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704ef443c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0279f6cd82424e7b"/>
    <x:sheet xmlns:r="http://schemas.openxmlformats.org/officeDocument/2006/relationships" name="Анализ" sheetId="2" r:id="R275feb97ea8d4940"/>
    <x:sheet xmlns:r="http://schemas.openxmlformats.org/officeDocument/2006/relationships" name="Настройки" sheetId="3" r:id="Rbf201ddd968c4f7c"/>
    <x:sheet xmlns:r="http://schemas.openxmlformats.org/officeDocument/2006/relationships" name="Инструкция" sheetId="4" r:id="R0ac211c3c1d445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"/>
    <x:numFmt numFmtId="202" formatCode="0.00"/>
  </x:numFmts>
  <x:fonts count="10">
    <x:font>
      <x:sz val="11"/>
      <x:name val="Carlito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sz val="10"/>
      <x:name val="Arial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b/>
      <x:sz val="14"/>
      <x:color rgb="FF0F172A"/>
      <x:name val="Arial"/>
    </x:font>
    <x:font>
      <x:sz val="11"/>
      <x:name val="Arial"/>
    </x:font>
    <x:font>
      <x:sz val="10"/>
      <x:color rgb="FF334155"/>
      <x:name val="Arial"/>
    </x:font>
    <x:font>
      <x:b/>
      <x:sz val="11"/>
      <x:color rgb="FF92400E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FF4D6"/>
      </x:patternFill>
    </x:fill>
    <x:fill>
      <x:patternFill patternType="solid">
        <x:fgColor rgb="FF2563EB"/>
      </x:patternFill>
    </x:fill>
    <x:fill>
      <x:patternFill patternType="solid">
        <x:fgColor rgb="FF475569"/>
      </x:patternFill>
    </x:fill>
    <x:fill>
      <x:patternFill patternType="solid">
        <x:fgColor rgb="FFEAF2FF"/>
      </x:patternFill>
    </x:fill>
    <x:fill>
      <x:patternFill patternType="solid">
        <x:fgColor rgb="FFF1F5F9"/>
      </x:patternFill>
    </x:fill>
    <x:fill>
      <x:patternFill patternType="solid">
        <x:fgColor rgb="FFE2E8F0"/>
      </x:patternFill>
    </x:fill>
    <x:fill>
      <x:patternFill patternType="solid">
        <x:fgColor rgb="FFE8F7F3"/>
      </x:patternFill>
    </x:fill>
    <x:fill>
      <x:patternFill patternType="solid">
        <x:fgColor rgb="FFFEECEC"/>
      </x:patternFill>
    </x:fill>
  </x:fills>
  <x:borders count="11">
    <x:border/>
    <x:border>
      <x:left style="thin">
        <x:color rgb="FFD9E2EE"/>
      </x:left>
      <x:top style="thin">
        <x:color rgb="FFD9E2EE"/>
      </x:top>
    </x:border>
    <x:border>
      <x:right style="thin">
        <x:color rgb="FFD9E2EE"/>
      </x:right>
      <x:top style="thin">
        <x:color rgb="FFD9E2EE"/>
      </x:top>
    </x:border>
    <x:border>
      <x:left style="thin">
        <x:color rgb="FFD9E2EE"/>
      </x:left>
    </x:border>
    <x:border>
      <x:right style="thin">
        <x:color rgb="FFD9E2EE"/>
      </x:right>
    </x:border>
    <x:border>
      <x:left style="thin">
        <x:color rgb="FFD9E2EE"/>
      </x:left>
      <x:bottom style="thin">
        <x:color rgb="FFD9E2EE"/>
      </x:bottom>
    </x:border>
    <x:border>
      <x:right style="thin">
        <x:color rgb="FFD9E2EE"/>
      </x:right>
      <x:bottom style="thin">
        <x:color rgb="FFD9E2EE"/>
      </x:bottom>
    </x:border>
    <x:border>
      <x:bottom style="thin">
        <x:color rgb="FFD9E2EE"/>
      </x:bottom>
    </x:border>
    <x:border>
      <x:top style="thin">
        <x:color rgb="FFD9E2EE"/>
      </x:top>
      <x:bottom style="thin">
        <x:color rgb="FFD9E2EE"/>
      </x:bottom>
    </x:border>
    <x:border>
      <x:top style="thin">
        <x:color rgb="FFD9E2EE"/>
      </x:top>
    </x:border>
    <x:border>
      <x:left style="thin">
        <x:color rgb="FFD9E2EE"/>
      </x:left>
      <x:right style="thin">
        <x:color rgb="FFD9E2EE"/>
      </x:right>
      <x:top style="thin">
        <x:color rgb="FFD9E2EE"/>
      </x:top>
      <x:bottom style="thin">
        <x:color rgb="FFD9E2EE"/>
      </x:bottom>
    </x:border>
  </x:borders>
  <x:cellStyleXfs count="1">
    <x:xf numFmtId="0" fontId="0" fillId="0" borderId="0"/>
  </x:cellStyleXfs>
  <x:cellXfs count="1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vertical="center"/>
    </x:xf>
    <x:xf numFmtId="0" fontId="3" fillId="3" borderId="4" xfId="0" applyNumberFormat="1" applyFont="1" applyFill="1" applyBorder="1" applyAlignment="1">
      <x:alignment vertical="center"/>
    </x:xf>
    <x:xf numFmtId="200" fontId="3" fillId="3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3" borderId="6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horizont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0" fillId="8" borderId="0" xfId="0" applyNumberFormat="1" applyFont="1" applyFill="1" applyBorder="1"/>
    <x:xf numFmtId="0" fontId="3" fillId="6" borderId="0" xfId="0" applyNumberFormat="1" applyFont="1" applyFill="1" applyBorder="1"/>
    <x:xf numFmtId="0" fontId="3" fillId="7" borderId="0" xfId="0" applyNumberFormat="1" applyFont="1" applyFill="1" applyBorder="1"/>
    <x:xf numFmtId="0" fontId="3" fillId="8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0" fontId="3" fillId="8" borderId="0" xfId="0" applyNumberFormat="1" applyFont="1" applyFill="1" applyBorder="1" applyAlignment="1">
      <x:alignment vertical="center"/>
    </x:xf>
    <x:xf numFmtId="0" fontId="3" fillId="6" borderId="7" xfId="0" applyNumberFormat="1" applyFont="1" applyFill="1" applyBorder="1" applyAlignment="1">
      <x:alignment vertical="center"/>
    </x:xf>
    <x:xf numFmtId="0" fontId="3" fillId="7" borderId="7" xfId="0" applyNumberFormat="1" applyFont="1" applyFill="1" applyBorder="1" applyAlignment="1">
      <x:alignment vertical="center"/>
    </x:xf>
    <x:xf numFmtId="0" fontId="3" fillId="8" borderId="7" xfId="0" applyNumberFormat="1" applyFont="1" applyFill="1" applyBorder="1" applyAlignment="1">
      <x:alignment vertical="center"/>
    </x:xf>
    <x:xf numFmtId="0" fontId="3" fillId="6" borderId="8" xfId="0" applyNumberFormat="1" applyFont="1" applyFill="1" applyBorder="1" applyAlignment="1">
      <x:alignment vertical="center"/>
    </x:xf>
    <x:xf numFmtId="0" fontId="3" fillId="7" borderId="8" xfId="0" applyNumberFormat="1" applyFont="1" applyFill="1" applyBorder="1" applyAlignment="1">
      <x:alignment vertical="center"/>
    </x:xf>
    <x:xf numFmtId="0" fontId="3" fillId="8" borderId="8" xfId="0" applyNumberFormat="1" applyFont="1" applyFill="1" applyBorder="1" applyAlignment="1">
      <x:alignment vertical="center"/>
    </x:xf>
    <x:xf numFmtId="0" fontId="3" fillId="6" borderId="9" xfId="0" applyNumberFormat="1" applyFont="1" applyFill="1" applyBorder="1" applyAlignment="1">
      <x:alignment vertical="center"/>
    </x:xf>
    <x:xf numFmtId="0" fontId="3" fillId="7" borderId="9" xfId="0" applyNumberFormat="1" applyFont="1" applyFill="1" applyBorder="1" applyAlignment="1">
      <x:alignment vertical="center"/>
    </x:xf>
    <x:xf numFmtId="0" fontId="3" fillId="8" borderId="9" xfId="0" applyNumberFormat="1" applyFont="1" applyFill="1" applyBorder="1" applyAlignment="1">
      <x:alignment vertical="center"/>
    </x:xf>
    <x:xf numFmtId="201" fontId="3" fillId="6" borderId="7" xfId="0" applyNumberFormat="1" applyFont="1" applyFill="1" applyBorder="1" applyAlignment="1">
      <x:alignment vertical="center"/>
    </x:xf>
    <x:xf numFmtId="201" fontId="3" fillId="6" borderId="8" xfId="0" applyNumberFormat="1" applyFont="1" applyFill="1" applyBorder="1" applyAlignment="1">
      <x:alignment vertical="center"/>
    </x:xf>
    <x:xf numFmtId="201" fontId="3" fillId="6" borderId="9" xfId="0" applyNumberFormat="1" applyFont="1" applyFill="1" applyBorder="1" applyAlignment="1">
      <x:alignment vertical="center"/>
    </x:xf>
    <x:xf numFmtId="201" fontId="3" fillId="7" borderId="7" xfId="0" applyNumberFormat="1" applyFont="1" applyFill="1" applyBorder="1" applyAlignment="1">
      <x:alignment vertical="center"/>
    </x:xf>
    <x:xf numFmtId="201" fontId="3" fillId="7" borderId="8" xfId="0" applyNumberFormat="1" applyFont="1" applyFill="1" applyBorder="1" applyAlignment="1">
      <x:alignment vertical="center"/>
    </x:xf>
    <x:xf numFmtId="201" fontId="3" fillId="7" borderId="9" xfId="0" applyNumberFormat="1" applyFont="1" applyFill="1" applyBorder="1" applyAlignment="1">
      <x:alignment vertical="center"/>
    </x:xf>
    <x:xf numFmtId="200" fontId="3" fillId="7" borderId="7" xfId="0" applyNumberFormat="1" applyFont="1" applyFill="1" applyBorder="1" applyAlignment="1">
      <x:alignment vertical="center"/>
    </x:xf>
    <x:xf numFmtId="200" fontId="3" fillId="7" borderId="8" xfId="0" applyNumberFormat="1" applyFont="1" applyFill="1" applyBorder="1" applyAlignment="1">
      <x:alignment vertical="center"/>
    </x:xf>
    <x:xf numFmtId="200" fontId="3" fillId="7" borderId="9" xfId="0" applyNumberFormat="1" applyFont="1" applyFill="1" applyBorder="1" applyAlignment="1">
      <x:alignment vertical="center"/>
    </x:xf>
    <x:xf numFmtId="202" fontId="3" fillId="7" borderId="7" xfId="0" applyNumberFormat="1" applyFont="1" applyFill="1" applyBorder="1" applyAlignment="1">
      <x:alignment vertical="center"/>
    </x:xf>
    <x:xf numFmtId="202" fontId="3" fillId="7" borderId="8" xfId="0" applyNumberFormat="1" applyFont="1" applyFill="1" applyBorder="1" applyAlignment="1">
      <x:alignment vertical="center"/>
    </x:xf>
    <x:xf numFmtId="202" fontId="3" fillId="7" borderId="9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200" fontId="6" fillId="7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/>
    <x:xf numFmtId="0" fontId="7" fillId="7" borderId="10" xfId="0" applyNumberFormat="1" applyFont="1" applyFill="1" applyBorder="1"/>
    <x:xf numFmtId="0" fontId="7" fillId="7" borderId="10" xfId="0" applyNumberFormat="1" applyFont="1" applyFill="1" applyBorder="1" applyAlignment="1">
      <x:alignment horizontal="center"/>
    </x:xf>
    <x:xf numFmtId="0" fontId="7" fillId="9" borderId="10" xfId="0" applyNumberFormat="1" applyFont="1" applyFill="1" applyBorder="1" applyAlignment="1">
      <x:alignment horizontal="center"/>
    </x:xf>
    <x:xf numFmtId="0" fontId="7" fillId="3" borderId="10" xfId="0" applyNumberFormat="1" applyFont="1" applyFill="1" applyBorder="1" applyAlignment="1">
      <x:alignment horizontal="center"/>
    </x:xf>
    <x:xf numFmtId="0" fontId="7" fillId="10" borderId="10" xfId="0" applyNumberFormat="1" applyFont="1" applyFill="1" applyBorder="1" applyAlignment="1">
      <x:alignment horizontal="center"/>
    </x:xf>
    <x:xf numFmtId="0" fontId="3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8" fillId="7" borderId="7" xfId="0" applyNumberFormat="1" applyFont="1" applyFill="1" applyBorder="1"/>
    <x:xf numFmtId="0" fontId="8" fillId="7" borderId="8" xfId="0" applyNumberFormat="1" applyFont="1" applyFill="1" applyBorder="1"/>
    <x:xf numFmtId="0" fontId="8" fillId="7" borderId="9" xfId="0" applyNumberFormat="1" applyFont="1" applyFill="1" applyBorder="1"/>
    <x:xf numFmtId="0" fontId="8" fillId="7" borderId="7" xfId="0" applyNumberFormat="1" applyFont="1" applyFill="1" applyBorder="1" applyAlignment="1">
      <x:alignment vertical="center"/>
    </x:xf>
    <x:xf numFmtId="0" fontId="8" fillId="7" borderId="8" xfId="0" applyNumberFormat="1" applyFont="1" applyFill="1" applyBorder="1" applyAlignment="1">
      <x:alignment vertical="center"/>
    </x:xf>
    <x:xf numFmtId="0" fontId="8" fillId="7" borderId="9" xfId="0" applyNumberFormat="1" applyFont="1" applyFill="1" applyBorder="1" applyAlignment="1">
      <x:alignment vertical="center"/>
    </x:xf>
    <x:xf numFmtId="0" fontId="8" fillId="7" borderId="7" xfId="0" applyNumberFormat="1" applyFont="1" applyFill="1" applyBorder="1" applyAlignment="1">
      <x:alignment vertical="center" wrapText="1"/>
    </x:xf>
    <x:xf numFmtId="0" fontId="8" fillId="7" borderId="8" xfId="0" applyNumberFormat="1" applyFont="1" applyFill="1" applyBorder="1" applyAlignment="1">
      <x:alignment vertical="center" wrapText="1"/>
    </x:xf>
    <x:xf numFmtId="0" fontId="8" fillId="7" borderId="9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6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/>
    </x:xf>
    <x:xf numFmtId="0" fontId="2" fillId="4" borderId="0" xfId="0" applyNumberFormat="1" applyFont="1" applyFill="1" applyBorder="1" applyAlignment="1">
      <x:alignment vertical="top"/>
    </x:xf>
    <x:xf numFmtId="0" fontId="2" fillId="4" borderId="0" xfId="0" applyNumberFormat="1" applyFont="1" applyFill="1" applyBorder="1" applyAlignment="1">
      <x:alignment horizontal="center" vertical="top"/>
    </x:xf>
    <x:xf numFmtId="0" fontId="3" fillId="7" borderId="0" xfId="0" applyNumberFormat="1" applyFont="1" applyFill="1" applyBorder="1" applyAlignment="1">
      <x:alignment vertical="top"/>
    </x:xf>
    <x:xf numFmtId="0" fontId="3" fillId="7" borderId="0" xfId="0" applyNumberFormat="1" applyFont="1" applyFill="1" applyBorder="1" applyAlignment="1">
      <x:alignment vertical="top"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center" wrapText="1"/>
    </x:xf>
    <x:xf applyProtection="1" numFmtId="0" fontId="3" fillId="3" borderId="4" xfId="0" applyNumberFormat="1" applyFont="1" applyFill="1" applyBorder="1" applyAlignment="1">
      <x:alignment vertical="center"/>
      <x:protection locked="0"/>
    </x:xf>
    <x:xf applyProtection="1" numFmtId="200" fontId="3" fillId="3" borderId="4" xfId="0" applyNumberFormat="1" applyFont="1" applyFill="1" applyBorder="1" applyAlignment="1">
      <x:alignment vertical="center"/>
      <x:protection locked="0"/>
    </x:xf>
    <x:xf applyProtection="1" numFmtId="0" fontId="3" fillId="3" borderId="6" xfId="0" applyNumberFormat="1" applyFont="1" applyFill="1" applyBorder="1" applyAlignment="1">
      <x:alignment vertical="center"/>
      <x:protection locked="0"/>
    </x:xf>
    <x:xf applyProtection="1" numFmtId="0" fontId="3" fillId="0" borderId="4" xfId="0" applyNumberFormat="1" applyFont="1" applyFill="1" applyBorder="1" applyAlignment="1">
      <x:alignment vertical="center"/>
      <x:protection locked="0"/>
    </x:xf>
    <x:xf applyProtection="1" numFmtId="0" fontId="3" fillId="0" borderId="6" xfId="0" applyNumberFormat="1" applyFont="1" applyFill="1" applyBorder="1" applyAlignment="1">
      <x:alignment vertical="center"/>
      <x:protection locked="0"/>
    </x:xf>
    <x:xf applyProtection="1" numFmtId="0" fontId="3" fillId="6" borderId="7" xfId="0" applyNumberFormat="1" applyFont="1" applyFill="1" applyBorder="1" applyAlignment="1">
      <x:alignment vertical="center"/>
      <x:protection locked="0"/>
    </x:xf>
    <x:xf applyProtection="1" numFmtId="0" fontId="3" fillId="6" borderId="8" xfId="0" applyNumberFormat="1" applyFont="1" applyFill="1" applyBorder="1" applyAlignment="1">
      <x:alignment vertical="center"/>
      <x:protection locked="0"/>
    </x:xf>
    <x:xf applyProtection="1" numFmtId="0" fontId="3" fillId="6" borderId="9" xfId="0" applyNumberFormat="1" applyFont="1" applyFill="1" applyBorder="1" applyAlignment="1">
      <x:alignment vertical="center"/>
      <x:protection locked="0"/>
    </x:xf>
    <x:xf applyProtection="1" numFmtId="201" fontId="3" fillId="6" borderId="7" xfId="0" applyNumberFormat="1" applyFont="1" applyFill="1" applyBorder="1" applyAlignment="1">
      <x:alignment vertical="center"/>
      <x:protection locked="0"/>
    </x:xf>
    <x:xf applyProtection="1" numFmtId="201" fontId="3" fillId="6" borderId="8" xfId="0" applyNumberFormat="1" applyFont="1" applyFill="1" applyBorder="1" applyAlignment="1">
      <x:alignment vertical="center"/>
      <x:protection locked="0"/>
    </x:xf>
    <x:xf applyProtection="1" numFmtId="201" fontId="3" fillId="6" borderId="9" xfId="0" applyNumberFormat="1" applyFont="1" applyFill="1" applyBorder="1" applyAlignment="1">
      <x:alignment vertical="center"/>
      <x:protection locked="0"/>
    </x:xf>
  </x:cellXfs>
  <x:cellStyles count="1">
    <x:cellStyle name="Normal" xfId="0"/>
  </x:cellStyles>
  <x:dxfs count="2">
    <x:dxf>
      <x:font>
        <x:color rgb="FF92400E"/>
      </x:font>
      <x:fill>
        <x:patternFill patternType="solid">
          <x:bgColor rgb="FFFFF4D6"/>
        </x:patternFill>
      </x:fill>
    </x:dxf>
    <x:dxf>
      <x:font>
        <x:color rgb="FF991B1B"/>
      </x:font>
      <x:fill>
        <x:patternFill patternType="solid">
          <x:bgColor rgb="FFFE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5e9a89f3443cf" /><Relationship Type="http://schemas.openxmlformats.org/officeDocument/2006/relationships/theme" Target="/xl/theme/theme1.xml" Id="Rb5342d6c09d344bf" /><Relationship Type="http://schemas.openxmlformats.org/officeDocument/2006/relationships/sharedStrings" Target="/xl/sharedStrings.xml" Id="R6cc73657654b409d" /><Relationship Type="http://schemas.openxmlformats.org/officeDocument/2006/relationships/worksheet" Target="/xl/worksheets/sheet1.xml" Id="R0279f6cd82424e7b" /><Relationship Type="http://schemas.openxmlformats.org/officeDocument/2006/relationships/worksheet" Target="/xl/worksheets/sheet2.xml" Id="R275feb97ea8d4940" /><Relationship Type="http://schemas.openxmlformats.org/officeDocument/2006/relationships/worksheet" Target="/xl/worksheets/sheet3.xml" Id="Rbf201ddd968c4f7c" /><Relationship Type="http://schemas.openxmlformats.org/officeDocument/2006/relationships/worksheet" Target="/xl/worksheets/sheet4.xml" Id="R0ac211c3c1d4455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28eaa1b873749e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Парето: накопленная доля top-100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Накопленная доля</c:v>
          </c:tx>
          <c:marker>
            <c:symbol val="none"/>
          </c:marker>
          <c:cat>
            <c:strRef>
              <c:f>'Сводка'!$M$3:$M$102</c:f>
              <c:strCache>
                <c:ptCount val="0"/>
              </c:strCache>
            </c:strRef>
          </c:cat>
          <c:val>
            <c:numRef>
              <c:f>'Сводка'!$N$3:$N$102</c:f>
              <c:numCache>
                <c:formatCode>0.0%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21</xdr:row>
      <xdr:rowOff>0</xdr:rowOff>
    </xdr:from>
    <xdr:to>
      <xdr:col>10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28eaa1b873749e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AbcXyzAnalysisTable" displayName="AbcXyzAnalysisTable" ref="A1:ED1001" headerRowCount="1" totalsRowCount="0" totalsRowShown="0">
  <x:tableColumns count="134">
    <x:tableColumn id="1" name="SKU"/>
    <x:tableColumn id="2" name="Наименование"/>
    <x:tableColumn id="3" name="Группа"/>
    <x:tableColumn id="4" name="Стоимость единицы"/>
    <x:tableColumn id="5" name="Готовое значение ABC"/>
    <x:tableColumn id="6" name="П01"/>
    <x:tableColumn id="7" name="П02"/>
    <x:tableColumn id="8" name="П03"/>
    <x:tableColumn id="9" name="П04"/>
    <x:tableColumn id="10" name="П05"/>
    <x:tableColumn id="11" name="П06"/>
    <x:tableColumn id="12" name="П07"/>
    <x:tableColumn id="13" name="П08"/>
    <x:tableColumn id="14" name="П09"/>
    <x:tableColumn id="15" name="П10"/>
    <x:tableColumn id="16" name="П11"/>
    <x:tableColumn id="17" name="П12"/>
    <x:tableColumn id="18" name="П13"/>
    <x:tableColumn id="19" name="П14"/>
    <x:tableColumn id="20" name="П15"/>
    <x:tableColumn id="21" name="П16"/>
    <x:tableColumn id="22" name="П17"/>
    <x:tableColumn id="23" name="П18"/>
    <x:tableColumn id="24" name="П19"/>
    <x:tableColumn id="25" name="П20"/>
    <x:tableColumn id="26" name="П21"/>
    <x:tableColumn id="27" name="П22"/>
    <x:tableColumn id="28" name="П23"/>
    <x:tableColumn id="29" name="П24"/>
    <x:tableColumn id="30" name="П25"/>
    <x:tableColumn id="31" name="П26"/>
    <x:tableColumn id="32" name="П27"/>
    <x:tableColumn id="33" name="П28"/>
    <x:tableColumn id="34" name="П29"/>
    <x:tableColumn id="35" name="П30"/>
    <x:tableColumn id="36" name="П31"/>
    <x:tableColumn id="37" name="П32"/>
    <x:tableColumn id="38" name="П33"/>
    <x:tableColumn id="39" name="П34"/>
    <x:tableColumn id="40" name="П35"/>
    <x:tableColumn id="41" name="П36"/>
    <x:tableColumn id="42" name="Комментарий"/>
    <x:tableColumn id="43" name="Активных периодов"/>
    <x:tableColumn id="44" name="Суммарный спрос"/>
    <x:tableColumn id="45" name="Значение ABC"/>
    <x:tableColumn id="46" name="Доля ABC"/>
    <x:tableColumn id="47" name="Доля до группы"/>
    <x:tableColumn id="48" name="Накопленная доля"/>
    <x:tableColumn id="49" name="ABC"/>
    <x:tableColumn id="50" name="Среднее"/>
    <x:tableColumn id="51" name="Стандартное отклонение"/>
    <x:tableColumn id="52" name="CV"/>
    <x:tableColumn id="53" name="XYZ"/>
    <x:tableColumn id="54" name="Совмещённый класс"/>
    <x:tableColumn id="55" name="% нулей"/>
    <x:tableColumn id="56" name="ADI"/>
    <x:tableColumn id="57" name="CV²"/>
    <x:tableColumn id="58" name="Качество истории"/>
    <x:tableColumn id="59" name="Предупреждение"/>
    <x:tableColumn id="60" name="Рекомендация"/>
    <x:tableColumn id="61" name="Норм П01"/>
    <x:tableColumn id="62" name="Норм П02"/>
    <x:tableColumn id="63" name="Норм П03"/>
    <x:tableColumn id="64" name="Норм П04"/>
    <x:tableColumn id="65" name="Норм П05"/>
    <x:tableColumn id="66" name="Норм П06"/>
    <x:tableColumn id="67" name="Норм П07"/>
    <x:tableColumn id="68" name="Норм П08"/>
    <x:tableColumn id="69" name="Норм П09"/>
    <x:tableColumn id="70" name="Норм П10"/>
    <x:tableColumn id="71" name="Норм П11"/>
    <x:tableColumn id="72" name="Норм П12"/>
    <x:tableColumn id="73" name="Норм П13"/>
    <x:tableColumn id="74" name="Норм П14"/>
    <x:tableColumn id="75" name="Норм П15"/>
    <x:tableColumn id="76" name="Норм П16"/>
    <x:tableColumn id="77" name="Норм П17"/>
    <x:tableColumn id="78" name="Норм П18"/>
    <x:tableColumn id="79" name="Норм П19"/>
    <x:tableColumn id="80" name="Норм П20"/>
    <x:tableColumn id="81" name="Норм П21"/>
    <x:tableColumn id="82" name="Норм П22"/>
    <x:tableColumn id="83" name="Норм П23"/>
    <x:tableColumn id="84" name="Норм П24"/>
    <x:tableColumn id="85" name="Норм П25"/>
    <x:tableColumn id="86" name="Норм П26"/>
    <x:tableColumn id="87" name="Норм П27"/>
    <x:tableColumn id="88" name="Норм П28"/>
    <x:tableColumn id="89" name="Норм П29"/>
    <x:tableColumn id="90" name="Норм П30"/>
    <x:tableColumn id="91" name="Норм П31"/>
    <x:tableColumn id="92" name="Норм П32"/>
    <x:tableColumn id="93" name="Норм П33"/>
    <x:tableColumn id="94" name="Норм П34"/>
    <x:tableColumn id="95" name="Норм П35"/>
    <x:tableColumn id="96" name="Норм П36"/>
    <x:tableColumn id="97" name="Ненул П01"/>
    <x:tableColumn id="98" name="Ненул П02"/>
    <x:tableColumn id="99" name="Ненул П03"/>
    <x:tableColumn id="100" name="Ненул П04"/>
    <x:tableColumn id="101" name="Ненул П05"/>
    <x:tableColumn id="102" name="Ненул П06"/>
    <x:tableColumn id="103" name="Ненул П07"/>
    <x:tableColumn id="104" name="Ненул П08"/>
    <x:tableColumn id="105" name="Ненул П09"/>
    <x:tableColumn id="106" name="Ненул П10"/>
    <x:tableColumn id="107" name="Ненул П11"/>
    <x:tableColumn id="108" name="Ненул П12"/>
    <x:tableColumn id="109" name="Ненул П13"/>
    <x:tableColumn id="110" name="Ненул П14"/>
    <x:tableColumn id="111" name="Ненул П15"/>
    <x:tableColumn id="112" name="Ненул П16"/>
    <x:tableColumn id="113" name="Ненул П17"/>
    <x:tableColumn id="114" name="Ненул П18"/>
    <x:tableColumn id="115" name="Ненул П19"/>
    <x:tableColumn id="116" name="Ненул П20"/>
    <x:tableColumn id="117" name="Ненул П21"/>
    <x:tableColumn id="118" name="Ненул П22"/>
    <x:tableColumn id="119" name="Ненул П23"/>
    <x:tableColumn id="120" name="Ненул П24"/>
    <x:tableColumn id="121" name="Ненул П25"/>
    <x:tableColumn id="122" name="Ненул П26"/>
    <x:tableColumn id="123" name="Ненул П27"/>
    <x:tableColumn id="124" name="Ненул П28"/>
    <x:tableColumn id="125" name="Ненул П29"/>
    <x:tableColumn id="126" name="Ненул П30"/>
    <x:tableColumn id="127" name="Ненул П31"/>
    <x:tableColumn id="128" name="Ненул П32"/>
    <x:tableColumn id="129" name="Ненул П33"/>
    <x:tableColumn id="130" name="Ненул П34"/>
    <x:tableColumn id="131" name="Ненул П35"/>
    <x:tableColumn id="132" name="Ненул П36"/>
    <x:tableColumn id="133" name="Приоритет проверки"/>
    <x:tableColumn id="134" name="Ранг проверки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3d28d6d8095401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385ef7db6ac4293" /></Relationships>
</file>

<file path=xl/worksheets/sheet1.xml><?xml version="1.0" encoding="utf-8"?>
<x:worksheet xmlns:x="http://schemas.openxmlformats.org/spreadsheetml/2006/main">
  <x:sheetPr>
    <x:tabColor rgb="FF2563EB"/>
  </x:sheetPr>
  <x:sheetViews>
    <x:sheetView showGridLines="0" workbookViewId="0"/>
  </x:sheetViews>
  <x:sheetFormatPr defaultRowHeight="15"/>
  <x:cols>
    <x:col min="12" max="12" width="14" hidden="0" customWidth="1"/>
    <x:col min="13" max="13" width="14" hidden="0" customWidth="1"/>
    <x:col min="14" max="14" width="14" hidden="0" customWidth="1"/>
    <x:col min="11" max="11" width="3" hidden="0" customWidth="1"/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2">
      <x:c r="A2" s="67" t="str">
        <x:v>Инструмент для проведения ABCXYZ анализа</x:v>
      </x:c>
      <x:c r="B2" s="67"/>
      <x:c r="C2" s="67"/>
      <x:c r="D2" s="67"/>
      <x:c r="E2" s="67"/>
      <x:c r="F2" s="67"/>
      <x:c r="G2" s="67"/>
      <x:c r="H2" s="67"/>
      <x:c r="I2" s="67"/>
      <x:c r="J2" s="67"/>
      <x:c r="L2" t="str">
        <x:v>Место</x:v>
      </x:c>
      <x:c r="M2" t="str">
        <x:v>SKU</x:v>
      </x:c>
      <x:c r="N2" t="str">
        <x:v>Накопленная доля</x:v>
      </x:c>
    </x:row>
    <x:row r="3">
      <x:c r="A3" s="68" t="str">
        <x:v>Добавьте данные на листе «Анализ», проверьте настройки и изучите предупреждения перед изменением запаса.</x:v>
      </x:c>
      <x:c r="B3" s="68"/>
      <x:c r="C3" s="68"/>
      <x:c r="D3" s="68"/>
      <x:c r="E3" s="68"/>
      <x:c r="F3" s="68"/>
      <x:c r="G3" s="68"/>
      <x:c r="H3" s="68"/>
      <x:c r="I3" s="68"/>
      <x:c r="J3" s="68"/>
      <x:c r="L3" t="n">
        <x:v>1</x:v>
      </x:c>
      <x:c r="M3" t="str">
        <x:f>IFERROR(INDEX('Анализ'!$A$2:$A$1001,MATCH(LARGE('Анализ'!$AS$2:$AS$1001,L3),'Анализ'!$AS$2:$AS$1001,0)),"")</x:f>
        <x:v>DEMO-AX</x:v>
      </x:c>
      <x:c r="N3" s="86" t="n">
        <x:f>IF(OR(L3&gt;COUNTIF('Анализ'!$AS$2:$AS$1001,"&gt;0"),SUM('Анализ'!$AS$2:$AS$1001)&lt;=0),"",SUMIF('Анализ'!$AS$2:$AS$1001,"&gt;="&amp;LARGE('Анализ'!$AS$2:$AS$1001,L3),'Анализ'!$AS$2:$AS$1001)/SUM('Анализ'!$AS$2:$AS$1001))</x:f>
        <x:v>0.35</x:v>
      </x:c>
    </x:row>
    <x:row r="4">
      <x:c r="A4" s="96"/>
      <x:c r="B4" s="96"/>
      <x:c r="C4" s="96"/>
      <x:c r="D4" s="96"/>
      <x:c r="E4" s="96"/>
      <x:c r="F4" s="96"/>
      <x:c r="G4" s="96"/>
      <x:c r="H4" s="96"/>
      <x:c r="I4" s="96"/>
      <x:c r="J4" s="96"/>
      <x:c r="L4" t="n">
        <x:v>2</x:v>
      </x:c>
      <x:c r="M4" t="str">
        <x:f>IFERROR(INDEX('Анализ'!$A$2:$A$1001,MATCH(LARGE('Анализ'!$AS$2:$AS$1001,L4),'Анализ'!$AS$2:$AS$1001,0)),"")</x:f>
        <x:v>DEMO-AY</x:v>
      </x:c>
      <x:c r="N4" s="86" t="n">
        <x:f>IF(OR(L4&gt;COUNTIF('Анализ'!$AS$2:$AS$1001,"&gt;0"),SUM('Анализ'!$AS$2:$AS$1001)&lt;=0),"",SUMIF('Анализ'!$AS$2:$AS$1001,"&gt;="&amp;LARGE('Анализ'!$AS$2:$AS$1001,L4),'Анализ'!$AS$2:$AS$1001)/SUM('Анализ'!$AS$2:$AS$1001))</x:f>
        <x:v>0.6</x:v>
      </x:c>
    </x:row>
    <x:row r="5">
      <x:c r="A5" s="3" t="str">
        <x:v>SKU</x:v>
      </x:c>
      <x:c r="B5" s="3" t="str"/>
      <x:c r="C5" s="3" t="str">
        <x:v>Значение ABC</x:v>
      </x:c>
      <x:c r="D5" s="3" t="str"/>
      <x:c r="E5" s="3" t="str">
        <x:v>Доля A</x:v>
      </x:c>
      <x:c r="F5" s="3" t="str"/>
      <x:c r="G5" s="3" t="str">
        <x:v>Без XYZ</x:v>
      </x:c>
      <x:c r="H5" s="3" t="str"/>
      <x:c r="I5" s="3" t="str">
        <x:v>Предупреждения</x:v>
      </x:c>
      <x:c r="J5" s="3" t="str"/>
      <x:c r="L5" t="n">
        <x:v>3</x:v>
      </x:c>
      <x:c r="M5" t="str">
        <x:f>IFERROR(INDEX('Анализ'!$A$2:$A$1001,MATCH(LARGE('Анализ'!$AS$2:$AS$1001,L5),'Анализ'!$AS$2:$AS$1001,0)),"")</x:f>
        <x:v>DEMO-AZ</x:v>
      </x:c>
      <x:c r="N5" s="86" t="n">
        <x:f>IF(OR(L5&gt;COUNTIF('Анализ'!$AS$2:$AS$1001,"&gt;0"),SUM('Анализ'!$AS$2:$AS$1001)&lt;=0),"",SUMIF('Анализ'!$AS$2:$AS$1001,"&gt;="&amp;LARGE('Анализ'!$AS$2:$AS$1001,L5),'Анализ'!$AS$2:$AS$1001)/SUM('Анализ'!$AS$2:$AS$1001))</x:f>
        <x:v>0.8</x:v>
      </x:c>
    </x:row>
    <x:row r="6">
      <x:c r="A6" s="70" t="n">
        <x:f>IF(COUNTA('Анализ'!$A$2:$A$1001)=0,"",COUNTA('Анализ'!$A$2:$A$1001))</x:f>
        <x:v>10</x:v>
      </x:c>
      <x:c r="B6" s="70"/>
      <x:c r="C6" s="70" t="n">
        <x:f>IF(A6="","",SUM('Анализ'!$AS$2:$AS$1001))</x:f>
        <x:v>1200000</x:v>
      </x:c>
      <x:c r="D6" s="70"/>
      <x:c r="E6" s="71" t="n">
        <x:f>IF(OR(A6="",C6=0),"",SUMIFS('Анализ'!$AS$2:$AS$1001,'Анализ'!$AW$2:$AW$1001,"A")/C6)</x:f>
        <x:v>0.8</x:v>
      </x:c>
      <x:c r="F6" s="70"/>
      <x:c r="G6" s="70" t="n">
        <x:f>IF(A6="","",COUNTIFS('Анализ'!$A$2:$A$1001,"&lt;&gt;",'Анализ'!$BA$2:$BA$1001,"Не определён")+COUNTIFS('Анализ'!$A$2:$A$1001,"&lt;&gt;",'Анализ'!$BA$2:$BA$1001,"Нет спроса"))</x:f>
        <x:v>1</x:v>
      </x:c>
      <x:c r="H6" s="70"/>
      <x:c r="I6" s="70" t="n">
        <x:f>IF(A6="","",COUNTA('Анализ'!$BG$2:$BG$1001)-COUNTBLANK('Анализ'!$BG$2:$BG$1001))</x:f>
        <x:v>1</x:v>
      </x:c>
      <x:c r="J6" s="70"/>
      <x:c r="L6" t="n">
        <x:v>4</x:v>
      </x:c>
      <x:c r="M6" t="str">
        <x:f>IFERROR(INDEX('Анализ'!$A$2:$A$1001,MATCH(LARGE('Анализ'!$AS$2:$AS$1001,L6),'Анализ'!$AS$2:$AS$1001,0)),"")</x:f>
        <x:v>DEMO-BX</x:v>
      </x:c>
      <x:c r="N6" s="86" t="n">
        <x:f>IF(OR(L6&gt;COUNTIF('Анализ'!$AS$2:$AS$1001,"&gt;0"),SUM('Анализ'!$AS$2:$AS$1001)&lt;=0),"",SUMIF('Анализ'!$AS$2:$AS$1001,"&gt;="&amp;LARGE('Анализ'!$AS$2:$AS$1001,L6),'Анализ'!$AS$2:$AS$1001)/SUM('Анализ'!$AS$2:$AS$1001))</x:f>
        <x:v>0.86</x:v>
      </x:c>
    </x:row>
    <x:row r="7">
      <x:c r="A7" s="96"/>
      <x:c r="B7" s="96"/>
      <x:c r="C7" s="96"/>
      <x:c r="D7" s="96"/>
      <x:c r="E7" s="96"/>
      <x:c r="F7" s="96"/>
      <x:c r="G7" s="96"/>
      <x:c r="H7" s="96"/>
      <x:c r="I7" s="96"/>
      <x:c r="J7" s="96"/>
      <x:c r="L7" t="n">
        <x:v>5</x:v>
      </x:c>
      <x:c r="M7" t="str">
        <x:f>IFERROR(INDEX('Анализ'!$A$2:$A$1001,MATCH(LARGE('Анализ'!$AS$2:$AS$1001,L7),'Анализ'!$AS$2:$AS$1001,0)),"")</x:f>
        <x:v>DEMO-BY</x:v>
      </x:c>
      <x:c r="N7" s="86" t="n">
        <x:f>IF(OR(L7&gt;COUNTIF('Анализ'!$AS$2:$AS$1001,"&gt;0"),SUM('Анализ'!$AS$2:$AS$1001)&lt;=0),"",SUMIF('Анализ'!$AS$2:$AS$1001,"&gt;="&amp;LARGE('Анализ'!$AS$2:$AS$1001,L7),'Анализ'!$AS$2:$AS$1001)/SUM('Анализ'!$AS$2:$AS$1001))</x:f>
        <x:v>0.91</x:v>
      </x:c>
    </x:row>
    <x:row r="8">
      <x:c r="A8" s="72" t="str">
        <x:v>ABC / XYZ</x:v>
      </x:c>
      <x:c r="B8" s="72" t="str">
        <x:v>X</x:v>
      </x:c>
      <x:c r="C8" s="72" t="str">
        <x:v>Y</x:v>
      </x:c>
      <x:c r="D8" s="72" t="str">
        <x:v>Z</x:v>
      </x:c>
      <x:c r="E8" s="96"/>
      <x:c r="F8" s="3" t="str">
        <x:v>Применённые правила</x:v>
      </x:c>
      <x:c r="G8" s="3"/>
      <x:c r="H8" s="3"/>
      <x:c r="I8" s="3"/>
      <x:c r="J8" s="3"/>
      <x:c r="L8" t="n">
        <x:v>6</x:v>
      </x:c>
      <x:c r="M8" t="str">
        <x:f>IFERROR(INDEX('Анализ'!$A$2:$A$1001,MATCH(LARGE('Анализ'!$AS$2:$AS$1001,L8),'Анализ'!$AS$2:$AS$1001,0)),"")</x:f>
        <x:v>DEMO-BZ</x:v>
      </x:c>
      <x:c r="N8" s="86" t="n">
        <x:f>IF(OR(L8&gt;COUNTIF('Анализ'!$AS$2:$AS$1001,"&gt;0"),SUM('Анализ'!$AS$2:$AS$1001)&lt;=0),"",SUMIF('Анализ'!$AS$2:$AS$1001,"&gt;="&amp;LARGE('Анализ'!$AS$2:$AS$1001,L8),'Анализ'!$AS$2:$AS$1001)/SUM('Анализ'!$AS$2:$AS$1001))</x:f>
        <x:v>0.95</x:v>
      </x:c>
    </x:row>
    <x:row r="9">
      <x:c r="A9" s="75" t="str">
        <x:v>A</x:v>
      </x:c>
      <x:c r="B9" s="76" t="str">
        <x:f>IF($A$6="","",COUNTIFS('Анализ'!$BB$2:$BB$1001,"AX")&amp;" · "&amp;ROUND(IF($C$6=0,0,SUMIFS('Анализ'!$AS$2:$AS$1001,'Анализ'!$BB$2:$BB$1001,"AX")/$C$6)*100,1)&amp;"%")</x:f>
        <x:v>1 · 35%</x:v>
      </x:c>
      <x:c r="C9" s="77" t="str">
        <x:f>IF($A$6="","",COUNTIFS('Анализ'!$BB$2:$BB$1001,"AY")&amp;" · "&amp;ROUND(IF($C$6=0,0,SUMIFS('Анализ'!$AS$2:$AS$1001,'Анализ'!$BB$2:$BB$1001,"AY")/$C$6)*100,1)&amp;"%")</x:f>
        <x:v>1 · 25%</x:v>
      </x:c>
      <x:c r="D9" s="78" t="str">
        <x:f>IF($A$6="","",COUNTIFS('Анализ'!$BB$2:$BB$1001,"AZ")&amp;" · "&amp;ROUND(IF($C$6=0,0,SUMIFS('Анализ'!$AS$2:$AS$1001,'Анализ'!$BB$2:$BB$1001,"AZ")/$C$6)*100,1)&amp;"%")</x:f>
        <x:v>1 · 20%</x:v>
      </x:c>
      <x:c r="E9" s="96"/>
      <x:c r="F9" s="7" t="str">
        <x:v>Периодов</x:v>
      </x:c>
      <x:c r="G9" s="81" t="n">
        <x:f>'Настройки'!B3</x:f>
        <x:v>12</x:v>
      </x:c>
      <x:c r="H9" s="97"/>
      <x:c r="I9" s="97"/>
      <x:c r="J9" s="97"/>
      <x:c r="L9" t="n">
        <x:v>7</x:v>
      </x:c>
      <x:c r="M9" t="str">
        <x:f>IFERROR(INDEX('Анализ'!$A$2:$A$1001,MATCH(LARGE('Анализ'!$AS$2:$AS$1001,L9),'Анализ'!$AS$2:$AS$1001,0)),"")</x:f>
        <x:v>DEMO-CX</x:v>
      </x:c>
      <x:c r="N9" s="86" t="n">
        <x:f>IF(OR(L9&gt;COUNTIF('Анализ'!$AS$2:$AS$1001,"&gt;0"),SUM('Анализ'!$AS$2:$AS$1001)&lt;=0),"",SUMIF('Анализ'!$AS$2:$AS$1001,"&gt;="&amp;LARGE('Анализ'!$AS$2:$AS$1001,L9),'Анализ'!$AS$2:$AS$1001)/SUM('Анализ'!$AS$2:$AS$1001))</x:f>
        <x:v>0.97</x:v>
      </x:c>
    </x:row>
    <x:row r="10" ht="32" customHeight="1">
      <x:c r="A10" s="75" t="str">
        <x:v>B</x:v>
      </x:c>
      <x:c r="B10" s="76" t="str">
        <x:f>IF($A$6="","",COUNTIFS('Анализ'!$BB$2:$BB$1001,"BX")&amp;" · "&amp;ROUND(IF($C$6=0,0,SUMIFS('Анализ'!$AS$2:$AS$1001,'Анализ'!$BB$2:$BB$1001,"BX")/$C$6)*100,1)&amp;"%")</x:f>
        <x:v>1 · 6%</x:v>
      </x:c>
      <x:c r="C10" s="77" t="str">
        <x:f>IF($A$6="","",COUNTIFS('Анализ'!$BB$2:$BB$1001,"BY")&amp;" · "&amp;ROUND(IF($C$6=0,0,SUMIFS('Анализ'!$AS$2:$AS$1001,'Анализ'!$BB$2:$BB$1001,"BY")/$C$6)*100,1)&amp;"%")</x:f>
        <x:v>1 · 5%</x:v>
      </x:c>
      <x:c r="D10" s="78" t="str">
        <x:f>IF($A$6="","",COUNTIFS('Анализ'!$BB$2:$BB$1001,"BZ")&amp;" · "&amp;ROUND(IF($C$6=0,0,SUMIFS('Анализ'!$AS$2:$AS$1001,'Анализ'!$BB$2:$BB$1001,"BZ")/$C$6)*100,1)&amp;"%")</x:f>
        <x:v>1 · 4%</x:v>
      </x:c>
      <x:c r="E10" s="96"/>
      <x:c r="F10" s="7" t="str">
        <x:v>ABC</x:v>
      </x:c>
      <x:c r="G10" s="81" t="str">
        <x:f>'Настройки'!B4&amp;" · "&amp;TEXT('Настройки'!B5,"0%")&amp;" / "&amp;TEXT('Настройки'!B6,"0%")</x:f>
        <x:v>Стоимость потребления · 80% / 95%</x:v>
      </x:c>
      <x:c r="H10" s="97"/>
      <x:c r="I10" s="97"/>
      <x:c r="J10" s="97"/>
      <x:c r="L10" t="n">
        <x:v>8</x:v>
      </x:c>
      <x:c r="M10" t="str">
        <x:f>IFERROR(INDEX('Анализ'!$A$2:$A$1001,MATCH(LARGE('Анализ'!$AS$2:$AS$1001,L10),'Анализ'!$AS$2:$AS$1001,0)),"")</x:f>
        <x:v>DEMO-CY</x:v>
      </x:c>
      <x:c r="N10" s="86" t="n">
        <x:f>IF(OR(L10&gt;COUNTIF('Анализ'!$AS$2:$AS$1001,"&gt;0"),SUM('Анализ'!$AS$2:$AS$1001)&lt;=0),"",SUMIF('Анализ'!$AS$2:$AS$1001,"&gt;="&amp;LARGE('Анализ'!$AS$2:$AS$1001,L10),'Анализ'!$AS$2:$AS$1001)/SUM('Анализ'!$AS$2:$AS$1001))</x:f>
        <x:v>1</x:v>
      </x:c>
    </x:row>
    <x:row r="11">
      <x:c r="A11" s="75" t="str">
        <x:v>C</x:v>
      </x:c>
      <x:c r="B11" s="76" t="str">
        <x:f>IF($A$6="","",COUNTIFS('Анализ'!$BB$2:$BB$1001,"CX")&amp;" · "&amp;ROUND(IF($C$6=0,0,SUMIFS('Анализ'!$AS$2:$AS$1001,'Анализ'!$BB$2:$BB$1001,"CX")/$C$6)*100,1)&amp;"%")</x:f>
        <x:v>1 · 2%</x:v>
      </x:c>
      <x:c r="C11" s="77" t="str">
        <x:f>IF($A$6="","",COUNTIFS('Анализ'!$BB$2:$BB$1001,"CY")&amp;" · "&amp;ROUND(IF($C$6=0,0,SUMIFS('Анализ'!$AS$2:$AS$1001,'Анализ'!$BB$2:$BB$1001,"CY")/$C$6)*100,1)&amp;"%")</x:f>
        <x:v>1 · 1.5%</x:v>
      </x:c>
      <x:c r="D11" s="78" t="str">
        <x:f>IF($A$6="","",COUNTIFS('Анализ'!$BB$2:$BB$1001,"CZ")&amp;" · "&amp;ROUND(IF($C$6=0,0,SUMIFS('Анализ'!$AS$2:$AS$1001,'Анализ'!$BB$2:$BB$1001,"CZ")/$C$6)*100,1)&amp;"%")</x:f>
        <x:v>1 · 1.5%</x:v>
      </x:c>
      <x:c r="E11" s="96"/>
      <x:c r="F11" s="7" t="str">
        <x:v>XYZ</x:v>
      </x:c>
      <x:c r="G11" s="81" t="str">
        <x:f>TEXT('Настройки'!B7,"0%")&amp;" / "&amp;TEXT('Настройки'!B8,"0%")</x:f>
        <x:v>10% / 25%</x:v>
      </x:c>
      <x:c r="H11" s="97"/>
      <x:c r="I11" s="97"/>
      <x:c r="J11" s="97"/>
      <x:c r="L11" t="n">
        <x:v>9</x:v>
      </x:c>
      <x:c r="M11" t="str">
        <x:f>IFERROR(INDEX('Анализ'!$A$2:$A$1001,MATCH(LARGE('Анализ'!$AS$2:$AS$1001,L11),'Анализ'!$AS$2:$AS$1001,0)),"")</x:f>
        <x:v>DEMO-CY</x:v>
      </x:c>
      <x:c r="N11" s="86" t="n">
        <x:f>IF(OR(L11&gt;COUNTIF('Анализ'!$AS$2:$AS$1001,"&gt;0"),SUM('Анализ'!$AS$2:$AS$1001)&lt;=0),"",SUMIF('Анализ'!$AS$2:$AS$1001,"&gt;="&amp;LARGE('Анализ'!$AS$2:$AS$1001,L11),'Анализ'!$AS$2:$AS$1001)/SUM('Анализ'!$AS$2:$AS$1001))</x:f>
        <x:v>1</x:v>
      </x:c>
    </x:row>
    <x:row r="12">
      <x:c r="A12" s="96"/>
      <x:c r="B12" s="96"/>
      <x:c r="C12" s="96"/>
      <x:c r="D12" s="96"/>
      <x:c r="E12" s="96"/>
      <x:c r="F12" s="7" t="str">
        <x:v>Пустые</x:v>
      </x:c>
      <x:c r="G12" s="81" t="str">
        <x:f>'Настройки'!B9</x:f>
        <x:v>Пропуск</x:v>
      </x:c>
      <x:c r="H12" s="97"/>
      <x:c r="I12" s="97"/>
      <x:c r="J12" s="97"/>
      <x:c r="L12" t="n">
        <x:v>10</x:v>
      </x:c>
      <x:c r="M12" t="str">
        <x:f>IFERROR(INDEX('Анализ'!$A$2:$A$1001,MATCH(LARGE('Анализ'!$AS$2:$AS$1001,L12),'Анализ'!$AS$2:$AS$1001,0)),"")</x:f>
        <x:v>DEMO-NO</x:v>
      </x:c>
      <x:c r="N12" s="86" t="str">
        <x:f>IF(OR(L12&gt;COUNTIF('Анализ'!$AS$2:$AS$1001,"&gt;0"),SUM('Анализ'!$AS$2:$AS$1001)&lt;=0),"",SUMIF('Анализ'!$AS$2:$AS$1001,"&gt;="&amp;LARGE('Анализ'!$AS$2:$AS$1001,L12),'Анализ'!$AS$2:$AS$1001)/SUM('Анализ'!$AS$2:$AS$1001))</x:f>
      </x:c>
    </x:row>
    <x:row r="13">
      <x:c r="A13" s="96"/>
      <x:c r="B13" s="96"/>
      <x:c r="C13" s="96"/>
      <x:c r="D13" s="96"/>
      <x:c r="E13" s="96"/>
      <x:c r="F13" s="7" t="str">
        <x:v>Отрицательные</x:v>
      </x:c>
      <x:c r="G13" s="81" t="str">
        <x:f>'Настройки'!B10</x:f>
        <x:v>Блокировать</x:v>
      </x:c>
      <x:c r="H13" s="97"/>
      <x:c r="I13" s="97"/>
      <x:c r="J13" s="97"/>
      <x:c r="L13" t="n">
        <x:v>11</x:v>
      </x:c>
      <x:c r="M13" t="str">
        <x:f>IFERROR(INDEX('Анализ'!$A$2:$A$1001,MATCH(LARGE('Анализ'!$AS$2:$AS$1001,L13),'Анализ'!$AS$2:$AS$1001,0)),"")</x:f>
      </x:c>
      <x:c r="N13" s="86" t="str">
        <x:f>IF(OR(L13&gt;COUNTIF('Анализ'!$AS$2:$AS$1001,"&gt;0"),SUM('Анализ'!$AS$2:$AS$1001)&lt;=0),"",SUMIF('Анализ'!$AS$2:$AS$1001,"&gt;="&amp;LARGE('Анализ'!$AS$2:$AS$1001,L13),'Анализ'!$AS$2:$AS$1001)/SUM('Анализ'!$AS$2:$AS$1001))</x:f>
      </x:c>
    </x:row>
    <x:row r="14">
      <x:c r="A14" s="96"/>
      <x:c r="B14" s="96"/>
      <x:c r="C14" s="96"/>
      <x:c r="D14" s="96"/>
      <x:c r="E14" s="96"/>
      <x:c r="F14" s="96"/>
      <x:c r="G14" s="96"/>
      <x:c r="H14" s="96"/>
      <x:c r="I14" s="96"/>
      <x:c r="J14" s="96"/>
      <x:c r="L14" t="n">
        <x:v>12</x:v>
      </x:c>
      <x:c r="M14" t="str">
        <x:f>IFERROR(INDEX('Анализ'!$A$2:$A$1001,MATCH(LARGE('Анализ'!$AS$2:$AS$1001,L14),'Анализ'!$AS$2:$AS$1001,0)),"")</x:f>
      </x:c>
      <x:c r="N14" s="86" t="str">
        <x:f>IF(OR(L14&gt;COUNTIF('Анализ'!$AS$2:$AS$1001,"&gt;0"),SUM('Анализ'!$AS$2:$AS$1001)&lt;=0),"",SUMIF('Анализ'!$AS$2:$AS$1001,"&gt;="&amp;LARGE('Анализ'!$AS$2:$AS$1001,L14),'Анализ'!$AS$2:$AS$1001)/SUM('Анализ'!$AS$2:$AS$1001))</x:f>
      </x:c>
    </x:row>
    <x:row r="15">
      <x:c r="A15" s="2" t="str">
        <x:v>Выводы</x:v>
      </x:c>
      <x:c r="B15" s="2"/>
      <x:c r="C15" s="2"/>
      <x:c r="D15" s="2"/>
      <x:c r="E15" s="2"/>
      <x:c r="F15" s="2"/>
      <x:c r="G15" s="2"/>
      <x:c r="H15" s="2"/>
      <x:c r="I15" s="2"/>
      <x:c r="J15" s="2"/>
      <x:c r="L15" t="n">
        <x:v>13</x:v>
      </x:c>
      <x:c r="M15" t="str">
        <x:f>IFERROR(INDEX('Анализ'!$A$2:$A$1001,MATCH(LARGE('Анализ'!$AS$2:$AS$1001,L15),'Анализ'!$AS$2:$AS$1001,0)),"")</x:f>
      </x:c>
      <x:c r="N15" s="86" t="str">
        <x:f>IF(OR(L15&gt;COUNTIF('Анализ'!$AS$2:$AS$1001,"&gt;0"),SUM('Анализ'!$AS$2:$AS$1001)&lt;=0),"",SUMIF('Анализ'!$AS$2:$AS$1001,"&gt;="&amp;LARGE('Анализ'!$AS$2:$AS$1001,L15),'Анализ'!$AS$2:$AS$1001)/SUM('Анализ'!$AS$2:$AS$1001))</x:f>
      </x:c>
    </x:row>
    <x:row r="16">
      <x:c r="A16" s="85" t="str">
        <x:f>IF(A6="","Добавьте данные на листе Анализ","Класс A включает "&amp;COUNTIFS('Анализ'!$AW$2:$AW$1001,"A")&amp;" из "&amp;A6&amp;" позиций и формирует "&amp;ROUND(E6*100,1)&amp;"% показателя.")</x:f>
        <x:v>Класс A включает 3 из 10 позиций и формирует 80% показателя.</x:v>
      </x:c>
      <x:c r="B16" s="85"/>
      <x:c r="C16" s="85"/>
      <x:c r="D16" s="85"/>
      <x:c r="E16" s="85"/>
      <x:c r="F16" s="85"/>
      <x:c r="G16" s="85"/>
      <x:c r="H16" s="85"/>
      <x:c r="I16" s="85"/>
      <x:c r="J16" s="85"/>
      <x:c r="L16" t="n">
        <x:v>14</x:v>
      </x:c>
      <x:c r="M16" t="str">
        <x:f>IFERROR(INDEX('Анализ'!$A$2:$A$1001,MATCH(LARGE('Анализ'!$AS$2:$AS$1001,L16),'Анализ'!$AS$2:$AS$1001,0)),"")</x:f>
      </x:c>
      <x:c r="N16" s="86" t="str">
        <x:f>IF(OR(L16&gt;COUNTIF('Анализ'!$AS$2:$AS$1001,"&gt;0"),SUM('Анализ'!$AS$2:$AS$1001)&lt;=0),"",SUMIF('Анализ'!$AS$2:$AS$1001,"&gt;="&amp;LARGE('Анализ'!$AS$2:$AS$1001,L16),'Анализ'!$AS$2:$AS$1001)/SUM('Анализ'!$AS$2:$AS$1001))</x:f>
      </x:c>
    </x:row>
    <x:row r="17">
      <x:c r="A17" s="85" t="str">
        <x:f>IF(A6="","",IF(G6&gt;0,"У "&amp;G6&amp;" позиций XYZ не определён. Проверьте нулевой спрос, короткую историю и отрицательные значения.","XYZ определён для всех заполненных позиций."))</x:f>
        <x:v>У 1 позиций XYZ не определён. Проверьте нулевой спрос, короткую историю и отрицательные значения.</x:v>
      </x:c>
      <x:c r="B17" s="85"/>
      <x:c r="C17" s="85"/>
      <x:c r="D17" s="85"/>
      <x:c r="E17" s="85"/>
      <x:c r="F17" s="85"/>
      <x:c r="G17" s="85"/>
      <x:c r="H17" s="85"/>
      <x:c r="I17" s="85"/>
      <x:c r="J17" s="85"/>
      <x:c r="L17" t="n">
        <x:v>15</x:v>
      </x:c>
      <x:c r="M17" t="str">
        <x:f>IFERROR(INDEX('Анализ'!$A$2:$A$1001,MATCH(LARGE('Анализ'!$AS$2:$AS$1001,L17),'Анализ'!$AS$2:$AS$1001,0)),"")</x:f>
      </x:c>
      <x:c r="N17" s="86" t="str">
        <x:f>IF(OR(L17&gt;COUNTIF('Анализ'!$AS$2:$AS$1001,"&gt;0"),SUM('Анализ'!$AS$2:$AS$1001)&lt;=0),"",SUMIF('Анализ'!$AS$2:$AS$1001,"&gt;="&amp;LARGE('Анализ'!$AS$2:$AS$1001,L17),'Анализ'!$AS$2:$AS$1001)/SUM('Анализ'!$AS$2:$AS$1001))</x:f>
      </x:c>
    </x:row>
    <x:row r="18">
      <x:c r="A18" s="85" t="str">
        <x:f>IF(A6="","",IF(I6&gt;0,"Предупреждения есть у "&amp;I6&amp;" позиций. Отфильтруйте колонку Предупреждение на листе Анализ.","Блокирующих предупреждений в заполненных строках нет."))</x:f>
        <x:v>Предупреждения есть у 1 позиций. Отфильтруйте колонку Предупреждение на листе Анализ.</x:v>
      </x:c>
      <x:c r="B18" s="85"/>
      <x:c r="C18" s="85"/>
      <x:c r="D18" s="85"/>
      <x:c r="E18" s="85"/>
      <x:c r="F18" s="85"/>
      <x:c r="G18" s="85"/>
      <x:c r="H18" s="85"/>
      <x:c r="I18" s="85"/>
      <x:c r="J18" s="85"/>
      <x:c r="L18" t="n">
        <x:v>16</x:v>
      </x:c>
      <x:c r="M18" t="str">
        <x:f>IFERROR(INDEX('Анализ'!$A$2:$A$1001,MATCH(LARGE('Анализ'!$AS$2:$AS$1001,L18),'Анализ'!$AS$2:$AS$1001,0)),"")</x:f>
      </x:c>
      <x:c r="N18" s="86" t="str">
        <x:f>IF(OR(L18&gt;COUNTIF('Анализ'!$AS$2:$AS$1001,"&gt;0"),SUM('Анализ'!$AS$2:$AS$1001)&lt;=0),"",SUMIF('Анализ'!$AS$2:$AS$1001,"&gt;="&amp;LARGE('Анализ'!$AS$2:$AS$1001,L18),'Анализ'!$AS$2:$AS$1001)/SUM('Анализ'!$AS$2:$AS$1001))</x:f>
      </x:c>
    </x:row>
    <x:row r="19">
      <x:c r="A19" s="85" t="str">
        <x:f>IF(A6="","","ABC/XYZ поддерживает решение. До изменения запаса уточните срок поставки, MOQ и критичность.")</x:f>
        <x:v>ABC/XYZ поддерживает решение. До изменения запаса уточните срок поставки, MOQ и критичность.</x:v>
      </x:c>
      <x:c r="B19" s="85"/>
      <x:c r="C19" s="85"/>
      <x:c r="D19" s="85"/>
      <x:c r="E19" s="85"/>
      <x:c r="F19" s="85"/>
      <x:c r="G19" s="85"/>
      <x:c r="H19" s="85"/>
      <x:c r="I19" s="85"/>
      <x:c r="J19" s="85"/>
      <x:c r="L19" t="n">
        <x:v>17</x:v>
      </x:c>
      <x:c r="M19" t="str">
        <x:f>IFERROR(INDEX('Анализ'!$A$2:$A$1001,MATCH(LARGE('Анализ'!$AS$2:$AS$1001,L19),'Анализ'!$AS$2:$AS$1001,0)),"")</x:f>
      </x:c>
      <x:c r="N19" s="86" t="str">
        <x:f>IF(OR(L19&gt;COUNTIF('Анализ'!$AS$2:$AS$1001,"&gt;0"),SUM('Анализ'!$AS$2:$AS$1001)&lt;=0),"",SUMIF('Анализ'!$AS$2:$AS$1001,"&gt;="&amp;LARGE('Анализ'!$AS$2:$AS$1001,L19),'Анализ'!$AS$2:$AS$1001)/SUM('Анализ'!$AS$2:$AS$1001))</x:f>
      </x:c>
    </x:row>
    <x:row r="20">
      <x:c r="A20" s="96"/>
      <x:c r="B20" s="96"/>
      <x:c r="C20" s="96"/>
      <x:c r="D20" s="96"/>
      <x:c r="E20" s="96"/>
      <x:c r="F20" s="96"/>
      <x:c r="G20" s="96"/>
      <x:c r="H20" s="96"/>
      <x:c r="I20" s="96"/>
      <x:c r="J20" s="96"/>
      <x:c r="L20" t="n">
        <x:v>18</x:v>
      </x:c>
      <x:c r="M20" t="str">
        <x:f>IFERROR(INDEX('Анализ'!$A$2:$A$1001,MATCH(LARGE('Анализ'!$AS$2:$AS$1001,L20),'Анализ'!$AS$2:$AS$1001,0)),"")</x:f>
      </x:c>
      <x:c r="N20" s="86" t="str">
        <x:f>IF(OR(L20&gt;COUNTIF('Анализ'!$AS$2:$AS$1001,"&gt;0"),SUM('Анализ'!$AS$2:$AS$1001)&lt;=0),"",SUMIF('Анализ'!$AS$2:$AS$1001,"&gt;="&amp;LARGE('Анализ'!$AS$2:$AS$1001,L20),'Анализ'!$AS$2:$AS$1001)/SUM('Анализ'!$AS$2:$AS$1001))</x:f>
      </x:c>
    </x:row>
    <x:row r="21">
      <x:c r="A21" s="96"/>
      <x:c r="B21" s="96"/>
      <x:c r="C21" s="96"/>
      <x:c r="D21" s="96"/>
      <x:c r="E21" s="96"/>
      <x:c r="F21" s="96"/>
      <x:c r="G21" s="96"/>
      <x:c r="H21" s="96"/>
      <x:c r="I21" s="96"/>
      <x:c r="J21" s="96"/>
      <x:c r="L21" t="n">
        <x:v>19</x:v>
      </x:c>
      <x:c r="M21" t="str">
        <x:f>IFERROR(INDEX('Анализ'!$A$2:$A$1001,MATCH(LARGE('Анализ'!$AS$2:$AS$1001,L21),'Анализ'!$AS$2:$AS$1001,0)),"")</x:f>
      </x:c>
      <x:c r="N21" s="86" t="str">
        <x:f>IF(OR(L21&gt;COUNTIF('Анализ'!$AS$2:$AS$1001,"&gt;0"),SUM('Анализ'!$AS$2:$AS$1001)&lt;=0),"",SUMIF('Анализ'!$AS$2:$AS$1001,"&gt;="&amp;LARGE('Анализ'!$AS$2:$AS$1001,L21),'Анализ'!$AS$2:$AS$1001)/SUM('Анализ'!$AS$2:$AS$1001))</x:f>
      </x:c>
    </x:row>
    <x:row r="22">
      <x:c r="A22" s="96"/>
      <x:c r="B22" s="96"/>
      <x:c r="C22" s="96"/>
      <x:c r="D22" s="96"/>
      <x:c r="E22" s="96"/>
      <x:c r="F22" s="96"/>
      <x:c r="G22" s="96"/>
      <x:c r="H22" s="96"/>
      <x:c r="I22" s="96"/>
      <x:c r="J22" s="96"/>
      <x:c r="L22" t="n">
        <x:v>20</x:v>
      </x:c>
      <x:c r="M22" t="str">
        <x:f>IFERROR(INDEX('Анализ'!$A$2:$A$1001,MATCH(LARGE('Анализ'!$AS$2:$AS$1001,L22),'Анализ'!$AS$2:$AS$1001,0)),"")</x:f>
      </x:c>
      <x:c r="N22" s="86" t="str">
        <x:f>IF(OR(L22&gt;COUNTIF('Анализ'!$AS$2:$AS$1001,"&gt;0"),SUM('Анализ'!$AS$2:$AS$1001)&lt;=0),"",SUMIF('Анализ'!$AS$2:$AS$1001,"&gt;="&amp;LARGE('Анализ'!$AS$2:$AS$1001,L22),'Анализ'!$AS$2:$AS$1001)/SUM('Анализ'!$AS$2:$AS$1001))</x:f>
      </x:c>
    </x:row>
    <x:row r="23">
      <x:c r="A23" s="96"/>
      <x:c r="B23" s="96"/>
      <x:c r="C23" s="96"/>
      <x:c r="D23" s="96"/>
      <x:c r="E23" s="96"/>
      <x:c r="F23" s="96"/>
      <x:c r="G23" s="96"/>
      <x:c r="H23" s="96"/>
      <x:c r="I23" s="96"/>
      <x:c r="J23" s="96"/>
      <x:c r="L23" t="n">
        <x:v>21</x:v>
      </x:c>
      <x:c r="M23" t="str">
        <x:f>IFERROR(INDEX('Анализ'!$A$2:$A$1001,MATCH(LARGE('Анализ'!$AS$2:$AS$1001,L23),'Анализ'!$AS$2:$AS$1001,0)),"")</x:f>
      </x:c>
      <x:c r="N23" s="86" t="str">
        <x:f>IF(OR(L23&gt;COUNTIF('Анализ'!$AS$2:$AS$1001,"&gt;0"),SUM('Анализ'!$AS$2:$AS$1001)&lt;=0),"",SUMIF('Анализ'!$AS$2:$AS$1001,"&gt;="&amp;LARGE('Анализ'!$AS$2:$AS$1001,L23),'Анализ'!$AS$2:$AS$1001)/SUM('Анализ'!$AS$2:$AS$1001))</x:f>
      </x:c>
    </x:row>
    <x:row r="24">
      <x:c r="A24" s="96"/>
      <x:c r="B24" s="96"/>
      <x:c r="C24" s="96"/>
      <x:c r="D24" s="96"/>
      <x:c r="E24" s="96"/>
      <x:c r="F24" s="96"/>
      <x:c r="G24" s="96"/>
      <x:c r="H24" s="96"/>
      <x:c r="I24" s="96"/>
      <x:c r="J24" s="96"/>
      <x:c r="L24" t="n">
        <x:v>22</x:v>
      </x:c>
      <x:c r="M24" t="str">
        <x:f>IFERROR(INDEX('Анализ'!$A$2:$A$1001,MATCH(LARGE('Анализ'!$AS$2:$AS$1001,L24),'Анализ'!$AS$2:$AS$1001,0)),"")</x:f>
      </x:c>
      <x:c r="N24" s="86" t="str">
        <x:f>IF(OR(L24&gt;COUNTIF('Анализ'!$AS$2:$AS$1001,"&gt;0"),SUM('Анализ'!$AS$2:$AS$1001)&lt;=0),"",SUMIF('Анализ'!$AS$2:$AS$1001,"&gt;="&amp;LARGE('Анализ'!$AS$2:$AS$1001,L24),'Анализ'!$AS$2:$AS$1001)/SUM('Анализ'!$AS$2:$AS$1001))</x:f>
      </x:c>
    </x:row>
    <x:row r="25">
      <x:c r="A25" s="96"/>
      <x:c r="B25" s="96"/>
      <x:c r="C25" s="96"/>
      <x:c r="D25" s="96"/>
      <x:c r="E25" s="96"/>
      <x:c r="F25" s="96"/>
      <x:c r="G25" s="96"/>
      <x:c r="H25" s="96"/>
      <x:c r="I25" s="96"/>
      <x:c r="J25" s="96"/>
      <x:c r="L25" t="n">
        <x:v>23</x:v>
      </x:c>
      <x:c r="M25" t="str">
        <x:f>IFERROR(INDEX('Анализ'!$A$2:$A$1001,MATCH(LARGE('Анализ'!$AS$2:$AS$1001,L25),'Анализ'!$AS$2:$AS$1001,0)),"")</x:f>
      </x:c>
      <x:c r="N25" s="86" t="str">
        <x:f>IF(OR(L25&gt;COUNTIF('Анализ'!$AS$2:$AS$1001,"&gt;0"),SUM('Анализ'!$AS$2:$AS$1001)&lt;=0),"",SUMIF('Анализ'!$AS$2:$AS$1001,"&gt;="&amp;LARGE('Анализ'!$AS$2:$AS$1001,L25),'Анализ'!$AS$2:$AS$1001)/SUM('Анализ'!$AS$2:$AS$1001))</x:f>
      </x:c>
    </x:row>
    <x:row r="26">
      <x:c r="A26" s="96"/>
      <x:c r="B26" s="96"/>
      <x:c r="C26" s="96"/>
      <x:c r="D26" s="96"/>
      <x:c r="E26" s="96"/>
      <x:c r="F26" s="96"/>
      <x:c r="G26" s="96"/>
      <x:c r="H26" s="96"/>
      <x:c r="I26" s="96"/>
      <x:c r="J26" s="96"/>
      <x:c r="L26" t="n">
        <x:v>24</x:v>
      </x:c>
      <x:c r="M26" t="str">
        <x:f>IFERROR(INDEX('Анализ'!$A$2:$A$1001,MATCH(LARGE('Анализ'!$AS$2:$AS$1001,L26),'Анализ'!$AS$2:$AS$1001,0)),"")</x:f>
      </x:c>
      <x:c r="N26" s="86" t="str">
        <x:f>IF(OR(L26&gt;COUNTIF('Анализ'!$AS$2:$AS$1001,"&gt;0"),SUM('Анализ'!$AS$2:$AS$1001)&lt;=0),"",SUMIF('Анализ'!$AS$2:$AS$1001,"&gt;="&amp;LARGE('Анализ'!$AS$2:$AS$1001,L26),'Анализ'!$AS$2:$AS$1001)/SUM('Анализ'!$AS$2:$AS$1001))</x:f>
      </x:c>
    </x:row>
    <x:row r="27">
      <x:c r="A27" s="96"/>
      <x:c r="B27" s="96"/>
      <x:c r="C27" s="96"/>
      <x:c r="D27" s="96"/>
      <x:c r="E27" s="96"/>
      <x:c r="F27" s="96"/>
      <x:c r="G27" s="96"/>
      <x:c r="H27" s="96"/>
      <x:c r="I27" s="96"/>
      <x:c r="J27" s="96"/>
      <x:c r="L27" t="n">
        <x:v>25</x:v>
      </x:c>
      <x:c r="M27" t="str">
        <x:f>IFERROR(INDEX('Анализ'!$A$2:$A$1001,MATCH(LARGE('Анализ'!$AS$2:$AS$1001,L27),'Анализ'!$AS$2:$AS$1001,0)),"")</x:f>
      </x:c>
      <x:c r="N27" s="86" t="str">
        <x:f>IF(OR(L27&gt;COUNTIF('Анализ'!$AS$2:$AS$1001,"&gt;0"),SUM('Анализ'!$AS$2:$AS$1001)&lt;=0),"",SUMIF('Анализ'!$AS$2:$AS$1001,"&gt;="&amp;LARGE('Анализ'!$AS$2:$AS$1001,L27),'Анализ'!$AS$2:$AS$1001)/SUM('Анализ'!$AS$2:$AS$1001))</x:f>
      </x:c>
    </x:row>
    <x:row r="28">
      <x:c r="A28" s="96"/>
      <x:c r="B28" s="96"/>
      <x:c r="C28" s="96"/>
      <x:c r="D28" s="96"/>
      <x:c r="E28" s="96"/>
      <x:c r="F28" s="96"/>
      <x:c r="G28" s="96"/>
      <x:c r="H28" s="96"/>
      <x:c r="I28" s="96"/>
      <x:c r="J28" s="96"/>
      <x:c r="L28" t="n">
        <x:v>26</x:v>
      </x:c>
      <x:c r="M28" t="str">
        <x:f>IFERROR(INDEX('Анализ'!$A$2:$A$1001,MATCH(LARGE('Анализ'!$AS$2:$AS$1001,L28),'Анализ'!$AS$2:$AS$1001,0)),"")</x:f>
      </x:c>
      <x:c r="N28" s="86" t="str">
        <x:f>IF(OR(L28&gt;COUNTIF('Анализ'!$AS$2:$AS$1001,"&gt;0"),SUM('Анализ'!$AS$2:$AS$1001)&lt;=0),"",SUMIF('Анализ'!$AS$2:$AS$1001,"&gt;="&amp;LARGE('Анализ'!$AS$2:$AS$1001,L28),'Анализ'!$AS$2:$AS$1001)/SUM('Анализ'!$AS$2:$AS$1001))</x:f>
      </x:c>
    </x:row>
    <x:row r="29">
      <x:c r="A29" s="96"/>
      <x:c r="B29" s="96"/>
      <x:c r="C29" s="96"/>
      <x:c r="D29" s="96"/>
      <x:c r="E29" s="96"/>
      <x:c r="F29" s="96"/>
      <x:c r="G29" s="96"/>
      <x:c r="H29" s="96"/>
      <x:c r="I29" s="96"/>
      <x:c r="J29" s="96"/>
      <x:c r="L29" t="n">
        <x:v>27</x:v>
      </x:c>
      <x:c r="M29" t="str">
        <x:f>IFERROR(INDEX('Анализ'!$A$2:$A$1001,MATCH(LARGE('Анализ'!$AS$2:$AS$1001,L29),'Анализ'!$AS$2:$AS$1001,0)),"")</x:f>
      </x:c>
      <x:c r="N29" s="86" t="str">
        <x:f>IF(OR(L29&gt;COUNTIF('Анализ'!$AS$2:$AS$1001,"&gt;0"),SUM('Анализ'!$AS$2:$AS$1001)&lt;=0),"",SUMIF('Анализ'!$AS$2:$AS$1001,"&gt;="&amp;LARGE('Анализ'!$AS$2:$AS$1001,L29),'Анализ'!$AS$2:$AS$1001)/SUM('Анализ'!$AS$2:$AS$1001))</x:f>
      </x:c>
    </x:row>
    <x:row r="30">
      <x:c r="A30" s="96"/>
      <x:c r="B30" s="96"/>
      <x:c r="C30" s="96"/>
      <x:c r="D30" s="96"/>
      <x:c r="E30" s="96"/>
      <x:c r="F30" s="96"/>
      <x:c r="G30" s="96"/>
      <x:c r="H30" s="96"/>
      <x:c r="I30" s="96"/>
      <x:c r="J30" s="96"/>
      <x:c r="L30" t="n">
        <x:v>28</x:v>
      </x:c>
      <x:c r="M30" t="str">
        <x:f>IFERROR(INDEX('Анализ'!$A$2:$A$1001,MATCH(LARGE('Анализ'!$AS$2:$AS$1001,L30),'Анализ'!$AS$2:$AS$1001,0)),"")</x:f>
      </x:c>
      <x:c r="N30" s="86" t="str">
        <x:f>IF(OR(L30&gt;COUNTIF('Анализ'!$AS$2:$AS$1001,"&gt;0"),SUM('Анализ'!$AS$2:$AS$1001)&lt;=0),"",SUMIF('Анализ'!$AS$2:$AS$1001,"&gt;="&amp;LARGE('Анализ'!$AS$2:$AS$1001,L30),'Анализ'!$AS$2:$AS$1001)/SUM('Анализ'!$AS$2:$AS$1001))</x:f>
      </x:c>
    </x:row>
    <x:row r="31">
      <x:c r="A31" s="96"/>
      <x:c r="B31" s="96"/>
      <x:c r="C31" s="96"/>
      <x:c r="D31" s="96"/>
      <x:c r="E31" s="96"/>
      <x:c r="F31" s="96"/>
      <x:c r="G31" s="96"/>
      <x:c r="H31" s="96"/>
      <x:c r="I31" s="96"/>
      <x:c r="J31" s="96"/>
      <x:c r="L31" t="n">
        <x:v>29</x:v>
      </x:c>
      <x:c r="M31" t="str">
        <x:f>IFERROR(INDEX('Анализ'!$A$2:$A$1001,MATCH(LARGE('Анализ'!$AS$2:$AS$1001,L31),'Анализ'!$AS$2:$AS$1001,0)),"")</x:f>
      </x:c>
      <x:c r="N31" s="86" t="str">
        <x:f>IF(OR(L31&gt;COUNTIF('Анализ'!$AS$2:$AS$1001,"&gt;0"),SUM('Анализ'!$AS$2:$AS$1001)&lt;=0),"",SUMIF('Анализ'!$AS$2:$AS$1001,"&gt;="&amp;LARGE('Анализ'!$AS$2:$AS$1001,L31),'Анализ'!$AS$2:$AS$1001)/SUM('Анализ'!$AS$2:$AS$1001))</x:f>
      </x:c>
    </x:row>
    <x:row r="32">
      <x:c r="A32" s="96"/>
      <x:c r="B32" s="96"/>
      <x:c r="C32" s="96"/>
      <x:c r="D32" s="96"/>
      <x:c r="E32" s="96"/>
      <x:c r="F32" s="96"/>
      <x:c r="G32" s="96"/>
      <x:c r="H32" s="96"/>
      <x:c r="I32" s="96"/>
      <x:c r="J32" s="96"/>
      <x:c r="L32" t="n">
        <x:v>30</x:v>
      </x:c>
      <x:c r="M32" t="str">
        <x:f>IFERROR(INDEX('Анализ'!$A$2:$A$1001,MATCH(LARGE('Анализ'!$AS$2:$AS$1001,L32),'Анализ'!$AS$2:$AS$1001,0)),"")</x:f>
      </x:c>
      <x:c r="N32" s="86" t="str">
        <x:f>IF(OR(L32&gt;COUNTIF('Анализ'!$AS$2:$AS$1001,"&gt;0"),SUM('Анализ'!$AS$2:$AS$1001)&lt;=0),"",SUMIF('Анализ'!$AS$2:$AS$1001,"&gt;="&amp;LARGE('Анализ'!$AS$2:$AS$1001,L32),'Анализ'!$AS$2:$AS$1001)/SUM('Анализ'!$AS$2:$AS$1001))</x:f>
      </x:c>
    </x:row>
    <x:row r="33">
      <x:c r="A33" s="96"/>
      <x:c r="B33" s="96"/>
      <x:c r="C33" s="96"/>
      <x:c r="D33" s="96"/>
      <x:c r="E33" s="96"/>
      <x:c r="F33" s="96"/>
      <x:c r="G33" s="96"/>
      <x:c r="H33" s="96"/>
      <x:c r="I33" s="96"/>
      <x:c r="J33" s="96"/>
      <x:c r="L33" t="n">
        <x:v>31</x:v>
      </x:c>
      <x:c r="M33" t="str">
        <x:f>IFERROR(INDEX('Анализ'!$A$2:$A$1001,MATCH(LARGE('Анализ'!$AS$2:$AS$1001,L33),'Анализ'!$AS$2:$AS$1001,0)),"")</x:f>
      </x:c>
      <x:c r="N33" s="86" t="str">
        <x:f>IF(OR(L33&gt;COUNTIF('Анализ'!$AS$2:$AS$1001,"&gt;0"),SUM('Анализ'!$AS$2:$AS$1001)&lt;=0),"",SUMIF('Анализ'!$AS$2:$AS$1001,"&gt;="&amp;LARGE('Анализ'!$AS$2:$AS$1001,L33),'Анализ'!$AS$2:$AS$1001)/SUM('Анализ'!$AS$2:$AS$1001))</x:f>
      </x:c>
    </x:row>
    <x:row r="34">
      <x:c r="A34" s="96"/>
      <x:c r="B34" s="96"/>
      <x:c r="C34" s="96"/>
      <x:c r="D34" s="96"/>
      <x:c r="E34" s="96"/>
      <x:c r="F34" s="96"/>
      <x:c r="G34" s="96"/>
      <x:c r="H34" s="96"/>
      <x:c r="I34" s="96"/>
      <x:c r="J34" s="96"/>
      <x:c r="L34" t="n">
        <x:v>32</x:v>
      </x:c>
      <x:c r="M34" t="str">
        <x:f>IFERROR(INDEX('Анализ'!$A$2:$A$1001,MATCH(LARGE('Анализ'!$AS$2:$AS$1001,L34),'Анализ'!$AS$2:$AS$1001,0)),"")</x:f>
      </x:c>
      <x:c r="N34" s="86" t="str">
        <x:f>IF(OR(L34&gt;COUNTIF('Анализ'!$AS$2:$AS$1001,"&gt;0"),SUM('Анализ'!$AS$2:$AS$1001)&lt;=0),"",SUMIF('Анализ'!$AS$2:$AS$1001,"&gt;="&amp;LARGE('Анализ'!$AS$2:$AS$1001,L34),'Анализ'!$AS$2:$AS$1001)/SUM('Анализ'!$AS$2:$AS$1001))</x:f>
      </x:c>
    </x:row>
    <x:row r="35">
      <x:c r="A35" s="96"/>
      <x:c r="B35" s="96"/>
      <x:c r="C35" s="96"/>
      <x:c r="D35" s="96"/>
      <x:c r="E35" s="96"/>
      <x:c r="F35" s="96"/>
      <x:c r="G35" s="96"/>
      <x:c r="H35" s="96"/>
      <x:c r="I35" s="96"/>
      <x:c r="J35" s="96"/>
      <x:c r="L35" t="n">
        <x:v>33</x:v>
      </x:c>
      <x:c r="M35" t="str">
        <x:f>IFERROR(INDEX('Анализ'!$A$2:$A$1001,MATCH(LARGE('Анализ'!$AS$2:$AS$1001,L35),'Анализ'!$AS$2:$AS$1001,0)),"")</x:f>
      </x:c>
      <x:c r="N35" s="86" t="str">
        <x:f>IF(OR(L35&gt;COUNTIF('Анализ'!$AS$2:$AS$1001,"&gt;0"),SUM('Анализ'!$AS$2:$AS$1001)&lt;=0),"",SUMIF('Анализ'!$AS$2:$AS$1001,"&gt;="&amp;LARGE('Анализ'!$AS$2:$AS$1001,L35),'Анализ'!$AS$2:$AS$1001)/SUM('Анализ'!$AS$2:$AS$1001))</x:f>
      </x:c>
    </x:row>
    <x:row r="36">
      <x:c r="A36" s="96"/>
      <x:c r="B36" s="96"/>
      <x:c r="C36" s="96"/>
      <x:c r="D36" s="96"/>
      <x:c r="E36" s="96"/>
      <x:c r="F36" s="96"/>
      <x:c r="G36" s="96"/>
      <x:c r="H36" s="96"/>
      <x:c r="I36" s="96"/>
      <x:c r="J36" s="96"/>
      <x:c r="L36" t="n">
        <x:v>34</x:v>
      </x:c>
      <x:c r="M36" t="str">
        <x:f>IFERROR(INDEX('Анализ'!$A$2:$A$1001,MATCH(LARGE('Анализ'!$AS$2:$AS$1001,L36),'Анализ'!$AS$2:$AS$1001,0)),"")</x:f>
      </x:c>
      <x:c r="N36" s="86" t="str">
        <x:f>IF(OR(L36&gt;COUNTIF('Анализ'!$AS$2:$AS$1001,"&gt;0"),SUM('Анализ'!$AS$2:$AS$1001)&lt;=0),"",SUMIF('Анализ'!$AS$2:$AS$1001,"&gt;="&amp;LARGE('Анализ'!$AS$2:$AS$1001,L36),'Анализ'!$AS$2:$AS$1001)/SUM('Анализ'!$AS$2:$AS$1001))</x:f>
      </x:c>
    </x:row>
    <x:row r="37">
      <x:c r="A37" s="96"/>
      <x:c r="B37" s="96"/>
      <x:c r="C37" s="96"/>
      <x:c r="D37" s="96"/>
      <x:c r="E37" s="96"/>
      <x:c r="F37" s="96"/>
      <x:c r="G37" s="96"/>
      <x:c r="H37" s="96"/>
      <x:c r="I37" s="96"/>
      <x:c r="J37" s="96"/>
      <x:c r="L37" t="n">
        <x:v>35</x:v>
      </x:c>
      <x:c r="M37" t="str">
        <x:f>IFERROR(INDEX('Анализ'!$A$2:$A$1001,MATCH(LARGE('Анализ'!$AS$2:$AS$1001,L37),'Анализ'!$AS$2:$AS$1001,0)),"")</x:f>
      </x:c>
      <x:c r="N37" s="86" t="str">
        <x:f>IF(OR(L37&gt;COUNTIF('Анализ'!$AS$2:$AS$1001,"&gt;0"),SUM('Анализ'!$AS$2:$AS$1001)&lt;=0),"",SUMIF('Анализ'!$AS$2:$AS$1001,"&gt;="&amp;LARGE('Анализ'!$AS$2:$AS$1001,L37),'Анализ'!$AS$2:$AS$1001)/SUM('Анализ'!$AS$2:$AS$1001))</x:f>
      </x:c>
    </x:row>
    <x:row r="38">
      <x:c r="A38" s="96"/>
      <x:c r="B38" s="96"/>
      <x:c r="C38" s="96"/>
      <x:c r="D38" s="96"/>
      <x:c r="E38" s="96"/>
      <x:c r="F38" s="96"/>
      <x:c r="G38" s="96"/>
      <x:c r="H38" s="96"/>
      <x:c r="I38" s="96"/>
      <x:c r="J38" s="96"/>
      <x:c r="L38" t="n">
        <x:v>36</x:v>
      </x:c>
      <x:c r="M38" t="str">
        <x:f>IFERROR(INDEX('Анализ'!$A$2:$A$1001,MATCH(LARGE('Анализ'!$AS$2:$AS$1001,L38),'Анализ'!$AS$2:$AS$1001,0)),"")</x:f>
      </x:c>
      <x:c r="N38" s="86" t="str">
        <x:f>IF(OR(L38&gt;COUNTIF('Анализ'!$AS$2:$AS$1001,"&gt;0"),SUM('Анализ'!$AS$2:$AS$1001)&lt;=0),"",SUMIF('Анализ'!$AS$2:$AS$1001,"&gt;="&amp;LARGE('Анализ'!$AS$2:$AS$1001,L38),'Анализ'!$AS$2:$AS$1001)/SUM('Анализ'!$AS$2:$AS$1001))</x:f>
      </x:c>
    </x:row>
    <x:row r="39">
      <x:c r="A39" s="96"/>
      <x:c r="B39" s="96"/>
      <x:c r="C39" s="96"/>
      <x:c r="D39" s="96"/>
      <x:c r="E39" s="96"/>
      <x:c r="F39" s="96"/>
      <x:c r="G39" s="96"/>
      <x:c r="H39" s="96"/>
      <x:c r="I39" s="96"/>
      <x:c r="J39" s="96"/>
      <x:c r="L39" t="n">
        <x:v>37</x:v>
      </x:c>
      <x:c r="M39" t="str">
        <x:f>IFERROR(INDEX('Анализ'!$A$2:$A$1001,MATCH(LARGE('Анализ'!$AS$2:$AS$1001,L39),'Анализ'!$AS$2:$AS$1001,0)),"")</x:f>
      </x:c>
      <x:c r="N39" s="86" t="str">
        <x:f>IF(OR(L39&gt;COUNTIF('Анализ'!$AS$2:$AS$1001,"&gt;0"),SUM('Анализ'!$AS$2:$AS$1001)&lt;=0),"",SUMIF('Анализ'!$AS$2:$AS$1001,"&gt;="&amp;LARGE('Анализ'!$AS$2:$AS$1001,L39),'Анализ'!$AS$2:$AS$1001)/SUM('Анализ'!$AS$2:$AS$1001))</x:f>
      </x:c>
    </x:row>
    <x:row r="40">
      <x:c r="A40" s="96"/>
      <x:c r="B40" s="96"/>
      <x:c r="C40" s="96"/>
      <x:c r="D40" s="96"/>
      <x:c r="E40" s="96"/>
      <x:c r="F40" s="96"/>
      <x:c r="G40" s="96"/>
      <x:c r="H40" s="96"/>
      <x:c r="I40" s="96"/>
      <x:c r="J40" s="96"/>
      <x:c r="L40" t="n">
        <x:v>38</x:v>
      </x:c>
      <x:c r="M40" t="str">
        <x:f>IFERROR(INDEX('Анализ'!$A$2:$A$1001,MATCH(LARGE('Анализ'!$AS$2:$AS$1001,L40),'Анализ'!$AS$2:$AS$1001,0)),"")</x:f>
      </x:c>
      <x:c r="N40" s="86" t="str">
        <x:f>IF(OR(L40&gt;COUNTIF('Анализ'!$AS$2:$AS$1001,"&gt;0"),SUM('Анализ'!$AS$2:$AS$1001)&lt;=0),"",SUMIF('Анализ'!$AS$2:$AS$1001,"&gt;="&amp;LARGE('Анализ'!$AS$2:$AS$1001,L40),'Анализ'!$AS$2:$AS$1001)/SUM('Анализ'!$AS$2:$AS$1001))</x:f>
      </x:c>
    </x:row>
    <x:row r="41">
      <x:c r="A41" s="96"/>
      <x:c r="B41" s="96"/>
      <x:c r="C41" s="96"/>
      <x:c r="D41" s="96"/>
      <x:c r="E41" s="96"/>
      <x:c r="F41" s="96"/>
      <x:c r="G41" s="96"/>
      <x:c r="H41" s="96"/>
      <x:c r="I41" s="96"/>
      <x:c r="J41" s="96"/>
      <x:c r="L41" t="n">
        <x:v>39</x:v>
      </x:c>
      <x:c r="M41" t="str">
        <x:f>IFERROR(INDEX('Анализ'!$A$2:$A$1001,MATCH(LARGE('Анализ'!$AS$2:$AS$1001,L41),'Анализ'!$AS$2:$AS$1001,0)),"")</x:f>
      </x:c>
      <x:c r="N41" s="86" t="str">
        <x:f>IF(OR(L41&gt;COUNTIF('Анализ'!$AS$2:$AS$1001,"&gt;0"),SUM('Анализ'!$AS$2:$AS$1001)&lt;=0),"",SUMIF('Анализ'!$AS$2:$AS$1001,"&gt;="&amp;LARGE('Анализ'!$AS$2:$AS$1001,L41),'Анализ'!$AS$2:$AS$1001)/SUM('Анализ'!$AS$2:$AS$1001))</x:f>
      </x:c>
    </x:row>
    <x:row r="42">
      <x:c r="A42" s="96"/>
      <x:c r="B42" s="96"/>
      <x:c r="C42" s="96"/>
      <x:c r="D42" s="96"/>
      <x:c r="E42" s="96"/>
      <x:c r="F42" s="96"/>
      <x:c r="G42" s="96"/>
      <x:c r="H42" s="96"/>
      <x:c r="I42" s="96"/>
      <x:c r="J42" s="96"/>
      <x:c r="L42" t="n">
        <x:v>40</x:v>
      </x:c>
      <x:c r="M42" t="str">
        <x:f>IFERROR(INDEX('Анализ'!$A$2:$A$1001,MATCH(LARGE('Анализ'!$AS$2:$AS$1001,L42),'Анализ'!$AS$2:$AS$1001,0)),"")</x:f>
      </x:c>
      <x:c r="N42" s="86" t="str">
        <x:f>IF(OR(L42&gt;COUNTIF('Анализ'!$AS$2:$AS$1001,"&gt;0"),SUM('Анализ'!$AS$2:$AS$1001)&lt;=0),"",SUMIF('Анализ'!$AS$2:$AS$1001,"&gt;="&amp;LARGE('Анализ'!$AS$2:$AS$1001,L42),'Анализ'!$AS$2:$AS$1001)/SUM('Анализ'!$AS$2:$AS$1001))</x:f>
      </x:c>
    </x:row>
    <x:row r="43">
      <x:c r="A43" s="2" t="str">
        <x:v>Проверить в первую очередь</x:v>
      </x:c>
      <x:c r="B43" s="2"/>
      <x:c r="C43" s="2"/>
      <x:c r="D43" s="2"/>
      <x:c r="E43" s="2"/>
      <x:c r="F43" s="2"/>
      <x:c r="G43" s="2"/>
      <x:c r="H43" s="2"/>
      <x:c r="I43" s="2"/>
      <x:c r="J43" s="2"/>
      <x:c r="L43" t="n">
        <x:v>41</x:v>
      </x:c>
      <x:c r="M43" t="str">
        <x:f>IFERROR(INDEX('Анализ'!$A$2:$A$1001,MATCH(LARGE('Анализ'!$AS$2:$AS$1001,L43),'Анализ'!$AS$2:$AS$1001,0)),"")</x:f>
      </x:c>
      <x:c r="N43" s="86" t="str">
        <x:f>IF(OR(L43&gt;COUNTIF('Анализ'!$AS$2:$AS$1001,"&gt;0"),SUM('Анализ'!$AS$2:$AS$1001)&lt;=0),"",SUMIF('Анализ'!$AS$2:$AS$1001,"&gt;="&amp;LARGE('Анализ'!$AS$2:$AS$1001,L43),'Анализ'!$AS$2:$AS$1001)/SUM('Анализ'!$AS$2:$AS$1001))</x:f>
      </x:c>
    </x:row>
    <x:row r="44">
      <x:c r="A44" s="72" t="str">
        <x:v>№</x:v>
      </x:c>
      <x:c r="B44" s="72" t="str">
        <x:v>SKU</x:v>
      </x:c>
      <x:c r="C44" s="72" t="str"/>
      <x:c r="D44" s="72" t="str"/>
      <x:c r="E44" s="72" t="str">
        <x:v>Класс</x:v>
      </x:c>
      <x:c r="F44" s="72" t="str">
        <x:v>Причина</x:v>
      </x:c>
      <x:c r="G44" s="72" t="str"/>
      <x:c r="H44" s="72" t="str"/>
      <x:c r="I44" s="72" t="str"/>
      <x:c r="J44" s="72" t="str"/>
      <x:c r="L44" t="n">
        <x:v>42</x:v>
      </x:c>
      <x:c r="M44" t="str">
        <x:f>IFERROR(INDEX('Анализ'!$A$2:$A$1001,MATCH(LARGE('Анализ'!$AS$2:$AS$1001,L44),'Анализ'!$AS$2:$AS$1001,0)),"")</x:f>
      </x:c>
      <x:c r="N44" s="86" t="str">
        <x:f>IF(OR(L44&gt;COUNTIF('Анализ'!$AS$2:$AS$1001,"&gt;0"),SUM('Анализ'!$AS$2:$AS$1001)&lt;=0),"",SUMIF('Анализ'!$AS$2:$AS$1001,"&gt;="&amp;LARGE('Анализ'!$AS$2:$AS$1001,L44),'Анализ'!$AS$2:$AS$1001)/SUM('Анализ'!$AS$2:$AS$1001))</x:f>
      </x:c>
    </x:row>
    <x:row r="45" ht="24" customHeight="1">
      <x:c r="A45" s="90" t="n">
        <x:f>IF(B45="","",ROW()-44)</x:f>
        <x:v>1</x:v>
      </x:c>
      <x:c r="B45" s="90" t="str">
        <x:f>IF(K45="","",INDEX('Анализ'!$A$2:$A$1001,K45))</x:f>
        <x:v>DEMO-AZ</x:v>
      </x:c>
      <x:c r="C45" s="90"/>
      <x:c r="D45" s="90"/>
      <x:c r="E45" s="90" t="str">
        <x:f>IF(K45="","",INDEX('Анализ'!$BB$2:$BB$1001,K45))</x:f>
        <x:v>AZ</x:v>
      </x:c>
      <x:c r="F45" s="93" t="str">
        <x:f>IF(B45="","",IF(OR(E45="AZ",E45="BZ"),"Высокая ценность и нестабильный спрос",IF(INDEX('Анализ'!$AZ$2:$AZ$1001,K45)&gt;'Настройки'!$B$11,"Экстремальный CV",IF(INDEX('Анализ'!$BF$2:$BF$1001,K45)&lt;&gt;"Обычный","Недостаточная или предварительная история","Средний спрос не выше нуля"))))</x:f>
        <x:v>Высокая ценность и нестабильный спрос</x:v>
      </x:c>
      <x:c r="G45" s="93"/>
      <x:c r="H45" s="93"/>
      <x:c r="I45" s="93"/>
      <x:c r="J45" s="93"/>
      <x:c r="K45" t="n">
        <x:f>IF(COUNTIF('Анализ'!$ED$2:$ED$1001,ROWS($K$45:K45))=0,"",MATCH(ROWS($K$45:K45),'Анализ'!$ED$2:$ED$1001,0))</x:f>
        <x:v>3</x:v>
      </x:c>
      <x:c r="L45" t="n">
        <x:v>43</x:v>
      </x:c>
      <x:c r="M45" t="str">
        <x:f>IFERROR(INDEX('Анализ'!$A$2:$A$1001,MATCH(LARGE('Анализ'!$AS$2:$AS$1001,L45),'Анализ'!$AS$2:$AS$1001,0)),"")</x:f>
      </x:c>
      <x:c r="N45" s="86" t="str">
        <x:f>IF(OR(L45&gt;COUNTIF('Анализ'!$AS$2:$AS$1001,"&gt;0"),SUM('Анализ'!$AS$2:$AS$1001)&lt;=0),"",SUMIF('Анализ'!$AS$2:$AS$1001,"&gt;="&amp;LARGE('Анализ'!$AS$2:$AS$1001,L45),'Анализ'!$AS$2:$AS$1001)/SUM('Анализ'!$AS$2:$AS$1001))</x:f>
      </x:c>
    </x:row>
    <x:row r="46" ht="24" customHeight="1">
      <x:c r="A46" s="91" t="n">
        <x:f>IF(B46="","",ROW()-44)</x:f>
        <x:v>2</x:v>
      </x:c>
      <x:c r="B46" s="91" t="str">
        <x:f>IF(K46="","",INDEX('Анализ'!$A$2:$A$1001,K46))</x:f>
        <x:v>DEMO-BZ</x:v>
      </x:c>
      <x:c r="C46" s="91"/>
      <x:c r="D46" s="91"/>
      <x:c r="E46" s="91" t="str">
        <x:f>IF(K46="","",INDEX('Анализ'!$BB$2:$BB$1001,K46))</x:f>
        <x:v>BZ</x:v>
      </x:c>
      <x:c r="F46" s="94" t="str">
        <x:f>IF(B46="","",IF(OR(E46="AZ",E46="BZ"),"Высокая ценность и нестабильный спрос",IF(INDEX('Анализ'!$AZ$2:$AZ$1001,K46)&gt;'Настройки'!$B$11,"Экстремальный CV",IF(INDEX('Анализ'!$BF$2:$BF$1001,K46)&lt;&gt;"Обычный","Недостаточная или предварительная история","Средний спрос не выше нуля"))))</x:f>
        <x:v>Высокая ценность и нестабильный спрос</x:v>
      </x:c>
      <x:c r="G46" s="94"/>
      <x:c r="H46" s="94"/>
      <x:c r="I46" s="94"/>
      <x:c r="J46" s="94"/>
      <x:c r="K46" t="n">
        <x:f>IF(COUNTIF('Анализ'!$ED$2:$ED$1001,ROWS($K$45:K46))=0,"",MATCH(ROWS($K$45:K46),'Анализ'!$ED$2:$ED$1001,0))</x:f>
        <x:v>6</x:v>
      </x:c>
      <x:c r="L46" t="n">
        <x:v>44</x:v>
      </x:c>
      <x:c r="M46" t="str">
        <x:f>IFERROR(INDEX('Анализ'!$A$2:$A$1001,MATCH(LARGE('Анализ'!$AS$2:$AS$1001,L46),'Анализ'!$AS$2:$AS$1001,0)),"")</x:f>
      </x:c>
      <x:c r="N46" s="86" t="str">
        <x:f>IF(OR(L46&gt;COUNTIF('Анализ'!$AS$2:$AS$1001,"&gt;0"),SUM('Анализ'!$AS$2:$AS$1001)&lt;=0),"",SUMIF('Анализ'!$AS$2:$AS$1001,"&gt;="&amp;LARGE('Анализ'!$AS$2:$AS$1001,L46),'Анализ'!$AS$2:$AS$1001)/SUM('Анализ'!$AS$2:$AS$1001))</x:f>
      </x:c>
    </x:row>
    <x:row r="47" ht="24" customHeight="1">
      <x:c r="A47" s="91" t="n">
        <x:f>IF(B47="","",ROW()-44)</x:f>
        <x:v>3</x:v>
      </x:c>
      <x:c r="B47" s="91" t="str">
        <x:f>IF(K47="","",INDEX('Анализ'!$A$2:$A$1001,K47))</x:f>
        <x:v>DEMO-NO</x:v>
      </x:c>
      <x:c r="C47" s="91"/>
      <x:c r="D47" s="91"/>
      <x:c r="E47" s="91" t="str">
        <x:f>IF(K47="","",INDEX('Анализ'!$BB$2:$BB$1001,K47))</x:f>
      </x:c>
      <x:c r="F47" s="94" t="str">
        <x:f>IF(B47="","",IF(OR(E47="AZ",E47="BZ"),"Высокая ценность и нестабильный спрос",IF(INDEX('Анализ'!$AZ$2:$AZ$1001,K47)&gt;'Настройки'!$B$11,"Экстремальный CV",IF(INDEX('Анализ'!$BF$2:$BF$1001,K47)&lt;&gt;"Обычный","Недостаточная или предварительная история","Средний спрос не выше нуля"))))</x:f>
        <x:v>Средний спрос не выше нуля</x:v>
      </x:c>
      <x:c r="G47" s="94"/>
      <x:c r="H47" s="94"/>
      <x:c r="I47" s="94"/>
      <x:c r="J47" s="94"/>
      <x:c r="K47" t="n">
        <x:f>IF(COUNTIF('Анализ'!$ED$2:$ED$1001,ROWS($K$45:K47))=0,"",MATCH(ROWS($K$45:K47),'Анализ'!$ED$2:$ED$1001,0))</x:f>
        <x:v>10</x:v>
      </x:c>
      <x:c r="L47" t="n">
        <x:v>45</x:v>
      </x:c>
      <x:c r="M47" t="str">
        <x:f>IFERROR(INDEX('Анализ'!$A$2:$A$1001,MATCH(LARGE('Анализ'!$AS$2:$AS$1001,L47),'Анализ'!$AS$2:$AS$1001,0)),"")</x:f>
      </x:c>
      <x:c r="N47" s="86" t="str">
        <x:f>IF(OR(L47&gt;COUNTIF('Анализ'!$AS$2:$AS$1001,"&gt;0"),SUM('Анализ'!$AS$2:$AS$1001)&lt;=0),"",SUMIF('Анализ'!$AS$2:$AS$1001,"&gt;="&amp;LARGE('Анализ'!$AS$2:$AS$1001,L47),'Анализ'!$AS$2:$AS$1001)/SUM('Анализ'!$AS$2:$AS$1001))</x:f>
      </x:c>
    </x:row>
    <x:row r="48" ht="24" customHeight="1">
      <x:c r="A48" s="91" t="str">
        <x:f>IF(B48="","",ROW()-44)</x:f>
      </x:c>
      <x:c r="B48" s="91" t="str">
        <x:f>IF(K48="","",INDEX('Анализ'!$A$2:$A$1001,K48))</x:f>
      </x:c>
      <x:c r="C48" s="91"/>
      <x:c r="D48" s="91"/>
      <x:c r="E48" s="91" t="str">
        <x:f>IF(K48="","",INDEX('Анализ'!$BB$2:$BB$1001,K48))</x:f>
      </x:c>
      <x:c r="F48" s="94" t="str">
        <x:f>IF(B48="","",IF(OR(E48="AZ",E48="BZ"),"Высокая ценность и нестабильный спрос",IF(INDEX('Анализ'!$AZ$2:$AZ$1001,K48)&gt;'Настройки'!$B$11,"Экстремальный CV",IF(INDEX('Анализ'!$BF$2:$BF$1001,K48)&lt;&gt;"Обычный","Недостаточная или предварительная история","Средний спрос не выше нуля"))))</x:f>
      </x:c>
      <x:c r="G48" s="94"/>
      <x:c r="H48" s="94"/>
      <x:c r="I48" s="94"/>
      <x:c r="J48" s="94"/>
      <x:c r="K48" t="str">
        <x:f>IF(COUNTIF('Анализ'!$ED$2:$ED$1001,ROWS($K$45:K48))=0,"",MATCH(ROWS($K$45:K48),'Анализ'!$ED$2:$ED$1001,0))</x:f>
      </x:c>
      <x:c r="L48" t="n">
        <x:v>46</x:v>
      </x:c>
      <x:c r="M48" t="str">
        <x:f>IFERROR(INDEX('Анализ'!$A$2:$A$1001,MATCH(LARGE('Анализ'!$AS$2:$AS$1001,L48),'Анализ'!$AS$2:$AS$1001,0)),"")</x:f>
      </x:c>
      <x:c r="N48" s="86" t="str">
        <x:f>IF(OR(L48&gt;COUNTIF('Анализ'!$AS$2:$AS$1001,"&gt;0"),SUM('Анализ'!$AS$2:$AS$1001)&lt;=0),"",SUMIF('Анализ'!$AS$2:$AS$1001,"&gt;="&amp;LARGE('Анализ'!$AS$2:$AS$1001,L48),'Анализ'!$AS$2:$AS$1001)/SUM('Анализ'!$AS$2:$AS$1001))</x:f>
      </x:c>
    </x:row>
    <x:row r="49" ht="24" customHeight="1">
      <x:c r="A49" s="91" t="str">
        <x:f>IF(B49="","",ROW()-44)</x:f>
      </x:c>
      <x:c r="B49" s="91" t="str">
        <x:f>IF(K49="","",INDEX('Анализ'!$A$2:$A$1001,K49))</x:f>
      </x:c>
      <x:c r="C49" s="91"/>
      <x:c r="D49" s="91"/>
      <x:c r="E49" s="91" t="str">
        <x:f>IF(K49="","",INDEX('Анализ'!$BB$2:$BB$1001,K49))</x:f>
      </x:c>
      <x:c r="F49" s="94" t="str">
        <x:f>IF(B49="","",IF(OR(E49="AZ",E49="BZ"),"Высокая ценность и нестабильный спрос",IF(INDEX('Анализ'!$AZ$2:$AZ$1001,K49)&gt;'Настройки'!$B$11,"Экстремальный CV",IF(INDEX('Анализ'!$BF$2:$BF$1001,K49)&lt;&gt;"Обычный","Недостаточная или предварительная история","Средний спрос не выше нуля"))))</x:f>
      </x:c>
      <x:c r="G49" s="94"/>
      <x:c r="H49" s="94"/>
      <x:c r="I49" s="94"/>
      <x:c r="J49" s="94"/>
      <x:c r="K49" t="str">
        <x:f>IF(COUNTIF('Анализ'!$ED$2:$ED$1001,ROWS($K$45:K49))=0,"",MATCH(ROWS($K$45:K49),'Анализ'!$ED$2:$ED$1001,0))</x:f>
      </x:c>
      <x:c r="L49" t="n">
        <x:v>47</x:v>
      </x:c>
      <x:c r="M49" t="str">
        <x:f>IFERROR(INDEX('Анализ'!$A$2:$A$1001,MATCH(LARGE('Анализ'!$AS$2:$AS$1001,L49),'Анализ'!$AS$2:$AS$1001,0)),"")</x:f>
      </x:c>
      <x:c r="N49" s="86" t="str">
        <x:f>IF(OR(L49&gt;COUNTIF('Анализ'!$AS$2:$AS$1001,"&gt;0"),SUM('Анализ'!$AS$2:$AS$1001)&lt;=0),"",SUMIF('Анализ'!$AS$2:$AS$1001,"&gt;="&amp;LARGE('Анализ'!$AS$2:$AS$1001,L49),'Анализ'!$AS$2:$AS$1001)/SUM('Анализ'!$AS$2:$AS$1001))</x:f>
      </x:c>
    </x:row>
    <x:row r="50" ht="24" customHeight="1">
      <x:c r="A50" s="91" t="str">
        <x:f>IF(B50="","",ROW()-44)</x:f>
      </x:c>
      <x:c r="B50" s="91" t="str">
        <x:f>IF(K50="","",INDEX('Анализ'!$A$2:$A$1001,K50))</x:f>
      </x:c>
      <x:c r="C50" s="91"/>
      <x:c r="D50" s="91"/>
      <x:c r="E50" s="91" t="str">
        <x:f>IF(K50="","",INDEX('Анализ'!$BB$2:$BB$1001,K50))</x:f>
      </x:c>
      <x:c r="F50" s="94" t="str">
        <x:f>IF(B50="","",IF(OR(E50="AZ",E50="BZ"),"Высокая ценность и нестабильный спрос",IF(INDEX('Анализ'!$AZ$2:$AZ$1001,K50)&gt;'Настройки'!$B$11,"Экстремальный CV",IF(INDEX('Анализ'!$BF$2:$BF$1001,K50)&lt;&gt;"Обычный","Недостаточная или предварительная история","Средний спрос не выше нуля"))))</x:f>
      </x:c>
      <x:c r="G50" s="94"/>
      <x:c r="H50" s="94"/>
      <x:c r="I50" s="94"/>
      <x:c r="J50" s="94"/>
      <x:c r="K50" t="str">
        <x:f>IF(COUNTIF('Анализ'!$ED$2:$ED$1001,ROWS($K$45:K50))=0,"",MATCH(ROWS($K$45:K50),'Анализ'!$ED$2:$ED$1001,0))</x:f>
      </x:c>
      <x:c r="L50" t="n">
        <x:v>48</x:v>
      </x:c>
      <x:c r="M50" t="str">
        <x:f>IFERROR(INDEX('Анализ'!$A$2:$A$1001,MATCH(LARGE('Анализ'!$AS$2:$AS$1001,L50),'Анализ'!$AS$2:$AS$1001,0)),"")</x:f>
      </x:c>
      <x:c r="N50" s="86" t="str">
        <x:f>IF(OR(L50&gt;COUNTIF('Анализ'!$AS$2:$AS$1001,"&gt;0"),SUM('Анализ'!$AS$2:$AS$1001)&lt;=0),"",SUMIF('Анализ'!$AS$2:$AS$1001,"&gt;="&amp;LARGE('Анализ'!$AS$2:$AS$1001,L50),'Анализ'!$AS$2:$AS$1001)/SUM('Анализ'!$AS$2:$AS$1001))</x:f>
      </x:c>
    </x:row>
    <x:row r="51" ht="24" customHeight="1">
      <x:c r="A51" s="91" t="str">
        <x:f>IF(B51="","",ROW()-44)</x:f>
      </x:c>
      <x:c r="B51" s="91" t="str">
        <x:f>IF(K51="","",INDEX('Анализ'!$A$2:$A$1001,K51))</x:f>
      </x:c>
      <x:c r="C51" s="91"/>
      <x:c r="D51" s="91"/>
      <x:c r="E51" s="91" t="str">
        <x:f>IF(K51="","",INDEX('Анализ'!$BB$2:$BB$1001,K51))</x:f>
      </x:c>
      <x:c r="F51" s="94" t="str">
        <x:f>IF(B51="","",IF(OR(E51="AZ",E51="BZ"),"Высокая ценность и нестабильный спрос",IF(INDEX('Анализ'!$AZ$2:$AZ$1001,K51)&gt;'Настройки'!$B$11,"Экстремальный CV",IF(INDEX('Анализ'!$BF$2:$BF$1001,K51)&lt;&gt;"Обычный","Недостаточная или предварительная история","Средний спрос не выше нуля"))))</x:f>
      </x:c>
      <x:c r="G51" s="94"/>
      <x:c r="H51" s="94"/>
      <x:c r="I51" s="94"/>
      <x:c r="J51" s="94"/>
      <x:c r="K51" t="str">
        <x:f>IF(COUNTIF('Анализ'!$ED$2:$ED$1001,ROWS($K$45:K51))=0,"",MATCH(ROWS($K$45:K51),'Анализ'!$ED$2:$ED$1001,0))</x:f>
      </x:c>
      <x:c r="L51" t="n">
        <x:v>49</x:v>
      </x:c>
      <x:c r="M51" t="str">
        <x:f>IFERROR(INDEX('Анализ'!$A$2:$A$1001,MATCH(LARGE('Анализ'!$AS$2:$AS$1001,L51),'Анализ'!$AS$2:$AS$1001,0)),"")</x:f>
      </x:c>
      <x:c r="N51" s="86" t="str">
        <x:f>IF(OR(L51&gt;COUNTIF('Анализ'!$AS$2:$AS$1001,"&gt;0"),SUM('Анализ'!$AS$2:$AS$1001)&lt;=0),"",SUMIF('Анализ'!$AS$2:$AS$1001,"&gt;="&amp;LARGE('Анализ'!$AS$2:$AS$1001,L51),'Анализ'!$AS$2:$AS$1001)/SUM('Анализ'!$AS$2:$AS$1001))</x:f>
      </x:c>
    </x:row>
    <x:row r="52" ht="24" customHeight="1">
      <x:c r="A52" s="91" t="str">
        <x:f>IF(B52="","",ROW()-44)</x:f>
      </x:c>
      <x:c r="B52" s="91" t="str">
        <x:f>IF(K52="","",INDEX('Анализ'!$A$2:$A$1001,K52))</x:f>
      </x:c>
      <x:c r="C52" s="91"/>
      <x:c r="D52" s="91"/>
      <x:c r="E52" s="91" t="str">
        <x:f>IF(K52="","",INDEX('Анализ'!$BB$2:$BB$1001,K52))</x:f>
      </x:c>
      <x:c r="F52" s="94" t="str">
        <x:f>IF(B52="","",IF(OR(E52="AZ",E52="BZ"),"Высокая ценность и нестабильный спрос",IF(INDEX('Анализ'!$AZ$2:$AZ$1001,K52)&gt;'Настройки'!$B$11,"Экстремальный CV",IF(INDEX('Анализ'!$BF$2:$BF$1001,K52)&lt;&gt;"Обычный","Недостаточная или предварительная история","Средний спрос не выше нуля"))))</x:f>
      </x:c>
      <x:c r="G52" s="94"/>
      <x:c r="H52" s="94"/>
      <x:c r="I52" s="94"/>
      <x:c r="J52" s="94"/>
      <x:c r="K52" t="str">
        <x:f>IF(COUNTIF('Анализ'!$ED$2:$ED$1001,ROWS($K$45:K52))=0,"",MATCH(ROWS($K$45:K52),'Анализ'!$ED$2:$ED$1001,0))</x:f>
      </x:c>
      <x:c r="L52" t="n">
        <x:v>50</x:v>
      </x:c>
      <x:c r="M52" t="str">
        <x:f>IFERROR(INDEX('Анализ'!$A$2:$A$1001,MATCH(LARGE('Анализ'!$AS$2:$AS$1001,L52),'Анализ'!$AS$2:$AS$1001,0)),"")</x:f>
      </x:c>
      <x:c r="N52" s="86" t="str">
        <x:f>IF(OR(L52&gt;COUNTIF('Анализ'!$AS$2:$AS$1001,"&gt;0"),SUM('Анализ'!$AS$2:$AS$1001)&lt;=0),"",SUMIF('Анализ'!$AS$2:$AS$1001,"&gt;="&amp;LARGE('Анализ'!$AS$2:$AS$1001,L52),'Анализ'!$AS$2:$AS$1001)/SUM('Анализ'!$AS$2:$AS$1001))</x:f>
      </x:c>
    </x:row>
    <x:row r="53" ht="24" customHeight="1">
      <x:c r="A53" s="91" t="str">
        <x:f>IF(B53="","",ROW()-44)</x:f>
      </x:c>
      <x:c r="B53" s="91" t="str">
        <x:f>IF(K53="","",INDEX('Анализ'!$A$2:$A$1001,K53))</x:f>
      </x:c>
      <x:c r="C53" s="91"/>
      <x:c r="D53" s="91"/>
      <x:c r="E53" s="91" t="str">
        <x:f>IF(K53="","",INDEX('Анализ'!$BB$2:$BB$1001,K53))</x:f>
      </x:c>
      <x:c r="F53" s="94" t="str">
        <x:f>IF(B53="","",IF(OR(E53="AZ",E53="BZ"),"Высокая ценность и нестабильный спрос",IF(INDEX('Анализ'!$AZ$2:$AZ$1001,K53)&gt;'Настройки'!$B$11,"Экстремальный CV",IF(INDEX('Анализ'!$BF$2:$BF$1001,K53)&lt;&gt;"Обычный","Недостаточная или предварительная история","Средний спрос не выше нуля"))))</x:f>
      </x:c>
      <x:c r="G53" s="94"/>
      <x:c r="H53" s="94"/>
      <x:c r="I53" s="94"/>
      <x:c r="J53" s="94"/>
      <x:c r="K53" t="str">
        <x:f>IF(COUNTIF('Анализ'!$ED$2:$ED$1001,ROWS($K$45:K53))=0,"",MATCH(ROWS($K$45:K53),'Анализ'!$ED$2:$ED$1001,0))</x:f>
      </x:c>
      <x:c r="L53" t="n">
        <x:v>51</x:v>
      </x:c>
      <x:c r="M53" t="str">
        <x:f>IFERROR(INDEX('Анализ'!$A$2:$A$1001,MATCH(LARGE('Анализ'!$AS$2:$AS$1001,L53),'Анализ'!$AS$2:$AS$1001,0)),"")</x:f>
      </x:c>
      <x:c r="N53" s="86" t="str">
        <x:f>IF(OR(L53&gt;COUNTIF('Анализ'!$AS$2:$AS$1001,"&gt;0"),SUM('Анализ'!$AS$2:$AS$1001)&lt;=0),"",SUMIF('Анализ'!$AS$2:$AS$1001,"&gt;="&amp;LARGE('Анализ'!$AS$2:$AS$1001,L53),'Анализ'!$AS$2:$AS$1001)/SUM('Анализ'!$AS$2:$AS$1001))</x:f>
      </x:c>
    </x:row>
    <x:row r="54" ht="24" customHeight="1">
      <x:c r="A54" s="92" t="str">
        <x:f>IF(B54="","",ROW()-44)</x:f>
      </x:c>
      <x:c r="B54" s="92" t="str">
        <x:f>IF(K54="","",INDEX('Анализ'!$A$2:$A$1001,K54))</x:f>
      </x:c>
      <x:c r="C54" s="92"/>
      <x:c r="D54" s="92"/>
      <x:c r="E54" s="92" t="str">
        <x:f>IF(K54="","",INDEX('Анализ'!$BB$2:$BB$1001,K54))</x:f>
      </x:c>
      <x:c r="F54" s="95" t="str">
        <x:f>IF(B54="","",IF(OR(E54="AZ",E54="BZ"),"Высокая ценность и нестабильный спрос",IF(INDEX('Анализ'!$AZ$2:$AZ$1001,K54)&gt;'Настройки'!$B$11,"Экстремальный CV",IF(INDEX('Анализ'!$BF$2:$BF$1001,K54)&lt;&gt;"Обычный","Недостаточная или предварительная история","Средний спрос не выше нуля"))))</x:f>
      </x:c>
      <x:c r="G54" s="95"/>
      <x:c r="H54" s="95"/>
      <x:c r="I54" s="95"/>
      <x:c r="J54" s="95"/>
      <x:c r="K54" t="str">
        <x:f>IF(COUNTIF('Анализ'!$ED$2:$ED$1001,ROWS($K$45:K54))=0,"",MATCH(ROWS($K$45:K54),'Анализ'!$ED$2:$ED$1001,0))</x:f>
      </x:c>
      <x:c r="L54" t="n">
        <x:v>52</x:v>
      </x:c>
      <x:c r="M54" t="str">
        <x:f>IFERROR(INDEX('Анализ'!$A$2:$A$1001,MATCH(LARGE('Анализ'!$AS$2:$AS$1001,L54),'Анализ'!$AS$2:$AS$1001,0)),"")</x:f>
      </x:c>
      <x:c r="N54" s="86" t="str">
        <x:f>IF(OR(L54&gt;COUNTIF('Анализ'!$AS$2:$AS$1001,"&gt;0"),SUM('Анализ'!$AS$2:$AS$1001)&lt;=0),"",SUMIF('Анализ'!$AS$2:$AS$1001,"&gt;="&amp;LARGE('Анализ'!$AS$2:$AS$1001,L54),'Анализ'!$AS$2:$AS$1001)/SUM('Анализ'!$AS$2:$AS$1001))</x:f>
      </x:c>
    </x:row>
    <x:row r="55">
      <x:c r="L55" t="n">
        <x:v>53</x:v>
      </x:c>
      <x:c r="M55" t="str">
        <x:f>IFERROR(INDEX('Анализ'!$A$2:$A$1001,MATCH(LARGE('Анализ'!$AS$2:$AS$1001,L55),'Анализ'!$AS$2:$AS$1001,0)),"")</x:f>
      </x:c>
      <x:c r="N55" s="86" t="str">
        <x:f>IF(OR(L55&gt;COUNTIF('Анализ'!$AS$2:$AS$1001,"&gt;0"),SUM('Анализ'!$AS$2:$AS$1001)&lt;=0),"",SUMIF('Анализ'!$AS$2:$AS$1001,"&gt;="&amp;LARGE('Анализ'!$AS$2:$AS$1001,L55),'Анализ'!$AS$2:$AS$1001)/SUM('Анализ'!$AS$2:$AS$1001))</x:f>
      </x:c>
    </x:row>
    <x:row r="56">
      <x:c r="L56" t="n">
        <x:v>54</x:v>
      </x:c>
      <x:c r="M56" t="str">
        <x:f>IFERROR(INDEX('Анализ'!$A$2:$A$1001,MATCH(LARGE('Анализ'!$AS$2:$AS$1001,L56),'Анализ'!$AS$2:$AS$1001,0)),"")</x:f>
      </x:c>
      <x:c r="N56" s="86" t="str">
        <x:f>IF(OR(L56&gt;COUNTIF('Анализ'!$AS$2:$AS$1001,"&gt;0"),SUM('Анализ'!$AS$2:$AS$1001)&lt;=0),"",SUMIF('Анализ'!$AS$2:$AS$1001,"&gt;="&amp;LARGE('Анализ'!$AS$2:$AS$1001,L56),'Анализ'!$AS$2:$AS$1001)/SUM('Анализ'!$AS$2:$AS$1001))</x:f>
      </x:c>
    </x:row>
    <x:row r="57">
      <x:c r="L57" t="n">
        <x:v>55</x:v>
      </x:c>
      <x:c r="M57" t="str">
        <x:f>IFERROR(INDEX('Анализ'!$A$2:$A$1001,MATCH(LARGE('Анализ'!$AS$2:$AS$1001,L57),'Анализ'!$AS$2:$AS$1001,0)),"")</x:f>
      </x:c>
      <x:c r="N57" s="86" t="str">
        <x:f>IF(OR(L57&gt;COUNTIF('Анализ'!$AS$2:$AS$1001,"&gt;0"),SUM('Анализ'!$AS$2:$AS$1001)&lt;=0),"",SUMIF('Анализ'!$AS$2:$AS$1001,"&gt;="&amp;LARGE('Анализ'!$AS$2:$AS$1001,L57),'Анализ'!$AS$2:$AS$1001)/SUM('Анализ'!$AS$2:$AS$1001))</x:f>
      </x:c>
    </x:row>
    <x:row r="58">
      <x:c r="L58" t="n">
        <x:v>56</x:v>
      </x:c>
      <x:c r="M58" t="str">
        <x:f>IFERROR(INDEX('Анализ'!$A$2:$A$1001,MATCH(LARGE('Анализ'!$AS$2:$AS$1001,L58),'Анализ'!$AS$2:$AS$1001,0)),"")</x:f>
      </x:c>
      <x:c r="N58" s="86" t="str">
        <x:f>IF(OR(L58&gt;COUNTIF('Анализ'!$AS$2:$AS$1001,"&gt;0"),SUM('Анализ'!$AS$2:$AS$1001)&lt;=0),"",SUMIF('Анализ'!$AS$2:$AS$1001,"&gt;="&amp;LARGE('Анализ'!$AS$2:$AS$1001,L58),'Анализ'!$AS$2:$AS$1001)/SUM('Анализ'!$AS$2:$AS$1001))</x:f>
      </x:c>
    </x:row>
    <x:row r="59">
      <x:c r="L59" t="n">
        <x:v>57</x:v>
      </x:c>
      <x:c r="M59" t="str">
        <x:f>IFERROR(INDEX('Анализ'!$A$2:$A$1001,MATCH(LARGE('Анализ'!$AS$2:$AS$1001,L59),'Анализ'!$AS$2:$AS$1001,0)),"")</x:f>
      </x:c>
      <x:c r="N59" s="86" t="str">
        <x:f>IF(OR(L59&gt;COUNTIF('Анализ'!$AS$2:$AS$1001,"&gt;0"),SUM('Анализ'!$AS$2:$AS$1001)&lt;=0),"",SUMIF('Анализ'!$AS$2:$AS$1001,"&gt;="&amp;LARGE('Анализ'!$AS$2:$AS$1001,L59),'Анализ'!$AS$2:$AS$1001)/SUM('Анализ'!$AS$2:$AS$1001))</x:f>
      </x:c>
    </x:row>
    <x:row r="60">
      <x:c r="L60" t="n">
        <x:v>58</x:v>
      </x:c>
      <x:c r="M60" t="str">
        <x:f>IFERROR(INDEX('Анализ'!$A$2:$A$1001,MATCH(LARGE('Анализ'!$AS$2:$AS$1001,L60),'Анализ'!$AS$2:$AS$1001,0)),"")</x:f>
      </x:c>
      <x:c r="N60" s="86" t="str">
        <x:f>IF(OR(L60&gt;COUNTIF('Анализ'!$AS$2:$AS$1001,"&gt;0"),SUM('Анализ'!$AS$2:$AS$1001)&lt;=0),"",SUMIF('Анализ'!$AS$2:$AS$1001,"&gt;="&amp;LARGE('Анализ'!$AS$2:$AS$1001,L60),'Анализ'!$AS$2:$AS$1001)/SUM('Анализ'!$AS$2:$AS$1001))</x:f>
      </x:c>
    </x:row>
    <x:row r="61">
      <x:c r="L61" t="n">
        <x:v>59</x:v>
      </x:c>
      <x:c r="M61" t="str">
        <x:f>IFERROR(INDEX('Анализ'!$A$2:$A$1001,MATCH(LARGE('Анализ'!$AS$2:$AS$1001,L61),'Анализ'!$AS$2:$AS$1001,0)),"")</x:f>
      </x:c>
      <x:c r="N61" s="86" t="str">
        <x:f>IF(OR(L61&gt;COUNTIF('Анализ'!$AS$2:$AS$1001,"&gt;0"),SUM('Анализ'!$AS$2:$AS$1001)&lt;=0),"",SUMIF('Анализ'!$AS$2:$AS$1001,"&gt;="&amp;LARGE('Анализ'!$AS$2:$AS$1001,L61),'Анализ'!$AS$2:$AS$1001)/SUM('Анализ'!$AS$2:$AS$1001))</x:f>
      </x:c>
    </x:row>
    <x:row r="62">
      <x:c r="L62" t="n">
        <x:v>60</x:v>
      </x:c>
      <x:c r="M62" t="str">
        <x:f>IFERROR(INDEX('Анализ'!$A$2:$A$1001,MATCH(LARGE('Анализ'!$AS$2:$AS$1001,L62),'Анализ'!$AS$2:$AS$1001,0)),"")</x:f>
      </x:c>
      <x:c r="N62" s="86" t="str">
        <x:f>IF(OR(L62&gt;COUNTIF('Анализ'!$AS$2:$AS$1001,"&gt;0"),SUM('Анализ'!$AS$2:$AS$1001)&lt;=0),"",SUMIF('Анализ'!$AS$2:$AS$1001,"&gt;="&amp;LARGE('Анализ'!$AS$2:$AS$1001,L62),'Анализ'!$AS$2:$AS$1001)/SUM('Анализ'!$AS$2:$AS$1001))</x:f>
      </x:c>
    </x:row>
    <x:row r="63">
      <x:c r="L63" t="n">
        <x:v>61</x:v>
      </x:c>
      <x:c r="M63" t="str">
        <x:f>IFERROR(INDEX('Анализ'!$A$2:$A$1001,MATCH(LARGE('Анализ'!$AS$2:$AS$1001,L63),'Анализ'!$AS$2:$AS$1001,0)),"")</x:f>
      </x:c>
      <x:c r="N63" s="86" t="str">
        <x:f>IF(OR(L63&gt;COUNTIF('Анализ'!$AS$2:$AS$1001,"&gt;0"),SUM('Анализ'!$AS$2:$AS$1001)&lt;=0),"",SUMIF('Анализ'!$AS$2:$AS$1001,"&gt;="&amp;LARGE('Анализ'!$AS$2:$AS$1001,L63),'Анализ'!$AS$2:$AS$1001)/SUM('Анализ'!$AS$2:$AS$1001))</x:f>
      </x:c>
    </x:row>
    <x:row r="64">
      <x:c r="L64" t="n">
        <x:v>62</x:v>
      </x:c>
      <x:c r="M64" t="str">
        <x:f>IFERROR(INDEX('Анализ'!$A$2:$A$1001,MATCH(LARGE('Анализ'!$AS$2:$AS$1001,L64),'Анализ'!$AS$2:$AS$1001,0)),"")</x:f>
      </x:c>
      <x:c r="N64" s="86" t="str">
        <x:f>IF(OR(L64&gt;COUNTIF('Анализ'!$AS$2:$AS$1001,"&gt;0"),SUM('Анализ'!$AS$2:$AS$1001)&lt;=0),"",SUMIF('Анализ'!$AS$2:$AS$1001,"&gt;="&amp;LARGE('Анализ'!$AS$2:$AS$1001,L64),'Анализ'!$AS$2:$AS$1001)/SUM('Анализ'!$AS$2:$AS$1001))</x:f>
      </x:c>
    </x:row>
    <x:row r="65">
      <x:c r="L65" t="n">
        <x:v>63</x:v>
      </x:c>
      <x:c r="M65" t="str">
        <x:f>IFERROR(INDEX('Анализ'!$A$2:$A$1001,MATCH(LARGE('Анализ'!$AS$2:$AS$1001,L65),'Анализ'!$AS$2:$AS$1001,0)),"")</x:f>
      </x:c>
      <x:c r="N65" s="86" t="str">
        <x:f>IF(OR(L65&gt;COUNTIF('Анализ'!$AS$2:$AS$1001,"&gt;0"),SUM('Анализ'!$AS$2:$AS$1001)&lt;=0),"",SUMIF('Анализ'!$AS$2:$AS$1001,"&gt;="&amp;LARGE('Анализ'!$AS$2:$AS$1001,L65),'Анализ'!$AS$2:$AS$1001)/SUM('Анализ'!$AS$2:$AS$1001))</x:f>
      </x:c>
    </x:row>
    <x:row r="66">
      <x:c r="L66" t="n">
        <x:v>64</x:v>
      </x:c>
      <x:c r="M66" t="str">
        <x:f>IFERROR(INDEX('Анализ'!$A$2:$A$1001,MATCH(LARGE('Анализ'!$AS$2:$AS$1001,L66),'Анализ'!$AS$2:$AS$1001,0)),"")</x:f>
      </x:c>
      <x:c r="N66" s="86" t="str">
        <x:f>IF(OR(L66&gt;COUNTIF('Анализ'!$AS$2:$AS$1001,"&gt;0"),SUM('Анализ'!$AS$2:$AS$1001)&lt;=0),"",SUMIF('Анализ'!$AS$2:$AS$1001,"&gt;="&amp;LARGE('Анализ'!$AS$2:$AS$1001,L66),'Анализ'!$AS$2:$AS$1001)/SUM('Анализ'!$AS$2:$AS$1001))</x:f>
      </x:c>
    </x:row>
    <x:row r="67">
      <x:c r="L67" t="n">
        <x:v>65</x:v>
      </x:c>
      <x:c r="M67" t="str">
        <x:f>IFERROR(INDEX('Анализ'!$A$2:$A$1001,MATCH(LARGE('Анализ'!$AS$2:$AS$1001,L67),'Анализ'!$AS$2:$AS$1001,0)),"")</x:f>
      </x:c>
      <x:c r="N67" s="86" t="str">
        <x:f>IF(OR(L67&gt;COUNTIF('Анализ'!$AS$2:$AS$1001,"&gt;0"),SUM('Анализ'!$AS$2:$AS$1001)&lt;=0),"",SUMIF('Анализ'!$AS$2:$AS$1001,"&gt;="&amp;LARGE('Анализ'!$AS$2:$AS$1001,L67),'Анализ'!$AS$2:$AS$1001)/SUM('Анализ'!$AS$2:$AS$1001))</x:f>
      </x:c>
    </x:row>
    <x:row r="68">
      <x:c r="L68" t="n">
        <x:v>66</x:v>
      </x:c>
      <x:c r="M68" t="str">
        <x:f>IFERROR(INDEX('Анализ'!$A$2:$A$1001,MATCH(LARGE('Анализ'!$AS$2:$AS$1001,L68),'Анализ'!$AS$2:$AS$1001,0)),"")</x:f>
      </x:c>
      <x:c r="N68" s="86" t="str">
        <x:f>IF(OR(L68&gt;COUNTIF('Анализ'!$AS$2:$AS$1001,"&gt;0"),SUM('Анализ'!$AS$2:$AS$1001)&lt;=0),"",SUMIF('Анализ'!$AS$2:$AS$1001,"&gt;="&amp;LARGE('Анализ'!$AS$2:$AS$1001,L68),'Анализ'!$AS$2:$AS$1001)/SUM('Анализ'!$AS$2:$AS$1001))</x:f>
      </x:c>
    </x:row>
    <x:row r="69">
      <x:c r="L69" t="n">
        <x:v>67</x:v>
      </x:c>
      <x:c r="M69" t="str">
        <x:f>IFERROR(INDEX('Анализ'!$A$2:$A$1001,MATCH(LARGE('Анализ'!$AS$2:$AS$1001,L69),'Анализ'!$AS$2:$AS$1001,0)),"")</x:f>
      </x:c>
      <x:c r="N69" s="86" t="str">
        <x:f>IF(OR(L69&gt;COUNTIF('Анализ'!$AS$2:$AS$1001,"&gt;0"),SUM('Анализ'!$AS$2:$AS$1001)&lt;=0),"",SUMIF('Анализ'!$AS$2:$AS$1001,"&gt;="&amp;LARGE('Анализ'!$AS$2:$AS$1001,L69),'Анализ'!$AS$2:$AS$1001)/SUM('Анализ'!$AS$2:$AS$1001))</x:f>
      </x:c>
    </x:row>
    <x:row r="70">
      <x:c r="L70" t="n">
        <x:v>68</x:v>
      </x:c>
      <x:c r="M70" t="str">
        <x:f>IFERROR(INDEX('Анализ'!$A$2:$A$1001,MATCH(LARGE('Анализ'!$AS$2:$AS$1001,L70),'Анализ'!$AS$2:$AS$1001,0)),"")</x:f>
      </x:c>
      <x:c r="N70" s="86" t="str">
        <x:f>IF(OR(L70&gt;COUNTIF('Анализ'!$AS$2:$AS$1001,"&gt;0"),SUM('Анализ'!$AS$2:$AS$1001)&lt;=0),"",SUMIF('Анализ'!$AS$2:$AS$1001,"&gt;="&amp;LARGE('Анализ'!$AS$2:$AS$1001,L70),'Анализ'!$AS$2:$AS$1001)/SUM('Анализ'!$AS$2:$AS$1001))</x:f>
      </x:c>
    </x:row>
    <x:row r="71">
      <x:c r="L71" t="n">
        <x:v>69</x:v>
      </x:c>
      <x:c r="M71" t="str">
        <x:f>IFERROR(INDEX('Анализ'!$A$2:$A$1001,MATCH(LARGE('Анализ'!$AS$2:$AS$1001,L71),'Анализ'!$AS$2:$AS$1001,0)),"")</x:f>
      </x:c>
      <x:c r="N71" s="86" t="str">
        <x:f>IF(OR(L71&gt;COUNTIF('Анализ'!$AS$2:$AS$1001,"&gt;0"),SUM('Анализ'!$AS$2:$AS$1001)&lt;=0),"",SUMIF('Анализ'!$AS$2:$AS$1001,"&gt;="&amp;LARGE('Анализ'!$AS$2:$AS$1001,L71),'Анализ'!$AS$2:$AS$1001)/SUM('Анализ'!$AS$2:$AS$1001))</x:f>
      </x:c>
    </x:row>
    <x:row r="72">
      <x:c r="L72" t="n">
        <x:v>70</x:v>
      </x:c>
      <x:c r="M72" t="str">
        <x:f>IFERROR(INDEX('Анализ'!$A$2:$A$1001,MATCH(LARGE('Анализ'!$AS$2:$AS$1001,L72),'Анализ'!$AS$2:$AS$1001,0)),"")</x:f>
      </x:c>
      <x:c r="N72" s="86" t="str">
        <x:f>IF(OR(L72&gt;COUNTIF('Анализ'!$AS$2:$AS$1001,"&gt;0"),SUM('Анализ'!$AS$2:$AS$1001)&lt;=0),"",SUMIF('Анализ'!$AS$2:$AS$1001,"&gt;="&amp;LARGE('Анализ'!$AS$2:$AS$1001,L72),'Анализ'!$AS$2:$AS$1001)/SUM('Анализ'!$AS$2:$AS$1001))</x:f>
      </x:c>
    </x:row>
    <x:row r="73">
      <x:c r="L73" t="n">
        <x:v>71</x:v>
      </x:c>
      <x:c r="M73" t="str">
        <x:f>IFERROR(INDEX('Анализ'!$A$2:$A$1001,MATCH(LARGE('Анализ'!$AS$2:$AS$1001,L73),'Анализ'!$AS$2:$AS$1001,0)),"")</x:f>
      </x:c>
      <x:c r="N73" s="86" t="str">
        <x:f>IF(OR(L73&gt;COUNTIF('Анализ'!$AS$2:$AS$1001,"&gt;0"),SUM('Анализ'!$AS$2:$AS$1001)&lt;=0),"",SUMIF('Анализ'!$AS$2:$AS$1001,"&gt;="&amp;LARGE('Анализ'!$AS$2:$AS$1001,L73),'Анализ'!$AS$2:$AS$1001)/SUM('Анализ'!$AS$2:$AS$1001))</x:f>
      </x:c>
    </x:row>
    <x:row r="74">
      <x:c r="L74" t="n">
        <x:v>72</x:v>
      </x:c>
      <x:c r="M74" t="str">
        <x:f>IFERROR(INDEX('Анализ'!$A$2:$A$1001,MATCH(LARGE('Анализ'!$AS$2:$AS$1001,L74),'Анализ'!$AS$2:$AS$1001,0)),"")</x:f>
      </x:c>
      <x:c r="N74" s="86" t="str">
        <x:f>IF(OR(L74&gt;COUNTIF('Анализ'!$AS$2:$AS$1001,"&gt;0"),SUM('Анализ'!$AS$2:$AS$1001)&lt;=0),"",SUMIF('Анализ'!$AS$2:$AS$1001,"&gt;="&amp;LARGE('Анализ'!$AS$2:$AS$1001,L74),'Анализ'!$AS$2:$AS$1001)/SUM('Анализ'!$AS$2:$AS$1001))</x:f>
      </x:c>
    </x:row>
    <x:row r="75">
      <x:c r="L75" t="n">
        <x:v>73</x:v>
      </x:c>
      <x:c r="M75" t="str">
        <x:f>IFERROR(INDEX('Анализ'!$A$2:$A$1001,MATCH(LARGE('Анализ'!$AS$2:$AS$1001,L75),'Анализ'!$AS$2:$AS$1001,0)),"")</x:f>
      </x:c>
      <x:c r="N75" s="86" t="str">
        <x:f>IF(OR(L75&gt;COUNTIF('Анализ'!$AS$2:$AS$1001,"&gt;0"),SUM('Анализ'!$AS$2:$AS$1001)&lt;=0),"",SUMIF('Анализ'!$AS$2:$AS$1001,"&gt;="&amp;LARGE('Анализ'!$AS$2:$AS$1001,L75),'Анализ'!$AS$2:$AS$1001)/SUM('Анализ'!$AS$2:$AS$1001))</x:f>
      </x:c>
    </x:row>
    <x:row r="76">
      <x:c r="L76" t="n">
        <x:v>74</x:v>
      </x:c>
      <x:c r="M76" t="str">
        <x:f>IFERROR(INDEX('Анализ'!$A$2:$A$1001,MATCH(LARGE('Анализ'!$AS$2:$AS$1001,L76),'Анализ'!$AS$2:$AS$1001,0)),"")</x:f>
      </x:c>
      <x:c r="N76" s="86" t="str">
        <x:f>IF(OR(L76&gt;COUNTIF('Анализ'!$AS$2:$AS$1001,"&gt;0"),SUM('Анализ'!$AS$2:$AS$1001)&lt;=0),"",SUMIF('Анализ'!$AS$2:$AS$1001,"&gt;="&amp;LARGE('Анализ'!$AS$2:$AS$1001,L76),'Анализ'!$AS$2:$AS$1001)/SUM('Анализ'!$AS$2:$AS$1001))</x:f>
      </x:c>
    </x:row>
    <x:row r="77">
      <x:c r="L77" t="n">
        <x:v>75</x:v>
      </x:c>
      <x:c r="M77" t="str">
        <x:f>IFERROR(INDEX('Анализ'!$A$2:$A$1001,MATCH(LARGE('Анализ'!$AS$2:$AS$1001,L77),'Анализ'!$AS$2:$AS$1001,0)),"")</x:f>
      </x:c>
      <x:c r="N77" s="86" t="str">
        <x:f>IF(OR(L77&gt;COUNTIF('Анализ'!$AS$2:$AS$1001,"&gt;0"),SUM('Анализ'!$AS$2:$AS$1001)&lt;=0),"",SUMIF('Анализ'!$AS$2:$AS$1001,"&gt;="&amp;LARGE('Анализ'!$AS$2:$AS$1001,L77),'Анализ'!$AS$2:$AS$1001)/SUM('Анализ'!$AS$2:$AS$1001))</x:f>
      </x:c>
    </x:row>
    <x:row r="78">
      <x:c r="L78" t="n">
        <x:v>76</x:v>
      </x:c>
      <x:c r="M78" t="str">
        <x:f>IFERROR(INDEX('Анализ'!$A$2:$A$1001,MATCH(LARGE('Анализ'!$AS$2:$AS$1001,L78),'Анализ'!$AS$2:$AS$1001,0)),"")</x:f>
      </x:c>
      <x:c r="N78" s="86" t="str">
        <x:f>IF(OR(L78&gt;COUNTIF('Анализ'!$AS$2:$AS$1001,"&gt;0"),SUM('Анализ'!$AS$2:$AS$1001)&lt;=0),"",SUMIF('Анализ'!$AS$2:$AS$1001,"&gt;="&amp;LARGE('Анализ'!$AS$2:$AS$1001,L78),'Анализ'!$AS$2:$AS$1001)/SUM('Анализ'!$AS$2:$AS$1001))</x:f>
      </x:c>
    </x:row>
    <x:row r="79">
      <x:c r="L79" t="n">
        <x:v>77</x:v>
      </x:c>
      <x:c r="M79" t="str">
        <x:f>IFERROR(INDEX('Анализ'!$A$2:$A$1001,MATCH(LARGE('Анализ'!$AS$2:$AS$1001,L79),'Анализ'!$AS$2:$AS$1001,0)),"")</x:f>
      </x:c>
      <x:c r="N79" s="86" t="str">
        <x:f>IF(OR(L79&gt;COUNTIF('Анализ'!$AS$2:$AS$1001,"&gt;0"),SUM('Анализ'!$AS$2:$AS$1001)&lt;=0),"",SUMIF('Анализ'!$AS$2:$AS$1001,"&gt;="&amp;LARGE('Анализ'!$AS$2:$AS$1001,L79),'Анализ'!$AS$2:$AS$1001)/SUM('Анализ'!$AS$2:$AS$1001))</x:f>
      </x:c>
    </x:row>
    <x:row r="80">
      <x:c r="L80" t="n">
        <x:v>78</x:v>
      </x:c>
      <x:c r="M80" t="str">
        <x:f>IFERROR(INDEX('Анализ'!$A$2:$A$1001,MATCH(LARGE('Анализ'!$AS$2:$AS$1001,L80),'Анализ'!$AS$2:$AS$1001,0)),"")</x:f>
      </x:c>
      <x:c r="N80" s="86" t="str">
        <x:f>IF(OR(L80&gt;COUNTIF('Анализ'!$AS$2:$AS$1001,"&gt;0"),SUM('Анализ'!$AS$2:$AS$1001)&lt;=0),"",SUMIF('Анализ'!$AS$2:$AS$1001,"&gt;="&amp;LARGE('Анализ'!$AS$2:$AS$1001,L80),'Анализ'!$AS$2:$AS$1001)/SUM('Анализ'!$AS$2:$AS$1001))</x:f>
      </x:c>
    </x:row>
    <x:row r="81">
      <x:c r="L81" t="n">
        <x:v>79</x:v>
      </x:c>
      <x:c r="M81" t="str">
        <x:f>IFERROR(INDEX('Анализ'!$A$2:$A$1001,MATCH(LARGE('Анализ'!$AS$2:$AS$1001,L81),'Анализ'!$AS$2:$AS$1001,0)),"")</x:f>
      </x:c>
      <x:c r="N81" s="86" t="str">
        <x:f>IF(OR(L81&gt;COUNTIF('Анализ'!$AS$2:$AS$1001,"&gt;0"),SUM('Анализ'!$AS$2:$AS$1001)&lt;=0),"",SUMIF('Анализ'!$AS$2:$AS$1001,"&gt;="&amp;LARGE('Анализ'!$AS$2:$AS$1001,L81),'Анализ'!$AS$2:$AS$1001)/SUM('Анализ'!$AS$2:$AS$1001))</x:f>
      </x:c>
    </x:row>
    <x:row r="82">
      <x:c r="L82" t="n">
        <x:v>80</x:v>
      </x:c>
      <x:c r="M82" t="str">
        <x:f>IFERROR(INDEX('Анализ'!$A$2:$A$1001,MATCH(LARGE('Анализ'!$AS$2:$AS$1001,L82),'Анализ'!$AS$2:$AS$1001,0)),"")</x:f>
      </x:c>
      <x:c r="N82" s="86" t="str">
        <x:f>IF(OR(L82&gt;COUNTIF('Анализ'!$AS$2:$AS$1001,"&gt;0"),SUM('Анализ'!$AS$2:$AS$1001)&lt;=0),"",SUMIF('Анализ'!$AS$2:$AS$1001,"&gt;="&amp;LARGE('Анализ'!$AS$2:$AS$1001,L82),'Анализ'!$AS$2:$AS$1001)/SUM('Анализ'!$AS$2:$AS$1001))</x:f>
      </x:c>
    </x:row>
    <x:row r="83">
      <x:c r="L83" t="n">
        <x:v>81</x:v>
      </x:c>
      <x:c r="M83" t="str">
        <x:f>IFERROR(INDEX('Анализ'!$A$2:$A$1001,MATCH(LARGE('Анализ'!$AS$2:$AS$1001,L83),'Анализ'!$AS$2:$AS$1001,0)),"")</x:f>
      </x:c>
      <x:c r="N83" s="86" t="str">
        <x:f>IF(OR(L83&gt;COUNTIF('Анализ'!$AS$2:$AS$1001,"&gt;0"),SUM('Анализ'!$AS$2:$AS$1001)&lt;=0),"",SUMIF('Анализ'!$AS$2:$AS$1001,"&gt;="&amp;LARGE('Анализ'!$AS$2:$AS$1001,L83),'Анализ'!$AS$2:$AS$1001)/SUM('Анализ'!$AS$2:$AS$1001))</x:f>
      </x:c>
    </x:row>
    <x:row r="84">
      <x:c r="L84" t="n">
        <x:v>82</x:v>
      </x:c>
      <x:c r="M84" t="str">
        <x:f>IFERROR(INDEX('Анализ'!$A$2:$A$1001,MATCH(LARGE('Анализ'!$AS$2:$AS$1001,L84),'Анализ'!$AS$2:$AS$1001,0)),"")</x:f>
      </x:c>
      <x:c r="N84" s="86" t="str">
        <x:f>IF(OR(L84&gt;COUNTIF('Анализ'!$AS$2:$AS$1001,"&gt;0"),SUM('Анализ'!$AS$2:$AS$1001)&lt;=0),"",SUMIF('Анализ'!$AS$2:$AS$1001,"&gt;="&amp;LARGE('Анализ'!$AS$2:$AS$1001,L84),'Анализ'!$AS$2:$AS$1001)/SUM('Анализ'!$AS$2:$AS$1001))</x:f>
      </x:c>
    </x:row>
    <x:row r="85">
      <x:c r="L85" t="n">
        <x:v>83</x:v>
      </x:c>
      <x:c r="M85" t="str">
        <x:f>IFERROR(INDEX('Анализ'!$A$2:$A$1001,MATCH(LARGE('Анализ'!$AS$2:$AS$1001,L85),'Анализ'!$AS$2:$AS$1001,0)),"")</x:f>
      </x:c>
      <x:c r="N85" s="86" t="str">
        <x:f>IF(OR(L85&gt;COUNTIF('Анализ'!$AS$2:$AS$1001,"&gt;0"),SUM('Анализ'!$AS$2:$AS$1001)&lt;=0),"",SUMIF('Анализ'!$AS$2:$AS$1001,"&gt;="&amp;LARGE('Анализ'!$AS$2:$AS$1001,L85),'Анализ'!$AS$2:$AS$1001)/SUM('Анализ'!$AS$2:$AS$1001))</x:f>
      </x:c>
    </x:row>
    <x:row r="86">
      <x:c r="L86" t="n">
        <x:v>84</x:v>
      </x:c>
      <x:c r="M86" t="str">
        <x:f>IFERROR(INDEX('Анализ'!$A$2:$A$1001,MATCH(LARGE('Анализ'!$AS$2:$AS$1001,L86),'Анализ'!$AS$2:$AS$1001,0)),"")</x:f>
      </x:c>
      <x:c r="N86" s="86" t="str">
        <x:f>IF(OR(L86&gt;COUNTIF('Анализ'!$AS$2:$AS$1001,"&gt;0"),SUM('Анализ'!$AS$2:$AS$1001)&lt;=0),"",SUMIF('Анализ'!$AS$2:$AS$1001,"&gt;="&amp;LARGE('Анализ'!$AS$2:$AS$1001,L86),'Анализ'!$AS$2:$AS$1001)/SUM('Анализ'!$AS$2:$AS$1001))</x:f>
      </x:c>
    </x:row>
    <x:row r="87">
      <x:c r="L87" t="n">
        <x:v>85</x:v>
      </x:c>
      <x:c r="M87" t="str">
        <x:f>IFERROR(INDEX('Анализ'!$A$2:$A$1001,MATCH(LARGE('Анализ'!$AS$2:$AS$1001,L87),'Анализ'!$AS$2:$AS$1001,0)),"")</x:f>
      </x:c>
      <x:c r="N87" s="86" t="str">
        <x:f>IF(OR(L87&gt;COUNTIF('Анализ'!$AS$2:$AS$1001,"&gt;0"),SUM('Анализ'!$AS$2:$AS$1001)&lt;=0),"",SUMIF('Анализ'!$AS$2:$AS$1001,"&gt;="&amp;LARGE('Анализ'!$AS$2:$AS$1001,L87),'Анализ'!$AS$2:$AS$1001)/SUM('Анализ'!$AS$2:$AS$1001))</x:f>
      </x:c>
    </x:row>
    <x:row r="88">
      <x:c r="L88" t="n">
        <x:v>86</x:v>
      </x:c>
      <x:c r="M88" t="str">
        <x:f>IFERROR(INDEX('Анализ'!$A$2:$A$1001,MATCH(LARGE('Анализ'!$AS$2:$AS$1001,L88),'Анализ'!$AS$2:$AS$1001,0)),"")</x:f>
      </x:c>
      <x:c r="N88" s="86" t="str">
        <x:f>IF(OR(L88&gt;COUNTIF('Анализ'!$AS$2:$AS$1001,"&gt;0"),SUM('Анализ'!$AS$2:$AS$1001)&lt;=0),"",SUMIF('Анализ'!$AS$2:$AS$1001,"&gt;="&amp;LARGE('Анализ'!$AS$2:$AS$1001,L88),'Анализ'!$AS$2:$AS$1001)/SUM('Анализ'!$AS$2:$AS$1001))</x:f>
      </x:c>
    </x:row>
    <x:row r="89">
      <x:c r="L89" t="n">
        <x:v>87</x:v>
      </x:c>
      <x:c r="M89" t="str">
        <x:f>IFERROR(INDEX('Анализ'!$A$2:$A$1001,MATCH(LARGE('Анализ'!$AS$2:$AS$1001,L89),'Анализ'!$AS$2:$AS$1001,0)),"")</x:f>
      </x:c>
      <x:c r="N89" s="86" t="str">
        <x:f>IF(OR(L89&gt;COUNTIF('Анализ'!$AS$2:$AS$1001,"&gt;0"),SUM('Анализ'!$AS$2:$AS$1001)&lt;=0),"",SUMIF('Анализ'!$AS$2:$AS$1001,"&gt;="&amp;LARGE('Анализ'!$AS$2:$AS$1001,L89),'Анализ'!$AS$2:$AS$1001)/SUM('Анализ'!$AS$2:$AS$1001))</x:f>
      </x:c>
    </x:row>
    <x:row r="90">
      <x:c r="L90" t="n">
        <x:v>88</x:v>
      </x:c>
      <x:c r="M90" t="str">
        <x:f>IFERROR(INDEX('Анализ'!$A$2:$A$1001,MATCH(LARGE('Анализ'!$AS$2:$AS$1001,L90),'Анализ'!$AS$2:$AS$1001,0)),"")</x:f>
      </x:c>
      <x:c r="N90" s="86" t="str">
        <x:f>IF(OR(L90&gt;COUNTIF('Анализ'!$AS$2:$AS$1001,"&gt;0"),SUM('Анализ'!$AS$2:$AS$1001)&lt;=0),"",SUMIF('Анализ'!$AS$2:$AS$1001,"&gt;="&amp;LARGE('Анализ'!$AS$2:$AS$1001,L90),'Анализ'!$AS$2:$AS$1001)/SUM('Анализ'!$AS$2:$AS$1001))</x:f>
      </x:c>
    </x:row>
    <x:row r="91">
      <x:c r="L91" t="n">
        <x:v>89</x:v>
      </x:c>
      <x:c r="M91" t="str">
        <x:f>IFERROR(INDEX('Анализ'!$A$2:$A$1001,MATCH(LARGE('Анализ'!$AS$2:$AS$1001,L91),'Анализ'!$AS$2:$AS$1001,0)),"")</x:f>
      </x:c>
      <x:c r="N91" s="86" t="str">
        <x:f>IF(OR(L91&gt;COUNTIF('Анализ'!$AS$2:$AS$1001,"&gt;0"),SUM('Анализ'!$AS$2:$AS$1001)&lt;=0),"",SUMIF('Анализ'!$AS$2:$AS$1001,"&gt;="&amp;LARGE('Анализ'!$AS$2:$AS$1001,L91),'Анализ'!$AS$2:$AS$1001)/SUM('Анализ'!$AS$2:$AS$1001))</x:f>
      </x:c>
    </x:row>
    <x:row r="92">
      <x:c r="L92" t="n">
        <x:v>90</x:v>
      </x:c>
      <x:c r="M92" t="str">
        <x:f>IFERROR(INDEX('Анализ'!$A$2:$A$1001,MATCH(LARGE('Анализ'!$AS$2:$AS$1001,L92),'Анализ'!$AS$2:$AS$1001,0)),"")</x:f>
      </x:c>
      <x:c r="N92" s="86" t="str">
        <x:f>IF(OR(L92&gt;COUNTIF('Анализ'!$AS$2:$AS$1001,"&gt;0"),SUM('Анализ'!$AS$2:$AS$1001)&lt;=0),"",SUMIF('Анализ'!$AS$2:$AS$1001,"&gt;="&amp;LARGE('Анализ'!$AS$2:$AS$1001,L92),'Анализ'!$AS$2:$AS$1001)/SUM('Анализ'!$AS$2:$AS$1001))</x:f>
      </x:c>
    </x:row>
    <x:row r="93">
      <x:c r="L93" t="n">
        <x:v>91</x:v>
      </x:c>
      <x:c r="M93" t="str">
        <x:f>IFERROR(INDEX('Анализ'!$A$2:$A$1001,MATCH(LARGE('Анализ'!$AS$2:$AS$1001,L93),'Анализ'!$AS$2:$AS$1001,0)),"")</x:f>
      </x:c>
      <x:c r="N93" s="86" t="str">
        <x:f>IF(OR(L93&gt;COUNTIF('Анализ'!$AS$2:$AS$1001,"&gt;0"),SUM('Анализ'!$AS$2:$AS$1001)&lt;=0),"",SUMIF('Анализ'!$AS$2:$AS$1001,"&gt;="&amp;LARGE('Анализ'!$AS$2:$AS$1001,L93),'Анализ'!$AS$2:$AS$1001)/SUM('Анализ'!$AS$2:$AS$1001))</x:f>
      </x:c>
    </x:row>
    <x:row r="94">
      <x:c r="L94" t="n">
        <x:v>92</x:v>
      </x:c>
      <x:c r="M94" t="str">
        <x:f>IFERROR(INDEX('Анализ'!$A$2:$A$1001,MATCH(LARGE('Анализ'!$AS$2:$AS$1001,L94),'Анализ'!$AS$2:$AS$1001,0)),"")</x:f>
      </x:c>
      <x:c r="N94" s="86" t="str">
        <x:f>IF(OR(L94&gt;COUNTIF('Анализ'!$AS$2:$AS$1001,"&gt;0"),SUM('Анализ'!$AS$2:$AS$1001)&lt;=0),"",SUMIF('Анализ'!$AS$2:$AS$1001,"&gt;="&amp;LARGE('Анализ'!$AS$2:$AS$1001,L94),'Анализ'!$AS$2:$AS$1001)/SUM('Анализ'!$AS$2:$AS$1001))</x:f>
      </x:c>
    </x:row>
    <x:row r="95">
      <x:c r="L95" t="n">
        <x:v>93</x:v>
      </x:c>
      <x:c r="M95" t="str">
        <x:f>IFERROR(INDEX('Анализ'!$A$2:$A$1001,MATCH(LARGE('Анализ'!$AS$2:$AS$1001,L95),'Анализ'!$AS$2:$AS$1001,0)),"")</x:f>
      </x:c>
      <x:c r="N95" s="86" t="str">
        <x:f>IF(OR(L95&gt;COUNTIF('Анализ'!$AS$2:$AS$1001,"&gt;0"),SUM('Анализ'!$AS$2:$AS$1001)&lt;=0),"",SUMIF('Анализ'!$AS$2:$AS$1001,"&gt;="&amp;LARGE('Анализ'!$AS$2:$AS$1001,L95),'Анализ'!$AS$2:$AS$1001)/SUM('Анализ'!$AS$2:$AS$1001))</x:f>
      </x:c>
    </x:row>
    <x:row r="96">
      <x:c r="L96" t="n">
        <x:v>94</x:v>
      </x:c>
      <x:c r="M96" t="str">
        <x:f>IFERROR(INDEX('Анализ'!$A$2:$A$1001,MATCH(LARGE('Анализ'!$AS$2:$AS$1001,L96),'Анализ'!$AS$2:$AS$1001,0)),"")</x:f>
      </x:c>
      <x:c r="N96" s="86" t="str">
        <x:f>IF(OR(L96&gt;COUNTIF('Анализ'!$AS$2:$AS$1001,"&gt;0"),SUM('Анализ'!$AS$2:$AS$1001)&lt;=0),"",SUMIF('Анализ'!$AS$2:$AS$1001,"&gt;="&amp;LARGE('Анализ'!$AS$2:$AS$1001,L96),'Анализ'!$AS$2:$AS$1001)/SUM('Анализ'!$AS$2:$AS$1001))</x:f>
      </x:c>
    </x:row>
    <x:row r="97">
      <x:c r="L97" t="n">
        <x:v>95</x:v>
      </x:c>
      <x:c r="M97" t="str">
        <x:f>IFERROR(INDEX('Анализ'!$A$2:$A$1001,MATCH(LARGE('Анализ'!$AS$2:$AS$1001,L97),'Анализ'!$AS$2:$AS$1001,0)),"")</x:f>
      </x:c>
      <x:c r="N97" s="86" t="str">
        <x:f>IF(OR(L97&gt;COUNTIF('Анализ'!$AS$2:$AS$1001,"&gt;0"),SUM('Анализ'!$AS$2:$AS$1001)&lt;=0),"",SUMIF('Анализ'!$AS$2:$AS$1001,"&gt;="&amp;LARGE('Анализ'!$AS$2:$AS$1001,L97),'Анализ'!$AS$2:$AS$1001)/SUM('Анализ'!$AS$2:$AS$1001))</x:f>
      </x:c>
    </x:row>
    <x:row r="98">
      <x:c r="L98" t="n">
        <x:v>96</x:v>
      </x:c>
      <x:c r="M98" t="str">
        <x:f>IFERROR(INDEX('Анализ'!$A$2:$A$1001,MATCH(LARGE('Анализ'!$AS$2:$AS$1001,L98),'Анализ'!$AS$2:$AS$1001,0)),"")</x:f>
      </x:c>
      <x:c r="N98" s="86" t="str">
        <x:f>IF(OR(L98&gt;COUNTIF('Анализ'!$AS$2:$AS$1001,"&gt;0"),SUM('Анализ'!$AS$2:$AS$1001)&lt;=0),"",SUMIF('Анализ'!$AS$2:$AS$1001,"&gt;="&amp;LARGE('Анализ'!$AS$2:$AS$1001,L98),'Анализ'!$AS$2:$AS$1001)/SUM('Анализ'!$AS$2:$AS$1001))</x:f>
      </x:c>
    </x:row>
    <x:row r="99">
      <x:c r="L99" t="n">
        <x:v>97</x:v>
      </x:c>
      <x:c r="M99" t="str">
        <x:f>IFERROR(INDEX('Анализ'!$A$2:$A$1001,MATCH(LARGE('Анализ'!$AS$2:$AS$1001,L99),'Анализ'!$AS$2:$AS$1001,0)),"")</x:f>
      </x:c>
      <x:c r="N99" s="86" t="str">
        <x:f>IF(OR(L99&gt;COUNTIF('Анализ'!$AS$2:$AS$1001,"&gt;0"),SUM('Анализ'!$AS$2:$AS$1001)&lt;=0),"",SUMIF('Анализ'!$AS$2:$AS$1001,"&gt;="&amp;LARGE('Анализ'!$AS$2:$AS$1001,L99),'Анализ'!$AS$2:$AS$1001)/SUM('Анализ'!$AS$2:$AS$1001))</x:f>
      </x:c>
    </x:row>
    <x:row r="100">
      <x:c r="L100" t="n">
        <x:v>98</x:v>
      </x:c>
      <x:c r="M100" t="str">
        <x:f>IFERROR(INDEX('Анализ'!$A$2:$A$1001,MATCH(LARGE('Анализ'!$AS$2:$AS$1001,L100),'Анализ'!$AS$2:$AS$1001,0)),"")</x:f>
      </x:c>
      <x:c r="N100" s="86" t="str">
        <x:f>IF(OR(L100&gt;COUNTIF('Анализ'!$AS$2:$AS$1001,"&gt;0"),SUM('Анализ'!$AS$2:$AS$1001)&lt;=0),"",SUMIF('Анализ'!$AS$2:$AS$1001,"&gt;="&amp;LARGE('Анализ'!$AS$2:$AS$1001,L100),'Анализ'!$AS$2:$AS$1001)/SUM('Анализ'!$AS$2:$AS$1001))</x:f>
      </x:c>
    </x:row>
    <x:row r="101">
      <x:c r="L101" t="n">
        <x:v>99</x:v>
      </x:c>
      <x:c r="M101" t="str">
        <x:f>IFERROR(INDEX('Анализ'!$A$2:$A$1001,MATCH(LARGE('Анализ'!$AS$2:$AS$1001,L101),'Анализ'!$AS$2:$AS$1001,0)),"")</x:f>
      </x:c>
      <x:c r="N101" s="86" t="str">
        <x:f>IF(OR(L101&gt;COUNTIF('Анализ'!$AS$2:$AS$1001,"&gt;0"),SUM('Анализ'!$AS$2:$AS$1001)&lt;=0),"",SUMIF('Анализ'!$AS$2:$AS$1001,"&gt;="&amp;LARGE('Анализ'!$AS$2:$AS$1001,L101),'Анализ'!$AS$2:$AS$1001)/SUM('Анализ'!$AS$2:$AS$1001))</x:f>
      </x:c>
    </x:row>
    <x:row r="102">
      <x:c r="L102" t="n">
        <x:v>100</x:v>
      </x:c>
      <x:c r="M102" t="str">
        <x:f>IFERROR(INDEX('Анализ'!$A$2:$A$1001,MATCH(LARGE('Анализ'!$AS$2:$AS$1001,L102),'Анализ'!$AS$2:$AS$1001,0)),"")</x:f>
      </x:c>
      <x:c r="N102" s="86" t="str">
        <x:f>IF(OR(L102&gt;COUNTIF('Анализ'!$AS$2:$AS$1001,"&gt;0"),SUM('Анализ'!$AS$2:$AS$1001)&lt;=0),"",SUMIF('Анализ'!$AS$2:$AS$1001,"&gt;="&amp;LARGE('Анализ'!$AS$2:$AS$1001,L102),'Анализ'!$AS$2:$AS$1001)/SUM('Анализ'!$AS$2:$AS$1001))</x:f>
      </x:c>
    </x:row>
    <x:row r="103">
      <x:c r="L103" t="str">
        <x:v>Остальные</x:v>
      </x:c>
      <x:c r="M103" t="str"/>
      <x:c r="N103" s="86"/>
    </x:row>
  </x:sheetData>
  <x:mergeCells>
    <x:mergeCell ref="A2:J2"/>
    <x:mergeCell ref="A3:J3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F8:J8"/>
    <x:mergeCell ref="G9:J9"/>
    <x:mergeCell ref="G10:J10"/>
    <x:mergeCell ref="G11:J11"/>
    <x:mergeCell ref="G12:J12"/>
    <x:mergeCell ref="G13:J13"/>
    <x:mergeCell ref="A15:J15"/>
    <x:mergeCell ref="A16:J16"/>
    <x:mergeCell ref="A17:J17"/>
    <x:mergeCell ref="A18:J18"/>
    <x:mergeCell ref="A19:J19"/>
    <x:mergeCell ref="A43:J43"/>
    <x:mergeCell ref="B44:D44"/>
    <x:mergeCell ref="F44:J44"/>
    <x:mergeCell ref="B45:D45"/>
    <x:mergeCell ref="F45:J45"/>
    <x:mergeCell ref="B46:D46"/>
    <x:mergeCell ref="F46:J46"/>
    <x:mergeCell ref="B47:D47"/>
    <x:mergeCell ref="F47:J47"/>
    <x:mergeCell ref="B48:D48"/>
    <x:mergeCell ref="F48:J48"/>
    <x:mergeCell ref="B49:D49"/>
    <x:mergeCell ref="F49:J49"/>
    <x:mergeCell ref="B50:D50"/>
    <x:mergeCell ref="F50:J50"/>
    <x:mergeCell ref="B51:D51"/>
    <x:mergeCell ref="F51:J51"/>
    <x:mergeCell ref="B52:D52"/>
    <x:mergeCell ref="F52:J52"/>
    <x:mergeCell ref="B53:D53"/>
    <x:mergeCell ref="F53:J53"/>
    <x:mergeCell ref="B54:D54"/>
    <x:mergeCell ref="F54:J54"/>
  </x:mergeCells>
  <x:pageMargins left="0.7" right="0.7" top="0.75" bottom="0.75" header="0.3" footer="0.3"/>
  <x:drawing xmlns:r="http://schemas.openxmlformats.org/officeDocument/2006/relationships" r:id="Rb3d28d6d80954017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5" hidden="0" customWidth="1"/>
    <x:col min="2" max="2" width="29" hidden="0" customWidth="1"/>
    <x:col min="3" max="3" width="18" hidden="0" customWidth="1"/>
    <x:col min="4" max="4" width="17" hidden="0" customWidth="1"/>
    <x:col min="5" max="5" width="17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11" hidden="0" customWidth="1"/>
    <x:col min="16" max="16" width="11" hidden="0" customWidth="1"/>
    <x:col min="17" max="17" width="11" hidden="0" customWidth="1"/>
    <x:col min="18" max="18" width="11" hidden="0" customWidth="1"/>
    <x:col min="19" max="19" width="11" hidden="0" customWidth="1"/>
    <x:col min="20" max="20" width="11" hidden="0" customWidth="1"/>
    <x:col min="21" max="21" width="11" hidden="0" customWidth="1"/>
    <x:col min="22" max="22" width="11" hidden="0" customWidth="1"/>
    <x:col min="23" max="23" width="11" hidden="0" customWidth="1"/>
    <x:col min="24" max="24" width="11" hidden="0" customWidth="1"/>
    <x:col min="25" max="25" width="11" hidden="0" customWidth="1"/>
    <x:col min="26" max="26" width="11" hidden="0" customWidth="1"/>
    <x:col min="27" max="27" width="11" hidden="0" customWidth="1"/>
    <x:col min="28" max="28" width="11" hidden="0" customWidth="1"/>
    <x:col min="29" max="29" width="11" hidden="0" customWidth="1"/>
    <x:col min="30" max="30" width="11" hidden="0" customWidth="1"/>
    <x:col min="31" max="31" width="11" hidden="0" customWidth="1"/>
    <x:col min="32" max="32" width="11" hidden="0" customWidth="1"/>
    <x:col min="33" max="33" width="11" hidden="0" customWidth="1"/>
    <x:col min="34" max="34" width="11" hidden="0" customWidth="1"/>
    <x:col min="35" max="35" width="11" hidden="0" customWidth="1"/>
    <x:col min="36" max="36" width="11" hidden="0" customWidth="1"/>
    <x:col min="37" max="37" width="11" hidden="0" customWidth="1"/>
    <x:col min="38" max="38" width="11" hidden="0" customWidth="1"/>
    <x:col min="39" max="39" width="11" hidden="0" customWidth="1"/>
    <x:col min="40" max="40" width="11" hidden="0" customWidth="1"/>
    <x:col min="41" max="41" width="11" hidden="0" customWidth="1"/>
    <x:col min="42" max="42" width="24" hidden="0" customWidth="1"/>
    <x:col min="43" max="43" width="17" hidden="0" customWidth="1"/>
    <x:col min="44" max="44" width="17" hidden="0" customWidth="1"/>
    <x:col min="45" max="45" width="17" hidden="0" customWidth="1"/>
    <x:col min="46" max="46" width="17" hidden="0" customWidth="1"/>
    <x:col min="47" max="47" width="17" hidden="0" customWidth="1"/>
    <x:col min="48" max="48" width="17" hidden="0" customWidth="1"/>
    <x:col min="49" max="49" width="17" hidden="0" customWidth="1"/>
    <x:col min="50" max="50" width="17" hidden="0" customWidth="1"/>
    <x:col min="51" max="51" width="17" hidden="0" customWidth="1"/>
    <x:col min="52" max="52" width="17" hidden="0" customWidth="1"/>
    <x:col min="53" max="53" width="17" hidden="0" customWidth="1"/>
    <x:col min="54" max="54" width="17" hidden="0" customWidth="1"/>
    <x:col min="55" max="55" width="17" hidden="0" customWidth="1"/>
    <x:col min="56" max="56" width="17" hidden="0" customWidth="1"/>
    <x:col min="57" max="57" width="17" hidden="0" customWidth="1"/>
    <x:col min="58" max="58" width="17" hidden="0" customWidth="1"/>
    <x:col min="59" max="59" width="40" hidden="0" customWidth="1"/>
    <x:col min="60" max="60" width="58" hidden="0" customWidth="1"/>
    <x:col min="61" max="61" width="3" hidden="1" customWidth="1"/>
    <x:col min="62" max="62" width="3" hidden="1" customWidth="1"/>
    <x:col min="63" max="63" width="3" hidden="1" customWidth="1"/>
    <x:col min="64" max="64" width="3" hidden="1" customWidth="1"/>
    <x:col min="65" max="65" width="3" hidden="1" customWidth="1"/>
    <x:col min="66" max="66" width="3" hidden="1" customWidth="1"/>
    <x:col min="67" max="67" width="3" hidden="1" customWidth="1"/>
    <x:col min="68" max="68" width="3" hidden="1" customWidth="1"/>
    <x:col min="69" max="69" width="3" hidden="1" customWidth="1"/>
    <x:col min="70" max="70" width="3" hidden="1" customWidth="1"/>
    <x:col min="71" max="71" width="3" hidden="1" customWidth="1"/>
    <x:col min="72" max="72" width="3" hidden="1" customWidth="1"/>
    <x:col min="73" max="73" width="3" hidden="1" customWidth="1"/>
    <x:col min="74" max="74" width="3" hidden="1" customWidth="1"/>
    <x:col min="75" max="75" width="3" hidden="1" customWidth="1"/>
    <x:col min="76" max="76" width="3" hidden="1" customWidth="1"/>
    <x:col min="77" max="77" width="3" hidden="1" customWidth="1"/>
    <x:col min="78" max="78" width="3" hidden="1" customWidth="1"/>
    <x:col min="79" max="79" width="3" hidden="1" customWidth="1"/>
    <x:col min="80" max="80" width="3" hidden="1" customWidth="1"/>
    <x:col min="81" max="81" width="3" hidden="1" customWidth="1"/>
    <x:col min="82" max="82" width="3" hidden="1" customWidth="1"/>
    <x:col min="83" max="83" width="3" hidden="1" customWidth="1"/>
    <x:col min="84" max="84" width="3" hidden="1" customWidth="1"/>
    <x:col min="85" max="85" width="3" hidden="1" customWidth="1"/>
    <x:col min="86" max="86" width="3" hidden="1" customWidth="1"/>
    <x:col min="87" max="87" width="3" hidden="1" customWidth="1"/>
    <x:col min="88" max="88" width="3" hidden="1" customWidth="1"/>
    <x:col min="89" max="89" width="3" hidden="1" customWidth="1"/>
    <x:col min="90" max="90" width="3" hidden="1" customWidth="1"/>
    <x:col min="91" max="91" width="3" hidden="1" customWidth="1"/>
    <x:col min="92" max="92" width="3" hidden="1" customWidth="1"/>
    <x:col min="93" max="93" width="3" hidden="1" customWidth="1"/>
    <x:col min="94" max="94" width="3" hidden="1" customWidth="1"/>
    <x:col min="95" max="95" width="3" hidden="1" customWidth="1"/>
    <x:col min="96" max="96" width="3" hidden="1" customWidth="1"/>
    <x:col min="97" max="97" width="3" hidden="1" customWidth="1"/>
    <x:col min="98" max="98" width="3" hidden="1" customWidth="1"/>
    <x:col min="99" max="99" width="3" hidden="1" customWidth="1"/>
    <x:col min="100" max="100" width="3" hidden="1" customWidth="1"/>
    <x:col min="101" max="101" width="3" hidden="1" customWidth="1"/>
    <x:col min="102" max="102" width="3" hidden="1" customWidth="1"/>
    <x:col min="103" max="103" width="3" hidden="1" customWidth="1"/>
    <x:col min="104" max="104" width="3" hidden="1" customWidth="1"/>
    <x:col min="105" max="105" width="3" hidden="1" customWidth="1"/>
    <x:col min="106" max="106" width="3" hidden="1" customWidth="1"/>
    <x:col min="107" max="107" width="3" hidden="1" customWidth="1"/>
    <x:col min="108" max="108" width="3" hidden="1" customWidth="1"/>
    <x:col min="109" max="109" width="3" hidden="1" customWidth="1"/>
    <x:col min="110" max="110" width="3" hidden="1" customWidth="1"/>
    <x:col min="111" max="111" width="3" hidden="1" customWidth="1"/>
    <x:col min="112" max="112" width="3" hidden="1" customWidth="1"/>
    <x:col min="113" max="113" width="3" hidden="1" customWidth="1"/>
    <x:col min="114" max="114" width="3" hidden="1" customWidth="1"/>
    <x:col min="115" max="115" width="3" hidden="1" customWidth="1"/>
    <x:col min="116" max="116" width="3" hidden="1" customWidth="1"/>
    <x:col min="117" max="117" width="3" hidden="1" customWidth="1"/>
    <x:col min="118" max="118" width="3" hidden="1" customWidth="1"/>
    <x:col min="119" max="119" width="3" hidden="1" customWidth="1"/>
    <x:col min="120" max="120" width="3" hidden="1" customWidth="1"/>
    <x:col min="121" max="121" width="3" hidden="1" customWidth="1"/>
    <x:col min="122" max="122" width="3" hidden="1" customWidth="1"/>
    <x:col min="123" max="123" width="3" hidden="1" customWidth="1"/>
    <x:col min="124" max="124" width="3" hidden="1" customWidth="1"/>
    <x:col min="125" max="125" width="3" hidden="1" customWidth="1"/>
    <x:col min="126" max="126" width="3" hidden="1" customWidth="1"/>
    <x:col min="127" max="127" width="3" hidden="1" customWidth="1"/>
    <x:col min="128" max="128" width="3" hidden="1" customWidth="1"/>
    <x:col min="129" max="129" width="3" hidden="1" customWidth="1"/>
    <x:col min="130" max="130" width="3" hidden="1" customWidth="1"/>
    <x:col min="131" max="131" width="3" hidden="1" customWidth="1"/>
    <x:col min="132" max="132" width="3" hidden="1" customWidth="1"/>
    <x:col min="133" max="133" width="3" hidden="1" customWidth="1"/>
    <x:col min="134" max="134" width="3" hidden="1" customWidth="1"/>
  </x:cols>
  <x:sheetData>
    <x:row r="1" ht="44" customHeight="1">
      <x:c r="A1" s="27" t="str">
        <x:v>SKU</x:v>
      </x:c>
      <x:c r="B1" s="27" t="str">
        <x:v>Наименование</x:v>
      </x:c>
      <x:c r="C1" s="27" t="str">
        <x:v>Группа</x:v>
      </x:c>
      <x:c r="D1" s="27" t="str">
        <x:v>Стоимость единицы</x:v>
      </x:c>
      <x:c r="E1" s="27" t="str">
        <x:v>Готовое значение ABC</x:v>
      </x:c>
      <x:c r="F1" s="27" t="str">
        <x:v>П01</x:v>
      </x:c>
      <x:c r="G1" s="27" t="str">
        <x:v>П02</x:v>
      </x:c>
      <x:c r="H1" s="27" t="str">
        <x:v>П03</x:v>
      </x:c>
      <x:c r="I1" s="27" t="str">
        <x:v>П04</x:v>
      </x:c>
      <x:c r="J1" s="27" t="str">
        <x:v>П05</x:v>
      </x:c>
      <x:c r="K1" s="27" t="str">
        <x:v>П06</x:v>
      </x:c>
      <x:c r="L1" s="27" t="str">
        <x:v>П07</x:v>
      </x:c>
      <x:c r="M1" s="27" t="str">
        <x:v>П08</x:v>
      </x:c>
      <x:c r="N1" s="27" t="str">
        <x:v>П09</x:v>
      </x:c>
      <x:c r="O1" s="27" t="str">
        <x:v>П10</x:v>
      </x:c>
      <x:c r="P1" s="27" t="str">
        <x:v>П11</x:v>
      </x:c>
      <x:c r="Q1" s="27" t="str">
        <x:v>П12</x:v>
      </x:c>
      <x:c r="R1" s="27" t="str">
        <x:v>П13</x:v>
      </x:c>
      <x:c r="S1" s="27" t="str">
        <x:v>П14</x:v>
      </x:c>
      <x:c r="T1" s="27" t="str">
        <x:v>П15</x:v>
      </x:c>
      <x:c r="U1" s="27" t="str">
        <x:v>П16</x:v>
      </x:c>
      <x:c r="V1" s="27" t="str">
        <x:v>П17</x:v>
      </x:c>
      <x:c r="W1" s="27" t="str">
        <x:v>П18</x:v>
      </x:c>
      <x:c r="X1" s="27" t="str">
        <x:v>П19</x:v>
      </x:c>
      <x:c r="Y1" s="27" t="str">
        <x:v>П20</x:v>
      </x:c>
      <x:c r="Z1" s="27" t="str">
        <x:v>П21</x:v>
      </x:c>
      <x:c r="AA1" s="27" t="str">
        <x:v>П22</x:v>
      </x:c>
      <x:c r="AB1" s="27" t="str">
        <x:v>П23</x:v>
      </x:c>
      <x:c r="AC1" s="27" t="str">
        <x:v>П24</x:v>
      </x:c>
      <x:c r="AD1" s="27" t="str">
        <x:v>П25</x:v>
      </x:c>
      <x:c r="AE1" s="27" t="str">
        <x:v>П26</x:v>
      </x:c>
      <x:c r="AF1" s="27" t="str">
        <x:v>П27</x:v>
      </x:c>
      <x:c r="AG1" s="27" t="str">
        <x:v>П28</x:v>
      </x:c>
      <x:c r="AH1" s="27" t="str">
        <x:v>П29</x:v>
      </x:c>
      <x:c r="AI1" s="27" t="str">
        <x:v>П30</x:v>
      </x:c>
      <x:c r="AJ1" s="27" t="str">
        <x:v>П31</x:v>
      </x:c>
      <x:c r="AK1" s="27" t="str">
        <x:v>П32</x:v>
      </x:c>
      <x:c r="AL1" s="27" t="str">
        <x:v>П33</x:v>
      </x:c>
      <x:c r="AM1" s="27" t="str">
        <x:v>П34</x:v>
      </x:c>
      <x:c r="AN1" s="27" t="str">
        <x:v>П35</x:v>
      </x:c>
      <x:c r="AO1" s="27" t="str">
        <x:v>П36</x:v>
      </x:c>
      <x:c r="AP1" s="27" t="str">
        <x:v>Комментарий</x:v>
      </x:c>
      <x:c r="AQ1" s="30" t="str">
        <x:v>Активных периодов</x:v>
      </x:c>
      <x:c r="AR1" s="30" t="str">
        <x:v>Суммарный спрос</x:v>
      </x:c>
      <x:c r="AS1" s="30" t="str">
        <x:v>Значение ABC</x:v>
      </x:c>
      <x:c r="AT1" s="30" t="str">
        <x:v>Доля ABC</x:v>
      </x:c>
      <x:c r="AU1" s="30" t="str">
        <x:v>Доля до группы</x:v>
      </x:c>
      <x:c r="AV1" s="30" t="str">
        <x:v>Накопленная доля</x:v>
      </x:c>
      <x:c r="AW1" s="30" t="str">
        <x:v>ABC</x:v>
      </x:c>
      <x:c r="AX1" s="30" t="str">
        <x:v>Среднее</x:v>
      </x:c>
      <x:c r="AY1" s="30" t="str">
        <x:v>Стандартное отклонение</x:v>
      </x:c>
      <x:c r="AZ1" s="30" t="str">
        <x:v>CV</x:v>
      </x:c>
      <x:c r="BA1" s="30" t="str">
        <x:v>XYZ</x:v>
      </x:c>
      <x:c r="BB1" s="30" t="str">
        <x:v>Совмещённый класс</x:v>
      </x:c>
      <x:c r="BC1" s="30" t="str">
        <x:v>% нулей</x:v>
      </x:c>
      <x:c r="BD1" s="30" t="str">
        <x:v>ADI</x:v>
      </x:c>
      <x:c r="BE1" s="30" t="str">
        <x:v>CV²</x:v>
      </x:c>
      <x:c r="BF1" s="30" t="str">
        <x:v>Качество истории</x:v>
      </x:c>
      <x:c r="BG1" s="30" t="str">
        <x:v>Предупреждение</x:v>
      </x:c>
      <x:c r="BH1" s="30" t="str">
        <x:v>Рекомендация</x:v>
      </x:c>
      <x:c r="BI1" s="35" t="str">
        <x:v>Норм П01</x:v>
      </x:c>
      <x:c r="BJ1" s="35" t="str">
        <x:v>Норм П02</x:v>
      </x:c>
      <x:c r="BK1" s="35" t="str">
        <x:v>Норм П03</x:v>
      </x:c>
      <x:c r="BL1" s="35" t="str">
        <x:v>Норм П04</x:v>
      </x:c>
      <x:c r="BM1" s="35" t="str">
        <x:v>Норм П05</x:v>
      </x:c>
      <x:c r="BN1" s="35" t="str">
        <x:v>Норм П06</x:v>
      </x:c>
      <x:c r="BO1" s="35" t="str">
        <x:v>Норм П07</x:v>
      </x:c>
      <x:c r="BP1" s="35" t="str">
        <x:v>Норм П08</x:v>
      </x:c>
      <x:c r="BQ1" s="35" t="str">
        <x:v>Норм П09</x:v>
      </x:c>
      <x:c r="BR1" s="35" t="str">
        <x:v>Норм П10</x:v>
      </x:c>
      <x:c r="BS1" s="35" t="str">
        <x:v>Норм П11</x:v>
      </x:c>
      <x:c r="BT1" s="35" t="str">
        <x:v>Норм П12</x:v>
      </x:c>
      <x:c r="BU1" s="35" t="str">
        <x:v>Норм П13</x:v>
      </x:c>
      <x:c r="BV1" s="35" t="str">
        <x:v>Норм П14</x:v>
      </x:c>
      <x:c r="BW1" s="35" t="str">
        <x:v>Норм П15</x:v>
      </x:c>
      <x:c r="BX1" s="35" t="str">
        <x:v>Норм П16</x:v>
      </x:c>
      <x:c r="BY1" s="35" t="str">
        <x:v>Норм П17</x:v>
      </x:c>
      <x:c r="BZ1" s="35" t="str">
        <x:v>Норм П18</x:v>
      </x:c>
      <x:c r="CA1" s="35" t="str">
        <x:v>Норм П19</x:v>
      </x:c>
      <x:c r="CB1" s="35" t="str">
        <x:v>Норм П20</x:v>
      </x:c>
      <x:c r="CC1" s="35" t="str">
        <x:v>Норм П21</x:v>
      </x:c>
      <x:c r="CD1" s="35" t="str">
        <x:v>Норм П22</x:v>
      </x:c>
      <x:c r="CE1" s="35" t="str">
        <x:v>Норм П23</x:v>
      </x:c>
      <x:c r="CF1" s="35" t="str">
        <x:v>Норм П24</x:v>
      </x:c>
      <x:c r="CG1" s="35" t="str">
        <x:v>Норм П25</x:v>
      </x:c>
      <x:c r="CH1" s="35" t="str">
        <x:v>Норм П26</x:v>
      </x:c>
      <x:c r="CI1" s="35" t="str">
        <x:v>Норм П27</x:v>
      </x:c>
      <x:c r="CJ1" s="35" t="str">
        <x:v>Норм П28</x:v>
      </x:c>
      <x:c r="CK1" s="35" t="str">
        <x:v>Норм П29</x:v>
      </x:c>
      <x:c r="CL1" s="35" t="str">
        <x:v>Норм П30</x:v>
      </x:c>
      <x:c r="CM1" s="35" t="str">
        <x:v>Норм П31</x:v>
      </x:c>
      <x:c r="CN1" s="35" t="str">
        <x:v>Норм П32</x:v>
      </x:c>
      <x:c r="CO1" s="35" t="str">
        <x:v>Норм П33</x:v>
      </x:c>
      <x:c r="CP1" s="35" t="str">
        <x:v>Норм П34</x:v>
      </x:c>
      <x:c r="CQ1" s="35" t="str">
        <x:v>Норм П35</x:v>
      </x:c>
      <x:c r="CR1" s="35" t="str">
        <x:v>Норм П36</x:v>
      </x:c>
      <x:c r="CS1" s="35" t="str">
        <x:v>Ненул П01</x:v>
      </x:c>
      <x:c r="CT1" s="35" t="str">
        <x:v>Ненул П02</x:v>
      </x:c>
      <x:c r="CU1" s="35" t="str">
        <x:v>Ненул П03</x:v>
      </x:c>
      <x:c r="CV1" s="35" t="str">
        <x:v>Ненул П04</x:v>
      </x:c>
      <x:c r="CW1" s="35" t="str">
        <x:v>Ненул П05</x:v>
      </x:c>
      <x:c r="CX1" s="35" t="str">
        <x:v>Ненул П06</x:v>
      </x:c>
      <x:c r="CY1" s="35" t="str">
        <x:v>Ненул П07</x:v>
      </x:c>
      <x:c r="CZ1" s="35" t="str">
        <x:v>Ненул П08</x:v>
      </x:c>
      <x:c r="DA1" s="35" t="str">
        <x:v>Ненул П09</x:v>
      </x:c>
      <x:c r="DB1" s="35" t="str">
        <x:v>Ненул П10</x:v>
      </x:c>
      <x:c r="DC1" s="35" t="str">
        <x:v>Ненул П11</x:v>
      </x:c>
      <x:c r="DD1" s="35" t="str">
        <x:v>Ненул П12</x:v>
      </x:c>
      <x:c r="DE1" s="35" t="str">
        <x:v>Ненул П13</x:v>
      </x:c>
      <x:c r="DF1" s="35" t="str">
        <x:v>Ненул П14</x:v>
      </x:c>
      <x:c r="DG1" s="35" t="str">
        <x:v>Ненул П15</x:v>
      </x:c>
      <x:c r="DH1" s="35" t="str">
        <x:v>Ненул П16</x:v>
      </x:c>
      <x:c r="DI1" s="35" t="str">
        <x:v>Ненул П17</x:v>
      </x:c>
      <x:c r="DJ1" s="35" t="str">
        <x:v>Ненул П18</x:v>
      </x:c>
      <x:c r="DK1" s="35" t="str">
        <x:v>Ненул П19</x:v>
      </x:c>
      <x:c r="DL1" s="35" t="str">
        <x:v>Ненул П20</x:v>
      </x:c>
      <x:c r="DM1" s="35" t="str">
        <x:v>Ненул П21</x:v>
      </x:c>
      <x:c r="DN1" s="35" t="str">
        <x:v>Ненул П22</x:v>
      </x:c>
      <x:c r="DO1" s="35" t="str">
        <x:v>Ненул П23</x:v>
      </x:c>
      <x:c r="DP1" s="35" t="str">
        <x:v>Ненул П24</x:v>
      </x:c>
      <x:c r="DQ1" s="35" t="str">
        <x:v>Ненул П25</x:v>
      </x:c>
      <x:c r="DR1" s="35" t="str">
        <x:v>Ненул П26</x:v>
      </x:c>
      <x:c r="DS1" s="35" t="str">
        <x:v>Ненул П27</x:v>
      </x:c>
      <x:c r="DT1" s="35" t="str">
        <x:v>Ненул П28</x:v>
      </x:c>
      <x:c r="DU1" s="35" t="str">
        <x:v>Ненул П29</x:v>
      </x:c>
      <x:c r="DV1" s="35" t="str">
        <x:v>Ненул П30</x:v>
      </x:c>
      <x:c r="DW1" s="35" t="str">
        <x:v>Ненул П31</x:v>
      </x:c>
      <x:c r="DX1" s="35" t="str">
        <x:v>Ненул П32</x:v>
      </x:c>
      <x:c r="DY1" s="35" t="str">
        <x:v>Ненул П33</x:v>
      </x:c>
      <x:c r="DZ1" s="35" t="str">
        <x:v>Ненул П34</x:v>
      </x:c>
      <x:c r="EA1" s="35" t="str">
        <x:v>Ненул П35</x:v>
      </x:c>
      <x:c r="EB1" s="35" t="str">
        <x:v>Ненул П36</x:v>
      </x:c>
      <x:c r="EC1" s="35" t="str">
        <x:v>Приоритет проверки</x:v>
      </x:c>
      <x:c r="ED1" s="35" t="str">
        <x:v>Ранг проверки</x:v>
      </x:c>
    </x:row>
    <x:row r="2" ht="22" customHeight="1">
      <x:c r="A2" s="114" t="str">
        <x:v>DEMO-AX</x:v>
      </x:c>
      <x:c r="B2" s="114" t="str">
        <x:v>Крепёж стандартный</x:v>
      </x:c>
      <x:c r="C2" s="114" t="str">
        <x:v>Демо</x:v>
      </x:c>
      <x:c r="D2" s="117" t="n">
        <x:v>350</x:v>
      </x:c>
      <x:c r="E2" s="117" t="n">
        <x:v>420000</x:v>
      </x:c>
      <x:c r="F2" s="117" t="n">
        <x:v>100</x:v>
      </x:c>
      <x:c r="G2" s="117" t="n">
        <x:v>100</x:v>
      </x:c>
      <x:c r="H2" s="117" t="n">
        <x:v>100</x:v>
      </x:c>
      <x:c r="I2" s="117" t="n">
        <x:v>100</x:v>
      </x:c>
      <x:c r="J2" s="117" t="n">
        <x:v>100</x:v>
      </x:c>
      <x:c r="K2" s="117" t="n">
        <x:v>100</x:v>
      </x:c>
      <x:c r="L2" s="117" t="n">
        <x:v>100</x:v>
      </x:c>
      <x:c r="M2" s="117" t="n">
        <x:v>100</x:v>
      </x:c>
      <x:c r="N2" s="117" t="n">
        <x:v>100</x:v>
      </x:c>
      <x:c r="O2" s="117" t="n">
        <x:v>100</x:v>
      </x:c>
      <x:c r="P2" s="117" t="n">
        <x:v>100</x:v>
      </x:c>
      <x:c r="Q2" s="117" t="n">
        <x:v>100</x:v>
      </x:c>
      <x:c r="R2" s="117" t="n">
        <x:v>100</x:v>
      </x:c>
      <x:c r="S2" s="117" t="n">
        <x:v>100</x:v>
      </x:c>
      <x:c r="T2" s="117" t="n">
        <x:v>100</x:v>
      </x:c>
      <x:c r="U2" s="117" t="n">
        <x:v>100</x:v>
      </x:c>
      <x:c r="V2" s="117" t="n">
        <x:v>100</x:v>
      </x:c>
      <x:c r="W2" s="117" t="n">
        <x:v>100</x:v>
      </x:c>
      <x:c r="X2" s="117" t="n">
        <x:v>100</x:v>
      </x:c>
      <x:c r="Y2" s="117" t="n">
        <x:v>100</x:v>
      </x:c>
      <x:c r="Z2" s="117" t="n">
        <x:v>100</x:v>
      </x:c>
      <x:c r="AA2" s="117" t="n">
        <x:v>100</x:v>
      </x:c>
      <x:c r="AB2" s="117" t="n">
        <x:v>100</x:v>
      </x:c>
      <x:c r="AC2" s="117" t="n">
        <x:v>100</x:v>
      </x:c>
      <x:c r="AD2" s="117" t="n">
        <x:v>100</x:v>
      </x:c>
      <x:c r="AE2" s="117" t="n">
        <x:v>100</x:v>
      </x:c>
      <x:c r="AF2" s="117" t="n">
        <x:v>100</x:v>
      </x:c>
      <x:c r="AG2" s="117" t="n">
        <x:v>100</x:v>
      </x:c>
      <x:c r="AH2" s="117" t="n">
        <x:v>100</x:v>
      </x:c>
      <x:c r="AI2" s="117" t="n">
        <x:v>100</x:v>
      </x:c>
      <x:c r="AJ2" s="117" t="n">
        <x:v>100</x:v>
      </x:c>
      <x:c r="AK2" s="117" t="n">
        <x:v>100</x:v>
      </x:c>
      <x:c r="AL2" s="117" t="n">
        <x:v>100</x:v>
      </x:c>
      <x:c r="AM2" s="117" t="n">
        <x:v>100</x:v>
      </x:c>
      <x:c r="AN2" s="117" t="n">
        <x:v>100</x:v>
      </x:c>
      <x:c r="AO2" s="117" t="n">
        <x:v>100</x:v>
      </x:c>
      <x:c r="AP2" s="114" t="str">
        <x:v>Синтетический пример класса AX при настройках по умолчанию</x:v>
      </x:c>
      <x:c r="AQ2" s="46" t="n">
        <x:f>IF(A2="","",COUNT(BI2:INDEX(BI2:CR2,1,'Настройки'!$B$3)))</x:f>
        <x:v>12</x:v>
      </x:c>
      <x:c r="AR2" s="46" t="n">
        <x:f>IF(A2="","",SUM(BI2:INDEX(BI2:CR2,1,'Настройки'!$B$3)))</x:f>
        <x:v>1200</x:v>
      </x:c>
      <x:c r="AS2" s="57" t="n">
        <x:f>IF(A2="","",IF('Настройки'!$B$4="Стоимость потребления",AR2*D2,IF('Настройки'!$B$4="Количество",AR2,E2)))</x:f>
        <x:v>420000</x:v>
      </x:c>
      <x:c r="AT2" s="60" t="n">
        <x:f>IF(OR(A2="",AS2&lt;0,SUM($AS$2:$AS$1001)&lt;=0),"",AS2/SUM($AS$2:$AS$1001))</x:f>
        <x:v>0.35</x:v>
      </x:c>
      <x:c r="AU2" s="60" t="n">
        <x:f>IF(OR(A2="",AS2&lt;0,SUM($AS$2:$AS$1001)&lt;=0),"",SUMIFS($AS$2:$AS$1001,$AS$2:$AS$1001,"&gt;"&amp;AS2)/SUM($AS$2:$AS$1001))</x:f>
        <x:v>0</x:v>
      </x:c>
      <x:c r="AV2" s="60" t="n">
        <x:f>IF(OR(A2="",AS2&lt;0,SUM($AS$2:$AS$1001)&lt;=0),"",SUMIFS($AS$2:$AS$1001,$AS$2:$AS$1001,"&gt;="&amp;AS2)/SUM($AS$2:$AS$1001))</x:f>
        <x:v>0.35</x:v>
      </x:c>
      <x:c r="AW2" s="46" t="str">
        <x:f>IF(A2="","",IF(SUM($AS$2:$AS$1001)&lt;=0,"Не определён",IF(AS2&lt;0,"Исключение",IF(AU2&lt;'Настройки'!$B$5,"A",IF(AU2&lt;'Настройки'!$B$6,"B","C")))))</x:f>
        <x:v>A</x:v>
      </x:c>
      <x:c r="AX2" s="57" t="n">
        <x:f>IF(A2="","",IF(AQ2=0,"",AVERAGE(BI2:INDEX(BI2:CR2,1,'Настройки'!$B$3))))</x:f>
        <x:v>100</x:v>
      </x:c>
      <x:c r="AY2" s="57" t="n">
        <x:f>IF(OR(A2="",AQ2=0),"",STDEVP(BI2:INDEX(BI2:CR2,1,'Настройки'!$B$3)))</x:f>
        <x:v>0</x:v>
      </x:c>
      <x:c r="AZ2" s="60" t="n">
        <x:f>IF(OR(A2="",AQ2&lt;'Настройки'!$B$12,AX2&lt;=0,AND('Настройки'!$B$10="Блокировать",COUNTIF(F2:INDEX(F2:AO2,1,'Настройки'!$B$3),"&lt;0")&gt;0)),"",AY2/ABS(AX2))</x:f>
        <x:v>0</x:v>
      </x:c>
      <x:c r="BA2" s="46" t="str">
        <x:f>IF(A2="","",IF(AND('Настройки'!$B$10="Блокировать",COUNTIF(F2:INDEX(F2:AO2,1,'Настройки'!$B$3),"&lt;0")&gt;0),"Не определён",IF(AQ2&lt;'Настройки'!$B$12,"Не определён",IF(AX2=0,"Нет спроса",IF(AX2&lt;0,"Не определён",IF(AZ2&lt;='Настройки'!$B$7,"X",IF(AZ2&lt;='Настройки'!$B$8,"Y","Z")))))))</x:f>
        <x:v>X</x:v>
      </x:c>
      <x:c r="BB2" s="46" t="str">
        <x:f>IF(OR(A2="",LEN(AW2)&lt;&gt;1,LEN(BA2)&lt;&gt;1),"",AW2&amp;BA2)</x:f>
        <x:v>AX</x:v>
      </x:c>
      <x:c r="BC2" s="60" t="n">
        <x:f>IF(OR(A2="",AQ2=0),"",(COUNT(BI2:INDEX(BI2:CR2,1,'Настройки'!$B$3))-COUNT(CS2:INDEX(CS2:EB2,1,'Настройки'!$B$3)))/AQ2)</x:f>
        <x:v>0</x:v>
      </x:c>
      <x:c r="BD2" s="63" t="n">
        <x:f>IF(OR(A2="",COUNT(CS2:INDEX(CS2:EB2,1,'Настройки'!$B$3))=0),"",AQ2/COUNT(CS2:INDEX(CS2:EB2,1,'Настройки'!$B$3)))</x:f>
        <x:v>1</x:v>
      </x:c>
      <x:c r="BE2" s="63" t="n">
        <x:f>IF(OR(A2="",COUNT(CS2:INDEX(CS2:EB2,1,'Настройки'!$B$3))=0),"",IF(AVERAGE(CS2:INDEX(CS2:EB2,1,'Настройки'!$B$3))=0,"",(STDEVP(CS2:INDEX(CS2:EB2,1,'Настройки'!$B$3))/ABS(AVERAGE(CS2:INDEX(CS2:EB2,1,'Настройки'!$B$3))))^2))</x:f>
        <x:v>0</x:v>
      </x:c>
      <x:c r="BF2" s="46" t="str">
        <x:f>IF(A2="","",IF(AQ2&lt;3,"Недостаточно",IF(AQ2&lt;6,"Предварительный","Обычный")))</x:f>
        <x:v>Обычный</x:v>
      </x:c>
      <x:c r="BG2" s="46" t="str">
        <x:f>IF(A2="","",IF(COUNTIF(F2:INDEX(F2:AO2,1,'Настройки'!$B$3),"&lt;0")&gt;0,IF('Настройки'!$B$10="Блокировать","Отрицательный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"),"")&amp;IF(AQ2&lt;3,"Недостаточно истории. ",IF(AQ2&lt;6,"Предварительная классификация. ",""))&amp;IF(AX2=0,"Нет спроса за горизонт. ","")&amp;IF(AZ2&gt;'Настройки'!$B$11,"Экстремальная вариативность. ",""))</x:f>
      </x:c>
      <x:c r="BH2" s="46" t="str">
        <x:f>IF(A2="","",IFERROR(VLOOKUP(BB2,'Настройки'!$D$3:$E$11,2,FALSE),"Сначала проверьте исходные данные и историю спроса.")&amp;" Уточните срок поставки, MOQ и критичность.")</x:f>
        <x:v>Частый контроль, регулярное пополнение, высокая точность данных. Уточните срок поставки, MOQ и критичность.</x:v>
      </x:c>
      <x:c r="BI2" s="47" t="n">
        <x:f>IF(1&gt;'Настройки'!$B$3,"",IF(ISBLANK(F2),IF('Настройки'!$B$9="Нулевой спрос",0,""),IF(F2&lt;0,IF('Настройки'!$B$10="Исключить","",IF('Настройки'!$B$10="Абсолютные значения",ABS(F2),F2)),F2)))</x:f>
        <x:v>100</x:v>
      </x:c>
      <x:c r="BJ2" s="47" t="n">
        <x:f>IF(2&gt;'Настройки'!$B$3,"",IF(ISBLANK(G2),IF('Настройки'!$B$9="Нулевой спрос",0,""),IF(G2&lt;0,IF('Настройки'!$B$10="Исключить","",IF('Настройки'!$B$10="Абсолютные значения",ABS(G2),G2)),G2)))</x:f>
        <x:v>100</x:v>
      </x:c>
      <x:c r="BK2" s="47" t="n">
        <x:f>IF(3&gt;'Настройки'!$B$3,"",IF(ISBLANK(H2),IF('Настройки'!$B$9="Нулевой спрос",0,""),IF(H2&lt;0,IF('Настройки'!$B$10="Исключить","",IF('Настройки'!$B$10="Абсолютные значения",ABS(H2),H2)),H2)))</x:f>
        <x:v>100</x:v>
      </x:c>
      <x:c r="BL2" s="47" t="n">
        <x:f>IF(4&gt;'Настройки'!$B$3,"",IF(ISBLANK(I2),IF('Настройки'!$B$9="Нулевой спрос",0,""),IF(I2&lt;0,IF('Настройки'!$B$10="Исключить","",IF('Настройки'!$B$10="Абсолютные значения",ABS(I2),I2)),I2)))</x:f>
        <x:v>100</x:v>
      </x:c>
      <x:c r="BM2" s="47" t="n">
        <x:f>IF(5&gt;'Настройки'!$B$3,"",IF(ISBLANK(J2),IF('Настройки'!$B$9="Нулевой спрос",0,""),IF(J2&lt;0,IF('Настройки'!$B$10="Исключить","",IF('Настройки'!$B$10="Абсолютные значения",ABS(J2),J2)),J2)))</x:f>
        <x:v>100</x:v>
      </x:c>
      <x:c r="BN2" s="47" t="n">
        <x:f>IF(6&gt;'Настройки'!$B$3,"",IF(ISBLANK(K2),IF('Настройки'!$B$9="Нулевой спрос",0,""),IF(K2&lt;0,IF('Настройки'!$B$10="Исключить","",IF('Настройки'!$B$10="Абсолютные значения",ABS(K2),K2)),K2)))</x:f>
        <x:v>100</x:v>
      </x:c>
      <x:c r="BO2" s="47" t="n">
        <x:f>IF(7&gt;'Настройки'!$B$3,"",IF(ISBLANK(L2),IF('Настройки'!$B$9="Нулевой спрос",0,""),IF(L2&lt;0,IF('Настройки'!$B$10="Исключить","",IF('Настройки'!$B$10="Абсолютные значения",ABS(L2),L2)),L2)))</x:f>
        <x:v>100</x:v>
      </x:c>
      <x:c r="BP2" s="47" t="n">
        <x:f>IF(8&gt;'Настройки'!$B$3,"",IF(ISBLANK(M2),IF('Настройки'!$B$9="Нулевой спрос",0,""),IF(M2&lt;0,IF('Настройки'!$B$10="Исключить","",IF('Настройки'!$B$10="Абсолютные значения",ABS(M2),M2)),M2)))</x:f>
        <x:v>100</x:v>
      </x:c>
      <x:c r="BQ2" s="47" t="n">
        <x:f>IF(9&gt;'Настройки'!$B$3,"",IF(ISBLANK(N2),IF('Настройки'!$B$9="Нулевой спрос",0,""),IF(N2&lt;0,IF('Настройки'!$B$10="Исключить","",IF('Настройки'!$B$10="Абсолютные значения",ABS(N2),N2)),N2)))</x:f>
        <x:v>100</x:v>
      </x:c>
      <x:c r="BR2" s="47" t="n">
        <x:f>IF(10&gt;'Настройки'!$B$3,"",IF(ISBLANK(O2),IF('Настройки'!$B$9="Нулевой спрос",0,""),IF(O2&lt;0,IF('Настройки'!$B$10="Исключить","",IF('Настройки'!$B$10="Абсолютные значения",ABS(O2),O2)),O2)))</x:f>
        <x:v>100</x:v>
      </x:c>
      <x:c r="BS2" s="47" t="n">
        <x:f>IF(11&gt;'Настройки'!$B$3,"",IF(ISBLANK(P2),IF('Настройки'!$B$9="Нулевой спрос",0,""),IF(P2&lt;0,IF('Настройки'!$B$10="Исключить","",IF('Настройки'!$B$10="Абсолютные значения",ABS(P2),P2)),P2)))</x:f>
        <x:v>100</x:v>
      </x:c>
      <x:c r="BT2" s="47" t="n">
        <x:f>IF(12&gt;'Настройки'!$B$3,"",IF(ISBLANK(Q2),IF('Настройки'!$B$9="Нулевой спрос",0,""),IF(Q2&lt;0,IF('Настройки'!$B$10="Исключить","",IF('Настройки'!$B$10="Абсолютные значения",ABS(Q2),Q2)),Q2)))</x:f>
        <x:v>100</x:v>
      </x:c>
      <x:c r="BU2" s="47" t="str">
        <x:f>IF(13&gt;'Настройки'!$B$3,"",IF(ISBLANK(R2),IF('Настройки'!$B$9="Нулевой спрос",0,""),IF(R2&lt;0,IF('Настройки'!$B$10="Исключить","",IF('Настройки'!$B$10="Абсолютные значения",ABS(R2),R2)),R2)))</x:f>
      </x:c>
      <x:c r="BV2" s="47" t="str">
        <x:f>IF(14&gt;'Настройки'!$B$3,"",IF(ISBLANK(S2),IF('Настройки'!$B$9="Нулевой спрос",0,""),IF(S2&lt;0,IF('Настройки'!$B$10="Исключить","",IF('Настройки'!$B$10="Абсолютные значения",ABS(S2),S2)),S2)))</x:f>
      </x:c>
      <x:c r="BW2" s="47" t="str">
        <x:f>IF(15&gt;'Настройки'!$B$3,"",IF(ISBLANK(T2),IF('Настройки'!$B$9="Нулевой спрос",0,""),IF(T2&lt;0,IF('Настройки'!$B$10="Исключить","",IF('Настройки'!$B$10="Абсолютные значения",ABS(T2),T2)),T2)))</x:f>
      </x:c>
      <x:c r="BX2" s="47" t="str">
        <x:f>IF(16&gt;'Настройки'!$B$3,"",IF(ISBLANK(U2),IF('Настройки'!$B$9="Нулевой спрос",0,""),IF(U2&lt;0,IF('Настройки'!$B$10="Исключить","",IF('Настройки'!$B$10="Абсолютные значения",ABS(U2),U2)),U2)))</x:f>
      </x:c>
      <x:c r="BY2" s="47" t="str">
        <x:f>IF(17&gt;'Настройки'!$B$3,"",IF(ISBLANK(V2),IF('Настройки'!$B$9="Нулевой спрос",0,""),IF(V2&lt;0,IF('Настройки'!$B$10="Исключить","",IF('Настройки'!$B$10="Абсолютные значения",ABS(V2),V2)),V2)))</x:f>
      </x:c>
      <x:c r="BZ2" s="47" t="str">
        <x:f>IF(18&gt;'Настройки'!$B$3,"",IF(ISBLANK(W2),IF('Настройки'!$B$9="Нулевой спрос",0,""),IF(W2&lt;0,IF('Настройки'!$B$10="Исключить","",IF('Настройки'!$B$10="Абсолютные значения",ABS(W2),W2)),W2)))</x:f>
      </x:c>
      <x:c r="CA2" s="47" t="str">
        <x:f>IF(19&gt;'Настройки'!$B$3,"",IF(ISBLANK(X2),IF('Настройки'!$B$9="Нулевой спрос",0,""),IF(X2&lt;0,IF('Настройки'!$B$10="Исключить","",IF('Настройки'!$B$10="Абсолютные значения",ABS(X2),X2)),X2)))</x:f>
      </x:c>
      <x:c r="CB2" s="47" t="str">
        <x:f>IF(20&gt;'Настройки'!$B$3,"",IF(ISBLANK(Y2),IF('Настройки'!$B$9="Нулевой спрос",0,""),IF(Y2&lt;0,IF('Настройки'!$B$10="Исключить","",IF('Настройки'!$B$10="Абсолютные значения",ABS(Y2),Y2)),Y2)))</x:f>
      </x:c>
      <x:c r="CC2" s="47" t="str">
        <x:f>IF(21&gt;'Настройки'!$B$3,"",IF(ISBLANK(Z2),IF('Настройки'!$B$9="Нулевой спрос",0,""),IF(Z2&lt;0,IF('Настройки'!$B$10="Исключить","",IF('Настройки'!$B$10="Абсолютные значения",ABS(Z2),Z2)),Z2)))</x:f>
      </x:c>
      <x:c r="CD2" s="47" t="str">
        <x:f>IF(22&gt;'Настройки'!$B$3,"",IF(ISBLANK(AA2),IF('Настройки'!$B$9="Нулевой спрос",0,""),IF(AA2&lt;0,IF('Настройки'!$B$10="Исключить","",IF('Настройки'!$B$10="Абсолютные значения",ABS(AA2),AA2)),AA2)))</x:f>
      </x:c>
      <x:c r="CE2" s="47" t="str">
        <x:f>IF(23&gt;'Настройки'!$B$3,"",IF(ISBLANK(AB2),IF('Настройки'!$B$9="Нулевой спрос",0,""),IF(AB2&lt;0,IF('Настройки'!$B$10="Исключить","",IF('Настройки'!$B$10="Абсолютные значения",ABS(AB2),AB2)),AB2)))</x:f>
      </x:c>
      <x:c r="CF2" s="47" t="str">
        <x:f>IF(24&gt;'Настройки'!$B$3,"",IF(ISBLANK(AC2),IF('Настройки'!$B$9="Нулевой спрос",0,""),IF(AC2&lt;0,IF('Настройки'!$B$10="Исключить","",IF('Настройки'!$B$10="Абсолютные значения",ABS(AC2),AC2)),AC2)))</x:f>
      </x:c>
      <x:c r="CG2" s="47" t="str">
        <x:f>IF(25&gt;'Настройки'!$B$3,"",IF(ISBLANK(AD2),IF('Настройки'!$B$9="Нулевой спрос",0,""),IF(AD2&lt;0,IF('Настройки'!$B$10="Исключить","",IF('Настройки'!$B$10="Абсолютные значения",ABS(AD2),AD2)),AD2)))</x:f>
      </x:c>
      <x:c r="CH2" s="47" t="str">
        <x:f>IF(26&gt;'Настройки'!$B$3,"",IF(ISBLANK(AE2),IF('Настройки'!$B$9="Нулевой спрос",0,""),IF(AE2&lt;0,IF('Настройки'!$B$10="Исключить","",IF('Настройки'!$B$10="Абсолютные значения",ABS(AE2),AE2)),AE2)))</x:f>
      </x:c>
      <x:c r="CI2" s="47" t="str">
        <x:f>IF(27&gt;'Настройки'!$B$3,"",IF(ISBLANK(AF2),IF('Настройки'!$B$9="Нулевой спрос",0,""),IF(AF2&lt;0,IF('Настройки'!$B$10="Исключить","",IF('Настройки'!$B$10="Абсолютные значения",ABS(AF2),AF2)),AF2)))</x:f>
      </x:c>
      <x:c r="CJ2" s="47" t="str">
        <x:f>IF(28&gt;'Настройки'!$B$3,"",IF(ISBLANK(AG2),IF('Настройки'!$B$9="Нулевой спрос",0,""),IF(AG2&lt;0,IF('Настройки'!$B$10="Исключить","",IF('Настройки'!$B$10="Абсолютные значения",ABS(AG2),AG2)),AG2)))</x:f>
      </x:c>
      <x:c r="CK2" s="47" t="str">
        <x:f>IF(29&gt;'Настройки'!$B$3,"",IF(ISBLANK(AH2),IF('Настройки'!$B$9="Нулевой спрос",0,""),IF(AH2&lt;0,IF('Настройки'!$B$10="Исключить","",IF('Настройки'!$B$10="Абсолютные значения",ABS(AH2),AH2)),AH2)))</x:f>
      </x:c>
      <x:c r="CL2" s="47" t="str">
        <x:f>IF(30&gt;'Настройки'!$B$3,"",IF(ISBLANK(AI2),IF('Настройки'!$B$9="Нулевой спрос",0,""),IF(AI2&lt;0,IF('Настройки'!$B$10="Исключить","",IF('Настройки'!$B$10="Абсолютные значения",ABS(AI2),AI2)),AI2)))</x:f>
      </x:c>
      <x:c r="CM2" s="47" t="str">
        <x:f>IF(31&gt;'Настройки'!$B$3,"",IF(ISBLANK(AJ2),IF('Настройки'!$B$9="Нулевой спрос",0,""),IF(AJ2&lt;0,IF('Настройки'!$B$10="Исключить","",IF('Настройки'!$B$10="Абсолютные значения",ABS(AJ2),AJ2)),AJ2)))</x:f>
      </x:c>
      <x:c r="CN2" s="47" t="str">
        <x:f>IF(32&gt;'Настройки'!$B$3,"",IF(ISBLANK(AK2),IF('Настройки'!$B$9="Нулевой спрос",0,""),IF(AK2&lt;0,IF('Настройки'!$B$10="Исключить","",IF('Настройки'!$B$10="Абсолютные значения",ABS(AK2),AK2)),AK2)))</x:f>
      </x:c>
      <x:c r="CO2" s="47" t="str">
        <x:f>IF(33&gt;'Настройки'!$B$3,"",IF(ISBLANK(AL2),IF('Настройки'!$B$9="Нулевой спрос",0,""),IF(AL2&lt;0,IF('Настройки'!$B$10="Исключить","",IF('Настройки'!$B$10="Абсолютные значения",ABS(AL2),AL2)),AL2)))</x:f>
      </x:c>
      <x:c r="CP2" s="47" t="str">
        <x:f>IF(34&gt;'Настройки'!$B$3,"",IF(ISBLANK(AM2),IF('Настройки'!$B$9="Нулевой спрос",0,""),IF(AM2&lt;0,IF('Настройки'!$B$10="Исключить","",IF('Настройки'!$B$10="Абсолютные значения",ABS(AM2),AM2)),AM2)))</x:f>
      </x:c>
      <x:c r="CQ2" s="47" t="str">
        <x:f>IF(35&gt;'Настройки'!$B$3,"",IF(ISBLANK(AN2),IF('Настройки'!$B$9="Нулевой спрос",0,""),IF(AN2&lt;0,IF('Настройки'!$B$10="Исключить","",IF('Настройки'!$B$10="Абсолютные значения",ABS(AN2),AN2)),AN2)))</x:f>
      </x:c>
      <x:c r="CR2" s="47" t="str">
        <x:f>IF(36&gt;'Настройки'!$B$3,"",IF(ISBLANK(AO2),IF('Настройки'!$B$9="Нулевой спрос",0,""),IF(AO2&lt;0,IF('Настройки'!$B$10="Исключить","",IF('Настройки'!$B$10="Абсолютные значения",ABS(AO2),AO2)),AO2)))</x:f>
      </x:c>
      <x:c r="CS2" s="47" t="n">
        <x:f>IF(OR(1&gt;'Настройки'!$B$3,ISBLANK(BI2),BI2=0),"",BI2)</x:f>
        <x:v>100</x:v>
      </x:c>
      <x:c r="CT2" s="47" t="n">
        <x:f>IF(OR(2&gt;'Настройки'!$B$3,ISBLANK(BJ2),BJ2=0),"",BJ2)</x:f>
        <x:v>100</x:v>
      </x:c>
      <x:c r="CU2" s="47" t="n">
        <x:f>IF(OR(3&gt;'Настройки'!$B$3,ISBLANK(BK2),BK2=0),"",BK2)</x:f>
        <x:v>100</x:v>
      </x:c>
      <x:c r="CV2" s="47" t="n">
        <x:f>IF(OR(4&gt;'Настройки'!$B$3,ISBLANK(BL2),BL2=0),"",BL2)</x:f>
        <x:v>100</x:v>
      </x:c>
      <x:c r="CW2" s="47" t="n">
        <x:f>IF(OR(5&gt;'Настройки'!$B$3,ISBLANK(BM2),BM2=0),"",BM2)</x:f>
        <x:v>100</x:v>
      </x:c>
      <x:c r="CX2" s="47" t="n">
        <x:f>IF(OR(6&gt;'Настройки'!$B$3,ISBLANK(BN2),BN2=0),"",BN2)</x:f>
        <x:v>100</x:v>
      </x:c>
      <x:c r="CY2" s="47" t="n">
        <x:f>IF(OR(7&gt;'Настройки'!$B$3,ISBLANK(BO2),BO2=0),"",BO2)</x:f>
        <x:v>100</x:v>
      </x:c>
      <x:c r="CZ2" s="47" t="n">
        <x:f>IF(OR(8&gt;'Настройки'!$B$3,ISBLANK(BP2),BP2=0),"",BP2)</x:f>
        <x:v>100</x:v>
      </x:c>
      <x:c r="DA2" s="47" t="n">
        <x:f>IF(OR(9&gt;'Настройки'!$B$3,ISBLANK(BQ2),BQ2=0),"",BQ2)</x:f>
        <x:v>100</x:v>
      </x:c>
      <x:c r="DB2" s="47" t="n">
        <x:f>IF(OR(10&gt;'Настройки'!$B$3,ISBLANK(BR2),BR2=0),"",BR2)</x:f>
        <x:v>100</x:v>
      </x:c>
      <x:c r="DC2" s="47" t="n">
        <x:f>IF(OR(11&gt;'Настройки'!$B$3,ISBLANK(BS2),BS2=0),"",BS2)</x:f>
        <x:v>100</x:v>
      </x:c>
      <x:c r="DD2" s="47" t="n">
        <x:f>IF(OR(12&gt;'Настройки'!$B$3,ISBLANK(BT2),BT2=0),"",BT2)</x:f>
        <x:v>100</x:v>
      </x:c>
      <x:c r="DE2" s="47" t="str">
        <x:f>IF(OR(13&gt;'Настройки'!$B$3,ISBLANK(BU2),BU2=0),"",BU2)</x:f>
      </x:c>
      <x:c r="DF2" s="47" t="str">
        <x:f>IF(OR(14&gt;'Настройки'!$B$3,ISBLANK(BV2),BV2=0),"",BV2)</x:f>
      </x:c>
      <x:c r="DG2" s="47" t="str">
        <x:f>IF(OR(15&gt;'Настройки'!$B$3,ISBLANK(BW2),BW2=0),"",BW2)</x:f>
      </x:c>
      <x:c r="DH2" s="47" t="str">
        <x:f>IF(OR(16&gt;'Настройки'!$B$3,ISBLANK(BX2),BX2=0),"",BX2)</x:f>
      </x:c>
      <x:c r="DI2" s="47" t="str">
        <x:f>IF(OR(17&gt;'Настройки'!$B$3,ISBLANK(BY2),BY2=0),"",BY2)</x:f>
      </x:c>
      <x:c r="DJ2" s="47" t="str">
        <x:f>IF(OR(18&gt;'Настройки'!$B$3,ISBLANK(BZ2),BZ2=0),"",BZ2)</x:f>
      </x:c>
      <x:c r="DK2" s="47" t="str">
        <x:f>IF(OR(19&gt;'Настройки'!$B$3,ISBLANK(CA2),CA2=0),"",CA2)</x:f>
      </x:c>
      <x:c r="DL2" s="47" t="str">
        <x:f>IF(OR(20&gt;'Настройки'!$B$3,ISBLANK(CB2),CB2=0),"",CB2)</x:f>
      </x:c>
      <x:c r="DM2" s="47" t="str">
        <x:f>IF(OR(21&gt;'Настройки'!$B$3,ISBLANK(CC2),CC2=0),"",CC2)</x:f>
      </x:c>
      <x:c r="DN2" s="47" t="str">
        <x:f>IF(OR(22&gt;'Настройки'!$B$3,ISBLANK(CD2),CD2=0),"",CD2)</x:f>
      </x:c>
      <x:c r="DO2" s="47" t="str">
        <x:f>IF(OR(23&gt;'Настройки'!$B$3,ISBLANK(CE2),CE2=0),"",CE2)</x:f>
      </x:c>
      <x:c r="DP2" s="47" t="str">
        <x:f>IF(OR(24&gt;'Настройки'!$B$3,ISBLANK(CF2),CF2=0),"",CF2)</x:f>
      </x:c>
      <x:c r="DQ2" s="47" t="str">
        <x:f>IF(OR(25&gt;'Настройки'!$B$3,ISBLANK(CG2),CG2=0),"",CG2)</x:f>
      </x:c>
      <x:c r="DR2" s="47" t="str">
        <x:f>IF(OR(26&gt;'Настройки'!$B$3,ISBLANK(CH2),CH2=0),"",CH2)</x:f>
      </x:c>
      <x:c r="DS2" s="47" t="str">
        <x:f>IF(OR(27&gt;'Настройки'!$B$3,ISBLANK(CI2),CI2=0),"",CI2)</x:f>
      </x:c>
      <x:c r="DT2" s="47" t="str">
        <x:f>IF(OR(28&gt;'Настройки'!$B$3,ISBLANK(CJ2),CJ2=0),"",CJ2)</x:f>
      </x:c>
      <x:c r="DU2" s="47" t="str">
        <x:f>IF(OR(29&gt;'Настройки'!$B$3,ISBLANK(CK2),CK2=0),"",CK2)</x:f>
      </x:c>
      <x:c r="DV2" s="47" t="str">
        <x:f>IF(OR(30&gt;'Настройки'!$B$3,ISBLANK(CL2),CL2=0),"",CL2)</x:f>
      </x:c>
      <x:c r="DW2" s="47" t="str">
        <x:f>IF(OR(31&gt;'Настройки'!$B$3,ISBLANK(CM2),CM2=0),"",CM2)</x:f>
      </x:c>
      <x:c r="DX2" s="47" t="str">
        <x:f>IF(OR(32&gt;'Настройки'!$B$3,ISBLANK(CN2),CN2=0),"",CN2)</x:f>
      </x:c>
      <x:c r="DY2" s="47" t="str">
        <x:f>IF(OR(33&gt;'Настройки'!$B$3,ISBLANK(CO2),CO2=0),"",CO2)</x:f>
      </x:c>
      <x:c r="DZ2" s="47" t="str">
        <x:f>IF(OR(34&gt;'Настройки'!$B$3,ISBLANK(CP2),CP2=0),"",CP2)</x:f>
      </x:c>
      <x:c r="EA2" s="47" t="str">
        <x:f>IF(OR(35&gt;'Настройки'!$B$3,ISBLANK(CQ2),CQ2=0),"",CQ2)</x:f>
      </x:c>
      <x:c r="EB2" s="47" t="str">
        <x:f>IF(OR(36&gt;'Настройки'!$B$3,ISBLANK(CR2),CR2=0),"",CR2)</x:f>
      </x:c>
      <x:c r="EC2" s="47" t="str">
        <x:f>IF(A2="","",IF(OR(BB2="AZ",BB2="BZ"),10000+ROW(),IF(AZ2&gt;'Настройки'!$B$11,20000+ROW(),IF(BF2&lt;&gt;"Обычный",30000+ROW(),IF(AX2&lt;=0,40000+ROW(),"")))))</x:f>
      </x:c>
      <x:c r="ED2" s="47" t="str">
        <x:f>IF(EC2="","",COUNTIFS($EC$2:$EC$1001,"&gt;0",$EC$2:$EC$1001,"&lt;"&amp;EC2)+1)</x:f>
      </x:c>
    </x:row>
    <x:row r="3" ht="22" customHeight="1">
      <x:c r="A3" s="115" t="str">
        <x:v>DEMO-AY</x:v>
      </x:c>
      <x:c r="B3" s="115" t="str">
        <x:v>Фильтр сменный</x:v>
      </x:c>
      <x:c r="C3" s="115" t="str">
        <x:v>Демо</x:v>
      </x:c>
      <x:c r="D3" s="118" t="n">
        <x:v>250</x:v>
      </x:c>
      <x:c r="E3" s="118" t="n">
        <x:v>300000</x:v>
      </x:c>
      <x:c r="F3" s="118" t="n">
        <x:v>80</x:v>
      </x:c>
      <x:c r="G3" s="118" t="n">
        <x:v>120</x:v>
      </x:c>
      <x:c r="H3" s="118" t="n">
        <x:v>90</x:v>
      </x:c>
      <x:c r="I3" s="118" t="n">
        <x:v>110</x:v>
      </x:c>
      <x:c r="J3" s="118" t="n">
        <x:v>100</x:v>
      </x:c>
      <x:c r="K3" s="118" t="n">
        <x:v>100</x:v>
      </x:c>
      <x:c r="L3" s="118" t="n">
        <x:v>80</x:v>
      </x:c>
      <x:c r="M3" s="118" t="n">
        <x:v>120</x:v>
      </x:c>
      <x:c r="N3" s="118" t="n">
        <x:v>90</x:v>
      </x:c>
      <x:c r="O3" s="118" t="n">
        <x:v>110</x:v>
      </x:c>
      <x:c r="P3" s="118" t="n">
        <x:v>100</x:v>
      </x:c>
      <x:c r="Q3" s="118" t="n">
        <x:v>100</x:v>
      </x:c>
      <x:c r="R3" s="118" t="n">
        <x:v>80</x:v>
      </x:c>
      <x:c r="S3" s="118" t="n">
        <x:v>120</x:v>
      </x:c>
      <x:c r="T3" s="118" t="n">
        <x:v>90</x:v>
      </x:c>
      <x:c r="U3" s="118" t="n">
        <x:v>110</x:v>
      </x:c>
      <x:c r="V3" s="118" t="n">
        <x:v>100</x:v>
      </x:c>
      <x:c r="W3" s="118" t="n">
        <x:v>100</x:v>
      </x:c>
      <x:c r="X3" s="118" t="n">
        <x:v>80</x:v>
      </x:c>
      <x:c r="Y3" s="118" t="n">
        <x:v>120</x:v>
      </x:c>
      <x:c r="Z3" s="118" t="n">
        <x:v>90</x:v>
      </x:c>
      <x:c r="AA3" s="118" t="n">
        <x:v>110</x:v>
      </x:c>
      <x:c r="AB3" s="118" t="n">
        <x:v>100</x:v>
      </x:c>
      <x:c r="AC3" s="118" t="n">
        <x:v>100</x:v>
      </x:c>
      <x:c r="AD3" s="118" t="n">
        <x:v>80</x:v>
      </x:c>
      <x:c r="AE3" s="118" t="n">
        <x:v>120</x:v>
      </x:c>
      <x:c r="AF3" s="118" t="n">
        <x:v>90</x:v>
      </x:c>
      <x:c r="AG3" s="118" t="n">
        <x:v>110</x:v>
      </x:c>
      <x:c r="AH3" s="118" t="n">
        <x:v>100</x:v>
      </x:c>
      <x:c r="AI3" s="118" t="n">
        <x:v>100</x:v>
      </x:c>
      <x:c r="AJ3" s="118" t="n">
        <x:v>80</x:v>
      </x:c>
      <x:c r="AK3" s="118" t="n">
        <x:v>120</x:v>
      </x:c>
      <x:c r="AL3" s="118" t="n">
        <x:v>90</x:v>
      </x:c>
      <x:c r="AM3" s="118" t="n">
        <x:v>110</x:v>
      </x:c>
      <x:c r="AN3" s="118" t="n">
        <x:v>100</x:v>
      </x:c>
      <x:c r="AO3" s="118" t="n">
        <x:v>100</x:v>
      </x:c>
      <x:c r="AP3" s="115" t="str">
        <x:v>Синтетический пример класса AY при настройках по умолчанию</x:v>
      </x:c>
      <x:c r="AQ3" s="49" t="n">
        <x:f>IF(A3="","",COUNT(BI3:INDEX(BI3:CR3,1,'Настройки'!$B$3)))</x:f>
        <x:v>12</x:v>
      </x:c>
      <x:c r="AR3" s="49" t="n">
        <x:f>IF(A3="","",SUM(BI3:INDEX(BI3:CR3,1,'Настройки'!$B$3)))</x:f>
        <x:v>1200</x:v>
      </x:c>
      <x:c r="AS3" s="58" t="n">
        <x:f>IF(A3="","",IF('Настройки'!$B$4="Стоимость потребления",AR3*D3,IF('Настройки'!$B$4="Количество",AR3,E3)))</x:f>
        <x:v>300000</x:v>
      </x:c>
      <x:c r="AT3" s="61" t="n">
        <x:f>IF(OR(A3="",AS3&lt;0,SUM($AS$2:$AS$1001)&lt;=0),"",AS3/SUM($AS$2:$AS$1001))</x:f>
        <x:v>0.25</x:v>
      </x:c>
      <x:c r="AU3" s="61" t="n">
        <x:f>IF(OR(A3="",AS3&lt;0,SUM($AS$2:$AS$1001)&lt;=0),"",SUMIFS($AS$2:$AS$1001,$AS$2:$AS$1001,"&gt;"&amp;AS3)/SUM($AS$2:$AS$1001))</x:f>
        <x:v>0.35</x:v>
      </x:c>
      <x:c r="AV3" s="61" t="n">
        <x:f>IF(OR(A3="",AS3&lt;0,SUM($AS$2:$AS$1001)&lt;=0),"",SUMIFS($AS$2:$AS$1001,$AS$2:$AS$1001,"&gt;="&amp;AS3)/SUM($AS$2:$AS$1001))</x:f>
        <x:v>0.6</x:v>
      </x:c>
      <x:c r="AW3" s="49" t="str">
        <x:f>IF(A3="","",IF(SUM($AS$2:$AS$1001)&lt;=0,"Не определён",IF(AS3&lt;0,"Исключение",IF(AU3&lt;'Настройки'!$B$5,"A",IF(AU3&lt;'Настройки'!$B$6,"B","C")))))</x:f>
        <x:v>A</x:v>
      </x:c>
      <x:c r="AX3" s="58" t="n">
        <x:f>IF(A3="","",IF(AQ3=0,"",AVERAGE(BI3:INDEX(BI3:CR3,1,'Настройки'!$B$3))))</x:f>
        <x:v>100</x:v>
      </x:c>
      <x:c r="AY3" s="58" t="n">
        <x:f>IF(OR(A3="",AQ3=0),"",STDEVP(BI3:INDEX(BI3:CR3,1,'Настройки'!$B$3)))</x:f>
        <x:v>12.909944487358056</x:v>
      </x:c>
      <x:c r="AZ3" s="61" t="n">
        <x:f>IF(OR(A3="",AQ3&lt;'Настройки'!$B$12,AX3&lt;=0,AND('Настройки'!$B$10="Блокировать",COUNTIF(F3:INDEX(F3:AO3,1,'Настройки'!$B$3),"&lt;0")&gt;0)),"",AY3/ABS(AX3))</x:f>
        <x:v>0.12909944487358055</x:v>
      </x:c>
      <x:c r="BA3" s="49" t="str">
        <x:f>IF(A3="","",IF(AND('Настройки'!$B$10="Блокировать",COUNTIF(F3:INDEX(F3:AO3,1,'Настройки'!$B$3),"&lt;0")&gt;0),"Не определён",IF(AQ3&lt;'Настройки'!$B$12,"Не определён",IF(AX3=0,"Нет спроса",IF(AX3&lt;0,"Не определён",IF(AZ3&lt;='Настройки'!$B$7,"X",IF(AZ3&lt;='Настройки'!$B$8,"Y","Z")))))))</x:f>
        <x:v>Y</x:v>
      </x:c>
      <x:c r="BB3" s="49" t="str">
        <x:f>IF(OR(A3="",LEN(AW3)&lt;&gt;1,LEN(BA3)&lt;&gt;1),"",AW3&amp;BA3)</x:f>
        <x:v>AY</x:v>
      </x:c>
      <x:c r="BC3" s="61" t="n">
        <x:f>IF(OR(A3="",AQ3=0),"",(COUNT(BI3:INDEX(BI3:CR3,1,'Настройки'!$B$3))-COUNT(CS3:INDEX(CS3:EB3,1,'Настройки'!$B$3)))/AQ3)</x:f>
        <x:v>0</x:v>
      </x:c>
      <x:c r="BD3" s="64" t="n">
        <x:f>IF(OR(A3="",COUNT(CS3:INDEX(CS3:EB3,1,'Настройки'!$B$3))=0),"",AQ3/COUNT(CS3:INDEX(CS3:EB3,1,'Настройки'!$B$3)))</x:f>
        <x:v>1</x:v>
      </x:c>
      <x:c r="BE3" s="64" t="n">
        <x:f>IF(OR(A3="",COUNT(CS3:INDEX(CS3:EB3,1,'Настройки'!$B$3))=0),"",IF(AVERAGE(CS3:INDEX(CS3:EB3,1,'Настройки'!$B$3))=0,"",(STDEVP(CS3:INDEX(CS3:EB3,1,'Настройки'!$B$3))/ABS(AVERAGE(CS3:INDEX(CS3:EB3,1,'Настройки'!$B$3))))^2))</x:f>
        <x:v>0.016666666666666663</x:v>
      </x:c>
      <x:c r="BF3" s="49" t="str">
        <x:f>IF(A3="","",IF(AQ3&lt;3,"Недостаточно",IF(AQ3&lt;6,"Предварительный","Обычный")))</x:f>
        <x:v>Обычный</x:v>
      </x:c>
      <x:c r="BG3" s="49" t="str">
        <x:f>IF(A3="","",IF(COUNTIF(F3:INDEX(F3:AO3,1,'Настройки'!$B$3),"&lt;0")&gt;0,IF('Настройки'!$B$10="Блокировать","Отрицательный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"),"")&amp;IF(AQ3&lt;3,"Недостаточно истории. ",IF(AQ3&lt;6,"Предварительная классификация. ",""))&amp;IF(AX3=0,"Нет спроса за горизонт. ","")&amp;IF(AZ3&gt;'Настройки'!$B$11,"Экстремальная вариативность. ",""))</x:f>
      </x:c>
      <x:c r="BH3" s="49" t="str">
        <x:f>IF(A3="","",IFERROR(VLOOKUP(BB3,'Настройки'!$D$3:$E$11,2,FALSE),"Сначала проверьте исходные данные и историю спроса.")&amp;" Уточните срок поставки, MOQ и критичность.")</x:f>
        <x:v>Регулярный прогноз, контроль причин отклонений, сценарная проверка запаса. Уточните срок поставки, MOQ и критичность.</x:v>
      </x:c>
      <x:c r="BI3" s="50" t="n">
        <x:f>IF(1&gt;'Настройки'!$B$3,"",IF(ISBLANK(F3),IF('Настройки'!$B$9="Нулевой спрос",0,""),IF(F3&lt;0,IF('Настройки'!$B$10="Исключить","",IF('Настройки'!$B$10="Абсолютные значения",ABS(F3),F3)),F3)))</x:f>
        <x:v>80</x:v>
      </x:c>
      <x:c r="BJ3" s="50" t="n">
        <x:f>IF(2&gt;'Настройки'!$B$3,"",IF(ISBLANK(G3),IF('Настройки'!$B$9="Нулевой спрос",0,""),IF(G3&lt;0,IF('Настройки'!$B$10="Исключить","",IF('Настройки'!$B$10="Абсолютные значения",ABS(G3),G3)),G3)))</x:f>
        <x:v>120</x:v>
      </x:c>
      <x:c r="BK3" s="50" t="n">
        <x:f>IF(3&gt;'Настройки'!$B$3,"",IF(ISBLANK(H3),IF('Настройки'!$B$9="Нулевой спрос",0,""),IF(H3&lt;0,IF('Настройки'!$B$10="Исключить","",IF('Настройки'!$B$10="Абсолютные значения",ABS(H3),H3)),H3)))</x:f>
        <x:v>90</x:v>
      </x:c>
      <x:c r="BL3" s="50" t="n">
        <x:f>IF(4&gt;'Настройки'!$B$3,"",IF(ISBLANK(I3),IF('Настройки'!$B$9="Нулевой спрос",0,""),IF(I3&lt;0,IF('Настройки'!$B$10="Исключить","",IF('Настройки'!$B$10="Абсолютные значения",ABS(I3),I3)),I3)))</x:f>
        <x:v>110</x:v>
      </x:c>
      <x:c r="BM3" s="50" t="n">
        <x:f>IF(5&gt;'Настройки'!$B$3,"",IF(ISBLANK(J3),IF('Настройки'!$B$9="Нулевой спрос",0,""),IF(J3&lt;0,IF('Настройки'!$B$10="Исключить","",IF('Настройки'!$B$10="Абсолютные значения",ABS(J3),J3)),J3)))</x:f>
        <x:v>100</x:v>
      </x:c>
      <x:c r="BN3" s="50" t="n">
        <x:f>IF(6&gt;'Настройки'!$B$3,"",IF(ISBLANK(K3),IF('Настройки'!$B$9="Нулевой спрос",0,""),IF(K3&lt;0,IF('Настройки'!$B$10="Исключить","",IF('Настройки'!$B$10="Абсолютные значения",ABS(K3),K3)),K3)))</x:f>
        <x:v>100</x:v>
      </x:c>
      <x:c r="BO3" s="50" t="n">
        <x:f>IF(7&gt;'Настройки'!$B$3,"",IF(ISBLANK(L3),IF('Настройки'!$B$9="Нулевой спрос",0,""),IF(L3&lt;0,IF('Настройки'!$B$10="Исключить","",IF('Настройки'!$B$10="Абсолютные значения",ABS(L3),L3)),L3)))</x:f>
        <x:v>80</x:v>
      </x:c>
      <x:c r="BP3" s="50" t="n">
        <x:f>IF(8&gt;'Настройки'!$B$3,"",IF(ISBLANK(M3),IF('Настройки'!$B$9="Нулевой спрос",0,""),IF(M3&lt;0,IF('Настройки'!$B$10="Исключить","",IF('Настройки'!$B$10="Абсолютные значения",ABS(M3),M3)),M3)))</x:f>
        <x:v>120</x:v>
      </x:c>
      <x:c r="BQ3" s="50" t="n">
        <x:f>IF(9&gt;'Настройки'!$B$3,"",IF(ISBLANK(N3),IF('Настройки'!$B$9="Нулевой спрос",0,""),IF(N3&lt;0,IF('Настройки'!$B$10="Исключить","",IF('Настройки'!$B$10="Абсолютные значения",ABS(N3),N3)),N3)))</x:f>
        <x:v>90</x:v>
      </x:c>
      <x:c r="BR3" s="50" t="n">
        <x:f>IF(10&gt;'Настройки'!$B$3,"",IF(ISBLANK(O3),IF('Настройки'!$B$9="Нулевой спрос",0,""),IF(O3&lt;0,IF('Настройки'!$B$10="Исключить","",IF('Настройки'!$B$10="Абсолютные значения",ABS(O3),O3)),O3)))</x:f>
        <x:v>110</x:v>
      </x:c>
      <x:c r="BS3" s="50" t="n">
        <x:f>IF(11&gt;'Настройки'!$B$3,"",IF(ISBLANK(P3),IF('Настройки'!$B$9="Нулевой спрос",0,""),IF(P3&lt;0,IF('Настройки'!$B$10="Исключить","",IF('Настройки'!$B$10="Абсолютные значения",ABS(P3),P3)),P3)))</x:f>
        <x:v>100</x:v>
      </x:c>
      <x:c r="BT3" s="50" t="n">
        <x:f>IF(12&gt;'Настройки'!$B$3,"",IF(ISBLANK(Q3),IF('Настройки'!$B$9="Нулевой спрос",0,""),IF(Q3&lt;0,IF('Настройки'!$B$10="Исключить","",IF('Настройки'!$B$10="Абсолютные значения",ABS(Q3),Q3)),Q3)))</x:f>
        <x:v>100</x:v>
      </x:c>
      <x:c r="BU3" s="50" t="str">
        <x:f>IF(13&gt;'Настройки'!$B$3,"",IF(ISBLANK(R3),IF('Настройки'!$B$9="Нулевой спрос",0,""),IF(R3&lt;0,IF('Настройки'!$B$10="Исключить","",IF('Настройки'!$B$10="Абсолютные значения",ABS(R3),R3)),R3)))</x:f>
      </x:c>
      <x:c r="BV3" s="50" t="str">
        <x:f>IF(14&gt;'Настройки'!$B$3,"",IF(ISBLANK(S3),IF('Настройки'!$B$9="Нулевой спрос",0,""),IF(S3&lt;0,IF('Настройки'!$B$10="Исключить","",IF('Настройки'!$B$10="Абсолютные значения",ABS(S3),S3)),S3)))</x:f>
      </x:c>
      <x:c r="BW3" s="50" t="str">
        <x:f>IF(15&gt;'Настройки'!$B$3,"",IF(ISBLANK(T3),IF('Настройки'!$B$9="Нулевой спрос",0,""),IF(T3&lt;0,IF('Настройки'!$B$10="Исключить","",IF('Настройки'!$B$10="Абсолютные значения",ABS(T3),T3)),T3)))</x:f>
      </x:c>
      <x:c r="BX3" s="50" t="str">
        <x:f>IF(16&gt;'Настройки'!$B$3,"",IF(ISBLANK(U3),IF('Настройки'!$B$9="Нулевой спрос",0,""),IF(U3&lt;0,IF('Настройки'!$B$10="Исключить","",IF('Настройки'!$B$10="Абсолютные значения",ABS(U3),U3)),U3)))</x:f>
      </x:c>
      <x:c r="BY3" s="50" t="str">
        <x:f>IF(17&gt;'Настройки'!$B$3,"",IF(ISBLANK(V3),IF('Настройки'!$B$9="Нулевой спрос",0,""),IF(V3&lt;0,IF('Настройки'!$B$10="Исключить","",IF('Настройки'!$B$10="Абсолютные значения",ABS(V3),V3)),V3)))</x:f>
      </x:c>
      <x:c r="BZ3" s="50" t="str">
        <x:f>IF(18&gt;'Настройки'!$B$3,"",IF(ISBLANK(W3),IF('Настройки'!$B$9="Нулевой спрос",0,""),IF(W3&lt;0,IF('Настройки'!$B$10="Исключить","",IF('Настройки'!$B$10="Абсолютные значения",ABS(W3),W3)),W3)))</x:f>
      </x:c>
      <x:c r="CA3" s="50" t="str">
        <x:f>IF(19&gt;'Настройки'!$B$3,"",IF(ISBLANK(X3),IF('Настройки'!$B$9="Нулевой спрос",0,""),IF(X3&lt;0,IF('Настройки'!$B$10="Исключить","",IF('Настройки'!$B$10="Абсолютные значения",ABS(X3),X3)),X3)))</x:f>
      </x:c>
      <x:c r="CB3" s="50" t="str">
        <x:f>IF(20&gt;'Настройки'!$B$3,"",IF(ISBLANK(Y3),IF('Настройки'!$B$9="Нулевой спрос",0,""),IF(Y3&lt;0,IF('Настройки'!$B$10="Исключить","",IF('Настройки'!$B$10="Абсолютные значения",ABS(Y3),Y3)),Y3)))</x:f>
      </x:c>
      <x:c r="CC3" s="50" t="str">
        <x:f>IF(21&gt;'Настройки'!$B$3,"",IF(ISBLANK(Z3),IF('Настройки'!$B$9="Нулевой спрос",0,""),IF(Z3&lt;0,IF('Настройки'!$B$10="Исключить","",IF('Настройки'!$B$10="Абсолютные значения",ABS(Z3),Z3)),Z3)))</x:f>
      </x:c>
      <x:c r="CD3" s="50" t="str">
        <x:f>IF(22&gt;'Настройки'!$B$3,"",IF(ISBLANK(AA3),IF('Настройки'!$B$9="Нулевой спрос",0,""),IF(AA3&lt;0,IF('Настройки'!$B$10="Исключить","",IF('Настройки'!$B$10="Абсолютные значения",ABS(AA3),AA3)),AA3)))</x:f>
      </x:c>
      <x:c r="CE3" s="50" t="str">
        <x:f>IF(23&gt;'Настройки'!$B$3,"",IF(ISBLANK(AB3),IF('Настройки'!$B$9="Нулевой спрос",0,""),IF(AB3&lt;0,IF('Настройки'!$B$10="Исключить","",IF('Настройки'!$B$10="Абсолютные значения",ABS(AB3),AB3)),AB3)))</x:f>
      </x:c>
      <x:c r="CF3" s="50" t="str">
        <x:f>IF(24&gt;'Настройки'!$B$3,"",IF(ISBLANK(AC3),IF('Настройки'!$B$9="Нулевой спрос",0,""),IF(AC3&lt;0,IF('Настройки'!$B$10="Исключить","",IF('Настройки'!$B$10="Абсолютные значения",ABS(AC3),AC3)),AC3)))</x:f>
      </x:c>
      <x:c r="CG3" s="50" t="str">
        <x:f>IF(25&gt;'Настройки'!$B$3,"",IF(ISBLANK(AD3),IF('Настройки'!$B$9="Нулевой спрос",0,""),IF(AD3&lt;0,IF('Настройки'!$B$10="Исключить","",IF('Настройки'!$B$10="Абсолютные значения",ABS(AD3),AD3)),AD3)))</x:f>
      </x:c>
      <x:c r="CH3" s="50" t="str">
        <x:f>IF(26&gt;'Настройки'!$B$3,"",IF(ISBLANK(AE3),IF('Настройки'!$B$9="Нулевой спрос",0,""),IF(AE3&lt;0,IF('Настройки'!$B$10="Исключить","",IF('Настройки'!$B$10="Абсолютные значения",ABS(AE3),AE3)),AE3)))</x:f>
      </x:c>
      <x:c r="CI3" s="50" t="str">
        <x:f>IF(27&gt;'Настройки'!$B$3,"",IF(ISBLANK(AF3),IF('Настройки'!$B$9="Нулевой спрос",0,""),IF(AF3&lt;0,IF('Настройки'!$B$10="Исключить","",IF('Настройки'!$B$10="Абсолютные значения",ABS(AF3),AF3)),AF3)))</x:f>
      </x:c>
      <x:c r="CJ3" s="50" t="str">
        <x:f>IF(28&gt;'Настройки'!$B$3,"",IF(ISBLANK(AG3),IF('Настройки'!$B$9="Нулевой спрос",0,""),IF(AG3&lt;0,IF('Настройки'!$B$10="Исключить","",IF('Настройки'!$B$10="Абсолютные значения",ABS(AG3),AG3)),AG3)))</x:f>
      </x:c>
      <x:c r="CK3" s="50" t="str">
        <x:f>IF(29&gt;'Настройки'!$B$3,"",IF(ISBLANK(AH3),IF('Настройки'!$B$9="Нулевой спрос",0,""),IF(AH3&lt;0,IF('Настройки'!$B$10="Исключить","",IF('Настройки'!$B$10="Абсолютные значения",ABS(AH3),AH3)),AH3)))</x:f>
      </x:c>
      <x:c r="CL3" s="50" t="str">
        <x:f>IF(30&gt;'Настройки'!$B$3,"",IF(ISBLANK(AI3),IF('Настройки'!$B$9="Нулевой спрос",0,""),IF(AI3&lt;0,IF('Настройки'!$B$10="Исключить","",IF('Настройки'!$B$10="Абсолютные значения",ABS(AI3),AI3)),AI3)))</x:f>
      </x:c>
      <x:c r="CM3" s="50" t="str">
        <x:f>IF(31&gt;'Настройки'!$B$3,"",IF(ISBLANK(AJ3),IF('Настройки'!$B$9="Нулевой спрос",0,""),IF(AJ3&lt;0,IF('Настройки'!$B$10="Исключить","",IF('Настройки'!$B$10="Абсолютные значения",ABS(AJ3),AJ3)),AJ3)))</x:f>
      </x:c>
      <x:c r="CN3" s="50" t="str">
        <x:f>IF(32&gt;'Настройки'!$B$3,"",IF(ISBLANK(AK3),IF('Настройки'!$B$9="Нулевой спрос",0,""),IF(AK3&lt;0,IF('Настройки'!$B$10="Исключить","",IF('Настройки'!$B$10="Абсолютные значения",ABS(AK3),AK3)),AK3)))</x:f>
      </x:c>
      <x:c r="CO3" s="50" t="str">
        <x:f>IF(33&gt;'Настройки'!$B$3,"",IF(ISBLANK(AL3),IF('Настройки'!$B$9="Нулевой спрос",0,""),IF(AL3&lt;0,IF('Настройки'!$B$10="Исключить","",IF('Настройки'!$B$10="Абсолютные значения",ABS(AL3),AL3)),AL3)))</x:f>
      </x:c>
      <x:c r="CP3" s="50" t="str">
        <x:f>IF(34&gt;'Настройки'!$B$3,"",IF(ISBLANK(AM3),IF('Настройки'!$B$9="Нулевой спрос",0,""),IF(AM3&lt;0,IF('Настройки'!$B$10="Исключить","",IF('Настройки'!$B$10="Абсолютные значения",ABS(AM3),AM3)),AM3)))</x:f>
      </x:c>
      <x:c r="CQ3" s="50" t="str">
        <x:f>IF(35&gt;'Настройки'!$B$3,"",IF(ISBLANK(AN3),IF('Настройки'!$B$9="Нулевой спрос",0,""),IF(AN3&lt;0,IF('Настройки'!$B$10="Исключить","",IF('Настройки'!$B$10="Абсолютные значения",ABS(AN3),AN3)),AN3)))</x:f>
      </x:c>
      <x:c r="CR3" s="50" t="str">
        <x:f>IF(36&gt;'Настройки'!$B$3,"",IF(ISBLANK(AO3),IF('Настройки'!$B$9="Нулевой спрос",0,""),IF(AO3&lt;0,IF('Настройки'!$B$10="Исключить","",IF('Настройки'!$B$10="Абсолютные значения",ABS(AO3),AO3)),AO3)))</x:f>
      </x:c>
      <x:c r="CS3" s="50" t="n">
        <x:f>IF(OR(1&gt;'Настройки'!$B$3,ISBLANK(BI3),BI3=0),"",BI3)</x:f>
        <x:v>80</x:v>
      </x:c>
      <x:c r="CT3" s="50" t="n">
        <x:f>IF(OR(2&gt;'Настройки'!$B$3,ISBLANK(BJ3),BJ3=0),"",BJ3)</x:f>
        <x:v>120</x:v>
      </x:c>
      <x:c r="CU3" s="50" t="n">
        <x:f>IF(OR(3&gt;'Настройки'!$B$3,ISBLANK(BK3),BK3=0),"",BK3)</x:f>
        <x:v>90</x:v>
      </x:c>
      <x:c r="CV3" s="50" t="n">
        <x:f>IF(OR(4&gt;'Настройки'!$B$3,ISBLANK(BL3),BL3=0),"",BL3)</x:f>
        <x:v>110</x:v>
      </x:c>
      <x:c r="CW3" s="50" t="n">
        <x:f>IF(OR(5&gt;'Настройки'!$B$3,ISBLANK(BM3),BM3=0),"",BM3)</x:f>
        <x:v>100</x:v>
      </x:c>
      <x:c r="CX3" s="50" t="n">
        <x:f>IF(OR(6&gt;'Настройки'!$B$3,ISBLANK(BN3),BN3=0),"",BN3)</x:f>
        <x:v>100</x:v>
      </x:c>
      <x:c r="CY3" s="50" t="n">
        <x:f>IF(OR(7&gt;'Настройки'!$B$3,ISBLANK(BO3),BO3=0),"",BO3)</x:f>
        <x:v>80</x:v>
      </x:c>
      <x:c r="CZ3" s="50" t="n">
        <x:f>IF(OR(8&gt;'Настройки'!$B$3,ISBLANK(BP3),BP3=0),"",BP3)</x:f>
        <x:v>120</x:v>
      </x:c>
      <x:c r="DA3" s="50" t="n">
        <x:f>IF(OR(9&gt;'Настройки'!$B$3,ISBLANK(BQ3),BQ3=0),"",BQ3)</x:f>
        <x:v>90</x:v>
      </x:c>
      <x:c r="DB3" s="50" t="n">
        <x:f>IF(OR(10&gt;'Настройки'!$B$3,ISBLANK(BR3),BR3=0),"",BR3)</x:f>
        <x:v>110</x:v>
      </x:c>
      <x:c r="DC3" s="50" t="n">
        <x:f>IF(OR(11&gt;'Настройки'!$B$3,ISBLANK(BS3),BS3=0),"",BS3)</x:f>
        <x:v>100</x:v>
      </x:c>
      <x:c r="DD3" s="50" t="n">
        <x:f>IF(OR(12&gt;'Настройки'!$B$3,ISBLANK(BT3),BT3=0),"",BT3)</x:f>
        <x:v>100</x:v>
      </x:c>
      <x:c r="DE3" s="50" t="str">
        <x:f>IF(OR(13&gt;'Настройки'!$B$3,ISBLANK(BU3),BU3=0),"",BU3)</x:f>
      </x:c>
      <x:c r="DF3" s="50" t="str">
        <x:f>IF(OR(14&gt;'Настройки'!$B$3,ISBLANK(BV3),BV3=0),"",BV3)</x:f>
      </x:c>
      <x:c r="DG3" s="50" t="str">
        <x:f>IF(OR(15&gt;'Настройки'!$B$3,ISBLANK(BW3),BW3=0),"",BW3)</x:f>
      </x:c>
      <x:c r="DH3" s="50" t="str">
        <x:f>IF(OR(16&gt;'Настройки'!$B$3,ISBLANK(BX3),BX3=0),"",BX3)</x:f>
      </x:c>
      <x:c r="DI3" s="50" t="str">
        <x:f>IF(OR(17&gt;'Настройки'!$B$3,ISBLANK(BY3),BY3=0),"",BY3)</x:f>
      </x:c>
      <x:c r="DJ3" s="50" t="str">
        <x:f>IF(OR(18&gt;'Настройки'!$B$3,ISBLANK(BZ3),BZ3=0),"",BZ3)</x:f>
      </x:c>
      <x:c r="DK3" s="50" t="str">
        <x:f>IF(OR(19&gt;'Настройки'!$B$3,ISBLANK(CA3),CA3=0),"",CA3)</x:f>
      </x:c>
      <x:c r="DL3" s="50" t="str">
        <x:f>IF(OR(20&gt;'Настройки'!$B$3,ISBLANK(CB3),CB3=0),"",CB3)</x:f>
      </x:c>
      <x:c r="DM3" s="50" t="str">
        <x:f>IF(OR(21&gt;'Настройки'!$B$3,ISBLANK(CC3),CC3=0),"",CC3)</x:f>
      </x:c>
      <x:c r="DN3" s="50" t="str">
        <x:f>IF(OR(22&gt;'Настройки'!$B$3,ISBLANK(CD3),CD3=0),"",CD3)</x:f>
      </x:c>
      <x:c r="DO3" s="50" t="str">
        <x:f>IF(OR(23&gt;'Настройки'!$B$3,ISBLANK(CE3),CE3=0),"",CE3)</x:f>
      </x:c>
      <x:c r="DP3" s="50" t="str">
        <x:f>IF(OR(24&gt;'Настройки'!$B$3,ISBLANK(CF3),CF3=0),"",CF3)</x:f>
      </x:c>
      <x:c r="DQ3" s="50" t="str">
        <x:f>IF(OR(25&gt;'Настройки'!$B$3,ISBLANK(CG3),CG3=0),"",CG3)</x:f>
      </x:c>
      <x:c r="DR3" s="50" t="str">
        <x:f>IF(OR(26&gt;'Настройки'!$B$3,ISBLANK(CH3),CH3=0),"",CH3)</x:f>
      </x:c>
      <x:c r="DS3" s="50" t="str">
        <x:f>IF(OR(27&gt;'Настройки'!$B$3,ISBLANK(CI3),CI3=0),"",CI3)</x:f>
      </x:c>
      <x:c r="DT3" s="50" t="str">
        <x:f>IF(OR(28&gt;'Настройки'!$B$3,ISBLANK(CJ3),CJ3=0),"",CJ3)</x:f>
      </x:c>
      <x:c r="DU3" s="50" t="str">
        <x:f>IF(OR(29&gt;'Настройки'!$B$3,ISBLANK(CK3),CK3=0),"",CK3)</x:f>
      </x:c>
      <x:c r="DV3" s="50" t="str">
        <x:f>IF(OR(30&gt;'Настройки'!$B$3,ISBLANK(CL3),CL3=0),"",CL3)</x:f>
      </x:c>
      <x:c r="DW3" s="50" t="str">
        <x:f>IF(OR(31&gt;'Настройки'!$B$3,ISBLANK(CM3),CM3=0),"",CM3)</x:f>
      </x:c>
      <x:c r="DX3" s="50" t="str">
        <x:f>IF(OR(32&gt;'Настройки'!$B$3,ISBLANK(CN3),CN3=0),"",CN3)</x:f>
      </x:c>
      <x:c r="DY3" s="50" t="str">
        <x:f>IF(OR(33&gt;'Настройки'!$B$3,ISBLANK(CO3),CO3=0),"",CO3)</x:f>
      </x:c>
      <x:c r="DZ3" s="50" t="str">
        <x:f>IF(OR(34&gt;'Настройки'!$B$3,ISBLANK(CP3),CP3=0),"",CP3)</x:f>
      </x:c>
      <x:c r="EA3" s="50" t="str">
        <x:f>IF(OR(35&gt;'Настройки'!$B$3,ISBLANK(CQ3),CQ3=0),"",CQ3)</x:f>
      </x:c>
      <x:c r="EB3" s="50" t="str">
        <x:f>IF(OR(36&gt;'Настройки'!$B$3,ISBLANK(CR3),CR3=0),"",CR3)</x:f>
      </x:c>
      <x:c r="EC3" s="50" t="str">
        <x:f>IF(A3="","",IF(OR(BB3="AZ",BB3="BZ"),10000+ROW(),IF(AZ3&gt;'Настройки'!$B$11,20000+ROW(),IF(BF3&lt;&gt;"Обычный",30000+ROW(),IF(AX3&lt;=0,40000+ROW(),"")))))</x:f>
      </x:c>
      <x:c r="ED3" s="50" t="str">
        <x:f>IF(EC3="","",COUNTIFS($EC$2:$EC$1001,"&gt;0",$EC$2:$EC$1001,"&lt;"&amp;EC3)+1)</x:f>
      </x:c>
    </x:row>
    <x:row r="4" ht="22" customHeight="1">
      <x:c r="A4" s="115" t="str">
        <x:v>DEMO-AZ</x:v>
      </x:c>
      <x:c r="B4" s="115" t="str">
        <x:v>Комплект проектный</x:v>
      </x:c>
      <x:c r="C4" s="115" t="str">
        <x:v>Демо</x:v>
      </x:c>
      <x:c r="D4" s="118" t="n">
        <x:v>200</x:v>
      </x:c>
      <x:c r="E4" s="118" t="n">
        <x:v>240000</x:v>
      </x:c>
      <x:c r="F4" s="118" t="n">
        <x:v>0</x:v>
      </x:c>
      <x:c r="G4" s="118" t="n">
        <x:v>0</x:v>
      </x:c>
      <x:c r="H4" s="118" t="n">
        <x:v>50</x:v>
      </x:c>
      <x:c r="I4" s="118" t="n">
        <x:v>150</x:v>
      </x:c>
      <x:c r="J4" s="118" t="n">
        <x:v>200</x:v>
      </x:c>
      <x:c r="K4" s="118" t="n">
        <x:v>200</x:v>
      </x:c>
      <x:c r="L4" s="118" t="n">
        <x:v>0</x:v>
      </x:c>
      <x:c r="M4" s="118" t="n">
        <x:v>0</x:v>
      </x:c>
      <x:c r="N4" s="118" t="n">
        <x:v>50</x:v>
      </x:c>
      <x:c r="O4" s="118" t="n">
        <x:v>150</x:v>
      </x:c>
      <x:c r="P4" s="118" t="n">
        <x:v>200</x:v>
      </x:c>
      <x:c r="Q4" s="118" t="n">
        <x:v>200</x:v>
      </x:c>
      <x:c r="R4" s="118" t="n">
        <x:v>0</x:v>
      </x:c>
      <x:c r="S4" s="118" t="n">
        <x:v>0</x:v>
      </x:c>
      <x:c r="T4" s="118" t="n">
        <x:v>50</x:v>
      </x:c>
      <x:c r="U4" s="118" t="n">
        <x:v>150</x:v>
      </x:c>
      <x:c r="V4" s="118" t="n">
        <x:v>200</x:v>
      </x:c>
      <x:c r="W4" s="118" t="n">
        <x:v>200</x:v>
      </x:c>
      <x:c r="X4" s="118" t="n">
        <x:v>0</x:v>
      </x:c>
      <x:c r="Y4" s="118" t="n">
        <x:v>0</x:v>
      </x:c>
      <x:c r="Z4" s="118" t="n">
        <x:v>50</x:v>
      </x:c>
      <x:c r="AA4" s="118" t="n">
        <x:v>150</x:v>
      </x:c>
      <x:c r="AB4" s="118" t="n">
        <x:v>200</x:v>
      </x:c>
      <x:c r="AC4" s="118" t="n">
        <x:v>200</x:v>
      </x:c>
      <x:c r="AD4" s="118" t="n">
        <x:v>0</x:v>
      </x:c>
      <x:c r="AE4" s="118" t="n">
        <x:v>0</x:v>
      </x:c>
      <x:c r="AF4" s="118" t="n">
        <x:v>50</x:v>
      </x:c>
      <x:c r="AG4" s="118" t="n">
        <x:v>150</x:v>
      </x:c>
      <x:c r="AH4" s="118" t="n">
        <x:v>200</x:v>
      </x:c>
      <x:c r="AI4" s="118" t="n">
        <x:v>200</x:v>
      </x:c>
      <x:c r="AJ4" s="118" t="n">
        <x:v>0</x:v>
      </x:c>
      <x:c r="AK4" s="118" t="n">
        <x:v>0</x:v>
      </x:c>
      <x:c r="AL4" s="118" t="n">
        <x:v>50</x:v>
      </x:c>
      <x:c r="AM4" s="118" t="n">
        <x:v>150</x:v>
      </x:c>
      <x:c r="AN4" s="118" t="n">
        <x:v>200</x:v>
      </x:c>
      <x:c r="AO4" s="118" t="n">
        <x:v>200</x:v>
      </x:c>
      <x:c r="AP4" s="115" t="str">
        <x:v>Синтетический пример класса AZ при настройках по умолчанию</x:v>
      </x:c>
      <x:c r="AQ4" s="49" t="n">
        <x:f>IF(A4="","",COUNT(BI4:INDEX(BI4:CR4,1,'Настройки'!$B$3)))</x:f>
        <x:v>12</x:v>
      </x:c>
      <x:c r="AR4" s="49" t="n">
        <x:f>IF(A4="","",SUM(BI4:INDEX(BI4:CR4,1,'Настройки'!$B$3)))</x:f>
        <x:v>1200</x:v>
      </x:c>
      <x:c r="AS4" s="58" t="n">
        <x:f>IF(A4="","",IF('Настройки'!$B$4="Стоимость потребления",AR4*D4,IF('Настройки'!$B$4="Количество",AR4,E4)))</x:f>
        <x:v>240000</x:v>
      </x:c>
      <x:c r="AT4" s="61" t="n">
        <x:f>IF(OR(A4="",AS4&lt;0,SUM($AS$2:$AS$1001)&lt;=0),"",AS4/SUM($AS$2:$AS$1001))</x:f>
        <x:v>0.2</x:v>
      </x:c>
      <x:c r="AU4" s="61" t="n">
        <x:f>IF(OR(A4="",AS4&lt;0,SUM($AS$2:$AS$1001)&lt;=0),"",SUMIFS($AS$2:$AS$1001,$AS$2:$AS$1001,"&gt;"&amp;AS4)/SUM($AS$2:$AS$1001))</x:f>
        <x:v>0.6</x:v>
      </x:c>
      <x:c r="AV4" s="61" t="n">
        <x:f>IF(OR(A4="",AS4&lt;0,SUM($AS$2:$AS$1001)&lt;=0),"",SUMIFS($AS$2:$AS$1001,$AS$2:$AS$1001,"&gt;="&amp;AS4)/SUM($AS$2:$AS$1001))</x:f>
        <x:v>0.8</x:v>
      </x:c>
      <x:c r="AW4" s="49" t="str">
        <x:f>IF(A4="","",IF(SUM($AS$2:$AS$1001)&lt;=0,"Не определён",IF(AS4&lt;0,"Исключение",IF(AU4&lt;'Настройки'!$B$5,"A",IF(AU4&lt;'Настройки'!$B$6,"B","C")))))</x:f>
        <x:v>A</x:v>
      </x:c>
      <x:c r="AX4" s="58" t="n">
        <x:f>IF(A4="","",IF(AQ4=0,"",AVERAGE(BI4:INDEX(BI4:CR4,1,'Настройки'!$B$3))))</x:f>
        <x:v>100</x:v>
      </x:c>
      <x:c r="AY4" s="58" t="n">
        <x:f>IF(OR(A4="",AQ4=0),"",STDEVP(BI4:INDEX(BI4:CR4,1,'Настройки'!$B$3)))</x:f>
        <x:v>86.60254037844386</x:v>
      </x:c>
      <x:c r="AZ4" s="61" t="n">
        <x:f>IF(OR(A4="",AQ4&lt;'Настройки'!$B$12,AX4&lt;=0,AND('Настройки'!$B$10="Блокировать",COUNTIF(F4:INDEX(F4:AO4,1,'Настройки'!$B$3),"&lt;0")&gt;0)),"",AY4/ABS(AX4))</x:f>
        <x:v>0.8660254037844386</x:v>
      </x:c>
      <x:c r="BA4" s="49" t="str">
        <x:f>IF(A4="","",IF(AND('Настройки'!$B$10="Блокировать",COUNTIF(F4:INDEX(F4:AO4,1,'Настройки'!$B$3),"&lt;0")&gt;0),"Не определён",IF(AQ4&lt;'Настройки'!$B$12,"Не определён",IF(AX4=0,"Нет спроса",IF(AX4&lt;0,"Не определён",IF(AZ4&lt;='Настройки'!$B$7,"X",IF(AZ4&lt;='Настройки'!$B$8,"Y","Z")))))))</x:f>
        <x:v>Z</x:v>
      </x:c>
      <x:c r="BB4" s="49" t="str">
        <x:f>IF(OR(A4="",LEN(AW4)&lt;&gt;1,LEN(BA4)&lt;&gt;1),"",AW4&amp;BA4)</x:f>
        <x:v>AZ</x:v>
      </x:c>
      <x:c r="BC4" s="61" t="n">
        <x:f>IF(OR(A4="",AQ4=0),"",(COUNT(BI4:INDEX(BI4:CR4,1,'Настройки'!$B$3))-COUNT(CS4:INDEX(CS4:EB4,1,'Настройки'!$B$3)))/AQ4)</x:f>
        <x:v>0.3333333333333333</x:v>
      </x:c>
      <x:c r="BD4" s="64" t="n">
        <x:f>IF(OR(A4="",COUNT(CS4:INDEX(CS4:EB4,1,'Настройки'!$B$3))=0),"",AQ4/COUNT(CS4:INDEX(CS4:EB4,1,'Настройки'!$B$3)))</x:f>
        <x:v>1.5</x:v>
      </x:c>
      <x:c r="BE4" s="64" t="n">
        <x:f>IF(OR(A4="",COUNT(CS4:INDEX(CS4:EB4,1,'Настройки'!$B$3))=0),"",IF(AVERAGE(CS4:INDEX(CS4:EB4,1,'Настройки'!$B$3))=0,"",(STDEVP(CS4:INDEX(CS4:EB4,1,'Настройки'!$B$3))/ABS(AVERAGE(CS4:INDEX(CS4:EB4,1,'Настройки'!$B$3))))^2))</x:f>
        <x:v>0.16666666666666666</x:v>
      </x:c>
      <x:c r="BF4" s="49" t="str">
        <x:f>IF(A4="","",IF(AQ4&lt;3,"Недостаточно",IF(AQ4&lt;6,"Предварительный","Обычный")))</x:f>
        <x:v>Обычный</x:v>
      </x:c>
      <x:c r="BG4" s="49" t="str">
        <x:f>IF(A4="","",IF(COUNTIF(F4:INDEX(F4:AO4,1,'Настройки'!$B$3),"&lt;0")&gt;0,IF('Настройки'!$B$10="Блокировать","Отрицательный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"),"")&amp;IF(AQ4&lt;3,"Недостаточно истории. ",IF(AQ4&lt;6,"Предварительная классификация. ",""))&amp;IF(AX4=0,"Нет спроса за горизонт. ","")&amp;IF(AZ4&gt;'Настройки'!$B$11,"Экстремальная вариативность. ",""))</x:f>
      </x:c>
      <x:c r="BH4" s="49" t="str">
        <x:f>IF(A4="","",IFERROR(VLOOKUP(BB4,'Настройки'!$D$3:$E$11,2,FALSE),"Сначала проверьте исходные данные и историю спроса.")&amp;" Уточните срок поставки, MOQ и критичность.")</x:f>
        <x:v>Ручное планирование; проверьте акции, проекты, дефициты и выбросы. Уточните срок поставки, MOQ и критичность.</x:v>
      </x:c>
      <x:c r="BI4" s="50" t="n">
        <x:f>IF(1&gt;'Настройки'!$B$3,"",IF(ISBLANK(F4),IF('Настройки'!$B$9="Нулевой спрос",0,""),IF(F4&lt;0,IF('Настройки'!$B$10="Исключить","",IF('Настройки'!$B$10="Абсолютные значения",ABS(F4),F4)),F4)))</x:f>
        <x:v>0</x:v>
      </x:c>
      <x:c r="BJ4" s="50" t="n">
        <x:f>IF(2&gt;'Настройки'!$B$3,"",IF(ISBLANK(G4),IF('Настройки'!$B$9="Нулевой спрос",0,""),IF(G4&lt;0,IF('Настройки'!$B$10="Исключить","",IF('Настройки'!$B$10="Абсолютные значения",ABS(G4),G4)),G4)))</x:f>
        <x:v>0</x:v>
      </x:c>
      <x:c r="BK4" s="50" t="n">
        <x:f>IF(3&gt;'Настройки'!$B$3,"",IF(ISBLANK(H4),IF('Настройки'!$B$9="Нулевой спрос",0,""),IF(H4&lt;0,IF('Настройки'!$B$10="Исключить","",IF('Настройки'!$B$10="Абсолютные значения",ABS(H4),H4)),H4)))</x:f>
        <x:v>50</x:v>
      </x:c>
      <x:c r="BL4" s="50" t="n">
        <x:f>IF(4&gt;'Настройки'!$B$3,"",IF(ISBLANK(I4),IF('Настройки'!$B$9="Нулевой спрос",0,""),IF(I4&lt;0,IF('Настройки'!$B$10="Исключить","",IF('Настройки'!$B$10="Абсолютные значения",ABS(I4),I4)),I4)))</x:f>
        <x:v>150</x:v>
      </x:c>
      <x:c r="BM4" s="50" t="n">
        <x:f>IF(5&gt;'Настройки'!$B$3,"",IF(ISBLANK(J4),IF('Настройки'!$B$9="Нулевой спрос",0,""),IF(J4&lt;0,IF('Настройки'!$B$10="Исключить","",IF('Настройки'!$B$10="Абсолютные значения",ABS(J4),J4)),J4)))</x:f>
        <x:v>200</x:v>
      </x:c>
      <x:c r="BN4" s="50" t="n">
        <x:f>IF(6&gt;'Настройки'!$B$3,"",IF(ISBLANK(K4),IF('Настройки'!$B$9="Нулевой спрос",0,""),IF(K4&lt;0,IF('Настройки'!$B$10="Исключить","",IF('Настройки'!$B$10="Абсолютные значения",ABS(K4),K4)),K4)))</x:f>
        <x:v>200</x:v>
      </x:c>
      <x:c r="BO4" s="50" t="n">
        <x:f>IF(7&gt;'Настройки'!$B$3,"",IF(ISBLANK(L4),IF('Настройки'!$B$9="Нулевой спрос",0,""),IF(L4&lt;0,IF('Настройки'!$B$10="Исключить","",IF('Настройки'!$B$10="Абсолютные значения",ABS(L4),L4)),L4)))</x:f>
        <x:v>0</x:v>
      </x:c>
      <x:c r="BP4" s="50" t="n">
        <x:f>IF(8&gt;'Настройки'!$B$3,"",IF(ISBLANK(M4),IF('Настройки'!$B$9="Нулевой спрос",0,""),IF(M4&lt;0,IF('Настройки'!$B$10="Исключить","",IF('Настройки'!$B$10="Абсолютные значения",ABS(M4),M4)),M4)))</x:f>
        <x:v>0</x:v>
      </x:c>
      <x:c r="BQ4" s="50" t="n">
        <x:f>IF(9&gt;'Настройки'!$B$3,"",IF(ISBLANK(N4),IF('Настройки'!$B$9="Нулевой спрос",0,""),IF(N4&lt;0,IF('Настройки'!$B$10="Исключить","",IF('Настройки'!$B$10="Абсолютные значения",ABS(N4),N4)),N4)))</x:f>
        <x:v>50</x:v>
      </x:c>
      <x:c r="BR4" s="50" t="n">
        <x:f>IF(10&gt;'Настройки'!$B$3,"",IF(ISBLANK(O4),IF('Настройки'!$B$9="Нулевой спрос",0,""),IF(O4&lt;0,IF('Настройки'!$B$10="Исключить","",IF('Настройки'!$B$10="Абсолютные значения",ABS(O4),O4)),O4)))</x:f>
        <x:v>150</x:v>
      </x:c>
      <x:c r="BS4" s="50" t="n">
        <x:f>IF(11&gt;'Настройки'!$B$3,"",IF(ISBLANK(P4),IF('Настройки'!$B$9="Нулевой спрос",0,""),IF(P4&lt;0,IF('Настройки'!$B$10="Исключить","",IF('Настройки'!$B$10="Абсолютные значения",ABS(P4),P4)),P4)))</x:f>
        <x:v>200</x:v>
      </x:c>
      <x:c r="BT4" s="50" t="n">
        <x:f>IF(12&gt;'Настройки'!$B$3,"",IF(ISBLANK(Q4),IF('Настройки'!$B$9="Нулевой спрос",0,""),IF(Q4&lt;0,IF('Настройки'!$B$10="Исключить","",IF('Настройки'!$B$10="Абсолютные значения",ABS(Q4),Q4)),Q4)))</x:f>
        <x:v>200</x:v>
      </x:c>
      <x:c r="BU4" s="50" t="str">
        <x:f>IF(13&gt;'Настройки'!$B$3,"",IF(ISBLANK(R4),IF('Настройки'!$B$9="Нулевой спрос",0,""),IF(R4&lt;0,IF('Настройки'!$B$10="Исключить","",IF('Настройки'!$B$10="Абсолютные значения",ABS(R4),R4)),R4)))</x:f>
      </x:c>
      <x:c r="BV4" s="50" t="str">
        <x:f>IF(14&gt;'Настройки'!$B$3,"",IF(ISBLANK(S4),IF('Настройки'!$B$9="Нулевой спрос",0,""),IF(S4&lt;0,IF('Настройки'!$B$10="Исключить","",IF('Настройки'!$B$10="Абсолютные значения",ABS(S4),S4)),S4)))</x:f>
      </x:c>
      <x:c r="BW4" s="50" t="str">
        <x:f>IF(15&gt;'Настройки'!$B$3,"",IF(ISBLANK(T4),IF('Настройки'!$B$9="Нулевой спрос",0,""),IF(T4&lt;0,IF('Настройки'!$B$10="Исключить","",IF('Настройки'!$B$10="Абсолютные значения",ABS(T4),T4)),T4)))</x:f>
      </x:c>
      <x:c r="BX4" s="50" t="str">
        <x:f>IF(16&gt;'Настройки'!$B$3,"",IF(ISBLANK(U4),IF('Настройки'!$B$9="Нулевой спрос",0,""),IF(U4&lt;0,IF('Настройки'!$B$10="Исключить","",IF('Настройки'!$B$10="Абсолютные значения",ABS(U4),U4)),U4)))</x:f>
      </x:c>
      <x:c r="BY4" s="50" t="str">
        <x:f>IF(17&gt;'Настройки'!$B$3,"",IF(ISBLANK(V4),IF('Настройки'!$B$9="Нулевой спрос",0,""),IF(V4&lt;0,IF('Настройки'!$B$10="Исключить","",IF('Настройки'!$B$10="Абсолютные значения",ABS(V4),V4)),V4)))</x:f>
      </x:c>
      <x:c r="BZ4" s="50" t="str">
        <x:f>IF(18&gt;'Настройки'!$B$3,"",IF(ISBLANK(W4),IF('Настройки'!$B$9="Нулевой спрос",0,""),IF(W4&lt;0,IF('Настройки'!$B$10="Исключить","",IF('Настройки'!$B$10="Абсолютные значения",ABS(W4),W4)),W4)))</x:f>
      </x:c>
      <x:c r="CA4" s="50" t="str">
        <x:f>IF(19&gt;'Настройки'!$B$3,"",IF(ISBLANK(X4),IF('Настройки'!$B$9="Нулевой спрос",0,""),IF(X4&lt;0,IF('Настройки'!$B$10="Исключить","",IF('Настройки'!$B$10="Абсолютные значения",ABS(X4),X4)),X4)))</x:f>
      </x:c>
      <x:c r="CB4" s="50" t="str">
        <x:f>IF(20&gt;'Настройки'!$B$3,"",IF(ISBLANK(Y4),IF('Настройки'!$B$9="Нулевой спрос",0,""),IF(Y4&lt;0,IF('Настройки'!$B$10="Исключить","",IF('Настройки'!$B$10="Абсолютные значения",ABS(Y4),Y4)),Y4)))</x:f>
      </x:c>
      <x:c r="CC4" s="50" t="str">
        <x:f>IF(21&gt;'Настройки'!$B$3,"",IF(ISBLANK(Z4),IF('Настройки'!$B$9="Нулевой спрос",0,""),IF(Z4&lt;0,IF('Настройки'!$B$10="Исключить","",IF('Настройки'!$B$10="Абсолютные значения",ABS(Z4),Z4)),Z4)))</x:f>
      </x:c>
      <x:c r="CD4" s="50" t="str">
        <x:f>IF(22&gt;'Настройки'!$B$3,"",IF(ISBLANK(AA4),IF('Настройки'!$B$9="Нулевой спрос",0,""),IF(AA4&lt;0,IF('Настройки'!$B$10="Исключить","",IF('Настройки'!$B$10="Абсолютные значения",ABS(AA4),AA4)),AA4)))</x:f>
      </x:c>
      <x:c r="CE4" s="50" t="str">
        <x:f>IF(23&gt;'Настройки'!$B$3,"",IF(ISBLANK(AB4),IF('Настройки'!$B$9="Нулевой спрос",0,""),IF(AB4&lt;0,IF('Настройки'!$B$10="Исключить","",IF('Настройки'!$B$10="Абсолютные значения",ABS(AB4),AB4)),AB4)))</x:f>
      </x:c>
      <x:c r="CF4" s="50" t="str">
        <x:f>IF(24&gt;'Настройки'!$B$3,"",IF(ISBLANK(AC4),IF('Настройки'!$B$9="Нулевой спрос",0,""),IF(AC4&lt;0,IF('Настройки'!$B$10="Исключить","",IF('Настройки'!$B$10="Абсолютные значения",ABS(AC4),AC4)),AC4)))</x:f>
      </x:c>
      <x:c r="CG4" s="50" t="str">
        <x:f>IF(25&gt;'Настройки'!$B$3,"",IF(ISBLANK(AD4),IF('Настройки'!$B$9="Нулевой спрос",0,""),IF(AD4&lt;0,IF('Настройки'!$B$10="Исключить","",IF('Настройки'!$B$10="Абсолютные значения",ABS(AD4),AD4)),AD4)))</x:f>
      </x:c>
      <x:c r="CH4" s="50" t="str">
        <x:f>IF(26&gt;'Настройки'!$B$3,"",IF(ISBLANK(AE4),IF('Настройки'!$B$9="Нулевой спрос",0,""),IF(AE4&lt;0,IF('Настройки'!$B$10="Исключить","",IF('Настройки'!$B$10="Абсолютные значения",ABS(AE4),AE4)),AE4)))</x:f>
      </x:c>
      <x:c r="CI4" s="50" t="str">
        <x:f>IF(27&gt;'Настройки'!$B$3,"",IF(ISBLANK(AF4),IF('Настройки'!$B$9="Нулевой спрос",0,""),IF(AF4&lt;0,IF('Настройки'!$B$10="Исключить","",IF('Настройки'!$B$10="Абсолютные значения",ABS(AF4),AF4)),AF4)))</x:f>
      </x:c>
      <x:c r="CJ4" s="50" t="str">
        <x:f>IF(28&gt;'Настройки'!$B$3,"",IF(ISBLANK(AG4),IF('Настройки'!$B$9="Нулевой спрос",0,""),IF(AG4&lt;0,IF('Настройки'!$B$10="Исключить","",IF('Настройки'!$B$10="Абсолютные значения",ABS(AG4),AG4)),AG4)))</x:f>
      </x:c>
      <x:c r="CK4" s="50" t="str">
        <x:f>IF(29&gt;'Настройки'!$B$3,"",IF(ISBLANK(AH4),IF('Настройки'!$B$9="Нулевой спрос",0,""),IF(AH4&lt;0,IF('Настройки'!$B$10="Исключить","",IF('Настройки'!$B$10="Абсолютные значения",ABS(AH4),AH4)),AH4)))</x:f>
      </x:c>
      <x:c r="CL4" s="50" t="str">
        <x:f>IF(30&gt;'Настройки'!$B$3,"",IF(ISBLANK(AI4),IF('Настройки'!$B$9="Нулевой спрос",0,""),IF(AI4&lt;0,IF('Настройки'!$B$10="Исключить","",IF('Настройки'!$B$10="Абсолютные значения",ABS(AI4),AI4)),AI4)))</x:f>
      </x:c>
      <x:c r="CM4" s="50" t="str">
        <x:f>IF(31&gt;'Настройки'!$B$3,"",IF(ISBLANK(AJ4),IF('Настройки'!$B$9="Нулевой спрос",0,""),IF(AJ4&lt;0,IF('Настройки'!$B$10="Исключить","",IF('Настройки'!$B$10="Абсолютные значения",ABS(AJ4),AJ4)),AJ4)))</x:f>
      </x:c>
      <x:c r="CN4" s="50" t="str">
        <x:f>IF(32&gt;'Настройки'!$B$3,"",IF(ISBLANK(AK4),IF('Настройки'!$B$9="Нулевой спрос",0,""),IF(AK4&lt;0,IF('Настройки'!$B$10="Исключить","",IF('Настройки'!$B$10="Абсолютные значения",ABS(AK4),AK4)),AK4)))</x:f>
      </x:c>
      <x:c r="CO4" s="50" t="str">
        <x:f>IF(33&gt;'Настройки'!$B$3,"",IF(ISBLANK(AL4),IF('Настройки'!$B$9="Нулевой спрос",0,""),IF(AL4&lt;0,IF('Настройки'!$B$10="Исключить","",IF('Настройки'!$B$10="Абсолютные значения",ABS(AL4),AL4)),AL4)))</x:f>
      </x:c>
      <x:c r="CP4" s="50" t="str">
        <x:f>IF(34&gt;'Настройки'!$B$3,"",IF(ISBLANK(AM4),IF('Настройки'!$B$9="Нулевой спрос",0,""),IF(AM4&lt;0,IF('Настройки'!$B$10="Исключить","",IF('Настройки'!$B$10="Абсолютные значения",ABS(AM4),AM4)),AM4)))</x:f>
      </x:c>
      <x:c r="CQ4" s="50" t="str">
        <x:f>IF(35&gt;'Настройки'!$B$3,"",IF(ISBLANK(AN4),IF('Настройки'!$B$9="Нулевой спрос",0,""),IF(AN4&lt;0,IF('Настройки'!$B$10="Исключить","",IF('Настройки'!$B$10="Абсолютные значения",ABS(AN4),AN4)),AN4)))</x:f>
      </x:c>
      <x:c r="CR4" s="50" t="str">
        <x:f>IF(36&gt;'Настройки'!$B$3,"",IF(ISBLANK(AO4),IF('Настройки'!$B$9="Нулевой спрос",0,""),IF(AO4&lt;0,IF('Настройки'!$B$10="Исключить","",IF('Настройки'!$B$10="Абсолютные значения",ABS(AO4),AO4)),AO4)))</x:f>
      </x:c>
      <x:c r="CS4" s="50" t="str">
        <x:f>IF(OR(1&gt;'Настройки'!$B$3,ISBLANK(BI4),BI4=0),"",BI4)</x:f>
      </x:c>
      <x:c r="CT4" s="50" t="str">
        <x:f>IF(OR(2&gt;'Настройки'!$B$3,ISBLANK(BJ4),BJ4=0),"",BJ4)</x:f>
      </x:c>
      <x:c r="CU4" s="50" t="n">
        <x:f>IF(OR(3&gt;'Настройки'!$B$3,ISBLANK(BK4),BK4=0),"",BK4)</x:f>
        <x:v>50</x:v>
      </x:c>
      <x:c r="CV4" s="50" t="n">
        <x:f>IF(OR(4&gt;'Настройки'!$B$3,ISBLANK(BL4),BL4=0),"",BL4)</x:f>
        <x:v>150</x:v>
      </x:c>
      <x:c r="CW4" s="50" t="n">
        <x:f>IF(OR(5&gt;'Настройки'!$B$3,ISBLANK(BM4),BM4=0),"",BM4)</x:f>
        <x:v>200</x:v>
      </x:c>
      <x:c r="CX4" s="50" t="n">
        <x:f>IF(OR(6&gt;'Настройки'!$B$3,ISBLANK(BN4),BN4=0),"",BN4)</x:f>
        <x:v>200</x:v>
      </x:c>
      <x:c r="CY4" s="50" t="str">
        <x:f>IF(OR(7&gt;'Настройки'!$B$3,ISBLANK(BO4),BO4=0),"",BO4)</x:f>
      </x:c>
      <x:c r="CZ4" s="50" t="str">
        <x:f>IF(OR(8&gt;'Настройки'!$B$3,ISBLANK(BP4),BP4=0),"",BP4)</x:f>
      </x:c>
      <x:c r="DA4" s="50" t="n">
        <x:f>IF(OR(9&gt;'Настройки'!$B$3,ISBLANK(BQ4),BQ4=0),"",BQ4)</x:f>
        <x:v>50</x:v>
      </x:c>
      <x:c r="DB4" s="50" t="n">
        <x:f>IF(OR(10&gt;'Настройки'!$B$3,ISBLANK(BR4),BR4=0),"",BR4)</x:f>
        <x:v>150</x:v>
      </x:c>
      <x:c r="DC4" s="50" t="n">
        <x:f>IF(OR(11&gt;'Настройки'!$B$3,ISBLANK(BS4),BS4=0),"",BS4)</x:f>
        <x:v>200</x:v>
      </x:c>
      <x:c r="DD4" s="50" t="n">
        <x:f>IF(OR(12&gt;'Настройки'!$B$3,ISBLANK(BT4),BT4=0),"",BT4)</x:f>
        <x:v>200</x:v>
      </x:c>
      <x:c r="DE4" s="50" t="str">
        <x:f>IF(OR(13&gt;'Настройки'!$B$3,ISBLANK(BU4),BU4=0),"",BU4)</x:f>
      </x:c>
      <x:c r="DF4" s="50" t="str">
        <x:f>IF(OR(14&gt;'Настройки'!$B$3,ISBLANK(BV4),BV4=0),"",BV4)</x:f>
      </x:c>
      <x:c r="DG4" s="50" t="str">
        <x:f>IF(OR(15&gt;'Настройки'!$B$3,ISBLANK(BW4),BW4=0),"",BW4)</x:f>
      </x:c>
      <x:c r="DH4" s="50" t="str">
        <x:f>IF(OR(16&gt;'Настройки'!$B$3,ISBLANK(BX4),BX4=0),"",BX4)</x:f>
      </x:c>
      <x:c r="DI4" s="50" t="str">
        <x:f>IF(OR(17&gt;'Настройки'!$B$3,ISBLANK(BY4),BY4=0),"",BY4)</x:f>
      </x:c>
      <x:c r="DJ4" s="50" t="str">
        <x:f>IF(OR(18&gt;'Настройки'!$B$3,ISBLANK(BZ4),BZ4=0),"",BZ4)</x:f>
      </x:c>
      <x:c r="DK4" s="50" t="str">
        <x:f>IF(OR(19&gt;'Настройки'!$B$3,ISBLANK(CA4),CA4=0),"",CA4)</x:f>
      </x:c>
      <x:c r="DL4" s="50" t="str">
        <x:f>IF(OR(20&gt;'Настройки'!$B$3,ISBLANK(CB4),CB4=0),"",CB4)</x:f>
      </x:c>
      <x:c r="DM4" s="50" t="str">
        <x:f>IF(OR(21&gt;'Настройки'!$B$3,ISBLANK(CC4),CC4=0),"",CC4)</x:f>
      </x:c>
      <x:c r="DN4" s="50" t="str">
        <x:f>IF(OR(22&gt;'Настройки'!$B$3,ISBLANK(CD4),CD4=0),"",CD4)</x:f>
      </x:c>
      <x:c r="DO4" s="50" t="str">
        <x:f>IF(OR(23&gt;'Настройки'!$B$3,ISBLANK(CE4),CE4=0),"",CE4)</x:f>
      </x:c>
      <x:c r="DP4" s="50" t="str">
        <x:f>IF(OR(24&gt;'Настройки'!$B$3,ISBLANK(CF4),CF4=0),"",CF4)</x:f>
      </x:c>
      <x:c r="DQ4" s="50" t="str">
        <x:f>IF(OR(25&gt;'Настройки'!$B$3,ISBLANK(CG4),CG4=0),"",CG4)</x:f>
      </x:c>
      <x:c r="DR4" s="50" t="str">
        <x:f>IF(OR(26&gt;'Настройки'!$B$3,ISBLANK(CH4),CH4=0),"",CH4)</x:f>
      </x:c>
      <x:c r="DS4" s="50" t="str">
        <x:f>IF(OR(27&gt;'Настройки'!$B$3,ISBLANK(CI4),CI4=0),"",CI4)</x:f>
      </x:c>
      <x:c r="DT4" s="50" t="str">
        <x:f>IF(OR(28&gt;'Настройки'!$B$3,ISBLANK(CJ4),CJ4=0),"",CJ4)</x:f>
      </x:c>
      <x:c r="DU4" s="50" t="str">
        <x:f>IF(OR(29&gt;'Настройки'!$B$3,ISBLANK(CK4),CK4=0),"",CK4)</x:f>
      </x:c>
      <x:c r="DV4" s="50" t="str">
        <x:f>IF(OR(30&gt;'Настройки'!$B$3,ISBLANK(CL4),CL4=0),"",CL4)</x:f>
      </x:c>
      <x:c r="DW4" s="50" t="str">
        <x:f>IF(OR(31&gt;'Настройки'!$B$3,ISBLANK(CM4),CM4=0),"",CM4)</x:f>
      </x:c>
      <x:c r="DX4" s="50" t="str">
        <x:f>IF(OR(32&gt;'Настройки'!$B$3,ISBLANK(CN4),CN4=0),"",CN4)</x:f>
      </x:c>
      <x:c r="DY4" s="50" t="str">
        <x:f>IF(OR(33&gt;'Настройки'!$B$3,ISBLANK(CO4),CO4=0),"",CO4)</x:f>
      </x:c>
      <x:c r="DZ4" s="50" t="str">
        <x:f>IF(OR(34&gt;'Настройки'!$B$3,ISBLANK(CP4),CP4=0),"",CP4)</x:f>
      </x:c>
      <x:c r="EA4" s="50" t="str">
        <x:f>IF(OR(35&gt;'Настройки'!$B$3,ISBLANK(CQ4),CQ4=0),"",CQ4)</x:f>
      </x:c>
      <x:c r="EB4" s="50" t="str">
        <x:f>IF(OR(36&gt;'Настройки'!$B$3,ISBLANK(CR4),CR4=0),"",CR4)</x:f>
      </x:c>
      <x:c r="EC4" s="50" t="n">
        <x:f>IF(A4="","",IF(OR(BB4="AZ",BB4="BZ"),10000+ROW(),IF(AZ4&gt;'Настройки'!$B$11,20000+ROW(),IF(BF4&lt;&gt;"Обычный",30000+ROW(),IF(AX4&lt;=0,40000+ROW(),"")))))</x:f>
        <x:v>10004</x:v>
      </x:c>
      <x:c r="ED4" s="50" t="n">
        <x:f>IF(EC4="","",COUNTIFS($EC$2:$EC$1001,"&gt;0",$EC$2:$EC$1001,"&lt;"&amp;EC4)+1)</x:f>
        <x:v>1</x:v>
      </x:c>
    </x:row>
    <x:row r="5" ht="22" customHeight="1">
      <x:c r="A5" s="115" t="str">
        <x:v>DEMO-BX</x:v>
      </x:c>
      <x:c r="B5" s="115" t="str">
        <x:v>Упаковка картонная</x:v>
      </x:c>
      <x:c r="C5" s="115" t="str">
        <x:v>Демо</x:v>
      </x:c>
      <x:c r="D5" s="118" t="n">
        <x:v>60</x:v>
      </x:c>
      <x:c r="E5" s="118" t="n">
        <x:v>72000</x:v>
      </x:c>
      <x:c r="F5" s="118" t="n">
        <x:v>100</x:v>
      </x:c>
      <x:c r="G5" s="118" t="n">
        <x:v>100</x:v>
      </x:c>
      <x:c r="H5" s="118" t="n">
        <x:v>100</x:v>
      </x:c>
      <x:c r="I5" s="118" t="n">
        <x:v>100</x:v>
      </x:c>
      <x:c r="J5" s="118" t="n">
        <x:v>100</x:v>
      </x:c>
      <x:c r="K5" s="118" t="n">
        <x:v>100</x:v>
      </x:c>
      <x:c r="L5" s="118" t="n">
        <x:v>100</x:v>
      </x:c>
      <x:c r="M5" s="118" t="n">
        <x:v>100</x:v>
      </x:c>
      <x:c r="N5" s="118" t="n">
        <x:v>100</x:v>
      </x:c>
      <x:c r="O5" s="118" t="n">
        <x:v>100</x:v>
      </x:c>
      <x:c r="P5" s="118" t="n">
        <x:v>100</x:v>
      </x:c>
      <x:c r="Q5" s="118" t="n">
        <x:v>100</x:v>
      </x:c>
      <x:c r="R5" s="118" t="n">
        <x:v>100</x:v>
      </x:c>
      <x:c r="S5" s="118" t="n">
        <x:v>100</x:v>
      </x:c>
      <x:c r="T5" s="118" t="n">
        <x:v>100</x:v>
      </x:c>
      <x:c r="U5" s="118" t="n">
        <x:v>100</x:v>
      </x:c>
      <x:c r="V5" s="118" t="n">
        <x:v>100</x:v>
      </x:c>
      <x:c r="W5" s="118" t="n">
        <x:v>100</x:v>
      </x:c>
      <x:c r="X5" s="118" t="n">
        <x:v>100</x:v>
      </x:c>
      <x:c r="Y5" s="118" t="n">
        <x:v>100</x:v>
      </x:c>
      <x:c r="Z5" s="118" t="n">
        <x:v>100</x:v>
      </x:c>
      <x:c r="AA5" s="118" t="n">
        <x:v>100</x:v>
      </x:c>
      <x:c r="AB5" s="118" t="n">
        <x:v>100</x:v>
      </x:c>
      <x:c r="AC5" s="118" t="n">
        <x:v>100</x:v>
      </x:c>
      <x:c r="AD5" s="118" t="n">
        <x:v>100</x:v>
      </x:c>
      <x:c r="AE5" s="118" t="n">
        <x:v>100</x:v>
      </x:c>
      <x:c r="AF5" s="118" t="n">
        <x:v>100</x:v>
      </x:c>
      <x:c r="AG5" s="118" t="n">
        <x:v>100</x:v>
      </x:c>
      <x:c r="AH5" s="118" t="n">
        <x:v>100</x:v>
      </x:c>
      <x:c r="AI5" s="118" t="n">
        <x:v>100</x:v>
      </x:c>
      <x:c r="AJ5" s="118" t="n">
        <x:v>100</x:v>
      </x:c>
      <x:c r="AK5" s="118" t="n">
        <x:v>100</x:v>
      </x:c>
      <x:c r="AL5" s="118" t="n">
        <x:v>100</x:v>
      </x:c>
      <x:c r="AM5" s="118" t="n">
        <x:v>100</x:v>
      </x:c>
      <x:c r="AN5" s="118" t="n">
        <x:v>100</x:v>
      </x:c>
      <x:c r="AO5" s="118" t="n">
        <x:v>100</x:v>
      </x:c>
      <x:c r="AP5" s="115" t="str">
        <x:v>Синтетический пример класса BX при настройках по умолчанию</x:v>
      </x:c>
      <x:c r="AQ5" s="49" t="n">
        <x:f>IF(A5="","",COUNT(BI5:INDEX(BI5:CR5,1,'Настройки'!$B$3)))</x:f>
        <x:v>12</x:v>
      </x:c>
      <x:c r="AR5" s="49" t="n">
        <x:f>IF(A5="","",SUM(BI5:INDEX(BI5:CR5,1,'Настройки'!$B$3)))</x:f>
        <x:v>1200</x:v>
      </x:c>
      <x:c r="AS5" s="58" t="n">
        <x:f>IF(A5="","",IF('Настройки'!$B$4="Стоимость потребления",AR5*D5,IF('Настройки'!$B$4="Количество",AR5,E5)))</x:f>
        <x:v>72000</x:v>
      </x:c>
      <x:c r="AT5" s="61" t="n">
        <x:f>IF(OR(A5="",AS5&lt;0,SUM($AS$2:$AS$1001)&lt;=0),"",AS5/SUM($AS$2:$AS$1001))</x:f>
        <x:v>0.06</x:v>
      </x:c>
      <x:c r="AU5" s="61" t="n">
        <x:f>IF(OR(A5="",AS5&lt;0,SUM($AS$2:$AS$1001)&lt;=0),"",SUMIFS($AS$2:$AS$1001,$AS$2:$AS$1001,"&gt;"&amp;AS5)/SUM($AS$2:$AS$1001))</x:f>
        <x:v>0.8</x:v>
      </x:c>
      <x:c r="AV5" s="61" t="n">
        <x:f>IF(OR(A5="",AS5&lt;0,SUM($AS$2:$AS$1001)&lt;=0),"",SUMIFS($AS$2:$AS$1001,$AS$2:$AS$1001,"&gt;="&amp;AS5)/SUM($AS$2:$AS$1001))</x:f>
        <x:v>0.86</x:v>
      </x:c>
      <x:c r="AW5" s="49" t="str">
        <x:f>IF(A5="","",IF(SUM($AS$2:$AS$1001)&lt;=0,"Не определён",IF(AS5&lt;0,"Исключение",IF(AU5&lt;'Настройки'!$B$5,"A",IF(AU5&lt;'Настройки'!$B$6,"B","C")))))</x:f>
        <x:v>B</x:v>
      </x:c>
      <x:c r="AX5" s="58" t="n">
        <x:f>IF(A5="","",IF(AQ5=0,"",AVERAGE(BI5:INDEX(BI5:CR5,1,'Настройки'!$B$3))))</x:f>
        <x:v>100</x:v>
      </x:c>
      <x:c r="AY5" s="58" t="n">
        <x:f>IF(OR(A5="",AQ5=0),"",STDEVP(BI5:INDEX(BI5:CR5,1,'Настройки'!$B$3)))</x:f>
        <x:v>0</x:v>
      </x:c>
      <x:c r="AZ5" s="61" t="n">
        <x:f>IF(OR(A5="",AQ5&lt;'Настройки'!$B$12,AX5&lt;=0,AND('Настройки'!$B$10="Блокировать",COUNTIF(F5:INDEX(F5:AO5,1,'Настройки'!$B$3),"&lt;0")&gt;0)),"",AY5/ABS(AX5))</x:f>
        <x:v>0</x:v>
      </x:c>
      <x:c r="BA5" s="49" t="str">
        <x:f>IF(A5="","",IF(AND('Настройки'!$B$10="Блокировать",COUNTIF(F5:INDEX(F5:AO5,1,'Настройки'!$B$3),"&lt;0")&gt;0),"Не определён",IF(AQ5&lt;'Настройки'!$B$12,"Не определён",IF(AX5=0,"Нет спроса",IF(AX5&lt;0,"Не определён",IF(AZ5&lt;='Настройки'!$B$7,"X",IF(AZ5&lt;='Настройки'!$B$8,"Y","Z")))))))</x:f>
        <x:v>X</x:v>
      </x:c>
      <x:c r="BB5" s="49" t="str">
        <x:f>IF(OR(A5="",LEN(AW5)&lt;&gt;1,LEN(BA5)&lt;&gt;1),"",AW5&amp;BA5)</x:f>
        <x:v>BX</x:v>
      </x:c>
      <x:c r="BC5" s="61" t="n">
        <x:f>IF(OR(A5="",AQ5=0),"",(COUNT(BI5:INDEX(BI5:CR5,1,'Настройки'!$B$3))-COUNT(CS5:INDEX(CS5:EB5,1,'Настройки'!$B$3)))/AQ5)</x:f>
        <x:v>0</x:v>
      </x:c>
      <x:c r="BD5" s="64" t="n">
        <x:f>IF(OR(A5="",COUNT(CS5:INDEX(CS5:EB5,1,'Настройки'!$B$3))=0),"",AQ5/COUNT(CS5:INDEX(CS5:EB5,1,'Настройки'!$B$3)))</x:f>
        <x:v>1</x:v>
      </x:c>
      <x:c r="BE5" s="64" t="n">
        <x:f>IF(OR(A5="",COUNT(CS5:INDEX(CS5:EB5,1,'Настройки'!$B$3))=0),"",IF(AVERAGE(CS5:INDEX(CS5:EB5,1,'Настройки'!$B$3))=0,"",(STDEVP(CS5:INDEX(CS5:EB5,1,'Настройки'!$B$3))/ABS(AVERAGE(CS5:INDEX(CS5:EB5,1,'Настройки'!$B$3))))^2))</x:f>
        <x:v>0</x:v>
      </x:c>
      <x:c r="BF5" s="49" t="str">
        <x:f>IF(A5="","",IF(AQ5&lt;3,"Недостаточно",IF(AQ5&lt;6,"Предварительный","Обычный")))</x:f>
        <x:v>Обычный</x:v>
      </x:c>
      <x:c r="BG5" s="49" t="str">
        <x:f>IF(A5="","",IF(COUNTIF(F5:INDEX(F5:AO5,1,'Настройки'!$B$3),"&lt;0")&gt;0,IF('Настройки'!$B$10="Блокировать","Отрицательный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"),"")&amp;IF(AQ5&lt;3,"Недостаточно истории. ",IF(AQ5&lt;6,"Предварительная классификация. ",""))&amp;IF(AX5=0,"Нет спроса за горизонт. ","")&amp;IF(AZ5&gt;'Настройки'!$B$11,"Экстремальная вариативность. ",""))</x:f>
      </x:c>
      <x:c r="BH5" s="49" t="str">
        <x:f>IF(A5="","",IFERROR(VLOOKUP(BB5,'Настройки'!$D$3:$E$11,2,FALSE),"Сначала проверьте исходные данные и историю спроса.")&amp;" Уточните срок поставки, MOQ и критичность.")</x:f>
        <x:v>Стандартное пополнение и периодический контроль. Уточните срок поставки, MOQ и критичность.</x:v>
      </x:c>
      <x:c r="BI5" s="50" t="n">
        <x:f>IF(1&gt;'Настройки'!$B$3,"",IF(ISBLANK(F5),IF('Настройки'!$B$9="Нулевой спрос",0,""),IF(F5&lt;0,IF('Настройки'!$B$10="Исключить","",IF('Настройки'!$B$10="Абсолютные значения",ABS(F5),F5)),F5)))</x:f>
        <x:v>100</x:v>
      </x:c>
      <x:c r="BJ5" s="50" t="n">
        <x:f>IF(2&gt;'Настройки'!$B$3,"",IF(ISBLANK(G5),IF('Настройки'!$B$9="Нулевой спрос",0,""),IF(G5&lt;0,IF('Настройки'!$B$10="Исключить","",IF('Настройки'!$B$10="Абсолютные значения",ABS(G5),G5)),G5)))</x:f>
        <x:v>100</x:v>
      </x:c>
      <x:c r="BK5" s="50" t="n">
        <x:f>IF(3&gt;'Настройки'!$B$3,"",IF(ISBLANK(H5),IF('Настройки'!$B$9="Нулевой спрос",0,""),IF(H5&lt;0,IF('Настройки'!$B$10="Исключить","",IF('Настройки'!$B$10="Абсолютные значения",ABS(H5),H5)),H5)))</x:f>
        <x:v>100</x:v>
      </x:c>
      <x:c r="BL5" s="50" t="n">
        <x:f>IF(4&gt;'Настройки'!$B$3,"",IF(ISBLANK(I5),IF('Настройки'!$B$9="Нулевой спрос",0,""),IF(I5&lt;0,IF('Настройки'!$B$10="Исключить","",IF('Настройки'!$B$10="Абсолютные значения",ABS(I5),I5)),I5)))</x:f>
        <x:v>100</x:v>
      </x:c>
      <x:c r="BM5" s="50" t="n">
        <x:f>IF(5&gt;'Настройки'!$B$3,"",IF(ISBLANK(J5),IF('Настройки'!$B$9="Нулевой спрос",0,""),IF(J5&lt;0,IF('Настройки'!$B$10="Исключить","",IF('Настройки'!$B$10="Абсолютные значения",ABS(J5),J5)),J5)))</x:f>
        <x:v>100</x:v>
      </x:c>
      <x:c r="BN5" s="50" t="n">
        <x:f>IF(6&gt;'Настройки'!$B$3,"",IF(ISBLANK(K5),IF('Настройки'!$B$9="Нулевой спрос",0,""),IF(K5&lt;0,IF('Настройки'!$B$10="Исключить","",IF('Настройки'!$B$10="Абсолютные значения",ABS(K5),K5)),K5)))</x:f>
        <x:v>100</x:v>
      </x:c>
      <x:c r="BO5" s="50" t="n">
        <x:f>IF(7&gt;'Настройки'!$B$3,"",IF(ISBLANK(L5),IF('Настройки'!$B$9="Нулевой спрос",0,""),IF(L5&lt;0,IF('Настройки'!$B$10="Исключить","",IF('Настройки'!$B$10="Абсолютные значения",ABS(L5),L5)),L5)))</x:f>
        <x:v>100</x:v>
      </x:c>
      <x:c r="BP5" s="50" t="n">
        <x:f>IF(8&gt;'Настройки'!$B$3,"",IF(ISBLANK(M5),IF('Настройки'!$B$9="Нулевой спрос",0,""),IF(M5&lt;0,IF('Настройки'!$B$10="Исключить","",IF('Настройки'!$B$10="Абсолютные значения",ABS(M5),M5)),M5)))</x:f>
        <x:v>100</x:v>
      </x:c>
      <x:c r="BQ5" s="50" t="n">
        <x:f>IF(9&gt;'Настройки'!$B$3,"",IF(ISBLANK(N5),IF('Настройки'!$B$9="Нулевой спрос",0,""),IF(N5&lt;0,IF('Настройки'!$B$10="Исключить","",IF('Настройки'!$B$10="Абсолютные значения",ABS(N5),N5)),N5)))</x:f>
        <x:v>100</x:v>
      </x:c>
      <x:c r="BR5" s="50" t="n">
        <x:f>IF(10&gt;'Настройки'!$B$3,"",IF(ISBLANK(O5),IF('Настройки'!$B$9="Нулевой спрос",0,""),IF(O5&lt;0,IF('Настройки'!$B$10="Исключить","",IF('Настройки'!$B$10="Абсолютные значения",ABS(O5),O5)),O5)))</x:f>
        <x:v>100</x:v>
      </x:c>
      <x:c r="BS5" s="50" t="n">
        <x:f>IF(11&gt;'Настройки'!$B$3,"",IF(ISBLANK(P5),IF('Настройки'!$B$9="Нулевой спрос",0,""),IF(P5&lt;0,IF('Настройки'!$B$10="Исключить","",IF('Настройки'!$B$10="Абсолютные значения",ABS(P5),P5)),P5)))</x:f>
        <x:v>100</x:v>
      </x:c>
      <x:c r="BT5" s="50" t="n">
        <x:f>IF(12&gt;'Настройки'!$B$3,"",IF(ISBLANK(Q5),IF('Настройки'!$B$9="Нулевой спрос",0,""),IF(Q5&lt;0,IF('Настройки'!$B$10="Исключить","",IF('Настройки'!$B$10="Абсолютные значения",ABS(Q5),Q5)),Q5)))</x:f>
        <x:v>100</x:v>
      </x:c>
      <x:c r="BU5" s="50" t="str">
        <x:f>IF(13&gt;'Настройки'!$B$3,"",IF(ISBLANK(R5),IF('Настройки'!$B$9="Нулевой спрос",0,""),IF(R5&lt;0,IF('Настройки'!$B$10="Исключить","",IF('Настройки'!$B$10="Абсолютные значения",ABS(R5),R5)),R5)))</x:f>
      </x:c>
      <x:c r="BV5" s="50" t="str">
        <x:f>IF(14&gt;'Настройки'!$B$3,"",IF(ISBLANK(S5),IF('Настройки'!$B$9="Нулевой спрос",0,""),IF(S5&lt;0,IF('Настройки'!$B$10="Исключить","",IF('Настройки'!$B$10="Абсолютные значения",ABS(S5),S5)),S5)))</x:f>
      </x:c>
      <x:c r="BW5" s="50" t="str">
        <x:f>IF(15&gt;'Настройки'!$B$3,"",IF(ISBLANK(T5),IF('Настройки'!$B$9="Нулевой спрос",0,""),IF(T5&lt;0,IF('Настройки'!$B$10="Исключить","",IF('Настройки'!$B$10="Абсолютные значения",ABS(T5),T5)),T5)))</x:f>
      </x:c>
      <x:c r="BX5" s="50" t="str">
        <x:f>IF(16&gt;'Настройки'!$B$3,"",IF(ISBLANK(U5),IF('Настройки'!$B$9="Нулевой спрос",0,""),IF(U5&lt;0,IF('Настройки'!$B$10="Исключить","",IF('Настройки'!$B$10="Абсолютные значения",ABS(U5),U5)),U5)))</x:f>
      </x:c>
      <x:c r="BY5" s="50" t="str">
        <x:f>IF(17&gt;'Настройки'!$B$3,"",IF(ISBLANK(V5),IF('Настройки'!$B$9="Нулевой спрос",0,""),IF(V5&lt;0,IF('Настройки'!$B$10="Исключить","",IF('Настройки'!$B$10="Абсолютные значения",ABS(V5),V5)),V5)))</x:f>
      </x:c>
      <x:c r="BZ5" s="50" t="str">
        <x:f>IF(18&gt;'Настройки'!$B$3,"",IF(ISBLANK(W5),IF('Настройки'!$B$9="Нулевой спрос",0,""),IF(W5&lt;0,IF('Настройки'!$B$10="Исключить","",IF('Настройки'!$B$10="Абсолютные значения",ABS(W5),W5)),W5)))</x:f>
      </x:c>
      <x:c r="CA5" s="50" t="str">
        <x:f>IF(19&gt;'Настройки'!$B$3,"",IF(ISBLANK(X5),IF('Настройки'!$B$9="Нулевой спрос",0,""),IF(X5&lt;0,IF('Настройки'!$B$10="Исключить","",IF('Настройки'!$B$10="Абсолютные значения",ABS(X5),X5)),X5)))</x:f>
      </x:c>
      <x:c r="CB5" s="50" t="str">
        <x:f>IF(20&gt;'Настройки'!$B$3,"",IF(ISBLANK(Y5),IF('Настройки'!$B$9="Нулевой спрос",0,""),IF(Y5&lt;0,IF('Настройки'!$B$10="Исключить","",IF('Настройки'!$B$10="Абсолютные значения",ABS(Y5),Y5)),Y5)))</x:f>
      </x:c>
      <x:c r="CC5" s="50" t="str">
        <x:f>IF(21&gt;'Настройки'!$B$3,"",IF(ISBLANK(Z5),IF('Настройки'!$B$9="Нулевой спрос",0,""),IF(Z5&lt;0,IF('Настройки'!$B$10="Исключить","",IF('Настройки'!$B$10="Абсолютные значения",ABS(Z5),Z5)),Z5)))</x:f>
      </x:c>
      <x:c r="CD5" s="50" t="str">
        <x:f>IF(22&gt;'Настройки'!$B$3,"",IF(ISBLANK(AA5),IF('Настройки'!$B$9="Нулевой спрос",0,""),IF(AA5&lt;0,IF('Настройки'!$B$10="Исключить","",IF('Настройки'!$B$10="Абсолютные значения",ABS(AA5),AA5)),AA5)))</x:f>
      </x:c>
      <x:c r="CE5" s="50" t="str">
        <x:f>IF(23&gt;'Настройки'!$B$3,"",IF(ISBLANK(AB5),IF('Настройки'!$B$9="Нулевой спрос",0,""),IF(AB5&lt;0,IF('Настройки'!$B$10="Исключить","",IF('Настройки'!$B$10="Абсолютные значения",ABS(AB5),AB5)),AB5)))</x:f>
      </x:c>
      <x:c r="CF5" s="50" t="str">
        <x:f>IF(24&gt;'Настройки'!$B$3,"",IF(ISBLANK(AC5),IF('Настройки'!$B$9="Нулевой спрос",0,""),IF(AC5&lt;0,IF('Настройки'!$B$10="Исключить","",IF('Настройки'!$B$10="Абсолютные значения",ABS(AC5),AC5)),AC5)))</x:f>
      </x:c>
      <x:c r="CG5" s="50" t="str">
        <x:f>IF(25&gt;'Настройки'!$B$3,"",IF(ISBLANK(AD5),IF('Настройки'!$B$9="Нулевой спрос",0,""),IF(AD5&lt;0,IF('Настройки'!$B$10="Исключить","",IF('Настройки'!$B$10="Абсолютные значения",ABS(AD5),AD5)),AD5)))</x:f>
      </x:c>
      <x:c r="CH5" s="50" t="str">
        <x:f>IF(26&gt;'Настройки'!$B$3,"",IF(ISBLANK(AE5),IF('Настройки'!$B$9="Нулевой спрос",0,""),IF(AE5&lt;0,IF('Настройки'!$B$10="Исключить","",IF('Настройки'!$B$10="Абсолютные значения",ABS(AE5),AE5)),AE5)))</x:f>
      </x:c>
      <x:c r="CI5" s="50" t="str">
        <x:f>IF(27&gt;'Настройки'!$B$3,"",IF(ISBLANK(AF5),IF('Настройки'!$B$9="Нулевой спрос",0,""),IF(AF5&lt;0,IF('Настройки'!$B$10="Исключить","",IF('Настройки'!$B$10="Абсолютные значения",ABS(AF5),AF5)),AF5)))</x:f>
      </x:c>
      <x:c r="CJ5" s="50" t="str">
        <x:f>IF(28&gt;'Настройки'!$B$3,"",IF(ISBLANK(AG5),IF('Настройки'!$B$9="Нулевой спрос",0,""),IF(AG5&lt;0,IF('Настройки'!$B$10="Исключить","",IF('Настройки'!$B$10="Абсолютные значения",ABS(AG5),AG5)),AG5)))</x:f>
      </x:c>
      <x:c r="CK5" s="50" t="str">
        <x:f>IF(29&gt;'Настройки'!$B$3,"",IF(ISBLANK(AH5),IF('Настройки'!$B$9="Нулевой спрос",0,""),IF(AH5&lt;0,IF('Настройки'!$B$10="Исключить","",IF('Настройки'!$B$10="Абсолютные значения",ABS(AH5),AH5)),AH5)))</x:f>
      </x:c>
      <x:c r="CL5" s="50" t="str">
        <x:f>IF(30&gt;'Настройки'!$B$3,"",IF(ISBLANK(AI5),IF('Настройки'!$B$9="Нулевой спрос",0,""),IF(AI5&lt;0,IF('Настройки'!$B$10="Исключить","",IF('Настройки'!$B$10="Абсолютные значения",ABS(AI5),AI5)),AI5)))</x:f>
      </x:c>
      <x:c r="CM5" s="50" t="str">
        <x:f>IF(31&gt;'Настройки'!$B$3,"",IF(ISBLANK(AJ5),IF('Настройки'!$B$9="Нулевой спрос",0,""),IF(AJ5&lt;0,IF('Настройки'!$B$10="Исключить","",IF('Настройки'!$B$10="Абсолютные значения",ABS(AJ5),AJ5)),AJ5)))</x:f>
      </x:c>
      <x:c r="CN5" s="50" t="str">
        <x:f>IF(32&gt;'Настройки'!$B$3,"",IF(ISBLANK(AK5),IF('Настройки'!$B$9="Нулевой спрос",0,""),IF(AK5&lt;0,IF('Настройки'!$B$10="Исключить","",IF('Настройки'!$B$10="Абсолютные значения",ABS(AK5),AK5)),AK5)))</x:f>
      </x:c>
      <x:c r="CO5" s="50" t="str">
        <x:f>IF(33&gt;'Настройки'!$B$3,"",IF(ISBLANK(AL5),IF('Настройки'!$B$9="Нулевой спрос",0,""),IF(AL5&lt;0,IF('Настройки'!$B$10="Исключить","",IF('Настройки'!$B$10="Абсолютные значения",ABS(AL5),AL5)),AL5)))</x:f>
      </x:c>
      <x:c r="CP5" s="50" t="str">
        <x:f>IF(34&gt;'Настройки'!$B$3,"",IF(ISBLANK(AM5),IF('Настройки'!$B$9="Нулевой спрос",0,""),IF(AM5&lt;0,IF('Настройки'!$B$10="Исключить","",IF('Настройки'!$B$10="Абсолютные значения",ABS(AM5),AM5)),AM5)))</x:f>
      </x:c>
      <x:c r="CQ5" s="50" t="str">
        <x:f>IF(35&gt;'Настройки'!$B$3,"",IF(ISBLANK(AN5),IF('Настройки'!$B$9="Нулевой спрос",0,""),IF(AN5&lt;0,IF('Настройки'!$B$10="Исключить","",IF('Настройки'!$B$10="Абсолютные значения",ABS(AN5),AN5)),AN5)))</x:f>
      </x:c>
      <x:c r="CR5" s="50" t="str">
        <x:f>IF(36&gt;'Настройки'!$B$3,"",IF(ISBLANK(AO5),IF('Настройки'!$B$9="Нулевой спрос",0,""),IF(AO5&lt;0,IF('Настройки'!$B$10="Исключить","",IF('Настройки'!$B$10="Абсолютные значения",ABS(AO5),AO5)),AO5)))</x:f>
      </x:c>
      <x:c r="CS5" s="50" t="n">
        <x:f>IF(OR(1&gt;'Настройки'!$B$3,ISBLANK(BI5),BI5=0),"",BI5)</x:f>
        <x:v>100</x:v>
      </x:c>
      <x:c r="CT5" s="50" t="n">
        <x:f>IF(OR(2&gt;'Настройки'!$B$3,ISBLANK(BJ5),BJ5=0),"",BJ5)</x:f>
        <x:v>100</x:v>
      </x:c>
      <x:c r="CU5" s="50" t="n">
        <x:f>IF(OR(3&gt;'Настройки'!$B$3,ISBLANK(BK5),BK5=0),"",BK5)</x:f>
        <x:v>100</x:v>
      </x:c>
      <x:c r="CV5" s="50" t="n">
        <x:f>IF(OR(4&gt;'Настройки'!$B$3,ISBLANK(BL5),BL5=0),"",BL5)</x:f>
        <x:v>100</x:v>
      </x:c>
      <x:c r="CW5" s="50" t="n">
        <x:f>IF(OR(5&gt;'Настройки'!$B$3,ISBLANK(BM5),BM5=0),"",BM5)</x:f>
        <x:v>100</x:v>
      </x:c>
      <x:c r="CX5" s="50" t="n">
        <x:f>IF(OR(6&gt;'Настройки'!$B$3,ISBLANK(BN5),BN5=0),"",BN5)</x:f>
        <x:v>100</x:v>
      </x:c>
      <x:c r="CY5" s="50" t="n">
        <x:f>IF(OR(7&gt;'Настройки'!$B$3,ISBLANK(BO5),BO5=0),"",BO5)</x:f>
        <x:v>100</x:v>
      </x:c>
      <x:c r="CZ5" s="50" t="n">
        <x:f>IF(OR(8&gt;'Настройки'!$B$3,ISBLANK(BP5),BP5=0),"",BP5)</x:f>
        <x:v>100</x:v>
      </x:c>
      <x:c r="DA5" s="50" t="n">
        <x:f>IF(OR(9&gt;'Настройки'!$B$3,ISBLANK(BQ5),BQ5=0),"",BQ5)</x:f>
        <x:v>100</x:v>
      </x:c>
      <x:c r="DB5" s="50" t="n">
        <x:f>IF(OR(10&gt;'Настройки'!$B$3,ISBLANK(BR5),BR5=0),"",BR5)</x:f>
        <x:v>100</x:v>
      </x:c>
      <x:c r="DC5" s="50" t="n">
        <x:f>IF(OR(11&gt;'Настройки'!$B$3,ISBLANK(BS5),BS5=0),"",BS5)</x:f>
        <x:v>100</x:v>
      </x:c>
      <x:c r="DD5" s="50" t="n">
        <x:f>IF(OR(12&gt;'Настройки'!$B$3,ISBLANK(BT5),BT5=0),"",BT5)</x:f>
        <x:v>100</x:v>
      </x:c>
      <x:c r="DE5" s="50" t="str">
        <x:f>IF(OR(13&gt;'Настройки'!$B$3,ISBLANK(BU5),BU5=0),"",BU5)</x:f>
      </x:c>
      <x:c r="DF5" s="50" t="str">
        <x:f>IF(OR(14&gt;'Настройки'!$B$3,ISBLANK(BV5),BV5=0),"",BV5)</x:f>
      </x:c>
      <x:c r="DG5" s="50" t="str">
        <x:f>IF(OR(15&gt;'Настройки'!$B$3,ISBLANK(BW5),BW5=0),"",BW5)</x:f>
      </x:c>
      <x:c r="DH5" s="50" t="str">
        <x:f>IF(OR(16&gt;'Настройки'!$B$3,ISBLANK(BX5),BX5=0),"",BX5)</x:f>
      </x:c>
      <x:c r="DI5" s="50" t="str">
        <x:f>IF(OR(17&gt;'Настройки'!$B$3,ISBLANK(BY5),BY5=0),"",BY5)</x:f>
      </x:c>
      <x:c r="DJ5" s="50" t="str">
        <x:f>IF(OR(18&gt;'Настройки'!$B$3,ISBLANK(BZ5),BZ5=0),"",BZ5)</x:f>
      </x:c>
      <x:c r="DK5" s="50" t="str">
        <x:f>IF(OR(19&gt;'Настройки'!$B$3,ISBLANK(CA5),CA5=0),"",CA5)</x:f>
      </x:c>
      <x:c r="DL5" s="50" t="str">
        <x:f>IF(OR(20&gt;'Настройки'!$B$3,ISBLANK(CB5),CB5=0),"",CB5)</x:f>
      </x:c>
      <x:c r="DM5" s="50" t="str">
        <x:f>IF(OR(21&gt;'Настройки'!$B$3,ISBLANK(CC5),CC5=0),"",CC5)</x:f>
      </x:c>
      <x:c r="DN5" s="50" t="str">
        <x:f>IF(OR(22&gt;'Настройки'!$B$3,ISBLANK(CD5),CD5=0),"",CD5)</x:f>
      </x:c>
      <x:c r="DO5" s="50" t="str">
        <x:f>IF(OR(23&gt;'Настройки'!$B$3,ISBLANK(CE5),CE5=0),"",CE5)</x:f>
      </x:c>
      <x:c r="DP5" s="50" t="str">
        <x:f>IF(OR(24&gt;'Настройки'!$B$3,ISBLANK(CF5),CF5=0),"",CF5)</x:f>
      </x:c>
      <x:c r="DQ5" s="50" t="str">
        <x:f>IF(OR(25&gt;'Настройки'!$B$3,ISBLANK(CG5),CG5=0),"",CG5)</x:f>
      </x:c>
      <x:c r="DR5" s="50" t="str">
        <x:f>IF(OR(26&gt;'Настройки'!$B$3,ISBLANK(CH5),CH5=0),"",CH5)</x:f>
      </x:c>
      <x:c r="DS5" s="50" t="str">
        <x:f>IF(OR(27&gt;'Настройки'!$B$3,ISBLANK(CI5),CI5=0),"",CI5)</x:f>
      </x:c>
      <x:c r="DT5" s="50" t="str">
        <x:f>IF(OR(28&gt;'Настройки'!$B$3,ISBLANK(CJ5),CJ5=0),"",CJ5)</x:f>
      </x:c>
      <x:c r="DU5" s="50" t="str">
        <x:f>IF(OR(29&gt;'Настройки'!$B$3,ISBLANK(CK5),CK5=0),"",CK5)</x:f>
      </x:c>
      <x:c r="DV5" s="50" t="str">
        <x:f>IF(OR(30&gt;'Настройки'!$B$3,ISBLANK(CL5),CL5=0),"",CL5)</x:f>
      </x:c>
      <x:c r="DW5" s="50" t="str">
        <x:f>IF(OR(31&gt;'Настройки'!$B$3,ISBLANK(CM5),CM5=0),"",CM5)</x:f>
      </x:c>
      <x:c r="DX5" s="50" t="str">
        <x:f>IF(OR(32&gt;'Настройки'!$B$3,ISBLANK(CN5),CN5=0),"",CN5)</x:f>
      </x:c>
      <x:c r="DY5" s="50" t="str">
        <x:f>IF(OR(33&gt;'Настройки'!$B$3,ISBLANK(CO5),CO5=0),"",CO5)</x:f>
      </x:c>
      <x:c r="DZ5" s="50" t="str">
        <x:f>IF(OR(34&gt;'Настройки'!$B$3,ISBLANK(CP5),CP5=0),"",CP5)</x:f>
      </x:c>
      <x:c r="EA5" s="50" t="str">
        <x:f>IF(OR(35&gt;'Настройки'!$B$3,ISBLANK(CQ5),CQ5=0),"",CQ5)</x:f>
      </x:c>
      <x:c r="EB5" s="50" t="str">
        <x:f>IF(OR(36&gt;'Настройки'!$B$3,ISBLANK(CR5),CR5=0),"",CR5)</x:f>
      </x:c>
      <x:c r="EC5" s="50" t="str">
        <x:f>IF(A5="","",IF(OR(BB5="AZ",BB5="BZ"),10000+ROW(),IF(AZ5&gt;'Настройки'!$B$11,20000+ROW(),IF(BF5&lt;&gt;"Обычный",30000+ROW(),IF(AX5&lt;=0,40000+ROW(),"")))))</x:f>
      </x:c>
      <x:c r="ED5" s="50" t="str">
        <x:f>IF(EC5="","",COUNTIFS($EC$2:$EC$1001,"&gt;0",$EC$2:$EC$1001,"&lt;"&amp;EC5)+1)</x:f>
      </x:c>
    </x:row>
    <x:row r="6" ht="22" customHeight="1">
      <x:c r="A6" s="115" t="str">
        <x:v>DEMO-BY</x:v>
      </x:c>
      <x:c r="B6" s="115" t="str">
        <x:v>Лента упаковочная</x:v>
      </x:c>
      <x:c r="C6" s="115" t="str">
        <x:v>Демо</x:v>
      </x:c>
      <x:c r="D6" s="118" t="n">
        <x:v>50</x:v>
      </x:c>
      <x:c r="E6" s="118" t="n">
        <x:v>60000</x:v>
      </x:c>
      <x:c r="F6" s="118" t="n">
        <x:v>80</x:v>
      </x:c>
      <x:c r="G6" s="118" t="n">
        <x:v>120</x:v>
      </x:c>
      <x:c r="H6" s="118" t="n">
        <x:v>90</x:v>
      </x:c>
      <x:c r="I6" s="118" t="n">
        <x:v>110</x:v>
      </x:c>
      <x:c r="J6" s="118" t="n">
        <x:v>100</x:v>
      </x:c>
      <x:c r="K6" s="118" t="n">
        <x:v>100</x:v>
      </x:c>
      <x:c r="L6" s="118" t="n">
        <x:v>80</x:v>
      </x:c>
      <x:c r="M6" s="118" t="n">
        <x:v>120</x:v>
      </x:c>
      <x:c r="N6" s="118" t="n">
        <x:v>90</x:v>
      </x:c>
      <x:c r="O6" s="118" t="n">
        <x:v>110</x:v>
      </x:c>
      <x:c r="P6" s="118" t="n">
        <x:v>100</x:v>
      </x:c>
      <x:c r="Q6" s="118" t="n">
        <x:v>100</x:v>
      </x:c>
      <x:c r="R6" s="118" t="n">
        <x:v>80</x:v>
      </x:c>
      <x:c r="S6" s="118" t="n">
        <x:v>120</x:v>
      </x:c>
      <x:c r="T6" s="118" t="n">
        <x:v>90</x:v>
      </x:c>
      <x:c r="U6" s="118" t="n">
        <x:v>110</x:v>
      </x:c>
      <x:c r="V6" s="118" t="n">
        <x:v>100</x:v>
      </x:c>
      <x:c r="W6" s="118" t="n">
        <x:v>100</x:v>
      </x:c>
      <x:c r="X6" s="118" t="n">
        <x:v>80</x:v>
      </x:c>
      <x:c r="Y6" s="118" t="n">
        <x:v>120</x:v>
      </x:c>
      <x:c r="Z6" s="118" t="n">
        <x:v>90</x:v>
      </x:c>
      <x:c r="AA6" s="118" t="n">
        <x:v>110</x:v>
      </x:c>
      <x:c r="AB6" s="118" t="n">
        <x:v>100</x:v>
      </x:c>
      <x:c r="AC6" s="118" t="n">
        <x:v>100</x:v>
      </x:c>
      <x:c r="AD6" s="118" t="n">
        <x:v>80</x:v>
      </x:c>
      <x:c r="AE6" s="118" t="n">
        <x:v>120</x:v>
      </x:c>
      <x:c r="AF6" s="118" t="n">
        <x:v>90</x:v>
      </x:c>
      <x:c r="AG6" s="118" t="n">
        <x:v>110</x:v>
      </x:c>
      <x:c r="AH6" s="118" t="n">
        <x:v>100</x:v>
      </x:c>
      <x:c r="AI6" s="118" t="n">
        <x:v>100</x:v>
      </x:c>
      <x:c r="AJ6" s="118" t="n">
        <x:v>80</x:v>
      </x:c>
      <x:c r="AK6" s="118" t="n">
        <x:v>120</x:v>
      </x:c>
      <x:c r="AL6" s="118" t="n">
        <x:v>90</x:v>
      </x:c>
      <x:c r="AM6" s="118" t="n">
        <x:v>110</x:v>
      </x:c>
      <x:c r="AN6" s="118" t="n">
        <x:v>100</x:v>
      </x:c>
      <x:c r="AO6" s="118" t="n">
        <x:v>100</x:v>
      </x:c>
      <x:c r="AP6" s="115" t="str">
        <x:v>Синтетический пример класса BY при настройках по умолчанию</x:v>
      </x:c>
      <x:c r="AQ6" s="49" t="n">
        <x:f>IF(A6="","",COUNT(BI6:INDEX(BI6:CR6,1,'Настройки'!$B$3)))</x:f>
        <x:v>12</x:v>
      </x:c>
      <x:c r="AR6" s="49" t="n">
        <x:f>IF(A6="","",SUM(BI6:INDEX(BI6:CR6,1,'Настройки'!$B$3)))</x:f>
        <x:v>1200</x:v>
      </x:c>
      <x:c r="AS6" s="58" t="n">
        <x:f>IF(A6="","",IF('Настройки'!$B$4="Стоимость потребления",AR6*D6,IF('Настройки'!$B$4="Количество",AR6,E6)))</x:f>
        <x:v>60000</x:v>
      </x:c>
      <x:c r="AT6" s="61" t="n">
        <x:f>IF(OR(A6="",AS6&lt;0,SUM($AS$2:$AS$1001)&lt;=0),"",AS6/SUM($AS$2:$AS$1001))</x:f>
        <x:v>0.05</x:v>
      </x:c>
      <x:c r="AU6" s="61" t="n">
        <x:f>IF(OR(A6="",AS6&lt;0,SUM($AS$2:$AS$1001)&lt;=0),"",SUMIFS($AS$2:$AS$1001,$AS$2:$AS$1001,"&gt;"&amp;AS6)/SUM($AS$2:$AS$1001))</x:f>
        <x:v>0.86</x:v>
      </x:c>
      <x:c r="AV6" s="61" t="n">
        <x:f>IF(OR(A6="",AS6&lt;0,SUM($AS$2:$AS$1001)&lt;=0),"",SUMIFS($AS$2:$AS$1001,$AS$2:$AS$1001,"&gt;="&amp;AS6)/SUM($AS$2:$AS$1001))</x:f>
        <x:v>0.91</x:v>
      </x:c>
      <x:c r="AW6" s="49" t="str">
        <x:f>IF(A6="","",IF(SUM($AS$2:$AS$1001)&lt;=0,"Не определён",IF(AS6&lt;0,"Исключение",IF(AU6&lt;'Настройки'!$B$5,"A",IF(AU6&lt;'Настройки'!$B$6,"B","C")))))</x:f>
        <x:v>B</x:v>
      </x:c>
      <x:c r="AX6" s="58" t="n">
        <x:f>IF(A6="","",IF(AQ6=0,"",AVERAGE(BI6:INDEX(BI6:CR6,1,'Настройки'!$B$3))))</x:f>
        <x:v>100</x:v>
      </x:c>
      <x:c r="AY6" s="58" t="n">
        <x:f>IF(OR(A6="",AQ6=0),"",STDEVP(BI6:INDEX(BI6:CR6,1,'Настройки'!$B$3)))</x:f>
        <x:v>12.909944487358056</x:v>
      </x:c>
      <x:c r="AZ6" s="61" t="n">
        <x:f>IF(OR(A6="",AQ6&lt;'Настройки'!$B$12,AX6&lt;=0,AND('Настройки'!$B$10="Блокировать",COUNTIF(F6:INDEX(F6:AO6,1,'Настройки'!$B$3),"&lt;0")&gt;0)),"",AY6/ABS(AX6))</x:f>
        <x:v>0.12909944487358055</x:v>
      </x:c>
      <x:c r="BA6" s="49" t="str">
        <x:f>IF(A6="","",IF(AND('Настройки'!$B$10="Блокировать",COUNTIF(F6:INDEX(F6:AO6,1,'Настройки'!$B$3),"&lt;0")&gt;0),"Не определён",IF(AQ6&lt;'Настройки'!$B$12,"Не определён",IF(AX6=0,"Нет спроса",IF(AX6&lt;0,"Не определён",IF(AZ6&lt;='Настройки'!$B$7,"X",IF(AZ6&lt;='Настройки'!$B$8,"Y","Z")))))))</x:f>
        <x:v>Y</x:v>
      </x:c>
      <x:c r="BB6" s="49" t="str">
        <x:f>IF(OR(A6="",LEN(AW6)&lt;&gt;1,LEN(BA6)&lt;&gt;1),"",AW6&amp;BA6)</x:f>
        <x:v>BY</x:v>
      </x:c>
      <x:c r="BC6" s="61" t="n">
        <x:f>IF(OR(A6="",AQ6=0),"",(COUNT(BI6:INDEX(BI6:CR6,1,'Настройки'!$B$3))-COUNT(CS6:INDEX(CS6:EB6,1,'Настройки'!$B$3)))/AQ6)</x:f>
        <x:v>0</x:v>
      </x:c>
      <x:c r="BD6" s="64" t="n">
        <x:f>IF(OR(A6="",COUNT(CS6:INDEX(CS6:EB6,1,'Настройки'!$B$3))=0),"",AQ6/COUNT(CS6:INDEX(CS6:EB6,1,'Настройки'!$B$3)))</x:f>
        <x:v>1</x:v>
      </x:c>
      <x:c r="BE6" s="64" t="n">
        <x:f>IF(OR(A6="",COUNT(CS6:INDEX(CS6:EB6,1,'Настройки'!$B$3))=0),"",IF(AVERAGE(CS6:INDEX(CS6:EB6,1,'Настройки'!$B$3))=0,"",(STDEVP(CS6:INDEX(CS6:EB6,1,'Настройки'!$B$3))/ABS(AVERAGE(CS6:INDEX(CS6:EB6,1,'Настройки'!$B$3))))^2))</x:f>
        <x:v>0.016666666666666663</x:v>
      </x:c>
      <x:c r="BF6" s="49" t="str">
        <x:f>IF(A6="","",IF(AQ6&lt;3,"Недостаточно",IF(AQ6&lt;6,"Предварительный","Обычный")))</x:f>
        <x:v>Обычный</x:v>
      </x:c>
      <x:c r="BG6" s="49" t="str">
        <x:f>IF(A6="","",IF(COUNTIF(F6:INDEX(F6:AO6,1,'Настройки'!$B$3),"&lt;0")&gt;0,IF('Настройки'!$B$10="Блокировать","Отрицательный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"),"")&amp;IF(AQ6&lt;3,"Недостаточно истории. ",IF(AQ6&lt;6,"Предварительная классификация. ",""))&amp;IF(AX6=0,"Нет спроса за горизонт. ","")&amp;IF(AZ6&gt;'Настройки'!$B$11,"Экстремальная вариативность. ",""))</x:f>
      </x:c>
      <x:c r="BH6" s="49" t="str">
        <x:f>IF(A6="","",IFERROR(VLOOKUP(BB6,'Настройки'!$D$3:$E$11,2,FALSE),"Сначала проверьте исходные данные и историю спроса.")&amp;" Уточните срок поставки, MOQ и критичность.")</x:f>
        <x:v>Контроль по исключениям и учёт промокалендаря. Уточните срок поставки, MOQ и критичность.</x:v>
      </x:c>
      <x:c r="BI6" s="50" t="n">
        <x:f>IF(1&gt;'Настройки'!$B$3,"",IF(ISBLANK(F6),IF('Настройки'!$B$9="Нулевой спрос",0,""),IF(F6&lt;0,IF('Настройки'!$B$10="Исключить","",IF('Настройки'!$B$10="Абсолютные значения",ABS(F6),F6)),F6)))</x:f>
        <x:v>80</x:v>
      </x:c>
      <x:c r="BJ6" s="50" t="n">
        <x:f>IF(2&gt;'Настройки'!$B$3,"",IF(ISBLANK(G6),IF('Настройки'!$B$9="Нулевой спрос",0,""),IF(G6&lt;0,IF('Настройки'!$B$10="Исключить","",IF('Настройки'!$B$10="Абсолютные значения",ABS(G6),G6)),G6)))</x:f>
        <x:v>120</x:v>
      </x:c>
      <x:c r="BK6" s="50" t="n">
        <x:f>IF(3&gt;'Настройки'!$B$3,"",IF(ISBLANK(H6),IF('Настройки'!$B$9="Нулевой спрос",0,""),IF(H6&lt;0,IF('Настройки'!$B$10="Исключить","",IF('Настройки'!$B$10="Абсолютные значения",ABS(H6),H6)),H6)))</x:f>
        <x:v>90</x:v>
      </x:c>
      <x:c r="BL6" s="50" t="n">
        <x:f>IF(4&gt;'Настройки'!$B$3,"",IF(ISBLANK(I6),IF('Настройки'!$B$9="Нулевой спрос",0,""),IF(I6&lt;0,IF('Настройки'!$B$10="Исключить","",IF('Настройки'!$B$10="Абсолютные значения",ABS(I6),I6)),I6)))</x:f>
        <x:v>110</x:v>
      </x:c>
      <x:c r="BM6" s="50" t="n">
        <x:f>IF(5&gt;'Настройки'!$B$3,"",IF(ISBLANK(J6),IF('Настройки'!$B$9="Нулевой спрос",0,""),IF(J6&lt;0,IF('Настройки'!$B$10="Исключить","",IF('Настройки'!$B$10="Абсолютные значения",ABS(J6),J6)),J6)))</x:f>
        <x:v>100</x:v>
      </x:c>
      <x:c r="BN6" s="50" t="n">
        <x:f>IF(6&gt;'Настройки'!$B$3,"",IF(ISBLANK(K6),IF('Настройки'!$B$9="Нулевой спрос",0,""),IF(K6&lt;0,IF('Настройки'!$B$10="Исключить","",IF('Настройки'!$B$10="Абсолютные значения",ABS(K6),K6)),K6)))</x:f>
        <x:v>100</x:v>
      </x:c>
      <x:c r="BO6" s="50" t="n">
        <x:f>IF(7&gt;'Настройки'!$B$3,"",IF(ISBLANK(L6),IF('Настройки'!$B$9="Нулевой спрос",0,""),IF(L6&lt;0,IF('Настройки'!$B$10="Исключить","",IF('Настройки'!$B$10="Абсолютные значения",ABS(L6),L6)),L6)))</x:f>
        <x:v>80</x:v>
      </x:c>
      <x:c r="BP6" s="50" t="n">
        <x:f>IF(8&gt;'Настройки'!$B$3,"",IF(ISBLANK(M6),IF('Настройки'!$B$9="Нулевой спрос",0,""),IF(M6&lt;0,IF('Настройки'!$B$10="Исключить","",IF('Настройки'!$B$10="Абсолютные значения",ABS(M6),M6)),M6)))</x:f>
        <x:v>120</x:v>
      </x:c>
      <x:c r="BQ6" s="50" t="n">
        <x:f>IF(9&gt;'Настройки'!$B$3,"",IF(ISBLANK(N6),IF('Настройки'!$B$9="Нулевой спрос",0,""),IF(N6&lt;0,IF('Настройки'!$B$10="Исключить","",IF('Настройки'!$B$10="Абсолютные значения",ABS(N6),N6)),N6)))</x:f>
        <x:v>90</x:v>
      </x:c>
      <x:c r="BR6" s="50" t="n">
        <x:f>IF(10&gt;'Настройки'!$B$3,"",IF(ISBLANK(O6),IF('Настройки'!$B$9="Нулевой спрос",0,""),IF(O6&lt;0,IF('Настройки'!$B$10="Исключить","",IF('Настройки'!$B$10="Абсолютные значения",ABS(O6),O6)),O6)))</x:f>
        <x:v>110</x:v>
      </x:c>
      <x:c r="BS6" s="50" t="n">
        <x:f>IF(11&gt;'Настройки'!$B$3,"",IF(ISBLANK(P6),IF('Настройки'!$B$9="Нулевой спрос",0,""),IF(P6&lt;0,IF('Настройки'!$B$10="Исключить","",IF('Настройки'!$B$10="Абсолютные значения",ABS(P6),P6)),P6)))</x:f>
        <x:v>100</x:v>
      </x:c>
      <x:c r="BT6" s="50" t="n">
        <x:f>IF(12&gt;'Настройки'!$B$3,"",IF(ISBLANK(Q6),IF('Настройки'!$B$9="Нулевой спрос",0,""),IF(Q6&lt;0,IF('Настройки'!$B$10="Исключить","",IF('Настройки'!$B$10="Абсолютные значения",ABS(Q6),Q6)),Q6)))</x:f>
        <x:v>100</x:v>
      </x:c>
      <x:c r="BU6" s="50" t="str">
        <x:f>IF(13&gt;'Настройки'!$B$3,"",IF(ISBLANK(R6),IF('Настройки'!$B$9="Нулевой спрос",0,""),IF(R6&lt;0,IF('Настройки'!$B$10="Исключить","",IF('Настройки'!$B$10="Абсолютные значения",ABS(R6),R6)),R6)))</x:f>
      </x:c>
      <x:c r="BV6" s="50" t="str">
        <x:f>IF(14&gt;'Настройки'!$B$3,"",IF(ISBLANK(S6),IF('Настройки'!$B$9="Нулевой спрос",0,""),IF(S6&lt;0,IF('Настройки'!$B$10="Исключить","",IF('Настройки'!$B$10="Абсолютные значения",ABS(S6),S6)),S6)))</x:f>
      </x:c>
      <x:c r="BW6" s="50" t="str">
        <x:f>IF(15&gt;'Настройки'!$B$3,"",IF(ISBLANK(T6),IF('Настройки'!$B$9="Нулевой спрос",0,""),IF(T6&lt;0,IF('Настройки'!$B$10="Исключить","",IF('Настройки'!$B$10="Абсолютные значения",ABS(T6),T6)),T6)))</x:f>
      </x:c>
      <x:c r="BX6" s="50" t="str">
        <x:f>IF(16&gt;'Настройки'!$B$3,"",IF(ISBLANK(U6),IF('Настройки'!$B$9="Нулевой спрос",0,""),IF(U6&lt;0,IF('Настройки'!$B$10="Исключить","",IF('Настройки'!$B$10="Абсолютные значения",ABS(U6),U6)),U6)))</x:f>
      </x:c>
      <x:c r="BY6" s="50" t="str">
        <x:f>IF(17&gt;'Настройки'!$B$3,"",IF(ISBLANK(V6),IF('Настройки'!$B$9="Нулевой спрос",0,""),IF(V6&lt;0,IF('Настройки'!$B$10="Исключить","",IF('Настройки'!$B$10="Абсолютные значения",ABS(V6),V6)),V6)))</x:f>
      </x:c>
      <x:c r="BZ6" s="50" t="str">
        <x:f>IF(18&gt;'Настройки'!$B$3,"",IF(ISBLANK(W6),IF('Настройки'!$B$9="Нулевой спрос",0,""),IF(W6&lt;0,IF('Настройки'!$B$10="Исключить","",IF('Настройки'!$B$10="Абсолютные значения",ABS(W6),W6)),W6)))</x:f>
      </x:c>
      <x:c r="CA6" s="50" t="str">
        <x:f>IF(19&gt;'Настройки'!$B$3,"",IF(ISBLANK(X6),IF('Настройки'!$B$9="Нулевой спрос",0,""),IF(X6&lt;0,IF('Настройки'!$B$10="Исключить","",IF('Настройки'!$B$10="Абсолютные значения",ABS(X6),X6)),X6)))</x:f>
      </x:c>
      <x:c r="CB6" s="50" t="str">
        <x:f>IF(20&gt;'Настройки'!$B$3,"",IF(ISBLANK(Y6),IF('Настройки'!$B$9="Нулевой спрос",0,""),IF(Y6&lt;0,IF('Настройки'!$B$10="Исключить","",IF('Настройки'!$B$10="Абсолютные значения",ABS(Y6),Y6)),Y6)))</x:f>
      </x:c>
      <x:c r="CC6" s="50" t="str">
        <x:f>IF(21&gt;'Настройки'!$B$3,"",IF(ISBLANK(Z6),IF('Настройки'!$B$9="Нулевой спрос",0,""),IF(Z6&lt;0,IF('Настройки'!$B$10="Исключить","",IF('Настройки'!$B$10="Абсолютные значения",ABS(Z6),Z6)),Z6)))</x:f>
      </x:c>
      <x:c r="CD6" s="50" t="str">
        <x:f>IF(22&gt;'Настройки'!$B$3,"",IF(ISBLANK(AA6),IF('Настройки'!$B$9="Нулевой спрос",0,""),IF(AA6&lt;0,IF('Настройки'!$B$10="Исключить","",IF('Настройки'!$B$10="Абсолютные значения",ABS(AA6),AA6)),AA6)))</x:f>
      </x:c>
      <x:c r="CE6" s="50" t="str">
        <x:f>IF(23&gt;'Настройки'!$B$3,"",IF(ISBLANK(AB6),IF('Настройки'!$B$9="Нулевой спрос",0,""),IF(AB6&lt;0,IF('Настройки'!$B$10="Исключить","",IF('Настройки'!$B$10="Абсолютные значения",ABS(AB6),AB6)),AB6)))</x:f>
      </x:c>
      <x:c r="CF6" s="50" t="str">
        <x:f>IF(24&gt;'Настройки'!$B$3,"",IF(ISBLANK(AC6),IF('Настройки'!$B$9="Нулевой спрос",0,""),IF(AC6&lt;0,IF('Настройки'!$B$10="Исключить","",IF('Настройки'!$B$10="Абсолютные значения",ABS(AC6),AC6)),AC6)))</x:f>
      </x:c>
      <x:c r="CG6" s="50" t="str">
        <x:f>IF(25&gt;'Настройки'!$B$3,"",IF(ISBLANK(AD6),IF('Настройки'!$B$9="Нулевой спрос",0,""),IF(AD6&lt;0,IF('Настройки'!$B$10="Исключить","",IF('Настройки'!$B$10="Абсолютные значения",ABS(AD6),AD6)),AD6)))</x:f>
      </x:c>
      <x:c r="CH6" s="50" t="str">
        <x:f>IF(26&gt;'Настройки'!$B$3,"",IF(ISBLANK(AE6),IF('Настройки'!$B$9="Нулевой спрос",0,""),IF(AE6&lt;0,IF('Настройки'!$B$10="Исключить","",IF('Настройки'!$B$10="Абсолютные значения",ABS(AE6),AE6)),AE6)))</x:f>
      </x:c>
      <x:c r="CI6" s="50" t="str">
        <x:f>IF(27&gt;'Настройки'!$B$3,"",IF(ISBLANK(AF6),IF('Настройки'!$B$9="Нулевой спрос",0,""),IF(AF6&lt;0,IF('Настройки'!$B$10="Исключить","",IF('Настройки'!$B$10="Абсолютные значения",ABS(AF6),AF6)),AF6)))</x:f>
      </x:c>
      <x:c r="CJ6" s="50" t="str">
        <x:f>IF(28&gt;'Настройки'!$B$3,"",IF(ISBLANK(AG6),IF('Настройки'!$B$9="Нулевой спрос",0,""),IF(AG6&lt;0,IF('Настройки'!$B$10="Исключить","",IF('Настройки'!$B$10="Абсолютные значения",ABS(AG6),AG6)),AG6)))</x:f>
      </x:c>
      <x:c r="CK6" s="50" t="str">
        <x:f>IF(29&gt;'Настройки'!$B$3,"",IF(ISBLANK(AH6),IF('Настройки'!$B$9="Нулевой спрос",0,""),IF(AH6&lt;0,IF('Настройки'!$B$10="Исключить","",IF('Настройки'!$B$10="Абсолютные значения",ABS(AH6),AH6)),AH6)))</x:f>
      </x:c>
      <x:c r="CL6" s="50" t="str">
        <x:f>IF(30&gt;'Настройки'!$B$3,"",IF(ISBLANK(AI6),IF('Настройки'!$B$9="Нулевой спрос",0,""),IF(AI6&lt;0,IF('Настройки'!$B$10="Исключить","",IF('Настройки'!$B$10="Абсолютные значения",ABS(AI6),AI6)),AI6)))</x:f>
      </x:c>
      <x:c r="CM6" s="50" t="str">
        <x:f>IF(31&gt;'Настройки'!$B$3,"",IF(ISBLANK(AJ6),IF('Настройки'!$B$9="Нулевой спрос",0,""),IF(AJ6&lt;0,IF('Настройки'!$B$10="Исключить","",IF('Настройки'!$B$10="Абсолютные значения",ABS(AJ6),AJ6)),AJ6)))</x:f>
      </x:c>
      <x:c r="CN6" s="50" t="str">
        <x:f>IF(32&gt;'Настройки'!$B$3,"",IF(ISBLANK(AK6),IF('Настройки'!$B$9="Нулевой спрос",0,""),IF(AK6&lt;0,IF('Настройки'!$B$10="Исключить","",IF('Настройки'!$B$10="Абсолютные значения",ABS(AK6),AK6)),AK6)))</x:f>
      </x:c>
      <x:c r="CO6" s="50" t="str">
        <x:f>IF(33&gt;'Настройки'!$B$3,"",IF(ISBLANK(AL6),IF('Настройки'!$B$9="Нулевой спрос",0,""),IF(AL6&lt;0,IF('Настройки'!$B$10="Исключить","",IF('Настройки'!$B$10="Абсолютные значения",ABS(AL6),AL6)),AL6)))</x:f>
      </x:c>
      <x:c r="CP6" s="50" t="str">
        <x:f>IF(34&gt;'Настройки'!$B$3,"",IF(ISBLANK(AM6),IF('Настройки'!$B$9="Нулевой спрос",0,""),IF(AM6&lt;0,IF('Настройки'!$B$10="Исключить","",IF('Настройки'!$B$10="Абсолютные значения",ABS(AM6),AM6)),AM6)))</x:f>
      </x:c>
      <x:c r="CQ6" s="50" t="str">
        <x:f>IF(35&gt;'Настройки'!$B$3,"",IF(ISBLANK(AN6),IF('Настройки'!$B$9="Нулевой спрос",0,""),IF(AN6&lt;0,IF('Настройки'!$B$10="Исключить","",IF('Настройки'!$B$10="Абсолютные значения",ABS(AN6),AN6)),AN6)))</x:f>
      </x:c>
      <x:c r="CR6" s="50" t="str">
        <x:f>IF(36&gt;'Настройки'!$B$3,"",IF(ISBLANK(AO6),IF('Настройки'!$B$9="Нулевой спрос",0,""),IF(AO6&lt;0,IF('Настройки'!$B$10="Исключить","",IF('Настройки'!$B$10="Абсолютные значения",ABS(AO6),AO6)),AO6)))</x:f>
      </x:c>
      <x:c r="CS6" s="50" t="n">
        <x:f>IF(OR(1&gt;'Настройки'!$B$3,ISBLANK(BI6),BI6=0),"",BI6)</x:f>
        <x:v>80</x:v>
      </x:c>
      <x:c r="CT6" s="50" t="n">
        <x:f>IF(OR(2&gt;'Настройки'!$B$3,ISBLANK(BJ6),BJ6=0),"",BJ6)</x:f>
        <x:v>120</x:v>
      </x:c>
      <x:c r="CU6" s="50" t="n">
        <x:f>IF(OR(3&gt;'Настройки'!$B$3,ISBLANK(BK6),BK6=0),"",BK6)</x:f>
        <x:v>90</x:v>
      </x:c>
      <x:c r="CV6" s="50" t="n">
        <x:f>IF(OR(4&gt;'Настройки'!$B$3,ISBLANK(BL6),BL6=0),"",BL6)</x:f>
        <x:v>110</x:v>
      </x:c>
      <x:c r="CW6" s="50" t="n">
        <x:f>IF(OR(5&gt;'Настройки'!$B$3,ISBLANK(BM6),BM6=0),"",BM6)</x:f>
        <x:v>100</x:v>
      </x:c>
      <x:c r="CX6" s="50" t="n">
        <x:f>IF(OR(6&gt;'Настройки'!$B$3,ISBLANK(BN6),BN6=0),"",BN6)</x:f>
        <x:v>100</x:v>
      </x:c>
      <x:c r="CY6" s="50" t="n">
        <x:f>IF(OR(7&gt;'Настройки'!$B$3,ISBLANK(BO6),BO6=0),"",BO6)</x:f>
        <x:v>80</x:v>
      </x:c>
      <x:c r="CZ6" s="50" t="n">
        <x:f>IF(OR(8&gt;'Настройки'!$B$3,ISBLANK(BP6),BP6=0),"",BP6)</x:f>
        <x:v>120</x:v>
      </x:c>
      <x:c r="DA6" s="50" t="n">
        <x:f>IF(OR(9&gt;'Настройки'!$B$3,ISBLANK(BQ6),BQ6=0),"",BQ6)</x:f>
        <x:v>90</x:v>
      </x:c>
      <x:c r="DB6" s="50" t="n">
        <x:f>IF(OR(10&gt;'Настройки'!$B$3,ISBLANK(BR6),BR6=0),"",BR6)</x:f>
        <x:v>110</x:v>
      </x:c>
      <x:c r="DC6" s="50" t="n">
        <x:f>IF(OR(11&gt;'Настройки'!$B$3,ISBLANK(BS6),BS6=0),"",BS6)</x:f>
        <x:v>100</x:v>
      </x:c>
      <x:c r="DD6" s="50" t="n">
        <x:f>IF(OR(12&gt;'Настройки'!$B$3,ISBLANK(BT6),BT6=0),"",BT6)</x:f>
        <x:v>100</x:v>
      </x:c>
      <x:c r="DE6" s="50" t="str">
        <x:f>IF(OR(13&gt;'Настройки'!$B$3,ISBLANK(BU6),BU6=0),"",BU6)</x:f>
      </x:c>
      <x:c r="DF6" s="50" t="str">
        <x:f>IF(OR(14&gt;'Настройки'!$B$3,ISBLANK(BV6),BV6=0),"",BV6)</x:f>
      </x:c>
      <x:c r="DG6" s="50" t="str">
        <x:f>IF(OR(15&gt;'Настройки'!$B$3,ISBLANK(BW6),BW6=0),"",BW6)</x:f>
      </x:c>
      <x:c r="DH6" s="50" t="str">
        <x:f>IF(OR(16&gt;'Настройки'!$B$3,ISBLANK(BX6),BX6=0),"",BX6)</x:f>
      </x:c>
      <x:c r="DI6" s="50" t="str">
        <x:f>IF(OR(17&gt;'Настройки'!$B$3,ISBLANK(BY6),BY6=0),"",BY6)</x:f>
      </x:c>
      <x:c r="DJ6" s="50" t="str">
        <x:f>IF(OR(18&gt;'Настройки'!$B$3,ISBLANK(BZ6),BZ6=0),"",BZ6)</x:f>
      </x:c>
      <x:c r="DK6" s="50" t="str">
        <x:f>IF(OR(19&gt;'Настройки'!$B$3,ISBLANK(CA6),CA6=0),"",CA6)</x:f>
      </x:c>
      <x:c r="DL6" s="50" t="str">
        <x:f>IF(OR(20&gt;'Настройки'!$B$3,ISBLANK(CB6),CB6=0),"",CB6)</x:f>
      </x:c>
      <x:c r="DM6" s="50" t="str">
        <x:f>IF(OR(21&gt;'Настройки'!$B$3,ISBLANK(CC6),CC6=0),"",CC6)</x:f>
      </x:c>
      <x:c r="DN6" s="50" t="str">
        <x:f>IF(OR(22&gt;'Настройки'!$B$3,ISBLANK(CD6),CD6=0),"",CD6)</x:f>
      </x:c>
      <x:c r="DO6" s="50" t="str">
        <x:f>IF(OR(23&gt;'Настройки'!$B$3,ISBLANK(CE6),CE6=0),"",CE6)</x:f>
      </x:c>
      <x:c r="DP6" s="50" t="str">
        <x:f>IF(OR(24&gt;'Настройки'!$B$3,ISBLANK(CF6),CF6=0),"",CF6)</x:f>
      </x:c>
      <x:c r="DQ6" s="50" t="str">
        <x:f>IF(OR(25&gt;'Настройки'!$B$3,ISBLANK(CG6),CG6=0),"",CG6)</x:f>
      </x:c>
      <x:c r="DR6" s="50" t="str">
        <x:f>IF(OR(26&gt;'Настройки'!$B$3,ISBLANK(CH6),CH6=0),"",CH6)</x:f>
      </x:c>
      <x:c r="DS6" s="50" t="str">
        <x:f>IF(OR(27&gt;'Настройки'!$B$3,ISBLANK(CI6),CI6=0),"",CI6)</x:f>
      </x:c>
      <x:c r="DT6" s="50" t="str">
        <x:f>IF(OR(28&gt;'Настройки'!$B$3,ISBLANK(CJ6),CJ6=0),"",CJ6)</x:f>
      </x:c>
      <x:c r="DU6" s="50" t="str">
        <x:f>IF(OR(29&gt;'Настройки'!$B$3,ISBLANK(CK6),CK6=0),"",CK6)</x:f>
      </x:c>
      <x:c r="DV6" s="50" t="str">
        <x:f>IF(OR(30&gt;'Настройки'!$B$3,ISBLANK(CL6),CL6=0),"",CL6)</x:f>
      </x:c>
      <x:c r="DW6" s="50" t="str">
        <x:f>IF(OR(31&gt;'Настройки'!$B$3,ISBLANK(CM6),CM6=0),"",CM6)</x:f>
      </x:c>
      <x:c r="DX6" s="50" t="str">
        <x:f>IF(OR(32&gt;'Настройки'!$B$3,ISBLANK(CN6),CN6=0),"",CN6)</x:f>
      </x:c>
      <x:c r="DY6" s="50" t="str">
        <x:f>IF(OR(33&gt;'Настройки'!$B$3,ISBLANK(CO6),CO6=0),"",CO6)</x:f>
      </x:c>
      <x:c r="DZ6" s="50" t="str">
        <x:f>IF(OR(34&gt;'Настройки'!$B$3,ISBLANK(CP6),CP6=0),"",CP6)</x:f>
      </x:c>
      <x:c r="EA6" s="50" t="str">
        <x:f>IF(OR(35&gt;'Настройки'!$B$3,ISBLANK(CQ6),CQ6=0),"",CQ6)</x:f>
      </x:c>
      <x:c r="EB6" s="50" t="str">
        <x:f>IF(OR(36&gt;'Настройки'!$B$3,ISBLANK(CR6),CR6=0),"",CR6)</x:f>
      </x:c>
      <x:c r="EC6" s="50" t="str">
        <x:f>IF(A6="","",IF(OR(BB6="AZ",BB6="BZ"),10000+ROW(),IF(AZ6&gt;'Настройки'!$B$11,20000+ROW(),IF(BF6&lt;&gt;"Обычный",30000+ROW(),IF(AX6&lt;=0,40000+ROW(),"")))))</x:f>
      </x:c>
      <x:c r="ED6" s="50" t="str">
        <x:f>IF(EC6="","",COUNTIFS($EC$2:$EC$1001,"&gt;0",$EC$2:$EC$1001,"&lt;"&amp;EC6)+1)</x:f>
      </x:c>
    </x:row>
    <x:row r="7" ht="22" customHeight="1">
      <x:c r="A7" s="115" t="str">
        <x:v>DEMO-BZ</x:v>
      </x:c>
      <x:c r="B7" s="115" t="str">
        <x:v>Набор сезонный</x:v>
      </x:c>
      <x:c r="C7" s="115" t="str">
        <x:v>Демо</x:v>
      </x:c>
      <x:c r="D7" s="118" t="n">
        <x:v>40</x:v>
      </x:c>
      <x:c r="E7" s="118" t="n">
        <x:v>48000</x:v>
      </x:c>
      <x:c r="F7" s="118" t="n">
        <x:v>0</x:v>
      </x:c>
      <x:c r="G7" s="118" t="n">
        <x:v>0</x:v>
      </x:c>
      <x:c r="H7" s="118" t="n">
        <x:v>50</x:v>
      </x:c>
      <x:c r="I7" s="118" t="n">
        <x:v>150</x:v>
      </x:c>
      <x:c r="J7" s="118" t="n">
        <x:v>200</x:v>
      </x:c>
      <x:c r="K7" s="118" t="n">
        <x:v>200</x:v>
      </x:c>
      <x:c r="L7" s="118" t="n">
        <x:v>0</x:v>
      </x:c>
      <x:c r="M7" s="118" t="n">
        <x:v>0</x:v>
      </x:c>
      <x:c r="N7" s="118" t="n">
        <x:v>50</x:v>
      </x:c>
      <x:c r="O7" s="118" t="n">
        <x:v>150</x:v>
      </x:c>
      <x:c r="P7" s="118" t="n">
        <x:v>200</x:v>
      </x:c>
      <x:c r="Q7" s="118" t="n">
        <x:v>200</x:v>
      </x:c>
      <x:c r="R7" s="118" t="n">
        <x:v>0</x:v>
      </x:c>
      <x:c r="S7" s="118" t="n">
        <x:v>0</x:v>
      </x:c>
      <x:c r="T7" s="118" t="n">
        <x:v>50</x:v>
      </x:c>
      <x:c r="U7" s="118" t="n">
        <x:v>150</x:v>
      </x:c>
      <x:c r="V7" s="118" t="n">
        <x:v>200</x:v>
      </x:c>
      <x:c r="W7" s="118" t="n">
        <x:v>200</x:v>
      </x:c>
      <x:c r="X7" s="118" t="n">
        <x:v>0</x:v>
      </x:c>
      <x:c r="Y7" s="118" t="n">
        <x:v>0</x:v>
      </x:c>
      <x:c r="Z7" s="118" t="n">
        <x:v>50</x:v>
      </x:c>
      <x:c r="AA7" s="118" t="n">
        <x:v>150</x:v>
      </x:c>
      <x:c r="AB7" s="118" t="n">
        <x:v>200</x:v>
      </x:c>
      <x:c r="AC7" s="118" t="n">
        <x:v>200</x:v>
      </x:c>
      <x:c r="AD7" s="118" t="n">
        <x:v>0</x:v>
      </x:c>
      <x:c r="AE7" s="118" t="n">
        <x:v>0</x:v>
      </x:c>
      <x:c r="AF7" s="118" t="n">
        <x:v>50</x:v>
      </x:c>
      <x:c r="AG7" s="118" t="n">
        <x:v>150</x:v>
      </x:c>
      <x:c r="AH7" s="118" t="n">
        <x:v>200</x:v>
      </x:c>
      <x:c r="AI7" s="118" t="n">
        <x:v>200</x:v>
      </x:c>
      <x:c r="AJ7" s="118" t="n">
        <x:v>0</x:v>
      </x:c>
      <x:c r="AK7" s="118" t="n">
        <x:v>0</x:v>
      </x:c>
      <x:c r="AL7" s="118" t="n">
        <x:v>50</x:v>
      </x:c>
      <x:c r="AM7" s="118" t="n">
        <x:v>150</x:v>
      </x:c>
      <x:c r="AN7" s="118" t="n">
        <x:v>200</x:v>
      </x:c>
      <x:c r="AO7" s="118" t="n">
        <x:v>200</x:v>
      </x:c>
      <x:c r="AP7" s="115" t="str">
        <x:v>Синтетический пример класса BZ при настройках по умолчанию</x:v>
      </x:c>
      <x:c r="AQ7" s="49" t="n">
        <x:f>IF(A7="","",COUNT(BI7:INDEX(BI7:CR7,1,'Настройки'!$B$3)))</x:f>
        <x:v>12</x:v>
      </x:c>
      <x:c r="AR7" s="49" t="n">
        <x:f>IF(A7="","",SUM(BI7:INDEX(BI7:CR7,1,'Настройки'!$B$3)))</x:f>
        <x:v>1200</x:v>
      </x:c>
      <x:c r="AS7" s="58" t="n">
        <x:f>IF(A7="","",IF('Настройки'!$B$4="Стоимость потребления",AR7*D7,IF('Настройки'!$B$4="Количество",AR7,E7)))</x:f>
        <x:v>48000</x:v>
      </x:c>
      <x:c r="AT7" s="61" t="n">
        <x:f>IF(OR(A7="",AS7&lt;0,SUM($AS$2:$AS$1001)&lt;=0),"",AS7/SUM($AS$2:$AS$1001))</x:f>
        <x:v>0.04</x:v>
      </x:c>
      <x:c r="AU7" s="61" t="n">
        <x:f>IF(OR(A7="",AS7&lt;0,SUM($AS$2:$AS$1001)&lt;=0),"",SUMIFS($AS$2:$AS$1001,$AS$2:$AS$1001,"&gt;"&amp;AS7)/SUM($AS$2:$AS$1001))</x:f>
        <x:v>0.91</x:v>
      </x:c>
      <x:c r="AV7" s="61" t="n">
        <x:f>IF(OR(A7="",AS7&lt;0,SUM($AS$2:$AS$1001)&lt;=0),"",SUMIFS($AS$2:$AS$1001,$AS$2:$AS$1001,"&gt;="&amp;AS7)/SUM($AS$2:$AS$1001))</x:f>
        <x:v>0.95</x:v>
      </x:c>
      <x:c r="AW7" s="49" t="str">
        <x:f>IF(A7="","",IF(SUM($AS$2:$AS$1001)&lt;=0,"Не определён",IF(AS7&lt;0,"Исключение",IF(AU7&lt;'Настройки'!$B$5,"A",IF(AU7&lt;'Настройки'!$B$6,"B","C")))))</x:f>
        <x:v>B</x:v>
      </x:c>
      <x:c r="AX7" s="58" t="n">
        <x:f>IF(A7="","",IF(AQ7=0,"",AVERAGE(BI7:INDEX(BI7:CR7,1,'Настройки'!$B$3))))</x:f>
        <x:v>100</x:v>
      </x:c>
      <x:c r="AY7" s="58" t="n">
        <x:f>IF(OR(A7="",AQ7=0),"",STDEVP(BI7:INDEX(BI7:CR7,1,'Настройки'!$B$3)))</x:f>
        <x:v>86.60254037844386</x:v>
      </x:c>
      <x:c r="AZ7" s="61" t="n">
        <x:f>IF(OR(A7="",AQ7&lt;'Настройки'!$B$12,AX7&lt;=0,AND('Настройки'!$B$10="Блокировать",COUNTIF(F7:INDEX(F7:AO7,1,'Настройки'!$B$3),"&lt;0")&gt;0)),"",AY7/ABS(AX7))</x:f>
        <x:v>0.8660254037844386</x:v>
      </x:c>
      <x:c r="BA7" s="49" t="str">
        <x:f>IF(A7="","",IF(AND('Настройки'!$B$10="Блокировать",COUNTIF(F7:INDEX(F7:AO7,1,'Настройки'!$B$3),"&lt;0")&gt;0),"Не определён",IF(AQ7&lt;'Настройки'!$B$12,"Не определён",IF(AX7=0,"Нет спроса",IF(AX7&lt;0,"Не определён",IF(AZ7&lt;='Настройки'!$B$7,"X",IF(AZ7&lt;='Настройки'!$B$8,"Y","Z")))))))</x:f>
        <x:v>Z</x:v>
      </x:c>
      <x:c r="BB7" s="49" t="str">
        <x:f>IF(OR(A7="",LEN(AW7)&lt;&gt;1,LEN(BA7)&lt;&gt;1),"",AW7&amp;BA7)</x:f>
        <x:v>BZ</x:v>
      </x:c>
      <x:c r="BC7" s="61" t="n">
        <x:f>IF(OR(A7="",AQ7=0),"",(COUNT(BI7:INDEX(BI7:CR7,1,'Настройки'!$B$3))-COUNT(CS7:INDEX(CS7:EB7,1,'Настройки'!$B$3)))/AQ7)</x:f>
        <x:v>0.3333333333333333</x:v>
      </x:c>
      <x:c r="BD7" s="64" t="n">
        <x:f>IF(OR(A7="",COUNT(CS7:INDEX(CS7:EB7,1,'Настройки'!$B$3))=0),"",AQ7/COUNT(CS7:INDEX(CS7:EB7,1,'Настройки'!$B$3)))</x:f>
        <x:v>1.5</x:v>
      </x:c>
      <x:c r="BE7" s="64" t="n">
        <x:f>IF(OR(A7="",COUNT(CS7:INDEX(CS7:EB7,1,'Настройки'!$B$3))=0),"",IF(AVERAGE(CS7:INDEX(CS7:EB7,1,'Настройки'!$B$3))=0,"",(STDEVP(CS7:INDEX(CS7:EB7,1,'Настройки'!$B$3))/ABS(AVERAGE(CS7:INDEX(CS7:EB7,1,'Настройки'!$B$3))))^2))</x:f>
        <x:v>0.16666666666666666</x:v>
      </x:c>
      <x:c r="BF7" s="49" t="str">
        <x:f>IF(A7="","",IF(AQ7&lt;3,"Недостаточно",IF(AQ7&lt;6,"Предварительный","Обычный")))</x:f>
        <x:v>Обычный</x:v>
      </x:c>
      <x:c r="BG7" s="49" t="str">
        <x:f>IF(A7="","",IF(COUNTIF(F7:INDEX(F7:AO7,1,'Настройки'!$B$3),"&lt;0")&gt;0,IF('Настройки'!$B$10="Блокировать","Отрицательный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"),"")&amp;IF(AQ7&lt;3,"Недостаточно истории. ",IF(AQ7&lt;6,"Предварительная классификация. ",""))&amp;IF(AX7=0,"Нет спроса за горизонт. ","")&amp;IF(AZ7&gt;'Настройки'!$B$11,"Экстремальная вариативность. ",""))</x:f>
      </x:c>
      <x:c r="BH7" s="49" t="str">
        <x:f>IF(A7="","",IFERROR(VLOOKUP(BB7,'Настройки'!$D$3:$E$11,2,FALSE),"Сначала проверьте исходные данные и историю спроса.")&amp;" Уточните срок поставки, MOQ и критичность.")</x:f>
        <x:v>Ограниченный запас, заказ под событие или укрупнённый цикл. Уточните срок поставки, MOQ и критичность.</x:v>
      </x:c>
      <x:c r="BI7" s="50" t="n">
        <x:f>IF(1&gt;'Настройки'!$B$3,"",IF(ISBLANK(F7),IF('Настройки'!$B$9="Нулевой спрос",0,""),IF(F7&lt;0,IF('Настройки'!$B$10="Исключить","",IF('Настройки'!$B$10="Абсолютные значения",ABS(F7),F7)),F7)))</x:f>
        <x:v>0</x:v>
      </x:c>
      <x:c r="BJ7" s="50" t="n">
        <x:f>IF(2&gt;'Настройки'!$B$3,"",IF(ISBLANK(G7),IF('Настройки'!$B$9="Нулевой спрос",0,""),IF(G7&lt;0,IF('Настройки'!$B$10="Исключить","",IF('Настройки'!$B$10="Абсолютные значения",ABS(G7),G7)),G7)))</x:f>
        <x:v>0</x:v>
      </x:c>
      <x:c r="BK7" s="50" t="n">
        <x:f>IF(3&gt;'Настройки'!$B$3,"",IF(ISBLANK(H7),IF('Настройки'!$B$9="Нулевой спрос",0,""),IF(H7&lt;0,IF('Настройки'!$B$10="Исключить","",IF('Настройки'!$B$10="Абсолютные значения",ABS(H7),H7)),H7)))</x:f>
        <x:v>50</x:v>
      </x:c>
      <x:c r="BL7" s="50" t="n">
        <x:f>IF(4&gt;'Настройки'!$B$3,"",IF(ISBLANK(I7),IF('Настройки'!$B$9="Нулевой спрос",0,""),IF(I7&lt;0,IF('Настройки'!$B$10="Исключить","",IF('Настройки'!$B$10="Абсолютные значения",ABS(I7),I7)),I7)))</x:f>
        <x:v>150</x:v>
      </x:c>
      <x:c r="BM7" s="50" t="n">
        <x:f>IF(5&gt;'Настройки'!$B$3,"",IF(ISBLANK(J7),IF('Настройки'!$B$9="Нулевой спрос",0,""),IF(J7&lt;0,IF('Настройки'!$B$10="Исключить","",IF('Настройки'!$B$10="Абсолютные значения",ABS(J7),J7)),J7)))</x:f>
        <x:v>200</x:v>
      </x:c>
      <x:c r="BN7" s="50" t="n">
        <x:f>IF(6&gt;'Настройки'!$B$3,"",IF(ISBLANK(K7),IF('Настройки'!$B$9="Нулевой спрос",0,""),IF(K7&lt;0,IF('Настройки'!$B$10="Исключить","",IF('Настройки'!$B$10="Абсолютные значения",ABS(K7),K7)),K7)))</x:f>
        <x:v>200</x:v>
      </x:c>
      <x:c r="BO7" s="50" t="n">
        <x:f>IF(7&gt;'Настройки'!$B$3,"",IF(ISBLANK(L7),IF('Настройки'!$B$9="Нулевой спрос",0,""),IF(L7&lt;0,IF('Настройки'!$B$10="Исключить","",IF('Настройки'!$B$10="Абсолютные значения",ABS(L7),L7)),L7)))</x:f>
        <x:v>0</x:v>
      </x:c>
      <x:c r="BP7" s="50" t="n">
        <x:f>IF(8&gt;'Настройки'!$B$3,"",IF(ISBLANK(M7),IF('Настройки'!$B$9="Нулевой спрос",0,""),IF(M7&lt;0,IF('Настройки'!$B$10="Исключить","",IF('Настройки'!$B$10="Абсолютные значения",ABS(M7),M7)),M7)))</x:f>
        <x:v>0</x:v>
      </x:c>
      <x:c r="BQ7" s="50" t="n">
        <x:f>IF(9&gt;'Настройки'!$B$3,"",IF(ISBLANK(N7),IF('Настройки'!$B$9="Нулевой спрос",0,""),IF(N7&lt;0,IF('Настройки'!$B$10="Исключить","",IF('Настройки'!$B$10="Абсолютные значения",ABS(N7),N7)),N7)))</x:f>
        <x:v>50</x:v>
      </x:c>
      <x:c r="BR7" s="50" t="n">
        <x:f>IF(10&gt;'Настройки'!$B$3,"",IF(ISBLANK(O7),IF('Настройки'!$B$9="Нулевой спрос",0,""),IF(O7&lt;0,IF('Настройки'!$B$10="Исключить","",IF('Настройки'!$B$10="Абсолютные значения",ABS(O7),O7)),O7)))</x:f>
        <x:v>150</x:v>
      </x:c>
      <x:c r="BS7" s="50" t="n">
        <x:f>IF(11&gt;'Настройки'!$B$3,"",IF(ISBLANK(P7),IF('Настройки'!$B$9="Нулевой спрос",0,""),IF(P7&lt;0,IF('Настройки'!$B$10="Исключить","",IF('Настройки'!$B$10="Абсолютные значения",ABS(P7),P7)),P7)))</x:f>
        <x:v>200</x:v>
      </x:c>
      <x:c r="BT7" s="50" t="n">
        <x:f>IF(12&gt;'Настройки'!$B$3,"",IF(ISBLANK(Q7),IF('Настройки'!$B$9="Нулевой спрос",0,""),IF(Q7&lt;0,IF('Настройки'!$B$10="Исключить","",IF('Настройки'!$B$10="Абсолютные значения",ABS(Q7),Q7)),Q7)))</x:f>
        <x:v>200</x:v>
      </x:c>
      <x:c r="BU7" s="50" t="str">
        <x:f>IF(13&gt;'Настройки'!$B$3,"",IF(ISBLANK(R7),IF('Настройки'!$B$9="Нулевой спрос",0,""),IF(R7&lt;0,IF('Настройки'!$B$10="Исключить","",IF('Настройки'!$B$10="Абсолютные значения",ABS(R7),R7)),R7)))</x:f>
      </x:c>
      <x:c r="BV7" s="50" t="str">
        <x:f>IF(14&gt;'Настройки'!$B$3,"",IF(ISBLANK(S7),IF('Настройки'!$B$9="Нулевой спрос",0,""),IF(S7&lt;0,IF('Настройки'!$B$10="Исключить","",IF('Настройки'!$B$10="Абсолютные значения",ABS(S7),S7)),S7)))</x:f>
      </x:c>
      <x:c r="BW7" s="50" t="str">
        <x:f>IF(15&gt;'Настройки'!$B$3,"",IF(ISBLANK(T7),IF('Настройки'!$B$9="Нулевой спрос",0,""),IF(T7&lt;0,IF('Настройки'!$B$10="Исключить","",IF('Настройки'!$B$10="Абсолютные значения",ABS(T7),T7)),T7)))</x:f>
      </x:c>
      <x:c r="BX7" s="50" t="str">
        <x:f>IF(16&gt;'Настройки'!$B$3,"",IF(ISBLANK(U7),IF('Настройки'!$B$9="Нулевой спрос",0,""),IF(U7&lt;0,IF('Настройки'!$B$10="Исключить","",IF('Настройки'!$B$10="Абсолютные значения",ABS(U7),U7)),U7)))</x:f>
      </x:c>
      <x:c r="BY7" s="50" t="str">
        <x:f>IF(17&gt;'Настройки'!$B$3,"",IF(ISBLANK(V7),IF('Настройки'!$B$9="Нулевой спрос",0,""),IF(V7&lt;0,IF('Настройки'!$B$10="Исключить","",IF('Настройки'!$B$10="Абсолютные значения",ABS(V7),V7)),V7)))</x:f>
      </x:c>
      <x:c r="BZ7" s="50" t="str">
        <x:f>IF(18&gt;'Настройки'!$B$3,"",IF(ISBLANK(W7),IF('Настройки'!$B$9="Нулевой спрос",0,""),IF(W7&lt;0,IF('Настройки'!$B$10="Исключить","",IF('Настройки'!$B$10="Абсолютные значения",ABS(W7),W7)),W7)))</x:f>
      </x:c>
      <x:c r="CA7" s="50" t="str">
        <x:f>IF(19&gt;'Настройки'!$B$3,"",IF(ISBLANK(X7),IF('Настройки'!$B$9="Нулевой спрос",0,""),IF(X7&lt;0,IF('Настройки'!$B$10="Исключить","",IF('Настройки'!$B$10="Абсолютные значения",ABS(X7),X7)),X7)))</x:f>
      </x:c>
      <x:c r="CB7" s="50" t="str">
        <x:f>IF(20&gt;'Настройки'!$B$3,"",IF(ISBLANK(Y7),IF('Настройки'!$B$9="Нулевой спрос",0,""),IF(Y7&lt;0,IF('Настройки'!$B$10="Исключить","",IF('Настройки'!$B$10="Абсолютные значения",ABS(Y7),Y7)),Y7)))</x:f>
      </x:c>
      <x:c r="CC7" s="50" t="str">
        <x:f>IF(21&gt;'Настройки'!$B$3,"",IF(ISBLANK(Z7),IF('Настройки'!$B$9="Нулевой спрос",0,""),IF(Z7&lt;0,IF('Настройки'!$B$10="Исключить","",IF('Настройки'!$B$10="Абсолютные значения",ABS(Z7),Z7)),Z7)))</x:f>
      </x:c>
      <x:c r="CD7" s="50" t="str">
        <x:f>IF(22&gt;'Настройки'!$B$3,"",IF(ISBLANK(AA7),IF('Настройки'!$B$9="Нулевой спрос",0,""),IF(AA7&lt;0,IF('Настройки'!$B$10="Исключить","",IF('Настройки'!$B$10="Абсолютные значения",ABS(AA7),AA7)),AA7)))</x:f>
      </x:c>
      <x:c r="CE7" s="50" t="str">
        <x:f>IF(23&gt;'Настройки'!$B$3,"",IF(ISBLANK(AB7),IF('Настройки'!$B$9="Нулевой спрос",0,""),IF(AB7&lt;0,IF('Настройки'!$B$10="Исключить","",IF('Настройки'!$B$10="Абсолютные значения",ABS(AB7),AB7)),AB7)))</x:f>
      </x:c>
      <x:c r="CF7" s="50" t="str">
        <x:f>IF(24&gt;'Настройки'!$B$3,"",IF(ISBLANK(AC7),IF('Настройки'!$B$9="Нулевой спрос",0,""),IF(AC7&lt;0,IF('Настройки'!$B$10="Исключить","",IF('Настройки'!$B$10="Абсолютные значения",ABS(AC7),AC7)),AC7)))</x:f>
      </x:c>
      <x:c r="CG7" s="50" t="str">
        <x:f>IF(25&gt;'Настройки'!$B$3,"",IF(ISBLANK(AD7),IF('Настройки'!$B$9="Нулевой спрос",0,""),IF(AD7&lt;0,IF('Настройки'!$B$10="Исключить","",IF('Настройки'!$B$10="Абсолютные значения",ABS(AD7),AD7)),AD7)))</x:f>
      </x:c>
      <x:c r="CH7" s="50" t="str">
        <x:f>IF(26&gt;'Настройки'!$B$3,"",IF(ISBLANK(AE7),IF('Настройки'!$B$9="Нулевой спрос",0,""),IF(AE7&lt;0,IF('Настройки'!$B$10="Исключить","",IF('Настройки'!$B$10="Абсолютные значения",ABS(AE7),AE7)),AE7)))</x:f>
      </x:c>
      <x:c r="CI7" s="50" t="str">
        <x:f>IF(27&gt;'Настройки'!$B$3,"",IF(ISBLANK(AF7),IF('Настройки'!$B$9="Нулевой спрос",0,""),IF(AF7&lt;0,IF('Настройки'!$B$10="Исключить","",IF('Настройки'!$B$10="Абсолютные значения",ABS(AF7),AF7)),AF7)))</x:f>
      </x:c>
      <x:c r="CJ7" s="50" t="str">
        <x:f>IF(28&gt;'Настройки'!$B$3,"",IF(ISBLANK(AG7),IF('Настройки'!$B$9="Нулевой спрос",0,""),IF(AG7&lt;0,IF('Настройки'!$B$10="Исключить","",IF('Настройки'!$B$10="Абсолютные значения",ABS(AG7),AG7)),AG7)))</x:f>
      </x:c>
      <x:c r="CK7" s="50" t="str">
        <x:f>IF(29&gt;'Настройки'!$B$3,"",IF(ISBLANK(AH7),IF('Настройки'!$B$9="Нулевой спрос",0,""),IF(AH7&lt;0,IF('Настройки'!$B$10="Исключить","",IF('Настройки'!$B$10="Абсолютные значения",ABS(AH7),AH7)),AH7)))</x:f>
      </x:c>
      <x:c r="CL7" s="50" t="str">
        <x:f>IF(30&gt;'Настройки'!$B$3,"",IF(ISBLANK(AI7),IF('Настройки'!$B$9="Нулевой спрос",0,""),IF(AI7&lt;0,IF('Настройки'!$B$10="Исключить","",IF('Настройки'!$B$10="Абсолютные значения",ABS(AI7),AI7)),AI7)))</x:f>
      </x:c>
      <x:c r="CM7" s="50" t="str">
        <x:f>IF(31&gt;'Настройки'!$B$3,"",IF(ISBLANK(AJ7),IF('Настройки'!$B$9="Нулевой спрос",0,""),IF(AJ7&lt;0,IF('Настройки'!$B$10="Исключить","",IF('Настройки'!$B$10="Абсолютные значения",ABS(AJ7),AJ7)),AJ7)))</x:f>
      </x:c>
      <x:c r="CN7" s="50" t="str">
        <x:f>IF(32&gt;'Настройки'!$B$3,"",IF(ISBLANK(AK7),IF('Настройки'!$B$9="Нулевой спрос",0,""),IF(AK7&lt;0,IF('Настройки'!$B$10="Исключить","",IF('Настройки'!$B$10="Абсолютные значения",ABS(AK7),AK7)),AK7)))</x:f>
      </x:c>
      <x:c r="CO7" s="50" t="str">
        <x:f>IF(33&gt;'Настройки'!$B$3,"",IF(ISBLANK(AL7),IF('Настройки'!$B$9="Нулевой спрос",0,""),IF(AL7&lt;0,IF('Настройки'!$B$10="Исключить","",IF('Настройки'!$B$10="Абсолютные значения",ABS(AL7),AL7)),AL7)))</x:f>
      </x:c>
      <x:c r="CP7" s="50" t="str">
        <x:f>IF(34&gt;'Настройки'!$B$3,"",IF(ISBLANK(AM7),IF('Настройки'!$B$9="Нулевой спрос",0,""),IF(AM7&lt;0,IF('Настройки'!$B$10="Исключить","",IF('Настройки'!$B$10="Абсолютные значения",ABS(AM7),AM7)),AM7)))</x:f>
      </x:c>
      <x:c r="CQ7" s="50" t="str">
        <x:f>IF(35&gt;'Настройки'!$B$3,"",IF(ISBLANK(AN7),IF('Настройки'!$B$9="Нулевой спрос",0,""),IF(AN7&lt;0,IF('Настройки'!$B$10="Исключить","",IF('Настройки'!$B$10="Абсолютные значения",ABS(AN7),AN7)),AN7)))</x:f>
      </x:c>
      <x:c r="CR7" s="50" t="str">
        <x:f>IF(36&gt;'Настройки'!$B$3,"",IF(ISBLANK(AO7),IF('Настройки'!$B$9="Нулевой спрос",0,""),IF(AO7&lt;0,IF('Настройки'!$B$10="Исключить","",IF('Настройки'!$B$10="Абсолютные значения",ABS(AO7),AO7)),AO7)))</x:f>
      </x:c>
      <x:c r="CS7" s="50" t="str">
        <x:f>IF(OR(1&gt;'Настройки'!$B$3,ISBLANK(BI7),BI7=0),"",BI7)</x:f>
      </x:c>
      <x:c r="CT7" s="50" t="str">
        <x:f>IF(OR(2&gt;'Настройки'!$B$3,ISBLANK(BJ7),BJ7=0),"",BJ7)</x:f>
      </x:c>
      <x:c r="CU7" s="50" t="n">
        <x:f>IF(OR(3&gt;'Настройки'!$B$3,ISBLANK(BK7),BK7=0),"",BK7)</x:f>
        <x:v>50</x:v>
      </x:c>
      <x:c r="CV7" s="50" t="n">
        <x:f>IF(OR(4&gt;'Настройки'!$B$3,ISBLANK(BL7),BL7=0),"",BL7)</x:f>
        <x:v>150</x:v>
      </x:c>
      <x:c r="CW7" s="50" t="n">
        <x:f>IF(OR(5&gt;'Настройки'!$B$3,ISBLANK(BM7),BM7=0),"",BM7)</x:f>
        <x:v>200</x:v>
      </x:c>
      <x:c r="CX7" s="50" t="n">
        <x:f>IF(OR(6&gt;'Настройки'!$B$3,ISBLANK(BN7),BN7=0),"",BN7)</x:f>
        <x:v>200</x:v>
      </x:c>
      <x:c r="CY7" s="50" t="str">
        <x:f>IF(OR(7&gt;'Настройки'!$B$3,ISBLANK(BO7),BO7=0),"",BO7)</x:f>
      </x:c>
      <x:c r="CZ7" s="50" t="str">
        <x:f>IF(OR(8&gt;'Настройки'!$B$3,ISBLANK(BP7),BP7=0),"",BP7)</x:f>
      </x:c>
      <x:c r="DA7" s="50" t="n">
        <x:f>IF(OR(9&gt;'Настройки'!$B$3,ISBLANK(BQ7),BQ7=0),"",BQ7)</x:f>
        <x:v>50</x:v>
      </x:c>
      <x:c r="DB7" s="50" t="n">
        <x:f>IF(OR(10&gt;'Настройки'!$B$3,ISBLANK(BR7),BR7=0),"",BR7)</x:f>
        <x:v>150</x:v>
      </x:c>
      <x:c r="DC7" s="50" t="n">
        <x:f>IF(OR(11&gt;'Настройки'!$B$3,ISBLANK(BS7),BS7=0),"",BS7)</x:f>
        <x:v>200</x:v>
      </x:c>
      <x:c r="DD7" s="50" t="n">
        <x:f>IF(OR(12&gt;'Настройки'!$B$3,ISBLANK(BT7),BT7=0),"",BT7)</x:f>
        <x:v>200</x:v>
      </x:c>
      <x:c r="DE7" s="50" t="str">
        <x:f>IF(OR(13&gt;'Настройки'!$B$3,ISBLANK(BU7),BU7=0),"",BU7)</x:f>
      </x:c>
      <x:c r="DF7" s="50" t="str">
        <x:f>IF(OR(14&gt;'Настройки'!$B$3,ISBLANK(BV7),BV7=0),"",BV7)</x:f>
      </x:c>
      <x:c r="DG7" s="50" t="str">
        <x:f>IF(OR(15&gt;'Настройки'!$B$3,ISBLANK(BW7),BW7=0),"",BW7)</x:f>
      </x:c>
      <x:c r="DH7" s="50" t="str">
        <x:f>IF(OR(16&gt;'Настройки'!$B$3,ISBLANK(BX7),BX7=0),"",BX7)</x:f>
      </x:c>
      <x:c r="DI7" s="50" t="str">
        <x:f>IF(OR(17&gt;'Настройки'!$B$3,ISBLANK(BY7),BY7=0),"",BY7)</x:f>
      </x:c>
      <x:c r="DJ7" s="50" t="str">
        <x:f>IF(OR(18&gt;'Настройки'!$B$3,ISBLANK(BZ7),BZ7=0),"",BZ7)</x:f>
      </x:c>
      <x:c r="DK7" s="50" t="str">
        <x:f>IF(OR(19&gt;'Настройки'!$B$3,ISBLANK(CA7),CA7=0),"",CA7)</x:f>
      </x:c>
      <x:c r="DL7" s="50" t="str">
        <x:f>IF(OR(20&gt;'Настройки'!$B$3,ISBLANK(CB7),CB7=0),"",CB7)</x:f>
      </x:c>
      <x:c r="DM7" s="50" t="str">
        <x:f>IF(OR(21&gt;'Настройки'!$B$3,ISBLANK(CC7),CC7=0),"",CC7)</x:f>
      </x:c>
      <x:c r="DN7" s="50" t="str">
        <x:f>IF(OR(22&gt;'Настройки'!$B$3,ISBLANK(CD7),CD7=0),"",CD7)</x:f>
      </x:c>
      <x:c r="DO7" s="50" t="str">
        <x:f>IF(OR(23&gt;'Настройки'!$B$3,ISBLANK(CE7),CE7=0),"",CE7)</x:f>
      </x:c>
      <x:c r="DP7" s="50" t="str">
        <x:f>IF(OR(24&gt;'Настройки'!$B$3,ISBLANK(CF7),CF7=0),"",CF7)</x:f>
      </x:c>
      <x:c r="DQ7" s="50" t="str">
        <x:f>IF(OR(25&gt;'Настройки'!$B$3,ISBLANK(CG7),CG7=0),"",CG7)</x:f>
      </x:c>
      <x:c r="DR7" s="50" t="str">
        <x:f>IF(OR(26&gt;'Настройки'!$B$3,ISBLANK(CH7),CH7=0),"",CH7)</x:f>
      </x:c>
      <x:c r="DS7" s="50" t="str">
        <x:f>IF(OR(27&gt;'Настройки'!$B$3,ISBLANK(CI7),CI7=0),"",CI7)</x:f>
      </x:c>
      <x:c r="DT7" s="50" t="str">
        <x:f>IF(OR(28&gt;'Настройки'!$B$3,ISBLANK(CJ7),CJ7=0),"",CJ7)</x:f>
      </x:c>
      <x:c r="DU7" s="50" t="str">
        <x:f>IF(OR(29&gt;'Настройки'!$B$3,ISBLANK(CK7),CK7=0),"",CK7)</x:f>
      </x:c>
      <x:c r="DV7" s="50" t="str">
        <x:f>IF(OR(30&gt;'Настройки'!$B$3,ISBLANK(CL7),CL7=0),"",CL7)</x:f>
      </x:c>
      <x:c r="DW7" s="50" t="str">
        <x:f>IF(OR(31&gt;'Настройки'!$B$3,ISBLANK(CM7),CM7=0),"",CM7)</x:f>
      </x:c>
      <x:c r="DX7" s="50" t="str">
        <x:f>IF(OR(32&gt;'Настройки'!$B$3,ISBLANK(CN7),CN7=0),"",CN7)</x:f>
      </x:c>
      <x:c r="DY7" s="50" t="str">
        <x:f>IF(OR(33&gt;'Настройки'!$B$3,ISBLANK(CO7),CO7=0),"",CO7)</x:f>
      </x:c>
      <x:c r="DZ7" s="50" t="str">
        <x:f>IF(OR(34&gt;'Настройки'!$B$3,ISBLANK(CP7),CP7=0),"",CP7)</x:f>
      </x:c>
      <x:c r="EA7" s="50" t="str">
        <x:f>IF(OR(35&gt;'Настройки'!$B$3,ISBLANK(CQ7),CQ7=0),"",CQ7)</x:f>
      </x:c>
      <x:c r="EB7" s="50" t="str">
        <x:f>IF(OR(36&gt;'Настройки'!$B$3,ISBLANK(CR7),CR7=0),"",CR7)</x:f>
      </x:c>
      <x:c r="EC7" s="50" t="n">
        <x:f>IF(A7="","",IF(OR(BB7="AZ",BB7="BZ"),10000+ROW(),IF(AZ7&gt;'Настройки'!$B$11,20000+ROW(),IF(BF7&lt;&gt;"Обычный",30000+ROW(),IF(AX7&lt;=0,40000+ROW(),"")))))</x:f>
        <x:v>10007</x:v>
      </x:c>
      <x:c r="ED7" s="50" t="n">
        <x:f>IF(EC7="","",COUNTIFS($EC$2:$EC$1001,"&gt;0",$EC$2:$EC$1001,"&lt;"&amp;EC7)+1)</x:f>
        <x:v>2</x:v>
      </x:c>
    </x:row>
    <x:row r="8" ht="22" customHeight="1">
      <x:c r="A8" s="115" t="str">
        <x:v>DEMO-CX</x:v>
      </x:c>
      <x:c r="B8" s="115" t="str">
        <x:v>Этикетка складская</x:v>
      </x:c>
      <x:c r="C8" s="115" t="str">
        <x:v>Демо</x:v>
      </x:c>
      <x:c r="D8" s="118" t="n">
        <x:v>20</x:v>
      </x:c>
      <x:c r="E8" s="118" t="n">
        <x:v>24000</x:v>
      </x:c>
      <x:c r="F8" s="118" t="n">
        <x:v>100</x:v>
      </x:c>
      <x:c r="G8" s="118" t="n">
        <x:v>100</x:v>
      </x:c>
      <x:c r="H8" s="118" t="n">
        <x:v>100</x:v>
      </x:c>
      <x:c r="I8" s="118" t="n">
        <x:v>100</x:v>
      </x:c>
      <x:c r="J8" s="118" t="n">
        <x:v>100</x:v>
      </x:c>
      <x:c r="K8" s="118" t="n">
        <x:v>100</x:v>
      </x:c>
      <x:c r="L8" s="118" t="n">
        <x:v>100</x:v>
      </x:c>
      <x:c r="M8" s="118" t="n">
        <x:v>100</x:v>
      </x:c>
      <x:c r="N8" s="118" t="n">
        <x:v>100</x:v>
      </x:c>
      <x:c r="O8" s="118" t="n">
        <x:v>100</x:v>
      </x:c>
      <x:c r="P8" s="118" t="n">
        <x:v>100</x:v>
      </x:c>
      <x:c r="Q8" s="118" t="n">
        <x:v>100</x:v>
      </x:c>
      <x:c r="R8" s="118" t="n">
        <x:v>100</x:v>
      </x:c>
      <x:c r="S8" s="118" t="n">
        <x:v>100</x:v>
      </x:c>
      <x:c r="T8" s="118" t="n">
        <x:v>100</x:v>
      </x:c>
      <x:c r="U8" s="118" t="n">
        <x:v>100</x:v>
      </x:c>
      <x:c r="V8" s="118" t="n">
        <x:v>100</x:v>
      </x:c>
      <x:c r="W8" s="118" t="n">
        <x:v>100</x:v>
      </x:c>
      <x:c r="X8" s="118" t="n">
        <x:v>100</x:v>
      </x:c>
      <x:c r="Y8" s="118" t="n">
        <x:v>100</x:v>
      </x:c>
      <x:c r="Z8" s="118" t="n">
        <x:v>100</x:v>
      </x:c>
      <x:c r="AA8" s="118" t="n">
        <x:v>100</x:v>
      </x:c>
      <x:c r="AB8" s="118" t="n">
        <x:v>100</x:v>
      </x:c>
      <x:c r="AC8" s="118" t="n">
        <x:v>100</x:v>
      </x:c>
      <x:c r="AD8" s="118" t="n">
        <x:v>100</x:v>
      </x:c>
      <x:c r="AE8" s="118" t="n">
        <x:v>100</x:v>
      </x:c>
      <x:c r="AF8" s="118" t="n">
        <x:v>100</x:v>
      </x:c>
      <x:c r="AG8" s="118" t="n">
        <x:v>100</x:v>
      </x:c>
      <x:c r="AH8" s="118" t="n">
        <x:v>100</x:v>
      </x:c>
      <x:c r="AI8" s="118" t="n">
        <x:v>100</x:v>
      </x:c>
      <x:c r="AJ8" s="118" t="n">
        <x:v>100</x:v>
      </x:c>
      <x:c r="AK8" s="118" t="n">
        <x:v>100</x:v>
      </x:c>
      <x:c r="AL8" s="118" t="n">
        <x:v>100</x:v>
      </x:c>
      <x:c r="AM8" s="118" t="n">
        <x:v>100</x:v>
      </x:c>
      <x:c r="AN8" s="118" t="n">
        <x:v>100</x:v>
      </x:c>
      <x:c r="AO8" s="118" t="n">
        <x:v>100</x:v>
      </x:c>
      <x:c r="AP8" s="115" t="str">
        <x:v>Синтетический пример класса CX при настройках по умолчанию</x:v>
      </x:c>
      <x:c r="AQ8" s="49" t="n">
        <x:f>IF(A8="","",COUNT(BI8:INDEX(BI8:CR8,1,'Настройки'!$B$3)))</x:f>
        <x:v>12</x:v>
      </x:c>
      <x:c r="AR8" s="49" t="n">
        <x:f>IF(A8="","",SUM(BI8:INDEX(BI8:CR8,1,'Настройки'!$B$3)))</x:f>
        <x:v>1200</x:v>
      </x:c>
      <x:c r="AS8" s="58" t="n">
        <x:f>IF(A8="","",IF('Настройки'!$B$4="Стоимость потребления",AR8*D8,IF('Настройки'!$B$4="Количество",AR8,E8)))</x:f>
        <x:v>24000</x:v>
      </x:c>
      <x:c r="AT8" s="61" t="n">
        <x:f>IF(OR(A8="",AS8&lt;0,SUM($AS$2:$AS$1001)&lt;=0),"",AS8/SUM($AS$2:$AS$1001))</x:f>
        <x:v>0.02</x:v>
      </x:c>
      <x:c r="AU8" s="61" t="n">
        <x:f>IF(OR(A8="",AS8&lt;0,SUM($AS$2:$AS$1001)&lt;=0),"",SUMIFS($AS$2:$AS$1001,$AS$2:$AS$1001,"&gt;"&amp;AS8)/SUM($AS$2:$AS$1001))</x:f>
        <x:v>0.95</x:v>
      </x:c>
      <x:c r="AV8" s="61" t="n">
        <x:f>IF(OR(A8="",AS8&lt;0,SUM($AS$2:$AS$1001)&lt;=0),"",SUMIFS($AS$2:$AS$1001,$AS$2:$AS$1001,"&gt;="&amp;AS8)/SUM($AS$2:$AS$1001))</x:f>
        <x:v>0.97</x:v>
      </x:c>
      <x:c r="AW8" s="49" t="str">
        <x:f>IF(A8="","",IF(SUM($AS$2:$AS$1001)&lt;=0,"Не определён",IF(AS8&lt;0,"Исключение",IF(AU8&lt;'Настройки'!$B$5,"A",IF(AU8&lt;'Настройки'!$B$6,"B","C")))))</x:f>
        <x:v>C</x:v>
      </x:c>
      <x:c r="AX8" s="58" t="n">
        <x:f>IF(A8="","",IF(AQ8=0,"",AVERAGE(BI8:INDEX(BI8:CR8,1,'Настройки'!$B$3))))</x:f>
        <x:v>100</x:v>
      </x:c>
      <x:c r="AY8" s="58" t="n">
        <x:f>IF(OR(A8="",AQ8=0),"",STDEVP(BI8:INDEX(BI8:CR8,1,'Настройки'!$B$3)))</x:f>
        <x:v>0</x:v>
      </x:c>
      <x:c r="AZ8" s="61" t="n">
        <x:f>IF(OR(A8="",AQ8&lt;'Настройки'!$B$12,AX8&lt;=0,AND('Настройки'!$B$10="Блокировать",COUNTIF(F8:INDEX(F8:AO8,1,'Настройки'!$B$3),"&lt;0")&gt;0)),"",AY8/ABS(AX8))</x:f>
        <x:v>0</x:v>
      </x:c>
      <x:c r="BA8" s="49" t="str">
        <x:f>IF(A8="","",IF(AND('Настройки'!$B$10="Блокировать",COUNTIF(F8:INDEX(F8:AO8,1,'Настройки'!$B$3),"&lt;0")&gt;0),"Не определён",IF(AQ8&lt;'Настройки'!$B$12,"Не определён",IF(AX8=0,"Нет спроса",IF(AX8&lt;0,"Не определён",IF(AZ8&lt;='Настройки'!$B$7,"X",IF(AZ8&lt;='Настройки'!$B$8,"Y","Z")))))))</x:f>
        <x:v>X</x:v>
      </x:c>
      <x:c r="BB8" s="49" t="str">
        <x:f>IF(OR(A8="",LEN(AW8)&lt;&gt;1,LEN(BA8)&lt;&gt;1),"",AW8&amp;BA8)</x:f>
        <x:v>CX</x:v>
      </x:c>
      <x:c r="BC8" s="61" t="n">
        <x:f>IF(OR(A8="",AQ8=0),"",(COUNT(BI8:INDEX(BI8:CR8,1,'Настройки'!$B$3))-COUNT(CS8:INDEX(CS8:EB8,1,'Настройки'!$B$3)))/AQ8)</x:f>
        <x:v>0</x:v>
      </x:c>
      <x:c r="BD8" s="64" t="n">
        <x:f>IF(OR(A8="",COUNT(CS8:INDEX(CS8:EB8,1,'Настройки'!$B$3))=0),"",AQ8/COUNT(CS8:INDEX(CS8:EB8,1,'Настройки'!$B$3)))</x:f>
        <x:v>1</x:v>
      </x:c>
      <x:c r="BE8" s="64" t="n">
        <x:f>IF(OR(A8="",COUNT(CS8:INDEX(CS8:EB8,1,'Настройки'!$B$3))=0),"",IF(AVERAGE(CS8:INDEX(CS8:EB8,1,'Настройки'!$B$3))=0,"",(STDEVP(CS8:INDEX(CS8:EB8,1,'Настройки'!$B$3))/ABS(AVERAGE(CS8:INDEX(CS8:EB8,1,'Настройки'!$B$3))))^2))</x:f>
        <x:v>0</x:v>
      </x:c>
      <x:c r="BF8" s="49" t="str">
        <x:f>IF(A8="","",IF(AQ8&lt;3,"Недостаточно",IF(AQ8&lt;6,"Предварительный","Обычный")))</x:f>
        <x:v>Обычный</x:v>
      </x:c>
      <x:c r="BG8" s="49" t="str">
        <x:f>IF(A8="","",IF(COUNTIF(F8:INDEX(F8:AO8,1,'Настройки'!$B$3),"&lt;0")&gt;0,IF('Настройки'!$B$10="Блокировать","Отрицательный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"),"")&amp;IF(AQ8&lt;3,"Недостаточно истории. ",IF(AQ8&lt;6,"Предварительная классификация. ",""))&amp;IF(AX8=0,"Нет спроса за горизонт. ","")&amp;IF(AZ8&gt;'Настройки'!$B$11,"Экстремальная вариативность. ",""))</x:f>
      </x:c>
      <x:c r="BH8" s="49" t="str">
        <x:f>IF(A8="","",IFERROR(VLOOKUP(BB8,'Настройки'!$D$3:$E$11,2,FALSE),"Сначала проверьте исходные данные и историю спроса.")&amp;" Уточните срок поставки, MOQ и критичность.")</x:f>
        <x:v>Простые правила и редкий пересмотр при допустимой критичности. Уточните срок поставки, MOQ и критичность.</x:v>
      </x:c>
      <x:c r="BI8" s="50" t="n">
        <x:f>IF(1&gt;'Настройки'!$B$3,"",IF(ISBLANK(F8),IF('Настройки'!$B$9="Нулевой спрос",0,""),IF(F8&lt;0,IF('Настройки'!$B$10="Исключить","",IF('Настройки'!$B$10="Абсолютные значения",ABS(F8),F8)),F8)))</x:f>
        <x:v>100</x:v>
      </x:c>
      <x:c r="BJ8" s="50" t="n">
        <x:f>IF(2&gt;'Настройки'!$B$3,"",IF(ISBLANK(G8),IF('Настройки'!$B$9="Нулевой спрос",0,""),IF(G8&lt;0,IF('Настройки'!$B$10="Исключить","",IF('Настройки'!$B$10="Абсолютные значения",ABS(G8),G8)),G8)))</x:f>
        <x:v>100</x:v>
      </x:c>
      <x:c r="BK8" s="50" t="n">
        <x:f>IF(3&gt;'Настройки'!$B$3,"",IF(ISBLANK(H8),IF('Настройки'!$B$9="Нулевой спрос",0,""),IF(H8&lt;0,IF('Настройки'!$B$10="Исключить","",IF('Настройки'!$B$10="Абсолютные значения",ABS(H8),H8)),H8)))</x:f>
        <x:v>100</x:v>
      </x:c>
      <x:c r="BL8" s="50" t="n">
        <x:f>IF(4&gt;'Настройки'!$B$3,"",IF(ISBLANK(I8),IF('Настройки'!$B$9="Нулевой спрос",0,""),IF(I8&lt;0,IF('Настройки'!$B$10="Исключить","",IF('Настройки'!$B$10="Абсолютные значения",ABS(I8),I8)),I8)))</x:f>
        <x:v>100</x:v>
      </x:c>
      <x:c r="BM8" s="50" t="n">
        <x:f>IF(5&gt;'Настройки'!$B$3,"",IF(ISBLANK(J8),IF('Настройки'!$B$9="Нулевой спрос",0,""),IF(J8&lt;0,IF('Настройки'!$B$10="Исключить","",IF('Настройки'!$B$10="Абсолютные значения",ABS(J8),J8)),J8)))</x:f>
        <x:v>100</x:v>
      </x:c>
      <x:c r="BN8" s="50" t="n">
        <x:f>IF(6&gt;'Настройки'!$B$3,"",IF(ISBLANK(K8),IF('Настройки'!$B$9="Нулевой спрос",0,""),IF(K8&lt;0,IF('Настройки'!$B$10="Исключить","",IF('Настройки'!$B$10="Абсолютные значения",ABS(K8),K8)),K8)))</x:f>
        <x:v>100</x:v>
      </x:c>
      <x:c r="BO8" s="50" t="n">
        <x:f>IF(7&gt;'Настройки'!$B$3,"",IF(ISBLANK(L8),IF('Настройки'!$B$9="Нулевой спрос",0,""),IF(L8&lt;0,IF('Настройки'!$B$10="Исключить","",IF('Настройки'!$B$10="Абсолютные значения",ABS(L8),L8)),L8)))</x:f>
        <x:v>100</x:v>
      </x:c>
      <x:c r="BP8" s="50" t="n">
        <x:f>IF(8&gt;'Настройки'!$B$3,"",IF(ISBLANK(M8),IF('Настройки'!$B$9="Нулевой спрос",0,""),IF(M8&lt;0,IF('Настройки'!$B$10="Исключить","",IF('Настройки'!$B$10="Абсолютные значения",ABS(M8),M8)),M8)))</x:f>
        <x:v>100</x:v>
      </x:c>
      <x:c r="BQ8" s="50" t="n">
        <x:f>IF(9&gt;'Настройки'!$B$3,"",IF(ISBLANK(N8),IF('Настройки'!$B$9="Нулевой спрос",0,""),IF(N8&lt;0,IF('Настройки'!$B$10="Исключить","",IF('Настройки'!$B$10="Абсолютные значения",ABS(N8),N8)),N8)))</x:f>
        <x:v>100</x:v>
      </x:c>
      <x:c r="BR8" s="50" t="n">
        <x:f>IF(10&gt;'Настройки'!$B$3,"",IF(ISBLANK(O8),IF('Настройки'!$B$9="Нулевой спрос",0,""),IF(O8&lt;0,IF('Настройки'!$B$10="Исключить","",IF('Настройки'!$B$10="Абсолютные значения",ABS(O8),O8)),O8)))</x:f>
        <x:v>100</x:v>
      </x:c>
      <x:c r="BS8" s="50" t="n">
        <x:f>IF(11&gt;'Настройки'!$B$3,"",IF(ISBLANK(P8),IF('Настройки'!$B$9="Нулевой спрос",0,""),IF(P8&lt;0,IF('Настройки'!$B$10="Исключить","",IF('Настройки'!$B$10="Абсолютные значения",ABS(P8),P8)),P8)))</x:f>
        <x:v>100</x:v>
      </x:c>
      <x:c r="BT8" s="50" t="n">
        <x:f>IF(12&gt;'Настройки'!$B$3,"",IF(ISBLANK(Q8),IF('Настройки'!$B$9="Нулевой спрос",0,""),IF(Q8&lt;0,IF('Настройки'!$B$10="Исключить","",IF('Настройки'!$B$10="Абсолютные значения",ABS(Q8),Q8)),Q8)))</x:f>
        <x:v>100</x:v>
      </x:c>
      <x:c r="BU8" s="50" t="str">
        <x:f>IF(13&gt;'Настройки'!$B$3,"",IF(ISBLANK(R8),IF('Настройки'!$B$9="Нулевой спрос",0,""),IF(R8&lt;0,IF('Настройки'!$B$10="Исключить","",IF('Настройки'!$B$10="Абсолютные значения",ABS(R8),R8)),R8)))</x:f>
      </x:c>
      <x:c r="BV8" s="50" t="str">
        <x:f>IF(14&gt;'Настройки'!$B$3,"",IF(ISBLANK(S8),IF('Настройки'!$B$9="Нулевой спрос",0,""),IF(S8&lt;0,IF('Настройки'!$B$10="Исключить","",IF('Настройки'!$B$10="Абсолютные значения",ABS(S8),S8)),S8)))</x:f>
      </x:c>
      <x:c r="BW8" s="50" t="str">
        <x:f>IF(15&gt;'Настройки'!$B$3,"",IF(ISBLANK(T8),IF('Настройки'!$B$9="Нулевой спрос",0,""),IF(T8&lt;0,IF('Настройки'!$B$10="Исключить","",IF('Настройки'!$B$10="Абсолютные значения",ABS(T8),T8)),T8)))</x:f>
      </x:c>
      <x:c r="BX8" s="50" t="str">
        <x:f>IF(16&gt;'Настройки'!$B$3,"",IF(ISBLANK(U8),IF('Настройки'!$B$9="Нулевой спрос",0,""),IF(U8&lt;0,IF('Настройки'!$B$10="Исключить","",IF('Настройки'!$B$10="Абсолютные значения",ABS(U8),U8)),U8)))</x:f>
      </x:c>
      <x:c r="BY8" s="50" t="str">
        <x:f>IF(17&gt;'Настройки'!$B$3,"",IF(ISBLANK(V8),IF('Настройки'!$B$9="Нулевой спрос",0,""),IF(V8&lt;0,IF('Настройки'!$B$10="Исключить","",IF('Настройки'!$B$10="Абсолютные значения",ABS(V8),V8)),V8)))</x:f>
      </x:c>
      <x:c r="BZ8" s="50" t="str">
        <x:f>IF(18&gt;'Настройки'!$B$3,"",IF(ISBLANK(W8),IF('Настройки'!$B$9="Нулевой спрос",0,""),IF(W8&lt;0,IF('Настройки'!$B$10="Исключить","",IF('Настройки'!$B$10="Абсолютные значения",ABS(W8),W8)),W8)))</x:f>
      </x:c>
      <x:c r="CA8" s="50" t="str">
        <x:f>IF(19&gt;'Настройки'!$B$3,"",IF(ISBLANK(X8),IF('Настройки'!$B$9="Нулевой спрос",0,""),IF(X8&lt;0,IF('Настройки'!$B$10="Исключить","",IF('Настройки'!$B$10="Абсолютные значения",ABS(X8),X8)),X8)))</x:f>
      </x:c>
      <x:c r="CB8" s="50" t="str">
        <x:f>IF(20&gt;'Настройки'!$B$3,"",IF(ISBLANK(Y8),IF('Настройки'!$B$9="Нулевой спрос",0,""),IF(Y8&lt;0,IF('Настройки'!$B$10="Исключить","",IF('Настройки'!$B$10="Абсолютные значения",ABS(Y8),Y8)),Y8)))</x:f>
      </x:c>
      <x:c r="CC8" s="50" t="str">
        <x:f>IF(21&gt;'Настройки'!$B$3,"",IF(ISBLANK(Z8),IF('Настройки'!$B$9="Нулевой спрос",0,""),IF(Z8&lt;0,IF('Настройки'!$B$10="Исключить","",IF('Настройки'!$B$10="Абсолютные значения",ABS(Z8),Z8)),Z8)))</x:f>
      </x:c>
      <x:c r="CD8" s="50" t="str">
        <x:f>IF(22&gt;'Настройки'!$B$3,"",IF(ISBLANK(AA8),IF('Настройки'!$B$9="Нулевой спрос",0,""),IF(AA8&lt;0,IF('Настройки'!$B$10="Исключить","",IF('Настройки'!$B$10="Абсолютные значения",ABS(AA8),AA8)),AA8)))</x:f>
      </x:c>
      <x:c r="CE8" s="50" t="str">
        <x:f>IF(23&gt;'Настройки'!$B$3,"",IF(ISBLANK(AB8),IF('Настройки'!$B$9="Нулевой спрос",0,""),IF(AB8&lt;0,IF('Настройки'!$B$10="Исключить","",IF('Настройки'!$B$10="Абсолютные значения",ABS(AB8),AB8)),AB8)))</x:f>
      </x:c>
      <x:c r="CF8" s="50" t="str">
        <x:f>IF(24&gt;'Настройки'!$B$3,"",IF(ISBLANK(AC8),IF('Настройки'!$B$9="Нулевой спрос",0,""),IF(AC8&lt;0,IF('Настройки'!$B$10="Исключить","",IF('Настройки'!$B$10="Абсолютные значения",ABS(AC8),AC8)),AC8)))</x:f>
      </x:c>
      <x:c r="CG8" s="50" t="str">
        <x:f>IF(25&gt;'Настройки'!$B$3,"",IF(ISBLANK(AD8),IF('Настройки'!$B$9="Нулевой спрос",0,""),IF(AD8&lt;0,IF('Настройки'!$B$10="Исключить","",IF('Настройки'!$B$10="Абсолютные значения",ABS(AD8),AD8)),AD8)))</x:f>
      </x:c>
      <x:c r="CH8" s="50" t="str">
        <x:f>IF(26&gt;'Настройки'!$B$3,"",IF(ISBLANK(AE8),IF('Настройки'!$B$9="Нулевой спрос",0,""),IF(AE8&lt;0,IF('Настройки'!$B$10="Исключить","",IF('Настройки'!$B$10="Абсолютные значения",ABS(AE8),AE8)),AE8)))</x:f>
      </x:c>
      <x:c r="CI8" s="50" t="str">
        <x:f>IF(27&gt;'Настройки'!$B$3,"",IF(ISBLANK(AF8),IF('Настройки'!$B$9="Нулевой спрос",0,""),IF(AF8&lt;0,IF('Настройки'!$B$10="Исключить","",IF('Настройки'!$B$10="Абсолютные значения",ABS(AF8),AF8)),AF8)))</x:f>
      </x:c>
      <x:c r="CJ8" s="50" t="str">
        <x:f>IF(28&gt;'Настройки'!$B$3,"",IF(ISBLANK(AG8),IF('Настройки'!$B$9="Нулевой спрос",0,""),IF(AG8&lt;0,IF('Настройки'!$B$10="Исключить","",IF('Настройки'!$B$10="Абсолютные значения",ABS(AG8),AG8)),AG8)))</x:f>
      </x:c>
      <x:c r="CK8" s="50" t="str">
        <x:f>IF(29&gt;'Настройки'!$B$3,"",IF(ISBLANK(AH8),IF('Настройки'!$B$9="Нулевой спрос",0,""),IF(AH8&lt;0,IF('Настройки'!$B$10="Исключить","",IF('Настройки'!$B$10="Абсолютные значения",ABS(AH8),AH8)),AH8)))</x:f>
      </x:c>
      <x:c r="CL8" s="50" t="str">
        <x:f>IF(30&gt;'Настройки'!$B$3,"",IF(ISBLANK(AI8),IF('Настройки'!$B$9="Нулевой спрос",0,""),IF(AI8&lt;0,IF('Настройки'!$B$10="Исключить","",IF('Настройки'!$B$10="Абсолютные значения",ABS(AI8),AI8)),AI8)))</x:f>
      </x:c>
      <x:c r="CM8" s="50" t="str">
        <x:f>IF(31&gt;'Настройки'!$B$3,"",IF(ISBLANK(AJ8),IF('Настройки'!$B$9="Нулевой спрос",0,""),IF(AJ8&lt;0,IF('Настройки'!$B$10="Исключить","",IF('Настройки'!$B$10="Абсолютные значения",ABS(AJ8),AJ8)),AJ8)))</x:f>
      </x:c>
      <x:c r="CN8" s="50" t="str">
        <x:f>IF(32&gt;'Настройки'!$B$3,"",IF(ISBLANK(AK8),IF('Настройки'!$B$9="Нулевой спрос",0,""),IF(AK8&lt;0,IF('Настройки'!$B$10="Исключить","",IF('Настройки'!$B$10="Абсолютные значения",ABS(AK8),AK8)),AK8)))</x:f>
      </x:c>
      <x:c r="CO8" s="50" t="str">
        <x:f>IF(33&gt;'Настройки'!$B$3,"",IF(ISBLANK(AL8),IF('Настройки'!$B$9="Нулевой спрос",0,""),IF(AL8&lt;0,IF('Настройки'!$B$10="Исключить","",IF('Настройки'!$B$10="Абсолютные значения",ABS(AL8),AL8)),AL8)))</x:f>
      </x:c>
      <x:c r="CP8" s="50" t="str">
        <x:f>IF(34&gt;'Настройки'!$B$3,"",IF(ISBLANK(AM8),IF('Настройки'!$B$9="Нулевой спрос",0,""),IF(AM8&lt;0,IF('Настройки'!$B$10="Исключить","",IF('Настройки'!$B$10="Абсолютные значения",ABS(AM8),AM8)),AM8)))</x:f>
      </x:c>
      <x:c r="CQ8" s="50" t="str">
        <x:f>IF(35&gt;'Настройки'!$B$3,"",IF(ISBLANK(AN8),IF('Настройки'!$B$9="Нулевой спрос",0,""),IF(AN8&lt;0,IF('Настройки'!$B$10="Исключить","",IF('Настройки'!$B$10="Абсолютные значения",ABS(AN8),AN8)),AN8)))</x:f>
      </x:c>
      <x:c r="CR8" s="50" t="str">
        <x:f>IF(36&gt;'Настройки'!$B$3,"",IF(ISBLANK(AO8),IF('Настройки'!$B$9="Нулевой спрос",0,""),IF(AO8&lt;0,IF('Настройки'!$B$10="Исключить","",IF('Настройки'!$B$10="Абсолютные значения",ABS(AO8),AO8)),AO8)))</x:f>
      </x:c>
      <x:c r="CS8" s="50" t="n">
        <x:f>IF(OR(1&gt;'Настройки'!$B$3,ISBLANK(BI8),BI8=0),"",BI8)</x:f>
        <x:v>100</x:v>
      </x:c>
      <x:c r="CT8" s="50" t="n">
        <x:f>IF(OR(2&gt;'Настройки'!$B$3,ISBLANK(BJ8),BJ8=0),"",BJ8)</x:f>
        <x:v>100</x:v>
      </x:c>
      <x:c r="CU8" s="50" t="n">
        <x:f>IF(OR(3&gt;'Настройки'!$B$3,ISBLANK(BK8),BK8=0),"",BK8)</x:f>
        <x:v>100</x:v>
      </x:c>
      <x:c r="CV8" s="50" t="n">
        <x:f>IF(OR(4&gt;'Настройки'!$B$3,ISBLANK(BL8),BL8=0),"",BL8)</x:f>
        <x:v>100</x:v>
      </x:c>
      <x:c r="CW8" s="50" t="n">
        <x:f>IF(OR(5&gt;'Настройки'!$B$3,ISBLANK(BM8),BM8=0),"",BM8)</x:f>
        <x:v>100</x:v>
      </x:c>
      <x:c r="CX8" s="50" t="n">
        <x:f>IF(OR(6&gt;'Настройки'!$B$3,ISBLANK(BN8),BN8=0),"",BN8)</x:f>
        <x:v>100</x:v>
      </x:c>
      <x:c r="CY8" s="50" t="n">
        <x:f>IF(OR(7&gt;'Настройки'!$B$3,ISBLANK(BO8),BO8=0),"",BO8)</x:f>
        <x:v>100</x:v>
      </x:c>
      <x:c r="CZ8" s="50" t="n">
        <x:f>IF(OR(8&gt;'Настройки'!$B$3,ISBLANK(BP8),BP8=0),"",BP8)</x:f>
        <x:v>100</x:v>
      </x:c>
      <x:c r="DA8" s="50" t="n">
        <x:f>IF(OR(9&gt;'Настройки'!$B$3,ISBLANK(BQ8),BQ8=0),"",BQ8)</x:f>
        <x:v>100</x:v>
      </x:c>
      <x:c r="DB8" s="50" t="n">
        <x:f>IF(OR(10&gt;'Настройки'!$B$3,ISBLANK(BR8),BR8=0),"",BR8)</x:f>
        <x:v>100</x:v>
      </x:c>
      <x:c r="DC8" s="50" t="n">
        <x:f>IF(OR(11&gt;'Настройки'!$B$3,ISBLANK(BS8),BS8=0),"",BS8)</x:f>
        <x:v>100</x:v>
      </x:c>
      <x:c r="DD8" s="50" t="n">
        <x:f>IF(OR(12&gt;'Настройки'!$B$3,ISBLANK(BT8),BT8=0),"",BT8)</x:f>
        <x:v>100</x:v>
      </x:c>
      <x:c r="DE8" s="50" t="str">
        <x:f>IF(OR(13&gt;'Настройки'!$B$3,ISBLANK(BU8),BU8=0),"",BU8)</x:f>
      </x:c>
      <x:c r="DF8" s="50" t="str">
        <x:f>IF(OR(14&gt;'Настройки'!$B$3,ISBLANK(BV8),BV8=0),"",BV8)</x:f>
      </x:c>
      <x:c r="DG8" s="50" t="str">
        <x:f>IF(OR(15&gt;'Настройки'!$B$3,ISBLANK(BW8),BW8=0),"",BW8)</x:f>
      </x:c>
      <x:c r="DH8" s="50" t="str">
        <x:f>IF(OR(16&gt;'Настройки'!$B$3,ISBLANK(BX8),BX8=0),"",BX8)</x:f>
      </x:c>
      <x:c r="DI8" s="50" t="str">
        <x:f>IF(OR(17&gt;'Настройки'!$B$3,ISBLANK(BY8),BY8=0),"",BY8)</x:f>
      </x:c>
      <x:c r="DJ8" s="50" t="str">
        <x:f>IF(OR(18&gt;'Настройки'!$B$3,ISBLANK(BZ8),BZ8=0),"",BZ8)</x:f>
      </x:c>
      <x:c r="DK8" s="50" t="str">
        <x:f>IF(OR(19&gt;'Настройки'!$B$3,ISBLANK(CA8),CA8=0),"",CA8)</x:f>
      </x:c>
      <x:c r="DL8" s="50" t="str">
        <x:f>IF(OR(20&gt;'Настройки'!$B$3,ISBLANK(CB8),CB8=0),"",CB8)</x:f>
      </x:c>
      <x:c r="DM8" s="50" t="str">
        <x:f>IF(OR(21&gt;'Настройки'!$B$3,ISBLANK(CC8),CC8=0),"",CC8)</x:f>
      </x:c>
      <x:c r="DN8" s="50" t="str">
        <x:f>IF(OR(22&gt;'Настройки'!$B$3,ISBLANK(CD8),CD8=0),"",CD8)</x:f>
      </x:c>
      <x:c r="DO8" s="50" t="str">
        <x:f>IF(OR(23&gt;'Настройки'!$B$3,ISBLANK(CE8),CE8=0),"",CE8)</x:f>
      </x:c>
      <x:c r="DP8" s="50" t="str">
        <x:f>IF(OR(24&gt;'Настройки'!$B$3,ISBLANK(CF8),CF8=0),"",CF8)</x:f>
      </x:c>
      <x:c r="DQ8" s="50" t="str">
        <x:f>IF(OR(25&gt;'Настройки'!$B$3,ISBLANK(CG8),CG8=0),"",CG8)</x:f>
      </x:c>
      <x:c r="DR8" s="50" t="str">
        <x:f>IF(OR(26&gt;'Настройки'!$B$3,ISBLANK(CH8),CH8=0),"",CH8)</x:f>
      </x:c>
      <x:c r="DS8" s="50" t="str">
        <x:f>IF(OR(27&gt;'Настройки'!$B$3,ISBLANK(CI8),CI8=0),"",CI8)</x:f>
      </x:c>
      <x:c r="DT8" s="50" t="str">
        <x:f>IF(OR(28&gt;'Настройки'!$B$3,ISBLANK(CJ8),CJ8=0),"",CJ8)</x:f>
      </x:c>
      <x:c r="DU8" s="50" t="str">
        <x:f>IF(OR(29&gt;'Настройки'!$B$3,ISBLANK(CK8),CK8=0),"",CK8)</x:f>
      </x:c>
      <x:c r="DV8" s="50" t="str">
        <x:f>IF(OR(30&gt;'Настройки'!$B$3,ISBLANK(CL8),CL8=0),"",CL8)</x:f>
      </x:c>
      <x:c r="DW8" s="50" t="str">
        <x:f>IF(OR(31&gt;'Настройки'!$B$3,ISBLANK(CM8),CM8=0),"",CM8)</x:f>
      </x:c>
      <x:c r="DX8" s="50" t="str">
        <x:f>IF(OR(32&gt;'Настройки'!$B$3,ISBLANK(CN8),CN8=0),"",CN8)</x:f>
      </x:c>
      <x:c r="DY8" s="50" t="str">
        <x:f>IF(OR(33&gt;'Настройки'!$B$3,ISBLANK(CO8),CO8=0),"",CO8)</x:f>
      </x:c>
      <x:c r="DZ8" s="50" t="str">
        <x:f>IF(OR(34&gt;'Настройки'!$B$3,ISBLANK(CP8),CP8=0),"",CP8)</x:f>
      </x:c>
      <x:c r="EA8" s="50" t="str">
        <x:f>IF(OR(35&gt;'Настройки'!$B$3,ISBLANK(CQ8),CQ8=0),"",CQ8)</x:f>
      </x:c>
      <x:c r="EB8" s="50" t="str">
        <x:f>IF(OR(36&gt;'Настройки'!$B$3,ISBLANK(CR8),CR8=0),"",CR8)</x:f>
      </x:c>
      <x:c r="EC8" s="50" t="str">
        <x:f>IF(A8="","",IF(OR(BB8="AZ",BB8="BZ"),10000+ROW(),IF(AZ8&gt;'Настройки'!$B$11,20000+ROW(),IF(BF8&lt;&gt;"Обычный",30000+ROW(),IF(AX8&lt;=0,40000+ROW(),"")))))</x:f>
      </x:c>
      <x:c r="ED8" s="50" t="str">
        <x:f>IF(EC8="","",COUNTIFS($EC$2:$EC$1001,"&gt;0",$EC$2:$EC$1001,"&lt;"&amp;EC8)+1)</x:f>
      </x:c>
    </x:row>
    <x:row r="9" ht="22" customHeight="1">
      <x:c r="A9" s="115" t="str">
        <x:v>DEMO-CY</x:v>
      </x:c>
      <x:c r="B9" s="115" t="str">
        <x:v>Перчатки рабочие</x:v>
      </x:c>
      <x:c r="C9" s="115" t="str">
        <x:v>Демо</x:v>
      </x:c>
      <x:c r="D9" s="118" t="n">
        <x:v>15</x:v>
      </x:c>
      <x:c r="E9" s="118" t="n">
        <x:v>18000</x:v>
      </x:c>
      <x:c r="F9" s="118" t="n">
        <x:v>80</x:v>
      </x:c>
      <x:c r="G9" s="118" t="n">
        <x:v>120</x:v>
      </x:c>
      <x:c r="H9" s="118" t="n">
        <x:v>90</x:v>
      </x:c>
      <x:c r="I9" s="118" t="n">
        <x:v>110</x:v>
      </x:c>
      <x:c r="J9" s="118" t="n">
        <x:v>100</x:v>
      </x:c>
      <x:c r="K9" s="118" t="n">
        <x:v>100</x:v>
      </x:c>
      <x:c r="L9" s="118" t="n">
        <x:v>80</x:v>
      </x:c>
      <x:c r="M9" s="118" t="n">
        <x:v>120</x:v>
      </x:c>
      <x:c r="N9" s="118" t="n">
        <x:v>90</x:v>
      </x:c>
      <x:c r="O9" s="118" t="n">
        <x:v>110</x:v>
      </x:c>
      <x:c r="P9" s="118" t="n">
        <x:v>100</x:v>
      </x:c>
      <x:c r="Q9" s="118" t="n">
        <x:v>100</x:v>
      </x:c>
      <x:c r="R9" s="118" t="n">
        <x:v>80</x:v>
      </x:c>
      <x:c r="S9" s="118" t="n">
        <x:v>120</x:v>
      </x:c>
      <x:c r="T9" s="118" t="n">
        <x:v>90</x:v>
      </x:c>
      <x:c r="U9" s="118" t="n">
        <x:v>110</x:v>
      </x:c>
      <x:c r="V9" s="118" t="n">
        <x:v>100</x:v>
      </x:c>
      <x:c r="W9" s="118" t="n">
        <x:v>100</x:v>
      </x:c>
      <x:c r="X9" s="118" t="n">
        <x:v>80</x:v>
      </x:c>
      <x:c r="Y9" s="118" t="n">
        <x:v>120</x:v>
      </x:c>
      <x:c r="Z9" s="118" t="n">
        <x:v>90</x:v>
      </x:c>
      <x:c r="AA9" s="118" t="n">
        <x:v>110</x:v>
      </x:c>
      <x:c r="AB9" s="118" t="n">
        <x:v>100</x:v>
      </x:c>
      <x:c r="AC9" s="118" t="n">
        <x:v>100</x:v>
      </x:c>
      <x:c r="AD9" s="118" t="n">
        <x:v>80</x:v>
      </x:c>
      <x:c r="AE9" s="118" t="n">
        <x:v>120</x:v>
      </x:c>
      <x:c r="AF9" s="118" t="n">
        <x:v>90</x:v>
      </x:c>
      <x:c r="AG9" s="118" t="n">
        <x:v>110</x:v>
      </x:c>
      <x:c r="AH9" s="118" t="n">
        <x:v>100</x:v>
      </x:c>
      <x:c r="AI9" s="118" t="n">
        <x:v>100</x:v>
      </x:c>
      <x:c r="AJ9" s="118" t="n">
        <x:v>80</x:v>
      </x:c>
      <x:c r="AK9" s="118" t="n">
        <x:v>120</x:v>
      </x:c>
      <x:c r="AL9" s="118" t="n">
        <x:v>90</x:v>
      </x:c>
      <x:c r="AM9" s="118" t="n">
        <x:v>110</x:v>
      </x:c>
      <x:c r="AN9" s="118" t="n">
        <x:v>100</x:v>
      </x:c>
      <x:c r="AO9" s="118" t="n">
        <x:v>100</x:v>
      </x:c>
      <x:c r="AP9" s="115" t="str">
        <x:v>Синтетический пример класса CY при настройках по умолчанию</x:v>
      </x:c>
      <x:c r="AQ9" s="49" t="n">
        <x:f>IF(A9="","",COUNT(BI9:INDEX(BI9:CR9,1,'Настройки'!$B$3)))</x:f>
        <x:v>12</x:v>
      </x:c>
      <x:c r="AR9" s="49" t="n">
        <x:f>IF(A9="","",SUM(BI9:INDEX(BI9:CR9,1,'Настройки'!$B$3)))</x:f>
        <x:v>1200</x:v>
      </x:c>
      <x:c r="AS9" s="58" t="n">
        <x:f>IF(A9="","",IF('Настройки'!$B$4="Стоимость потребления",AR9*D9,IF('Настройки'!$B$4="Количество",AR9,E9)))</x:f>
        <x:v>18000</x:v>
      </x:c>
      <x:c r="AT9" s="61" t="n">
        <x:f>IF(OR(A9="",AS9&lt;0,SUM($AS$2:$AS$1001)&lt;=0),"",AS9/SUM($AS$2:$AS$1001))</x:f>
        <x:v>0.015</x:v>
      </x:c>
      <x:c r="AU9" s="61" t="n">
        <x:f>IF(OR(A9="",AS9&lt;0,SUM($AS$2:$AS$1001)&lt;=0),"",SUMIFS($AS$2:$AS$1001,$AS$2:$AS$1001,"&gt;"&amp;AS9)/SUM($AS$2:$AS$1001))</x:f>
        <x:v>0.97</x:v>
      </x:c>
      <x:c r="AV9" s="61" t="n">
        <x:f>IF(OR(A9="",AS9&lt;0,SUM($AS$2:$AS$1001)&lt;=0),"",SUMIFS($AS$2:$AS$1001,$AS$2:$AS$1001,"&gt;="&amp;AS9)/SUM($AS$2:$AS$1001))</x:f>
        <x:v>1</x:v>
      </x:c>
      <x:c r="AW9" s="49" t="str">
        <x:f>IF(A9="","",IF(SUM($AS$2:$AS$1001)&lt;=0,"Не определён",IF(AS9&lt;0,"Исключение",IF(AU9&lt;'Настройки'!$B$5,"A",IF(AU9&lt;'Настройки'!$B$6,"B","C")))))</x:f>
        <x:v>C</x:v>
      </x:c>
      <x:c r="AX9" s="58" t="n">
        <x:f>IF(A9="","",IF(AQ9=0,"",AVERAGE(BI9:INDEX(BI9:CR9,1,'Настройки'!$B$3))))</x:f>
        <x:v>100</x:v>
      </x:c>
      <x:c r="AY9" s="58" t="n">
        <x:f>IF(OR(A9="",AQ9=0),"",STDEVP(BI9:INDEX(BI9:CR9,1,'Настройки'!$B$3)))</x:f>
        <x:v>12.909944487358056</x:v>
      </x:c>
      <x:c r="AZ9" s="61" t="n">
        <x:f>IF(OR(A9="",AQ9&lt;'Настройки'!$B$12,AX9&lt;=0,AND('Настройки'!$B$10="Блокировать",COUNTIF(F9:INDEX(F9:AO9,1,'Настройки'!$B$3),"&lt;0")&gt;0)),"",AY9/ABS(AX9))</x:f>
        <x:v>0.12909944487358055</x:v>
      </x:c>
      <x:c r="BA9" s="49" t="str">
        <x:f>IF(A9="","",IF(AND('Настройки'!$B$10="Блокировать",COUNTIF(F9:INDEX(F9:AO9,1,'Настройки'!$B$3),"&lt;0")&gt;0),"Не определён",IF(AQ9&lt;'Настройки'!$B$12,"Не определён",IF(AX9=0,"Нет спроса",IF(AX9&lt;0,"Не определён",IF(AZ9&lt;='Настройки'!$B$7,"X",IF(AZ9&lt;='Настройки'!$B$8,"Y","Z")))))))</x:f>
        <x:v>Y</x:v>
      </x:c>
      <x:c r="BB9" s="49" t="str">
        <x:f>IF(OR(A9="",LEN(AW9)&lt;&gt;1,LEN(BA9)&lt;&gt;1),"",AW9&amp;BA9)</x:f>
        <x:v>CY</x:v>
      </x:c>
      <x:c r="BC9" s="61" t="n">
        <x:f>IF(OR(A9="",AQ9=0),"",(COUNT(BI9:INDEX(BI9:CR9,1,'Настройки'!$B$3))-COUNT(CS9:INDEX(CS9:EB9,1,'Настройки'!$B$3)))/AQ9)</x:f>
        <x:v>0</x:v>
      </x:c>
      <x:c r="BD9" s="64" t="n">
        <x:f>IF(OR(A9="",COUNT(CS9:INDEX(CS9:EB9,1,'Настройки'!$B$3))=0),"",AQ9/COUNT(CS9:INDEX(CS9:EB9,1,'Настройки'!$B$3)))</x:f>
        <x:v>1</x:v>
      </x:c>
      <x:c r="BE9" s="64" t="n">
        <x:f>IF(OR(A9="",COUNT(CS9:INDEX(CS9:EB9,1,'Настройки'!$B$3))=0),"",IF(AVERAGE(CS9:INDEX(CS9:EB9,1,'Настройки'!$B$3))=0,"",(STDEVP(CS9:INDEX(CS9:EB9,1,'Настройки'!$B$3))/ABS(AVERAGE(CS9:INDEX(CS9:EB9,1,'Настройки'!$B$3))))^2))</x:f>
        <x:v>0.016666666666666663</x:v>
      </x:c>
      <x:c r="BF9" s="49" t="str">
        <x:f>IF(A9="","",IF(AQ9&lt;3,"Недостаточно",IF(AQ9&lt;6,"Предварительный","Обычный")))</x:f>
        <x:v>Обычный</x:v>
      </x:c>
      <x:c r="BG9" s="49" t="str">
        <x:f>IF(A9="","",IF(COUNTIF(F9:INDEX(F9:AO9,1,'Настройки'!$B$3),"&lt;0")&gt;0,IF('Настройки'!$B$10="Блокировать","Отрицательный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"),"")&amp;IF(AQ9&lt;3,"Недостаточно истории. ",IF(AQ9&lt;6,"Предварительная классификация. ",""))&amp;IF(AX9=0,"Нет спроса за горизонт. ","")&amp;IF(AZ9&gt;'Настройки'!$B$11,"Экстремальная вариативность. ",""))</x:f>
      </x:c>
      <x:c r="BH9" s="49" t="str">
        <x:f>IF(A9="","",IFERROR(VLOOKUP(BB9,'Настройки'!$D$3:$E$11,2,FALSE),"Сначала проверьте исходные данные и историю спроса.")&amp;" Уточните срок поставки, MOQ и критичность.")</x:f>
        <x:v>Упрощённый контроль и обоснованный буфер. Уточните срок поставки, MOQ и критичность.</x:v>
      </x:c>
      <x:c r="BI9" s="50" t="n">
        <x:f>IF(1&gt;'Настройки'!$B$3,"",IF(ISBLANK(F9),IF('Настройки'!$B$9="Нулевой спрос",0,""),IF(F9&lt;0,IF('Настройки'!$B$10="Исключить","",IF('Настройки'!$B$10="Абсолютные значения",ABS(F9),F9)),F9)))</x:f>
        <x:v>80</x:v>
      </x:c>
      <x:c r="BJ9" s="50" t="n">
        <x:f>IF(2&gt;'Настройки'!$B$3,"",IF(ISBLANK(G9),IF('Настройки'!$B$9="Нулевой спрос",0,""),IF(G9&lt;0,IF('Настройки'!$B$10="Исключить","",IF('Настройки'!$B$10="Абсолютные значения",ABS(G9),G9)),G9)))</x:f>
        <x:v>120</x:v>
      </x:c>
      <x:c r="BK9" s="50" t="n">
        <x:f>IF(3&gt;'Настройки'!$B$3,"",IF(ISBLANK(H9),IF('Настройки'!$B$9="Нулевой спрос",0,""),IF(H9&lt;0,IF('Настройки'!$B$10="Исключить","",IF('Настройки'!$B$10="Абсолютные значения",ABS(H9),H9)),H9)))</x:f>
        <x:v>90</x:v>
      </x:c>
      <x:c r="BL9" s="50" t="n">
        <x:f>IF(4&gt;'Настройки'!$B$3,"",IF(ISBLANK(I9),IF('Настройки'!$B$9="Нулевой спрос",0,""),IF(I9&lt;0,IF('Настройки'!$B$10="Исключить","",IF('Настройки'!$B$10="Абсолютные значения",ABS(I9),I9)),I9)))</x:f>
        <x:v>110</x:v>
      </x:c>
      <x:c r="BM9" s="50" t="n">
        <x:f>IF(5&gt;'Настройки'!$B$3,"",IF(ISBLANK(J9),IF('Настройки'!$B$9="Нулевой спрос",0,""),IF(J9&lt;0,IF('Настройки'!$B$10="Исключить","",IF('Настройки'!$B$10="Абсолютные значения",ABS(J9),J9)),J9)))</x:f>
        <x:v>100</x:v>
      </x:c>
      <x:c r="BN9" s="50" t="n">
        <x:f>IF(6&gt;'Настройки'!$B$3,"",IF(ISBLANK(K9),IF('Настройки'!$B$9="Нулевой спрос",0,""),IF(K9&lt;0,IF('Настройки'!$B$10="Исключить","",IF('Настройки'!$B$10="Абсолютные значения",ABS(K9),K9)),K9)))</x:f>
        <x:v>100</x:v>
      </x:c>
      <x:c r="BO9" s="50" t="n">
        <x:f>IF(7&gt;'Настройки'!$B$3,"",IF(ISBLANK(L9),IF('Настройки'!$B$9="Нулевой спрос",0,""),IF(L9&lt;0,IF('Настройки'!$B$10="Исключить","",IF('Настройки'!$B$10="Абсолютные значения",ABS(L9),L9)),L9)))</x:f>
        <x:v>80</x:v>
      </x:c>
      <x:c r="BP9" s="50" t="n">
        <x:f>IF(8&gt;'Настройки'!$B$3,"",IF(ISBLANK(M9),IF('Настройки'!$B$9="Нулевой спрос",0,""),IF(M9&lt;0,IF('Настройки'!$B$10="Исключить","",IF('Настройки'!$B$10="Абсолютные значения",ABS(M9),M9)),M9)))</x:f>
        <x:v>120</x:v>
      </x:c>
      <x:c r="BQ9" s="50" t="n">
        <x:f>IF(9&gt;'Настройки'!$B$3,"",IF(ISBLANK(N9),IF('Настройки'!$B$9="Нулевой спрос",0,""),IF(N9&lt;0,IF('Настройки'!$B$10="Исключить","",IF('Настройки'!$B$10="Абсолютные значения",ABS(N9),N9)),N9)))</x:f>
        <x:v>90</x:v>
      </x:c>
      <x:c r="BR9" s="50" t="n">
        <x:f>IF(10&gt;'Настройки'!$B$3,"",IF(ISBLANK(O9),IF('Настройки'!$B$9="Нулевой спрос",0,""),IF(O9&lt;0,IF('Настройки'!$B$10="Исключить","",IF('Настройки'!$B$10="Абсолютные значения",ABS(O9),O9)),O9)))</x:f>
        <x:v>110</x:v>
      </x:c>
      <x:c r="BS9" s="50" t="n">
        <x:f>IF(11&gt;'Настройки'!$B$3,"",IF(ISBLANK(P9),IF('Настройки'!$B$9="Нулевой спрос",0,""),IF(P9&lt;0,IF('Настройки'!$B$10="Исключить","",IF('Настройки'!$B$10="Абсолютные значения",ABS(P9),P9)),P9)))</x:f>
        <x:v>100</x:v>
      </x:c>
      <x:c r="BT9" s="50" t="n">
        <x:f>IF(12&gt;'Настройки'!$B$3,"",IF(ISBLANK(Q9),IF('Настройки'!$B$9="Нулевой спрос",0,""),IF(Q9&lt;0,IF('Настройки'!$B$10="Исключить","",IF('Настройки'!$B$10="Абсолютные значения",ABS(Q9),Q9)),Q9)))</x:f>
        <x:v>100</x:v>
      </x:c>
      <x:c r="BU9" s="50" t="str">
        <x:f>IF(13&gt;'Настройки'!$B$3,"",IF(ISBLANK(R9),IF('Настройки'!$B$9="Нулевой спрос",0,""),IF(R9&lt;0,IF('Настройки'!$B$10="Исключить","",IF('Настройки'!$B$10="Абсолютные значения",ABS(R9),R9)),R9)))</x:f>
      </x:c>
      <x:c r="BV9" s="50" t="str">
        <x:f>IF(14&gt;'Настройки'!$B$3,"",IF(ISBLANK(S9),IF('Настройки'!$B$9="Нулевой спрос",0,""),IF(S9&lt;0,IF('Настройки'!$B$10="Исключить","",IF('Настройки'!$B$10="Абсолютные значения",ABS(S9),S9)),S9)))</x:f>
      </x:c>
      <x:c r="BW9" s="50" t="str">
        <x:f>IF(15&gt;'Настройки'!$B$3,"",IF(ISBLANK(T9),IF('Настройки'!$B$9="Нулевой спрос",0,""),IF(T9&lt;0,IF('Настройки'!$B$10="Исключить","",IF('Настройки'!$B$10="Абсолютные значения",ABS(T9),T9)),T9)))</x:f>
      </x:c>
      <x:c r="BX9" s="50" t="str">
        <x:f>IF(16&gt;'Настройки'!$B$3,"",IF(ISBLANK(U9),IF('Настройки'!$B$9="Нулевой спрос",0,""),IF(U9&lt;0,IF('Настройки'!$B$10="Исключить","",IF('Настройки'!$B$10="Абсолютные значения",ABS(U9),U9)),U9)))</x:f>
      </x:c>
      <x:c r="BY9" s="50" t="str">
        <x:f>IF(17&gt;'Настройки'!$B$3,"",IF(ISBLANK(V9),IF('Настройки'!$B$9="Нулевой спрос",0,""),IF(V9&lt;0,IF('Настройки'!$B$10="Исключить","",IF('Настройки'!$B$10="Абсолютные значения",ABS(V9),V9)),V9)))</x:f>
      </x:c>
      <x:c r="BZ9" s="50" t="str">
        <x:f>IF(18&gt;'Настройки'!$B$3,"",IF(ISBLANK(W9),IF('Настройки'!$B$9="Нулевой спрос",0,""),IF(W9&lt;0,IF('Настройки'!$B$10="Исключить","",IF('Настройки'!$B$10="Абсолютные значения",ABS(W9),W9)),W9)))</x:f>
      </x:c>
      <x:c r="CA9" s="50" t="str">
        <x:f>IF(19&gt;'Настройки'!$B$3,"",IF(ISBLANK(X9),IF('Настройки'!$B$9="Нулевой спрос",0,""),IF(X9&lt;0,IF('Настройки'!$B$10="Исключить","",IF('Настройки'!$B$10="Абсолютные значения",ABS(X9),X9)),X9)))</x:f>
      </x:c>
      <x:c r="CB9" s="50" t="str">
        <x:f>IF(20&gt;'Настройки'!$B$3,"",IF(ISBLANK(Y9),IF('Настройки'!$B$9="Нулевой спрос",0,""),IF(Y9&lt;0,IF('Настройки'!$B$10="Исключить","",IF('Настройки'!$B$10="Абсолютные значения",ABS(Y9),Y9)),Y9)))</x:f>
      </x:c>
      <x:c r="CC9" s="50" t="str">
        <x:f>IF(21&gt;'Настройки'!$B$3,"",IF(ISBLANK(Z9),IF('Настройки'!$B$9="Нулевой спрос",0,""),IF(Z9&lt;0,IF('Настройки'!$B$10="Исключить","",IF('Настройки'!$B$10="Абсолютные значения",ABS(Z9),Z9)),Z9)))</x:f>
      </x:c>
      <x:c r="CD9" s="50" t="str">
        <x:f>IF(22&gt;'Настройки'!$B$3,"",IF(ISBLANK(AA9),IF('Настройки'!$B$9="Нулевой спрос",0,""),IF(AA9&lt;0,IF('Настройки'!$B$10="Исключить","",IF('Настройки'!$B$10="Абсолютные значения",ABS(AA9),AA9)),AA9)))</x:f>
      </x:c>
      <x:c r="CE9" s="50" t="str">
        <x:f>IF(23&gt;'Настройки'!$B$3,"",IF(ISBLANK(AB9),IF('Настройки'!$B$9="Нулевой спрос",0,""),IF(AB9&lt;0,IF('Настройки'!$B$10="Исключить","",IF('Настройки'!$B$10="Абсолютные значения",ABS(AB9),AB9)),AB9)))</x:f>
      </x:c>
      <x:c r="CF9" s="50" t="str">
        <x:f>IF(24&gt;'Настройки'!$B$3,"",IF(ISBLANK(AC9),IF('Настройки'!$B$9="Нулевой спрос",0,""),IF(AC9&lt;0,IF('Настройки'!$B$10="Исключить","",IF('Настройки'!$B$10="Абсолютные значения",ABS(AC9),AC9)),AC9)))</x:f>
      </x:c>
      <x:c r="CG9" s="50" t="str">
        <x:f>IF(25&gt;'Настройки'!$B$3,"",IF(ISBLANK(AD9),IF('Настройки'!$B$9="Нулевой спрос",0,""),IF(AD9&lt;0,IF('Настройки'!$B$10="Исключить","",IF('Настройки'!$B$10="Абсолютные значения",ABS(AD9),AD9)),AD9)))</x:f>
      </x:c>
      <x:c r="CH9" s="50" t="str">
        <x:f>IF(26&gt;'Настройки'!$B$3,"",IF(ISBLANK(AE9),IF('Настройки'!$B$9="Нулевой спрос",0,""),IF(AE9&lt;0,IF('Настройки'!$B$10="Исключить","",IF('Настройки'!$B$10="Абсолютные значения",ABS(AE9),AE9)),AE9)))</x:f>
      </x:c>
      <x:c r="CI9" s="50" t="str">
        <x:f>IF(27&gt;'Настройки'!$B$3,"",IF(ISBLANK(AF9),IF('Настройки'!$B$9="Нулевой спрос",0,""),IF(AF9&lt;0,IF('Настройки'!$B$10="Исключить","",IF('Настройки'!$B$10="Абсолютные значения",ABS(AF9),AF9)),AF9)))</x:f>
      </x:c>
      <x:c r="CJ9" s="50" t="str">
        <x:f>IF(28&gt;'Настройки'!$B$3,"",IF(ISBLANK(AG9),IF('Настройки'!$B$9="Нулевой спрос",0,""),IF(AG9&lt;0,IF('Настройки'!$B$10="Исключить","",IF('Настройки'!$B$10="Абсолютные значения",ABS(AG9),AG9)),AG9)))</x:f>
      </x:c>
      <x:c r="CK9" s="50" t="str">
        <x:f>IF(29&gt;'Настройки'!$B$3,"",IF(ISBLANK(AH9),IF('Настройки'!$B$9="Нулевой спрос",0,""),IF(AH9&lt;0,IF('Настройки'!$B$10="Исключить","",IF('Настройки'!$B$10="Абсолютные значения",ABS(AH9),AH9)),AH9)))</x:f>
      </x:c>
      <x:c r="CL9" s="50" t="str">
        <x:f>IF(30&gt;'Настройки'!$B$3,"",IF(ISBLANK(AI9),IF('Настройки'!$B$9="Нулевой спрос",0,""),IF(AI9&lt;0,IF('Настройки'!$B$10="Исключить","",IF('Настройки'!$B$10="Абсолютные значения",ABS(AI9),AI9)),AI9)))</x:f>
      </x:c>
      <x:c r="CM9" s="50" t="str">
        <x:f>IF(31&gt;'Настройки'!$B$3,"",IF(ISBLANK(AJ9),IF('Настройки'!$B$9="Нулевой спрос",0,""),IF(AJ9&lt;0,IF('Настройки'!$B$10="Исключить","",IF('Настройки'!$B$10="Абсолютные значения",ABS(AJ9),AJ9)),AJ9)))</x:f>
      </x:c>
      <x:c r="CN9" s="50" t="str">
        <x:f>IF(32&gt;'Настройки'!$B$3,"",IF(ISBLANK(AK9),IF('Настройки'!$B$9="Нулевой спрос",0,""),IF(AK9&lt;0,IF('Настройки'!$B$10="Исключить","",IF('Настройки'!$B$10="Абсолютные значения",ABS(AK9),AK9)),AK9)))</x:f>
      </x:c>
      <x:c r="CO9" s="50" t="str">
        <x:f>IF(33&gt;'Настройки'!$B$3,"",IF(ISBLANK(AL9),IF('Настройки'!$B$9="Нулевой спрос",0,""),IF(AL9&lt;0,IF('Настройки'!$B$10="Исключить","",IF('Настройки'!$B$10="Абсолютные значения",ABS(AL9),AL9)),AL9)))</x:f>
      </x:c>
      <x:c r="CP9" s="50" t="str">
        <x:f>IF(34&gt;'Настройки'!$B$3,"",IF(ISBLANK(AM9),IF('Настройки'!$B$9="Нулевой спрос",0,""),IF(AM9&lt;0,IF('Настройки'!$B$10="Исключить","",IF('Настройки'!$B$10="Абсолютные значения",ABS(AM9),AM9)),AM9)))</x:f>
      </x:c>
      <x:c r="CQ9" s="50" t="str">
        <x:f>IF(35&gt;'Настройки'!$B$3,"",IF(ISBLANK(AN9),IF('Настройки'!$B$9="Нулевой спрос",0,""),IF(AN9&lt;0,IF('Настройки'!$B$10="Исключить","",IF('Настройки'!$B$10="Абсолютные значения",ABS(AN9),AN9)),AN9)))</x:f>
      </x:c>
      <x:c r="CR9" s="50" t="str">
        <x:f>IF(36&gt;'Настройки'!$B$3,"",IF(ISBLANK(AO9),IF('Настройки'!$B$9="Нулевой спрос",0,""),IF(AO9&lt;0,IF('Настройки'!$B$10="Исключить","",IF('Настройки'!$B$10="Абсолютные значения",ABS(AO9),AO9)),AO9)))</x:f>
      </x:c>
      <x:c r="CS9" s="50" t="n">
        <x:f>IF(OR(1&gt;'Настройки'!$B$3,ISBLANK(BI9),BI9=0),"",BI9)</x:f>
        <x:v>80</x:v>
      </x:c>
      <x:c r="CT9" s="50" t="n">
        <x:f>IF(OR(2&gt;'Настройки'!$B$3,ISBLANK(BJ9),BJ9=0),"",BJ9)</x:f>
        <x:v>120</x:v>
      </x:c>
      <x:c r="CU9" s="50" t="n">
        <x:f>IF(OR(3&gt;'Настройки'!$B$3,ISBLANK(BK9),BK9=0),"",BK9)</x:f>
        <x:v>90</x:v>
      </x:c>
      <x:c r="CV9" s="50" t="n">
        <x:f>IF(OR(4&gt;'Настройки'!$B$3,ISBLANK(BL9),BL9=0),"",BL9)</x:f>
        <x:v>110</x:v>
      </x:c>
      <x:c r="CW9" s="50" t="n">
        <x:f>IF(OR(5&gt;'Настройки'!$B$3,ISBLANK(BM9),BM9=0),"",BM9)</x:f>
        <x:v>100</x:v>
      </x:c>
      <x:c r="CX9" s="50" t="n">
        <x:f>IF(OR(6&gt;'Настройки'!$B$3,ISBLANK(BN9),BN9=0),"",BN9)</x:f>
        <x:v>100</x:v>
      </x:c>
      <x:c r="CY9" s="50" t="n">
        <x:f>IF(OR(7&gt;'Настройки'!$B$3,ISBLANK(BO9),BO9=0),"",BO9)</x:f>
        <x:v>80</x:v>
      </x:c>
      <x:c r="CZ9" s="50" t="n">
        <x:f>IF(OR(8&gt;'Настройки'!$B$3,ISBLANK(BP9),BP9=0),"",BP9)</x:f>
        <x:v>120</x:v>
      </x:c>
      <x:c r="DA9" s="50" t="n">
        <x:f>IF(OR(9&gt;'Настройки'!$B$3,ISBLANK(BQ9),BQ9=0),"",BQ9)</x:f>
        <x:v>90</x:v>
      </x:c>
      <x:c r="DB9" s="50" t="n">
        <x:f>IF(OR(10&gt;'Настройки'!$B$3,ISBLANK(BR9),BR9=0),"",BR9)</x:f>
        <x:v>110</x:v>
      </x:c>
      <x:c r="DC9" s="50" t="n">
        <x:f>IF(OR(11&gt;'Настройки'!$B$3,ISBLANK(BS9),BS9=0),"",BS9)</x:f>
        <x:v>100</x:v>
      </x:c>
      <x:c r="DD9" s="50" t="n">
        <x:f>IF(OR(12&gt;'Настройки'!$B$3,ISBLANK(BT9),BT9=0),"",BT9)</x:f>
        <x:v>100</x:v>
      </x:c>
      <x:c r="DE9" s="50" t="str">
        <x:f>IF(OR(13&gt;'Настройки'!$B$3,ISBLANK(BU9),BU9=0),"",BU9)</x:f>
      </x:c>
      <x:c r="DF9" s="50" t="str">
        <x:f>IF(OR(14&gt;'Настройки'!$B$3,ISBLANK(BV9),BV9=0),"",BV9)</x:f>
      </x:c>
      <x:c r="DG9" s="50" t="str">
        <x:f>IF(OR(15&gt;'Настройки'!$B$3,ISBLANK(BW9),BW9=0),"",BW9)</x:f>
      </x:c>
      <x:c r="DH9" s="50" t="str">
        <x:f>IF(OR(16&gt;'Настройки'!$B$3,ISBLANK(BX9),BX9=0),"",BX9)</x:f>
      </x:c>
      <x:c r="DI9" s="50" t="str">
        <x:f>IF(OR(17&gt;'Настройки'!$B$3,ISBLANK(BY9),BY9=0),"",BY9)</x:f>
      </x:c>
      <x:c r="DJ9" s="50" t="str">
        <x:f>IF(OR(18&gt;'Настройки'!$B$3,ISBLANK(BZ9),BZ9=0),"",BZ9)</x:f>
      </x:c>
      <x:c r="DK9" s="50" t="str">
        <x:f>IF(OR(19&gt;'Настройки'!$B$3,ISBLANK(CA9),CA9=0),"",CA9)</x:f>
      </x:c>
      <x:c r="DL9" s="50" t="str">
        <x:f>IF(OR(20&gt;'Настройки'!$B$3,ISBLANK(CB9),CB9=0),"",CB9)</x:f>
      </x:c>
      <x:c r="DM9" s="50" t="str">
        <x:f>IF(OR(21&gt;'Настройки'!$B$3,ISBLANK(CC9),CC9=0),"",CC9)</x:f>
      </x:c>
      <x:c r="DN9" s="50" t="str">
        <x:f>IF(OR(22&gt;'Настройки'!$B$3,ISBLANK(CD9),CD9=0),"",CD9)</x:f>
      </x:c>
      <x:c r="DO9" s="50" t="str">
        <x:f>IF(OR(23&gt;'Настройки'!$B$3,ISBLANK(CE9),CE9=0),"",CE9)</x:f>
      </x:c>
      <x:c r="DP9" s="50" t="str">
        <x:f>IF(OR(24&gt;'Настройки'!$B$3,ISBLANK(CF9),CF9=0),"",CF9)</x:f>
      </x:c>
      <x:c r="DQ9" s="50" t="str">
        <x:f>IF(OR(25&gt;'Настройки'!$B$3,ISBLANK(CG9),CG9=0),"",CG9)</x:f>
      </x:c>
      <x:c r="DR9" s="50" t="str">
        <x:f>IF(OR(26&gt;'Настройки'!$B$3,ISBLANK(CH9),CH9=0),"",CH9)</x:f>
      </x:c>
      <x:c r="DS9" s="50" t="str">
        <x:f>IF(OR(27&gt;'Настройки'!$B$3,ISBLANK(CI9),CI9=0),"",CI9)</x:f>
      </x:c>
      <x:c r="DT9" s="50" t="str">
        <x:f>IF(OR(28&gt;'Настройки'!$B$3,ISBLANK(CJ9),CJ9=0),"",CJ9)</x:f>
      </x:c>
      <x:c r="DU9" s="50" t="str">
        <x:f>IF(OR(29&gt;'Настройки'!$B$3,ISBLANK(CK9),CK9=0),"",CK9)</x:f>
      </x:c>
      <x:c r="DV9" s="50" t="str">
        <x:f>IF(OR(30&gt;'Настройки'!$B$3,ISBLANK(CL9),CL9=0),"",CL9)</x:f>
      </x:c>
      <x:c r="DW9" s="50" t="str">
        <x:f>IF(OR(31&gt;'Настройки'!$B$3,ISBLANK(CM9),CM9=0),"",CM9)</x:f>
      </x:c>
      <x:c r="DX9" s="50" t="str">
        <x:f>IF(OR(32&gt;'Настройки'!$B$3,ISBLANK(CN9),CN9=0),"",CN9)</x:f>
      </x:c>
      <x:c r="DY9" s="50" t="str">
        <x:f>IF(OR(33&gt;'Настройки'!$B$3,ISBLANK(CO9),CO9=0),"",CO9)</x:f>
      </x:c>
      <x:c r="DZ9" s="50" t="str">
        <x:f>IF(OR(34&gt;'Настройки'!$B$3,ISBLANK(CP9),CP9=0),"",CP9)</x:f>
      </x:c>
      <x:c r="EA9" s="50" t="str">
        <x:f>IF(OR(35&gt;'Настройки'!$B$3,ISBLANK(CQ9),CQ9=0),"",CQ9)</x:f>
      </x:c>
      <x:c r="EB9" s="50" t="str">
        <x:f>IF(OR(36&gt;'Настройки'!$B$3,ISBLANK(CR9),CR9=0),"",CR9)</x:f>
      </x:c>
      <x:c r="EC9" s="50" t="str">
        <x:f>IF(A9="","",IF(OR(BB9="AZ",BB9="BZ"),10000+ROW(),IF(AZ9&gt;'Настройки'!$B$11,20000+ROW(),IF(BF9&lt;&gt;"Обычный",30000+ROW(),IF(AX9&lt;=0,40000+ROW(),"")))))</x:f>
      </x:c>
      <x:c r="ED9" s="50" t="str">
        <x:f>IF(EC9="","",COUNTIFS($EC$2:$EC$1001,"&gt;0",$EC$2:$EC$1001,"&lt;"&amp;EC9)+1)</x:f>
      </x:c>
    </x:row>
    <x:row r="10" ht="22" customHeight="1">
      <x:c r="A10" s="115" t="str">
        <x:v>DEMO-CZ</x:v>
      </x:c>
      <x:c r="B10" s="115" t="str">
        <x:v>Аксессуар заказной</x:v>
      </x:c>
      <x:c r="C10" s="115" t="str">
        <x:v>Демо</x:v>
      </x:c>
      <x:c r="D10" s="118" t="n">
        <x:v>15</x:v>
      </x:c>
      <x:c r="E10" s="118" t="n">
        <x:v>18000</x:v>
      </x:c>
      <x:c r="F10" s="118" t="n">
        <x:v>0</x:v>
      </x:c>
      <x:c r="G10" s="118" t="n">
        <x:v>0</x:v>
      </x:c>
      <x:c r="H10" s="118" t="n">
        <x:v>50</x:v>
      </x:c>
      <x:c r="I10" s="118" t="n">
        <x:v>150</x:v>
      </x:c>
      <x:c r="J10" s="118" t="n">
        <x:v>200</x:v>
      </x:c>
      <x:c r="K10" s="118" t="n">
        <x:v>200</x:v>
      </x:c>
      <x:c r="L10" s="118" t="n">
        <x:v>0</x:v>
      </x:c>
      <x:c r="M10" s="118" t="n">
        <x:v>0</x:v>
      </x:c>
      <x:c r="N10" s="118" t="n">
        <x:v>50</x:v>
      </x:c>
      <x:c r="O10" s="118" t="n">
        <x:v>150</x:v>
      </x:c>
      <x:c r="P10" s="118" t="n">
        <x:v>200</x:v>
      </x:c>
      <x:c r="Q10" s="118" t="n">
        <x:v>200</x:v>
      </x:c>
      <x:c r="R10" s="118" t="n">
        <x:v>0</x:v>
      </x:c>
      <x:c r="S10" s="118" t="n">
        <x:v>0</x:v>
      </x:c>
      <x:c r="T10" s="118" t="n">
        <x:v>50</x:v>
      </x:c>
      <x:c r="U10" s="118" t="n">
        <x:v>150</x:v>
      </x:c>
      <x:c r="V10" s="118" t="n">
        <x:v>200</x:v>
      </x:c>
      <x:c r="W10" s="118" t="n">
        <x:v>200</x:v>
      </x:c>
      <x:c r="X10" s="118" t="n">
        <x:v>0</x:v>
      </x:c>
      <x:c r="Y10" s="118" t="n">
        <x:v>0</x:v>
      </x:c>
      <x:c r="Z10" s="118" t="n">
        <x:v>50</x:v>
      </x:c>
      <x:c r="AA10" s="118" t="n">
        <x:v>150</x:v>
      </x:c>
      <x:c r="AB10" s="118" t="n">
        <x:v>200</x:v>
      </x:c>
      <x:c r="AC10" s="118" t="n">
        <x:v>200</x:v>
      </x:c>
      <x:c r="AD10" s="118" t="n">
        <x:v>0</x:v>
      </x:c>
      <x:c r="AE10" s="118" t="n">
        <x:v>0</x:v>
      </x:c>
      <x:c r="AF10" s="118" t="n">
        <x:v>50</x:v>
      </x:c>
      <x:c r="AG10" s="118" t="n">
        <x:v>150</x:v>
      </x:c>
      <x:c r="AH10" s="118" t="n">
        <x:v>200</x:v>
      </x:c>
      <x:c r="AI10" s="118" t="n">
        <x:v>200</x:v>
      </x:c>
      <x:c r="AJ10" s="118" t="n">
        <x:v>0</x:v>
      </x:c>
      <x:c r="AK10" s="118" t="n">
        <x:v>0</x:v>
      </x:c>
      <x:c r="AL10" s="118" t="n">
        <x:v>50</x:v>
      </x:c>
      <x:c r="AM10" s="118" t="n">
        <x:v>150</x:v>
      </x:c>
      <x:c r="AN10" s="118" t="n">
        <x:v>200</x:v>
      </x:c>
      <x:c r="AO10" s="118" t="n">
        <x:v>200</x:v>
      </x:c>
      <x:c r="AP10" s="115" t="str">
        <x:v>Синтетический пример класса CZ при настройках по умолчанию</x:v>
      </x:c>
      <x:c r="AQ10" s="49" t="n">
        <x:f>IF(A10="","",COUNT(BI10:INDEX(BI10:CR10,1,'Настройки'!$B$3)))</x:f>
        <x:v>12</x:v>
      </x:c>
      <x:c r="AR10" s="49" t="n">
        <x:f>IF(A10="","",SUM(BI10:INDEX(BI10:CR10,1,'Настройки'!$B$3)))</x:f>
        <x:v>1200</x:v>
      </x:c>
      <x:c r="AS10" s="58" t="n">
        <x:f>IF(A10="","",IF('Настройки'!$B$4="Стоимость потребления",AR10*D10,IF('Настройки'!$B$4="Количество",AR10,E10)))</x:f>
        <x:v>18000</x:v>
      </x:c>
      <x:c r="AT10" s="61" t="n">
        <x:f>IF(OR(A10="",AS10&lt;0,SUM($AS$2:$AS$1001)&lt;=0),"",AS10/SUM($AS$2:$AS$1001))</x:f>
        <x:v>0.015</x:v>
      </x:c>
      <x:c r="AU10" s="61" t="n">
        <x:f>IF(OR(A10="",AS10&lt;0,SUM($AS$2:$AS$1001)&lt;=0),"",SUMIFS($AS$2:$AS$1001,$AS$2:$AS$1001,"&gt;"&amp;AS10)/SUM($AS$2:$AS$1001))</x:f>
        <x:v>0.97</x:v>
      </x:c>
      <x:c r="AV10" s="61" t="n">
        <x:f>IF(OR(A10="",AS10&lt;0,SUM($AS$2:$AS$1001)&lt;=0),"",SUMIFS($AS$2:$AS$1001,$AS$2:$AS$1001,"&gt;="&amp;AS10)/SUM($AS$2:$AS$1001))</x:f>
        <x:v>1</x:v>
      </x:c>
      <x:c r="AW10" s="49" t="str">
        <x:f>IF(A10="","",IF(SUM($AS$2:$AS$1001)&lt;=0,"Не определён",IF(AS10&lt;0,"Исключение",IF(AU10&lt;'Настройки'!$B$5,"A",IF(AU10&lt;'Настройки'!$B$6,"B","C")))))</x:f>
        <x:v>C</x:v>
      </x:c>
      <x:c r="AX10" s="58" t="n">
        <x:f>IF(A10="","",IF(AQ10=0,"",AVERAGE(BI10:INDEX(BI10:CR10,1,'Настройки'!$B$3))))</x:f>
        <x:v>100</x:v>
      </x:c>
      <x:c r="AY10" s="58" t="n">
        <x:f>IF(OR(A10="",AQ10=0),"",STDEVP(BI10:INDEX(BI10:CR10,1,'Настройки'!$B$3)))</x:f>
        <x:v>86.60254037844386</x:v>
      </x:c>
      <x:c r="AZ10" s="61" t="n">
        <x:f>IF(OR(A10="",AQ10&lt;'Настройки'!$B$12,AX10&lt;=0,AND('Настройки'!$B$10="Блокировать",COUNTIF(F10:INDEX(F10:AO10,1,'Настройки'!$B$3),"&lt;0")&gt;0)),"",AY10/ABS(AX10))</x:f>
        <x:v>0.8660254037844386</x:v>
      </x:c>
      <x:c r="BA10" s="49" t="str">
        <x:f>IF(A10="","",IF(AND('Настройки'!$B$10="Блокировать",COUNTIF(F10:INDEX(F10:AO10,1,'Настройки'!$B$3),"&lt;0")&gt;0),"Не определён",IF(AQ10&lt;'Настройки'!$B$12,"Не определён",IF(AX10=0,"Нет спроса",IF(AX10&lt;0,"Не определён",IF(AZ10&lt;='Настройки'!$B$7,"X",IF(AZ10&lt;='Настройки'!$B$8,"Y","Z")))))))</x:f>
        <x:v>Z</x:v>
      </x:c>
      <x:c r="BB10" s="49" t="str">
        <x:f>IF(OR(A10="",LEN(AW10)&lt;&gt;1,LEN(BA10)&lt;&gt;1),"",AW10&amp;BA10)</x:f>
        <x:v>CZ</x:v>
      </x:c>
      <x:c r="BC10" s="61" t="n">
        <x:f>IF(OR(A10="",AQ10=0),"",(COUNT(BI10:INDEX(BI10:CR10,1,'Настройки'!$B$3))-COUNT(CS10:INDEX(CS10:EB10,1,'Настройки'!$B$3)))/AQ10)</x:f>
        <x:v>0.3333333333333333</x:v>
      </x:c>
      <x:c r="BD10" s="64" t="n">
        <x:f>IF(OR(A10="",COUNT(CS10:INDEX(CS10:EB10,1,'Настройки'!$B$3))=0),"",AQ10/COUNT(CS10:INDEX(CS10:EB10,1,'Настройки'!$B$3)))</x:f>
        <x:v>1.5</x:v>
      </x:c>
      <x:c r="BE10" s="64" t="n">
        <x:f>IF(OR(A10="",COUNT(CS10:INDEX(CS10:EB10,1,'Настройки'!$B$3))=0),"",IF(AVERAGE(CS10:INDEX(CS10:EB10,1,'Настройки'!$B$3))=0,"",(STDEVP(CS10:INDEX(CS10:EB10,1,'Настройки'!$B$3))/ABS(AVERAGE(CS10:INDEX(CS10:EB10,1,'Настройки'!$B$3))))^2))</x:f>
        <x:v>0.16666666666666666</x:v>
      </x:c>
      <x:c r="BF10" s="49" t="str">
        <x:f>IF(A10="","",IF(AQ10&lt;3,"Недостаточно",IF(AQ10&lt;6,"Предварительный","Обычный")))</x:f>
        <x:v>Обычный</x:v>
      </x:c>
      <x:c r="BG10" s="49" t="str">
        <x:f>IF(A10="","",IF(COUNTIF(F10:INDEX(F10:AO10,1,'Настройки'!$B$3),"&lt;0")&gt;0,IF('Настройки'!$B$10="Блокировать","Отрицательный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"),"")&amp;IF(AQ10&lt;3,"Недостаточно истории. ",IF(AQ10&lt;6,"Предварительная классификация. ",""))&amp;IF(AX10=0,"Нет спроса за горизонт. ","")&amp;IF(AZ10&gt;'Настройки'!$B$11,"Экстремальная вариативность. ",""))</x:f>
      </x:c>
      <x:c r="BH10" s="49" t="str">
        <x:f>IF(A10="","",IFERROR(VLOOKUP(BB10,'Настройки'!$D$3:$E$11,2,FALSE),"Сначала проверьте исходные данные и историю спроса.")&amp;" Уточните срок поставки, MOQ и критичность.")</x:f>
        <x:v>Проверьте обязательность наличия и закупку под потребность. Уточните срок поставки, MOQ и критичность.</x:v>
      </x:c>
      <x:c r="BI10" s="50" t="n">
        <x:f>IF(1&gt;'Настройки'!$B$3,"",IF(ISBLANK(F10),IF('Настройки'!$B$9="Нулевой спрос",0,""),IF(F10&lt;0,IF('Настройки'!$B$10="Исключить","",IF('Настройки'!$B$10="Абсолютные значения",ABS(F10),F10)),F10)))</x:f>
        <x:v>0</x:v>
      </x:c>
      <x:c r="BJ10" s="50" t="n">
        <x:f>IF(2&gt;'Настройки'!$B$3,"",IF(ISBLANK(G10),IF('Настройки'!$B$9="Нулевой спрос",0,""),IF(G10&lt;0,IF('Настройки'!$B$10="Исключить","",IF('Настройки'!$B$10="Абсолютные значения",ABS(G10),G10)),G10)))</x:f>
        <x:v>0</x:v>
      </x:c>
      <x:c r="BK10" s="50" t="n">
        <x:f>IF(3&gt;'Настройки'!$B$3,"",IF(ISBLANK(H10),IF('Настройки'!$B$9="Нулевой спрос",0,""),IF(H10&lt;0,IF('Настройки'!$B$10="Исключить","",IF('Настройки'!$B$10="Абсолютные значения",ABS(H10),H10)),H10)))</x:f>
        <x:v>50</x:v>
      </x:c>
      <x:c r="BL10" s="50" t="n">
        <x:f>IF(4&gt;'Настройки'!$B$3,"",IF(ISBLANK(I10),IF('Настройки'!$B$9="Нулевой спрос",0,""),IF(I10&lt;0,IF('Настройки'!$B$10="Исключить","",IF('Настройки'!$B$10="Абсолютные значения",ABS(I10),I10)),I10)))</x:f>
        <x:v>150</x:v>
      </x:c>
      <x:c r="BM10" s="50" t="n">
        <x:f>IF(5&gt;'Настройки'!$B$3,"",IF(ISBLANK(J10),IF('Настройки'!$B$9="Нулевой спрос",0,""),IF(J10&lt;0,IF('Настройки'!$B$10="Исключить","",IF('Настройки'!$B$10="Абсолютные значения",ABS(J10),J10)),J10)))</x:f>
        <x:v>200</x:v>
      </x:c>
      <x:c r="BN10" s="50" t="n">
        <x:f>IF(6&gt;'Настройки'!$B$3,"",IF(ISBLANK(K10),IF('Настройки'!$B$9="Нулевой спрос",0,""),IF(K10&lt;0,IF('Настройки'!$B$10="Исключить","",IF('Настройки'!$B$10="Абсолютные значения",ABS(K10),K10)),K10)))</x:f>
        <x:v>200</x:v>
      </x:c>
      <x:c r="BO10" s="50" t="n">
        <x:f>IF(7&gt;'Настройки'!$B$3,"",IF(ISBLANK(L10),IF('Настройки'!$B$9="Нулевой спрос",0,""),IF(L10&lt;0,IF('Настройки'!$B$10="Исключить","",IF('Настройки'!$B$10="Абсолютные значения",ABS(L10),L10)),L10)))</x:f>
        <x:v>0</x:v>
      </x:c>
      <x:c r="BP10" s="50" t="n">
        <x:f>IF(8&gt;'Настройки'!$B$3,"",IF(ISBLANK(M10),IF('Настройки'!$B$9="Нулевой спрос",0,""),IF(M10&lt;0,IF('Настройки'!$B$10="Исключить","",IF('Настройки'!$B$10="Абсолютные значения",ABS(M10),M10)),M10)))</x:f>
        <x:v>0</x:v>
      </x:c>
      <x:c r="BQ10" s="50" t="n">
        <x:f>IF(9&gt;'Настройки'!$B$3,"",IF(ISBLANK(N10),IF('Настройки'!$B$9="Нулевой спрос",0,""),IF(N10&lt;0,IF('Настройки'!$B$10="Исключить","",IF('Настройки'!$B$10="Абсолютные значения",ABS(N10),N10)),N10)))</x:f>
        <x:v>50</x:v>
      </x:c>
      <x:c r="BR10" s="50" t="n">
        <x:f>IF(10&gt;'Настройки'!$B$3,"",IF(ISBLANK(O10),IF('Настройки'!$B$9="Нулевой спрос",0,""),IF(O10&lt;0,IF('Настройки'!$B$10="Исключить","",IF('Настройки'!$B$10="Абсолютные значения",ABS(O10),O10)),O10)))</x:f>
        <x:v>150</x:v>
      </x:c>
      <x:c r="BS10" s="50" t="n">
        <x:f>IF(11&gt;'Настройки'!$B$3,"",IF(ISBLANK(P10),IF('Настройки'!$B$9="Нулевой спрос",0,""),IF(P10&lt;0,IF('Настройки'!$B$10="Исключить","",IF('Настройки'!$B$10="Абсолютные значения",ABS(P10),P10)),P10)))</x:f>
        <x:v>200</x:v>
      </x:c>
      <x:c r="BT10" s="50" t="n">
        <x:f>IF(12&gt;'Настройки'!$B$3,"",IF(ISBLANK(Q10),IF('Настройки'!$B$9="Нулевой спрос",0,""),IF(Q10&lt;0,IF('Настройки'!$B$10="Исключить","",IF('Настройки'!$B$10="Абсолютные значения",ABS(Q10),Q10)),Q10)))</x:f>
        <x:v>200</x:v>
      </x:c>
      <x:c r="BU10" s="50" t="str">
        <x:f>IF(13&gt;'Настройки'!$B$3,"",IF(ISBLANK(R10),IF('Настройки'!$B$9="Нулевой спрос",0,""),IF(R10&lt;0,IF('Настройки'!$B$10="Исключить","",IF('Настройки'!$B$10="Абсолютные значения",ABS(R10),R10)),R10)))</x:f>
      </x:c>
      <x:c r="BV10" s="50" t="str">
        <x:f>IF(14&gt;'Настройки'!$B$3,"",IF(ISBLANK(S10),IF('Настройки'!$B$9="Нулевой спрос",0,""),IF(S10&lt;0,IF('Настройки'!$B$10="Исключить","",IF('Настройки'!$B$10="Абсолютные значения",ABS(S10),S10)),S10)))</x:f>
      </x:c>
      <x:c r="BW10" s="50" t="str">
        <x:f>IF(15&gt;'Настройки'!$B$3,"",IF(ISBLANK(T10),IF('Настройки'!$B$9="Нулевой спрос",0,""),IF(T10&lt;0,IF('Настройки'!$B$10="Исключить","",IF('Настройки'!$B$10="Абсолютные значения",ABS(T10),T10)),T10)))</x:f>
      </x:c>
      <x:c r="BX10" s="50" t="str">
        <x:f>IF(16&gt;'Настройки'!$B$3,"",IF(ISBLANK(U10),IF('Настройки'!$B$9="Нулевой спрос",0,""),IF(U10&lt;0,IF('Настройки'!$B$10="Исключить","",IF('Настройки'!$B$10="Абсолютные значения",ABS(U10),U10)),U10)))</x:f>
      </x:c>
      <x:c r="BY10" s="50" t="str">
        <x:f>IF(17&gt;'Настройки'!$B$3,"",IF(ISBLANK(V10),IF('Настройки'!$B$9="Нулевой спрос",0,""),IF(V10&lt;0,IF('Настройки'!$B$10="Исключить","",IF('Настройки'!$B$10="Абсолютные значения",ABS(V10),V10)),V10)))</x:f>
      </x:c>
      <x:c r="BZ10" s="50" t="str">
        <x:f>IF(18&gt;'Настройки'!$B$3,"",IF(ISBLANK(W10),IF('Настройки'!$B$9="Нулевой спрос",0,""),IF(W10&lt;0,IF('Настройки'!$B$10="Исключить","",IF('Настройки'!$B$10="Абсолютные значения",ABS(W10),W10)),W10)))</x:f>
      </x:c>
      <x:c r="CA10" s="50" t="str">
        <x:f>IF(19&gt;'Настройки'!$B$3,"",IF(ISBLANK(X10),IF('Настройки'!$B$9="Нулевой спрос",0,""),IF(X10&lt;0,IF('Настройки'!$B$10="Исключить","",IF('Настройки'!$B$10="Абсолютные значения",ABS(X10),X10)),X10)))</x:f>
      </x:c>
      <x:c r="CB10" s="50" t="str">
        <x:f>IF(20&gt;'Настройки'!$B$3,"",IF(ISBLANK(Y10),IF('Настройки'!$B$9="Нулевой спрос",0,""),IF(Y10&lt;0,IF('Настройки'!$B$10="Исключить","",IF('Настройки'!$B$10="Абсолютные значения",ABS(Y10),Y10)),Y10)))</x:f>
      </x:c>
      <x:c r="CC10" s="50" t="str">
        <x:f>IF(21&gt;'Настройки'!$B$3,"",IF(ISBLANK(Z10),IF('Настройки'!$B$9="Нулевой спрос",0,""),IF(Z10&lt;0,IF('Настройки'!$B$10="Исключить","",IF('Настройки'!$B$10="Абсолютные значения",ABS(Z10),Z10)),Z10)))</x:f>
      </x:c>
      <x:c r="CD10" s="50" t="str">
        <x:f>IF(22&gt;'Настройки'!$B$3,"",IF(ISBLANK(AA10),IF('Настройки'!$B$9="Нулевой спрос",0,""),IF(AA10&lt;0,IF('Настройки'!$B$10="Исключить","",IF('Настройки'!$B$10="Абсолютные значения",ABS(AA10),AA10)),AA10)))</x:f>
      </x:c>
      <x:c r="CE10" s="50" t="str">
        <x:f>IF(23&gt;'Настройки'!$B$3,"",IF(ISBLANK(AB10),IF('Настройки'!$B$9="Нулевой спрос",0,""),IF(AB10&lt;0,IF('Настройки'!$B$10="Исключить","",IF('Настройки'!$B$10="Абсолютные значения",ABS(AB10),AB10)),AB10)))</x:f>
      </x:c>
      <x:c r="CF10" s="50" t="str">
        <x:f>IF(24&gt;'Настройки'!$B$3,"",IF(ISBLANK(AC10),IF('Настройки'!$B$9="Нулевой спрос",0,""),IF(AC10&lt;0,IF('Настройки'!$B$10="Исключить","",IF('Настройки'!$B$10="Абсолютные значения",ABS(AC10),AC10)),AC10)))</x:f>
      </x:c>
      <x:c r="CG10" s="50" t="str">
        <x:f>IF(25&gt;'Настройки'!$B$3,"",IF(ISBLANK(AD10),IF('Настройки'!$B$9="Нулевой спрос",0,""),IF(AD10&lt;0,IF('Настройки'!$B$10="Исключить","",IF('Настройки'!$B$10="Абсолютные значения",ABS(AD10),AD10)),AD10)))</x:f>
      </x:c>
      <x:c r="CH10" s="50" t="str">
        <x:f>IF(26&gt;'Настройки'!$B$3,"",IF(ISBLANK(AE10),IF('Настройки'!$B$9="Нулевой спрос",0,""),IF(AE10&lt;0,IF('Настройки'!$B$10="Исключить","",IF('Настройки'!$B$10="Абсолютные значения",ABS(AE10),AE10)),AE10)))</x:f>
      </x:c>
      <x:c r="CI10" s="50" t="str">
        <x:f>IF(27&gt;'Настройки'!$B$3,"",IF(ISBLANK(AF10),IF('Настройки'!$B$9="Нулевой спрос",0,""),IF(AF10&lt;0,IF('Настройки'!$B$10="Исключить","",IF('Настройки'!$B$10="Абсолютные значения",ABS(AF10),AF10)),AF10)))</x:f>
      </x:c>
      <x:c r="CJ10" s="50" t="str">
        <x:f>IF(28&gt;'Настройки'!$B$3,"",IF(ISBLANK(AG10),IF('Настройки'!$B$9="Нулевой спрос",0,""),IF(AG10&lt;0,IF('Настройки'!$B$10="Исключить","",IF('Настройки'!$B$10="Абсолютные значения",ABS(AG10),AG10)),AG10)))</x:f>
      </x:c>
      <x:c r="CK10" s="50" t="str">
        <x:f>IF(29&gt;'Настройки'!$B$3,"",IF(ISBLANK(AH10),IF('Настройки'!$B$9="Нулевой спрос",0,""),IF(AH10&lt;0,IF('Настройки'!$B$10="Исключить","",IF('Настройки'!$B$10="Абсолютные значения",ABS(AH10),AH10)),AH10)))</x:f>
      </x:c>
      <x:c r="CL10" s="50" t="str">
        <x:f>IF(30&gt;'Настройки'!$B$3,"",IF(ISBLANK(AI10),IF('Настройки'!$B$9="Нулевой спрос",0,""),IF(AI10&lt;0,IF('Настройки'!$B$10="Исключить","",IF('Настройки'!$B$10="Абсолютные значения",ABS(AI10),AI10)),AI10)))</x:f>
      </x:c>
      <x:c r="CM10" s="50" t="str">
        <x:f>IF(31&gt;'Настройки'!$B$3,"",IF(ISBLANK(AJ10),IF('Настройки'!$B$9="Нулевой спрос",0,""),IF(AJ10&lt;0,IF('Настройки'!$B$10="Исключить","",IF('Настройки'!$B$10="Абсолютные значения",ABS(AJ10),AJ10)),AJ10)))</x:f>
      </x:c>
      <x:c r="CN10" s="50" t="str">
        <x:f>IF(32&gt;'Настройки'!$B$3,"",IF(ISBLANK(AK10),IF('Настройки'!$B$9="Нулевой спрос",0,""),IF(AK10&lt;0,IF('Настройки'!$B$10="Исключить","",IF('Настройки'!$B$10="Абсолютные значения",ABS(AK10),AK10)),AK10)))</x:f>
      </x:c>
      <x:c r="CO10" s="50" t="str">
        <x:f>IF(33&gt;'Настройки'!$B$3,"",IF(ISBLANK(AL10),IF('Настройки'!$B$9="Нулевой спрос",0,""),IF(AL10&lt;0,IF('Настройки'!$B$10="Исключить","",IF('Настройки'!$B$10="Абсолютные значения",ABS(AL10),AL10)),AL10)))</x:f>
      </x:c>
      <x:c r="CP10" s="50" t="str">
        <x:f>IF(34&gt;'Настройки'!$B$3,"",IF(ISBLANK(AM10),IF('Настройки'!$B$9="Нулевой спрос",0,""),IF(AM10&lt;0,IF('Настройки'!$B$10="Исключить","",IF('Настройки'!$B$10="Абсолютные значения",ABS(AM10),AM10)),AM10)))</x:f>
      </x:c>
      <x:c r="CQ10" s="50" t="str">
        <x:f>IF(35&gt;'Настройки'!$B$3,"",IF(ISBLANK(AN10),IF('Настройки'!$B$9="Нулевой спрос",0,""),IF(AN10&lt;0,IF('Настройки'!$B$10="Исключить","",IF('Настройки'!$B$10="Абсолютные значения",ABS(AN10),AN10)),AN10)))</x:f>
      </x:c>
      <x:c r="CR10" s="50" t="str">
        <x:f>IF(36&gt;'Настройки'!$B$3,"",IF(ISBLANK(AO10),IF('Настройки'!$B$9="Нулевой спрос",0,""),IF(AO10&lt;0,IF('Настройки'!$B$10="Исключить","",IF('Настройки'!$B$10="Абсолютные значения",ABS(AO10),AO10)),AO10)))</x:f>
      </x:c>
      <x:c r="CS10" s="50" t="str">
        <x:f>IF(OR(1&gt;'Настройки'!$B$3,ISBLANK(BI10),BI10=0),"",BI10)</x:f>
      </x:c>
      <x:c r="CT10" s="50" t="str">
        <x:f>IF(OR(2&gt;'Настройки'!$B$3,ISBLANK(BJ10),BJ10=0),"",BJ10)</x:f>
      </x:c>
      <x:c r="CU10" s="50" t="n">
        <x:f>IF(OR(3&gt;'Настройки'!$B$3,ISBLANK(BK10),BK10=0),"",BK10)</x:f>
        <x:v>50</x:v>
      </x:c>
      <x:c r="CV10" s="50" t="n">
        <x:f>IF(OR(4&gt;'Настройки'!$B$3,ISBLANK(BL10),BL10=0),"",BL10)</x:f>
        <x:v>150</x:v>
      </x:c>
      <x:c r="CW10" s="50" t="n">
        <x:f>IF(OR(5&gt;'Настройки'!$B$3,ISBLANK(BM10),BM10=0),"",BM10)</x:f>
        <x:v>200</x:v>
      </x:c>
      <x:c r="CX10" s="50" t="n">
        <x:f>IF(OR(6&gt;'Настройки'!$B$3,ISBLANK(BN10),BN10=0),"",BN10)</x:f>
        <x:v>200</x:v>
      </x:c>
      <x:c r="CY10" s="50" t="str">
        <x:f>IF(OR(7&gt;'Настройки'!$B$3,ISBLANK(BO10),BO10=0),"",BO10)</x:f>
      </x:c>
      <x:c r="CZ10" s="50" t="str">
        <x:f>IF(OR(8&gt;'Настройки'!$B$3,ISBLANK(BP10),BP10=0),"",BP10)</x:f>
      </x:c>
      <x:c r="DA10" s="50" t="n">
        <x:f>IF(OR(9&gt;'Настройки'!$B$3,ISBLANK(BQ10),BQ10=0),"",BQ10)</x:f>
        <x:v>50</x:v>
      </x:c>
      <x:c r="DB10" s="50" t="n">
        <x:f>IF(OR(10&gt;'Настройки'!$B$3,ISBLANK(BR10),BR10=0),"",BR10)</x:f>
        <x:v>150</x:v>
      </x:c>
      <x:c r="DC10" s="50" t="n">
        <x:f>IF(OR(11&gt;'Настройки'!$B$3,ISBLANK(BS10),BS10=0),"",BS10)</x:f>
        <x:v>200</x:v>
      </x:c>
      <x:c r="DD10" s="50" t="n">
        <x:f>IF(OR(12&gt;'Настройки'!$B$3,ISBLANK(BT10),BT10=0),"",BT10)</x:f>
        <x:v>200</x:v>
      </x:c>
      <x:c r="DE10" s="50" t="str">
        <x:f>IF(OR(13&gt;'Настройки'!$B$3,ISBLANK(BU10),BU10=0),"",BU10)</x:f>
      </x:c>
      <x:c r="DF10" s="50" t="str">
        <x:f>IF(OR(14&gt;'Настройки'!$B$3,ISBLANK(BV10),BV10=0),"",BV10)</x:f>
      </x:c>
      <x:c r="DG10" s="50" t="str">
        <x:f>IF(OR(15&gt;'Настройки'!$B$3,ISBLANK(BW10),BW10=0),"",BW10)</x:f>
      </x:c>
      <x:c r="DH10" s="50" t="str">
        <x:f>IF(OR(16&gt;'Настройки'!$B$3,ISBLANK(BX10),BX10=0),"",BX10)</x:f>
      </x:c>
      <x:c r="DI10" s="50" t="str">
        <x:f>IF(OR(17&gt;'Настройки'!$B$3,ISBLANK(BY10),BY10=0),"",BY10)</x:f>
      </x:c>
      <x:c r="DJ10" s="50" t="str">
        <x:f>IF(OR(18&gt;'Настройки'!$B$3,ISBLANK(BZ10),BZ10=0),"",BZ10)</x:f>
      </x:c>
      <x:c r="DK10" s="50" t="str">
        <x:f>IF(OR(19&gt;'Настройки'!$B$3,ISBLANK(CA10),CA10=0),"",CA10)</x:f>
      </x:c>
      <x:c r="DL10" s="50" t="str">
        <x:f>IF(OR(20&gt;'Настройки'!$B$3,ISBLANK(CB10),CB10=0),"",CB10)</x:f>
      </x:c>
      <x:c r="DM10" s="50" t="str">
        <x:f>IF(OR(21&gt;'Настройки'!$B$3,ISBLANK(CC10),CC10=0),"",CC10)</x:f>
      </x:c>
      <x:c r="DN10" s="50" t="str">
        <x:f>IF(OR(22&gt;'Настройки'!$B$3,ISBLANK(CD10),CD10=0),"",CD10)</x:f>
      </x:c>
      <x:c r="DO10" s="50" t="str">
        <x:f>IF(OR(23&gt;'Настройки'!$B$3,ISBLANK(CE10),CE10=0),"",CE10)</x:f>
      </x:c>
      <x:c r="DP10" s="50" t="str">
        <x:f>IF(OR(24&gt;'Настройки'!$B$3,ISBLANK(CF10),CF10=0),"",CF10)</x:f>
      </x:c>
      <x:c r="DQ10" s="50" t="str">
        <x:f>IF(OR(25&gt;'Настройки'!$B$3,ISBLANK(CG10),CG10=0),"",CG10)</x:f>
      </x:c>
      <x:c r="DR10" s="50" t="str">
        <x:f>IF(OR(26&gt;'Настройки'!$B$3,ISBLANK(CH10),CH10=0),"",CH10)</x:f>
      </x:c>
      <x:c r="DS10" s="50" t="str">
        <x:f>IF(OR(27&gt;'Настройки'!$B$3,ISBLANK(CI10),CI10=0),"",CI10)</x:f>
      </x:c>
      <x:c r="DT10" s="50" t="str">
        <x:f>IF(OR(28&gt;'Настройки'!$B$3,ISBLANK(CJ10),CJ10=0),"",CJ10)</x:f>
      </x:c>
      <x:c r="DU10" s="50" t="str">
        <x:f>IF(OR(29&gt;'Настройки'!$B$3,ISBLANK(CK10),CK10=0),"",CK10)</x:f>
      </x:c>
      <x:c r="DV10" s="50" t="str">
        <x:f>IF(OR(30&gt;'Настройки'!$B$3,ISBLANK(CL10),CL10=0),"",CL10)</x:f>
      </x:c>
      <x:c r="DW10" s="50" t="str">
        <x:f>IF(OR(31&gt;'Настройки'!$B$3,ISBLANK(CM10),CM10=0),"",CM10)</x:f>
      </x:c>
      <x:c r="DX10" s="50" t="str">
        <x:f>IF(OR(32&gt;'Настройки'!$B$3,ISBLANK(CN10),CN10=0),"",CN10)</x:f>
      </x:c>
      <x:c r="DY10" s="50" t="str">
        <x:f>IF(OR(33&gt;'Настройки'!$B$3,ISBLANK(CO10),CO10=0),"",CO10)</x:f>
      </x:c>
      <x:c r="DZ10" s="50" t="str">
        <x:f>IF(OR(34&gt;'Настройки'!$B$3,ISBLANK(CP10),CP10=0),"",CP10)</x:f>
      </x:c>
      <x:c r="EA10" s="50" t="str">
        <x:f>IF(OR(35&gt;'Настройки'!$B$3,ISBLANK(CQ10),CQ10=0),"",CQ10)</x:f>
      </x:c>
      <x:c r="EB10" s="50" t="str">
        <x:f>IF(OR(36&gt;'Настройки'!$B$3,ISBLANK(CR10),CR10=0),"",CR10)</x:f>
      </x:c>
      <x:c r="EC10" s="50" t="str">
        <x:f>IF(A10="","",IF(OR(BB10="AZ",BB10="BZ"),10000+ROW(),IF(AZ10&gt;'Настройки'!$B$11,20000+ROW(),IF(BF10&lt;&gt;"Обычный",30000+ROW(),IF(AX10&lt;=0,40000+ROW(),"")))))</x:f>
      </x:c>
      <x:c r="ED10" s="50" t="str">
        <x:f>IF(EC10="","",COUNTIFS($EC$2:$EC$1001,"&gt;0",$EC$2:$EC$1001,"&lt;"&amp;EC10)+1)</x:f>
      </x:c>
    </x:row>
    <x:row r="11" ht="22" customHeight="1">
      <x:c r="A11" s="115" t="str">
        <x:v>DEMO-NO</x:v>
      </x:c>
      <x:c r="B11" s="115" t="str">
        <x:v>Архивная позиция</x:v>
      </x:c>
      <x:c r="C11" s="115" t="str">
        <x:v>Демо</x:v>
      </x:c>
      <x:c r="D11" s="118" t="n">
        <x:v>10</x:v>
      </x:c>
      <x:c r="E11" s="118" t="n">
        <x:v>0</x:v>
      </x:c>
      <x:c r="F11" s="118" t="n">
        <x:v>0</x:v>
      </x:c>
      <x:c r="G11" s="118" t="n">
        <x:v>0</x:v>
      </x:c>
      <x:c r="H11" s="118" t="n">
        <x:v>0</x:v>
      </x:c>
      <x:c r="I11" s="118" t="n">
        <x:v>0</x:v>
      </x:c>
      <x:c r="J11" s="118" t="n">
        <x:v>0</x:v>
      </x:c>
      <x:c r="K11" s="118" t="n">
        <x:v>0</x:v>
      </x:c>
      <x:c r="L11" s="118" t="n">
        <x:v>0</x:v>
      </x:c>
      <x:c r="M11" s="118" t="n">
        <x:v>0</x:v>
      </x:c>
      <x:c r="N11" s="118" t="n">
        <x:v>0</x:v>
      </x:c>
      <x:c r="O11" s="118" t="n">
        <x:v>0</x:v>
      </x:c>
      <x:c r="P11" s="118" t="n">
        <x:v>0</x:v>
      </x:c>
      <x:c r="Q11" s="118" t="n">
        <x:v>0</x:v>
      </x:c>
      <x:c r="R11" s="118" t="n">
        <x:v>0</x:v>
      </x:c>
      <x:c r="S11" s="118" t="n">
        <x:v>0</x:v>
      </x:c>
      <x:c r="T11" s="118" t="n">
        <x:v>0</x:v>
      </x:c>
      <x:c r="U11" s="118" t="n">
        <x:v>0</x:v>
      </x:c>
      <x:c r="V11" s="118" t="n">
        <x:v>0</x:v>
      </x:c>
      <x:c r="W11" s="118" t="n">
        <x:v>0</x:v>
      </x:c>
      <x:c r="X11" s="118" t="n">
        <x:v>0</x:v>
      </x:c>
      <x:c r="Y11" s="118" t="n">
        <x:v>0</x:v>
      </x:c>
      <x:c r="Z11" s="118" t="n">
        <x:v>0</x:v>
      </x:c>
      <x:c r="AA11" s="118" t="n">
        <x:v>0</x:v>
      </x:c>
      <x:c r="AB11" s="118" t="n">
        <x:v>0</x:v>
      </x:c>
      <x:c r="AC11" s="118" t="n">
        <x:v>0</x:v>
      </x:c>
      <x:c r="AD11" s="118" t="n">
        <x:v>0</x:v>
      </x:c>
      <x:c r="AE11" s="118" t="n">
        <x:v>0</x:v>
      </x:c>
      <x:c r="AF11" s="118" t="n">
        <x:v>0</x:v>
      </x:c>
      <x:c r="AG11" s="118" t="n">
        <x:v>0</x:v>
      </x:c>
      <x:c r="AH11" s="118" t="n">
        <x:v>0</x:v>
      </x:c>
      <x:c r="AI11" s="118" t="n">
        <x:v>0</x:v>
      </x:c>
      <x:c r="AJ11" s="118" t="n">
        <x:v>0</x:v>
      </x:c>
      <x:c r="AK11" s="118" t="n">
        <x:v>0</x:v>
      </x:c>
      <x:c r="AL11" s="118" t="n">
        <x:v>0</x:v>
      </x:c>
      <x:c r="AM11" s="118" t="n">
        <x:v>0</x:v>
      </x:c>
      <x:c r="AN11" s="118" t="n">
        <x:v>0</x:v>
      </x:c>
      <x:c r="AO11" s="118" t="n">
        <x:v>0</x:v>
      </x:c>
      <x:c r="AP11" s="115" t="str">
        <x:v>Синтетический пример: нет спроса</x:v>
      </x:c>
      <x:c r="AQ11" s="49" t="n">
        <x:f>IF(A11="","",COUNT(BI11:INDEX(BI11:CR11,1,'Настройки'!$B$3)))</x:f>
        <x:v>12</x:v>
      </x:c>
      <x:c r="AR11" s="49" t="n">
        <x:f>IF(A11="","",SUM(BI11:INDEX(BI11:CR11,1,'Настройки'!$B$3)))</x:f>
        <x:v>0</x:v>
      </x:c>
      <x:c r="AS11" s="58" t="n">
        <x:f>IF(A11="","",IF('Настройки'!$B$4="Стоимость потребления",AR11*D11,IF('Настройки'!$B$4="Количество",AR11,E11)))</x:f>
        <x:v>0</x:v>
      </x:c>
      <x:c r="AT11" s="61" t="n">
        <x:f>IF(OR(A11="",AS11&lt;0,SUM($AS$2:$AS$1001)&lt;=0),"",AS11/SUM($AS$2:$AS$1001))</x:f>
        <x:v>0</x:v>
      </x:c>
      <x:c r="AU11" s="61" t="n">
        <x:f>IF(OR(A11="",AS11&lt;0,SUM($AS$2:$AS$1001)&lt;=0),"",SUMIFS($AS$2:$AS$1001,$AS$2:$AS$1001,"&gt;"&amp;AS11)/SUM($AS$2:$AS$1001))</x:f>
        <x:v>1</x:v>
      </x:c>
      <x:c r="AV11" s="61" t="n">
        <x:f>IF(OR(A11="",AS11&lt;0,SUM($AS$2:$AS$1001)&lt;=0),"",SUMIFS($AS$2:$AS$1001,$AS$2:$AS$1001,"&gt;="&amp;AS11)/SUM($AS$2:$AS$1001))</x:f>
        <x:v>1</x:v>
      </x:c>
      <x:c r="AW11" s="49" t="str">
        <x:f>IF(A11="","",IF(SUM($AS$2:$AS$1001)&lt;=0,"Не определён",IF(AS11&lt;0,"Исключение",IF(AU11&lt;'Настройки'!$B$5,"A",IF(AU11&lt;'Настройки'!$B$6,"B","C")))))</x:f>
        <x:v>C</x:v>
      </x:c>
      <x:c r="AX11" s="58" t="n">
        <x:f>IF(A11="","",IF(AQ11=0,"",AVERAGE(BI11:INDEX(BI11:CR11,1,'Настройки'!$B$3))))</x:f>
        <x:v>0</x:v>
      </x:c>
      <x:c r="AY11" s="58" t="n">
        <x:f>IF(OR(A11="",AQ11=0),"",STDEVP(BI11:INDEX(BI11:CR11,1,'Настройки'!$B$3)))</x:f>
        <x:v>0</x:v>
      </x:c>
      <x:c r="AZ11" s="61" t="str">
        <x:f>IF(OR(A11="",AQ11&lt;'Настройки'!$B$12,AX11&lt;=0,AND('Настройки'!$B$10="Блокировать",COUNTIF(F11:INDEX(F11:AO11,1,'Настройки'!$B$3),"&lt;0")&gt;0)),"",AY11/ABS(AX11))</x:f>
      </x:c>
      <x:c r="BA11" s="49" t="str">
        <x:f>IF(A11="","",IF(AND('Настройки'!$B$10="Блокировать",COUNTIF(F11:INDEX(F11:AO11,1,'Настройки'!$B$3),"&lt;0")&gt;0),"Не определён",IF(AQ11&lt;'Настройки'!$B$12,"Не определён",IF(AX11=0,"Нет спроса",IF(AX11&lt;0,"Не определён",IF(AZ11&lt;='Настройки'!$B$7,"X",IF(AZ11&lt;='Настройки'!$B$8,"Y","Z")))))))</x:f>
        <x:v>Нет спроса</x:v>
      </x:c>
      <x:c r="BB11" s="49" t="str">
        <x:f>IF(OR(A11="",LEN(AW11)&lt;&gt;1,LEN(BA11)&lt;&gt;1),"",AW11&amp;BA11)</x:f>
      </x:c>
      <x:c r="BC11" s="61" t="n">
        <x:f>IF(OR(A11="",AQ11=0),"",(COUNT(BI11:INDEX(BI11:CR11,1,'Настройки'!$B$3))-COUNT(CS11:INDEX(CS11:EB11,1,'Настройки'!$B$3)))/AQ11)</x:f>
        <x:v>1</x:v>
      </x:c>
      <x:c r="BD11" s="64" t="str">
        <x:f>IF(OR(A11="",COUNT(CS11:INDEX(CS11:EB11,1,'Настройки'!$B$3))=0),"",AQ11/COUNT(CS11:INDEX(CS11:EB11,1,'Настройки'!$B$3)))</x:f>
      </x:c>
      <x:c r="BE11" s="64" t="str">
        <x:f>IF(OR(A11="",COUNT(CS11:INDEX(CS11:EB11,1,'Настройки'!$B$3))=0),"",IF(AVERAGE(CS11:INDEX(CS11:EB11,1,'Настройки'!$B$3))=0,"",(STDEVP(CS11:INDEX(CS11:EB11,1,'Настройки'!$B$3))/ABS(AVERAGE(CS11:INDEX(CS11:EB11,1,'Настройки'!$B$3))))^2))</x:f>
      </x:c>
      <x:c r="BF11" s="49" t="str">
        <x:f>IF(A11="","",IF(AQ11&lt;3,"Недостаточно",IF(AQ11&lt;6,"Предварительный","Обычный")))</x:f>
        <x:v>Обычный</x:v>
      </x:c>
      <x:c r="BG11" s="49" t="str">
        <x:f>IF(A11="","",IF(COUNTIF(F11:INDEX(F11:AO11,1,'Настройки'!$B$3),"&lt;0")&gt;0,IF('Настройки'!$B$10="Блокировать","Отрицательный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"),"")&amp;IF(AQ11&lt;3,"Недостаточно истории. ",IF(AQ11&lt;6,"Предварительная классификация. ",""))&amp;IF(AX11=0,"Нет спроса за горизонт. ","")&amp;IF(AZ11&gt;'Настройки'!$B$11,"Экстремальная вариативность. ",""))</x:f>
        <x:v>Нет спроса за горизонт. </x:v>
      </x:c>
      <x:c r="BH11" s="49" t="str">
        <x:f>IF(A11="","",IFERROR(VLOOKUP(BB11,'Настройки'!$D$3:$E$11,2,FALSE),"Сначала проверьте исходные данные и историю спроса.")&amp;" Уточните срок поставки, MOQ и критичность.")</x:f>
        <x:v>Сначала проверьте исходные данные и историю спроса. Уточните срок поставки, MOQ и критичность.</x:v>
      </x:c>
      <x:c r="BI11" s="50" t="n">
        <x:f>IF(1&gt;'Настройки'!$B$3,"",IF(ISBLANK(F11),IF('Настройки'!$B$9="Нулевой спрос",0,""),IF(F11&lt;0,IF('Настройки'!$B$10="Исключить","",IF('Настройки'!$B$10="Абсолютные значения",ABS(F11),F11)),F11)))</x:f>
        <x:v>0</x:v>
      </x:c>
      <x:c r="BJ11" s="50" t="n">
        <x:f>IF(2&gt;'Настройки'!$B$3,"",IF(ISBLANK(G11),IF('Настройки'!$B$9="Нулевой спрос",0,""),IF(G11&lt;0,IF('Настройки'!$B$10="Исключить","",IF('Настройки'!$B$10="Абсолютные значения",ABS(G11),G11)),G11)))</x:f>
        <x:v>0</x:v>
      </x:c>
      <x:c r="BK11" s="50" t="n">
        <x:f>IF(3&gt;'Настройки'!$B$3,"",IF(ISBLANK(H11),IF('Настройки'!$B$9="Нулевой спрос",0,""),IF(H11&lt;0,IF('Настройки'!$B$10="Исключить","",IF('Настройки'!$B$10="Абсолютные значения",ABS(H11),H11)),H11)))</x:f>
        <x:v>0</x:v>
      </x:c>
      <x:c r="BL11" s="50" t="n">
        <x:f>IF(4&gt;'Настройки'!$B$3,"",IF(ISBLANK(I11),IF('Настройки'!$B$9="Нулевой спрос",0,""),IF(I11&lt;0,IF('Настройки'!$B$10="Исключить","",IF('Настройки'!$B$10="Абсолютные значения",ABS(I11),I11)),I11)))</x:f>
        <x:v>0</x:v>
      </x:c>
      <x:c r="BM11" s="50" t="n">
        <x:f>IF(5&gt;'Настройки'!$B$3,"",IF(ISBLANK(J11),IF('Настройки'!$B$9="Нулевой спрос",0,""),IF(J11&lt;0,IF('Настройки'!$B$10="Исключить","",IF('Настройки'!$B$10="Абсолютные значения",ABS(J11),J11)),J11)))</x:f>
        <x:v>0</x:v>
      </x:c>
      <x:c r="BN11" s="50" t="n">
        <x:f>IF(6&gt;'Настройки'!$B$3,"",IF(ISBLANK(K11),IF('Настройки'!$B$9="Нулевой спрос",0,""),IF(K11&lt;0,IF('Настройки'!$B$10="Исключить","",IF('Настройки'!$B$10="Абсолютные значения",ABS(K11),K11)),K11)))</x:f>
        <x:v>0</x:v>
      </x:c>
      <x:c r="BO11" s="50" t="n">
        <x:f>IF(7&gt;'Настройки'!$B$3,"",IF(ISBLANK(L11),IF('Настройки'!$B$9="Нулевой спрос",0,""),IF(L11&lt;0,IF('Настройки'!$B$10="Исключить","",IF('Настройки'!$B$10="Абсолютные значения",ABS(L11),L11)),L11)))</x:f>
        <x:v>0</x:v>
      </x:c>
      <x:c r="BP11" s="50" t="n">
        <x:f>IF(8&gt;'Настройки'!$B$3,"",IF(ISBLANK(M11),IF('Настройки'!$B$9="Нулевой спрос",0,""),IF(M11&lt;0,IF('Настройки'!$B$10="Исключить","",IF('Настройки'!$B$10="Абсолютные значения",ABS(M11),M11)),M11)))</x:f>
        <x:v>0</x:v>
      </x:c>
      <x:c r="BQ11" s="50" t="n">
        <x:f>IF(9&gt;'Настройки'!$B$3,"",IF(ISBLANK(N11),IF('Настройки'!$B$9="Нулевой спрос",0,""),IF(N11&lt;0,IF('Настройки'!$B$10="Исключить","",IF('Настройки'!$B$10="Абсолютные значения",ABS(N11),N11)),N11)))</x:f>
        <x:v>0</x:v>
      </x:c>
      <x:c r="BR11" s="50" t="n">
        <x:f>IF(10&gt;'Настройки'!$B$3,"",IF(ISBLANK(O11),IF('Настройки'!$B$9="Нулевой спрос",0,""),IF(O11&lt;0,IF('Настройки'!$B$10="Исключить","",IF('Настройки'!$B$10="Абсолютные значения",ABS(O11),O11)),O11)))</x:f>
        <x:v>0</x:v>
      </x:c>
      <x:c r="BS11" s="50" t="n">
        <x:f>IF(11&gt;'Настройки'!$B$3,"",IF(ISBLANK(P11),IF('Настройки'!$B$9="Нулевой спрос",0,""),IF(P11&lt;0,IF('Настройки'!$B$10="Исключить","",IF('Настройки'!$B$10="Абсолютные значения",ABS(P11),P11)),P11)))</x:f>
        <x:v>0</x:v>
      </x:c>
      <x:c r="BT11" s="50" t="n">
        <x:f>IF(12&gt;'Настройки'!$B$3,"",IF(ISBLANK(Q11),IF('Настройки'!$B$9="Нулевой спрос",0,""),IF(Q11&lt;0,IF('Настройки'!$B$10="Исключить","",IF('Настройки'!$B$10="Абсолютные значения",ABS(Q11),Q11)),Q11)))</x:f>
        <x:v>0</x:v>
      </x:c>
      <x:c r="BU11" s="50" t="str">
        <x:f>IF(13&gt;'Настройки'!$B$3,"",IF(ISBLANK(R11),IF('Настройки'!$B$9="Нулевой спрос",0,""),IF(R11&lt;0,IF('Настройки'!$B$10="Исключить","",IF('Настройки'!$B$10="Абсолютные значения",ABS(R11),R11)),R11)))</x:f>
      </x:c>
      <x:c r="BV11" s="50" t="str">
        <x:f>IF(14&gt;'Настройки'!$B$3,"",IF(ISBLANK(S11),IF('Настройки'!$B$9="Нулевой спрос",0,""),IF(S11&lt;0,IF('Настройки'!$B$10="Исключить","",IF('Настройки'!$B$10="Абсолютные значения",ABS(S11),S11)),S11)))</x:f>
      </x:c>
      <x:c r="BW11" s="50" t="str">
        <x:f>IF(15&gt;'Настройки'!$B$3,"",IF(ISBLANK(T11),IF('Настройки'!$B$9="Нулевой спрос",0,""),IF(T11&lt;0,IF('Настройки'!$B$10="Исключить","",IF('Настройки'!$B$10="Абсолютные значения",ABS(T11),T11)),T11)))</x:f>
      </x:c>
      <x:c r="BX11" s="50" t="str">
        <x:f>IF(16&gt;'Настройки'!$B$3,"",IF(ISBLANK(U11),IF('Настройки'!$B$9="Нулевой спрос",0,""),IF(U11&lt;0,IF('Настройки'!$B$10="Исключить","",IF('Настройки'!$B$10="Абсолютные значения",ABS(U11),U11)),U11)))</x:f>
      </x:c>
      <x:c r="BY11" s="50" t="str">
        <x:f>IF(17&gt;'Настройки'!$B$3,"",IF(ISBLANK(V11),IF('Настройки'!$B$9="Нулевой спрос",0,""),IF(V11&lt;0,IF('Настройки'!$B$10="Исключить","",IF('Настройки'!$B$10="Абсолютные значения",ABS(V11),V11)),V11)))</x:f>
      </x:c>
      <x:c r="BZ11" s="50" t="str">
        <x:f>IF(18&gt;'Настройки'!$B$3,"",IF(ISBLANK(W11),IF('Настройки'!$B$9="Нулевой спрос",0,""),IF(W11&lt;0,IF('Настройки'!$B$10="Исключить","",IF('Настройки'!$B$10="Абсолютные значения",ABS(W11),W11)),W11)))</x:f>
      </x:c>
      <x:c r="CA11" s="50" t="str">
        <x:f>IF(19&gt;'Настройки'!$B$3,"",IF(ISBLANK(X11),IF('Настройки'!$B$9="Нулевой спрос",0,""),IF(X11&lt;0,IF('Настройки'!$B$10="Исключить","",IF('Настройки'!$B$10="Абсолютные значения",ABS(X11),X11)),X11)))</x:f>
      </x:c>
      <x:c r="CB11" s="50" t="str">
        <x:f>IF(20&gt;'Настройки'!$B$3,"",IF(ISBLANK(Y11),IF('Настройки'!$B$9="Нулевой спрос",0,""),IF(Y11&lt;0,IF('Настройки'!$B$10="Исключить","",IF('Настройки'!$B$10="Абсолютные значения",ABS(Y11),Y11)),Y11)))</x:f>
      </x:c>
      <x:c r="CC11" s="50" t="str">
        <x:f>IF(21&gt;'Настройки'!$B$3,"",IF(ISBLANK(Z11),IF('Настройки'!$B$9="Нулевой спрос",0,""),IF(Z11&lt;0,IF('Настройки'!$B$10="Исключить","",IF('Настройки'!$B$10="Абсолютные значения",ABS(Z11),Z11)),Z11)))</x:f>
      </x:c>
      <x:c r="CD11" s="50" t="str">
        <x:f>IF(22&gt;'Настройки'!$B$3,"",IF(ISBLANK(AA11),IF('Настройки'!$B$9="Нулевой спрос",0,""),IF(AA11&lt;0,IF('Настройки'!$B$10="Исключить","",IF('Настройки'!$B$10="Абсолютные значения",ABS(AA11),AA11)),AA11)))</x:f>
      </x:c>
      <x:c r="CE11" s="50" t="str">
        <x:f>IF(23&gt;'Настройки'!$B$3,"",IF(ISBLANK(AB11),IF('Настройки'!$B$9="Нулевой спрос",0,""),IF(AB11&lt;0,IF('Настройки'!$B$10="Исключить","",IF('Настройки'!$B$10="Абсолютные значения",ABS(AB11),AB11)),AB11)))</x:f>
      </x:c>
      <x:c r="CF11" s="50" t="str">
        <x:f>IF(24&gt;'Настройки'!$B$3,"",IF(ISBLANK(AC11),IF('Настройки'!$B$9="Нулевой спрос",0,""),IF(AC11&lt;0,IF('Настройки'!$B$10="Исключить","",IF('Настройки'!$B$10="Абсолютные значения",ABS(AC11),AC11)),AC11)))</x:f>
      </x:c>
      <x:c r="CG11" s="50" t="str">
        <x:f>IF(25&gt;'Настройки'!$B$3,"",IF(ISBLANK(AD11),IF('Настройки'!$B$9="Нулевой спрос",0,""),IF(AD11&lt;0,IF('Настройки'!$B$10="Исключить","",IF('Настройки'!$B$10="Абсолютные значения",ABS(AD11),AD11)),AD11)))</x:f>
      </x:c>
      <x:c r="CH11" s="50" t="str">
        <x:f>IF(26&gt;'Настройки'!$B$3,"",IF(ISBLANK(AE11),IF('Настройки'!$B$9="Нулевой спрос",0,""),IF(AE11&lt;0,IF('Настройки'!$B$10="Исключить","",IF('Настройки'!$B$10="Абсолютные значения",ABS(AE11),AE11)),AE11)))</x:f>
      </x:c>
      <x:c r="CI11" s="50" t="str">
        <x:f>IF(27&gt;'Настройки'!$B$3,"",IF(ISBLANK(AF11),IF('Настройки'!$B$9="Нулевой спрос",0,""),IF(AF11&lt;0,IF('Настройки'!$B$10="Исключить","",IF('Настройки'!$B$10="Абсолютные значения",ABS(AF11),AF11)),AF11)))</x:f>
      </x:c>
      <x:c r="CJ11" s="50" t="str">
        <x:f>IF(28&gt;'Настройки'!$B$3,"",IF(ISBLANK(AG11),IF('Настройки'!$B$9="Нулевой спрос",0,""),IF(AG11&lt;0,IF('Настройки'!$B$10="Исключить","",IF('Настройки'!$B$10="Абсолютные значения",ABS(AG11),AG11)),AG11)))</x:f>
      </x:c>
      <x:c r="CK11" s="50" t="str">
        <x:f>IF(29&gt;'Настройки'!$B$3,"",IF(ISBLANK(AH11),IF('Настройки'!$B$9="Нулевой спрос",0,""),IF(AH11&lt;0,IF('Настройки'!$B$10="Исключить","",IF('Настройки'!$B$10="Абсолютные значения",ABS(AH11),AH11)),AH11)))</x:f>
      </x:c>
      <x:c r="CL11" s="50" t="str">
        <x:f>IF(30&gt;'Настройки'!$B$3,"",IF(ISBLANK(AI11),IF('Настройки'!$B$9="Нулевой спрос",0,""),IF(AI11&lt;0,IF('Настройки'!$B$10="Исключить","",IF('Настройки'!$B$10="Абсолютные значения",ABS(AI11),AI11)),AI11)))</x:f>
      </x:c>
      <x:c r="CM11" s="50" t="str">
        <x:f>IF(31&gt;'Настройки'!$B$3,"",IF(ISBLANK(AJ11),IF('Настройки'!$B$9="Нулевой спрос",0,""),IF(AJ11&lt;0,IF('Настройки'!$B$10="Исключить","",IF('Настройки'!$B$10="Абсолютные значения",ABS(AJ11),AJ11)),AJ11)))</x:f>
      </x:c>
      <x:c r="CN11" s="50" t="str">
        <x:f>IF(32&gt;'Настройки'!$B$3,"",IF(ISBLANK(AK11),IF('Настройки'!$B$9="Нулевой спрос",0,""),IF(AK11&lt;0,IF('Настройки'!$B$10="Исключить","",IF('Настройки'!$B$10="Абсолютные значения",ABS(AK11),AK11)),AK11)))</x:f>
      </x:c>
      <x:c r="CO11" s="50" t="str">
        <x:f>IF(33&gt;'Настройки'!$B$3,"",IF(ISBLANK(AL11),IF('Настройки'!$B$9="Нулевой спрос",0,""),IF(AL11&lt;0,IF('Настройки'!$B$10="Исключить","",IF('Настройки'!$B$10="Абсолютные значения",ABS(AL11),AL11)),AL11)))</x:f>
      </x:c>
      <x:c r="CP11" s="50" t="str">
        <x:f>IF(34&gt;'Настройки'!$B$3,"",IF(ISBLANK(AM11),IF('Настройки'!$B$9="Нулевой спрос",0,""),IF(AM11&lt;0,IF('Настройки'!$B$10="Исключить","",IF('Настройки'!$B$10="Абсолютные значения",ABS(AM11),AM11)),AM11)))</x:f>
      </x:c>
      <x:c r="CQ11" s="50" t="str">
        <x:f>IF(35&gt;'Настройки'!$B$3,"",IF(ISBLANK(AN11),IF('Настройки'!$B$9="Нулевой спрос",0,""),IF(AN11&lt;0,IF('Настройки'!$B$10="Исключить","",IF('Настройки'!$B$10="Абсолютные значения",ABS(AN11),AN11)),AN11)))</x:f>
      </x:c>
      <x:c r="CR11" s="50" t="str">
        <x:f>IF(36&gt;'Настройки'!$B$3,"",IF(ISBLANK(AO11),IF('Настройки'!$B$9="Нулевой спрос",0,""),IF(AO11&lt;0,IF('Настройки'!$B$10="Исключить","",IF('Настройки'!$B$10="Абсолютные значения",ABS(AO11),AO11)),AO11)))</x:f>
      </x:c>
      <x:c r="CS11" s="50" t="str">
        <x:f>IF(OR(1&gt;'Настройки'!$B$3,ISBLANK(BI11),BI11=0),"",BI11)</x:f>
      </x:c>
      <x:c r="CT11" s="50" t="str">
        <x:f>IF(OR(2&gt;'Настройки'!$B$3,ISBLANK(BJ11),BJ11=0),"",BJ11)</x:f>
      </x:c>
      <x:c r="CU11" s="50" t="str">
        <x:f>IF(OR(3&gt;'Настройки'!$B$3,ISBLANK(BK11),BK11=0),"",BK11)</x:f>
      </x:c>
      <x:c r="CV11" s="50" t="str">
        <x:f>IF(OR(4&gt;'Настройки'!$B$3,ISBLANK(BL11),BL11=0),"",BL11)</x:f>
      </x:c>
      <x:c r="CW11" s="50" t="str">
        <x:f>IF(OR(5&gt;'Настройки'!$B$3,ISBLANK(BM11),BM11=0),"",BM11)</x:f>
      </x:c>
      <x:c r="CX11" s="50" t="str">
        <x:f>IF(OR(6&gt;'Настройки'!$B$3,ISBLANK(BN11),BN11=0),"",BN11)</x:f>
      </x:c>
      <x:c r="CY11" s="50" t="str">
        <x:f>IF(OR(7&gt;'Настройки'!$B$3,ISBLANK(BO11),BO11=0),"",BO11)</x:f>
      </x:c>
      <x:c r="CZ11" s="50" t="str">
        <x:f>IF(OR(8&gt;'Настройки'!$B$3,ISBLANK(BP11),BP11=0),"",BP11)</x:f>
      </x:c>
      <x:c r="DA11" s="50" t="str">
        <x:f>IF(OR(9&gt;'Настройки'!$B$3,ISBLANK(BQ11),BQ11=0),"",BQ11)</x:f>
      </x:c>
      <x:c r="DB11" s="50" t="str">
        <x:f>IF(OR(10&gt;'Настройки'!$B$3,ISBLANK(BR11),BR11=0),"",BR11)</x:f>
      </x:c>
      <x:c r="DC11" s="50" t="str">
        <x:f>IF(OR(11&gt;'Настройки'!$B$3,ISBLANK(BS11),BS11=0),"",BS11)</x:f>
      </x:c>
      <x:c r="DD11" s="50" t="str">
        <x:f>IF(OR(12&gt;'Настройки'!$B$3,ISBLANK(BT11),BT11=0),"",BT11)</x:f>
      </x:c>
      <x:c r="DE11" s="50" t="str">
        <x:f>IF(OR(13&gt;'Настройки'!$B$3,ISBLANK(BU11),BU11=0),"",BU11)</x:f>
      </x:c>
      <x:c r="DF11" s="50" t="str">
        <x:f>IF(OR(14&gt;'Настройки'!$B$3,ISBLANK(BV11),BV11=0),"",BV11)</x:f>
      </x:c>
      <x:c r="DG11" s="50" t="str">
        <x:f>IF(OR(15&gt;'Настройки'!$B$3,ISBLANK(BW11),BW11=0),"",BW11)</x:f>
      </x:c>
      <x:c r="DH11" s="50" t="str">
        <x:f>IF(OR(16&gt;'Настройки'!$B$3,ISBLANK(BX11),BX11=0),"",BX11)</x:f>
      </x:c>
      <x:c r="DI11" s="50" t="str">
        <x:f>IF(OR(17&gt;'Настройки'!$B$3,ISBLANK(BY11),BY11=0),"",BY11)</x:f>
      </x:c>
      <x:c r="DJ11" s="50" t="str">
        <x:f>IF(OR(18&gt;'Настройки'!$B$3,ISBLANK(BZ11),BZ11=0),"",BZ11)</x:f>
      </x:c>
      <x:c r="DK11" s="50" t="str">
        <x:f>IF(OR(19&gt;'Настройки'!$B$3,ISBLANK(CA11),CA11=0),"",CA11)</x:f>
      </x:c>
      <x:c r="DL11" s="50" t="str">
        <x:f>IF(OR(20&gt;'Настройки'!$B$3,ISBLANK(CB11),CB11=0),"",CB11)</x:f>
      </x:c>
      <x:c r="DM11" s="50" t="str">
        <x:f>IF(OR(21&gt;'Настройки'!$B$3,ISBLANK(CC11),CC11=0),"",CC11)</x:f>
      </x:c>
      <x:c r="DN11" s="50" t="str">
        <x:f>IF(OR(22&gt;'Настройки'!$B$3,ISBLANK(CD11),CD11=0),"",CD11)</x:f>
      </x:c>
      <x:c r="DO11" s="50" t="str">
        <x:f>IF(OR(23&gt;'Настройки'!$B$3,ISBLANK(CE11),CE11=0),"",CE11)</x:f>
      </x:c>
      <x:c r="DP11" s="50" t="str">
        <x:f>IF(OR(24&gt;'Настройки'!$B$3,ISBLANK(CF11),CF11=0),"",CF11)</x:f>
      </x:c>
      <x:c r="DQ11" s="50" t="str">
        <x:f>IF(OR(25&gt;'Настройки'!$B$3,ISBLANK(CG11),CG11=0),"",CG11)</x:f>
      </x:c>
      <x:c r="DR11" s="50" t="str">
        <x:f>IF(OR(26&gt;'Настройки'!$B$3,ISBLANK(CH11),CH11=0),"",CH11)</x:f>
      </x:c>
      <x:c r="DS11" s="50" t="str">
        <x:f>IF(OR(27&gt;'Настройки'!$B$3,ISBLANK(CI11),CI11=0),"",CI11)</x:f>
      </x:c>
      <x:c r="DT11" s="50" t="str">
        <x:f>IF(OR(28&gt;'Настройки'!$B$3,ISBLANK(CJ11),CJ11=0),"",CJ11)</x:f>
      </x:c>
      <x:c r="DU11" s="50" t="str">
        <x:f>IF(OR(29&gt;'Настройки'!$B$3,ISBLANK(CK11),CK11=0),"",CK11)</x:f>
      </x:c>
      <x:c r="DV11" s="50" t="str">
        <x:f>IF(OR(30&gt;'Настройки'!$B$3,ISBLANK(CL11),CL11=0),"",CL11)</x:f>
      </x:c>
      <x:c r="DW11" s="50" t="str">
        <x:f>IF(OR(31&gt;'Настройки'!$B$3,ISBLANK(CM11),CM11=0),"",CM11)</x:f>
      </x:c>
      <x:c r="DX11" s="50" t="str">
        <x:f>IF(OR(32&gt;'Настройки'!$B$3,ISBLANK(CN11),CN11=0),"",CN11)</x:f>
      </x:c>
      <x:c r="DY11" s="50" t="str">
        <x:f>IF(OR(33&gt;'Настройки'!$B$3,ISBLANK(CO11),CO11=0),"",CO11)</x:f>
      </x:c>
      <x:c r="DZ11" s="50" t="str">
        <x:f>IF(OR(34&gt;'Настройки'!$B$3,ISBLANK(CP11),CP11=0),"",CP11)</x:f>
      </x:c>
      <x:c r="EA11" s="50" t="str">
        <x:f>IF(OR(35&gt;'Настройки'!$B$3,ISBLANK(CQ11),CQ11=0),"",CQ11)</x:f>
      </x:c>
      <x:c r="EB11" s="50" t="str">
        <x:f>IF(OR(36&gt;'Настройки'!$B$3,ISBLANK(CR11),CR11=0),"",CR11)</x:f>
      </x:c>
      <x:c r="EC11" s="50" t="n">
        <x:f>IF(A11="","",IF(OR(BB11="AZ",BB11="BZ"),10000+ROW(),IF(AZ11&gt;'Настройки'!$B$11,20000+ROW(),IF(BF11&lt;&gt;"Обычный",30000+ROW(),IF(AX11&lt;=0,40000+ROW(),"")))))</x:f>
        <x:v>40011</x:v>
      </x:c>
      <x:c r="ED11" s="50" t="n">
        <x:f>IF(EC11="","",COUNTIFS($EC$2:$EC$1001,"&gt;0",$EC$2:$EC$1001,"&lt;"&amp;EC11)+1)</x:f>
        <x:v>3</x:v>
      </x:c>
    </x:row>
    <x:row r="12">
      <x:c r="A12" s="115"/>
      <x:c r="B12" s="115"/>
      <x:c r="C12" s="115"/>
      <x:c r="D12" s="118"/>
      <x:c r="E12" s="118"/>
      <x:c r="F12" s="118"/>
      <x:c r="G12" s="118"/>
      <x:c r="H12" s="118"/>
      <x:c r="I12" s="118"/>
      <x:c r="J12" s="118"/>
      <x:c r="K12" s="118"/>
      <x:c r="L12" s="118"/>
      <x:c r="M12" s="118"/>
      <x:c r="N12" s="118"/>
      <x:c r="O12" s="118"/>
      <x:c r="P12" s="118"/>
      <x:c r="Q12" s="118"/>
      <x:c r="R12" s="118"/>
      <x:c r="S12" s="118"/>
      <x:c r="T12" s="118"/>
      <x:c r="U12" s="118"/>
      <x:c r="V12" s="118"/>
      <x:c r="W12" s="118"/>
      <x:c r="X12" s="118"/>
      <x:c r="Y12" s="118"/>
      <x:c r="Z12" s="118"/>
      <x:c r="AA12" s="118"/>
      <x:c r="AB12" s="118"/>
      <x:c r="AC12" s="118"/>
      <x:c r="AD12" s="118"/>
      <x:c r="AE12" s="118"/>
      <x:c r="AF12" s="118"/>
      <x:c r="AG12" s="118"/>
      <x:c r="AH12" s="118"/>
      <x:c r="AI12" s="118"/>
      <x:c r="AJ12" s="118"/>
      <x:c r="AK12" s="118"/>
      <x:c r="AL12" s="118"/>
      <x:c r="AM12" s="118"/>
      <x:c r="AN12" s="118"/>
      <x:c r="AO12" s="118"/>
      <x:c r="AP12" s="115"/>
      <x:c r="AQ12" s="49" t="str">
        <x:f>IF(A12="","",COUNT(BI12:INDEX(BI12:CR12,1,'Настройки'!$B$3)))</x:f>
      </x:c>
      <x:c r="AR12" s="49" t="str">
        <x:f>IF(A12="","",SUM(BI12:INDEX(BI12:CR12,1,'Настройки'!$B$3)))</x:f>
      </x:c>
      <x:c r="AS12" s="58" t="str">
        <x:f>IF(A12="","",IF('Настройки'!$B$4="Стоимость потребления",AR12*D12,IF('Настройки'!$B$4="Количество",AR12,E12)))</x:f>
      </x:c>
      <x:c r="AT12" s="61" t="str">
        <x:f>IF(OR(A12="",AS12&lt;0,SUM($AS$2:$AS$1001)&lt;=0),"",AS12/SUM($AS$2:$AS$1001))</x:f>
      </x:c>
      <x:c r="AU12" s="61" t="str">
        <x:f>IF(OR(A12="",AS12&lt;0,SUM($AS$2:$AS$1001)&lt;=0),"",SUMIFS($AS$2:$AS$1001,$AS$2:$AS$1001,"&gt;"&amp;AS12)/SUM($AS$2:$AS$1001))</x:f>
      </x:c>
      <x:c r="AV12" s="61" t="str">
        <x:f>IF(OR(A12="",AS12&lt;0,SUM($AS$2:$AS$1001)&lt;=0),"",SUMIFS($AS$2:$AS$1001,$AS$2:$AS$1001,"&gt;="&amp;AS12)/SUM($AS$2:$AS$1001))</x:f>
      </x:c>
      <x:c r="AW12" s="49" t="str">
        <x:f>IF(A12="","",IF(SUM($AS$2:$AS$1001)&lt;=0,"Не определён",IF(AS12&lt;0,"Исключение",IF(AU12&lt;'Настройки'!$B$5,"A",IF(AU12&lt;'Настройки'!$B$6,"B","C")))))</x:f>
      </x:c>
      <x:c r="AX12" s="58" t="str">
        <x:f>IF(A12="","",IF(AQ12=0,"",AVERAGE(BI12:INDEX(BI12:CR12,1,'Настройки'!$B$3))))</x:f>
      </x:c>
      <x:c r="AY12" s="58" t="str">
        <x:f>IF(OR(A12="",AQ12=0),"",STDEVP(BI12:INDEX(BI12:CR12,1,'Настройки'!$B$3)))</x:f>
      </x:c>
      <x:c r="AZ12" s="61" t="str">
        <x:f>IF(OR(A12="",AQ12&lt;'Настройки'!$B$12,AX12&lt;=0,AND('Настройки'!$B$10="Блокировать",COUNTIF(F12:INDEX(F12:AO12,1,'Настройки'!$B$3),"&lt;0")&gt;0)),"",AY12/ABS(AX12))</x:f>
      </x:c>
      <x:c r="BA12" s="49" t="str">
        <x:f>IF(A12="","",IF(AND('Настройки'!$B$10="Блокировать",COUNTIF(F12:INDEX(F12:AO12,1,'Настройки'!$B$3),"&lt;0")&gt;0),"Не определён",IF(AQ12&lt;'Настройки'!$B$12,"Не определён",IF(AX12=0,"Нет спроса",IF(AX12&lt;0,"Не определён",IF(AZ12&lt;='Настройки'!$B$7,"X",IF(AZ12&lt;='Настройки'!$B$8,"Y","Z")))))))</x:f>
      </x:c>
      <x:c r="BB12" s="49" t="str">
        <x:f>IF(OR(A12="",LEN(AW12)&lt;&gt;1,LEN(BA12)&lt;&gt;1),"",AW12&amp;BA12)</x:f>
      </x:c>
      <x:c r="BC12" s="61" t="str">
        <x:f>IF(OR(A12="",AQ12=0),"",(COUNT(BI12:INDEX(BI12:CR12,1,'Настройки'!$B$3))-COUNT(CS12:INDEX(CS12:EB12,1,'Настройки'!$B$3)))/AQ12)</x:f>
      </x:c>
      <x:c r="BD12" s="64" t="str">
        <x:f>IF(OR(A12="",COUNT(CS12:INDEX(CS12:EB12,1,'Настройки'!$B$3))=0),"",AQ12/COUNT(CS12:INDEX(CS12:EB12,1,'Настройки'!$B$3)))</x:f>
      </x:c>
      <x:c r="BE12" s="64" t="str">
        <x:f>IF(OR(A12="",COUNT(CS12:INDEX(CS12:EB12,1,'Настройки'!$B$3))=0),"",IF(AVERAGE(CS12:INDEX(CS12:EB12,1,'Настройки'!$B$3))=0,"",(STDEVP(CS12:INDEX(CS12:EB12,1,'Настройки'!$B$3))/ABS(AVERAGE(CS12:INDEX(CS12:EB12,1,'Настройки'!$B$3))))^2))</x:f>
      </x:c>
      <x:c r="BF12" s="49" t="str">
        <x:f>IF(A12="","",IF(AQ12&lt;3,"Недостаточно",IF(AQ12&lt;6,"Предварительный","Обычный")))</x:f>
      </x:c>
      <x:c r="BG12" s="49" t="str">
        <x:f>IF(A12="","",IF(COUNTIF(F12:INDEX(F12:AO12,1,'Настройки'!$B$3),"&lt;0")&gt;0,IF('Настройки'!$B$10="Блокировать","Отрицательный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"),"")&amp;IF(AQ12&lt;3,"Недостаточно истории. ",IF(AQ12&lt;6,"Предварительная классификация. ",""))&amp;IF(AX12=0,"Нет спроса за горизонт. ","")&amp;IF(AZ12&gt;'Настройки'!$B$11,"Экстремальная вариативность. ",""))</x:f>
      </x:c>
      <x:c r="BH12" s="49" t="str">
        <x:f>IF(A12="","",IFERROR(VLOOKUP(BB12,'Настройки'!$D$3:$E$11,2,FALSE),"Сначала проверьте исходные данные и историю спроса.")&amp;" Уточните срок поставки, MOQ и критичность.")</x:f>
      </x:c>
      <x:c r="BI12" s="50" t="str">
        <x:f>IF(1&gt;'Настройки'!$B$3,"",IF(ISBLANK(F12),IF('Настройки'!$B$9="Нулевой спрос",0,""),IF(F12&lt;0,IF('Настройки'!$B$10="Исключить","",IF('Настройки'!$B$10="Абсолютные значения",ABS(F12),F12)),F12)))</x:f>
      </x:c>
      <x:c r="BJ12" s="50" t="str">
        <x:f>IF(2&gt;'Настройки'!$B$3,"",IF(ISBLANK(G12),IF('Настройки'!$B$9="Нулевой спрос",0,""),IF(G12&lt;0,IF('Настройки'!$B$10="Исключить","",IF('Настройки'!$B$10="Абсолютные значения",ABS(G12),G12)),G12)))</x:f>
      </x:c>
      <x:c r="BK12" s="50" t="str">
        <x:f>IF(3&gt;'Настройки'!$B$3,"",IF(ISBLANK(H12),IF('Настройки'!$B$9="Нулевой спрос",0,""),IF(H12&lt;0,IF('Настройки'!$B$10="Исключить","",IF('Настройки'!$B$10="Абсолютные значения",ABS(H12),H12)),H12)))</x:f>
      </x:c>
      <x:c r="BL12" s="50" t="str">
        <x:f>IF(4&gt;'Настройки'!$B$3,"",IF(ISBLANK(I12),IF('Настройки'!$B$9="Нулевой спрос",0,""),IF(I12&lt;0,IF('Настройки'!$B$10="Исключить","",IF('Настройки'!$B$10="Абсолютные значения",ABS(I12),I12)),I12)))</x:f>
      </x:c>
      <x:c r="BM12" s="50" t="str">
        <x:f>IF(5&gt;'Настройки'!$B$3,"",IF(ISBLANK(J12),IF('Настройки'!$B$9="Нулевой спрос",0,""),IF(J12&lt;0,IF('Настройки'!$B$10="Исключить","",IF('Настройки'!$B$10="Абсолютные значения",ABS(J12),J12)),J12)))</x:f>
      </x:c>
      <x:c r="BN12" s="50" t="str">
        <x:f>IF(6&gt;'Настройки'!$B$3,"",IF(ISBLANK(K12),IF('Настройки'!$B$9="Нулевой спрос",0,""),IF(K12&lt;0,IF('Настройки'!$B$10="Исключить","",IF('Настройки'!$B$10="Абсолютные значения",ABS(K12),K12)),K12)))</x:f>
      </x:c>
      <x:c r="BO12" s="50" t="str">
        <x:f>IF(7&gt;'Настройки'!$B$3,"",IF(ISBLANK(L12),IF('Настройки'!$B$9="Нулевой спрос",0,""),IF(L12&lt;0,IF('Настройки'!$B$10="Исключить","",IF('Настройки'!$B$10="Абсолютные значения",ABS(L12),L12)),L12)))</x:f>
      </x:c>
      <x:c r="BP12" s="50" t="str">
        <x:f>IF(8&gt;'Настройки'!$B$3,"",IF(ISBLANK(M12),IF('Настройки'!$B$9="Нулевой спрос",0,""),IF(M12&lt;0,IF('Настройки'!$B$10="Исключить","",IF('Настройки'!$B$10="Абсолютные значения",ABS(M12),M12)),M12)))</x:f>
      </x:c>
      <x:c r="BQ12" s="50" t="str">
        <x:f>IF(9&gt;'Настройки'!$B$3,"",IF(ISBLANK(N12),IF('Настройки'!$B$9="Нулевой спрос",0,""),IF(N12&lt;0,IF('Настройки'!$B$10="Исключить","",IF('Настройки'!$B$10="Абсолютные значения",ABS(N12),N12)),N12)))</x:f>
      </x:c>
      <x:c r="BR12" s="50" t="str">
        <x:f>IF(10&gt;'Настройки'!$B$3,"",IF(ISBLANK(O12),IF('Настройки'!$B$9="Нулевой спрос",0,""),IF(O12&lt;0,IF('Настройки'!$B$10="Исключить","",IF('Настройки'!$B$10="Абсолютные значения",ABS(O12),O12)),O12)))</x:f>
      </x:c>
      <x:c r="BS12" s="50" t="str">
        <x:f>IF(11&gt;'Настройки'!$B$3,"",IF(ISBLANK(P12),IF('Настройки'!$B$9="Нулевой спрос",0,""),IF(P12&lt;0,IF('Настройки'!$B$10="Исключить","",IF('Настройки'!$B$10="Абсолютные значения",ABS(P12),P12)),P12)))</x:f>
      </x:c>
      <x:c r="BT12" s="50" t="str">
        <x:f>IF(12&gt;'Настройки'!$B$3,"",IF(ISBLANK(Q12),IF('Настройки'!$B$9="Нулевой спрос",0,""),IF(Q12&lt;0,IF('Настройки'!$B$10="Исключить","",IF('Настройки'!$B$10="Абсолютные значения",ABS(Q12),Q12)),Q12)))</x:f>
      </x:c>
      <x:c r="BU12" s="50" t="str">
        <x:f>IF(13&gt;'Настройки'!$B$3,"",IF(ISBLANK(R12),IF('Настройки'!$B$9="Нулевой спрос",0,""),IF(R12&lt;0,IF('Настройки'!$B$10="Исключить","",IF('Настройки'!$B$10="Абсолютные значения",ABS(R12),R12)),R12)))</x:f>
      </x:c>
      <x:c r="BV12" s="50" t="str">
        <x:f>IF(14&gt;'Настройки'!$B$3,"",IF(ISBLANK(S12),IF('Настройки'!$B$9="Нулевой спрос",0,""),IF(S12&lt;0,IF('Настройки'!$B$10="Исключить","",IF('Настройки'!$B$10="Абсолютные значения",ABS(S12),S12)),S12)))</x:f>
      </x:c>
      <x:c r="BW12" s="50" t="str">
        <x:f>IF(15&gt;'Настройки'!$B$3,"",IF(ISBLANK(T12),IF('Настройки'!$B$9="Нулевой спрос",0,""),IF(T12&lt;0,IF('Настройки'!$B$10="Исключить","",IF('Настройки'!$B$10="Абсолютные значения",ABS(T12),T12)),T12)))</x:f>
      </x:c>
      <x:c r="BX12" s="50" t="str">
        <x:f>IF(16&gt;'Настройки'!$B$3,"",IF(ISBLANK(U12),IF('Настройки'!$B$9="Нулевой спрос",0,""),IF(U12&lt;0,IF('Настройки'!$B$10="Исключить","",IF('Настройки'!$B$10="Абсолютные значения",ABS(U12),U12)),U12)))</x:f>
      </x:c>
      <x:c r="BY12" s="50" t="str">
        <x:f>IF(17&gt;'Настройки'!$B$3,"",IF(ISBLANK(V12),IF('Настройки'!$B$9="Нулевой спрос",0,""),IF(V12&lt;0,IF('Настройки'!$B$10="Исключить","",IF('Настройки'!$B$10="Абсолютные значения",ABS(V12),V12)),V12)))</x:f>
      </x:c>
      <x:c r="BZ12" s="50" t="str">
        <x:f>IF(18&gt;'Настройки'!$B$3,"",IF(ISBLANK(W12),IF('Настройки'!$B$9="Нулевой спрос",0,""),IF(W12&lt;0,IF('Настройки'!$B$10="Исключить","",IF('Настройки'!$B$10="Абсолютные значения",ABS(W12),W12)),W12)))</x:f>
      </x:c>
      <x:c r="CA12" s="50" t="str">
        <x:f>IF(19&gt;'Настройки'!$B$3,"",IF(ISBLANK(X12),IF('Настройки'!$B$9="Нулевой спрос",0,""),IF(X12&lt;0,IF('Настройки'!$B$10="Исключить","",IF('Настройки'!$B$10="Абсолютные значения",ABS(X12),X12)),X12)))</x:f>
      </x:c>
      <x:c r="CB12" s="50" t="str">
        <x:f>IF(20&gt;'Настройки'!$B$3,"",IF(ISBLANK(Y12),IF('Настройки'!$B$9="Нулевой спрос",0,""),IF(Y12&lt;0,IF('Настройки'!$B$10="Исключить","",IF('Настройки'!$B$10="Абсолютные значения",ABS(Y12),Y12)),Y12)))</x:f>
      </x:c>
      <x:c r="CC12" s="50" t="str">
        <x:f>IF(21&gt;'Настройки'!$B$3,"",IF(ISBLANK(Z12),IF('Настройки'!$B$9="Нулевой спрос",0,""),IF(Z12&lt;0,IF('Настройки'!$B$10="Исключить","",IF('Настройки'!$B$10="Абсолютные значения",ABS(Z12),Z12)),Z12)))</x:f>
      </x:c>
      <x:c r="CD12" s="50" t="str">
        <x:f>IF(22&gt;'Настройки'!$B$3,"",IF(ISBLANK(AA12),IF('Настройки'!$B$9="Нулевой спрос",0,""),IF(AA12&lt;0,IF('Настройки'!$B$10="Исключить","",IF('Настройки'!$B$10="Абсолютные значения",ABS(AA12),AA12)),AA12)))</x:f>
      </x:c>
      <x:c r="CE12" s="50" t="str">
        <x:f>IF(23&gt;'Настройки'!$B$3,"",IF(ISBLANK(AB12),IF('Настройки'!$B$9="Нулевой спрос",0,""),IF(AB12&lt;0,IF('Настройки'!$B$10="Исключить","",IF('Настройки'!$B$10="Абсолютные значения",ABS(AB12),AB12)),AB12)))</x:f>
      </x:c>
      <x:c r="CF12" s="50" t="str">
        <x:f>IF(24&gt;'Настройки'!$B$3,"",IF(ISBLANK(AC12),IF('Настройки'!$B$9="Нулевой спрос",0,""),IF(AC12&lt;0,IF('Настройки'!$B$10="Исключить","",IF('Настройки'!$B$10="Абсолютные значения",ABS(AC12),AC12)),AC12)))</x:f>
      </x:c>
      <x:c r="CG12" s="50" t="str">
        <x:f>IF(25&gt;'Настройки'!$B$3,"",IF(ISBLANK(AD12),IF('Настройки'!$B$9="Нулевой спрос",0,""),IF(AD12&lt;0,IF('Настройки'!$B$10="Исключить","",IF('Настройки'!$B$10="Абсолютные значения",ABS(AD12),AD12)),AD12)))</x:f>
      </x:c>
      <x:c r="CH12" s="50" t="str">
        <x:f>IF(26&gt;'Настройки'!$B$3,"",IF(ISBLANK(AE12),IF('Настройки'!$B$9="Нулевой спрос",0,""),IF(AE12&lt;0,IF('Настройки'!$B$10="Исключить","",IF('Настройки'!$B$10="Абсолютные значения",ABS(AE12),AE12)),AE12)))</x:f>
      </x:c>
      <x:c r="CI12" s="50" t="str">
        <x:f>IF(27&gt;'Настройки'!$B$3,"",IF(ISBLANK(AF12),IF('Настройки'!$B$9="Нулевой спрос",0,""),IF(AF12&lt;0,IF('Настройки'!$B$10="Исключить","",IF('Настройки'!$B$10="Абсолютные значения",ABS(AF12),AF12)),AF12)))</x:f>
      </x:c>
      <x:c r="CJ12" s="50" t="str">
        <x:f>IF(28&gt;'Настройки'!$B$3,"",IF(ISBLANK(AG12),IF('Настройки'!$B$9="Нулевой спрос",0,""),IF(AG12&lt;0,IF('Настройки'!$B$10="Исключить","",IF('Настройки'!$B$10="Абсолютные значения",ABS(AG12),AG12)),AG12)))</x:f>
      </x:c>
      <x:c r="CK12" s="50" t="str">
        <x:f>IF(29&gt;'Настройки'!$B$3,"",IF(ISBLANK(AH12),IF('Настройки'!$B$9="Нулевой спрос",0,""),IF(AH12&lt;0,IF('Настройки'!$B$10="Исключить","",IF('Настройки'!$B$10="Абсолютные значения",ABS(AH12),AH12)),AH12)))</x:f>
      </x:c>
      <x:c r="CL12" s="50" t="str">
        <x:f>IF(30&gt;'Настройки'!$B$3,"",IF(ISBLANK(AI12),IF('Настройки'!$B$9="Нулевой спрос",0,""),IF(AI12&lt;0,IF('Настройки'!$B$10="Исключить","",IF('Настройки'!$B$10="Абсолютные значения",ABS(AI12),AI12)),AI12)))</x:f>
      </x:c>
      <x:c r="CM12" s="50" t="str">
        <x:f>IF(31&gt;'Настройки'!$B$3,"",IF(ISBLANK(AJ12),IF('Настройки'!$B$9="Нулевой спрос",0,""),IF(AJ12&lt;0,IF('Настройки'!$B$10="Исключить","",IF('Настройки'!$B$10="Абсолютные значения",ABS(AJ12),AJ12)),AJ12)))</x:f>
      </x:c>
      <x:c r="CN12" s="50" t="str">
        <x:f>IF(32&gt;'Настройки'!$B$3,"",IF(ISBLANK(AK12),IF('Настройки'!$B$9="Нулевой спрос",0,""),IF(AK12&lt;0,IF('Настройки'!$B$10="Исключить","",IF('Настройки'!$B$10="Абсолютные значения",ABS(AK12),AK12)),AK12)))</x:f>
      </x:c>
      <x:c r="CO12" s="50" t="str">
        <x:f>IF(33&gt;'Настройки'!$B$3,"",IF(ISBLANK(AL12),IF('Настройки'!$B$9="Нулевой спрос",0,""),IF(AL12&lt;0,IF('Настройки'!$B$10="Исключить","",IF('Настройки'!$B$10="Абсолютные значения",ABS(AL12),AL12)),AL12)))</x:f>
      </x:c>
      <x:c r="CP12" s="50" t="str">
        <x:f>IF(34&gt;'Настройки'!$B$3,"",IF(ISBLANK(AM12),IF('Настройки'!$B$9="Нулевой спрос",0,""),IF(AM12&lt;0,IF('Настройки'!$B$10="Исключить","",IF('Настройки'!$B$10="Абсолютные значения",ABS(AM12),AM12)),AM12)))</x:f>
      </x:c>
      <x:c r="CQ12" s="50" t="str">
        <x:f>IF(35&gt;'Настройки'!$B$3,"",IF(ISBLANK(AN12),IF('Настройки'!$B$9="Нулевой спрос",0,""),IF(AN12&lt;0,IF('Настройки'!$B$10="Исключить","",IF('Настройки'!$B$10="Абсолютные значения",ABS(AN12),AN12)),AN12)))</x:f>
      </x:c>
      <x:c r="CR12" s="50" t="str">
        <x:f>IF(36&gt;'Настройки'!$B$3,"",IF(ISBLANK(AO12),IF('Настройки'!$B$9="Нулевой спрос",0,""),IF(AO12&lt;0,IF('Настройки'!$B$10="Исключить","",IF('Настройки'!$B$10="Абсолютные значения",ABS(AO12),AO12)),AO12)))</x:f>
      </x:c>
      <x:c r="CS12" s="50" t="str">
        <x:f>IF(OR(1&gt;'Настройки'!$B$3,ISBLANK(BI12),BI12=0),"",BI12)</x:f>
      </x:c>
      <x:c r="CT12" s="50" t="str">
        <x:f>IF(OR(2&gt;'Настройки'!$B$3,ISBLANK(BJ12),BJ12=0),"",BJ12)</x:f>
      </x:c>
      <x:c r="CU12" s="50" t="str">
        <x:f>IF(OR(3&gt;'Настройки'!$B$3,ISBLANK(BK12),BK12=0),"",BK12)</x:f>
      </x:c>
      <x:c r="CV12" s="50" t="str">
        <x:f>IF(OR(4&gt;'Настройки'!$B$3,ISBLANK(BL12),BL12=0),"",BL12)</x:f>
      </x:c>
      <x:c r="CW12" s="50" t="str">
        <x:f>IF(OR(5&gt;'Настройки'!$B$3,ISBLANK(BM12),BM12=0),"",BM12)</x:f>
      </x:c>
      <x:c r="CX12" s="50" t="str">
        <x:f>IF(OR(6&gt;'Настройки'!$B$3,ISBLANK(BN12),BN12=0),"",BN12)</x:f>
      </x:c>
      <x:c r="CY12" s="50" t="str">
        <x:f>IF(OR(7&gt;'Настройки'!$B$3,ISBLANK(BO12),BO12=0),"",BO12)</x:f>
      </x:c>
      <x:c r="CZ12" s="50" t="str">
        <x:f>IF(OR(8&gt;'Настройки'!$B$3,ISBLANK(BP12),BP12=0),"",BP12)</x:f>
      </x:c>
      <x:c r="DA12" s="50" t="str">
        <x:f>IF(OR(9&gt;'Настройки'!$B$3,ISBLANK(BQ12),BQ12=0),"",BQ12)</x:f>
      </x:c>
      <x:c r="DB12" s="50" t="str">
        <x:f>IF(OR(10&gt;'Настройки'!$B$3,ISBLANK(BR12),BR12=0),"",BR12)</x:f>
      </x:c>
      <x:c r="DC12" s="50" t="str">
        <x:f>IF(OR(11&gt;'Настройки'!$B$3,ISBLANK(BS12),BS12=0),"",BS12)</x:f>
      </x:c>
      <x:c r="DD12" s="50" t="str">
        <x:f>IF(OR(12&gt;'Настройки'!$B$3,ISBLANK(BT12),BT12=0),"",BT12)</x:f>
      </x:c>
      <x:c r="DE12" s="50" t="str">
        <x:f>IF(OR(13&gt;'Настройки'!$B$3,ISBLANK(BU12),BU12=0),"",BU12)</x:f>
      </x:c>
      <x:c r="DF12" s="50" t="str">
        <x:f>IF(OR(14&gt;'Настройки'!$B$3,ISBLANK(BV12),BV12=0),"",BV12)</x:f>
      </x:c>
      <x:c r="DG12" s="50" t="str">
        <x:f>IF(OR(15&gt;'Настройки'!$B$3,ISBLANK(BW12),BW12=0),"",BW12)</x:f>
      </x:c>
      <x:c r="DH12" s="50" t="str">
        <x:f>IF(OR(16&gt;'Настройки'!$B$3,ISBLANK(BX12),BX12=0),"",BX12)</x:f>
      </x:c>
      <x:c r="DI12" s="50" t="str">
        <x:f>IF(OR(17&gt;'Настройки'!$B$3,ISBLANK(BY12),BY12=0),"",BY12)</x:f>
      </x:c>
      <x:c r="DJ12" s="50" t="str">
        <x:f>IF(OR(18&gt;'Настройки'!$B$3,ISBLANK(BZ12),BZ12=0),"",BZ12)</x:f>
      </x:c>
      <x:c r="DK12" s="50" t="str">
        <x:f>IF(OR(19&gt;'Настройки'!$B$3,ISBLANK(CA12),CA12=0),"",CA12)</x:f>
      </x:c>
      <x:c r="DL12" s="50" t="str">
        <x:f>IF(OR(20&gt;'Настройки'!$B$3,ISBLANK(CB12),CB12=0),"",CB12)</x:f>
      </x:c>
      <x:c r="DM12" s="50" t="str">
        <x:f>IF(OR(21&gt;'Настройки'!$B$3,ISBLANK(CC12),CC12=0),"",CC12)</x:f>
      </x:c>
      <x:c r="DN12" s="50" t="str">
        <x:f>IF(OR(22&gt;'Настройки'!$B$3,ISBLANK(CD12),CD12=0),"",CD12)</x:f>
      </x:c>
      <x:c r="DO12" s="50" t="str">
        <x:f>IF(OR(23&gt;'Настройки'!$B$3,ISBLANK(CE12),CE12=0),"",CE12)</x:f>
      </x:c>
      <x:c r="DP12" s="50" t="str">
        <x:f>IF(OR(24&gt;'Настройки'!$B$3,ISBLANK(CF12),CF12=0),"",CF12)</x:f>
      </x:c>
      <x:c r="DQ12" s="50" t="str">
        <x:f>IF(OR(25&gt;'Настройки'!$B$3,ISBLANK(CG12),CG12=0),"",CG12)</x:f>
      </x:c>
      <x:c r="DR12" s="50" t="str">
        <x:f>IF(OR(26&gt;'Настройки'!$B$3,ISBLANK(CH12),CH12=0),"",CH12)</x:f>
      </x:c>
      <x:c r="DS12" s="50" t="str">
        <x:f>IF(OR(27&gt;'Настройки'!$B$3,ISBLANK(CI12),CI12=0),"",CI12)</x:f>
      </x:c>
      <x:c r="DT12" s="50" t="str">
        <x:f>IF(OR(28&gt;'Настройки'!$B$3,ISBLANK(CJ12),CJ12=0),"",CJ12)</x:f>
      </x:c>
      <x:c r="DU12" s="50" t="str">
        <x:f>IF(OR(29&gt;'Настройки'!$B$3,ISBLANK(CK12),CK12=0),"",CK12)</x:f>
      </x:c>
      <x:c r="DV12" s="50" t="str">
        <x:f>IF(OR(30&gt;'Настройки'!$B$3,ISBLANK(CL12),CL12=0),"",CL12)</x:f>
      </x:c>
      <x:c r="DW12" s="50" t="str">
        <x:f>IF(OR(31&gt;'Настройки'!$B$3,ISBLANK(CM12),CM12=0),"",CM12)</x:f>
      </x:c>
      <x:c r="DX12" s="50" t="str">
        <x:f>IF(OR(32&gt;'Настройки'!$B$3,ISBLANK(CN12),CN12=0),"",CN12)</x:f>
      </x:c>
      <x:c r="DY12" s="50" t="str">
        <x:f>IF(OR(33&gt;'Настройки'!$B$3,ISBLANK(CO12),CO12=0),"",CO12)</x:f>
      </x:c>
      <x:c r="DZ12" s="50" t="str">
        <x:f>IF(OR(34&gt;'Настройки'!$B$3,ISBLANK(CP12),CP12=0),"",CP12)</x:f>
      </x:c>
      <x:c r="EA12" s="50" t="str">
        <x:f>IF(OR(35&gt;'Настройки'!$B$3,ISBLANK(CQ12),CQ12=0),"",CQ12)</x:f>
      </x:c>
      <x:c r="EB12" s="50" t="str">
        <x:f>IF(OR(36&gt;'Настройки'!$B$3,ISBLANK(CR12),CR12=0),"",CR12)</x:f>
      </x:c>
      <x:c r="EC12" s="50" t="str">
        <x:f>IF(A12="","",IF(OR(BB12="AZ",BB12="BZ"),10000+ROW(),IF(AZ12&gt;'Настройки'!$B$11,20000+ROW(),IF(BF12&lt;&gt;"Обычный",30000+ROW(),IF(AX12&lt;=0,40000+ROW(),"")))))</x:f>
      </x:c>
      <x:c r="ED12" s="50" t="str">
        <x:f>IF(EC12="","",COUNTIFS($EC$2:$EC$1001,"&gt;0",$EC$2:$EC$1001,"&lt;"&amp;EC12)+1)</x:f>
      </x:c>
    </x:row>
    <x:row r="13">
      <x:c r="A13" s="115"/>
      <x:c r="B13" s="115"/>
      <x:c r="C13" s="115"/>
      <x:c r="D13" s="118"/>
      <x:c r="E13" s="118"/>
      <x:c r="F13" s="118"/>
      <x:c r="G13" s="118"/>
      <x:c r="H13" s="118"/>
      <x:c r="I13" s="118"/>
      <x:c r="J13" s="118"/>
      <x:c r="K13" s="118"/>
      <x:c r="L13" s="118"/>
      <x:c r="M13" s="118"/>
      <x:c r="N13" s="118"/>
      <x:c r="O13" s="118"/>
      <x:c r="P13" s="118"/>
      <x:c r="Q13" s="118"/>
      <x:c r="R13" s="118"/>
      <x:c r="S13" s="118"/>
      <x:c r="T13" s="118"/>
      <x:c r="U13" s="118"/>
      <x:c r="V13" s="118"/>
      <x:c r="W13" s="118"/>
      <x:c r="X13" s="118"/>
      <x:c r="Y13" s="118"/>
      <x:c r="Z13" s="118"/>
      <x:c r="AA13" s="118"/>
      <x:c r="AB13" s="118"/>
      <x:c r="AC13" s="118"/>
      <x:c r="AD13" s="118"/>
      <x:c r="AE13" s="118"/>
      <x:c r="AF13" s="118"/>
      <x:c r="AG13" s="118"/>
      <x:c r="AH13" s="118"/>
      <x:c r="AI13" s="118"/>
      <x:c r="AJ13" s="118"/>
      <x:c r="AK13" s="118"/>
      <x:c r="AL13" s="118"/>
      <x:c r="AM13" s="118"/>
      <x:c r="AN13" s="118"/>
      <x:c r="AO13" s="118"/>
      <x:c r="AP13" s="115"/>
      <x:c r="AQ13" s="49" t="str">
        <x:f>IF(A13="","",COUNT(BI13:INDEX(BI13:CR13,1,'Настройки'!$B$3)))</x:f>
      </x:c>
      <x:c r="AR13" s="49" t="str">
        <x:f>IF(A13="","",SUM(BI13:INDEX(BI13:CR13,1,'Настройки'!$B$3)))</x:f>
      </x:c>
      <x:c r="AS13" s="58" t="str">
        <x:f>IF(A13="","",IF('Настройки'!$B$4="Стоимость потребления",AR13*D13,IF('Настройки'!$B$4="Количество",AR13,E13)))</x:f>
      </x:c>
      <x:c r="AT13" s="61" t="str">
        <x:f>IF(OR(A13="",AS13&lt;0,SUM($AS$2:$AS$1001)&lt;=0),"",AS13/SUM($AS$2:$AS$1001))</x:f>
      </x:c>
      <x:c r="AU13" s="61" t="str">
        <x:f>IF(OR(A13="",AS13&lt;0,SUM($AS$2:$AS$1001)&lt;=0),"",SUMIFS($AS$2:$AS$1001,$AS$2:$AS$1001,"&gt;"&amp;AS13)/SUM($AS$2:$AS$1001))</x:f>
      </x:c>
      <x:c r="AV13" s="61" t="str">
        <x:f>IF(OR(A13="",AS13&lt;0,SUM($AS$2:$AS$1001)&lt;=0),"",SUMIFS($AS$2:$AS$1001,$AS$2:$AS$1001,"&gt;="&amp;AS13)/SUM($AS$2:$AS$1001))</x:f>
      </x:c>
      <x:c r="AW13" s="49" t="str">
        <x:f>IF(A13="","",IF(SUM($AS$2:$AS$1001)&lt;=0,"Не определён",IF(AS13&lt;0,"Исключение",IF(AU13&lt;'Настройки'!$B$5,"A",IF(AU13&lt;'Настройки'!$B$6,"B","C")))))</x:f>
      </x:c>
      <x:c r="AX13" s="58" t="str">
        <x:f>IF(A13="","",IF(AQ13=0,"",AVERAGE(BI13:INDEX(BI13:CR13,1,'Настройки'!$B$3))))</x:f>
      </x:c>
      <x:c r="AY13" s="58" t="str">
        <x:f>IF(OR(A13="",AQ13=0),"",STDEVP(BI13:INDEX(BI13:CR13,1,'Настройки'!$B$3)))</x:f>
      </x:c>
      <x:c r="AZ13" s="61" t="str">
        <x:f>IF(OR(A13="",AQ13&lt;'Настройки'!$B$12,AX13&lt;=0,AND('Настройки'!$B$10="Блокировать",COUNTIF(F13:INDEX(F13:AO13,1,'Настройки'!$B$3),"&lt;0")&gt;0)),"",AY13/ABS(AX13))</x:f>
      </x:c>
      <x:c r="BA13" s="49" t="str">
        <x:f>IF(A13="","",IF(AND('Настройки'!$B$10="Блокировать",COUNTIF(F13:INDEX(F13:AO13,1,'Настройки'!$B$3),"&lt;0")&gt;0),"Не определён",IF(AQ13&lt;'Настройки'!$B$12,"Не определён",IF(AX13=0,"Нет спроса",IF(AX13&lt;0,"Не определён",IF(AZ13&lt;='Настройки'!$B$7,"X",IF(AZ13&lt;='Настройки'!$B$8,"Y","Z")))))))</x:f>
      </x:c>
      <x:c r="BB13" s="49" t="str">
        <x:f>IF(OR(A13="",LEN(AW13)&lt;&gt;1,LEN(BA13)&lt;&gt;1),"",AW13&amp;BA13)</x:f>
      </x:c>
      <x:c r="BC13" s="61" t="str">
        <x:f>IF(OR(A13="",AQ13=0),"",(COUNT(BI13:INDEX(BI13:CR13,1,'Настройки'!$B$3))-COUNT(CS13:INDEX(CS13:EB13,1,'Настройки'!$B$3)))/AQ13)</x:f>
      </x:c>
      <x:c r="BD13" s="64" t="str">
        <x:f>IF(OR(A13="",COUNT(CS13:INDEX(CS13:EB13,1,'Настройки'!$B$3))=0),"",AQ13/COUNT(CS13:INDEX(CS13:EB13,1,'Настройки'!$B$3)))</x:f>
      </x:c>
      <x:c r="BE13" s="64" t="str">
        <x:f>IF(OR(A13="",COUNT(CS13:INDEX(CS13:EB13,1,'Настройки'!$B$3))=0),"",IF(AVERAGE(CS13:INDEX(CS13:EB13,1,'Настройки'!$B$3))=0,"",(STDEVP(CS13:INDEX(CS13:EB13,1,'Настройки'!$B$3))/ABS(AVERAGE(CS13:INDEX(CS13:EB13,1,'Настройки'!$B$3))))^2))</x:f>
      </x:c>
      <x:c r="BF13" s="49" t="str">
        <x:f>IF(A13="","",IF(AQ13&lt;3,"Недостаточно",IF(AQ13&lt;6,"Предварительный","Обычный")))</x:f>
      </x:c>
      <x:c r="BG13" s="49" t="str">
        <x:f>IF(A13="","",IF(COUNTIF(F13:INDEX(F13:AO13,1,'Настройки'!$B$3),"&lt;0")&gt;0,IF('Настройки'!$B$10="Блокировать","Отрицательный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"),"")&amp;IF(AQ13&lt;3,"Недостаточно истории. ",IF(AQ13&lt;6,"Предварительная классификация. ",""))&amp;IF(AX13=0,"Нет спроса за горизонт. ","")&amp;IF(AZ13&gt;'Настройки'!$B$11,"Экстремальная вариативность. ",""))</x:f>
      </x:c>
      <x:c r="BH13" s="49" t="str">
        <x:f>IF(A13="","",IFERROR(VLOOKUP(BB13,'Настройки'!$D$3:$E$11,2,FALSE),"Сначала проверьте исходные данные и историю спроса.")&amp;" Уточните срок поставки, MOQ и критичность.")</x:f>
      </x:c>
      <x:c r="BI13" s="50" t="str">
        <x:f>IF(1&gt;'Настройки'!$B$3,"",IF(ISBLANK(F13),IF('Настройки'!$B$9="Нулевой спрос",0,""),IF(F13&lt;0,IF('Настройки'!$B$10="Исключить","",IF('Настройки'!$B$10="Абсолютные значения",ABS(F13),F13)),F13)))</x:f>
      </x:c>
      <x:c r="BJ13" s="50" t="str">
        <x:f>IF(2&gt;'Настройки'!$B$3,"",IF(ISBLANK(G13),IF('Настройки'!$B$9="Нулевой спрос",0,""),IF(G13&lt;0,IF('Настройки'!$B$10="Исключить","",IF('Настройки'!$B$10="Абсолютные значения",ABS(G13),G13)),G13)))</x:f>
      </x:c>
      <x:c r="BK13" s="50" t="str">
        <x:f>IF(3&gt;'Настройки'!$B$3,"",IF(ISBLANK(H13),IF('Настройки'!$B$9="Нулевой спрос",0,""),IF(H13&lt;0,IF('Настройки'!$B$10="Исключить","",IF('Настройки'!$B$10="Абсолютные значения",ABS(H13),H13)),H13)))</x:f>
      </x:c>
      <x:c r="BL13" s="50" t="str">
        <x:f>IF(4&gt;'Настройки'!$B$3,"",IF(ISBLANK(I13),IF('Настройки'!$B$9="Нулевой спрос",0,""),IF(I13&lt;0,IF('Настройки'!$B$10="Исключить","",IF('Настройки'!$B$10="Абсолютные значения",ABS(I13),I13)),I13)))</x:f>
      </x:c>
      <x:c r="BM13" s="50" t="str">
        <x:f>IF(5&gt;'Настройки'!$B$3,"",IF(ISBLANK(J13),IF('Настройки'!$B$9="Нулевой спрос",0,""),IF(J13&lt;0,IF('Настройки'!$B$10="Исключить","",IF('Настройки'!$B$10="Абсолютные значения",ABS(J13),J13)),J13)))</x:f>
      </x:c>
      <x:c r="BN13" s="50" t="str">
        <x:f>IF(6&gt;'Настройки'!$B$3,"",IF(ISBLANK(K13),IF('Настройки'!$B$9="Нулевой спрос",0,""),IF(K13&lt;0,IF('Настройки'!$B$10="Исключить","",IF('Настройки'!$B$10="Абсолютные значения",ABS(K13),K13)),K13)))</x:f>
      </x:c>
      <x:c r="BO13" s="50" t="str">
        <x:f>IF(7&gt;'Настройки'!$B$3,"",IF(ISBLANK(L13),IF('Настройки'!$B$9="Нулевой спрос",0,""),IF(L13&lt;0,IF('Настройки'!$B$10="Исключить","",IF('Настройки'!$B$10="Абсолютные значения",ABS(L13),L13)),L13)))</x:f>
      </x:c>
      <x:c r="BP13" s="50" t="str">
        <x:f>IF(8&gt;'Настройки'!$B$3,"",IF(ISBLANK(M13),IF('Настройки'!$B$9="Нулевой спрос",0,""),IF(M13&lt;0,IF('Настройки'!$B$10="Исключить","",IF('Настройки'!$B$10="Абсолютные значения",ABS(M13),M13)),M13)))</x:f>
      </x:c>
      <x:c r="BQ13" s="50" t="str">
        <x:f>IF(9&gt;'Настройки'!$B$3,"",IF(ISBLANK(N13),IF('Настройки'!$B$9="Нулевой спрос",0,""),IF(N13&lt;0,IF('Настройки'!$B$10="Исключить","",IF('Настройки'!$B$10="Абсолютные значения",ABS(N13),N13)),N13)))</x:f>
      </x:c>
      <x:c r="BR13" s="50" t="str">
        <x:f>IF(10&gt;'Настройки'!$B$3,"",IF(ISBLANK(O13),IF('Настройки'!$B$9="Нулевой спрос",0,""),IF(O13&lt;0,IF('Настройки'!$B$10="Исключить","",IF('Настройки'!$B$10="Абсолютные значения",ABS(O13),O13)),O13)))</x:f>
      </x:c>
      <x:c r="BS13" s="50" t="str">
        <x:f>IF(11&gt;'Настройки'!$B$3,"",IF(ISBLANK(P13),IF('Настройки'!$B$9="Нулевой спрос",0,""),IF(P13&lt;0,IF('Настройки'!$B$10="Исключить","",IF('Настройки'!$B$10="Абсолютные значения",ABS(P13),P13)),P13)))</x:f>
      </x:c>
      <x:c r="BT13" s="50" t="str">
        <x:f>IF(12&gt;'Настройки'!$B$3,"",IF(ISBLANK(Q13),IF('Настройки'!$B$9="Нулевой спрос",0,""),IF(Q13&lt;0,IF('Настройки'!$B$10="Исключить","",IF('Настройки'!$B$10="Абсолютные значения",ABS(Q13),Q13)),Q13)))</x:f>
      </x:c>
      <x:c r="BU13" s="50" t="str">
        <x:f>IF(13&gt;'Настройки'!$B$3,"",IF(ISBLANK(R13),IF('Настройки'!$B$9="Нулевой спрос",0,""),IF(R13&lt;0,IF('Настройки'!$B$10="Исключить","",IF('Настройки'!$B$10="Абсолютные значения",ABS(R13),R13)),R13)))</x:f>
      </x:c>
      <x:c r="BV13" s="50" t="str">
        <x:f>IF(14&gt;'Настройки'!$B$3,"",IF(ISBLANK(S13),IF('Настройки'!$B$9="Нулевой спрос",0,""),IF(S13&lt;0,IF('Настройки'!$B$10="Исключить","",IF('Настройки'!$B$10="Абсолютные значения",ABS(S13),S13)),S13)))</x:f>
      </x:c>
      <x:c r="BW13" s="50" t="str">
        <x:f>IF(15&gt;'Настройки'!$B$3,"",IF(ISBLANK(T13),IF('Настройки'!$B$9="Нулевой спрос",0,""),IF(T13&lt;0,IF('Настройки'!$B$10="Исключить","",IF('Настройки'!$B$10="Абсолютные значения",ABS(T13),T13)),T13)))</x:f>
      </x:c>
      <x:c r="BX13" s="50" t="str">
        <x:f>IF(16&gt;'Настройки'!$B$3,"",IF(ISBLANK(U13),IF('Настройки'!$B$9="Нулевой спрос",0,""),IF(U13&lt;0,IF('Настройки'!$B$10="Исключить","",IF('Настройки'!$B$10="Абсолютные значения",ABS(U13),U13)),U13)))</x:f>
      </x:c>
      <x:c r="BY13" s="50" t="str">
        <x:f>IF(17&gt;'Настройки'!$B$3,"",IF(ISBLANK(V13),IF('Настройки'!$B$9="Нулевой спрос",0,""),IF(V13&lt;0,IF('Настройки'!$B$10="Исключить","",IF('Настройки'!$B$10="Абсолютные значения",ABS(V13),V13)),V13)))</x:f>
      </x:c>
      <x:c r="BZ13" s="50" t="str">
        <x:f>IF(18&gt;'Настройки'!$B$3,"",IF(ISBLANK(W13),IF('Настройки'!$B$9="Нулевой спрос",0,""),IF(W13&lt;0,IF('Настройки'!$B$10="Исключить","",IF('Настройки'!$B$10="Абсолютные значения",ABS(W13),W13)),W13)))</x:f>
      </x:c>
      <x:c r="CA13" s="50" t="str">
        <x:f>IF(19&gt;'Настройки'!$B$3,"",IF(ISBLANK(X13),IF('Настройки'!$B$9="Нулевой спрос",0,""),IF(X13&lt;0,IF('Настройки'!$B$10="Исключить","",IF('Настройки'!$B$10="Абсолютные значения",ABS(X13),X13)),X13)))</x:f>
      </x:c>
      <x:c r="CB13" s="50" t="str">
        <x:f>IF(20&gt;'Настройки'!$B$3,"",IF(ISBLANK(Y13),IF('Настройки'!$B$9="Нулевой спрос",0,""),IF(Y13&lt;0,IF('Настройки'!$B$10="Исключить","",IF('Настройки'!$B$10="Абсолютные значения",ABS(Y13),Y13)),Y13)))</x:f>
      </x:c>
      <x:c r="CC13" s="50" t="str">
        <x:f>IF(21&gt;'Настройки'!$B$3,"",IF(ISBLANK(Z13),IF('Настройки'!$B$9="Нулевой спрос",0,""),IF(Z13&lt;0,IF('Настройки'!$B$10="Исключить","",IF('Настройки'!$B$10="Абсолютные значения",ABS(Z13),Z13)),Z13)))</x:f>
      </x:c>
      <x:c r="CD13" s="50" t="str">
        <x:f>IF(22&gt;'Настройки'!$B$3,"",IF(ISBLANK(AA13),IF('Настройки'!$B$9="Нулевой спрос",0,""),IF(AA13&lt;0,IF('Настройки'!$B$10="Исключить","",IF('Настройки'!$B$10="Абсолютные значения",ABS(AA13),AA13)),AA13)))</x:f>
      </x:c>
      <x:c r="CE13" s="50" t="str">
        <x:f>IF(23&gt;'Настройки'!$B$3,"",IF(ISBLANK(AB13),IF('Настройки'!$B$9="Нулевой спрос",0,""),IF(AB13&lt;0,IF('Настройки'!$B$10="Исключить","",IF('Настройки'!$B$10="Абсолютные значения",ABS(AB13),AB13)),AB13)))</x:f>
      </x:c>
      <x:c r="CF13" s="50" t="str">
        <x:f>IF(24&gt;'Настройки'!$B$3,"",IF(ISBLANK(AC13),IF('Настройки'!$B$9="Нулевой спрос",0,""),IF(AC13&lt;0,IF('Настройки'!$B$10="Исключить","",IF('Настройки'!$B$10="Абсолютные значения",ABS(AC13),AC13)),AC13)))</x:f>
      </x:c>
      <x:c r="CG13" s="50" t="str">
        <x:f>IF(25&gt;'Настройки'!$B$3,"",IF(ISBLANK(AD13),IF('Настройки'!$B$9="Нулевой спрос",0,""),IF(AD13&lt;0,IF('Настройки'!$B$10="Исключить","",IF('Настройки'!$B$10="Абсолютные значения",ABS(AD13),AD13)),AD13)))</x:f>
      </x:c>
      <x:c r="CH13" s="50" t="str">
        <x:f>IF(26&gt;'Настройки'!$B$3,"",IF(ISBLANK(AE13),IF('Настройки'!$B$9="Нулевой спрос",0,""),IF(AE13&lt;0,IF('Настройки'!$B$10="Исключить","",IF('Настройки'!$B$10="Абсолютные значения",ABS(AE13),AE13)),AE13)))</x:f>
      </x:c>
      <x:c r="CI13" s="50" t="str">
        <x:f>IF(27&gt;'Настройки'!$B$3,"",IF(ISBLANK(AF13),IF('Настройки'!$B$9="Нулевой спрос",0,""),IF(AF13&lt;0,IF('Настройки'!$B$10="Исключить","",IF('Настройки'!$B$10="Абсолютные значения",ABS(AF13),AF13)),AF13)))</x:f>
      </x:c>
      <x:c r="CJ13" s="50" t="str">
        <x:f>IF(28&gt;'Настройки'!$B$3,"",IF(ISBLANK(AG13),IF('Настройки'!$B$9="Нулевой спрос",0,""),IF(AG13&lt;0,IF('Настройки'!$B$10="Исключить","",IF('Настройки'!$B$10="Абсолютные значения",ABS(AG13),AG13)),AG13)))</x:f>
      </x:c>
      <x:c r="CK13" s="50" t="str">
        <x:f>IF(29&gt;'Настройки'!$B$3,"",IF(ISBLANK(AH13),IF('Настройки'!$B$9="Нулевой спрос",0,""),IF(AH13&lt;0,IF('Настройки'!$B$10="Исключить","",IF('Настройки'!$B$10="Абсолютные значения",ABS(AH13),AH13)),AH13)))</x:f>
      </x:c>
      <x:c r="CL13" s="50" t="str">
        <x:f>IF(30&gt;'Настройки'!$B$3,"",IF(ISBLANK(AI13),IF('Настройки'!$B$9="Нулевой спрос",0,""),IF(AI13&lt;0,IF('Настройки'!$B$10="Исключить","",IF('Настройки'!$B$10="Абсолютные значения",ABS(AI13),AI13)),AI13)))</x:f>
      </x:c>
      <x:c r="CM13" s="50" t="str">
        <x:f>IF(31&gt;'Настройки'!$B$3,"",IF(ISBLANK(AJ13),IF('Настройки'!$B$9="Нулевой спрос",0,""),IF(AJ13&lt;0,IF('Настройки'!$B$10="Исключить","",IF('Настройки'!$B$10="Абсолютные значения",ABS(AJ13),AJ13)),AJ13)))</x:f>
      </x:c>
      <x:c r="CN13" s="50" t="str">
        <x:f>IF(32&gt;'Настройки'!$B$3,"",IF(ISBLANK(AK13),IF('Настройки'!$B$9="Нулевой спрос",0,""),IF(AK13&lt;0,IF('Настройки'!$B$10="Исключить","",IF('Настройки'!$B$10="Абсолютные значения",ABS(AK13),AK13)),AK13)))</x:f>
      </x:c>
      <x:c r="CO13" s="50" t="str">
        <x:f>IF(33&gt;'Настройки'!$B$3,"",IF(ISBLANK(AL13),IF('Настройки'!$B$9="Нулевой спрос",0,""),IF(AL13&lt;0,IF('Настройки'!$B$10="Исключить","",IF('Настройки'!$B$10="Абсолютные значения",ABS(AL13),AL13)),AL13)))</x:f>
      </x:c>
      <x:c r="CP13" s="50" t="str">
        <x:f>IF(34&gt;'Настройки'!$B$3,"",IF(ISBLANK(AM13),IF('Настройки'!$B$9="Нулевой спрос",0,""),IF(AM13&lt;0,IF('Настройки'!$B$10="Исключить","",IF('Настройки'!$B$10="Абсолютные значения",ABS(AM13),AM13)),AM13)))</x:f>
      </x:c>
      <x:c r="CQ13" s="50" t="str">
        <x:f>IF(35&gt;'Настройки'!$B$3,"",IF(ISBLANK(AN13),IF('Настройки'!$B$9="Нулевой спрос",0,""),IF(AN13&lt;0,IF('Настройки'!$B$10="Исключить","",IF('Настройки'!$B$10="Абсолютные значения",ABS(AN13),AN13)),AN13)))</x:f>
      </x:c>
      <x:c r="CR13" s="50" t="str">
        <x:f>IF(36&gt;'Настройки'!$B$3,"",IF(ISBLANK(AO13),IF('Настройки'!$B$9="Нулевой спрос",0,""),IF(AO13&lt;0,IF('Настройки'!$B$10="Исключить","",IF('Настройки'!$B$10="Абсолютные значения",ABS(AO13),AO13)),AO13)))</x:f>
      </x:c>
      <x:c r="CS13" s="50" t="str">
        <x:f>IF(OR(1&gt;'Настройки'!$B$3,ISBLANK(BI13),BI13=0),"",BI13)</x:f>
      </x:c>
      <x:c r="CT13" s="50" t="str">
        <x:f>IF(OR(2&gt;'Настройки'!$B$3,ISBLANK(BJ13),BJ13=0),"",BJ13)</x:f>
      </x:c>
      <x:c r="CU13" s="50" t="str">
        <x:f>IF(OR(3&gt;'Настройки'!$B$3,ISBLANK(BK13),BK13=0),"",BK13)</x:f>
      </x:c>
      <x:c r="CV13" s="50" t="str">
        <x:f>IF(OR(4&gt;'Настройки'!$B$3,ISBLANK(BL13),BL13=0),"",BL13)</x:f>
      </x:c>
      <x:c r="CW13" s="50" t="str">
        <x:f>IF(OR(5&gt;'Настройки'!$B$3,ISBLANK(BM13),BM13=0),"",BM13)</x:f>
      </x:c>
      <x:c r="CX13" s="50" t="str">
        <x:f>IF(OR(6&gt;'Настройки'!$B$3,ISBLANK(BN13),BN13=0),"",BN13)</x:f>
      </x:c>
      <x:c r="CY13" s="50" t="str">
        <x:f>IF(OR(7&gt;'Настройки'!$B$3,ISBLANK(BO13),BO13=0),"",BO13)</x:f>
      </x:c>
      <x:c r="CZ13" s="50" t="str">
        <x:f>IF(OR(8&gt;'Настройки'!$B$3,ISBLANK(BP13),BP13=0),"",BP13)</x:f>
      </x:c>
      <x:c r="DA13" s="50" t="str">
        <x:f>IF(OR(9&gt;'Настройки'!$B$3,ISBLANK(BQ13),BQ13=0),"",BQ13)</x:f>
      </x:c>
      <x:c r="DB13" s="50" t="str">
        <x:f>IF(OR(10&gt;'Настройки'!$B$3,ISBLANK(BR13),BR13=0),"",BR13)</x:f>
      </x:c>
      <x:c r="DC13" s="50" t="str">
        <x:f>IF(OR(11&gt;'Настройки'!$B$3,ISBLANK(BS13),BS13=0),"",BS13)</x:f>
      </x:c>
      <x:c r="DD13" s="50" t="str">
        <x:f>IF(OR(12&gt;'Настройки'!$B$3,ISBLANK(BT13),BT13=0),"",BT13)</x:f>
      </x:c>
      <x:c r="DE13" s="50" t="str">
        <x:f>IF(OR(13&gt;'Настройки'!$B$3,ISBLANK(BU13),BU13=0),"",BU13)</x:f>
      </x:c>
      <x:c r="DF13" s="50" t="str">
        <x:f>IF(OR(14&gt;'Настройки'!$B$3,ISBLANK(BV13),BV13=0),"",BV13)</x:f>
      </x:c>
      <x:c r="DG13" s="50" t="str">
        <x:f>IF(OR(15&gt;'Настройки'!$B$3,ISBLANK(BW13),BW13=0),"",BW13)</x:f>
      </x:c>
      <x:c r="DH13" s="50" t="str">
        <x:f>IF(OR(16&gt;'Настройки'!$B$3,ISBLANK(BX13),BX13=0),"",BX13)</x:f>
      </x:c>
      <x:c r="DI13" s="50" t="str">
        <x:f>IF(OR(17&gt;'Настройки'!$B$3,ISBLANK(BY13),BY13=0),"",BY13)</x:f>
      </x:c>
      <x:c r="DJ13" s="50" t="str">
        <x:f>IF(OR(18&gt;'Настройки'!$B$3,ISBLANK(BZ13),BZ13=0),"",BZ13)</x:f>
      </x:c>
      <x:c r="DK13" s="50" t="str">
        <x:f>IF(OR(19&gt;'Настройки'!$B$3,ISBLANK(CA13),CA13=0),"",CA13)</x:f>
      </x:c>
      <x:c r="DL13" s="50" t="str">
        <x:f>IF(OR(20&gt;'Настройки'!$B$3,ISBLANK(CB13),CB13=0),"",CB13)</x:f>
      </x:c>
      <x:c r="DM13" s="50" t="str">
        <x:f>IF(OR(21&gt;'Настройки'!$B$3,ISBLANK(CC13),CC13=0),"",CC13)</x:f>
      </x:c>
      <x:c r="DN13" s="50" t="str">
        <x:f>IF(OR(22&gt;'Настройки'!$B$3,ISBLANK(CD13),CD13=0),"",CD13)</x:f>
      </x:c>
      <x:c r="DO13" s="50" t="str">
        <x:f>IF(OR(23&gt;'Настройки'!$B$3,ISBLANK(CE13),CE13=0),"",CE13)</x:f>
      </x:c>
      <x:c r="DP13" s="50" t="str">
        <x:f>IF(OR(24&gt;'Настройки'!$B$3,ISBLANK(CF13),CF13=0),"",CF13)</x:f>
      </x:c>
      <x:c r="DQ13" s="50" t="str">
        <x:f>IF(OR(25&gt;'Настройки'!$B$3,ISBLANK(CG13),CG13=0),"",CG13)</x:f>
      </x:c>
      <x:c r="DR13" s="50" t="str">
        <x:f>IF(OR(26&gt;'Настройки'!$B$3,ISBLANK(CH13),CH13=0),"",CH13)</x:f>
      </x:c>
      <x:c r="DS13" s="50" t="str">
        <x:f>IF(OR(27&gt;'Настройки'!$B$3,ISBLANK(CI13),CI13=0),"",CI13)</x:f>
      </x:c>
      <x:c r="DT13" s="50" t="str">
        <x:f>IF(OR(28&gt;'Настройки'!$B$3,ISBLANK(CJ13),CJ13=0),"",CJ13)</x:f>
      </x:c>
      <x:c r="DU13" s="50" t="str">
        <x:f>IF(OR(29&gt;'Настройки'!$B$3,ISBLANK(CK13),CK13=0),"",CK13)</x:f>
      </x:c>
      <x:c r="DV13" s="50" t="str">
        <x:f>IF(OR(30&gt;'Настройки'!$B$3,ISBLANK(CL13),CL13=0),"",CL13)</x:f>
      </x:c>
      <x:c r="DW13" s="50" t="str">
        <x:f>IF(OR(31&gt;'Настройки'!$B$3,ISBLANK(CM13),CM13=0),"",CM13)</x:f>
      </x:c>
      <x:c r="DX13" s="50" t="str">
        <x:f>IF(OR(32&gt;'Настройки'!$B$3,ISBLANK(CN13),CN13=0),"",CN13)</x:f>
      </x:c>
      <x:c r="DY13" s="50" t="str">
        <x:f>IF(OR(33&gt;'Настройки'!$B$3,ISBLANK(CO13),CO13=0),"",CO13)</x:f>
      </x:c>
      <x:c r="DZ13" s="50" t="str">
        <x:f>IF(OR(34&gt;'Настройки'!$B$3,ISBLANK(CP13),CP13=0),"",CP13)</x:f>
      </x:c>
      <x:c r="EA13" s="50" t="str">
        <x:f>IF(OR(35&gt;'Настройки'!$B$3,ISBLANK(CQ13),CQ13=0),"",CQ13)</x:f>
      </x:c>
      <x:c r="EB13" s="50" t="str">
        <x:f>IF(OR(36&gt;'Настройки'!$B$3,ISBLANK(CR13),CR13=0),"",CR13)</x:f>
      </x:c>
      <x:c r="EC13" s="50" t="str">
        <x:f>IF(A13="","",IF(OR(BB13="AZ",BB13="BZ"),10000+ROW(),IF(AZ13&gt;'Настройки'!$B$11,20000+ROW(),IF(BF13&lt;&gt;"Обычный",30000+ROW(),IF(AX13&lt;=0,40000+ROW(),"")))))</x:f>
      </x:c>
      <x:c r="ED13" s="50" t="str">
        <x:f>IF(EC13="","",COUNTIFS($EC$2:$EC$1001,"&gt;0",$EC$2:$EC$1001,"&lt;"&amp;EC13)+1)</x:f>
      </x:c>
    </x:row>
    <x:row r="14">
      <x:c r="A14" s="115"/>
      <x:c r="B14" s="115"/>
      <x:c r="C14" s="115"/>
      <x:c r="D14" s="118"/>
      <x:c r="E14" s="118"/>
      <x:c r="F14" s="118"/>
      <x:c r="G14" s="118"/>
      <x:c r="H14" s="118"/>
      <x:c r="I14" s="118"/>
      <x:c r="J14" s="118"/>
      <x:c r="K14" s="118"/>
      <x:c r="L14" s="118"/>
      <x:c r="M14" s="118"/>
      <x:c r="N14" s="118"/>
      <x:c r="O14" s="118"/>
      <x:c r="P14" s="118"/>
      <x:c r="Q14" s="118"/>
      <x:c r="R14" s="118"/>
      <x:c r="S14" s="118"/>
      <x:c r="T14" s="118"/>
      <x:c r="U14" s="118"/>
      <x:c r="V14" s="118"/>
      <x:c r="W14" s="118"/>
      <x:c r="X14" s="118"/>
      <x:c r="Y14" s="118"/>
      <x:c r="Z14" s="118"/>
      <x:c r="AA14" s="118"/>
      <x:c r="AB14" s="118"/>
      <x:c r="AC14" s="118"/>
      <x:c r="AD14" s="118"/>
      <x:c r="AE14" s="118"/>
      <x:c r="AF14" s="118"/>
      <x:c r="AG14" s="118"/>
      <x:c r="AH14" s="118"/>
      <x:c r="AI14" s="118"/>
      <x:c r="AJ14" s="118"/>
      <x:c r="AK14" s="118"/>
      <x:c r="AL14" s="118"/>
      <x:c r="AM14" s="118"/>
      <x:c r="AN14" s="118"/>
      <x:c r="AO14" s="118"/>
      <x:c r="AP14" s="115"/>
      <x:c r="AQ14" s="49" t="str">
        <x:f>IF(A14="","",COUNT(BI14:INDEX(BI14:CR14,1,'Настройки'!$B$3)))</x:f>
      </x:c>
      <x:c r="AR14" s="49" t="str">
        <x:f>IF(A14="","",SUM(BI14:INDEX(BI14:CR14,1,'Настройки'!$B$3)))</x:f>
      </x:c>
      <x:c r="AS14" s="58" t="str">
        <x:f>IF(A14="","",IF('Настройки'!$B$4="Стоимость потребления",AR14*D14,IF('Настройки'!$B$4="Количество",AR14,E14)))</x:f>
      </x:c>
      <x:c r="AT14" s="61" t="str">
        <x:f>IF(OR(A14="",AS14&lt;0,SUM($AS$2:$AS$1001)&lt;=0),"",AS14/SUM($AS$2:$AS$1001))</x:f>
      </x:c>
      <x:c r="AU14" s="61" t="str">
        <x:f>IF(OR(A14="",AS14&lt;0,SUM($AS$2:$AS$1001)&lt;=0),"",SUMIFS($AS$2:$AS$1001,$AS$2:$AS$1001,"&gt;"&amp;AS14)/SUM($AS$2:$AS$1001))</x:f>
      </x:c>
      <x:c r="AV14" s="61" t="str">
        <x:f>IF(OR(A14="",AS14&lt;0,SUM($AS$2:$AS$1001)&lt;=0),"",SUMIFS($AS$2:$AS$1001,$AS$2:$AS$1001,"&gt;="&amp;AS14)/SUM($AS$2:$AS$1001))</x:f>
      </x:c>
      <x:c r="AW14" s="49" t="str">
        <x:f>IF(A14="","",IF(SUM($AS$2:$AS$1001)&lt;=0,"Не определён",IF(AS14&lt;0,"Исключение",IF(AU14&lt;'Настройки'!$B$5,"A",IF(AU14&lt;'Настройки'!$B$6,"B","C")))))</x:f>
      </x:c>
      <x:c r="AX14" s="58" t="str">
        <x:f>IF(A14="","",IF(AQ14=0,"",AVERAGE(BI14:INDEX(BI14:CR14,1,'Настройки'!$B$3))))</x:f>
      </x:c>
      <x:c r="AY14" s="58" t="str">
        <x:f>IF(OR(A14="",AQ14=0),"",STDEVP(BI14:INDEX(BI14:CR14,1,'Настройки'!$B$3)))</x:f>
      </x:c>
      <x:c r="AZ14" s="61" t="str">
        <x:f>IF(OR(A14="",AQ14&lt;'Настройки'!$B$12,AX14&lt;=0,AND('Настройки'!$B$10="Блокировать",COUNTIF(F14:INDEX(F14:AO14,1,'Настройки'!$B$3),"&lt;0")&gt;0)),"",AY14/ABS(AX14))</x:f>
      </x:c>
      <x:c r="BA14" s="49" t="str">
        <x:f>IF(A14="","",IF(AND('Настройки'!$B$10="Блокировать",COUNTIF(F14:INDEX(F14:AO14,1,'Настройки'!$B$3),"&lt;0")&gt;0),"Не определён",IF(AQ14&lt;'Настройки'!$B$12,"Не определён",IF(AX14=0,"Нет спроса",IF(AX14&lt;0,"Не определён",IF(AZ14&lt;='Настройки'!$B$7,"X",IF(AZ14&lt;='Настройки'!$B$8,"Y","Z")))))))</x:f>
      </x:c>
      <x:c r="BB14" s="49" t="str">
        <x:f>IF(OR(A14="",LEN(AW14)&lt;&gt;1,LEN(BA14)&lt;&gt;1),"",AW14&amp;BA14)</x:f>
      </x:c>
      <x:c r="BC14" s="61" t="str">
        <x:f>IF(OR(A14="",AQ14=0),"",(COUNT(BI14:INDEX(BI14:CR14,1,'Настройки'!$B$3))-COUNT(CS14:INDEX(CS14:EB14,1,'Настройки'!$B$3)))/AQ14)</x:f>
      </x:c>
      <x:c r="BD14" s="64" t="str">
        <x:f>IF(OR(A14="",COUNT(CS14:INDEX(CS14:EB14,1,'Настройки'!$B$3))=0),"",AQ14/COUNT(CS14:INDEX(CS14:EB14,1,'Настройки'!$B$3)))</x:f>
      </x:c>
      <x:c r="BE14" s="64" t="str">
        <x:f>IF(OR(A14="",COUNT(CS14:INDEX(CS14:EB14,1,'Настройки'!$B$3))=0),"",IF(AVERAGE(CS14:INDEX(CS14:EB14,1,'Настройки'!$B$3))=0,"",(STDEVP(CS14:INDEX(CS14:EB14,1,'Настройки'!$B$3))/ABS(AVERAGE(CS14:INDEX(CS14:EB14,1,'Настройки'!$B$3))))^2))</x:f>
      </x:c>
      <x:c r="BF14" s="49" t="str">
        <x:f>IF(A14="","",IF(AQ14&lt;3,"Недостаточно",IF(AQ14&lt;6,"Предварительный","Обычный")))</x:f>
      </x:c>
      <x:c r="BG14" s="49" t="str">
        <x:f>IF(A14="","",IF(COUNTIF(F14:INDEX(F14:AO14,1,'Настройки'!$B$3),"&lt;0")&gt;0,IF('Настройки'!$B$10="Блокировать","Отрицательный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"),"")&amp;IF(AQ14&lt;3,"Недостаточно истории. ",IF(AQ14&lt;6,"Предварительная классификация. ",""))&amp;IF(AX14=0,"Нет спроса за горизонт. ","")&amp;IF(AZ14&gt;'Настройки'!$B$11,"Экстремальная вариативность. ",""))</x:f>
      </x:c>
      <x:c r="BH14" s="49" t="str">
        <x:f>IF(A14="","",IFERROR(VLOOKUP(BB14,'Настройки'!$D$3:$E$11,2,FALSE),"Сначала проверьте исходные данные и историю спроса.")&amp;" Уточните срок поставки, MOQ и критичность.")</x:f>
      </x:c>
      <x:c r="BI14" s="50" t="str">
        <x:f>IF(1&gt;'Настройки'!$B$3,"",IF(ISBLANK(F14),IF('Настройки'!$B$9="Нулевой спрос",0,""),IF(F14&lt;0,IF('Настройки'!$B$10="Исключить","",IF('Настройки'!$B$10="Абсолютные значения",ABS(F14),F14)),F14)))</x:f>
      </x:c>
      <x:c r="BJ14" s="50" t="str">
        <x:f>IF(2&gt;'Настройки'!$B$3,"",IF(ISBLANK(G14),IF('Настройки'!$B$9="Нулевой спрос",0,""),IF(G14&lt;0,IF('Настройки'!$B$10="Исключить","",IF('Настройки'!$B$10="Абсолютные значения",ABS(G14),G14)),G14)))</x:f>
      </x:c>
      <x:c r="BK14" s="50" t="str">
        <x:f>IF(3&gt;'Настройки'!$B$3,"",IF(ISBLANK(H14),IF('Настройки'!$B$9="Нулевой спрос",0,""),IF(H14&lt;0,IF('Настройки'!$B$10="Исключить","",IF('Настройки'!$B$10="Абсолютные значения",ABS(H14),H14)),H14)))</x:f>
      </x:c>
      <x:c r="BL14" s="50" t="str">
        <x:f>IF(4&gt;'Настройки'!$B$3,"",IF(ISBLANK(I14),IF('Настройки'!$B$9="Нулевой спрос",0,""),IF(I14&lt;0,IF('Настройки'!$B$10="Исключить","",IF('Настройки'!$B$10="Абсолютные значения",ABS(I14),I14)),I14)))</x:f>
      </x:c>
      <x:c r="BM14" s="50" t="str">
        <x:f>IF(5&gt;'Настройки'!$B$3,"",IF(ISBLANK(J14),IF('Настройки'!$B$9="Нулевой спрос",0,""),IF(J14&lt;0,IF('Настройки'!$B$10="Исключить","",IF('Настройки'!$B$10="Абсолютные значения",ABS(J14),J14)),J14)))</x:f>
      </x:c>
      <x:c r="BN14" s="50" t="str">
        <x:f>IF(6&gt;'Настройки'!$B$3,"",IF(ISBLANK(K14),IF('Настройки'!$B$9="Нулевой спрос",0,""),IF(K14&lt;0,IF('Настройки'!$B$10="Исключить","",IF('Настройки'!$B$10="Абсолютные значения",ABS(K14),K14)),K14)))</x:f>
      </x:c>
      <x:c r="BO14" s="50" t="str">
        <x:f>IF(7&gt;'Настройки'!$B$3,"",IF(ISBLANK(L14),IF('Настройки'!$B$9="Нулевой спрос",0,""),IF(L14&lt;0,IF('Настройки'!$B$10="Исключить","",IF('Настройки'!$B$10="Абсолютные значения",ABS(L14),L14)),L14)))</x:f>
      </x:c>
      <x:c r="BP14" s="50" t="str">
        <x:f>IF(8&gt;'Настройки'!$B$3,"",IF(ISBLANK(M14),IF('Настройки'!$B$9="Нулевой спрос",0,""),IF(M14&lt;0,IF('Настройки'!$B$10="Исключить","",IF('Настройки'!$B$10="Абсолютные значения",ABS(M14),M14)),M14)))</x:f>
      </x:c>
      <x:c r="BQ14" s="50" t="str">
        <x:f>IF(9&gt;'Настройки'!$B$3,"",IF(ISBLANK(N14),IF('Настройки'!$B$9="Нулевой спрос",0,""),IF(N14&lt;0,IF('Настройки'!$B$10="Исключить","",IF('Настройки'!$B$10="Абсолютные значения",ABS(N14),N14)),N14)))</x:f>
      </x:c>
      <x:c r="BR14" s="50" t="str">
        <x:f>IF(10&gt;'Настройки'!$B$3,"",IF(ISBLANK(O14),IF('Настройки'!$B$9="Нулевой спрос",0,""),IF(O14&lt;0,IF('Настройки'!$B$10="Исключить","",IF('Настройки'!$B$10="Абсолютные значения",ABS(O14),O14)),O14)))</x:f>
      </x:c>
      <x:c r="BS14" s="50" t="str">
        <x:f>IF(11&gt;'Настройки'!$B$3,"",IF(ISBLANK(P14),IF('Настройки'!$B$9="Нулевой спрос",0,""),IF(P14&lt;0,IF('Настройки'!$B$10="Исключить","",IF('Настройки'!$B$10="Абсолютные значения",ABS(P14),P14)),P14)))</x:f>
      </x:c>
      <x:c r="BT14" s="50" t="str">
        <x:f>IF(12&gt;'Настройки'!$B$3,"",IF(ISBLANK(Q14),IF('Настройки'!$B$9="Нулевой спрос",0,""),IF(Q14&lt;0,IF('Настройки'!$B$10="Исключить","",IF('Настройки'!$B$10="Абсолютные значения",ABS(Q14),Q14)),Q14)))</x:f>
      </x:c>
      <x:c r="BU14" s="50" t="str">
        <x:f>IF(13&gt;'Настройки'!$B$3,"",IF(ISBLANK(R14),IF('Настройки'!$B$9="Нулевой спрос",0,""),IF(R14&lt;0,IF('Настройки'!$B$10="Исключить","",IF('Настройки'!$B$10="Абсолютные значения",ABS(R14),R14)),R14)))</x:f>
      </x:c>
      <x:c r="BV14" s="50" t="str">
        <x:f>IF(14&gt;'Настройки'!$B$3,"",IF(ISBLANK(S14),IF('Настройки'!$B$9="Нулевой спрос",0,""),IF(S14&lt;0,IF('Настройки'!$B$10="Исключить","",IF('Настройки'!$B$10="Абсолютные значения",ABS(S14),S14)),S14)))</x:f>
      </x:c>
      <x:c r="BW14" s="50" t="str">
        <x:f>IF(15&gt;'Настройки'!$B$3,"",IF(ISBLANK(T14),IF('Настройки'!$B$9="Нулевой спрос",0,""),IF(T14&lt;0,IF('Настройки'!$B$10="Исключить","",IF('Настройки'!$B$10="Абсолютные значения",ABS(T14),T14)),T14)))</x:f>
      </x:c>
      <x:c r="BX14" s="50" t="str">
        <x:f>IF(16&gt;'Настройки'!$B$3,"",IF(ISBLANK(U14),IF('Настройки'!$B$9="Нулевой спрос",0,""),IF(U14&lt;0,IF('Настройки'!$B$10="Исключить","",IF('Настройки'!$B$10="Абсолютные значения",ABS(U14),U14)),U14)))</x:f>
      </x:c>
      <x:c r="BY14" s="50" t="str">
        <x:f>IF(17&gt;'Настройки'!$B$3,"",IF(ISBLANK(V14),IF('Настройки'!$B$9="Нулевой спрос",0,""),IF(V14&lt;0,IF('Настройки'!$B$10="Исключить","",IF('Настройки'!$B$10="Абсолютные значения",ABS(V14),V14)),V14)))</x:f>
      </x:c>
      <x:c r="BZ14" s="50" t="str">
        <x:f>IF(18&gt;'Настройки'!$B$3,"",IF(ISBLANK(W14),IF('Настройки'!$B$9="Нулевой спрос",0,""),IF(W14&lt;0,IF('Настройки'!$B$10="Исключить","",IF('Настройки'!$B$10="Абсолютные значения",ABS(W14),W14)),W14)))</x:f>
      </x:c>
      <x:c r="CA14" s="50" t="str">
        <x:f>IF(19&gt;'Настройки'!$B$3,"",IF(ISBLANK(X14),IF('Настройки'!$B$9="Нулевой спрос",0,""),IF(X14&lt;0,IF('Настройки'!$B$10="Исключить","",IF('Настройки'!$B$10="Абсолютные значения",ABS(X14),X14)),X14)))</x:f>
      </x:c>
      <x:c r="CB14" s="50" t="str">
        <x:f>IF(20&gt;'Настройки'!$B$3,"",IF(ISBLANK(Y14),IF('Настройки'!$B$9="Нулевой спрос",0,""),IF(Y14&lt;0,IF('Настройки'!$B$10="Исключить","",IF('Настройки'!$B$10="Абсолютные значения",ABS(Y14),Y14)),Y14)))</x:f>
      </x:c>
      <x:c r="CC14" s="50" t="str">
        <x:f>IF(21&gt;'Настройки'!$B$3,"",IF(ISBLANK(Z14),IF('Настройки'!$B$9="Нулевой спрос",0,""),IF(Z14&lt;0,IF('Настройки'!$B$10="Исключить","",IF('Настройки'!$B$10="Абсолютные значения",ABS(Z14),Z14)),Z14)))</x:f>
      </x:c>
      <x:c r="CD14" s="50" t="str">
        <x:f>IF(22&gt;'Настройки'!$B$3,"",IF(ISBLANK(AA14),IF('Настройки'!$B$9="Нулевой спрос",0,""),IF(AA14&lt;0,IF('Настройки'!$B$10="Исключить","",IF('Настройки'!$B$10="Абсолютные значения",ABS(AA14),AA14)),AA14)))</x:f>
      </x:c>
      <x:c r="CE14" s="50" t="str">
        <x:f>IF(23&gt;'Настройки'!$B$3,"",IF(ISBLANK(AB14),IF('Настройки'!$B$9="Нулевой спрос",0,""),IF(AB14&lt;0,IF('Настройки'!$B$10="Исключить","",IF('Настройки'!$B$10="Абсолютные значения",ABS(AB14),AB14)),AB14)))</x:f>
      </x:c>
      <x:c r="CF14" s="50" t="str">
        <x:f>IF(24&gt;'Настройки'!$B$3,"",IF(ISBLANK(AC14),IF('Настройки'!$B$9="Нулевой спрос",0,""),IF(AC14&lt;0,IF('Настройки'!$B$10="Исключить","",IF('Настройки'!$B$10="Абсолютные значения",ABS(AC14),AC14)),AC14)))</x:f>
      </x:c>
      <x:c r="CG14" s="50" t="str">
        <x:f>IF(25&gt;'Настройки'!$B$3,"",IF(ISBLANK(AD14),IF('Настройки'!$B$9="Нулевой спрос",0,""),IF(AD14&lt;0,IF('Настройки'!$B$10="Исключить","",IF('Настройки'!$B$10="Абсолютные значения",ABS(AD14),AD14)),AD14)))</x:f>
      </x:c>
      <x:c r="CH14" s="50" t="str">
        <x:f>IF(26&gt;'Настройки'!$B$3,"",IF(ISBLANK(AE14),IF('Настройки'!$B$9="Нулевой спрос",0,""),IF(AE14&lt;0,IF('Настройки'!$B$10="Исключить","",IF('Настройки'!$B$10="Абсолютные значения",ABS(AE14),AE14)),AE14)))</x:f>
      </x:c>
      <x:c r="CI14" s="50" t="str">
        <x:f>IF(27&gt;'Настройки'!$B$3,"",IF(ISBLANK(AF14),IF('Настройки'!$B$9="Нулевой спрос",0,""),IF(AF14&lt;0,IF('Настройки'!$B$10="Исключить","",IF('Настройки'!$B$10="Абсолютные значения",ABS(AF14),AF14)),AF14)))</x:f>
      </x:c>
      <x:c r="CJ14" s="50" t="str">
        <x:f>IF(28&gt;'Настройки'!$B$3,"",IF(ISBLANK(AG14),IF('Настройки'!$B$9="Нулевой спрос",0,""),IF(AG14&lt;0,IF('Настройки'!$B$10="Исключить","",IF('Настройки'!$B$10="Абсолютные значения",ABS(AG14),AG14)),AG14)))</x:f>
      </x:c>
      <x:c r="CK14" s="50" t="str">
        <x:f>IF(29&gt;'Настройки'!$B$3,"",IF(ISBLANK(AH14),IF('Настройки'!$B$9="Нулевой спрос",0,""),IF(AH14&lt;0,IF('Настройки'!$B$10="Исключить","",IF('Настройки'!$B$10="Абсолютные значения",ABS(AH14),AH14)),AH14)))</x:f>
      </x:c>
      <x:c r="CL14" s="50" t="str">
        <x:f>IF(30&gt;'Настройки'!$B$3,"",IF(ISBLANK(AI14),IF('Настройки'!$B$9="Нулевой спрос",0,""),IF(AI14&lt;0,IF('Настройки'!$B$10="Исключить","",IF('Настройки'!$B$10="Абсолютные значения",ABS(AI14),AI14)),AI14)))</x:f>
      </x:c>
      <x:c r="CM14" s="50" t="str">
        <x:f>IF(31&gt;'Настройки'!$B$3,"",IF(ISBLANK(AJ14),IF('Настройки'!$B$9="Нулевой спрос",0,""),IF(AJ14&lt;0,IF('Настройки'!$B$10="Исключить","",IF('Настройки'!$B$10="Абсолютные значения",ABS(AJ14),AJ14)),AJ14)))</x:f>
      </x:c>
      <x:c r="CN14" s="50" t="str">
        <x:f>IF(32&gt;'Настройки'!$B$3,"",IF(ISBLANK(AK14),IF('Настройки'!$B$9="Нулевой спрос",0,""),IF(AK14&lt;0,IF('Настройки'!$B$10="Исключить","",IF('Настройки'!$B$10="Абсолютные значения",ABS(AK14),AK14)),AK14)))</x:f>
      </x:c>
      <x:c r="CO14" s="50" t="str">
        <x:f>IF(33&gt;'Настройки'!$B$3,"",IF(ISBLANK(AL14),IF('Настройки'!$B$9="Нулевой спрос",0,""),IF(AL14&lt;0,IF('Настройки'!$B$10="Исключить","",IF('Настройки'!$B$10="Абсолютные значения",ABS(AL14),AL14)),AL14)))</x:f>
      </x:c>
      <x:c r="CP14" s="50" t="str">
        <x:f>IF(34&gt;'Настройки'!$B$3,"",IF(ISBLANK(AM14),IF('Настройки'!$B$9="Нулевой спрос",0,""),IF(AM14&lt;0,IF('Настройки'!$B$10="Исключить","",IF('Настройки'!$B$10="Абсолютные значения",ABS(AM14),AM14)),AM14)))</x:f>
      </x:c>
      <x:c r="CQ14" s="50" t="str">
        <x:f>IF(35&gt;'Настройки'!$B$3,"",IF(ISBLANK(AN14),IF('Настройки'!$B$9="Нулевой спрос",0,""),IF(AN14&lt;0,IF('Настройки'!$B$10="Исключить","",IF('Настройки'!$B$10="Абсолютные значения",ABS(AN14),AN14)),AN14)))</x:f>
      </x:c>
      <x:c r="CR14" s="50" t="str">
        <x:f>IF(36&gt;'Настройки'!$B$3,"",IF(ISBLANK(AO14),IF('Настройки'!$B$9="Нулевой спрос",0,""),IF(AO14&lt;0,IF('Настройки'!$B$10="Исключить","",IF('Настройки'!$B$10="Абсолютные значения",ABS(AO14),AO14)),AO14)))</x:f>
      </x:c>
      <x:c r="CS14" s="50" t="str">
        <x:f>IF(OR(1&gt;'Настройки'!$B$3,ISBLANK(BI14),BI14=0),"",BI14)</x:f>
      </x:c>
      <x:c r="CT14" s="50" t="str">
        <x:f>IF(OR(2&gt;'Настройки'!$B$3,ISBLANK(BJ14),BJ14=0),"",BJ14)</x:f>
      </x:c>
      <x:c r="CU14" s="50" t="str">
        <x:f>IF(OR(3&gt;'Настройки'!$B$3,ISBLANK(BK14),BK14=0),"",BK14)</x:f>
      </x:c>
      <x:c r="CV14" s="50" t="str">
        <x:f>IF(OR(4&gt;'Настройки'!$B$3,ISBLANK(BL14),BL14=0),"",BL14)</x:f>
      </x:c>
      <x:c r="CW14" s="50" t="str">
        <x:f>IF(OR(5&gt;'Настройки'!$B$3,ISBLANK(BM14),BM14=0),"",BM14)</x:f>
      </x:c>
      <x:c r="CX14" s="50" t="str">
        <x:f>IF(OR(6&gt;'Настройки'!$B$3,ISBLANK(BN14),BN14=0),"",BN14)</x:f>
      </x:c>
      <x:c r="CY14" s="50" t="str">
        <x:f>IF(OR(7&gt;'Настройки'!$B$3,ISBLANK(BO14),BO14=0),"",BO14)</x:f>
      </x:c>
      <x:c r="CZ14" s="50" t="str">
        <x:f>IF(OR(8&gt;'Настройки'!$B$3,ISBLANK(BP14),BP14=0),"",BP14)</x:f>
      </x:c>
      <x:c r="DA14" s="50" t="str">
        <x:f>IF(OR(9&gt;'Настройки'!$B$3,ISBLANK(BQ14),BQ14=0),"",BQ14)</x:f>
      </x:c>
      <x:c r="DB14" s="50" t="str">
        <x:f>IF(OR(10&gt;'Настройки'!$B$3,ISBLANK(BR14),BR14=0),"",BR14)</x:f>
      </x:c>
      <x:c r="DC14" s="50" t="str">
        <x:f>IF(OR(11&gt;'Настройки'!$B$3,ISBLANK(BS14),BS14=0),"",BS14)</x:f>
      </x:c>
      <x:c r="DD14" s="50" t="str">
        <x:f>IF(OR(12&gt;'Настройки'!$B$3,ISBLANK(BT14),BT14=0),"",BT14)</x:f>
      </x:c>
      <x:c r="DE14" s="50" t="str">
        <x:f>IF(OR(13&gt;'Настройки'!$B$3,ISBLANK(BU14),BU14=0),"",BU14)</x:f>
      </x:c>
      <x:c r="DF14" s="50" t="str">
        <x:f>IF(OR(14&gt;'Настройки'!$B$3,ISBLANK(BV14),BV14=0),"",BV14)</x:f>
      </x:c>
      <x:c r="DG14" s="50" t="str">
        <x:f>IF(OR(15&gt;'Настройки'!$B$3,ISBLANK(BW14),BW14=0),"",BW14)</x:f>
      </x:c>
      <x:c r="DH14" s="50" t="str">
        <x:f>IF(OR(16&gt;'Настройки'!$B$3,ISBLANK(BX14),BX14=0),"",BX14)</x:f>
      </x:c>
      <x:c r="DI14" s="50" t="str">
        <x:f>IF(OR(17&gt;'Настройки'!$B$3,ISBLANK(BY14),BY14=0),"",BY14)</x:f>
      </x:c>
      <x:c r="DJ14" s="50" t="str">
        <x:f>IF(OR(18&gt;'Настройки'!$B$3,ISBLANK(BZ14),BZ14=0),"",BZ14)</x:f>
      </x:c>
      <x:c r="DK14" s="50" t="str">
        <x:f>IF(OR(19&gt;'Настройки'!$B$3,ISBLANK(CA14),CA14=0),"",CA14)</x:f>
      </x:c>
      <x:c r="DL14" s="50" t="str">
        <x:f>IF(OR(20&gt;'Настройки'!$B$3,ISBLANK(CB14),CB14=0),"",CB14)</x:f>
      </x:c>
      <x:c r="DM14" s="50" t="str">
        <x:f>IF(OR(21&gt;'Настройки'!$B$3,ISBLANK(CC14),CC14=0),"",CC14)</x:f>
      </x:c>
      <x:c r="DN14" s="50" t="str">
        <x:f>IF(OR(22&gt;'Настройки'!$B$3,ISBLANK(CD14),CD14=0),"",CD14)</x:f>
      </x:c>
      <x:c r="DO14" s="50" t="str">
        <x:f>IF(OR(23&gt;'Настройки'!$B$3,ISBLANK(CE14),CE14=0),"",CE14)</x:f>
      </x:c>
      <x:c r="DP14" s="50" t="str">
        <x:f>IF(OR(24&gt;'Настройки'!$B$3,ISBLANK(CF14),CF14=0),"",CF14)</x:f>
      </x:c>
      <x:c r="DQ14" s="50" t="str">
        <x:f>IF(OR(25&gt;'Настройки'!$B$3,ISBLANK(CG14),CG14=0),"",CG14)</x:f>
      </x:c>
      <x:c r="DR14" s="50" t="str">
        <x:f>IF(OR(26&gt;'Настройки'!$B$3,ISBLANK(CH14),CH14=0),"",CH14)</x:f>
      </x:c>
      <x:c r="DS14" s="50" t="str">
        <x:f>IF(OR(27&gt;'Настройки'!$B$3,ISBLANK(CI14),CI14=0),"",CI14)</x:f>
      </x:c>
      <x:c r="DT14" s="50" t="str">
        <x:f>IF(OR(28&gt;'Настройки'!$B$3,ISBLANK(CJ14),CJ14=0),"",CJ14)</x:f>
      </x:c>
      <x:c r="DU14" s="50" t="str">
        <x:f>IF(OR(29&gt;'Настройки'!$B$3,ISBLANK(CK14),CK14=0),"",CK14)</x:f>
      </x:c>
      <x:c r="DV14" s="50" t="str">
        <x:f>IF(OR(30&gt;'Настройки'!$B$3,ISBLANK(CL14),CL14=0),"",CL14)</x:f>
      </x:c>
      <x:c r="DW14" s="50" t="str">
        <x:f>IF(OR(31&gt;'Настройки'!$B$3,ISBLANK(CM14),CM14=0),"",CM14)</x:f>
      </x:c>
      <x:c r="DX14" s="50" t="str">
        <x:f>IF(OR(32&gt;'Настройки'!$B$3,ISBLANK(CN14),CN14=0),"",CN14)</x:f>
      </x:c>
      <x:c r="DY14" s="50" t="str">
        <x:f>IF(OR(33&gt;'Настройки'!$B$3,ISBLANK(CO14),CO14=0),"",CO14)</x:f>
      </x:c>
      <x:c r="DZ14" s="50" t="str">
        <x:f>IF(OR(34&gt;'Настройки'!$B$3,ISBLANK(CP14),CP14=0),"",CP14)</x:f>
      </x:c>
      <x:c r="EA14" s="50" t="str">
        <x:f>IF(OR(35&gt;'Настройки'!$B$3,ISBLANK(CQ14),CQ14=0),"",CQ14)</x:f>
      </x:c>
      <x:c r="EB14" s="50" t="str">
        <x:f>IF(OR(36&gt;'Настройки'!$B$3,ISBLANK(CR14),CR14=0),"",CR14)</x:f>
      </x:c>
      <x:c r="EC14" s="50" t="str">
        <x:f>IF(A14="","",IF(OR(BB14="AZ",BB14="BZ"),10000+ROW(),IF(AZ14&gt;'Настройки'!$B$11,20000+ROW(),IF(BF14&lt;&gt;"Обычный",30000+ROW(),IF(AX14&lt;=0,40000+ROW(),"")))))</x:f>
      </x:c>
      <x:c r="ED14" s="50" t="str">
        <x:f>IF(EC14="","",COUNTIFS($EC$2:$EC$1001,"&gt;0",$EC$2:$EC$1001,"&lt;"&amp;EC14)+1)</x:f>
      </x:c>
    </x:row>
    <x:row r="15">
      <x:c r="A15" s="115"/>
      <x:c r="B15" s="115"/>
      <x:c r="C15" s="115"/>
      <x:c r="D15" s="118"/>
      <x:c r="E15" s="118"/>
      <x:c r="F15" s="118"/>
      <x:c r="G15" s="118"/>
      <x:c r="H15" s="118"/>
      <x:c r="I15" s="118"/>
      <x:c r="J15" s="118"/>
      <x:c r="K15" s="118"/>
      <x:c r="L15" s="118"/>
      <x:c r="M15" s="118"/>
      <x:c r="N15" s="118"/>
      <x:c r="O15" s="118"/>
      <x:c r="P15" s="118"/>
      <x:c r="Q15" s="118"/>
      <x:c r="R15" s="118"/>
      <x:c r="S15" s="118"/>
      <x:c r="T15" s="118"/>
      <x:c r="U15" s="118"/>
      <x:c r="V15" s="118"/>
      <x:c r="W15" s="118"/>
      <x:c r="X15" s="118"/>
      <x:c r="Y15" s="118"/>
      <x:c r="Z15" s="118"/>
      <x:c r="AA15" s="118"/>
      <x:c r="AB15" s="118"/>
      <x:c r="AC15" s="118"/>
      <x:c r="AD15" s="118"/>
      <x:c r="AE15" s="118"/>
      <x:c r="AF15" s="118"/>
      <x:c r="AG15" s="118"/>
      <x:c r="AH15" s="118"/>
      <x:c r="AI15" s="118"/>
      <x:c r="AJ15" s="118"/>
      <x:c r="AK15" s="118"/>
      <x:c r="AL15" s="118"/>
      <x:c r="AM15" s="118"/>
      <x:c r="AN15" s="118"/>
      <x:c r="AO15" s="118"/>
      <x:c r="AP15" s="115"/>
      <x:c r="AQ15" s="49" t="str">
        <x:f>IF(A15="","",COUNT(BI15:INDEX(BI15:CR15,1,'Настройки'!$B$3)))</x:f>
      </x:c>
      <x:c r="AR15" s="49" t="str">
        <x:f>IF(A15="","",SUM(BI15:INDEX(BI15:CR15,1,'Настройки'!$B$3)))</x:f>
      </x:c>
      <x:c r="AS15" s="58" t="str">
        <x:f>IF(A15="","",IF('Настройки'!$B$4="Стоимость потребления",AR15*D15,IF('Настройки'!$B$4="Количество",AR15,E15)))</x:f>
      </x:c>
      <x:c r="AT15" s="61" t="str">
        <x:f>IF(OR(A15="",AS15&lt;0,SUM($AS$2:$AS$1001)&lt;=0),"",AS15/SUM($AS$2:$AS$1001))</x:f>
      </x:c>
      <x:c r="AU15" s="61" t="str">
        <x:f>IF(OR(A15="",AS15&lt;0,SUM($AS$2:$AS$1001)&lt;=0),"",SUMIFS($AS$2:$AS$1001,$AS$2:$AS$1001,"&gt;"&amp;AS15)/SUM($AS$2:$AS$1001))</x:f>
      </x:c>
      <x:c r="AV15" s="61" t="str">
        <x:f>IF(OR(A15="",AS15&lt;0,SUM($AS$2:$AS$1001)&lt;=0),"",SUMIFS($AS$2:$AS$1001,$AS$2:$AS$1001,"&gt;="&amp;AS15)/SUM($AS$2:$AS$1001))</x:f>
      </x:c>
      <x:c r="AW15" s="49" t="str">
        <x:f>IF(A15="","",IF(SUM($AS$2:$AS$1001)&lt;=0,"Не определён",IF(AS15&lt;0,"Исключение",IF(AU15&lt;'Настройки'!$B$5,"A",IF(AU15&lt;'Настройки'!$B$6,"B","C")))))</x:f>
      </x:c>
      <x:c r="AX15" s="58" t="str">
        <x:f>IF(A15="","",IF(AQ15=0,"",AVERAGE(BI15:INDEX(BI15:CR15,1,'Настройки'!$B$3))))</x:f>
      </x:c>
      <x:c r="AY15" s="58" t="str">
        <x:f>IF(OR(A15="",AQ15=0),"",STDEVP(BI15:INDEX(BI15:CR15,1,'Настройки'!$B$3)))</x:f>
      </x:c>
      <x:c r="AZ15" s="61" t="str">
        <x:f>IF(OR(A15="",AQ15&lt;'Настройки'!$B$12,AX15&lt;=0,AND('Настройки'!$B$10="Блокировать",COUNTIF(F15:INDEX(F15:AO15,1,'Настройки'!$B$3),"&lt;0")&gt;0)),"",AY15/ABS(AX15))</x:f>
      </x:c>
      <x:c r="BA15" s="49" t="str">
        <x:f>IF(A15="","",IF(AND('Настройки'!$B$10="Блокировать",COUNTIF(F15:INDEX(F15:AO15,1,'Настройки'!$B$3),"&lt;0")&gt;0),"Не определён",IF(AQ15&lt;'Настройки'!$B$12,"Не определён",IF(AX15=0,"Нет спроса",IF(AX15&lt;0,"Не определён",IF(AZ15&lt;='Настройки'!$B$7,"X",IF(AZ15&lt;='Настройки'!$B$8,"Y","Z")))))))</x:f>
      </x:c>
      <x:c r="BB15" s="49" t="str">
        <x:f>IF(OR(A15="",LEN(AW15)&lt;&gt;1,LEN(BA15)&lt;&gt;1),"",AW15&amp;BA15)</x:f>
      </x:c>
      <x:c r="BC15" s="61" t="str">
        <x:f>IF(OR(A15="",AQ15=0),"",(COUNT(BI15:INDEX(BI15:CR15,1,'Настройки'!$B$3))-COUNT(CS15:INDEX(CS15:EB15,1,'Настройки'!$B$3)))/AQ15)</x:f>
      </x:c>
      <x:c r="BD15" s="64" t="str">
        <x:f>IF(OR(A15="",COUNT(CS15:INDEX(CS15:EB15,1,'Настройки'!$B$3))=0),"",AQ15/COUNT(CS15:INDEX(CS15:EB15,1,'Настройки'!$B$3)))</x:f>
      </x:c>
      <x:c r="BE15" s="64" t="str">
        <x:f>IF(OR(A15="",COUNT(CS15:INDEX(CS15:EB15,1,'Настройки'!$B$3))=0),"",IF(AVERAGE(CS15:INDEX(CS15:EB15,1,'Настройки'!$B$3))=0,"",(STDEVP(CS15:INDEX(CS15:EB15,1,'Настройки'!$B$3))/ABS(AVERAGE(CS15:INDEX(CS15:EB15,1,'Настройки'!$B$3))))^2))</x:f>
      </x:c>
      <x:c r="BF15" s="49" t="str">
        <x:f>IF(A15="","",IF(AQ15&lt;3,"Недостаточно",IF(AQ15&lt;6,"Предварительный","Обычный")))</x:f>
      </x:c>
      <x:c r="BG15" s="49" t="str">
        <x:f>IF(A15="","",IF(COUNTIF(F15:INDEX(F15:AO15,1,'Настройки'!$B$3),"&lt;0")&gt;0,IF('Настройки'!$B$10="Блокировать","Отрицательный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"),"")&amp;IF(AQ15&lt;3,"Недостаточно истории. ",IF(AQ15&lt;6,"Предварительная классификация. ",""))&amp;IF(AX15=0,"Нет спроса за горизонт. ","")&amp;IF(AZ15&gt;'Настройки'!$B$11,"Экстремальная вариативность. ",""))</x:f>
      </x:c>
      <x:c r="BH15" s="49" t="str">
        <x:f>IF(A15="","",IFERROR(VLOOKUP(BB15,'Настройки'!$D$3:$E$11,2,FALSE),"Сначала проверьте исходные данные и историю спроса.")&amp;" Уточните срок поставки, MOQ и критичность.")</x:f>
      </x:c>
      <x:c r="BI15" s="50" t="str">
        <x:f>IF(1&gt;'Настройки'!$B$3,"",IF(ISBLANK(F15),IF('Настройки'!$B$9="Нулевой спрос",0,""),IF(F15&lt;0,IF('Настройки'!$B$10="Исключить","",IF('Настройки'!$B$10="Абсолютные значения",ABS(F15),F15)),F15)))</x:f>
      </x:c>
      <x:c r="BJ15" s="50" t="str">
        <x:f>IF(2&gt;'Настройки'!$B$3,"",IF(ISBLANK(G15),IF('Настройки'!$B$9="Нулевой спрос",0,""),IF(G15&lt;0,IF('Настройки'!$B$10="Исключить","",IF('Настройки'!$B$10="Абсолютные значения",ABS(G15),G15)),G15)))</x:f>
      </x:c>
      <x:c r="BK15" s="50" t="str">
        <x:f>IF(3&gt;'Настройки'!$B$3,"",IF(ISBLANK(H15),IF('Настройки'!$B$9="Нулевой спрос",0,""),IF(H15&lt;0,IF('Настройки'!$B$10="Исключить","",IF('Настройки'!$B$10="Абсолютные значения",ABS(H15),H15)),H15)))</x:f>
      </x:c>
      <x:c r="BL15" s="50" t="str">
        <x:f>IF(4&gt;'Настройки'!$B$3,"",IF(ISBLANK(I15),IF('Настройки'!$B$9="Нулевой спрос",0,""),IF(I15&lt;0,IF('Настройки'!$B$10="Исключить","",IF('Настройки'!$B$10="Абсолютные значения",ABS(I15),I15)),I15)))</x:f>
      </x:c>
      <x:c r="BM15" s="50" t="str">
        <x:f>IF(5&gt;'Настройки'!$B$3,"",IF(ISBLANK(J15),IF('Настройки'!$B$9="Нулевой спрос",0,""),IF(J15&lt;0,IF('Настройки'!$B$10="Исключить","",IF('Настройки'!$B$10="Абсолютные значения",ABS(J15),J15)),J15)))</x:f>
      </x:c>
      <x:c r="BN15" s="50" t="str">
        <x:f>IF(6&gt;'Настройки'!$B$3,"",IF(ISBLANK(K15),IF('Настройки'!$B$9="Нулевой спрос",0,""),IF(K15&lt;0,IF('Настройки'!$B$10="Исключить","",IF('Настройки'!$B$10="Абсолютные значения",ABS(K15),K15)),K15)))</x:f>
      </x:c>
      <x:c r="BO15" s="50" t="str">
        <x:f>IF(7&gt;'Настройки'!$B$3,"",IF(ISBLANK(L15),IF('Настройки'!$B$9="Нулевой спрос",0,""),IF(L15&lt;0,IF('Настройки'!$B$10="Исключить","",IF('Настройки'!$B$10="Абсолютные значения",ABS(L15),L15)),L15)))</x:f>
      </x:c>
      <x:c r="BP15" s="50" t="str">
        <x:f>IF(8&gt;'Настройки'!$B$3,"",IF(ISBLANK(M15),IF('Настройки'!$B$9="Нулевой спрос",0,""),IF(M15&lt;0,IF('Настройки'!$B$10="Исключить","",IF('Настройки'!$B$10="Абсолютные значения",ABS(M15),M15)),M15)))</x:f>
      </x:c>
      <x:c r="BQ15" s="50" t="str">
        <x:f>IF(9&gt;'Настройки'!$B$3,"",IF(ISBLANK(N15),IF('Настройки'!$B$9="Нулевой спрос",0,""),IF(N15&lt;0,IF('Настройки'!$B$10="Исключить","",IF('Настройки'!$B$10="Абсолютные значения",ABS(N15),N15)),N15)))</x:f>
      </x:c>
      <x:c r="BR15" s="50" t="str">
        <x:f>IF(10&gt;'Настройки'!$B$3,"",IF(ISBLANK(O15),IF('Настройки'!$B$9="Нулевой спрос",0,""),IF(O15&lt;0,IF('Настройки'!$B$10="Исключить","",IF('Настройки'!$B$10="Абсолютные значения",ABS(O15),O15)),O15)))</x:f>
      </x:c>
      <x:c r="BS15" s="50" t="str">
        <x:f>IF(11&gt;'Настройки'!$B$3,"",IF(ISBLANK(P15),IF('Настройки'!$B$9="Нулевой спрос",0,""),IF(P15&lt;0,IF('Настройки'!$B$10="Исключить","",IF('Настройки'!$B$10="Абсолютные значения",ABS(P15),P15)),P15)))</x:f>
      </x:c>
      <x:c r="BT15" s="50" t="str">
        <x:f>IF(12&gt;'Настройки'!$B$3,"",IF(ISBLANK(Q15),IF('Настройки'!$B$9="Нулевой спрос",0,""),IF(Q15&lt;0,IF('Настройки'!$B$10="Исключить","",IF('Настройки'!$B$10="Абсолютные значения",ABS(Q15),Q15)),Q15)))</x:f>
      </x:c>
      <x:c r="BU15" s="50" t="str">
        <x:f>IF(13&gt;'Настройки'!$B$3,"",IF(ISBLANK(R15),IF('Настройки'!$B$9="Нулевой спрос",0,""),IF(R15&lt;0,IF('Настройки'!$B$10="Исключить","",IF('Настройки'!$B$10="Абсолютные значения",ABS(R15),R15)),R15)))</x:f>
      </x:c>
      <x:c r="BV15" s="50" t="str">
        <x:f>IF(14&gt;'Настройки'!$B$3,"",IF(ISBLANK(S15),IF('Настройки'!$B$9="Нулевой спрос",0,""),IF(S15&lt;0,IF('Настройки'!$B$10="Исключить","",IF('Настройки'!$B$10="Абсолютные значения",ABS(S15),S15)),S15)))</x:f>
      </x:c>
      <x:c r="BW15" s="50" t="str">
        <x:f>IF(15&gt;'Настройки'!$B$3,"",IF(ISBLANK(T15),IF('Настройки'!$B$9="Нулевой спрос",0,""),IF(T15&lt;0,IF('Настройки'!$B$10="Исключить","",IF('Настройки'!$B$10="Абсолютные значения",ABS(T15),T15)),T15)))</x:f>
      </x:c>
      <x:c r="BX15" s="50" t="str">
        <x:f>IF(16&gt;'Настройки'!$B$3,"",IF(ISBLANK(U15),IF('Настройки'!$B$9="Нулевой спрос",0,""),IF(U15&lt;0,IF('Настройки'!$B$10="Исключить","",IF('Настройки'!$B$10="Абсолютные значения",ABS(U15),U15)),U15)))</x:f>
      </x:c>
      <x:c r="BY15" s="50" t="str">
        <x:f>IF(17&gt;'Настройки'!$B$3,"",IF(ISBLANK(V15),IF('Настройки'!$B$9="Нулевой спрос",0,""),IF(V15&lt;0,IF('Настройки'!$B$10="Исключить","",IF('Настройки'!$B$10="Абсолютные значения",ABS(V15),V15)),V15)))</x:f>
      </x:c>
      <x:c r="BZ15" s="50" t="str">
        <x:f>IF(18&gt;'Настройки'!$B$3,"",IF(ISBLANK(W15),IF('Настройки'!$B$9="Нулевой спрос",0,""),IF(W15&lt;0,IF('Настройки'!$B$10="Исключить","",IF('Настройки'!$B$10="Абсолютные значения",ABS(W15),W15)),W15)))</x:f>
      </x:c>
      <x:c r="CA15" s="50" t="str">
        <x:f>IF(19&gt;'Настройки'!$B$3,"",IF(ISBLANK(X15),IF('Настройки'!$B$9="Нулевой спрос",0,""),IF(X15&lt;0,IF('Настройки'!$B$10="Исключить","",IF('Настройки'!$B$10="Абсолютные значения",ABS(X15),X15)),X15)))</x:f>
      </x:c>
      <x:c r="CB15" s="50" t="str">
        <x:f>IF(20&gt;'Настройки'!$B$3,"",IF(ISBLANK(Y15),IF('Настройки'!$B$9="Нулевой спрос",0,""),IF(Y15&lt;0,IF('Настройки'!$B$10="Исключить","",IF('Настройки'!$B$10="Абсолютные значения",ABS(Y15),Y15)),Y15)))</x:f>
      </x:c>
      <x:c r="CC15" s="50" t="str">
        <x:f>IF(21&gt;'Настройки'!$B$3,"",IF(ISBLANK(Z15),IF('Настройки'!$B$9="Нулевой спрос",0,""),IF(Z15&lt;0,IF('Настройки'!$B$10="Исключить","",IF('Настройки'!$B$10="Абсолютные значения",ABS(Z15),Z15)),Z15)))</x:f>
      </x:c>
      <x:c r="CD15" s="50" t="str">
        <x:f>IF(22&gt;'Настройки'!$B$3,"",IF(ISBLANK(AA15),IF('Настройки'!$B$9="Нулевой спрос",0,""),IF(AA15&lt;0,IF('Настройки'!$B$10="Исключить","",IF('Настройки'!$B$10="Абсолютные значения",ABS(AA15),AA15)),AA15)))</x:f>
      </x:c>
      <x:c r="CE15" s="50" t="str">
        <x:f>IF(23&gt;'Настройки'!$B$3,"",IF(ISBLANK(AB15),IF('Настройки'!$B$9="Нулевой спрос",0,""),IF(AB15&lt;0,IF('Настройки'!$B$10="Исключить","",IF('Настройки'!$B$10="Абсолютные значения",ABS(AB15),AB15)),AB15)))</x:f>
      </x:c>
      <x:c r="CF15" s="50" t="str">
        <x:f>IF(24&gt;'Настройки'!$B$3,"",IF(ISBLANK(AC15),IF('Настройки'!$B$9="Нулевой спрос",0,""),IF(AC15&lt;0,IF('Настройки'!$B$10="Исключить","",IF('Настройки'!$B$10="Абсолютные значения",ABS(AC15),AC15)),AC15)))</x:f>
      </x:c>
      <x:c r="CG15" s="50" t="str">
        <x:f>IF(25&gt;'Настройки'!$B$3,"",IF(ISBLANK(AD15),IF('Настройки'!$B$9="Нулевой спрос",0,""),IF(AD15&lt;0,IF('Настройки'!$B$10="Исключить","",IF('Настройки'!$B$10="Абсолютные значения",ABS(AD15),AD15)),AD15)))</x:f>
      </x:c>
      <x:c r="CH15" s="50" t="str">
        <x:f>IF(26&gt;'Настройки'!$B$3,"",IF(ISBLANK(AE15),IF('Настройки'!$B$9="Нулевой спрос",0,""),IF(AE15&lt;0,IF('Настройки'!$B$10="Исключить","",IF('Настройки'!$B$10="Абсолютные значения",ABS(AE15),AE15)),AE15)))</x:f>
      </x:c>
      <x:c r="CI15" s="50" t="str">
        <x:f>IF(27&gt;'Настройки'!$B$3,"",IF(ISBLANK(AF15),IF('Настройки'!$B$9="Нулевой спрос",0,""),IF(AF15&lt;0,IF('Настройки'!$B$10="Исключить","",IF('Настройки'!$B$10="Абсолютные значения",ABS(AF15),AF15)),AF15)))</x:f>
      </x:c>
      <x:c r="CJ15" s="50" t="str">
        <x:f>IF(28&gt;'Настройки'!$B$3,"",IF(ISBLANK(AG15),IF('Настройки'!$B$9="Нулевой спрос",0,""),IF(AG15&lt;0,IF('Настройки'!$B$10="Исключить","",IF('Настройки'!$B$10="Абсолютные значения",ABS(AG15),AG15)),AG15)))</x:f>
      </x:c>
      <x:c r="CK15" s="50" t="str">
        <x:f>IF(29&gt;'Настройки'!$B$3,"",IF(ISBLANK(AH15),IF('Настройки'!$B$9="Нулевой спрос",0,""),IF(AH15&lt;0,IF('Настройки'!$B$10="Исключить","",IF('Настройки'!$B$10="Абсолютные значения",ABS(AH15),AH15)),AH15)))</x:f>
      </x:c>
      <x:c r="CL15" s="50" t="str">
        <x:f>IF(30&gt;'Настройки'!$B$3,"",IF(ISBLANK(AI15),IF('Настройки'!$B$9="Нулевой спрос",0,""),IF(AI15&lt;0,IF('Настройки'!$B$10="Исключить","",IF('Настройки'!$B$10="Абсолютные значения",ABS(AI15),AI15)),AI15)))</x:f>
      </x:c>
      <x:c r="CM15" s="50" t="str">
        <x:f>IF(31&gt;'Настройки'!$B$3,"",IF(ISBLANK(AJ15),IF('Настройки'!$B$9="Нулевой спрос",0,""),IF(AJ15&lt;0,IF('Настройки'!$B$10="Исключить","",IF('Настройки'!$B$10="Абсолютные значения",ABS(AJ15),AJ15)),AJ15)))</x:f>
      </x:c>
      <x:c r="CN15" s="50" t="str">
        <x:f>IF(32&gt;'Настройки'!$B$3,"",IF(ISBLANK(AK15),IF('Настройки'!$B$9="Нулевой спрос",0,""),IF(AK15&lt;0,IF('Настройки'!$B$10="Исключить","",IF('Настройки'!$B$10="Абсолютные значения",ABS(AK15),AK15)),AK15)))</x:f>
      </x:c>
      <x:c r="CO15" s="50" t="str">
        <x:f>IF(33&gt;'Настройки'!$B$3,"",IF(ISBLANK(AL15),IF('Настройки'!$B$9="Нулевой спрос",0,""),IF(AL15&lt;0,IF('Настройки'!$B$10="Исключить","",IF('Настройки'!$B$10="Абсолютные значения",ABS(AL15),AL15)),AL15)))</x:f>
      </x:c>
      <x:c r="CP15" s="50" t="str">
        <x:f>IF(34&gt;'Настройки'!$B$3,"",IF(ISBLANK(AM15),IF('Настройки'!$B$9="Нулевой спрос",0,""),IF(AM15&lt;0,IF('Настройки'!$B$10="Исключить","",IF('Настройки'!$B$10="Абсолютные значения",ABS(AM15),AM15)),AM15)))</x:f>
      </x:c>
      <x:c r="CQ15" s="50" t="str">
        <x:f>IF(35&gt;'Настройки'!$B$3,"",IF(ISBLANK(AN15),IF('Настройки'!$B$9="Нулевой спрос",0,""),IF(AN15&lt;0,IF('Настройки'!$B$10="Исключить","",IF('Настройки'!$B$10="Абсолютные значения",ABS(AN15),AN15)),AN15)))</x:f>
      </x:c>
      <x:c r="CR15" s="50" t="str">
        <x:f>IF(36&gt;'Настройки'!$B$3,"",IF(ISBLANK(AO15),IF('Настройки'!$B$9="Нулевой спрос",0,""),IF(AO15&lt;0,IF('Настройки'!$B$10="Исключить","",IF('Настройки'!$B$10="Абсолютные значения",ABS(AO15),AO15)),AO15)))</x:f>
      </x:c>
      <x:c r="CS15" s="50" t="str">
        <x:f>IF(OR(1&gt;'Настройки'!$B$3,ISBLANK(BI15),BI15=0),"",BI15)</x:f>
      </x:c>
      <x:c r="CT15" s="50" t="str">
        <x:f>IF(OR(2&gt;'Настройки'!$B$3,ISBLANK(BJ15),BJ15=0),"",BJ15)</x:f>
      </x:c>
      <x:c r="CU15" s="50" t="str">
        <x:f>IF(OR(3&gt;'Настройки'!$B$3,ISBLANK(BK15),BK15=0),"",BK15)</x:f>
      </x:c>
      <x:c r="CV15" s="50" t="str">
        <x:f>IF(OR(4&gt;'Настройки'!$B$3,ISBLANK(BL15),BL15=0),"",BL15)</x:f>
      </x:c>
      <x:c r="CW15" s="50" t="str">
        <x:f>IF(OR(5&gt;'Настройки'!$B$3,ISBLANK(BM15),BM15=0),"",BM15)</x:f>
      </x:c>
      <x:c r="CX15" s="50" t="str">
        <x:f>IF(OR(6&gt;'Настройки'!$B$3,ISBLANK(BN15),BN15=0),"",BN15)</x:f>
      </x:c>
      <x:c r="CY15" s="50" t="str">
        <x:f>IF(OR(7&gt;'Настройки'!$B$3,ISBLANK(BO15),BO15=0),"",BO15)</x:f>
      </x:c>
      <x:c r="CZ15" s="50" t="str">
        <x:f>IF(OR(8&gt;'Настройки'!$B$3,ISBLANK(BP15),BP15=0),"",BP15)</x:f>
      </x:c>
      <x:c r="DA15" s="50" t="str">
        <x:f>IF(OR(9&gt;'Настройки'!$B$3,ISBLANK(BQ15),BQ15=0),"",BQ15)</x:f>
      </x:c>
      <x:c r="DB15" s="50" t="str">
        <x:f>IF(OR(10&gt;'Настройки'!$B$3,ISBLANK(BR15),BR15=0),"",BR15)</x:f>
      </x:c>
      <x:c r="DC15" s="50" t="str">
        <x:f>IF(OR(11&gt;'Настройки'!$B$3,ISBLANK(BS15),BS15=0),"",BS15)</x:f>
      </x:c>
      <x:c r="DD15" s="50" t="str">
        <x:f>IF(OR(12&gt;'Настройки'!$B$3,ISBLANK(BT15),BT15=0),"",BT15)</x:f>
      </x:c>
      <x:c r="DE15" s="50" t="str">
        <x:f>IF(OR(13&gt;'Настройки'!$B$3,ISBLANK(BU15),BU15=0),"",BU15)</x:f>
      </x:c>
      <x:c r="DF15" s="50" t="str">
        <x:f>IF(OR(14&gt;'Настройки'!$B$3,ISBLANK(BV15),BV15=0),"",BV15)</x:f>
      </x:c>
      <x:c r="DG15" s="50" t="str">
        <x:f>IF(OR(15&gt;'Настройки'!$B$3,ISBLANK(BW15),BW15=0),"",BW15)</x:f>
      </x:c>
      <x:c r="DH15" s="50" t="str">
        <x:f>IF(OR(16&gt;'Настройки'!$B$3,ISBLANK(BX15),BX15=0),"",BX15)</x:f>
      </x:c>
      <x:c r="DI15" s="50" t="str">
        <x:f>IF(OR(17&gt;'Настройки'!$B$3,ISBLANK(BY15),BY15=0),"",BY15)</x:f>
      </x:c>
      <x:c r="DJ15" s="50" t="str">
        <x:f>IF(OR(18&gt;'Настройки'!$B$3,ISBLANK(BZ15),BZ15=0),"",BZ15)</x:f>
      </x:c>
      <x:c r="DK15" s="50" t="str">
        <x:f>IF(OR(19&gt;'Настройки'!$B$3,ISBLANK(CA15),CA15=0),"",CA15)</x:f>
      </x:c>
      <x:c r="DL15" s="50" t="str">
        <x:f>IF(OR(20&gt;'Настройки'!$B$3,ISBLANK(CB15),CB15=0),"",CB15)</x:f>
      </x:c>
      <x:c r="DM15" s="50" t="str">
        <x:f>IF(OR(21&gt;'Настройки'!$B$3,ISBLANK(CC15),CC15=0),"",CC15)</x:f>
      </x:c>
      <x:c r="DN15" s="50" t="str">
        <x:f>IF(OR(22&gt;'Настройки'!$B$3,ISBLANK(CD15),CD15=0),"",CD15)</x:f>
      </x:c>
      <x:c r="DO15" s="50" t="str">
        <x:f>IF(OR(23&gt;'Настройки'!$B$3,ISBLANK(CE15),CE15=0),"",CE15)</x:f>
      </x:c>
      <x:c r="DP15" s="50" t="str">
        <x:f>IF(OR(24&gt;'Настройки'!$B$3,ISBLANK(CF15),CF15=0),"",CF15)</x:f>
      </x:c>
      <x:c r="DQ15" s="50" t="str">
        <x:f>IF(OR(25&gt;'Настройки'!$B$3,ISBLANK(CG15),CG15=0),"",CG15)</x:f>
      </x:c>
      <x:c r="DR15" s="50" t="str">
        <x:f>IF(OR(26&gt;'Настройки'!$B$3,ISBLANK(CH15),CH15=0),"",CH15)</x:f>
      </x:c>
      <x:c r="DS15" s="50" t="str">
        <x:f>IF(OR(27&gt;'Настройки'!$B$3,ISBLANK(CI15),CI15=0),"",CI15)</x:f>
      </x:c>
      <x:c r="DT15" s="50" t="str">
        <x:f>IF(OR(28&gt;'Настройки'!$B$3,ISBLANK(CJ15),CJ15=0),"",CJ15)</x:f>
      </x:c>
      <x:c r="DU15" s="50" t="str">
        <x:f>IF(OR(29&gt;'Настройки'!$B$3,ISBLANK(CK15),CK15=0),"",CK15)</x:f>
      </x:c>
      <x:c r="DV15" s="50" t="str">
        <x:f>IF(OR(30&gt;'Настройки'!$B$3,ISBLANK(CL15),CL15=0),"",CL15)</x:f>
      </x:c>
      <x:c r="DW15" s="50" t="str">
        <x:f>IF(OR(31&gt;'Настройки'!$B$3,ISBLANK(CM15),CM15=0),"",CM15)</x:f>
      </x:c>
      <x:c r="DX15" s="50" t="str">
        <x:f>IF(OR(32&gt;'Настройки'!$B$3,ISBLANK(CN15),CN15=0),"",CN15)</x:f>
      </x:c>
      <x:c r="DY15" s="50" t="str">
        <x:f>IF(OR(33&gt;'Настройки'!$B$3,ISBLANK(CO15),CO15=0),"",CO15)</x:f>
      </x:c>
      <x:c r="DZ15" s="50" t="str">
        <x:f>IF(OR(34&gt;'Настройки'!$B$3,ISBLANK(CP15),CP15=0),"",CP15)</x:f>
      </x:c>
      <x:c r="EA15" s="50" t="str">
        <x:f>IF(OR(35&gt;'Настройки'!$B$3,ISBLANK(CQ15),CQ15=0),"",CQ15)</x:f>
      </x:c>
      <x:c r="EB15" s="50" t="str">
        <x:f>IF(OR(36&gt;'Настройки'!$B$3,ISBLANK(CR15),CR15=0),"",CR15)</x:f>
      </x:c>
      <x:c r="EC15" s="50" t="str">
        <x:f>IF(A15="","",IF(OR(BB15="AZ",BB15="BZ"),10000+ROW(),IF(AZ15&gt;'Настройки'!$B$11,20000+ROW(),IF(BF15&lt;&gt;"Обычный",30000+ROW(),IF(AX15&lt;=0,40000+ROW(),"")))))</x:f>
      </x:c>
      <x:c r="ED15" s="50" t="str">
        <x:f>IF(EC15="","",COUNTIFS($EC$2:$EC$1001,"&gt;0",$EC$2:$EC$1001,"&lt;"&amp;EC15)+1)</x:f>
      </x:c>
    </x:row>
    <x:row r="16">
      <x:c r="A16" s="115"/>
      <x:c r="B16" s="115"/>
      <x:c r="C16" s="115"/>
      <x:c r="D16" s="118"/>
      <x:c r="E16" s="118"/>
      <x:c r="F16" s="118"/>
      <x:c r="G16" s="118"/>
      <x:c r="H16" s="118"/>
      <x:c r="I16" s="118"/>
      <x:c r="J16" s="118"/>
      <x:c r="K16" s="118"/>
      <x:c r="L16" s="118"/>
      <x:c r="M16" s="118"/>
      <x:c r="N16" s="118"/>
      <x:c r="O16" s="118"/>
      <x:c r="P16" s="118"/>
      <x:c r="Q16" s="118"/>
      <x:c r="R16" s="118"/>
      <x:c r="S16" s="118"/>
      <x:c r="T16" s="118"/>
      <x:c r="U16" s="118"/>
      <x:c r="V16" s="118"/>
      <x:c r="W16" s="118"/>
      <x:c r="X16" s="118"/>
      <x:c r="Y16" s="118"/>
      <x:c r="Z16" s="118"/>
      <x:c r="AA16" s="118"/>
      <x:c r="AB16" s="118"/>
      <x:c r="AC16" s="118"/>
      <x:c r="AD16" s="118"/>
      <x:c r="AE16" s="118"/>
      <x:c r="AF16" s="118"/>
      <x:c r="AG16" s="118"/>
      <x:c r="AH16" s="118"/>
      <x:c r="AI16" s="118"/>
      <x:c r="AJ16" s="118"/>
      <x:c r="AK16" s="118"/>
      <x:c r="AL16" s="118"/>
      <x:c r="AM16" s="118"/>
      <x:c r="AN16" s="118"/>
      <x:c r="AO16" s="118"/>
      <x:c r="AP16" s="115"/>
      <x:c r="AQ16" s="49" t="str">
        <x:f>IF(A16="","",COUNT(BI16:INDEX(BI16:CR16,1,'Настройки'!$B$3)))</x:f>
      </x:c>
      <x:c r="AR16" s="49" t="str">
        <x:f>IF(A16="","",SUM(BI16:INDEX(BI16:CR16,1,'Настройки'!$B$3)))</x:f>
      </x:c>
      <x:c r="AS16" s="58" t="str">
        <x:f>IF(A16="","",IF('Настройки'!$B$4="Стоимость потребления",AR16*D16,IF('Настройки'!$B$4="Количество",AR16,E16)))</x:f>
      </x:c>
      <x:c r="AT16" s="61" t="str">
        <x:f>IF(OR(A16="",AS16&lt;0,SUM($AS$2:$AS$1001)&lt;=0),"",AS16/SUM($AS$2:$AS$1001))</x:f>
      </x:c>
      <x:c r="AU16" s="61" t="str">
        <x:f>IF(OR(A16="",AS16&lt;0,SUM($AS$2:$AS$1001)&lt;=0),"",SUMIFS($AS$2:$AS$1001,$AS$2:$AS$1001,"&gt;"&amp;AS16)/SUM($AS$2:$AS$1001))</x:f>
      </x:c>
      <x:c r="AV16" s="61" t="str">
        <x:f>IF(OR(A16="",AS16&lt;0,SUM($AS$2:$AS$1001)&lt;=0),"",SUMIFS($AS$2:$AS$1001,$AS$2:$AS$1001,"&gt;="&amp;AS16)/SUM($AS$2:$AS$1001))</x:f>
      </x:c>
      <x:c r="AW16" s="49" t="str">
        <x:f>IF(A16="","",IF(SUM($AS$2:$AS$1001)&lt;=0,"Не определён",IF(AS16&lt;0,"Исключение",IF(AU16&lt;'Настройки'!$B$5,"A",IF(AU16&lt;'Настройки'!$B$6,"B","C")))))</x:f>
      </x:c>
      <x:c r="AX16" s="58" t="str">
        <x:f>IF(A16="","",IF(AQ16=0,"",AVERAGE(BI16:INDEX(BI16:CR16,1,'Настройки'!$B$3))))</x:f>
      </x:c>
      <x:c r="AY16" s="58" t="str">
        <x:f>IF(OR(A16="",AQ16=0),"",STDEVP(BI16:INDEX(BI16:CR16,1,'Настройки'!$B$3)))</x:f>
      </x:c>
      <x:c r="AZ16" s="61" t="str">
        <x:f>IF(OR(A16="",AQ16&lt;'Настройки'!$B$12,AX16&lt;=0,AND('Настройки'!$B$10="Блокировать",COUNTIF(F16:INDEX(F16:AO16,1,'Настройки'!$B$3),"&lt;0")&gt;0)),"",AY16/ABS(AX16))</x:f>
      </x:c>
      <x:c r="BA16" s="49" t="str">
        <x:f>IF(A16="","",IF(AND('Настройки'!$B$10="Блокировать",COUNTIF(F16:INDEX(F16:AO16,1,'Настройки'!$B$3),"&lt;0")&gt;0),"Не определён",IF(AQ16&lt;'Настройки'!$B$12,"Не определён",IF(AX16=0,"Нет спроса",IF(AX16&lt;0,"Не определён",IF(AZ16&lt;='Настройки'!$B$7,"X",IF(AZ16&lt;='Настройки'!$B$8,"Y","Z")))))))</x:f>
      </x:c>
      <x:c r="BB16" s="49" t="str">
        <x:f>IF(OR(A16="",LEN(AW16)&lt;&gt;1,LEN(BA16)&lt;&gt;1),"",AW16&amp;BA16)</x:f>
      </x:c>
      <x:c r="BC16" s="61" t="str">
        <x:f>IF(OR(A16="",AQ16=0),"",(COUNT(BI16:INDEX(BI16:CR16,1,'Настройки'!$B$3))-COUNT(CS16:INDEX(CS16:EB16,1,'Настройки'!$B$3)))/AQ16)</x:f>
      </x:c>
      <x:c r="BD16" s="64" t="str">
        <x:f>IF(OR(A16="",COUNT(CS16:INDEX(CS16:EB16,1,'Настройки'!$B$3))=0),"",AQ16/COUNT(CS16:INDEX(CS16:EB16,1,'Настройки'!$B$3)))</x:f>
      </x:c>
      <x:c r="BE16" s="64" t="str">
        <x:f>IF(OR(A16="",COUNT(CS16:INDEX(CS16:EB16,1,'Настройки'!$B$3))=0),"",IF(AVERAGE(CS16:INDEX(CS16:EB16,1,'Настройки'!$B$3))=0,"",(STDEVP(CS16:INDEX(CS16:EB16,1,'Настройки'!$B$3))/ABS(AVERAGE(CS16:INDEX(CS16:EB16,1,'Настройки'!$B$3))))^2))</x:f>
      </x:c>
      <x:c r="BF16" s="49" t="str">
        <x:f>IF(A16="","",IF(AQ16&lt;3,"Недостаточно",IF(AQ16&lt;6,"Предварительный","Обычный")))</x:f>
      </x:c>
      <x:c r="BG16" s="49" t="str">
        <x:f>IF(A16="","",IF(COUNTIF(F16:INDEX(F16:AO16,1,'Настройки'!$B$3),"&lt;0")&gt;0,IF('Настройки'!$B$10="Блокировать","Отрицательный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"),"")&amp;IF(AQ16&lt;3,"Недостаточно истории. ",IF(AQ16&lt;6,"Предварительная классификация. ",""))&amp;IF(AX16=0,"Нет спроса за горизонт. ","")&amp;IF(AZ16&gt;'Настройки'!$B$11,"Экстремальная вариативность. ",""))</x:f>
      </x:c>
      <x:c r="BH16" s="49" t="str">
        <x:f>IF(A16="","",IFERROR(VLOOKUP(BB16,'Настройки'!$D$3:$E$11,2,FALSE),"Сначала проверьте исходные данные и историю спроса.")&amp;" Уточните срок поставки, MOQ и критичность.")</x:f>
      </x:c>
      <x:c r="BI16" s="50" t="str">
        <x:f>IF(1&gt;'Настройки'!$B$3,"",IF(ISBLANK(F16),IF('Настройки'!$B$9="Нулевой спрос",0,""),IF(F16&lt;0,IF('Настройки'!$B$10="Исключить","",IF('Настройки'!$B$10="Абсолютные значения",ABS(F16),F16)),F16)))</x:f>
      </x:c>
      <x:c r="BJ16" s="50" t="str">
        <x:f>IF(2&gt;'Настройки'!$B$3,"",IF(ISBLANK(G16),IF('Настройки'!$B$9="Нулевой спрос",0,""),IF(G16&lt;0,IF('Настройки'!$B$10="Исключить","",IF('Настройки'!$B$10="Абсолютные значения",ABS(G16),G16)),G16)))</x:f>
      </x:c>
      <x:c r="BK16" s="50" t="str">
        <x:f>IF(3&gt;'Настройки'!$B$3,"",IF(ISBLANK(H16),IF('Настройки'!$B$9="Нулевой спрос",0,""),IF(H16&lt;0,IF('Настройки'!$B$10="Исключить","",IF('Настройки'!$B$10="Абсолютные значения",ABS(H16),H16)),H16)))</x:f>
      </x:c>
      <x:c r="BL16" s="50" t="str">
        <x:f>IF(4&gt;'Настройки'!$B$3,"",IF(ISBLANK(I16),IF('Настройки'!$B$9="Нулевой спрос",0,""),IF(I16&lt;0,IF('Настройки'!$B$10="Исключить","",IF('Настройки'!$B$10="Абсолютные значения",ABS(I16),I16)),I16)))</x:f>
      </x:c>
      <x:c r="BM16" s="50" t="str">
        <x:f>IF(5&gt;'Настройки'!$B$3,"",IF(ISBLANK(J16),IF('Настройки'!$B$9="Нулевой спрос",0,""),IF(J16&lt;0,IF('Настройки'!$B$10="Исключить","",IF('Настройки'!$B$10="Абсолютные значения",ABS(J16),J16)),J16)))</x:f>
      </x:c>
      <x:c r="BN16" s="50" t="str">
        <x:f>IF(6&gt;'Настройки'!$B$3,"",IF(ISBLANK(K16),IF('Настройки'!$B$9="Нулевой спрос",0,""),IF(K16&lt;0,IF('Настройки'!$B$10="Исключить","",IF('Настройки'!$B$10="Абсолютные значения",ABS(K16),K16)),K16)))</x:f>
      </x:c>
      <x:c r="BO16" s="50" t="str">
        <x:f>IF(7&gt;'Настройки'!$B$3,"",IF(ISBLANK(L16),IF('Настройки'!$B$9="Нулевой спрос",0,""),IF(L16&lt;0,IF('Настройки'!$B$10="Исключить","",IF('Настройки'!$B$10="Абсолютные значения",ABS(L16),L16)),L16)))</x:f>
      </x:c>
      <x:c r="BP16" s="50" t="str">
        <x:f>IF(8&gt;'Настройки'!$B$3,"",IF(ISBLANK(M16),IF('Настройки'!$B$9="Нулевой спрос",0,""),IF(M16&lt;0,IF('Настройки'!$B$10="Исключить","",IF('Настройки'!$B$10="Абсолютные значения",ABS(M16),M16)),M16)))</x:f>
      </x:c>
      <x:c r="BQ16" s="50" t="str">
        <x:f>IF(9&gt;'Настройки'!$B$3,"",IF(ISBLANK(N16),IF('Настройки'!$B$9="Нулевой спрос",0,""),IF(N16&lt;0,IF('Настройки'!$B$10="Исключить","",IF('Настройки'!$B$10="Абсолютные значения",ABS(N16),N16)),N16)))</x:f>
      </x:c>
      <x:c r="BR16" s="50" t="str">
        <x:f>IF(10&gt;'Настройки'!$B$3,"",IF(ISBLANK(O16),IF('Настройки'!$B$9="Нулевой спрос",0,""),IF(O16&lt;0,IF('Настройки'!$B$10="Исключить","",IF('Настройки'!$B$10="Абсолютные значения",ABS(O16),O16)),O16)))</x:f>
      </x:c>
      <x:c r="BS16" s="50" t="str">
        <x:f>IF(11&gt;'Настройки'!$B$3,"",IF(ISBLANK(P16),IF('Настройки'!$B$9="Нулевой спрос",0,""),IF(P16&lt;0,IF('Настройки'!$B$10="Исключить","",IF('Настройки'!$B$10="Абсолютные значения",ABS(P16),P16)),P16)))</x:f>
      </x:c>
      <x:c r="BT16" s="50" t="str">
        <x:f>IF(12&gt;'Настройки'!$B$3,"",IF(ISBLANK(Q16),IF('Настройки'!$B$9="Нулевой спрос",0,""),IF(Q16&lt;0,IF('Настройки'!$B$10="Исключить","",IF('Настройки'!$B$10="Абсолютные значения",ABS(Q16),Q16)),Q16)))</x:f>
      </x:c>
      <x:c r="BU16" s="50" t="str">
        <x:f>IF(13&gt;'Настройки'!$B$3,"",IF(ISBLANK(R16),IF('Настройки'!$B$9="Нулевой спрос",0,""),IF(R16&lt;0,IF('Настройки'!$B$10="Исключить","",IF('Настройки'!$B$10="Абсолютные значения",ABS(R16),R16)),R16)))</x:f>
      </x:c>
      <x:c r="BV16" s="50" t="str">
        <x:f>IF(14&gt;'Настройки'!$B$3,"",IF(ISBLANK(S16),IF('Настройки'!$B$9="Нулевой спрос",0,""),IF(S16&lt;0,IF('Настройки'!$B$10="Исключить","",IF('Настройки'!$B$10="Абсолютные значения",ABS(S16),S16)),S16)))</x:f>
      </x:c>
      <x:c r="BW16" s="50" t="str">
        <x:f>IF(15&gt;'Настройки'!$B$3,"",IF(ISBLANK(T16),IF('Настройки'!$B$9="Нулевой спрос",0,""),IF(T16&lt;0,IF('Настройки'!$B$10="Исключить","",IF('Настройки'!$B$10="Абсолютные значения",ABS(T16),T16)),T16)))</x:f>
      </x:c>
      <x:c r="BX16" s="50" t="str">
        <x:f>IF(16&gt;'Настройки'!$B$3,"",IF(ISBLANK(U16),IF('Настройки'!$B$9="Нулевой спрос",0,""),IF(U16&lt;0,IF('Настройки'!$B$10="Исключить","",IF('Настройки'!$B$10="Абсолютные значения",ABS(U16),U16)),U16)))</x:f>
      </x:c>
      <x:c r="BY16" s="50" t="str">
        <x:f>IF(17&gt;'Настройки'!$B$3,"",IF(ISBLANK(V16),IF('Настройки'!$B$9="Нулевой спрос",0,""),IF(V16&lt;0,IF('Настройки'!$B$10="Исключить","",IF('Настройки'!$B$10="Абсолютные значения",ABS(V16),V16)),V16)))</x:f>
      </x:c>
      <x:c r="BZ16" s="50" t="str">
        <x:f>IF(18&gt;'Настройки'!$B$3,"",IF(ISBLANK(W16),IF('Настройки'!$B$9="Нулевой спрос",0,""),IF(W16&lt;0,IF('Настройки'!$B$10="Исключить","",IF('Настройки'!$B$10="Абсолютные значения",ABS(W16),W16)),W16)))</x:f>
      </x:c>
      <x:c r="CA16" s="50" t="str">
        <x:f>IF(19&gt;'Настройки'!$B$3,"",IF(ISBLANK(X16),IF('Настройки'!$B$9="Нулевой спрос",0,""),IF(X16&lt;0,IF('Настройки'!$B$10="Исключить","",IF('Настройки'!$B$10="Абсолютные значения",ABS(X16),X16)),X16)))</x:f>
      </x:c>
      <x:c r="CB16" s="50" t="str">
        <x:f>IF(20&gt;'Настройки'!$B$3,"",IF(ISBLANK(Y16),IF('Настройки'!$B$9="Нулевой спрос",0,""),IF(Y16&lt;0,IF('Настройки'!$B$10="Исключить","",IF('Настройки'!$B$10="Абсолютные значения",ABS(Y16),Y16)),Y16)))</x:f>
      </x:c>
      <x:c r="CC16" s="50" t="str">
        <x:f>IF(21&gt;'Настройки'!$B$3,"",IF(ISBLANK(Z16),IF('Настройки'!$B$9="Нулевой спрос",0,""),IF(Z16&lt;0,IF('Настройки'!$B$10="Исключить","",IF('Настройки'!$B$10="Абсолютные значения",ABS(Z16),Z16)),Z16)))</x:f>
      </x:c>
      <x:c r="CD16" s="50" t="str">
        <x:f>IF(22&gt;'Настройки'!$B$3,"",IF(ISBLANK(AA16),IF('Настройки'!$B$9="Нулевой спрос",0,""),IF(AA16&lt;0,IF('Настройки'!$B$10="Исключить","",IF('Настройки'!$B$10="Абсолютные значения",ABS(AA16),AA16)),AA16)))</x:f>
      </x:c>
      <x:c r="CE16" s="50" t="str">
        <x:f>IF(23&gt;'Настройки'!$B$3,"",IF(ISBLANK(AB16),IF('Настройки'!$B$9="Нулевой спрос",0,""),IF(AB16&lt;0,IF('Настройки'!$B$10="Исключить","",IF('Настройки'!$B$10="Абсолютные значения",ABS(AB16),AB16)),AB16)))</x:f>
      </x:c>
      <x:c r="CF16" s="50" t="str">
        <x:f>IF(24&gt;'Настройки'!$B$3,"",IF(ISBLANK(AC16),IF('Настройки'!$B$9="Нулевой спрос",0,""),IF(AC16&lt;0,IF('Настройки'!$B$10="Исключить","",IF('Настройки'!$B$10="Абсолютные значения",ABS(AC16),AC16)),AC16)))</x:f>
      </x:c>
      <x:c r="CG16" s="50" t="str">
        <x:f>IF(25&gt;'Настройки'!$B$3,"",IF(ISBLANK(AD16),IF('Настройки'!$B$9="Нулевой спрос",0,""),IF(AD16&lt;0,IF('Настройки'!$B$10="Исключить","",IF('Настройки'!$B$10="Абсолютные значения",ABS(AD16),AD16)),AD16)))</x:f>
      </x:c>
      <x:c r="CH16" s="50" t="str">
        <x:f>IF(26&gt;'Настройки'!$B$3,"",IF(ISBLANK(AE16),IF('Настройки'!$B$9="Нулевой спрос",0,""),IF(AE16&lt;0,IF('Настройки'!$B$10="Исключить","",IF('Настройки'!$B$10="Абсолютные значения",ABS(AE16),AE16)),AE16)))</x:f>
      </x:c>
      <x:c r="CI16" s="50" t="str">
        <x:f>IF(27&gt;'Настройки'!$B$3,"",IF(ISBLANK(AF16),IF('Настройки'!$B$9="Нулевой спрос",0,""),IF(AF16&lt;0,IF('Настройки'!$B$10="Исключить","",IF('Настройки'!$B$10="Абсолютные значения",ABS(AF16),AF16)),AF16)))</x:f>
      </x:c>
      <x:c r="CJ16" s="50" t="str">
        <x:f>IF(28&gt;'Настройки'!$B$3,"",IF(ISBLANK(AG16),IF('Настройки'!$B$9="Нулевой спрос",0,""),IF(AG16&lt;0,IF('Настройки'!$B$10="Исключить","",IF('Настройки'!$B$10="Абсолютные значения",ABS(AG16),AG16)),AG16)))</x:f>
      </x:c>
      <x:c r="CK16" s="50" t="str">
        <x:f>IF(29&gt;'Настройки'!$B$3,"",IF(ISBLANK(AH16),IF('Настройки'!$B$9="Нулевой спрос",0,""),IF(AH16&lt;0,IF('Настройки'!$B$10="Исключить","",IF('Настройки'!$B$10="Абсолютные значения",ABS(AH16),AH16)),AH16)))</x:f>
      </x:c>
      <x:c r="CL16" s="50" t="str">
        <x:f>IF(30&gt;'Настройки'!$B$3,"",IF(ISBLANK(AI16),IF('Настройки'!$B$9="Нулевой спрос",0,""),IF(AI16&lt;0,IF('Настройки'!$B$10="Исключить","",IF('Настройки'!$B$10="Абсолютные значения",ABS(AI16),AI16)),AI16)))</x:f>
      </x:c>
      <x:c r="CM16" s="50" t="str">
        <x:f>IF(31&gt;'Настройки'!$B$3,"",IF(ISBLANK(AJ16),IF('Настройки'!$B$9="Нулевой спрос",0,""),IF(AJ16&lt;0,IF('Настройки'!$B$10="Исключить","",IF('Настройки'!$B$10="Абсолютные значения",ABS(AJ16),AJ16)),AJ16)))</x:f>
      </x:c>
      <x:c r="CN16" s="50" t="str">
        <x:f>IF(32&gt;'Настройки'!$B$3,"",IF(ISBLANK(AK16),IF('Настройки'!$B$9="Нулевой спрос",0,""),IF(AK16&lt;0,IF('Настройки'!$B$10="Исключить","",IF('Настройки'!$B$10="Абсолютные значения",ABS(AK16),AK16)),AK16)))</x:f>
      </x:c>
      <x:c r="CO16" s="50" t="str">
        <x:f>IF(33&gt;'Настройки'!$B$3,"",IF(ISBLANK(AL16),IF('Настройки'!$B$9="Нулевой спрос",0,""),IF(AL16&lt;0,IF('Настройки'!$B$10="Исключить","",IF('Настройки'!$B$10="Абсолютные значения",ABS(AL16),AL16)),AL16)))</x:f>
      </x:c>
      <x:c r="CP16" s="50" t="str">
        <x:f>IF(34&gt;'Настройки'!$B$3,"",IF(ISBLANK(AM16),IF('Настройки'!$B$9="Нулевой спрос",0,""),IF(AM16&lt;0,IF('Настройки'!$B$10="Исключить","",IF('Настройки'!$B$10="Абсолютные значения",ABS(AM16),AM16)),AM16)))</x:f>
      </x:c>
      <x:c r="CQ16" s="50" t="str">
        <x:f>IF(35&gt;'Настройки'!$B$3,"",IF(ISBLANK(AN16),IF('Настройки'!$B$9="Нулевой спрос",0,""),IF(AN16&lt;0,IF('Настройки'!$B$10="Исключить","",IF('Настройки'!$B$10="Абсолютные значения",ABS(AN16),AN16)),AN16)))</x:f>
      </x:c>
      <x:c r="CR16" s="50" t="str">
        <x:f>IF(36&gt;'Настройки'!$B$3,"",IF(ISBLANK(AO16),IF('Настройки'!$B$9="Нулевой спрос",0,""),IF(AO16&lt;0,IF('Настройки'!$B$10="Исключить","",IF('Настройки'!$B$10="Абсолютные значения",ABS(AO16),AO16)),AO16)))</x:f>
      </x:c>
      <x:c r="CS16" s="50" t="str">
        <x:f>IF(OR(1&gt;'Настройки'!$B$3,ISBLANK(BI16),BI16=0),"",BI16)</x:f>
      </x:c>
      <x:c r="CT16" s="50" t="str">
        <x:f>IF(OR(2&gt;'Настройки'!$B$3,ISBLANK(BJ16),BJ16=0),"",BJ16)</x:f>
      </x:c>
      <x:c r="CU16" s="50" t="str">
        <x:f>IF(OR(3&gt;'Настройки'!$B$3,ISBLANK(BK16),BK16=0),"",BK16)</x:f>
      </x:c>
      <x:c r="CV16" s="50" t="str">
        <x:f>IF(OR(4&gt;'Настройки'!$B$3,ISBLANK(BL16),BL16=0),"",BL16)</x:f>
      </x:c>
      <x:c r="CW16" s="50" t="str">
        <x:f>IF(OR(5&gt;'Настройки'!$B$3,ISBLANK(BM16),BM16=0),"",BM16)</x:f>
      </x:c>
      <x:c r="CX16" s="50" t="str">
        <x:f>IF(OR(6&gt;'Настройки'!$B$3,ISBLANK(BN16),BN16=0),"",BN16)</x:f>
      </x:c>
      <x:c r="CY16" s="50" t="str">
        <x:f>IF(OR(7&gt;'Настройки'!$B$3,ISBLANK(BO16),BO16=0),"",BO16)</x:f>
      </x:c>
      <x:c r="CZ16" s="50" t="str">
        <x:f>IF(OR(8&gt;'Настройки'!$B$3,ISBLANK(BP16),BP16=0),"",BP16)</x:f>
      </x:c>
      <x:c r="DA16" s="50" t="str">
        <x:f>IF(OR(9&gt;'Настройки'!$B$3,ISBLANK(BQ16),BQ16=0),"",BQ16)</x:f>
      </x:c>
      <x:c r="DB16" s="50" t="str">
        <x:f>IF(OR(10&gt;'Настройки'!$B$3,ISBLANK(BR16),BR16=0),"",BR16)</x:f>
      </x:c>
      <x:c r="DC16" s="50" t="str">
        <x:f>IF(OR(11&gt;'Настройки'!$B$3,ISBLANK(BS16),BS16=0),"",BS16)</x:f>
      </x:c>
      <x:c r="DD16" s="50" t="str">
        <x:f>IF(OR(12&gt;'Настройки'!$B$3,ISBLANK(BT16),BT16=0),"",BT16)</x:f>
      </x:c>
      <x:c r="DE16" s="50" t="str">
        <x:f>IF(OR(13&gt;'Настройки'!$B$3,ISBLANK(BU16),BU16=0),"",BU16)</x:f>
      </x:c>
      <x:c r="DF16" s="50" t="str">
        <x:f>IF(OR(14&gt;'Настройки'!$B$3,ISBLANK(BV16),BV16=0),"",BV16)</x:f>
      </x:c>
      <x:c r="DG16" s="50" t="str">
        <x:f>IF(OR(15&gt;'Настройки'!$B$3,ISBLANK(BW16),BW16=0),"",BW16)</x:f>
      </x:c>
      <x:c r="DH16" s="50" t="str">
        <x:f>IF(OR(16&gt;'Настройки'!$B$3,ISBLANK(BX16),BX16=0),"",BX16)</x:f>
      </x:c>
      <x:c r="DI16" s="50" t="str">
        <x:f>IF(OR(17&gt;'Настройки'!$B$3,ISBLANK(BY16),BY16=0),"",BY16)</x:f>
      </x:c>
      <x:c r="DJ16" s="50" t="str">
        <x:f>IF(OR(18&gt;'Настройки'!$B$3,ISBLANK(BZ16),BZ16=0),"",BZ16)</x:f>
      </x:c>
      <x:c r="DK16" s="50" t="str">
        <x:f>IF(OR(19&gt;'Настройки'!$B$3,ISBLANK(CA16),CA16=0),"",CA16)</x:f>
      </x:c>
      <x:c r="DL16" s="50" t="str">
        <x:f>IF(OR(20&gt;'Настройки'!$B$3,ISBLANK(CB16),CB16=0),"",CB16)</x:f>
      </x:c>
      <x:c r="DM16" s="50" t="str">
        <x:f>IF(OR(21&gt;'Настройки'!$B$3,ISBLANK(CC16),CC16=0),"",CC16)</x:f>
      </x:c>
      <x:c r="DN16" s="50" t="str">
        <x:f>IF(OR(22&gt;'Настройки'!$B$3,ISBLANK(CD16),CD16=0),"",CD16)</x:f>
      </x:c>
      <x:c r="DO16" s="50" t="str">
        <x:f>IF(OR(23&gt;'Настройки'!$B$3,ISBLANK(CE16),CE16=0),"",CE16)</x:f>
      </x:c>
      <x:c r="DP16" s="50" t="str">
        <x:f>IF(OR(24&gt;'Настройки'!$B$3,ISBLANK(CF16),CF16=0),"",CF16)</x:f>
      </x:c>
      <x:c r="DQ16" s="50" t="str">
        <x:f>IF(OR(25&gt;'Настройки'!$B$3,ISBLANK(CG16),CG16=0),"",CG16)</x:f>
      </x:c>
      <x:c r="DR16" s="50" t="str">
        <x:f>IF(OR(26&gt;'Настройки'!$B$3,ISBLANK(CH16),CH16=0),"",CH16)</x:f>
      </x:c>
      <x:c r="DS16" s="50" t="str">
        <x:f>IF(OR(27&gt;'Настройки'!$B$3,ISBLANK(CI16),CI16=0),"",CI16)</x:f>
      </x:c>
      <x:c r="DT16" s="50" t="str">
        <x:f>IF(OR(28&gt;'Настройки'!$B$3,ISBLANK(CJ16),CJ16=0),"",CJ16)</x:f>
      </x:c>
      <x:c r="DU16" s="50" t="str">
        <x:f>IF(OR(29&gt;'Настройки'!$B$3,ISBLANK(CK16),CK16=0),"",CK16)</x:f>
      </x:c>
      <x:c r="DV16" s="50" t="str">
        <x:f>IF(OR(30&gt;'Настройки'!$B$3,ISBLANK(CL16),CL16=0),"",CL16)</x:f>
      </x:c>
      <x:c r="DW16" s="50" t="str">
        <x:f>IF(OR(31&gt;'Настройки'!$B$3,ISBLANK(CM16),CM16=0),"",CM16)</x:f>
      </x:c>
      <x:c r="DX16" s="50" t="str">
        <x:f>IF(OR(32&gt;'Настройки'!$B$3,ISBLANK(CN16),CN16=0),"",CN16)</x:f>
      </x:c>
      <x:c r="DY16" s="50" t="str">
        <x:f>IF(OR(33&gt;'Настройки'!$B$3,ISBLANK(CO16),CO16=0),"",CO16)</x:f>
      </x:c>
      <x:c r="DZ16" s="50" t="str">
        <x:f>IF(OR(34&gt;'Настройки'!$B$3,ISBLANK(CP16),CP16=0),"",CP16)</x:f>
      </x:c>
      <x:c r="EA16" s="50" t="str">
        <x:f>IF(OR(35&gt;'Настройки'!$B$3,ISBLANK(CQ16),CQ16=0),"",CQ16)</x:f>
      </x:c>
      <x:c r="EB16" s="50" t="str">
        <x:f>IF(OR(36&gt;'Настройки'!$B$3,ISBLANK(CR16),CR16=0),"",CR16)</x:f>
      </x:c>
      <x:c r="EC16" s="50" t="str">
        <x:f>IF(A16="","",IF(OR(BB16="AZ",BB16="BZ"),10000+ROW(),IF(AZ16&gt;'Настройки'!$B$11,20000+ROW(),IF(BF16&lt;&gt;"Обычный",30000+ROW(),IF(AX16&lt;=0,40000+ROW(),"")))))</x:f>
      </x:c>
      <x:c r="ED16" s="50" t="str">
        <x:f>IF(EC16="","",COUNTIFS($EC$2:$EC$1001,"&gt;0",$EC$2:$EC$1001,"&lt;"&amp;EC16)+1)</x:f>
      </x:c>
    </x:row>
    <x:row r="17">
      <x:c r="A17" s="115"/>
      <x:c r="B17" s="115"/>
      <x:c r="C17" s="115"/>
      <x:c r="D17" s="118"/>
      <x:c r="E17" s="118"/>
      <x:c r="F17" s="118"/>
      <x:c r="G17" s="118"/>
      <x:c r="H17" s="118"/>
      <x:c r="I17" s="118"/>
      <x:c r="J17" s="118"/>
      <x:c r="K17" s="118"/>
      <x:c r="L17" s="118"/>
      <x:c r="M17" s="118"/>
      <x:c r="N17" s="118"/>
      <x:c r="O17" s="118"/>
      <x:c r="P17" s="118"/>
      <x:c r="Q17" s="118"/>
      <x:c r="R17" s="118"/>
      <x:c r="S17" s="118"/>
      <x:c r="T17" s="118"/>
      <x:c r="U17" s="118"/>
      <x:c r="V17" s="118"/>
      <x:c r="W17" s="118"/>
      <x:c r="X17" s="118"/>
      <x:c r="Y17" s="118"/>
      <x:c r="Z17" s="118"/>
      <x:c r="AA17" s="118"/>
      <x:c r="AB17" s="118"/>
      <x:c r="AC17" s="118"/>
      <x:c r="AD17" s="118"/>
      <x:c r="AE17" s="118"/>
      <x:c r="AF17" s="118"/>
      <x:c r="AG17" s="118"/>
      <x:c r="AH17" s="118"/>
      <x:c r="AI17" s="118"/>
      <x:c r="AJ17" s="118"/>
      <x:c r="AK17" s="118"/>
      <x:c r="AL17" s="118"/>
      <x:c r="AM17" s="118"/>
      <x:c r="AN17" s="118"/>
      <x:c r="AO17" s="118"/>
      <x:c r="AP17" s="115"/>
      <x:c r="AQ17" s="49" t="str">
        <x:f>IF(A17="","",COUNT(BI17:INDEX(BI17:CR17,1,'Настройки'!$B$3)))</x:f>
      </x:c>
      <x:c r="AR17" s="49" t="str">
        <x:f>IF(A17="","",SUM(BI17:INDEX(BI17:CR17,1,'Настройки'!$B$3)))</x:f>
      </x:c>
      <x:c r="AS17" s="58" t="str">
        <x:f>IF(A17="","",IF('Настройки'!$B$4="Стоимость потребления",AR17*D17,IF('Настройки'!$B$4="Количество",AR17,E17)))</x:f>
      </x:c>
      <x:c r="AT17" s="61" t="str">
        <x:f>IF(OR(A17="",AS17&lt;0,SUM($AS$2:$AS$1001)&lt;=0),"",AS17/SUM($AS$2:$AS$1001))</x:f>
      </x:c>
      <x:c r="AU17" s="61" t="str">
        <x:f>IF(OR(A17="",AS17&lt;0,SUM($AS$2:$AS$1001)&lt;=0),"",SUMIFS($AS$2:$AS$1001,$AS$2:$AS$1001,"&gt;"&amp;AS17)/SUM($AS$2:$AS$1001))</x:f>
      </x:c>
      <x:c r="AV17" s="61" t="str">
        <x:f>IF(OR(A17="",AS17&lt;0,SUM($AS$2:$AS$1001)&lt;=0),"",SUMIFS($AS$2:$AS$1001,$AS$2:$AS$1001,"&gt;="&amp;AS17)/SUM($AS$2:$AS$1001))</x:f>
      </x:c>
      <x:c r="AW17" s="49" t="str">
        <x:f>IF(A17="","",IF(SUM($AS$2:$AS$1001)&lt;=0,"Не определён",IF(AS17&lt;0,"Исключение",IF(AU17&lt;'Настройки'!$B$5,"A",IF(AU17&lt;'Настройки'!$B$6,"B","C")))))</x:f>
      </x:c>
      <x:c r="AX17" s="58" t="str">
        <x:f>IF(A17="","",IF(AQ17=0,"",AVERAGE(BI17:INDEX(BI17:CR17,1,'Настройки'!$B$3))))</x:f>
      </x:c>
      <x:c r="AY17" s="58" t="str">
        <x:f>IF(OR(A17="",AQ17=0),"",STDEVP(BI17:INDEX(BI17:CR17,1,'Настройки'!$B$3)))</x:f>
      </x:c>
      <x:c r="AZ17" s="61" t="str">
        <x:f>IF(OR(A17="",AQ17&lt;'Настройки'!$B$12,AX17&lt;=0,AND('Настройки'!$B$10="Блокировать",COUNTIF(F17:INDEX(F17:AO17,1,'Настройки'!$B$3),"&lt;0")&gt;0)),"",AY17/ABS(AX17))</x:f>
      </x:c>
      <x:c r="BA17" s="49" t="str">
        <x:f>IF(A17="","",IF(AND('Настройки'!$B$10="Блокировать",COUNTIF(F17:INDEX(F17:AO17,1,'Настройки'!$B$3),"&lt;0")&gt;0),"Не определён",IF(AQ17&lt;'Настройки'!$B$12,"Не определён",IF(AX17=0,"Нет спроса",IF(AX17&lt;0,"Не определён",IF(AZ17&lt;='Настройки'!$B$7,"X",IF(AZ17&lt;='Настройки'!$B$8,"Y","Z")))))))</x:f>
      </x:c>
      <x:c r="BB17" s="49" t="str">
        <x:f>IF(OR(A17="",LEN(AW17)&lt;&gt;1,LEN(BA17)&lt;&gt;1),"",AW17&amp;BA17)</x:f>
      </x:c>
      <x:c r="BC17" s="61" t="str">
        <x:f>IF(OR(A17="",AQ17=0),"",(COUNT(BI17:INDEX(BI17:CR17,1,'Настройки'!$B$3))-COUNT(CS17:INDEX(CS17:EB17,1,'Настройки'!$B$3)))/AQ17)</x:f>
      </x:c>
      <x:c r="BD17" s="64" t="str">
        <x:f>IF(OR(A17="",COUNT(CS17:INDEX(CS17:EB17,1,'Настройки'!$B$3))=0),"",AQ17/COUNT(CS17:INDEX(CS17:EB17,1,'Настройки'!$B$3)))</x:f>
      </x:c>
      <x:c r="BE17" s="64" t="str">
        <x:f>IF(OR(A17="",COUNT(CS17:INDEX(CS17:EB17,1,'Настройки'!$B$3))=0),"",IF(AVERAGE(CS17:INDEX(CS17:EB17,1,'Настройки'!$B$3))=0,"",(STDEVP(CS17:INDEX(CS17:EB17,1,'Настройки'!$B$3))/ABS(AVERAGE(CS17:INDEX(CS17:EB17,1,'Настройки'!$B$3))))^2))</x:f>
      </x:c>
      <x:c r="BF17" s="49" t="str">
        <x:f>IF(A17="","",IF(AQ17&lt;3,"Недостаточно",IF(AQ17&lt;6,"Предварительный","Обычный")))</x:f>
      </x:c>
      <x:c r="BG17" s="49" t="str">
        <x:f>IF(A17="","",IF(COUNTIF(F17:INDEX(F17:AO17,1,'Настройки'!$B$3),"&lt;0")&gt;0,IF('Настройки'!$B$10="Блокировать","Отрицательный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"),"")&amp;IF(AQ17&lt;3,"Недостаточно истории. ",IF(AQ17&lt;6,"Предварительная классификация. ",""))&amp;IF(AX17=0,"Нет спроса за горизонт. ","")&amp;IF(AZ17&gt;'Настройки'!$B$11,"Экстремальная вариативность. ",""))</x:f>
      </x:c>
      <x:c r="BH17" s="49" t="str">
        <x:f>IF(A17="","",IFERROR(VLOOKUP(BB17,'Настройки'!$D$3:$E$11,2,FALSE),"Сначала проверьте исходные данные и историю спроса.")&amp;" Уточните срок поставки, MOQ и критичность.")</x:f>
      </x:c>
      <x:c r="BI17" s="50" t="str">
        <x:f>IF(1&gt;'Настройки'!$B$3,"",IF(ISBLANK(F17),IF('Настройки'!$B$9="Нулевой спрос",0,""),IF(F17&lt;0,IF('Настройки'!$B$10="Исключить","",IF('Настройки'!$B$10="Абсолютные значения",ABS(F17),F17)),F17)))</x:f>
      </x:c>
      <x:c r="BJ17" s="50" t="str">
        <x:f>IF(2&gt;'Настройки'!$B$3,"",IF(ISBLANK(G17),IF('Настройки'!$B$9="Нулевой спрос",0,""),IF(G17&lt;0,IF('Настройки'!$B$10="Исключить","",IF('Настройки'!$B$10="Абсолютные значения",ABS(G17),G17)),G17)))</x:f>
      </x:c>
      <x:c r="BK17" s="50" t="str">
        <x:f>IF(3&gt;'Настройки'!$B$3,"",IF(ISBLANK(H17),IF('Настройки'!$B$9="Нулевой спрос",0,""),IF(H17&lt;0,IF('Настройки'!$B$10="Исключить","",IF('Настройки'!$B$10="Абсолютные значения",ABS(H17),H17)),H17)))</x:f>
      </x:c>
      <x:c r="BL17" s="50" t="str">
        <x:f>IF(4&gt;'Настройки'!$B$3,"",IF(ISBLANK(I17),IF('Настройки'!$B$9="Нулевой спрос",0,""),IF(I17&lt;0,IF('Настройки'!$B$10="Исключить","",IF('Настройки'!$B$10="Абсолютные значения",ABS(I17),I17)),I17)))</x:f>
      </x:c>
      <x:c r="BM17" s="50" t="str">
        <x:f>IF(5&gt;'Настройки'!$B$3,"",IF(ISBLANK(J17),IF('Настройки'!$B$9="Нулевой спрос",0,""),IF(J17&lt;0,IF('Настройки'!$B$10="Исключить","",IF('Настройки'!$B$10="Абсолютные значения",ABS(J17),J17)),J17)))</x:f>
      </x:c>
      <x:c r="BN17" s="50" t="str">
        <x:f>IF(6&gt;'Настройки'!$B$3,"",IF(ISBLANK(K17),IF('Настройки'!$B$9="Нулевой спрос",0,""),IF(K17&lt;0,IF('Настройки'!$B$10="Исключить","",IF('Настройки'!$B$10="Абсолютные значения",ABS(K17),K17)),K17)))</x:f>
      </x:c>
      <x:c r="BO17" s="50" t="str">
        <x:f>IF(7&gt;'Настройки'!$B$3,"",IF(ISBLANK(L17),IF('Настройки'!$B$9="Нулевой спрос",0,""),IF(L17&lt;0,IF('Настройки'!$B$10="Исключить","",IF('Настройки'!$B$10="Абсолютные значения",ABS(L17),L17)),L17)))</x:f>
      </x:c>
      <x:c r="BP17" s="50" t="str">
        <x:f>IF(8&gt;'Настройки'!$B$3,"",IF(ISBLANK(M17),IF('Настройки'!$B$9="Нулевой спрос",0,""),IF(M17&lt;0,IF('Настройки'!$B$10="Исключить","",IF('Настройки'!$B$10="Абсолютные значения",ABS(M17),M17)),M17)))</x:f>
      </x:c>
      <x:c r="BQ17" s="50" t="str">
        <x:f>IF(9&gt;'Настройки'!$B$3,"",IF(ISBLANK(N17),IF('Настройки'!$B$9="Нулевой спрос",0,""),IF(N17&lt;0,IF('Настройки'!$B$10="Исключить","",IF('Настройки'!$B$10="Абсолютные значения",ABS(N17),N17)),N17)))</x:f>
      </x:c>
      <x:c r="BR17" s="50" t="str">
        <x:f>IF(10&gt;'Настройки'!$B$3,"",IF(ISBLANK(O17),IF('Настройки'!$B$9="Нулевой спрос",0,""),IF(O17&lt;0,IF('Настройки'!$B$10="Исключить","",IF('Настройки'!$B$10="Абсолютные значения",ABS(O17),O17)),O17)))</x:f>
      </x:c>
      <x:c r="BS17" s="50" t="str">
        <x:f>IF(11&gt;'Настройки'!$B$3,"",IF(ISBLANK(P17),IF('Настройки'!$B$9="Нулевой спрос",0,""),IF(P17&lt;0,IF('Настройки'!$B$10="Исключить","",IF('Настройки'!$B$10="Абсолютные значения",ABS(P17),P17)),P17)))</x:f>
      </x:c>
      <x:c r="BT17" s="50" t="str">
        <x:f>IF(12&gt;'Настройки'!$B$3,"",IF(ISBLANK(Q17),IF('Настройки'!$B$9="Нулевой спрос",0,""),IF(Q17&lt;0,IF('Настройки'!$B$10="Исключить","",IF('Настройки'!$B$10="Абсолютные значения",ABS(Q17),Q17)),Q17)))</x:f>
      </x:c>
      <x:c r="BU17" s="50" t="str">
        <x:f>IF(13&gt;'Настройки'!$B$3,"",IF(ISBLANK(R17),IF('Настройки'!$B$9="Нулевой спрос",0,""),IF(R17&lt;0,IF('Настройки'!$B$10="Исключить","",IF('Настройки'!$B$10="Абсолютные значения",ABS(R17),R17)),R17)))</x:f>
      </x:c>
      <x:c r="BV17" s="50" t="str">
        <x:f>IF(14&gt;'Настройки'!$B$3,"",IF(ISBLANK(S17),IF('Настройки'!$B$9="Нулевой спрос",0,""),IF(S17&lt;0,IF('Настройки'!$B$10="Исключить","",IF('Настройки'!$B$10="Абсолютные значения",ABS(S17),S17)),S17)))</x:f>
      </x:c>
      <x:c r="BW17" s="50" t="str">
        <x:f>IF(15&gt;'Настройки'!$B$3,"",IF(ISBLANK(T17),IF('Настройки'!$B$9="Нулевой спрос",0,""),IF(T17&lt;0,IF('Настройки'!$B$10="Исключить","",IF('Настройки'!$B$10="Абсолютные значения",ABS(T17),T17)),T17)))</x:f>
      </x:c>
      <x:c r="BX17" s="50" t="str">
        <x:f>IF(16&gt;'Настройки'!$B$3,"",IF(ISBLANK(U17),IF('Настройки'!$B$9="Нулевой спрос",0,""),IF(U17&lt;0,IF('Настройки'!$B$10="Исключить","",IF('Настройки'!$B$10="Абсолютные значения",ABS(U17),U17)),U17)))</x:f>
      </x:c>
      <x:c r="BY17" s="50" t="str">
        <x:f>IF(17&gt;'Настройки'!$B$3,"",IF(ISBLANK(V17),IF('Настройки'!$B$9="Нулевой спрос",0,""),IF(V17&lt;0,IF('Настройки'!$B$10="Исключить","",IF('Настройки'!$B$10="Абсолютные значения",ABS(V17),V17)),V17)))</x:f>
      </x:c>
      <x:c r="BZ17" s="50" t="str">
        <x:f>IF(18&gt;'Настройки'!$B$3,"",IF(ISBLANK(W17),IF('Настройки'!$B$9="Нулевой спрос",0,""),IF(W17&lt;0,IF('Настройки'!$B$10="Исключить","",IF('Настройки'!$B$10="Абсолютные значения",ABS(W17),W17)),W17)))</x:f>
      </x:c>
      <x:c r="CA17" s="50" t="str">
        <x:f>IF(19&gt;'Настройки'!$B$3,"",IF(ISBLANK(X17),IF('Настройки'!$B$9="Нулевой спрос",0,""),IF(X17&lt;0,IF('Настройки'!$B$10="Исключить","",IF('Настройки'!$B$10="Абсолютные значения",ABS(X17),X17)),X17)))</x:f>
      </x:c>
      <x:c r="CB17" s="50" t="str">
        <x:f>IF(20&gt;'Настройки'!$B$3,"",IF(ISBLANK(Y17),IF('Настройки'!$B$9="Нулевой спрос",0,""),IF(Y17&lt;0,IF('Настройки'!$B$10="Исключить","",IF('Настройки'!$B$10="Абсолютные значения",ABS(Y17),Y17)),Y17)))</x:f>
      </x:c>
      <x:c r="CC17" s="50" t="str">
        <x:f>IF(21&gt;'Настройки'!$B$3,"",IF(ISBLANK(Z17),IF('Настройки'!$B$9="Нулевой спрос",0,""),IF(Z17&lt;0,IF('Настройки'!$B$10="Исключить","",IF('Настройки'!$B$10="Абсолютные значения",ABS(Z17),Z17)),Z17)))</x:f>
      </x:c>
      <x:c r="CD17" s="50" t="str">
        <x:f>IF(22&gt;'Настройки'!$B$3,"",IF(ISBLANK(AA17),IF('Настройки'!$B$9="Нулевой спрос",0,""),IF(AA17&lt;0,IF('Настройки'!$B$10="Исключить","",IF('Настройки'!$B$10="Абсолютные значения",ABS(AA17),AA17)),AA17)))</x:f>
      </x:c>
      <x:c r="CE17" s="50" t="str">
        <x:f>IF(23&gt;'Настройки'!$B$3,"",IF(ISBLANK(AB17),IF('Настройки'!$B$9="Нулевой спрос",0,""),IF(AB17&lt;0,IF('Настройки'!$B$10="Исключить","",IF('Настройки'!$B$10="Абсолютные значения",ABS(AB17),AB17)),AB17)))</x:f>
      </x:c>
      <x:c r="CF17" s="50" t="str">
        <x:f>IF(24&gt;'Настройки'!$B$3,"",IF(ISBLANK(AC17),IF('Настройки'!$B$9="Нулевой спрос",0,""),IF(AC17&lt;0,IF('Настройки'!$B$10="Исключить","",IF('Настройки'!$B$10="Абсолютные значения",ABS(AC17),AC17)),AC17)))</x:f>
      </x:c>
      <x:c r="CG17" s="50" t="str">
        <x:f>IF(25&gt;'Настройки'!$B$3,"",IF(ISBLANK(AD17),IF('Настройки'!$B$9="Нулевой спрос",0,""),IF(AD17&lt;0,IF('Настройки'!$B$10="Исключить","",IF('Настройки'!$B$10="Абсолютные значения",ABS(AD17),AD17)),AD17)))</x:f>
      </x:c>
      <x:c r="CH17" s="50" t="str">
        <x:f>IF(26&gt;'Настройки'!$B$3,"",IF(ISBLANK(AE17),IF('Настройки'!$B$9="Нулевой спрос",0,""),IF(AE17&lt;0,IF('Настройки'!$B$10="Исключить","",IF('Настройки'!$B$10="Абсолютные значения",ABS(AE17),AE17)),AE17)))</x:f>
      </x:c>
      <x:c r="CI17" s="50" t="str">
        <x:f>IF(27&gt;'Настройки'!$B$3,"",IF(ISBLANK(AF17),IF('Настройки'!$B$9="Нулевой спрос",0,""),IF(AF17&lt;0,IF('Настройки'!$B$10="Исключить","",IF('Настройки'!$B$10="Абсолютные значения",ABS(AF17),AF17)),AF17)))</x:f>
      </x:c>
      <x:c r="CJ17" s="50" t="str">
        <x:f>IF(28&gt;'Настройки'!$B$3,"",IF(ISBLANK(AG17),IF('Настройки'!$B$9="Нулевой спрос",0,""),IF(AG17&lt;0,IF('Настройки'!$B$10="Исключить","",IF('Настройки'!$B$10="Абсолютные значения",ABS(AG17),AG17)),AG17)))</x:f>
      </x:c>
      <x:c r="CK17" s="50" t="str">
        <x:f>IF(29&gt;'Настройки'!$B$3,"",IF(ISBLANK(AH17),IF('Настройки'!$B$9="Нулевой спрос",0,""),IF(AH17&lt;0,IF('Настройки'!$B$10="Исключить","",IF('Настройки'!$B$10="Абсолютные значения",ABS(AH17),AH17)),AH17)))</x:f>
      </x:c>
      <x:c r="CL17" s="50" t="str">
        <x:f>IF(30&gt;'Настройки'!$B$3,"",IF(ISBLANK(AI17),IF('Настройки'!$B$9="Нулевой спрос",0,""),IF(AI17&lt;0,IF('Настройки'!$B$10="Исключить","",IF('Настройки'!$B$10="Абсолютные значения",ABS(AI17),AI17)),AI17)))</x:f>
      </x:c>
      <x:c r="CM17" s="50" t="str">
        <x:f>IF(31&gt;'Настройки'!$B$3,"",IF(ISBLANK(AJ17),IF('Настройки'!$B$9="Нулевой спрос",0,""),IF(AJ17&lt;0,IF('Настройки'!$B$10="Исключить","",IF('Настройки'!$B$10="Абсолютные значения",ABS(AJ17),AJ17)),AJ17)))</x:f>
      </x:c>
      <x:c r="CN17" s="50" t="str">
        <x:f>IF(32&gt;'Настройки'!$B$3,"",IF(ISBLANK(AK17),IF('Настройки'!$B$9="Нулевой спрос",0,""),IF(AK17&lt;0,IF('Настройки'!$B$10="Исключить","",IF('Настройки'!$B$10="Абсолютные значения",ABS(AK17),AK17)),AK17)))</x:f>
      </x:c>
      <x:c r="CO17" s="50" t="str">
        <x:f>IF(33&gt;'Настройки'!$B$3,"",IF(ISBLANK(AL17),IF('Настройки'!$B$9="Нулевой спрос",0,""),IF(AL17&lt;0,IF('Настройки'!$B$10="Исключить","",IF('Настройки'!$B$10="Абсолютные значения",ABS(AL17),AL17)),AL17)))</x:f>
      </x:c>
      <x:c r="CP17" s="50" t="str">
        <x:f>IF(34&gt;'Настройки'!$B$3,"",IF(ISBLANK(AM17),IF('Настройки'!$B$9="Нулевой спрос",0,""),IF(AM17&lt;0,IF('Настройки'!$B$10="Исключить","",IF('Настройки'!$B$10="Абсолютные значения",ABS(AM17),AM17)),AM17)))</x:f>
      </x:c>
      <x:c r="CQ17" s="50" t="str">
        <x:f>IF(35&gt;'Настройки'!$B$3,"",IF(ISBLANK(AN17),IF('Настройки'!$B$9="Нулевой спрос",0,""),IF(AN17&lt;0,IF('Настройки'!$B$10="Исключить","",IF('Настройки'!$B$10="Абсолютные значения",ABS(AN17),AN17)),AN17)))</x:f>
      </x:c>
      <x:c r="CR17" s="50" t="str">
        <x:f>IF(36&gt;'Настройки'!$B$3,"",IF(ISBLANK(AO17),IF('Настройки'!$B$9="Нулевой спрос",0,""),IF(AO17&lt;0,IF('Настройки'!$B$10="Исключить","",IF('Настройки'!$B$10="Абсолютные значения",ABS(AO17),AO17)),AO17)))</x:f>
      </x:c>
      <x:c r="CS17" s="50" t="str">
        <x:f>IF(OR(1&gt;'Настройки'!$B$3,ISBLANK(BI17),BI17=0),"",BI17)</x:f>
      </x:c>
      <x:c r="CT17" s="50" t="str">
        <x:f>IF(OR(2&gt;'Настройки'!$B$3,ISBLANK(BJ17),BJ17=0),"",BJ17)</x:f>
      </x:c>
      <x:c r="CU17" s="50" t="str">
        <x:f>IF(OR(3&gt;'Настройки'!$B$3,ISBLANK(BK17),BK17=0),"",BK17)</x:f>
      </x:c>
      <x:c r="CV17" s="50" t="str">
        <x:f>IF(OR(4&gt;'Настройки'!$B$3,ISBLANK(BL17),BL17=0),"",BL17)</x:f>
      </x:c>
      <x:c r="CW17" s="50" t="str">
        <x:f>IF(OR(5&gt;'Настройки'!$B$3,ISBLANK(BM17),BM17=0),"",BM17)</x:f>
      </x:c>
      <x:c r="CX17" s="50" t="str">
        <x:f>IF(OR(6&gt;'Настройки'!$B$3,ISBLANK(BN17),BN17=0),"",BN17)</x:f>
      </x:c>
      <x:c r="CY17" s="50" t="str">
        <x:f>IF(OR(7&gt;'Настройки'!$B$3,ISBLANK(BO17),BO17=0),"",BO17)</x:f>
      </x:c>
      <x:c r="CZ17" s="50" t="str">
        <x:f>IF(OR(8&gt;'Настройки'!$B$3,ISBLANK(BP17),BP17=0),"",BP17)</x:f>
      </x:c>
      <x:c r="DA17" s="50" t="str">
        <x:f>IF(OR(9&gt;'Настройки'!$B$3,ISBLANK(BQ17),BQ17=0),"",BQ17)</x:f>
      </x:c>
      <x:c r="DB17" s="50" t="str">
        <x:f>IF(OR(10&gt;'Настройки'!$B$3,ISBLANK(BR17),BR17=0),"",BR17)</x:f>
      </x:c>
      <x:c r="DC17" s="50" t="str">
        <x:f>IF(OR(11&gt;'Настройки'!$B$3,ISBLANK(BS17),BS17=0),"",BS17)</x:f>
      </x:c>
      <x:c r="DD17" s="50" t="str">
        <x:f>IF(OR(12&gt;'Настройки'!$B$3,ISBLANK(BT17),BT17=0),"",BT17)</x:f>
      </x:c>
      <x:c r="DE17" s="50" t="str">
        <x:f>IF(OR(13&gt;'Настройки'!$B$3,ISBLANK(BU17),BU17=0),"",BU17)</x:f>
      </x:c>
      <x:c r="DF17" s="50" t="str">
        <x:f>IF(OR(14&gt;'Настройки'!$B$3,ISBLANK(BV17),BV17=0),"",BV17)</x:f>
      </x:c>
      <x:c r="DG17" s="50" t="str">
        <x:f>IF(OR(15&gt;'Настройки'!$B$3,ISBLANK(BW17),BW17=0),"",BW17)</x:f>
      </x:c>
      <x:c r="DH17" s="50" t="str">
        <x:f>IF(OR(16&gt;'Настройки'!$B$3,ISBLANK(BX17),BX17=0),"",BX17)</x:f>
      </x:c>
      <x:c r="DI17" s="50" t="str">
        <x:f>IF(OR(17&gt;'Настройки'!$B$3,ISBLANK(BY17),BY17=0),"",BY17)</x:f>
      </x:c>
      <x:c r="DJ17" s="50" t="str">
        <x:f>IF(OR(18&gt;'Настройки'!$B$3,ISBLANK(BZ17),BZ17=0),"",BZ17)</x:f>
      </x:c>
      <x:c r="DK17" s="50" t="str">
        <x:f>IF(OR(19&gt;'Настройки'!$B$3,ISBLANK(CA17),CA17=0),"",CA17)</x:f>
      </x:c>
      <x:c r="DL17" s="50" t="str">
        <x:f>IF(OR(20&gt;'Настройки'!$B$3,ISBLANK(CB17),CB17=0),"",CB17)</x:f>
      </x:c>
      <x:c r="DM17" s="50" t="str">
        <x:f>IF(OR(21&gt;'Настройки'!$B$3,ISBLANK(CC17),CC17=0),"",CC17)</x:f>
      </x:c>
      <x:c r="DN17" s="50" t="str">
        <x:f>IF(OR(22&gt;'Настройки'!$B$3,ISBLANK(CD17),CD17=0),"",CD17)</x:f>
      </x:c>
      <x:c r="DO17" s="50" t="str">
        <x:f>IF(OR(23&gt;'Настройки'!$B$3,ISBLANK(CE17),CE17=0),"",CE17)</x:f>
      </x:c>
      <x:c r="DP17" s="50" t="str">
        <x:f>IF(OR(24&gt;'Настройки'!$B$3,ISBLANK(CF17),CF17=0),"",CF17)</x:f>
      </x:c>
      <x:c r="DQ17" s="50" t="str">
        <x:f>IF(OR(25&gt;'Настройки'!$B$3,ISBLANK(CG17),CG17=0),"",CG17)</x:f>
      </x:c>
      <x:c r="DR17" s="50" t="str">
        <x:f>IF(OR(26&gt;'Настройки'!$B$3,ISBLANK(CH17),CH17=0),"",CH17)</x:f>
      </x:c>
      <x:c r="DS17" s="50" t="str">
        <x:f>IF(OR(27&gt;'Настройки'!$B$3,ISBLANK(CI17),CI17=0),"",CI17)</x:f>
      </x:c>
      <x:c r="DT17" s="50" t="str">
        <x:f>IF(OR(28&gt;'Настройки'!$B$3,ISBLANK(CJ17),CJ17=0),"",CJ17)</x:f>
      </x:c>
      <x:c r="DU17" s="50" t="str">
        <x:f>IF(OR(29&gt;'Настройки'!$B$3,ISBLANK(CK17),CK17=0),"",CK17)</x:f>
      </x:c>
      <x:c r="DV17" s="50" t="str">
        <x:f>IF(OR(30&gt;'Настройки'!$B$3,ISBLANK(CL17),CL17=0),"",CL17)</x:f>
      </x:c>
      <x:c r="DW17" s="50" t="str">
        <x:f>IF(OR(31&gt;'Настройки'!$B$3,ISBLANK(CM17),CM17=0),"",CM17)</x:f>
      </x:c>
      <x:c r="DX17" s="50" t="str">
        <x:f>IF(OR(32&gt;'Настройки'!$B$3,ISBLANK(CN17),CN17=0),"",CN17)</x:f>
      </x:c>
      <x:c r="DY17" s="50" t="str">
        <x:f>IF(OR(33&gt;'Настройки'!$B$3,ISBLANK(CO17),CO17=0),"",CO17)</x:f>
      </x:c>
      <x:c r="DZ17" s="50" t="str">
        <x:f>IF(OR(34&gt;'Настройки'!$B$3,ISBLANK(CP17),CP17=0),"",CP17)</x:f>
      </x:c>
      <x:c r="EA17" s="50" t="str">
        <x:f>IF(OR(35&gt;'Настройки'!$B$3,ISBLANK(CQ17),CQ17=0),"",CQ17)</x:f>
      </x:c>
      <x:c r="EB17" s="50" t="str">
        <x:f>IF(OR(36&gt;'Настройки'!$B$3,ISBLANK(CR17),CR17=0),"",CR17)</x:f>
      </x:c>
      <x:c r="EC17" s="50" t="str">
        <x:f>IF(A17="","",IF(OR(BB17="AZ",BB17="BZ"),10000+ROW(),IF(AZ17&gt;'Настройки'!$B$11,20000+ROW(),IF(BF17&lt;&gt;"Обычный",30000+ROW(),IF(AX17&lt;=0,40000+ROW(),"")))))</x:f>
      </x:c>
      <x:c r="ED17" s="50" t="str">
        <x:f>IF(EC17="","",COUNTIFS($EC$2:$EC$1001,"&gt;0",$EC$2:$EC$1001,"&lt;"&amp;EC17)+1)</x:f>
      </x:c>
    </x:row>
    <x:row r="18">
      <x:c r="A18" s="115"/>
      <x:c r="B18" s="115"/>
      <x:c r="C18" s="115"/>
      <x:c r="D18" s="118"/>
      <x:c r="E18" s="118"/>
      <x:c r="F18" s="118"/>
      <x:c r="G18" s="118"/>
      <x:c r="H18" s="118"/>
      <x:c r="I18" s="118"/>
      <x:c r="J18" s="118"/>
      <x:c r="K18" s="118"/>
      <x:c r="L18" s="118"/>
      <x:c r="M18" s="118"/>
      <x:c r="N18" s="118"/>
      <x:c r="O18" s="118"/>
      <x:c r="P18" s="118"/>
      <x:c r="Q18" s="118"/>
      <x:c r="R18" s="118"/>
      <x:c r="S18" s="118"/>
      <x:c r="T18" s="118"/>
      <x:c r="U18" s="118"/>
      <x:c r="V18" s="118"/>
      <x:c r="W18" s="118"/>
      <x:c r="X18" s="118"/>
      <x:c r="Y18" s="118"/>
      <x:c r="Z18" s="118"/>
      <x:c r="AA18" s="118"/>
      <x:c r="AB18" s="118"/>
      <x:c r="AC18" s="118"/>
      <x:c r="AD18" s="118"/>
      <x:c r="AE18" s="118"/>
      <x:c r="AF18" s="118"/>
      <x:c r="AG18" s="118"/>
      <x:c r="AH18" s="118"/>
      <x:c r="AI18" s="118"/>
      <x:c r="AJ18" s="118"/>
      <x:c r="AK18" s="118"/>
      <x:c r="AL18" s="118"/>
      <x:c r="AM18" s="118"/>
      <x:c r="AN18" s="118"/>
      <x:c r="AO18" s="118"/>
      <x:c r="AP18" s="115"/>
      <x:c r="AQ18" s="49" t="str">
        <x:f>IF(A18="","",COUNT(BI18:INDEX(BI18:CR18,1,'Настройки'!$B$3)))</x:f>
      </x:c>
      <x:c r="AR18" s="49" t="str">
        <x:f>IF(A18="","",SUM(BI18:INDEX(BI18:CR18,1,'Настройки'!$B$3)))</x:f>
      </x:c>
      <x:c r="AS18" s="58" t="str">
        <x:f>IF(A18="","",IF('Настройки'!$B$4="Стоимость потребления",AR18*D18,IF('Настройки'!$B$4="Количество",AR18,E18)))</x:f>
      </x:c>
      <x:c r="AT18" s="61" t="str">
        <x:f>IF(OR(A18="",AS18&lt;0,SUM($AS$2:$AS$1001)&lt;=0),"",AS18/SUM($AS$2:$AS$1001))</x:f>
      </x:c>
      <x:c r="AU18" s="61" t="str">
        <x:f>IF(OR(A18="",AS18&lt;0,SUM($AS$2:$AS$1001)&lt;=0),"",SUMIFS($AS$2:$AS$1001,$AS$2:$AS$1001,"&gt;"&amp;AS18)/SUM($AS$2:$AS$1001))</x:f>
      </x:c>
      <x:c r="AV18" s="61" t="str">
        <x:f>IF(OR(A18="",AS18&lt;0,SUM($AS$2:$AS$1001)&lt;=0),"",SUMIFS($AS$2:$AS$1001,$AS$2:$AS$1001,"&gt;="&amp;AS18)/SUM($AS$2:$AS$1001))</x:f>
      </x:c>
      <x:c r="AW18" s="49" t="str">
        <x:f>IF(A18="","",IF(SUM($AS$2:$AS$1001)&lt;=0,"Не определён",IF(AS18&lt;0,"Исключение",IF(AU18&lt;'Настройки'!$B$5,"A",IF(AU18&lt;'Настройки'!$B$6,"B","C")))))</x:f>
      </x:c>
      <x:c r="AX18" s="58" t="str">
        <x:f>IF(A18="","",IF(AQ18=0,"",AVERAGE(BI18:INDEX(BI18:CR18,1,'Настройки'!$B$3))))</x:f>
      </x:c>
      <x:c r="AY18" s="58" t="str">
        <x:f>IF(OR(A18="",AQ18=0),"",STDEVP(BI18:INDEX(BI18:CR18,1,'Настройки'!$B$3)))</x:f>
      </x:c>
      <x:c r="AZ18" s="61" t="str">
        <x:f>IF(OR(A18="",AQ18&lt;'Настройки'!$B$12,AX18&lt;=0,AND('Настройки'!$B$10="Блокировать",COUNTIF(F18:INDEX(F18:AO18,1,'Настройки'!$B$3),"&lt;0")&gt;0)),"",AY18/ABS(AX18))</x:f>
      </x:c>
      <x:c r="BA18" s="49" t="str">
        <x:f>IF(A18="","",IF(AND('Настройки'!$B$10="Блокировать",COUNTIF(F18:INDEX(F18:AO18,1,'Настройки'!$B$3),"&lt;0")&gt;0),"Не определён",IF(AQ18&lt;'Настройки'!$B$12,"Не определён",IF(AX18=0,"Нет спроса",IF(AX18&lt;0,"Не определён",IF(AZ18&lt;='Настройки'!$B$7,"X",IF(AZ18&lt;='Настройки'!$B$8,"Y","Z")))))))</x:f>
      </x:c>
      <x:c r="BB18" s="49" t="str">
        <x:f>IF(OR(A18="",LEN(AW18)&lt;&gt;1,LEN(BA18)&lt;&gt;1),"",AW18&amp;BA18)</x:f>
      </x:c>
      <x:c r="BC18" s="61" t="str">
        <x:f>IF(OR(A18="",AQ18=0),"",(COUNT(BI18:INDEX(BI18:CR18,1,'Настройки'!$B$3))-COUNT(CS18:INDEX(CS18:EB18,1,'Настройки'!$B$3)))/AQ18)</x:f>
      </x:c>
      <x:c r="BD18" s="64" t="str">
        <x:f>IF(OR(A18="",COUNT(CS18:INDEX(CS18:EB18,1,'Настройки'!$B$3))=0),"",AQ18/COUNT(CS18:INDEX(CS18:EB18,1,'Настройки'!$B$3)))</x:f>
      </x:c>
      <x:c r="BE18" s="64" t="str">
        <x:f>IF(OR(A18="",COUNT(CS18:INDEX(CS18:EB18,1,'Настройки'!$B$3))=0),"",IF(AVERAGE(CS18:INDEX(CS18:EB18,1,'Настройки'!$B$3))=0,"",(STDEVP(CS18:INDEX(CS18:EB18,1,'Настройки'!$B$3))/ABS(AVERAGE(CS18:INDEX(CS18:EB18,1,'Настройки'!$B$3))))^2))</x:f>
      </x:c>
      <x:c r="BF18" s="49" t="str">
        <x:f>IF(A18="","",IF(AQ18&lt;3,"Недостаточно",IF(AQ18&lt;6,"Предварительный","Обычный")))</x:f>
      </x:c>
      <x:c r="BG18" s="49" t="str">
        <x:f>IF(A18="","",IF(COUNTIF(F18:INDEX(F18:AO18,1,'Настройки'!$B$3),"&lt;0")&gt;0,IF('Настройки'!$B$10="Блокировать","Отрицательный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"),"")&amp;IF(AQ18&lt;3,"Недостаточно истории. ",IF(AQ18&lt;6,"Предварительная классификация. ",""))&amp;IF(AX18=0,"Нет спроса за горизонт. ","")&amp;IF(AZ18&gt;'Настройки'!$B$11,"Экстремальная вариативность. ",""))</x:f>
      </x:c>
      <x:c r="BH18" s="49" t="str">
        <x:f>IF(A18="","",IFERROR(VLOOKUP(BB18,'Настройки'!$D$3:$E$11,2,FALSE),"Сначала проверьте исходные данные и историю спроса.")&amp;" Уточните срок поставки, MOQ и критичность.")</x:f>
      </x:c>
      <x:c r="BI18" s="50" t="str">
        <x:f>IF(1&gt;'Настройки'!$B$3,"",IF(ISBLANK(F18),IF('Настройки'!$B$9="Нулевой спрос",0,""),IF(F18&lt;0,IF('Настройки'!$B$10="Исключить","",IF('Настройки'!$B$10="Абсолютные значения",ABS(F18),F18)),F18)))</x:f>
      </x:c>
      <x:c r="BJ18" s="50" t="str">
        <x:f>IF(2&gt;'Настройки'!$B$3,"",IF(ISBLANK(G18),IF('Настройки'!$B$9="Нулевой спрос",0,""),IF(G18&lt;0,IF('Настройки'!$B$10="Исключить","",IF('Настройки'!$B$10="Абсолютные значения",ABS(G18),G18)),G18)))</x:f>
      </x:c>
      <x:c r="BK18" s="50" t="str">
        <x:f>IF(3&gt;'Настройки'!$B$3,"",IF(ISBLANK(H18),IF('Настройки'!$B$9="Нулевой спрос",0,""),IF(H18&lt;0,IF('Настройки'!$B$10="Исключить","",IF('Настройки'!$B$10="Абсолютные значения",ABS(H18),H18)),H18)))</x:f>
      </x:c>
      <x:c r="BL18" s="50" t="str">
        <x:f>IF(4&gt;'Настройки'!$B$3,"",IF(ISBLANK(I18),IF('Настройки'!$B$9="Нулевой спрос",0,""),IF(I18&lt;0,IF('Настройки'!$B$10="Исключить","",IF('Настройки'!$B$10="Абсолютные значения",ABS(I18),I18)),I18)))</x:f>
      </x:c>
      <x:c r="BM18" s="50" t="str">
        <x:f>IF(5&gt;'Настройки'!$B$3,"",IF(ISBLANK(J18),IF('Настройки'!$B$9="Нулевой спрос",0,""),IF(J18&lt;0,IF('Настройки'!$B$10="Исключить","",IF('Настройки'!$B$10="Абсолютные значения",ABS(J18),J18)),J18)))</x:f>
      </x:c>
      <x:c r="BN18" s="50" t="str">
        <x:f>IF(6&gt;'Настройки'!$B$3,"",IF(ISBLANK(K18),IF('Настройки'!$B$9="Нулевой спрос",0,""),IF(K18&lt;0,IF('Настройки'!$B$10="Исключить","",IF('Настройки'!$B$10="Абсолютные значения",ABS(K18),K18)),K18)))</x:f>
      </x:c>
      <x:c r="BO18" s="50" t="str">
        <x:f>IF(7&gt;'Настройки'!$B$3,"",IF(ISBLANK(L18),IF('Настройки'!$B$9="Нулевой спрос",0,""),IF(L18&lt;0,IF('Настройки'!$B$10="Исключить","",IF('Настройки'!$B$10="Абсолютные значения",ABS(L18),L18)),L18)))</x:f>
      </x:c>
      <x:c r="BP18" s="50" t="str">
        <x:f>IF(8&gt;'Настройки'!$B$3,"",IF(ISBLANK(M18),IF('Настройки'!$B$9="Нулевой спрос",0,""),IF(M18&lt;0,IF('Настройки'!$B$10="Исключить","",IF('Настройки'!$B$10="Абсолютные значения",ABS(M18),M18)),M18)))</x:f>
      </x:c>
      <x:c r="BQ18" s="50" t="str">
        <x:f>IF(9&gt;'Настройки'!$B$3,"",IF(ISBLANK(N18),IF('Настройки'!$B$9="Нулевой спрос",0,""),IF(N18&lt;0,IF('Настройки'!$B$10="Исключить","",IF('Настройки'!$B$10="Абсолютные значения",ABS(N18),N18)),N18)))</x:f>
      </x:c>
      <x:c r="BR18" s="50" t="str">
        <x:f>IF(10&gt;'Настройки'!$B$3,"",IF(ISBLANK(O18),IF('Настройки'!$B$9="Нулевой спрос",0,""),IF(O18&lt;0,IF('Настройки'!$B$10="Исключить","",IF('Настройки'!$B$10="Абсолютные значения",ABS(O18),O18)),O18)))</x:f>
      </x:c>
      <x:c r="BS18" s="50" t="str">
        <x:f>IF(11&gt;'Настройки'!$B$3,"",IF(ISBLANK(P18),IF('Настройки'!$B$9="Нулевой спрос",0,""),IF(P18&lt;0,IF('Настройки'!$B$10="Исключить","",IF('Настройки'!$B$10="Абсолютные значения",ABS(P18),P18)),P18)))</x:f>
      </x:c>
      <x:c r="BT18" s="50" t="str">
        <x:f>IF(12&gt;'Настройки'!$B$3,"",IF(ISBLANK(Q18),IF('Настройки'!$B$9="Нулевой спрос",0,""),IF(Q18&lt;0,IF('Настройки'!$B$10="Исключить","",IF('Настройки'!$B$10="Абсолютные значения",ABS(Q18),Q18)),Q18)))</x:f>
      </x:c>
      <x:c r="BU18" s="50" t="str">
        <x:f>IF(13&gt;'Настройки'!$B$3,"",IF(ISBLANK(R18),IF('Настройки'!$B$9="Нулевой спрос",0,""),IF(R18&lt;0,IF('Настройки'!$B$10="Исключить","",IF('Настройки'!$B$10="Абсолютные значения",ABS(R18),R18)),R18)))</x:f>
      </x:c>
      <x:c r="BV18" s="50" t="str">
        <x:f>IF(14&gt;'Настройки'!$B$3,"",IF(ISBLANK(S18),IF('Настройки'!$B$9="Нулевой спрос",0,""),IF(S18&lt;0,IF('Настройки'!$B$10="Исключить","",IF('Настройки'!$B$10="Абсолютные значения",ABS(S18),S18)),S18)))</x:f>
      </x:c>
      <x:c r="BW18" s="50" t="str">
        <x:f>IF(15&gt;'Настройки'!$B$3,"",IF(ISBLANK(T18),IF('Настройки'!$B$9="Нулевой спрос",0,""),IF(T18&lt;0,IF('Настройки'!$B$10="Исключить","",IF('Настройки'!$B$10="Абсолютные значения",ABS(T18),T18)),T18)))</x:f>
      </x:c>
      <x:c r="BX18" s="50" t="str">
        <x:f>IF(16&gt;'Настройки'!$B$3,"",IF(ISBLANK(U18),IF('Настройки'!$B$9="Нулевой спрос",0,""),IF(U18&lt;0,IF('Настройки'!$B$10="Исключить","",IF('Настройки'!$B$10="Абсолютные значения",ABS(U18),U18)),U18)))</x:f>
      </x:c>
      <x:c r="BY18" s="50" t="str">
        <x:f>IF(17&gt;'Настройки'!$B$3,"",IF(ISBLANK(V18),IF('Настройки'!$B$9="Нулевой спрос",0,""),IF(V18&lt;0,IF('Настройки'!$B$10="Исключить","",IF('Настройки'!$B$10="Абсолютные значения",ABS(V18),V18)),V18)))</x:f>
      </x:c>
      <x:c r="BZ18" s="50" t="str">
        <x:f>IF(18&gt;'Настройки'!$B$3,"",IF(ISBLANK(W18),IF('Настройки'!$B$9="Нулевой спрос",0,""),IF(W18&lt;0,IF('Настройки'!$B$10="Исключить","",IF('Настройки'!$B$10="Абсолютные значения",ABS(W18),W18)),W18)))</x:f>
      </x:c>
      <x:c r="CA18" s="50" t="str">
        <x:f>IF(19&gt;'Настройки'!$B$3,"",IF(ISBLANK(X18),IF('Настройки'!$B$9="Нулевой спрос",0,""),IF(X18&lt;0,IF('Настройки'!$B$10="Исключить","",IF('Настройки'!$B$10="Абсолютные значения",ABS(X18),X18)),X18)))</x:f>
      </x:c>
      <x:c r="CB18" s="50" t="str">
        <x:f>IF(20&gt;'Настройки'!$B$3,"",IF(ISBLANK(Y18),IF('Настройки'!$B$9="Нулевой спрос",0,""),IF(Y18&lt;0,IF('Настройки'!$B$10="Исключить","",IF('Настройки'!$B$10="Абсолютные значения",ABS(Y18),Y18)),Y18)))</x:f>
      </x:c>
      <x:c r="CC18" s="50" t="str">
        <x:f>IF(21&gt;'Настройки'!$B$3,"",IF(ISBLANK(Z18),IF('Настройки'!$B$9="Нулевой спрос",0,""),IF(Z18&lt;0,IF('Настройки'!$B$10="Исключить","",IF('Настройки'!$B$10="Абсолютные значения",ABS(Z18),Z18)),Z18)))</x:f>
      </x:c>
      <x:c r="CD18" s="50" t="str">
        <x:f>IF(22&gt;'Настройки'!$B$3,"",IF(ISBLANK(AA18),IF('Настройки'!$B$9="Нулевой спрос",0,""),IF(AA18&lt;0,IF('Настройки'!$B$10="Исключить","",IF('Настройки'!$B$10="Абсолютные значения",ABS(AA18),AA18)),AA18)))</x:f>
      </x:c>
      <x:c r="CE18" s="50" t="str">
        <x:f>IF(23&gt;'Настройки'!$B$3,"",IF(ISBLANK(AB18),IF('Настройки'!$B$9="Нулевой спрос",0,""),IF(AB18&lt;0,IF('Настройки'!$B$10="Исключить","",IF('Настройки'!$B$10="Абсолютные значения",ABS(AB18),AB18)),AB18)))</x:f>
      </x:c>
      <x:c r="CF18" s="50" t="str">
        <x:f>IF(24&gt;'Настройки'!$B$3,"",IF(ISBLANK(AC18),IF('Настройки'!$B$9="Нулевой спрос",0,""),IF(AC18&lt;0,IF('Настройки'!$B$10="Исключить","",IF('Настройки'!$B$10="Абсолютные значения",ABS(AC18),AC18)),AC18)))</x:f>
      </x:c>
      <x:c r="CG18" s="50" t="str">
        <x:f>IF(25&gt;'Настройки'!$B$3,"",IF(ISBLANK(AD18),IF('Настройки'!$B$9="Нулевой спрос",0,""),IF(AD18&lt;0,IF('Настройки'!$B$10="Исключить","",IF('Настройки'!$B$10="Абсолютные значения",ABS(AD18),AD18)),AD18)))</x:f>
      </x:c>
      <x:c r="CH18" s="50" t="str">
        <x:f>IF(26&gt;'Настройки'!$B$3,"",IF(ISBLANK(AE18),IF('Настройки'!$B$9="Нулевой спрос",0,""),IF(AE18&lt;0,IF('Настройки'!$B$10="Исключить","",IF('Настройки'!$B$10="Абсолютные значения",ABS(AE18),AE18)),AE18)))</x:f>
      </x:c>
      <x:c r="CI18" s="50" t="str">
        <x:f>IF(27&gt;'Настройки'!$B$3,"",IF(ISBLANK(AF18),IF('Настройки'!$B$9="Нулевой спрос",0,""),IF(AF18&lt;0,IF('Настройки'!$B$10="Исключить","",IF('Настройки'!$B$10="Абсолютные значения",ABS(AF18),AF18)),AF18)))</x:f>
      </x:c>
      <x:c r="CJ18" s="50" t="str">
        <x:f>IF(28&gt;'Настройки'!$B$3,"",IF(ISBLANK(AG18),IF('Настройки'!$B$9="Нулевой спрос",0,""),IF(AG18&lt;0,IF('Настройки'!$B$10="Исключить","",IF('Настройки'!$B$10="Абсолютные значения",ABS(AG18),AG18)),AG18)))</x:f>
      </x:c>
      <x:c r="CK18" s="50" t="str">
        <x:f>IF(29&gt;'Настройки'!$B$3,"",IF(ISBLANK(AH18),IF('Настройки'!$B$9="Нулевой спрос",0,""),IF(AH18&lt;0,IF('Настройки'!$B$10="Исключить","",IF('Настройки'!$B$10="Абсолютные значения",ABS(AH18),AH18)),AH18)))</x:f>
      </x:c>
      <x:c r="CL18" s="50" t="str">
        <x:f>IF(30&gt;'Настройки'!$B$3,"",IF(ISBLANK(AI18),IF('Настройки'!$B$9="Нулевой спрос",0,""),IF(AI18&lt;0,IF('Настройки'!$B$10="Исключить","",IF('Настройки'!$B$10="Абсолютные значения",ABS(AI18),AI18)),AI18)))</x:f>
      </x:c>
      <x:c r="CM18" s="50" t="str">
        <x:f>IF(31&gt;'Настройки'!$B$3,"",IF(ISBLANK(AJ18),IF('Настройки'!$B$9="Нулевой спрос",0,""),IF(AJ18&lt;0,IF('Настройки'!$B$10="Исключить","",IF('Настройки'!$B$10="Абсолютные значения",ABS(AJ18),AJ18)),AJ18)))</x:f>
      </x:c>
      <x:c r="CN18" s="50" t="str">
        <x:f>IF(32&gt;'Настройки'!$B$3,"",IF(ISBLANK(AK18),IF('Настройки'!$B$9="Нулевой спрос",0,""),IF(AK18&lt;0,IF('Настройки'!$B$10="Исключить","",IF('Настройки'!$B$10="Абсолютные значения",ABS(AK18),AK18)),AK18)))</x:f>
      </x:c>
      <x:c r="CO18" s="50" t="str">
        <x:f>IF(33&gt;'Настройки'!$B$3,"",IF(ISBLANK(AL18),IF('Настройки'!$B$9="Нулевой спрос",0,""),IF(AL18&lt;0,IF('Настройки'!$B$10="Исключить","",IF('Настройки'!$B$10="Абсолютные значения",ABS(AL18),AL18)),AL18)))</x:f>
      </x:c>
      <x:c r="CP18" s="50" t="str">
        <x:f>IF(34&gt;'Настройки'!$B$3,"",IF(ISBLANK(AM18),IF('Настройки'!$B$9="Нулевой спрос",0,""),IF(AM18&lt;0,IF('Настройки'!$B$10="Исключить","",IF('Настройки'!$B$10="Абсолютные значения",ABS(AM18),AM18)),AM18)))</x:f>
      </x:c>
      <x:c r="CQ18" s="50" t="str">
        <x:f>IF(35&gt;'Настройки'!$B$3,"",IF(ISBLANK(AN18),IF('Настройки'!$B$9="Нулевой спрос",0,""),IF(AN18&lt;0,IF('Настройки'!$B$10="Исключить","",IF('Настройки'!$B$10="Абсолютные значения",ABS(AN18),AN18)),AN18)))</x:f>
      </x:c>
      <x:c r="CR18" s="50" t="str">
        <x:f>IF(36&gt;'Настройки'!$B$3,"",IF(ISBLANK(AO18),IF('Настройки'!$B$9="Нулевой спрос",0,""),IF(AO18&lt;0,IF('Настройки'!$B$10="Исключить","",IF('Настройки'!$B$10="Абсолютные значения",ABS(AO18),AO18)),AO18)))</x:f>
      </x:c>
      <x:c r="CS18" s="50" t="str">
        <x:f>IF(OR(1&gt;'Настройки'!$B$3,ISBLANK(BI18),BI18=0),"",BI18)</x:f>
      </x:c>
      <x:c r="CT18" s="50" t="str">
        <x:f>IF(OR(2&gt;'Настройки'!$B$3,ISBLANK(BJ18),BJ18=0),"",BJ18)</x:f>
      </x:c>
      <x:c r="CU18" s="50" t="str">
        <x:f>IF(OR(3&gt;'Настройки'!$B$3,ISBLANK(BK18),BK18=0),"",BK18)</x:f>
      </x:c>
      <x:c r="CV18" s="50" t="str">
        <x:f>IF(OR(4&gt;'Настройки'!$B$3,ISBLANK(BL18),BL18=0),"",BL18)</x:f>
      </x:c>
      <x:c r="CW18" s="50" t="str">
        <x:f>IF(OR(5&gt;'Настройки'!$B$3,ISBLANK(BM18),BM18=0),"",BM18)</x:f>
      </x:c>
      <x:c r="CX18" s="50" t="str">
        <x:f>IF(OR(6&gt;'Настройки'!$B$3,ISBLANK(BN18),BN18=0),"",BN18)</x:f>
      </x:c>
      <x:c r="CY18" s="50" t="str">
        <x:f>IF(OR(7&gt;'Настройки'!$B$3,ISBLANK(BO18),BO18=0),"",BO18)</x:f>
      </x:c>
      <x:c r="CZ18" s="50" t="str">
        <x:f>IF(OR(8&gt;'Настройки'!$B$3,ISBLANK(BP18),BP18=0),"",BP18)</x:f>
      </x:c>
      <x:c r="DA18" s="50" t="str">
        <x:f>IF(OR(9&gt;'Настройки'!$B$3,ISBLANK(BQ18),BQ18=0),"",BQ18)</x:f>
      </x:c>
      <x:c r="DB18" s="50" t="str">
        <x:f>IF(OR(10&gt;'Настройки'!$B$3,ISBLANK(BR18),BR18=0),"",BR18)</x:f>
      </x:c>
      <x:c r="DC18" s="50" t="str">
        <x:f>IF(OR(11&gt;'Настройки'!$B$3,ISBLANK(BS18),BS18=0),"",BS18)</x:f>
      </x:c>
      <x:c r="DD18" s="50" t="str">
        <x:f>IF(OR(12&gt;'Настройки'!$B$3,ISBLANK(BT18),BT18=0),"",BT18)</x:f>
      </x:c>
      <x:c r="DE18" s="50" t="str">
        <x:f>IF(OR(13&gt;'Настройки'!$B$3,ISBLANK(BU18),BU18=0),"",BU18)</x:f>
      </x:c>
      <x:c r="DF18" s="50" t="str">
        <x:f>IF(OR(14&gt;'Настройки'!$B$3,ISBLANK(BV18),BV18=0),"",BV18)</x:f>
      </x:c>
      <x:c r="DG18" s="50" t="str">
        <x:f>IF(OR(15&gt;'Настройки'!$B$3,ISBLANK(BW18),BW18=0),"",BW18)</x:f>
      </x:c>
      <x:c r="DH18" s="50" t="str">
        <x:f>IF(OR(16&gt;'Настройки'!$B$3,ISBLANK(BX18),BX18=0),"",BX18)</x:f>
      </x:c>
      <x:c r="DI18" s="50" t="str">
        <x:f>IF(OR(17&gt;'Настройки'!$B$3,ISBLANK(BY18),BY18=0),"",BY18)</x:f>
      </x:c>
      <x:c r="DJ18" s="50" t="str">
        <x:f>IF(OR(18&gt;'Настройки'!$B$3,ISBLANK(BZ18),BZ18=0),"",BZ18)</x:f>
      </x:c>
      <x:c r="DK18" s="50" t="str">
        <x:f>IF(OR(19&gt;'Настройки'!$B$3,ISBLANK(CA18),CA18=0),"",CA18)</x:f>
      </x:c>
      <x:c r="DL18" s="50" t="str">
        <x:f>IF(OR(20&gt;'Настройки'!$B$3,ISBLANK(CB18),CB18=0),"",CB18)</x:f>
      </x:c>
      <x:c r="DM18" s="50" t="str">
        <x:f>IF(OR(21&gt;'Настройки'!$B$3,ISBLANK(CC18),CC18=0),"",CC18)</x:f>
      </x:c>
      <x:c r="DN18" s="50" t="str">
        <x:f>IF(OR(22&gt;'Настройки'!$B$3,ISBLANK(CD18),CD18=0),"",CD18)</x:f>
      </x:c>
      <x:c r="DO18" s="50" t="str">
        <x:f>IF(OR(23&gt;'Настройки'!$B$3,ISBLANK(CE18),CE18=0),"",CE18)</x:f>
      </x:c>
      <x:c r="DP18" s="50" t="str">
        <x:f>IF(OR(24&gt;'Настройки'!$B$3,ISBLANK(CF18),CF18=0),"",CF18)</x:f>
      </x:c>
      <x:c r="DQ18" s="50" t="str">
        <x:f>IF(OR(25&gt;'Настройки'!$B$3,ISBLANK(CG18),CG18=0),"",CG18)</x:f>
      </x:c>
      <x:c r="DR18" s="50" t="str">
        <x:f>IF(OR(26&gt;'Настройки'!$B$3,ISBLANK(CH18),CH18=0),"",CH18)</x:f>
      </x:c>
      <x:c r="DS18" s="50" t="str">
        <x:f>IF(OR(27&gt;'Настройки'!$B$3,ISBLANK(CI18),CI18=0),"",CI18)</x:f>
      </x:c>
      <x:c r="DT18" s="50" t="str">
        <x:f>IF(OR(28&gt;'Настройки'!$B$3,ISBLANK(CJ18),CJ18=0),"",CJ18)</x:f>
      </x:c>
      <x:c r="DU18" s="50" t="str">
        <x:f>IF(OR(29&gt;'Настройки'!$B$3,ISBLANK(CK18),CK18=0),"",CK18)</x:f>
      </x:c>
      <x:c r="DV18" s="50" t="str">
        <x:f>IF(OR(30&gt;'Настройки'!$B$3,ISBLANK(CL18),CL18=0),"",CL18)</x:f>
      </x:c>
      <x:c r="DW18" s="50" t="str">
        <x:f>IF(OR(31&gt;'Настройки'!$B$3,ISBLANK(CM18),CM18=0),"",CM18)</x:f>
      </x:c>
      <x:c r="DX18" s="50" t="str">
        <x:f>IF(OR(32&gt;'Настройки'!$B$3,ISBLANK(CN18),CN18=0),"",CN18)</x:f>
      </x:c>
      <x:c r="DY18" s="50" t="str">
        <x:f>IF(OR(33&gt;'Настройки'!$B$3,ISBLANK(CO18),CO18=0),"",CO18)</x:f>
      </x:c>
      <x:c r="DZ18" s="50" t="str">
        <x:f>IF(OR(34&gt;'Настройки'!$B$3,ISBLANK(CP18),CP18=0),"",CP18)</x:f>
      </x:c>
      <x:c r="EA18" s="50" t="str">
        <x:f>IF(OR(35&gt;'Настройки'!$B$3,ISBLANK(CQ18),CQ18=0),"",CQ18)</x:f>
      </x:c>
      <x:c r="EB18" s="50" t="str">
        <x:f>IF(OR(36&gt;'Настройки'!$B$3,ISBLANK(CR18),CR18=0),"",CR18)</x:f>
      </x:c>
      <x:c r="EC18" s="50" t="str">
        <x:f>IF(A18="","",IF(OR(BB18="AZ",BB18="BZ"),10000+ROW(),IF(AZ18&gt;'Настройки'!$B$11,20000+ROW(),IF(BF18&lt;&gt;"Обычный",30000+ROW(),IF(AX18&lt;=0,40000+ROW(),"")))))</x:f>
      </x:c>
      <x:c r="ED18" s="50" t="str">
        <x:f>IF(EC18="","",COUNTIFS($EC$2:$EC$1001,"&gt;0",$EC$2:$EC$1001,"&lt;"&amp;EC18)+1)</x:f>
      </x:c>
    </x:row>
    <x:row r="19">
      <x:c r="A19" s="115"/>
      <x:c r="B19" s="115"/>
      <x:c r="C19" s="115"/>
      <x:c r="D19" s="118"/>
      <x:c r="E19" s="118"/>
      <x:c r="F19" s="118"/>
      <x:c r="G19" s="118"/>
      <x:c r="H19" s="118"/>
      <x:c r="I19" s="118"/>
      <x:c r="J19" s="118"/>
      <x:c r="K19" s="118"/>
      <x:c r="L19" s="118"/>
      <x:c r="M19" s="118"/>
      <x:c r="N19" s="118"/>
      <x:c r="O19" s="118"/>
      <x:c r="P19" s="118"/>
      <x:c r="Q19" s="118"/>
      <x:c r="R19" s="118"/>
      <x:c r="S19" s="118"/>
      <x:c r="T19" s="118"/>
      <x:c r="U19" s="118"/>
      <x:c r="V19" s="118"/>
      <x:c r="W19" s="118"/>
      <x:c r="X19" s="118"/>
      <x:c r="Y19" s="118"/>
      <x:c r="Z19" s="118"/>
      <x:c r="AA19" s="118"/>
      <x:c r="AB19" s="118"/>
      <x:c r="AC19" s="118"/>
      <x:c r="AD19" s="118"/>
      <x:c r="AE19" s="118"/>
      <x:c r="AF19" s="118"/>
      <x:c r="AG19" s="118"/>
      <x:c r="AH19" s="118"/>
      <x:c r="AI19" s="118"/>
      <x:c r="AJ19" s="118"/>
      <x:c r="AK19" s="118"/>
      <x:c r="AL19" s="118"/>
      <x:c r="AM19" s="118"/>
      <x:c r="AN19" s="118"/>
      <x:c r="AO19" s="118"/>
      <x:c r="AP19" s="115"/>
      <x:c r="AQ19" s="49" t="str">
        <x:f>IF(A19="","",COUNT(BI19:INDEX(BI19:CR19,1,'Настройки'!$B$3)))</x:f>
      </x:c>
      <x:c r="AR19" s="49" t="str">
        <x:f>IF(A19="","",SUM(BI19:INDEX(BI19:CR19,1,'Настройки'!$B$3)))</x:f>
      </x:c>
      <x:c r="AS19" s="58" t="str">
        <x:f>IF(A19="","",IF('Настройки'!$B$4="Стоимость потребления",AR19*D19,IF('Настройки'!$B$4="Количество",AR19,E19)))</x:f>
      </x:c>
      <x:c r="AT19" s="61" t="str">
        <x:f>IF(OR(A19="",AS19&lt;0,SUM($AS$2:$AS$1001)&lt;=0),"",AS19/SUM($AS$2:$AS$1001))</x:f>
      </x:c>
      <x:c r="AU19" s="61" t="str">
        <x:f>IF(OR(A19="",AS19&lt;0,SUM($AS$2:$AS$1001)&lt;=0),"",SUMIFS($AS$2:$AS$1001,$AS$2:$AS$1001,"&gt;"&amp;AS19)/SUM($AS$2:$AS$1001))</x:f>
      </x:c>
      <x:c r="AV19" s="61" t="str">
        <x:f>IF(OR(A19="",AS19&lt;0,SUM($AS$2:$AS$1001)&lt;=0),"",SUMIFS($AS$2:$AS$1001,$AS$2:$AS$1001,"&gt;="&amp;AS19)/SUM($AS$2:$AS$1001))</x:f>
      </x:c>
      <x:c r="AW19" s="49" t="str">
        <x:f>IF(A19="","",IF(SUM($AS$2:$AS$1001)&lt;=0,"Не определён",IF(AS19&lt;0,"Исключение",IF(AU19&lt;'Настройки'!$B$5,"A",IF(AU19&lt;'Настройки'!$B$6,"B","C")))))</x:f>
      </x:c>
      <x:c r="AX19" s="58" t="str">
        <x:f>IF(A19="","",IF(AQ19=0,"",AVERAGE(BI19:INDEX(BI19:CR19,1,'Настройки'!$B$3))))</x:f>
      </x:c>
      <x:c r="AY19" s="58" t="str">
        <x:f>IF(OR(A19="",AQ19=0),"",STDEVP(BI19:INDEX(BI19:CR19,1,'Настройки'!$B$3)))</x:f>
      </x:c>
      <x:c r="AZ19" s="61" t="str">
        <x:f>IF(OR(A19="",AQ19&lt;'Настройки'!$B$12,AX19&lt;=0,AND('Настройки'!$B$10="Блокировать",COUNTIF(F19:INDEX(F19:AO19,1,'Настройки'!$B$3),"&lt;0")&gt;0)),"",AY19/ABS(AX19))</x:f>
      </x:c>
      <x:c r="BA19" s="49" t="str">
        <x:f>IF(A19="","",IF(AND('Настройки'!$B$10="Блокировать",COUNTIF(F19:INDEX(F19:AO19,1,'Настройки'!$B$3),"&lt;0")&gt;0),"Не определён",IF(AQ19&lt;'Настройки'!$B$12,"Не определён",IF(AX19=0,"Нет спроса",IF(AX19&lt;0,"Не определён",IF(AZ19&lt;='Настройки'!$B$7,"X",IF(AZ19&lt;='Настройки'!$B$8,"Y","Z")))))))</x:f>
      </x:c>
      <x:c r="BB19" s="49" t="str">
        <x:f>IF(OR(A19="",LEN(AW19)&lt;&gt;1,LEN(BA19)&lt;&gt;1),"",AW19&amp;BA19)</x:f>
      </x:c>
      <x:c r="BC19" s="61" t="str">
        <x:f>IF(OR(A19="",AQ19=0),"",(COUNT(BI19:INDEX(BI19:CR19,1,'Настройки'!$B$3))-COUNT(CS19:INDEX(CS19:EB19,1,'Настройки'!$B$3)))/AQ19)</x:f>
      </x:c>
      <x:c r="BD19" s="64" t="str">
        <x:f>IF(OR(A19="",COUNT(CS19:INDEX(CS19:EB19,1,'Настройки'!$B$3))=0),"",AQ19/COUNT(CS19:INDEX(CS19:EB19,1,'Настройки'!$B$3)))</x:f>
      </x:c>
      <x:c r="BE19" s="64" t="str">
        <x:f>IF(OR(A19="",COUNT(CS19:INDEX(CS19:EB19,1,'Настройки'!$B$3))=0),"",IF(AVERAGE(CS19:INDEX(CS19:EB19,1,'Настройки'!$B$3))=0,"",(STDEVP(CS19:INDEX(CS19:EB19,1,'Настройки'!$B$3))/ABS(AVERAGE(CS19:INDEX(CS19:EB19,1,'Настройки'!$B$3))))^2))</x:f>
      </x:c>
      <x:c r="BF19" s="49" t="str">
        <x:f>IF(A19="","",IF(AQ19&lt;3,"Недостаточно",IF(AQ19&lt;6,"Предварительный","Обычный")))</x:f>
      </x:c>
      <x:c r="BG19" s="49" t="str">
        <x:f>IF(A19="","",IF(COUNTIF(F19:INDEX(F19:AO19,1,'Настройки'!$B$3),"&lt;0")&gt;0,IF('Настройки'!$B$10="Блокировать","Отрицательный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"),"")&amp;IF(AQ19&lt;3,"Недостаточно истории. ",IF(AQ19&lt;6,"Предварительная классификация. ",""))&amp;IF(AX19=0,"Нет спроса за горизонт. ","")&amp;IF(AZ19&gt;'Настройки'!$B$11,"Экстремальная вариативность. ",""))</x:f>
      </x:c>
      <x:c r="BH19" s="49" t="str">
        <x:f>IF(A19="","",IFERROR(VLOOKUP(BB19,'Настройки'!$D$3:$E$11,2,FALSE),"Сначала проверьте исходные данные и историю спроса.")&amp;" Уточните срок поставки, MOQ и критичность.")</x:f>
      </x:c>
      <x:c r="BI19" s="50" t="str">
        <x:f>IF(1&gt;'Настройки'!$B$3,"",IF(ISBLANK(F19),IF('Настройки'!$B$9="Нулевой спрос",0,""),IF(F19&lt;0,IF('Настройки'!$B$10="Исключить","",IF('Настройки'!$B$10="Абсолютные значения",ABS(F19),F19)),F19)))</x:f>
      </x:c>
      <x:c r="BJ19" s="50" t="str">
        <x:f>IF(2&gt;'Настройки'!$B$3,"",IF(ISBLANK(G19),IF('Настройки'!$B$9="Нулевой спрос",0,""),IF(G19&lt;0,IF('Настройки'!$B$10="Исключить","",IF('Настройки'!$B$10="Абсолютные значения",ABS(G19),G19)),G19)))</x:f>
      </x:c>
      <x:c r="BK19" s="50" t="str">
        <x:f>IF(3&gt;'Настройки'!$B$3,"",IF(ISBLANK(H19),IF('Настройки'!$B$9="Нулевой спрос",0,""),IF(H19&lt;0,IF('Настройки'!$B$10="Исключить","",IF('Настройки'!$B$10="Абсолютные значения",ABS(H19),H19)),H19)))</x:f>
      </x:c>
      <x:c r="BL19" s="50" t="str">
        <x:f>IF(4&gt;'Настройки'!$B$3,"",IF(ISBLANK(I19),IF('Настройки'!$B$9="Нулевой спрос",0,""),IF(I19&lt;0,IF('Настройки'!$B$10="Исключить","",IF('Настройки'!$B$10="Абсолютные значения",ABS(I19),I19)),I19)))</x:f>
      </x:c>
      <x:c r="BM19" s="50" t="str">
        <x:f>IF(5&gt;'Настройки'!$B$3,"",IF(ISBLANK(J19),IF('Настройки'!$B$9="Нулевой спрос",0,""),IF(J19&lt;0,IF('Настройки'!$B$10="Исключить","",IF('Настройки'!$B$10="Абсолютные значения",ABS(J19),J19)),J19)))</x:f>
      </x:c>
      <x:c r="BN19" s="50" t="str">
        <x:f>IF(6&gt;'Настройки'!$B$3,"",IF(ISBLANK(K19),IF('Настройки'!$B$9="Нулевой спрос",0,""),IF(K19&lt;0,IF('Настройки'!$B$10="Исключить","",IF('Настройки'!$B$10="Абсолютные значения",ABS(K19),K19)),K19)))</x:f>
      </x:c>
      <x:c r="BO19" s="50" t="str">
        <x:f>IF(7&gt;'Настройки'!$B$3,"",IF(ISBLANK(L19),IF('Настройки'!$B$9="Нулевой спрос",0,""),IF(L19&lt;0,IF('Настройки'!$B$10="Исключить","",IF('Настройки'!$B$10="Абсолютные значения",ABS(L19),L19)),L19)))</x:f>
      </x:c>
      <x:c r="BP19" s="50" t="str">
        <x:f>IF(8&gt;'Настройки'!$B$3,"",IF(ISBLANK(M19),IF('Настройки'!$B$9="Нулевой спрос",0,""),IF(M19&lt;0,IF('Настройки'!$B$10="Исключить","",IF('Настройки'!$B$10="Абсолютные значения",ABS(M19),M19)),M19)))</x:f>
      </x:c>
      <x:c r="BQ19" s="50" t="str">
        <x:f>IF(9&gt;'Настройки'!$B$3,"",IF(ISBLANK(N19),IF('Настройки'!$B$9="Нулевой спрос",0,""),IF(N19&lt;0,IF('Настройки'!$B$10="Исключить","",IF('Настройки'!$B$10="Абсолютные значения",ABS(N19),N19)),N19)))</x:f>
      </x:c>
      <x:c r="BR19" s="50" t="str">
        <x:f>IF(10&gt;'Настройки'!$B$3,"",IF(ISBLANK(O19),IF('Настройки'!$B$9="Нулевой спрос",0,""),IF(O19&lt;0,IF('Настройки'!$B$10="Исключить","",IF('Настройки'!$B$10="Абсолютные значения",ABS(O19),O19)),O19)))</x:f>
      </x:c>
      <x:c r="BS19" s="50" t="str">
        <x:f>IF(11&gt;'Настройки'!$B$3,"",IF(ISBLANK(P19),IF('Настройки'!$B$9="Нулевой спрос",0,""),IF(P19&lt;0,IF('Настройки'!$B$10="Исключить","",IF('Настройки'!$B$10="Абсолютные значения",ABS(P19),P19)),P19)))</x:f>
      </x:c>
      <x:c r="BT19" s="50" t="str">
        <x:f>IF(12&gt;'Настройки'!$B$3,"",IF(ISBLANK(Q19),IF('Настройки'!$B$9="Нулевой спрос",0,""),IF(Q19&lt;0,IF('Настройки'!$B$10="Исключить","",IF('Настройки'!$B$10="Абсолютные значения",ABS(Q19),Q19)),Q19)))</x:f>
      </x:c>
      <x:c r="BU19" s="50" t="str">
        <x:f>IF(13&gt;'Настройки'!$B$3,"",IF(ISBLANK(R19),IF('Настройки'!$B$9="Нулевой спрос",0,""),IF(R19&lt;0,IF('Настройки'!$B$10="Исключить","",IF('Настройки'!$B$10="Абсолютные значения",ABS(R19),R19)),R19)))</x:f>
      </x:c>
      <x:c r="BV19" s="50" t="str">
        <x:f>IF(14&gt;'Настройки'!$B$3,"",IF(ISBLANK(S19),IF('Настройки'!$B$9="Нулевой спрос",0,""),IF(S19&lt;0,IF('Настройки'!$B$10="Исключить","",IF('Настройки'!$B$10="Абсолютные значения",ABS(S19),S19)),S19)))</x:f>
      </x:c>
      <x:c r="BW19" s="50" t="str">
        <x:f>IF(15&gt;'Настройки'!$B$3,"",IF(ISBLANK(T19),IF('Настройки'!$B$9="Нулевой спрос",0,""),IF(T19&lt;0,IF('Настройки'!$B$10="Исключить","",IF('Настройки'!$B$10="Абсолютные значения",ABS(T19),T19)),T19)))</x:f>
      </x:c>
      <x:c r="BX19" s="50" t="str">
        <x:f>IF(16&gt;'Настройки'!$B$3,"",IF(ISBLANK(U19),IF('Настройки'!$B$9="Нулевой спрос",0,""),IF(U19&lt;0,IF('Настройки'!$B$10="Исключить","",IF('Настройки'!$B$10="Абсолютные значения",ABS(U19),U19)),U19)))</x:f>
      </x:c>
      <x:c r="BY19" s="50" t="str">
        <x:f>IF(17&gt;'Настройки'!$B$3,"",IF(ISBLANK(V19),IF('Настройки'!$B$9="Нулевой спрос",0,""),IF(V19&lt;0,IF('Настройки'!$B$10="Исключить","",IF('Настройки'!$B$10="Абсолютные значения",ABS(V19),V19)),V19)))</x:f>
      </x:c>
      <x:c r="BZ19" s="50" t="str">
        <x:f>IF(18&gt;'Настройки'!$B$3,"",IF(ISBLANK(W19),IF('Настройки'!$B$9="Нулевой спрос",0,""),IF(W19&lt;0,IF('Настройки'!$B$10="Исключить","",IF('Настройки'!$B$10="Абсолютные значения",ABS(W19),W19)),W19)))</x:f>
      </x:c>
      <x:c r="CA19" s="50" t="str">
        <x:f>IF(19&gt;'Настройки'!$B$3,"",IF(ISBLANK(X19),IF('Настройки'!$B$9="Нулевой спрос",0,""),IF(X19&lt;0,IF('Настройки'!$B$10="Исключить","",IF('Настройки'!$B$10="Абсолютные значения",ABS(X19),X19)),X19)))</x:f>
      </x:c>
      <x:c r="CB19" s="50" t="str">
        <x:f>IF(20&gt;'Настройки'!$B$3,"",IF(ISBLANK(Y19),IF('Настройки'!$B$9="Нулевой спрос",0,""),IF(Y19&lt;0,IF('Настройки'!$B$10="Исключить","",IF('Настройки'!$B$10="Абсолютные значения",ABS(Y19),Y19)),Y19)))</x:f>
      </x:c>
      <x:c r="CC19" s="50" t="str">
        <x:f>IF(21&gt;'Настройки'!$B$3,"",IF(ISBLANK(Z19),IF('Настройки'!$B$9="Нулевой спрос",0,""),IF(Z19&lt;0,IF('Настройки'!$B$10="Исключить","",IF('Настройки'!$B$10="Абсолютные значения",ABS(Z19),Z19)),Z19)))</x:f>
      </x:c>
      <x:c r="CD19" s="50" t="str">
        <x:f>IF(22&gt;'Настройки'!$B$3,"",IF(ISBLANK(AA19),IF('Настройки'!$B$9="Нулевой спрос",0,""),IF(AA19&lt;0,IF('Настройки'!$B$10="Исключить","",IF('Настройки'!$B$10="Абсолютные значения",ABS(AA19),AA19)),AA19)))</x:f>
      </x:c>
      <x:c r="CE19" s="50" t="str">
        <x:f>IF(23&gt;'Настройки'!$B$3,"",IF(ISBLANK(AB19),IF('Настройки'!$B$9="Нулевой спрос",0,""),IF(AB19&lt;0,IF('Настройки'!$B$10="Исключить","",IF('Настройки'!$B$10="Абсолютные значения",ABS(AB19),AB19)),AB19)))</x:f>
      </x:c>
      <x:c r="CF19" s="50" t="str">
        <x:f>IF(24&gt;'Настройки'!$B$3,"",IF(ISBLANK(AC19),IF('Настройки'!$B$9="Нулевой спрос",0,""),IF(AC19&lt;0,IF('Настройки'!$B$10="Исключить","",IF('Настройки'!$B$10="Абсолютные значения",ABS(AC19),AC19)),AC19)))</x:f>
      </x:c>
      <x:c r="CG19" s="50" t="str">
        <x:f>IF(25&gt;'Настройки'!$B$3,"",IF(ISBLANK(AD19),IF('Настройки'!$B$9="Нулевой спрос",0,""),IF(AD19&lt;0,IF('Настройки'!$B$10="Исключить","",IF('Настройки'!$B$10="Абсолютные значения",ABS(AD19),AD19)),AD19)))</x:f>
      </x:c>
      <x:c r="CH19" s="50" t="str">
        <x:f>IF(26&gt;'Настройки'!$B$3,"",IF(ISBLANK(AE19),IF('Настройки'!$B$9="Нулевой спрос",0,""),IF(AE19&lt;0,IF('Настройки'!$B$10="Исключить","",IF('Настройки'!$B$10="Абсолютные значения",ABS(AE19),AE19)),AE19)))</x:f>
      </x:c>
      <x:c r="CI19" s="50" t="str">
        <x:f>IF(27&gt;'Настройки'!$B$3,"",IF(ISBLANK(AF19),IF('Настройки'!$B$9="Нулевой спрос",0,""),IF(AF19&lt;0,IF('Настройки'!$B$10="Исключить","",IF('Настройки'!$B$10="Абсолютные значения",ABS(AF19),AF19)),AF19)))</x:f>
      </x:c>
      <x:c r="CJ19" s="50" t="str">
        <x:f>IF(28&gt;'Настройки'!$B$3,"",IF(ISBLANK(AG19),IF('Настройки'!$B$9="Нулевой спрос",0,""),IF(AG19&lt;0,IF('Настройки'!$B$10="Исключить","",IF('Настройки'!$B$10="Абсолютные значения",ABS(AG19),AG19)),AG19)))</x:f>
      </x:c>
      <x:c r="CK19" s="50" t="str">
        <x:f>IF(29&gt;'Настройки'!$B$3,"",IF(ISBLANK(AH19),IF('Настройки'!$B$9="Нулевой спрос",0,""),IF(AH19&lt;0,IF('Настройки'!$B$10="Исключить","",IF('Настройки'!$B$10="Абсолютные значения",ABS(AH19),AH19)),AH19)))</x:f>
      </x:c>
      <x:c r="CL19" s="50" t="str">
        <x:f>IF(30&gt;'Настройки'!$B$3,"",IF(ISBLANK(AI19),IF('Настройки'!$B$9="Нулевой спрос",0,""),IF(AI19&lt;0,IF('Настройки'!$B$10="Исключить","",IF('Настройки'!$B$10="Абсолютные значения",ABS(AI19),AI19)),AI19)))</x:f>
      </x:c>
      <x:c r="CM19" s="50" t="str">
        <x:f>IF(31&gt;'Настройки'!$B$3,"",IF(ISBLANK(AJ19),IF('Настройки'!$B$9="Нулевой спрос",0,""),IF(AJ19&lt;0,IF('Настройки'!$B$10="Исключить","",IF('Настройки'!$B$10="Абсолютные значения",ABS(AJ19),AJ19)),AJ19)))</x:f>
      </x:c>
      <x:c r="CN19" s="50" t="str">
        <x:f>IF(32&gt;'Настройки'!$B$3,"",IF(ISBLANK(AK19),IF('Настройки'!$B$9="Нулевой спрос",0,""),IF(AK19&lt;0,IF('Настройки'!$B$10="Исключить","",IF('Настройки'!$B$10="Абсолютные значения",ABS(AK19),AK19)),AK19)))</x:f>
      </x:c>
      <x:c r="CO19" s="50" t="str">
        <x:f>IF(33&gt;'Настройки'!$B$3,"",IF(ISBLANK(AL19),IF('Настройки'!$B$9="Нулевой спрос",0,""),IF(AL19&lt;0,IF('Настройки'!$B$10="Исключить","",IF('Настройки'!$B$10="Абсолютные значения",ABS(AL19),AL19)),AL19)))</x:f>
      </x:c>
      <x:c r="CP19" s="50" t="str">
        <x:f>IF(34&gt;'Настройки'!$B$3,"",IF(ISBLANK(AM19),IF('Настройки'!$B$9="Нулевой спрос",0,""),IF(AM19&lt;0,IF('Настройки'!$B$10="Исключить","",IF('Настройки'!$B$10="Абсолютные значения",ABS(AM19),AM19)),AM19)))</x:f>
      </x:c>
      <x:c r="CQ19" s="50" t="str">
        <x:f>IF(35&gt;'Настройки'!$B$3,"",IF(ISBLANK(AN19),IF('Настройки'!$B$9="Нулевой спрос",0,""),IF(AN19&lt;0,IF('Настройки'!$B$10="Исключить","",IF('Настройки'!$B$10="Абсолютные значения",ABS(AN19),AN19)),AN19)))</x:f>
      </x:c>
      <x:c r="CR19" s="50" t="str">
        <x:f>IF(36&gt;'Настройки'!$B$3,"",IF(ISBLANK(AO19),IF('Настройки'!$B$9="Нулевой спрос",0,""),IF(AO19&lt;0,IF('Настройки'!$B$10="Исключить","",IF('Настройки'!$B$10="Абсолютные значения",ABS(AO19),AO19)),AO19)))</x:f>
      </x:c>
      <x:c r="CS19" s="50" t="str">
        <x:f>IF(OR(1&gt;'Настройки'!$B$3,ISBLANK(BI19),BI19=0),"",BI19)</x:f>
      </x:c>
      <x:c r="CT19" s="50" t="str">
        <x:f>IF(OR(2&gt;'Настройки'!$B$3,ISBLANK(BJ19),BJ19=0),"",BJ19)</x:f>
      </x:c>
      <x:c r="CU19" s="50" t="str">
        <x:f>IF(OR(3&gt;'Настройки'!$B$3,ISBLANK(BK19),BK19=0),"",BK19)</x:f>
      </x:c>
      <x:c r="CV19" s="50" t="str">
        <x:f>IF(OR(4&gt;'Настройки'!$B$3,ISBLANK(BL19),BL19=0),"",BL19)</x:f>
      </x:c>
      <x:c r="CW19" s="50" t="str">
        <x:f>IF(OR(5&gt;'Настройки'!$B$3,ISBLANK(BM19),BM19=0),"",BM19)</x:f>
      </x:c>
      <x:c r="CX19" s="50" t="str">
        <x:f>IF(OR(6&gt;'Настройки'!$B$3,ISBLANK(BN19),BN19=0),"",BN19)</x:f>
      </x:c>
      <x:c r="CY19" s="50" t="str">
        <x:f>IF(OR(7&gt;'Настройки'!$B$3,ISBLANK(BO19),BO19=0),"",BO19)</x:f>
      </x:c>
      <x:c r="CZ19" s="50" t="str">
        <x:f>IF(OR(8&gt;'Настройки'!$B$3,ISBLANK(BP19),BP19=0),"",BP19)</x:f>
      </x:c>
      <x:c r="DA19" s="50" t="str">
        <x:f>IF(OR(9&gt;'Настройки'!$B$3,ISBLANK(BQ19),BQ19=0),"",BQ19)</x:f>
      </x:c>
      <x:c r="DB19" s="50" t="str">
        <x:f>IF(OR(10&gt;'Настройки'!$B$3,ISBLANK(BR19),BR19=0),"",BR19)</x:f>
      </x:c>
      <x:c r="DC19" s="50" t="str">
        <x:f>IF(OR(11&gt;'Настройки'!$B$3,ISBLANK(BS19),BS19=0),"",BS19)</x:f>
      </x:c>
      <x:c r="DD19" s="50" t="str">
        <x:f>IF(OR(12&gt;'Настройки'!$B$3,ISBLANK(BT19),BT19=0),"",BT19)</x:f>
      </x:c>
      <x:c r="DE19" s="50" t="str">
        <x:f>IF(OR(13&gt;'Настройки'!$B$3,ISBLANK(BU19),BU19=0),"",BU19)</x:f>
      </x:c>
      <x:c r="DF19" s="50" t="str">
        <x:f>IF(OR(14&gt;'Настройки'!$B$3,ISBLANK(BV19),BV19=0),"",BV19)</x:f>
      </x:c>
      <x:c r="DG19" s="50" t="str">
        <x:f>IF(OR(15&gt;'Настройки'!$B$3,ISBLANK(BW19),BW19=0),"",BW19)</x:f>
      </x:c>
      <x:c r="DH19" s="50" t="str">
        <x:f>IF(OR(16&gt;'Настройки'!$B$3,ISBLANK(BX19),BX19=0),"",BX19)</x:f>
      </x:c>
      <x:c r="DI19" s="50" t="str">
        <x:f>IF(OR(17&gt;'Настройки'!$B$3,ISBLANK(BY19),BY19=0),"",BY19)</x:f>
      </x:c>
      <x:c r="DJ19" s="50" t="str">
        <x:f>IF(OR(18&gt;'Настройки'!$B$3,ISBLANK(BZ19),BZ19=0),"",BZ19)</x:f>
      </x:c>
      <x:c r="DK19" s="50" t="str">
        <x:f>IF(OR(19&gt;'Настройки'!$B$3,ISBLANK(CA19),CA19=0),"",CA19)</x:f>
      </x:c>
      <x:c r="DL19" s="50" t="str">
        <x:f>IF(OR(20&gt;'Настройки'!$B$3,ISBLANK(CB19),CB19=0),"",CB19)</x:f>
      </x:c>
      <x:c r="DM19" s="50" t="str">
        <x:f>IF(OR(21&gt;'Настройки'!$B$3,ISBLANK(CC19),CC19=0),"",CC19)</x:f>
      </x:c>
      <x:c r="DN19" s="50" t="str">
        <x:f>IF(OR(22&gt;'Настройки'!$B$3,ISBLANK(CD19),CD19=0),"",CD19)</x:f>
      </x:c>
      <x:c r="DO19" s="50" t="str">
        <x:f>IF(OR(23&gt;'Настройки'!$B$3,ISBLANK(CE19),CE19=0),"",CE19)</x:f>
      </x:c>
      <x:c r="DP19" s="50" t="str">
        <x:f>IF(OR(24&gt;'Настройки'!$B$3,ISBLANK(CF19),CF19=0),"",CF19)</x:f>
      </x:c>
      <x:c r="DQ19" s="50" t="str">
        <x:f>IF(OR(25&gt;'Настройки'!$B$3,ISBLANK(CG19),CG19=0),"",CG19)</x:f>
      </x:c>
      <x:c r="DR19" s="50" t="str">
        <x:f>IF(OR(26&gt;'Настройки'!$B$3,ISBLANK(CH19),CH19=0),"",CH19)</x:f>
      </x:c>
      <x:c r="DS19" s="50" t="str">
        <x:f>IF(OR(27&gt;'Настройки'!$B$3,ISBLANK(CI19),CI19=0),"",CI19)</x:f>
      </x:c>
      <x:c r="DT19" s="50" t="str">
        <x:f>IF(OR(28&gt;'Настройки'!$B$3,ISBLANK(CJ19),CJ19=0),"",CJ19)</x:f>
      </x:c>
      <x:c r="DU19" s="50" t="str">
        <x:f>IF(OR(29&gt;'Настройки'!$B$3,ISBLANK(CK19),CK19=0),"",CK19)</x:f>
      </x:c>
      <x:c r="DV19" s="50" t="str">
        <x:f>IF(OR(30&gt;'Настройки'!$B$3,ISBLANK(CL19),CL19=0),"",CL19)</x:f>
      </x:c>
      <x:c r="DW19" s="50" t="str">
        <x:f>IF(OR(31&gt;'Настройки'!$B$3,ISBLANK(CM19),CM19=0),"",CM19)</x:f>
      </x:c>
      <x:c r="DX19" s="50" t="str">
        <x:f>IF(OR(32&gt;'Настройки'!$B$3,ISBLANK(CN19),CN19=0),"",CN19)</x:f>
      </x:c>
      <x:c r="DY19" s="50" t="str">
        <x:f>IF(OR(33&gt;'Настройки'!$B$3,ISBLANK(CO19),CO19=0),"",CO19)</x:f>
      </x:c>
      <x:c r="DZ19" s="50" t="str">
        <x:f>IF(OR(34&gt;'Настройки'!$B$3,ISBLANK(CP19),CP19=0),"",CP19)</x:f>
      </x:c>
      <x:c r="EA19" s="50" t="str">
        <x:f>IF(OR(35&gt;'Настройки'!$B$3,ISBLANK(CQ19),CQ19=0),"",CQ19)</x:f>
      </x:c>
      <x:c r="EB19" s="50" t="str">
        <x:f>IF(OR(36&gt;'Настройки'!$B$3,ISBLANK(CR19),CR19=0),"",CR19)</x:f>
      </x:c>
      <x:c r="EC19" s="50" t="str">
        <x:f>IF(A19="","",IF(OR(BB19="AZ",BB19="BZ"),10000+ROW(),IF(AZ19&gt;'Настройки'!$B$11,20000+ROW(),IF(BF19&lt;&gt;"Обычный",30000+ROW(),IF(AX19&lt;=0,40000+ROW(),"")))))</x:f>
      </x:c>
      <x:c r="ED19" s="50" t="str">
        <x:f>IF(EC19="","",COUNTIFS($EC$2:$EC$1001,"&gt;0",$EC$2:$EC$1001,"&lt;"&amp;EC19)+1)</x:f>
      </x:c>
    </x:row>
    <x:row r="20">
      <x:c r="A20" s="115"/>
      <x:c r="B20" s="115"/>
      <x:c r="C20" s="115"/>
      <x:c r="D20" s="118"/>
      <x:c r="E20" s="118"/>
      <x:c r="F20" s="118"/>
      <x:c r="G20" s="118"/>
      <x:c r="H20" s="118"/>
      <x:c r="I20" s="118"/>
      <x:c r="J20" s="118"/>
      <x:c r="K20" s="118"/>
      <x:c r="L20" s="118"/>
      <x:c r="M20" s="118"/>
      <x:c r="N20" s="118"/>
      <x:c r="O20" s="118"/>
      <x:c r="P20" s="118"/>
      <x:c r="Q20" s="118"/>
      <x:c r="R20" s="118"/>
      <x:c r="S20" s="118"/>
      <x:c r="T20" s="118"/>
      <x:c r="U20" s="118"/>
      <x:c r="V20" s="118"/>
      <x:c r="W20" s="118"/>
      <x:c r="X20" s="118"/>
      <x:c r="Y20" s="118"/>
      <x:c r="Z20" s="118"/>
      <x:c r="AA20" s="118"/>
      <x:c r="AB20" s="118"/>
      <x:c r="AC20" s="118"/>
      <x:c r="AD20" s="118"/>
      <x:c r="AE20" s="118"/>
      <x:c r="AF20" s="118"/>
      <x:c r="AG20" s="118"/>
      <x:c r="AH20" s="118"/>
      <x:c r="AI20" s="118"/>
      <x:c r="AJ20" s="118"/>
      <x:c r="AK20" s="118"/>
      <x:c r="AL20" s="118"/>
      <x:c r="AM20" s="118"/>
      <x:c r="AN20" s="118"/>
      <x:c r="AO20" s="118"/>
      <x:c r="AP20" s="115"/>
      <x:c r="AQ20" s="49" t="str">
        <x:f>IF(A20="","",COUNT(BI20:INDEX(BI20:CR20,1,'Настройки'!$B$3)))</x:f>
      </x:c>
      <x:c r="AR20" s="49" t="str">
        <x:f>IF(A20="","",SUM(BI20:INDEX(BI20:CR20,1,'Настройки'!$B$3)))</x:f>
      </x:c>
      <x:c r="AS20" s="58" t="str">
        <x:f>IF(A20="","",IF('Настройки'!$B$4="Стоимость потребления",AR20*D20,IF('Настройки'!$B$4="Количество",AR20,E20)))</x:f>
      </x:c>
      <x:c r="AT20" s="61" t="str">
        <x:f>IF(OR(A20="",AS20&lt;0,SUM($AS$2:$AS$1001)&lt;=0),"",AS20/SUM($AS$2:$AS$1001))</x:f>
      </x:c>
      <x:c r="AU20" s="61" t="str">
        <x:f>IF(OR(A20="",AS20&lt;0,SUM($AS$2:$AS$1001)&lt;=0),"",SUMIFS($AS$2:$AS$1001,$AS$2:$AS$1001,"&gt;"&amp;AS20)/SUM($AS$2:$AS$1001))</x:f>
      </x:c>
      <x:c r="AV20" s="61" t="str">
        <x:f>IF(OR(A20="",AS20&lt;0,SUM($AS$2:$AS$1001)&lt;=0),"",SUMIFS($AS$2:$AS$1001,$AS$2:$AS$1001,"&gt;="&amp;AS20)/SUM($AS$2:$AS$1001))</x:f>
      </x:c>
      <x:c r="AW20" s="49" t="str">
        <x:f>IF(A20="","",IF(SUM($AS$2:$AS$1001)&lt;=0,"Не определён",IF(AS20&lt;0,"Исключение",IF(AU20&lt;'Настройки'!$B$5,"A",IF(AU20&lt;'Настройки'!$B$6,"B","C")))))</x:f>
      </x:c>
      <x:c r="AX20" s="58" t="str">
        <x:f>IF(A20="","",IF(AQ20=0,"",AVERAGE(BI20:INDEX(BI20:CR20,1,'Настройки'!$B$3))))</x:f>
      </x:c>
      <x:c r="AY20" s="58" t="str">
        <x:f>IF(OR(A20="",AQ20=0),"",STDEVP(BI20:INDEX(BI20:CR20,1,'Настройки'!$B$3)))</x:f>
      </x:c>
      <x:c r="AZ20" s="61" t="str">
        <x:f>IF(OR(A20="",AQ20&lt;'Настройки'!$B$12,AX20&lt;=0,AND('Настройки'!$B$10="Блокировать",COUNTIF(F20:INDEX(F20:AO20,1,'Настройки'!$B$3),"&lt;0")&gt;0)),"",AY20/ABS(AX20))</x:f>
      </x:c>
      <x:c r="BA20" s="49" t="str">
        <x:f>IF(A20="","",IF(AND('Настройки'!$B$10="Блокировать",COUNTIF(F20:INDEX(F20:AO20,1,'Настройки'!$B$3),"&lt;0")&gt;0),"Не определён",IF(AQ20&lt;'Настройки'!$B$12,"Не определён",IF(AX20=0,"Нет спроса",IF(AX20&lt;0,"Не определён",IF(AZ20&lt;='Настройки'!$B$7,"X",IF(AZ20&lt;='Настройки'!$B$8,"Y","Z")))))))</x:f>
      </x:c>
      <x:c r="BB20" s="49" t="str">
        <x:f>IF(OR(A20="",LEN(AW20)&lt;&gt;1,LEN(BA20)&lt;&gt;1),"",AW20&amp;BA20)</x:f>
      </x:c>
      <x:c r="BC20" s="61" t="str">
        <x:f>IF(OR(A20="",AQ20=0),"",(COUNT(BI20:INDEX(BI20:CR20,1,'Настройки'!$B$3))-COUNT(CS20:INDEX(CS20:EB20,1,'Настройки'!$B$3)))/AQ20)</x:f>
      </x:c>
      <x:c r="BD20" s="64" t="str">
        <x:f>IF(OR(A20="",COUNT(CS20:INDEX(CS20:EB20,1,'Настройки'!$B$3))=0),"",AQ20/COUNT(CS20:INDEX(CS20:EB20,1,'Настройки'!$B$3)))</x:f>
      </x:c>
      <x:c r="BE20" s="64" t="str">
        <x:f>IF(OR(A20="",COUNT(CS20:INDEX(CS20:EB20,1,'Настройки'!$B$3))=0),"",IF(AVERAGE(CS20:INDEX(CS20:EB20,1,'Настройки'!$B$3))=0,"",(STDEVP(CS20:INDEX(CS20:EB20,1,'Настройки'!$B$3))/ABS(AVERAGE(CS20:INDEX(CS20:EB20,1,'Настройки'!$B$3))))^2))</x:f>
      </x:c>
      <x:c r="BF20" s="49" t="str">
        <x:f>IF(A20="","",IF(AQ20&lt;3,"Недостаточно",IF(AQ20&lt;6,"Предварительный","Обычный")))</x:f>
      </x:c>
      <x:c r="BG20" s="49" t="str">
        <x:f>IF(A20="","",IF(COUNTIF(F20:INDEX(F20:AO20,1,'Настройки'!$B$3),"&lt;0")&gt;0,IF('Настройки'!$B$10="Блокировать","Отрицательный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"),"")&amp;IF(AQ20&lt;3,"Недостаточно истории. ",IF(AQ20&lt;6,"Предварительная классификация. ",""))&amp;IF(AX20=0,"Нет спроса за горизонт. ","")&amp;IF(AZ20&gt;'Настройки'!$B$11,"Экстремальная вариативность. ",""))</x:f>
      </x:c>
      <x:c r="BH20" s="49" t="str">
        <x:f>IF(A20="","",IFERROR(VLOOKUP(BB20,'Настройки'!$D$3:$E$11,2,FALSE),"Сначала проверьте исходные данные и историю спроса.")&amp;" Уточните срок поставки, MOQ и критичность.")</x:f>
      </x:c>
      <x:c r="BI20" s="50" t="str">
        <x:f>IF(1&gt;'Настройки'!$B$3,"",IF(ISBLANK(F20),IF('Настройки'!$B$9="Нулевой спрос",0,""),IF(F20&lt;0,IF('Настройки'!$B$10="Исключить","",IF('Настройки'!$B$10="Абсолютные значения",ABS(F20),F20)),F20)))</x:f>
      </x:c>
      <x:c r="BJ20" s="50" t="str">
        <x:f>IF(2&gt;'Настройки'!$B$3,"",IF(ISBLANK(G20),IF('Настройки'!$B$9="Нулевой спрос",0,""),IF(G20&lt;0,IF('Настройки'!$B$10="Исключить","",IF('Настройки'!$B$10="Абсолютные значения",ABS(G20),G20)),G20)))</x:f>
      </x:c>
      <x:c r="BK20" s="50" t="str">
        <x:f>IF(3&gt;'Настройки'!$B$3,"",IF(ISBLANK(H20),IF('Настройки'!$B$9="Нулевой спрос",0,""),IF(H20&lt;0,IF('Настройки'!$B$10="Исключить","",IF('Настройки'!$B$10="Абсолютные значения",ABS(H20),H20)),H20)))</x:f>
      </x:c>
      <x:c r="BL20" s="50" t="str">
        <x:f>IF(4&gt;'Настройки'!$B$3,"",IF(ISBLANK(I20),IF('Настройки'!$B$9="Нулевой спрос",0,""),IF(I20&lt;0,IF('Настройки'!$B$10="Исключить","",IF('Настройки'!$B$10="Абсолютные значения",ABS(I20),I20)),I20)))</x:f>
      </x:c>
      <x:c r="BM20" s="50" t="str">
        <x:f>IF(5&gt;'Настройки'!$B$3,"",IF(ISBLANK(J20),IF('Настройки'!$B$9="Нулевой спрос",0,""),IF(J20&lt;0,IF('Настройки'!$B$10="Исключить","",IF('Настройки'!$B$10="Абсолютные значения",ABS(J20),J20)),J20)))</x:f>
      </x:c>
      <x:c r="BN20" s="50" t="str">
        <x:f>IF(6&gt;'Настройки'!$B$3,"",IF(ISBLANK(K20),IF('Настройки'!$B$9="Нулевой спрос",0,""),IF(K20&lt;0,IF('Настройки'!$B$10="Исключить","",IF('Настройки'!$B$10="Абсолютные значения",ABS(K20),K20)),K20)))</x:f>
      </x:c>
      <x:c r="BO20" s="50" t="str">
        <x:f>IF(7&gt;'Настройки'!$B$3,"",IF(ISBLANK(L20),IF('Настройки'!$B$9="Нулевой спрос",0,""),IF(L20&lt;0,IF('Настройки'!$B$10="Исключить","",IF('Настройки'!$B$10="Абсолютные значения",ABS(L20),L20)),L20)))</x:f>
      </x:c>
      <x:c r="BP20" s="50" t="str">
        <x:f>IF(8&gt;'Настройки'!$B$3,"",IF(ISBLANK(M20),IF('Настройки'!$B$9="Нулевой спрос",0,""),IF(M20&lt;0,IF('Настройки'!$B$10="Исключить","",IF('Настройки'!$B$10="Абсолютные значения",ABS(M20),M20)),M20)))</x:f>
      </x:c>
      <x:c r="BQ20" s="50" t="str">
        <x:f>IF(9&gt;'Настройки'!$B$3,"",IF(ISBLANK(N20),IF('Настройки'!$B$9="Нулевой спрос",0,""),IF(N20&lt;0,IF('Настройки'!$B$10="Исключить","",IF('Настройки'!$B$10="Абсолютные значения",ABS(N20),N20)),N20)))</x:f>
      </x:c>
      <x:c r="BR20" s="50" t="str">
        <x:f>IF(10&gt;'Настройки'!$B$3,"",IF(ISBLANK(O20),IF('Настройки'!$B$9="Нулевой спрос",0,""),IF(O20&lt;0,IF('Настройки'!$B$10="Исключить","",IF('Настройки'!$B$10="Абсолютные значения",ABS(O20),O20)),O20)))</x:f>
      </x:c>
      <x:c r="BS20" s="50" t="str">
        <x:f>IF(11&gt;'Настройки'!$B$3,"",IF(ISBLANK(P20),IF('Настройки'!$B$9="Нулевой спрос",0,""),IF(P20&lt;0,IF('Настройки'!$B$10="Исключить","",IF('Настройки'!$B$10="Абсолютные значения",ABS(P20),P20)),P20)))</x:f>
      </x:c>
      <x:c r="BT20" s="50" t="str">
        <x:f>IF(12&gt;'Настройки'!$B$3,"",IF(ISBLANK(Q20),IF('Настройки'!$B$9="Нулевой спрос",0,""),IF(Q20&lt;0,IF('Настройки'!$B$10="Исключить","",IF('Настройки'!$B$10="Абсолютные значения",ABS(Q20),Q20)),Q20)))</x:f>
      </x:c>
      <x:c r="BU20" s="50" t="str">
        <x:f>IF(13&gt;'Настройки'!$B$3,"",IF(ISBLANK(R20),IF('Настройки'!$B$9="Нулевой спрос",0,""),IF(R20&lt;0,IF('Настройки'!$B$10="Исключить","",IF('Настройки'!$B$10="Абсолютные значения",ABS(R20),R20)),R20)))</x:f>
      </x:c>
      <x:c r="BV20" s="50" t="str">
        <x:f>IF(14&gt;'Настройки'!$B$3,"",IF(ISBLANK(S20),IF('Настройки'!$B$9="Нулевой спрос",0,""),IF(S20&lt;0,IF('Настройки'!$B$10="Исключить","",IF('Настройки'!$B$10="Абсолютные значения",ABS(S20),S20)),S20)))</x:f>
      </x:c>
      <x:c r="BW20" s="50" t="str">
        <x:f>IF(15&gt;'Настройки'!$B$3,"",IF(ISBLANK(T20),IF('Настройки'!$B$9="Нулевой спрос",0,""),IF(T20&lt;0,IF('Настройки'!$B$10="Исключить","",IF('Настройки'!$B$10="Абсолютные значения",ABS(T20),T20)),T20)))</x:f>
      </x:c>
      <x:c r="BX20" s="50" t="str">
        <x:f>IF(16&gt;'Настройки'!$B$3,"",IF(ISBLANK(U20),IF('Настройки'!$B$9="Нулевой спрос",0,""),IF(U20&lt;0,IF('Настройки'!$B$10="Исключить","",IF('Настройки'!$B$10="Абсолютные значения",ABS(U20),U20)),U20)))</x:f>
      </x:c>
      <x:c r="BY20" s="50" t="str">
        <x:f>IF(17&gt;'Настройки'!$B$3,"",IF(ISBLANK(V20),IF('Настройки'!$B$9="Нулевой спрос",0,""),IF(V20&lt;0,IF('Настройки'!$B$10="Исключить","",IF('Настройки'!$B$10="Абсолютные значения",ABS(V20),V20)),V20)))</x:f>
      </x:c>
      <x:c r="BZ20" s="50" t="str">
        <x:f>IF(18&gt;'Настройки'!$B$3,"",IF(ISBLANK(W20),IF('Настройки'!$B$9="Нулевой спрос",0,""),IF(W20&lt;0,IF('Настройки'!$B$10="Исключить","",IF('Настройки'!$B$10="Абсолютные значения",ABS(W20),W20)),W20)))</x:f>
      </x:c>
      <x:c r="CA20" s="50" t="str">
        <x:f>IF(19&gt;'Настройки'!$B$3,"",IF(ISBLANK(X20),IF('Настройки'!$B$9="Нулевой спрос",0,""),IF(X20&lt;0,IF('Настройки'!$B$10="Исключить","",IF('Настройки'!$B$10="Абсолютные значения",ABS(X20),X20)),X20)))</x:f>
      </x:c>
      <x:c r="CB20" s="50" t="str">
        <x:f>IF(20&gt;'Настройки'!$B$3,"",IF(ISBLANK(Y20),IF('Настройки'!$B$9="Нулевой спрос",0,""),IF(Y20&lt;0,IF('Настройки'!$B$10="Исключить","",IF('Настройки'!$B$10="Абсолютные значения",ABS(Y20),Y20)),Y20)))</x:f>
      </x:c>
      <x:c r="CC20" s="50" t="str">
        <x:f>IF(21&gt;'Настройки'!$B$3,"",IF(ISBLANK(Z20),IF('Настройки'!$B$9="Нулевой спрос",0,""),IF(Z20&lt;0,IF('Настройки'!$B$10="Исключить","",IF('Настройки'!$B$10="Абсолютные значения",ABS(Z20),Z20)),Z20)))</x:f>
      </x:c>
      <x:c r="CD20" s="50" t="str">
        <x:f>IF(22&gt;'Настройки'!$B$3,"",IF(ISBLANK(AA20),IF('Настройки'!$B$9="Нулевой спрос",0,""),IF(AA20&lt;0,IF('Настройки'!$B$10="Исключить","",IF('Настройки'!$B$10="Абсолютные значения",ABS(AA20),AA20)),AA20)))</x:f>
      </x:c>
      <x:c r="CE20" s="50" t="str">
        <x:f>IF(23&gt;'Настройки'!$B$3,"",IF(ISBLANK(AB20),IF('Настройки'!$B$9="Нулевой спрос",0,""),IF(AB20&lt;0,IF('Настройки'!$B$10="Исключить","",IF('Настройки'!$B$10="Абсолютные значения",ABS(AB20),AB20)),AB20)))</x:f>
      </x:c>
      <x:c r="CF20" s="50" t="str">
        <x:f>IF(24&gt;'Настройки'!$B$3,"",IF(ISBLANK(AC20),IF('Настройки'!$B$9="Нулевой спрос",0,""),IF(AC20&lt;0,IF('Настройки'!$B$10="Исключить","",IF('Настройки'!$B$10="Абсолютные значения",ABS(AC20),AC20)),AC20)))</x:f>
      </x:c>
      <x:c r="CG20" s="50" t="str">
        <x:f>IF(25&gt;'Настройки'!$B$3,"",IF(ISBLANK(AD20),IF('Настройки'!$B$9="Нулевой спрос",0,""),IF(AD20&lt;0,IF('Настройки'!$B$10="Исключить","",IF('Настройки'!$B$10="Абсолютные значения",ABS(AD20),AD20)),AD20)))</x:f>
      </x:c>
      <x:c r="CH20" s="50" t="str">
        <x:f>IF(26&gt;'Настройки'!$B$3,"",IF(ISBLANK(AE20),IF('Настройки'!$B$9="Нулевой спрос",0,""),IF(AE20&lt;0,IF('Настройки'!$B$10="Исключить","",IF('Настройки'!$B$10="Абсолютные значения",ABS(AE20),AE20)),AE20)))</x:f>
      </x:c>
      <x:c r="CI20" s="50" t="str">
        <x:f>IF(27&gt;'Настройки'!$B$3,"",IF(ISBLANK(AF20),IF('Настройки'!$B$9="Нулевой спрос",0,""),IF(AF20&lt;0,IF('Настройки'!$B$10="Исключить","",IF('Настройки'!$B$10="Абсолютные значения",ABS(AF20),AF20)),AF20)))</x:f>
      </x:c>
      <x:c r="CJ20" s="50" t="str">
        <x:f>IF(28&gt;'Настройки'!$B$3,"",IF(ISBLANK(AG20),IF('Настройки'!$B$9="Нулевой спрос",0,""),IF(AG20&lt;0,IF('Настройки'!$B$10="Исключить","",IF('Настройки'!$B$10="Абсолютные значения",ABS(AG20),AG20)),AG20)))</x:f>
      </x:c>
      <x:c r="CK20" s="50" t="str">
        <x:f>IF(29&gt;'Настройки'!$B$3,"",IF(ISBLANK(AH20),IF('Настройки'!$B$9="Нулевой спрос",0,""),IF(AH20&lt;0,IF('Настройки'!$B$10="Исключить","",IF('Настройки'!$B$10="Абсолютные значения",ABS(AH20),AH20)),AH20)))</x:f>
      </x:c>
      <x:c r="CL20" s="50" t="str">
        <x:f>IF(30&gt;'Настройки'!$B$3,"",IF(ISBLANK(AI20),IF('Настройки'!$B$9="Нулевой спрос",0,""),IF(AI20&lt;0,IF('Настройки'!$B$10="Исключить","",IF('Настройки'!$B$10="Абсолютные значения",ABS(AI20),AI20)),AI20)))</x:f>
      </x:c>
      <x:c r="CM20" s="50" t="str">
        <x:f>IF(31&gt;'Настройки'!$B$3,"",IF(ISBLANK(AJ20),IF('Настройки'!$B$9="Нулевой спрос",0,""),IF(AJ20&lt;0,IF('Настройки'!$B$10="Исключить","",IF('Настройки'!$B$10="Абсолютные значения",ABS(AJ20),AJ20)),AJ20)))</x:f>
      </x:c>
      <x:c r="CN20" s="50" t="str">
        <x:f>IF(32&gt;'Настройки'!$B$3,"",IF(ISBLANK(AK20),IF('Настройки'!$B$9="Нулевой спрос",0,""),IF(AK20&lt;0,IF('Настройки'!$B$10="Исключить","",IF('Настройки'!$B$10="Абсолютные значения",ABS(AK20),AK20)),AK20)))</x:f>
      </x:c>
      <x:c r="CO20" s="50" t="str">
        <x:f>IF(33&gt;'Настройки'!$B$3,"",IF(ISBLANK(AL20),IF('Настройки'!$B$9="Нулевой спрос",0,""),IF(AL20&lt;0,IF('Настройки'!$B$10="Исключить","",IF('Настройки'!$B$10="Абсолютные значения",ABS(AL20),AL20)),AL20)))</x:f>
      </x:c>
      <x:c r="CP20" s="50" t="str">
        <x:f>IF(34&gt;'Настройки'!$B$3,"",IF(ISBLANK(AM20),IF('Настройки'!$B$9="Нулевой спрос",0,""),IF(AM20&lt;0,IF('Настройки'!$B$10="Исключить","",IF('Настройки'!$B$10="Абсолютные значения",ABS(AM20),AM20)),AM20)))</x:f>
      </x:c>
      <x:c r="CQ20" s="50" t="str">
        <x:f>IF(35&gt;'Настройки'!$B$3,"",IF(ISBLANK(AN20),IF('Настройки'!$B$9="Нулевой спрос",0,""),IF(AN20&lt;0,IF('Настройки'!$B$10="Исключить","",IF('Настройки'!$B$10="Абсолютные значения",ABS(AN20),AN20)),AN20)))</x:f>
      </x:c>
      <x:c r="CR20" s="50" t="str">
        <x:f>IF(36&gt;'Настройки'!$B$3,"",IF(ISBLANK(AO20),IF('Настройки'!$B$9="Нулевой спрос",0,""),IF(AO20&lt;0,IF('Настройки'!$B$10="Исключить","",IF('Настройки'!$B$10="Абсолютные значения",ABS(AO20),AO20)),AO20)))</x:f>
      </x:c>
      <x:c r="CS20" s="50" t="str">
        <x:f>IF(OR(1&gt;'Настройки'!$B$3,ISBLANK(BI20),BI20=0),"",BI20)</x:f>
      </x:c>
      <x:c r="CT20" s="50" t="str">
        <x:f>IF(OR(2&gt;'Настройки'!$B$3,ISBLANK(BJ20),BJ20=0),"",BJ20)</x:f>
      </x:c>
      <x:c r="CU20" s="50" t="str">
        <x:f>IF(OR(3&gt;'Настройки'!$B$3,ISBLANK(BK20),BK20=0),"",BK20)</x:f>
      </x:c>
      <x:c r="CV20" s="50" t="str">
        <x:f>IF(OR(4&gt;'Настройки'!$B$3,ISBLANK(BL20),BL20=0),"",BL20)</x:f>
      </x:c>
      <x:c r="CW20" s="50" t="str">
        <x:f>IF(OR(5&gt;'Настройки'!$B$3,ISBLANK(BM20),BM20=0),"",BM20)</x:f>
      </x:c>
      <x:c r="CX20" s="50" t="str">
        <x:f>IF(OR(6&gt;'Настройки'!$B$3,ISBLANK(BN20),BN20=0),"",BN20)</x:f>
      </x:c>
      <x:c r="CY20" s="50" t="str">
        <x:f>IF(OR(7&gt;'Настройки'!$B$3,ISBLANK(BO20),BO20=0),"",BO20)</x:f>
      </x:c>
      <x:c r="CZ20" s="50" t="str">
        <x:f>IF(OR(8&gt;'Настройки'!$B$3,ISBLANK(BP20),BP20=0),"",BP20)</x:f>
      </x:c>
      <x:c r="DA20" s="50" t="str">
        <x:f>IF(OR(9&gt;'Настройки'!$B$3,ISBLANK(BQ20),BQ20=0),"",BQ20)</x:f>
      </x:c>
      <x:c r="DB20" s="50" t="str">
        <x:f>IF(OR(10&gt;'Настройки'!$B$3,ISBLANK(BR20),BR20=0),"",BR20)</x:f>
      </x:c>
      <x:c r="DC20" s="50" t="str">
        <x:f>IF(OR(11&gt;'Настройки'!$B$3,ISBLANK(BS20),BS20=0),"",BS20)</x:f>
      </x:c>
      <x:c r="DD20" s="50" t="str">
        <x:f>IF(OR(12&gt;'Настройки'!$B$3,ISBLANK(BT20),BT20=0),"",BT20)</x:f>
      </x:c>
      <x:c r="DE20" s="50" t="str">
        <x:f>IF(OR(13&gt;'Настройки'!$B$3,ISBLANK(BU20),BU20=0),"",BU20)</x:f>
      </x:c>
      <x:c r="DF20" s="50" t="str">
        <x:f>IF(OR(14&gt;'Настройки'!$B$3,ISBLANK(BV20),BV20=0),"",BV20)</x:f>
      </x:c>
      <x:c r="DG20" s="50" t="str">
        <x:f>IF(OR(15&gt;'Настройки'!$B$3,ISBLANK(BW20),BW20=0),"",BW20)</x:f>
      </x:c>
      <x:c r="DH20" s="50" t="str">
        <x:f>IF(OR(16&gt;'Настройки'!$B$3,ISBLANK(BX20),BX20=0),"",BX20)</x:f>
      </x:c>
      <x:c r="DI20" s="50" t="str">
        <x:f>IF(OR(17&gt;'Настройки'!$B$3,ISBLANK(BY20),BY20=0),"",BY20)</x:f>
      </x:c>
      <x:c r="DJ20" s="50" t="str">
        <x:f>IF(OR(18&gt;'Настройки'!$B$3,ISBLANK(BZ20),BZ20=0),"",BZ20)</x:f>
      </x:c>
      <x:c r="DK20" s="50" t="str">
        <x:f>IF(OR(19&gt;'Настройки'!$B$3,ISBLANK(CA20),CA20=0),"",CA20)</x:f>
      </x:c>
      <x:c r="DL20" s="50" t="str">
        <x:f>IF(OR(20&gt;'Настройки'!$B$3,ISBLANK(CB20),CB20=0),"",CB20)</x:f>
      </x:c>
      <x:c r="DM20" s="50" t="str">
        <x:f>IF(OR(21&gt;'Настройки'!$B$3,ISBLANK(CC20),CC20=0),"",CC20)</x:f>
      </x:c>
      <x:c r="DN20" s="50" t="str">
        <x:f>IF(OR(22&gt;'Настройки'!$B$3,ISBLANK(CD20),CD20=0),"",CD20)</x:f>
      </x:c>
      <x:c r="DO20" s="50" t="str">
        <x:f>IF(OR(23&gt;'Настройки'!$B$3,ISBLANK(CE20),CE20=0),"",CE20)</x:f>
      </x:c>
      <x:c r="DP20" s="50" t="str">
        <x:f>IF(OR(24&gt;'Настройки'!$B$3,ISBLANK(CF20),CF20=0),"",CF20)</x:f>
      </x:c>
      <x:c r="DQ20" s="50" t="str">
        <x:f>IF(OR(25&gt;'Настройки'!$B$3,ISBLANK(CG20),CG20=0),"",CG20)</x:f>
      </x:c>
      <x:c r="DR20" s="50" t="str">
        <x:f>IF(OR(26&gt;'Настройки'!$B$3,ISBLANK(CH20),CH20=0),"",CH20)</x:f>
      </x:c>
      <x:c r="DS20" s="50" t="str">
        <x:f>IF(OR(27&gt;'Настройки'!$B$3,ISBLANK(CI20),CI20=0),"",CI20)</x:f>
      </x:c>
      <x:c r="DT20" s="50" t="str">
        <x:f>IF(OR(28&gt;'Настройки'!$B$3,ISBLANK(CJ20),CJ20=0),"",CJ20)</x:f>
      </x:c>
      <x:c r="DU20" s="50" t="str">
        <x:f>IF(OR(29&gt;'Настройки'!$B$3,ISBLANK(CK20),CK20=0),"",CK20)</x:f>
      </x:c>
      <x:c r="DV20" s="50" t="str">
        <x:f>IF(OR(30&gt;'Настройки'!$B$3,ISBLANK(CL20),CL20=0),"",CL20)</x:f>
      </x:c>
      <x:c r="DW20" s="50" t="str">
        <x:f>IF(OR(31&gt;'Настройки'!$B$3,ISBLANK(CM20),CM20=0),"",CM20)</x:f>
      </x:c>
      <x:c r="DX20" s="50" t="str">
        <x:f>IF(OR(32&gt;'Настройки'!$B$3,ISBLANK(CN20),CN20=0),"",CN20)</x:f>
      </x:c>
      <x:c r="DY20" s="50" t="str">
        <x:f>IF(OR(33&gt;'Настройки'!$B$3,ISBLANK(CO20),CO20=0),"",CO20)</x:f>
      </x:c>
      <x:c r="DZ20" s="50" t="str">
        <x:f>IF(OR(34&gt;'Настройки'!$B$3,ISBLANK(CP20),CP20=0),"",CP20)</x:f>
      </x:c>
      <x:c r="EA20" s="50" t="str">
        <x:f>IF(OR(35&gt;'Настройки'!$B$3,ISBLANK(CQ20),CQ20=0),"",CQ20)</x:f>
      </x:c>
      <x:c r="EB20" s="50" t="str">
        <x:f>IF(OR(36&gt;'Настройки'!$B$3,ISBLANK(CR20),CR20=0),"",CR20)</x:f>
      </x:c>
      <x:c r="EC20" s="50" t="str">
        <x:f>IF(A20="","",IF(OR(BB20="AZ",BB20="BZ"),10000+ROW(),IF(AZ20&gt;'Настройки'!$B$11,20000+ROW(),IF(BF20&lt;&gt;"Обычный",30000+ROW(),IF(AX20&lt;=0,40000+ROW(),"")))))</x:f>
      </x:c>
      <x:c r="ED20" s="50" t="str">
        <x:f>IF(EC20="","",COUNTIFS($EC$2:$EC$1001,"&gt;0",$EC$2:$EC$1001,"&lt;"&amp;EC20)+1)</x:f>
      </x:c>
    </x:row>
    <x:row r="21">
      <x:c r="A21" s="115"/>
      <x:c r="B21" s="115"/>
      <x:c r="C21" s="115"/>
      <x:c r="D21" s="118"/>
      <x:c r="E21" s="118"/>
      <x:c r="F21" s="118"/>
      <x:c r="G21" s="118"/>
      <x:c r="H21" s="118"/>
      <x:c r="I21" s="118"/>
      <x:c r="J21" s="118"/>
      <x:c r="K21" s="118"/>
      <x:c r="L21" s="118"/>
      <x:c r="M21" s="118"/>
      <x:c r="N21" s="118"/>
      <x:c r="O21" s="118"/>
      <x:c r="P21" s="118"/>
      <x:c r="Q21" s="118"/>
      <x:c r="R21" s="118"/>
      <x:c r="S21" s="118"/>
      <x:c r="T21" s="118"/>
      <x:c r="U21" s="118"/>
      <x:c r="V21" s="118"/>
      <x:c r="W21" s="118"/>
      <x:c r="X21" s="118"/>
      <x:c r="Y21" s="118"/>
      <x:c r="Z21" s="118"/>
      <x:c r="AA21" s="118"/>
      <x:c r="AB21" s="118"/>
      <x:c r="AC21" s="118"/>
      <x:c r="AD21" s="118"/>
      <x:c r="AE21" s="118"/>
      <x:c r="AF21" s="118"/>
      <x:c r="AG21" s="118"/>
      <x:c r="AH21" s="118"/>
      <x:c r="AI21" s="118"/>
      <x:c r="AJ21" s="118"/>
      <x:c r="AK21" s="118"/>
      <x:c r="AL21" s="118"/>
      <x:c r="AM21" s="118"/>
      <x:c r="AN21" s="118"/>
      <x:c r="AO21" s="118"/>
      <x:c r="AP21" s="115"/>
      <x:c r="AQ21" s="49" t="str">
        <x:f>IF(A21="","",COUNT(BI21:INDEX(BI21:CR21,1,'Настройки'!$B$3)))</x:f>
      </x:c>
      <x:c r="AR21" s="49" t="str">
        <x:f>IF(A21="","",SUM(BI21:INDEX(BI21:CR21,1,'Настройки'!$B$3)))</x:f>
      </x:c>
      <x:c r="AS21" s="58" t="str">
        <x:f>IF(A21="","",IF('Настройки'!$B$4="Стоимость потребления",AR21*D21,IF('Настройки'!$B$4="Количество",AR21,E21)))</x:f>
      </x:c>
      <x:c r="AT21" s="61" t="str">
        <x:f>IF(OR(A21="",AS21&lt;0,SUM($AS$2:$AS$1001)&lt;=0),"",AS21/SUM($AS$2:$AS$1001))</x:f>
      </x:c>
      <x:c r="AU21" s="61" t="str">
        <x:f>IF(OR(A21="",AS21&lt;0,SUM($AS$2:$AS$1001)&lt;=0),"",SUMIFS($AS$2:$AS$1001,$AS$2:$AS$1001,"&gt;"&amp;AS21)/SUM($AS$2:$AS$1001))</x:f>
      </x:c>
      <x:c r="AV21" s="61" t="str">
        <x:f>IF(OR(A21="",AS21&lt;0,SUM($AS$2:$AS$1001)&lt;=0),"",SUMIFS($AS$2:$AS$1001,$AS$2:$AS$1001,"&gt;="&amp;AS21)/SUM($AS$2:$AS$1001))</x:f>
      </x:c>
      <x:c r="AW21" s="49" t="str">
        <x:f>IF(A21="","",IF(SUM($AS$2:$AS$1001)&lt;=0,"Не определён",IF(AS21&lt;0,"Исключение",IF(AU21&lt;'Настройки'!$B$5,"A",IF(AU21&lt;'Настройки'!$B$6,"B","C")))))</x:f>
      </x:c>
      <x:c r="AX21" s="58" t="str">
        <x:f>IF(A21="","",IF(AQ21=0,"",AVERAGE(BI21:INDEX(BI21:CR21,1,'Настройки'!$B$3))))</x:f>
      </x:c>
      <x:c r="AY21" s="58" t="str">
        <x:f>IF(OR(A21="",AQ21=0),"",STDEVP(BI21:INDEX(BI21:CR21,1,'Настройки'!$B$3)))</x:f>
      </x:c>
      <x:c r="AZ21" s="61" t="str">
        <x:f>IF(OR(A21="",AQ21&lt;'Настройки'!$B$12,AX21&lt;=0,AND('Настройки'!$B$10="Блокировать",COUNTIF(F21:INDEX(F21:AO21,1,'Настройки'!$B$3),"&lt;0")&gt;0)),"",AY21/ABS(AX21))</x:f>
      </x:c>
      <x:c r="BA21" s="49" t="str">
        <x:f>IF(A21="","",IF(AND('Настройки'!$B$10="Блокировать",COUNTIF(F21:INDEX(F21:AO21,1,'Настройки'!$B$3),"&lt;0")&gt;0),"Не определён",IF(AQ21&lt;'Настройки'!$B$12,"Не определён",IF(AX21=0,"Нет спроса",IF(AX21&lt;0,"Не определён",IF(AZ21&lt;='Настройки'!$B$7,"X",IF(AZ21&lt;='Настройки'!$B$8,"Y","Z")))))))</x:f>
      </x:c>
      <x:c r="BB21" s="49" t="str">
        <x:f>IF(OR(A21="",LEN(AW21)&lt;&gt;1,LEN(BA21)&lt;&gt;1),"",AW21&amp;BA21)</x:f>
      </x:c>
      <x:c r="BC21" s="61" t="str">
        <x:f>IF(OR(A21="",AQ21=0),"",(COUNT(BI21:INDEX(BI21:CR21,1,'Настройки'!$B$3))-COUNT(CS21:INDEX(CS21:EB21,1,'Настройки'!$B$3)))/AQ21)</x:f>
      </x:c>
      <x:c r="BD21" s="64" t="str">
        <x:f>IF(OR(A21="",COUNT(CS21:INDEX(CS21:EB21,1,'Настройки'!$B$3))=0),"",AQ21/COUNT(CS21:INDEX(CS21:EB21,1,'Настройки'!$B$3)))</x:f>
      </x:c>
      <x:c r="BE21" s="64" t="str">
        <x:f>IF(OR(A21="",COUNT(CS21:INDEX(CS21:EB21,1,'Настройки'!$B$3))=0),"",IF(AVERAGE(CS21:INDEX(CS21:EB21,1,'Настройки'!$B$3))=0,"",(STDEVP(CS21:INDEX(CS21:EB21,1,'Настройки'!$B$3))/ABS(AVERAGE(CS21:INDEX(CS21:EB21,1,'Настройки'!$B$3))))^2))</x:f>
      </x:c>
      <x:c r="BF21" s="49" t="str">
        <x:f>IF(A21="","",IF(AQ21&lt;3,"Недостаточно",IF(AQ21&lt;6,"Предварительный","Обычный")))</x:f>
      </x:c>
      <x:c r="BG21" s="49" t="str">
        <x:f>IF(A21="","",IF(COUNTIF(F21:INDEX(F21:AO21,1,'Настройки'!$B$3),"&lt;0")&gt;0,IF('Настройки'!$B$10="Блокировать","Отрицательный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"),"")&amp;IF(AQ21&lt;3,"Недостаточно истории. ",IF(AQ21&lt;6,"Предварительная классификация. ",""))&amp;IF(AX21=0,"Нет спроса за горизонт. ","")&amp;IF(AZ21&gt;'Настройки'!$B$11,"Экстремальная вариативность. ",""))</x:f>
      </x:c>
      <x:c r="BH21" s="49" t="str">
        <x:f>IF(A21="","",IFERROR(VLOOKUP(BB21,'Настройки'!$D$3:$E$11,2,FALSE),"Сначала проверьте исходные данные и историю спроса.")&amp;" Уточните срок поставки, MOQ и критичность.")</x:f>
      </x:c>
      <x:c r="BI21" s="50" t="str">
        <x:f>IF(1&gt;'Настройки'!$B$3,"",IF(ISBLANK(F21),IF('Настройки'!$B$9="Нулевой спрос",0,""),IF(F21&lt;0,IF('Настройки'!$B$10="Исключить","",IF('Настройки'!$B$10="Абсолютные значения",ABS(F21),F21)),F21)))</x:f>
      </x:c>
      <x:c r="BJ21" s="50" t="str">
        <x:f>IF(2&gt;'Настройки'!$B$3,"",IF(ISBLANK(G21),IF('Настройки'!$B$9="Нулевой спрос",0,""),IF(G21&lt;0,IF('Настройки'!$B$10="Исключить","",IF('Настройки'!$B$10="Абсолютные значения",ABS(G21),G21)),G21)))</x:f>
      </x:c>
      <x:c r="BK21" s="50" t="str">
        <x:f>IF(3&gt;'Настройки'!$B$3,"",IF(ISBLANK(H21),IF('Настройки'!$B$9="Нулевой спрос",0,""),IF(H21&lt;0,IF('Настройки'!$B$10="Исключить","",IF('Настройки'!$B$10="Абсолютные значения",ABS(H21),H21)),H21)))</x:f>
      </x:c>
      <x:c r="BL21" s="50" t="str">
        <x:f>IF(4&gt;'Настройки'!$B$3,"",IF(ISBLANK(I21),IF('Настройки'!$B$9="Нулевой спрос",0,""),IF(I21&lt;0,IF('Настройки'!$B$10="Исключить","",IF('Настройки'!$B$10="Абсолютные значения",ABS(I21),I21)),I21)))</x:f>
      </x:c>
      <x:c r="BM21" s="50" t="str">
        <x:f>IF(5&gt;'Настройки'!$B$3,"",IF(ISBLANK(J21),IF('Настройки'!$B$9="Нулевой спрос",0,""),IF(J21&lt;0,IF('Настройки'!$B$10="Исключить","",IF('Настройки'!$B$10="Абсолютные значения",ABS(J21),J21)),J21)))</x:f>
      </x:c>
      <x:c r="BN21" s="50" t="str">
        <x:f>IF(6&gt;'Настройки'!$B$3,"",IF(ISBLANK(K21),IF('Настройки'!$B$9="Нулевой спрос",0,""),IF(K21&lt;0,IF('Настройки'!$B$10="Исключить","",IF('Настройки'!$B$10="Абсолютные значения",ABS(K21),K21)),K21)))</x:f>
      </x:c>
      <x:c r="BO21" s="50" t="str">
        <x:f>IF(7&gt;'Настройки'!$B$3,"",IF(ISBLANK(L21),IF('Настройки'!$B$9="Нулевой спрос",0,""),IF(L21&lt;0,IF('Настройки'!$B$10="Исключить","",IF('Настройки'!$B$10="Абсолютные значения",ABS(L21),L21)),L21)))</x:f>
      </x:c>
      <x:c r="BP21" s="50" t="str">
        <x:f>IF(8&gt;'Настройки'!$B$3,"",IF(ISBLANK(M21),IF('Настройки'!$B$9="Нулевой спрос",0,""),IF(M21&lt;0,IF('Настройки'!$B$10="Исключить","",IF('Настройки'!$B$10="Абсолютные значения",ABS(M21),M21)),M21)))</x:f>
      </x:c>
      <x:c r="BQ21" s="50" t="str">
        <x:f>IF(9&gt;'Настройки'!$B$3,"",IF(ISBLANK(N21),IF('Настройки'!$B$9="Нулевой спрос",0,""),IF(N21&lt;0,IF('Настройки'!$B$10="Исключить","",IF('Настройки'!$B$10="Абсолютные значения",ABS(N21),N21)),N21)))</x:f>
      </x:c>
      <x:c r="BR21" s="50" t="str">
        <x:f>IF(10&gt;'Настройки'!$B$3,"",IF(ISBLANK(O21),IF('Настройки'!$B$9="Нулевой спрос",0,""),IF(O21&lt;0,IF('Настройки'!$B$10="Исключить","",IF('Настройки'!$B$10="Абсолютные значения",ABS(O21),O21)),O21)))</x:f>
      </x:c>
      <x:c r="BS21" s="50" t="str">
        <x:f>IF(11&gt;'Настройки'!$B$3,"",IF(ISBLANK(P21),IF('Настройки'!$B$9="Нулевой спрос",0,""),IF(P21&lt;0,IF('Настройки'!$B$10="Исключить","",IF('Настройки'!$B$10="Абсолютные значения",ABS(P21),P21)),P21)))</x:f>
      </x:c>
      <x:c r="BT21" s="50" t="str">
        <x:f>IF(12&gt;'Настройки'!$B$3,"",IF(ISBLANK(Q21),IF('Настройки'!$B$9="Нулевой спрос",0,""),IF(Q21&lt;0,IF('Настройки'!$B$10="Исключить","",IF('Настройки'!$B$10="Абсолютные значения",ABS(Q21),Q21)),Q21)))</x:f>
      </x:c>
      <x:c r="BU21" s="50" t="str">
        <x:f>IF(13&gt;'Настройки'!$B$3,"",IF(ISBLANK(R21),IF('Настройки'!$B$9="Нулевой спрос",0,""),IF(R21&lt;0,IF('Настройки'!$B$10="Исключить","",IF('Настройки'!$B$10="Абсолютные значения",ABS(R21),R21)),R21)))</x:f>
      </x:c>
      <x:c r="BV21" s="50" t="str">
        <x:f>IF(14&gt;'Настройки'!$B$3,"",IF(ISBLANK(S21),IF('Настройки'!$B$9="Нулевой спрос",0,""),IF(S21&lt;0,IF('Настройки'!$B$10="Исключить","",IF('Настройки'!$B$10="Абсолютные значения",ABS(S21),S21)),S21)))</x:f>
      </x:c>
      <x:c r="BW21" s="50" t="str">
        <x:f>IF(15&gt;'Настройки'!$B$3,"",IF(ISBLANK(T21),IF('Настройки'!$B$9="Нулевой спрос",0,""),IF(T21&lt;0,IF('Настройки'!$B$10="Исключить","",IF('Настройки'!$B$10="Абсолютные значения",ABS(T21),T21)),T21)))</x:f>
      </x:c>
      <x:c r="BX21" s="50" t="str">
        <x:f>IF(16&gt;'Настройки'!$B$3,"",IF(ISBLANK(U21),IF('Настройки'!$B$9="Нулевой спрос",0,""),IF(U21&lt;0,IF('Настройки'!$B$10="Исключить","",IF('Настройки'!$B$10="Абсолютные значения",ABS(U21),U21)),U21)))</x:f>
      </x:c>
      <x:c r="BY21" s="50" t="str">
        <x:f>IF(17&gt;'Настройки'!$B$3,"",IF(ISBLANK(V21),IF('Настройки'!$B$9="Нулевой спрос",0,""),IF(V21&lt;0,IF('Настройки'!$B$10="Исключить","",IF('Настройки'!$B$10="Абсолютные значения",ABS(V21),V21)),V21)))</x:f>
      </x:c>
      <x:c r="BZ21" s="50" t="str">
        <x:f>IF(18&gt;'Настройки'!$B$3,"",IF(ISBLANK(W21),IF('Настройки'!$B$9="Нулевой спрос",0,""),IF(W21&lt;0,IF('Настройки'!$B$10="Исключить","",IF('Настройки'!$B$10="Абсолютные значения",ABS(W21),W21)),W21)))</x:f>
      </x:c>
      <x:c r="CA21" s="50" t="str">
        <x:f>IF(19&gt;'Настройки'!$B$3,"",IF(ISBLANK(X21),IF('Настройки'!$B$9="Нулевой спрос",0,""),IF(X21&lt;0,IF('Настройки'!$B$10="Исключить","",IF('Настройки'!$B$10="Абсолютные значения",ABS(X21),X21)),X21)))</x:f>
      </x:c>
      <x:c r="CB21" s="50" t="str">
        <x:f>IF(20&gt;'Настройки'!$B$3,"",IF(ISBLANK(Y21),IF('Настройки'!$B$9="Нулевой спрос",0,""),IF(Y21&lt;0,IF('Настройки'!$B$10="Исключить","",IF('Настройки'!$B$10="Абсолютные значения",ABS(Y21),Y21)),Y21)))</x:f>
      </x:c>
      <x:c r="CC21" s="50" t="str">
        <x:f>IF(21&gt;'Настройки'!$B$3,"",IF(ISBLANK(Z21),IF('Настройки'!$B$9="Нулевой спрос",0,""),IF(Z21&lt;0,IF('Настройки'!$B$10="Исключить","",IF('Настройки'!$B$10="Абсолютные значения",ABS(Z21),Z21)),Z21)))</x:f>
      </x:c>
      <x:c r="CD21" s="50" t="str">
        <x:f>IF(22&gt;'Настройки'!$B$3,"",IF(ISBLANK(AA21),IF('Настройки'!$B$9="Нулевой спрос",0,""),IF(AA21&lt;0,IF('Настройки'!$B$10="Исключить","",IF('Настройки'!$B$10="Абсолютные значения",ABS(AA21),AA21)),AA21)))</x:f>
      </x:c>
      <x:c r="CE21" s="50" t="str">
        <x:f>IF(23&gt;'Настройки'!$B$3,"",IF(ISBLANK(AB21),IF('Настройки'!$B$9="Нулевой спрос",0,""),IF(AB21&lt;0,IF('Настройки'!$B$10="Исключить","",IF('Настройки'!$B$10="Абсолютные значения",ABS(AB21),AB21)),AB21)))</x:f>
      </x:c>
      <x:c r="CF21" s="50" t="str">
        <x:f>IF(24&gt;'Настройки'!$B$3,"",IF(ISBLANK(AC21),IF('Настройки'!$B$9="Нулевой спрос",0,""),IF(AC21&lt;0,IF('Настройки'!$B$10="Исключить","",IF('Настройки'!$B$10="Абсолютные значения",ABS(AC21),AC21)),AC21)))</x:f>
      </x:c>
      <x:c r="CG21" s="50" t="str">
        <x:f>IF(25&gt;'Настройки'!$B$3,"",IF(ISBLANK(AD21),IF('Настройки'!$B$9="Нулевой спрос",0,""),IF(AD21&lt;0,IF('Настройки'!$B$10="Исключить","",IF('Настройки'!$B$10="Абсолютные значения",ABS(AD21),AD21)),AD21)))</x:f>
      </x:c>
      <x:c r="CH21" s="50" t="str">
        <x:f>IF(26&gt;'Настройки'!$B$3,"",IF(ISBLANK(AE21),IF('Настройки'!$B$9="Нулевой спрос",0,""),IF(AE21&lt;0,IF('Настройки'!$B$10="Исключить","",IF('Настройки'!$B$10="Абсолютные значения",ABS(AE21),AE21)),AE21)))</x:f>
      </x:c>
      <x:c r="CI21" s="50" t="str">
        <x:f>IF(27&gt;'Настройки'!$B$3,"",IF(ISBLANK(AF21),IF('Настройки'!$B$9="Нулевой спрос",0,""),IF(AF21&lt;0,IF('Настройки'!$B$10="Исключить","",IF('Настройки'!$B$10="Абсолютные значения",ABS(AF21),AF21)),AF21)))</x:f>
      </x:c>
      <x:c r="CJ21" s="50" t="str">
        <x:f>IF(28&gt;'Настройки'!$B$3,"",IF(ISBLANK(AG21),IF('Настройки'!$B$9="Нулевой спрос",0,""),IF(AG21&lt;0,IF('Настройки'!$B$10="Исключить","",IF('Настройки'!$B$10="Абсолютные значения",ABS(AG21),AG21)),AG21)))</x:f>
      </x:c>
      <x:c r="CK21" s="50" t="str">
        <x:f>IF(29&gt;'Настройки'!$B$3,"",IF(ISBLANK(AH21),IF('Настройки'!$B$9="Нулевой спрос",0,""),IF(AH21&lt;0,IF('Настройки'!$B$10="Исключить","",IF('Настройки'!$B$10="Абсолютные значения",ABS(AH21),AH21)),AH21)))</x:f>
      </x:c>
      <x:c r="CL21" s="50" t="str">
        <x:f>IF(30&gt;'Настройки'!$B$3,"",IF(ISBLANK(AI21),IF('Настройки'!$B$9="Нулевой спрос",0,""),IF(AI21&lt;0,IF('Настройки'!$B$10="Исключить","",IF('Настройки'!$B$10="Абсолютные значения",ABS(AI21),AI21)),AI21)))</x:f>
      </x:c>
      <x:c r="CM21" s="50" t="str">
        <x:f>IF(31&gt;'Настройки'!$B$3,"",IF(ISBLANK(AJ21),IF('Настройки'!$B$9="Нулевой спрос",0,""),IF(AJ21&lt;0,IF('Настройки'!$B$10="Исключить","",IF('Настройки'!$B$10="Абсолютные значения",ABS(AJ21),AJ21)),AJ21)))</x:f>
      </x:c>
      <x:c r="CN21" s="50" t="str">
        <x:f>IF(32&gt;'Настройки'!$B$3,"",IF(ISBLANK(AK21),IF('Настройки'!$B$9="Нулевой спрос",0,""),IF(AK21&lt;0,IF('Настройки'!$B$10="Исключить","",IF('Настройки'!$B$10="Абсолютные значения",ABS(AK21),AK21)),AK21)))</x:f>
      </x:c>
      <x:c r="CO21" s="50" t="str">
        <x:f>IF(33&gt;'Настройки'!$B$3,"",IF(ISBLANK(AL21),IF('Настройки'!$B$9="Нулевой спрос",0,""),IF(AL21&lt;0,IF('Настройки'!$B$10="Исключить","",IF('Настройки'!$B$10="Абсолютные значения",ABS(AL21),AL21)),AL21)))</x:f>
      </x:c>
      <x:c r="CP21" s="50" t="str">
        <x:f>IF(34&gt;'Настройки'!$B$3,"",IF(ISBLANK(AM21),IF('Настройки'!$B$9="Нулевой спрос",0,""),IF(AM21&lt;0,IF('Настройки'!$B$10="Исключить","",IF('Настройки'!$B$10="Абсолютные значения",ABS(AM21),AM21)),AM21)))</x:f>
      </x:c>
      <x:c r="CQ21" s="50" t="str">
        <x:f>IF(35&gt;'Настройки'!$B$3,"",IF(ISBLANK(AN21),IF('Настройки'!$B$9="Нулевой спрос",0,""),IF(AN21&lt;0,IF('Настройки'!$B$10="Исключить","",IF('Настройки'!$B$10="Абсолютные значения",ABS(AN21),AN21)),AN21)))</x:f>
      </x:c>
      <x:c r="CR21" s="50" t="str">
        <x:f>IF(36&gt;'Настройки'!$B$3,"",IF(ISBLANK(AO21),IF('Настройки'!$B$9="Нулевой спрос",0,""),IF(AO21&lt;0,IF('Настройки'!$B$10="Исключить","",IF('Настройки'!$B$10="Абсолютные значения",ABS(AO21),AO21)),AO21)))</x:f>
      </x:c>
      <x:c r="CS21" s="50" t="str">
        <x:f>IF(OR(1&gt;'Настройки'!$B$3,ISBLANK(BI21),BI21=0),"",BI21)</x:f>
      </x:c>
      <x:c r="CT21" s="50" t="str">
        <x:f>IF(OR(2&gt;'Настройки'!$B$3,ISBLANK(BJ21),BJ21=0),"",BJ21)</x:f>
      </x:c>
      <x:c r="CU21" s="50" t="str">
        <x:f>IF(OR(3&gt;'Настройки'!$B$3,ISBLANK(BK21),BK21=0),"",BK21)</x:f>
      </x:c>
      <x:c r="CV21" s="50" t="str">
        <x:f>IF(OR(4&gt;'Настройки'!$B$3,ISBLANK(BL21),BL21=0),"",BL21)</x:f>
      </x:c>
      <x:c r="CW21" s="50" t="str">
        <x:f>IF(OR(5&gt;'Настройки'!$B$3,ISBLANK(BM21),BM21=0),"",BM21)</x:f>
      </x:c>
      <x:c r="CX21" s="50" t="str">
        <x:f>IF(OR(6&gt;'Настройки'!$B$3,ISBLANK(BN21),BN21=0),"",BN21)</x:f>
      </x:c>
      <x:c r="CY21" s="50" t="str">
        <x:f>IF(OR(7&gt;'Настройки'!$B$3,ISBLANK(BO21),BO21=0),"",BO21)</x:f>
      </x:c>
      <x:c r="CZ21" s="50" t="str">
        <x:f>IF(OR(8&gt;'Настройки'!$B$3,ISBLANK(BP21),BP21=0),"",BP21)</x:f>
      </x:c>
      <x:c r="DA21" s="50" t="str">
        <x:f>IF(OR(9&gt;'Настройки'!$B$3,ISBLANK(BQ21),BQ21=0),"",BQ21)</x:f>
      </x:c>
      <x:c r="DB21" s="50" t="str">
        <x:f>IF(OR(10&gt;'Настройки'!$B$3,ISBLANK(BR21),BR21=0),"",BR21)</x:f>
      </x:c>
      <x:c r="DC21" s="50" t="str">
        <x:f>IF(OR(11&gt;'Настройки'!$B$3,ISBLANK(BS21),BS21=0),"",BS21)</x:f>
      </x:c>
      <x:c r="DD21" s="50" t="str">
        <x:f>IF(OR(12&gt;'Настройки'!$B$3,ISBLANK(BT21),BT21=0),"",BT21)</x:f>
      </x:c>
      <x:c r="DE21" s="50" t="str">
        <x:f>IF(OR(13&gt;'Настройки'!$B$3,ISBLANK(BU21),BU21=0),"",BU21)</x:f>
      </x:c>
      <x:c r="DF21" s="50" t="str">
        <x:f>IF(OR(14&gt;'Настройки'!$B$3,ISBLANK(BV21),BV21=0),"",BV21)</x:f>
      </x:c>
      <x:c r="DG21" s="50" t="str">
        <x:f>IF(OR(15&gt;'Настройки'!$B$3,ISBLANK(BW21),BW21=0),"",BW21)</x:f>
      </x:c>
      <x:c r="DH21" s="50" t="str">
        <x:f>IF(OR(16&gt;'Настройки'!$B$3,ISBLANK(BX21),BX21=0),"",BX21)</x:f>
      </x:c>
      <x:c r="DI21" s="50" t="str">
        <x:f>IF(OR(17&gt;'Настройки'!$B$3,ISBLANK(BY21),BY21=0),"",BY21)</x:f>
      </x:c>
      <x:c r="DJ21" s="50" t="str">
        <x:f>IF(OR(18&gt;'Настройки'!$B$3,ISBLANK(BZ21),BZ21=0),"",BZ21)</x:f>
      </x:c>
      <x:c r="DK21" s="50" t="str">
        <x:f>IF(OR(19&gt;'Настройки'!$B$3,ISBLANK(CA21),CA21=0),"",CA21)</x:f>
      </x:c>
      <x:c r="DL21" s="50" t="str">
        <x:f>IF(OR(20&gt;'Настройки'!$B$3,ISBLANK(CB21),CB21=0),"",CB21)</x:f>
      </x:c>
      <x:c r="DM21" s="50" t="str">
        <x:f>IF(OR(21&gt;'Настройки'!$B$3,ISBLANK(CC21),CC21=0),"",CC21)</x:f>
      </x:c>
      <x:c r="DN21" s="50" t="str">
        <x:f>IF(OR(22&gt;'Настройки'!$B$3,ISBLANK(CD21),CD21=0),"",CD21)</x:f>
      </x:c>
      <x:c r="DO21" s="50" t="str">
        <x:f>IF(OR(23&gt;'Настройки'!$B$3,ISBLANK(CE21),CE21=0),"",CE21)</x:f>
      </x:c>
      <x:c r="DP21" s="50" t="str">
        <x:f>IF(OR(24&gt;'Настройки'!$B$3,ISBLANK(CF21),CF21=0),"",CF21)</x:f>
      </x:c>
      <x:c r="DQ21" s="50" t="str">
        <x:f>IF(OR(25&gt;'Настройки'!$B$3,ISBLANK(CG21),CG21=0),"",CG21)</x:f>
      </x:c>
      <x:c r="DR21" s="50" t="str">
        <x:f>IF(OR(26&gt;'Настройки'!$B$3,ISBLANK(CH21),CH21=0),"",CH21)</x:f>
      </x:c>
      <x:c r="DS21" s="50" t="str">
        <x:f>IF(OR(27&gt;'Настройки'!$B$3,ISBLANK(CI21),CI21=0),"",CI21)</x:f>
      </x:c>
      <x:c r="DT21" s="50" t="str">
        <x:f>IF(OR(28&gt;'Настройки'!$B$3,ISBLANK(CJ21),CJ21=0),"",CJ21)</x:f>
      </x:c>
      <x:c r="DU21" s="50" t="str">
        <x:f>IF(OR(29&gt;'Настройки'!$B$3,ISBLANK(CK21),CK21=0),"",CK21)</x:f>
      </x:c>
      <x:c r="DV21" s="50" t="str">
        <x:f>IF(OR(30&gt;'Настройки'!$B$3,ISBLANK(CL21),CL21=0),"",CL21)</x:f>
      </x:c>
      <x:c r="DW21" s="50" t="str">
        <x:f>IF(OR(31&gt;'Настройки'!$B$3,ISBLANK(CM21),CM21=0),"",CM21)</x:f>
      </x:c>
      <x:c r="DX21" s="50" t="str">
        <x:f>IF(OR(32&gt;'Настройки'!$B$3,ISBLANK(CN21),CN21=0),"",CN21)</x:f>
      </x:c>
      <x:c r="DY21" s="50" t="str">
        <x:f>IF(OR(33&gt;'Настройки'!$B$3,ISBLANK(CO21),CO21=0),"",CO21)</x:f>
      </x:c>
      <x:c r="DZ21" s="50" t="str">
        <x:f>IF(OR(34&gt;'Настройки'!$B$3,ISBLANK(CP21),CP21=0),"",CP21)</x:f>
      </x:c>
      <x:c r="EA21" s="50" t="str">
        <x:f>IF(OR(35&gt;'Настройки'!$B$3,ISBLANK(CQ21),CQ21=0),"",CQ21)</x:f>
      </x:c>
      <x:c r="EB21" s="50" t="str">
        <x:f>IF(OR(36&gt;'Настройки'!$B$3,ISBLANK(CR21),CR21=0),"",CR21)</x:f>
      </x:c>
      <x:c r="EC21" s="50" t="str">
        <x:f>IF(A21="","",IF(OR(BB21="AZ",BB21="BZ"),10000+ROW(),IF(AZ21&gt;'Настройки'!$B$11,20000+ROW(),IF(BF21&lt;&gt;"Обычный",30000+ROW(),IF(AX21&lt;=0,40000+ROW(),"")))))</x:f>
      </x:c>
      <x:c r="ED21" s="50" t="str">
        <x:f>IF(EC21="","",COUNTIFS($EC$2:$EC$1001,"&gt;0",$EC$2:$EC$1001,"&lt;"&amp;EC21)+1)</x:f>
      </x:c>
    </x:row>
    <x:row r="22">
      <x:c r="A22" s="115"/>
      <x:c r="B22" s="115"/>
      <x:c r="C22" s="115"/>
      <x:c r="D22" s="118"/>
      <x:c r="E22" s="118"/>
      <x:c r="F22" s="118"/>
      <x:c r="G22" s="118"/>
      <x:c r="H22" s="118"/>
      <x:c r="I22" s="118"/>
      <x:c r="J22" s="118"/>
      <x:c r="K22" s="118"/>
      <x:c r="L22" s="118"/>
      <x:c r="M22" s="118"/>
      <x:c r="N22" s="118"/>
      <x:c r="O22" s="118"/>
      <x:c r="P22" s="118"/>
      <x:c r="Q22" s="118"/>
      <x:c r="R22" s="118"/>
      <x:c r="S22" s="118"/>
      <x:c r="T22" s="118"/>
      <x:c r="U22" s="118"/>
      <x:c r="V22" s="118"/>
      <x:c r="W22" s="118"/>
      <x:c r="X22" s="118"/>
      <x:c r="Y22" s="118"/>
      <x:c r="Z22" s="118"/>
      <x:c r="AA22" s="118"/>
      <x:c r="AB22" s="118"/>
      <x:c r="AC22" s="118"/>
      <x:c r="AD22" s="118"/>
      <x:c r="AE22" s="118"/>
      <x:c r="AF22" s="118"/>
      <x:c r="AG22" s="118"/>
      <x:c r="AH22" s="118"/>
      <x:c r="AI22" s="118"/>
      <x:c r="AJ22" s="118"/>
      <x:c r="AK22" s="118"/>
      <x:c r="AL22" s="118"/>
      <x:c r="AM22" s="118"/>
      <x:c r="AN22" s="118"/>
      <x:c r="AO22" s="118"/>
      <x:c r="AP22" s="115"/>
      <x:c r="AQ22" s="49" t="str">
        <x:f>IF(A22="","",COUNT(BI22:INDEX(BI22:CR22,1,'Настройки'!$B$3)))</x:f>
      </x:c>
      <x:c r="AR22" s="49" t="str">
        <x:f>IF(A22="","",SUM(BI22:INDEX(BI22:CR22,1,'Настройки'!$B$3)))</x:f>
      </x:c>
      <x:c r="AS22" s="58" t="str">
        <x:f>IF(A22="","",IF('Настройки'!$B$4="Стоимость потребления",AR22*D22,IF('Настройки'!$B$4="Количество",AR22,E22)))</x:f>
      </x:c>
      <x:c r="AT22" s="61" t="str">
        <x:f>IF(OR(A22="",AS22&lt;0,SUM($AS$2:$AS$1001)&lt;=0),"",AS22/SUM($AS$2:$AS$1001))</x:f>
      </x:c>
      <x:c r="AU22" s="61" t="str">
        <x:f>IF(OR(A22="",AS22&lt;0,SUM($AS$2:$AS$1001)&lt;=0),"",SUMIFS($AS$2:$AS$1001,$AS$2:$AS$1001,"&gt;"&amp;AS22)/SUM($AS$2:$AS$1001))</x:f>
      </x:c>
      <x:c r="AV22" s="61" t="str">
        <x:f>IF(OR(A22="",AS22&lt;0,SUM($AS$2:$AS$1001)&lt;=0),"",SUMIFS($AS$2:$AS$1001,$AS$2:$AS$1001,"&gt;="&amp;AS22)/SUM($AS$2:$AS$1001))</x:f>
      </x:c>
      <x:c r="AW22" s="49" t="str">
        <x:f>IF(A22="","",IF(SUM($AS$2:$AS$1001)&lt;=0,"Не определён",IF(AS22&lt;0,"Исключение",IF(AU22&lt;'Настройки'!$B$5,"A",IF(AU22&lt;'Настройки'!$B$6,"B","C")))))</x:f>
      </x:c>
      <x:c r="AX22" s="58" t="str">
        <x:f>IF(A22="","",IF(AQ22=0,"",AVERAGE(BI22:INDEX(BI22:CR22,1,'Настройки'!$B$3))))</x:f>
      </x:c>
      <x:c r="AY22" s="58" t="str">
        <x:f>IF(OR(A22="",AQ22=0),"",STDEVP(BI22:INDEX(BI22:CR22,1,'Настройки'!$B$3)))</x:f>
      </x:c>
      <x:c r="AZ22" s="61" t="str">
        <x:f>IF(OR(A22="",AQ22&lt;'Настройки'!$B$12,AX22&lt;=0,AND('Настройки'!$B$10="Блокировать",COUNTIF(F22:INDEX(F22:AO22,1,'Настройки'!$B$3),"&lt;0")&gt;0)),"",AY22/ABS(AX22))</x:f>
      </x:c>
      <x:c r="BA22" s="49" t="str">
        <x:f>IF(A22="","",IF(AND('Настройки'!$B$10="Блокировать",COUNTIF(F22:INDEX(F22:AO22,1,'Настройки'!$B$3),"&lt;0")&gt;0),"Не определён",IF(AQ22&lt;'Настройки'!$B$12,"Не определён",IF(AX22=0,"Нет спроса",IF(AX22&lt;0,"Не определён",IF(AZ22&lt;='Настройки'!$B$7,"X",IF(AZ22&lt;='Настройки'!$B$8,"Y","Z")))))))</x:f>
      </x:c>
      <x:c r="BB22" s="49" t="str">
        <x:f>IF(OR(A22="",LEN(AW22)&lt;&gt;1,LEN(BA22)&lt;&gt;1),"",AW22&amp;BA22)</x:f>
      </x:c>
      <x:c r="BC22" s="61" t="str">
        <x:f>IF(OR(A22="",AQ22=0),"",(COUNT(BI22:INDEX(BI22:CR22,1,'Настройки'!$B$3))-COUNT(CS22:INDEX(CS22:EB22,1,'Настройки'!$B$3)))/AQ22)</x:f>
      </x:c>
      <x:c r="BD22" s="64" t="str">
        <x:f>IF(OR(A22="",COUNT(CS22:INDEX(CS22:EB22,1,'Настройки'!$B$3))=0),"",AQ22/COUNT(CS22:INDEX(CS22:EB22,1,'Настройки'!$B$3)))</x:f>
      </x:c>
      <x:c r="BE22" s="64" t="str">
        <x:f>IF(OR(A22="",COUNT(CS22:INDEX(CS22:EB22,1,'Настройки'!$B$3))=0),"",IF(AVERAGE(CS22:INDEX(CS22:EB22,1,'Настройки'!$B$3))=0,"",(STDEVP(CS22:INDEX(CS22:EB22,1,'Настройки'!$B$3))/ABS(AVERAGE(CS22:INDEX(CS22:EB22,1,'Настройки'!$B$3))))^2))</x:f>
      </x:c>
      <x:c r="BF22" s="49" t="str">
        <x:f>IF(A22="","",IF(AQ22&lt;3,"Недостаточно",IF(AQ22&lt;6,"Предварительный","Обычный")))</x:f>
      </x:c>
      <x:c r="BG22" s="49" t="str">
        <x:f>IF(A22="","",IF(COUNTIF(F22:INDEX(F22:AO22,1,'Настройки'!$B$3),"&lt;0")&gt;0,IF('Настройки'!$B$10="Блокировать","Отрицательный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"),"")&amp;IF(AQ22&lt;3,"Недостаточно истории. ",IF(AQ22&lt;6,"Предварительная классификация. ",""))&amp;IF(AX22=0,"Нет спроса за горизонт. ","")&amp;IF(AZ22&gt;'Настройки'!$B$11,"Экстремальная вариативность. ",""))</x:f>
      </x:c>
      <x:c r="BH22" s="49" t="str">
        <x:f>IF(A22="","",IFERROR(VLOOKUP(BB22,'Настройки'!$D$3:$E$11,2,FALSE),"Сначала проверьте исходные данные и историю спроса.")&amp;" Уточните срок поставки, MOQ и критичность.")</x:f>
      </x:c>
      <x:c r="BI22" s="50" t="str">
        <x:f>IF(1&gt;'Настройки'!$B$3,"",IF(ISBLANK(F22),IF('Настройки'!$B$9="Нулевой спрос",0,""),IF(F22&lt;0,IF('Настройки'!$B$10="Исключить","",IF('Настройки'!$B$10="Абсолютные значения",ABS(F22),F22)),F22)))</x:f>
      </x:c>
      <x:c r="BJ22" s="50" t="str">
        <x:f>IF(2&gt;'Настройки'!$B$3,"",IF(ISBLANK(G22),IF('Настройки'!$B$9="Нулевой спрос",0,""),IF(G22&lt;0,IF('Настройки'!$B$10="Исключить","",IF('Настройки'!$B$10="Абсолютные значения",ABS(G22),G22)),G22)))</x:f>
      </x:c>
      <x:c r="BK22" s="50" t="str">
        <x:f>IF(3&gt;'Настройки'!$B$3,"",IF(ISBLANK(H22),IF('Настройки'!$B$9="Нулевой спрос",0,""),IF(H22&lt;0,IF('Настройки'!$B$10="Исключить","",IF('Настройки'!$B$10="Абсолютные значения",ABS(H22),H22)),H22)))</x:f>
      </x:c>
      <x:c r="BL22" s="50" t="str">
        <x:f>IF(4&gt;'Настройки'!$B$3,"",IF(ISBLANK(I22),IF('Настройки'!$B$9="Нулевой спрос",0,""),IF(I22&lt;0,IF('Настройки'!$B$10="Исключить","",IF('Настройки'!$B$10="Абсолютные значения",ABS(I22),I22)),I22)))</x:f>
      </x:c>
      <x:c r="BM22" s="50" t="str">
        <x:f>IF(5&gt;'Настройки'!$B$3,"",IF(ISBLANK(J22),IF('Настройки'!$B$9="Нулевой спрос",0,""),IF(J22&lt;0,IF('Настройки'!$B$10="Исключить","",IF('Настройки'!$B$10="Абсолютные значения",ABS(J22),J22)),J22)))</x:f>
      </x:c>
      <x:c r="BN22" s="50" t="str">
        <x:f>IF(6&gt;'Настройки'!$B$3,"",IF(ISBLANK(K22),IF('Настройки'!$B$9="Нулевой спрос",0,""),IF(K22&lt;0,IF('Настройки'!$B$10="Исключить","",IF('Настройки'!$B$10="Абсолютные значения",ABS(K22),K22)),K22)))</x:f>
      </x:c>
      <x:c r="BO22" s="50" t="str">
        <x:f>IF(7&gt;'Настройки'!$B$3,"",IF(ISBLANK(L22),IF('Настройки'!$B$9="Нулевой спрос",0,""),IF(L22&lt;0,IF('Настройки'!$B$10="Исключить","",IF('Настройки'!$B$10="Абсолютные значения",ABS(L22),L22)),L22)))</x:f>
      </x:c>
      <x:c r="BP22" s="50" t="str">
        <x:f>IF(8&gt;'Настройки'!$B$3,"",IF(ISBLANK(M22),IF('Настройки'!$B$9="Нулевой спрос",0,""),IF(M22&lt;0,IF('Настройки'!$B$10="Исключить","",IF('Настройки'!$B$10="Абсолютные значения",ABS(M22),M22)),M22)))</x:f>
      </x:c>
      <x:c r="BQ22" s="50" t="str">
        <x:f>IF(9&gt;'Настройки'!$B$3,"",IF(ISBLANK(N22),IF('Настройки'!$B$9="Нулевой спрос",0,""),IF(N22&lt;0,IF('Настройки'!$B$10="Исключить","",IF('Настройки'!$B$10="Абсолютные значения",ABS(N22),N22)),N22)))</x:f>
      </x:c>
      <x:c r="BR22" s="50" t="str">
        <x:f>IF(10&gt;'Настройки'!$B$3,"",IF(ISBLANK(O22),IF('Настройки'!$B$9="Нулевой спрос",0,""),IF(O22&lt;0,IF('Настройки'!$B$10="Исключить","",IF('Настройки'!$B$10="Абсолютные значения",ABS(O22),O22)),O22)))</x:f>
      </x:c>
      <x:c r="BS22" s="50" t="str">
        <x:f>IF(11&gt;'Настройки'!$B$3,"",IF(ISBLANK(P22),IF('Настройки'!$B$9="Нулевой спрос",0,""),IF(P22&lt;0,IF('Настройки'!$B$10="Исключить","",IF('Настройки'!$B$10="Абсолютные значения",ABS(P22),P22)),P22)))</x:f>
      </x:c>
      <x:c r="BT22" s="50" t="str">
        <x:f>IF(12&gt;'Настройки'!$B$3,"",IF(ISBLANK(Q22),IF('Настройки'!$B$9="Нулевой спрос",0,""),IF(Q22&lt;0,IF('Настройки'!$B$10="Исключить","",IF('Настройки'!$B$10="Абсолютные значения",ABS(Q22),Q22)),Q22)))</x:f>
      </x:c>
      <x:c r="BU22" s="50" t="str">
        <x:f>IF(13&gt;'Настройки'!$B$3,"",IF(ISBLANK(R22),IF('Настройки'!$B$9="Нулевой спрос",0,""),IF(R22&lt;0,IF('Настройки'!$B$10="Исключить","",IF('Настройки'!$B$10="Абсолютные значения",ABS(R22),R22)),R22)))</x:f>
      </x:c>
      <x:c r="BV22" s="50" t="str">
        <x:f>IF(14&gt;'Настройки'!$B$3,"",IF(ISBLANK(S22),IF('Настройки'!$B$9="Нулевой спрос",0,""),IF(S22&lt;0,IF('Настройки'!$B$10="Исключить","",IF('Настройки'!$B$10="Абсолютные значения",ABS(S22),S22)),S22)))</x:f>
      </x:c>
      <x:c r="BW22" s="50" t="str">
        <x:f>IF(15&gt;'Настройки'!$B$3,"",IF(ISBLANK(T22),IF('Настройки'!$B$9="Нулевой спрос",0,""),IF(T22&lt;0,IF('Настройки'!$B$10="Исключить","",IF('Настройки'!$B$10="Абсолютные значения",ABS(T22),T22)),T22)))</x:f>
      </x:c>
      <x:c r="BX22" s="50" t="str">
        <x:f>IF(16&gt;'Настройки'!$B$3,"",IF(ISBLANK(U22),IF('Настройки'!$B$9="Нулевой спрос",0,""),IF(U22&lt;0,IF('Настройки'!$B$10="Исключить","",IF('Настройки'!$B$10="Абсолютные значения",ABS(U22),U22)),U22)))</x:f>
      </x:c>
      <x:c r="BY22" s="50" t="str">
        <x:f>IF(17&gt;'Настройки'!$B$3,"",IF(ISBLANK(V22),IF('Настройки'!$B$9="Нулевой спрос",0,""),IF(V22&lt;0,IF('Настройки'!$B$10="Исключить","",IF('Настройки'!$B$10="Абсолютные значения",ABS(V22),V22)),V22)))</x:f>
      </x:c>
      <x:c r="BZ22" s="50" t="str">
        <x:f>IF(18&gt;'Настройки'!$B$3,"",IF(ISBLANK(W22),IF('Настройки'!$B$9="Нулевой спрос",0,""),IF(W22&lt;0,IF('Настройки'!$B$10="Исключить","",IF('Настройки'!$B$10="Абсолютные значения",ABS(W22),W22)),W22)))</x:f>
      </x:c>
      <x:c r="CA22" s="50" t="str">
        <x:f>IF(19&gt;'Настройки'!$B$3,"",IF(ISBLANK(X22),IF('Настройки'!$B$9="Нулевой спрос",0,""),IF(X22&lt;0,IF('Настройки'!$B$10="Исключить","",IF('Настройки'!$B$10="Абсолютные значения",ABS(X22),X22)),X22)))</x:f>
      </x:c>
      <x:c r="CB22" s="50" t="str">
        <x:f>IF(20&gt;'Настройки'!$B$3,"",IF(ISBLANK(Y22),IF('Настройки'!$B$9="Нулевой спрос",0,""),IF(Y22&lt;0,IF('Настройки'!$B$10="Исключить","",IF('Настройки'!$B$10="Абсолютные значения",ABS(Y22),Y22)),Y22)))</x:f>
      </x:c>
      <x:c r="CC22" s="50" t="str">
        <x:f>IF(21&gt;'Настройки'!$B$3,"",IF(ISBLANK(Z22),IF('Настройки'!$B$9="Нулевой спрос",0,""),IF(Z22&lt;0,IF('Настройки'!$B$10="Исключить","",IF('Настройки'!$B$10="Абсолютные значения",ABS(Z22),Z22)),Z22)))</x:f>
      </x:c>
      <x:c r="CD22" s="50" t="str">
        <x:f>IF(22&gt;'Настройки'!$B$3,"",IF(ISBLANK(AA22),IF('Настройки'!$B$9="Нулевой спрос",0,""),IF(AA22&lt;0,IF('Настройки'!$B$10="Исключить","",IF('Настройки'!$B$10="Абсолютные значения",ABS(AA22),AA22)),AA22)))</x:f>
      </x:c>
      <x:c r="CE22" s="50" t="str">
        <x:f>IF(23&gt;'Настройки'!$B$3,"",IF(ISBLANK(AB22),IF('Настройки'!$B$9="Нулевой спрос",0,""),IF(AB22&lt;0,IF('Настройки'!$B$10="Исключить","",IF('Настройки'!$B$10="Абсолютные значения",ABS(AB22),AB22)),AB22)))</x:f>
      </x:c>
      <x:c r="CF22" s="50" t="str">
        <x:f>IF(24&gt;'Настройки'!$B$3,"",IF(ISBLANK(AC22),IF('Настройки'!$B$9="Нулевой спрос",0,""),IF(AC22&lt;0,IF('Настройки'!$B$10="Исключить","",IF('Настройки'!$B$10="Абсолютные значения",ABS(AC22),AC22)),AC22)))</x:f>
      </x:c>
      <x:c r="CG22" s="50" t="str">
        <x:f>IF(25&gt;'Настройки'!$B$3,"",IF(ISBLANK(AD22),IF('Настройки'!$B$9="Нулевой спрос",0,""),IF(AD22&lt;0,IF('Настройки'!$B$10="Исключить","",IF('Настройки'!$B$10="Абсолютные значения",ABS(AD22),AD22)),AD22)))</x:f>
      </x:c>
      <x:c r="CH22" s="50" t="str">
        <x:f>IF(26&gt;'Настройки'!$B$3,"",IF(ISBLANK(AE22),IF('Настройки'!$B$9="Нулевой спрос",0,""),IF(AE22&lt;0,IF('Настройки'!$B$10="Исключить","",IF('Настройки'!$B$10="Абсолютные значения",ABS(AE22),AE22)),AE22)))</x:f>
      </x:c>
      <x:c r="CI22" s="50" t="str">
        <x:f>IF(27&gt;'Настройки'!$B$3,"",IF(ISBLANK(AF22),IF('Настройки'!$B$9="Нулевой спрос",0,""),IF(AF22&lt;0,IF('Настройки'!$B$10="Исключить","",IF('Настройки'!$B$10="Абсолютные значения",ABS(AF22),AF22)),AF22)))</x:f>
      </x:c>
      <x:c r="CJ22" s="50" t="str">
        <x:f>IF(28&gt;'Настройки'!$B$3,"",IF(ISBLANK(AG22),IF('Настройки'!$B$9="Нулевой спрос",0,""),IF(AG22&lt;0,IF('Настройки'!$B$10="Исключить","",IF('Настройки'!$B$10="Абсолютные значения",ABS(AG22),AG22)),AG22)))</x:f>
      </x:c>
      <x:c r="CK22" s="50" t="str">
        <x:f>IF(29&gt;'Настройки'!$B$3,"",IF(ISBLANK(AH22),IF('Настройки'!$B$9="Нулевой спрос",0,""),IF(AH22&lt;0,IF('Настройки'!$B$10="Исключить","",IF('Настройки'!$B$10="Абсолютные значения",ABS(AH22),AH22)),AH22)))</x:f>
      </x:c>
      <x:c r="CL22" s="50" t="str">
        <x:f>IF(30&gt;'Настройки'!$B$3,"",IF(ISBLANK(AI22),IF('Настройки'!$B$9="Нулевой спрос",0,""),IF(AI22&lt;0,IF('Настройки'!$B$10="Исключить","",IF('Настройки'!$B$10="Абсолютные значения",ABS(AI22),AI22)),AI22)))</x:f>
      </x:c>
      <x:c r="CM22" s="50" t="str">
        <x:f>IF(31&gt;'Настройки'!$B$3,"",IF(ISBLANK(AJ22),IF('Настройки'!$B$9="Нулевой спрос",0,""),IF(AJ22&lt;0,IF('Настройки'!$B$10="Исключить","",IF('Настройки'!$B$10="Абсолютные значения",ABS(AJ22),AJ22)),AJ22)))</x:f>
      </x:c>
      <x:c r="CN22" s="50" t="str">
        <x:f>IF(32&gt;'Настройки'!$B$3,"",IF(ISBLANK(AK22),IF('Настройки'!$B$9="Нулевой спрос",0,""),IF(AK22&lt;0,IF('Настройки'!$B$10="Исключить","",IF('Настройки'!$B$10="Абсолютные значения",ABS(AK22),AK22)),AK22)))</x:f>
      </x:c>
      <x:c r="CO22" s="50" t="str">
        <x:f>IF(33&gt;'Настройки'!$B$3,"",IF(ISBLANK(AL22),IF('Настройки'!$B$9="Нулевой спрос",0,""),IF(AL22&lt;0,IF('Настройки'!$B$10="Исключить","",IF('Настройки'!$B$10="Абсолютные значения",ABS(AL22),AL22)),AL22)))</x:f>
      </x:c>
      <x:c r="CP22" s="50" t="str">
        <x:f>IF(34&gt;'Настройки'!$B$3,"",IF(ISBLANK(AM22),IF('Настройки'!$B$9="Нулевой спрос",0,""),IF(AM22&lt;0,IF('Настройки'!$B$10="Исключить","",IF('Настройки'!$B$10="Абсолютные значения",ABS(AM22),AM22)),AM22)))</x:f>
      </x:c>
      <x:c r="CQ22" s="50" t="str">
        <x:f>IF(35&gt;'Настройки'!$B$3,"",IF(ISBLANK(AN22),IF('Настройки'!$B$9="Нулевой спрос",0,""),IF(AN22&lt;0,IF('Настройки'!$B$10="Исключить","",IF('Настройки'!$B$10="Абсолютные значения",ABS(AN22),AN22)),AN22)))</x:f>
      </x:c>
      <x:c r="CR22" s="50" t="str">
        <x:f>IF(36&gt;'Настройки'!$B$3,"",IF(ISBLANK(AO22),IF('Настройки'!$B$9="Нулевой спрос",0,""),IF(AO22&lt;0,IF('Настройки'!$B$10="Исключить","",IF('Настройки'!$B$10="Абсолютные значения",ABS(AO22),AO22)),AO22)))</x:f>
      </x:c>
      <x:c r="CS22" s="50" t="str">
        <x:f>IF(OR(1&gt;'Настройки'!$B$3,ISBLANK(BI22),BI22=0),"",BI22)</x:f>
      </x:c>
      <x:c r="CT22" s="50" t="str">
        <x:f>IF(OR(2&gt;'Настройки'!$B$3,ISBLANK(BJ22),BJ22=0),"",BJ22)</x:f>
      </x:c>
      <x:c r="CU22" s="50" t="str">
        <x:f>IF(OR(3&gt;'Настройки'!$B$3,ISBLANK(BK22),BK22=0),"",BK22)</x:f>
      </x:c>
      <x:c r="CV22" s="50" t="str">
        <x:f>IF(OR(4&gt;'Настройки'!$B$3,ISBLANK(BL22),BL22=0),"",BL22)</x:f>
      </x:c>
      <x:c r="CW22" s="50" t="str">
        <x:f>IF(OR(5&gt;'Настройки'!$B$3,ISBLANK(BM22),BM22=0),"",BM22)</x:f>
      </x:c>
      <x:c r="CX22" s="50" t="str">
        <x:f>IF(OR(6&gt;'Настройки'!$B$3,ISBLANK(BN22),BN22=0),"",BN22)</x:f>
      </x:c>
      <x:c r="CY22" s="50" t="str">
        <x:f>IF(OR(7&gt;'Настройки'!$B$3,ISBLANK(BO22),BO22=0),"",BO22)</x:f>
      </x:c>
      <x:c r="CZ22" s="50" t="str">
        <x:f>IF(OR(8&gt;'Настройки'!$B$3,ISBLANK(BP22),BP22=0),"",BP22)</x:f>
      </x:c>
      <x:c r="DA22" s="50" t="str">
        <x:f>IF(OR(9&gt;'Настройки'!$B$3,ISBLANK(BQ22),BQ22=0),"",BQ22)</x:f>
      </x:c>
      <x:c r="DB22" s="50" t="str">
        <x:f>IF(OR(10&gt;'Настройки'!$B$3,ISBLANK(BR22),BR22=0),"",BR22)</x:f>
      </x:c>
      <x:c r="DC22" s="50" t="str">
        <x:f>IF(OR(11&gt;'Настройки'!$B$3,ISBLANK(BS22),BS22=0),"",BS22)</x:f>
      </x:c>
      <x:c r="DD22" s="50" t="str">
        <x:f>IF(OR(12&gt;'Настройки'!$B$3,ISBLANK(BT22),BT22=0),"",BT22)</x:f>
      </x:c>
      <x:c r="DE22" s="50" t="str">
        <x:f>IF(OR(13&gt;'Настройки'!$B$3,ISBLANK(BU22),BU22=0),"",BU22)</x:f>
      </x:c>
      <x:c r="DF22" s="50" t="str">
        <x:f>IF(OR(14&gt;'Настройки'!$B$3,ISBLANK(BV22),BV22=0),"",BV22)</x:f>
      </x:c>
      <x:c r="DG22" s="50" t="str">
        <x:f>IF(OR(15&gt;'Настройки'!$B$3,ISBLANK(BW22),BW22=0),"",BW22)</x:f>
      </x:c>
      <x:c r="DH22" s="50" t="str">
        <x:f>IF(OR(16&gt;'Настройки'!$B$3,ISBLANK(BX22),BX22=0),"",BX22)</x:f>
      </x:c>
      <x:c r="DI22" s="50" t="str">
        <x:f>IF(OR(17&gt;'Настройки'!$B$3,ISBLANK(BY22),BY22=0),"",BY22)</x:f>
      </x:c>
      <x:c r="DJ22" s="50" t="str">
        <x:f>IF(OR(18&gt;'Настройки'!$B$3,ISBLANK(BZ22),BZ22=0),"",BZ22)</x:f>
      </x:c>
      <x:c r="DK22" s="50" t="str">
        <x:f>IF(OR(19&gt;'Настройки'!$B$3,ISBLANK(CA22),CA22=0),"",CA22)</x:f>
      </x:c>
      <x:c r="DL22" s="50" t="str">
        <x:f>IF(OR(20&gt;'Настройки'!$B$3,ISBLANK(CB22),CB22=0),"",CB22)</x:f>
      </x:c>
      <x:c r="DM22" s="50" t="str">
        <x:f>IF(OR(21&gt;'Настройки'!$B$3,ISBLANK(CC22),CC22=0),"",CC22)</x:f>
      </x:c>
      <x:c r="DN22" s="50" t="str">
        <x:f>IF(OR(22&gt;'Настройки'!$B$3,ISBLANK(CD22),CD22=0),"",CD22)</x:f>
      </x:c>
      <x:c r="DO22" s="50" t="str">
        <x:f>IF(OR(23&gt;'Настройки'!$B$3,ISBLANK(CE22),CE22=0),"",CE22)</x:f>
      </x:c>
      <x:c r="DP22" s="50" t="str">
        <x:f>IF(OR(24&gt;'Настройки'!$B$3,ISBLANK(CF22),CF22=0),"",CF22)</x:f>
      </x:c>
      <x:c r="DQ22" s="50" t="str">
        <x:f>IF(OR(25&gt;'Настройки'!$B$3,ISBLANK(CG22),CG22=0),"",CG22)</x:f>
      </x:c>
      <x:c r="DR22" s="50" t="str">
        <x:f>IF(OR(26&gt;'Настройки'!$B$3,ISBLANK(CH22),CH22=0),"",CH22)</x:f>
      </x:c>
      <x:c r="DS22" s="50" t="str">
        <x:f>IF(OR(27&gt;'Настройки'!$B$3,ISBLANK(CI22),CI22=0),"",CI22)</x:f>
      </x:c>
      <x:c r="DT22" s="50" t="str">
        <x:f>IF(OR(28&gt;'Настройки'!$B$3,ISBLANK(CJ22),CJ22=0),"",CJ22)</x:f>
      </x:c>
      <x:c r="DU22" s="50" t="str">
        <x:f>IF(OR(29&gt;'Настройки'!$B$3,ISBLANK(CK22),CK22=0),"",CK22)</x:f>
      </x:c>
      <x:c r="DV22" s="50" t="str">
        <x:f>IF(OR(30&gt;'Настройки'!$B$3,ISBLANK(CL22),CL22=0),"",CL22)</x:f>
      </x:c>
      <x:c r="DW22" s="50" t="str">
        <x:f>IF(OR(31&gt;'Настройки'!$B$3,ISBLANK(CM22),CM22=0),"",CM22)</x:f>
      </x:c>
      <x:c r="DX22" s="50" t="str">
        <x:f>IF(OR(32&gt;'Настройки'!$B$3,ISBLANK(CN22),CN22=0),"",CN22)</x:f>
      </x:c>
      <x:c r="DY22" s="50" t="str">
        <x:f>IF(OR(33&gt;'Настройки'!$B$3,ISBLANK(CO22),CO22=0),"",CO22)</x:f>
      </x:c>
      <x:c r="DZ22" s="50" t="str">
        <x:f>IF(OR(34&gt;'Настройки'!$B$3,ISBLANK(CP22),CP22=0),"",CP22)</x:f>
      </x:c>
      <x:c r="EA22" s="50" t="str">
        <x:f>IF(OR(35&gt;'Настройки'!$B$3,ISBLANK(CQ22),CQ22=0),"",CQ22)</x:f>
      </x:c>
      <x:c r="EB22" s="50" t="str">
        <x:f>IF(OR(36&gt;'Настройки'!$B$3,ISBLANK(CR22),CR22=0),"",CR22)</x:f>
      </x:c>
      <x:c r="EC22" s="50" t="str">
        <x:f>IF(A22="","",IF(OR(BB22="AZ",BB22="BZ"),10000+ROW(),IF(AZ22&gt;'Настройки'!$B$11,20000+ROW(),IF(BF22&lt;&gt;"Обычный",30000+ROW(),IF(AX22&lt;=0,40000+ROW(),"")))))</x:f>
      </x:c>
      <x:c r="ED22" s="50" t="str">
        <x:f>IF(EC22="","",COUNTIFS($EC$2:$EC$1001,"&gt;0",$EC$2:$EC$1001,"&lt;"&amp;EC22)+1)</x:f>
      </x:c>
    </x:row>
    <x:row r="23">
      <x:c r="A23" s="115"/>
      <x:c r="B23" s="115"/>
      <x:c r="C23" s="115"/>
      <x:c r="D23" s="118"/>
      <x:c r="E23" s="118"/>
      <x:c r="F23" s="118"/>
      <x:c r="G23" s="118"/>
      <x:c r="H23" s="118"/>
      <x:c r="I23" s="118"/>
      <x:c r="J23" s="118"/>
      <x:c r="K23" s="118"/>
      <x:c r="L23" s="118"/>
      <x:c r="M23" s="118"/>
      <x:c r="N23" s="118"/>
      <x:c r="O23" s="118"/>
      <x:c r="P23" s="118"/>
      <x:c r="Q23" s="118"/>
      <x:c r="R23" s="118"/>
      <x:c r="S23" s="118"/>
      <x:c r="T23" s="118"/>
      <x:c r="U23" s="118"/>
      <x:c r="V23" s="118"/>
      <x:c r="W23" s="118"/>
      <x:c r="X23" s="118"/>
      <x:c r="Y23" s="118"/>
      <x:c r="Z23" s="118"/>
      <x:c r="AA23" s="118"/>
      <x:c r="AB23" s="118"/>
      <x:c r="AC23" s="118"/>
      <x:c r="AD23" s="118"/>
      <x:c r="AE23" s="118"/>
      <x:c r="AF23" s="118"/>
      <x:c r="AG23" s="118"/>
      <x:c r="AH23" s="118"/>
      <x:c r="AI23" s="118"/>
      <x:c r="AJ23" s="118"/>
      <x:c r="AK23" s="118"/>
      <x:c r="AL23" s="118"/>
      <x:c r="AM23" s="118"/>
      <x:c r="AN23" s="118"/>
      <x:c r="AO23" s="118"/>
      <x:c r="AP23" s="115"/>
      <x:c r="AQ23" s="49" t="str">
        <x:f>IF(A23="","",COUNT(BI23:INDEX(BI23:CR23,1,'Настройки'!$B$3)))</x:f>
      </x:c>
      <x:c r="AR23" s="49" t="str">
        <x:f>IF(A23="","",SUM(BI23:INDEX(BI23:CR23,1,'Настройки'!$B$3)))</x:f>
      </x:c>
      <x:c r="AS23" s="58" t="str">
        <x:f>IF(A23="","",IF('Настройки'!$B$4="Стоимость потребления",AR23*D23,IF('Настройки'!$B$4="Количество",AR23,E23)))</x:f>
      </x:c>
      <x:c r="AT23" s="61" t="str">
        <x:f>IF(OR(A23="",AS23&lt;0,SUM($AS$2:$AS$1001)&lt;=0),"",AS23/SUM($AS$2:$AS$1001))</x:f>
      </x:c>
      <x:c r="AU23" s="61" t="str">
        <x:f>IF(OR(A23="",AS23&lt;0,SUM($AS$2:$AS$1001)&lt;=0),"",SUMIFS($AS$2:$AS$1001,$AS$2:$AS$1001,"&gt;"&amp;AS23)/SUM($AS$2:$AS$1001))</x:f>
      </x:c>
      <x:c r="AV23" s="61" t="str">
        <x:f>IF(OR(A23="",AS23&lt;0,SUM($AS$2:$AS$1001)&lt;=0),"",SUMIFS($AS$2:$AS$1001,$AS$2:$AS$1001,"&gt;="&amp;AS23)/SUM($AS$2:$AS$1001))</x:f>
      </x:c>
      <x:c r="AW23" s="49" t="str">
        <x:f>IF(A23="","",IF(SUM($AS$2:$AS$1001)&lt;=0,"Не определён",IF(AS23&lt;0,"Исключение",IF(AU23&lt;'Настройки'!$B$5,"A",IF(AU23&lt;'Настройки'!$B$6,"B","C")))))</x:f>
      </x:c>
      <x:c r="AX23" s="58" t="str">
        <x:f>IF(A23="","",IF(AQ23=0,"",AVERAGE(BI23:INDEX(BI23:CR23,1,'Настройки'!$B$3))))</x:f>
      </x:c>
      <x:c r="AY23" s="58" t="str">
        <x:f>IF(OR(A23="",AQ23=0),"",STDEVP(BI23:INDEX(BI23:CR23,1,'Настройки'!$B$3)))</x:f>
      </x:c>
      <x:c r="AZ23" s="61" t="str">
        <x:f>IF(OR(A23="",AQ23&lt;'Настройки'!$B$12,AX23&lt;=0,AND('Настройки'!$B$10="Блокировать",COUNTIF(F23:INDEX(F23:AO23,1,'Настройки'!$B$3),"&lt;0")&gt;0)),"",AY23/ABS(AX23))</x:f>
      </x:c>
      <x:c r="BA23" s="49" t="str">
        <x:f>IF(A23="","",IF(AND('Настройки'!$B$10="Блокировать",COUNTIF(F23:INDEX(F23:AO23,1,'Настройки'!$B$3),"&lt;0")&gt;0),"Не определён",IF(AQ23&lt;'Настройки'!$B$12,"Не определён",IF(AX23=0,"Нет спроса",IF(AX23&lt;0,"Не определён",IF(AZ23&lt;='Настройки'!$B$7,"X",IF(AZ23&lt;='Настройки'!$B$8,"Y","Z")))))))</x:f>
      </x:c>
      <x:c r="BB23" s="49" t="str">
        <x:f>IF(OR(A23="",LEN(AW23)&lt;&gt;1,LEN(BA23)&lt;&gt;1),"",AW23&amp;BA23)</x:f>
      </x:c>
      <x:c r="BC23" s="61" t="str">
        <x:f>IF(OR(A23="",AQ23=0),"",(COUNT(BI23:INDEX(BI23:CR23,1,'Настройки'!$B$3))-COUNT(CS23:INDEX(CS23:EB23,1,'Настройки'!$B$3)))/AQ23)</x:f>
      </x:c>
      <x:c r="BD23" s="64" t="str">
        <x:f>IF(OR(A23="",COUNT(CS23:INDEX(CS23:EB23,1,'Настройки'!$B$3))=0),"",AQ23/COUNT(CS23:INDEX(CS23:EB23,1,'Настройки'!$B$3)))</x:f>
      </x:c>
      <x:c r="BE23" s="64" t="str">
        <x:f>IF(OR(A23="",COUNT(CS23:INDEX(CS23:EB23,1,'Настройки'!$B$3))=0),"",IF(AVERAGE(CS23:INDEX(CS23:EB23,1,'Настройки'!$B$3))=0,"",(STDEVP(CS23:INDEX(CS23:EB23,1,'Настройки'!$B$3))/ABS(AVERAGE(CS23:INDEX(CS23:EB23,1,'Настройки'!$B$3))))^2))</x:f>
      </x:c>
      <x:c r="BF23" s="49" t="str">
        <x:f>IF(A23="","",IF(AQ23&lt;3,"Недостаточно",IF(AQ23&lt;6,"Предварительный","Обычный")))</x:f>
      </x:c>
      <x:c r="BG23" s="49" t="str">
        <x:f>IF(A23="","",IF(COUNTIF(F23:INDEX(F23:AO23,1,'Настройки'!$B$3),"&lt;0")&gt;0,IF('Настройки'!$B$10="Блокировать","Отрицательный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"),"")&amp;IF(AQ23&lt;3,"Недостаточно истории. ",IF(AQ23&lt;6,"Предварительная классификация. ",""))&amp;IF(AX23=0,"Нет спроса за горизонт. ","")&amp;IF(AZ23&gt;'Настройки'!$B$11,"Экстремальная вариативность. ",""))</x:f>
      </x:c>
      <x:c r="BH23" s="49" t="str">
        <x:f>IF(A23="","",IFERROR(VLOOKUP(BB23,'Настройки'!$D$3:$E$11,2,FALSE),"Сначала проверьте исходные данные и историю спроса.")&amp;" Уточните срок поставки, MOQ и критичность.")</x:f>
      </x:c>
      <x:c r="BI23" s="50" t="str">
        <x:f>IF(1&gt;'Настройки'!$B$3,"",IF(ISBLANK(F23),IF('Настройки'!$B$9="Нулевой спрос",0,""),IF(F23&lt;0,IF('Настройки'!$B$10="Исключить","",IF('Настройки'!$B$10="Абсолютные значения",ABS(F23),F23)),F23)))</x:f>
      </x:c>
      <x:c r="BJ23" s="50" t="str">
        <x:f>IF(2&gt;'Настройки'!$B$3,"",IF(ISBLANK(G23),IF('Настройки'!$B$9="Нулевой спрос",0,""),IF(G23&lt;0,IF('Настройки'!$B$10="Исключить","",IF('Настройки'!$B$10="Абсолютные значения",ABS(G23),G23)),G23)))</x:f>
      </x:c>
      <x:c r="BK23" s="50" t="str">
        <x:f>IF(3&gt;'Настройки'!$B$3,"",IF(ISBLANK(H23),IF('Настройки'!$B$9="Нулевой спрос",0,""),IF(H23&lt;0,IF('Настройки'!$B$10="Исключить","",IF('Настройки'!$B$10="Абсолютные значения",ABS(H23),H23)),H23)))</x:f>
      </x:c>
      <x:c r="BL23" s="50" t="str">
        <x:f>IF(4&gt;'Настройки'!$B$3,"",IF(ISBLANK(I23),IF('Настройки'!$B$9="Нулевой спрос",0,""),IF(I23&lt;0,IF('Настройки'!$B$10="Исключить","",IF('Настройки'!$B$10="Абсолютные значения",ABS(I23),I23)),I23)))</x:f>
      </x:c>
      <x:c r="BM23" s="50" t="str">
        <x:f>IF(5&gt;'Настройки'!$B$3,"",IF(ISBLANK(J23),IF('Настройки'!$B$9="Нулевой спрос",0,""),IF(J23&lt;0,IF('Настройки'!$B$10="Исключить","",IF('Настройки'!$B$10="Абсолютные значения",ABS(J23),J23)),J23)))</x:f>
      </x:c>
      <x:c r="BN23" s="50" t="str">
        <x:f>IF(6&gt;'Настройки'!$B$3,"",IF(ISBLANK(K23),IF('Настройки'!$B$9="Нулевой спрос",0,""),IF(K23&lt;0,IF('Настройки'!$B$10="Исключить","",IF('Настройки'!$B$10="Абсолютные значения",ABS(K23),K23)),K23)))</x:f>
      </x:c>
      <x:c r="BO23" s="50" t="str">
        <x:f>IF(7&gt;'Настройки'!$B$3,"",IF(ISBLANK(L23),IF('Настройки'!$B$9="Нулевой спрос",0,""),IF(L23&lt;0,IF('Настройки'!$B$10="Исключить","",IF('Настройки'!$B$10="Абсолютные значения",ABS(L23),L23)),L23)))</x:f>
      </x:c>
      <x:c r="BP23" s="50" t="str">
        <x:f>IF(8&gt;'Настройки'!$B$3,"",IF(ISBLANK(M23),IF('Настройки'!$B$9="Нулевой спрос",0,""),IF(M23&lt;0,IF('Настройки'!$B$10="Исключить","",IF('Настройки'!$B$10="Абсолютные значения",ABS(M23),M23)),M23)))</x:f>
      </x:c>
      <x:c r="BQ23" s="50" t="str">
        <x:f>IF(9&gt;'Настройки'!$B$3,"",IF(ISBLANK(N23),IF('Настройки'!$B$9="Нулевой спрос",0,""),IF(N23&lt;0,IF('Настройки'!$B$10="Исключить","",IF('Настройки'!$B$10="Абсолютные значения",ABS(N23),N23)),N23)))</x:f>
      </x:c>
      <x:c r="BR23" s="50" t="str">
        <x:f>IF(10&gt;'Настройки'!$B$3,"",IF(ISBLANK(O23),IF('Настройки'!$B$9="Нулевой спрос",0,""),IF(O23&lt;0,IF('Настройки'!$B$10="Исключить","",IF('Настройки'!$B$10="Абсолютные значения",ABS(O23),O23)),O23)))</x:f>
      </x:c>
      <x:c r="BS23" s="50" t="str">
        <x:f>IF(11&gt;'Настройки'!$B$3,"",IF(ISBLANK(P23),IF('Настройки'!$B$9="Нулевой спрос",0,""),IF(P23&lt;0,IF('Настройки'!$B$10="Исключить","",IF('Настройки'!$B$10="Абсолютные значения",ABS(P23),P23)),P23)))</x:f>
      </x:c>
      <x:c r="BT23" s="50" t="str">
        <x:f>IF(12&gt;'Настройки'!$B$3,"",IF(ISBLANK(Q23),IF('Настройки'!$B$9="Нулевой спрос",0,""),IF(Q23&lt;0,IF('Настройки'!$B$10="Исключить","",IF('Настройки'!$B$10="Абсолютные значения",ABS(Q23),Q23)),Q23)))</x:f>
      </x:c>
      <x:c r="BU23" s="50" t="str">
        <x:f>IF(13&gt;'Настройки'!$B$3,"",IF(ISBLANK(R23),IF('Настройки'!$B$9="Нулевой спрос",0,""),IF(R23&lt;0,IF('Настройки'!$B$10="Исключить","",IF('Настройки'!$B$10="Абсолютные значения",ABS(R23),R23)),R23)))</x:f>
      </x:c>
      <x:c r="BV23" s="50" t="str">
        <x:f>IF(14&gt;'Настройки'!$B$3,"",IF(ISBLANK(S23),IF('Настройки'!$B$9="Нулевой спрос",0,""),IF(S23&lt;0,IF('Настройки'!$B$10="Исключить","",IF('Настройки'!$B$10="Абсолютные значения",ABS(S23),S23)),S23)))</x:f>
      </x:c>
      <x:c r="BW23" s="50" t="str">
        <x:f>IF(15&gt;'Настройки'!$B$3,"",IF(ISBLANK(T23),IF('Настройки'!$B$9="Нулевой спрос",0,""),IF(T23&lt;0,IF('Настройки'!$B$10="Исключить","",IF('Настройки'!$B$10="Абсолютные значения",ABS(T23),T23)),T23)))</x:f>
      </x:c>
      <x:c r="BX23" s="50" t="str">
        <x:f>IF(16&gt;'Настройки'!$B$3,"",IF(ISBLANK(U23),IF('Настройки'!$B$9="Нулевой спрос",0,""),IF(U23&lt;0,IF('Настройки'!$B$10="Исключить","",IF('Настройки'!$B$10="Абсолютные значения",ABS(U23),U23)),U23)))</x:f>
      </x:c>
      <x:c r="BY23" s="50" t="str">
        <x:f>IF(17&gt;'Настройки'!$B$3,"",IF(ISBLANK(V23),IF('Настройки'!$B$9="Нулевой спрос",0,""),IF(V23&lt;0,IF('Настройки'!$B$10="Исключить","",IF('Настройки'!$B$10="Абсолютные значения",ABS(V23),V23)),V23)))</x:f>
      </x:c>
      <x:c r="BZ23" s="50" t="str">
        <x:f>IF(18&gt;'Настройки'!$B$3,"",IF(ISBLANK(W23),IF('Настройки'!$B$9="Нулевой спрос",0,""),IF(W23&lt;0,IF('Настройки'!$B$10="Исключить","",IF('Настройки'!$B$10="Абсолютные значения",ABS(W23),W23)),W23)))</x:f>
      </x:c>
      <x:c r="CA23" s="50" t="str">
        <x:f>IF(19&gt;'Настройки'!$B$3,"",IF(ISBLANK(X23),IF('Настройки'!$B$9="Нулевой спрос",0,""),IF(X23&lt;0,IF('Настройки'!$B$10="Исключить","",IF('Настройки'!$B$10="Абсолютные значения",ABS(X23),X23)),X23)))</x:f>
      </x:c>
      <x:c r="CB23" s="50" t="str">
        <x:f>IF(20&gt;'Настройки'!$B$3,"",IF(ISBLANK(Y23),IF('Настройки'!$B$9="Нулевой спрос",0,""),IF(Y23&lt;0,IF('Настройки'!$B$10="Исключить","",IF('Настройки'!$B$10="Абсолютные значения",ABS(Y23),Y23)),Y23)))</x:f>
      </x:c>
      <x:c r="CC23" s="50" t="str">
        <x:f>IF(21&gt;'Настройки'!$B$3,"",IF(ISBLANK(Z23),IF('Настройки'!$B$9="Нулевой спрос",0,""),IF(Z23&lt;0,IF('Настройки'!$B$10="Исключить","",IF('Настройки'!$B$10="Абсолютные значения",ABS(Z23),Z23)),Z23)))</x:f>
      </x:c>
      <x:c r="CD23" s="50" t="str">
        <x:f>IF(22&gt;'Настройки'!$B$3,"",IF(ISBLANK(AA23),IF('Настройки'!$B$9="Нулевой спрос",0,""),IF(AA23&lt;0,IF('Настройки'!$B$10="Исключить","",IF('Настройки'!$B$10="Абсолютные значения",ABS(AA23),AA23)),AA23)))</x:f>
      </x:c>
      <x:c r="CE23" s="50" t="str">
        <x:f>IF(23&gt;'Настройки'!$B$3,"",IF(ISBLANK(AB23),IF('Настройки'!$B$9="Нулевой спрос",0,""),IF(AB23&lt;0,IF('Настройки'!$B$10="Исключить","",IF('Настройки'!$B$10="Абсолютные значения",ABS(AB23),AB23)),AB23)))</x:f>
      </x:c>
      <x:c r="CF23" s="50" t="str">
        <x:f>IF(24&gt;'Настройки'!$B$3,"",IF(ISBLANK(AC23),IF('Настройки'!$B$9="Нулевой спрос",0,""),IF(AC23&lt;0,IF('Настройки'!$B$10="Исключить","",IF('Настройки'!$B$10="Абсолютные значения",ABS(AC23),AC23)),AC23)))</x:f>
      </x:c>
      <x:c r="CG23" s="50" t="str">
        <x:f>IF(25&gt;'Настройки'!$B$3,"",IF(ISBLANK(AD23),IF('Настройки'!$B$9="Нулевой спрос",0,""),IF(AD23&lt;0,IF('Настройки'!$B$10="Исключить","",IF('Настройки'!$B$10="Абсолютные значения",ABS(AD23),AD23)),AD23)))</x:f>
      </x:c>
      <x:c r="CH23" s="50" t="str">
        <x:f>IF(26&gt;'Настройки'!$B$3,"",IF(ISBLANK(AE23),IF('Настройки'!$B$9="Нулевой спрос",0,""),IF(AE23&lt;0,IF('Настройки'!$B$10="Исключить","",IF('Настройки'!$B$10="Абсолютные значения",ABS(AE23),AE23)),AE23)))</x:f>
      </x:c>
      <x:c r="CI23" s="50" t="str">
        <x:f>IF(27&gt;'Настройки'!$B$3,"",IF(ISBLANK(AF23),IF('Настройки'!$B$9="Нулевой спрос",0,""),IF(AF23&lt;0,IF('Настройки'!$B$10="Исключить","",IF('Настройки'!$B$10="Абсолютные значения",ABS(AF23),AF23)),AF23)))</x:f>
      </x:c>
      <x:c r="CJ23" s="50" t="str">
        <x:f>IF(28&gt;'Настройки'!$B$3,"",IF(ISBLANK(AG23),IF('Настройки'!$B$9="Нулевой спрос",0,""),IF(AG23&lt;0,IF('Настройки'!$B$10="Исключить","",IF('Настройки'!$B$10="Абсолютные значения",ABS(AG23),AG23)),AG23)))</x:f>
      </x:c>
      <x:c r="CK23" s="50" t="str">
        <x:f>IF(29&gt;'Настройки'!$B$3,"",IF(ISBLANK(AH23),IF('Настройки'!$B$9="Нулевой спрос",0,""),IF(AH23&lt;0,IF('Настройки'!$B$10="Исключить","",IF('Настройки'!$B$10="Абсолютные значения",ABS(AH23),AH23)),AH23)))</x:f>
      </x:c>
      <x:c r="CL23" s="50" t="str">
        <x:f>IF(30&gt;'Настройки'!$B$3,"",IF(ISBLANK(AI23),IF('Настройки'!$B$9="Нулевой спрос",0,""),IF(AI23&lt;0,IF('Настройки'!$B$10="Исключить","",IF('Настройки'!$B$10="Абсолютные значения",ABS(AI23),AI23)),AI23)))</x:f>
      </x:c>
      <x:c r="CM23" s="50" t="str">
        <x:f>IF(31&gt;'Настройки'!$B$3,"",IF(ISBLANK(AJ23),IF('Настройки'!$B$9="Нулевой спрос",0,""),IF(AJ23&lt;0,IF('Настройки'!$B$10="Исключить","",IF('Настройки'!$B$10="Абсолютные значения",ABS(AJ23),AJ23)),AJ23)))</x:f>
      </x:c>
      <x:c r="CN23" s="50" t="str">
        <x:f>IF(32&gt;'Настройки'!$B$3,"",IF(ISBLANK(AK23),IF('Настройки'!$B$9="Нулевой спрос",0,""),IF(AK23&lt;0,IF('Настройки'!$B$10="Исключить","",IF('Настройки'!$B$10="Абсолютные значения",ABS(AK23),AK23)),AK23)))</x:f>
      </x:c>
      <x:c r="CO23" s="50" t="str">
        <x:f>IF(33&gt;'Настройки'!$B$3,"",IF(ISBLANK(AL23),IF('Настройки'!$B$9="Нулевой спрос",0,""),IF(AL23&lt;0,IF('Настройки'!$B$10="Исключить","",IF('Настройки'!$B$10="Абсолютные значения",ABS(AL23),AL23)),AL23)))</x:f>
      </x:c>
      <x:c r="CP23" s="50" t="str">
        <x:f>IF(34&gt;'Настройки'!$B$3,"",IF(ISBLANK(AM23),IF('Настройки'!$B$9="Нулевой спрос",0,""),IF(AM23&lt;0,IF('Настройки'!$B$10="Исключить","",IF('Настройки'!$B$10="Абсолютные значения",ABS(AM23),AM23)),AM23)))</x:f>
      </x:c>
      <x:c r="CQ23" s="50" t="str">
        <x:f>IF(35&gt;'Настройки'!$B$3,"",IF(ISBLANK(AN23),IF('Настройки'!$B$9="Нулевой спрос",0,""),IF(AN23&lt;0,IF('Настройки'!$B$10="Исключить","",IF('Настройки'!$B$10="Абсолютные значения",ABS(AN23),AN23)),AN23)))</x:f>
      </x:c>
      <x:c r="CR23" s="50" t="str">
        <x:f>IF(36&gt;'Настройки'!$B$3,"",IF(ISBLANK(AO23),IF('Настройки'!$B$9="Нулевой спрос",0,""),IF(AO23&lt;0,IF('Настройки'!$B$10="Исключить","",IF('Настройки'!$B$10="Абсолютные значения",ABS(AO23),AO23)),AO23)))</x:f>
      </x:c>
      <x:c r="CS23" s="50" t="str">
        <x:f>IF(OR(1&gt;'Настройки'!$B$3,ISBLANK(BI23),BI23=0),"",BI23)</x:f>
      </x:c>
      <x:c r="CT23" s="50" t="str">
        <x:f>IF(OR(2&gt;'Настройки'!$B$3,ISBLANK(BJ23),BJ23=0),"",BJ23)</x:f>
      </x:c>
      <x:c r="CU23" s="50" t="str">
        <x:f>IF(OR(3&gt;'Настройки'!$B$3,ISBLANK(BK23),BK23=0),"",BK23)</x:f>
      </x:c>
      <x:c r="CV23" s="50" t="str">
        <x:f>IF(OR(4&gt;'Настройки'!$B$3,ISBLANK(BL23),BL23=0),"",BL23)</x:f>
      </x:c>
      <x:c r="CW23" s="50" t="str">
        <x:f>IF(OR(5&gt;'Настройки'!$B$3,ISBLANK(BM23),BM23=0),"",BM23)</x:f>
      </x:c>
      <x:c r="CX23" s="50" t="str">
        <x:f>IF(OR(6&gt;'Настройки'!$B$3,ISBLANK(BN23),BN23=0),"",BN23)</x:f>
      </x:c>
      <x:c r="CY23" s="50" t="str">
        <x:f>IF(OR(7&gt;'Настройки'!$B$3,ISBLANK(BO23),BO23=0),"",BO23)</x:f>
      </x:c>
      <x:c r="CZ23" s="50" t="str">
        <x:f>IF(OR(8&gt;'Настройки'!$B$3,ISBLANK(BP23),BP23=0),"",BP23)</x:f>
      </x:c>
      <x:c r="DA23" s="50" t="str">
        <x:f>IF(OR(9&gt;'Настройки'!$B$3,ISBLANK(BQ23),BQ23=0),"",BQ23)</x:f>
      </x:c>
      <x:c r="DB23" s="50" t="str">
        <x:f>IF(OR(10&gt;'Настройки'!$B$3,ISBLANK(BR23),BR23=0),"",BR23)</x:f>
      </x:c>
      <x:c r="DC23" s="50" t="str">
        <x:f>IF(OR(11&gt;'Настройки'!$B$3,ISBLANK(BS23),BS23=0),"",BS23)</x:f>
      </x:c>
      <x:c r="DD23" s="50" t="str">
        <x:f>IF(OR(12&gt;'Настройки'!$B$3,ISBLANK(BT23),BT23=0),"",BT23)</x:f>
      </x:c>
      <x:c r="DE23" s="50" t="str">
        <x:f>IF(OR(13&gt;'Настройки'!$B$3,ISBLANK(BU23),BU23=0),"",BU23)</x:f>
      </x:c>
      <x:c r="DF23" s="50" t="str">
        <x:f>IF(OR(14&gt;'Настройки'!$B$3,ISBLANK(BV23),BV23=0),"",BV23)</x:f>
      </x:c>
      <x:c r="DG23" s="50" t="str">
        <x:f>IF(OR(15&gt;'Настройки'!$B$3,ISBLANK(BW23),BW23=0),"",BW23)</x:f>
      </x:c>
      <x:c r="DH23" s="50" t="str">
        <x:f>IF(OR(16&gt;'Настройки'!$B$3,ISBLANK(BX23),BX23=0),"",BX23)</x:f>
      </x:c>
      <x:c r="DI23" s="50" t="str">
        <x:f>IF(OR(17&gt;'Настройки'!$B$3,ISBLANK(BY23),BY23=0),"",BY23)</x:f>
      </x:c>
      <x:c r="DJ23" s="50" t="str">
        <x:f>IF(OR(18&gt;'Настройки'!$B$3,ISBLANK(BZ23),BZ23=0),"",BZ23)</x:f>
      </x:c>
      <x:c r="DK23" s="50" t="str">
        <x:f>IF(OR(19&gt;'Настройки'!$B$3,ISBLANK(CA23),CA23=0),"",CA23)</x:f>
      </x:c>
      <x:c r="DL23" s="50" t="str">
        <x:f>IF(OR(20&gt;'Настройки'!$B$3,ISBLANK(CB23),CB23=0),"",CB23)</x:f>
      </x:c>
      <x:c r="DM23" s="50" t="str">
        <x:f>IF(OR(21&gt;'Настройки'!$B$3,ISBLANK(CC23),CC23=0),"",CC23)</x:f>
      </x:c>
      <x:c r="DN23" s="50" t="str">
        <x:f>IF(OR(22&gt;'Настройки'!$B$3,ISBLANK(CD23),CD23=0),"",CD23)</x:f>
      </x:c>
      <x:c r="DO23" s="50" t="str">
        <x:f>IF(OR(23&gt;'Настройки'!$B$3,ISBLANK(CE23),CE23=0),"",CE23)</x:f>
      </x:c>
      <x:c r="DP23" s="50" t="str">
        <x:f>IF(OR(24&gt;'Настройки'!$B$3,ISBLANK(CF23),CF23=0),"",CF23)</x:f>
      </x:c>
      <x:c r="DQ23" s="50" t="str">
        <x:f>IF(OR(25&gt;'Настройки'!$B$3,ISBLANK(CG23),CG23=0),"",CG23)</x:f>
      </x:c>
      <x:c r="DR23" s="50" t="str">
        <x:f>IF(OR(26&gt;'Настройки'!$B$3,ISBLANK(CH23),CH23=0),"",CH23)</x:f>
      </x:c>
      <x:c r="DS23" s="50" t="str">
        <x:f>IF(OR(27&gt;'Настройки'!$B$3,ISBLANK(CI23),CI23=0),"",CI23)</x:f>
      </x:c>
      <x:c r="DT23" s="50" t="str">
        <x:f>IF(OR(28&gt;'Настройки'!$B$3,ISBLANK(CJ23),CJ23=0),"",CJ23)</x:f>
      </x:c>
      <x:c r="DU23" s="50" t="str">
        <x:f>IF(OR(29&gt;'Настройки'!$B$3,ISBLANK(CK23),CK23=0),"",CK23)</x:f>
      </x:c>
      <x:c r="DV23" s="50" t="str">
        <x:f>IF(OR(30&gt;'Настройки'!$B$3,ISBLANK(CL23),CL23=0),"",CL23)</x:f>
      </x:c>
      <x:c r="DW23" s="50" t="str">
        <x:f>IF(OR(31&gt;'Настройки'!$B$3,ISBLANK(CM23),CM23=0),"",CM23)</x:f>
      </x:c>
      <x:c r="DX23" s="50" t="str">
        <x:f>IF(OR(32&gt;'Настройки'!$B$3,ISBLANK(CN23),CN23=0),"",CN23)</x:f>
      </x:c>
      <x:c r="DY23" s="50" t="str">
        <x:f>IF(OR(33&gt;'Настройки'!$B$3,ISBLANK(CO23),CO23=0),"",CO23)</x:f>
      </x:c>
      <x:c r="DZ23" s="50" t="str">
        <x:f>IF(OR(34&gt;'Настройки'!$B$3,ISBLANK(CP23),CP23=0),"",CP23)</x:f>
      </x:c>
      <x:c r="EA23" s="50" t="str">
        <x:f>IF(OR(35&gt;'Настройки'!$B$3,ISBLANK(CQ23),CQ23=0),"",CQ23)</x:f>
      </x:c>
      <x:c r="EB23" s="50" t="str">
        <x:f>IF(OR(36&gt;'Настройки'!$B$3,ISBLANK(CR23),CR23=0),"",CR23)</x:f>
      </x:c>
      <x:c r="EC23" s="50" t="str">
        <x:f>IF(A23="","",IF(OR(BB23="AZ",BB23="BZ"),10000+ROW(),IF(AZ23&gt;'Настройки'!$B$11,20000+ROW(),IF(BF23&lt;&gt;"Обычный",30000+ROW(),IF(AX23&lt;=0,40000+ROW(),"")))))</x:f>
      </x:c>
      <x:c r="ED23" s="50" t="str">
        <x:f>IF(EC23="","",COUNTIFS($EC$2:$EC$1001,"&gt;0",$EC$2:$EC$1001,"&lt;"&amp;EC23)+1)</x:f>
      </x:c>
    </x:row>
    <x:row r="24">
      <x:c r="A24" s="115"/>
      <x:c r="B24" s="115"/>
      <x:c r="C24" s="115"/>
      <x:c r="D24" s="118"/>
      <x:c r="E24" s="118"/>
      <x:c r="F24" s="118"/>
      <x:c r="G24" s="118"/>
      <x:c r="H24" s="118"/>
      <x:c r="I24" s="118"/>
      <x:c r="J24" s="118"/>
      <x:c r="K24" s="118"/>
      <x:c r="L24" s="118"/>
      <x:c r="M24" s="118"/>
      <x:c r="N24" s="118"/>
      <x:c r="O24" s="118"/>
      <x:c r="P24" s="118"/>
      <x:c r="Q24" s="118"/>
      <x:c r="R24" s="118"/>
      <x:c r="S24" s="118"/>
      <x:c r="T24" s="118"/>
      <x:c r="U24" s="118"/>
      <x:c r="V24" s="118"/>
      <x:c r="W24" s="118"/>
      <x:c r="X24" s="118"/>
      <x:c r="Y24" s="118"/>
      <x:c r="Z24" s="118"/>
      <x:c r="AA24" s="118"/>
      <x:c r="AB24" s="118"/>
      <x:c r="AC24" s="118"/>
      <x:c r="AD24" s="118"/>
      <x:c r="AE24" s="118"/>
      <x:c r="AF24" s="118"/>
      <x:c r="AG24" s="118"/>
      <x:c r="AH24" s="118"/>
      <x:c r="AI24" s="118"/>
      <x:c r="AJ24" s="118"/>
      <x:c r="AK24" s="118"/>
      <x:c r="AL24" s="118"/>
      <x:c r="AM24" s="118"/>
      <x:c r="AN24" s="118"/>
      <x:c r="AO24" s="118"/>
      <x:c r="AP24" s="115"/>
      <x:c r="AQ24" s="49" t="str">
        <x:f>IF(A24="","",COUNT(BI24:INDEX(BI24:CR24,1,'Настройки'!$B$3)))</x:f>
      </x:c>
      <x:c r="AR24" s="49" t="str">
        <x:f>IF(A24="","",SUM(BI24:INDEX(BI24:CR24,1,'Настройки'!$B$3)))</x:f>
      </x:c>
      <x:c r="AS24" s="58" t="str">
        <x:f>IF(A24="","",IF('Настройки'!$B$4="Стоимость потребления",AR24*D24,IF('Настройки'!$B$4="Количество",AR24,E24)))</x:f>
      </x:c>
      <x:c r="AT24" s="61" t="str">
        <x:f>IF(OR(A24="",AS24&lt;0,SUM($AS$2:$AS$1001)&lt;=0),"",AS24/SUM($AS$2:$AS$1001))</x:f>
      </x:c>
      <x:c r="AU24" s="61" t="str">
        <x:f>IF(OR(A24="",AS24&lt;0,SUM($AS$2:$AS$1001)&lt;=0),"",SUMIFS($AS$2:$AS$1001,$AS$2:$AS$1001,"&gt;"&amp;AS24)/SUM($AS$2:$AS$1001))</x:f>
      </x:c>
      <x:c r="AV24" s="61" t="str">
        <x:f>IF(OR(A24="",AS24&lt;0,SUM($AS$2:$AS$1001)&lt;=0),"",SUMIFS($AS$2:$AS$1001,$AS$2:$AS$1001,"&gt;="&amp;AS24)/SUM($AS$2:$AS$1001))</x:f>
      </x:c>
      <x:c r="AW24" s="49" t="str">
        <x:f>IF(A24="","",IF(SUM($AS$2:$AS$1001)&lt;=0,"Не определён",IF(AS24&lt;0,"Исключение",IF(AU24&lt;'Настройки'!$B$5,"A",IF(AU24&lt;'Настройки'!$B$6,"B","C")))))</x:f>
      </x:c>
      <x:c r="AX24" s="58" t="str">
        <x:f>IF(A24="","",IF(AQ24=0,"",AVERAGE(BI24:INDEX(BI24:CR24,1,'Настройки'!$B$3))))</x:f>
      </x:c>
      <x:c r="AY24" s="58" t="str">
        <x:f>IF(OR(A24="",AQ24=0),"",STDEVP(BI24:INDEX(BI24:CR24,1,'Настройки'!$B$3)))</x:f>
      </x:c>
      <x:c r="AZ24" s="61" t="str">
        <x:f>IF(OR(A24="",AQ24&lt;'Настройки'!$B$12,AX24&lt;=0,AND('Настройки'!$B$10="Блокировать",COUNTIF(F24:INDEX(F24:AO24,1,'Настройки'!$B$3),"&lt;0")&gt;0)),"",AY24/ABS(AX24))</x:f>
      </x:c>
      <x:c r="BA24" s="49" t="str">
        <x:f>IF(A24="","",IF(AND('Настройки'!$B$10="Блокировать",COUNTIF(F24:INDEX(F24:AO24,1,'Настройки'!$B$3),"&lt;0")&gt;0),"Не определён",IF(AQ24&lt;'Настройки'!$B$12,"Не определён",IF(AX24=0,"Нет спроса",IF(AX24&lt;0,"Не определён",IF(AZ24&lt;='Настройки'!$B$7,"X",IF(AZ24&lt;='Настройки'!$B$8,"Y","Z")))))))</x:f>
      </x:c>
      <x:c r="BB24" s="49" t="str">
        <x:f>IF(OR(A24="",LEN(AW24)&lt;&gt;1,LEN(BA24)&lt;&gt;1),"",AW24&amp;BA24)</x:f>
      </x:c>
      <x:c r="BC24" s="61" t="str">
        <x:f>IF(OR(A24="",AQ24=0),"",(COUNT(BI24:INDEX(BI24:CR24,1,'Настройки'!$B$3))-COUNT(CS24:INDEX(CS24:EB24,1,'Настройки'!$B$3)))/AQ24)</x:f>
      </x:c>
      <x:c r="BD24" s="64" t="str">
        <x:f>IF(OR(A24="",COUNT(CS24:INDEX(CS24:EB24,1,'Настройки'!$B$3))=0),"",AQ24/COUNT(CS24:INDEX(CS24:EB24,1,'Настройки'!$B$3)))</x:f>
      </x:c>
      <x:c r="BE24" s="64" t="str">
        <x:f>IF(OR(A24="",COUNT(CS24:INDEX(CS24:EB24,1,'Настройки'!$B$3))=0),"",IF(AVERAGE(CS24:INDEX(CS24:EB24,1,'Настройки'!$B$3))=0,"",(STDEVP(CS24:INDEX(CS24:EB24,1,'Настройки'!$B$3))/ABS(AVERAGE(CS24:INDEX(CS24:EB24,1,'Настройки'!$B$3))))^2))</x:f>
      </x:c>
      <x:c r="BF24" s="49" t="str">
        <x:f>IF(A24="","",IF(AQ24&lt;3,"Недостаточно",IF(AQ24&lt;6,"Предварительный","Обычный")))</x:f>
      </x:c>
      <x:c r="BG24" s="49" t="str">
        <x:f>IF(A24="","",IF(COUNTIF(F24:INDEX(F24:AO24,1,'Настройки'!$B$3),"&lt;0")&gt;0,IF('Настройки'!$B$10="Блокировать","Отрицательный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"),"")&amp;IF(AQ24&lt;3,"Недостаточно истории. ",IF(AQ24&lt;6,"Предварительная классификация. ",""))&amp;IF(AX24=0,"Нет спроса за горизонт. ","")&amp;IF(AZ24&gt;'Настройки'!$B$11,"Экстремальная вариативность. ",""))</x:f>
      </x:c>
      <x:c r="BH24" s="49" t="str">
        <x:f>IF(A24="","",IFERROR(VLOOKUP(BB24,'Настройки'!$D$3:$E$11,2,FALSE),"Сначала проверьте исходные данные и историю спроса.")&amp;" Уточните срок поставки, MOQ и критичность.")</x:f>
      </x:c>
      <x:c r="BI24" s="50" t="str">
        <x:f>IF(1&gt;'Настройки'!$B$3,"",IF(ISBLANK(F24),IF('Настройки'!$B$9="Нулевой спрос",0,""),IF(F24&lt;0,IF('Настройки'!$B$10="Исключить","",IF('Настройки'!$B$10="Абсолютные значения",ABS(F24),F24)),F24)))</x:f>
      </x:c>
      <x:c r="BJ24" s="50" t="str">
        <x:f>IF(2&gt;'Настройки'!$B$3,"",IF(ISBLANK(G24),IF('Настройки'!$B$9="Нулевой спрос",0,""),IF(G24&lt;0,IF('Настройки'!$B$10="Исключить","",IF('Настройки'!$B$10="Абсолютные значения",ABS(G24),G24)),G24)))</x:f>
      </x:c>
      <x:c r="BK24" s="50" t="str">
        <x:f>IF(3&gt;'Настройки'!$B$3,"",IF(ISBLANK(H24),IF('Настройки'!$B$9="Нулевой спрос",0,""),IF(H24&lt;0,IF('Настройки'!$B$10="Исключить","",IF('Настройки'!$B$10="Абсолютные значения",ABS(H24),H24)),H24)))</x:f>
      </x:c>
      <x:c r="BL24" s="50" t="str">
        <x:f>IF(4&gt;'Настройки'!$B$3,"",IF(ISBLANK(I24),IF('Настройки'!$B$9="Нулевой спрос",0,""),IF(I24&lt;0,IF('Настройки'!$B$10="Исключить","",IF('Настройки'!$B$10="Абсолютные значения",ABS(I24),I24)),I24)))</x:f>
      </x:c>
      <x:c r="BM24" s="50" t="str">
        <x:f>IF(5&gt;'Настройки'!$B$3,"",IF(ISBLANK(J24),IF('Настройки'!$B$9="Нулевой спрос",0,""),IF(J24&lt;0,IF('Настройки'!$B$10="Исключить","",IF('Настройки'!$B$10="Абсолютные значения",ABS(J24),J24)),J24)))</x:f>
      </x:c>
      <x:c r="BN24" s="50" t="str">
        <x:f>IF(6&gt;'Настройки'!$B$3,"",IF(ISBLANK(K24),IF('Настройки'!$B$9="Нулевой спрос",0,""),IF(K24&lt;0,IF('Настройки'!$B$10="Исключить","",IF('Настройки'!$B$10="Абсолютные значения",ABS(K24),K24)),K24)))</x:f>
      </x:c>
      <x:c r="BO24" s="50" t="str">
        <x:f>IF(7&gt;'Настройки'!$B$3,"",IF(ISBLANK(L24),IF('Настройки'!$B$9="Нулевой спрос",0,""),IF(L24&lt;0,IF('Настройки'!$B$10="Исключить","",IF('Настройки'!$B$10="Абсолютные значения",ABS(L24),L24)),L24)))</x:f>
      </x:c>
      <x:c r="BP24" s="50" t="str">
        <x:f>IF(8&gt;'Настройки'!$B$3,"",IF(ISBLANK(M24),IF('Настройки'!$B$9="Нулевой спрос",0,""),IF(M24&lt;0,IF('Настройки'!$B$10="Исключить","",IF('Настройки'!$B$10="Абсолютные значения",ABS(M24),M24)),M24)))</x:f>
      </x:c>
      <x:c r="BQ24" s="50" t="str">
        <x:f>IF(9&gt;'Настройки'!$B$3,"",IF(ISBLANK(N24),IF('Настройки'!$B$9="Нулевой спрос",0,""),IF(N24&lt;0,IF('Настройки'!$B$10="Исключить","",IF('Настройки'!$B$10="Абсолютные значения",ABS(N24),N24)),N24)))</x:f>
      </x:c>
      <x:c r="BR24" s="50" t="str">
        <x:f>IF(10&gt;'Настройки'!$B$3,"",IF(ISBLANK(O24),IF('Настройки'!$B$9="Нулевой спрос",0,""),IF(O24&lt;0,IF('Настройки'!$B$10="Исключить","",IF('Настройки'!$B$10="Абсолютные значения",ABS(O24),O24)),O24)))</x:f>
      </x:c>
      <x:c r="BS24" s="50" t="str">
        <x:f>IF(11&gt;'Настройки'!$B$3,"",IF(ISBLANK(P24),IF('Настройки'!$B$9="Нулевой спрос",0,""),IF(P24&lt;0,IF('Настройки'!$B$10="Исключить","",IF('Настройки'!$B$10="Абсолютные значения",ABS(P24),P24)),P24)))</x:f>
      </x:c>
      <x:c r="BT24" s="50" t="str">
        <x:f>IF(12&gt;'Настройки'!$B$3,"",IF(ISBLANK(Q24),IF('Настройки'!$B$9="Нулевой спрос",0,""),IF(Q24&lt;0,IF('Настройки'!$B$10="Исключить","",IF('Настройки'!$B$10="Абсолютные значения",ABS(Q24),Q24)),Q24)))</x:f>
      </x:c>
      <x:c r="BU24" s="50" t="str">
        <x:f>IF(13&gt;'Настройки'!$B$3,"",IF(ISBLANK(R24),IF('Настройки'!$B$9="Нулевой спрос",0,""),IF(R24&lt;0,IF('Настройки'!$B$10="Исключить","",IF('Настройки'!$B$10="Абсолютные значения",ABS(R24),R24)),R24)))</x:f>
      </x:c>
      <x:c r="BV24" s="50" t="str">
        <x:f>IF(14&gt;'Настройки'!$B$3,"",IF(ISBLANK(S24),IF('Настройки'!$B$9="Нулевой спрос",0,""),IF(S24&lt;0,IF('Настройки'!$B$10="Исключить","",IF('Настройки'!$B$10="Абсолютные значения",ABS(S24),S24)),S24)))</x:f>
      </x:c>
      <x:c r="BW24" s="50" t="str">
        <x:f>IF(15&gt;'Настройки'!$B$3,"",IF(ISBLANK(T24),IF('Настройки'!$B$9="Нулевой спрос",0,""),IF(T24&lt;0,IF('Настройки'!$B$10="Исключить","",IF('Настройки'!$B$10="Абсолютные значения",ABS(T24),T24)),T24)))</x:f>
      </x:c>
      <x:c r="BX24" s="50" t="str">
        <x:f>IF(16&gt;'Настройки'!$B$3,"",IF(ISBLANK(U24),IF('Настройки'!$B$9="Нулевой спрос",0,""),IF(U24&lt;0,IF('Настройки'!$B$10="Исключить","",IF('Настройки'!$B$10="Абсолютные значения",ABS(U24),U24)),U24)))</x:f>
      </x:c>
      <x:c r="BY24" s="50" t="str">
        <x:f>IF(17&gt;'Настройки'!$B$3,"",IF(ISBLANK(V24),IF('Настройки'!$B$9="Нулевой спрос",0,""),IF(V24&lt;0,IF('Настройки'!$B$10="Исключить","",IF('Настройки'!$B$10="Абсолютные значения",ABS(V24),V24)),V24)))</x:f>
      </x:c>
      <x:c r="BZ24" s="50" t="str">
        <x:f>IF(18&gt;'Настройки'!$B$3,"",IF(ISBLANK(W24),IF('Настройки'!$B$9="Нулевой спрос",0,""),IF(W24&lt;0,IF('Настройки'!$B$10="Исключить","",IF('Настройки'!$B$10="Абсолютные значения",ABS(W24),W24)),W24)))</x:f>
      </x:c>
      <x:c r="CA24" s="50" t="str">
        <x:f>IF(19&gt;'Настройки'!$B$3,"",IF(ISBLANK(X24),IF('Настройки'!$B$9="Нулевой спрос",0,""),IF(X24&lt;0,IF('Настройки'!$B$10="Исключить","",IF('Настройки'!$B$10="Абсолютные значения",ABS(X24),X24)),X24)))</x:f>
      </x:c>
      <x:c r="CB24" s="50" t="str">
        <x:f>IF(20&gt;'Настройки'!$B$3,"",IF(ISBLANK(Y24),IF('Настройки'!$B$9="Нулевой спрос",0,""),IF(Y24&lt;0,IF('Настройки'!$B$10="Исключить","",IF('Настройки'!$B$10="Абсолютные значения",ABS(Y24),Y24)),Y24)))</x:f>
      </x:c>
      <x:c r="CC24" s="50" t="str">
        <x:f>IF(21&gt;'Настройки'!$B$3,"",IF(ISBLANK(Z24),IF('Настройки'!$B$9="Нулевой спрос",0,""),IF(Z24&lt;0,IF('Настройки'!$B$10="Исключить","",IF('Настройки'!$B$10="Абсолютные значения",ABS(Z24),Z24)),Z24)))</x:f>
      </x:c>
      <x:c r="CD24" s="50" t="str">
        <x:f>IF(22&gt;'Настройки'!$B$3,"",IF(ISBLANK(AA24),IF('Настройки'!$B$9="Нулевой спрос",0,""),IF(AA24&lt;0,IF('Настройки'!$B$10="Исключить","",IF('Настройки'!$B$10="Абсолютные значения",ABS(AA24),AA24)),AA24)))</x:f>
      </x:c>
      <x:c r="CE24" s="50" t="str">
        <x:f>IF(23&gt;'Настройки'!$B$3,"",IF(ISBLANK(AB24),IF('Настройки'!$B$9="Нулевой спрос",0,""),IF(AB24&lt;0,IF('Настройки'!$B$10="Исключить","",IF('Настройки'!$B$10="Абсолютные значения",ABS(AB24),AB24)),AB24)))</x:f>
      </x:c>
      <x:c r="CF24" s="50" t="str">
        <x:f>IF(24&gt;'Настройки'!$B$3,"",IF(ISBLANK(AC24),IF('Настройки'!$B$9="Нулевой спрос",0,""),IF(AC24&lt;0,IF('Настройки'!$B$10="Исключить","",IF('Настройки'!$B$10="Абсолютные значения",ABS(AC24),AC24)),AC24)))</x:f>
      </x:c>
      <x:c r="CG24" s="50" t="str">
        <x:f>IF(25&gt;'Настройки'!$B$3,"",IF(ISBLANK(AD24),IF('Настройки'!$B$9="Нулевой спрос",0,""),IF(AD24&lt;0,IF('Настройки'!$B$10="Исключить","",IF('Настройки'!$B$10="Абсолютные значения",ABS(AD24),AD24)),AD24)))</x:f>
      </x:c>
      <x:c r="CH24" s="50" t="str">
        <x:f>IF(26&gt;'Настройки'!$B$3,"",IF(ISBLANK(AE24),IF('Настройки'!$B$9="Нулевой спрос",0,""),IF(AE24&lt;0,IF('Настройки'!$B$10="Исключить","",IF('Настройки'!$B$10="Абсолютные значения",ABS(AE24),AE24)),AE24)))</x:f>
      </x:c>
      <x:c r="CI24" s="50" t="str">
        <x:f>IF(27&gt;'Настройки'!$B$3,"",IF(ISBLANK(AF24),IF('Настройки'!$B$9="Нулевой спрос",0,""),IF(AF24&lt;0,IF('Настройки'!$B$10="Исключить","",IF('Настройки'!$B$10="Абсолютные значения",ABS(AF24),AF24)),AF24)))</x:f>
      </x:c>
      <x:c r="CJ24" s="50" t="str">
        <x:f>IF(28&gt;'Настройки'!$B$3,"",IF(ISBLANK(AG24),IF('Настройки'!$B$9="Нулевой спрос",0,""),IF(AG24&lt;0,IF('Настройки'!$B$10="Исключить","",IF('Настройки'!$B$10="Абсолютные значения",ABS(AG24),AG24)),AG24)))</x:f>
      </x:c>
      <x:c r="CK24" s="50" t="str">
        <x:f>IF(29&gt;'Настройки'!$B$3,"",IF(ISBLANK(AH24),IF('Настройки'!$B$9="Нулевой спрос",0,""),IF(AH24&lt;0,IF('Настройки'!$B$10="Исключить","",IF('Настройки'!$B$10="Абсолютные значения",ABS(AH24),AH24)),AH24)))</x:f>
      </x:c>
      <x:c r="CL24" s="50" t="str">
        <x:f>IF(30&gt;'Настройки'!$B$3,"",IF(ISBLANK(AI24),IF('Настройки'!$B$9="Нулевой спрос",0,""),IF(AI24&lt;0,IF('Настройки'!$B$10="Исключить","",IF('Настройки'!$B$10="Абсолютные значения",ABS(AI24),AI24)),AI24)))</x:f>
      </x:c>
      <x:c r="CM24" s="50" t="str">
        <x:f>IF(31&gt;'Настройки'!$B$3,"",IF(ISBLANK(AJ24),IF('Настройки'!$B$9="Нулевой спрос",0,""),IF(AJ24&lt;0,IF('Настройки'!$B$10="Исключить","",IF('Настройки'!$B$10="Абсолютные значения",ABS(AJ24),AJ24)),AJ24)))</x:f>
      </x:c>
      <x:c r="CN24" s="50" t="str">
        <x:f>IF(32&gt;'Настройки'!$B$3,"",IF(ISBLANK(AK24),IF('Настройки'!$B$9="Нулевой спрос",0,""),IF(AK24&lt;0,IF('Настройки'!$B$10="Исключить","",IF('Настройки'!$B$10="Абсолютные значения",ABS(AK24),AK24)),AK24)))</x:f>
      </x:c>
      <x:c r="CO24" s="50" t="str">
        <x:f>IF(33&gt;'Настройки'!$B$3,"",IF(ISBLANK(AL24),IF('Настройки'!$B$9="Нулевой спрос",0,""),IF(AL24&lt;0,IF('Настройки'!$B$10="Исключить","",IF('Настройки'!$B$10="Абсолютные значения",ABS(AL24),AL24)),AL24)))</x:f>
      </x:c>
      <x:c r="CP24" s="50" t="str">
        <x:f>IF(34&gt;'Настройки'!$B$3,"",IF(ISBLANK(AM24),IF('Настройки'!$B$9="Нулевой спрос",0,""),IF(AM24&lt;0,IF('Настройки'!$B$10="Исключить","",IF('Настройки'!$B$10="Абсолютные значения",ABS(AM24),AM24)),AM24)))</x:f>
      </x:c>
      <x:c r="CQ24" s="50" t="str">
        <x:f>IF(35&gt;'Настройки'!$B$3,"",IF(ISBLANK(AN24),IF('Настройки'!$B$9="Нулевой спрос",0,""),IF(AN24&lt;0,IF('Настройки'!$B$10="Исключить","",IF('Настройки'!$B$10="Абсолютные значения",ABS(AN24),AN24)),AN24)))</x:f>
      </x:c>
      <x:c r="CR24" s="50" t="str">
        <x:f>IF(36&gt;'Настройки'!$B$3,"",IF(ISBLANK(AO24),IF('Настройки'!$B$9="Нулевой спрос",0,""),IF(AO24&lt;0,IF('Настройки'!$B$10="Исключить","",IF('Настройки'!$B$10="Абсолютные значения",ABS(AO24),AO24)),AO24)))</x:f>
      </x:c>
      <x:c r="CS24" s="50" t="str">
        <x:f>IF(OR(1&gt;'Настройки'!$B$3,ISBLANK(BI24),BI24=0),"",BI24)</x:f>
      </x:c>
      <x:c r="CT24" s="50" t="str">
        <x:f>IF(OR(2&gt;'Настройки'!$B$3,ISBLANK(BJ24),BJ24=0),"",BJ24)</x:f>
      </x:c>
      <x:c r="CU24" s="50" t="str">
        <x:f>IF(OR(3&gt;'Настройки'!$B$3,ISBLANK(BK24),BK24=0),"",BK24)</x:f>
      </x:c>
      <x:c r="CV24" s="50" t="str">
        <x:f>IF(OR(4&gt;'Настройки'!$B$3,ISBLANK(BL24),BL24=0),"",BL24)</x:f>
      </x:c>
      <x:c r="CW24" s="50" t="str">
        <x:f>IF(OR(5&gt;'Настройки'!$B$3,ISBLANK(BM24),BM24=0),"",BM24)</x:f>
      </x:c>
      <x:c r="CX24" s="50" t="str">
        <x:f>IF(OR(6&gt;'Настройки'!$B$3,ISBLANK(BN24),BN24=0),"",BN24)</x:f>
      </x:c>
      <x:c r="CY24" s="50" t="str">
        <x:f>IF(OR(7&gt;'Настройки'!$B$3,ISBLANK(BO24),BO24=0),"",BO24)</x:f>
      </x:c>
      <x:c r="CZ24" s="50" t="str">
        <x:f>IF(OR(8&gt;'Настройки'!$B$3,ISBLANK(BP24),BP24=0),"",BP24)</x:f>
      </x:c>
      <x:c r="DA24" s="50" t="str">
        <x:f>IF(OR(9&gt;'Настройки'!$B$3,ISBLANK(BQ24),BQ24=0),"",BQ24)</x:f>
      </x:c>
      <x:c r="DB24" s="50" t="str">
        <x:f>IF(OR(10&gt;'Настройки'!$B$3,ISBLANK(BR24),BR24=0),"",BR24)</x:f>
      </x:c>
      <x:c r="DC24" s="50" t="str">
        <x:f>IF(OR(11&gt;'Настройки'!$B$3,ISBLANK(BS24),BS24=0),"",BS24)</x:f>
      </x:c>
      <x:c r="DD24" s="50" t="str">
        <x:f>IF(OR(12&gt;'Настройки'!$B$3,ISBLANK(BT24),BT24=0),"",BT24)</x:f>
      </x:c>
      <x:c r="DE24" s="50" t="str">
        <x:f>IF(OR(13&gt;'Настройки'!$B$3,ISBLANK(BU24),BU24=0),"",BU24)</x:f>
      </x:c>
      <x:c r="DF24" s="50" t="str">
        <x:f>IF(OR(14&gt;'Настройки'!$B$3,ISBLANK(BV24),BV24=0),"",BV24)</x:f>
      </x:c>
      <x:c r="DG24" s="50" t="str">
        <x:f>IF(OR(15&gt;'Настройки'!$B$3,ISBLANK(BW24),BW24=0),"",BW24)</x:f>
      </x:c>
      <x:c r="DH24" s="50" t="str">
        <x:f>IF(OR(16&gt;'Настройки'!$B$3,ISBLANK(BX24),BX24=0),"",BX24)</x:f>
      </x:c>
      <x:c r="DI24" s="50" t="str">
        <x:f>IF(OR(17&gt;'Настройки'!$B$3,ISBLANK(BY24),BY24=0),"",BY24)</x:f>
      </x:c>
      <x:c r="DJ24" s="50" t="str">
        <x:f>IF(OR(18&gt;'Настройки'!$B$3,ISBLANK(BZ24),BZ24=0),"",BZ24)</x:f>
      </x:c>
      <x:c r="DK24" s="50" t="str">
        <x:f>IF(OR(19&gt;'Настройки'!$B$3,ISBLANK(CA24),CA24=0),"",CA24)</x:f>
      </x:c>
      <x:c r="DL24" s="50" t="str">
        <x:f>IF(OR(20&gt;'Настройки'!$B$3,ISBLANK(CB24),CB24=0),"",CB24)</x:f>
      </x:c>
      <x:c r="DM24" s="50" t="str">
        <x:f>IF(OR(21&gt;'Настройки'!$B$3,ISBLANK(CC24),CC24=0),"",CC24)</x:f>
      </x:c>
      <x:c r="DN24" s="50" t="str">
        <x:f>IF(OR(22&gt;'Настройки'!$B$3,ISBLANK(CD24),CD24=0),"",CD24)</x:f>
      </x:c>
      <x:c r="DO24" s="50" t="str">
        <x:f>IF(OR(23&gt;'Настройки'!$B$3,ISBLANK(CE24),CE24=0),"",CE24)</x:f>
      </x:c>
      <x:c r="DP24" s="50" t="str">
        <x:f>IF(OR(24&gt;'Настройки'!$B$3,ISBLANK(CF24),CF24=0),"",CF24)</x:f>
      </x:c>
      <x:c r="DQ24" s="50" t="str">
        <x:f>IF(OR(25&gt;'Настройки'!$B$3,ISBLANK(CG24),CG24=0),"",CG24)</x:f>
      </x:c>
      <x:c r="DR24" s="50" t="str">
        <x:f>IF(OR(26&gt;'Настройки'!$B$3,ISBLANK(CH24),CH24=0),"",CH24)</x:f>
      </x:c>
      <x:c r="DS24" s="50" t="str">
        <x:f>IF(OR(27&gt;'Настройки'!$B$3,ISBLANK(CI24),CI24=0),"",CI24)</x:f>
      </x:c>
      <x:c r="DT24" s="50" t="str">
        <x:f>IF(OR(28&gt;'Настройки'!$B$3,ISBLANK(CJ24),CJ24=0),"",CJ24)</x:f>
      </x:c>
      <x:c r="DU24" s="50" t="str">
        <x:f>IF(OR(29&gt;'Настройки'!$B$3,ISBLANK(CK24),CK24=0),"",CK24)</x:f>
      </x:c>
      <x:c r="DV24" s="50" t="str">
        <x:f>IF(OR(30&gt;'Настройки'!$B$3,ISBLANK(CL24),CL24=0),"",CL24)</x:f>
      </x:c>
      <x:c r="DW24" s="50" t="str">
        <x:f>IF(OR(31&gt;'Настройки'!$B$3,ISBLANK(CM24),CM24=0),"",CM24)</x:f>
      </x:c>
      <x:c r="DX24" s="50" t="str">
        <x:f>IF(OR(32&gt;'Настройки'!$B$3,ISBLANK(CN24),CN24=0),"",CN24)</x:f>
      </x:c>
      <x:c r="DY24" s="50" t="str">
        <x:f>IF(OR(33&gt;'Настройки'!$B$3,ISBLANK(CO24),CO24=0),"",CO24)</x:f>
      </x:c>
      <x:c r="DZ24" s="50" t="str">
        <x:f>IF(OR(34&gt;'Настройки'!$B$3,ISBLANK(CP24),CP24=0),"",CP24)</x:f>
      </x:c>
      <x:c r="EA24" s="50" t="str">
        <x:f>IF(OR(35&gt;'Настройки'!$B$3,ISBLANK(CQ24),CQ24=0),"",CQ24)</x:f>
      </x:c>
      <x:c r="EB24" s="50" t="str">
        <x:f>IF(OR(36&gt;'Настройки'!$B$3,ISBLANK(CR24),CR24=0),"",CR24)</x:f>
      </x:c>
      <x:c r="EC24" s="50" t="str">
        <x:f>IF(A24="","",IF(OR(BB24="AZ",BB24="BZ"),10000+ROW(),IF(AZ24&gt;'Настройки'!$B$11,20000+ROW(),IF(BF24&lt;&gt;"Обычный",30000+ROW(),IF(AX24&lt;=0,40000+ROW(),"")))))</x:f>
      </x:c>
      <x:c r="ED24" s="50" t="str">
        <x:f>IF(EC24="","",COUNTIFS($EC$2:$EC$1001,"&gt;0",$EC$2:$EC$1001,"&lt;"&amp;EC24)+1)</x:f>
      </x:c>
    </x:row>
    <x:row r="25">
      <x:c r="A25" s="115"/>
      <x:c r="B25" s="115"/>
      <x:c r="C25" s="115"/>
      <x:c r="D25" s="118"/>
      <x:c r="E25" s="118"/>
      <x:c r="F25" s="118"/>
      <x:c r="G25" s="118"/>
      <x:c r="H25" s="118"/>
      <x:c r="I25" s="118"/>
      <x:c r="J25" s="118"/>
      <x:c r="K25" s="118"/>
      <x:c r="L25" s="118"/>
      <x:c r="M25" s="118"/>
      <x:c r="N25" s="118"/>
      <x:c r="O25" s="118"/>
      <x:c r="P25" s="118"/>
      <x:c r="Q25" s="118"/>
      <x:c r="R25" s="118"/>
      <x:c r="S25" s="118"/>
      <x:c r="T25" s="118"/>
      <x:c r="U25" s="118"/>
      <x:c r="V25" s="118"/>
      <x:c r="W25" s="118"/>
      <x:c r="X25" s="118"/>
      <x:c r="Y25" s="118"/>
      <x:c r="Z25" s="118"/>
      <x:c r="AA25" s="118"/>
      <x:c r="AB25" s="118"/>
      <x:c r="AC25" s="118"/>
      <x:c r="AD25" s="118"/>
      <x:c r="AE25" s="118"/>
      <x:c r="AF25" s="118"/>
      <x:c r="AG25" s="118"/>
      <x:c r="AH25" s="118"/>
      <x:c r="AI25" s="118"/>
      <x:c r="AJ25" s="118"/>
      <x:c r="AK25" s="118"/>
      <x:c r="AL25" s="118"/>
      <x:c r="AM25" s="118"/>
      <x:c r="AN25" s="118"/>
      <x:c r="AO25" s="118"/>
      <x:c r="AP25" s="115"/>
      <x:c r="AQ25" s="49" t="str">
        <x:f>IF(A25="","",COUNT(BI25:INDEX(BI25:CR25,1,'Настройки'!$B$3)))</x:f>
      </x:c>
      <x:c r="AR25" s="49" t="str">
        <x:f>IF(A25="","",SUM(BI25:INDEX(BI25:CR25,1,'Настройки'!$B$3)))</x:f>
      </x:c>
      <x:c r="AS25" s="58" t="str">
        <x:f>IF(A25="","",IF('Настройки'!$B$4="Стоимость потребления",AR25*D25,IF('Настройки'!$B$4="Количество",AR25,E25)))</x:f>
      </x:c>
      <x:c r="AT25" s="61" t="str">
        <x:f>IF(OR(A25="",AS25&lt;0,SUM($AS$2:$AS$1001)&lt;=0),"",AS25/SUM($AS$2:$AS$1001))</x:f>
      </x:c>
      <x:c r="AU25" s="61" t="str">
        <x:f>IF(OR(A25="",AS25&lt;0,SUM($AS$2:$AS$1001)&lt;=0),"",SUMIFS($AS$2:$AS$1001,$AS$2:$AS$1001,"&gt;"&amp;AS25)/SUM($AS$2:$AS$1001))</x:f>
      </x:c>
      <x:c r="AV25" s="61" t="str">
        <x:f>IF(OR(A25="",AS25&lt;0,SUM($AS$2:$AS$1001)&lt;=0),"",SUMIFS($AS$2:$AS$1001,$AS$2:$AS$1001,"&gt;="&amp;AS25)/SUM($AS$2:$AS$1001))</x:f>
      </x:c>
      <x:c r="AW25" s="49" t="str">
        <x:f>IF(A25="","",IF(SUM($AS$2:$AS$1001)&lt;=0,"Не определён",IF(AS25&lt;0,"Исключение",IF(AU25&lt;'Настройки'!$B$5,"A",IF(AU25&lt;'Настройки'!$B$6,"B","C")))))</x:f>
      </x:c>
      <x:c r="AX25" s="58" t="str">
        <x:f>IF(A25="","",IF(AQ25=0,"",AVERAGE(BI25:INDEX(BI25:CR25,1,'Настройки'!$B$3))))</x:f>
      </x:c>
      <x:c r="AY25" s="58" t="str">
        <x:f>IF(OR(A25="",AQ25=0),"",STDEVP(BI25:INDEX(BI25:CR25,1,'Настройки'!$B$3)))</x:f>
      </x:c>
      <x:c r="AZ25" s="61" t="str">
        <x:f>IF(OR(A25="",AQ25&lt;'Настройки'!$B$12,AX25&lt;=0,AND('Настройки'!$B$10="Блокировать",COUNTIF(F25:INDEX(F25:AO25,1,'Настройки'!$B$3),"&lt;0")&gt;0)),"",AY25/ABS(AX25))</x:f>
      </x:c>
      <x:c r="BA25" s="49" t="str">
        <x:f>IF(A25="","",IF(AND('Настройки'!$B$10="Блокировать",COUNTIF(F25:INDEX(F25:AO25,1,'Настройки'!$B$3),"&lt;0")&gt;0),"Не определён",IF(AQ25&lt;'Настройки'!$B$12,"Не определён",IF(AX25=0,"Нет спроса",IF(AX25&lt;0,"Не определён",IF(AZ25&lt;='Настройки'!$B$7,"X",IF(AZ25&lt;='Настройки'!$B$8,"Y","Z")))))))</x:f>
      </x:c>
      <x:c r="BB25" s="49" t="str">
        <x:f>IF(OR(A25="",LEN(AW25)&lt;&gt;1,LEN(BA25)&lt;&gt;1),"",AW25&amp;BA25)</x:f>
      </x:c>
      <x:c r="BC25" s="61" t="str">
        <x:f>IF(OR(A25="",AQ25=0),"",(COUNT(BI25:INDEX(BI25:CR25,1,'Настройки'!$B$3))-COUNT(CS25:INDEX(CS25:EB25,1,'Настройки'!$B$3)))/AQ25)</x:f>
      </x:c>
      <x:c r="BD25" s="64" t="str">
        <x:f>IF(OR(A25="",COUNT(CS25:INDEX(CS25:EB25,1,'Настройки'!$B$3))=0),"",AQ25/COUNT(CS25:INDEX(CS25:EB25,1,'Настройки'!$B$3)))</x:f>
      </x:c>
      <x:c r="BE25" s="64" t="str">
        <x:f>IF(OR(A25="",COUNT(CS25:INDEX(CS25:EB25,1,'Настройки'!$B$3))=0),"",IF(AVERAGE(CS25:INDEX(CS25:EB25,1,'Настройки'!$B$3))=0,"",(STDEVP(CS25:INDEX(CS25:EB25,1,'Настройки'!$B$3))/ABS(AVERAGE(CS25:INDEX(CS25:EB25,1,'Настройки'!$B$3))))^2))</x:f>
      </x:c>
      <x:c r="BF25" s="49" t="str">
        <x:f>IF(A25="","",IF(AQ25&lt;3,"Недостаточно",IF(AQ25&lt;6,"Предварительный","Обычный")))</x:f>
      </x:c>
      <x:c r="BG25" s="49" t="str">
        <x:f>IF(A25="","",IF(COUNTIF(F25:INDEX(F25:AO25,1,'Настройки'!$B$3),"&lt;0")&gt;0,IF('Настройки'!$B$10="Блокировать","Отрицательный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"),"")&amp;IF(AQ25&lt;3,"Недостаточно истории. ",IF(AQ25&lt;6,"Предварительная классификация. ",""))&amp;IF(AX25=0,"Нет спроса за горизонт. ","")&amp;IF(AZ25&gt;'Настройки'!$B$11,"Экстремальная вариативность. ",""))</x:f>
      </x:c>
      <x:c r="BH25" s="49" t="str">
        <x:f>IF(A25="","",IFERROR(VLOOKUP(BB25,'Настройки'!$D$3:$E$11,2,FALSE),"Сначала проверьте исходные данные и историю спроса.")&amp;" Уточните срок поставки, MOQ и критичность.")</x:f>
      </x:c>
      <x:c r="BI25" s="50" t="str">
        <x:f>IF(1&gt;'Настройки'!$B$3,"",IF(ISBLANK(F25),IF('Настройки'!$B$9="Нулевой спрос",0,""),IF(F25&lt;0,IF('Настройки'!$B$10="Исключить","",IF('Настройки'!$B$10="Абсолютные значения",ABS(F25),F25)),F25)))</x:f>
      </x:c>
      <x:c r="BJ25" s="50" t="str">
        <x:f>IF(2&gt;'Настройки'!$B$3,"",IF(ISBLANK(G25),IF('Настройки'!$B$9="Нулевой спрос",0,""),IF(G25&lt;0,IF('Настройки'!$B$10="Исключить","",IF('Настройки'!$B$10="Абсолютные значения",ABS(G25),G25)),G25)))</x:f>
      </x:c>
      <x:c r="BK25" s="50" t="str">
        <x:f>IF(3&gt;'Настройки'!$B$3,"",IF(ISBLANK(H25),IF('Настройки'!$B$9="Нулевой спрос",0,""),IF(H25&lt;0,IF('Настройки'!$B$10="Исключить","",IF('Настройки'!$B$10="Абсолютные значения",ABS(H25),H25)),H25)))</x:f>
      </x:c>
      <x:c r="BL25" s="50" t="str">
        <x:f>IF(4&gt;'Настройки'!$B$3,"",IF(ISBLANK(I25),IF('Настройки'!$B$9="Нулевой спрос",0,""),IF(I25&lt;0,IF('Настройки'!$B$10="Исключить","",IF('Настройки'!$B$10="Абсолютные значения",ABS(I25),I25)),I25)))</x:f>
      </x:c>
      <x:c r="BM25" s="50" t="str">
        <x:f>IF(5&gt;'Настройки'!$B$3,"",IF(ISBLANK(J25),IF('Настройки'!$B$9="Нулевой спрос",0,""),IF(J25&lt;0,IF('Настройки'!$B$10="Исключить","",IF('Настройки'!$B$10="Абсолютные значения",ABS(J25),J25)),J25)))</x:f>
      </x:c>
      <x:c r="BN25" s="50" t="str">
        <x:f>IF(6&gt;'Настройки'!$B$3,"",IF(ISBLANK(K25),IF('Настройки'!$B$9="Нулевой спрос",0,""),IF(K25&lt;0,IF('Настройки'!$B$10="Исключить","",IF('Настройки'!$B$10="Абсолютные значения",ABS(K25),K25)),K25)))</x:f>
      </x:c>
      <x:c r="BO25" s="50" t="str">
        <x:f>IF(7&gt;'Настройки'!$B$3,"",IF(ISBLANK(L25),IF('Настройки'!$B$9="Нулевой спрос",0,""),IF(L25&lt;0,IF('Настройки'!$B$10="Исключить","",IF('Настройки'!$B$10="Абсолютные значения",ABS(L25),L25)),L25)))</x:f>
      </x:c>
      <x:c r="BP25" s="50" t="str">
        <x:f>IF(8&gt;'Настройки'!$B$3,"",IF(ISBLANK(M25),IF('Настройки'!$B$9="Нулевой спрос",0,""),IF(M25&lt;0,IF('Настройки'!$B$10="Исключить","",IF('Настройки'!$B$10="Абсолютные значения",ABS(M25),M25)),M25)))</x:f>
      </x:c>
      <x:c r="BQ25" s="50" t="str">
        <x:f>IF(9&gt;'Настройки'!$B$3,"",IF(ISBLANK(N25),IF('Настройки'!$B$9="Нулевой спрос",0,""),IF(N25&lt;0,IF('Настройки'!$B$10="Исключить","",IF('Настройки'!$B$10="Абсолютные значения",ABS(N25),N25)),N25)))</x:f>
      </x:c>
      <x:c r="BR25" s="50" t="str">
        <x:f>IF(10&gt;'Настройки'!$B$3,"",IF(ISBLANK(O25),IF('Настройки'!$B$9="Нулевой спрос",0,""),IF(O25&lt;0,IF('Настройки'!$B$10="Исключить","",IF('Настройки'!$B$10="Абсолютные значения",ABS(O25),O25)),O25)))</x:f>
      </x:c>
      <x:c r="BS25" s="50" t="str">
        <x:f>IF(11&gt;'Настройки'!$B$3,"",IF(ISBLANK(P25),IF('Настройки'!$B$9="Нулевой спрос",0,""),IF(P25&lt;0,IF('Настройки'!$B$10="Исключить","",IF('Настройки'!$B$10="Абсолютные значения",ABS(P25),P25)),P25)))</x:f>
      </x:c>
      <x:c r="BT25" s="50" t="str">
        <x:f>IF(12&gt;'Настройки'!$B$3,"",IF(ISBLANK(Q25),IF('Настройки'!$B$9="Нулевой спрос",0,""),IF(Q25&lt;0,IF('Настройки'!$B$10="Исключить","",IF('Настройки'!$B$10="Абсолютные значения",ABS(Q25),Q25)),Q25)))</x:f>
      </x:c>
      <x:c r="BU25" s="50" t="str">
        <x:f>IF(13&gt;'Настройки'!$B$3,"",IF(ISBLANK(R25),IF('Настройки'!$B$9="Нулевой спрос",0,""),IF(R25&lt;0,IF('Настройки'!$B$10="Исключить","",IF('Настройки'!$B$10="Абсолютные значения",ABS(R25),R25)),R25)))</x:f>
      </x:c>
      <x:c r="BV25" s="50" t="str">
        <x:f>IF(14&gt;'Настройки'!$B$3,"",IF(ISBLANK(S25),IF('Настройки'!$B$9="Нулевой спрос",0,""),IF(S25&lt;0,IF('Настройки'!$B$10="Исключить","",IF('Настройки'!$B$10="Абсолютные значения",ABS(S25),S25)),S25)))</x:f>
      </x:c>
      <x:c r="BW25" s="50" t="str">
        <x:f>IF(15&gt;'Настройки'!$B$3,"",IF(ISBLANK(T25),IF('Настройки'!$B$9="Нулевой спрос",0,""),IF(T25&lt;0,IF('Настройки'!$B$10="Исключить","",IF('Настройки'!$B$10="Абсолютные значения",ABS(T25),T25)),T25)))</x:f>
      </x:c>
      <x:c r="BX25" s="50" t="str">
        <x:f>IF(16&gt;'Настройки'!$B$3,"",IF(ISBLANK(U25),IF('Настройки'!$B$9="Нулевой спрос",0,""),IF(U25&lt;0,IF('Настройки'!$B$10="Исключить","",IF('Настройки'!$B$10="Абсолютные значения",ABS(U25),U25)),U25)))</x:f>
      </x:c>
      <x:c r="BY25" s="50" t="str">
        <x:f>IF(17&gt;'Настройки'!$B$3,"",IF(ISBLANK(V25),IF('Настройки'!$B$9="Нулевой спрос",0,""),IF(V25&lt;0,IF('Настройки'!$B$10="Исключить","",IF('Настройки'!$B$10="Абсолютные значения",ABS(V25),V25)),V25)))</x:f>
      </x:c>
      <x:c r="BZ25" s="50" t="str">
        <x:f>IF(18&gt;'Настройки'!$B$3,"",IF(ISBLANK(W25),IF('Настройки'!$B$9="Нулевой спрос",0,""),IF(W25&lt;0,IF('Настройки'!$B$10="Исключить","",IF('Настройки'!$B$10="Абсолютные значения",ABS(W25),W25)),W25)))</x:f>
      </x:c>
      <x:c r="CA25" s="50" t="str">
        <x:f>IF(19&gt;'Настройки'!$B$3,"",IF(ISBLANK(X25),IF('Настройки'!$B$9="Нулевой спрос",0,""),IF(X25&lt;0,IF('Настройки'!$B$10="Исключить","",IF('Настройки'!$B$10="Абсолютные значения",ABS(X25),X25)),X25)))</x:f>
      </x:c>
      <x:c r="CB25" s="50" t="str">
        <x:f>IF(20&gt;'Настройки'!$B$3,"",IF(ISBLANK(Y25),IF('Настройки'!$B$9="Нулевой спрос",0,""),IF(Y25&lt;0,IF('Настройки'!$B$10="Исключить","",IF('Настройки'!$B$10="Абсолютные значения",ABS(Y25),Y25)),Y25)))</x:f>
      </x:c>
      <x:c r="CC25" s="50" t="str">
        <x:f>IF(21&gt;'Настройки'!$B$3,"",IF(ISBLANK(Z25),IF('Настройки'!$B$9="Нулевой спрос",0,""),IF(Z25&lt;0,IF('Настройки'!$B$10="Исключить","",IF('Настройки'!$B$10="Абсолютные значения",ABS(Z25),Z25)),Z25)))</x:f>
      </x:c>
      <x:c r="CD25" s="50" t="str">
        <x:f>IF(22&gt;'Настройки'!$B$3,"",IF(ISBLANK(AA25),IF('Настройки'!$B$9="Нулевой спрос",0,""),IF(AA25&lt;0,IF('Настройки'!$B$10="Исключить","",IF('Настройки'!$B$10="Абсолютные значения",ABS(AA25),AA25)),AA25)))</x:f>
      </x:c>
      <x:c r="CE25" s="50" t="str">
        <x:f>IF(23&gt;'Настройки'!$B$3,"",IF(ISBLANK(AB25),IF('Настройки'!$B$9="Нулевой спрос",0,""),IF(AB25&lt;0,IF('Настройки'!$B$10="Исключить","",IF('Настройки'!$B$10="Абсолютные значения",ABS(AB25),AB25)),AB25)))</x:f>
      </x:c>
      <x:c r="CF25" s="50" t="str">
        <x:f>IF(24&gt;'Настройки'!$B$3,"",IF(ISBLANK(AC25),IF('Настройки'!$B$9="Нулевой спрос",0,""),IF(AC25&lt;0,IF('Настройки'!$B$10="Исключить","",IF('Настройки'!$B$10="Абсолютные значения",ABS(AC25),AC25)),AC25)))</x:f>
      </x:c>
      <x:c r="CG25" s="50" t="str">
        <x:f>IF(25&gt;'Настройки'!$B$3,"",IF(ISBLANK(AD25),IF('Настройки'!$B$9="Нулевой спрос",0,""),IF(AD25&lt;0,IF('Настройки'!$B$10="Исключить","",IF('Настройки'!$B$10="Абсолютные значения",ABS(AD25),AD25)),AD25)))</x:f>
      </x:c>
      <x:c r="CH25" s="50" t="str">
        <x:f>IF(26&gt;'Настройки'!$B$3,"",IF(ISBLANK(AE25),IF('Настройки'!$B$9="Нулевой спрос",0,""),IF(AE25&lt;0,IF('Настройки'!$B$10="Исключить","",IF('Настройки'!$B$10="Абсолютные значения",ABS(AE25),AE25)),AE25)))</x:f>
      </x:c>
      <x:c r="CI25" s="50" t="str">
        <x:f>IF(27&gt;'Настройки'!$B$3,"",IF(ISBLANK(AF25),IF('Настройки'!$B$9="Нулевой спрос",0,""),IF(AF25&lt;0,IF('Настройки'!$B$10="Исключить","",IF('Настройки'!$B$10="Абсолютные значения",ABS(AF25),AF25)),AF25)))</x:f>
      </x:c>
      <x:c r="CJ25" s="50" t="str">
        <x:f>IF(28&gt;'Настройки'!$B$3,"",IF(ISBLANK(AG25),IF('Настройки'!$B$9="Нулевой спрос",0,""),IF(AG25&lt;0,IF('Настройки'!$B$10="Исключить","",IF('Настройки'!$B$10="Абсолютные значения",ABS(AG25),AG25)),AG25)))</x:f>
      </x:c>
      <x:c r="CK25" s="50" t="str">
        <x:f>IF(29&gt;'Настройки'!$B$3,"",IF(ISBLANK(AH25),IF('Настройки'!$B$9="Нулевой спрос",0,""),IF(AH25&lt;0,IF('Настройки'!$B$10="Исключить","",IF('Настройки'!$B$10="Абсолютные значения",ABS(AH25),AH25)),AH25)))</x:f>
      </x:c>
      <x:c r="CL25" s="50" t="str">
        <x:f>IF(30&gt;'Настройки'!$B$3,"",IF(ISBLANK(AI25),IF('Настройки'!$B$9="Нулевой спрос",0,""),IF(AI25&lt;0,IF('Настройки'!$B$10="Исключить","",IF('Настройки'!$B$10="Абсолютные значения",ABS(AI25),AI25)),AI25)))</x:f>
      </x:c>
      <x:c r="CM25" s="50" t="str">
        <x:f>IF(31&gt;'Настройки'!$B$3,"",IF(ISBLANK(AJ25),IF('Настройки'!$B$9="Нулевой спрос",0,""),IF(AJ25&lt;0,IF('Настройки'!$B$10="Исключить","",IF('Настройки'!$B$10="Абсолютные значения",ABS(AJ25),AJ25)),AJ25)))</x:f>
      </x:c>
      <x:c r="CN25" s="50" t="str">
        <x:f>IF(32&gt;'Настройки'!$B$3,"",IF(ISBLANK(AK25),IF('Настройки'!$B$9="Нулевой спрос",0,""),IF(AK25&lt;0,IF('Настройки'!$B$10="Исключить","",IF('Настройки'!$B$10="Абсолютные значения",ABS(AK25),AK25)),AK25)))</x:f>
      </x:c>
      <x:c r="CO25" s="50" t="str">
        <x:f>IF(33&gt;'Настройки'!$B$3,"",IF(ISBLANK(AL25),IF('Настройки'!$B$9="Нулевой спрос",0,""),IF(AL25&lt;0,IF('Настройки'!$B$10="Исключить","",IF('Настройки'!$B$10="Абсолютные значения",ABS(AL25),AL25)),AL25)))</x:f>
      </x:c>
      <x:c r="CP25" s="50" t="str">
        <x:f>IF(34&gt;'Настройки'!$B$3,"",IF(ISBLANK(AM25),IF('Настройки'!$B$9="Нулевой спрос",0,""),IF(AM25&lt;0,IF('Настройки'!$B$10="Исключить","",IF('Настройки'!$B$10="Абсолютные значения",ABS(AM25),AM25)),AM25)))</x:f>
      </x:c>
      <x:c r="CQ25" s="50" t="str">
        <x:f>IF(35&gt;'Настройки'!$B$3,"",IF(ISBLANK(AN25),IF('Настройки'!$B$9="Нулевой спрос",0,""),IF(AN25&lt;0,IF('Настройки'!$B$10="Исключить","",IF('Настройки'!$B$10="Абсолютные значения",ABS(AN25),AN25)),AN25)))</x:f>
      </x:c>
      <x:c r="CR25" s="50" t="str">
        <x:f>IF(36&gt;'Настройки'!$B$3,"",IF(ISBLANK(AO25),IF('Настройки'!$B$9="Нулевой спрос",0,""),IF(AO25&lt;0,IF('Настройки'!$B$10="Исключить","",IF('Настройки'!$B$10="Абсолютные значения",ABS(AO25),AO25)),AO25)))</x:f>
      </x:c>
      <x:c r="CS25" s="50" t="str">
        <x:f>IF(OR(1&gt;'Настройки'!$B$3,ISBLANK(BI25),BI25=0),"",BI25)</x:f>
      </x:c>
      <x:c r="CT25" s="50" t="str">
        <x:f>IF(OR(2&gt;'Настройки'!$B$3,ISBLANK(BJ25),BJ25=0),"",BJ25)</x:f>
      </x:c>
      <x:c r="CU25" s="50" t="str">
        <x:f>IF(OR(3&gt;'Настройки'!$B$3,ISBLANK(BK25),BK25=0),"",BK25)</x:f>
      </x:c>
      <x:c r="CV25" s="50" t="str">
        <x:f>IF(OR(4&gt;'Настройки'!$B$3,ISBLANK(BL25),BL25=0),"",BL25)</x:f>
      </x:c>
      <x:c r="CW25" s="50" t="str">
        <x:f>IF(OR(5&gt;'Настройки'!$B$3,ISBLANK(BM25),BM25=0),"",BM25)</x:f>
      </x:c>
      <x:c r="CX25" s="50" t="str">
        <x:f>IF(OR(6&gt;'Настройки'!$B$3,ISBLANK(BN25),BN25=0),"",BN25)</x:f>
      </x:c>
      <x:c r="CY25" s="50" t="str">
        <x:f>IF(OR(7&gt;'Настройки'!$B$3,ISBLANK(BO25),BO25=0),"",BO25)</x:f>
      </x:c>
      <x:c r="CZ25" s="50" t="str">
        <x:f>IF(OR(8&gt;'Настройки'!$B$3,ISBLANK(BP25),BP25=0),"",BP25)</x:f>
      </x:c>
      <x:c r="DA25" s="50" t="str">
        <x:f>IF(OR(9&gt;'Настройки'!$B$3,ISBLANK(BQ25),BQ25=0),"",BQ25)</x:f>
      </x:c>
      <x:c r="DB25" s="50" t="str">
        <x:f>IF(OR(10&gt;'Настройки'!$B$3,ISBLANK(BR25),BR25=0),"",BR25)</x:f>
      </x:c>
      <x:c r="DC25" s="50" t="str">
        <x:f>IF(OR(11&gt;'Настройки'!$B$3,ISBLANK(BS25),BS25=0),"",BS25)</x:f>
      </x:c>
      <x:c r="DD25" s="50" t="str">
        <x:f>IF(OR(12&gt;'Настройки'!$B$3,ISBLANK(BT25),BT25=0),"",BT25)</x:f>
      </x:c>
      <x:c r="DE25" s="50" t="str">
        <x:f>IF(OR(13&gt;'Настройки'!$B$3,ISBLANK(BU25),BU25=0),"",BU25)</x:f>
      </x:c>
      <x:c r="DF25" s="50" t="str">
        <x:f>IF(OR(14&gt;'Настройки'!$B$3,ISBLANK(BV25),BV25=0),"",BV25)</x:f>
      </x:c>
      <x:c r="DG25" s="50" t="str">
        <x:f>IF(OR(15&gt;'Настройки'!$B$3,ISBLANK(BW25),BW25=0),"",BW25)</x:f>
      </x:c>
      <x:c r="DH25" s="50" t="str">
        <x:f>IF(OR(16&gt;'Настройки'!$B$3,ISBLANK(BX25),BX25=0),"",BX25)</x:f>
      </x:c>
      <x:c r="DI25" s="50" t="str">
        <x:f>IF(OR(17&gt;'Настройки'!$B$3,ISBLANK(BY25),BY25=0),"",BY25)</x:f>
      </x:c>
      <x:c r="DJ25" s="50" t="str">
        <x:f>IF(OR(18&gt;'Настройки'!$B$3,ISBLANK(BZ25),BZ25=0),"",BZ25)</x:f>
      </x:c>
      <x:c r="DK25" s="50" t="str">
        <x:f>IF(OR(19&gt;'Настройки'!$B$3,ISBLANK(CA25),CA25=0),"",CA25)</x:f>
      </x:c>
      <x:c r="DL25" s="50" t="str">
        <x:f>IF(OR(20&gt;'Настройки'!$B$3,ISBLANK(CB25),CB25=0),"",CB25)</x:f>
      </x:c>
      <x:c r="DM25" s="50" t="str">
        <x:f>IF(OR(21&gt;'Настройки'!$B$3,ISBLANK(CC25),CC25=0),"",CC25)</x:f>
      </x:c>
      <x:c r="DN25" s="50" t="str">
        <x:f>IF(OR(22&gt;'Настройки'!$B$3,ISBLANK(CD25),CD25=0),"",CD25)</x:f>
      </x:c>
      <x:c r="DO25" s="50" t="str">
        <x:f>IF(OR(23&gt;'Настройки'!$B$3,ISBLANK(CE25),CE25=0),"",CE25)</x:f>
      </x:c>
      <x:c r="DP25" s="50" t="str">
        <x:f>IF(OR(24&gt;'Настройки'!$B$3,ISBLANK(CF25),CF25=0),"",CF25)</x:f>
      </x:c>
      <x:c r="DQ25" s="50" t="str">
        <x:f>IF(OR(25&gt;'Настройки'!$B$3,ISBLANK(CG25),CG25=0),"",CG25)</x:f>
      </x:c>
      <x:c r="DR25" s="50" t="str">
        <x:f>IF(OR(26&gt;'Настройки'!$B$3,ISBLANK(CH25),CH25=0),"",CH25)</x:f>
      </x:c>
      <x:c r="DS25" s="50" t="str">
        <x:f>IF(OR(27&gt;'Настройки'!$B$3,ISBLANK(CI25),CI25=0),"",CI25)</x:f>
      </x:c>
      <x:c r="DT25" s="50" t="str">
        <x:f>IF(OR(28&gt;'Настройки'!$B$3,ISBLANK(CJ25),CJ25=0),"",CJ25)</x:f>
      </x:c>
      <x:c r="DU25" s="50" t="str">
        <x:f>IF(OR(29&gt;'Настройки'!$B$3,ISBLANK(CK25),CK25=0),"",CK25)</x:f>
      </x:c>
      <x:c r="DV25" s="50" t="str">
        <x:f>IF(OR(30&gt;'Настройки'!$B$3,ISBLANK(CL25),CL25=0),"",CL25)</x:f>
      </x:c>
      <x:c r="DW25" s="50" t="str">
        <x:f>IF(OR(31&gt;'Настройки'!$B$3,ISBLANK(CM25),CM25=0),"",CM25)</x:f>
      </x:c>
      <x:c r="DX25" s="50" t="str">
        <x:f>IF(OR(32&gt;'Настройки'!$B$3,ISBLANK(CN25),CN25=0),"",CN25)</x:f>
      </x:c>
      <x:c r="DY25" s="50" t="str">
        <x:f>IF(OR(33&gt;'Настройки'!$B$3,ISBLANK(CO25),CO25=0),"",CO25)</x:f>
      </x:c>
      <x:c r="DZ25" s="50" t="str">
        <x:f>IF(OR(34&gt;'Настройки'!$B$3,ISBLANK(CP25),CP25=0),"",CP25)</x:f>
      </x:c>
      <x:c r="EA25" s="50" t="str">
        <x:f>IF(OR(35&gt;'Настройки'!$B$3,ISBLANK(CQ25),CQ25=0),"",CQ25)</x:f>
      </x:c>
      <x:c r="EB25" s="50" t="str">
        <x:f>IF(OR(36&gt;'Настройки'!$B$3,ISBLANK(CR25),CR25=0),"",CR25)</x:f>
      </x:c>
      <x:c r="EC25" s="50" t="str">
        <x:f>IF(A25="","",IF(OR(BB25="AZ",BB25="BZ"),10000+ROW(),IF(AZ25&gt;'Настройки'!$B$11,20000+ROW(),IF(BF25&lt;&gt;"Обычный",30000+ROW(),IF(AX25&lt;=0,40000+ROW(),"")))))</x:f>
      </x:c>
      <x:c r="ED25" s="50" t="str">
        <x:f>IF(EC25="","",COUNTIFS($EC$2:$EC$1001,"&gt;0",$EC$2:$EC$1001,"&lt;"&amp;EC25)+1)</x:f>
      </x:c>
    </x:row>
    <x:row r="26">
      <x:c r="A26" s="115"/>
      <x:c r="B26" s="115"/>
      <x:c r="C26" s="115"/>
      <x:c r="D26" s="118"/>
      <x:c r="E26" s="118"/>
      <x:c r="F26" s="118"/>
      <x:c r="G26" s="118"/>
      <x:c r="H26" s="118"/>
      <x:c r="I26" s="118"/>
      <x:c r="J26" s="118"/>
      <x:c r="K26" s="118"/>
      <x:c r="L26" s="118"/>
      <x:c r="M26" s="118"/>
      <x:c r="N26" s="118"/>
      <x:c r="O26" s="118"/>
      <x:c r="P26" s="118"/>
      <x:c r="Q26" s="118"/>
      <x:c r="R26" s="118"/>
      <x:c r="S26" s="118"/>
      <x:c r="T26" s="118"/>
      <x:c r="U26" s="118"/>
      <x:c r="V26" s="118"/>
      <x:c r="W26" s="118"/>
      <x:c r="X26" s="118"/>
      <x:c r="Y26" s="118"/>
      <x:c r="Z26" s="118"/>
      <x:c r="AA26" s="118"/>
      <x:c r="AB26" s="118"/>
      <x:c r="AC26" s="118"/>
      <x:c r="AD26" s="118"/>
      <x:c r="AE26" s="118"/>
      <x:c r="AF26" s="118"/>
      <x:c r="AG26" s="118"/>
      <x:c r="AH26" s="118"/>
      <x:c r="AI26" s="118"/>
      <x:c r="AJ26" s="118"/>
      <x:c r="AK26" s="118"/>
      <x:c r="AL26" s="118"/>
      <x:c r="AM26" s="118"/>
      <x:c r="AN26" s="118"/>
      <x:c r="AO26" s="118"/>
      <x:c r="AP26" s="115"/>
      <x:c r="AQ26" s="49" t="str">
        <x:f>IF(A26="","",COUNT(BI26:INDEX(BI26:CR26,1,'Настройки'!$B$3)))</x:f>
      </x:c>
      <x:c r="AR26" s="49" t="str">
        <x:f>IF(A26="","",SUM(BI26:INDEX(BI26:CR26,1,'Настройки'!$B$3)))</x:f>
      </x:c>
      <x:c r="AS26" s="58" t="str">
        <x:f>IF(A26="","",IF('Настройки'!$B$4="Стоимость потребления",AR26*D26,IF('Настройки'!$B$4="Количество",AR26,E26)))</x:f>
      </x:c>
      <x:c r="AT26" s="61" t="str">
        <x:f>IF(OR(A26="",AS26&lt;0,SUM($AS$2:$AS$1001)&lt;=0),"",AS26/SUM($AS$2:$AS$1001))</x:f>
      </x:c>
      <x:c r="AU26" s="61" t="str">
        <x:f>IF(OR(A26="",AS26&lt;0,SUM($AS$2:$AS$1001)&lt;=0),"",SUMIFS($AS$2:$AS$1001,$AS$2:$AS$1001,"&gt;"&amp;AS26)/SUM($AS$2:$AS$1001))</x:f>
      </x:c>
      <x:c r="AV26" s="61" t="str">
        <x:f>IF(OR(A26="",AS26&lt;0,SUM($AS$2:$AS$1001)&lt;=0),"",SUMIFS($AS$2:$AS$1001,$AS$2:$AS$1001,"&gt;="&amp;AS26)/SUM($AS$2:$AS$1001))</x:f>
      </x:c>
      <x:c r="AW26" s="49" t="str">
        <x:f>IF(A26="","",IF(SUM($AS$2:$AS$1001)&lt;=0,"Не определён",IF(AS26&lt;0,"Исключение",IF(AU26&lt;'Настройки'!$B$5,"A",IF(AU26&lt;'Настройки'!$B$6,"B","C")))))</x:f>
      </x:c>
      <x:c r="AX26" s="58" t="str">
        <x:f>IF(A26="","",IF(AQ26=0,"",AVERAGE(BI26:INDEX(BI26:CR26,1,'Настройки'!$B$3))))</x:f>
      </x:c>
      <x:c r="AY26" s="58" t="str">
        <x:f>IF(OR(A26="",AQ26=0),"",STDEVP(BI26:INDEX(BI26:CR26,1,'Настройки'!$B$3)))</x:f>
      </x:c>
      <x:c r="AZ26" s="61" t="str">
        <x:f>IF(OR(A26="",AQ26&lt;'Настройки'!$B$12,AX26&lt;=0,AND('Настройки'!$B$10="Блокировать",COUNTIF(F26:INDEX(F26:AO26,1,'Настройки'!$B$3),"&lt;0")&gt;0)),"",AY26/ABS(AX26))</x:f>
      </x:c>
      <x:c r="BA26" s="49" t="str">
        <x:f>IF(A26="","",IF(AND('Настройки'!$B$10="Блокировать",COUNTIF(F26:INDEX(F26:AO26,1,'Настройки'!$B$3),"&lt;0")&gt;0),"Не определён",IF(AQ26&lt;'Настройки'!$B$12,"Не определён",IF(AX26=0,"Нет спроса",IF(AX26&lt;0,"Не определён",IF(AZ26&lt;='Настройки'!$B$7,"X",IF(AZ26&lt;='Настройки'!$B$8,"Y","Z")))))))</x:f>
      </x:c>
      <x:c r="BB26" s="49" t="str">
        <x:f>IF(OR(A26="",LEN(AW26)&lt;&gt;1,LEN(BA26)&lt;&gt;1),"",AW26&amp;BA26)</x:f>
      </x:c>
      <x:c r="BC26" s="61" t="str">
        <x:f>IF(OR(A26="",AQ26=0),"",(COUNT(BI26:INDEX(BI26:CR26,1,'Настройки'!$B$3))-COUNT(CS26:INDEX(CS26:EB26,1,'Настройки'!$B$3)))/AQ26)</x:f>
      </x:c>
      <x:c r="BD26" s="64" t="str">
        <x:f>IF(OR(A26="",COUNT(CS26:INDEX(CS26:EB26,1,'Настройки'!$B$3))=0),"",AQ26/COUNT(CS26:INDEX(CS26:EB26,1,'Настройки'!$B$3)))</x:f>
      </x:c>
      <x:c r="BE26" s="64" t="str">
        <x:f>IF(OR(A26="",COUNT(CS26:INDEX(CS26:EB26,1,'Настройки'!$B$3))=0),"",IF(AVERAGE(CS26:INDEX(CS26:EB26,1,'Настройки'!$B$3))=0,"",(STDEVP(CS26:INDEX(CS26:EB26,1,'Настройки'!$B$3))/ABS(AVERAGE(CS26:INDEX(CS26:EB26,1,'Настройки'!$B$3))))^2))</x:f>
      </x:c>
      <x:c r="BF26" s="49" t="str">
        <x:f>IF(A26="","",IF(AQ26&lt;3,"Недостаточно",IF(AQ26&lt;6,"Предварительный","Обычный")))</x:f>
      </x:c>
      <x:c r="BG26" s="49" t="str">
        <x:f>IF(A26="","",IF(COUNTIF(F26:INDEX(F26:AO26,1,'Настройки'!$B$3),"&lt;0")&gt;0,IF('Настройки'!$B$10="Блокировать","Отрицательный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"),"")&amp;IF(AQ26&lt;3,"Недостаточно истории. ",IF(AQ26&lt;6,"Предварительная классификация. ",""))&amp;IF(AX26=0,"Нет спроса за горизонт. ","")&amp;IF(AZ26&gt;'Настройки'!$B$11,"Экстремальная вариативность. ",""))</x:f>
      </x:c>
      <x:c r="BH26" s="49" t="str">
        <x:f>IF(A26="","",IFERROR(VLOOKUP(BB26,'Настройки'!$D$3:$E$11,2,FALSE),"Сначала проверьте исходные данные и историю спроса.")&amp;" Уточните срок поставки, MOQ и критичность.")</x:f>
      </x:c>
      <x:c r="BI26" s="50" t="str">
        <x:f>IF(1&gt;'Настройки'!$B$3,"",IF(ISBLANK(F26),IF('Настройки'!$B$9="Нулевой спрос",0,""),IF(F26&lt;0,IF('Настройки'!$B$10="Исключить","",IF('Настройки'!$B$10="Абсолютные значения",ABS(F26),F26)),F26)))</x:f>
      </x:c>
      <x:c r="BJ26" s="50" t="str">
        <x:f>IF(2&gt;'Настройки'!$B$3,"",IF(ISBLANK(G26),IF('Настройки'!$B$9="Нулевой спрос",0,""),IF(G26&lt;0,IF('Настройки'!$B$10="Исключить","",IF('Настройки'!$B$10="Абсолютные значения",ABS(G26),G26)),G26)))</x:f>
      </x:c>
      <x:c r="BK26" s="50" t="str">
        <x:f>IF(3&gt;'Настройки'!$B$3,"",IF(ISBLANK(H26),IF('Настройки'!$B$9="Нулевой спрос",0,""),IF(H26&lt;0,IF('Настройки'!$B$10="Исключить","",IF('Настройки'!$B$10="Абсолютные значения",ABS(H26),H26)),H26)))</x:f>
      </x:c>
      <x:c r="BL26" s="50" t="str">
        <x:f>IF(4&gt;'Настройки'!$B$3,"",IF(ISBLANK(I26),IF('Настройки'!$B$9="Нулевой спрос",0,""),IF(I26&lt;0,IF('Настройки'!$B$10="Исключить","",IF('Настройки'!$B$10="Абсолютные значения",ABS(I26),I26)),I26)))</x:f>
      </x:c>
      <x:c r="BM26" s="50" t="str">
        <x:f>IF(5&gt;'Настройки'!$B$3,"",IF(ISBLANK(J26),IF('Настройки'!$B$9="Нулевой спрос",0,""),IF(J26&lt;0,IF('Настройки'!$B$10="Исключить","",IF('Настройки'!$B$10="Абсолютные значения",ABS(J26),J26)),J26)))</x:f>
      </x:c>
      <x:c r="BN26" s="50" t="str">
        <x:f>IF(6&gt;'Настройки'!$B$3,"",IF(ISBLANK(K26),IF('Настройки'!$B$9="Нулевой спрос",0,""),IF(K26&lt;0,IF('Настройки'!$B$10="Исключить","",IF('Настройки'!$B$10="Абсолютные значения",ABS(K26),K26)),K26)))</x:f>
      </x:c>
      <x:c r="BO26" s="50" t="str">
        <x:f>IF(7&gt;'Настройки'!$B$3,"",IF(ISBLANK(L26),IF('Настройки'!$B$9="Нулевой спрос",0,""),IF(L26&lt;0,IF('Настройки'!$B$10="Исключить","",IF('Настройки'!$B$10="Абсолютные значения",ABS(L26),L26)),L26)))</x:f>
      </x:c>
      <x:c r="BP26" s="50" t="str">
        <x:f>IF(8&gt;'Настройки'!$B$3,"",IF(ISBLANK(M26),IF('Настройки'!$B$9="Нулевой спрос",0,""),IF(M26&lt;0,IF('Настройки'!$B$10="Исключить","",IF('Настройки'!$B$10="Абсолютные значения",ABS(M26),M26)),M26)))</x:f>
      </x:c>
      <x:c r="BQ26" s="50" t="str">
        <x:f>IF(9&gt;'Настройки'!$B$3,"",IF(ISBLANK(N26),IF('Настройки'!$B$9="Нулевой спрос",0,""),IF(N26&lt;0,IF('Настройки'!$B$10="Исключить","",IF('Настройки'!$B$10="Абсолютные значения",ABS(N26),N26)),N26)))</x:f>
      </x:c>
      <x:c r="BR26" s="50" t="str">
        <x:f>IF(10&gt;'Настройки'!$B$3,"",IF(ISBLANK(O26),IF('Настройки'!$B$9="Нулевой спрос",0,""),IF(O26&lt;0,IF('Настройки'!$B$10="Исключить","",IF('Настройки'!$B$10="Абсолютные значения",ABS(O26),O26)),O26)))</x:f>
      </x:c>
      <x:c r="BS26" s="50" t="str">
        <x:f>IF(11&gt;'Настройки'!$B$3,"",IF(ISBLANK(P26),IF('Настройки'!$B$9="Нулевой спрос",0,""),IF(P26&lt;0,IF('Настройки'!$B$10="Исключить","",IF('Настройки'!$B$10="Абсолютные значения",ABS(P26),P26)),P26)))</x:f>
      </x:c>
      <x:c r="BT26" s="50" t="str">
        <x:f>IF(12&gt;'Настройки'!$B$3,"",IF(ISBLANK(Q26),IF('Настройки'!$B$9="Нулевой спрос",0,""),IF(Q26&lt;0,IF('Настройки'!$B$10="Исключить","",IF('Настройки'!$B$10="Абсолютные значения",ABS(Q26),Q26)),Q26)))</x:f>
      </x:c>
      <x:c r="BU26" s="50" t="str">
        <x:f>IF(13&gt;'Настройки'!$B$3,"",IF(ISBLANK(R26),IF('Настройки'!$B$9="Нулевой спрос",0,""),IF(R26&lt;0,IF('Настройки'!$B$10="Исключить","",IF('Настройки'!$B$10="Абсолютные значения",ABS(R26),R26)),R26)))</x:f>
      </x:c>
      <x:c r="BV26" s="50" t="str">
        <x:f>IF(14&gt;'Настройки'!$B$3,"",IF(ISBLANK(S26),IF('Настройки'!$B$9="Нулевой спрос",0,""),IF(S26&lt;0,IF('Настройки'!$B$10="Исключить","",IF('Настройки'!$B$10="Абсолютные значения",ABS(S26),S26)),S26)))</x:f>
      </x:c>
      <x:c r="BW26" s="50" t="str">
        <x:f>IF(15&gt;'Настройки'!$B$3,"",IF(ISBLANK(T26),IF('Настройки'!$B$9="Нулевой спрос",0,""),IF(T26&lt;0,IF('Настройки'!$B$10="Исключить","",IF('Настройки'!$B$10="Абсолютные значения",ABS(T26),T26)),T26)))</x:f>
      </x:c>
      <x:c r="BX26" s="50" t="str">
        <x:f>IF(16&gt;'Настройки'!$B$3,"",IF(ISBLANK(U26),IF('Настройки'!$B$9="Нулевой спрос",0,""),IF(U26&lt;0,IF('Настройки'!$B$10="Исключить","",IF('Настройки'!$B$10="Абсолютные значения",ABS(U26),U26)),U26)))</x:f>
      </x:c>
      <x:c r="BY26" s="50" t="str">
        <x:f>IF(17&gt;'Настройки'!$B$3,"",IF(ISBLANK(V26),IF('Настройки'!$B$9="Нулевой спрос",0,""),IF(V26&lt;0,IF('Настройки'!$B$10="Исключить","",IF('Настройки'!$B$10="Абсолютные значения",ABS(V26),V26)),V26)))</x:f>
      </x:c>
      <x:c r="BZ26" s="50" t="str">
        <x:f>IF(18&gt;'Настройки'!$B$3,"",IF(ISBLANK(W26),IF('Настройки'!$B$9="Нулевой спрос",0,""),IF(W26&lt;0,IF('Настройки'!$B$10="Исключить","",IF('Настройки'!$B$10="Абсолютные значения",ABS(W26),W26)),W26)))</x:f>
      </x:c>
      <x:c r="CA26" s="50" t="str">
        <x:f>IF(19&gt;'Настройки'!$B$3,"",IF(ISBLANK(X26),IF('Настройки'!$B$9="Нулевой спрос",0,""),IF(X26&lt;0,IF('Настройки'!$B$10="Исключить","",IF('Настройки'!$B$10="Абсолютные значения",ABS(X26),X26)),X26)))</x:f>
      </x:c>
      <x:c r="CB26" s="50" t="str">
        <x:f>IF(20&gt;'Настройки'!$B$3,"",IF(ISBLANK(Y26),IF('Настройки'!$B$9="Нулевой спрос",0,""),IF(Y26&lt;0,IF('Настройки'!$B$10="Исключить","",IF('Настройки'!$B$10="Абсолютные значения",ABS(Y26),Y26)),Y26)))</x:f>
      </x:c>
      <x:c r="CC26" s="50" t="str">
        <x:f>IF(21&gt;'Настройки'!$B$3,"",IF(ISBLANK(Z26),IF('Настройки'!$B$9="Нулевой спрос",0,""),IF(Z26&lt;0,IF('Настройки'!$B$10="Исключить","",IF('Настройки'!$B$10="Абсолютные значения",ABS(Z26),Z26)),Z26)))</x:f>
      </x:c>
      <x:c r="CD26" s="50" t="str">
        <x:f>IF(22&gt;'Настройки'!$B$3,"",IF(ISBLANK(AA26),IF('Настройки'!$B$9="Нулевой спрос",0,""),IF(AA26&lt;0,IF('Настройки'!$B$10="Исключить","",IF('Настройки'!$B$10="Абсолютные значения",ABS(AA26),AA26)),AA26)))</x:f>
      </x:c>
      <x:c r="CE26" s="50" t="str">
        <x:f>IF(23&gt;'Настройки'!$B$3,"",IF(ISBLANK(AB26),IF('Настройки'!$B$9="Нулевой спрос",0,""),IF(AB26&lt;0,IF('Настройки'!$B$10="Исключить","",IF('Настройки'!$B$10="Абсолютные значения",ABS(AB26),AB26)),AB26)))</x:f>
      </x:c>
      <x:c r="CF26" s="50" t="str">
        <x:f>IF(24&gt;'Настройки'!$B$3,"",IF(ISBLANK(AC26),IF('Настройки'!$B$9="Нулевой спрос",0,""),IF(AC26&lt;0,IF('Настройки'!$B$10="Исключить","",IF('Настройки'!$B$10="Абсолютные значения",ABS(AC26),AC26)),AC26)))</x:f>
      </x:c>
      <x:c r="CG26" s="50" t="str">
        <x:f>IF(25&gt;'Настройки'!$B$3,"",IF(ISBLANK(AD26),IF('Настройки'!$B$9="Нулевой спрос",0,""),IF(AD26&lt;0,IF('Настройки'!$B$10="Исключить","",IF('Настройки'!$B$10="Абсолютные значения",ABS(AD26),AD26)),AD26)))</x:f>
      </x:c>
      <x:c r="CH26" s="50" t="str">
        <x:f>IF(26&gt;'Настройки'!$B$3,"",IF(ISBLANK(AE26),IF('Настройки'!$B$9="Нулевой спрос",0,""),IF(AE26&lt;0,IF('Настройки'!$B$10="Исключить","",IF('Настройки'!$B$10="Абсолютные значения",ABS(AE26),AE26)),AE26)))</x:f>
      </x:c>
      <x:c r="CI26" s="50" t="str">
        <x:f>IF(27&gt;'Настройки'!$B$3,"",IF(ISBLANK(AF26),IF('Настройки'!$B$9="Нулевой спрос",0,""),IF(AF26&lt;0,IF('Настройки'!$B$10="Исключить","",IF('Настройки'!$B$10="Абсолютные значения",ABS(AF26),AF26)),AF26)))</x:f>
      </x:c>
      <x:c r="CJ26" s="50" t="str">
        <x:f>IF(28&gt;'Настройки'!$B$3,"",IF(ISBLANK(AG26),IF('Настройки'!$B$9="Нулевой спрос",0,""),IF(AG26&lt;0,IF('Настройки'!$B$10="Исключить","",IF('Настройки'!$B$10="Абсолютные значения",ABS(AG26),AG26)),AG26)))</x:f>
      </x:c>
      <x:c r="CK26" s="50" t="str">
        <x:f>IF(29&gt;'Настройки'!$B$3,"",IF(ISBLANK(AH26),IF('Настройки'!$B$9="Нулевой спрос",0,""),IF(AH26&lt;0,IF('Настройки'!$B$10="Исключить","",IF('Настройки'!$B$10="Абсолютные значения",ABS(AH26),AH26)),AH26)))</x:f>
      </x:c>
      <x:c r="CL26" s="50" t="str">
        <x:f>IF(30&gt;'Настройки'!$B$3,"",IF(ISBLANK(AI26),IF('Настройки'!$B$9="Нулевой спрос",0,""),IF(AI26&lt;0,IF('Настройки'!$B$10="Исключить","",IF('Настройки'!$B$10="Абсолютные значения",ABS(AI26),AI26)),AI26)))</x:f>
      </x:c>
      <x:c r="CM26" s="50" t="str">
        <x:f>IF(31&gt;'Настройки'!$B$3,"",IF(ISBLANK(AJ26),IF('Настройки'!$B$9="Нулевой спрос",0,""),IF(AJ26&lt;0,IF('Настройки'!$B$10="Исключить","",IF('Настройки'!$B$10="Абсолютные значения",ABS(AJ26),AJ26)),AJ26)))</x:f>
      </x:c>
      <x:c r="CN26" s="50" t="str">
        <x:f>IF(32&gt;'Настройки'!$B$3,"",IF(ISBLANK(AK26),IF('Настройки'!$B$9="Нулевой спрос",0,""),IF(AK26&lt;0,IF('Настройки'!$B$10="Исключить","",IF('Настройки'!$B$10="Абсолютные значения",ABS(AK26),AK26)),AK26)))</x:f>
      </x:c>
      <x:c r="CO26" s="50" t="str">
        <x:f>IF(33&gt;'Настройки'!$B$3,"",IF(ISBLANK(AL26),IF('Настройки'!$B$9="Нулевой спрос",0,""),IF(AL26&lt;0,IF('Настройки'!$B$10="Исключить","",IF('Настройки'!$B$10="Абсолютные значения",ABS(AL26),AL26)),AL26)))</x:f>
      </x:c>
      <x:c r="CP26" s="50" t="str">
        <x:f>IF(34&gt;'Настройки'!$B$3,"",IF(ISBLANK(AM26),IF('Настройки'!$B$9="Нулевой спрос",0,""),IF(AM26&lt;0,IF('Настройки'!$B$10="Исключить","",IF('Настройки'!$B$10="Абсолютные значения",ABS(AM26),AM26)),AM26)))</x:f>
      </x:c>
      <x:c r="CQ26" s="50" t="str">
        <x:f>IF(35&gt;'Настройки'!$B$3,"",IF(ISBLANK(AN26),IF('Настройки'!$B$9="Нулевой спрос",0,""),IF(AN26&lt;0,IF('Настройки'!$B$10="Исключить","",IF('Настройки'!$B$10="Абсолютные значения",ABS(AN26),AN26)),AN26)))</x:f>
      </x:c>
      <x:c r="CR26" s="50" t="str">
        <x:f>IF(36&gt;'Настройки'!$B$3,"",IF(ISBLANK(AO26),IF('Настройки'!$B$9="Нулевой спрос",0,""),IF(AO26&lt;0,IF('Настройки'!$B$10="Исключить","",IF('Настройки'!$B$10="Абсолютные значения",ABS(AO26),AO26)),AO26)))</x:f>
      </x:c>
      <x:c r="CS26" s="50" t="str">
        <x:f>IF(OR(1&gt;'Настройки'!$B$3,ISBLANK(BI26),BI26=0),"",BI26)</x:f>
      </x:c>
      <x:c r="CT26" s="50" t="str">
        <x:f>IF(OR(2&gt;'Настройки'!$B$3,ISBLANK(BJ26),BJ26=0),"",BJ26)</x:f>
      </x:c>
      <x:c r="CU26" s="50" t="str">
        <x:f>IF(OR(3&gt;'Настройки'!$B$3,ISBLANK(BK26),BK26=0),"",BK26)</x:f>
      </x:c>
      <x:c r="CV26" s="50" t="str">
        <x:f>IF(OR(4&gt;'Настройки'!$B$3,ISBLANK(BL26),BL26=0),"",BL26)</x:f>
      </x:c>
      <x:c r="CW26" s="50" t="str">
        <x:f>IF(OR(5&gt;'Настройки'!$B$3,ISBLANK(BM26),BM26=0),"",BM26)</x:f>
      </x:c>
      <x:c r="CX26" s="50" t="str">
        <x:f>IF(OR(6&gt;'Настройки'!$B$3,ISBLANK(BN26),BN26=0),"",BN26)</x:f>
      </x:c>
      <x:c r="CY26" s="50" t="str">
        <x:f>IF(OR(7&gt;'Настройки'!$B$3,ISBLANK(BO26),BO26=0),"",BO26)</x:f>
      </x:c>
      <x:c r="CZ26" s="50" t="str">
        <x:f>IF(OR(8&gt;'Настройки'!$B$3,ISBLANK(BP26),BP26=0),"",BP26)</x:f>
      </x:c>
      <x:c r="DA26" s="50" t="str">
        <x:f>IF(OR(9&gt;'Настройки'!$B$3,ISBLANK(BQ26),BQ26=0),"",BQ26)</x:f>
      </x:c>
      <x:c r="DB26" s="50" t="str">
        <x:f>IF(OR(10&gt;'Настройки'!$B$3,ISBLANK(BR26),BR26=0),"",BR26)</x:f>
      </x:c>
      <x:c r="DC26" s="50" t="str">
        <x:f>IF(OR(11&gt;'Настройки'!$B$3,ISBLANK(BS26),BS26=0),"",BS26)</x:f>
      </x:c>
      <x:c r="DD26" s="50" t="str">
        <x:f>IF(OR(12&gt;'Настройки'!$B$3,ISBLANK(BT26),BT26=0),"",BT26)</x:f>
      </x:c>
      <x:c r="DE26" s="50" t="str">
        <x:f>IF(OR(13&gt;'Настройки'!$B$3,ISBLANK(BU26),BU26=0),"",BU26)</x:f>
      </x:c>
      <x:c r="DF26" s="50" t="str">
        <x:f>IF(OR(14&gt;'Настройки'!$B$3,ISBLANK(BV26),BV26=0),"",BV26)</x:f>
      </x:c>
      <x:c r="DG26" s="50" t="str">
        <x:f>IF(OR(15&gt;'Настройки'!$B$3,ISBLANK(BW26),BW26=0),"",BW26)</x:f>
      </x:c>
      <x:c r="DH26" s="50" t="str">
        <x:f>IF(OR(16&gt;'Настройки'!$B$3,ISBLANK(BX26),BX26=0),"",BX26)</x:f>
      </x:c>
      <x:c r="DI26" s="50" t="str">
        <x:f>IF(OR(17&gt;'Настройки'!$B$3,ISBLANK(BY26),BY26=0),"",BY26)</x:f>
      </x:c>
      <x:c r="DJ26" s="50" t="str">
        <x:f>IF(OR(18&gt;'Настройки'!$B$3,ISBLANK(BZ26),BZ26=0),"",BZ26)</x:f>
      </x:c>
      <x:c r="DK26" s="50" t="str">
        <x:f>IF(OR(19&gt;'Настройки'!$B$3,ISBLANK(CA26),CA26=0),"",CA26)</x:f>
      </x:c>
      <x:c r="DL26" s="50" t="str">
        <x:f>IF(OR(20&gt;'Настройки'!$B$3,ISBLANK(CB26),CB26=0),"",CB26)</x:f>
      </x:c>
      <x:c r="DM26" s="50" t="str">
        <x:f>IF(OR(21&gt;'Настройки'!$B$3,ISBLANK(CC26),CC26=0),"",CC26)</x:f>
      </x:c>
      <x:c r="DN26" s="50" t="str">
        <x:f>IF(OR(22&gt;'Настройки'!$B$3,ISBLANK(CD26),CD26=0),"",CD26)</x:f>
      </x:c>
      <x:c r="DO26" s="50" t="str">
        <x:f>IF(OR(23&gt;'Настройки'!$B$3,ISBLANK(CE26),CE26=0),"",CE26)</x:f>
      </x:c>
      <x:c r="DP26" s="50" t="str">
        <x:f>IF(OR(24&gt;'Настройки'!$B$3,ISBLANK(CF26),CF26=0),"",CF26)</x:f>
      </x:c>
      <x:c r="DQ26" s="50" t="str">
        <x:f>IF(OR(25&gt;'Настройки'!$B$3,ISBLANK(CG26),CG26=0),"",CG26)</x:f>
      </x:c>
      <x:c r="DR26" s="50" t="str">
        <x:f>IF(OR(26&gt;'Настройки'!$B$3,ISBLANK(CH26),CH26=0),"",CH26)</x:f>
      </x:c>
      <x:c r="DS26" s="50" t="str">
        <x:f>IF(OR(27&gt;'Настройки'!$B$3,ISBLANK(CI26),CI26=0),"",CI26)</x:f>
      </x:c>
      <x:c r="DT26" s="50" t="str">
        <x:f>IF(OR(28&gt;'Настройки'!$B$3,ISBLANK(CJ26),CJ26=0),"",CJ26)</x:f>
      </x:c>
      <x:c r="DU26" s="50" t="str">
        <x:f>IF(OR(29&gt;'Настройки'!$B$3,ISBLANK(CK26),CK26=0),"",CK26)</x:f>
      </x:c>
      <x:c r="DV26" s="50" t="str">
        <x:f>IF(OR(30&gt;'Настройки'!$B$3,ISBLANK(CL26),CL26=0),"",CL26)</x:f>
      </x:c>
      <x:c r="DW26" s="50" t="str">
        <x:f>IF(OR(31&gt;'Настройки'!$B$3,ISBLANK(CM26),CM26=0),"",CM26)</x:f>
      </x:c>
      <x:c r="DX26" s="50" t="str">
        <x:f>IF(OR(32&gt;'Настройки'!$B$3,ISBLANK(CN26),CN26=0),"",CN26)</x:f>
      </x:c>
      <x:c r="DY26" s="50" t="str">
        <x:f>IF(OR(33&gt;'Настройки'!$B$3,ISBLANK(CO26),CO26=0),"",CO26)</x:f>
      </x:c>
      <x:c r="DZ26" s="50" t="str">
        <x:f>IF(OR(34&gt;'Настройки'!$B$3,ISBLANK(CP26),CP26=0),"",CP26)</x:f>
      </x:c>
      <x:c r="EA26" s="50" t="str">
        <x:f>IF(OR(35&gt;'Настройки'!$B$3,ISBLANK(CQ26),CQ26=0),"",CQ26)</x:f>
      </x:c>
      <x:c r="EB26" s="50" t="str">
        <x:f>IF(OR(36&gt;'Настройки'!$B$3,ISBLANK(CR26),CR26=0),"",CR26)</x:f>
      </x:c>
      <x:c r="EC26" s="50" t="str">
        <x:f>IF(A26="","",IF(OR(BB26="AZ",BB26="BZ"),10000+ROW(),IF(AZ26&gt;'Настройки'!$B$11,20000+ROW(),IF(BF26&lt;&gt;"Обычный",30000+ROW(),IF(AX26&lt;=0,40000+ROW(),"")))))</x:f>
      </x:c>
      <x:c r="ED26" s="50" t="str">
        <x:f>IF(EC26="","",COUNTIFS($EC$2:$EC$1001,"&gt;0",$EC$2:$EC$1001,"&lt;"&amp;EC26)+1)</x:f>
      </x:c>
    </x:row>
    <x:row r="27">
      <x:c r="A27" s="115"/>
      <x:c r="B27" s="115"/>
      <x:c r="C27" s="115"/>
      <x:c r="D27" s="118"/>
      <x:c r="E27" s="118"/>
      <x:c r="F27" s="118"/>
      <x:c r="G27" s="118"/>
      <x:c r="H27" s="118"/>
      <x:c r="I27" s="118"/>
      <x:c r="J27" s="118"/>
      <x:c r="K27" s="118"/>
      <x:c r="L27" s="118"/>
      <x:c r="M27" s="118"/>
      <x:c r="N27" s="118"/>
      <x:c r="O27" s="118"/>
      <x:c r="P27" s="118"/>
      <x:c r="Q27" s="118"/>
      <x:c r="R27" s="118"/>
      <x:c r="S27" s="118"/>
      <x:c r="T27" s="118"/>
      <x:c r="U27" s="118"/>
      <x:c r="V27" s="118"/>
      <x:c r="W27" s="118"/>
      <x:c r="X27" s="118"/>
      <x:c r="Y27" s="118"/>
      <x:c r="Z27" s="118"/>
      <x:c r="AA27" s="118"/>
      <x:c r="AB27" s="118"/>
      <x:c r="AC27" s="118"/>
      <x:c r="AD27" s="118"/>
      <x:c r="AE27" s="118"/>
      <x:c r="AF27" s="118"/>
      <x:c r="AG27" s="118"/>
      <x:c r="AH27" s="118"/>
      <x:c r="AI27" s="118"/>
      <x:c r="AJ27" s="118"/>
      <x:c r="AK27" s="118"/>
      <x:c r="AL27" s="118"/>
      <x:c r="AM27" s="118"/>
      <x:c r="AN27" s="118"/>
      <x:c r="AO27" s="118"/>
      <x:c r="AP27" s="115"/>
      <x:c r="AQ27" s="49" t="str">
        <x:f>IF(A27="","",COUNT(BI27:INDEX(BI27:CR27,1,'Настройки'!$B$3)))</x:f>
      </x:c>
      <x:c r="AR27" s="49" t="str">
        <x:f>IF(A27="","",SUM(BI27:INDEX(BI27:CR27,1,'Настройки'!$B$3)))</x:f>
      </x:c>
      <x:c r="AS27" s="58" t="str">
        <x:f>IF(A27="","",IF('Настройки'!$B$4="Стоимость потребления",AR27*D27,IF('Настройки'!$B$4="Количество",AR27,E27)))</x:f>
      </x:c>
      <x:c r="AT27" s="61" t="str">
        <x:f>IF(OR(A27="",AS27&lt;0,SUM($AS$2:$AS$1001)&lt;=0),"",AS27/SUM($AS$2:$AS$1001))</x:f>
      </x:c>
      <x:c r="AU27" s="61" t="str">
        <x:f>IF(OR(A27="",AS27&lt;0,SUM($AS$2:$AS$1001)&lt;=0),"",SUMIFS($AS$2:$AS$1001,$AS$2:$AS$1001,"&gt;"&amp;AS27)/SUM($AS$2:$AS$1001))</x:f>
      </x:c>
      <x:c r="AV27" s="61" t="str">
        <x:f>IF(OR(A27="",AS27&lt;0,SUM($AS$2:$AS$1001)&lt;=0),"",SUMIFS($AS$2:$AS$1001,$AS$2:$AS$1001,"&gt;="&amp;AS27)/SUM($AS$2:$AS$1001))</x:f>
      </x:c>
      <x:c r="AW27" s="49" t="str">
        <x:f>IF(A27="","",IF(SUM($AS$2:$AS$1001)&lt;=0,"Не определён",IF(AS27&lt;0,"Исключение",IF(AU27&lt;'Настройки'!$B$5,"A",IF(AU27&lt;'Настройки'!$B$6,"B","C")))))</x:f>
      </x:c>
      <x:c r="AX27" s="58" t="str">
        <x:f>IF(A27="","",IF(AQ27=0,"",AVERAGE(BI27:INDEX(BI27:CR27,1,'Настройки'!$B$3))))</x:f>
      </x:c>
      <x:c r="AY27" s="58" t="str">
        <x:f>IF(OR(A27="",AQ27=0),"",STDEVP(BI27:INDEX(BI27:CR27,1,'Настройки'!$B$3)))</x:f>
      </x:c>
      <x:c r="AZ27" s="61" t="str">
        <x:f>IF(OR(A27="",AQ27&lt;'Настройки'!$B$12,AX27&lt;=0,AND('Настройки'!$B$10="Блокировать",COUNTIF(F27:INDEX(F27:AO27,1,'Настройки'!$B$3),"&lt;0")&gt;0)),"",AY27/ABS(AX27))</x:f>
      </x:c>
      <x:c r="BA27" s="49" t="str">
        <x:f>IF(A27="","",IF(AND('Настройки'!$B$10="Блокировать",COUNTIF(F27:INDEX(F27:AO27,1,'Настройки'!$B$3),"&lt;0")&gt;0),"Не определён",IF(AQ27&lt;'Настройки'!$B$12,"Не определён",IF(AX27=0,"Нет спроса",IF(AX27&lt;0,"Не определён",IF(AZ27&lt;='Настройки'!$B$7,"X",IF(AZ27&lt;='Настройки'!$B$8,"Y","Z")))))))</x:f>
      </x:c>
      <x:c r="BB27" s="49" t="str">
        <x:f>IF(OR(A27="",LEN(AW27)&lt;&gt;1,LEN(BA27)&lt;&gt;1),"",AW27&amp;BA27)</x:f>
      </x:c>
      <x:c r="BC27" s="61" t="str">
        <x:f>IF(OR(A27="",AQ27=0),"",(COUNT(BI27:INDEX(BI27:CR27,1,'Настройки'!$B$3))-COUNT(CS27:INDEX(CS27:EB27,1,'Настройки'!$B$3)))/AQ27)</x:f>
      </x:c>
      <x:c r="BD27" s="64" t="str">
        <x:f>IF(OR(A27="",COUNT(CS27:INDEX(CS27:EB27,1,'Настройки'!$B$3))=0),"",AQ27/COUNT(CS27:INDEX(CS27:EB27,1,'Настройки'!$B$3)))</x:f>
      </x:c>
      <x:c r="BE27" s="64" t="str">
        <x:f>IF(OR(A27="",COUNT(CS27:INDEX(CS27:EB27,1,'Настройки'!$B$3))=0),"",IF(AVERAGE(CS27:INDEX(CS27:EB27,1,'Настройки'!$B$3))=0,"",(STDEVP(CS27:INDEX(CS27:EB27,1,'Настройки'!$B$3))/ABS(AVERAGE(CS27:INDEX(CS27:EB27,1,'Настройки'!$B$3))))^2))</x:f>
      </x:c>
      <x:c r="BF27" s="49" t="str">
        <x:f>IF(A27="","",IF(AQ27&lt;3,"Недостаточно",IF(AQ27&lt;6,"Предварительный","Обычный")))</x:f>
      </x:c>
      <x:c r="BG27" s="49" t="str">
        <x:f>IF(A27="","",IF(COUNTIF(F27:INDEX(F27:AO27,1,'Настройки'!$B$3),"&lt;0")&gt;0,IF('Настройки'!$B$10="Блокировать","Отрицательный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"),"")&amp;IF(AQ27&lt;3,"Недостаточно истории. ",IF(AQ27&lt;6,"Предварительная классификация. ",""))&amp;IF(AX27=0,"Нет спроса за горизонт. ","")&amp;IF(AZ27&gt;'Настройки'!$B$11,"Экстремальная вариативность. ",""))</x:f>
      </x:c>
      <x:c r="BH27" s="49" t="str">
        <x:f>IF(A27="","",IFERROR(VLOOKUP(BB27,'Настройки'!$D$3:$E$11,2,FALSE),"Сначала проверьте исходные данные и историю спроса.")&amp;" Уточните срок поставки, MOQ и критичность.")</x:f>
      </x:c>
      <x:c r="BI27" s="50" t="str">
        <x:f>IF(1&gt;'Настройки'!$B$3,"",IF(ISBLANK(F27),IF('Настройки'!$B$9="Нулевой спрос",0,""),IF(F27&lt;0,IF('Настройки'!$B$10="Исключить","",IF('Настройки'!$B$10="Абсолютные значения",ABS(F27),F27)),F27)))</x:f>
      </x:c>
      <x:c r="BJ27" s="50" t="str">
        <x:f>IF(2&gt;'Настройки'!$B$3,"",IF(ISBLANK(G27),IF('Настройки'!$B$9="Нулевой спрос",0,""),IF(G27&lt;0,IF('Настройки'!$B$10="Исключить","",IF('Настройки'!$B$10="Абсолютные значения",ABS(G27),G27)),G27)))</x:f>
      </x:c>
      <x:c r="BK27" s="50" t="str">
        <x:f>IF(3&gt;'Настройки'!$B$3,"",IF(ISBLANK(H27),IF('Настройки'!$B$9="Нулевой спрос",0,""),IF(H27&lt;0,IF('Настройки'!$B$10="Исключить","",IF('Настройки'!$B$10="Абсолютные значения",ABS(H27),H27)),H27)))</x:f>
      </x:c>
      <x:c r="BL27" s="50" t="str">
        <x:f>IF(4&gt;'Настройки'!$B$3,"",IF(ISBLANK(I27),IF('Настройки'!$B$9="Нулевой спрос",0,""),IF(I27&lt;0,IF('Настройки'!$B$10="Исключить","",IF('Настройки'!$B$10="Абсолютные значения",ABS(I27),I27)),I27)))</x:f>
      </x:c>
      <x:c r="BM27" s="50" t="str">
        <x:f>IF(5&gt;'Настройки'!$B$3,"",IF(ISBLANK(J27),IF('Настройки'!$B$9="Нулевой спрос",0,""),IF(J27&lt;0,IF('Настройки'!$B$10="Исключить","",IF('Настройки'!$B$10="Абсолютные значения",ABS(J27),J27)),J27)))</x:f>
      </x:c>
      <x:c r="BN27" s="50" t="str">
        <x:f>IF(6&gt;'Настройки'!$B$3,"",IF(ISBLANK(K27),IF('Настройки'!$B$9="Нулевой спрос",0,""),IF(K27&lt;0,IF('Настройки'!$B$10="Исключить","",IF('Настройки'!$B$10="Абсолютные значения",ABS(K27),K27)),K27)))</x:f>
      </x:c>
      <x:c r="BO27" s="50" t="str">
        <x:f>IF(7&gt;'Настройки'!$B$3,"",IF(ISBLANK(L27),IF('Настройки'!$B$9="Нулевой спрос",0,""),IF(L27&lt;0,IF('Настройки'!$B$10="Исключить","",IF('Настройки'!$B$10="Абсолютные значения",ABS(L27),L27)),L27)))</x:f>
      </x:c>
      <x:c r="BP27" s="50" t="str">
        <x:f>IF(8&gt;'Настройки'!$B$3,"",IF(ISBLANK(M27),IF('Настройки'!$B$9="Нулевой спрос",0,""),IF(M27&lt;0,IF('Настройки'!$B$10="Исключить","",IF('Настройки'!$B$10="Абсолютные значения",ABS(M27),M27)),M27)))</x:f>
      </x:c>
      <x:c r="BQ27" s="50" t="str">
        <x:f>IF(9&gt;'Настройки'!$B$3,"",IF(ISBLANK(N27),IF('Настройки'!$B$9="Нулевой спрос",0,""),IF(N27&lt;0,IF('Настройки'!$B$10="Исключить","",IF('Настройки'!$B$10="Абсолютные значения",ABS(N27),N27)),N27)))</x:f>
      </x:c>
      <x:c r="BR27" s="50" t="str">
        <x:f>IF(10&gt;'Настройки'!$B$3,"",IF(ISBLANK(O27),IF('Настройки'!$B$9="Нулевой спрос",0,""),IF(O27&lt;0,IF('Настройки'!$B$10="Исключить","",IF('Настройки'!$B$10="Абсолютные значения",ABS(O27),O27)),O27)))</x:f>
      </x:c>
      <x:c r="BS27" s="50" t="str">
        <x:f>IF(11&gt;'Настройки'!$B$3,"",IF(ISBLANK(P27),IF('Настройки'!$B$9="Нулевой спрос",0,""),IF(P27&lt;0,IF('Настройки'!$B$10="Исключить","",IF('Настройки'!$B$10="Абсолютные значения",ABS(P27),P27)),P27)))</x:f>
      </x:c>
      <x:c r="BT27" s="50" t="str">
        <x:f>IF(12&gt;'Настройки'!$B$3,"",IF(ISBLANK(Q27),IF('Настройки'!$B$9="Нулевой спрос",0,""),IF(Q27&lt;0,IF('Настройки'!$B$10="Исключить","",IF('Настройки'!$B$10="Абсолютные значения",ABS(Q27),Q27)),Q27)))</x:f>
      </x:c>
      <x:c r="BU27" s="50" t="str">
        <x:f>IF(13&gt;'Настройки'!$B$3,"",IF(ISBLANK(R27),IF('Настройки'!$B$9="Нулевой спрос",0,""),IF(R27&lt;0,IF('Настройки'!$B$10="Исключить","",IF('Настройки'!$B$10="Абсолютные значения",ABS(R27),R27)),R27)))</x:f>
      </x:c>
      <x:c r="BV27" s="50" t="str">
        <x:f>IF(14&gt;'Настройки'!$B$3,"",IF(ISBLANK(S27),IF('Настройки'!$B$9="Нулевой спрос",0,""),IF(S27&lt;0,IF('Настройки'!$B$10="Исключить","",IF('Настройки'!$B$10="Абсолютные значения",ABS(S27),S27)),S27)))</x:f>
      </x:c>
      <x:c r="BW27" s="50" t="str">
        <x:f>IF(15&gt;'Настройки'!$B$3,"",IF(ISBLANK(T27),IF('Настройки'!$B$9="Нулевой спрос",0,""),IF(T27&lt;0,IF('Настройки'!$B$10="Исключить","",IF('Настройки'!$B$10="Абсолютные значения",ABS(T27),T27)),T27)))</x:f>
      </x:c>
      <x:c r="BX27" s="50" t="str">
        <x:f>IF(16&gt;'Настройки'!$B$3,"",IF(ISBLANK(U27),IF('Настройки'!$B$9="Нулевой спрос",0,""),IF(U27&lt;0,IF('Настройки'!$B$10="Исключить","",IF('Настройки'!$B$10="Абсолютные значения",ABS(U27),U27)),U27)))</x:f>
      </x:c>
      <x:c r="BY27" s="50" t="str">
        <x:f>IF(17&gt;'Настройки'!$B$3,"",IF(ISBLANK(V27),IF('Настройки'!$B$9="Нулевой спрос",0,""),IF(V27&lt;0,IF('Настройки'!$B$10="Исключить","",IF('Настройки'!$B$10="Абсолютные значения",ABS(V27),V27)),V27)))</x:f>
      </x:c>
      <x:c r="BZ27" s="50" t="str">
        <x:f>IF(18&gt;'Настройки'!$B$3,"",IF(ISBLANK(W27),IF('Настройки'!$B$9="Нулевой спрос",0,""),IF(W27&lt;0,IF('Настройки'!$B$10="Исключить","",IF('Настройки'!$B$10="Абсолютные значения",ABS(W27),W27)),W27)))</x:f>
      </x:c>
      <x:c r="CA27" s="50" t="str">
        <x:f>IF(19&gt;'Настройки'!$B$3,"",IF(ISBLANK(X27),IF('Настройки'!$B$9="Нулевой спрос",0,""),IF(X27&lt;0,IF('Настройки'!$B$10="Исключить","",IF('Настройки'!$B$10="Абсолютные значения",ABS(X27),X27)),X27)))</x:f>
      </x:c>
      <x:c r="CB27" s="50" t="str">
        <x:f>IF(20&gt;'Настройки'!$B$3,"",IF(ISBLANK(Y27),IF('Настройки'!$B$9="Нулевой спрос",0,""),IF(Y27&lt;0,IF('Настройки'!$B$10="Исключить","",IF('Настройки'!$B$10="Абсолютные значения",ABS(Y27),Y27)),Y27)))</x:f>
      </x:c>
      <x:c r="CC27" s="50" t="str">
        <x:f>IF(21&gt;'Настройки'!$B$3,"",IF(ISBLANK(Z27),IF('Настройки'!$B$9="Нулевой спрос",0,""),IF(Z27&lt;0,IF('Настройки'!$B$10="Исключить","",IF('Настройки'!$B$10="Абсолютные значения",ABS(Z27),Z27)),Z27)))</x:f>
      </x:c>
      <x:c r="CD27" s="50" t="str">
        <x:f>IF(22&gt;'Настройки'!$B$3,"",IF(ISBLANK(AA27),IF('Настройки'!$B$9="Нулевой спрос",0,""),IF(AA27&lt;0,IF('Настройки'!$B$10="Исключить","",IF('Настройки'!$B$10="Абсолютные значения",ABS(AA27),AA27)),AA27)))</x:f>
      </x:c>
      <x:c r="CE27" s="50" t="str">
        <x:f>IF(23&gt;'Настройки'!$B$3,"",IF(ISBLANK(AB27),IF('Настройки'!$B$9="Нулевой спрос",0,""),IF(AB27&lt;0,IF('Настройки'!$B$10="Исключить","",IF('Настройки'!$B$10="Абсолютные значения",ABS(AB27),AB27)),AB27)))</x:f>
      </x:c>
      <x:c r="CF27" s="50" t="str">
        <x:f>IF(24&gt;'Настройки'!$B$3,"",IF(ISBLANK(AC27),IF('Настройки'!$B$9="Нулевой спрос",0,""),IF(AC27&lt;0,IF('Настройки'!$B$10="Исключить","",IF('Настройки'!$B$10="Абсолютные значения",ABS(AC27),AC27)),AC27)))</x:f>
      </x:c>
      <x:c r="CG27" s="50" t="str">
        <x:f>IF(25&gt;'Настройки'!$B$3,"",IF(ISBLANK(AD27),IF('Настройки'!$B$9="Нулевой спрос",0,""),IF(AD27&lt;0,IF('Настройки'!$B$10="Исключить","",IF('Настройки'!$B$10="Абсолютные значения",ABS(AD27),AD27)),AD27)))</x:f>
      </x:c>
      <x:c r="CH27" s="50" t="str">
        <x:f>IF(26&gt;'Настройки'!$B$3,"",IF(ISBLANK(AE27),IF('Настройки'!$B$9="Нулевой спрос",0,""),IF(AE27&lt;0,IF('Настройки'!$B$10="Исключить","",IF('Настройки'!$B$10="Абсолютные значения",ABS(AE27),AE27)),AE27)))</x:f>
      </x:c>
      <x:c r="CI27" s="50" t="str">
        <x:f>IF(27&gt;'Настройки'!$B$3,"",IF(ISBLANK(AF27),IF('Настройки'!$B$9="Нулевой спрос",0,""),IF(AF27&lt;0,IF('Настройки'!$B$10="Исключить","",IF('Настройки'!$B$10="Абсолютные значения",ABS(AF27),AF27)),AF27)))</x:f>
      </x:c>
      <x:c r="CJ27" s="50" t="str">
        <x:f>IF(28&gt;'Настройки'!$B$3,"",IF(ISBLANK(AG27),IF('Настройки'!$B$9="Нулевой спрос",0,""),IF(AG27&lt;0,IF('Настройки'!$B$10="Исключить","",IF('Настройки'!$B$10="Абсолютные значения",ABS(AG27),AG27)),AG27)))</x:f>
      </x:c>
      <x:c r="CK27" s="50" t="str">
        <x:f>IF(29&gt;'Настройки'!$B$3,"",IF(ISBLANK(AH27),IF('Настройки'!$B$9="Нулевой спрос",0,""),IF(AH27&lt;0,IF('Настройки'!$B$10="Исключить","",IF('Настройки'!$B$10="Абсолютные значения",ABS(AH27),AH27)),AH27)))</x:f>
      </x:c>
      <x:c r="CL27" s="50" t="str">
        <x:f>IF(30&gt;'Настройки'!$B$3,"",IF(ISBLANK(AI27),IF('Настройки'!$B$9="Нулевой спрос",0,""),IF(AI27&lt;0,IF('Настройки'!$B$10="Исключить","",IF('Настройки'!$B$10="Абсолютные значения",ABS(AI27),AI27)),AI27)))</x:f>
      </x:c>
      <x:c r="CM27" s="50" t="str">
        <x:f>IF(31&gt;'Настройки'!$B$3,"",IF(ISBLANK(AJ27),IF('Настройки'!$B$9="Нулевой спрос",0,""),IF(AJ27&lt;0,IF('Настройки'!$B$10="Исключить","",IF('Настройки'!$B$10="Абсолютные значения",ABS(AJ27),AJ27)),AJ27)))</x:f>
      </x:c>
      <x:c r="CN27" s="50" t="str">
        <x:f>IF(32&gt;'Настройки'!$B$3,"",IF(ISBLANK(AK27),IF('Настройки'!$B$9="Нулевой спрос",0,""),IF(AK27&lt;0,IF('Настройки'!$B$10="Исключить","",IF('Настройки'!$B$10="Абсолютные значения",ABS(AK27),AK27)),AK27)))</x:f>
      </x:c>
      <x:c r="CO27" s="50" t="str">
        <x:f>IF(33&gt;'Настройки'!$B$3,"",IF(ISBLANK(AL27),IF('Настройки'!$B$9="Нулевой спрос",0,""),IF(AL27&lt;0,IF('Настройки'!$B$10="Исключить","",IF('Настройки'!$B$10="Абсолютные значения",ABS(AL27),AL27)),AL27)))</x:f>
      </x:c>
      <x:c r="CP27" s="50" t="str">
        <x:f>IF(34&gt;'Настройки'!$B$3,"",IF(ISBLANK(AM27),IF('Настройки'!$B$9="Нулевой спрос",0,""),IF(AM27&lt;0,IF('Настройки'!$B$10="Исключить","",IF('Настройки'!$B$10="Абсолютные значения",ABS(AM27),AM27)),AM27)))</x:f>
      </x:c>
      <x:c r="CQ27" s="50" t="str">
        <x:f>IF(35&gt;'Настройки'!$B$3,"",IF(ISBLANK(AN27),IF('Настройки'!$B$9="Нулевой спрос",0,""),IF(AN27&lt;0,IF('Настройки'!$B$10="Исключить","",IF('Настройки'!$B$10="Абсолютные значения",ABS(AN27),AN27)),AN27)))</x:f>
      </x:c>
      <x:c r="CR27" s="50" t="str">
        <x:f>IF(36&gt;'Настройки'!$B$3,"",IF(ISBLANK(AO27),IF('Настройки'!$B$9="Нулевой спрос",0,""),IF(AO27&lt;0,IF('Настройки'!$B$10="Исключить","",IF('Настройки'!$B$10="Абсолютные значения",ABS(AO27),AO27)),AO27)))</x:f>
      </x:c>
      <x:c r="CS27" s="50" t="str">
        <x:f>IF(OR(1&gt;'Настройки'!$B$3,ISBLANK(BI27),BI27=0),"",BI27)</x:f>
      </x:c>
      <x:c r="CT27" s="50" t="str">
        <x:f>IF(OR(2&gt;'Настройки'!$B$3,ISBLANK(BJ27),BJ27=0),"",BJ27)</x:f>
      </x:c>
      <x:c r="CU27" s="50" t="str">
        <x:f>IF(OR(3&gt;'Настройки'!$B$3,ISBLANK(BK27),BK27=0),"",BK27)</x:f>
      </x:c>
      <x:c r="CV27" s="50" t="str">
        <x:f>IF(OR(4&gt;'Настройки'!$B$3,ISBLANK(BL27),BL27=0),"",BL27)</x:f>
      </x:c>
      <x:c r="CW27" s="50" t="str">
        <x:f>IF(OR(5&gt;'Настройки'!$B$3,ISBLANK(BM27),BM27=0),"",BM27)</x:f>
      </x:c>
      <x:c r="CX27" s="50" t="str">
        <x:f>IF(OR(6&gt;'Настройки'!$B$3,ISBLANK(BN27),BN27=0),"",BN27)</x:f>
      </x:c>
      <x:c r="CY27" s="50" t="str">
        <x:f>IF(OR(7&gt;'Настройки'!$B$3,ISBLANK(BO27),BO27=0),"",BO27)</x:f>
      </x:c>
      <x:c r="CZ27" s="50" t="str">
        <x:f>IF(OR(8&gt;'Настройки'!$B$3,ISBLANK(BP27),BP27=0),"",BP27)</x:f>
      </x:c>
      <x:c r="DA27" s="50" t="str">
        <x:f>IF(OR(9&gt;'Настройки'!$B$3,ISBLANK(BQ27),BQ27=0),"",BQ27)</x:f>
      </x:c>
      <x:c r="DB27" s="50" t="str">
        <x:f>IF(OR(10&gt;'Настройки'!$B$3,ISBLANK(BR27),BR27=0),"",BR27)</x:f>
      </x:c>
      <x:c r="DC27" s="50" t="str">
        <x:f>IF(OR(11&gt;'Настройки'!$B$3,ISBLANK(BS27),BS27=0),"",BS27)</x:f>
      </x:c>
      <x:c r="DD27" s="50" t="str">
        <x:f>IF(OR(12&gt;'Настройки'!$B$3,ISBLANK(BT27),BT27=0),"",BT27)</x:f>
      </x:c>
      <x:c r="DE27" s="50" t="str">
        <x:f>IF(OR(13&gt;'Настройки'!$B$3,ISBLANK(BU27),BU27=0),"",BU27)</x:f>
      </x:c>
      <x:c r="DF27" s="50" t="str">
        <x:f>IF(OR(14&gt;'Настройки'!$B$3,ISBLANK(BV27),BV27=0),"",BV27)</x:f>
      </x:c>
      <x:c r="DG27" s="50" t="str">
        <x:f>IF(OR(15&gt;'Настройки'!$B$3,ISBLANK(BW27),BW27=0),"",BW27)</x:f>
      </x:c>
      <x:c r="DH27" s="50" t="str">
        <x:f>IF(OR(16&gt;'Настройки'!$B$3,ISBLANK(BX27),BX27=0),"",BX27)</x:f>
      </x:c>
      <x:c r="DI27" s="50" t="str">
        <x:f>IF(OR(17&gt;'Настройки'!$B$3,ISBLANK(BY27),BY27=0),"",BY27)</x:f>
      </x:c>
      <x:c r="DJ27" s="50" t="str">
        <x:f>IF(OR(18&gt;'Настройки'!$B$3,ISBLANK(BZ27),BZ27=0),"",BZ27)</x:f>
      </x:c>
      <x:c r="DK27" s="50" t="str">
        <x:f>IF(OR(19&gt;'Настройки'!$B$3,ISBLANK(CA27),CA27=0),"",CA27)</x:f>
      </x:c>
      <x:c r="DL27" s="50" t="str">
        <x:f>IF(OR(20&gt;'Настройки'!$B$3,ISBLANK(CB27),CB27=0),"",CB27)</x:f>
      </x:c>
      <x:c r="DM27" s="50" t="str">
        <x:f>IF(OR(21&gt;'Настройки'!$B$3,ISBLANK(CC27),CC27=0),"",CC27)</x:f>
      </x:c>
      <x:c r="DN27" s="50" t="str">
        <x:f>IF(OR(22&gt;'Настройки'!$B$3,ISBLANK(CD27),CD27=0),"",CD27)</x:f>
      </x:c>
      <x:c r="DO27" s="50" t="str">
        <x:f>IF(OR(23&gt;'Настройки'!$B$3,ISBLANK(CE27),CE27=0),"",CE27)</x:f>
      </x:c>
      <x:c r="DP27" s="50" t="str">
        <x:f>IF(OR(24&gt;'Настройки'!$B$3,ISBLANK(CF27),CF27=0),"",CF27)</x:f>
      </x:c>
      <x:c r="DQ27" s="50" t="str">
        <x:f>IF(OR(25&gt;'Настройки'!$B$3,ISBLANK(CG27),CG27=0),"",CG27)</x:f>
      </x:c>
      <x:c r="DR27" s="50" t="str">
        <x:f>IF(OR(26&gt;'Настройки'!$B$3,ISBLANK(CH27),CH27=0),"",CH27)</x:f>
      </x:c>
      <x:c r="DS27" s="50" t="str">
        <x:f>IF(OR(27&gt;'Настройки'!$B$3,ISBLANK(CI27),CI27=0),"",CI27)</x:f>
      </x:c>
      <x:c r="DT27" s="50" t="str">
        <x:f>IF(OR(28&gt;'Настройки'!$B$3,ISBLANK(CJ27),CJ27=0),"",CJ27)</x:f>
      </x:c>
      <x:c r="DU27" s="50" t="str">
        <x:f>IF(OR(29&gt;'Настройки'!$B$3,ISBLANK(CK27),CK27=0),"",CK27)</x:f>
      </x:c>
      <x:c r="DV27" s="50" t="str">
        <x:f>IF(OR(30&gt;'Настройки'!$B$3,ISBLANK(CL27),CL27=0),"",CL27)</x:f>
      </x:c>
      <x:c r="DW27" s="50" t="str">
        <x:f>IF(OR(31&gt;'Настройки'!$B$3,ISBLANK(CM27),CM27=0),"",CM27)</x:f>
      </x:c>
      <x:c r="DX27" s="50" t="str">
        <x:f>IF(OR(32&gt;'Настройки'!$B$3,ISBLANK(CN27),CN27=0),"",CN27)</x:f>
      </x:c>
      <x:c r="DY27" s="50" t="str">
        <x:f>IF(OR(33&gt;'Настройки'!$B$3,ISBLANK(CO27),CO27=0),"",CO27)</x:f>
      </x:c>
      <x:c r="DZ27" s="50" t="str">
        <x:f>IF(OR(34&gt;'Настройки'!$B$3,ISBLANK(CP27),CP27=0),"",CP27)</x:f>
      </x:c>
      <x:c r="EA27" s="50" t="str">
        <x:f>IF(OR(35&gt;'Настройки'!$B$3,ISBLANK(CQ27),CQ27=0),"",CQ27)</x:f>
      </x:c>
      <x:c r="EB27" s="50" t="str">
        <x:f>IF(OR(36&gt;'Настройки'!$B$3,ISBLANK(CR27),CR27=0),"",CR27)</x:f>
      </x:c>
      <x:c r="EC27" s="50" t="str">
        <x:f>IF(A27="","",IF(OR(BB27="AZ",BB27="BZ"),10000+ROW(),IF(AZ27&gt;'Настройки'!$B$11,20000+ROW(),IF(BF27&lt;&gt;"Обычный",30000+ROW(),IF(AX27&lt;=0,40000+ROW(),"")))))</x:f>
      </x:c>
      <x:c r="ED27" s="50" t="str">
        <x:f>IF(EC27="","",COUNTIFS($EC$2:$EC$1001,"&gt;0",$EC$2:$EC$1001,"&lt;"&amp;EC27)+1)</x:f>
      </x:c>
    </x:row>
    <x:row r="28">
      <x:c r="A28" s="115"/>
      <x:c r="B28" s="115"/>
      <x:c r="C28" s="115"/>
      <x:c r="D28" s="118"/>
      <x:c r="E28" s="118"/>
      <x:c r="F28" s="118"/>
      <x:c r="G28" s="118"/>
      <x:c r="H28" s="118"/>
      <x:c r="I28" s="118"/>
      <x:c r="J28" s="118"/>
      <x:c r="K28" s="118"/>
      <x:c r="L28" s="118"/>
      <x:c r="M28" s="118"/>
      <x:c r="N28" s="118"/>
      <x:c r="O28" s="118"/>
      <x:c r="P28" s="118"/>
      <x:c r="Q28" s="118"/>
      <x:c r="R28" s="118"/>
      <x:c r="S28" s="118"/>
      <x:c r="T28" s="118"/>
      <x:c r="U28" s="118"/>
      <x:c r="V28" s="118"/>
      <x:c r="W28" s="118"/>
      <x:c r="X28" s="118"/>
      <x:c r="Y28" s="118"/>
      <x:c r="Z28" s="118"/>
      <x:c r="AA28" s="118"/>
      <x:c r="AB28" s="118"/>
      <x:c r="AC28" s="118"/>
      <x:c r="AD28" s="118"/>
      <x:c r="AE28" s="118"/>
      <x:c r="AF28" s="118"/>
      <x:c r="AG28" s="118"/>
      <x:c r="AH28" s="118"/>
      <x:c r="AI28" s="118"/>
      <x:c r="AJ28" s="118"/>
      <x:c r="AK28" s="118"/>
      <x:c r="AL28" s="118"/>
      <x:c r="AM28" s="118"/>
      <x:c r="AN28" s="118"/>
      <x:c r="AO28" s="118"/>
      <x:c r="AP28" s="115"/>
      <x:c r="AQ28" s="49" t="str">
        <x:f>IF(A28="","",COUNT(BI28:INDEX(BI28:CR28,1,'Настройки'!$B$3)))</x:f>
      </x:c>
      <x:c r="AR28" s="49" t="str">
        <x:f>IF(A28="","",SUM(BI28:INDEX(BI28:CR28,1,'Настройки'!$B$3)))</x:f>
      </x:c>
      <x:c r="AS28" s="58" t="str">
        <x:f>IF(A28="","",IF('Настройки'!$B$4="Стоимость потребления",AR28*D28,IF('Настройки'!$B$4="Количество",AR28,E28)))</x:f>
      </x:c>
      <x:c r="AT28" s="61" t="str">
        <x:f>IF(OR(A28="",AS28&lt;0,SUM($AS$2:$AS$1001)&lt;=0),"",AS28/SUM($AS$2:$AS$1001))</x:f>
      </x:c>
      <x:c r="AU28" s="61" t="str">
        <x:f>IF(OR(A28="",AS28&lt;0,SUM($AS$2:$AS$1001)&lt;=0),"",SUMIFS($AS$2:$AS$1001,$AS$2:$AS$1001,"&gt;"&amp;AS28)/SUM($AS$2:$AS$1001))</x:f>
      </x:c>
      <x:c r="AV28" s="61" t="str">
        <x:f>IF(OR(A28="",AS28&lt;0,SUM($AS$2:$AS$1001)&lt;=0),"",SUMIFS($AS$2:$AS$1001,$AS$2:$AS$1001,"&gt;="&amp;AS28)/SUM($AS$2:$AS$1001))</x:f>
      </x:c>
      <x:c r="AW28" s="49" t="str">
        <x:f>IF(A28="","",IF(SUM($AS$2:$AS$1001)&lt;=0,"Не определён",IF(AS28&lt;0,"Исключение",IF(AU28&lt;'Настройки'!$B$5,"A",IF(AU28&lt;'Настройки'!$B$6,"B","C")))))</x:f>
      </x:c>
      <x:c r="AX28" s="58" t="str">
        <x:f>IF(A28="","",IF(AQ28=0,"",AVERAGE(BI28:INDEX(BI28:CR28,1,'Настройки'!$B$3))))</x:f>
      </x:c>
      <x:c r="AY28" s="58" t="str">
        <x:f>IF(OR(A28="",AQ28=0),"",STDEVP(BI28:INDEX(BI28:CR28,1,'Настройки'!$B$3)))</x:f>
      </x:c>
      <x:c r="AZ28" s="61" t="str">
        <x:f>IF(OR(A28="",AQ28&lt;'Настройки'!$B$12,AX28&lt;=0,AND('Настройки'!$B$10="Блокировать",COUNTIF(F28:INDEX(F28:AO28,1,'Настройки'!$B$3),"&lt;0")&gt;0)),"",AY28/ABS(AX28))</x:f>
      </x:c>
      <x:c r="BA28" s="49" t="str">
        <x:f>IF(A28="","",IF(AND('Настройки'!$B$10="Блокировать",COUNTIF(F28:INDEX(F28:AO28,1,'Настройки'!$B$3),"&lt;0")&gt;0),"Не определён",IF(AQ28&lt;'Настройки'!$B$12,"Не определён",IF(AX28=0,"Нет спроса",IF(AX28&lt;0,"Не определён",IF(AZ28&lt;='Настройки'!$B$7,"X",IF(AZ28&lt;='Настройки'!$B$8,"Y","Z")))))))</x:f>
      </x:c>
      <x:c r="BB28" s="49" t="str">
        <x:f>IF(OR(A28="",LEN(AW28)&lt;&gt;1,LEN(BA28)&lt;&gt;1),"",AW28&amp;BA28)</x:f>
      </x:c>
      <x:c r="BC28" s="61" t="str">
        <x:f>IF(OR(A28="",AQ28=0),"",(COUNT(BI28:INDEX(BI28:CR28,1,'Настройки'!$B$3))-COUNT(CS28:INDEX(CS28:EB28,1,'Настройки'!$B$3)))/AQ28)</x:f>
      </x:c>
      <x:c r="BD28" s="64" t="str">
        <x:f>IF(OR(A28="",COUNT(CS28:INDEX(CS28:EB28,1,'Настройки'!$B$3))=0),"",AQ28/COUNT(CS28:INDEX(CS28:EB28,1,'Настройки'!$B$3)))</x:f>
      </x:c>
      <x:c r="BE28" s="64" t="str">
        <x:f>IF(OR(A28="",COUNT(CS28:INDEX(CS28:EB28,1,'Настройки'!$B$3))=0),"",IF(AVERAGE(CS28:INDEX(CS28:EB28,1,'Настройки'!$B$3))=0,"",(STDEVP(CS28:INDEX(CS28:EB28,1,'Настройки'!$B$3))/ABS(AVERAGE(CS28:INDEX(CS28:EB28,1,'Настройки'!$B$3))))^2))</x:f>
      </x:c>
      <x:c r="BF28" s="49" t="str">
        <x:f>IF(A28="","",IF(AQ28&lt;3,"Недостаточно",IF(AQ28&lt;6,"Предварительный","Обычный")))</x:f>
      </x:c>
      <x:c r="BG28" s="49" t="str">
        <x:f>IF(A28="","",IF(COUNTIF(F28:INDEX(F28:AO28,1,'Настройки'!$B$3),"&lt;0")&gt;0,IF('Настройки'!$B$10="Блокировать","Отрицательный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"),"")&amp;IF(AQ28&lt;3,"Недостаточно истории. ",IF(AQ28&lt;6,"Предварительная классификация. ",""))&amp;IF(AX28=0,"Нет спроса за горизонт. ","")&amp;IF(AZ28&gt;'Настройки'!$B$11,"Экстремальная вариативность. ",""))</x:f>
      </x:c>
      <x:c r="BH28" s="49" t="str">
        <x:f>IF(A28="","",IFERROR(VLOOKUP(BB28,'Настройки'!$D$3:$E$11,2,FALSE),"Сначала проверьте исходные данные и историю спроса.")&amp;" Уточните срок поставки, MOQ и критичность.")</x:f>
      </x:c>
      <x:c r="BI28" s="50" t="str">
        <x:f>IF(1&gt;'Настройки'!$B$3,"",IF(ISBLANK(F28),IF('Настройки'!$B$9="Нулевой спрос",0,""),IF(F28&lt;0,IF('Настройки'!$B$10="Исключить","",IF('Настройки'!$B$10="Абсолютные значения",ABS(F28),F28)),F28)))</x:f>
      </x:c>
      <x:c r="BJ28" s="50" t="str">
        <x:f>IF(2&gt;'Настройки'!$B$3,"",IF(ISBLANK(G28),IF('Настройки'!$B$9="Нулевой спрос",0,""),IF(G28&lt;0,IF('Настройки'!$B$10="Исключить","",IF('Настройки'!$B$10="Абсолютные значения",ABS(G28),G28)),G28)))</x:f>
      </x:c>
      <x:c r="BK28" s="50" t="str">
        <x:f>IF(3&gt;'Настройки'!$B$3,"",IF(ISBLANK(H28),IF('Настройки'!$B$9="Нулевой спрос",0,""),IF(H28&lt;0,IF('Настройки'!$B$10="Исключить","",IF('Настройки'!$B$10="Абсолютные значения",ABS(H28),H28)),H28)))</x:f>
      </x:c>
      <x:c r="BL28" s="50" t="str">
        <x:f>IF(4&gt;'Настройки'!$B$3,"",IF(ISBLANK(I28),IF('Настройки'!$B$9="Нулевой спрос",0,""),IF(I28&lt;0,IF('Настройки'!$B$10="Исключить","",IF('Настройки'!$B$10="Абсолютные значения",ABS(I28),I28)),I28)))</x:f>
      </x:c>
      <x:c r="BM28" s="50" t="str">
        <x:f>IF(5&gt;'Настройки'!$B$3,"",IF(ISBLANK(J28),IF('Настройки'!$B$9="Нулевой спрос",0,""),IF(J28&lt;0,IF('Настройки'!$B$10="Исключить","",IF('Настройки'!$B$10="Абсолютные значения",ABS(J28),J28)),J28)))</x:f>
      </x:c>
      <x:c r="BN28" s="50" t="str">
        <x:f>IF(6&gt;'Настройки'!$B$3,"",IF(ISBLANK(K28),IF('Настройки'!$B$9="Нулевой спрос",0,""),IF(K28&lt;0,IF('Настройки'!$B$10="Исключить","",IF('Настройки'!$B$10="Абсолютные значения",ABS(K28),K28)),K28)))</x:f>
      </x:c>
      <x:c r="BO28" s="50" t="str">
        <x:f>IF(7&gt;'Настройки'!$B$3,"",IF(ISBLANK(L28),IF('Настройки'!$B$9="Нулевой спрос",0,""),IF(L28&lt;0,IF('Настройки'!$B$10="Исключить","",IF('Настройки'!$B$10="Абсолютные значения",ABS(L28),L28)),L28)))</x:f>
      </x:c>
      <x:c r="BP28" s="50" t="str">
        <x:f>IF(8&gt;'Настройки'!$B$3,"",IF(ISBLANK(M28),IF('Настройки'!$B$9="Нулевой спрос",0,""),IF(M28&lt;0,IF('Настройки'!$B$10="Исключить","",IF('Настройки'!$B$10="Абсолютные значения",ABS(M28),M28)),M28)))</x:f>
      </x:c>
      <x:c r="BQ28" s="50" t="str">
        <x:f>IF(9&gt;'Настройки'!$B$3,"",IF(ISBLANK(N28),IF('Настройки'!$B$9="Нулевой спрос",0,""),IF(N28&lt;0,IF('Настройки'!$B$10="Исключить","",IF('Настройки'!$B$10="Абсолютные значения",ABS(N28),N28)),N28)))</x:f>
      </x:c>
      <x:c r="BR28" s="50" t="str">
        <x:f>IF(10&gt;'Настройки'!$B$3,"",IF(ISBLANK(O28),IF('Настройки'!$B$9="Нулевой спрос",0,""),IF(O28&lt;0,IF('Настройки'!$B$10="Исключить","",IF('Настройки'!$B$10="Абсолютные значения",ABS(O28),O28)),O28)))</x:f>
      </x:c>
      <x:c r="BS28" s="50" t="str">
        <x:f>IF(11&gt;'Настройки'!$B$3,"",IF(ISBLANK(P28),IF('Настройки'!$B$9="Нулевой спрос",0,""),IF(P28&lt;0,IF('Настройки'!$B$10="Исключить","",IF('Настройки'!$B$10="Абсолютные значения",ABS(P28),P28)),P28)))</x:f>
      </x:c>
      <x:c r="BT28" s="50" t="str">
        <x:f>IF(12&gt;'Настройки'!$B$3,"",IF(ISBLANK(Q28),IF('Настройки'!$B$9="Нулевой спрос",0,""),IF(Q28&lt;0,IF('Настройки'!$B$10="Исключить","",IF('Настройки'!$B$10="Абсолютные значения",ABS(Q28),Q28)),Q28)))</x:f>
      </x:c>
      <x:c r="BU28" s="50" t="str">
        <x:f>IF(13&gt;'Настройки'!$B$3,"",IF(ISBLANK(R28),IF('Настройки'!$B$9="Нулевой спрос",0,""),IF(R28&lt;0,IF('Настройки'!$B$10="Исключить","",IF('Настройки'!$B$10="Абсолютные значения",ABS(R28),R28)),R28)))</x:f>
      </x:c>
      <x:c r="BV28" s="50" t="str">
        <x:f>IF(14&gt;'Настройки'!$B$3,"",IF(ISBLANK(S28),IF('Настройки'!$B$9="Нулевой спрос",0,""),IF(S28&lt;0,IF('Настройки'!$B$10="Исключить","",IF('Настройки'!$B$10="Абсолютные значения",ABS(S28),S28)),S28)))</x:f>
      </x:c>
      <x:c r="BW28" s="50" t="str">
        <x:f>IF(15&gt;'Настройки'!$B$3,"",IF(ISBLANK(T28),IF('Настройки'!$B$9="Нулевой спрос",0,""),IF(T28&lt;0,IF('Настройки'!$B$10="Исключить","",IF('Настройки'!$B$10="Абсолютные значения",ABS(T28),T28)),T28)))</x:f>
      </x:c>
      <x:c r="BX28" s="50" t="str">
        <x:f>IF(16&gt;'Настройки'!$B$3,"",IF(ISBLANK(U28),IF('Настройки'!$B$9="Нулевой спрос",0,""),IF(U28&lt;0,IF('Настройки'!$B$10="Исключить","",IF('Настройки'!$B$10="Абсолютные значения",ABS(U28),U28)),U28)))</x:f>
      </x:c>
      <x:c r="BY28" s="50" t="str">
        <x:f>IF(17&gt;'Настройки'!$B$3,"",IF(ISBLANK(V28),IF('Настройки'!$B$9="Нулевой спрос",0,""),IF(V28&lt;0,IF('Настройки'!$B$10="Исключить","",IF('Настройки'!$B$10="Абсолютные значения",ABS(V28),V28)),V28)))</x:f>
      </x:c>
      <x:c r="BZ28" s="50" t="str">
        <x:f>IF(18&gt;'Настройки'!$B$3,"",IF(ISBLANK(W28),IF('Настройки'!$B$9="Нулевой спрос",0,""),IF(W28&lt;0,IF('Настройки'!$B$10="Исключить","",IF('Настройки'!$B$10="Абсолютные значения",ABS(W28),W28)),W28)))</x:f>
      </x:c>
      <x:c r="CA28" s="50" t="str">
        <x:f>IF(19&gt;'Настройки'!$B$3,"",IF(ISBLANK(X28),IF('Настройки'!$B$9="Нулевой спрос",0,""),IF(X28&lt;0,IF('Настройки'!$B$10="Исключить","",IF('Настройки'!$B$10="Абсолютные значения",ABS(X28),X28)),X28)))</x:f>
      </x:c>
      <x:c r="CB28" s="50" t="str">
        <x:f>IF(20&gt;'Настройки'!$B$3,"",IF(ISBLANK(Y28),IF('Настройки'!$B$9="Нулевой спрос",0,""),IF(Y28&lt;0,IF('Настройки'!$B$10="Исключить","",IF('Настройки'!$B$10="Абсолютные значения",ABS(Y28),Y28)),Y28)))</x:f>
      </x:c>
      <x:c r="CC28" s="50" t="str">
        <x:f>IF(21&gt;'Настройки'!$B$3,"",IF(ISBLANK(Z28),IF('Настройки'!$B$9="Нулевой спрос",0,""),IF(Z28&lt;0,IF('Настройки'!$B$10="Исключить","",IF('Настройки'!$B$10="Абсолютные значения",ABS(Z28),Z28)),Z28)))</x:f>
      </x:c>
      <x:c r="CD28" s="50" t="str">
        <x:f>IF(22&gt;'Настройки'!$B$3,"",IF(ISBLANK(AA28),IF('Настройки'!$B$9="Нулевой спрос",0,""),IF(AA28&lt;0,IF('Настройки'!$B$10="Исключить","",IF('Настройки'!$B$10="Абсолютные значения",ABS(AA28),AA28)),AA28)))</x:f>
      </x:c>
      <x:c r="CE28" s="50" t="str">
        <x:f>IF(23&gt;'Настройки'!$B$3,"",IF(ISBLANK(AB28),IF('Настройки'!$B$9="Нулевой спрос",0,""),IF(AB28&lt;0,IF('Настройки'!$B$10="Исключить","",IF('Настройки'!$B$10="Абсолютные значения",ABS(AB28),AB28)),AB28)))</x:f>
      </x:c>
      <x:c r="CF28" s="50" t="str">
        <x:f>IF(24&gt;'Настройки'!$B$3,"",IF(ISBLANK(AC28),IF('Настройки'!$B$9="Нулевой спрос",0,""),IF(AC28&lt;0,IF('Настройки'!$B$10="Исключить","",IF('Настройки'!$B$10="Абсолютные значения",ABS(AC28),AC28)),AC28)))</x:f>
      </x:c>
      <x:c r="CG28" s="50" t="str">
        <x:f>IF(25&gt;'Настройки'!$B$3,"",IF(ISBLANK(AD28),IF('Настройки'!$B$9="Нулевой спрос",0,""),IF(AD28&lt;0,IF('Настройки'!$B$10="Исключить","",IF('Настройки'!$B$10="Абсолютные значения",ABS(AD28),AD28)),AD28)))</x:f>
      </x:c>
      <x:c r="CH28" s="50" t="str">
        <x:f>IF(26&gt;'Настройки'!$B$3,"",IF(ISBLANK(AE28),IF('Настройки'!$B$9="Нулевой спрос",0,""),IF(AE28&lt;0,IF('Настройки'!$B$10="Исключить","",IF('Настройки'!$B$10="Абсолютные значения",ABS(AE28),AE28)),AE28)))</x:f>
      </x:c>
      <x:c r="CI28" s="50" t="str">
        <x:f>IF(27&gt;'Настройки'!$B$3,"",IF(ISBLANK(AF28),IF('Настройки'!$B$9="Нулевой спрос",0,""),IF(AF28&lt;0,IF('Настройки'!$B$10="Исключить","",IF('Настройки'!$B$10="Абсолютные значения",ABS(AF28),AF28)),AF28)))</x:f>
      </x:c>
      <x:c r="CJ28" s="50" t="str">
        <x:f>IF(28&gt;'Настройки'!$B$3,"",IF(ISBLANK(AG28),IF('Настройки'!$B$9="Нулевой спрос",0,""),IF(AG28&lt;0,IF('Настройки'!$B$10="Исключить","",IF('Настройки'!$B$10="Абсолютные значения",ABS(AG28),AG28)),AG28)))</x:f>
      </x:c>
      <x:c r="CK28" s="50" t="str">
        <x:f>IF(29&gt;'Настройки'!$B$3,"",IF(ISBLANK(AH28),IF('Настройки'!$B$9="Нулевой спрос",0,""),IF(AH28&lt;0,IF('Настройки'!$B$10="Исключить","",IF('Настройки'!$B$10="Абсолютные значения",ABS(AH28),AH28)),AH28)))</x:f>
      </x:c>
      <x:c r="CL28" s="50" t="str">
        <x:f>IF(30&gt;'Настройки'!$B$3,"",IF(ISBLANK(AI28),IF('Настройки'!$B$9="Нулевой спрос",0,""),IF(AI28&lt;0,IF('Настройки'!$B$10="Исключить","",IF('Настройки'!$B$10="Абсолютные значения",ABS(AI28),AI28)),AI28)))</x:f>
      </x:c>
      <x:c r="CM28" s="50" t="str">
        <x:f>IF(31&gt;'Настройки'!$B$3,"",IF(ISBLANK(AJ28),IF('Настройки'!$B$9="Нулевой спрос",0,""),IF(AJ28&lt;0,IF('Настройки'!$B$10="Исключить","",IF('Настройки'!$B$10="Абсолютные значения",ABS(AJ28),AJ28)),AJ28)))</x:f>
      </x:c>
      <x:c r="CN28" s="50" t="str">
        <x:f>IF(32&gt;'Настройки'!$B$3,"",IF(ISBLANK(AK28),IF('Настройки'!$B$9="Нулевой спрос",0,""),IF(AK28&lt;0,IF('Настройки'!$B$10="Исключить","",IF('Настройки'!$B$10="Абсолютные значения",ABS(AK28),AK28)),AK28)))</x:f>
      </x:c>
      <x:c r="CO28" s="50" t="str">
        <x:f>IF(33&gt;'Настройки'!$B$3,"",IF(ISBLANK(AL28),IF('Настройки'!$B$9="Нулевой спрос",0,""),IF(AL28&lt;0,IF('Настройки'!$B$10="Исключить","",IF('Настройки'!$B$10="Абсолютные значения",ABS(AL28),AL28)),AL28)))</x:f>
      </x:c>
      <x:c r="CP28" s="50" t="str">
        <x:f>IF(34&gt;'Настройки'!$B$3,"",IF(ISBLANK(AM28),IF('Настройки'!$B$9="Нулевой спрос",0,""),IF(AM28&lt;0,IF('Настройки'!$B$10="Исключить","",IF('Настройки'!$B$10="Абсолютные значения",ABS(AM28),AM28)),AM28)))</x:f>
      </x:c>
      <x:c r="CQ28" s="50" t="str">
        <x:f>IF(35&gt;'Настройки'!$B$3,"",IF(ISBLANK(AN28),IF('Настройки'!$B$9="Нулевой спрос",0,""),IF(AN28&lt;0,IF('Настройки'!$B$10="Исключить","",IF('Настройки'!$B$10="Абсолютные значения",ABS(AN28),AN28)),AN28)))</x:f>
      </x:c>
      <x:c r="CR28" s="50" t="str">
        <x:f>IF(36&gt;'Настройки'!$B$3,"",IF(ISBLANK(AO28),IF('Настройки'!$B$9="Нулевой спрос",0,""),IF(AO28&lt;0,IF('Настройки'!$B$10="Исключить","",IF('Настройки'!$B$10="Абсолютные значения",ABS(AO28),AO28)),AO28)))</x:f>
      </x:c>
      <x:c r="CS28" s="50" t="str">
        <x:f>IF(OR(1&gt;'Настройки'!$B$3,ISBLANK(BI28),BI28=0),"",BI28)</x:f>
      </x:c>
      <x:c r="CT28" s="50" t="str">
        <x:f>IF(OR(2&gt;'Настройки'!$B$3,ISBLANK(BJ28),BJ28=0),"",BJ28)</x:f>
      </x:c>
      <x:c r="CU28" s="50" t="str">
        <x:f>IF(OR(3&gt;'Настройки'!$B$3,ISBLANK(BK28),BK28=0),"",BK28)</x:f>
      </x:c>
      <x:c r="CV28" s="50" t="str">
        <x:f>IF(OR(4&gt;'Настройки'!$B$3,ISBLANK(BL28),BL28=0),"",BL28)</x:f>
      </x:c>
      <x:c r="CW28" s="50" t="str">
        <x:f>IF(OR(5&gt;'Настройки'!$B$3,ISBLANK(BM28),BM28=0),"",BM28)</x:f>
      </x:c>
      <x:c r="CX28" s="50" t="str">
        <x:f>IF(OR(6&gt;'Настройки'!$B$3,ISBLANK(BN28),BN28=0),"",BN28)</x:f>
      </x:c>
      <x:c r="CY28" s="50" t="str">
        <x:f>IF(OR(7&gt;'Настройки'!$B$3,ISBLANK(BO28),BO28=0),"",BO28)</x:f>
      </x:c>
      <x:c r="CZ28" s="50" t="str">
        <x:f>IF(OR(8&gt;'Настройки'!$B$3,ISBLANK(BP28),BP28=0),"",BP28)</x:f>
      </x:c>
      <x:c r="DA28" s="50" t="str">
        <x:f>IF(OR(9&gt;'Настройки'!$B$3,ISBLANK(BQ28),BQ28=0),"",BQ28)</x:f>
      </x:c>
      <x:c r="DB28" s="50" t="str">
        <x:f>IF(OR(10&gt;'Настройки'!$B$3,ISBLANK(BR28),BR28=0),"",BR28)</x:f>
      </x:c>
      <x:c r="DC28" s="50" t="str">
        <x:f>IF(OR(11&gt;'Настройки'!$B$3,ISBLANK(BS28),BS28=0),"",BS28)</x:f>
      </x:c>
      <x:c r="DD28" s="50" t="str">
        <x:f>IF(OR(12&gt;'Настройки'!$B$3,ISBLANK(BT28),BT28=0),"",BT28)</x:f>
      </x:c>
      <x:c r="DE28" s="50" t="str">
        <x:f>IF(OR(13&gt;'Настройки'!$B$3,ISBLANK(BU28),BU28=0),"",BU28)</x:f>
      </x:c>
      <x:c r="DF28" s="50" t="str">
        <x:f>IF(OR(14&gt;'Настройки'!$B$3,ISBLANK(BV28),BV28=0),"",BV28)</x:f>
      </x:c>
      <x:c r="DG28" s="50" t="str">
        <x:f>IF(OR(15&gt;'Настройки'!$B$3,ISBLANK(BW28),BW28=0),"",BW28)</x:f>
      </x:c>
      <x:c r="DH28" s="50" t="str">
        <x:f>IF(OR(16&gt;'Настройки'!$B$3,ISBLANK(BX28),BX28=0),"",BX28)</x:f>
      </x:c>
      <x:c r="DI28" s="50" t="str">
        <x:f>IF(OR(17&gt;'Настройки'!$B$3,ISBLANK(BY28),BY28=0),"",BY28)</x:f>
      </x:c>
      <x:c r="DJ28" s="50" t="str">
        <x:f>IF(OR(18&gt;'Настройки'!$B$3,ISBLANK(BZ28),BZ28=0),"",BZ28)</x:f>
      </x:c>
      <x:c r="DK28" s="50" t="str">
        <x:f>IF(OR(19&gt;'Настройки'!$B$3,ISBLANK(CA28),CA28=0),"",CA28)</x:f>
      </x:c>
      <x:c r="DL28" s="50" t="str">
        <x:f>IF(OR(20&gt;'Настройки'!$B$3,ISBLANK(CB28),CB28=0),"",CB28)</x:f>
      </x:c>
      <x:c r="DM28" s="50" t="str">
        <x:f>IF(OR(21&gt;'Настройки'!$B$3,ISBLANK(CC28),CC28=0),"",CC28)</x:f>
      </x:c>
      <x:c r="DN28" s="50" t="str">
        <x:f>IF(OR(22&gt;'Настройки'!$B$3,ISBLANK(CD28),CD28=0),"",CD28)</x:f>
      </x:c>
      <x:c r="DO28" s="50" t="str">
        <x:f>IF(OR(23&gt;'Настройки'!$B$3,ISBLANK(CE28),CE28=0),"",CE28)</x:f>
      </x:c>
      <x:c r="DP28" s="50" t="str">
        <x:f>IF(OR(24&gt;'Настройки'!$B$3,ISBLANK(CF28),CF28=0),"",CF28)</x:f>
      </x:c>
      <x:c r="DQ28" s="50" t="str">
        <x:f>IF(OR(25&gt;'Настройки'!$B$3,ISBLANK(CG28),CG28=0),"",CG28)</x:f>
      </x:c>
      <x:c r="DR28" s="50" t="str">
        <x:f>IF(OR(26&gt;'Настройки'!$B$3,ISBLANK(CH28),CH28=0),"",CH28)</x:f>
      </x:c>
      <x:c r="DS28" s="50" t="str">
        <x:f>IF(OR(27&gt;'Настройки'!$B$3,ISBLANK(CI28),CI28=0),"",CI28)</x:f>
      </x:c>
      <x:c r="DT28" s="50" t="str">
        <x:f>IF(OR(28&gt;'Настройки'!$B$3,ISBLANK(CJ28),CJ28=0),"",CJ28)</x:f>
      </x:c>
      <x:c r="DU28" s="50" t="str">
        <x:f>IF(OR(29&gt;'Настройки'!$B$3,ISBLANK(CK28),CK28=0),"",CK28)</x:f>
      </x:c>
      <x:c r="DV28" s="50" t="str">
        <x:f>IF(OR(30&gt;'Настройки'!$B$3,ISBLANK(CL28),CL28=0),"",CL28)</x:f>
      </x:c>
      <x:c r="DW28" s="50" t="str">
        <x:f>IF(OR(31&gt;'Настройки'!$B$3,ISBLANK(CM28),CM28=0),"",CM28)</x:f>
      </x:c>
      <x:c r="DX28" s="50" t="str">
        <x:f>IF(OR(32&gt;'Настройки'!$B$3,ISBLANK(CN28),CN28=0),"",CN28)</x:f>
      </x:c>
      <x:c r="DY28" s="50" t="str">
        <x:f>IF(OR(33&gt;'Настройки'!$B$3,ISBLANK(CO28),CO28=0),"",CO28)</x:f>
      </x:c>
      <x:c r="DZ28" s="50" t="str">
        <x:f>IF(OR(34&gt;'Настройки'!$B$3,ISBLANK(CP28),CP28=0),"",CP28)</x:f>
      </x:c>
      <x:c r="EA28" s="50" t="str">
        <x:f>IF(OR(35&gt;'Настройки'!$B$3,ISBLANK(CQ28),CQ28=0),"",CQ28)</x:f>
      </x:c>
      <x:c r="EB28" s="50" t="str">
        <x:f>IF(OR(36&gt;'Настройки'!$B$3,ISBLANK(CR28),CR28=0),"",CR28)</x:f>
      </x:c>
      <x:c r="EC28" s="50" t="str">
        <x:f>IF(A28="","",IF(OR(BB28="AZ",BB28="BZ"),10000+ROW(),IF(AZ28&gt;'Настройки'!$B$11,20000+ROW(),IF(BF28&lt;&gt;"Обычный",30000+ROW(),IF(AX28&lt;=0,40000+ROW(),"")))))</x:f>
      </x:c>
      <x:c r="ED28" s="50" t="str">
        <x:f>IF(EC28="","",COUNTIFS($EC$2:$EC$1001,"&gt;0",$EC$2:$EC$1001,"&lt;"&amp;EC28)+1)</x:f>
      </x:c>
    </x:row>
    <x:row r="29">
      <x:c r="A29" s="115"/>
      <x:c r="B29" s="115"/>
      <x:c r="C29" s="115"/>
      <x:c r="D29" s="118"/>
      <x:c r="E29" s="118"/>
      <x:c r="F29" s="118"/>
      <x:c r="G29" s="118"/>
      <x:c r="H29" s="118"/>
      <x:c r="I29" s="118"/>
      <x:c r="J29" s="118"/>
      <x:c r="K29" s="118"/>
      <x:c r="L29" s="118"/>
      <x:c r="M29" s="118"/>
      <x:c r="N29" s="118"/>
      <x:c r="O29" s="118"/>
      <x:c r="P29" s="118"/>
      <x:c r="Q29" s="118"/>
      <x:c r="R29" s="118"/>
      <x:c r="S29" s="118"/>
      <x:c r="T29" s="118"/>
      <x:c r="U29" s="118"/>
      <x:c r="V29" s="118"/>
      <x:c r="W29" s="118"/>
      <x:c r="X29" s="118"/>
      <x:c r="Y29" s="118"/>
      <x:c r="Z29" s="118"/>
      <x:c r="AA29" s="118"/>
      <x:c r="AB29" s="118"/>
      <x:c r="AC29" s="118"/>
      <x:c r="AD29" s="118"/>
      <x:c r="AE29" s="118"/>
      <x:c r="AF29" s="118"/>
      <x:c r="AG29" s="118"/>
      <x:c r="AH29" s="118"/>
      <x:c r="AI29" s="118"/>
      <x:c r="AJ29" s="118"/>
      <x:c r="AK29" s="118"/>
      <x:c r="AL29" s="118"/>
      <x:c r="AM29" s="118"/>
      <x:c r="AN29" s="118"/>
      <x:c r="AO29" s="118"/>
      <x:c r="AP29" s="115"/>
      <x:c r="AQ29" s="49" t="str">
        <x:f>IF(A29="","",COUNT(BI29:INDEX(BI29:CR29,1,'Настройки'!$B$3)))</x:f>
      </x:c>
      <x:c r="AR29" s="49" t="str">
        <x:f>IF(A29="","",SUM(BI29:INDEX(BI29:CR29,1,'Настройки'!$B$3)))</x:f>
      </x:c>
      <x:c r="AS29" s="58" t="str">
        <x:f>IF(A29="","",IF('Настройки'!$B$4="Стоимость потребления",AR29*D29,IF('Настройки'!$B$4="Количество",AR29,E29)))</x:f>
      </x:c>
      <x:c r="AT29" s="61" t="str">
        <x:f>IF(OR(A29="",AS29&lt;0,SUM($AS$2:$AS$1001)&lt;=0),"",AS29/SUM($AS$2:$AS$1001))</x:f>
      </x:c>
      <x:c r="AU29" s="61" t="str">
        <x:f>IF(OR(A29="",AS29&lt;0,SUM($AS$2:$AS$1001)&lt;=0),"",SUMIFS($AS$2:$AS$1001,$AS$2:$AS$1001,"&gt;"&amp;AS29)/SUM($AS$2:$AS$1001))</x:f>
      </x:c>
      <x:c r="AV29" s="61" t="str">
        <x:f>IF(OR(A29="",AS29&lt;0,SUM($AS$2:$AS$1001)&lt;=0),"",SUMIFS($AS$2:$AS$1001,$AS$2:$AS$1001,"&gt;="&amp;AS29)/SUM($AS$2:$AS$1001))</x:f>
      </x:c>
      <x:c r="AW29" s="49" t="str">
        <x:f>IF(A29="","",IF(SUM($AS$2:$AS$1001)&lt;=0,"Не определён",IF(AS29&lt;0,"Исключение",IF(AU29&lt;'Настройки'!$B$5,"A",IF(AU29&lt;'Настройки'!$B$6,"B","C")))))</x:f>
      </x:c>
      <x:c r="AX29" s="58" t="str">
        <x:f>IF(A29="","",IF(AQ29=0,"",AVERAGE(BI29:INDEX(BI29:CR29,1,'Настройки'!$B$3))))</x:f>
      </x:c>
      <x:c r="AY29" s="58" t="str">
        <x:f>IF(OR(A29="",AQ29=0),"",STDEVP(BI29:INDEX(BI29:CR29,1,'Настройки'!$B$3)))</x:f>
      </x:c>
      <x:c r="AZ29" s="61" t="str">
        <x:f>IF(OR(A29="",AQ29&lt;'Настройки'!$B$12,AX29&lt;=0,AND('Настройки'!$B$10="Блокировать",COUNTIF(F29:INDEX(F29:AO29,1,'Настройки'!$B$3),"&lt;0")&gt;0)),"",AY29/ABS(AX29))</x:f>
      </x:c>
      <x:c r="BA29" s="49" t="str">
        <x:f>IF(A29="","",IF(AND('Настройки'!$B$10="Блокировать",COUNTIF(F29:INDEX(F29:AO29,1,'Настройки'!$B$3),"&lt;0")&gt;0),"Не определён",IF(AQ29&lt;'Настройки'!$B$12,"Не определён",IF(AX29=0,"Нет спроса",IF(AX29&lt;0,"Не определён",IF(AZ29&lt;='Настройки'!$B$7,"X",IF(AZ29&lt;='Настройки'!$B$8,"Y","Z")))))))</x:f>
      </x:c>
      <x:c r="BB29" s="49" t="str">
        <x:f>IF(OR(A29="",LEN(AW29)&lt;&gt;1,LEN(BA29)&lt;&gt;1),"",AW29&amp;BA29)</x:f>
      </x:c>
      <x:c r="BC29" s="61" t="str">
        <x:f>IF(OR(A29="",AQ29=0),"",(COUNT(BI29:INDEX(BI29:CR29,1,'Настройки'!$B$3))-COUNT(CS29:INDEX(CS29:EB29,1,'Настройки'!$B$3)))/AQ29)</x:f>
      </x:c>
      <x:c r="BD29" s="64" t="str">
        <x:f>IF(OR(A29="",COUNT(CS29:INDEX(CS29:EB29,1,'Настройки'!$B$3))=0),"",AQ29/COUNT(CS29:INDEX(CS29:EB29,1,'Настройки'!$B$3)))</x:f>
      </x:c>
      <x:c r="BE29" s="64" t="str">
        <x:f>IF(OR(A29="",COUNT(CS29:INDEX(CS29:EB29,1,'Настройки'!$B$3))=0),"",IF(AVERAGE(CS29:INDEX(CS29:EB29,1,'Настройки'!$B$3))=0,"",(STDEVP(CS29:INDEX(CS29:EB29,1,'Настройки'!$B$3))/ABS(AVERAGE(CS29:INDEX(CS29:EB29,1,'Настройки'!$B$3))))^2))</x:f>
      </x:c>
      <x:c r="BF29" s="49" t="str">
        <x:f>IF(A29="","",IF(AQ29&lt;3,"Недостаточно",IF(AQ29&lt;6,"Предварительный","Обычный")))</x:f>
      </x:c>
      <x:c r="BG29" s="49" t="str">
        <x:f>IF(A29="","",IF(COUNTIF(F29:INDEX(F29:AO29,1,'Настройки'!$B$3),"&lt;0")&gt;0,IF('Настройки'!$B$10="Блокировать","Отрицательный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"),"")&amp;IF(AQ29&lt;3,"Недостаточно истории. ",IF(AQ29&lt;6,"Предварительная классификация. ",""))&amp;IF(AX29=0,"Нет спроса за горизонт. ","")&amp;IF(AZ29&gt;'Настройки'!$B$11,"Экстремальная вариативность. ",""))</x:f>
      </x:c>
      <x:c r="BH29" s="49" t="str">
        <x:f>IF(A29="","",IFERROR(VLOOKUP(BB29,'Настройки'!$D$3:$E$11,2,FALSE),"Сначала проверьте исходные данные и историю спроса.")&amp;" Уточните срок поставки, MOQ и критичность.")</x:f>
      </x:c>
      <x:c r="BI29" s="50" t="str">
        <x:f>IF(1&gt;'Настройки'!$B$3,"",IF(ISBLANK(F29),IF('Настройки'!$B$9="Нулевой спрос",0,""),IF(F29&lt;0,IF('Настройки'!$B$10="Исключить","",IF('Настройки'!$B$10="Абсолютные значения",ABS(F29),F29)),F29)))</x:f>
      </x:c>
      <x:c r="BJ29" s="50" t="str">
        <x:f>IF(2&gt;'Настройки'!$B$3,"",IF(ISBLANK(G29),IF('Настройки'!$B$9="Нулевой спрос",0,""),IF(G29&lt;0,IF('Настройки'!$B$10="Исключить","",IF('Настройки'!$B$10="Абсолютные значения",ABS(G29),G29)),G29)))</x:f>
      </x:c>
      <x:c r="BK29" s="50" t="str">
        <x:f>IF(3&gt;'Настройки'!$B$3,"",IF(ISBLANK(H29),IF('Настройки'!$B$9="Нулевой спрос",0,""),IF(H29&lt;0,IF('Настройки'!$B$10="Исключить","",IF('Настройки'!$B$10="Абсолютные значения",ABS(H29),H29)),H29)))</x:f>
      </x:c>
      <x:c r="BL29" s="50" t="str">
        <x:f>IF(4&gt;'Настройки'!$B$3,"",IF(ISBLANK(I29),IF('Настройки'!$B$9="Нулевой спрос",0,""),IF(I29&lt;0,IF('Настройки'!$B$10="Исключить","",IF('Настройки'!$B$10="Абсолютные значения",ABS(I29),I29)),I29)))</x:f>
      </x:c>
      <x:c r="BM29" s="50" t="str">
        <x:f>IF(5&gt;'Настройки'!$B$3,"",IF(ISBLANK(J29),IF('Настройки'!$B$9="Нулевой спрос",0,""),IF(J29&lt;0,IF('Настройки'!$B$10="Исключить","",IF('Настройки'!$B$10="Абсолютные значения",ABS(J29),J29)),J29)))</x:f>
      </x:c>
      <x:c r="BN29" s="50" t="str">
        <x:f>IF(6&gt;'Настройки'!$B$3,"",IF(ISBLANK(K29),IF('Настройки'!$B$9="Нулевой спрос",0,""),IF(K29&lt;0,IF('Настройки'!$B$10="Исключить","",IF('Настройки'!$B$10="Абсолютные значения",ABS(K29),K29)),K29)))</x:f>
      </x:c>
      <x:c r="BO29" s="50" t="str">
        <x:f>IF(7&gt;'Настройки'!$B$3,"",IF(ISBLANK(L29),IF('Настройки'!$B$9="Нулевой спрос",0,""),IF(L29&lt;0,IF('Настройки'!$B$10="Исключить","",IF('Настройки'!$B$10="Абсолютные значения",ABS(L29),L29)),L29)))</x:f>
      </x:c>
      <x:c r="BP29" s="50" t="str">
        <x:f>IF(8&gt;'Настройки'!$B$3,"",IF(ISBLANK(M29),IF('Настройки'!$B$9="Нулевой спрос",0,""),IF(M29&lt;0,IF('Настройки'!$B$10="Исключить","",IF('Настройки'!$B$10="Абсолютные значения",ABS(M29),M29)),M29)))</x:f>
      </x:c>
      <x:c r="BQ29" s="50" t="str">
        <x:f>IF(9&gt;'Настройки'!$B$3,"",IF(ISBLANK(N29),IF('Настройки'!$B$9="Нулевой спрос",0,""),IF(N29&lt;0,IF('Настройки'!$B$10="Исключить","",IF('Настройки'!$B$10="Абсолютные значения",ABS(N29),N29)),N29)))</x:f>
      </x:c>
      <x:c r="BR29" s="50" t="str">
        <x:f>IF(10&gt;'Настройки'!$B$3,"",IF(ISBLANK(O29),IF('Настройки'!$B$9="Нулевой спрос",0,""),IF(O29&lt;0,IF('Настройки'!$B$10="Исключить","",IF('Настройки'!$B$10="Абсолютные значения",ABS(O29),O29)),O29)))</x:f>
      </x:c>
      <x:c r="BS29" s="50" t="str">
        <x:f>IF(11&gt;'Настройки'!$B$3,"",IF(ISBLANK(P29),IF('Настройки'!$B$9="Нулевой спрос",0,""),IF(P29&lt;0,IF('Настройки'!$B$10="Исключить","",IF('Настройки'!$B$10="Абсолютные значения",ABS(P29),P29)),P29)))</x:f>
      </x:c>
      <x:c r="BT29" s="50" t="str">
        <x:f>IF(12&gt;'Настройки'!$B$3,"",IF(ISBLANK(Q29),IF('Настройки'!$B$9="Нулевой спрос",0,""),IF(Q29&lt;0,IF('Настройки'!$B$10="Исключить","",IF('Настройки'!$B$10="Абсолютные значения",ABS(Q29),Q29)),Q29)))</x:f>
      </x:c>
      <x:c r="BU29" s="50" t="str">
        <x:f>IF(13&gt;'Настройки'!$B$3,"",IF(ISBLANK(R29),IF('Настройки'!$B$9="Нулевой спрос",0,""),IF(R29&lt;0,IF('Настройки'!$B$10="Исключить","",IF('Настройки'!$B$10="Абсолютные значения",ABS(R29),R29)),R29)))</x:f>
      </x:c>
      <x:c r="BV29" s="50" t="str">
        <x:f>IF(14&gt;'Настройки'!$B$3,"",IF(ISBLANK(S29),IF('Настройки'!$B$9="Нулевой спрос",0,""),IF(S29&lt;0,IF('Настройки'!$B$10="Исключить","",IF('Настройки'!$B$10="Абсолютные значения",ABS(S29),S29)),S29)))</x:f>
      </x:c>
      <x:c r="BW29" s="50" t="str">
        <x:f>IF(15&gt;'Настройки'!$B$3,"",IF(ISBLANK(T29),IF('Настройки'!$B$9="Нулевой спрос",0,""),IF(T29&lt;0,IF('Настройки'!$B$10="Исключить","",IF('Настройки'!$B$10="Абсолютные значения",ABS(T29),T29)),T29)))</x:f>
      </x:c>
      <x:c r="BX29" s="50" t="str">
        <x:f>IF(16&gt;'Настройки'!$B$3,"",IF(ISBLANK(U29),IF('Настройки'!$B$9="Нулевой спрос",0,""),IF(U29&lt;0,IF('Настройки'!$B$10="Исключить","",IF('Настройки'!$B$10="Абсолютные значения",ABS(U29),U29)),U29)))</x:f>
      </x:c>
      <x:c r="BY29" s="50" t="str">
        <x:f>IF(17&gt;'Настройки'!$B$3,"",IF(ISBLANK(V29),IF('Настройки'!$B$9="Нулевой спрос",0,""),IF(V29&lt;0,IF('Настройки'!$B$10="Исключить","",IF('Настройки'!$B$10="Абсолютные значения",ABS(V29),V29)),V29)))</x:f>
      </x:c>
      <x:c r="BZ29" s="50" t="str">
        <x:f>IF(18&gt;'Настройки'!$B$3,"",IF(ISBLANK(W29),IF('Настройки'!$B$9="Нулевой спрос",0,""),IF(W29&lt;0,IF('Настройки'!$B$10="Исключить","",IF('Настройки'!$B$10="Абсолютные значения",ABS(W29),W29)),W29)))</x:f>
      </x:c>
      <x:c r="CA29" s="50" t="str">
        <x:f>IF(19&gt;'Настройки'!$B$3,"",IF(ISBLANK(X29),IF('Настройки'!$B$9="Нулевой спрос",0,""),IF(X29&lt;0,IF('Настройки'!$B$10="Исключить","",IF('Настройки'!$B$10="Абсолютные значения",ABS(X29),X29)),X29)))</x:f>
      </x:c>
      <x:c r="CB29" s="50" t="str">
        <x:f>IF(20&gt;'Настройки'!$B$3,"",IF(ISBLANK(Y29),IF('Настройки'!$B$9="Нулевой спрос",0,""),IF(Y29&lt;0,IF('Настройки'!$B$10="Исключить","",IF('Настройки'!$B$10="Абсолютные значения",ABS(Y29),Y29)),Y29)))</x:f>
      </x:c>
      <x:c r="CC29" s="50" t="str">
        <x:f>IF(21&gt;'Настройки'!$B$3,"",IF(ISBLANK(Z29),IF('Настройки'!$B$9="Нулевой спрос",0,""),IF(Z29&lt;0,IF('Настройки'!$B$10="Исключить","",IF('Настройки'!$B$10="Абсолютные значения",ABS(Z29),Z29)),Z29)))</x:f>
      </x:c>
      <x:c r="CD29" s="50" t="str">
        <x:f>IF(22&gt;'Настройки'!$B$3,"",IF(ISBLANK(AA29),IF('Настройки'!$B$9="Нулевой спрос",0,""),IF(AA29&lt;0,IF('Настройки'!$B$10="Исключить","",IF('Настройки'!$B$10="Абсолютные значения",ABS(AA29),AA29)),AA29)))</x:f>
      </x:c>
      <x:c r="CE29" s="50" t="str">
        <x:f>IF(23&gt;'Настройки'!$B$3,"",IF(ISBLANK(AB29),IF('Настройки'!$B$9="Нулевой спрос",0,""),IF(AB29&lt;0,IF('Настройки'!$B$10="Исключить","",IF('Настройки'!$B$10="Абсолютные значения",ABS(AB29),AB29)),AB29)))</x:f>
      </x:c>
      <x:c r="CF29" s="50" t="str">
        <x:f>IF(24&gt;'Настройки'!$B$3,"",IF(ISBLANK(AC29),IF('Настройки'!$B$9="Нулевой спрос",0,""),IF(AC29&lt;0,IF('Настройки'!$B$10="Исключить","",IF('Настройки'!$B$10="Абсолютные значения",ABS(AC29),AC29)),AC29)))</x:f>
      </x:c>
      <x:c r="CG29" s="50" t="str">
        <x:f>IF(25&gt;'Настройки'!$B$3,"",IF(ISBLANK(AD29),IF('Настройки'!$B$9="Нулевой спрос",0,""),IF(AD29&lt;0,IF('Настройки'!$B$10="Исключить","",IF('Настройки'!$B$10="Абсолютные значения",ABS(AD29),AD29)),AD29)))</x:f>
      </x:c>
      <x:c r="CH29" s="50" t="str">
        <x:f>IF(26&gt;'Настройки'!$B$3,"",IF(ISBLANK(AE29),IF('Настройки'!$B$9="Нулевой спрос",0,""),IF(AE29&lt;0,IF('Настройки'!$B$10="Исключить","",IF('Настройки'!$B$10="Абсолютные значения",ABS(AE29),AE29)),AE29)))</x:f>
      </x:c>
      <x:c r="CI29" s="50" t="str">
        <x:f>IF(27&gt;'Настройки'!$B$3,"",IF(ISBLANK(AF29),IF('Настройки'!$B$9="Нулевой спрос",0,""),IF(AF29&lt;0,IF('Настройки'!$B$10="Исключить","",IF('Настройки'!$B$10="Абсолютные значения",ABS(AF29),AF29)),AF29)))</x:f>
      </x:c>
      <x:c r="CJ29" s="50" t="str">
        <x:f>IF(28&gt;'Настройки'!$B$3,"",IF(ISBLANK(AG29),IF('Настройки'!$B$9="Нулевой спрос",0,""),IF(AG29&lt;0,IF('Настройки'!$B$10="Исключить","",IF('Настройки'!$B$10="Абсолютные значения",ABS(AG29),AG29)),AG29)))</x:f>
      </x:c>
      <x:c r="CK29" s="50" t="str">
        <x:f>IF(29&gt;'Настройки'!$B$3,"",IF(ISBLANK(AH29),IF('Настройки'!$B$9="Нулевой спрос",0,""),IF(AH29&lt;0,IF('Настройки'!$B$10="Исключить","",IF('Настройки'!$B$10="Абсолютные значения",ABS(AH29),AH29)),AH29)))</x:f>
      </x:c>
      <x:c r="CL29" s="50" t="str">
        <x:f>IF(30&gt;'Настройки'!$B$3,"",IF(ISBLANK(AI29),IF('Настройки'!$B$9="Нулевой спрос",0,""),IF(AI29&lt;0,IF('Настройки'!$B$10="Исключить","",IF('Настройки'!$B$10="Абсолютные значения",ABS(AI29),AI29)),AI29)))</x:f>
      </x:c>
      <x:c r="CM29" s="50" t="str">
        <x:f>IF(31&gt;'Настройки'!$B$3,"",IF(ISBLANK(AJ29),IF('Настройки'!$B$9="Нулевой спрос",0,""),IF(AJ29&lt;0,IF('Настройки'!$B$10="Исключить","",IF('Настройки'!$B$10="Абсолютные значения",ABS(AJ29),AJ29)),AJ29)))</x:f>
      </x:c>
      <x:c r="CN29" s="50" t="str">
        <x:f>IF(32&gt;'Настройки'!$B$3,"",IF(ISBLANK(AK29),IF('Настройки'!$B$9="Нулевой спрос",0,""),IF(AK29&lt;0,IF('Настройки'!$B$10="Исключить","",IF('Настройки'!$B$10="Абсолютные значения",ABS(AK29),AK29)),AK29)))</x:f>
      </x:c>
      <x:c r="CO29" s="50" t="str">
        <x:f>IF(33&gt;'Настройки'!$B$3,"",IF(ISBLANK(AL29),IF('Настройки'!$B$9="Нулевой спрос",0,""),IF(AL29&lt;0,IF('Настройки'!$B$10="Исключить","",IF('Настройки'!$B$10="Абсолютные значения",ABS(AL29),AL29)),AL29)))</x:f>
      </x:c>
      <x:c r="CP29" s="50" t="str">
        <x:f>IF(34&gt;'Настройки'!$B$3,"",IF(ISBLANK(AM29),IF('Настройки'!$B$9="Нулевой спрос",0,""),IF(AM29&lt;0,IF('Настройки'!$B$10="Исключить","",IF('Настройки'!$B$10="Абсолютные значения",ABS(AM29),AM29)),AM29)))</x:f>
      </x:c>
      <x:c r="CQ29" s="50" t="str">
        <x:f>IF(35&gt;'Настройки'!$B$3,"",IF(ISBLANK(AN29),IF('Настройки'!$B$9="Нулевой спрос",0,""),IF(AN29&lt;0,IF('Настройки'!$B$10="Исключить","",IF('Настройки'!$B$10="Абсолютные значения",ABS(AN29),AN29)),AN29)))</x:f>
      </x:c>
      <x:c r="CR29" s="50" t="str">
        <x:f>IF(36&gt;'Настройки'!$B$3,"",IF(ISBLANK(AO29),IF('Настройки'!$B$9="Нулевой спрос",0,""),IF(AO29&lt;0,IF('Настройки'!$B$10="Исключить","",IF('Настройки'!$B$10="Абсолютные значения",ABS(AO29),AO29)),AO29)))</x:f>
      </x:c>
      <x:c r="CS29" s="50" t="str">
        <x:f>IF(OR(1&gt;'Настройки'!$B$3,ISBLANK(BI29),BI29=0),"",BI29)</x:f>
      </x:c>
      <x:c r="CT29" s="50" t="str">
        <x:f>IF(OR(2&gt;'Настройки'!$B$3,ISBLANK(BJ29),BJ29=0),"",BJ29)</x:f>
      </x:c>
      <x:c r="CU29" s="50" t="str">
        <x:f>IF(OR(3&gt;'Настройки'!$B$3,ISBLANK(BK29),BK29=0),"",BK29)</x:f>
      </x:c>
      <x:c r="CV29" s="50" t="str">
        <x:f>IF(OR(4&gt;'Настройки'!$B$3,ISBLANK(BL29),BL29=0),"",BL29)</x:f>
      </x:c>
      <x:c r="CW29" s="50" t="str">
        <x:f>IF(OR(5&gt;'Настройки'!$B$3,ISBLANK(BM29),BM29=0),"",BM29)</x:f>
      </x:c>
      <x:c r="CX29" s="50" t="str">
        <x:f>IF(OR(6&gt;'Настройки'!$B$3,ISBLANK(BN29),BN29=0),"",BN29)</x:f>
      </x:c>
      <x:c r="CY29" s="50" t="str">
        <x:f>IF(OR(7&gt;'Настройки'!$B$3,ISBLANK(BO29),BO29=0),"",BO29)</x:f>
      </x:c>
      <x:c r="CZ29" s="50" t="str">
        <x:f>IF(OR(8&gt;'Настройки'!$B$3,ISBLANK(BP29),BP29=0),"",BP29)</x:f>
      </x:c>
      <x:c r="DA29" s="50" t="str">
        <x:f>IF(OR(9&gt;'Настройки'!$B$3,ISBLANK(BQ29),BQ29=0),"",BQ29)</x:f>
      </x:c>
      <x:c r="DB29" s="50" t="str">
        <x:f>IF(OR(10&gt;'Настройки'!$B$3,ISBLANK(BR29),BR29=0),"",BR29)</x:f>
      </x:c>
      <x:c r="DC29" s="50" t="str">
        <x:f>IF(OR(11&gt;'Настройки'!$B$3,ISBLANK(BS29),BS29=0),"",BS29)</x:f>
      </x:c>
      <x:c r="DD29" s="50" t="str">
        <x:f>IF(OR(12&gt;'Настройки'!$B$3,ISBLANK(BT29),BT29=0),"",BT29)</x:f>
      </x:c>
      <x:c r="DE29" s="50" t="str">
        <x:f>IF(OR(13&gt;'Настройки'!$B$3,ISBLANK(BU29),BU29=0),"",BU29)</x:f>
      </x:c>
      <x:c r="DF29" s="50" t="str">
        <x:f>IF(OR(14&gt;'Настройки'!$B$3,ISBLANK(BV29),BV29=0),"",BV29)</x:f>
      </x:c>
      <x:c r="DG29" s="50" t="str">
        <x:f>IF(OR(15&gt;'Настройки'!$B$3,ISBLANK(BW29),BW29=0),"",BW29)</x:f>
      </x:c>
      <x:c r="DH29" s="50" t="str">
        <x:f>IF(OR(16&gt;'Настройки'!$B$3,ISBLANK(BX29),BX29=0),"",BX29)</x:f>
      </x:c>
      <x:c r="DI29" s="50" t="str">
        <x:f>IF(OR(17&gt;'Настройки'!$B$3,ISBLANK(BY29),BY29=0),"",BY29)</x:f>
      </x:c>
      <x:c r="DJ29" s="50" t="str">
        <x:f>IF(OR(18&gt;'Настройки'!$B$3,ISBLANK(BZ29),BZ29=0),"",BZ29)</x:f>
      </x:c>
      <x:c r="DK29" s="50" t="str">
        <x:f>IF(OR(19&gt;'Настройки'!$B$3,ISBLANK(CA29),CA29=0),"",CA29)</x:f>
      </x:c>
      <x:c r="DL29" s="50" t="str">
        <x:f>IF(OR(20&gt;'Настройки'!$B$3,ISBLANK(CB29),CB29=0),"",CB29)</x:f>
      </x:c>
      <x:c r="DM29" s="50" t="str">
        <x:f>IF(OR(21&gt;'Настройки'!$B$3,ISBLANK(CC29),CC29=0),"",CC29)</x:f>
      </x:c>
      <x:c r="DN29" s="50" t="str">
        <x:f>IF(OR(22&gt;'Настройки'!$B$3,ISBLANK(CD29),CD29=0),"",CD29)</x:f>
      </x:c>
      <x:c r="DO29" s="50" t="str">
        <x:f>IF(OR(23&gt;'Настройки'!$B$3,ISBLANK(CE29),CE29=0),"",CE29)</x:f>
      </x:c>
      <x:c r="DP29" s="50" t="str">
        <x:f>IF(OR(24&gt;'Настройки'!$B$3,ISBLANK(CF29),CF29=0),"",CF29)</x:f>
      </x:c>
      <x:c r="DQ29" s="50" t="str">
        <x:f>IF(OR(25&gt;'Настройки'!$B$3,ISBLANK(CG29),CG29=0),"",CG29)</x:f>
      </x:c>
      <x:c r="DR29" s="50" t="str">
        <x:f>IF(OR(26&gt;'Настройки'!$B$3,ISBLANK(CH29),CH29=0),"",CH29)</x:f>
      </x:c>
      <x:c r="DS29" s="50" t="str">
        <x:f>IF(OR(27&gt;'Настройки'!$B$3,ISBLANK(CI29),CI29=0),"",CI29)</x:f>
      </x:c>
      <x:c r="DT29" s="50" t="str">
        <x:f>IF(OR(28&gt;'Настройки'!$B$3,ISBLANK(CJ29),CJ29=0),"",CJ29)</x:f>
      </x:c>
      <x:c r="DU29" s="50" t="str">
        <x:f>IF(OR(29&gt;'Настройки'!$B$3,ISBLANK(CK29),CK29=0),"",CK29)</x:f>
      </x:c>
      <x:c r="DV29" s="50" t="str">
        <x:f>IF(OR(30&gt;'Настройки'!$B$3,ISBLANK(CL29),CL29=0),"",CL29)</x:f>
      </x:c>
      <x:c r="DW29" s="50" t="str">
        <x:f>IF(OR(31&gt;'Настройки'!$B$3,ISBLANK(CM29),CM29=0),"",CM29)</x:f>
      </x:c>
      <x:c r="DX29" s="50" t="str">
        <x:f>IF(OR(32&gt;'Настройки'!$B$3,ISBLANK(CN29),CN29=0),"",CN29)</x:f>
      </x:c>
      <x:c r="DY29" s="50" t="str">
        <x:f>IF(OR(33&gt;'Настройки'!$B$3,ISBLANK(CO29),CO29=0),"",CO29)</x:f>
      </x:c>
      <x:c r="DZ29" s="50" t="str">
        <x:f>IF(OR(34&gt;'Настройки'!$B$3,ISBLANK(CP29),CP29=0),"",CP29)</x:f>
      </x:c>
      <x:c r="EA29" s="50" t="str">
        <x:f>IF(OR(35&gt;'Настройки'!$B$3,ISBLANK(CQ29),CQ29=0),"",CQ29)</x:f>
      </x:c>
      <x:c r="EB29" s="50" t="str">
        <x:f>IF(OR(36&gt;'Настройки'!$B$3,ISBLANK(CR29),CR29=0),"",CR29)</x:f>
      </x:c>
      <x:c r="EC29" s="50" t="str">
        <x:f>IF(A29="","",IF(OR(BB29="AZ",BB29="BZ"),10000+ROW(),IF(AZ29&gt;'Настройки'!$B$11,20000+ROW(),IF(BF29&lt;&gt;"Обычный",30000+ROW(),IF(AX29&lt;=0,40000+ROW(),"")))))</x:f>
      </x:c>
      <x:c r="ED29" s="50" t="str">
        <x:f>IF(EC29="","",COUNTIFS($EC$2:$EC$1001,"&gt;0",$EC$2:$EC$1001,"&lt;"&amp;EC29)+1)</x:f>
      </x:c>
    </x:row>
    <x:row r="30">
      <x:c r="A30" s="115"/>
      <x:c r="B30" s="115"/>
      <x:c r="C30" s="115"/>
      <x:c r="D30" s="118"/>
      <x:c r="E30" s="118"/>
      <x:c r="F30" s="118"/>
      <x:c r="G30" s="118"/>
      <x:c r="H30" s="118"/>
      <x:c r="I30" s="118"/>
      <x:c r="J30" s="118"/>
      <x:c r="K30" s="118"/>
      <x:c r="L30" s="118"/>
      <x:c r="M30" s="118"/>
      <x:c r="N30" s="118"/>
      <x:c r="O30" s="118"/>
      <x:c r="P30" s="118"/>
      <x:c r="Q30" s="118"/>
      <x:c r="R30" s="118"/>
      <x:c r="S30" s="118"/>
      <x:c r="T30" s="118"/>
      <x:c r="U30" s="118"/>
      <x:c r="V30" s="118"/>
      <x:c r="W30" s="118"/>
      <x:c r="X30" s="118"/>
      <x:c r="Y30" s="118"/>
      <x:c r="Z30" s="118"/>
      <x:c r="AA30" s="118"/>
      <x:c r="AB30" s="118"/>
      <x:c r="AC30" s="118"/>
      <x:c r="AD30" s="118"/>
      <x:c r="AE30" s="118"/>
      <x:c r="AF30" s="118"/>
      <x:c r="AG30" s="118"/>
      <x:c r="AH30" s="118"/>
      <x:c r="AI30" s="118"/>
      <x:c r="AJ30" s="118"/>
      <x:c r="AK30" s="118"/>
      <x:c r="AL30" s="118"/>
      <x:c r="AM30" s="118"/>
      <x:c r="AN30" s="118"/>
      <x:c r="AO30" s="118"/>
      <x:c r="AP30" s="115"/>
      <x:c r="AQ30" s="49" t="str">
        <x:f>IF(A30="","",COUNT(BI30:INDEX(BI30:CR30,1,'Настройки'!$B$3)))</x:f>
      </x:c>
      <x:c r="AR30" s="49" t="str">
        <x:f>IF(A30="","",SUM(BI30:INDEX(BI30:CR30,1,'Настройки'!$B$3)))</x:f>
      </x:c>
      <x:c r="AS30" s="58" t="str">
        <x:f>IF(A30="","",IF('Настройки'!$B$4="Стоимость потребления",AR30*D30,IF('Настройки'!$B$4="Количество",AR30,E30)))</x:f>
      </x:c>
      <x:c r="AT30" s="61" t="str">
        <x:f>IF(OR(A30="",AS30&lt;0,SUM($AS$2:$AS$1001)&lt;=0),"",AS30/SUM($AS$2:$AS$1001))</x:f>
      </x:c>
      <x:c r="AU30" s="61" t="str">
        <x:f>IF(OR(A30="",AS30&lt;0,SUM($AS$2:$AS$1001)&lt;=0),"",SUMIFS($AS$2:$AS$1001,$AS$2:$AS$1001,"&gt;"&amp;AS30)/SUM($AS$2:$AS$1001))</x:f>
      </x:c>
      <x:c r="AV30" s="61" t="str">
        <x:f>IF(OR(A30="",AS30&lt;0,SUM($AS$2:$AS$1001)&lt;=0),"",SUMIFS($AS$2:$AS$1001,$AS$2:$AS$1001,"&gt;="&amp;AS30)/SUM($AS$2:$AS$1001))</x:f>
      </x:c>
      <x:c r="AW30" s="49" t="str">
        <x:f>IF(A30="","",IF(SUM($AS$2:$AS$1001)&lt;=0,"Не определён",IF(AS30&lt;0,"Исключение",IF(AU30&lt;'Настройки'!$B$5,"A",IF(AU30&lt;'Настройки'!$B$6,"B","C")))))</x:f>
      </x:c>
      <x:c r="AX30" s="58" t="str">
        <x:f>IF(A30="","",IF(AQ30=0,"",AVERAGE(BI30:INDEX(BI30:CR30,1,'Настройки'!$B$3))))</x:f>
      </x:c>
      <x:c r="AY30" s="58" t="str">
        <x:f>IF(OR(A30="",AQ30=0),"",STDEVP(BI30:INDEX(BI30:CR30,1,'Настройки'!$B$3)))</x:f>
      </x:c>
      <x:c r="AZ30" s="61" t="str">
        <x:f>IF(OR(A30="",AQ30&lt;'Настройки'!$B$12,AX30&lt;=0,AND('Настройки'!$B$10="Блокировать",COUNTIF(F30:INDEX(F30:AO30,1,'Настройки'!$B$3),"&lt;0")&gt;0)),"",AY30/ABS(AX30))</x:f>
      </x:c>
      <x:c r="BA30" s="49" t="str">
        <x:f>IF(A30="","",IF(AND('Настройки'!$B$10="Блокировать",COUNTIF(F30:INDEX(F30:AO30,1,'Настройки'!$B$3),"&lt;0")&gt;0),"Не определён",IF(AQ30&lt;'Настройки'!$B$12,"Не определён",IF(AX30=0,"Нет спроса",IF(AX30&lt;0,"Не определён",IF(AZ30&lt;='Настройки'!$B$7,"X",IF(AZ30&lt;='Настройки'!$B$8,"Y","Z")))))))</x:f>
      </x:c>
      <x:c r="BB30" s="49" t="str">
        <x:f>IF(OR(A30="",LEN(AW30)&lt;&gt;1,LEN(BA30)&lt;&gt;1),"",AW30&amp;BA30)</x:f>
      </x:c>
      <x:c r="BC30" s="61" t="str">
        <x:f>IF(OR(A30="",AQ30=0),"",(COUNT(BI30:INDEX(BI30:CR30,1,'Настройки'!$B$3))-COUNT(CS30:INDEX(CS30:EB30,1,'Настройки'!$B$3)))/AQ30)</x:f>
      </x:c>
      <x:c r="BD30" s="64" t="str">
        <x:f>IF(OR(A30="",COUNT(CS30:INDEX(CS30:EB30,1,'Настройки'!$B$3))=0),"",AQ30/COUNT(CS30:INDEX(CS30:EB30,1,'Настройки'!$B$3)))</x:f>
      </x:c>
      <x:c r="BE30" s="64" t="str">
        <x:f>IF(OR(A30="",COUNT(CS30:INDEX(CS30:EB30,1,'Настройки'!$B$3))=0),"",IF(AVERAGE(CS30:INDEX(CS30:EB30,1,'Настройки'!$B$3))=0,"",(STDEVP(CS30:INDEX(CS30:EB30,1,'Настройки'!$B$3))/ABS(AVERAGE(CS30:INDEX(CS30:EB30,1,'Настройки'!$B$3))))^2))</x:f>
      </x:c>
      <x:c r="BF30" s="49" t="str">
        <x:f>IF(A30="","",IF(AQ30&lt;3,"Недостаточно",IF(AQ30&lt;6,"Предварительный","Обычный")))</x:f>
      </x:c>
      <x:c r="BG30" s="49" t="str">
        <x:f>IF(A30="","",IF(COUNTIF(F30:INDEX(F30:AO30,1,'Настройки'!$B$3),"&lt;0")&gt;0,IF('Настройки'!$B$10="Блокировать","Отрицательный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"),"")&amp;IF(AQ30&lt;3,"Недостаточно истории. ",IF(AQ30&lt;6,"Предварительная классификация. ",""))&amp;IF(AX30=0,"Нет спроса за горизонт. ","")&amp;IF(AZ30&gt;'Настройки'!$B$11,"Экстремальная вариативность. ",""))</x:f>
      </x:c>
      <x:c r="BH30" s="49" t="str">
        <x:f>IF(A30="","",IFERROR(VLOOKUP(BB30,'Настройки'!$D$3:$E$11,2,FALSE),"Сначала проверьте исходные данные и историю спроса.")&amp;" Уточните срок поставки, MOQ и критичность.")</x:f>
      </x:c>
      <x:c r="BI30" s="50" t="str">
        <x:f>IF(1&gt;'Настройки'!$B$3,"",IF(ISBLANK(F30),IF('Настройки'!$B$9="Нулевой спрос",0,""),IF(F30&lt;0,IF('Настройки'!$B$10="Исключить","",IF('Настройки'!$B$10="Абсолютные значения",ABS(F30),F30)),F30)))</x:f>
      </x:c>
      <x:c r="BJ30" s="50" t="str">
        <x:f>IF(2&gt;'Настройки'!$B$3,"",IF(ISBLANK(G30),IF('Настройки'!$B$9="Нулевой спрос",0,""),IF(G30&lt;0,IF('Настройки'!$B$10="Исключить","",IF('Настройки'!$B$10="Абсолютные значения",ABS(G30),G30)),G30)))</x:f>
      </x:c>
      <x:c r="BK30" s="50" t="str">
        <x:f>IF(3&gt;'Настройки'!$B$3,"",IF(ISBLANK(H30),IF('Настройки'!$B$9="Нулевой спрос",0,""),IF(H30&lt;0,IF('Настройки'!$B$10="Исключить","",IF('Настройки'!$B$10="Абсолютные значения",ABS(H30),H30)),H30)))</x:f>
      </x:c>
      <x:c r="BL30" s="50" t="str">
        <x:f>IF(4&gt;'Настройки'!$B$3,"",IF(ISBLANK(I30),IF('Настройки'!$B$9="Нулевой спрос",0,""),IF(I30&lt;0,IF('Настройки'!$B$10="Исключить","",IF('Настройки'!$B$10="Абсолютные значения",ABS(I30),I30)),I30)))</x:f>
      </x:c>
      <x:c r="BM30" s="50" t="str">
        <x:f>IF(5&gt;'Настройки'!$B$3,"",IF(ISBLANK(J30),IF('Настройки'!$B$9="Нулевой спрос",0,""),IF(J30&lt;0,IF('Настройки'!$B$10="Исключить","",IF('Настройки'!$B$10="Абсолютные значения",ABS(J30),J30)),J30)))</x:f>
      </x:c>
      <x:c r="BN30" s="50" t="str">
        <x:f>IF(6&gt;'Настройки'!$B$3,"",IF(ISBLANK(K30),IF('Настройки'!$B$9="Нулевой спрос",0,""),IF(K30&lt;0,IF('Настройки'!$B$10="Исключить","",IF('Настройки'!$B$10="Абсолютные значения",ABS(K30),K30)),K30)))</x:f>
      </x:c>
      <x:c r="BO30" s="50" t="str">
        <x:f>IF(7&gt;'Настройки'!$B$3,"",IF(ISBLANK(L30),IF('Настройки'!$B$9="Нулевой спрос",0,""),IF(L30&lt;0,IF('Настройки'!$B$10="Исключить","",IF('Настройки'!$B$10="Абсолютные значения",ABS(L30),L30)),L30)))</x:f>
      </x:c>
      <x:c r="BP30" s="50" t="str">
        <x:f>IF(8&gt;'Настройки'!$B$3,"",IF(ISBLANK(M30),IF('Настройки'!$B$9="Нулевой спрос",0,""),IF(M30&lt;0,IF('Настройки'!$B$10="Исключить","",IF('Настройки'!$B$10="Абсолютные значения",ABS(M30),M30)),M30)))</x:f>
      </x:c>
      <x:c r="BQ30" s="50" t="str">
        <x:f>IF(9&gt;'Настройки'!$B$3,"",IF(ISBLANK(N30),IF('Настройки'!$B$9="Нулевой спрос",0,""),IF(N30&lt;0,IF('Настройки'!$B$10="Исключить","",IF('Настройки'!$B$10="Абсолютные значения",ABS(N30),N30)),N30)))</x:f>
      </x:c>
      <x:c r="BR30" s="50" t="str">
        <x:f>IF(10&gt;'Настройки'!$B$3,"",IF(ISBLANK(O30),IF('Настройки'!$B$9="Нулевой спрос",0,""),IF(O30&lt;0,IF('Настройки'!$B$10="Исключить","",IF('Настройки'!$B$10="Абсолютные значения",ABS(O30),O30)),O30)))</x:f>
      </x:c>
      <x:c r="BS30" s="50" t="str">
        <x:f>IF(11&gt;'Настройки'!$B$3,"",IF(ISBLANK(P30),IF('Настройки'!$B$9="Нулевой спрос",0,""),IF(P30&lt;0,IF('Настройки'!$B$10="Исключить","",IF('Настройки'!$B$10="Абсолютные значения",ABS(P30),P30)),P30)))</x:f>
      </x:c>
      <x:c r="BT30" s="50" t="str">
        <x:f>IF(12&gt;'Настройки'!$B$3,"",IF(ISBLANK(Q30),IF('Настройки'!$B$9="Нулевой спрос",0,""),IF(Q30&lt;0,IF('Настройки'!$B$10="Исключить","",IF('Настройки'!$B$10="Абсолютные значения",ABS(Q30),Q30)),Q30)))</x:f>
      </x:c>
      <x:c r="BU30" s="50" t="str">
        <x:f>IF(13&gt;'Настройки'!$B$3,"",IF(ISBLANK(R30),IF('Настройки'!$B$9="Нулевой спрос",0,""),IF(R30&lt;0,IF('Настройки'!$B$10="Исключить","",IF('Настройки'!$B$10="Абсолютные значения",ABS(R30),R30)),R30)))</x:f>
      </x:c>
      <x:c r="BV30" s="50" t="str">
        <x:f>IF(14&gt;'Настройки'!$B$3,"",IF(ISBLANK(S30),IF('Настройки'!$B$9="Нулевой спрос",0,""),IF(S30&lt;0,IF('Настройки'!$B$10="Исключить","",IF('Настройки'!$B$10="Абсолютные значения",ABS(S30),S30)),S30)))</x:f>
      </x:c>
      <x:c r="BW30" s="50" t="str">
        <x:f>IF(15&gt;'Настройки'!$B$3,"",IF(ISBLANK(T30),IF('Настройки'!$B$9="Нулевой спрос",0,""),IF(T30&lt;0,IF('Настройки'!$B$10="Исключить","",IF('Настройки'!$B$10="Абсолютные значения",ABS(T30),T30)),T30)))</x:f>
      </x:c>
      <x:c r="BX30" s="50" t="str">
        <x:f>IF(16&gt;'Настройки'!$B$3,"",IF(ISBLANK(U30),IF('Настройки'!$B$9="Нулевой спрос",0,""),IF(U30&lt;0,IF('Настройки'!$B$10="Исключить","",IF('Настройки'!$B$10="Абсолютные значения",ABS(U30),U30)),U30)))</x:f>
      </x:c>
      <x:c r="BY30" s="50" t="str">
        <x:f>IF(17&gt;'Настройки'!$B$3,"",IF(ISBLANK(V30),IF('Настройки'!$B$9="Нулевой спрос",0,""),IF(V30&lt;0,IF('Настройки'!$B$10="Исключить","",IF('Настройки'!$B$10="Абсолютные значения",ABS(V30),V30)),V30)))</x:f>
      </x:c>
      <x:c r="BZ30" s="50" t="str">
        <x:f>IF(18&gt;'Настройки'!$B$3,"",IF(ISBLANK(W30),IF('Настройки'!$B$9="Нулевой спрос",0,""),IF(W30&lt;0,IF('Настройки'!$B$10="Исключить","",IF('Настройки'!$B$10="Абсолютные значения",ABS(W30),W30)),W30)))</x:f>
      </x:c>
      <x:c r="CA30" s="50" t="str">
        <x:f>IF(19&gt;'Настройки'!$B$3,"",IF(ISBLANK(X30),IF('Настройки'!$B$9="Нулевой спрос",0,""),IF(X30&lt;0,IF('Настройки'!$B$10="Исключить","",IF('Настройки'!$B$10="Абсолютные значения",ABS(X30),X30)),X30)))</x:f>
      </x:c>
      <x:c r="CB30" s="50" t="str">
        <x:f>IF(20&gt;'Настройки'!$B$3,"",IF(ISBLANK(Y30),IF('Настройки'!$B$9="Нулевой спрос",0,""),IF(Y30&lt;0,IF('Настройки'!$B$10="Исключить","",IF('Настройки'!$B$10="Абсолютные значения",ABS(Y30),Y30)),Y30)))</x:f>
      </x:c>
      <x:c r="CC30" s="50" t="str">
        <x:f>IF(21&gt;'Настройки'!$B$3,"",IF(ISBLANK(Z30),IF('Настройки'!$B$9="Нулевой спрос",0,""),IF(Z30&lt;0,IF('Настройки'!$B$10="Исключить","",IF('Настройки'!$B$10="Абсолютные значения",ABS(Z30),Z30)),Z30)))</x:f>
      </x:c>
      <x:c r="CD30" s="50" t="str">
        <x:f>IF(22&gt;'Настройки'!$B$3,"",IF(ISBLANK(AA30),IF('Настройки'!$B$9="Нулевой спрос",0,""),IF(AA30&lt;0,IF('Настройки'!$B$10="Исключить","",IF('Настройки'!$B$10="Абсолютные значения",ABS(AA30),AA30)),AA30)))</x:f>
      </x:c>
      <x:c r="CE30" s="50" t="str">
        <x:f>IF(23&gt;'Настройки'!$B$3,"",IF(ISBLANK(AB30),IF('Настройки'!$B$9="Нулевой спрос",0,""),IF(AB30&lt;0,IF('Настройки'!$B$10="Исключить","",IF('Настройки'!$B$10="Абсолютные значения",ABS(AB30),AB30)),AB30)))</x:f>
      </x:c>
      <x:c r="CF30" s="50" t="str">
        <x:f>IF(24&gt;'Настройки'!$B$3,"",IF(ISBLANK(AC30),IF('Настройки'!$B$9="Нулевой спрос",0,""),IF(AC30&lt;0,IF('Настройки'!$B$10="Исключить","",IF('Настройки'!$B$10="Абсолютные значения",ABS(AC30),AC30)),AC30)))</x:f>
      </x:c>
      <x:c r="CG30" s="50" t="str">
        <x:f>IF(25&gt;'Настройки'!$B$3,"",IF(ISBLANK(AD30),IF('Настройки'!$B$9="Нулевой спрос",0,""),IF(AD30&lt;0,IF('Настройки'!$B$10="Исключить","",IF('Настройки'!$B$10="Абсолютные значения",ABS(AD30),AD30)),AD30)))</x:f>
      </x:c>
      <x:c r="CH30" s="50" t="str">
        <x:f>IF(26&gt;'Настройки'!$B$3,"",IF(ISBLANK(AE30),IF('Настройки'!$B$9="Нулевой спрос",0,""),IF(AE30&lt;0,IF('Настройки'!$B$10="Исключить","",IF('Настройки'!$B$10="Абсолютные значения",ABS(AE30),AE30)),AE30)))</x:f>
      </x:c>
      <x:c r="CI30" s="50" t="str">
        <x:f>IF(27&gt;'Настройки'!$B$3,"",IF(ISBLANK(AF30),IF('Настройки'!$B$9="Нулевой спрос",0,""),IF(AF30&lt;0,IF('Настройки'!$B$10="Исключить","",IF('Настройки'!$B$10="Абсолютные значения",ABS(AF30),AF30)),AF30)))</x:f>
      </x:c>
      <x:c r="CJ30" s="50" t="str">
        <x:f>IF(28&gt;'Настройки'!$B$3,"",IF(ISBLANK(AG30),IF('Настройки'!$B$9="Нулевой спрос",0,""),IF(AG30&lt;0,IF('Настройки'!$B$10="Исключить","",IF('Настройки'!$B$10="Абсолютные значения",ABS(AG30),AG30)),AG30)))</x:f>
      </x:c>
      <x:c r="CK30" s="50" t="str">
        <x:f>IF(29&gt;'Настройки'!$B$3,"",IF(ISBLANK(AH30),IF('Настройки'!$B$9="Нулевой спрос",0,""),IF(AH30&lt;0,IF('Настройки'!$B$10="Исключить","",IF('Настройки'!$B$10="Абсолютные значения",ABS(AH30),AH30)),AH30)))</x:f>
      </x:c>
      <x:c r="CL30" s="50" t="str">
        <x:f>IF(30&gt;'Настройки'!$B$3,"",IF(ISBLANK(AI30),IF('Настройки'!$B$9="Нулевой спрос",0,""),IF(AI30&lt;0,IF('Настройки'!$B$10="Исключить","",IF('Настройки'!$B$10="Абсолютные значения",ABS(AI30),AI30)),AI30)))</x:f>
      </x:c>
      <x:c r="CM30" s="50" t="str">
        <x:f>IF(31&gt;'Настройки'!$B$3,"",IF(ISBLANK(AJ30),IF('Настройки'!$B$9="Нулевой спрос",0,""),IF(AJ30&lt;0,IF('Настройки'!$B$10="Исключить","",IF('Настройки'!$B$10="Абсолютные значения",ABS(AJ30),AJ30)),AJ30)))</x:f>
      </x:c>
      <x:c r="CN30" s="50" t="str">
        <x:f>IF(32&gt;'Настройки'!$B$3,"",IF(ISBLANK(AK30),IF('Настройки'!$B$9="Нулевой спрос",0,""),IF(AK30&lt;0,IF('Настройки'!$B$10="Исключить","",IF('Настройки'!$B$10="Абсолютные значения",ABS(AK30),AK30)),AK30)))</x:f>
      </x:c>
      <x:c r="CO30" s="50" t="str">
        <x:f>IF(33&gt;'Настройки'!$B$3,"",IF(ISBLANK(AL30),IF('Настройки'!$B$9="Нулевой спрос",0,""),IF(AL30&lt;0,IF('Настройки'!$B$10="Исключить","",IF('Настройки'!$B$10="Абсолютные значения",ABS(AL30),AL30)),AL30)))</x:f>
      </x:c>
      <x:c r="CP30" s="50" t="str">
        <x:f>IF(34&gt;'Настройки'!$B$3,"",IF(ISBLANK(AM30),IF('Настройки'!$B$9="Нулевой спрос",0,""),IF(AM30&lt;0,IF('Настройки'!$B$10="Исключить","",IF('Настройки'!$B$10="Абсолютные значения",ABS(AM30),AM30)),AM30)))</x:f>
      </x:c>
      <x:c r="CQ30" s="50" t="str">
        <x:f>IF(35&gt;'Настройки'!$B$3,"",IF(ISBLANK(AN30),IF('Настройки'!$B$9="Нулевой спрос",0,""),IF(AN30&lt;0,IF('Настройки'!$B$10="Исключить","",IF('Настройки'!$B$10="Абсолютные значения",ABS(AN30),AN30)),AN30)))</x:f>
      </x:c>
      <x:c r="CR30" s="50" t="str">
        <x:f>IF(36&gt;'Настройки'!$B$3,"",IF(ISBLANK(AO30),IF('Настройки'!$B$9="Нулевой спрос",0,""),IF(AO30&lt;0,IF('Настройки'!$B$10="Исключить","",IF('Настройки'!$B$10="Абсолютные значения",ABS(AO30),AO30)),AO30)))</x:f>
      </x:c>
      <x:c r="CS30" s="50" t="str">
        <x:f>IF(OR(1&gt;'Настройки'!$B$3,ISBLANK(BI30),BI30=0),"",BI30)</x:f>
      </x:c>
      <x:c r="CT30" s="50" t="str">
        <x:f>IF(OR(2&gt;'Настройки'!$B$3,ISBLANK(BJ30),BJ30=0),"",BJ30)</x:f>
      </x:c>
      <x:c r="CU30" s="50" t="str">
        <x:f>IF(OR(3&gt;'Настройки'!$B$3,ISBLANK(BK30),BK30=0),"",BK30)</x:f>
      </x:c>
      <x:c r="CV30" s="50" t="str">
        <x:f>IF(OR(4&gt;'Настройки'!$B$3,ISBLANK(BL30),BL30=0),"",BL30)</x:f>
      </x:c>
      <x:c r="CW30" s="50" t="str">
        <x:f>IF(OR(5&gt;'Настройки'!$B$3,ISBLANK(BM30),BM30=0),"",BM30)</x:f>
      </x:c>
      <x:c r="CX30" s="50" t="str">
        <x:f>IF(OR(6&gt;'Настройки'!$B$3,ISBLANK(BN30),BN30=0),"",BN30)</x:f>
      </x:c>
      <x:c r="CY30" s="50" t="str">
        <x:f>IF(OR(7&gt;'Настройки'!$B$3,ISBLANK(BO30),BO30=0),"",BO30)</x:f>
      </x:c>
      <x:c r="CZ30" s="50" t="str">
        <x:f>IF(OR(8&gt;'Настройки'!$B$3,ISBLANK(BP30),BP30=0),"",BP30)</x:f>
      </x:c>
      <x:c r="DA30" s="50" t="str">
        <x:f>IF(OR(9&gt;'Настройки'!$B$3,ISBLANK(BQ30),BQ30=0),"",BQ30)</x:f>
      </x:c>
      <x:c r="DB30" s="50" t="str">
        <x:f>IF(OR(10&gt;'Настройки'!$B$3,ISBLANK(BR30),BR30=0),"",BR30)</x:f>
      </x:c>
      <x:c r="DC30" s="50" t="str">
        <x:f>IF(OR(11&gt;'Настройки'!$B$3,ISBLANK(BS30),BS30=0),"",BS30)</x:f>
      </x:c>
      <x:c r="DD30" s="50" t="str">
        <x:f>IF(OR(12&gt;'Настройки'!$B$3,ISBLANK(BT30),BT30=0),"",BT30)</x:f>
      </x:c>
      <x:c r="DE30" s="50" t="str">
        <x:f>IF(OR(13&gt;'Настройки'!$B$3,ISBLANK(BU30),BU30=0),"",BU30)</x:f>
      </x:c>
      <x:c r="DF30" s="50" t="str">
        <x:f>IF(OR(14&gt;'Настройки'!$B$3,ISBLANK(BV30),BV30=0),"",BV30)</x:f>
      </x:c>
      <x:c r="DG30" s="50" t="str">
        <x:f>IF(OR(15&gt;'Настройки'!$B$3,ISBLANK(BW30),BW30=0),"",BW30)</x:f>
      </x:c>
      <x:c r="DH30" s="50" t="str">
        <x:f>IF(OR(16&gt;'Настройки'!$B$3,ISBLANK(BX30),BX30=0),"",BX30)</x:f>
      </x:c>
      <x:c r="DI30" s="50" t="str">
        <x:f>IF(OR(17&gt;'Настройки'!$B$3,ISBLANK(BY30),BY30=0),"",BY30)</x:f>
      </x:c>
      <x:c r="DJ30" s="50" t="str">
        <x:f>IF(OR(18&gt;'Настройки'!$B$3,ISBLANK(BZ30),BZ30=0),"",BZ30)</x:f>
      </x:c>
      <x:c r="DK30" s="50" t="str">
        <x:f>IF(OR(19&gt;'Настройки'!$B$3,ISBLANK(CA30),CA30=0),"",CA30)</x:f>
      </x:c>
      <x:c r="DL30" s="50" t="str">
        <x:f>IF(OR(20&gt;'Настройки'!$B$3,ISBLANK(CB30),CB30=0),"",CB30)</x:f>
      </x:c>
      <x:c r="DM30" s="50" t="str">
        <x:f>IF(OR(21&gt;'Настройки'!$B$3,ISBLANK(CC30),CC30=0),"",CC30)</x:f>
      </x:c>
      <x:c r="DN30" s="50" t="str">
        <x:f>IF(OR(22&gt;'Настройки'!$B$3,ISBLANK(CD30),CD30=0),"",CD30)</x:f>
      </x:c>
      <x:c r="DO30" s="50" t="str">
        <x:f>IF(OR(23&gt;'Настройки'!$B$3,ISBLANK(CE30),CE30=0),"",CE30)</x:f>
      </x:c>
      <x:c r="DP30" s="50" t="str">
        <x:f>IF(OR(24&gt;'Настройки'!$B$3,ISBLANK(CF30),CF30=0),"",CF30)</x:f>
      </x:c>
      <x:c r="DQ30" s="50" t="str">
        <x:f>IF(OR(25&gt;'Настройки'!$B$3,ISBLANK(CG30),CG30=0),"",CG30)</x:f>
      </x:c>
      <x:c r="DR30" s="50" t="str">
        <x:f>IF(OR(26&gt;'Настройки'!$B$3,ISBLANK(CH30),CH30=0),"",CH30)</x:f>
      </x:c>
      <x:c r="DS30" s="50" t="str">
        <x:f>IF(OR(27&gt;'Настройки'!$B$3,ISBLANK(CI30),CI30=0),"",CI30)</x:f>
      </x:c>
      <x:c r="DT30" s="50" t="str">
        <x:f>IF(OR(28&gt;'Настройки'!$B$3,ISBLANK(CJ30),CJ30=0),"",CJ30)</x:f>
      </x:c>
      <x:c r="DU30" s="50" t="str">
        <x:f>IF(OR(29&gt;'Настройки'!$B$3,ISBLANK(CK30),CK30=0),"",CK30)</x:f>
      </x:c>
      <x:c r="DV30" s="50" t="str">
        <x:f>IF(OR(30&gt;'Настройки'!$B$3,ISBLANK(CL30),CL30=0),"",CL30)</x:f>
      </x:c>
      <x:c r="DW30" s="50" t="str">
        <x:f>IF(OR(31&gt;'Настройки'!$B$3,ISBLANK(CM30),CM30=0),"",CM30)</x:f>
      </x:c>
      <x:c r="DX30" s="50" t="str">
        <x:f>IF(OR(32&gt;'Настройки'!$B$3,ISBLANK(CN30),CN30=0),"",CN30)</x:f>
      </x:c>
      <x:c r="DY30" s="50" t="str">
        <x:f>IF(OR(33&gt;'Настройки'!$B$3,ISBLANK(CO30),CO30=0),"",CO30)</x:f>
      </x:c>
      <x:c r="DZ30" s="50" t="str">
        <x:f>IF(OR(34&gt;'Настройки'!$B$3,ISBLANK(CP30),CP30=0),"",CP30)</x:f>
      </x:c>
      <x:c r="EA30" s="50" t="str">
        <x:f>IF(OR(35&gt;'Настройки'!$B$3,ISBLANK(CQ30),CQ30=0),"",CQ30)</x:f>
      </x:c>
      <x:c r="EB30" s="50" t="str">
        <x:f>IF(OR(36&gt;'Настройки'!$B$3,ISBLANK(CR30),CR30=0),"",CR30)</x:f>
      </x:c>
      <x:c r="EC30" s="50" t="str">
        <x:f>IF(A30="","",IF(OR(BB30="AZ",BB30="BZ"),10000+ROW(),IF(AZ30&gt;'Настройки'!$B$11,20000+ROW(),IF(BF30&lt;&gt;"Обычный",30000+ROW(),IF(AX30&lt;=0,40000+ROW(),"")))))</x:f>
      </x:c>
      <x:c r="ED30" s="50" t="str">
        <x:f>IF(EC30="","",COUNTIFS($EC$2:$EC$1001,"&gt;0",$EC$2:$EC$1001,"&lt;"&amp;EC30)+1)</x:f>
      </x:c>
    </x:row>
    <x:row r="31">
      <x:c r="A31" s="115"/>
      <x:c r="B31" s="115"/>
      <x:c r="C31" s="115"/>
      <x:c r="D31" s="118"/>
      <x:c r="E31" s="118"/>
      <x:c r="F31" s="118"/>
      <x:c r="G31" s="118"/>
      <x:c r="H31" s="118"/>
      <x:c r="I31" s="118"/>
      <x:c r="J31" s="118"/>
      <x:c r="K31" s="118"/>
      <x:c r="L31" s="118"/>
      <x:c r="M31" s="118"/>
      <x:c r="N31" s="118"/>
      <x:c r="O31" s="118"/>
      <x:c r="P31" s="118"/>
      <x:c r="Q31" s="118"/>
      <x:c r="R31" s="118"/>
      <x:c r="S31" s="118"/>
      <x:c r="T31" s="118"/>
      <x:c r="U31" s="118"/>
      <x:c r="V31" s="118"/>
      <x:c r="W31" s="118"/>
      <x:c r="X31" s="118"/>
      <x:c r="Y31" s="118"/>
      <x:c r="Z31" s="118"/>
      <x:c r="AA31" s="118"/>
      <x:c r="AB31" s="118"/>
      <x:c r="AC31" s="118"/>
      <x:c r="AD31" s="118"/>
      <x:c r="AE31" s="118"/>
      <x:c r="AF31" s="118"/>
      <x:c r="AG31" s="118"/>
      <x:c r="AH31" s="118"/>
      <x:c r="AI31" s="118"/>
      <x:c r="AJ31" s="118"/>
      <x:c r="AK31" s="118"/>
      <x:c r="AL31" s="118"/>
      <x:c r="AM31" s="118"/>
      <x:c r="AN31" s="118"/>
      <x:c r="AO31" s="118"/>
      <x:c r="AP31" s="115"/>
      <x:c r="AQ31" s="49" t="str">
        <x:f>IF(A31="","",COUNT(BI31:INDEX(BI31:CR31,1,'Настройки'!$B$3)))</x:f>
      </x:c>
      <x:c r="AR31" s="49" t="str">
        <x:f>IF(A31="","",SUM(BI31:INDEX(BI31:CR31,1,'Настройки'!$B$3)))</x:f>
      </x:c>
      <x:c r="AS31" s="58" t="str">
        <x:f>IF(A31="","",IF('Настройки'!$B$4="Стоимость потребления",AR31*D31,IF('Настройки'!$B$4="Количество",AR31,E31)))</x:f>
      </x:c>
      <x:c r="AT31" s="61" t="str">
        <x:f>IF(OR(A31="",AS31&lt;0,SUM($AS$2:$AS$1001)&lt;=0),"",AS31/SUM($AS$2:$AS$1001))</x:f>
      </x:c>
      <x:c r="AU31" s="61" t="str">
        <x:f>IF(OR(A31="",AS31&lt;0,SUM($AS$2:$AS$1001)&lt;=0),"",SUMIFS($AS$2:$AS$1001,$AS$2:$AS$1001,"&gt;"&amp;AS31)/SUM($AS$2:$AS$1001))</x:f>
      </x:c>
      <x:c r="AV31" s="61" t="str">
        <x:f>IF(OR(A31="",AS31&lt;0,SUM($AS$2:$AS$1001)&lt;=0),"",SUMIFS($AS$2:$AS$1001,$AS$2:$AS$1001,"&gt;="&amp;AS31)/SUM($AS$2:$AS$1001))</x:f>
      </x:c>
      <x:c r="AW31" s="49" t="str">
        <x:f>IF(A31="","",IF(SUM($AS$2:$AS$1001)&lt;=0,"Не определён",IF(AS31&lt;0,"Исключение",IF(AU31&lt;'Настройки'!$B$5,"A",IF(AU31&lt;'Настройки'!$B$6,"B","C")))))</x:f>
      </x:c>
      <x:c r="AX31" s="58" t="str">
        <x:f>IF(A31="","",IF(AQ31=0,"",AVERAGE(BI31:INDEX(BI31:CR31,1,'Настройки'!$B$3))))</x:f>
      </x:c>
      <x:c r="AY31" s="58" t="str">
        <x:f>IF(OR(A31="",AQ31=0),"",STDEVP(BI31:INDEX(BI31:CR31,1,'Настройки'!$B$3)))</x:f>
      </x:c>
      <x:c r="AZ31" s="61" t="str">
        <x:f>IF(OR(A31="",AQ31&lt;'Настройки'!$B$12,AX31&lt;=0,AND('Настройки'!$B$10="Блокировать",COUNTIF(F31:INDEX(F31:AO31,1,'Настройки'!$B$3),"&lt;0")&gt;0)),"",AY31/ABS(AX31))</x:f>
      </x:c>
      <x:c r="BA31" s="49" t="str">
        <x:f>IF(A31="","",IF(AND('Настройки'!$B$10="Блокировать",COUNTIF(F31:INDEX(F31:AO31,1,'Настройки'!$B$3),"&lt;0")&gt;0),"Не определён",IF(AQ31&lt;'Настройки'!$B$12,"Не определён",IF(AX31=0,"Нет спроса",IF(AX31&lt;0,"Не определён",IF(AZ31&lt;='Настройки'!$B$7,"X",IF(AZ31&lt;='Настройки'!$B$8,"Y","Z")))))))</x:f>
      </x:c>
      <x:c r="BB31" s="49" t="str">
        <x:f>IF(OR(A31="",LEN(AW31)&lt;&gt;1,LEN(BA31)&lt;&gt;1),"",AW31&amp;BA31)</x:f>
      </x:c>
      <x:c r="BC31" s="61" t="str">
        <x:f>IF(OR(A31="",AQ31=0),"",(COUNT(BI31:INDEX(BI31:CR31,1,'Настройки'!$B$3))-COUNT(CS31:INDEX(CS31:EB31,1,'Настройки'!$B$3)))/AQ31)</x:f>
      </x:c>
      <x:c r="BD31" s="64" t="str">
        <x:f>IF(OR(A31="",COUNT(CS31:INDEX(CS31:EB31,1,'Настройки'!$B$3))=0),"",AQ31/COUNT(CS31:INDEX(CS31:EB31,1,'Настройки'!$B$3)))</x:f>
      </x:c>
      <x:c r="BE31" s="64" t="str">
        <x:f>IF(OR(A31="",COUNT(CS31:INDEX(CS31:EB31,1,'Настройки'!$B$3))=0),"",IF(AVERAGE(CS31:INDEX(CS31:EB31,1,'Настройки'!$B$3))=0,"",(STDEVP(CS31:INDEX(CS31:EB31,1,'Настройки'!$B$3))/ABS(AVERAGE(CS31:INDEX(CS31:EB31,1,'Настройки'!$B$3))))^2))</x:f>
      </x:c>
      <x:c r="BF31" s="49" t="str">
        <x:f>IF(A31="","",IF(AQ31&lt;3,"Недостаточно",IF(AQ31&lt;6,"Предварительный","Обычный")))</x:f>
      </x:c>
      <x:c r="BG31" s="49" t="str">
        <x:f>IF(A31="","",IF(COUNTIF(F31:INDEX(F31:AO31,1,'Настройки'!$B$3),"&lt;0")&gt;0,IF('Настройки'!$B$10="Блокировать","Отрицательный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"),"")&amp;IF(AQ31&lt;3,"Недостаточно истории. ",IF(AQ31&lt;6,"Предварительная классификация. ",""))&amp;IF(AX31=0,"Нет спроса за горизонт. ","")&amp;IF(AZ31&gt;'Настройки'!$B$11,"Экстремальная вариативность. ",""))</x:f>
      </x:c>
      <x:c r="BH31" s="49" t="str">
        <x:f>IF(A31="","",IFERROR(VLOOKUP(BB31,'Настройки'!$D$3:$E$11,2,FALSE),"Сначала проверьте исходные данные и историю спроса.")&amp;" Уточните срок поставки, MOQ и критичность.")</x:f>
      </x:c>
      <x:c r="BI31" s="50" t="str">
        <x:f>IF(1&gt;'Настройки'!$B$3,"",IF(ISBLANK(F31),IF('Настройки'!$B$9="Нулевой спрос",0,""),IF(F31&lt;0,IF('Настройки'!$B$10="Исключить","",IF('Настройки'!$B$10="Абсолютные значения",ABS(F31),F31)),F31)))</x:f>
      </x:c>
      <x:c r="BJ31" s="50" t="str">
        <x:f>IF(2&gt;'Настройки'!$B$3,"",IF(ISBLANK(G31),IF('Настройки'!$B$9="Нулевой спрос",0,""),IF(G31&lt;0,IF('Настройки'!$B$10="Исключить","",IF('Настройки'!$B$10="Абсолютные значения",ABS(G31),G31)),G31)))</x:f>
      </x:c>
      <x:c r="BK31" s="50" t="str">
        <x:f>IF(3&gt;'Настройки'!$B$3,"",IF(ISBLANK(H31),IF('Настройки'!$B$9="Нулевой спрос",0,""),IF(H31&lt;0,IF('Настройки'!$B$10="Исключить","",IF('Настройки'!$B$10="Абсолютные значения",ABS(H31),H31)),H31)))</x:f>
      </x:c>
      <x:c r="BL31" s="50" t="str">
        <x:f>IF(4&gt;'Настройки'!$B$3,"",IF(ISBLANK(I31),IF('Настройки'!$B$9="Нулевой спрос",0,""),IF(I31&lt;0,IF('Настройки'!$B$10="Исключить","",IF('Настройки'!$B$10="Абсолютные значения",ABS(I31),I31)),I31)))</x:f>
      </x:c>
      <x:c r="BM31" s="50" t="str">
        <x:f>IF(5&gt;'Настройки'!$B$3,"",IF(ISBLANK(J31),IF('Настройки'!$B$9="Нулевой спрос",0,""),IF(J31&lt;0,IF('Настройки'!$B$10="Исключить","",IF('Настройки'!$B$10="Абсолютные значения",ABS(J31),J31)),J31)))</x:f>
      </x:c>
      <x:c r="BN31" s="50" t="str">
        <x:f>IF(6&gt;'Настройки'!$B$3,"",IF(ISBLANK(K31),IF('Настройки'!$B$9="Нулевой спрос",0,""),IF(K31&lt;0,IF('Настройки'!$B$10="Исключить","",IF('Настройки'!$B$10="Абсолютные значения",ABS(K31),K31)),K31)))</x:f>
      </x:c>
      <x:c r="BO31" s="50" t="str">
        <x:f>IF(7&gt;'Настройки'!$B$3,"",IF(ISBLANK(L31),IF('Настройки'!$B$9="Нулевой спрос",0,""),IF(L31&lt;0,IF('Настройки'!$B$10="Исключить","",IF('Настройки'!$B$10="Абсолютные значения",ABS(L31),L31)),L31)))</x:f>
      </x:c>
      <x:c r="BP31" s="50" t="str">
        <x:f>IF(8&gt;'Настройки'!$B$3,"",IF(ISBLANK(M31),IF('Настройки'!$B$9="Нулевой спрос",0,""),IF(M31&lt;0,IF('Настройки'!$B$10="Исключить","",IF('Настройки'!$B$10="Абсолютные значения",ABS(M31),M31)),M31)))</x:f>
      </x:c>
      <x:c r="BQ31" s="50" t="str">
        <x:f>IF(9&gt;'Настройки'!$B$3,"",IF(ISBLANK(N31),IF('Настройки'!$B$9="Нулевой спрос",0,""),IF(N31&lt;0,IF('Настройки'!$B$10="Исключить","",IF('Настройки'!$B$10="Абсолютные значения",ABS(N31),N31)),N31)))</x:f>
      </x:c>
      <x:c r="BR31" s="50" t="str">
        <x:f>IF(10&gt;'Настройки'!$B$3,"",IF(ISBLANK(O31),IF('Настройки'!$B$9="Нулевой спрос",0,""),IF(O31&lt;0,IF('Настройки'!$B$10="Исключить","",IF('Настройки'!$B$10="Абсолютные значения",ABS(O31),O31)),O31)))</x:f>
      </x:c>
      <x:c r="BS31" s="50" t="str">
        <x:f>IF(11&gt;'Настройки'!$B$3,"",IF(ISBLANK(P31),IF('Настройки'!$B$9="Нулевой спрос",0,""),IF(P31&lt;0,IF('Настройки'!$B$10="Исключить","",IF('Настройки'!$B$10="Абсолютные значения",ABS(P31),P31)),P31)))</x:f>
      </x:c>
      <x:c r="BT31" s="50" t="str">
        <x:f>IF(12&gt;'Настройки'!$B$3,"",IF(ISBLANK(Q31),IF('Настройки'!$B$9="Нулевой спрос",0,""),IF(Q31&lt;0,IF('Настройки'!$B$10="Исключить","",IF('Настройки'!$B$10="Абсолютные значения",ABS(Q31),Q31)),Q31)))</x:f>
      </x:c>
      <x:c r="BU31" s="50" t="str">
        <x:f>IF(13&gt;'Настройки'!$B$3,"",IF(ISBLANK(R31),IF('Настройки'!$B$9="Нулевой спрос",0,""),IF(R31&lt;0,IF('Настройки'!$B$10="Исключить","",IF('Настройки'!$B$10="Абсолютные значения",ABS(R31),R31)),R31)))</x:f>
      </x:c>
      <x:c r="BV31" s="50" t="str">
        <x:f>IF(14&gt;'Настройки'!$B$3,"",IF(ISBLANK(S31),IF('Настройки'!$B$9="Нулевой спрос",0,""),IF(S31&lt;0,IF('Настройки'!$B$10="Исключить","",IF('Настройки'!$B$10="Абсолютные значения",ABS(S31),S31)),S31)))</x:f>
      </x:c>
      <x:c r="BW31" s="50" t="str">
        <x:f>IF(15&gt;'Настройки'!$B$3,"",IF(ISBLANK(T31),IF('Настройки'!$B$9="Нулевой спрос",0,""),IF(T31&lt;0,IF('Настройки'!$B$10="Исключить","",IF('Настройки'!$B$10="Абсолютные значения",ABS(T31),T31)),T31)))</x:f>
      </x:c>
      <x:c r="BX31" s="50" t="str">
        <x:f>IF(16&gt;'Настройки'!$B$3,"",IF(ISBLANK(U31),IF('Настройки'!$B$9="Нулевой спрос",0,""),IF(U31&lt;0,IF('Настройки'!$B$10="Исключить","",IF('Настройки'!$B$10="Абсолютные значения",ABS(U31),U31)),U31)))</x:f>
      </x:c>
      <x:c r="BY31" s="50" t="str">
        <x:f>IF(17&gt;'Настройки'!$B$3,"",IF(ISBLANK(V31),IF('Настройки'!$B$9="Нулевой спрос",0,""),IF(V31&lt;0,IF('Настройки'!$B$10="Исключить","",IF('Настройки'!$B$10="Абсолютные значения",ABS(V31),V31)),V31)))</x:f>
      </x:c>
      <x:c r="BZ31" s="50" t="str">
        <x:f>IF(18&gt;'Настройки'!$B$3,"",IF(ISBLANK(W31),IF('Настройки'!$B$9="Нулевой спрос",0,""),IF(W31&lt;0,IF('Настройки'!$B$10="Исключить","",IF('Настройки'!$B$10="Абсолютные значения",ABS(W31),W31)),W31)))</x:f>
      </x:c>
      <x:c r="CA31" s="50" t="str">
        <x:f>IF(19&gt;'Настройки'!$B$3,"",IF(ISBLANK(X31),IF('Настройки'!$B$9="Нулевой спрос",0,""),IF(X31&lt;0,IF('Настройки'!$B$10="Исключить","",IF('Настройки'!$B$10="Абсолютные значения",ABS(X31),X31)),X31)))</x:f>
      </x:c>
      <x:c r="CB31" s="50" t="str">
        <x:f>IF(20&gt;'Настройки'!$B$3,"",IF(ISBLANK(Y31),IF('Настройки'!$B$9="Нулевой спрос",0,""),IF(Y31&lt;0,IF('Настройки'!$B$10="Исключить","",IF('Настройки'!$B$10="Абсолютные значения",ABS(Y31),Y31)),Y31)))</x:f>
      </x:c>
      <x:c r="CC31" s="50" t="str">
        <x:f>IF(21&gt;'Настройки'!$B$3,"",IF(ISBLANK(Z31),IF('Настройки'!$B$9="Нулевой спрос",0,""),IF(Z31&lt;0,IF('Настройки'!$B$10="Исключить","",IF('Настройки'!$B$10="Абсолютные значения",ABS(Z31),Z31)),Z31)))</x:f>
      </x:c>
      <x:c r="CD31" s="50" t="str">
        <x:f>IF(22&gt;'Настройки'!$B$3,"",IF(ISBLANK(AA31),IF('Настройки'!$B$9="Нулевой спрос",0,""),IF(AA31&lt;0,IF('Настройки'!$B$10="Исключить","",IF('Настройки'!$B$10="Абсолютные значения",ABS(AA31),AA31)),AA31)))</x:f>
      </x:c>
      <x:c r="CE31" s="50" t="str">
        <x:f>IF(23&gt;'Настройки'!$B$3,"",IF(ISBLANK(AB31),IF('Настройки'!$B$9="Нулевой спрос",0,""),IF(AB31&lt;0,IF('Настройки'!$B$10="Исключить","",IF('Настройки'!$B$10="Абсолютные значения",ABS(AB31),AB31)),AB31)))</x:f>
      </x:c>
      <x:c r="CF31" s="50" t="str">
        <x:f>IF(24&gt;'Настройки'!$B$3,"",IF(ISBLANK(AC31),IF('Настройки'!$B$9="Нулевой спрос",0,""),IF(AC31&lt;0,IF('Настройки'!$B$10="Исключить","",IF('Настройки'!$B$10="Абсолютные значения",ABS(AC31),AC31)),AC31)))</x:f>
      </x:c>
      <x:c r="CG31" s="50" t="str">
        <x:f>IF(25&gt;'Настройки'!$B$3,"",IF(ISBLANK(AD31),IF('Настройки'!$B$9="Нулевой спрос",0,""),IF(AD31&lt;0,IF('Настройки'!$B$10="Исключить","",IF('Настройки'!$B$10="Абсолютные значения",ABS(AD31),AD31)),AD31)))</x:f>
      </x:c>
      <x:c r="CH31" s="50" t="str">
        <x:f>IF(26&gt;'Настройки'!$B$3,"",IF(ISBLANK(AE31),IF('Настройки'!$B$9="Нулевой спрос",0,""),IF(AE31&lt;0,IF('Настройки'!$B$10="Исключить","",IF('Настройки'!$B$10="Абсолютные значения",ABS(AE31),AE31)),AE31)))</x:f>
      </x:c>
      <x:c r="CI31" s="50" t="str">
        <x:f>IF(27&gt;'Настройки'!$B$3,"",IF(ISBLANK(AF31),IF('Настройки'!$B$9="Нулевой спрос",0,""),IF(AF31&lt;0,IF('Настройки'!$B$10="Исключить","",IF('Настройки'!$B$10="Абсолютные значения",ABS(AF31),AF31)),AF31)))</x:f>
      </x:c>
      <x:c r="CJ31" s="50" t="str">
        <x:f>IF(28&gt;'Настройки'!$B$3,"",IF(ISBLANK(AG31),IF('Настройки'!$B$9="Нулевой спрос",0,""),IF(AG31&lt;0,IF('Настройки'!$B$10="Исключить","",IF('Настройки'!$B$10="Абсолютные значения",ABS(AG31),AG31)),AG31)))</x:f>
      </x:c>
      <x:c r="CK31" s="50" t="str">
        <x:f>IF(29&gt;'Настройки'!$B$3,"",IF(ISBLANK(AH31),IF('Настройки'!$B$9="Нулевой спрос",0,""),IF(AH31&lt;0,IF('Настройки'!$B$10="Исключить","",IF('Настройки'!$B$10="Абсолютные значения",ABS(AH31),AH31)),AH31)))</x:f>
      </x:c>
      <x:c r="CL31" s="50" t="str">
        <x:f>IF(30&gt;'Настройки'!$B$3,"",IF(ISBLANK(AI31),IF('Настройки'!$B$9="Нулевой спрос",0,""),IF(AI31&lt;0,IF('Настройки'!$B$10="Исключить","",IF('Настройки'!$B$10="Абсолютные значения",ABS(AI31),AI31)),AI31)))</x:f>
      </x:c>
      <x:c r="CM31" s="50" t="str">
        <x:f>IF(31&gt;'Настройки'!$B$3,"",IF(ISBLANK(AJ31),IF('Настройки'!$B$9="Нулевой спрос",0,""),IF(AJ31&lt;0,IF('Настройки'!$B$10="Исключить","",IF('Настройки'!$B$10="Абсолютные значения",ABS(AJ31),AJ31)),AJ31)))</x:f>
      </x:c>
      <x:c r="CN31" s="50" t="str">
        <x:f>IF(32&gt;'Настройки'!$B$3,"",IF(ISBLANK(AK31),IF('Настройки'!$B$9="Нулевой спрос",0,""),IF(AK31&lt;0,IF('Настройки'!$B$10="Исключить","",IF('Настройки'!$B$10="Абсолютные значения",ABS(AK31),AK31)),AK31)))</x:f>
      </x:c>
      <x:c r="CO31" s="50" t="str">
        <x:f>IF(33&gt;'Настройки'!$B$3,"",IF(ISBLANK(AL31),IF('Настройки'!$B$9="Нулевой спрос",0,""),IF(AL31&lt;0,IF('Настройки'!$B$10="Исключить","",IF('Настройки'!$B$10="Абсолютные значения",ABS(AL31),AL31)),AL31)))</x:f>
      </x:c>
      <x:c r="CP31" s="50" t="str">
        <x:f>IF(34&gt;'Настройки'!$B$3,"",IF(ISBLANK(AM31),IF('Настройки'!$B$9="Нулевой спрос",0,""),IF(AM31&lt;0,IF('Настройки'!$B$10="Исключить","",IF('Настройки'!$B$10="Абсолютные значения",ABS(AM31),AM31)),AM31)))</x:f>
      </x:c>
      <x:c r="CQ31" s="50" t="str">
        <x:f>IF(35&gt;'Настройки'!$B$3,"",IF(ISBLANK(AN31),IF('Настройки'!$B$9="Нулевой спрос",0,""),IF(AN31&lt;0,IF('Настройки'!$B$10="Исключить","",IF('Настройки'!$B$10="Абсолютные значения",ABS(AN31),AN31)),AN31)))</x:f>
      </x:c>
      <x:c r="CR31" s="50" t="str">
        <x:f>IF(36&gt;'Настройки'!$B$3,"",IF(ISBLANK(AO31),IF('Настройки'!$B$9="Нулевой спрос",0,""),IF(AO31&lt;0,IF('Настройки'!$B$10="Исключить","",IF('Настройки'!$B$10="Абсолютные значения",ABS(AO31),AO31)),AO31)))</x:f>
      </x:c>
      <x:c r="CS31" s="50" t="str">
        <x:f>IF(OR(1&gt;'Настройки'!$B$3,ISBLANK(BI31),BI31=0),"",BI31)</x:f>
      </x:c>
      <x:c r="CT31" s="50" t="str">
        <x:f>IF(OR(2&gt;'Настройки'!$B$3,ISBLANK(BJ31),BJ31=0),"",BJ31)</x:f>
      </x:c>
      <x:c r="CU31" s="50" t="str">
        <x:f>IF(OR(3&gt;'Настройки'!$B$3,ISBLANK(BK31),BK31=0),"",BK31)</x:f>
      </x:c>
      <x:c r="CV31" s="50" t="str">
        <x:f>IF(OR(4&gt;'Настройки'!$B$3,ISBLANK(BL31),BL31=0),"",BL31)</x:f>
      </x:c>
      <x:c r="CW31" s="50" t="str">
        <x:f>IF(OR(5&gt;'Настройки'!$B$3,ISBLANK(BM31),BM31=0),"",BM31)</x:f>
      </x:c>
      <x:c r="CX31" s="50" t="str">
        <x:f>IF(OR(6&gt;'Настройки'!$B$3,ISBLANK(BN31),BN31=0),"",BN31)</x:f>
      </x:c>
      <x:c r="CY31" s="50" t="str">
        <x:f>IF(OR(7&gt;'Настройки'!$B$3,ISBLANK(BO31),BO31=0),"",BO31)</x:f>
      </x:c>
      <x:c r="CZ31" s="50" t="str">
        <x:f>IF(OR(8&gt;'Настройки'!$B$3,ISBLANK(BP31),BP31=0),"",BP31)</x:f>
      </x:c>
      <x:c r="DA31" s="50" t="str">
        <x:f>IF(OR(9&gt;'Настройки'!$B$3,ISBLANK(BQ31),BQ31=0),"",BQ31)</x:f>
      </x:c>
      <x:c r="DB31" s="50" t="str">
        <x:f>IF(OR(10&gt;'Настройки'!$B$3,ISBLANK(BR31),BR31=0),"",BR31)</x:f>
      </x:c>
      <x:c r="DC31" s="50" t="str">
        <x:f>IF(OR(11&gt;'Настройки'!$B$3,ISBLANK(BS31),BS31=0),"",BS31)</x:f>
      </x:c>
      <x:c r="DD31" s="50" t="str">
        <x:f>IF(OR(12&gt;'Настройки'!$B$3,ISBLANK(BT31),BT31=0),"",BT31)</x:f>
      </x:c>
      <x:c r="DE31" s="50" t="str">
        <x:f>IF(OR(13&gt;'Настройки'!$B$3,ISBLANK(BU31),BU31=0),"",BU31)</x:f>
      </x:c>
      <x:c r="DF31" s="50" t="str">
        <x:f>IF(OR(14&gt;'Настройки'!$B$3,ISBLANK(BV31),BV31=0),"",BV31)</x:f>
      </x:c>
      <x:c r="DG31" s="50" t="str">
        <x:f>IF(OR(15&gt;'Настройки'!$B$3,ISBLANK(BW31),BW31=0),"",BW31)</x:f>
      </x:c>
      <x:c r="DH31" s="50" t="str">
        <x:f>IF(OR(16&gt;'Настройки'!$B$3,ISBLANK(BX31),BX31=0),"",BX31)</x:f>
      </x:c>
      <x:c r="DI31" s="50" t="str">
        <x:f>IF(OR(17&gt;'Настройки'!$B$3,ISBLANK(BY31),BY31=0),"",BY31)</x:f>
      </x:c>
      <x:c r="DJ31" s="50" t="str">
        <x:f>IF(OR(18&gt;'Настройки'!$B$3,ISBLANK(BZ31),BZ31=0),"",BZ31)</x:f>
      </x:c>
      <x:c r="DK31" s="50" t="str">
        <x:f>IF(OR(19&gt;'Настройки'!$B$3,ISBLANK(CA31),CA31=0),"",CA31)</x:f>
      </x:c>
      <x:c r="DL31" s="50" t="str">
        <x:f>IF(OR(20&gt;'Настройки'!$B$3,ISBLANK(CB31),CB31=0),"",CB31)</x:f>
      </x:c>
      <x:c r="DM31" s="50" t="str">
        <x:f>IF(OR(21&gt;'Настройки'!$B$3,ISBLANK(CC31),CC31=0),"",CC31)</x:f>
      </x:c>
      <x:c r="DN31" s="50" t="str">
        <x:f>IF(OR(22&gt;'Настройки'!$B$3,ISBLANK(CD31),CD31=0),"",CD31)</x:f>
      </x:c>
      <x:c r="DO31" s="50" t="str">
        <x:f>IF(OR(23&gt;'Настройки'!$B$3,ISBLANK(CE31),CE31=0),"",CE31)</x:f>
      </x:c>
      <x:c r="DP31" s="50" t="str">
        <x:f>IF(OR(24&gt;'Настройки'!$B$3,ISBLANK(CF31),CF31=0),"",CF31)</x:f>
      </x:c>
      <x:c r="DQ31" s="50" t="str">
        <x:f>IF(OR(25&gt;'Настройки'!$B$3,ISBLANK(CG31),CG31=0),"",CG31)</x:f>
      </x:c>
      <x:c r="DR31" s="50" t="str">
        <x:f>IF(OR(26&gt;'Настройки'!$B$3,ISBLANK(CH31),CH31=0),"",CH31)</x:f>
      </x:c>
      <x:c r="DS31" s="50" t="str">
        <x:f>IF(OR(27&gt;'Настройки'!$B$3,ISBLANK(CI31),CI31=0),"",CI31)</x:f>
      </x:c>
      <x:c r="DT31" s="50" t="str">
        <x:f>IF(OR(28&gt;'Настройки'!$B$3,ISBLANK(CJ31),CJ31=0),"",CJ31)</x:f>
      </x:c>
      <x:c r="DU31" s="50" t="str">
        <x:f>IF(OR(29&gt;'Настройки'!$B$3,ISBLANK(CK31),CK31=0),"",CK31)</x:f>
      </x:c>
      <x:c r="DV31" s="50" t="str">
        <x:f>IF(OR(30&gt;'Настройки'!$B$3,ISBLANK(CL31),CL31=0),"",CL31)</x:f>
      </x:c>
      <x:c r="DW31" s="50" t="str">
        <x:f>IF(OR(31&gt;'Настройки'!$B$3,ISBLANK(CM31),CM31=0),"",CM31)</x:f>
      </x:c>
      <x:c r="DX31" s="50" t="str">
        <x:f>IF(OR(32&gt;'Настройки'!$B$3,ISBLANK(CN31),CN31=0),"",CN31)</x:f>
      </x:c>
      <x:c r="DY31" s="50" t="str">
        <x:f>IF(OR(33&gt;'Настройки'!$B$3,ISBLANK(CO31),CO31=0),"",CO31)</x:f>
      </x:c>
      <x:c r="DZ31" s="50" t="str">
        <x:f>IF(OR(34&gt;'Настройки'!$B$3,ISBLANK(CP31),CP31=0),"",CP31)</x:f>
      </x:c>
      <x:c r="EA31" s="50" t="str">
        <x:f>IF(OR(35&gt;'Настройки'!$B$3,ISBLANK(CQ31),CQ31=0),"",CQ31)</x:f>
      </x:c>
      <x:c r="EB31" s="50" t="str">
        <x:f>IF(OR(36&gt;'Настройки'!$B$3,ISBLANK(CR31),CR31=0),"",CR31)</x:f>
      </x:c>
      <x:c r="EC31" s="50" t="str">
        <x:f>IF(A31="","",IF(OR(BB31="AZ",BB31="BZ"),10000+ROW(),IF(AZ31&gt;'Настройки'!$B$11,20000+ROW(),IF(BF31&lt;&gt;"Обычный",30000+ROW(),IF(AX31&lt;=0,40000+ROW(),"")))))</x:f>
      </x:c>
      <x:c r="ED31" s="50" t="str">
        <x:f>IF(EC31="","",COUNTIFS($EC$2:$EC$1001,"&gt;0",$EC$2:$EC$1001,"&lt;"&amp;EC31)+1)</x:f>
      </x:c>
    </x:row>
    <x:row r="32">
      <x:c r="A32" s="115"/>
      <x:c r="B32" s="115"/>
      <x:c r="C32" s="115"/>
      <x:c r="D32" s="118"/>
      <x:c r="E32" s="118"/>
      <x:c r="F32" s="118"/>
      <x:c r="G32" s="118"/>
      <x:c r="H32" s="118"/>
      <x:c r="I32" s="118"/>
      <x:c r="J32" s="118"/>
      <x:c r="K32" s="118"/>
      <x:c r="L32" s="118"/>
      <x:c r="M32" s="118"/>
      <x:c r="N32" s="118"/>
      <x:c r="O32" s="118"/>
      <x:c r="P32" s="118"/>
      <x:c r="Q32" s="118"/>
      <x:c r="R32" s="118"/>
      <x:c r="S32" s="118"/>
      <x:c r="T32" s="118"/>
      <x:c r="U32" s="118"/>
      <x:c r="V32" s="118"/>
      <x:c r="W32" s="118"/>
      <x:c r="X32" s="118"/>
      <x:c r="Y32" s="118"/>
      <x:c r="Z32" s="118"/>
      <x:c r="AA32" s="118"/>
      <x:c r="AB32" s="118"/>
      <x:c r="AC32" s="118"/>
      <x:c r="AD32" s="118"/>
      <x:c r="AE32" s="118"/>
      <x:c r="AF32" s="118"/>
      <x:c r="AG32" s="118"/>
      <x:c r="AH32" s="118"/>
      <x:c r="AI32" s="118"/>
      <x:c r="AJ32" s="118"/>
      <x:c r="AK32" s="118"/>
      <x:c r="AL32" s="118"/>
      <x:c r="AM32" s="118"/>
      <x:c r="AN32" s="118"/>
      <x:c r="AO32" s="118"/>
      <x:c r="AP32" s="115"/>
      <x:c r="AQ32" s="49" t="str">
        <x:f>IF(A32="","",COUNT(BI32:INDEX(BI32:CR32,1,'Настройки'!$B$3)))</x:f>
      </x:c>
      <x:c r="AR32" s="49" t="str">
        <x:f>IF(A32="","",SUM(BI32:INDEX(BI32:CR32,1,'Настройки'!$B$3)))</x:f>
      </x:c>
      <x:c r="AS32" s="58" t="str">
        <x:f>IF(A32="","",IF('Настройки'!$B$4="Стоимость потребления",AR32*D32,IF('Настройки'!$B$4="Количество",AR32,E32)))</x:f>
      </x:c>
      <x:c r="AT32" s="61" t="str">
        <x:f>IF(OR(A32="",AS32&lt;0,SUM($AS$2:$AS$1001)&lt;=0),"",AS32/SUM($AS$2:$AS$1001))</x:f>
      </x:c>
      <x:c r="AU32" s="61" t="str">
        <x:f>IF(OR(A32="",AS32&lt;0,SUM($AS$2:$AS$1001)&lt;=0),"",SUMIFS($AS$2:$AS$1001,$AS$2:$AS$1001,"&gt;"&amp;AS32)/SUM($AS$2:$AS$1001))</x:f>
      </x:c>
      <x:c r="AV32" s="61" t="str">
        <x:f>IF(OR(A32="",AS32&lt;0,SUM($AS$2:$AS$1001)&lt;=0),"",SUMIFS($AS$2:$AS$1001,$AS$2:$AS$1001,"&gt;="&amp;AS32)/SUM($AS$2:$AS$1001))</x:f>
      </x:c>
      <x:c r="AW32" s="49" t="str">
        <x:f>IF(A32="","",IF(SUM($AS$2:$AS$1001)&lt;=0,"Не определён",IF(AS32&lt;0,"Исключение",IF(AU32&lt;'Настройки'!$B$5,"A",IF(AU32&lt;'Настройки'!$B$6,"B","C")))))</x:f>
      </x:c>
      <x:c r="AX32" s="58" t="str">
        <x:f>IF(A32="","",IF(AQ32=0,"",AVERAGE(BI32:INDEX(BI32:CR32,1,'Настройки'!$B$3))))</x:f>
      </x:c>
      <x:c r="AY32" s="58" t="str">
        <x:f>IF(OR(A32="",AQ32=0),"",STDEVP(BI32:INDEX(BI32:CR32,1,'Настройки'!$B$3)))</x:f>
      </x:c>
      <x:c r="AZ32" s="61" t="str">
        <x:f>IF(OR(A32="",AQ32&lt;'Настройки'!$B$12,AX32&lt;=0,AND('Настройки'!$B$10="Блокировать",COUNTIF(F32:INDEX(F32:AO32,1,'Настройки'!$B$3),"&lt;0")&gt;0)),"",AY32/ABS(AX32))</x:f>
      </x:c>
      <x:c r="BA32" s="49" t="str">
        <x:f>IF(A32="","",IF(AND('Настройки'!$B$10="Блокировать",COUNTIF(F32:INDEX(F32:AO32,1,'Настройки'!$B$3),"&lt;0")&gt;0),"Не определён",IF(AQ32&lt;'Настройки'!$B$12,"Не определён",IF(AX32=0,"Нет спроса",IF(AX32&lt;0,"Не определён",IF(AZ32&lt;='Настройки'!$B$7,"X",IF(AZ32&lt;='Настройки'!$B$8,"Y","Z")))))))</x:f>
      </x:c>
      <x:c r="BB32" s="49" t="str">
        <x:f>IF(OR(A32="",LEN(AW32)&lt;&gt;1,LEN(BA32)&lt;&gt;1),"",AW32&amp;BA32)</x:f>
      </x:c>
      <x:c r="BC32" s="61" t="str">
        <x:f>IF(OR(A32="",AQ32=0),"",(COUNT(BI32:INDEX(BI32:CR32,1,'Настройки'!$B$3))-COUNT(CS32:INDEX(CS32:EB32,1,'Настройки'!$B$3)))/AQ32)</x:f>
      </x:c>
      <x:c r="BD32" s="64" t="str">
        <x:f>IF(OR(A32="",COUNT(CS32:INDEX(CS32:EB32,1,'Настройки'!$B$3))=0),"",AQ32/COUNT(CS32:INDEX(CS32:EB32,1,'Настройки'!$B$3)))</x:f>
      </x:c>
      <x:c r="BE32" s="64" t="str">
        <x:f>IF(OR(A32="",COUNT(CS32:INDEX(CS32:EB32,1,'Настройки'!$B$3))=0),"",IF(AVERAGE(CS32:INDEX(CS32:EB32,1,'Настройки'!$B$3))=0,"",(STDEVP(CS32:INDEX(CS32:EB32,1,'Настройки'!$B$3))/ABS(AVERAGE(CS32:INDEX(CS32:EB32,1,'Настройки'!$B$3))))^2))</x:f>
      </x:c>
      <x:c r="BF32" s="49" t="str">
        <x:f>IF(A32="","",IF(AQ32&lt;3,"Недостаточно",IF(AQ32&lt;6,"Предварительный","Обычный")))</x:f>
      </x:c>
      <x:c r="BG32" s="49" t="str">
        <x:f>IF(A32="","",IF(COUNTIF(F32:INDEX(F32:AO32,1,'Настройки'!$B$3),"&lt;0")&gt;0,IF('Настройки'!$B$10="Блокировать","Отрицательный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"),"")&amp;IF(AQ32&lt;3,"Недостаточно истории. ",IF(AQ32&lt;6,"Предварительная классификация. ",""))&amp;IF(AX32=0,"Нет спроса за горизонт. ","")&amp;IF(AZ32&gt;'Настройки'!$B$11,"Экстремальная вариативность. ",""))</x:f>
      </x:c>
      <x:c r="BH32" s="49" t="str">
        <x:f>IF(A32="","",IFERROR(VLOOKUP(BB32,'Настройки'!$D$3:$E$11,2,FALSE),"Сначала проверьте исходные данные и историю спроса.")&amp;" Уточните срок поставки, MOQ и критичность.")</x:f>
      </x:c>
      <x:c r="BI32" s="50" t="str">
        <x:f>IF(1&gt;'Настройки'!$B$3,"",IF(ISBLANK(F32),IF('Настройки'!$B$9="Нулевой спрос",0,""),IF(F32&lt;0,IF('Настройки'!$B$10="Исключить","",IF('Настройки'!$B$10="Абсолютные значения",ABS(F32),F32)),F32)))</x:f>
      </x:c>
      <x:c r="BJ32" s="50" t="str">
        <x:f>IF(2&gt;'Настройки'!$B$3,"",IF(ISBLANK(G32),IF('Настройки'!$B$9="Нулевой спрос",0,""),IF(G32&lt;0,IF('Настройки'!$B$10="Исключить","",IF('Настройки'!$B$10="Абсолютные значения",ABS(G32),G32)),G32)))</x:f>
      </x:c>
      <x:c r="BK32" s="50" t="str">
        <x:f>IF(3&gt;'Настройки'!$B$3,"",IF(ISBLANK(H32),IF('Настройки'!$B$9="Нулевой спрос",0,""),IF(H32&lt;0,IF('Настройки'!$B$10="Исключить","",IF('Настройки'!$B$10="Абсолютные значения",ABS(H32),H32)),H32)))</x:f>
      </x:c>
      <x:c r="BL32" s="50" t="str">
        <x:f>IF(4&gt;'Настройки'!$B$3,"",IF(ISBLANK(I32),IF('Настройки'!$B$9="Нулевой спрос",0,""),IF(I32&lt;0,IF('Настройки'!$B$10="Исключить","",IF('Настройки'!$B$10="Абсолютные значения",ABS(I32),I32)),I32)))</x:f>
      </x:c>
      <x:c r="BM32" s="50" t="str">
        <x:f>IF(5&gt;'Настройки'!$B$3,"",IF(ISBLANK(J32),IF('Настройки'!$B$9="Нулевой спрос",0,""),IF(J32&lt;0,IF('Настройки'!$B$10="Исключить","",IF('Настройки'!$B$10="Абсолютные значения",ABS(J32),J32)),J32)))</x:f>
      </x:c>
      <x:c r="BN32" s="50" t="str">
        <x:f>IF(6&gt;'Настройки'!$B$3,"",IF(ISBLANK(K32),IF('Настройки'!$B$9="Нулевой спрос",0,""),IF(K32&lt;0,IF('Настройки'!$B$10="Исключить","",IF('Настройки'!$B$10="Абсолютные значения",ABS(K32),K32)),K32)))</x:f>
      </x:c>
      <x:c r="BO32" s="50" t="str">
        <x:f>IF(7&gt;'Настройки'!$B$3,"",IF(ISBLANK(L32),IF('Настройки'!$B$9="Нулевой спрос",0,""),IF(L32&lt;0,IF('Настройки'!$B$10="Исключить","",IF('Настройки'!$B$10="Абсолютные значения",ABS(L32),L32)),L32)))</x:f>
      </x:c>
      <x:c r="BP32" s="50" t="str">
        <x:f>IF(8&gt;'Настройки'!$B$3,"",IF(ISBLANK(M32),IF('Настройки'!$B$9="Нулевой спрос",0,""),IF(M32&lt;0,IF('Настройки'!$B$10="Исключить","",IF('Настройки'!$B$10="Абсолютные значения",ABS(M32),M32)),M32)))</x:f>
      </x:c>
      <x:c r="BQ32" s="50" t="str">
        <x:f>IF(9&gt;'Настройки'!$B$3,"",IF(ISBLANK(N32),IF('Настройки'!$B$9="Нулевой спрос",0,""),IF(N32&lt;0,IF('Настройки'!$B$10="Исключить","",IF('Настройки'!$B$10="Абсолютные значения",ABS(N32),N32)),N32)))</x:f>
      </x:c>
      <x:c r="BR32" s="50" t="str">
        <x:f>IF(10&gt;'Настройки'!$B$3,"",IF(ISBLANK(O32),IF('Настройки'!$B$9="Нулевой спрос",0,""),IF(O32&lt;0,IF('Настройки'!$B$10="Исключить","",IF('Настройки'!$B$10="Абсолютные значения",ABS(O32),O32)),O32)))</x:f>
      </x:c>
      <x:c r="BS32" s="50" t="str">
        <x:f>IF(11&gt;'Настройки'!$B$3,"",IF(ISBLANK(P32),IF('Настройки'!$B$9="Нулевой спрос",0,""),IF(P32&lt;0,IF('Настройки'!$B$10="Исключить","",IF('Настройки'!$B$10="Абсолютные значения",ABS(P32),P32)),P32)))</x:f>
      </x:c>
      <x:c r="BT32" s="50" t="str">
        <x:f>IF(12&gt;'Настройки'!$B$3,"",IF(ISBLANK(Q32),IF('Настройки'!$B$9="Нулевой спрос",0,""),IF(Q32&lt;0,IF('Настройки'!$B$10="Исключить","",IF('Настройки'!$B$10="Абсолютные значения",ABS(Q32),Q32)),Q32)))</x:f>
      </x:c>
      <x:c r="BU32" s="50" t="str">
        <x:f>IF(13&gt;'Настройки'!$B$3,"",IF(ISBLANK(R32),IF('Настройки'!$B$9="Нулевой спрос",0,""),IF(R32&lt;0,IF('Настройки'!$B$10="Исключить","",IF('Настройки'!$B$10="Абсолютные значения",ABS(R32),R32)),R32)))</x:f>
      </x:c>
      <x:c r="BV32" s="50" t="str">
        <x:f>IF(14&gt;'Настройки'!$B$3,"",IF(ISBLANK(S32),IF('Настройки'!$B$9="Нулевой спрос",0,""),IF(S32&lt;0,IF('Настройки'!$B$10="Исключить","",IF('Настройки'!$B$10="Абсолютные значения",ABS(S32),S32)),S32)))</x:f>
      </x:c>
      <x:c r="BW32" s="50" t="str">
        <x:f>IF(15&gt;'Настройки'!$B$3,"",IF(ISBLANK(T32),IF('Настройки'!$B$9="Нулевой спрос",0,""),IF(T32&lt;0,IF('Настройки'!$B$10="Исключить","",IF('Настройки'!$B$10="Абсолютные значения",ABS(T32),T32)),T32)))</x:f>
      </x:c>
      <x:c r="BX32" s="50" t="str">
        <x:f>IF(16&gt;'Настройки'!$B$3,"",IF(ISBLANK(U32),IF('Настройки'!$B$9="Нулевой спрос",0,""),IF(U32&lt;0,IF('Настройки'!$B$10="Исключить","",IF('Настройки'!$B$10="Абсолютные значения",ABS(U32),U32)),U32)))</x:f>
      </x:c>
      <x:c r="BY32" s="50" t="str">
        <x:f>IF(17&gt;'Настройки'!$B$3,"",IF(ISBLANK(V32),IF('Настройки'!$B$9="Нулевой спрос",0,""),IF(V32&lt;0,IF('Настройки'!$B$10="Исключить","",IF('Настройки'!$B$10="Абсолютные значения",ABS(V32),V32)),V32)))</x:f>
      </x:c>
      <x:c r="BZ32" s="50" t="str">
        <x:f>IF(18&gt;'Настройки'!$B$3,"",IF(ISBLANK(W32),IF('Настройки'!$B$9="Нулевой спрос",0,""),IF(W32&lt;0,IF('Настройки'!$B$10="Исключить","",IF('Настройки'!$B$10="Абсолютные значения",ABS(W32),W32)),W32)))</x:f>
      </x:c>
      <x:c r="CA32" s="50" t="str">
        <x:f>IF(19&gt;'Настройки'!$B$3,"",IF(ISBLANK(X32),IF('Настройки'!$B$9="Нулевой спрос",0,""),IF(X32&lt;0,IF('Настройки'!$B$10="Исключить","",IF('Настройки'!$B$10="Абсолютные значения",ABS(X32),X32)),X32)))</x:f>
      </x:c>
      <x:c r="CB32" s="50" t="str">
        <x:f>IF(20&gt;'Настройки'!$B$3,"",IF(ISBLANK(Y32),IF('Настройки'!$B$9="Нулевой спрос",0,""),IF(Y32&lt;0,IF('Настройки'!$B$10="Исключить","",IF('Настройки'!$B$10="Абсолютные значения",ABS(Y32),Y32)),Y32)))</x:f>
      </x:c>
      <x:c r="CC32" s="50" t="str">
        <x:f>IF(21&gt;'Настройки'!$B$3,"",IF(ISBLANK(Z32),IF('Настройки'!$B$9="Нулевой спрос",0,""),IF(Z32&lt;0,IF('Настройки'!$B$10="Исключить","",IF('Настройки'!$B$10="Абсолютные значения",ABS(Z32),Z32)),Z32)))</x:f>
      </x:c>
      <x:c r="CD32" s="50" t="str">
        <x:f>IF(22&gt;'Настройки'!$B$3,"",IF(ISBLANK(AA32),IF('Настройки'!$B$9="Нулевой спрос",0,""),IF(AA32&lt;0,IF('Настройки'!$B$10="Исключить","",IF('Настройки'!$B$10="Абсолютные значения",ABS(AA32),AA32)),AA32)))</x:f>
      </x:c>
      <x:c r="CE32" s="50" t="str">
        <x:f>IF(23&gt;'Настройки'!$B$3,"",IF(ISBLANK(AB32),IF('Настройки'!$B$9="Нулевой спрос",0,""),IF(AB32&lt;0,IF('Настройки'!$B$10="Исключить","",IF('Настройки'!$B$10="Абсолютные значения",ABS(AB32),AB32)),AB32)))</x:f>
      </x:c>
      <x:c r="CF32" s="50" t="str">
        <x:f>IF(24&gt;'Настройки'!$B$3,"",IF(ISBLANK(AC32),IF('Настройки'!$B$9="Нулевой спрос",0,""),IF(AC32&lt;0,IF('Настройки'!$B$10="Исключить","",IF('Настройки'!$B$10="Абсолютные значения",ABS(AC32),AC32)),AC32)))</x:f>
      </x:c>
      <x:c r="CG32" s="50" t="str">
        <x:f>IF(25&gt;'Настройки'!$B$3,"",IF(ISBLANK(AD32),IF('Настройки'!$B$9="Нулевой спрос",0,""),IF(AD32&lt;0,IF('Настройки'!$B$10="Исключить","",IF('Настройки'!$B$10="Абсолютные значения",ABS(AD32),AD32)),AD32)))</x:f>
      </x:c>
      <x:c r="CH32" s="50" t="str">
        <x:f>IF(26&gt;'Настройки'!$B$3,"",IF(ISBLANK(AE32),IF('Настройки'!$B$9="Нулевой спрос",0,""),IF(AE32&lt;0,IF('Настройки'!$B$10="Исключить","",IF('Настройки'!$B$10="Абсолютные значения",ABS(AE32),AE32)),AE32)))</x:f>
      </x:c>
      <x:c r="CI32" s="50" t="str">
        <x:f>IF(27&gt;'Настройки'!$B$3,"",IF(ISBLANK(AF32),IF('Настройки'!$B$9="Нулевой спрос",0,""),IF(AF32&lt;0,IF('Настройки'!$B$10="Исключить","",IF('Настройки'!$B$10="Абсолютные значения",ABS(AF32),AF32)),AF32)))</x:f>
      </x:c>
      <x:c r="CJ32" s="50" t="str">
        <x:f>IF(28&gt;'Настройки'!$B$3,"",IF(ISBLANK(AG32),IF('Настройки'!$B$9="Нулевой спрос",0,""),IF(AG32&lt;0,IF('Настройки'!$B$10="Исключить","",IF('Настройки'!$B$10="Абсолютные значения",ABS(AG32),AG32)),AG32)))</x:f>
      </x:c>
      <x:c r="CK32" s="50" t="str">
        <x:f>IF(29&gt;'Настройки'!$B$3,"",IF(ISBLANK(AH32),IF('Настройки'!$B$9="Нулевой спрос",0,""),IF(AH32&lt;0,IF('Настройки'!$B$10="Исключить","",IF('Настройки'!$B$10="Абсолютные значения",ABS(AH32),AH32)),AH32)))</x:f>
      </x:c>
      <x:c r="CL32" s="50" t="str">
        <x:f>IF(30&gt;'Настройки'!$B$3,"",IF(ISBLANK(AI32),IF('Настройки'!$B$9="Нулевой спрос",0,""),IF(AI32&lt;0,IF('Настройки'!$B$10="Исключить","",IF('Настройки'!$B$10="Абсолютные значения",ABS(AI32),AI32)),AI32)))</x:f>
      </x:c>
      <x:c r="CM32" s="50" t="str">
        <x:f>IF(31&gt;'Настройки'!$B$3,"",IF(ISBLANK(AJ32),IF('Настройки'!$B$9="Нулевой спрос",0,""),IF(AJ32&lt;0,IF('Настройки'!$B$10="Исключить","",IF('Настройки'!$B$10="Абсолютные значения",ABS(AJ32),AJ32)),AJ32)))</x:f>
      </x:c>
      <x:c r="CN32" s="50" t="str">
        <x:f>IF(32&gt;'Настройки'!$B$3,"",IF(ISBLANK(AK32),IF('Настройки'!$B$9="Нулевой спрос",0,""),IF(AK32&lt;0,IF('Настройки'!$B$10="Исключить","",IF('Настройки'!$B$10="Абсолютные значения",ABS(AK32),AK32)),AK32)))</x:f>
      </x:c>
      <x:c r="CO32" s="50" t="str">
        <x:f>IF(33&gt;'Настройки'!$B$3,"",IF(ISBLANK(AL32),IF('Настройки'!$B$9="Нулевой спрос",0,""),IF(AL32&lt;0,IF('Настройки'!$B$10="Исключить","",IF('Настройки'!$B$10="Абсолютные значения",ABS(AL32),AL32)),AL32)))</x:f>
      </x:c>
      <x:c r="CP32" s="50" t="str">
        <x:f>IF(34&gt;'Настройки'!$B$3,"",IF(ISBLANK(AM32),IF('Настройки'!$B$9="Нулевой спрос",0,""),IF(AM32&lt;0,IF('Настройки'!$B$10="Исключить","",IF('Настройки'!$B$10="Абсолютные значения",ABS(AM32),AM32)),AM32)))</x:f>
      </x:c>
      <x:c r="CQ32" s="50" t="str">
        <x:f>IF(35&gt;'Настройки'!$B$3,"",IF(ISBLANK(AN32),IF('Настройки'!$B$9="Нулевой спрос",0,""),IF(AN32&lt;0,IF('Настройки'!$B$10="Исключить","",IF('Настройки'!$B$10="Абсолютные значения",ABS(AN32),AN32)),AN32)))</x:f>
      </x:c>
      <x:c r="CR32" s="50" t="str">
        <x:f>IF(36&gt;'Настройки'!$B$3,"",IF(ISBLANK(AO32),IF('Настройки'!$B$9="Нулевой спрос",0,""),IF(AO32&lt;0,IF('Настройки'!$B$10="Исключить","",IF('Настройки'!$B$10="Абсолютные значения",ABS(AO32),AO32)),AO32)))</x:f>
      </x:c>
      <x:c r="CS32" s="50" t="str">
        <x:f>IF(OR(1&gt;'Настройки'!$B$3,ISBLANK(BI32),BI32=0),"",BI32)</x:f>
      </x:c>
      <x:c r="CT32" s="50" t="str">
        <x:f>IF(OR(2&gt;'Настройки'!$B$3,ISBLANK(BJ32),BJ32=0),"",BJ32)</x:f>
      </x:c>
      <x:c r="CU32" s="50" t="str">
        <x:f>IF(OR(3&gt;'Настройки'!$B$3,ISBLANK(BK32),BK32=0),"",BK32)</x:f>
      </x:c>
      <x:c r="CV32" s="50" t="str">
        <x:f>IF(OR(4&gt;'Настройки'!$B$3,ISBLANK(BL32),BL32=0),"",BL32)</x:f>
      </x:c>
      <x:c r="CW32" s="50" t="str">
        <x:f>IF(OR(5&gt;'Настройки'!$B$3,ISBLANK(BM32),BM32=0),"",BM32)</x:f>
      </x:c>
      <x:c r="CX32" s="50" t="str">
        <x:f>IF(OR(6&gt;'Настройки'!$B$3,ISBLANK(BN32),BN32=0),"",BN32)</x:f>
      </x:c>
      <x:c r="CY32" s="50" t="str">
        <x:f>IF(OR(7&gt;'Настройки'!$B$3,ISBLANK(BO32),BO32=0),"",BO32)</x:f>
      </x:c>
      <x:c r="CZ32" s="50" t="str">
        <x:f>IF(OR(8&gt;'Настройки'!$B$3,ISBLANK(BP32),BP32=0),"",BP32)</x:f>
      </x:c>
      <x:c r="DA32" s="50" t="str">
        <x:f>IF(OR(9&gt;'Настройки'!$B$3,ISBLANK(BQ32),BQ32=0),"",BQ32)</x:f>
      </x:c>
      <x:c r="DB32" s="50" t="str">
        <x:f>IF(OR(10&gt;'Настройки'!$B$3,ISBLANK(BR32),BR32=0),"",BR32)</x:f>
      </x:c>
      <x:c r="DC32" s="50" t="str">
        <x:f>IF(OR(11&gt;'Настройки'!$B$3,ISBLANK(BS32),BS32=0),"",BS32)</x:f>
      </x:c>
      <x:c r="DD32" s="50" t="str">
        <x:f>IF(OR(12&gt;'Настройки'!$B$3,ISBLANK(BT32),BT32=0),"",BT32)</x:f>
      </x:c>
      <x:c r="DE32" s="50" t="str">
        <x:f>IF(OR(13&gt;'Настройки'!$B$3,ISBLANK(BU32),BU32=0),"",BU32)</x:f>
      </x:c>
      <x:c r="DF32" s="50" t="str">
        <x:f>IF(OR(14&gt;'Настройки'!$B$3,ISBLANK(BV32),BV32=0),"",BV32)</x:f>
      </x:c>
      <x:c r="DG32" s="50" t="str">
        <x:f>IF(OR(15&gt;'Настройки'!$B$3,ISBLANK(BW32),BW32=0),"",BW32)</x:f>
      </x:c>
      <x:c r="DH32" s="50" t="str">
        <x:f>IF(OR(16&gt;'Настройки'!$B$3,ISBLANK(BX32),BX32=0),"",BX32)</x:f>
      </x:c>
      <x:c r="DI32" s="50" t="str">
        <x:f>IF(OR(17&gt;'Настройки'!$B$3,ISBLANK(BY32),BY32=0),"",BY32)</x:f>
      </x:c>
      <x:c r="DJ32" s="50" t="str">
        <x:f>IF(OR(18&gt;'Настройки'!$B$3,ISBLANK(BZ32),BZ32=0),"",BZ32)</x:f>
      </x:c>
      <x:c r="DK32" s="50" t="str">
        <x:f>IF(OR(19&gt;'Настройки'!$B$3,ISBLANK(CA32),CA32=0),"",CA32)</x:f>
      </x:c>
      <x:c r="DL32" s="50" t="str">
        <x:f>IF(OR(20&gt;'Настройки'!$B$3,ISBLANK(CB32),CB32=0),"",CB32)</x:f>
      </x:c>
      <x:c r="DM32" s="50" t="str">
        <x:f>IF(OR(21&gt;'Настройки'!$B$3,ISBLANK(CC32),CC32=0),"",CC32)</x:f>
      </x:c>
      <x:c r="DN32" s="50" t="str">
        <x:f>IF(OR(22&gt;'Настройки'!$B$3,ISBLANK(CD32),CD32=0),"",CD32)</x:f>
      </x:c>
      <x:c r="DO32" s="50" t="str">
        <x:f>IF(OR(23&gt;'Настройки'!$B$3,ISBLANK(CE32),CE32=0),"",CE32)</x:f>
      </x:c>
      <x:c r="DP32" s="50" t="str">
        <x:f>IF(OR(24&gt;'Настройки'!$B$3,ISBLANK(CF32),CF32=0),"",CF32)</x:f>
      </x:c>
      <x:c r="DQ32" s="50" t="str">
        <x:f>IF(OR(25&gt;'Настройки'!$B$3,ISBLANK(CG32),CG32=0),"",CG32)</x:f>
      </x:c>
      <x:c r="DR32" s="50" t="str">
        <x:f>IF(OR(26&gt;'Настройки'!$B$3,ISBLANK(CH32),CH32=0),"",CH32)</x:f>
      </x:c>
      <x:c r="DS32" s="50" t="str">
        <x:f>IF(OR(27&gt;'Настройки'!$B$3,ISBLANK(CI32),CI32=0),"",CI32)</x:f>
      </x:c>
      <x:c r="DT32" s="50" t="str">
        <x:f>IF(OR(28&gt;'Настройки'!$B$3,ISBLANK(CJ32),CJ32=0),"",CJ32)</x:f>
      </x:c>
      <x:c r="DU32" s="50" t="str">
        <x:f>IF(OR(29&gt;'Настройки'!$B$3,ISBLANK(CK32),CK32=0),"",CK32)</x:f>
      </x:c>
      <x:c r="DV32" s="50" t="str">
        <x:f>IF(OR(30&gt;'Настройки'!$B$3,ISBLANK(CL32),CL32=0),"",CL32)</x:f>
      </x:c>
      <x:c r="DW32" s="50" t="str">
        <x:f>IF(OR(31&gt;'Настройки'!$B$3,ISBLANK(CM32),CM32=0),"",CM32)</x:f>
      </x:c>
      <x:c r="DX32" s="50" t="str">
        <x:f>IF(OR(32&gt;'Настройки'!$B$3,ISBLANK(CN32),CN32=0),"",CN32)</x:f>
      </x:c>
      <x:c r="DY32" s="50" t="str">
        <x:f>IF(OR(33&gt;'Настройки'!$B$3,ISBLANK(CO32),CO32=0),"",CO32)</x:f>
      </x:c>
      <x:c r="DZ32" s="50" t="str">
        <x:f>IF(OR(34&gt;'Настройки'!$B$3,ISBLANK(CP32),CP32=0),"",CP32)</x:f>
      </x:c>
      <x:c r="EA32" s="50" t="str">
        <x:f>IF(OR(35&gt;'Настройки'!$B$3,ISBLANK(CQ32),CQ32=0),"",CQ32)</x:f>
      </x:c>
      <x:c r="EB32" s="50" t="str">
        <x:f>IF(OR(36&gt;'Настройки'!$B$3,ISBLANK(CR32),CR32=0),"",CR32)</x:f>
      </x:c>
      <x:c r="EC32" s="50" t="str">
        <x:f>IF(A32="","",IF(OR(BB32="AZ",BB32="BZ"),10000+ROW(),IF(AZ32&gt;'Настройки'!$B$11,20000+ROW(),IF(BF32&lt;&gt;"Обычный",30000+ROW(),IF(AX32&lt;=0,40000+ROW(),"")))))</x:f>
      </x:c>
      <x:c r="ED32" s="50" t="str">
        <x:f>IF(EC32="","",COUNTIFS($EC$2:$EC$1001,"&gt;0",$EC$2:$EC$1001,"&lt;"&amp;EC32)+1)</x:f>
      </x:c>
    </x:row>
    <x:row r="33">
      <x:c r="A33" s="115"/>
      <x:c r="B33" s="115"/>
      <x:c r="C33" s="115"/>
      <x:c r="D33" s="118"/>
      <x:c r="E33" s="118"/>
      <x:c r="F33" s="118"/>
      <x:c r="G33" s="118"/>
      <x:c r="H33" s="118"/>
      <x:c r="I33" s="118"/>
      <x:c r="J33" s="118"/>
      <x:c r="K33" s="118"/>
      <x:c r="L33" s="118"/>
      <x:c r="M33" s="118"/>
      <x:c r="N33" s="118"/>
      <x:c r="O33" s="118"/>
      <x:c r="P33" s="118"/>
      <x:c r="Q33" s="118"/>
      <x:c r="R33" s="118"/>
      <x:c r="S33" s="118"/>
      <x:c r="T33" s="118"/>
      <x:c r="U33" s="118"/>
      <x:c r="V33" s="118"/>
      <x:c r="W33" s="118"/>
      <x:c r="X33" s="118"/>
      <x:c r="Y33" s="118"/>
      <x:c r="Z33" s="118"/>
      <x:c r="AA33" s="118"/>
      <x:c r="AB33" s="118"/>
      <x:c r="AC33" s="118"/>
      <x:c r="AD33" s="118"/>
      <x:c r="AE33" s="118"/>
      <x:c r="AF33" s="118"/>
      <x:c r="AG33" s="118"/>
      <x:c r="AH33" s="118"/>
      <x:c r="AI33" s="118"/>
      <x:c r="AJ33" s="118"/>
      <x:c r="AK33" s="118"/>
      <x:c r="AL33" s="118"/>
      <x:c r="AM33" s="118"/>
      <x:c r="AN33" s="118"/>
      <x:c r="AO33" s="118"/>
      <x:c r="AP33" s="115"/>
      <x:c r="AQ33" s="49" t="str">
        <x:f>IF(A33="","",COUNT(BI33:INDEX(BI33:CR33,1,'Настройки'!$B$3)))</x:f>
      </x:c>
      <x:c r="AR33" s="49" t="str">
        <x:f>IF(A33="","",SUM(BI33:INDEX(BI33:CR33,1,'Настройки'!$B$3)))</x:f>
      </x:c>
      <x:c r="AS33" s="58" t="str">
        <x:f>IF(A33="","",IF('Настройки'!$B$4="Стоимость потребления",AR33*D33,IF('Настройки'!$B$4="Количество",AR33,E33)))</x:f>
      </x:c>
      <x:c r="AT33" s="61" t="str">
        <x:f>IF(OR(A33="",AS33&lt;0,SUM($AS$2:$AS$1001)&lt;=0),"",AS33/SUM($AS$2:$AS$1001))</x:f>
      </x:c>
      <x:c r="AU33" s="61" t="str">
        <x:f>IF(OR(A33="",AS33&lt;0,SUM($AS$2:$AS$1001)&lt;=0),"",SUMIFS($AS$2:$AS$1001,$AS$2:$AS$1001,"&gt;"&amp;AS33)/SUM($AS$2:$AS$1001))</x:f>
      </x:c>
      <x:c r="AV33" s="61" t="str">
        <x:f>IF(OR(A33="",AS33&lt;0,SUM($AS$2:$AS$1001)&lt;=0),"",SUMIFS($AS$2:$AS$1001,$AS$2:$AS$1001,"&gt;="&amp;AS33)/SUM($AS$2:$AS$1001))</x:f>
      </x:c>
      <x:c r="AW33" s="49" t="str">
        <x:f>IF(A33="","",IF(SUM($AS$2:$AS$1001)&lt;=0,"Не определён",IF(AS33&lt;0,"Исключение",IF(AU33&lt;'Настройки'!$B$5,"A",IF(AU33&lt;'Настройки'!$B$6,"B","C")))))</x:f>
      </x:c>
      <x:c r="AX33" s="58" t="str">
        <x:f>IF(A33="","",IF(AQ33=0,"",AVERAGE(BI33:INDEX(BI33:CR33,1,'Настройки'!$B$3))))</x:f>
      </x:c>
      <x:c r="AY33" s="58" t="str">
        <x:f>IF(OR(A33="",AQ33=0),"",STDEVP(BI33:INDEX(BI33:CR33,1,'Настройки'!$B$3)))</x:f>
      </x:c>
      <x:c r="AZ33" s="61" t="str">
        <x:f>IF(OR(A33="",AQ33&lt;'Настройки'!$B$12,AX33&lt;=0,AND('Настройки'!$B$10="Блокировать",COUNTIF(F33:INDEX(F33:AO33,1,'Настройки'!$B$3),"&lt;0")&gt;0)),"",AY33/ABS(AX33))</x:f>
      </x:c>
      <x:c r="BA33" s="49" t="str">
        <x:f>IF(A33="","",IF(AND('Настройки'!$B$10="Блокировать",COUNTIF(F33:INDEX(F33:AO33,1,'Настройки'!$B$3),"&lt;0")&gt;0),"Не определён",IF(AQ33&lt;'Настройки'!$B$12,"Не определён",IF(AX33=0,"Нет спроса",IF(AX33&lt;0,"Не определён",IF(AZ33&lt;='Настройки'!$B$7,"X",IF(AZ33&lt;='Настройки'!$B$8,"Y","Z")))))))</x:f>
      </x:c>
      <x:c r="BB33" s="49" t="str">
        <x:f>IF(OR(A33="",LEN(AW33)&lt;&gt;1,LEN(BA33)&lt;&gt;1),"",AW33&amp;BA33)</x:f>
      </x:c>
      <x:c r="BC33" s="61" t="str">
        <x:f>IF(OR(A33="",AQ33=0),"",(COUNT(BI33:INDEX(BI33:CR33,1,'Настройки'!$B$3))-COUNT(CS33:INDEX(CS33:EB33,1,'Настройки'!$B$3)))/AQ33)</x:f>
      </x:c>
      <x:c r="BD33" s="64" t="str">
        <x:f>IF(OR(A33="",COUNT(CS33:INDEX(CS33:EB33,1,'Настройки'!$B$3))=0),"",AQ33/COUNT(CS33:INDEX(CS33:EB33,1,'Настройки'!$B$3)))</x:f>
      </x:c>
      <x:c r="BE33" s="64" t="str">
        <x:f>IF(OR(A33="",COUNT(CS33:INDEX(CS33:EB33,1,'Настройки'!$B$3))=0),"",IF(AVERAGE(CS33:INDEX(CS33:EB33,1,'Настройки'!$B$3))=0,"",(STDEVP(CS33:INDEX(CS33:EB33,1,'Настройки'!$B$3))/ABS(AVERAGE(CS33:INDEX(CS33:EB33,1,'Настройки'!$B$3))))^2))</x:f>
      </x:c>
      <x:c r="BF33" s="49" t="str">
        <x:f>IF(A33="","",IF(AQ33&lt;3,"Недостаточно",IF(AQ33&lt;6,"Предварительный","Обычный")))</x:f>
      </x:c>
      <x:c r="BG33" s="49" t="str">
        <x:f>IF(A33="","",IF(COUNTIF(F33:INDEX(F33:AO33,1,'Настройки'!$B$3),"&lt;0")&gt;0,IF('Настройки'!$B$10="Блокировать","Отрицательный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"),"")&amp;IF(AQ33&lt;3,"Недостаточно истории. ",IF(AQ33&lt;6,"Предварительная классификация. ",""))&amp;IF(AX33=0,"Нет спроса за горизонт. ","")&amp;IF(AZ33&gt;'Настройки'!$B$11,"Экстремальная вариативность. ",""))</x:f>
      </x:c>
      <x:c r="BH33" s="49" t="str">
        <x:f>IF(A33="","",IFERROR(VLOOKUP(BB33,'Настройки'!$D$3:$E$11,2,FALSE),"Сначала проверьте исходные данные и историю спроса.")&amp;" Уточните срок поставки, MOQ и критичность.")</x:f>
      </x:c>
      <x:c r="BI33" s="50" t="str">
        <x:f>IF(1&gt;'Настройки'!$B$3,"",IF(ISBLANK(F33),IF('Настройки'!$B$9="Нулевой спрос",0,""),IF(F33&lt;0,IF('Настройки'!$B$10="Исключить","",IF('Настройки'!$B$10="Абсолютные значения",ABS(F33),F33)),F33)))</x:f>
      </x:c>
      <x:c r="BJ33" s="50" t="str">
        <x:f>IF(2&gt;'Настройки'!$B$3,"",IF(ISBLANK(G33),IF('Настройки'!$B$9="Нулевой спрос",0,""),IF(G33&lt;0,IF('Настройки'!$B$10="Исключить","",IF('Настройки'!$B$10="Абсолютные значения",ABS(G33),G33)),G33)))</x:f>
      </x:c>
      <x:c r="BK33" s="50" t="str">
        <x:f>IF(3&gt;'Настройки'!$B$3,"",IF(ISBLANK(H33),IF('Настройки'!$B$9="Нулевой спрос",0,""),IF(H33&lt;0,IF('Настройки'!$B$10="Исключить","",IF('Настройки'!$B$10="Абсолютные значения",ABS(H33),H33)),H33)))</x:f>
      </x:c>
      <x:c r="BL33" s="50" t="str">
        <x:f>IF(4&gt;'Настройки'!$B$3,"",IF(ISBLANK(I33),IF('Настройки'!$B$9="Нулевой спрос",0,""),IF(I33&lt;0,IF('Настройки'!$B$10="Исключить","",IF('Настройки'!$B$10="Абсолютные значения",ABS(I33),I33)),I33)))</x:f>
      </x:c>
      <x:c r="BM33" s="50" t="str">
        <x:f>IF(5&gt;'Настройки'!$B$3,"",IF(ISBLANK(J33),IF('Настройки'!$B$9="Нулевой спрос",0,""),IF(J33&lt;0,IF('Настройки'!$B$10="Исключить","",IF('Настройки'!$B$10="Абсолютные значения",ABS(J33),J33)),J33)))</x:f>
      </x:c>
      <x:c r="BN33" s="50" t="str">
        <x:f>IF(6&gt;'Настройки'!$B$3,"",IF(ISBLANK(K33),IF('Настройки'!$B$9="Нулевой спрос",0,""),IF(K33&lt;0,IF('Настройки'!$B$10="Исключить","",IF('Настройки'!$B$10="Абсолютные значения",ABS(K33),K33)),K33)))</x:f>
      </x:c>
      <x:c r="BO33" s="50" t="str">
        <x:f>IF(7&gt;'Настройки'!$B$3,"",IF(ISBLANK(L33),IF('Настройки'!$B$9="Нулевой спрос",0,""),IF(L33&lt;0,IF('Настройки'!$B$10="Исключить","",IF('Настройки'!$B$10="Абсолютные значения",ABS(L33),L33)),L33)))</x:f>
      </x:c>
      <x:c r="BP33" s="50" t="str">
        <x:f>IF(8&gt;'Настройки'!$B$3,"",IF(ISBLANK(M33),IF('Настройки'!$B$9="Нулевой спрос",0,""),IF(M33&lt;0,IF('Настройки'!$B$10="Исключить","",IF('Настройки'!$B$10="Абсолютные значения",ABS(M33),M33)),M33)))</x:f>
      </x:c>
      <x:c r="BQ33" s="50" t="str">
        <x:f>IF(9&gt;'Настройки'!$B$3,"",IF(ISBLANK(N33),IF('Настройки'!$B$9="Нулевой спрос",0,""),IF(N33&lt;0,IF('Настройки'!$B$10="Исключить","",IF('Настройки'!$B$10="Абсолютные значения",ABS(N33),N33)),N33)))</x:f>
      </x:c>
      <x:c r="BR33" s="50" t="str">
        <x:f>IF(10&gt;'Настройки'!$B$3,"",IF(ISBLANK(O33),IF('Настройки'!$B$9="Нулевой спрос",0,""),IF(O33&lt;0,IF('Настройки'!$B$10="Исключить","",IF('Настройки'!$B$10="Абсолютные значения",ABS(O33),O33)),O33)))</x:f>
      </x:c>
      <x:c r="BS33" s="50" t="str">
        <x:f>IF(11&gt;'Настройки'!$B$3,"",IF(ISBLANK(P33),IF('Настройки'!$B$9="Нулевой спрос",0,""),IF(P33&lt;0,IF('Настройки'!$B$10="Исключить","",IF('Настройки'!$B$10="Абсолютные значения",ABS(P33),P33)),P33)))</x:f>
      </x:c>
      <x:c r="BT33" s="50" t="str">
        <x:f>IF(12&gt;'Настройки'!$B$3,"",IF(ISBLANK(Q33),IF('Настройки'!$B$9="Нулевой спрос",0,""),IF(Q33&lt;0,IF('Настройки'!$B$10="Исключить","",IF('Настройки'!$B$10="Абсолютные значения",ABS(Q33),Q33)),Q33)))</x:f>
      </x:c>
      <x:c r="BU33" s="50" t="str">
        <x:f>IF(13&gt;'Настройки'!$B$3,"",IF(ISBLANK(R33),IF('Настройки'!$B$9="Нулевой спрос",0,""),IF(R33&lt;0,IF('Настройки'!$B$10="Исключить","",IF('Настройки'!$B$10="Абсолютные значения",ABS(R33),R33)),R33)))</x:f>
      </x:c>
      <x:c r="BV33" s="50" t="str">
        <x:f>IF(14&gt;'Настройки'!$B$3,"",IF(ISBLANK(S33),IF('Настройки'!$B$9="Нулевой спрос",0,""),IF(S33&lt;0,IF('Настройки'!$B$10="Исключить","",IF('Настройки'!$B$10="Абсолютные значения",ABS(S33),S33)),S33)))</x:f>
      </x:c>
      <x:c r="BW33" s="50" t="str">
        <x:f>IF(15&gt;'Настройки'!$B$3,"",IF(ISBLANK(T33),IF('Настройки'!$B$9="Нулевой спрос",0,""),IF(T33&lt;0,IF('Настройки'!$B$10="Исключить","",IF('Настройки'!$B$10="Абсолютные значения",ABS(T33),T33)),T33)))</x:f>
      </x:c>
      <x:c r="BX33" s="50" t="str">
        <x:f>IF(16&gt;'Настройки'!$B$3,"",IF(ISBLANK(U33),IF('Настройки'!$B$9="Нулевой спрос",0,""),IF(U33&lt;0,IF('Настройки'!$B$10="Исключить","",IF('Настройки'!$B$10="Абсолютные значения",ABS(U33),U33)),U33)))</x:f>
      </x:c>
      <x:c r="BY33" s="50" t="str">
        <x:f>IF(17&gt;'Настройки'!$B$3,"",IF(ISBLANK(V33),IF('Настройки'!$B$9="Нулевой спрос",0,""),IF(V33&lt;0,IF('Настройки'!$B$10="Исключить","",IF('Настройки'!$B$10="Абсолютные значения",ABS(V33),V33)),V33)))</x:f>
      </x:c>
      <x:c r="BZ33" s="50" t="str">
        <x:f>IF(18&gt;'Настройки'!$B$3,"",IF(ISBLANK(W33),IF('Настройки'!$B$9="Нулевой спрос",0,""),IF(W33&lt;0,IF('Настройки'!$B$10="Исключить","",IF('Настройки'!$B$10="Абсолютные значения",ABS(W33),W33)),W33)))</x:f>
      </x:c>
      <x:c r="CA33" s="50" t="str">
        <x:f>IF(19&gt;'Настройки'!$B$3,"",IF(ISBLANK(X33),IF('Настройки'!$B$9="Нулевой спрос",0,""),IF(X33&lt;0,IF('Настройки'!$B$10="Исключить","",IF('Настройки'!$B$10="Абсолютные значения",ABS(X33),X33)),X33)))</x:f>
      </x:c>
      <x:c r="CB33" s="50" t="str">
        <x:f>IF(20&gt;'Настройки'!$B$3,"",IF(ISBLANK(Y33),IF('Настройки'!$B$9="Нулевой спрос",0,""),IF(Y33&lt;0,IF('Настройки'!$B$10="Исключить","",IF('Настройки'!$B$10="Абсолютные значения",ABS(Y33),Y33)),Y33)))</x:f>
      </x:c>
      <x:c r="CC33" s="50" t="str">
        <x:f>IF(21&gt;'Настройки'!$B$3,"",IF(ISBLANK(Z33),IF('Настройки'!$B$9="Нулевой спрос",0,""),IF(Z33&lt;0,IF('Настройки'!$B$10="Исключить","",IF('Настройки'!$B$10="Абсолютные значения",ABS(Z33),Z33)),Z33)))</x:f>
      </x:c>
      <x:c r="CD33" s="50" t="str">
        <x:f>IF(22&gt;'Настройки'!$B$3,"",IF(ISBLANK(AA33),IF('Настройки'!$B$9="Нулевой спрос",0,""),IF(AA33&lt;0,IF('Настройки'!$B$10="Исключить","",IF('Настройки'!$B$10="Абсолютные значения",ABS(AA33),AA33)),AA33)))</x:f>
      </x:c>
      <x:c r="CE33" s="50" t="str">
        <x:f>IF(23&gt;'Настройки'!$B$3,"",IF(ISBLANK(AB33),IF('Настройки'!$B$9="Нулевой спрос",0,""),IF(AB33&lt;0,IF('Настройки'!$B$10="Исключить","",IF('Настройки'!$B$10="Абсолютные значения",ABS(AB33),AB33)),AB33)))</x:f>
      </x:c>
      <x:c r="CF33" s="50" t="str">
        <x:f>IF(24&gt;'Настройки'!$B$3,"",IF(ISBLANK(AC33),IF('Настройки'!$B$9="Нулевой спрос",0,""),IF(AC33&lt;0,IF('Настройки'!$B$10="Исключить","",IF('Настройки'!$B$10="Абсолютные значения",ABS(AC33),AC33)),AC33)))</x:f>
      </x:c>
      <x:c r="CG33" s="50" t="str">
        <x:f>IF(25&gt;'Настройки'!$B$3,"",IF(ISBLANK(AD33),IF('Настройки'!$B$9="Нулевой спрос",0,""),IF(AD33&lt;0,IF('Настройки'!$B$10="Исключить","",IF('Настройки'!$B$10="Абсолютные значения",ABS(AD33),AD33)),AD33)))</x:f>
      </x:c>
      <x:c r="CH33" s="50" t="str">
        <x:f>IF(26&gt;'Настройки'!$B$3,"",IF(ISBLANK(AE33),IF('Настройки'!$B$9="Нулевой спрос",0,""),IF(AE33&lt;0,IF('Настройки'!$B$10="Исключить","",IF('Настройки'!$B$10="Абсолютные значения",ABS(AE33),AE33)),AE33)))</x:f>
      </x:c>
      <x:c r="CI33" s="50" t="str">
        <x:f>IF(27&gt;'Настройки'!$B$3,"",IF(ISBLANK(AF33),IF('Настройки'!$B$9="Нулевой спрос",0,""),IF(AF33&lt;0,IF('Настройки'!$B$10="Исключить","",IF('Настройки'!$B$10="Абсолютные значения",ABS(AF33),AF33)),AF33)))</x:f>
      </x:c>
      <x:c r="CJ33" s="50" t="str">
        <x:f>IF(28&gt;'Настройки'!$B$3,"",IF(ISBLANK(AG33),IF('Настройки'!$B$9="Нулевой спрос",0,""),IF(AG33&lt;0,IF('Настройки'!$B$10="Исключить","",IF('Настройки'!$B$10="Абсолютные значения",ABS(AG33),AG33)),AG33)))</x:f>
      </x:c>
      <x:c r="CK33" s="50" t="str">
        <x:f>IF(29&gt;'Настройки'!$B$3,"",IF(ISBLANK(AH33),IF('Настройки'!$B$9="Нулевой спрос",0,""),IF(AH33&lt;0,IF('Настройки'!$B$10="Исключить","",IF('Настройки'!$B$10="Абсолютные значения",ABS(AH33),AH33)),AH33)))</x:f>
      </x:c>
      <x:c r="CL33" s="50" t="str">
        <x:f>IF(30&gt;'Настройки'!$B$3,"",IF(ISBLANK(AI33),IF('Настройки'!$B$9="Нулевой спрос",0,""),IF(AI33&lt;0,IF('Настройки'!$B$10="Исключить","",IF('Настройки'!$B$10="Абсолютные значения",ABS(AI33),AI33)),AI33)))</x:f>
      </x:c>
      <x:c r="CM33" s="50" t="str">
        <x:f>IF(31&gt;'Настройки'!$B$3,"",IF(ISBLANK(AJ33),IF('Настройки'!$B$9="Нулевой спрос",0,""),IF(AJ33&lt;0,IF('Настройки'!$B$10="Исключить","",IF('Настройки'!$B$10="Абсолютные значения",ABS(AJ33),AJ33)),AJ33)))</x:f>
      </x:c>
      <x:c r="CN33" s="50" t="str">
        <x:f>IF(32&gt;'Настройки'!$B$3,"",IF(ISBLANK(AK33),IF('Настройки'!$B$9="Нулевой спрос",0,""),IF(AK33&lt;0,IF('Настройки'!$B$10="Исключить","",IF('Настройки'!$B$10="Абсолютные значения",ABS(AK33),AK33)),AK33)))</x:f>
      </x:c>
      <x:c r="CO33" s="50" t="str">
        <x:f>IF(33&gt;'Настройки'!$B$3,"",IF(ISBLANK(AL33),IF('Настройки'!$B$9="Нулевой спрос",0,""),IF(AL33&lt;0,IF('Настройки'!$B$10="Исключить","",IF('Настройки'!$B$10="Абсолютные значения",ABS(AL33),AL33)),AL33)))</x:f>
      </x:c>
      <x:c r="CP33" s="50" t="str">
        <x:f>IF(34&gt;'Настройки'!$B$3,"",IF(ISBLANK(AM33),IF('Настройки'!$B$9="Нулевой спрос",0,""),IF(AM33&lt;0,IF('Настройки'!$B$10="Исключить","",IF('Настройки'!$B$10="Абсолютные значения",ABS(AM33),AM33)),AM33)))</x:f>
      </x:c>
      <x:c r="CQ33" s="50" t="str">
        <x:f>IF(35&gt;'Настройки'!$B$3,"",IF(ISBLANK(AN33),IF('Настройки'!$B$9="Нулевой спрос",0,""),IF(AN33&lt;0,IF('Настройки'!$B$10="Исключить","",IF('Настройки'!$B$10="Абсолютные значения",ABS(AN33),AN33)),AN33)))</x:f>
      </x:c>
      <x:c r="CR33" s="50" t="str">
        <x:f>IF(36&gt;'Настройки'!$B$3,"",IF(ISBLANK(AO33),IF('Настройки'!$B$9="Нулевой спрос",0,""),IF(AO33&lt;0,IF('Настройки'!$B$10="Исключить","",IF('Настройки'!$B$10="Абсолютные значения",ABS(AO33),AO33)),AO33)))</x:f>
      </x:c>
      <x:c r="CS33" s="50" t="str">
        <x:f>IF(OR(1&gt;'Настройки'!$B$3,ISBLANK(BI33),BI33=0),"",BI33)</x:f>
      </x:c>
      <x:c r="CT33" s="50" t="str">
        <x:f>IF(OR(2&gt;'Настройки'!$B$3,ISBLANK(BJ33),BJ33=0),"",BJ33)</x:f>
      </x:c>
      <x:c r="CU33" s="50" t="str">
        <x:f>IF(OR(3&gt;'Настройки'!$B$3,ISBLANK(BK33),BK33=0),"",BK33)</x:f>
      </x:c>
      <x:c r="CV33" s="50" t="str">
        <x:f>IF(OR(4&gt;'Настройки'!$B$3,ISBLANK(BL33),BL33=0),"",BL33)</x:f>
      </x:c>
      <x:c r="CW33" s="50" t="str">
        <x:f>IF(OR(5&gt;'Настройки'!$B$3,ISBLANK(BM33),BM33=0),"",BM33)</x:f>
      </x:c>
      <x:c r="CX33" s="50" t="str">
        <x:f>IF(OR(6&gt;'Настройки'!$B$3,ISBLANK(BN33),BN33=0),"",BN33)</x:f>
      </x:c>
      <x:c r="CY33" s="50" t="str">
        <x:f>IF(OR(7&gt;'Настройки'!$B$3,ISBLANK(BO33),BO33=0),"",BO33)</x:f>
      </x:c>
      <x:c r="CZ33" s="50" t="str">
        <x:f>IF(OR(8&gt;'Настройки'!$B$3,ISBLANK(BP33),BP33=0),"",BP33)</x:f>
      </x:c>
      <x:c r="DA33" s="50" t="str">
        <x:f>IF(OR(9&gt;'Настройки'!$B$3,ISBLANK(BQ33),BQ33=0),"",BQ33)</x:f>
      </x:c>
      <x:c r="DB33" s="50" t="str">
        <x:f>IF(OR(10&gt;'Настройки'!$B$3,ISBLANK(BR33),BR33=0),"",BR33)</x:f>
      </x:c>
      <x:c r="DC33" s="50" t="str">
        <x:f>IF(OR(11&gt;'Настройки'!$B$3,ISBLANK(BS33),BS33=0),"",BS33)</x:f>
      </x:c>
      <x:c r="DD33" s="50" t="str">
        <x:f>IF(OR(12&gt;'Настройки'!$B$3,ISBLANK(BT33),BT33=0),"",BT33)</x:f>
      </x:c>
      <x:c r="DE33" s="50" t="str">
        <x:f>IF(OR(13&gt;'Настройки'!$B$3,ISBLANK(BU33),BU33=0),"",BU33)</x:f>
      </x:c>
      <x:c r="DF33" s="50" t="str">
        <x:f>IF(OR(14&gt;'Настройки'!$B$3,ISBLANK(BV33),BV33=0),"",BV33)</x:f>
      </x:c>
      <x:c r="DG33" s="50" t="str">
        <x:f>IF(OR(15&gt;'Настройки'!$B$3,ISBLANK(BW33),BW33=0),"",BW33)</x:f>
      </x:c>
      <x:c r="DH33" s="50" t="str">
        <x:f>IF(OR(16&gt;'Настройки'!$B$3,ISBLANK(BX33),BX33=0),"",BX33)</x:f>
      </x:c>
      <x:c r="DI33" s="50" t="str">
        <x:f>IF(OR(17&gt;'Настройки'!$B$3,ISBLANK(BY33),BY33=0),"",BY33)</x:f>
      </x:c>
      <x:c r="DJ33" s="50" t="str">
        <x:f>IF(OR(18&gt;'Настройки'!$B$3,ISBLANK(BZ33),BZ33=0),"",BZ33)</x:f>
      </x:c>
      <x:c r="DK33" s="50" t="str">
        <x:f>IF(OR(19&gt;'Настройки'!$B$3,ISBLANK(CA33),CA33=0),"",CA33)</x:f>
      </x:c>
      <x:c r="DL33" s="50" t="str">
        <x:f>IF(OR(20&gt;'Настройки'!$B$3,ISBLANK(CB33),CB33=0),"",CB33)</x:f>
      </x:c>
      <x:c r="DM33" s="50" t="str">
        <x:f>IF(OR(21&gt;'Настройки'!$B$3,ISBLANK(CC33),CC33=0),"",CC33)</x:f>
      </x:c>
      <x:c r="DN33" s="50" t="str">
        <x:f>IF(OR(22&gt;'Настройки'!$B$3,ISBLANK(CD33),CD33=0),"",CD33)</x:f>
      </x:c>
      <x:c r="DO33" s="50" t="str">
        <x:f>IF(OR(23&gt;'Настройки'!$B$3,ISBLANK(CE33),CE33=0),"",CE33)</x:f>
      </x:c>
      <x:c r="DP33" s="50" t="str">
        <x:f>IF(OR(24&gt;'Настройки'!$B$3,ISBLANK(CF33),CF33=0),"",CF33)</x:f>
      </x:c>
      <x:c r="DQ33" s="50" t="str">
        <x:f>IF(OR(25&gt;'Настройки'!$B$3,ISBLANK(CG33),CG33=0),"",CG33)</x:f>
      </x:c>
      <x:c r="DR33" s="50" t="str">
        <x:f>IF(OR(26&gt;'Настройки'!$B$3,ISBLANK(CH33),CH33=0),"",CH33)</x:f>
      </x:c>
      <x:c r="DS33" s="50" t="str">
        <x:f>IF(OR(27&gt;'Настройки'!$B$3,ISBLANK(CI33),CI33=0),"",CI33)</x:f>
      </x:c>
      <x:c r="DT33" s="50" t="str">
        <x:f>IF(OR(28&gt;'Настройки'!$B$3,ISBLANK(CJ33),CJ33=0),"",CJ33)</x:f>
      </x:c>
      <x:c r="DU33" s="50" t="str">
        <x:f>IF(OR(29&gt;'Настройки'!$B$3,ISBLANK(CK33),CK33=0),"",CK33)</x:f>
      </x:c>
      <x:c r="DV33" s="50" t="str">
        <x:f>IF(OR(30&gt;'Настройки'!$B$3,ISBLANK(CL33),CL33=0),"",CL33)</x:f>
      </x:c>
      <x:c r="DW33" s="50" t="str">
        <x:f>IF(OR(31&gt;'Настройки'!$B$3,ISBLANK(CM33),CM33=0),"",CM33)</x:f>
      </x:c>
      <x:c r="DX33" s="50" t="str">
        <x:f>IF(OR(32&gt;'Настройки'!$B$3,ISBLANK(CN33),CN33=0),"",CN33)</x:f>
      </x:c>
      <x:c r="DY33" s="50" t="str">
        <x:f>IF(OR(33&gt;'Настройки'!$B$3,ISBLANK(CO33),CO33=0),"",CO33)</x:f>
      </x:c>
      <x:c r="DZ33" s="50" t="str">
        <x:f>IF(OR(34&gt;'Настройки'!$B$3,ISBLANK(CP33),CP33=0),"",CP33)</x:f>
      </x:c>
      <x:c r="EA33" s="50" t="str">
        <x:f>IF(OR(35&gt;'Настройки'!$B$3,ISBLANK(CQ33),CQ33=0),"",CQ33)</x:f>
      </x:c>
      <x:c r="EB33" s="50" t="str">
        <x:f>IF(OR(36&gt;'Настройки'!$B$3,ISBLANK(CR33),CR33=0),"",CR33)</x:f>
      </x:c>
      <x:c r="EC33" s="50" t="str">
        <x:f>IF(A33="","",IF(OR(BB33="AZ",BB33="BZ"),10000+ROW(),IF(AZ33&gt;'Настройки'!$B$11,20000+ROW(),IF(BF33&lt;&gt;"Обычный",30000+ROW(),IF(AX33&lt;=0,40000+ROW(),"")))))</x:f>
      </x:c>
      <x:c r="ED33" s="50" t="str">
        <x:f>IF(EC33="","",COUNTIFS($EC$2:$EC$1001,"&gt;0",$EC$2:$EC$1001,"&lt;"&amp;EC33)+1)</x:f>
      </x:c>
    </x:row>
    <x:row r="34">
      <x:c r="A34" s="115"/>
      <x:c r="B34" s="115"/>
      <x:c r="C34" s="115"/>
      <x:c r="D34" s="118"/>
      <x:c r="E34" s="118"/>
      <x:c r="F34" s="118"/>
      <x:c r="G34" s="118"/>
      <x:c r="H34" s="118"/>
      <x:c r="I34" s="118"/>
      <x:c r="J34" s="118"/>
      <x:c r="K34" s="118"/>
      <x:c r="L34" s="118"/>
      <x:c r="M34" s="118"/>
      <x:c r="N34" s="118"/>
      <x:c r="O34" s="118"/>
      <x:c r="P34" s="118"/>
      <x:c r="Q34" s="118"/>
      <x:c r="R34" s="118"/>
      <x:c r="S34" s="118"/>
      <x:c r="T34" s="118"/>
      <x:c r="U34" s="118"/>
      <x:c r="V34" s="118"/>
      <x:c r="W34" s="118"/>
      <x:c r="X34" s="118"/>
      <x:c r="Y34" s="118"/>
      <x:c r="Z34" s="118"/>
      <x:c r="AA34" s="118"/>
      <x:c r="AB34" s="118"/>
      <x:c r="AC34" s="118"/>
      <x:c r="AD34" s="118"/>
      <x:c r="AE34" s="118"/>
      <x:c r="AF34" s="118"/>
      <x:c r="AG34" s="118"/>
      <x:c r="AH34" s="118"/>
      <x:c r="AI34" s="118"/>
      <x:c r="AJ34" s="118"/>
      <x:c r="AK34" s="118"/>
      <x:c r="AL34" s="118"/>
      <x:c r="AM34" s="118"/>
      <x:c r="AN34" s="118"/>
      <x:c r="AO34" s="118"/>
      <x:c r="AP34" s="115"/>
      <x:c r="AQ34" s="49" t="str">
        <x:f>IF(A34="","",COUNT(BI34:INDEX(BI34:CR34,1,'Настройки'!$B$3)))</x:f>
      </x:c>
      <x:c r="AR34" s="49" t="str">
        <x:f>IF(A34="","",SUM(BI34:INDEX(BI34:CR34,1,'Настройки'!$B$3)))</x:f>
      </x:c>
      <x:c r="AS34" s="58" t="str">
        <x:f>IF(A34="","",IF('Настройки'!$B$4="Стоимость потребления",AR34*D34,IF('Настройки'!$B$4="Количество",AR34,E34)))</x:f>
      </x:c>
      <x:c r="AT34" s="61" t="str">
        <x:f>IF(OR(A34="",AS34&lt;0,SUM($AS$2:$AS$1001)&lt;=0),"",AS34/SUM($AS$2:$AS$1001))</x:f>
      </x:c>
      <x:c r="AU34" s="61" t="str">
        <x:f>IF(OR(A34="",AS34&lt;0,SUM($AS$2:$AS$1001)&lt;=0),"",SUMIFS($AS$2:$AS$1001,$AS$2:$AS$1001,"&gt;"&amp;AS34)/SUM($AS$2:$AS$1001))</x:f>
      </x:c>
      <x:c r="AV34" s="61" t="str">
        <x:f>IF(OR(A34="",AS34&lt;0,SUM($AS$2:$AS$1001)&lt;=0),"",SUMIFS($AS$2:$AS$1001,$AS$2:$AS$1001,"&gt;="&amp;AS34)/SUM($AS$2:$AS$1001))</x:f>
      </x:c>
      <x:c r="AW34" s="49" t="str">
        <x:f>IF(A34="","",IF(SUM($AS$2:$AS$1001)&lt;=0,"Не определён",IF(AS34&lt;0,"Исключение",IF(AU34&lt;'Настройки'!$B$5,"A",IF(AU34&lt;'Настройки'!$B$6,"B","C")))))</x:f>
      </x:c>
      <x:c r="AX34" s="58" t="str">
        <x:f>IF(A34="","",IF(AQ34=0,"",AVERAGE(BI34:INDEX(BI34:CR34,1,'Настройки'!$B$3))))</x:f>
      </x:c>
      <x:c r="AY34" s="58" t="str">
        <x:f>IF(OR(A34="",AQ34=0),"",STDEVP(BI34:INDEX(BI34:CR34,1,'Настройки'!$B$3)))</x:f>
      </x:c>
      <x:c r="AZ34" s="61" t="str">
        <x:f>IF(OR(A34="",AQ34&lt;'Настройки'!$B$12,AX34&lt;=0,AND('Настройки'!$B$10="Блокировать",COUNTIF(F34:INDEX(F34:AO34,1,'Настройки'!$B$3),"&lt;0")&gt;0)),"",AY34/ABS(AX34))</x:f>
      </x:c>
      <x:c r="BA34" s="49" t="str">
        <x:f>IF(A34="","",IF(AND('Настройки'!$B$10="Блокировать",COUNTIF(F34:INDEX(F34:AO34,1,'Настройки'!$B$3),"&lt;0")&gt;0),"Не определён",IF(AQ34&lt;'Настройки'!$B$12,"Не определён",IF(AX34=0,"Нет спроса",IF(AX34&lt;0,"Не определён",IF(AZ34&lt;='Настройки'!$B$7,"X",IF(AZ34&lt;='Настройки'!$B$8,"Y","Z")))))))</x:f>
      </x:c>
      <x:c r="BB34" s="49" t="str">
        <x:f>IF(OR(A34="",LEN(AW34)&lt;&gt;1,LEN(BA34)&lt;&gt;1),"",AW34&amp;BA34)</x:f>
      </x:c>
      <x:c r="BC34" s="61" t="str">
        <x:f>IF(OR(A34="",AQ34=0),"",(COUNT(BI34:INDEX(BI34:CR34,1,'Настройки'!$B$3))-COUNT(CS34:INDEX(CS34:EB34,1,'Настройки'!$B$3)))/AQ34)</x:f>
      </x:c>
      <x:c r="BD34" s="64" t="str">
        <x:f>IF(OR(A34="",COUNT(CS34:INDEX(CS34:EB34,1,'Настройки'!$B$3))=0),"",AQ34/COUNT(CS34:INDEX(CS34:EB34,1,'Настройки'!$B$3)))</x:f>
      </x:c>
      <x:c r="BE34" s="64" t="str">
        <x:f>IF(OR(A34="",COUNT(CS34:INDEX(CS34:EB34,1,'Настройки'!$B$3))=0),"",IF(AVERAGE(CS34:INDEX(CS34:EB34,1,'Настройки'!$B$3))=0,"",(STDEVP(CS34:INDEX(CS34:EB34,1,'Настройки'!$B$3))/ABS(AVERAGE(CS34:INDEX(CS34:EB34,1,'Настройки'!$B$3))))^2))</x:f>
      </x:c>
      <x:c r="BF34" s="49" t="str">
        <x:f>IF(A34="","",IF(AQ34&lt;3,"Недостаточно",IF(AQ34&lt;6,"Предварительный","Обычный")))</x:f>
      </x:c>
      <x:c r="BG34" s="49" t="str">
        <x:f>IF(A34="","",IF(COUNTIF(F34:INDEX(F34:AO34,1,'Настройки'!$B$3),"&lt;0")&gt;0,IF('Настройки'!$B$10="Блокировать","Отрицательный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"),"")&amp;IF(AQ34&lt;3,"Недостаточно истории. ",IF(AQ34&lt;6,"Предварительная классификация. ",""))&amp;IF(AX34=0,"Нет спроса за горизонт. ","")&amp;IF(AZ34&gt;'Настройки'!$B$11,"Экстремальная вариативность. ",""))</x:f>
      </x:c>
      <x:c r="BH34" s="49" t="str">
        <x:f>IF(A34="","",IFERROR(VLOOKUP(BB34,'Настройки'!$D$3:$E$11,2,FALSE),"Сначала проверьте исходные данные и историю спроса.")&amp;" Уточните срок поставки, MOQ и критичность.")</x:f>
      </x:c>
      <x:c r="BI34" s="50" t="str">
        <x:f>IF(1&gt;'Настройки'!$B$3,"",IF(ISBLANK(F34),IF('Настройки'!$B$9="Нулевой спрос",0,""),IF(F34&lt;0,IF('Настройки'!$B$10="Исключить","",IF('Настройки'!$B$10="Абсолютные значения",ABS(F34),F34)),F34)))</x:f>
      </x:c>
      <x:c r="BJ34" s="50" t="str">
        <x:f>IF(2&gt;'Настройки'!$B$3,"",IF(ISBLANK(G34),IF('Настройки'!$B$9="Нулевой спрос",0,""),IF(G34&lt;0,IF('Настройки'!$B$10="Исключить","",IF('Настройки'!$B$10="Абсолютные значения",ABS(G34),G34)),G34)))</x:f>
      </x:c>
      <x:c r="BK34" s="50" t="str">
        <x:f>IF(3&gt;'Настройки'!$B$3,"",IF(ISBLANK(H34),IF('Настройки'!$B$9="Нулевой спрос",0,""),IF(H34&lt;0,IF('Настройки'!$B$10="Исключить","",IF('Настройки'!$B$10="Абсолютные значения",ABS(H34),H34)),H34)))</x:f>
      </x:c>
      <x:c r="BL34" s="50" t="str">
        <x:f>IF(4&gt;'Настройки'!$B$3,"",IF(ISBLANK(I34),IF('Настройки'!$B$9="Нулевой спрос",0,""),IF(I34&lt;0,IF('Настройки'!$B$10="Исключить","",IF('Настройки'!$B$10="Абсолютные значения",ABS(I34),I34)),I34)))</x:f>
      </x:c>
      <x:c r="BM34" s="50" t="str">
        <x:f>IF(5&gt;'Настройки'!$B$3,"",IF(ISBLANK(J34),IF('Настройки'!$B$9="Нулевой спрос",0,""),IF(J34&lt;0,IF('Настройки'!$B$10="Исключить","",IF('Настройки'!$B$10="Абсолютные значения",ABS(J34),J34)),J34)))</x:f>
      </x:c>
      <x:c r="BN34" s="50" t="str">
        <x:f>IF(6&gt;'Настройки'!$B$3,"",IF(ISBLANK(K34),IF('Настройки'!$B$9="Нулевой спрос",0,""),IF(K34&lt;0,IF('Настройки'!$B$10="Исключить","",IF('Настройки'!$B$10="Абсолютные значения",ABS(K34),K34)),K34)))</x:f>
      </x:c>
      <x:c r="BO34" s="50" t="str">
        <x:f>IF(7&gt;'Настройки'!$B$3,"",IF(ISBLANK(L34),IF('Настройки'!$B$9="Нулевой спрос",0,""),IF(L34&lt;0,IF('Настройки'!$B$10="Исключить","",IF('Настройки'!$B$10="Абсолютные значения",ABS(L34),L34)),L34)))</x:f>
      </x:c>
      <x:c r="BP34" s="50" t="str">
        <x:f>IF(8&gt;'Настройки'!$B$3,"",IF(ISBLANK(M34),IF('Настройки'!$B$9="Нулевой спрос",0,""),IF(M34&lt;0,IF('Настройки'!$B$10="Исключить","",IF('Настройки'!$B$10="Абсолютные значения",ABS(M34),M34)),M34)))</x:f>
      </x:c>
      <x:c r="BQ34" s="50" t="str">
        <x:f>IF(9&gt;'Настройки'!$B$3,"",IF(ISBLANK(N34),IF('Настройки'!$B$9="Нулевой спрос",0,""),IF(N34&lt;0,IF('Настройки'!$B$10="Исключить","",IF('Настройки'!$B$10="Абсолютные значения",ABS(N34),N34)),N34)))</x:f>
      </x:c>
      <x:c r="BR34" s="50" t="str">
        <x:f>IF(10&gt;'Настройки'!$B$3,"",IF(ISBLANK(O34),IF('Настройки'!$B$9="Нулевой спрос",0,""),IF(O34&lt;0,IF('Настройки'!$B$10="Исключить","",IF('Настройки'!$B$10="Абсолютные значения",ABS(O34),O34)),O34)))</x:f>
      </x:c>
      <x:c r="BS34" s="50" t="str">
        <x:f>IF(11&gt;'Настройки'!$B$3,"",IF(ISBLANK(P34),IF('Настройки'!$B$9="Нулевой спрос",0,""),IF(P34&lt;0,IF('Настройки'!$B$10="Исключить","",IF('Настройки'!$B$10="Абсолютные значения",ABS(P34),P34)),P34)))</x:f>
      </x:c>
      <x:c r="BT34" s="50" t="str">
        <x:f>IF(12&gt;'Настройки'!$B$3,"",IF(ISBLANK(Q34),IF('Настройки'!$B$9="Нулевой спрос",0,""),IF(Q34&lt;0,IF('Настройки'!$B$10="Исключить","",IF('Настройки'!$B$10="Абсолютные значения",ABS(Q34),Q34)),Q34)))</x:f>
      </x:c>
      <x:c r="BU34" s="50" t="str">
        <x:f>IF(13&gt;'Настройки'!$B$3,"",IF(ISBLANK(R34),IF('Настройки'!$B$9="Нулевой спрос",0,""),IF(R34&lt;0,IF('Настройки'!$B$10="Исключить","",IF('Настройки'!$B$10="Абсолютные значения",ABS(R34),R34)),R34)))</x:f>
      </x:c>
      <x:c r="BV34" s="50" t="str">
        <x:f>IF(14&gt;'Настройки'!$B$3,"",IF(ISBLANK(S34),IF('Настройки'!$B$9="Нулевой спрос",0,""),IF(S34&lt;0,IF('Настройки'!$B$10="Исключить","",IF('Настройки'!$B$10="Абсолютные значения",ABS(S34),S34)),S34)))</x:f>
      </x:c>
      <x:c r="BW34" s="50" t="str">
        <x:f>IF(15&gt;'Настройки'!$B$3,"",IF(ISBLANK(T34),IF('Настройки'!$B$9="Нулевой спрос",0,""),IF(T34&lt;0,IF('Настройки'!$B$10="Исключить","",IF('Настройки'!$B$10="Абсолютные значения",ABS(T34),T34)),T34)))</x:f>
      </x:c>
      <x:c r="BX34" s="50" t="str">
        <x:f>IF(16&gt;'Настройки'!$B$3,"",IF(ISBLANK(U34),IF('Настройки'!$B$9="Нулевой спрос",0,""),IF(U34&lt;0,IF('Настройки'!$B$10="Исключить","",IF('Настройки'!$B$10="Абсолютные значения",ABS(U34),U34)),U34)))</x:f>
      </x:c>
      <x:c r="BY34" s="50" t="str">
        <x:f>IF(17&gt;'Настройки'!$B$3,"",IF(ISBLANK(V34),IF('Настройки'!$B$9="Нулевой спрос",0,""),IF(V34&lt;0,IF('Настройки'!$B$10="Исключить","",IF('Настройки'!$B$10="Абсолютные значения",ABS(V34),V34)),V34)))</x:f>
      </x:c>
      <x:c r="BZ34" s="50" t="str">
        <x:f>IF(18&gt;'Настройки'!$B$3,"",IF(ISBLANK(W34),IF('Настройки'!$B$9="Нулевой спрос",0,""),IF(W34&lt;0,IF('Настройки'!$B$10="Исключить","",IF('Настройки'!$B$10="Абсолютные значения",ABS(W34),W34)),W34)))</x:f>
      </x:c>
      <x:c r="CA34" s="50" t="str">
        <x:f>IF(19&gt;'Настройки'!$B$3,"",IF(ISBLANK(X34),IF('Настройки'!$B$9="Нулевой спрос",0,""),IF(X34&lt;0,IF('Настройки'!$B$10="Исключить","",IF('Настройки'!$B$10="Абсолютные значения",ABS(X34),X34)),X34)))</x:f>
      </x:c>
      <x:c r="CB34" s="50" t="str">
        <x:f>IF(20&gt;'Настройки'!$B$3,"",IF(ISBLANK(Y34),IF('Настройки'!$B$9="Нулевой спрос",0,""),IF(Y34&lt;0,IF('Настройки'!$B$10="Исключить","",IF('Настройки'!$B$10="Абсолютные значения",ABS(Y34),Y34)),Y34)))</x:f>
      </x:c>
      <x:c r="CC34" s="50" t="str">
        <x:f>IF(21&gt;'Настройки'!$B$3,"",IF(ISBLANK(Z34),IF('Настройки'!$B$9="Нулевой спрос",0,""),IF(Z34&lt;0,IF('Настройки'!$B$10="Исключить","",IF('Настройки'!$B$10="Абсолютные значения",ABS(Z34),Z34)),Z34)))</x:f>
      </x:c>
      <x:c r="CD34" s="50" t="str">
        <x:f>IF(22&gt;'Настройки'!$B$3,"",IF(ISBLANK(AA34),IF('Настройки'!$B$9="Нулевой спрос",0,""),IF(AA34&lt;0,IF('Настройки'!$B$10="Исключить","",IF('Настройки'!$B$10="Абсолютные значения",ABS(AA34),AA34)),AA34)))</x:f>
      </x:c>
      <x:c r="CE34" s="50" t="str">
        <x:f>IF(23&gt;'Настройки'!$B$3,"",IF(ISBLANK(AB34),IF('Настройки'!$B$9="Нулевой спрос",0,""),IF(AB34&lt;0,IF('Настройки'!$B$10="Исключить","",IF('Настройки'!$B$10="Абсолютные значения",ABS(AB34),AB34)),AB34)))</x:f>
      </x:c>
      <x:c r="CF34" s="50" t="str">
        <x:f>IF(24&gt;'Настройки'!$B$3,"",IF(ISBLANK(AC34),IF('Настройки'!$B$9="Нулевой спрос",0,""),IF(AC34&lt;0,IF('Настройки'!$B$10="Исключить","",IF('Настройки'!$B$10="Абсолютные значения",ABS(AC34),AC34)),AC34)))</x:f>
      </x:c>
      <x:c r="CG34" s="50" t="str">
        <x:f>IF(25&gt;'Настройки'!$B$3,"",IF(ISBLANK(AD34),IF('Настройки'!$B$9="Нулевой спрос",0,""),IF(AD34&lt;0,IF('Настройки'!$B$10="Исключить","",IF('Настройки'!$B$10="Абсолютные значения",ABS(AD34),AD34)),AD34)))</x:f>
      </x:c>
      <x:c r="CH34" s="50" t="str">
        <x:f>IF(26&gt;'Настройки'!$B$3,"",IF(ISBLANK(AE34),IF('Настройки'!$B$9="Нулевой спрос",0,""),IF(AE34&lt;0,IF('Настройки'!$B$10="Исключить","",IF('Настройки'!$B$10="Абсолютные значения",ABS(AE34),AE34)),AE34)))</x:f>
      </x:c>
      <x:c r="CI34" s="50" t="str">
        <x:f>IF(27&gt;'Настройки'!$B$3,"",IF(ISBLANK(AF34),IF('Настройки'!$B$9="Нулевой спрос",0,""),IF(AF34&lt;0,IF('Настройки'!$B$10="Исключить","",IF('Настройки'!$B$10="Абсолютные значения",ABS(AF34),AF34)),AF34)))</x:f>
      </x:c>
      <x:c r="CJ34" s="50" t="str">
        <x:f>IF(28&gt;'Настройки'!$B$3,"",IF(ISBLANK(AG34),IF('Настройки'!$B$9="Нулевой спрос",0,""),IF(AG34&lt;0,IF('Настройки'!$B$10="Исключить","",IF('Настройки'!$B$10="Абсолютные значения",ABS(AG34),AG34)),AG34)))</x:f>
      </x:c>
      <x:c r="CK34" s="50" t="str">
        <x:f>IF(29&gt;'Настройки'!$B$3,"",IF(ISBLANK(AH34),IF('Настройки'!$B$9="Нулевой спрос",0,""),IF(AH34&lt;0,IF('Настройки'!$B$10="Исключить","",IF('Настройки'!$B$10="Абсолютные значения",ABS(AH34),AH34)),AH34)))</x:f>
      </x:c>
      <x:c r="CL34" s="50" t="str">
        <x:f>IF(30&gt;'Настройки'!$B$3,"",IF(ISBLANK(AI34),IF('Настройки'!$B$9="Нулевой спрос",0,""),IF(AI34&lt;0,IF('Настройки'!$B$10="Исключить","",IF('Настройки'!$B$10="Абсолютные значения",ABS(AI34),AI34)),AI34)))</x:f>
      </x:c>
      <x:c r="CM34" s="50" t="str">
        <x:f>IF(31&gt;'Настройки'!$B$3,"",IF(ISBLANK(AJ34),IF('Настройки'!$B$9="Нулевой спрос",0,""),IF(AJ34&lt;0,IF('Настройки'!$B$10="Исключить","",IF('Настройки'!$B$10="Абсолютные значения",ABS(AJ34),AJ34)),AJ34)))</x:f>
      </x:c>
      <x:c r="CN34" s="50" t="str">
        <x:f>IF(32&gt;'Настройки'!$B$3,"",IF(ISBLANK(AK34),IF('Настройки'!$B$9="Нулевой спрос",0,""),IF(AK34&lt;0,IF('Настройки'!$B$10="Исключить","",IF('Настройки'!$B$10="Абсолютные значения",ABS(AK34),AK34)),AK34)))</x:f>
      </x:c>
      <x:c r="CO34" s="50" t="str">
        <x:f>IF(33&gt;'Настройки'!$B$3,"",IF(ISBLANK(AL34),IF('Настройки'!$B$9="Нулевой спрос",0,""),IF(AL34&lt;0,IF('Настройки'!$B$10="Исключить","",IF('Настройки'!$B$10="Абсолютные значения",ABS(AL34),AL34)),AL34)))</x:f>
      </x:c>
      <x:c r="CP34" s="50" t="str">
        <x:f>IF(34&gt;'Настройки'!$B$3,"",IF(ISBLANK(AM34),IF('Настройки'!$B$9="Нулевой спрос",0,""),IF(AM34&lt;0,IF('Настройки'!$B$10="Исключить","",IF('Настройки'!$B$10="Абсолютные значения",ABS(AM34),AM34)),AM34)))</x:f>
      </x:c>
      <x:c r="CQ34" s="50" t="str">
        <x:f>IF(35&gt;'Настройки'!$B$3,"",IF(ISBLANK(AN34),IF('Настройки'!$B$9="Нулевой спрос",0,""),IF(AN34&lt;0,IF('Настройки'!$B$10="Исключить","",IF('Настройки'!$B$10="Абсолютные значения",ABS(AN34),AN34)),AN34)))</x:f>
      </x:c>
      <x:c r="CR34" s="50" t="str">
        <x:f>IF(36&gt;'Настройки'!$B$3,"",IF(ISBLANK(AO34),IF('Настройки'!$B$9="Нулевой спрос",0,""),IF(AO34&lt;0,IF('Настройки'!$B$10="Исключить","",IF('Настройки'!$B$10="Абсолютные значения",ABS(AO34),AO34)),AO34)))</x:f>
      </x:c>
      <x:c r="CS34" s="50" t="str">
        <x:f>IF(OR(1&gt;'Настройки'!$B$3,ISBLANK(BI34),BI34=0),"",BI34)</x:f>
      </x:c>
      <x:c r="CT34" s="50" t="str">
        <x:f>IF(OR(2&gt;'Настройки'!$B$3,ISBLANK(BJ34),BJ34=0),"",BJ34)</x:f>
      </x:c>
      <x:c r="CU34" s="50" t="str">
        <x:f>IF(OR(3&gt;'Настройки'!$B$3,ISBLANK(BK34),BK34=0),"",BK34)</x:f>
      </x:c>
      <x:c r="CV34" s="50" t="str">
        <x:f>IF(OR(4&gt;'Настройки'!$B$3,ISBLANK(BL34),BL34=0),"",BL34)</x:f>
      </x:c>
      <x:c r="CW34" s="50" t="str">
        <x:f>IF(OR(5&gt;'Настройки'!$B$3,ISBLANK(BM34),BM34=0),"",BM34)</x:f>
      </x:c>
      <x:c r="CX34" s="50" t="str">
        <x:f>IF(OR(6&gt;'Настройки'!$B$3,ISBLANK(BN34),BN34=0),"",BN34)</x:f>
      </x:c>
      <x:c r="CY34" s="50" t="str">
        <x:f>IF(OR(7&gt;'Настройки'!$B$3,ISBLANK(BO34),BO34=0),"",BO34)</x:f>
      </x:c>
      <x:c r="CZ34" s="50" t="str">
        <x:f>IF(OR(8&gt;'Настройки'!$B$3,ISBLANK(BP34),BP34=0),"",BP34)</x:f>
      </x:c>
      <x:c r="DA34" s="50" t="str">
        <x:f>IF(OR(9&gt;'Настройки'!$B$3,ISBLANK(BQ34),BQ34=0),"",BQ34)</x:f>
      </x:c>
      <x:c r="DB34" s="50" t="str">
        <x:f>IF(OR(10&gt;'Настройки'!$B$3,ISBLANK(BR34),BR34=0),"",BR34)</x:f>
      </x:c>
      <x:c r="DC34" s="50" t="str">
        <x:f>IF(OR(11&gt;'Настройки'!$B$3,ISBLANK(BS34),BS34=0),"",BS34)</x:f>
      </x:c>
      <x:c r="DD34" s="50" t="str">
        <x:f>IF(OR(12&gt;'Настройки'!$B$3,ISBLANK(BT34),BT34=0),"",BT34)</x:f>
      </x:c>
      <x:c r="DE34" s="50" t="str">
        <x:f>IF(OR(13&gt;'Настройки'!$B$3,ISBLANK(BU34),BU34=0),"",BU34)</x:f>
      </x:c>
      <x:c r="DF34" s="50" t="str">
        <x:f>IF(OR(14&gt;'Настройки'!$B$3,ISBLANK(BV34),BV34=0),"",BV34)</x:f>
      </x:c>
      <x:c r="DG34" s="50" t="str">
        <x:f>IF(OR(15&gt;'Настройки'!$B$3,ISBLANK(BW34),BW34=0),"",BW34)</x:f>
      </x:c>
      <x:c r="DH34" s="50" t="str">
        <x:f>IF(OR(16&gt;'Настройки'!$B$3,ISBLANK(BX34),BX34=0),"",BX34)</x:f>
      </x:c>
      <x:c r="DI34" s="50" t="str">
        <x:f>IF(OR(17&gt;'Настройки'!$B$3,ISBLANK(BY34),BY34=0),"",BY34)</x:f>
      </x:c>
      <x:c r="DJ34" s="50" t="str">
        <x:f>IF(OR(18&gt;'Настройки'!$B$3,ISBLANK(BZ34),BZ34=0),"",BZ34)</x:f>
      </x:c>
      <x:c r="DK34" s="50" t="str">
        <x:f>IF(OR(19&gt;'Настройки'!$B$3,ISBLANK(CA34),CA34=0),"",CA34)</x:f>
      </x:c>
      <x:c r="DL34" s="50" t="str">
        <x:f>IF(OR(20&gt;'Настройки'!$B$3,ISBLANK(CB34),CB34=0),"",CB34)</x:f>
      </x:c>
      <x:c r="DM34" s="50" t="str">
        <x:f>IF(OR(21&gt;'Настройки'!$B$3,ISBLANK(CC34),CC34=0),"",CC34)</x:f>
      </x:c>
      <x:c r="DN34" s="50" t="str">
        <x:f>IF(OR(22&gt;'Настройки'!$B$3,ISBLANK(CD34),CD34=0),"",CD34)</x:f>
      </x:c>
      <x:c r="DO34" s="50" t="str">
        <x:f>IF(OR(23&gt;'Настройки'!$B$3,ISBLANK(CE34),CE34=0),"",CE34)</x:f>
      </x:c>
      <x:c r="DP34" s="50" t="str">
        <x:f>IF(OR(24&gt;'Настройки'!$B$3,ISBLANK(CF34),CF34=0),"",CF34)</x:f>
      </x:c>
      <x:c r="DQ34" s="50" t="str">
        <x:f>IF(OR(25&gt;'Настройки'!$B$3,ISBLANK(CG34),CG34=0),"",CG34)</x:f>
      </x:c>
      <x:c r="DR34" s="50" t="str">
        <x:f>IF(OR(26&gt;'Настройки'!$B$3,ISBLANK(CH34),CH34=0),"",CH34)</x:f>
      </x:c>
      <x:c r="DS34" s="50" t="str">
        <x:f>IF(OR(27&gt;'Настройки'!$B$3,ISBLANK(CI34),CI34=0),"",CI34)</x:f>
      </x:c>
      <x:c r="DT34" s="50" t="str">
        <x:f>IF(OR(28&gt;'Настройки'!$B$3,ISBLANK(CJ34),CJ34=0),"",CJ34)</x:f>
      </x:c>
      <x:c r="DU34" s="50" t="str">
        <x:f>IF(OR(29&gt;'Настройки'!$B$3,ISBLANK(CK34),CK34=0),"",CK34)</x:f>
      </x:c>
      <x:c r="DV34" s="50" t="str">
        <x:f>IF(OR(30&gt;'Настройки'!$B$3,ISBLANK(CL34),CL34=0),"",CL34)</x:f>
      </x:c>
      <x:c r="DW34" s="50" t="str">
        <x:f>IF(OR(31&gt;'Настройки'!$B$3,ISBLANK(CM34),CM34=0),"",CM34)</x:f>
      </x:c>
      <x:c r="DX34" s="50" t="str">
        <x:f>IF(OR(32&gt;'Настройки'!$B$3,ISBLANK(CN34),CN34=0),"",CN34)</x:f>
      </x:c>
      <x:c r="DY34" s="50" t="str">
        <x:f>IF(OR(33&gt;'Настройки'!$B$3,ISBLANK(CO34),CO34=0),"",CO34)</x:f>
      </x:c>
      <x:c r="DZ34" s="50" t="str">
        <x:f>IF(OR(34&gt;'Настройки'!$B$3,ISBLANK(CP34),CP34=0),"",CP34)</x:f>
      </x:c>
      <x:c r="EA34" s="50" t="str">
        <x:f>IF(OR(35&gt;'Настройки'!$B$3,ISBLANK(CQ34),CQ34=0),"",CQ34)</x:f>
      </x:c>
      <x:c r="EB34" s="50" t="str">
        <x:f>IF(OR(36&gt;'Настройки'!$B$3,ISBLANK(CR34),CR34=0),"",CR34)</x:f>
      </x:c>
      <x:c r="EC34" s="50" t="str">
        <x:f>IF(A34="","",IF(OR(BB34="AZ",BB34="BZ"),10000+ROW(),IF(AZ34&gt;'Настройки'!$B$11,20000+ROW(),IF(BF34&lt;&gt;"Обычный",30000+ROW(),IF(AX34&lt;=0,40000+ROW(),"")))))</x:f>
      </x:c>
      <x:c r="ED34" s="50" t="str">
        <x:f>IF(EC34="","",COUNTIFS($EC$2:$EC$1001,"&gt;0",$EC$2:$EC$1001,"&lt;"&amp;EC34)+1)</x:f>
      </x:c>
    </x:row>
    <x:row r="35">
      <x:c r="A35" s="115"/>
      <x:c r="B35" s="115"/>
      <x:c r="C35" s="115"/>
      <x:c r="D35" s="118"/>
      <x:c r="E35" s="118"/>
      <x:c r="F35" s="118"/>
      <x:c r="G35" s="118"/>
      <x:c r="H35" s="118"/>
      <x:c r="I35" s="118"/>
      <x:c r="J35" s="118"/>
      <x:c r="K35" s="118"/>
      <x:c r="L35" s="118"/>
      <x:c r="M35" s="118"/>
      <x:c r="N35" s="118"/>
      <x:c r="O35" s="118"/>
      <x:c r="P35" s="118"/>
      <x:c r="Q35" s="118"/>
      <x:c r="R35" s="118"/>
      <x:c r="S35" s="118"/>
      <x:c r="T35" s="118"/>
      <x:c r="U35" s="118"/>
      <x:c r="V35" s="118"/>
      <x:c r="W35" s="118"/>
      <x:c r="X35" s="118"/>
      <x:c r="Y35" s="118"/>
      <x:c r="Z35" s="118"/>
      <x:c r="AA35" s="118"/>
      <x:c r="AB35" s="118"/>
      <x:c r="AC35" s="118"/>
      <x:c r="AD35" s="118"/>
      <x:c r="AE35" s="118"/>
      <x:c r="AF35" s="118"/>
      <x:c r="AG35" s="118"/>
      <x:c r="AH35" s="118"/>
      <x:c r="AI35" s="118"/>
      <x:c r="AJ35" s="118"/>
      <x:c r="AK35" s="118"/>
      <x:c r="AL35" s="118"/>
      <x:c r="AM35" s="118"/>
      <x:c r="AN35" s="118"/>
      <x:c r="AO35" s="118"/>
      <x:c r="AP35" s="115"/>
      <x:c r="AQ35" s="49" t="str">
        <x:f>IF(A35="","",COUNT(BI35:INDEX(BI35:CR35,1,'Настройки'!$B$3)))</x:f>
      </x:c>
      <x:c r="AR35" s="49" t="str">
        <x:f>IF(A35="","",SUM(BI35:INDEX(BI35:CR35,1,'Настройки'!$B$3)))</x:f>
      </x:c>
      <x:c r="AS35" s="58" t="str">
        <x:f>IF(A35="","",IF('Настройки'!$B$4="Стоимость потребления",AR35*D35,IF('Настройки'!$B$4="Количество",AR35,E35)))</x:f>
      </x:c>
      <x:c r="AT35" s="61" t="str">
        <x:f>IF(OR(A35="",AS35&lt;0,SUM($AS$2:$AS$1001)&lt;=0),"",AS35/SUM($AS$2:$AS$1001))</x:f>
      </x:c>
      <x:c r="AU35" s="61" t="str">
        <x:f>IF(OR(A35="",AS35&lt;0,SUM($AS$2:$AS$1001)&lt;=0),"",SUMIFS($AS$2:$AS$1001,$AS$2:$AS$1001,"&gt;"&amp;AS35)/SUM($AS$2:$AS$1001))</x:f>
      </x:c>
      <x:c r="AV35" s="61" t="str">
        <x:f>IF(OR(A35="",AS35&lt;0,SUM($AS$2:$AS$1001)&lt;=0),"",SUMIFS($AS$2:$AS$1001,$AS$2:$AS$1001,"&gt;="&amp;AS35)/SUM($AS$2:$AS$1001))</x:f>
      </x:c>
      <x:c r="AW35" s="49" t="str">
        <x:f>IF(A35="","",IF(SUM($AS$2:$AS$1001)&lt;=0,"Не определён",IF(AS35&lt;0,"Исключение",IF(AU35&lt;'Настройки'!$B$5,"A",IF(AU35&lt;'Настройки'!$B$6,"B","C")))))</x:f>
      </x:c>
      <x:c r="AX35" s="58" t="str">
        <x:f>IF(A35="","",IF(AQ35=0,"",AVERAGE(BI35:INDEX(BI35:CR35,1,'Настройки'!$B$3))))</x:f>
      </x:c>
      <x:c r="AY35" s="58" t="str">
        <x:f>IF(OR(A35="",AQ35=0),"",STDEVP(BI35:INDEX(BI35:CR35,1,'Настройки'!$B$3)))</x:f>
      </x:c>
      <x:c r="AZ35" s="61" t="str">
        <x:f>IF(OR(A35="",AQ35&lt;'Настройки'!$B$12,AX35&lt;=0,AND('Настройки'!$B$10="Блокировать",COUNTIF(F35:INDEX(F35:AO35,1,'Настройки'!$B$3),"&lt;0")&gt;0)),"",AY35/ABS(AX35))</x:f>
      </x:c>
      <x:c r="BA35" s="49" t="str">
        <x:f>IF(A35="","",IF(AND('Настройки'!$B$10="Блокировать",COUNTIF(F35:INDEX(F35:AO35,1,'Настройки'!$B$3),"&lt;0")&gt;0),"Не определён",IF(AQ35&lt;'Настройки'!$B$12,"Не определён",IF(AX35=0,"Нет спроса",IF(AX35&lt;0,"Не определён",IF(AZ35&lt;='Настройки'!$B$7,"X",IF(AZ35&lt;='Настройки'!$B$8,"Y","Z")))))))</x:f>
      </x:c>
      <x:c r="BB35" s="49" t="str">
        <x:f>IF(OR(A35="",LEN(AW35)&lt;&gt;1,LEN(BA35)&lt;&gt;1),"",AW35&amp;BA35)</x:f>
      </x:c>
      <x:c r="BC35" s="61" t="str">
        <x:f>IF(OR(A35="",AQ35=0),"",(COUNT(BI35:INDEX(BI35:CR35,1,'Настройки'!$B$3))-COUNT(CS35:INDEX(CS35:EB35,1,'Настройки'!$B$3)))/AQ35)</x:f>
      </x:c>
      <x:c r="BD35" s="64" t="str">
        <x:f>IF(OR(A35="",COUNT(CS35:INDEX(CS35:EB35,1,'Настройки'!$B$3))=0),"",AQ35/COUNT(CS35:INDEX(CS35:EB35,1,'Настройки'!$B$3)))</x:f>
      </x:c>
      <x:c r="BE35" s="64" t="str">
        <x:f>IF(OR(A35="",COUNT(CS35:INDEX(CS35:EB35,1,'Настройки'!$B$3))=0),"",IF(AVERAGE(CS35:INDEX(CS35:EB35,1,'Настройки'!$B$3))=0,"",(STDEVP(CS35:INDEX(CS35:EB35,1,'Настройки'!$B$3))/ABS(AVERAGE(CS35:INDEX(CS35:EB35,1,'Настройки'!$B$3))))^2))</x:f>
      </x:c>
      <x:c r="BF35" s="49" t="str">
        <x:f>IF(A35="","",IF(AQ35&lt;3,"Недостаточно",IF(AQ35&lt;6,"Предварительный","Обычный")))</x:f>
      </x:c>
      <x:c r="BG35" s="49" t="str">
        <x:f>IF(A35="","",IF(COUNTIF(F35:INDEX(F35:AO35,1,'Настройки'!$B$3),"&lt;0")&gt;0,IF('Настройки'!$B$10="Блокировать","Отрицательный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"),"")&amp;IF(AQ35&lt;3,"Недостаточно истории. ",IF(AQ35&lt;6,"Предварительная классификация. ",""))&amp;IF(AX35=0,"Нет спроса за горизонт. ","")&amp;IF(AZ35&gt;'Настройки'!$B$11,"Экстремальная вариативность. ",""))</x:f>
      </x:c>
      <x:c r="BH35" s="49" t="str">
        <x:f>IF(A35="","",IFERROR(VLOOKUP(BB35,'Настройки'!$D$3:$E$11,2,FALSE),"Сначала проверьте исходные данные и историю спроса.")&amp;" Уточните срок поставки, MOQ и критичность.")</x:f>
      </x:c>
      <x:c r="BI35" s="50" t="str">
        <x:f>IF(1&gt;'Настройки'!$B$3,"",IF(ISBLANK(F35),IF('Настройки'!$B$9="Нулевой спрос",0,""),IF(F35&lt;0,IF('Настройки'!$B$10="Исключить","",IF('Настройки'!$B$10="Абсолютные значения",ABS(F35),F35)),F35)))</x:f>
      </x:c>
      <x:c r="BJ35" s="50" t="str">
        <x:f>IF(2&gt;'Настройки'!$B$3,"",IF(ISBLANK(G35),IF('Настройки'!$B$9="Нулевой спрос",0,""),IF(G35&lt;0,IF('Настройки'!$B$10="Исключить","",IF('Настройки'!$B$10="Абсолютные значения",ABS(G35),G35)),G35)))</x:f>
      </x:c>
      <x:c r="BK35" s="50" t="str">
        <x:f>IF(3&gt;'Настройки'!$B$3,"",IF(ISBLANK(H35),IF('Настройки'!$B$9="Нулевой спрос",0,""),IF(H35&lt;0,IF('Настройки'!$B$10="Исключить","",IF('Настройки'!$B$10="Абсолютные значения",ABS(H35),H35)),H35)))</x:f>
      </x:c>
      <x:c r="BL35" s="50" t="str">
        <x:f>IF(4&gt;'Настройки'!$B$3,"",IF(ISBLANK(I35),IF('Настройки'!$B$9="Нулевой спрос",0,""),IF(I35&lt;0,IF('Настройки'!$B$10="Исключить","",IF('Настройки'!$B$10="Абсолютные значения",ABS(I35),I35)),I35)))</x:f>
      </x:c>
      <x:c r="BM35" s="50" t="str">
        <x:f>IF(5&gt;'Настройки'!$B$3,"",IF(ISBLANK(J35),IF('Настройки'!$B$9="Нулевой спрос",0,""),IF(J35&lt;0,IF('Настройки'!$B$10="Исключить","",IF('Настройки'!$B$10="Абсолютные значения",ABS(J35),J35)),J35)))</x:f>
      </x:c>
      <x:c r="BN35" s="50" t="str">
        <x:f>IF(6&gt;'Настройки'!$B$3,"",IF(ISBLANK(K35),IF('Настройки'!$B$9="Нулевой спрос",0,""),IF(K35&lt;0,IF('Настройки'!$B$10="Исключить","",IF('Настройки'!$B$10="Абсолютные значения",ABS(K35),K35)),K35)))</x:f>
      </x:c>
      <x:c r="BO35" s="50" t="str">
        <x:f>IF(7&gt;'Настройки'!$B$3,"",IF(ISBLANK(L35),IF('Настройки'!$B$9="Нулевой спрос",0,""),IF(L35&lt;0,IF('Настройки'!$B$10="Исключить","",IF('Настройки'!$B$10="Абсолютные значения",ABS(L35),L35)),L35)))</x:f>
      </x:c>
      <x:c r="BP35" s="50" t="str">
        <x:f>IF(8&gt;'Настройки'!$B$3,"",IF(ISBLANK(M35),IF('Настройки'!$B$9="Нулевой спрос",0,""),IF(M35&lt;0,IF('Настройки'!$B$10="Исключить","",IF('Настройки'!$B$10="Абсолютные значения",ABS(M35),M35)),M35)))</x:f>
      </x:c>
      <x:c r="BQ35" s="50" t="str">
        <x:f>IF(9&gt;'Настройки'!$B$3,"",IF(ISBLANK(N35),IF('Настройки'!$B$9="Нулевой спрос",0,""),IF(N35&lt;0,IF('Настройки'!$B$10="Исключить","",IF('Настройки'!$B$10="Абсолютные значения",ABS(N35),N35)),N35)))</x:f>
      </x:c>
      <x:c r="BR35" s="50" t="str">
        <x:f>IF(10&gt;'Настройки'!$B$3,"",IF(ISBLANK(O35),IF('Настройки'!$B$9="Нулевой спрос",0,""),IF(O35&lt;0,IF('Настройки'!$B$10="Исключить","",IF('Настройки'!$B$10="Абсолютные значения",ABS(O35),O35)),O35)))</x:f>
      </x:c>
      <x:c r="BS35" s="50" t="str">
        <x:f>IF(11&gt;'Настройки'!$B$3,"",IF(ISBLANK(P35),IF('Настройки'!$B$9="Нулевой спрос",0,""),IF(P35&lt;0,IF('Настройки'!$B$10="Исключить","",IF('Настройки'!$B$10="Абсолютные значения",ABS(P35),P35)),P35)))</x:f>
      </x:c>
      <x:c r="BT35" s="50" t="str">
        <x:f>IF(12&gt;'Настройки'!$B$3,"",IF(ISBLANK(Q35),IF('Настройки'!$B$9="Нулевой спрос",0,""),IF(Q35&lt;0,IF('Настройки'!$B$10="Исключить","",IF('Настройки'!$B$10="Абсолютные значения",ABS(Q35),Q35)),Q35)))</x:f>
      </x:c>
      <x:c r="BU35" s="50" t="str">
        <x:f>IF(13&gt;'Настройки'!$B$3,"",IF(ISBLANK(R35),IF('Настройки'!$B$9="Нулевой спрос",0,""),IF(R35&lt;0,IF('Настройки'!$B$10="Исключить","",IF('Настройки'!$B$10="Абсолютные значения",ABS(R35),R35)),R35)))</x:f>
      </x:c>
      <x:c r="BV35" s="50" t="str">
        <x:f>IF(14&gt;'Настройки'!$B$3,"",IF(ISBLANK(S35),IF('Настройки'!$B$9="Нулевой спрос",0,""),IF(S35&lt;0,IF('Настройки'!$B$10="Исключить","",IF('Настройки'!$B$10="Абсолютные значения",ABS(S35),S35)),S35)))</x:f>
      </x:c>
      <x:c r="BW35" s="50" t="str">
        <x:f>IF(15&gt;'Настройки'!$B$3,"",IF(ISBLANK(T35),IF('Настройки'!$B$9="Нулевой спрос",0,""),IF(T35&lt;0,IF('Настройки'!$B$10="Исключить","",IF('Настройки'!$B$10="Абсолютные значения",ABS(T35),T35)),T35)))</x:f>
      </x:c>
      <x:c r="BX35" s="50" t="str">
        <x:f>IF(16&gt;'Настройки'!$B$3,"",IF(ISBLANK(U35),IF('Настройки'!$B$9="Нулевой спрос",0,""),IF(U35&lt;0,IF('Настройки'!$B$10="Исключить","",IF('Настройки'!$B$10="Абсолютные значения",ABS(U35),U35)),U35)))</x:f>
      </x:c>
      <x:c r="BY35" s="50" t="str">
        <x:f>IF(17&gt;'Настройки'!$B$3,"",IF(ISBLANK(V35),IF('Настройки'!$B$9="Нулевой спрос",0,""),IF(V35&lt;0,IF('Настройки'!$B$10="Исключить","",IF('Настройки'!$B$10="Абсолютные значения",ABS(V35),V35)),V35)))</x:f>
      </x:c>
      <x:c r="BZ35" s="50" t="str">
        <x:f>IF(18&gt;'Настройки'!$B$3,"",IF(ISBLANK(W35),IF('Настройки'!$B$9="Нулевой спрос",0,""),IF(W35&lt;0,IF('Настройки'!$B$10="Исключить","",IF('Настройки'!$B$10="Абсолютные значения",ABS(W35),W35)),W35)))</x:f>
      </x:c>
      <x:c r="CA35" s="50" t="str">
        <x:f>IF(19&gt;'Настройки'!$B$3,"",IF(ISBLANK(X35),IF('Настройки'!$B$9="Нулевой спрос",0,""),IF(X35&lt;0,IF('Настройки'!$B$10="Исключить","",IF('Настройки'!$B$10="Абсолютные значения",ABS(X35),X35)),X35)))</x:f>
      </x:c>
      <x:c r="CB35" s="50" t="str">
        <x:f>IF(20&gt;'Настройки'!$B$3,"",IF(ISBLANK(Y35),IF('Настройки'!$B$9="Нулевой спрос",0,""),IF(Y35&lt;0,IF('Настройки'!$B$10="Исключить","",IF('Настройки'!$B$10="Абсолютные значения",ABS(Y35),Y35)),Y35)))</x:f>
      </x:c>
      <x:c r="CC35" s="50" t="str">
        <x:f>IF(21&gt;'Настройки'!$B$3,"",IF(ISBLANK(Z35),IF('Настройки'!$B$9="Нулевой спрос",0,""),IF(Z35&lt;0,IF('Настройки'!$B$10="Исключить","",IF('Настройки'!$B$10="Абсолютные значения",ABS(Z35),Z35)),Z35)))</x:f>
      </x:c>
      <x:c r="CD35" s="50" t="str">
        <x:f>IF(22&gt;'Настройки'!$B$3,"",IF(ISBLANK(AA35),IF('Настройки'!$B$9="Нулевой спрос",0,""),IF(AA35&lt;0,IF('Настройки'!$B$10="Исключить","",IF('Настройки'!$B$10="Абсолютные значения",ABS(AA35),AA35)),AA35)))</x:f>
      </x:c>
      <x:c r="CE35" s="50" t="str">
        <x:f>IF(23&gt;'Настройки'!$B$3,"",IF(ISBLANK(AB35),IF('Настройки'!$B$9="Нулевой спрос",0,""),IF(AB35&lt;0,IF('Настройки'!$B$10="Исключить","",IF('Настройки'!$B$10="Абсолютные значения",ABS(AB35),AB35)),AB35)))</x:f>
      </x:c>
      <x:c r="CF35" s="50" t="str">
        <x:f>IF(24&gt;'Настройки'!$B$3,"",IF(ISBLANK(AC35),IF('Настройки'!$B$9="Нулевой спрос",0,""),IF(AC35&lt;0,IF('Настройки'!$B$10="Исключить","",IF('Настройки'!$B$10="Абсолютные значения",ABS(AC35),AC35)),AC35)))</x:f>
      </x:c>
      <x:c r="CG35" s="50" t="str">
        <x:f>IF(25&gt;'Настройки'!$B$3,"",IF(ISBLANK(AD35),IF('Настройки'!$B$9="Нулевой спрос",0,""),IF(AD35&lt;0,IF('Настройки'!$B$10="Исключить","",IF('Настройки'!$B$10="Абсолютные значения",ABS(AD35),AD35)),AD35)))</x:f>
      </x:c>
      <x:c r="CH35" s="50" t="str">
        <x:f>IF(26&gt;'Настройки'!$B$3,"",IF(ISBLANK(AE35),IF('Настройки'!$B$9="Нулевой спрос",0,""),IF(AE35&lt;0,IF('Настройки'!$B$10="Исключить","",IF('Настройки'!$B$10="Абсолютные значения",ABS(AE35),AE35)),AE35)))</x:f>
      </x:c>
      <x:c r="CI35" s="50" t="str">
        <x:f>IF(27&gt;'Настройки'!$B$3,"",IF(ISBLANK(AF35),IF('Настройки'!$B$9="Нулевой спрос",0,""),IF(AF35&lt;0,IF('Настройки'!$B$10="Исключить","",IF('Настройки'!$B$10="Абсолютные значения",ABS(AF35),AF35)),AF35)))</x:f>
      </x:c>
      <x:c r="CJ35" s="50" t="str">
        <x:f>IF(28&gt;'Настройки'!$B$3,"",IF(ISBLANK(AG35),IF('Настройки'!$B$9="Нулевой спрос",0,""),IF(AG35&lt;0,IF('Настройки'!$B$10="Исключить","",IF('Настройки'!$B$10="Абсолютные значения",ABS(AG35),AG35)),AG35)))</x:f>
      </x:c>
      <x:c r="CK35" s="50" t="str">
        <x:f>IF(29&gt;'Настройки'!$B$3,"",IF(ISBLANK(AH35),IF('Настройки'!$B$9="Нулевой спрос",0,""),IF(AH35&lt;0,IF('Настройки'!$B$10="Исключить","",IF('Настройки'!$B$10="Абсолютные значения",ABS(AH35),AH35)),AH35)))</x:f>
      </x:c>
      <x:c r="CL35" s="50" t="str">
        <x:f>IF(30&gt;'Настройки'!$B$3,"",IF(ISBLANK(AI35),IF('Настройки'!$B$9="Нулевой спрос",0,""),IF(AI35&lt;0,IF('Настройки'!$B$10="Исключить","",IF('Настройки'!$B$10="Абсолютные значения",ABS(AI35),AI35)),AI35)))</x:f>
      </x:c>
      <x:c r="CM35" s="50" t="str">
        <x:f>IF(31&gt;'Настройки'!$B$3,"",IF(ISBLANK(AJ35),IF('Настройки'!$B$9="Нулевой спрос",0,""),IF(AJ35&lt;0,IF('Настройки'!$B$10="Исключить","",IF('Настройки'!$B$10="Абсолютные значения",ABS(AJ35),AJ35)),AJ35)))</x:f>
      </x:c>
      <x:c r="CN35" s="50" t="str">
        <x:f>IF(32&gt;'Настройки'!$B$3,"",IF(ISBLANK(AK35),IF('Настройки'!$B$9="Нулевой спрос",0,""),IF(AK35&lt;0,IF('Настройки'!$B$10="Исключить","",IF('Настройки'!$B$10="Абсолютные значения",ABS(AK35),AK35)),AK35)))</x:f>
      </x:c>
      <x:c r="CO35" s="50" t="str">
        <x:f>IF(33&gt;'Настройки'!$B$3,"",IF(ISBLANK(AL35),IF('Настройки'!$B$9="Нулевой спрос",0,""),IF(AL35&lt;0,IF('Настройки'!$B$10="Исключить","",IF('Настройки'!$B$10="Абсолютные значения",ABS(AL35),AL35)),AL35)))</x:f>
      </x:c>
      <x:c r="CP35" s="50" t="str">
        <x:f>IF(34&gt;'Настройки'!$B$3,"",IF(ISBLANK(AM35),IF('Настройки'!$B$9="Нулевой спрос",0,""),IF(AM35&lt;0,IF('Настройки'!$B$10="Исключить","",IF('Настройки'!$B$10="Абсолютные значения",ABS(AM35),AM35)),AM35)))</x:f>
      </x:c>
      <x:c r="CQ35" s="50" t="str">
        <x:f>IF(35&gt;'Настройки'!$B$3,"",IF(ISBLANK(AN35),IF('Настройки'!$B$9="Нулевой спрос",0,""),IF(AN35&lt;0,IF('Настройки'!$B$10="Исключить","",IF('Настройки'!$B$10="Абсолютные значения",ABS(AN35),AN35)),AN35)))</x:f>
      </x:c>
      <x:c r="CR35" s="50" t="str">
        <x:f>IF(36&gt;'Настройки'!$B$3,"",IF(ISBLANK(AO35),IF('Настройки'!$B$9="Нулевой спрос",0,""),IF(AO35&lt;0,IF('Настройки'!$B$10="Исключить","",IF('Настройки'!$B$10="Абсолютные значения",ABS(AO35),AO35)),AO35)))</x:f>
      </x:c>
      <x:c r="CS35" s="50" t="str">
        <x:f>IF(OR(1&gt;'Настройки'!$B$3,ISBLANK(BI35),BI35=0),"",BI35)</x:f>
      </x:c>
      <x:c r="CT35" s="50" t="str">
        <x:f>IF(OR(2&gt;'Настройки'!$B$3,ISBLANK(BJ35),BJ35=0),"",BJ35)</x:f>
      </x:c>
      <x:c r="CU35" s="50" t="str">
        <x:f>IF(OR(3&gt;'Настройки'!$B$3,ISBLANK(BK35),BK35=0),"",BK35)</x:f>
      </x:c>
      <x:c r="CV35" s="50" t="str">
        <x:f>IF(OR(4&gt;'Настройки'!$B$3,ISBLANK(BL35),BL35=0),"",BL35)</x:f>
      </x:c>
      <x:c r="CW35" s="50" t="str">
        <x:f>IF(OR(5&gt;'Настройки'!$B$3,ISBLANK(BM35),BM35=0),"",BM35)</x:f>
      </x:c>
      <x:c r="CX35" s="50" t="str">
        <x:f>IF(OR(6&gt;'Настройки'!$B$3,ISBLANK(BN35),BN35=0),"",BN35)</x:f>
      </x:c>
      <x:c r="CY35" s="50" t="str">
        <x:f>IF(OR(7&gt;'Настройки'!$B$3,ISBLANK(BO35),BO35=0),"",BO35)</x:f>
      </x:c>
      <x:c r="CZ35" s="50" t="str">
        <x:f>IF(OR(8&gt;'Настройки'!$B$3,ISBLANK(BP35),BP35=0),"",BP35)</x:f>
      </x:c>
      <x:c r="DA35" s="50" t="str">
        <x:f>IF(OR(9&gt;'Настройки'!$B$3,ISBLANK(BQ35),BQ35=0),"",BQ35)</x:f>
      </x:c>
      <x:c r="DB35" s="50" t="str">
        <x:f>IF(OR(10&gt;'Настройки'!$B$3,ISBLANK(BR35),BR35=0),"",BR35)</x:f>
      </x:c>
      <x:c r="DC35" s="50" t="str">
        <x:f>IF(OR(11&gt;'Настройки'!$B$3,ISBLANK(BS35),BS35=0),"",BS35)</x:f>
      </x:c>
      <x:c r="DD35" s="50" t="str">
        <x:f>IF(OR(12&gt;'Настройки'!$B$3,ISBLANK(BT35),BT35=0),"",BT35)</x:f>
      </x:c>
      <x:c r="DE35" s="50" t="str">
        <x:f>IF(OR(13&gt;'Настройки'!$B$3,ISBLANK(BU35),BU35=0),"",BU35)</x:f>
      </x:c>
      <x:c r="DF35" s="50" t="str">
        <x:f>IF(OR(14&gt;'Настройки'!$B$3,ISBLANK(BV35),BV35=0),"",BV35)</x:f>
      </x:c>
      <x:c r="DG35" s="50" t="str">
        <x:f>IF(OR(15&gt;'Настройки'!$B$3,ISBLANK(BW35),BW35=0),"",BW35)</x:f>
      </x:c>
      <x:c r="DH35" s="50" t="str">
        <x:f>IF(OR(16&gt;'Настройки'!$B$3,ISBLANK(BX35),BX35=0),"",BX35)</x:f>
      </x:c>
      <x:c r="DI35" s="50" t="str">
        <x:f>IF(OR(17&gt;'Настройки'!$B$3,ISBLANK(BY35),BY35=0),"",BY35)</x:f>
      </x:c>
      <x:c r="DJ35" s="50" t="str">
        <x:f>IF(OR(18&gt;'Настройки'!$B$3,ISBLANK(BZ35),BZ35=0),"",BZ35)</x:f>
      </x:c>
      <x:c r="DK35" s="50" t="str">
        <x:f>IF(OR(19&gt;'Настройки'!$B$3,ISBLANK(CA35),CA35=0),"",CA35)</x:f>
      </x:c>
      <x:c r="DL35" s="50" t="str">
        <x:f>IF(OR(20&gt;'Настройки'!$B$3,ISBLANK(CB35),CB35=0),"",CB35)</x:f>
      </x:c>
      <x:c r="DM35" s="50" t="str">
        <x:f>IF(OR(21&gt;'Настройки'!$B$3,ISBLANK(CC35),CC35=0),"",CC35)</x:f>
      </x:c>
      <x:c r="DN35" s="50" t="str">
        <x:f>IF(OR(22&gt;'Настройки'!$B$3,ISBLANK(CD35),CD35=0),"",CD35)</x:f>
      </x:c>
      <x:c r="DO35" s="50" t="str">
        <x:f>IF(OR(23&gt;'Настройки'!$B$3,ISBLANK(CE35),CE35=0),"",CE35)</x:f>
      </x:c>
      <x:c r="DP35" s="50" t="str">
        <x:f>IF(OR(24&gt;'Настройки'!$B$3,ISBLANK(CF35),CF35=0),"",CF35)</x:f>
      </x:c>
      <x:c r="DQ35" s="50" t="str">
        <x:f>IF(OR(25&gt;'Настройки'!$B$3,ISBLANK(CG35),CG35=0),"",CG35)</x:f>
      </x:c>
      <x:c r="DR35" s="50" t="str">
        <x:f>IF(OR(26&gt;'Настройки'!$B$3,ISBLANK(CH35),CH35=0),"",CH35)</x:f>
      </x:c>
      <x:c r="DS35" s="50" t="str">
        <x:f>IF(OR(27&gt;'Настройки'!$B$3,ISBLANK(CI35),CI35=0),"",CI35)</x:f>
      </x:c>
      <x:c r="DT35" s="50" t="str">
        <x:f>IF(OR(28&gt;'Настройки'!$B$3,ISBLANK(CJ35),CJ35=0),"",CJ35)</x:f>
      </x:c>
      <x:c r="DU35" s="50" t="str">
        <x:f>IF(OR(29&gt;'Настройки'!$B$3,ISBLANK(CK35),CK35=0),"",CK35)</x:f>
      </x:c>
      <x:c r="DV35" s="50" t="str">
        <x:f>IF(OR(30&gt;'Настройки'!$B$3,ISBLANK(CL35),CL35=0),"",CL35)</x:f>
      </x:c>
      <x:c r="DW35" s="50" t="str">
        <x:f>IF(OR(31&gt;'Настройки'!$B$3,ISBLANK(CM35),CM35=0),"",CM35)</x:f>
      </x:c>
      <x:c r="DX35" s="50" t="str">
        <x:f>IF(OR(32&gt;'Настройки'!$B$3,ISBLANK(CN35),CN35=0),"",CN35)</x:f>
      </x:c>
      <x:c r="DY35" s="50" t="str">
        <x:f>IF(OR(33&gt;'Настройки'!$B$3,ISBLANK(CO35),CO35=0),"",CO35)</x:f>
      </x:c>
      <x:c r="DZ35" s="50" t="str">
        <x:f>IF(OR(34&gt;'Настройки'!$B$3,ISBLANK(CP35),CP35=0),"",CP35)</x:f>
      </x:c>
      <x:c r="EA35" s="50" t="str">
        <x:f>IF(OR(35&gt;'Настройки'!$B$3,ISBLANK(CQ35),CQ35=0),"",CQ35)</x:f>
      </x:c>
      <x:c r="EB35" s="50" t="str">
        <x:f>IF(OR(36&gt;'Настройки'!$B$3,ISBLANK(CR35),CR35=0),"",CR35)</x:f>
      </x:c>
      <x:c r="EC35" s="50" t="str">
        <x:f>IF(A35="","",IF(OR(BB35="AZ",BB35="BZ"),10000+ROW(),IF(AZ35&gt;'Настройки'!$B$11,20000+ROW(),IF(BF35&lt;&gt;"Обычный",30000+ROW(),IF(AX35&lt;=0,40000+ROW(),"")))))</x:f>
      </x:c>
      <x:c r="ED35" s="50" t="str">
        <x:f>IF(EC35="","",COUNTIFS($EC$2:$EC$1001,"&gt;0",$EC$2:$EC$1001,"&lt;"&amp;EC35)+1)</x:f>
      </x:c>
    </x:row>
    <x:row r="36">
      <x:c r="A36" s="115"/>
      <x:c r="B36" s="115"/>
      <x:c r="C36" s="115"/>
      <x:c r="D36" s="118"/>
      <x:c r="E36" s="118"/>
      <x:c r="F36" s="118"/>
      <x:c r="G36" s="118"/>
      <x:c r="H36" s="118"/>
      <x:c r="I36" s="118"/>
      <x:c r="J36" s="118"/>
      <x:c r="K36" s="118"/>
      <x:c r="L36" s="118"/>
      <x:c r="M36" s="118"/>
      <x:c r="N36" s="118"/>
      <x:c r="O36" s="118"/>
      <x:c r="P36" s="118"/>
      <x:c r="Q36" s="118"/>
      <x:c r="R36" s="118"/>
      <x:c r="S36" s="118"/>
      <x:c r="T36" s="118"/>
      <x:c r="U36" s="118"/>
      <x:c r="V36" s="118"/>
      <x:c r="W36" s="118"/>
      <x:c r="X36" s="118"/>
      <x:c r="Y36" s="118"/>
      <x:c r="Z36" s="118"/>
      <x:c r="AA36" s="118"/>
      <x:c r="AB36" s="118"/>
      <x:c r="AC36" s="118"/>
      <x:c r="AD36" s="118"/>
      <x:c r="AE36" s="118"/>
      <x:c r="AF36" s="118"/>
      <x:c r="AG36" s="118"/>
      <x:c r="AH36" s="118"/>
      <x:c r="AI36" s="118"/>
      <x:c r="AJ36" s="118"/>
      <x:c r="AK36" s="118"/>
      <x:c r="AL36" s="118"/>
      <x:c r="AM36" s="118"/>
      <x:c r="AN36" s="118"/>
      <x:c r="AO36" s="118"/>
      <x:c r="AP36" s="115"/>
      <x:c r="AQ36" s="49" t="str">
        <x:f>IF(A36="","",COUNT(BI36:INDEX(BI36:CR36,1,'Настройки'!$B$3)))</x:f>
      </x:c>
      <x:c r="AR36" s="49" t="str">
        <x:f>IF(A36="","",SUM(BI36:INDEX(BI36:CR36,1,'Настройки'!$B$3)))</x:f>
      </x:c>
      <x:c r="AS36" s="58" t="str">
        <x:f>IF(A36="","",IF('Настройки'!$B$4="Стоимость потребления",AR36*D36,IF('Настройки'!$B$4="Количество",AR36,E36)))</x:f>
      </x:c>
      <x:c r="AT36" s="61" t="str">
        <x:f>IF(OR(A36="",AS36&lt;0,SUM($AS$2:$AS$1001)&lt;=0),"",AS36/SUM($AS$2:$AS$1001))</x:f>
      </x:c>
      <x:c r="AU36" s="61" t="str">
        <x:f>IF(OR(A36="",AS36&lt;0,SUM($AS$2:$AS$1001)&lt;=0),"",SUMIFS($AS$2:$AS$1001,$AS$2:$AS$1001,"&gt;"&amp;AS36)/SUM($AS$2:$AS$1001))</x:f>
      </x:c>
      <x:c r="AV36" s="61" t="str">
        <x:f>IF(OR(A36="",AS36&lt;0,SUM($AS$2:$AS$1001)&lt;=0),"",SUMIFS($AS$2:$AS$1001,$AS$2:$AS$1001,"&gt;="&amp;AS36)/SUM($AS$2:$AS$1001))</x:f>
      </x:c>
      <x:c r="AW36" s="49" t="str">
        <x:f>IF(A36="","",IF(SUM($AS$2:$AS$1001)&lt;=0,"Не определён",IF(AS36&lt;0,"Исключение",IF(AU36&lt;'Настройки'!$B$5,"A",IF(AU36&lt;'Настройки'!$B$6,"B","C")))))</x:f>
      </x:c>
      <x:c r="AX36" s="58" t="str">
        <x:f>IF(A36="","",IF(AQ36=0,"",AVERAGE(BI36:INDEX(BI36:CR36,1,'Настройки'!$B$3))))</x:f>
      </x:c>
      <x:c r="AY36" s="58" t="str">
        <x:f>IF(OR(A36="",AQ36=0),"",STDEVP(BI36:INDEX(BI36:CR36,1,'Настройки'!$B$3)))</x:f>
      </x:c>
      <x:c r="AZ36" s="61" t="str">
        <x:f>IF(OR(A36="",AQ36&lt;'Настройки'!$B$12,AX36&lt;=0,AND('Настройки'!$B$10="Блокировать",COUNTIF(F36:INDEX(F36:AO36,1,'Настройки'!$B$3),"&lt;0")&gt;0)),"",AY36/ABS(AX36))</x:f>
      </x:c>
      <x:c r="BA36" s="49" t="str">
        <x:f>IF(A36="","",IF(AND('Настройки'!$B$10="Блокировать",COUNTIF(F36:INDEX(F36:AO36,1,'Настройки'!$B$3),"&lt;0")&gt;0),"Не определён",IF(AQ36&lt;'Настройки'!$B$12,"Не определён",IF(AX36=0,"Нет спроса",IF(AX36&lt;0,"Не определён",IF(AZ36&lt;='Настройки'!$B$7,"X",IF(AZ36&lt;='Настройки'!$B$8,"Y","Z")))))))</x:f>
      </x:c>
      <x:c r="BB36" s="49" t="str">
        <x:f>IF(OR(A36="",LEN(AW36)&lt;&gt;1,LEN(BA36)&lt;&gt;1),"",AW36&amp;BA36)</x:f>
      </x:c>
      <x:c r="BC36" s="61" t="str">
        <x:f>IF(OR(A36="",AQ36=0),"",(COUNT(BI36:INDEX(BI36:CR36,1,'Настройки'!$B$3))-COUNT(CS36:INDEX(CS36:EB36,1,'Настройки'!$B$3)))/AQ36)</x:f>
      </x:c>
      <x:c r="BD36" s="64" t="str">
        <x:f>IF(OR(A36="",COUNT(CS36:INDEX(CS36:EB36,1,'Настройки'!$B$3))=0),"",AQ36/COUNT(CS36:INDEX(CS36:EB36,1,'Настройки'!$B$3)))</x:f>
      </x:c>
      <x:c r="BE36" s="64" t="str">
        <x:f>IF(OR(A36="",COUNT(CS36:INDEX(CS36:EB36,1,'Настройки'!$B$3))=0),"",IF(AVERAGE(CS36:INDEX(CS36:EB36,1,'Настройки'!$B$3))=0,"",(STDEVP(CS36:INDEX(CS36:EB36,1,'Настройки'!$B$3))/ABS(AVERAGE(CS36:INDEX(CS36:EB36,1,'Настройки'!$B$3))))^2))</x:f>
      </x:c>
      <x:c r="BF36" s="49" t="str">
        <x:f>IF(A36="","",IF(AQ36&lt;3,"Недостаточно",IF(AQ36&lt;6,"Предварительный","Обычный")))</x:f>
      </x:c>
      <x:c r="BG36" s="49" t="str">
        <x:f>IF(A36="","",IF(COUNTIF(F36:INDEX(F36:AO36,1,'Настройки'!$B$3),"&lt;0")&gt;0,IF('Настройки'!$B$10="Блокировать","Отрицательный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"),"")&amp;IF(AQ36&lt;3,"Недостаточно истории. ",IF(AQ36&lt;6,"Предварительная классификация. ",""))&amp;IF(AX36=0,"Нет спроса за горизонт. ","")&amp;IF(AZ36&gt;'Настройки'!$B$11,"Экстремальная вариативность. ",""))</x:f>
      </x:c>
      <x:c r="BH36" s="49" t="str">
        <x:f>IF(A36="","",IFERROR(VLOOKUP(BB36,'Настройки'!$D$3:$E$11,2,FALSE),"Сначала проверьте исходные данные и историю спроса.")&amp;" Уточните срок поставки, MOQ и критичность.")</x:f>
      </x:c>
      <x:c r="BI36" s="50" t="str">
        <x:f>IF(1&gt;'Настройки'!$B$3,"",IF(ISBLANK(F36),IF('Настройки'!$B$9="Нулевой спрос",0,""),IF(F36&lt;0,IF('Настройки'!$B$10="Исключить","",IF('Настройки'!$B$10="Абсолютные значения",ABS(F36),F36)),F36)))</x:f>
      </x:c>
      <x:c r="BJ36" s="50" t="str">
        <x:f>IF(2&gt;'Настройки'!$B$3,"",IF(ISBLANK(G36),IF('Настройки'!$B$9="Нулевой спрос",0,""),IF(G36&lt;0,IF('Настройки'!$B$10="Исключить","",IF('Настройки'!$B$10="Абсолютные значения",ABS(G36),G36)),G36)))</x:f>
      </x:c>
      <x:c r="BK36" s="50" t="str">
        <x:f>IF(3&gt;'Настройки'!$B$3,"",IF(ISBLANK(H36),IF('Настройки'!$B$9="Нулевой спрос",0,""),IF(H36&lt;0,IF('Настройки'!$B$10="Исключить","",IF('Настройки'!$B$10="Абсолютные значения",ABS(H36),H36)),H36)))</x:f>
      </x:c>
      <x:c r="BL36" s="50" t="str">
        <x:f>IF(4&gt;'Настройки'!$B$3,"",IF(ISBLANK(I36),IF('Настройки'!$B$9="Нулевой спрос",0,""),IF(I36&lt;0,IF('Настройки'!$B$10="Исключить","",IF('Настройки'!$B$10="Абсолютные значения",ABS(I36),I36)),I36)))</x:f>
      </x:c>
      <x:c r="BM36" s="50" t="str">
        <x:f>IF(5&gt;'Настройки'!$B$3,"",IF(ISBLANK(J36),IF('Настройки'!$B$9="Нулевой спрос",0,""),IF(J36&lt;0,IF('Настройки'!$B$10="Исключить","",IF('Настройки'!$B$10="Абсолютные значения",ABS(J36),J36)),J36)))</x:f>
      </x:c>
      <x:c r="BN36" s="50" t="str">
        <x:f>IF(6&gt;'Настройки'!$B$3,"",IF(ISBLANK(K36),IF('Настройки'!$B$9="Нулевой спрос",0,""),IF(K36&lt;0,IF('Настройки'!$B$10="Исключить","",IF('Настройки'!$B$10="Абсолютные значения",ABS(K36),K36)),K36)))</x:f>
      </x:c>
      <x:c r="BO36" s="50" t="str">
        <x:f>IF(7&gt;'Настройки'!$B$3,"",IF(ISBLANK(L36),IF('Настройки'!$B$9="Нулевой спрос",0,""),IF(L36&lt;0,IF('Настройки'!$B$10="Исключить","",IF('Настройки'!$B$10="Абсолютные значения",ABS(L36),L36)),L36)))</x:f>
      </x:c>
      <x:c r="BP36" s="50" t="str">
        <x:f>IF(8&gt;'Настройки'!$B$3,"",IF(ISBLANK(M36),IF('Настройки'!$B$9="Нулевой спрос",0,""),IF(M36&lt;0,IF('Настройки'!$B$10="Исключить","",IF('Настройки'!$B$10="Абсолютные значения",ABS(M36),M36)),M36)))</x:f>
      </x:c>
      <x:c r="BQ36" s="50" t="str">
        <x:f>IF(9&gt;'Настройки'!$B$3,"",IF(ISBLANK(N36),IF('Настройки'!$B$9="Нулевой спрос",0,""),IF(N36&lt;0,IF('Настройки'!$B$10="Исключить","",IF('Настройки'!$B$10="Абсолютные значения",ABS(N36),N36)),N36)))</x:f>
      </x:c>
      <x:c r="BR36" s="50" t="str">
        <x:f>IF(10&gt;'Настройки'!$B$3,"",IF(ISBLANK(O36),IF('Настройки'!$B$9="Нулевой спрос",0,""),IF(O36&lt;0,IF('Настройки'!$B$10="Исключить","",IF('Настройки'!$B$10="Абсолютные значения",ABS(O36),O36)),O36)))</x:f>
      </x:c>
      <x:c r="BS36" s="50" t="str">
        <x:f>IF(11&gt;'Настройки'!$B$3,"",IF(ISBLANK(P36),IF('Настройки'!$B$9="Нулевой спрос",0,""),IF(P36&lt;0,IF('Настройки'!$B$10="Исключить","",IF('Настройки'!$B$10="Абсолютные значения",ABS(P36),P36)),P36)))</x:f>
      </x:c>
      <x:c r="BT36" s="50" t="str">
        <x:f>IF(12&gt;'Настройки'!$B$3,"",IF(ISBLANK(Q36),IF('Настройки'!$B$9="Нулевой спрос",0,""),IF(Q36&lt;0,IF('Настройки'!$B$10="Исключить","",IF('Настройки'!$B$10="Абсолютные значения",ABS(Q36),Q36)),Q36)))</x:f>
      </x:c>
      <x:c r="BU36" s="50" t="str">
        <x:f>IF(13&gt;'Настройки'!$B$3,"",IF(ISBLANK(R36),IF('Настройки'!$B$9="Нулевой спрос",0,""),IF(R36&lt;0,IF('Настройки'!$B$10="Исключить","",IF('Настройки'!$B$10="Абсолютные значения",ABS(R36),R36)),R36)))</x:f>
      </x:c>
      <x:c r="BV36" s="50" t="str">
        <x:f>IF(14&gt;'Настройки'!$B$3,"",IF(ISBLANK(S36),IF('Настройки'!$B$9="Нулевой спрос",0,""),IF(S36&lt;0,IF('Настройки'!$B$10="Исключить","",IF('Настройки'!$B$10="Абсолютные значения",ABS(S36),S36)),S36)))</x:f>
      </x:c>
      <x:c r="BW36" s="50" t="str">
        <x:f>IF(15&gt;'Настройки'!$B$3,"",IF(ISBLANK(T36),IF('Настройки'!$B$9="Нулевой спрос",0,""),IF(T36&lt;0,IF('Настройки'!$B$10="Исключить","",IF('Настройки'!$B$10="Абсолютные значения",ABS(T36),T36)),T36)))</x:f>
      </x:c>
      <x:c r="BX36" s="50" t="str">
        <x:f>IF(16&gt;'Настройки'!$B$3,"",IF(ISBLANK(U36),IF('Настройки'!$B$9="Нулевой спрос",0,""),IF(U36&lt;0,IF('Настройки'!$B$10="Исключить","",IF('Настройки'!$B$10="Абсолютные значения",ABS(U36),U36)),U36)))</x:f>
      </x:c>
      <x:c r="BY36" s="50" t="str">
        <x:f>IF(17&gt;'Настройки'!$B$3,"",IF(ISBLANK(V36),IF('Настройки'!$B$9="Нулевой спрос",0,""),IF(V36&lt;0,IF('Настройки'!$B$10="Исключить","",IF('Настройки'!$B$10="Абсолютные значения",ABS(V36),V36)),V36)))</x:f>
      </x:c>
      <x:c r="BZ36" s="50" t="str">
        <x:f>IF(18&gt;'Настройки'!$B$3,"",IF(ISBLANK(W36),IF('Настройки'!$B$9="Нулевой спрос",0,""),IF(W36&lt;0,IF('Настройки'!$B$10="Исключить","",IF('Настройки'!$B$10="Абсолютные значения",ABS(W36),W36)),W36)))</x:f>
      </x:c>
      <x:c r="CA36" s="50" t="str">
        <x:f>IF(19&gt;'Настройки'!$B$3,"",IF(ISBLANK(X36),IF('Настройки'!$B$9="Нулевой спрос",0,""),IF(X36&lt;0,IF('Настройки'!$B$10="Исключить","",IF('Настройки'!$B$10="Абсолютные значения",ABS(X36),X36)),X36)))</x:f>
      </x:c>
      <x:c r="CB36" s="50" t="str">
        <x:f>IF(20&gt;'Настройки'!$B$3,"",IF(ISBLANK(Y36),IF('Настройки'!$B$9="Нулевой спрос",0,""),IF(Y36&lt;0,IF('Настройки'!$B$10="Исключить","",IF('Настройки'!$B$10="Абсолютные значения",ABS(Y36),Y36)),Y36)))</x:f>
      </x:c>
      <x:c r="CC36" s="50" t="str">
        <x:f>IF(21&gt;'Настройки'!$B$3,"",IF(ISBLANK(Z36),IF('Настройки'!$B$9="Нулевой спрос",0,""),IF(Z36&lt;0,IF('Настройки'!$B$10="Исключить","",IF('Настройки'!$B$10="Абсолютные значения",ABS(Z36),Z36)),Z36)))</x:f>
      </x:c>
      <x:c r="CD36" s="50" t="str">
        <x:f>IF(22&gt;'Настройки'!$B$3,"",IF(ISBLANK(AA36),IF('Настройки'!$B$9="Нулевой спрос",0,""),IF(AA36&lt;0,IF('Настройки'!$B$10="Исключить","",IF('Настройки'!$B$10="Абсолютные значения",ABS(AA36),AA36)),AA36)))</x:f>
      </x:c>
      <x:c r="CE36" s="50" t="str">
        <x:f>IF(23&gt;'Настройки'!$B$3,"",IF(ISBLANK(AB36),IF('Настройки'!$B$9="Нулевой спрос",0,""),IF(AB36&lt;0,IF('Настройки'!$B$10="Исключить","",IF('Настройки'!$B$10="Абсолютные значения",ABS(AB36),AB36)),AB36)))</x:f>
      </x:c>
      <x:c r="CF36" s="50" t="str">
        <x:f>IF(24&gt;'Настройки'!$B$3,"",IF(ISBLANK(AC36),IF('Настройки'!$B$9="Нулевой спрос",0,""),IF(AC36&lt;0,IF('Настройки'!$B$10="Исключить","",IF('Настройки'!$B$10="Абсолютные значения",ABS(AC36),AC36)),AC36)))</x:f>
      </x:c>
      <x:c r="CG36" s="50" t="str">
        <x:f>IF(25&gt;'Настройки'!$B$3,"",IF(ISBLANK(AD36),IF('Настройки'!$B$9="Нулевой спрос",0,""),IF(AD36&lt;0,IF('Настройки'!$B$10="Исключить","",IF('Настройки'!$B$10="Абсолютные значения",ABS(AD36),AD36)),AD36)))</x:f>
      </x:c>
      <x:c r="CH36" s="50" t="str">
        <x:f>IF(26&gt;'Настройки'!$B$3,"",IF(ISBLANK(AE36),IF('Настройки'!$B$9="Нулевой спрос",0,""),IF(AE36&lt;0,IF('Настройки'!$B$10="Исключить","",IF('Настройки'!$B$10="Абсолютные значения",ABS(AE36),AE36)),AE36)))</x:f>
      </x:c>
      <x:c r="CI36" s="50" t="str">
        <x:f>IF(27&gt;'Настройки'!$B$3,"",IF(ISBLANK(AF36),IF('Настройки'!$B$9="Нулевой спрос",0,""),IF(AF36&lt;0,IF('Настройки'!$B$10="Исключить","",IF('Настройки'!$B$10="Абсолютные значения",ABS(AF36),AF36)),AF36)))</x:f>
      </x:c>
      <x:c r="CJ36" s="50" t="str">
        <x:f>IF(28&gt;'Настройки'!$B$3,"",IF(ISBLANK(AG36),IF('Настройки'!$B$9="Нулевой спрос",0,""),IF(AG36&lt;0,IF('Настройки'!$B$10="Исключить","",IF('Настройки'!$B$10="Абсолютные значения",ABS(AG36),AG36)),AG36)))</x:f>
      </x:c>
      <x:c r="CK36" s="50" t="str">
        <x:f>IF(29&gt;'Настройки'!$B$3,"",IF(ISBLANK(AH36),IF('Настройки'!$B$9="Нулевой спрос",0,""),IF(AH36&lt;0,IF('Настройки'!$B$10="Исключить","",IF('Настройки'!$B$10="Абсолютные значения",ABS(AH36),AH36)),AH36)))</x:f>
      </x:c>
      <x:c r="CL36" s="50" t="str">
        <x:f>IF(30&gt;'Настройки'!$B$3,"",IF(ISBLANK(AI36),IF('Настройки'!$B$9="Нулевой спрос",0,""),IF(AI36&lt;0,IF('Настройки'!$B$10="Исключить","",IF('Настройки'!$B$10="Абсолютные значения",ABS(AI36),AI36)),AI36)))</x:f>
      </x:c>
      <x:c r="CM36" s="50" t="str">
        <x:f>IF(31&gt;'Настройки'!$B$3,"",IF(ISBLANK(AJ36),IF('Настройки'!$B$9="Нулевой спрос",0,""),IF(AJ36&lt;0,IF('Настройки'!$B$10="Исключить","",IF('Настройки'!$B$10="Абсолютные значения",ABS(AJ36),AJ36)),AJ36)))</x:f>
      </x:c>
      <x:c r="CN36" s="50" t="str">
        <x:f>IF(32&gt;'Настройки'!$B$3,"",IF(ISBLANK(AK36),IF('Настройки'!$B$9="Нулевой спрос",0,""),IF(AK36&lt;0,IF('Настройки'!$B$10="Исключить","",IF('Настройки'!$B$10="Абсолютные значения",ABS(AK36),AK36)),AK36)))</x:f>
      </x:c>
      <x:c r="CO36" s="50" t="str">
        <x:f>IF(33&gt;'Настройки'!$B$3,"",IF(ISBLANK(AL36),IF('Настройки'!$B$9="Нулевой спрос",0,""),IF(AL36&lt;0,IF('Настройки'!$B$10="Исключить","",IF('Настройки'!$B$10="Абсолютные значения",ABS(AL36),AL36)),AL36)))</x:f>
      </x:c>
      <x:c r="CP36" s="50" t="str">
        <x:f>IF(34&gt;'Настройки'!$B$3,"",IF(ISBLANK(AM36),IF('Настройки'!$B$9="Нулевой спрос",0,""),IF(AM36&lt;0,IF('Настройки'!$B$10="Исключить","",IF('Настройки'!$B$10="Абсолютные значения",ABS(AM36),AM36)),AM36)))</x:f>
      </x:c>
      <x:c r="CQ36" s="50" t="str">
        <x:f>IF(35&gt;'Настройки'!$B$3,"",IF(ISBLANK(AN36),IF('Настройки'!$B$9="Нулевой спрос",0,""),IF(AN36&lt;0,IF('Настройки'!$B$10="Исключить","",IF('Настройки'!$B$10="Абсолютные значения",ABS(AN36),AN36)),AN36)))</x:f>
      </x:c>
      <x:c r="CR36" s="50" t="str">
        <x:f>IF(36&gt;'Настройки'!$B$3,"",IF(ISBLANK(AO36),IF('Настройки'!$B$9="Нулевой спрос",0,""),IF(AO36&lt;0,IF('Настройки'!$B$10="Исключить","",IF('Настройки'!$B$10="Абсолютные значения",ABS(AO36),AO36)),AO36)))</x:f>
      </x:c>
      <x:c r="CS36" s="50" t="str">
        <x:f>IF(OR(1&gt;'Настройки'!$B$3,ISBLANK(BI36),BI36=0),"",BI36)</x:f>
      </x:c>
      <x:c r="CT36" s="50" t="str">
        <x:f>IF(OR(2&gt;'Настройки'!$B$3,ISBLANK(BJ36),BJ36=0),"",BJ36)</x:f>
      </x:c>
      <x:c r="CU36" s="50" t="str">
        <x:f>IF(OR(3&gt;'Настройки'!$B$3,ISBLANK(BK36),BK36=0),"",BK36)</x:f>
      </x:c>
      <x:c r="CV36" s="50" t="str">
        <x:f>IF(OR(4&gt;'Настройки'!$B$3,ISBLANK(BL36),BL36=0),"",BL36)</x:f>
      </x:c>
      <x:c r="CW36" s="50" t="str">
        <x:f>IF(OR(5&gt;'Настройки'!$B$3,ISBLANK(BM36),BM36=0),"",BM36)</x:f>
      </x:c>
      <x:c r="CX36" s="50" t="str">
        <x:f>IF(OR(6&gt;'Настройки'!$B$3,ISBLANK(BN36),BN36=0),"",BN36)</x:f>
      </x:c>
      <x:c r="CY36" s="50" t="str">
        <x:f>IF(OR(7&gt;'Настройки'!$B$3,ISBLANK(BO36),BO36=0),"",BO36)</x:f>
      </x:c>
      <x:c r="CZ36" s="50" t="str">
        <x:f>IF(OR(8&gt;'Настройки'!$B$3,ISBLANK(BP36),BP36=0),"",BP36)</x:f>
      </x:c>
      <x:c r="DA36" s="50" t="str">
        <x:f>IF(OR(9&gt;'Настройки'!$B$3,ISBLANK(BQ36),BQ36=0),"",BQ36)</x:f>
      </x:c>
      <x:c r="DB36" s="50" t="str">
        <x:f>IF(OR(10&gt;'Настройки'!$B$3,ISBLANK(BR36),BR36=0),"",BR36)</x:f>
      </x:c>
      <x:c r="DC36" s="50" t="str">
        <x:f>IF(OR(11&gt;'Настройки'!$B$3,ISBLANK(BS36),BS36=0),"",BS36)</x:f>
      </x:c>
      <x:c r="DD36" s="50" t="str">
        <x:f>IF(OR(12&gt;'Настройки'!$B$3,ISBLANK(BT36),BT36=0),"",BT36)</x:f>
      </x:c>
      <x:c r="DE36" s="50" t="str">
        <x:f>IF(OR(13&gt;'Настройки'!$B$3,ISBLANK(BU36),BU36=0),"",BU36)</x:f>
      </x:c>
      <x:c r="DF36" s="50" t="str">
        <x:f>IF(OR(14&gt;'Настройки'!$B$3,ISBLANK(BV36),BV36=0),"",BV36)</x:f>
      </x:c>
      <x:c r="DG36" s="50" t="str">
        <x:f>IF(OR(15&gt;'Настройки'!$B$3,ISBLANK(BW36),BW36=0),"",BW36)</x:f>
      </x:c>
      <x:c r="DH36" s="50" t="str">
        <x:f>IF(OR(16&gt;'Настройки'!$B$3,ISBLANK(BX36),BX36=0),"",BX36)</x:f>
      </x:c>
      <x:c r="DI36" s="50" t="str">
        <x:f>IF(OR(17&gt;'Настройки'!$B$3,ISBLANK(BY36),BY36=0),"",BY36)</x:f>
      </x:c>
      <x:c r="DJ36" s="50" t="str">
        <x:f>IF(OR(18&gt;'Настройки'!$B$3,ISBLANK(BZ36),BZ36=0),"",BZ36)</x:f>
      </x:c>
      <x:c r="DK36" s="50" t="str">
        <x:f>IF(OR(19&gt;'Настройки'!$B$3,ISBLANK(CA36),CA36=0),"",CA36)</x:f>
      </x:c>
      <x:c r="DL36" s="50" t="str">
        <x:f>IF(OR(20&gt;'Настройки'!$B$3,ISBLANK(CB36),CB36=0),"",CB36)</x:f>
      </x:c>
      <x:c r="DM36" s="50" t="str">
        <x:f>IF(OR(21&gt;'Настройки'!$B$3,ISBLANK(CC36),CC36=0),"",CC36)</x:f>
      </x:c>
      <x:c r="DN36" s="50" t="str">
        <x:f>IF(OR(22&gt;'Настройки'!$B$3,ISBLANK(CD36),CD36=0),"",CD36)</x:f>
      </x:c>
      <x:c r="DO36" s="50" t="str">
        <x:f>IF(OR(23&gt;'Настройки'!$B$3,ISBLANK(CE36),CE36=0),"",CE36)</x:f>
      </x:c>
      <x:c r="DP36" s="50" t="str">
        <x:f>IF(OR(24&gt;'Настройки'!$B$3,ISBLANK(CF36),CF36=0),"",CF36)</x:f>
      </x:c>
      <x:c r="DQ36" s="50" t="str">
        <x:f>IF(OR(25&gt;'Настройки'!$B$3,ISBLANK(CG36),CG36=0),"",CG36)</x:f>
      </x:c>
      <x:c r="DR36" s="50" t="str">
        <x:f>IF(OR(26&gt;'Настройки'!$B$3,ISBLANK(CH36),CH36=0),"",CH36)</x:f>
      </x:c>
      <x:c r="DS36" s="50" t="str">
        <x:f>IF(OR(27&gt;'Настройки'!$B$3,ISBLANK(CI36),CI36=0),"",CI36)</x:f>
      </x:c>
      <x:c r="DT36" s="50" t="str">
        <x:f>IF(OR(28&gt;'Настройки'!$B$3,ISBLANK(CJ36),CJ36=0),"",CJ36)</x:f>
      </x:c>
      <x:c r="DU36" s="50" t="str">
        <x:f>IF(OR(29&gt;'Настройки'!$B$3,ISBLANK(CK36),CK36=0),"",CK36)</x:f>
      </x:c>
      <x:c r="DV36" s="50" t="str">
        <x:f>IF(OR(30&gt;'Настройки'!$B$3,ISBLANK(CL36),CL36=0),"",CL36)</x:f>
      </x:c>
      <x:c r="DW36" s="50" t="str">
        <x:f>IF(OR(31&gt;'Настройки'!$B$3,ISBLANK(CM36),CM36=0),"",CM36)</x:f>
      </x:c>
      <x:c r="DX36" s="50" t="str">
        <x:f>IF(OR(32&gt;'Настройки'!$B$3,ISBLANK(CN36),CN36=0),"",CN36)</x:f>
      </x:c>
      <x:c r="DY36" s="50" t="str">
        <x:f>IF(OR(33&gt;'Настройки'!$B$3,ISBLANK(CO36),CO36=0),"",CO36)</x:f>
      </x:c>
      <x:c r="DZ36" s="50" t="str">
        <x:f>IF(OR(34&gt;'Настройки'!$B$3,ISBLANK(CP36),CP36=0),"",CP36)</x:f>
      </x:c>
      <x:c r="EA36" s="50" t="str">
        <x:f>IF(OR(35&gt;'Настройки'!$B$3,ISBLANK(CQ36),CQ36=0),"",CQ36)</x:f>
      </x:c>
      <x:c r="EB36" s="50" t="str">
        <x:f>IF(OR(36&gt;'Настройки'!$B$3,ISBLANK(CR36),CR36=0),"",CR36)</x:f>
      </x:c>
      <x:c r="EC36" s="50" t="str">
        <x:f>IF(A36="","",IF(OR(BB36="AZ",BB36="BZ"),10000+ROW(),IF(AZ36&gt;'Настройки'!$B$11,20000+ROW(),IF(BF36&lt;&gt;"Обычный",30000+ROW(),IF(AX36&lt;=0,40000+ROW(),"")))))</x:f>
      </x:c>
      <x:c r="ED36" s="50" t="str">
        <x:f>IF(EC36="","",COUNTIFS($EC$2:$EC$1001,"&gt;0",$EC$2:$EC$1001,"&lt;"&amp;EC36)+1)</x:f>
      </x:c>
    </x:row>
    <x:row r="37">
      <x:c r="A37" s="115"/>
      <x:c r="B37" s="115"/>
      <x:c r="C37" s="115"/>
      <x:c r="D37" s="118"/>
      <x:c r="E37" s="118"/>
      <x:c r="F37" s="118"/>
      <x:c r="G37" s="118"/>
      <x:c r="H37" s="118"/>
      <x:c r="I37" s="118"/>
      <x:c r="J37" s="118"/>
      <x:c r="K37" s="118"/>
      <x:c r="L37" s="118"/>
      <x:c r="M37" s="118"/>
      <x:c r="N37" s="118"/>
      <x:c r="O37" s="118"/>
      <x:c r="P37" s="118"/>
      <x:c r="Q37" s="118"/>
      <x:c r="R37" s="118"/>
      <x:c r="S37" s="118"/>
      <x:c r="T37" s="118"/>
      <x:c r="U37" s="118"/>
      <x:c r="V37" s="118"/>
      <x:c r="W37" s="118"/>
      <x:c r="X37" s="118"/>
      <x:c r="Y37" s="118"/>
      <x:c r="Z37" s="118"/>
      <x:c r="AA37" s="118"/>
      <x:c r="AB37" s="118"/>
      <x:c r="AC37" s="118"/>
      <x:c r="AD37" s="118"/>
      <x:c r="AE37" s="118"/>
      <x:c r="AF37" s="118"/>
      <x:c r="AG37" s="118"/>
      <x:c r="AH37" s="118"/>
      <x:c r="AI37" s="118"/>
      <x:c r="AJ37" s="118"/>
      <x:c r="AK37" s="118"/>
      <x:c r="AL37" s="118"/>
      <x:c r="AM37" s="118"/>
      <x:c r="AN37" s="118"/>
      <x:c r="AO37" s="118"/>
      <x:c r="AP37" s="115"/>
      <x:c r="AQ37" s="49" t="str">
        <x:f>IF(A37="","",COUNT(BI37:INDEX(BI37:CR37,1,'Настройки'!$B$3)))</x:f>
      </x:c>
      <x:c r="AR37" s="49" t="str">
        <x:f>IF(A37="","",SUM(BI37:INDEX(BI37:CR37,1,'Настройки'!$B$3)))</x:f>
      </x:c>
      <x:c r="AS37" s="58" t="str">
        <x:f>IF(A37="","",IF('Настройки'!$B$4="Стоимость потребления",AR37*D37,IF('Настройки'!$B$4="Количество",AR37,E37)))</x:f>
      </x:c>
      <x:c r="AT37" s="61" t="str">
        <x:f>IF(OR(A37="",AS37&lt;0,SUM($AS$2:$AS$1001)&lt;=0),"",AS37/SUM($AS$2:$AS$1001))</x:f>
      </x:c>
      <x:c r="AU37" s="61" t="str">
        <x:f>IF(OR(A37="",AS37&lt;0,SUM($AS$2:$AS$1001)&lt;=0),"",SUMIFS($AS$2:$AS$1001,$AS$2:$AS$1001,"&gt;"&amp;AS37)/SUM($AS$2:$AS$1001))</x:f>
      </x:c>
      <x:c r="AV37" s="61" t="str">
        <x:f>IF(OR(A37="",AS37&lt;0,SUM($AS$2:$AS$1001)&lt;=0),"",SUMIFS($AS$2:$AS$1001,$AS$2:$AS$1001,"&gt;="&amp;AS37)/SUM($AS$2:$AS$1001))</x:f>
      </x:c>
      <x:c r="AW37" s="49" t="str">
        <x:f>IF(A37="","",IF(SUM($AS$2:$AS$1001)&lt;=0,"Не определён",IF(AS37&lt;0,"Исключение",IF(AU37&lt;'Настройки'!$B$5,"A",IF(AU37&lt;'Настройки'!$B$6,"B","C")))))</x:f>
      </x:c>
      <x:c r="AX37" s="58" t="str">
        <x:f>IF(A37="","",IF(AQ37=0,"",AVERAGE(BI37:INDEX(BI37:CR37,1,'Настройки'!$B$3))))</x:f>
      </x:c>
      <x:c r="AY37" s="58" t="str">
        <x:f>IF(OR(A37="",AQ37=0),"",STDEVP(BI37:INDEX(BI37:CR37,1,'Настройки'!$B$3)))</x:f>
      </x:c>
      <x:c r="AZ37" s="61" t="str">
        <x:f>IF(OR(A37="",AQ37&lt;'Настройки'!$B$12,AX37&lt;=0,AND('Настройки'!$B$10="Блокировать",COUNTIF(F37:INDEX(F37:AO37,1,'Настройки'!$B$3),"&lt;0")&gt;0)),"",AY37/ABS(AX37))</x:f>
      </x:c>
      <x:c r="BA37" s="49" t="str">
        <x:f>IF(A37="","",IF(AND('Настройки'!$B$10="Блокировать",COUNTIF(F37:INDEX(F37:AO37,1,'Настройки'!$B$3),"&lt;0")&gt;0),"Не определён",IF(AQ37&lt;'Настройки'!$B$12,"Не определён",IF(AX37=0,"Нет спроса",IF(AX37&lt;0,"Не определён",IF(AZ37&lt;='Настройки'!$B$7,"X",IF(AZ37&lt;='Настройки'!$B$8,"Y","Z")))))))</x:f>
      </x:c>
      <x:c r="BB37" s="49" t="str">
        <x:f>IF(OR(A37="",LEN(AW37)&lt;&gt;1,LEN(BA37)&lt;&gt;1),"",AW37&amp;BA37)</x:f>
      </x:c>
      <x:c r="BC37" s="61" t="str">
        <x:f>IF(OR(A37="",AQ37=0),"",(COUNT(BI37:INDEX(BI37:CR37,1,'Настройки'!$B$3))-COUNT(CS37:INDEX(CS37:EB37,1,'Настройки'!$B$3)))/AQ37)</x:f>
      </x:c>
      <x:c r="BD37" s="64" t="str">
        <x:f>IF(OR(A37="",COUNT(CS37:INDEX(CS37:EB37,1,'Настройки'!$B$3))=0),"",AQ37/COUNT(CS37:INDEX(CS37:EB37,1,'Настройки'!$B$3)))</x:f>
      </x:c>
      <x:c r="BE37" s="64" t="str">
        <x:f>IF(OR(A37="",COUNT(CS37:INDEX(CS37:EB37,1,'Настройки'!$B$3))=0),"",IF(AVERAGE(CS37:INDEX(CS37:EB37,1,'Настройки'!$B$3))=0,"",(STDEVP(CS37:INDEX(CS37:EB37,1,'Настройки'!$B$3))/ABS(AVERAGE(CS37:INDEX(CS37:EB37,1,'Настройки'!$B$3))))^2))</x:f>
      </x:c>
      <x:c r="BF37" s="49" t="str">
        <x:f>IF(A37="","",IF(AQ37&lt;3,"Недостаточно",IF(AQ37&lt;6,"Предварительный","Обычный")))</x:f>
      </x:c>
      <x:c r="BG37" s="49" t="str">
        <x:f>IF(A37="","",IF(COUNTIF(F37:INDEX(F37:AO37,1,'Настройки'!$B$3),"&lt;0")&gt;0,IF('Настройки'!$B$10="Блокировать","Отрицательный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"),"")&amp;IF(AQ37&lt;3,"Недостаточно истории. ",IF(AQ37&lt;6,"Предварительная классификация. ",""))&amp;IF(AX37=0,"Нет спроса за горизонт. ","")&amp;IF(AZ37&gt;'Настройки'!$B$11,"Экстремальная вариативность. ",""))</x:f>
      </x:c>
      <x:c r="BH37" s="49" t="str">
        <x:f>IF(A37="","",IFERROR(VLOOKUP(BB37,'Настройки'!$D$3:$E$11,2,FALSE),"Сначала проверьте исходные данные и историю спроса.")&amp;" Уточните срок поставки, MOQ и критичность.")</x:f>
      </x:c>
      <x:c r="BI37" s="50" t="str">
        <x:f>IF(1&gt;'Настройки'!$B$3,"",IF(ISBLANK(F37),IF('Настройки'!$B$9="Нулевой спрос",0,""),IF(F37&lt;0,IF('Настройки'!$B$10="Исключить","",IF('Настройки'!$B$10="Абсолютные значения",ABS(F37),F37)),F37)))</x:f>
      </x:c>
      <x:c r="BJ37" s="50" t="str">
        <x:f>IF(2&gt;'Настройки'!$B$3,"",IF(ISBLANK(G37),IF('Настройки'!$B$9="Нулевой спрос",0,""),IF(G37&lt;0,IF('Настройки'!$B$10="Исключить","",IF('Настройки'!$B$10="Абсолютные значения",ABS(G37),G37)),G37)))</x:f>
      </x:c>
      <x:c r="BK37" s="50" t="str">
        <x:f>IF(3&gt;'Настройки'!$B$3,"",IF(ISBLANK(H37),IF('Настройки'!$B$9="Нулевой спрос",0,""),IF(H37&lt;0,IF('Настройки'!$B$10="Исключить","",IF('Настройки'!$B$10="Абсолютные значения",ABS(H37),H37)),H37)))</x:f>
      </x:c>
      <x:c r="BL37" s="50" t="str">
        <x:f>IF(4&gt;'Настройки'!$B$3,"",IF(ISBLANK(I37),IF('Настройки'!$B$9="Нулевой спрос",0,""),IF(I37&lt;0,IF('Настройки'!$B$10="Исключить","",IF('Настройки'!$B$10="Абсолютные значения",ABS(I37),I37)),I37)))</x:f>
      </x:c>
      <x:c r="BM37" s="50" t="str">
        <x:f>IF(5&gt;'Настройки'!$B$3,"",IF(ISBLANK(J37),IF('Настройки'!$B$9="Нулевой спрос",0,""),IF(J37&lt;0,IF('Настройки'!$B$10="Исключить","",IF('Настройки'!$B$10="Абсолютные значения",ABS(J37),J37)),J37)))</x:f>
      </x:c>
      <x:c r="BN37" s="50" t="str">
        <x:f>IF(6&gt;'Настройки'!$B$3,"",IF(ISBLANK(K37),IF('Настройки'!$B$9="Нулевой спрос",0,""),IF(K37&lt;0,IF('Настройки'!$B$10="Исключить","",IF('Настройки'!$B$10="Абсолютные значения",ABS(K37),K37)),K37)))</x:f>
      </x:c>
      <x:c r="BO37" s="50" t="str">
        <x:f>IF(7&gt;'Настройки'!$B$3,"",IF(ISBLANK(L37),IF('Настройки'!$B$9="Нулевой спрос",0,""),IF(L37&lt;0,IF('Настройки'!$B$10="Исключить","",IF('Настройки'!$B$10="Абсолютные значения",ABS(L37),L37)),L37)))</x:f>
      </x:c>
      <x:c r="BP37" s="50" t="str">
        <x:f>IF(8&gt;'Настройки'!$B$3,"",IF(ISBLANK(M37),IF('Настройки'!$B$9="Нулевой спрос",0,""),IF(M37&lt;0,IF('Настройки'!$B$10="Исключить","",IF('Настройки'!$B$10="Абсолютные значения",ABS(M37),M37)),M37)))</x:f>
      </x:c>
      <x:c r="BQ37" s="50" t="str">
        <x:f>IF(9&gt;'Настройки'!$B$3,"",IF(ISBLANK(N37),IF('Настройки'!$B$9="Нулевой спрос",0,""),IF(N37&lt;0,IF('Настройки'!$B$10="Исключить","",IF('Настройки'!$B$10="Абсолютные значения",ABS(N37),N37)),N37)))</x:f>
      </x:c>
      <x:c r="BR37" s="50" t="str">
        <x:f>IF(10&gt;'Настройки'!$B$3,"",IF(ISBLANK(O37),IF('Настройки'!$B$9="Нулевой спрос",0,""),IF(O37&lt;0,IF('Настройки'!$B$10="Исключить","",IF('Настройки'!$B$10="Абсолютные значения",ABS(O37),O37)),O37)))</x:f>
      </x:c>
      <x:c r="BS37" s="50" t="str">
        <x:f>IF(11&gt;'Настройки'!$B$3,"",IF(ISBLANK(P37),IF('Настройки'!$B$9="Нулевой спрос",0,""),IF(P37&lt;0,IF('Настройки'!$B$10="Исключить","",IF('Настройки'!$B$10="Абсолютные значения",ABS(P37),P37)),P37)))</x:f>
      </x:c>
      <x:c r="BT37" s="50" t="str">
        <x:f>IF(12&gt;'Настройки'!$B$3,"",IF(ISBLANK(Q37),IF('Настройки'!$B$9="Нулевой спрос",0,""),IF(Q37&lt;0,IF('Настройки'!$B$10="Исключить","",IF('Настройки'!$B$10="Абсолютные значения",ABS(Q37),Q37)),Q37)))</x:f>
      </x:c>
      <x:c r="BU37" s="50" t="str">
        <x:f>IF(13&gt;'Настройки'!$B$3,"",IF(ISBLANK(R37),IF('Настройки'!$B$9="Нулевой спрос",0,""),IF(R37&lt;0,IF('Настройки'!$B$10="Исключить","",IF('Настройки'!$B$10="Абсолютные значения",ABS(R37),R37)),R37)))</x:f>
      </x:c>
      <x:c r="BV37" s="50" t="str">
        <x:f>IF(14&gt;'Настройки'!$B$3,"",IF(ISBLANK(S37),IF('Настройки'!$B$9="Нулевой спрос",0,""),IF(S37&lt;0,IF('Настройки'!$B$10="Исключить","",IF('Настройки'!$B$10="Абсолютные значения",ABS(S37),S37)),S37)))</x:f>
      </x:c>
      <x:c r="BW37" s="50" t="str">
        <x:f>IF(15&gt;'Настройки'!$B$3,"",IF(ISBLANK(T37),IF('Настройки'!$B$9="Нулевой спрос",0,""),IF(T37&lt;0,IF('Настройки'!$B$10="Исключить","",IF('Настройки'!$B$10="Абсолютные значения",ABS(T37),T37)),T37)))</x:f>
      </x:c>
      <x:c r="BX37" s="50" t="str">
        <x:f>IF(16&gt;'Настройки'!$B$3,"",IF(ISBLANK(U37),IF('Настройки'!$B$9="Нулевой спрос",0,""),IF(U37&lt;0,IF('Настройки'!$B$10="Исключить","",IF('Настройки'!$B$10="Абсолютные значения",ABS(U37),U37)),U37)))</x:f>
      </x:c>
      <x:c r="BY37" s="50" t="str">
        <x:f>IF(17&gt;'Настройки'!$B$3,"",IF(ISBLANK(V37),IF('Настройки'!$B$9="Нулевой спрос",0,""),IF(V37&lt;0,IF('Настройки'!$B$10="Исключить","",IF('Настройки'!$B$10="Абсолютные значения",ABS(V37),V37)),V37)))</x:f>
      </x:c>
      <x:c r="BZ37" s="50" t="str">
        <x:f>IF(18&gt;'Настройки'!$B$3,"",IF(ISBLANK(W37),IF('Настройки'!$B$9="Нулевой спрос",0,""),IF(W37&lt;0,IF('Настройки'!$B$10="Исключить","",IF('Настройки'!$B$10="Абсолютные значения",ABS(W37),W37)),W37)))</x:f>
      </x:c>
      <x:c r="CA37" s="50" t="str">
        <x:f>IF(19&gt;'Настройки'!$B$3,"",IF(ISBLANK(X37),IF('Настройки'!$B$9="Нулевой спрос",0,""),IF(X37&lt;0,IF('Настройки'!$B$10="Исключить","",IF('Настройки'!$B$10="Абсолютные значения",ABS(X37),X37)),X37)))</x:f>
      </x:c>
      <x:c r="CB37" s="50" t="str">
        <x:f>IF(20&gt;'Настройки'!$B$3,"",IF(ISBLANK(Y37),IF('Настройки'!$B$9="Нулевой спрос",0,""),IF(Y37&lt;0,IF('Настройки'!$B$10="Исключить","",IF('Настройки'!$B$10="Абсолютные значения",ABS(Y37),Y37)),Y37)))</x:f>
      </x:c>
      <x:c r="CC37" s="50" t="str">
        <x:f>IF(21&gt;'Настройки'!$B$3,"",IF(ISBLANK(Z37),IF('Настройки'!$B$9="Нулевой спрос",0,""),IF(Z37&lt;0,IF('Настройки'!$B$10="Исключить","",IF('Настройки'!$B$10="Абсолютные значения",ABS(Z37),Z37)),Z37)))</x:f>
      </x:c>
      <x:c r="CD37" s="50" t="str">
        <x:f>IF(22&gt;'Настройки'!$B$3,"",IF(ISBLANK(AA37),IF('Настройки'!$B$9="Нулевой спрос",0,""),IF(AA37&lt;0,IF('Настройки'!$B$10="Исключить","",IF('Настройки'!$B$10="Абсолютные значения",ABS(AA37),AA37)),AA37)))</x:f>
      </x:c>
      <x:c r="CE37" s="50" t="str">
        <x:f>IF(23&gt;'Настройки'!$B$3,"",IF(ISBLANK(AB37),IF('Настройки'!$B$9="Нулевой спрос",0,""),IF(AB37&lt;0,IF('Настройки'!$B$10="Исключить","",IF('Настройки'!$B$10="Абсолютные значения",ABS(AB37),AB37)),AB37)))</x:f>
      </x:c>
      <x:c r="CF37" s="50" t="str">
        <x:f>IF(24&gt;'Настройки'!$B$3,"",IF(ISBLANK(AC37),IF('Настройки'!$B$9="Нулевой спрос",0,""),IF(AC37&lt;0,IF('Настройки'!$B$10="Исключить","",IF('Настройки'!$B$10="Абсолютные значения",ABS(AC37),AC37)),AC37)))</x:f>
      </x:c>
      <x:c r="CG37" s="50" t="str">
        <x:f>IF(25&gt;'Настройки'!$B$3,"",IF(ISBLANK(AD37),IF('Настройки'!$B$9="Нулевой спрос",0,""),IF(AD37&lt;0,IF('Настройки'!$B$10="Исключить","",IF('Настройки'!$B$10="Абсолютные значения",ABS(AD37),AD37)),AD37)))</x:f>
      </x:c>
      <x:c r="CH37" s="50" t="str">
        <x:f>IF(26&gt;'Настройки'!$B$3,"",IF(ISBLANK(AE37),IF('Настройки'!$B$9="Нулевой спрос",0,""),IF(AE37&lt;0,IF('Настройки'!$B$10="Исключить","",IF('Настройки'!$B$10="Абсолютные значения",ABS(AE37),AE37)),AE37)))</x:f>
      </x:c>
      <x:c r="CI37" s="50" t="str">
        <x:f>IF(27&gt;'Настройки'!$B$3,"",IF(ISBLANK(AF37),IF('Настройки'!$B$9="Нулевой спрос",0,""),IF(AF37&lt;0,IF('Настройки'!$B$10="Исключить","",IF('Настройки'!$B$10="Абсолютные значения",ABS(AF37),AF37)),AF37)))</x:f>
      </x:c>
      <x:c r="CJ37" s="50" t="str">
        <x:f>IF(28&gt;'Настройки'!$B$3,"",IF(ISBLANK(AG37),IF('Настройки'!$B$9="Нулевой спрос",0,""),IF(AG37&lt;0,IF('Настройки'!$B$10="Исключить","",IF('Настройки'!$B$10="Абсолютные значения",ABS(AG37),AG37)),AG37)))</x:f>
      </x:c>
      <x:c r="CK37" s="50" t="str">
        <x:f>IF(29&gt;'Настройки'!$B$3,"",IF(ISBLANK(AH37),IF('Настройки'!$B$9="Нулевой спрос",0,""),IF(AH37&lt;0,IF('Настройки'!$B$10="Исключить","",IF('Настройки'!$B$10="Абсолютные значения",ABS(AH37),AH37)),AH37)))</x:f>
      </x:c>
      <x:c r="CL37" s="50" t="str">
        <x:f>IF(30&gt;'Настройки'!$B$3,"",IF(ISBLANK(AI37),IF('Настройки'!$B$9="Нулевой спрос",0,""),IF(AI37&lt;0,IF('Настройки'!$B$10="Исключить","",IF('Настройки'!$B$10="Абсолютные значения",ABS(AI37),AI37)),AI37)))</x:f>
      </x:c>
      <x:c r="CM37" s="50" t="str">
        <x:f>IF(31&gt;'Настройки'!$B$3,"",IF(ISBLANK(AJ37),IF('Настройки'!$B$9="Нулевой спрос",0,""),IF(AJ37&lt;0,IF('Настройки'!$B$10="Исключить","",IF('Настройки'!$B$10="Абсолютные значения",ABS(AJ37),AJ37)),AJ37)))</x:f>
      </x:c>
      <x:c r="CN37" s="50" t="str">
        <x:f>IF(32&gt;'Настройки'!$B$3,"",IF(ISBLANK(AK37),IF('Настройки'!$B$9="Нулевой спрос",0,""),IF(AK37&lt;0,IF('Настройки'!$B$10="Исключить","",IF('Настройки'!$B$10="Абсолютные значения",ABS(AK37),AK37)),AK37)))</x:f>
      </x:c>
      <x:c r="CO37" s="50" t="str">
        <x:f>IF(33&gt;'Настройки'!$B$3,"",IF(ISBLANK(AL37),IF('Настройки'!$B$9="Нулевой спрос",0,""),IF(AL37&lt;0,IF('Настройки'!$B$10="Исключить","",IF('Настройки'!$B$10="Абсолютные значения",ABS(AL37),AL37)),AL37)))</x:f>
      </x:c>
      <x:c r="CP37" s="50" t="str">
        <x:f>IF(34&gt;'Настройки'!$B$3,"",IF(ISBLANK(AM37),IF('Настройки'!$B$9="Нулевой спрос",0,""),IF(AM37&lt;0,IF('Настройки'!$B$10="Исключить","",IF('Настройки'!$B$10="Абсолютные значения",ABS(AM37),AM37)),AM37)))</x:f>
      </x:c>
      <x:c r="CQ37" s="50" t="str">
        <x:f>IF(35&gt;'Настройки'!$B$3,"",IF(ISBLANK(AN37),IF('Настройки'!$B$9="Нулевой спрос",0,""),IF(AN37&lt;0,IF('Настройки'!$B$10="Исключить","",IF('Настройки'!$B$10="Абсолютные значения",ABS(AN37),AN37)),AN37)))</x:f>
      </x:c>
      <x:c r="CR37" s="50" t="str">
        <x:f>IF(36&gt;'Настройки'!$B$3,"",IF(ISBLANK(AO37),IF('Настройки'!$B$9="Нулевой спрос",0,""),IF(AO37&lt;0,IF('Настройки'!$B$10="Исключить","",IF('Настройки'!$B$10="Абсолютные значения",ABS(AO37),AO37)),AO37)))</x:f>
      </x:c>
      <x:c r="CS37" s="50" t="str">
        <x:f>IF(OR(1&gt;'Настройки'!$B$3,ISBLANK(BI37),BI37=0),"",BI37)</x:f>
      </x:c>
      <x:c r="CT37" s="50" t="str">
        <x:f>IF(OR(2&gt;'Настройки'!$B$3,ISBLANK(BJ37),BJ37=0),"",BJ37)</x:f>
      </x:c>
      <x:c r="CU37" s="50" t="str">
        <x:f>IF(OR(3&gt;'Настройки'!$B$3,ISBLANK(BK37),BK37=0),"",BK37)</x:f>
      </x:c>
      <x:c r="CV37" s="50" t="str">
        <x:f>IF(OR(4&gt;'Настройки'!$B$3,ISBLANK(BL37),BL37=0),"",BL37)</x:f>
      </x:c>
      <x:c r="CW37" s="50" t="str">
        <x:f>IF(OR(5&gt;'Настройки'!$B$3,ISBLANK(BM37),BM37=0),"",BM37)</x:f>
      </x:c>
      <x:c r="CX37" s="50" t="str">
        <x:f>IF(OR(6&gt;'Настройки'!$B$3,ISBLANK(BN37),BN37=0),"",BN37)</x:f>
      </x:c>
      <x:c r="CY37" s="50" t="str">
        <x:f>IF(OR(7&gt;'Настройки'!$B$3,ISBLANK(BO37),BO37=0),"",BO37)</x:f>
      </x:c>
      <x:c r="CZ37" s="50" t="str">
        <x:f>IF(OR(8&gt;'Настройки'!$B$3,ISBLANK(BP37),BP37=0),"",BP37)</x:f>
      </x:c>
      <x:c r="DA37" s="50" t="str">
        <x:f>IF(OR(9&gt;'Настройки'!$B$3,ISBLANK(BQ37),BQ37=0),"",BQ37)</x:f>
      </x:c>
      <x:c r="DB37" s="50" t="str">
        <x:f>IF(OR(10&gt;'Настройки'!$B$3,ISBLANK(BR37),BR37=0),"",BR37)</x:f>
      </x:c>
      <x:c r="DC37" s="50" t="str">
        <x:f>IF(OR(11&gt;'Настройки'!$B$3,ISBLANK(BS37),BS37=0),"",BS37)</x:f>
      </x:c>
      <x:c r="DD37" s="50" t="str">
        <x:f>IF(OR(12&gt;'Настройки'!$B$3,ISBLANK(BT37),BT37=0),"",BT37)</x:f>
      </x:c>
      <x:c r="DE37" s="50" t="str">
        <x:f>IF(OR(13&gt;'Настройки'!$B$3,ISBLANK(BU37),BU37=0),"",BU37)</x:f>
      </x:c>
      <x:c r="DF37" s="50" t="str">
        <x:f>IF(OR(14&gt;'Настройки'!$B$3,ISBLANK(BV37),BV37=0),"",BV37)</x:f>
      </x:c>
      <x:c r="DG37" s="50" t="str">
        <x:f>IF(OR(15&gt;'Настройки'!$B$3,ISBLANK(BW37),BW37=0),"",BW37)</x:f>
      </x:c>
      <x:c r="DH37" s="50" t="str">
        <x:f>IF(OR(16&gt;'Настройки'!$B$3,ISBLANK(BX37),BX37=0),"",BX37)</x:f>
      </x:c>
      <x:c r="DI37" s="50" t="str">
        <x:f>IF(OR(17&gt;'Настройки'!$B$3,ISBLANK(BY37),BY37=0),"",BY37)</x:f>
      </x:c>
      <x:c r="DJ37" s="50" t="str">
        <x:f>IF(OR(18&gt;'Настройки'!$B$3,ISBLANK(BZ37),BZ37=0),"",BZ37)</x:f>
      </x:c>
      <x:c r="DK37" s="50" t="str">
        <x:f>IF(OR(19&gt;'Настройки'!$B$3,ISBLANK(CA37),CA37=0),"",CA37)</x:f>
      </x:c>
      <x:c r="DL37" s="50" t="str">
        <x:f>IF(OR(20&gt;'Настройки'!$B$3,ISBLANK(CB37),CB37=0),"",CB37)</x:f>
      </x:c>
      <x:c r="DM37" s="50" t="str">
        <x:f>IF(OR(21&gt;'Настройки'!$B$3,ISBLANK(CC37),CC37=0),"",CC37)</x:f>
      </x:c>
      <x:c r="DN37" s="50" t="str">
        <x:f>IF(OR(22&gt;'Настройки'!$B$3,ISBLANK(CD37),CD37=0),"",CD37)</x:f>
      </x:c>
      <x:c r="DO37" s="50" t="str">
        <x:f>IF(OR(23&gt;'Настройки'!$B$3,ISBLANK(CE37),CE37=0),"",CE37)</x:f>
      </x:c>
      <x:c r="DP37" s="50" t="str">
        <x:f>IF(OR(24&gt;'Настройки'!$B$3,ISBLANK(CF37),CF37=0),"",CF37)</x:f>
      </x:c>
      <x:c r="DQ37" s="50" t="str">
        <x:f>IF(OR(25&gt;'Настройки'!$B$3,ISBLANK(CG37),CG37=0),"",CG37)</x:f>
      </x:c>
      <x:c r="DR37" s="50" t="str">
        <x:f>IF(OR(26&gt;'Настройки'!$B$3,ISBLANK(CH37),CH37=0),"",CH37)</x:f>
      </x:c>
      <x:c r="DS37" s="50" t="str">
        <x:f>IF(OR(27&gt;'Настройки'!$B$3,ISBLANK(CI37),CI37=0),"",CI37)</x:f>
      </x:c>
      <x:c r="DT37" s="50" t="str">
        <x:f>IF(OR(28&gt;'Настройки'!$B$3,ISBLANK(CJ37),CJ37=0),"",CJ37)</x:f>
      </x:c>
      <x:c r="DU37" s="50" t="str">
        <x:f>IF(OR(29&gt;'Настройки'!$B$3,ISBLANK(CK37),CK37=0),"",CK37)</x:f>
      </x:c>
      <x:c r="DV37" s="50" t="str">
        <x:f>IF(OR(30&gt;'Настройки'!$B$3,ISBLANK(CL37),CL37=0),"",CL37)</x:f>
      </x:c>
      <x:c r="DW37" s="50" t="str">
        <x:f>IF(OR(31&gt;'Настройки'!$B$3,ISBLANK(CM37),CM37=0),"",CM37)</x:f>
      </x:c>
      <x:c r="DX37" s="50" t="str">
        <x:f>IF(OR(32&gt;'Настройки'!$B$3,ISBLANK(CN37),CN37=0),"",CN37)</x:f>
      </x:c>
      <x:c r="DY37" s="50" t="str">
        <x:f>IF(OR(33&gt;'Настройки'!$B$3,ISBLANK(CO37),CO37=0),"",CO37)</x:f>
      </x:c>
      <x:c r="DZ37" s="50" t="str">
        <x:f>IF(OR(34&gt;'Настройки'!$B$3,ISBLANK(CP37),CP37=0),"",CP37)</x:f>
      </x:c>
      <x:c r="EA37" s="50" t="str">
        <x:f>IF(OR(35&gt;'Настройки'!$B$3,ISBLANK(CQ37),CQ37=0),"",CQ37)</x:f>
      </x:c>
      <x:c r="EB37" s="50" t="str">
        <x:f>IF(OR(36&gt;'Настройки'!$B$3,ISBLANK(CR37),CR37=0),"",CR37)</x:f>
      </x:c>
      <x:c r="EC37" s="50" t="str">
        <x:f>IF(A37="","",IF(OR(BB37="AZ",BB37="BZ"),10000+ROW(),IF(AZ37&gt;'Настройки'!$B$11,20000+ROW(),IF(BF37&lt;&gt;"Обычный",30000+ROW(),IF(AX37&lt;=0,40000+ROW(),"")))))</x:f>
      </x:c>
      <x:c r="ED37" s="50" t="str">
        <x:f>IF(EC37="","",COUNTIFS($EC$2:$EC$1001,"&gt;0",$EC$2:$EC$1001,"&lt;"&amp;EC37)+1)</x:f>
      </x:c>
    </x:row>
    <x:row r="38">
      <x:c r="A38" s="115"/>
      <x:c r="B38" s="115"/>
      <x:c r="C38" s="115"/>
      <x:c r="D38" s="118"/>
      <x:c r="E38" s="118"/>
      <x:c r="F38" s="118"/>
      <x:c r="G38" s="118"/>
      <x:c r="H38" s="118"/>
      <x:c r="I38" s="118"/>
      <x:c r="J38" s="118"/>
      <x:c r="K38" s="118"/>
      <x:c r="L38" s="118"/>
      <x:c r="M38" s="118"/>
      <x:c r="N38" s="118"/>
      <x:c r="O38" s="118"/>
      <x:c r="P38" s="118"/>
      <x:c r="Q38" s="118"/>
      <x:c r="R38" s="118"/>
      <x:c r="S38" s="118"/>
      <x:c r="T38" s="118"/>
      <x:c r="U38" s="118"/>
      <x:c r="V38" s="118"/>
      <x:c r="W38" s="118"/>
      <x:c r="X38" s="118"/>
      <x:c r="Y38" s="118"/>
      <x:c r="Z38" s="118"/>
      <x:c r="AA38" s="118"/>
      <x:c r="AB38" s="118"/>
      <x:c r="AC38" s="118"/>
      <x:c r="AD38" s="118"/>
      <x:c r="AE38" s="118"/>
      <x:c r="AF38" s="118"/>
      <x:c r="AG38" s="118"/>
      <x:c r="AH38" s="118"/>
      <x:c r="AI38" s="118"/>
      <x:c r="AJ38" s="118"/>
      <x:c r="AK38" s="118"/>
      <x:c r="AL38" s="118"/>
      <x:c r="AM38" s="118"/>
      <x:c r="AN38" s="118"/>
      <x:c r="AO38" s="118"/>
      <x:c r="AP38" s="115"/>
      <x:c r="AQ38" s="49" t="str">
        <x:f>IF(A38="","",COUNT(BI38:INDEX(BI38:CR38,1,'Настройки'!$B$3)))</x:f>
      </x:c>
      <x:c r="AR38" s="49" t="str">
        <x:f>IF(A38="","",SUM(BI38:INDEX(BI38:CR38,1,'Настройки'!$B$3)))</x:f>
      </x:c>
      <x:c r="AS38" s="58" t="str">
        <x:f>IF(A38="","",IF('Настройки'!$B$4="Стоимость потребления",AR38*D38,IF('Настройки'!$B$4="Количество",AR38,E38)))</x:f>
      </x:c>
      <x:c r="AT38" s="61" t="str">
        <x:f>IF(OR(A38="",AS38&lt;0,SUM($AS$2:$AS$1001)&lt;=0),"",AS38/SUM($AS$2:$AS$1001))</x:f>
      </x:c>
      <x:c r="AU38" s="61" t="str">
        <x:f>IF(OR(A38="",AS38&lt;0,SUM($AS$2:$AS$1001)&lt;=0),"",SUMIFS($AS$2:$AS$1001,$AS$2:$AS$1001,"&gt;"&amp;AS38)/SUM($AS$2:$AS$1001))</x:f>
      </x:c>
      <x:c r="AV38" s="61" t="str">
        <x:f>IF(OR(A38="",AS38&lt;0,SUM($AS$2:$AS$1001)&lt;=0),"",SUMIFS($AS$2:$AS$1001,$AS$2:$AS$1001,"&gt;="&amp;AS38)/SUM($AS$2:$AS$1001))</x:f>
      </x:c>
      <x:c r="AW38" s="49" t="str">
        <x:f>IF(A38="","",IF(SUM($AS$2:$AS$1001)&lt;=0,"Не определён",IF(AS38&lt;0,"Исключение",IF(AU38&lt;'Настройки'!$B$5,"A",IF(AU38&lt;'Настройки'!$B$6,"B","C")))))</x:f>
      </x:c>
      <x:c r="AX38" s="58" t="str">
        <x:f>IF(A38="","",IF(AQ38=0,"",AVERAGE(BI38:INDEX(BI38:CR38,1,'Настройки'!$B$3))))</x:f>
      </x:c>
      <x:c r="AY38" s="58" t="str">
        <x:f>IF(OR(A38="",AQ38=0),"",STDEVP(BI38:INDEX(BI38:CR38,1,'Настройки'!$B$3)))</x:f>
      </x:c>
      <x:c r="AZ38" s="61" t="str">
        <x:f>IF(OR(A38="",AQ38&lt;'Настройки'!$B$12,AX38&lt;=0,AND('Настройки'!$B$10="Блокировать",COUNTIF(F38:INDEX(F38:AO38,1,'Настройки'!$B$3),"&lt;0")&gt;0)),"",AY38/ABS(AX38))</x:f>
      </x:c>
      <x:c r="BA38" s="49" t="str">
        <x:f>IF(A38="","",IF(AND('Настройки'!$B$10="Блокировать",COUNTIF(F38:INDEX(F38:AO38,1,'Настройки'!$B$3),"&lt;0")&gt;0),"Не определён",IF(AQ38&lt;'Настройки'!$B$12,"Не определён",IF(AX38=0,"Нет спроса",IF(AX38&lt;0,"Не определён",IF(AZ38&lt;='Настройки'!$B$7,"X",IF(AZ38&lt;='Настройки'!$B$8,"Y","Z")))))))</x:f>
      </x:c>
      <x:c r="BB38" s="49" t="str">
        <x:f>IF(OR(A38="",LEN(AW38)&lt;&gt;1,LEN(BA38)&lt;&gt;1),"",AW38&amp;BA38)</x:f>
      </x:c>
      <x:c r="BC38" s="61" t="str">
        <x:f>IF(OR(A38="",AQ38=0),"",(COUNT(BI38:INDEX(BI38:CR38,1,'Настройки'!$B$3))-COUNT(CS38:INDEX(CS38:EB38,1,'Настройки'!$B$3)))/AQ38)</x:f>
      </x:c>
      <x:c r="BD38" s="64" t="str">
        <x:f>IF(OR(A38="",COUNT(CS38:INDEX(CS38:EB38,1,'Настройки'!$B$3))=0),"",AQ38/COUNT(CS38:INDEX(CS38:EB38,1,'Настройки'!$B$3)))</x:f>
      </x:c>
      <x:c r="BE38" s="64" t="str">
        <x:f>IF(OR(A38="",COUNT(CS38:INDEX(CS38:EB38,1,'Настройки'!$B$3))=0),"",IF(AVERAGE(CS38:INDEX(CS38:EB38,1,'Настройки'!$B$3))=0,"",(STDEVP(CS38:INDEX(CS38:EB38,1,'Настройки'!$B$3))/ABS(AVERAGE(CS38:INDEX(CS38:EB38,1,'Настройки'!$B$3))))^2))</x:f>
      </x:c>
      <x:c r="BF38" s="49" t="str">
        <x:f>IF(A38="","",IF(AQ38&lt;3,"Недостаточно",IF(AQ38&lt;6,"Предварительный","Обычный")))</x:f>
      </x:c>
      <x:c r="BG38" s="49" t="str">
        <x:f>IF(A38="","",IF(COUNTIF(F38:INDEX(F38:AO38,1,'Настройки'!$B$3),"&lt;0")&gt;0,IF('Настройки'!$B$10="Блокировать","Отрицательный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"),"")&amp;IF(AQ38&lt;3,"Недостаточно истории. ",IF(AQ38&lt;6,"Предварительная классификация. ",""))&amp;IF(AX38=0,"Нет спроса за горизонт. ","")&amp;IF(AZ38&gt;'Настройки'!$B$11,"Экстремальная вариативность. ",""))</x:f>
      </x:c>
      <x:c r="BH38" s="49" t="str">
        <x:f>IF(A38="","",IFERROR(VLOOKUP(BB38,'Настройки'!$D$3:$E$11,2,FALSE),"Сначала проверьте исходные данные и историю спроса.")&amp;" Уточните срок поставки, MOQ и критичность.")</x:f>
      </x:c>
      <x:c r="BI38" s="50" t="str">
        <x:f>IF(1&gt;'Настройки'!$B$3,"",IF(ISBLANK(F38),IF('Настройки'!$B$9="Нулевой спрос",0,""),IF(F38&lt;0,IF('Настройки'!$B$10="Исключить","",IF('Настройки'!$B$10="Абсолютные значения",ABS(F38),F38)),F38)))</x:f>
      </x:c>
      <x:c r="BJ38" s="50" t="str">
        <x:f>IF(2&gt;'Настройки'!$B$3,"",IF(ISBLANK(G38),IF('Настройки'!$B$9="Нулевой спрос",0,""),IF(G38&lt;0,IF('Настройки'!$B$10="Исключить","",IF('Настройки'!$B$10="Абсолютные значения",ABS(G38),G38)),G38)))</x:f>
      </x:c>
      <x:c r="BK38" s="50" t="str">
        <x:f>IF(3&gt;'Настройки'!$B$3,"",IF(ISBLANK(H38),IF('Настройки'!$B$9="Нулевой спрос",0,""),IF(H38&lt;0,IF('Настройки'!$B$10="Исключить","",IF('Настройки'!$B$10="Абсолютные значения",ABS(H38),H38)),H38)))</x:f>
      </x:c>
      <x:c r="BL38" s="50" t="str">
        <x:f>IF(4&gt;'Настройки'!$B$3,"",IF(ISBLANK(I38),IF('Настройки'!$B$9="Нулевой спрос",0,""),IF(I38&lt;0,IF('Настройки'!$B$10="Исключить","",IF('Настройки'!$B$10="Абсолютные значения",ABS(I38),I38)),I38)))</x:f>
      </x:c>
      <x:c r="BM38" s="50" t="str">
        <x:f>IF(5&gt;'Настройки'!$B$3,"",IF(ISBLANK(J38),IF('Настройки'!$B$9="Нулевой спрос",0,""),IF(J38&lt;0,IF('Настройки'!$B$10="Исключить","",IF('Настройки'!$B$10="Абсолютные значения",ABS(J38),J38)),J38)))</x:f>
      </x:c>
      <x:c r="BN38" s="50" t="str">
        <x:f>IF(6&gt;'Настройки'!$B$3,"",IF(ISBLANK(K38),IF('Настройки'!$B$9="Нулевой спрос",0,""),IF(K38&lt;0,IF('Настройки'!$B$10="Исключить","",IF('Настройки'!$B$10="Абсолютные значения",ABS(K38),K38)),K38)))</x:f>
      </x:c>
      <x:c r="BO38" s="50" t="str">
        <x:f>IF(7&gt;'Настройки'!$B$3,"",IF(ISBLANK(L38),IF('Настройки'!$B$9="Нулевой спрос",0,""),IF(L38&lt;0,IF('Настройки'!$B$10="Исключить","",IF('Настройки'!$B$10="Абсолютные значения",ABS(L38),L38)),L38)))</x:f>
      </x:c>
      <x:c r="BP38" s="50" t="str">
        <x:f>IF(8&gt;'Настройки'!$B$3,"",IF(ISBLANK(M38),IF('Настройки'!$B$9="Нулевой спрос",0,""),IF(M38&lt;0,IF('Настройки'!$B$10="Исключить","",IF('Настройки'!$B$10="Абсолютные значения",ABS(M38),M38)),M38)))</x:f>
      </x:c>
      <x:c r="BQ38" s="50" t="str">
        <x:f>IF(9&gt;'Настройки'!$B$3,"",IF(ISBLANK(N38),IF('Настройки'!$B$9="Нулевой спрос",0,""),IF(N38&lt;0,IF('Настройки'!$B$10="Исключить","",IF('Настройки'!$B$10="Абсолютные значения",ABS(N38),N38)),N38)))</x:f>
      </x:c>
      <x:c r="BR38" s="50" t="str">
        <x:f>IF(10&gt;'Настройки'!$B$3,"",IF(ISBLANK(O38),IF('Настройки'!$B$9="Нулевой спрос",0,""),IF(O38&lt;0,IF('Настройки'!$B$10="Исключить","",IF('Настройки'!$B$10="Абсолютные значения",ABS(O38),O38)),O38)))</x:f>
      </x:c>
      <x:c r="BS38" s="50" t="str">
        <x:f>IF(11&gt;'Настройки'!$B$3,"",IF(ISBLANK(P38),IF('Настройки'!$B$9="Нулевой спрос",0,""),IF(P38&lt;0,IF('Настройки'!$B$10="Исключить","",IF('Настройки'!$B$10="Абсолютные значения",ABS(P38),P38)),P38)))</x:f>
      </x:c>
      <x:c r="BT38" s="50" t="str">
        <x:f>IF(12&gt;'Настройки'!$B$3,"",IF(ISBLANK(Q38),IF('Настройки'!$B$9="Нулевой спрос",0,""),IF(Q38&lt;0,IF('Настройки'!$B$10="Исключить","",IF('Настройки'!$B$10="Абсолютные значения",ABS(Q38),Q38)),Q38)))</x:f>
      </x:c>
      <x:c r="BU38" s="50" t="str">
        <x:f>IF(13&gt;'Настройки'!$B$3,"",IF(ISBLANK(R38),IF('Настройки'!$B$9="Нулевой спрос",0,""),IF(R38&lt;0,IF('Настройки'!$B$10="Исключить","",IF('Настройки'!$B$10="Абсолютные значения",ABS(R38),R38)),R38)))</x:f>
      </x:c>
      <x:c r="BV38" s="50" t="str">
        <x:f>IF(14&gt;'Настройки'!$B$3,"",IF(ISBLANK(S38),IF('Настройки'!$B$9="Нулевой спрос",0,""),IF(S38&lt;0,IF('Настройки'!$B$10="Исключить","",IF('Настройки'!$B$10="Абсолютные значения",ABS(S38),S38)),S38)))</x:f>
      </x:c>
      <x:c r="BW38" s="50" t="str">
        <x:f>IF(15&gt;'Настройки'!$B$3,"",IF(ISBLANK(T38),IF('Настройки'!$B$9="Нулевой спрос",0,""),IF(T38&lt;0,IF('Настройки'!$B$10="Исключить","",IF('Настройки'!$B$10="Абсолютные значения",ABS(T38),T38)),T38)))</x:f>
      </x:c>
      <x:c r="BX38" s="50" t="str">
        <x:f>IF(16&gt;'Настройки'!$B$3,"",IF(ISBLANK(U38),IF('Настройки'!$B$9="Нулевой спрос",0,""),IF(U38&lt;0,IF('Настройки'!$B$10="Исключить","",IF('Настройки'!$B$10="Абсолютные значения",ABS(U38),U38)),U38)))</x:f>
      </x:c>
      <x:c r="BY38" s="50" t="str">
        <x:f>IF(17&gt;'Настройки'!$B$3,"",IF(ISBLANK(V38),IF('Настройки'!$B$9="Нулевой спрос",0,""),IF(V38&lt;0,IF('Настройки'!$B$10="Исключить","",IF('Настройки'!$B$10="Абсолютные значения",ABS(V38),V38)),V38)))</x:f>
      </x:c>
      <x:c r="BZ38" s="50" t="str">
        <x:f>IF(18&gt;'Настройки'!$B$3,"",IF(ISBLANK(W38),IF('Настройки'!$B$9="Нулевой спрос",0,""),IF(W38&lt;0,IF('Настройки'!$B$10="Исключить","",IF('Настройки'!$B$10="Абсолютные значения",ABS(W38),W38)),W38)))</x:f>
      </x:c>
      <x:c r="CA38" s="50" t="str">
        <x:f>IF(19&gt;'Настройки'!$B$3,"",IF(ISBLANK(X38),IF('Настройки'!$B$9="Нулевой спрос",0,""),IF(X38&lt;0,IF('Настройки'!$B$10="Исключить","",IF('Настройки'!$B$10="Абсолютные значения",ABS(X38),X38)),X38)))</x:f>
      </x:c>
      <x:c r="CB38" s="50" t="str">
        <x:f>IF(20&gt;'Настройки'!$B$3,"",IF(ISBLANK(Y38),IF('Настройки'!$B$9="Нулевой спрос",0,""),IF(Y38&lt;0,IF('Настройки'!$B$10="Исключить","",IF('Настройки'!$B$10="Абсолютные значения",ABS(Y38),Y38)),Y38)))</x:f>
      </x:c>
      <x:c r="CC38" s="50" t="str">
        <x:f>IF(21&gt;'Настройки'!$B$3,"",IF(ISBLANK(Z38),IF('Настройки'!$B$9="Нулевой спрос",0,""),IF(Z38&lt;0,IF('Настройки'!$B$10="Исключить","",IF('Настройки'!$B$10="Абсолютные значения",ABS(Z38),Z38)),Z38)))</x:f>
      </x:c>
      <x:c r="CD38" s="50" t="str">
        <x:f>IF(22&gt;'Настройки'!$B$3,"",IF(ISBLANK(AA38),IF('Настройки'!$B$9="Нулевой спрос",0,""),IF(AA38&lt;0,IF('Настройки'!$B$10="Исключить","",IF('Настройки'!$B$10="Абсолютные значения",ABS(AA38),AA38)),AA38)))</x:f>
      </x:c>
      <x:c r="CE38" s="50" t="str">
        <x:f>IF(23&gt;'Настройки'!$B$3,"",IF(ISBLANK(AB38),IF('Настройки'!$B$9="Нулевой спрос",0,""),IF(AB38&lt;0,IF('Настройки'!$B$10="Исключить","",IF('Настройки'!$B$10="Абсолютные значения",ABS(AB38),AB38)),AB38)))</x:f>
      </x:c>
      <x:c r="CF38" s="50" t="str">
        <x:f>IF(24&gt;'Настройки'!$B$3,"",IF(ISBLANK(AC38),IF('Настройки'!$B$9="Нулевой спрос",0,""),IF(AC38&lt;0,IF('Настройки'!$B$10="Исключить","",IF('Настройки'!$B$10="Абсолютные значения",ABS(AC38),AC38)),AC38)))</x:f>
      </x:c>
      <x:c r="CG38" s="50" t="str">
        <x:f>IF(25&gt;'Настройки'!$B$3,"",IF(ISBLANK(AD38),IF('Настройки'!$B$9="Нулевой спрос",0,""),IF(AD38&lt;0,IF('Настройки'!$B$10="Исключить","",IF('Настройки'!$B$10="Абсолютные значения",ABS(AD38),AD38)),AD38)))</x:f>
      </x:c>
      <x:c r="CH38" s="50" t="str">
        <x:f>IF(26&gt;'Настройки'!$B$3,"",IF(ISBLANK(AE38),IF('Настройки'!$B$9="Нулевой спрос",0,""),IF(AE38&lt;0,IF('Настройки'!$B$10="Исключить","",IF('Настройки'!$B$10="Абсолютные значения",ABS(AE38),AE38)),AE38)))</x:f>
      </x:c>
      <x:c r="CI38" s="50" t="str">
        <x:f>IF(27&gt;'Настройки'!$B$3,"",IF(ISBLANK(AF38),IF('Настройки'!$B$9="Нулевой спрос",0,""),IF(AF38&lt;0,IF('Настройки'!$B$10="Исключить","",IF('Настройки'!$B$10="Абсолютные значения",ABS(AF38),AF38)),AF38)))</x:f>
      </x:c>
      <x:c r="CJ38" s="50" t="str">
        <x:f>IF(28&gt;'Настройки'!$B$3,"",IF(ISBLANK(AG38),IF('Настройки'!$B$9="Нулевой спрос",0,""),IF(AG38&lt;0,IF('Настройки'!$B$10="Исключить","",IF('Настройки'!$B$10="Абсолютные значения",ABS(AG38),AG38)),AG38)))</x:f>
      </x:c>
      <x:c r="CK38" s="50" t="str">
        <x:f>IF(29&gt;'Настройки'!$B$3,"",IF(ISBLANK(AH38),IF('Настройки'!$B$9="Нулевой спрос",0,""),IF(AH38&lt;0,IF('Настройки'!$B$10="Исключить","",IF('Настройки'!$B$10="Абсолютные значения",ABS(AH38),AH38)),AH38)))</x:f>
      </x:c>
      <x:c r="CL38" s="50" t="str">
        <x:f>IF(30&gt;'Настройки'!$B$3,"",IF(ISBLANK(AI38),IF('Настройки'!$B$9="Нулевой спрос",0,""),IF(AI38&lt;0,IF('Настройки'!$B$10="Исключить","",IF('Настройки'!$B$10="Абсолютные значения",ABS(AI38),AI38)),AI38)))</x:f>
      </x:c>
      <x:c r="CM38" s="50" t="str">
        <x:f>IF(31&gt;'Настройки'!$B$3,"",IF(ISBLANK(AJ38),IF('Настройки'!$B$9="Нулевой спрос",0,""),IF(AJ38&lt;0,IF('Настройки'!$B$10="Исключить","",IF('Настройки'!$B$10="Абсолютные значения",ABS(AJ38),AJ38)),AJ38)))</x:f>
      </x:c>
      <x:c r="CN38" s="50" t="str">
        <x:f>IF(32&gt;'Настройки'!$B$3,"",IF(ISBLANK(AK38),IF('Настройки'!$B$9="Нулевой спрос",0,""),IF(AK38&lt;0,IF('Настройки'!$B$10="Исключить","",IF('Настройки'!$B$10="Абсолютные значения",ABS(AK38),AK38)),AK38)))</x:f>
      </x:c>
      <x:c r="CO38" s="50" t="str">
        <x:f>IF(33&gt;'Настройки'!$B$3,"",IF(ISBLANK(AL38),IF('Настройки'!$B$9="Нулевой спрос",0,""),IF(AL38&lt;0,IF('Настройки'!$B$10="Исключить","",IF('Настройки'!$B$10="Абсолютные значения",ABS(AL38),AL38)),AL38)))</x:f>
      </x:c>
      <x:c r="CP38" s="50" t="str">
        <x:f>IF(34&gt;'Настройки'!$B$3,"",IF(ISBLANK(AM38),IF('Настройки'!$B$9="Нулевой спрос",0,""),IF(AM38&lt;0,IF('Настройки'!$B$10="Исключить","",IF('Настройки'!$B$10="Абсолютные значения",ABS(AM38),AM38)),AM38)))</x:f>
      </x:c>
      <x:c r="CQ38" s="50" t="str">
        <x:f>IF(35&gt;'Настройки'!$B$3,"",IF(ISBLANK(AN38),IF('Настройки'!$B$9="Нулевой спрос",0,""),IF(AN38&lt;0,IF('Настройки'!$B$10="Исключить","",IF('Настройки'!$B$10="Абсолютные значения",ABS(AN38),AN38)),AN38)))</x:f>
      </x:c>
      <x:c r="CR38" s="50" t="str">
        <x:f>IF(36&gt;'Настройки'!$B$3,"",IF(ISBLANK(AO38),IF('Настройки'!$B$9="Нулевой спрос",0,""),IF(AO38&lt;0,IF('Настройки'!$B$10="Исключить","",IF('Настройки'!$B$10="Абсолютные значения",ABS(AO38),AO38)),AO38)))</x:f>
      </x:c>
      <x:c r="CS38" s="50" t="str">
        <x:f>IF(OR(1&gt;'Настройки'!$B$3,ISBLANK(BI38),BI38=0),"",BI38)</x:f>
      </x:c>
      <x:c r="CT38" s="50" t="str">
        <x:f>IF(OR(2&gt;'Настройки'!$B$3,ISBLANK(BJ38),BJ38=0),"",BJ38)</x:f>
      </x:c>
      <x:c r="CU38" s="50" t="str">
        <x:f>IF(OR(3&gt;'Настройки'!$B$3,ISBLANK(BK38),BK38=0),"",BK38)</x:f>
      </x:c>
      <x:c r="CV38" s="50" t="str">
        <x:f>IF(OR(4&gt;'Настройки'!$B$3,ISBLANK(BL38),BL38=0),"",BL38)</x:f>
      </x:c>
      <x:c r="CW38" s="50" t="str">
        <x:f>IF(OR(5&gt;'Настройки'!$B$3,ISBLANK(BM38),BM38=0),"",BM38)</x:f>
      </x:c>
      <x:c r="CX38" s="50" t="str">
        <x:f>IF(OR(6&gt;'Настройки'!$B$3,ISBLANK(BN38),BN38=0),"",BN38)</x:f>
      </x:c>
      <x:c r="CY38" s="50" t="str">
        <x:f>IF(OR(7&gt;'Настройки'!$B$3,ISBLANK(BO38),BO38=0),"",BO38)</x:f>
      </x:c>
      <x:c r="CZ38" s="50" t="str">
        <x:f>IF(OR(8&gt;'Настройки'!$B$3,ISBLANK(BP38),BP38=0),"",BP38)</x:f>
      </x:c>
      <x:c r="DA38" s="50" t="str">
        <x:f>IF(OR(9&gt;'Настройки'!$B$3,ISBLANK(BQ38),BQ38=0),"",BQ38)</x:f>
      </x:c>
      <x:c r="DB38" s="50" t="str">
        <x:f>IF(OR(10&gt;'Настройки'!$B$3,ISBLANK(BR38),BR38=0),"",BR38)</x:f>
      </x:c>
      <x:c r="DC38" s="50" t="str">
        <x:f>IF(OR(11&gt;'Настройки'!$B$3,ISBLANK(BS38),BS38=0),"",BS38)</x:f>
      </x:c>
      <x:c r="DD38" s="50" t="str">
        <x:f>IF(OR(12&gt;'Настройки'!$B$3,ISBLANK(BT38),BT38=0),"",BT38)</x:f>
      </x:c>
      <x:c r="DE38" s="50" t="str">
        <x:f>IF(OR(13&gt;'Настройки'!$B$3,ISBLANK(BU38),BU38=0),"",BU38)</x:f>
      </x:c>
      <x:c r="DF38" s="50" t="str">
        <x:f>IF(OR(14&gt;'Настройки'!$B$3,ISBLANK(BV38),BV38=0),"",BV38)</x:f>
      </x:c>
      <x:c r="DG38" s="50" t="str">
        <x:f>IF(OR(15&gt;'Настройки'!$B$3,ISBLANK(BW38),BW38=0),"",BW38)</x:f>
      </x:c>
      <x:c r="DH38" s="50" t="str">
        <x:f>IF(OR(16&gt;'Настройки'!$B$3,ISBLANK(BX38),BX38=0),"",BX38)</x:f>
      </x:c>
      <x:c r="DI38" s="50" t="str">
        <x:f>IF(OR(17&gt;'Настройки'!$B$3,ISBLANK(BY38),BY38=0),"",BY38)</x:f>
      </x:c>
      <x:c r="DJ38" s="50" t="str">
        <x:f>IF(OR(18&gt;'Настройки'!$B$3,ISBLANK(BZ38),BZ38=0),"",BZ38)</x:f>
      </x:c>
      <x:c r="DK38" s="50" t="str">
        <x:f>IF(OR(19&gt;'Настройки'!$B$3,ISBLANK(CA38),CA38=0),"",CA38)</x:f>
      </x:c>
      <x:c r="DL38" s="50" t="str">
        <x:f>IF(OR(20&gt;'Настройки'!$B$3,ISBLANK(CB38),CB38=0),"",CB38)</x:f>
      </x:c>
      <x:c r="DM38" s="50" t="str">
        <x:f>IF(OR(21&gt;'Настройки'!$B$3,ISBLANK(CC38),CC38=0),"",CC38)</x:f>
      </x:c>
      <x:c r="DN38" s="50" t="str">
        <x:f>IF(OR(22&gt;'Настройки'!$B$3,ISBLANK(CD38),CD38=0),"",CD38)</x:f>
      </x:c>
      <x:c r="DO38" s="50" t="str">
        <x:f>IF(OR(23&gt;'Настройки'!$B$3,ISBLANK(CE38),CE38=0),"",CE38)</x:f>
      </x:c>
      <x:c r="DP38" s="50" t="str">
        <x:f>IF(OR(24&gt;'Настройки'!$B$3,ISBLANK(CF38),CF38=0),"",CF38)</x:f>
      </x:c>
      <x:c r="DQ38" s="50" t="str">
        <x:f>IF(OR(25&gt;'Настройки'!$B$3,ISBLANK(CG38),CG38=0),"",CG38)</x:f>
      </x:c>
      <x:c r="DR38" s="50" t="str">
        <x:f>IF(OR(26&gt;'Настройки'!$B$3,ISBLANK(CH38),CH38=0),"",CH38)</x:f>
      </x:c>
      <x:c r="DS38" s="50" t="str">
        <x:f>IF(OR(27&gt;'Настройки'!$B$3,ISBLANK(CI38),CI38=0),"",CI38)</x:f>
      </x:c>
      <x:c r="DT38" s="50" t="str">
        <x:f>IF(OR(28&gt;'Настройки'!$B$3,ISBLANK(CJ38),CJ38=0),"",CJ38)</x:f>
      </x:c>
      <x:c r="DU38" s="50" t="str">
        <x:f>IF(OR(29&gt;'Настройки'!$B$3,ISBLANK(CK38),CK38=0),"",CK38)</x:f>
      </x:c>
      <x:c r="DV38" s="50" t="str">
        <x:f>IF(OR(30&gt;'Настройки'!$B$3,ISBLANK(CL38),CL38=0),"",CL38)</x:f>
      </x:c>
      <x:c r="DW38" s="50" t="str">
        <x:f>IF(OR(31&gt;'Настройки'!$B$3,ISBLANK(CM38),CM38=0),"",CM38)</x:f>
      </x:c>
      <x:c r="DX38" s="50" t="str">
        <x:f>IF(OR(32&gt;'Настройки'!$B$3,ISBLANK(CN38),CN38=0),"",CN38)</x:f>
      </x:c>
      <x:c r="DY38" s="50" t="str">
        <x:f>IF(OR(33&gt;'Настройки'!$B$3,ISBLANK(CO38),CO38=0),"",CO38)</x:f>
      </x:c>
      <x:c r="DZ38" s="50" t="str">
        <x:f>IF(OR(34&gt;'Настройки'!$B$3,ISBLANK(CP38),CP38=0),"",CP38)</x:f>
      </x:c>
      <x:c r="EA38" s="50" t="str">
        <x:f>IF(OR(35&gt;'Настройки'!$B$3,ISBLANK(CQ38),CQ38=0),"",CQ38)</x:f>
      </x:c>
      <x:c r="EB38" s="50" t="str">
        <x:f>IF(OR(36&gt;'Настройки'!$B$3,ISBLANK(CR38),CR38=0),"",CR38)</x:f>
      </x:c>
      <x:c r="EC38" s="50" t="str">
        <x:f>IF(A38="","",IF(OR(BB38="AZ",BB38="BZ"),10000+ROW(),IF(AZ38&gt;'Настройки'!$B$11,20000+ROW(),IF(BF38&lt;&gt;"Обычный",30000+ROW(),IF(AX38&lt;=0,40000+ROW(),"")))))</x:f>
      </x:c>
      <x:c r="ED38" s="50" t="str">
        <x:f>IF(EC38="","",COUNTIFS($EC$2:$EC$1001,"&gt;0",$EC$2:$EC$1001,"&lt;"&amp;EC38)+1)</x:f>
      </x:c>
    </x:row>
    <x:row r="39">
      <x:c r="A39" s="115"/>
      <x:c r="B39" s="115"/>
      <x:c r="C39" s="115"/>
      <x:c r="D39" s="118"/>
      <x:c r="E39" s="118"/>
      <x:c r="F39" s="118"/>
      <x:c r="G39" s="118"/>
      <x:c r="H39" s="118"/>
      <x:c r="I39" s="118"/>
      <x:c r="J39" s="118"/>
      <x:c r="K39" s="118"/>
      <x:c r="L39" s="118"/>
      <x:c r="M39" s="118"/>
      <x:c r="N39" s="118"/>
      <x:c r="O39" s="118"/>
      <x:c r="P39" s="118"/>
      <x:c r="Q39" s="118"/>
      <x:c r="R39" s="118"/>
      <x:c r="S39" s="118"/>
      <x:c r="T39" s="118"/>
      <x:c r="U39" s="118"/>
      <x:c r="V39" s="118"/>
      <x:c r="W39" s="118"/>
      <x:c r="X39" s="118"/>
      <x:c r="Y39" s="118"/>
      <x:c r="Z39" s="118"/>
      <x:c r="AA39" s="118"/>
      <x:c r="AB39" s="118"/>
      <x:c r="AC39" s="118"/>
      <x:c r="AD39" s="118"/>
      <x:c r="AE39" s="118"/>
      <x:c r="AF39" s="118"/>
      <x:c r="AG39" s="118"/>
      <x:c r="AH39" s="118"/>
      <x:c r="AI39" s="118"/>
      <x:c r="AJ39" s="118"/>
      <x:c r="AK39" s="118"/>
      <x:c r="AL39" s="118"/>
      <x:c r="AM39" s="118"/>
      <x:c r="AN39" s="118"/>
      <x:c r="AO39" s="118"/>
      <x:c r="AP39" s="115"/>
      <x:c r="AQ39" s="49" t="str">
        <x:f>IF(A39="","",COUNT(BI39:INDEX(BI39:CR39,1,'Настройки'!$B$3)))</x:f>
      </x:c>
      <x:c r="AR39" s="49" t="str">
        <x:f>IF(A39="","",SUM(BI39:INDEX(BI39:CR39,1,'Настройки'!$B$3)))</x:f>
      </x:c>
      <x:c r="AS39" s="58" t="str">
        <x:f>IF(A39="","",IF('Настройки'!$B$4="Стоимость потребления",AR39*D39,IF('Настройки'!$B$4="Количество",AR39,E39)))</x:f>
      </x:c>
      <x:c r="AT39" s="61" t="str">
        <x:f>IF(OR(A39="",AS39&lt;0,SUM($AS$2:$AS$1001)&lt;=0),"",AS39/SUM($AS$2:$AS$1001))</x:f>
      </x:c>
      <x:c r="AU39" s="61" t="str">
        <x:f>IF(OR(A39="",AS39&lt;0,SUM($AS$2:$AS$1001)&lt;=0),"",SUMIFS($AS$2:$AS$1001,$AS$2:$AS$1001,"&gt;"&amp;AS39)/SUM($AS$2:$AS$1001))</x:f>
      </x:c>
      <x:c r="AV39" s="61" t="str">
        <x:f>IF(OR(A39="",AS39&lt;0,SUM($AS$2:$AS$1001)&lt;=0),"",SUMIFS($AS$2:$AS$1001,$AS$2:$AS$1001,"&gt;="&amp;AS39)/SUM($AS$2:$AS$1001))</x:f>
      </x:c>
      <x:c r="AW39" s="49" t="str">
        <x:f>IF(A39="","",IF(SUM($AS$2:$AS$1001)&lt;=0,"Не определён",IF(AS39&lt;0,"Исключение",IF(AU39&lt;'Настройки'!$B$5,"A",IF(AU39&lt;'Настройки'!$B$6,"B","C")))))</x:f>
      </x:c>
      <x:c r="AX39" s="58" t="str">
        <x:f>IF(A39="","",IF(AQ39=0,"",AVERAGE(BI39:INDEX(BI39:CR39,1,'Настройки'!$B$3))))</x:f>
      </x:c>
      <x:c r="AY39" s="58" t="str">
        <x:f>IF(OR(A39="",AQ39=0),"",STDEVP(BI39:INDEX(BI39:CR39,1,'Настройки'!$B$3)))</x:f>
      </x:c>
      <x:c r="AZ39" s="61" t="str">
        <x:f>IF(OR(A39="",AQ39&lt;'Настройки'!$B$12,AX39&lt;=0,AND('Настройки'!$B$10="Блокировать",COUNTIF(F39:INDEX(F39:AO39,1,'Настройки'!$B$3),"&lt;0")&gt;0)),"",AY39/ABS(AX39))</x:f>
      </x:c>
      <x:c r="BA39" s="49" t="str">
        <x:f>IF(A39="","",IF(AND('Настройки'!$B$10="Блокировать",COUNTIF(F39:INDEX(F39:AO39,1,'Настройки'!$B$3),"&lt;0")&gt;0),"Не определён",IF(AQ39&lt;'Настройки'!$B$12,"Не определён",IF(AX39=0,"Нет спроса",IF(AX39&lt;0,"Не определён",IF(AZ39&lt;='Настройки'!$B$7,"X",IF(AZ39&lt;='Настройки'!$B$8,"Y","Z")))))))</x:f>
      </x:c>
      <x:c r="BB39" s="49" t="str">
        <x:f>IF(OR(A39="",LEN(AW39)&lt;&gt;1,LEN(BA39)&lt;&gt;1),"",AW39&amp;BA39)</x:f>
      </x:c>
      <x:c r="BC39" s="61" t="str">
        <x:f>IF(OR(A39="",AQ39=0),"",(COUNT(BI39:INDEX(BI39:CR39,1,'Настройки'!$B$3))-COUNT(CS39:INDEX(CS39:EB39,1,'Настройки'!$B$3)))/AQ39)</x:f>
      </x:c>
      <x:c r="BD39" s="64" t="str">
        <x:f>IF(OR(A39="",COUNT(CS39:INDEX(CS39:EB39,1,'Настройки'!$B$3))=0),"",AQ39/COUNT(CS39:INDEX(CS39:EB39,1,'Настройки'!$B$3)))</x:f>
      </x:c>
      <x:c r="BE39" s="64" t="str">
        <x:f>IF(OR(A39="",COUNT(CS39:INDEX(CS39:EB39,1,'Настройки'!$B$3))=0),"",IF(AVERAGE(CS39:INDEX(CS39:EB39,1,'Настройки'!$B$3))=0,"",(STDEVP(CS39:INDEX(CS39:EB39,1,'Настройки'!$B$3))/ABS(AVERAGE(CS39:INDEX(CS39:EB39,1,'Настройки'!$B$3))))^2))</x:f>
      </x:c>
      <x:c r="BF39" s="49" t="str">
        <x:f>IF(A39="","",IF(AQ39&lt;3,"Недостаточно",IF(AQ39&lt;6,"Предварительный","Обычный")))</x:f>
      </x:c>
      <x:c r="BG39" s="49" t="str">
        <x:f>IF(A39="","",IF(COUNTIF(F39:INDEX(F39:AO39,1,'Настройки'!$B$3),"&lt;0")&gt;0,IF('Настройки'!$B$10="Блокировать","Отрицательный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"),"")&amp;IF(AQ39&lt;3,"Недостаточно истории. ",IF(AQ39&lt;6,"Предварительная классификация. ",""))&amp;IF(AX39=0,"Нет спроса за горизонт. ","")&amp;IF(AZ39&gt;'Настройки'!$B$11,"Экстремальная вариативность. ",""))</x:f>
      </x:c>
      <x:c r="BH39" s="49" t="str">
        <x:f>IF(A39="","",IFERROR(VLOOKUP(BB39,'Настройки'!$D$3:$E$11,2,FALSE),"Сначала проверьте исходные данные и историю спроса.")&amp;" Уточните срок поставки, MOQ и критичность.")</x:f>
      </x:c>
      <x:c r="BI39" s="50" t="str">
        <x:f>IF(1&gt;'Настройки'!$B$3,"",IF(ISBLANK(F39),IF('Настройки'!$B$9="Нулевой спрос",0,""),IF(F39&lt;0,IF('Настройки'!$B$10="Исключить","",IF('Настройки'!$B$10="Абсолютные значения",ABS(F39),F39)),F39)))</x:f>
      </x:c>
      <x:c r="BJ39" s="50" t="str">
        <x:f>IF(2&gt;'Настройки'!$B$3,"",IF(ISBLANK(G39),IF('Настройки'!$B$9="Нулевой спрос",0,""),IF(G39&lt;0,IF('Настройки'!$B$10="Исключить","",IF('Настройки'!$B$10="Абсолютные значения",ABS(G39),G39)),G39)))</x:f>
      </x:c>
      <x:c r="BK39" s="50" t="str">
        <x:f>IF(3&gt;'Настройки'!$B$3,"",IF(ISBLANK(H39),IF('Настройки'!$B$9="Нулевой спрос",0,""),IF(H39&lt;0,IF('Настройки'!$B$10="Исключить","",IF('Настройки'!$B$10="Абсолютные значения",ABS(H39),H39)),H39)))</x:f>
      </x:c>
      <x:c r="BL39" s="50" t="str">
        <x:f>IF(4&gt;'Настройки'!$B$3,"",IF(ISBLANK(I39),IF('Настройки'!$B$9="Нулевой спрос",0,""),IF(I39&lt;0,IF('Настройки'!$B$10="Исключить","",IF('Настройки'!$B$10="Абсолютные значения",ABS(I39),I39)),I39)))</x:f>
      </x:c>
      <x:c r="BM39" s="50" t="str">
        <x:f>IF(5&gt;'Настройки'!$B$3,"",IF(ISBLANK(J39),IF('Настройки'!$B$9="Нулевой спрос",0,""),IF(J39&lt;0,IF('Настройки'!$B$10="Исключить","",IF('Настройки'!$B$10="Абсолютные значения",ABS(J39),J39)),J39)))</x:f>
      </x:c>
      <x:c r="BN39" s="50" t="str">
        <x:f>IF(6&gt;'Настройки'!$B$3,"",IF(ISBLANK(K39),IF('Настройки'!$B$9="Нулевой спрос",0,""),IF(K39&lt;0,IF('Настройки'!$B$10="Исключить","",IF('Настройки'!$B$10="Абсолютные значения",ABS(K39),K39)),K39)))</x:f>
      </x:c>
      <x:c r="BO39" s="50" t="str">
        <x:f>IF(7&gt;'Настройки'!$B$3,"",IF(ISBLANK(L39),IF('Настройки'!$B$9="Нулевой спрос",0,""),IF(L39&lt;0,IF('Настройки'!$B$10="Исключить","",IF('Настройки'!$B$10="Абсолютные значения",ABS(L39),L39)),L39)))</x:f>
      </x:c>
      <x:c r="BP39" s="50" t="str">
        <x:f>IF(8&gt;'Настройки'!$B$3,"",IF(ISBLANK(M39),IF('Настройки'!$B$9="Нулевой спрос",0,""),IF(M39&lt;0,IF('Настройки'!$B$10="Исключить","",IF('Настройки'!$B$10="Абсолютные значения",ABS(M39),M39)),M39)))</x:f>
      </x:c>
      <x:c r="BQ39" s="50" t="str">
        <x:f>IF(9&gt;'Настройки'!$B$3,"",IF(ISBLANK(N39),IF('Настройки'!$B$9="Нулевой спрос",0,""),IF(N39&lt;0,IF('Настройки'!$B$10="Исключить","",IF('Настройки'!$B$10="Абсолютные значения",ABS(N39),N39)),N39)))</x:f>
      </x:c>
      <x:c r="BR39" s="50" t="str">
        <x:f>IF(10&gt;'Настройки'!$B$3,"",IF(ISBLANK(O39),IF('Настройки'!$B$9="Нулевой спрос",0,""),IF(O39&lt;0,IF('Настройки'!$B$10="Исключить","",IF('Настройки'!$B$10="Абсолютные значения",ABS(O39),O39)),O39)))</x:f>
      </x:c>
      <x:c r="BS39" s="50" t="str">
        <x:f>IF(11&gt;'Настройки'!$B$3,"",IF(ISBLANK(P39),IF('Настройки'!$B$9="Нулевой спрос",0,""),IF(P39&lt;0,IF('Настройки'!$B$10="Исключить","",IF('Настройки'!$B$10="Абсолютные значения",ABS(P39),P39)),P39)))</x:f>
      </x:c>
      <x:c r="BT39" s="50" t="str">
        <x:f>IF(12&gt;'Настройки'!$B$3,"",IF(ISBLANK(Q39),IF('Настройки'!$B$9="Нулевой спрос",0,""),IF(Q39&lt;0,IF('Настройки'!$B$10="Исключить","",IF('Настройки'!$B$10="Абсолютные значения",ABS(Q39),Q39)),Q39)))</x:f>
      </x:c>
      <x:c r="BU39" s="50" t="str">
        <x:f>IF(13&gt;'Настройки'!$B$3,"",IF(ISBLANK(R39),IF('Настройки'!$B$9="Нулевой спрос",0,""),IF(R39&lt;0,IF('Настройки'!$B$10="Исключить","",IF('Настройки'!$B$10="Абсолютные значения",ABS(R39),R39)),R39)))</x:f>
      </x:c>
      <x:c r="BV39" s="50" t="str">
        <x:f>IF(14&gt;'Настройки'!$B$3,"",IF(ISBLANK(S39),IF('Настройки'!$B$9="Нулевой спрос",0,""),IF(S39&lt;0,IF('Настройки'!$B$10="Исключить","",IF('Настройки'!$B$10="Абсолютные значения",ABS(S39),S39)),S39)))</x:f>
      </x:c>
      <x:c r="BW39" s="50" t="str">
        <x:f>IF(15&gt;'Настройки'!$B$3,"",IF(ISBLANK(T39),IF('Настройки'!$B$9="Нулевой спрос",0,""),IF(T39&lt;0,IF('Настройки'!$B$10="Исключить","",IF('Настройки'!$B$10="Абсолютные значения",ABS(T39),T39)),T39)))</x:f>
      </x:c>
      <x:c r="BX39" s="50" t="str">
        <x:f>IF(16&gt;'Настройки'!$B$3,"",IF(ISBLANK(U39),IF('Настройки'!$B$9="Нулевой спрос",0,""),IF(U39&lt;0,IF('Настройки'!$B$10="Исключить","",IF('Настройки'!$B$10="Абсолютные значения",ABS(U39),U39)),U39)))</x:f>
      </x:c>
      <x:c r="BY39" s="50" t="str">
        <x:f>IF(17&gt;'Настройки'!$B$3,"",IF(ISBLANK(V39),IF('Настройки'!$B$9="Нулевой спрос",0,""),IF(V39&lt;0,IF('Настройки'!$B$10="Исключить","",IF('Настройки'!$B$10="Абсолютные значения",ABS(V39),V39)),V39)))</x:f>
      </x:c>
      <x:c r="BZ39" s="50" t="str">
        <x:f>IF(18&gt;'Настройки'!$B$3,"",IF(ISBLANK(W39),IF('Настройки'!$B$9="Нулевой спрос",0,""),IF(W39&lt;0,IF('Настройки'!$B$10="Исключить","",IF('Настройки'!$B$10="Абсолютные значения",ABS(W39),W39)),W39)))</x:f>
      </x:c>
      <x:c r="CA39" s="50" t="str">
        <x:f>IF(19&gt;'Настройки'!$B$3,"",IF(ISBLANK(X39),IF('Настройки'!$B$9="Нулевой спрос",0,""),IF(X39&lt;0,IF('Настройки'!$B$10="Исключить","",IF('Настройки'!$B$10="Абсолютные значения",ABS(X39),X39)),X39)))</x:f>
      </x:c>
      <x:c r="CB39" s="50" t="str">
        <x:f>IF(20&gt;'Настройки'!$B$3,"",IF(ISBLANK(Y39),IF('Настройки'!$B$9="Нулевой спрос",0,""),IF(Y39&lt;0,IF('Настройки'!$B$10="Исключить","",IF('Настройки'!$B$10="Абсолютные значения",ABS(Y39),Y39)),Y39)))</x:f>
      </x:c>
      <x:c r="CC39" s="50" t="str">
        <x:f>IF(21&gt;'Настройки'!$B$3,"",IF(ISBLANK(Z39),IF('Настройки'!$B$9="Нулевой спрос",0,""),IF(Z39&lt;0,IF('Настройки'!$B$10="Исключить","",IF('Настройки'!$B$10="Абсолютные значения",ABS(Z39),Z39)),Z39)))</x:f>
      </x:c>
      <x:c r="CD39" s="50" t="str">
        <x:f>IF(22&gt;'Настройки'!$B$3,"",IF(ISBLANK(AA39),IF('Настройки'!$B$9="Нулевой спрос",0,""),IF(AA39&lt;0,IF('Настройки'!$B$10="Исключить","",IF('Настройки'!$B$10="Абсолютные значения",ABS(AA39),AA39)),AA39)))</x:f>
      </x:c>
      <x:c r="CE39" s="50" t="str">
        <x:f>IF(23&gt;'Настройки'!$B$3,"",IF(ISBLANK(AB39),IF('Настройки'!$B$9="Нулевой спрос",0,""),IF(AB39&lt;0,IF('Настройки'!$B$10="Исключить","",IF('Настройки'!$B$10="Абсолютные значения",ABS(AB39),AB39)),AB39)))</x:f>
      </x:c>
      <x:c r="CF39" s="50" t="str">
        <x:f>IF(24&gt;'Настройки'!$B$3,"",IF(ISBLANK(AC39),IF('Настройки'!$B$9="Нулевой спрос",0,""),IF(AC39&lt;0,IF('Настройки'!$B$10="Исключить","",IF('Настройки'!$B$10="Абсолютные значения",ABS(AC39),AC39)),AC39)))</x:f>
      </x:c>
      <x:c r="CG39" s="50" t="str">
        <x:f>IF(25&gt;'Настройки'!$B$3,"",IF(ISBLANK(AD39),IF('Настройки'!$B$9="Нулевой спрос",0,""),IF(AD39&lt;0,IF('Настройки'!$B$10="Исключить","",IF('Настройки'!$B$10="Абсолютные значения",ABS(AD39),AD39)),AD39)))</x:f>
      </x:c>
      <x:c r="CH39" s="50" t="str">
        <x:f>IF(26&gt;'Настройки'!$B$3,"",IF(ISBLANK(AE39),IF('Настройки'!$B$9="Нулевой спрос",0,""),IF(AE39&lt;0,IF('Настройки'!$B$10="Исключить","",IF('Настройки'!$B$10="Абсолютные значения",ABS(AE39),AE39)),AE39)))</x:f>
      </x:c>
      <x:c r="CI39" s="50" t="str">
        <x:f>IF(27&gt;'Настройки'!$B$3,"",IF(ISBLANK(AF39),IF('Настройки'!$B$9="Нулевой спрос",0,""),IF(AF39&lt;0,IF('Настройки'!$B$10="Исключить","",IF('Настройки'!$B$10="Абсолютные значения",ABS(AF39),AF39)),AF39)))</x:f>
      </x:c>
      <x:c r="CJ39" s="50" t="str">
        <x:f>IF(28&gt;'Настройки'!$B$3,"",IF(ISBLANK(AG39),IF('Настройки'!$B$9="Нулевой спрос",0,""),IF(AG39&lt;0,IF('Настройки'!$B$10="Исключить","",IF('Настройки'!$B$10="Абсолютные значения",ABS(AG39),AG39)),AG39)))</x:f>
      </x:c>
      <x:c r="CK39" s="50" t="str">
        <x:f>IF(29&gt;'Настройки'!$B$3,"",IF(ISBLANK(AH39),IF('Настройки'!$B$9="Нулевой спрос",0,""),IF(AH39&lt;0,IF('Настройки'!$B$10="Исключить","",IF('Настройки'!$B$10="Абсолютные значения",ABS(AH39),AH39)),AH39)))</x:f>
      </x:c>
      <x:c r="CL39" s="50" t="str">
        <x:f>IF(30&gt;'Настройки'!$B$3,"",IF(ISBLANK(AI39),IF('Настройки'!$B$9="Нулевой спрос",0,""),IF(AI39&lt;0,IF('Настройки'!$B$10="Исключить","",IF('Настройки'!$B$10="Абсолютные значения",ABS(AI39),AI39)),AI39)))</x:f>
      </x:c>
      <x:c r="CM39" s="50" t="str">
        <x:f>IF(31&gt;'Настройки'!$B$3,"",IF(ISBLANK(AJ39),IF('Настройки'!$B$9="Нулевой спрос",0,""),IF(AJ39&lt;0,IF('Настройки'!$B$10="Исключить","",IF('Настройки'!$B$10="Абсолютные значения",ABS(AJ39),AJ39)),AJ39)))</x:f>
      </x:c>
      <x:c r="CN39" s="50" t="str">
        <x:f>IF(32&gt;'Настройки'!$B$3,"",IF(ISBLANK(AK39),IF('Настройки'!$B$9="Нулевой спрос",0,""),IF(AK39&lt;0,IF('Настройки'!$B$10="Исключить","",IF('Настройки'!$B$10="Абсолютные значения",ABS(AK39),AK39)),AK39)))</x:f>
      </x:c>
      <x:c r="CO39" s="50" t="str">
        <x:f>IF(33&gt;'Настройки'!$B$3,"",IF(ISBLANK(AL39),IF('Настройки'!$B$9="Нулевой спрос",0,""),IF(AL39&lt;0,IF('Настройки'!$B$10="Исключить","",IF('Настройки'!$B$10="Абсолютные значения",ABS(AL39),AL39)),AL39)))</x:f>
      </x:c>
      <x:c r="CP39" s="50" t="str">
        <x:f>IF(34&gt;'Настройки'!$B$3,"",IF(ISBLANK(AM39),IF('Настройки'!$B$9="Нулевой спрос",0,""),IF(AM39&lt;0,IF('Настройки'!$B$10="Исключить","",IF('Настройки'!$B$10="Абсолютные значения",ABS(AM39),AM39)),AM39)))</x:f>
      </x:c>
      <x:c r="CQ39" s="50" t="str">
        <x:f>IF(35&gt;'Настройки'!$B$3,"",IF(ISBLANK(AN39),IF('Настройки'!$B$9="Нулевой спрос",0,""),IF(AN39&lt;0,IF('Настройки'!$B$10="Исключить","",IF('Настройки'!$B$10="Абсолютные значения",ABS(AN39),AN39)),AN39)))</x:f>
      </x:c>
      <x:c r="CR39" s="50" t="str">
        <x:f>IF(36&gt;'Настройки'!$B$3,"",IF(ISBLANK(AO39),IF('Настройки'!$B$9="Нулевой спрос",0,""),IF(AO39&lt;0,IF('Настройки'!$B$10="Исключить","",IF('Настройки'!$B$10="Абсолютные значения",ABS(AO39),AO39)),AO39)))</x:f>
      </x:c>
      <x:c r="CS39" s="50" t="str">
        <x:f>IF(OR(1&gt;'Настройки'!$B$3,ISBLANK(BI39),BI39=0),"",BI39)</x:f>
      </x:c>
      <x:c r="CT39" s="50" t="str">
        <x:f>IF(OR(2&gt;'Настройки'!$B$3,ISBLANK(BJ39),BJ39=0),"",BJ39)</x:f>
      </x:c>
      <x:c r="CU39" s="50" t="str">
        <x:f>IF(OR(3&gt;'Настройки'!$B$3,ISBLANK(BK39),BK39=0),"",BK39)</x:f>
      </x:c>
      <x:c r="CV39" s="50" t="str">
        <x:f>IF(OR(4&gt;'Настройки'!$B$3,ISBLANK(BL39),BL39=0),"",BL39)</x:f>
      </x:c>
      <x:c r="CW39" s="50" t="str">
        <x:f>IF(OR(5&gt;'Настройки'!$B$3,ISBLANK(BM39),BM39=0),"",BM39)</x:f>
      </x:c>
      <x:c r="CX39" s="50" t="str">
        <x:f>IF(OR(6&gt;'Настройки'!$B$3,ISBLANK(BN39),BN39=0),"",BN39)</x:f>
      </x:c>
      <x:c r="CY39" s="50" t="str">
        <x:f>IF(OR(7&gt;'Настройки'!$B$3,ISBLANK(BO39),BO39=0),"",BO39)</x:f>
      </x:c>
      <x:c r="CZ39" s="50" t="str">
        <x:f>IF(OR(8&gt;'Настройки'!$B$3,ISBLANK(BP39),BP39=0),"",BP39)</x:f>
      </x:c>
      <x:c r="DA39" s="50" t="str">
        <x:f>IF(OR(9&gt;'Настройки'!$B$3,ISBLANK(BQ39),BQ39=0),"",BQ39)</x:f>
      </x:c>
      <x:c r="DB39" s="50" t="str">
        <x:f>IF(OR(10&gt;'Настройки'!$B$3,ISBLANK(BR39),BR39=0),"",BR39)</x:f>
      </x:c>
      <x:c r="DC39" s="50" t="str">
        <x:f>IF(OR(11&gt;'Настройки'!$B$3,ISBLANK(BS39),BS39=0),"",BS39)</x:f>
      </x:c>
      <x:c r="DD39" s="50" t="str">
        <x:f>IF(OR(12&gt;'Настройки'!$B$3,ISBLANK(BT39),BT39=0),"",BT39)</x:f>
      </x:c>
      <x:c r="DE39" s="50" t="str">
        <x:f>IF(OR(13&gt;'Настройки'!$B$3,ISBLANK(BU39),BU39=0),"",BU39)</x:f>
      </x:c>
      <x:c r="DF39" s="50" t="str">
        <x:f>IF(OR(14&gt;'Настройки'!$B$3,ISBLANK(BV39),BV39=0),"",BV39)</x:f>
      </x:c>
      <x:c r="DG39" s="50" t="str">
        <x:f>IF(OR(15&gt;'Настройки'!$B$3,ISBLANK(BW39),BW39=0),"",BW39)</x:f>
      </x:c>
      <x:c r="DH39" s="50" t="str">
        <x:f>IF(OR(16&gt;'Настройки'!$B$3,ISBLANK(BX39),BX39=0),"",BX39)</x:f>
      </x:c>
      <x:c r="DI39" s="50" t="str">
        <x:f>IF(OR(17&gt;'Настройки'!$B$3,ISBLANK(BY39),BY39=0),"",BY39)</x:f>
      </x:c>
      <x:c r="DJ39" s="50" t="str">
        <x:f>IF(OR(18&gt;'Настройки'!$B$3,ISBLANK(BZ39),BZ39=0),"",BZ39)</x:f>
      </x:c>
      <x:c r="DK39" s="50" t="str">
        <x:f>IF(OR(19&gt;'Настройки'!$B$3,ISBLANK(CA39),CA39=0),"",CA39)</x:f>
      </x:c>
      <x:c r="DL39" s="50" t="str">
        <x:f>IF(OR(20&gt;'Настройки'!$B$3,ISBLANK(CB39),CB39=0),"",CB39)</x:f>
      </x:c>
      <x:c r="DM39" s="50" t="str">
        <x:f>IF(OR(21&gt;'Настройки'!$B$3,ISBLANK(CC39),CC39=0),"",CC39)</x:f>
      </x:c>
      <x:c r="DN39" s="50" t="str">
        <x:f>IF(OR(22&gt;'Настройки'!$B$3,ISBLANK(CD39),CD39=0),"",CD39)</x:f>
      </x:c>
      <x:c r="DO39" s="50" t="str">
        <x:f>IF(OR(23&gt;'Настройки'!$B$3,ISBLANK(CE39),CE39=0),"",CE39)</x:f>
      </x:c>
      <x:c r="DP39" s="50" t="str">
        <x:f>IF(OR(24&gt;'Настройки'!$B$3,ISBLANK(CF39),CF39=0),"",CF39)</x:f>
      </x:c>
      <x:c r="DQ39" s="50" t="str">
        <x:f>IF(OR(25&gt;'Настройки'!$B$3,ISBLANK(CG39),CG39=0),"",CG39)</x:f>
      </x:c>
      <x:c r="DR39" s="50" t="str">
        <x:f>IF(OR(26&gt;'Настройки'!$B$3,ISBLANK(CH39),CH39=0),"",CH39)</x:f>
      </x:c>
      <x:c r="DS39" s="50" t="str">
        <x:f>IF(OR(27&gt;'Настройки'!$B$3,ISBLANK(CI39),CI39=0),"",CI39)</x:f>
      </x:c>
      <x:c r="DT39" s="50" t="str">
        <x:f>IF(OR(28&gt;'Настройки'!$B$3,ISBLANK(CJ39),CJ39=0),"",CJ39)</x:f>
      </x:c>
      <x:c r="DU39" s="50" t="str">
        <x:f>IF(OR(29&gt;'Настройки'!$B$3,ISBLANK(CK39),CK39=0),"",CK39)</x:f>
      </x:c>
      <x:c r="DV39" s="50" t="str">
        <x:f>IF(OR(30&gt;'Настройки'!$B$3,ISBLANK(CL39),CL39=0),"",CL39)</x:f>
      </x:c>
      <x:c r="DW39" s="50" t="str">
        <x:f>IF(OR(31&gt;'Настройки'!$B$3,ISBLANK(CM39),CM39=0),"",CM39)</x:f>
      </x:c>
      <x:c r="DX39" s="50" t="str">
        <x:f>IF(OR(32&gt;'Настройки'!$B$3,ISBLANK(CN39),CN39=0),"",CN39)</x:f>
      </x:c>
      <x:c r="DY39" s="50" t="str">
        <x:f>IF(OR(33&gt;'Настройки'!$B$3,ISBLANK(CO39),CO39=0),"",CO39)</x:f>
      </x:c>
      <x:c r="DZ39" s="50" t="str">
        <x:f>IF(OR(34&gt;'Настройки'!$B$3,ISBLANK(CP39),CP39=0),"",CP39)</x:f>
      </x:c>
      <x:c r="EA39" s="50" t="str">
        <x:f>IF(OR(35&gt;'Настройки'!$B$3,ISBLANK(CQ39),CQ39=0),"",CQ39)</x:f>
      </x:c>
      <x:c r="EB39" s="50" t="str">
        <x:f>IF(OR(36&gt;'Настройки'!$B$3,ISBLANK(CR39),CR39=0),"",CR39)</x:f>
      </x:c>
      <x:c r="EC39" s="50" t="str">
        <x:f>IF(A39="","",IF(OR(BB39="AZ",BB39="BZ"),10000+ROW(),IF(AZ39&gt;'Настройки'!$B$11,20000+ROW(),IF(BF39&lt;&gt;"Обычный",30000+ROW(),IF(AX39&lt;=0,40000+ROW(),"")))))</x:f>
      </x:c>
      <x:c r="ED39" s="50" t="str">
        <x:f>IF(EC39="","",COUNTIFS($EC$2:$EC$1001,"&gt;0",$EC$2:$EC$1001,"&lt;"&amp;EC39)+1)</x:f>
      </x:c>
    </x:row>
    <x:row r="40">
      <x:c r="A40" s="115"/>
      <x:c r="B40" s="115"/>
      <x:c r="C40" s="115"/>
      <x:c r="D40" s="118"/>
      <x:c r="E40" s="118"/>
      <x:c r="F40" s="118"/>
      <x:c r="G40" s="118"/>
      <x:c r="H40" s="118"/>
      <x:c r="I40" s="118"/>
      <x:c r="J40" s="118"/>
      <x:c r="K40" s="118"/>
      <x:c r="L40" s="118"/>
      <x:c r="M40" s="118"/>
      <x:c r="N40" s="118"/>
      <x:c r="O40" s="118"/>
      <x:c r="P40" s="118"/>
      <x:c r="Q40" s="118"/>
      <x:c r="R40" s="118"/>
      <x:c r="S40" s="118"/>
      <x:c r="T40" s="118"/>
      <x:c r="U40" s="118"/>
      <x:c r="V40" s="118"/>
      <x:c r="W40" s="118"/>
      <x:c r="X40" s="118"/>
      <x:c r="Y40" s="118"/>
      <x:c r="Z40" s="118"/>
      <x:c r="AA40" s="118"/>
      <x:c r="AB40" s="118"/>
      <x:c r="AC40" s="118"/>
      <x:c r="AD40" s="118"/>
      <x:c r="AE40" s="118"/>
      <x:c r="AF40" s="118"/>
      <x:c r="AG40" s="118"/>
      <x:c r="AH40" s="118"/>
      <x:c r="AI40" s="118"/>
      <x:c r="AJ40" s="118"/>
      <x:c r="AK40" s="118"/>
      <x:c r="AL40" s="118"/>
      <x:c r="AM40" s="118"/>
      <x:c r="AN40" s="118"/>
      <x:c r="AO40" s="118"/>
      <x:c r="AP40" s="115"/>
      <x:c r="AQ40" s="49" t="str">
        <x:f>IF(A40="","",COUNT(BI40:INDEX(BI40:CR40,1,'Настройки'!$B$3)))</x:f>
      </x:c>
      <x:c r="AR40" s="49" t="str">
        <x:f>IF(A40="","",SUM(BI40:INDEX(BI40:CR40,1,'Настройки'!$B$3)))</x:f>
      </x:c>
      <x:c r="AS40" s="58" t="str">
        <x:f>IF(A40="","",IF('Настройки'!$B$4="Стоимость потребления",AR40*D40,IF('Настройки'!$B$4="Количество",AR40,E40)))</x:f>
      </x:c>
      <x:c r="AT40" s="61" t="str">
        <x:f>IF(OR(A40="",AS40&lt;0,SUM($AS$2:$AS$1001)&lt;=0),"",AS40/SUM($AS$2:$AS$1001))</x:f>
      </x:c>
      <x:c r="AU40" s="61" t="str">
        <x:f>IF(OR(A40="",AS40&lt;0,SUM($AS$2:$AS$1001)&lt;=0),"",SUMIFS($AS$2:$AS$1001,$AS$2:$AS$1001,"&gt;"&amp;AS40)/SUM($AS$2:$AS$1001))</x:f>
      </x:c>
      <x:c r="AV40" s="61" t="str">
        <x:f>IF(OR(A40="",AS40&lt;0,SUM($AS$2:$AS$1001)&lt;=0),"",SUMIFS($AS$2:$AS$1001,$AS$2:$AS$1001,"&gt;="&amp;AS40)/SUM($AS$2:$AS$1001))</x:f>
      </x:c>
      <x:c r="AW40" s="49" t="str">
        <x:f>IF(A40="","",IF(SUM($AS$2:$AS$1001)&lt;=0,"Не определён",IF(AS40&lt;0,"Исключение",IF(AU40&lt;'Настройки'!$B$5,"A",IF(AU40&lt;'Настройки'!$B$6,"B","C")))))</x:f>
      </x:c>
      <x:c r="AX40" s="58" t="str">
        <x:f>IF(A40="","",IF(AQ40=0,"",AVERAGE(BI40:INDEX(BI40:CR40,1,'Настройки'!$B$3))))</x:f>
      </x:c>
      <x:c r="AY40" s="58" t="str">
        <x:f>IF(OR(A40="",AQ40=0),"",STDEVP(BI40:INDEX(BI40:CR40,1,'Настройки'!$B$3)))</x:f>
      </x:c>
      <x:c r="AZ40" s="61" t="str">
        <x:f>IF(OR(A40="",AQ40&lt;'Настройки'!$B$12,AX40&lt;=0,AND('Настройки'!$B$10="Блокировать",COUNTIF(F40:INDEX(F40:AO40,1,'Настройки'!$B$3),"&lt;0")&gt;0)),"",AY40/ABS(AX40))</x:f>
      </x:c>
      <x:c r="BA40" s="49" t="str">
        <x:f>IF(A40="","",IF(AND('Настройки'!$B$10="Блокировать",COUNTIF(F40:INDEX(F40:AO40,1,'Настройки'!$B$3),"&lt;0")&gt;0),"Не определён",IF(AQ40&lt;'Настройки'!$B$12,"Не определён",IF(AX40=0,"Нет спроса",IF(AX40&lt;0,"Не определён",IF(AZ40&lt;='Настройки'!$B$7,"X",IF(AZ40&lt;='Настройки'!$B$8,"Y","Z")))))))</x:f>
      </x:c>
      <x:c r="BB40" s="49" t="str">
        <x:f>IF(OR(A40="",LEN(AW40)&lt;&gt;1,LEN(BA40)&lt;&gt;1),"",AW40&amp;BA40)</x:f>
      </x:c>
      <x:c r="BC40" s="61" t="str">
        <x:f>IF(OR(A40="",AQ40=0),"",(COUNT(BI40:INDEX(BI40:CR40,1,'Настройки'!$B$3))-COUNT(CS40:INDEX(CS40:EB40,1,'Настройки'!$B$3)))/AQ40)</x:f>
      </x:c>
      <x:c r="BD40" s="64" t="str">
        <x:f>IF(OR(A40="",COUNT(CS40:INDEX(CS40:EB40,1,'Настройки'!$B$3))=0),"",AQ40/COUNT(CS40:INDEX(CS40:EB40,1,'Настройки'!$B$3)))</x:f>
      </x:c>
      <x:c r="BE40" s="64" t="str">
        <x:f>IF(OR(A40="",COUNT(CS40:INDEX(CS40:EB40,1,'Настройки'!$B$3))=0),"",IF(AVERAGE(CS40:INDEX(CS40:EB40,1,'Настройки'!$B$3))=0,"",(STDEVP(CS40:INDEX(CS40:EB40,1,'Настройки'!$B$3))/ABS(AVERAGE(CS40:INDEX(CS40:EB40,1,'Настройки'!$B$3))))^2))</x:f>
      </x:c>
      <x:c r="BF40" s="49" t="str">
        <x:f>IF(A40="","",IF(AQ40&lt;3,"Недостаточно",IF(AQ40&lt;6,"Предварительный","Обычный")))</x:f>
      </x:c>
      <x:c r="BG40" s="49" t="str">
        <x:f>IF(A40="","",IF(COUNTIF(F40:INDEX(F40:AO40,1,'Настройки'!$B$3),"&lt;0")&gt;0,IF('Настройки'!$B$10="Блокировать","Отрицательный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"),"")&amp;IF(AQ40&lt;3,"Недостаточно истории. ",IF(AQ40&lt;6,"Предварительная классификация. ",""))&amp;IF(AX40=0,"Нет спроса за горизонт. ","")&amp;IF(AZ40&gt;'Настройки'!$B$11,"Экстремальная вариативность. ",""))</x:f>
      </x:c>
      <x:c r="BH40" s="49" t="str">
        <x:f>IF(A40="","",IFERROR(VLOOKUP(BB40,'Настройки'!$D$3:$E$11,2,FALSE),"Сначала проверьте исходные данные и историю спроса.")&amp;" Уточните срок поставки, MOQ и критичность.")</x:f>
      </x:c>
      <x:c r="BI40" s="50" t="str">
        <x:f>IF(1&gt;'Настройки'!$B$3,"",IF(ISBLANK(F40),IF('Настройки'!$B$9="Нулевой спрос",0,""),IF(F40&lt;0,IF('Настройки'!$B$10="Исключить","",IF('Настройки'!$B$10="Абсолютные значения",ABS(F40),F40)),F40)))</x:f>
      </x:c>
      <x:c r="BJ40" s="50" t="str">
        <x:f>IF(2&gt;'Настройки'!$B$3,"",IF(ISBLANK(G40),IF('Настройки'!$B$9="Нулевой спрос",0,""),IF(G40&lt;0,IF('Настройки'!$B$10="Исключить","",IF('Настройки'!$B$10="Абсолютные значения",ABS(G40),G40)),G40)))</x:f>
      </x:c>
      <x:c r="BK40" s="50" t="str">
        <x:f>IF(3&gt;'Настройки'!$B$3,"",IF(ISBLANK(H40),IF('Настройки'!$B$9="Нулевой спрос",0,""),IF(H40&lt;0,IF('Настройки'!$B$10="Исключить","",IF('Настройки'!$B$10="Абсолютные значения",ABS(H40),H40)),H40)))</x:f>
      </x:c>
      <x:c r="BL40" s="50" t="str">
        <x:f>IF(4&gt;'Настройки'!$B$3,"",IF(ISBLANK(I40),IF('Настройки'!$B$9="Нулевой спрос",0,""),IF(I40&lt;0,IF('Настройки'!$B$10="Исключить","",IF('Настройки'!$B$10="Абсолютные значения",ABS(I40),I40)),I40)))</x:f>
      </x:c>
      <x:c r="BM40" s="50" t="str">
        <x:f>IF(5&gt;'Настройки'!$B$3,"",IF(ISBLANK(J40),IF('Настройки'!$B$9="Нулевой спрос",0,""),IF(J40&lt;0,IF('Настройки'!$B$10="Исключить","",IF('Настройки'!$B$10="Абсолютные значения",ABS(J40),J40)),J40)))</x:f>
      </x:c>
      <x:c r="BN40" s="50" t="str">
        <x:f>IF(6&gt;'Настройки'!$B$3,"",IF(ISBLANK(K40),IF('Настройки'!$B$9="Нулевой спрос",0,""),IF(K40&lt;0,IF('Настройки'!$B$10="Исключить","",IF('Настройки'!$B$10="Абсолютные значения",ABS(K40),K40)),K40)))</x:f>
      </x:c>
      <x:c r="BO40" s="50" t="str">
        <x:f>IF(7&gt;'Настройки'!$B$3,"",IF(ISBLANK(L40),IF('Настройки'!$B$9="Нулевой спрос",0,""),IF(L40&lt;0,IF('Настройки'!$B$10="Исключить","",IF('Настройки'!$B$10="Абсолютные значения",ABS(L40),L40)),L40)))</x:f>
      </x:c>
      <x:c r="BP40" s="50" t="str">
        <x:f>IF(8&gt;'Настройки'!$B$3,"",IF(ISBLANK(M40),IF('Настройки'!$B$9="Нулевой спрос",0,""),IF(M40&lt;0,IF('Настройки'!$B$10="Исключить","",IF('Настройки'!$B$10="Абсолютные значения",ABS(M40),M40)),M40)))</x:f>
      </x:c>
      <x:c r="BQ40" s="50" t="str">
        <x:f>IF(9&gt;'Настройки'!$B$3,"",IF(ISBLANK(N40),IF('Настройки'!$B$9="Нулевой спрос",0,""),IF(N40&lt;0,IF('Настройки'!$B$10="Исключить","",IF('Настройки'!$B$10="Абсолютные значения",ABS(N40),N40)),N40)))</x:f>
      </x:c>
      <x:c r="BR40" s="50" t="str">
        <x:f>IF(10&gt;'Настройки'!$B$3,"",IF(ISBLANK(O40),IF('Настройки'!$B$9="Нулевой спрос",0,""),IF(O40&lt;0,IF('Настройки'!$B$10="Исключить","",IF('Настройки'!$B$10="Абсолютные значения",ABS(O40),O40)),O40)))</x:f>
      </x:c>
      <x:c r="BS40" s="50" t="str">
        <x:f>IF(11&gt;'Настройки'!$B$3,"",IF(ISBLANK(P40),IF('Настройки'!$B$9="Нулевой спрос",0,""),IF(P40&lt;0,IF('Настройки'!$B$10="Исключить","",IF('Настройки'!$B$10="Абсолютные значения",ABS(P40),P40)),P40)))</x:f>
      </x:c>
      <x:c r="BT40" s="50" t="str">
        <x:f>IF(12&gt;'Настройки'!$B$3,"",IF(ISBLANK(Q40),IF('Настройки'!$B$9="Нулевой спрос",0,""),IF(Q40&lt;0,IF('Настройки'!$B$10="Исключить","",IF('Настройки'!$B$10="Абсолютные значения",ABS(Q40),Q40)),Q40)))</x:f>
      </x:c>
      <x:c r="BU40" s="50" t="str">
        <x:f>IF(13&gt;'Настройки'!$B$3,"",IF(ISBLANK(R40),IF('Настройки'!$B$9="Нулевой спрос",0,""),IF(R40&lt;0,IF('Настройки'!$B$10="Исключить","",IF('Настройки'!$B$10="Абсолютные значения",ABS(R40),R40)),R40)))</x:f>
      </x:c>
      <x:c r="BV40" s="50" t="str">
        <x:f>IF(14&gt;'Настройки'!$B$3,"",IF(ISBLANK(S40),IF('Настройки'!$B$9="Нулевой спрос",0,""),IF(S40&lt;0,IF('Настройки'!$B$10="Исключить","",IF('Настройки'!$B$10="Абсолютные значения",ABS(S40),S40)),S40)))</x:f>
      </x:c>
      <x:c r="BW40" s="50" t="str">
        <x:f>IF(15&gt;'Настройки'!$B$3,"",IF(ISBLANK(T40),IF('Настройки'!$B$9="Нулевой спрос",0,""),IF(T40&lt;0,IF('Настройки'!$B$10="Исключить","",IF('Настройки'!$B$10="Абсолютные значения",ABS(T40),T40)),T40)))</x:f>
      </x:c>
      <x:c r="BX40" s="50" t="str">
        <x:f>IF(16&gt;'Настройки'!$B$3,"",IF(ISBLANK(U40),IF('Настройки'!$B$9="Нулевой спрос",0,""),IF(U40&lt;0,IF('Настройки'!$B$10="Исключить","",IF('Настройки'!$B$10="Абсолютные значения",ABS(U40),U40)),U40)))</x:f>
      </x:c>
      <x:c r="BY40" s="50" t="str">
        <x:f>IF(17&gt;'Настройки'!$B$3,"",IF(ISBLANK(V40),IF('Настройки'!$B$9="Нулевой спрос",0,""),IF(V40&lt;0,IF('Настройки'!$B$10="Исключить","",IF('Настройки'!$B$10="Абсолютные значения",ABS(V40),V40)),V40)))</x:f>
      </x:c>
      <x:c r="BZ40" s="50" t="str">
        <x:f>IF(18&gt;'Настройки'!$B$3,"",IF(ISBLANK(W40),IF('Настройки'!$B$9="Нулевой спрос",0,""),IF(W40&lt;0,IF('Настройки'!$B$10="Исключить","",IF('Настройки'!$B$10="Абсолютные значения",ABS(W40),W40)),W40)))</x:f>
      </x:c>
      <x:c r="CA40" s="50" t="str">
        <x:f>IF(19&gt;'Настройки'!$B$3,"",IF(ISBLANK(X40),IF('Настройки'!$B$9="Нулевой спрос",0,""),IF(X40&lt;0,IF('Настройки'!$B$10="Исключить","",IF('Настройки'!$B$10="Абсолютные значения",ABS(X40),X40)),X40)))</x:f>
      </x:c>
      <x:c r="CB40" s="50" t="str">
        <x:f>IF(20&gt;'Настройки'!$B$3,"",IF(ISBLANK(Y40),IF('Настройки'!$B$9="Нулевой спрос",0,""),IF(Y40&lt;0,IF('Настройки'!$B$10="Исключить","",IF('Настройки'!$B$10="Абсолютные значения",ABS(Y40),Y40)),Y40)))</x:f>
      </x:c>
      <x:c r="CC40" s="50" t="str">
        <x:f>IF(21&gt;'Настройки'!$B$3,"",IF(ISBLANK(Z40),IF('Настройки'!$B$9="Нулевой спрос",0,""),IF(Z40&lt;0,IF('Настройки'!$B$10="Исключить","",IF('Настройки'!$B$10="Абсолютные значения",ABS(Z40),Z40)),Z40)))</x:f>
      </x:c>
      <x:c r="CD40" s="50" t="str">
        <x:f>IF(22&gt;'Настройки'!$B$3,"",IF(ISBLANK(AA40),IF('Настройки'!$B$9="Нулевой спрос",0,""),IF(AA40&lt;0,IF('Настройки'!$B$10="Исключить","",IF('Настройки'!$B$10="Абсолютные значения",ABS(AA40),AA40)),AA40)))</x:f>
      </x:c>
      <x:c r="CE40" s="50" t="str">
        <x:f>IF(23&gt;'Настройки'!$B$3,"",IF(ISBLANK(AB40),IF('Настройки'!$B$9="Нулевой спрос",0,""),IF(AB40&lt;0,IF('Настройки'!$B$10="Исключить","",IF('Настройки'!$B$10="Абсолютные значения",ABS(AB40),AB40)),AB40)))</x:f>
      </x:c>
      <x:c r="CF40" s="50" t="str">
        <x:f>IF(24&gt;'Настройки'!$B$3,"",IF(ISBLANK(AC40),IF('Настройки'!$B$9="Нулевой спрос",0,""),IF(AC40&lt;0,IF('Настройки'!$B$10="Исключить","",IF('Настройки'!$B$10="Абсолютные значения",ABS(AC40),AC40)),AC40)))</x:f>
      </x:c>
      <x:c r="CG40" s="50" t="str">
        <x:f>IF(25&gt;'Настройки'!$B$3,"",IF(ISBLANK(AD40),IF('Настройки'!$B$9="Нулевой спрос",0,""),IF(AD40&lt;0,IF('Настройки'!$B$10="Исключить","",IF('Настройки'!$B$10="Абсолютные значения",ABS(AD40),AD40)),AD40)))</x:f>
      </x:c>
      <x:c r="CH40" s="50" t="str">
        <x:f>IF(26&gt;'Настройки'!$B$3,"",IF(ISBLANK(AE40),IF('Настройки'!$B$9="Нулевой спрос",0,""),IF(AE40&lt;0,IF('Настройки'!$B$10="Исключить","",IF('Настройки'!$B$10="Абсолютные значения",ABS(AE40),AE40)),AE40)))</x:f>
      </x:c>
      <x:c r="CI40" s="50" t="str">
        <x:f>IF(27&gt;'Настройки'!$B$3,"",IF(ISBLANK(AF40),IF('Настройки'!$B$9="Нулевой спрос",0,""),IF(AF40&lt;0,IF('Настройки'!$B$10="Исключить","",IF('Настройки'!$B$10="Абсолютные значения",ABS(AF40),AF40)),AF40)))</x:f>
      </x:c>
      <x:c r="CJ40" s="50" t="str">
        <x:f>IF(28&gt;'Настройки'!$B$3,"",IF(ISBLANK(AG40),IF('Настройки'!$B$9="Нулевой спрос",0,""),IF(AG40&lt;0,IF('Настройки'!$B$10="Исключить","",IF('Настройки'!$B$10="Абсолютные значения",ABS(AG40),AG40)),AG40)))</x:f>
      </x:c>
      <x:c r="CK40" s="50" t="str">
        <x:f>IF(29&gt;'Настройки'!$B$3,"",IF(ISBLANK(AH40),IF('Настройки'!$B$9="Нулевой спрос",0,""),IF(AH40&lt;0,IF('Настройки'!$B$10="Исключить","",IF('Настройки'!$B$10="Абсолютные значения",ABS(AH40),AH40)),AH40)))</x:f>
      </x:c>
      <x:c r="CL40" s="50" t="str">
        <x:f>IF(30&gt;'Настройки'!$B$3,"",IF(ISBLANK(AI40),IF('Настройки'!$B$9="Нулевой спрос",0,""),IF(AI40&lt;0,IF('Настройки'!$B$10="Исключить","",IF('Настройки'!$B$10="Абсолютные значения",ABS(AI40),AI40)),AI40)))</x:f>
      </x:c>
      <x:c r="CM40" s="50" t="str">
        <x:f>IF(31&gt;'Настройки'!$B$3,"",IF(ISBLANK(AJ40),IF('Настройки'!$B$9="Нулевой спрос",0,""),IF(AJ40&lt;0,IF('Настройки'!$B$10="Исключить","",IF('Настройки'!$B$10="Абсолютные значения",ABS(AJ40),AJ40)),AJ40)))</x:f>
      </x:c>
      <x:c r="CN40" s="50" t="str">
        <x:f>IF(32&gt;'Настройки'!$B$3,"",IF(ISBLANK(AK40),IF('Настройки'!$B$9="Нулевой спрос",0,""),IF(AK40&lt;0,IF('Настройки'!$B$10="Исключить","",IF('Настройки'!$B$10="Абсолютные значения",ABS(AK40),AK40)),AK40)))</x:f>
      </x:c>
      <x:c r="CO40" s="50" t="str">
        <x:f>IF(33&gt;'Настройки'!$B$3,"",IF(ISBLANK(AL40),IF('Настройки'!$B$9="Нулевой спрос",0,""),IF(AL40&lt;0,IF('Настройки'!$B$10="Исключить","",IF('Настройки'!$B$10="Абсолютные значения",ABS(AL40),AL40)),AL40)))</x:f>
      </x:c>
      <x:c r="CP40" s="50" t="str">
        <x:f>IF(34&gt;'Настройки'!$B$3,"",IF(ISBLANK(AM40),IF('Настройки'!$B$9="Нулевой спрос",0,""),IF(AM40&lt;0,IF('Настройки'!$B$10="Исключить","",IF('Настройки'!$B$10="Абсолютные значения",ABS(AM40),AM40)),AM40)))</x:f>
      </x:c>
      <x:c r="CQ40" s="50" t="str">
        <x:f>IF(35&gt;'Настройки'!$B$3,"",IF(ISBLANK(AN40),IF('Настройки'!$B$9="Нулевой спрос",0,""),IF(AN40&lt;0,IF('Настройки'!$B$10="Исключить","",IF('Настройки'!$B$10="Абсолютные значения",ABS(AN40),AN40)),AN40)))</x:f>
      </x:c>
      <x:c r="CR40" s="50" t="str">
        <x:f>IF(36&gt;'Настройки'!$B$3,"",IF(ISBLANK(AO40),IF('Настройки'!$B$9="Нулевой спрос",0,""),IF(AO40&lt;0,IF('Настройки'!$B$10="Исключить","",IF('Настройки'!$B$10="Абсолютные значения",ABS(AO40),AO40)),AO40)))</x:f>
      </x:c>
      <x:c r="CS40" s="50" t="str">
        <x:f>IF(OR(1&gt;'Настройки'!$B$3,ISBLANK(BI40),BI40=0),"",BI40)</x:f>
      </x:c>
      <x:c r="CT40" s="50" t="str">
        <x:f>IF(OR(2&gt;'Настройки'!$B$3,ISBLANK(BJ40),BJ40=0),"",BJ40)</x:f>
      </x:c>
      <x:c r="CU40" s="50" t="str">
        <x:f>IF(OR(3&gt;'Настройки'!$B$3,ISBLANK(BK40),BK40=0),"",BK40)</x:f>
      </x:c>
      <x:c r="CV40" s="50" t="str">
        <x:f>IF(OR(4&gt;'Настройки'!$B$3,ISBLANK(BL40),BL40=0),"",BL40)</x:f>
      </x:c>
      <x:c r="CW40" s="50" t="str">
        <x:f>IF(OR(5&gt;'Настройки'!$B$3,ISBLANK(BM40),BM40=0),"",BM40)</x:f>
      </x:c>
      <x:c r="CX40" s="50" t="str">
        <x:f>IF(OR(6&gt;'Настройки'!$B$3,ISBLANK(BN40),BN40=0),"",BN40)</x:f>
      </x:c>
      <x:c r="CY40" s="50" t="str">
        <x:f>IF(OR(7&gt;'Настройки'!$B$3,ISBLANK(BO40),BO40=0),"",BO40)</x:f>
      </x:c>
      <x:c r="CZ40" s="50" t="str">
        <x:f>IF(OR(8&gt;'Настройки'!$B$3,ISBLANK(BP40),BP40=0),"",BP40)</x:f>
      </x:c>
      <x:c r="DA40" s="50" t="str">
        <x:f>IF(OR(9&gt;'Настройки'!$B$3,ISBLANK(BQ40),BQ40=0),"",BQ40)</x:f>
      </x:c>
      <x:c r="DB40" s="50" t="str">
        <x:f>IF(OR(10&gt;'Настройки'!$B$3,ISBLANK(BR40),BR40=0),"",BR40)</x:f>
      </x:c>
      <x:c r="DC40" s="50" t="str">
        <x:f>IF(OR(11&gt;'Настройки'!$B$3,ISBLANK(BS40),BS40=0),"",BS40)</x:f>
      </x:c>
      <x:c r="DD40" s="50" t="str">
        <x:f>IF(OR(12&gt;'Настройки'!$B$3,ISBLANK(BT40),BT40=0),"",BT40)</x:f>
      </x:c>
      <x:c r="DE40" s="50" t="str">
        <x:f>IF(OR(13&gt;'Настройки'!$B$3,ISBLANK(BU40),BU40=0),"",BU40)</x:f>
      </x:c>
      <x:c r="DF40" s="50" t="str">
        <x:f>IF(OR(14&gt;'Настройки'!$B$3,ISBLANK(BV40),BV40=0),"",BV40)</x:f>
      </x:c>
      <x:c r="DG40" s="50" t="str">
        <x:f>IF(OR(15&gt;'Настройки'!$B$3,ISBLANK(BW40),BW40=0),"",BW40)</x:f>
      </x:c>
      <x:c r="DH40" s="50" t="str">
        <x:f>IF(OR(16&gt;'Настройки'!$B$3,ISBLANK(BX40),BX40=0),"",BX40)</x:f>
      </x:c>
      <x:c r="DI40" s="50" t="str">
        <x:f>IF(OR(17&gt;'Настройки'!$B$3,ISBLANK(BY40),BY40=0),"",BY40)</x:f>
      </x:c>
      <x:c r="DJ40" s="50" t="str">
        <x:f>IF(OR(18&gt;'Настройки'!$B$3,ISBLANK(BZ40),BZ40=0),"",BZ40)</x:f>
      </x:c>
      <x:c r="DK40" s="50" t="str">
        <x:f>IF(OR(19&gt;'Настройки'!$B$3,ISBLANK(CA40),CA40=0),"",CA40)</x:f>
      </x:c>
      <x:c r="DL40" s="50" t="str">
        <x:f>IF(OR(20&gt;'Настройки'!$B$3,ISBLANK(CB40),CB40=0),"",CB40)</x:f>
      </x:c>
      <x:c r="DM40" s="50" t="str">
        <x:f>IF(OR(21&gt;'Настройки'!$B$3,ISBLANK(CC40),CC40=0),"",CC40)</x:f>
      </x:c>
      <x:c r="DN40" s="50" t="str">
        <x:f>IF(OR(22&gt;'Настройки'!$B$3,ISBLANK(CD40),CD40=0),"",CD40)</x:f>
      </x:c>
      <x:c r="DO40" s="50" t="str">
        <x:f>IF(OR(23&gt;'Настройки'!$B$3,ISBLANK(CE40),CE40=0),"",CE40)</x:f>
      </x:c>
      <x:c r="DP40" s="50" t="str">
        <x:f>IF(OR(24&gt;'Настройки'!$B$3,ISBLANK(CF40),CF40=0),"",CF40)</x:f>
      </x:c>
      <x:c r="DQ40" s="50" t="str">
        <x:f>IF(OR(25&gt;'Настройки'!$B$3,ISBLANK(CG40),CG40=0),"",CG40)</x:f>
      </x:c>
      <x:c r="DR40" s="50" t="str">
        <x:f>IF(OR(26&gt;'Настройки'!$B$3,ISBLANK(CH40),CH40=0),"",CH40)</x:f>
      </x:c>
      <x:c r="DS40" s="50" t="str">
        <x:f>IF(OR(27&gt;'Настройки'!$B$3,ISBLANK(CI40),CI40=0),"",CI40)</x:f>
      </x:c>
      <x:c r="DT40" s="50" t="str">
        <x:f>IF(OR(28&gt;'Настройки'!$B$3,ISBLANK(CJ40),CJ40=0),"",CJ40)</x:f>
      </x:c>
      <x:c r="DU40" s="50" t="str">
        <x:f>IF(OR(29&gt;'Настройки'!$B$3,ISBLANK(CK40),CK40=0),"",CK40)</x:f>
      </x:c>
      <x:c r="DV40" s="50" t="str">
        <x:f>IF(OR(30&gt;'Настройки'!$B$3,ISBLANK(CL40),CL40=0),"",CL40)</x:f>
      </x:c>
      <x:c r="DW40" s="50" t="str">
        <x:f>IF(OR(31&gt;'Настройки'!$B$3,ISBLANK(CM40),CM40=0),"",CM40)</x:f>
      </x:c>
      <x:c r="DX40" s="50" t="str">
        <x:f>IF(OR(32&gt;'Настройки'!$B$3,ISBLANK(CN40),CN40=0),"",CN40)</x:f>
      </x:c>
      <x:c r="DY40" s="50" t="str">
        <x:f>IF(OR(33&gt;'Настройки'!$B$3,ISBLANK(CO40),CO40=0),"",CO40)</x:f>
      </x:c>
      <x:c r="DZ40" s="50" t="str">
        <x:f>IF(OR(34&gt;'Настройки'!$B$3,ISBLANK(CP40),CP40=0),"",CP40)</x:f>
      </x:c>
      <x:c r="EA40" s="50" t="str">
        <x:f>IF(OR(35&gt;'Настройки'!$B$3,ISBLANK(CQ40),CQ40=0),"",CQ40)</x:f>
      </x:c>
      <x:c r="EB40" s="50" t="str">
        <x:f>IF(OR(36&gt;'Настройки'!$B$3,ISBLANK(CR40),CR40=0),"",CR40)</x:f>
      </x:c>
      <x:c r="EC40" s="50" t="str">
        <x:f>IF(A40="","",IF(OR(BB40="AZ",BB40="BZ"),10000+ROW(),IF(AZ40&gt;'Настройки'!$B$11,20000+ROW(),IF(BF40&lt;&gt;"Обычный",30000+ROW(),IF(AX40&lt;=0,40000+ROW(),"")))))</x:f>
      </x:c>
      <x:c r="ED40" s="50" t="str">
        <x:f>IF(EC40="","",COUNTIFS($EC$2:$EC$1001,"&gt;0",$EC$2:$EC$1001,"&lt;"&amp;EC40)+1)</x:f>
      </x:c>
    </x:row>
    <x:row r="41">
      <x:c r="A41" s="115"/>
      <x:c r="B41" s="115"/>
      <x:c r="C41" s="115"/>
      <x:c r="D41" s="118"/>
      <x:c r="E41" s="118"/>
      <x:c r="F41" s="118"/>
      <x:c r="G41" s="118"/>
      <x:c r="H41" s="118"/>
      <x:c r="I41" s="118"/>
      <x:c r="J41" s="118"/>
      <x:c r="K41" s="118"/>
      <x:c r="L41" s="118"/>
      <x:c r="M41" s="118"/>
      <x:c r="N41" s="118"/>
      <x:c r="O41" s="118"/>
      <x:c r="P41" s="118"/>
      <x:c r="Q41" s="118"/>
      <x:c r="R41" s="118"/>
      <x:c r="S41" s="118"/>
      <x:c r="T41" s="118"/>
      <x:c r="U41" s="118"/>
      <x:c r="V41" s="118"/>
      <x:c r="W41" s="118"/>
      <x:c r="X41" s="118"/>
      <x:c r="Y41" s="118"/>
      <x:c r="Z41" s="118"/>
      <x:c r="AA41" s="118"/>
      <x:c r="AB41" s="118"/>
      <x:c r="AC41" s="118"/>
      <x:c r="AD41" s="118"/>
      <x:c r="AE41" s="118"/>
      <x:c r="AF41" s="118"/>
      <x:c r="AG41" s="118"/>
      <x:c r="AH41" s="118"/>
      <x:c r="AI41" s="118"/>
      <x:c r="AJ41" s="118"/>
      <x:c r="AK41" s="118"/>
      <x:c r="AL41" s="118"/>
      <x:c r="AM41" s="118"/>
      <x:c r="AN41" s="118"/>
      <x:c r="AO41" s="118"/>
      <x:c r="AP41" s="115"/>
      <x:c r="AQ41" s="49" t="str">
        <x:f>IF(A41="","",COUNT(BI41:INDEX(BI41:CR41,1,'Настройки'!$B$3)))</x:f>
      </x:c>
      <x:c r="AR41" s="49" t="str">
        <x:f>IF(A41="","",SUM(BI41:INDEX(BI41:CR41,1,'Настройки'!$B$3)))</x:f>
      </x:c>
      <x:c r="AS41" s="58" t="str">
        <x:f>IF(A41="","",IF('Настройки'!$B$4="Стоимость потребления",AR41*D41,IF('Настройки'!$B$4="Количество",AR41,E41)))</x:f>
      </x:c>
      <x:c r="AT41" s="61" t="str">
        <x:f>IF(OR(A41="",AS41&lt;0,SUM($AS$2:$AS$1001)&lt;=0),"",AS41/SUM($AS$2:$AS$1001))</x:f>
      </x:c>
      <x:c r="AU41" s="61" t="str">
        <x:f>IF(OR(A41="",AS41&lt;0,SUM($AS$2:$AS$1001)&lt;=0),"",SUMIFS($AS$2:$AS$1001,$AS$2:$AS$1001,"&gt;"&amp;AS41)/SUM($AS$2:$AS$1001))</x:f>
      </x:c>
      <x:c r="AV41" s="61" t="str">
        <x:f>IF(OR(A41="",AS41&lt;0,SUM($AS$2:$AS$1001)&lt;=0),"",SUMIFS($AS$2:$AS$1001,$AS$2:$AS$1001,"&gt;="&amp;AS41)/SUM($AS$2:$AS$1001))</x:f>
      </x:c>
      <x:c r="AW41" s="49" t="str">
        <x:f>IF(A41="","",IF(SUM($AS$2:$AS$1001)&lt;=0,"Не определён",IF(AS41&lt;0,"Исключение",IF(AU41&lt;'Настройки'!$B$5,"A",IF(AU41&lt;'Настройки'!$B$6,"B","C")))))</x:f>
      </x:c>
      <x:c r="AX41" s="58" t="str">
        <x:f>IF(A41="","",IF(AQ41=0,"",AVERAGE(BI41:INDEX(BI41:CR41,1,'Настройки'!$B$3))))</x:f>
      </x:c>
      <x:c r="AY41" s="58" t="str">
        <x:f>IF(OR(A41="",AQ41=0),"",STDEVP(BI41:INDEX(BI41:CR41,1,'Настройки'!$B$3)))</x:f>
      </x:c>
      <x:c r="AZ41" s="61" t="str">
        <x:f>IF(OR(A41="",AQ41&lt;'Настройки'!$B$12,AX41&lt;=0,AND('Настройки'!$B$10="Блокировать",COUNTIF(F41:INDEX(F41:AO41,1,'Настройки'!$B$3),"&lt;0")&gt;0)),"",AY41/ABS(AX41))</x:f>
      </x:c>
      <x:c r="BA41" s="49" t="str">
        <x:f>IF(A41="","",IF(AND('Настройки'!$B$10="Блокировать",COUNTIF(F41:INDEX(F41:AO41,1,'Настройки'!$B$3),"&lt;0")&gt;0),"Не определён",IF(AQ41&lt;'Настройки'!$B$12,"Не определён",IF(AX41=0,"Нет спроса",IF(AX41&lt;0,"Не определён",IF(AZ41&lt;='Настройки'!$B$7,"X",IF(AZ41&lt;='Настройки'!$B$8,"Y","Z")))))))</x:f>
      </x:c>
      <x:c r="BB41" s="49" t="str">
        <x:f>IF(OR(A41="",LEN(AW41)&lt;&gt;1,LEN(BA41)&lt;&gt;1),"",AW41&amp;BA41)</x:f>
      </x:c>
      <x:c r="BC41" s="61" t="str">
        <x:f>IF(OR(A41="",AQ41=0),"",(COUNT(BI41:INDEX(BI41:CR41,1,'Настройки'!$B$3))-COUNT(CS41:INDEX(CS41:EB41,1,'Настройки'!$B$3)))/AQ41)</x:f>
      </x:c>
      <x:c r="BD41" s="64" t="str">
        <x:f>IF(OR(A41="",COUNT(CS41:INDEX(CS41:EB41,1,'Настройки'!$B$3))=0),"",AQ41/COUNT(CS41:INDEX(CS41:EB41,1,'Настройки'!$B$3)))</x:f>
      </x:c>
      <x:c r="BE41" s="64" t="str">
        <x:f>IF(OR(A41="",COUNT(CS41:INDEX(CS41:EB41,1,'Настройки'!$B$3))=0),"",IF(AVERAGE(CS41:INDEX(CS41:EB41,1,'Настройки'!$B$3))=0,"",(STDEVP(CS41:INDEX(CS41:EB41,1,'Настройки'!$B$3))/ABS(AVERAGE(CS41:INDEX(CS41:EB41,1,'Настройки'!$B$3))))^2))</x:f>
      </x:c>
      <x:c r="BF41" s="49" t="str">
        <x:f>IF(A41="","",IF(AQ41&lt;3,"Недостаточно",IF(AQ41&lt;6,"Предварительный","Обычный")))</x:f>
      </x:c>
      <x:c r="BG41" s="49" t="str">
        <x:f>IF(A41="","",IF(COUNTIF(F41:INDEX(F41:AO41,1,'Настройки'!$B$3),"&lt;0")&gt;0,IF('Настройки'!$B$10="Блокировать","Отрицательный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"),"")&amp;IF(AQ41&lt;3,"Недостаточно истории. ",IF(AQ41&lt;6,"Предварительная классификация. ",""))&amp;IF(AX41=0,"Нет спроса за горизонт. ","")&amp;IF(AZ41&gt;'Настройки'!$B$11,"Экстремальная вариативность. ",""))</x:f>
      </x:c>
      <x:c r="BH41" s="49" t="str">
        <x:f>IF(A41="","",IFERROR(VLOOKUP(BB41,'Настройки'!$D$3:$E$11,2,FALSE),"Сначала проверьте исходные данные и историю спроса.")&amp;" Уточните срок поставки, MOQ и критичность.")</x:f>
      </x:c>
      <x:c r="BI41" s="50" t="str">
        <x:f>IF(1&gt;'Настройки'!$B$3,"",IF(ISBLANK(F41),IF('Настройки'!$B$9="Нулевой спрос",0,""),IF(F41&lt;0,IF('Настройки'!$B$10="Исключить","",IF('Настройки'!$B$10="Абсолютные значения",ABS(F41),F41)),F41)))</x:f>
      </x:c>
      <x:c r="BJ41" s="50" t="str">
        <x:f>IF(2&gt;'Настройки'!$B$3,"",IF(ISBLANK(G41),IF('Настройки'!$B$9="Нулевой спрос",0,""),IF(G41&lt;0,IF('Настройки'!$B$10="Исключить","",IF('Настройки'!$B$10="Абсолютные значения",ABS(G41),G41)),G41)))</x:f>
      </x:c>
      <x:c r="BK41" s="50" t="str">
        <x:f>IF(3&gt;'Настройки'!$B$3,"",IF(ISBLANK(H41),IF('Настройки'!$B$9="Нулевой спрос",0,""),IF(H41&lt;0,IF('Настройки'!$B$10="Исключить","",IF('Настройки'!$B$10="Абсолютные значения",ABS(H41),H41)),H41)))</x:f>
      </x:c>
      <x:c r="BL41" s="50" t="str">
        <x:f>IF(4&gt;'Настройки'!$B$3,"",IF(ISBLANK(I41),IF('Настройки'!$B$9="Нулевой спрос",0,""),IF(I41&lt;0,IF('Настройки'!$B$10="Исключить","",IF('Настройки'!$B$10="Абсолютные значения",ABS(I41),I41)),I41)))</x:f>
      </x:c>
      <x:c r="BM41" s="50" t="str">
        <x:f>IF(5&gt;'Настройки'!$B$3,"",IF(ISBLANK(J41),IF('Настройки'!$B$9="Нулевой спрос",0,""),IF(J41&lt;0,IF('Настройки'!$B$10="Исключить","",IF('Настройки'!$B$10="Абсолютные значения",ABS(J41),J41)),J41)))</x:f>
      </x:c>
      <x:c r="BN41" s="50" t="str">
        <x:f>IF(6&gt;'Настройки'!$B$3,"",IF(ISBLANK(K41),IF('Настройки'!$B$9="Нулевой спрос",0,""),IF(K41&lt;0,IF('Настройки'!$B$10="Исключить","",IF('Настройки'!$B$10="Абсолютные значения",ABS(K41),K41)),K41)))</x:f>
      </x:c>
      <x:c r="BO41" s="50" t="str">
        <x:f>IF(7&gt;'Настройки'!$B$3,"",IF(ISBLANK(L41),IF('Настройки'!$B$9="Нулевой спрос",0,""),IF(L41&lt;0,IF('Настройки'!$B$10="Исключить","",IF('Настройки'!$B$10="Абсолютные значения",ABS(L41),L41)),L41)))</x:f>
      </x:c>
      <x:c r="BP41" s="50" t="str">
        <x:f>IF(8&gt;'Настройки'!$B$3,"",IF(ISBLANK(M41),IF('Настройки'!$B$9="Нулевой спрос",0,""),IF(M41&lt;0,IF('Настройки'!$B$10="Исключить","",IF('Настройки'!$B$10="Абсолютные значения",ABS(M41),M41)),M41)))</x:f>
      </x:c>
      <x:c r="BQ41" s="50" t="str">
        <x:f>IF(9&gt;'Настройки'!$B$3,"",IF(ISBLANK(N41),IF('Настройки'!$B$9="Нулевой спрос",0,""),IF(N41&lt;0,IF('Настройки'!$B$10="Исключить","",IF('Настройки'!$B$10="Абсолютные значения",ABS(N41),N41)),N41)))</x:f>
      </x:c>
      <x:c r="BR41" s="50" t="str">
        <x:f>IF(10&gt;'Настройки'!$B$3,"",IF(ISBLANK(O41),IF('Настройки'!$B$9="Нулевой спрос",0,""),IF(O41&lt;0,IF('Настройки'!$B$10="Исключить","",IF('Настройки'!$B$10="Абсолютные значения",ABS(O41),O41)),O41)))</x:f>
      </x:c>
      <x:c r="BS41" s="50" t="str">
        <x:f>IF(11&gt;'Настройки'!$B$3,"",IF(ISBLANK(P41),IF('Настройки'!$B$9="Нулевой спрос",0,""),IF(P41&lt;0,IF('Настройки'!$B$10="Исключить","",IF('Настройки'!$B$10="Абсолютные значения",ABS(P41),P41)),P41)))</x:f>
      </x:c>
      <x:c r="BT41" s="50" t="str">
        <x:f>IF(12&gt;'Настройки'!$B$3,"",IF(ISBLANK(Q41),IF('Настройки'!$B$9="Нулевой спрос",0,""),IF(Q41&lt;0,IF('Настройки'!$B$10="Исключить","",IF('Настройки'!$B$10="Абсолютные значения",ABS(Q41),Q41)),Q41)))</x:f>
      </x:c>
      <x:c r="BU41" s="50" t="str">
        <x:f>IF(13&gt;'Настройки'!$B$3,"",IF(ISBLANK(R41),IF('Настройки'!$B$9="Нулевой спрос",0,""),IF(R41&lt;0,IF('Настройки'!$B$10="Исключить","",IF('Настройки'!$B$10="Абсолютные значения",ABS(R41),R41)),R41)))</x:f>
      </x:c>
      <x:c r="BV41" s="50" t="str">
        <x:f>IF(14&gt;'Настройки'!$B$3,"",IF(ISBLANK(S41),IF('Настройки'!$B$9="Нулевой спрос",0,""),IF(S41&lt;0,IF('Настройки'!$B$10="Исключить","",IF('Настройки'!$B$10="Абсолютные значения",ABS(S41),S41)),S41)))</x:f>
      </x:c>
      <x:c r="BW41" s="50" t="str">
        <x:f>IF(15&gt;'Настройки'!$B$3,"",IF(ISBLANK(T41),IF('Настройки'!$B$9="Нулевой спрос",0,""),IF(T41&lt;0,IF('Настройки'!$B$10="Исключить","",IF('Настройки'!$B$10="Абсолютные значения",ABS(T41),T41)),T41)))</x:f>
      </x:c>
      <x:c r="BX41" s="50" t="str">
        <x:f>IF(16&gt;'Настройки'!$B$3,"",IF(ISBLANK(U41),IF('Настройки'!$B$9="Нулевой спрос",0,""),IF(U41&lt;0,IF('Настройки'!$B$10="Исключить","",IF('Настройки'!$B$10="Абсолютные значения",ABS(U41),U41)),U41)))</x:f>
      </x:c>
      <x:c r="BY41" s="50" t="str">
        <x:f>IF(17&gt;'Настройки'!$B$3,"",IF(ISBLANK(V41),IF('Настройки'!$B$9="Нулевой спрос",0,""),IF(V41&lt;0,IF('Настройки'!$B$10="Исключить","",IF('Настройки'!$B$10="Абсолютные значения",ABS(V41),V41)),V41)))</x:f>
      </x:c>
      <x:c r="BZ41" s="50" t="str">
        <x:f>IF(18&gt;'Настройки'!$B$3,"",IF(ISBLANK(W41),IF('Настройки'!$B$9="Нулевой спрос",0,""),IF(W41&lt;0,IF('Настройки'!$B$10="Исключить","",IF('Настройки'!$B$10="Абсолютные значения",ABS(W41),W41)),W41)))</x:f>
      </x:c>
      <x:c r="CA41" s="50" t="str">
        <x:f>IF(19&gt;'Настройки'!$B$3,"",IF(ISBLANK(X41),IF('Настройки'!$B$9="Нулевой спрос",0,""),IF(X41&lt;0,IF('Настройки'!$B$10="Исключить","",IF('Настройки'!$B$10="Абсолютные значения",ABS(X41),X41)),X41)))</x:f>
      </x:c>
      <x:c r="CB41" s="50" t="str">
        <x:f>IF(20&gt;'Настройки'!$B$3,"",IF(ISBLANK(Y41),IF('Настройки'!$B$9="Нулевой спрос",0,""),IF(Y41&lt;0,IF('Настройки'!$B$10="Исключить","",IF('Настройки'!$B$10="Абсолютные значения",ABS(Y41),Y41)),Y41)))</x:f>
      </x:c>
      <x:c r="CC41" s="50" t="str">
        <x:f>IF(21&gt;'Настройки'!$B$3,"",IF(ISBLANK(Z41),IF('Настройки'!$B$9="Нулевой спрос",0,""),IF(Z41&lt;0,IF('Настройки'!$B$10="Исключить","",IF('Настройки'!$B$10="Абсолютные значения",ABS(Z41),Z41)),Z41)))</x:f>
      </x:c>
      <x:c r="CD41" s="50" t="str">
        <x:f>IF(22&gt;'Настройки'!$B$3,"",IF(ISBLANK(AA41),IF('Настройки'!$B$9="Нулевой спрос",0,""),IF(AA41&lt;0,IF('Настройки'!$B$10="Исключить","",IF('Настройки'!$B$10="Абсолютные значения",ABS(AA41),AA41)),AA41)))</x:f>
      </x:c>
      <x:c r="CE41" s="50" t="str">
        <x:f>IF(23&gt;'Настройки'!$B$3,"",IF(ISBLANK(AB41),IF('Настройки'!$B$9="Нулевой спрос",0,""),IF(AB41&lt;0,IF('Настройки'!$B$10="Исключить","",IF('Настройки'!$B$10="Абсолютные значения",ABS(AB41),AB41)),AB41)))</x:f>
      </x:c>
      <x:c r="CF41" s="50" t="str">
        <x:f>IF(24&gt;'Настройки'!$B$3,"",IF(ISBLANK(AC41),IF('Настройки'!$B$9="Нулевой спрос",0,""),IF(AC41&lt;0,IF('Настройки'!$B$10="Исключить","",IF('Настройки'!$B$10="Абсолютные значения",ABS(AC41),AC41)),AC41)))</x:f>
      </x:c>
      <x:c r="CG41" s="50" t="str">
        <x:f>IF(25&gt;'Настройки'!$B$3,"",IF(ISBLANK(AD41),IF('Настройки'!$B$9="Нулевой спрос",0,""),IF(AD41&lt;0,IF('Настройки'!$B$10="Исключить","",IF('Настройки'!$B$10="Абсолютные значения",ABS(AD41),AD41)),AD41)))</x:f>
      </x:c>
      <x:c r="CH41" s="50" t="str">
        <x:f>IF(26&gt;'Настройки'!$B$3,"",IF(ISBLANK(AE41),IF('Настройки'!$B$9="Нулевой спрос",0,""),IF(AE41&lt;0,IF('Настройки'!$B$10="Исключить","",IF('Настройки'!$B$10="Абсолютные значения",ABS(AE41),AE41)),AE41)))</x:f>
      </x:c>
      <x:c r="CI41" s="50" t="str">
        <x:f>IF(27&gt;'Настройки'!$B$3,"",IF(ISBLANK(AF41),IF('Настройки'!$B$9="Нулевой спрос",0,""),IF(AF41&lt;0,IF('Настройки'!$B$10="Исключить","",IF('Настройки'!$B$10="Абсолютные значения",ABS(AF41),AF41)),AF41)))</x:f>
      </x:c>
      <x:c r="CJ41" s="50" t="str">
        <x:f>IF(28&gt;'Настройки'!$B$3,"",IF(ISBLANK(AG41),IF('Настройки'!$B$9="Нулевой спрос",0,""),IF(AG41&lt;0,IF('Настройки'!$B$10="Исключить","",IF('Настройки'!$B$10="Абсолютные значения",ABS(AG41),AG41)),AG41)))</x:f>
      </x:c>
      <x:c r="CK41" s="50" t="str">
        <x:f>IF(29&gt;'Настройки'!$B$3,"",IF(ISBLANK(AH41),IF('Настройки'!$B$9="Нулевой спрос",0,""),IF(AH41&lt;0,IF('Настройки'!$B$10="Исключить","",IF('Настройки'!$B$10="Абсолютные значения",ABS(AH41),AH41)),AH41)))</x:f>
      </x:c>
      <x:c r="CL41" s="50" t="str">
        <x:f>IF(30&gt;'Настройки'!$B$3,"",IF(ISBLANK(AI41),IF('Настройки'!$B$9="Нулевой спрос",0,""),IF(AI41&lt;0,IF('Настройки'!$B$10="Исключить","",IF('Настройки'!$B$10="Абсолютные значения",ABS(AI41),AI41)),AI41)))</x:f>
      </x:c>
      <x:c r="CM41" s="50" t="str">
        <x:f>IF(31&gt;'Настройки'!$B$3,"",IF(ISBLANK(AJ41),IF('Настройки'!$B$9="Нулевой спрос",0,""),IF(AJ41&lt;0,IF('Настройки'!$B$10="Исключить","",IF('Настройки'!$B$10="Абсолютные значения",ABS(AJ41),AJ41)),AJ41)))</x:f>
      </x:c>
      <x:c r="CN41" s="50" t="str">
        <x:f>IF(32&gt;'Настройки'!$B$3,"",IF(ISBLANK(AK41),IF('Настройки'!$B$9="Нулевой спрос",0,""),IF(AK41&lt;0,IF('Настройки'!$B$10="Исключить","",IF('Настройки'!$B$10="Абсолютные значения",ABS(AK41),AK41)),AK41)))</x:f>
      </x:c>
      <x:c r="CO41" s="50" t="str">
        <x:f>IF(33&gt;'Настройки'!$B$3,"",IF(ISBLANK(AL41),IF('Настройки'!$B$9="Нулевой спрос",0,""),IF(AL41&lt;0,IF('Настройки'!$B$10="Исключить","",IF('Настройки'!$B$10="Абсолютные значения",ABS(AL41),AL41)),AL41)))</x:f>
      </x:c>
      <x:c r="CP41" s="50" t="str">
        <x:f>IF(34&gt;'Настройки'!$B$3,"",IF(ISBLANK(AM41),IF('Настройки'!$B$9="Нулевой спрос",0,""),IF(AM41&lt;0,IF('Настройки'!$B$10="Исключить","",IF('Настройки'!$B$10="Абсолютные значения",ABS(AM41),AM41)),AM41)))</x:f>
      </x:c>
      <x:c r="CQ41" s="50" t="str">
        <x:f>IF(35&gt;'Настройки'!$B$3,"",IF(ISBLANK(AN41),IF('Настройки'!$B$9="Нулевой спрос",0,""),IF(AN41&lt;0,IF('Настройки'!$B$10="Исключить","",IF('Настройки'!$B$10="Абсолютные значения",ABS(AN41),AN41)),AN41)))</x:f>
      </x:c>
      <x:c r="CR41" s="50" t="str">
        <x:f>IF(36&gt;'Настройки'!$B$3,"",IF(ISBLANK(AO41),IF('Настройки'!$B$9="Нулевой спрос",0,""),IF(AO41&lt;0,IF('Настройки'!$B$10="Исключить","",IF('Настройки'!$B$10="Абсолютные значения",ABS(AO41),AO41)),AO41)))</x:f>
      </x:c>
      <x:c r="CS41" s="50" t="str">
        <x:f>IF(OR(1&gt;'Настройки'!$B$3,ISBLANK(BI41),BI41=0),"",BI41)</x:f>
      </x:c>
      <x:c r="CT41" s="50" t="str">
        <x:f>IF(OR(2&gt;'Настройки'!$B$3,ISBLANK(BJ41),BJ41=0),"",BJ41)</x:f>
      </x:c>
      <x:c r="CU41" s="50" t="str">
        <x:f>IF(OR(3&gt;'Настройки'!$B$3,ISBLANK(BK41),BK41=0),"",BK41)</x:f>
      </x:c>
      <x:c r="CV41" s="50" t="str">
        <x:f>IF(OR(4&gt;'Настройки'!$B$3,ISBLANK(BL41),BL41=0),"",BL41)</x:f>
      </x:c>
      <x:c r="CW41" s="50" t="str">
        <x:f>IF(OR(5&gt;'Настройки'!$B$3,ISBLANK(BM41),BM41=0),"",BM41)</x:f>
      </x:c>
      <x:c r="CX41" s="50" t="str">
        <x:f>IF(OR(6&gt;'Настройки'!$B$3,ISBLANK(BN41),BN41=0),"",BN41)</x:f>
      </x:c>
      <x:c r="CY41" s="50" t="str">
        <x:f>IF(OR(7&gt;'Настройки'!$B$3,ISBLANK(BO41),BO41=0),"",BO41)</x:f>
      </x:c>
      <x:c r="CZ41" s="50" t="str">
        <x:f>IF(OR(8&gt;'Настройки'!$B$3,ISBLANK(BP41),BP41=0),"",BP41)</x:f>
      </x:c>
      <x:c r="DA41" s="50" t="str">
        <x:f>IF(OR(9&gt;'Настройки'!$B$3,ISBLANK(BQ41),BQ41=0),"",BQ41)</x:f>
      </x:c>
      <x:c r="DB41" s="50" t="str">
        <x:f>IF(OR(10&gt;'Настройки'!$B$3,ISBLANK(BR41),BR41=0),"",BR41)</x:f>
      </x:c>
      <x:c r="DC41" s="50" t="str">
        <x:f>IF(OR(11&gt;'Настройки'!$B$3,ISBLANK(BS41),BS41=0),"",BS41)</x:f>
      </x:c>
      <x:c r="DD41" s="50" t="str">
        <x:f>IF(OR(12&gt;'Настройки'!$B$3,ISBLANK(BT41),BT41=0),"",BT41)</x:f>
      </x:c>
      <x:c r="DE41" s="50" t="str">
        <x:f>IF(OR(13&gt;'Настройки'!$B$3,ISBLANK(BU41),BU41=0),"",BU41)</x:f>
      </x:c>
      <x:c r="DF41" s="50" t="str">
        <x:f>IF(OR(14&gt;'Настройки'!$B$3,ISBLANK(BV41),BV41=0),"",BV41)</x:f>
      </x:c>
      <x:c r="DG41" s="50" t="str">
        <x:f>IF(OR(15&gt;'Настройки'!$B$3,ISBLANK(BW41),BW41=0),"",BW41)</x:f>
      </x:c>
      <x:c r="DH41" s="50" t="str">
        <x:f>IF(OR(16&gt;'Настройки'!$B$3,ISBLANK(BX41),BX41=0),"",BX41)</x:f>
      </x:c>
      <x:c r="DI41" s="50" t="str">
        <x:f>IF(OR(17&gt;'Настройки'!$B$3,ISBLANK(BY41),BY41=0),"",BY41)</x:f>
      </x:c>
      <x:c r="DJ41" s="50" t="str">
        <x:f>IF(OR(18&gt;'Настройки'!$B$3,ISBLANK(BZ41),BZ41=0),"",BZ41)</x:f>
      </x:c>
      <x:c r="DK41" s="50" t="str">
        <x:f>IF(OR(19&gt;'Настройки'!$B$3,ISBLANK(CA41),CA41=0),"",CA41)</x:f>
      </x:c>
      <x:c r="DL41" s="50" t="str">
        <x:f>IF(OR(20&gt;'Настройки'!$B$3,ISBLANK(CB41),CB41=0),"",CB41)</x:f>
      </x:c>
      <x:c r="DM41" s="50" t="str">
        <x:f>IF(OR(21&gt;'Настройки'!$B$3,ISBLANK(CC41),CC41=0),"",CC41)</x:f>
      </x:c>
      <x:c r="DN41" s="50" t="str">
        <x:f>IF(OR(22&gt;'Настройки'!$B$3,ISBLANK(CD41),CD41=0),"",CD41)</x:f>
      </x:c>
      <x:c r="DO41" s="50" t="str">
        <x:f>IF(OR(23&gt;'Настройки'!$B$3,ISBLANK(CE41),CE41=0),"",CE41)</x:f>
      </x:c>
      <x:c r="DP41" s="50" t="str">
        <x:f>IF(OR(24&gt;'Настройки'!$B$3,ISBLANK(CF41),CF41=0),"",CF41)</x:f>
      </x:c>
      <x:c r="DQ41" s="50" t="str">
        <x:f>IF(OR(25&gt;'Настройки'!$B$3,ISBLANK(CG41),CG41=0),"",CG41)</x:f>
      </x:c>
      <x:c r="DR41" s="50" t="str">
        <x:f>IF(OR(26&gt;'Настройки'!$B$3,ISBLANK(CH41),CH41=0),"",CH41)</x:f>
      </x:c>
      <x:c r="DS41" s="50" t="str">
        <x:f>IF(OR(27&gt;'Настройки'!$B$3,ISBLANK(CI41),CI41=0),"",CI41)</x:f>
      </x:c>
      <x:c r="DT41" s="50" t="str">
        <x:f>IF(OR(28&gt;'Настройки'!$B$3,ISBLANK(CJ41),CJ41=0),"",CJ41)</x:f>
      </x:c>
      <x:c r="DU41" s="50" t="str">
        <x:f>IF(OR(29&gt;'Настройки'!$B$3,ISBLANK(CK41),CK41=0),"",CK41)</x:f>
      </x:c>
      <x:c r="DV41" s="50" t="str">
        <x:f>IF(OR(30&gt;'Настройки'!$B$3,ISBLANK(CL41),CL41=0),"",CL41)</x:f>
      </x:c>
      <x:c r="DW41" s="50" t="str">
        <x:f>IF(OR(31&gt;'Настройки'!$B$3,ISBLANK(CM41),CM41=0),"",CM41)</x:f>
      </x:c>
      <x:c r="DX41" s="50" t="str">
        <x:f>IF(OR(32&gt;'Настройки'!$B$3,ISBLANK(CN41),CN41=0),"",CN41)</x:f>
      </x:c>
      <x:c r="DY41" s="50" t="str">
        <x:f>IF(OR(33&gt;'Настройки'!$B$3,ISBLANK(CO41),CO41=0),"",CO41)</x:f>
      </x:c>
      <x:c r="DZ41" s="50" t="str">
        <x:f>IF(OR(34&gt;'Настройки'!$B$3,ISBLANK(CP41),CP41=0),"",CP41)</x:f>
      </x:c>
      <x:c r="EA41" s="50" t="str">
        <x:f>IF(OR(35&gt;'Настройки'!$B$3,ISBLANK(CQ41),CQ41=0),"",CQ41)</x:f>
      </x:c>
      <x:c r="EB41" s="50" t="str">
        <x:f>IF(OR(36&gt;'Настройки'!$B$3,ISBLANK(CR41),CR41=0),"",CR41)</x:f>
      </x:c>
      <x:c r="EC41" s="50" t="str">
        <x:f>IF(A41="","",IF(OR(BB41="AZ",BB41="BZ"),10000+ROW(),IF(AZ41&gt;'Настройки'!$B$11,20000+ROW(),IF(BF41&lt;&gt;"Обычный",30000+ROW(),IF(AX41&lt;=0,40000+ROW(),"")))))</x:f>
      </x:c>
      <x:c r="ED41" s="50" t="str">
        <x:f>IF(EC41="","",COUNTIFS($EC$2:$EC$1001,"&gt;0",$EC$2:$EC$1001,"&lt;"&amp;EC41)+1)</x:f>
      </x:c>
    </x:row>
    <x:row r="42">
      <x:c r="A42" s="115"/>
      <x:c r="B42" s="115"/>
      <x:c r="C42" s="115"/>
      <x:c r="D42" s="118"/>
      <x:c r="E42" s="118"/>
      <x:c r="F42" s="118"/>
      <x:c r="G42" s="118"/>
      <x:c r="H42" s="118"/>
      <x:c r="I42" s="118"/>
      <x:c r="J42" s="118"/>
      <x:c r="K42" s="118"/>
      <x:c r="L42" s="118"/>
      <x:c r="M42" s="118"/>
      <x:c r="N42" s="118"/>
      <x:c r="O42" s="118"/>
      <x:c r="P42" s="118"/>
      <x:c r="Q42" s="118"/>
      <x:c r="R42" s="118"/>
      <x:c r="S42" s="118"/>
      <x:c r="T42" s="118"/>
      <x:c r="U42" s="118"/>
      <x:c r="V42" s="118"/>
      <x:c r="W42" s="118"/>
      <x:c r="X42" s="118"/>
      <x:c r="Y42" s="118"/>
      <x:c r="Z42" s="118"/>
      <x:c r="AA42" s="118"/>
      <x:c r="AB42" s="118"/>
      <x:c r="AC42" s="118"/>
      <x:c r="AD42" s="118"/>
      <x:c r="AE42" s="118"/>
      <x:c r="AF42" s="118"/>
      <x:c r="AG42" s="118"/>
      <x:c r="AH42" s="118"/>
      <x:c r="AI42" s="118"/>
      <x:c r="AJ42" s="118"/>
      <x:c r="AK42" s="118"/>
      <x:c r="AL42" s="118"/>
      <x:c r="AM42" s="118"/>
      <x:c r="AN42" s="118"/>
      <x:c r="AO42" s="118"/>
      <x:c r="AP42" s="115"/>
      <x:c r="AQ42" s="49" t="str">
        <x:f>IF(A42="","",COUNT(BI42:INDEX(BI42:CR42,1,'Настройки'!$B$3)))</x:f>
      </x:c>
      <x:c r="AR42" s="49" t="str">
        <x:f>IF(A42="","",SUM(BI42:INDEX(BI42:CR42,1,'Настройки'!$B$3)))</x:f>
      </x:c>
      <x:c r="AS42" s="58" t="str">
        <x:f>IF(A42="","",IF('Настройки'!$B$4="Стоимость потребления",AR42*D42,IF('Настройки'!$B$4="Количество",AR42,E42)))</x:f>
      </x:c>
      <x:c r="AT42" s="61" t="str">
        <x:f>IF(OR(A42="",AS42&lt;0,SUM($AS$2:$AS$1001)&lt;=0),"",AS42/SUM($AS$2:$AS$1001))</x:f>
      </x:c>
      <x:c r="AU42" s="61" t="str">
        <x:f>IF(OR(A42="",AS42&lt;0,SUM($AS$2:$AS$1001)&lt;=0),"",SUMIFS($AS$2:$AS$1001,$AS$2:$AS$1001,"&gt;"&amp;AS42)/SUM($AS$2:$AS$1001))</x:f>
      </x:c>
      <x:c r="AV42" s="61" t="str">
        <x:f>IF(OR(A42="",AS42&lt;0,SUM($AS$2:$AS$1001)&lt;=0),"",SUMIFS($AS$2:$AS$1001,$AS$2:$AS$1001,"&gt;="&amp;AS42)/SUM($AS$2:$AS$1001))</x:f>
      </x:c>
      <x:c r="AW42" s="49" t="str">
        <x:f>IF(A42="","",IF(SUM($AS$2:$AS$1001)&lt;=0,"Не определён",IF(AS42&lt;0,"Исключение",IF(AU42&lt;'Настройки'!$B$5,"A",IF(AU42&lt;'Настройки'!$B$6,"B","C")))))</x:f>
      </x:c>
      <x:c r="AX42" s="58" t="str">
        <x:f>IF(A42="","",IF(AQ42=0,"",AVERAGE(BI42:INDEX(BI42:CR42,1,'Настройки'!$B$3))))</x:f>
      </x:c>
      <x:c r="AY42" s="58" t="str">
        <x:f>IF(OR(A42="",AQ42=0),"",STDEVP(BI42:INDEX(BI42:CR42,1,'Настройки'!$B$3)))</x:f>
      </x:c>
      <x:c r="AZ42" s="61" t="str">
        <x:f>IF(OR(A42="",AQ42&lt;'Настройки'!$B$12,AX42&lt;=0,AND('Настройки'!$B$10="Блокировать",COUNTIF(F42:INDEX(F42:AO42,1,'Настройки'!$B$3),"&lt;0")&gt;0)),"",AY42/ABS(AX42))</x:f>
      </x:c>
      <x:c r="BA42" s="49" t="str">
        <x:f>IF(A42="","",IF(AND('Настройки'!$B$10="Блокировать",COUNTIF(F42:INDEX(F42:AO42,1,'Настройки'!$B$3),"&lt;0")&gt;0),"Не определён",IF(AQ42&lt;'Настройки'!$B$12,"Не определён",IF(AX42=0,"Нет спроса",IF(AX42&lt;0,"Не определён",IF(AZ42&lt;='Настройки'!$B$7,"X",IF(AZ42&lt;='Настройки'!$B$8,"Y","Z")))))))</x:f>
      </x:c>
      <x:c r="BB42" s="49" t="str">
        <x:f>IF(OR(A42="",LEN(AW42)&lt;&gt;1,LEN(BA42)&lt;&gt;1),"",AW42&amp;BA42)</x:f>
      </x:c>
      <x:c r="BC42" s="61" t="str">
        <x:f>IF(OR(A42="",AQ42=0),"",(COUNT(BI42:INDEX(BI42:CR42,1,'Настройки'!$B$3))-COUNT(CS42:INDEX(CS42:EB42,1,'Настройки'!$B$3)))/AQ42)</x:f>
      </x:c>
      <x:c r="BD42" s="64" t="str">
        <x:f>IF(OR(A42="",COUNT(CS42:INDEX(CS42:EB42,1,'Настройки'!$B$3))=0),"",AQ42/COUNT(CS42:INDEX(CS42:EB42,1,'Настройки'!$B$3)))</x:f>
      </x:c>
      <x:c r="BE42" s="64" t="str">
        <x:f>IF(OR(A42="",COUNT(CS42:INDEX(CS42:EB42,1,'Настройки'!$B$3))=0),"",IF(AVERAGE(CS42:INDEX(CS42:EB42,1,'Настройки'!$B$3))=0,"",(STDEVP(CS42:INDEX(CS42:EB42,1,'Настройки'!$B$3))/ABS(AVERAGE(CS42:INDEX(CS42:EB42,1,'Настройки'!$B$3))))^2))</x:f>
      </x:c>
      <x:c r="BF42" s="49" t="str">
        <x:f>IF(A42="","",IF(AQ42&lt;3,"Недостаточно",IF(AQ42&lt;6,"Предварительный","Обычный")))</x:f>
      </x:c>
      <x:c r="BG42" s="49" t="str">
        <x:f>IF(A42="","",IF(COUNTIF(F42:INDEX(F42:AO42,1,'Настройки'!$B$3),"&lt;0")&gt;0,IF('Настройки'!$B$10="Блокировать","Отрицательный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"),"")&amp;IF(AQ42&lt;3,"Недостаточно истории. ",IF(AQ42&lt;6,"Предварительная классификация. ",""))&amp;IF(AX42=0,"Нет спроса за горизонт. ","")&amp;IF(AZ42&gt;'Настройки'!$B$11,"Экстремальная вариативность. ",""))</x:f>
      </x:c>
      <x:c r="BH42" s="49" t="str">
        <x:f>IF(A42="","",IFERROR(VLOOKUP(BB42,'Настройки'!$D$3:$E$11,2,FALSE),"Сначала проверьте исходные данные и историю спроса.")&amp;" Уточните срок поставки, MOQ и критичность.")</x:f>
      </x:c>
      <x:c r="BI42" s="50" t="str">
        <x:f>IF(1&gt;'Настройки'!$B$3,"",IF(ISBLANK(F42),IF('Настройки'!$B$9="Нулевой спрос",0,""),IF(F42&lt;0,IF('Настройки'!$B$10="Исключить","",IF('Настройки'!$B$10="Абсолютные значения",ABS(F42),F42)),F42)))</x:f>
      </x:c>
      <x:c r="BJ42" s="50" t="str">
        <x:f>IF(2&gt;'Настройки'!$B$3,"",IF(ISBLANK(G42),IF('Настройки'!$B$9="Нулевой спрос",0,""),IF(G42&lt;0,IF('Настройки'!$B$10="Исключить","",IF('Настройки'!$B$10="Абсолютные значения",ABS(G42),G42)),G42)))</x:f>
      </x:c>
      <x:c r="BK42" s="50" t="str">
        <x:f>IF(3&gt;'Настройки'!$B$3,"",IF(ISBLANK(H42),IF('Настройки'!$B$9="Нулевой спрос",0,""),IF(H42&lt;0,IF('Настройки'!$B$10="Исключить","",IF('Настройки'!$B$10="Абсолютные значения",ABS(H42),H42)),H42)))</x:f>
      </x:c>
      <x:c r="BL42" s="50" t="str">
        <x:f>IF(4&gt;'Настройки'!$B$3,"",IF(ISBLANK(I42),IF('Настройки'!$B$9="Нулевой спрос",0,""),IF(I42&lt;0,IF('Настройки'!$B$10="Исключить","",IF('Настройки'!$B$10="Абсолютные значения",ABS(I42),I42)),I42)))</x:f>
      </x:c>
      <x:c r="BM42" s="50" t="str">
        <x:f>IF(5&gt;'Настройки'!$B$3,"",IF(ISBLANK(J42),IF('Настройки'!$B$9="Нулевой спрос",0,""),IF(J42&lt;0,IF('Настройки'!$B$10="Исключить","",IF('Настройки'!$B$10="Абсолютные значения",ABS(J42),J42)),J42)))</x:f>
      </x:c>
      <x:c r="BN42" s="50" t="str">
        <x:f>IF(6&gt;'Настройки'!$B$3,"",IF(ISBLANK(K42),IF('Настройки'!$B$9="Нулевой спрос",0,""),IF(K42&lt;0,IF('Настройки'!$B$10="Исключить","",IF('Настройки'!$B$10="Абсолютные значения",ABS(K42),K42)),K42)))</x:f>
      </x:c>
      <x:c r="BO42" s="50" t="str">
        <x:f>IF(7&gt;'Настройки'!$B$3,"",IF(ISBLANK(L42),IF('Настройки'!$B$9="Нулевой спрос",0,""),IF(L42&lt;0,IF('Настройки'!$B$10="Исключить","",IF('Настройки'!$B$10="Абсолютные значения",ABS(L42),L42)),L42)))</x:f>
      </x:c>
      <x:c r="BP42" s="50" t="str">
        <x:f>IF(8&gt;'Настройки'!$B$3,"",IF(ISBLANK(M42),IF('Настройки'!$B$9="Нулевой спрос",0,""),IF(M42&lt;0,IF('Настройки'!$B$10="Исключить","",IF('Настройки'!$B$10="Абсолютные значения",ABS(M42),M42)),M42)))</x:f>
      </x:c>
      <x:c r="BQ42" s="50" t="str">
        <x:f>IF(9&gt;'Настройки'!$B$3,"",IF(ISBLANK(N42),IF('Настройки'!$B$9="Нулевой спрос",0,""),IF(N42&lt;0,IF('Настройки'!$B$10="Исключить","",IF('Настройки'!$B$10="Абсолютные значения",ABS(N42),N42)),N42)))</x:f>
      </x:c>
      <x:c r="BR42" s="50" t="str">
        <x:f>IF(10&gt;'Настройки'!$B$3,"",IF(ISBLANK(O42),IF('Настройки'!$B$9="Нулевой спрос",0,""),IF(O42&lt;0,IF('Настройки'!$B$10="Исключить","",IF('Настройки'!$B$10="Абсолютные значения",ABS(O42),O42)),O42)))</x:f>
      </x:c>
      <x:c r="BS42" s="50" t="str">
        <x:f>IF(11&gt;'Настройки'!$B$3,"",IF(ISBLANK(P42),IF('Настройки'!$B$9="Нулевой спрос",0,""),IF(P42&lt;0,IF('Настройки'!$B$10="Исключить","",IF('Настройки'!$B$10="Абсолютные значения",ABS(P42),P42)),P42)))</x:f>
      </x:c>
      <x:c r="BT42" s="50" t="str">
        <x:f>IF(12&gt;'Настройки'!$B$3,"",IF(ISBLANK(Q42),IF('Настройки'!$B$9="Нулевой спрос",0,""),IF(Q42&lt;0,IF('Настройки'!$B$10="Исключить","",IF('Настройки'!$B$10="Абсолютные значения",ABS(Q42),Q42)),Q42)))</x:f>
      </x:c>
      <x:c r="BU42" s="50" t="str">
        <x:f>IF(13&gt;'Настройки'!$B$3,"",IF(ISBLANK(R42),IF('Настройки'!$B$9="Нулевой спрос",0,""),IF(R42&lt;0,IF('Настройки'!$B$10="Исключить","",IF('Настройки'!$B$10="Абсолютные значения",ABS(R42),R42)),R42)))</x:f>
      </x:c>
      <x:c r="BV42" s="50" t="str">
        <x:f>IF(14&gt;'Настройки'!$B$3,"",IF(ISBLANK(S42),IF('Настройки'!$B$9="Нулевой спрос",0,""),IF(S42&lt;0,IF('Настройки'!$B$10="Исключить","",IF('Настройки'!$B$10="Абсолютные значения",ABS(S42),S42)),S42)))</x:f>
      </x:c>
      <x:c r="BW42" s="50" t="str">
        <x:f>IF(15&gt;'Настройки'!$B$3,"",IF(ISBLANK(T42),IF('Настройки'!$B$9="Нулевой спрос",0,""),IF(T42&lt;0,IF('Настройки'!$B$10="Исключить","",IF('Настройки'!$B$10="Абсолютные значения",ABS(T42),T42)),T42)))</x:f>
      </x:c>
      <x:c r="BX42" s="50" t="str">
        <x:f>IF(16&gt;'Настройки'!$B$3,"",IF(ISBLANK(U42),IF('Настройки'!$B$9="Нулевой спрос",0,""),IF(U42&lt;0,IF('Настройки'!$B$10="Исключить","",IF('Настройки'!$B$10="Абсолютные значения",ABS(U42),U42)),U42)))</x:f>
      </x:c>
      <x:c r="BY42" s="50" t="str">
        <x:f>IF(17&gt;'Настройки'!$B$3,"",IF(ISBLANK(V42),IF('Настройки'!$B$9="Нулевой спрос",0,""),IF(V42&lt;0,IF('Настройки'!$B$10="Исключить","",IF('Настройки'!$B$10="Абсолютные значения",ABS(V42),V42)),V42)))</x:f>
      </x:c>
      <x:c r="BZ42" s="50" t="str">
        <x:f>IF(18&gt;'Настройки'!$B$3,"",IF(ISBLANK(W42),IF('Настройки'!$B$9="Нулевой спрос",0,""),IF(W42&lt;0,IF('Настройки'!$B$10="Исключить","",IF('Настройки'!$B$10="Абсолютные значения",ABS(W42),W42)),W42)))</x:f>
      </x:c>
      <x:c r="CA42" s="50" t="str">
        <x:f>IF(19&gt;'Настройки'!$B$3,"",IF(ISBLANK(X42),IF('Настройки'!$B$9="Нулевой спрос",0,""),IF(X42&lt;0,IF('Настройки'!$B$10="Исключить","",IF('Настройки'!$B$10="Абсолютные значения",ABS(X42),X42)),X42)))</x:f>
      </x:c>
      <x:c r="CB42" s="50" t="str">
        <x:f>IF(20&gt;'Настройки'!$B$3,"",IF(ISBLANK(Y42),IF('Настройки'!$B$9="Нулевой спрос",0,""),IF(Y42&lt;0,IF('Настройки'!$B$10="Исключить","",IF('Настройки'!$B$10="Абсолютные значения",ABS(Y42),Y42)),Y42)))</x:f>
      </x:c>
      <x:c r="CC42" s="50" t="str">
        <x:f>IF(21&gt;'Настройки'!$B$3,"",IF(ISBLANK(Z42),IF('Настройки'!$B$9="Нулевой спрос",0,""),IF(Z42&lt;0,IF('Настройки'!$B$10="Исключить","",IF('Настройки'!$B$10="Абсолютные значения",ABS(Z42),Z42)),Z42)))</x:f>
      </x:c>
      <x:c r="CD42" s="50" t="str">
        <x:f>IF(22&gt;'Настройки'!$B$3,"",IF(ISBLANK(AA42),IF('Настройки'!$B$9="Нулевой спрос",0,""),IF(AA42&lt;0,IF('Настройки'!$B$10="Исключить","",IF('Настройки'!$B$10="Абсолютные значения",ABS(AA42),AA42)),AA42)))</x:f>
      </x:c>
      <x:c r="CE42" s="50" t="str">
        <x:f>IF(23&gt;'Настройки'!$B$3,"",IF(ISBLANK(AB42),IF('Настройки'!$B$9="Нулевой спрос",0,""),IF(AB42&lt;0,IF('Настройки'!$B$10="Исключить","",IF('Настройки'!$B$10="Абсолютные значения",ABS(AB42),AB42)),AB42)))</x:f>
      </x:c>
      <x:c r="CF42" s="50" t="str">
        <x:f>IF(24&gt;'Настройки'!$B$3,"",IF(ISBLANK(AC42),IF('Настройки'!$B$9="Нулевой спрос",0,""),IF(AC42&lt;0,IF('Настройки'!$B$10="Исключить","",IF('Настройки'!$B$10="Абсолютные значения",ABS(AC42),AC42)),AC42)))</x:f>
      </x:c>
      <x:c r="CG42" s="50" t="str">
        <x:f>IF(25&gt;'Настройки'!$B$3,"",IF(ISBLANK(AD42),IF('Настройки'!$B$9="Нулевой спрос",0,""),IF(AD42&lt;0,IF('Настройки'!$B$10="Исключить","",IF('Настройки'!$B$10="Абсолютные значения",ABS(AD42),AD42)),AD42)))</x:f>
      </x:c>
      <x:c r="CH42" s="50" t="str">
        <x:f>IF(26&gt;'Настройки'!$B$3,"",IF(ISBLANK(AE42),IF('Настройки'!$B$9="Нулевой спрос",0,""),IF(AE42&lt;0,IF('Настройки'!$B$10="Исключить","",IF('Настройки'!$B$10="Абсолютные значения",ABS(AE42),AE42)),AE42)))</x:f>
      </x:c>
      <x:c r="CI42" s="50" t="str">
        <x:f>IF(27&gt;'Настройки'!$B$3,"",IF(ISBLANK(AF42),IF('Настройки'!$B$9="Нулевой спрос",0,""),IF(AF42&lt;0,IF('Настройки'!$B$10="Исключить","",IF('Настройки'!$B$10="Абсолютные значения",ABS(AF42),AF42)),AF42)))</x:f>
      </x:c>
      <x:c r="CJ42" s="50" t="str">
        <x:f>IF(28&gt;'Настройки'!$B$3,"",IF(ISBLANK(AG42),IF('Настройки'!$B$9="Нулевой спрос",0,""),IF(AG42&lt;0,IF('Настройки'!$B$10="Исключить","",IF('Настройки'!$B$10="Абсолютные значения",ABS(AG42),AG42)),AG42)))</x:f>
      </x:c>
      <x:c r="CK42" s="50" t="str">
        <x:f>IF(29&gt;'Настройки'!$B$3,"",IF(ISBLANK(AH42),IF('Настройки'!$B$9="Нулевой спрос",0,""),IF(AH42&lt;0,IF('Настройки'!$B$10="Исключить","",IF('Настройки'!$B$10="Абсолютные значения",ABS(AH42),AH42)),AH42)))</x:f>
      </x:c>
      <x:c r="CL42" s="50" t="str">
        <x:f>IF(30&gt;'Настройки'!$B$3,"",IF(ISBLANK(AI42),IF('Настройки'!$B$9="Нулевой спрос",0,""),IF(AI42&lt;0,IF('Настройки'!$B$10="Исключить","",IF('Настройки'!$B$10="Абсолютные значения",ABS(AI42),AI42)),AI42)))</x:f>
      </x:c>
      <x:c r="CM42" s="50" t="str">
        <x:f>IF(31&gt;'Настройки'!$B$3,"",IF(ISBLANK(AJ42),IF('Настройки'!$B$9="Нулевой спрос",0,""),IF(AJ42&lt;0,IF('Настройки'!$B$10="Исключить","",IF('Настройки'!$B$10="Абсолютные значения",ABS(AJ42),AJ42)),AJ42)))</x:f>
      </x:c>
      <x:c r="CN42" s="50" t="str">
        <x:f>IF(32&gt;'Настройки'!$B$3,"",IF(ISBLANK(AK42),IF('Настройки'!$B$9="Нулевой спрос",0,""),IF(AK42&lt;0,IF('Настройки'!$B$10="Исключить","",IF('Настройки'!$B$10="Абсолютные значения",ABS(AK42),AK42)),AK42)))</x:f>
      </x:c>
      <x:c r="CO42" s="50" t="str">
        <x:f>IF(33&gt;'Настройки'!$B$3,"",IF(ISBLANK(AL42),IF('Настройки'!$B$9="Нулевой спрос",0,""),IF(AL42&lt;0,IF('Настройки'!$B$10="Исключить","",IF('Настройки'!$B$10="Абсолютные значения",ABS(AL42),AL42)),AL42)))</x:f>
      </x:c>
      <x:c r="CP42" s="50" t="str">
        <x:f>IF(34&gt;'Настройки'!$B$3,"",IF(ISBLANK(AM42),IF('Настройки'!$B$9="Нулевой спрос",0,""),IF(AM42&lt;0,IF('Настройки'!$B$10="Исключить","",IF('Настройки'!$B$10="Абсолютные значения",ABS(AM42),AM42)),AM42)))</x:f>
      </x:c>
      <x:c r="CQ42" s="50" t="str">
        <x:f>IF(35&gt;'Настройки'!$B$3,"",IF(ISBLANK(AN42),IF('Настройки'!$B$9="Нулевой спрос",0,""),IF(AN42&lt;0,IF('Настройки'!$B$10="Исключить","",IF('Настройки'!$B$10="Абсолютные значения",ABS(AN42),AN42)),AN42)))</x:f>
      </x:c>
      <x:c r="CR42" s="50" t="str">
        <x:f>IF(36&gt;'Настройки'!$B$3,"",IF(ISBLANK(AO42),IF('Настройки'!$B$9="Нулевой спрос",0,""),IF(AO42&lt;0,IF('Настройки'!$B$10="Исключить","",IF('Настройки'!$B$10="Абсолютные значения",ABS(AO42),AO42)),AO42)))</x:f>
      </x:c>
      <x:c r="CS42" s="50" t="str">
        <x:f>IF(OR(1&gt;'Настройки'!$B$3,ISBLANK(BI42),BI42=0),"",BI42)</x:f>
      </x:c>
      <x:c r="CT42" s="50" t="str">
        <x:f>IF(OR(2&gt;'Настройки'!$B$3,ISBLANK(BJ42),BJ42=0),"",BJ42)</x:f>
      </x:c>
      <x:c r="CU42" s="50" t="str">
        <x:f>IF(OR(3&gt;'Настройки'!$B$3,ISBLANK(BK42),BK42=0),"",BK42)</x:f>
      </x:c>
      <x:c r="CV42" s="50" t="str">
        <x:f>IF(OR(4&gt;'Настройки'!$B$3,ISBLANK(BL42),BL42=0),"",BL42)</x:f>
      </x:c>
      <x:c r="CW42" s="50" t="str">
        <x:f>IF(OR(5&gt;'Настройки'!$B$3,ISBLANK(BM42),BM42=0),"",BM42)</x:f>
      </x:c>
      <x:c r="CX42" s="50" t="str">
        <x:f>IF(OR(6&gt;'Настройки'!$B$3,ISBLANK(BN42),BN42=0),"",BN42)</x:f>
      </x:c>
      <x:c r="CY42" s="50" t="str">
        <x:f>IF(OR(7&gt;'Настройки'!$B$3,ISBLANK(BO42),BO42=0),"",BO42)</x:f>
      </x:c>
      <x:c r="CZ42" s="50" t="str">
        <x:f>IF(OR(8&gt;'Настройки'!$B$3,ISBLANK(BP42),BP42=0),"",BP42)</x:f>
      </x:c>
      <x:c r="DA42" s="50" t="str">
        <x:f>IF(OR(9&gt;'Настройки'!$B$3,ISBLANK(BQ42),BQ42=0),"",BQ42)</x:f>
      </x:c>
      <x:c r="DB42" s="50" t="str">
        <x:f>IF(OR(10&gt;'Настройки'!$B$3,ISBLANK(BR42),BR42=0),"",BR42)</x:f>
      </x:c>
      <x:c r="DC42" s="50" t="str">
        <x:f>IF(OR(11&gt;'Настройки'!$B$3,ISBLANK(BS42),BS42=0),"",BS42)</x:f>
      </x:c>
      <x:c r="DD42" s="50" t="str">
        <x:f>IF(OR(12&gt;'Настройки'!$B$3,ISBLANK(BT42),BT42=0),"",BT42)</x:f>
      </x:c>
      <x:c r="DE42" s="50" t="str">
        <x:f>IF(OR(13&gt;'Настройки'!$B$3,ISBLANK(BU42),BU42=0),"",BU42)</x:f>
      </x:c>
      <x:c r="DF42" s="50" t="str">
        <x:f>IF(OR(14&gt;'Настройки'!$B$3,ISBLANK(BV42),BV42=0),"",BV42)</x:f>
      </x:c>
      <x:c r="DG42" s="50" t="str">
        <x:f>IF(OR(15&gt;'Настройки'!$B$3,ISBLANK(BW42),BW42=0),"",BW42)</x:f>
      </x:c>
      <x:c r="DH42" s="50" t="str">
        <x:f>IF(OR(16&gt;'Настройки'!$B$3,ISBLANK(BX42),BX42=0),"",BX42)</x:f>
      </x:c>
      <x:c r="DI42" s="50" t="str">
        <x:f>IF(OR(17&gt;'Настройки'!$B$3,ISBLANK(BY42),BY42=0),"",BY42)</x:f>
      </x:c>
      <x:c r="DJ42" s="50" t="str">
        <x:f>IF(OR(18&gt;'Настройки'!$B$3,ISBLANK(BZ42),BZ42=0),"",BZ42)</x:f>
      </x:c>
      <x:c r="DK42" s="50" t="str">
        <x:f>IF(OR(19&gt;'Настройки'!$B$3,ISBLANK(CA42),CA42=0),"",CA42)</x:f>
      </x:c>
      <x:c r="DL42" s="50" t="str">
        <x:f>IF(OR(20&gt;'Настройки'!$B$3,ISBLANK(CB42),CB42=0),"",CB42)</x:f>
      </x:c>
      <x:c r="DM42" s="50" t="str">
        <x:f>IF(OR(21&gt;'Настройки'!$B$3,ISBLANK(CC42),CC42=0),"",CC42)</x:f>
      </x:c>
      <x:c r="DN42" s="50" t="str">
        <x:f>IF(OR(22&gt;'Настройки'!$B$3,ISBLANK(CD42),CD42=0),"",CD42)</x:f>
      </x:c>
      <x:c r="DO42" s="50" t="str">
        <x:f>IF(OR(23&gt;'Настройки'!$B$3,ISBLANK(CE42),CE42=0),"",CE42)</x:f>
      </x:c>
      <x:c r="DP42" s="50" t="str">
        <x:f>IF(OR(24&gt;'Настройки'!$B$3,ISBLANK(CF42),CF42=0),"",CF42)</x:f>
      </x:c>
      <x:c r="DQ42" s="50" t="str">
        <x:f>IF(OR(25&gt;'Настройки'!$B$3,ISBLANK(CG42),CG42=0),"",CG42)</x:f>
      </x:c>
      <x:c r="DR42" s="50" t="str">
        <x:f>IF(OR(26&gt;'Настройки'!$B$3,ISBLANK(CH42),CH42=0),"",CH42)</x:f>
      </x:c>
      <x:c r="DS42" s="50" t="str">
        <x:f>IF(OR(27&gt;'Настройки'!$B$3,ISBLANK(CI42),CI42=0),"",CI42)</x:f>
      </x:c>
      <x:c r="DT42" s="50" t="str">
        <x:f>IF(OR(28&gt;'Настройки'!$B$3,ISBLANK(CJ42),CJ42=0),"",CJ42)</x:f>
      </x:c>
      <x:c r="DU42" s="50" t="str">
        <x:f>IF(OR(29&gt;'Настройки'!$B$3,ISBLANK(CK42),CK42=0),"",CK42)</x:f>
      </x:c>
      <x:c r="DV42" s="50" t="str">
        <x:f>IF(OR(30&gt;'Настройки'!$B$3,ISBLANK(CL42),CL42=0),"",CL42)</x:f>
      </x:c>
      <x:c r="DW42" s="50" t="str">
        <x:f>IF(OR(31&gt;'Настройки'!$B$3,ISBLANK(CM42),CM42=0),"",CM42)</x:f>
      </x:c>
      <x:c r="DX42" s="50" t="str">
        <x:f>IF(OR(32&gt;'Настройки'!$B$3,ISBLANK(CN42),CN42=0),"",CN42)</x:f>
      </x:c>
      <x:c r="DY42" s="50" t="str">
        <x:f>IF(OR(33&gt;'Настройки'!$B$3,ISBLANK(CO42),CO42=0),"",CO42)</x:f>
      </x:c>
      <x:c r="DZ42" s="50" t="str">
        <x:f>IF(OR(34&gt;'Настройки'!$B$3,ISBLANK(CP42),CP42=0),"",CP42)</x:f>
      </x:c>
      <x:c r="EA42" s="50" t="str">
        <x:f>IF(OR(35&gt;'Настройки'!$B$3,ISBLANK(CQ42),CQ42=0),"",CQ42)</x:f>
      </x:c>
      <x:c r="EB42" s="50" t="str">
        <x:f>IF(OR(36&gt;'Настройки'!$B$3,ISBLANK(CR42),CR42=0),"",CR42)</x:f>
      </x:c>
      <x:c r="EC42" s="50" t="str">
        <x:f>IF(A42="","",IF(OR(BB42="AZ",BB42="BZ"),10000+ROW(),IF(AZ42&gt;'Настройки'!$B$11,20000+ROW(),IF(BF42&lt;&gt;"Обычный",30000+ROW(),IF(AX42&lt;=0,40000+ROW(),"")))))</x:f>
      </x:c>
      <x:c r="ED42" s="50" t="str">
        <x:f>IF(EC42="","",COUNTIFS($EC$2:$EC$1001,"&gt;0",$EC$2:$EC$1001,"&lt;"&amp;EC42)+1)</x:f>
      </x:c>
    </x:row>
    <x:row r="43">
      <x:c r="A43" s="115"/>
      <x:c r="B43" s="115"/>
      <x:c r="C43" s="115"/>
      <x:c r="D43" s="118"/>
      <x:c r="E43" s="118"/>
      <x:c r="F43" s="118"/>
      <x:c r="G43" s="118"/>
      <x:c r="H43" s="118"/>
      <x:c r="I43" s="118"/>
      <x:c r="J43" s="118"/>
      <x:c r="K43" s="118"/>
      <x:c r="L43" s="118"/>
      <x:c r="M43" s="118"/>
      <x:c r="N43" s="118"/>
      <x:c r="O43" s="118"/>
      <x:c r="P43" s="118"/>
      <x:c r="Q43" s="118"/>
      <x:c r="R43" s="118"/>
      <x:c r="S43" s="118"/>
      <x:c r="T43" s="118"/>
      <x:c r="U43" s="118"/>
      <x:c r="V43" s="118"/>
      <x:c r="W43" s="118"/>
      <x:c r="X43" s="118"/>
      <x:c r="Y43" s="118"/>
      <x:c r="Z43" s="118"/>
      <x:c r="AA43" s="118"/>
      <x:c r="AB43" s="118"/>
      <x:c r="AC43" s="118"/>
      <x:c r="AD43" s="118"/>
      <x:c r="AE43" s="118"/>
      <x:c r="AF43" s="118"/>
      <x:c r="AG43" s="118"/>
      <x:c r="AH43" s="118"/>
      <x:c r="AI43" s="118"/>
      <x:c r="AJ43" s="118"/>
      <x:c r="AK43" s="118"/>
      <x:c r="AL43" s="118"/>
      <x:c r="AM43" s="118"/>
      <x:c r="AN43" s="118"/>
      <x:c r="AO43" s="118"/>
      <x:c r="AP43" s="115"/>
      <x:c r="AQ43" s="49" t="str">
        <x:f>IF(A43="","",COUNT(BI43:INDEX(BI43:CR43,1,'Настройки'!$B$3)))</x:f>
      </x:c>
      <x:c r="AR43" s="49" t="str">
        <x:f>IF(A43="","",SUM(BI43:INDEX(BI43:CR43,1,'Настройки'!$B$3)))</x:f>
      </x:c>
      <x:c r="AS43" s="58" t="str">
        <x:f>IF(A43="","",IF('Настройки'!$B$4="Стоимость потребления",AR43*D43,IF('Настройки'!$B$4="Количество",AR43,E43)))</x:f>
      </x:c>
      <x:c r="AT43" s="61" t="str">
        <x:f>IF(OR(A43="",AS43&lt;0,SUM($AS$2:$AS$1001)&lt;=0),"",AS43/SUM($AS$2:$AS$1001))</x:f>
      </x:c>
      <x:c r="AU43" s="61" t="str">
        <x:f>IF(OR(A43="",AS43&lt;0,SUM($AS$2:$AS$1001)&lt;=0),"",SUMIFS($AS$2:$AS$1001,$AS$2:$AS$1001,"&gt;"&amp;AS43)/SUM($AS$2:$AS$1001))</x:f>
      </x:c>
      <x:c r="AV43" s="61" t="str">
        <x:f>IF(OR(A43="",AS43&lt;0,SUM($AS$2:$AS$1001)&lt;=0),"",SUMIFS($AS$2:$AS$1001,$AS$2:$AS$1001,"&gt;="&amp;AS43)/SUM($AS$2:$AS$1001))</x:f>
      </x:c>
      <x:c r="AW43" s="49" t="str">
        <x:f>IF(A43="","",IF(SUM($AS$2:$AS$1001)&lt;=0,"Не определён",IF(AS43&lt;0,"Исключение",IF(AU43&lt;'Настройки'!$B$5,"A",IF(AU43&lt;'Настройки'!$B$6,"B","C")))))</x:f>
      </x:c>
      <x:c r="AX43" s="58" t="str">
        <x:f>IF(A43="","",IF(AQ43=0,"",AVERAGE(BI43:INDEX(BI43:CR43,1,'Настройки'!$B$3))))</x:f>
      </x:c>
      <x:c r="AY43" s="58" t="str">
        <x:f>IF(OR(A43="",AQ43=0),"",STDEVP(BI43:INDEX(BI43:CR43,1,'Настройки'!$B$3)))</x:f>
      </x:c>
      <x:c r="AZ43" s="61" t="str">
        <x:f>IF(OR(A43="",AQ43&lt;'Настройки'!$B$12,AX43&lt;=0,AND('Настройки'!$B$10="Блокировать",COUNTIF(F43:INDEX(F43:AO43,1,'Настройки'!$B$3),"&lt;0")&gt;0)),"",AY43/ABS(AX43))</x:f>
      </x:c>
      <x:c r="BA43" s="49" t="str">
        <x:f>IF(A43="","",IF(AND('Настройки'!$B$10="Блокировать",COUNTIF(F43:INDEX(F43:AO43,1,'Настройки'!$B$3),"&lt;0")&gt;0),"Не определён",IF(AQ43&lt;'Настройки'!$B$12,"Не определён",IF(AX43=0,"Нет спроса",IF(AX43&lt;0,"Не определён",IF(AZ43&lt;='Настройки'!$B$7,"X",IF(AZ43&lt;='Настройки'!$B$8,"Y","Z")))))))</x:f>
      </x:c>
      <x:c r="BB43" s="49" t="str">
        <x:f>IF(OR(A43="",LEN(AW43)&lt;&gt;1,LEN(BA43)&lt;&gt;1),"",AW43&amp;BA43)</x:f>
      </x:c>
      <x:c r="BC43" s="61" t="str">
        <x:f>IF(OR(A43="",AQ43=0),"",(COUNT(BI43:INDEX(BI43:CR43,1,'Настройки'!$B$3))-COUNT(CS43:INDEX(CS43:EB43,1,'Настройки'!$B$3)))/AQ43)</x:f>
      </x:c>
      <x:c r="BD43" s="64" t="str">
        <x:f>IF(OR(A43="",COUNT(CS43:INDEX(CS43:EB43,1,'Настройки'!$B$3))=0),"",AQ43/COUNT(CS43:INDEX(CS43:EB43,1,'Настройки'!$B$3)))</x:f>
      </x:c>
      <x:c r="BE43" s="64" t="str">
        <x:f>IF(OR(A43="",COUNT(CS43:INDEX(CS43:EB43,1,'Настройки'!$B$3))=0),"",IF(AVERAGE(CS43:INDEX(CS43:EB43,1,'Настройки'!$B$3))=0,"",(STDEVP(CS43:INDEX(CS43:EB43,1,'Настройки'!$B$3))/ABS(AVERAGE(CS43:INDEX(CS43:EB43,1,'Настройки'!$B$3))))^2))</x:f>
      </x:c>
      <x:c r="BF43" s="49" t="str">
        <x:f>IF(A43="","",IF(AQ43&lt;3,"Недостаточно",IF(AQ43&lt;6,"Предварительный","Обычный")))</x:f>
      </x:c>
      <x:c r="BG43" s="49" t="str">
        <x:f>IF(A43="","",IF(COUNTIF(F43:INDEX(F43:AO43,1,'Настройки'!$B$3),"&lt;0")&gt;0,IF('Настройки'!$B$10="Блокировать","Отрицательный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"),"")&amp;IF(AQ43&lt;3,"Недостаточно истории. ",IF(AQ43&lt;6,"Предварительная классификация. ",""))&amp;IF(AX43=0,"Нет спроса за горизонт. ","")&amp;IF(AZ43&gt;'Настройки'!$B$11,"Экстремальная вариативность. ",""))</x:f>
      </x:c>
      <x:c r="BH43" s="49" t="str">
        <x:f>IF(A43="","",IFERROR(VLOOKUP(BB43,'Настройки'!$D$3:$E$11,2,FALSE),"Сначала проверьте исходные данные и историю спроса.")&amp;" Уточните срок поставки, MOQ и критичность.")</x:f>
      </x:c>
      <x:c r="BI43" s="50" t="str">
        <x:f>IF(1&gt;'Настройки'!$B$3,"",IF(ISBLANK(F43),IF('Настройки'!$B$9="Нулевой спрос",0,""),IF(F43&lt;0,IF('Настройки'!$B$10="Исключить","",IF('Настройки'!$B$10="Абсолютные значения",ABS(F43),F43)),F43)))</x:f>
      </x:c>
      <x:c r="BJ43" s="50" t="str">
        <x:f>IF(2&gt;'Настройки'!$B$3,"",IF(ISBLANK(G43),IF('Настройки'!$B$9="Нулевой спрос",0,""),IF(G43&lt;0,IF('Настройки'!$B$10="Исключить","",IF('Настройки'!$B$10="Абсолютные значения",ABS(G43),G43)),G43)))</x:f>
      </x:c>
      <x:c r="BK43" s="50" t="str">
        <x:f>IF(3&gt;'Настройки'!$B$3,"",IF(ISBLANK(H43),IF('Настройки'!$B$9="Нулевой спрос",0,""),IF(H43&lt;0,IF('Настройки'!$B$10="Исключить","",IF('Настройки'!$B$10="Абсолютные значения",ABS(H43),H43)),H43)))</x:f>
      </x:c>
      <x:c r="BL43" s="50" t="str">
        <x:f>IF(4&gt;'Настройки'!$B$3,"",IF(ISBLANK(I43),IF('Настройки'!$B$9="Нулевой спрос",0,""),IF(I43&lt;0,IF('Настройки'!$B$10="Исключить","",IF('Настройки'!$B$10="Абсолютные значения",ABS(I43),I43)),I43)))</x:f>
      </x:c>
      <x:c r="BM43" s="50" t="str">
        <x:f>IF(5&gt;'Настройки'!$B$3,"",IF(ISBLANK(J43),IF('Настройки'!$B$9="Нулевой спрос",0,""),IF(J43&lt;0,IF('Настройки'!$B$10="Исключить","",IF('Настройки'!$B$10="Абсолютные значения",ABS(J43),J43)),J43)))</x:f>
      </x:c>
      <x:c r="BN43" s="50" t="str">
        <x:f>IF(6&gt;'Настройки'!$B$3,"",IF(ISBLANK(K43),IF('Настройки'!$B$9="Нулевой спрос",0,""),IF(K43&lt;0,IF('Настройки'!$B$10="Исключить","",IF('Настройки'!$B$10="Абсолютные значения",ABS(K43),K43)),K43)))</x:f>
      </x:c>
      <x:c r="BO43" s="50" t="str">
        <x:f>IF(7&gt;'Настройки'!$B$3,"",IF(ISBLANK(L43),IF('Настройки'!$B$9="Нулевой спрос",0,""),IF(L43&lt;0,IF('Настройки'!$B$10="Исключить","",IF('Настройки'!$B$10="Абсолютные значения",ABS(L43),L43)),L43)))</x:f>
      </x:c>
      <x:c r="BP43" s="50" t="str">
        <x:f>IF(8&gt;'Настройки'!$B$3,"",IF(ISBLANK(M43),IF('Настройки'!$B$9="Нулевой спрос",0,""),IF(M43&lt;0,IF('Настройки'!$B$10="Исключить","",IF('Настройки'!$B$10="Абсолютные значения",ABS(M43),M43)),M43)))</x:f>
      </x:c>
      <x:c r="BQ43" s="50" t="str">
        <x:f>IF(9&gt;'Настройки'!$B$3,"",IF(ISBLANK(N43),IF('Настройки'!$B$9="Нулевой спрос",0,""),IF(N43&lt;0,IF('Настройки'!$B$10="Исключить","",IF('Настройки'!$B$10="Абсолютные значения",ABS(N43),N43)),N43)))</x:f>
      </x:c>
      <x:c r="BR43" s="50" t="str">
        <x:f>IF(10&gt;'Настройки'!$B$3,"",IF(ISBLANK(O43),IF('Настройки'!$B$9="Нулевой спрос",0,""),IF(O43&lt;0,IF('Настройки'!$B$10="Исключить","",IF('Настройки'!$B$10="Абсолютные значения",ABS(O43),O43)),O43)))</x:f>
      </x:c>
      <x:c r="BS43" s="50" t="str">
        <x:f>IF(11&gt;'Настройки'!$B$3,"",IF(ISBLANK(P43),IF('Настройки'!$B$9="Нулевой спрос",0,""),IF(P43&lt;0,IF('Настройки'!$B$10="Исключить","",IF('Настройки'!$B$10="Абсолютные значения",ABS(P43),P43)),P43)))</x:f>
      </x:c>
      <x:c r="BT43" s="50" t="str">
        <x:f>IF(12&gt;'Настройки'!$B$3,"",IF(ISBLANK(Q43),IF('Настройки'!$B$9="Нулевой спрос",0,""),IF(Q43&lt;0,IF('Настройки'!$B$10="Исключить","",IF('Настройки'!$B$10="Абсолютные значения",ABS(Q43),Q43)),Q43)))</x:f>
      </x:c>
      <x:c r="BU43" s="50" t="str">
        <x:f>IF(13&gt;'Настройки'!$B$3,"",IF(ISBLANK(R43),IF('Настройки'!$B$9="Нулевой спрос",0,""),IF(R43&lt;0,IF('Настройки'!$B$10="Исключить","",IF('Настройки'!$B$10="Абсолютные значения",ABS(R43),R43)),R43)))</x:f>
      </x:c>
      <x:c r="BV43" s="50" t="str">
        <x:f>IF(14&gt;'Настройки'!$B$3,"",IF(ISBLANK(S43),IF('Настройки'!$B$9="Нулевой спрос",0,""),IF(S43&lt;0,IF('Настройки'!$B$10="Исключить","",IF('Настройки'!$B$10="Абсолютные значения",ABS(S43),S43)),S43)))</x:f>
      </x:c>
      <x:c r="BW43" s="50" t="str">
        <x:f>IF(15&gt;'Настройки'!$B$3,"",IF(ISBLANK(T43),IF('Настройки'!$B$9="Нулевой спрос",0,""),IF(T43&lt;0,IF('Настройки'!$B$10="Исключить","",IF('Настройки'!$B$10="Абсолютные значения",ABS(T43),T43)),T43)))</x:f>
      </x:c>
      <x:c r="BX43" s="50" t="str">
        <x:f>IF(16&gt;'Настройки'!$B$3,"",IF(ISBLANK(U43),IF('Настройки'!$B$9="Нулевой спрос",0,""),IF(U43&lt;0,IF('Настройки'!$B$10="Исключить","",IF('Настройки'!$B$10="Абсолютные значения",ABS(U43),U43)),U43)))</x:f>
      </x:c>
      <x:c r="BY43" s="50" t="str">
        <x:f>IF(17&gt;'Настройки'!$B$3,"",IF(ISBLANK(V43),IF('Настройки'!$B$9="Нулевой спрос",0,""),IF(V43&lt;0,IF('Настройки'!$B$10="Исключить","",IF('Настройки'!$B$10="Абсолютные значения",ABS(V43),V43)),V43)))</x:f>
      </x:c>
      <x:c r="BZ43" s="50" t="str">
        <x:f>IF(18&gt;'Настройки'!$B$3,"",IF(ISBLANK(W43),IF('Настройки'!$B$9="Нулевой спрос",0,""),IF(W43&lt;0,IF('Настройки'!$B$10="Исключить","",IF('Настройки'!$B$10="Абсолютные значения",ABS(W43),W43)),W43)))</x:f>
      </x:c>
      <x:c r="CA43" s="50" t="str">
        <x:f>IF(19&gt;'Настройки'!$B$3,"",IF(ISBLANK(X43),IF('Настройки'!$B$9="Нулевой спрос",0,""),IF(X43&lt;0,IF('Настройки'!$B$10="Исключить","",IF('Настройки'!$B$10="Абсолютные значения",ABS(X43),X43)),X43)))</x:f>
      </x:c>
      <x:c r="CB43" s="50" t="str">
        <x:f>IF(20&gt;'Настройки'!$B$3,"",IF(ISBLANK(Y43),IF('Настройки'!$B$9="Нулевой спрос",0,""),IF(Y43&lt;0,IF('Настройки'!$B$10="Исключить","",IF('Настройки'!$B$10="Абсолютные значения",ABS(Y43),Y43)),Y43)))</x:f>
      </x:c>
      <x:c r="CC43" s="50" t="str">
        <x:f>IF(21&gt;'Настройки'!$B$3,"",IF(ISBLANK(Z43),IF('Настройки'!$B$9="Нулевой спрос",0,""),IF(Z43&lt;0,IF('Настройки'!$B$10="Исключить","",IF('Настройки'!$B$10="Абсолютные значения",ABS(Z43),Z43)),Z43)))</x:f>
      </x:c>
      <x:c r="CD43" s="50" t="str">
        <x:f>IF(22&gt;'Настройки'!$B$3,"",IF(ISBLANK(AA43),IF('Настройки'!$B$9="Нулевой спрос",0,""),IF(AA43&lt;0,IF('Настройки'!$B$10="Исключить","",IF('Настройки'!$B$10="Абсолютные значения",ABS(AA43),AA43)),AA43)))</x:f>
      </x:c>
      <x:c r="CE43" s="50" t="str">
        <x:f>IF(23&gt;'Настройки'!$B$3,"",IF(ISBLANK(AB43),IF('Настройки'!$B$9="Нулевой спрос",0,""),IF(AB43&lt;0,IF('Настройки'!$B$10="Исключить","",IF('Настройки'!$B$10="Абсолютные значения",ABS(AB43),AB43)),AB43)))</x:f>
      </x:c>
      <x:c r="CF43" s="50" t="str">
        <x:f>IF(24&gt;'Настройки'!$B$3,"",IF(ISBLANK(AC43),IF('Настройки'!$B$9="Нулевой спрос",0,""),IF(AC43&lt;0,IF('Настройки'!$B$10="Исключить","",IF('Настройки'!$B$10="Абсолютные значения",ABS(AC43),AC43)),AC43)))</x:f>
      </x:c>
      <x:c r="CG43" s="50" t="str">
        <x:f>IF(25&gt;'Настройки'!$B$3,"",IF(ISBLANK(AD43),IF('Настройки'!$B$9="Нулевой спрос",0,""),IF(AD43&lt;0,IF('Настройки'!$B$10="Исключить","",IF('Настройки'!$B$10="Абсолютные значения",ABS(AD43),AD43)),AD43)))</x:f>
      </x:c>
      <x:c r="CH43" s="50" t="str">
        <x:f>IF(26&gt;'Настройки'!$B$3,"",IF(ISBLANK(AE43),IF('Настройки'!$B$9="Нулевой спрос",0,""),IF(AE43&lt;0,IF('Настройки'!$B$10="Исключить","",IF('Настройки'!$B$10="Абсолютные значения",ABS(AE43),AE43)),AE43)))</x:f>
      </x:c>
      <x:c r="CI43" s="50" t="str">
        <x:f>IF(27&gt;'Настройки'!$B$3,"",IF(ISBLANK(AF43),IF('Настройки'!$B$9="Нулевой спрос",0,""),IF(AF43&lt;0,IF('Настройки'!$B$10="Исключить","",IF('Настройки'!$B$10="Абсолютные значения",ABS(AF43),AF43)),AF43)))</x:f>
      </x:c>
      <x:c r="CJ43" s="50" t="str">
        <x:f>IF(28&gt;'Настройки'!$B$3,"",IF(ISBLANK(AG43),IF('Настройки'!$B$9="Нулевой спрос",0,""),IF(AG43&lt;0,IF('Настройки'!$B$10="Исключить","",IF('Настройки'!$B$10="Абсолютные значения",ABS(AG43),AG43)),AG43)))</x:f>
      </x:c>
      <x:c r="CK43" s="50" t="str">
        <x:f>IF(29&gt;'Настройки'!$B$3,"",IF(ISBLANK(AH43),IF('Настройки'!$B$9="Нулевой спрос",0,""),IF(AH43&lt;0,IF('Настройки'!$B$10="Исключить","",IF('Настройки'!$B$10="Абсолютные значения",ABS(AH43),AH43)),AH43)))</x:f>
      </x:c>
      <x:c r="CL43" s="50" t="str">
        <x:f>IF(30&gt;'Настройки'!$B$3,"",IF(ISBLANK(AI43),IF('Настройки'!$B$9="Нулевой спрос",0,""),IF(AI43&lt;0,IF('Настройки'!$B$10="Исключить","",IF('Настройки'!$B$10="Абсолютные значения",ABS(AI43),AI43)),AI43)))</x:f>
      </x:c>
      <x:c r="CM43" s="50" t="str">
        <x:f>IF(31&gt;'Настройки'!$B$3,"",IF(ISBLANK(AJ43),IF('Настройки'!$B$9="Нулевой спрос",0,""),IF(AJ43&lt;0,IF('Настройки'!$B$10="Исключить","",IF('Настройки'!$B$10="Абсолютные значения",ABS(AJ43),AJ43)),AJ43)))</x:f>
      </x:c>
      <x:c r="CN43" s="50" t="str">
        <x:f>IF(32&gt;'Настройки'!$B$3,"",IF(ISBLANK(AK43),IF('Настройки'!$B$9="Нулевой спрос",0,""),IF(AK43&lt;0,IF('Настройки'!$B$10="Исключить","",IF('Настройки'!$B$10="Абсолютные значения",ABS(AK43),AK43)),AK43)))</x:f>
      </x:c>
      <x:c r="CO43" s="50" t="str">
        <x:f>IF(33&gt;'Настройки'!$B$3,"",IF(ISBLANK(AL43),IF('Настройки'!$B$9="Нулевой спрос",0,""),IF(AL43&lt;0,IF('Настройки'!$B$10="Исключить","",IF('Настройки'!$B$10="Абсолютные значения",ABS(AL43),AL43)),AL43)))</x:f>
      </x:c>
      <x:c r="CP43" s="50" t="str">
        <x:f>IF(34&gt;'Настройки'!$B$3,"",IF(ISBLANK(AM43),IF('Настройки'!$B$9="Нулевой спрос",0,""),IF(AM43&lt;0,IF('Настройки'!$B$10="Исключить","",IF('Настройки'!$B$10="Абсолютные значения",ABS(AM43),AM43)),AM43)))</x:f>
      </x:c>
      <x:c r="CQ43" s="50" t="str">
        <x:f>IF(35&gt;'Настройки'!$B$3,"",IF(ISBLANK(AN43),IF('Настройки'!$B$9="Нулевой спрос",0,""),IF(AN43&lt;0,IF('Настройки'!$B$10="Исключить","",IF('Настройки'!$B$10="Абсолютные значения",ABS(AN43),AN43)),AN43)))</x:f>
      </x:c>
      <x:c r="CR43" s="50" t="str">
        <x:f>IF(36&gt;'Настройки'!$B$3,"",IF(ISBLANK(AO43),IF('Настройки'!$B$9="Нулевой спрос",0,""),IF(AO43&lt;0,IF('Настройки'!$B$10="Исключить","",IF('Настройки'!$B$10="Абсолютные значения",ABS(AO43),AO43)),AO43)))</x:f>
      </x:c>
      <x:c r="CS43" s="50" t="str">
        <x:f>IF(OR(1&gt;'Настройки'!$B$3,ISBLANK(BI43),BI43=0),"",BI43)</x:f>
      </x:c>
      <x:c r="CT43" s="50" t="str">
        <x:f>IF(OR(2&gt;'Настройки'!$B$3,ISBLANK(BJ43),BJ43=0),"",BJ43)</x:f>
      </x:c>
      <x:c r="CU43" s="50" t="str">
        <x:f>IF(OR(3&gt;'Настройки'!$B$3,ISBLANK(BK43),BK43=0),"",BK43)</x:f>
      </x:c>
      <x:c r="CV43" s="50" t="str">
        <x:f>IF(OR(4&gt;'Настройки'!$B$3,ISBLANK(BL43),BL43=0),"",BL43)</x:f>
      </x:c>
      <x:c r="CW43" s="50" t="str">
        <x:f>IF(OR(5&gt;'Настройки'!$B$3,ISBLANK(BM43),BM43=0),"",BM43)</x:f>
      </x:c>
      <x:c r="CX43" s="50" t="str">
        <x:f>IF(OR(6&gt;'Настройки'!$B$3,ISBLANK(BN43),BN43=0),"",BN43)</x:f>
      </x:c>
      <x:c r="CY43" s="50" t="str">
        <x:f>IF(OR(7&gt;'Настройки'!$B$3,ISBLANK(BO43),BO43=0),"",BO43)</x:f>
      </x:c>
      <x:c r="CZ43" s="50" t="str">
        <x:f>IF(OR(8&gt;'Настройки'!$B$3,ISBLANK(BP43),BP43=0),"",BP43)</x:f>
      </x:c>
      <x:c r="DA43" s="50" t="str">
        <x:f>IF(OR(9&gt;'Настройки'!$B$3,ISBLANK(BQ43),BQ43=0),"",BQ43)</x:f>
      </x:c>
      <x:c r="DB43" s="50" t="str">
        <x:f>IF(OR(10&gt;'Настройки'!$B$3,ISBLANK(BR43),BR43=0),"",BR43)</x:f>
      </x:c>
      <x:c r="DC43" s="50" t="str">
        <x:f>IF(OR(11&gt;'Настройки'!$B$3,ISBLANK(BS43),BS43=0),"",BS43)</x:f>
      </x:c>
      <x:c r="DD43" s="50" t="str">
        <x:f>IF(OR(12&gt;'Настройки'!$B$3,ISBLANK(BT43),BT43=0),"",BT43)</x:f>
      </x:c>
      <x:c r="DE43" s="50" t="str">
        <x:f>IF(OR(13&gt;'Настройки'!$B$3,ISBLANK(BU43),BU43=0),"",BU43)</x:f>
      </x:c>
      <x:c r="DF43" s="50" t="str">
        <x:f>IF(OR(14&gt;'Настройки'!$B$3,ISBLANK(BV43),BV43=0),"",BV43)</x:f>
      </x:c>
      <x:c r="DG43" s="50" t="str">
        <x:f>IF(OR(15&gt;'Настройки'!$B$3,ISBLANK(BW43),BW43=0),"",BW43)</x:f>
      </x:c>
      <x:c r="DH43" s="50" t="str">
        <x:f>IF(OR(16&gt;'Настройки'!$B$3,ISBLANK(BX43),BX43=0),"",BX43)</x:f>
      </x:c>
      <x:c r="DI43" s="50" t="str">
        <x:f>IF(OR(17&gt;'Настройки'!$B$3,ISBLANK(BY43),BY43=0),"",BY43)</x:f>
      </x:c>
      <x:c r="DJ43" s="50" t="str">
        <x:f>IF(OR(18&gt;'Настройки'!$B$3,ISBLANK(BZ43),BZ43=0),"",BZ43)</x:f>
      </x:c>
      <x:c r="DK43" s="50" t="str">
        <x:f>IF(OR(19&gt;'Настройки'!$B$3,ISBLANK(CA43),CA43=0),"",CA43)</x:f>
      </x:c>
      <x:c r="DL43" s="50" t="str">
        <x:f>IF(OR(20&gt;'Настройки'!$B$3,ISBLANK(CB43),CB43=0),"",CB43)</x:f>
      </x:c>
      <x:c r="DM43" s="50" t="str">
        <x:f>IF(OR(21&gt;'Настройки'!$B$3,ISBLANK(CC43),CC43=0),"",CC43)</x:f>
      </x:c>
      <x:c r="DN43" s="50" t="str">
        <x:f>IF(OR(22&gt;'Настройки'!$B$3,ISBLANK(CD43),CD43=0),"",CD43)</x:f>
      </x:c>
      <x:c r="DO43" s="50" t="str">
        <x:f>IF(OR(23&gt;'Настройки'!$B$3,ISBLANK(CE43),CE43=0),"",CE43)</x:f>
      </x:c>
      <x:c r="DP43" s="50" t="str">
        <x:f>IF(OR(24&gt;'Настройки'!$B$3,ISBLANK(CF43),CF43=0),"",CF43)</x:f>
      </x:c>
      <x:c r="DQ43" s="50" t="str">
        <x:f>IF(OR(25&gt;'Настройки'!$B$3,ISBLANK(CG43),CG43=0),"",CG43)</x:f>
      </x:c>
      <x:c r="DR43" s="50" t="str">
        <x:f>IF(OR(26&gt;'Настройки'!$B$3,ISBLANK(CH43),CH43=0),"",CH43)</x:f>
      </x:c>
      <x:c r="DS43" s="50" t="str">
        <x:f>IF(OR(27&gt;'Настройки'!$B$3,ISBLANK(CI43),CI43=0),"",CI43)</x:f>
      </x:c>
      <x:c r="DT43" s="50" t="str">
        <x:f>IF(OR(28&gt;'Настройки'!$B$3,ISBLANK(CJ43),CJ43=0),"",CJ43)</x:f>
      </x:c>
      <x:c r="DU43" s="50" t="str">
        <x:f>IF(OR(29&gt;'Настройки'!$B$3,ISBLANK(CK43),CK43=0),"",CK43)</x:f>
      </x:c>
      <x:c r="DV43" s="50" t="str">
        <x:f>IF(OR(30&gt;'Настройки'!$B$3,ISBLANK(CL43),CL43=0),"",CL43)</x:f>
      </x:c>
      <x:c r="DW43" s="50" t="str">
        <x:f>IF(OR(31&gt;'Настройки'!$B$3,ISBLANK(CM43),CM43=0),"",CM43)</x:f>
      </x:c>
      <x:c r="DX43" s="50" t="str">
        <x:f>IF(OR(32&gt;'Настройки'!$B$3,ISBLANK(CN43),CN43=0),"",CN43)</x:f>
      </x:c>
      <x:c r="DY43" s="50" t="str">
        <x:f>IF(OR(33&gt;'Настройки'!$B$3,ISBLANK(CO43),CO43=0),"",CO43)</x:f>
      </x:c>
      <x:c r="DZ43" s="50" t="str">
        <x:f>IF(OR(34&gt;'Настройки'!$B$3,ISBLANK(CP43),CP43=0),"",CP43)</x:f>
      </x:c>
      <x:c r="EA43" s="50" t="str">
        <x:f>IF(OR(35&gt;'Настройки'!$B$3,ISBLANK(CQ43),CQ43=0),"",CQ43)</x:f>
      </x:c>
      <x:c r="EB43" s="50" t="str">
        <x:f>IF(OR(36&gt;'Настройки'!$B$3,ISBLANK(CR43),CR43=0),"",CR43)</x:f>
      </x:c>
      <x:c r="EC43" s="50" t="str">
        <x:f>IF(A43="","",IF(OR(BB43="AZ",BB43="BZ"),10000+ROW(),IF(AZ43&gt;'Настройки'!$B$11,20000+ROW(),IF(BF43&lt;&gt;"Обычный",30000+ROW(),IF(AX43&lt;=0,40000+ROW(),"")))))</x:f>
      </x:c>
      <x:c r="ED43" s="50" t="str">
        <x:f>IF(EC43="","",COUNTIFS($EC$2:$EC$1001,"&gt;0",$EC$2:$EC$1001,"&lt;"&amp;EC43)+1)</x:f>
      </x:c>
    </x:row>
    <x:row r="44">
      <x:c r="A44" s="115"/>
      <x:c r="B44" s="115"/>
      <x:c r="C44" s="115"/>
      <x:c r="D44" s="118"/>
      <x:c r="E44" s="118"/>
      <x:c r="F44" s="118"/>
      <x:c r="G44" s="118"/>
      <x:c r="H44" s="118"/>
      <x:c r="I44" s="118"/>
      <x:c r="J44" s="118"/>
      <x:c r="K44" s="118"/>
      <x:c r="L44" s="118"/>
      <x:c r="M44" s="118"/>
      <x:c r="N44" s="118"/>
      <x:c r="O44" s="118"/>
      <x:c r="P44" s="118"/>
      <x:c r="Q44" s="118"/>
      <x:c r="R44" s="118"/>
      <x:c r="S44" s="118"/>
      <x:c r="T44" s="118"/>
      <x:c r="U44" s="118"/>
      <x:c r="V44" s="118"/>
      <x:c r="W44" s="118"/>
      <x:c r="X44" s="118"/>
      <x:c r="Y44" s="118"/>
      <x:c r="Z44" s="118"/>
      <x:c r="AA44" s="118"/>
      <x:c r="AB44" s="118"/>
      <x:c r="AC44" s="118"/>
      <x:c r="AD44" s="118"/>
      <x:c r="AE44" s="118"/>
      <x:c r="AF44" s="118"/>
      <x:c r="AG44" s="118"/>
      <x:c r="AH44" s="118"/>
      <x:c r="AI44" s="118"/>
      <x:c r="AJ44" s="118"/>
      <x:c r="AK44" s="118"/>
      <x:c r="AL44" s="118"/>
      <x:c r="AM44" s="118"/>
      <x:c r="AN44" s="118"/>
      <x:c r="AO44" s="118"/>
      <x:c r="AP44" s="115"/>
      <x:c r="AQ44" s="49" t="str">
        <x:f>IF(A44="","",COUNT(BI44:INDEX(BI44:CR44,1,'Настройки'!$B$3)))</x:f>
      </x:c>
      <x:c r="AR44" s="49" t="str">
        <x:f>IF(A44="","",SUM(BI44:INDEX(BI44:CR44,1,'Настройки'!$B$3)))</x:f>
      </x:c>
      <x:c r="AS44" s="58" t="str">
        <x:f>IF(A44="","",IF('Настройки'!$B$4="Стоимость потребления",AR44*D44,IF('Настройки'!$B$4="Количество",AR44,E44)))</x:f>
      </x:c>
      <x:c r="AT44" s="61" t="str">
        <x:f>IF(OR(A44="",AS44&lt;0,SUM($AS$2:$AS$1001)&lt;=0),"",AS44/SUM($AS$2:$AS$1001))</x:f>
      </x:c>
      <x:c r="AU44" s="61" t="str">
        <x:f>IF(OR(A44="",AS44&lt;0,SUM($AS$2:$AS$1001)&lt;=0),"",SUMIFS($AS$2:$AS$1001,$AS$2:$AS$1001,"&gt;"&amp;AS44)/SUM($AS$2:$AS$1001))</x:f>
      </x:c>
      <x:c r="AV44" s="61" t="str">
        <x:f>IF(OR(A44="",AS44&lt;0,SUM($AS$2:$AS$1001)&lt;=0),"",SUMIFS($AS$2:$AS$1001,$AS$2:$AS$1001,"&gt;="&amp;AS44)/SUM($AS$2:$AS$1001))</x:f>
      </x:c>
      <x:c r="AW44" s="49" t="str">
        <x:f>IF(A44="","",IF(SUM($AS$2:$AS$1001)&lt;=0,"Не определён",IF(AS44&lt;0,"Исключение",IF(AU44&lt;'Настройки'!$B$5,"A",IF(AU44&lt;'Настройки'!$B$6,"B","C")))))</x:f>
      </x:c>
      <x:c r="AX44" s="58" t="str">
        <x:f>IF(A44="","",IF(AQ44=0,"",AVERAGE(BI44:INDEX(BI44:CR44,1,'Настройки'!$B$3))))</x:f>
      </x:c>
      <x:c r="AY44" s="58" t="str">
        <x:f>IF(OR(A44="",AQ44=0),"",STDEVP(BI44:INDEX(BI44:CR44,1,'Настройки'!$B$3)))</x:f>
      </x:c>
      <x:c r="AZ44" s="61" t="str">
        <x:f>IF(OR(A44="",AQ44&lt;'Настройки'!$B$12,AX44&lt;=0,AND('Настройки'!$B$10="Блокировать",COUNTIF(F44:INDEX(F44:AO44,1,'Настройки'!$B$3),"&lt;0")&gt;0)),"",AY44/ABS(AX44))</x:f>
      </x:c>
      <x:c r="BA44" s="49" t="str">
        <x:f>IF(A44="","",IF(AND('Настройки'!$B$10="Блокировать",COUNTIF(F44:INDEX(F44:AO44,1,'Настройки'!$B$3),"&lt;0")&gt;0),"Не определён",IF(AQ44&lt;'Настройки'!$B$12,"Не определён",IF(AX44=0,"Нет спроса",IF(AX44&lt;0,"Не определён",IF(AZ44&lt;='Настройки'!$B$7,"X",IF(AZ44&lt;='Настройки'!$B$8,"Y","Z")))))))</x:f>
      </x:c>
      <x:c r="BB44" s="49" t="str">
        <x:f>IF(OR(A44="",LEN(AW44)&lt;&gt;1,LEN(BA44)&lt;&gt;1),"",AW44&amp;BA44)</x:f>
      </x:c>
      <x:c r="BC44" s="61" t="str">
        <x:f>IF(OR(A44="",AQ44=0),"",(COUNT(BI44:INDEX(BI44:CR44,1,'Настройки'!$B$3))-COUNT(CS44:INDEX(CS44:EB44,1,'Настройки'!$B$3)))/AQ44)</x:f>
      </x:c>
      <x:c r="BD44" s="64" t="str">
        <x:f>IF(OR(A44="",COUNT(CS44:INDEX(CS44:EB44,1,'Настройки'!$B$3))=0),"",AQ44/COUNT(CS44:INDEX(CS44:EB44,1,'Настройки'!$B$3)))</x:f>
      </x:c>
      <x:c r="BE44" s="64" t="str">
        <x:f>IF(OR(A44="",COUNT(CS44:INDEX(CS44:EB44,1,'Настройки'!$B$3))=0),"",IF(AVERAGE(CS44:INDEX(CS44:EB44,1,'Настройки'!$B$3))=0,"",(STDEVP(CS44:INDEX(CS44:EB44,1,'Настройки'!$B$3))/ABS(AVERAGE(CS44:INDEX(CS44:EB44,1,'Настройки'!$B$3))))^2))</x:f>
      </x:c>
      <x:c r="BF44" s="49" t="str">
        <x:f>IF(A44="","",IF(AQ44&lt;3,"Недостаточно",IF(AQ44&lt;6,"Предварительный","Обычный")))</x:f>
      </x:c>
      <x:c r="BG44" s="49" t="str">
        <x:f>IF(A44="","",IF(COUNTIF(F44:INDEX(F44:AO44,1,'Настройки'!$B$3),"&lt;0")&gt;0,IF('Настройки'!$B$10="Блокировать","Отрицательный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"),"")&amp;IF(AQ44&lt;3,"Недостаточно истории. ",IF(AQ44&lt;6,"Предварительная классификация. ",""))&amp;IF(AX44=0,"Нет спроса за горизонт. ","")&amp;IF(AZ44&gt;'Настройки'!$B$11,"Экстремальная вариативность. ",""))</x:f>
      </x:c>
      <x:c r="BH44" s="49" t="str">
        <x:f>IF(A44="","",IFERROR(VLOOKUP(BB44,'Настройки'!$D$3:$E$11,2,FALSE),"Сначала проверьте исходные данные и историю спроса.")&amp;" Уточните срок поставки, MOQ и критичность.")</x:f>
      </x:c>
      <x:c r="BI44" s="50" t="str">
        <x:f>IF(1&gt;'Настройки'!$B$3,"",IF(ISBLANK(F44),IF('Настройки'!$B$9="Нулевой спрос",0,""),IF(F44&lt;0,IF('Настройки'!$B$10="Исключить","",IF('Настройки'!$B$10="Абсолютные значения",ABS(F44),F44)),F44)))</x:f>
      </x:c>
      <x:c r="BJ44" s="50" t="str">
        <x:f>IF(2&gt;'Настройки'!$B$3,"",IF(ISBLANK(G44),IF('Настройки'!$B$9="Нулевой спрос",0,""),IF(G44&lt;0,IF('Настройки'!$B$10="Исключить","",IF('Настройки'!$B$10="Абсолютные значения",ABS(G44),G44)),G44)))</x:f>
      </x:c>
      <x:c r="BK44" s="50" t="str">
        <x:f>IF(3&gt;'Настройки'!$B$3,"",IF(ISBLANK(H44),IF('Настройки'!$B$9="Нулевой спрос",0,""),IF(H44&lt;0,IF('Настройки'!$B$10="Исключить","",IF('Настройки'!$B$10="Абсолютные значения",ABS(H44),H44)),H44)))</x:f>
      </x:c>
      <x:c r="BL44" s="50" t="str">
        <x:f>IF(4&gt;'Настройки'!$B$3,"",IF(ISBLANK(I44),IF('Настройки'!$B$9="Нулевой спрос",0,""),IF(I44&lt;0,IF('Настройки'!$B$10="Исключить","",IF('Настройки'!$B$10="Абсолютные значения",ABS(I44),I44)),I44)))</x:f>
      </x:c>
      <x:c r="BM44" s="50" t="str">
        <x:f>IF(5&gt;'Настройки'!$B$3,"",IF(ISBLANK(J44),IF('Настройки'!$B$9="Нулевой спрос",0,""),IF(J44&lt;0,IF('Настройки'!$B$10="Исключить","",IF('Настройки'!$B$10="Абсолютные значения",ABS(J44),J44)),J44)))</x:f>
      </x:c>
      <x:c r="BN44" s="50" t="str">
        <x:f>IF(6&gt;'Настройки'!$B$3,"",IF(ISBLANK(K44),IF('Настройки'!$B$9="Нулевой спрос",0,""),IF(K44&lt;0,IF('Настройки'!$B$10="Исключить","",IF('Настройки'!$B$10="Абсолютные значения",ABS(K44),K44)),K44)))</x:f>
      </x:c>
      <x:c r="BO44" s="50" t="str">
        <x:f>IF(7&gt;'Настройки'!$B$3,"",IF(ISBLANK(L44),IF('Настройки'!$B$9="Нулевой спрос",0,""),IF(L44&lt;0,IF('Настройки'!$B$10="Исключить","",IF('Настройки'!$B$10="Абсолютные значения",ABS(L44),L44)),L44)))</x:f>
      </x:c>
      <x:c r="BP44" s="50" t="str">
        <x:f>IF(8&gt;'Настройки'!$B$3,"",IF(ISBLANK(M44),IF('Настройки'!$B$9="Нулевой спрос",0,""),IF(M44&lt;0,IF('Настройки'!$B$10="Исключить","",IF('Настройки'!$B$10="Абсолютные значения",ABS(M44),M44)),M44)))</x:f>
      </x:c>
      <x:c r="BQ44" s="50" t="str">
        <x:f>IF(9&gt;'Настройки'!$B$3,"",IF(ISBLANK(N44),IF('Настройки'!$B$9="Нулевой спрос",0,""),IF(N44&lt;0,IF('Настройки'!$B$10="Исключить","",IF('Настройки'!$B$10="Абсолютные значения",ABS(N44),N44)),N44)))</x:f>
      </x:c>
      <x:c r="BR44" s="50" t="str">
        <x:f>IF(10&gt;'Настройки'!$B$3,"",IF(ISBLANK(O44),IF('Настройки'!$B$9="Нулевой спрос",0,""),IF(O44&lt;0,IF('Настройки'!$B$10="Исключить","",IF('Настройки'!$B$10="Абсолютные значения",ABS(O44),O44)),O44)))</x:f>
      </x:c>
      <x:c r="BS44" s="50" t="str">
        <x:f>IF(11&gt;'Настройки'!$B$3,"",IF(ISBLANK(P44),IF('Настройки'!$B$9="Нулевой спрос",0,""),IF(P44&lt;0,IF('Настройки'!$B$10="Исключить","",IF('Настройки'!$B$10="Абсолютные значения",ABS(P44),P44)),P44)))</x:f>
      </x:c>
      <x:c r="BT44" s="50" t="str">
        <x:f>IF(12&gt;'Настройки'!$B$3,"",IF(ISBLANK(Q44),IF('Настройки'!$B$9="Нулевой спрос",0,""),IF(Q44&lt;0,IF('Настройки'!$B$10="Исключить","",IF('Настройки'!$B$10="Абсолютные значения",ABS(Q44),Q44)),Q44)))</x:f>
      </x:c>
      <x:c r="BU44" s="50" t="str">
        <x:f>IF(13&gt;'Настройки'!$B$3,"",IF(ISBLANK(R44),IF('Настройки'!$B$9="Нулевой спрос",0,""),IF(R44&lt;0,IF('Настройки'!$B$10="Исключить","",IF('Настройки'!$B$10="Абсолютные значения",ABS(R44),R44)),R44)))</x:f>
      </x:c>
      <x:c r="BV44" s="50" t="str">
        <x:f>IF(14&gt;'Настройки'!$B$3,"",IF(ISBLANK(S44),IF('Настройки'!$B$9="Нулевой спрос",0,""),IF(S44&lt;0,IF('Настройки'!$B$10="Исключить","",IF('Настройки'!$B$10="Абсолютные значения",ABS(S44),S44)),S44)))</x:f>
      </x:c>
      <x:c r="BW44" s="50" t="str">
        <x:f>IF(15&gt;'Настройки'!$B$3,"",IF(ISBLANK(T44),IF('Настройки'!$B$9="Нулевой спрос",0,""),IF(T44&lt;0,IF('Настройки'!$B$10="Исключить","",IF('Настройки'!$B$10="Абсолютные значения",ABS(T44),T44)),T44)))</x:f>
      </x:c>
      <x:c r="BX44" s="50" t="str">
        <x:f>IF(16&gt;'Настройки'!$B$3,"",IF(ISBLANK(U44),IF('Настройки'!$B$9="Нулевой спрос",0,""),IF(U44&lt;0,IF('Настройки'!$B$10="Исключить","",IF('Настройки'!$B$10="Абсолютные значения",ABS(U44),U44)),U44)))</x:f>
      </x:c>
      <x:c r="BY44" s="50" t="str">
        <x:f>IF(17&gt;'Настройки'!$B$3,"",IF(ISBLANK(V44),IF('Настройки'!$B$9="Нулевой спрос",0,""),IF(V44&lt;0,IF('Настройки'!$B$10="Исключить","",IF('Настройки'!$B$10="Абсолютные значения",ABS(V44),V44)),V44)))</x:f>
      </x:c>
      <x:c r="BZ44" s="50" t="str">
        <x:f>IF(18&gt;'Настройки'!$B$3,"",IF(ISBLANK(W44),IF('Настройки'!$B$9="Нулевой спрос",0,""),IF(W44&lt;0,IF('Настройки'!$B$10="Исключить","",IF('Настройки'!$B$10="Абсолютные значения",ABS(W44),W44)),W44)))</x:f>
      </x:c>
      <x:c r="CA44" s="50" t="str">
        <x:f>IF(19&gt;'Настройки'!$B$3,"",IF(ISBLANK(X44),IF('Настройки'!$B$9="Нулевой спрос",0,""),IF(X44&lt;0,IF('Настройки'!$B$10="Исключить","",IF('Настройки'!$B$10="Абсолютные значения",ABS(X44),X44)),X44)))</x:f>
      </x:c>
      <x:c r="CB44" s="50" t="str">
        <x:f>IF(20&gt;'Настройки'!$B$3,"",IF(ISBLANK(Y44),IF('Настройки'!$B$9="Нулевой спрос",0,""),IF(Y44&lt;0,IF('Настройки'!$B$10="Исключить","",IF('Настройки'!$B$10="Абсолютные значения",ABS(Y44),Y44)),Y44)))</x:f>
      </x:c>
      <x:c r="CC44" s="50" t="str">
        <x:f>IF(21&gt;'Настройки'!$B$3,"",IF(ISBLANK(Z44),IF('Настройки'!$B$9="Нулевой спрос",0,""),IF(Z44&lt;0,IF('Настройки'!$B$10="Исключить","",IF('Настройки'!$B$10="Абсолютные значения",ABS(Z44),Z44)),Z44)))</x:f>
      </x:c>
      <x:c r="CD44" s="50" t="str">
        <x:f>IF(22&gt;'Настройки'!$B$3,"",IF(ISBLANK(AA44),IF('Настройки'!$B$9="Нулевой спрос",0,""),IF(AA44&lt;0,IF('Настройки'!$B$10="Исключить","",IF('Настройки'!$B$10="Абсолютные значения",ABS(AA44),AA44)),AA44)))</x:f>
      </x:c>
      <x:c r="CE44" s="50" t="str">
        <x:f>IF(23&gt;'Настройки'!$B$3,"",IF(ISBLANK(AB44),IF('Настройки'!$B$9="Нулевой спрос",0,""),IF(AB44&lt;0,IF('Настройки'!$B$10="Исключить","",IF('Настройки'!$B$10="Абсолютные значения",ABS(AB44),AB44)),AB44)))</x:f>
      </x:c>
      <x:c r="CF44" s="50" t="str">
        <x:f>IF(24&gt;'Настройки'!$B$3,"",IF(ISBLANK(AC44),IF('Настройки'!$B$9="Нулевой спрос",0,""),IF(AC44&lt;0,IF('Настройки'!$B$10="Исключить","",IF('Настройки'!$B$10="Абсолютные значения",ABS(AC44),AC44)),AC44)))</x:f>
      </x:c>
      <x:c r="CG44" s="50" t="str">
        <x:f>IF(25&gt;'Настройки'!$B$3,"",IF(ISBLANK(AD44),IF('Настройки'!$B$9="Нулевой спрос",0,""),IF(AD44&lt;0,IF('Настройки'!$B$10="Исключить","",IF('Настройки'!$B$10="Абсолютные значения",ABS(AD44),AD44)),AD44)))</x:f>
      </x:c>
      <x:c r="CH44" s="50" t="str">
        <x:f>IF(26&gt;'Настройки'!$B$3,"",IF(ISBLANK(AE44),IF('Настройки'!$B$9="Нулевой спрос",0,""),IF(AE44&lt;0,IF('Настройки'!$B$10="Исключить","",IF('Настройки'!$B$10="Абсолютные значения",ABS(AE44),AE44)),AE44)))</x:f>
      </x:c>
      <x:c r="CI44" s="50" t="str">
        <x:f>IF(27&gt;'Настройки'!$B$3,"",IF(ISBLANK(AF44),IF('Настройки'!$B$9="Нулевой спрос",0,""),IF(AF44&lt;0,IF('Настройки'!$B$10="Исключить","",IF('Настройки'!$B$10="Абсолютные значения",ABS(AF44),AF44)),AF44)))</x:f>
      </x:c>
      <x:c r="CJ44" s="50" t="str">
        <x:f>IF(28&gt;'Настройки'!$B$3,"",IF(ISBLANK(AG44),IF('Настройки'!$B$9="Нулевой спрос",0,""),IF(AG44&lt;0,IF('Настройки'!$B$10="Исключить","",IF('Настройки'!$B$10="Абсолютные значения",ABS(AG44),AG44)),AG44)))</x:f>
      </x:c>
      <x:c r="CK44" s="50" t="str">
        <x:f>IF(29&gt;'Настройки'!$B$3,"",IF(ISBLANK(AH44),IF('Настройки'!$B$9="Нулевой спрос",0,""),IF(AH44&lt;0,IF('Настройки'!$B$10="Исключить","",IF('Настройки'!$B$10="Абсолютные значения",ABS(AH44),AH44)),AH44)))</x:f>
      </x:c>
      <x:c r="CL44" s="50" t="str">
        <x:f>IF(30&gt;'Настройки'!$B$3,"",IF(ISBLANK(AI44),IF('Настройки'!$B$9="Нулевой спрос",0,""),IF(AI44&lt;0,IF('Настройки'!$B$10="Исключить","",IF('Настройки'!$B$10="Абсолютные значения",ABS(AI44),AI44)),AI44)))</x:f>
      </x:c>
      <x:c r="CM44" s="50" t="str">
        <x:f>IF(31&gt;'Настройки'!$B$3,"",IF(ISBLANK(AJ44),IF('Настройки'!$B$9="Нулевой спрос",0,""),IF(AJ44&lt;0,IF('Настройки'!$B$10="Исключить","",IF('Настройки'!$B$10="Абсолютные значения",ABS(AJ44),AJ44)),AJ44)))</x:f>
      </x:c>
      <x:c r="CN44" s="50" t="str">
        <x:f>IF(32&gt;'Настройки'!$B$3,"",IF(ISBLANK(AK44),IF('Настройки'!$B$9="Нулевой спрос",0,""),IF(AK44&lt;0,IF('Настройки'!$B$10="Исключить","",IF('Настройки'!$B$10="Абсолютные значения",ABS(AK44),AK44)),AK44)))</x:f>
      </x:c>
      <x:c r="CO44" s="50" t="str">
        <x:f>IF(33&gt;'Настройки'!$B$3,"",IF(ISBLANK(AL44),IF('Настройки'!$B$9="Нулевой спрос",0,""),IF(AL44&lt;0,IF('Настройки'!$B$10="Исключить","",IF('Настройки'!$B$10="Абсолютные значения",ABS(AL44),AL44)),AL44)))</x:f>
      </x:c>
      <x:c r="CP44" s="50" t="str">
        <x:f>IF(34&gt;'Настройки'!$B$3,"",IF(ISBLANK(AM44),IF('Настройки'!$B$9="Нулевой спрос",0,""),IF(AM44&lt;0,IF('Настройки'!$B$10="Исключить","",IF('Настройки'!$B$10="Абсолютные значения",ABS(AM44),AM44)),AM44)))</x:f>
      </x:c>
      <x:c r="CQ44" s="50" t="str">
        <x:f>IF(35&gt;'Настройки'!$B$3,"",IF(ISBLANK(AN44),IF('Настройки'!$B$9="Нулевой спрос",0,""),IF(AN44&lt;0,IF('Настройки'!$B$10="Исключить","",IF('Настройки'!$B$10="Абсолютные значения",ABS(AN44),AN44)),AN44)))</x:f>
      </x:c>
      <x:c r="CR44" s="50" t="str">
        <x:f>IF(36&gt;'Настройки'!$B$3,"",IF(ISBLANK(AO44),IF('Настройки'!$B$9="Нулевой спрос",0,""),IF(AO44&lt;0,IF('Настройки'!$B$10="Исключить","",IF('Настройки'!$B$10="Абсолютные значения",ABS(AO44),AO44)),AO44)))</x:f>
      </x:c>
      <x:c r="CS44" s="50" t="str">
        <x:f>IF(OR(1&gt;'Настройки'!$B$3,ISBLANK(BI44),BI44=0),"",BI44)</x:f>
      </x:c>
      <x:c r="CT44" s="50" t="str">
        <x:f>IF(OR(2&gt;'Настройки'!$B$3,ISBLANK(BJ44),BJ44=0),"",BJ44)</x:f>
      </x:c>
      <x:c r="CU44" s="50" t="str">
        <x:f>IF(OR(3&gt;'Настройки'!$B$3,ISBLANK(BK44),BK44=0),"",BK44)</x:f>
      </x:c>
      <x:c r="CV44" s="50" t="str">
        <x:f>IF(OR(4&gt;'Настройки'!$B$3,ISBLANK(BL44),BL44=0),"",BL44)</x:f>
      </x:c>
      <x:c r="CW44" s="50" t="str">
        <x:f>IF(OR(5&gt;'Настройки'!$B$3,ISBLANK(BM44),BM44=0),"",BM44)</x:f>
      </x:c>
      <x:c r="CX44" s="50" t="str">
        <x:f>IF(OR(6&gt;'Настройки'!$B$3,ISBLANK(BN44),BN44=0),"",BN44)</x:f>
      </x:c>
      <x:c r="CY44" s="50" t="str">
        <x:f>IF(OR(7&gt;'Настройки'!$B$3,ISBLANK(BO44),BO44=0),"",BO44)</x:f>
      </x:c>
      <x:c r="CZ44" s="50" t="str">
        <x:f>IF(OR(8&gt;'Настройки'!$B$3,ISBLANK(BP44),BP44=0),"",BP44)</x:f>
      </x:c>
      <x:c r="DA44" s="50" t="str">
        <x:f>IF(OR(9&gt;'Настройки'!$B$3,ISBLANK(BQ44),BQ44=0),"",BQ44)</x:f>
      </x:c>
      <x:c r="DB44" s="50" t="str">
        <x:f>IF(OR(10&gt;'Настройки'!$B$3,ISBLANK(BR44),BR44=0),"",BR44)</x:f>
      </x:c>
      <x:c r="DC44" s="50" t="str">
        <x:f>IF(OR(11&gt;'Настройки'!$B$3,ISBLANK(BS44),BS44=0),"",BS44)</x:f>
      </x:c>
      <x:c r="DD44" s="50" t="str">
        <x:f>IF(OR(12&gt;'Настройки'!$B$3,ISBLANK(BT44),BT44=0),"",BT44)</x:f>
      </x:c>
      <x:c r="DE44" s="50" t="str">
        <x:f>IF(OR(13&gt;'Настройки'!$B$3,ISBLANK(BU44),BU44=0),"",BU44)</x:f>
      </x:c>
      <x:c r="DF44" s="50" t="str">
        <x:f>IF(OR(14&gt;'Настройки'!$B$3,ISBLANK(BV44),BV44=0),"",BV44)</x:f>
      </x:c>
      <x:c r="DG44" s="50" t="str">
        <x:f>IF(OR(15&gt;'Настройки'!$B$3,ISBLANK(BW44),BW44=0),"",BW44)</x:f>
      </x:c>
      <x:c r="DH44" s="50" t="str">
        <x:f>IF(OR(16&gt;'Настройки'!$B$3,ISBLANK(BX44),BX44=0),"",BX44)</x:f>
      </x:c>
      <x:c r="DI44" s="50" t="str">
        <x:f>IF(OR(17&gt;'Настройки'!$B$3,ISBLANK(BY44),BY44=0),"",BY44)</x:f>
      </x:c>
      <x:c r="DJ44" s="50" t="str">
        <x:f>IF(OR(18&gt;'Настройки'!$B$3,ISBLANK(BZ44),BZ44=0),"",BZ44)</x:f>
      </x:c>
      <x:c r="DK44" s="50" t="str">
        <x:f>IF(OR(19&gt;'Настройки'!$B$3,ISBLANK(CA44),CA44=0),"",CA44)</x:f>
      </x:c>
      <x:c r="DL44" s="50" t="str">
        <x:f>IF(OR(20&gt;'Настройки'!$B$3,ISBLANK(CB44),CB44=0),"",CB44)</x:f>
      </x:c>
      <x:c r="DM44" s="50" t="str">
        <x:f>IF(OR(21&gt;'Настройки'!$B$3,ISBLANK(CC44),CC44=0),"",CC44)</x:f>
      </x:c>
      <x:c r="DN44" s="50" t="str">
        <x:f>IF(OR(22&gt;'Настройки'!$B$3,ISBLANK(CD44),CD44=0),"",CD44)</x:f>
      </x:c>
      <x:c r="DO44" s="50" t="str">
        <x:f>IF(OR(23&gt;'Настройки'!$B$3,ISBLANK(CE44),CE44=0),"",CE44)</x:f>
      </x:c>
      <x:c r="DP44" s="50" t="str">
        <x:f>IF(OR(24&gt;'Настройки'!$B$3,ISBLANK(CF44),CF44=0),"",CF44)</x:f>
      </x:c>
      <x:c r="DQ44" s="50" t="str">
        <x:f>IF(OR(25&gt;'Настройки'!$B$3,ISBLANK(CG44),CG44=0),"",CG44)</x:f>
      </x:c>
      <x:c r="DR44" s="50" t="str">
        <x:f>IF(OR(26&gt;'Настройки'!$B$3,ISBLANK(CH44),CH44=0),"",CH44)</x:f>
      </x:c>
      <x:c r="DS44" s="50" t="str">
        <x:f>IF(OR(27&gt;'Настройки'!$B$3,ISBLANK(CI44),CI44=0),"",CI44)</x:f>
      </x:c>
      <x:c r="DT44" s="50" t="str">
        <x:f>IF(OR(28&gt;'Настройки'!$B$3,ISBLANK(CJ44),CJ44=0),"",CJ44)</x:f>
      </x:c>
      <x:c r="DU44" s="50" t="str">
        <x:f>IF(OR(29&gt;'Настройки'!$B$3,ISBLANK(CK44),CK44=0),"",CK44)</x:f>
      </x:c>
      <x:c r="DV44" s="50" t="str">
        <x:f>IF(OR(30&gt;'Настройки'!$B$3,ISBLANK(CL44),CL44=0),"",CL44)</x:f>
      </x:c>
      <x:c r="DW44" s="50" t="str">
        <x:f>IF(OR(31&gt;'Настройки'!$B$3,ISBLANK(CM44),CM44=0),"",CM44)</x:f>
      </x:c>
      <x:c r="DX44" s="50" t="str">
        <x:f>IF(OR(32&gt;'Настройки'!$B$3,ISBLANK(CN44),CN44=0),"",CN44)</x:f>
      </x:c>
      <x:c r="DY44" s="50" t="str">
        <x:f>IF(OR(33&gt;'Настройки'!$B$3,ISBLANK(CO44),CO44=0),"",CO44)</x:f>
      </x:c>
      <x:c r="DZ44" s="50" t="str">
        <x:f>IF(OR(34&gt;'Настройки'!$B$3,ISBLANK(CP44),CP44=0),"",CP44)</x:f>
      </x:c>
      <x:c r="EA44" s="50" t="str">
        <x:f>IF(OR(35&gt;'Настройки'!$B$3,ISBLANK(CQ44),CQ44=0),"",CQ44)</x:f>
      </x:c>
      <x:c r="EB44" s="50" t="str">
        <x:f>IF(OR(36&gt;'Настройки'!$B$3,ISBLANK(CR44),CR44=0),"",CR44)</x:f>
      </x:c>
      <x:c r="EC44" s="50" t="str">
        <x:f>IF(A44="","",IF(OR(BB44="AZ",BB44="BZ"),10000+ROW(),IF(AZ44&gt;'Настройки'!$B$11,20000+ROW(),IF(BF44&lt;&gt;"Обычный",30000+ROW(),IF(AX44&lt;=0,40000+ROW(),"")))))</x:f>
      </x:c>
      <x:c r="ED44" s="50" t="str">
        <x:f>IF(EC44="","",COUNTIFS($EC$2:$EC$1001,"&gt;0",$EC$2:$EC$1001,"&lt;"&amp;EC44)+1)</x:f>
      </x:c>
    </x:row>
    <x:row r="45">
      <x:c r="A45" s="115"/>
      <x:c r="B45" s="115"/>
      <x:c r="C45" s="115"/>
      <x:c r="D45" s="118"/>
      <x:c r="E45" s="118"/>
      <x:c r="F45" s="118"/>
      <x:c r="G45" s="118"/>
      <x:c r="H45" s="118"/>
      <x:c r="I45" s="118"/>
      <x:c r="J45" s="118"/>
      <x:c r="K45" s="118"/>
      <x:c r="L45" s="118"/>
      <x:c r="M45" s="118"/>
      <x:c r="N45" s="118"/>
      <x:c r="O45" s="118"/>
      <x:c r="P45" s="118"/>
      <x:c r="Q45" s="118"/>
      <x:c r="R45" s="118"/>
      <x:c r="S45" s="118"/>
      <x:c r="T45" s="118"/>
      <x:c r="U45" s="118"/>
      <x:c r="V45" s="118"/>
      <x:c r="W45" s="118"/>
      <x:c r="X45" s="118"/>
      <x:c r="Y45" s="118"/>
      <x:c r="Z45" s="118"/>
      <x:c r="AA45" s="118"/>
      <x:c r="AB45" s="118"/>
      <x:c r="AC45" s="118"/>
      <x:c r="AD45" s="118"/>
      <x:c r="AE45" s="118"/>
      <x:c r="AF45" s="118"/>
      <x:c r="AG45" s="118"/>
      <x:c r="AH45" s="118"/>
      <x:c r="AI45" s="118"/>
      <x:c r="AJ45" s="118"/>
      <x:c r="AK45" s="118"/>
      <x:c r="AL45" s="118"/>
      <x:c r="AM45" s="118"/>
      <x:c r="AN45" s="118"/>
      <x:c r="AO45" s="118"/>
      <x:c r="AP45" s="115"/>
      <x:c r="AQ45" s="49" t="str">
        <x:f>IF(A45="","",COUNT(BI45:INDEX(BI45:CR45,1,'Настройки'!$B$3)))</x:f>
      </x:c>
      <x:c r="AR45" s="49" t="str">
        <x:f>IF(A45="","",SUM(BI45:INDEX(BI45:CR45,1,'Настройки'!$B$3)))</x:f>
      </x:c>
      <x:c r="AS45" s="58" t="str">
        <x:f>IF(A45="","",IF('Настройки'!$B$4="Стоимость потребления",AR45*D45,IF('Настройки'!$B$4="Количество",AR45,E45)))</x:f>
      </x:c>
      <x:c r="AT45" s="61" t="str">
        <x:f>IF(OR(A45="",AS45&lt;0,SUM($AS$2:$AS$1001)&lt;=0),"",AS45/SUM($AS$2:$AS$1001))</x:f>
      </x:c>
      <x:c r="AU45" s="61" t="str">
        <x:f>IF(OR(A45="",AS45&lt;0,SUM($AS$2:$AS$1001)&lt;=0),"",SUMIFS($AS$2:$AS$1001,$AS$2:$AS$1001,"&gt;"&amp;AS45)/SUM($AS$2:$AS$1001))</x:f>
      </x:c>
      <x:c r="AV45" s="61" t="str">
        <x:f>IF(OR(A45="",AS45&lt;0,SUM($AS$2:$AS$1001)&lt;=0),"",SUMIFS($AS$2:$AS$1001,$AS$2:$AS$1001,"&gt;="&amp;AS45)/SUM($AS$2:$AS$1001))</x:f>
      </x:c>
      <x:c r="AW45" s="49" t="str">
        <x:f>IF(A45="","",IF(SUM($AS$2:$AS$1001)&lt;=0,"Не определён",IF(AS45&lt;0,"Исключение",IF(AU45&lt;'Настройки'!$B$5,"A",IF(AU45&lt;'Настройки'!$B$6,"B","C")))))</x:f>
      </x:c>
      <x:c r="AX45" s="58" t="str">
        <x:f>IF(A45="","",IF(AQ45=0,"",AVERAGE(BI45:INDEX(BI45:CR45,1,'Настройки'!$B$3))))</x:f>
      </x:c>
      <x:c r="AY45" s="58" t="str">
        <x:f>IF(OR(A45="",AQ45=0),"",STDEVP(BI45:INDEX(BI45:CR45,1,'Настройки'!$B$3)))</x:f>
      </x:c>
      <x:c r="AZ45" s="61" t="str">
        <x:f>IF(OR(A45="",AQ45&lt;'Настройки'!$B$12,AX45&lt;=0,AND('Настройки'!$B$10="Блокировать",COUNTIF(F45:INDEX(F45:AO45,1,'Настройки'!$B$3),"&lt;0")&gt;0)),"",AY45/ABS(AX45))</x:f>
      </x:c>
      <x:c r="BA45" s="49" t="str">
        <x:f>IF(A45="","",IF(AND('Настройки'!$B$10="Блокировать",COUNTIF(F45:INDEX(F45:AO45,1,'Настройки'!$B$3),"&lt;0")&gt;0),"Не определён",IF(AQ45&lt;'Настройки'!$B$12,"Не определён",IF(AX45=0,"Нет спроса",IF(AX45&lt;0,"Не определён",IF(AZ45&lt;='Настройки'!$B$7,"X",IF(AZ45&lt;='Настройки'!$B$8,"Y","Z")))))))</x:f>
      </x:c>
      <x:c r="BB45" s="49" t="str">
        <x:f>IF(OR(A45="",LEN(AW45)&lt;&gt;1,LEN(BA45)&lt;&gt;1),"",AW45&amp;BA45)</x:f>
      </x:c>
      <x:c r="BC45" s="61" t="str">
        <x:f>IF(OR(A45="",AQ45=0),"",(COUNT(BI45:INDEX(BI45:CR45,1,'Настройки'!$B$3))-COUNT(CS45:INDEX(CS45:EB45,1,'Настройки'!$B$3)))/AQ45)</x:f>
      </x:c>
      <x:c r="BD45" s="64" t="str">
        <x:f>IF(OR(A45="",COUNT(CS45:INDEX(CS45:EB45,1,'Настройки'!$B$3))=0),"",AQ45/COUNT(CS45:INDEX(CS45:EB45,1,'Настройки'!$B$3)))</x:f>
      </x:c>
      <x:c r="BE45" s="64" t="str">
        <x:f>IF(OR(A45="",COUNT(CS45:INDEX(CS45:EB45,1,'Настройки'!$B$3))=0),"",IF(AVERAGE(CS45:INDEX(CS45:EB45,1,'Настройки'!$B$3))=0,"",(STDEVP(CS45:INDEX(CS45:EB45,1,'Настройки'!$B$3))/ABS(AVERAGE(CS45:INDEX(CS45:EB45,1,'Настройки'!$B$3))))^2))</x:f>
      </x:c>
      <x:c r="BF45" s="49" t="str">
        <x:f>IF(A45="","",IF(AQ45&lt;3,"Недостаточно",IF(AQ45&lt;6,"Предварительный","Обычный")))</x:f>
      </x:c>
      <x:c r="BG45" s="49" t="str">
        <x:f>IF(A45="","",IF(COUNTIF(F45:INDEX(F45:AO45,1,'Настройки'!$B$3),"&lt;0")&gt;0,IF('Настройки'!$B$10="Блокировать","Отрицательный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"),"")&amp;IF(AQ45&lt;3,"Недостаточно истории. ",IF(AQ45&lt;6,"Предварительная классификация. ",""))&amp;IF(AX45=0,"Нет спроса за горизонт. ","")&amp;IF(AZ45&gt;'Настройки'!$B$11,"Экстремальная вариативность. ",""))</x:f>
      </x:c>
      <x:c r="BH45" s="49" t="str">
        <x:f>IF(A45="","",IFERROR(VLOOKUP(BB45,'Настройки'!$D$3:$E$11,2,FALSE),"Сначала проверьте исходные данные и историю спроса.")&amp;" Уточните срок поставки, MOQ и критичность.")</x:f>
      </x:c>
      <x:c r="BI45" s="50" t="str">
        <x:f>IF(1&gt;'Настройки'!$B$3,"",IF(ISBLANK(F45),IF('Настройки'!$B$9="Нулевой спрос",0,""),IF(F45&lt;0,IF('Настройки'!$B$10="Исключить","",IF('Настройки'!$B$10="Абсолютные значения",ABS(F45),F45)),F45)))</x:f>
      </x:c>
      <x:c r="BJ45" s="50" t="str">
        <x:f>IF(2&gt;'Настройки'!$B$3,"",IF(ISBLANK(G45),IF('Настройки'!$B$9="Нулевой спрос",0,""),IF(G45&lt;0,IF('Настройки'!$B$10="Исключить","",IF('Настройки'!$B$10="Абсолютные значения",ABS(G45),G45)),G45)))</x:f>
      </x:c>
      <x:c r="BK45" s="50" t="str">
        <x:f>IF(3&gt;'Настройки'!$B$3,"",IF(ISBLANK(H45),IF('Настройки'!$B$9="Нулевой спрос",0,""),IF(H45&lt;0,IF('Настройки'!$B$10="Исключить","",IF('Настройки'!$B$10="Абсолютные значения",ABS(H45),H45)),H45)))</x:f>
      </x:c>
      <x:c r="BL45" s="50" t="str">
        <x:f>IF(4&gt;'Настройки'!$B$3,"",IF(ISBLANK(I45),IF('Настройки'!$B$9="Нулевой спрос",0,""),IF(I45&lt;0,IF('Настройки'!$B$10="Исключить","",IF('Настройки'!$B$10="Абсолютные значения",ABS(I45),I45)),I45)))</x:f>
      </x:c>
      <x:c r="BM45" s="50" t="str">
        <x:f>IF(5&gt;'Настройки'!$B$3,"",IF(ISBLANK(J45),IF('Настройки'!$B$9="Нулевой спрос",0,""),IF(J45&lt;0,IF('Настройки'!$B$10="Исключить","",IF('Настройки'!$B$10="Абсолютные значения",ABS(J45),J45)),J45)))</x:f>
      </x:c>
      <x:c r="BN45" s="50" t="str">
        <x:f>IF(6&gt;'Настройки'!$B$3,"",IF(ISBLANK(K45),IF('Настройки'!$B$9="Нулевой спрос",0,""),IF(K45&lt;0,IF('Настройки'!$B$10="Исключить","",IF('Настройки'!$B$10="Абсолютные значения",ABS(K45),K45)),K45)))</x:f>
      </x:c>
      <x:c r="BO45" s="50" t="str">
        <x:f>IF(7&gt;'Настройки'!$B$3,"",IF(ISBLANK(L45),IF('Настройки'!$B$9="Нулевой спрос",0,""),IF(L45&lt;0,IF('Настройки'!$B$10="Исключить","",IF('Настройки'!$B$10="Абсолютные значения",ABS(L45),L45)),L45)))</x:f>
      </x:c>
      <x:c r="BP45" s="50" t="str">
        <x:f>IF(8&gt;'Настройки'!$B$3,"",IF(ISBLANK(M45),IF('Настройки'!$B$9="Нулевой спрос",0,""),IF(M45&lt;0,IF('Настройки'!$B$10="Исключить","",IF('Настройки'!$B$10="Абсолютные значения",ABS(M45),M45)),M45)))</x:f>
      </x:c>
      <x:c r="BQ45" s="50" t="str">
        <x:f>IF(9&gt;'Настройки'!$B$3,"",IF(ISBLANK(N45),IF('Настройки'!$B$9="Нулевой спрос",0,""),IF(N45&lt;0,IF('Настройки'!$B$10="Исключить","",IF('Настройки'!$B$10="Абсолютные значения",ABS(N45),N45)),N45)))</x:f>
      </x:c>
      <x:c r="BR45" s="50" t="str">
        <x:f>IF(10&gt;'Настройки'!$B$3,"",IF(ISBLANK(O45),IF('Настройки'!$B$9="Нулевой спрос",0,""),IF(O45&lt;0,IF('Настройки'!$B$10="Исключить","",IF('Настройки'!$B$10="Абсолютные значения",ABS(O45),O45)),O45)))</x:f>
      </x:c>
      <x:c r="BS45" s="50" t="str">
        <x:f>IF(11&gt;'Настройки'!$B$3,"",IF(ISBLANK(P45),IF('Настройки'!$B$9="Нулевой спрос",0,""),IF(P45&lt;0,IF('Настройки'!$B$10="Исключить","",IF('Настройки'!$B$10="Абсолютные значения",ABS(P45),P45)),P45)))</x:f>
      </x:c>
      <x:c r="BT45" s="50" t="str">
        <x:f>IF(12&gt;'Настройки'!$B$3,"",IF(ISBLANK(Q45),IF('Настройки'!$B$9="Нулевой спрос",0,""),IF(Q45&lt;0,IF('Настройки'!$B$10="Исключить","",IF('Настройки'!$B$10="Абсолютные значения",ABS(Q45),Q45)),Q45)))</x:f>
      </x:c>
      <x:c r="BU45" s="50" t="str">
        <x:f>IF(13&gt;'Настройки'!$B$3,"",IF(ISBLANK(R45),IF('Настройки'!$B$9="Нулевой спрос",0,""),IF(R45&lt;0,IF('Настройки'!$B$10="Исключить","",IF('Настройки'!$B$10="Абсолютные значения",ABS(R45),R45)),R45)))</x:f>
      </x:c>
      <x:c r="BV45" s="50" t="str">
        <x:f>IF(14&gt;'Настройки'!$B$3,"",IF(ISBLANK(S45),IF('Настройки'!$B$9="Нулевой спрос",0,""),IF(S45&lt;0,IF('Настройки'!$B$10="Исключить","",IF('Настройки'!$B$10="Абсолютные значения",ABS(S45),S45)),S45)))</x:f>
      </x:c>
      <x:c r="BW45" s="50" t="str">
        <x:f>IF(15&gt;'Настройки'!$B$3,"",IF(ISBLANK(T45),IF('Настройки'!$B$9="Нулевой спрос",0,""),IF(T45&lt;0,IF('Настройки'!$B$10="Исключить","",IF('Настройки'!$B$10="Абсолютные значения",ABS(T45),T45)),T45)))</x:f>
      </x:c>
      <x:c r="BX45" s="50" t="str">
        <x:f>IF(16&gt;'Настройки'!$B$3,"",IF(ISBLANK(U45),IF('Настройки'!$B$9="Нулевой спрос",0,""),IF(U45&lt;0,IF('Настройки'!$B$10="Исключить","",IF('Настройки'!$B$10="Абсолютные значения",ABS(U45),U45)),U45)))</x:f>
      </x:c>
      <x:c r="BY45" s="50" t="str">
        <x:f>IF(17&gt;'Настройки'!$B$3,"",IF(ISBLANK(V45),IF('Настройки'!$B$9="Нулевой спрос",0,""),IF(V45&lt;0,IF('Настройки'!$B$10="Исключить","",IF('Настройки'!$B$10="Абсолютные значения",ABS(V45),V45)),V45)))</x:f>
      </x:c>
      <x:c r="BZ45" s="50" t="str">
        <x:f>IF(18&gt;'Настройки'!$B$3,"",IF(ISBLANK(W45),IF('Настройки'!$B$9="Нулевой спрос",0,""),IF(W45&lt;0,IF('Настройки'!$B$10="Исключить","",IF('Настройки'!$B$10="Абсолютные значения",ABS(W45),W45)),W45)))</x:f>
      </x:c>
      <x:c r="CA45" s="50" t="str">
        <x:f>IF(19&gt;'Настройки'!$B$3,"",IF(ISBLANK(X45),IF('Настройки'!$B$9="Нулевой спрос",0,""),IF(X45&lt;0,IF('Настройки'!$B$10="Исключить","",IF('Настройки'!$B$10="Абсолютные значения",ABS(X45),X45)),X45)))</x:f>
      </x:c>
      <x:c r="CB45" s="50" t="str">
        <x:f>IF(20&gt;'Настройки'!$B$3,"",IF(ISBLANK(Y45),IF('Настройки'!$B$9="Нулевой спрос",0,""),IF(Y45&lt;0,IF('Настройки'!$B$10="Исключить","",IF('Настройки'!$B$10="Абсолютные значения",ABS(Y45),Y45)),Y45)))</x:f>
      </x:c>
      <x:c r="CC45" s="50" t="str">
        <x:f>IF(21&gt;'Настройки'!$B$3,"",IF(ISBLANK(Z45),IF('Настройки'!$B$9="Нулевой спрос",0,""),IF(Z45&lt;0,IF('Настройки'!$B$10="Исключить","",IF('Настройки'!$B$10="Абсолютные значения",ABS(Z45),Z45)),Z45)))</x:f>
      </x:c>
      <x:c r="CD45" s="50" t="str">
        <x:f>IF(22&gt;'Настройки'!$B$3,"",IF(ISBLANK(AA45),IF('Настройки'!$B$9="Нулевой спрос",0,""),IF(AA45&lt;0,IF('Настройки'!$B$10="Исключить","",IF('Настройки'!$B$10="Абсолютные значения",ABS(AA45),AA45)),AA45)))</x:f>
      </x:c>
      <x:c r="CE45" s="50" t="str">
        <x:f>IF(23&gt;'Настройки'!$B$3,"",IF(ISBLANK(AB45),IF('Настройки'!$B$9="Нулевой спрос",0,""),IF(AB45&lt;0,IF('Настройки'!$B$10="Исключить","",IF('Настройки'!$B$10="Абсолютные значения",ABS(AB45),AB45)),AB45)))</x:f>
      </x:c>
      <x:c r="CF45" s="50" t="str">
        <x:f>IF(24&gt;'Настройки'!$B$3,"",IF(ISBLANK(AC45),IF('Настройки'!$B$9="Нулевой спрос",0,""),IF(AC45&lt;0,IF('Настройки'!$B$10="Исключить","",IF('Настройки'!$B$10="Абсолютные значения",ABS(AC45),AC45)),AC45)))</x:f>
      </x:c>
      <x:c r="CG45" s="50" t="str">
        <x:f>IF(25&gt;'Настройки'!$B$3,"",IF(ISBLANK(AD45),IF('Настройки'!$B$9="Нулевой спрос",0,""),IF(AD45&lt;0,IF('Настройки'!$B$10="Исключить","",IF('Настройки'!$B$10="Абсолютные значения",ABS(AD45),AD45)),AD45)))</x:f>
      </x:c>
      <x:c r="CH45" s="50" t="str">
        <x:f>IF(26&gt;'Настройки'!$B$3,"",IF(ISBLANK(AE45),IF('Настройки'!$B$9="Нулевой спрос",0,""),IF(AE45&lt;0,IF('Настройки'!$B$10="Исключить","",IF('Настройки'!$B$10="Абсолютные значения",ABS(AE45),AE45)),AE45)))</x:f>
      </x:c>
      <x:c r="CI45" s="50" t="str">
        <x:f>IF(27&gt;'Настройки'!$B$3,"",IF(ISBLANK(AF45),IF('Настройки'!$B$9="Нулевой спрос",0,""),IF(AF45&lt;0,IF('Настройки'!$B$10="Исключить","",IF('Настройки'!$B$10="Абсолютные значения",ABS(AF45),AF45)),AF45)))</x:f>
      </x:c>
      <x:c r="CJ45" s="50" t="str">
        <x:f>IF(28&gt;'Настройки'!$B$3,"",IF(ISBLANK(AG45),IF('Настройки'!$B$9="Нулевой спрос",0,""),IF(AG45&lt;0,IF('Настройки'!$B$10="Исключить","",IF('Настройки'!$B$10="Абсолютные значения",ABS(AG45),AG45)),AG45)))</x:f>
      </x:c>
      <x:c r="CK45" s="50" t="str">
        <x:f>IF(29&gt;'Настройки'!$B$3,"",IF(ISBLANK(AH45),IF('Настройки'!$B$9="Нулевой спрос",0,""),IF(AH45&lt;0,IF('Настройки'!$B$10="Исключить","",IF('Настройки'!$B$10="Абсолютные значения",ABS(AH45),AH45)),AH45)))</x:f>
      </x:c>
      <x:c r="CL45" s="50" t="str">
        <x:f>IF(30&gt;'Настройки'!$B$3,"",IF(ISBLANK(AI45),IF('Настройки'!$B$9="Нулевой спрос",0,""),IF(AI45&lt;0,IF('Настройки'!$B$10="Исключить","",IF('Настройки'!$B$10="Абсолютные значения",ABS(AI45),AI45)),AI45)))</x:f>
      </x:c>
      <x:c r="CM45" s="50" t="str">
        <x:f>IF(31&gt;'Настройки'!$B$3,"",IF(ISBLANK(AJ45),IF('Настройки'!$B$9="Нулевой спрос",0,""),IF(AJ45&lt;0,IF('Настройки'!$B$10="Исключить","",IF('Настройки'!$B$10="Абсолютные значения",ABS(AJ45),AJ45)),AJ45)))</x:f>
      </x:c>
      <x:c r="CN45" s="50" t="str">
        <x:f>IF(32&gt;'Настройки'!$B$3,"",IF(ISBLANK(AK45),IF('Настройки'!$B$9="Нулевой спрос",0,""),IF(AK45&lt;0,IF('Настройки'!$B$10="Исключить","",IF('Настройки'!$B$10="Абсолютные значения",ABS(AK45),AK45)),AK45)))</x:f>
      </x:c>
      <x:c r="CO45" s="50" t="str">
        <x:f>IF(33&gt;'Настройки'!$B$3,"",IF(ISBLANK(AL45),IF('Настройки'!$B$9="Нулевой спрос",0,""),IF(AL45&lt;0,IF('Настройки'!$B$10="Исключить","",IF('Настройки'!$B$10="Абсолютные значения",ABS(AL45),AL45)),AL45)))</x:f>
      </x:c>
      <x:c r="CP45" s="50" t="str">
        <x:f>IF(34&gt;'Настройки'!$B$3,"",IF(ISBLANK(AM45),IF('Настройки'!$B$9="Нулевой спрос",0,""),IF(AM45&lt;0,IF('Настройки'!$B$10="Исключить","",IF('Настройки'!$B$10="Абсолютные значения",ABS(AM45),AM45)),AM45)))</x:f>
      </x:c>
      <x:c r="CQ45" s="50" t="str">
        <x:f>IF(35&gt;'Настройки'!$B$3,"",IF(ISBLANK(AN45),IF('Настройки'!$B$9="Нулевой спрос",0,""),IF(AN45&lt;0,IF('Настройки'!$B$10="Исключить","",IF('Настройки'!$B$10="Абсолютные значения",ABS(AN45),AN45)),AN45)))</x:f>
      </x:c>
      <x:c r="CR45" s="50" t="str">
        <x:f>IF(36&gt;'Настройки'!$B$3,"",IF(ISBLANK(AO45),IF('Настройки'!$B$9="Нулевой спрос",0,""),IF(AO45&lt;0,IF('Настройки'!$B$10="Исключить","",IF('Настройки'!$B$10="Абсолютные значения",ABS(AO45),AO45)),AO45)))</x:f>
      </x:c>
      <x:c r="CS45" s="50" t="str">
        <x:f>IF(OR(1&gt;'Настройки'!$B$3,ISBLANK(BI45),BI45=0),"",BI45)</x:f>
      </x:c>
      <x:c r="CT45" s="50" t="str">
        <x:f>IF(OR(2&gt;'Настройки'!$B$3,ISBLANK(BJ45),BJ45=0),"",BJ45)</x:f>
      </x:c>
      <x:c r="CU45" s="50" t="str">
        <x:f>IF(OR(3&gt;'Настройки'!$B$3,ISBLANK(BK45),BK45=0),"",BK45)</x:f>
      </x:c>
      <x:c r="CV45" s="50" t="str">
        <x:f>IF(OR(4&gt;'Настройки'!$B$3,ISBLANK(BL45),BL45=0),"",BL45)</x:f>
      </x:c>
      <x:c r="CW45" s="50" t="str">
        <x:f>IF(OR(5&gt;'Настройки'!$B$3,ISBLANK(BM45),BM45=0),"",BM45)</x:f>
      </x:c>
      <x:c r="CX45" s="50" t="str">
        <x:f>IF(OR(6&gt;'Настройки'!$B$3,ISBLANK(BN45),BN45=0),"",BN45)</x:f>
      </x:c>
      <x:c r="CY45" s="50" t="str">
        <x:f>IF(OR(7&gt;'Настройки'!$B$3,ISBLANK(BO45),BO45=0),"",BO45)</x:f>
      </x:c>
      <x:c r="CZ45" s="50" t="str">
        <x:f>IF(OR(8&gt;'Настройки'!$B$3,ISBLANK(BP45),BP45=0),"",BP45)</x:f>
      </x:c>
      <x:c r="DA45" s="50" t="str">
        <x:f>IF(OR(9&gt;'Настройки'!$B$3,ISBLANK(BQ45),BQ45=0),"",BQ45)</x:f>
      </x:c>
      <x:c r="DB45" s="50" t="str">
        <x:f>IF(OR(10&gt;'Настройки'!$B$3,ISBLANK(BR45),BR45=0),"",BR45)</x:f>
      </x:c>
      <x:c r="DC45" s="50" t="str">
        <x:f>IF(OR(11&gt;'Настройки'!$B$3,ISBLANK(BS45),BS45=0),"",BS45)</x:f>
      </x:c>
      <x:c r="DD45" s="50" t="str">
        <x:f>IF(OR(12&gt;'Настройки'!$B$3,ISBLANK(BT45),BT45=0),"",BT45)</x:f>
      </x:c>
      <x:c r="DE45" s="50" t="str">
        <x:f>IF(OR(13&gt;'Настройки'!$B$3,ISBLANK(BU45),BU45=0),"",BU45)</x:f>
      </x:c>
      <x:c r="DF45" s="50" t="str">
        <x:f>IF(OR(14&gt;'Настройки'!$B$3,ISBLANK(BV45),BV45=0),"",BV45)</x:f>
      </x:c>
      <x:c r="DG45" s="50" t="str">
        <x:f>IF(OR(15&gt;'Настройки'!$B$3,ISBLANK(BW45),BW45=0),"",BW45)</x:f>
      </x:c>
      <x:c r="DH45" s="50" t="str">
        <x:f>IF(OR(16&gt;'Настройки'!$B$3,ISBLANK(BX45),BX45=0),"",BX45)</x:f>
      </x:c>
      <x:c r="DI45" s="50" t="str">
        <x:f>IF(OR(17&gt;'Настройки'!$B$3,ISBLANK(BY45),BY45=0),"",BY45)</x:f>
      </x:c>
      <x:c r="DJ45" s="50" t="str">
        <x:f>IF(OR(18&gt;'Настройки'!$B$3,ISBLANK(BZ45),BZ45=0),"",BZ45)</x:f>
      </x:c>
      <x:c r="DK45" s="50" t="str">
        <x:f>IF(OR(19&gt;'Настройки'!$B$3,ISBLANK(CA45),CA45=0),"",CA45)</x:f>
      </x:c>
      <x:c r="DL45" s="50" t="str">
        <x:f>IF(OR(20&gt;'Настройки'!$B$3,ISBLANK(CB45),CB45=0),"",CB45)</x:f>
      </x:c>
      <x:c r="DM45" s="50" t="str">
        <x:f>IF(OR(21&gt;'Настройки'!$B$3,ISBLANK(CC45),CC45=0),"",CC45)</x:f>
      </x:c>
      <x:c r="DN45" s="50" t="str">
        <x:f>IF(OR(22&gt;'Настройки'!$B$3,ISBLANK(CD45),CD45=0),"",CD45)</x:f>
      </x:c>
      <x:c r="DO45" s="50" t="str">
        <x:f>IF(OR(23&gt;'Настройки'!$B$3,ISBLANK(CE45),CE45=0),"",CE45)</x:f>
      </x:c>
      <x:c r="DP45" s="50" t="str">
        <x:f>IF(OR(24&gt;'Настройки'!$B$3,ISBLANK(CF45),CF45=0),"",CF45)</x:f>
      </x:c>
      <x:c r="DQ45" s="50" t="str">
        <x:f>IF(OR(25&gt;'Настройки'!$B$3,ISBLANK(CG45),CG45=0),"",CG45)</x:f>
      </x:c>
      <x:c r="DR45" s="50" t="str">
        <x:f>IF(OR(26&gt;'Настройки'!$B$3,ISBLANK(CH45),CH45=0),"",CH45)</x:f>
      </x:c>
      <x:c r="DS45" s="50" t="str">
        <x:f>IF(OR(27&gt;'Настройки'!$B$3,ISBLANK(CI45),CI45=0),"",CI45)</x:f>
      </x:c>
      <x:c r="DT45" s="50" t="str">
        <x:f>IF(OR(28&gt;'Настройки'!$B$3,ISBLANK(CJ45),CJ45=0),"",CJ45)</x:f>
      </x:c>
      <x:c r="DU45" s="50" t="str">
        <x:f>IF(OR(29&gt;'Настройки'!$B$3,ISBLANK(CK45),CK45=0),"",CK45)</x:f>
      </x:c>
      <x:c r="DV45" s="50" t="str">
        <x:f>IF(OR(30&gt;'Настройки'!$B$3,ISBLANK(CL45),CL45=0),"",CL45)</x:f>
      </x:c>
      <x:c r="DW45" s="50" t="str">
        <x:f>IF(OR(31&gt;'Настройки'!$B$3,ISBLANK(CM45),CM45=0),"",CM45)</x:f>
      </x:c>
      <x:c r="DX45" s="50" t="str">
        <x:f>IF(OR(32&gt;'Настройки'!$B$3,ISBLANK(CN45),CN45=0),"",CN45)</x:f>
      </x:c>
      <x:c r="DY45" s="50" t="str">
        <x:f>IF(OR(33&gt;'Настройки'!$B$3,ISBLANK(CO45),CO45=0),"",CO45)</x:f>
      </x:c>
      <x:c r="DZ45" s="50" t="str">
        <x:f>IF(OR(34&gt;'Настройки'!$B$3,ISBLANK(CP45),CP45=0),"",CP45)</x:f>
      </x:c>
      <x:c r="EA45" s="50" t="str">
        <x:f>IF(OR(35&gt;'Настройки'!$B$3,ISBLANK(CQ45),CQ45=0),"",CQ45)</x:f>
      </x:c>
      <x:c r="EB45" s="50" t="str">
        <x:f>IF(OR(36&gt;'Настройки'!$B$3,ISBLANK(CR45),CR45=0),"",CR45)</x:f>
      </x:c>
      <x:c r="EC45" s="50" t="str">
        <x:f>IF(A45="","",IF(OR(BB45="AZ",BB45="BZ"),10000+ROW(),IF(AZ45&gt;'Настройки'!$B$11,20000+ROW(),IF(BF45&lt;&gt;"Обычный",30000+ROW(),IF(AX45&lt;=0,40000+ROW(),"")))))</x:f>
      </x:c>
      <x:c r="ED45" s="50" t="str">
        <x:f>IF(EC45="","",COUNTIFS($EC$2:$EC$1001,"&gt;0",$EC$2:$EC$1001,"&lt;"&amp;EC45)+1)</x:f>
      </x:c>
    </x:row>
    <x:row r="46">
      <x:c r="A46" s="115"/>
      <x:c r="B46" s="115"/>
      <x:c r="C46" s="115"/>
      <x:c r="D46" s="118"/>
      <x:c r="E46" s="118"/>
      <x:c r="F46" s="118"/>
      <x:c r="G46" s="118"/>
      <x:c r="H46" s="118"/>
      <x:c r="I46" s="118"/>
      <x:c r="J46" s="118"/>
      <x:c r="K46" s="118"/>
      <x:c r="L46" s="118"/>
      <x:c r="M46" s="118"/>
      <x:c r="N46" s="118"/>
      <x:c r="O46" s="118"/>
      <x:c r="P46" s="118"/>
      <x:c r="Q46" s="118"/>
      <x:c r="R46" s="118"/>
      <x:c r="S46" s="118"/>
      <x:c r="T46" s="118"/>
      <x:c r="U46" s="118"/>
      <x:c r="V46" s="118"/>
      <x:c r="W46" s="118"/>
      <x:c r="X46" s="118"/>
      <x:c r="Y46" s="118"/>
      <x:c r="Z46" s="118"/>
      <x:c r="AA46" s="118"/>
      <x:c r="AB46" s="118"/>
      <x:c r="AC46" s="118"/>
      <x:c r="AD46" s="118"/>
      <x:c r="AE46" s="118"/>
      <x:c r="AF46" s="118"/>
      <x:c r="AG46" s="118"/>
      <x:c r="AH46" s="118"/>
      <x:c r="AI46" s="118"/>
      <x:c r="AJ46" s="118"/>
      <x:c r="AK46" s="118"/>
      <x:c r="AL46" s="118"/>
      <x:c r="AM46" s="118"/>
      <x:c r="AN46" s="118"/>
      <x:c r="AO46" s="118"/>
      <x:c r="AP46" s="115"/>
      <x:c r="AQ46" s="49" t="str">
        <x:f>IF(A46="","",COUNT(BI46:INDEX(BI46:CR46,1,'Настройки'!$B$3)))</x:f>
      </x:c>
      <x:c r="AR46" s="49" t="str">
        <x:f>IF(A46="","",SUM(BI46:INDEX(BI46:CR46,1,'Настройки'!$B$3)))</x:f>
      </x:c>
      <x:c r="AS46" s="58" t="str">
        <x:f>IF(A46="","",IF('Настройки'!$B$4="Стоимость потребления",AR46*D46,IF('Настройки'!$B$4="Количество",AR46,E46)))</x:f>
      </x:c>
      <x:c r="AT46" s="61" t="str">
        <x:f>IF(OR(A46="",AS46&lt;0,SUM($AS$2:$AS$1001)&lt;=0),"",AS46/SUM($AS$2:$AS$1001))</x:f>
      </x:c>
      <x:c r="AU46" s="61" t="str">
        <x:f>IF(OR(A46="",AS46&lt;0,SUM($AS$2:$AS$1001)&lt;=0),"",SUMIFS($AS$2:$AS$1001,$AS$2:$AS$1001,"&gt;"&amp;AS46)/SUM($AS$2:$AS$1001))</x:f>
      </x:c>
      <x:c r="AV46" s="61" t="str">
        <x:f>IF(OR(A46="",AS46&lt;0,SUM($AS$2:$AS$1001)&lt;=0),"",SUMIFS($AS$2:$AS$1001,$AS$2:$AS$1001,"&gt;="&amp;AS46)/SUM($AS$2:$AS$1001))</x:f>
      </x:c>
      <x:c r="AW46" s="49" t="str">
        <x:f>IF(A46="","",IF(SUM($AS$2:$AS$1001)&lt;=0,"Не определён",IF(AS46&lt;0,"Исключение",IF(AU46&lt;'Настройки'!$B$5,"A",IF(AU46&lt;'Настройки'!$B$6,"B","C")))))</x:f>
      </x:c>
      <x:c r="AX46" s="58" t="str">
        <x:f>IF(A46="","",IF(AQ46=0,"",AVERAGE(BI46:INDEX(BI46:CR46,1,'Настройки'!$B$3))))</x:f>
      </x:c>
      <x:c r="AY46" s="58" t="str">
        <x:f>IF(OR(A46="",AQ46=0),"",STDEVP(BI46:INDEX(BI46:CR46,1,'Настройки'!$B$3)))</x:f>
      </x:c>
      <x:c r="AZ46" s="61" t="str">
        <x:f>IF(OR(A46="",AQ46&lt;'Настройки'!$B$12,AX46&lt;=0,AND('Настройки'!$B$10="Блокировать",COUNTIF(F46:INDEX(F46:AO46,1,'Настройки'!$B$3),"&lt;0")&gt;0)),"",AY46/ABS(AX46))</x:f>
      </x:c>
      <x:c r="BA46" s="49" t="str">
        <x:f>IF(A46="","",IF(AND('Настройки'!$B$10="Блокировать",COUNTIF(F46:INDEX(F46:AO46,1,'Настройки'!$B$3),"&lt;0")&gt;0),"Не определён",IF(AQ46&lt;'Настройки'!$B$12,"Не определён",IF(AX46=0,"Нет спроса",IF(AX46&lt;0,"Не определён",IF(AZ46&lt;='Настройки'!$B$7,"X",IF(AZ46&lt;='Настройки'!$B$8,"Y","Z")))))))</x:f>
      </x:c>
      <x:c r="BB46" s="49" t="str">
        <x:f>IF(OR(A46="",LEN(AW46)&lt;&gt;1,LEN(BA46)&lt;&gt;1),"",AW46&amp;BA46)</x:f>
      </x:c>
      <x:c r="BC46" s="61" t="str">
        <x:f>IF(OR(A46="",AQ46=0),"",(COUNT(BI46:INDEX(BI46:CR46,1,'Настройки'!$B$3))-COUNT(CS46:INDEX(CS46:EB46,1,'Настройки'!$B$3)))/AQ46)</x:f>
      </x:c>
      <x:c r="BD46" s="64" t="str">
        <x:f>IF(OR(A46="",COUNT(CS46:INDEX(CS46:EB46,1,'Настройки'!$B$3))=0),"",AQ46/COUNT(CS46:INDEX(CS46:EB46,1,'Настройки'!$B$3)))</x:f>
      </x:c>
      <x:c r="BE46" s="64" t="str">
        <x:f>IF(OR(A46="",COUNT(CS46:INDEX(CS46:EB46,1,'Настройки'!$B$3))=0),"",IF(AVERAGE(CS46:INDEX(CS46:EB46,1,'Настройки'!$B$3))=0,"",(STDEVP(CS46:INDEX(CS46:EB46,1,'Настройки'!$B$3))/ABS(AVERAGE(CS46:INDEX(CS46:EB46,1,'Настройки'!$B$3))))^2))</x:f>
      </x:c>
      <x:c r="BF46" s="49" t="str">
        <x:f>IF(A46="","",IF(AQ46&lt;3,"Недостаточно",IF(AQ46&lt;6,"Предварительный","Обычный")))</x:f>
      </x:c>
      <x:c r="BG46" s="49" t="str">
        <x:f>IF(A46="","",IF(COUNTIF(F46:INDEX(F46:AO46,1,'Настройки'!$B$3),"&lt;0")&gt;0,IF('Настройки'!$B$10="Блокировать","Отрицательный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"),"")&amp;IF(AQ46&lt;3,"Недостаточно истории. ",IF(AQ46&lt;6,"Предварительная классификация. ",""))&amp;IF(AX46=0,"Нет спроса за горизонт. ","")&amp;IF(AZ46&gt;'Настройки'!$B$11,"Экстремальная вариативность. ",""))</x:f>
      </x:c>
      <x:c r="BH46" s="49" t="str">
        <x:f>IF(A46="","",IFERROR(VLOOKUP(BB46,'Настройки'!$D$3:$E$11,2,FALSE),"Сначала проверьте исходные данные и историю спроса.")&amp;" Уточните срок поставки, MOQ и критичность.")</x:f>
      </x:c>
      <x:c r="BI46" s="50" t="str">
        <x:f>IF(1&gt;'Настройки'!$B$3,"",IF(ISBLANK(F46),IF('Настройки'!$B$9="Нулевой спрос",0,""),IF(F46&lt;0,IF('Настройки'!$B$10="Исключить","",IF('Настройки'!$B$10="Абсолютные значения",ABS(F46),F46)),F46)))</x:f>
      </x:c>
      <x:c r="BJ46" s="50" t="str">
        <x:f>IF(2&gt;'Настройки'!$B$3,"",IF(ISBLANK(G46),IF('Настройки'!$B$9="Нулевой спрос",0,""),IF(G46&lt;0,IF('Настройки'!$B$10="Исключить","",IF('Настройки'!$B$10="Абсолютные значения",ABS(G46),G46)),G46)))</x:f>
      </x:c>
      <x:c r="BK46" s="50" t="str">
        <x:f>IF(3&gt;'Настройки'!$B$3,"",IF(ISBLANK(H46),IF('Настройки'!$B$9="Нулевой спрос",0,""),IF(H46&lt;0,IF('Настройки'!$B$10="Исключить","",IF('Настройки'!$B$10="Абсолютные значения",ABS(H46),H46)),H46)))</x:f>
      </x:c>
      <x:c r="BL46" s="50" t="str">
        <x:f>IF(4&gt;'Настройки'!$B$3,"",IF(ISBLANK(I46),IF('Настройки'!$B$9="Нулевой спрос",0,""),IF(I46&lt;0,IF('Настройки'!$B$10="Исключить","",IF('Настройки'!$B$10="Абсолютные значения",ABS(I46),I46)),I46)))</x:f>
      </x:c>
      <x:c r="BM46" s="50" t="str">
        <x:f>IF(5&gt;'Настройки'!$B$3,"",IF(ISBLANK(J46),IF('Настройки'!$B$9="Нулевой спрос",0,""),IF(J46&lt;0,IF('Настройки'!$B$10="Исключить","",IF('Настройки'!$B$10="Абсолютные значения",ABS(J46),J46)),J46)))</x:f>
      </x:c>
      <x:c r="BN46" s="50" t="str">
        <x:f>IF(6&gt;'Настройки'!$B$3,"",IF(ISBLANK(K46),IF('Настройки'!$B$9="Нулевой спрос",0,""),IF(K46&lt;0,IF('Настройки'!$B$10="Исключить","",IF('Настройки'!$B$10="Абсолютные значения",ABS(K46),K46)),K46)))</x:f>
      </x:c>
      <x:c r="BO46" s="50" t="str">
        <x:f>IF(7&gt;'Настройки'!$B$3,"",IF(ISBLANK(L46),IF('Настройки'!$B$9="Нулевой спрос",0,""),IF(L46&lt;0,IF('Настройки'!$B$10="Исключить","",IF('Настройки'!$B$10="Абсолютные значения",ABS(L46),L46)),L46)))</x:f>
      </x:c>
      <x:c r="BP46" s="50" t="str">
        <x:f>IF(8&gt;'Настройки'!$B$3,"",IF(ISBLANK(M46),IF('Настройки'!$B$9="Нулевой спрос",0,""),IF(M46&lt;0,IF('Настройки'!$B$10="Исключить","",IF('Настройки'!$B$10="Абсолютные значения",ABS(M46),M46)),M46)))</x:f>
      </x:c>
      <x:c r="BQ46" s="50" t="str">
        <x:f>IF(9&gt;'Настройки'!$B$3,"",IF(ISBLANK(N46),IF('Настройки'!$B$9="Нулевой спрос",0,""),IF(N46&lt;0,IF('Настройки'!$B$10="Исключить","",IF('Настройки'!$B$10="Абсолютные значения",ABS(N46),N46)),N46)))</x:f>
      </x:c>
      <x:c r="BR46" s="50" t="str">
        <x:f>IF(10&gt;'Настройки'!$B$3,"",IF(ISBLANK(O46),IF('Настройки'!$B$9="Нулевой спрос",0,""),IF(O46&lt;0,IF('Настройки'!$B$10="Исключить","",IF('Настройки'!$B$10="Абсолютные значения",ABS(O46),O46)),O46)))</x:f>
      </x:c>
      <x:c r="BS46" s="50" t="str">
        <x:f>IF(11&gt;'Настройки'!$B$3,"",IF(ISBLANK(P46),IF('Настройки'!$B$9="Нулевой спрос",0,""),IF(P46&lt;0,IF('Настройки'!$B$10="Исключить","",IF('Настройки'!$B$10="Абсолютные значения",ABS(P46),P46)),P46)))</x:f>
      </x:c>
      <x:c r="BT46" s="50" t="str">
        <x:f>IF(12&gt;'Настройки'!$B$3,"",IF(ISBLANK(Q46),IF('Настройки'!$B$9="Нулевой спрос",0,""),IF(Q46&lt;0,IF('Настройки'!$B$10="Исключить","",IF('Настройки'!$B$10="Абсолютные значения",ABS(Q46),Q46)),Q46)))</x:f>
      </x:c>
      <x:c r="BU46" s="50" t="str">
        <x:f>IF(13&gt;'Настройки'!$B$3,"",IF(ISBLANK(R46),IF('Настройки'!$B$9="Нулевой спрос",0,""),IF(R46&lt;0,IF('Настройки'!$B$10="Исключить","",IF('Настройки'!$B$10="Абсолютные значения",ABS(R46),R46)),R46)))</x:f>
      </x:c>
      <x:c r="BV46" s="50" t="str">
        <x:f>IF(14&gt;'Настройки'!$B$3,"",IF(ISBLANK(S46),IF('Настройки'!$B$9="Нулевой спрос",0,""),IF(S46&lt;0,IF('Настройки'!$B$10="Исключить","",IF('Настройки'!$B$10="Абсолютные значения",ABS(S46),S46)),S46)))</x:f>
      </x:c>
      <x:c r="BW46" s="50" t="str">
        <x:f>IF(15&gt;'Настройки'!$B$3,"",IF(ISBLANK(T46),IF('Настройки'!$B$9="Нулевой спрос",0,""),IF(T46&lt;0,IF('Настройки'!$B$10="Исключить","",IF('Настройки'!$B$10="Абсолютные значения",ABS(T46),T46)),T46)))</x:f>
      </x:c>
      <x:c r="BX46" s="50" t="str">
        <x:f>IF(16&gt;'Настройки'!$B$3,"",IF(ISBLANK(U46),IF('Настройки'!$B$9="Нулевой спрос",0,""),IF(U46&lt;0,IF('Настройки'!$B$10="Исключить","",IF('Настройки'!$B$10="Абсолютные значения",ABS(U46),U46)),U46)))</x:f>
      </x:c>
      <x:c r="BY46" s="50" t="str">
        <x:f>IF(17&gt;'Настройки'!$B$3,"",IF(ISBLANK(V46),IF('Настройки'!$B$9="Нулевой спрос",0,""),IF(V46&lt;0,IF('Настройки'!$B$10="Исключить","",IF('Настройки'!$B$10="Абсолютные значения",ABS(V46),V46)),V46)))</x:f>
      </x:c>
      <x:c r="BZ46" s="50" t="str">
        <x:f>IF(18&gt;'Настройки'!$B$3,"",IF(ISBLANK(W46),IF('Настройки'!$B$9="Нулевой спрос",0,""),IF(W46&lt;0,IF('Настройки'!$B$10="Исключить","",IF('Настройки'!$B$10="Абсолютные значения",ABS(W46),W46)),W46)))</x:f>
      </x:c>
      <x:c r="CA46" s="50" t="str">
        <x:f>IF(19&gt;'Настройки'!$B$3,"",IF(ISBLANK(X46),IF('Настройки'!$B$9="Нулевой спрос",0,""),IF(X46&lt;0,IF('Настройки'!$B$10="Исключить","",IF('Настройки'!$B$10="Абсолютные значения",ABS(X46),X46)),X46)))</x:f>
      </x:c>
      <x:c r="CB46" s="50" t="str">
        <x:f>IF(20&gt;'Настройки'!$B$3,"",IF(ISBLANK(Y46),IF('Настройки'!$B$9="Нулевой спрос",0,""),IF(Y46&lt;0,IF('Настройки'!$B$10="Исключить","",IF('Настройки'!$B$10="Абсолютные значения",ABS(Y46),Y46)),Y46)))</x:f>
      </x:c>
      <x:c r="CC46" s="50" t="str">
        <x:f>IF(21&gt;'Настройки'!$B$3,"",IF(ISBLANK(Z46),IF('Настройки'!$B$9="Нулевой спрос",0,""),IF(Z46&lt;0,IF('Настройки'!$B$10="Исключить","",IF('Настройки'!$B$10="Абсолютные значения",ABS(Z46),Z46)),Z46)))</x:f>
      </x:c>
      <x:c r="CD46" s="50" t="str">
        <x:f>IF(22&gt;'Настройки'!$B$3,"",IF(ISBLANK(AA46),IF('Настройки'!$B$9="Нулевой спрос",0,""),IF(AA46&lt;0,IF('Настройки'!$B$10="Исключить","",IF('Настройки'!$B$10="Абсолютные значения",ABS(AA46),AA46)),AA46)))</x:f>
      </x:c>
      <x:c r="CE46" s="50" t="str">
        <x:f>IF(23&gt;'Настройки'!$B$3,"",IF(ISBLANK(AB46),IF('Настройки'!$B$9="Нулевой спрос",0,""),IF(AB46&lt;0,IF('Настройки'!$B$10="Исключить","",IF('Настройки'!$B$10="Абсолютные значения",ABS(AB46),AB46)),AB46)))</x:f>
      </x:c>
      <x:c r="CF46" s="50" t="str">
        <x:f>IF(24&gt;'Настройки'!$B$3,"",IF(ISBLANK(AC46),IF('Настройки'!$B$9="Нулевой спрос",0,""),IF(AC46&lt;0,IF('Настройки'!$B$10="Исключить","",IF('Настройки'!$B$10="Абсолютные значения",ABS(AC46),AC46)),AC46)))</x:f>
      </x:c>
      <x:c r="CG46" s="50" t="str">
        <x:f>IF(25&gt;'Настройки'!$B$3,"",IF(ISBLANK(AD46),IF('Настройки'!$B$9="Нулевой спрос",0,""),IF(AD46&lt;0,IF('Настройки'!$B$10="Исключить","",IF('Настройки'!$B$10="Абсолютные значения",ABS(AD46),AD46)),AD46)))</x:f>
      </x:c>
      <x:c r="CH46" s="50" t="str">
        <x:f>IF(26&gt;'Настройки'!$B$3,"",IF(ISBLANK(AE46),IF('Настройки'!$B$9="Нулевой спрос",0,""),IF(AE46&lt;0,IF('Настройки'!$B$10="Исключить","",IF('Настройки'!$B$10="Абсолютные значения",ABS(AE46),AE46)),AE46)))</x:f>
      </x:c>
      <x:c r="CI46" s="50" t="str">
        <x:f>IF(27&gt;'Настройки'!$B$3,"",IF(ISBLANK(AF46),IF('Настройки'!$B$9="Нулевой спрос",0,""),IF(AF46&lt;0,IF('Настройки'!$B$10="Исключить","",IF('Настройки'!$B$10="Абсолютные значения",ABS(AF46),AF46)),AF46)))</x:f>
      </x:c>
      <x:c r="CJ46" s="50" t="str">
        <x:f>IF(28&gt;'Настройки'!$B$3,"",IF(ISBLANK(AG46),IF('Настройки'!$B$9="Нулевой спрос",0,""),IF(AG46&lt;0,IF('Настройки'!$B$10="Исключить","",IF('Настройки'!$B$10="Абсолютные значения",ABS(AG46),AG46)),AG46)))</x:f>
      </x:c>
      <x:c r="CK46" s="50" t="str">
        <x:f>IF(29&gt;'Настройки'!$B$3,"",IF(ISBLANK(AH46),IF('Настройки'!$B$9="Нулевой спрос",0,""),IF(AH46&lt;0,IF('Настройки'!$B$10="Исключить","",IF('Настройки'!$B$10="Абсолютные значения",ABS(AH46),AH46)),AH46)))</x:f>
      </x:c>
      <x:c r="CL46" s="50" t="str">
        <x:f>IF(30&gt;'Настройки'!$B$3,"",IF(ISBLANK(AI46),IF('Настройки'!$B$9="Нулевой спрос",0,""),IF(AI46&lt;0,IF('Настройки'!$B$10="Исключить","",IF('Настройки'!$B$10="Абсолютные значения",ABS(AI46),AI46)),AI46)))</x:f>
      </x:c>
      <x:c r="CM46" s="50" t="str">
        <x:f>IF(31&gt;'Настройки'!$B$3,"",IF(ISBLANK(AJ46),IF('Настройки'!$B$9="Нулевой спрос",0,""),IF(AJ46&lt;0,IF('Настройки'!$B$10="Исключить","",IF('Настройки'!$B$10="Абсолютные значения",ABS(AJ46),AJ46)),AJ46)))</x:f>
      </x:c>
      <x:c r="CN46" s="50" t="str">
        <x:f>IF(32&gt;'Настройки'!$B$3,"",IF(ISBLANK(AK46),IF('Настройки'!$B$9="Нулевой спрос",0,""),IF(AK46&lt;0,IF('Настройки'!$B$10="Исключить","",IF('Настройки'!$B$10="Абсолютные значения",ABS(AK46),AK46)),AK46)))</x:f>
      </x:c>
      <x:c r="CO46" s="50" t="str">
        <x:f>IF(33&gt;'Настройки'!$B$3,"",IF(ISBLANK(AL46),IF('Настройки'!$B$9="Нулевой спрос",0,""),IF(AL46&lt;0,IF('Настройки'!$B$10="Исключить","",IF('Настройки'!$B$10="Абсолютные значения",ABS(AL46),AL46)),AL46)))</x:f>
      </x:c>
      <x:c r="CP46" s="50" t="str">
        <x:f>IF(34&gt;'Настройки'!$B$3,"",IF(ISBLANK(AM46),IF('Настройки'!$B$9="Нулевой спрос",0,""),IF(AM46&lt;0,IF('Настройки'!$B$10="Исключить","",IF('Настройки'!$B$10="Абсолютные значения",ABS(AM46),AM46)),AM46)))</x:f>
      </x:c>
      <x:c r="CQ46" s="50" t="str">
        <x:f>IF(35&gt;'Настройки'!$B$3,"",IF(ISBLANK(AN46),IF('Настройки'!$B$9="Нулевой спрос",0,""),IF(AN46&lt;0,IF('Настройки'!$B$10="Исключить","",IF('Настройки'!$B$10="Абсолютные значения",ABS(AN46),AN46)),AN46)))</x:f>
      </x:c>
      <x:c r="CR46" s="50" t="str">
        <x:f>IF(36&gt;'Настройки'!$B$3,"",IF(ISBLANK(AO46),IF('Настройки'!$B$9="Нулевой спрос",0,""),IF(AO46&lt;0,IF('Настройки'!$B$10="Исключить","",IF('Настройки'!$B$10="Абсолютные значения",ABS(AO46),AO46)),AO46)))</x:f>
      </x:c>
      <x:c r="CS46" s="50" t="str">
        <x:f>IF(OR(1&gt;'Настройки'!$B$3,ISBLANK(BI46),BI46=0),"",BI46)</x:f>
      </x:c>
      <x:c r="CT46" s="50" t="str">
        <x:f>IF(OR(2&gt;'Настройки'!$B$3,ISBLANK(BJ46),BJ46=0),"",BJ46)</x:f>
      </x:c>
      <x:c r="CU46" s="50" t="str">
        <x:f>IF(OR(3&gt;'Настройки'!$B$3,ISBLANK(BK46),BK46=0),"",BK46)</x:f>
      </x:c>
      <x:c r="CV46" s="50" t="str">
        <x:f>IF(OR(4&gt;'Настройки'!$B$3,ISBLANK(BL46),BL46=0),"",BL46)</x:f>
      </x:c>
      <x:c r="CW46" s="50" t="str">
        <x:f>IF(OR(5&gt;'Настройки'!$B$3,ISBLANK(BM46),BM46=0),"",BM46)</x:f>
      </x:c>
      <x:c r="CX46" s="50" t="str">
        <x:f>IF(OR(6&gt;'Настройки'!$B$3,ISBLANK(BN46),BN46=0),"",BN46)</x:f>
      </x:c>
      <x:c r="CY46" s="50" t="str">
        <x:f>IF(OR(7&gt;'Настройки'!$B$3,ISBLANK(BO46),BO46=0),"",BO46)</x:f>
      </x:c>
      <x:c r="CZ46" s="50" t="str">
        <x:f>IF(OR(8&gt;'Настройки'!$B$3,ISBLANK(BP46),BP46=0),"",BP46)</x:f>
      </x:c>
      <x:c r="DA46" s="50" t="str">
        <x:f>IF(OR(9&gt;'Настройки'!$B$3,ISBLANK(BQ46),BQ46=0),"",BQ46)</x:f>
      </x:c>
      <x:c r="DB46" s="50" t="str">
        <x:f>IF(OR(10&gt;'Настройки'!$B$3,ISBLANK(BR46),BR46=0),"",BR46)</x:f>
      </x:c>
      <x:c r="DC46" s="50" t="str">
        <x:f>IF(OR(11&gt;'Настройки'!$B$3,ISBLANK(BS46),BS46=0),"",BS46)</x:f>
      </x:c>
      <x:c r="DD46" s="50" t="str">
        <x:f>IF(OR(12&gt;'Настройки'!$B$3,ISBLANK(BT46),BT46=0),"",BT46)</x:f>
      </x:c>
      <x:c r="DE46" s="50" t="str">
        <x:f>IF(OR(13&gt;'Настройки'!$B$3,ISBLANK(BU46),BU46=0),"",BU46)</x:f>
      </x:c>
      <x:c r="DF46" s="50" t="str">
        <x:f>IF(OR(14&gt;'Настройки'!$B$3,ISBLANK(BV46),BV46=0),"",BV46)</x:f>
      </x:c>
      <x:c r="DG46" s="50" t="str">
        <x:f>IF(OR(15&gt;'Настройки'!$B$3,ISBLANK(BW46),BW46=0),"",BW46)</x:f>
      </x:c>
      <x:c r="DH46" s="50" t="str">
        <x:f>IF(OR(16&gt;'Настройки'!$B$3,ISBLANK(BX46),BX46=0),"",BX46)</x:f>
      </x:c>
      <x:c r="DI46" s="50" t="str">
        <x:f>IF(OR(17&gt;'Настройки'!$B$3,ISBLANK(BY46),BY46=0),"",BY46)</x:f>
      </x:c>
      <x:c r="DJ46" s="50" t="str">
        <x:f>IF(OR(18&gt;'Настройки'!$B$3,ISBLANK(BZ46),BZ46=0),"",BZ46)</x:f>
      </x:c>
      <x:c r="DK46" s="50" t="str">
        <x:f>IF(OR(19&gt;'Настройки'!$B$3,ISBLANK(CA46),CA46=0),"",CA46)</x:f>
      </x:c>
      <x:c r="DL46" s="50" t="str">
        <x:f>IF(OR(20&gt;'Настройки'!$B$3,ISBLANK(CB46),CB46=0),"",CB46)</x:f>
      </x:c>
      <x:c r="DM46" s="50" t="str">
        <x:f>IF(OR(21&gt;'Настройки'!$B$3,ISBLANK(CC46),CC46=0),"",CC46)</x:f>
      </x:c>
      <x:c r="DN46" s="50" t="str">
        <x:f>IF(OR(22&gt;'Настройки'!$B$3,ISBLANK(CD46),CD46=0),"",CD46)</x:f>
      </x:c>
      <x:c r="DO46" s="50" t="str">
        <x:f>IF(OR(23&gt;'Настройки'!$B$3,ISBLANK(CE46),CE46=0),"",CE46)</x:f>
      </x:c>
      <x:c r="DP46" s="50" t="str">
        <x:f>IF(OR(24&gt;'Настройки'!$B$3,ISBLANK(CF46),CF46=0),"",CF46)</x:f>
      </x:c>
      <x:c r="DQ46" s="50" t="str">
        <x:f>IF(OR(25&gt;'Настройки'!$B$3,ISBLANK(CG46),CG46=0),"",CG46)</x:f>
      </x:c>
      <x:c r="DR46" s="50" t="str">
        <x:f>IF(OR(26&gt;'Настройки'!$B$3,ISBLANK(CH46),CH46=0),"",CH46)</x:f>
      </x:c>
      <x:c r="DS46" s="50" t="str">
        <x:f>IF(OR(27&gt;'Настройки'!$B$3,ISBLANK(CI46),CI46=0),"",CI46)</x:f>
      </x:c>
      <x:c r="DT46" s="50" t="str">
        <x:f>IF(OR(28&gt;'Настройки'!$B$3,ISBLANK(CJ46),CJ46=0),"",CJ46)</x:f>
      </x:c>
      <x:c r="DU46" s="50" t="str">
        <x:f>IF(OR(29&gt;'Настройки'!$B$3,ISBLANK(CK46),CK46=0),"",CK46)</x:f>
      </x:c>
      <x:c r="DV46" s="50" t="str">
        <x:f>IF(OR(30&gt;'Настройки'!$B$3,ISBLANK(CL46),CL46=0),"",CL46)</x:f>
      </x:c>
      <x:c r="DW46" s="50" t="str">
        <x:f>IF(OR(31&gt;'Настройки'!$B$3,ISBLANK(CM46),CM46=0),"",CM46)</x:f>
      </x:c>
      <x:c r="DX46" s="50" t="str">
        <x:f>IF(OR(32&gt;'Настройки'!$B$3,ISBLANK(CN46),CN46=0),"",CN46)</x:f>
      </x:c>
      <x:c r="DY46" s="50" t="str">
        <x:f>IF(OR(33&gt;'Настройки'!$B$3,ISBLANK(CO46),CO46=0),"",CO46)</x:f>
      </x:c>
      <x:c r="DZ46" s="50" t="str">
        <x:f>IF(OR(34&gt;'Настройки'!$B$3,ISBLANK(CP46),CP46=0),"",CP46)</x:f>
      </x:c>
      <x:c r="EA46" s="50" t="str">
        <x:f>IF(OR(35&gt;'Настройки'!$B$3,ISBLANK(CQ46),CQ46=0),"",CQ46)</x:f>
      </x:c>
      <x:c r="EB46" s="50" t="str">
        <x:f>IF(OR(36&gt;'Настройки'!$B$3,ISBLANK(CR46),CR46=0),"",CR46)</x:f>
      </x:c>
      <x:c r="EC46" s="50" t="str">
        <x:f>IF(A46="","",IF(OR(BB46="AZ",BB46="BZ"),10000+ROW(),IF(AZ46&gt;'Настройки'!$B$11,20000+ROW(),IF(BF46&lt;&gt;"Обычный",30000+ROW(),IF(AX46&lt;=0,40000+ROW(),"")))))</x:f>
      </x:c>
      <x:c r="ED46" s="50" t="str">
        <x:f>IF(EC46="","",COUNTIFS($EC$2:$EC$1001,"&gt;0",$EC$2:$EC$1001,"&lt;"&amp;EC46)+1)</x:f>
      </x:c>
    </x:row>
    <x:row r="47">
      <x:c r="A47" s="115"/>
      <x:c r="B47" s="115"/>
      <x:c r="C47" s="115"/>
      <x:c r="D47" s="118"/>
      <x:c r="E47" s="118"/>
      <x:c r="F47" s="118"/>
      <x:c r="G47" s="118"/>
      <x:c r="H47" s="118"/>
      <x:c r="I47" s="118"/>
      <x:c r="J47" s="118"/>
      <x:c r="K47" s="118"/>
      <x:c r="L47" s="118"/>
      <x:c r="M47" s="118"/>
      <x:c r="N47" s="118"/>
      <x:c r="O47" s="118"/>
      <x:c r="P47" s="118"/>
      <x:c r="Q47" s="118"/>
      <x:c r="R47" s="118"/>
      <x:c r="S47" s="118"/>
      <x:c r="T47" s="118"/>
      <x:c r="U47" s="118"/>
      <x:c r="V47" s="118"/>
      <x:c r="W47" s="118"/>
      <x:c r="X47" s="118"/>
      <x:c r="Y47" s="118"/>
      <x:c r="Z47" s="118"/>
      <x:c r="AA47" s="118"/>
      <x:c r="AB47" s="118"/>
      <x:c r="AC47" s="118"/>
      <x:c r="AD47" s="118"/>
      <x:c r="AE47" s="118"/>
      <x:c r="AF47" s="118"/>
      <x:c r="AG47" s="118"/>
      <x:c r="AH47" s="118"/>
      <x:c r="AI47" s="118"/>
      <x:c r="AJ47" s="118"/>
      <x:c r="AK47" s="118"/>
      <x:c r="AL47" s="118"/>
      <x:c r="AM47" s="118"/>
      <x:c r="AN47" s="118"/>
      <x:c r="AO47" s="118"/>
      <x:c r="AP47" s="115"/>
      <x:c r="AQ47" s="49" t="str">
        <x:f>IF(A47="","",COUNT(BI47:INDEX(BI47:CR47,1,'Настройки'!$B$3)))</x:f>
      </x:c>
      <x:c r="AR47" s="49" t="str">
        <x:f>IF(A47="","",SUM(BI47:INDEX(BI47:CR47,1,'Настройки'!$B$3)))</x:f>
      </x:c>
      <x:c r="AS47" s="58" t="str">
        <x:f>IF(A47="","",IF('Настройки'!$B$4="Стоимость потребления",AR47*D47,IF('Настройки'!$B$4="Количество",AR47,E47)))</x:f>
      </x:c>
      <x:c r="AT47" s="61" t="str">
        <x:f>IF(OR(A47="",AS47&lt;0,SUM($AS$2:$AS$1001)&lt;=0),"",AS47/SUM($AS$2:$AS$1001))</x:f>
      </x:c>
      <x:c r="AU47" s="61" t="str">
        <x:f>IF(OR(A47="",AS47&lt;0,SUM($AS$2:$AS$1001)&lt;=0),"",SUMIFS($AS$2:$AS$1001,$AS$2:$AS$1001,"&gt;"&amp;AS47)/SUM($AS$2:$AS$1001))</x:f>
      </x:c>
      <x:c r="AV47" s="61" t="str">
        <x:f>IF(OR(A47="",AS47&lt;0,SUM($AS$2:$AS$1001)&lt;=0),"",SUMIFS($AS$2:$AS$1001,$AS$2:$AS$1001,"&gt;="&amp;AS47)/SUM($AS$2:$AS$1001))</x:f>
      </x:c>
      <x:c r="AW47" s="49" t="str">
        <x:f>IF(A47="","",IF(SUM($AS$2:$AS$1001)&lt;=0,"Не определён",IF(AS47&lt;0,"Исключение",IF(AU47&lt;'Настройки'!$B$5,"A",IF(AU47&lt;'Настройки'!$B$6,"B","C")))))</x:f>
      </x:c>
      <x:c r="AX47" s="58" t="str">
        <x:f>IF(A47="","",IF(AQ47=0,"",AVERAGE(BI47:INDEX(BI47:CR47,1,'Настройки'!$B$3))))</x:f>
      </x:c>
      <x:c r="AY47" s="58" t="str">
        <x:f>IF(OR(A47="",AQ47=0),"",STDEVP(BI47:INDEX(BI47:CR47,1,'Настройки'!$B$3)))</x:f>
      </x:c>
      <x:c r="AZ47" s="61" t="str">
        <x:f>IF(OR(A47="",AQ47&lt;'Настройки'!$B$12,AX47&lt;=0,AND('Настройки'!$B$10="Блокировать",COUNTIF(F47:INDEX(F47:AO47,1,'Настройки'!$B$3),"&lt;0")&gt;0)),"",AY47/ABS(AX47))</x:f>
      </x:c>
      <x:c r="BA47" s="49" t="str">
        <x:f>IF(A47="","",IF(AND('Настройки'!$B$10="Блокировать",COUNTIF(F47:INDEX(F47:AO47,1,'Настройки'!$B$3),"&lt;0")&gt;0),"Не определён",IF(AQ47&lt;'Настройки'!$B$12,"Не определён",IF(AX47=0,"Нет спроса",IF(AX47&lt;0,"Не определён",IF(AZ47&lt;='Настройки'!$B$7,"X",IF(AZ47&lt;='Настройки'!$B$8,"Y","Z")))))))</x:f>
      </x:c>
      <x:c r="BB47" s="49" t="str">
        <x:f>IF(OR(A47="",LEN(AW47)&lt;&gt;1,LEN(BA47)&lt;&gt;1),"",AW47&amp;BA47)</x:f>
      </x:c>
      <x:c r="BC47" s="61" t="str">
        <x:f>IF(OR(A47="",AQ47=0),"",(COUNT(BI47:INDEX(BI47:CR47,1,'Настройки'!$B$3))-COUNT(CS47:INDEX(CS47:EB47,1,'Настройки'!$B$3)))/AQ47)</x:f>
      </x:c>
      <x:c r="BD47" s="64" t="str">
        <x:f>IF(OR(A47="",COUNT(CS47:INDEX(CS47:EB47,1,'Настройки'!$B$3))=0),"",AQ47/COUNT(CS47:INDEX(CS47:EB47,1,'Настройки'!$B$3)))</x:f>
      </x:c>
      <x:c r="BE47" s="64" t="str">
        <x:f>IF(OR(A47="",COUNT(CS47:INDEX(CS47:EB47,1,'Настройки'!$B$3))=0),"",IF(AVERAGE(CS47:INDEX(CS47:EB47,1,'Настройки'!$B$3))=0,"",(STDEVP(CS47:INDEX(CS47:EB47,1,'Настройки'!$B$3))/ABS(AVERAGE(CS47:INDEX(CS47:EB47,1,'Настройки'!$B$3))))^2))</x:f>
      </x:c>
      <x:c r="BF47" s="49" t="str">
        <x:f>IF(A47="","",IF(AQ47&lt;3,"Недостаточно",IF(AQ47&lt;6,"Предварительный","Обычный")))</x:f>
      </x:c>
      <x:c r="BG47" s="49" t="str">
        <x:f>IF(A47="","",IF(COUNTIF(F47:INDEX(F47:AO47,1,'Настройки'!$B$3),"&lt;0")&gt;0,IF('Настройки'!$B$10="Блокировать","Отрицательный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"),"")&amp;IF(AQ47&lt;3,"Недостаточно истории. ",IF(AQ47&lt;6,"Предварительная классификация. ",""))&amp;IF(AX47=0,"Нет спроса за горизонт. ","")&amp;IF(AZ47&gt;'Настройки'!$B$11,"Экстремальная вариативность. ",""))</x:f>
      </x:c>
      <x:c r="BH47" s="49" t="str">
        <x:f>IF(A47="","",IFERROR(VLOOKUP(BB47,'Настройки'!$D$3:$E$11,2,FALSE),"Сначала проверьте исходные данные и историю спроса.")&amp;" Уточните срок поставки, MOQ и критичность.")</x:f>
      </x:c>
      <x:c r="BI47" s="50" t="str">
        <x:f>IF(1&gt;'Настройки'!$B$3,"",IF(ISBLANK(F47),IF('Настройки'!$B$9="Нулевой спрос",0,""),IF(F47&lt;0,IF('Настройки'!$B$10="Исключить","",IF('Настройки'!$B$10="Абсолютные значения",ABS(F47),F47)),F47)))</x:f>
      </x:c>
      <x:c r="BJ47" s="50" t="str">
        <x:f>IF(2&gt;'Настройки'!$B$3,"",IF(ISBLANK(G47),IF('Настройки'!$B$9="Нулевой спрос",0,""),IF(G47&lt;0,IF('Настройки'!$B$10="Исключить","",IF('Настройки'!$B$10="Абсолютные значения",ABS(G47),G47)),G47)))</x:f>
      </x:c>
      <x:c r="BK47" s="50" t="str">
        <x:f>IF(3&gt;'Настройки'!$B$3,"",IF(ISBLANK(H47),IF('Настройки'!$B$9="Нулевой спрос",0,""),IF(H47&lt;0,IF('Настройки'!$B$10="Исключить","",IF('Настройки'!$B$10="Абсолютные значения",ABS(H47),H47)),H47)))</x:f>
      </x:c>
      <x:c r="BL47" s="50" t="str">
        <x:f>IF(4&gt;'Настройки'!$B$3,"",IF(ISBLANK(I47),IF('Настройки'!$B$9="Нулевой спрос",0,""),IF(I47&lt;0,IF('Настройки'!$B$10="Исключить","",IF('Настройки'!$B$10="Абсолютные значения",ABS(I47),I47)),I47)))</x:f>
      </x:c>
      <x:c r="BM47" s="50" t="str">
        <x:f>IF(5&gt;'Настройки'!$B$3,"",IF(ISBLANK(J47),IF('Настройки'!$B$9="Нулевой спрос",0,""),IF(J47&lt;0,IF('Настройки'!$B$10="Исключить","",IF('Настройки'!$B$10="Абсолютные значения",ABS(J47),J47)),J47)))</x:f>
      </x:c>
      <x:c r="BN47" s="50" t="str">
        <x:f>IF(6&gt;'Настройки'!$B$3,"",IF(ISBLANK(K47),IF('Настройки'!$B$9="Нулевой спрос",0,""),IF(K47&lt;0,IF('Настройки'!$B$10="Исключить","",IF('Настройки'!$B$10="Абсолютные значения",ABS(K47),K47)),K47)))</x:f>
      </x:c>
      <x:c r="BO47" s="50" t="str">
        <x:f>IF(7&gt;'Настройки'!$B$3,"",IF(ISBLANK(L47),IF('Настройки'!$B$9="Нулевой спрос",0,""),IF(L47&lt;0,IF('Настройки'!$B$10="Исключить","",IF('Настройки'!$B$10="Абсолютные значения",ABS(L47),L47)),L47)))</x:f>
      </x:c>
      <x:c r="BP47" s="50" t="str">
        <x:f>IF(8&gt;'Настройки'!$B$3,"",IF(ISBLANK(M47),IF('Настройки'!$B$9="Нулевой спрос",0,""),IF(M47&lt;0,IF('Настройки'!$B$10="Исключить","",IF('Настройки'!$B$10="Абсолютные значения",ABS(M47),M47)),M47)))</x:f>
      </x:c>
      <x:c r="BQ47" s="50" t="str">
        <x:f>IF(9&gt;'Настройки'!$B$3,"",IF(ISBLANK(N47),IF('Настройки'!$B$9="Нулевой спрос",0,""),IF(N47&lt;0,IF('Настройки'!$B$10="Исключить","",IF('Настройки'!$B$10="Абсолютные значения",ABS(N47),N47)),N47)))</x:f>
      </x:c>
      <x:c r="BR47" s="50" t="str">
        <x:f>IF(10&gt;'Настройки'!$B$3,"",IF(ISBLANK(O47),IF('Настройки'!$B$9="Нулевой спрос",0,""),IF(O47&lt;0,IF('Настройки'!$B$10="Исключить","",IF('Настройки'!$B$10="Абсолютные значения",ABS(O47),O47)),O47)))</x:f>
      </x:c>
      <x:c r="BS47" s="50" t="str">
        <x:f>IF(11&gt;'Настройки'!$B$3,"",IF(ISBLANK(P47),IF('Настройки'!$B$9="Нулевой спрос",0,""),IF(P47&lt;0,IF('Настройки'!$B$10="Исключить","",IF('Настройки'!$B$10="Абсолютные значения",ABS(P47),P47)),P47)))</x:f>
      </x:c>
      <x:c r="BT47" s="50" t="str">
        <x:f>IF(12&gt;'Настройки'!$B$3,"",IF(ISBLANK(Q47),IF('Настройки'!$B$9="Нулевой спрос",0,""),IF(Q47&lt;0,IF('Настройки'!$B$10="Исключить","",IF('Настройки'!$B$10="Абсолютные значения",ABS(Q47),Q47)),Q47)))</x:f>
      </x:c>
      <x:c r="BU47" s="50" t="str">
        <x:f>IF(13&gt;'Настройки'!$B$3,"",IF(ISBLANK(R47),IF('Настройки'!$B$9="Нулевой спрос",0,""),IF(R47&lt;0,IF('Настройки'!$B$10="Исключить","",IF('Настройки'!$B$10="Абсолютные значения",ABS(R47),R47)),R47)))</x:f>
      </x:c>
      <x:c r="BV47" s="50" t="str">
        <x:f>IF(14&gt;'Настройки'!$B$3,"",IF(ISBLANK(S47),IF('Настройки'!$B$9="Нулевой спрос",0,""),IF(S47&lt;0,IF('Настройки'!$B$10="Исключить","",IF('Настройки'!$B$10="Абсолютные значения",ABS(S47),S47)),S47)))</x:f>
      </x:c>
      <x:c r="BW47" s="50" t="str">
        <x:f>IF(15&gt;'Настройки'!$B$3,"",IF(ISBLANK(T47),IF('Настройки'!$B$9="Нулевой спрос",0,""),IF(T47&lt;0,IF('Настройки'!$B$10="Исключить","",IF('Настройки'!$B$10="Абсолютные значения",ABS(T47),T47)),T47)))</x:f>
      </x:c>
      <x:c r="BX47" s="50" t="str">
        <x:f>IF(16&gt;'Настройки'!$B$3,"",IF(ISBLANK(U47),IF('Настройки'!$B$9="Нулевой спрос",0,""),IF(U47&lt;0,IF('Настройки'!$B$10="Исключить","",IF('Настройки'!$B$10="Абсолютные значения",ABS(U47),U47)),U47)))</x:f>
      </x:c>
      <x:c r="BY47" s="50" t="str">
        <x:f>IF(17&gt;'Настройки'!$B$3,"",IF(ISBLANK(V47),IF('Настройки'!$B$9="Нулевой спрос",0,""),IF(V47&lt;0,IF('Настройки'!$B$10="Исключить","",IF('Настройки'!$B$10="Абсолютные значения",ABS(V47),V47)),V47)))</x:f>
      </x:c>
      <x:c r="BZ47" s="50" t="str">
        <x:f>IF(18&gt;'Настройки'!$B$3,"",IF(ISBLANK(W47),IF('Настройки'!$B$9="Нулевой спрос",0,""),IF(W47&lt;0,IF('Настройки'!$B$10="Исключить","",IF('Настройки'!$B$10="Абсолютные значения",ABS(W47),W47)),W47)))</x:f>
      </x:c>
      <x:c r="CA47" s="50" t="str">
        <x:f>IF(19&gt;'Настройки'!$B$3,"",IF(ISBLANK(X47),IF('Настройки'!$B$9="Нулевой спрос",0,""),IF(X47&lt;0,IF('Настройки'!$B$10="Исключить","",IF('Настройки'!$B$10="Абсолютные значения",ABS(X47),X47)),X47)))</x:f>
      </x:c>
      <x:c r="CB47" s="50" t="str">
        <x:f>IF(20&gt;'Настройки'!$B$3,"",IF(ISBLANK(Y47),IF('Настройки'!$B$9="Нулевой спрос",0,""),IF(Y47&lt;0,IF('Настройки'!$B$10="Исключить","",IF('Настройки'!$B$10="Абсолютные значения",ABS(Y47),Y47)),Y47)))</x:f>
      </x:c>
      <x:c r="CC47" s="50" t="str">
        <x:f>IF(21&gt;'Настройки'!$B$3,"",IF(ISBLANK(Z47),IF('Настройки'!$B$9="Нулевой спрос",0,""),IF(Z47&lt;0,IF('Настройки'!$B$10="Исключить","",IF('Настройки'!$B$10="Абсолютные значения",ABS(Z47),Z47)),Z47)))</x:f>
      </x:c>
      <x:c r="CD47" s="50" t="str">
        <x:f>IF(22&gt;'Настройки'!$B$3,"",IF(ISBLANK(AA47),IF('Настройки'!$B$9="Нулевой спрос",0,""),IF(AA47&lt;0,IF('Настройки'!$B$10="Исключить","",IF('Настройки'!$B$10="Абсолютные значения",ABS(AA47),AA47)),AA47)))</x:f>
      </x:c>
      <x:c r="CE47" s="50" t="str">
        <x:f>IF(23&gt;'Настройки'!$B$3,"",IF(ISBLANK(AB47),IF('Настройки'!$B$9="Нулевой спрос",0,""),IF(AB47&lt;0,IF('Настройки'!$B$10="Исключить","",IF('Настройки'!$B$10="Абсолютные значения",ABS(AB47),AB47)),AB47)))</x:f>
      </x:c>
      <x:c r="CF47" s="50" t="str">
        <x:f>IF(24&gt;'Настройки'!$B$3,"",IF(ISBLANK(AC47),IF('Настройки'!$B$9="Нулевой спрос",0,""),IF(AC47&lt;0,IF('Настройки'!$B$10="Исключить","",IF('Настройки'!$B$10="Абсолютные значения",ABS(AC47),AC47)),AC47)))</x:f>
      </x:c>
      <x:c r="CG47" s="50" t="str">
        <x:f>IF(25&gt;'Настройки'!$B$3,"",IF(ISBLANK(AD47),IF('Настройки'!$B$9="Нулевой спрос",0,""),IF(AD47&lt;0,IF('Настройки'!$B$10="Исключить","",IF('Настройки'!$B$10="Абсолютные значения",ABS(AD47),AD47)),AD47)))</x:f>
      </x:c>
      <x:c r="CH47" s="50" t="str">
        <x:f>IF(26&gt;'Настройки'!$B$3,"",IF(ISBLANK(AE47),IF('Настройки'!$B$9="Нулевой спрос",0,""),IF(AE47&lt;0,IF('Настройки'!$B$10="Исключить","",IF('Настройки'!$B$10="Абсолютные значения",ABS(AE47),AE47)),AE47)))</x:f>
      </x:c>
      <x:c r="CI47" s="50" t="str">
        <x:f>IF(27&gt;'Настройки'!$B$3,"",IF(ISBLANK(AF47),IF('Настройки'!$B$9="Нулевой спрос",0,""),IF(AF47&lt;0,IF('Настройки'!$B$10="Исключить","",IF('Настройки'!$B$10="Абсолютные значения",ABS(AF47),AF47)),AF47)))</x:f>
      </x:c>
      <x:c r="CJ47" s="50" t="str">
        <x:f>IF(28&gt;'Настройки'!$B$3,"",IF(ISBLANK(AG47),IF('Настройки'!$B$9="Нулевой спрос",0,""),IF(AG47&lt;0,IF('Настройки'!$B$10="Исключить","",IF('Настройки'!$B$10="Абсолютные значения",ABS(AG47),AG47)),AG47)))</x:f>
      </x:c>
      <x:c r="CK47" s="50" t="str">
        <x:f>IF(29&gt;'Настройки'!$B$3,"",IF(ISBLANK(AH47),IF('Настройки'!$B$9="Нулевой спрос",0,""),IF(AH47&lt;0,IF('Настройки'!$B$10="Исключить","",IF('Настройки'!$B$10="Абсолютные значения",ABS(AH47),AH47)),AH47)))</x:f>
      </x:c>
      <x:c r="CL47" s="50" t="str">
        <x:f>IF(30&gt;'Настройки'!$B$3,"",IF(ISBLANK(AI47),IF('Настройки'!$B$9="Нулевой спрос",0,""),IF(AI47&lt;0,IF('Настройки'!$B$10="Исключить","",IF('Настройки'!$B$10="Абсолютные значения",ABS(AI47),AI47)),AI47)))</x:f>
      </x:c>
      <x:c r="CM47" s="50" t="str">
        <x:f>IF(31&gt;'Настройки'!$B$3,"",IF(ISBLANK(AJ47),IF('Настройки'!$B$9="Нулевой спрос",0,""),IF(AJ47&lt;0,IF('Настройки'!$B$10="Исключить","",IF('Настройки'!$B$10="Абсолютные значения",ABS(AJ47),AJ47)),AJ47)))</x:f>
      </x:c>
      <x:c r="CN47" s="50" t="str">
        <x:f>IF(32&gt;'Настройки'!$B$3,"",IF(ISBLANK(AK47),IF('Настройки'!$B$9="Нулевой спрос",0,""),IF(AK47&lt;0,IF('Настройки'!$B$10="Исключить","",IF('Настройки'!$B$10="Абсолютные значения",ABS(AK47),AK47)),AK47)))</x:f>
      </x:c>
      <x:c r="CO47" s="50" t="str">
        <x:f>IF(33&gt;'Настройки'!$B$3,"",IF(ISBLANK(AL47),IF('Настройки'!$B$9="Нулевой спрос",0,""),IF(AL47&lt;0,IF('Настройки'!$B$10="Исключить","",IF('Настройки'!$B$10="Абсолютные значения",ABS(AL47),AL47)),AL47)))</x:f>
      </x:c>
      <x:c r="CP47" s="50" t="str">
        <x:f>IF(34&gt;'Настройки'!$B$3,"",IF(ISBLANK(AM47),IF('Настройки'!$B$9="Нулевой спрос",0,""),IF(AM47&lt;0,IF('Настройки'!$B$10="Исключить","",IF('Настройки'!$B$10="Абсолютные значения",ABS(AM47),AM47)),AM47)))</x:f>
      </x:c>
      <x:c r="CQ47" s="50" t="str">
        <x:f>IF(35&gt;'Настройки'!$B$3,"",IF(ISBLANK(AN47),IF('Настройки'!$B$9="Нулевой спрос",0,""),IF(AN47&lt;0,IF('Настройки'!$B$10="Исключить","",IF('Настройки'!$B$10="Абсолютные значения",ABS(AN47),AN47)),AN47)))</x:f>
      </x:c>
      <x:c r="CR47" s="50" t="str">
        <x:f>IF(36&gt;'Настройки'!$B$3,"",IF(ISBLANK(AO47),IF('Настройки'!$B$9="Нулевой спрос",0,""),IF(AO47&lt;0,IF('Настройки'!$B$10="Исключить","",IF('Настройки'!$B$10="Абсолютные значения",ABS(AO47),AO47)),AO47)))</x:f>
      </x:c>
      <x:c r="CS47" s="50" t="str">
        <x:f>IF(OR(1&gt;'Настройки'!$B$3,ISBLANK(BI47),BI47=0),"",BI47)</x:f>
      </x:c>
      <x:c r="CT47" s="50" t="str">
        <x:f>IF(OR(2&gt;'Настройки'!$B$3,ISBLANK(BJ47),BJ47=0),"",BJ47)</x:f>
      </x:c>
      <x:c r="CU47" s="50" t="str">
        <x:f>IF(OR(3&gt;'Настройки'!$B$3,ISBLANK(BK47),BK47=0),"",BK47)</x:f>
      </x:c>
      <x:c r="CV47" s="50" t="str">
        <x:f>IF(OR(4&gt;'Настройки'!$B$3,ISBLANK(BL47),BL47=0),"",BL47)</x:f>
      </x:c>
      <x:c r="CW47" s="50" t="str">
        <x:f>IF(OR(5&gt;'Настройки'!$B$3,ISBLANK(BM47),BM47=0),"",BM47)</x:f>
      </x:c>
      <x:c r="CX47" s="50" t="str">
        <x:f>IF(OR(6&gt;'Настройки'!$B$3,ISBLANK(BN47),BN47=0),"",BN47)</x:f>
      </x:c>
      <x:c r="CY47" s="50" t="str">
        <x:f>IF(OR(7&gt;'Настройки'!$B$3,ISBLANK(BO47),BO47=0),"",BO47)</x:f>
      </x:c>
      <x:c r="CZ47" s="50" t="str">
        <x:f>IF(OR(8&gt;'Настройки'!$B$3,ISBLANK(BP47),BP47=0),"",BP47)</x:f>
      </x:c>
      <x:c r="DA47" s="50" t="str">
        <x:f>IF(OR(9&gt;'Настройки'!$B$3,ISBLANK(BQ47),BQ47=0),"",BQ47)</x:f>
      </x:c>
      <x:c r="DB47" s="50" t="str">
        <x:f>IF(OR(10&gt;'Настройки'!$B$3,ISBLANK(BR47),BR47=0),"",BR47)</x:f>
      </x:c>
      <x:c r="DC47" s="50" t="str">
        <x:f>IF(OR(11&gt;'Настройки'!$B$3,ISBLANK(BS47),BS47=0),"",BS47)</x:f>
      </x:c>
      <x:c r="DD47" s="50" t="str">
        <x:f>IF(OR(12&gt;'Настройки'!$B$3,ISBLANK(BT47),BT47=0),"",BT47)</x:f>
      </x:c>
      <x:c r="DE47" s="50" t="str">
        <x:f>IF(OR(13&gt;'Настройки'!$B$3,ISBLANK(BU47),BU47=0),"",BU47)</x:f>
      </x:c>
      <x:c r="DF47" s="50" t="str">
        <x:f>IF(OR(14&gt;'Настройки'!$B$3,ISBLANK(BV47),BV47=0),"",BV47)</x:f>
      </x:c>
      <x:c r="DG47" s="50" t="str">
        <x:f>IF(OR(15&gt;'Настройки'!$B$3,ISBLANK(BW47),BW47=0),"",BW47)</x:f>
      </x:c>
      <x:c r="DH47" s="50" t="str">
        <x:f>IF(OR(16&gt;'Настройки'!$B$3,ISBLANK(BX47),BX47=0),"",BX47)</x:f>
      </x:c>
      <x:c r="DI47" s="50" t="str">
        <x:f>IF(OR(17&gt;'Настройки'!$B$3,ISBLANK(BY47),BY47=0),"",BY47)</x:f>
      </x:c>
      <x:c r="DJ47" s="50" t="str">
        <x:f>IF(OR(18&gt;'Настройки'!$B$3,ISBLANK(BZ47),BZ47=0),"",BZ47)</x:f>
      </x:c>
      <x:c r="DK47" s="50" t="str">
        <x:f>IF(OR(19&gt;'Настройки'!$B$3,ISBLANK(CA47),CA47=0),"",CA47)</x:f>
      </x:c>
      <x:c r="DL47" s="50" t="str">
        <x:f>IF(OR(20&gt;'Настройки'!$B$3,ISBLANK(CB47),CB47=0),"",CB47)</x:f>
      </x:c>
      <x:c r="DM47" s="50" t="str">
        <x:f>IF(OR(21&gt;'Настройки'!$B$3,ISBLANK(CC47),CC47=0),"",CC47)</x:f>
      </x:c>
      <x:c r="DN47" s="50" t="str">
        <x:f>IF(OR(22&gt;'Настройки'!$B$3,ISBLANK(CD47),CD47=0),"",CD47)</x:f>
      </x:c>
      <x:c r="DO47" s="50" t="str">
        <x:f>IF(OR(23&gt;'Настройки'!$B$3,ISBLANK(CE47),CE47=0),"",CE47)</x:f>
      </x:c>
      <x:c r="DP47" s="50" t="str">
        <x:f>IF(OR(24&gt;'Настройки'!$B$3,ISBLANK(CF47),CF47=0),"",CF47)</x:f>
      </x:c>
      <x:c r="DQ47" s="50" t="str">
        <x:f>IF(OR(25&gt;'Настройки'!$B$3,ISBLANK(CG47),CG47=0),"",CG47)</x:f>
      </x:c>
      <x:c r="DR47" s="50" t="str">
        <x:f>IF(OR(26&gt;'Настройки'!$B$3,ISBLANK(CH47),CH47=0),"",CH47)</x:f>
      </x:c>
      <x:c r="DS47" s="50" t="str">
        <x:f>IF(OR(27&gt;'Настройки'!$B$3,ISBLANK(CI47),CI47=0),"",CI47)</x:f>
      </x:c>
      <x:c r="DT47" s="50" t="str">
        <x:f>IF(OR(28&gt;'Настройки'!$B$3,ISBLANK(CJ47),CJ47=0),"",CJ47)</x:f>
      </x:c>
      <x:c r="DU47" s="50" t="str">
        <x:f>IF(OR(29&gt;'Настройки'!$B$3,ISBLANK(CK47),CK47=0),"",CK47)</x:f>
      </x:c>
      <x:c r="DV47" s="50" t="str">
        <x:f>IF(OR(30&gt;'Настройки'!$B$3,ISBLANK(CL47),CL47=0),"",CL47)</x:f>
      </x:c>
      <x:c r="DW47" s="50" t="str">
        <x:f>IF(OR(31&gt;'Настройки'!$B$3,ISBLANK(CM47),CM47=0),"",CM47)</x:f>
      </x:c>
      <x:c r="DX47" s="50" t="str">
        <x:f>IF(OR(32&gt;'Настройки'!$B$3,ISBLANK(CN47),CN47=0),"",CN47)</x:f>
      </x:c>
      <x:c r="DY47" s="50" t="str">
        <x:f>IF(OR(33&gt;'Настройки'!$B$3,ISBLANK(CO47),CO47=0),"",CO47)</x:f>
      </x:c>
      <x:c r="DZ47" s="50" t="str">
        <x:f>IF(OR(34&gt;'Настройки'!$B$3,ISBLANK(CP47),CP47=0),"",CP47)</x:f>
      </x:c>
      <x:c r="EA47" s="50" t="str">
        <x:f>IF(OR(35&gt;'Настройки'!$B$3,ISBLANK(CQ47),CQ47=0),"",CQ47)</x:f>
      </x:c>
      <x:c r="EB47" s="50" t="str">
        <x:f>IF(OR(36&gt;'Настройки'!$B$3,ISBLANK(CR47),CR47=0),"",CR47)</x:f>
      </x:c>
      <x:c r="EC47" s="50" t="str">
        <x:f>IF(A47="","",IF(OR(BB47="AZ",BB47="BZ"),10000+ROW(),IF(AZ47&gt;'Настройки'!$B$11,20000+ROW(),IF(BF47&lt;&gt;"Обычный",30000+ROW(),IF(AX47&lt;=0,40000+ROW(),"")))))</x:f>
      </x:c>
      <x:c r="ED47" s="50" t="str">
        <x:f>IF(EC47="","",COUNTIFS($EC$2:$EC$1001,"&gt;0",$EC$2:$EC$1001,"&lt;"&amp;EC47)+1)</x:f>
      </x:c>
    </x:row>
    <x:row r="48">
      <x:c r="A48" s="115"/>
      <x:c r="B48" s="115"/>
      <x:c r="C48" s="115"/>
      <x:c r="D48" s="118"/>
      <x:c r="E48" s="118"/>
      <x:c r="F48" s="118"/>
      <x:c r="G48" s="118"/>
      <x:c r="H48" s="118"/>
      <x:c r="I48" s="118"/>
      <x:c r="J48" s="118"/>
      <x:c r="K48" s="118"/>
      <x:c r="L48" s="118"/>
      <x:c r="M48" s="118"/>
      <x:c r="N48" s="118"/>
      <x:c r="O48" s="118"/>
      <x:c r="P48" s="118"/>
      <x:c r="Q48" s="118"/>
      <x:c r="R48" s="118"/>
      <x:c r="S48" s="118"/>
      <x:c r="T48" s="118"/>
      <x:c r="U48" s="118"/>
      <x:c r="V48" s="118"/>
      <x:c r="W48" s="118"/>
      <x:c r="X48" s="118"/>
      <x:c r="Y48" s="118"/>
      <x:c r="Z48" s="118"/>
      <x:c r="AA48" s="118"/>
      <x:c r="AB48" s="118"/>
      <x:c r="AC48" s="118"/>
      <x:c r="AD48" s="118"/>
      <x:c r="AE48" s="118"/>
      <x:c r="AF48" s="118"/>
      <x:c r="AG48" s="118"/>
      <x:c r="AH48" s="118"/>
      <x:c r="AI48" s="118"/>
      <x:c r="AJ48" s="118"/>
      <x:c r="AK48" s="118"/>
      <x:c r="AL48" s="118"/>
      <x:c r="AM48" s="118"/>
      <x:c r="AN48" s="118"/>
      <x:c r="AO48" s="118"/>
      <x:c r="AP48" s="115"/>
      <x:c r="AQ48" s="49" t="str">
        <x:f>IF(A48="","",COUNT(BI48:INDEX(BI48:CR48,1,'Настройки'!$B$3)))</x:f>
      </x:c>
      <x:c r="AR48" s="49" t="str">
        <x:f>IF(A48="","",SUM(BI48:INDEX(BI48:CR48,1,'Настройки'!$B$3)))</x:f>
      </x:c>
      <x:c r="AS48" s="58" t="str">
        <x:f>IF(A48="","",IF('Настройки'!$B$4="Стоимость потребления",AR48*D48,IF('Настройки'!$B$4="Количество",AR48,E48)))</x:f>
      </x:c>
      <x:c r="AT48" s="61" t="str">
        <x:f>IF(OR(A48="",AS48&lt;0,SUM($AS$2:$AS$1001)&lt;=0),"",AS48/SUM($AS$2:$AS$1001))</x:f>
      </x:c>
      <x:c r="AU48" s="61" t="str">
        <x:f>IF(OR(A48="",AS48&lt;0,SUM($AS$2:$AS$1001)&lt;=0),"",SUMIFS($AS$2:$AS$1001,$AS$2:$AS$1001,"&gt;"&amp;AS48)/SUM($AS$2:$AS$1001))</x:f>
      </x:c>
      <x:c r="AV48" s="61" t="str">
        <x:f>IF(OR(A48="",AS48&lt;0,SUM($AS$2:$AS$1001)&lt;=0),"",SUMIFS($AS$2:$AS$1001,$AS$2:$AS$1001,"&gt;="&amp;AS48)/SUM($AS$2:$AS$1001))</x:f>
      </x:c>
      <x:c r="AW48" s="49" t="str">
        <x:f>IF(A48="","",IF(SUM($AS$2:$AS$1001)&lt;=0,"Не определён",IF(AS48&lt;0,"Исключение",IF(AU48&lt;'Настройки'!$B$5,"A",IF(AU48&lt;'Настройки'!$B$6,"B","C")))))</x:f>
      </x:c>
      <x:c r="AX48" s="58" t="str">
        <x:f>IF(A48="","",IF(AQ48=0,"",AVERAGE(BI48:INDEX(BI48:CR48,1,'Настройки'!$B$3))))</x:f>
      </x:c>
      <x:c r="AY48" s="58" t="str">
        <x:f>IF(OR(A48="",AQ48=0),"",STDEVP(BI48:INDEX(BI48:CR48,1,'Настройки'!$B$3)))</x:f>
      </x:c>
      <x:c r="AZ48" s="61" t="str">
        <x:f>IF(OR(A48="",AQ48&lt;'Настройки'!$B$12,AX48&lt;=0,AND('Настройки'!$B$10="Блокировать",COUNTIF(F48:INDEX(F48:AO48,1,'Настройки'!$B$3),"&lt;0")&gt;0)),"",AY48/ABS(AX48))</x:f>
      </x:c>
      <x:c r="BA48" s="49" t="str">
        <x:f>IF(A48="","",IF(AND('Настройки'!$B$10="Блокировать",COUNTIF(F48:INDEX(F48:AO48,1,'Настройки'!$B$3),"&lt;0")&gt;0),"Не определён",IF(AQ48&lt;'Настройки'!$B$12,"Не определён",IF(AX48=0,"Нет спроса",IF(AX48&lt;0,"Не определён",IF(AZ48&lt;='Настройки'!$B$7,"X",IF(AZ48&lt;='Настройки'!$B$8,"Y","Z")))))))</x:f>
      </x:c>
      <x:c r="BB48" s="49" t="str">
        <x:f>IF(OR(A48="",LEN(AW48)&lt;&gt;1,LEN(BA48)&lt;&gt;1),"",AW48&amp;BA48)</x:f>
      </x:c>
      <x:c r="BC48" s="61" t="str">
        <x:f>IF(OR(A48="",AQ48=0),"",(COUNT(BI48:INDEX(BI48:CR48,1,'Настройки'!$B$3))-COUNT(CS48:INDEX(CS48:EB48,1,'Настройки'!$B$3)))/AQ48)</x:f>
      </x:c>
      <x:c r="BD48" s="64" t="str">
        <x:f>IF(OR(A48="",COUNT(CS48:INDEX(CS48:EB48,1,'Настройки'!$B$3))=0),"",AQ48/COUNT(CS48:INDEX(CS48:EB48,1,'Настройки'!$B$3)))</x:f>
      </x:c>
      <x:c r="BE48" s="64" t="str">
        <x:f>IF(OR(A48="",COUNT(CS48:INDEX(CS48:EB48,1,'Настройки'!$B$3))=0),"",IF(AVERAGE(CS48:INDEX(CS48:EB48,1,'Настройки'!$B$3))=0,"",(STDEVP(CS48:INDEX(CS48:EB48,1,'Настройки'!$B$3))/ABS(AVERAGE(CS48:INDEX(CS48:EB48,1,'Настройки'!$B$3))))^2))</x:f>
      </x:c>
      <x:c r="BF48" s="49" t="str">
        <x:f>IF(A48="","",IF(AQ48&lt;3,"Недостаточно",IF(AQ48&lt;6,"Предварительный","Обычный")))</x:f>
      </x:c>
      <x:c r="BG48" s="49" t="str">
        <x:f>IF(A48="","",IF(COUNTIF(F48:INDEX(F48:AO48,1,'Настройки'!$B$3),"&lt;0")&gt;0,IF('Настройки'!$B$10="Блокировать","Отрицательный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"),"")&amp;IF(AQ48&lt;3,"Недостаточно истории. ",IF(AQ48&lt;6,"Предварительная классификация. ",""))&amp;IF(AX48=0,"Нет спроса за горизонт. ","")&amp;IF(AZ48&gt;'Настройки'!$B$11,"Экстремальная вариативность. ",""))</x:f>
      </x:c>
      <x:c r="BH48" s="49" t="str">
        <x:f>IF(A48="","",IFERROR(VLOOKUP(BB48,'Настройки'!$D$3:$E$11,2,FALSE),"Сначала проверьте исходные данные и историю спроса.")&amp;" Уточните срок поставки, MOQ и критичность.")</x:f>
      </x:c>
      <x:c r="BI48" s="50" t="str">
        <x:f>IF(1&gt;'Настройки'!$B$3,"",IF(ISBLANK(F48),IF('Настройки'!$B$9="Нулевой спрос",0,""),IF(F48&lt;0,IF('Настройки'!$B$10="Исключить","",IF('Настройки'!$B$10="Абсолютные значения",ABS(F48),F48)),F48)))</x:f>
      </x:c>
      <x:c r="BJ48" s="50" t="str">
        <x:f>IF(2&gt;'Настройки'!$B$3,"",IF(ISBLANK(G48),IF('Настройки'!$B$9="Нулевой спрос",0,""),IF(G48&lt;0,IF('Настройки'!$B$10="Исключить","",IF('Настройки'!$B$10="Абсолютные значения",ABS(G48),G48)),G48)))</x:f>
      </x:c>
      <x:c r="BK48" s="50" t="str">
        <x:f>IF(3&gt;'Настройки'!$B$3,"",IF(ISBLANK(H48),IF('Настройки'!$B$9="Нулевой спрос",0,""),IF(H48&lt;0,IF('Настройки'!$B$10="Исключить","",IF('Настройки'!$B$10="Абсолютные значения",ABS(H48),H48)),H48)))</x:f>
      </x:c>
      <x:c r="BL48" s="50" t="str">
        <x:f>IF(4&gt;'Настройки'!$B$3,"",IF(ISBLANK(I48),IF('Настройки'!$B$9="Нулевой спрос",0,""),IF(I48&lt;0,IF('Настройки'!$B$10="Исключить","",IF('Настройки'!$B$10="Абсолютные значения",ABS(I48),I48)),I48)))</x:f>
      </x:c>
      <x:c r="BM48" s="50" t="str">
        <x:f>IF(5&gt;'Настройки'!$B$3,"",IF(ISBLANK(J48),IF('Настройки'!$B$9="Нулевой спрос",0,""),IF(J48&lt;0,IF('Настройки'!$B$10="Исключить","",IF('Настройки'!$B$10="Абсолютные значения",ABS(J48),J48)),J48)))</x:f>
      </x:c>
      <x:c r="BN48" s="50" t="str">
        <x:f>IF(6&gt;'Настройки'!$B$3,"",IF(ISBLANK(K48),IF('Настройки'!$B$9="Нулевой спрос",0,""),IF(K48&lt;0,IF('Настройки'!$B$10="Исключить","",IF('Настройки'!$B$10="Абсолютные значения",ABS(K48),K48)),K48)))</x:f>
      </x:c>
      <x:c r="BO48" s="50" t="str">
        <x:f>IF(7&gt;'Настройки'!$B$3,"",IF(ISBLANK(L48),IF('Настройки'!$B$9="Нулевой спрос",0,""),IF(L48&lt;0,IF('Настройки'!$B$10="Исключить","",IF('Настройки'!$B$10="Абсолютные значения",ABS(L48),L48)),L48)))</x:f>
      </x:c>
      <x:c r="BP48" s="50" t="str">
        <x:f>IF(8&gt;'Настройки'!$B$3,"",IF(ISBLANK(M48),IF('Настройки'!$B$9="Нулевой спрос",0,""),IF(M48&lt;0,IF('Настройки'!$B$10="Исключить","",IF('Настройки'!$B$10="Абсолютные значения",ABS(M48),M48)),M48)))</x:f>
      </x:c>
      <x:c r="BQ48" s="50" t="str">
        <x:f>IF(9&gt;'Настройки'!$B$3,"",IF(ISBLANK(N48),IF('Настройки'!$B$9="Нулевой спрос",0,""),IF(N48&lt;0,IF('Настройки'!$B$10="Исключить","",IF('Настройки'!$B$10="Абсолютные значения",ABS(N48),N48)),N48)))</x:f>
      </x:c>
      <x:c r="BR48" s="50" t="str">
        <x:f>IF(10&gt;'Настройки'!$B$3,"",IF(ISBLANK(O48),IF('Настройки'!$B$9="Нулевой спрос",0,""),IF(O48&lt;0,IF('Настройки'!$B$10="Исключить","",IF('Настройки'!$B$10="Абсолютные значения",ABS(O48),O48)),O48)))</x:f>
      </x:c>
      <x:c r="BS48" s="50" t="str">
        <x:f>IF(11&gt;'Настройки'!$B$3,"",IF(ISBLANK(P48),IF('Настройки'!$B$9="Нулевой спрос",0,""),IF(P48&lt;0,IF('Настройки'!$B$10="Исключить","",IF('Настройки'!$B$10="Абсолютные значения",ABS(P48),P48)),P48)))</x:f>
      </x:c>
      <x:c r="BT48" s="50" t="str">
        <x:f>IF(12&gt;'Настройки'!$B$3,"",IF(ISBLANK(Q48),IF('Настройки'!$B$9="Нулевой спрос",0,""),IF(Q48&lt;0,IF('Настройки'!$B$10="Исключить","",IF('Настройки'!$B$10="Абсолютные значения",ABS(Q48),Q48)),Q48)))</x:f>
      </x:c>
      <x:c r="BU48" s="50" t="str">
        <x:f>IF(13&gt;'Настройки'!$B$3,"",IF(ISBLANK(R48),IF('Настройки'!$B$9="Нулевой спрос",0,""),IF(R48&lt;0,IF('Настройки'!$B$10="Исключить","",IF('Настройки'!$B$10="Абсолютные значения",ABS(R48),R48)),R48)))</x:f>
      </x:c>
      <x:c r="BV48" s="50" t="str">
        <x:f>IF(14&gt;'Настройки'!$B$3,"",IF(ISBLANK(S48),IF('Настройки'!$B$9="Нулевой спрос",0,""),IF(S48&lt;0,IF('Настройки'!$B$10="Исключить","",IF('Настройки'!$B$10="Абсолютные значения",ABS(S48),S48)),S48)))</x:f>
      </x:c>
      <x:c r="BW48" s="50" t="str">
        <x:f>IF(15&gt;'Настройки'!$B$3,"",IF(ISBLANK(T48),IF('Настройки'!$B$9="Нулевой спрос",0,""),IF(T48&lt;0,IF('Настройки'!$B$10="Исключить","",IF('Настройки'!$B$10="Абсолютные значения",ABS(T48),T48)),T48)))</x:f>
      </x:c>
      <x:c r="BX48" s="50" t="str">
        <x:f>IF(16&gt;'Настройки'!$B$3,"",IF(ISBLANK(U48),IF('Настройки'!$B$9="Нулевой спрос",0,""),IF(U48&lt;0,IF('Настройки'!$B$10="Исключить","",IF('Настройки'!$B$10="Абсолютные значения",ABS(U48),U48)),U48)))</x:f>
      </x:c>
      <x:c r="BY48" s="50" t="str">
        <x:f>IF(17&gt;'Настройки'!$B$3,"",IF(ISBLANK(V48),IF('Настройки'!$B$9="Нулевой спрос",0,""),IF(V48&lt;0,IF('Настройки'!$B$10="Исключить","",IF('Настройки'!$B$10="Абсолютные значения",ABS(V48),V48)),V48)))</x:f>
      </x:c>
      <x:c r="BZ48" s="50" t="str">
        <x:f>IF(18&gt;'Настройки'!$B$3,"",IF(ISBLANK(W48),IF('Настройки'!$B$9="Нулевой спрос",0,""),IF(W48&lt;0,IF('Настройки'!$B$10="Исключить","",IF('Настройки'!$B$10="Абсолютные значения",ABS(W48),W48)),W48)))</x:f>
      </x:c>
      <x:c r="CA48" s="50" t="str">
        <x:f>IF(19&gt;'Настройки'!$B$3,"",IF(ISBLANK(X48),IF('Настройки'!$B$9="Нулевой спрос",0,""),IF(X48&lt;0,IF('Настройки'!$B$10="Исключить","",IF('Настройки'!$B$10="Абсолютные значения",ABS(X48),X48)),X48)))</x:f>
      </x:c>
      <x:c r="CB48" s="50" t="str">
        <x:f>IF(20&gt;'Настройки'!$B$3,"",IF(ISBLANK(Y48),IF('Настройки'!$B$9="Нулевой спрос",0,""),IF(Y48&lt;0,IF('Настройки'!$B$10="Исключить","",IF('Настройки'!$B$10="Абсолютные значения",ABS(Y48),Y48)),Y48)))</x:f>
      </x:c>
      <x:c r="CC48" s="50" t="str">
        <x:f>IF(21&gt;'Настройки'!$B$3,"",IF(ISBLANK(Z48),IF('Настройки'!$B$9="Нулевой спрос",0,""),IF(Z48&lt;0,IF('Настройки'!$B$10="Исключить","",IF('Настройки'!$B$10="Абсолютные значения",ABS(Z48),Z48)),Z48)))</x:f>
      </x:c>
      <x:c r="CD48" s="50" t="str">
        <x:f>IF(22&gt;'Настройки'!$B$3,"",IF(ISBLANK(AA48),IF('Настройки'!$B$9="Нулевой спрос",0,""),IF(AA48&lt;0,IF('Настройки'!$B$10="Исключить","",IF('Настройки'!$B$10="Абсолютные значения",ABS(AA48),AA48)),AA48)))</x:f>
      </x:c>
      <x:c r="CE48" s="50" t="str">
        <x:f>IF(23&gt;'Настройки'!$B$3,"",IF(ISBLANK(AB48),IF('Настройки'!$B$9="Нулевой спрос",0,""),IF(AB48&lt;0,IF('Настройки'!$B$10="Исключить","",IF('Настройки'!$B$10="Абсолютные значения",ABS(AB48),AB48)),AB48)))</x:f>
      </x:c>
      <x:c r="CF48" s="50" t="str">
        <x:f>IF(24&gt;'Настройки'!$B$3,"",IF(ISBLANK(AC48),IF('Настройки'!$B$9="Нулевой спрос",0,""),IF(AC48&lt;0,IF('Настройки'!$B$10="Исключить","",IF('Настройки'!$B$10="Абсолютные значения",ABS(AC48),AC48)),AC48)))</x:f>
      </x:c>
      <x:c r="CG48" s="50" t="str">
        <x:f>IF(25&gt;'Настройки'!$B$3,"",IF(ISBLANK(AD48),IF('Настройки'!$B$9="Нулевой спрос",0,""),IF(AD48&lt;0,IF('Настройки'!$B$10="Исключить","",IF('Настройки'!$B$10="Абсолютные значения",ABS(AD48),AD48)),AD48)))</x:f>
      </x:c>
      <x:c r="CH48" s="50" t="str">
        <x:f>IF(26&gt;'Настройки'!$B$3,"",IF(ISBLANK(AE48),IF('Настройки'!$B$9="Нулевой спрос",0,""),IF(AE48&lt;0,IF('Настройки'!$B$10="Исключить","",IF('Настройки'!$B$10="Абсолютные значения",ABS(AE48),AE48)),AE48)))</x:f>
      </x:c>
      <x:c r="CI48" s="50" t="str">
        <x:f>IF(27&gt;'Настройки'!$B$3,"",IF(ISBLANK(AF48),IF('Настройки'!$B$9="Нулевой спрос",0,""),IF(AF48&lt;0,IF('Настройки'!$B$10="Исключить","",IF('Настройки'!$B$10="Абсолютные значения",ABS(AF48),AF48)),AF48)))</x:f>
      </x:c>
      <x:c r="CJ48" s="50" t="str">
        <x:f>IF(28&gt;'Настройки'!$B$3,"",IF(ISBLANK(AG48),IF('Настройки'!$B$9="Нулевой спрос",0,""),IF(AG48&lt;0,IF('Настройки'!$B$10="Исключить","",IF('Настройки'!$B$10="Абсолютные значения",ABS(AG48),AG48)),AG48)))</x:f>
      </x:c>
      <x:c r="CK48" s="50" t="str">
        <x:f>IF(29&gt;'Настройки'!$B$3,"",IF(ISBLANK(AH48),IF('Настройки'!$B$9="Нулевой спрос",0,""),IF(AH48&lt;0,IF('Настройки'!$B$10="Исключить","",IF('Настройки'!$B$10="Абсолютные значения",ABS(AH48),AH48)),AH48)))</x:f>
      </x:c>
      <x:c r="CL48" s="50" t="str">
        <x:f>IF(30&gt;'Настройки'!$B$3,"",IF(ISBLANK(AI48),IF('Настройки'!$B$9="Нулевой спрос",0,""),IF(AI48&lt;0,IF('Настройки'!$B$10="Исключить","",IF('Настройки'!$B$10="Абсолютные значения",ABS(AI48),AI48)),AI48)))</x:f>
      </x:c>
      <x:c r="CM48" s="50" t="str">
        <x:f>IF(31&gt;'Настройки'!$B$3,"",IF(ISBLANK(AJ48),IF('Настройки'!$B$9="Нулевой спрос",0,""),IF(AJ48&lt;0,IF('Настройки'!$B$10="Исключить","",IF('Настройки'!$B$10="Абсолютные значения",ABS(AJ48),AJ48)),AJ48)))</x:f>
      </x:c>
      <x:c r="CN48" s="50" t="str">
        <x:f>IF(32&gt;'Настройки'!$B$3,"",IF(ISBLANK(AK48),IF('Настройки'!$B$9="Нулевой спрос",0,""),IF(AK48&lt;0,IF('Настройки'!$B$10="Исключить","",IF('Настройки'!$B$10="Абсолютные значения",ABS(AK48),AK48)),AK48)))</x:f>
      </x:c>
      <x:c r="CO48" s="50" t="str">
        <x:f>IF(33&gt;'Настройки'!$B$3,"",IF(ISBLANK(AL48),IF('Настройки'!$B$9="Нулевой спрос",0,""),IF(AL48&lt;0,IF('Настройки'!$B$10="Исключить","",IF('Настройки'!$B$10="Абсолютные значения",ABS(AL48),AL48)),AL48)))</x:f>
      </x:c>
      <x:c r="CP48" s="50" t="str">
        <x:f>IF(34&gt;'Настройки'!$B$3,"",IF(ISBLANK(AM48),IF('Настройки'!$B$9="Нулевой спрос",0,""),IF(AM48&lt;0,IF('Настройки'!$B$10="Исключить","",IF('Настройки'!$B$10="Абсолютные значения",ABS(AM48),AM48)),AM48)))</x:f>
      </x:c>
      <x:c r="CQ48" s="50" t="str">
        <x:f>IF(35&gt;'Настройки'!$B$3,"",IF(ISBLANK(AN48),IF('Настройки'!$B$9="Нулевой спрос",0,""),IF(AN48&lt;0,IF('Настройки'!$B$10="Исключить","",IF('Настройки'!$B$10="Абсолютные значения",ABS(AN48),AN48)),AN48)))</x:f>
      </x:c>
      <x:c r="CR48" s="50" t="str">
        <x:f>IF(36&gt;'Настройки'!$B$3,"",IF(ISBLANK(AO48),IF('Настройки'!$B$9="Нулевой спрос",0,""),IF(AO48&lt;0,IF('Настройки'!$B$10="Исключить","",IF('Настройки'!$B$10="Абсолютные значения",ABS(AO48),AO48)),AO48)))</x:f>
      </x:c>
      <x:c r="CS48" s="50" t="str">
        <x:f>IF(OR(1&gt;'Настройки'!$B$3,ISBLANK(BI48),BI48=0),"",BI48)</x:f>
      </x:c>
      <x:c r="CT48" s="50" t="str">
        <x:f>IF(OR(2&gt;'Настройки'!$B$3,ISBLANK(BJ48),BJ48=0),"",BJ48)</x:f>
      </x:c>
      <x:c r="CU48" s="50" t="str">
        <x:f>IF(OR(3&gt;'Настройки'!$B$3,ISBLANK(BK48),BK48=0),"",BK48)</x:f>
      </x:c>
      <x:c r="CV48" s="50" t="str">
        <x:f>IF(OR(4&gt;'Настройки'!$B$3,ISBLANK(BL48),BL48=0),"",BL48)</x:f>
      </x:c>
      <x:c r="CW48" s="50" t="str">
        <x:f>IF(OR(5&gt;'Настройки'!$B$3,ISBLANK(BM48),BM48=0),"",BM48)</x:f>
      </x:c>
      <x:c r="CX48" s="50" t="str">
        <x:f>IF(OR(6&gt;'Настройки'!$B$3,ISBLANK(BN48),BN48=0),"",BN48)</x:f>
      </x:c>
      <x:c r="CY48" s="50" t="str">
        <x:f>IF(OR(7&gt;'Настройки'!$B$3,ISBLANK(BO48),BO48=0),"",BO48)</x:f>
      </x:c>
      <x:c r="CZ48" s="50" t="str">
        <x:f>IF(OR(8&gt;'Настройки'!$B$3,ISBLANK(BP48),BP48=0),"",BP48)</x:f>
      </x:c>
      <x:c r="DA48" s="50" t="str">
        <x:f>IF(OR(9&gt;'Настройки'!$B$3,ISBLANK(BQ48),BQ48=0),"",BQ48)</x:f>
      </x:c>
      <x:c r="DB48" s="50" t="str">
        <x:f>IF(OR(10&gt;'Настройки'!$B$3,ISBLANK(BR48),BR48=0),"",BR48)</x:f>
      </x:c>
      <x:c r="DC48" s="50" t="str">
        <x:f>IF(OR(11&gt;'Настройки'!$B$3,ISBLANK(BS48),BS48=0),"",BS48)</x:f>
      </x:c>
      <x:c r="DD48" s="50" t="str">
        <x:f>IF(OR(12&gt;'Настройки'!$B$3,ISBLANK(BT48),BT48=0),"",BT48)</x:f>
      </x:c>
      <x:c r="DE48" s="50" t="str">
        <x:f>IF(OR(13&gt;'Настройки'!$B$3,ISBLANK(BU48),BU48=0),"",BU48)</x:f>
      </x:c>
      <x:c r="DF48" s="50" t="str">
        <x:f>IF(OR(14&gt;'Настройки'!$B$3,ISBLANK(BV48),BV48=0),"",BV48)</x:f>
      </x:c>
      <x:c r="DG48" s="50" t="str">
        <x:f>IF(OR(15&gt;'Настройки'!$B$3,ISBLANK(BW48),BW48=0),"",BW48)</x:f>
      </x:c>
      <x:c r="DH48" s="50" t="str">
        <x:f>IF(OR(16&gt;'Настройки'!$B$3,ISBLANK(BX48),BX48=0),"",BX48)</x:f>
      </x:c>
      <x:c r="DI48" s="50" t="str">
        <x:f>IF(OR(17&gt;'Настройки'!$B$3,ISBLANK(BY48),BY48=0),"",BY48)</x:f>
      </x:c>
      <x:c r="DJ48" s="50" t="str">
        <x:f>IF(OR(18&gt;'Настройки'!$B$3,ISBLANK(BZ48),BZ48=0),"",BZ48)</x:f>
      </x:c>
      <x:c r="DK48" s="50" t="str">
        <x:f>IF(OR(19&gt;'Настройки'!$B$3,ISBLANK(CA48),CA48=0),"",CA48)</x:f>
      </x:c>
      <x:c r="DL48" s="50" t="str">
        <x:f>IF(OR(20&gt;'Настройки'!$B$3,ISBLANK(CB48),CB48=0),"",CB48)</x:f>
      </x:c>
      <x:c r="DM48" s="50" t="str">
        <x:f>IF(OR(21&gt;'Настройки'!$B$3,ISBLANK(CC48),CC48=0),"",CC48)</x:f>
      </x:c>
      <x:c r="DN48" s="50" t="str">
        <x:f>IF(OR(22&gt;'Настройки'!$B$3,ISBLANK(CD48),CD48=0),"",CD48)</x:f>
      </x:c>
      <x:c r="DO48" s="50" t="str">
        <x:f>IF(OR(23&gt;'Настройки'!$B$3,ISBLANK(CE48),CE48=0),"",CE48)</x:f>
      </x:c>
      <x:c r="DP48" s="50" t="str">
        <x:f>IF(OR(24&gt;'Настройки'!$B$3,ISBLANK(CF48),CF48=0),"",CF48)</x:f>
      </x:c>
      <x:c r="DQ48" s="50" t="str">
        <x:f>IF(OR(25&gt;'Настройки'!$B$3,ISBLANK(CG48),CG48=0),"",CG48)</x:f>
      </x:c>
      <x:c r="DR48" s="50" t="str">
        <x:f>IF(OR(26&gt;'Настройки'!$B$3,ISBLANK(CH48),CH48=0),"",CH48)</x:f>
      </x:c>
      <x:c r="DS48" s="50" t="str">
        <x:f>IF(OR(27&gt;'Настройки'!$B$3,ISBLANK(CI48),CI48=0),"",CI48)</x:f>
      </x:c>
      <x:c r="DT48" s="50" t="str">
        <x:f>IF(OR(28&gt;'Настройки'!$B$3,ISBLANK(CJ48),CJ48=0),"",CJ48)</x:f>
      </x:c>
      <x:c r="DU48" s="50" t="str">
        <x:f>IF(OR(29&gt;'Настройки'!$B$3,ISBLANK(CK48),CK48=0),"",CK48)</x:f>
      </x:c>
      <x:c r="DV48" s="50" t="str">
        <x:f>IF(OR(30&gt;'Настройки'!$B$3,ISBLANK(CL48),CL48=0),"",CL48)</x:f>
      </x:c>
      <x:c r="DW48" s="50" t="str">
        <x:f>IF(OR(31&gt;'Настройки'!$B$3,ISBLANK(CM48),CM48=0),"",CM48)</x:f>
      </x:c>
      <x:c r="DX48" s="50" t="str">
        <x:f>IF(OR(32&gt;'Настройки'!$B$3,ISBLANK(CN48),CN48=0),"",CN48)</x:f>
      </x:c>
      <x:c r="DY48" s="50" t="str">
        <x:f>IF(OR(33&gt;'Настройки'!$B$3,ISBLANK(CO48),CO48=0),"",CO48)</x:f>
      </x:c>
      <x:c r="DZ48" s="50" t="str">
        <x:f>IF(OR(34&gt;'Настройки'!$B$3,ISBLANK(CP48),CP48=0),"",CP48)</x:f>
      </x:c>
      <x:c r="EA48" s="50" t="str">
        <x:f>IF(OR(35&gt;'Настройки'!$B$3,ISBLANK(CQ48),CQ48=0),"",CQ48)</x:f>
      </x:c>
      <x:c r="EB48" s="50" t="str">
        <x:f>IF(OR(36&gt;'Настройки'!$B$3,ISBLANK(CR48),CR48=0),"",CR48)</x:f>
      </x:c>
      <x:c r="EC48" s="50" t="str">
        <x:f>IF(A48="","",IF(OR(BB48="AZ",BB48="BZ"),10000+ROW(),IF(AZ48&gt;'Настройки'!$B$11,20000+ROW(),IF(BF48&lt;&gt;"Обычный",30000+ROW(),IF(AX48&lt;=0,40000+ROW(),"")))))</x:f>
      </x:c>
      <x:c r="ED48" s="50" t="str">
        <x:f>IF(EC48="","",COUNTIFS($EC$2:$EC$1001,"&gt;0",$EC$2:$EC$1001,"&lt;"&amp;EC48)+1)</x:f>
      </x:c>
    </x:row>
    <x:row r="49">
      <x:c r="A49" s="115"/>
      <x:c r="B49" s="115"/>
      <x:c r="C49" s="115"/>
      <x:c r="D49" s="118"/>
      <x:c r="E49" s="118"/>
      <x:c r="F49" s="118"/>
      <x:c r="G49" s="118"/>
      <x:c r="H49" s="118"/>
      <x:c r="I49" s="118"/>
      <x:c r="J49" s="118"/>
      <x:c r="K49" s="118"/>
      <x:c r="L49" s="118"/>
      <x:c r="M49" s="118"/>
      <x:c r="N49" s="118"/>
      <x:c r="O49" s="118"/>
      <x:c r="P49" s="118"/>
      <x:c r="Q49" s="118"/>
      <x:c r="R49" s="118"/>
      <x:c r="S49" s="118"/>
      <x:c r="T49" s="118"/>
      <x:c r="U49" s="118"/>
      <x:c r="V49" s="118"/>
      <x:c r="W49" s="118"/>
      <x:c r="X49" s="118"/>
      <x:c r="Y49" s="118"/>
      <x:c r="Z49" s="118"/>
      <x:c r="AA49" s="118"/>
      <x:c r="AB49" s="118"/>
      <x:c r="AC49" s="118"/>
      <x:c r="AD49" s="118"/>
      <x:c r="AE49" s="118"/>
      <x:c r="AF49" s="118"/>
      <x:c r="AG49" s="118"/>
      <x:c r="AH49" s="118"/>
      <x:c r="AI49" s="118"/>
      <x:c r="AJ49" s="118"/>
      <x:c r="AK49" s="118"/>
      <x:c r="AL49" s="118"/>
      <x:c r="AM49" s="118"/>
      <x:c r="AN49" s="118"/>
      <x:c r="AO49" s="118"/>
      <x:c r="AP49" s="115"/>
      <x:c r="AQ49" s="49" t="str">
        <x:f>IF(A49="","",COUNT(BI49:INDEX(BI49:CR49,1,'Настройки'!$B$3)))</x:f>
      </x:c>
      <x:c r="AR49" s="49" t="str">
        <x:f>IF(A49="","",SUM(BI49:INDEX(BI49:CR49,1,'Настройки'!$B$3)))</x:f>
      </x:c>
      <x:c r="AS49" s="58" t="str">
        <x:f>IF(A49="","",IF('Настройки'!$B$4="Стоимость потребления",AR49*D49,IF('Настройки'!$B$4="Количество",AR49,E49)))</x:f>
      </x:c>
      <x:c r="AT49" s="61" t="str">
        <x:f>IF(OR(A49="",AS49&lt;0,SUM($AS$2:$AS$1001)&lt;=0),"",AS49/SUM($AS$2:$AS$1001))</x:f>
      </x:c>
      <x:c r="AU49" s="61" t="str">
        <x:f>IF(OR(A49="",AS49&lt;0,SUM($AS$2:$AS$1001)&lt;=0),"",SUMIFS($AS$2:$AS$1001,$AS$2:$AS$1001,"&gt;"&amp;AS49)/SUM($AS$2:$AS$1001))</x:f>
      </x:c>
      <x:c r="AV49" s="61" t="str">
        <x:f>IF(OR(A49="",AS49&lt;0,SUM($AS$2:$AS$1001)&lt;=0),"",SUMIFS($AS$2:$AS$1001,$AS$2:$AS$1001,"&gt;="&amp;AS49)/SUM($AS$2:$AS$1001))</x:f>
      </x:c>
      <x:c r="AW49" s="49" t="str">
        <x:f>IF(A49="","",IF(SUM($AS$2:$AS$1001)&lt;=0,"Не определён",IF(AS49&lt;0,"Исключение",IF(AU49&lt;'Настройки'!$B$5,"A",IF(AU49&lt;'Настройки'!$B$6,"B","C")))))</x:f>
      </x:c>
      <x:c r="AX49" s="58" t="str">
        <x:f>IF(A49="","",IF(AQ49=0,"",AVERAGE(BI49:INDEX(BI49:CR49,1,'Настройки'!$B$3))))</x:f>
      </x:c>
      <x:c r="AY49" s="58" t="str">
        <x:f>IF(OR(A49="",AQ49=0),"",STDEVP(BI49:INDEX(BI49:CR49,1,'Настройки'!$B$3)))</x:f>
      </x:c>
      <x:c r="AZ49" s="61" t="str">
        <x:f>IF(OR(A49="",AQ49&lt;'Настройки'!$B$12,AX49&lt;=0,AND('Настройки'!$B$10="Блокировать",COUNTIF(F49:INDEX(F49:AO49,1,'Настройки'!$B$3),"&lt;0")&gt;0)),"",AY49/ABS(AX49))</x:f>
      </x:c>
      <x:c r="BA49" s="49" t="str">
        <x:f>IF(A49="","",IF(AND('Настройки'!$B$10="Блокировать",COUNTIF(F49:INDEX(F49:AO49,1,'Настройки'!$B$3),"&lt;0")&gt;0),"Не определён",IF(AQ49&lt;'Настройки'!$B$12,"Не определён",IF(AX49=0,"Нет спроса",IF(AX49&lt;0,"Не определён",IF(AZ49&lt;='Настройки'!$B$7,"X",IF(AZ49&lt;='Настройки'!$B$8,"Y","Z")))))))</x:f>
      </x:c>
      <x:c r="BB49" s="49" t="str">
        <x:f>IF(OR(A49="",LEN(AW49)&lt;&gt;1,LEN(BA49)&lt;&gt;1),"",AW49&amp;BA49)</x:f>
      </x:c>
      <x:c r="BC49" s="61" t="str">
        <x:f>IF(OR(A49="",AQ49=0),"",(COUNT(BI49:INDEX(BI49:CR49,1,'Настройки'!$B$3))-COUNT(CS49:INDEX(CS49:EB49,1,'Настройки'!$B$3)))/AQ49)</x:f>
      </x:c>
      <x:c r="BD49" s="64" t="str">
        <x:f>IF(OR(A49="",COUNT(CS49:INDEX(CS49:EB49,1,'Настройки'!$B$3))=0),"",AQ49/COUNT(CS49:INDEX(CS49:EB49,1,'Настройки'!$B$3)))</x:f>
      </x:c>
      <x:c r="BE49" s="64" t="str">
        <x:f>IF(OR(A49="",COUNT(CS49:INDEX(CS49:EB49,1,'Настройки'!$B$3))=0),"",IF(AVERAGE(CS49:INDEX(CS49:EB49,1,'Настройки'!$B$3))=0,"",(STDEVP(CS49:INDEX(CS49:EB49,1,'Настройки'!$B$3))/ABS(AVERAGE(CS49:INDEX(CS49:EB49,1,'Настройки'!$B$3))))^2))</x:f>
      </x:c>
      <x:c r="BF49" s="49" t="str">
        <x:f>IF(A49="","",IF(AQ49&lt;3,"Недостаточно",IF(AQ49&lt;6,"Предварительный","Обычный")))</x:f>
      </x:c>
      <x:c r="BG49" s="49" t="str">
        <x:f>IF(A49="","",IF(COUNTIF(F49:INDEX(F49:AO49,1,'Настройки'!$B$3),"&lt;0")&gt;0,IF('Настройки'!$B$10="Блокировать","Отрицательный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"),"")&amp;IF(AQ49&lt;3,"Недостаточно истории. ",IF(AQ49&lt;6,"Предварительная классификация. ",""))&amp;IF(AX49=0,"Нет спроса за горизонт. ","")&amp;IF(AZ49&gt;'Настройки'!$B$11,"Экстремальная вариативность. ",""))</x:f>
      </x:c>
      <x:c r="BH49" s="49" t="str">
        <x:f>IF(A49="","",IFERROR(VLOOKUP(BB49,'Настройки'!$D$3:$E$11,2,FALSE),"Сначала проверьте исходные данные и историю спроса.")&amp;" Уточните срок поставки, MOQ и критичность.")</x:f>
      </x:c>
      <x:c r="BI49" s="50" t="str">
        <x:f>IF(1&gt;'Настройки'!$B$3,"",IF(ISBLANK(F49),IF('Настройки'!$B$9="Нулевой спрос",0,""),IF(F49&lt;0,IF('Настройки'!$B$10="Исключить","",IF('Настройки'!$B$10="Абсолютные значения",ABS(F49),F49)),F49)))</x:f>
      </x:c>
      <x:c r="BJ49" s="50" t="str">
        <x:f>IF(2&gt;'Настройки'!$B$3,"",IF(ISBLANK(G49),IF('Настройки'!$B$9="Нулевой спрос",0,""),IF(G49&lt;0,IF('Настройки'!$B$10="Исключить","",IF('Настройки'!$B$10="Абсолютные значения",ABS(G49),G49)),G49)))</x:f>
      </x:c>
      <x:c r="BK49" s="50" t="str">
        <x:f>IF(3&gt;'Настройки'!$B$3,"",IF(ISBLANK(H49),IF('Настройки'!$B$9="Нулевой спрос",0,""),IF(H49&lt;0,IF('Настройки'!$B$10="Исключить","",IF('Настройки'!$B$10="Абсолютные значения",ABS(H49),H49)),H49)))</x:f>
      </x:c>
      <x:c r="BL49" s="50" t="str">
        <x:f>IF(4&gt;'Настройки'!$B$3,"",IF(ISBLANK(I49),IF('Настройки'!$B$9="Нулевой спрос",0,""),IF(I49&lt;0,IF('Настройки'!$B$10="Исключить","",IF('Настройки'!$B$10="Абсолютные значения",ABS(I49),I49)),I49)))</x:f>
      </x:c>
      <x:c r="BM49" s="50" t="str">
        <x:f>IF(5&gt;'Настройки'!$B$3,"",IF(ISBLANK(J49),IF('Настройки'!$B$9="Нулевой спрос",0,""),IF(J49&lt;0,IF('Настройки'!$B$10="Исключить","",IF('Настройки'!$B$10="Абсолютные значения",ABS(J49),J49)),J49)))</x:f>
      </x:c>
      <x:c r="BN49" s="50" t="str">
        <x:f>IF(6&gt;'Настройки'!$B$3,"",IF(ISBLANK(K49),IF('Настройки'!$B$9="Нулевой спрос",0,""),IF(K49&lt;0,IF('Настройки'!$B$10="Исключить","",IF('Настройки'!$B$10="Абсолютные значения",ABS(K49),K49)),K49)))</x:f>
      </x:c>
      <x:c r="BO49" s="50" t="str">
        <x:f>IF(7&gt;'Настройки'!$B$3,"",IF(ISBLANK(L49),IF('Настройки'!$B$9="Нулевой спрос",0,""),IF(L49&lt;0,IF('Настройки'!$B$10="Исключить","",IF('Настройки'!$B$10="Абсолютные значения",ABS(L49),L49)),L49)))</x:f>
      </x:c>
      <x:c r="BP49" s="50" t="str">
        <x:f>IF(8&gt;'Настройки'!$B$3,"",IF(ISBLANK(M49),IF('Настройки'!$B$9="Нулевой спрос",0,""),IF(M49&lt;0,IF('Настройки'!$B$10="Исключить","",IF('Настройки'!$B$10="Абсолютные значения",ABS(M49),M49)),M49)))</x:f>
      </x:c>
      <x:c r="BQ49" s="50" t="str">
        <x:f>IF(9&gt;'Настройки'!$B$3,"",IF(ISBLANK(N49),IF('Настройки'!$B$9="Нулевой спрос",0,""),IF(N49&lt;0,IF('Настройки'!$B$10="Исключить","",IF('Настройки'!$B$10="Абсолютные значения",ABS(N49),N49)),N49)))</x:f>
      </x:c>
      <x:c r="BR49" s="50" t="str">
        <x:f>IF(10&gt;'Настройки'!$B$3,"",IF(ISBLANK(O49),IF('Настройки'!$B$9="Нулевой спрос",0,""),IF(O49&lt;0,IF('Настройки'!$B$10="Исключить","",IF('Настройки'!$B$10="Абсолютные значения",ABS(O49),O49)),O49)))</x:f>
      </x:c>
      <x:c r="BS49" s="50" t="str">
        <x:f>IF(11&gt;'Настройки'!$B$3,"",IF(ISBLANK(P49),IF('Настройки'!$B$9="Нулевой спрос",0,""),IF(P49&lt;0,IF('Настройки'!$B$10="Исключить","",IF('Настройки'!$B$10="Абсолютные значения",ABS(P49),P49)),P49)))</x:f>
      </x:c>
      <x:c r="BT49" s="50" t="str">
        <x:f>IF(12&gt;'Настройки'!$B$3,"",IF(ISBLANK(Q49),IF('Настройки'!$B$9="Нулевой спрос",0,""),IF(Q49&lt;0,IF('Настройки'!$B$10="Исключить","",IF('Настройки'!$B$10="Абсолютные значения",ABS(Q49),Q49)),Q49)))</x:f>
      </x:c>
      <x:c r="BU49" s="50" t="str">
        <x:f>IF(13&gt;'Настройки'!$B$3,"",IF(ISBLANK(R49),IF('Настройки'!$B$9="Нулевой спрос",0,""),IF(R49&lt;0,IF('Настройки'!$B$10="Исключить","",IF('Настройки'!$B$10="Абсолютные значения",ABS(R49),R49)),R49)))</x:f>
      </x:c>
      <x:c r="BV49" s="50" t="str">
        <x:f>IF(14&gt;'Настройки'!$B$3,"",IF(ISBLANK(S49),IF('Настройки'!$B$9="Нулевой спрос",0,""),IF(S49&lt;0,IF('Настройки'!$B$10="Исключить","",IF('Настройки'!$B$10="Абсолютные значения",ABS(S49),S49)),S49)))</x:f>
      </x:c>
      <x:c r="BW49" s="50" t="str">
        <x:f>IF(15&gt;'Настройки'!$B$3,"",IF(ISBLANK(T49),IF('Настройки'!$B$9="Нулевой спрос",0,""),IF(T49&lt;0,IF('Настройки'!$B$10="Исключить","",IF('Настройки'!$B$10="Абсолютные значения",ABS(T49),T49)),T49)))</x:f>
      </x:c>
      <x:c r="BX49" s="50" t="str">
        <x:f>IF(16&gt;'Настройки'!$B$3,"",IF(ISBLANK(U49),IF('Настройки'!$B$9="Нулевой спрос",0,""),IF(U49&lt;0,IF('Настройки'!$B$10="Исключить","",IF('Настройки'!$B$10="Абсолютные значения",ABS(U49),U49)),U49)))</x:f>
      </x:c>
      <x:c r="BY49" s="50" t="str">
        <x:f>IF(17&gt;'Настройки'!$B$3,"",IF(ISBLANK(V49),IF('Настройки'!$B$9="Нулевой спрос",0,""),IF(V49&lt;0,IF('Настройки'!$B$10="Исключить","",IF('Настройки'!$B$10="Абсолютные значения",ABS(V49),V49)),V49)))</x:f>
      </x:c>
      <x:c r="BZ49" s="50" t="str">
        <x:f>IF(18&gt;'Настройки'!$B$3,"",IF(ISBLANK(W49),IF('Настройки'!$B$9="Нулевой спрос",0,""),IF(W49&lt;0,IF('Настройки'!$B$10="Исключить","",IF('Настройки'!$B$10="Абсолютные значения",ABS(W49),W49)),W49)))</x:f>
      </x:c>
      <x:c r="CA49" s="50" t="str">
        <x:f>IF(19&gt;'Настройки'!$B$3,"",IF(ISBLANK(X49),IF('Настройки'!$B$9="Нулевой спрос",0,""),IF(X49&lt;0,IF('Настройки'!$B$10="Исключить","",IF('Настройки'!$B$10="Абсолютные значения",ABS(X49),X49)),X49)))</x:f>
      </x:c>
      <x:c r="CB49" s="50" t="str">
        <x:f>IF(20&gt;'Настройки'!$B$3,"",IF(ISBLANK(Y49),IF('Настройки'!$B$9="Нулевой спрос",0,""),IF(Y49&lt;0,IF('Настройки'!$B$10="Исключить","",IF('Настройки'!$B$10="Абсолютные значения",ABS(Y49),Y49)),Y49)))</x:f>
      </x:c>
      <x:c r="CC49" s="50" t="str">
        <x:f>IF(21&gt;'Настройки'!$B$3,"",IF(ISBLANK(Z49),IF('Настройки'!$B$9="Нулевой спрос",0,""),IF(Z49&lt;0,IF('Настройки'!$B$10="Исключить","",IF('Настройки'!$B$10="Абсолютные значения",ABS(Z49),Z49)),Z49)))</x:f>
      </x:c>
      <x:c r="CD49" s="50" t="str">
        <x:f>IF(22&gt;'Настройки'!$B$3,"",IF(ISBLANK(AA49),IF('Настройки'!$B$9="Нулевой спрос",0,""),IF(AA49&lt;0,IF('Настройки'!$B$10="Исключить","",IF('Настройки'!$B$10="Абсолютные значения",ABS(AA49),AA49)),AA49)))</x:f>
      </x:c>
      <x:c r="CE49" s="50" t="str">
        <x:f>IF(23&gt;'Настройки'!$B$3,"",IF(ISBLANK(AB49),IF('Настройки'!$B$9="Нулевой спрос",0,""),IF(AB49&lt;0,IF('Настройки'!$B$10="Исключить","",IF('Настройки'!$B$10="Абсолютные значения",ABS(AB49),AB49)),AB49)))</x:f>
      </x:c>
      <x:c r="CF49" s="50" t="str">
        <x:f>IF(24&gt;'Настройки'!$B$3,"",IF(ISBLANK(AC49),IF('Настройки'!$B$9="Нулевой спрос",0,""),IF(AC49&lt;0,IF('Настройки'!$B$10="Исключить","",IF('Настройки'!$B$10="Абсолютные значения",ABS(AC49),AC49)),AC49)))</x:f>
      </x:c>
      <x:c r="CG49" s="50" t="str">
        <x:f>IF(25&gt;'Настройки'!$B$3,"",IF(ISBLANK(AD49),IF('Настройки'!$B$9="Нулевой спрос",0,""),IF(AD49&lt;0,IF('Настройки'!$B$10="Исключить","",IF('Настройки'!$B$10="Абсолютные значения",ABS(AD49),AD49)),AD49)))</x:f>
      </x:c>
      <x:c r="CH49" s="50" t="str">
        <x:f>IF(26&gt;'Настройки'!$B$3,"",IF(ISBLANK(AE49),IF('Настройки'!$B$9="Нулевой спрос",0,""),IF(AE49&lt;0,IF('Настройки'!$B$10="Исключить","",IF('Настройки'!$B$10="Абсолютные значения",ABS(AE49),AE49)),AE49)))</x:f>
      </x:c>
      <x:c r="CI49" s="50" t="str">
        <x:f>IF(27&gt;'Настройки'!$B$3,"",IF(ISBLANK(AF49),IF('Настройки'!$B$9="Нулевой спрос",0,""),IF(AF49&lt;0,IF('Настройки'!$B$10="Исключить","",IF('Настройки'!$B$10="Абсолютные значения",ABS(AF49),AF49)),AF49)))</x:f>
      </x:c>
      <x:c r="CJ49" s="50" t="str">
        <x:f>IF(28&gt;'Настройки'!$B$3,"",IF(ISBLANK(AG49),IF('Настройки'!$B$9="Нулевой спрос",0,""),IF(AG49&lt;0,IF('Настройки'!$B$10="Исключить","",IF('Настройки'!$B$10="Абсолютные значения",ABS(AG49),AG49)),AG49)))</x:f>
      </x:c>
      <x:c r="CK49" s="50" t="str">
        <x:f>IF(29&gt;'Настройки'!$B$3,"",IF(ISBLANK(AH49),IF('Настройки'!$B$9="Нулевой спрос",0,""),IF(AH49&lt;0,IF('Настройки'!$B$10="Исключить","",IF('Настройки'!$B$10="Абсолютные значения",ABS(AH49),AH49)),AH49)))</x:f>
      </x:c>
      <x:c r="CL49" s="50" t="str">
        <x:f>IF(30&gt;'Настройки'!$B$3,"",IF(ISBLANK(AI49),IF('Настройки'!$B$9="Нулевой спрос",0,""),IF(AI49&lt;0,IF('Настройки'!$B$10="Исключить","",IF('Настройки'!$B$10="Абсолютные значения",ABS(AI49),AI49)),AI49)))</x:f>
      </x:c>
      <x:c r="CM49" s="50" t="str">
        <x:f>IF(31&gt;'Настройки'!$B$3,"",IF(ISBLANK(AJ49),IF('Настройки'!$B$9="Нулевой спрос",0,""),IF(AJ49&lt;0,IF('Настройки'!$B$10="Исключить","",IF('Настройки'!$B$10="Абсолютные значения",ABS(AJ49),AJ49)),AJ49)))</x:f>
      </x:c>
      <x:c r="CN49" s="50" t="str">
        <x:f>IF(32&gt;'Настройки'!$B$3,"",IF(ISBLANK(AK49),IF('Настройки'!$B$9="Нулевой спрос",0,""),IF(AK49&lt;0,IF('Настройки'!$B$10="Исключить","",IF('Настройки'!$B$10="Абсолютные значения",ABS(AK49),AK49)),AK49)))</x:f>
      </x:c>
      <x:c r="CO49" s="50" t="str">
        <x:f>IF(33&gt;'Настройки'!$B$3,"",IF(ISBLANK(AL49),IF('Настройки'!$B$9="Нулевой спрос",0,""),IF(AL49&lt;0,IF('Настройки'!$B$10="Исключить","",IF('Настройки'!$B$10="Абсолютные значения",ABS(AL49),AL49)),AL49)))</x:f>
      </x:c>
      <x:c r="CP49" s="50" t="str">
        <x:f>IF(34&gt;'Настройки'!$B$3,"",IF(ISBLANK(AM49),IF('Настройки'!$B$9="Нулевой спрос",0,""),IF(AM49&lt;0,IF('Настройки'!$B$10="Исключить","",IF('Настройки'!$B$10="Абсолютные значения",ABS(AM49),AM49)),AM49)))</x:f>
      </x:c>
      <x:c r="CQ49" s="50" t="str">
        <x:f>IF(35&gt;'Настройки'!$B$3,"",IF(ISBLANK(AN49),IF('Настройки'!$B$9="Нулевой спрос",0,""),IF(AN49&lt;0,IF('Настройки'!$B$10="Исключить","",IF('Настройки'!$B$10="Абсолютные значения",ABS(AN49),AN49)),AN49)))</x:f>
      </x:c>
      <x:c r="CR49" s="50" t="str">
        <x:f>IF(36&gt;'Настройки'!$B$3,"",IF(ISBLANK(AO49),IF('Настройки'!$B$9="Нулевой спрос",0,""),IF(AO49&lt;0,IF('Настройки'!$B$10="Исключить","",IF('Настройки'!$B$10="Абсолютные значения",ABS(AO49),AO49)),AO49)))</x:f>
      </x:c>
      <x:c r="CS49" s="50" t="str">
        <x:f>IF(OR(1&gt;'Настройки'!$B$3,ISBLANK(BI49),BI49=0),"",BI49)</x:f>
      </x:c>
      <x:c r="CT49" s="50" t="str">
        <x:f>IF(OR(2&gt;'Настройки'!$B$3,ISBLANK(BJ49),BJ49=0),"",BJ49)</x:f>
      </x:c>
      <x:c r="CU49" s="50" t="str">
        <x:f>IF(OR(3&gt;'Настройки'!$B$3,ISBLANK(BK49),BK49=0),"",BK49)</x:f>
      </x:c>
      <x:c r="CV49" s="50" t="str">
        <x:f>IF(OR(4&gt;'Настройки'!$B$3,ISBLANK(BL49),BL49=0),"",BL49)</x:f>
      </x:c>
      <x:c r="CW49" s="50" t="str">
        <x:f>IF(OR(5&gt;'Настройки'!$B$3,ISBLANK(BM49),BM49=0),"",BM49)</x:f>
      </x:c>
      <x:c r="CX49" s="50" t="str">
        <x:f>IF(OR(6&gt;'Настройки'!$B$3,ISBLANK(BN49),BN49=0),"",BN49)</x:f>
      </x:c>
      <x:c r="CY49" s="50" t="str">
        <x:f>IF(OR(7&gt;'Настройки'!$B$3,ISBLANK(BO49),BO49=0),"",BO49)</x:f>
      </x:c>
      <x:c r="CZ49" s="50" t="str">
        <x:f>IF(OR(8&gt;'Настройки'!$B$3,ISBLANK(BP49),BP49=0),"",BP49)</x:f>
      </x:c>
      <x:c r="DA49" s="50" t="str">
        <x:f>IF(OR(9&gt;'Настройки'!$B$3,ISBLANK(BQ49),BQ49=0),"",BQ49)</x:f>
      </x:c>
      <x:c r="DB49" s="50" t="str">
        <x:f>IF(OR(10&gt;'Настройки'!$B$3,ISBLANK(BR49),BR49=0),"",BR49)</x:f>
      </x:c>
      <x:c r="DC49" s="50" t="str">
        <x:f>IF(OR(11&gt;'Настройки'!$B$3,ISBLANK(BS49),BS49=0),"",BS49)</x:f>
      </x:c>
      <x:c r="DD49" s="50" t="str">
        <x:f>IF(OR(12&gt;'Настройки'!$B$3,ISBLANK(BT49),BT49=0),"",BT49)</x:f>
      </x:c>
      <x:c r="DE49" s="50" t="str">
        <x:f>IF(OR(13&gt;'Настройки'!$B$3,ISBLANK(BU49),BU49=0),"",BU49)</x:f>
      </x:c>
      <x:c r="DF49" s="50" t="str">
        <x:f>IF(OR(14&gt;'Настройки'!$B$3,ISBLANK(BV49),BV49=0),"",BV49)</x:f>
      </x:c>
      <x:c r="DG49" s="50" t="str">
        <x:f>IF(OR(15&gt;'Настройки'!$B$3,ISBLANK(BW49),BW49=0),"",BW49)</x:f>
      </x:c>
      <x:c r="DH49" s="50" t="str">
        <x:f>IF(OR(16&gt;'Настройки'!$B$3,ISBLANK(BX49),BX49=0),"",BX49)</x:f>
      </x:c>
      <x:c r="DI49" s="50" t="str">
        <x:f>IF(OR(17&gt;'Настройки'!$B$3,ISBLANK(BY49),BY49=0),"",BY49)</x:f>
      </x:c>
      <x:c r="DJ49" s="50" t="str">
        <x:f>IF(OR(18&gt;'Настройки'!$B$3,ISBLANK(BZ49),BZ49=0),"",BZ49)</x:f>
      </x:c>
      <x:c r="DK49" s="50" t="str">
        <x:f>IF(OR(19&gt;'Настройки'!$B$3,ISBLANK(CA49),CA49=0),"",CA49)</x:f>
      </x:c>
      <x:c r="DL49" s="50" t="str">
        <x:f>IF(OR(20&gt;'Настройки'!$B$3,ISBLANK(CB49),CB49=0),"",CB49)</x:f>
      </x:c>
      <x:c r="DM49" s="50" t="str">
        <x:f>IF(OR(21&gt;'Настройки'!$B$3,ISBLANK(CC49),CC49=0),"",CC49)</x:f>
      </x:c>
      <x:c r="DN49" s="50" t="str">
        <x:f>IF(OR(22&gt;'Настройки'!$B$3,ISBLANK(CD49),CD49=0),"",CD49)</x:f>
      </x:c>
      <x:c r="DO49" s="50" t="str">
        <x:f>IF(OR(23&gt;'Настройки'!$B$3,ISBLANK(CE49),CE49=0),"",CE49)</x:f>
      </x:c>
      <x:c r="DP49" s="50" t="str">
        <x:f>IF(OR(24&gt;'Настройки'!$B$3,ISBLANK(CF49),CF49=0),"",CF49)</x:f>
      </x:c>
      <x:c r="DQ49" s="50" t="str">
        <x:f>IF(OR(25&gt;'Настройки'!$B$3,ISBLANK(CG49),CG49=0),"",CG49)</x:f>
      </x:c>
      <x:c r="DR49" s="50" t="str">
        <x:f>IF(OR(26&gt;'Настройки'!$B$3,ISBLANK(CH49),CH49=0),"",CH49)</x:f>
      </x:c>
      <x:c r="DS49" s="50" t="str">
        <x:f>IF(OR(27&gt;'Настройки'!$B$3,ISBLANK(CI49),CI49=0),"",CI49)</x:f>
      </x:c>
      <x:c r="DT49" s="50" t="str">
        <x:f>IF(OR(28&gt;'Настройки'!$B$3,ISBLANK(CJ49),CJ49=0),"",CJ49)</x:f>
      </x:c>
      <x:c r="DU49" s="50" t="str">
        <x:f>IF(OR(29&gt;'Настройки'!$B$3,ISBLANK(CK49),CK49=0),"",CK49)</x:f>
      </x:c>
      <x:c r="DV49" s="50" t="str">
        <x:f>IF(OR(30&gt;'Настройки'!$B$3,ISBLANK(CL49),CL49=0),"",CL49)</x:f>
      </x:c>
      <x:c r="DW49" s="50" t="str">
        <x:f>IF(OR(31&gt;'Настройки'!$B$3,ISBLANK(CM49),CM49=0),"",CM49)</x:f>
      </x:c>
      <x:c r="DX49" s="50" t="str">
        <x:f>IF(OR(32&gt;'Настройки'!$B$3,ISBLANK(CN49),CN49=0),"",CN49)</x:f>
      </x:c>
      <x:c r="DY49" s="50" t="str">
        <x:f>IF(OR(33&gt;'Настройки'!$B$3,ISBLANK(CO49),CO49=0),"",CO49)</x:f>
      </x:c>
      <x:c r="DZ49" s="50" t="str">
        <x:f>IF(OR(34&gt;'Настройки'!$B$3,ISBLANK(CP49),CP49=0),"",CP49)</x:f>
      </x:c>
      <x:c r="EA49" s="50" t="str">
        <x:f>IF(OR(35&gt;'Настройки'!$B$3,ISBLANK(CQ49),CQ49=0),"",CQ49)</x:f>
      </x:c>
      <x:c r="EB49" s="50" t="str">
        <x:f>IF(OR(36&gt;'Настройки'!$B$3,ISBLANK(CR49),CR49=0),"",CR49)</x:f>
      </x:c>
      <x:c r="EC49" s="50" t="str">
        <x:f>IF(A49="","",IF(OR(BB49="AZ",BB49="BZ"),10000+ROW(),IF(AZ49&gt;'Настройки'!$B$11,20000+ROW(),IF(BF49&lt;&gt;"Обычный",30000+ROW(),IF(AX49&lt;=0,40000+ROW(),"")))))</x:f>
      </x:c>
      <x:c r="ED49" s="50" t="str">
        <x:f>IF(EC49="","",COUNTIFS($EC$2:$EC$1001,"&gt;0",$EC$2:$EC$1001,"&lt;"&amp;EC49)+1)</x:f>
      </x:c>
    </x:row>
    <x:row r="50">
      <x:c r="A50" s="115"/>
      <x:c r="B50" s="115"/>
      <x:c r="C50" s="115"/>
      <x:c r="D50" s="118"/>
      <x:c r="E50" s="118"/>
      <x:c r="F50" s="118"/>
      <x:c r="G50" s="118"/>
      <x:c r="H50" s="118"/>
      <x:c r="I50" s="118"/>
      <x:c r="J50" s="118"/>
      <x:c r="K50" s="118"/>
      <x:c r="L50" s="118"/>
      <x:c r="M50" s="118"/>
      <x:c r="N50" s="118"/>
      <x:c r="O50" s="118"/>
      <x:c r="P50" s="118"/>
      <x:c r="Q50" s="118"/>
      <x:c r="R50" s="118"/>
      <x:c r="S50" s="118"/>
      <x:c r="T50" s="118"/>
      <x:c r="U50" s="118"/>
      <x:c r="V50" s="118"/>
      <x:c r="W50" s="118"/>
      <x:c r="X50" s="118"/>
      <x:c r="Y50" s="118"/>
      <x:c r="Z50" s="118"/>
      <x:c r="AA50" s="118"/>
      <x:c r="AB50" s="118"/>
      <x:c r="AC50" s="118"/>
      <x:c r="AD50" s="118"/>
      <x:c r="AE50" s="118"/>
      <x:c r="AF50" s="118"/>
      <x:c r="AG50" s="118"/>
      <x:c r="AH50" s="118"/>
      <x:c r="AI50" s="118"/>
      <x:c r="AJ50" s="118"/>
      <x:c r="AK50" s="118"/>
      <x:c r="AL50" s="118"/>
      <x:c r="AM50" s="118"/>
      <x:c r="AN50" s="118"/>
      <x:c r="AO50" s="118"/>
      <x:c r="AP50" s="115"/>
      <x:c r="AQ50" s="49" t="str">
        <x:f>IF(A50="","",COUNT(BI50:INDEX(BI50:CR50,1,'Настройки'!$B$3)))</x:f>
      </x:c>
      <x:c r="AR50" s="49" t="str">
        <x:f>IF(A50="","",SUM(BI50:INDEX(BI50:CR50,1,'Настройки'!$B$3)))</x:f>
      </x:c>
      <x:c r="AS50" s="58" t="str">
        <x:f>IF(A50="","",IF('Настройки'!$B$4="Стоимость потребления",AR50*D50,IF('Настройки'!$B$4="Количество",AR50,E50)))</x:f>
      </x:c>
      <x:c r="AT50" s="61" t="str">
        <x:f>IF(OR(A50="",AS50&lt;0,SUM($AS$2:$AS$1001)&lt;=0),"",AS50/SUM($AS$2:$AS$1001))</x:f>
      </x:c>
      <x:c r="AU50" s="61" t="str">
        <x:f>IF(OR(A50="",AS50&lt;0,SUM($AS$2:$AS$1001)&lt;=0),"",SUMIFS($AS$2:$AS$1001,$AS$2:$AS$1001,"&gt;"&amp;AS50)/SUM($AS$2:$AS$1001))</x:f>
      </x:c>
      <x:c r="AV50" s="61" t="str">
        <x:f>IF(OR(A50="",AS50&lt;0,SUM($AS$2:$AS$1001)&lt;=0),"",SUMIFS($AS$2:$AS$1001,$AS$2:$AS$1001,"&gt;="&amp;AS50)/SUM($AS$2:$AS$1001))</x:f>
      </x:c>
      <x:c r="AW50" s="49" t="str">
        <x:f>IF(A50="","",IF(SUM($AS$2:$AS$1001)&lt;=0,"Не определён",IF(AS50&lt;0,"Исключение",IF(AU50&lt;'Настройки'!$B$5,"A",IF(AU50&lt;'Настройки'!$B$6,"B","C")))))</x:f>
      </x:c>
      <x:c r="AX50" s="58" t="str">
        <x:f>IF(A50="","",IF(AQ50=0,"",AVERAGE(BI50:INDEX(BI50:CR50,1,'Настройки'!$B$3))))</x:f>
      </x:c>
      <x:c r="AY50" s="58" t="str">
        <x:f>IF(OR(A50="",AQ50=0),"",STDEVP(BI50:INDEX(BI50:CR50,1,'Настройки'!$B$3)))</x:f>
      </x:c>
      <x:c r="AZ50" s="61" t="str">
        <x:f>IF(OR(A50="",AQ50&lt;'Настройки'!$B$12,AX50&lt;=0,AND('Настройки'!$B$10="Блокировать",COUNTIF(F50:INDEX(F50:AO50,1,'Настройки'!$B$3),"&lt;0")&gt;0)),"",AY50/ABS(AX50))</x:f>
      </x:c>
      <x:c r="BA50" s="49" t="str">
        <x:f>IF(A50="","",IF(AND('Настройки'!$B$10="Блокировать",COUNTIF(F50:INDEX(F50:AO50,1,'Настройки'!$B$3),"&lt;0")&gt;0),"Не определён",IF(AQ50&lt;'Настройки'!$B$12,"Не определён",IF(AX50=0,"Нет спроса",IF(AX50&lt;0,"Не определён",IF(AZ50&lt;='Настройки'!$B$7,"X",IF(AZ50&lt;='Настройки'!$B$8,"Y","Z")))))))</x:f>
      </x:c>
      <x:c r="BB50" s="49" t="str">
        <x:f>IF(OR(A50="",LEN(AW50)&lt;&gt;1,LEN(BA50)&lt;&gt;1),"",AW50&amp;BA50)</x:f>
      </x:c>
      <x:c r="BC50" s="61" t="str">
        <x:f>IF(OR(A50="",AQ50=0),"",(COUNT(BI50:INDEX(BI50:CR50,1,'Настройки'!$B$3))-COUNT(CS50:INDEX(CS50:EB50,1,'Настройки'!$B$3)))/AQ50)</x:f>
      </x:c>
      <x:c r="BD50" s="64" t="str">
        <x:f>IF(OR(A50="",COUNT(CS50:INDEX(CS50:EB50,1,'Настройки'!$B$3))=0),"",AQ50/COUNT(CS50:INDEX(CS50:EB50,1,'Настройки'!$B$3)))</x:f>
      </x:c>
      <x:c r="BE50" s="64" t="str">
        <x:f>IF(OR(A50="",COUNT(CS50:INDEX(CS50:EB50,1,'Настройки'!$B$3))=0),"",IF(AVERAGE(CS50:INDEX(CS50:EB50,1,'Настройки'!$B$3))=0,"",(STDEVP(CS50:INDEX(CS50:EB50,1,'Настройки'!$B$3))/ABS(AVERAGE(CS50:INDEX(CS50:EB50,1,'Настройки'!$B$3))))^2))</x:f>
      </x:c>
      <x:c r="BF50" s="49" t="str">
        <x:f>IF(A50="","",IF(AQ50&lt;3,"Недостаточно",IF(AQ50&lt;6,"Предварительный","Обычный")))</x:f>
      </x:c>
      <x:c r="BG50" s="49" t="str">
        <x:f>IF(A50="","",IF(COUNTIF(F50:INDEX(F50:AO50,1,'Настройки'!$B$3),"&lt;0")&gt;0,IF('Настройки'!$B$10="Блокировать","Отрицательный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"),"")&amp;IF(AQ50&lt;3,"Недостаточно истории. ",IF(AQ50&lt;6,"Предварительная классификация. ",""))&amp;IF(AX50=0,"Нет спроса за горизонт. ","")&amp;IF(AZ50&gt;'Настройки'!$B$11,"Экстремальная вариативность. ",""))</x:f>
      </x:c>
      <x:c r="BH50" s="49" t="str">
        <x:f>IF(A50="","",IFERROR(VLOOKUP(BB50,'Настройки'!$D$3:$E$11,2,FALSE),"Сначала проверьте исходные данные и историю спроса.")&amp;" Уточните срок поставки, MOQ и критичность.")</x:f>
      </x:c>
      <x:c r="BI50" s="50" t="str">
        <x:f>IF(1&gt;'Настройки'!$B$3,"",IF(ISBLANK(F50),IF('Настройки'!$B$9="Нулевой спрос",0,""),IF(F50&lt;0,IF('Настройки'!$B$10="Исключить","",IF('Настройки'!$B$10="Абсолютные значения",ABS(F50),F50)),F50)))</x:f>
      </x:c>
      <x:c r="BJ50" s="50" t="str">
        <x:f>IF(2&gt;'Настройки'!$B$3,"",IF(ISBLANK(G50),IF('Настройки'!$B$9="Нулевой спрос",0,""),IF(G50&lt;0,IF('Настройки'!$B$10="Исключить","",IF('Настройки'!$B$10="Абсолютные значения",ABS(G50),G50)),G50)))</x:f>
      </x:c>
      <x:c r="BK50" s="50" t="str">
        <x:f>IF(3&gt;'Настройки'!$B$3,"",IF(ISBLANK(H50),IF('Настройки'!$B$9="Нулевой спрос",0,""),IF(H50&lt;0,IF('Настройки'!$B$10="Исключить","",IF('Настройки'!$B$10="Абсолютные значения",ABS(H50),H50)),H50)))</x:f>
      </x:c>
      <x:c r="BL50" s="50" t="str">
        <x:f>IF(4&gt;'Настройки'!$B$3,"",IF(ISBLANK(I50),IF('Настройки'!$B$9="Нулевой спрос",0,""),IF(I50&lt;0,IF('Настройки'!$B$10="Исключить","",IF('Настройки'!$B$10="Абсолютные значения",ABS(I50),I50)),I50)))</x:f>
      </x:c>
      <x:c r="BM50" s="50" t="str">
        <x:f>IF(5&gt;'Настройки'!$B$3,"",IF(ISBLANK(J50),IF('Настройки'!$B$9="Нулевой спрос",0,""),IF(J50&lt;0,IF('Настройки'!$B$10="Исключить","",IF('Настройки'!$B$10="Абсолютные значения",ABS(J50),J50)),J50)))</x:f>
      </x:c>
      <x:c r="BN50" s="50" t="str">
        <x:f>IF(6&gt;'Настройки'!$B$3,"",IF(ISBLANK(K50),IF('Настройки'!$B$9="Нулевой спрос",0,""),IF(K50&lt;0,IF('Настройки'!$B$10="Исключить","",IF('Настройки'!$B$10="Абсолютные значения",ABS(K50),K50)),K50)))</x:f>
      </x:c>
      <x:c r="BO50" s="50" t="str">
        <x:f>IF(7&gt;'Настройки'!$B$3,"",IF(ISBLANK(L50),IF('Настройки'!$B$9="Нулевой спрос",0,""),IF(L50&lt;0,IF('Настройки'!$B$10="Исключить","",IF('Настройки'!$B$10="Абсолютные значения",ABS(L50),L50)),L50)))</x:f>
      </x:c>
      <x:c r="BP50" s="50" t="str">
        <x:f>IF(8&gt;'Настройки'!$B$3,"",IF(ISBLANK(M50),IF('Настройки'!$B$9="Нулевой спрос",0,""),IF(M50&lt;0,IF('Настройки'!$B$10="Исключить","",IF('Настройки'!$B$10="Абсолютные значения",ABS(M50),M50)),M50)))</x:f>
      </x:c>
      <x:c r="BQ50" s="50" t="str">
        <x:f>IF(9&gt;'Настройки'!$B$3,"",IF(ISBLANK(N50),IF('Настройки'!$B$9="Нулевой спрос",0,""),IF(N50&lt;0,IF('Настройки'!$B$10="Исключить","",IF('Настройки'!$B$10="Абсолютные значения",ABS(N50),N50)),N50)))</x:f>
      </x:c>
      <x:c r="BR50" s="50" t="str">
        <x:f>IF(10&gt;'Настройки'!$B$3,"",IF(ISBLANK(O50),IF('Настройки'!$B$9="Нулевой спрос",0,""),IF(O50&lt;0,IF('Настройки'!$B$10="Исключить","",IF('Настройки'!$B$10="Абсолютные значения",ABS(O50),O50)),O50)))</x:f>
      </x:c>
      <x:c r="BS50" s="50" t="str">
        <x:f>IF(11&gt;'Настройки'!$B$3,"",IF(ISBLANK(P50),IF('Настройки'!$B$9="Нулевой спрос",0,""),IF(P50&lt;0,IF('Настройки'!$B$10="Исключить","",IF('Настройки'!$B$10="Абсолютные значения",ABS(P50),P50)),P50)))</x:f>
      </x:c>
      <x:c r="BT50" s="50" t="str">
        <x:f>IF(12&gt;'Настройки'!$B$3,"",IF(ISBLANK(Q50),IF('Настройки'!$B$9="Нулевой спрос",0,""),IF(Q50&lt;0,IF('Настройки'!$B$10="Исключить","",IF('Настройки'!$B$10="Абсолютные значения",ABS(Q50),Q50)),Q50)))</x:f>
      </x:c>
      <x:c r="BU50" s="50" t="str">
        <x:f>IF(13&gt;'Настройки'!$B$3,"",IF(ISBLANK(R50),IF('Настройки'!$B$9="Нулевой спрос",0,""),IF(R50&lt;0,IF('Настройки'!$B$10="Исключить","",IF('Настройки'!$B$10="Абсолютные значения",ABS(R50),R50)),R50)))</x:f>
      </x:c>
      <x:c r="BV50" s="50" t="str">
        <x:f>IF(14&gt;'Настройки'!$B$3,"",IF(ISBLANK(S50),IF('Настройки'!$B$9="Нулевой спрос",0,""),IF(S50&lt;0,IF('Настройки'!$B$10="Исключить","",IF('Настройки'!$B$10="Абсолютные значения",ABS(S50),S50)),S50)))</x:f>
      </x:c>
      <x:c r="BW50" s="50" t="str">
        <x:f>IF(15&gt;'Настройки'!$B$3,"",IF(ISBLANK(T50),IF('Настройки'!$B$9="Нулевой спрос",0,""),IF(T50&lt;0,IF('Настройки'!$B$10="Исключить","",IF('Настройки'!$B$10="Абсолютные значения",ABS(T50),T50)),T50)))</x:f>
      </x:c>
      <x:c r="BX50" s="50" t="str">
        <x:f>IF(16&gt;'Настройки'!$B$3,"",IF(ISBLANK(U50),IF('Настройки'!$B$9="Нулевой спрос",0,""),IF(U50&lt;0,IF('Настройки'!$B$10="Исключить","",IF('Настройки'!$B$10="Абсолютные значения",ABS(U50),U50)),U50)))</x:f>
      </x:c>
      <x:c r="BY50" s="50" t="str">
        <x:f>IF(17&gt;'Настройки'!$B$3,"",IF(ISBLANK(V50),IF('Настройки'!$B$9="Нулевой спрос",0,""),IF(V50&lt;0,IF('Настройки'!$B$10="Исключить","",IF('Настройки'!$B$10="Абсолютные значения",ABS(V50),V50)),V50)))</x:f>
      </x:c>
      <x:c r="BZ50" s="50" t="str">
        <x:f>IF(18&gt;'Настройки'!$B$3,"",IF(ISBLANK(W50),IF('Настройки'!$B$9="Нулевой спрос",0,""),IF(W50&lt;0,IF('Настройки'!$B$10="Исключить","",IF('Настройки'!$B$10="Абсолютные значения",ABS(W50),W50)),W50)))</x:f>
      </x:c>
      <x:c r="CA50" s="50" t="str">
        <x:f>IF(19&gt;'Настройки'!$B$3,"",IF(ISBLANK(X50),IF('Настройки'!$B$9="Нулевой спрос",0,""),IF(X50&lt;0,IF('Настройки'!$B$10="Исключить","",IF('Настройки'!$B$10="Абсолютные значения",ABS(X50),X50)),X50)))</x:f>
      </x:c>
      <x:c r="CB50" s="50" t="str">
        <x:f>IF(20&gt;'Настройки'!$B$3,"",IF(ISBLANK(Y50),IF('Настройки'!$B$9="Нулевой спрос",0,""),IF(Y50&lt;0,IF('Настройки'!$B$10="Исключить","",IF('Настройки'!$B$10="Абсолютные значения",ABS(Y50),Y50)),Y50)))</x:f>
      </x:c>
      <x:c r="CC50" s="50" t="str">
        <x:f>IF(21&gt;'Настройки'!$B$3,"",IF(ISBLANK(Z50),IF('Настройки'!$B$9="Нулевой спрос",0,""),IF(Z50&lt;0,IF('Настройки'!$B$10="Исключить","",IF('Настройки'!$B$10="Абсолютные значения",ABS(Z50),Z50)),Z50)))</x:f>
      </x:c>
      <x:c r="CD50" s="50" t="str">
        <x:f>IF(22&gt;'Настройки'!$B$3,"",IF(ISBLANK(AA50),IF('Настройки'!$B$9="Нулевой спрос",0,""),IF(AA50&lt;0,IF('Настройки'!$B$10="Исключить","",IF('Настройки'!$B$10="Абсолютные значения",ABS(AA50),AA50)),AA50)))</x:f>
      </x:c>
      <x:c r="CE50" s="50" t="str">
        <x:f>IF(23&gt;'Настройки'!$B$3,"",IF(ISBLANK(AB50),IF('Настройки'!$B$9="Нулевой спрос",0,""),IF(AB50&lt;0,IF('Настройки'!$B$10="Исключить","",IF('Настройки'!$B$10="Абсолютные значения",ABS(AB50),AB50)),AB50)))</x:f>
      </x:c>
      <x:c r="CF50" s="50" t="str">
        <x:f>IF(24&gt;'Настройки'!$B$3,"",IF(ISBLANK(AC50),IF('Настройки'!$B$9="Нулевой спрос",0,""),IF(AC50&lt;0,IF('Настройки'!$B$10="Исключить","",IF('Настройки'!$B$10="Абсолютные значения",ABS(AC50),AC50)),AC50)))</x:f>
      </x:c>
      <x:c r="CG50" s="50" t="str">
        <x:f>IF(25&gt;'Настройки'!$B$3,"",IF(ISBLANK(AD50),IF('Настройки'!$B$9="Нулевой спрос",0,""),IF(AD50&lt;0,IF('Настройки'!$B$10="Исключить","",IF('Настройки'!$B$10="Абсолютные значения",ABS(AD50),AD50)),AD50)))</x:f>
      </x:c>
      <x:c r="CH50" s="50" t="str">
        <x:f>IF(26&gt;'Настройки'!$B$3,"",IF(ISBLANK(AE50),IF('Настройки'!$B$9="Нулевой спрос",0,""),IF(AE50&lt;0,IF('Настройки'!$B$10="Исключить","",IF('Настройки'!$B$10="Абсолютные значения",ABS(AE50),AE50)),AE50)))</x:f>
      </x:c>
      <x:c r="CI50" s="50" t="str">
        <x:f>IF(27&gt;'Настройки'!$B$3,"",IF(ISBLANK(AF50),IF('Настройки'!$B$9="Нулевой спрос",0,""),IF(AF50&lt;0,IF('Настройки'!$B$10="Исключить","",IF('Настройки'!$B$10="Абсолютные значения",ABS(AF50),AF50)),AF50)))</x:f>
      </x:c>
      <x:c r="CJ50" s="50" t="str">
        <x:f>IF(28&gt;'Настройки'!$B$3,"",IF(ISBLANK(AG50),IF('Настройки'!$B$9="Нулевой спрос",0,""),IF(AG50&lt;0,IF('Настройки'!$B$10="Исключить","",IF('Настройки'!$B$10="Абсолютные значения",ABS(AG50),AG50)),AG50)))</x:f>
      </x:c>
      <x:c r="CK50" s="50" t="str">
        <x:f>IF(29&gt;'Настройки'!$B$3,"",IF(ISBLANK(AH50),IF('Настройки'!$B$9="Нулевой спрос",0,""),IF(AH50&lt;0,IF('Настройки'!$B$10="Исключить","",IF('Настройки'!$B$10="Абсолютные значения",ABS(AH50),AH50)),AH50)))</x:f>
      </x:c>
      <x:c r="CL50" s="50" t="str">
        <x:f>IF(30&gt;'Настройки'!$B$3,"",IF(ISBLANK(AI50),IF('Настройки'!$B$9="Нулевой спрос",0,""),IF(AI50&lt;0,IF('Настройки'!$B$10="Исключить","",IF('Настройки'!$B$10="Абсолютные значения",ABS(AI50),AI50)),AI50)))</x:f>
      </x:c>
      <x:c r="CM50" s="50" t="str">
        <x:f>IF(31&gt;'Настройки'!$B$3,"",IF(ISBLANK(AJ50),IF('Настройки'!$B$9="Нулевой спрос",0,""),IF(AJ50&lt;0,IF('Настройки'!$B$10="Исключить","",IF('Настройки'!$B$10="Абсолютные значения",ABS(AJ50),AJ50)),AJ50)))</x:f>
      </x:c>
      <x:c r="CN50" s="50" t="str">
        <x:f>IF(32&gt;'Настройки'!$B$3,"",IF(ISBLANK(AK50),IF('Настройки'!$B$9="Нулевой спрос",0,""),IF(AK50&lt;0,IF('Настройки'!$B$10="Исключить","",IF('Настройки'!$B$10="Абсолютные значения",ABS(AK50),AK50)),AK50)))</x:f>
      </x:c>
      <x:c r="CO50" s="50" t="str">
        <x:f>IF(33&gt;'Настройки'!$B$3,"",IF(ISBLANK(AL50),IF('Настройки'!$B$9="Нулевой спрос",0,""),IF(AL50&lt;0,IF('Настройки'!$B$10="Исключить","",IF('Настройки'!$B$10="Абсолютные значения",ABS(AL50),AL50)),AL50)))</x:f>
      </x:c>
      <x:c r="CP50" s="50" t="str">
        <x:f>IF(34&gt;'Настройки'!$B$3,"",IF(ISBLANK(AM50),IF('Настройки'!$B$9="Нулевой спрос",0,""),IF(AM50&lt;0,IF('Настройки'!$B$10="Исключить","",IF('Настройки'!$B$10="Абсолютные значения",ABS(AM50),AM50)),AM50)))</x:f>
      </x:c>
      <x:c r="CQ50" s="50" t="str">
        <x:f>IF(35&gt;'Настройки'!$B$3,"",IF(ISBLANK(AN50),IF('Настройки'!$B$9="Нулевой спрос",0,""),IF(AN50&lt;0,IF('Настройки'!$B$10="Исключить","",IF('Настройки'!$B$10="Абсолютные значения",ABS(AN50),AN50)),AN50)))</x:f>
      </x:c>
      <x:c r="CR50" s="50" t="str">
        <x:f>IF(36&gt;'Настройки'!$B$3,"",IF(ISBLANK(AO50),IF('Настройки'!$B$9="Нулевой спрос",0,""),IF(AO50&lt;0,IF('Настройки'!$B$10="Исключить","",IF('Настройки'!$B$10="Абсолютные значения",ABS(AO50),AO50)),AO50)))</x:f>
      </x:c>
      <x:c r="CS50" s="50" t="str">
        <x:f>IF(OR(1&gt;'Настройки'!$B$3,ISBLANK(BI50),BI50=0),"",BI50)</x:f>
      </x:c>
      <x:c r="CT50" s="50" t="str">
        <x:f>IF(OR(2&gt;'Настройки'!$B$3,ISBLANK(BJ50),BJ50=0),"",BJ50)</x:f>
      </x:c>
      <x:c r="CU50" s="50" t="str">
        <x:f>IF(OR(3&gt;'Настройки'!$B$3,ISBLANK(BK50),BK50=0),"",BK50)</x:f>
      </x:c>
      <x:c r="CV50" s="50" t="str">
        <x:f>IF(OR(4&gt;'Настройки'!$B$3,ISBLANK(BL50),BL50=0),"",BL50)</x:f>
      </x:c>
      <x:c r="CW50" s="50" t="str">
        <x:f>IF(OR(5&gt;'Настройки'!$B$3,ISBLANK(BM50),BM50=0),"",BM50)</x:f>
      </x:c>
      <x:c r="CX50" s="50" t="str">
        <x:f>IF(OR(6&gt;'Настройки'!$B$3,ISBLANK(BN50),BN50=0),"",BN50)</x:f>
      </x:c>
      <x:c r="CY50" s="50" t="str">
        <x:f>IF(OR(7&gt;'Настройки'!$B$3,ISBLANK(BO50),BO50=0),"",BO50)</x:f>
      </x:c>
      <x:c r="CZ50" s="50" t="str">
        <x:f>IF(OR(8&gt;'Настройки'!$B$3,ISBLANK(BP50),BP50=0),"",BP50)</x:f>
      </x:c>
      <x:c r="DA50" s="50" t="str">
        <x:f>IF(OR(9&gt;'Настройки'!$B$3,ISBLANK(BQ50),BQ50=0),"",BQ50)</x:f>
      </x:c>
      <x:c r="DB50" s="50" t="str">
        <x:f>IF(OR(10&gt;'Настройки'!$B$3,ISBLANK(BR50),BR50=0),"",BR50)</x:f>
      </x:c>
      <x:c r="DC50" s="50" t="str">
        <x:f>IF(OR(11&gt;'Настройки'!$B$3,ISBLANK(BS50),BS50=0),"",BS50)</x:f>
      </x:c>
      <x:c r="DD50" s="50" t="str">
        <x:f>IF(OR(12&gt;'Настройки'!$B$3,ISBLANK(BT50),BT50=0),"",BT50)</x:f>
      </x:c>
      <x:c r="DE50" s="50" t="str">
        <x:f>IF(OR(13&gt;'Настройки'!$B$3,ISBLANK(BU50),BU50=0),"",BU50)</x:f>
      </x:c>
      <x:c r="DF50" s="50" t="str">
        <x:f>IF(OR(14&gt;'Настройки'!$B$3,ISBLANK(BV50),BV50=0),"",BV50)</x:f>
      </x:c>
      <x:c r="DG50" s="50" t="str">
        <x:f>IF(OR(15&gt;'Настройки'!$B$3,ISBLANK(BW50),BW50=0),"",BW50)</x:f>
      </x:c>
      <x:c r="DH50" s="50" t="str">
        <x:f>IF(OR(16&gt;'Настройки'!$B$3,ISBLANK(BX50),BX50=0),"",BX50)</x:f>
      </x:c>
      <x:c r="DI50" s="50" t="str">
        <x:f>IF(OR(17&gt;'Настройки'!$B$3,ISBLANK(BY50),BY50=0),"",BY50)</x:f>
      </x:c>
      <x:c r="DJ50" s="50" t="str">
        <x:f>IF(OR(18&gt;'Настройки'!$B$3,ISBLANK(BZ50),BZ50=0),"",BZ50)</x:f>
      </x:c>
      <x:c r="DK50" s="50" t="str">
        <x:f>IF(OR(19&gt;'Настройки'!$B$3,ISBLANK(CA50),CA50=0),"",CA50)</x:f>
      </x:c>
      <x:c r="DL50" s="50" t="str">
        <x:f>IF(OR(20&gt;'Настройки'!$B$3,ISBLANK(CB50),CB50=0),"",CB50)</x:f>
      </x:c>
      <x:c r="DM50" s="50" t="str">
        <x:f>IF(OR(21&gt;'Настройки'!$B$3,ISBLANK(CC50),CC50=0),"",CC50)</x:f>
      </x:c>
      <x:c r="DN50" s="50" t="str">
        <x:f>IF(OR(22&gt;'Настройки'!$B$3,ISBLANK(CD50),CD50=0),"",CD50)</x:f>
      </x:c>
      <x:c r="DO50" s="50" t="str">
        <x:f>IF(OR(23&gt;'Настройки'!$B$3,ISBLANK(CE50),CE50=0),"",CE50)</x:f>
      </x:c>
      <x:c r="DP50" s="50" t="str">
        <x:f>IF(OR(24&gt;'Настройки'!$B$3,ISBLANK(CF50),CF50=0),"",CF50)</x:f>
      </x:c>
      <x:c r="DQ50" s="50" t="str">
        <x:f>IF(OR(25&gt;'Настройки'!$B$3,ISBLANK(CG50),CG50=0),"",CG50)</x:f>
      </x:c>
      <x:c r="DR50" s="50" t="str">
        <x:f>IF(OR(26&gt;'Настройки'!$B$3,ISBLANK(CH50),CH50=0),"",CH50)</x:f>
      </x:c>
      <x:c r="DS50" s="50" t="str">
        <x:f>IF(OR(27&gt;'Настройки'!$B$3,ISBLANK(CI50),CI50=0),"",CI50)</x:f>
      </x:c>
      <x:c r="DT50" s="50" t="str">
        <x:f>IF(OR(28&gt;'Настройки'!$B$3,ISBLANK(CJ50),CJ50=0),"",CJ50)</x:f>
      </x:c>
      <x:c r="DU50" s="50" t="str">
        <x:f>IF(OR(29&gt;'Настройки'!$B$3,ISBLANK(CK50),CK50=0),"",CK50)</x:f>
      </x:c>
      <x:c r="DV50" s="50" t="str">
        <x:f>IF(OR(30&gt;'Настройки'!$B$3,ISBLANK(CL50),CL50=0),"",CL50)</x:f>
      </x:c>
      <x:c r="DW50" s="50" t="str">
        <x:f>IF(OR(31&gt;'Настройки'!$B$3,ISBLANK(CM50),CM50=0),"",CM50)</x:f>
      </x:c>
      <x:c r="DX50" s="50" t="str">
        <x:f>IF(OR(32&gt;'Настройки'!$B$3,ISBLANK(CN50),CN50=0),"",CN50)</x:f>
      </x:c>
      <x:c r="DY50" s="50" t="str">
        <x:f>IF(OR(33&gt;'Настройки'!$B$3,ISBLANK(CO50),CO50=0),"",CO50)</x:f>
      </x:c>
      <x:c r="DZ50" s="50" t="str">
        <x:f>IF(OR(34&gt;'Настройки'!$B$3,ISBLANK(CP50),CP50=0),"",CP50)</x:f>
      </x:c>
      <x:c r="EA50" s="50" t="str">
        <x:f>IF(OR(35&gt;'Настройки'!$B$3,ISBLANK(CQ50),CQ50=0),"",CQ50)</x:f>
      </x:c>
      <x:c r="EB50" s="50" t="str">
        <x:f>IF(OR(36&gt;'Настройки'!$B$3,ISBLANK(CR50),CR50=0),"",CR50)</x:f>
      </x:c>
      <x:c r="EC50" s="50" t="str">
        <x:f>IF(A50="","",IF(OR(BB50="AZ",BB50="BZ"),10000+ROW(),IF(AZ50&gt;'Настройки'!$B$11,20000+ROW(),IF(BF50&lt;&gt;"Обычный",30000+ROW(),IF(AX50&lt;=0,40000+ROW(),"")))))</x:f>
      </x:c>
      <x:c r="ED50" s="50" t="str">
        <x:f>IF(EC50="","",COUNTIFS($EC$2:$EC$1001,"&gt;0",$EC$2:$EC$1001,"&lt;"&amp;EC50)+1)</x:f>
      </x:c>
    </x:row>
    <x:row r="51">
      <x:c r="A51" s="115"/>
      <x:c r="B51" s="115"/>
      <x:c r="C51" s="115"/>
      <x:c r="D51" s="118"/>
      <x:c r="E51" s="118"/>
      <x:c r="F51" s="118"/>
      <x:c r="G51" s="118"/>
      <x:c r="H51" s="118"/>
      <x:c r="I51" s="118"/>
      <x:c r="J51" s="118"/>
      <x:c r="K51" s="118"/>
      <x:c r="L51" s="118"/>
      <x:c r="M51" s="118"/>
      <x:c r="N51" s="118"/>
      <x:c r="O51" s="118"/>
      <x:c r="P51" s="118"/>
      <x:c r="Q51" s="118"/>
      <x:c r="R51" s="118"/>
      <x:c r="S51" s="118"/>
      <x:c r="T51" s="118"/>
      <x:c r="U51" s="118"/>
      <x:c r="V51" s="118"/>
      <x:c r="W51" s="118"/>
      <x:c r="X51" s="118"/>
      <x:c r="Y51" s="118"/>
      <x:c r="Z51" s="118"/>
      <x:c r="AA51" s="118"/>
      <x:c r="AB51" s="118"/>
      <x:c r="AC51" s="118"/>
      <x:c r="AD51" s="118"/>
      <x:c r="AE51" s="118"/>
      <x:c r="AF51" s="118"/>
      <x:c r="AG51" s="118"/>
      <x:c r="AH51" s="118"/>
      <x:c r="AI51" s="118"/>
      <x:c r="AJ51" s="118"/>
      <x:c r="AK51" s="118"/>
      <x:c r="AL51" s="118"/>
      <x:c r="AM51" s="118"/>
      <x:c r="AN51" s="118"/>
      <x:c r="AO51" s="118"/>
      <x:c r="AP51" s="115"/>
      <x:c r="AQ51" s="49" t="str">
        <x:f>IF(A51="","",COUNT(BI51:INDEX(BI51:CR51,1,'Настройки'!$B$3)))</x:f>
      </x:c>
      <x:c r="AR51" s="49" t="str">
        <x:f>IF(A51="","",SUM(BI51:INDEX(BI51:CR51,1,'Настройки'!$B$3)))</x:f>
      </x:c>
      <x:c r="AS51" s="58" t="str">
        <x:f>IF(A51="","",IF('Настройки'!$B$4="Стоимость потребления",AR51*D51,IF('Настройки'!$B$4="Количество",AR51,E51)))</x:f>
      </x:c>
      <x:c r="AT51" s="61" t="str">
        <x:f>IF(OR(A51="",AS51&lt;0,SUM($AS$2:$AS$1001)&lt;=0),"",AS51/SUM($AS$2:$AS$1001))</x:f>
      </x:c>
      <x:c r="AU51" s="61" t="str">
        <x:f>IF(OR(A51="",AS51&lt;0,SUM($AS$2:$AS$1001)&lt;=0),"",SUMIFS($AS$2:$AS$1001,$AS$2:$AS$1001,"&gt;"&amp;AS51)/SUM($AS$2:$AS$1001))</x:f>
      </x:c>
      <x:c r="AV51" s="61" t="str">
        <x:f>IF(OR(A51="",AS51&lt;0,SUM($AS$2:$AS$1001)&lt;=0),"",SUMIFS($AS$2:$AS$1001,$AS$2:$AS$1001,"&gt;="&amp;AS51)/SUM($AS$2:$AS$1001))</x:f>
      </x:c>
      <x:c r="AW51" s="49" t="str">
        <x:f>IF(A51="","",IF(SUM($AS$2:$AS$1001)&lt;=0,"Не определён",IF(AS51&lt;0,"Исключение",IF(AU51&lt;'Настройки'!$B$5,"A",IF(AU51&lt;'Настройки'!$B$6,"B","C")))))</x:f>
      </x:c>
      <x:c r="AX51" s="58" t="str">
        <x:f>IF(A51="","",IF(AQ51=0,"",AVERAGE(BI51:INDEX(BI51:CR51,1,'Настройки'!$B$3))))</x:f>
      </x:c>
      <x:c r="AY51" s="58" t="str">
        <x:f>IF(OR(A51="",AQ51=0),"",STDEVP(BI51:INDEX(BI51:CR51,1,'Настройки'!$B$3)))</x:f>
      </x:c>
      <x:c r="AZ51" s="61" t="str">
        <x:f>IF(OR(A51="",AQ51&lt;'Настройки'!$B$12,AX51&lt;=0,AND('Настройки'!$B$10="Блокировать",COUNTIF(F51:INDEX(F51:AO51,1,'Настройки'!$B$3),"&lt;0")&gt;0)),"",AY51/ABS(AX51))</x:f>
      </x:c>
      <x:c r="BA51" s="49" t="str">
        <x:f>IF(A51="","",IF(AND('Настройки'!$B$10="Блокировать",COUNTIF(F51:INDEX(F51:AO51,1,'Настройки'!$B$3),"&lt;0")&gt;0),"Не определён",IF(AQ51&lt;'Настройки'!$B$12,"Не определён",IF(AX51=0,"Нет спроса",IF(AX51&lt;0,"Не определён",IF(AZ51&lt;='Настройки'!$B$7,"X",IF(AZ51&lt;='Настройки'!$B$8,"Y","Z")))))))</x:f>
      </x:c>
      <x:c r="BB51" s="49" t="str">
        <x:f>IF(OR(A51="",LEN(AW51)&lt;&gt;1,LEN(BA51)&lt;&gt;1),"",AW51&amp;BA51)</x:f>
      </x:c>
      <x:c r="BC51" s="61" t="str">
        <x:f>IF(OR(A51="",AQ51=0),"",(COUNT(BI51:INDEX(BI51:CR51,1,'Настройки'!$B$3))-COUNT(CS51:INDEX(CS51:EB51,1,'Настройки'!$B$3)))/AQ51)</x:f>
      </x:c>
      <x:c r="BD51" s="64" t="str">
        <x:f>IF(OR(A51="",COUNT(CS51:INDEX(CS51:EB51,1,'Настройки'!$B$3))=0),"",AQ51/COUNT(CS51:INDEX(CS51:EB51,1,'Настройки'!$B$3)))</x:f>
      </x:c>
      <x:c r="BE51" s="64" t="str">
        <x:f>IF(OR(A51="",COUNT(CS51:INDEX(CS51:EB51,1,'Настройки'!$B$3))=0),"",IF(AVERAGE(CS51:INDEX(CS51:EB51,1,'Настройки'!$B$3))=0,"",(STDEVP(CS51:INDEX(CS51:EB51,1,'Настройки'!$B$3))/ABS(AVERAGE(CS51:INDEX(CS51:EB51,1,'Настройки'!$B$3))))^2))</x:f>
      </x:c>
      <x:c r="BF51" s="49" t="str">
        <x:f>IF(A51="","",IF(AQ51&lt;3,"Недостаточно",IF(AQ51&lt;6,"Предварительный","Обычный")))</x:f>
      </x:c>
      <x:c r="BG51" s="49" t="str">
        <x:f>IF(A51="","",IF(COUNTIF(F51:INDEX(F51:AO51,1,'Настройки'!$B$3),"&lt;0")&gt;0,IF('Настройки'!$B$10="Блокировать","Отрицательный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"),"")&amp;IF(AQ51&lt;3,"Недостаточно истории. ",IF(AQ51&lt;6,"Предварительная классификация. ",""))&amp;IF(AX51=0,"Нет спроса за горизонт. ","")&amp;IF(AZ51&gt;'Настройки'!$B$11,"Экстремальная вариативность. ",""))</x:f>
      </x:c>
      <x:c r="BH51" s="49" t="str">
        <x:f>IF(A51="","",IFERROR(VLOOKUP(BB51,'Настройки'!$D$3:$E$11,2,FALSE),"Сначала проверьте исходные данные и историю спроса.")&amp;" Уточните срок поставки, MOQ и критичность.")</x:f>
      </x:c>
      <x:c r="BI51" s="50" t="str">
        <x:f>IF(1&gt;'Настройки'!$B$3,"",IF(ISBLANK(F51),IF('Настройки'!$B$9="Нулевой спрос",0,""),IF(F51&lt;0,IF('Настройки'!$B$10="Исключить","",IF('Настройки'!$B$10="Абсолютные значения",ABS(F51),F51)),F51)))</x:f>
      </x:c>
      <x:c r="BJ51" s="50" t="str">
        <x:f>IF(2&gt;'Настройки'!$B$3,"",IF(ISBLANK(G51),IF('Настройки'!$B$9="Нулевой спрос",0,""),IF(G51&lt;0,IF('Настройки'!$B$10="Исключить","",IF('Настройки'!$B$10="Абсолютные значения",ABS(G51),G51)),G51)))</x:f>
      </x:c>
      <x:c r="BK51" s="50" t="str">
        <x:f>IF(3&gt;'Настройки'!$B$3,"",IF(ISBLANK(H51),IF('Настройки'!$B$9="Нулевой спрос",0,""),IF(H51&lt;0,IF('Настройки'!$B$10="Исключить","",IF('Настройки'!$B$10="Абсолютные значения",ABS(H51),H51)),H51)))</x:f>
      </x:c>
      <x:c r="BL51" s="50" t="str">
        <x:f>IF(4&gt;'Настройки'!$B$3,"",IF(ISBLANK(I51),IF('Настройки'!$B$9="Нулевой спрос",0,""),IF(I51&lt;0,IF('Настройки'!$B$10="Исключить","",IF('Настройки'!$B$10="Абсолютные значения",ABS(I51),I51)),I51)))</x:f>
      </x:c>
      <x:c r="BM51" s="50" t="str">
        <x:f>IF(5&gt;'Настройки'!$B$3,"",IF(ISBLANK(J51),IF('Настройки'!$B$9="Нулевой спрос",0,""),IF(J51&lt;0,IF('Настройки'!$B$10="Исключить","",IF('Настройки'!$B$10="Абсолютные значения",ABS(J51),J51)),J51)))</x:f>
      </x:c>
      <x:c r="BN51" s="50" t="str">
        <x:f>IF(6&gt;'Настройки'!$B$3,"",IF(ISBLANK(K51),IF('Настройки'!$B$9="Нулевой спрос",0,""),IF(K51&lt;0,IF('Настройки'!$B$10="Исключить","",IF('Настройки'!$B$10="Абсолютные значения",ABS(K51),K51)),K51)))</x:f>
      </x:c>
      <x:c r="BO51" s="50" t="str">
        <x:f>IF(7&gt;'Настройки'!$B$3,"",IF(ISBLANK(L51),IF('Настройки'!$B$9="Нулевой спрос",0,""),IF(L51&lt;0,IF('Настройки'!$B$10="Исключить","",IF('Настройки'!$B$10="Абсолютные значения",ABS(L51),L51)),L51)))</x:f>
      </x:c>
      <x:c r="BP51" s="50" t="str">
        <x:f>IF(8&gt;'Настройки'!$B$3,"",IF(ISBLANK(M51),IF('Настройки'!$B$9="Нулевой спрос",0,""),IF(M51&lt;0,IF('Настройки'!$B$10="Исключить","",IF('Настройки'!$B$10="Абсолютные значения",ABS(M51),M51)),M51)))</x:f>
      </x:c>
      <x:c r="BQ51" s="50" t="str">
        <x:f>IF(9&gt;'Настройки'!$B$3,"",IF(ISBLANK(N51),IF('Настройки'!$B$9="Нулевой спрос",0,""),IF(N51&lt;0,IF('Настройки'!$B$10="Исключить","",IF('Настройки'!$B$10="Абсолютные значения",ABS(N51),N51)),N51)))</x:f>
      </x:c>
      <x:c r="BR51" s="50" t="str">
        <x:f>IF(10&gt;'Настройки'!$B$3,"",IF(ISBLANK(O51),IF('Настройки'!$B$9="Нулевой спрос",0,""),IF(O51&lt;0,IF('Настройки'!$B$10="Исключить","",IF('Настройки'!$B$10="Абсолютные значения",ABS(O51),O51)),O51)))</x:f>
      </x:c>
      <x:c r="BS51" s="50" t="str">
        <x:f>IF(11&gt;'Настройки'!$B$3,"",IF(ISBLANK(P51),IF('Настройки'!$B$9="Нулевой спрос",0,""),IF(P51&lt;0,IF('Настройки'!$B$10="Исключить","",IF('Настройки'!$B$10="Абсолютные значения",ABS(P51),P51)),P51)))</x:f>
      </x:c>
      <x:c r="BT51" s="50" t="str">
        <x:f>IF(12&gt;'Настройки'!$B$3,"",IF(ISBLANK(Q51),IF('Настройки'!$B$9="Нулевой спрос",0,""),IF(Q51&lt;0,IF('Настройки'!$B$10="Исключить","",IF('Настройки'!$B$10="Абсолютные значения",ABS(Q51),Q51)),Q51)))</x:f>
      </x:c>
      <x:c r="BU51" s="50" t="str">
        <x:f>IF(13&gt;'Настройки'!$B$3,"",IF(ISBLANK(R51),IF('Настройки'!$B$9="Нулевой спрос",0,""),IF(R51&lt;0,IF('Настройки'!$B$10="Исключить","",IF('Настройки'!$B$10="Абсолютные значения",ABS(R51),R51)),R51)))</x:f>
      </x:c>
      <x:c r="BV51" s="50" t="str">
        <x:f>IF(14&gt;'Настройки'!$B$3,"",IF(ISBLANK(S51),IF('Настройки'!$B$9="Нулевой спрос",0,""),IF(S51&lt;0,IF('Настройки'!$B$10="Исключить","",IF('Настройки'!$B$10="Абсолютные значения",ABS(S51),S51)),S51)))</x:f>
      </x:c>
      <x:c r="BW51" s="50" t="str">
        <x:f>IF(15&gt;'Настройки'!$B$3,"",IF(ISBLANK(T51),IF('Настройки'!$B$9="Нулевой спрос",0,""),IF(T51&lt;0,IF('Настройки'!$B$10="Исключить","",IF('Настройки'!$B$10="Абсолютные значения",ABS(T51),T51)),T51)))</x:f>
      </x:c>
      <x:c r="BX51" s="50" t="str">
        <x:f>IF(16&gt;'Настройки'!$B$3,"",IF(ISBLANK(U51),IF('Настройки'!$B$9="Нулевой спрос",0,""),IF(U51&lt;0,IF('Настройки'!$B$10="Исключить","",IF('Настройки'!$B$10="Абсолютные значения",ABS(U51),U51)),U51)))</x:f>
      </x:c>
      <x:c r="BY51" s="50" t="str">
        <x:f>IF(17&gt;'Настройки'!$B$3,"",IF(ISBLANK(V51),IF('Настройки'!$B$9="Нулевой спрос",0,""),IF(V51&lt;0,IF('Настройки'!$B$10="Исключить","",IF('Настройки'!$B$10="Абсолютные значения",ABS(V51),V51)),V51)))</x:f>
      </x:c>
      <x:c r="BZ51" s="50" t="str">
        <x:f>IF(18&gt;'Настройки'!$B$3,"",IF(ISBLANK(W51),IF('Настройки'!$B$9="Нулевой спрос",0,""),IF(W51&lt;0,IF('Настройки'!$B$10="Исключить","",IF('Настройки'!$B$10="Абсолютные значения",ABS(W51),W51)),W51)))</x:f>
      </x:c>
      <x:c r="CA51" s="50" t="str">
        <x:f>IF(19&gt;'Настройки'!$B$3,"",IF(ISBLANK(X51),IF('Настройки'!$B$9="Нулевой спрос",0,""),IF(X51&lt;0,IF('Настройки'!$B$10="Исключить","",IF('Настройки'!$B$10="Абсолютные значения",ABS(X51),X51)),X51)))</x:f>
      </x:c>
      <x:c r="CB51" s="50" t="str">
        <x:f>IF(20&gt;'Настройки'!$B$3,"",IF(ISBLANK(Y51),IF('Настройки'!$B$9="Нулевой спрос",0,""),IF(Y51&lt;0,IF('Настройки'!$B$10="Исключить","",IF('Настройки'!$B$10="Абсолютные значения",ABS(Y51),Y51)),Y51)))</x:f>
      </x:c>
      <x:c r="CC51" s="50" t="str">
        <x:f>IF(21&gt;'Настройки'!$B$3,"",IF(ISBLANK(Z51),IF('Настройки'!$B$9="Нулевой спрос",0,""),IF(Z51&lt;0,IF('Настройки'!$B$10="Исключить","",IF('Настройки'!$B$10="Абсолютные значения",ABS(Z51),Z51)),Z51)))</x:f>
      </x:c>
      <x:c r="CD51" s="50" t="str">
        <x:f>IF(22&gt;'Настройки'!$B$3,"",IF(ISBLANK(AA51),IF('Настройки'!$B$9="Нулевой спрос",0,""),IF(AA51&lt;0,IF('Настройки'!$B$10="Исключить","",IF('Настройки'!$B$10="Абсолютные значения",ABS(AA51),AA51)),AA51)))</x:f>
      </x:c>
      <x:c r="CE51" s="50" t="str">
        <x:f>IF(23&gt;'Настройки'!$B$3,"",IF(ISBLANK(AB51),IF('Настройки'!$B$9="Нулевой спрос",0,""),IF(AB51&lt;0,IF('Настройки'!$B$10="Исключить","",IF('Настройки'!$B$10="Абсолютные значения",ABS(AB51),AB51)),AB51)))</x:f>
      </x:c>
      <x:c r="CF51" s="50" t="str">
        <x:f>IF(24&gt;'Настройки'!$B$3,"",IF(ISBLANK(AC51),IF('Настройки'!$B$9="Нулевой спрос",0,""),IF(AC51&lt;0,IF('Настройки'!$B$10="Исключить","",IF('Настройки'!$B$10="Абсолютные значения",ABS(AC51),AC51)),AC51)))</x:f>
      </x:c>
      <x:c r="CG51" s="50" t="str">
        <x:f>IF(25&gt;'Настройки'!$B$3,"",IF(ISBLANK(AD51),IF('Настройки'!$B$9="Нулевой спрос",0,""),IF(AD51&lt;0,IF('Настройки'!$B$10="Исключить","",IF('Настройки'!$B$10="Абсолютные значения",ABS(AD51),AD51)),AD51)))</x:f>
      </x:c>
      <x:c r="CH51" s="50" t="str">
        <x:f>IF(26&gt;'Настройки'!$B$3,"",IF(ISBLANK(AE51),IF('Настройки'!$B$9="Нулевой спрос",0,""),IF(AE51&lt;0,IF('Настройки'!$B$10="Исключить","",IF('Настройки'!$B$10="Абсолютные значения",ABS(AE51),AE51)),AE51)))</x:f>
      </x:c>
      <x:c r="CI51" s="50" t="str">
        <x:f>IF(27&gt;'Настройки'!$B$3,"",IF(ISBLANK(AF51),IF('Настройки'!$B$9="Нулевой спрос",0,""),IF(AF51&lt;0,IF('Настройки'!$B$10="Исключить","",IF('Настройки'!$B$10="Абсолютные значения",ABS(AF51),AF51)),AF51)))</x:f>
      </x:c>
      <x:c r="CJ51" s="50" t="str">
        <x:f>IF(28&gt;'Настройки'!$B$3,"",IF(ISBLANK(AG51),IF('Настройки'!$B$9="Нулевой спрос",0,""),IF(AG51&lt;0,IF('Настройки'!$B$10="Исключить","",IF('Настройки'!$B$10="Абсолютные значения",ABS(AG51),AG51)),AG51)))</x:f>
      </x:c>
      <x:c r="CK51" s="50" t="str">
        <x:f>IF(29&gt;'Настройки'!$B$3,"",IF(ISBLANK(AH51),IF('Настройки'!$B$9="Нулевой спрос",0,""),IF(AH51&lt;0,IF('Настройки'!$B$10="Исключить","",IF('Настройки'!$B$10="Абсолютные значения",ABS(AH51),AH51)),AH51)))</x:f>
      </x:c>
      <x:c r="CL51" s="50" t="str">
        <x:f>IF(30&gt;'Настройки'!$B$3,"",IF(ISBLANK(AI51),IF('Настройки'!$B$9="Нулевой спрос",0,""),IF(AI51&lt;0,IF('Настройки'!$B$10="Исключить","",IF('Настройки'!$B$10="Абсолютные значения",ABS(AI51),AI51)),AI51)))</x:f>
      </x:c>
      <x:c r="CM51" s="50" t="str">
        <x:f>IF(31&gt;'Настройки'!$B$3,"",IF(ISBLANK(AJ51),IF('Настройки'!$B$9="Нулевой спрос",0,""),IF(AJ51&lt;0,IF('Настройки'!$B$10="Исключить","",IF('Настройки'!$B$10="Абсолютные значения",ABS(AJ51),AJ51)),AJ51)))</x:f>
      </x:c>
      <x:c r="CN51" s="50" t="str">
        <x:f>IF(32&gt;'Настройки'!$B$3,"",IF(ISBLANK(AK51),IF('Настройки'!$B$9="Нулевой спрос",0,""),IF(AK51&lt;0,IF('Настройки'!$B$10="Исключить","",IF('Настройки'!$B$10="Абсолютные значения",ABS(AK51),AK51)),AK51)))</x:f>
      </x:c>
      <x:c r="CO51" s="50" t="str">
        <x:f>IF(33&gt;'Настройки'!$B$3,"",IF(ISBLANK(AL51),IF('Настройки'!$B$9="Нулевой спрос",0,""),IF(AL51&lt;0,IF('Настройки'!$B$10="Исключить","",IF('Настройки'!$B$10="Абсолютные значения",ABS(AL51),AL51)),AL51)))</x:f>
      </x:c>
      <x:c r="CP51" s="50" t="str">
        <x:f>IF(34&gt;'Настройки'!$B$3,"",IF(ISBLANK(AM51),IF('Настройки'!$B$9="Нулевой спрос",0,""),IF(AM51&lt;0,IF('Настройки'!$B$10="Исключить","",IF('Настройки'!$B$10="Абсолютные значения",ABS(AM51),AM51)),AM51)))</x:f>
      </x:c>
      <x:c r="CQ51" s="50" t="str">
        <x:f>IF(35&gt;'Настройки'!$B$3,"",IF(ISBLANK(AN51),IF('Настройки'!$B$9="Нулевой спрос",0,""),IF(AN51&lt;0,IF('Настройки'!$B$10="Исключить","",IF('Настройки'!$B$10="Абсолютные значения",ABS(AN51),AN51)),AN51)))</x:f>
      </x:c>
      <x:c r="CR51" s="50" t="str">
        <x:f>IF(36&gt;'Настройки'!$B$3,"",IF(ISBLANK(AO51),IF('Настройки'!$B$9="Нулевой спрос",0,""),IF(AO51&lt;0,IF('Настройки'!$B$10="Исключить","",IF('Настройки'!$B$10="Абсолютные значения",ABS(AO51),AO51)),AO51)))</x:f>
      </x:c>
      <x:c r="CS51" s="50" t="str">
        <x:f>IF(OR(1&gt;'Настройки'!$B$3,ISBLANK(BI51),BI51=0),"",BI51)</x:f>
      </x:c>
      <x:c r="CT51" s="50" t="str">
        <x:f>IF(OR(2&gt;'Настройки'!$B$3,ISBLANK(BJ51),BJ51=0),"",BJ51)</x:f>
      </x:c>
      <x:c r="CU51" s="50" t="str">
        <x:f>IF(OR(3&gt;'Настройки'!$B$3,ISBLANK(BK51),BK51=0),"",BK51)</x:f>
      </x:c>
      <x:c r="CV51" s="50" t="str">
        <x:f>IF(OR(4&gt;'Настройки'!$B$3,ISBLANK(BL51),BL51=0),"",BL51)</x:f>
      </x:c>
      <x:c r="CW51" s="50" t="str">
        <x:f>IF(OR(5&gt;'Настройки'!$B$3,ISBLANK(BM51),BM51=0),"",BM51)</x:f>
      </x:c>
      <x:c r="CX51" s="50" t="str">
        <x:f>IF(OR(6&gt;'Настройки'!$B$3,ISBLANK(BN51),BN51=0),"",BN51)</x:f>
      </x:c>
      <x:c r="CY51" s="50" t="str">
        <x:f>IF(OR(7&gt;'Настройки'!$B$3,ISBLANK(BO51),BO51=0),"",BO51)</x:f>
      </x:c>
      <x:c r="CZ51" s="50" t="str">
        <x:f>IF(OR(8&gt;'Настройки'!$B$3,ISBLANK(BP51),BP51=0),"",BP51)</x:f>
      </x:c>
      <x:c r="DA51" s="50" t="str">
        <x:f>IF(OR(9&gt;'Настройки'!$B$3,ISBLANK(BQ51),BQ51=0),"",BQ51)</x:f>
      </x:c>
      <x:c r="DB51" s="50" t="str">
        <x:f>IF(OR(10&gt;'Настройки'!$B$3,ISBLANK(BR51),BR51=0),"",BR51)</x:f>
      </x:c>
      <x:c r="DC51" s="50" t="str">
        <x:f>IF(OR(11&gt;'Настройки'!$B$3,ISBLANK(BS51),BS51=0),"",BS51)</x:f>
      </x:c>
      <x:c r="DD51" s="50" t="str">
        <x:f>IF(OR(12&gt;'Настройки'!$B$3,ISBLANK(BT51),BT51=0),"",BT51)</x:f>
      </x:c>
      <x:c r="DE51" s="50" t="str">
        <x:f>IF(OR(13&gt;'Настройки'!$B$3,ISBLANK(BU51),BU51=0),"",BU51)</x:f>
      </x:c>
      <x:c r="DF51" s="50" t="str">
        <x:f>IF(OR(14&gt;'Настройки'!$B$3,ISBLANK(BV51),BV51=0),"",BV51)</x:f>
      </x:c>
      <x:c r="DG51" s="50" t="str">
        <x:f>IF(OR(15&gt;'Настройки'!$B$3,ISBLANK(BW51),BW51=0),"",BW51)</x:f>
      </x:c>
      <x:c r="DH51" s="50" t="str">
        <x:f>IF(OR(16&gt;'Настройки'!$B$3,ISBLANK(BX51),BX51=0),"",BX51)</x:f>
      </x:c>
      <x:c r="DI51" s="50" t="str">
        <x:f>IF(OR(17&gt;'Настройки'!$B$3,ISBLANK(BY51),BY51=0),"",BY51)</x:f>
      </x:c>
      <x:c r="DJ51" s="50" t="str">
        <x:f>IF(OR(18&gt;'Настройки'!$B$3,ISBLANK(BZ51),BZ51=0),"",BZ51)</x:f>
      </x:c>
      <x:c r="DK51" s="50" t="str">
        <x:f>IF(OR(19&gt;'Настройки'!$B$3,ISBLANK(CA51),CA51=0),"",CA51)</x:f>
      </x:c>
      <x:c r="DL51" s="50" t="str">
        <x:f>IF(OR(20&gt;'Настройки'!$B$3,ISBLANK(CB51),CB51=0),"",CB51)</x:f>
      </x:c>
      <x:c r="DM51" s="50" t="str">
        <x:f>IF(OR(21&gt;'Настройки'!$B$3,ISBLANK(CC51),CC51=0),"",CC51)</x:f>
      </x:c>
      <x:c r="DN51" s="50" t="str">
        <x:f>IF(OR(22&gt;'Настройки'!$B$3,ISBLANK(CD51),CD51=0),"",CD51)</x:f>
      </x:c>
      <x:c r="DO51" s="50" t="str">
        <x:f>IF(OR(23&gt;'Настройки'!$B$3,ISBLANK(CE51),CE51=0),"",CE51)</x:f>
      </x:c>
      <x:c r="DP51" s="50" t="str">
        <x:f>IF(OR(24&gt;'Настройки'!$B$3,ISBLANK(CF51),CF51=0),"",CF51)</x:f>
      </x:c>
      <x:c r="DQ51" s="50" t="str">
        <x:f>IF(OR(25&gt;'Настройки'!$B$3,ISBLANK(CG51),CG51=0),"",CG51)</x:f>
      </x:c>
      <x:c r="DR51" s="50" t="str">
        <x:f>IF(OR(26&gt;'Настройки'!$B$3,ISBLANK(CH51),CH51=0),"",CH51)</x:f>
      </x:c>
      <x:c r="DS51" s="50" t="str">
        <x:f>IF(OR(27&gt;'Настройки'!$B$3,ISBLANK(CI51),CI51=0),"",CI51)</x:f>
      </x:c>
      <x:c r="DT51" s="50" t="str">
        <x:f>IF(OR(28&gt;'Настройки'!$B$3,ISBLANK(CJ51),CJ51=0),"",CJ51)</x:f>
      </x:c>
      <x:c r="DU51" s="50" t="str">
        <x:f>IF(OR(29&gt;'Настройки'!$B$3,ISBLANK(CK51),CK51=0),"",CK51)</x:f>
      </x:c>
      <x:c r="DV51" s="50" t="str">
        <x:f>IF(OR(30&gt;'Настройки'!$B$3,ISBLANK(CL51),CL51=0),"",CL51)</x:f>
      </x:c>
      <x:c r="DW51" s="50" t="str">
        <x:f>IF(OR(31&gt;'Настройки'!$B$3,ISBLANK(CM51),CM51=0),"",CM51)</x:f>
      </x:c>
      <x:c r="DX51" s="50" t="str">
        <x:f>IF(OR(32&gt;'Настройки'!$B$3,ISBLANK(CN51),CN51=0),"",CN51)</x:f>
      </x:c>
      <x:c r="DY51" s="50" t="str">
        <x:f>IF(OR(33&gt;'Настройки'!$B$3,ISBLANK(CO51),CO51=0),"",CO51)</x:f>
      </x:c>
      <x:c r="DZ51" s="50" t="str">
        <x:f>IF(OR(34&gt;'Настройки'!$B$3,ISBLANK(CP51),CP51=0),"",CP51)</x:f>
      </x:c>
      <x:c r="EA51" s="50" t="str">
        <x:f>IF(OR(35&gt;'Настройки'!$B$3,ISBLANK(CQ51),CQ51=0),"",CQ51)</x:f>
      </x:c>
      <x:c r="EB51" s="50" t="str">
        <x:f>IF(OR(36&gt;'Настройки'!$B$3,ISBLANK(CR51),CR51=0),"",CR51)</x:f>
      </x:c>
      <x:c r="EC51" s="50" t="str">
        <x:f>IF(A51="","",IF(OR(BB51="AZ",BB51="BZ"),10000+ROW(),IF(AZ51&gt;'Настройки'!$B$11,20000+ROW(),IF(BF51&lt;&gt;"Обычный",30000+ROW(),IF(AX51&lt;=0,40000+ROW(),"")))))</x:f>
      </x:c>
      <x:c r="ED51" s="50" t="str">
        <x:f>IF(EC51="","",COUNTIFS($EC$2:$EC$1001,"&gt;0",$EC$2:$EC$1001,"&lt;"&amp;EC51)+1)</x:f>
      </x:c>
    </x:row>
    <x:row r="52">
      <x:c r="A52" s="115"/>
      <x:c r="B52" s="115"/>
      <x:c r="C52" s="115"/>
      <x:c r="D52" s="118"/>
      <x:c r="E52" s="118"/>
      <x:c r="F52" s="118"/>
      <x:c r="G52" s="118"/>
      <x:c r="H52" s="118"/>
      <x:c r="I52" s="118"/>
      <x:c r="J52" s="118"/>
      <x:c r="K52" s="118"/>
      <x:c r="L52" s="118"/>
      <x:c r="M52" s="118"/>
      <x:c r="N52" s="118"/>
      <x:c r="O52" s="118"/>
      <x:c r="P52" s="118"/>
      <x:c r="Q52" s="118"/>
      <x:c r="R52" s="118"/>
      <x:c r="S52" s="118"/>
      <x:c r="T52" s="118"/>
      <x:c r="U52" s="118"/>
      <x:c r="V52" s="118"/>
      <x:c r="W52" s="118"/>
      <x:c r="X52" s="118"/>
      <x:c r="Y52" s="118"/>
      <x:c r="Z52" s="118"/>
      <x:c r="AA52" s="118"/>
      <x:c r="AB52" s="118"/>
      <x:c r="AC52" s="118"/>
      <x:c r="AD52" s="118"/>
      <x:c r="AE52" s="118"/>
      <x:c r="AF52" s="118"/>
      <x:c r="AG52" s="118"/>
      <x:c r="AH52" s="118"/>
      <x:c r="AI52" s="118"/>
      <x:c r="AJ52" s="118"/>
      <x:c r="AK52" s="118"/>
      <x:c r="AL52" s="118"/>
      <x:c r="AM52" s="118"/>
      <x:c r="AN52" s="118"/>
      <x:c r="AO52" s="118"/>
      <x:c r="AP52" s="115"/>
      <x:c r="AQ52" s="49" t="str">
        <x:f>IF(A52="","",COUNT(BI52:INDEX(BI52:CR52,1,'Настройки'!$B$3)))</x:f>
      </x:c>
      <x:c r="AR52" s="49" t="str">
        <x:f>IF(A52="","",SUM(BI52:INDEX(BI52:CR52,1,'Настройки'!$B$3)))</x:f>
      </x:c>
      <x:c r="AS52" s="58" t="str">
        <x:f>IF(A52="","",IF('Настройки'!$B$4="Стоимость потребления",AR52*D52,IF('Настройки'!$B$4="Количество",AR52,E52)))</x:f>
      </x:c>
      <x:c r="AT52" s="61" t="str">
        <x:f>IF(OR(A52="",AS52&lt;0,SUM($AS$2:$AS$1001)&lt;=0),"",AS52/SUM($AS$2:$AS$1001))</x:f>
      </x:c>
      <x:c r="AU52" s="61" t="str">
        <x:f>IF(OR(A52="",AS52&lt;0,SUM($AS$2:$AS$1001)&lt;=0),"",SUMIFS($AS$2:$AS$1001,$AS$2:$AS$1001,"&gt;"&amp;AS52)/SUM($AS$2:$AS$1001))</x:f>
      </x:c>
      <x:c r="AV52" s="61" t="str">
        <x:f>IF(OR(A52="",AS52&lt;0,SUM($AS$2:$AS$1001)&lt;=0),"",SUMIFS($AS$2:$AS$1001,$AS$2:$AS$1001,"&gt;="&amp;AS52)/SUM($AS$2:$AS$1001))</x:f>
      </x:c>
      <x:c r="AW52" s="49" t="str">
        <x:f>IF(A52="","",IF(SUM($AS$2:$AS$1001)&lt;=0,"Не определён",IF(AS52&lt;0,"Исключение",IF(AU52&lt;'Настройки'!$B$5,"A",IF(AU52&lt;'Настройки'!$B$6,"B","C")))))</x:f>
      </x:c>
      <x:c r="AX52" s="58" t="str">
        <x:f>IF(A52="","",IF(AQ52=0,"",AVERAGE(BI52:INDEX(BI52:CR52,1,'Настройки'!$B$3))))</x:f>
      </x:c>
      <x:c r="AY52" s="58" t="str">
        <x:f>IF(OR(A52="",AQ52=0),"",STDEVP(BI52:INDEX(BI52:CR52,1,'Настройки'!$B$3)))</x:f>
      </x:c>
      <x:c r="AZ52" s="61" t="str">
        <x:f>IF(OR(A52="",AQ52&lt;'Настройки'!$B$12,AX52&lt;=0,AND('Настройки'!$B$10="Блокировать",COUNTIF(F52:INDEX(F52:AO52,1,'Настройки'!$B$3),"&lt;0")&gt;0)),"",AY52/ABS(AX52))</x:f>
      </x:c>
      <x:c r="BA52" s="49" t="str">
        <x:f>IF(A52="","",IF(AND('Настройки'!$B$10="Блокировать",COUNTIF(F52:INDEX(F52:AO52,1,'Настройки'!$B$3),"&lt;0")&gt;0),"Не определён",IF(AQ52&lt;'Настройки'!$B$12,"Не определён",IF(AX52=0,"Нет спроса",IF(AX52&lt;0,"Не определён",IF(AZ52&lt;='Настройки'!$B$7,"X",IF(AZ52&lt;='Настройки'!$B$8,"Y","Z")))))))</x:f>
      </x:c>
      <x:c r="BB52" s="49" t="str">
        <x:f>IF(OR(A52="",LEN(AW52)&lt;&gt;1,LEN(BA52)&lt;&gt;1),"",AW52&amp;BA52)</x:f>
      </x:c>
      <x:c r="BC52" s="61" t="str">
        <x:f>IF(OR(A52="",AQ52=0),"",(COUNT(BI52:INDEX(BI52:CR52,1,'Настройки'!$B$3))-COUNT(CS52:INDEX(CS52:EB52,1,'Настройки'!$B$3)))/AQ52)</x:f>
      </x:c>
      <x:c r="BD52" s="64" t="str">
        <x:f>IF(OR(A52="",COUNT(CS52:INDEX(CS52:EB52,1,'Настройки'!$B$3))=0),"",AQ52/COUNT(CS52:INDEX(CS52:EB52,1,'Настройки'!$B$3)))</x:f>
      </x:c>
      <x:c r="BE52" s="64" t="str">
        <x:f>IF(OR(A52="",COUNT(CS52:INDEX(CS52:EB52,1,'Настройки'!$B$3))=0),"",IF(AVERAGE(CS52:INDEX(CS52:EB52,1,'Настройки'!$B$3))=0,"",(STDEVP(CS52:INDEX(CS52:EB52,1,'Настройки'!$B$3))/ABS(AVERAGE(CS52:INDEX(CS52:EB52,1,'Настройки'!$B$3))))^2))</x:f>
      </x:c>
      <x:c r="BF52" s="49" t="str">
        <x:f>IF(A52="","",IF(AQ52&lt;3,"Недостаточно",IF(AQ52&lt;6,"Предварительный","Обычный")))</x:f>
      </x:c>
      <x:c r="BG52" s="49" t="str">
        <x:f>IF(A52="","",IF(COUNTIF(F52:INDEX(F52:AO52,1,'Настройки'!$B$3),"&lt;0")&gt;0,IF('Настройки'!$B$10="Блокировать","Отрицательный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"),"")&amp;IF(AQ52&lt;3,"Недостаточно истории. ",IF(AQ52&lt;6,"Предварительная классификация. ",""))&amp;IF(AX52=0,"Нет спроса за горизонт. ","")&amp;IF(AZ52&gt;'Настройки'!$B$11,"Экстремальная вариативность. ",""))</x:f>
      </x:c>
      <x:c r="BH52" s="49" t="str">
        <x:f>IF(A52="","",IFERROR(VLOOKUP(BB52,'Настройки'!$D$3:$E$11,2,FALSE),"Сначала проверьте исходные данные и историю спроса.")&amp;" Уточните срок поставки, MOQ и критичность.")</x:f>
      </x:c>
      <x:c r="BI52" s="50" t="str">
        <x:f>IF(1&gt;'Настройки'!$B$3,"",IF(ISBLANK(F52),IF('Настройки'!$B$9="Нулевой спрос",0,""),IF(F52&lt;0,IF('Настройки'!$B$10="Исключить","",IF('Настройки'!$B$10="Абсолютные значения",ABS(F52),F52)),F52)))</x:f>
      </x:c>
      <x:c r="BJ52" s="50" t="str">
        <x:f>IF(2&gt;'Настройки'!$B$3,"",IF(ISBLANK(G52),IF('Настройки'!$B$9="Нулевой спрос",0,""),IF(G52&lt;0,IF('Настройки'!$B$10="Исключить","",IF('Настройки'!$B$10="Абсолютные значения",ABS(G52),G52)),G52)))</x:f>
      </x:c>
      <x:c r="BK52" s="50" t="str">
        <x:f>IF(3&gt;'Настройки'!$B$3,"",IF(ISBLANK(H52),IF('Настройки'!$B$9="Нулевой спрос",0,""),IF(H52&lt;0,IF('Настройки'!$B$10="Исключить","",IF('Настройки'!$B$10="Абсолютные значения",ABS(H52),H52)),H52)))</x:f>
      </x:c>
      <x:c r="BL52" s="50" t="str">
        <x:f>IF(4&gt;'Настройки'!$B$3,"",IF(ISBLANK(I52),IF('Настройки'!$B$9="Нулевой спрос",0,""),IF(I52&lt;0,IF('Настройки'!$B$10="Исключить","",IF('Настройки'!$B$10="Абсолютные значения",ABS(I52),I52)),I52)))</x:f>
      </x:c>
      <x:c r="BM52" s="50" t="str">
        <x:f>IF(5&gt;'Настройки'!$B$3,"",IF(ISBLANK(J52),IF('Настройки'!$B$9="Нулевой спрос",0,""),IF(J52&lt;0,IF('Настройки'!$B$10="Исключить","",IF('Настройки'!$B$10="Абсолютные значения",ABS(J52),J52)),J52)))</x:f>
      </x:c>
      <x:c r="BN52" s="50" t="str">
        <x:f>IF(6&gt;'Настройки'!$B$3,"",IF(ISBLANK(K52),IF('Настройки'!$B$9="Нулевой спрос",0,""),IF(K52&lt;0,IF('Настройки'!$B$10="Исключить","",IF('Настройки'!$B$10="Абсолютные значения",ABS(K52),K52)),K52)))</x:f>
      </x:c>
      <x:c r="BO52" s="50" t="str">
        <x:f>IF(7&gt;'Настройки'!$B$3,"",IF(ISBLANK(L52),IF('Настройки'!$B$9="Нулевой спрос",0,""),IF(L52&lt;0,IF('Настройки'!$B$10="Исключить","",IF('Настройки'!$B$10="Абсолютные значения",ABS(L52),L52)),L52)))</x:f>
      </x:c>
      <x:c r="BP52" s="50" t="str">
        <x:f>IF(8&gt;'Настройки'!$B$3,"",IF(ISBLANK(M52),IF('Настройки'!$B$9="Нулевой спрос",0,""),IF(M52&lt;0,IF('Настройки'!$B$10="Исключить","",IF('Настройки'!$B$10="Абсолютные значения",ABS(M52),M52)),M52)))</x:f>
      </x:c>
      <x:c r="BQ52" s="50" t="str">
        <x:f>IF(9&gt;'Настройки'!$B$3,"",IF(ISBLANK(N52),IF('Настройки'!$B$9="Нулевой спрос",0,""),IF(N52&lt;0,IF('Настройки'!$B$10="Исключить","",IF('Настройки'!$B$10="Абсолютные значения",ABS(N52),N52)),N52)))</x:f>
      </x:c>
      <x:c r="BR52" s="50" t="str">
        <x:f>IF(10&gt;'Настройки'!$B$3,"",IF(ISBLANK(O52),IF('Настройки'!$B$9="Нулевой спрос",0,""),IF(O52&lt;0,IF('Настройки'!$B$10="Исключить","",IF('Настройки'!$B$10="Абсолютные значения",ABS(O52),O52)),O52)))</x:f>
      </x:c>
      <x:c r="BS52" s="50" t="str">
        <x:f>IF(11&gt;'Настройки'!$B$3,"",IF(ISBLANK(P52),IF('Настройки'!$B$9="Нулевой спрос",0,""),IF(P52&lt;0,IF('Настройки'!$B$10="Исключить","",IF('Настройки'!$B$10="Абсолютные значения",ABS(P52),P52)),P52)))</x:f>
      </x:c>
      <x:c r="BT52" s="50" t="str">
        <x:f>IF(12&gt;'Настройки'!$B$3,"",IF(ISBLANK(Q52),IF('Настройки'!$B$9="Нулевой спрос",0,""),IF(Q52&lt;0,IF('Настройки'!$B$10="Исключить","",IF('Настройки'!$B$10="Абсолютные значения",ABS(Q52),Q52)),Q52)))</x:f>
      </x:c>
      <x:c r="BU52" s="50" t="str">
        <x:f>IF(13&gt;'Настройки'!$B$3,"",IF(ISBLANK(R52),IF('Настройки'!$B$9="Нулевой спрос",0,""),IF(R52&lt;0,IF('Настройки'!$B$10="Исключить","",IF('Настройки'!$B$10="Абсолютные значения",ABS(R52),R52)),R52)))</x:f>
      </x:c>
      <x:c r="BV52" s="50" t="str">
        <x:f>IF(14&gt;'Настройки'!$B$3,"",IF(ISBLANK(S52),IF('Настройки'!$B$9="Нулевой спрос",0,""),IF(S52&lt;0,IF('Настройки'!$B$10="Исключить","",IF('Настройки'!$B$10="Абсолютные значения",ABS(S52),S52)),S52)))</x:f>
      </x:c>
      <x:c r="BW52" s="50" t="str">
        <x:f>IF(15&gt;'Настройки'!$B$3,"",IF(ISBLANK(T52),IF('Настройки'!$B$9="Нулевой спрос",0,""),IF(T52&lt;0,IF('Настройки'!$B$10="Исключить","",IF('Настройки'!$B$10="Абсолютные значения",ABS(T52),T52)),T52)))</x:f>
      </x:c>
      <x:c r="BX52" s="50" t="str">
        <x:f>IF(16&gt;'Настройки'!$B$3,"",IF(ISBLANK(U52),IF('Настройки'!$B$9="Нулевой спрос",0,""),IF(U52&lt;0,IF('Настройки'!$B$10="Исключить","",IF('Настройки'!$B$10="Абсолютные значения",ABS(U52),U52)),U52)))</x:f>
      </x:c>
      <x:c r="BY52" s="50" t="str">
        <x:f>IF(17&gt;'Настройки'!$B$3,"",IF(ISBLANK(V52),IF('Настройки'!$B$9="Нулевой спрос",0,""),IF(V52&lt;0,IF('Настройки'!$B$10="Исключить","",IF('Настройки'!$B$10="Абсолютные значения",ABS(V52),V52)),V52)))</x:f>
      </x:c>
      <x:c r="BZ52" s="50" t="str">
        <x:f>IF(18&gt;'Настройки'!$B$3,"",IF(ISBLANK(W52),IF('Настройки'!$B$9="Нулевой спрос",0,""),IF(W52&lt;0,IF('Настройки'!$B$10="Исключить","",IF('Настройки'!$B$10="Абсолютные значения",ABS(W52),W52)),W52)))</x:f>
      </x:c>
      <x:c r="CA52" s="50" t="str">
        <x:f>IF(19&gt;'Настройки'!$B$3,"",IF(ISBLANK(X52),IF('Настройки'!$B$9="Нулевой спрос",0,""),IF(X52&lt;0,IF('Настройки'!$B$10="Исключить","",IF('Настройки'!$B$10="Абсолютные значения",ABS(X52),X52)),X52)))</x:f>
      </x:c>
      <x:c r="CB52" s="50" t="str">
        <x:f>IF(20&gt;'Настройки'!$B$3,"",IF(ISBLANK(Y52),IF('Настройки'!$B$9="Нулевой спрос",0,""),IF(Y52&lt;0,IF('Настройки'!$B$10="Исключить","",IF('Настройки'!$B$10="Абсолютные значения",ABS(Y52),Y52)),Y52)))</x:f>
      </x:c>
      <x:c r="CC52" s="50" t="str">
        <x:f>IF(21&gt;'Настройки'!$B$3,"",IF(ISBLANK(Z52),IF('Настройки'!$B$9="Нулевой спрос",0,""),IF(Z52&lt;0,IF('Настройки'!$B$10="Исключить","",IF('Настройки'!$B$10="Абсолютные значения",ABS(Z52),Z52)),Z52)))</x:f>
      </x:c>
      <x:c r="CD52" s="50" t="str">
        <x:f>IF(22&gt;'Настройки'!$B$3,"",IF(ISBLANK(AA52),IF('Настройки'!$B$9="Нулевой спрос",0,""),IF(AA52&lt;0,IF('Настройки'!$B$10="Исключить","",IF('Настройки'!$B$10="Абсолютные значения",ABS(AA52),AA52)),AA52)))</x:f>
      </x:c>
      <x:c r="CE52" s="50" t="str">
        <x:f>IF(23&gt;'Настройки'!$B$3,"",IF(ISBLANK(AB52),IF('Настройки'!$B$9="Нулевой спрос",0,""),IF(AB52&lt;0,IF('Настройки'!$B$10="Исключить","",IF('Настройки'!$B$10="Абсолютные значения",ABS(AB52),AB52)),AB52)))</x:f>
      </x:c>
      <x:c r="CF52" s="50" t="str">
        <x:f>IF(24&gt;'Настройки'!$B$3,"",IF(ISBLANK(AC52),IF('Настройки'!$B$9="Нулевой спрос",0,""),IF(AC52&lt;0,IF('Настройки'!$B$10="Исключить","",IF('Настройки'!$B$10="Абсолютные значения",ABS(AC52),AC52)),AC52)))</x:f>
      </x:c>
      <x:c r="CG52" s="50" t="str">
        <x:f>IF(25&gt;'Настройки'!$B$3,"",IF(ISBLANK(AD52),IF('Настройки'!$B$9="Нулевой спрос",0,""),IF(AD52&lt;0,IF('Настройки'!$B$10="Исключить","",IF('Настройки'!$B$10="Абсолютные значения",ABS(AD52),AD52)),AD52)))</x:f>
      </x:c>
      <x:c r="CH52" s="50" t="str">
        <x:f>IF(26&gt;'Настройки'!$B$3,"",IF(ISBLANK(AE52),IF('Настройки'!$B$9="Нулевой спрос",0,""),IF(AE52&lt;0,IF('Настройки'!$B$10="Исключить","",IF('Настройки'!$B$10="Абсолютные значения",ABS(AE52),AE52)),AE52)))</x:f>
      </x:c>
      <x:c r="CI52" s="50" t="str">
        <x:f>IF(27&gt;'Настройки'!$B$3,"",IF(ISBLANK(AF52),IF('Настройки'!$B$9="Нулевой спрос",0,""),IF(AF52&lt;0,IF('Настройки'!$B$10="Исключить","",IF('Настройки'!$B$10="Абсолютные значения",ABS(AF52),AF52)),AF52)))</x:f>
      </x:c>
      <x:c r="CJ52" s="50" t="str">
        <x:f>IF(28&gt;'Настройки'!$B$3,"",IF(ISBLANK(AG52),IF('Настройки'!$B$9="Нулевой спрос",0,""),IF(AG52&lt;0,IF('Настройки'!$B$10="Исключить","",IF('Настройки'!$B$10="Абсолютные значения",ABS(AG52),AG52)),AG52)))</x:f>
      </x:c>
      <x:c r="CK52" s="50" t="str">
        <x:f>IF(29&gt;'Настройки'!$B$3,"",IF(ISBLANK(AH52),IF('Настройки'!$B$9="Нулевой спрос",0,""),IF(AH52&lt;0,IF('Настройки'!$B$10="Исключить","",IF('Настройки'!$B$10="Абсолютные значения",ABS(AH52),AH52)),AH52)))</x:f>
      </x:c>
      <x:c r="CL52" s="50" t="str">
        <x:f>IF(30&gt;'Настройки'!$B$3,"",IF(ISBLANK(AI52),IF('Настройки'!$B$9="Нулевой спрос",0,""),IF(AI52&lt;0,IF('Настройки'!$B$10="Исключить","",IF('Настройки'!$B$10="Абсолютные значения",ABS(AI52),AI52)),AI52)))</x:f>
      </x:c>
      <x:c r="CM52" s="50" t="str">
        <x:f>IF(31&gt;'Настройки'!$B$3,"",IF(ISBLANK(AJ52),IF('Настройки'!$B$9="Нулевой спрос",0,""),IF(AJ52&lt;0,IF('Настройки'!$B$10="Исключить","",IF('Настройки'!$B$10="Абсолютные значения",ABS(AJ52),AJ52)),AJ52)))</x:f>
      </x:c>
      <x:c r="CN52" s="50" t="str">
        <x:f>IF(32&gt;'Настройки'!$B$3,"",IF(ISBLANK(AK52),IF('Настройки'!$B$9="Нулевой спрос",0,""),IF(AK52&lt;0,IF('Настройки'!$B$10="Исключить","",IF('Настройки'!$B$10="Абсолютные значения",ABS(AK52),AK52)),AK52)))</x:f>
      </x:c>
      <x:c r="CO52" s="50" t="str">
        <x:f>IF(33&gt;'Настройки'!$B$3,"",IF(ISBLANK(AL52),IF('Настройки'!$B$9="Нулевой спрос",0,""),IF(AL52&lt;0,IF('Настройки'!$B$10="Исключить","",IF('Настройки'!$B$10="Абсолютные значения",ABS(AL52),AL52)),AL52)))</x:f>
      </x:c>
      <x:c r="CP52" s="50" t="str">
        <x:f>IF(34&gt;'Настройки'!$B$3,"",IF(ISBLANK(AM52),IF('Настройки'!$B$9="Нулевой спрос",0,""),IF(AM52&lt;0,IF('Настройки'!$B$10="Исключить","",IF('Настройки'!$B$10="Абсолютные значения",ABS(AM52),AM52)),AM52)))</x:f>
      </x:c>
      <x:c r="CQ52" s="50" t="str">
        <x:f>IF(35&gt;'Настройки'!$B$3,"",IF(ISBLANK(AN52),IF('Настройки'!$B$9="Нулевой спрос",0,""),IF(AN52&lt;0,IF('Настройки'!$B$10="Исключить","",IF('Настройки'!$B$10="Абсолютные значения",ABS(AN52),AN52)),AN52)))</x:f>
      </x:c>
      <x:c r="CR52" s="50" t="str">
        <x:f>IF(36&gt;'Настройки'!$B$3,"",IF(ISBLANK(AO52),IF('Настройки'!$B$9="Нулевой спрос",0,""),IF(AO52&lt;0,IF('Настройки'!$B$10="Исключить","",IF('Настройки'!$B$10="Абсолютные значения",ABS(AO52),AO52)),AO52)))</x:f>
      </x:c>
      <x:c r="CS52" s="50" t="str">
        <x:f>IF(OR(1&gt;'Настройки'!$B$3,ISBLANK(BI52),BI52=0),"",BI52)</x:f>
      </x:c>
      <x:c r="CT52" s="50" t="str">
        <x:f>IF(OR(2&gt;'Настройки'!$B$3,ISBLANK(BJ52),BJ52=0),"",BJ52)</x:f>
      </x:c>
      <x:c r="CU52" s="50" t="str">
        <x:f>IF(OR(3&gt;'Настройки'!$B$3,ISBLANK(BK52),BK52=0),"",BK52)</x:f>
      </x:c>
      <x:c r="CV52" s="50" t="str">
        <x:f>IF(OR(4&gt;'Настройки'!$B$3,ISBLANK(BL52),BL52=0),"",BL52)</x:f>
      </x:c>
      <x:c r="CW52" s="50" t="str">
        <x:f>IF(OR(5&gt;'Настройки'!$B$3,ISBLANK(BM52),BM52=0),"",BM52)</x:f>
      </x:c>
      <x:c r="CX52" s="50" t="str">
        <x:f>IF(OR(6&gt;'Настройки'!$B$3,ISBLANK(BN52),BN52=0),"",BN52)</x:f>
      </x:c>
      <x:c r="CY52" s="50" t="str">
        <x:f>IF(OR(7&gt;'Настройки'!$B$3,ISBLANK(BO52),BO52=0),"",BO52)</x:f>
      </x:c>
      <x:c r="CZ52" s="50" t="str">
        <x:f>IF(OR(8&gt;'Настройки'!$B$3,ISBLANK(BP52),BP52=0),"",BP52)</x:f>
      </x:c>
      <x:c r="DA52" s="50" t="str">
        <x:f>IF(OR(9&gt;'Настройки'!$B$3,ISBLANK(BQ52),BQ52=0),"",BQ52)</x:f>
      </x:c>
      <x:c r="DB52" s="50" t="str">
        <x:f>IF(OR(10&gt;'Настройки'!$B$3,ISBLANK(BR52),BR52=0),"",BR52)</x:f>
      </x:c>
      <x:c r="DC52" s="50" t="str">
        <x:f>IF(OR(11&gt;'Настройки'!$B$3,ISBLANK(BS52),BS52=0),"",BS52)</x:f>
      </x:c>
      <x:c r="DD52" s="50" t="str">
        <x:f>IF(OR(12&gt;'Настройки'!$B$3,ISBLANK(BT52),BT52=0),"",BT52)</x:f>
      </x:c>
      <x:c r="DE52" s="50" t="str">
        <x:f>IF(OR(13&gt;'Настройки'!$B$3,ISBLANK(BU52),BU52=0),"",BU52)</x:f>
      </x:c>
      <x:c r="DF52" s="50" t="str">
        <x:f>IF(OR(14&gt;'Настройки'!$B$3,ISBLANK(BV52),BV52=0),"",BV52)</x:f>
      </x:c>
      <x:c r="DG52" s="50" t="str">
        <x:f>IF(OR(15&gt;'Настройки'!$B$3,ISBLANK(BW52),BW52=0),"",BW52)</x:f>
      </x:c>
      <x:c r="DH52" s="50" t="str">
        <x:f>IF(OR(16&gt;'Настройки'!$B$3,ISBLANK(BX52),BX52=0),"",BX52)</x:f>
      </x:c>
      <x:c r="DI52" s="50" t="str">
        <x:f>IF(OR(17&gt;'Настройки'!$B$3,ISBLANK(BY52),BY52=0),"",BY52)</x:f>
      </x:c>
      <x:c r="DJ52" s="50" t="str">
        <x:f>IF(OR(18&gt;'Настройки'!$B$3,ISBLANK(BZ52),BZ52=0),"",BZ52)</x:f>
      </x:c>
      <x:c r="DK52" s="50" t="str">
        <x:f>IF(OR(19&gt;'Настройки'!$B$3,ISBLANK(CA52),CA52=0),"",CA52)</x:f>
      </x:c>
      <x:c r="DL52" s="50" t="str">
        <x:f>IF(OR(20&gt;'Настройки'!$B$3,ISBLANK(CB52),CB52=0),"",CB52)</x:f>
      </x:c>
      <x:c r="DM52" s="50" t="str">
        <x:f>IF(OR(21&gt;'Настройки'!$B$3,ISBLANK(CC52),CC52=0),"",CC52)</x:f>
      </x:c>
      <x:c r="DN52" s="50" t="str">
        <x:f>IF(OR(22&gt;'Настройки'!$B$3,ISBLANK(CD52),CD52=0),"",CD52)</x:f>
      </x:c>
      <x:c r="DO52" s="50" t="str">
        <x:f>IF(OR(23&gt;'Настройки'!$B$3,ISBLANK(CE52),CE52=0),"",CE52)</x:f>
      </x:c>
      <x:c r="DP52" s="50" t="str">
        <x:f>IF(OR(24&gt;'Настройки'!$B$3,ISBLANK(CF52),CF52=0),"",CF52)</x:f>
      </x:c>
      <x:c r="DQ52" s="50" t="str">
        <x:f>IF(OR(25&gt;'Настройки'!$B$3,ISBLANK(CG52),CG52=0),"",CG52)</x:f>
      </x:c>
      <x:c r="DR52" s="50" t="str">
        <x:f>IF(OR(26&gt;'Настройки'!$B$3,ISBLANK(CH52),CH52=0),"",CH52)</x:f>
      </x:c>
      <x:c r="DS52" s="50" t="str">
        <x:f>IF(OR(27&gt;'Настройки'!$B$3,ISBLANK(CI52),CI52=0),"",CI52)</x:f>
      </x:c>
      <x:c r="DT52" s="50" t="str">
        <x:f>IF(OR(28&gt;'Настройки'!$B$3,ISBLANK(CJ52),CJ52=0),"",CJ52)</x:f>
      </x:c>
      <x:c r="DU52" s="50" t="str">
        <x:f>IF(OR(29&gt;'Настройки'!$B$3,ISBLANK(CK52),CK52=0),"",CK52)</x:f>
      </x:c>
      <x:c r="DV52" s="50" t="str">
        <x:f>IF(OR(30&gt;'Настройки'!$B$3,ISBLANK(CL52),CL52=0),"",CL52)</x:f>
      </x:c>
      <x:c r="DW52" s="50" t="str">
        <x:f>IF(OR(31&gt;'Настройки'!$B$3,ISBLANK(CM52),CM52=0),"",CM52)</x:f>
      </x:c>
      <x:c r="DX52" s="50" t="str">
        <x:f>IF(OR(32&gt;'Настройки'!$B$3,ISBLANK(CN52),CN52=0),"",CN52)</x:f>
      </x:c>
      <x:c r="DY52" s="50" t="str">
        <x:f>IF(OR(33&gt;'Настройки'!$B$3,ISBLANK(CO52),CO52=0),"",CO52)</x:f>
      </x:c>
      <x:c r="DZ52" s="50" t="str">
        <x:f>IF(OR(34&gt;'Настройки'!$B$3,ISBLANK(CP52),CP52=0),"",CP52)</x:f>
      </x:c>
      <x:c r="EA52" s="50" t="str">
        <x:f>IF(OR(35&gt;'Настройки'!$B$3,ISBLANK(CQ52),CQ52=0),"",CQ52)</x:f>
      </x:c>
      <x:c r="EB52" s="50" t="str">
        <x:f>IF(OR(36&gt;'Настройки'!$B$3,ISBLANK(CR52),CR52=0),"",CR52)</x:f>
      </x:c>
      <x:c r="EC52" s="50" t="str">
        <x:f>IF(A52="","",IF(OR(BB52="AZ",BB52="BZ"),10000+ROW(),IF(AZ52&gt;'Настройки'!$B$11,20000+ROW(),IF(BF52&lt;&gt;"Обычный",30000+ROW(),IF(AX52&lt;=0,40000+ROW(),"")))))</x:f>
      </x:c>
      <x:c r="ED52" s="50" t="str">
        <x:f>IF(EC52="","",COUNTIFS($EC$2:$EC$1001,"&gt;0",$EC$2:$EC$1001,"&lt;"&amp;EC52)+1)</x:f>
      </x:c>
    </x:row>
    <x:row r="53">
      <x:c r="A53" s="115"/>
      <x:c r="B53" s="115"/>
      <x:c r="C53" s="115"/>
      <x:c r="D53" s="118"/>
      <x:c r="E53" s="118"/>
      <x:c r="F53" s="118"/>
      <x:c r="G53" s="118"/>
      <x:c r="H53" s="118"/>
      <x:c r="I53" s="118"/>
      <x:c r="J53" s="118"/>
      <x:c r="K53" s="118"/>
      <x:c r="L53" s="118"/>
      <x:c r="M53" s="118"/>
      <x:c r="N53" s="118"/>
      <x:c r="O53" s="118"/>
      <x:c r="P53" s="118"/>
      <x:c r="Q53" s="118"/>
      <x:c r="R53" s="118"/>
      <x:c r="S53" s="118"/>
      <x:c r="T53" s="118"/>
      <x:c r="U53" s="118"/>
      <x:c r="V53" s="118"/>
      <x:c r="W53" s="118"/>
      <x:c r="X53" s="118"/>
      <x:c r="Y53" s="118"/>
      <x:c r="Z53" s="118"/>
      <x:c r="AA53" s="118"/>
      <x:c r="AB53" s="118"/>
      <x:c r="AC53" s="118"/>
      <x:c r="AD53" s="118"/>
      <x:c r="AE53" s="118"/>
      <x:c r="AF53" s="118"/>
      <x:c r="AG53" s="118"/>
      <x:c r="AH53" s="118"/>
      <x:c r="AI53" s="118"/>
      <x:c r="AJ53" s="118"/>
      <x:c r="AK53" s="118"/>
      <x:c r="AL53" s="118"/>
      <x:c r="AM53" s="118"/>
      <x:c r="AN53" s="118"/>
      <x:c r="AO53" s="118"/>
      <x:c r="AP53" s="115"/>
      <x:c r="AQ53" s="49" t="str">
        <x:f>IF(A53="","",COUNT(BI53:INDEX(BI53:CR53,1,'Настройки'!$B$3)))</x:f>
      </x:c>
      <x:c r="AR53" s="49" t="str">
        <x:f>IF(A53="","",SUM(BI53:INDEX(BI53:CR53,1,'Настройки'!$B$3)))</x:f>
      </x:c>
      <x:c r="AS53" s="58" t="str">
        <x:f>IF(A53="","",IF('Настройки'!$B$4="Стоимость потребления",AR53*D53,IF('Настройки'!$B$4="Количество",AR53,E53)))</x:f>
      </x:c>
      <x:c r="AT53" s="61" t="str">
        <x:f>IF(OR(A53="",AS53&lt;0,SUM($AS$2:$AS$1001)&lt;=0),"",AS53/SUM($AS$2:$AS$1001))</x:f>
      </x:c>
      <x:c r="AU53" s="61" t="str">
        <x:f>IF(OR(A53="",AS53&lt;0,SUM($AS$2:$AS$1001)&lt;=0),"",SUMIFS($AS$2:$AS$1001,$AS$2:$AS$1001,"&gt;"&amp;AS53)/SUM($AS$2:$AS$1001))</x:f>
      </x:c>
      <x:c r="AV53" s="61" t="str">
        <x:f>IF(OR(A53="",AS53&lt;0,SUM($AS$2:$AS$1001)&lt;=0),"",SUMIFS($AS$2:$AS$1001,$AS$2:$AS$1001,"&gt;="&amp;AS53)/SUM($AS$2:$AS$1001))</x:f>
      </x:c>
      <x:c r="AW53" s="49" t="str">
        <x:f>IF(A53="","",IF(SUM($AS$2:$AS$1001)&lt;=0,"Не определён",IF(AS53&lt;0,"Исключение",IF(AU53&lt;'Настройки'!$B$5,"A",IF(AU53&lt;'Настройки'!$B$6,"B","C")))))</x:f>
      </x:c>
      <x:c r="AX53" s="58" t="str">
        <x:f>IF(A53="","",IF(AQ53=0,"",AVERAGE(BI53:INDEX(BI53:CR53,1,'Настройки'!$B$3))))</x:f>
      </x:c>
      <x:c r="AY53" s="58" t="str">
        <x:f>IF(OR(A53="",AQ53=0),"",STDEVP(BI53:INDEX(BI53:CR53,1,'Настройки'!$B$3)))</x:f>
      </x:c>
      <x:c r="AZ53" s="61" t="str">
        <x:f>IF(OR(A53="",AQ53&lt;'Настройки'!$B$12,AX53&lt;=0,AND('Настройки'!$B$10="Блокировать",COUNTIF(F53:INDEX(F53:AO53,1,'Настройки'!$B$3),"&lt;0")&gt;0)),"",AY53/ABS(AX53))</x:f>
      </x:c>
      <x:c r="BA53" s="49" t="str">
        <x:f>IF(A53="","",IF(AND('Настройки'!$B$10="Блокировать",COUNTIF(F53:INDEX(F53:AO53,1,'Настройки'!$B$3),"&lt;0")&gt;0),"Не определён",IF(AQ53&lt;'Настройки'!$B$12,"Не определён",IF(AX53=0,"Нет спроса",IF(AX53&lt;0,"Не определён",IF(AZ53&lt;='Настройки'!$B$7,"X",IF(AZ53&lt;='Настройки'!$B$8,"Y","Z")))))))</x:f>
      </x:c>
      <x:c r="BB53" s="49" t="str">
        <x:f>IF(OR(A53="",LEN(AW53)&lt;&gt;1,LEN(BA53)&lt;&gt;1),"",AW53&amp;BA53)</x:f>
      </x:c>
      <x:c r="BC53" s="61" t="str">
        <x:f>IF(OR(A53="",AQ53=0),"",(COUNT(BI53:INDEX(BI53:CR53,1,'Настройки'!$B$3))-COUNT(CS53:INDEX(CS53:EB53,1,'Настройки'!$B$3)))/AQ53)</x:f>
      </x:c>
      <x:c r="BD53" s="64" t="str">
        <x:f>IF(OR(A53="",COUNT(CS53:INDEX(CS53:EB53,1,'Настройки'!$B$3))=0),"",AQ53/COUNT(CS53:INDEX(CS53:EB53,1,'Настройки'!$B$3)))</x:f>
      </x:c>
      <x:c r="BE53" s="64" t="str">
        <x:f>IF(OR(A53="",COUNT(CS53:INDEX(CS53:EB53,1,'Настройки'!$B$3))=0),"",IF(AVERAGE(CS53:INDEX(CS53:EB53,1,'Настройки'!$B$3))=0,"",(STDEVP(CS53:INDEX(CS53:EB53,1,'Настройки'!$B$3))/ABS(AVERAGE(CS53:INDEX(CS53:EB53,1,'Настройки'!$B$3))))^2))</x:f>
      </x:c>
      <x:c r="BF53" s="49" t="str">
        <x:f>IF(A53="","",IF(AQ53&lt;3,"Недостаточно",IF(AQ53&lt;6,"Предварительный","Обычный")))</x:f>
      </x:c>
      <x:c r="BG53" s="49" t="str">
        <x:f>IF(A53="","",IF(COUNTIF(F53:INDEX(F53:AO53,1,'Настройки'!$B$3),"&lt;0")&gt;0,IF('Настройки'!$B$10="Блокировать","Отрицательный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"),"")&amp;IF(AQ53&lt;3,"Недостаточно истории. ",IF(AQ53&lt;6,"Предварительная классификация. ",""))&amp;IF(AX53=0,"Нет спроса за горизонт. ","")&amp;IF(AZ53&gt;'Настройки'!$B$11,"Экстремальная вариативность. ",""))</x:f>
      </x:c>
      <x:c r="BH53" s="49" t="str">
        <x:f>IF(A53="","",IFERROR(VLOOKUP(BB53,'Настройки'!$D$3:$E$11,2,FALSE),"Сначала проверьте исходные данные и историю спроса.")&amp;" Уточните срок поставки, MOQ и критичность.")</x:f>
      </x:c>
      <x:c r="BI53" s="50" t="str">
        <x:f>IF(1&gt;'Настройки'!$B$3,"",IF(ISBLANK(F53),IF('Настройки'!$B$9="Нулевой спрос",0,""),IF(F53&lt;0,IF('Настройки'!$B$10="Исключить","",IF('Настройки'!$B$10="Абсолютные значения",ABS(F53),F53)),F53)))</x:f>
      </x:c>
      <x:c r="BJ53" s="50" t="str">
        <x:f>IF(2&gt;'Настройки'!$B$3,"",IF(ISBLANK(G53),IF('Настройки'!$B$9="Нулевой спрос",0,""),IF(G53&lt;0,IF('Настройки'!$B$10="Исключить","",IF('Настройки'!$B$10="Абсолютные значения",ABS(G53),G53)),G53)))</x:f>
      </x:c>
      <x:c r="BK53" s="50" t="str">
        <x:f>IF(3&gt;'Настройки'!$B$3,"",IF(ISBLANK(H53),IF('Настройки'!$B$9="Нулевой спрос",0,""),IF(H53&lt;0,IF('Настройки'!$B$10="Исключить","",IF('Настройки'!$B$10="Абсолютные значения",ABS(H53),H53)),H53)))</x:f>
      </x:c>
      <x:c r="BL53" s="50" t="str">
        <x:f>IF(4&gt;'Настройки'!$B$3,"",IF(ISBLANK(I53),IF('Настройки'!$B$9="Нулевой спрос",0,""),IF(I53&lt;0,IF('Настройки'!$B$10="Исключить","",IF('Настройки'!$B$10="Абсолютные значения",ABS(I53),I53)),I53)))</x:f>
      </x:c>
      <x:c r="BM53" s="50" t="str">
        <x:f>IF(5&gt;'Настройки'!$B$3,"",IF(ISBLANK(J53),IF('Настройки'!$B$9="Нулевой спрос",0,""),IF(J53&lt;0,IF('Настройки'!$B$10="Исключить","",IF('Настройки'!$B$10="Абсолютные значения",ABS(J53),J53)),J53)))</x:f>
      </x:c>
      <x:c r="BN53" s="50" t="str">
        <x:f>IF(6&gt;'Настройки'!$B$3,"",IF(ISBLANK(K53),IF('Настройки'!$B$9="Нулевой спрос",0,""),IF(K53&lt;0,IF('Настройки'!$B$10="Исключить","",IF('Настройки'!$B$10="Абсолютные значения",ABS(K53),K53)),K53)))</x:f>
      </x:c>
      <x:c r="BO53" s="50" t="str">
        <x:f>IF(7&gt;'Настройки'!$B$3,"",IF(ISBLANK(L53),IF('Настройки'!$B$9="Нулевой спрос",0,""),IF(L53&lt;0,IF('Настройки'!$B$10="Исключить","",IF('Настройки'!$B$10="Абсолютные значения",ABS(L53),L53)),L53)))</x:f>
      </x:c>
      <x:c r="BP53" s="50" t="str">
        <x:f>IF(8&gt;'Настройки'!$B$3,"",IF(ISBLANK(M53),IF('Настройки'!$B$9="Нулевой спрос",0,""),IF(M53&lt;0,IF('Настройки'!$B$10="Исключить","",IF('Настройки'!$B$10="Абсолютные значения",ABS(M53),M53)),M53)))</x:f>
      </x:c>
      <x:c r="BQ53" s="50" t="str">
        <x:f>IF(9&gt;'Настройки'!$B$3,"",IF(ISBLANK(N53),IF('Настройки'!$B$9="Нулевой спрос",0,""),IF(N53&lt;0,IF('Настройки'!$B$10="Исключить","",IF('Настройки'!$B$10="Абсолютные значения",ABS(N53),N53)),N53)))</x:f>
      </x:c>
      <x:c r="BR53" s="50" t="str">
        <x:f>IF(10&gt;'Настройки'!$B$3,"",IF(ISBLANK(O53),IF('Настройки'!$B$9="Нулевой спрос",0,""),IF(O53&lt;0,IF('Настройки'!$B$10="Исключить","",IF('Настройки'!$B$10="Абсолютные значения",ABS(O53),O53)),O53)))</x:f>
      </x:c>
      <x:c r="BS53" s="50" t="str">
        <x:f>IF(11&gt;'Настройки'!$B$3,"",IF(ISBLANK(P53),IF('Настройки'!$B$9="Нулевой спрос",0,""),IF(P53&lt;0,IF('Настройки'!$B$10="Исключить","",IF('Настройки'!$B$10="Абсолютные значения",ABS(P53),P53)),P53)))</x:f>
      </x:c>
      <x:c r="BT53" s="50" t="str">
        <x:f>IF(12&gt;'Настройки'!$B$3,"",IF(ISBLANK(Q53),IF('Настройки'!$B$9="Нулевой спрос",0,""),IF(Q53&lt;0,IF('Настройки'!$B$10="Исключить","",IF('Настройки'!$B$10="Абсолютные значения",ABS(Q53),Q53)),Q53)))</x:f>
      </x:c>
      <x:c r="BU53" s="50" t="str">
        <x:f>IF(13&gt;'Настройки'!$B$3,"",IF(ISBLANK(R53),IF('Настройки'!$B$9="Нулевой спрос",0,""),IF(R53&lt;0,IF('Настройки'!$B$10="Исключить","",IF('Настройки'!$B$10="Абсолютные значения",ABS(R53),R53)),R53)))</x:f>
      </x:c>
      <x:c r="BV53" s="50" t="str">
        <x:f>IF(14&gt;'Настройки'!$B$3,"",IF(ISBLANK(S53),IF('Настройки'!$B$9="Нулевой спрос",0,""),IF(S53&lt;0,IF('Настройки'!$B$10="Исключить","",IF('Настройки'!$B$10="Абсолютные значения",ABS(S53),S53)),S53)))</x:f>
      </x:c>
      <x:c r="BW53" s="50" t="str">
        <x:f>IF(15&gt;'Настройки'!$B$3,"",IF(ISBLANK(T53),IF('Настройки'!$B$9="Нулевой спрос",0,""),IF(T53&lt;0,IF('Настройки'!$B$10="Исключить","",IF('Настройки'!$B$10="Абсолютные значения",ABS(T53),T53)),T53)))</x:f>
      </x:c>
      <x:c r="BX53" s="50" t="str">
        <x:f>IF(16&gt;'Настройки'!$B$3,"",IF(ISBLANK(U53),IF('Настройки'!$B$9="Нулевой спрос",0,""),IF(U53&lt;0,IF('Настройки'!$B$10="Исключить","",IF('Настройки'!$B$10="Абсолютные значения",ABS(U53),U53)),U53)))</x:f>
      </x:c>
      <x:c r="BY53" s="50" t="str">
        <x:f>IF(17&gt;'Настройки'!$B$3,"",IF(ISBLANK(V53),IF('Настройки'!$B$9="Нулевой спрос",0,""),IF(V53&lt;0,IF('Настройки'!$B$10="Исключить","",IF('Настройки'!$B$10="Абсолютные значения",ABS(V53),V53)),V53)))</x:f>
      </x:c>
      <x:c r="BZ53" s="50" t="str">
        <x:f>IF(18&gt;'Настройки'!$B$3,"",IF(ISBLANK(W53),IF('Настройки'!$B$9="Нулевой спрос",0,""),IF(W53&lt;0,IF('Настройки'!$B$10="Исключить","",IF('Настройки'!$B$10="Абсолютные значения",ABS(W53),W53)),W53)))</x:f>
      </x:c>
      <x:c r="CA53" s="50" t="str">
        <x:f>IF(19&gt;'Настройки'!$B$3,"",IF(ISBLANK(X53),IF('Настройки'!$B$9="Нулевой спрос",0,""),IF(X53&lt;0,IF('Настройки'!$B$10="Исключить","",IF('Настройки'!$B$10="Абсолютные значения",ABS(X53),X53)),X53)))</x:f>
      </x:c>
      <x:c r="CB53" s="50" t="str">
        <x:f>IF(20&gt;'Настройки'!$B$3,"",IF(ISBLANK(Y53),IF('Настройки'!$B$9="Нулевой спрос",0,""),IF(Y53&lt;0,IF('Настройки'!$B$10="Исключить","",IF('Настройки'!$B$10="Абсолютные значения",ABS(Y53),Y53)),Y53)))</x:f>
      </x:c>
      <x:c r="CC53" s="50" t="str">
        <x:f>IF(21&gt;'Настройки'!$B$3,"",IF(ISBLANK(Z53),IF('Настройки'!$B$9="Нулевой спрос",0,""),IF(Z53&lt;0,IF('Настройки'!$B$10="Исключить","",IF('Настройки'!$B$10="Абсолютные значения",ABS(Z53),Z53)),Z53)))</x:f>
      </x:c>
      <x:c r="CD53" s="50" t="str">
        <x:f>IF(22&gt;'Настройки'!$B$3,"",IF(ISBLANK(AA53),IF('Настройки'!$B$9="Нулевой спрос",0,""),IF(AA53&lt;0,IF('Настройки'!$B$10="Исключить","",IF('Настройки'!$B$10="Абсолютные значения",ABS(AA53),AA53)),AA53)))</x:f>
      </x:c>
      <x:c r="CE53" s="50" t="str">
        <x:f>IF(23&gt;'Настройки'!$B$3,"",IF(ISBLANK(AB53),IF('Настройки'!$B$9="Нулевой спрос",0,""),IF(AB53&lt;0,IF('Настройки'!$B$10="Исключить","",IF('Настройки'!$B$10="Абсолютные значения",ABS(AB53),AB53)),AB53)))</x:f>
      </x:c>
      <x:c r="CF53" s="50" t="str">
        <x:f>IF(24&gt;'Настройки'!$B$3,"",IF(ISBLANK(AC53),IF('Настройки'!$B$9="Нулевой спрос",0,""),IF(AC53&lt;0,IF('Настройки'!$B$10="Исключить","",IF('Настройки'!$B$10="Абсолютные значения",ABS(AC53),AC53)),AC53)))</x:f>
      </x:c>
      <x:c r="CG53" s="50" t="str">
        <x:f>IF(25&gt;'Настройки'!$B$3,"",IF(ISBLANK(AD53),IF('Настройки'!$B$9="Нулевой спрос",0,""),IF(AD53&lt;0,IF('Настройки'!$B$10="Исключить","",IF('Настройки'!$B$10="Абсолютные значения",ABS(AD53),AD53)),AD53)))</x:f>
      </x:c>
      <x:c r="CH53" s="50" t="str">
        <x:f>IF(26&gt;'Настройки'!$B$3,"",IF(ISBLANK(AE53),IF('Настройки'!$B$9="Нулевой спрос",0,""),IF(AE53&lt;0,IF('Настройки'!$B$10="Исключить","",IF('Настройки'!$B$10="Абсолютные значения",ABS(AE53),AE53)),AE53)))</x:f>
      </x:c>
      <x:c r="CI53" s="50" t="str">
        <x:f>IF(27&gt;'Настройки'!$B$3,"",IF(ISBLANK(AF53),IF('Настройки'!$B$9="Нулевой спрос",0,""),IF(AF53&lt;0,IF('Настройки'!$B$10="Исключить","",IF('Настройки'!$B$10="Абсолютные значения",ABS(AF53),AF53)),AF53)))</x:f>
      </x:c>
      <x:c r="CJ53" s="50" t="str">
        <x:f>IF(28&gt;'Настройки'!$B$3,"",IF(ISBLANK(AG53),IF('Настройки'!$B$9="Нулевой спрос",0,""),IF(AG53&lt;0,IF('Настройки'!$B$10="Исключить","",IF('Настройки'!$B$10="Абсолютные значения",ABS(AG53),AG53)),AG53)))</x:f>
      </x:c>
      <x:c r="CK53" s="50" t="str">
        <x:f>IF(29&gt;'Настройки'!$B$3,"",IF(ISBLANK(AH53),IF('Настройки'!$B$9="Нулевой спрос",0,""),IF(AH53&lt;0,IF('Настройки'!$B$10="Исключить","",IF('Настройки'!$B$10="Абсолютные значения",ABS(AH53),AH53)),AH53)))</x:f>
      </x:c>
      <x:c r="CL53" s="50" t="str">
        <x:f>IF(30&gt;'Настройки'!$B$3,"",IF(ISBLANK(AI53),IF('Настройки'!$B$9="Нулевой спрос",0,""),IF(AI53&lt;0,IF('Настройки'!$B$10="Исключить","",IF('Настройки'!$B$10="Абсолютные значения",ABS(AI53),AI53)),AI53)))</x:f>
      </x:c>
      <x:c r="CM53" s="50" t="str">
        <x:f>IF(31&gt;'Настройки'!$B$3,"",IF(ISBLANK(AJ53),IF('Настройки'!$B$9="Нулевой спрос",0,""),IF(AJ53&lt;0,IF('Настройки'!$B$10="Исключить","",IF('Настройки'!$B$10="Абсолютные значения",ABS(AJ53),AJ53)),AJ53)))</x:f>
      </x:c>
      <x:c r="CN53" s="50" t="str">
        <x:f>IF(32&gt;'Настройки'!$B$3,"",IF(ISBLANK(AK53),IF('Настройки'!$B$9="Нулевой спрос",0,""),IF(AK53&lt;0,IF('Настройки'!$B$10="Исключить","",IF('Настройки'!$B$10="Абсолютные значения",ABS(AK53),AK53)),AK53)))</x:f>
      </x:c>
      <x:c r="CO53" s="50" t="str">
        <x:f>IF(33&gt;'Настройки'!$B$3,"",IF(ISBLANK(AL53),IF('Настройки'!$B$9="Нулевой спрос",0,""),IF(AL53&lt;0,IF('Настройки'!$B$10="Исключить","",IF('Настройки'!$B$10="Абсолютные значения",ABS(AL53),AL53)),AL53)))</x:f>
      </x:c>
      <x:c r="CP53" s="50" t="str">
        <x:f>IF(34&gt;'Настройки'!$B$3,"",IF(ISBLANK(AM53),IF('Настройки'!$B$9="Нулевой спрос",0,""),IF(AM53&lt;0,IF('Настройки'!$B$10="Исключить","",IF('Настройки'!$B$10="Абсолютные значения",ABS(AM53),AM53)),AM53)))</x:f>
      </x:c>
      <x:c r="CQ53" s="50" t="str">
        <x:f>IF(35&gt;'Настройки'!$B$3,"",IF(ISBLANK(AN53),IF('Настройки'!$B$9="Нулевой спрос",0,""),IF(AN53&lt;0,IF('Настройки'!$B$10="Исключить","",IF('Настройки'!$B$10="Абсолютные значения",ABS(AN53),AN53)),AN53)))</x:f>
      </x:c>
      <x:c r="CR53" s="50" t="str">
        <x:f>IF(36&gt;'Настройки'!$B$3,"",IF(ISBLANK(AO53),IF('Настройки'!$B$9="Нулевой спрос",0,""),IF(AO53&lt;0,IF('Настройки'!$B$10="Исключить","",IF('Настройки'!$B$10="Абсолютные значения",ABS(AO53),AO53)),AO53)))</x:f>
      </x:c>
      <x:c r="CS53" s="50" t="str">
        <x:f>IF(OR(1&gt;'Настройки'!$B$3,ISBLANK(BI53),BI53=0),"",BI53)</x:f>
      </x:c>
      <x:c r="CT53" s="50" t="str">
        <x:f>IF(OR(2&gt;'Настройки'!$B$3,ISBLANK(BJ53),BJ53=0),"",BJ53)</x:f>
      </x:c>
      <x:c r="CU53" s="50" t="str">
        <x:f>IF(OR(3&gt;'Настройки'!$B$3,ISBLANK(BK53),BK53=0),"",BK53)</x:f>
      </x:c>
      <x:c r="CV53" s="50" t="str">
        <x:f>IF(OR(4&gt;'Настройки'!$B$3,ISBLANK(BL53),BL53=0),"",BL53)</x:f>
      </x:c>
      <x:c r="CW53" s="50" t="str">
        <x:f>IF(OR(5&gt;'Настройки'!$B$3,ISBLANK(BM53),BM53=0),"",BM53)</x:f>
      </x:c>
      <x:c r="CX53" s="50" t="str">
        <x:f>IF(OR(6&gt;'Настройки'!$B$3,ISBLANK(BN53),BN53=0),"",BN53)</x:f>
      </x:c>
      <x:c r="CY53" s="50" t="str">
        <x:f>IF(OR(7&gt;'Настройки'!$B$3,ISBLANK(BO53),BO53=0),"",BO53)</x:f>
      </x:c>
      <x:c r="CZ53" s="50" t="str">
        <x:f>IF(OR(8&gt;'Настройки'!$B$3,ISBLANK(BP53),BP53=0),"",BP53)</x:f>
      </x:c>
      <x:c r="DA53" s="50" t="str">
        <x:f>IF(OR(9&gt;'Настройки'!$B$3,ISBLANK(BQ53),BQ53=0),"",BQ53)</x:f>
      </x:c>
      <x:c r="DB53" s="50" t="str">
        <x:f>IF(OR(10&gt;'Настройки'!$B$3,ISBLANK(BR53),BR53=0),"",BR53)</x:f>
      </x:c>
      <x:c r="DC53" s="50" t="str">
        <x:f>IF(OR(11&gt;'Настройки'!$B$3,ISBLANK(BS53),BS53=0),"",BS53)</x:f>
      </x:c>
      <x:c r="DD53" s="50" t="str">
        <x:f>IF(OR(12&gt;'Настройки'!$B$3,ISBLANK(BT53),BT53=0),"",BT53)</x:f>
      </x:c>
      <x:c r="DE53" s="50" t="str">
        <x:f>IF(OR(13&gt;'Настройки'!$B$3,ISBLANK(BU53),BU53=0),"",BU53)</x:f>
      </x:c>
      <x:c r="DF53" s="50" t="str">
        <x:f>IF(OR(14&gt;'Настройки'!$B$3,ISBLANK(BV53),BV53=0),"",BV53)</x:f>
      </x:c>
      <x:c r="DG53" s="50" t="str">
        <x:f>IF(OR(15&gt;'Настройки'!$B$3,ISBLANK(BW53),BW53=0),"",BW53)</x:f>
      </x:c>
      <x:c r="DH53" s="50" t="str">
        <x:f>IF(OR(16&gt;'Настройки'!$B$3,ISBLANK(BX53),BX53=0),"",BX53)</x:f>
      </x:c>
      <x:c r="DI53" s="50" t="str">
        <x:f>IF(OR(17&gt;'Настройки'!$B$3,ISBLANK(BY53),BY53=0),"",BY53)</x:f>
      </x:c>
      <x:c r="DJ53" s="50" t="str">
        <x:f>IF(OR(18&gt;'Настройки'!$B$3,ISBLANK(BZ53),BZ53=0),"",BZ53)</x:f>
      </x:c>
      <x:c r="DK53" s="50" t="str">
        <x:f>IF(OR(19&gt;'Настройки'!$B$3,ISBLANK(CA53),CA53=0),"",CA53)</x:f>
      </x:c>
      <x:c r="DL53" s="50" t="str">
        <x:f>IF(OR(20&gt;'Настройки'!$B$3,ISBLANK(CB53),CB53=0),"",CB53)</x:f>
      </x:c>
      <x:c r="DM53" s="50" t="str">
        <x:f>IF(OR(21&gt;'Настройки'!$B$3,ISBLANK(CC53),CC53=0),"",CC53)</x:f>
      </x:c>
      <x:c r="DN53" s="50" t="str">
        <x:f>IF(OR(22&gt;'Настройки'!$B$3,ISBLANK(CD53),CD53=0),"",CD53)</x:f>
      </x:c>
      <x:c r="DO53" s="50" t="str">
        <x:f>IF(OR(23&gt;'Настройки'!$B$3,ISBLANK(CE53),CE53=0),"",CE53)</x:f>
      </x:c>
      <x:c r="DP53" s="50" t="str">
        <x:f>IF(OR(24&gt;'Настройки'!$B$3,ISBLANK(CF53),CF53=0),"",CF53)</x:f>
      </x:c>
      <x:c r="DQ53" s="50" t="str">
        <x:f>IF(OR(25&gt;'Настройки'!$B$3,ISBLANK(CG53),CG53=0),"",CG53)</x:f>
      </x:c>
      <x:c r="DR53" s="50" t="str">
        <x:f>IF(OR(26&gt;'Настройки'!$B$3,ISBLANK(CH53),CH53=0),"",CH53)</x:f>
      </x:c>
      <x:c r="DS53" s="50" t="str">
        <x:f>IF(OR(27&gt;'Настройки'!$B$3,ISBLANK(CI53),CI53=0),"",CI53)</x:f>
      </x:c>
      <x:c r="DT53" s="50" t="str">
        <x:f>IF(OR(28&gt;'Настройки'!$B$3,ISBLANK(CJ53),CJ53=0),"",CJ53)</x:f>
      </x:c>
      <x:c r="DU53" s="50" t="str">
        <x:f>IF(OR(29&gt;'Настройки'!$B$3,ISBLANK(CK53),CK53=0),"",CK53)</x:f>
      </x:c>
      <x:c r="DV53" s="50" t="str">
        <x:f>IF(OR(30&gt;'Настройки'!$B$3,ISBLANK(CL53),CL53=0),"",CL53)</x:f>
      </x:c>
      <x:c r="DW53" s="50" t="str">
        <x:f>IF(OR(31&gt;'Настройки'!$B$3,ISBLANK(CM53),CM53=0),"",CM53)</x:f>
      </x:c>
      <x:c r="DX53" s="50" t="str">
        <x:f>IF(OR(32&gt;'Настройки'!$B$3,ISBLANK(CN53),CN53=0),"",CN53)</x:f>
      </x:c>
      <x:c r="DY53" s="50" t="str">
        <x:f>IF(OR(33&gt;'Настройки'!$B$3,ISBLANK(CO53),CO53=0),"",CO53)</x:f>
      </x:c>
      <x:c r="DZ53" s="50" t="str">
        <x:f>IF(OR(34&gt;'Настройки'!$B$3,ISBLANK(CP53),CP53=0),"",CP53)</x:f>
      </x:c>
      <x:c r="EA53" s="50" t="str">
        <x:f>IF(OR(35&gt;'Настройки'!$B$3,ISBLANK(CQ53),CQ53=0),"",CQ53)</x:f>
      </x:c>
      <x:c r="EB53" s="50" t="str">
        <x:f>IF(OR(36&gt;'Настройки'!$B$3,ISBLANK(CR53),CR53=0),"",CR53)</x:f>
      </x:c>
      <x:c r="EC53" s="50" t="str">
        <x:f>IF(A53="","",IF(OR(BB53="AZ",BB53="BZ"),10000+ROW(),IF(AZ53&gt;'Настройки'!$B$11,20000+ROW(),IF(BF53&lt;&gt;"Обычный",30000+ROW(),IF(AX53&lt;=0,40000+ROW(),"")))))</x:f>
      </x:c>
      <x:c r="ED53" s="50" t="str">
        <x:f>IF(EC53="","",COUNTIFS($EC$2:$EC$1001,"&gt;0",$EC$2:$EC$1001,"&lt;"&amp;EC53)+1)</x:f>
      </x:c>
    </x:row>
    <x:row r="54">
      <x:c r="A54" s="115"/>
      <x:c r="B54" s="115"/>
      <x:c r="C54" s="115"/>
      <x:c r="D54" s="118"/>
      <x:c r="E54" s="118"/>
      <x:c r="F54" s="118"/>
      <x:c r="G54" s="118"/>
      <x:c r="H54" s="118"/>
      <x:c r="I54" s="118"/>
      <x:c r="J54" s="118"/>
      <x:c r="K54" s="118"/>
      <x:c r="L54" s="118"/>
      <x:c r="M54" s="118"/>
      <x:c r="N54" s="118"/>
      <x:c r="O54" s="118"/>
      <x:c r="P54" s="118"/>
      <x:c r="Q54" s="118"/>
      <x:c r="R54" s="118"/>
      <x:c r="S54" s="118"/>
      <x:c r="T54" s="118"/>
      <x:c r="U54" s="118"/>
      <x:c r="V54" s="118"/>
      <x:c r="W54" s="118"/>
      <x:c r="X54" s="118"/>
      <x:c r="Y54" s="118"/>
      <x:c r="Z54" s="118"/>
      <x:c r="AA54" s="118"/>
      <x:c r="AB54" s="118"/>
      <x:c r="AC54" s="118"/>
      <x:c r="AD54" s="118"/>
      <x:c r="AE54" s="118"/>
      <x:c r="AF54" s="118"/>
      <x:c r="AG54" s="118"/>
      <x:c r="AH54" s="118"/>
      <x:c r="AI54" s="118"/>
      <x:c r="AJ54" s="118"/>
      <x:c r="AK54" s="118"/>
      <x:c r="AL54" s="118"/>
      <x:c r="AM54" s="118"/>
      <x:c r="AN54" s="118"/>
      <x:c r="AO54" s="118"/>
      <x:c r="AP54" s="115"/>
      <x:c r="AQ54" s="49" t="str">
        <x:f>IF(A54="","",COUNT(BI54:INDEX(BI54:CR54,1,'Настройки'!$B$3)))</x:f>
      </x:c>
      <x:c r="AR54" s="49" t="str">
        <x:f>IF(A54="","",SUM(BI54:INDEX(BI54:CR54,1,'Настройки'!$B$3)))</x:f>
      </x:c>
      <x:c r="AS54" s="58" t="str">
        <x:f>IF(A54="","",IF('Настройки'!$B$4="Стоимость потребления",AR54*D54,IF('Настройки'!$B$4="Количество",AR54,E54)))</x:f>
      </x:c>
      <x:c r="AT54" s="61" t="str">
        <x:f>IF(OR(A54="",AS54&lt;0,SUM($AS$2:$AS$1001)&lt;=0),"",AS54/SUM($AS$2:$AS$1001))</x:f>
      </x:c>
      <x:c r="AU54" s="61" t="str">
        <x:f>IF(OR(A54="",AS54&lt;0,SUM($AS$2:$AS$1001)&lt;=0),"",SUMIFS($AS$2:$AS$1001,$AS$2:$AS$1001,"&gt;"&amp;AS54)/SUM($AS$2:$AS$1001))</x:f>
      </x:c>
      <x:c r="AV54" s="61" t="str">
        <x:f>IF(OR(A54="",AS54&lt;0,SUM($AS$2:$AS$1001)&lt;=0),"",SUMIFS($AS$2:$AS$1001,$AS$2:$AS$1001,"&gt;="&amp;AS54)/SUM($AS$2:$AS$1001))</x:f>
      </x:c>
      <x:c r="AW54" s="49" t="str">
        <x:f>IF(A54="","",IF(SUM($AS$2:$AS$1001)&lt;=0,"Не определён",IF(AS54&lt;0,"Исключение",IF(AU54&lt;'Настройки'!$B$5,"A",IF(AU54&lt;'Настройки'!$B$6,"B","C")))))</x:f>
      </x:c>
      <x:c r="AX54" s="58" t="str">
        <x:f>IF(A54="","",IF(AQ54=0,"",AVERAGE(BI54:INDEX(BI54:CR54,1,'Настройки'!$B$3))))</x:f>
      </x:c>
      <x:c r="AY54" s="58" t="str">
        <x:f>IF(OR(A54="",AQ54=0),"",STDEVP(BI54:INDEX(BI54:CR54,1,'Настройки'!$B$3)))</x:f>
      </x:c>
      <x:c r="AZ54" s="61" t="str">
        <x:f>IF(OR(A54="",AQ54&lt;'Настройки'!$B$12,AX54&lt;=0,AND('Настройки'!$B$10="Блокировать",COUNTIF(F54:INDEX(F54:AO54,1,'Настройки'!$B$3),"&lt;0")&gt;0)),"",AY54/ABS(AX54))</x:f>
      </x:c>
      <x:c r="BA54" s="49" t="str">
        <x:f>IF(A54="","",IF(AND('Настройки'!$B$10="Блокировать",COUNTIF(F54:INDEX(F54:AO54,1,'Настройки'!$B$3),"&lt;0")&gt;0),"Не определён",IF(AQ54&lt;'Настройки'!$B$12,"Не определён",IF(AX54=0,"Нет спроса",IF(AX54&lt;0,"Не определён",IF(AZ54&lt;='Настройки'!$B$7,"X",IF(AZ54&lt;='Настройки'!$B$8,"Y","Z")))))))</x:f>
      </x:c>
      <x:c r="BB54" s="49" t="str">
        <x:f>IF(OR(A54="",LEN(AW54)&lt;&gt;1,LEN(BA54)&lt;&gt;1),"",AW54&amp;BA54)</x:f>
      </x:c>
      <x:c r="BC54" s="61" t="str">
        <x:f>IF(OR(A54="",AQ54=0),"",(COUNT(BI54:INDEX(BI54:CR54,1,'Настройки'!$B$3))-COUNT(CS54:INDEX(CS54:EB54,1,'Настройки'!$B$3)))/AQ54)</x:f>
      </x:c>
      <x:c r="BD54" s="64" t="str">
        <x:f>IF(OR(A54="",COUNT(CS54:INDEX(CS54:EB54,1,'Настройки'!$B$3))=0),"",AQ54/COUNT(CS54:INDEX(CS54:EB54,1,'Настройки'!$B$3)))</x:f>
      </x:c>
      <x:c r="BE54" s="64" t="str">
        <x:f>IF(OR(A54="",COUNT(CS54:INDEX(CS54:EB54,1,'Настройки'!$B$3))=0),"",IF(AVERAGE(CS54:INDEX(CS54:EB54,1,'Настройки'!$B$3))=0,"",(STDEVP(CS54:INDEX(CS54:EB54,1,'Настройки'!$B$3))/ABS(AVERAGE(CS54:INDEX(CS54:EB54,1,'Настройки'!$B$3))))^2))</x:f>
      </x:c>
      <x:c r="BF54" s="49" t="str">
        <x:f>IF(A54="","",IF(AQ54&lt;3,"Недостаточно",IF(AQ54&lt;6,"Предварительный","Обычный")))</x:f>
      </x:c>
      <x:c r="BG54" s="49" t="str">
        <x:f>IF(A54="","",IF(COUNTIF(F54:INDEX(F54:AO54,1,'Настройки'!$B$3),"&lt;0")&gt;0,IF('Настройки'!$B$10="Блокировать","Отрицательный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"),"")&amp;IF(AQ54&lt;3,"Недостаточно истории. ",IF(AQ54&lt;6,"Предварительная классификация. ",""))&amp;IF(AX54=0,"Нет спроса за горизонт. ","")&amp;IF(AZ54&gt;'Настройки'!$B$11,"Экстремальная вариативность. ",""))</x:f>
      </x:c>
      <x:c r="BH54" s="49" t="str">
        <x:f>IF(A54="","",IFERROR(VLOOKUP(BB54,'Настройки'!$D$3:$E$11,2,FALSE),"Сначала проверьте исходные данные и историю спроса.")&amp;" Уточните срок поставки, MOQ и критичность.")</x:f>
      </x:c>
      <x:c r="BI54" s="50" t="str">
        <x:f>IF(1&gt;'Настройки'!$B$3,"",IF(ISBLANK(F54),IF('Настройки'!$B$9="Нулевой спрос",0,""),IF(F54&lt;0,IF('Настройки'!$B$10="Исключить","",IF('Настройки'!$B$10="Абсолютные значения",ABS(F54),F54)),F54)))</x:f>
      </x:c>
      <x:c r="BJ54" s="50" t="str">
        <x:f>IF(2&gt;'Настройки'!$B$3,"",IF(ISBLANK(G54),IF('Настройки'!$B$9="Нулевой спрос",0,""),IF(G54&lt;0,IF('Настройки'!$B$10="Исключить","",IF('Настройки'!$B$10="Абсолютные значения",ABS(G54),G54)),G54)))</x:f>
      </x:c>
      <x:c r="BK54" s="50" t="str">
        <x:f>IF(3&gt;'Настройки'!$B$3,"",IF(ISBLANK(H54),IF('Настройки'!$B$9="Нулевой спрос",0,""),IF(H54&lt;0,IF('Настройки'!$B$10="Исключить","",IF('Настройки'!$B$10="Абсолютные значения",ABS(H54),H54)),H54)))</x:f>
      </x:c>
      <x:c r="BL54" s="50" t="str">
        <x:f>IF(4&gt;'Настройки'!$B$3,"",IF(ISBLANK(I54),IF('Настройки'!$B$9="Нулевой спрос",0,""),IF(I54&lt;0,IF('Настройки'!$B$10="Исключить","",IF('Настройки'!$B$10="Абсолютные значения",ABS(I54),I54)),I54)))</x:f>
      </x:c>
      <x:c r="BM54" s="50" t="str">
        <x:f>IF(5&gt;'Настройки'!$B$3,"",IF(ISBLANK(J54),IF('Настройки'!$B$9="Нулевой спрос",0,""),IF(J54&lt;0,IF('Настройки'!$B$10="Исключить","",IF('Настройки'!$B$10="Абсолютные значения",ABS(J54),J54)),J54)))</x:f>
      </x:c>
      <x:c r="BN54" s="50" t="str">
        <x:f>IF(6&gt;'Настройки'!$B$3,"",IF(ISBLANK(K54),IF('Настройки'!$B$9="Нулевой спрос",0,""),IF(K54&lt;0,IF('Настройки'!$B$10="Исключить","",IF('Настройки'!$B$10="Абсолютные значения",ABS(K54),K54)),K54)))</x:f>
      </x:c>
      <x:c r="BO54" s="50" t="str">
        <x:f>IF(7&gt;'Настройки'!$B$3,"",IF(ISBLANK(L54),IF('Настройки'!$B$9="Нулевой спрос",0,""),IF(L54&lt;0,IF('Настройки'!$B$10="Исключить","",IF('Настройки'!$B$10="Абсолютные значения",ABS(L54),L54)),L54)))</x:f>
      </x:c>
      <x:c r="BP54" s="50" t="str">
        <x:f>IF(8&gt;'Настройки'!$B$3,"",IF(ISBLANK(M54),IF('Настройки'!$B$9="Нулевой спрос",0,""),IF(M54&lt;0,IF('Настройки'!$B$10="Исключить","",IF('Настройки'!$B$10="Абсолютные значения",ABS(M54),M54)),M54)))</x:f>
      </x:c>
      <x:c r="BQ54" s="50" t="str">
        <x:f>IF(9&gt;'Настройки'!$B$3,"",IF(ISBLANK(N54),IF('Настройки'!$B$9="Нулевой спрос",0,""),IF(N54&lt;0,IF('Настройки'!$B$10="Исключить","",IF('Настройки'!$B$10="Абсолютные значения",ABS(N54),N54)),N54)))</x:f>
      </x:c>
      <x:c r="BR54" s="50" t="str">
        <x:f>IF(10&gt;'Настройки'!$B$3,"",IF(ISBLANK(O54),IF('Настройки'!$B$9="Нулевой спрос",0,""),IF(O54&lt;0,IF('Настройки'!$B$10="Исключить","",IF('Настройки'!$B$10="Абсолютные значения",ABS(O54),O54)),O54)))</x:f>
      </x:c>
      <x:c r="BS54" s="50" t="str">
        <x:f>IF(11&gt;'Настройки'!$B$3,"",IF(ISBLANK(P54),IF('Настройки'!$B$9="Нулевой спрос",0,""),IF(P54&lt;0,IF('Настройки'!$B$10="Исключить","",IF('Настройки'!$B$10="Абсолютные значения",ABS(P54),P54)),P54)))</x:f>
      </x:c>
      <x:c r="BT54" s="50" t="str">
        <x:f>IF(12&gt;'Настройки'!$B$3,"",IF(ISBLANK(Q54),IF('Настройки'!$B$9="Нулевой спрос",0,""),IF(Q54&lt;0,IF('Настройки'!$B$10="Исключить","",IF('Настройки'!$B$10="Абсолютные значения",ABS(Q54),Q54)),Q54)))</x:f>
      </x:c>
      <x:c r="BU54" s="50" t="str">
        <x:f>IF(13&gt;'Настройки'!$B$3,"",IF(ISBLANK(R54),IF('Настройки'!$B$9="Нулевой спрос",0,""),IF(R54&lt;0,IF('Настройки'!$B$10="Исключить","",IF('Настройки'!$B$10="Абсолютные значения",ABS(R54),R54)),R54)))</x:f>
      </x:c>
      <x:c r="BV54" s="50" t="str">
        <x:f>IF(14&gt;'Настройки'!$B$3,"",IF(ISBLANK(S54),IF('Настройки'!$B$9="Нулевой спрос",0,""),IF(S54&lt;0,IF('Настройки'!$B$10="Исключить","",IF('Настройки'!$B$10="Абсолютные значения",ABS(S54),S54)),S54)))</x:f>
      </x:c>
      <x:c r="BW54" s="50" t="str">
        <x:f>IF(15&gt;'Настройки'!$B$3,"",IF(ISBLANK(T54),IF('Настройки'!$B$9="Нулевой спрос",0,""),IF(T54&lt;0,IF('Настройки'!$B$10="Исключить","",IF('Настройки'!$B$10="Абсолютные значения",ABS(T54),T54)),T54)))</x:f>
      </x:c>
      <x:c r="BX54" s="50" t="str">
        <x:f>IF(16&gt;'Настройки'!$B$3,"",IF(ISBLANK(U54),IF('Настройки'!$B$9="Нулевой спрос",0,""),IF(U54&lt;0,IF('Настройки'!$B$10="Исключить","",IF('Настройки'!$B$10="Абсолютные значения",ABS(U54),U54)),U54)))</x:f>
      </x:c>
      <x:c r="BY54" s="50" t="str">
        <x:f>IF(17&gt;'Настройки'!$B$3,"",IF(ISBLANK(V54),IF('Настройки'!$B$9="Нулевой спрос",0,""),IF(V54&lt;0,IF('Настройки'!$B$10="Исключить","",IF('Настройки'!$B$10="Абсолютные значения",ABS(V54),V54)),V54)))</x:f>
      </x:c>
      <x:c r="BZ54" s="50" t="str">
        <x:f>IF(18&gt;'Настройки'!$B$3,"",IF(ISBLANK(W54),IF('Настройки'!$B$9="Нулевой спрос",0,""),IF(W54&lt;0,IF('Настройки'!$B$10="Исключить","",IF('Настройки'!$B$10="Абсолютные значения",ABS(W54),W54)),W54)))</x:f>
      </x:c>
      <x:c r="CA54" s="50" t="str">
        <x:f>IF(19&gt;'Настройки'!$B$3,"",IF(ISBLANK(X54),IF('Настройки'!$B$9="Нулевой спрос",0,""),IF(X54&lt;0,IF('Настройки'!$B$10="Исключить","",IF('Настройки'!$B$10="Абсолютные значения",ABS(X54),X54)),X54)))</x:f>
      </x:c>
      <x:c r="CB54" s="50" t="str">
        <x:f>IF(20&gt;'Настройки'!$B$3,"",IF(ISBLANK(Y54),IF('Настройки'!$B$9="Нулевой спрос",0,""),IF(Y54&lt;0,IF('Настройки'!$B$10="Исключить","",IF('Настройки'!$B$10="Абсолютные значения",ABS(Y54),Y54)),Y54)))</x:f>
      </x:c>
      <x:c r="CC54" s="50" t="str">
        <x:f>IF(21&gt;'Настройки'!$B$3,"",IF(ISBLANK(Z54),IF('Настройки'!$B$9="Нулевой спрос",0,""),IF(Z54&lt;0,IF('Настройки'!$B$10="Исключить","",IF('Настройки'!$B$10="Абсолютные значения",ABS(Z54),Z54)),Z54)))</x:f>
      </x:c>
      <x:c r="CD54" s="50" t="str">
        <x:f>IF(22&gt;'Настройки'!$B$3,"",IF(ISBLANK(AA54),IF('Настройки'!$B$9="Нулевой спрос",0,""),IF(AA54&lt;0,IF('Настройки'!$B$10="Исключить","",IF('Настройки'!$B$10="Абсолютные значения",ABS(AA54),AA54)),AA54)))</x:f>
      </x:c>
      <x:c r="CE54" s="50" t="str">
        <x:f>IF(23&gt;'Настройки'!$B$3,"",IF(ISBLANK(AB54),IF('Настройки'!$B$9="Нулевой спрос",0,""),IF(AB54&lt;0,IF('Настройки'!$B$10="Исключить","",IF('Настройки'!$B$10="Абсолютные значения",ABS(AB54),AB54)),AB54)))</x:f>
      </x:c>
      <x:c r="CF54" s="50" t="str">
        <x:f>IF(24&gt;'Настройки'!$B$3,"",IF(ISBLANK(AC54),IF('Настройки'!$B$9="Нулевой спрос",0,""),IF(AC54&lt;0,IF('Настройки'!$B$10="Исключить","",IF('Настройки'!$B$10="Абсолютные значения",ABS(AC54),AC54)),AC54)))</x:f>
      </x:c>
      <x:c r="CG54" s="50" t="str">
        <x:f>IF(25&gt;'Настройки'!$B$3,"",IF(ISBLANK(AD54),IF('Настройки'!$B$9="Нулевой спрос",0,""),IF(AD54&lt;0,IF('Настройки'!$B$10="Исключить","",IF('Настройки'!$B$10="Абсолютные значения",ABS(AD54),AD54)),AD54)))</x:f>
      </x:c>
      <x:c r="CH54" s="50" t="str">
        <x:f>IF(26&gt;'Настройки'!$B$3,"",IF(ISBLANK(AE54),IF('Настройки'!$B$9="Нулевой спрос",0,""),IF(AE54&lt;0,IF('Настройки'!$B$10="Исключить","",IF('Настройки'!$B$10="Абсолютные значения",ABS(AE54),AE54)),AE54)))</x:f>
      </x:c>
      <x:c r="CI54" s="50" t="str">
        <x:f>IF(27&gt;'Настройки'!$B$3,"",IF(ISBLANK(AF54),IF('Настройки'!$B$9="Нулевой спрос",0,""),IF(AF54&lt;0,IF('Настройки'!$B$10="Исключить","",IF('Настройки'!$B$10="Абсолютные значения",ABS(AF54),AF54)),AF54)))</x:f>
      </x:c>
      <x:c r="CJ54" s="50" t="str">
        <x:f>IF(28&gt;'Настройки'!$B$3,"",IF(ISBLANK(AG54),IF('Настройки'!$B$9="Нулевой спрос",0,""),IF(AG54&lt;0,IF('Настройки'!$B$10="Исключить","",IF('Настройки'!$B$10="Абсолютные значения",ABS(AG54),AG54)),AG54)))</x:f>
      </x:c>
      <x:c r="CK54" s="50" t="str">
        <x:f>IF(29&gt;'Настройки'!$B$3,"",IF(ISBLANK(AH54),IF('Настройки'!$B$9="Нулевой спрос",0,""),IF(AH54&lt;0,IF('Настройки'!$B$10="Исключить","",IF('Настройки'!$B$10="Абсолютные значения",ABS(AH54),AH54)),AH54)))</x:f>
      </x:c>
      <x:c r="CL54" s="50" t="str">
        <x:f>IF(30&gt;'Настройки'!$B$3,"",IF(ISBLANK(AI54),IF('Настройки'!$B$9="Нулевой спрос",0,""),IF(AI54&lt;0,IF('Настройки'!$B$10="Исключить","",IF('Настройки'!$B$10="Абсолютные значения",ABS(AI54),AI54)),AI54)))</x:f>
      </x:c>
      <x:c r="CM54" s="50" t="str">
        <x:f>IF(31&gt;'Настройки'!$B$3,"",IF(ISBLANK(AJ54),IF('Настройки'!$B$9="Нулевой спрос",0,""),IF(AJ54&lt;0,IF('Настройки'!$B$10="Исключить","",IF('Настройки'!$B$10="Абсолютные значения",ABS(AJ54),AJ54)),AJ54)))</x:f>
      </x:c>
      <x:c r="CN54" s="50" t="str">
        <x:f>IF(32&gt;'Настройки'!$B$3,"",IF(ISBLANK(AK54),IF('Настройки'!$B$9="Нулевой спрос",0,""),IF(AK54&lt;0,IF('Настройки'!$B$10="Исключить","",IF('Настройки'!$B$10="Абсолютные значения",ABS(AK54),AK54)),AK54)))</x:f>
      </x:c>
      <x:c r="CO54" s="50" t="str">
        <x:f>IF(33&gt;'Настройки'!$B$3,"",IF(ISBLANK(AL54),IF('Настройки'!$B$9="Нулевой спрос",0,""),IF(AL54&lt;0,IF('Настройки'!$B$10="Исключить","",IF('Настройки'!$B$10="Абсолютные значения",ABS(AL54),AL54)),AL54)))</x:f>
      </x:c>
      <x:c r="CP54" s="50" t="str">
        <x:f>IF(34&gt;'Настройки'!$B$3,"",IF(ISBLANK(AM54),IF('Настройки'!$B$9="Нулевой спрос",0,""),IF(AM54&lt;0,IF('Настройки'!$B$10="Исключить","",IF('Настройки'!$B$10="Абсолютные значения",ABS(AM54),AM54)),AM54)))</x:f>
      </x:c>
      <x:c r="CQ54" s="50" t="str">
        <x:f>IF(35&gt;'Настройки'!$B$3,"",IF(ISBLANK(AN54),IF('Настройки'!$B$9="Нулевой спрос",0,""),IF(AN54&lt;0,IF('Настройки'!$B$10="Исключить","",IF('Настройки'!$B$10="Абсолютные значения",ABS(AN54),AN54)),AN54)))</x:f>
      </x:c>
      <x:c r="CR54" s="50" t="str">
        <x:f>IF(36&gt;'Настройки'!$B$3,"",IF(ISBLANK(AO54),IF('Настройки'!$B$9="Нулевой спрос",0,""),IF(AO54&lt;0,IF('Настройки'!$B$10="Исключить","",IF('Настройки'!$B$10="Абсолютные значения",ABS(AO54),AO54)),AO54)))</x:f>
      </x:c>
      <x:c r="CS54" s="50" t="str">
        <x:f>IF(OR(1&gt;'Настройки'!$B$3,ISBLANK(BI54),BI54=0),"",BI54)</x:f>
      </x:c>
      <x:c r="CT54" s="50" t="str">
        <x:f>IF(OR(2&gt;'Настройки'!$B$3,ISBLANK(BJ54),BJ54=0),"",BJ54)</x:f>
      </x:c>
      <x:c r="CU54" s="50" t="str">
        <x:f>IF(OR(3&gt;'Настройки'!$B$3,ISBLANK(BK54),BK54=0),"",BK54)</x:f>
      </x:c>
      <x:c r="CV54" s="50" t="str">
        <x:f>IF(OR(4&gt;'Настройки'!$B$3,ISBLANK(BL54),BL54=0),"",BL54)</x:f>
      </x:c>
      <x:c r="CW54" s="50" t="str">
        <x:f>IF(OR(5&gt;'Настройки'!$B$3,ISBLANK(BM54),BM54=0),"",BM54)</x:f>
      </x:c>
      <x:c r="CX54" s="50" t="str">
        <x:f>IF(OR(6&gt;'Настройки'!$B$3,ISBLANK(BN54),BN54=0),"",BN54)</x:f>
      </x:c>
      <x:c r="CY54" s="50" t="str">
        <x:f>IF(OR(7&gt;'Настройки'!$B$3,ISBLANK(BO54),BO54=0),"",BO54)</x:f>
      </x:c>
      <x:c r="CZ54" s="50" t="str">
        <x:f>IF(OR(8&gt;'Настройки'!$B$3,ISBLANK(BP54),BP54=0),"",BP54)</x:f>
      </x:c>
      <x:c r="DA54" s="50" t="str">
        <x:f>IF(OR(9&gt;'Настройки'!$B$3,ISBLANK(BQ54),BQ54=0),"",BQ54)</x:f>
      </x:c>
      <x:c r="DB54" s="50" t="str">
        <x:f>IF(OR(10&gt;'Настройки'!$B$3,ISBLANK(BR54),BR54=0),"",BR54)</x:f>
      </x:c>
      <x:c r="DC54" s="50" t="str">
        <x:f>IF(OR(11&gt;'Настройки'!$B$3,ISBLANK(BS54),BS54=0),"",BS54)</x:f>
      </x:c>
      <x:c r="DD54" s="50" t="str">
        <x:f>IF(OR(12&gt;'Настройки'!$B$3,ISBLANK(BT54),BT54=0),"",BT54)</x:f>
      </x:c>
      <x:c r="DE54" s="50" t="str">
        <x:f>IF(OR(13&gt;'Настройки'!$B$3,ISBLANK(BU54),BU54=0),"",BU54)</x:f>
      </x:c>
      <x:c r="DF54" s="50" t="str">
        <x:f>IF(OR(14&gt;'Настройки'!$B$3,ISBLANK(BV54),BV54=0),"",BV54)</x:f>
      </x:c>
      <x:c r="DG54" s="50" t="str">
        <x:f>IF(OR(15&gt;'Настройки'!$B$3,ISBLANK(BW54),BW54=0),"",BW54)</x:f>
      </x:c>
      <x:c r="DH54" s="50" t="str">
        <x:f>IF(OR(16&gt;'Настройки'!$B$3,ISBLANK(BX54),BX54=0),"",BX54)</x:f>
      </x:c>
      <x:c r="DI54" s="50" t="str">
        <x:f>IF(OR(17&gt;'Настройки'!$B$3,ISBLANK(BY54),BY54=0),"",BY54)</x:f>
      </x:c>
      <x:c r="DJ54" s="50" t="str">
        <x:f>IF(OR(18&gt;'Настройки'!$B$3,ISBLANK(BZ54),BZ54=0),"",BZ54)</x:f>
      </x:c>
      <x:c r="DK54" s="50" t="str">
        <x:f>IF(OR(19&gt;'Настройки'!$B$3,ISBLANK(CA54),CA54=0),"",CA54)</x:f>
      </x:c>
      <x:c r="DL54" s="50" t="str">
        <x:f>IF(OR(20&gt;'Настройки'!$B$3,ISBLANK(CB54),CB54=0),"",CB54)</x:f>
      </x:c>
      <x:c r="DM54" s="50" t="str">
        <x:f>IF(OR(21&gt;'Настройки'!$B$3,ISBLANK(CC54),CC54=0),"",CC54)</x:f>
      </x:c>
      <x:c r="DN54" s="50" t="str">
        <x:f>IF(OR(22&gt;'Настройки'!$B$3,ISBLANK(CD54),CD54=0),"",CD54)</x:f>
      </x:c>
      <x:c r="DO54" s="50" t="str">
        <x:f>IF(OR(23&gt;'Настройки'!$B$3,ISBLANK(CE54),CE54=0),"",CE54)</x:f>
      </x:c>
      <x:c r="DP54" s="50" t="str">
        <x:f>IF(OR(24&gt;'Настройки'!$B$3,ISBLANK(CF54),CF54=0),"",CF54)</x:f>
      </x:c>
      <x:c r="DQ54" s="50" t="str">
        <x:f>IF(OR(25&gt;'Настройки'!$B$3,ISBLANK(CG54),CG54=0),"",CG54)</x:f>
      </x:c>
      <x:c r="DR54" s="50" t="str">
        <x:f>IF(OR(26&gt;'Настройки'!$B$3,ISBLANK(CH54),CH54=0),"",CH54)</x:f>
      </x:c>
      <x:c r="DS54" s="50" t="str">
        <x:f>IF(OR(27&gt;'Настройки'!$B$3,ISBLANK(CI54),CI54=0),"",CI54)</x:f>
      </x:c>
      <x:c r="DT54" s="50" t="str">
        <x:f>IF(OR(28&gt;'Настройки'!$B$3,ISBLANK(CJ54),CJ54=0),"",CJ54)</x:f>
      </x:c>
      <x:c r="DU54" s="50" t="str">
        <x:f>IF(OR(29&gt;'Настройки'!$B$3,ISBLANK(CK54),CK54=0),"",CK54)</x:f>
      </x:c>
      <x:c r="DV54" s="50" t="str">
        <x:f>IF(OR(30&gt;'Настройки'!$B$3,ISBLANK(CL54),CL54=0),"",CL54)</x:f>
      </x:c>
      <x:c r="DW54" s="50" t="str">
        <x:f>IF(OR(31&gt;'Настройки'!$B$3,ISBLANK(CM54),CM54=0),"",CM54)</x:f>
      </x:c>
      <x:c r="DX54" s="50" t="str">
        <x:f>IF(OR(32&gt;'Настройки'!$B$3,ISBLANK(CN54),CN54=0),"",CN54)</x:f>
      </x:c>
      <x:c r="DY54" s="50" t="str">
        <x:f>IF(OR(33&gt;'Настройки'!$B$3,ISBLANK(CO54),CO54=0),"",CO54)</x:f>
      </x:c>
      <x:c r="DZ54" s="50" t="str">
        <x:f>IF(OR(34&gt;'Настройки'!$B$3,ISBLANK(CP54),CP54=0),"",CP54)</x:f>
      </x:c>
      <x:c r="EA54" s="50" t="str">
        <x:f>IF(OR(35&gt;'Настройки'!$B$3,ISBLANK(CQ54),CQ54=0),"",CQ54)</x:f>
      </x:c>
      <x:c r="EB54" s="50" t="str">
        <x:f>IF(OR(36&gt;'Настройки'!$B$3,ISBLANK(CR54),CR54=0),"",CR54)</x:f>
      </x:c>
      <x:c r="EC54" s="50" t="str">
        <x:f>IF(A54="","",IF(OR(BB54="AZ",BB54="BZ"),10000+ROW(),IF(AZ54&gt;'Настройки'!$B$11,20000+ROW(),IF(BF54&lt;&gt;"Обычный",30000+ROW(),IF(AX54&lt;=0,40000+ROW(),"")))))</x:f>
      </x:c>
      <x:c r="ED54" s="50" t="str">
        <x:f>IF(EC54="","",COUNTIFS($EC$2:$EC$1001,"&gt;0",$EC$2:$EC$1001,"&lt;"&amp;EC54)+1)</x:f>
      </x:c>
    </x:row>
    <x:row r="55">
      <x:c r="A55" s="115"/>
      <x:c r="B55" s="115"/>
      <x:c r="C55" s="115"/>
      <x:c r="D55" s="118"/>
      <x:c r="E55" s="118"/>
      <x:c r="F55" s="118"/>
      <x:c r="G55" s="118"/>
      <x:c r="H55" s="118"/>
      <x:c r="I55" s="118"/>
      <x:c r="J55" s="118"/>
      <x:c r="K55" s="118"/>
      <x:c r="L55" s="118"/>
      <x:c r="M55" s="118"/>
      <x:c r="N55" s="118"/>
      <x:c r="O55" s="118"/>
      <x:c r="P55" s="118"/>
      <x:c r="Q55" s="118"/>
      <x:c r="R55" s="118"/>
      <x:c r="S55" s="118"/>
      <x:c r="T55" s="118"/>
      <x:c r="U55" s="118"/>
      <x:c r="V55" s="118"/>
      <x:c r="W55" s="118"/>
      <x:c r="X55" s="118"/>
      <x:c r="Y55" s="118"/>
      <x:c r="Z55" s="118"/>
      <x:c r="AA55" s="118"/>
      <x:c r="AB55" s="118"/>
      <x:c r="AC55" s="118"/>
      <x:c r="AD55" s="118"/>
      <x:c r="AE55" s="118"/>
      <x:c r="AF55" s="118"/>
      <x:c r="AG55" s="118"/>
      <x:c r="AH55" s="118"/>
      <x:c r="AI55" s="118"/>
      <x:c r="AJ55" s="118"/>
      <x:c r="AK55" s="118"/>
      <x:c r="AL55" s="118"/>
      <x:c r="AM55" s="118"/>
      <x:c r="AN55" s="118"/>
      <x:c r="AO55" s="118"/>
      <x:c r="AP55" s="115"/>
      <x:c r="AQ55" s="49" t="str">
        <x:f>IF(A55="","",COUNT(BI55:INDEX(BI55:CR55,1,'Настройки'!$B$3)))</x:f>
      </x:c>
      <x:c r="AR55" s="49" t="str">
        <x:f>IF(A55="","",SUM(BI55:INDEX(BI55:CR55,1,'Настройки'!$B$3)))</x:f>
      </x:c>
      <x:c r="AS55" s="58" t="str">
        <x:f>IF(A55="","",IF('Настройки'!$B$4="Стоимость потребления",AR55*D55,IF('Настройки'!$B$4="Количество",AR55,E55)))</x:f>
      </x:c>
      <x:c r="AT55" s="61" t="str">
        <x:f>IF(OR(A55="",AS55&lt;0,SUM($AS$2:$AS$1001)&lt;=0),"",AS55/SUM($AS$2:$AS$1001))</x:f>
      </x:c>
      <x:c r="AU55" s="61" t="str">
        <x:f>IF(OR(A55="",AS55&lt;0,SUM($AS$2:$AS$1001)&lt;=0),"",SUMIFS($AS$2:$AS$1001,$AS$2:$AS$1001,"&gt;"&amp;AS55)/SUM($AS$2:$AS$1001))</x:f>
      </x:c>
      <x:c r="AV55" s="61" t="str">
        <x:f>IF(OR(A55="",AS55&lt;0,SUM($AS$2:$AS$1001)&lt;=0),"",SUMIFS($AS$2:$AS$1001,$AS$2:$AS$1001,"&gt;="&amp;AS55)/SUM($AS$2:$AS$1001))</x:f>
      </x:c>
      <x:c r="AW55" s="49" t="str">
        <x:f>IF(A55="","",IF(SUM($AS$2:$AS$1001)&lt;=0,"Не определён",IF(AS55&lt;0,"Исключение",IF(AU55&lt;'Настройки'!$B$5,"A",IF(AU55&lt;'Настройки'!$B$6,"B","C")))))</x:f>
      </x:c>
      <x:c r="AX55" s="58" t="str">
        <x:f>IF(A55="","",IF(AQ55=0,"",AVERAGE(BI55:INDEX(BI55:CR55,1,'Настройки'!$B$3))))</x:f>
      </x:c>
      <x:c r="AY55" s="58" t="str">
        <x:f>IF(OR(A55="",AQ55=0),"",STDEVP(BI55:INDEX(BI55:CR55,1,'Настройки'!$B$3)))</x:f>
      </x:c>
      <x:c r="AZ55" s="61" t="str">
        <x:f>IF(OR(A55="",AQ55&lt;'Настройки'!$B$12,AX55&lt;=0,AND('Настройки'!$B$10="Блокировать",COUNTIF(F55:INDEX(F55:AO55,1,'Настройки'!$B$3),"&lt;0")&gt;0)),"",AY55/ABS(AX55))</x:f>
      </x:c>
      <x:c r="BA55" s="49" t="str">
        <x:f>IF(A55="","",IF(AND('Настройки'!$B$10="Блокировать",COUNTIF(F55:INDEX(F55:AO55,1,'Настройки'!$B$3),"&lt;0")&gt;0),"Не определён",IF(AQ55&lt;'Настройки'!$B$12,"Не определён",IF(AX55=0,"Нет спроса",IF(AX55&lt;0,"Не определён",IF(AZ55&lt;='Настройки'!$B$7,"X",IF(AZ55&lt;='Настройки'!$B$8,"Y","Z")))))))</x:f>
      </x:c>
      <x:c r="BB55" s="49" t="str">
        <x:f>IF(OR(A55="",LEN(AW55)&lt;&gt;1,LEN(BA55)&lt;&gt;1),"",AW55&amp;BA55)</x:f>
      </x:c>
      <x:c r="BC55" s="61" t="str">
        <x:f>IF(OR(A55="",AQ55=0),"",(COUNT(BI55:INDEX(BI55:CR55,1,'Настройки'!$B$3))-COUNT(CS55:INDEX(CS55:EB55,1,'Настройки'!$B$3)))/AQ55)</x:f>
      </x:c>
      <x:c r="BD55" s="64" t="str">
        <x:f>IF(OR(A55="",COUNT(CS55:INDEX(CS55:EB55,1,'Настройки'!$B$3))=0),"",AQ55/COUNT(CS55:INDEX(CS55:EB55,1,'Настройки'!$B$3)))</x:f>
      </x:c>
      <x:c r="BE55" s="64" t="str">
        <x:f>IF(OR(A55="",COUNT(CS55:INDEX(CS55:EB55,1,'Настройки'!$B$3))=0),"",IF(AVERAGE(CS55:INDEX(CS55:EB55,1,'Настройки'!$B$3))=0,"",(STDEVP(CS55:INDEX(CS55:EB55,1,'Настройки'!$B$3))/ABS(AVERAGE(CS55:INDEX(CS55:EB55,1,'Настройки'!$B$3))))^2))</x:f>
      </x:c>
      <x:c r="BF55" s="49" t="str">
        <x:f>IF(A55="","",IF(AQ55&lt;3,"Недостаточно",IF(AQ55&lt;6,"Предварительный","Обычный")))</x:f>
      </x:c>
      <x:c r="BG55" s="49" t="str">
        <x:f>IF(A55="","",IF(COUNTIF(F55:INDEX(F55:AO55,1,'Настройки'!$B$3),"&lt;0")&gt;0,IF('Настройки'!$B$10="Блокировать","Отрицательный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"),"")&amp;IF(AQ55&lt;3,"Недостаточно истории. ",IF(AQ55&lt;6,"Предварительная классификация. ",""))&amp;IF(AX55=0,"Нет спроса за горизонт. ","")&amp;IF(AZ55&gt;'Настройки'!$B$11,"Экстремальная вариативность. ",""))</x:f>
      </x:c>
      <x:c r="BH55" s="49" t="str">
        <x:f>IF(A55="","",IFERROR(VLOOKUP(BB55,'Настройки'!$D$3:$E$11,2,FALSE),"Сначала проверьте исходные данные и историю спроса.")&amp;" Уточните срок поставки, MOQ и критичность.")</x:f>
      </x:c>
      <x:c r="BI55" s="50" t="str">
        <x:f>IF(1&gt;'Настройки'!$B$3,"",IF(ISBLANK(F55),IF('Настройки'!$B$9="Нулевой спрос",0,""),IF(F55&lt;0,IF('Настройки'!$B$10="Исключить","",IF('Настройки'!$B$10="Абсолютные значения",ABS(F55),F55)),F55)))</x:f>
      </x:c>
      <x:c r="BJ55" s="50" t="str">
        <x:f>IF(2&gt;'Настройки'!$B$3,"",IF(ISBLANK(G55),IF('Настройки'!$B$9="Нулевой спрос",0,""),IF(G55&lt;0,IF('Настройки'!$B$10="Исключить","",IF('Настройки'!$B$10="Абсолютные значения",ABS(G55),G55)),G55)))</x:f>
      </x:c>
      <x:c r="BK55" s="50" t="str">
        <x:f>IF(3&gt;'Настройки'!$B$3,"",IF(ISBLANK(H55),IF('Настройки'!$B$9="Нулевой спрос",0,""),IF(H55&lt;0,IF('Настройки'!$B$10="Исключить","",IF('Настройки'!$B$10="Абсолютные значения",ABS(H55),H55)),H55)))</x:f>
      </x:c>
      <x:c r="BL55" s="50" t="str">
        <x:f>IF(4&gt;'Настройки'!$B$3,"",IF(ISBLANK(I55),IF('Настройки'!$B$9="Нулевой спрос",0,""),IF(I55&lt;0,IF('Настройки'!$B$10="Исключить","",IF('Настройки'!$B$10="Абсолютные значения",ABS(I55),I55)),I55)))</x:f>
      </x:c>
      <x:c r="BM55" s="50" t="str">
        <x:f>IF(5&gt;'Настройки'!$B$3,"",IF(ISBLANK(J55),IF('Настройки'!$B$9="Нулевой спрос",0,""),IF(J55&lt;0,IF('Настройки'!$B$10="Исключить","",IF('Настройки'!$B$10="Абсолютные значения",ABS(J55),J55)),J55)))</x:f>
      </x:c>
      <x:c r="BN55" s="50" t="str">
        <x:f>IF(6&gt;'Настройки'!$B$3,"",IF(ISBLANK(K55),IF('Настройки'!$B$9="Нулевой спрос",0,""),IF(K55&lt;0,IF('Настройки'!$B$10="Исключить","",IF('Настройки'!$B$10="Абсолютные значения",ABS(K55),K55)),K55)))</x:f>
      </x:c>
      <x:c r="BO55" s="50" t="str">
        <x:f>IF(7&gt;'Настройки'!$B$3,"",IF(ISBLANK(L55),IF('Настройки'!$B$9="Нулевой спрос",0,""),IF(L55&lt;0,IF('Настройки'!$B$10="Исключить","",IF('Настройки'!$B$10="Абсолютные значения",ABS(L55),L55)),L55)))</x:f>
      </x:c>
      <x:c r="BP55" s="50" t="str">
        <x:f>IF(8&gt;'Настройки'!$B$3,"",IF(ISBLANK(M55),IF('Настройки'!$B$9="Нулевой спрос",0,""),IF(M55&lt;0,IF('Настройки'!$B$10="Исключить","",IF('Настройки'!$B$10="Абсолютные значения",ABS(M55),M55)),M55)))</x:f>
      </x:c>
      <x:c r="BQ55" s="50" t="str">
        <x:f>IF(9&gt;'Настройки'!$B$3,"",IF(ISBLANK(N55),IF('Настройки'!$B$9="Нулевой спрос",0,""),IF(N55&lt;0,IF('Настройки'!$B$10="Исключить","",IF('Настройки'!$B$10="Абсолютные значения",ABS(N55),N55)),N55)))</x:f>
      </x:c>
      <x:c r="BR55" s="50" t="str">
        <x:f>IF(10&gt;'Настройки'!$B$3,"",IF(ISBLANK(O55),IF('Настройки'!$B$9="Нулевой спрос",0,""),IF(O55&lt;0,IF('Настройки'!$B$10="Исключить","",IF('Настройки'!$B$10="Абсолютные значения",ABS(O55),O55)),O55)))</x:f>
      </x:c>
      <x:c r="BS55" s="50" t="str">
        <x:f>IF(11&gt;'Настройки'!$B$3,"",IF(ISBLANK(P55),IF('Настройки'!$B$9="Нулевой спрос",0,""),IF(P55&lt;0,IF('Настройки'!$B$10="Исключить","",IF('Настройки'!$B$10="Абсолютные значения",ABS(P55),P55)),P55)))</x:f>
      </x:c>
      <x:c r="BT55" s="50" t="str">
        <x:f>IF(12&gt;'Настройки'!$B$3,"",IF(ISBLANK(Q55),IF('Настройки'!$B$9="Нулевой спрос",0,""),IF(Q55&lt;0,IF('Настройки'!$B$10="Исключить","",IF('Настройки'!$B$10="Абсолютные значения",ABS(Q55),Q55)),Q55)))</x:f>
      </x:c>
      <x:c r="BU55" s="50" t="str">
        <x:f>IF(13&gt;'Настройки'!$B$3,"",IF(ISBLANK(R55),IF('Настройки'!$B$9="Нулевой спрос",0,""),IF(R55&lt;0,IF('Настройки'!$B$10="Исключить","",IF('Настройки'!$B$10="Абсолютные значения",ABS(R55),R55)),R55)))</x:f>
      </x:c>
      <x:c r="BV55" s="50" t="str">
        <x:f>IF(14&gt;'Настройки'!$B$3,"",IF(ISBLANK(S55),IF('Настройки'!$B$9="Нулевой спрос",0,""),IF(S55&lt;0,IF('Настройки'!$B$10="Исключить","",IF('Настройки'!$B$10="Абсолютные значения",ABS(S55),S55)),S55)))</x:f>
      </x:c>
      <x:c r="BW55" s="50" t="str">
        <x:f>IF(15&gt;'Настройки'!$B$3,"",IF(ISBLANK(T55),IF('Настройки'!$B$9="Нулевой спрос",0,""),IF(T55&lt;0,IF('Настройки'!$B$10="Исключить","",IF('Настройки'!$B$10="Абсолютные значения",ABS(T55),T55)),T55)))</x:f>
      </x:c>
      <x:c r="BX55" s="50" t="str">
        <x:f>IF(16&gt;'Настройки'!$B$3,"",IF(ISBLANK(U55),IF('Настройки'!$B$9="Нулевой спрос",0,""),IF(U55&lt;0,IF('Настройки'!$B$10="Исключить","",IF('Настройки'!$B$10="Абсолютные значения",ABS(U55),U55)),U55)))</x:f>
      </x:c>
      <x:c r="BY55" s="50" t="str">
        <x:f>IF(17&gt;'Настройки'!$B$3,"",IF(ISBLANK(V55),IF('Настройки'!$B$9="Нулевой спрос",0,""),IF(V55&lt;0,IF('Настройки'!$B$10="Исключить","",IF('Настройки'!$B$10="Абсолютные значения",ABS(V55),V55)),V55)))</x:f>
      </x:c>
      <x:c r="BZ55" s="50" t="str">
        <x:f>IF(18&gt;'Настройки'!$B$3,"",IF(ISBLANK(W55),IF('Настройки'!$B$9="Нулевой спрос",0,""),IF(W55&lt;0,IF('Настройки'!$B$10="Исключить","",IF('Настройки'!$B$10="Абсолютные значения",ABS(W55),W55)),W55)))</x:f>
      </x:c>
      <x:c r="CA55" s="50" t="str">
        <x:f>IF(19&gt;'Настройки'!$B$3,"",IF(ISBLANK(X55),IF('Настройки'!$B$9="Нулевой спрос",0,""),IF(X55&lt;0,IF('Настройки'!$B$10="Исключить","",IF('Настройки'!$B$10="Абсолютные значения",ABS(X55),X55)),X55)))</x:f>
      </x:c>
      <x:c r="CB55" s="50" t="str">
        <x:f>IF(20&gt;'Настройки'!$B$3,"",IF(ISBLANK(Y55),IF('Настройки'!$B$9="Нулевой спрос",0,""),IF(Y55&lt;0,IF('Настройки'!$B$10="Исключить","",IF('Настройки'!$B$10="Абсолютные значения",ABS(Y55),Y55)),Y55)))</x:f>
      </x:c>
      <x:c r="CC55" s="50" t="str">
        <x:f>IF(21&gt;'Настройки'!$B$3,"",IF(ISBLANK(Z55),IF('Настройки'!$B$9="Нулевой спрос",0,""),IF(Z55&lt;0,IF('Настройки'!$B$10="Исключить","",IF('Настройки'!$B$10="Абсолютные значения",ABS(Z55),Z55)),Z55)))</x:f>
      </x:c>
      <x:c r="CD55" s="50" t="str">
        <x:f>IF(22&gt;'Настройки'!$B$3,"",IF(ISBLANK(AA55),IF('Настройки'!$B$9="Нулевой спрос",0,""),IF(AA55&lt;0,IF('Настройки'!$B$10="Исключить","",IF('Настройки'!$B$10="Абсолютные значения",ABS(AA55),AA55)),AA55)))</x:f>
      </x:c>
      <x:c r="CE55" s="50" t="str">
        <x:f>IF(23&gt;'Настройки'!$B$3,"",IF(ISBLANK(AB55),IF('Настройки'!$B$9="Нулевой спрос",0,""),IF(AB55&lt;0,IF('Настройки'!$B$10="Исключить","",IF('Настройки'!$B$10="Абсолютные значения",ABS(AB55),AB55)),AB55)))</x:f>
      </x:c>
      <x:c r="CF55" s="50" t="str">
        <x:f>IF(24&gt;'Настройки'!$B$3,"",IF(ISBLANK(AC55),IF('Настройки'!$B$9="Нулевой спрос",0,""),IF(AC55&lt;0,IF('Настройки'!$B$10="Исключить","",IF('Настройки'!$B$10="Абсолютные значения",ABS(AC55),AC55)),AC55)))</x:f>
      </x:c>
      <x:c r="CG55" s="50" t="str">
        <x:f>IF(25&gt;'Настройки'!$B$3,"",IF(ISBLANK(AD55),IF('Настройки'!$B$9="Нулевой спрос",0,""),IF(AD55&lt;0,IF('Настройки'!$B$10="Исключить","",IF('Настройки'!$B$10="Абсолютные значения",ABS(AD55),AD55)),AD55)))</x:f>
      </x:c>
      <x:c r="CH55" s="50" t="str">
        <x:f>IF(26&gt;'Настройки'!$B$3,"",IF(ISBLANK(AE55),IF('Настройки'!$B$9="Нулевой спрос",0,""),IF(AE55&lt;0,IF('Настройки'!$B$10="Исключить","",IF('Настройки'!$B$10="Абсолютные значения",ABS(AE55),AE55)),AE55)))</x:f>
      </x:c>
      <x:c r="CI55" s="50" t="str">
        <x:f>IF(27&gt;'Настройки'!$B$3,"",IF(ISBLANK(AF55),IF('Настройки'!$B$9="Нулевой спрос",0,""),IF(AF55&lt;0,IF('Настройки'!$B$10="Исключить","",IF('Настройки'!$B$10="Абсолютные значения",ABS(AF55),AF55)),AF55)))</x:f>
      </x:c>
      <x:c r="CJ55" s="50" t="str">
        <x:f>IF(28&gt;'Настройки'!$B$3,"",IF(ISBLANK(AG55),IF('Настройки'!$B$9="Нулевой спрос",0,""),IF(AG55&lt;0,IF('Настройки'!$B$10="Исключить","",IF('Настройки'!$B$10="Абсолютные значения",ABS(AG55),AG55)),AG55)))</x:f>
      </x:c>
      <x:c r="CK55" s="50" t="str">
        <x:f>IF(29&gt;'Настройки'!$B$3,"",IF(ISBLANK(AH55),IF('Настройки'!$B$9="Нулевой спрос",0,""),IF(AH55&lt;0,IF('Настройки'!$B$10="Исключить","",IF('Настройки'!$B$10="Абсолютные значения",ABS(AH55),AH55)),AH55)))</x:f>
      </x:c>
      <x:c r="CL55" s="50" t="str">
        <x:f>IF(30&gt;'Настройки'!$B$3,"",IF(ISBLANK(AI55),IF('Настройки'!$B$9="Нулевой спрос",0,""),IF(AI55&lt;0,IF('Настройки'!$B$10="Исключить","",IF('Настройки'!$B$10="Абсолютные значения",ABS(AI55),AI55)),AI55)))</x:f>
      </x:c>
      <x:c r="CM55" s="50" t="str">
        <x:f>IF(31&gt;'Настройки'!$B$3,"",IF(ISBLANK(AJ55),IF('Настройки'!$B$9="Нулевой спрос",0,""),IF(AJ55&lt;0,IF('Настройки'!$B$10="Исключить","",IF('Настройки'!$B$10="Абсолютные значения",ABS(AJ55),AJ55)),AJ55)))</x:f>
      </x:c>
      <x:c r="CN55" s="50" t="str">
        <x:f>IF(32&gt;'Настройки'!$B$3,"",IF(ISBLANK(AK55),IF('Настройки'!$B$9="Нулевой спрос",0,""),IF(AK55&lt;0,IF('Настройки'!$B$10="Исключить","",IF('Настройки'!$B$10="Абсолютные значения",ABS(AK55),AK55)),AK55)))</x:f>
      </x:c>
      <x:c r="CO55" s="50" t="str">
        <x:f>IF(33&gt;'Настройки'!$B$3,"",IF(ISBLANK(AL55),IF('Настройки'!$B$9="Нулевой спрос",0,""),IF(AL55&lt;0,IF('Настройки'!$B$10="Исключить","",IF('Настройки'!$B$10="Абсолютные значения",ABS(AL55),AL55)),AL55)))</x:f>
      </x:c>
      <x:c r="CP55" s="50" t="str">
        <x:f>IF(34&gt;'Настройки'!$B$3,"",IF(ISBLANK(AM55),IF('Настройки'!$B$9="Нулевой спрос",0,""),IF(AM55&lt;0,IF('Настройки'!$B$10="Исключить","",IF('Настройки'!$B$10="Абсолютные значения",ABS(AM55),AM55)),AM55)))</x:f>
      </x:c>
      <x:c r="CQ55" s="50" t="str">
        <x:f>IF(35&gt;'Настройки'!$B$3,"",IF(ISBLANK(AN55),IF('Настройки'!$B$9="Нулевой спрос",0,""),IF(AN55&lt;0,IF('Настройки'!$B$10="Исключить","",IF('Настройки'!$B$10="Абсолютные значения",ABS(AN55),AN55)),AN55)))</x:f>
      </x:c>
      <x:c r="CR55" s="50" t="str">
        <x:f>IF(36&gt;'Настройки'!$B$3,"",IF(ISBLANK(AO55),IF('Настройки'!$B$9="Нулевой спрос",0,""),IF(AO55&lt;0,IF('Настройки'!$B$10="Исключить","",IF('Настройки'!$B$10="Абсолютные значения",ABS(AO55),AO55)),AO55)))</x:f>
      </x:c>
      <x:c r="CS55" s="50" t="str">
        <x:f>IF(OR(1&gt;'Настройки'!$B$3,ISBLANK(BI55),BI55=0),"",BI55)</x:f>
      </x:c>
      <x:c r="CT55" s="50" t="str">
        <x:f>IF(OR(2&gt;'Настройки'!$B$3,ISBLANK(BJ55),BJ55=0),"",BJ55)</x:f>
      </x:c>
      <x:c r="CU55" s="50" t="str">
        <x:f>IF(OR(3&gt;'Настройки'!$B$3,ISBLANK(BK55),BK55=0),"",BK55)</x:f>
      </x:c>
      <x:c r="CV55" s="50" t="str">
        <x:f>IF(OR(4&gt;'Настройки'!$B$3,ISBLANK(BL55),BL55=0),"",BL55)</x:f>
      </x:c>
      <x:c r="CW55" s="50" t="str">
        <x:f>IF(OR(5&gt;'Настройки'!$B$3,ISBLANK(BM55),BM55=0),"",BM55)</x:f>
      </x:c>
      <x:c r="CX55" s="50" t="str">
        <x:f>IF(OR(6&gt;'Настройки'!$B$3,ISBLANK(BN55),BN55=0),"",BN55)</x:f>
      </x:c>
      <x:c r="CY55" s="50" t="str">
        <x:f>IF(OR(7&gt;'Настройки'!$B$3,ISBLANK(BO55),BO55=0),"",BO55)</x:f>
      </x:c>
      <x:c r="CZ55" s="50" t="str">
        <x:f>IF(OR(8&gt;'Настройки'!$B$3,ISBLANK(BP55),BP55=0),"",BP55)</x:f>
      </x:c>
      <x:c r="DA55" s="50" t="str">
        <x:f>IF(OR(9&gt;'Настройки'!$B$3,ISBLANK(BQ55),BQ55=0),"",BQ55)</x:f>
      </x:c>
      <x:c r="DB55" s="50" t="str">
        <x:f>IF(OR(10&gt;'Настройки'!$B$3,ISBLANK(BR55),BR55=0),"",BR55)</x:f>
      </x:c>
      <x:c r="DC55" s="50" t="str">
        <x:f>IF(OR(11&gt;'Настройки'!$B$3,ISBLANK(BS55),BS55=0),"",BS55)</x:f>
      </x:c>
      <x:c r="DD55" s="50" t="str">
        <x:f>IF(OR(12&gt;'Настройки'!$B$3,ISBLANK(BT55),BT55=0),"",BT55)</x:f>
      </x:c>
      <x:c r="DE55" s="50" t="str">
        <x:f>IF(OR(13&gt;'Настройки'!$B$3,ISBLANK(BU55),BU55=0),"",BU55)</x:f>
      </x:c>
      <x:c r="DF55" s="50" t="str">
        <x:f>IF(OR(14&gt;'Настройки'!$B$3,ISBLANK(BV55),BV55=0),"",BV55)</x:f>
      </x:c>
      <x:c r="DG55" s="50" t="str">
        <x:f>IF(OR(15&gt;'Настройки'!$B$3,ISBLANK(BW55),BW55=0),"",BW55)</x:f>
      </x:c>
      <x:c r="DH55" s="50" t="str">
        <x:f>IF(OR(16&gt;'Настройки'!$B$3,ISBLANK(BX55),BX55=0),"",BX55)</x:f>
      </x:c>
      <x:c r="DI55" s="50" t="str">
        <x:f>IF(OR(17&gt;'Настройки'!$B$3,ISBLANK(BY55),BY55=0),"",BY55)</x:f>
      </x:c>
      <x:c r="DJ55" s="50" t="str">
        <x:f>IF(OR(18&gt;'Настройки'!$B$3,ISBLANK(BZ55),BZ55=0),"",BZ55)</x:f>
      </x:c>
      <x:c r="DK55" s="50" t="str">
        <x:f>IF(OR(19&gt;'Настройки'!$B$3,ISBLANK(CA55),CA55=0),"",CA55)</x:f>
      </x:c>
      <x:c r="DL55" s="50" t="str">
        <x:f>IF(OR(20&gt;'Настройки'!$B$3,ISBLANK(CB55),CB55=0),"",CB55)</x:f>
      </x:c>
      <x:c r="DM55" s="50" t="str">
        <x:f>IF(OR(21&gt;'Настройки'!$B$3,ISBLANK(CC55),CC55=0),"",CC55)</x:f>
      </x:c>
      <x:c r="DN55" s="50" t="str">
        <x:f>IF(OR(22&gt;'Настройки'!$B$3,ISBLANK(CD55),CD55=0),"",CD55)</x:f>
      </x:c>
      <x:c r="DO55" s="50" t="str">
        <x:f>IF(OR(23&gt;'Настройки'!$B$3,ISBLANK(CE55),CE55=0),"",CE55)</x:f>
      </x:c>
      <x:c r="DP55" s="50" t="str">
        <x:f>IF(OR(24&gt;'Настройки'!$B$3,ISBLANK(CF55),CF55=0),"",CF55)</x:f>
      </x:c>
      <x:c r="DQ55" s="50" t="str">
        <x:f>IF(OR(25&gt;'Настройки'!$B$3,ISBLANK(CG55),CG55=0),"",CG55)</x:f>
      </x:c>
      <x:c r="DR55" s="50" t="str">
        <x:f>IF(OR(26&gt;'Настройки'!$B$3,ISBLANK(CH55),CH55=0),"",CH55)</x:f>
      </x:c>
      <x:c r="DS55" s="50" t="str">
        <x:f>IF(OR(27&gt;'Настройки'!$B$3,ISBLANK(CI55),CI55=0),"",CI55)</x:f>
      </x:c>
      <x:c r="DT55" s="50" t="str">
        <x:f>IF(OR(28&gt;'Настройки'!$B$3,ISBLANK(CJ55),CJ55=0),"",CJ55)</x:f>
      </x:c>
      <x:c r="DU55" s="50" t="str">
        <x:f>IF(OR(29&gt;'Настройки'!$B$3,ISBLANK(CK55),CK55=0),"",CK55)</x:f>
      </x:c>
      <x:c r="DV55" s="50" t="str">
        <x:f>IF(OR(30&gt;'Настройки'!$B$3,ISBLANK(CL55),CL55=0),"",CL55)</x:f>
      </x:c>
      <x:c r="DW55" s="50" t="str">
        <x:f>IF(OR(31&gt;'Настройки'!$B$3,ISBLANK(CM55),CM55=0),"",CM55)</x:f>
      </x:c>
      <x:c r="DX55" s="50" t="str">
        <x:f>IF(OR(32&gt;'Настройки'!$B$3,ISBLANK(CN55),CN55=0),"",CN55)</x:f>
      </x:c>
      <x:c r="DY55" s="50" t="str">
        <x:f>IF(OR(33&gt;'Настройки'!$B$3,ISBLANK(CO55),CO55=0),"",CO55)</x:f>
      </x:c>
      <x:c r="DZ55" s="50" t="str">
        <x:f>IF(OR(34&gt;'Настройки'!$B$3,ISBLANK(CP55),CP55=0),"",CP55)</x:f>
      </x:c>
      <x:c r="EA55" s="50" t="str">
        <x:f>IF(OR(35&gt;'Настройки'!$B$3,ISBLANK(CQ55),CQ55=0),"",CQ55)</x:f>
      </x:c>
      <x:c r="EB55" s="50" t="str">
        <x:f>IF(OR(36&gt;'Настройки'!$B$3,ISBLANK(CR55),CR55=0),"",CR55)</x:f>
      </x:c>
      <x:c r="EC55" s="50" t="str">
        <x:f>IF(A55="","",IF(OR(BB55="AZ",BB55="BZ"),10000+ROW(),IF(AZ55&gt;'Настройки'!$B$11,20000+ROW(),IF(BF55&lt;&gt;"Обычный",30000+ROW(),IF(AX55&lt;=0,40000+ROW(),"")))))</x:f>
      </x:c>
      <x:c r="ED55" s="50" t="str">
        <x:f>IF(EC55="","",COUNTIFS($EC$2:$EC$1001,"&gt;0",$EC$2:$EC$1001,"&lt;"&amp;EC55)+1)</x:f>
      </x:c>
    </x:row>
    <x:row r="56">
      <x:c r="A56" s="115"/>
      <x:c r="B56" s="115"/>
      <x:c r="C56" s="115"/>
      <x:c r="D56" s="118"/>
      <x:c r="E56" s="118"/>
      <x:c r="F56" s="118"/>
      <x:c r="G56" s="118"/>
      <x:c r="H56" s="118"/>
      <x:c r="I56" s="118"/>
      <x:c r="J56" s="118"/>
      <x:c r="K56" s="118"/>
      <x:c r="L56" s="118"/>
      <x:c r="M56" s="118"/>
      <x:c r="N56" s="118"/>
      <x:c r="O56" s="118"/>
      <x:c r="P56" s="118"/>
      <x:c r="Q56" s="118"/>
      <x:c r="R56" s="118"/>
      <x:c r="S56" s="118"/>
      <x:c r="T56" s="118"/>
      <x:c r="U56" s="118"/>
      <x:c r="V56" s="118"/>
      <x:c r="W56" s="118"/>
      <x:c r="X56" s="118"/>
      <x:c r="Y56" s="118"/>
      <x:c r="Z56" s="118"/>
      <x:c r="AA56" s="118"/>
      <x:c r="AB56" s="118"/>
      <x:c r="AC56" s="118"/>
      <x:c r="AD56" s="118"/>
      <x:c r="AE56" s="118"/>
      <x:c r="AF56" s="118"/>
      <x:c r="AG56" s="118"/>
      <x:c r="AH56" s="118"/>
      <x:c r="AI56" s="118"/>
      <x:c r="AJ56" s="118"/>
      <x:c r="AK56" s="118"/>
      <x:c r="AL56" s="118"/>
      <x:c r="AM56" s="118"/>
      <x:c r="AN56" s="118"/>
      <x:c r="AO56" s="118"/>
      <x:c r="AP56" s="115"/>
      <x:c r="AQ56" s="49" t="str">
        <x:f>IF(A56="","",COUNT(BI56:INDEX(BI56:CR56,1,'Настройки'!$B$3)))</x:f>
      </x:c>
      <x:c r="AR56" s="49" t="str">
        <x:f>IF(A56="","",SUM(BI56:INDEX(BI56:CR56,1,'Настройки'!$B$3)))</x:f>
      </x:c>
      <x:c r="AS56" s="58" t="str">
        <x:f>IF(A56="","",IF('Настройки'!$B$4="Стоимость потребления",AR56*D56,IF('Настройки'!$B$4="Количество",AR56,E56)))</x:f>
      </x:c>
      <x:c r="AT56" s="61" t="str">
        <x:f>IF(OR(A56="",AS56&lt;0,SUM($AS$2:$AS$1001)&lt;=0),"",AS56/SUM($AS$2:$AS$1001))</x:f>
      </x:c>
      <x:c r="AU56" s="61" t="str">
        <x:f>IF(OR(A56="",AS56&lt;0,SUM($AS$2:$AS$1001)&lt;=0),"",SUMIFS($AS$2:$AS$1001,$AS$2:$AS$1001,"&gt;"&amp;AS56)/SUM($AS$2:$AS$1001))</x:f>
      </x:c>
      <x:c r="AV56" s="61" t="str">
        <x:f>IF(OR(A56="",AS56&lt;0,SUM($AS$2:$AS$1001)&lt;=0),"",SUMIFS($AS$2:$AS$1001,$AS$2:$AS$1001,"&gt;="&amp;AS56)/SUM($AS$2:$AS$1001))</x:f>
      </x:c>
      <x:c r="AW56" s="49" t="str">
        <x:f>IF(A56="","",IF(SUM($AS$2:$AS$1001)&lt;=0,"Не определён",IF(AS56&lt;0,"Исключение",IF(AU56&lt;'Настройки'!$B$5,"A",IF(AU56&lt;'Настройки'!$B$6,"B","C")))))</x:f>
      </x:c>
      <x:c r="AX56" s="58" t="str">
        <x:f>IF(A56="","",IF(AQ56=0,"",AVERAGE(BI56:INDEX(BI56:CR56,1,'Настройки'!$B$3))))</x:f>
      </x:c>
      <x:c r="AY56" s="58" t="str">
        <x:f>IF(OR(A56="",AQ56=0),"",STDEVP(BI56:INDEX(BI56:CR56,1,'Настройки'!$B$3)))</x:f>
      </x:c>
      <x:c r="AZ56" s="61" t="str">
        <x:f>IF(OR(A56="",AQ56&lt;'Настройки'!$B$12,AX56&lt;=0,AND('Настройки'!$B$10="Блокировать",COUNTIF(F56:INDEX(F56:AO56,1,'Настройки'!$B$3),"&lt;0")&gt;0)),"",AY56/ABS(AX56))</x:f>
      </x:c>
      <x:c r="BA56" s="49" t="str">
        <x:f>IF(A56="","",IF(AND('Настройки'!$B$10="Блокировать",COUNTIF(F56:INDEX(F56:AO56,1,'Настройки'!$B$3),"&lt;0")&gt;0),"Не определён",IF(AQ56&lt;'Настройки'!$B$12,"Не определён",IF(AX56=0,"Нет спроса",IF(AX56&lt;0,"Не определён",IF(AZ56&lt;='Настройки'!$B$7,"X",IF(AZ56&lt;='Настройки'!$B$8,"Y","Z")))))))</x:f>
      </x:c>
      <x:c r="BB56" s="49" t="str">
        <x:f>IF(OR(A56="",LEN(AW56)&lt;&gt;1,LEN(BA56)&lt;&gt;1),"",AW56&amp;BA56)</x:f>
      </x:c>
      <x:c r="BC56" s="61" t="str">
        <x:f>IF(OR(A56="",AQ56=0),"",(COUNT(BI56:INDEX(BI56:CR56,1,'Настройки'!$B$3))-COUNT(CS56:INDEX(CS56:EB56,1,'Настройки'!$B$3)))/AQ56)</x:f>
      </x:c>
      <x:c r="BD56" s="64" t="str">
        <x:f>IF(OR(A56="",COUNT(CS56:INDEX(CS56:EB56,1,'Настройки'!$B$3))=0),"",AQ56/COUNT(CS56:INDEX(CS56:EB56,1,'Настройки'!$B$3)))</x:f>
      </x:c>
      <x:c r="BE56" s="64" t="str">
        <x:f>IF(OR(A56="",COUNT(CS56:INDEX(CS56:EB56,1,'Настройки'!$B$3))=0),"",IF(AVERAGE(CS56:INDEX(CS56:EB56,1,'Настройки'!$B$3))=0,"",(STDEVP(CS56:INDEX(CS56:EB56,1,'Настройки'!$B$3))/ABS(AVERAGE(CS56:INDEX(CS56:EB56,1,'Настройки'!$B$3))))^2))</x:f>
      </x:c>
      <x:c r="BF56" s="49" t="str">
        <x:f>IF(A56="","",IF(AQ56&lt;3,"Недостаточно",IF(AQ56&lt;6,"Предварительный","Обычный")))</x:f>
      </x:c>
      <x:c r="BG56" s="49" t="str">
        <x:f>IF(A56="","",IF(COUNTIF(F56:INDEX(F56:AO56,1,'Настройки'!$B$3),"&lt;0")&gt;0,IF('Настройки'!$B$10="Блокировать","Отрицательный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"),"")&amp;IF(AQ56&lt;3,"Недостаточно истории. ",IF(AQ56&lt;6,"Предварительная классификация. ",""))&amp;IF(AX56=0,"Нет спроса за горизонт. ","")&amp;IF(AZ56&gt;'Настройки'!$B$11,"Экстремальная вариативность. ",""))</x:f>
      </x:c>
      <x:c r="BH56" s="49" t="str">
        <x:f>IF(A56="","",IFERROR(VLOOKUP(BB56,'Настройки'!$D$3:$E$11,2,FALSE),"Сначала проверьте исходные данные и историю спроса.")&amp;" Уточните срок поставки, MOQ и критичность.")</x:f>
      </x:c>
      <x:c r="BI56" s="50" t="str">
        <x:f>IF(1&gt;'Настройки'!$B$3,"",IF(ISBLANK(F56),IF('Настройки'!$B$9="Нулевой спрос",0,""),IF(F56&lt;0,IF('Настройки'!$B$10="Исключить","",IF('Настройки'!$B$10="Абсолютные значения",ABS(F56),F56)),F56)))</x:f>
      </x:c>
      <x:c r="BJ56" s="50" t="str">
        <x:f>IF(2&gt;'Настройки'!$B$3,"",IF(ISBLANK(G56),IF('Настройки'!$B$9="Нулевой спрос",0,""),IF(G56&lt;0,IF('Настройки'!$B$10="Исключить","",IF('Настройки'!$B$10="Абсолютные значения",ABS(G56),G56)),G56)))</x:f>
      </x:c>
      <x:c r="BK56" s="50" t="str">
        <x:f>IF(3&gt;'Настройки'!$B$3,"",IF(ISBLANK(H56),IF('Настройки'!$B$9="Нулевой спрос",0,""),IF(H56&lt;0,IF('Настройки'!$B$10="Исключить","",IF('Настройки'!$B$10="Абсолютные значения",ABS(H56),H56)),H56)))</x:f>
      </x:c>
      <x:c r="BL56" s="50" t="str">
        <x:f>IF(4&gt;'Настройки'!$B$3,"",IF(ISBLANK(I56),IF('Настройки'!$B$9="Нулевой спрос",0,""),IF(I56&lt;0,IF('Настройки'!$B$10="Исключить","",IF('Настройки'!$B$10="Абсолютные значения",ABS(I56),I56)),I56)))</x:f>
      </x:c>
      <x:c r="BM56" s="50" t="str">
        <x:f>IF(5&gt;'Настройки'!$B$3,"",IF(ISBLANK(J56),IF('Настройки'!$B$9="Нулевой спрос",0,""),IF(J56&lt;0,IF('Настройки'!$B$10="Исключить","",IF('Настройки'!$B$10="Абсолютные значения",ABS(J56),J56)),J56)))</x:f>
      </x:c>
      <x:c r="BN56" s="50" t="str">
        <x:f>IF(6&gt;'Настройки'!$B$3,"",IF(ISBLANK(K56),IF('Настройки'!$B$9="Нулевой спрос",0,""),IF(K56&lt;0,IF('Настройки'!$B$10="Исключить","",IF('Настройки'!$B$10="Абсолютные значения",ABS(K56),K56)),K56)))</x:f>
      </x:c>
      <x:c r="BO56" s="50" t="str">
        <x:f>IF(7&gt;'Настройки'!$B$3,"",IF(ISBLANK(L56),IF('Настройки'!$B$9="Нулевой спрос",0,""),IF(L56&lt;0,IF('Настройки'!$B$10="Исключить","",IF('Настройки'!$B$10="Абсолютные значения",ABS(L56),L56)),L56)))</x:f>
      </x:c>
      <x:c r="BP56" s="50" t="str">
        <x:f>IF(8&gt;'Настройки'!$B$3,"",IF(ISBLANK(M56),IF('Настройки'!$B$9="Нулевой спрос",0,""),IF(M56&lt;0,IF('Настройки'!$B$10="Исключить","",IF('Настройки'!$B$10="Абсолютные значения",ABS(M56),M56)),M56)))</x:f>
      </x:c>
      <x:c r="BQ56" s="50" t="str">
        <x:f>IF(9&gt;'Настройки'!$B$3,"",IF(ISBLANK(N56),IF('Настройки'!$B$9="Нулевой спрос",0,""),IF(N56&lt;0,IF('Настройки'!$B$10="Исключить","",IF('Настройки'!$B$10="Абсолютные значения",ABS(N56),N56)),N56)))</x:f>
      </x:c>
      <x:c r="BR56" s="50" t="str">
        <x:f>IF(10&gt;'Настройки'!$B$3,"",IF(ISBLANK(O56),IF('Настройки'!$B$9="Нулевой спрос",0,""),IF(O56&lt;0,IF('Настройки'!$B$10="Исключить","",IF('Настройки'!$B$10="Абсолютные значения",ABS(O56),O56)),O56)))</x:f>
      </x:c>
      <x:c r="BS56" s="50" t="str">
        <x:f>IF(11&gt;'Настройки'!$B$3,"",IF(ISBLANK(P56),IF('Настройки'!$B$9="Нулевой спрос",0,""),IF(P56&lt;0,IF('Настройки'!$B$10="Исключить","",IF('Настройки'!$B$10="Абсолютные значения",ABS(P56),P56)),P56)))</x:f>
      </x:c>
      <x:c r="BT56" s="50" t="str">
        <x:f>IF(12&gt;'Настройки'!$B$3,"",IF(ISBLANK(Q56),IF('Настройки'!$B$9="Нулевой спрос",0,""),IF(Q56&lt;0,IF('Настройки'!$B$10="Исключить","",IF('Настройки'!$B$10="Абсолютные значения",ABS(Q56),Q56)),Q56)))</x:f>
      </x:c>
      <x:c r="BU56" s="50" t="str">
        <x:f>IF(13&gt;'Настройки'!$B$3,"",IF(ISBLANK(R56),IF('Настройки'!$B$9="Нулевой спрос",0,""),IF(R56&lt;0,IF('Настройки'!$B$10="Исключить","",IF('Настройки'!$B$10="Абсолютные значения",ABS(R56),R56)),R56)))</x:f>
      </x:c>
      <x:c r="BV56" s="50" t="str">
        <x:f>IF(14&gt;'Настройки'!$B$3,"",IF(ISBLANK(S56),IF('Настройки'!$B$9="Нулевой спрос",0,""),IF(S56&lt;0,IF('Настройки'!$B$10="Исключить","",IF('Настройки'!$B$10="Абсолютные значения",ABS(S56),S56)),S56)))</x:f>
      </x:c>
      <x:c r="BW56" s="50" t="str">
        <x:f>IF(15&gt;'Настройки'!$B$3,"",IF(ISBLANK(T56),IF('Настройки'!$B$9="Нулевой спрос",0,""),IF(T56&lt;0,IF('Настройки'!$B$10="Исключить","",IF('Настройки'!$B$10="Абсолютные значения",ABS(T56),T56)),T56)))</x:f>
      </x:c>
      <x:c r="BX56" s="50" t="str">
        <x:f>IF(16&gt;'Настройки'!$B$3,"",IF(ISBLANK(U56),IF('Настройки'!$B$9="Нулевой спрос",0,""),IF(U56&lt;0,IF('Настройки'!$B$10="Исключить","",IF('Настройки'!$B$10="Абсолютные значения",ABS(U56),U56)),U56)))</x:f>
      </x:c>
      <x:c r="BY56" s="50" t="str">
        <x:f>IF(17&gt;'Настройки'!$B$3,"",IF(ISBLANK(V56),IF('Настройки'!$B$9="Нулевой спрос",0,""),IF(V56&lt;0,IF('Настройки'!$B$10="Исключить","",IF('Настройки'!$B$10="Абсолютные значения",ABS(V56),V56)),V56)))</x:f>
      </x:c>
      <x:c r="BZ56" s="50" t="str">
        <x:f>IF(18&gt;'Настройки'!$B$3,"",IF(ISBLANK(W56),IF('Настройки'!$B$9="Нулевой спрос",0,""),IF(W56&lt;0,IF('Настройки'!$B$10="Исключить","",IF('Настройки'!$B$10="Абсолютные значения",ABS(W56),W56)),W56)))</x:f>
      </x:c>
      <x:c r="CA56" s="50" t="str">
        <x:f>IF(19&gt;'Настройки'!$B$3,"",IF(ISBLANK(X56),IF('Настройки'!$B$9="Нулевой спрос",0,""),IF(X56&lt;0,IF('Настройки'!$B$10="Исключить","",IF('Настройки'!$B$10="Абсолютные значения",ABS(X56),X56)),X56)))</x:f>
      </x:c>
      <x:c r="CB56" s="50" t="str">
        <x:f>IF(20&gt;'Настройки'!$B$3,"",IF(ISBLANK(Y56),IF('Настройки'!$B$9="Нулевой спрос",0,""),IF(Y56&lt;0,IF('Настройки'!$B$10="Исключить","",IF('Настройки'!$B$10="Абсолютные значения",ABS(Y56),Y56)),Y56)))</x:f>
      </x:c>
      <x:c r="CC56" s="50" t="str">
        <x:f>IF(21&gt;'Настройки'!$B$3,"",IF(ISBLANK(Z56),IF('Настройки'!$B$9="Нулевой спрос",0,""),IF(Z56&lt;0,IF('Настройки'!$B$10="Исключить","",IF('Настройки'!$B$10="Абсолютные значения",ABS(Z56),Z56)),Z56)))</x:f>
      </x:c>
      <x:c r="CD56" s="50" t="str">
        <x:f>IF(22&gt;'Настройки'!$B$3,"",IF(ISBLANK(AA56),IF('Настройки'!$B$9="Нулевой спрос",0,""),IF(AA56&lt;0,IF('Настройки'!$B$10="Исключить","",IF('Настройки'!$B$10="Абсолютные значения",ABS(AA56),AA56)),AA56)))</x:f>
      </x:c>
      <x:c r="CE56" s="50" t="str">
        <x:f>IF(23&gt;'Настройки'!$B$3,"",IF(ISBLANK(AB56),IF('Настройки'!$B$9="Нулевой спрос",0,""),IF(AB56&lt;0,IF('Настройки'!$B$10="Исключить","",IF('Настройки'!$B$10="Абсолютные значения",ABS(AB56),AB56)),AB56)))</x:f>
      </x:c>
      <x:c r="CF56" s="50" t="str">
        <x:f>IF(24&gt;'Настройки'!$B$3,"",IF(ISBLANK(AC56),IF('Настройки'!$B$9="Нулевой спрос",0,""),IF(AC56&lt;0,IF('Настройки'!$B$10="Исключить","",IF('Настройки'!$B$10="Абсолютные значения",ABS(AC56),AC56)),AC56)))</x:f>
      </x:c>
      <x:c r="CG56" s="50" t="str">
        <x:f>IF(25&gt;'Настройки'!$B$3,"",IF(ISBLANK(AD56),IF('Настройки'!$B$9="Нулевой спрос",0,""),IF(AD56&lt;0,IF('Настройки'!$B$10="Исключить","",IF('Настройки'!$B$10="Абсолютные значения",ABS(AD56),AD56)),AD56)))</x:f>
      </x:c>
      <x:c r="CH56" s="50" t="str">
        <x:f>IF(26&gt;'Настройки'!$B$3,"",IF(ISBLANK(AE56),IF('Настройки'!$B$9="Нулевой спрос",0,""),IF(AE56&lt;0,IF('Настройки'!$B$10="Исключить","",IF('Настройки'!$B$10="Абсолютные значения",ABS(AE56),AE56)),AE56)))</x:f>
      </x:c>
      <x:c r="CI56" s="50" t="str">
        <x:f>IF(27&gt;'Настройки'!$B$3,"",IF(ISBLANK(AF56),IF('Настройки'!$B$9="Нулевой спрос",0,""),IF(AF56&lt;0,IF('Настройки'!$B$10="Исключить","",IF('Настройки'!$B$10="Абсолютные значения",ABS(AF56),AF56)),AF56)))</x:f>
      </x:c>
      <x:c r="CJ56" s="50" t="str">
        <x:f>IF(28&gt;'Настройки'!$B$3,"",IF(ISBLANK(AG56),IF('Настройки'!$B$9="Нулевой спрос",0,""),IF(AG56&lt;0,IF('Настройки'!$B$10="Исключить","",IF('Настройки'!$B$10="Абсолютные значения",ABS(AG56),AG56)),AG56)))</x:f>
      </x:c>
      <x:c r="CK56" s="50" t="str">
        <x:f>IF(29&gt;'Настройки'!$B$3,"",IF(ISBLANK(AH56),IF('Настройки'!$B$9="Нулевой спрос",0,""),IF(AH56&lt;0,IF('Настройки'!$B$10="Исключить","",IF('Настройки'!$B$10="Абсолютные значения",ABS(AH56),AH56)),AH56)))</x:f>
      </x:c>
      <x:c r="CL56" s="50" t="str">
        <x:f>IF(30&gt;'Настройки'!$B$3,"",IF(ISBLANK(AI56),IF('Настройки'!$B$9="Нулевой спрос",0,""),IF(AI56&lt;0,IF('Настройки'!$B$10="Исключить","",IF('Настройки'!$B$10="Абсолютные значения",ABS(AI56),AI56)),AI56)))</x:f>
      </x:c>
      <x:c r="CM56" s="50" t="str">
        <x:f>IF(31&gt;'Настройки'!$B$3,"",IF(ISBLANK(AJ56),IF('Настройки'!$B$9="Нулевой спрос",0,""),IF(AJ56&lt;0,IF('Настройки'!$B$10="Исключить","",IF('Настройки'!$B$10="Абсолютные значения",ABS(AJ56),AJ56)),AJ56)))</x:f>
      </x:c>
      <x:c r="CN56" s="50" t="str">
        <x:f>IF(32&gt;'Настройки'!$B$3,"",IF(ISBLANK(AK56),IF('Настройки'!$B$9="Нулевой спрос",0,""),IF(AK56&lt;0,IF('Настройки'!$B$10="Исключить","",IF('Настройки'!$B$10="Абсолютные значения",ABS(AK56),AK56)),AK56)))</x:f>
      </x:c>
      <x:c r="CO56" s="50" t="str">
        <x:f>IF(33&gt;'Настройки'!$B$3,"",IF(ISBLANK(AL56),IF('Настройки'!$B$9="Нулевой спрос",0,""),IF(AL56&lt;0,IF('Настройки'!$B$10="Исключить","",IF('Настройки'!$B$10="Абсолютные значения",ABS(AL56),AL56)),AL56)))</x:f>
      </x:c>
      <x:c r="CP56" s="50" t="str">
        <x:f>IF(34&gt;'Настройки'!$B$3,"",IF(ISBLANK(AM56),IF('Настройки'!$B$9="Нулевой спрос",0,""),IF(AM56&lt;0,IF('Настройки'!$B$10="Исключить","",IF('Настройки'!$B$10="Абсолютные значения",ABS(AM56),AM56)),AM56)))</x:f>
      </x:c>
      <x:c r="CQ56" s="50" t="str">
        <x:f>IF(35&gt;'Настройки'!$B$3,"",IF(ISBLANK(AN56),IF('Настройки'!$B$9="Нулевой спрос",0,""),IF(AN56&lt;0,IF('Настройки'!$B$10="Исключить","",IF('Настройки'!$B$10="Абсолютные значения",ABS(AN56),AN56)),AN56)))</x:f>
      </x:c>
      <x:c r="CR56" s="50" t="str">
        <x:f>IF(36&gt;'Настройки'!$B$3,"",IF(ISBLANK(AO56),IF('Настройки'!$B$9="Нулевой спрос",0,""),IF(AO56&lt;0,IF('Настройки'!$B$10="Исключить","",IF('Настройки'!$B$10="Абсолютные значения",ABS(AO56),AO56)),AO56)))</x:f>
      </x:c>
      <x:c r="CS56" s="50" t="str">
        <x:f>IF(OR(1&gt;'Настройки'!$B$3,ISBLANK(BI56),BI56=0),"",BI56)</x:f>
      </x:c>
      <x:c r="CT56" s="50" t="str">
        <x:f>IF(OR(2&gt;'Настройки'!$B$3,ISBLANK(BJ56),BJ56=0),"",BJ56)</x:f>
      </x:c>
      <x:c r="CU56" s="50" t="str">
        <x:f>IF(OR(3&gt;'Настройки'!$B$3,ISBLANK(BK56),BK56=0),"",BK56)</x:f>
      </x:c>
      <x:c r="CV56" s="50" t="str">
        <x:f>IF(OR(4&gt;'Настройки'!$B$3,ISBLANK(BL56),BL56=0),"",BL56)</x:f>
      </x:c>
      <x:c r="CW56" s="50" t="str">
        <x:f>IF(OR(5&gt;'Настройки'!$B$3,ISBLANK(BM56),BM56=0),"",BM56)</x:f>
      </x:c>
      <x:c r="CX56" s="50" t="str">
        <x:f>IF(OR(6&gt;'Настройки'!$B$3,ISBLANK(BN56),BN56=0),"",BN56)</x:f>
      </x:c>
      <x:c r="CY56" s="50" t="str">
        <x:f>IF(OR(7&gt;'Настройки'!$B$3,ISBLANK(BO56),BO56=0),"",BO56)</x:f>
      </x:c>
      <x:c r="CZ56" s="50" t="str">
        <x:f>IF(OR(8&gt;'Настройки'!$B$3,ISBLANK(BP56),BP56=0),"",BP56)</x:f>
      </x:c>
      <x:c r="DA56" s="50" t="str">
        <x:f>IF(OR(9&gt;'Настройки'!$B$3,ISBLANK(BQ56),BQ56=0),"",BQ56)</x:f>
      </x:c>
      <x:c r="DB56" s="50" t="str">
        <x:f>IF(OR(10&gt;'Настройки'!$B$3,ISBLANK(BR56),BR56=0),"",BR56)</x:f>
      </x:c>
      <x:c r="DC56" s="50" t="str">
        <x:f>IF(OR(11&gt;'Настройки'!$B$3,ISBLANK(BS56),BS56=0),"",BS56)</x:f>
      </x:c>
      <x:c r="DD56" s="50" t="str">
        <x:f>IF(OR(12&gt;'Настройки'!$B$3,ISBLANK(BT56),BT56=0),"",BT56)</x:f>
      </x:c>
      <x:c r="DE56" s="50" t="str">
        <x:f>IF(OR(13&gt;'Настройки'!$B$3,ISBLANK(BU56),BU56=0),"",BU56)</x:f>
      </x:c>
      <x:c r="DF56" s="50" t="str">
        <x:f>IF(OR(14&gt;'Настройки'!$B$3,ISBLANK(BV56),BV56=0),"",BV56)</x:f>
      </x:c>
      <x:c r="DG56" s="50" t="str">
        <x:f>IF(OR(15&gt;'Настройки'!$B$3,ISBLANK(BW56),BW56=0),"",BW56)</x:f>
      </x:c>
      <x:c r="DH56" s="50" t="str">
        <x:f>IF(OR(16&gt;'Настройки'!$B$3,ISBLANK(BX56),BX56=0),"",BX56)</x:f>
      </x:c>
      <x:c r="DI56" s="50" t="str">
        <x:f>IF(OR(17&gt;'Настройки'!$B$3,ISBLANK(BY56),BY56=0),"",BY56)</x:f>
      </x:c>
      <x:c r="DJ56" s="50" t="str">
        <x:f>IF(OR(18&gt;'Настройки'!$B$3,ISBLANK(BZ56),BZ56=0),"",BZ56)</x:f>
      </x:c>
      <x:c r="DK56" s="50" t="str">
        <x:f>IF(OR(19&gt;'Настройки'!$B$3,ISBLANK(CA56),CA56=0),"",CA56)</x:f>
      </x:c>
      <x:c r="DL56" s="50" t="str">
        <x:f>IF(OR(20&gt;'Настройки'!$B$3,ISBLANK(CB56),CB56=0),"",CB56)</x:f>
      </x:c>
      <x:c r="DM56" s="50" t="str">
        <x:f>IF(OR(21&gt;'Настройки'!$B$3,ISBLANK(CC56),CC56=0),"",CC56)</x:f>
      </x:c>
      <x:c r="DN56" s="50" t="str">
        <x:f>IF(OR(22&gt;'Настройки'!$B$3,ISBLANK(CD56),CD56=0),"",CD56)</x:f>
      </x:c>
      <x:c r="DO56" s="50" t="str">
        <x:f>IF(OR(23&gt;'Настройки'!$B$3,ISBLANK(CE56),CE56=0),"",CE56)</x:f>
      </x:c>
      <x:c r="DP56" s="50" t="str">
        <x:f>IF(OR(24&gt;'Настройки'!$B$3,ISBLANK(CF56),CF56=0),"",CF56)</x:f>
      </x:c>
      <x:c r="DQ56" s="50" t="str">
        <x:f>IF(OR(25&gt;'Настройки'!$B$3,ISBLANK(CG56),CG56=0),"",CG56)</x:f>
      </x:c>
      <x:c r="DR56" s="50" t="str">
        <x:f>IF(OR(26&gt;'Настройки'!$B$3,ISBLANK(CH56),CH56=0),"",CH56)</x:f>
      </x:c>
      <x:c r="DS56" s="50" t="str">
        <x:f>IF(OR(27&gt;'Настройки'!$B$3,ISBLANK(CI56),CI56=0),"",CI56)</x:f>
      </x:c>
      <x:c r="DT56" s="50" t="str">
        <x:f>IF(OR(28&gt;'Настройки'!$B$3,ISBLANK(CJ56),CJ56=0),"",CJ56)</x:f>
      </x:c>
      <x:c r="DU56" s="50" t="str">
        <x:f>IF(OR(29&gt;'Настройки'!$B$3,ISBLANK(CK56),CK56=0),"",CK56)</x:f>
      </x:c>
      <x:c r="DV56" s="50" t="str">
        <x:f>IF(OR(30&gt;'Настройки'!$B$3,ISBLANK(CL56),CL56=0),"",CL56)</x:f>
      </x:c>
      <x:c r="DW56" s="50" t="str">
        <x:f>IF(OR(31&gt;'Настройки'!$B$3,ISBLANK(CM56),CM56=0),"",CM56)</x:f>
      </x:c>
      <x:c r="DX56" s="50" t="str">
        <x:f>IF(OR(32&gt;'Настройки'!$B$3,ISBLANK(CN56),CN56=0),"",CN56)</x:f>
      </x:c>
      <x:c r="DY56" s="50" t="str">
        <x:f>IF(OR(33&gt;'Настройки'!$B$3,ISBLANK(CO56),CO56=0),"",CO56)</x:f>
      </x:c>
      <x:c r="DZ56" s="50" t="str">
        <x:f>IF(OR(34&gt;'Настройки'!$B$3,ISBLANK(CP56),CP56=0),"",CP56)</x:f>
      </x:c>
      <x:c r="EA56" s="50" t="str">
        <x:f>IF(OR(35&gt;'Настройки'!$B$3,ISBLANK(CQ56),CQ56=0),"",CQ56)</x:f>
      </x:c>
      <x:c r="EB56" s="50" t="str">
        <x:f>IF(OR(36&gt;'Настройки'!$B$3,ISBLANK(CR56),CR56=0),"",CR56)</x:f>
      </x:c>
      <x:c r="EC56" s="50" t="str">
        <x:f>IF(A56="","",IF(OR(BB56="AZ",BB56="BZ"),10000+ROW(),IF(AZ56&gt;'Настройки'!$B$11,20000+ROW(),IF(BF56&lt;&gt;"Обычный",30000+ROW(),IF(AX56&lt;=0,40000+ROW(),"")))))</x:f>
      </x:c>
      <x:c r="ED56" s="50" t="str">
        <x:f>IF(EC56="","",COUNTIFS($EC$2:$EC$1001,"&gt;0",$EC$2:$EC$1001,"&lt;"&amp;EC56)+1)</x:f>
      </x:c>
    </x:row>
    <x:row r="57">
      <x:c r="A57" s="115"/>
      <x:c r="B57" s="115"/>
      <x:c r="C57" s="115"/>
      <x:c r="D57" s="118"/>
      <x:c r="E57" s="118"/>
      <x:c r="F57" s="118"/>
      <x:c r="G57" s="118"/>
      <x:c r="H57" s="118"/>
      <x:c r="I57" s="118"/>
      <x:c r="J57" s="118"/>
      <x:c r="K57" s="118"/>
      <x:c r="L57" s="118"/>
      <x:c r="M57" s="118"/>
      <x:c r="N57" s="118"/>
      <x:c r="O57" s="118"/>
      <x:c r="P57" s="118"/>
      <x:c r="Q57" s="118"/>
      <x:c r="R57" s="118"/>
      <x:c r="S57" s="118"/>
      <x:c r="T57" s="118"/>
      <x:c r="U57" s="118"/>
      <x:c r="V57" s="118"/>
      <x:c r="W57" s="118"/>
      <x:c r="X57" s="118"/>
      <x:c r="Y57" s="118"/>
      <x:c r="Z57" s="118"/>
      <x:c r="AA57" s="118"/>
      <x:c r="AB57" s="118"/>
      <x:c r="AC57" s="118"/>
      <x:c r="AD57" s="118"/>
      <x:c r="AE57" s="118"/>
      <x:c r="AF57" s="118"/>
      <x:c r="AG57" s="118"/>
      <x:c r="AH57" s="118"/>
      <x:c r="AI57" s="118"/>
      <x:c r="AJ57" s="118"/>
      <x:c r="AK57" s="118"/>
      <x:c r="AL57" s="118"/>
      <x:c r="AM57" s="118"/>
      <x:c r="AN57" s="118"/>
      <x:c r="AO57" s="118"/>
      <x:c r="AP57" s="115"/>
      <x:c r="AQ57" s="49" t="str">
        <x:f>IF(A57="","",COUNT(BI57:INDEX(BI57:CR57,1,'Настройки'!$B$3)))</x:f>
      </x:c>
      <x:c r="AR57" s="49" t="str">
        <x:f>IF(A57="","",SUM(BI57:INDEX(BI57:CR57,1,'Настройки'!$B$3)))</x:f>
      </x:c>
      <x:c r="AS57" s="58" t="str">
        <x:f>IF(A57="","",IF('Настройки'!$B$4="Стоимость потребления",AR57*D57,IF('Настройки'!$B$4="Количество",AR57,E57)))</x:f>
      </x:c>
      <x:c r="AT57" s="61" t="str">
        <x:f>IF(OR(A57="",AS57&lt;0,SUM($AS$2:$AS$1001)&lt;=0),"",AS57/SUM($AS$2:$AS$1001))</x:f>
      </x:c>
      <x:c r="AU57" s="61" t="str">
        <x:f>IF(OR(A57="",AS57&lt;0,SUM($AS$2:$AS$1001)&lt;=0),"",SUMIFS($AS$2:$AS$1001,$AS$2:$AS$1001,"&gt;"&amp;AS57)/SUM($AS$2:$AS$1001))</x:f>
      </x:c>
      <x:c r="AV57" s="61" t="str">
        <x:f>IF(OR(A57="",AS57&lt;0,SUM($AS$2:$AS$1001)&lt;=0),"",SUMIFS($AS$2:$AS$1001,$AS$2:$AS$1001,"&gt;="&amp;AS57)/SUM($AS$2:$AS$1001))</x:f>
      </x:c>
      <x:c r="AW57" s="49" t="str">
        <x:f>IF(A57="","",IF(SUM($AS$2:$AS$1001)&lt;=0,"Не определён",IF(AS57&lt;0,"Исключение",IF(AU57&lt;'Настройки'!$B$5,"A",IF(AU57&lt;'Настройки'!$B$6,"B","C")))))</x:f>
      </x:c>
      <x:c r="AX57" s="58" t="str">
        <x:f>IF(A57="","",IF(AQ57=0,"",AVERAGE(BI57:INDEX(BI57:CR57,1,'Настройки'!$B$3))))</x:f>
      </x:c>
      <x:c r="AY57" s="58" t="str">
        <x:f>IF(OR(A57="",AQ57=0),"",STDEVP(BI57:INDEX(BI57:CR57,1,'Настройки'!$B$3)))</x:f>
      </x:c>
      <x:c r="AZ57" s="61" t="str">
        <x:f>IF(OR(A57="",AQ57&lt;'Настройки'!$B$12,AX57&lt;=0,AND('Настройки'!$B$10="Блокировать",COUNTIF(F57:INDEX(F57:AO57,1,'Настройки'!$B$3),"&lt;0")&gt;0)),"",AY57/ABS(AX57))</x:f>
      </x:c>
      <x:c r="BA57" s="49" t="str">
        <x:f>IF(A57="","",IF(AND('Настройки'!$B$10="Блокировать",COUNTIF(F57:INDEX(F57:AO57,1,'Настройки'!$B$3),"&lt;0")&gt;0),"Не определён",IF(AQ57&lt;'Настройки'!$B$12,"Не определён",IF(AX57=0,"Нет спроса",IF(AX57&lt;0,"Не определён",IF(AZ57&lt;='Настройки'!$B$7,"X",IF(AZ57&lt;='Настройки'!$B$8,"Y","Z")))))))</x:f>
      </x:c>
      <x:c r="BB57" s="49" t="str">
        <x:f>IF(OR(A57="",LEN(AW57)&lt;&gt;1,LEN(BA57)&lt;&gt;1),"",AW57&amp;BA57)</x:f>
      </x:c>
      <x:c r="BC57" s="61" t="str">
        <x:f>IF(OR(A57="",AQ57=0),"",(COUNT(BI57:INDEX(BI57:CR57,1,'Настройки'!$B$3))-COUNT(CS57:INDEX(CS57:EB57,1,'Настройки'!$B$3)))/AQ57)</x:f>
      </x:c>
      <x:c r="BD57" s="64" t="str">
        <x:f>IF(OR(A57="",COUNT(CS57:INDEX(CS57:EB57,1,'Настройки'!$B$3))=0),"",AQ57/COUNT(CS57:INDEX(CS57:EB57,1,'Настройки'!$B$3)))</x:f>
      </x:c>
      <x:c r="BE57" s="64" t="str">
        <x:f>IF(OR(A57="",COUNT(CS57:INDEX(CS57:EB57,1,'Настройки'!$B$3))=0),"",IF(AVERAGE(CS57:INDEX(CS57:EB57,1,'Настройки'!$B$3))=0,"",(STDEVP(CS57:INDEX(CS57:EB57,1,'Настройки'!$B$3))/ABS(AVERAGE(CS57:INDEX(CS57:EB57,1,'Настройки'!$B$3))))^2))</x:f>
      </x:c>
      <x:c r="BF57" s="49" t="str">
        <x:f>IF(A57="","",IF(AQ57&lt;3,"Недостаточно",IF(AQ57&lt;6,"Предварительный","Обычный")))</x:f>
      </x:c>
      <x:c r="BG57" s="49" t="str">
        <x:f>IF(A57="","",IF(COUNTIF(F57:INDEX(F57:AO57,1,'Настройки'!$B$3),"&lt;0")&gt;0,IF('Настройки'!$B$10="Блокировать","Отрицательный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"),"")&amp;IF(AQ57&lt;3,"Недостаточно истории. ",IF(AQ57&lt;6,"Предварительная классификация. ",""))&amp;IF(AX57=0,"Нет спроса за горизонт. ","")&amp;IF(AZ57&gt;'Настройки'!$B$11,"Экстремальная вариативность. ",""))</x:f>
      </x:c>
      <x:c r="BH57" s="49" t="str">
        <x:f>IF(A57="","",IFERROR(VLOOKUP(BB57,'Настройки'!$D$3:$E$11,2,FALSE),"Сначала проверьте исходные данные и историю спроса.")&amp;" Уточните срок поставки, MOQ и критичность.")</x:f>
      </x:c>
      <x:c r="BI57" s="50" t="str">
        <x:f>IF(1&gt;'Настройки'!$B$3,"",IF(ISBLANK(F57),IF('Настройки'!$B$9="Нулевой спрос",0,""),IF(F57&lt;0,IF('Настройки'!$B$10="Исключить","",IF('Настройки'!$B$10="Абсолютные значения",ABS(F57),F57)),F57)))</x:f>
      </x:c>
      <x:c r="BJ57" s="50" t="str">
        <x:f>IF(2&gt;'Настройки'!$B$3,"",IF(ISBLANK(G57),IF('Настройки'!$B$9="Нулевой спрос",0,""),IF(G57&lt;0,IF('Настройки'!$B$10="Исключить","",IF('Настройки'!$B$10="Абсолютные значения",ABS(G57),G57)),G57)))</x:f>
      </x:c>
      <x:c r="BK57" s="50" t="str">
        <x:f>IF(3&gt;'Настройки'!$B$3,"",IF(ISBLANK(H57),IF('Настройки'!$B$9="Нулевой спрос",0,""),IF(H57&lt;0,IF('Настройки'!$B$10="Исключить","",IF('Настройки'!$B$10="Абсолютные значения",ABS(H57),H57)),H57)))</x:f>
      </x:c>
      <x:c r="BL57" s="50" t="str">
        <x:f>IF(4&gt;'Настройки'!$B$3,"",IF(ISBLANK(I57),IF('Настройки'!$B$9="Нулевой спрос",0,""),IF(I57&lt;0,IF('Настройки'!$B$10="Исключить","",IF('Настройки'!$B$10="Абсолютные значения",ABS(I57),I57)),I57)))</x:f>
      </x:c>
      <x:c r="BM57" s="50" t="str">
        <x:f>IF(5&gt;'Настройки'!$B$3,"",IF(ISBLANK(J57),IF('Настройки'!$B$9="Нулевой спрос",0,""),IF(J57&lt;0,IF('Настройки'!$B$10="Исключить","",IF('Настройки'!$B$10="Абсолютные значения",ABS(J57),J57)),J57)))</x:f>
      </x:c>
      <x:c r="BN57" s="50" t="str">
        <x:f>IF(6&gt;'Настройки'!$B$3,"",IF(ISBLANK(K57),IF('Настройки'!$B$9="Нулевой спрос",0,""),IF(K57&lt;0,IF('Настройки'!$B$10="Исключить","",IF('Настройки'!$B$10="Абсолютные значения",ABS(K57),K57)),K57)))</x:f>
      </x:c>
      <x:c r="BO57" s="50" t="str">
        <x:f>IF(7&gt;'Настройки'!$B$3,"",IF(ISBLANK(L57),IF('Настройки'!$B$9="Нулевой спрос",0,""),IF(L57&lt;0,IF('Настройки'!$B$10="Исключить","",IF('Настройки'!$B$10="Абсолютные значения",ABS(L57),L57)),L57)))</x:f>
      </x:c>
      <x:c r="BP57" s="50" t="str">
        <x:f>IF(8&gt;'Настройки'!$B$3,"",IF(ISBLANK(M57),IF('Настройки'!$B$9="Нулевой спрос",0,""),IF(M57&lt;0,IF('Настройки'!$B$10="Исключить","",IF('Настройки'!$B$10="Абсолютные значения",ABS(M57),M57)),M57)))</x:f>
      </x:c>
      <x:c r="BQ57" s="50" t="str">
        <x:f>IF(9&gt;'Настройки'!$B$3,"",IF(ISBLANK(N57),IF('Настройки'!$B$9="Нулевой спрос",0,""),IF(N57&lt;0,IF('Настройки'!$B$10="Исключить","",IF('Настройки'!$B$10="Абсолютные значения",ABS(N57),N57)),N57)))</x:f>
      </x:c>
      <x:c r="BR57" s="50" t="str">
        <x:f>IF(10&gt;'Настройки'!$B$3,"",IF(ISBLANK(O57),IF('Настройки'!$B$9="Нулевой спрос",0,""),IF(O57&lt;0,IF('Настройки'!$B$10="Исключить","",IF('Настройки'!$B$10="Абсолютные значения",ABS(O57),O57)),O57)))</x:f>
      </x:c>
      <x:c r="BS57" s="50" t="str">
        <x:f>IF(11&gt;'Настройки'!$B$3,"",IF(ISBLANK(P57),IF('Настройки'!$B$9="Нулевой спрос",0,""),IF(P57&lt;0,IF('Настройки'!$B$10="Исключить","",IF('Настройки'!$B$10="Абсолютные значения",ABS(P57),P57)),P57)))</x:f>
      </x:c>
      <x:c r="BT57" s="50" t="str">
        <x:f>IF(12&gt;'Настройки'!$B$3,"",IF(ISBLANK(Q57),IF('Настройки'!$B$9="Нулевой спрос",0,""),IF(Q57&lt;0,IF('Настройки'!$B$10="Исключить","",IF('Настройки'!$B$10="Абсолютные значения",ABS(Q57),Q57)),Q57)))</x:f>
      </x:c>
      <x:c r="BU57" s="50" t="str">
        <x:f>IF(13&gt;'Настройки'!$B$3,"",IF(ISBLANK(R57),IF('Настройки'!$B$9="Нулевой спрос",0,""),IF(R57&lt;0,IF('Настройки'!$B$10="Исключить","",IF('Настройки'!$B$10="Абсолютные значения",ABS(R57),R57)),R57)))</x:f>
      </x:c>
      <x:c r="BV57" s="50" t="str">
        <x:f>IF(14&gt;'Настройки'!$B$3,"",IF(ISBLANK(S57),IF('Настройки'!$B$9="Нулевой спрос",0,""),IF(S57&lt;0,IF('Настройки'!$B$10="Исключить","",IF('Настройки'!$B$10="Абсолютные значения",ABS(S57),S57)),S57)))</x:f>
      </x:c>
      <x:c r="BW57" s="50" t="str">
        <x:f>IF(15&gt;'Настройки'!$B$3,"",IF(ISBLANK(T57),IF('Настройки'!$B$9="Нулевой спрос",0,""),IF(T57&lt;0,IF('Настройки'!$B$10="Исключить","",IF('Настройки'!$B$10="Абсолютные значения",ABS(T57),T57)),T57)))</x:f>
      </x:c>
      <x:c r="BX57" s="50" t="str">
        <x:f>IF(16&gt;'Настройки'!$B$3,"",IF(ISBLANK(U57),IF('Настройки'!$B$9="Нулевой спрос",0,""),IF(U57&lt;0,IF('Настройки'!$B$10="Исключить","",IF('Настройки'!$B$10="Абсолютные значения",ABS(U57),U57)),U57)))</x:f>
      </x:c>
      <x:c r="BY57" s="50" t="str">
        <x:f>IF(17&gt;'Настройки'!$B$3,"",IF(ISBLANK(V57),IF('Настройки'!$B$9="Нулевой спрос",0,""),IF(V57&lt;0,IF('Настройки'!$B$10="Исключить","",IF('Настройки'!$B$10="Абсолютные значения",ABS(V57),V57)),V57)))</x:f>
      </x:c>
      <x:c r="BZ57" s="50" t="str">
        <x:f>IF(18&gt;'Настройки'!$B$3,"",IF(ISBLANK(W57),IF('Настройки'!$B$9="Нулевой спрос",0,""),IF(W57&lt;0,IF('Настройки'!$B$10="Исключить","",IF('Настройки'!$B$10="Абсолютные значения",ABS(W57),W57)),W57)))</x:f>
      </x:c>
      <x:c r="CA57" s="50" t="str">
        <x:f>IF(19&gt;'Настройки'!$B$3,"",IF(ISBLANK(X57),IF('Настройки'!$B$9="Нулевой спрос",0,""),IF(X57&lt;0,IF('Настройки'!$B$10="Исключить","",IF('Настройки'!$B$10="Абсолютные значения",ABS(X57),X57)),X57)))</x:f>
      </x:c>
      <x:c r="CB57" s="50" t="str">
        <x:f>IF(20&gt;'Настройки'!$B$3,"",IF(ISBLANK(Y57),IF('Настройки'!$B$9="Нулевой спрос",0,""),IF(Y57&lt;0,IF('Настройки'!$B$10="Исключить","",IF('Настройки'!$B$10="Абсолютные значения",ABS(Y57),Y57)),Y57)))</x:f>
      </x:c>
      <x:c r="CC57" s="50" t="str">
        <x:f>IF(21&gt;'Настройки'!$B$3,"",IF(ISBLANK(Z57),IF('Настройки'!$B$9="Нулевой спрос",0,""),IF(Z57&lt;0,IF('Настройки'!$B$10="Исключить","",IF('Настройки'!$B$10="Абсолютные значения",ABS(Z57),Z57)),Z57)))</x:f>
      </x:c>
      <x:c r="CD57" s="50" t="str">
        <x:f>IF(22&gt;'Настройки'!$B$3,"",IF(ISBLANK(AA57),IF('Настройки'!$B$9="Нулевой спрос",0,""),IF(AA57&lt;0,IF('Настройки'!$B$10="Исключить","",IF('Настройки'!$B$10="Абсолютные значения",ABS(AA57),AA57)),AA57)))</x:f>
      </x:c>
      <x:c r="CE57" s="50" t="str">
        <x:f>IF(23&gt;'Настройки'!$B$3,"",IF(ISBLANK(AB57),IF('Настройки'!$B$9="Нулевой спрос",0,""),IF(AB57&lt;0,IF('Настройки'!$B$10="Исключить","",IF('Настройки'!$B$10="Абсолютные значения",ABS(AB57),AB57)),AB57)))</x:f>
      </x:c>
      <x:c r="CF57" s="50" t="str">
        <x:f>IF(24&gt;'Настройки'!$B$3,"",IF(ISBLANK(AC57),IF('Настройки'!$B$9="Нулевой спрос",0,""),IF(AC57&lt;0,IF('Настройки'!$B$10="Исключить","",IF('Настройки'!$B$10="Абсолютные значения",ABS(AC57),AC57)),AC57)))</x:f>
      </x:c>
      <x:c r="CG57" s="50" t="str">
        <x:f>IF(25&gt;'Настройки'!$B$3,"",IF(ISBLANK(AD57),IF('Настройки'!$B$9="Нулевой спрос",0,""),IF(AD57&lt;0,IF('Настройки'!$B$10="Исключить","",IF('Настройки'!$B$10="Абсолютные значения",ABS(AD57),AD57)),AD57)))</x:f>
      </x:c>
      <x:c r="CH57" s="50" t="str">
        <x:f>IF(26&gt;'Настройки'!$B$3,"",IF(ISBLANK(AE57),IF('Настройки'!$B$9="Нулевой спрос",0,""),IF(AE57&lt;0,IF('Настройки'!$B$10="Исключить","",IF('Настройки'!$B$10="Абсолютные значения",ABS(AE57),AE57)),AE57)))</x:f>
      </x:c>
      <x:c r="CI57" s="50" t="str">
        <x:f>IF(27&gt;'Настройки'!$B$3,"",IF(ISBLANK(AF57),IF('Настройки'!$B$9="Нулевой спрос",0,""),IF(AF57&lt;0,IF('Настройки'!$B$10="Исключить","",IF('Настройки'!$B$10="Абсолютные значения",ABS(AF57),AF57)),AF57)))</x:f>
      </x:c>
      <x:c r="CJ57" s="50" t="str">
        <x:f>IF(28&gt;'Настройки'!$B$3,"",IF(ISBLANK(AG57),IF('Настройки'!$B$9="Нулевой спрос",0,""),IF(AG57&lt;0,IF('Настройки'!$B$10="Исключить","",IF('Настройки'!$B$10="Абсолютные значения",ABS(AG57),AG57)),AG57)))</x:f>
      </x:c>
      <x:c r="CK57" s="50" t="str">
        <x:f>IF(29&gt;'Настройки'!$B$3,"",IF(ISBLANK(AH57),IF('Настройки'!$B$9="Нулевой спрос",0,""),IF(AH57&lt;0,IF('Настройки'!$B$10="Исключить","",IF('Настройки'!$B$10="Абсолютные значения",ABS(AH57),AH57)),AH57)))</x:f>
      </x:c>
      <x:c r="CL57" s="50" t="str">
        <x:f>IF(30&gt;'Настройки'!$B$3,"",IF(ISBLANK(AI57),IF('Настройки'!$B$9="Нулевой спрос",0,""),IF(AI57&lt;0,IF('Настройки'!$B$10="Исключить","",IF('Настройки'!$B$10="Абсолютные значения",ABS(AI57),AI57)),AI57)))</x:f>
      </x:c>
      <x:c r="CM57" s="50" t="str">
        <x:f>IF(31&gt;'Настройки'!$B$3,"",IF(ISBLANK(AJ57),IF('Настройки'!$B$9="Нулевой спрос",0,""),IF(AJ57&lt;0,IF('Настройки'!$B$10="Исключить","",IF('Настройки'!$B$10="Абсолютные значения",ABS(AJ57),AJ57)),AJ57)))</x:f>
      </x:c>
      <x:c r="CN57" s="50" t="str">
        <x:f>IF(32&gt;'Настройки'!$B$3,"",IF(ISBLANK(AK57),IF('Настройки'!$B$9="Нулевой спрос",0,""),IF(AK57&lt;0,IF('Настройки'!$B$10="Исключить","",IF('Настройки'!$B$10="Абсолютные значения",ABS(AK57),AK57)),AK57)))</x:f>
      </x:c>
      <x:c r="CO57" s="50" t="str">
        <x:f>IF(33&gt;'Настройки'!$B$3,"",IF(ISBLANK(AL57),IF('Настройки'!$B$9="Нулевой спрос",0,""),IF(AL57&lt;0,IF('Настройки'!$B$10="Исключить","",IF('Настройки'!$B$10="Абсолютные значения",ABS(AL57),AL57)),AL57)))</x:f>
      </x:c>
      <x:c r="CP57" s="50" t="str">
        <x:f>IF(34&gt;'Настройки'!$B$3,"",IF(ISBLANK(AM57),IF('Настройки'!$B$9="Нулевой спрос",0,""),IF(AM57&lt;0,IF('Настройки'!$B$10="Исключить","",IF('Настройки'!$B$10="Абсолютные значения",ABS(AM57),AM57)),AM57)))</x:f>
      </x:c>
      <x:c r="CQ57" s="50" t="str">
        <x:f>IF(35&gt;'Настройки'!$B$3,"",IF(ISBLANK(AN57),IF('Настройки'!$B$9="Нулевой спрос",0,""),IF(AN57&lt;0,IF('Настройки'!$B$10="Исключить","",IF('Настройки'!$B$10="Абсолютные значения",ABS(AN57),AN57)),AN57)))</x:f>
      </x:c>
      <x:c r="CR57" s="50" t="str">
        <x:f>IF(36&gt;'Настройки'!$B$3,"",IF(ISBLANK(AO57),IF('Настройки'!$B$9="Нулевой спрос",0,""),IF(AO57&lt;0,IF('Настройки'!$B$10="Исключить","",IF('Настройки'!$B$10="Абсолютные значения",ABS(AO57),AO57)),AO57)))</x:f>
      </x:c>
      <x:c r="CS57" s="50" t="str">
        <x:f>IF(OR(1&gt;'Настройки'!$B$3,ISBLANK(BI57),BI57=0),"",BI57)</x:f>
      </x:c>
      <x:c r="CT57" s="50" t="str">
        <x:f>IF(OR(2&gt;'Настройки'!$B$3,ISBLANK(BJ57),BJ57=0),"",BJ57)</x:f>
      </x:c>
      <x:c r="CU57" s="50" t="str">
        <x:f>IF(OR(3&gt;'Настройки'!$B$3,ISBLANK(BK57),BK57=0),"",BK57)</x:f>
      </x:c>
      <x:c r="CV57" s="50" t="str">
        <x:f>IF(OR(4&gt;'Настройки'!$B$3,ISBLANK(BL57),BL57=0),"",BL57)</x:f>
      </x:c>
      <x:c r="CW57" s="50" t="str">
        <x:f>IF(OR(5&gt;'Настройки'!$B$3,ISBLANK(BM57),BM57=0),"",BM57)</x:f>
      </x:c>
      <x:c r="CX57" s="50" t="str">
        <x:f>IF(OR(6&gt;'Настройки'!$B$3,ISBLANK(BN57),BN57=0),"",BN57)</x:f>
      </x:c>
      <x:c r="CY57" s="50" t="str">
        <x:f>IF(OR(7&gt;'Настройки'!$B$3,ISBLANK(BO57),BO57=0),"",BO57)</x:f>
      </x:c>
      <x:c r="CZ57" s="50" t="str">
        <x:f>IF(OR(8&gt;'Настройки'!$B$3,ISBLANK(BP57),BP57=0),"",BP57)</x:f>
      </x:c>
      <x:c r="DA57" s="50" t="str">
        <x:f>IF(OR(9&gt;'Настройки'!$B$3,ISBLANK(BQ57),BQ57=0),"",BQ57)</x:f>
      </x:c>
      <x:c r="DB57" s="50" t="str">
        <x:f>IF(OR(10&gt;'Настройки'!$B$3,ISBLANK(BR57),BR57=0),"",BR57)</x:f>
      </x:c>
      <x:c r="DC57" s="50" t="str">
        <x:f>IF(OR(11&gt;'Настройки'!$B$3,ISBLANK(BS57),BS57=0),"",BS57)</x:f>
      </x:c>
      <x:c r="DD57" s="50" t="str">
        <x:f>IF(OR(12&gt;'Настройки'!$B$3,ISBLANK(BT57),BT57=0),"",BT57)</x:f>
      </x:c>
      <x:c r="DE57" s="50" t="str">
        <x:f>IF(OR(13&gt;'Настройки'!$B$3,ISBLANK(BU57),BU57=0),"",BU57)</x:f>
      </x:c>
      <x:c r="DF57" s="50" t="str">
        <x:f>IF(OR(14&gt;'Настройки'!$B$3,ISBLANK(BV57),BV57=0),"",BV57)</x:f>
      </x:c>
      <x:c r="DG57" s="50" t="str">
        <x:f>IF(OR(15&gt;'Настройки'!$B$3,ISBLANK(BW57),BW57=0),"",BW57)</x:f>
      </x:c>
      <x:c r="DH57" s="50" t="str">
        <x:f>IF(OR(16&gt;'Настройки'!$B$3,ISBLANK(BX57),BX57=0),"",BX57)</x:f>
      </x:c>
      <x:c r="DI57" s="50" t="str">
        <x:f>IF(OR(17&gt;'Настройки'!$B$3,ISBLANK(BY57),BY57=0),"",BY57)</x:f>
      </x:c>
      <x:c r="DJ57" s="50" t="str">
        <x:f>IF(OR(18&gt;'Настройки'!$B$3,ISBLANK(BZ57),BZ57=0),"",BZ57)</x:f>
      </x:c>
      <x:c r="DK57" s="50" t="str">
        <x:f>IF(OR(19&gt;'Настройки'!$B$3,ISBLANK(CA57),CA57=0),"",CA57)</x:f>
      </x:c>
      <x:c r="DL57" s="50" t="str">
        <x:f>IF(OR(20&gt;'Настройки'!$B$3,ISBLANK(CB57),CB57=0),"",CB57)</x:f>
      </x:c>
      <x:c r="DM57" s="50" t="str">
        <x:f>IF(OR(21&gt;'Настройки'!$B$3,ISBLANK(CC57),CC57=0),"",CC57)</x:f>
      </x:c>
      <x:c r="DN57" s="50" t="str">
        <x:f>IF(OR(22&gt;'Настройки'!$B$3,ISBLANK(CD57),CD57=0),"",CD57)</x:f>
      </x:c>
      <x:c r="DO57" s="50" t="str">
        <x:f>IF(OR(23&gt;'Настройки'!$B$3,ISBLANK(CE57),CE57=0),"",CE57)</x:f>
      </x:c>
      <x:c r="DP57" s="50" t="str">
        <x:f>IF(OR(24&gt;'Настройки'!$B$3,ISBLANK(CF57),CF57=0),"",CF57)</x:f>
      </x:c>
      <x:c r="DQ57" s="50" t="str">
        <x:f>IF(OR(25&gt;'Настройки'!$B$3,ISBLANK(CG57),CG57=0),"",CG57)</x:f>
      </x:c>
      <x:c r="DR57" s="50" t="str">
        <x:f>IF(OR(26&gt;'Настройки'!$B$3,ISBLANK(CH57),CH57=0),"",CH57)</x:f>
      </x:c>
      <x:c r="DS57" s="50" t="str">
        <x:f>IF(OR(27&gt;'Настройки'!$B$3,ISBLANK(CI57),CI57=0),"",CI57)</x:f>
      </x:c>
      <x:c r="DT57" s="50" t="str">
        <x:f>IF(OR(28&gt;'Настройки'!$B$3,ISBLANK(CJ57),CJ57=0),"",CJ57)</x:f>
      </x:c>
      <x:c r="DU57" s="50" t="str">
        <x:f>IF(OR(29&gt;'Настройки'!$B$3,ISBLANK(CK57),CK57=0),"",CK57)</x:f>
      </x:c>
      <x:c r="DV57" s="50" t="str">
        <x:f>IF(OR(30&gt;'Настройки'!$B$3,ISBLANK(CL57),CL57=0),"",CL57)</x:f>
      </x:c>
      <x:c r="DW57" s="50" t="str">
        <x:f>IF(OR(31&gt;'Настройки'!$B$3,ISBLANK(CM57),CM57=0),"",CM57)</x:f>
      </x:c>
      <x:c r="DX57" s="50" t="str">
        <x:f>IF(OR(32&gt;'Настройки'!$B$3,ISBLANK(CN57),CN57=0),"",CN57)</x:f>
      </x:c>
      <x:c r="DY57" s="50" t="str">
        <x:f>IF(OR(33&gt;'Настройки'!$B$3,ISBLANK(CO57),CO57=0),"",CO57)</x:f>
      </x:c>
      <x:c r="DZ57" s="50" t="str">
        <x:f>IF(OR(34&gt;'Настройки'!$B$3,ISBLANK(CP57),CP57=0),"",CP57)</x:f>
      </x:c>
      <x:c r="EA57" s="50" t="str">
        <x:f>IF(OR(35&gt;'Настройки'!$B$3,ISBLANK(CQ57),CQ57=0),"",CQ57)</x:f>
      </x:c>
      <x:c r="EB57" s="50" t="str">
        <x:f>IF(OR(36&gt;'Настройки'!$B$3,ISBLANK(CR57),CR57=0),"",CR57)</x:f>
      </x:c>
      <x:c r="EC57" s="50" t="str">
        <x:f>IF(A57="","",IF(OR(BB57="AZ",BB57="BZ"),10000+ROW(),IF(AZ57&gt;'Настройки'!$B$11,20000+ROW(),IF(BF57&lt;&gt;"Обычный",30000+ROW(),IF(AX57&lt;=0,40000+ROW(),"")))))</x:f>
      </x:c>
      <x:c r="ED57" s="50" t="str">
        <x:f>IF(EC57="","",COUNTIFS($EC$2:$EC$1001,"&gt;0",$EC$2:$EC$1001,"&lt;"&amp;EC57)+1)</x:f>
      </x:c>
    </x:row>
    <x:row r="58">
      <x:c r="A58" s="115"/>
      <x:c r="B58" s="115"/>
      <x:c r="C58" s="115"/>
      <x:c r="D58" s="118"/>
      <x:c r="E58" s="118"/>
      <x:c r="F58" s="118"/>
      <x:c r="G58" s="118"/>
      <x:c r="H58" s="118"/>
      <x:c r="I58" s="118"/>
      <x:c r="J58" s="118"/>
      <x:c r="K58" s="118"/>
      <x:c r="L58" s="118"/>
      <x:c r="M58" s="118"/>
      <x:c r="N58" s="118"/>
      <x:c r="O58" s="118"/>
      <x:c r="P58" s="118"/>
      <x:c r="Q58" s="118"/>
      <x:c r="R58" s="118"/>
      <x:c r="S58" s="118"/>
      <x:c r="T58" s="118"/>
      <x:c r="U58" s="118"/>
      <x:c r="V58" s="118"/>
      <x:c r="W58" s="118"/>
      <x:c r="X58" s="118"/>
      <x:c r="Y58" s="118"/>
      <x:c r="Z58" s="118"/>
      <x:c r="AA58" s="118"/>
      <x:c r="AB58" s="118"/>
      <x:c r="AC58" s="118"/>
      <x:c r="AD58" s="118"/>
      <x:c r="AE58" s="118"/>
      <x:c r="AF58" s="118"/>
      <x:c r="AG58" s="118"/>
      <x:c r="AH58" s="118"/>
      <x:c r="AI58" s="118"/>
      <x:c r="AJ58" s="118"/>
      <x:c r="AK58" s="118"/>
      <x:c r="AL58" s="118"/>
      <x:c r="AM58" s="118"/>
      <x:c r="AN58" s="118"/>
      <x:c r="AO58" s="118"/>
      <x:c r="AP58" s="115"/>
      <x:c r="AQ58" s="49" t="str">
        <x:f>IF(A58="","",COUNT(BI58:INDEX(BI58:CR58,1,'Настройки'!$B$3)))</x:f>
      </x:c>
      <x:c r="AR58" s="49" t="str">
        <x:f>IF(A58="","",SUM(BI58:INDEX(BI58:CR58,1,'Настройки'!$B$3)))</x:f>
      </x:c>
      <x:c r="AS58" s="58" t="str">
        <x:f>IF(A58="","",IF('Настройки'!$B$4="Стоимость потребления",AR58*D58,IF('Настройки'!$B$4="Количество",AR58,E58)))</x:f>
      </x:c>
      <x:c r="AT58" s="61" t="str">
        <x:f>IF(OR(A58="",AS58&lt;0,SUM($AS$2:$AS$1001)&lt;=0),"",AS58/SUM($AS$2:$AS$1001))</x:f>
      </x:c>
      <x:c r="AU58" s="61" t="str">
        <x:f>IF(OR(A58="",AS58&lt;0,SUM($AS$2:$AS$1001)&lt;=0),"",SUMIFS($AS$2:$AS$1001,$AS$2:$AS$1001,"&gt;"&amp;AS58)/SUM($AS$2:$AS$1001))</x:f>
      </x:c>
      <x:c r="AV58" s="61" t="str">
        <x:f>IF(OR(A58="",AS58&lt;0,SUM($AS$2:$AS$1001)&lt;=0),"",SUMIFS($AS$2:$AS$1001,$AS$2:$AS$1001,"&gt;="&amp;AS58)/SUM($AS$2:$AS$1001))</x:f>
      </x:c>
      <x:c r="AW58" s="49" t="str">
        <x:f>IF(A58="","",IF(SUM($AS$2:$AS$1001)&lt;=0,"Не определён",IF(AS58&lt;0,"Исключение",IF(AU58&lt;'Настройки'!$B$5,"A",IF(AU58&lt;'Настройки'!$B$6,"B","C")))))</x:f>
      </x:c>
      <x:c r="AX58" s="58" t="str">
        <x:f>IF(A58="","",IF(AQ58=0,"",AVERAGE(BI58:INDEX(BI58:CR58,1,'Настройки'!$B$3))))</x:f>
      </x:c>
      <x:c r="AY58" s="58" t="str">
        <x:f>IF(OR(A58="",AQ58=0),"",STDEVP(BI58:INDEX(BI58:CR58,1,'Настройки'!$B$3)))</x:f>
      </x:c>
      <x:c r="AZ58" s="61" t="str">
        <x:f>IF(OR(A58="",AQ58&lt;'Настройки'!$B$12,AX58&lt;=0,AND('Настройки'!$B$10="Блокировать",COUNTIF(F58:INDEX(F58:AO58,1,'Настройки'!$B$3),"&lt;0")&gt;0)),"",AY58/ABS(AX58))</x:f>
      </x:c>
      <x:c r="BA58" s="49" t="str">
        <x:f>IF(A58="","",IF(AND('Настройки'!$B$10="Блокировать",COUNTIF(F58:INDEX(F58:AO58,1,'Настройки'!$B$3),"&lt;0")&gt;0),"Не определён",IF(AQ58&lt;'Настройки'!$B$12,"Не определён",IF(AX58=0,"Нет спроса",IF(AX58&lt;0,"Не определён",IF(AZ58&lt;='Настройки'!$B$7,"X",IF(AZ58&lt;='Настройки'!$B$8,"Y","Z")))))))</x:f>
      </x:c>
      <x:c r="BB58" s="49" t="str">
        <x:f>IF(OR(A58="",LEN(AW58)&lt;&gt;1,LEN(BA58)&lt;&gt;1),"",AW58&amp;BA58)</x:f>
      </x:c>
      <x:c r="BC58" s="61" t="str">
        <x:f>IF(OR(A58="",AQ58=0),"",(COUNT(BI58:INDEX(BI58:CR58,1,'Настройки'!$B$3))-COUNT(CS58:INDEX(CS58:EB58,1,'Настройки'!$B$3)))/AQ58)</x:f>
      </x:c>
      <x:c r="BD58" s="64" t="str">
        <x:f>IF(OR(A58="",COUNT(CS58:INDEX(CS58:EB58,1,'Настройки'!$B$3))=0),"",AQ58/COUNT(CS58:INDEX(CS58:EB58,1,'Настройки'!$B$3)))</x:f>
      </x:c>
      <x:c r="BE58" s="64" t="str">
        <x:f>IF(OR(A58="",COUNT(CS58:INDEX(CS58:EB58,1,'Настройки'!$B$3))=0),"",IF(AVERAGE(CS58:INDEX(CS58:EB58,1,'Настройки'!$B$3))=0,"",(STDEVP(CS58:INDEX(CS58:EB58,1,'Настройки'!$B$3))/ABS(AVERAGE(CS58:INDEX(CS58:EB58,1,'Настройки'!$B$3))))^2))</x:f>
      </x:c>
      <x:c r="BF58" s="49" t="str">
        <x:f>IF(A58="","",IF(AQ58&lt;3,"Недостаточно",IF(AQ58&lt;6,"Предварительный","Обычный")))</x:f>
      </x:c>
      <x:c r="BG58" s="49" t="str">
        <x:f>IF(A58="","",IF(COUNTIF(F58:INDEX(F58:AO58,1,'Настройки'!$B$3),"&lt;0")&gt;0,IF('Настройки'!$B$10="Блокировать","Отрицательный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"),"")&amp;IF(AQ58&lt;3,"Недостаточно истории. ",IF(AQ58&lt;6,"Предварительная классификация. ",""))&amp;IF(AX58=0,"Нет спроса за горизонт. ","")&amp;IF(AZ58&gt;'Настройки'!$B$11,"Экстремальная вариативность. ",""))</x:f>
      </x:c>
      <x:c r="BH58" s="49" t="str">
        <x:f>IF(A58="","",IFERROR(VLOOKUP(BB58,'Настройки'!$D$3:$E$11,2,FALSE),"Сначала проверьте исходные данные и историю спроса.")&amp;" Уточните срок поставки, MOQ и критичность.")</x:f>
      </x:c>
      <x:c r="BI58" s="50" t="str">
        <x:f>IF(1&gt;'Настройки'!$B$3,"",IF(ISBLANK(F58),IF('Настройки'!$B$9="Нулевой спрос",0,""),IF(F58&lt;0,IF('Настройки'!$B$10="Исключить","",IF('Настройки'!$B$10="Абсолютные значения",ABS(F58),F58)),F58)))</x:f>
      </x:c>
      <x:c r="BJ58" s="50" t="str">
        <x:f>IF(2&gt;'Настройки'!$B$3,"",IF(ISBLANK(G58),IF('Настройки'!$B$9="Нулевой спрос",0,""),IF(G58&lt;0,IF('Настройки'!$B$10="Исключить","",IF('Настройки'!$B$10="Абсолютные значения",ABS(G58),G58)),G58)))</x:f>
      </x:c>
      <x:c r="BK58" s="50" t="str">
        <x:f>IF(3&gt;'Настройки'!$B$3,"",IF(ISBLANK(H58),IF('Настройки'!$B$9="Нулевой спрос",0,""),IF(H58&lt;0,IF('Настройки'!$B$10="Исключить","",IF('Настройки'!$B$10="Абсолютные значения",ABS(H58),H58)),H58)))</x:f>
      </x:c>
      <x:c r="BL58" s="50" t="str">
        <x:f>IF(4&gt;'Настройки'!$B$3,"",IF(ISBLANK(I58),IF('Настройки'!$B$9="Нулевой спрос",0,""),IF(I58&lt;0,IF('Настройки'!$B$10="Исключить","",IF('Настройки'!$B$10="Абсолютные значения",ABS(I58),I58)),I58)))</x:f>
      </x:c>
      <x:c r="BM58" s="50" t="str">
        <x:f>IF(5&gt;'Настройки'!$B$3,"",IF(ISBLANK(J58),IF('Настройки'!$B$9="Нулевой спрос",0,""),IF(J58&lt;0,IF('Настройки'!$B$10="Исключить","",IF('Настройки'!$B$10="Абсолютные значения",ABS(J58),J58)),J58)))</x:f>
      </x:c>
      <x:c r="BN58" s="50" t="str">
        <x:f>IF(6&gt;'Настройки'!$B$3,"",IF(ISBLANK(K58),IF('Настройки'!$B$9="Нулевой спрос",0,""),IF(K58&lt;0,IF('Настройки'!$B$10="Исключить","",IF('Настройки'!$B$10="Абсолютные значения",ABS(K58),K58)),K58)))</x:f>
      </x:c>
      <x:c r="BO58" s="50" t="str">
        <x:f>IF(7&gt;'Настройки'!$B$3,"",IF(ISBLANK(L58),IF('Настройки'!$B$9="Нулевой спрос",0,""),IF(L58&lt;0,IF('Настройки'!$B$10="Исключить","",IF('Настройки'!$B$10="Абсолютные значения",ABS(L58),L58)),L58)))</x:f>
      </x:c>
      <x:c r="BP58" s="50" t="str">
        <x:f>IF(8&gt;'Настройки'!$B$3,"",IF(ISBLANK(M58),IF('Настройки'!$B$9="Нулевой спрос",0,""),IF(M58&lt;0,IF('Настройки'!$B$10="Исключить","",IF('Настройки'!$B$10="Абсолютные значения",ABS(M58),M58)),M58)))</x:f>
      </x:c>
      <x:c r="BQ58" s="50" t="str">
        <x:f>IF(9&gt;'Настройки'!$B$3,"",IF(ISBLANK(N58),IF('Настройки'!$B$9="Нулевой спрос",0,""),IF(N58&lt;0,IF('Настройки'!$B$10="Исключить","",IF('Настройки'!$B$10="Абсолютные значения",ABS(N58),N58)),N58)))</x:f>
      </x:c>
      <x:c r="BR58" s="50" t="str">
        <x:f>IF(10&gt;'Настройки'!$B$3,"",IF(ISBLANK(O58),IF('Настройки'!$B$9="Нулевой спрос",0,""),IF(O58&lt;0,IF('Настройки'!$B$10="Исключить","",IF('Настройки'!$B$10="Абсолютные значения",ABS(O58),O58)),O58)))</x:f>
      </x:c>
      <x:c r="BS58" s="50" t="str">
        <x:f>IF(11&gt;'Настройки'!$B$3,"",IF(ISBLANK(P58),IF('Настройки'!$B$9="Нулевой спрос",0,""),IF(P58&lt;0,IF('Настройки'!$B$10="Исключить","",IF('Настройки'!$B$10="Абсолютные значения",ABS(P58),P58)),P58)))</x:f>
      </x:c>
      <x:c r="BT58" s="50" t="str">
        <x:f>IF(12&gt;'Настройки'!$B$3,"",IF(ISBLANK(Q58),IF('Настройки'!$B$9="Нулевой спрос",0,""),IF(Q58&lt;0,IF('Настройки'!$B$10="Исключить","",IF('Настройки'!$B$10="Абсолютные значения",ABS(Q58),Q58)),Q58)))</x:f>
      </x:c>
      <x:c r="BU58" s="50" t="str">
        <x:f>IF(13&gt;'Настройки'!$B$3,"",IF(ISBLANK(R58),IF('Настройки'!$B$9="Нулевой спрос",0,""),IF(R58&lt;0,IF('Настройки'!$B$10="Исключить","",IF('Настройки'!$B$10="Абсолютные значения",ABS(R58),R58)),R58)))</x:f>
      </x:c>
      <x:c r="BV58" s="50" t="str">
        <x:f>IF(14&gt;'Настройки'!$B$3,"",IF(ISBLANK(S58),IF('Настройки'!$B$9="Нулевой спрос",0,""),IF(S58&lt;0,IF('Настройки'!$B$10="Исключить","",IF('Настройки'!$B$10="Абсолютные значения",ABS(S58),S58)),S58)))</x:f>
      </x:c>
      <x:c r="BW58" s="50" t="str">
        <x:f>IF(15&gt;'Настройки'!$B$3,"",IF(ISBLANK(T58),IF('Настройки'!$B$9="Нулевой спрос",0,""),IF(T58&lt;0,IF('Настройки'!$B$10="Исключить","",IF('Настройки'!$B$10="Абсолютные значения",ABS(T58),T58)),T58)))</x:f>
      </x:c>
      <x:c r="BX58" s="50" t="str">
        <x:f>IF(16&gt;'Настройки'!$B$3,"",IF(ISBLANK(U58),IF('Настройки'!$B$9="Нулевой спрос",0,""),IF(U58&lt;0,IF('Настройки'!$B$10="Исключить","",IF('Настройки'!$B$10="Абсолютные значения",ABS(U58),U58)),U58)))</x:f>
      </x:c>
      <x:c r="BY58" s="50" t="str">
        <x:f>IF(17&gt;'Настройки'!$B$3,"",IF(ISBLANK(V58),IF('Настройки'!$B$9="Нулевой спрос",0,""),IF(V58&lt;0,IF('Настройки'!$B$10="Исключить","",IF('Настройки'!$B$10="Абсолютные значения",ABS(V58),V58)),V58)))</x:f>
      </x:c>
      <x:c r="BZ58" s="50" t="str">
        <x:f>IF(18&gt;'Настройки'!$B$3,"",IF(ISBLANK(W58),IF('Настройки'!$B$9="Нулевой спрос",0,""),IF(W58&lt;0,IF('Настройки'!$B$10="Исключить","",IF('Настройки'!$B$10="Абсолютные значения",ABS(W58),W58)),W58)))</x:f>
      </x:c>
      <x:c r="CA58" s="50" t="str">
        <x:f>IF(19&gt;'Настройки'!$B$3,"",IF(ISBLANK(X58),IF('Настройки'!$B$9="Нулевой спрос",0,""),IF(X58&lt;0,IF('Настройки'!$B$10="Исключить","",IF('Настройки'!$B$10="Абсолютные значения",ABS(X58),X58)),X58)))</x:f>
      </x:c>
      <x:c r="CB58" s="50" t="str">
        <x:f>IF(20&gt;'Настройки'!$B$3,"",IF(ISBLANK(Y58),IF('Настройки'!$B$9="Нулевой спрос",0,""),IF(Y58&lt;0,IF('Настройки'!$B$10="Исключить","",IF('Настройки'!$B$10="Абсолютные значения",ABS(Y58),Y58)),Y58)))</x:f>
      </x:c>
      <x:c r="CC58" s="50" t="str">
        <x:f>IF(21&gt;'Настройки'!$B$3,"",IF(ISBLANK(Z58),IF('Настройки'!$B$9="Нулевой спрос",0,""),IF(Z58&lt;0,IF('Настройки'!$B$10="Исключить","",IF('Настройки'!$B$10="Абсолютные значения",ABS(Z58),Z58)),Z58)))</x:f>
      </x:c>
      <x:c r="CD58" s="50" t="str">
        <x:f>IF(22&gt;'Настройки'!$B$3,"",IF(ISBLANK(AA58),IF('Настройки'!$B$9="Нулевой спрос",0,""),IF(AA58&lt;0,IF('Настройки'!$B$10="Исключить","",IF('Настройки'!$B$10="Абсолютные значения",ABS(AA58),AA58)),AA58)))</x:f>
      </x:c>
      <x:c r="CE58" s="50" t="str">
        <x:f>IF(23&gt;'Настройки'!$B$3,"",IF(ISBLANK(AB58),IF('Настройки'!$B$9="Нулевой спрос",0,""),IF(AB58&lt;0,IF('Настройки'!$B$10="Исключить","",IF('Настройки'!$B$10="Абсолютные значения",ABS(AB58),AB58)),AB58)))</x:f>
      </x:c>
      <x:c r="CF58" s="50" t="str">
        <x:f>IF(24&gt;'Настройки'!$B$3,"",IF(ISBLANK(AC58),IF('Настройки'!$B$9="Нулевой спрос",0,""),IF(AC58&lt;0,IF('Настройки'!$B$10="Исключить","",IF('Настройки'!$B$10="Абсолютные значения",ABS(AC58),AC58)),AC58)))</x:f>
      </x:c>
      <x:c r="CG58" s="50" t="str">
        <x:f>IF(25&gt;'Настройки'!$B$3,"",IF(ISBLANK(AD58),IF('Настройки'!$B$9="Нулевой спрос",0,""),IF(AD58&lt;0,IF('Настройки'!$B$10="Исключить","",IF('Настройки'!$B$10="Абсолютные значения",ABS(AD58),AD58)),AD58)))</x:f>
      </x:c>
      <x:c r="CH58" s="50" t="str">
        <x:f>IF(26&gt;'Настройки'!$B$3,"",IF(ISBLANK(AE58),IF('Настройки'!$B$9="Нулевой спрос",0,""),IF(AE58&lt;0,IF('Настройки'!$B$10="Исключить","",IF('Настройки'!$B$10="Абсолютные значения",ABS(AE58),AE58)),AE58)))</x:f>
      </x:c>
      <x:c r="CI58" s="50" t="str">
        <x:f>IF(27&gt;'Настройки'!$B$3,"",IF(ISBLANK(AF58),IF('Настройки'!$B$9="Нулевой спрос",0,""),IF(AF58&lt;0,IF('Настройки'!$B$10="Исключить","",IF('Настройки'!$B$10="Абсолютные значения",ABS(AF58),AF58)),AF58)))</x:f>
      </x:c>
      <x:c r="CJ58" s="50" t="str">
        <x:f>IF(28&gt;'Настройки'!$B$3,"",IF(ISBLANK(AG58),IF('Настройки'!$B$9="Нулевой спрос",0,""),IF(AG58&lt;0,IF('Настройки'!$B$10="Исключить","",IF('Настройки'!$B$10="Абсолютные значения",ABS(AG58),AG58)),AG58)))</x:f>
      </x:c>
      <x:c r="CK58" s="50" t="str">
        <x:f>IF(29&gt;'Настройки'!$B$3,"",IF(ISBLANK(AH58),IF('Настройки'!$B$9="Нулевой спрос",0,""),IF(AH58&lt;0,IF('Настройки'!$B$10="Исключить","",IF('Настройки'!$B$10="Абсолютные значения",ABS(AH58),AH58)),AH58)))</x:f>
      </x:c>
      <x:c r="CL58" s="50" t="str">
        <x:f>IF(30&gt;'Настройки'!$B$3,"",IF(ISBLANK(AI58),IF('Настройки'!$B$9="Нулевой спрос",0,""),IF(AI58&lt;0,IF('Настройки'!$B$10="Исключить","",IF('Настройки'!$B$10="Абсолютные значения",ABS(AI58),AI58)),AI58)))</x:f>
      </x:c>
      <x:c r="CM58" s="50" t="str">
        <x:f>IF(31&gt;'Настройки'!$B$3,"",IF(ISBLANK(AJ58),IF('Настройки'!$B$9="Нулевой спрос",0,""),IF(AJ58&lt;0,IF('Настройки'!$B$10="Исключить","",IF('Настройки'!$B$10="Абсолютные значения",ABS(AJ58),AJ58)),AJ58)))</x:f>
      </x:c>
      <x:c r="CN58" s="50" t="str">
        <x:f>IF(32&gt;'Настройки'!$B$3,"",IF(ISBLANK(AK58),IF('Настройки'!$B$9="Нулевой спрос",0,""),IF(AK58&lt;0,IF('Настройки'!$B$10="Исключить","",IF('Настройки'!$B$10="Абсолютные значения",ABS(AK58),AK58)),AK58)))</x:f>
      </x:c>
      <x:c r="CO58" s="50" t="str">
        <x:f>IF(33&gt;'Настройки'!$B$3,"",IF(ISBLANK(AL58),IF('Настройки'!$B$9="Нулевой спрос",0,""),IF(AL58&lt;0,IF('Настройки'!$B$10="Исключить","",IF('Настройки'!$B$10="Абсолютные значения",ABS(AL58),AL58)),AL58)))</x:f>
      </x:c>
      <x:c r="CP58" s="50" t="str">
        <x:f>IF(34&gt;'Настройки'!$B$3,"",IF(ISBLANK(AM58),IF('Настройки'!$B$9="Нулевой спрос",0,""),IF(AM58&lt;0,IF('Настройки'!$B$10="Исключить","",IF('Настройки'!$B$10="Абсолютные значения",ABS(AM58),AM58)),AM58)))</x:f>
      </x:c>
      <x:c r="CQ58" s="50" t="str">
        <x:f>IF(35&gt;'Настройки'!$B$3,"",IF(ISBLANK(AN58),IF('Настройки'!$B$9="Нулевой спрос",0,""),IF(AN58&lt;0,IF('Настройки'!$B$10="Исключить","",IF('Настройки'!$B$10="Абсолютные значения",ABS(AN58),AN58)),AN58)))</x:f>
      </x:c>
      <x:c r="CR58" s="50" t="str">
        <x:f>IF(36&gt;'Настройки'!$B$3,"",IF(ISBLANK(AO58),IF('Настройки'!$B$9="Нулевой спрос",0,""),IF(AO58&lt;0,IF('Настройки'!$B$10="Исключить","",IF('Настройки'!$B$10="Абсолютные значения",ABS(AO58),AO58)),AO58)))</x:f>
      </x:c>
      <x:c r="CS58" s="50" t="str">
        <x:f>IF(OR(1&gt;'Настройки'!$B$3,ISBLANK(BI58),BI58=0),"",BI58)</x:f>
      </x:c>
      <x:c r="CT58" s="50" t="str">
        <x:f>IF(OR(2&gt;'Настройки'!$B$3,ISBLANK(BJ58),BJ58=0),"",BJ58)</x:f>
      </x:c>
      <x:c r="CU58" s="50" t="str">
        <x:f>IF(OR(3&gt;'Настройки'!$B$3,ISBLANK(BK58),BK58=0),"",BK58)</x:f>
      </x:c>
      <x:c r="CV58" s="50" t="str">
        <x:f>IF(OR(4&gt;'Настройки'!$B$3,ISBLANK(BL58),BL58=0),"",BL58)</x:f>
      </x:c>
      <x:c r="CW58" s="50" t="str">
        <x:f>IF(OR(5&gt;'Настройки'!$B$3,ISBLANK(BM58),BM58=0),"",BM58)</x:f>
      </x:c>
      <x:c r="CX58" s="50" t="str">
        <x:f>IF(OR(6&gt;'Настройки'!$B$3,ISBLANK(BN58),BN58=0),"",BN58)</x:f>
      </x:c>
      <x:c r="CY58" s="50" t="str">
        <x:f>IF(OR(7&gt;'Настройки'!$B$3,ISBLANK(BO58),BO58=0),"",BO58)</x:f>
      </x:c>
      <x:c r="CZ58" s="50" t="str">
        <x:f>IF(OR(8&gt;'Настройки'!$B$3,ISBLANK(BP58),BP58=0),"",BP58)</x:f>
      </x:c>
      <x:c r="DA58" s="50" t="str">
        <x:f>IF(OR(9&gt;'Настройки'!$B$3,ISBLANK(BQ58),BQ58=0),"",BQ58)</x:f>
      </x:c>
      <x:c r="DB58" s="50" t="str">
        <x:f>IF(OR(10&gt;'Настройки'!$B$3,ISBLANK(BR58),BR58=0),"",BR58)</x:f>
      </x:c>
      <x:c r="DC58" s="50" t="str">
        <x:f>IF(OR(11&gt;'Настройки'!$B$3,ISBLANK(BS58),BS58=0),"",BS58)</x:f>
      </x:c>
      <x:c r="DD58" s="50" t="str">
        <x:f>IF(OR(12&gt;'Настройки'!$B$3,ISBLANK(BT58),BT58=0),"",BT58)</x:f>
      </x:c>
      <x:c r="DE58" s="50" t="str">
        <x:f>IF(OR(13&gt;'Настройки'!$B$3,ISBLANK(BU58),BU58=0),"",BU58)</x:f>
      </x:c>
      <x:c r="DF58" s="50" t="str">
        <x:f>IF(OR(14&gt;'Настройки'!$B$3,ISBLANK(BV58),BV58=0),"",BV58)</x:f>
      </x:c>
      <x:c r="DG58" s="50" t="str">
        <x:f>IF(OR(15&gt;'Настройки'!$B$3,ISBLANK(BW58),BW58=0),"",BW58)</x:f>
      </x:c>
      <x:c r="DH58" s="50" t="str">
        <x:f>IF(OR(16&gt;'Настройки'!$B$3,ISBLANK(BX58),BX58=0),"",BX58)</x:f>
      </x:c>
      <x:c r="DI58" s="50" t="str">
        <x:f>IF(OR(17&gt;'Настройки'!$B$3,ISBLANK(BY58),BY58=0),"",BY58)</x:f>
      </x:c>
      <x:c r="DJ58" s="50" t="str">
        <x:f>IF(OR(18&gt;'Настройки'!$B$3,ISBLANK(BZ58),BZ58=0),"",BZ58)</x:f>
      </x:c>
      <x:c r="DK58" s="50" t="str">
        <x:f>IF(OR(19&gt;'Настройки'!$B$3,ISBLANK(CA58),CA58=0),"",CA58)</x:f>
      </x:c>
      <x:c r="DL58" s="50" t="str">
        <x:f>IF(OR(20&gt;'Настройки'!$B$3,ISBLANK(CB58),CB58=0),"",CB58)</x:f>
      </x:c>
      <x:c r="DM58" s="50" t="str">
        <x:f>IF(OR(21&gt;'Настройки'!$B$3,ISBLANK(CC58),CC58=0),"",CC58)</x:f>
      </x:c>
      <x:c r="DN58" s="50" t="str">
        <x:f>IF(OR(22&gt;'Настройки'!$B$3,ISBLANK(CD58),CD58=0),"",CD58)</x:f>
      </x:c>
      <x:c r="DO58" s="50" t="str">
        <x:f>IF(OR(23&gt;'Настройки'!$B$3,ISBLANK(CE58),CE58=0),"",CE58)</x:f>
      </x:c>
      <x:c r="DP58" s="50" t="str">
        <x:f>IF(OR(24&gt;'Настройки'!$B$3,ISBLANK(CF58),CF58=0),"",CF58)</x:f>
      </x:c>
      <x:c r="DQ58" s="50" t="str">
        <x:f>IF(OR(25&gt;'Настройки'!$B$3,ISBLANK(CG58),CG58=0),"",CG58)</x:f>
      </x:c>
      <x:c r="DR58" s="50" t="str">
        <x:f>IF(OR(26&gt;'Настройки'!$B$3,ISBLANK(CH58),CH58=0),"",CH58)</x:f>
      </x:c>
      <x:c r="DS58" s="50" t="str">
        <x:f>IF(OR(27&gt;'Настройки'!$B$3,ISBLANK(CI58),CI58=0),"",CI58)</x:f>
      </x:c>
      <x:c r="DT58" s="50" t="str">
        <x:f>IF(OR(28&gt;'Настройки'!$B$3,ISBLANK(CJ58),CJ58=0),"",CJ58)</x:f>
      </x:c>
      <x:c r="DU58" s="50" t="str">
        <x:f>IF(OR(29&gt;'Настройки'!$B$3,ISBLANK(CK58),CK58=0),"",CK58)</x:f>
      </x:c>
      <x:c r="DV58" s="50" t="str">
        <x:f>IF(OR(30&gt;'Настройки'!$B$3,ISBLANK(CL58),CL58=0),"",CL58)</x:f>
      </x:c>
      <x:c r="DW58" s="50" t="str">
        <x:f>IF(OR(31&gt;'Настройки'!$B$3,ISBLANK(CM58),CM58=0),"",CM58)</x:f>
      </x:c>
      <x:c r="DX58" s="50" t="str">
        <x:f>IF(OR(32&gt;'Настройки'!$B$3,ISBLANK(CN58),CN58=0),"",CN58)</x:f>
      </x:c>
      <x:c r="DY58" s="50" t="str">
        <x:f>IF(OR(33&gt;'Настройки'!$B$3,ISBLANK(CO58),CO58=0),"",CO58)</x:f>
      </x:c>
      <x:c r="DZ58" s="50" t="str">
        <x:f>IF(OR(34&gt;'Настройки'!$B$3,ISBLANK(CP58),CP58=0),"",CP58)</x:f>
      </x:c>
      <x:c r="EA58" s="50" t="str">
        <x:f>IF(OR(35&gt;'Настройки'!$B$3,ISBLANK(CQ58),CQ58=0),"",CQ58)</x:f>
      </x:c>
      <x:c r="EB58" s="50" t="str">
        <x:f>IF(OR(36&gt;'Настройки'!$B$3,ISBLANK(CR58),CR58=0),"",CR58)</x:f>
      </x:c>
      <x:c r="EC58" s="50" t="str">
        <x:f>IF(A58="","",IF(OR(BB58="AZ",BB58="BZ"),10000+ROW(),IF(AZ58&gt;'Настройки'!$B$11,20000+ROW(),IF(BF58&lt;&gt;"Обычный",30000+ROW(),IF(AX58&lt;=0,40000+ROW(),"")))))</x:f>
      </x:c>
      <x:c r="ED58" s="50" t="str">
        <x:f>IF(EC58="","",COUNTIFS($EC$2:$EC$1001,"&gt;0",$EC$2:$EC$1001,"&lt;"&amp;EC58)+1)</x:f>
      </x:c>
    </x:row>
    <x:row r="59">
      <x:c r="A59" s="115"/>
      <x:c r="B59" s="115"/>
      <x:c r="C59" s="115"/>
      <x:c r="D59" s="118"/>
      <x:c r="E59" s="118"/>
      <x:c r="F59" s="118"/>
      <x:c r="G59" s="118"/>
      <x:c r="H59" s="118"/>
      <x:c r="I59" s="118"/>
      <x:c r="J59" s="118"/>
      <x:c r="K59" s="118"/>
      <x:c r="L59" s="118"/>
      <x:c r="M59" s="118"/>
      <x:c r="N59" s="118"/>
      <x:c r="O59" s="118"/>
      <x:c r="P59" s="118"/>
      <x:c r="Q59" s="118"/>
      <x:c r="R59" s="118"/>
      <x:c r="S59" s="118"/>
      <x:c r="T59" s="118"/>
      <x:c r="U59" s="118"/>
      <x:c r="V59" s="118"/>
      <x:c r="W59" s="118"/>
      <x:c r="X59" s="118"/>
      <x:c r="Y59" s="118"/>
      <x:c r="Z59" s="118"/>
      <x:c r="AA59" s="118"/>
      <x:c r="AB59" s="118"/>
      <x:c r="AC59" s="118"/>
      <x:c r="AD59" s="118"/>
      <x:c r="AE59" s="118"/>
      <x:c r="AF59" s="118"/>
      <x:c r="AG59" s="118"/>
      <x:c r="AH59" s="118"/>
      <x:c r="AI59" s="118"/>
      <x:c r="AJ59" s="118"/>
      <x:c r="AK59" s="118"/>
      <x:c r="AL59" s="118"/>
      <x:c r="AM59" s="118"/>
      <x:c r="AN59" s="118"/>
      <x:c r="AO59" s="118"/>
      <x:c r="AP59" s="115"/>
      <x:c r="AQ59" s="49" t="str">
        <x:f>IF(A59="","",COUNT(BI59:INDEX(BI59:CR59,1,'Настройки'!$B$3)))</x:f>
      </x:c>
      <x:c r="AR59" s="49" t="str">
        <x:f>IF(A59="","",SUM(BI59:INDEX(BI59:CR59,1,'Настройки'!$B$3)))</x:f>
      </x:c>
      <x:c r="AS59" s="58" t="str">
        <x:f>IF(A59="","",IF('Настройки'!$B$4="Стоимость потребления",AR59*D59,IF('Настройки'!$B$4="Количество",AR59,E59)))</x:f>
      </x:c>
      <x:c r="AT59" s="61" t="str">
        <x:f>IF(OR(A59="",AS59&lt;0,SUM($AS$2:$AS$1001)&lt;=0),"",AS59/SUM($AS$2:$AS$1001))</x:f>
      </x:c>
      <x:c r="AU59" s="61" t="str">
        <x:f>IF(OR(A59="",AS59&lt;0,SUM($AS$2:$AS$1001)&lt;=0),"",SUMIFS($AS$2:$AS$1001,$AS$2:$AS$1001,"&gt;"&amp;AS59)/SUM($AS$2:$AS$1001))</x:f>
      </x:c>
      <x:c r="AV59" s="61" t="str">
        <x:f>IF(OR(A59="",AS59&lt;0,SUM($AS$2:$AS$1001)&lt;=0),"",SUMIFS($AS$2:$AS$1001,$AS$2:$AS$1001,"&gt;="&amp;AS59)/SUM($AS$2:$AS$1001))</x:f>
      </x:c>
      <x:c r="AW59" s="49" t="str">
        <x:f>IF(A59="","",IF(SUM($AS$2:$AS$1001)&lt;=0,"Не определён",IF(AS59&lt;0,"Исключение",IF(AU59&lt;'Настройки'!$B$5,"A",IF(AU59&lt;'Настройки'!$B$6,"B","C")))))</x:f>
      </x:c>
      <x:c r="AX59" s="58" t="str">
        <x:f>IF(A59="","",IF(AQ59=0,"",AVERAGE(BI59:INDEX(BI59:CR59,1,'Настройки'!$B$3))))</x:f>
      </x:c>
      <x:c r="AY59" s="58" t="str">
        <x:f>IF(OR(A59="",AQ59=0),"",STDEVP(BI59:INDEX(BI59:CR59,1,'Настройки'!$B$3)))</x:f>
      </x:c>
      <x:c r="AZ59" s="61" t="str">
        <x:f>IF(OR(A59="",AQ59&lt;'Настройки'!$B$12,AX59&lt;=0,AND('Настройки'!$B$10="Блокировать",COUNTIF(F59:INDEX(F59:AO59,1,'Настройки'!$B$3),"&lt;0")&gt;0)),"",AY59/ABS(AX59))</x:f>
      </x:c>
      <x:c r="BA59" s="49" t="str">
        <x:f>IF(A59="","",IF(AND('Настройки'!$B$10="Блокировать",COUNTIF(F59:INDEX(F59:AO59,1,'Настройки'!$B$3),"&lt;0")&gt;0),"Не определён",IF(AQ59&lt;'Настройки'!$B$12,"Не определён",IF(AX59=0,"Нет спроса",IF(AX59&lt;0,"Не определён",IF(AZ59&lt;='Настройки'!$B$7,"X",IF(AZ59&lt;='Настройки'!$B$8,"Y","Z")))))))</x:f>
      </x:c>
      <x:c r="BB59" s="49" t="str">
        <x:f>IF(OR(A59="",LEN(AW59)&lt;&gt;1,LEN(BA59)&lt;&gt;1),"",AW59&amp;BA59)</x:f>
      </x:c>
      <x:c r="BC59" s="61" t="str">
        <x:f>IF(OR(A59="",AQ59=0),"",(COUNT(BI59:INDEX(BI59:CR59,1,'Настройки'!$B$3))-COUNT(CS59:INDEX(CS59:EB59,1,'Настройки'!$B$3)))/AQ59)</x:f>
      </x:c>
      <x:c r="BD59" s="64" t="str">
        <x:f>IF(OR(A59="",COUNT(CS59:INDEX(CS59:EB59,1,'Настройки'!$B$3))=0),"",AQ59/COUNT(CS59:INDEX(CS59:EB59,1,'Настройки'!$B$3)))</x:f>
      </x:c>
      <x:c r="BE59" s="64" t="str">
        <x:f>IF(OR(A59="",COUNT(CS59:INDEX(CS59:EB59,1,'Настройки'!$B$3))=0),"",IF(AVERAGE(CS59:INDEX(CS59:EB59,1,'Настройки'!$B$3))=0,"",(STDEVP(CS59:INDEX(CS59:EB59,1,'Настройки'!$B$3))/ABS(AVERAGE(CS59:INDEX(CS59:EB59,1,'Настройки'!$B$3))))^2))</x:f>
      </x:c>
      <x:c r="BF59" s="49" t="str">
        <x:f>IF(A59="","",IF(AQ59&lt;3,"Недостаточно",IF(AQ59&lt;6,"Предварительный","Обычный")))</x:f>
      </x:c>
      <x:c r="BG59" s="49" t="str">
        <x:f>IF(A59="","",IF(COUNTIF(F59:INDEX(F59:AO59,1,'Настройки'!$B$3),"&lt;0")&gt;0,IF('Настройки'!$B$10="Блокировать","Отрицательный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"),"")&amp;IF(AQ59&lt;3,"Недостаточно истории. ",IF(AQ59&lt;6,"Предварительная классификация. ",""))&amp;IF(AX59=0,"Нет спроса за горизонт. ","")&amp;IF(AZ59&gt;'Настройки'!$B$11,"Экстремальная вариативность. ",""))</x:f>
      </x:c>
      <x:c r="BH59" s="49" t="str">
        <x:f>IF(A59="","",IFERROR(VLOOKUP(BB59,'Настройки'!$D$3:$E$11,2,FALSE),"Сначала проверьте исходные данные и историю спроса.")&amp;" Уточните срок поставки, MOQ и критичность.")</x:f>
      </x:c>
      <x:c r="BI59" s="50" t="str">
        <x:f>IF(1&gt;'Настройки'!$B$3,"",IF(ISBLANK(F59),IF('Настройки'!$B$9="Нулевой спрос",0,""),IF(F59&lt;0,IF('Настройки'!$B$10="Исключить","",IF('Настройки'!$B$10="Абсолютные значения",ABS(F59),F59)),F59)))</x:f>
      </x:c>
      <x:c r="BJ59" s="50" t="str">
        <x:f>IF(2&gt;'Настройки'!$B$3,"",IF(ISBLANK(G59),IF('Настройки'!$B$9="Нулевой спрос",0,""),IF(G59&lt;0,IF('Настройки'!$B$10="Исключить","",IF('Настройки'!$B$10="Абсолютные значения",ABS(G59),G59)),G59)))</x:f>
      </x:c>
      <x:c r="BK59" s="50" t="str">
        <x:f>IF(3&gt;'Настройки'!$B$3,"",IF(ISBLANK(H59),IF('Настройки'!$B$9="Нулевой спрос",0,""),IF(H59&lt;0,IF('Настройки'!$B$10="Исключить","",IF('Настройки'!$B$10="Абсолютные значения",ABS(H59),H59)),H59)))</x:f>
      </x:c>
      <x:c r="BL59" s="50" t="str">
        <x:f>IF(4&gt;'Настройки'!$B$3,"",IF(ISBLANK(I59),IF('Настройки'!$B$9="Нулевой спрос",0,""),IF(I59&lt;0,IF('Настройки'!$B$10="Исключить","",IF('Настройки'!$B$10="Абсолютные значения",ABS(I59),I59)),I59)))</x:f>
      </x:c>
      <x:c r="BM59" s="50" t="str">
        <x:f>IF(5&gt;'Настройки'!$B$3,"",IF(ISBLANK(J59),IF('Настройки'!$B$9="Нулевой спрос",0,""),IF(J59&lt;0,IF('Настройки'!$B$10="Исключить","",IF('Настройки'!$B$10="Абсолютные значения",ABS(J59),J59)),J59)))</x:f>
      </x:c>
      <x:c r="BN59" s="50" t="str">
        <x:f>IF(6&gt;'Настройки'!$B$3,"",IF(ISBLANK(K59),IF('Настройки'!$B$9="Нулевой спрос",0,""),IF(K59&lt;0,IF('Настройки'!$B$10="Исключить","",IF('Настройки'!$B$10="Абсолютные значения",ABS(K59),K59)),K59)))</x:f>
      </x:c>
      <x:c r="BO59" s="50" t="str">
        <x:f>IF(7&gt;'Настройки'!$B$3,"",IF(ISBLANK(L59),IF('Настройки'!$B$9="Нулевой спрос",0,""),IF(L59&lt;0,IF('Настройки'!$B$10="Исключить","",IF('Настройки'!$B$10="Абсолютные значения",ABS(L59),L59)),L59)))</x:f>
      </x:c>
      <x:c r="BP59" s="50" t="str">
        <x:f>IF(8&gt;'Настройки'!$B$3,"",IF(ISBLANK(M59),IF('Настройки'!$B$9="Нулевой спрос",0,""),IF(M59&lt;0,IF('Настройки'!$B$10="Исключить","",IF('Настройки'!$B$10="Абсолютные значения",ABS(M59),M59)),M59)))</x:f>
      </x:c>
      <x:c r="BQ59" s="50" t="str">
        <x:f>IF(9&gt;'Настройки'!$B$3,"",IF(ISBLANK(N59),IF('Настройки'!$B$9="Нулевой спрос",0,""),IF(N59&lt;0,IF('Настройки'!$B$10="Исключить","",IF('Настройки'!$B$10="Абсолютные значения",ABS(N59),N59)),N59)))</x:f>
      </x:c>
      <x:c r="BR59" s="50" t="str">
        <x:f>IF(10&gt;'Настройки'!$B$3,"",IF(ISBLANK(O59),IF('Настройки'!$B$9="Нулевой спрос",0,""),IF(O59&lt;0,IF('Настройки'!$B$10="Исключить","",IF('Настройки'!$B$10="Абсолютные значения",ABS(O59),O59)),O59)))</x:f>
      </x:c>
      <x:c r="BS59" s="50" t="str">
        <x:f>IF(11&gt;'Настройки'!$B$3,"",IF(ISBLANK(P59),IF('Настройки'!$B$9="Нулевой спрос",0,""),IF(P59&lt;0,IF('Настройки'!$B$10="Исключить","",IF('Настройки'!$B$10="Абсолютные значения",ABS(P59),P59)),P59)))</x:f>
      </x:c>
      <x:c r="BT59" s="50" t="str">
        <x:f>IF(12&gt;'Настройки'!$B$3,"",IF(ISBLANK(Q59),IF('Настройки'!$B$9="Нулевой спрос",0,""),IF(Q59&lt;0,IF('Настройки'!$B$10="Исключить","",IF('Настройки'!$B$10="Абсолютные значения",ABS(Q59),Q59)),Q59)))</x:f>
      </x:c>
      <x:c r="BU59" s="50" t="str">
        <x:f>IF(13&gt;'Настройки'!$B$3,"",IF(ISBLANK(R59),IF('Настройки'!$B$9="Нулевой спрос",0,""),IF(R59&lt;0,IF('Настройки'!$B$10="Исключить","",IF('Настройки'!$B$10="Абсолютные значения",ABS(R59),R59)),R59)))</x:f>
      </x:c>
      <x:c r="BV59" s="50" t="str">
        <x:f>IF(14&gt;'Настройки'!$B$3,"",IF(ISBLANK(S59),IF('Настройки'!$B$9="Нулевой спрос",0,""),IF(S59&lt;0,IF('Настройки'!$B$10="Исключить","",IF('Настройки'!$B$10="Абсолютные значения",ABS(S59),S59)),S59)))</x:f>
      </x:c>
      <x:c r="BW59" s="50" t="str">
        <x:f>IF(15&gt;'Настройки'!$B$3,"",IF(ISBLANK(T59),IF('Настройки'!$B$9="Нулевой спрос",0,""),IF(T59&lt;0,IF('Настройки'!$B$10="Исключить","",IF('Настройки'!$B$10="Абсолютные значения",ABS(T59),T59)),T59)))</x:f>
      </x:c>
      <x:c r="BX59" s="50" t="str">
        <x:f>IF(16&gt;'Настройки'!$B$3,"",IF(ISBLANK(U59),IF('Настройки'!$B$9="Нулевой спрос",0,""),IF(U59&lt;0,IF('Настройки'!$B$10="Исключить","",IF('Настройки'!$B$10="Абсолютные значения",ABS(U59),U59)),U59)))</x:f>
      </x:c>
      <x:c r="BY59" s="50" t="str">
        <x:f>IF(17&gt;'Настройки'!$B$3,"",IF(ISBLANK(V59),IF('Настройки'!$B$9="Нулевой спрос",0,""),IF(V59&lt;0,IF('Настройки'!$B$10="Исключить","",IF('Настройки'!$B$10="Абсолютные значения",ABS(V59),V59)),V59)))</x:f>
      </x:c>
      <x:c r="BZ59" s="50" t="str">
        <x:f>IF(18&gt;'Настройки'!$B$3,"",IF(ISBLANK(W59),IF('Настройки'!$B$9="Нулевой спрос",0,""),IF(W59&lt;0,IF('Настройки'!$B$10="Исключить","",IF('Настройки'!$B$10="Абсолютные значения",ABS(W59),W59)),W59)))</x:f>
      </x:c>
      <x:c r="CA59" s="50" t="str">
        <x:f>IF(19&gt;'Настройки'!$B$3,"",IF(ISBLANK(X59),IF('Настройки'!$B$9="Нулевой спрос",0,""),IF(X59&lt;0,IF('Настройки'!$B$10="Исключить","",IF('Настройки'!$B$10="Абсолютные значения",ABS(X59),X59)),X59)))</x:f>
      </x:c>
      <x:c r="CB59" s="50" t="str">
        <x:f>IF(20&gt;'Настройки'!$B$3,"",IF(ISBLANK(Y59),IF('Настройки'!$B$9="Нулевой спрос",0,""),IF(Y59&lt;0,IF('Настройки'!$B$10="Исключить","",IF('Настройки'!$B$10="Абсолютные значения",ABS(Y59),Y59)),Y59)))</x:f>
      </x:c>
      <x:c r="CC59" s="50" t="str">
        <x:f>IF(21&gt;'Настройки'!$B$3,"",IF(ISBLANK(Z59),IF('Настройки'!$B$9="Нулевой спрос",0,""),IF(Z59&lt;0,IF('Настройки'!$B$10="Исключить","",IF('Настройки'!$B$10="Абсолютные значения",ABS(Z59),Z59)),Z59)))</x:f>
      </x:c>
      <x:c r="CD59" s="50" t="str">
        <x:f>IF(22&gt;'Настройки'!$B$3,"",IF(ISBLANK(AA59),IF('Настройки'!$B$9="Нулевой спрос",0,""),IF(AA59&lt;0,IF('Настройки'!$B$10="Исключить","",IF('Настройки'!$B$10="Абсолютные значения",ABS(AA59),AA59)),AA59)))</x:f>
      </x:c>
      <x:c r="CE59" s="50" t="str">
        <x:f>IF(23&gt;'Настройки'!$B$3,"",IF(ISBLANK(AB59),IF('Настройки'!$B$9="Нулевой спрос",0,""),IF(AB59&lt;0,IF('Настройки'!$B$10="Исключить","",IF('Настройки'!$B$10="Абсолютные значения",ABS(AB59),AB59)),AB59)))</x:f>
      </x:c>
      <x:c r="CF59" s="50" t="str">
        <x:f>IF(24&gt;'Настройки'!$B$3,"",IF(ISBLANK(AC59),IF('Настройки'!$B$9="Нулевой спрос",0,""),IF(AC59&lt;0,IF('Настройки'!$B$10="Исключить","",IF('Настройки'!$B$10="Абсолютные значения",ABS(AC59),AC59)),AC59)))</x:f>
      </x:c>
      <x:c r="CG59" s="50" t="str">
        <x:f>IF(25&gt;'Настройки'!$B$3,"",IF(ISBLANK(AD59),IF('Настройки'!$B$9="Нулевой спрос",0,""),IF(AD59&lt;0,IF('Настройки'!$B$10="Исключить","",IF('Настройки'!$B$10="Абсолютные значения",ABS(AD59),AD59)),AD59)))</x:f>
      </x:c>
      <x:c r="CH59" s="50" t="str">
        <x:f>IF(26&gt;'Настройки'!$B$3,"",IF(ISBLANK(AE59),IF('Настройки'!$B$9="Нулевой спрос",0,""),IF(AE59&lt;0,IF('Настройки'!$B$10="Исключить","",IF('Настройки'!$B$10="Абсолютные значения",ABS(AE59),AE59)),AE59)))</x:f>
      </x:c>
      <x:c r="CI59" s="50" t="str">
        <x:f>IF(27&gt;'Настройки'!$B$3,"",IF(ISBLANK(AF59),IF('Настройки'!$B$9="Нулевой спрос",0,""),IF(AF59&lt;0,IF('Настройки'!$B$10="Исключить","",IF('Настройки'!$B$10="Абсолютные значения",ABS(AF59),AF59)),AF59)))</x:f>
      </x:c>
      <x:c r="CJ59" s="50" t="str">
        <x:f>IF(28&gt;'Настройки'!$B$3,"",IF(ISBLANK(AG59),IF('Настройки'!$B$9="Нулевой спрос",0,""),IF(AG59&lt;0,IF('Настройки'!$B$10="Исключить","",IF('Настройки'!$B$10="Абсолютные значения",ABS(AG59),AG59)),AG59)))</x:f>
      </x:c>
      <x:c r="CK59" s="50" t="str">
        <x:f>IF(29&gt;'Настройки'!$B$3,"",IF(ISBLANK(AH59),IF('Настройки'!$B$9="Нулевой спрос",0,""),IF(AH59&lt;0,IF('Настройки'!$B$10="Исключить","",IF('Настройки'!$B$10="Абсолютные значения",ABS(AH59),AH59)),AH59)))</x:f>
      </x:c>
      <x:c r="CL59" s="50" t="str">
        <x:f>IF(30&gt;'Настройки'!$B$3,"",IF(ISBLANK(AI59),IF('Настройки'!$B$9="Нулевой спрос",0,""),IF(AI59&lt;0,IF('Настройки'!$B$10="Исключить","",IF('Настройки'!$B$10="Абсолютные значения",ABS(AI59),AI59)),AI59)))</x:f>
      </x:c>
      <x:c r="CM59" s="50" t="str">
        <x:f>IF(31&gt;'Настройки'!$B$3,"",IF(ISBLANK(AJ59),IF('Настройки'!$B$9="Нулевой спрос",0,""),IF(AJ59&lt;0,IF('Настройки'!$B$10="Исключить","",IF('Настройки'!$B$10="Абсолютные значения",ABS(AJ59),AJ59)),AJ59)))</x:f>
      </x:c>
      <x:c r="CN59" s="50" t="str">
        <x:f>IF(32&gt;'Настройки'!$B$3,"",IF(ISBLANK(AK59),IF('Настройки'!$B$9="Нулевой спрос",0,""),IF(AK59&lt;0,IF('Настройки'!$B$10="Исключить","",IF('Настройки'!$B$10="Абсолютные значения",ABS(AK59),AK59)),AK59)))</x:f>
      </x:c>
      <x:c r="CO59" s="50" t="str">
        <x:f>IF(33&gt;'Настройки'!$B$3,"",IF(ISBLANK(AL59),IF('Настройки'!$B$9="Нулевой спрос",0,""),IF(AL59&lt;0,IF('Настройки'!$B$10="Исключить","",IF('Настройки'!$B$10="Абсолютные значения",ABS(AL59),AL59)),AL59)))</x:f>
      </x:c>
      <x:c r="CP59" s="50" t="str">
        <x:f>IF(34&gt;'Настройки'!$B$3,"",IF(ISBLANK(AM59),IF('Настройки'!$B$9="Нулевой спрос",0,""),IF(AM59&lt;0,IF('Настройки'!$B$10="Исключить","",IF('Настройки'!$B$10="Абсолютные значения",ABS(AM59),AM59)),AM59)))</x:f>
      </x:c>
      <x:c r="CQ59" s="50" t="str">
        <x:f>IF(35&gt;'Настройки'!$B$3,"",IF(ISBLANK(AN59),IF('Настройки'!$B$9="Нулевой спрос",0,""),IF(AN59&lt;0,IF('Настройки'!$B$10="Исключить","",IF('Настройки'!$B$10="Абсолютные значения",ABS(AN59),AN59)),AN59)))</x:f>
      </x:c>
      <x:c r="CR59" s="50" t="str">
        <x:f>IF(36&gt;'Настройки'!$B$3,"",IF(ISBLANK(AO59),IF('Настройки'!$B$9="Нулевой спрос",0,""),IF(AO59&lt;0,IF('Настройки'!$B$10="Исключить","",IF('Настройки'!$B$10="Абсолютные значения",ABS(AO59),AO59)),AO59)))</x:f>
      </x:c>
      <x:c r="CS59" s="50" t="str">
        <x:f>IF(OR(1&gt;'Настройки'!$B$3,ISBLANK(BI59),BI59=0),"",BI59)</x:f>
      </x:c>
      <x:c r="CT59" s="50" t="str">
        <x:f>IF(OR(2&gt;'Настройки'!$B$3,ISBLANK(BJ59),BJ59=0),"",BJ59)</x:f>
      </x:c>
      <x:c r="CU59" s="50" t="str">
        <x:f>IF(OR(3&gt;'Настройки'!$B$3,ISBLANK(BK59),BK59=0),"",BK59)</x:f>
      </x:c>
      <x:c r="CV59" s="50" t="str">
        <x:f>IF(OR(4&gt;'Настройки'!$B$3,ISBLANK(BL59),BL59=0),"",BL59)</x:f>
      </x:c>
      <x:c r="CW59" s="50" t="str">
        <x:f>IF(OR(5&gt;'Настройки'!$B$3,ISBLANK(BM59),BM59=0),"",BM59)</x:f>
      </x:c>
      <x:c r="CX59" s="50" t="str">
        <x:f>IF(OR(6&gt;'Настройки'!$B$3,ISBLANK(BN59),BN59=0),"",BN59)</x:f>
      </x:c>
      <x:c r="CY59" s="50" t="str">
        <x:f>IF(OR(7&gt;'Настройки'!$B$3,ISBLANK(BO59),BO59=0),"",BO59)</x:f>
      </x:c>
      <x:c r="CZ59" s="50" t="str">
        <x:f>IF(OR(8&gt;'Настройки'!$B$3,ISBLANK(BP59),BP59=0),"",BP59)</x:f>
      </x:c>
      <x:c r="DA59" s="50" t="str">
        <x:f>IF(OR(9&gt;'Настройки'!$B$3,ISBLANK(BQ59),BQ59=0),"",BQ59)</x:f>
      </x:c>
      <x:c r="DB59" s="50" t="str">
        <x:f>IF(OR(10&gt;'Настройки'!$B$3,ISBLANK(BR59),BR59=0),"",BR59)</x:f>
      </x:c>
      <x:c r="DC59" s="50" t="str">
        <x:f>IF(OR(11&gt;'Настройки'!$B$3,ISBLANK(BS59),BS59=0),"",BS59)</x:f>
      </x:c>
      <x:c r="DD59" s="50" t="str">
        <x:f>IF(OR(12&gt;'Настройки'!$B$3,ISBLANK(BT59),BT59=0),"",BT59)</x:f>
      </x:c>
      <x:c r="DE59" s="50" t="str">
        <x:f>IF(OR(13&gt;'Настройки'!$B$3,ISBLANK(BU59),BU59=0),"",BU59)</x:f>
      </x:c>
      <x:c r="DF59" s="50" t="str">
        <x:f>IF(OR(14&gt;'Настройки'!$B$3,ISBLANK(BV59),BV59=0),"",BV59)</x:f>
      </x:c>
      <x:c r="DG59" s="50" t="str">
        <x:f>IF(OR(15&gt;'Настройки'!$B$3,ISBLANK(BW59),BW59=0),"",BW59)</x:f>
      </x:c>
      <x:c r="DH59" s="50" t="str">
        <x:f>IF(OR(16&gt;'Настройки'!$B$3,ISBLANK(BX59),BX59=0),"",BX59)</x:f>
      </x:c>
      <x:c r="DI59" s="50" t="str">
        <x:f>IF(OR(17&gt;'Настройки'!$B$3,ISBLANK(BY59),BY59=0),"",BY59)</x:f>
      </x:c>
      <x:c r="DJ59" s="50" t="str">
        <x:f>IF(OR(18&gt;'Настройки'!$B$3,ISBLANK(BZ59),BZ59=0),"",BZ59)</x:f>
      </x:c>
      <x:c r="DK59" s="50" t="str">
        <x:f>IF(OR(19&gt;'Настройки'!$B$3,ISBLANK(CA59),CA59=0),"",CA59)</x:f>
      </x:c>
      <x:c r="DL59" s="50" t="str">
        <x:f>IF(OR(20&gt;'Настройки'!$B$3,ISBLANK(CB59),CB59=0),"",CB59)</x:f>
      </x:c>
      <x:c r="DM59" s="50" t="str">
        <x:f>IF(OR(21&gt;'Настройки'!$B$3,ISBLANK(CC59),CC59=0),"",CC59)</x:f>
      </x:c>
      <x:c r="DN59" s="50" t="str">
        <x:f>IF(OR(22&gt;'Настройки'!$B$3,ISBLANK(CD59),CD59=0),"",CD59)</x:f>
      </x:c>
      <x:c r="DO59" s="50" t="str">
        <x:f>IF(OR(23&gt;'Настройки'!$B$3,ISBLANK(CE59),CE59=0),"",CE59)</x:f>
      </x:c>
      <x:c r="DP59" s="50" t="str">
        <x:f>IF(OR(24&gt;'Настройки'!$B$3,ISBLANK(CF59),CF59=0),"",CF59)</x:f>
      </x:c>
      <x:c r="DQ59" s="50" t="str">
        <x:f>IF(OR(25&gt;'Настройки'!$B$3,ISBLANK(CG59),CG59=0),"",CG59)</x:f>
      </x:c>
      <x:c r="DR59" s="50" t="str">
        <x:f>IF(OR(26&gt;'Настройки'!$B$3,ISBLANK(CH59),CH59=0),"",CH59)</x:f>
      </x:c>
      <x:c r="DS59" s="50" t="str">
        <x:f>IF(OR(27&gt;'Настройки'!$B$3,ISBLANK(CI59),CI59=0),"",CI59)</x:f>
      </x:c>
      <x:c r="DT59" s="50" t="str">
        <x:f>IF(OR(28&gt;'Настройки'!$B$3,ISBLANK(CJ59),CJ59=0),"",CJ59)</x:f>
      </x:c>
      <x:c r="DU59" s="50" t="str">
        <x:f>IF(OR(29&gt;'Настройки'!$B$3,ISBLANK(CK59),CK59=0),"",CK59)</x:f>
      </x:c>
      <x:c r="DV59" s="50" t="str">
        <x:f>IF(OR(30&gt;'Настройки'!$B$3,ISBLANK(CL59),CL59=0),"",CL59)</x:f>
      </x:c>
      <x:c r="DW59" s="50" t="str">
        <x:f>IF(OR(31&gt;'Настройки'!$B$3,ISBLANK(CM59),CM59=0),"",CM59)</x:f>
      </x:c>
      <x:c r="DX59" s="50" t="str">
        <x:f>IF(OR(32&gt;'Настройки'!$B$3,ISBLANK(CN59),CN59=0),"",CN59)</x:f>
      </x:c>
      <x:c r="DY59" s="50" t="str">
        <x:f>IF(OR(33&gt;'Настройки'!$B$3,ISBLANK(CO59),CO59=0),"",CO59)</x:f>
      </x:c>
      <x:c r="DZ59" s="50" t="str">
        <x:f>IF(OR(34&gt;'Настройки'!$B$3,ISBLANK(CP59),CP59=0),"",CP59)</x:f>
      </x:c>
      <x:c r="EA59" s="50" t="str">
        <x:f>IF(OR(35&gt;'Настройки'!$B$3,ISBLANK(CQ59),CQ59=0),"",CQ59)</x:f>
      </x:c>
      <x:c r="EB59" s="50" t="str">
        <x:f>IF(OR(36&gt;'Настройки'!$B$3,ISBLANK(CR59),CR59=0),"",CR59)</x:f>
      </x:c>
      <x:c r="EC59" s="50" t="str">
        <x:f>IF(A59="","",IF(OR(BB59="AZ",BB59="BZ"),10000+ROW(),IF(AZ59&gt;'Настройки'!$B$11,20000+ROW(),IF(BF59&lt;&gt;"Обычный",30000+ROW(),IF(AX59&lt;=0,40000+ROW(),"")))))</x:f>
      </x:c>
      <x:c r="ED59" s="50" t="str">
        <x:f>IF(EC59="","",COUNTIFS($EC$2:$EC$1001,"&gt;0",$EC$2:$EC$1001,"&lt;"&amp;EC59)+1)</x:f>
      </x:c>
    </x:row>
    <x:row r="60">
      <x:c r="A60" s="115"/>
      <x:c r="B60" s="115"/>
      <x:c r="C60" s="115"/>
      <x:c r="D60" s="118"/>
      <x:c r="E60" s="118"/>
      <x:c r="F60" s="118"/>
      <x:c r="G60" s="118"/>
      <x:c r="H60" s="118"/>
      <x:c r="I60" s="118"/>
      <x:c r="J60" s="118"/>
      <x:c r="K60" s="118"/>
      <x:c r="L60" s="118"/>
      <x:c r="M60" s="118"/>
      <x:c r="N60" s="118"/>
      <x:c r="O60" s="118"/>
      <x:c r="P60" s="118"/>
      <x:c r="Q60" s="118"/>
      <x:c r="R60" s="118"/>
      <x:c r="S60" s="118"/>
      <x:c r="T60" s="118"/>
      <x:c r="U60" s="118"/>
      <x:c r="V60" s="118"/>
      <x:c r="W60" s="118"/>
      <x:c r="X60" s="118"/>
      <x:c r="Y60" s="118"/>
      <x:c r="Z60" s="118"/>
      <x:c r="AA60" s="118"/>
      <x:c r="AB60" s="118"/>
      <x:c r="AC60" s="118"/>
      <x:c r="AD60" s="118"/>
      <x:c r="AE60" s="118"/>
      <x:c r="AF60" s="118"/>
      <x:c r="AG60" s="118"/>
      <x:c r="AH60" s="118"/>
      <x:c r="AI60" s="118"/>
      <x:c r="AJ60" s="118"/>
      <x:c r="AK60" s="118"/>
      <x:c r="AL60" s="118"/>
      <x:c r="AM60" s="118"/>
      <x:c r="AN60" s="118"/>
      <x:c r="AO60" s="118"/>
      <x:c r="AP60" s="115"/>
      <x:c r="AQ60" s="49" t="str">
        <x:f>IF(A60="","",COUNT(BI60:INDEX(BI60:CR60,1,'Настройки'!$B$3)))</x:f>
      </x:c>
      <x:c r="AR60" s="49" t="str">
        <x:f>IF(A60="","",SUM(BI60:INDEX(BI60:CR60,1,'Настройки'!$B$3)))</x:f>
      </x:c>
      <x:c r="AS60" s="58" t="str">
        <x:f>IF(A60="","",IF('Настройки'!$B$4="Стоимость потребления",AR60*D60,IF('Настройки'!$B$4="Количество",AR60,E60)))</x:f>
      </x:c>
      <x:c r="AT60" s="61" t="str">
        <x:f>IF(OR(A60="",AS60&lt;0,SUM($AS$2:$AS$1001)&lt;=0),"",AS60/SUM($AS$2:$AS$1001))</x:f>
      </x:c>
      <x:c r="AU60" s="61" t="str">
        <x:f>IF(OR(A60="",AS60&lt;0,SUM($AS$2:$AS$1001)&lt;=0),"",SUMIFS($AS$2:$AS$1001,$AS$2:$AS$1001,"&gt;"&amp;AS60)/SUM($AS$2:$AS$1001))</x:f>
      </x:c>
      <x:c r="AV60" s="61" t="str">
        <x:f>IF(OR(A60="",AS60&lt;0,SUM($AS$2:$AS$1001)&lt;=0),"",SUMIFS($AS$2:$AS$1001,$AS$2:$AS$1001,"&gt;="&amp;AS60)/SUM($AS$2:$AS$1001))</x:f>
      </x:c>
      <x:c r="AW60" s="49" t="str">
        <x:f>IF(A60="","",IF(SUM($AS$2:$AS$1001)&lt;=0,"Не определён",IF(AS60&lt;0,"Исключение",IF(AU60&lt;'Настройки'!$B$5,"A",IF(AU60&lt;'Настройки'!$B$6,"B","C")))))</x:f>
      </x:c>
      <x:c r="AX60" s="58" t="str">
        <x:f>IF(A60="","",IF(AQ60=0,"",AVERAGE(BI60:INDEX(BI60:CR60,1,'Настройки'!$B$3))))</x:f>
      </x:c>
      <x:c r="AY60" s="58" t="str">
        <x:f>IF(OR(A60="",AQ60=0),"",STDEVP(BI60:INDEX(BI60:CR60,1,'Настройки'!$B$3)))</x:f>
      </x:c>
      <x:c r="AZ60" s="61" t="str">
        <x:f>IF(OR(A60="",AQ60&lt;'Настройки'!$B$12,AX60&lt;=0,AND('Настройки'!$B$10="Блокировать",COUNTIF(F60:INDEX(F60:AO60,1,'Настройки'!$B$3),"&lt;0")&gt;0)),"",AY60/ABS(AX60))</x:f>
      </x:c>
      <x:c r="BA60" s="49" t="str">
        <x:f>IF(A60="","",IF(AND('Настройки'!$B$10="Блокировать",COUNTIF(F60:INDEX(F60:AO60,1,'Настройки'!$B$3),"&lt;0")&gt;0),"Не определён",IF(AQ60&lt;'Настройки'!$B$12,"Не определён",IF(AX60=0,"Нет спроса",IF(AX60&lt;0,"Не определён",IF(AZ60&lt;='Настройки'!$B$7,"X",IF(AZ60&lt;='Настройки'!$B$8,"Y","Z")))))))</x:f>
      </x:c>
      <x:c r="BB60" s="49" t="str">
        <x:f>IF(OR(A60="",LEN(AW60)&lt;&gt;1,LEN(BA60)&lt;&gt;1),"",AW60&amp;BA60)</x:f>
      </x:c>
      <x:c r="BC60" s="61" t="str">
        <x:f>IF(OR(A60="",AQ60=0),"",(COUNT(BI60:INDEX(BI60:CR60,1,'Настройки'!$B$3))-COUNT(CS60:INDEX(CS60:EB60,1,'Настройки'!$B$3)))/AQ60)</x:f>
      </x:c>
      <x:c r="BD60" s="64" t="str">
        <x:f>IF(OR(A60="",COUNT(CS60:INDEX(CS60:EB60,1,'Настройки'!$B$3))=0),"",AQ60/COUNT(CS60:INDEX(CS60:EB60,1,'Настройки'!$B$3)))</x:f>
      </x:c>
      <x:c r="BE60" s="64" t="str">
        <x:f>IF(OR(A60="",COUNT(CS60:INDEX(CS60:EB60,1,'Настройки'!$B$3))=0),"",IF(AVERAGE(CS60:INDEX(CS60:EB60,1,'Настройки'!$B$3))=0,"",(STDEVP(CS60:INDEX(CS60:EB60,1,'Настройки'!$B$3))/ABS(AVERAGE(CS60:INDEX(CS60:EB60,1,'Настройки'!$B$3))))^2))</x:f>
      </x:c>
      <x:c r="BF60" s="49" t="str">
        <x:f>IF(A60="","",IF(AQ60&lt;3,"Недостаточно",IF(AQ60&lt;6,"Предварительный","Обычный")))</x:f>
      </x:c>
      <x:c r="BG60" s="49" t="str">
        <x:f>IF(A60="","",IF(COUNTIF(F60:INDEX(F60:AO60,1,'Настройки'!$B$3),"&lt;0")&gt;0,IF('Настройки'!$B$10="Блокировать","Отрицательный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"),"")&amp;IF(AQ60&lt;3,"Недостаточно истории. ",IF(AQ60&lt;6,"Предварительная классификация. ",""))&amp;IF(AX60=0,"Нет спроса за горизонт. ","")&amp;IF(AZ60&gt;'Настройки'!$B$11,"Экстремальная вариативность. ",""))</x:f>
      </x:c>
      <x:c r="BH60" s="49" t="str">
        <x:f>IF(A60="","",IFERROR(VLOOKUP(BB60,'Настройки'!$D$3:$E$11,2,FALSE),"Сначала проверьте исходные данные и историю спроса.")&amp;" Уточните срок поставки, MOQ и критичность.")</x:f>
      </x:c>
      <x:c r="BI60" s="50" t="str">
        <x:f>IF(1&gt;'Настройки'!$B$3,"",IF(ISBLANK(F60),IF('Настройки'!$B$9="Нулевой спрос",0,""),IF(F60&lt;0,IF('Настройки'!$B$10="Исключить","",IF('Настройки'!$B$10="Абсолютные значения",ABS(F60),F60)),F60)))</x:f>
      </x:c>
      <x:c r="BJ60" s="50" t="str">
        <x:f>IF(2&gt;'Настройки'!$B$3,"",IF(ISBLANK(G60),IF('Настройки'!$B$9="Нулевой спрос",0,""),IF(G60&lt;0,IF('Настройки'!$B$10="Исключить","",IF('Настройки'!$B$10="Абсолютные значения",ABS(G60),G60)),G60)))</x:f>
      </x:c>
      <x:c r="BK60" s="50" t="str">
        <x:f>IF(3&gt;'Настройки'!$B$3,"",IF(ISBLANK(H60),IF('Настройки'!$B$9="Нулевой спрос",0,""),IF(H60&lt;0,IF('Настройки'!$B$10="Исключить","",IF('Настройки'!$B$10="Абсолютные значения",ABS(H60),H60)),H60)))</x:f>
      </x:c>
      <x:c r="BL60" s="50" t="str">
        <x:f>IF(4&gt;'Настройки'!$B$3,"",IF(ISBLANK(I60),IF('Настройки'!$B$9="Нулевой спрос",0,""),IF(I60&lt;0,IF('Настройки'!$B$10="Исключить","",IF('Настройки'!$B$10="Абсолютные значения",ABS(I60),I60)),I60)))</x:f>
      </x:c>
      <x:c r="BM60" s="50" t="str">
        <x:f>IF(5&gt;'Настройки'!$B$3,"",IF(ISBLANK(J60),IF('Настройки'!$B$9="Нулевой спрос",0,""),IF(J60&lt;0,IF('Настройки'!$B$10="Исключить","",IF('Настройки'!$B$10="Абсолютные значения",ABS(J60),J60)),J60)))</x:f>
      </x:c>
      <x:c r="BN60" s="50" t="str">
        <x:f>IF(6&gt;'Настройки'!$B$3,"",IF(ISBLANK(K60),IF('Настройки'!$B$9="Нулевой спрос",0,""),IF(K60&lt;0,IF('Настройки'!$B$10="Исключить","",IF('Настройки'!$B$10="Абсолютные значения",ABS(K60),K60)),K60)))</x:f>
      </x:c>
      <x:c r="BO60" s="50" t="str">
        <x:f>IF(7&gt;'Настройки'!$B$3,"",IF(ISBLANK(L60),IF('Настройки'!$B$9="Нулевой спрос",0,""),IF(L60&lt;0,IF('Настройки'!$B$10="Исключить","",IF('Настройки'!$B$10="Абсолютные значения",ABS(L60),L60)),L60)))</x:f>
      </x:c>
      <x:c r="BP60" s="50" t="str">
        <x:f>IF(8&gt;'Настройки'!$B$3,"",IF(ISBLANK(M60),IF('Настройки'!$B$9="Нулевой спрос",0,""),IF(M60&lt;0,IF('Настройки'!$B$10="Исключить","",IF('Настройки'!$B$10="Абсолютные значения",ABS(M60),M60)),M60)))</x:f>
      </x:c>
      <x:c r="BQ60" s="50" t="str">
        <x:f>IF(9&gt;'Настройки'!$B$3,"",IF(ISBLANK(N60),IF('Настройки'!$B$9="Нулевой спрос",0,""),IF(N60&lt;0,IF('Настройки'!$B$10="Исключить","",IF('Настройки'!$B$10="Абсолютные значения",ABS(N60),N60)),N60)))</x:f>
      </x:c>
      <x:c r="BR60" s="50" t="str">
        <x:f>IF(10&gt;'Настройки'!$B$3,"",IF(ISBLANK(O60),IF('Настройки'!$B$9="Нулевой спрос",0,""),IF(O60&lt;0,IF('Настройки'!$B$10="Исключить","",IF('Настройки'!$B$10="Абсолютные значения",ABS(O60),O60)),O60)))</x:f>
      </x:c>
      <x:c r="BS60" s="50" t="str">
        <x:f>IF(11&gt;'Настройки'!$B$3,"",IF(ISBLANK(P60),IF('Настройки'!$B$9="Нулевой спрос",0,""),IF(P60&lt;0,IF('Настройки'!$B$10="Исключить","",IF('Настройки'!$B$10="Абсолютные значения",ABS(P60),P60)),P60)))</x:f>
      </x:c>
      <x:c r="BT60" s="50" t="str">
        <x:f>IF(12&gt;'Настройки'!$B$3,"",IF(ISBLANK(Q60),IF('Настройки'!$B$9="Нулевой спрос",0,""),IF(Q60&lt;0,IF('Настройки'!$B$10="Исключить","",IF('Настройки'!$B$10="Абсолютные значения",ABS(Q60),Q60)),Q60)))</x:f>
      </x:c>
      <x:c r="BU60" s="50" t="str">
        <x:f>IF(13&gt;'Настройки'!$B$3,"",IF(ISBLANK(R60),IF('Настройки'!$B$9="Нулевой спрос",0,""),IF(R60&lt;0,IF('Настройки'!$B$10="Исключить","",IF('Настройки'!$B$10="Абсолютные значения",ABS(R60),R60)),R60)))</x:f>
      </x:c>
      <x:c r="BV60" s="50" t="str">
        <x:f>IF(14&gt;'Настройки'!$B$3,"",IF(ISBLANK(S60),IF('Настройки'!$B$9="Нулевой спрос",0,""),IF(S60&lt;0,IF('Настройки'!$B$10="Исключить","",IF('Настройки'!$B$10="Абсолютные значения",ABS(S60),S60)),S60)))</x:f>
      </x:c>
      <x:c r="BW60" s="50" t="str">
        <x:f>IF(15&gt;'Настройки'!$B$3,"",IF(ISBLANK(T60),IF('Настройки'!$B$9="Нулевой спрос",0,""),IF(T60&lt;0,IF('Настройки'!$B$10="Исключить","",IF('Настройки'!$B$10="Абсолютные значения",ABS(T60),T60)),T60)))</x:f>
      </x:c>
      <x:c r="BX60" s="50" t="str">
        <x:f>IF(16&gt;'Настройки'!$B$3,"",IF(ISBLANK(U60),IF('Настройки'!$B$9="Нулевой спрос",0,""),IF(U60&lt;0,IF('Настройки'!$B$10="Исключить","",IF('Настройки'!$B$10="Абсолютные значения",ABS(U60),U60)),U60)))</x:f>
      </x:c>
      <x:c r="BY60" s="50" t="str">
        <x:f>IF(17&gt;'Настройки'!$B$3,"",IF(ISBLANK(V60),IF('Настройки'!$B$9="Нулевой спрос",0,""),IF(V60&lt;0,IF('Настройки'!$B$10="Исключить","",IF('Настройки'!$B$10="Абсолютные значения",ABS(V60),V60)),V60)))</x:f>
      </x:c>
      <x:c r="BZ60" s="50" t="str">
        <x:f>IF(18&gt;'Настройки'!$B$3,"",IF(ISBLANK(W60),IF('Настройки'!$B$9="Нулевой спрос",0,""),IF(W60&lt;0,IF('Настройки'!$B$10="Исключить","",IF('Настройки'!$B$10="Абсолютные значения",ABS(W60),W60)),W60)))</x:f>
      </x:c>
      <x:c r="CA60" s="50" t="str">
        <x:f>IF(19&gt;'Настройки'!$B$3,"",IF(ISBLANK(X60),IF('Настройки'!$B$9="Нулевой спрос",0,""),IF(X60&lt;0,IF('Настройки'!$B$10="Исключить","",IF('Настройки'!$B$10="Абсолютные значения",ABS(X60),X60)),X60)))</x:f>
      </x:c>
      <x:c r="CB60" s="50" t="str">
        <x:f>IF(20&gt;'Настройки'!$B$3,"",IF(ISBLANK(Y60),IF('Настройки'!$B$9="Нулевой спрос",0,""),IF(Y60&lt;0,IF('Настройки'!$B$10="Исключить","",IF('Настройки'!$B$10="Абсолютные значения",ABS(Y60),Y60)),Y60)))</x:f>
      </x:c>
      <x:c r="CC60" s="50" t="str">
        <x:f>IF(21&gt;'Настройки'!$B$3,"",IF(ISBLANK(Z60),IF('Настройки'!$B$9="Нулевой спрос",0,""),IF(Z60&lt;0,IF('Настройки'!$B$10="Исключить","",IF('Настройки'!$B$10="Абсолютные значения",ABS(Z60),Z60)),Z60)))</x:f>
      </x:c>
      <x:c r="CD60" s="50" t="str">
        <x:f>IF(22&gt;'Настройки'!$B$3,"",IF(ISBLANK(AA60),IF('Настройки'!$B$9="Нулевой спрос",0,""),IF(AA60&lt;0,IF('Настройки'!$B$10="Исключить","",IF('Настройки'!$B$10="Абсолютные значения",ABS(AA60),AA60)),AA60)))</x:f>
      </x:c>
      <x:c r="CE60" s="50" t="str">
        <x:f>IF(23&gt;'Настройки'!$B$3,"",IF(ISBLANK(AB60),IF('Настройки'!$B$9="Нулевой спрос",0,""),IF(AB60&lt;0,IF('Настройки'!$B$10="Исключить","",IF('Настройки'!$B$10="Абсолютные значения",ABS(AB60),AB60)),AB60)))</x:f>
      </x:c>
      <x:c r="CF60" s="50" t="str">
        <x:f>IF(24&gt;'Настройки'!$B$3,"",IF(ISBLANK(AC60),IF('Настройки'!$B$9="Нулевой спрос",0,""),IF(AC60&lt;0,IF('Настройки'!$B$10="Исключить","",IF('Настройки'!$B$10="Абсолютные значения",ABS(AC60),AC60)),AC60)))</x:f>
      </x:c>
      <x:c r="CG60" s="50" t="str">
        <x:f>IF(25&gt;'Настройки'!$B$3,"",IF(ISBLANK(AD60),IF('Настройки'!$B$9="Нулевой спрос",0,""),IF(AD60&lt;0,IF('Настройки'!$B$10="Исключить","",IF('Настройки'!$B$10="Абсолютные значения",ABS(AD60),AD60)),AD60)))</x:f>
      </x:c>
      <x:c r="CH60" s="50" t="str">
        <x:f>IF(26&gt;'Настройки'!$B$3,"",IF(ISBLANK(AE60),IF('Настройки'!$B$9="Нулевой спрос",0,""),IF(AE60&lt;0,IF('Настройки'!$B$10="Исключить","",IF('Настройки'!$B$10="Абсолютные значения",ABS(AE60),AE60)),AE60)))</x:f>
      </x:c>
      <x:c r="CI60" s="50" t="str">
        <x:f>IF(27&gt;'Настройки'!$B$3,"",IF(ISBLANK(AF60),IF('Настройки'!$B$9="Нулевой спрос",0,""),IF(AF60&lt;0,IF('Настройки'!$B$10="Исключить","",IF('Настройки'!$B$10="Абсолютные значения",ABS(AF60),AF60)),AF60)))</x:f>
      </x:c>
      <x:c r="CJ60" s="50" t="str">
        <x:f>IF(28&gt;'Настройки'!$B$3,"",IF(ISBLANK(AG60),IF('Настройки'!$B$9="Нулевой спрос",0,""),IF(AG60&lt;0,IF('Настройки'!$B$10="Исключить","",IF('Настройки'!$B$10="Абсолютные значения",ABS(AG60),AG60)),AG60)))</x:f>
      </x:c>
      <x:c r="CK60" s="50" t="str">
        <x:f>IF(29&gt;'Настройки'!$B$3,"",IF(ISBLANK(AH60),IF('Настройки'!$B$9="Нулевой спрос",0,""),IF(AH60&lt;0,IF('Настройки'!$B$10="Исключить","",IF('Настройки'!$B$10="Абсолютные значения",ABS(AH60),AH60)),AH60)))</x:f>
      </x:c>
      <x:c r="CL60" s="50" t="str">
        <x:f>IF(30&gt;'Настройки'!$B$3,"",IF(ISBLANK(AI60),IF('Настройки'!$B$9="Нулевой спрос",0,""),IF(AI60&lt;0,IF('Настройки'!$B$10="Исключить","",IF('Настройки'!$B$10="Абсолютные значения",ABS(AI60),AI60)),AI60)))</x:f>
      </x:c>
      <x:c r="CM60" s="50" t="str">
        <x:f>IF(31&gt;'Настройки'!$B$3,"",IF(ISBLANK(AJ60),IF('Настройки'!$B$9="Нулевой спрос",0,""),IF(AJ60&lt;0,IF('Настройки'!$B$10="Исключить","",IF('Настройки'!$B$10="Абсолютные значения",ABS(AJ60),AJ60)),AJ60)))</x:f>
      </x:c>
      <x:c r="CN60" s="50" t="str">
        <x:f>IF(32&gt;'Настройки'!$B$3,"",IF(ISBLANK(AK60),IF('Настройки'!$B$9="Нулевой спрос",0,""),IF(AK60&lt;0,IF('Настройки'!$B$10="Исключить","",IF('Настройки'!$B$10="Абсолютные значения",ABS(AK60),AK60)),AK60)))</x:f>
      </x:c>
      <x:c r="CO60" s="50" t="str">
        <x:f>IF(33&gt;'Настройки'!$B$3,"",IF(ISBLANK(AL60),IF('Настройки'!$B$9="Нулевой спрос",0,""),IF(AL60&lt;0,IF('Настройки'!$B$10="Исключить","",IF('Настройки'!$B$10="Абсолютные значения",ABS(AL60),AL60)),AL60)))</x:f>
      </x:c>
      <x:c r="CP60" s="50" t="str">
        <x:f>IF(34&gt;'Настройки'!$B$3,"",IF(ISBLANK(AM60),IF('Настройки'!$B$9="Нулевой спрос",0,""),IF(AM60&lt;0,IF('Настройки'!$B$10="Исключить","",IF('Настройки'!$B$10="Абсолютные значения",ABS(AM60),AM60)),AM60)))</x:f>
      </x:c>
      <x:c r="CQ60" s="50" t="str">
        <x:f>IF(35&gt;'Настройки'!$B$3,"",IF(ISBLANK(AN60),IF('Настройки'!$B$9="Нулевой спрос",0,""),IF(AN60&lt;0,IF('Настройки'!$B$10="Исключить","",IF('Настройки'!$B$10="Абсолютные значения",ABS(AN60),AN60)),AN60)))</x:f>
      </x:c>
      <x:c r="CR60" s="50" t="str">
        <x:f>IF(36&gt;'Настройки'!$B$3,"",IF(ISBLANK(AO60),IF('Настройки'!$B$9="Нулевой спрос",0,""),IF(AO60&lt;0,IF('Настройки'!$B$10="Исключить","",IF('Настройки'!$B$10="Абсолютные значения",ABS(AO60),AO60)),AO60)))</x:f>
      </x:c>
      <x:c r="CS60" s="50" t="str">
        <x:f>IF(OR(1&gt;'Настройки'!$B$3,ISBLANK(BI60),BI60=0),"",BI60)</x:f>
      </x:c>
      <x:c r="CT60" s="50" t="str">
        <x:f>IF(OR(2&gt;'Настройки'!$B$3,ISBLANK(BJ60),BJ60=0),"",BJ60)</x:f>
      </x:c>
      <x:c r="CU60" s="50" t="str">
        <x:f>IF(OR(3&gt;'Настройки'!$B$3,ISBLANK(BK60),BK60=0),"",BK60)</x:f>
      </x:c>
      <x:c r="CV60" s="50" t="str">
        <x:f>IF(OR(4&gt;'Настройки'!$B$3,ISBLANK(BL60),BL60=0),"",BL60)</x:f>
      </x:c>
      <x:c r="CW60" s="50" t="str">
        <x:f>IF(OR(5&gt;'Настройки'!$B$3,ISBLANK(BM60),BM60=0),"",BM60)</x:f>
      </x:c>
      <x:c r="CX60" s="50" t="str">
        <x:f>IF(OR(6&gt;'Настройки'!$B$3,ISBLANK(BN60),BN60=0),"",BN60)</x:f>
      </x:c>
      <x:c r="CY60" s="50" t="str">
        <x:f>IF(OR(7&gt;'Настройки'!$B$3,ISBLANK(BO60),BO60=0),"",BO60)</x:f>
      </x:c>
      <x:c r="CZ60" s="50" t="str">
        <x:f>IF(OR(8&gt;'Настройки'!$B$3,ISBLANK(BP60),BP60=0),"",BP60)</x:f>
      </x:c>
      <x:c r="DA60" s="50" t="str">
        <x:f>IF(OR(9&gt;'Настройки'!$B$3,ISBLANK(BQ60),BQ60=0),"",BQ60)</x:f>
      </x:c>
      <x:c r="DB60" s="50" t="str">
        <x:f>IF(OR(10&gt;'Настройки'!$B$3,ISBLANK(BR60),BR60=0),"",BR60)</x:f>
      </x:c>
      <x:c r="DC60" s="50" t="str">
        <x:f>IF(OR(11&gt;'Настройки'!$B$3,ISBLANK(BS60),BS60=0),"",BS60)</x:f>
      </x:c>
      <x:c r="DD60" s="50" t="str">
        <x:f>IF(OR(12&gt;'Настройки'!$B$3,ISBLANK(BT60),BT60=0),"",BT60)</x:f>
      </x:c>
      <x:c r="DE60" s="50" t="str">
        <x:f>IF(OR(13&gt;'Настройки'!$B$3,ISBLANK(BU60),BU60=0),"",BU60)</x:f>
      </x:c>
      <x:c r="DF60" s="50" t="str">
        <x:f>IF(OR(14&gt;'Настройки'!$B$3,ISBLANK(BV60),BV60=0),"",BV60)</x:f>
      </x:c>
      <x:c r="DG60" s="50" t="str">
        <x:f>IF(OR(15&gt;'Настройки'!$B$3,ISBLANK(BW60),BW60=0),"",BW60)</x:f>
      </x:c>
      <x:c r="DH60" s="50" t="str">
        <x:f>IF(OR(16&gt;'Настройки'!$B$3,ISBLANK(BX60),BX60=0),"",BX60)</x:f>
      </x:c>
      <x:c r="DI60" s="50" t="str">
        <x:f>IF(OR(17&gt;'Настройки'!$B$3,ISBLANK(BY60),BY60=0),"",BY60)</x:f>
      </x:c>
      <x:c r="DJ60" s="50" t="str">
        <x:f>IF(OR(18&gt;'Настройки'!$B$3,ISBLANK(BZ60),BZ60=0),"",BZ60)</x:f>
      </x:c>
      <x:c r="DK60" s="50" t="str">
        <x:f>IF(OR(19&gt;'Настройки'!$B$3,ISBLANK(CA60),CA60=0),"",CA60)</x:f>
      </x:c>
      <x:c r="DL60" s="50" t="str">
        <x:f>IF(OR(20&gt;'Настройки'!$B$3,ISBLANK(CB60),CB60=0),"",CB60)</x:f>
      </x:c>
      <x:c r="DM60" s="50" t="str">
        <x:f>IF(OR(21&gt;'Настройки'!$B$3,ISBLANK(CC60),CC60=0),"",CC60)</x:f>
      </x:c>
      <x:c r="DN60" s="50" t="str">
        <x:f>IF(OR(22&gt;'Настройки'!$B$3,ISBLANK(CD60),CD60=0),"",CD60)</x:f>
      </x:c>
      <x:c r="DO60" s="50" t="str">
        <x:f>IF(OR(23&gt;'Настройки'!$B$3,ISBLANK(CE60),CE60=0),"",CE60)</x:f>
      </x:c>
      <x:c r="DP60" s="50" t="str">
        <x:f>IF(OR(24&gt;'Настройки'!$B$3,ISBLANK(CF60),CF60=0),"",CF60)</x:f>
      </x:c>
      <x:c r="DQ60" s="50" t="str">
        <x:f>IF(OR(25&gt;'Настройки'!$B$3,ISBLANK(CG60),CG60=0),"",CG60)</x:f>
      </x:c>
      <x:c r="DR60" s="50" t="str">
        <x:f>IF(OR(26&gt;'Настройки'!$B$3,ISBLANK(CH60),CH60=0),"",CH60)</x:f>
      </x:c>
      <x:c r="DS60" s="50" t="str">
        <x:f>IF(OR(27&gt;'Настройки'!$B$3,ISBLANK(CI60),CI60=0),"",CI60)</x:f>
      </x:c>
      <x:c r="DT60" s="50" t="str">
        <x:f>IF(OR(28&gt;'Настройки'!$B$3,ISBLANK(CJ60),CJ60=0),"",CJ60)</x:f>
      </x:c>
      <x:c r="DU60" s="50" t="str">
        <x:f>IF(OR(29&gt;'Настройки'!$B$3,ISBLANK(CK60),CK60=0),"",CK60)</x:f>
      </x:c>
      <x:c r="DV60" s="50" t="str">
        <x:f>IF(OR(30&gt;'Настройки'!$B$3,ISBLANK(CL60),CL60=0),"",CL60)</x:f>
      </x:c>
      <x:c r="DW60" s="50" t="str">
        <x:f>IF(OR(31&gt;'Настройки'!$B$3,ISBLANK(CM60),CM60=0),"",CM60)</x:f>
      </x:c>
      <x:c r="DX60" s="50" t="str">
        <x:f>IF(OR(32&gt;'Настройки'!$B$3,ISBLANK(CN60),CN60=0),"",CN60)</x:f>
      </x:c>
      <x:c r="DY60" s="50" t="str">
        <x:f>IF(OR(33&gt;'Настройки'!$B$3,ISBLANK(CO60),CO60=0),"",CO60)</x:f>
      </x:c>
      <x:c r="DZ60" s="50" t="str">
        <x:f>IF(OR(34&gt;'Настройки'!$B$3,ISBLANK(CP60),CP60=0),"",CP60)</x:f>
      </x:c>
      <x:c r="EA60" s="50" t="str">
        <x:f>IF(OR(35&gt;'Настройки'!$B$3,ISBLANK(CQ60),CQ60=0),"",CQ60)</x:f>
      </x:c>
      <x:c r="EB60" s="50" t="str">
        <x:f>IF(OR(36&gt;'Настройки'!$B$3,ISBLANK(CR60),CR60=0),"",CR60)</x:f>
      </x:c>
      <x:c r="EC60" s="50" t="str">
        <x:f>IF(A60="","",IF(OR(BB60="AZ",BB60="BZ"),10000+ROW(),IF(AZ60&gt;'Настройки'!$B$11,20000+ROW(),IF(BF60&lt;&gt;"Обычный",30000+ROW(),IF(AX60&lt;=0,40000+ROW(),"")))))</x:f>
      </x:c>
      <x:c r="ED60" s="50" t="str">
        <x:f>IF(EC60="","",COUNTIFS($EC$2:$EC$1001,"&gt;0",$EC$2:$EC$1001,"&lt;"&amp;EC60)+1)</x:f>
      </x:c>
    </x:row>
    <x:row r="61">
      <x:c r="A61" s="115"/>
      <x:c r="B61" s="115"/>
      <x:c r="C61" s="115"/>
      <x:c r="D61" s="118"/>
      <x:c r="E61" s="118"/>
      <x:c r="F61" s="118"/>
      <x:c r="G61" s="118"/>
      <x:c r="H61" s="118"/>
      <x:c r="I61" s="118"/>
      <x:c r="J61" s="118"/>
      <x:c r="K61" s="118"/>
      <x:c r="L61" s="118"/>
      <x:c r="M61" s="118"/>
      <x:c r="N61" s="118"/>
      <x:c r="O61" s="118"/>
      <x:c r="P61" s="118"/>
      <x:c r="Q61" s="118"/>
      <x:c r="R61" s="118"/>
      <x:c r="S61" s="118"/>
      <x:c r="T61" s="118"/>
      <x:c r="U61" s="118"/>
      <x:c r="V61" s="118"/>
      <x:c r="W61" s="118"/>
      <x:c r="X61" s="118"/>
      <x:c r="Y61" s="118"/>
      <x:c r="Z61" s="118"/>
      <x:c r="AA61" s="118"/>
      <x:c r="AB61" s="118"/>
      <x:c r="AC61" s="118"/>
      <x:c r="AD61" s="118"/>
      <x:c r="AE61" s="118"/>
      <x:c r="AF61" s="118"/>
      <x:c r="AG61" s="118"/>
      <x:c r="AH61" s="118"/>
      <x:c r="AI61" s="118"/>
      <x:c r="AJ61" s="118"/>
      <x:c r="AK61" s="118"/>
      <x:c r="AL61" s="118"/>
      <x:c r="AM61" s="118"/>
      <x:c r="AN61" s="118"/>
      <x:c r="AO61" s="118"/>
      <x:c r="AP61" s="115"/>
      <x:c r="AQ61" s="49" t="str">
        <x:f>IF(A61="","",COUNT(BI61:INDEX(BI61:CR61,1,'Настройки'!$B$3)))</x:f>
      </x:c>
      <x:c r="AR61" s="49" t="str">
        <x:f>IF(A61="","",SUM(BI61:INDEX(BI61:CR61,1,'Настройки'!$B$3)))</x:f>
      </x:c>
      <x:c r="AS61" s="58" t="str">
        <x:f>IF(A61="","",IF('Настройки'!$B$4="Стоимость потребления",AR61*D61,IF('Настройки'!$B$4="Количество",AR61,E61)))</x:f>
      </x:c>
      <x:c r="AT61" s="61" t="str">
        <x:f>IF(OR(A61="",AS61&lt;0,SUM($AS$2:$AS$1001)&lt;=0),"",AS61/SUM($AS$2:$AS$1001))</x:f>
      </x:c>
      <x:c r="AU61" s="61" t="str">
        <x:f>IF(OR(A61="",AS61&lt;0,SUM($AS$2:$AS$1001)&lt;=0),"",SUMIFS($AS$2:$AS$1001,$AS$2:$AS$1001,"&gt;"&amp;AS61)/SUM($AS$2:$AS$1001))</x:f>
      </x:c>
      <x:c r="AV61" s="61" t="str">
        <x:f>IF(OR(A61="",AS61&lt;0,SUM($AS$2:$AS$1001)&lt;=0),"",SUMIFS($AS$2:$AS$1001,$AS$2:$AS$1001,"&gt;="&amp;AS61)/SUM($AS$2:$AS$1001))</x:f>
      </x:c>
      <x:c r="AW61" s="49" t="str">
        <x:f>IF(A61="","",IF(SUM($AS$2:$AS$1001)&lt;=0,"Не определён",IF(AS61&lt;0,"Исключение",IF(AU61&lt;'Настройки'!$B$5,"A",IF(AU61&lt;'Настройки'!$B$6,"B","C")))))</x:f>
      </x:c>
      <x:c r="AX61" s="58" t="str">
        <x:f>IF(A61="","",IF(AQ61=0,"",AVERAGE(BI61:INDEX(BI61:CR61,1,'Настройки'!$B$3))))</x:f>
      </x:c>
      <x:c r="AY61" s="58" t="str">
        <x:f>IF(OR(A61="",AQ61=0),"",STDEVP(BI61:INDEX(BI61:CR61,1,'Настройки'!$B$3)))</x:f>
      </x:c>
      <x:c r="AZ61" s="61" t="str">
        <x:f>IF(OR(A61="",AQ61&lt;'Настройки'!$B$12,AX61&lt;=0,AND('Настройки'!$B$10="Блокировать",COUNTIF(F61:INDEX(F61:AO61,1,'Настройки'!$B$3),"&lt;0")&gt;0)),"",AY61/ABS(AX61))</x:f>
      </x:c>
      <x:c r="BA61" s="49" t="str">
        <x:f>IF(A61="","",IF(AND('Настройки'!$B$10="Блокировать",COUNTIF(F61:INDEX(F61:AO61,1,'Настройки'!$B$3),"&lt;0")&gt;0),"Не определён",IF(AQ61&lt;'Настройки'!$B$12,"Не определён",IF(AX61=0,"Нет спроса",IF(AX61&lt;0,"Не определён",IF(AZ61&lt;='Настройки'!$B$7,"X",IF(AZ61&lt;='Настройки'!$B$8,"Y","Z")))))))</x:f>
      </x:c>
      <x:c r="BB61" s="49" t="str">
        <x:f>IF(OR(A61="",LEN(AW61)&lt;&gt;1,LEN(BA61)&lt;&gt;1),"",AW61&amp;BA61)</x:f>
      </x:c>
      <x:c r="BC61" s="61" t="str">
        <x:f>IF(OR(A61="",AQ61=0),"",(COUNT(BI61:INDEX(BI61:CR61,1,'Настройки'!$B$3))-COUNT(CS61:INDEX(CS61:EB61,1,'Настройки'!$B$3)))/AQ61)</x:f>
      </x:c>
      <x:c r="BD61" s="64" t="str">
        <x:f>IF(OR(A61="",COUNT(CS61:INDEX(CS61:EB61,1,'Настройки'!$B$3))=0),"",AQ61/COUNT(CS61:INDEX(CS61:EB61,1,'Настройки'!$B$3)))</x:f>
      </x:c>
      <x:c r="BE61" s="64" t="str">
        <x:f>IF(OR(A61="",COUNT(CS61:INDEX(CS61:EB61,1,'Настройки'!$B$3))=0),"",IF(AVERAGE(CS61:INDEX(CS61:EB61,1,'Настройки'!$B$3))=0,"",(STDEVP(CS61:INDEX(CS61:EB61,1,'Настройки'!$B$3))/ABS(AVERAGE(CS61:INDEX(CS61:EB61,1,'Настройки'!$B$3))))^2))</x:f>
      </x:c>
      <x:c r="BF61" s="49" t="str">
        <x:f>IF(A61="","",IF(AQ61&lt;3,"Недостаточно",IF(AQ61&lt;6,"Предварительный","Обычный")))</x:f>
      </x:c>
      <x:c r="BG61" s="49" t="str">
        <x:f>IF(A61="","",IF(COUNTIF(F61:INDEX(F61:AO61,1,'Настройки'!$B$3),"&lt;0")&gt;0,IF('Настройки'!$B$10="Блокировать","Отрицательный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"),"")&amp;IF(AQ61&lt;3,"Недостаточно истории. ",IF(AQ61&lt;6,"Предварительная классификация. ",""))&amp;IF(AX61=0,"Нет спроса за горизонт. ","")&amp;IF(AZ61&gt;'Настройки'!$B$11,"Экстремальная вариативность. ",""))</x:f>
      </x:c>
      <x:c r="BH61" s="49" t="str">
        <x:f>IF(A61="","",IFERROR(VLOOKUP(BB61,'Настройки'!$D$3:$E$11,2,FALSE),"Сначала проверьте исходные данные и историю спроса.")&amp;" Уточните срок поставки, MOQ и критичность.")</x:f>
      </x:c>
      <x:c r="BI61" s="50" t="str">
        <x:f>IF(1&gt;'Настройки'!$B$3,"",IF(ISBLANK(F61),IF('Настройки'!$B$9="Нулевой спрос",0,""),IF(F61&lt;0,IF('Настройки'!$B$10="Исключить","",IF('Настройки'!$B$10="Абсолютные значения",ABS(F61),F61)),F61)))</x:f>
      </x:c>
      <x:c r="BJ61" s="50" t="str">
        <x:f>IF(2&gt;'Настройки'!$B$3,"",IF(ISBLANK(G61),IF('Настройки'!$B$9="Нулевой спрос",0,""),IF(G61&lt;0,IF('Настройки'!$B$10="Исключить","",IF('Настройки'!$B$10="Абсолютные значения",ABS(G61),G61)),G61)))</x:f>
      </x:c>
      <x:c r="BK61" s="50" t="str">
        <x:f>IF(3&gt;'Настройки'!$B$3,"",IF(ISBLANK(H61),IF('Настройки'!$B$9="Нулевой спрос",0,""),IF(H61&lt;0,IF('Настройки'!$B$10="Исключить","",IF('Настройки'!$B$10="Абсолютные значения",ABS(H61),H61)),H61)))</x:f>
      </x:c>
      <x:c r="BL61" s="50" t="str">
        <x:f>IF(4&gt;'Настройки'!$B$3,"",IF(ISBLANK(I61),IF('Настройки'!$B$9="Нулевой спрос",0,""),IF(I61&lt;0,IF('Настройки'!$B$10="Исключить","",IF('Настройки'!$B$10="Абсолютные значения",ABS(I61),I61)),I61)))</x:f>
      </x:c>
      <x:c r="BM61" s="50" t="str">
        <x:f>IF(5&gt;'Настройки'!$B$3,"",IF(ISBLANK(J61),IF('Настройки'!$B$9="Нулевой спрос",0,""),IF(J61&lt;0,IF('Настройки'!$B$10="Исключить","",IF('Настройки'!$B$10="Абсолютные значения",ABS(J61),J61)),J61)))</x:f>
      </x:c>
      <x:c r="BN61" s="50" t="str">
        <x:f>IF(6&gt;'Настройки'!$B$3,"",IF(ISBLANK(K61),IF('Настройки'!$B$9="Нулевой спрос",0,""),IF(K61&lt;0,IF('Настройки'!$B$10="Исключить","",IF('Настройки'!$B$10="Абсолютные значения",ABS(K61),K61)),K61)))</x:f>
      </x:c>
      <x:c r="BO61" s="50" t="str">
        <x:f>IF(7&gt;'Настройки'!$B$3,"",IF(ISBLANK(L61),IF('Настройки'!$B$9="Нулевой спрос",0,""),IF(L61&lt;0,IF('Настройки'!$B$10="Исключить","",IF('Настройки'!$B$10="Абсолютные значения",ABS(L61),L61)),L61)))</x:f>
      </x:c>
      <x:c r="BP61" s="50" t="str">
        <x:f>IF(8&gt;'Настройки'!$B$3,"",IF(ISBLANK(M61),IF('Настройки'!$B$9="Нулевой спрос",0,""),IF(M61&lt;0,IF('Настройки'!$B$10="Исключить","",IF('Настройки'!$B$10="Абсолютные значения",ABS(M61),M61)),M61)))</x:f>
      </x:c>
      <x:c r="BQ61" s="50" t="str">
        <x:f>IF(9&gt;'Настройки'!$B$3,"",IF(ISBLANK(N61),IF('Настройки'!$B$9="Нулевой спрос",0,""),IF(N61&lt;0,IF('Настройки'!$B$10="Исключить","",IF('Настройки'!$B$10="Абсолютные значения",ABS(N61),N61)),N61)))</x:f>
      </x:c>
      <x:c r="BR61" s="50" t="str">
        <x:f>IF(10&gt;'Настройки'!$B$3,"",IF(ISBLANK(O61),IF('Настройки'!$B$9="Нулевой спрос",0,""),IF(O61&lt;0,IF('Настройки'!$B$10="Исключить","",IF('Настройки'!$B$10="Абсолютные значения",ABS(O61),O61)),O61)))</x:f>
      </x:c>
      <x:c r="BS61" s="50" t="str">
        <x:f>IF(11&gt;'Настройки'!$B$3,"",IF(ISBLANK(P61),IF('Настройки'!$B$9="Нулевой спрос",0,""),IF(P61&lt;0,IF('Настройки'!$B$10="Исключить","",IF('Настройки'!$B$10="Абсолютные значения",ABS(P61),P61)),P61)))</x:f>
      </x:c>
      <x:c r="BT61" s="50" t="str">
        <x:f>IF(12&gt;'Настройки'!$B$3,"",IF(ISBLANK(Q61),IF('Настройки'!$B$9="Нулевой спрос",0,""),IF(Q61&lt;0,IF('Настройки'!$B$10="Исключить","",IF('Настройки'!$B$10="Абсолютные значения",ABS(Q61),Q61)),Q61)))</x:f>
      </x:c>
      <x:c r="BU61" s="50" t="str">
        <x:f>IF(13&gt;'Настройки'!$B$3,"",IF(ISBLANK(R61),IF('Настройки'!$B$9="Нулевой спрос",0,""),IF(R61&lt;0,IF('Настройки'!$B$10="Исключить","",IF('Настройки'!$B$10="Абсолютные значения",ABS(R61),R61)),R61)))</x:f>
      </x:c>
      <x:c r="BV61" s="50" t="str">
        <x:f>IF(14&gt;'Настройки'!$B$3,"",IF(ISBLANK(S61),IF('Настройки'!$B$9="Нулевой спрос",0,""),IF(S61&lt;0,IF('Настройки'!$B$10="Исключить","",IF('Настройки'!$B$10="Абсолютные значения",ABS(S61),S61)),S61)))</x:f>
      </x:c>
      <x:c r="BW61" s="50" t="str">
        <x:f>IF(15&gt;'Настройки'!$B$3,"",IF(ISBLANK(T61),IF('Настройки'!$B$9="Нулевой спрос",0,""),IF(T61&lt;0,IF('Настройки'!$B$10="Исключить","",IF('Настройки'!$B$10="Абсолютные значения",ABS(T61),T61)),T61)))</x:f>
      </x:c>
      <x:c r="BX61" s="50" t="str">
        <x:f>IF(16&gt;'Настройки'!$B$3,"",IF(ISBLANK(U61),IF('Настройки'!$B$9="Нулевой спрос",0,""),IF(U61&lt;0,IF('Настройки'!$B$10="Исключить","",IF('Настройки'!$B$10="Абсолютные значения",ABS(U61),U61)),U61)))</x:f>
      </x:c>
      <x:c r="BY61" s="50" t="str">
        <x:f>IF(17&gt;'Настройки'!$B$3,"",IF(ISBLANK(V61),IF('Настройки'!$B$9="Нулевой спрос",0,""),IF(V61&lt;0,IF('Настройки'!$B$10="Исключить","",IF('Настройки'!$B$10="Абсолютные значения",ABS(V61),V61)),V61)))</x:f>
      </x:c>
      <x:c r="BZ61" s="50" t="str">
        <x:f>IF(18&gt;'Настройки'!$B$3,"",IF(ISBLANK(W61),IF('Настройки'!$B$9="Нулевой спрос",0,""),IF(W61&lt;0,IF('Настройки'!$B$10="Исключить","",IF('Настройки'!$B$10="Абсолютные значения",ABS(W61),W61)),W61)))</x:f>
      </x:c>
      <x:c r="CA61" s="50" t="str">
        <x:f>IF(19&gt;'Настройки'!$B$3,"",IF(ISBLANK(X61),IF('Настройки'!$B$9="Нулевой спрос",0,""),IF(X61&lt;0,IF('Настройки'!$B$10="Исключить","",IF('Настройки'!$B$10="Абсолютные значения",ABS(X61),X61)),X61)))</x:f>
      </x:c>
      <x:c r="CB61" s="50" t="str">
        <x:f>IF(20&gt;'Настройки'!$B$3,"",IF(ISBLANK(Y61),IF('Настройки'!$B$9="Нулевой спрос",0,""),IF(Y61&lt;0,IF('Настройки'!$B$10="Исключить","",IF('Настройки'!$B$10="Абсолютные значения",ABS(Y61),Y61)),Y61)))</x:f>
      </x:c>
      <x:c r="CC61" s="50" t="str">
        <x:f>IF(21&gt;'Настройки'!$B$3,"",IF(ISBLANK(Z61),IF('Настройки'!$B$9="Нулевой спрос",0,""),IF(Z61&lt;0,IF('Настройки'!$B$10="Исключить","",IF('Настройки'!$B$10="Абсолютные значения",ABS(Z61),Z61)),Z61)))</x:f>
      </x:c>
      <x:c r="CD61" s="50" t="str">
        <x:f>IF(22&gt;'Настройки'!$B$3,"",IF(ISBLANK(AA61),IF('Настройки'!$B$9="Нулевой спрос",0,""),IF(AA61&lt;0,IF('Настройки'!$B$10="Исключить","",IF('Настройки'!$B$10="Абсолютные значения",ABS(AA61),AA61)),AA61)))</x:f>
      </x:c>
      <x:c r="CE61" s="50" t="str">
        <x:f>IF(23&gt;'Настройки'!$B$3,"",IF(ISBLANK(AB61),IF('Настройки'!$B$9="Нулевой спрос",0,""),IF(AB61&lt;0,IF('Настройки'!$B$10="Исключить","",IF('Настройки'!$B$10="Абсолютные значения",ABS(AB61),AB61)),AB61)))</x:f>
      </x:c>
      <x:c r="CF61" s="50" t="str">
        <x:f>IF(24&gt;'Настройки'!$B$3,"",IF(ISBLANK(AC61),IF('Настройки'!$B$9="Нулевой спрос",0,""),IF(AC61&lt;0,IF('Настройки'!$B$10="Исключить","",IF('Настройки'!$B$10="Абсолютные значения",ABS(AC61),AC61)),AC61)))</x:f>
      </x:c>
      <x:c r="CG61" s="50" t="str">
        <x:f>IF(25&gt;'Настройки'!$B$3,"",IF(ISBLANK(AD61),IF('Настройки'!$B$9="Нулевой спрос",0,""),IF(AD61&lt;0,IF('Настройки'!$B$10="Исключить","",IF('Настройки'!$B$10="Абсолютные значения",ABS(AD61),AD61)),AD61)))</x:f>
      </x:c>
      <x:c r="CH61" s="50" t="str">
        <x:f>IF(26&gt;'Настройки'!$B$3,"",IF(ISBLANK(AE61),IF('Настройки'!$B$9="Нулевой спрос",0,""),IF(AE61&lt;0,IF('Настройки'!$B$10="Исключить","",IF('Настройки'!$B$10="Абсолютные значения",ABS(AE61),AE61)),AE61)))</x:f>
      </x:c>
      <x:c r="CI61" s="50" t="str">
        <x:f>IF(27&gt;'Настройки'!$B$3,"",IF(ISBLANK(AF61),IF('Настройки'!$B$9="Нулевой спрос",0,""),IF(AF61&lt;0,IF('Настройки'!$B$10="Исключить","",IF('Настройки'!$B$10="Абсолютные значения",ABS(AF61),AF61)),AF61)))</x:f>
      </x:c>
      <x:c r="CJ61" s="50" t="str">
        <x:f>IF(28&gt;'Настройки'!$B$3,"",IF(ISBLANK(AG61),IF('Настройки'!$B$9="Нулевой спрос",0,""),IF(AG61&lt;0,IF('Настройки'!$B$10="Исключить","",IF('Настройки'!$B$10="Абсолютные значения",ABS(AG61),AG61)),AG61)))</x:f>
      </x:c>
      <x:c r="CK61" s="50" t="str">
        <x:f>IF(29&gt;'Настройки'!$B$3,"",IF(ISBLANK(AH61),IF('Настройки'!$B$9="Нулевой спрос",0,""),IF(AH61&lt;0,IF('Настройки'!$B$10="Исключить","",IF('Настройки'!$B$10="Абсолютные значения",ABS(AH61),AH61)),AH61)))</x:f>
      </x:c>
      <x:c r="CL61" s="50" t="str">
        <x:f>IF(30&gt;'Настройки'!$B$3,"",IF(ISBLANK(AI61),IF('Настройки'!$B$9="Нулевой спрос",0,""),IF(AI61&lt;0,IF('Настройки'!$B$10="Исключить","",IF('Настройки'!$B$10="Абсолютные значения",ABS(AI61),AI61)),AI61)))</x:f>
      </x:c>
      <x:c r="CM61" s="50" t="str">
        <x:f>IF(31&gt;'Настройки'!$B$3,"",IF(ISBLANK(AJ61),IF('Настройки'!$B$9="Нулевой спрос",0,""),IF(AJ61&lt;0,IF('Настройки'!$B$10="Исключить","",IF('Настройки'!$B$10="Абсолютные значения",ABS(AJ61),AJ61)),AJ61)))</x:f>
      </x:c>
      <x:c r="CN61" s="50" t="str">
        <x:f>IF(32&gt;'Настройки'!$B$3,"",IF(ISBLANK(AK61),IF('Настройки'!$B$9="Нулевой спрос",0,""),IF(AK61&lt;0,IF('Настройки'!$B$10="Исключить","",IF('Настройки'!$B$10="Абсолютные значения",ABS(AK61),AK61)),AK61)))</x:f>
      </x:c>
      <x:c r="CO61" s="50" t="str">
        <x:f>IF(33&gt;'Настройки'!$B$3,"",IF(ISBLANK(AL61),IF('Настройки'!$B$9="Нулевой спрос",0,""),IF(AL61&lt;0,IF('Настройки'!$B$10="Исключить","",IF('Настройки'!$B$10="Абсолютные значения",ABS(AL61),AL61)),AL61)))</x:f>
      </x:c>
      <x:c r="CP61" s="50" t="str">
        <x:f>IF(34&gt;'Настройки'!$B$3,"",IF(ISBLANK(AM61),IF('Настройки'!$B$9="Нулевой спрос",0,""),IF(AM61&lt;0,IF('Настройки'!$B$10="Исключить","",IF('Настройки'!$B$10="Абсолютные значения",ABS(AM61),AM61)),AM61)))</x:f>
      </x:c>
      <x:c r="CQ61" s="50" t="str">
        <x:f>IF(35&gt;'Настройки'!$B$3,"",IF(ISBLANK(AN61),IF('Настройки'!$B$9="Нулевой спрос",0,""),IF(AN61&lt;0,IF('Настройки'!$B$10="Исключить","",IF('Настройки'!$B$10="Абсолютные значения",ABS(AN61),AN61)),AN61)))</x:f>
      </x:c>
      <x:c r="CR61" s="50" t="str">
        <x:f>IF(36&gt;'Настройки'!$B$3,"",IF(ISBLANK(AO61),IF('Настройки'!$B$9="Нулевой спрос",0,""),IF(AO61&lt;0,IF('Настройки'!$B$10="Исключить","",IF('Настройки'!$B$10="Абсолютные значения",ABS(AO61),AO61)),AO61)))</x:f>
      </x:c>
      <x:c r="CS61" s="50" t="str">
        <x:f>IF(OR(1&gt;'Настройки'!$B$3,ISBLANK(BI61),BI61=0),"",BI61)</x:f>
      </x:c>
      <x:c r="CT61" s="50" t="str">
        <x:f>IF(OR(2&gt;'Настройки'!$B$3,ISBLANK(BJ61),BJ61=0),"",BJ61)</x:f>
      </x:c>
      <x:c r="CU61" s="50" t="str">
        <x:f>IF(OR(3&gt;'Настройки'!$B$3,ISBLANK(BK61),BK61=0),"",BK61)</x:f>
      </x:c>
      <x:c r="CV61" s="50" t="str">
        <x:f>IF(OR(4&gt;'Настройки'!$B$3,ISBLANK(BL61),BL61=0),"",BL61)</x:f>
      </x:c>
      <x:c r="CW61" s="50" t="str">
        <x:f>IF(OR(5&gt;'Настройки'!$B$3,ISBLANK(BM61),BM61=0),"",BM61)</x:f>
      </x:c>
      <x:c r="CX61" s="50" t="str">
        <x:f>IF(OR(6&gt;'Настройки'!$B$3,ISBLANK(BN61),BN61=0),"",BN61)</x:f>
      </x:c>
      <x:c r="CY61" s="50" t="str">
        <x:f>IF(OR(7&gt;'Настройки'!$B$3,ISBLANK(BO61),BO61=0),"",BO61)</x:f>
      </x:c>
      <x:c r="CZ61" s="50" t="str">
        <x:f>IF(OR(8&gt;'Настройки'!$B$3,ISBLANK(BP61),BP61=0),"",BP61)</x:f>
      </x:c>
      <x:c r="DA61" s="50" t="str">
        <x:f>IF(OR(9&gt;'Настройки'!$B$3,ISBLANK(BQ61),BQ61=0),"",BQ61)</x:f>
      </x:c>
      <x:c r="DB61" s="50" t="str">
        <x:f>IF(OR(10&gt;'Настройки'!$B$3,ISBLANK(BR61),BR61=0),"",BR61)</x:f>
      </x:c>
      <x:c r="DC61" s="50" t="str">
        <x:f>IF(OR(11&gt;'Настройки'!$B$3,ISBLANK(BS61),BS61=0),"",BS61)</x:f>
      </x:c>
      <x:c r="DD61" s="50" t="str">
        <x:f>IF(OR(12&gt;'Настройки'!$B$3,ISBLANK(BT61),BT61=0),"",BT61)</x:f>
      </x:c>
      <x:c r="DE61" s="50" t="str">
        <x:f>IF(OR(13&gt;'Настройки'!$B$3,ISBLANK(BU61),BU61=0),"",BU61)</x:f>
      </x:c>
      <x:c r="DF61" s="50" t="str">
        <x:f>IF(OR(14&gt;'Настройки'!$B$3,ISBLANK(BV61),BV61=0),"",BV61)</x:f>
      </x:c>
      <x:c r="DG61" s="50" t="str">
        <x:f>IF(OR(15&gt;'Настройки'!$B$3,ISBLANK(BW61),BW61=0),"",BW61)</x:f>
      </x:c>
      <x:c r="DH61" s="50" t="str">
        <x:f>IF(OR(16&gt;'Настройки'!$B$3,ISBLANK(BX61),BX61=0),"",BX61)</x:f>
      </x:c>
      <x:c r="DI61" s="50" t="str">
        <x:f>IF(OR(17&gt;'Настройки'!$B$3,ISBLANK(BY61),BY61=0),"",BY61)</x:f>
      </x:c>
      <x:c r="DJ61" s="50" t="str">
        <x:f>IF(OR(18&gt;'Настройки'!$B$3,ISBLANK(BZ61),BZ61=0),"",BZ61)</x:f>
      </x:c>
      <x:c r="DK61" s="50" t="str">
        <x:f>IF(OR(19&gt;'Настройки'!$B$3,ISBLANK(CA61),CA61=0),"",CA61)</x:f>
      </x:c>
      <x:c r="DL61" s="50" t="str">
        <x:f>IF(OR(20&gt;'Настройки'!$B$3,ISBLANK(CB61),CB61=0),"",CB61)</x:f>
      </x:c>
      <x:c r="DM61" s="50" t="str">
        <x:f>IF(OR(21&gt;'Настройки'!$B$3,ISBLANK(CC61),CC61=0),"",CC61)</x:f>
      </x:c>
      <x:c r="DN61" s="50" t="str">
        <x:f>IF(OR(22&gt;'Настройки'!$B$3,ISBLANK(CD61),CD61=0),"",CD61)</x:f>
      </x:c>
      <x:c r="DO61" s="50" t="str">
        <x:f>IF(OR(23&gt;'Настройки'!$B$3,ISBLANK(CE61),CE61=0),"",CE61)</x:f>
      </x:c>
      <x:c r="DP61" s="50" t="str">
        <x:f>IF(OR(24&gt;'Настройки'!$B$3,ISBLANK(CF61),CF61=0),"",CF61)</x:f>
      </x:c>
      <x:c r="DQ61" s="50" t="str">
        <x:f>IF(OR(25&gt;'Настройки'!$B$3,ISBLANK(CG61),CG61=0),"",CG61)</x:f>
      </x:c>
      <x:c r="DR61" s="50" t="str">
        <x:f>IF(OR(26&gt;'Настройки'!$B$3,ISBLANK(CH61),CH61=0),"",CH61)</x:f>
      </x:c>
      <x:c r="DS61" s="50" t="str">
        <x:f>IF(OR(27&gt;'Настройки'!$B$3,ISBLANK(CI61),CI61=0),"",CI61)</x:f>
      </x:c>
      <x:c r="DT61" s="50" t="str">
        <x:f>IF(OR(28&gt;'Настройки'!$B$3,ISBLANK(CJ61),CJ61=0),"",CJ61)</x:f>
      </x:c>
      <x:c r="DU61" s="50" t="str">
        <x:f>IF(OR(29&gt;'Настройки'!$B$3,ISBLANK(CK61),CK61=0),"",CK61)</x:f>
      </x:c>
      <x:c r="DV61" s="50" t="str">
        <x:f>IF(OR(30&gt;'Настройки'!$B$3,ISBLANK(CL61),CL61=0),"",CL61)</x:f>
      </x:c>
      <x:c r="DW61" s="50" t="str">
        <x:f>IF(OR(31&gt;'Настройки'!$B$3,ISBLANK(CM61),CM61=0),"",CM61)</x:f>
      </x:c>
      <x:c r="DX61" s="50" t="str">
        <x:f>IF(OR(32&gt;'Настройки'!$B$3,ISBLANK(CN61),CN61=0),"",CN61)</x:f>
      </x:c>
      <x:c r="DY61" s="50" t="str">
        <x:f>IF(OR(33&gt;'Настройки'!$B$3,ISBLANK(CO61),CO61=0),"",CO61)</x:f>
      </x:c>
      <x:c r="DZ61" s="50" t="str">
        <x:f>IF(OR(34&gt;'Настройки'!$B$3,ISBLANK(CP61),CP61=0),"",CP61)</x:f>
      </x:c>
      <x:c r="EA61" s="50" t="str">
        <x:f>IF(OR(35&gt;'Настройки'!$B$3,ISBLANK(CQ61),CQ61=0),"",CQ61)</x:f>
      </x:c>
      <x:c r="EB61" s="50" t="str">
        <x:f>IF(OR(36&gt;'Настройки'!$B$3,ISBLANK(CR61),CR61=0),"",CR61)</x:f>
      </x:c>
      <x:c r="EC61" s="50" t="str">
        <x:f>IF(A61="","",IF(OR(BB61="AZ",BB61="BZ"),10000+ROW(),IF(AZ61&gt;'Настройки'!$B$11,20000+ROW(),IF(BF61&lt;&gt;"Обычный",30000+ROW(),IF(AX61&lt;=0,40000+ROW(),"")))))</x:f>
      </x:c>
      <x:c r="ED61" s="50" t="str">
        <x:f>IF(EC61="","",COUNTIFS($EC$2:$EC$1001,"&gt;0",$EC$2:$EC$1001,"&lt;"&amp;EC61)+1)</x:f>
      </x:c>
    </x:row>
    <x:row r="62">
      <x:c r="A62" s="115"/>
      <x:c r="B62" s="115"/>
      <x:c r="C62" s="115"/>
      <x:c r="D62" s="118"/>
      <x:c r="E62" s="118"/>
      <x:c r="F62" s="118"/>
      <x:c r="G62" s="118"/>
      <x:c r="H62" s="118"/>
      <x:c r="I62" s="118"/>
      <x:c r="J62" s="118"/>
      <x:c r="K62" s="118"/>
      <x:c r="L62" s="118"/>
      <x:c r="M62" s="118"/>
      <x:c r="N62" s="118"/>
      <x:c r="O62" s="118"/>
      <x:c r="P62" s="118"/>
      <x:c r="Q62" s="118"/>
      <x:c r="R62" s="118"/>
      <x:c r="S62" s="118"/>
      <x:c r="T62" s="118"/>
      <x:c r="U62" s="118"/>
      <x:c r="V62" s="118"/>
      <x:c r="W62" s="118"/>
      <x:c r="X62" s="118"/>
      <x:c r="Y62" s="118"/>
      <x:c r="Z62" s="118"/>
      <x:c r="AA62" s="118"/>
      <x:c r="AB62" s="118"/>
      <x:c r="AC62" s="118"/>
      <x:c r="AD62" s="118"/>
      <x:c r="AE62" s="118"/>
      <x:c r="AF62" s="118"/>
      <x:c r="AG62" s="118"/>
      <x:c r="AH62" s="118"/>
      <x:c r="AI62" s="118"/>
      <x:c r="AJ62" s="118"/>
      <x:c r="AK62" s="118"/>
      <x:c r="AL62" s="118"/>
      <x:c r="AM62" s="118"/>
      <x:c r="AN62" s="118"/>
      <x:c r="AO62" s="118"/>
      <x:c r="AP62" s="115"/>
      <x:c r="AQ62" s="49" t="str">
        <x:f>IF(A62="","",COUNT(BI62:INDEX(BI62:CR62,1,'Настройки'!$B$3)))</x:f>
      </x:c>
      <x:c r="AR62" s="49" t="str">
        <x:f>IF(A62="","",SUM(BI62:INDEX(BI62:CR62,1,'Настройки'!$B$3)))</x:f>
      </x:c>
      <x:c r="AS62" s="58" t="str">
        <x:f>IF(A62="","",IF('Настройки'!$B$4="Стоимость потребления",AR62*D62,IF('Настройки'!$B$4="Количество",AR62,E62)))</x:f>
      </x:c>
      <x:c r="AT62" s="61" t="str">
        <x:f>IF(OR(A62="",AS62&lt;0,SUM($AS$2:$AS$1001)&lt;=0),"",AS62/SUM($AS$2:$AS$1001))</x:f>
      </x:c>
      <x:c r="AU62" s="61" t="str">
        <x:f>IF(OR(A62="",AS62&lt;0,SUM($AS$2:$AS$1001)&lt;=0),"",SUMIFS($AS$2:$AS$1001,$AS$2:$AS$1001,"&gt;"&amp;AS62)/SUM($AS$2:$AS$1001))</x:f>
      </x:c>
      <x:c r="AV62" s="61" t="str">
        <x:f>IF(OR(A62="",AS62&lt;0,SUM($AS$2:$AS$1001)&lt;=0),"",SUMIFS($AS$2:$AS$1001,$AS$2:$AS$1001,"&gt;="&amp;AS62)/SUM($AS$2:$AS$1001))</x:f>
      </x:c>
      <x:c r="AW62" s="49" t="str">
        <x:f>IF(A62="","",IF(SUM($AS$2:$AS$1001)&lt;=0,"Не определён",IF(AS62&lt;0,"Исключение",IF(AU62&lt;'Настройки'!$B$5,"A",IF(AU62&lt;'Настройки'!$B$6,"B","C")))))</x:f>
      </x:c>
      <x:c r="AX62" s="58" t="str">
        <x:f>IF(A62="","",IF(AQ62=0,"",AVERAGE(BI62:INDEX(BI62:CR62,1,'Настройки'!$B$3))))</x:f>
      </x:c>
      <x:c r="AY62" s="58" t="str">
        <x:f>IF(OR(A62="",AQ62=0),"",STDEVP(BI62:INDEX(BI62:CR62,1,'Настройки'!$B$3)))</x:f>
      </x:c>
      <x:c r="AZ62" s="61" t="str">
        <x:f>IF(OR(A62="",AQ62&lt;'Настройки'!$B$12,AX62&lt;=0,AND('Настройки'!$B$10="Блокировать",COUNTIF(F62:INDEX(F62:AO62,1,'Настройки'!$B$3),"&lt;0")&gt;0)),"",AY62/ABS(AX62))</x:f>
      </x:c>
      <x:c r="BA62" s="49" t="str">
        <x:f>IF(A62="","",IF(AND('Настройки'!$B$10="Блокировать",COUNTIF(F62:INDEX(F62:AO62,1,'Настройки'!$B$3),"&lt;0")&gt;0),"Не определён",IF(AQ62&lt;'Настройки'!$B$12,"Не определён",IF(AX62=0,"Нет спроса",IF(AX62&lt;0,"Не определён",IF(AZ62&lt;='Настройки'!$B$7,"X",IF(AZ62&lt;='Настройки'!$B$8,"Y","Z")))))))</x:f>
      </x:c>
      <x:c r="BB62" s="49" t="str">
        <x:f>IF(OR(A62="",LEN(AW62)&lt;&gt;1,LEN(BA62)&lt;&gt;1),"",AW62&amp;BA62)</x:f>
      </x:c>
      <x:c r="BC62" s="61" t="str">
        <x:f>IF(OR(A62="",AQ62=0),"",(COUNT(BI62:INDEX(BI62:CR62,1,'Настройки'!$B$3))-COUNT(CS62:INDEX(CS62:EB62,1,'Настройки'!$B$3)))/AQ62)</x:f>
      </x:c>
      <x:c r="BD62" s="64" t="str">
        <x:f>IF(OR(A62="",COUNT(CS62:INDEX(CS62:EB62,1,'Настройки'!$B$3))=0),"",AQ62/COUNT(CS62:INDEX(CS62:EB62,1,'Настройки'!$B$3)))</x:f>
      </x:c>
      <x:c r="BE62" s="64" t="str">
        <x:f>IF(OR(A62="",COUNT(CS62:INDEX(CS62:EB62,1,'Настройки'!$B$3))=0),"",IF(AVERAGE(CS62:INDEX(CS62:EB62,1,'Настройки'!$B$3))=0,"",(STDEVP(CS62:INDEX(CS62:EB62,1,'Настройки'!$B$3))/ABS(AVERAGE(CS62:INDEX(CS62:EB62,1,'Настройки'!$B$3))))^2))</x:f>
      </x:c>
      <x:c r="BF62" s="49" t="str">
        <x:f>IF(A62="","",IF(AQ62&lt;3,"Недостаточно",IF(AQ62&lt;6,"Предварительный","Обычный")))</x:f>
      </x:c>
      <x:c r="BG62" s="49" t="str">
        <x:f>IF(A62="","",IF(COUNTIF(F62:INDEX(F62:AO62,1,'Настройки'!$B$3),"&lt;0")&gt;0,IF('Настройки'!$B$10="Блокировать","Отрицательный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"),"")&amp;IF(AQ62&lt;3,"Недостаточно истории. ",IF(AQ62&lt;6,"Предварительная классификация. ",""))&amp;IF(AX62=0,"Нет спроса за горизонт. ","")&amp;IF(AZ62&gt;'Настройки'!$B$11,"Экстремальная вариативность. ",""))</x:f>
      </x:c>
      <x:c r="BH62" s="49" t="str">
        <x:f>IF(A62="","",IFERROR(VLOOKUP(BB62,'Настройки'!$D$3:$E$11,2,FALSE),"Сначала проверьте исходные данные и историю спроса.")&amp;" Уточните срок поставки, MOQ и критичность.")</x:f>
      </x:c>
      <x:c r="BI62" s="50" t="str">
        <x:f>IF(1&gt;'Настройки'!$B$3,"",IF(ISBLANK(F62),IF('Настройки'!$B$9="Нулевой спрос",0,""),IF(F62&lt;0,IF('Настройки'!$B$10="Исключить","",IF('Настройки'!$B$10="Абсолютные значения",ABS(F62),F62)),F62)))</x:f>
      </x:c>
      <x:c r="BJ62" s="50" t="str">
        <x:f>IF(2&gt;'Настройки'!$B$3,"",IF(ISBLANK(G62),IF('Настройки'!$B$9="Нулевой спрос",0,""),IF(G62&lt;0,IF('Настройки'!$B$10="Исключить","",IF('Настройки'!$B$10="Абсолютные значения",ABS(G62),G62)),G62)))</x:f>
      </x:c>
      <x:c r="BK62" s="50" t="str">
        <x:f>IF(3&gt;'Настройки'!$B$3,"",IF(ISBLANK(H62),IF('Настройки'!$B$9="Нулевой спрос",0,""),IF(H62&lt;0,IF('Настройки'!$B$10="Исключить","",IF('Настройки'!$B$10="Абсолютные значения",ABS(H62),H62)),H62)))</x:f>
      </x:c>
      <x:c r="BL62" s="50" t="str">
        <x:f>IF(4&gt;'Настройки'!$B$3,"",IF(ISBLANK(I62),IF('Настройки'!$B$9="Нулевой спрос",0,""),IF(I62&lt;0,IF('Настройки'!$B$10="Исключить","",IF('Настройки'!$B$10="Абсолютные значения",ABS(I62),I62)),I62)))</x:f>
      </x:c>
      <x:c r="BM62" s="50" t="str">
        <x:f>IF(5&gt;'Настройки'!$B$3,"",IF(ISBLANK(J62),IF('Настройки'!$B$9="Нулевой спрос",0,""),IF(J62&lt;0,IF('Настройки'!$B$10="Исключить","",IF('Настройки'!$B$10="Абсолютные значения",ABS(J62),J62)),J62)))</x:f>
      </x:c>
      <x:c r="BN62" s="50" t="str">
        <x:f>IF(6&gt;'Настройки'!$B$3,"",IF(ISBLANK(K62),IF('Настройки'!$B$9="Нулевой спрос",0,""),IF(K62&lt;0,IF('Настройки'!$B$10="Исключить","",IF('Настройки'!$B$10="Абсолютные значения",ABS(K62),K62)),K62)))</x:f>
      </x:c>
      <x:c r="BO62" s="50" t="str">
        <x:f>IF(7&gt;'Настройки'!$B$3,"",IF(ISBLANK(L62),IF('Настройки'!$B$9="Нулевой спрос",0,""),IF(L62&lt;0,IF('Настройки'!$B$10="Исключить","",IF('Настройки'!$B$10="Абсолютные значения",ABS(L62),L62)),L62)))</x:f>
      </x:c>
      <x:c r="BP62" s="50" t="str">
        <x:f>IF(8&gt;'Настройки'!$B$3,"",IF(ISBLANK(M62),IF('Настройки'!$B$9="Нулевой спрос",0,""),IF(M62&lt;0,IF('Настройки'!$B$10="Исключить","",IF('Настройки'!$B$10="Абсолютные значения",ABS(M62),M62)),M62)))</x:f>
      </x:c>
      <x:c r="BQ62" s="50" t="str">
        <x:f>IF(9&gt;'Настройки'!$B$3,"",IF(ISBLANK(N62),IF('Настройки'!$B$9="Нулевой спрос",0,""),IF(N62&lt;0,IF('Настройки'!$B$10="Исключить","",IF('Настройки'!$B$10="Абсолютные значения",ABS(N62),N62)),N62)))</x:f>
      </x:c>
      <x:c r="BR62" s="50" t="str">
        <x:f>IF(10&gt;'Настройки'!$B$3,"",IF(ISBLANK(O62),IF('Настройки'!$B$9="Нулевой спрос",0,""),IF(O62&lt;0,IF('Настройки'!$B$10="Исключить","",IF('Настройки'!$B$10="Абсолютные значения",ABS(O62),O62)),O62)))</x:f>
      </x:c>
      <x:c r="BS62" s="50" t="str">
        <x:f>IF(11&gt;'Настройки'!$B$3,"",IF(ISBLANK(P62),IF('Настройки'!$B$9="Нулевой спрос",0,""),IF(P62&lt;0,IF('Настройки'!$B$10="Исключить","",IF('Настройки'!$B$10="Абсолютные значения",ABS(P62),P62)),P62)))</x:f>
      </x:c>
      <x:c r="BT62" s="50" t="str">
        <x:f>IF(12&gt;'Настройки'!$B$3,"",IF(ISBLANK(Q62),IF('Настройки'!$B$9="Нулевой спрос",0,""),IF(Q62&lt;0,IF('Настройки'!$B$10="Исключить","",IF('Настройки'!$B$10="Абсолютные значения",ABS(Q62),Q62)),Q62)))</x:f>
      </x:c>
      <x:c r="BU62" s="50" t="str">
        <x:f>IF(13&gt;'Настройки'!$B$3,"",IF(ISBLANK(R62),IF('Настройки'!$B$9="Нулевой спрос",0,""),IF(R62&lt;0,IF('Настройки'!$B$10="Исключить","",IF('Настройки'!$B$10="Абсолютные значения",ABS(R62),R62)),R62)))</x:f>
      </x:c>
      <x:c r="BV62" s="50" t="str">
        <x:f>IF(14&gt;'Настройки'!$B$3,"",IF(ISBLANK(S62),IF('Настройки'!$B$9="Нулевой спрос",0,""),IF(S62&lt;0,IF('Настройки'!$B$10="Исключить","",IF('Настройки'!$B$10="Абсолютные значения",ABS(S62),S62)),S62)))</x:f>
      </x:c>
      <x:c r="BW62" s="50" t="str">
        <x:f>IF(15&gt;'Настройки'!$B$3,"",IF(ISBLANK(T62),IF('Настройки'!$B$9="Нулевой спрос",0,""),IF(T62&lt;0,IF('Настройки'!$B$10="Исключить","",IF('Настройки'!$B$10="Абсолютные значения",ABS(T62),T62)),T62)))</x:f>
      </x:c>
      <x:c r="BX62" s="50" t="str">
        <x:f>IF(16&gt;'Настройки'!$B$3,"",IF(ISBLANK(U62),IF('Настройки'!$B$9="Нулевой спрос",0,""),IF(U62&lt;0,IF('Настройки'!$B$10="Исключить","",IF('Настройки'!$B$10="Абсолютные значения",ABS(U62),U62)),U62)))</x:f>
      </x:c>
      <x:c r="BY62" s="50" t="str">
        <x:f>IF(17&gt;'Настройки'!$B$3,"",IF(ISBLANK(V62),IF('Настройки'!$B$9="Нулевой спрос",0,""),IF(V62&lt;0,IF('Настройки'!$B$10="Исключить","",IF('Настройки'!$B$10="Абсолютные значения",ABS(V62),V62)),V62)))</x:f>
      </x:c>
      <x:c r="BZ62" s="50" t="str">
        <x:f>IF(18&gt;'Настройки'!$B$3,"",IF(ISBLANK(W62),IF('Настройки'!$B$9="Нулевой спрос",0,""),IF(W62&lt;0,IF('Настройки'!$B$10="Исключить","",IF('Настройки'!$B$10="Абсолютные значения",ABS(W62),W62)),W62)))</x:f>
      </x:c>
      <x:c r="CA62" s="50" t="str">
        <x:f>IF(19&gt;'Настройки'!$B$3,"",IF(ISBLANK(X62),IF('Настройки'!$B$9="Нулевой спрос",0,""),IF(X62&lt;0,IF('Настройки'!$B$10="Исключить","",IF('Настройки'!$B$10="Абсолютные значения",ABS(X62),X62)),X62)))</x:f>
      </x:c>
      <x:c r="CB62" s="50" t="str">
        <x:f>IF(20&gt;'Настройки'!$B$3,"",IF(ISBLANK(Y62),IF('Настройки'!$B$9="Нулевой спрос",0,""),IF(Y62&lt;0,IF('Настройки'!$B$10="Исключить","",IF('Настройки'!$B$10="Абсолютные значения",ABS(Y62),Y62)),Y62)))</x:f>
      </x:c>
      <x:c r="CC62" s="50" t="str">
        <x:f>IF(21&gt;'Настройки'!$B$3,"",IF(ISBLANK(Z62),IF('Настройки'!$B$9="Нулевой спрос",0,""),IF(Z62&lt;0,IF('Настройки'!$B$10="Исключить","",IF('Настройки'!$B$10="Абсолютные значения",ABS(Z62),Z62)),Z62)))</x:f>
      </x:c>
      <x:c r="CD62" s="50" t="str">
        <x:f>IF(22&gt;'Настройки'!$B$3,"",IF(ISBLANK(AA62),IF('Настройки'!$B$9="Нулевой спрос",0,""),IF(AA62&lt;0,IF('Настройки'!$B$10="Исключить","",IF('Настройки'!$B$10="Абсолютные значения",ABS(AA62),AA62)),AA62)))</x:f>
      </x:c>
      <x:c r="CE62" s="50" t="str">
        <x:f>IF(23&gt;'Настройки'!$B$3,"",IF(ISBLANK(AB62),IF('Настройки'!$B$9="Нулевой спрос",0,""),IF(AB62&lt;0,IF('Настройки'!$B$10="Исключить","",IF('Настройки'!$B$10="Абсолютные значения",ABS(AB62),AB62)),AB62)))</x:f>
      </x:c>
      <x:c r="CF62" s="50" t="str">
        <x:f>IF(24&gt;'Настройки'!$B$3,"",IF(ISBLANK(AC62),IF('Настройки'!$B$9="Нулевой спрос",0,""),IF(AC62&lt;0,IF('Настройки'!$B$10="Исключить","",IF('Настройки'!$B$10="Абсолютные значения",ABS(AC62),AC62)),AC62)))</x:f>
      </x:c>
      <x:c r="CG62" s="50" t="str">
        <x:f>IF(25&gt;'Настройки'!$B$3,"",IF(ISBLANK(AD62),IF('Настройки'!$B$9="Нулевой спрос",0,""),IF(AD62&lt;0,IF('Настройки'!$B$10="Исключить","",IF('Настройки'!$B$10="Абсолютные значения",ABS(AD62),AD62)),AD62)))</x:f>
      </x:c>
      <x:c r="CH62" s="50" t="str">
        <x:f>IF(26&gt;'Настройки'!$B$3,"",IF(ISBLANK(AE62),IF('Настройки'!$B$9="Нулевой спрос",0,""),IF(AE62&lt;0,IF('Настройки'!$B$10="Исключить","",IF('Настройки'!$B$10="Абсолютные значения",ABS(AE62),AE62)),AE62)))</x:f>
      </x:c>
      <x:c r="CI62" s="50" t="str">
        <x:f>IF(27&gt;'Настройки'!$B$3,"",IF(ISBLANK(AF62),IF('Настройки'!$B$9="Нулевой спрос",0,""),IF(AF62&lt;0,IF('Настройки'!$B$10="Исключить","",IF('Настройки'!$B$10="Абсолютные значения",ABS(AF62),AF62)),AF62)))</x:f>
      </x:c>
      <x:c r="CJ62" s="50" t="str">
        <x:f>IF(28&gt;'Настройки'!$B$3,"",IF(ISBLANK(AG62),IF('Настройки'!$B$9="Нулевой спрос",0,""),IF(AG62&lt;0,IF('Настройки'!$B$10="Исключить","",IF('Настройки'!$B$10="Абсолютные значения",ABS(AG62),AG62)),AG62)))</x:f>
      </x:c>
      <x:c r="CK62" s="50" t="str">
        <x:f>IF(29&gt;'Настройки'!$B$3,"",IF(ISBLANK(AH62),IF('Настройки'!$B$9="Нулевой спрос",0,""),IF(AH62&lt;0,IF('Настройки'!$B$10="Исключить","",IF('Настройки'!$B$10="Абсолютные значения",ABS(AH62),AH62)),AH62)))</x:f>
      </x:c>
      <x:c r="CL62" s="50" t="str">
        <x:f>IF(30&gt;'Настройки'!$B$3,"",IF(ISBLANK(AI62),IF('Настройки'!$B$9="Нулевой спрос",0,""),IF(AI62&lt;0,IF('Настройки'!$B$10="Исключить","",IF('Настройки'!$B$10="Абсолютные значения",ABS(AI62),AI62)),AI62)))</x:f>
      </x:c>
      <x:c r="CM62" s="50" t="str">
        <x:f>IF(31&gt;'Настройки'!$B$3,"",IF(ISBLANK(AJ62),IF('Настройки'!$B$9="Нулевой спрос",0,""),IF(AJ62&lt;0,IF('Настройки'!$B$10="Исключить","",IF('Настройки'!$B$10="Абсолютные значения",ABS(AJ62),AJ62)),AJ62)))</x:f>
      </x:c>
      <x:c r="CN62" s="50" t="str">
        <x:f>IF(32&gt;'Настройки'!$B$3,"",IF(ISBLANK(AK62),IF('Настройки'!$B$9="Нулевой спрос",0,""),IF(AK62&lt;0,IF('Настройки'!$B$10="Исключить","",IF('Настройки'!$B$10="Абсолютные значения",ABS(AK62),AK62)),AK62)))</x:f>
      </x:c>
      <x:c r="CO62" s="50" t="str">
        <x:f>IF(33&gt;'Настройки'!$B$3,"",IF(ISBLANK(AL62),IF('Настройки'!$B$9="Нулевой спрос",0,""),IF(AL62&lt;0,IF('Настройки'!$B$10="Исключить","",IF('Настройки'!$B$10="Абсолютные значения",ABS(AL62),AL62)),AL62)))</x:f>
      </x:c>
      <x:c r="CP62" s="50" t="str">
        <x:f>IF(34&gt;'Настройки'!$B$3,"",IF(ISBLANK(AM62),IF('Настройки'!$B$9="Нулевой спрос",0,""),IF(AM62&lt;0,IF('Настройки'!$B$10="Исключить","",IF('Настройки'!$B$10="Абсолютные значения",ABS(AM62),AM62)),AM62)))</x:f>
      </x:c>
      <x:c r="CQ62" s="50" t="str">
        <x:f>IF(35&gt;'Настройки'!$B$3,"",IF(ISBLANK(AN62),IF('Настройки'!$B$9="Нулевой спрос",0,""),IF(AN62&lt;0,IF('Настройки'!$B$10="Исключить","",IF('Настройки'!$B$10="Абсолютные значения",ABS(AN62),AN62)),AN62)))</x:f>
      </x:c>
      <x:c r="CR62" s="50" t="str">
        <x:f>IF(36&gt;'Настройки'!$B$3,"",IF(ISBLANK(AO62),IF('Настройки'!$B$9="Нулевой спрос",0,""),IF(AO62&lt;0,IF('Настройки'!$B$10="Исключить","",IF('Настройки'!$B$10="Абсолютные значения",ABS(AO62),AO62)),AO62)))</x:f>
      </x:c>
      <x:c r="CS62" s="50" t="str">
        <x:f>IF(OR(1&gt;'Настройки'!$B$3,ISBLANK(BI62),BI62=0),"",BI62)</x:f>
      </x:c>
      <x:c r="CT62" s="50" t="str">
        <x:f>IF(OR(2&gt;'Настройки'!$B$3,ISBLANK(BJ62),BJ62=0),"",BJ62)</x:f>
      </x:c>
      <x:c r="CU62" s="50" t="str">
        <x:f>IF(OR(3&gt;'Настройки'!$B$3,ISBLANK(BK62),BK62=0),"",BK62)</x:f>
      </x:c>
      <x:c r="CV62" s="50" t="str">
        <x:f>IF(OR(4&gt;'Настройки'!$B$3,ISBLANK(BL62),BL62=0),"",BL62)</x:f>
      </x:c>
      <x:c r="CW62" s="50" t="str">
        <x:f>IF(OR(5&gt;'Настройки'!$B$3,ISBLANK(BM62),BM62=0),"",BM62)</x:f>
      </x:c>
      <x:c r="CX62" s="50" t="str">
        <x:f>IF(OR(6&gt;'Настройки'!$B$3,ISBLANK(BN62),BN62=0),"",BN62)</x:f>
      </x:c>
      <x:c r="CY62" s="50" t="str">
        <x:f>IF(OR(7&gt;'Настройки'!$B$3,ISBLANK(BO62),BO62=0),"",BO62)</x:f>
      </x:c>
      <x:c r="CZ62" s="50" t="str">
        <x:f>IF(OR(8&gt;'Настройки'!$B$3,ISBLANK(BP62),BP62=0),"",BP62)</x:f>
      </x:c>
      <x:c r="DA62" s="50" t="str">
        <x:f>IF(OR(9&gt;'Настройки'!$B$3,ISBLANK(BQ62),BQ62=0),"",BQ62)</x:f>
      </x:c>
      <x:c r="DB62" s="50" t="str">
        <x:f>IF(OR(10&gt;'Настройки'!$B$3,ISBLANK(BR62),BR62=0),"",BR62)</x:f>
      </x:c>
      <x:c r="DC62" s="50" t="str">
        <x:f>IF(OR(11&gt;'Настройки'!$B$3,ISBLANK(BS62),BS62=0),"",BS62)</x:f>
      </x:c>
      <x:c r="DD62" s="50" t="str">
        <x:f>IF(OR(12&gt;'Настройки'!$B$3,ISBLANK(BT62),BT62=0),"",BT62)</x:f>
      </x:c>
      <x:c r="DE62" s="50" t="str">
        <x:f>IF(OR(13&gt;'Настройки'!$B$3,ISBLANK(BU62),BU62=0),"",BU62)</x:f>
      </x:c>
      <x:c r="DF62" s="50" t="str">
        <x:f>IF(OR(14&gt;'Настройки'!$B$3,ISBLANK(BV62),BV62=0),"",BV62)</x:f>
      </x:c>
      <x:c r="DG62" s="50" t="str">
        <x:f>IF(OR(15&gt;'Настройки'!$B$3,ISBLANK(BW62),BW62=0),"",BW62)</x:f>
      </x:c>
      <x:c r="DH62" s="50" t="str">
        <x:f>IF(OR(16&gt;'Настройки'!$B$3,ISBLANK(BX62),BX62=0),"",BX62)</x:f>
      </x:c>
      <x:c r="DI62" s="50" t="str">
        <x:f>IF(OR(17&gt;'Настройки'!$B$3,ISBLANK(BY62),BY62=0),"",BY62)</x:f>
      </x:c>
      <x:c r="DJ62" s="50" t="str">
        <x:f>IF(OR(18&gt;'Настройки'!$B$3,ISBLANK(BZ62),BZ62=0),"",BZ62)</x:f>
      </x:c>
      <x:c r="DK62" s="50" t="str">
        <x:f>IF(OR(19&gt;'Настройки'!$B$3,ISBLANK(CA62),CA62=0),"",CA62)</x:f>
      </x:c>
      <x:c r="DL62" s="50" t="str">
        <x:f>IF(OR(20&gt;'Настройки'!$B$3,ISBLANK(CB62),CB62=0),"",CB62)</x:f>
      </x:c>
      <x:c r="DM62" s="50" t="str">
        <x:f>IF(OR(21&gt;'Настройки'!$B$3,ISBLANK(CC62),CC62=0),"",CC62)</x:f>
      </x:c>
      <x:c r="DN62" s="50" t="str">
        <x:f>IF(OR(22&gt;'Настройки'!$B$3,ISBLANK(CD62),CD62=0),"",CD62)</x:f>
      </x:c>
      <x:c r="DO62" s="50" t="str">
        <x:f>IF(OR(23&gt;'Настройки'!$B$3,ISBLANK(CE62),CE62=0),"",CE62)</x:f>
      </x:c>
      <x:c r="DP62" s="50" t="str">
        <x:f>IF(OR(24&gt;'Настройки'!$B$3,ISBLANK(CF62),CF62=0),"",CF62)</x:f>
      </x:c>
      <x:c r="DQ62" s="50" t="str">
        <x:f>IF(OR(25&gt;'Настройки'!$B$3,ISBLANK(CG62),CG62=0),"",CG62)</x:f>
      </x:c>
      <x:c r="DR62" s="50" t="str">
        <x:f>IF(OR(26&gt;'Настройки'!$B$3,ISBLANK(CH62),CH62=0),"",CH62)</x:f>
      </x:c>
      <x:c r="DS62" s="50" t="str">
        <x:f>IF(OR(27&gt;'Настройки'!$B$3,ISBLANK(CI62),CI62=0),"",CI62)</x:f>
      </x:c>
      <x:c r="DT62" s="50" t="str">
        <x:f>IF(OR(28&gt;'Настройки'!$B$3,ISBLANK(CJ62),CJ62=0),"",CJ62)</x:f>
      </x:c>
      <x:c r="DU62" s="50" t="str">
        <x:f>IF(OR(29&gt;'Настройки'!$B$3,ISBLANK(CK62),CK62=0),"",CK62)</x:f>
      </x:c>
      <x:c r="DV62" s="50" t="str">
        <x:f>IF(OR(30&gt;'Настройки'!$B$3,ISBLANK(CL62),CL62=0),"",CL62)</x:f>
      </x:c>
      <x:c r="DW62" s="50" t="str">
        <x:f>IF(OR(31&gt;'Настройки'!$B$3,ISBLANK(CM62),CM62=0),"",CM62)</x:f>
      </x:c>
      <x:c r="DX62" s="50" t="str">
        <x:f>IF(OR(32&gt;'Настройки'!$B$3,ISBLANK(CN62),CN62=0),"",CN62)</x:f>
      </x:c>
      <x:c r="DY62" s="50" t="str">
        <x:f>IF(OR(33&gt;'Настройки'!$B$3,ISBLANK(CO62),CO62=0),"",CO62)</x:f>
      </x:c>
      <x:c r="DZ62" s="50" t="str">
        <x:f>IF(OR(34&gt;'Настройки'!$B$3,ISBLANK(CP62),CP62=0),"",CP62)</x:f>
      </x:c>
      <x:c r="EA62" s="50" t="str">
        <x:f>IF(OR(35&gt;'Настройки'!$B$3,ISBLANK(CQ62),CQ62=0),"",CQ62)</x:f>
      </x:c>
      <x:c r="EB62" s="50" t="str">
        <x:f>IF(OR(36&gt;'Настройки'!$B$3,ISBLANK(CR62),CR62=0),"",CR62)</x:f>
      </x:c>
      <x:c r="EC62" s="50" t="str">
        <x:f>IF(A62="","",IF(OR(BB62="AZ",BB62="BZ"),10000+ROW(),IF(AZ62&gt;'Настройки'!$B$11,20000+ROW(),IF(BF62&lt;&gt;"Обычный",30000+ROW(),IF(AX62&lt;=0,40000+ROW(),"")))))</x:f>
      </x:c>
      <x:c r="ED62" s="50" t="str">
        <x:f>IF(EC62="","",COUNTIFS($EC$2:$EC$1001,"&gt;0",$EC$2:$EC$1001,"&lt;"&amp;EC62)+1)</x:f>
      </x:c>
    </x:row>
    <x:row r="63">
      <x:c r="A63" s="115"/>
      <x:c r="B63" s="115"/>
      <x:c r="C63" s="115"/>
      <x:c r="D63" s="118"/>
      <x:c r="E63" s="118"/>
      <x:c r="F63" s="118"/>
      <x:c r="G63" s="118"/>
      <x:c r="H63" s="118"/>
      <x:c r="I63" s="118"/>
      <x:c r="J63" s="118"/>
      <x:c r="K63" s="118"/>
      <x:c r="L63" s="118"/>
      <x:c r="M63" s="118"/>
      <x:c r="N63" s="118"/>
      <x:c r="O63" s="118"/>
      <x:c r="P63" s="118"/>
      <x:c r="Q63" s="118"/>
      <x:c r="R63" s="118"/>
      <x:c r="S63" s="118"/>
      <x:c r="T63" s="118"/>
      <x:c r="U63" s="118"/>
      <x:c r="V63" s="118"/>
      <x:c r="W63" s="118"/>
      <x:c r="X63" s="118"/>
      <x:c r="Y63" s="118"/>
      <x:c r="Z63" s="118"/>
      <x:c r="AA63" s="118"/>
      <x:c r="AB63" s="118"/>
      <x:c r="AC63" s="118"/>
      <x:c r="AD63" s="118"/>
      <x:c r="AE63" s="118"/>
      <x:c r="AF63" s="118"/>
      <x:c r="AG63" s="118"/>
      <x:c r="AH63" s="118"/>
      <x:c r="AI63" s="118"/>
      <x:c r="AJ63" s="118"/>
      <x:c r="AK63" s="118"/>
      <x:c r="AL63" s="118"/>
      <x:c r="AM63" s="118"/>
      <x:c r="AN63" s="118"/>
      <x:c r="AO63" s="118"/>
      <x:c r="AP63" s="115"/>
      <x:c r="AQ63" s="49" t="str">
        <x:f>IF(A63="","",COUNT(BI63:INDEX(BI63:CR63,1,'Настройки'!$B$3)))</x:f>
      </x:c>
      <x:c r="AR63" s="49" t="str">
        <x:f>IF(A63="","",SUM(BI63:INDEX(BI63:CR63,1,'Настройки'!$B$3)))</x:f>
      </x:c>
      <x:c r="AS63" s="58" t="str">
        <x:f>IF(A63="","",IF('Настройки'!$B$4="Стоимость потребления",AR63*D63,IF('Настройки'!$B$4="Количество",AR63,E63)))</x:f>
      </x:c>
      <x:c r="AT63" s="61" t="str">
        <x:f>IF(OR(A63="",AS63&lt;0,SUM($AS$2:$AS$1001)&lt;=0),"",AS63/SUM($AS$2:$AS$1001))</x:f>
      </x:c>
      <x:c r="AU63" s="61" t="str">
        <x:f>IF(OR(A63="",AS63&lt;0,SUM($AS$2:$AS$1001)&lt;=0),"",SUMIFS($AS$2:$AS$1001,$AS$2:$AS$1001,"&gt;"&amp;AS63)/SUM($AS$2:$AS$1001))</x:f>
      </x:c>
      <x:c r="AV63" s="61" t="str">
        <x:f>IF(OR(A63="",AS63&lt;0,SUM($AS$2:$AS$1001)&lt;=0),"",SUMIFS($AS$2:$AS$1001,$AS$2:$AS$1001,"&gt;="&amp;AS63)/SUM($AS$2:$AS$1001))</x:f>
      </x:c>
      <x:c r="AW63" s="49" t="str">
        <x:f>IF(A63="","",IF(SUM($AS$2:$AS$1001)&lt;=0,"Не определён",IF(AS63&lt;0,"Исключение",IF(AU63&lt;'Настройки'!$B$5,"A",IF(AU63&lt;'Настройки'!$B$6,"B","C")))))</x:f>
      </x:c>
      <x:c r="AX63" s="58" t="str">
        <x:f>IF(A63="","",IF(AQ63=0,"",AVERAGE(BI63:INDEX(BI63:CR63,1,'Настройки'!$B$3))))</x:f>
      </x:c>
      <x:c r="AY63" s="58" t="str">
        <x:f>IF(OR(A63="",AQ63=0),"",STDEVP(BI63:INDEX(BI63:CR63,1,'Настройки'!$B$3)))</x:f>
      </x:c>
      <x:c r="AZ63" s="61" t="str">
        <x:f>IF(OR(A63="",AQ63&lt;'Настройки'!$B$12,AX63&lt;=0,AND('Настройки'!$B$10="Блокировать",COUNTIF(F63:INDEX(F63:AO63,1,'Настройки'!$B$3),"&lt;0")&gt;0)),"",AY63/ABS(AX63))</x:f>
      </x:c>
      <x:c r="BA63" s="49" t="str">
        <x:f>IF(A63="","",IF(AND('Настройки'!$B$10="Блокировать",COUNTIF(F63:INDEX(F63:AO63,1,'Настройки'!$B$3),"&lt;0")&gt;0),"Не определён",IF(AQ63&lt;'Настройки'!$B$12,"Не определён",IF(AX63=0,"Нет спроса",IF(AX63&lt;0,"Не определён",IF(AZ63&lt;='Настройки'!$B$7,"X",IF(AZ63&lt;='Настройки'!$B$8,"Y","Z")))))))</x:f>
      </x:c>
      <x:c r="BB63" s="49" t="str">
        <x:f>IF(OR(A63="",LEN(AW63)&lt;&gt;1,LEN(BA63)&lt;&gt;1),"",AW63&amp;BA63)</x:f>
      </x:c>
      <x:c r="BC63" s="61" t="str">
        <x:f>IF(OR(A63="",AQ63=0),"",(COUNT(BI63:INDEX(BI63:CR63,1,'Настройки'!$B$3))-COUNT(CS63:INDEX(CS63:EB63,1,'Настройки'!$B$3)))/AQ63)</x:f>
      </x:c>
      <x:c r="BD63" s="64" t="str">
        <x:f>IF(OR(A63="",COUNT(CS63:INDEX(CS63:EB63,1,'Настройки'!$B$3))=0),"",AQ63/COUNT(CS63:INDEX(CS63:EB63,1,'Настройки'!$B$3)))</x:f>
      </x:c>
      <x:c r="BE63" s="64" t="str">
        <x:f>IF(OR(A63="",COUNT(CS63:INDEX(CS63:EB63,1,'Настройки'!$B$3))=0),"",IF(AVERAGE(CS63:INDEX(CS63:EB63,1,'Настройки'!$B$3))=0,"",(STDEVP(CS63:INDEX(CS63:EB63,1,'Настройки'!$B$3))/ABS(AVERAGE(CS63:INDEX(CS63:EB63,1,'Настройки'!$B$3))))^2))</x:f>
      </x:c>
      <x:c r="BF63" s="49" t="str">
        <x:f>IF(A63="","",IF(AQ63&lt;3,"Недостаточно",IF(AQ63&lt;6,"Предварительный","Обычный")))</x:f>
      </x:c>
      <x:c r="BG63" s="49" t="str">
        <x:f>IF(A63="","",IF(COUNTIF(F63:INDEX(F63:AO63,1,'Настройки'!$B$3),"&lt;0")&gt;0,IF('Настройки'!$B$10="Блокировать","Отрицательный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"),"")&amp;IF(AQ63&lt;3,"Недостаточно истории. ",IF(AQ63&lt;6,"Предварительная классификация. ",""))&amp;IF(AX63=0,"Нет спроса за горизонт. ","")&amp;IF(AZ63&gt;'Настройки'!$B$11,"Экстремальная вариативность. ",""))</x:f>
      </x:c>
      <x:c r="BH63" s="49" t="str">
        <x:f>IF(A63="","",IFERROR(VLOOKUP(BB63,'Настройки'!$D$3:$E$11,2,FALSE),"Сначала проверьте исходные данные и историю спроса.")&amp;" Уточните срок поставки, MOQ и критичность.")</x:f>
      </x:c>
      <x:c r="BI63" s="50" t="str">
        <x:f>IF(1&gt;'Настройки'!$B$3,"",IF(ISBLANK(F63),IF('Настройки'!$B$9="Нулевой спрос",0,""),IF(F63&lt;0,IF('Настройки'!$B$10="Исключить","",IF('Настройки'!$B$10="Абсолютные значения",ABS(F63),F63)),F63)))</x:f>
      </x:c>
      <x:c r="BJ63" s="50" t="str">
        <x:f>IF(2&gt;'Настройки'!$B$3,"",IF(ISBLANK(G63),IF('Настройки'!$B$9="Нулевой спрос",0,""),IF(G63&lt;0,IF('Настройки'!$B$10="Исключить","",IF('Настройки'!$B$10="Абсолютные значения",ABS(G63),G63)),G63)))</x:f>
      </x:c>
      <x:c r="BK63" s="50" t="str">
        <x:f>IF(3&gt;'Настройки'!$B$3,"",IF(ISBLANK(H63),IF('Настройки'!$B$9="Нулевой спрос",0,""),IF(H63&lt;0,IF('Настройки'!$B$10="Исключить","",IF('Настройки'!$B$10="Абсолютные значения",ABS(H63),H63)),H63)))</x:f>
      </x:c>
      <x:c r="BL63" s="50" t="str">
        <x:f>IF(4&gt;'Настройки'!$B$3,"",IF(ISBLANK(I63),IF('Настройки'!$B$9="Нулевой спрос",0,""),IF(I63&lt;0,IF('Настройки'!$B$10="Исключить","",IF('Настройки'!$B$10="Абсолютные значения",ABS(I63),I63)),I63)))</x:f>
      </x:c>
      <x:c r="BM63" s="50" t="str">
        <x:f>IF(5&gt;'Настройки'!$B$3,"",IF(ISBLANK(J63),IF('Настройки'!$B$9="Нулевой спрос",0,""),IF(J63&lt;0,IF('Настройки'!$B$10="Исключить","",IF('Настройки'!$B$10="Абсолютные значения",ABS(J63),J63)),J63)))</x:f>
      </x:c>
      <x:c r="BN63" s="50" t="str">
        <x:f>IF(6&gt;'Настройки'!$B$3,"",IF(ISBLANK(K63),IF('Настройки'!$B$9="Нулевой спрос",0,""),IF(K63&lt;0,IF('Настройки'!$B$10="Исключить","",IF('Настройки'!$B$10="Абсолютные значения",ABS(K63),K63)),K63)))</x:f>
      </x:c>
      <x:c r="BO63" s="50" t="str">
        <x:f>IF(7&gt;'Настройки'!$B$3,"",IF(ISBLANK(L63),IF('Настройки'!$B$9="Нулевой спрос",0,""),IF(L63&lt;0,IF('Настройки'!$B$10="Исключить","",IF('Настройки'!$B$10="Абсолютные значения",ABS(L63),L63)),L63)))</x:f>
      </x:c>
      <x:c r="BP63" s="50" t="str">
        <x:f>IF(8&gt;'Настройки'!$B$3,"",IF(ISBLANK(M63),IF('Настройки'!$B$9="Нулевой спрос",0,""),IF(M63&lt;0,IF('Настройки'!$B$10="Исключить","",IF('Настройки'!$B$10="Абсолютные значения",ABS(M63),M63)),M63)))</x:f>
      </x:c>
      <x:c r="BQ63" s="50" t="str">
        <x:f>IF(9&gt;'Настройки'!$B$3,"",IF(ISBLANK(N63),IF('Настройки'!$B$9="Нулевой спрос",0,""),IF(N63&lt;0,IF('Настройки'!$B$10="Исключить","",IF('Настройки'!$B$10="Абсолютные значения",ABS(N63),N63)),N63)))</x:f>
      </x:c>
      <x:c r="BR63" s="50" t="str">
        <x:f>IF(10&gt;'Настройки'!$B$3,"",IF(ISBLANK(O63),IF('Настройки'!$B$9="Нулевой спрос",0,""),IF(O63&lt;0,IF('Настройки'!$B$10="Исключить","",IF('Настройки'!$B$10="Абсолютные значения",ABS(O63),O63)),O63)))</x:f>
      </x:c>
      <x:c r="BS63" s="50" t="str">
        <x:f>IF(11&gt;'Настройки'!$B$3,"",IF(ISBLANK(P63),IF('Настройки'!$B$9="Нулевой спрос",0,""),IF(P63&lt;0,IF('Настройки'!$B$10="Исключить","",IF('Настройки'!$B$10="Абсолютные значения",ABS(P63),P63)),P63)))</x:f>
      </x:c>
      <x:c r="BT63" s="50" t="str">
        <x:f>IF(12&gt;'Настройки'!$B$3,"",IF(ISBLANK(Q63),IF('Настройки'!$B$9="Нулевой спрос",0,""),IF(Q63&lt;0,IF('Настройки'!$B$10="Исключить","",IF('Настройки'!$B$10="Абсолютные значения",ABS(Q63),Q63)),Q63)))</x:f>
      </x:c>
      <x:c r="BU63" s="50" t="str">
        <x:f>IF(13&gt;'Настройки'!$B$3,"",IF(ISBLANK(R63),IF('Настройки'!$B$9="Нулевой спрос",0,""),IF(R63&lt;0,IF('Настройки'!$B$10="Исключить","",IF('Настройки'!$B$10="Абсолютные значения",ABS(R63),R63)),R63)))</x:f>
      </x:c>
      <x:c r="BV63" s="50" t="str">
        <x:f>IF(14&gt;'Настройки'!$B$3,"",IF(ISBLANK(S63),IF('Настройки'!$B$9="Нулевой спрос",0,""),IF(S63&lt;0,IF('Настройки'!$B$10="Исключить","",IF('Настройки'!$B$10="Абсолютные значения",ABS(S63),S63)),S63)))</x:f>
      </x:c>
      <x:c r="BW63" s="50" t="str">
        <x:f>IF(15&gt;'Настройки'!$B$3,"",IF(ISBLANK(T63),IF('Настройки'!$B$9="Нулевой спрос",0,""),IF(T63&lt;0,IF('Настройки'!$B$10="Исключить","",IF('Настройки'!$B$10="Абсолютные значения",ABS(T63),T63)),T63)))</x:f>
      </x:c>
      <x:c r="BX63" s="50" t="str">
        <x:f>IF(16&gt;'Настройки'!$B$3,"",IF(ISBLANK(U63),IF('Настройки'!$B$9="Нулевой спрос",0,""),IF(U63&lt;0,IF('Настройки'!$B$10="Исключить","",IF('Настройки'!$B$10="Абсолютные значения",ABS(U63),U63)),U63)))</x:f>
      </x:c>
      <x:c r="BY63" s="50" t="str">
        <x:f>IF(17&gt;'Настройки'!$B$3,"",IF(ISBLANK(V63),IF('Настройки'!$B$9="Нулевой спрос",0,""),IF(V63&lt;0,IF('Настройки'!$B$10="Исключить","",IF('Настройки'!$B$10="Абсолютные значения",ABS(V63),V63)),V63)))</x:f>
      </x:c>
      <x:c r="BZ63" s="50" t="str">
        <x:f>IF(18&gt;'Настройки'!$B$3,"",IF(ISBLANK(W63),IF('Настройки'!$B$9="Нулевой спрос",0,""),IF(W63&lt;0,IF('Настройки'!$B$10="Исключить","",IF('Настройки'!$B$10="Абсолютные значения",ABS(W63),W63)),W63)))</x:f>
      </x:c>
      <x:c r="CA63" s="50" t="str">
        <x:f>IF(19&gt;'Настройки'!$B$3,"",IF(ISBLANK(X63),IF('Настройки'!$B$9="Нулевой спрос",0,""),IF(X63&lt;0,IF('Настройки'!$B$10="Исключить","",IF('Настройки'!$B$10="Абсолютные значения",ABS(X63),X63)),X63)))</x:f>
      </x:c>
      <x:c r="CB63" s="50" t="str">
        <x:f>IF(20&gt;'Настройки'!$B$3,"",IF(ISBLANK(Y63),IF('Настройки'!$B$9="Нулевой спрос",0,""),IF(Y63&lt;0,IF('Настройки'!$B$10="Исключить","",IF('Настройки'!$B$10="Абсолютные значения",ABS(Y63),Y63)),Y63)))</x:f>
      </x:c>
      <x:c r="CC63" s="50" t="str">
        <x:f>IF(21&gt;'Настройки'!$B$3,"",IF(ISBLANK(Z63),IF('Настройки'!$B$9="Нулевой спрос",0,""),IF(Z63&lt;0,IF('Настройки'!$B$10="Исключить","",IF('Настройки'!$B$10="Абсолютные значения",ABS(Z63),Z63)),Z63)))</x:f>
      </x:c>
      <x:c r="CD63" s="50" t="str">
        <x:f>IF(22&gt;'Настройки'!$B$3,"",IF(ISBLANK(AA63),IF('Настройки'!$B$9="Нулевой спрос",0,""),IF(AA63&lt;0,IF('Настройки'!$B$10="Исключить","",IF('Настройки'!$B$10="Абсолютные значения",ABS(AA63),AA63)),AA63)))</x:f>
      </x:c>
      <x:c r="CE63" s="50" t="str">
        <x:f>IF(23&gt;'Настройки'!$B$3,"",IF(ISBLANK(AB63),IF('Настройки'!$B$9="Нулевой спрос",0,""),IF(AB63&lt;0,IF('Настройки'!$B$10="Исключить","",IF('Настройки'!$B$10="Абсолютные значения",ABS(AB63),AB63)),AB63)))</x:f>
      </x:c>
      <x:c r="CF63" s="50" t="str">
        <x:f>IF(24&gt;'Настройки'!$B$3,"",IF(ISBLANK(AC63),IF('Настройки'!$B$9="Нулевой спрос",0,""),IF(AC63&lt;0,IF('Настройки'!$B$10="Исключить","",IF('Настройки'!$B$10="Абсолютные значения",ABS(AC63),AC63)),AC63)))</x:f>
      </x:c>
      <x:c r="CG63" s="50" t="str">
        <x:f>IF(25&gt;'Настройки'!$B$3,"",IF(ISBLANK(AD63),IF('Настройки'!$B$9="Нулевой спрос",0,""),IF(AD63&lt;0,IF('Настройки'!$B$10="Исключить","",IF('Настройки'!$B$10="Абсолютные значения",ABS(AD63),AD63)),AD63)))</x:f>
      </x:c>
      <x:c r="CH63" s="50" t="str">
        <x:f>IF(26&gt;'Настройки'!$B$3,"",IF(ISBLANK(AE63),IF('Настройки'!$B$9="Нулевой спрос",0,""),IF(AE63&lt;0,IF('Настройки'!$B$10="Исключить","",IF('Настройки'!$B$10="Абсолютные значения",ABS(AE63),AE63)),AE63)))</x:f>
      </x:c>
      <x:c r="CI63" s="50" t="str">
        <x:f>IF(27&gt;'Настройки'!$B$3,"",IF(ISBLANK(AF63),IF('Настройки'!$B$9="Нулевой спрос",0,""),IF(AF63&lt;0,IF('Настройки'!$B$10="Исключить","",IF('Настройки'!$B$10="Абсолютные значения",ABS(AF63),AF63)),AF63)))</x:f>
      </x:c>
      <x:c r="CJ63" s="50" t="str">
        <x:f>IF(28&gt;'Настройки'!$B$3,"",IF(ISBLANK(AG63),IF('Настройки'!$B$9="Нулевой спрос",0,""),IF(AG63&lt;0,IF('Настройки'!$B$10="Исключить","",IF('Настройки'!$B$10="Абсолютные значения",ABS(AG63),AG63)),AG63)))</x:f>
      </x:c>
      <x:c r="CK63" s="50" t="str">
        <x:f>IF(29&gt;'Настройки'!$B$3,"",IF(ISBLANK(AH63),IF('Настройки'!$B$9="Нулевой спрос",0,""),IF(AH63&lt;0,IF('Настройки'!$B$10="Исключить","",IF('Настройки'!$B$10="Абсолютные значения",ABS(AH63),AH63)),AH63)))</x:f>
      </x:c>
      <x:c r="CL63" s="50" t="str">
        <x:f>IF(30&gt;'Настройки'!$B$3,"",IF(ISBLANK(AI63),IF('Настройки'!$B$9="Нулевой спрос",0,""),IF(AI63&lt;0,IF('Настройки'!$B$10="Исключить","",IF('Настройки'!$B$10="Абсолютные значения",ABS(AI63),AI63)),AI63)))</x:f>
      </x:c>
      <x:c r="CM63" s="50" t="str">
        <x:f>IF(31&gt;'Настройки'!$B$3,"",IF(ISBLANK(AJ63),IF('Настройки'!$B$9="Нулевой спрос",0,""),IF(AJ63&lt;0,IF('Настройки'!$B$10="Исключить","",IF('Настройки'!$B$10="Абсолютные значения",ABS(AJ63),AJ63)),AJ63)))</x:f>
      </x:c>
      <x:c r="CN63" s="50" t="str">
        <x:f>IF(32&gt;'Настройки'!$B$3,"",IF(ISBLANK(AK63),IF('Настройки'!$B$9="Нулевой спрос",0,""),IF(AK63&lt;0,IF('Настройки'!$B$10="Исключить","",IF('Настройки'!$B$10="Абсолютные значения",ABS(AK63),AK63)),AK63)))</x:f>
      </x:c>
      <x:c r="CO63" s="50" t="str">
        <x:f>IF(33&gt;'Настройки'!$B$3,"",IF(ISBLANK(AL63),IF('Настройки'!$B$9="Нулевой спрос",0,""),IF(AL63&lt;0,IF('Настройки'!$B$10="Исключить","",IF('Настройки'!$B$10="Абсолютные значения",ABS(AL63),AL63)),AL63)))</x:f>
      </x:c>
      <x:c r="CP63" s="50" t="str">
        <x:f>IF(34&gt;'Настройки'!$B$3,"",IF(ISBLANK(AM63),IF('Настройки'!$B$9="Нулевой спрос",0,""),IF(AM63&lt;0,IF('Настройки'!$B$10="Исключить","",IF('Настройки'!$B$10="Абсолютные значения",ABS(AM63),AM63)),AM63)))</x:f>
      </x:c>
      <x:c r="CQ63" s="50" t="str">
        <x:f>IF(35&gt;'Настройки'!$B$3,"",IF(ISBLANK(AN63),IF('Настройки'!$B$9="Нулевой спрос",0,""),IF(AN63&lt;0,IF('Настройки'!$B$10="Исключить","",IF('Настройки'!$B$10="Абсолютные значения",ABS(AN63),AN63)),AN63)))</x:f>
      </x:c>
      <x:c r="CR63" s="50" t="str">
        <x:f>IF(36&gt;'Настройки'!$B$3,"",IF(ISBLANK(AO63),IF('Настройки'!$B$9="Нулевой спрос",0,""),IF(AO63&lt;0,IF('Настройки'!$B$10="Исключить","",IF('Настройки'!$B$10="Абсолютные значения",ABS(AO63),AO63)),AO63)))</x:f>
      </x:c>
      <x:c r="CS63" s="50" t="str">
        <x:f>IF(OR(1&gt;'Настройки'!$B$3,ISBLANK(BI63),BI63=0),"",BI63)</x:f>
      </x:c>
      <x:c r="CT63" s="50" t="str">
        <x:f>IF(OR(2&gt;'Настройки'!$B$3,ISBLANK(BJ63),BJ63=0),"",BJ63)</x:f>
      </x:c>
      <x:c r="CU63" s="50" t="str">
        <x:f>IF(OR(3&gt;'Настройки'!$B$3,ISBLANK(BK63),BK63=0),"",BK63)</x:f>
      </x:c>
      <x:c r="CV63" s="50" t="str">
        <x:f>IF(OR(4&gt;'Настройки'!$B$3,ISBLANK(BL63),BL63=0),"",BL63)</x:f>
      </x:c>
      <x:c r="CW63" s="50" t="str">
        <x:f>IF(OR(5&gt;'Настройки'!$B$3,ISBLANK(BM63),BM63=0),"",BM63)</x:f>
      </x:c>
      <x:c r="CX63" s="50" t="str">
        <x:f>IF(OR(6&gt;'Настройки'!$B$3,ISBLANK(BN63),BN63=0),"",BN63)</x:f>
      </x:c>
      <x:c r="CY63" s="50" t="str">
        <x:f>IF(OR(7&gt;'Настройки'!$B$3,ISBLANK(BO63),BO63=0),"",BO63)</x:f>
      </x:c>
      <x:c r="CZ63" s="50" t="str">
        <x:f>IF(OR(8&gt;'Настройки'!$B$3,ISBLANK(BP63),BP63=0),"",BP63)</x:f>
      </x:c>
      <x:c r="DA63" s="50" t="str">
        <x:f>IF(OR(9&gt;'Настройки'!$B$3,ISBLANK(BQ63),BQ63=0),"",BQ63)</x:f>
      </x:c>
      <x:c r="DB63" s="50" t="str">
        <x:f>IF(OR(10&gt;'Настройки'!$B$3,ISBLANK(BR63),BR63=0),"",BR63)</x:f>
      </x:c>
      <x:c r="DC63" s="50" t="str">
        <x:f>IF(OR(11&gt;'Настройки'!$B$3,ISBLANK(BS63),BS63=0),"",BS63)</x:f>
      </x:c>
      <x:c r="DD63" s="50" t="str">
        <x:f>IF(OR(12&gt;'Настройки'!$B$3,ISBLANK(BT63),BT63=0),"",BT63)</x:f>
      </x:c>
      <x:c r="DE63" s="50" t="str">
        <x:f>IF(OR(13&gt;'Настройки'!$B$3,ISBLANK(BU63),BU63=0),"",BU63)</x:f>
      </x:c>
      <x:c r="DF63" s="50" t="str">
        <x:f>IF(OR(14&gt;'Настройки'!$B$3,ISBLANK(BV63),BV63=0),"",BV63)</x:f>
      </x:c>
      <x:c r="DG63" s="50" t="str">
        <x:f>IF(OR(15&gt;'Настройки'!$B$3,ISBLANK(BW63),BW63=0),"",BW63)</x:f>
      </x:c>
      <x:c r="DH63" s="50" t="str">
        <x:f>IF(OR(16&gt;'Настройки'!$B$3,ISBLANK(BX63),BX63=0),"",BX63)</x:f>
      </x:c>
      <x:c r="DI63" s="50" t="str">
        <x:f>IF(OR(17&gt;'Настройки'!$B$3,ISBLANK(BY63),BY63=0),"",BY63)</x:f>
      </x:c>
      <x:c r="DJ63" s="50" t="str">
        <x:f>IF(OR(18&gt;'Настройки'!$B$3,ISBLANK(BZ63),BZ63=0),"",BZ63)</x:f>
      </x:c>
      <x:c r="DK63" s="50" t="str">
        <x:f>IF(OR(19&gt;'Настройки'!$B$3,ISBLANK(CA63),CA63=0),"",CA63)</x:f>
      </x:c>
      <x:c r="DL63" s="50" t="str">
        <x:f>IF(OR(20&gt;'Настройки'!$B$3,ISBLANK(CB63),CB63=0),"",CB63)</x:f>
      </x:c>
      <x:c r="DM63" s="50" t="str">
        <x:f>IF(OR(21&gt;'Настройки'!$B$3,ISBLANK(CC63),CC63=0),"",CC63)</x:f>
      </x:c>
      <x:c r="DN63" s="50" t="str">
        <x:f>IF(OR(22&gt;'Настройки'!$B$3,ISBLANK(CD63),CD63=0),"",CD63)</x:f>
      </x:c>
      <x:c r="DO63" s="50" t="str">
        <x:f>IF(OR(23&gt;'Настройки'!$B$3,ISBLANK(CE63),CE63=0),"",CE63)</x:f>
      </x:c>
      <x:c r="DP63" s="50" t="str">
        <x:f>IF(OR(24&gt;'Настройки'!$B$3,ISBLANK(CF63),CF63=0),"",CF63)</x:f>
      </x:c>
      <x:c r="DQ63" s="50" t="str">
        <x:f>IF(OR(25&gt;'Настройки'!$B$3,ISBLANK(CG63),CG63=0),"",CG63)</x:f>
      </x:c>
      <x:c r="DR63" s="50" t="str">
        <x:f>IF(OR(26&gt;'Настройки'!$B$3,ISBLANK(CH63),CH63=0),"",CH63)</x:f>
      </x:c>
      <x:c r="DS63" s="50" t="str">
        <x:f>IF(OR(27&gt;'Настройки'!$B$3,ISBLANK(CI63),CI63=0),"",CI63)</x:f>
      </x:c>
      <x:c r="DT63" s="50" t="str">
        <x:f>IF(OR(28&gt;'Настройки'!$B$3,ISBLANK(CJ63),CJ63=0),"",CJ63)</x:f>
      </x:c>
      <x:c r="DU63" s="50" t="str">
        <x:f>IF(OR(29&gt;'Настройки'!$B$3,ISBLANK(CK63),CK63=0),"",CK63)</x:f>
      </x:c>
      <x:c r="DV63" s="50" t="str">
        <x:f>IF(OR(30&gt;'Настройки'!$B$3,ISBLANK(CL63),CL63=0),"",CL63)</x:f>
      </x:c>
      <x:c r="DW63" s="50" t="str">
        <x:f>IF(OR(31&gt;'Настройки'!$B$3,ISBLANK(CM63),CM63=0),"",CM63)</x:f>
      </x:c>
      <x:c r="DX63" s="50" t="str">
        <x:f>IF(OR(32&gt;'Настройки'!$B$3,ISBLANK(CN63),CN63=0),"",CN63)</x:f>
      </x:c>
      <x:c r="DY63" s="50" t="str">
        <x:f>IF(OR(33&gt;'Настройки'!$B$3,ISBLANK(CO63),CO63=0),"",CO63)</x:f>
      </x:c>
      <x:c r="DZ63" s="50" t="str">
        <x:f>IF(OR(34&gt;'Настройки'!$B$3,ISBLANK(CP63),CP63=0),"",CP63)</x:f>
      </x:c>
      <x:c r="EA63" s="50" t="str">
        <x:f>IF(OR(35&gt;'Настройки'!$B$3,ISBLANK(CQ63),CQ63=0),"",CQ63)</x:f>
      </x:c>
      <x:c r="EB63" s="50" t="str">
        <x:f>IF(OR(36&gt;'Настройки'!$B$3,ISBLANK(CR63),CR63=0),"",CR63)</x:f>
      </x:c>
      <x:c r="EC63" s="50" t="str">
        <x:f>IF(A63="","",IF(OR(BB63="AZ",BB63="BZ"),10000+ROW(),IF(AZ63&gt;'Настройки'!$B$11,20000+ROW(),IF(BF63&lt;&gt;"Обычный",30000+ROW(),IF(AX63&lt;=0,40000+ROW(),"")))))</x:f>
      </x:c>
      <x:c r="ED63" s="50" t="str">
        <x:f>IF(EC63="","",COUNTIFS($EC$2:$EC$1001,"&gt;0",$EC$2:$EC$1001,"&lt;"&amp;EC63)+1)</x:f>
      </x:c>
    </x:row>
    <x:row r="64">
      <x:c r="A64" s="115"/>
      <x:c r="B64" s="115"/>
      <x:c r="C64" s="115"/>
      <x:c r="D64" s="118"/>
      <x:c r="E64" s="118"/>
      <x:c r="F64" s="118"/>
      <x:c r="G64" s="118"/>
      <x:c r="H64" s="118"/>
      <x:c r="I64" s="118"/>
      <x:c r="J64" s="118"/>
      <x:c r="K64" s="118"/>
      <x:c r="L64" s="118"/>
      <x:c r="M64" s="118"/>
      <x:c r="N64" s="118"/>
      <x:c r="O64" s="118"/>
      <x:c r="P64" s="118"/>
      <x:c r="Q64" s="118"/>
      <x:c r="R64" s="118"/>
      <x:c r="S64" s="118"/>
      <x:c r="T64" s="118"/>
      <x:c r="U64" s="118"/>
      <x:c r="V64" s="118"/>
      <x:c r="W64" s="118"/>
      <x:c r="X64" s="118"/>
      <x:c r="Y64" s="118"/>
      <x:c r="Z64" s="118"/>
      <x:c r="AA64" s="118"/>
      <x:c r="AB64" s="118"/>
      <x:c r="AC64" s="118"/>
      <x:c r="AD64" s="118"/>
      <x:c r="AE64" s="118"/>
      <x:c r="AF64" s="118"/>
      <x:c r="AG64" s="118"/>
      <x:c r="AH64" s="118"/>
      <x:c r="AI64" s="118"/>
      <x:c r="AJ64" s="118"/>
      <x:c r="AK64" s="118"/>
      <x:c r="AL64" s="118"/>
      <x:c r="AM64" s="118"/>
      <x:c r="AN64" s="118"/>
      <x:c r="AO64" s="118"/>
      <x:c r="AP64" s="115"/>
      <x:c r="AQ64" s="49" t="str">
        <x:f>IF(A64="","",COUNT(BI64:INDEX(BI64:CR64,1,'Настройки'!$B$3)))</x:f>
      </x:c>
      <x:c r="AR64" s="49" t="str">
        <x:f>IF(A64="","",SUM(BI64:INDEX(BI64:CR64,1,'Настройки'!$B$3)))</x:f>
      </x:c>
      <x:c r="AS64" s="58" t="str">
        <x:f>IF(A64="","",IF('Настройки'!$B$4="Стоимость потребления",AR64*D64,IF('Настройки'!$B$4="Количество",AR64,E64)))</x:f>
      </x:c>
      <x:c r="AT64" s="61" t="str">
        <x:f>IF(OR(A64="",AS64&lt;0,SUM($AS$2:$AS$1001)&lt;=0),"",AS64/SUM($AS$2:$AS$1001))</x:f>
      </x:c>
      <x:c r="AU64" s="61" t="str">
        <x:f>IF(OR(A64="",AS64&lt;0,SUM($AS$2:$AS$1001)&lt;=0),"",SUMIFS($AS$2:$AS$1001,$AS$2:$AS$1001,"&gt;"&amp;AS64)/SUM($AS$2:$AS$1001))</x:f>
      </x:c>
      <x:c r="AV64" s="61" t="str">
        <x:f>IF(OR(A64="",AS64&lt;0,SUM($AS$2:$AS$1001)&lt;=0),"",SUMIFS($AS$2:$AS$1001,$AS$2:$AS$1001,"&gt;="&amp;AS64)/SUM($AS$2:$AS$1001))</x:f>
      </x:c>
      <x:c r="AW64" s="49" t="str">
        <x:f>IF(A64="","",IF(SUM($AS$2:$AS$1001)&lt;=0,"Не определён",IF(AS64&lt;0,"Исключение",IF(AU64&lt;'Настройки'!$B$5,"A",IF(AU64&lt;'Настройки'!$B$6,"B","C")))))</x:f>
      </x:c>
      <x:c r="AX64" s="58" t="str">
        <x:f>IF(A64="","",IF(AQ64=0,"",AVERAGE(BI64:INDEX(BI64:CR64,1,'Настройки'!$B$3))))</x:f>
      </x:c>
      <x:c r="AY64" s="58" t="str">
        <x:f>IF(OR(A64="",AQ64=0),"",STDEVP(BI64:INDEX(BI64:CR64,1,'Настройки'!$B$3)))</x:f>
      </x:c>
      <x:c r="AZ64" s="61" t="str">
        <x:f>IF(OR(A64="",AQ64&lt;'Настройки'!$B$12,AX64&lt;=0,AND('Настройки'!$B$10="Блокировать",COUNTIF(F64:INDEX(F64:AO64,1,'Настройки'!$B$3),"&lt;0")&gt;0)),"",AY64/ABS(AX64))</x:f>
      </x:c>
      <x:c r="BA64" s="49" t="str">
        <x:f>IF(A64="","",IF(AND('Настройки'!$B$10="Блокировать",COUNTIF(F64:INDEX(F64:AO64,1,'Настройки'!$B$3),"&lt;0")&gt;0),"Не определён",IF(AQ64&lt;'Настройки'!$B$12,"Не определён",IF(AX64=0,"Нет спроса",IF(AX64&lt;0,"Не определён",IF(AZ64&lt;='Настройки'!$B$7,"X",IF(AZ64&lt;='Настройки'!$B$8,"Y","Z")))))))</x:f>
      </x:c>
      <x:c r="BB64" s="49" t="str">
        <x:f>IF(OR(A64="",LEN(AW64)&lt;&gt;1,LEN(BA64)&lt;&gt;1),"",AW64&amp;BA64)</x:f>
      </x:c>
      <x:c r="BC64" s="61" t="str">
        <x:f>IF(OR(A64="",AQ64=0),"",(COUNT(BI64:INDEX(BI64:CR64,1,'Настройки'!$B$3))-COUNT(CS64:INDEX(CS64:EB64,1,'Настройки'!$B$3)))/AQ64)</x:f>
      </x:c>
      <x:c r="BD64" s="64" t="str">
        <x:f>IF(OR(A64="",COUNT(CS64:INDEX(CS64:EB64,1,'Настройки'!$B$3))=0),"",AQ64/COUNT(CS64:INDEX(CS64:EB64,1,'Настройки'!$B$3)))</x:f>
      </x:c>
      <x:c r="BE64" s="64" t="str">
        <x:f>IF(OR(A64="",COUNT(CS64:INDEX(CS64:EB64,1,'Настройки'!$B$3))=0),"",IF(AVERAGE(CS64:INDEX(CS64:EB64,1,'Настройки'!$B$3))=0,"",(STDEVP(CS64:INDEX(CS64:EB64,1,'Настройки'!$B$3))/ABS(AVERAGE(CS64:INDEX(CS64:EB64,1,'Настройки'!$B$3))))^2))</x:f>
      </x:c>
      <x:c r="BF64" s="49" t="str">
        <x:f>IF(A64="","",IF(AQ64&lt;3,"Недостаточно",IF(AQ64&lt;6,"Предварительный","Обычный")))</x:f>
      </x:c>
      <x:c r="BG64" s="49" t="str">
        <x:f>IF(A64="","",IF(COUNTIF(F64:INDEX(F64:AO64,1,'Настройки'!$B$3),"&lt;0")&gt;0,IF('Настройки'!$B$10="Блокировать","Отрицательный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"),"")&amp;IF(AQ64&lt;3,"Недостаточно истории. ",IF(AQ64&lt;6,"Предварительная классификация. ",""))&amp;IF(AX64=0,"Нет спроса за горизонт. ","")&amp;IF(AZ64&gt;'Настройки'!$B$11,"Экстремальная вариативность. ",""))</x:f>
      </x:c>
      <x:c r="BH64" s="49" t="str">
        <x:f>IF(A64="","",IFERROR(VLOOKUP(BB64,'Настройки'!$D$3:$E$11,2,FALSE),"Сначала проверьте исходные данные и историю спроса.")&amp;" Уточните срок поставки, MOQ и критичность.")</x:f>
      </x:c>
      <x:c r="BI64" s="50" t="str">
        <x:f>IF(1&gt;'Настройки'!$B$3,"",IF(ISBLANK(F64),IF('Настройки'!$B$9="Нулевой спрос",0,""),IF(F64&lt;0,IF('Настройки'!$B$10="Исключить","",IF('Настройки'!$B$10="Абсолютные значения",ABS(F64),F64)),F64)))</x:f>
      </x:c>
      <x:c r="BJ64" s="50" t="str">
        <x:f>IF(2&gt;'Настройки'!$B$3,"",IF(ISBLANK(G64),IF('Настройки'!$B$9="Нулевой спрос",0,""),IF(G64&lt;0,IF('Настройки'!$B$10="Исключить","",IF('Настройки'!$B$10="Абсолютные значения",ABS(G64),G64)),G64)))</x:f>
      </x:c>
      <x:c r="BK64" s="50" t="str">
        <x:f>IF(3&gt;'Настройки'!$B$3,"",IF(ISBLANK(H64),IF('Настройки'!$B$9="Нулевой спрос",0,""),IF(H64&lt;0,IF('Настройки'!$B$10="Исключить","",IF('Настройки'!$B$10="Абсолютные значения",ABS(H64),H64)),H64)))</x:f>
      </x:c>
      <x:c r="BL64" s="50" t="str">
        <x:f>IF(4&gt;'Настройки'!$B$3,"",IF(ISBLANK(I64),IF('Настройки'!$B$9="Нулевой спрос",0,""),IF(I64&lt;0,IF('Настройки'!$B$10="Исключить","",IF('Настройки'!$B$10="Абсолютные значения",ABS(I64),I64)),I64)))</x:f>
      </x:c>
      <x:c r="BM64" s="50" t="str">
        <x:f>IF(5&gt;'Настройки'!$B$3,"",IF(ISBLANK(J64),IF('Настройки'!$B$9="Нулевой спрос",0,""),IF(J64&lt;0,IF('Настройки'!$B$10="Исключить","",IF('Настройки'!$B$10="Абсолютные значения",ABS(J64),J64)),J64)))</x:f>
      </x:c>
      <x:c r="BN64" s="50" t="str">
        <x:f>IF(6&gt;'Настройки'!$B$3,"",IF(ISBLANK(K64),IF('Настройки'!$B$9="Нулевой спрос",0,""),IF(K64&lt;0,IF('Настройки'!$B$10="Исключить","",IF('Настройки'!$B$10="Абсолютные значения",ABS(K64),K64)),K64)))</x:f>
      </x:c>
      <x:c r="BO64" s="50" t="str">
        <x:f>IF(7&gt;'Настройки'!$B$3,"",IF(ISBLANK(L64),IF('Настройки'!$B$9="Нулевой спрос",0,""),IF(L64&lt;0,IF('Настройки'!$B$10="Исключить","",IF('Настройки'!$B$10="Абсолютные значения",ABS(L64),L64)),L64)))</x:f>
      </x:c>
      <x:c r="BP64" s="50" t="str">
        <x:f>IF(8&gt;'Настройки'!$B$3,"",IF(ISBLANK(M64),IF('Настройки'!$B$9="Нулевой спрос",0,""),IF(M64&lt;0,IF('Настройки'!$B$10="Исключить","",IF('Настройки'!$B$10="Абсолютные значения",ABS(M64),M64)),M64)))</x:f>
      </x:c>
      <x:c r="BQ64" s="50" t="str">
        <x:f>IF(9&gt;'Настройки'!$B$3,"",IF(ISBLANK(N64),IF('Настройки'!$B$9="Нулевой спрос",0,""),IF(N64&lt;0,IF('Настройки'!$B$10="Исключить","",IF('Настройки'!$B$10="Абсолютные значения",ABS(N64),N64)),N64)))</x:f>
      </x:c>
      <x:c r="BR64" s="50" t="str">
        <x:f>IF(10&gt;'Настройки'!$B$3,"",IF(ISBLANK(O64),IF('Настройки'!$B$9="Нулевой спрос",0,""),IF(O64&lt;0,IF('Настройки'!$B$10="Исключить","",IF('Настройки'!$B$10="Абсолютные значения",ABS(O64),O64)),O64)))</x:f>
      </x:c>
      <x:c r="BS64" s="50" t="str">
        <x:f>IF(11&gt;'Настройки'!$B$3,"",IF(ISBLANK(P64),IF('Настройки'!$B$9="Нулевой спрос",0,""),IF(P64&lt;0,IF('Настройки'!$B$10="Исключить","",IF('Настройки'!$B$10="Абсолютные значения",ABS(P64),P64)),P64)))</x:f>
      </x:c>
      <x:c r="BT64" s="50" t="str">
        <x:f>IF(12&gt;'Настройки'!$B$3,"",IF(ISBLANK(Q64),IF('Настройки'!$B$9="Нулевой спрос",0,""),IF(Q64&lt;0,IF('Настройки'!$B$10="Исключить","",IF('Настройки'!$B$10="Абсолютные значения",ABS(Q64),Q64)),Q64)))</x:f>
      </x:c>
      <x:c r="BU64" s="50" t="str">
        <x:f>IF(13&gt;'Настройки'!$B$3,"",IF(ISBLANK(R64),IF('Настройки'!$B$9="Нулевой спрос",0,""),IF(R64&lt;0,IF('Настройки'!$B$10="Исключить","",IF('Настройки'!$B$10="Абсолютные значения",ABS(R64),R64)),R64)))</x:f>
      </x:c>
      <x:c r="BV64" s="50" t="str">
        <x:f>IF(14&gt;'Настройки'!$B$3,"",IF(ISBLANK(S64),IF('Настройки'!$B$9="Нулевой спрос",0,""),IF(S64&lt;0,IF('Настройки'!$B$10="Исключить","",IF('Настройки'!$B$10="Абсолютные значения",ABS(S64),S64)),S64)))</x:f>
      </x:c>
      <x:c r="BW64" s="50" t="str">
        <x:f>IF(15&gt;'Настройки'!$B$3,"",IF(ISBLANK(T64),IF('Настройки'!$B$9="Нулевой спрос",0,""),IF(T64&lt;0,IF('Настройки'!$B$10="Исключить","",IF('Настройки'!$B$10="Абсолютные значения",ABS(T64),T64)),T64)))</x:f>
      </x:c>
      <x:c r="BX64" s="50" t="str">
        <x:f>IF(16&gt;'Настройки'!$B$3,"",IF(ISBLANK(U64),IF('Настройки'!$B$9="Нулевой спрос",0,""),IF(U64&lt;0,IF('Настройки'!$B$10="Исключить","",IF('Настройки'!$B$10="Абсолютные значения",ABS(U64),U64)),U64)))</x:f>
      </x:c>
      <x:c r="BY64" s="50" t="str">
        <x:f>IF(17&gt;'Настройки'!$B$3,"",IF(ISBLANK(V64),IF('Настройки'!$B$9="Нулевой спрос",0,""),IF(V64&lt;0,IF('Настройки'!$B$10="Исключить","",IF('Настройки'!$B$10="Абсолютные значения",ABS(V64),V64)),V64)))</x:f>
      </x:c>
      <x:c r="BZ64" s="50" t="str">
        <x:f>IF(18&gt;'Настройки'!$B$3,"",IF(ISBLANK(W64),IF('Настройки'!$B$9="Нулевой спрос",0,""),IF(W64&lt;0,IF('Настройки'!$B$10="Исключить","",IF('Настройки'!$B$10="Абсолютные значения",ABS(W64),W64)),W64)))</x:f>
      </x:c>
      <x:c r="CA64" s="50" t="str">
        <x:f>IF(19&gt;'Настройки'!$B$3,"",IF(ISBLANK(X64),IF('Настройки'!$B$9="Нулевой спрос",0,""),IF(X64&lt;0,IF('Настройки'!$B$10="Исключить","",IF('Настройки'!$B$10="Абсолютные значения",ABS(X64),X64)),X64)))</x:f>
      </x:c>
      <x:c r="CB64" s="50" t="str">
        <x:f>IF(20&gt;'Настройки'!$B$3,"",IF(ISBLANK(Y64),IF('Настройки'!$B$9="Нулевой спрос",0,""),IF(Y64&lt;0,IF('Настройки'!$B$10="Исключить","",IF('Настройки'!$B$10="Абсолютные значения",ABS(Y64),Y64)),Y64)))</x:f>
      </x:c>
      <x:c r="CC64" s="50" t="str">
        <x:f>IF(21&gt;'Настройки'!$B$3,"",IF(ISBLANK(Z64),IF('Настройки'!$B$9="Нулевой спрос",0,""),IF(Z64&lt;0,IF('Настройки'!$B$10="Исключить","",IF('Настройки'!$B$10="Абсолютные значения",ABS(Z64),Z64)),Z64)))</x:f>
      </x:c>
      <x:c r="CD64" s="50" t="str">
        <x:f>IF(22&gt;'Настройки'!$B$3,"",IF(ISBLANK(AA64),IF('Настройки'!$B$9="Нулевой спрос",0,""),IF(AA64&lt;0,IF('Настройки'!$B$10="Исключить","",IF('Настройки'!$B$10="Абсолютные значения",ABS(AA64),AA64)),AA64)))</x:f>
      </x:c>
      <x:c r="CE64" s="50" t="str">
        <x:f>IF(23&gt;'Настройки'!$B$3,"",IF(ISBLANK(AB64),IF('Настройки'!$B$9="Нулевой спрос",0,""),IF(AB64&lt;0,IF('Настройки'!$B$10="Исключить","",IF('Настройки'!$B$10="Абсолютные значения",ABS(AB64),AB64)),AB64)))</x:f>
      </x:c>
      <x:c r="CF64" s="50" t="str">
        <x:f>IF(24&gt;'Настройки'!$B$3,"",IF(ISBLANK(AC64),IF('Настройки'!$B$9="Нулевой спрос",0,""),IF(AC64&lt;0,IF('Настройки'!$B$10="Исключить","",IF('Настройки'!$B$10="Абсолютные значения",ABS(AC64),AC64)),AC64)))</x:f>
      </x:c>
      <x:c r="CG64" s="50" t="str">
        <x:f>IF(25&gt;'Настройки'!$B$3,"",IF(ISBLANK(AD64),IF('Настройки'!$B$9="Нулевой спрос",0,""),IF(AD64&lt;0,IF('Настройки'!$B$10="Исключить","",IF('Настройки'!$B$10="Абсолютные значения",ABS(AD64),AD64)),AD64)))</x:f>
      </x:c>
      <x:c r="CH64" s="50" t="str">
        <x:f>IF(26&gt;'Настройки'!$B$3,"",IF(ISBLANK(AE64),IF('Настройки'!$B$9="Нулевой спрос",0,""),IF(AE64&lt;0,IF('Настройки'!$B$10="Исключить","",IF('Настройки'!$B$10="Абсолютные значения",ABS(AE64),AE64)),AE64)))</x:f>
      </x:c>
      <x:c r="CI64" s="50" t="str">
        <x:f>IF(27&gt;'Настройки'!$B$3,"",IF(ISBLANK(AF64),IF('Настройки'!$B$9="Нулевой спрос",0,""),IF(AF64&lt;0,IF('Настройки'!$B$10="Исключить","",IF('Настройки'!$B$10="Абсолютные значения",ABS(AF64),AF64)),AF64)))</x:f>
      </x:c>
      <x:c r="CJ64" s="50" t="str">
        <x:f>IF(28&gt;'Настройки'!$B$3,"",IF(ISBLANK(AG64),IF('Настройки'!$B$9="Нулевой спрос",0,""),IF(AG64&lt;0,IF('Настройки'!$B$10="Исключить","",IF('Настройки'!$B$10="Абсолютные значения",ABS(AG64),AG64)),AG64)))</x:f>
      </x:c>
      <x:c r="CK64" s="50" t="str">
        <x:f>IF(29&gt;'Настройки'!$B$3,"",IF(ISBLANK(AH64),IF('Настройки'!$B$9="Нулевой спрос",0,""),IF(AH64&lt;0,IF('Настройки'!$B$10="Исключить","",IF('Настройки'!$B$10="Абсолютные значения",ABS(AH64),AH64)),AH64)))</x:f>
      </x:c>
      <x:c r="CL64" s="50" t="str">
        <x:f>IF(30&gt;'Настройки'!$B$3,"",IF(ISBLANK(AI64),IF('Настройки'!$B$9="Нулевой спрос",0,""),IF(AI64&lt;0,IF('Настройки'!$B$10="Исключить","",IF('Настройки'!$B$10="Абсолютные значения",ABS(AI64),AI64)),AI64)))</x:f>
      </x:c>
      <x:c r="CM64" s="50" t="str">
        <x:f>IF(31&gt;'Настройки'!$B$3,"",IF(ISBLANK(AJ64),IF('Настройки'!$B$9="Нулевой спрос",0,""),IF(AJ64&lt;0,IF('Настройки'!$B$10="Исключить","",IF('Настройки'!$B$10="Абсолютные значения",ABS(AJ64),AJ64)),AJ64)))</x:f>
      </x:c>
      <x:c r="CN64" s="50" t="str">
        <x:f>IF(32&gt;'Настройки'!$B$3,"",IF(ISBLANK(AK64),IF('Настройки'!$B$9="Нулевой спрос",0,""),IF(AK64&lt;0,IF('Настройки'!$B$10="Исключить","",IF('Настройки'!$B$10="Абсолютные значения",ABS(AK64),AK64)),AK64)))</x:f>
      </x:c>
      <x:c r="CO64" s="50" t="str">
        <x:f>IF(33&gt;'Настройки'!$B$3,"",IF(ISBLANK(AL64),IF('Настройки'!$B$9="Нулевой спрос",0,""),IF(AL64&lt;0,IF('Настройки'!$B$10="Исключить","",IF('Настройки'!$B$10="Абсолютные значения",ABS(AL64),AL64)),AL64)))</x:f>
      </x:c>
      <x:c r="CP64" s="50" t="str">
        <x:f>IF(34&gt;'Настройки'!$B$3,"",IF(ISBLANK(AM64),IF('Настройки'!$B$9="Нулевой спрос",0,""),IF(AM64&lt;0,IF('Настройки'!$B$10="Исключить","",IF('Настройки'!$B$10="Абсолютные значения",ABS(AM64),AM64)),AM64)))</x:f>
      </x:c>
      <x:c r="CQ64" s="50" t="str">
        <x:f>IF(35&gt;'Настройки'!$B$3,"",IF(ISBLANK(AN64),IF('Настройки'!$B$9="Нулевой спрос",0,""),IF(AN64&lt;0,IF('Настройки'!$B$10="Исключить","",IF('Настройки'!$B$10="Абсолютные значения",ABS(AN64),AN64)),AN64)))</x:f>
      </x:c>
      <x:c r="CR64" s="50" t="str">
        <x:f>IF(36&gt;'Настройки'!$B$3,"",IF(ISBLANK(AO64),IF('Настройки'!$B$9="Нулевой спрос",0,""),IF(AO64&lt;0,IF('Настройки'!$B$10="Исключить","",IF('Настройки'!$B$10="Абсолютные значения",ABS(AO64),AO64)),AO64)))</x:f>
      </x:c>
      <x:c r="CS64" s="50" t="str">
        <x:f>IF(OR(1&gt;'Настройки'!$B$3,ISBLANK(BI64),BI64=0),"",BI64)</x:f>
      </x:c>
      <x:c r="CT64" s="50" t="str">
        <x:f>IF(OR(2&gt;'Настройки'!$B$3,ISBLANK(BJ64),BJ64=0),"",BJ64)</x:f>
      </x:c>
      <x:c r="CU64" s="50" t="str">
        <x:f>IF(OR(3&gt;'Настройки'!$B$3,ISBLANK(BK64),BK64=0),"",BK64)</x:f>
      </x:c>
      <x:c r="CV64" s="50" t="str">
        <x:f>IF(OR(4&gt;'Настройки'!$B$3,ISBLANK(BL64),BL64=0),"",BL64)</x:f>
      </x:c>
      <x:c r="CW64" s="50" t="str">
        <x:f>IF(OR(5&gt;'Настройки'!$B$3,ISBLANK(BM64),BM64=0),"",BM64)</x:f>
      </x:c>
      <x:c r="CX64" s="50" t="str">
        <x:f>IF(OR(6&gt;'Настройки'!$B$3,ISBLANK(BN64),BN64=0),"",BN64)</x:f>
      </x:c>
      <x:c r="CY64" s="50" t="str">
        <x:f>IF(OR(7&gt;'Настройки'!$B$3,ISBLANK(BO64),BO64=0),"",BO64)</x:f>
      </x:c>
      <x:c r="CZ64" s="50" t="str">
        <x:f>IF(OR(8&gt;'Настройки'!$B$3,ISBLANK(BP64),BP64=0),"",BP64)</x:f>
      </x:c>
      <x:c r="DA64" s="50" t="str">
        <x:f>IF(OR(9&gt;'Настройки'!$B$3,ISBLANK(BQ64),BQ64=0),"",BQ64)</x:f>
      </x:c>
      <x:c r="DB64" s="50" t="str">
        <x:f>IF(OR(10&gt;'Настройки'!$B$3,ISBLANK(BR64),BR64=0),"",BR64)</x:f>
      </x:c>
      <x:c r="DC64" s="50" t="str">
        <x:f>IF(OR(11&gt;'Настройки'!$B$3,ISBLANK(BS64),BS64=0),"",BS64)</x:f>
      </x:c>
      <x:c r="DD64" s="50" t="str">
        <x:f>IF(OR(12&gt;'Настройки'!$B$3,ISBLANK(BT64),BT64=0),"",BT64)</x:f>
      </x:c>
      <x:c r="DE64" s="50" t="str">
        <x:f>IF(OR(13&gt;'Настройки'!$B$3,ISBLANK(BU64),BU64=0),"",BU64)</x:f>
      </x:c>
      <x:c r="DF64" s="50" t="str">
        <x:f>IF(OR(14&gt;'Настройки'!$B$3,ISBLANK(BV64),BV64=0),"",BV64)</x:f>
      </x:c>
      <x:c r="DG64" s="50" t="str">
        <x:f>IF(OR(15&gt;'Настройки'!$B$3,ISBLANK(BW64),BW64=0),"",BW64)</x:f>
      </x:c>
      <x:c r="DH64" s="50" t="str">
        <x:f>IF(OR(16&gt;'Настройки'!$B$3,ISBLANK(BX64),BX64=0),"",BX64)</x:f>
      </x:c>
      <x:c r="DI64" s="50" t="str">
        <x:f>IF(OR(17&gt;'Настройки'!$B$3,ISBLANK(BY64),BY64=0),"",BY64)</x:f>
      </x:c>
      <x:c r="DJ64" s="50" t="str">
        <x:f>IF(OR(18&gt;'Настройки'!$B$3,ISBLANK(BZ64),BZ64=0),"",BZ64)</x:f>
      </x:c>
      <x:c r="DK64" s="50" t="str">
        <x:f>IF(OR(19&gt;'Настройки'!$B$3,ISBLANK(CA64),CA64=0),"",CA64)</x:f>
      </x:c>
      <x:c r="DL64" s="50" t="str">
        <x:f>IF(OR(20&gt;'Настройки'!$B$3,ISBLANK(CB64),CB64=0),"",CB64)</x:f>
      </x:c>
      <x:c r="DM64" s="50" t="str">
        <x:f>IF(OR(21&gt;'Настройки'!$B$3,ISBLANK(CC64),CC64=0),"",CC64)</x:f>
      </x:c>
      <x:c r="DN64" s="50" t="str">
        <x:f>IF(OR(22&gt;'Настройки'!$B$3,ISBLANK(CD64),CD64=0),"",CD64)</x:f>
      </x:c>
      <x:c r="DO64" s="50" t="str">
        <x:f>IF(OR(23&gt;'Настройки'!$B$3,ISBLANK(CE64),CE64=0),"",CE64)</x:f>
      </x:c>
      <x:c r="DP64" s="50" t="str">
        <x:f>IF(OR(24&gt;'Настройки'!$B$3,ISBLANK(CF64),CF64=0),"",CF64)</x:f>
      </x:c>
      <x:c r="DQ64" s="50" t="str">
        <x:f>IF(OR(25&gt;'Настройки'!$B$3,ISBLANK(CG64),CG64=0),"",CG64)</x:f>
      </x:c>
      <x:c r="DR64" s="50" t="str">
        <x:f>IF(OR(26&gt;'Настройки'!$B$3,ISBLANK(CH64),CH64=0),"",CH64)</x:f>
      </x:c>
      <x:c r="DS64" s="50" t="str">
        <x:f>IF(OR(27&gt;'Настройки'!$B$3,ISBLANK(CI64),CI64=0),"",CI64)</x:f>
      </x:c>
      <x:c r="DT64" s="50" t="str">
        <x:f>IF(OR(28&gt;'Настройки'!$B$3,ISBLANK(CJ64),CJ64=0),"",CJ64)</x:f>
      </x:c>
      <x:c r="DU64" s="50" t="str">
        <x:f>IF(OR(29&gt;'Настройки'!$B$3,ISBLANK(CK64),CK64=0),"",CK64)</x:f>
      </x:c>
      <x:c r="DV64" s="50" t="str">
        <x:f>IF(OR(30&gt;'Настройки'!$B$3,ISBLANK(CL64),CL64=0),"",CL64)</x:f>
      </x:c>
      <x:c r="DW64" s="50" t="str">
        <x:f>IF(OR(31&gt;'Настройки'!$B$3,ISBLANK(CM64),CM64=0),"",CM64)</x:f>
      </x:c>
      <x:c r="DX64" s="50" t="str">
        <x:f>IF(OR(32&gt;'Настройки'!$B$3,ISBLANK(CN64),CN64=0),"",CN64)</x:f>
      </x:c>
      <x:c r="DY64" s="50" t="str">
        <x:f>IF(OR(33&gt;'Настройки'!$B$3,ISBLANK(CO64),CO64=0),"",CO64)</x:f>
      </x:c>
      <x:c r="DZ64" s="50" t="str">
        <x:f>IF(OR(34&gt;'Настройки'!$B$3,ISBLANK(CP64),CP64=0),"",CP64)</x:f>
      </x:c>
      <x:c r="EA64" s="50" t="str">
        <x:f>IF(OR(35&gt;'Настройки'!$B$3,ISBLANK(CQ64),CQ64=0),"",CQ64)</x:f>
      </x:c>
      <x:c r="EB64" s="50" t="str">
        <x:f>IF(OR(36&gt;'Настройки'!$B$3,ISBLANK(CR64),CR64=0),"",CR64)</x:f>
      </x:c>
      <x:c r="EC64" s="50" t="str">
        <x:f>IF(A64="","",IF(OR(BB64="AZ",BB64="BZ"),10000+ROW(),IF(AZ64&gt;'Настройки'!$B$11,20000+ROW(),IF(BF64&lt;&gt;"Обычный",30000+ROW(),IF(AX64&lt;=0,40000+ROW(),"")))))</x:f>
      </x:c>
      <x:c r="ED64" s="50" t="str">
        <x:f>IF(EC64="","",COUNTIFS($EC$2:$EC$1001,"&gt;0",$EC$2:$EC$1001,"&lt;"&amp;EC64)+1)</x:f>
      </x:c>
    </x:row>
    <x:row r="65">
      <x:c r="A65" s="115"/>
      <x:c r="B65" s="115"/>
      <x:c r="C65" s="115"/>
      <x:c r="D65" s="118"/>
      <x:c r="E65" s="118"/>
      <x:c r="F65" s="118"/>
      <x:c r="G65" s="118"/>
      <x:c r="H65" s="118"/>
      <x:c r="I65" s="118"/>
      <x:c r="J65" s="118"/>
      <x:c r="K65" s="118"/>
      <x:c r="L65" s="118"/>
      <x:c r="M65" s="118"/>
      <x:c r="N65" s="118"/>
      <x:c r="O65" s="118"/>
      <x:c r="P65" s="118"/>
      <x:c r="Q65" s="118"/>
      <x:c r="R65" s="118"/>
      <x:c r="S65" s="118"/>
      <x:c r="T65" s="118"/>
      <x:c r="U65" s="118"/>
      <x:c r="V65" s="118"/>
      <x:c r="W65" s="118"/>
      <x:c r="X65" s="118"/>
      <x:c r="Y65" s="118"/>
      <x:c r="Z65" s="118"/>
      <x:c r="AA65" s="118"/>
      <x:c r="AB65" s="118"/>
      <x:c r="AC65" s="118"/>
      <x:c r="AD65" s="118"/>
      <x:c r="AE65" s="118"/>
      <x:c r="AF65" s="118"/>
      <x:c r="AG65" s="118"/>
      <x:c r="AH65" s="118"/>
      <x:c r="AI65" s="118"/>
      <x:c r="AJ65" s="118"/>
      <x:c r="AK65" s="118"/>
      <x:c r="AL65" s="118"/>
      <x:c r="AM65" s="118"/>
      <x:c r="AN65" s="118"/>
      <x:c r="AO65" s="118"/>
      <x:c r="AP65" s="115"/>
      <x:c r="AQ65" s="49" t="str">
        <x:f>IF(A65="","",COUNT(BI65:INDEX(BI65:CR65,1,'Настройки'!$B$3)))</x:f>
      </x:c>
      <x:c r="AR65" s="49" t="str">
        <x:f>IF(A65="","",SUM(BI65:INDEX(BI65:CR65,1,'Настройки'!$B$3)))</x:f>
      </x:c>
      <x:c r="AS65" s="58" t="str">
        <x:f>IF(A65="","",IF('Настройки'!$B$4="Стоимость потребления",AR65*D65,IF('Настройки'!$B$4="Количество",AR65,E65)))</x:f>
      </x:c>
      <x:c r="AT65" s="61" t="str">
        <x:f>IF(OR(A65="",AS65&lt;0,SUM($AS$2:$AS$1001)&lt;=0),"",AS65/SUM($AS$2:$AS$1001))</x:f>
      </x:c>
      <x:c r="AU65" s="61" t="str">
        <x:f>IF(OR(A65="",AS65&lt;0,SUM($AS$2:$AS$1001)&lt;=0),"",SUMIFS($AS$2:$AS$1001,$AS$2:$AS$1001,"&gt;"&amp;AS65)/SUM($AS$2:$AS$1001))</x:f>
      </x:c>
      <x:c r="AV65" s="61" t="str">
        <x:f>IF(OR(A65="",AS65&lt;0,SUM($AS$2:$AS$1001)&lt;=0),"",SUMIFS($AS$2:$AS$1001,$AS$2:$AS$1001,"&gt;="&amp;AS65)/SUM($AS$2:$AS$1001))</x:f>
      </x:c>
      <x:c r="AW65" s="49" t="str">
        <x:f>IF(A65="","",IF(SUM($AS$2:$AS$1001)&lt;=0,"Не определён",IF(AS65&lt;0,"Исключение",IF(AU65&lt;'Настройки'!$B$5,"A",IF(AU65&lt;'Настройки'!$B$6,"B","C")))))</x:f>
      </x:c>
      <x:c r="AX65" s="58" t="str">
        <x:f>IF(A65="","",IF(AQ65=0,"",AVERAGE(BI65:INDEX(BI65:CR65,1,'Настройки'!$B$3))))</x:f>
      </x:c>
      <x:c r="AY65" s="58" t="str">
        <x:f>IF(OR(A65="",AQ65=0),"",STDEVP(BI65:INDEX(BI65:CR65,1,'Настройки'!$B$3)))</x:f>
      </x:c>
      <x:c r="AZ65" s="61" t="str">
        <x:f>IF(OR(A65="",AQ65&lt;'Настройки'!$B$12,AX65&lt;=0,AND('Настройки'!$B$10="Блокировать",COUNTIF(F65:INDEX(F65:AO65,1,'Настройки'!$B$3),"&lt;0")&gt;0)),"",AY65/ABS(AX65))</x:f>
      </x:c>
      <x:c r="BA65" s="49" t="str">
        <x:f>IF(A65="","",IF(AND('Настройки'!$B$10="Блокировать",COUNTIF(F65:INDEX(F65:AO65,1,'Настройки'!$B$3),"&lt;0")&gt;0),"Не определён",IF(AQ65&lt;'Настройки'!$B$12,"Не определён",IF(AX65=0,"Нет спроса",IF(AX65&lt;0,"Не определён",IF(AZ65&lt;='Настройки'!$B$7,"X",IF(AZ65&lt;='Настройки'!$B$8,"Y","Z")))))))</x:f>
      </x:c>
      <x:c r="BB65" s="49" t="str">
        <x:f>IF(OR(A65="",LEN(AW65)&lt;&gt;1,LEN(BA65)&lt;&gt;1),"",AW65&amp;BA65)</x:f>
      </x:c>
      <x:c r="BC65" s="61" t="str">
        <x:f>IF(OR(A65="",AQ65=0),"",(COUNT(BI65:INDEX(BI65:CR65,1,'Настройки'!$B$3))-COUNT(CS65:INDEX(CS65:EB65,1,'Настройки'!$B$3)))/AQ65)</x:f>
      </x:c>
      <x:c r="BD65" s="64" t="str">
        <x:f>IF(OR(A65="",COUNT(CS65:INDEX(CS65:EB65,1,'Настройки'!$B$3))=0),"",AQ65/COUNT(CS65:INDEX(CS65:EB65,1,'Настройки'!$B$3)))</x:f>
      </x:c>
      <x:c r="BE65" s="64" t="str">
        <x:f>IF(OR(A65="",COUNT(CS65:INDEX(CS65:EB65,1,'Настройки'!$B$3))=0),"",IF(AVERAGE(CS65:INDEX(CS65:EB65,1,'Настройки'!$B$3))=0,"",(STDEVP(CS65:INDEX(CS65:EB65,1,'Настройки'!$B$3))/ABS(AVERAGE(CS65:INDEX(CS65:EB65,1,'Настройки'!$B$3))))^2))</x:f>
      </x:c>
      <x:c r="BF65" s="49" t="str">
        <x:f>IF(A65="","",IF(AQ65&lt;3,"Недостаточно",IF(AQ65&lt;6,"Предварительный","Обычный")))</x:f>
      </x:c>
      <x:c r="BG65" s="49" t="str">
        <x:f>IF(A65="","",IF(COUNTIF(F65:INDEX(F65:AO65,1,'Настройки'!$B$3),"&lt;0")&gt;0,IF('Настройки'!$B$10="Блокировать","Отрицательный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"),"")&amp;IF(AQ65&lt;3,"Недостаточно истории. ",IF(AQ65&lt;6,"Предварительная классификация. ",""))&amp;IF(AX65=0,"Нет спроса за горизонт. ","")&amp;IF(AZ65&gt;'Настройки'!$B$11,"Экстремальная вариативность. ",""))</x:f>
      </x:c>
      <x:c r="BH65" s="49" t="str">
        <x:f>IF(A65="","",IFERROR(VLOOKUP(BB65,'Настройки'!$D$3:$E$11,2,FALSE),"Сначала проверьте исходные данные и историю спроса.")&amp;" Уточните срок поставки, MOQ и критичность.")</x:f>
      </x:c>
      <x:c r="BI65" s="50" t="str">
        <x:f>IF(1&gt;'Настройки'!$B$3,"",IF(ISBLANK(F65),IF('Настройки'!$B$9="Нулевой спрос",0,""),IF(F65&lt;0,IF('Настройки'!$B$10="Исключить","",IF('Настройки'!$B$10="Абсолютные значения",ABS(F65),F65)),F65)))</x:f>
      </x:c>
      <x:c r="BJ65" s="50" t="str">
        <x:f>IF(2&gt;'Настройки'!$B$3,"",IF(ISBLANK(G65),IF('Настройки'!$B$9="Нулевой спрос",0,""),IF(G65&lt;0,IF('Настройки'!$B$10="Исключить","",IF('Настройки'!$B$10="Абсолютные значения",ABS(G65),G65)),G65)))</x:f>
      </x:c>
      <x:c r="BK65" s="50" t="str">
        <x:f>IF(3&gt;'Настройки'!$B$3,"",IF(ISBLANK(H65),IF('Настройки'!$B$9="Нулевой спрос",0,""),IF(H65&lt;0,IF('Настройки'!$B$10="Исключить","",IF('Настройки'!$B$10="Абсолютные значения",ABS(H65),H65)),H65)))</x:f>
      </x:c>
      <x:c r="BL65" s="50" t="str">
        <x:f>IF(4&gt;'Настройки'!$B$3,"",IF(ISBLANK(I65),IF('Настройки'!$B$9="Нулевой спрос",0,""),IF(I65&lt;0,IF('Настройки'!$B$10="Исключить","",IF('Настройки'!$B$10="Абсолютные значения",ABS(I65),I65)),I65)))</x:f>
      </x:c>
      <x:c r="BM65" s="50" t="str">
        <x:f>IF(5&gt;'Настройки'!$B$3,"",IF(ISBLANK(J65),IF('Настройки'!$B$9="Нулевой спрос",0,""),IF(J65&lt;0,IF('Настройки'!$B$10="Исключить","",IF('Настройки'!$B$10="Абсолютные значения",ABS(J65),J65)),J65)))</x:f>
      </x:c>
      <x:c r="BN65" s="50" t="str">
        <x:f>IF(6&gt;'Настройки'!$B$3,"",IF(ISBLANK(K65),IF('Настройки'!$B$9="Нулевой спрос",0,""),IF(K65&lt;0,IF('Настройки'!$B$10="Исключить","",IF('Настройки'!$B$10="Абсолютные значения",ABS(K65),K65)),K65)))</x:f>
      </x:c>
      <x:c r="BO65" s="50" t="str">
        <x:f>IF(7&gt;'Настройки'!$B$3,"",IF(ISBLANK(L65),IF('Настройки'!$B$9="Нулевой спрос",0,""),IF(L65&lt;0,IF('Настройки'!$B$10="Исключить","",IF('Настройки'!$B$10="Абсолютные значения",ABS(L65),L65)),L65)))</x:f>
      </x:c>
      <x:c r="BP65" s="50" t="str">
        <x:f>IF(8&gt;'Настройки'!$B$3,"",IF(ISBLANK(M65),IF('Настройки'!$B$9="Нулевой спрос",0,""),IF(M65&lt;0,IF('Настройки'!$B$10="Исключить","",IF('Настройки'!$B$10="Абсолютные значения",ABS(M65),M65)),M65)))</x:f>
      </x:c>
      <x:c r="BQ65" s="50" t="str">
        <x:f>IF(9&gt;'Настройки'!$B$3,"",IF(ISBLANK(N65),IF('Настройки'!$B$9="Нулевой спрос",0,""),IF(N65&lt;0,IF('Настройки'!$B$10="Исключить","",IF('Настройки'!$B$10="Абсолютные значения",ABS(N65),N65)),N65)))</x:f>
      </x:c>
      <x:c r="BR65" s="50" t="str">
        <x:f>IF(10&gt;'Настройки'!$B$3,"",IF(ISBLANK(O65),IF('Настройки'!$B$9="Нулевой спрос",0,""),IF(O65&lt;0,IF('Настройки'!$B$10="Исключить","",IF('Настройки'!$B$10="Абсолютные значения",ABS(O65),O65)),O65)))</x:f>
      </x:c>
      <x:c r="BS65" s="50" t="str">
        <x:f>IF(11&gt;'Настройки'!$B$3,"",IF(ISBLANK(P65),IF('Настройки'!$B$9="Нулевой спрос",0,""),IF(P65&lt;0,IF('Настройки'!$B$10="Исключить","",IF('Настройки'!$B$10="Абсолютные значения",ABS(P65),P65)),P65)))</x:f>
      </x:c>
      <x:c r="BT65" s="50" t="str">
        <x:f>IF(12&gt;'Настройки'!$B$3,"",IF(ISBLANK(Q65),IF('Настройки'!$B$9="Нулевой спрос",0,""),IF(Q65&lt;0,IF('Настройки'!$B$10="Исключить","",IF('Настройки'!$B$10="Абсолютные значения",ABS(Q65),Q65)),Q65)))</x:f>
      </x:c>
      <x:c r="BU65" s="50" t="str">
        <x:f>IF(13&gt;'Настройки'!$B$3,"",IF(ISBLANK(R65),IF('Настройки'!$B$9="Нулевой спрос",0,""),IF(R65&lt;0,IF('Настройки'!$B$10="Исключить","",IF('Настройки'!$B$10="Абсолютные значения",ABS(R65),R65)),R65)))</x:f>
      </x:c>
      <x:c r="BV65" s="50" t="str">
        <x:f>IF(14&gt;'Настройки'!$B$3,"",IF(ISBLANK(S65),IF('Настройки'!$B$9="Нулевой спрос",0,""),IF(S65&lt;0,IF('Настройки'!$B$10="Исключить","",IF('Настройки'!$B$10="Абсолютные значения",ABS(S65),S65)),S65)))</x:f>
      </x:c>
      <x:c r="BW65" s="50" t="str">
        <x:f>IF(15&gt;'Настройки'!$B$3,"",IF(ISBLANK(T65),IF('Настройки'!$B$9="Нулевой спрос",0,""),IF(T65&lt;0,IF('Настройки'!$B$10="Исключить","",IF('Настройки'!$B$10="Абсолютные значения",ABS(T65),T65)),T65)))</x:f>
      </x:c>
      <x:c r="BX65" s="50" t="str">
        <x:f>IF(16&gt;'Настройки'!$B$3,"",IF(ISBLANK(U65),IF('Настройки'!$B$9="Нулевой спрос",0,""),IF(U65&lt;0,IF('Настройки'!$B$10="Исключить","",IF('Настройки'!$B$10="Абсолютные значения",ABS(U65),U65)),U65)))</x:f>
      </x:c>
      <x:c r="BY65" s="50" t="str">
        <x:f>IF(17&gt;'Настройки'!$B$3,"",IF(ISBLANK(V65),IF('Настройки'!$B$9="Нулевой спрос",0,""),IF(V65&lt;0,IF('Настройки'!$B$10="Исключить","",IF('Настройки'!$B$10="Абсолютные значения",ABS(V65),V65)),V65)))</x:f>
      </x:c>
      <x:c r="BZ65" s="50" t="str">
        <x:f>IF(18&gt;'Настройки'!$B$3,"",IF(ISBLANK(W65),IF('Настройки'!$B$9="Нулевой спрос",0,""),IF(W65&lt;0,IF('Настройки'!$B$10="Исключить","",IF('Настройки'!$B$10="Абсолютные значения",ABS(W65),W65)),W65)))</x:f>
      </x:c>
      <x:c r="CA65" s="50" t="str">
        <x:f>IF(19&gt;'Настройки'!$B$3,"",IF(ISBLANK(X65),IF('Настройки'!$B$9="Нулевой спрос",0,""),IF(X65&lt;0,IF('Настройки'!$B$10="Исключить","",IF('Настройки'!$B$10="Абсолютные значения",ABS(X65),X65)),X65)))</x:f>
      </x:c>
      <x:c r="CB65" s="50" t="str">
        <x:f>IF(20&gt;'Настройки'!$B$3,"",IF(ISBLANK(Y65),IF('Настройки'!$B$9="Нулевой спрос",0,""),IF(Y65&lt;0,IF('Настройки'!$B$10="Исключить","",IF('Настройки'!$B$10="Абсолютные значения",ABS(Y65),Y65)),Y65)))</x:f>
      </x:c>
      <x:c r="CC65" s="50" t="str">
        <x:f>IF(21&gt;'Настройки'!$B$3,"",IF(ISBLANK(Z65),IF('Настройки'!$B$9="Нулевой спрос",0,""),IF(Z65&lt;0,IF('Настройки'!$B$10="Исключить","",IF('Настройки'!$B$10="Абсолютные значения",ABS(Z65),Z65)),Z65)))</x:f>
      </x:c>
      <x:c r="CD65" s="50" t="str">
        <x:f>IF(22&gt;'Настройки'!$B$3,"",IF(ISBLANK(AA65),IF('Настройки'!$B$9="Нулевой спрос",0,""),IF(AA65&lt;0,IF('Настройки'!$B$10="Исключить","",IF('Настройки'!$B$10="Абсолютные значения",ABS(AA65),AA65)),AA65)))</x:f>
      </x:c>
      <x:c r="CE65" s="50" t="str">
        <x:f>IF(23&gt;'Настройки'!$B$3,"",IF(ISBLANK(AB65),IF('Настройки'!$B$9="Нулевой спрос",0,""),IF(AB65&lt;0,IF('Настройки'!$B$10="Исключить","",IF('Настройки'!$B$10="Абсолютные значения",ABS(AB65),AB65)),AB65)))</x:f>
      </x:c>
      <x:c r="CF65" s="50" t="str">
        <x:f>IF(24&gt;'Настройки'!$B$3,"",IF(ISBLANK(AC65),IF('Настройки'!$B$9="Нулевой спрос",0,""),IF(AC65&lt;0,IF('Настройки'!$B$10="Исключить","",IF('Настройки'!$B$10="Абсолютные значения",ABS(AC65),AC65)),AC65)))</x:f>
      </x:c>
      <x:c r="CG65" s="50" t="str">
        <x:f>IF(25&gt;'Настройки'!$B$3,"",IF(ISBLANK(AD65),IF('Настройки'!$B$9="Нулевой спрос",0,""),IF(AD65&lt;0,IF('Настройки'!$B$10="Исключить","",IF('Настройки'!$B$10="Абсолютные значения",ABS(AD65),AD65)),AD65)))</x:f>
      </x:c>
      <x:c r="CH65" s="50" t="str">
        <x:f>IF(26&gt;'Настройки'!$B$3,"",IF(ISBLANK(AE65),IF('Настройки'!$B$9="Нулевой спрос",0,""),IF(AE65&lt;0,IF('Настройки'!$B$10="Исключить","",IF('Настройки'!$B$10="Абсолютные значения",ABS(AE65),AE65)),AE65)))</x:f>
      </x:c>
      <x:c r="CI65" s="50" t="str">
        <x:f>IF(27&gt;'Настройки'!$B$3,"",IF(ISBLANK(AF65),IF('Настройки'!$B$9="Нулевой спрос",0,""),IF(AF65&lt;0,IF('Настройки'!$B$10="Исключить","",IF('Настройки'!$B$10="Абсолютные значения",ABS(AF65),AF65)),AF65)))</x:f>
      </x:c>
      <x:c r="CJ65" s="50" t="str">
        <x:f>IF(28&gt;'Настройки'!$B$3,"",IF(ISBLANK(AG65),IF('Настройки'!$B$9="Нулевой спрос",0,""),IF(AG65&lt;0,IF('Настройки'!$B$10="Исключить","",IF('Настройки'!$B$10="Абсолютные значения",ABS(AG65),AG65)),AG65)))</x:f>
      </x:c>
      <x:c r="CK65" s="50" t="str">
        <x:f>IF(29&gt;'Настройки'!$B$3,"",IF(ISBLANK(AH65),IF('Настройки'!$B$9="Нулевой спрос",0,""),IF(AH65&lt;0,IF('Настройки'!$B$10="Исключить","",IF('Настройки'!$B$10="Абсолютные значения",ABS(AH65),AH65)),AH65)))</x:f>
      </x:c>
      <x:c r="CL65" s="50" t="str">
        <x:f>IF(30&gt;'Настройки'!$B$3,"",IF(ISBLANK(AI65),IF('Настройки'!$B$9="Нулевой спрос",0,""),IF(AI65&lt;0,IF('Настройки'!$B$10="Исключить","",IF('Настройки'!$B$10="Абсолютные значения",ABS(AI65),AI65)),AI65)))</x:f>
      </x:c>
      <x:c r="CM65" s="50" t="str">
        <x:f>IF(31&gt;'Настройки'!$B$3,"",IF(ISBLANK(AJ65),IF('Настройки'!$B$9="Нулевой спрос",0,""),IF(AJ65&lt;0,IF('Настройки'!$B$10="Исключить","",IF('Настройки'!$B$10="Абсолютные значения",ABS(AJ65),AJ65)),AJ65)))</x:f>
      </x:c>
      <x:c r="CN65" s="50" t="str">
        <x:f>IF(32&gt;'Настройки'!$B$3,"",IF(ISBLANK(AK65),IF('Настройки'!$B$9="Нулевой спрос",0,""),IF(AK65&lt;0,IF('Настройки'!$B$10="Исключить","",IF('Настройки'!$B$10="Абсолютные значения",ABS(AK65),AK65)),AK65)))</x:f>
      </x:c>
      <x:c r="CO65" s="50" t="str">
        <x:f>IF(33&gt;'Настройки'!$B$3,"",IF(ISBLANK(AL65),IF('Настройки'!$B$9="Нулевой спрос",0,""),IF(AL65&lt;0,IF('Настройки'!$B$10="Исключить","",IF('Настройки'!$B$10="Абсолютные значения",ABS(AL65),AL65)),AL65)))</x:f>
      </x:c>
      <x:c r="CP65" s="50" t="str">
        <x:f>IF(34&gt;'Настройки'!$B$3,"",IF(ISBLANK(AM65),IF('Настройки'!$B$9="Нулевой спрос",0,""),IF(AM65&lt;0,IF('Настройки'!$B$10="Исключить","",IF('Настройки'!$B$10="Абсолютные значения",ABS(AM65),AM65)),AM65)))</x:f>
      </x:c>
      <x:c r="CQ65" s="50" t="str">
        <x:f>IF(35&gt;'Настройки'!$B$3,"",IF(ISBLANK(AN65),IF('Настройки'!$B$9="Нулевой спрос",0,""),IF(AN65&lt;0,IF('Настройки'!$B$10="Исключить","",IF('Настройки'!$B$10="Абсолютные значения",ABS(AN65),AN65)),AN65)))</x:f>
      </x:c>
      <x:c r="CR65" s="50" t="str">
        <x:f>IF(36&gt;'Настройки'!$B$3,"",IF(ISBLANK(AO65),IF('Настройки'!$B$9="Нулевой спрос",0,""),IF(AO65&lt;0,IF('Настройки'!$B$10="Исключить","",IF('Настройки'!$B$10="Абсолютные значения",ABS(AO65),AO65)),AO65)))</x:f>
      </x:c>
      <x:c r="CS65" s="50" t="str">
        <x:f>IF(OR(1&gt;'Настройки'!$B$3,ISBLANK(BI65),BI65=0),"",BI65)</x:f>
      </x:c>
      <x:c r="CT65" s="50" t="str">
        <x:f>IF(OR(2&gt;'Настройки'!$B$3,ISBLANK(BJ65),BJ65=0),"",BJ65)</x:f>
      </x:c>
      <x:c r="CU65" s="50" t="str">
        <x:f>IF(OR(3&gt;'Настройки'!$B$3,ISBLANK(BK65),BK65=0),"",BK65)</x:f>
      </x:c>
      <x:c r="CV65" s="50" t="str">
        <x:f>IF(OR(4&gt;'Настройки'!$B$3,ISBLANK(BL65),BL65=0),"",BL65)</x:f>
      </x:c>
      <x:c r="CW65" s="50" t="str">
        <x:f>IF(OR(5&gt;'Настройки'!$B$3,ISBLANK(BM65),BM65=0),"",BM65)</x:f>
      </x:c>
      <x:c r="CX65" s="50" t="str">
        <x:f>IF(OR(6&gt;'Настройки'!$B$3,ISBLANK(BN65),BN65=0),"",BN65)</x:f>
      </x:c>
      <x:c r="CY65" s="50" t="str">
        <x:f>IF(OR(7&gt;'Настройки'!$B$3,ISBLANK(BO65),BO65=0),"",BO65)</x:f>
      </x:c>
      <x:c r="CZ65" s="50" t="str">
        <x:f>IF(OR(8&gt;'Настройки'!$B$3,ISBLANK(BP65),BP65=0),"",BP65)</x:f>
      </x:c>
      <x:c r="DA65" s="50" t="str">
        <x:f>IF(OR(9&gt;'Настройки'!$B$3,ISBLANK(BQ65),BQ65=0),"",BQ65)</x:f>
      </x:c>
      <x:c r="DB65" s="50" t="str">
        <x:f>IF(OR(10&gt;'Настройки'!$B$3,ISBLANK(BR65),BR65=0),"",BR65)</x:f>
      </x:c>
      <x:c r="DC65" s="50" t="str">
        <x:f>IF(OR(11&gt;'Настройки'!$B$3,ISBLANK(BS65),BS65=0),"",BS65)</x:f>
      </x:c>
      <x:c r="DD65" s="50" t="str">
        <x:f>IF(OR(12&gt;'Настройки'!$B$3,ISBLANK(BT65),BT65=0),"",BT65)</x:f>
      </x:c>
      <x:c r="DE65" s="50" t="str">
        <x:f>IF(OR(13&gt;'Настройки'!$B$3,ISBLANK(BU65),BU65=0),"",BU65)</x:f>
      </x:c>
      <x:c r="DF65" s="50" t="str">
        <x:f>IF(OR(14&gt;'Настройки'!$B$3,ISBLANK(BV65),BV65=0),"",BV65)</x:f>
      </x:c>
      <x:c r="DG65" s="50" t="str">
        <x:f>IF(OR(15&gt;'Настройки'!$B$3,ISBLANK(BW65),BW65=0),"",BW65)</x:f>
      </x:c>
      <x:c r="DH65" s="50" t="str">
        <x:f>IF(OR(16&gt;'Настройки'!$B$3,ISBLANK(BX65),BX65=0),"",BX65)</x:f>
      </x:c>
      <x:c r="DI65" s="50" t="str">
        <x:f>IF(OR(17&gt;'Настройки'!$B$3,ISBLANK(BY65),BY65=0),"",BY65)</x:f>
      </x:c>
      <x:c r="DJ65" s="50" t="str">
        <x:f>IF(OR(18&gt;'Настройки'!$B$3,ISBLANK(BZ65),BZ65=0),"",BZ65)</x:f>
      </x:c>
      <x:c r="DK65" s="50" t="str">
        <x:f>IF(OR(19&gt;'Настройки'!$B$3,ISBLANK(CA65),CA65=0),"",CA65)</x:f>
      </x:c>
      <x:c r="DL65" s="50" t="str">
        <x:f>IF(OR(20&gt;'Настройки'!$B$3,ISBLANK(CB65),CB65=0),"",CB65)</x:f>
      </x:c>
      <x:c r="DM65" s="50" t="str">
        <x:f>IF(OR(21&gt;'Настройки'!$B$3,ISBLANK(CC65),CC65=0),"",CC65)</x:f>
      </x:c>
      <x:c r="DN65" s="50" t="str">
        <x:f>IF(OR(22&gt;'Настройки'!$B$3,ISBLANK(CD65),CD65=0),"",CD65)</x:f>
      </x:c>
      <x:c r="DO65" s="50" t="str">
        <x:f>IF(OR(23&gt;'Настройки'!$B$3,ISBLANK(CE65),CE65=0),"",CE65)</x:f>
      </x:c>
      <x:c r="DP65" s="50" t="str">
        <x:f>IF(OR(24&gt;'Настройки'!$B$3,ISBLANK(CF65),CF65=0),"",CF65)</x:f>
      </x:c>
      <x:c r="DQ65" s="50" t="str">
        <x:f>IF(OR(25&gt;'Настройки'!$B$3,ISBLANK(CG65),CG65=0),"",CG65)</x:f>
      </x:c>
      <x:c r="DR65" s="50" t="str">
        <x:f>IF(OR(26&gt;'Настройки'!$B$3,ISBLANK(CH65),CH65=0),"",CH65)</x:f>
      </x:c>
      <x:c r="DS65" s="50" t="str">
        <x:f>IF(OR(27&gt;'Настройки'!$B$3,ISBLANK(CI65),CI65=0),"",CI65)</x:f>
      </x:c>
      <x:c r="DT65" s="50" t="str">
        <x:f>IF(OR(28&gt;'Настройки'!$B$3,ISBLANK(CJ65),CJ65=0),"",CJ65)</x:f>
      </x:c>
      <x:c r="DU65" s="50" t="str">
        <x:f>IF(OR(29&gt;'Настройки'!$B$3,ISBLANK(CK65),CK65=0),"",CK65)</x:f>
      </x:c>
      <x:c r="DV65" s="50" t="str">
        <x:f>IF(OR(30&gt;'Настройки'!$B$3,ISBLANK(CL65),CL65=0),"",CL65)</x:f>
      </x:c>
      <x:c r="DW65" s="50" t="str">
        <x:f>IF(OR(31&gt;'Настройки'!$B$3,ISBLANK(CM65),CM65=0),"",CM65)</x:f>
      </x:c>
      <x:c r="DX65" s="50" t="str">
        <x:f>IF(OR(32&gt;'Настройки'!$B$3,ISBLANK(CN65),CN65=0),"",CN65)</x:f>
      </x:c>
      <x:c r="DY65" s="50" t="str">
        <x:f>IF(OR(33&gt;'Настройки'!$B$3,ISBLANK(CO65),CO65=0),"",CO65)</x:f>
      </x:c>
      <x:c r="DZ65" s="50" t="str">
        <x:f>IF(OR(34&gt;'Настройки'!$B$3,ISBLANK(CP65),CP65=0),"",CP65)</x:f>
      </x:c>
      <x:c r="EA65" s="50" t="str">
        <x:f>IF(OR(35&gt;'Настройки'!$B$3,ISBLANK(CQ65),CQ65=0),"",CQ65)</x:f>
      </x:c>
      <x:c r="EB65" s="50" t="str">
        <x:f>IF(OR(36&gt;'Настройки'!$B$3,ISBLANK(CR65),CR65=0),"",CR65)</x:f>
      </x:c>
      <x:c r="EC65" s="50" t="str">
        <x:f>IF(A65="","",IF(OR(BB65="AZ",BB65="BZ"),10000+ROW(),IF(AZ65&gt;'Настройки'!$B$11,20000+ROW(),IF(BF65&lt;&gt;"Обычный",30000+ROW(),IF(AX65&lt;=0,40000+ROW(),"")))))</x:f>
      </x:c>
      <x:c r="ED65" s="50" t="str">
        <x:f>IF(EC65="","",COUNTIFS($EC$2:$EC$1001,"&gt;0",$EC$2:$EC$1001,"&lt;"&amp;EC65)+1)</x:f>
      </x:c>
    </x:row>
    <x:row r="66">
      <x:c r="A66" s="115"/>
      <x:c r="B66" s="115"/>
      <x:c r="C66" s="115"/>
      <x:c r="D66" s="118"/>
      <x:c r="E66" s="118"/>
      <x:c r="F66" s="118"/>
      <x:c r="G66" s="118"/>
      <x:c r="H66" s="118"/>
      <x:c r="I66" s="118"/>
      <x:c r="J66" s="118"/>
      <x:c r="K66" s="118"/>
      <x:c r="L66" s="118"/>
      <x:c r="M66" s="118"/>
      <x:c r="N66" s="118"/>
      <x:c r="O66" s="118"/>
      <x:c r="P66" s="118"/>
      <x:c r="Q66" s="118"/>
      <x:c r="R66" s="118"/>
      <x:c r="S66" s="118"/>
      <x:c r="T66" s="118"/>
      <x:c r="U66" s="118"/>
      <x:c r="V66" s="118"/>
      <x:c r="W66" s="118"/>
      <x:c r="X66" s="118"/>
      <x:c r="Y66" s="118"/>
      <x:c r="Z66" s="118"/>
      <x:c r="AA66" s="118"/>
      <x:c r="AB66" s="118"/>
      <x:c r="AC66" s="118"/>
      <x:c r="AD66" s="118"/>
      <x:c r="AE66" s="118"/>
      <x:c r="AF66" s="118"/>
      <x:c r="AG66" s="118"/>
      <x:c r="AH66" s="118"/>
      <x:c r="AI66" s="118"/>
      <x:c r="AJ66" s="118"/>
      <x:c r="AK66" s="118"/>
      <x:c r="AL66" s="118"/>
      <x:c r="AM66" s="118"/>
      <x:c r="AN66" s="118"/>
      <x:c r="AO66" s="118"/>
      <x:c r="AP66" s="115"/>
      <x:c r="AQ66" s="49" t="str">
        <x:f>IF(A66="","",COUNT(BI66:INDEX(BI66:CR66,1,'Настройки'!$B$3)))</x:f>
      </x:c>
      <x:c r="AR66" s="49" t="str">
        <x:f>IF(A66="","",SUM(BI66:INDEX(BI66:CR66,1,'Настройки'!$B$3)))</x:f>
      </x:c>
      <x:c r="AS66" s="58" t="str">
        <x:f>IF(A66="","",IF('Настройки'!$B$4="Стоимость потребления",AR66*D66,IF('Настройки'!$B$4="Количество",AR66,E66)))</x:f>
      </x:c>
      <x:c r="AT66" s="61" t="str">
        <x:f>IF(OR(A66="",AS66&lt;0,SUM($AS$2:$AS$1001)&lt;=0),"",AS66/SUM($AS$2:$AS$1001))</x:f>
      </x:c>
      <x:c r="AU66" s="61" t="str">
        <x:f>IF(OR(A66="",AS66&lt;0,SUM($AS$2:$AS$1001)&lt;=0),"",SUMIFS($AS$2:$AS$1001,$AS$2:$AS$1001,"&gt;"&amp;AS66)/SUM($AS$2:$AS$1001))</x:f>
      </x:c>
      <x:c r="AV66" s="61" t="str">
        <x:f>IF(OR(A66="",AS66&lt;0,SUM($AS$2:$AS$1001)&lt;=0),"",SUMIFS($AS$2:$AS$1001,$AS$2:$AS$1001,"&gt;="&amp;AS66)/SUM($AS$2:$AS$1001))</x:f>
      </x:c>
      <x:c r="AW66" s="49" t="str">
        <x:f>IF(A66="","",IF(SUM($AS$2:$AS$1001)&lt;=0,"Не определён",IF(AS66&lt;0,"Исключение",IF(AU66&lt;'Настройки'!$B$5,"A",IF(AU66&lt;'Настройки'!$B$6,"B","C")))))</x:f>
      </x:c>
      <x:c r="AX66" s="58" t="str">
        <x:f>IF(A66="","",IF(AQ66=0,"",AVERAGE(BI66:INDEX(BI66:CR66,1,'Настройки'!$B$3))))</x:f>
      </x:c>
      <x:c r="AY66" s="58" t="str">
        <x:f>IF(OR(A66="",AQ66=0),"",STDEVP(BI66:INDEX(BI66:CR66,1,'Настройки'!$B$3)))</x:f>
      </x:c>
      <x:c r="AZ66" s="61" t="str">
        <x:f>IF(OR(A66="",AQ66&lt;'Настройки'!$B$12,AX66&lt;=0,AND('Настройки'!$B$10="Блокировать",COUNTIF(F66:INDEX(F66:AO66,1,'Настройки'!$B$3),"&lt;0")&gt;0)),"",AY66/ABS(AX66))</x:f>
      </x:c>
      <x:c r="BA66" s="49" t="str">
        <x:f>IF(A66="","",IF(AND('Настройки'!$B$10="Блокировать",COUNTIF(F66:INDEX(F66:AO66,1,'Настройки'!$B$3),"&lt;0")&gt;0),"Не определён",IF(AQ66&lt;'Настройки'!$B$12,"Не определён",IF(AX66=0,"Нет спроса",IF(AX66&lt;0,"Не определён",IF(AZ66&lt;='Настройки'!$B$7,"X",IF(AZ66&lt;='Настройки'!$B$8,"Y","Z")))))))</x:f>
      </x:c>
      <x:c r="BB66" s="49" t="str">
        <x:f>IF(OR(A66="",LEN(AW66)&lt;&gt;1,LEN(BA66)&lt;&gt;1),"",AW66&amp;BA66)</x:f>
      </x:c>
      <x:c r="BC66" s="61" t="str">
        <x:f>IF(OR(A66="",AQ66=0),"",(COUNT(BI66:INDEX(BI66:CR66,1,'Настройки'!$B$3))-COUNT(CS66:INDEX(CS66:EB66,1,'Настройки'!$B$3)))/AQ66)</x:f>
      </x:c>
      <x:c r="BD66" s="64" t="str">
        <x:f>IF(OR(A66="",COUNT(CS66:INDEX(CS66:EB66,1,'Настройки'!$B$3))=0),"",AQ66/COUNT(CS66:INDEX(CS66:EB66,1,'Настройки'!$B$3)))</x:f>
      </x:c>
      <x:c r="BE66" s="64" t="str">
        <x:f>IF(OR(A66="",COUNT(CS66:INDEX(CS66:EB66,1,'Настройки'!$B$3))=0),"",IF(AVERAGE(CS66:INDEX(CS66:EB66,1,'Настройки'!$B$3))=0,"",(STDEVP(CS66:INDEX(CS66:EB66,1,'Настройки'!$B$3))/ABS(AVERAGE(CS66:INDEX(CS66:EB66,1,'Настройки'!$B$3))))^2))</x:f>
      </x:c>
      <x:c r="BF66" s="49" t="str">
        <x:f>IF(A66="","",IF(AQ66&lt;3,"Недостаточно",IF(AQ66&lt;6,"Предварительный","Обычный")))</x:f>
      </x:c>
      <x:c r="BG66" s="49" t="str">
        <x:f>IF(A66="","",IF(COUNTIF(F66:INDEX(F66:AO66,1,'Настройки'!$B$3),"&lt;0")&gt;0,IF('Настройки'!$B$10="Блокировать","Отрицательный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"),"")&amp;IF(AQ66&lt;3,"Недостаточно истории. ",IF(AQ66&lt;6,"Предварительная классификация. ",""))&amp;IF(AX66=0,"Нет спроса за горизонт. ","")&amp;IF(AZ66&gt;'Настройки'!$B$11,"Экстремальная вариативность. ",""))</x:f>
      </x:c>
      <x:c r="BH66" s="49" t="str">
        <x:f>IF(A66="","",IFERROR(VLOOKUP(BB66,'Настройки'!$D$3:$E$11,2,FALSE),"Сначала проверьте исходные данные и историю спроса.")&amp;" Уточните срок поставки, MOQ и критичность.")</x:f>
      </x:c>
      <x:c r="BI66" s="50" t="str">
        <x:f>IF(1&gt;'Настройки'!$B$3,"",IF(ISBLANK(F66),IF('Настройки'!$B$9="Нулевой спрос",0,""),IF(F66&lt;0,IF('Настройки'!$B$10="Исключить","",IF('Настройки'!$B$10="Абсолютные значения",ABS(F66),F66)),F66)))</x:f>
      </x:c>
      <x:c r="BJ66" s="50" t="str">
        <x:f>IF(2&gt;'Настройки'!$B$3,"",IF(ISBLANK(G66),IF('Настройки'!$B$9="Нулевой спрос",0,""),IF(G66&lt;0,IF('Настройки'!$B$10="Исключить","",IF('Настройки'!$B$10="Абсолютные значения",ABS(G66),G66)),G66)))</x:f>
      </x:c>
      <x:c r="BK66" s="50" t="str">
        <x:f>IF(3&gt;'Настройки'!$B$3,"",IF(ISBLANK(H66),IF('Настройки'!$B$9="Нулевой спрос",0,""),IF(H66&lt;0,IF('Настройки'!$B$10="Исключить","",IF('Настройки'!$B$10="Абсолютные значения",ABS(H66),H66)),H66)))</x:f>
      </x:c>
      <x:c r="BL66" s="50" t="str">
        <x:f>IF(4&gt;'Настройки'!$B$3,"",IF(ISBLANK(I66),IF('Настройки'!$B$9="Нулевой спрос",0,""),IF(I66&lt;0,IF('Настройки'!$B$10="Исключить","",IF('Настройки'!$B$10="Абсолютные значения",ABS(I66),I66)),I66)))</x:f>
      </x:c>
      <x:c r="BM66" s="50" t="str">
        <x:f>IF(5&gt;'Настройки'!$B$3,"",IF(ISBLANK(J66),IF('Настройки'!$B$9="Нулевой спрос",0,""),IF(J66&lt;0,IF('Настройки'!$B$10="Исключить","",IF('Настройки'!$B$10="Абсолютные значения",ABS(J66),J66)),J66)))</x:f>
      </x:c>
      <x:c r="BN66" s="50" t="str">
        <x:f>IF(6&gt;'Настройки'!$B$3,"",IF(ISBLANK(K66),IF('Настройки'!$B$9="Нулевой спрос",0,""),IF(K66&lt;0,IF('Настройки'!$B$10="Исключить","",IF('Настройки'!$B$10="Абсолютные значения",ABS(K66),K66)),K66)))</x:f>
      </x:c>
      <x:c r="BO66" s="50" t="str">
        <x:f>IF(7&gt;'Настройки'!$B$3,"",IF(ISBLANK(L66),IF('Настройки'!$B$9="Нулевой спрос",0,""),IF(L66&lt;0,IF('Настройки'!$B$10="Исключить","",IF('Настройки'!$B$10="Абсолютные значения",ABS(L66),L66)),L66)))</x:f>
      </x:c>
      <x:c r="BP66" s="50" t="str">
        <x:f>IF(8&gt;'Настройки'!$B$3,"",IF(ISBLANK(M66),IF('Настройки'!$B$9="Нулевой спрос",0,""),IF(M66&lt;0,IF('Настройки'!$B$10="Исключить","",IF('Настройки'!$B$10="Абсолютные значения",ABS(M66),M66)),M66)))</x:f>
      </x:c>
      <x:c r="BQ66" s="50" t="str">
        <x:f>IF(9&gt;'Настройки'!$B$3,"",IF(ISBLANK(N66),IF('Настройки'!$B$9="Нулевой спрос",0,""),IF(N66&lt;0,IF('Настройки'!$B$10="Исключить","",IF('Настройки'!$B$10="Абсолютные значения",ABS(N66),N66)),N66)))</x:f>
      </x:c>
      <x:c r="BR66" s="50" t="str">
        <x:f>IF(10&gt;'Настройки'!$B$3,"",IF(ISBLANK(O66),IF('Настройки'!$B$9="Нулевой спрос",0,""),IF(O66&lt;0,IF('Настройки'!$B$10="Исключить","",IF('Настройки'!$B$10="Абсолютные значения",ABS(O66),O66)),O66)))</x:f>
      </x:c>
      <x:c r="BS66" s="50" t="str">
        <x:f>IF(11&gt;'Настройки'!$B$3,"",IF(ISBLANK(P66),IF('Настройки'!$B$9="Нулевой спрос",0,""),IF(P66&lt;0,IF('Настройки'!$B$10="Исключить","",IF('Настройки'!$B$10="Абсолютные значения",ABS(P66),P66)),P66)))</x:f>
      </x:c>
      <x:c r="BT66" s="50" t="str">
        <x:f>IF(12&gt;'Настройки'!$B$3,"",IF(ISBLANK(Q66),IF('Настройки'!$B$9="Нулевой спрос",0,""),IF(Q66&lt;0,IF('Настройки'!$B$10="Исключить","",IF('Настройки'!$B$10="Абсолютные значения",ABS(Q66),Q66)),Q66)))</x:f>
      </x:c>
      <x:c r="BU66" s="50" t="str">
        <x:f>IF(13&gt;'Настройки'!$B$3,"",IF(ISBLANK(R66),IF('Настройки'!$B$9="Нулевой спрос",0,""),IF(R66&lt;0,IF('Настройки'!$B$10="Исключить","",IF('Настройки'!$B$10="Абсолютные значения",ABS(R66),R66)),R66)))</x:f>
      </x:c>
      <x:c r="BV66" s="50" t="str">
        <x:f>IF(14&gt;'Настройки'!$B$3,"",IF(ISBLANK(S66),IF('Настройки'!$B$9="Нулевой спрос",0,""),IF(S66&lt;0,IF('Настройки'!$B$10="Исключить","",IF('Настройки'!$B$10="Абсолютные значения",ABS(S66),S66)),S66)))</x:f>
      </x:c>
      <x:c r="BW66" s="50" t="str">
        <x:f>IF(15&gt;'Настройки'!$B$3,"",IF(ISBLANK(T66),IF('Настройки'!$B$9="Нулевой спрос",0,""),IF(T66&lt;0,IF('Настройки'!$B$10="Исключить","",IF('Настройки'!$B$10="Абсолютные значения",ABS(T66),T66)),T66)))</x:f>
      </x:c>
      <x:c r="BX66" s="50" t="str">
        <x:f>IF(16&gt;'Настройки'!$B$3,"",IF(ISBLANK(U66),IF('Настройки'!$B$9="Нулевой спрос",0,""),IF(U66&lt;0,IF('Настройки'!$B$10="Исключить","",IF('Настройки'!$B$10="Абсолютные значения",ABS(U66),U66)),U66)))</x:f>
      </x:c>
      <x:c r="BY66" s="50" t="str">
        <x:f>IF(17&gt;'Настройки'!$B$3,"",IF(ISBLANK(V66),IF('Настройки'!$B$9="Нулевой спрос",0,""),IF(V66&lt;0,IF('Настройки'!$B$10="Исключить","",IF('Настройки'!$B$10="Абсолютные значения",ABS(V66),V66)),V66)))</x:f>
      </x:c>
      <x:c r="BZ66" s="50" t="str">
        <x:f>IF(18&gt;'Настройки'!$B$3,"",IF(ISBLANK(W66),IF('Настройки'!$B$9="Нулевой спрос",0,""),IF(W66&lt;0,IF('Настройки'!$B$10="Исключить","",IF('Настройки'!$B$10="Абсолютные значения",ABS(W66),W66)),W66)))</x:f>
      </x:c>
      <x:c r="CA66" s="50" t="str">
        <x:f>IF(19&gt;'Настройки'!$B$3,"",IF(ISBLANK(X66),IF('Настройки'!$B$9="Нулевой спрос",0,""),IF(X66&lt;0,IF('Настройки'!$B$10="Исключить","",IF('Настройки'!$B$10="Абсолютные значения",ABS(X66),X66)),X66)))</x:f>
      </x:c>
      <x:c r="CB66" s="50" t="str">
        <x:f>IF(20&gt;'Настройки'!$B$3,"",IF(ISBLANK(Y66),IF('Настройки'!$B$9="Нулевой спрос",0,""),IF(Y66&lt;0,IF('Настройки'!$B$10="Исключить","",IF('Настройки'!$B$10="Абсолютные значения",ABS(Y66),Y66)),Y66)))</x:f>
      </x:c>
      <x:c r="CC66" s="50" t="str">
        <x:f>IF(21&gt;'Настройки'!$B$3,"",IF(ISBLANK(Z66),IF('Настройки'!$B$9="Нулевой спрос",0,""),IF(Z66&lt;0,IF('Настройки'!$B$10="Исключить","",IF('Настройки'!$B$10="Абсолютные значения",ABS(Z66),Z66)),Z66)))</x:f>
      </x:c>
      <x:c r="CD66" s="50" t="str">
        <x:f>IF(22&gt;'Настройки'!$B$3,"",IF(ISBLANK(AA66),IF('Настройки'!$B$9="Нулевой спрос",0,""),IF(AA66&lt;0,IF('Настройки'!$B$10="Исключить","",IF('Настройки'!$B$10="Абсолютные значения",ABS(AA66),AA66)),AA66)))</x:f>
      </x:c>
      <x:c r="CE66" s="50" t="str">
        <x:f>IF(23&gt;'Настройки'!$B$3,"",IF(ISBLANK(AB66),IF('Настройки'!$B$9="Нулевой спрос",0,""),IF(AB66&lt;0,IF('Настройки'!$B$10="Исключить","",IF('Настройки'!$B$10="Абсолютные значения",ABS(AB66),AB66)),AB66)))</x:f>
      </x:c>
      <x:c r="CF66" s="50" t="str">
        <x:f>IF(24&gt;'Настройки'!$B$3,"",IF(ISBLANK(AC66),IF('Настройки'!$B$9="Нулевой спрос",0,""),IF(AC66&lt;0,IF('Настройки'!$B$10="Исключить","",IF('Настройки'!$B$10="Абсолютные значения",ABS(AC66),AC66)),AC66)))</x:f>
      </x:c>
      <x:c r="CG66" s="50" t="str">
        <x:f>IF(25&gt;'Настройки'!$B$3,"",IF(ISBLANK(AD66),IF('Настройки'!$B$9="Нулевой спрос",0,""),IF(AD66&lt;0,IF('Настройки'!$B$10="Исключить","",IF('Настройки'!$B$10="Абсолютные значения",ABS(AD66),AD66)),AD66)))</x:f>
      </x:c>
      <x:c r="CH66" s="50" t="str">
        <x:f>IF(26&gt;'Настройки'!$B$3,"",IF(ISBLANK(AE66),IF('Настройки'!$B$9="Нулевой спрос",0,""),IF(AE66&lt;0,IF('Настройки'!$B$10="Исключить","",IF('Настройки'!$B$10="Абсолютные значения",ABS(AE66),AE66)),AE66)))</x:f>
      </x:c>
      <x:c r="CI66" s="50" t="str">
        <x:f>IF(27&gt;'Настройки'!$B$3,"",IF(ISBLANK(AF66),IF('Настройки'!$B$9="Нулевой спрос",0,""),IF(AF66&lt;0,IF('Настройки'!$B$10="Исключить","",IF('Настройки'!$B$10="Абсолютные значения",ABS(AF66),AF66)),AF66)))</x:f>
      </x:c>
      <x:c r="CJ66" s="50" t="str">
        <x:f>IF(28&gt;'Настройки'!$B$3,"",IF(ISBLANK(AG66),IF('Настройки'!$B$9="Нулевой спрос",0,""),IF(AG66&lt;0,IF('Настройки'!$B$10="Исключить","",IF('Настройки'!$B$10="Абсолютные значения",ABS(AG66),AG66)),AG66)))</x:f>
      </x:c>
      <x:c r="CK66" s="50" t="str">
        <x:f>IF(29&gt;'Настройки'!$B$3,"",IF(ISBLANK(AH66),IF('Настройки'!$B$9="Нулевой спрос",0,""),IF(AH66&lt;0,IF('Настройки'!$B$10="Исключить","",IF('Настройки'!$B$10="Абсолютные значения",ABS(AH66),AH66)),AH66)))</x:f>
      </x:c>
      <x:c r="CL66" s="50" t="str">
        <x:f>IF(30&gt;'Настройки'!$B$3,"",IF(ISBLANK(AI66),IF('Настройки'!$B$9="Нулевой спрос",0,""),IF(AI66&lt;0,IF('Настройки'!$B$10="Исключить","",IF('Настройки'!$B$10="Абсолютные значения",ABS(AI66),AI66)),AI66)))</x:f>
      </x:c>
      <x:c r="CM66" s="50" t="str">
        <x:f>IF(31&gt;'Настройки'!$B$3,"",IF(ISBLANK(AJ66),IF('Настройки'!$B$9="Нулевой спрос",0,""),IF(AJ66&lt;0,IF('Настройки'!$B$10="Исключить","",IF('Настройки'!$B$10="Абсолютные значения",ABS(AJ66),AJ66)),AJ66)))</x:f>
      </x:c>
      <x:c r="CN66" s="50" t="str">
        <x:f>IF(32&gt;'Настройки'!$B$3,"",IF(ISBLANK(AK66),IF('Настройки'!$B$9="Нулевой спрос",0,""),IF(AK66&lt;0,IF('Настройки'!$B$10="Исключить","",IF('Настройки'!$B$10="Абсолютные значения",ABS(AK66),AK66)),AK66)))</x:f>
      </x:c>
      <x:c r="CO66" s="50" t="str">
        <x:f>IF(33&gt;'Настройки'!$B$3,"",IF(ISBLANK(AL66),IF('Настройки'!$B$9="Нулевой спрос",0,""),IF(AL66&lt;0,IF('Настройки'!$B$10="Исключить","",IF('Настройки'!$B$10="Абсолютные значения",ABS(AL66),AL66)),AL66)))</x:f>
      </x:c>
      <x:c r="CP66" s="50" t="str">
        <x:f>IF(34&gt;'Настройки'!$B$3,"",IF(ISBLANK(AM66),IF('Настройки'!$B$9="Нулевой спрос",0,""),IF(AM66&lt;0,IF('Настройки'!$B$10="Исключить","",IF('Настройки'!$B$10="Абсолютные значения",ABS(AM66),AM66)),AM66)))</x:f>
      </x:c>
      <x:c r="CQ66" s="50" t="str">
        <x:f>IF(35&gt;'Настройки'!$B$3,"",IF(ISBLANK(AN66),IF('Настройки'!$B$9="Нулевой спрос",0,""),IF(AN66&lt;0,IF('Настройки'!$B$10="Исключить","",IF('Настройки'!$B$10="Абсолютные значения",ABS(AN66),AN66)),AN66)))</x:f>
      </x:c>
      <x:c r="CR66" s="50" t="str">
        <x:f>IF(36&gt;'Настройки'!$B$3,"",IF(ISBLANK(AO66),IF('Настройки'!$B$9="Нулевой спрос",0,""),IF(AO66&lt;0,IF('Настройки'!$B$10="Исключить","",IF('Настройки'!$B$10="Абсолютные значения",ABS(AO66),AO66)),AO66)))</x:f>
      </x:c>
      <x:c r="CS66" s="50" t="str">
        <x:f>IF(OR(1&gt;'Настройки'!$B$3,ISBLANK(BI66),BI66=0),"",BI66)</x:f>
      </x:c>
      <x:c r="CT66" s="50" t="str">
        <x:f>IF(OR(2&gt;'Настройки'!$B$3,ISBLANK(BJ66),BJ66=0),"",BJ66)</x:f>
      </x:c>
      <x:c r="CU66" s="50" t="str">
        <x:f>IF(OR(3&gt;'Настройки'!$B$3,ISBLANK(BK66),BK66=0),"",BK66)</x:f>
      </x:c>
      <x:c r="CV66" s="50" t="str">
        <x:f>IF(OR(4&gt;'Настройки'!$B$3,ISBLANK(BL66),BL66=0),"",BL66)</x:f>
      </x:c>
      <x:c r="CW66" s="50" t="str">
        <x:f>IF(OR(5&gt;'Настройки'!$B$3,ISBLANK(BM66),BM66=0),"",BM66)</x:f>
      </x:c>
      <x:c r="CX66" s="50" t="str">
        <x:f>IF(OR(6&gt;'Настройки'!$B$3,ISBLANK(BN66),BN66=0),"",BN66)</x:f>
      </x:c>
      <x:c r="CY66" s="50" t="str">
        <x:f>IF(OR(7&gt;'Настройки'!$B$3,ISBLANK(BO66),BO66=0),"",BO66)</x:f>
      </x:c>
      <x:c r="CZ66" s="50" t="str">
        <x:f>IF(OR(8&gt;'Настройки'!$B$3,ISBLANK(BP66),BP66=0),"",BP66)</x:f>
      </x:c>
      <x:c r="DA66" s="50" t="str">
        <x:f>IF(OR(9&gt;'Настройки'!$B$3,ISBLANK(BQ66),BQ66=0),"",BQ66)</x:f>
      </x:c>
      <x:c r="DB66" s="50" t="str">
        <x:f>IF(OR(10&gt;'Настройки'!$B$3,ISBLANK(BR66),BR66=0),"",BR66)</x:f>
      </x:c>
      <x:c r="DC66" s="50" t="str">
        <x:f>IF(OR(11&gt;'Настройки'!$B$3,ISBLANK(BS66),BS66=0),"",BS66)</x:f>
      </x:c>
      <x:c r="DD66" s="50" t="str">
        <x:f>IF(OR(12&gt;'Настройки'!$B$3,ISBLANK(BT66),BT66=0),"",BT66)</x:f>
      </x:c>
      <x:c r="DE66" s="50" t="str">
        <x:f>IF(OR(13&gt;'Настройки'!$B$3,ISBLANK(BU66),BU66=0),"",BU66)</x:f>
      </x:c>
      <x:c r="DF66" s="50" t="str">
        <x:f>IF(OR(14&gt;'Настройки'!$B$3,ISBLANK(BV66),BV66=0),"",BV66)</x:f>
      </x:c>
      <x:c r="DG66" s="50" t="str">
        <x:f>IF(OR(15&gt;'Настройки'!$B$3,ISBLANK(BW66),BW66=0),"",BW66)</x:f>
      </x:c>
      <x:c r="DH66" s="50" t="str">
        <x:f>IF(OR(16&gt;'Настройки'!$B$3,ISBLANK(BX66),BX66=0),"",BX66)</x:f>
      </x:c>
      <x:c r="DI66" s="50" t="str">
        <x:f>IF(OR(17&gt;'Настройки'!$B$3,ISBLANK(BY66),BY66=0),"",BY66)</x:f>
      </x:c>
      <x:c r="DJ66" s="50" t="str">
        <x:f>IF(OR(18&gt;'Настройки'!$B$3,ISBLANK(BZ66),BZ66=0),"",BZ66)</x:f>
      </x:c>
      <x:c r="DK66" s="50" t="str">
        <x:f>IF(OR(19&gt;'Настройки'!$B$3,ISBLANK(CA66),CA66=0),"",CA66)</x:f>
      </x:c>
      <x:c r="DL66" s="50" t="str">
        <x:f>IF(OR(20&gt;'Настройки'!$B$3,ISBLANK(CB66),CB66=0),"",CB66)</x:f>
      </x:c>
      <x:c r="DM66" s="50" t="str">
        <x:f>IF(OR(21&gt;'Настройки'!$B$3,ISBLANK(CC66),CC66=0),"",CC66)</x:f>
      </x:c>
      <x:c r="DN66" s="50" t="str">
        <x:f>IF(OR(22&gt;'Настройки'!$B$3,ISBLANK(CD66),CD66=0),"",CD66)</x:f>
      </x:c>
      <x:c r="DO66" s="50" t="str">
        <x:f>IF(OR(23&gt;'Настройки'!$B$3,ISBLANK(CE66),CE66=0),"",CE66)</x:f>
      </x:c>
      <x:c r="DP66" s="50" t="str">
        <x:f>IF(OR(24&gt;'Настройки'!$B$3,ISBLANK(CF66),CF66=0),"",CF66)</x:f>
      </x:c>
      <x:c r="DQ66" s="50" t="str">
        <x:f>IF(OR(25&gt;'Настройки'!$B$3,ISBLANK(CG66),CG66=0),"",CG66)</x:f>
      </x:c>
      <x:c r="DR66" s="50" t="str">
        <x:f>IF(OR(26&gt;'Настройки'!$B$3,ISBLANK(CH66),CH66=0),"",CH66)</x:f>
      </x:c>
      <x:c r="DS66" s="50" t="str">
        <x:f>IF(OR(27&gt;'Настройки'!$B$3,ISBLANK(CI66),CI66=0),"",CI66)</x:f>
      </x:c>
      <x:c r="DT66" s="50" t="str">
        <x:f>IF(OR(28&gt;'Настройки'!$B$3,ISBLANK(CJ66),CJ66=0),"",CJ66)</x:f>
      </x:c>
      <x:c r="DU66" s="50" t="str">
        <x:f>IF(OR(29&gt;'Настройки'!$B$3,ISBLANK(CK66),CK66=0),"",CK66)</x:f>
      </x:c>
      <x:c r="DV66" s="50" t="str">
        <x:f>IF(OR(30&gt;'Настройки'!$B$3,ISBLANK(CL66),CL66=0),"",CL66)</x:f>
      </x:c>
      <x:c r="DW66" s="50" t="str">
        <x:f>IF(OR(31&gt;'Настройки'!$B$3,ISBLANK(CM66),CM66=0),"",CM66)</x:f>
      </x:c>
      <x:c r="DX66" s="50" t="str">
        <x:f>IF(OR(32&gt;'Настройки'!$B$3,ISBLANK(CN66),CN66=0),"",CN66)</x:f>
      </x:c>
      <x:c r="DY66" s="50" t="str">
        <x:f>IF(OR(33&gt;'Настройки'!$B$3,ISBLANK(CO66),CO66=0),"",CO66)</x:f>
      </x:c>
      <x:c r="DZ66" s="50" t="str">
        <x:f>IF(OR(34&gt;'Настройки'!$B$3,ISBLANK(CP66),CP66=0),"",CP66)</x:f>
      </x:c>
      <x:c r="EA66" s="50" t="str">
        <x:f>IF(OR(35&gt;'Настройки'!$B$3,ISBLANK(CQ66),CQ66=0),"",CQ66)</x:f>
      </x:c>
      <x:c r="EB66" s="50" t="str">
        <x:f>IF(OR(36&gt;'Настройки'!$B$3,ISBLANK(CR66),CR66=0),"",CR66)</x:f>
      </x:c>
      <x:c r="EC66" s="50" t="str">
        <x:f>IF(A66="","",IF(OR(BB66="AZ",BB66="BZ"),10000+ROW(),IF(AZ66&gt;'Настройки'!$B$11,20000+ROW(),IF(BF66&lt;&gt;"Обычный",30000+ROW(),IF(AX66&lt;=0,40000+ROW(),"")))))</x:f>
      </x:c>
      <x:c r="ED66" s="50" t="str">
        <x:f>IF(EC66="","",COUNTIFS($EC$2:$EC$1001,"&gt;0",$EC$2:$EC$1001,"&lt;"&amp;EC66)+1)</x:f>
      </x:c>
    </x:row>
    <x:row r="67">
      <x:c r="A67" s="115"/>
      <x:c r="B67" s="115"/>
      <x:c r="C67" s="115"/>
      <x:c r="D67" s="118"/>
      <x:c r="E67" s="118"/>
      <x:c r="F67" s="118"/>
      <x:c r="G67" s="118"/>
      <x:c r="H67" s="118"/>
      <x:c r="I67" s="118"/>
      <x:c r="J67" s="118"/>
      <x:c r="K67" s="118"/>
      <x:c r="L67" s="118"/>
      <x:c r="M67" s="118"/>
      <x:c r="N67" s="118"/>
      <x:c r="O67" s="118"/>
      <x:c r="P67" s="118"/>
      <x:c r="Q67" s="118"/>
      <x:c r="R67" s="118"/>
      <x:c r="S67" s="118"/>
      <x:c r="T67" s="118"/>
      <x:c r="U67" s="118"/>
      <x:c r="V67" s="118"/>
      <x:c r="W67" s="118"/>
      <x:c r="X67" s="118"/>
      <x:c r="Y67" s="118"/>
      <x:c r="Z67" s="118"/>
      <x:c r="AA67" s="118"/>
      <x:c r="AB67" s="118"/>
      <x:c r="AC67" s="118"/>
      <x:c r="AD67" s="118"/>
      <x:c r="AE67" s="118"/>
      <x:c r="AF67" s="118"/>
      <x:c r="AG67" s="118"/>
      <x:c r="AH67" s="118"/>
      <x:c r="AI67" s="118"/>
      <x:c r="AJ67" s="118"/>
      <x:c r="AK67" s="118"/>
      <x:c r="AL67" s="118"/>
      <x:c r="AM67" s="118"/>
      <x:c r="AN67" s="118"/>
      <x:c r="AO67" s="118"/>
      <x:c r="AP67" s="115"/>
      <x:c r="AQ67" s="49" t="str">
        <x:f>IF(A67="","",COUNT(BI67:INDEX(BI67:CR67,1,'Настройки'!$B$3)))</x:f>
      </x:c>
      <x:c r="AR67" s="49" t="str">
        <x:f>IF(A67="","",SUM(BI67:INDEX(BI67:CR67,1,'Настройки'!$B$3)))</x:f>
      </x:c>
      <x:c r="AS67" s="58" t="str">
        <x:f>IF(A67="","",IF('Настройки'!$B$4="Стоимость потребления",AR67*D67,IF('Настройки'!$B$4="Количество",AR67,E67)))</x:f>
      </x:c>
      <x:c r="AT67" s="61" t="str">
        <x:f>IF(OR(A67="",AS67&lt;0,SUM($AS$2:$AS$1001)&lt;=0),"",AS67/SUM($AS$2:$AS$1001))</x:f>
      </x:c>
      <x:c r="AU67" s="61" t="str">
        <x:f>IF(OR(A67="",AS67&lt;0,SUM($AS$2:$AS$1001)&lt;=0),"",SUMIFS($AS$2:$AS$1001,$AS$2:$AS$1001,"&gt;"&amp;AS67)/SUM($AS$2:$AS$1001))</x:f>
      </x:c>
      <x:c r="AV67" s="61" t="str">
        <x:f>IF(OR(A67="",AS67&lt;0,SUM($AS$2:$AS$1001)&lt;=0),"",SUMIFS($AS$2:$AS$1001,$AS$2:$AS$1001,"&gt;="&amp;AS67)/SUM($AS$2:$AS$1001))</x:f>
      </x:c>
      <x:c r="AW67" s="49" t="str">
        <x:f>IF(A67="","",IF(SUM($AS$2:$AS$1001)&lt;=0,"Не определён",IF(AS67&lt;0,"Исключение",IF(AU67&lt;'Настройки'!$B$5,"A",IF(AU67&lt;'Настройки'!$B$6,"B","C")))))</x:f>
      </x:c>
      <x:c r="AX67" s="58" t="str">
        <x:f>IF(A67="","",IF(AQ67=0,"",AVERAGE(BI67:INDEX(BI67:CR67,1,'Настройки'!$B$3))))</x:f>
      </x:c>
      <x:c r="AY67" s="58" t="str">
        <x:f>IF(OR(A67="",AQ67=0),"",STDEVP(BI67:INDEX(BI67:CR67,1,'Настройки'!$B$3)))</x:f>
      </x:c>
      <x:c r="AZ67" s="61" t="str">
        <x:f>IF(OR(A67="",AQ67&lt;'Настройки'!$B$12,AX67&lt;=0,AND('Настройки'!$B$10="Блокировать",COUNTIF(F67:INDEX(F67:AO67,1,'Настройки'!$B$3),"&lt;0")&gt;0)),"",AY67/ABS(AX67))</x:f>
      </x:c>
      <x:c r="BA67" s="49" t="str">
        <x:f>IF(A67="","",IF(AND('Настройки'!$B$10="Блокировать",COUNTIF(F67:INDEX(F67:AO67,1,'Настройки'!$B$3),"&lt;0")&gt;0),"Не определён",IF(AQ67&lt;'Настройки'!$B$12,"Не определён",IF(AX67=0,"Нет спроса",IF(AX67&lt;0,"Не определён",IF(AZ67&lt;='Настройки'!$B$7,"X",IF(AZ67&lt;='Настройки'!$B$8,"Y","Z")))))))</x:f>
      </x:c>
      <x:c r="BB67" s="49" t="str">
        <x:f>IF(OR(A67="",LEN(AW67)&lt;&gt;1,LEN(BA67)&lt;&gt;1),"",AW67&amp;BA67)</x:f>
      </x:c>
      <x:c r="BC67" s="61" t="str">
        <x:f>IF(OR(A67="",AQ67=0),"",(COUNT(BI67:INDEX(BI67:CR67,1,'Настройки'!$B$3))-COUNT(CS67:INDEX(CS67:EB67,1,'Настройки'!$B$3)))/AQ67)</x:f>
      </x:c>
      <x:c r="BD67" s="64" t="str">
        <x:f>IF(OR(A67="",COUNT(CS67:INDEX(CS67:EB67,1,'Настройки'!$B$3))=0),"",AQ67/COUNT(CS67:INDEX(CS67:EB67,1,'Настройки'!$B$3)))</x:f>
      </x:c>
      <x:c r="BE67" s="64" t="str">
        <x:f>IF(OR(A67="",COUNT(CS67:INDEX(CS67:EB67,1,'Настройки'!$B$3))=0),"",IF(AVERAGE(CS67:INDEX(CS67:EB67,1,'Настройки'!$B$3))=0,"",(STDEVP(CS67:INDEX(CS67:EB67,1,'Настройки'!$B$3))/ABS(AVERAGE(CS67:INDEX(CS67:EB67,1,'Настройки'!$B$3))))^2))</x:f>
      </x:c>
      <x:c r="BF67" s="49" t="str">
        <x:f>IF(A67="","",IF(AQ67&lt;3,"Недостаточно",IF(AQ67&lt;6,"Предварительный","Обычный")))</x:f>
      </x:c>
      <x:c r="BG67" s="49" t="str">
        <x:f>IF(A67="","",IF(COUNTIF(F67:INDEX(F67:AO67,1,'Настройки'!$B$3),"&lt;0")&gt;0,IF('Настройки'!$B$10="Блокировать","Отрицательный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"),"")&amp;IF(AQ67&lt;3,"Недостаточно истории. ",IF(AQ67&lt;6,"Предварительная классификация. ",""))&amp;IF(AX67=0,"Нет спроса за горизонт. ","")&amp;IF(AZ67&gt;'Настройки'!$B$11,"Экстремальная вариативность. ",""))</x:f>
      </x:c>
      <x:c r="BH67" s="49" t="str">
        <x:f>IF(A67="","",IFERROR(VLOOKUP(BB67,'Настройки'!$D$3:$E$11,2,FALSE),"Сначала проверьте исходные данные и историю спроса.")&amp;" Уточните срок поставки, MOQ и критичность.")</x:f>
      </x:c>
      <x:c r="BI67" s="50" t="str">
        <x:f>IF(1&gt;'Настройки'!$B$3,"",IF(ISBLANK(F67),IF('Настройки'!$B$9="Нулевой спрос",0,""),IF(F67&lt;0,IF('Настройки'!$B$10="Исключить","",IF('Настройки'!$B$10="Абсолютные значения",ABS(F67),F67)),F67)))</x:f>
      </x:c>
      <x:c r="BJ67" s="50" t="str">
        <x:f>IF(2&gt;'Настройки'!$B$3,"",IF(ISBLANK(G67),IF('Настройки'!$B$9="Нулевой спрос",0,""),IF(G67&lt;0,IF('Настройки'!$B$10="Исключить","",IF('Настройки'!$B$10="Абсолютные значения",ABS(G67),G67)),G67)))</x:f>
      </x:c>
      <x:c r="BK67" s="50" t="str">
        <x:f>IF(3&gt;'Настройки'!$B$3,"",IF(ISBLANK(H67),IF('Настройки'!$B$9="Нулевой спрос",0,""),IF(H67&lt;0,IF('Настройки'!$B$10="Исключить","",IF('Настройки'!$B$10="Абсолютные значения",ABS(H67),H67)),H67)))</x:f>
      </x:c>
      <x:c r="BL67" s="50" t="str">
        <x:f>IF(4&gt;'Настройки'!$B$3,"",IF(ISBLANK(I67),IF('Настройки'!$B$9="Нулевой спрос",0,""),IF(I67&lt;0,IF('Настройки'!$B$10="Исключить","",IF('Настройки'!$B$10="Абсолютные значения",ABS(I67),I67)),I67)))</x:f>
      </x:c>
      <x:c r="BM67" s="50" t="str">
        <x:f>IF(5&gt;'Настройки'!$B$3,"",IF(ISBLANK(J67),IF('Настройки'!$B$9="Нулевой спрос",0,""),IF(J67&lt;0,IF('Настройки'!$B$10="Исключить","",IF('Настройки'!$B$10="Абсолютные значения",ABS(J67),J67)),J67)))</x:f>
      </x:c>
      <x:c r="BN67" s="50" t="str">
        <x:f>IF(6&gt;'Настройки'!$B$3,"",IF(ISBLANK(K67),IF('Настройки'!$B$9="Нулевой спрос",0,""),IF(K67&lt;0,IF('Настройки'!$B$10="Исключить","",IF('Настройки'!$B$10="Абсолютные значения",ABS(K67),K67)),K67)))</x:f>
      </x:c>
      <x:c r="BO67" s="50" t="str">
        <x:f>IF(7&gt;'Настройки'!$B$3,"",IF(ISBLANK(L67),IF('Настройки'!$B$9="Нулевой спрос",0,""),IF(L67&lt;0,IF('Настройки'!$B$10="Исключить","",IF('Настройки'!$B$10="Абсолютные значения",ABS(L67),L67)),L67)))</x:f>
      </x:c>
      <x:c r="BP67" s="50" t="str">
        <x:f>IF(8&gt;'Настройки'!$B$3,"",IF(ISBLANK(M67),IF('Настройки'!$B$9="Нулевой спрос",0,""),IF(M67&lt;0,IF('Настройки'!$B$10="Исключить","",IF('Настройки'!$B$10="Абсолютные значения",ABS(M67),M67)),M67)))</x:f>
      </x:c>
      <x:c r="BQ67" s="50" t="str">
        <x:f>IF(9&gt;'Настройки'!$B$3,"",IF(ISBLANK(N67),IF('Настройки'!$B$9="Нулевой спрос",0,""),IF(N67&lt;0,IF('Настройки'!$B$10="Исключить","",IF('Настройки'!$B$10="Абсолютные значения",ABS(N67),N67)),N67)))</x:f>
      </x:c>
      <x:c r="BR67" s="50" t="str">
        <x:f>IF(10&gt;'Настройки'!$B$3,"",IF(ISBLANK(O67),IF('Настройки'!$B$9="Нулевой спрос",0,""),IF(O67&lt;0,IF('Настройки'!$B$10="Исключить","",IF('Настройки'!$B$10="Абсолютные значения",ABS(O67),O67)),O67)))</x:f>
      </x:c>
      <x:c r="BS67" s="50" t="str">
        <x:f>IF(11&gt;'Настройки'!$B$3,"",IF(ISBLANK(P67),IF('Настройки'!$B$9="Нулевой спрос",0,""),IF(P67&lt;0,IF('Настройки'!$B$10="Исключить","",IF('Настройки'!$B$10="Абсолютные значения",ABS(P67),P67)),P67)))</x:f>
      </x:c>
      <x:c r="BT67" s="50" t="str">
        <x:f>IF(12&gt;'Настройки'!$B$3,"",IF(ISBLANK(Q67),IF('Настройки'!$B$9="Нулевой спрос",0,""),IF(Q67&lt;0,IF('Настройки'!$B$10="Исключить","",IF('Настройки'!$B$10="Абсолютные значения",ABS(Q67),Q67)),Q67)))</x:f>
      </x:c>
      <x:c r="BU67" s="50" t="str">
        <x:f>IF(13&gt;'Настройки'!$B$3,"",IF(ISBLANK(R67),IF('Настройки'!$B$9="Нулевой спрос",0,""),IF(R67&lt;0,IF('Настройки'!$B$10="Исключить","",IF('Настройки'!$B$10="Абсолютные значения",ABS(R67),R67)),R67)))</x:f>
      </x:c>
      <x:c r="BV67" s="50" t="str">
        <x:f>IF(14&gt;'Настройки'!$B$3,"",IF(ISBLANK(S67),IF('Настройки'!$B$9="Нулевой спрос",0,""),IF(S67&lt;0,IF('Настройки'!$B$10="Исключить","",IF('Настройки'!$B$10="Абсолютные значения",ABS(S67),S67)),S67)))</x:f>
      </x:c>
      <x:c r="BW67" s="50" t="str">
        <x:f>IF(15&gt;'Настройки'!$B$3,"",IF(ISBLANK(T67),IF('Настройки'!$B$9="Нулевой спрос",0,""),IF(T67&lt;0,IF('Настройки'!$B$10="Исключить","",IF('Настройки'!$B$10="Абсолютные значения",ABS(T67),T67)),T67)))</x:f>
      </x:c>
      <x:c r="BX67" s="50" t="str">
        <x:f>IF(16&gt;'Настройки'!$B$3,"",IF(ISBLANK(U67),IF('Настройки'!$B$9="Нулевой спрос",0,""),IF(U67&lt;0,IF('Настройки'!$B$10="Исключить","",IF('Настройки'!$B$10="Абсолютные значения",ABS(U67),U67)),U67)))</x:f>
      </x:c>
      <x:c r="BY67" s="50" t="str">
        <x:f>IF(17&gt;'Настройки'!$B$3,"",IF(ISBLANK(V67),IF('Настройки'!$B$9="Нулевой спрос",0,""),IF(V67&lt;0,IF('Настройки'!$B$10="Исключить","",IF('Настройки'!$B$10="Абсолютные значения",ABS(V67),V67)),V67)))</x:f>
      </x:c>
      <x:c r="BZ67" s="50" t="str">
        <x:f>IF(18&gt;'Настройки'!$B$3,"",IF(ISBLANK(W67),IF('Настройки'!$B$9="Нулевой спрос",0,""),IF(W67&lt;0,IF('Настройки'!$B$10="Исключить","",IF('Настройки'!$B$10="Абсолютные значения",ABS(W67),W67)),W67)))</x:f>
      </x:c>
      <x:c r="CA67" s="50" t="str">
        <x:f>IF(19&gt;'Настройки'!$B$3,"",IF(ISBLANK(X67),IF('Настройки'!$B$9="Нулевой спрос",0,""),IF(X67&lt;0,IF('Настройки'!$B$10="Исключить","",IF('Настройки'!$B$10="Абсолютные значения",ABS(X67),X67)),X67)))</x:f>
      </x:c>
      <x:c r="CB67" s="50" t="str">
        <x:f>IF(20&gt;'Настройки'!$B$3,"",IF(ISBLANK(Y67),IF('Настройки'!$B$9="Нулевой спрос",0,""),IF(Y67&lt;0,IF('Настройки'!$B$10="Исключить","",IF('Настройки'!$B$10="Абсолютные значения",ABS(Y67),Y67)),Y67)))</x:f>
      </x:c>
      <x:c r="CC67" s="50" t="str">
        <x:f>IF(21&gt;'Настройки'!$B$3,"",IF(ISBLANK(Z67),IF('Настройки'!$B$9="Нулевой спрос",0,""),IF(Z67&lt;0,IF('Настройки'!$B$10="Исключить","",IF('Настройки'!$B$10="Абсолютные значения",ABS(Z67),Z67)),Z67)))</x:f>
      </x:c>
      <x:c r="CD67" s="50" t="str">
        <x:f>IF(22&gt;'Настройки'!$B$3,"",IF(ISBLANK(AA67),IF('Настройки'!$B$9="Нулевой спрос",0,""),IF(AA67&lt;0,IF('Настройки'!$B$10="Исключить","",IF('Настройки'!$B$10="Абсолютные значения",ABS(AA67),AA67)),AA67)))</x:f>
      </x:c>
      <x:c r="CE67" s="50" t="str">
        <x:f>IF(23&gt;'Настройки'!$B$3,"",IF(ISBLANK(AB67),IF('Настройки'!$B$9="Нулевой спрос",0,""),IF(AB67&lt;0,IF('Настройки'!$B$10="Исключить","",IF('Настройки'!$B$10="Абсолютные значения",ABS(AB67),AB67)),AB67)))</x:f>
      </x:c>
      <x:c r="CF67" s="50" t="str">
        <x:f>IF(24&gt;'Настройки'!$B$3,"",IF(ISBLANK(AC67),IF('Настройки'!$B$9="Нулевой спрос",0,""),IF(AC67&lt;0,IF('Настройки'!$B$10="Исключить","",IF('Настройки'!$B$10="Абсолютные значения",ABS(AC67),AC67)),AC67)))</x:f>
      </x:c>
      <x:c r="CG67" s="50" t="str">
        <x:f>IF(25&gt;'Настройки'!$B$3,"",IF(ISBLANK(AD67),IF('Настройки'!$B$9="Нулевой спрос",0,""),IF(AD67&lt;0,IF('Настройки'!$B$10="Исключить","",IF('Настройки'!$B$10="Абсолютные значения",ABS(AD67),AD67)),AD67)))</x:f>
      </x:c>
      <x:c r="CH67" s="50" t="str">
        <x:f>IF(26&gt;'Настройки'!$B$3,"",IF(ISBLANK(AE67),IF('Настройки'!$B$9="Нулевой спрос",0,""),IF(AE67&lt;0,IF('Настройки'!$B$10="Исключить","",IF('Настройки'!$B$10="Абсолютные значения",ABS(AE67),AE67)),AE67)))</x:f>
      </x:c>
      <x:c r="CI67" s="50" t="str">
        <x:f>IF(27&gt;'Настройки'!$B$3,"",IF(ISBLANK(AF67),IF('Настройки'!$B$9="Нулевой спрос",0,""),IF(AF67&lt;0,IF('Настройки'!$B$10="Исключить","",IF('Настройки'!$B$10="Абсолютные значения",ABS(AF67),AF67)),AF67)))</x:f>
      </x:c>
      <x:c r="CJ67" s="50" t="str">
        <x:f>IF(28&gt;'Настройки'!$B$3,"",IF(ISBLANK(AG67),IF('Настройки'!$B$9="Нулевой спрос",0,""),IF(AG67&lt;0,IF('Настройки'!$B$10="Исключить","",IF('Настройки'!$B$10="Абсолютные значения",ABS(AG67),AG67)),AG67)))</x:f>
      </x:c>
      <x:c r="CK67" s="50" t="str">
        <x:f>IF(29&gt;'Настройки'!$B$3,"",IF(ISBLANK(AH67),IF('Настройки'!$B$9="Нулевой спрос",0,""),IF(AH67&lt;0,IF('Настройки'!$B$10="Исключить","",IF('Настройки'!$B$10="Абсолютные значения",ABS(AH67),AH67)),AH67)))</x:f>
      </x:c>
      <x:c r="CL67" s="50" t="str">
        <x:f>IF(30&gt;'Настройки'!$B$3,"",IF(ISBLANK(AI67),IF('Настройки'!$B$9="Нулевой спрос",0,""),IF(AI67&lt;0,IF('Настройки'!$B$10="Исключить","",IF('Настройки'!$B$10="Абсолютные значения",ABS(AI67),AI67)),AI67)))</x:f>
      </x:c>
      <x:c r="CM67" s="50" t="str">
        <x:f>IF(31&gt;'Настройки'!$B$3,"",IF(ISBLANK(AJ67),IF('Настройки'!$B$9="Нулевой спрос",0,""),IF(AJ67&lt;0,IF('Настройки'!$B$10="Исключить","",IF('Настройки'!$B$10="Абсолютные значения",ABS(AJ67),AJ67)),AJ67)))</x:f>
      </x:c>
      <x:c r="CN67" s="50" t="str">
        <x:f>IF(32&gt;'Настройки'!$B$3,"",IF(ISBLANK(AK67),IF('Настройки'!$B$9="Нулевой спрос",0,""),IF(AK67&lt;0,IF('Настройки'!$B$10="Исключить","",IF('Настройки'!$B$10="Абсолютные значения",ABS(AK67),AK67)),AK67)))</x:f>
      </x:c>
      <x:c r="CO67" s="50" t="str">
        <x:f>IF(33&gt;'Настройки'!$B$3,"",IF(ISBLANK(AL67),IF('Настройки'!$B$9="Нулевой спрос",0,""),IF(AL67&lt;0,IF('Настройки'!$B$10="Исключить","",IF('Настройки'!$B$10="Абсолютные значения",ABS(AL67),AL67)),AL67)))</x:f>
      </x:c>
      <x:c r="CP67" s="50" t="str">
        <x:f>IF(34&gt;'Настройки'!$B$3,"",IF(ISBLANK(AM67),IF('Настройки'!$B$9="Нулевой спрос",0,""),IF(AM67&lt;0,IF('Настройки'!$B$10="Исключить","",IF('Настройки'!$B$10="Абсолютные значения",ABS(AM67),AM67)),AM67)))</x:f>
      </x:c>
      <x:c r="CQ67" s="50" t="str">
        <x:f>IF(35&gt;'Настройки'!$B$3,"",IF(ISBLANK(AN67),IF('Настройки'!$B$9="Нулевой спрос",0,""),IF(AN67&lt;0,IF('Настройки'!$B$10="Исключить","",IF('Настройки'!$B$10="Абсолютные значения",ABS(AN67),AN67)),AN67)))</x:f>
      </x:c>
      <x:c r="CR67" s="50" t="str">
        <x:f>IF(36&gt;'Настройки'!$B$3,"",IF(ISBLANK(AO67),IF('Настройки'!$B$9="Нулевой спрос",0,""),IF(AO67&lt;0,IF('Настройки'!$B$10="Исключить","",IF('Настройки'!$B$10="Абсолютные значения",ABS(AO67),AO67)),AO67)))</x:f>
      </x:c>
      <x:c r="CS67" s="50" t="str">
        <x:f>IF(OR(1&gt;'Настройки'!$B$3,ISBLANK(BI67),BI67=0),"",BI67)</x:f>
      </x:c>
      <x:c r="CT67" s="50" t="str">
        <x:f>IF(OR(2&gt;'Настройки'!$B$3,ISBLANK(BJ67),BJ67=0),"",BJ67)</x:f>
      </x:c>
      <x:c r="CU67" s="50" t="str">
        <x:f>IF(OR(3&gt;'Настройки'!$B$3,ISBLANK(BK67),BK67=0),"",BK67)</x:f>
      </x:c>
      <x:c r="CV67" s="50" t="str">
        <x:f>IF(OR(4&gt;'Настройки'!$B$3,ISBLANK(BL67),BL67=0),"",BL67)</x:f>
      </x:c>
      <x:c r="CW67" s="50" t="str">
        <x:f>IF(OR(5&gt;'Настройки'!$B$3,ISBLANK(BM67),BM67=0),"",BM67)</x:f>
      </x:c>
      <x:c r="CX67" s="50" t="str">
        <x:f>IF(OR(6&gt;'Настройки'!$B$3,ISBLANK(BN67),BN67=0),"",BN67)</x:f>
      </x:c>
      <x:c r="CY67" s="50" t="str">
        <x:f>IF(OR(7&gt;'Настройки'!$B$3,ISBLANK(BO67),BO67=0),"",BO67)</x:f>
      </x:c>
      <x:c r="CZ67" s="50" t="str">
        <x:f>IF(OR(8&gt;'Настройки'!$B$3,ISBLANK(BP67),BP67=0),"",BP67)</x:f>
      </x:c>
      <x:c r="DA67" s="50" t="str">
        <x:f>IF(OR(9&gt;'Настройки'!$B$3,ISBLANK(BQ67),BQ67=0),"",BQ67)</x:f>
      </x:c>
      <x:c r="DB67" s="50" t="str">
        <x:f>IF(OR(10&gt;'Настройки'!$B$3,ISBLANK(BR67),BR67=0),"",BR67)</x:f>
      </x:c>
      <x:c r="DC67" s="50" t="str">
        <x:f>IF(OR(11&gt;'Настройки'!$B$3,ISBLANK(BS67),BS67=0),"",BS67)</x:f>
      </x:c>
      <x:c r="DD67" s="50" t="str">
        <x:f>IF(OR(12&gt;'Настройки'!$B$3,ISBLANK(BT67),BT67=0),"",BT67)</x:f>
      </x:c>
      <x:c r="DE67" s="50" t="str">
        <x:f>IF(OR(13&gt;'Настройки'!$B$3,ISBLANK(BU67),BU67=0),"",BU67)</x:f>
      </x:c>
      <x:c r="DF67" s="50" t="str">
        <x:f>IF(OR(14&gt;'Настройки'!$B$3,ISBLANK(BV67),BV67=0),"",BV67)</x:f>
      </x:c>
      <x:c r="DG67" s="50" t="str">
        <x:f>IF(OR(15&gt;'Настройки'!$B$3,ISBLANK(BW67),BW67=0),"",BW67)</x:f>
      </x:c>
      <x:c r="DH67" s="50" t="str">
        <x:f>IF(OR(16&gt;'Настройки'!$B$3,ISBLANK(BX67),BX67=0),"",BX67)</x:f>
      </x:c>
      <x:c r="DI67" s="50" t="str">
        <x:f>IF(OR(17&gt;'Настройки'!$B$3,ISBLANK(BY67),BY67=0),"",BY67)</x:f>
      </x:c>
      <x:c r="DJ67" s="50" t="str">
        <x:f>IF(OR(18&gt;'Настройки'!$B$3,ISBLANK(BZ67),BZ67=0),"",BZ67)</x:f>
      </x:c>
      <x:c r="DK67" s="50" t="str">
        <x:f>IF(OR(19&gt;'Настройки'!$B$3,ISBLANK(CA67),CA67=0),"",CA67)</x:f>
      </x:c>
      <x:c r="DL67" s="50" t="str">
        <x:f>IF(OR(20&gt;'Настройки'!$B$3,ISBLANK(CB67),CB67=0),"",CB67)</x:f>
      </x:c>
      <x:c r="DM67" s="50" t="str">
        <x:f>IF(OR(21&gt;'Настройки'!$B$3,ISBLANK(CC67),CC67=0),"",CC67)</x:f>
      </x:c>
      <x:c r="DN67" s="50" t="str">
        <x:f>IF(OR(22&gt;'Настройки'!$B$3,ISBLANK(CD67),CD67=0),"",CD67)</x:f>
      </x:c>
      <x:c r="DO67" s="50" t="str">
        <x:f>IF(OR(23&gt;'Настройки'!$B$3,ISBLANK(CE67),CE67=0),"",CE67)</x:f>
      </x:c>
      <x:c r="DP67" s="50" t="str">
        <x:f>IF(OR(24&gt;'Настройки'!$B$3,ISBLANK(CF67),CF67=0),"",CF67)</x:f>
      </x:c>
      <x:c r="DQ67" s="50" t="str">
        <x:f>IF(OR(25&gt;'Настройки'!$B$3,ISBLANK(CG67),CG67=0),"",CG67)</x:f>
      </x:c>
      <x:c r="DR67" s="50" t="str">
        <x:f>IF(OR(26&gt;'Настройки'!$B$3,ISBLANK(CH67),CH67=0),"",CH67)</x:f>
      </x:c>
      <x:c r="DS67" s="50" t="str">
        <x:f>IF(OR(27&gt;'Настройки'!$B$3,ISBLANK(CI67),CI67=0),"",CI67)</x:f>
      </x:c>
      <x:c r="DT67" s="50" t="str">
        <x:f>IF(OR(28&gt;'Настройки'!$B$3,ISBLANK(CJ67),CJ67=0),"",CJ67)</x:f>
      </x:c>
      <x:c r="DU67" s="50" t="str">
        <x:f>IF(OR(29&gt;'Настройки'!$B$3,ISBLANK(CK67),CK67=0),"",CK67)</x:f>
      </x:c>
      <x:c r="DV67" s="50" t="str">
        <x:f>IF(OR(30&gt;'Настройки'!$B$3,ISBLANK(CL67),CL67=0),"",CL67)</x:f>
      </x:c>
      <x:c r="DW67" s="50" t="str">
        <x:f>IF(OR(31&gt;'Настройки'!$B$3,ISBLANK(CM67),CM67=0),"",CM67)</x:f>
      </x:c>
      <x:c r="DX67" s="50" t="str">
        <x:f>IF(OR(32&gt;'Настройки'!$B$3,ISBLANK(CN67),CN67=0),"",CN67)</x:f>
      </x:c>
      <x:c r="DY67" s="50" t="str">
        <x:f>IF(OR(33&gt;'Настройки'!$B$3,ISBLANK(CO67),CO67=0),"",CO67)</x:f>
      </x:c>
      <x:c r="DZ67" s="50" t="str">
        <x:f>IF(OR(34&gt;'Настройки'!$B$3,ISBLANK(CP67),CP67=0),"",CP67)</x:f>
      </x:c>
      <x:c r="EA67" s="50" t="str">
        <x:f>IF(OR(35&gt;'Настройки'!$B$3,ISBLANK(CQ67),CQ67=0),"",CQ67)</x:f>
      </x:c>
      <x:c r="EB67" s="50" t="str">
        <x:f>IF(OR(36&gt;'Настройки'!$B$3,ISBLANK(CR67),CR67=0),"",CR67)</x:f>
      </x:c>
      <x:c r="EC67" s="50" t="str">
        <x:f>IF(A67="","",IF(OR(BB67="AZ",BB67="BZ"),10000+ROW(),IF(AZ67&gt;'Настройки'!$B$11,20000+ROW(),IF(BF67&lt;&gt;"Обычный",30000+ROW(),IF(AX67&lt;=0,40000+ROW(),"")))))</x:f>
      </x:c>
      <x:c r="ED67" s="50" t="str">
        <x:f>IF(EC67="","",COUNTIFS($EC$2:$EC$1001,"&gt;0",$EC$2:$EC$1001,"&lt;"&amp;EC67)+1)</x:f>
      </x:c>
    </x:row>
    <x:row r="68">
      <x:c r="A68" s="115"/>
      <x:c r="B68" s="115"/>
      <x:c r="C68" s="115"/>
      <x:c r="D68" s="118"/>
      <x:c r="E68" s="118"/>
      <x:c r="F68" s="118"/>
      <x:c r="G68" s="118"/>
      <x:c r="H68" s="118"/>
      <x:c r="I68" s="118"/>
      <x:c r="J68" s="118"/>
      <x:c r="K68" s="118"/>
      <x:c r="L68" s="118"/>
      <x:c r="M68" s="118"/>
      <x:c r="N68" s="118"/>
      <x:c r="O68" s="118"/>
      <x:c r="P68" s="118"/>
      <x:c r="Q68" s="118"/>
      <x:c r="R68" s="118"/>
      <x:c r="S68" s="118"/>
      <x:c r="T68" s="118"/>
      <x:c r="U68" s="118"/>
      <x:c r="V68" s="118"/>
      <x:c r="W68" s="118"/>
      <x:c r="X68" s="118"/>
      <x:c r="Y68" s="118"/>
      <x:c r="Z68" s="118"/>
      <x:c r="AA68" s="118"/>
      <x:c r="AB68" s="118"/>
      <x:c r="AC68" s="118"/>
      <x:c r="AD68" s="118"/>
      <x:c r="AE68" s="118"/>
      <x:c r="AF68" s="118"/>
      <x:c r="AG68" s="118"/>
      <x:c r="AH68" s="118"/>
      <x:c r="AI68" s="118"/>
      <x:c r="AJ68" s="118"/>
      <x:c r="AK68" s="118"/>
      <x:c r="AL68" s="118"/>
      <x:c r="AM68" s="118"/>
      <x:c r="AN68" s="118"/>
      <x:c r="AO68" s="118"/>
      <x:c r="AP68" s="115"/>
      <x:c r="AQ68" s="49" t="str">
        <x:f>IF(A68="","",COUNT(BI68:INDEX(BI68:CR68,1,'Настройки'!$B$3)))</x:f>
      </x:c>
      <x:c r="AR68" s="49" t="str">
        <x:f>IF(A68="","",SUM(BI68:INDEX(BI68:CR68,1,'Настройки'!$B$3)))</x:f>
      </x:c>
      <x:c r="AS68" s="58" t="str">
        <x:f>IF(A68="","",IF('Настройки'!$B$4="Стоимость потребления",AR68*D68,IF('Настройки'!$B$4="Количество",AR68,E68)))</x:f>
      </x:c>
      <x:c r="AT68" s="61" t="str">
        <x:f>IF(OR(A68="",AS68&lt;0,SUM($AS$2:$AS$1001)&lt;=0),"",AS68/SUM($AS$2:$AS$1001))</x:f>
      </x:c>
      <x:c r="AU68" s="61" t="str">
        <x:f>IF(OR(A68="",AS68&lt;0,SUM($AS$2:$AS$1001)&lt;=0),"",SUMIFS($AS$2:$AS$1001,$AS$2:$AS$1001,"&gt;"&amp;AS68)/SUM($AS$2:$AS$1001))</x:f>
      </x:c>
      <x:c r="AV68" s="61" t="str">
        <x:f>IF(OR(A68="",AS68&lt;0,SUM($AS$2:$AS$1001)&lt;=0),"",SUMIFS($AS$2:$AS$1001,$AS$2:$AS$1001,"&gt;="&amp;AS68)/SUM($AS$2:$AS$1001))</x:f>
      </x:c>
      <x:c r="AW68" s="49" t="str">
        <x:f>IF(A68="","",IF(SUM($AS$2:$AS$1001)&lt;=0,"Не определён",IF(AS68&lt;0,"Исключение",IF(AU68&lt;'Настройки'!$B$5,"A",IF(AU68&lt;'Настройки'!$B$6,"B","C")))))</x:f>
      </x:c>
      <x:c r="AX68" s="58" t="str">
        <x:f>IF(A68="","",IF(AQ68=0,"",AVERAGE(BI68:INDEX(BI68:CR68,1,'Настройки'!$B$3))))</x:f>
      </x:c>
      <x:c r="AY68" s="58" t="str">
        <x:f>IF(OR(A68="",AQ68=0),"",STDEVP(BI68:INDEX(BI68:CR68,1,'Настройки'!$B$3)))</x:f>
      </x:c>
      <x:c r="AZ68" s="61" t="str">
        <x:f>IF(OR(A68="",AQ68&lt;'Настройки'!$B$12,AX68&lt;=0,AND('Настройки'!$B$10="Блокировать",COUNTIF(F68:INDEX(F68:AO68,1,'Настройки'!$B$3),"&lt;0")&gt;0)),"",AY68/ABS(AX68))</x:f>
      </x:c>
      <x:c r="BA68" s="49" t="str">
        <x:f>IF(A68="","",IF(AND('Настройки'!$B$10="Блокировать",COUNTIF(F68:INDEX(F68:AO68,1,'Настройки'!$B$3),"&lt;0")&gt;0),"Не определён",IF(AQ68&lt;'Настройки'!$B$12,"Не определён",IF(AX68=0,"Нет спроса",IF(AX68&lt;0,"Не определён",IF(AZ68&lt;='Настройки'!$B$7,"X",IF(AZ68&lt;='Настройки'!$B$8,"Y","Z")))))))</x:f>
      </x:c>
      <x:c r="BB68" s="49" t="str">
        <x:f>IF(OR(A68="",LEN(AW68)&lt;&gt;1,LEN(BA68)&lt;&gt;1),"",AW68&amp;BA68)</x:f>
      </x:c>
      <x:c r="BC68" s="61" t="str">
        <x:f>IF(OR(A68="",AQ68=0),"",(COUNT(BI68:INDEX(BI68:CR68,1,'Настройки'!$B$3))-COUNT(CS68:INDEX(CS68:EB68,1,'Настройки'!$B$3)))/AQ68)</x:f>
      </x:c>
      <x:c r="BD68" s="64" t="str">
        <x:f>IF(OR(A68="",COUNT(CS68:INDEX(CS68:EB68,1,'Настройки'!$B$3))=0),"",AQ68/COUNT(CS68:INDEX(CS68:EB68,1,'Настройки'!$B$3)))</x:f>
      </x:c>
      <x:c r="BE68" s="64" t="str">
        <x:f>IF(OR(A68="",COUNT(CS68:INDEX(CS68:EB68,1,'Настройки'!$B$3))=0),"",IF(AVERAGE(CS68:INDEX(CS68:EB68,1,'Настройки'!$B$3))=0,"",(STDEVP(CS68:INDEX(CS68:EB68,1,'Настройки'!$B$3))/ABS(AVERAGE(CS68:INDEX(CS68:EB68,1,'Настройки'!$B$3))))^2))</x:f>
      </x:c>
      <x:c r="BF68" s="49" t="str">
        <x:f>IF(A68="","",IF(AQ68&lt;3,"Недостаточно",IF(AQ68&lt;6,"Предварительный","Обычный")))</x:f>
      </x:c>
      <x:c r="BG68" s="49" t="str">
        <x:f>IF(A68="","",IF(COUNTIF(F68:INDEX(F68:AO68,1,'Настройки'!$B$3),"&lt;0")&gt;0,IF('Настройки'!$B$10="Блокировать","Отрицательный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"),"")&amp;IF(AQ68&lt;3,"Недостаточно истории. ",IF(AQ68&lt;6,"Предварительная классификация. ",""))&amp;IF(AX68=0,"Нет спроса за горизонт. ","")&amp;IF(AZ68&gt;'Настройки'!$B$11,"Экстремальная вариативность. ",""))</x:f>
      </x:c>
      <x:c r="BH68" s="49" t="str">
        <x:f>IF(A68="","",IFERROR(VLOOKUP(BB68,'Настройки'!$D$3:$E$11,2,FALSE),"Сначала проверьте исходные данные и историю спроса.")&amp;" Уточните срок поставки, MOQ и критичность.")</x:f>
      </x:c>
      <x:c r="BI68" s="50" t="str">
        <x:f>IF(1&gt;'Настройки'!$B$3,"",IF(ISBLANK(F68),IF('Настройки'!$B$9="Нулевой спрос",0,""),IF(F68&lt;0,IF('Настройки'!$B$10="Исключить","",IF('Настройки'!$B$10="Абсолютные значения",ABS(F68),F68)),F68)))</x:f>
      </x:c>
      <x:c r="BJ68" s="50" t="str">
        <x:f>IF(2&gt;'Настройки'!$B$3,"",IF(ISBLANK(G68),IF('Настройки'!$B$9="Нулевой спрос",0,""),IF(G68&lt;0,IF('Настройки'!$B$10="Исключить","",IF('Настройки'!$B$10="Абсолютные значения",ABS(G68),G68)),G68)))</x:f>
      </x:c>
      <x:c r="BK68" s="50" t="str">
        <x:f>IF(3&gt;'Настройки'!$B$3,"",IF(ISBLANK(H68),IF('Настройки'!$B$9="Нулевой спрос",0,""),IF(H68&lt;0,IF('Настройки'!$B$10="Исключить","",IF('Настройки'!$B$10="Абсолютные значения",ABS(H68),H68)),H68)))</x:f>
      </x:c>
      <x:c r="BL68" s="50" t="str">
        <x:f>IF(4&gt;'Настройки'!$B$3,"",IF(ISBLANK(I68),IF('Настройки'!$B$9="Нулевой спрос",0,""),IF(I68&lt;0,IF('Настройки'!$B$10="Исключить","",IF('Настройки'!$B$10="Абсолютные значения",ABS(I68),I68)),I68)))</x:f>
      </x:c>
      <x:c r="BM68" s="50" t="str">
        <x:f>IF(5&gt;'Настройки'!$B$3,"",IF(ISBLANK(J68),IF('Настройки'!$B$9="Нулевой спрос",0,""),IF(J68&lt;0,IF('Настройки'!$B$10="Исключить","",IF('Настройки'!$B$10="Абсолютные значения",ABS(J68),J68)),J68)))</x:f>
      </x:c>
      <x:c r="BN68" s="50" t="str">
        <x:f>IF(6&gt;'Настройки'!$B$3,"",IF(ISBLANK(K68),IF('Настройки'!$B$9="Нулевой спрос",0,""),IF(K68&lt;0,IF('Настройки'!$B$10="Исключить","",IF('Настройки'!$B$10="Абсолютные значения",ABS(K68),K68)),K68)))</x:f>
      </x:c>
      <x:c r="BO68" s="50" t="str">
        <x:f>IF(7&gt;'Настройки'!$B$3,"",IF(ISBLANK(L68),IF('Настройки'!$B$9="Нулевой спрос",0,""),IF(L68&lt;0,IF('Настройки'!$B$10="Исключить","",IF('Настройки'!$B$10="Абсолютные значения",ABS(L68),L68)),L68)))</x:f>
      </x:c>
      <x:c r="BP68" s="50" t="str">
        <x:f>IF(8&gt;'Настройки'!$B$3,"",IF(ISBLANK(M68),IF('Настройки'!$B$9="Нулевой спрос",0,""),IF(M68&lt;0,IF('Настройки'!$B$10="Исключить","",IF('Настройки'!$B$10="Абсолютные значения",ABS(M68),M68)),M68)))</x:f>
      </x:c>
      <x:c r="BQ68" s="50" t="str">
        <x:f>IF(9&gt;'Настройки'!$B$3,"",IF(ISBLANK(N68),IF('Настройки'!$B$9="Нулевой спрос",0,""),IF(N68&lt;0,IF('Настройки'!$B$10="Исключить","",IF('Настройки'!$B$10="Абсолютные значения",ABS(N68),N68)),N68)))</x:f>
      </x:c>
      <x:c r="BR68" s="50" t="str">
        <x:f>IF(10&gt;'Настройки'!$B$3,"",IF(ISBLANK(O68),IF('Настройки'!$B$9="Нулевой спрос",0,""),IF(O68&lt;0,IF('Настройки'!$B$10="Исключить","",IF('Настройки'!$B$10="Абсолютные значения",ABS(O68),O68)),O68)))</x:f>
      </x:c>
      <x:c r="BS68" s="50" t="str">
        <x:f>IF(11&gt;'Настройки'!$B$3,"",IF(ISBLANK(P68),IF('Настройки'!$B$9="Нулевой спрос",0,""),IF(P68&lt;0,IF('Настройки'!$B$10="Исключить","",IF('Настройки'!$B$10="Абсолютные значения",ABS(P68),P68)),P68)))</x:f>
      </x:c>
      <x:c r="BT68" s="50" t="str">
        <x:f>IF(12&gt;'Настройки'!$B$3,"",IF(ISBLANK(Q68),IF('Настройки'!$B$9="Нулевой спрос",0,""),IF(Q68&lt;0,IF('Настройки'!$B$10="Исключить","",IF('Настройки'!$B$10="Абсолютные значения",ABS(Q68),Q68)),Q68)))</x:f>
      </x:c>
      <x:c r="BU68" s="50" t="str">
        <x:f>IF(13&gt;'Настройки'!$B$3,"",IF(ISBLANK(R68),IF('Настройки'!$B$9="Нулевой спрос",0,""),IF(R68&lt;0,IF('Настройки'!$B$10="Исключить","",IF('Настройки'!$B$10="Абсолютные значения",ABS(R68),R68)),R68)))</x:f>
      </x:c>
      <x:c r="BV68" s="50" t="str">
        <x:f>IF(14&gt;'Настройки'!$B$3,"",IF(ISBLANK(S68),IF('Настройки'!$B$9="Нулевой спрос",0,""),IF(S68&lt;0,IF('Настройки'!$B$10="Исключить","",IF('Настройки'!$B$10="Абсолютные значения",ABS(S68),S68)),S68)))</x:f>
      </x:c>
      <x:c r="BW68" s="50" t="str">
        <x:f>IF(15&gt;'Настройки'!$B$3,"",IF(ISBLANK(T68),IF('Настройки'!$B$9="Нулевой спрос",0,""),IF(T68&lt;0,IF('Настройки'!$B$10="Исключить","",IF('Настройки'!$B$10="Абсолютные значения",ABS(T68),T68)),T68)))</x:f>
      </x:c>
      <x:c r="BX68" s="50" t="str">
        <x:f>IF(16&gt;'Настройки'!$B$3,"",IF(ISBLANK(U68),IF('Настройки'!$B$9="Нулевой спрос",0,""),IF(U68&lt;0,IF('Настройки'!$B$10="Исключить","",IF('Настройки'!$B$10="Абсолютные значения",ABS(U68),U68)),U68)))</x:f>
      </x:c>
      <x:c r="BY68" s="50" t="str">
        <x:f>IF(17&gt;'Настройки'!$B$3,"",IF(ISBLANK(V68),IF('Настройки'!$B$9="Нулевой спрос",0,""),IF(V68&lt;0,IF('Настройки'!$B$10="Исключить","",IF('Настройки'!$B$10="Абсолютные значения",ABS(V68),V68)),V68)))</x:f>
      </x:c>
      <x:c r="BZ68" s="50" t="str">
        <x:f>IF(18&gt;'Настройки'!$B$3,"",IF(ISBLANK(W68),IF('Настройки'!$B$9="Нулевой спрос",0,""),IF(W68&lt;0,IF('Настройки'!$B$10="Исключить","",IF('Настройки'!$B$10="Абсолютные значения",ABS(W68),W68)),W68)))</x:f>
      </x:c>
      <x:c r="CA68" s="50" t="str">
        <x:f>IF(19&gt;'Настройки'!$B$3,"",IF(ISBLANK(X68),IF('Настройки'!$B$9="Нулевой спрос",0,""),IF(X68&lt;0,IF('Настройки'!$B$10="Исключить","",IF('Настройки'!$B$10="Абсолютные значения",ABS(X68),X68)),X68)))</x:f>
      </x:c>
      <x:c r="CB68" s="50" t="str">
        <x:f>IF(20&gt;'Настройки'!$B$3,"",IF(ISBLANK(Y68),IF('Настройки'!$B$9="Нулевой спрос",0,""),IF(Y68&lt;0,IF('Настройки'!$B$10="Исключить","",IF('Настройки'!$B$10="Абсолютные значения",ABS(Y68),Y68)),Y68)))</x:f>
      </x:c>
      <x:c r="CC68" s="50" t="str">
        <x:f>IF(21&gt;'Настройки'!$B$3,"",IF(ISBLANK(Z68),IF('Настройки'!$B$9="Нулевой спрос",0,""),IF(Z68&lt;0,IF('Настройки'!$B$10="Исключить","",IF('Настройки'!$B$10="Абсолютные значения",ABS(Z68),Z68)),Z68)))</x:f>
      </x:c>
      <x:c r="CD68" s="50" t="str">
        <x:f>IF(22&gt;'Настройки'!$B$3,"",IF(ISBLANK(AA68),IF('Настройки'!$B$9="Нулевой спрос",0,""),IF(AA68&lt;0,IF('Настройки'!$B$10="Исключить","",IF('Настройки'!$B$10="Абсолютные значения",ABS(AA68),AA68)),AA68)))</x:f>
      </x:c>
      <x:c r="CE68" s="50" t="str">
        <x:f>IF(23&gt;'Настройки'!$B$3,"",IF(ISBLANK(AB68),IF('Настройки'!$B$9="Нулевой спрос",0,""),IF(AB68&lt;0,IF('Настройки'!$B$10="Исключить","",IF('Настройки'!$B$10="Абсолютные значения",ABS(AB68),AB68)),AB68)))</x:f>
      </x:c>
      <x:c r="CF68" s="50" t="str">
        <x:f>IF(24&gt;'Настройки'!$B$3,"",IF(ISBLANK(AC68),IF('Настройки'!$B$9="Нулевой спрос",0,""),IF(AC68&lt;0,IF('Настройки'!$B$10="Исключить","",IF('Настройки'!$B$10="Абсолютные значения",ABS(AC68),AC68)),AC68)))</x:f>
      </x:c>
      <x:c r="CG68" s="50" t="str">
        <x:f>IF(25&gt;'Настройки'!$B$3,"",IF(ISBLANK(AD68),IF('Настройки'!$B$9="Нулевой спрос",0,""),IF(AD68&lt;0,IF('Настройки'!$B$10="Исключить","",IF('Настройки'!$B$10="Абсолютные значения",ABS(AD68),AD68)),AD68)))</x:f>
      </x:c>
      <x:c r="CH68" s="50" t="str">
        <x:f>IF(26&gt;'Настройки'!$B$3,"",IF(ISBLANK(AE68),IF('Настройки'!$B$9="Нулевой спрос",0,""),IF(AE68&lt;0,IF('Настройки'!$B$10="Исключить","",IF('Настройки'!$B$10="Абсолютные значения",ABS(AE68),AE68)),AE68)))</x:f>
      </x:c>
      <x:c r="CI68" s="50" t="str">
        <x:f>IF(27&gt;'Настройки'!$B$3,"",IF(ISBLANK(AF68),IF('Настройки'!$B$9="Нулевой спрос",0,""),IF(AF68&lt;0,IF('Настройки'!$B$10="Исключить","",IF('Настройки'!$B$10="Абсолютные значения",ABS(AF68),AF68)),AF68)))</x:f>
      </x:c>
      <x:c r="CJ68" s="50" t="str">
        <x:f>IF(28&gt;'Настройки'!$B$3,"",IF(ISBLANK(AG68),IF('Настройки'!$B$9="Нулевой спрос",0,""),IF(AG68&lt;0,IF('Настройки'!$B$10="Исключить","",IF('Настройки'!$B$10="Абсолютные значения",ABS(AG68),AG68)),AG68)))</x:f>
      </x:c>
      <x:c r="CK68" s="50" t="str">
        <x:f>IF(29&gt;'Настройки'!$B$3,"",IF(ISBLANK(AH68),IF('Настройки'!$B$9="Нулевой спрос",0,""),IF(AH68&lt;0,IF('Настройки'!$B$10="Исключить","",IF('Настройки'!$B$10="Абсолютные значения",ABS(AH68),AH68)),AH68)))</x:f>
      </x:c>
      <x:c r="CL68" s="50" t="str">
        <x:f>IF(30&gt;'Настройки'!$B$3,"",IF(ISBLANK(AI68),IF('Настройки'!$B$9="Нулевой спрос",0,""),IF(AI68&lt;0,IF('Настройки'!$B$10="Исключить","",IF('Настройки'!$B$10="Абсолютные значения",ABS(AI68),AI68)),AI68)))</x:f>
      </x:c>
      <x:c r="CM68" s="50" t="str">
        <x:f>IF(31&gt;'Настройки'!$B$3,"",IF(ISBLANK(AJ68),IF('Настройки'!$B$9="Нулевой спрос",0,""),IF(AJ68&lt;0,IF('Настройки'!$B$10="Исключить","",IF('Настройки'!$B$10="Абсолютные значения",ABS(AJ68),AJ68)),AJ68)))</x:f>
      </x:c>
      <x:c r="CN68" s="50" t="str">
        <x:f>IF(32&gt;'Настройки'!$B$3,"",IF(ISBLANK(AK68),IF('Настройки'!$B$9="Нулевой спрос",0,""),IF(AK68&lt;0,IF('Настройки'!$B$10="Исключить","",IF('Настройки'!$B$10="Абсолютные значения",ABS(AK68),AK68)),AK68)))</x:f>
      </x:c>
      <x:c r="CO68" s="50" t="str">
        <x:f>IF(33&gt;'Настройки'!$B$3,"",IF(ISBLANK(AL68),IF('Настройки'!$B$9="Нулевой спрос",0,""),IF(AL68&lt;0,IF('Настройки'!$B$10="Исключить","",IF('Настройки'!$B$10="Абсолютные значения",ABS(AL68),AL68)),AL68)))</x:f>
      </x:c>
      <x:c r="CP68" s="50" t="str">
        <x:f>IF(34&gt;'Настройки'!$B$3,"",IF(ISBLANK(AM68),IF('Настройки'!$B$9="Нулевой спрос",0,""),IF(AM68&lt;0,IF('Настройки'!$B$10="Исключить","",IF('Настройки'!$B$10="Абсолютные значения",ABS(AM68),AM68)),AM68)))</x:f>
      </x:c>
      <x:c r="CQ68" s="50" t="str">
        <x:f>IF(35&gt;'Настройки'!$B$3,"",IF(ISBLANK(AN68),IF('Настройки'!$B$9="Нулевой спрос",0,""),IF(AN68&lt;0,IF('Настройки'!$B$10="Исключить","",IF('Настройки'!$B$10="Абсолютные значения",ABS(AN68),AN68)),AN68)))</x:f>
      </x:c>
      <x:c r="CR68" s="50" t="str">
        <x:f>IF(36&gt;'Настройки'!$B$3,"",IF(ISBLANK(AO68),IF('Настройки'!$B$9="Нулевой спрос",0,""),IF(AO68&lt;0,IF('Настройки'!$B$10="Исключить","",IF('Настройки'!$B$10="Абсолютные значения",ABS(AO68),AO68)),AO68)))</x:f>
      </x:c>
      <x:c r="CS68" s="50" t="str">
        <x:f>IF(OR(1&gt;'Настройки'!$B$3,ISBLANK(BI68),BI68=0),"",BI68)</x:f>
      </x:c>
      <x:c r="CT68" s="50" t="str">
        <x:f>IF(OR(2&gt;'Настройки'!$B$3,ISBLANK(BJ68),BJ68=0),"",BJ68)</x:f>
      </x:c>
      <x:c r="CU68" s="50" t="str">
        <x:f>IF(OR(3&gt;'Настройки'!$B$3,ISBLANK(BK68),BK68=0),"",BK68)</x:f>
      </x:c>
      <x:c r="CV68" s="50" t="str">
        <x:f>IF(OR(4&gt;'Настройки'!$B$3,ISBLANK(BL68),BL68=0),"",BL68)</x:f>
      </x:c>
      <x:c r="CW68" s="50" t="str">
        <x:f>IF(OR(5&gt;'Настройки'!$B$3,ISBLANK(BM68),BM68=0),"",BM68)</x:f>
      </x:c>
      <x:c r="CX68" s="50" t="str">
        <x:f>IF(OR(6&gt;'Настройки'!$B$3,ISBLANK(BN68),BN68=0),"",BN68)</x:f>
      </x:c>
      <x:c r="CY68" s="50" t="str">
        <x:f>IF(OR(7&gt;'Настройки'!$B$3,ISBLANK(BO68),BO68=0),"",BO68)</x:f>
      </x:c>
      <x:c r="CZ68" s="50" t="str">
        <x:f>IF(OR(8&gt;'Настройки'!$B$3,ISBLANK(BP68),BP68=0),"",BP68)</x:f>
      </x:c>
      <x:c r="DA68" s="50" t="str">
        <x:f>IF(OR(9&gt;'Настройки'!$B$3,ISBLANK(BQ68),BQ68=0),"",BQ68)</x:f>
      </x:c>
      <x:c r="DB68" s="50" t="str">
        <x:f>IF(OR(10&gt;'Настройки'!$B$3,ISBLANK(BR68),BR68=0),"",BR68)</x:f>
      </x:c>
      <x:c r="DC68" s="50" t="str">
        <x:f>IF(OR(11&gt;'Настройки'!$B$3,ISBLANK(BS68),BS68=0),"",BS68)</x:f>
      </x:c>
      <x:c r="DD68" s="50" t="str">
        <x:f>IF(OR(12&gt;'Настройки'!$B$3,ISBLANK(BT68),BT68=0),"",BT68)</x:f>
      </x:c>
      <x:c r="DE68" s="50" t="str">
        <x:f>IF(OR(13&gt;'Настройки'!$B$3,ISBLANK(BU68),BU68=0),"",BU68)</x:f>
      </x:c>
      <x:c r="DF68" s="50" t="str">
        <x:f>IF(OR(14&gt;'Настройки'!$B$3,ISBLANK(BV68),BV68=0),"",BV68)</x:f>
      </x:c>
      <x:c r="DG68" s="50" t="str">
        <x:f>IF(OR(15&gt;'Настройки'!$B$3,ISBLANK(BW68),BW68=0),"",BW68)</x:f>
      </x:c>
      <x:c r="DH68" s="50" t="str">
        <x:f>IF(OR(16&gt;'Настройки'!$B$3,ISBLANK(BX68),BX68=0),"",BX68)</x:f>
      </x:c>
      <x:c r="DI68" s="50" t="str">
        <x:f>IF(OR(17&gt;'Настройки'!$B$3,ISBLANK(BY68),BY68=0),"",BY68)</x:f>
      </x:c>
      <x:c r="DJ68" s="50" t="str">
        <x:f>IF(OR(18&gt;'Настройки'!$B$3,ISBLANK(BZ68),BZ68=0),"",BZ68)</x:f>
      </x:c>
      <x:c r="DK68" s="50" t="str">
        <x:f>IF(OR(19&gt;'Настройки'!$B$3,ISBLANK(CA68),CA68=0),"",CA68)</x:f>
      </x:c>
      <x:c r="DL68" s="50" t="str">
        <x:f>IF(OR(20&gt;'Настройки'!$B$3,ISBLANK(CB68),CB68=0),"",CB68)</x:f>
      </x:c>
      <x:c r="DM68" s="50" t="str">
        <x:f>IF(OR(21&gt;'Настройки'!$B$3,ISBLANK(CC68),CC68=0),"",CC68)</x:f>
      </x:c>
      <x:c r="DN68" s="50" t="str">
        <x:f>IF(OR(22&gt;'Настройки'!$B$3,ISBLANK(CD68),CD68=0),"",CD68)</x:f>
      </x:c>
      <x:c r="DO68" s="50" t="str">
        <x:f>IF(OR(23&gt;'Настройки'!$B$3,ISBLANK(CE68),CE68=0),"",CE68)</x:f>
      </x:c>
      <x:c r="DP68" s="50" t="str">
        <x:f>IF(OR(24&gt;'Настройки'!$B$3,ISBLANK(CF68),CF68=0),"",CF68)</x:f>
      </x:c>
      <x:c r="DQ68" s="50" t="str">
        <x:f>IF(OR(25&gt;'Настройки'!$B$3,ISBLANK(CG68),CG68=0),"",CG68)</x:f>
      </x:c>
      <x:c r="DR68" s="50" t="str">
        <x:f>IF(OR(26&gt;'Настройки'!$B$3,ISBLANK(CH68),CH68=0),"",CH68)</x:f>
      </x:c>
      <x:c r="DS68" s="50" t="str">
        <x:f>IF(OR(27&gt;'Настройки'!$B$3,ISBLANK(CI68),CI68=0),"",CI68)</x:f>
      </x:c>
      <x:c r="DT68" s="50" t="str">
        <x:f>IF(OR(28&gt;'Настройки'!$B$3,ISBLANK(CJ68),CJ68=0),"",CJ68)</x:f>
      </x:c>
      <x:c r="DU68" s="50" t="str">
        <x:f>IF(OR(29&gt;'Настройки'!$B$3,ISBLANK(CK68),CK68=0),"",CK68)</x:f>
      </x:c>
      <x:c r="DV68" s="50" t="str">
        <x:f>IF(OR(30&gt;'Настройки'!$B$3,ISBLANK(CL68),CL68=0),"",CL68)</x:f>
      </x:c>
      <x:c r="DW68" s="50" t="str">
        <x:f>IF(OR(31&gt;'Настройки'!$B$3,ISBLANK(CM68),CM68=0),"",CM68)</x:f>
      </x:c>
      <x:c r="DX68" s="50" t="str">
        <x:f>IF(OR(32&gt;'Настройки'!$B$3,ISBLANK(CN68),CN68=0),"",CN68)</x:f>
      </x:c>
      <x:c r="DY68" s="50" t="str">
        <x:f>IF(OR(33&gt;'Настройки'!$B$3,ISBLANK(CO68),CO68=0),"",CO68)</x:f>
      </x:c>
      <x:c r="DZ68" s="50" t="str">
        <x:f>IF(OR(34&gt;'Настройки'!$B$3,ISBLANK(CP68),CP68=0),"",CP68)</x:f>
      </x:c>
      <x:c r="EA68" s="50" t="str">
        <x:f>IF(OR(35&gt;'Настройки'!$B$3,ISBLANK(CQ68),CQ68=0),"",CQ68)</x:f>
      </x:c>
      <x:c r="EB68" s="50" t="str">
        <x:f>IF(OR(36&gt;'Настройки'!$B$3,ISBLANK(CR68),CR68=0),"",CR68)</x:f>
      </x:c>
      <x:c r="EC68" s="50" t="str">
        <x:f>IF(A68="","",IF(OR(BB68="AZ",BB68="BZ"),10000+ROW(),IF(AZ68&gt;'Настройки'!$B$11,20000+ROW(),IF(BF68&lt;&gt;"Обычный",30000+ROW(),IF(AX68&lt;=0,40000+ROW(),"")))))</x:f>
      </x:c>
      <x:c r="ED68" s="50" t="str">
        <x:f>IF(EC68="","",COUNTIFS($EC$2:$EC$1001,"&gt;0",$EC$2:$EC$1001,"&lt;"&amp;EC68)+1)</x:f>
      </x:c>
    </x:row>
    <x:row r="69">
      <x:c r="A69" s="115"/>
      <x:c r="B69" s="115"/>
      <x:c r="C69" s="115"/>
      <x:c r="D69" s="118"/>
      <x:c r="E69" s="118"/>
      <x:c r="F69" s="118"/>
      <x:c r="G69" s="118"/>
      <x:c r="H69" s="118"/>
      <x:c r="I69" s="118"/>
      <x:c r="J69" s="118"/>
      <x:c r="K69" s="118"/>
      <x:c r="L69" s="118"/>
      <x:c r="M69" s="118"/>
      <x:c r="N69" s="118"/>
      <x:c r="O69" s="118"/>
      <x:c r="P69" s="118"/>
      <x:c r="Q69" s="118"/>
      <x:c r="R69" s="118"/>
      <x:c r="S69" s="118"/>
      <x:c r="T69" s="118"/>
      <x:c r="U69" s="118"/>
      <x:c r="V69" s="118"/>
      <x:c r="W69" s="118"/>
      <x:c r="X69" s="118"/>
      <x:c r="Y69" s="118"/>
      <x:c r="Z69" s="118"/>
      <x:c r="AA69" s="118"/>
      <x:c r="AB69" s="118"/>
      <x:c r="AC69" s="118"/>
      <x:c r="AD69" s="118"/>
      <x:c r="AE69" s="118"/>
      <x:c r="AF69" s="118"/>
      <x:c r="AG69" s="118"/>
      <x:c r="AH69" s="118"/>
      <x:c r="AI69" s="118"/>
      <x:c r="AJ69" s="118"/>
      <x:c r="AK69" s="118"/>
      <x:c r="AL69" s="118"/>
      <x:c r="AM69" s="118"/>
      <x:c r="AN69" s="118"/>
      <x:c r="AO69" s="118"/>
      <x:c r="AP69" s="115"/>
      <x:c r="AQ69" s="49" t="str">
        <x:f>IF(A69="","",COUNT(BI69:INDEX(BI69:CR69,1,'Настройки'!$B$3)))</x:f>
      </x:c>
      <x:c r="AR69" s="49" t="str">
        <x:f>IF(A69="","",SUM(BI69:INDEX(BI69:CR69,1,'Настройки'!$B$3)))</x:f>
      </x:c>
      <x:c r="AS69" s="58" t="str">
        <x:f>IF(A69="","",IF('Настройки'!$B$4="Стоимость потребления",AR69*D69,IF('Настройки'!$B$4="Количество",AR69,E69)))</x:f>
      </x:c>
      <x:c r="AT69" s="61" t="str">
        <x:f>IF(OR(A69="",AS69&lt;0,SUM($AS$2:$AS$1001)&lt;=0),"",AS69/SUM($AS$2:$AS$1001))</x:f>
      </x:c>
      <x:c r="AU69" s="61" t="str">
        <x:f>IF(OR(A69="",AS69&lt;0,SUM($AS$2:$AS$1001)&lt;=0),"",SUMIFS($AS$2:$AS$1001,$AS$2:$AS$1001,"&gt;"&amp;AS69)/SUM($AS$2:$AS$1001))</x:f>
      </x:c>
      <x:c r="AV69" s="61" t="str">
        <x:f>IF(OR(A69="",AS69&lt;0,SUM($AS$2:$AS$1001)&lt;=0),"",SUMIFS($AS$2:$AS$1001,$AS$2:$AS$1001,"&gt;="&amp;AS69)/SUM($AS$2:$AS$1001))</x:f>
      </x:c>
      <x:c r="AW69" s="49" t="str">
        <x:f>IF(A69="","",IF(SUM($AS$2:$AS$1001)&lt;=0,"Не определён",IF(AS69&lt;0,"Исключение",IF(AU69&lt;'Настройки'!$B$5,"A",IF(AU69&lt;'Настройки'!$B$6,"B","C")))))</x:f>
      </x:c>
      <x:c r="AX69" s="58" t="str">
        <x:f>IF(A69="","",IF(AQ69=0,"",AVERAGE(BI69:INDEX(BI69:CR69,1,'Настройки'!$B$3))))</x:f>
      </x:c>
      <x:c r="AY69" s="58" t="str">
        <x:f>IF(OR(A69="",AQ69=0),"",STDEVP(BI69:INDEX(BI69:CR69,1,'Настройки'!$B$3)))</x:f>
      </x:c>
      <x:c r="AZ69" s="61" t="str">
        <x:f>IF(OR(A69="",AQ69&lt;'Настройки'!$B$12,AX69&lt;=0,AND('Настройки'!$B$10="Блокировать",COUNTIF(F69:INDEX(F69:AO69,1,'Настройки'!$B$3),"&lt;0")&gt;0)),"",AY69/ABS(AX69))</x:f>
      </x:c>
      <x:c r="BA69" s="49" t="str">
        <x:f>IF(A69="","",IF(AND('Настройки'!$B$10="Блокировать",COUNTIF(F69:INDEX(F69:AO69,1,'Настройки'!$B$3),"&lt;0")&gt;0),"Не определён",IF(AQ69&lt;'Настройки'!$B$12,"Не определён",IF(AX69=0,"Нет спроса",IF(AX69&lt;0,"Не определён",IF(AZ69&lt;='Настройки'!$B$7,"X",IF(AZ69&lt;='Настройки'!$B$8,"Y","Z")))))))</x:f>
      </x:c>
      <x:c r="BB69" s="49" t="str">
        <x:f>IF(OR(A69="",LEN(AW69)&lt;&gt;1,LEN(BA69)&lt;&gt;1),"",AW69&amp;BA69)</x:f>
      </x:c>
      <x:c r="BC69" s="61" t="str">
        <x:f>IF(OR(A69="",AQ69=0),"",(COUNT(BI69:INDEX(BI69:CR69,1,'Настройки'!$B$3))-COUNT(CS69:INDEX(CS69:EB69,1,'Настройки'!$B$3)))/AQ69)</x:f>
      </x:c>
      <x:c r="BD69" s="64" t="str">
        <x:f>IF(OR(A69="",COUNT(CS69:INDEX(CS69:EB69,1,'Настройки'!$B$3))=0),"",AQ69/COUNT(CS69:INDEX(CS69:EB69,1,'Настройки'!$B$3)))</x:f>
      </x:c>
      <x:c r="BE69" s="64" t="str">
        <x:f>IF(OR(A69="",COUNT(CS69:INDEX(CS69:EB69,1,'Настройки'!$B$3))=0),"",IF(AVERAGE(CS69:INDEX(CS69:EB69,1,'Настройки'!$B$3))=0,"",(STDEVP(CS69:INDEX(CS69:EB69,1,'Настройки'!$B$3))/ABS(AVERAGE(CS69:INDEX(CS69:EB69,1,'Настройки'!$B$3))))^2))</x:f>
      </x:c>
      <x:c r="BF69" s="49" t="str">
        <x:f>IF(A69="","",IF(AQ69&lt;3,"Недостаточно",IF(AQ69&lt;6,"Предварительный","Обычный")))</x:f>
      </x:c>
      <x:c r="BG69" s="49" t="str">
        <x:f>IF(A69="","",IF(COUNTIF(F69:INDEX(F69:AO69,1,'Настройки'!$B$3),"&lt;0")&gt;0,IF('Настройки'!$B$10="Блокировать","Отрицательный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"),"")&amp;IF(AQ69&lt;3,"Недостаточно истории. ",IF(AQ69&lt;6,"Предварительная классификация. ",""))&amp;IF(AX69=0,"Нет спроса за горизонт. ","")&amp;IF(AZ69&gt;'Настройки'!$B$11,"Экстремальная вариативность. ",""))</x:f>
      </x:c>
      <x:c r="BH69" s="49" t="str">
        <x:f>IF(A69="","",IFERROR(VLOOKUP(BB69,'Настройки'!$D$3:$E$11,2,FALSE),"Сначала проверьте исходные данные и историю спроса.")&amp;" Уточните срок поставки, MOQ и критичность.")</x:f>
      </x:c>
      <x:c r="BI69" s="50" t="str">
        <x:f>IF(1&gt;'Настройки'!$B$3,"",IF(ISBLANK(F69),IF('Настройки'!$B$9="Нулевой спрос",0,""),IF(F69&lt;0,IF('Настройки'!$B$10="Исключить","",IF('Настройки'!$B$10="Абсолютные значения",ABS(F69),F69)),F69)))</x:f>
      </x:c>
      <x:c r="BJ69" s="50" t="str">
        <x:f>IF(2&gt;'Настройки'!$B$3,"",IF(ISBLANK(G69),IF('Настройки'!$B$9="Нулевой спрос",0,""),IF(G69&lt;0,IF('Настройки'!$B$10="Исключить","",IF('Настройки'!$B$10="Абсолютные значения",ABS(G69),G69)),G69)))</x:f>
      </x:c>
      <x:c r="BK69" s="50" t="str">
        <x:f>IF(3&gt;'Настройки'!$B$3,"",IF(ISBLANK(H69),IF('Настройки'!$B$9="Нулевой спрос",0,""),IF(H69&lt;0,IF('Настройки'!$B$10="Исключить","",IF('Настройки'!$B$10="Абсолютные значения",ABS(H69),H69)),H69)))</x:f>
      </x:c>
      <x:c r="BL69" s="50" t="str">
        <x:f>IF(4&gt;'Настройки'!$B$3,"",IF(ISBLANK(I69),IF('Настройки'!$B$9="Нулевой спрос",0,""),IF(I69&lt;0,IF('Настройки'!$B$10="Исключить","",IF('Настройки'!$B$10="Абсолютные значения",ABS(I69),I69)),I69)))</x:f>
      </x:c>
      <x:c r="BM69" s="50" t="str">
        <x:f>IF(5&gt;'Настройки'!$B$3,"",IF(ISBLANK(J69),IF('Настройки'!$B$9="Нулевой спрос",0,""),IF(J69&lt;0,IF('Настройки'!$B$10="Исключить","",IF('Настройки'!$B$10="Абсолютные значения",ABS(J69),J69)),J69)))</x:f>
      </x:c>
      <x:c r="BN69" s="50" t="str">
        <x:f>IF(6&gt;'Настройки'!$B$3,"",IF(ISBLANK(K69),IF('Настройки'!$B$9="Нулевой спрос",0,""),IF(K69&lt;0,IF('Настройки'!$B$10="Исключить","",IF('Настройки'!$B$10="Абсолютные значения",ABS(K69),K69)),K69)))</x:f>
      </x:c>
      <x:c r="BO69" s="50" t="str">
        <x:f>IF(7&gt;'Настройки'!$B$3,"",IF(ISBLANK(L69),IF('Настройки'!$B$9="Нулевой спрос",0,""),IF(L69&lt;0,IF('Настройки'!$B$10="Исключить","",IF('Настройки'!$B$10="Абсолютные значения",ABS(L69),L69)),L69)))</x:f>
      </x:c>
      <x:c r="BP69" s="50" t="str">
        <x:f>IF(8&gt;'Настройки'!$B$3,"",IF(ISBLANK(M69),IF('Настройки'!$B$9="Нулевой спрос",0,""),IF(M69&lt;0,IF('Настройки'!$B$10="Исключить","",IF('Настройки'!$B$10="Абсолютные значения",ABS(M69),M69)),M69)))</x:f>
      </x:c>
      <x:c r="BQ69" s="50" t="str">
        <x:f>IF(9&gt;'Настройки'!$B$3,"",IF(ISBLANK(N69),IF('Настройки'!$B$9="Нулевой спрос",0,""),IF(N69&lt;0,IF('Настройки'!$B$10="Исключить","",IF('Настройки'!$B$10="Абсолютные значения",ABS(N69),N69)),N69)))</x:f>
      </x:c>
      <x:c r="BR69" s="50" t="str">
        <x:f>IF(10&gt;'Настройки'!$B$3,"",IF(ISBLANK(O69),IF('Настройки'!$B$9="Нулевой спрос",0,""),IF(O69&lt;0,IF('Настройки'!$B$10="Исключить","",IF('Настройки'!$B$10="Абсолютные значения",ABS(O69),O69)),O69)))</x:f>
      </x:c>
      <x:c r="BS69" s="50" t="str">
        <x:f>IF(11&gt;'Настройки'!$B$3,"",IF(ISBLANK(P69),IF('Настройки'!$B$9="Нулевой спрос",0,""),IF(P69&lt;0,IF('Настройки'!$B$10="Исключить","",IF('Настройки'!$B$10="Абсолютные значения",ABS(P69),P69)),P69)))</x:f>
      </x:c>
      <x:c r="BT69" s="50" t="str">
        <x:f>IF(12&gt;'Настройки'!$B$3,"",IF(ISBLANK(Q69),IF('Настройки'!$B$9="Нулевой спрос",0,""),IF(Q69&lt;0,IF('Настройки'!$B$10="Исключить","",IF('Настройки'!$B$10="Абсолютные значения",ABS(Q69),Q69)),Q69)))</x:f>
      </x:c>
      <x:c r="BU69" s="50" t="str">
        <x:f>IF(13&gt;'Настройки'!$B$3,"",IF(ISBLANK(R69),IF('Настройки'!$B$9="Нулевой спрос",0,""),IF(R69&lt;0,IF('Настройки'!$B$10="Исключить","",IF('Настройки'!$B$10="Абсолютные значения",ABS(R69),R69)),R69)))</x:f>
      </x:c>
      <x:c r="BV69" s="50" t="str">
        <x:f>IF(14&gt;'Настройки'!$B$3,"",IF(ISBLANK(S69),IF('Настройки'!$B$9="Нулевой спрос",0,""),IF(S69&lt;0,IF('Настройки'!$B$10="Исключить","",IF('Настройки'!$B$10="Абсолютные значения",ABS(S69),S69)),S69)))</x:f>
      </x:c>
      <x:c r="BW69" s="50" t="str">
        <x:f>IF(15&gt;'Настройки'!$B$3,"",IF(ISBLANK(T69),IF('Настройки'!$B$9="Нулевой спрос",0,""),IF(T69&lt;0,IF('Настройки'!$B$10="Исключить","",IF('Настройки'!$B$10="Абсолютные значения",ABS(T69),T69)),T69)))</x:f>
      </x:c>
      <x:c r="BX69" s="50" t="str">
        <x:f>IF(16&gt;'Настройки'!$B$3,"",IF(ISBLANK(U69),IF('Настройки'!$B$9="Нулевой спрос",0,""),IF(U69&lt;0,IF('Настройки'!$B$10="Исключить","",IF('Настройки'!$B$10="Абсолютные значения",ABS(U69),U69)),U69)))</x:f>
      </x:c>
      <x:c r="BY69" s="50" t="str">
        <x:f>IF(17&gt;'Настройки'!$B$3,"",IF(ISBLANK(V69),IF('Настройки'!$B$9="Нулевой спрос",0,""),IF(V69&lt;0,IF('Настройки'!$B$10="Исключить","",IF('Настройки'!$B$10="Абсолютные значения",ABS(V69),V69)),V69)))</x:f>
      </x:c>
      <x:c r="BZ69" s="50" t="str">
        <x:f>IF(18&gt;'Настройки'!$B$3,"",IF(ISBLANK(W69),IF('Настройки'!$B$9="Нулевой спрос",0,""),IF(W69&lt;0,IF('Настройки'!$B$10="Исключить","",IF('Настройки'!$B$10="Абсолютные значения",ABS(W69),W69)),W69)))</x:f>
      </x:c>
      <x:c r="CA69" s="50" t="str">
        <x:f>IF(19&gt;'Настройки'!$B$3,"",IF(ISBLANK(X69),IF('Настройки'!$B$9="Нулевой спрос",0,""),IF(X69&lt;0,IF('Настройки'!$B$10="Исключить","",IF('Настройки'!$B$10="Абсолютные значения",ABS(X69),X69)),X69)))</x:f>
      </x:c>
      <x:c r="CB69" s="50" t="str">
        <x:f>IF(20&gt;'Настройки'!$B$3,"",IF(ISBLANK(Y69),IF('Настройки'!$B$9="Нулевой спрос",0,""),IF(Y69&lt;0,IF('Настройки'!$B$10="Исключить","",IF('Настройки'!$B$10="Абсолютные значения",ABS(Y69),Y69)),Y69)))</x:f>
      </x:c>
      <x:c r="CC69" s="50" t="str">
        <x:f>IF(21&gt;'Настройки'!$B$3,"",IF(ISBLANK(Z69),IF('Настройки'!$B$9="Нулевой спрос",0,""),IF(Z69&lt;0,IF('Настройки'!$B$10="Исключить","",IF('Настройки'!$B$10="Абсолютные значения",ABS(Z69),Z69)),Z69)))</x:f>
      </x:c>
      <x:c r="CD69" s="50" t="str">
        <x:f>IF(22&gt;'Настройки'!$B$3,"",IF(ISBLANK(AA69),IF('Настройки'!$B$9="Нулевой спрос",0,""),IF(AA69&lt;0,IF('Настройки'!$B$10="Исключить","",IF('Настройки'!$B$10="Абсолютные значения",ABS(AA69),AA69)),AA69)))</x:f>
      </x:c>
      <x:c r="CE69" s="50" t="str">
        <x:f>IF(23&gt;'Настройки'!$B$3,"",IF(ISBLANK(AB69),IF('Настройки'!$B$9="Нулевой спрос",0,""),IF(AB69&lt;0,IF('Настройки'!$B$10="Исключить","",IF('Настройки'!$B$10="Абсолютные значения",ABS(AB69),AB69)),AB69)))</x:f>
      </x:c>
      <x:c r="CF69" s="50" t="str">
        <x:f>IF(24&gt;'Настройки'!$B$3,"",IF(ISBLANK(AC69),IF('Настройки'!$B$9="Нулевой спрос",0,""),IF(AC69&lt;0,IF('Настройки'!$B$10="Исключить","",IF('Настройки'!$B$10="Абсолютные значения",ABS(AC69),AC69)),AC69)))</x:f>
      </x:c>
      <x:c r="CG69" s="50" t="str">
        <x:f>IF(25&gt;'Настройки'!$B$3,"",IF(ISBLANK(AD69),IF('Настройки'!$B$9="Нулевой спрос",0,""),IF(AD69&lt;0,IF('Настройки'!$B$10="Исключить","",IF('Настройки'!$B$10="Абсолютные значения",ABS(AD69),AD69)),AD69)))</x:f>
      </x:c>
      <x:c r="CH69" s="50" t="str">
        <x:f>IF(26&gt;'Настройки'!$B$3,"",IF(ISBLANK(AE69),IF('Настройки'!$B$9="Нулевой спрос",0,""),IF(AE69&lt;0,IF('Настройки'!$B$10="Исключить","",IF('Настройки'!$B$10="Абсолютные значения",ABS(AE69),AE69)),AE69)))</x:f>
      </x:c>
      <x:c r="CI69" s="50" t="str">
        <x:f>IF(27&gt;'Настройки'!$B$3,"",IF(ISBLANK(AF69),IF('Настройки'!$B$9="Нулевой спрос",0,""),IF(AF69&lt;0,IF('Настройки'!$B$10="Исключить","",IF('Настройки'!$B$10="Абсолютные значения",ABS(AF69),AF69)),AF69)))</x:f>
      </x:c>
      <x:c r="CJ69" s="50" t="str">
        <x:f>IF(28&gt;'Настройки'!$B$3,"",IF(ISBLANK(AG69),IF('Настройки'!$B$9="Нулевой спрос",0,""),IF(AG69&lt;0,IF('Настройки'!$B$10="Исключить","",IF('Настройки'!$B$10="Абсолютные значения",ABS(AG69),AG69)),AG69)))</x:f>
      </x:c>
      <x:c r="CK69" s="50" t="str">
        <x:f>IF(29&gt;'Настройки'!$B$3,"",IF(ISBLANK(AH69),IF('Настройки'!$B$9="Нулевой спрос",0,""),IF(AH69&lt;0,IF('Настройки'!$B$10="Исключить","",IF('Настройки'!$B$10="Абсолютные значения",ABS(AH69),AH69)),AH69)))</x:f>
      </x:c>
      <x:c r="CL69" s="50" t="str">
        <x:f>IF(30&gt;'Настройки'!$B$3,"",IF(ISBLANK(AI69),IF('Настройки'!$B$9="Нулевой спрос",0,""),IF(AI69&lt;0,IF('Настройки'!$B$10="Исключить","",IF('Настройки'!$B$10="Абсолютные значения",ABS(AI69),AI69)),AI69)))</x:f>
      </x:c>
      <x:c r="CM69" s="50" t="str">
        <x:f>IF(31&gt;'Настройки'!$B$3,"",IF(ISBLANK(AJ69),IF('Настройки'!$B$9="Нулевой спрос",0,""),IF(AJ69&lt;0,IF('Настройки'!$B$10="Исключить","",IF('Настройки'!$B$10="Абсолютные значения",ABS(AJ69),AJ69)),AJ69)))</x:f>
      </x:c>
      <x:c r="CN69" s="50" t="str">
        <x:f>IF(32&gt;'Настройки'!$B$3,"",IF(ISBLANK(AK69),IF('Настройки'!$B$9="Нулевой спрос",0,""),IF(AK69&lt;0,IF('Настройки'!$B$10="Исключить","",IF('Настройки'!$B$10="Абсолютные значения",ABS(AK69),AK69)),AK69)))</x:f>
      </x:c>
      <x:c r="CO69" s="50" t="str">
        <x:f>IF(33&gt;'Настройки'!$B$3,"",IF(ISBLANK(AL69),IF('Настройки'!$B$9="Нулевой спрос",0,""),IF(AL69&lt;0,IF('Настройки'!$B$10="Исключить","",IF('Настройки'!$B$10="Абсолютные значения",ABS(AL69),AL69)),AL69)))</x:f>
      </x:c>
      <x:c r="CP69" s="50" t="str">
        <x:f>IF(34&gt;'Настройки'!$B$3,"",IF(ISBLANK(AM69),IF('Настройки'!$B$9="Нулевой спрос",0,""),IF(AM69&lt;0,IF('Настройки'!$B$10="Исключить","",IF('Настройки'!$B$10="Абсолютные значения",ABS(AM69),AM69)),AM69)))</x:f>
      </x:c>
      <x:c r="CQ69" s="50" t="str">
        <x:f>IF(35&gt;'Настройки'!$B$3,"",IF(ISBLANK(AN69),IF('Настройки'!$B$9="Нулевой спрос",0,""),IF(AN69&lt;0,IF('Настройки'!$B$10="Исключить","",IF('Настройки'!$B$10="Абсолютные значения",ABS(AN69),AN69)),AN69)))</x:f>
      </x:c>
      <x:c r="CR69" s="50" t="str">
        <x:f>IF(36&gt;'Настройки'!$B$3,"",IF(ISBLANK(AO69),IF('Настройки'!$B$9="Нулевой спрос",0,""),IF(AO69&lt;0,IF('Настройки'!$B$10="Исключить","",IF('Настройки'!$B$10="Абсолютные значения",ABS(AO69),AO69)),AO69)))</x:f>
      </x:c>
      <x:c r="CS69" s="50" t="str">
        <x:f>IF(OR(1&gt;'Настройки'!$B$3,ISBLANK(BI69),BI69=0),"",BI69)</x:f>
      </x:c>
      <x:c r="CT69" s="50" t="str">
        <x:f>IF(OR(2&gt;'Настройки'!$B$3,ISBLANK(BJ69),BJ69=0),"",BJ69)</x:f>
      </x:c>
      <x:c r="CU69" s="50" t="str">
        <x:f>IF(OR(3&gt;'Настройки'!$B$3,ISBLANK(BK69),BK69=0),"",BK69)</x:f>
      </x:c>
      <x:c r="CV69" s="50" t="str">
        <x:f>IF(OR(4&gt;'Настройки'!$B$3,ISBLANK(BL69),BL69=0),"",BL69)</x:f>
      </x:c>
      <x:c r="CW69" s="50" t="str">
        <x:f>IF(OR(5&gt;'Настройки'!$B$3,ISBLANK(BM69),BM69=0),"",BM69)</x:f>
      </x:c>
      <x:c r="CX69" s="50" t="str">
        <x:f>IF(OR(6&gt;'Настройки'!$B$3,ISBLANK(BN69),BN69=0),"",BN69)</x:f>
      </x:c>
      <x:c r="CY69" s="50" t="str">
        <x:f>IF(OR(7&gt;'Настройки'!$B$3,ISBLANK(BO69),BO69=0),"",BO69)</x:f>
      </x:c>
      <x:c r="CZ69" s="50" t="str">
        <x:f>IF(OR(8&gt;'Настройки'!$B$3,ISBLANK(BP69),BP69=0),"",BP69)</x:f>
      </x:c>
      <x:c r="DA69" s="50" t="str">
        <x:f>IF(OR(9&gt;'Настройки'!$B$3,ISBLANK(BQ69),BQ69=0),"",BQ69)</x:f>
      </x:c>
      <x:c r="DB69" s="50" t="str">
        <x:f>IF(OR(10&gt;'Настройки'!$B$3,ISBLANK(BR69),BR69=0),"",BR69)</x:f>
      </x:c>
      <x:c r="DC69" s="50" t="str">
        <x:f>IF(OR(11&gt;'Настройки'!$B$3,ISBLANK(BS69),BS69=0),"",BS69)</x:f>
      </x:c>
      <x:c r="DD69" s="50" t="str">
        <x:f>IF(OR(12&gt;'Настройки'!$B$3,ISBLANK(BT69),BT69=0),"",BT69)</x:f>
      </x:c>
      <x:c r="DE69" s="50" t="str">
        <x:f>IF(OR(13&gt;'Настройки'!$B$3,ISBLANK(BU69),BU69=0),"",BU69)</x:f>
      </x:c>
      <x:c r="DF69" s="50" t="str">
        <x:f>IF(OR(14&gt;'Настройки'!$B$3,ISBLANK(BV69),BV69=0),"",BV69)</x:f>
      </x:c>
      <x:c r="DG69" s="50" t="str">
        <x:f>IF(OR(15&gt;'Настройки'!$B$3,ISBLANK(BW69),BW69=0),"",BW69)</x:f>
      </x:c>
      <x:c r="DH69" s="50" t="str">
        <x:f>IF(OR(16&gt;'Настройки'!$B$3,ISBLANK(BX69),BX69=0),"",BX69)</x:f>
      </x:c>
      <x:c r="DI69" s="50" t="str">
        <x:f>IF(OR(17&gt;'Настройки'!$B$3,ISBLANK(BY69),BY69=0),"",BY69)</x:f>
      </x:c>
      <x:c r="DJ69" s="50" t="str">
        <x:f>IF(OR(18&gt;'Настройки'!$B$3,ISBLANK(BZ69),BZ69=0),"",BZ69)</x:f>
      </x:c>
      <x:c r="DK69" s="50" t="str">
        <x:f>IF(OR(19&gt;'Настройки'!$B$3,ISBLANK(CA69),CA69=0),"",CA69)</x:f>
      </x:c>
      <x:c r="DL69" s="50" t="str">
        <x:f>IF(OR(20&gt;'Настройки'!$B$3,ISBLANK(CB69),CB69=0),"",CB69)</x:f>
      </x:c>
      <x:c r="DM69" s="50" t="str">
        <x:f>IF(OR(21&gt;'Настройки'!$B$3,ISBLANK(CC69),CC69=0),"",CC69)</x:f>
      </x:c>
      <x:c r="DN69" s="50" t="str">
        <x:f>IF(OR(22&gt;'Настройки'!$B$3,ISBLANK(CD69),CD69=0),"",CD69)</x:f>
      </x:c>
      <x:c r="DO69" s="50" t="str">
        <x:f>IF(OR(23&gt;'Настройки'!$B$3,ISBLANK(CE69),CE69=0),"",CE69)</x:f>
      </x:c>
      <x:c r="DP69" s="50" t="str">
        <x:f>IF(OR(24&gt;'Настройки'!$B$3,ISBLANK(CF69),CF69=0),"",CF69)</x:f>
      </x:c>
      <x:c r="DQ69" s="50" t="str">
        <x:f>IF(OR(25&gt;'Настройки'!$B$3,ISBLANK(CG69),CG69=0),"",CG69)</x:f>
      </x:c>
      <x:c r="DR69" s="50" t="str">
        <x:f>IF(OR(26&gt;'Настройки'!$B$3,ISBLANK(CH69),CH69=0),"",CH69)</x:f>
      </x:c>
      <x:c r="DS69" s="50" t="str">
        <x:f>IF(OR(27&gt;'Настройки'!$B$3,ISBLANK(CI69),CI69=0),"",CI69)</x:f>
      </x:c>
      <x:c r="DT69" s="50" t="str">
        <x:f>IF(OR(28&gt;'Настройки'!$B$3,ISBLANK(CJ69),CJ69=0),"",CJ69)</x:f>
      </x:c>
      <x:c r="DU69" s="50" t="str">
        <x:f>IF(OR(29&gt;'Настройки'!$B$3,ISBLANK(CK69),CK69=0),"",CK69)</x:f>
      </x:c>
      <x:c r="DV69" s="50" t="str">
        <x:f>IF(OR(30&gt;'Настройки'!$B$3,ISBLANK(CL69),CL69=0),"",CL69)</x:f>
      </x:c>
      <x:c r="DW69" s="50" t="str">
        <x:f>IF(OR(31&gt;'Настройки'!$B$3,ISBLANK(CM69),CM69=0),"",CM69)</x:f>
      </x:c>
      <x:c r="DX69" s="50" t="str">
        <x:f>IF(OR(32&gt;'Настройки'!$B$3,ISBLANK(CN69),CN69=0),"",CN69)</x:f>
      </x:c>
      <x:c r="DY69" s="50" t="str">
        <x:f>IF(OR(33&gt;'Настройки'!$B$3,ISBLANK(CO69),CO69=0),"",CO69)</x:f>
      </x:c>
      <x:c r="DZ69" s="50" t="str">
        <x:f>IF(OR(34&gt;'Настройки'!$B$3,ISBLANK(CP69),CP69=0),"",CP69)</x:f>
      </x:c>
      <x:c r="EA69" s="50" t="str">
        <x:f>IF(OR(35&gt;'Настройки'!$B$3,ISBLANK(CQ69),CQ69=0),"",CQ69)</x:f>
      </x:c>
      <x:c r="EB69" s="50" t="str">
        <x:f>IF(OR(36&gt;'Настройки'!$B$3,ISBLANK(CR69),CR69=0),"",CR69)</x:f>
      </x:c>
      <x:c r="EC69" s="50" t="str">
        <x:f>IF(A69="","",IF(OR(BB69="AZ",BB69="BZ"),10000+ROW(),IF(AZ69&gt;'Настройки'!$B$11,20000+ROW(),IF(BF69&lt;&gt;"Обычный",30000+ROW(),IF(AX69&lt;=0,40000+ROW(),"")))))</x:f>
      </x:c>
      <x:c r="ED69" s="50" t="str">
        <x:f>IF(EC69="","",COUNTIFS($EC$2:$EC$1001,"&gt;0",$EC$2:$EC$1001,"&lt;"&amp;EC69)+1)</x:f>
      </x:c>
    </x:row>
    <x:row r="70">
      <x:c r="A70" s="115"/>
      <x:c r="B70" s="115"/>
      <x:c r="C70" s="115"/>
      <x:c r="D70" s="118"/>
      <x:c r="E70" s="118"/>
      <x:c r="F70" s="118"/>
      <x:c r="G70" s="118"/>
      <x:c r="H70" s="118"/>
      <x:c r="I70" s="118"/>
      <x:c r="J70" s="118"/>
      <x:c r="K70" s="118"/>
      <x:c r="L70" s="118"/>
      <x:c r="M70" s="118"/>
      <x:c r="N70" s="118"/>
      <x:c r="O70" s="118"/>
      <x:c r="P70" s="118"/>
      <x:c r="Q70" s="118"/>
      <x:c r="R70" s="118"/>
      <x:c r="S70" s="118"/>
      <x:c r="T70" s="118"/>
      <x:c r="U70" s="118"/>
      <x:c r="V70" s="118"/>
      <x:c r="W70" s="118"/>
      <x:c r="X70" s="118"/>
      <x:c r="Y70" s="118"/>
      <x:c r="Z70" s="118"/>
      <x:c r="AA70" s="118"/>
      <x:c r="AB70" s="118"/>
      <x:c r="AC70" s="118"/>
      <x:c r="AD70" s="118"/>
      <x:c r="AE70" s="118"/>
      <x:c r="AF70" s="118"/>
      <x:c r="AG70" s="118"/>
      <x:c r="AH70" s="118"/>
      <x:c r="AI70" s="118"/>
      <x:c r="AJ70" s="118"/>
      <x:c r="AK70" s="118"/>
      <x:c r="AL70" s="118"/>
      <x:c r="AM70" s="118"/>
      <x:c r="AN70" s="118"/>
      <x:c r="AO70" s="118"/>
      <x:c r="AP70" s="115"/>
      <x:c r="AQ70" s="49" t="str">
        <x:f>IF(A70="","",COUNT(BI70:INDEX(BI70:CR70,1,'Настройки'!$B$3)))</x:f>
      </x:c>
      <x:c r="AR70" s="49" t="str">
        <x:f>IF(A70="","",SUM(BI70:INDEX(BI70:CR70,1,'Настройки'!$B$3)))</x:f>
      </x:c>
      <x:c r="AS70" s="58" t="str">
        <x:f>IF(A70="","",IF('Настройки'!$B$4="Стоимость потребления",AR70*D70,IF('Настройки'!$B$4="Количество",AR70,E70)))</x:f>
      </x:c>
      <x:c r="AT70" s="61" t="str">
        <x:f>IF(OR(A70="",AS70&lt;0,SUM($AS$2:$AS$1001)&lt;=0),"",AS70/SUM($AS$2:$AS$1001))</x:f>
      </x:c>
      <x:c r="AU70" s="61" t="str">
        <x:f>IF(OR(A70="",AS70&lt;0,SUM($AS$2:$AS$1001)&lt;=0),"",SUMIFS($AS$2:$AS$1001,$AS$2:$AS$1001,"&gt;"&amp;AS70)/SUM($AS$2:$AS$1001))</x:f>
      </x:c>
      <x:c r="AV70" s="61" t="str">
        <x:f>IF(OR(A70="",AS70&lt;0,SUM($AS$2:$AS$1001)&lt;=0),"",SUMIFS($AS$2:$AS$1001,$AS$2:$AS$1001,"&gt;="&amp;AS70)/SUM($AS$2:$AS$1001))</x:f>
      </x:c>
      <x:c r="AW70" s="49" t="str">
        <x:f>IF(A70="","",IF(SUM($AS$2:$AS$1001)&lt;=0,"Не определён",IF(AS70&lt;0,"Исключение",IF(AU70&lt;'Настройки'!$B$5,"A",IF(AU70&lt;'Настройки'!$B$6,"B","C")))))</x:f>
      </x:c>
      <x:c r="AX70" s="58" t="str">
        <x:f>IF(A70="","",IF(AQ70=0,"",AVERAGE(BI70:INDEX(BI70:CR70,1,'Настройки'!$B$3))))</x:f>
      </x:c>
      <x:c r="AY70" s="58" t="str">
        <x:f>IF(OR(A70="",AQ70=0),"",STDEVP(BI70:INDEX(BI70:CR70,1,'Настройки'!$B$3)))</x:f>
      </x:c>
      <x:c r="AZ70" s="61" t="str">
        <x:f>IF(OR(A70="",AQ70&lt;'Настройки'!$B$12,AX70&lt;=0,AND('Настройки'!$B$10="Блокировать",COUNTIF(F70:INDEX(F70:AO70,1,'Настройки'!$B$3),"&lt;0")&gt;0)),"",AY70/ABS(AX70))</x:f>
      </x:c>
      <x:c r="BA70" s="49" t="str">
        <x:f>IF(A70="","",IF(AND('Настройки'!$B$10="Блокировать",COUNTIF(F70:INDEX(F70:AO70,1,'Настройки'!$B$3),"&lt;0")&gt;0),"Не определён",IF(AQ70&lt;'Настройки'!$B$12,"Не определён",IF(AX70=0,"Нет спроса",IF(AX70&lt;0,"Не определён",IF(AZ70&lt;='Настройки'!$B$7,"X",IF(AZ70&lt;='Настройки'!$B$8,"Y","Z")))))))</x:f>
      </x:c>
      <x:c r="BB70" s="49" t="str">
        <x:f>IF(OR(A70="",LEN(AW70)&lt;&gt;1,LEN(BA70)&lt;&gt;1),"",AW70&amp;BA70)</x:f>
      </x:c>
      <x:c r="BC70" s="61" t="str">
        <x:f>IF(OR(A70="",AQ70=0),"",(COUNT(BI70:INDEX(BI70:CR70,1,'Настройки'!$B$3))-COUNT(CS70:INDEX(CS70:EB70,1,'Настройки'!$B$3)))/AQ70)</x:f>
      </x:c>
      <x:c r="BD70" s="64" t="str">
        <x:f>IF(OR(A70="",COUNT(CS70:INDEX(CS70:EB70,1,'Настройки'!$B$3))=0),"",AQ70/COUNT(CS70:INDEX(CS70:EB70,1,'Настройки'!$B$3)))</x:f>
      </x:c>
      <x:c r="BE70" s="64" t="str">
        <x:f>IF(OR(A70="",COUNT(CS70:INDEX(CS70:EB70,1,'Настройки'!$B$3))=0),"",IF(AVERAGE(CS70:INDEX(CS70:EB70,1,'Настройки'!$B$3))=0,"",(STDEVP(CS70:INDEX(CS70:EB70,1,'Настройки'!$B$3))/ABS(AVERAGE(CS70:INDEX(CS70:EB70,1,'Настройки'!$B$3))))^2))</x:f>
      </x:c>
      <x:c r="BF70" s="49" t="str">
        <x:f>IF(A70="","",IF(AQ70&lt;3,"Недостаточно",IF(AQ70&lt;6,"Предварительный","Обычный")))</x:f>
      </x:c>
      <x:c r="BG70" s="49" t="str">
        <x:f>IF(A70="","",IF(COUNTIF(F70:INDEX(F70:AO70,1,'Настройки'!$B$3),"&lt;0")&gt;0,IF('Настройки'!$B$10="Блокировать","Отрицательный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"),"")&amp;IF(AQ70&lt;3,"Недостаточно истории. ",IF(AQ70&lt;6,"Предварительная классификация. ",""))&amp;IF(AX70=0,"Нет спроса за горизонт. ","")&amp;IF(AZ70&gt;'Настройки'!$B$11,"Экстремальная вариативность. ",""))</x:f>
      </x:c>
      <x:c r="BH70" s="49" t="str">
        <x:f>IF(A70="","",IFERROR(VLOOKUP(BB70,'Настройки'!$D$3:$E$11,2,FALSE),"Сначала проверьте исходные данные и историю спроса.")&amp;" Уточните срок поставки, MOQ и критичность.")</x:f>
      </x:c>
      <x:c r="BI70" s="50" t="str">
        <x:f>IF(1&gt;'Настройки'!$B$3,"",IF(ISBLANK(F70),IF('Настройки'!$B$9="Нулевой спрос",0,""),IF(F70&lt;0,IF('Настройки'!$B$10="Исключить","",IF('Настройки'!$B$10="Абсолютные значения",ABS(F70),F70)),F70)))</x:f>
      </x:c>
      <x:c r="BJ70" s="50" t="str">
        <x:f>IF(2&gt;'Настройки'!$B$3,"",IF(ISBLANK(G70),IF('Настройки'!$B$9="Нулевой спрос",0,""),IF(G70&lt;0,IF('Настройки'!$B$10="Исключить","",IF('Настройки'!$B$10="Абсолютные значения",ABS(G70),G70)),G70)))</x:f>
      </x:c>
      <x:c r="BK70" s="50" t="str">
        <x:f>IF(3&gt;'Настройки'!$B$3,"",IF(ISBLANK(H70),IF('Настройки'!$B$9="Нулевой спрос",0,""),IF(H70&lt;0,IF('Настройки'!$B$10="Исключить","",IF('Настройки'!$B$10="Абсолютные значения",ABS(H70),H70)),H70)))</x:f>
      </x:c>
      <x:c r="BL70" s="50" t="str">
        <x:f>IF(4&gt;'Настройки'!$B$3,"",IF(ISBLANK(I70),IF('Настройки'!$B$9="Нулевой спрос",0,""),IF(I70&lt;0,IF('Настройки'!$B$10="Исключить","",IF('Настройки'!$B$10="Абсолютные значения",ABS(I70),I70)),I70)))</x:f>
      </x:c>
      <x:c r="BM70" s="50" t="str">
        <x:f>IF(5&gt;'Настройки'!$B$3,"",IF(ISBLANK(J70),IF('Настройки'!$B$9="Нулевой спрос",0,""),IF(J70&lt;0,IF('Настройки'!$B$10="Исключить","",IF('Настройки'!$B$10="Абсолютные значения",ABS(J70),J70)),J70)))</x:f>
      </x:c>
      <x:c r="BN70" s="50" t="str">
        <x:f>IF(6&gt;'Настройки'!$B$3,"",IF(ISBLANK(K70),IF('Настройки'!$B$9="Нулевой спрос",0,""),IF(K70&lt;0,IF('Настройки'!$B$10="Исключить","",IF('Настройки'!$B$10="Абсолютные значения",ABS(K70),K70)),K70)))</x:f>
      </x:c>
      <x:c r="BO70" s="50" t="str">
        <x:f>IF(7&gt;'Настройки'!$B$3,"",IF(ISBLANK(L70),IF('Настройки'!$B$9="Нулевой спрос",0,""),IF(L70&lt;0,IF('Настройки'!$B$10="Исключить","",IF('Настройки'!$B$10="Абсолютные значения",ABS(L70),L70)),L70)))</x:f>
      </x:c>
      <x:c r="BP70" s="50" t="str">
        <x:f>IF(8&gt;'Настройки'!$B$3,"",IF(ISBLANK(M70),IF('Настройки'!$B$9="Нулевой спрос",0,""),IF(M70&lt;0,IF('Настройки'!$B$10="Исключить","",IF('Настройки'!$B$10="Абсолютные значения",ABS(M70),M70)),M70)))</x:f>
      </x:c>
      <x:c r="BQ70" s="50" t="str">
        <x:f>IF(9&gt;'Настройки'!$B$3,"",IF(ISBLANK(N70),IF('Настройки'!$B$9="Нулевой спрос",0,""),IF(N70&lt;0,IF('Настройки'!$B$10="Исключить","",IF('Настройки'!$B$10="Абсолютные значения",ABS(N70),N70)),N70)))</x:f>
      </x:c>
      <x:c r="BR70" s="50" t="str">
        <x:f>IF(10&gt;'Настройки'!$B$3,"",IF(ISBLANK(O70),IF('Настройки'!$B$9="Нулевой спрос",0,""),IF(O70&lt;0,IF('Настройки'!$B$10="Исключить","",IF('Настройки'!$B$10="Абсолютные значения",ABS(O70),O70)),O70)))</x:f>
      </x:c>
      <x:c r="BS70" s="50" t="str">
        <x:f>IF(11&gt;'Настройки'!$B$3,"",IF(ISBLANK(P70),IF('Настройки'!$B$9="Нулевой спрос",0,""),IF(P70&lt;0,IF('Настройки'!$B$10="Исключить","",IF('Настройки'!$B$10="Абсолютные значения",ABS(P70),P70)),P70)))</x:f>
      </x:c>
      <x:c r="BT70" s="50" t="str">
        <x:f>IF(12&gt;'Настройки'!$B$3,"",IF(ISBLANK(Q70),IF('Настройки'!$B$9="Нулевой спрос",0,""),IF(Q70&lt;0,IF('Настройки'!$B$10="Исключить","",IF('Настройки'!$B$10="Абсолютные значения",ABS(Q70),Q70)),Q70)))</x:f>
      </x:c>
      <x:c r="BU70" s="50" t="str">
        <x:f>IF(13&gt;'Настройки'!$B$3,"",IF(ISBLANK(R70),IF('Настройки'!$B$9="Нулевой спрос",0,""),IF(R70&lt;0,IF('Настройки'!$B$10="Исключить","",IF('Настройки'!$B$10="Абсолютные значения",ABS(R70),R70)),R70)))</x:f>
      </x:c>
      <x:c r="BV70" s="50" t="str">
        <x:f>IF(14&gt;'Настройки'!$B$3,"",IF(ISBLANK(S70),IF('Настройки'!$B$9="Нулевой спрос",0,""),IF(S70&lt;0,IF('Настройки'!$B$10="Исключить","",IF('Настройки'!$B$10="Абсолютные значения",ABS(S70),S70)),S70)))</x:f>
      </x:c>
      <x:c r="BW70" s="50" t="str">
        <x:f>IF(15&gt;'Настройки'!$B$3,"",IF(ISBLANK(T70),IF('Настройки'!$B$9="Нулевой спрос",0,""),IF(T70&lt;0,IF('Настройки'!$B$10="Исключить","",IF('Настройки'!$B$10="Абсолютные значения",ABS(T70),T70)),T70)))</x:f>
      </x:c>
      <x:c r="BX70" s="50" t="str">
        <x:f>IF(16&gt;'Настройки'!$B$3,"",IF(ISBLANK(U70),IF('Настройки'!$B$9="Нулевой спрос",0,""),IF(U70&lt;0,IF('Настройки'!$B$10="Исключить","",IF('Настройки'!$B$10="Абсолютные значения",ABS(U70),U70)),U70)))</x:f>
      </x:c>
      <x:c r="BY70" s="50" t="str">
        <x:f>IF(17&gt;'Настройки'!$B$3,"",IF(ISBLANK(V70),IF('Настройки'!$B$9="Нулевой спрос",0,""),IF(V70&lt;0,IF('Настройки'!$B$10="Исключить","",IF('Настройки'!$B$10="Абсолютные значения",ABS(V70),V70)),V70)))</x:f>
      </x:c>
      <x:c r="BZ70" s="50" t="str">
        <x:f>IF(18&gt;'Настройки'!$B$3,"",IF(ISBLANK(W70),IF('Настройки'!$B$9="Нулевой спрос",0,""),IF(W70&lt;0,IF('Настройки'!$B$10="Исключить","",IF('Настройки'!$B$10="Абсолютные значения",ABS(W70),W70)),W70)))</x:f>
      </x:c>
      <x:c r="CA70" s="50" t="str">
        <x:f>IF(19&gt;'Настройки'!$B$3,"",IF(ISBLANK(X70),IF('Настройки'!$B$9="Нулевой спрос",0,""),IF(X70&lt;0,IF('Настройки'!$B$10="Исключить","",IF('Настройки'!$B$10="Абсолютные значения",ABS(X70),X70)),X70)))</x:f>
      </x:c>
      <x:c r="CB70" s="50" t="str">
        <x:f>IF(20&gt;'Настройки'!$B$3,"",IF(ISBLANK(Y70),IF('Настройки'!$B$9="Нулевой спрос",0,""),IF(Y70&lt;0,IF('Настройки'!$B$10="Исключить","",IF('Настройки'!$B$10="Абсолютные значения",ABS(Y70),Y70)),Y70)))</x:f>
      </x:c>
      <x:c r="CC70" s="50" t="str">
        <x:f>IF(21&gt;'Настройки'!$B$3,"",IF(ISBLANK(Z70),IF('Настройки'!$B$9="Нулевой спрос",0,""),IF(Z70&lt;0,IF('Настройки'!$B$10="Исключить","",IF('Настройки'!$B$10="Абсолютные значения",ABS(Z70),Z70)),Z70)))</x:f>
      </x:c>
      <x:c r="CD70" s="50" t="str">
        <x:f>IF(22&gt;'Настройки'!$B$3,"",IF(ISBLANK(AA70),IF('Настройки'!$B$9="Нулевой спрос",0,""),IF(AA70&lt;0,IF('Настройки'!$B$10="Исключить","",IF('Настройки'!$B$10="Абсолютные значения",ABS(AA70),AA70)),AA70)))</x:f>
      </x:c>
      <x:c r="CE70" s="50" t="str">
        <x:f>IF(23&gt;'Настройки'!$B$3,"",IF(ISBLANK(AB70),IF('Настройки'!$B$9="Нулевой спрос",0,""),IF(AB70&lt;0,IF('Настройки'!$B$10="Исключить","",IF('Настройки'!$B$10="Абсолютные значения",ABS(AB70),AB70)),AB70)))</x:f>
      </x:c>
      <x:c r="CF70" s="50" t="str">
        <x:f>IF(24&gt;'Настройки'!$B$3,"",IF(ISBLANK(AC70),IF('Настройки'!$B$9="Нулевой спрос",0,""),IF(AC70&lt;0,IF('Настройки'!$B$10="Исключить","",IF('Настройки'!$B$10="Абсолютные значения",ABS(AC70),AC70)),AC70)))</x:f>
      </x:c>
      <x:c r="CG70" s="50" t="str">
        <x:f>IF(25&gt;'Настройки'!$B$3,"",IF(ISBLANK(AD70),IF('Настройки'!$B$9="Нулевой спрос",0,""),IF(AD70&lt;0,IF('Настройки'!$B$10="Исключить","",IF('Настройки'!$B$10="Абсолютные значения",ABS(AD70),AD70)),AD70)))</x:f>
      </x:c>
      <x:c r="CH70" s="50" t="str">
        <x:f>IF(26&gt;'Настройки'!$B$3,"",IF(ISBLANK(AE70),IF('Настройки'!$B$9="Нулевой спрос",0,""),IF(AE70&lt;0,IF('Настройки'!$B$10="Исключить","",IF('Настройки'!$B$10="Абсолютные значения",ABS(AE70),AE70)),AE70)))</x:f>
      </x:c>
      <x:c r="CI70" s="50" t="str">
        <x:f>IF(27&gt;'Настройки'!$B$3,"",IF(ISBLANK(AF70),IF('Настройки'!$B$9="Нулевой спрос",0,""),IF(AF70&lt;0,IF('Настройки'!$B$10="Исключить","",IF('Настройки'!$B$10="Абсолютные значения",ABS(AF70),AF70)),AF70)))</x:f>
      </x:c>
      <x:c r="CJ70" s="50" t="str">
        <x:f>IF(28&gt;'Настройки'!$B$3,"",IF(ISBLANK(AG70),IF('Настройки'!$B$9="Нулевой спрос",0,""),IF(AG70&lt;0,IF('Настройки'!$B$10="Исключить","",IF('Настройки'!$B$10="Абсолютные значения",ABS(AG70),AG70)),AG70)))</x:f>
      </x:c>
      <x:c r="CK70" s="50" t="str">
        <x:f>IF(29&gt;'Настройки'!$B$3,"",IF(ISBLANK(AH70),IF('Настройки'!$B$9="Нулевой спрос",0,""),IF(AH70&lt;0,IF('Настройки'!$B$10="Исключить","",IF('Настройки'!$B$10="Абсолютные значения",ABS(AH70),AH70)),AH70)))</x:f>
      </x:c>
      <x:c r="CL70" s="50" t="str">
        <x:f>IF(30&gt;'Настройки'!$B$3,"",IF(ISBLANK(AI70),IF('Настройки'!$B$9="Нулевой спрос",0,""),IF(AI70&lt;0,IF('Настройки'!$B$10="Исключить","",IF('Настройки'!$B$10="Абсолютные значения",ABS(AI70),AI70)),AI70)))</x:f>
      </x:c>
      <x:c r="CM70" s="50" t="str">
        <x:f>IF(31&gt;'Настройки'!$B$3,"",IF(ISBLANK(AJ70),IF('Настройки'!$B$9="Нулевой спрос",0,""),IF(AJ70&lt;0,IF('Настройки'!$B$10="Исключить","",IF('Настройки'!$B$10="Абсолютные значения",ABS(AJ70),AJ70)),AJ70)))</x:f>
      </x:c>
      <x:c r="CN70" s="50" t="str">
        <x:f>IF(32&gt;'Настройки'!$B$3,"",IF(ISBLANK(AK70),IF('Настройки'!$B$9="Нулевой спрос",0,""),IF(AK70&lt;0,IF('Настройки'!$B$10="Исключить","",IF('Настройки'!$B$10="Абсолютные значения",ABS(AK70),AK70)),AK70)))</x:f>
      </x:c>
      <x:c r="CO70" s="50" t="str">
        <x:f>IF(33&gt;'Настройки'!$B$3,"",IF(ISBLANK(AL70),IF('Настройки'!$B$9="Нулевой спрос",0,""),IF(AL70&lt;0,IF('Настройки'!$B$10="Исключить","",IF('Настройки'!$B$10="Абсолютные значения",ABS(AL70),AL70)),AL70)))</x:f>
      </x:c>
      <x:c r="CP70" s="50" t="str">
        <x:f>IF(34&gt;'Настройки'!$B$3,"",IF(ISBLANK(AM70),IF('Настройки'!$B$9="Нулевой спрос",0,""),IF(AM70&lt;0,IF('Настройки'!$B$10="Исключить","",IF('Настройки'!$B$10="Абсолютные значения",ABS(AM70),AM70)),AM70)))</x:f>
      </x:c>
      <x:c r="CQ70" s="50" t="str">
        <x:f>IF(35&gt;'Настройки'!$B$3,"",IF(ISBLANK(AN70),IF('Настройки'!$B$9="Нулевой спрос",0,""),IF(AN70&lt;0,IF('Настройки'!$B$10="Исключить","",IF('Настройки'!$B$10="Абсолютные значения",ABS(AN70),AN70)),AN70)))</x:f>
      </x:c>
      <x:c r="CR70" s="50" t="str">
        <x:f>IF(36&gt;'Настройки'!$B$3,"",IF(ISBLANK(AO70),IF('Настройки'!$B$9="Нулевой спрос",0,""),IF(AO70&lt;0,IF('Настройки'!$B$10="Исключить","",IF('Настройки'!$B$10="Абсолютные значения",ABS(AO70),AO70)),AO70)))</x:f>
      </x:c>
      <x:c r="CS70" s="50" t="str">
        <x:f>IF(OR(1&gt;'Настройки'!$B$3,ISBLANK(BI70),BI70=0),"",BI70)</x:f>
      </x:c>
      <x:c r="CT70" s="50" t="str">
        <x:f>IF(OR(2&gt;'Настройки'!$B$3,ISBLANK(BJ70),BJ70=0),"",BJ70)</x:f>
      </x:c>
      <x:c r="CU70" s="50" t="str">
        <x:f>IF(OR(3&gt;'Настройки'!$B$3,ISBLANK(BK70),BK70=0),"",BK70)</x:f>
      </x:c>
      <x:c r="CV70" s="50" t="str">
        <x:f>IF(OR(4&gt;'Настройки'!$B$3,ISBLANK(BL70),BL70=0),"",BL70)</x:f>
      </x:c>
      <x:c r="CW70" s="50" t="str">
        <x:f>IF(OR(5&gt;'Настройки'!$B$3,ISBLANK(BM70),BM70=0),"",BM70)</x:f>
      </x:c>
      <x:c r="CX70" s="50" t="str">
        <x:f>IF(OR(6&gt;'Настройки'!$B$3,ISBLANK(BN70),BN70=0),"",BN70)</x:f>
      </x:c>
      <x:c r="CY70" s="50" t="str">
        <x:f>IF(OR(7&gt;'Настройки'!$B$3,ISBLANK(BO70),BO70=0),"",BO70)</x:f>
      </x:c>
      <x:c r="CZ70" s="50" t="str">
        <x:f>IF(OR(8&gt;'Настройки'!$B$3,ISBLANK(BP70),BP70=0),"",BP70)</x:f>
      </x:c>
      <x:c r="DA70" s="50" t="str">
        <x:f>IF(OR(9&gt;'Настройки'!$B$3,ISBLANK(BQ70),BQ70=0),"",BQ70)</x:f>
      </x:c>
      <x:c r="DB70" s="50" t="str">
        <x:f>IF(OR(10&gt;'Настройки'!$B$3,ISBLANK(BR70),BR70=0),"",BR70)</x:f>
      </x:c>
      <x:c r="DC70" s="50" t="str">
        <x:f>IF(OR(11&gt;'Настройки'!$B$3,ISBLANK(BS70),BS70=0),"",BS70)</x:f>
      </x:c>
      <x:c r="DD70" s="50" t="str">
        <x:f>IF(OR(12&gt;'Настройки'!$B$3,ISBLANK(BT70),BT70=0),"",BT70)</x:f>
      </x:c>
      <x:c r="DE70" s="50" t="str">
        <x:f>IF(OR(13&gt;'Настройки'!$B$3,ISBLANK(BU70),BU70=0),"",BU70)</x:f>
      </x:c>
      <x:c r="DF70" s="50" t="str">
        <x:f>IF(OR(14&gt;'Настройки'!$B$3,ISBLANK(BV70),BV70=0),"",BV70)</x:f>
      </x:c>
      <x:c r="DG70" s="50" t="str">
        <x:f>IF(OR(15&gt;'Настройки'!$B$3,ISBLANK(BW70),BW70=0),"",BW70)</x:f>
      </x:c>
      <x:c r="DH70" s="50" t="str">
        <x:f>IF(OR(16&gt;'Настройки'!$B$3,ISBLANK(BX70),BX70=0),"",BX70)</x:f>
      </x:c>
      <x:c r="DI70" s="50" t="str">
        <x:f>IF(OR(17&gt;'Настройки'!$B$3,ISBLANK(BY70),BY70=0),"",BY70)</x:f>
      </x:c>
      <x:c r="DJ70" s="50" t="str">
        <x:f>IF(OR(18&gt;'Настройки'!$B$3,ISBLANK(BZ70),BZ70=0),"",BZ70)</x:f>
      </x:c>
      <x:c r="DK70" s="50" t="str">
        <x:f>IF(OR(19&gt;'Настройки'!$B$3,ISBLANK(CA70),CA70=0),"",CA70)</x:f>
      </x:c>
      <x:c r="DL70" s="50" t="str">
        <x:f>IF(OR(20&gt;'Настройки'!$B$3,ISBLANK(CB70),CB70=0),"",CB70)</x:f>
      </x:c>
      <x:c r="DM70" s="50" t="str">
        <x:f>IF(OR(21&gt;'Настройки'!$B$3,ISBLANK(CC70),CC70=0),"",CC70)</x:f>
      </x:c>
      <x:c r="DN70" s="50" t="str">
        <x:f>IF(OR(22&gt;'Настройки'!$B$3,ISBLANK(CD70),CD70=0),"",CD70)</x:f>
      </x:c>
      <x:c r="DO70" s="50" t="str">
        <x:f>IF(OR(23&gt;'Настройки'!$B$3,ISBLANK(CE70),CE70=0),"",CE70)</x:f>
      </x:c>
      <x:c r="DP70" s="50" t="str">
        <x:f>IF(OR(24&gt;'Настройки'!$B$3,ISBLANK(CF70),CF70=0),"",CF70)</x:f>
      </x:c>
      <x:c r="DQ70" s="50" t="str">
        <x:f>IF(OR(25&gt;'Настройки'!$B$3,ISBLANK(CG70),CG70=0),"",CG70)</x:f>
      </x:c>
      <x:c r="DR70" s="50" t="str">
        <x:f>IF(OR(26&gt;'Настройки'!$B$3,ISBLANK(CH70),CH70=0),"",CH70)</x:f>
      </x:c>
      <x:c r="DS70" s="50" t="str">
        <x:f>IF(OR(27&gt;'Настройки'!$B$3,ISBLANK(CI70),CI70=0),"",CI70)</x:f>
      </x:c>
      <x:c r="DT70" s="50" t="str">
        <x:f>IF(OR(28&gt;'Настройки'!$B$3,ISBLANK(CJ70),CJ70=0),"",CJ70)</x:f>
      </x:c>
      <x:c r="DU70" s="50" t="str">
        <x:f>IF(OR(29&gt;'Настройки'!$B$3,ISBLANK(CK70),CK70=0),"",CK70)</x:f>
      </x:c>
      <x:c r="DV70" s="50" t="str">
        <x:f>IF(OR(30&gt;'Настройки'!$B$3,ISBLANK(CL70),CL70=0),"",CL70)</x:f>
      </x:c>
      <x:c r="DW70" s="50" t="str">
        <x:f>IF(OR(31&gt;'Настройки'!$B$3,ISBLANK(CM70),CM70=0),"",CM70)</x:f>
      </x:c>
      <x:c r="DX70" s="50" t="str">
        <x:f>IF(OR(32&gt;'Настройки'!$B$3,ISBLANK(CN70),CN70=0),"",CN70)</x:f>
      </x:c>
      <x:c r="DY70" s="50" t="str">
        <x:f>IF(OR(33&gt;'Настройки'!$B$3,ISBLANK(CO70),CO70=0),"",CO70)</x:f>
      </x:c>
      <x:c r="DZ70" s="50" t="str">
        <x:f>IF(OR(34&gt;'Настройки'!$B$3,ISBLANK(CP70),CP70=0),"",CP70)</x:f>
      </x:c>
      <x:c r="EA70" s="50" t="str">
        <x:f>IF(OR(35&gt;'Настройки'!$B$3,ISBLANK(CQ70),CQ70=0),"",CQ70)</x:f>
      </x:c>
      <x:c r="EB70" s="50" t="str">
        <x:f>IF(OR(36&gt;'Настройки'!$B$3,ISBLANK(CR70),CR70=0),"",CR70)</x:f>
      </x:c>
      <x:c r="EC70" s="50" t="str">
        <x:f>IF(A70="","",IF(OR(BB70="AZ",BB70="BZ"),10000+ROW(),IF(AZ70&gt;'Настройки'!$B$11,20000+ROW(),IF(BF70&lt;&gt;"Обычный",30000+ROW(),IF(AX70&lt;=0,40000+ROW(),"")))))</x:f>
      </x:c>
      <x:c r="ED70" s="50" t="str">
        <x:f>IF(EC70="","",COUNTIFS($EC$2:$EC$1001,"&gt;0",$EC$2:$EC$1001,"&lt;"&amp;EC70)+1)</x:f>
      </x:c>
    </x:row>
    <x:row r="71">
      <x:c r="A71" s="115"/>
      <x:c r="B71" s="115"/>
      <x:c r="C71" s="115"/>
      <x:c r="D71" s="118"/>
      <x:c r="E71" s="118"/>
      <x:c r="F71" s="118"/>
      <x:c r="G71" s="118"/>
      <x:c r="H71" s="118"/>
      <x:c r="I71" s="118"/>
      <x:c r="J71" s="118"/>
      <x:c r="K71" s="118"/>
      <x:c r="L71" s="118"/>
      <x:c r="M71" s="118"/>
      <x:c r="N71" s="118"/>
      <x:c r="O71" s="118"/>
      <x:c r="P71" s="118"/>
      <x:c r="Q71" s="118"/>
      <x:c r="R71" s="118"/>
      <x:c r="S71" s="118"/>
      <x:c r="T71" s="118"/>
      <x:c r="U71" s="118"/>
      <x:c r="V71" s="118"/>
      <x:c r="W71" s="118"/>
      <x:c r="X71" s="118"/>
      <x:c r="Y71" s="118"/>
      <x:c r="Z71" s="118"/>
      <x:c r="AA71" s="118"/>
      <x:c r="AB71" s="118"/>
      <x:c r="AC71" s="118"/>
      <x:c r="AD71" s="118"/>
      <x:c r="AE71" s="118"/>
      <x:c r="AF71" s="118"/>
      <x:c r="AG71" s="118"/>
      <x:c r="AH71" s="118"/>
      <x:c r="AI71" s="118"/>
      <x:c r="AJ71" s="118"/>
      <x:c r="AK71" s="118"/>
      <x:c r="AL71" s="118"/>
      <x:c r="AM71" s="118"/>
      <x:c r="AN71" s="118"/>
      <x:c r="AO71" s="118"/>
      <x:c r="AP71" s="115"/>
      <x:c r="AQ71" s="49" t="str">
        <x:f>IF(A71="","",COUNT(BI71:INDEX(BI71:CR71,1,'Настройки'!$B$3)))</x:f>
      </x:c>
      <x:c r="AR71" s="49" t="str">
        <x:f>IF(A71="","",SUM(BI71:INDEX(BI71:CR71,1,'Настройки'!$B$3)))</x:f>
      </x:c>
      <x:c r="AS71" s="58" t="str">
        <x:f>IF(A71="","",IF('Настройки'!$B$4="Стоимость потребления",AR71*D71,IF('Настройки'!$B$4="Количество",AR71,E71)))</x:f>
      </x:c>
      <x:c r="AT71" s="61" t="str">
        <x:f>IF(OR(A71="",AS71&lt;0,SUM($AS$2:$AS$1001)&lt;=0),"",AS71/SUM($AS$2:$AS$1001))</x:f>
      </x:c>
      <x:c r="AU71" s="61" t="str">
        <x:f>IF(OR(A71="",AS71&lt;0,SUM($AS$2:$AS$1001)&lt;=0),"",SUMIFS($AS$2:$AS$1001,$AS$2:$AS$1001,"&gt;"&amp;AS71)/SUM($AS$2:$AS$1001))</x:f>
      </x:c>
      <x:c r="AV71" s="61" t="str">
        <x:f>IF(OR(A71="",AS71&lt;0,SUM($AS$2:$AS$1001)&lt;=0),"",SUMIFS($AS$2:$AS$1001,$AS$2:$AS$1001,"&gt;="&amp;AS71)/SUM($AS$2:$AS$1001))</x:f>
      </x:c>
      <x:c r="AW71" s="49" t="str">
        <x:f>IF(A71="","",IF(SUM($AS$2:$AS$1001)&lt;=0,"Не определён",IF(AS71&lt;0,"Исключение",IF(AU71&lt;'Настройки'!$B$5,"A",IF(AU71&lt;'Настройки'!$B$6,"B","C")))))</x:f>
      </x:c>
      <x:c r="AX71" s="58" t="str">
        <x:f>IF(A71="","",IF(AQ71=0,"",AVERAGE(BI71:INDEX(BI71:CR71,1,'Настройки'!$B$3))))</x:f>
      </x:c>
      <x:c r="AY71" s="58" t="str">
        <x:f>IF(OR(A71="",AQ71=0),"",STDEVP(BI71:INDEX(BI71:CR71,1,'Настройки'!$B$3)))</x:f>
      </x:c>
      <x:c r="AZ71" s="61" t="str">
        <x:f>IF(OR(A71="",AQ71&lt;'Настройки'!$B$12,AX71&lt;=0,AND('Настройки'!$B$10="Блокировать",COUNTIF(F71:INDEX(F71:AO71,1,'Настройки'!$B$3),"&lt;0")&gt;0)),"",AY71/ABS(AX71))</x:f>
      </x:c>
      <x:c r="BA71" s="49" t="str">
        <x:f>IF(A71="","",IF(AND('Настройки'!$B$10="Блокировать",COUNTIF(F71:INDEX(F71:AO71,1,'Настройки'!$B$3),"&lt;0")&gt;0),"Не определён",IF(AQ71&lt;'Настройки'!$B$12,"Не определён",IF(AX71=0,"Нет спроса",IF(AX71&lt;0,"Не определён",IF(AZ71&lt;='Настройки'!$B$7,"X",IF(AZ71&lt;='Настройки'!$B$8,"Y","Z")))))))</x:f>
      </x:c>
      <x:c r="BB71" s="49" t="str">
        <x:f>IF(OR(A71="",LEN(AW71)&lt;&gt;1,LEN(BA71)&lt;&gt;1),"",AW71&amp;BA71)</x:f>
      </x:c>
      <x:c r="BC71" s="61" t="str">
        <x:f>IF(OR(A71="",AQ71=0),"",(COUNT(BI71:INDEX(BI71:CR71,1,'Настройки'!$B$3))-COUNT(CS71:INDEX(CS71:EB71,1,'Настройки'!$B$3)))/AQ71)</x:f>
      </x:c>
      <x:c r="BD71" s="64" t="str">
        <x:f>IF(OR(A71="",COUNT(CS71:INDEX(CS71:EB71,1,'Настройки'!$B$3))=0),"",AQ71/COUNT(CS71:INDEX(CS71:EB71,1,'Настройки'!$B$3)))</x:f>
      </x:c>
      <x:c r="BE71" s="64" t="str">
        <x:f>IF(OR(A71="",COUNT(CS71:INDEX(CS71:EB71,1,'Настройки'!$B$3))=0),"",IF(AVERAGE(CS71:INDEX(CS71:EB71,1,'Настройки'!$B$3))=0,"",(STDEVP(CS71:INDEX(CS71:EB71,1,'Настройки'!$B$3))/ABS(AVERAGE(CS71:INDEX(CS71:EB71,1,'Настройки'!$B$3))))^2))</x:f>
      </x:c>
      <x:c r="BF71" s="49" t="str">
        <x:f>IF(A71="","",IF(AQ71&lt;3,"Недостаточно",IF(AQ71&lt;6,"Предварительный","Обычный")))</x:f>
      </x:c>
      <x:c r="BG71" s="49" t="str">
        <x:f>IF(A71="","",IF(COUNTIF(F71:INDEX(F71:AO71,1,'Настройки'!$B$3),"&lt;0")&gt;0,IF('Настройки'!$B$10="Блокировать","Отрицательный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"),"")&amp;IF(AQ71&lt;3,"Недостаточно истории. ",IF(AQ71&lt;6,"Предварительная классификация. ",""))&amp;IF(AX71=0,"Нет спроса за горизонт. ","")&amp;IF(AZ71&gt;'Настройки'!$B$11,"Экстремальная вариативность. ",""))</x:f>
      </x:c>
      <x:c r="BH71" s="49" t="str">
        <x:f>IF(A71="","",IFERROR(VLOOKUP(BB71,'Настройки'!$D$3:$E$11,2,FALSE),"Сначала проверьте исходные данные и историю спроса.")&amp;" Уточните срок поставки, MOQ и критичность.")</x:f>
      </x:c>
      <x:c r="BI71" s="50" t="str">
        <x:f>IF(1&gt;'Настройки'!$B$3,"",IF(ISBLANK(F71),IF('Настройки'!$B$9="Нулевой спрос",0,""),IF(F71&lt;0,IF('Настройки'!$B$10="Исключить","",IF('Настройки'!$B$10="Абсолютные значения",ABS(F71),F71)),F71)))</x:f>
      </x:c>
      <x:c r="BJ71" s="50" t="str">
        <x:f>IF(2&gt;'Настройки'!$B$3,"",IF(ISBLANK(G71),IF('Настройки'!$B$9="Нулевой спрос",0,""),IF(G71&lt;0,IF('Настройки'!$B$10="Исключить","",IF('Настройки'!$B$10="Абсолютные значения",ABS(G71),G71)),G71)))</x:f>
      </x:c>
      <x:c r="BK71" s="50" t="str">
        <x:f>IF(3&gt;'Настройки'!$B$3,"",IF(ISBLANK(H71),IF('Настройки'!$B$9="Нулевой спрос",0,""),IF(H71&lt;0,IF('Настройки'!$B$10="Исключить","",IF('Настройки'!$B$10="Абсолютные значения",ABS(H71),H71)),H71)))</x:f>
      </x:c>
      <x:c r="BL71" s="50" t="str">
        <x:f>IF(4&gt;'Настройки'!$B$3,"",IF(ISBLANK(I71),IF('Настройки'!$B$9="Нулевой спрос",0,""),IF(I71&lt;0,IF('Настройки'!$B$10="Исключить","",IF('Настройки'!$B$10="Абсолютные значения",ABS(I71),I71)),I71)))</x:f>
      </x:c>
      <x:c r="BM71" s="50" t="str">
        <x:f>IF(5&gt;'Настройки'!$B$3,"",IF(ISBLANK(J71),IF('Настройки'!$B$9="Нулевой спрос",0,""),IF(J71&lt;0,IF('Настройки'!$B$10="Исключить","",IF('Настройки'!$B$10="Абсолютные значения",ABS(J71),J71)),J71)))</x:f>
      </x:c>
      <x:c r="BN71" s="50" t="str">
        <x:f>IF(6&gt;'Настройки'!$B$3,"",IF(ISBLANK(K71),IF('Настройки'!$B$9="Нулевой спрос",0,""),IF(K71&lt;0,IF('Настройки'!$B$10="Исключить","",IF('Настройки'!$B$10="Абсолютные значения",ABS(K71),K71)),K71)))</x:f>
      </x:c>
      <x:c r="BO71" s="50" t="str">
        <x:f>IF(7&gt;'Настройки'!$B$3,"",IF(ISBLANK(L71),IF('Настройки'!$B$9="Нулевой спрос",0,""),IF(L71&lt;0,IF('Настройки'!$B$10="Исключить","",IF('Настройки'!$B$10="Абсолютные значения",ABS(L71),L71)),L71)))</x:f>
      </x:c>
      <x:c r="BP71" s="50" t="str">
        <x:f>IF(8&gt;'Настройки'!$B$3,"",IF(ISBLANK(M71),IF('Настройки'!$B$9="Нулевой спрос",0,""),IF(M71&lt;0,IF('Настройки'!$B$10="Исключить","",IF('Настройки'!$B$10="Абсолютные значения",ABS(M71),M71)),M71)))</x:f>
      </x:c>
      <x:c r="BQ71" s="50" t="str">
        <x:f>IF(9&gt;'Настройки'!$B$3,"",IF(ISBLANK(N71),IF('Настройки'!$B$9="Нулевой спрос",0,""),IF(N71&lt;0,IF('Настройки'!$B$10="Исключить","",IF('Настройки'!$B$10="Абсолютные значения",ABS(N71),N71)),N71)))</x:f>
      </x:c>
      <x:c r="BR71" s="50" t="str">
        <x:f>IF(10&gt;'Настройки'!$B$3,"",IF(ISBLANK(O71),IF('Настройки'!$B$9="Нулевой спрос",0,""),IF(O71&lt;0,IF('Настройки'!$B$10="Исключить","",IF('Настройки'!$B$10="Абсолютные значения",ABS(O71),O71)),O71)))</x:f>
      </x:c>
      <x:c r="BS71" s="50" t="str">
        <x:f>IF(11&gt;'Настройки'!$B$3,"",IF(ISBLANK(P71),IF('Настройки'!$B$9="Нулевой спрос",0,""),IF(P71&lt;0,IF('Настройки'!$B$10="Исключить","",IF('Настройки'!$B$10="Абсолютные значения",ABS(P71),P71)),P71)))</x:f>
      </x:c>
      <x:c r="BT71" s="50" t="str">
        <x:f>IF(12&gt;'Настройки'!$B$3,"",IF(ISBLANK(Q71),IF('Настройки'!$B$9="Нулевой спрос",0,""),IF(Q71&lt;0,IF('Настройки'!$B$10="Исключить","",IF('Настройки'!$B$10="Абсолютные значения",ABS(Q71),Q71)),Q71)))</x:f>
      </x:c>
      <x:c r="BU71" s="50" t="str">
        <x:f>IF(13&gt;'Настройки'!$B$3,"",IF(ISBLANK(R71),IF('Настройки'!$B$9="Нулевой спрос",0,""),IF(R71&lt;0,IF('Настройки'!$B$10="Исключить","",IF('Настройки'!$B$10="Абсолютные значения",ABS(R71),R71)),R71)))</x:f>
      </x:c>
      <x:c r="BV71" s="50" t="str">
        <x:f>IF(14&gt;'Настройки'!$B$3,"",IF(ISBLANK(S71),IF('Настройки'!$B$9="Нулевой спрос",0,""),IF(S71&lt;0,IF('Настройки'!$B$10="Исключить","",IF('Настройки'!$B$10="Абсолютные значения",ABS(S71),S71)),S71)))</x:f>
      </x:c>
      <x:c r="BW71" s="50" t="str">
        <x:f>IF(15&gt;'Настройки'!$B$3,"",IF(ISBLANK(T71),IF('Настройки'!$B$9="Нулевой спрос",0,""),IF(T71&lt;0,IF('Настройки'!$B$10="Исключить","",IF('Настройки'!$B$10="Абсолютные значения",ABS(T71),T71)),T71)))</x:f>
      </x:c>
      <x:c r="BX71" s="50" t="str">
        <x:f>IF(16&gt;'Настройки'!$B$3,"",IF(ISBLANK(U71),IF('Настройки'!$B$9="Нулевой спрос",0,""),IF(U71&lt;0,IF('Настройки'!$B$10="Исключить","",IF('Настройки'!$B$10="Абсолютные значения",ABS(U71),U71)),U71)))</x:f>
      </x:c>
      <x:c r="BY71" s="50" t="str">
        <x:f>IF(17&gt;'Настройки'!$B$3,"",IF(ISBLANK(V71),IF('Настройки'!$B$9="Нулевой спрос",0,""),IF(V71&lt;0,IF('Настройки'!$B$10="Исключить","",IF('Настройки'!$B$10="Абсолютные значения",ABS(V71),V71)),V71)))</x:f>
      </x:c>
      <x:c r="BZ71" s="50" t="str">
        <x:f>IF(18&gt;'Настройки'!$B$3,"",IF(ISBLANK(W71),IF('Настройки'!$B$9="Нулевой спрос",0,""),IF(W71&lt;0,IF('Настройки'!$B$10="Исключить","",IF('Настройки'!$B$10="Абсолютные значения",ABS(W71),W71)),W71)))</x:f>
      </x:c>
      <x:c r="CA71" s="50" t="str">
        <x:f>IF(19&gt;'Настройки'!$B$3,"",IF(ISBLANK(X71),IF('Настройки'!$B$9="Нулевой спрос",0,""),IF(X71&lt;0,IF('Настройки'!$B$10="Исключить","",IF('Настройки'!$B$10="Абсолютные значения",ABS(X71),X71)),X71)))</x:f>
      </x:c>
      <x:c r="CB71" s="50" t="str">
        <x:f>IF(20&gt;'Настройки'!$B$3,"",IF(ISBLANK(Y71),IF('Настройки'!$B$9="Нулевой спрос",0,""),IF(Y71&lt;0,IF('Настройки'!$B$10="Исключить","",IF('Настройки'!$B$10="Абсолютные значения",ABS(Y71),Y71)),Y71)))</x:f>
      </x:c>
      <x:c r="CC71" s="50" t="str">
        <x:f>IF(21&gt;'Настройки'!$B$3,"",IF(ISBLANK(Z71),IF('Настройки'!$B$9="Нулевой спрос",0,""),IF(Z71&lt;0,IF('Настройки'!$B$10="Исключить","",IF('Настройки'!$B$10="Абсолютные значения",ABS(Z71),Z71)),Z71)))</x:f>
      </x:c>
      <x:c r="CD71" s="50" t="str">
        <x:f>IF(22&gt;'Настройки'!$B$3,"",IF(ISBLANK(AA71),IF('Настройки'!$B$9="Нулевой спрос",0,""),IF(AA71&lt;0,IF('Настройки'!$B$10="Исключить","",IF('Настройки'!$B$10="Абсолютные значения",ABS(AA71),AA71)),AA71)))</x:f>
      </x:c>
      <x:c r="CE71" s="50" t="str">
        <x:f>IF(23&gt;'Настройки'!$B$3,"",IF(ISBLANK(AB71),IF('Настройки'!$B$9="Нулевой спрос",0,""),IF(AB71&lt;0,IF('Настройки'!$B$10="Исключить","",IF('Настройки'!$B$10="Абсолютные значения",ABS(AB71),AB71)),AB71)))</x:f>
      </x:c>
      <x:c r="CF71" s="50" t="str">
        <x:f>IF(24&gt;'Настройки'!$B$3,"",IF(ISBLANK(AC71),IF('Настройки'!$B$9="Нулевой спрос",0,""),IF(AC71&lt;0,IF('Настройки'!$B$10="Исключить","",IF('Настройки'!$B$10="Абсолютные значения",ABS(AC71),AC71)),AC71)))</x:f>
      </x:c>
      <x:c r="CG71" s="50" t="str">
        <x:f>IF(25&gt;'Настройки'!$B$3,"",IF(ISBLANK(AD71),IF('Настройки'!$B$9="Нулевой спрос",0,""),IF(AD71&lt;0,IF('Настройки'!$B$10="Исключить","",IF('Настройки'!$B$10="Абсолютные значения",ABS(AD71),AD71)),AD71)))</x:f>
      </x:c>
      <x:c r="CH71" s="50" t="str">
        <x:f>IF(26&gt;'Настройки'!$B$3,"",IF(ISBLANK(AE71),IF('Настройки'!$B$9="Нулевой спрос",0,""),IF(AE71&lt;0,IF('Настройки'!$B$10="Исключить","",IF('Настройки'!$B$10="Абсолютные значения",ABS(AE71),AE71)),AE71)))</x:f>
      </x:c>
      <x:c r="CI71" s="50" t="str">
        <x:f>IF(27&gt;'Настройки'!$B$3,"",IF(ISBLANK(AF71),IF('Настройки'!$B$9="Нулевой спрос",0,""),IF(AF71&lt;0,IF('Настройки'!$B$10="Исключить","",IF('Настройки'!$B$10="Абсолютные значения",ABS(AF71),AF71)),AF71)))</x:f>
      </x:c>
      <x:c r="CJ71" s="50" t="str">
        <x:f>IF(28&gt;'Настройки'!$B$3,"",IF(ISBLANK(AG71),IF('Настройки'!$B$9="Нулевой спрос",0,""),IF(AG71&lt;0,IF('Настройки'!$B$10="Исключить","",IF('Настройки'!$B$10="Абсолютные значения",ABS(AG71),AG71)),AG71)))</x:f>
      </x:c>
      <x:c r="CK71" s="50" t="str">
        <x:f>IF(29&gt;'Настройки'!$B$3,"",IF(ISBLANK(AH71),IF('Настройки'!$B$9="Нулевой спрос",0,""),IF(AH71&lt;0,IF('Настройки'!$B$10="Исключить","",IF('Настройки'!$B$10="Абсолютные значения",ABS(AH71),AH71)),AH71)))</x:f>
      </x:c>
      <x:c r="CL71" s="50" t="str">
        <x:f>IF(30&gt;'Настройки'!$B$3,"",IF(ISBLANK(AI71),IF('Настройки'!$B$9="Нулевой спрос",0,""),IF(AI71&lt;0,IF('Настройки'!$B$10="Исключить","",IF('Настройки'!$B$10="Абсолютные значения",ABS(AI71),AI71)),AI71)))</x:f>
      </x:c>
      <x:c r="CM71" s="50" t="str">
        <x:f>IF(31&gt;'Настройки'!$B$3,"",IF(ISBLANK(AJ71),IF('Настройки'!$B$9="Нулевой спрос",0,""),IF(AJ71&lt;0,IF('Настройки'!$B$10="Исключить","",IF('Настройки'!$B$10="Абсолютные значения",ABS(AJ71),AJ71)),AJ71)))</x:f>
      </x:c>
      <x:c r="CN71" s="50" t="str">
        <x:f>IF(32&gt;'Настройки'!$B$3,"",IF(ISBLANK(AK71),IF('Настройки'!$B$9="Нулевой спрос",0,""),IF(AK71&lt;0,IF('Настройки'!$B$10="Исключить","",IF('Настройки'!$B$10="Абсолютные значения",ABS(AK71),AK71)),AK71)))</x:f>
      </x:c>
      <x:c r="CO71" s="50" t="str">
        <x:f>IF(33&gt;'Настройки'!$B$3,"",IF(ISBLANK(AL71),IF('Настройки'!$B$9="Нулевой спрос",0,""),IF(AL71&lt;0,IF('Настройки'!$B$10="Исключить","",IF('Настройки'!$B$10="Абсолютные значения",ABS(AL71),AL71)),AL71)))</x:f>
      </x:c>
      <x:c r="CP71" s="50" t="str">
        <x:f>IF(34&gt;'Настройки'!$B$3,"",IF(ISBLANK(AM71),IF('Настройки'!$B$9="Нулевой спрос",0,""),IF(AM71&lt;0,IF('Настройки'!$B$10="Исключить","",IF('Настройки'!$B$10="Абсолютные значения",ABS(AM71),AM71)),AM71)))</x:f>
      </x:c>
      <x:c r="CQ71" s="50" t="str">
        <x:f>IF(35&gt;'Настройки'!$B$3,"",IF(ISBLANK(AN71),IF('Настройки'!$B$9="Нулевой спрос",0,""),IF(AN71&lt;0,IF('Настройки'!$B$10="Исключить","",IF('Настройки'!$B$10="Абсолютные значения",ABS(AN71),AN71)),AN71)))</x:f>
      </x:c>
      <x:c r="CR71" s="50" t="str">
        <x:f>IF(36&gt;'Настройки'!$B$3,"",IF(ISBLANK(AO71),IF('Настройки'!$B$9="Нулевой спрос",0,""),IF(AO71&lt;0,IF('Настройки'!$B$10="Исключить","",IF('Настройки'!$B$10="Абсолютные значения",ABS(AO71),AO71)),AO71)))</x:f>
      </x:c>
      <x:c r="CS71" s="50" t="str">
        <x:f>IF(OR(1&gt;'Настройки'!$B$3,ISBLANK(BI71),BI71=0),"",BI71)</x:f>
      </x:c>
      <x:c r="CT71" s="50" t="str">
        <x:f>IF(OR(2&gt;'Настройки'!$B$3,ISBLANK(BJ71),BJ71=0),"",BJ71)</x:f>
      </x:c>
      <x:c r="CU71" s="50" t="str">
        <x:f>IF(OR(3&gt;'Настройки'!$B$3,ISBLANK(BK71),BK71=0),"",BK71)</x:f>
      </x:c>
      <x:c r="CV71" s="50" t="str">
        <x:f>IF(OR(4&gt;'Настройки'!$B$3,ISBLANK(BL71),BL71=0),"",BL71)</x:f>
      </x:c>
      <x:c r="CW71" s="50" t="str">
        <x:f>IF(OR(5&gt;'Настройки'!$B$3,ISBLANK(BM71),BM71=0),"",BM71)</x:f>
      </x:c>
      <x:c r="CX71" s="50" t="str">
        <x:f>IF(OR(6&gt;'Настройки'!$B$3,ISBLANK(BN71),BN71=0),"",BN71)</x:f>
      </x:c>
      <x:c r="CY71" s="50" t="str">
        <x:f>IF(OR(7&gt;'Настройки'!$B$3,ISBLANK(BO71),BO71=0),"",BO71)</x:f>
      </x:c>
      <x:c r="CZ71" s="50" t="str">
        <x:f>IF(OR(8&gt;'Настройки'!$B$3,ISBLANK(BP71),BP71=0),"",BP71)</x:f>
      </x:c>
      <x:c r="DA71" s="50" t="str">
        <x:f>IF(OR(9&gt;'Настройки'!$B$3,ISBLANK(BQ71),BQ71=0),"",BQ71)</x:f>
      </x:c>
      <x:c r="DB71" s="50" t="str">
        <x:f>IF(OR(10&gt;'Настройки'!$B$3,ISBLANK(BR71),BR71=0),"",BR71)</x:f>
      </x:c>
      <x:c r="DC71" s="50" t="str">
        <x:f>IF(OR(11&gt;'Настройки'!$B$3,ISBLANK(BS71),BS71=0),"",BS71)</x:f>
      </x:c>
      <x:c r="DD71" s="50" t="str">
        <x:f>IF(OR(12&gt;'Настройки'!$B$3,ISBLANK(BT71),BT71=0),"",BT71)</x:f>
      </x:c>
      <x:c r="DE71" s="50" t="str">
        <x:f>IF(OR(13&gt;'Настройки'!$B$3,ISBLANK(BU71),BU71=0),"",BU71)</x:f>
      </x:c>
      <x:c r="DF71" s="50" t="str">
        <x:f>IF(OR(14&gt;'Настройки'!$B$3,ISBLANK(BV71),BV71=0),"",BV71)</x:f>
      </x:c>
      <x:c r="DG71" s="50" t="str">
        <x:f>IF(OR(15&gt;'Настройки'!$B$3,ISBLANK(BW71),BW71=0),"",BW71)</x:f>
      </x:c>
      <x:c r="DH71" s="50" t="str">
        <x:f>IF(OR(16&gt;'Настройки'!$B$3,ISBLANK(BX71),BX71=0),"",BX71)</x:f>
      </x:c>
      <x:c r="DI71" s="50" t="str">
        <x:f>IF(OR(17&gt;'Настройки'!$B$3,ISBLANK(BY71),BY71=0),"",BY71)</x:f>
      </x:c>
      <x:c r="DJ71" s="50" t="str">
        <x:f>IF(OR(18&gt;'Настройки'!$B$3,ISBLANK(BZ71),BZ71=0),"",BZ71)</x:f>
      </x:c>
      <x:c r="DK71" s="50" t="str">
        <x:f>IF(OR(19&gt;'Настройки'!$B$3,ISBLANK(CA71),CA71=0),"",CA71)</x:f>
      </x:c>
      <x:c r="DL71" s="50" t="str">
        <x:f>IF(OR(20&gt;'Настройки'!$B$3,ISBLANK(CB71),CB71=0),"",CB71)</x:f>
      </x:c>
      <x:c r="DM71" s="50" t="str">
        <x:f>IF(OR(21&gt;'Настройки'!$B$3,ISBLANK(CC71),CC71=0),"",CC71)</x:f>
      </x:c>
      <x:c r="DN71" s="50" t="str">
        <x:f>IF(OR(22&gt;'Настройки'!$B$3,ISBLANK(CD71),CD71=0),"",CD71)</x:f>
      </x:c>
      <x:c r="DO71" s="50" t="str">
        <x:f>IF(OR(23&gt;'Настройки'!$B$3,ISBLANK(CE71),CE71=0),"",CE71)</x:f>
      </x:c>
      <x:c r="DP71" s="50" t="str">
        <x:f>IF(OR(24&gt;'Настройки'!$B$3,ISBLANK(CF71),CF71=0),"",CF71)</x:f>
      </x:c>
      <x:c r="DQ71" s="50" t="str">
        <x:f>IF(OR(25&gt;'Настройки'!$B$3,ISBLANK(CG71),CG71=0),"",CG71)</x:f>
      </x:c>
      <x:c r="DR71" s="50" t="str">
        <x:f>IF(OR(26&gt;'Настройки'!$B$3,ISBLANK(CH71),CH71=0),"",CH71)</x:f>
      </x:c>
      <x:c r="DS71" s="50" t="str">
        <x:f>IF(OR(27&gt;'Настройки'!$B$3,ISBLANK(CI71),CI71=0),"",CI71)</x:f>
      </x:c>
      <x:c r="DT71" s="50" t="str">
        <x:f>IF(OR(28&gt;'Настройки'!$B$3,ISBLANK(CJ71),CJ71=0),"",CJ71)</x:f>
      </x:c>
      <x:c r="DU71" s="50" t="str">
        <x:f>IF(OR(29&gt;'Настройки'!$B$3,ISBLANK(CK71),CK71=0),"",CK71)</x:f>
      </x:c>
      <x:c r="DV71" s="50" t="str">
        <x:f>IF(OR(30&gt;'Настройки'!$B$3,ISBLANK(CL71),CL71=0),"",CL71)</x:f>
      </x:c>
      <x:c r="DW71" s="50" t="str">
        <x:f>IF(OR(31&gt;'Настройки'!$B$3,ISBLANK(CM71),CM71=0),"",CM71)</x:f>
      </x:c>
      <x:c r="DX71" s="50" t="str">
        <x:f>IF(OR(32&gt;'Настройки'!$B$3,ISBLANK(CN71),CN71=0),"",CN71)</x:f>
      </x:c>
      <x:c r="DY71" s="50" t="str">
        <x:f>IF(OR(33&gt;'Настройки'!$B$3,ISBLANK(CO71),CO71=0),"",CO71)</x:f>
      </x:c>
      <x:c r="DZ71" s="50" t="str">
        <x:f>IF(OR(34&gt;'Настройки'!$B$3,ISBLANK(CP71),CP71=0),"",CP71)</x:f>
      </x:c>
      <x:c r="EA71" s="50" t="str">
        <x:f>IF(OR(35&gt;'Настройки'!$B$3,ISBLANK(CQ71),CQ71=0),"",CQ71)</x:f>
      </x:c>
      <x:c r="EB71" s="50" t="str">
        <x:f>IF(OR(36&gt;'Настройки'!$B$3,ISBLANK(CR71),CR71=0),"",CR71)</x:f>
      </x:c>
      <x:c r="EC71" s="50" t="str">
        <x:f>IF(A71="","",IF(OR(BB71="AZ",BB71="BZ"),10000+ROW(),IF(AZ71&gt;'Настройки'!$B$11,20000+ROW(),IF(BF71&lt;&gt;"Обычный",30000+ROW(),IF(AX71&lt;=0,40000+ROW(),"")))))</x:f>
      </x:c>
      <x:c r="ED71" s="50" t="str">
        <x:f>IF(EC71="","",COUNTIFS($EC$2:$EC$1001,"&gt;0",$EC$2:$EC$1001,"&lt;"&amp;EC71)+1)</x:f>
      </x:c>
    </x:row>
    <x:row r="72">
      <x:c r="A72" s="115"/>
      <x:c r="B72" s="115"/>
      <x:c r="C72" s="115"/>
      <x:c r="D72" s="118"/>
      <x:c r="E72" s="118"/>
      <x:c r="F72" s="118"/>
      <x:c r="G72" s="118"/>
      <x:c r="H72" s="118"/>
      <x:c r="I72" s="118"/>
      <x:c r="J72" s="118"/>
      <x:c r="K72" s="118"/>
      <x:c r="L72" s="118"/>
      <x:c r="M72" s="118"/>
      <x:c r="N72" s="118"/>
      <x:c r="O72" s="118"/>
      <x:c r="P72" s="118"/>
      <x:c r="Q72" s="118"/>
      <x:c r="R72" s="118"/>
      <x:c r="S72" s="118"/>
      <x:c r="T72" s="118"/>
      <x:c r="U72" s="118"/>
      <x:c r="V72" s="118"/>
      <x:c r="W72" s="118"/>
      <x:c r="X72" s="118"/>
      <x:c r="Y72" s="118"/>
      <x:c r="Z72" s="118"/>
      <x:c r="AA72" s="118"/>
      <x:c r="AB72" s="118"/>
      <x:c r="AC72" s="118"/>
      <x:c r="AD72" s="118"/>
      <x:c r="AE72" s="118"/>
      <x:c r="AF72" s="118"/>
      <x:c r="AG72" s="118"/>
      <x:c r="AH72" s="118"/>
      <x:c r="AI72" s="118"/>
      <x:c r="AJ72" s="118"/>
      <x:c r="AK72" s="118"/>
      <x:c r="AL72" s="118"/>
      <x:c r="AM72" s="118"/>
      <x:c r="AN72" s="118"/>
      <x:c r="AO72" s="118"/>
      <x:c r="AP72" s="115"/>
      <x:c r="AQ72" s="49" t="str">
        <x:f>IF(A72="","",COUNT(BI72:INDEX(BI72:CR72,1,'Настройки'!$B$3)))</x:f>
      </x:c>
      <x:c r="AR72" s="49" t="str">
        <x:f>IF(A72="","",SUM(BI72:INDEX(BI72:CR72,1,'Настройки'!$B$3)))</x:f>
      </x:c>
      <x:c r="AS72" s="58" t="str">
        <x:f>IF(A72="","",IF('Настройки'!$B$4="Стоимость потребления",AR72*D72,IF('Настройки'!$B$4="Количество",AR72,E72)))</x:f>
      </x:c>
      <x:c r="AT72" s="61" t="str">
        <x:f>IF(OR(A72="",AS72&lt;0,SUM($AS$2:$AS$1001)&lt;=0),"",AS72/SUM($AS$2:$AS$1001))</x:f>
      </x:c>
      <x:c r="AU72" s="61" t="str">
        <x:f>IF(OR(A72="",AS72&lt;0,SUM($AS$2:$AS$1001)&lt;=0),"",SUMIFS($AS$2:$AS$1001,$AS$2:$AS$1001,"&gt;"&amp;AS72)/SUM($AS$2:$AS$1001))</x:f>
      </x:c>
      <x:c r="AV72" s="61" t="str">
        <x:f>IF(OR(A72="",AS72&lt;0,SUM($AS$2:$AS$1001)&lt;=0),"",SUMIFS($AS$2:$AS$1001,$AS$2:$AS$1001,"&gt;="&amp;AS72)/SUM($AS$2:$AS$1001))</x:f>
      </x:c>
      <x:c r="AW72" s="49" t="str">
        <x:f>IF(A72="","",IF(SUM($AS$2:$AS$1001)&lt;=0,"Не определён",IF(AS72&lt;0,"Исключение",IF(AU72&lt;'Настройки'!$B$5,"A",IF(AU72&lt;'Настройки'!$B$6,"B","C")))))</x:f>
      </x:c>
      <x:c r="AX72" s="58" t="str">
        <x:f>IF(A72="","",IF(AQ72=0,"",AVERAGE(BI72:INDEX(BI72:CR72,1,'Настройки'!$B$3))))</x:f>
      </x:c>
      <x:c r="AY72" s="58" t="str">
        <x:f>IF(OR(A72="",AQ72=0),"",STDEVP(BI72:INDEX(BI72:CR72,1,'Настройки'!$B$3)))</x:f>
      </x:c>
      <x:c r="AZ72" s="61" t="str">
        <x:f>IF(OR(A72="",AQ72&lt;'Настройки'!$B$12,AX72&lt;=0,AND('Настройки'!$B$10="Блокировать",COUNTIF(F72:INDEX(F72:AO72,1,'Настройки'!$B$3),"&lt;0")&gt;0)),"",AY72/ABS(AX72))</x:f>
      </x:c>
      <x:c r="BA72" s="49" t="str">
        <x:f>IF(A72="","",IF(AND('Настройки'!$B$10="Блокировать",COUNTIF(F72:INDEX(F72:AO72,1,'Настройки'!$B$3),"&lt;0")&gt;0),"Не определён",IF(AQ72&lt;'Настройки'!$B$12,"Не определён",IF(AX72=0,"Нет спроса",IF(AX72&lt;0,"Не определён",IF(AZ72&lt;='Настройки'!$B$7,"X",IF(AZ72&lt;='Настройки'!$B$8,"Y","Z")))))))</x:f>
      </x:c>
      <x:c r="BB72" s="49" t="str">
        <x:f>IF(OR(A72="",LEN(AW72)&lt;&gt;1,LEN(BA72)&lt;&gt;1),"",AW72&amp;BA72)</x:f>
      </x:c>
      <x:c r="BC72" s="61" t="str">
        <x:f>IF(OR(A72="",AQ72=0),"",(COUNT(BI72:INDEX(BI72:CR72,1,'Настройки'!$B$3))-COUNT(CS72:INDEX(CS72:EB72,1,'Настройки'!$B$3)))/AQ72)</x:f>
      </x:c>
      <x:c r="BD72" s="64" t="str">
        <x:f>IF(OR(A72="",COUNT(CS72:INDEX(CS72:EB72,1,'Настройки'!$B$3))=0),"",AQ72/COUNT(CS72:INDEX(CS72:EB72,1,'Настройки'!$B$3)))</x:f>
      </x:c>
      <x:c r="BE72" s="64" t="str">
        <x:f>IF(OR(A72="",COUNT(CS72:INDEX(CS72:EB72,1,'Настройки'!$B$3))=0),"",IF(AVERAGE(CS72:INDEX(CS72:EB72,1,'Настройки'!$B$3))=0,"",(STDEVP(CS72:INDEX(CS72:EB72,1,'Настройки'!$B$3))/ABS(AVERAGE(CS72:INDEX(CS72:EB72,1,'Настройки'!$B$3))))^2))</x:f>
      </x:c>
      <x:c r="BF72" s="49" t="str">
        <x:f>IF(A72="","",IF(AQ72&lt;3,"Недостаточно",IF(AQ72&lt;6,"Предварительный","Обычный")))</x:f>
      </x:c>
      <x:c r="BG72" s="49" t="str">
        <x:f>IF(A72="","",IF(COUNTIF(F72:INDEX(F72:AO72,1,'Настройки'!$B$3),"&lt;0")&gt;0,IF('Настройки'!$B$10="Блокировать","Отрицательный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"),"")&amp;IF(AQ72&lt;3,"Недостаточно истории. ",IF(AQ72&lt;6,"Предварительная классификация. ",""))&amp;IF(AX72=0,"Нет спроса за горизонт. ","")&amp;IF(AZ72&gt;'Настройки'!$B$11,"Экстремальная вариативность. ",""))</x:f>
      </x:c>
      <x:c r="BH72" s="49" t="str">
        <x:f>IF(A72="","",IFERROR(VLOOKUP(BB72,'Настройки'!$D$3:$E$11,2,FALSE),"Сначала проверьте исходные данные и историю спроса.")&amp;" Уточните срок поставки, MOQ и критичность.")</x:f>
      </x:c>
      <x:c r="BI72" s="50" t="str">
        <x:f>IF(1&gt;'Настройки'!$B$3,"",IF(ISBLANK(F72),IF('Настройки'!$B$9="Нулевой спрос",0,""),IF(F72&lt;0,IF('Настройки'!$B$10="Исключить","",IF('Настройки'!$B$10="Абсолютные значения",ABS(F72),F72)),F72)))</x:f>
      </x:c>
      <x:c r="BJ72" s="50" t="str">
        <x:f>IF(2&gt;'Настройки'!$B$3,"",IF(ISBLANK(G72),IF('Настройки'!$B$9="Нулевой спрос",0,""),IF(G72&lt;0,IF('Настройки'!$B$10="Исключить","",IF('Настройки'!$B$10="Абсолютные значения",ABS(G72),G72)),G72)))</x:f>
      </x:c>
      <x:c r="BK72" s="50" t="str">
        <x:f>IF(3&gt;'Настройки'!$B$3,"",IF(ISBLANK(H72),IF('Настройки'!$B$9="Нулевой спрос",0,""),IF(H72&lt;0,IF('Настройки'!$B$10="Исключить","",IF('Настройки'!$B$10="Абсолютные значения",ABS(H72),H72)),H72)))</x:f>
      </x:c>
      <x:c r="BL72" s="50" t="str">
        <x:f>IF(4&gt;'Настройки'!$B$3,"",IF(ISBLANK(I72),IF('Настройки'!$B$9="Нулевой спрос",0,""),IF(I72&lt;0,IF('Настройки'!$B$10="Исключить","",IF('Настройки'!$B$10="Абсолютные значения",ABS(I72),I72)),I72)))</x:f>
      </x:c>
      <x:c r="BM72" s="50" t="str">
        <x:f>IF(5&gt;'Настройки'!$B$3,"",IF(ISBLANK(J72),IF('Настройки'!$B$9="Нулевой спрос",0,""),IF(J72&lt;0,IF('Настройки'!$B$10="Исключить","",IF('Настройки'!$B$10="Абсолютные значения",ABS(J72),J72)),J72)))</x:f>
      </x:c>
      <x:c r="BN72" s="50" t="str">
        <x:f>IF(6&gt;'Настройки'!$B$3,"",IF(ISBLANK(K72),IF('Настройки'!$B$9="Нулевой спрос",0,""),IF(K72&lt;0,IF('Настройки'!$B$10="Исключить","",IF('Настройки'!$B$10="Абсолютные значения",ABS(K72),K72)),K72)))</x:f>
      </x:c>
      <x:c r="BO72" s="50" t="str">
        <x:f>IF(7&gt;'Настройки'!$B$3,"",IF(ISBLANK(L72),IF('Настройки'!$B$9="Нулевой спрос",0,""),IF(L72&lt;0,IF('Настройки'!$B$10="Исключить","",IF('Настройки'!$B$10="Абсолютные значения",ABS(L72),L72)),L72)))</x:f>
      </x:c>
      <x:c r="BP72" s="50" t="str">
        <x:f>IF(8&gt;'Настройки'!$B$3,"",IF(ISBLANK(M72),IF('Настройки'!$B$9="Нулевой спрос",0,""),IF(M72&lt;0,IF('Настройки'!$B$10="Исключить","",IF('Настройки'!$B$10="Абсолютные значения",ABS(M72),M72)),M72)))</x:f>
      </x:c>
      <x:c r="BQ72" s="50" t="str">
        <x:f>IF(9&gt;'Настройки'!$B$3,"",IF(ISBLANK(N72),IF('Настройки'!$B$9="Нулевой спрос",0,""),IF(N72&lt;0,IF('Настройки'!$B$10="Исключить","",IF('Настройки'!$B$10="Абсолютные значения",ABS(N72),N72)),N72)))</x:f>
      </x:c>
      <x:c r="BR72" s="50" t="str">
        <x:f>IF(10&gt;'Настройки'!$B$3,"",IF(ISBLANK(O72),IF('Настройки'!$B$9="Нулевой спрос",0,""),IF(O72&lt;0,IF('Настройки'!$B$10="Исключить","",IF('Настройки'!$B$10="Абсолютные значения",ABS(O72),O72)),O72)))</x:f>
      </x:c>
      <x:c r="BS72" s="50" t="str">
        <x:f>IF(11&gt;'Настройки'!$B$3,"",IF(ISBLANK(P72),IF('Настройки'!$B$9="Нулевой спрос",0,""),IF(P72&lt;0,IF('Настройки'!$B$10="Исключить","",IF('Настройки'!$B$10="Абсолютные значения",ABS(P72),P72)),P72)))</x:f>
      </x:c>
      <x:c r="BT72" s="50" t="str">
        <x:f>IF(12&gt;'Настройки'!$B$3,"",IF(ISBLANK(Q72),IF('Настройки'!$B$9="Нулевой спрос",0,""),IF(Q72&lt;0,IF('Настройки'!$B$10="Исключить","",IF('Настройки'!$B$10="Абсолютные значения",ABS(Q72),Q72)),Q72)))</x:f>
      </x:c>
      <x:c r="BU72" s="50" t="str">
        <x:f>IF(13&gt;'Настройки'!$B$3,"",IF(ISBLANK(R72),IF('Настройки'!$B$9="Нулевой спрос",0,""),IF(R72&lt;0,IF('Настройки'!$B$10="Исключить","",IF('Настройки'!$B$10="Абсолютные значения",ABS(R72),R72)),R72)))</x:f>
      </x:c>
      <x:c r="BV72" s="50" t="str">
        <x:f>IF(14&gt;'Настройки'!$B$3,"",IF(ISBLANK(S72),IF('Настройки'!$B$9="Нулевой спрос",0,""),IF(S72&lt;0,IF('Настройки'!$B$10="Исключить","",IF('Настройки'!$B$10="Абсолютные значения",ABS(S72),S72)),S72)))</x:f>
      </x:c>
      <x:c r="BW72" s="50" t="str">
        <x:f>IF(15&gt;'Настройки'!$B$3,"",IF(ISBLANK(T72),IF('Настройки'!$B$9="Нулевой спрос",0,""),IF(T72&lt;0,IF('Настройки'!$B$10="Исключить","",IF('Настройки'!$B$10="Абсолютные значения",ABS(T72),T72)),T72)))</x:f>
      </x:c>
      <x:c r="BX72" s="50" t="str">
        <x:f>IF(16&gt;'Настройки'!$B$3,"",IF(ISBLANK(U72),IF('Настройки'!$B$9="Нулевой спрос",0,""),IF(U72&lt;0,IF('Настройки'!$B$10="Исключить","",IF('Настройки'!$B$10="Абсолютные значения",ABS(U72),U72)),U72)))</x:f>
      </x:c>
      <x:c r="BY72" s="50" t="str">
        <x:f>IF(17&gt;'Настройки'!$B$3,"",IF(ISBLANK(V72),IF('Настройки'!$B$9="Нулевой спрос",0,""),IF(V72&lt;0,IF('Настройки'!$B$10="Исключить","",IF('Настройки'!$B$10="Абсолютные значения",ABS(V72),V72)),V72)))</x:f>
      </x:c>
      <x:c r="BZ72" s="50" t="str">
        <x:f>IF(18&gt;'Настройки'!$B$3,"",IF(ISBLANK(W72),IF('Настройки'!$B$9="Нулевой спрос",0,""),IF(W72&lt;0,IF('Настройки'!$B$10="Исключить","",IF('Настройки'!$B$10="Абсолютные значения",ABS(W72),W72)),W72)))</x:f>
      </x:c>
      <x:c r="CA72" s="50" t="str">
        <x:f>IF(19&gt;'Настройки'!$B$3,"",IF(ISBLANK(X72),IF('Настройки'!$B$9="Нулевой спрос",0,""),IF(X72&lt;0,IF('Настройки'!$B$10="Исключить","",IF('Настройки'!$B$10="Абсолютные значения",ABS(X72),X72)),X72)))</x:f>
      </x:c>
      <x:c r="CB72" s="50" t="str">
        <x:f>IF(20&gt;'Настройки'!$B$3,"",IF(ISBLANK(Y72),IF('Настройки'!$B$9="Нулевой спрос",0,""),IF(Y72&lt;0,IF('Настройки'!$B$10="Исключить","",IF('Настройки'!$B$10="Абсолютные значения",ABS(Y72),Y72)),Y72)))</x:f>
      </x:c>
      <x:c r="CC72" s="50" t="str">
        <x:f>IF(21&gt;'Настройки'!$B$3,"",IF(ISBLANK(Z72),IF('Настройки'!$B$9="Нулевой спрос",0,""),IF(Z72&lt;0,IF('Настройки'!$B$10="Исключить","",IF('Настройки'!$B$10="Абсолютные значения",ABS(Z72),Z72)),Z72)))</x:f>
      </x:c>
      <x:c r="CD72" s="50" t="str">
        <x:f>IF(22&gt;'Настройки'!$B$3,"",IF(ISBLANK(AA72),IF('Настройки'!$B$9="Нулевой спрос",0,""),IF(AA72&lt;0,IF('Настройки'!$B$10="Исключить","",IF('Настройки'!$B$10="Абсолютные значения",ABS(AA72),AA72)),AA72)))</x:f>
      </x:c>
      <x:c r="CE72" s="50" t="str">
        <x:f>IF(23&gt;'Настройки'!$B$3,"",IF(ISBLANK(AB72),IF('Настройки'!$B$9="Нулевой спрос",0,""),IF(AB72&lt;0,IF('Настройки'!$B$10="Исключить","",IF('Настройки'!$B$10="Абсолютные значения",ABS(AB72),AB72)),AB72)))</x:f>
      </x:c>
      <x:c r="CF72" s="50" t="str">
        <x:f>IF(24&gt;'Настройки'!$B$3,"",IF(ISBLANK(AC72),IF('Настройки'!$B$9="Нулевой спрос",0,""),IF(AC72&lt;0,IF('Настройки'!$B$10="Исключить","",IF('Настройки'!$B$10="Абсолютные значения",ABS(AC72),AC72)),AC72)))</x:f>
      </x:c>
      <x:c r="CG72" s="50" t="str">
        <x:f>IF(25&gt;'Настройки'!$B$3,"",IF(ISBLANK(AD72),IF('Настройки'!$B$9="Нулевой спрос",0,""),IF(AD72&lt;0,IF('Настройки'!$B$10="Исключить","",IF('Настройки'!$B$10="Абсолютные значения",ABS(AD72),AD72)),AD72)))</x:f>
      </x:c>
      <x:c r="CH72" s="50" t="str">
        <x:f>IF(26&gt;'Настройки'!$B$3,"",IF(ISBLANK(AE72),IF('Настройки'!$B$9="Нулевой спрос",0,""),IF(AE72&lt;0,IF('Настройки'!$B$10="Исключить","",IF('Настройки'!$B$10="Абсолютные значения",ABS(AE72),AE72)),AE72)))</x:f>
      </x:c>
      <x:c r="CI72" s="50" t="str">
        <x:f>IF(27&gt;'Настройки'!$B$3,"",IF(ISBLANK(AF72),IF('Настройки'!$B$9="Нулевой спрос",0,""),IF(AF72&lt;0,IF('Настройки'!$B$10="Исключить","",IF('Настройки'!$B$10="Абсолютные значения",ABS(AF72),AF72)),AF72)))</x:f>
      </x:c>
      <x:c r="CJ72" s="50" t="str">
        <x:f>IF(28&gt;'Настройки'!$B$3,"",IF(ISBLANK(AG72),IF('Настройки'!$B$9="Нулевой спрос",0,""),IF(AG72&lt;0,IF('Настройки'!$B$10="Исключить","",IF('Настройки'!$B$10="Абсолютные значения",ABS(AG72),AG72)),AG72)))</x:f>
      </x:c>
      <x:c r="CK72" s="50" t="str">
        <x:f>IF(29&gt;'Настройки'!$B$3,"",IF(ISBLANK(AH72),IF('Настройки'!$B$9="Нулевой спрос",0,""),IF(AH72&lt;0,IF('Настройки'!$B$10="Исключить","",IF('Настройки'!$B$10="Абсолютные значения",ABS(AH72),AH72)),AH72)))</x:f>
      </x:c>
      <x:c r="CL72" s="50" t="str">
        <x:f>IF(30&gt;'Настройки'!$B$3,"",IF(ISBLANK(AI72),IF('Настройки'!$B$9="Нулевой спрос",0,""),IF(AI72&lt;0,IF('Настройки'!$B$10="Исключить","",IF('Настройки'!$B$10="Абсолютные значения",ABS(AI72),AI72)),AI72)))</x:f>
      </x:c>
      <x:c r="CM72" s="50" t="str">
        <x:f>IF(31&gt;'Настройки'!$B$3,"",IF(ISBLANK(AJ72),IF('Настройки'!$B$9="Нулевой спрос",0,""),IF(AJ72&lt;0,IF('Настройки'!$B$10="Исключить","",IF('Настройки'!$B$10="Абсолютные значения",ABS(AJ72),AJ72)),AJ72)))</x:f>
      </x:c>
      <x:c r="CN72" s="50" t="str">
        <x:f>IF(32&gt;'Настройки'!$B$3,"",IF(ISBLANK(AK72),IF('Настройки'!$B$9="Нулевой спрос",0,""),IF(AK72&lt;0,IF('Настройки'!$B$10="Исключить","",IF('Настройки'!$B$10="Абсолютные значения",ABS(AK72),AK72)),AK72)))</x:f>
      </x:c>
      <x:c r="CO72" s="50" t="str">
        <x:f>IF(33&gt;'Настройки'!$B$3,"",IF(ISBLANK(AL72),IF('Настройки'!$B$9="Нулевой спрос",0,""),IF(AL72&lt;0,IF('Настройки'!$B$10="Исключить","",IF('Настройки'!$B$10="Абсолютные значения",ABS(AL72),AL72)),AL72)))</x:f>
      </x:c>
      <x:c r="CP72" s="50" t="str">
        <x:f>IF(34&gt;'Настройки'!$B$3,"",IF(ISBLANK(AM72),IF('Настройки'!$B$9="Нулевой спрос",0,""),IF(AM72&lt;0,IF('Настройки'!$B$10="Исключить","",IF('Настройки'!$B$10="Абсолютные значения",ABS(AM72),AM72)),AM72)))</x:f>
      </x:c>
      <x:c r="CQ72" s="50" t="str">
        <x:f>IF(35&gt;'Настройки'!$B$3,"",IF(ISBLANK(AN72),IF('Настройки'!$B$9="Нулевой спрос",0,""),IF(AN72&lt;0,IF('Настройки'!$B$10="Исключить","",IF('Настройки'!$B$10="Абсолютные значения",ABS(AN72),AN72)),AN72)))</x:f>
      </x:c>
      <x:c r="CR72" s="50" t="str">
        <x:f>IF(36&gt;'Настройки'!$B$3,"",IF(ISBLANK(AO72),IF('Настройки'!$B$9="Нулевой спрос",0,""),IF(AO72&lt;0,IF('Настройки'!$B$10="Исключить","",IF('Настройки'!$B$10="Абсолютные значения",ABS(AO72),AO72)),AO72)))</x:f>
      </x:c>
      <x:c r="CS72" s="50" t="str">
        <x:f>IF(OR(1&gt;'Настройки'!$B$3,ISBLANK(BI72),BI72=0),"",BI72)</x:f>
      </x:c>
      <x:c r="CT72" s="50" t="str">
        <x:f>IF(OR(2&gt;'Настройки'!$B$3,ISBLANK(BJ72),BJ72=0),"",BJ72)</x:f>
      </x:c>
      <x:c r="CU72" s="50" t="str">
        <x:f>IF(OR(3&gt;'Настройки'!$B$3,ISBLANK(BK72),BK72=0),"",BK72)</x:f>
      </x:c>
      <x:c r="CV72" s="50" t="str">
        <x:f>IF(OR(4&gt;'Настройки'!$B$3,ISBLANK(BL72),BL72=0),"",BL72)</x:f>
      </x:c>
      <x:c r="CW72" s="50" t="str">
        <x:f>IF(OR(5&gt;'Настройки'!$B$3,ISBLANK(BM72),BM72=0),"",BM72)</x:f>
      </x:c>
      <x:c r="CX72" s="50" t="str">
        <x:f>IF(OR(6&gt;'Настройки'!$B$3,ISBLANK(BN72),BN72=0),"",BN72)</x:f>
      </x:c>
      <x:c r="CY72" s="50" t="str">
        <x:f>IF(OR(7&gt;'Настройки'!$B$3,ISBLANK(BO72),BO72=0),"",BO72)</x:f>
      </x:c>
      <x:c r="CZ72" s="50" t="str">
        <x:f>IF(OR(8&gt;'Настройки'!$B$3,ISBLANK(BP72),BP72=0),"",BP72)</x:f>
      </x:c>
      <x:c r="DA72" s="50" t="str">
        <x:f>IF(OR(9&gt;'Настройки'!$B$3,ISBLANK(BQ72),BQ72=0),"",BQ72)</x:f>
      </x:c>
      <x:c r="DB72" s="50" t="str">
        <x:f>IF(OR(10&gt;'Настройки'!$B$3,ISBLANK(BR72),BR72=0),"",BR72)</x:f>
      </x:c>
      <x:c r="DC72" s="50" t="str">
        <x:f>IF(OR(11&gt;'Настройки'!$B$3,ISBLANK(BS72),BS72=0),"",BS72)</x:f>
      </x:c>
      <x:c r="DD72" s="50" t="str">
        <x:f>IF(OR(12&gt;'Настройки'!$B$3,ISBLANK(BT72),BT72=0),"",BT72)</x:f>
      </x:c>
      <x:c r="DE72" s="50" t="str">
        <x:f>IF(OR(13&gt;'Настройки'!$B$3,ISBLANK(BU72),BU72=0),"",BU72)</x:f>
      </x:c>
      <x:c r="DF72" s="50" t="str">
        <x:f>IF(OR(14&gt;'Настройки'!$B$3,ISBLANK(BV72),BV72=0),"",BV72)</x:f>
      </x:c>
      <x:c r="DG72" s="50" t="str">
        <x:f>IF(OR(15&gt;'Настройки'!$B$3,ISBLANK(BW72),BW72=0),"",BW72)</x:f>
      </x:c>
      <x:c r="DH72" s="50" t="str">
        <x:f>IF(OR(16&gt;'Настройки'!$B$3,ISBLANK(BX72),BX72=0),"",BX72)</x:f>
      </x:c>
      <x:c r="DI72" s="50" t="str">
        <x:f>IF(OR(17&gt;'Настройки'!$B$3,ISBLANK(BY72),BY72=0),"",BY72)</x:f>
      </x:c>
      <x:c r="DJ72" s="50" t="str">
        <x:f>IF(OR(18&gt;'Настройки'!$B$3,ISBLANK(BZ72),BZ72=0),"",BZ72)</x:f>
      </x:c>
      <x:c r="DK72" s="50" t="str">
        <x:f>IF(OR(19&gt;'Настройки'!$B$3,ISBLANK(CA72),CA72=0),"",CA72)</x:f>
      </x:c>
      <x:c r="DL72" s="50" t="str">
        <x:f>IF(OR(20&gt;'Настройки'!$B$3,ISBLANK(CB72),CB72=0),"",CB72)</x:f>
      </x:c>
      <x:c r="DM72" s="50" t="str">
        <x:f>IF(OR(21&gt;'Настройки'!$B$3,ISBLANK(CC72),CC72=0),"",CC72)</x:f>
      </x:c>
      <x:c r="DN72" s="50" t="str">
        <x:f>IF(OR(22&gt;'Настройки'!$B$3,ISBLANK(CD72),CD72=0),"",CD72)</x:f>
      </x:c>
      <x:c r="DO72" s="50" t="str">
        <x:f>IF(OR(23&gt;'Настройки'!$B$3,ISBLANK(CE72),CE72=0),"",CE72)</x:f>
      </x:c>
      <x:c r="DP72" s="50" t="str">
        <x:f>IF(OR(24&gt;'Настройки'!$B$3,ISBLANK(CF72),CF72=0),"",CF72)</x:f>
      </x:c>
      <x:c r="DQ72" s="50" t="str">
        <x:f>IF(OR(25&gt;'Настройки'!$B$3,ISBLANK(CG72),CG72=0),"",CG72)</x:f>
      </x:c>
      <x:c r="DR72" s="50" t="str">
        <x:f>IF(OR(26&gt;'Настройки'!$B$3,ISBLANK(CH72),CH72=0),"",CH72)</x:f>
      </x:c>
      <x:c r="DS72" s="50" t="str">
        <x:f>IF(OR(27&gt;'Настройки'!$B$3,ISBLANK(CI72),CI72=0),"",CI72)</x:f>
      </x:c>
      <x:c r="DT72" s="50" t="str">
        <x:f>IF(OR(28&gt;'Настройки'!$B$3,ISBLANK(CJ72),CJ72=0),"",CJ72)</x:f>
      </x:c>
      <x:c r="DU72" s="50" t="str">
        <x:f>IF(OR(29&gt;'Настройки'!$B$3,ISBLANK(CK72),CK72=0),"",CK72)</x:f>
      </x:c>
      <x:c r="DV72" s="50" t="str">
        <x:f>IF(OR(30&gt;'Настройки'!$B$3,ISBLANK(CL72),CL72=0),"",CL72)</x:f>
      </x:c>
      <x:c r="DW72" s="50" t="str">
        <x:f>IF(OR(31&gt;'Настройки'!$B$3,ISBLANK(CM72),CM72=0),"",CM72)</x:f>
      </x:c>
      <x:c r="DX72" s="50" t="str">
        <x:f>IF(OR(32&gt;'Настройки'!$B$3,ISBLANK(CN72),CN72=0),"",CN72)</x:f>
      </x:c>
      <x:c r="DY72" s="50" t="str">
        <x:f>IF(OR(33&gt;'Настройки'!$B$3,ISBLANK(CO72),CO72=0),"",CO72)</x:f>
      </x:c>
      <x:c r="DZ72" s="50" t="str">
        <x:f>IF(OR(34&gt;'Настройки'!$B$3,ISBLANK(CP72),CP72=0),"",CP72)</x:f>
      </x:c>
      <x:c r="EA72" s="50" t="str">
        <x:f>IF(OR(35&gt;'Настройки'!$B$3,ISBLANK(CQ72),CQ72=0),"",CQ72)</x:f>
      </x:c>
      <x:c r="EB72" s="50" t="str">
        <x:f>IF(OR(36&gt;'Настройки'!$B$3,ISBLANK(CR72),CR72=0),"",CR72)</x:f>
      </x:c>
      <x:c r="EC72" s="50" t="str">
        <x:f>IF(A72="","",IF(OR(BB72="AZ",BB72="BZ"),10000+ROW(),IF(AZ72&gt;'Настройки'!$B$11,20000+ROW(),IF(BF72&lt;&gt;"Обычный",30000+ROW(),IF(AX72&lt;=0,40000+ROW(),"")))))</x:f>
      </x:c>
      <x:c r="ED72" s="50" t="str">
        <x:f>IF(EC72="","",COUNTIFS($EC$2:$EC$1001,"&gt;0",$EC$2:$EC$1001,"&lt;"&amp;EC72)+1)</x:f>
      </x:c>
    </x:row>
    <x:row r="73">
      <x:c r="A73" s="115"/>
      <x:c r="B73" s="115"/>
      <x:c r="C73" s="115"/>
      <x:c r="D73" s="118"/>
      <x:c r="E73" s="118"/>
      <x:c r="F73" s="118"/>
      <x:c r="G73" s="118"/>
      <x:c r="H73" s="118"/>
      <x:c r="I73" s="118"/>
      <x:c r="J73" s="118"/>
      <x:c r="K73" s="118"/>
      <x:c r="L73" s="118"/>
      <x:c r="M73" s="118"/>
      <x:c r="N73" s="118"/>
      <x:c r="O73" s="118"/>
      <x:c r="P73" s="118"/>
      <x:c r="Q73" s="118"/>
      <x:c r="R73" s="118"/>
      <x:c r="S73" s="118"/>
      <x:c r="T73" s="118"/>
      <x:c r="U73" s="118"/>
      <x:c r="V73" s="118"/>
      <x:c r="W73" s="118"/>
      <x:c r="X73" s="118"/>
      <x:c r="Y73" s="118"/>
      <x:c r="Z73" s="118"/>
      <x:c r="AA73" s="118"/>
      <x:c r="AB73" s="118"/>
      <x:c r="AC73" s="118"/>
      <x:c r="AD73" s="118"/>
      <x:c r="AE73" s="118"/>
      <x:c r="AF73" s="118"/>
      <x:c r="AG73" s="118"/>
      <x:c r="AH73" s="118"/>
      <x:c r="AI73" s="118"/>
      <x:c r="AJ73" s="118"/>
      <x:c r="AK73" s="118"/>
      <x:c r="AL73" s="118"/>
      <x:c r="AM73" s="118"/>
      <x:c r="AN73" s="118"/>
      <x:c r="AO73" s="118"/>
      <x:c r="AP73" s="115"/>
      <x:c r="AQ73" s="49" t="str">
        <x:f>IF(A73="","",COUNT(BI73:INDEX(BI73:CR73,1,'Настройки'!$B$3)))</x:f>
      </x:c>
      <x:c r="AR73" s="49" t="str">
        <x:f>IF(A73="","",SUM(BI73:INDEX(BI73:CR73,1,'Настройки'!$B$3)))</x:f>
      </x:c>
      <x:c r="AS73" s="58" t="str">
        <x:f>IF(A73="","",IF('Настройки'!$B$4="Стоимость потребления",AR73*D73,IF('Настройки'!$B$4="Количество",AR73,E73)))</x:f>
      </x:c>
      <x:c r="AT73" s="61" t="str">
        <x:f>IF(OR(A73="",AS73&lt;0,SUM($AS$2:$AS$1001)&lt;=0),"",AS73/SUM($AS$2:$AS$1001))</x:f>
      </x:c>
      <x:c r="AU73" s="61" t="str">
        <x:f>IF(OR(A73="",AS73&lt;0,SUM($AS$2:$AS$1001)&lt;=0),"",SUMIFS($AS$2:$AS$1001,$AS$2:$AS$1001,"&gt;"&amp;AS73)/SUM($AS$2:$AS$1001))</x:f>
      </x:c>
      <x:c r="AV73" s="61" t="str">
        <x:f>IF(OR(A73="",AS73&lt;0,SUM($AS$2:$AS$1001)&lt;=0),"",SUMIFS($AS$2:$AS$1001,$AS$2:$AS$1001,"&gt;="&amp;AS73)/SUM($AS$2:$AS$1001))</x:f>
      </x:c>
      <x:c r="AW73" s="49" t="str">
        <x:f>IF(A73="","",IF(SUM($AS$2:$AS$1001)&lt;=0,"Не определён",IF(AS73&lt;0,"Исключение",IF(AU73&lt;'Настройки'!$B$5,"A",IF(AU73&lt;'Настройки'!$B$6,"B","C")))))</x:f>
      </x:c>
      <x:c r="AX73" s="58" t="str">
        <x:f>IF(A73="","",IF(AQ73=0,"",AVERAGE(BI73:INDEX(BI73:CR73,1,'Настройки'!$B$3))))</x:f>
      </x:c>
      <x:c r="AY73" s="58" t="str">
        <x:f>IF(OR(A73="",AQ73=0),"",STDEVP(BI73:INDEX(BI73:CR73,1,'Настройки'!$B$3)))</x:f>
      </x:c>
      <x:c r="AZ73" s="61" t="str">
        <x:f>IF(OR(A73="",AQ73&lt;'Настройки'!$B$12,AX73&lt;=0,AND('Настройки'!$B$10="Блокировать",COUNTIF(F73:INDEX(F73:AO73,1,'Настройки'!$B$3),"&lt;0")&gt;0)),"",AY73/ABS(AX73))</x:f>
      </x:c>
      <x:c r="BA73" s="49" t="str">
        <x:f>IF(A73="","",IF(AND('Настройки'!$B$10="Блокировать",COUNTIF(F73:INDEX(F73:AO73,1,'Настройки'!$B$3),"&lt;0")&gt;0),"Не определён",IF(AQ73&lt;'Настройки'!$B$12,"Не определён",IF(AX73=0,"Нет спроса",IF(AX73&lt;0,"Не определён",IF(AZ73&lt;='Настройки'!$B$7,"X",IF(AZ73&lt;='Настройки'!$B$8,"Y","Z")))))))</x:f>
      </x:c>
      <x:c r="BB73" s="49" t="str">
        <x:f>IF(OR(A73="",LEN(AW73)&lt;&gt;1,LEN(BA73)&lt;&gt;1),"",AW73&amp;BA73)</x:f>
      </x:c>
      <x:c r="BC73" s="61" t="str">
        <x:f>IF(OR(A73="",AQ73=0),"",(COUNT(BI73:INDEX(BI73:CR73,1,'Настройки'!$B$3))-COUNT(CS73:INDEX(CS73:EB73,1,'Настройки'!$B$3)))/AQ73)</x:f>
      </x:c>
      <x:c r="BD73" s="64" t="str">
        <x:f>IF(OR(A73="",COUNT(CS73:INDEX(CS73:EB73,1,'Настройки'!$B$3))=0),"",AQ73/COUNT(CS73:INDEX(CS73:EB73,1,'Настройки'!$B$3)))</x:f>
      </x:c>
      <x:c r="BE73" s="64" t="str">
        <x:f>IF(OR(A73="",COUNT(CS73:INDEX(CS73:EB73,1,'Настройки'!$B$3))=0),"",IF(AVERAGE(CS73:INDEX(CS73:EB73,1,'Настройки'!$B$3))=0,"",(STDEVP(CS73:INDEX(CS73:EB73,1,'Настройки'!$B$3))/ABS(AVERAGE(CS73:INDEX(CS73:EB73,1,'Настройки'!$B$3))))^2))</x:f>
      </x:c>
      <x:c r="BF73" s="49" t="str">
        <x:f>IF(A73="","",IF(AQ73&lt;3,"Недостаточно",IF(AQ73&lt;6,"Предварительный","Обычный")))</x:f>
      </x:c>
      <x:c r="BG73" s="49" t="str">
        <x:f>IF(A73="","",IF(COUNTIF(F73:INDEX(F73:AO73,1,'Настройки'!$B$3),"&lt;0")&gt;0,IF('Настройки'!$B$10="Блокировать","Отрицательный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"),"")&amp;IF(AQ73&lt;3,"Недостаточно истории. ",IF(AQ73&lt;6,"Предварительная классификация. ",""))&amp;IF(AX73=0,"Нет спроса за горизонт. ","")&amp;IF(AZ73&gt;'Настройки'!$B$11,"Экстремальная вариативность. ",""))</x:f>
      </x:c>
      <x:c r="BH73" s="49" t="str">
        <x:f>IF(A73="","",IFERROR(VLOOKUP(BB73,'Настройки'!$D$3:$E$11,2,FALSE),"Сначала проверьте исходные данные и историю спроса.")&amp;" Уточните срок поставки, MOQ и критичность.")</x:f>
      </x:c>
      <x:c r="BI73" s="50" t="str">
        <x:f>IF(1&gt;'Настройки'!$B$3,"",IF(ISBLANK(F73),IF('Настройки'!$B$9="Нулевой спрос",0,""),IF(F73&lt;0,IF('Настройки'!$B$10="Исключить","",IF('Настройки'!$B$10="Абсолютные значения",ABS(F73),F73)),F73)))</x:f>
      </x:c>
      <x:c r="BJ73" s="50" t="str">
        <x:f>IF(2&gt;'Настройки'!$B$3,"",IF(ISBLANK(G73),IF('Настройки'!$B$9="Нулевой спрос",0,""),IF(G73&lt;0,IF('Настройки'!$B$10="Исключить","",IF('Настройки'!$B$10="Абсолютные значения",ABS(G73),G73)),G73)))</x:f>
      </x:c>
      <x:c r="BK73" s="50" t="str">
        <x:f>IF(3&gt;'Настройки'!$B$3,"",IF(ISBLANK(H73),IF('Настройки'!$B$9="Нулевой спрос",0,""),IF(H73&lt;0,IF('Настройки'!$B$10="Исключить","",IF('Настройки'!$B$10="Абсолютные значения",ABS(H73),H73)),H73)))</x:f>
      </x:c>
      <x:c r="BL73" s="50" t="str">
        <x:f>IF(4&gt;'Настройки'!$B$3,"",IF(ISBLANK(I73),IF('Настройки'!$B$9="Нулевой спрос",0,""),IF(I73&lt;0,IF('Настройки'!$B$10="Исключить","",IF('Настройки'!$B$10="Абсолютные значения",ABS(I73),I73)),I73)))</x:f>
      </x:c>
      <x:c r="BM73" s="50" t="str">
        <x:f>IF(5&gt;'Настройки'!$B$3,"",IF(ISBLANK(J73),IF('Настройки'!$B$9="Нулевой спрос",0,""),IF(J73&lt;0,IF('Настройки'!$B$10="Исключить","",IF('Настройки'!$B$10="Абсолютные значения",ABS(J73),J73)),J73)))</x:f>
      </x:c>
      <x:c r="BN73" s="50" t="str">
        <x:f>IF(6&gt;'Настройки'!$B$3,"",IF(ISBLANK(K73),IF('Настройки'!$B$9="Нулевой спрос",0,""),IF(K73&lt;0,IF('Настройки'!$B$10="Исключить","",IF('Настройки'!$B$10="Абсолютные значения",ABS(K73),K73)),K73)))</x:f>
      </x:c>
      <x:c r="BO73" s="50" t="str">
        <x:f>IF(7&gt;'Настройки'!$B$3,"",IF(ISBLANK(L73),IF('Настройки'!$B$9="Нулевой спрос",0,""),IF(L73&lt;0,IF('Настройки'!$B$10="Исключить","",IF('Настройки'!$B$10="Абсолютные значения",ABS(L73),L73)),L73)))</x:f>
      </x:c>
      <x:c r="BP73" s="50" t="str">
        <x:f>IF(8&gt;'Настройки'!$B$3,"",IF(ISBLANK(M73),IF('Настройки'!$B$9="Нулевой спрос",0,""),IF(M73&lt;0,IF('Настройки'!$B$10="Исключить","",IF('Настройки'!$B$10="Абсолютные значения",ABS(M73),M73)),M73)))</x:f>
      </x:c>
      <x:c r="BQ73" s="50" t="str">
        <x:f>IF(9&gt;'Настройки'!$B$3,"",IF(ISBLANK(N73),IF('Настройки'!$B$9="Нулевой спрос",0,""),IF(N73&lt;0,IF('Настройки'!$B$10="Исключить","",IF('Настройки'!$B$10="Абсолютные значения",ABS(N73),N73)),N73)))</x:f>
      </x:c>
      <x:c r="BR73" s="50" t="str">
        <x:f>IF(10&gt;'Настройки'!$B$3,"",IF(ISBLANK(O73),IF('Настройки'!$B$9="Нулевой спрос",0,""),IF(O73&lt;0,IF('Настройки'!$B$10="Исключить","",IF('Настройки'!$B$10="Абсолютные значения",ABS(O73),O73)),O73)))</x:f>
      </x:c>
      <x:c r="BS73" s="50" t="str">
        <x:f>IF(11&gt;'Настройки'!$B$3,"",IF(ISBLANK(P73),IF('Настройки'!$B$9="Нулевой спрос",0,""),IF(P73&lt;0,IF('Настройки'!$B$10="Исключить","",IF('Настройки'!$B$10="Абсолютные значения",ABS(P73),P73)),P73)))</x:f>
      </x:c>
      <x:c r="BT73" s="50" t="str">
        <x:f>IF(12&gt;'Настройки'!$B$3,"",IF(ISBLANK(Q73),IF('Настройки'!$B$9="Нулевой спрос",0,""),IF(Q73&lt;0,IF('Настройки'!$B$10="Исключить","",IF('Настройки'!$B$10="Абсолютные значения",ABS(Q73),Q73)),Q73)))</x:f>
      </x:c>
      <x:c r="BU73" s="50" t="str">
        <x:f>IF(13&gt;'Настройки'!$B$3,"",IF(ISBLANK(R73),IF('Настройки'!$B$9="Нулевой спрос",0,""),IF(R73&lt;0,IF('Настройки'!$B$10="Исключить","",IF('Настройки'!$B$10="Абсолютные значения",ABS(R73),R73)),R73)))</x:f>
      </x:c>
      <x:c r="BV73" s="50" t="str">
        <x:f>IF(14&gt;'Настройки'!$B$3,"",IF(ISBLANK(S73),IF('Настройки'!$B$9="Нулевой спрос",0,""),IF(S73&lt;0,IF('Настройки'!$B$10="Исключить","",IF('Настройки'!$B$10="Абсолютные значения",ABS(S73),S73)),S73)))</x:f>
      </x:c>
      <x:c r="BW73" s="50" t="str">
        <x:f>IF(15&gt;'Настройки'!$B$3,"",IF(ISBLANK(T73),IF('Настройки'!$B$9="Нулевой спрос",0,""),IF(T73&lt;0,IF('Настройки'!$B$10="Исключить","",IF('Настройки'!$B$10="Абсолютные значения",ABS(T73),T73)),T73)))</x:f>
      </x:c>
      <x:c r="BX73" s="50" t="str">
        <x:f>IF(16&gt;'Настройки'!$B$3,"",IF(ISBLANK(U73),IF('Настройки'!$B$9="Нулевой спрос",0,""),IF(U73&lt;0,IF('Настройки'!$B$10="Исключить","",IF('Настройки'!$B$10="Абсолютные значения",ABS(U73),U73)),U73)))</x:f>
      </x:c>
      <x:c r="BY73" s="50" t="str">
        <x:f>IF(17&gt;'Настройки'!$B$3,"",IF(ISBLANK(V73),IF('Настройки'!$B$9="Нулевой спрос",0,""),IF(V73&lt;0,IF('Настройки'!$B$10="Исключить","",IF('Настройки'!$B$10="Абсолютные значения",ABS(V73),V73)),V73)))</x:f>
      </x:c>
      <x:c r="BZ73" s="50" t="str">
        <x:f>IF(18&gt;'Настройки'!$B$3,"",IF(ISBLANK(W73),IF('Настройки'!$B$9="Нулевой спрос",0,""),IF(W73&lt;0,IF('Настройки'!$B$10="Исключить","",IF('Настройки'!$B$10="Абсолютные значения",ABS(W73),W73)),W73)))</x:f>
      </x:c>
      <x:c r="CA73" s="50" t="str">
        <x:f>IF(19&gt;'Настройки'!$B$3,"",IF(ISBLANK(X73),IF('Настройки'!$B$9="Нулевой спрос",0,""),IF(X73&lt;0,IF('Настройки'!$B$10="Исключить","",IF('Настройки'!$B$10="Абсолютные значения",ABS(X73),X73)),X73)))</x:f>
      </x:c>
      <x:c r="CB73" s="50" t="str">
        <x:f>IF(20&gt;'Настройки'!$B$3,"",IF(ISBLANK(Y73),IF('Настройки'!$B$9="Нулевой спрос",0,""),IF(Y73&lt;0,IF('Настройки'!$B$10="Исключить","",IF('Настройки'!$B$10="Абсолютные значения",ABS(Y73),Y73)),Y73)))</x:f>
      </x:c>
      <x:c r="CC73" s="50" t="str">
        <x:f>IF(21&gt;'Настройки'!$B$3,"",IF(ISBLANK(Z73),IF('Настройки'!$B$9="Нулевой спрос",0,""),IF(Z73&lt;0,IF('Настройки'!$B$10="Исключить","",IF('Настройки'!$B$10="Абсолютные значения",ABS(Z73),Z73)),Z73)))</x:f>
      </x:c>
      <x:c r="CD73" s="50" t="str">
        <x:f>IF(22&gt;'Настройки'!$B$3,"",IF(ISBLANK(AA73),IF('Настройки'!$B$9="Нулевой спрос",0,""),IF(AA73&lt;0,IF('Настройки'!$B$10="Исключить","",IF('Настройки'!$B$10="Абсолютные значения",ABS(AA73),AA73)),AA73)))</x:f>
      </x:c>
      <x:c r="CE73" s="50" t="str">
        <x:f>IF(23&gt;'Настройки'!$B$3,"",IF(ISBLANK(AB73),IF('Настройки'!$B$9="Нулевой спрос",0,""),IF(AB73&lt;0,IF('Настройки'!$B$10="Исключить","",IF('Настройки'!$B$10="Абсолютные значения",ABS(AB73),AB73)),AB73)))</x:f>
      </x:c>
      <x:c r="CF73" s="50" t="str">
        <x:f>IF(24&gt;'Настройки'!$B$3,"",IF(ISBLANK(AC73),IF('Настройки'!$B$9="Нулевой спрос",0,""),IF(AC73&lt;0,IF('Настройки'!$B$10="Исключить","",IF('Настройки'!$B$10="Абсолютные значения",ABS(AC73),AC73)),AC73)))</x:f>
      </x:c>
      <x:c r="CG73" s="50" t="str">
        <x:f>IF(25&gt;'Настройки'!$B$3,"",IF(ISBLANK(AD73),IF('Настройки'!$B$9="Нулевой спрос",0,""),IF(AD73&lt;0,IF('Настройки'!$B$10="Исключить","",IF('Настройки'!$B$10="Абсолютные значения",ABS(AD73),AD73)),AD73)))</x:f>
      </x:c>
      <x:c r="CH73" s="50" t="str">
        <x:f>IF(26&gt;'Настройки'!$B$3,"",IF(ISBLANK(AE73),IF('Настройки'!$B$9="Нулевой спрос",0,""),IF(AE73&lt;0,IF('Настройки'!$B$10="Исключить","",IF('Настройки'!$B$10="Абсолютные значения",ABS(AE73),AE73)),AE73)))</x:f>
      </x:c>
      <x:c r="CI73" s="50" t="str">
        <x:f>IF(27&gt;'Настройки'!$B$3,"",IF(ISBLANK(AF73),IF('Настройки'!$B$9="Нулевой спрос",0,""),IF(AF73&lt;0,IF('Настройки'!$B$10="Исключить","",IF('Настройки'!$B$10="Абсолютные значения",ABS(AF73),AF73)),AF73)))</x:f>
      </x:c>
      <x:c r="CJ73" s="50" t="str">
        <x:f>IF(28&gt;'Настройки'!$B$3,"",IF(ISBLANK(AG73),IF('Настройки'!$B$9="Нулевой спрос",0,""),IF(AG73&lt;0,IF('Настройки'!$B$10="Исключить","",IF('Настройки'!$B$10="Абсолютные значения",ABS(AG73),AG73)),AG73)))</x:f>
      </x:c>
      <x:c r="CK73" s="50" t="str">
        <x:f>IF(29&gt;'Настройки'!$B$3,"",IF(ISBLANK(AH73),IF('Настройки'!$B$9="Нулевой спрос",0,""),IF(AH73&lt;0,IF('Настройки'!$B$10="Исключить","",IF('Настройки'!$B$10="Абсолютные значения",ABS(AH73),AH73)),AH73)))</x:f>
      </x:c>
      <x:c r="CL73" s="50" t="str">
        <x:f>IF(30&gt;'Настройки'!$B$3,"",IF(ISBLANK(AI73),IF('Настройки'!$B$9="Нулевой спрос",0,""),IF(AI73&lt;0,IF('Настройки'!$B$10="Исключить","",IF('Настройки'!$B$10="Абсолютные значения",ABS(AI73),AI73)),AI73)))</x:f>
      </x:c>
      <x:c r="CM73" s="50" t="str">
        <x:f>IF(31&gt;'Настройки'!$B$3,"",IF(ISBLANK(AJ73),IF('Настройки'!$B$9="Нулевой спрос",0,""),IF(AJ73&lt;0,IF('Настройки'!$B$10="Исключить","",IF('Настройки'!$B$10="Абсолютные значения",ABS(AJ73),AJ73)),AJ73)))</x:f>
      </x:c>
      <x:c r="CN73" s="50" t="str">
        <x:f>IF(32&gt;'Настройки'!$B$3,"",IF(ISBLANK(AK73),IF('Настройки'!$B$9="Нулевой спрос",0,""),IF(AK73&lt;0,IF('Настройки'!$B$10="Исключить","",IF('Настройки'!$B$10="Абсолютные значения",ABS(AK73),AK73)),AK73)))</x:f>
      </x:c>
      <x:c r="CO73" s="50" t="str">
        <x:f>IF(33&gt;'Настройки'!$B$3,"",IF(ISBLANK(AL73),IF('Настройки'!$B$9="Нулевой спрос",0,""),IF(AL73&lt;0,IF('Настройки'!$B$10="Исключить","",IF('Настройки'!$B$10="Абсолютные значения",ABS(AL73),AL73)),AL73)))</x:f>
      </x:c>
      <x:c r="CP73" s="50" t="str">
        <x:f>IF(34&gt;'Настройки'!$B$3,"",IF(ISBLANK(AM73),IF('Настройки'!$B$9="Нулевой спрос",0,""),IF(AM73&lt;0,IF('Настройки'!$B$10="Исключить","",IF('Настройки'!$B$10="Абсолютные значения",ABS(AM73),AM73)),AM73)))</x:f>
      </x:c>
      <x:c r="CQ73" s="50" t="str">
        <x:f>IF(35&gt;'Настройки'!$B$3,"",IF(ISBLANK(AN73),IF('Настройки'!$B$9="Нулевой спрос",0,""),IF(AN73&lt;0,IF('Настройки'!$B$10="Исключить","",IF('Настройки'!$B$10="Абсолютные значения",ABS(AN73),AN73)),AN73)))</x:f>
      </x:c>
      <x:c r="CR73" s="50" t="str">
        <x:f>IF(36&gt;'Настройки'!$B$3,"",IF(ISBLANK(AO73),IF('Настройки'!$B$9="Нулевой спрос",0,""),IF(AO73&lt;0,IF('Настройки'!$B$10="Исключить","",IF('Настройки'!$B$10="Абсолютные значения",ABS(AO73),AO73)),AO73)))</x:f>
      </x:c>
      <x:c r="CS73" s="50" t="str">
        <x:f>IF(OR(1&gt;'Настройки'!$B$3,ISBLANK(BI73),BI73=0),"",BI73)</x:f>
      </x:c>
      <x:c r="CT73" s="50" t="str">
        <x:f>IF(OR(2&gt;'Настройки'!$B$3,ISBLANK(BJ73),BJ73=0),"",BJ73)</x:f>
      </x:c>
      <x:c r="CU73" s="50" t="str">
        <x:f>IF(OR(3&gt;'Настройки'!$B$3,ISBLANK(BK73),BK73=0),"",BK73)</x:f>
      </x:c>
      <x:c r="CV73" s="50" t="str">
        <x:f>IF(OR(4&gt;'Настройки'!$B$3,ISBLANK(BL73),BL73=0),"",BL73)</x:f>
      </x:c>
      <x:c r="CW73" s="50" t="str">
        <x:f>IF(OR(5&gt;'Настройки'!$B$3,ISBLANK(BM73),BM73=0),"",BM73)</x:f>
      </x:c>
      <x:c r="CX73" s="50" t="str">
        <x:f>IF(OR(6&gt;'Настройки'!$B$3,ISBLANK(BN73),BN73=0),"",BN73)</x:f>
      </x:c>
      <x:c r="CY73" s="50" t="str">
        <x:f>IF(OR(7&gt;'Настройки'!$B$3,ISBLANK(BO73),BO73=0),"",BO73)</x:f>
      </x:c>
      <x:c r="CZ73" s="50" t="str">
        <x:f>IF(OR(8&gt;'Настройки'!$B$3,ISBLANK(BP73),BP73=0),"",BP73)</x:f>
      </x:c>
      <x:c r="DA73" s="50" t="str">
        <x:f>IF(OR(9&gt;'Настройки'!$B$3,ISBLANK(BQ73),BQ73=0),"",BQ73)</x:f>
      </x:c>
      <x:c r="DB73" s="50" t="str">
        <x:f>IF(OR(10&gt;'Настройки'!$B$3,ISBLANK(BR73),BR73=0),"",BR73)</x:f>
      </x:c>
      <x:c r="DC73" s="50" t="str">
        <x:f>IF(OR(11&gt;'Настройки'!$B$3,ISBLANK(BS73),BS73=0),"",BS73)</x:f>
      </x:c>
      <x:c r="DD73" s="50" t="str">
        <x:f>IF(OR(12&gt;'Настройки'!$B$3,ISBLANK(BT73),BT73=0),"",BT73)</x:f>
      </x:c>
      <x:c r="DE73" s="50" t="str">
        <x:f>IF(OR(13&gt;'Настройки'!$B$3,ISBLANK(BU73),BU73=0),"",BU73)</x:f>
      </x:c>
      <x:c r="DF73" s="50" t="str">
        <x:f>IF(OR(14&gt;'Настройки'!$B$3,ISBLANK(BV73),BV73=0),"",BV73)</x:f>
      </x:c>
      <x:c r="DG73" s="50" t="str">
        <x:f>IF(OR(15&gt;'Настройки'!$B$3,ISBLANK(BW73),BW73=0),"",BW73)</x:f>
      </x:c>
      <x:c r="DH73" s="50" t="str">
        <x:f>IF(OR(16&gt;'Настройки'!$B$3,ISBLANK(BX73),BX73=0),"",BX73)</x:f>
      </x:c>
      <x:c r="DI73" s="50" t="str">
        <x:f>IF(OR(17&gt;'Настройки'!$B$3,ISBLANK(BY73),BY73=0),"",BY73)</x:f>
      </x:c>
      <x:c r="DJ73" s="50" t="str">
        <x:f>IF(OR(18&gt;'Настройки'!$B$3,ISBLANK(BZ73),BZ73=0),"",BZ73)</x:f>
      </x:c>
      <x:c r="DK73" s="50" t="str">
        <x:f>IF(OR(19&gt;'Настройки'!$B$3,ISBLANK(CA73),CA73=0),"",CA73)</x:f>
      </x:c>
      <x:c r="DL73" s="50" t="str">
        <x:f>IF(OR(20&gt;'Настройки'!$B$3,ISBLANK(CB73),CB73=0),"",CB73)</x:f>
      </x:c>
      <x:c r="DM73" s="50" t="str">
        <x:f>IF(OR(21&gt;'Настройки'!$B$3,ISBLANK(CC73),CC73=0),"",CC73)</x:f>
      </x:c>
      <x:c r="DN73" s="50" t="str">
        <x:f>IF(OR(22&gt;'Настройки'!$B$3,ISBLANK(CD73),CD73=0),"",CD73)</x:f>
      </x:c>
      <x:c r="DO73" s="50" t="str">
        <x:f>IF(OR(23&gt;'Настройки'!$B$3,ISBLANK(CE73),CE73=0),"",CE73)</x:f>
      </x:c>
      <x:c r="DP73" s="50" t="str">
        <x:f>IF(OR(24&gt;'Настройки'!$B$3,ISBLANK(CF73),CF73=0),"",CF73)</x:f>
      </x:c>
      <x:c r="DQ73" s="50" t="str">
        <x:f>IF(OR(25&gt;'Настройки'!$B$3,ISBLANK(CG73),CG73=0),"",CG73)</x:f>
      </x:c>
      <x:c r="DR73" s="50" t="str">
        <x:f>IF(OR(26&gt;'Настройки'!$B$3,ISBLANK(CH73),CH73=0),"",CH73)</x:f>
      </x:c>
      <x:c r="DS73" s="50" t="str">
        <x:f>IF(OR(27&gt;'Настройки'!$B$3,ISBLANK(CI73),CI73=0),"",CI73)</x:f>
      </x:c>
      <x:c r="DT73" s="50" t="str">
        <x:f>IF(OR(28&gt;'Настройки'!$B$3,ISBLANK(CJ73),CJ73=0),"",CJ73)</x:f>
      </x:c>
      <x:c r="DU73" s="50" t="str">
        <x:f>IF(OR(29&gt;'Настройки'!$B$3,ISBLANK(CK73),CK73=0),"",CK73)</x:f>
      </x:c>
      <x:c r="DV73" s="50" t="str">
        <x:f>IF(OR(30&gt;'Настройки'!$B$3,ISBLANK(CL73),CL73=0),"",CL73)</x:f>
      </x:c>
      <x:c r="DW73" s="50" t="str">
        <x:f>IF(OR(31&gt;'Настройки'!$B$3,ISBLANK(CM73),CM73=0),"",CM73)</x:f>
      </x:c>
      <x:c r="DX73" s="50" t="str">
        <x:f>IF(OR(32&gt;'Настройки'!$B$3,ISBLANK(CN73),CN73=0),"",CN73)</x:f>
      </x:c>
      <x:c r="DY73" s="50" t="str">
        <x:f>IF(OR(33&gt;'Настройки'!$B$3,ISBLANK(CO73),CO73=0),"",CO73)</x:f>
      </x:c>
      <x:c r="DZ73" s="50" t="str">
        <x:f>IF(OR(34&gt;'Настройки'!$B$3,ISBLANK(CP73),CP73=0),"",CP73)</x:f>
      </x:c>
      <x:c r="EA73" s="50" t="str">
        <x:f>IF(OR(35&gt;'Настройки'!$B$3,ISBLANK(CQ73),CQ73=0),"",CQ73)</x:f>
      </x:c>
      <x:c r="EB73" s="50" t="str">
        <x:f>IF(OR(36&gt;'Настройки'!$B$3,ISBLANK(CR73),CR73=0),"",CR73)</x:f>
      </x:c>
      <x:c r="EC73" s="50" t="str">
        <x:f>IF(A73="","",IF(OR(BB73="AZ",BB73="BZ"),10000+ROW(),IF(AZ73&gt;'Настройки'!$B$11,20000+ROW(),IF(BF73&lt;&gt;"Обычный",30000+ROW(),IF(AX73&lt;=0,40000+ROW(),"")))))</x:f>
      </x:c>
      <x:c r="ED73" s="50" t="str">
        <x:f>IF(EC73="","",COUNTIFS($EC$2:$EC$1001,"&gt;0",$EC$2:$EC$1001,"&lt;"&amp;EC73)+1)</x:f>
      </x:c>
    </x:row>
    <x:row r="74">
      <x:c r="A74" s="115"/>
      <x:c r="B74" s="115"/>
      <x:c r="C74" s="115"/>
      <x:c r="D74" s="118"/>
      <x:c r="E74" s="118"/>
      <x:c r="F74" s="118"/>
      <x:c r="G74" s="118"/>
      <x:c r="H74" s="118"/>
      <x:c r="I74" s="118"/>
      <x:c r="J74" s="118"/>
      <x:c r="K74" s="118"/>
      <x:c r="L74" s="118"/>
      <x:c r="M74" s="118"/>
      <x:c r="N74" s="118"/>
      <x:c r="O74" s="118"/>
      <x:c r="P74" s="118"/>
      <x:c r="Q74" s="118"/>
      <x:c r="R74" s="118"/>
      <x:c r="S74" s="118"/>
      <x:c r="T74" s="118"/>
      <x:c r="U74" s="118"/>
      <x:c r="V74" s="118"/>
      <x:c r="W74" s="118"/>
      <x:c r="X74" s="118"/>
      <x:c r="Y74" s="118"/>
      <x:c r="Z74" s="118"/>
      <x:c r="AA74" s="118"/>
      <x:c r="AB74" s="118"/>
      <x:c r="AC74" s="118"/>
      <x:c r="AD74" s="118"/>
      <x:c r="AE74" s="118"/>
      <x:c r="AF74" s="118"/>
      <x:c r="AG74" s="118"/>
      <x:c r="AH74" s="118"/>
      <x:c r="AI74" s="118"/>
      <x:c r="AJ74" s="118"/>
      <x:c r="AK74" s="118"/>
      <x:c r="AL74" s="118"/>
      <x:c r="AM74" s="118"/>
      <x:c r="AN74" s="118"/>
      <x:c r="AO74" s="118"/>
      <x:c r="AP74" s="115"/>
      <x:c r="AQ74" s="49" t="str">
        <x:f>IF(A74="","",COUNT(BI74:INDEX(BI74:CR74,1,'Настройки'!$B$3)))</x:f>
      </x:c>
      <x:c r="AR74" s="49" t="str">
        <x:f>IF(A74="","",SUM(BI74:INDEX(BI74:CR74,1,'Настройки'!$B$3)))</x:f>
      </x:c>
      <x:c r="AS74" s="58" t="str">
        <x:f>IF(A74="","",IF('Настройки'!$B$4="Стоимость потребления",AR74*D74,IF('Настройки'!$B$4="Количество",AR74,E74)))</x:f>
      </x:c>
      <x:c r="AT74" s="61" t="str">
        <x:f>IF(OR(A74="",AS74&lt;0,SUM($AS$2:$AS$1001)&lt;=0),"",AS74/SUM($AS$2:$AS$1001))</x:f>
      </x:c>
      <x:c r="AU74" s="61" t="str">
        <x:f>IF(OR(A74="",AS74&lt;0,SUM($AS$2:$AS$1001)&lt;=0),"",SUMIFS($AS$2:$AS$1001,$AS$2:$AS$1001,"&gt;"&amp;AS74)/SUM($AS$2:$AS$1001))</x:f>
      </x:c>
      <x:c r="AV74" s="61" t="str">
        <x:f>IF(OR(A74="",AS74&lt;0,SUM($AS$2:$AS$1001)&lt;=0),"",SUMIFS($AS$2:$AS$1001,$AS$2:$AS$1001,"&gt;="&amp;AS74)/SUM($AS$2:$AS$1001))</x:f>
      </x:c>
      <x:c r="AW74" s="49" t="str">
        <x:f>IF(A74="","",IF(SUM($AS$2:$AS$1001)&lt;=0,"Не определён",IF(AS74&lt;0,"Исключение",IF(AU74&lt;'Настройки'!$B$5,"A",IF(AU74&lt;'Настройки'!$B$6,"B","C")))))</x:f>
      </x:c>
      <x:c r="AX74" s="58" t="str">
        <x:f>IF(A74="","",IF(AQ74=0,"",AVERAGE(BI74:INDEX(BI74:CR74,1,'Настройки'!$B$3))))</x:f>
      </x:c>
      <x:c r="AY74" s="58" t="str">
        <x:f>IF(OR(A74="",AQ74=0),"",STDEVP(BI74:INDEX(BI74:CR74,1,'Настройки'!$B$3)))</x:f>
      </x:c>
      <x:c r="AZ74" s="61" t="str">
        <x:f>IF(OR(A74="",AQ74&lt;'Настройки'!$B$12,AX74&lt;=0,AND('Настройки'!$B$10="Блокировать",COUNTIF(F74:INDEX(F74:AO74,1,'Настройки'!$B$3),"&lt;0")&gt;0)),"",AY74/ABS(AX74))</x:f>
      </x:c>
      <x:c r="BA74" s="49" t="str">
        <x:f>IF(A74="","",IF(AND('Настройки'!$B$10="Блокировать",COUNTIF(F74:INDEX(F74:AO74,1,'Настройки'!$B$3),"&lt;0")&gt;0),"Не определён",IF(AQ74&lt;'Настройки'!$B$12,"Не определён",IF(AX74=0,"Нет спроса",IF(AX74&lt;0,"Не определён",IF(AZ74&lt;='Настройки'!$B$7,"X",IF(AZ74&lt;='Настройки'!$B$8,"Y","Z")))))))</x:f>
      </x:c>
      <x:c r="BB74" s="49" t="str">
        <x:f>IF(OR(A74="",LEN(AW74)&lt;&gt;1,LEN(BA74)&lt;&gt;1),"",AW74&amp;BA74)</x:f>
      </x:c>
      <x:c r="BC74" s="61" t="str">
        <x:f>IF(OR(A74="",AQ74=0),"",(COUNT(BI74:INDEX(BI74:CR74,1,'Настройки'!$B$3))-COUNT(CS74:INDEX(CS74:EB74,1,'Настройки'!$B$3)))/AQ74)</x:f>
      </x:c>
      <x:c r="BD74" s="64" t="str">
        <x:f>IF(OR(A74="",COUNT(CS74:INDEX(CS74:EB74,1,'Настройки'!$B$3))=0),"",AQ74/COUNT(CS74:INDEX(CS74:EB74,1,'Настройки'!$B$3)))</x:f>
      </x:c>
      <x:c r="BE74" s="64" t="str">
        <x:f>IF(OR(A74="",COUNT(CS74:INDEX(CS74:EB74,1,'Настройки'!$B$3))=0),"",IF(AVERAGE(CS74:INDEX(CS74:EB74,1,'Настройки'!$B$3))=0,"",(STDEVP(CS74:INDEX(CS74:EB74,1,'Настройки'!$B$3))/ABS(AVERAGE(CS74:INDEX(CS74:EB74,1,'Настройки'!$B$3))))^2))</x:f>
      </x:c>
      <x:c r="BF74" s="49" t="str">
        <x:f>IF(A74="","",IF(AQ74&lt;3,"Недостаточно",IF(AQ74&lt;6,"Предварительный","Обычный")))</x:f>
      </x:c>
      <x:c r="BG74" s="49" t="str">
        <x:f>IF(A74="","",IF(COUNTIF(F74:INDEX(F74:AO74,1,'Настройки'!$B$3),"&lt;0")&gt;0,IF('Настройки'!$B$10="Блокировать","Отрицательный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"),"")&amp;IF(AQ74&lt;3,"Недостаточно истории. ",IF(AQ74&lt;6,"Предварительная классификация. ",""))&amp;IF(AX74=0,"Нет спроса за горизонт. ","")&amp;IF(AZ74&gt;'Настройки'!$B$11,"Экстремальная вариативность. ",""))</x:f>
      </x:c>
      <x:c r="BH74" s="49" t="str">
        <x:f>IF(A74="","",IFERROR(VLOOKUP(BB74,'Настройки'!$D$3:$E$11,2,FALSE),"Сначала проверьте исходные данные и историю спроса.")&amp;" Уточните срок поставки, MOQ и критичность.")</x:f>
      </x:c>
      <x:c r="BI74" s="50" t="str">
        <x:f>IF(1&gt;'Настройки'!$B$3,"",IF(ISBLANK(F74),IF('Настройки'!$B$9="Нулевой спрос",0,""),IF(F74&lt;0,IF('Настройки'!$B$10="Исключить","",IF('Настройки'!$B$10="Абсолютные значения",ABS(F74),F74)),F74)))</x:f>
      </x:c>
      <x:c r="BJ74" s="50" t="str">
        <x:f>IF(2&gt;'Настройки'!$B$3,"",IF(ISBLANK(G74),IF('Настройки'!$B$9="Нулевой спрос",0,""),IF(G74&lt;0,IF('Настройки'!$B$10="Исключить","",IF('Настройки'!$B$10="Абсолютные значения",ABS(G74),G74)),G74)))</x:f>
      </x:c>
      <x:c r="BK74" s="50" t="str">
        <x:f>IF(3&gt;'Настройки'!$B$3,"",IF(ISBLANK(H74),IF('Настройки'!$B$9="Нулевой спрос",0,""),IF(H74&lt;0,IF('Настройки'!$B$10="Исключить","",IF('Настройки'!$B$10="Абсолютные значения",ABS(H74),H74)),H74)))</x:f>
      </x:c>
      <x:c r="BL74" s="50" t="str">
        <x:f>IF(4&gt;'Настройки'!$B$3,"",IF(ISBLANK(I74),IF('Настройки'!$B$9="Нулевой спрос",0,""),IF(I74&lt;0,IF('Настройки'!$B$10="Исключить","",IF('Настройки'!$B$10="Абсолютные значения",ABS(I74),I74)),I74)))</x:f>
      </x:c>
      <x:c r="BM74" s="50" t="str">
        <x:f>IF(5&gt;'Настройки'!$B$3,"",IF(ISBLANK(J74),IF('Настройки'!$B$9="Нулевой спрос",0,""),IF(J74&lt;0,IF('Настройки'!$B$10="Исключить","",IF('Настройки'!$B$10="Абсолютные значения",ABS(J74),J74)),J74)))</x:f>
      </x:c>
      <x:c r="BN74" s="50" t="str">
        <x:f>IF(6&gt;'Настройки'!$B$3,"",IF(ISBLANK(K74),IF('Настройки'!$B$9="Нулевой спрос",0,""),IF(K74&lt;0,IF('Настройки'!$B$10="Исключить","",IF('Настройки'!$B$10="Абсолютные значения",ABS(K74),K74)),K74)))</x:f>
      </x:c>
      <x:c r="BO74" s="50" t="str">
        <x:f>IF(7&gt;'Настройки'!$B$3,"",IF(ISBLANK(L74),IF('Настройки'!$B$9="Нулевой спрос",0,""),IF(L74&lt;0,IF('Настройки'!$B$10="Исключить","",IF('Настройки'!$B$10="Абсолютные значения",ABS(L74),L74)),L74)))</x:f>
      </x:c>
      <x:c r="BP74" s="50" t="str">
        <x:f>IF(8&gt;'Настройки'!$B$3,"",IF(ISBLANK(M74),IF('Настройки'!$B$9="Нулевой спрос",0,""),IF(M74&lt;0,IF('Настройки'!$B$10="Исключить","",IF('Настройки'!$B$10="Абсолютные значения",ABS(M74),M74)),M74)))</x:f>
      </x:c>
      <x:c r="BQ74" s="50" t="str">
        <x:f>IF(9&gt;'Настройки'!$B$3,"",IF(ISBLANK(N74),IF('Настройки'!$B$9="Нулевой спрос",0,""),IF(N74&lt;0,IF('Настройки'!$B$10="Исключить","",IF('Настройки'!$B$10="Абсолютные значения",ABS(N74),N74)),N74)))</x:f>
      </x:c>
      <x:c r="BR74" s="50" t="str">
        <x:f>IF(10&gt;'Настройки'!$B$3,"",IF(ISBLANK(O74),IF('Настройки'!$B$9="Нулевой спрос",0,""),IF(O74&lt;0,IF('Настройки'!$B$10="Исключить","",IF('Настройки'!$B$10="Абсолютные значения",ABS(O74),O74)),O74)))</x:f>
      </x:c>
      <x:c r="BS74" s="50" t="str">
        <x:f>IF(11&gt;'Настройки'!$B$3,"",IF(ISBLANK(P74),IF('Настройки'!$B$9="Нулевой спрос",0,""),IF(P74&lt;0,IF('Настройки'!$B$10="Исключить","",IF('Настройки'!$B$10="Абсолютные значения",ABS(P74),P74)),P74)))</x:f>
      </x:c>
      <x:c r="BT74" s="50" t="str">
        <x:f>IF(12&gt;'Настройки'!$B$3,"",IF(ISBLANK(Q74),IF('Настройки'!$B$9="Нулевой спрос",0,""),IF(Q74&lt;0,IF('Настройки'!$B$10="Исключить","",IF('Настройки'!$B$10="Абсолютные значения",ABS(Q74),Q74)),Q74)))</x:f>
      </x:c>
      <x:c r="BU74" s="50" t="str">
        <x:f>IF(13&gt;'Настройки'!$B$3,"",IF(ISBLANK(R74),IF('Настройки'!$B$9="Нулевой спрос",0,""),IF(R74&lt;0,IF('Настройки'!$B$10="Исключить","",IF('Настройки'!$B$10="Абсолютные значения",ABS(R74),R74)),R74)))</x:f>
      </x:c>
      <x:c r="BV74" s="50" t="str">
        <x:f>IF(14&gt;'Настройки'!$B$3,"",IF(ISBLANK(S74),IF('Настройки'!$B$9="Нулевой спрос",0,""),IF(S74&lt;0,IF('Настройки'!$B$10="Исключить","",IF('Настройки'!$B$10="Абсолютные значения",ABS(S74),S74)),S74)))</x:f>
      </x:c>
      <x:c r="BW74" s="50" t="str">
        <x:f>IF(15&gt;'Настройки'!$B$3,"",IF(ISBLANK(T74),IF('Настройки'!$B$9="Нулевой спрос",0,""),IF(T74&lt;0,IF('Настройки'!$B$10="Исключить","",IF('Настройки'!$B$10="Абсолютные значения",ABS(T74),T74)),T74)))</x:f>
      </x:c>
      <x:c r="BX74" s="50" t="str">
        <x:f>IF(16&gt;'Настройки'!$B$3,"",IF(ISBLANK(U74),IF('Настройки'!$B$9="Нулевой спрос",0,""),IF(U74&lt;0,IF('Настройки'!$B$10="Исключить","",IF('Настройки'!$B$10="Абсолютные значения",ABS(U74),U74)),U74)))</x:f>
      </x:c>
      <x:c r="BY74" s="50" t="str">
        <x:f>IF(17&gt;'Настройки'!$B$3,"",IF(ISBLANK(V74),IF('Настройки'!$B$9="Нулевой спрос",0,""),IF(V74&lt;0,IF('Настройки'!$B$10="Исключить","",IF('Настройки'!$B$10="Абсолютные значения",ABS(V74),V74)),V74)))</x:f>
      </x:c>
      <x:c r="BZ74" s="50" t="str">
        <x:f>IF(18&gt;'Настройки'!$B$3,"",IF(ISBLANK(W74),IF('Настройки'!$B$9="Нулевой спрос",0,""),IF(W74&lt;0,IF('Настройки'!$B$10="Исключить","",IF('Настройки'!$B$10="Абсолютные значения",ABS(W74),W74)),W74)))</x:f>
      </x:c>
      <x:c r="CA74" s="50" t="str">
        <x:f>IF(19&gt;'Настройки'!$B$3,"",IF(ISBLANK(X74),IF('Настройки'!$B$9="Нулевой спрос",0,""),IF(X74&lt;0,IF('Настройки'!$B$10="Исключить","",IF('Настройки'!$B$10="Абсолютные значения",ABS(X74),X74)),X74)))</x:f>
      </x:c>
      <x:c r="CB74" s="50" t="str">
        <x:f>IF(20&gt;'Настройки'!$B$3,"",IF(ISBLANK(Y74),IF('Настройки'!$B$9="Нулевой спрос",0,""),IF(Y74&lt;0,IF('Настройки'!$B$10="Исключить","",IF('Настройки'!$B$10="Абсолютные значения",ABS(Y74),Y74)),Y74)))</x:f>
      </x:c>
      <x:c r="CC74" s="50" t="str">
        <x:f>IF(21&gt;'Настройки'!$B$3,"",IF(ISBLANK(Z74),IF('Настройки'!$B$9="Нулевой спрос",0,""),IF(Z74&lt;0,IF('Настройки'!$B$10="Исключить","",IF('Настройки'!$B$10="Абсолютные значения",ABS(Z74),Z74)),Z74)))</x:f>
      </x:c>
      <x:c r="CD74" s="50" t="str">
        <x:f>IF(22&gt;'Настройки'!$B$3,"",IF(ISBLANK(AA74),IF('Настройки'!$B$9="Нулевой спрос",0,""),IF(AA74&lt;0,IF('Настройки'!$B$10="Исключить","",IF('Настройки'!$B$10="Абсолютные значения",ABS(AA74),AA74)),AA74)))</x:f>
      </x:c>
      <x:c r="CE74" s="50" t="str">
        <x:f>IF(23&gt;'Настройки'!$B$3,"",IF(ISBLANK(AB74),IF('Настройки'!$B$9="Нулевой спрос",0,""),IF(AB74&lt;0,IF('Настройки'!$B$10="Исключить","",IF('Настройки'!$B$10="Абсолютные значения",ABS(AB74),AB74)),AB74)))</x:f>
      </x:c>
      <x:c r="CF74" s="50" t="str">
        <x:f>IF(24&gt;'Настройки'!$B$3,"",IF(ISBLANK(AC74),IF('Настройки'!$B$9="Нулевой спрос",0,""),IF(AC74&lt;0,IF('Настройки'!$B$10="Исключить","",IF('Настройки'!$B$10="Абсолютные значения",ABS(AC74),AC74)),AC74)))</x:f>
      </x:c>
      <x:c r="CG74" s="50" t="str">
        <x:f>IF(25&gt;'Настройки'!$B$3,"",IF(ISBLANK(AD74),IF('Настройки'!$B$9="Нулевой спрос",0,""),IF(AD74&lt;0,IF('Настройки'!$B$10="Исключить","",IF('Настройки'!$B$10="Абсолютные значения",ABS(AD74),AD74)),AD74)))</x:f>
      </x:c>
      <x:c r="CH74" s="50" t="str">
        <x:f>IF(26&gt;'Настройки'!$B$3,"",IF(ISBLANK(AE74),IF('Настройки'!$B$9="Нулевой спрос",0,""),IF(AE74&lt;0,IF('Настройки'!$B$10="Исключить","",IF('Настройки'!$B$10="Абсолютные значения",ABS(AE74),AE74)),AE74)))</x:f>
      </x:c>
      <x:c r="CI74" s="50" t="str">
        <x:f>IF(27&gt;'Настройки'!$B$3,"",IF(ISBLANK(AF74),IF('Настройки'!$B$9="Нулевой спрос",0,""),IF(AF74&lt;0,IF('Настройки'!$B$10="Исключить","",IF('Настройки'!$B$10="Абсолютные значения",ABS(AF74),AF74)),AF74)))</x:f>
      </x:c>
      <x:c r="CJ74" s="50" t="str">
        <x:f>IF(28&gt;'Настройки'!$B$3,"",IF(ISBLANK(AG74),IF('Настройки'!$B$9="Нулевой спрос",0,""),IF(AG74&lt;0,IF('Настройки'!$B$10="Исключить","",IF('Настройки'!$B$10="Абсолютные значения",ABS(AG74),AG74)),AG74)))</x:f>
      </x:c>
      <x:c r="CK74" s="50" t="str">
        <x:f>IF(29&gt;'Настройки'!$B$3,"",IF(ISBLANK(AH74),IF('Настройки'!$B$9="Нулевой спрос",0,""),IF(AH74&lt;0,IF('Настройки'!$B$10="Исключить","",IF('Настройки'!$B$10="Абсолютные значения",ABS(AH74),AH74)),AH74)))</x:f>
      </x:c>
      <x:c r="CL74" s="50" t="str">
        <x:f>IF(30&gt;'Настройки'!$B$3,"",IF(ISBLANK(AI74),IF('Настройки'!$B$9="Нулевой спрос",0,""),IF(AI74&lt;0,IF('Настройки'!$B$10="Исключить","",IF('Настройки'!$B$10="Абсолютные значения",ABS(AI74),AI74)),AI74)))</x:f>
      </x:c>
      <x:c r="CM74" s="50" t="str">
        <x:f>IF(31&gt;'Настройки'!$B$3,"",IF(ISBLANK(AJ74),IF('Настройки'!$B$9="Нулевой спрос",0,""),IF(AJ74&lt;0,IF('Настройки'!$B$10="Исключить","",IF('Настройки'!$B$10="Абсолютные значения",ABS(AJ74),AJ74)),AJ74)))</x:f>
      </x:c>
      <x:c r="CN74" s="50" t="str">
        <x:f>IF(32&gt;'Настройки'!$B$3,"",IF(ISBLANK(AK74),IF('Настройки'!$B$9="Нулевой спрос",0,""),IF(AK74&lt;0,IF('Настройки'!$B$10="Исключить","",IF('Настройки'!$B$10="Абсолютные значения",ABS(AK74),AK74)),AK74)))</x:f>
      </x:c>
      <x:c r="CO74" s="50" t="str">
        <x:f>IF(33&gt;'Настройки'!$B$3,"",IF(ISBLANK(AL74),IF('Настройки'!$B$9="Нулевой спрос",0,""),IF(AL74&lt;0,IF('Настройки'!$B$10="Исключить","",IF('Настройки'!$B$10="Абсолютные значения",ABS(AL74),AL74)),AL74)))</x:f>
      </x:c>
      <x:c r="CP74" s="50" t="str">
        <x:f>IF(34&gt;'Настройки'!$B$3,"",IF(ISBLANK(AM74),IF('Настройки'!$B$9="Нулевой спрос",0,""),IF(AM74&lt;0,IF('Настройки'!$B$10="Исключить","",IF('Настройки'!$B$10="Абсолютные значения",ABS(AM74),AM74)),AM74)))</x:f>
      </x:c>
      <x:c r="CQ74" s="50" t="str">
        <x:f>IF(35&gt;'Настройки'!$B$3,"",IF(ISBLANK(AN74),IF('Настройки'!$B$9="Нулевой спрос",0,""),IF(AN74&lt;0,IF('Настройки'!$B$10="Исключить","",IF('Настройки'!$B$10="Абсолютные значения",ABS(AN74),AN74)),AN74)))</x:f>
      </x:c>
      <x:c r="CR74" s="50" t="str">
        <x:f>IF(36&gt;'Настройки'!$B$3,"",IF(ISBLANK(AO74),IF('Настройки'!$B$9="Нулевой спрос",0,""),IF(AO74&lt;0,IF('Настройки'!$B$10="Исключить","",IF('Настройки'!$B$10="Абсолютные значения",ABS(AO74),AO74)),AO74)))</x:f>
      </x:c>
      <x:c r="CS74" s="50" t="str">
        <x:f>IF(OR(1&gt;'Настройки'!$B$3,ISBLANK(BI74),BI74=0),"",BI74)</x:f>
      </x:c>
      <x:c r="CT74" s="50" t="str">
        <x:f>IF(OR(2&gt;'Настройки'!$B$3,ISBLANK(BJ74),BJ74=0),"",BJ74)</x:f>
      </x:c>
      <x:c r="CU74" s="50" t="str">
        <x:f>IF(OR(3&gt;'Настройки'!$B$3,ISBLANK(BK74),BK74=0),"",BK74)</x:f>
      </x:c>
      <x:c r="CV74" s="50" t="str">
        <x:f>IF(OR(4&gt;'Настройки'!$B$3,ISBLANK(BL74),BL74=0),"",BL74)</x:f>
      </x:c>
      <x:c r="CW74" s="50" t="str">
        <x:f>IF(OR(5&gt;'Настройки'!$B$3,ISBLANK(BM74),BM74=0),"",BM74)</x:f>
      </x:c>
      <x:c r="CX74" s="50" t="str">
        <x:f>IF(OR(6&gt;'Настройки'!$B$3,ISBLANK(BN74),BN74=0),"",BN74)</x:f>
      </x:c>
      <x:c r="CY74" s="50" t="str">
        <x:f>IF(OR(7&gt;'Настройки'!$B$3,ISBLANK(BO74),BO74=0),"",BO74)</x:f>
      </x:c>
      <x:c r="CZ74" s="50" t="str">
        <x:f>IF(OR(8&gt;'Настройки'!$B$3,ISBLANK(BP74),BP74=0),"",BP74)</x:f>
      </x:c>
      <x:c r="DA74" s="50" t="str">
        <x:f>IF(OR(9&gt;'Настройки'!$B$3,ISBLANK(BQ74),BQ74=0),"",BQ74)</x:f>
      </x:c>
      <x:c r="DB74" s="50" t="str">
        <x:f>IF(OR(10&gt;'Настройки'!$B$3,ISBLANK(BR74),BR74=0),"",BR74)</x:f>
      </x:c>
      <x:c r="DC74" s="50" t="str">
        <x:f>IF(OR(11&gt;'Настройки'!$B$3,ISBLANK(BS74),BS74=0),"",BS74)</x:f>
      </x:c>
      <x:c r="DD74" s="50" t="str">
        <x:f>IF(OR(12&gt;'Настройки'!$B$3,ISBLANK(BT74),BT74=0),"",BT74)</x:f>
      </x:c>
      <x:c r="DE74" s="50" t="str">
        <x:f>IF(OR(13&gt;'Настройки'!$B$3,ISBLANK(BU74),BU74=0),"",BU74)</x:f>
      </x:c>
      <x:c r="DF74" s="50" t="str">
        <x:f>IF(OR(14&gt;'Настройки'!$B$3,ISBLANK(BV74),BV74=0),"",BV74)</x:f>
      </x:c>
      <x:c r="DG74" s="50" t="str">
        <x:f>IF(OR(15&gt;'Настройки'!$B$3,ISBLANK(BW74),BW74=0),"",BW74)</x:f>
      </x:c>
      <x:c r="DH74" s="50" t="str">
        <x:f>IF(OR(16&gt;'Настройки'!$B$3,ISBLANK(BX74),BX74=0),"",BX74)</x:f>
      </x:c>
      <x:c r="DI74" s="50" t="str">
        <x:f>IF(OR(17&gt;'Настройки'!$B$3,ISBLANK(BY74),BY74=0),"",BY74)</x:f>
      </x:c>
      <x:c r="DJ74" s="50" t="str">
        <x:f>IF(OR(18&gt;'Настройки'!$B$3,ISBLANK(BZ74),BZ74=0),"",BZ74)</x:f>
      </x:c>
      <x:c r="DK74" s="50" t="str">
        <x:f>IF(OR(19&gt;'Настройки'!$B$3,ISBLANK(CA74),CA74=0),"",CA74)</x:f>
      </x:c>
      <x:c r="DL74" s="50" t="str">
        <x:f>IF(OR(20&gt;'Настройки'!$B$3,ISBLANK(CB74),CB74=0),"",CB74)</x:f>
      </x:c>
      <x:c r="DM74" s="50" t="str">
        <x:f>IF(OR(21&gt;'Настройки'!$B$3,ISBLANK(CC74),CC74=0),"",CC74)</x:f>
      </x:c>
      <x:c r="DN74" s="50" t="str">
        <x:f>IF(OR(22&gt;'Настройки'!$B$3,ISBLANK(CD74),CD74=0),"",CD74)</x:f>
      </x:c>
      <x:c r="DO74" s="50" t="str">
        <x:f>IF(OR(23&gt;'Настройки'!$B$3,ISBLANK(CE74),CE74=0),"",CE74)</x:f>
      </x:c>
      <x:c r="DP74" s="50" t="str">
        <x:f>IF(OR(24&gt;'Настройки'!$B$3,ISBLANK(CF74),CF74=0),"",CF74)</x:f>
      </x:c>
      <x:c r="DQ74" s="50" t="str">
        <x:f>IF(OR(25&gt;'Настройки'!$B$3,ISBLANK(CG74),CG74=0),"",CG74)</x:f>
      </x:c>
      <x:c r="DR74" s="50" t="str">
        <x:f>IF(OR(26&gt;'Настройки'!$B$3,ISBLANK(CH74),CH74=0),"",CH74)</x:f>
      </x:c>
      <x:c r="DS74" s="50" t="str">
        <x:f>IF(OR(27&gt;'Настройки'!$B$3,ISBLANK(CI74),CI74=0),"",CI74)</x:f>
      </x:c>
      <x:c r="DT74" s="50" t="str">
        <x:f>IF(OR(28&gt;'Настройки'!$B$3,ISBLANK(CJ74),CJ74=0),"",CJ74)</x:f>
      </x:c>
      <x:c r="DU74" s="50" t="str">
        <x:f>IF(OR(29&gt;'Настройки'!$B$3,ISBLANK(CK74),CK74=0),"",CK74)</x:f>
      </x:c>
      <x:c r="DV74" s="50" t="str">
        <x:f>IF(OR(30&gt;'Настройки'!$B$3,ISBLANK(CL74),CL74=0),"",CL74)</x:f>
      </x:c>
      <x:c r="DW74" s="50" t="str">
        <x:f>IF(OR(31&gt;'Настройки'!$B$3,ISBLANK(CM74),CM74=0),"",CM74)</x:f>
      </x:c>
      <x:c r="DX74" s="50" t="str">
        <x:f>IF(OR(32&gt;'Настройки'!$B$3,ISBLANK(CN74),CN74=0),"",CN74)</x:f>
      </x:c>
      <x:c r="DY74" s="50" t="str">
        <x:f>IF(OR(33&gt;'Настройки'!$B$3,ISBLANK(CO74),CO74=0),"",CO74)</x:f>
      </x:c>
      <x:c r="DZ74" s="50" t="str">
        <x:f>IF(OR(34&gt;'Настройки'!$B$3,ISBLANK(CP74),CP74=0),"",CP74)</x:f>
      </x:c>
      <x:c r="EA74" s="50" t="str">
        <x:f>IF(OR(35&gt;'Настройки'!$B$3,ISBLANK(CQ74),CQ74=0),"",CQ74)</x:f>
      </x:c>
      <x:c r="EB74" s="50" t="str">
        <x:f>IF(OR(36&gt;'Настройки'!$B$3,ISBLANK(CR74),CR74=0),"",CR74)</x:f>
      </x:c>
      <x:c r="EC74" s="50" t="str">
        <x:f>IF(A74="","",IF(OR(BB74="AZ",BB74="BZ"),10000+ROW(),IF(AZ74&gt;'Настройки'!$B$11,20000+ROW(),IF(BF74&lt;&gt;"Обычный",30000+ROW(),IF(AX74&lt;=0,40000+ROW(),"")))))</x:f>
      </x:c>
      <x:c r="ED74" s="50" t="str">
        <x:f>IF(EC74="","",COUNTIFS($EC$2:$EC$1001,"&gt;0",$EC$2:$EC$1001,"&lt;"&amp;EC74)+1)</x:f>
      </x:c>
    </x:row>
    <x:row r="75">
      <x:c r="A75" s="115"/>
      <x:c r="B75" s="115"/>
      <x:c r="C75" s="115"/>
      <x:c r="D75" s="118"/>
      <x:c r="E75" s="118"/>
      <x:c r="F75" s="118"/>
      <x:c r="G75" s="118"/>
      <x:c r="H75" s="118"/>
      <x:c r="I75" s="118"/>
      <x:c r="J75" s="118"/>
      <x:c r="K75" s="118"/>
      <x:c r="L75" s="118"/>
      <x:c r="M75" s="118"/>
      <x:c r="N75" s="118"/>
      <x:c r="O75" s="118"/>
      <x:c r="P75" s="118"/>
      <x:c r="Q75" s="118"/>
      <x:c r="R75" s="118"/>
      <x:c r="S75" s="118"/>
      <x:c r="T75" s="118"/>
      <x:c r="U75" s="118"/>
      <x:c r="V75" s="118"/>
      <x:c r="W75" s="118"/>
      <x:c r="X75" s="118"/>
      <x:c r="Y75" s="118"/>
      <x:c r="Z75" s="118"/>
      <x:c r="AA75" s="118"/>
      <x:c r="AB75" s="118"/>
      <x:c r="AC75" s="118"/>
      <x:c r="AD75" s="118"/>
      <x:c r="AE75" s="118"/>
      <x:c r="AF75" s="118"/>
      <x:c r="AG75" s="118"/>
      <x:c r="AH75" s="118"/>
      <x:c r="AI75" s="118"/>
      <x:c r="AJ75" s="118"/>
      <x:c r="AK75" s="118"/>
      <x:c r="AL75" s="118"/>
      <x:c r="AM75" s="118"/>
      <x:c r="AN75" s="118"/>
      <x:c r="AO75" s="118"/>
      <x:c r="AP75" s="115"/>
      <x:c r="AQ75" s="49" t="str">
        <x:f>IF(A75="","",COUNT(BI75:INDEX(BI75:CR75,1,'Настройки'!$B$3)))</x:f>
      </x:c>
      <x:c r="AR75" s="49" t="str">
        <x:f>IF(A75="","",SUM(BI75:INDEX(BI75:CR75,1,'Настройки'!$B$3)))</x:f>
      </x:c>
      <x:c r="AS75" s="58" t="str">
        <x:f>IF(A75="","",IF('Настройки'!$B$4="Стоимость потребления",AR75*D75,IF('Настройки'!$B$4="Количество",AR75,E75)))</x:f>
      </x:c>
      <x:c r="AT75" s="61" t="str">
        <x:f>IF(OR(A75="",AS75&lt;0,SUM($AS$2:$AS$1001)&lt;=0),"",AS75/SUM($AS$2:$AS$1001))</x:f>
      </x:c>
      <x:c r="AU75" s="61" t="str">
        <x:f>IF(OR(A75="",AS75&lt;0,SUM($AS$2:$AS$1001)&lt;=0),"",SUMIFS($AS$2:$AS$1001,$AS$2:$AS$1001,"&gt;"&amp;AS75)/SUM($AS$2:$AS$1001))</x:f>
      </x:c>
      <x:c r="AV75" s="61" t="str">
        <x:f>IF(OR(A75="",AS75&lt;0,SUM($AS$2:$AS$1001)&lt;=0),"",SUMIFS($AS$2:$AS$1001,$AS$2:$AS$1001,"&gt;="&amp;AS75)/SUM($AS$2:$AS$1001))</x:f>
      </x:c>
      <x:c r="AW75" s="49" t="str">
        <x:f>IF(A75="","",IF(SUM($AS$2:$AS$1001)&lt;=0,"Не определён",IF(AS75&lt;0,"Исключение",IF(AU75&lt;'Настройки'!$B$5,"A",IF(AU75&lt;'Настройки'!$B$6,"B","C")))))</x:f>
      </x:c>
      <x:c r="AX75" s="58" t="str">
        <x:f>IF(A75="","",IF(AQ75=0,"",AVERAGE(BI75:INDEX(BI75:CR75,1,'Настройки'!$B$3))))</x:f>
      </x:c>
      <x:c r="AY75" s="58" t="str">
        <x:f>IF(OR(A75="",AQ75=0),"",STDEVP(BI75:INDEX(BI75:CR75,1,'Настройки'!$B$3)))</x:f>
      </x:c>
      <x:c r="AZ75" s="61" t="str">
        <x:f>IF(OR(A75="",AQ75&lt;'Настройки'!$B$12,AX75&lt;=0,AND('Настройки'!$B$10="Блокировать",COUNTIF(F75:INDEX(F75:AO75,1,'Настройки'!$B$3),"&lt;0")&gt;0)),"",AY75/ABS(AX75))</x:f>
      </x:c>
      <x:c r="BA75" s="49" t="str">
        <x:f>IF(A75="","",IF(AND('Настройки'!$B$10="Блокировать",COUNTIF(F75:INDEX(F75:AO75,1,'Настройки'!$B$3),"&lt;0")&gt;0),"Не определён",IF(AQ75&lt;'Настройки'!$B$12,"Не определён",IF(AX75=0,"Нет спроса",IF(AX75&lt;0,"Не определён",IF(AZ75&lt;='Настройки'!$B$7,"X",IF(AZ75&lt;='Настройки'!$B$8,"Y","Z")))))))</x:f>
      </x:c>
      <x:c r="BB75" s="49" t="str">
        <x:f>IF(OR(A75="",LEN(AW75)&lt;&gt;1,LEN(BA75)&lt;&gt;1),"",AW75&amp;BA75)</x:f>
      </x:c>
      <x:c r="BC75" s="61" t="str">
        <x:f>IF(OR(A75="",AQ75=0),"",(COUNT(BI75:INDEX(BI75:CR75,1,'Настройки'!$B$3))-COUNT(CS75:INDEX(CS75:EB75,1,'Настройки'!$B$3)))/AQ75)</x:f>
      </x:c>
      <x:c r="BD75" s="64" t="str">
        <x:f>IF(OR(A75="",COUNT(CS75:INDEX(CS75:EB75,1,'Настройки'!$B$3))=0),"",AQ75/COUNT(CS75:INDEX(CS75:EB75,1,'Настройки'!$B$3)))</x:f>
      </x:c>
      <x:c r="BE75" s="64" t="str">
        <x:f>IF(OR(A75="",COUNT(CS75:INDEX(CS75:EB75,1,'Настройки'!$B$3))=0),"",IF(AVERAGE(CS75:INDEX(CS75:EB75,1,'Настройки'!$B$3))=0,"",(STDEVP(CS75:INDEX(CS75:EB75,1,'Настройки'!$B$3))/ABS(AVERAGE(CS75:INDEX(CS75:EB75,1,'Настройки'!$B$3))))^2))</x:f>
      </x:c>
      <x:c r="BF75" s="49" t="str">
        <x:f>IF(A75="","",IF(AQ75&lt;3,"Недостаточно",IF(AQ75&lt;6,"Предварительный","Обычный")))</x:f>
      </x:c>
      <x:c r="BG75" s="49" t="str">
        <x:f>IF(A75="","",IF(COUNTIF(F75:INDEX(F75:AO75,1,'Настройки'!$B$3),"&lt;0")&gt;0,IF('Настройки'!$B$10="Блокировать","Отрицательный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"),"")&amp;IF(AQ75&lt;3,"Недостаточно истории. ",IF(AQ75&lt;6,"Предварительная классификация. ",""))&amp;IF(AX75=0,"Нет спроса за горизонт. ","")&amp;IF(AZ75&gt;'Настройки'!$B$11,"Экстремальная вариативность. ",""))</x:f>
      </x:c>
      <x:c r="BH75" s="49" t="str">
        <x:f>IF(A75="","",IFERROR(VLOOKUP(BB75,'Настройки'!$D$3:$E$11,2,FALSE),"Сначала проверьте исходные данные и историю спроса.")&amp;" Уточните срок поставки, MOQ и критичность.")</x:f>
      </x:c>
      <x:c r="BI75" s="50" t="str">
        <x:f>IF(1&gt;'Настройки'!$B$3,"",IF(ISBLANK(F75),IF('Настройки'!$B$9="Нулевой спрос",0,""),IF(F75&lt;0,IF('Настройки'!$B$10="Исключить","",IF('Настройки'!$B$10="Абсолютные значения",ABS(F75),F75)),F75)))</x:f>
      </x:c>
      <x:c r="BJ75" s="50" t="str">
        <x:f>IF(2&gt;'Настройки'!$B$3,"",IF(ISBLANK(G75),IF('Настройки'!$B$9="Нулевой спрос",0,""),IF(G75&lt;0,IF('Настройки'!$B$10="Исключить","",IF('Настройки'!$B$10="Абсолютные значения",ABS(G75),G75)),G75)))</x:f>
      </x:c>
      <x:c r="BK75" s="50" t="str">
        <x:f>IF(3&gt;'Настройки'!$B$3,"",IF(ISBLANK(H75),IF('Настройки'!$B$9="Нулевой спрос",0,""),IF(H75&lt;0,IF('Настройки'!$B$10="Исключить","",IF('Настройки'!$B$10="Абсолютные значения",ABS(H75),H75)),H75)))</x:f>
      </x:c>
      <x:c r="BL75" s="50" t="str">
        <x:f>IF(4&gt;'Настройки'!$B$3,"",IF(ISBLANK(I75),IF('Настройки'!$B$9="Нулевой спрос",0,""),IF(I75&lt;0,IF('Настройки'!$B$10="Исключить","",IF('Настройки'!$B$10="Абсолютные значения",ABS(I75),I75)),I75)))</x:f>
      </x:c>
      <x:c r="BM75" s="50" t="str">
        <x:f>IF(5&gt;'Настройки'!$B$3,"",IF(ISBLANK(J75),IF('Настройки'!$B$9="Нулевой спрос",0,""),IF(J75&lt;0,IF('Настройки'!$B$10="Исключить","",IF('Настройки'!$B$10="Абсолютные значения",ABS(J75),J75)),J75)))</x:f>
      </x:c>
      <x:c r="BN75" s="50" t="str">
        <x:f>IF(6&gt;'Настройки'!$B$3,"",IF(ISBLANK(K75),IF('Настройки'!$B$9="Нулевой спрос",0,""),IF(K75&lt;0,IF('Настройки'!$B$10="Исключить","",IF('Настройки'!$B$10="Абсолютные значения",ABS(K75),K75)),K75)))</x:f>
      </x:c>
      <x:c r="BO75" s="50" t="str">
        <x:f>IF(7&gt;'Настройки'!$B$3,"",IF(ISBLANK(L75),IF('Настройки'!$B$9="Нулевой спрос",0,""),IF(L75&lt;0,IF('Настройки'!$B$10="Исключить","",IF('Настройки'!$B$10="Абсолютные значения",ABS(L75),L75)),L75)))</x:f>
      </x:c>
      <x:c r="BP75" s="50" t="str">
        <x:f>IF(8&gt;'Настройки'!$B$3,"",IF(ISBLANK(M75),IF('Настройки'!$B$9="Нулевой спрос",0,""),IF(M75&lt;0,IF('Настройки'!$B$10="Исключить","",IF('Настройки'!$B$10="Абсолютные значения",ABS(M75),M75)),M75)))</x:f>
      </x:c>
      <x:c r="BQ75" s="50" t="str">
        <x:f>IF(9&gt;'Настройки'!$B$3,"",IF(ISBLANK(N75),IF('Настройки'!$B$9="Нулевой спрос",0,""),IF(N75&lt;0,IF('Настройки'!$B$10="Исключить","",IF('Настройки'!$B$10="Абсолютные значения",ABS(N75),N75)),N75)))</x:f>
      </x:c>
      <x:c r="BR75" s="50" t="str">
        <x:f>IF(10&gt;'Настройки'!$B$3,"",IF(ISBLANK(O75),IF('Настройки'!$B$9="Нулевой спрос",0,""),IF(O75&lt;0,IF('Настройки'!$B$10="Исключить","",IF('Настройки'!$B$10="Абсолютные значения",ABS(O75),O75)),O75)))</x:f>
      </x:c>
      <x:c r="BS75" s="50" t="str">
        <x:f>IF(11&gt;'Настройки'!$B$3,"",IF(ISBLANK(P75),IF('Настройки'!$B$9="Нулевой спрос",0,""),IF(P75&lt;0,IF('Настройки'!$B$10="Исключить","",IF('Настройки'!$B$10="Абсолютные значения",ABS(P75),P75)),P75)))</x:f>
      </x:c>
      <x:c r="BT75" s="50" t="str">
        <x:f>IF(12&gt;'Настройки'!$B$3,"",IF(ISBLANK(Q75),IF('Настройки'!$B$9="Нулевой спрос",0,""),IF(Q75&lt;0,IF('Настройки'!$B$10="Исключить","",IF('Настройки'!$B$10="Абсолютные значения",ABS(Q75),Q75)),Q75)))</x:f>
      </x:c>
      <x:c r="BU75" s="50" t="str">
        <x:f>IF(13&gt;'Настройки'!$B$3,"",IF(ISBLANK(R75),IF('Настройки'!$B$9="Нулевой спрос",0,""),IF(R75&lt;0,IF('Настройки'!$B$10="Исключить","",IF('Настройки'!$B$10="Абсолютные значения",ABS(R75),R75)),R75)))</x:f>
      </x:c>
      <x:c r="BV75" s="50" t="str">
        <x:f>IF(14&gt;'Настройки'!$B$3,"",IF(ISBLANK(S75),IF('Настройки'!$B$9="Нулевой спрос",0,""),IF(S75&lt;0,IF('Настройки'!$B$10="Исключить","",IF('Настройки'!$B$10="Абсолютные значения",ABS(S75),S75)),S75)))</x:f>
      </x:c>
      <x:c r="BW75" s="50" t="str">
        <x:f>IF(15&gt;'Настройки'!$B$3,"",IF(ISBLANK(T75),IF('Настройки'!$B$9="Нулевой спрос",0,""),IF(T75&lt;0,IF('Настройки'!$B$10="Исключить","",IF('Настройки'!$B$10="Абсолютные значения",ABS(T75),T75)),T75)))</x:f>
      </x:c>
      <x:c r="BX75" s="50" t="str">
        <x:f>IF(16&gt;'Настройки'!$B$3,"",IF(ISBLANK(U75),IF('Настройки'!$B$9="Нулевой спрос",0,""),IF(U75&lt;0,IF('Настройки'!$B$10="Исключить","",IF('Настройки'!$B$10="Абсолютные значения",ABS(U75),U75)),U75)))</x:f>
      </x:c>
      <x:c r="BY75" s="50" t="str">
        <x:f>IF(17&gt;'Настройки'!$B$3,"",IF(ISBLANK(V75),IF('Настройки'!$B$9="Нулевой спрос",0,""),IF(V75&lt;0,IF('Настройки'!$B$10="Исключить","",IF('Настройки'!$B$10="Абсолютные значения",ABS(V75),V75)),V75)))</x:f>
      </x:c>
      <x:c r="BZ75" s="50" t="str">
        <x:f>IF(18&gt;'Настройки'!$B$3,"",IF(ISBLANK(W75),IF('Настройки'!$B$9="Нулевой спрос",0,""),IF(W75&lt;0,IF('Настройки'!$B$10="Исключить","",IF('Настройки'!$B$10="Абсолютные значения",ABS(W75),W75)),W75)))</x:f>
      </x:c>
      <x:c r="CA75" s="50" t="str">
        <x:f>IF(19&gt;'Настройки'!$B$3,"",IF(ISBLANK(X75),IF('Настройки'!$B$9="Нулевой спрос",0,""),IF(X75&lt;0,IF('Настройки'!$B$10="Исключить","",IF('Настройки'!$B$10="Абсолютные значения",ABS(X75),X75)),X75)))</x:f>
      </x:c>
      <x:c r="CB75" s="50" t="str">
        <x:f>IF(20&gt;'Настройки'!$B$3,"",IF(ISBLANK(Y75),IF('Настройки'!$B$9="Нулевой спрос",0,""),IF(Y75&lt;0,IF('Настройки'!$B$10="Исключить","",IF('Настройки'!$B$10="Абсолютные значения",ABS(Y75),Y75)),Y75)))</x:f>
      </x:c>
      <x:c r="CC75" s="50" t="str">
        <x:f>IF(21&gt;'Настройки'!$B$3,"",IF(ISBLANK(Z75),IF('Настройки'!$B$9="Нулевой спрос",0,""),IF(Z75&lt;0,IF('Настройки'!$B$10="Исключить","",IF('Настройки'!$B$10="Абсолютные значения",ABS(Z75),Z75)),Z75)))</x:f>
      </x:c>
      <x:c r="CD75" s="50" t="str">
        <x:f>IF(22&gt;'Настройки'!$B$3,"",IF(ISBLANK(AA75),IF('Настройки'!$B$9="Нулевой спрос",0,""),IF(AA75&lt;0,IF('Настройки'!$B$10="Исключить","",IF('Настройки'!$B$10="Абсолютные значения",ABS(AA75),AA75)),AA75)))</x:f>
      </x:c>
      <x:c r="CE75" s="50" t="str">
        <x:f>IF(23&gt;'Настройки'!$B$3,"",IF(ISBLANK(AB75),IF('Настройки'!$B$9="Нулевой спрос",0,""),IF(AB75&lt;0,IF('Настройки'!$B$10="Исключить","",IF('Настройки'!$B$10="Абсолютные значения",ABS(AB75),AB75)),AB75)))</x:f>
      </x:c>
      <x:c r="CF75" s="50" t="str">
        <x:f>IF(24&gt;'Настройки'!$B$3,"",IF(ISBLANK(AC75),IF('Настройки'!$B$9="Нулевой спрос",0,""),IF(AC75&lt;0,IF('Настройки'!$B$10="Исключить","",IF('Настройки'!$B$10="Абсолютные значения",ABS(AC75),AC75)),AC75)))</x:f>
      </x:c>
      <x:c r="CG75" s="50" t="str">
        <x:f>IF(25&gt;'Настройки'!$B$3,"",IF(ISBLANK(AD75),IF('Настройки'!$B$9="Нулевой спрос",0,""),IF(AD75&lt;0,IF('Настройки'!$B$10="Исключить","",IF('Настройки'!$B$10="Абсолютные значения",ABS(AD75),AD75)),AD75)))</x:f>
      </x:c>
      <x:c r="CH75" s="50" t="str">
        <x:f>IF(26&gt;'Настройки'!$B$3,"",IF(ISBLANK(AE75),IF('Настройки'!$B$9="Нулевой спрос",0,""),IF(AE75&lt;0,IF('Настройки'!$B$10="Исключить","",IF('Настройки'!$B$10="Абсолютные значения",ABS(AE75),AE75)),AE75)))</x:f>
      </x:c>
      <x:c r="CI75" s="50" t="str">
        <x:f>IF(27&gt;'Настройки'!$B$3,"",IF(ISBLANK(AF75),IF('Настройки'!$B$9="Нулевой спрос",0,""),IF(AF75&lt;0,IF('Настройки'!$B$10="Исключить","",IF('Настройки'!$B$10="Абсолютные значения",ABS(AF75),AF75)),AF75)))</x:f>
      </x:c>
      <x:c r="CJ75" s="50" t="str">
        <x:f>IF(28&gt;'Настройки'!$B$3,"",IF(ISBLANK(AG75),IF('Настройки'!$B$9="Нулевой спрос",0,""),IF(AG75&lt;0,IF('Настройки'!$B$10="Исключить","",IF('Настройки'!$B$10="Абсолютные значения",ABS(AG75),AG75)),AG75)))</x:f>
      </x:c>
      <x:c r="CK75" s="50" t="str">
        <x:f>IF(29&gt;'Настройки'!$B$3,"",IF(ISBLANK(AH75),IF('Настройки'!$B$9="Нулевой спрос",0,""),IF(AH75&lt;0,IF('Настройки'!$B$10="Исключить","",IF('Настройки'!$B$10="Абсолютные значения",ABS(AH75),AH75)),AH75)))</x:f>
      </x:c>
      <x:c r="CL75" s="50" t="str">
        <x:f>IF(30&gt;'Настройки'!$B$3,"",IF(ISBLANK(AI75),IF('Настройки'!$B$9="Нулевой спрос",0,""),IF(AI75&lt;0,IF('Настройки'!$B$10="Исключить","",IF('Настройки'!$B$10="Абсолютные значения",ABS(AI75),AI75)),AI75)))</x:f>
      </x:c>
      <x:c r="CM75" s="50" t="str">
        <x:f>IF(31&gt;'Настройки'!$B$3,"",IF(ISBLANK(AJ75),IF('Настройки'!$B$9="Нулевой спрос",0,""),IF(AJ75&lt;0,IF('Настройки'!$B$10="Исключить","",IF('Настройки'!$B$10="Абсолютные значения",ABS(AJ75),AJ75)),AJ75)))</x:f>
      </x:c>
      <x:c r="CN75" s="50" t="str">
        <x:f>IF(32&gt;'Настройки'!$B$3,"",IF(ISBLANK(AK75),IF('Настройки'!$B$9="Нулевой спрос",0,""),IF(AK75&lt;0,IF('Настройки'!$B$10="Исключить","",IF('Настройки'!$B$10="Абсолютные значения",ABS(AK75),AK75)),AK75)))</x:f>
      </x:c>
      <x:c r="CO75" s="50" t="str">
        <x:f>IF(33&gt;'Настройки'!$B$3,"",IF(ISBLANK(AL75),IF('Настройки'!$B$9="Нулевой спрос",0,""),IF(AL75&lt;0,IF('Настройки'!$B$10="Исключить","",IF('Настройки'!$B$10="Абсолютные значения",ABS(AL75),AL75)),AL75)))</x:f>
      </x:c>
      <x:c r="CP75" s="50" t="str">
        <x:f>IF(34&gt;'Настройки'!$B$3,"",IF(ISBLANK(AM75),IF('Настройки'!$B$9="Нулевой спрос",0,""),IF(AM75&lt;0,IF('Настройки'!$B$10="Исключить","",IF('Настройки'!$B$10="Абсолютные значения",ABS(AM75),AM75)),AM75)))</x:f>
      </x:c>
      <x:c r="CQ75" s="50" t="str">
        <x:f>IF(35&gt;'Настройки'!$B$3,"",IF(ISBLANK(AN75),IF('Настройки'!$B$9="Нулевой спрос",0,""),IF(AN75&lt;0,IF('Настройки'!$B$10="Исключить","",IF('Настройки'!$B$10="Абсолютные значения",ABS(AN75),AN75)),AN75)))</x:f>
      </x:c>
      <x:c r="CR75" s="50" t="str">
        <x:f>IF(36&gt;'Настройки'!$B$3,"",IF(ISBLANK(AO75),IF('Настройки'!$B$9="Нулевой спрос",0,""),IF(AO75&lt;0,IF('Настройки'!$B$10="Исключить","",IF('Настройки'!$B$10="Абсолютные значения",ABS(AO75),AO75)),AO75)))</x:f>
      </x:c>
      <x:c r="CS75" s="50" t="str">
        <x:f>IF(OR(1&gt;'Настройки'!$B$3,ISBLANK(BI75),BI75=0),"",BI75)</x:f>
      </x:c>
      <x:c r="CT75" s="50" t="str">
        <x:f>IF(OR(2&gt;'Настройки'!$B$3,ISBLANK(BJ75),BJ75=0),"",BJ75)</x:f>
      </x:c>
      <x:c r="CU75" s="50" t="str">
        <x:f>IF(OR(3&gt;'Настройки'!$B$3,ISBLANK(BK75),BK75=0),"",BK75)</x:f>
      </x:c>
      <x:c r="CV75" s="50" t="str">
        <x:f>IF(OR(4&gt;'Настройки'!$B$3,ISBLANK(BL75),BL75=0),"",BL75)</x:f>
      </x:c>
      <x:c r="CW75" s="50" t="str">
        <x:f>IF(OR(5&gt;'Настройки'!$B$3,ISBLANK(BM75),BM75=0),"",BM75)</x:f>
      </x:c>
      <x:c r="CX75" s="50" t="str">
        <x:f>IF(OR(6&gt;'Настройки'!$B$3,ISBLANK(BN75),BN75=0),"",BN75)</x:f>
      </x:c>
      <x:c r="CY75" s="50" t="str">
        <x:f>IF(OR(7&gt;'Настройки'!$B$3,ISBLANK(BO75),BO75=0),"",BO75)</x:f>
      </x:c>
      <x:c r="CZ75" s="50" t="str">
        <x:f>IF(OR(8&gt;'Настройки'!$B$3,ISBLANK(BP75),BP75=0),"",BP75)</x:f>
      </x:c>
      <x:c r="DA75" s="50" t="str">
        <x:f>IF(OR(9&gt;'Настройки'!$B$3,ISBLANK(BQ75),BQ75=0),"",BQ75)</x:f>
      </x:c>
      <x:c r="DB75" s="50" t="str">
        <x:f>IF(OR(10&gt;'Настройки'!$B$3,ISBLANK(BR75),BR75=0),"",BR75)</x:f>
      </x:c>
      <x:c r="DC75" s="50" t="str">
        <x:f>IF(OR(11&gt;'Настройки'!$B$3,ISBLANK(BS75),BS75=0),"",BS75)</x:f>
      </x:c>
      <x:c r="DD75" s="50" t="str">
        <x:f>IF(OR(12&gt;'Настройки'!$B$3,ISBLANK(BT75),BT75=0),"",BT75)</x:f>
      </x:c>
      <x:c r="DE75" s="50" t="str">
        <x:f>IF(OR(13&gt;'Настройки'!$B$3,ISBLANK(BU75),BU75=0),"",BU75)</x:f>
      </x:c>
      <x:c r="DF75" s="50" t="str">
        <x:f>IF(OR(14&gt;'Настройки'!$B$3,ISBLANK(BV75),BV75=0),"",BV75)</x:f>
      </x:c>
      <x:c r="DG75" s="50" t="str">
        <x:f>IF(OR(15&gt;'Настройки'!$B$3,ISBLANK(BW75),BW75=0),"",BW75)</x:f>
      </x:c>
      <x:c r="DH75" s="50" t="str">
        <x:f>IF(OR(16&gt;'Настройки'!$B$3,ISBLANK(BX75),BX75=0),"",BX75)</x:f>
      </x:c>
      <x:c r="DI75" s="50" t="str">
        <x:f>IF(OR(17&gt;'Настройки'!$B$3,ISBLANK(BY75),BY75=0),"",BY75)</x:f>
      </x:c>
      <x:c r="DJ75" s="50" t="str">
        <x:f>IF(OR(18&gt;'Настройки'!$B$3,ISBLANK(BZ75),BZ75=0),"",BZ75)</x:f>
      </x:c>
      <x:c r="DK75" s="50" t="str">
        <x:f>IF(OR(19&gt;'Настройки'!$B$3,ISBLANK(CA75),CA75=0),"",CA75)</x:f>
      </x:c>
      <x:c r="DL75" s="50" t="str">
        <x:f>IF(OR(20&gt;'Настройки'!$B$3,ISBLANK(CB75),CB75=0),"",CB75)</x:f>
      </x:c>
      <x:c r="DM75" s="50" t="str">
        <x:f>IF(OR(21&gt;'Настройки'!$B$3,ISBLANK(CC75),CC75=0),"",CC75)</x:f>
      </x:c>
      <x:c r="DN75" s="50" t="str">
        <x:f>IF(OR(22&gt;'Настройки'!$B$3,ISBLANK(CD75),CD75=0),"",CD75)</x:f>
      </x:c>
      <x:c r="DO75" s="50" t="str">
        <x:f>IF(OR(23&gt;'Настройки'!$B$3,ISBLANK(CE75),CE75=0),"",CE75)</x:f>
      </x:c>
      <x:c r="DP75" s="50" t="str">
        <x:f>IF(OR(24&gt;'Настройки'!$B$3,ISBLANK(CF75),CF75=0),"",CF75)</x:f>
      </x:c>
      <x:c r="DQ75" s="50" t="str">
        <x:f>IF(OR(25&gt;'Настройки'!$B$3,ISBLANK(CG75),CG75=0),"",CG75)</x:f>
      </x:c>
      <x:c r="DR75" s="50" t="str">
        <x:f>IF(OR(26&gt;'Настройки'!$B$3,ISBLANK(CH75),CH75=0),"",CH75)</x:f>
      </x:c>
      <x:c r="DS75" s="50" t="str">
        <x:f>IF(OR(27&gt;'Настройки'!$B$3,ISBLANK(CI75),CI75=0),"",CI75)</x:f>
      </x:c>
      <x:c r="DT75" s="50" t="str">
        <x:f>IF(OR(28&gt;'Настройки'!$B$3,ISBLANK(CJ75),CJ75=0),"",CJ75)</x:f>
      </x:c>
      <x:c r="DU75" s="50" t="str">
        <x:f>IF(OR(29&gt;'Настройки'!$B$3,ISBLANK(CK75),CK75=0),"",CK75)</x:f>
      </x:c>
      <x:c r="DV75" s="50" t="str">
        <x:f>IF(OR(30&gt;'Настройки'!$B$3,ISBLANK(CL75),CL75=0),"",CL75)</x:f>
      </x:c>
      <x:c r="DW75" s="50" t="str">
        <x:f>IF(OR(31&gt;'Настройки'!$B$3,ISBLANK(CM75),CM75=0),"",CM75)</x:f>
      </x:c>
      <x:c r="DX75" s="50" t="str">
        <x:f>IF(OR(32&gt;'Настройки'!$B$3,ISBLANK(CN75),CN75=0),"",CN75)</x:f>
      </x:c>
      <x:c r="DY75" s="50" t="str">
        <x:f>IF(OR(33&gt;'Настройки'!$B$3,ISBLANK(CO75),CO75=0),"",CO75)</x:f>
      </x:c>
      <x:c r="DZ75" s="50" t="str">
        <x:f>IF(OR(34&gt;'Настройки'!$B$3,ISBLANK(CP75),CP75=0),"",CP75)</x:f>
      </x:c>
      <x:c r="EA75" s="50" t="str">
        <x:f>IF(OR(35&gt;'Настройки'!$B$3,ISBLANK(CQ75),CQ75=0),"",CQ75)</x:f>
      </x:c>
      <x:c r="EB75" s="50" t="str">
        <x:f>IF(OR(36&gt;'Настройки'!$B$3,ISBLANK(CR75),CR75=0),"",CR75)</x:f>
      </x:c>
      <x:c r="EC75" s="50" t="str">
        <x:f>IF(A75="","",IF(OR(BB75="AZ",BB75="BZ"),10000+ROW(),IF(AZ75&gt;'Настройки'!$B$11,20000+ROW(),IF(BF75&lt;&gt;"Обычный",30000+ROW(),IF(AX75&lt;=0,40000+ROW(),"")))))</x:f>
      </x:c>
      <x:c r="ED75" s="50" t="str">
        <x:f>IF(EC75="","",COUNTIFS($EC$2:$EC$1001,"&gt;0",$EC$2:$EC$1001,"&lt;"&amp;EC75)+1)</x:f>
      </x:c>
    </x:row>
    <x:row r="76">
      <x:c r="A76" s="115"/>
      <x:c r="B76" s="115"/>
      <x:c r="C76" s="115"/>
      <x:c r="D76" s="118"/>
      <x:c r="E76" s="118"/>
      <x:c r="F76" s="118"/>
      <x:c r="G76" s="118"/>
      <x:c r="H76" s="118"/>
      <x:c r="I76" s="118"/>
      <x:c r="J76" s="118"/>
      <x:c r="K76" s="118"/>
      <x:c r="L76" s="118"/>
      <x:c r="M76" s="118"/>
      <x:c r="N76" s="118"/>
      <x:c r="O76" s="118"/>
      <x:c r="P76" s="118"/>
      <x:c r="Q76" s="118"/>
      <x:c r="R76" s="118"/>
      <x:c r="S76" s="118"/>
      <x:c r="T76" s="118"/>
      <x:c r="U76" s="118"/>
      <x:c r="V76" s="118"/>
      <x:c r="W76" s="118"/>
      <x:c r="X76" s="118"/>
      <x:c r="Y76" s="118"/>
      <x:c r="Z76" s="118"/>
      <x:c r="AA76" s="118"/>
      <x:c r="AB76" s="118"/>
      <x:c r="AC76" s="118"/>
      <x:c r="AD76" s="118"/>
      <x:c r="AE76" s="118"/>
      <x:c r="AF76" s="118"/>
      <x:c r="AG76" s="118"/>
      <x:c r="AH76" s="118"/>
      <x:c r="AI76" s="118"/>
      <x:c r="AJ76" s="118"/>
      <x:c r="AK76" s="118"/>
      <x:c r="AL76" s="118"/>
      <x:c r="AM76" s="118"/>
      <x:c r="AN76" s="118"/>
      <x:c r="AO76" s="118"/>
      <x:c r="AP76" s="115"/>
      <x:c r="AQ76" s="49" t="str">
        <x:f>IF(A76="","",COUNT(BI76:INDEX(BI76:CR76,1,'Настройки'!$B$3)))</x:f>
      </x:c>
      <x:c r="AR76" s="49" t="str">
        <x:f>IF(A76="","",SUM(BI76:INDEX(BI76:CR76,1,'Настройки'!$B$3)))</x:f>
      </x:c>
      <x:c r="AS76" s="58" t="str">
        <x:f>IF(A76="","",IF('Настройки'!$B$4="Стоимость потребления",AR76*D76,IF('Настройки'!$B$4="Количество",AR76,E76)))</x:f>
      </x:c>
      <x:c r="AT76" s="61" t="str">
        <x:f>IF(OR(A76="",AS76&lt;0,SUM($AS$2:$AS$1001)&lt;=0),"",AS76/SUM($AS$2:$AS$1001))</x:f>
      </x:c>
      <x:c r="AU76" s="61" t="str">
        <x:f>IF(OR(A76="",AS76&lt;0,SUM($AS$2:$AS$1001)&lt;=0),"",SUMIFS($AS$2:$AS$1001,$AS$2:$AS$1001,"&gt;"&amp;AS76)/SUM($AS$2:$AS$1001))</x:f>
      </x:c>
      <x:c r="AV76" s="61" t="str">
        <x:f>IF(OR(A76="",AS76&lt;0,SUM($AS$2:$AS$1001)&lt;=0),"",SUMIFS($AS$2:$AS$1001,$AS$2:$AS$1001,"&gt;="&amp;AS76)/SUM($AS$2:$AS$1001))</x:f>
      </x:c>
      <x:c r="AW76" s="49" t="str">
        <x:f>IF(A76="","",IF(SUM($AS$2:$AS$1001)&lt;=0,"Не определён",IF(AS76&lt;0,"Исключение",IF(AU76&lt;'Настройки'!$B$5,"A",IF(AU76&lt;'Настройки'!$B$6,"B","C")))))</x:f>
      </x:c>
      <x:c r="AX76" s="58" t="str">
        <x:f>IF(A76="","",IF(AQ76=0,"",AVERAGE(BI76:INDEX(BI76:CR76,1,'Настройки'!$B$3))))</x:f>
      </x:c>
      <x:c r="AY76" s="58" t="str">
        <x:f>IF(OR(A76="",AQ76=0),"",STDEVP(BI76:INDEX(BI76:CR76,1,'Настройки'!$B$3)))</x:f>
      </x:c>
      <x:c r="AZ76" s="61" t="str">
        <x:f>IF(OR(A76="",AQ76&lt;'Настройки'!$B$12,AX76&lt;=0,AND('Настройки'!$B$10="Блокировать",COUNTIF(F76:INDEX(F76:AO76,1,'Настройки'!$B$3),"&lt;0")&gt;0)),"",AY76/ABS(AX76))</x:f>
      </x:c>
      <x:c r="BA76" s="49" t="str">
        <x:f>IF(A76="","",IF(AND('Настройки'!$B$10="Блокировать",COUNTIF(F76:INDEX(F76:AO76,1,'Настройки'!$B$3),"&lt;0")&gt;0),"Не определён",IF(AQ76&lt;'Настройки'!$B$12,"Не определён",IF(AX76=0,"Нет спроса",IF(AX76&lt;0,"Не определён",IF(AZ76&lt;='Настройки'!$B$7,"X",IF(AZ76&lt;='Настройки'!$B$8,"Y","Z")))))))</x:f>
      </x:c>
      <x:c r="BB76" s="49" t="str">
        <x:f>IF(OR(A76="",LEN(AW76)&lt;&gt;1,LEN(BA76)&lt;&gt;1),"",AW76&amp;BA76)</x:f>
      </x:c>
      <x:c r="BC76" s="61" t="str">
        <x:f>IF(OR(A76="",AQ76=0),"",(COUNT(BI76:INDEX(BI76:CR76,1,'Настройки'!$B$3))-COUNT(CS76:INDEX(CS76:EB76,1,'Настройки'!$B$3)))/AQ76)</x:f>
      </x:c>
      <x:c r="BD76" s="64" t="str">
        <x:f>IF(OR(A76="",COUNT(CS76:INDEX(CS76:EB76,1,'Настройки'!$B$3))=0),"",AQ76/COUNT(CS76:INDEX(CS76:EB76,1,'Настройки'!$B$3)))</x:f>
      </x:c>
      <x:c r="BE76" s="64" t="str">
        <x:f>IF(OR(A76="",COUNT(CS76:INDEX(CS76:EB76,1,'Настройки'!$B$3))=0),"",IF(AVERAGE(CS76:INDEX(CS76:EB76,1,'Настройки'!$B$3))=0,"",(STDEVP(CS76:INDEX(CS76:EB76,1,'Настройки'!$B$3))/ABS(AVERAGE(CS76:INDEX(CS76:EB76,1,'Настройки'!$B$3))))^2))</x:f>
      </x:c>
      <x:c r="BF76" s="49" t="str">
        <x:f>IF(A76="","",IF(AQ76&lt;3,"Недостаточно",IF(AQ76&lt;6,"Предварительный","Обычный")))</x:f>
      </x:c>
      <x:c r="BG76" s="49" t="str">
        <x:f>IF(A76="","",IF(COUNTIF(F76:INDEX(F76:AO76,1,'Настройки'!$B$3),"&lt;0")&gt;0,IF('Настройки'!$B$10="Блокировать","Отрицательный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"),"")&amp;IF(AQ76&lt;3,"Недостаточно истории. ",IF(AQ76&lt;6,"Предварительная классификация. ",""))&amp;IF(AX76=0,"Нет спроса за горизонт. ","")&amp;IF(AZ76&gt;'Настройки'!$B$11,"Экстремальная вариативность. ",""))</x:f>
      </x:c>
      <x:c r="BH76" s="49" t="str">
        <x:f>IF(A76="","",IFERROR(VLOOKUP(BB76,'Настройки'!$D$3:$E$11,2,FALSE),"Сначала проверьте исходные данные и историю спроса.")&amp;" Уточните срок поставки, MOQ и критичность.")</x:f>
      </x:c>
      <x:c r="BI76" s="50" t="str">
        <x:f>IF(1&gt;'Настройки'!$B$3,"",IF(ISBLANK(F76),IF('Настройки'!$B$9="Нулевой спрос",0,""),IF(F76&lt;0,IF('Настройки'!$B$10="Исключить","",IF('Настройки'!$B$10="Абсолютные значения",ABS(F76),F76)),F76)))</x:f>
      </x:c>
      <x:c r="BJ76" s="50" t="str">
        <x:f>IF(2&gt;'Настройки'!$B$3,"",IF(ISBLANK(G76),IF('Настройки'!$B$9="Нулевой спрос",0,""),IF(G76&lt;0,IF('Настройки'!$B$10="Исключить","",IF('Настройки'!$B$10="Абсолютные значения",ABS(G76),G76)),G76)))</x:f>
      </x:c>
      <x:c r="BK76" s="50" t="str">
        <x:f>IF(3&gt;'Настройки'!$B$3,"",IF(ISBLANK(H76),IF('Настройки'!$B$9="Нулевой спрос",0,""),IF(H76&lt;0,IF('Настройки'!$B$10="Исключить","",IF('Настройки'!$B$10="Абсолютные значения",ABS(H76),H76)),H76)))</x:f>
      </x:c>
      <x:c r="BL76" s="50" t="str">
        <x:f>IF(4&gt;'Настройки'!$B$3,"",IF(ISBLANK(I76),IF('Настройки'!$B$9="Нулевой спрос",0,""),IF(I76&lt;0,IF('Настройки'!$B$10="Исключить","",IF('Настройки'!$B$10="Абсолютные значения",ABS(I76),I76)),I76)))</x:f>
      </x:c>
      <x:c r="BM76" s="50" t="str">
        <x:f>IF(5&gt;'Настройки'!$B$3,"",IF(ISBLANK(J76),IF('Настройки'!$B$9="Нулевой спрос",0,""),IF(J76&lt;0,IF('Настройки'!$B$10="Исключить","",IF('Настройки'!$B$10="Абсолютные значения",ABS(J76),J76)),J76)))</x:f>
      </x:c>
      <x:c r="BN76" s="50" t="str">
        <x:f>IF(6&gt;'Настройки'!$B$3,"",IF(ISBLANK(K76),IF('Настройки'!$B$9="Нулевой спрос",0,""),IF(K76&lt;0,IF('Настройки'!$B$10="Исключить","",IF('Настройки'!$B$10="Абсолютные значения",ABS(K76),K76)),K76)))</x:f>
      </x:c>
      <x:c r="BO76" s="50" t="str">
        <x:f>IF(7&gt;'Настройки'!$B$3,"",IF(ISBLANK(L76),IF('Настройки'!$B$9="Нулевой спрос",0,""),IF(L76&lt;0,IF('Настройки'!$B$10="Исключить","",IF('Настройки'!$B$10="Абсолютные значения",ABS(L76),L76)),L76)))</x:f>
      </x:c>
      <x:c r="BP76" s="50" t="str">
        <x:f>IF(8&gt;'Настройки'!$B$3,"",IF(ISBLANK(M76),IF('Настройки'!$B$9="Нулевой спрос",0,""),IF(M76&lt;0,IF('Настройки'!$B$10="Исключить","",IF('Настройки'!$B$10="Абсолютные значения",ABS(M76),M76)),M76)))</x:f>
      </x:c>
      <x:c r="BQ76" s="50" t="str">
        <x:f>IF(9&gt;'Настройки'!$B$3,"",IF(ISBLANK(N76),IF('Настройки'!$B$9="Нулевой спрос",0,""),IF(N76&lt;0,IF('Настройки'!$B$10="Исключить","",IF('Настройки'!$B$10="Абсолютные значения",ABS(N76),N76)),N76)))</x:f>
      </x:c>
      <x:c r="BR76" s="50" t="str">
        <x:f>IF(10&gt;'Настройки'!$B$3,"",IF(ISBLANK(O76),IF('Настройки'!$B$9="Нулевой спрос",0,""),IF(O76&lt;0,IF('Настройки'!$B$10="Исключить","",IF('Настройки'!$B$10="Абсолютные значения",ABS(O76),O76)),O76)))</x:f>
      </x:c>
      <x:c r="BS76" s="50" t="str">
        <x:f>IF(11&gt;'Настройки'!$B$3,"",IF(ISBLANK(P76),IF('Настройки'!$B$9="Нулевой спрос",0,""),IF(P76&lt;0,IF('Настройки'!$B$10="Исключить","",IF('Настройки'!$B$10="Абсолютные значения",ABS(P76),P76)),P76)))</x:f>
      </x:c>
      <x:c r="BT76" s="50" t="str">
        <x:f>IF(12&gt;'Настройки'!$B$3,"",IF(ISBLANK(Q76),IF('Настройки'!$B$9="Нулевой спрос",0,""),IF(Q76&lt;0,IF('Настройки'!$B$10="Исключить","",IF('Настройки'!$B$10="Абсолютные значения",ABS(Q76),Q76)),Q76)))</x:f>
      </x:c>
      <x:c r="BU76" s="50" t="str">
        <x:f>IF(13&gt;'Настройки'!$B$3,"",IF(ISBLANK(R76),IF('Настройки'!$B$9="Нулевой спрос",0,""),IF(R76&lt;0,IF('Настройки'!$B$10="Исключить","",IF('Настройки'!$B$10="Абсолютные значения",ABS(R76),R76)),R76)))</x:f>
      </x:c>
      <x:c r="BV76" s="50" t="str">
        <x:f>IF(14&gt;'Настройки'!$B$3,"",IF(ISBLANK(S76),IF('Настройки'!$B$9="Нулевой спрос",0,""),IF(S76&lt;0,IF('Настройки'!$B$10="Исключить","",IF('Настройки'!$B$10="Абсолютные значения",ABS(S76),S76)),S76)))</x:f>
      </x:c>
      <x:c r="BW76" s="50" t="str">
        <x:f>IF(15&gt;'Настройки'!$B$3,"",IF(ISBLANK(T76),IF('Настройки'!$B$9="Нулевой спрос",0,""),IF(T76&lt;0,IF('Настройки'!$B$10="Исключить","",IF('Настройки'!$B$10="Абсолютные значения",ABS(T76),T76)),T76)))</x:f>
      </x:c>
      <x:c r="BX76" s="50" t="str">
        <x:f>IF(16&gt;'Настройки'!$B$3,"",IF(ISBLANK(U76),IF('Настройки'!$B$9="Нулевой спрос",0,""),IF(U76&lt;0,IF('Настройки'!$B$10="Исключить","",IF('Настройки'!$B$10="Абсолютные значения",ABS(U76),U76)),U76)))</x:f>
      </x:c>
      <x:c r="BY76" s="50" t="str">
        <x:f>IF(17&gt;'Настройки'!$B$3,"",IF(ISBLANK(V76),IF('Настройки'!$B$9="Нулевой спрос",0,""),IF(V76&lt;0,IF('Настройки'!$B$10="Исключить","",IF('Настройки'!$B$10="Абсолютные значения",ABS(V76),V76)),V76)))</x:f>
      </x:c>
      <x:c r="BZ76" s="50" t="str">
        <x:f>IF(18&gt;'Настройки'!$B$3,"",IF(ISBLANK(W76),IF('Настройки'!$B$9="Нулевой спрос",0,""),IF(W76&lt;0,IF('Настройки'!$B$10="Исключить","",IF('Настройки'!$B$10="Абсолютные значения",ABS(W76),W76)),W76)))</x:f>
      </x:c>
      <x:c r="CA76" s="50" t="str">
        <x:f>IF(19&gt;'Настройки'!$B$3,"",IF(ISBLANK(X76),IF('Настройки'!$B$9="Нулевой спрос",0,""),IF(X76&lt;0,IF('Настройки'!$B$10="Исключить","",IF('Настройки'!$B$10="Абсолютные значения",ABS(X76),X76)),X76)))</x:f>
      </x:c>
      <x:c r="CB76" s="50" t="str">
        <x:f>IF(20&gt;'Настройки'!$B$3,"",IF(ISBLANK(Y76),IF('Настройки'!$B$9="Нулевой спрос",0,""),IF(Y76&lt;0,IF('Настройки'!$B$10="Исключить","",IF('Настройки'!$B$10="Абсолютные значения",ABS(Y76),Y76)),Y76)))</x:f>
      </x:c>
      <x:c r="CC76" s="50" t="str">
        <x:f>IF(21&gt;'Настройки'!$B$3,"",IF(ISBLANK(Z76),IF('Настройки'!$B$9="Нулевой спрос",0,""),IF(Z76&lt;0,IF('Настройки'!$B$10="Исключить","",IF('Настройки'!$B$10="Абсолютные значения",ABS(Z76),Z76)),Z76)))</x:f>
      </x:c>
      <x:c r="CD76" s="50" t="str">
        <x:f>IF(22&gt;'Настройки'!$B$3,"",IF(ISBLANK(AA76),IF('Настройки'!$B$9="Нулевой спрос",0,""),IF(AA76&lt;0,IF('Настройки'!$B$10="Исключить","",IF('Настройки'!$B$10="Абсолютные значения",ABS(AA76),AA76)),AA76)))</x:f>
      </x:c>
      <x:c r="CE76" s="50" t="str">
        <x:f>IF(23&gt;'Настройки'!$B$3,"",IF(ISBLANK(AB76),IF('Настройки'!$B$9="Нулевой спрос",0,""),IF(AB76&lt;0,IF('Настройки'!$B$10="Исключить","",IF('Настройки'!$B$10="Абсолютные значения",ABS(AB76),AB76)),AB76)))</x:f>
      </x:c>
      <x:c r="CF76" s="50" t="str">
        <x:f>IF(24&gt;'Настройки'!$B$3,"",IF(ISBLANK(AC76),IF('Настройки'!$B$9="Нулевой спрос",0,""),IF(AC76&lt;0,IF('Настройки'!$B$10="Исключить","",IF('Настройки'!$B$10="Абсолютные значения",ABS(AC76),AC76)),AC76)))</x:f>
      </x:c>
      <x:c r="CG76" s="50" t="str">
        <x:f>IF(25&gt;'Настройки'!$B$3,"",IF(ISBLANK(AD76),IF('Настройки'!$B$9="Нулевой спрос",0,""),IF(AD76&lt;0,IF('Настройки'!$B$10="Исключить","",IF('Настройки'!$B$10="Абсолютные значения",ABS(AD76),AD76)),AD76)))</x:f>
      </x:c>
      <x:c r="CH76" s="50" t="str">
        <x:f>IF(26&gt;'Настройки'!$B$3,"",IF(ISBLANK(AE76),IF('Настройки'!$B$9="Нулевой спрос",0,""),IF(AE76&lt;0,IF('Настройки'!$B$10="Исключить","",IF('Настройки'!$B$10="Абсолютные значения",ABS(AE76),AE76)),AE76)))</x:f>
      </x:c>
      <x:c r="CI76" s="50" t="str">
        <x:f>IF(27&gt;'Настройки'!$B$3,"",IF(ISBLANK(AF76),IF('Настройки'!$B$9="Нулевой спрос",0,""),IF(AF76&lt;0,IF('Настройки'!$B$10="Исключить","",IF('Настройки'!$B$10="Абсолютные значения",ABS(AF76),AF76)),AF76)))</x:f>
      </x:c>
      <x:c r="CJ76" s="50" t="str">
        <x:f>IF(28&gt;'Настройки'!$B$3,"",IF(ISBLANK(AG76),IF('Настройки'!$B$9="Нулевой спрос",0,""),IF(AG76&lt;0,IF('Настройки'!$B$10="Исключить","",IF('Настройки'!$B$10="Абсолютные значения",ABS(AG76),AG76)),AG76)))</x:f>
      </x:c>
      <x:c r="CK76" s="50" t="str">
        <x:f>IF(29&gt;'Настройки'!$B$3,"",IF(ISBLANK(AH76),IF('Настройки'!$B$9="Нулевой спрос",0,""),IF(AH76&lt;0,IF('Настройки'!$B$10="Исключить","",IF('Настройки'!$B$10="Абсолютные значения",ABS(AH76),AH76)),AH76)))</x:f>
      </x:c>
      <x:c r="CL76" s="50" t="str">
        <x:f>IF(30&gt;'Настройки'!$B$3,"",IF(ISBLANK(AI76),IF('Настройки'!$B$9="Нулевой спрос",0,""),IF(AI76&lt;0,IF('Настройки'!$B$10="Исключить","",IF('Настройки'!$B$10="Абсолютные значения",ABS(AI76),AI76)),AI76)))</x:f>
      </x:c>
      <x:c r="CM76" s="50" t="str">
        <x:f>IF(31&gt;'Настройки'!$B$3,"",IF(ISBLANK(AJ76),IF('Настройки'!$B$9="Нулевой спрос",0,""),IF(AJ76&lt;0,IF('Настройки'!$B$10="Исключить","",IF('Настройки'!$B$10="Абсолютные значения",ABS(AJ76),AJ76)),AJ76)))</x:f>
      </x:c>
      <x:c r="CN76" s="50" t="str">
        <x:f>IF(32&gt;'Настройки'!$B$3,"",IF(ISBLANK(AK76),IF('Настройки'!$B$9="Нулевой спрос",0,""),IF(AK76&lt;0,IF('Настройки'!$B$10="Исключить","",IF('Настройки'!$B$10="Абсолютные значения",ABS(AK76),AK76)),AK76)))</x:f>
      </x:c>
      <x:c r="CO76" s="50" t="str">
        <x:f>IF(33&gt;'Настройки'!$B$3,"",IF(ISBLANK(AL76),IF('Настройки'!$B$9="Нулевой спрос",0,""),IF(AL76&lt;0,IF('Настройки'!$B$10="Исключить","",IF('Настройки'!$B$10="Абсолютные значения",ABS(AL76),AL76)),AL76)))</x:f>
      </x:c>
      <x:c r="CP76" s="50" t="str">
        <x:f>IF(34&gt;'Настройки'!$B$3,"",IF(ISBLANK(AM76),IF('Настройки'!$B$9="Нулевой спрос",0,""),IF(AM76&lt;0,IF('Настройки'!$B$10="Исключить","",IF('Настройки'!$B$10="Абсолютные значения",ABS(AM76),AM76)),AM76)))</x:f>
      </x:c>
      <x:c r="CQ76" s="50" t="str">
        <x:f>IF(35&gt;'Настройки'!$B$3,"",IF(ISBLANK(AN76),IF('Настройки'!$B$9="Нулевой спрос",0,""),IF(AN76&lt;0,IF('Настройки'!$B$10="Исключить","",IF('Настройки'!$B$10="Абсолютные значения",ABS(AN76),AN76)),AN76)))</x:f>
      </x:c>
      <x:c r="CR76" s="50" t="str">
        <x:f>IF(36&gt;'Настройки'!$B$3,"",IF(ISBLANK(AO76),IF('Настройки'!$B$9="Нулевой спрос",0,""),IF(AO76&lt;0,IF('Настройки'!$B$10="Исключить","",IF('Настройки'!$B$10="Абсолютные значения",ABS(AO76),AO76)),AO76)))</x:f>
      </x:c>
      <x:c r="CS76" s="50" t="str">
        <x:f>IF(OR(1&gt;'Настройки'!$B$3,ISBLANK(BI76),BI76=0),"",BI76)</x:f>
      </x:c>
      <x:c r="CT76" s="50" t="str">
        <x:f>IF(OR(2&gt;'Настройки'!$B$3,ISBLANK(BJ76),BJ76=0),"",BJ76)</x:f>
      </x:c>
      <x:c r="CU76" s="50" t="str">
        <x:f>IF(OR(3&gt;'Настройки'!$B$3,ISBLANK(BK76),BK76=0),"",BK76)</x:f>
      </x:c>
      <x:c r="CV76" s="50" t="str">
        <x:f>IF(OR(4&gt;'Настройки'!$B$3,ISBLANK(BL76),BL76=0),"",BL76)</x:f>
      </x:c>
      <x:c r="CW76" s="50" t="str">
        <x:f>IF(OR(5&gt;'Настройки'!$B$3,ISBLANK(BM76),BM76=0),"",BM76)</x:f>
      </x:c>
      <x:c r="CX76" s="50" t="str">
        <x:f>IF(OR(6&gt;'Настройки'!$B$3,ISBLANK(BN76),BN76=0),"",BN76)</x:f>
      </x:c>
      <x:c r="CY76" s="50" t="str">
        <x:f>IF(OR(7&gt;'Настройки'!$B$3,ISBLANK(BO76),BO76=0),"",BO76)</x:f>
      </x:c>
      <x:c r="CZ76" s="50" t="str">
        <x:f>IF(OR(8&gt;'Настройки'!$B$3,ISBLANK(BP76),BP76=0),"",BP76)</x:f>
      </x:c>
      <x:c r="DA76" s="50" t="str">
        <x:f>IF(OR(9&gt;'Настройки'!$B$3,ISBLANK(BQ76),BQ76=0),"",BQ76)</x:f>
      </x:c>
      <x:c r="DB76" s="50" t="str">
        <x:f>IF(OR(10&gt;'Настройки'!$B$3,ISBLANK(BR76),BR76=0),"",BR76)</x:f>
      </x:c>
      <x:c r="DC76" s="50" t="str">
        <x:f>IF(OR(11&gt;'Настройки'!$B$3,ISBLANK(BS76),BS76=0),"",BS76)</x:f>
      </x:c>
      <x:c r="DD76" s="50" t="str">
        <x:f>IF(OR(12&gt;'Настройки'!$B$3,ISBLANK(BT76),BT76=0),"",BT76)</x:f>
      </x:c>
      <x:c r="DE76" s="50" t="str">
        <x:f>IF(OR(13&gt;'Настройки'!$B$3,ISBLANK(BU76),BU76=0),"",BU76)</x:f>
      </x:c>
      <x:c r="DF76" s="50" t="str">
        <x:f>IF(OR(14&gt;'Настройки'!$B$3,ISBLANK(BV76),BV76=0),"",BV76)</x:f>
      </x:c>
      <x:c r="DG76" s="50" t="str">
        <x:f>IF(OR(15&gt;'Настройки'!$B$3,ISBLANK(BW76),BW76=0),"",BW76)</x:f>
      </x:c>
      <x:c r="DH76" s="50" t="str">
        <x:f>IF(OR(16&gt;'Настройки'!$B$3,ISBLANK(BX76),BX76=0),"",BX76)</x:f>
      </x:c>
      <x:c r="DI76" s="50" t="str">
        <x:f>IF(OR(17&gt;'Настройки'!$B$3,ISBLANK(BY76),BY76=0),"",BY76)</x:f>
      </x:c>
      <x:c r="DJ76" s="50" t="str">
        <x:f>IF(OR(18&gt;'Настройки'!$B$3,ISBLANK(BZ76),BZ76=0),"",BZ76)</x:f>
      </x:c>
      <x:c r="DK76" s="50" t="str">
        <x:f>IF(OR(19&gt;'Настройки'!$B$3,ISBLANK(CA76),CA76=0),"",CA76)</x:f>
      </x:c>
      <x:c r="DL76" s="50" t="str">
        <x:f>IF(OR(20&gt;'Настройки'!$B$3,ISBLANK(CB76),CB76=0),"",CB76)</x:f>
      </x:c>
      <x:c r="DM76" s="50" t="str">
        <x:f>IF(OR(21&gt;'Настройки'!$B$3,ISBLANK(CC76),CC76=0),"",CC76)</x:f>
      </x:c>
      <x:c r="DN76" s="50" t="str">
        <x:f>IF(OR(22&gt;'Настройки'!$B$3,ISBLANK(CD76),CD76=0),"",CD76)</x:f>
      </x:c>
      <x:c r="DO76" s="50" t="str">
        <x:f>IF(OR(23&gt;'Настройки'!$B$3,ISBLANK(CE76),CE76=0),"",CE76)</x:f>
      </x:c>
      <x:c r="DP76" s="50" t="str">
        <x:f>IF(OR(24&gt;'Настройки'!$B$3,ISBLANK(CF76),CF76=0),"",CF76)</x:f>
      </x:c>
      <x:c r="DQ76" s="50" t="str">
        <x:f>IF(OR(25&gt;'Настройки'!$B$3,ISBLANK(CG76),CG76=0),"",CG76)</x:f>
      </x:c>
      <x:c r="DR76" s="50" t="str">
        <x:f>IF(OR(26&gt;'Настройки'!$B$3,ISBLANK(CH76),CH76=0),"",CH76)</x:f>
      </x:c>
      <x:c r="DS76" s="50" t="str">
        <x:f>IF(OR(27&gt;'Настройки'!$B$3,ISBLANK(CI76),CI76=0),"",CI76)</x:f>
      </x:c>
      <x:c r="DT76" s="50" t="str">
        <x:f>IF(OR(28&gt;'Настройки'!$B$3,ISBLANK(CJ76),CJ76=0),"",CJ76)</x:f>
      </x:c>
      <x:c r="DU76" s="50" t="str">
        <x:f>IF(OR(29&gt;'Настройки'!$B$3,ISBLANK(CK76),CK76=0),"",CK76)</x:f>
      </x:c>
      <x:c r="DV76" s="50" t="str">
        <x:f>IF(OR(30&gt;'Настройки'!$B$3,ISBLANK(CL76),CL76=0),"",CL76)</x:f>
      </x:c>
      <x:c r="DW76" s="50" t="str">
        <x:f>IF(OR(31&gt;'Настройки'!$B$3,ISBLANK(CM76),CM76=0),"",CM76)</x:f>
      </x:c>
      <x:c r="DX76" s="50" t="str">
        <x:f>IF(OR(32&gt;'Настройки'!$B$3,ISBLANK(CN76),CN76=0),"",CN76)</x:f>
      </x:c>
      <x:c r="DY76" s="50" t="str">
        <x:f>IF(OR(33&gt;'Настройки'!$B$3,ISBLANK(CO76),CO76=0),"",CO76)</x:f>
      </x:c>
      <x:c r="DZ76" s="50" t="str">
        <x:f>IF(OR(34&gt;'Настройки'!$B$3,ISBLANK(CP76),CP76=0),"",CP76)</x:f>
      </x:c>
      <x:c r="EA76" s="50" t="str">
        <x:f>IF(OR(35&gt;'Настройки'!$B$3,ISBLANK(CQ76),CQ76=0),"",CQ76)</x:f>
      </x:c>
      <x:c r="EB76" s="50" t="str">
        <x:f>IF(OR(36&gt;'Настройки'!$B$3,ISBLANK(CR76),CR76=0),"",CR76)</x:f>
      </x:c>
      <x:c r="EC76" s="50" t="str">
        <x:f>IF(A76="","",IF(OR(BB76="AZ",BB76="BZ"),10000+ROW(),IF(AZ76&gt;'Настройки'!$B$11,20000+ROW(),IF(BF76&lt;&gt;"Обычный",30000+ROW(),IF(AX76&lt;=0,40000+ROW(),"")))))</x:f>
      </x:c>
      <x:c r="ED76" s="50" t="str">
        <x:f>IF(EC76="","",COUNTIFS($EC$2:$EC$1001,"&gt;0",$EC$2:$EC$1001,"&lt;"&amp;EC76)+1)</x:f>
      </x:c>
    </x:row>
    <x:row r="77">
      <x:c r="A77" s="115"/>
      <x:c r="B77" s="115"/>
      <x:c r="C77" s="115"/>
      <x:c r="D77" s="118"/>
      <x:c r="E77" s="118"/>
      <x:c r="F77" s="118"/>
      <x:c r="G77" s="118"/>
      <x:c r="H77" s="118"/>
      <x:c r="I77" s="118"/>
      <x:c r="J77" s="118"/>
      <x:c r="K77" s="118"/>
      <x:c r="L77" s="118"/>
      <x:c r="M77" s="118"/>
      <x:c r="N77" s="118"/>
      <x:c r="O77" s="118"/>
      <x:c r="P77" s="118"/>
      <x:c r="Q77" s="118"/>
      <x:c r="R77" s="118"/>
      <x:c r="S77" s="118"/>
      <x:c r="T77" s="118"/>
      <x:c r="U77" s="118"/>
      <x:c r="V77" s="118"/>
      <x:c r="W77" s="118"/>
      <x:c r="X77" s="118"/>
      <x:c r="Y77" s="118"/>
      <x:c r="Z77" s="118"/>
      <x:c r="AA77" s="118"/>
      <x:c r="AB77" s="118"/>
      <x:c r="AC77" s="118"/>
      <x:c r="AD77" s="118"/>
      <x:c r="AE77" s="118"/>
      <x:c r="AF77" s="118"/>
      <x:c r="AG77" s="118"/>
      <x:c r="AH77" s="118"/>
      <x:c r="AI77" s="118"/>
      <x:c r="AJ77" s="118"/>
      <x:c r="AK77" s="118"/>
      <x:c r="AL77" s="118"/>
      <x:c r="AM77" s="118"/>
      <x:c r="AN77" s="118"/>
      <x:c r="AO77" s="118"/>
      <x:c r="AP77" s="115"/>
      <x:c r="AQ77" s="49" t="str">
        <x:f>IF(A77="","",COUNT(BI77:INDEX(BI77:CR77,1,'Настройки'!$B$3)))</x:f>
      </x:c>
      <x:c r="AR77" s="49" t="str">
        <x:f>IF(A77="","",SUM(BI77:INDEX(BI77:CR77,1,'Настройки'!$B$3)))</x:f>
      </x:c>
      <x:c r="AS77" s="58" t="str">
        <x:f>IF(A77="","",IF('Настройки'!$B$4="Стоимость потребления",AR77*D77,IF('Настройки'!$B$4="Количество",AR77,E77)))</x:f>
      </x:c>
      <x:c r="AT77" s="61" t="str">
        <x:f>IF(OR(A77="",AS77&lt;0,SUM($AS$2:$AS$1001)&lt;=0),"",AS77/SUM($AS$2:$AS$1001))</x:f>
      </x:c>
      <x:c r="AU77" s="61" t="str">
        <x:f>IF(OR(A77="",AS77&lt;0,SUM($AS$2:$AS$1001)&lt;=0),"",SUMIFS($AS$2:$AS$1001,$AS$2:$AS$1001,"&gt;"&amp;AS77)/SUM($AS$2:$AS$1001))</x:f>
      </x:c>
      <x:c r="AV77" s="61" t="str">
        <x:f>IF(OR(A77="",AS77&lt;0,SUM($AS$2:$AS$1001)&lt;=0),"",SUMIFS($AS$2:$AS$1001,$AS$2:$AS$1001,"&gt;="&amp;AS77)/SUM($AS$2:$AS$1001))</x:f>
      </x:c>
      <x:c r="AW77" s="49" t="str">
        <x:f>IF(A77="","",IF(SUM($AS$2:$AS$1001)&lt;=0,"Не определён",IF(AS77&lt;0,"Исключение",IF(AU77&lt;'Настройки'!$B$5,"A",IF(AU77&lt;'Настройки'!$B$6,"B","C")))))</x:f>
      </x:c>
      <x:c r="AX77" s="58" t="str">
        <x:f>IF(A77="","",IF(AQ77=0,"",AVERAGE(BI77:INDEX(BI77:CR77,1,'Настройки'!$B$3))))</x:f>
      </x:c>
      <x:c r="AY77" s="58" t="str">
        <x:f>IF(OR(A77="",AQ77=0),"",STDEVP(BI77:INDEX(BI77:CR77,1,'Настройки'!$B$3)))</x:f>
      </x:c>
      <x:c r="AZ77" s="61" t="str">
        <x:f>IF(OR(A77="",AQ77&lt;'Настройки'!$B$12,AX77&lt;=0,AND('Настройки'!$B$10="Блокировать",COUNTIF(F77:INDEX(F77:AO77,1,'Настройки'!$B$3),"&lt;0")&gt;0)),"",AY77/ABS(AX77))</x:f>
      </x:c>
      <x:c r="BA77" s="49" t="str">
        <x:f>IF(A77="","",IF(AND('Настройки'!$B$10="Блокировать",COUNTIF(F77:INDEX(F77:AO77,1,'Настройки'!$B$3),"&lt;0")&gt;0),"Не определён",IF(AQ77&lt;'Настройки'!$B$12,"Не определён",IF(AX77=0,"Нет спроса",IF(AX77&lt;0,"Не определён",IF(AZ77&lt;='Настройки'!$B$7,"X",IF(AZ77&lt;='Настройки'!$B$8,"Y","Z")))))))</x:f>
      </x:c>
      <x:c r="BB77" s="49" t="str">
        <x:f>IF(OR(A77="",LEN(AW77)&lt;&gt;1,LEN(BA77)&lt;&gt;1),"",AW77&amp;BA77)</x:f>
      </x:c>
      <x:c r="BC77" s="61" t="str">
        <x:f>IF(OR(A77="",AQ77=0),"",(COUNT(BI77:INDEX(BI77:CR77,1,'Настройки'!$B$3))-COUNT(CS77:INDEX(CS77:EB77,1,'Настройки'!$B$3)))/AQ77)</x:f>
      </x:c>
      <x:c r="BD77" s="64" t="str">
        <x:f>IF(OR(A77="",COUNT(CS77:INDEX(CS77:EB77,1,'Настройки'!$B$3))=0),"",AQ77/COUNT(CS77:INDEX(CS77:EB77,1,'Настройки'!$B$3)))</x:f>
      </x:c>
      <x:c r="BE77" s="64" t="str">
        <x:f>IF(OR(A77="",COUNT(CS77:INDEX(CS77:EB77,1,'Настройки'!$B$3))=0),"",IF(AVERAGE(CS77:INDEX(CS77:EB77,1,'Настройки'!$B$3))=0,"",(STDEVP(CS77:INDEX(CS77:EB77,1,'Настройки'!$B$3))/ABS(AVERAGE(CS77:INDEX(CS77:EB77,1,'Настройки'!$B$3))))^2))</x:f>
      </x:c>
      <x:c r="BF77" s="49" t="str">
        <x:f>IF(A77="","",IF(AQ77&lt;3,"Недостаточно",IF(AQ77&lt;6,"Предварительный","Обычный")))</x:f>
      </x:c>
      <x:c r="BG77" s="49" t="str">
        <x:f>IF(A77="","",IF(COUNTIF(F77:INDEX(F77:AO77,1,'Настройки'!$B$3),"&lt;0")&gt;0,IF('Настройки'!$B$10="Блокировать","Отрицательный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"),"")&amp;IF(AQ77&lt;3,"Недостаточно истории. ",IF(AQ77&lt;6,"Предварительная классификация. ",""))&amp;IF(AX77=0,"Нет спроса за горизонт. ","")&amp;IF(AZ77&gt;'Настройки'!$B$11,"Экстремальная вариативность. ",""))</x:f>
      </x:c>
      <x:c r="BH77" s="49" t="str">
        <x:f>IF(A77="","",IFERROR(VLOOKUP(BB77,'Настройки'!$D$3:$E$11,2,FALSE),"Сначала проверьте исходные данные и историю спроса.")&amp;" Уточните срок поставки, MOQ и критичность.")</x:f>
      </x:c>
      <x:c r="BI77" s="50" t="str">
        <x:f>IF(1&gt;'Настройки'!$B$3,"",IF(ISBLANK(F77),IF('Настройки'!$B$9="Нулевой спрос",0,""),IF(F77&lt;0,IF('Настройки'!$B$10="Исключить","",IF('Настройки'!$B$10="Абсолютные значения",ABS(F77),F77)),F77)))</x:f>
      </x:c>
      <x:c r="BJ77" s="50" t="str">
        <x:f>IF(2&gt;'Настройки'!$B$3,"",IF(ISBLANK(G77),IF('Настройки'!$B$9="Нулевой спрос",0,""),IF(G77&lt;0,IF('Настройки'!$B$10="Исключить","",IF('Настройки'!$B$10="Абсолютные значения",ABS(G77),G77)),G77)))</x:f>
      </x:c>
      <x:c r="BK77" s="50" t="str">
        <x:f>IF(3&gt;'Настройки'!$B$3,"",IF(ISBLANK(H77),IF('Настройки'!$B$9="Нулевой спрос",0,""),IF(H77&lt;0,IF('Настройки'!$B$10="Исключить","",IF('Настройки'!$B$10="Абсолютные значения",ABS(H77),H77)),H77)))</x:f>
      </x:c>
      <x:c r="BL77" s="50" t="str">
        <x:f>IF(4&gt;'Настройки'!$B$3,"",IF(ISBLANK(I77),IF('Настройки'!$B$9="Нулевой спрос",0,""),IF(I77&lt;0,IF('Настройки'!$B$10="Исключить","",IF('Настройки'!$B$10="Абсолютные значения",ABS(I77),I77)),I77)))</x:f>
      </x:c>
      <x:c r="BM77" s="50" t="str">
        <x:f>IF(5&gt;'Настройки'!$B$3,"",IF(ISBLANK(J77),IF('Настройки'!$B$9="Нулевой спрос",0,""),IF(J77&lt;0,IF('Настройки'!$B$10="Исключить","",IF('Настройки'!$B$10="Абсолютные значения",ABS(J77),J77)),J77)))</x:f>
      </x:c>
      <x:c r="BN77" s="50" t="str">
        <x:f>IF(6&gt;'Настройки'!$B$3,"",IF(ISBLANK(K77),IF('Настройки'!$B$9="Нулевой спрос",0,""),IF(K77&lt;0,IF('Настройки'!$B$10="Исключить","",IF('Настройки'!$B$10="Абсолютные значения",ABS(K77),K77)),K77)))</x:f>
      </x:c>
      <x:c r="BO77" s="50" t="str">
        <x:f>IF(7&gt;'Настройки'!$B$3,"",IF(ISBLANK(L77),IF('Настройки'!$B$9="Нулевой спрос",0,""),IF(L77&lt;0,IF('Настройки'!$B$10="Исключить","",IF('Настройки'!$B$10="Абсолютные значения",ABS(L77),L77)),L77)))</x:f>
      </x:c>
      <x:c r="BP77" s="50" t="str">
        <x:f>IF(8&gt;'Настройки'!$B$3,"",IF(ISBLANK(M77),IF('Настройки'!$B$9="Нулевой спрос",0,""),IF(M77&lt;0,IF('Настройки'!$B$10="Исключить","",IF('Настройки'!$B$10="Абсолютные значения",ABS(M77),M77)),M77)))</x:f>
      </x:c>
      <x:c r="BQ77" s="50" t="str">
        <x:f>IF(9&gt;'Настройки'!$B$3,"",IF(ISBLANK(N77),IF('Настройки'!$B$9="Нулевой спрос",0,""),IF(N77&lt;0,IF('Настройки'!$B$10="Исключить","",IF('Настройки'!$B$10="Абсолютные значения",ABS(N77),N77)),N77)))</x:f>
      </x:c>
      <x:c r="BR77" s="50" t="str">
        <x:f>IF(10&gt;'Настройки'!$B$3,"",IF(ISBLANK(O77),IF('Настройки'!$B$9="Нулевой спрос",0,""),IF(O77&lt;0,IF('Настройки'!$B$10="Исключить","",IF('Настройки'!$B$10="Абсолютные значения",ABS(O77),O77)),O77)))</x:f>
      </x:c>
      <x:c r="BS77" s="50" t="str">
        <x:f>IF(11&gt;'Настройки'!$B$3,"",IF(ISBLANK(P77),IF('Настройки'!$B$9="Нулевой спрос",0,""),IF(P77&lt;0,IF('Настройки'!$B$10="Исключить","",IF('Настройки'!$B$10="Абсолютные значения",ABS(P77),P77)),P77)))</x:f>
      </x:c>
      <x:c r="BT77" s="50" t="str">
        <x:f>IF(12&gt;'Настройки'!$B$3,"",IF(ISBLANK(Q77),IF('Настройки'!$B$9="Нулевой спрос",0,""),IF(Q77&lt;0,IF('Настройки'!$B$10="Исключить","",IF('Настройки'!$B$10="Абсолютные значения",ABS(Q77),Q77)),Q77)))</x:f>
      </x:c>
      <x:c r="BU77" s="50" t="str">
        <x:f>IF(13&gt;'Настройки'!$B$3,"",IF(ISBLANK(R77),IF('Настройки'!$B$9="Нулевой спрос",0,""),IF(R77&lt;0,IF('Настройки'!$B$10="Исключить","",IF('Настройки'!$B$10="Абсолютные значения",ABS(R77),R77)),R77)))</x:f>
      </x:c>
      <x:c r="BV77" s="50" t="str">
        <x:f>IF(14&gt;'Настройки'!$B$3,"",IF(ISBLANK(S77),IF('Настройки'!$B$9="Нулевой спрос",0,""),IF(S77&lt;0,IF('Настройки'!$B$10="Исключить","",IF('Настройки'!$B$10="Абсолютные значения",ABS(S77),S77)),S77)))</x:f>
      </x:c>
      <x:c r="BW77" s="50" t="str">
        <x:f>IF(15&gt;'Настройки'!$B$3,"",IF(ISBLANK(T77),IF('Настройки'!$B$9="Нулевой спрос",0,""),IF(T77&lt;0,IF('Настройки'!$B$10="Исключить","",IF('Настройки'!$B$10="Абсолютные значения",ABS(T77),T77)),T77)))</x:f>
      </x:c>
      <x:c r="BX77" s="50" t="str">
        <x:f>IF(16&gt;'Настройки'!$B$3,"",IF(ISBLANK(U77),IF('Настройки'!$B$9="Нулевой спрос",0,""),IF(U77&lt;0,IF('Настройки'!$B$10="Исключить","",IF('Настройки'!$B$10="Абсолютные значения",ABS(U77),U77)),U77)))</x:f>
      </x:c>
      <x:c r="BY77" s="50" t="str">
        <x:f>IF(17&gt;'Настройки'!$B$3,"",IF(ISBLANK(V77),IF('Настройки'!$B$9="Нулевой спрос",0,""),IF(V77&lt;0,IF('Настройки'!$B$10="Исключить","",IF('Настройки'!$B$10="Абсолютные значения",ABS(V77),V77)),V77)))</x:f>
      </x:c>
      <x:c r="BZ77" s="50" t="str">
        <x:f>IF(18&gt;'Настройки'!$B$3,"",IF(ISBLANK(W77),IF('Настройки'!$B$9="Нулевой спрос",0,""),IF(W77&lt;0,IF('Настройки'!$B$10="Исключить","",IF('Настройки'!$B$10="Абсолютные значения",ABS(W77),W77)),W77)))</x:f>
      </x:c>
      <x:c r="CA77" s="50" t="str">
        <x:f>IF(19&gt;'Настройки'!$B$3,"",IF(ISBLANK(X77),IF('Настройки'!$B$9="Нулевой спрос",0,""),IF(X77&lt;0,IF('Настройки'!$B$10="Исключить","",IF('Настройки'!$B$10="Абсолютные значения",ABS(X77),X77)),X77)))</x:f>
      </x:c>
      <x:c r="CB77" s="50" t="str">
        <x:f>IF(20&gt;'Настройки'!$B$3,"",IF(ISBLANK(Y77),IF('Настройки'!$B$9="Нулевой спрос",0,""),IF(Y77&lt;0,IF('Настройки'!$B$10="Исключить","",IF('Настройки'!$B$10="Абсолютные значения",ABS(Y77),Y77)),Y77)))</x:f>
      </x:c>
      <x:c r="CC77" s="50" t="str">
        <x:f>IF(21&gt;'Настройки'!$B$3,"",IF(ISBLANK(Z77),IF('Настройки'!$B$9="Нулевой спрос",0,""),IF(Z77&lt;0,IF('Настройки'!$B$10="Исключить","",IF('Настройки'!$B$10="Абсолютные значения",ABS(Z77),Z77)),Z77)))</x:f>
      </x:c>
      <x:c r="CD77" s="50" t="str">
        <x:f>IF(22&gt;'Настройки'!$B$3,"",IF(ISBLANK(AA77),IF('Настройки'!$B$9="Нулевой спрос",0,""),IF(AA77&lt;0,IF('Настройки'!$B$10="Исключить","",IF('Настройки'!$B$10="Абсолютные значения",ABS(AA77),AA77)),AA77)))</x:f>
      </x:c>
      <x:c r="CE77" s="50" t="str">
        <x:f>IF(23&gt;'Настройки'!$B$3,"",IF(ISBLANK(AB77),IF('Настройки'!$B$9="Нулевой спрос",0,""),IF(AB77&lt;0,IF('Настройки'!$B$10="Исключить","",IF('Настройки'!$B$10="Абсолютные значения",ABS(AB77),AB77)),AB77)))</x:f>
      </x:c>
      <x:c r="CF77" s="50" t="str">
        <x:f>IF(24&gt;'Настройки'!$B$3,"",IF(ISBLANK(AC77),IF('Настройки'!$B$9="Нулевой спрос",0,""),IF(AC77&lt;0,IF('Настройки'!$B$10="Исключить","",IF('Настройки'!$B$10="Абсолютные значения",ABS(AC77),AC77)),AC77)))</x:f>
      </x:c>
      <x:c r="CG77" s="50" t="str">
        <x:f>IF(25&gt;'Настройки'!$B$3,"",IF(ISBLANK(AD77),IF('Настройки'!$B$9="Нулевой спрос",0,""),IF(AD77&lt;0,IF('Настройки'!$B$10="Исключить","",IF('Настройки'!$B$10="Абсолютные значения",ABS(AD77),AD77)),AD77)))</x:f>
      </x:c>
      <x:c r="CH77" s="50" t="str">
        <x:f>IF(26&gt;'Настройки'!$B$3,"",IF(ISBLANK(AE77),IF('Настройки'!$B$9="Нулевой спрос",0,""),IF(AE77&lt;0,IF('Настройки'!$B$10="Исключить","",IF('Настройки'!$B$10="Абсолютные значения",ABS(AE77),AE77)),AE77)))</x:f>
      </x:c>
      <x:c r="CI77" s="50" t="str">
        <x:f>IF(27&gt;'Настройки'!$B$3,"",IF(ISBLANK(AF77),IF('Настройки'!$B$9="Нулевой спрос",0,""),IF(AF77&lt;0,IF('Настройки'!$B$10="Исключить","",IF('Настройки'!$B$10="Абсолютные значения",ABS(AF77),AF77)),AF77)))</x:f>
      </x:c>
      <x:c r="CJ77" s="50" t="str">
        <x:f>IF(28&gt;'Настройки'!$B$3,"",IF(ISBLANK(AG77),IF('Настройки'!$B$9="Нулевой спрос",0,""),IF(AG77&lt;0,IF('Настройки'!$B$10="Исключить","",IF('Настройки'!$B$10="Абсолютные значения",ABS(AG77),AG77)),AG77)))</x:f>
      </x:c>
      <x:c r="CK77" s="50" t="str">
        <x:f>IF(29&gt;'Настройки'!$B$3,"",IF(ISBLANK(AH77),IF('Настройки'!$B$9="Нулевой спрос",0,""),IF(AH77&lt;0,IF('Настройки'!$B$10="Исключить","",IF('Настройки'!$B$10="Абсолютные значения",ABS(AH77),AH77)),AH77)))</x:f>
      </x:c>
      <x:c r="CL77" s="50" t="str">
        <x:f>IF(30&gt;'Настройки'!$B$3,"",IF(ISBLANK(AI77),IF('Настройки'!$B$9="Нулевой спрос",0,""),IF(AI77&lt;0,IF('Настройки'!$B$10="Исключить","",IF('Настройки'!$B$10="Абсолютные значения",ABS(AI77),AI77)),AI77)))</x:f>
      </x:c>
      <x:c r="CM77" s="50" t="str">
        <x:f>IF(31&gt;'Настройки'!$B$3,"",IF(ISBLANK(AJ77),IF('Настройки'!$B$9="Нулевой спрос",0,""),IF(AJ77&lt;0,IF('Настройки'!$B$10="Исключить","",IF('Настройки'!$B$10="Абсолютные значения",ABS(AJ77),AJ77)),AJ77)))</x:f>
      </x:c>
      <x:c r="CN77" s="50" t="str">
        <x:f>IF(32&gt;'Настройки'!$B$3,"",IF(ISBLANK(AK77),IF('Настройки'!$B$9="Нулевой спрос",0,""),IF(AK77&lt;0,IF('Настройки'!$B$10="Исключить","",IF('Настройки'!$B$10="Абсолютные значения",ABS(AK77),AK77)),AK77)))</x:f>
      </x:c>
      <x:c r="CO77" s="50" t="str">
        <x:f>IF(33&gt;'Настройки'!$B$3,"",IF(ISBLANK(AL77),IF('Настройки'!$B$9="Нулевой спрос",0,""),IF(AL77&lt;0,IF('Настройки'!$B$10="Исключить","",IF('Настройки'!$B$10="Абсолютные значения",ABS(AL77),AL77)),AL77)))</x:f>
      </x:c>
      <x:c r="CP77" s="50" t="str">
        <x:f>IF(34&gt;'Настройки'!$B$3,"",IF(ISBLANK(AM77),IF('Настройки'!$B$9="Нулевой спрос",0,""),IF(AM77&lt;0,IF('Настройки'!$B$10="Исключить","",IF('Настройки'!$B$10="Абсолютные значения",ABS(AM77),AM77)),AM77)))</x:f>
      </x:c>
      <x:c r="CQ77" s="50" t="str">
        <x:f>IF(35&gt;'Настройки'!$B$3,"",IF(ISBLANK(AN77),IF('Настройки'!$B$9="Нулевой спрос",0,""),IF(AN77&lt;0,IF('Настройки'!$B$10="Исключить","",IF('Настройки'!$B$10="Абсолютные значения",ABS(AN77),AN77)),AN77)))</x:f>
      </x:c>
      <x:c r="CR77" s="50" t="str">
        <x:f>IF(36&gt;'Настройки'!$B$3,"",IF(ISBLANK(AO77),IF('Настройки'!$B$9="Нулевой спрос",0,""),IF(AO77&lt;0,IF('Настройки'!$B$10="Исключить","",IF('Настройки'!$B$10="Абсолютные значения",ABS(AO77),AO77)),AO77)))</x:f>
      </x:c>
      <x:c r="CS77" s="50" t="str">
        <x:f>IF(OR(1&gt;'Настройки'!$B$3,ISBLANK(BI77),BI77=0),"",BI77)</x:f>
      </x:c>
      <x:c r="CT77" s="50" t="str">
        <x:f>IF(OR(2&gt;'Настройки'!$B$3,ISBLANK(BJ77),BJ77=0),"",BJ77)</x:f>
      </x:c>
      <x:c r="CU77" s="50" t="str">
        <x:f>IF(OR(3&gt;'Настройки'!$B$3,ISBLANK(BK77),BK77=0),"",BK77)</x:f>
      </x:c>
      <x:c r="CV77" s="50" t="str">
        <x:f>IF(OR(4&gt;'Настройки'!$B$3,ISBLANK(BL77),BL77=0),"",BL77)</x:f>
      </x:c>
      <x:c r="CW77" s="50" t="str">
        <x:f>IF(OR(5&gt;'Настройки'!$B$3,ISBLANK(BM77),BM77=0),"",BM77)</x:f>
      </x:c>
      <x:c r="CX77" s="50" t="str">
        <x:f>IF(OR(6&gt;'Настройки'!$B$3,ISBLANK(BN77),BN77=0),"",BN77)</x:f>
      </x:c>
      <x:c r="CY77" s="50" t="str">
        <x:f>IF(OR(7&gt;'Настройки'!$B$3,ISBLANK(BO77),BO77=0),"",BO77)</x:f>
      </x:c>
      <x:c r="CZ77" s="50" t="str">
        <x:f>IF(OR(8&gt;'Настройки'!$B$3,ISBLANK(BP77),BP77=0),"",BP77)</x:f>
      </x:c>
      <x:c r="DA77" s="50" t="str">
        <x:f>IF(OR(9&gt;'Настройки'!$B$3,ISBLANK(BQ77),BQ77=0),"",BQ77)</x:f>
      </x:c>
      <x:c r="DB77" s="50" t="str">
        <x:f>IF(OR(10&gt;'Настройки'!$B$3,ISBLANK(BR77),BR77=0),"",BR77)</x:f>
      </x:c>
      <x:c r="DC77" s="50" t="str">
        <x:f>IF(OR(11&gt;'Настройки'!$B$3,ISBLANK(BS77),BS77=0),"",BS77)</x:f>
      </x:c>
      <x:c r="DD77" s="50" t="str">
        <x:f>IF(OR(12&gt;'Настройки'!$B$3,ISBLANK(BT77),BT77=0),"",BT77)</x:f>
      </x:c>
      <x:c r="DE77" s="50" t="str">
        <x:f>IF(OR(13&gt;'Настройки'!$B$3,ISBLANK(BU77),BU77=0),"",BU77)</x:f>
      </x:c>
      <x:c r="DF77" s="50" t="str">
        <x:f>IF(OR(14&gt;'Настройки'!$B$3,ISBLANK(BV77),BV77=0),"",BV77)</x:f>
      </x:c>
      <x:c r="DG77" s="50" t="str">
        <x:f>IF(OR(15&gt;'Настройки'!$B$3,ISBLANK(BW77),BW77=0),"",BW77)</x:f>
      </x:c>
      <x:c r="DH77" s="50" t="str">
        <x:f>IF(OR(16&gt;'Настройки'!$B$3,ISBLANK(BX77),BX77=0),"",BX77)</x:f>
      </x:c>
      <x:c r="DI77" s="50" t="str">
        <x:f>IF(OR(17&gt;'Настройки'!$B$3,ISBLANK(BY77),BY77=0),"",BY77)</x:f>
      </x:c>
      <x:c r="DJ77" s="50" t="str">
        <x:f>IF(OR(18&gt;'Настройки'!$B$3,ISBLANK(BZ77),BZ77=0),"",BZ77)</x:f>
      </x:c>
      <x:c r="DK77" s="50" t="str">
        <x:f>IF(OR(19&gt;'Настройки'!$B$3,ISBLANK(CA77),CA77=0),"",CA77)</x:f>
      </x:c>
      <x:c r="DL77" s="50" t="str">
        <x:f>IF(OR(20&gt;'Настройки'!$B$3,ISBLANK(CB77),CB77=0),"",CB77)</x:f>
      </x:c>
      <x:c r="DM77" s="50" t="str">
        <x:f>IF(OR(21&gt;'Настройки'!$B$3,ISBLANK(CC77),CC77=0),"",CC77)</x:f>
      </x:c>
      <x:c r="DN77" s="50" t="str">
        <x:f>IF(OR(22&gt;'Настройки'!$B$3,ISBLANK(CD77),CD77=0),"",CD77)</x:f>
      </x:c>
      <x:c r="DO77" s="50" t="str">
        <x:f>IF(OR(23&gt;'Настройки'!$B$3,ISBLANK(CE77),CE77=0),"",CE77)</x:f>
      </x:c>
      <x:c r="DP77" s="50" t="str">
        <x:f>IF(OR(24&gt;'Настройки'!$B$3,ISBLANK(CF77),CF77=0),"",CF77)</x:f>
      </x:c>
      <x:c r="DQ77" s="50" t="str">
        <x:f>IF(OR(25&gt;'Настройки'!$B$3,ISBLANK(CG77),CG77=0),"",CG77)</x:f>
      </x:c>
      <x:c r="DR77" s="50" t="str">
        <x:f>IF(OR(26&gt;'Настройки'!$B$3,ISBLANK(CH77),CH77=0),"",CH77)</x:f>
      </x:c>
      <x:c r="DS77" s="50" t="str">
        <x:f>IF(OR(27&gt;'Настройки'!$B$3,ISBLANK(CI77),CI77=0),"",CI77)</x:f>
      </x:c>
      <x:c r="DT77" s="50" t="str">
        <x:f>IF(OR(28&gt;'Настройки'!$B$3,ISBLANK(CJ77),CJ77=0),"",CJ77)</x:f>
      </x:c>
      <x:c r="DU77" s="50" t="str">
        <x:f>IF(OR(29&gt;'Настройки'!$B$3,ISBLANK(CK77),CK77=0),"",CK77)</x:f>
      </x:c>
      <x:c r="DV77" s="50" t="str">
        <x:f>IF(OR(30&gt;'Настройки'!$B$3,ISBLANK(CL77),CL77=0),"",CL77)</x:f>
      </x:c>
      <x:c r="DW77" s="50" t="str">
        <x:f>IF(OR(31&gt;'Настройки'!$B$3,ISBLANK(CM77),CM77=0),"",CM77)</x:f>
      </x:c>
      <x:c r="DX77" s="50" t="str">
        <x:f>IF(OR(32&gt;'Настройки'!$B$3,ISBLANK(CN77),CN77=0),"",CN77)</x:f>
      </x:c>
      <x:c r="DY77" s="50" t="str">
        <x:f>IF(OR(33&gt;'Настройки'!$B$3,ISBLANK(CO77),CO77=0),"",CO77)</x:f>
      </x:c>
      <x:c r="DZ77" s="50" t="str">
        <x:f>IF(OR(34&gt;'Настройки'!$B$3,ISBLANK(CP77),CP77=0),"",CP77)</x:f>
      </x:c>
      <x:c r="EA77" s="50" t="str">
        <x:f>IF(OR(35&gt;'Настройки'!$B$3,ISBLANK(CQ77),CQ77=0),"",CQ77)</x:f>
      </x:c>
      <x:c r="EB77" s="50" t="str">
        <x:f>IF(OR(36&gt;'Настройки'!$B$3,ISBLANK(CR77),CR77=0),"",CR77)</x:f>
      </x:c>
      <x:c r="EC77" s="50" t="str">
        <x:f>IF(A77="","",IF(OR(BB77="AZ",BB77="BZ"),10000+ROW(),IF(AZ77&gt;'Настройки'!$B$11,20000+ROW(),IF(BF77&lt;&gt;"Обычный",30000+ROW(),IF(AX77&lt;=0,40000+ROW(),"")))))</x:f>
      </x:c>
      <x:c r="ED77" s="50" t="str">
        <x:f>IF(EC77="","",COUNTIFS($EC$2:$EC$1001,"&gt;0",$EC$2:$EC$1001,"&lt;"&amp;EC77)+1)</x:f>
      </x:c>
    </x:row>
    <x:row r="78">
      <x:c r="A78" s="115"/>
      <x:c r="B78" s="115"/>
      <x:c r="C78" s="115"/>
      <x:c r="D78" s="118"/>
      <x:c r="E78" s="118"/>
      <x:c r="F78" s="118"/>
      <x:c r="G78" s="118"/>
      <x:c r="H78" s="118"/>
      <x:c r="I78" s="118"/>
      <x:c r="J78" s="118"/>
      <x:c r="K78" s="118"/>
      <x:c r="L78" s="118"/>
      <x:c r="M78" s="118"/>
      <x:c r="N78" s="118"/>
      <x:c r="O78" s="118"/>
      <x:c r="P78" s="118"/>
      <x:c r="Q78" s="118"/>
      <x:c r="R78" s="118"/>
      <x:c r="S78" s="118"/>
      <x:c r="T78" s="118"/>
      <x:c r="U78" s="118"/>
      <x:c r="V78" s="118"/>
      <x:c r="W78" s="118"/>
      <x:c r="X78" s="118"/>
      <x:c r="Y78" s="118"/>
      <x:c r="Z78" s="118"/>
      <x:c r="AA78" s="118"/>
      <x:c r="AB78" s="118"/>
      <x:c r="AC78" s="118"/>
      <x:c r="AD78" s="118"/>
      <x:c r="AE78" s="118"/>
      <x:c r="AF78" s="118"/>
      <x:c r="AG78" s="118"/>
      <x:c r="AH78" s="118"/>
      <x:c r="AI78" s="118"/>
      <x:c r="AJ78" s="118"/>
      <x:c r="AK78" s="118"/>
      <x:c r="AL78" s="118"/>
      <x:c r="AM78" s="118"/>
      <x:c r="AN78" s="118"/>
      <x:c r="AO78" s="118"/>
      <x:c r="AP78" s="115"/>
      <x:c r="AQ78" s="49" t="str">
        <x:f>IF(A78="","",COUNT(BI78:INDEX(BI78:CR78,1,'Настройки'!$B$3)))</x:f>
      </x:c>
      <x:c r="AR78" s="49" t="str">
        <x:f>IF(A78="","",SUM(BI78:INDEX(BI78:CR78,1,'Настройки'!$B$3)))</x:f>
      </x:c>
      <x:c r="AS78" s="58" t="str">
        <x:f>IF(A78="","",IF('Настройки'!$B$4="Стоимость потребления",AR78*D78,IF('Настройки'!$B$4="Количество",AR78,E78)))</x:f>
      </x:c>
      <x:c r="AT78" s="61" t="str">
        <x:f>IF(OR(A78="",AS78&lt;0,SUM($AS$2:$AS$1001)&lt;=0),"",AS78/SUM($AS$2:$AS$1001))</x:f>
      </x:c>
      <x:c r="AU78" s="61" t="str">
        <x:f>IF(OR(A78="",AS78&lt;0,SUM($AS$2:$AS$1001)&lt;=0),"",SUMIFS($AS$2:$AS$1001,$AS$2:$AS$1001,"&gt;"&amp;AS78)/SUM($AS$2:$AS$1001))</x:f>
      </x:c>
      <x:c r="AV78" s="61" t="str">
        <x:f>IF(OR(A78="",AS78&lt;0,SUM($AS$2:$AS$1001)&lt;=0),"",SUMIFS($AS$2:$AS$1001,$AS$2:$AS$1001,"&gt;="&amp;AS78)/SUM($AS$2:$AS$1001))</x:f>
      </x:c>
      <x:c r="AW78" s="49" t="str">
        <x:f>IF(A78="","",IF(SUM($AS$2:$AS$1001)&lt;=0,"Не определён",IF(AS78&lt;0,"Исключение",IF(AU78&lt;'Настройки'!$B$5,"A",IF(AU78&lt;'Настройки'!$B$6,"B","C")))))</x:f>
      </x:c>
      <x:c r="AX78" s="58" t="str">
        <x:f>IF(A78="","",IF(AQ78=0,"",AVERAGE(BI78:INDEX(BI78:CR78,1,'Настройки'!$B$3))))</x:f>
      </x:c>
      <x:c r="AY78" s="58" t="str">
        <x:f>IF(OR(A78="",AQ78=0),"",STDEVP(BI78:INDEX(BI78:CR78,1,'Настройки'!$B$3)))</x:f>
      </x:c>
      <x:c r="AZ78" s="61" t="str">
        <x:f>IF(OR(A78="",AQ78&lt;'Настройки'!$B$12,AX78&lt;=0,AND('Настройки'!$B$10="Блокировать",COUNTIF(F78:INDEX(F78:AO78,1,'Настройки'!$B$3),"&lt;0")&gt;0)),"",AY78/ABS(AX78))</x:f>
      </x:c>
      <x:c r="BA78" s="49" t="str">
        <x:f>IF(A78="","",IF(AND('Настройки'!$B$10="Блокировать",COUNTIF(F78:INDEX(F78:AO78,1,'Настройки'!$B$3),"&lt;0")&gt;0),"Не определён",IF(AQ78&lt;'Настройки'!$B$12,"Не определён",IF(AX78=0,"Нет спроса",IF(AX78&lt;0,"Не определён",IF(AZ78&lt;='Настройки'!$B$7,"X",IF(AZ78&lt;='Настройки'!$B$8,"Y","Z")))))))</x:f>
      </x:c>
      <x:c r="BB78" s="49" t="str">
        <x:f>IF(OR(A78="",LEN(AW78)&lt;&gt;1,LEN(BA78)&lt;&gt;1),"",AW78&amp;BA78)</x:f>
      </x:c>
      <x:c r="BC78" s="61" t="str">
        <x:f>IF(OR(A78="",AQ78=0),"",(COUNT(BI78:INDEX(BI78:CR78,1,'Настройки'!$B$3))-COUNT(CS78:INDEX(CS78:EB78,1,'Настройки'!$B$3)))/AQ78)</x:f>
      </x:c>
      <x:c r="BD78" s="64" t="str">
        <x:f>IF(OR(A78="",COUNT(CS78:INDEX(CS78:EB78,1,'Настройки'!$B$3))=0),"",AQ78/COUNT(CS78:INDEX(CS78:EB78,1,'Настройки'!$B$3)))</x:f>
      </x:c>
      <x:c r="BE78" s="64" t="str">
        <x:f>IF(OR(A78="",COUNT(CS78:INDEX(CS78:EB78,1,'Настройки'!$B$3))=0),"",IF(AVERAGE(CS78:INDEX(CS78:EB78,1,'Настройки'!$B$3))=0,"",(STDEVP(CS78:INDEX(CS78:EB78,1,'Настройки'!$B$3))/ABS(AVERAGE(CS78:INDEX(CS78:EB78,1,'Настройки'!$B$3))))^2))</x:f>
      </x:c>
      <x:c r="BF78" s="49" t="str">
        <x:f>IF(A78="","",IF(AQ78&lt;3,"Недостаточно",IF(AQ78&lt;6,"Предварительный","Обычный")))</x:f>
      </x:c>
      <x:c r="BG78" s="49" t="str">
        <x:f>IF(A78="","",IF(COUNTIF(F78:INDEX(F78:AO78,1,'Настройки'!$B$3),"&lt;0")&gt;0,IF('Настройки'!$B$10="Блокировать","Отрицательный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"),"")&amp;IF(AQ78&lt;3,"Недостаточно истории. ",IF(AQ78&lt;6,"Предварительная классификация. ",""))&amp;IF(AX78=0,"Нет спроса за горизонт. ","")&amp;IF(AZ78&gt;'Настройки'!$B$11,"Экстремальная вариативность. ",""))</x:f>
      </x:c>
      <x:c r="BH78" s="49" t="str">
        <x:f>IF(A78="","",IFERROR(VLOOKUP(BB78,'Настройки'!$D$3:$E$11,2,FALSE),"Сначала проверьте исходные данные и историю спроса.")&amp;" Уточните срок поставки, MOQ и критичность.")</x:f>
      </x:c>
      <x:c r="BI78" s="50" t="str">
        <x:f>IF(1&gt;'Настройки'!$B$3,"",IF(ISBLANK(F78),IF('Настройки'!$B$9="Нулевой спрос",0,""),IF(F78&lt;0,IF('Настройки'!$B$10="Исключить","",IF('Настройки'!$B$10="Абсолютные значения",ABS(F78),F78)),F78)))</x:f>
      </x:c>
      <x:c r="BJ78" s="50" t="str">
        <x:f>IF(2&gt;'Настройки'!$B$3,"",IF(ISBLANK(G78),IF('Настройки'!$B$9="Нулевой спрос",0,""),IF(G78&lt;0,IF('Настройки'!$B$10="Исключить","",IF('Настройки'!$B$10="Абсолютные значения",ABS(G78),G78)),G78)))</x:f>
      </x:c>
      <x:c r="BK78" s="50" t="str">
        <x:f>IF(3&gt;'Настройки'!$B$3,"",IF(ISBLANK(H78),IF('Настройки'!$B$9="Нулевой спрос",0,""),IF(H78&lt;0,IF('Настройки'!$B$10="Исключить","",IF('Настройки'!$B$10="Абсолютные значения",ABS(H78),H78)),H78)))</x:f>
      </x:c>
      <x:c r="BL78" s="50" t="str">
        <x:f>IF(4&gt;'Настройки'!$B$3,"",IF(ISBLANK(I78),IF('Настройки'!$B$9="Нулевой спрос",0,""),IF(I78&lt;0,IF('Настройки'!$B$10="Исключить","",IF('Настройки'!$B$10="Абсолютные значения",ABS(I78),I78)),I78)))</x:f>
      </x:c>
      <x:c r="BM78" s="50" t="str">
        <x:f>IF(5&gt;'Настройки'!$B$3,"",IF(ISBLANK(J78),IF('Настройки'!$B$9="Нулевой спрос",0,""),IF(J78&lt;0,IF('Настройки'!$B$10="Исключить","",IF('Настройки'!$B$10="Абсолютные значения",ABS(J78),J78)),J78)))</x:f>
      </x:c>
      <x:c r="BN78" s="50" t="str">
        <x:f>IF(6&gt;'Настройки'!$B$3,"",IF(ISBLANK(K78),IF('Настройки'!$B$9="Нулевой спрос",0,""),IF(K78&lt;0,IF('Настройки'!$B$10="Исключить","",IF('Настройки'!$B$10="Абсолютные значения",ABS(K78),K78)),K78)))</x:f>
      </x:c>
      <x:c r="BO78" s="50" t="str">
        <x:f>IF(7&gt;'Настройки'!$B$3,"",IF(ISBLANK(L78),IF('Настройки'!$B$9="Нулевой спрос",0,""),IF(L78&lt;0,IF('Настройки'!$B$10="Исключить","",IF('Настройки'!$B$10="Абсолютные значения",ABS(L78),L78)),L78)))</x:f>
      </x:c>
      <x:c r="BP78" s="50" t="str">
        <x:f>IF(8&gt;'Настройки'!$B$3,"",IF(ISBLANK(M78),IF('Настройки'!$B$9="Нулевой спрос",0,""),IF(M78&lt;0,IF('Настройки'!$B$10="Исключить","",IF('Настройки'!$B$10="Абсолютные значения",ABS(M78),M78)),M78)))</x:f>
      </x:c>
      <x:c r="BQ78" s="50" t="str">
        <x:f>IF(9&gt;'Настройки'!$B$3,"",IF(ISBLANK(N78),IF('Настройки'!$B$9="Нулевой спрос",0,""),IF(N78&lt;0,IF('Настройки'!$B$10="Исключить","",IF('Настройки'!$B$10="Абсолютные значения",ABS(N78),N78)),N78)))</x:f>
      </x:c>
      <x:c r="BR78" s="50" t="str">
        <x:f>IF(10&gt;'Настройки'!$B$3,"",IF(ISBLANK(O78),IF('Настройки'!$B$9="Нулевой спрос",0,""),IF(O78&lt;0,IF('Настройки'!$B$10="Исключить","",IF('Настройки'!$B$10="Абсолютные значения",ABS(O78),O78)),O78)))</x:f>
      </x:c>
      <x:c r="BS78" s="50" t="str">
        <x:f>IF(11&gt;'Настройки'!$B$3,"",IF(ISBLANK(P78),IF('Настройки'!$B$9="Нулевой спрос",0,""),IF(P78&lt;0,IF('Настройки'!$B$10="Исключить","",IF('Настройки'!$B$10="Абсолютные значения",ABS(P78),P78)),P78)))</x:f>
      </x:c>
      <x:c r="BT78" s="50" t="str">
        <x:f>IF(12&gt;'Настройки'!$B$3,"",IF(ISBLANK(Q78),IF('Настройки'!$B$9="Нулевой спрос",0,""),IF(Q78&lt;0,IF('Настройки'!$B$10="Исключить","",IF('Настройки'!$B$10="Абсолютные значения",ABS(Q78),Q78)),Q78)))</x:f>
      </x:c>
      <x:c r="BU78" s="50" t="str">
        <x:f>IF(13&gt;'Настройки'!$B$3,"",IF(ISBLANK(R78),IF('Настройки'!$B$9="Нулевой спрос",0,""),IF(R78&lt;0,IF('Настройки'!$B$10="Исключить","",IF('Настройки'!$B$10="Абсолютные значения",ABS(R78),R78)),R78)))</x:f>
      </x:c>
      <x:c r="BV78" s="50" t="str">
        <x:f>IF(14&gt;'Настройки'!$B$3,"",IF(ISBLANK(S78),IF('Настройки'!$B$9="Нулевой спрос",0,""),IF(S78&lt;0,IF('Настройки'!$B$10="Исключить","",IF('Настройки'!$B$10="Абсолютные значения",ABS(S78),S78)),S78)))</x:f>
      </x:c>
      <x:c r="BW78" s="50" t="str">
        <x:f>IF(15&gt;'Настройки'!$B$3,"",IF(ISBLANK(T78),IF('Настройки'!$B$9="Нулевой спрос",0,""),IF(T78&lt;0,IF('Настройки'!$B$10="Исключить","",IF('Настройки'!$B$10="Абсолютные значения",ABS(T78),T78)),T78)))</x:f>
      </x:c>
      <x:c r="BX78" s="50" t="str">
        <x:f>IF(16&gt;'Настройки'!$B$3,"",IF(ISBLANK(U78),IF('Настройки'!$B$9="Нулевой спрос",0,""),IF(U78&lt;0,IF('Настройки'!$B$10="Исключить","",IF('Настройки'!$B$10="Абсолютные значения",ABS(U78),U78)),U78)))</x:f>
      </x:c>
      <x:c r="BY78" s="50" t="str">
        <x:f>IF(17&gt;'Настройки'!$B$3,"",IF(ISBLANK(V78),IF('Настройки'!$B$9="Нулевой спрос",0,""),IF(V78&lt;0,IF('Настройки'!$B$10="Исключить","",IF('Настройки'!$B$10="Абсолютные значения",ABS(V78),V78)),V78)))</x:f>
      </x:c>
      <x:c r="BZ78" s="50" t="str">
        <x:f>IF(18&gt;'Настройки'!$B$3,"",IF(ISBLANK(W78),IF('Настройки'!$B$9="Нулевой спрос",0,""),IF(W78&lt;0,IF('Настройки'!$B$10="Исключить","",IF('Настройки'!$B$10="Абсолютные значения",ABS(W78),W78)),W78)))</x:f>
      </x:c>
      <x:c r="CA78" s="50" t="str">
        <x:f>IF(19&gt;'Настройки'!$B$3,"",IF(ISBLANK(X78),IF('Настройки'!$B$9="Нулевой спрос",0,""),IF(X78&lt;0,IF('Настройки'!$B$10="Исключить","",IF('Настройки'!$B$10="Абсолютные значения",ABS(X78),X78)),X78)))</x:f>
      </x:c>
      <x:c r="CB78" s="50" t="str">
        <x:f>IF(20&gt;'Настройки'!$B$3,"",IF(ISBLANK(Y78),IF('Настройки'!$B$9="Нулевой спрос",0,""),IF(Y78&lt;0,IF('Настройки'!$B$10="Исключить","",IF('Настройки'!$B$10="Абсолютные значения",ABS(Y78),Y78)),Y78)))</x:f>
      </x:c>
      <x:c r="CC78" s="50" t="str">
        <x:f>IF(21&gt;'Настройки'!$B$3,"",IF(ISBLANK(Z78),IF('Настройки'!$B$9="Нулевой спрос",0,""),IF(Z78&lt;0,IF('Настройки'!$B$10="Исключить","",IF('Настройки'!$B$10="Абсолютные значения",ABS(Z78),Z78)),Z78)))</x:f>
      </x:c>
      <x:c r="CD78" s="50" t="str">
        <x:f>IF(22&gt;'Настройки'!$B$3,"",IF(ISBLANK(AA78),IF('Настройки'!$B$9="Нулевой спрос",0,""),IF(AA78&lt;0,IF('Настройки'!$B$10="Исключить","",IF('Настройки'!$B$10="Абсолютные значения",ABS(AA78),AA78)),AA78)))</x:f>
      </x:c>
      <x:c r="CE78" s="50" t="str">
        <x:f>IF(23&gt;'Настройки'!$B$3,"",IF(ISBLANK(AB78),IF('Настройки'!$B$9="Нулевой спрос",0,""),IF(AB78&lt;0,IF('Настройки'!$B$10="Исключить","",IF('Настройки'!$B$10="Абсолютные значения",ABS(AB78),AB78)),AB78)))</x:f>
      </x:c>
      <x:c r="CF78" s="50" t="str">
        <x:f>IF(24&gt;'Настройки'!$B$3,"",IF(ISBLANK(AC78),IF('Настройки'!$B$9="Нулевой спрос",0,""),IF(AC78&lt;0,IF('Настройки'!$B$10="Исключить","",IF('Настройки'!$B$10="Абсолютные значения",ABS(AC78),AC78)),AC78)))</x:f>
      </x:c>
      <x:c r="CG78" s="50" t="str">
        <x:f>IF(25&gt;'Настройки'!$B$3,"",IF(ISBLANK(AD78),IF('Настройки'!$B$9="Нулевой спрос",0,""),IF(AD78&lt;0,IF('Настройки'!$B$10="Исключить","",IF('Настройки'!$B$10="Абсолютные значения",ABS(AD78),AD78)),AD78)))</x:f>
      </x:c>
      <x:c r="CH78" s="50" t="str">
        <x:f>IF(26&gt;'Настройки'!$B$3,"",IF(ISBLANK(AE78),IF('Настройки'!$B$9="Нулевой спрос",0,""),IF(AE78&lt;0,IF('Настройки'!$B$10="Исключить","",IF('Настройки'!$B$10="Абсолютные значения",ABS(AE78),AE78)),AE78)))</x:f>
      </x:c>
      <x:c r="CI78" s="50" t="str">
        <x:f>IF(27&gt;'Настройки'!$B$3,"",IF(ISBLANK(AF78),IF('Настройки'!$B$9="Нулевой спрос",0,""),IF(AF78&lt;0,IF('Настройки'!$B$10="Исключить","",IF('Настройки'!$B$10="Абсолютные значения",ABS(AF78),AF78)),AF78)))</x:f>
      </x:c>
      <x:c r="CJ78" s="50" t="str">
        <x:f>IF(28&gt;'Настройки'!$B$3,"",IF(ISBLANK(AG78),IF('Настройки'!$B$9="Нулевой спрос",0,""),IF(AG78&lt;0,IF('Настройки'!$B$10="Исключить","",IF('Настройки'!$B$10="Абсолютные значения",ABS(AG78),AG78)),AG78)))</x:f>
      </x:c>
      <x:c r="CK78" s="50" t="str">
        <x:f>IF(29&gt;'Настройки'!$B$3,"",IF(ISBLANK(AH78),IF('Настройки'!$B$9="Нулевой спрос",0,""),IF(AH78&lt;0,IF('Настройки'!$B$10="Исключить","",IF('Настройки'!$B$10="Абсолютные значения",ABS(AH78),AH78)),AH78)))</x:f>
      </x:c>
      <x:c r="CL78" s="50" t="str">
        <x:f>IF(30&gt;'Настройки'!$B$3,"",IF(ISBLANK(AI78),IF('Настройки'!$B$9="Нулевой спрос",0,""),IF(AI78&lt;0,IF('Настройки'!$B$10="Исключить","",IF('Настройки'!$B$10="Абсолютные значения",ABS(AI78),AI78)),AI78)))</x:f>
      </x:c>
      <x:c r="CM78" s="50" t="str">
        <x:f>IF(31&gt;'Настройки'!$B$3,"",IF(ISBLANK(AJ78),IF('Настройки'!$B$9="Нулевой спрос",0,""),IF(AJ78&lt;0,IF('Настройки'!$B$10="Исключить","",IF('Настройки'!$B$10="Абсолютные значения",ABS(AJ78),AJ78)),AJ78)))</x:f>
      </x:c>
      <x:c r="CN78" s="50" t="str">
        <x:f>IF(32&gt;'Настройки'!$B$3,"",IF(ISBLANK(AK78),IF('Настройки'!$B$9="Нулевой спрос",0,""),IF(AK78&lt;0,IF('Настройки'!$B$10="Исключить","",IF('Настройки'!$B$10="Абсолютные значения",ABS(AK78),AK78)),AK78)))</x:f>
      </x:c>
      <x:c r="CO78" s="50" t="str">
        <x:f>IF(33&gt;'Настройки'!$B$3,"",IF(ISBLANK(AL78),IF('Настройки'!$B$9="Нулевой спрос",0,""),IF(AL78&lt;0,IF('Настройки'!$B$10="Исключить","",IF('Настройки'!$B$10="Абсолютные значения",ABS(AL78),AL78)),AL78)))</x:f>
      </x:c>
      <x:c r="CP78" s="50" t="str">
        <x:f>IF(34&gt;'Настройки'!$B$3,"",IF(ISBLANK(AM78),IF('Настройки'!$B$9="Нулевой спрос",0,""),IF(AM78&lt;0,IF('Настройки'!$B$10="Исключить","",IF('Настройки'!$B$10="Абсолютные значения",ABS(AM78),AM78)),AM78)))</x:f>
      </x:c>
      <x:c r="CQ78" s="50" t="str">
        <x:f>IF(35&gt;'Настройки'!$B$3,"",IF(ISBLANK(AN78),IF('Настройки'!$B$9="Нулевой спрос",0,""),IF(AN78&lt;0,IF('Настройки'!$B$10="Исключить","",IF('Настройки'!$B$10="Абсолютные значения",ABS(AN78),AN78)),AN78)))</x:f>
      </x:c>
      <x:c r="CR78" s="50" t="str">
        <x:f>IF(36&gt;'Настройки'!$B$3,"",IF(ISBLANK(AO78),IF('Настройки'!$B$9="Нулевой спрос",0,""),IF(AO78&lt;0,IF('Настройки'!$B$10="Исключить","",IF('Настройки'!$B$10="Абсолютные значения",ABS(AO78),AO78)),AO78)))</x:f>
      </x:c>
      <x:c r="CS78" s="50" t="str">
        <x:f>IF(OR(1&gt;'Настройки'!$B$3,ISBLANK(BI78),BI78=0),"",BI78)</x:f>
      </x:c>
      <x:c r="CT78" s="50" t="str">
        <x:f>IF(OR(2&gt;'Настройки'!$B$3,ISBLANK(BJ78),BJ78=0),"",BJ78)</x:f>
      </x:c>
      <x:c r="CU78" s="50" t="str">
        <x:f>IF(OR(3&gt;'Настройки'!$B$3,ISBLANK(BK78),BK78=0),"",BK78)</x:f>
      </x:c>
      <x:c r="CV78" s="50" t="str">
        <x:f>IF(OR(4&gt;'Настройки'!$B$3,ISBLANK(BL78),BL78=0),"",BL78)</x:f>
      </x:c>
      <x:c r="CW78" s="50" t="str">
        <x:f>IF(OR(5&gt;'Настройки'!$B$3,ISBLANK(BM78),BM78=0),"",BM78)</x:f>
      </x:c>
      <x:c r="CX78" s="50" t="str">
        <x:f>IF(OR(6&gt;'Настройки'!$B$3,ISBLANK(BN78),BN78=0),"",BN78)</x:f>
      </x:c>
      <x:c r="CY78" s="50" t="str">
        <x:f>IF(OR(7&gt;'Настройки'!$B$3,ISBLANK(BO78),BO78=0),"",BO78)</x:f>
      </x:c>
      <x:c r="CZ78" s="50" t="str">
        <x:f>IF(OR(8&gt;'Настройки'!$B$3,ISBLANK(BP78),BP78=0),"",BP78)</x:f>
      </x:c>
      <x:c r="DA78" s="50" t="str">
        <x:f>IF(OR(9&gt;'Настройки'!$B$3,ISBLANK(BQ78),BQ78=0),"",BQ78)</x:f>
      </x:c>
      <x:c r="DB78" s="50" t="str">
        <x:f>IF(OR(10&gt;'Настройки'!$B$3,ISBLANK(BR78),BR78=0),"",BR78)</x:f>
      </x:c>
      <x:c r="DC78" s="50" t="str">
        <x:f>IF(OR(11&gt;'Настройки'!$B$3,ISBLANK(BS78),BS78=0),"",BS78)</x:f>
      </x:c>
      <x:c r="DD78" s="50" t="str">
        <x:f>IF(OR(12&gt;'Настройки'!$B$3,ISBLANK(BT78),BT78=0),"",BT78)</x:f>
      </x:c>
      <x:c r="DE78" s="50" t="str">
        <x:f>IF(OR(13&gt;'Настройки'!$B$3,ISBLANK(BU78),BU78=0),"",BU78)</x:f>
      </x:c>
      <x:c r="DF78" s="50" t="str">
        <x:f>IF(OR(14&gt;'Настройки'!$B$3,ISBLANK(BV78),BV78=0),"",BV78)</x:f>
      </x:c>
      <x:c r="DG78" s="50" t="str">
        <x:f>IF(OR(15&gt;'Настройки'!$B$3,ISBLANK(BW78),BW78=0),"",BW78)</x:f>
      </x:c>
      <x:c r="DH78" s="50" t="str">
        <x:f>IF(OR(16&gt;'Настройки'!$B$3,ISBLANK(BX78),BX78=0),"",BX78)</x:f>
      </x:c>
      <x:c r="DI78" s="50" t="str">
        <x:f>IF(OR(17&gt;'Настройки'!$B$3,ISBLANK(BY78),BY78=0),"",BY78)</x:f>
      </x:c>
      <x:c r="DJ78" s="50" t="str">
        <x:f>IF(OR(18&gt;'Настройки'!$B$3,ISBLANK(BZ78),BZ78=0),"",BZ78)</x:f>
      </x:c>
      <x:c r="DK78" s="50" t="str">
        <x:f>IF(OR(19&gt;'Настройки'!$B$3,ISBLANK(CA78),CA78=0),"",CA78)</x:f>
      </x:c>
      <x:c r="DL78" s="50" t="str">
        <x:f>IF(OR(20&gt;'Настройки'!$B$3,ISBLANK(CB78),CB78=0),"",CB78)</x:f>
      </x:c>
      <x:c r="DM78" s="50" t="str">
        <x:f>IF(OR(21&gt;'Настройки'!$B$3,ISBLANK(CC78),CC78=0),"",CC78)</x:f>
      </x:c>
      <x:c r="DN78" s="50" t="str">
        <x:f>IF(OR(22&gt;'Настройки'!$B$3,ISBLANK(CD78),CD78=0),"",CD78)</x:f>
      </x:c>
      <x:c r="DO78" s="50" t="str">
        <x:f>IF(OR(23&gt;'Настройки'!$B$3,ISBLANK(CE78),CE78=0),"",CE78)</x:f>
      </x:c>
      <x:c r="DP78" s="50" t="str">
        <x:f>IF(OR(24&gt;'Настройки'!$B$3,ISBLANK(CF78),CF78=0),"",CF78)</x:f>
      </x:c>
      <x:c r="DQ78" s="50" t="str">
        <x:f>IF(OR(25&gt;'Настройки'!$B$3,ISBLANK(CG78),CG78=0),"",CG78)</x:f>
      </x:c>
      <x:c r="DR78" s="50" t="str">
        <x:f>IF(OR(26&gt;'Настройки'!$B$3,ISBLANK(CH78),CH78=0),"",CH78)</x:f>
      </x:c>
      <x:c r="DS78" s="50" t="str">
        <x:f>IF(OR(27&gt;'Настройки'!$B$3,ISBLANK(CI78),CI78=0),"",CI78)</x:f>
      </x:c>
      <x:c r="DT78" s="50" t="str">
        <x:f>IF(OR(28&gt;'Настройки'!$B$3,ISBLANK(CJ78),CJ78=0),"",CJ78)</x:f>
      </x:c>
      <x:c r="DU78" s="50" t="str">
        <x:f>IF(OR(29&gt;'Настройки'!$B$3,ISBLANK(CK78),CK78=0),"",CK78)</x:f>
      </x:c>
      <x:c r="DV78" s="50" t="str">
        <x:f>IF(OR(30&gt;'Настройки'!$B$3,ISBLANK(CL78),CL78=0),"",CL78)</x:f>
      </x:c>
      <x:c r="DW78" s="50" t="str">
        <x:f>IF(OR(31&gt;'Настройки'!$B$3,ISBLANK(CM78),CM78=0),"",CM78)</x:f>
      </x:c>
      <x:c r="DX78" s="50" t="str">
        <x:f>IF(OR(32&gt;'Настройки'!$B$3,ISBLANK(CN78),CN78=0),"",CN78)</x:f>
      </x:c>
      <x:c r="DY78" s="50" t="str">
        <x:f>IF(OR(33&gt;'Настройки'!$B$3,ISBLANK(CO78),CO78=0),"",CO78)</x:f>
      </x:c>
      <x:c r="DZ78" s="50" t="str">
        <x:f>IF(OR(34&gt;'Настройки'!$B$3,ISBLANK(CP78),CP78=0),"",CP78)</x:f>
      </x:c>
      <x:c r="EA78" s="50" t="str">
        <x:f>IF(OR(35&gt;'Настройки'!$B$3,ISBLANK(CQ78),CQ78=0),"",CQ78)</x:f>
      </x:c>
      <x:c r="EB78" s="50" t="str">
        <x:f>IF(OR(36&gt;'Настройки'!$B$3,ISBLANK(CR78),CR78=0),"",CR78)</x:f>
      </x:c>
      <x:c r="EC78" s="50" t="str">
        <x:f>IF(A78="","",IF(OR(BB78="AZ",BB78="BZ"),10000+ROW(),IF(AZ78&gt;'Настройки'!$B$11,20000+ROW(),IF(BF78&lt;&gt;"Обычный",30000+ROW(),IF(AX78&lt;=0,40000+ROW(),"")))))</x:f>
      </x:c>
      <x:c r="ED78" s="50" t="str">
        <x:f>IF(EC78="","",COUNTIFS($EC$2:$EC$1001,"&gt;0",$EC$2:$EC$1001,"&lt;"&amp;EC78)+1)</x:f>
      </x:c>
    </x:row>
    <x:row r="79">
      <x:c r="A79" s="115"/>
      <x:c r="B79" s="115"/>
      <x:c r="C79" s="115"/>
      <x:c r="D79" s="118"/>
      <x:c r="E79" s="118"/>
      <x:c r="F79" s="118"/>
      <x:c r="G79" s="118"/>
      <x:c r="H79" s="118"/>
      <x:c r="I79" s="118"/>
      <x:c r="J79" s="118"/>
      <x:c r="K79" s="118"/>
      <x:c r="L79" s="118"/>
      <x:c r="M79" s="118"/>
      <x:c r="N79" s="118"/>
      <x:c r="O79" s="118"/>
      <x:c r="P79" s="118"/>
      <x:c r="Q79" s="118"/>
      <x:c r="R79" s="118"/>
      <x:c r="S79" s="118"/>
      <x:c r="T79" s="118"/>
      <x:c r="U79" s="118"/>
      <x:c r="V79" s="118"/>
      <x:c r="W79" s="118"/>
      <x:c r="X79" s="118"/>
      <x:c r="Y79" s="118"/>
      <x:c r="Z79" s="118"/>
      <x:c r="AA79" s="118"/>
      <x:c r="AB79" s="118"/>
      <x:c r="AC79" s="118"/>
      <x:c r="AD79" s="118"/>
      <x:c r="AE79" s="118"/>
      <x:c r="AF79" s="118"/>
      <x:c r="AG79" s="118"/>
      <x:c r="AH79" s="118"/>
      <x:c r="AI79" s="118"/>
      <x:c r="AJ79" s="118"/>
      <x:c r="AK79" s="118"/>
      <x:c r="AL79" s="118"/>
      <x:c r="AM79" s="118"/>
      <x:c r="AN79" s="118"/>
      <x:c r="AO79" s="118"/>
      <x:c r="AP79" s="115"/>
      <x:c r="AQ79" s="49" t="str">
        <x:f>IF(A79="","",COUNT(BI79:INDEX(BI79:CR79,1,'Настройки'!$B$3)))</x:f>
      </x:c>
      <x:c r="AR79" s="49" t="str">
        <x:f>IF(A79="","",SUM(BI79:INDEX(BI79:CR79,1,'Настройки'!$B$3)))</x:f>
      </x:c>
      <x:c r="AS79" s="58" t="str">
        <x:f>IF(A79="","",IF('Настройки'!$B$4="Стоимость потребления",AR79*D79,IF('Настройки'!$B$4="Количество",AR79,E79)))</x:f>
      </x:c>
      <x:c r="AT79" s="61" t="str">
        <x:f>IF(OR(A79="",AS79&lt;0,SUM($AS$2:$AS$1001)&lt;=0),"",AS79/SUM($AS$2:$AS$1001))</x:f>
      </x:c>
      <x:c r="AU79" s="61" t="str">
        <x:f>IF(OR(A79="",AS79&lt;0,SUM($AS$2:$AS$1001)&lt;=0),"",SUMIFS($AS$2:$AS$1001,$AS$2:$AS$1001,"&gt;"&amp;AS79)/SUM($AS$2:$AS$1001))</x:f>
      </x:c>
      <x:c r="AV79" s="61" t="str">
        <x:f>IF(OR(A79="",AS79&lt;0,SUM($AS$2:$AS$1001)&lt;=0),"",SUMIFS($AS$2:$AS$1001,$AS$2:$AS$1001,"&gt;="&amp;AS79)/SUM($AS$2:$AS$1001))</x:f>
      </x:c>
      <x:c r="AW79" s="49" t="str">
        <x:f>IF(A79="","",IF(SUM($AS$2:$AS$1001)&lt;=0,"Не определён",IF(AS79&lt;0,"Исключение",IF(AU79&lt;'Настройки'!$B$5,"A",IF(AU79&lt;'Настройки'!$B$6,"B","C")))))</x:f>
      </x:c>
      <x:c r="AX79" s="58" t="str">
        <x:f>IF(A79="","",IF(AQ79=0,"",AVERAGE(BI79:INDEX(BI79:CR79,1,'Настройки'!$B$3))))</x:f>
      </x:c>
      <x:c r="AY79" s="58" t="str">
        <x:f>IF(OR(A79="",AQ79=0),"",STDEVP(BI79:INDEX(BI79:CR79,1,'Настройки'!$B$3)))</x:f>
      </x:c>
      <x:c r="AZ79" s="61" t="str">
        <x:f>IF(OR(A79="",AQ79&lt;'Настройки'!$B$12,AX79&lt;=0,AND('Настройки'!$B$10="Блокировать",COUNTIF(F79:INDEX(F79:AO79,1,'Настройки'!$B$3),"&lt;0")&gt;0)),"",AY79/ABS(AX79))</x:f>
      </x:c>
      <x:c r="BA79" s="49" t="str">
        <x:f>IF(A79="","",IF(AND('Настройки'!$B$10="Блокировать",COUNTIF(F79:INDEX(F79:AO79,1,'Настройки'!$B$3),"&lt;0")&gt;0),"Не определён",IF(AQ79&lt;'Настройки'!$B$12,"Не определён",IF(AX79=0,"Нет спроса",IF(AX79&lt;0,"Не определён",IF(AZ79&lt;='Настройки'!$B$7,"X",IF(AZ79&lt;='Настройки'!$B$8,"Y","Z")))))))</x:f>
      </x:c>
      <x:c r="BB79" s="49" t="str">
        <x:f>IF(OR(A79="",LEN(AW79)&lt;&gt;1,LEN(BA79)&lt;&gt;1),"",AW79&amp;BA79)</x:f>
      </x:c>
      <x:c r="BC79" s="61" t="str">
        <x:f>IF(OR(A79="",AQ79=0),"",(COUNT(BI79:INDEX(BI79:CR79,1,'Настройки'!$B$3))-COUNT(CS79:INDEX(CS79:EB79,1,'Настройки'!$B$3)))/AQ79)</x:f>
      </x:c>
      <x:c r="BD79" s="64" t="str">
        <x:f>IF(OR(A79="",COUNT(CS79:INDEX(CS79:EB79,1,'Настройки'!$B$3))=0),"",AQ79/COUNT(CS79:INDEX(CS79:EB79,1,'Настройки'!$B$3)))</x:f>
      </x:c>
      <x:c r="BE79" s="64" t="str">
        <x:f>IF(OR(A79="",COUNT(CS79:INDEX(CS79:EB79,1,'Настройки'!$B$3))=0),"",IF(AVERAGE(CS79:INDEX(CS79:EB79,1,'Настройки'!$B$3))=0,"",(STDEVP(CS79:INDEX(CS79:EB79,1,'Настройки'!$B$3))/ABS(AVERAGE(CS79:INDEX(CS79:EB79,1,'Настройки'!$B$3))))^2))</x:f>
      </x:c>
      <x:c r="BF79" s="49" t="str">
        <x:f>IF(A79="","",IF(AQ79&lt;3,"Недостаточно",IF(AQ79&lt;6,"Предварительный","Обычный")))</x:f>
      </x:c>
      <x:c r="BG79" s="49" t="str">
        <x:f>IF(A79="","",IF(COUNTIF(F79:INDEX(F79:AO79,1,'Настройки'!$B$3),"&lt;0")&gt;0,IF('Настройки'!$B$10="Блокировать","Отрицательный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"),"")&amp;IF(AQ79&lt;3,"Недостаточно истории. ",IF(AQ79&lt;6,"Предварительная классификация. ",""))&amp;IF(AX79=0,"Нет спроса за горизонт. ","")&amp;IF(AZ79&gt;'Настройки'!$B$11,"Экстремальная вариативность. ",""))</x:f>
      </x:c>
      <x:c r="BH79" s="49" t="str">
        <x:f>IF(A79="","",IFERROR(VLOOKUP(BB79,'Настройки'!$D$3:$E$11,2,FALSE),"Сначала проверьте исходные данные и историю спроса.")&amp;" Уточните срок поставки, MOQ и критичность.")</x:f>
      </x:c>
      <x:c r="BI79" s="50" t="str">
        <x:f>IF(1&gt;'Настройки'!$B$3,"",IF(ISBLANK(F79),IF('Настройки'!$B$9="Нулевой спрос",0,""),IF(F79&lt;0,IF('Настройки'!$B$10="Исключить","",IF('Настройки'!$B$10="Абсолютные значения",ABS(F79),F79)),F79)))</x:f>
      </x:c>
      <x:c r="BJ79" s="50" t="str">
        <x:f>IF(2&gt;'Настройки'!$B$3,"",IF(ISBLANK(G79),IF('Настройки'!$B$9="Нулевой спрос",0,""),IF(G79&lt;0,IF('Настройки'!$B$10="Исключить","",IF('Настройки'!$B$10="Абсолютные значения",ABS(G79),G79)),G79)))</x:f>
      </x:c>
      <x:c r="BK79" s="50" t="str">
        <x:f>IF(3&gt;'Настройки'!$B$3,"",IF(ISBLANK(H79),IF('Настройки'!$B$9="Нулевой спрос",0,""),IF(H79&lt;0,IF('Настройки'!$B$10="Исключить","",IF('Настройки'!$B$10="Абсолютные значения",ABS(H79),H79)),H79)))</x:f>
      </x:c>
      <x:c r="BL79" s="50" t="str">
        <x:f>IF(4&gt;'Настройки'!$B$3,"",IF(ISBLANK(I79),IF('Настройки'!$B$9="Нулевой спрос",0,""),IF(I79&lt;0,IF('Настройки'!$B$10="Исключить","",IF('Настройки'!$B$10="Абсолютные значения",ABS(I79),I79)),I79)))</x:f>
      </x:c>
      <x:c r="BM79" s="50" t="str">
        <x:f>IF(5&gt;'Настройки'!$B$3,"",IF(ISBLANK(J79),IF('Настройки'!$B$9="Нулевой спрос",0,""),IF(J79&lt;0,IF('Настройки'!$B$10="Исключить","",IF('Настройки'!$B$10="Абсолютные значения",ABS(J79),J79)),J79)))</x:f>
      </x:c>
      <x:c r="BN79" s="50" t="str">
        <x:f>IF(6&gt;'Настройки'!$B$3,"",IF(ISBLANK(K79),IF('Настройки'!$B$9="Нулевой спрос",0,""),IF(K79&lt;0,IF('Настройки'!$B$10="Исключить","",IF('Настройки'!$B$10="Абсолютные значения",ABS(K79),K79)),K79)))</x:f>
      </x:c>
      <x:c r="BO79" s="50" t="str">
        <x:f>IF(7&gt;'Настройки'!$B$3,"",IF(ISBLANK(L79),IF('Настройки'!$B$9="Нулевой спрос",0,""),IF(L79&lt;0,IF('Настройки'!$B$10="Исключить","",IF('Настройки'!$B$10="Абсолютные значения",ABS(L79),L79)),L79)))</x:f>
      </x:c>
      <x:c r="BP79" s="50" t="str">
        <x:f>IF(8&gt;'Настройки'!$B$3,"",IF(ISBLANK(M79),IF('Настройки'!$B$9="Нулевой спрос",0,""),IF(M79&lt;0,IF('Настройки'!$B$10="Исключить","",IF('Настройки'!$B$10="Абсолютные значения",ABS(M79),M79)),M79)))</x:f>
      </x:c>
      <x:c r="BQ79" s="50" t="str">
        <x:f>IF(9&gt;'Настройки'!$B$3,"",IF(ISBLANK(N79),IF('Настройки'!$B$9="Нулевой спрос",0,""),IF(N79&lt;0,IF('Настройки'!$B$10="Исключить","",IF('Настройки'!$B$10="Абсолютные значения",ABS(N79),N79)),N79)))</x:f>
      </x:c>
      <x:c r="BR79" s="50" t="str">
        <x:f>IF(10&gt;'Настройки'!$B$3,"",IF(ISBLANK(O79),IF('Настройки'!$B$9="Нулевой спрос",0,""),IF(O79&lt;0,IF('Настройки'!$B$10="Исключить","",IF('Настройки'!$B$10="Абсолютные значения",ABS(O79),O79)),O79)))</x:f>
      </x:c>
      <x:c r="BS79" s="50" t="str">
        <x:f>IF(11&gt;'Настройки'!$B$3,"",IF(ISBLANK(P79),IF('Настройки'!$B$9="Нулевой спрос",0,""),IF(P79&lt;0,IF('Настройки'!$B$10="Исключить","",IF('Настройки'!$B$10="Абсолютные значения",ABS(P79),P79)),P79)))</x:f>
      </x:c>
      <x:c r="BT79" s="50" t="str">
        <x:f>IF(12&gt;'Настройки'!$B$3,"",IF(ISBLANK(Q79),IF('Настройки'!$B$9="Нулевой спрос",0,""),IF(Q79&lt;0,IF('Настройки'!$B$10="Исключить","",IF('Настройки'!$B$10="Абсолютные значения",ABS(Q79),Q79)),Q79)))</x:f>
      </x:c>
      <x:c r="BU79" s="50" t="str">
        <x:f>IF(13&gt;'Настройки'!$B$3,"",IF(ISBLANK(R79),IF('Настройки'!$B$9="Нулевой спрос",0,""),IF(R79&lt;0,IF('Настройки'!$B$10="Исключить","",IF('Настройки'!$B$10="Абсолютные значения",ABS(R79),R79)),R79)))</x:f>
      </x:c>
      <x:c r="BV79" s="50" t="str">
        <x:f>IF(14&gt;'Настройки'!$B$3,"",IF(ISBLANK(S79),IF('Настройки'!$B$9="Нулевой спрос",0,""),IF(S79&lt;0,IF('Настройки'!$B$10="Исключить","",IF('Настройки'!$B$10="Абсолютные значения",ABS(S79),S79)),S79)))</x:f>
      </x:c>
      <x:c r="BW79" s="50" t="str">
        <x:f>IF(15&gt;'Настройки'!$B$3,"",IF(ISBLANK(T79),IF('Настройки'!$B$9="Нулевой спрос",0,""),IF(T79&lt;0,IF('Настройки'!$B$10="Исключить","",IF('Настройки'!$B$10="Абсолютные значения",ABS(T79),T79)),T79)))</x:f>
      </x:c>
      <x:c r="BX79" s="50" t="str">
        <x:f>IF(16&gt;'Настройки'!$B$3,"",IF(ISBLANK(U79),IF('Настройки'!$B$9="Нулевой спрос",0,""),IF(U79&lt;0,IF('Настройки'!$B$10="Исключить","",IF('Настройки'!$B$10="Абсолютные значения",ABS(U79),U79)),U79)))</x:f>
      </x:c>
      <x:c r="BY79" s="50" t="str">
        <x:f>IF(17&gt;'Настройки'!$B$3,"",IF(ISBLANK(V79),IF('Настройки'!$B$9="Нулевой спрос",0,""),IF(V79&lt;0,IF('Настройки'!$B$10="Исключить","",IF('Настройки'!$B$10="Абсолютные значения",ABS(V79),V79)),V79)))</x:f>
      </x:c>
      <x:c r="BZ79" s="50" t="str">
        <x:f>IF(18&gt;'Настройки'!$B$3,"",IF(ISBLANK(W79),IF('Настройки'!$B$9="Нулевой спрос",0,""),IF(W79&lt;0,IF('Настройки'!$B$10="Исключить","",IF('Настройки'!$B$10="Абсолютные значения",ABS(W79),W79)),W79)))</x:f>
      </x:c>
      <x:c r="CA79" s="50" t="str">
        <x:f>IF(19&gt;'Настройки'!$B$3,"",IF(ISBLANK(X79),IF('Настройки'!$B$9="Нулевой спрос",0,""),IF(X79&lt;0,IF('Настройки'!$B$10="Исключить","",IF('Настройки'!$B$10="Абсолютные значения",ABS(X79),X79)),X79)))</x:f>
      </x:c>
      <x:c r="CB79" s="50" t="str">
        <x:f>IF(20&gt;'Настройки'!$B$3,"",IF(ISBLANK(Y79),IF('Настройки'!$B$9="Нулевой спрос",0,""),IF(Y79&lt;0,IF('Настройки'!$B$10="Исключить","",IF('Настройки'!$B$10="Абсолютные значения",ABS(Y79),Y79)),Y79)))</x:f>
      </x:c>
      <x:c r="CC79" s="50" t="str">
        <x:f>IF(21&gt;'Настройки'!$B$3,"",IF(ISBLANK(Z79),IF('Настройки'!$B$9="Нулевой спрос",0,""),IF(Z79&lt;0,IF('Настройки'!$B$10="Исключить","",IF('Настройки'!$B$10="Абсолютные значения",ABS(Z79),Z79)),Z79)))</x:f>
      </x:c>
      <x:c r="CD79" s="50" t="str">
        <x:f>IF(22&gt;'Настройки'!$B$3,"",IF(ISBLANK(AA79),IF('Настройки'!$B$9="Нулевой спрос",0,""),IF(AA79&lt;0,IF('Настройки'!$B$10="Исключить","",IF('Настройки'!$B$10="Абсолютные значения",ABS(AA79),AA79)),AA79)))</x:f>
      </x:c>
      <x:c r="CE79" s="50" t="str">
        <x:f>IF(23&gt;'Настройки'!$B$3,"",IF(ISBLANK(AB79),IF('Настройки'!$B$9="Нулевой спрос",0,""),IF(AB79&lt;0,IF('Настройки'!$B$10="Исключить","",IF('Настройки'!$B$10="Абсолютные значения",ABS(AB79),AB79)),AB79)))</x:f>
      </x:c>
      <x:c r="CF79" s="50" t="str">
        <x:f>IF(24&gt;'Настройки'!$B$3,"",IF(ISBLANK(AC79),IF('Настройки'!$B$9="Нулевой спрос",0,""),IF(AC79&lt;0,IF('Настройки'!$B$10="Исключить","",IF('Настройки'!$B$10="Абсолютные значения",ABS(AC79),AC79)),AC79)))</x:f>
      </x:c>
      <x:c r="CG79" s="50" t="str">
        <x:f>IF(25&gt;'Настройки'!$B$3,"",IF(ISBLANK(AD79),IF('Настройки'!$B$9="Нулевой спрос",0,""),IF(AD79&lt;0,IF('Настройки'!$B$10="Исключить","",IF('Настройки'!$B$10="Абсолютные значения",ABS(AD79),AD79)),AD79)))</x:f>
      </x:c>
      <x:c r="CH79" s="50" t="str">
        <x:f>IF(26&gt;'Настройки'!$B$3,"",IF(ISBLANK(AE79),IF('Настройки'!$B$9="Нулевой спрос",0,""),IF(AE79&lt;0,IF('Настройки'!$B$10="Исключить","",IF('Настройки'!$B$10="Абсолютные значения",ABS(AE79),AE79)),AE79)))</x:f>
      </x:c>
      <x:c r="CI79" s="50" t="str">
        <x:f>IF(27&gt;'Настройки'!$B$3,"",IF(ISBLANK(AF79),IF('Настройки'!$B$9="Нулевой спрос",0,""),IF(AF79&lt;0,IF('Настройки'!$B$10="Исключить","",IF('Настройки'!$B$10="Абсолютные значения",ABS(AF79),AF79)),AF79)))</x:f>
      </x:c>
      <x:c r="CJ79" s="50" t="str">
        <x:f>IF(28&gt;'Настройки'!$B$3,"",IF(ISBLANK(AG79),IF('Настройки'!$B$9="Нулевой спрос",0,""),IF(AG79&lt;0,IF('Настройки'!$B$10="Исключить","",IF('Настройки'!$B$10="Абсолютные значения",ABS(AG79),AG79)),AG79)))</x:f>
      </x:c>
      <x:c r="CK79" s="50" t="str">
        <x:f>IF(29&gt;'Настройки'!$B$3,"",IF(ISBLANK(AH79),IF('Настройки'!$B$9="Нулевой спрос",0,""),IF(AH79&lt;0,IF('Настройки'!$B$10="Исключить","",IF('Настройки'!$B$10="Абсолютные значения",ABS(AH79),AH79)),AH79)))</x:f>
      </x:c>
      <x:c r="CL79" s="50" t="str">
        <x:f>IF(30&gt;'Настройки'!$B$3,"",IF(ISBLANK(AI79),IF('Настройки'!$B$9="Нулевой спрос",0,""),IF(AI79&lt;0,IF('Настройки'!$B$10="Исключить","",IF('Настройки'!$B$10="Абсолютные значения",ABS(AI79),AI79)),AI79)))</x:f>
      </x:c>
      <x:c r="CM79" s="50" t="str">
        <x:f>IF(31&gt;'Настройки'!$B$3,"",IF(ISBLANK(AJ79),IF('Настройки'!$B$9="Нулевой спрос",0,""),IF(AJ79&lt;0,IF('Настройки'!$B$10="Исключить","",IF('Настройки'!$B$10="Абсолютные значения",ABS(AJ79),AJ79)),AJ79)))</x:f>
      </x:c>
      <x:c r="CN79" s="50" t="str">
        <x:f>IF(32&gt;'Настройки'!$B$3,"",IF(ISBLANK(AK79),IF('Настройки'!$B$9="Нулевой спрос",0,""),IF(AK79&lt;0,IF('Настройки'!$B$10="Исключить","",IF('Настройки'!$B$10="Абсолютные значения",ABS(AK79),AK79)),AK79)))</x:f>
      </x:c>
      <x:c r="CO79" s="50" t="str">
        <x:f>IF(33&gt;'Настройки'!$B$3,"",IF(ISBLANK(AL79),IF('Настройки'!$B$9="Нулевой спрос",0,""),IF(AL79&lt;0,IF('Настройки'!$B$10="Исключить","",IF('Настройки'!$B$10="Абсолютные значения",ABS(AL79),AL79)),AL79)))</x:f>
      </x:c>
      <x:c r="CP79" s="50" t="str">
        <x:f>IF(34&gt;'Настройки'!$B$3,"",IF(ISBLANK(AM79),IF('Настройки'!$B$9="Нулевой спрос",0,""),IF(AM79&lt;0,IF('Настройки'!$B$10="Исключить","",IF('Настройки'!$B$10="Абсолютные значения",ABS(AM79),AM79)),AM79)))</x:f>
      </x:c>
      <x:c r="CQ79" s="50" t="str">
        <x:f>IF(35&gt;'Настройки'!$B$3,"",IF(ISBLANK(AN79),IF('Настройки'!$B$9="Нулевой спрос",0,""),IF(AN79&lt;0,IF('Настройки'!$B$10="Исключить","",IF('Настройки'!$B$10="Абсолютные значения",ABS(AN79),AN79)),AN79)))</x:f>
      </x:c>
      <x:c r="CR79" s="50" t="str">
        <x:f>IF(36&gt;'Настройки'!$B$3,"",IF(ISBLANK(AO79),IF('Настройки'!$B$9="Нулевой спрос",0,""),IF(AO79&lt;0,IF('Настройки'!$B$10="Исключить","",IF('Настройки'!$B$10="Абсолютные значения",ABS(AO79),AO79)),AO79)))</x:f>
      </x:c>
      <x:c r="CS79" s="50" t="str">
        <x:f>IF(OR(1&gt;'Настройки'!$B$3,ISBLANK(BI79),BI79=0),"",BI79)</x:f>
      </x:c>
      <x:c r="CT79" s="50" t="str">
        <x:f>IF(OR(2&gt;'Настройки'!$B$3,ISBLANK(BJ79),BJ79=0),"",BJ79)</x:f>
      </x:c>
      <x:c r="CU79" s="50" t="str">
        <x:f>IF(OR(3&gt;'Настройки'!$B$3,ISBLANK(BK79),BK79=0),"",BK79)</x:f>
      </x:c>
      <x:c r="CV79" s="50" t="str">
        <x:f>IF(OR(4&gt;'Настройки'!$B$3,ISBLANK(BL79),BL79=0),"",BL79)</x:f>
      </x:c>
      <x:c r="CW79" s="50" t="str">
        <x:f>IF(OR(5&gt;'Настройки'!$B$3,ISBLANK(BM79),BM79=0),"",BM79)</x:f>
      </x:c>
      <x:c r="CX79" s="50" t="str">
        <x:f>IF(OR(6&gt;'Настройки'!$B$3,ISBLANK(BN79),BN79=0),"",BN79)</x:f>
      </x:c>
      <x:c r="CY79" s="50" t="str">
        <x:f>IF(OR(7&gt;'Настройки'!$B$3,ISBLANK(BO79),BO79=0),"",BO79)</x:f>
      </x:c>
      <x:c r="CZ79" s="50" t="str">
        <x:f>IF(OR(8&gt;'Настройки'!$B$3,ISBLANK(BP79),BP79=0),"",BP79)</x:f>
      </x:c>
      <x:c r="DA79" s="50" t="str">
        <x:f>IF(OR(9&gt;'Настройки'!$B$3,ISBLANK(BQ79),BQ79=0),"",BQ79)</x:f>
      </x:c>
      <x:c r="DB79" s="50" t="str">
        <x:f>IF(OR(10&gt;'Настройки'!$B$3,ISBLANK(BR79),BR79=0),"",BR79)</x:f>
      </x:c>
      <x:c r="DC79" s="50" t="str">
        <x:f>IF(OR(11&gt;'Настройки'!$B$3,ISBLANK(BS79),BS79=0),"",BS79)</x:f>
      </x:c>
      <x:c r="DD79" s="50" t="str">
        <x:f>IF(OR(12&gt;'Настройки'!$B$3,ISBLANK(BT79),BT79=0),"",BT79)</x:f>
      </x:c>
      <x:c r="DE79" s="50" t="str">
        <x:f>IF(OR(13&gt;'Настройки'!$B$3,ISBLANK(BU79),BU79=0),"",BU79)</x:f>
      </x:c>
      <x:c r="DF79" s="50" t="str">
        <x:f>IF(OR(14&gt;'Настройки'!$B$3,ISBLANK(BV79),BV79=0),"",BV79)</x:f>
      </x:c>
      <x:c r="DG79" s="50" t="str">
        <x:f>IF(OR(15&gt;'Настройки'!$B$3,ISBLANK(BW79),BW79=0),"",BW79)</x:f>
      </x:c>
      <x:c r="DH79" s="50" t="str">
        <x:f>IF(OR(16&gt;'Настройки'!$B$3,ISBLANK(BX79),BX79=0),"",BX79)</x:f>
      </x:c>
      <x:c r="DI79" s="50" t="str">
        <x:f>IF(OR(17&gt;'Настройки'!$B$3,ISBLANK(BY79),BY79=0),"",BY79)</x:f>
      </x:c>
      <x:c r="DJ79" s="50" t="str">
        <x:f>IF(OR(18&gt;'Настройки'!$B$3,ISBLANK(BZ79),BZ79=0),"",BZ79)</x:f>
      </x:c>
      <x:c r="DK79" s="50" t="str">
        <x:f>IF(OR(19&gt;'Настройки'!$B$3,ISBLANK(CA79),CA79=0),"",CA79)</x:f>
      </x:c>
      <x:c r="DL79" s="50" t="str">
        <x:f>IF(OR(20&gt;'Настройки'!$B$3,ISBLANK(CB79),CB79=0),"",CB79)</x:f>
      </x:c>
      <x:c r="DM79" s="50" t="str">
        <x:f>IF(OR(21&gt;'Настройки'!$B$3,ISBLANK(CC79),CC79=0),"",CC79)</x:f>
      </x:c>
      <x:c r="DN79" s="50" t="str">
        <x:f>IF(OR(22&gt;'Настройки'!$B$3,ISBLANK(CD79),CD79=0),"",CD79)</x:f>
      </x:c>
      <x:c r="DO79" s="50" t="str">
        <x:f>IF(OR(23&gt;'Настройки'!$B$3,ISBLANK(CE79),CE79=0),"",CE79)</x:f>
      </x:c>
      <x:c r="DP79" s="50" t="str">
        <x:f>IF(OR(24&gt;'Настройки'!$B$3,ISBLANK(CF79),CF79=0),"",CF79)</x:f>
      </x:c>
      <x:c r="DQ79" s="50" t="str">
        <x:f>IF(OR(25&gt;'Настройки'!$B$3,ISBLANK(CG79),CG79=0),"",CG79)</x:f>
      </x:c>
      <x:c r="DR79" s="50" t="str">
        <x:f>IF(OR(26&gt;'Настройки'!$B$3,ISBLANK(CH79),CH79=0),"",CH79)</x:f>
      </x:c>
      <x:c r="DS79" s="50" t="str">
        <x:f>IF(OR(27&gt;'Настройки'!$B$3,ISBLANK(CI79),CI79=0),"",CI79)</x:f>
      </x:c>
      <x:c r="DT79" s="50" t="str">
        <x:f>IF(OR(28&gt;'Настройки'!$B$3,ISBLANK(CJ79),CJ79=0),"",CJ79)</x:f>
      </x:c>
      <x:c r="DU79" s="50" t="str">
        <x:f>IF(OR(29&gt;'Настройки'!$B$3,ISBLANK(CK79),CK79=0),"",CK79)</x:f>
      </x:c>
      <x:c r="DV79" s="50" t="str">
        <x:f>IF(OR(30&gt;'Настройки'!$B$3,ISBLANK(CL79),CL79=0),"",CL79)</x:f>
      </x:c>
      <x:c r="DW79" s="50" t="str">
        <x:f>IF(OR(31&gt;'Настройки'!$B$3,ISBLANK(CM79),CM79=0),"",CM79)</x:f>
      </x:c>
      <x:c r="DX79" s="50" t="str">
        <x:f>IF(OR(32&gt;'Настройки'!$B$3,ISBLANK(CN79),CN79=0),"",CN79)</x:f>
      </x:c>
      <x:c r="DY79" s="50" t="str">
        <x:f>IF(OR(33&gt;'Настройки'!$B$3,ISBLANK(CO79),CO79=0),"",CO79)</x:f>
      </x:c>
      <x:c r="DZ79" s="50" t="str">
        <x:f>IF(OR(34&gt;'Настройки'!$B$3,ISBLANK(CP79),CP79=0),"",CP79)</x:f>
      </x:c>
      <x:c r="EA79" s="50" t="str">
        <x:f>IF(OR(35&gt;'Настройки'!$B$3,ISBLANK(CQ79),CQ79=0),"",CQ79)</x:f>
      </x:c>
      <x:c r="EB79" s="50" t="str">
        <x:f>IF(OR(36&gt;'Настройки'!$B$3,ISBLANK(CR79),CR79=0),"",CR79)</x:f>
      </x:c>
      <x:c r="EC79" s="50" t="str">
        <x:f>IF(A79="","",IF(OR(BB79="AZ",BB79="BZ"),10000+ROW(),IF(AZ79&gt;'Настройки'!$B$11,20000+ROW(),IF(BF79&lt;&gt;"Обычный",30000+ROW(),IF(AX79&lt;=0,40000+ROW(),"")))))</x:f>
      </x:c>
      <x:c r="ED79" s="50" t="str">
        <x:f>IF(EC79="","",COUNTIFS($EC$2:$EC$1001,"&gt;0",$EC$2:$EC$1001,"&lt;"&amp;EC79)+1)</x:f>
      </x:c>
    </x:row>
    <x:row r="80">
      <x:c r="A80" s="115"/>
      <x:c r="B80" s="115"/>
      <x:c r="C80" s="115"/>
      <x:c r="D80" s="118"/>
      <x:c r="E80" s="118"/>
      <x:c r="F80" s="118"/>
      <x:c r="G80" s="118"/>
      <x:c r="H80" s="118"/>
      <x:c r="I80" s="118"/>
      <x:c r="J80" s="118"/>
      <x:c r="K80" s="118"/>
      <x:c r="L80" s="118"/>
      <x:c r="M80" s="118"/>
      <x:c r="N80" s="118"/>
      <x:c r="O80" s="118"/>
      <x:c r="P80" s="118"/>
      <x:c r="Q80" s="118"/>
      <x:c r="R80" s="118"/>
      <x:c r="S80" s="118"/>
      <x:c r="T80" s="118"/>
      <x:c r="U80" s="118"/>
      <x:c r="V80" s="118"/>
      <x:c r="W80" s="118"/>
      <x:c r="X80" s="118"/>
      <x:c r="Y80" s="118"/>
      <x:c r="Z80" s="118"/>
      <x:c r="AA80" s="118"/>
      <x:c r="AB80" s="118"/>
      <x:c r="AC80" s="118"/>
      <x:c r="AD80" s="118"/>
      <x:c r="AE80" s="118"/>
      <x:c r="AF80" s="118"/>
      <x:c r="AG80" s="118"/>
      <x:c r="AH80" s="118"/>
      <x:c r="AI80" s="118"/>
      <x:c r="AJ80" s="118"/>
      <x:c r="AK80" s="118"/>
      <x:c r="AL80" s="118"/>
      <x:c r="AM80" s="118"/>
      <x:c r="AN80" s="118"/>
      <x:c r="AO80" s="118"/>
      <x:c r="AP80" s="115"/>
      <x:c r="AQ80" s="49" t="str">
        <x:f>IF(A80="","",COUNT(BI80:INDEX(BI80:CR80,1,'Настройки'!$B$3)))</x:f>
      </x:c>
      <x:c r="AR80" s="49" t="str">
        <x:f>IF(A80="","",SUM(BI80:INDEX(BI80:CR80,1,'Настройки'!$B$3)))</x:f>
      </x:c>
      <x:c r="AS80" s="58" t="str">
        <x:f>IF(A80="","",IF('Настройки'!$B$4="Стоимость потребления",AR80*D80,IF('Настройки'!$B$4="Количество",AR80,E80)))</x:f>
      </x:c>
      <x:c r="AT80" s="61" t="str">
        <x:f>IF(OR(A80="",AS80&lt;0,SUM($AS$2:$AS$1001)&lt;=0),"",AS80/SUM($AS$2:$AS$1001))</x:f>
      </x:c>
      <x:c r="AU80" s="61" t="str">
        <x:f>IF(OR(A80="",AS80&lt;0,SUM($AS$2:$AS$1001)&lt;=0),"",SUMIFS($AS$2:$AS$1001,$AS$2:$AS$1001,"&gt;"&amp;AS80)/SUM($AS$2:$AS$1001))</x:f>
      </x:c>
      <x:c r="AV80" s="61" t="str">
        <x:f>IF(OR(A80="",AS80&lt;0,SUM($AS$2:$AS$1001)&lt;=0),"",SUMIFS($AS$2:$AS$1001,$AS$2:$AS$1001,"&gt;="&amp;AS80)/SUM($AS$2:$AS$1001))</x:f>
      </x:c>
      <x:c r="AW80" s="49" t="str">
        <x:f>IF(A80="","",IF(SUM($AS$2:$AS$1001)&lt;=0,"Не определён",IF(AS80&lt;0,"Исключение",IF(AU80&lt;'Настройки'!$B$5,"A",IF(AU80&lt;'Настройки'!$B$6,"B","C")))))</x:f>
      </x:c>
      <x:c r="AX80" s="58" t="str">
        <x:f>IF(A80="","",IF(AQ80=0,"",AVERAGE(BI80:INDEX(BI80:CR80,1,'Настройки'!$B$3))))</x:f>
      </x:c>
      <x:c r="AY80" s="58" t="str">
        <x:f>IF(OR(A80="",AQ80=0),"",STDEVP(BI80:INDEX(BI80:CR80,1,'Настройки'!$B$3)))</x:f>
      </x:c>
      <x:c r="AZ80" s="61" t="str">
        <x:f>IF(OR(A80="",AQ80&lt;'Настройки'!$B$12,AX80&lt;=0,AND('Настройки'!$B$10="Блокировать",COUNTIF(F80:INDEX(F80:AO80,1,'Настройки'!$B$3),"&lt;0")&gt;0)),"",AY80/ABS(AX80))</x:f>
      </x:c>
      <x:c r="BA80" s="49" t="str">
        <x:f>IF(A80="","",IF(AND('Настройки'!$B$10="Блокировать",COUNTIF(F80:INDEX(F80:AO80,1,'Настройки'!$B$3),"&lt;0")&gt;0),"Не определён",IF(AQ80&lt;'Настройки'!$B$12,"Не определён",IF(AX80=0,"Нет спроса",IF(AX80&lt;0,"Не определён",IF(AZ80&lt;='Настройки'!$B$7,"X",IF(AZ80&lt;='Настройки'!$B$8,"Y","Z")))))))</x:f>
      </x:c>
      <x:c r="BB80" s="49" t="str">
        <x:f>IF(OR(A80="",LEN(AW80)&lt;&gt;1,LEN(BA80)&lt;&gt;1),"",AW80&amp;BA80)</x:f>
      </x:c>
      <x:c r="BC80" s="61" t="str">
        <x:f>IF(OR(A80="",AQ80=0),"",(COUNT(BI80:INDEX(BI80:CR80,1,'Настройки'!$B$3))-COUNT(CS80:INDEX(CS80:EB80,1,'Настройки'!$B$3)))/AQ80)</x:f>
      </x:c>
      <x:c r="BD80" s="64" t="str">
        <x:f>IF(OR(A80="",COUNT(CS80:INDEX(CS80:EB80,1,'Настройки'!$B$3))=0),"",AQ80/COUNT(CS80:INDEX(CS80:EB80,1,'Настройки'!$B$3)))</x:f>
      </x:c>
      <x:c r="BE80" s="64" t="str">
        <x:f>IF(OR(A80="",COUNT(CS80:INDEX(CS80:EB80,1,'Настройки'!$B$3))=0),"",IF(AVERAGE(CS80:INDEX(CS80:EB80,1,'Настройки'!$B$3))=0,"",(STDEVP(CS80:INDEX(CS80:EB80,1,'Настройки'!$B$3))/ABS(AVERAGE(CS80:INDEX(CS80:EB80,1,'Настройки'!$B$3))))^2))</x:f>
      </x:c>
      <x:c r="BF80" s="49" t="str">
        <x:f>IF(A80="","",IF(AQ80&lt;3,"Недостаточно",IF(AQ80&lt;6,"Предварительный","Обычный")))</x:f>
      </x:c>
      <x:c r="BG80" s="49" t="str">
        <x:f>IF(A80="","",IF(COUNTIF(F80:INDEX(F80:AO80,1,'Настройки'!$B$3),"&lt;0")&gt;0,IF('Настройки'!$B$10="Блокировать","Отрицательный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"),"")&amp;IF(AQ80&lt;3,"Недостаточно истории. ",IF(AQ80&lt;6,"Предварительная классификация. ",""))&amp;IF(AX80=0,"Нет спроса за горизонт. ","")&amp;IF(AZ80&gt;'Настройки'!$B$11,"Экстремальная вариативность. ",""))</x:f>
      </x:c>
      <x:c r="BH80" s="49" t="str">
        <x:f>IF(A80="","",IFERROR(VLOOKUP(BB80,'Настройки'!$D$3:$E$11,2,FALSE),"Сначала проверьте исходные данные и историю спроса.")&amp;" Уточните срок поставки, MOQ и критичность.")</x:f>
      </x:c>
      <x:c r="BI80" s="50" t="str">
        <x:f>IF(1&gt;'Настройки'!$B$3,"",IF(ISBLANK(F80),IF('Настройки'!$B$9="Нулевой спрос",0,""),IF(F80&lt;0,IF('Настройки'!$B$10="Исключить","",IF('Настройки'!$B$10="Абсолютные значения",ABS(F80),F80)),F80)))</x:f>
      </x:c>
      <x:c r="BJ80" s="50" t="str">
        <x:f>IF(2&gt;'Настройки'!$B$3,"",IF(ISBLANK(G80),IF('Настройки'!$B$9="Нулевой спрос",0,""),IF(G80&lt;0,IF('Настройки'!$B$10="Исключить","",IF('Настройки'!$B$10="Абсолютные значения",ABS(G80),G80)),G80)))</x:f>
      </x:c>
      <x:c r="BK80" s="50" t="str">
        <x:f>IF(3&gt;'Настройки'!$B$3,"",IF(ISBLANK(H80),IF('Настройки'!$B$9="Нулевой спрос",0,""),IF(H80&lt;0,IF('Настройки'!$B$10="Исключить","",IF('Настройки'!$B$10="Абсолютные значения",ABS(H80),H80)),H80)))</x:f>
      </x:c>
      <x:c r="BL80" s="50" t="str">
        <x:f>IF(4&gt;'Настройки'!$B$3,"",IF(ISBLANK(I80),IF('Настройки'!$B$9="Нулевой спрос",0,""),IF(I80&lt;0,IF('Настройки'!$B$10="Исключить","",IF('Настройки'!$B$10="Абсолютные значения",ABS(I80),I80)),I80)))</x:f>
      </x:c>
      <x:c r="BM80" s="50" t="str">
        <x:f>IF(5&gt;'Настройки'!$B$3,"",IF(ISBLANK(J80),IF('Настройки'!$B$9="Нулевой спрос",0,""),IF(J80&lt;0,IF('Настройки'!$B$10="Исключить","",IF('Настройки'!$B$10="Абсолютные значения",ABS(J80),J80)),J80)))</x:f>
      </x:c>
      <x:c r="BN80" s="50" t="str">
        <x:f>IF(6&gt;'Настройки'!$B$3,"",IF(ISBLANK(K80),IF('Настройки'!$B$9="Нулевой спрос",0,""),IF(K80&lt;0,IF('Настройки'!$B$10="Исключить","",IF('Настройки'!$B$10="Абсолютные значения",ABS(K80),K80)),K80)))</x:f>
      </x:c>
      <x:c r="BO80" s="50" t="str">
        <x:f>IF(7&gt;'Настройки'!$B$3,"",IF(ISBLANK(L80),IF('Настройки'!$B$9="Нулевой спрос",0,""),IF(L80&lt;0,IF('Настройки'!$B$10="Исключить","",IF('Настройки'!$B$10="Абсолютные значения",ABS(L80),L80)),L80)))</x:f>
      </x:c>
      <x:c r="BP80" s="50" t="str">
        <x:f>IF(8&gt;'Настройки'!$B$3,"",IF(ISBLANK(M80),IF('Настройки'!$B$9="Нулевой спрос",0,""),IF(M80&lt;0,IF('Настройки'!$B$10="Исключить","",IF('Настройки'!$B$10="Абсолютные значения",ABS(M80),M80)),M80)))</x:f>
      </x:c>
      <x:c r="BQ80" s="50" t="str">
        <x:f>IF(9&gt;'Настройки'!$B$3,"",IF(ISBLANK(N80),IF('Настройки'!$B$9="Нулевой спрос",0,""),IF(N80&lt;0,IF('Настройки'!$B$10="Исключить","",IF('Настройки'!$B$10="Абсолютные значения",ABS(N80),N80)),N80)))</x:f>
      </x:c>
      <x:c r="BR80" s="50" t="str">
        <x:f>IF(10&gt;'Настройки'!$B$3,"",IF(ISBLANK(O80),IF('Настройки'!$B$9="Нулевой спрос",0,""),IF(O80&lt;0,IF('Настройки'!$B$10="Исключить","",IF('Настройки'!$B$10="Абсолютные значения",ABS(O80),O80)),O80)))</x:f>
      </x:c>
      <x:c r="BS80" s="50" t="str">
        <x:f>IF(11&gt;'Настройки'!$B$3,"",IF(ISBLANK(P80),IF('Настройки'!$B$9="Нулевой спрос",0,""),IF(P80&lt;0,IF('Настройки'!$B$10="Исключить","",IF('Настройки'!$B$10="Абсолютные значения",ABS(P80),P80)),P80)))</x:f>
      </x:c>
      <x:c r="BT80" s="50" t="str">
        <x:f>IF(12&gt;'Настройки'!$B$3,"",IF(ISBLANK(Q80),IF('Настройки'!$B$9="Нулевой спрос",0,""),IF(Q80&lt;0,IF('Настройки'!$B$10="Исключить","",IF('Настройки'!$B$10="Абсолютные значения",ABS(Q80),Q80)),Q80)))</x:f>
      </x:c>
      <x:c r="BU80" s="50" t="str">
        <x:f>IF(13&gt;'Настройки'!$B$3,"",IF(ISBLANK(R80),IF('Настройки'!$B$9="Нулевой спрос",0,""),IF(R80&lt;0,IF('Настройки'!$B$10="Исключить","",IF('Настройки'!$B$10="Абсолютные значения",ABS(R80),R80)),R80)))</x:f>
      </x:c>
      <x:c r="BV80" s="50" t="str">
        <x:f>IF(14&gt;'Настройки'!$B$3,"",IF(ISBLANK(S80),IF('Настройки'!$B$9="Нулевой спрос",0,""),IF(S80&lt;0,IF('Настройки'!$B$10="Исключить","",IF('Настройки'!$B$10="Абсолютные значения",ABS(S80),S80)),S80)))</x:f>
      </x:c>
      <x:c r="BW80" s="50" t="str">
        <x:f>IF(15&gt;'Настройки'!$B$3,"",IF(ISBLANK(T80),IF('Настройки'!$B$9="Нулевой спрос",0,""),IF(T80&lt;0,IF('Настройки'!$B$10="Исключить","",IF('Настройки'!$B$10="Абсолютные значения",ABS(T80),T80)),T80)))</x:f>
      </x:c>
      <x:c r="BX80" s="50" t="str">
        <x:f>IF(16&gt;'Настройки'!$B$3,"",IF(ISBLANK(U80),IF('Настройки'!$B$9="Нулевой спрос",0,""),IF(U80&lt;0,IF('Настройки'!$B$10="Исключить","",IF('Настройки'!$B$10="Абсолютные значения",ABS(U80),U80)),U80)))</x:f>
      </x:c>
      <x:c r="BY80" s="50" t="str">
        <x:f>IF(17&gt;'Настройки'!$B$3,"",IF(ISBLANK(V80),IF('Настройки'!$B$9="Нулевой спрос",0,""),IF(V80&lt;0,IF('Настройки'!$B$10="Исключить","",IF('Настройки'!$B$10="Абсолютные значения",ABS(V80),V80)),V80)))</x:f>
      </x:c>
      <x:c r="BZ80" s="50" t="str">
        <x:f>IF(18&gt;'Настройки'!$B$3,"",IF(ISBLANK(W80),IF('Настройки'!$B$9="Нулевой спрос",0,""),IF(W80&lt;0,IF('Настройки'!$B$10="Исключить","",IF('Настройки'!$B$10="Абсолютные значения",ABS(W80),W80)),W80)))</x:f>
      </x:c>
      <x:c r="CA80" s="50" t="str">
        <x:f>IF(19&gt;'Настройки'!$B$3,"",IF(ISBLANK(X80),IF('Настройки'!$B$9="Нулевой спрос",0,""),IF(X80&lt;0,IF('Настройки'!$B$10="Исключить","",IF('Настройки'!$B$10="Абсолютные значения",ABS(X80),X80)),X80)))</x:f>
      </x:c>
      <x:c r="CB80" s="50" t="str">
        <x:f>IF(20&gt;'Настройки'!$B$3,"",IF(ISBLANK(Y80),IF('Настройки'!$B$9="Нулевой спрос",0,""),IF(Y80&lt;0,IF('Настройки'!$B$10="Исключить","",IF('Настройки'!$B$10="Абсолютные значения",ABS(Y80),Y80)),Y80)))</x:f>
      </x:c>
      <x:c r="CC80" s="50" t="str">
        <x:f>IF(21&gt;'Настройки'!$B$3,"",IF(ISBLANK(Z80),IF('Настройки'!$B$9="Нулевой спрос",0,""),IF(Z80&lt;0,IF('Настройки'!$B$10="Исключить","",IF('Настройки'!$B$10="Абсолютные значения",ABS(Z80),Z80)),Z80)))</x:f>
      </x:c>
      <x:c r="CD80" s="50" t="str">
        <x:f>IF(22&gt;'Настройки'!$B$3,"",IF(ISBLANK(AA80),IF('Настройки'!$B$9="Нулевой спрос",0,""),IF(AA80&lt;0,IF('Настройки'!$B$10="Исключить","",IF('Настройки'!$B$10="Абсолютные значения",ABS(AA80),AA80)),AA80)))</x:f>
      </x:c>
      <x:c r="CE80" s="50" t="str">
        <x:f>IF(23&gt;'Настройки'!$B$3,"",IF(ISBLANK(AB80),IF('Настройки'!$B$9="Нулевой спрос",0,""),IF(AB80&lt;0,IF('Настройки'!$B$10="Исключить","",IF('Настройки'!$B$10="Абсолютные значения",ABS(AB80),AB80)),AB80)))</x:f>
      </x:c>
      <x:c r="CF80" s="50" t="str">
        <x:f>IF(24&gt;'Настройки'!$B$3,"",IF(ISBLANK(AC80),IF('Настройки'!$B$9="Нулевой спрос",0,""),IF(AC80&lt;0,IF('Настройки'!$B$10="Исключить","",IF('Настройки'!$B$10="Абсолютные значения",ABS(AC80),AC80)),AC80)))</x:f>
      </x:c>
      <x:c r="CG80" s="50" t="str">
        <x:f>IF(25&gt;'Настройки'!$B$3,"",IF(ISBLANK(AD80),IF('Настройки'!$B$9="Нулевой спрос",0,""),IF(AD80&lt;0,IF('Настройки'!$B$10="Исключить","",IF('Настройки'!$B$10="Абсолютные значения",ABS(AD80),AD80)),AD80)))</x:f>
      </x:c>
      <x:c r="CH80" s="50" t="str">
        <x:f>IF(26&gt;'Настройки'!$B$3,"",IF(ISBLANK(AE80),IF('Настройки'!$B$9="Нулевой спрос",0,""),IF(AE80&lt;0,IF('Настройки'!$B$10="Исключить","",IF('Настройки'!$B$10="Абсолютные значения",ABS(AE80),AE80)),AE80)))</x:f>
      </x:c>
      <x:c r="CI80" s="50" t="str">
        <x:f>IF(27&gt;'Настройки'!$B$3,"",IF(ISBLANK(AF80),IF('Настройки'!$B$9="Нулевой спрос",0,""),IF(AF80&lt;0,IF('Настройки'!$B$10="Исключить","",IF('Настройки'!$B$10="Абсолютные значения",ABS(AF80),AF80)),AF80)))</x:f>
      </x:c>
      <x:c r="CJ80" s="50" t="str">
        <x:f>IF(28&gt;'Настройки'!$B$3,"",IF(ISBLANK(AG80),IF('Настройки'!$B$9="Нулевой спрос",0,""),IF(AG80&lt;0,IF('Настройки'!$B$10="Исключить","",IF('Настройки'!$B$10="Абсолютные значения",ABS(AG80),AG80)),AG80)))</x:f>
      </x:c>
      <x:c r="CK80" s="50" t="str">
        <x:f>IF(29&gt;'Настройки'!$B$3,"",IF(ISBLANK(AH80),IF('Настройки'!$B$9="Нулевой спрос",0,""),IF(AH80&lt;0,IF('Настройки'!$B$10="Исключить","",IF('Настройки'!$B$10="Абсолютные значения",ABS(AH80),AH80)),AH80)))</x:f>
      </x:c>
      <x:c r="CL80" s="50" t="str">
        <x:f>IF(30&gt;'Настройки'!$B$3,"",IF(ISBLANK(AI80),IF('Настройки'!$B$9="Нулевой спрос",0,""),IF(AI80&lt;0,IF('Настройки'!$B$10="Исключить","",IF('Настройки'!$B$10="Абсолютные значения",ABS(AI80),AI80)),AI80)))</x:f>
      </x:c>
      <x:c r="CM80" s="50" t="str">
        <x:f>IF(31&gt;'Настройки'!$B$3,"",IF(ISBLANK(AJ80),IF('Настройки'!$B$9="Нулевой спрос",0,""),IF(AJ80&lt;0,IF('Настройки'!$B$10="Исключить","",IF('Настройки'!$B$10="Абсолютные значения",ABS(AJ80),AJ80)),AJ80)))</x:f>
      </x:c>
      <x:c r="CN80" s="50" t="str">
        <x:f>IF(32&gt;'Настройки'!$B$3,"",IF(ISBLANK(AK80),IF('Настройки'!$B$9="Нулевой спрос",0,""),IF(AK80&lt;0,IF('Настройки'!$B$10="Исключить","",IF('Настройки'!$B$10="Абсолютные значения",ABS(AK80),AK80)),AK80)))</x:f>
      </x:c>
      <x:c r="CO80" s="50" t="str">
        <x:f>IF(33&gt;'Настройки'!$B$3,"",IF(ISBLANK(AL80),IF('Настройки'!$B$9="Нулевой спрос",0,""),IF(AL80&lt;0,IF('Настройки'!$B$10="Исключить","",IF('Настройки'!$B$10="Абсолютные значения",ABS(AL80),AL80)),AL80)))</x:f>
      </x:c>
      <x:c r="CP80" s="50" t="str">
        <x:f>IF(34&gt;'Настройки'!$B$3,"",IF(ISBLANK(AM80),IF('Настройки'!$B$9="Нулевой спрос",0,""),IF(AM80&lt;0,IF('Настройки'!$B$10="Исключить","",IF('Настройки'!$B$10="Абсолютные значения",ABS(AM80),AM80)),AM80)))</x:f>
      </x:c>
      <x:c r="CQ80" s="50" t="str">
        <x:f>IF(35&gt;'Настройки'!$B$3,"",IF(ISBLANK(AN80),IF('Настройки'!$B$9="Нулевой спрос",0,""),IF(AN80&lt;0,IF('Настройки'!$B$10="Исключить","",IF('Настройки'!$B$10="Абсолютные значения",ABS(AN80),AN80)),AN80)))</x:f>
      </x:c>
      <x:c r="CR80" s="50" t="str">
        <x:f>IF(36&gt;'Настройки'!$B$3,"",IF(ISBLANK(AO80),IF('Настройки'!$B$9="Нулевой спрос",0,""),IF(AO80&lt;0,IF('Настройки'!$B$10="Исключить","",IF('Настройки'!$B$10="Абсолютные значения",ABS(AO80),AO80)),AO80)))</x:f>
      </x:c>
      <x:c r="CS80" s="50" t="str">
        <x:f>IF(OR(1&gt;'Настройки'!$B$3,ISBLANK(BI80),BI80=0),"",BI80)</x:f>
      </x:c>
      <x:c r="CT80" s="50" t="str">
        <x:f>IF(OR(2&gt;'Настройки'!$B$3,ISBLANK(BJ80),BJ80=0),"",BJ80)</x:f>
      </x:c>
      <x:c r="CU80" s="50" t="str">
        <x:f>IF(OR(3&gt;'Настройки'!$B$3,ISBLANK(BK80),BK80=0),"",BK80)</x:f>
      </x:c>
      <x:c r="CV80" s="50" t="str">
        <x:f>IF(OR(4&gt;'Настройки'!$B$3,ISBLANK(BL80),BL80=0),"",BL80)</x:f>
      </x:c>
      <x:c r="CW80" s="50" t="str">
        <x:f>IF(OR(5&gt;'Настройки'!$B$3,ISBLANK(BM80),BM80=0),"",BM80)</x:f>
      </x:c>
      <x:c r="CX80" s="50" t="str">
        <x:f>IF(OR(6&gt;'Настройки'!$B$3,ISBLANK(BN80),BN80=0),"",BN80)</x:f>
      </x:c>
      <x:c r="CY80" s="50" t="str">
        <x:f>IF(OR(7&gt;'Настройки'!$B$3,ISBLANK(BO80),BO80=0),"",BO80)</x:f>
      </x:c>
      <x:c r="CZ80" s="50" t="str">
        <x:f>IF(OR(8&gt;'Настройки'!$B$3,ISBLANK(BP80),BP80=0),"",BP80)</x:f>
      </x:c>
      <x:c r="DA80" s="50" t="str">
        <x:f>IF(OR(9&gt;'Настройки'!$B$3,ISBLANK(BQ80),BQ80=0),"",BQ80)</x:f>
      </x:c>
      <x:c r="DB80" s="50" t="str">
        <x:f>IF(OR(10&gt;'Настройки'!$B$3,ISBLANK(BR80),BR80=0),"",BR80)</x:f>
      </x:c>
      <x:c r="DC80" s="50" t="str">
        <x:f>IF(OR(11&gt;'Настройки'!$B$3,ISBLANK(BS80),BS80=0),"",BS80)</x:f>
      </x:c>
      <x:c r="DD80" s="50" t="str">
        <x:f>IF(OR(12&gt;'Настройки'!$B$3,ISBLANK(BT80),BT80=0),"",BT80)</x:f>
      </x:c>
      <x:c r="DE80" s="50" t="str">
        <x:f>IF(OR(13&gt;'Настройки'!$B$3,ISBLANK(BU80),BU80=0),"",BU80)</x:f>
      </x:c>
      <x:c r="DF80" s="50" t="str">
        <x:f>IF(OR(14&gt;'Настройки'!$B$3,ISBLANK(BV80),BV80=0),"",BV80)</x:f>
      </x:c>
      <x:c r="DG80" s="50" t="str">
        <x:f>IF(OR(15&gt;'Настройки'!$B$3,ISBLANK(BW80),BW80=0),"",BW80)</x:f>
      </x:c>
      <x:c r="DH80" s="50" t="str">
        <x:f>IF(OR(16&gt;'Настройки'!$B$3,ISBLANK(BX80),BX80=0),"",BX80)</x:f>
      </x:c>
      <x:c r="DI80" s="50" t="str">
        <x:f>IF(OR(17&gt;'Настройки'!$B$3,ISBLANK(BY80),BY80=0),"",BY80)</x:f>
      </x:c>
      <x:c r="DJ80" s="50" t="str">
        <x:f>IF(OR(18&gt;'Настройки'!$B$3,ISBLANK(BZ80),BZ80=0),"",BZ80)</x:f>
      </x:c>
      <x:c r="DK80" s="50" t="str">
        <x:f>IF(OR(19&gt;'Настройки'!$B$3,ISBLANK(CA80),CA80=0),"",CA80)</x:f>
      </x:c>
      <x:c r="DL80" s="50" t="str">
        <x:f>IF(OR(20&gt;'Настройки'!$B$3,ISBLANK(CB80),CB80=0),"",CB80)</x:f>
      </x:c>
      <x:c r="DM80" s="50" t="str">
        <x:f>IF(OR(21&gt;'Настройки'!$B$3,ISBLANK(CC80),CC80=0),"",CC80)</x:f>
      </x:c>
      <x:c r="DN80" s="50" t="str">
        <x:f>IF(OR(22&gt;'Настройки'!$B$3,ISBLANK(CD80),CD80=0),"",CD80)</x:f>
      </x:c>
      <x:c r="DO80" s="50" t="str">
        <x:f>IF(OR(23&gt;'Настройки'!$B$3,ISBLANK(CE80),CE80=0),"",CE80)</x:f>
      </x:c>
      <x:c r="DP80" s="50" t="str">
        <x:f>IF(OR(24&gt;'Настройки'!$B$3,ISBLANK(CF80),CF80=0),"",CF80)</x:f>
      </x:c>
      <x:c r="DQ80" s="50" t="str">
        <x:f>IF(OR(25&gt;'Настройки'!$B$3,ISBLANK(CG80),CG80=0),"",CG80)</x:f>
      </x:c>
      <x:c r="DR80" s="50" t="str">
        <x:f>IF(OR(26&gt;'Настройки'!$B$3,ISBLANK(CH80),CH80=0),"",CH80)</x:f>
      </x:c>
      <x:c r="DS80" s="50" t="str">
        <x:f>IF(OR(27&gt;'Настройки'!$B$3,ISBLANK(CI80),CI80=0),"",CI80)</x:f>
      </x:c>
      <x:c r="DT80" s="50" t="str">
        <x:f>IF(OR(28&gt;'Настройки'!$B$3,ISBLANK(CJ80),CJ80=0),"",CJ80)</x:f>
      </x:c>
      <x:c r="DU80" s="50" t="str">
        <x:f>IF(OR(29&gt;'Настройки'!$B$3,ISBLANK(CK80),CK80=0),"",CK80)</x:f>
      </x:c>
      <x:c r="DV80" s="50" t="str">
        <x:f>IF(OR(30&gt;'Настройки'!$B$3,ISBLANK(CL80),CL80=0),"",CL80)</x:f>
      </x:c>
      <x:c r="DW80" s="50" t="str">
        <x:f>IF(OR(31&gt;'Настройки'!$B$3,ISBLANK(CM80),CM80=0),"",CM80)</x:f>
      </x:c>
      <x:c r="DX80" s="50" t="str">
        <x:f>IF(OR(32&gt;'Настройки'!$B$3,ISBLANK(CN80),CN80=0),"",CN80)</x:f>
      </x:c>
      <x:c r="DY80" s="50" t="str">
        <x:f>IF(OR(33&gt;'Настройки'!$B$3,ISBLANK(CO80),CO80=0),"",CO80)</x:f>
      </x:c>
      <x:c r="DZ80" s="50" t="str">
        <x:f>IF(OR(34&gt;'Настройки'!$B$3,ISBLANK(CP80),CP80=0),"",CP80)</x:f>
      </x:c>
      <x:c r="EA80" s="50" t="str">
        <x:f>IF(OR(35&gt;'Настройки'!$B$3,ISBLANK(CQ80),CQ80=0),"",CQ80)</x:f>
      </x:c>
      <x:c r="EB80" s="50" t="str">
        <x:f>IF(OR(36&gt;'Настройки'!$B$3,ISBLANK(CR80),CR80=0),"",CR80)</x:f>
      </x:c>
      <x:c r="EC80" s="50" t="str">
        <x:f>IF(A80="","",IF(OR(BB80="AZ",BB80="BZ"),10000+ROW(),IF(AZ80&gt;'Настройки'!$B$11,20000+ROW(),IF(BF80&lt;&gt;"Обычный",30000+ROW(),IF(AX80&lt;=0,40000+ROW(),"")))))</x:f>
      </x:c>
      <x:c r="ED80" s="50" t="str">
        <x:f>IF(EC80="","",COUNTIFS($EC$2:$EC$1001,"&gt;0",$EC$2:$EC$1001,"&lt;"&amp;EC80)+1)</x:f>
      </x:c>
    </x:row>
    <x:row r="81">
      <x:c r="A81" s="115"/>
      <x:c r="B81" s="115"/>
      <x:c r="C81" s="115"/>
      <x:c r="D81" s="118"/>
      <x:c r="E81" s="118"/>
      <x:c r="F81" s="118"/>
      <x:c r="G81" s="118"/>
      <x:c r="H81" s="118"/>
      <x:c r="I81" s="118"/>
      <x:c r="J81" s="118"/>
      <x:c r="K81" s="118"/>
      <x:c r="L81" s="118"/>
      <x:c r="M81" s="118"/>
      <x:c r="N81" s="118"/>
      <x:c r="O81" s="118"/>
      <x:c r="P81" s="118"/>
      <x:c r="Q81" s="118"/>
      <x:c r="R81" s="118"/>
      <x:c r="S81" s="118"/>
      <x:c r="T81" s="118"/>
      <x:c r="U81" s="118"/>
      <x:c r="V81" s="118"/>
      <x:c r="W81" s="118"/>
      <x:c r="X81" s="118"/>
      <x:c r="Y81" s="118"/>
      <x:c r="Z81" s="118"/>
      <x:c r="AA81" s="118"/>
      <x:c r="AB81" s="118"/>
      <x:c r="AC81" s="118"/>
      <x:c r="AD81" s="118"/>
      <x:c r="AE81" s="118"/>
      <x:c r="AF81" s="118"/>
      <x:c r="AG81" s="118"/>
      <x:c r="AH81" s="118"/>
      <x:c r="AI81" s="118"/>
      <x:c r="AJ81" s="118"/>
      <x:c r="AK81" s="118"/>
      <x:c r="AL81" s="118"/>
      <x:c r="AM81" s="118"/>
      <x:c r="AN81" s="118"/>
      <x:c r="AO81" s="118"/>
      <x:c r="AP81" s="115"/>
      <x:c r="AQ81" s="49" t="str">
        <x:f>IF(A81="","",COUNT(BI81:INDEX(BI81:CR81,1,'Настройки'!$B$3)))</x:f>
      </x:c>
      <x:c r="AR81" s="49" t="str">
        <x:f>IF(A81="","",SUM(BI81:INDEX(BI81:CR81,1,'Настройки'!$B$3)))</x:f>
      </x:c>
      <x:c r="AS81" s="58" t="str">
        <x:f>IF(A81="","",IF('Настройки'!$B$4="Стоимость потребления",AR81*D81,IF('Настройки'!$B$4="Количество",AR81,E81)))</x:f>
      </x:c>
      <x:c r="AT81" s="61" t="str">
        <x:f>IF(OR(A81="",AS81&lt;0,SUM($AS$2:$AS$1001)&lt;=0),"",AS81/SUM($AS$2:$AS$1001))</x:f>
      </x:c>
      <x:c r="AU81" s="61" t="str">
        <x:f>IF(OR(A81="",AS81&lt;0,SUM($AS$2:$AS$1001)&lt;=0),"",SUMIFS($AS$2:$AS$1001,$AS$2:$AS$1001,"&gt;"&amp;AS81)/SUM($AS$2:$AS$1001))</x:f>
      </x:c>
      <x:c r="AV81" s="61" t="str">
        <x:f>IF(OR(A81="",AS81&lt;0,SUM($AS$2:$AS$1001)&lt;=0),"",SUMIFS($AS$2:$AS$1001,$AS$2:$AS$1001,"&gt;="&amp;AS81)/SUM($AS$2:$AS$1001))</x:f>
      </x:c>
      <x:c r="AW81" s="49" t="str">
        <x:f>IF(A81="","",IF(SUM($AS$2:$AS$1001)&lt;=0,"Не определён",IF(AS81&lt;0,"Исключение",IF(AU81&lt;'Настройки'!$B$5,"A",IF(AU81&lt;'Настройки'!$B$6,"B","C")))))</x:f>
      </x:c>
      <x:c r="AX81" s="58" t="str">
        <x:f>IF(A81="","",IF(AQ81=0,"",AVERAGE(BI81:INDEX(BI81:CR81,1,'Настройки'!$B$3))))</x:f>
      </x:c>
      <x:c r="AY81" s="58" t="str">
        <x:f>IF(OR(A81="",AQ81=0),"",STDEVP(BI81:INDEX(BI81:CR81,1,'Настройки'!$B$3)))</x:f>
      </x:c>
      <x:c r="AZ81" s="61" t="str">
        <x:f>IF(OR(A81="",AQ81&lt;'Настройки'!$B$12,AX81&lt;=0,AND('Настройки'!$B$10="Блокировать",COUNTIF(F81:INDEX(F81:AO81,1,'Настройки'!$B$3),"&lt;0")&gt;0)),"",AY81/ABS(AX81))</x:f>
      </x:c>
      <x:c r="BA81" s="49" t="str">
        <x:f>IF(A81="","",IF(AND('Настройки'!$B$10="Блокировать",COUNTIF(F81:INDEX(F81:AO81,1,'Настройки'!$B$3),"&lt;0")&gt;0),"Не определён",IF(AQ81&lt;'Настройки'!$B$12,"Не определён",IF(AX81=0,"Нет спроса",IF(AX81&lt;0,"Не определён",IF(AZ81&lt;='Настройки'!$B$7,"X",IF(AZ81&lt;='Настройки'!$B$8,"Y","Z")))))))</x:f>
      </x:c>
      <x:c r="BB81" s="49" t="str">
        <x:f>IF(OR(A81="",LEN(AW81)&lt;&gt;1,LEN(BA81)&lt;&gt;1),"",AW81&amp;BA81)</x:f>
      </x:c>
      <x:c r="BC81" s="61" t="str">
        <x:f>IF(OR(A81="",AQ81=0),"",(COUNT(BI81:INDEX(BI81:CR81,1,'Настройки'!$B$3))-COUNT(CS81:INDEX(CS81:EB81,1,'Настройки'!$B$3)))/AQ81)</x:f>
      </x:c>
      <x:c r="BD81" s="64" t="str">
        <x:f>IF(OR(A81="",COUNT(CS81:INDEX(CS81:EB81,1,'Настройки'!$B$3))=0),"",AQ81/COUNT(CS81:INDEX(CS81:EB81,1,'Настройки'!$B$3)))</x:f>
      </x:c>
      <x:c r="BE81" s="64" t="str">
        <x:f>IF(OR(A81="",COUNT(CS81:INDEX(CS81:EB81,1,'Настройки'!$B$3))=0),"",IF(AVERAGE(CS81:INDEX(CS81:EB81,1,'Настройки'!$B$3))=0,"",(STDEVP(CS81:INDEX(CS81:EB81,1,'Настройки'!$B$3))/ABS(AVERAGE(CS81:INDEX(CS81:EB81,1,'Настройки'!$B$3))))^2))</x:f>
      </x:c>
      <x:c r="BF81" s="49" t="str">
        <x:f>IF(A81="","",IF(AQ81&lt;3,"Недостаточно",IF(AQ81&lt;6,"Предварительный","Обычный")))</x:f>
      </x:c>
      <x:c r="BG81" s="49" t="str">
        <x:f>IF(A81="","",IF(COUNTIF(F81:INDEX(F81:AO81,1,'Настройки'!$B$3),"&lt;0")&gt;0,IF('Настройки'!$B$10="Блокировать","Отрицательный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"),"")&amp;IF(AQ81&lt;3,"Недостаточно истории. ",IF(AQ81&lt;6,"Предварительная классификация. ",""))&amp;IF(AX81=0,"Нет спроса за горизонт. ","")&amp;IF(AZ81&gt;'Настройки'!$B$11,"Экстремальная вариативность. ",""))</x:f>
      </x:c>
      <x:c r="BH81" s="49" t="str">
        <x:f>IF(A81="","",IFERROR(VLOOKUP(BB81,'Настройки'!$D$3:$E$11,2,FALSE),"Сначала проверьте исходные данные и историю спроса.")&amp;" Уточните срок поставки, MOQ и критичность.")</x:f>
      </x:c>
      <x:c r="BI81" s="50" t="str">
        <x:f>IF(1&gt;'Настройки'!$B$3,"",IF(ISBLANK(F81),IF('Настройки'!$B$9="Нулевой спрос",0,""),IF(F81&lt;0,IF('Настройки'!$B$10="Исключить","",IF('Настройки'!$B$10="Абсолютные значения",ABS(F81),F81)),F81)))</x:f>
      </x:c>
      <x:c r="BJ81" s="50" t="str">
        <x:f>IF(2&gt;'Настройки'!$B$3,"",IF(ISBLANK(G81),IF('Настройки'!$B$9="Нулевой спрос",0,""),IF(G81&lt;0,IF('Настройки'!$B$10="Исключить","",IF('Настройки'!$B$10="Абсолютные значения",ABS(G81),G81)),G81)))</x:f>
      </x:c>
      <x:c r="BK81" s="50" t="str">
        <x:f>IF(3&gt;'Настройки'!$B$3,"",IF(ISBLANK(H81),IF('Настройки'!$B$9="Нулевой спрос",0,""),IF(H81&lt;0,IF('Настройки'!$B$10="Исключить","",IF('Настройки'!$B$10="Абсолютные значения",ABS(H81),H81)),H81)))</x:f>
      </x:c>
      <x:c r="BL81" s="50" t="str">
        <x:f>IF(4&gt;'Настройки'!$B$3,"",IF(ISBLANK(I81),IF('Настройки'!$B$9="Нулевой спрос",0,""),IF(I81&lt;0,IF('Настройки'!$B$10="Исключить","",IF('Настройки'!$B$10="Абсолютные значения",ABS(I81),I81)),I81)))</x:f>
      </x:c>
      <x:c r="BM81" s="50" t="str">
        <x:f>IF(5&gt;'Настройки'!$B$3,"",IF(ISBLANK(J81),IF('Настройки'!$B$9="Нулевой спрос",0,""),IF(J81&lt;0,IF('Настройки'!$B$10="Исключить","",IF('Настройки'!$B$10="Абсолютные значения",ABS(J81),J81)),J81)))</x:f>
      </x:c>
      <x:c r="BN81" s="50" t="str">
        <x:f>IF(6&gt;'Настройки'!$B$3,"",IF(ISBLANK(K81),IF('Настройки'!$B$9="Нулевой спрос",0,""),IF(K81&lt;0,IF('Настройки'!$B$10="Исключить","",IF('Настройки'!$B$10="Абсолютные значения",ABS(K81),K81)),K81)))</x:f>
      </x:c>
      <x:c r="BO81" s="50" t="str">
        <x:f>IF(7&gt;'Настройки'!$B$3,"",IF(ISBLANK(L81),IF('Настройки'!$B$9="Нулевой спрос",0,""),IF(L81&lt;0,IF('Настройки'!$B$10="Исключить","",IF('Настройки'!$B$10="Абсолютные значения",ABS(L81),L81)),L81)))</x:f>
      </x:c>
      <x:c r="BP81" s="50" t="str">
        <x:f>IF(8&gt;'Настройки'!$B$3,"",IF(ISBLANK(M81),IF('Настройки'!$B$9="Нулевой спрос",0,""),IF(M81&lt;0,IF('Настройки'!$B$10="Исключить","",IF('Настройки'!$B$10="Абсолютные значения",ABS(M81),M81)),M81)))</x:f>
      </x:c>
      <x:c r="BQ81" s="50" t="str">
        <x:f>IF(9&gt;'Настройки'!$B$3,"",IF(ISBLANK(N81),IF('Настройки'!$B$9="Нулевой спрос",0,""),IF(N81&lt;0,IF('Настройки'!$B$10="Исключить","",IF('Настройки'!$B$10="Абсолютные значения",ABS(N81),N81)),N81)))</x:f>
      </x:c>
      <x:c r="BR81" s="50" t="str">
        <x:f>IF(10&gt;'Настройки'!$B$3,"",IF(ISBLANK(O81),IF('Настройки'!$B$9="Нулевой спрос",0,""),IF(O81&lt;0,IF('Настройки'!$B$10="Исключить","",IF('Настройки'!$B$10="Абсолютные значения",ABS(O81),O81)),O81)))</x:f>
      </x:c>
      <x:c r="BS81" s="50" t="str">
        <x:f>IF(11&gt;'Настройки'!$B$3,"",IF(ISBLANK(P81),IF('Настройки'!$B$9="Нулевой спрос",0,""),IF(P81&lt;0,IF('Настройки'!$B$10="Исключить","",IF('Настройки'!$B$10="Абсолютные значения",ABS(P81),P81)),P81)))</x:f>
      </x:c>
      <x:c r="BT81" s="50" t="str">
        <x:f>IF(12&gt;'Настройки'!$B$3,"",IF(ISBLANK(Q81),IF('Настройки'!$B$9="Нулевой спрос",0,""),IF(Q81&lt;0,IF('Настройки'!$B$10="Исключить","",IF('Настройки'!$B$10="Абсолютные значения",ABS(Q81),Q81)),Q81)))</x:f>
      </x:c>
      <x:c r="BU81" s="50" t="str">
        <x:f>IF(13&gt;'Настройки'!$B$3,"",IF(ISBLANK(R81),IF('Настройки'!$B$9="Нулевой спрос",0,""),IF(R81&lt;0,IF('Настройки'!$B$10="Исключить","",IF('Настройки'!$B$10="Абсолютные значения",ABS(R81),R81)),R81)))</x:f>
      </x:c>
      <x:c r="BV81" s="50" t="str">
        <x:f>IF(14&gt;'Настройки'!$B$3,"",IF(ISBLANK(S81),IF('Настройки'!$B$9="Нулевой спрос",0,""),IF(S81&lt;0,IF('Настройки'!$B$10="Исключить","",IF('Настройки'!$B$10="Абсолютные значения",ABS(S81),S81)),S81)))</x:f>
      </x:c>
      <x:c r="BW81" s="50" t="str">
        <x:f>IF(15&gt;'Настройки'!$B$3,"",IF(ISBLANK(T81),IF('Настройки'!$B$9="Нулевой спрос",0,""),IF(T81&lt;0,IF('Настройки'!$B$10="Исключить","",IF('Настройки'!$B$10="Абсолютные значения",ABS(T81),T81)),T81)))</x:f>
      </x:c>
      <x:c r="BX81" s="50" t="str">
        <x:f>IF(16&gt;'Настройки'!$B$3,"",IF(ISBLANK(U81),IF('Настройки'!$B$9="Нулевой спрос",0,""),IF(U81&lt;0,IF('Настройки'!$B$10="Исключить","",IF('Настройки'!$B$10="Абсолютные значения",ABS(U81),U81)),U81)))</x:f>
      </x:c>
      <x:c r="BY81" s="50" t="str">
        <x:f>IF(17&gt;'Настройки'!$B$3,"",IF(ISBLANK(V81),IF('Настройки'!$B$9="Нулевой спрос",0,""),IF(V81&lt;0,IF('Настройки'!$B$10="Исключить","",IF('Настройки'!$B$10="Абсолютные значения",ABS(V81),V81)),V81)))</x:f>
      </x:c>
      <x:c r="BZ81" s="50" t="str">
        <x:f>IF(18&gt;'Настройки'!$B$3,"",IF(ISBLANK(W81),IF('Настройки'!$B$9="Нулевой спрос",0,""),IF(W81&lt;0,IF('Настройки'!$B$10="Исключить","",IF('Настройки'!$B$10="Абсолютные значения",ABS(W81),W81)),W81)))</x:f>
      </x:c>
      <x:c r="CA81" s="50" t="str">
        <x:f>IF(19&gt;'Настройки'!$B$3,"",IF(ISBLANK(X81),IF('Настройки'!$B$9="Нулевой спрос",0,""),IF(X81&lt;0,IF('Настройки'!$B$10="Исключить","",IF('Настройки'!$B$10="Абсолютные значения",ABS(X81),X81)),X81)))</x:f>
      </x:c>
      <x:c r="CB81" s="50" t="str">
        <x:f>IF(20&gt;'Настройки'!$B$3,"",IF(ISBLANK(Y81),IF('Настройки'!$B$9="Нулевой спрос",0,""),IF(Y81&lt;0,IF('Настройки'!$B$10="Исключить","",IF('Настройки'!$B$10="Абсолютные значения",ABS(Y81),Y81)),Y81)))</x:f>
      </x:c>
      <x:c r="CC81" s="50" t="str">
        <x:f>IF(21&gt;'Настройки'!$B$3,"",IF(ISBLANK(Z81),IF('Настройки'!$B$9="Нулевой спрос",0,""),IF(Z81&lt;0,IF('Настройки'!$B$10="Исключить","",IF('Настройки'!$B$10="Абсолютные значения",ABS(Z81),Z81)),Z81)))</x:f>
      </x:c>
      <x:c r="CD81" s="50" t="str">
        <x:f>IF(22&gt;'Настройки'!$B$3,"",IF(ISBLANK(AA81),IF('Настройки'!$B$9="Нулевой спрос",0,""),IF(AA81&lt;0,IF('Настройки'!$B$10="Исключить","",IF('Настройки'!$B$10="Абсолютные значения",ABS(AA81),AA81)),AA81)))</x:f>
      </x:c>
      <x:c r="CE81" s="50" t="str">
        <x:f>IF(23&gt;'Настройки'!$B$3,"",IF(ISBLANK(AB81),IF('Настройки'!$B$9="Нулевой спрос",0,""),IF(AB81&lt;0,IF('Настройки'!$B$10="Исключить","",IF('Настройки'!$B$10="Абсолютные значения",ABS(AB81),AB81)),AB81)))</x:f>
      </x:c>
      <x:c r="CF81" s="50" t="str">
        <x:f>IF(24&gt;'Настройки'!$B$3,"",IF(ISBLANK(AC81),IF('Настройки'!$B$9="Нулевой спрос",0,""),IF(AC81&lt;0,IF('Настройки'!$B$10="Исключить","",IF('Настройки'!$B$10="Абсолютные значения",ABS(AC81),AC81)),AC81)))</x:f>
      </x:c>
      <x:c r="CG81" s="50" t="str">
        <x:f>IF(25&gt;'Настройки'!$B$3,"",IF(ISBLANK(AD81),IF('Настройки'!$B$9="Нулевой спрос",0,""),IF(AD81&lt;0,IF('Настройки'!$B$10="Исключить","",IF('Настройки'!$B$10="Абсолютные значения",ABS(AD81),AD81)),AD81)))</x:f>
      </x:c>
      <x:c r="CH81" s="50" t="str">
        <x:f>IF(26&gt;'Настройки'!$B$3,"",IF(ISBLANK(AE81),IF('Настройки'!$B$9="Нулевой спрос",0,""),IF(AE81&lt;0,IF('Настройки'!$B$10="Исключить","",IF('Настройки'!$B$10="Абсолютные значения",ABS(AE81),AE81)),AE81)))</x:f>
      </x:c>
      <x:c r="CI81" s="50" t="str">
        <x:f>IF(27&gt;'Настройки'!$B$3,"",IF(ISBLANK(AF81),IF('Настройки'!$B$9="Нулевой спрос",0,""),IF(AF81&lt;0,IF('Настройки'!$B$10="Исключить","",IF('Настройки'!$B$10="Абсолютные значения",ABS(AF81),AF81)),AF81)))</x:f>
      </x:c>
      <x:c r="CJ81" s="50" t="str">
        <x:f>IF(28&gt;'Настройки'!$B$3,"",IF(ISBLANK(AG81),IF('Настройки'!$B$9="Нулевой спрос",0,""),IF(AG81&lt;0,IF('Настройки'!$B$10="Исключить","",IF('Настройки'!$B$10="Абсолютные значения",ABS(AG81),AG81)),AG81)))</x:f>
      </x:c>
      <x:c r="CK81" s="50" t="str">
        <x:f>IF(29&gt;'Настройки'!$B$3,"",IF(ISBLANK(AH81),IF('Настройки'!$B$9="Нулевой спрос",0,""),IF(AH81&lt;0,IF('Настройки'!$B$10="Исключить","",IF('Настройки'!$B$10="Абсолютные значения",ABS(AH81),AH81)),AH81)))</x:f>
      </x:c>
      <x:c r="CL81" s="50" t="str">
        <x:f>IF(30&gt;'Настройки'!$B$3,"",IF(ISBLANK(AI81),IF('Настройки'!$B$9="Нулевой спрос",0,""),IF(AI81&lt;0,IF('Настройки'!$B$10="Исключить","",IF('Настройки'!$B$10="Абсолютные значения",ABS(AI81),AI81)),AI81)))</x:f>
      </x:c>
      <x:c r="CM81" s="50" t="str">
        <x:f>IF(31&gt;'Настройки'!$B$3,"",IF(ISBLANK(AJ81),IF('Настройки'!$B$9="Нулевой спрос",0,""),IF(AJ81&lt;0,IF('Настройки'!$B$10="Исключить","",IF('Настройки'!$B$10="Абсолютные значения",ABS(AJ81),AJ81)),AJ81)))</x:f>
      </x:c>
      <x:c r="CN81" s="50" t="str">
        <x:f>IF(32&gt;'Настройки'!$B$3,"",IF(ISBLANK(AK81),IF('Настройки'!$B$9="Нулевой спрос",0,""),IF(AK81&lt;0,IF('Настройки'!$B$10="Исключить","",IF('Настройки'!$B$10="Абсолютные значения",ABS(AK81),AK81)),AK81)))</x:f>
      </x:c>
      <x:c r="CO81" s="50" t="str">
        <x:f>IF(33&gt;'Настройки'!$B$3,"",IF(ISBLANK(AL81),IF('Настройки'!$B$9="Нулевой спрос",0,""),IF(AL81&lt;0,IF('Настройки'!$B$10="Исключить","",IF('Настройки'!$B$10="Абсолютные значения",ABS(AL81),AL81)),AL81)))</x:f>
      </x:c>
      <x:c r="CP81" s="50" t="str">
        <x:f>IF(34&gt;'Настройки'!$B$3,"",IF(ISBLANK(AM81),IF('Настройки'!$B$9="Нулевой спрос",0,""),IF(AM81&lt;0,IF('Настройки'!$B$10="Исключить","",IF('Настройки'!$B$10="Абсолютные значения",ABS(AM81),AM81)),AM81)))</x:f>
      </x:c>
      <x:c r="CQ81" s="50" t="str">
        <x:f>IF(35&gt;'Настройки'!$B$3,"",IF(ISBLANK(AN81),IF('Настройки'!$B$9="Нулевой спрос",0,""),IF(AN81&lt;0,IF('Настройки'!$B$10="Исключить","",IF('Настройки'!$B$10="Абсолютные значения",ABS(AN81),AN81)),AN81)))</x:f>
      </x:c>
      <x:c r="CR81" s="50" t="str">
        <x:f>IF(36&gt;'Настройки'!$B$3,"",IF(ISBLANK(AO81),IF('Настройки'!$B$9="Нулевой спрос",0,""),IF(AO81&lt;0,IF('Настройки'!$B$10="Исключить","",IF('Настройки'!$B$10="Абсолютные значения",ABS(AO81),AO81)),AO81)))</x:f>
      </x:c>
      <x:c r="CS81" s="50" t="str">
        <x:f>IF(OR(1&gt;'Настройки'!$B$3,ISBLANK(BI81),BI81=0),"",BI81)</x:f>
      </x:c>
      <x:c r="CT81" s="50" t="str">
        <x:f>IF(OR(2&gt;'Настройки'!$B$3,ISBLANK(BJ81),BJ81=0),"",BJ81)</x:f>
      </x:c>
      <x:c r="CU81" s="50" t="str">
        <x:f>IF(OR(3&gt;'Настройки'!$B$3,ISBLANK(BK81),BK81=0),"",BK81)</x:f>
      </x:c>
      <x:c r="CV81" s="50" t="str">
        <x:f>IF(OR(4&gt;'Настройки'!$B$3,ISBLANK(BL81),BL81=0),"",BL81)</x:f>
      </x:c>
      <x:c r="CW81" s="50" t="str">
        <x:f>IF(OR(5&gt;'Настройки'!$B$3,ISBLANK(BM81),BM81=0),"",BM81)</x:f>
      </x:c>
      <x:c r="CX81" s="50" t="str">
        <x:f>IF(OR(6&gt;'Настройки'!$B$3,ISBLANK(BN81),BN81=0),"",BN81)</x:f>
      </x:c>
      <x:c r="CY81" s="50" t="str">
        <x:f>IF(OR(7&gt;'Настройки'!$B$3,ISBLANK(BO81),BO81=0),"",BO81)</x:f>
      </x:c>
      <x:c r="CZ81" s="50" t="str">
        <x:f>IF(OR(8&gt;'Настройки'!$B$3,ISBLANK(BP81),BP81=0),"",BP81)</x:f>
      </x:c>
      <x:c r="DA81" s="50" t="str">
        <x:f>IF(OR(9&gt;'Настройки'!$B$3,ISBLANK(BQ81),BQ81=0),"",BQ81)</x:f>
      </x:c>
      <x:c r="DB81" s="50" t="str">
        <x:f>IF(OR(10&gt;'Настройки'!$B$3,ISBLANK(BR81),BR81=0),"",BR81)</x:f>
      </x:c>
      <x:c r="DC81" s="50" t="str">
        <x:f>IF(OR(11&gt;'Настройки'!$B$3,ISBLANK(BS81),BS81=0),"",BS81)</x:f>
      </x:c>
      <x:c r="DD81" s="50" t="str">
        <x:f>IF(OR(12&gt;'Настройки'!$B$3,ISBLANK(BT81),BT81=0),"",BT81)</x:f>
      </x:c>
      <x:c r="DE81" s="50" t="str">
        <x:f>IF(OR(13&gt;'Настройки'!$B$3,ISBLANK(BU81),BU81=0),"",BU81)</x:f>
      </x:c>
      <x:c r="DF81" s="50" t="str">
        <x:f>IF(OR(14&gt;'Настройки'!$B$3,ISBLANK(BV81),BV81=0),"",BV81)</x:f>
      </x:c>
      <x:c r="DG81" s="50" t="str">
        <x:f>IF(OR(15&gt;'Настройки'!$B$3,ISBLANK(BW81),BW81=0),"",BW81)</x:f>
      </x:c>
      <x:c r="DH81" s="50" t="str">
        <x:f>IF(OR(16&gt;'Настройки'!$B$3,ISBLANK(BX81),BX81=0),"",BX81)</x:f>
      </x:c>
      <x:c r="DI81" s="50" t="str">
        <x:f>IF(OR(17&gt;'Настройки'!$B$3,ISBLANK(BY81),BY81=0),"",BY81)</x:f>
      </x:c>
      <x:c r="DJ81" s="50" t="str">
        <x:f>IF(OR(18&gt;'Настройки'!$B$3,ISBLANK(BZ81),BZ81=0),"",BZ81)</x:f>
      </x:c>
      <x:c r="DK81" s="50" t="str">
        <x:f>IF(OR(19&gt;'Настройки'!$B$3,ISBLANK(CA81),CA81=0),"",CA81)</x:f>
      </x:c>
      <x:c r="DL81" s="50" t="str">
        <x:f>IF(OR(20&gt;'Настройки'!$B$3,ISBLANK(CB81),CB81=0),"",CB81)</x:f>
      </x:c>
      <x:c r="DM81" s="50" t="str">
        <x:f>IF(OR(21&gt;'Настройки'!$B$3,ISBLANK(CC81),CC81=0),"",CC81)</x:f>
      </x:c>
      <x:c r="DN81" s="50" t="str">
        <x:f>IF(OR(22&gt;'Настройки'!$B$3,ISBLANK(CD81),CD81=0),"",CD81)</x:f>
      </x:c>
      <x:c r="DO81" s="50" t="str">
        <x:f>IF(OR(23&gt;'Настройки'!$B$3,ISBLANK(CE81),CE81=0),"",CE81)</x:f>
      </x:c>
      <x:c r="DP81" s="50" t="str">
        <x:f>IF(OR(24&gt;'Настройки'!$B$3,ISBLANK(CF81),CF81=0),"",CF81)</x:f>
      </x:c>
      <x:c r="DQ81" s="50" t="str">
        <x:f>IF(OR(25&gt;'Настройки'!$B$3,ISBLANK(CG81),CG81=0),"",CG81)</x:f>
      </x:c>
      <x:c r="DR81" s="50" t="str">
        <x:f>IF(OR(26&gt;'Настройки'!$B$3,ISBLANK(CH81),CH81=0),"",CH81)</x:f>
      </x:c>
      <x:c r="DS81" s="50" t="str">
        <x:f>IF(OR(27&gt;'Настройки'!$B$3,ISBLANK(CI81),CI81=0),"",CI81)</x:f>
      </x:c>
      <x:c r="DT81" s="50" t="str">
        <x:f>IF(OR(28&gt;'Настройки'!$B$3,ISBLANK(CJ81),CJ81=0),"",CJ81)</x:f>
      </x:c>
      <x:c r="DU81" s="50" t="str">
        <x:f>IF(OR(29&gt;'Настройки'!$B$3,ISBLANK(CK81),CK81=0),"",CK81)</x:f>
      </x:c>
      <x:c r="DV81" s="50" t="str">
        <x:f>IF(OR(30&gt;'Настройки'!$B$3,ISBLANK(CL81),CL81=0),"",CL81)</x:f>
      </x:c>
      <x:c r="DW81" s="50" t="str">
        <x:f>IF(OR(31&gt;'Настройки'!$B$3,ISBLANK(CM81),CM81=0),"",CM81)</x:f>
      </x:c>
      <x:c r="DX81" s="50" t="str">
        <x:f>IF(OR(32&gt;'Настройки'!$B$3,ISBLANK(CN81),CN81=0),"",CN81)</x:f>
      </x:c>
      <x:c r="DY81" s="50" t="str">
        <x:f>IF(OR(33&gt;'Настройки'!$B$3,ISBLANK(CO81),CO81=0),"",CO81)</x:f>
      </x:c>
      <x:c r="DZ81" s="50" t="str">
        <x:f>IF(OR(34&gt;'Настройки'!$B$3,ISBLANK(CP81),CP81=0),"",CP81)</x:f>
      </x:c>
      <x:c r="EA81" s="50" t="str">
        <x:f>IF(OR(35&gt;'Настройки'!$B$3,ISBLANK(CQ81),CQ81=0),"",CQ81)</x:f>
      </x:c>
      <x:c r="EB81" s="50" t="str">
        <x:f>IF(OR(36&gt;'Настройки'!$B$3,ISBLANK(CR81),CR81=0),"",CR81)</x:f>
      </x:c>
      <x:c r="EC81" s="50" t="str">
        <x:f>IF(A81="","",IF(OR(BB81="AZ",BB81="BZ"),10000+ROW(),IF(AZ81&gt;'Настройки'!$B$11,20000+ROW(),IF(BF81&lt;&gt;"Обычный",30000+ROW(),IF(AX81&lt;=0,40000+ROW(),"")))))</x:f>
      </x:c>
      <x:c r="ED81" s="50" t="str">
        <x:f>IF(EC81="","",COUNTIFS($EC$2:$EC$1001,"&gt;0",$EC$2:$EC$1001,"&lt;"&amp;EC81)+1)</x:f>
      </x:c>
    </x:row>
    <x:row r="82">
      <x:c r="A82" s="115"/>
      <x:c r="B82" s="115"/>
      <x:c r="C82" s="115"/>
      <x:c r="D82" s="118"/>
      <x:c r="E82" s="118"/>
      <x:c r="F82" s="118"/>
      <x:c r="G82" s="118"/>
      <x:c r="H82" s="118"/>
      <x:c r="I82" s="118"/>
      <x:c r="J82" s="118"/>
      <x:c r="K82" s="118"/>
      <x:c r="L82" s="118"/>
      <x:c r="M82" s="118"/>
      <x:c r="N82" s="118"/>
      <x:c r="O82" s="118"/>
      <x:c r="P82" s="118"/>
      <x:c r="Q82" s="118"/>
      <x:c r="R82" s="118"/>
      <x:c r="S82" s="118"/>
      <x:c r="T82" s="118"/>
      <x:c r="U82" s="118"/>
      <x:c r="V82" s="118"/>
      <x:c r="W82" s="118"/>
      <x:c r="X82" s="118"/>
      <x:c r="Y82" s="118"/>
      <x:c r="Z82" s="118"/>
      <x:c r="AA82" s="118"/>
      <x:c r="AB82" s="118"/>
      <x:c r="AC82" s="118"/>
      <x:c r="AD82" s="118"/>
      <x:c r="AE82" s="118"/>
      <x:c r="AF82" s="118"/>
      <x:c r="AG82" s="118"/>
      <x:c r="AH82" s="118"/>
      <x:c r="AI82" s="118"/>
      <x:c r="AJ82" s="118"/>
      <x:c r="AK82" s="118"/>
      <x:c r="AL82" s="118"/>
      <x:c r="AM82" s="118"/>
      <x:c r="AN82" s="118"/>
      <x:c r="AO82" s="118"/>
      <x:c r="AP82" s="115"/>
      <x:c r="AQ82" s="49" t="str">
        <x:f>IF(A82="","",COUNT(BI82:INDEX(BI82:CR82,1,'Настройки'!$B$3)))</x:f>
      </x:c>
      <x:c r="AR82" s="49" t="str">
        <x:f>IF(A82="","",SUM(BI82:INDEX(BI82:CR82,1,'Настройки'!$B$3)))</x:f>
      </x:c>
      <x:c r="AS82" s="58" t="str">
        <x:f>IF(A82="","",IF('Настройки'!$B$4="Стоимость потребления",AR82*D82,IF('Настройки'!$B$4="Количество",AR82,E82)))</x:f>
      </x:c>
      <x:c r="AT82" s="61" t="str">
        <x:f>IF(OR(A82="",AS82&lt;0,SUM($AS$2:$AS$1001)&lt;=0),"",AS82/SUM($AS$2:$AS$1001))</x:f>
      </x:c>
      <x:c r="AU82" s="61" t="str">
        <x:f>IF(OR(A82="",AS82&lt;0,SUM($AS$2:$AS$1001)&lt;=0),"",SUMIFS($AS$2:$AS$1001,$AS$2:$AS$1001,"&gt;"&amp;AS82)/SUM($AS$2:$AS$1001))</x:f>
      </x:c>
      <x:c r="AV82" s="61" t="str">
        <x:f>IF(OR(A82="",AS82&lt;0,SUM($AS$2:$AS$1001)&lt;=0),"",SUMIFS($AS$2:$AS$1001,$AS$2:$AS$1001,"&gt;="&amp;AS82)/SUM($AS$2:$AS$1001))</x:f>
      </x:c>
      <x:c r="AW82" s="49" t="str">
        <x:f>IF(A82="","",IF(SUM($AS$2:$AS$1001)&lt;=0,"Не определён",IF(AS82&lt;0,"Исключение",IF(AU82&lt;'Настройки'!$B$5,"A",IF(AU82&lt;'Настройки'!$B$6,"B","C")))))</x:f>
      </x:c>
      <x:c r="AX82" s="58" t="str">
        <x:f>IF(A82="","",IF(AQ82=0,"",AVERAGE(BI82:INDEX(BI82:CR82,1,'Настройки'!$B$3))))</x:f>
      </x:c>
      <x:c r="AY82" s="58" t="str">
        <x:f>IF(OR(A82="",AQ82=0),"",STDEVP(BI82:INDEX(BI82:CR82,1,'Настройки'!$B$3)))</x:f>
      </x:c>
      <x:c r="AZ82" s="61" t="str">
        <x:f>IF(OR(A82="",AQ82&lt;'Настройки'!$B$12,AX82&lt;=0,AND('Настройки'!$B$10="Блокировать",COUNTIF(F82:INDEX(F82:AO82,1,'Настройки'!$B$3),"&lt;0")&gt;0)),"",AY82/ABS(AX82))</x:f>
      </x:c>
      <x:c r="BA82" s="49" t="str">
        <x:f>IF(A82="","",IF(AND('Настройки'!$B$10="Блокировать",COUNTIF(F82:INDEX(F82:AO82,1,'Настройки'!$B$3),"&lt;0")&gt;0),"Не определён",IF(AQ82&lt;'Настройки'!$B$12,"Не определён",IF(AX82=0,"Нет спроса",IF(AX82&lt;0,"Не определён",IF(AZ82&lt;='Настройки'!$B$7,"X",IF(AZ82&lt;='Настройки'!$B$8,"Y","Z")))))))</x:f>
      </x:c>
      <x:c r="BB82" s="49" t="str">
        <x:f>IF(OR(A82="",LEN(AW82)&lt;&gt;1,LEN(BA82)&lt;&gt;1),"",AW82&amp;BA82)</x:f>
      </x:c>
      <x:c r="BC82" s="61" t="str">
        <x:f>IF(OR(A82="",AQ82=0),"",(COUNT(BI82:INDEX(BI82:CR82,1,'Настройки'!$B$3))-COUNT(CS82:INDEX(CS82:EB82,1,'Настройки'!$B$3)))/AQ82)</x:f>
      </x:c>
      <x:c r="BD82" s="64" t="str">
        <x:f>IF(OR(A82="",COUNT(CS82:INDEX(CS82:EB82,1,'Настройки'!$B$3))=0),"",AQ82/COUNT(CS82:INDEX(CS82:EB82,1,'Настройки'!$B$3)))</x:f>
      </x:c>
      <x:c r="BE82" s="64" t="str">
        <x:f>IF(OR(A82="",COUNT(CS82:INDEX(CS82:EB82,1,'Настройки'!$B$3))=0),"",IF(AVERAGE(CS82:INDEX(CS82:EB82,1,'Настройки'!$B$3))=0,"",(STDEVP(CS82:INDEX(CS82:EB82,1,'Настройки'!$B$3))/ABS(AVERAGE(CS82:INDEX(CS82:EB82,1,'Настройки'!$B$3))))^2))</x:f>
      </x:c>
      <x:c r="BF82" s="49" t="str">
        <x:f>IF(A82="","",IF(AQ82&lt;3,"Недостаточно",IF(AQ82&lt;6,"Предварительный","Обычный")))</x:f>
      </x:c>
      <x:c r="BG82" s="49" t="str">
        <x:f>IF(A82="","",IF(COUNTIF(F82:INDEX(F82:AO82,1,'Настройки'!$B$3),"&lt;0")&gt;0,IF('Настройки'!$B$10="Блокировать","Отрицательный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"),"")&amp;IF(AQ82&lt;3,"Недостаточно истории. ",IF(AQ82&lt;6,"Предварительная классификация. ",""))&amp;IF(AX82=0,"Нет спроса за горизонт. ","")&amp;IF(AZ82&gt;'Настройки'!$B$11,"Экстремальная вариативность. ",""))</x:f>
      </x:c>
      <x:c r="BH82" s="49" t="str">
        <x:f>IF(A82="","",IFERROR(VLOOKUP(BB82,'Настройки'!$D$3:$E$11,2,FALSE),"Сначала проверьте исходные данные и историю спроса.")&amp;" Уточните срок поставки, MOQ и критичность.")</x:f>
      </x:c>
      <x:c r="BI82" s="50" t="str">
        <x:f>IF(1&gt;'Настройки'!$B$3,"",IF(ISBLANK(F82),IF('Настройки'!$B$9="Нулевой спрос",0,""),IF(F82&lt;0,IF('Настройки'!$B$10="Исключить","",IF('Настройки'!$B$10="Абсолютные значения",ABS(F82),F82)),F82)))</x:f>
      </x:c>
      <x:c r="BJ82" s="50" t="str">
        <x:f>IF(2&gt;'Настройки'!$B$3,"",IF(ISBLANK(G82),IF('Настройки'!$B$9="Нулевой спрос",0,""),IF(G82&lt;0,IF('Настройки'!$B$10="Исключить","",IF('Настройки'!$B$10="Абсолютные значения",ABS(G82),G82)),G82)))</x:f>
      </x:c>
      <x:c r="BK82" s="50" t="str">
        <x:f>IF(3&gt;'Настройки'!$B$3,"",IF(ISBLANK(H82),IF('Настройки'!$B$9="Нулевой спрос",0,""),IF(H82&lt;0,IF('Настройки'!$B$10="Исключить","",IF('Настройки'!$B$10="Абсолютные значения",ABS(H82),H82)),H82)))</x:f>
      </x:c>
      <x:c r="BL82" s="50" t="str">
        <x:f>IF(4&gt;'Настройки'!$B$3,"",IF(ISBLANK(I82),IF('Настройки'!$B$9="Нулевой спрос",0,""),IF(I82&lt;0,IF('Настройки'!$B$10="Исключить","",IF('Настройки'!$B$10="Абсолютные значения",ABS(I82),I82)),I82)))</x:f>
      </x:c>
      <x:c r="BM82" s="50" t="str">
        <x:f>IF(5&gt;'Настройки'!$B$3,"",IF(ISBLANK(J82),IF('Настройки'!$B$9="Нулевой спрос",0,""),IF(J82&lt;0,IF('Настройки'!$B$10="Исключить","",IF('Настройки'!$B$10="Абсолютные значения",ABS(J82),J82)),J82)))</x:f>
      </x:c>
      <x:c r="BN82" s="50" t="str">
        <x:f>IF(6&gt;'Настройки'!$B$3,"",IF(ISBLANK(K82),IF('Настройки'!$B$9="Нулевой спрос",0,""),IF(K82&lt;0,IF('Настройки'!$B$10="Исключить","",IF('Настройки'!$B$10="Абсолютные значения",ABS(K82),K82)),K82)))</x:f>
      </x:c>
      <x:c r="BO82" s="50" t="str">
        <x:f>IF(7&gt;'Настройки'!$B$3,"",IF(ISBLANK(L82),IF('Настройки'!$B$9="Нулевой спрос",0,""),IF(L82&lt;0,IF('Настройки'!$B$10="Исключить","",IF('Настройки'!$B$10="Абсолютные значения",ABS(L82),L82)),L82)))</x:f>
      </x:c>
      <x:c r="BP82" s="50" t="str">
        <x:f>IF(8&gt;'Настройки'!$B$3,"",IF(ISBLANK(M82),IF('Настройки'!$B$9="Нулевой спрос",0,""),IF(M82&lt;0,IF('Настройки'!$B$10="Исключить","",IF('Настройки'!$B$10="Абсолютные значения",ABS(M82),M82)),M82)))</x:f>
      </x:c>
      <x:c r="BQ82" s="50" t="str">
        <x:f>IF(9&gt;'Настройки'!$B$3,"",IF(ISBLANK(N82),IF('Настройки'!$B$9="Нулевой спрос",0,""),IF(N82&lt;0,IF('Настройки'!$B$10="Исключить","",IF('Настройки'!$B$10="Абсолютные значения",ABS(N82),N82)),N82)))</x:f>
      </x:c>
      <x:c r="BR82" s="50" t="str">
        <x:f>IF(10&gt;'Настройки'!$B$3,"",IF(ISBLANK(O82),IF('Настройки'!$B$9="Нулевой спрос",0,""),IF(O82&lt;0,IF('Настройки'!$B$10="Исключить","",IF('Настройки'!$B$10="Абсолютные значения",ABS(O82),O82)),O82)))</x:f>
      </x:c>
      <x:c r="BS82" s="50" t="str">
        <x:f>IF(11&gt;'Настройки'!$B$3,"",IF(ISBLANK(P82),IF('Настройки'!$B$9="Нулевой спрос",0,""),IF(P82&lt;0,IF('Настройки'!$B$10="Исключить","",IF('Настройки'!$B$10="Абсолютные значения",ABS(P82),P82)),P82)))</x:f>
      </x:c>
      <x:c r="BT82" s="50" t="str">
        <x:f>IF(12&gt;'Настройки'!$B$3,"",IF(ISBLANK(Q82),IF('Настройки'!$B$9="Нулевой спрос",0,""),IF(Q82&lt;0,IF('Настройки'!$B$10="Исключить","",IF('Настройки'!$B$10="Абсолютные значения",ABS(Q82),Q82)),Q82)))</x:f>
      </x:c>
      <x:c r="BU82" s="50" t="str">
        <x:f>IF(13&gt;'Настройки'!$B$3,"",IF(ISBLANK(R82),IF('Настройки'!$B$9="Нулевой спрос",0,""),IF(R82&lt;0,IF('Настройки'!$B$10="Исключить","",IF('Настройки'!$B$10="Абсолютные значения",ABS(R82),R82)),R82)))</x:f>
      </x:c>
      <x:c r="BV82" s="50" t="str">
        <x:f>IF(14&gt;'Настройки'!$B$3,"",IF(ISBLANK(S82),IF('Настройки'!$B$9="Нулевой спрос",0,""),IF(S82&lt;0,IF('Настройки'!$B$10="Исключить","",IF('Настройки'!$B$10="Абсолютные значения",ABS(S82),S82)),S82)))</x:f>
      </x:c>
      <x:c r="BW82" s="50" t="str">
        <x:f>IF(15&gt;'Настройки'!$B$3,"",IF(ISBLANK(T82),IF('Настройки'!$B$9="Нулевой спрос",0,""),IF(T82&lt;0,IF('Настройки'!$B$10="Исключить","",IF('Настройки'!$B$10="Абсолютные значения",ABS(T82),T82)),T82)))</x:f>
      </x:c>
      <x:c r="BX82" s="50" t="str">
        <x:f>IF(16&gt;'Настройки'!$B$3,"",IF(ISBLANK(U82),IF('Настройки'!$B$9="Нулевой спрос",0,""),IF(U82&lt;0,IF('Настройки'!$B$10="Исключить","",IF('Настройки'!$B$10="Абсолютные значения",ABS(U82),U82)),U82)))</x:f>
      </x:c>
      <x:c r="BY82" s="50" t="str">
        <x:f>IF(17&gt;'Настройки'!$B$3,"",IF(ISBLANK(V82),IF('Настройки'!$B$9="Нулевой спрос",0,""),IF(V82&lt;0,IF('Настройки'!$B$10="Исключить","",IF('Настройки'!$B$10="Абсолютные значения",ABS(V82),V82)),V82)))</x:f>
      </x:c>
      <x:c r="BZ82" s="50" t="str">
        <x:f>IF(18&gt;'Настройки'!$B$3,"",IF(ISBLANK(W82),IF('Настройки'!$B$9="Нулевой спрос",0,""),IF(W82&lt;0,IF('Настройки'!$B$10="Исключить","",IF('Настройки'!$B$10="Абсолютные значения",ABS(W82),W82)),W82)))</x:f>
      </x:c>
      <x:c r="CA82" s="50" t="str">
        <x:f>IF(19&gt;'Настройки'!$B$3,"",IF(ISBLANK(X82),IF('Настройки'!$B$9="Нулевой спрос",0,""),IF(X82&lt;0,IF('Настройки'!$B$10="Исключить","",IF('Настройки'!$B$10="Абсолютные значения",ABS(X82),X82)),X82)))</x:f>
      </x:c>
      <x:c r="CB82" s="50" t="str">
        <x:f>IF(20&gt;'Настройки'!$B$3,"",IF(ISBLANK(Y82),IF('Настройки'!$B$9="Нулевой спрос",0,""),IF(Y82&lt;0,IF('Настройки'!$B$10="Исключить","",IF('Настройки'!$B$10="Абсолютные значения",ABS(Y82),Y82)),Y82)))</x:f>
      </x:c>
      <x:c r="CC82" s="50" t="str">
        <x:f>IF(21&gt;'Настройки'!$B$3,"",IF(ISBLANK(Z82),IF('Настройки'!$B$9="Нулевой спрос",0,""),IF(Z82&lt;0,IF('Настройки'!$B$10="Исключить","",IF('Настройки'!$B$10="Абсолютные значения",ABS(Z82),Z82)),Z82)))</x:f>
      </x:c>
      <x:c r="CD82" s="50" t="str">
        <x:f>IF(22&gt;'Настройки'!$B$3,"",IF(ISBLANK(AA82),IF('Настройки'!$B$9="Нулевой спрос",0,""),IF(AA82&lt;0,IF('Настройки'!$B$10="Исключить","",IF('Настройки'!$B$10="Абсолютные значения",ABS(AA82),AA82)),AA82)))</x:f>
      </x:c>
      <x:c r="CE82" s="50" t="str">
        <x:f>IF(23&gt;'Настройки'!$B$3,"",IF(ISBLANK(AB82),IF('Настройки'!$B$9="Нулевой спрос",0,""),IF(AB82&lt;0,IF('Настройки'!$B$10="Исключить","",IF('Настройки'!$B$10="Абсолютные значения",ABS(AB82),AB82)),AB82)))</x:f>
      </x:c>
      <x:c r="CF82" s="50" t="str">
        <x:f>IF(24&gt;'Настройки'!$B$3,"",IF(ISBLANK(AC82),IF('Настройки'!$B$9="Нулевой спрос",0,""),IF(AC82&lt;0,IF('Настройки'!$B$10="Исключить","",IF('Настройки'!$B$10="Абсолютные значения",ABS(AC82),AC82)),AC82)))</x:f>
      </x:c>
      <x:c r="CG82" s="50" t="str">
        <x:f>IF(25&gt;'Настройки'!$B$3,"",IF(ISBLANK(AD82),IF('Настройки'!$B$9="Нулевой спрос",0,""),IF(AD82&lt;0,IF('Настройки'!$B$10="Исключить","",IF('Настройки'!$B$10="Абсолютные значения",ABS(AD82),AD82)),AD82)))</x:f>
      </x:c>
      <x:c r="CH82" s="50" t="str">
        <x:f>IF(26&gt;'Настройки'!$B$3,"",IF(ISBLANK(AE82),IF('Настройки'!$B$9="Нулевой спрос",0,""),IF(AE82&lt;0,IF('Настройки'!$B$10="Исключить","",IF('Настройки'!$B$10="Абсолютные значения",ABS(AE82),AE82)),AE82)))</x:f>
      </x:c>
      <x:c r="CI82" s="50" t="str">
        <x:f>IF(27&gt;'Настройки'!$B$3,"",IF(ISBLANK(AF82),IF('Настройки'!$B$9="Нулевой спрос",0,""),IF(AF82&lt;0,IF('Настройки'!$B$10="Исключить","",IF('Настройки'!$B$10="Абсолютные значения",ABS(AF82),AF82)),AF82)))</x:f>
      </x:c>
      <x:c r="CJ82" s="50" t="str">
        <x:f>IF(28&gt;'Настройки'!$B$3,"",IF(ISBLANK(AG82),IF('Настройки'!$B$9="Нулевой спрос",0,""),IF(AG82&lt;0,IF('Настройки'!$B$10="Исключить","",IF('Настройки'!$B$10="Абсолютные значения",ABS(AG82),AG82)),AG82)))</x:f>
      </x:c>
      <x:c r="CK82" s="50" t="str">
        <x:f>IF(29&gt;'Настройки'!$B$3,"",IF(ISBLANK(AH82),IF('Настройки'!$B$9="Нулевой спрос",0,""),IF(AH82&lt;0,IF('Настройки'!$B$10="Исключить","",IF('Настройки'!$B$10="Абсолютные значения",ABS(AH82),AH82)),AH82)))</x:f>
      </x:c>
      <x:c r="CL82" s="50" t="str">
        <x:f>IF(30&gt;'Настройки'!$B$3,"",IF(ISBLANK(AI82),IF('Настройки'!$B$9="Нулевой спрос",0,""),IF(AI82&lt;0,IF('Настройки'!$B$10="Исключить","",IF('Настройки'!$B$10="Абсолютные значения",ABS(AI82),AI82)),AI82)))</x:f>
      </x:c>
      <x:c r="CM82" s="50" t="str">
        <x:f>IF(31&gt;'Настройки'!$B$3,"",IF(ISBLANK(AJ82),IF('Настройки'!$B$9="Нулевой спрос",0,""),IF(AJ82&lt;0,IF('Настройки'!$B$10="Исключить","",IF('Настройки'!$B$10="Абсолютные значения",ABS(AJ82),AJ82)),AJ82)))</x:f>
      </x:c>
      <x:c r="CN82" s="50" t="str">
        <x:f>IF(32&gt;'Настройки'!$B$3,"",IF(ISBLANK(AK82),IF('Настройки'!$B$9="Нулевой спрос",0,""),IF(AK82&lt;0,IF('Настройки'!$B$10="Исключить","",IF('Настройки'!$B$10="Абсолютные значения",ABS(AK82),AK82)),AK82)))</x:f>
      </x:c>
      <x:c r="CO82" s="50" t="str">
        <x:f>IF(33&gt;'Настройки'!$B$3,"",IF(ISBLANK(AL82),IF('Настройки'!$B$9="Нулевой спрос",0,""),IF(AL82&lt;0,IF('Настройки'!$B$10="Исключить","",IF('Настройки'!$B$10="Абсолютные значения",ABS(AL82),AL82)),AL82)))</x:f>
      </x:c>
      <x:c r="CP82" s="50" t="str">
        <x:f>IF(34&gt;'Настройки'!$B$3,"",IF(ISBLANK(AM82),IF('Настройки'!$B$9="Нулевой спрос",0,""),IF(AM82&lt;0,IF('Настройки'!$B$10="Исключить","",IF('Настройки'!$B$10="Абсолютные значения",ABS(AM82),AM82)),AM82)))</x:f>
      </x:c>
      <x:c r="CQ82" s="50" t="str">
        <x:f>IF(35&gt;'Настройки'!$B$3,"",IF(ISBLANK(AN82),IF('Настройки'!$B$9="Нулевой спрос",0,""),IF(AN82&lt;0,IF('Настройки'!$B$10="Исключить","",IF('Настройки'!$B$10="Абсолютные значения",ABS(AN82),AN82)),AN82)))</x:f>
      </x:c>
      <x:c r="CR82" s="50" t="str">
        <x:f>IF(36&gt;'Настройки'!$B$3,"",IF(ISBLANK(AO82),IF('Настройки'!$B$9="Нулевой спрос",0,""),IF(AO82&lt;0,IF('Настройки'!$B$10="Исключить","",IF('Настройки'!$B$10="Абсолютные значения",ABS(AO82),AO82)),AO82)))</x:f>
      </x:c>
      <x:c r="CS82" s="50" t="str">
        <x:f>IF(OR(1&gt;'Настройки'!$B$3,ISBLANK(BI82),BI82=0),"",BI82)</x:f>
      </x:c>
      <x:c r="CT82" s="50" t="str">
        <x:f>IF(OR(2&gt;'Настройки'!$B$3,ISBLANK(BJ82),BJ82=0),"",BJ82)</x:f>
      </x:c>
      <x:c r="CU82" s="50" t="str">
        <x:f>IF(OR(3&gt;'Настройки'!$B$3,ISBLANK(BK82),BK82=0),"",BK82)</x:f>
      </x:c>
      <x:c r="CV82" s="50" t="str">
        <x:f>IF(OR(4&gt;'Настройки'!$B$3,ISBLANK(BL82),BL82=0),"",BL82)</x:f>
      </x:c>
      <x:c r="CW82" s="50" t="str">
        <x:f>IF(OR(5&gt;'Настройки'!$B$3,ISBLANK(BM82),BM82=0),"",BM82)</x:f>
      </x:c>
      <x:c r="CX82" s="50" t="str">
        <x:f>IF(OR(6&gt;'Настройки'!$B$3,ISBLANK(BN82),BN82=0),"",BN82)</x:f>
      </x:c>
      <x:c r="CY82" s="50" t="str">
        <x:f>IF(OR(7&gt;'Настройки'!$B$3,ISBLANK(BO82),BO82=0),"",BO82)</x:f>
      </x:c>
      <x:c r="CZ82" s="50" t="str">
        <x:f>IF(OR(8&gt;'Настройки'!$B$3,ISBLANK(BP82),BP82=0),"",BP82)</x:f>
      </x:c>
      <x:c r="DA82" s="50" t="str">
        <x:f>IF(OR(9&gt;'Настройки'!$B$3,ISBLANK(BQ82),BQ82=0),"",BQ82)</x:f>
      </x:c>
      <x:c r="DB82" s="50" t="str">
        <x:f>IF(OR(10&gt;'Настройки'!$B$3,ISBLANK(BR82),BR82=0),"",BR82)</x:f>
      </x:c>
      <x:c r="DC82" s="50" t="str">
        <x:f>IF(OR(11&gt;'Настройки'!$B$3,ISBLANK(BS82),BS82=0),"",BS82)</x:f>
      </x:c>
      <x:c r="DD82" s="50" t="str">
        <x:f>IF(OR(12&gt;'Настройки'!$B$3,ISBLANK(BT82),BT82=0),"",BT82)</x:f>
      </x:c>
      <x:c r="DE82" s="50" t="str">
        <x:f>IF(OR(13&gt;'Настройки'!$B$3,ISBLANK(BU82),BU82=0),"",BU82)</x:f>
      </x:c>
      <x:c r="DF82" s="50" t="str">
        <x:f>IF(OR(14&gt;'Настройки'!$B$3,ISBLANK(BV82),BV82=0),"",BV82)</x:f>
      </x:c>
      <x:c r="DG82" s="50" t="str">
        <x:f>IF(OR(15&gt;'Настройки'!$B$3,ISBLANK(BW82),BW82=0),"",BW82)</x:f>
      </x:c>
      <x:c r="DH82" s="50" t="str">
        <x:f>IF(OR(16&gt;'Настройки'!$B$3,ISBLANK(BX82),BX82=0),"",BX82)</x:f>
      </x:c>
      <x:c r="DI82" s="50" t="str">
        <x:f>IF(OR(17&gt;'Настройки'!$B$3,ISBLANK(BY82),BY82=0),"",BY82)</x:f>
      </x:c>
      <x:c r="DJ82" s="50" t="str">
        <x:f>IF(OR(18&gt;'Настройки'!$B$3,ISBLANK(BZ82),BZ82=0),"",BZ82)</x:f>
      </x:c>
      <x:c r="DK82" s="50" t="str">
        <x:f>IF(OR(19&gt;'Настройки'!$B$3,ISBLANK(CA82),CA82=0),"",CA82)</x:f>
      </x:c>
      <x:c r="DL82" s="50" t="str">
        <x:f>IF(OR(20&gt;'Настройки'!$B$3,ISBLANK(CB82),CB82=0),"",CB82)</x:f>
      </x:c>
      <x:c r="DM82" s="50" t="str">
        <x:f>IF(OR(21&gt;'Настройки'!$B$3,ISBLANK(CC82),CC82=0),"",CC82)</x:f>
      </x:c>
      <x:c r="DN82" s="50" t="str">
        <x:f>IF(OR(22&gt;'Настройки'!$B$3,ISBLANK(CD82),CD82=0),"",CD82)</x:f>
      </x:c>
      <x:c r="DO82" s="50" t="str">
        <x:f>IF(OR(23&gt;'Настройки'!$B$3,ISBLANK(CE82),CE82=0),"",CE82)</x:f>
      </x:c>
      <x:c r="DP82" s="50" t="str">
        <x:f>IF(OR(24&gt;'Настройки'!$B$3,ISBLANK(CF82),CF82=0),"",CF82)</x:f>
      </x:c>
      <x:c r="DQ82" s="50" t="str">
        <x:f>IF(OR(25&gt;'Настройки'!$B$3,ISBLANK(CG82),CG82=0),"",CG82)</x:f>
      </x:c>
      <x:c r="DR82" s="50" t="str">
        <x:f>IF(OR(26&gt;'Настройки'!$B$3,ISBLANK(CH82),CH82=0),"",CH82)</x:f>
      </x:c>
      <x:c r="DS82" s="50" t="str">
        <x:f>IF(OR(27&gt;'Настройки'!$B$3,ISBLANK(CI82),CI82=0),"",CI82)</x:f>
      </x:c>
      <x:c r="DT82" s="50" t="str">
        <x:f>IF(OR(28&gt;'Настройки'!$B$3,ISBLANK(CJ82),CJ82=0),"",CJ82)</x:f>
      </x:c>
      <x:c r="DU82" s="50" t="str">
        <x:f>IF(OR(29&gt;'Настройки'!$B$3,ISBLANK(CK82),CK82=0),"",CK82)</x:f>
      </x:c>
      <x:c r="DV82" s="50" t="str">
        <x:f>IF(OR(30&gt;'Настройки'!$B$3,ISBLANK(CL82),CL82=0),"",CL82)</x:f>
      </x:c>
      <x:c r="DW82" s="50" t="str">
        <x:f>IF(OR(31&gt;'Настройки'!$B$3,ISBLANK(CM82),CM82=0),"",CM82)</x:f>
      </x:c>
      <x:c r="DX82" s="50" t="str">
        <x:f>IF(OR(32&gt;'Настройки'!$B$3,ISBLANK(CN82),CN82=0),"",CN82)</x:f>
      </x:c>
      <x:c r="DY82" s="50" t="str">
        <x:f>IF(OR(33&gt;'Настройки'!$B$3,ISBLANK(CO82),CO82=0),"",CO82)</x:f>
      </x:c>
      <x:c r="DZ82" s="50" t="str">
        <x:f>IF(OR(34&gt;'Настройки'!$B$3,ISBLANK(CP82),CP82=0),"",CP82)</x:f>
      </x:c>
      <x:c r="EA82" s="50" t="str">
        <x:f>IF(OR(35&gt;'Настройки'!$B$3,ISBLANK(CQ82),CQ82=0),"",CQ82)</x:f>
      </x:c>
      <x:c r="EB82" s="50" t="str">
        <x:f>IF(OR(36&gt;'Настройки'!$B$3,ISBLANK(CR82),CR82=0),"",CR82)</x:f>
      </x:c>
      <x:c r="EC82" s="50" t="str">
        <x:f>IF(A82="","",IF(OR(BB82="AZ",BB82="BZ"),10000+ROW(),IF(AZ82&gt;'Настройки'!$B$11,20000+ROW(),IF(BF82&lt;&gt;"Обычный",30000+ROW(),IF(AX82&lt;=0,40000+ROW(),"")))))</x:f>
      </x:c>
      <x:c r="ED82" s="50" t="str">
        <x:f>IF(EC82="","",COUNTIFS($EC$2:$EC$1001,"&gt;0",$EC$2:$EC$1001,"&lt;"&amp;EC82)+1)</x:f>
      </x:c>
    </x:row>
    <x:row r="83">
      <x:c r="A83" s="115"/>
      <x:c r="B83" s="115"/>
      <x:c r="C83" s="115"/>
      <x:c r="D83" s="118"/>
      <x:c r="E83" s="118"/>
      <x:c r="F83" s="118"/>
      <x:c r="G83" s="118"/>
      <x:c r="H83" s="118"/>
      <x:c r="I83" s="118"/>
      <x:c r="J83" s="118"/>
      <x:c r="K83" s="118"/>
      <x:c r="L83" s="118"/>
      <x:c r="M83" s="118"/>
      <x:c r="N83" s="118"/>
      <x:c r="O83" s="118"/>
      <x:c r="P83" s="118"/>
      <x:c r="Q83" s="118"/>
      <x:c r="R83" s="118"/>
      <x:c r="S83" s="118"/>
      <x:c r="T83" s="118"/>
      <x:c r="U83" s="118"/>
      <x:c r="V83" s="118"/>
      <x:c r="W83" s="118"/>
      <x:c r="X83" s="118"/>
      <x:c r="Y83" s="118"/>
      <x:c r="Z83" s="118"/>
      <x:c r="AA83" s="118"/>
      <x:c r="AB83" s="118"/>
      <x:c r="AC83" s="118"/>
      <x:c r="AD83" s="118"/>
      <x:c r="AE83" s="118"/>
      <x:c r="AF83" s="118"/>
      <x:c r="AG83" s="118"/>
      <x:c r="AH83" s="118"/>
      <x:c r="AI83" s="118"/>
      <x:c r="AJ83" s="118"/>
      <x:c r="AK83" s="118"/>
      <x:c r="AL83" s="118"/>
      <x:c r="AM83" s="118"/>
      <x:c r="AN83" s="118"/>
      <x:c r="AO83" s="118"/>
      <x:c r="AP83" s="115"/>
      <x:c r="AQ83" s="49" t="str">
        <x:f>IF(A83="","",COUNT(BI83:INDEX(BI83:CR83,1,'Настройки'!$B$3)))</x:f>
      </x:c>
      <x:c r="AR83" s="49" t="str">
        <x:f>IF(A83="","",SUM(BI83:INDEX(BI83:CR83,1,'Настройки'!$B$3)))</x:f>
      </x:c>
      <x:c r="AS83" s="58" t="str">
        <x:f>IF(A83="","",IF('Настройки'!$B$4="Стоимость потребления",AR83*D83,IF('Настройки'!$B$4="Количество",AR83,E83)))</x:f>
      </x:c>
      <x:c r="AT83" s="61" t="str">
        <x:f>IF(OR(A83="",AS83&lt;0,SUM($AS$2:$AS$1001)&lt;=0),"",AS83/SUM($AS$2:$AS$1001))</x:f>
      </x:c>
      <x:c r="AU83" s="61" t="str">
        <x:f>IF(OR(A83="",AS83&lt;0,SUM($AS$2:$AS$1001)&lt;=0),"",SUMIFS($AS$2:$AS$1001,$AS$2:$AS$1001,"&gt;"&amp;AS83)/SUM($AS$2:$AS$1001))</x:f>
      </x:c>
      <x:c r="AV83" s="61" t="str">
        <x:f>IF(OR(A83="",AS83&lt;0,SUM($AS$2:$AS$1001)&lt;=0),"",SUMIFS($AS$2:$AS$1001,$AS$2:$AS$1001,"&gt;="&amp;AS83)/SUM($AS$2:$AS$1001))</x:f>
      </x:c>
      <x:c r="AW83" s="49" t="str">
        <x:f>IF(A83="","",IF(SUM($AS$2:$AS$1001)&lt;=0,"Не определён",IF(AS83&lt;0,"Исключение",IF(AU83&lt;'Настройки'!$B$5,"A",IF(AU83&lt;'Настройки'!$B$6,"B","C")))))</x:f>
      </x:c>
      <x:c r="AX83" s="58" t="str">
        <x:f>IF(A83="","",IF(AQ83=0,"",AVERAGE(BI83:INDEX(BI83:CR83,1,'Настройки'!$B$3))))</x:f>
      </x:c>
      <x:c r="AY83" s="58" t="str">
        <x:f>IF(OR(A83="",AQ83=0),"",STDEVP(BI83:INDEX(BI83:CR83,1,'Настройки'!$B$3)))</x:f>
      </x:c>
      <x:c r="AZ83" s="61" t="str">
        <x:f>IF(OR(A83="",AQ83&lt;'Настройки'!$B$12,AX83&lt;=0,AND('Настройки'!$B$10="Блокировать",COUNTIF(F83:INDEX(F83:AO83,1,'Настройки'!$B$3),"&lt;0")&gt;0)),"",AY83/ABS(AX83))</x:f>
      </x:c>
      <x:c r="BA83" s="49" t="str">
        <x:f>IF(A83="","",IF(AND('Настройки'!$B$10="Блокировать",COUNTIF(F83:INDEX(F83:AO83,1,'Настройки'!$B$3),"&lt;0")&gt;0),"Не определён",IF(AQ83&lt;'Настройки'!$B$12,"Не определён",IF(AX83=0,"Нет спроса",IF(AX83&lt;0,"Не определён",IF(AZ83&lt;='Настройки'!$B$7,"X",IF(AZ83&lt;='Настройки'!$B$8,"Y","Z")))))))</x:f>
      </x:c>
      <x:c r="BB83" s="49" t="str">
        <x:f>IF(OR(A83="",LEN(AW83)&lt;&gt;1,LEN(BA83)&lt;&gt;1),"",AW83&amp;BA83)</x:f>
      </x:c>
      <x:c r="BC83" s="61" t="str">
        <x:f>IF(OR(A83="",AQ83=0),"",(COUNT(BI83:INDEX(BI83:CR83,1,'Настройки'!$B$3))-COUNT(CS83:INDEX(CS83:EB83,1,'Настройки'!$B$3)))/AQ83)</x:f>
      </x:c>
      <x:c r="BD83" s="64" t="str">
        <x:f>IF(OR(A83="",COUNT(CS83:INDEX(CS83:EB83,1,'Настройки'!$B$3))=0),"",AQ83/COUNT(CS83:INDEX(CS83:EB83,1,'Настройки'!$B$3)))</x:f>
      </x:c>
      <x:c r="BE83" s="64" t="str">
        <x:f>IF(OR(A83="",COUNT(CS83:INDEX(CS83:EB83,1,'Настройки'!$B$3))=0),"",IF(AVERAGE(CS83:INDEX(CS83:EB83,1,'Настройки'!$B$3))=0,"",(STDEVP(CS83:INDEX(CS83:EB83,1,'Настройки'!$B$3))/ABS(AVERAGE(CS83:INDEX(CS83:EB83,1,'Настройки'!$B$3))))^2))</x:f>
      </x:c>
      <x:c r="BF83" s="49" t="str">
        <x:f>IF(A83="","",IF(AQ83&lt;3,"Недостаточно",IF(AQ83&lt;6,"Предварительный","Обычный")))</x:f>
      </x:c>
      <x:c r="BG83" s="49" t="str">
        <x:f>IF(A83="","",IF(COUNTIF(F83:INDEX(F83:AO83,1,'Настройки'!$B$3),"&lt;0")&gt;0,IF('Настройки'!$B$10="Блокировать","Отрицательный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"),"")&amp;IF(AQ83&lt;3,"Недостаточно истории. ",IF(AQ83&lt;6,"Предварительная классификация. ",""))&amp;IF(AX83=0,"Нет спроса за горизонт. ","")&amp;IF(AZ83&gt;'Настройки'!$B$11,"Экстремальная вариативность. ",""))</x:f>
      </x:c>
      <x:c r="BH83" s="49" t="str">
        <x:f>IF(A83="","",IFERROR(VLOOKUP(BB83,'Настройки'!$D$3:$E$11,2,FALSE),"Сначала проверьте исходные данные и историю спроса.")&amp;" Уточните срок поставки, MOQ и критичность.")</x:f>
      </x:c>
      <x:c r="BI83" s="50" t="str">
        <x:f>IF(1&gt;'Настройки'!$B$3,"",IF(ISBLANK(F83),IF('Настройки'!$B$9="Нулевой спрос",0,""),IF(F83&lt;0,IF('Настройки'!$B$10="Исключить","",IF('Настройки'!$B$10="Абсолютные значения",ABS(F83),F83)),F83)))</x:f>
      </x:c>
      <x:c r="BJ83" s="50" t="str">
        <x:f>IF(2&gt;'Настройки'!$B$3,"",IF(ISBLANK(G83),IF('Настройки'!$B$9="Нулевой спрос",0,""),IF(G83&lt;0,IF('Настройки'!$B$10="Исключить","",IF('Настройки'!$B$10="Абсолютные значения",ABS(G83),G83)),G83)))</x:f>
      </x:c>
      <x:c r="BK83" s="50" t="str">
        <x:f>IF(3&gt;'Настройки'!$B$3,"",IF(ISBLANK(H83),IF('Настройки'!$B$9="Нулевой спрос",0,""),IF(H83&lt;0,IF('Настройки'!$B$10="Исключить","",IF('Настройки'!$B$10="Абсолютные значения",ABS(H83),H83)),H83)))</x:f>
      </x:c>
      <x:c r="BL83" s="50" t="str">
        <x:f>IF(4&gt;'Настройки'!$B$3,"",IF(ISBLANK(I83),IF('Настройки'!$B$9="Нулевой спрос",0,""),IF(I83&lt;0,IF('Настройки'!$B$10="Исключить","",IF('Настройки'!$B$10="Абсолютные значения",ABS(I83),I83)),I83)))</x:f>
      </x:c>
      <x:c r="BM83" s="50" t="str">
        <x:f>IF(5&gt;'Настройки'!$B$3,"",IF(ISBLANK(J83),IF('Настройки'!$B$9="Нулевой спрос",0,""),IF(J83&lt;0,IF('Настройки'!$B$10="Исключить","",IF('Настройки'!$B$10="Абсолютные значения",ABS(J83),J83)),J83)))</x:f>
      </x:c>
      <x:c r="BN83" s="50" t="str">
        <x:f>IF(6&gt;'Настройки'!$B$3,"",IF(ISBLANK(K83),IF('Настройки'!$B$9="Нулевой спрос",0,""),IF(K83&lt;0,IF('Настройки'!$B$10="Исключить","",IF('Настройки'!$B$10="Абсолютные значения",ABS(K83),K83)),K83)))</x:f>
      </x:c>
      <x:c r="BO83" s="50" t="str">
        <x:f>IF(7&gt;'Настройки'!$B$3,"",IF(ISBLANK(L83),IF('Настройки'!$B$9="Нулевой спрос",0,""),IF(L83&lt;0,IF('Настройки'!$B$10="Исключить","",IF('Настройки'!$B$10="Абсолютные значения",ABS(L83),L83)),L83)))</x:f>
      </x:c>
      <x:c r="BP83" s="50" t="str">
        <x:f>IF(8&gt;'Настройки'!$B$3,"",IF(ISBLANK(M83),IF('Настройки'!$B$9="Нулевой спрос",0,""),IF(M83&lt;0,IF('Настройки'!$B$10="Исключить","",IF('Настройки'!$B$10="Абсолютные значения",ABS(M83),M83)),M83)))</x:f>
      </x:c>
      <x:c r="BQ83" s="50" t="str">
        <x:f>IF(9&gt;'Настройки'!$B$3,"",IF(ISBLANK(N83),IF('Настройки'!$B$9="Нулевой спрос",0,""),IF(N83&lt;0,IF('Настройки'!$B$10="Исключить","",IF('Настройки'!$B$10="Абсолютные значения",ABS(N83),N83)),N83)))</x:f>
      </x:c>
      <x:c r="BR83" s="50" t="str">
        <x:f>IF(10&gt;'Настройки'!$B$3,"",IF(ISBLANK(O83),IF('Настройки'!$B$9="Нулевой спрос",0,""),IF(O83&lt;0,IF('Настройки'!$B$10="Исключить","",IF('Настройки'!$B$10="Абсолютные значения",ABS(O83),O83)),O83)))</x:f>
      </x:c>
      <x:c r="BS83" s="50" t="str">
        <x:f>IF(11&gt;'Настройки'!$B$3,"",IF(ISBLANK(P83),IF('Настройки'!$B$9="Нулевой спрос",0,""),IF(P83&lt;0,IF('Настройки'!$B$10="Исключить","",IF('Настройки'!$B$10="Абсолютные значения",ABS(P83),P83)),P83)))</x:f>
      </x:c>
      <x:c r="BT83" s="50" t="str">
        <x:f>IF(12&gt;'Настройки'!$B$3,"",IF(ISBLANK(Q83),IF('Настройки'!$B$9="Нулевой спрос",0,""),IF(Q83&lt;0,IF('Настройки'!$B$10="Исключить","",IF('Настройки'!$B$10="Абсолютные значения",ABS(Q83),Q83)),Q83)))</x:f>
      </x:c>
      <x:c r="BU83" s="50" t="str">
        <x:f>IF(13&gt;'Настройки'!$B$3,"",IF(ISBLANK(R83),IF('Настройки'!$B$9="Нулевой спрос",0,""),IF(R83&lt;0,IF('Настройки'!$B$10="Исключить","",IF('Настройки'!$B$10="Абсолютные значения",ABS(R83),R83)),R83)))</x:f>
      </x:c>
      <x:c r="BV83" s="50" t="str">
        <x:f>IF(14&gt;'Настройки'!$B$3,"",IF(ISBLANK(S83),IF('Настройки'!$B$9="Нулевой спрос",0,""),IF(S83&lt;0,IF('Настройки'!$B$10="Исключить","",IF('Настройки'!$B$10="Абсолютные значения",ABS(S83),S83)),S83)))</x:f>
      </x:c>
      <x:c r="BW83" s="50" t="str">
        <x:f>IF(15&gt;'Настройки'!$B$3,"",IF(ISBLANK(T83),IF('Настройки'!$B$9="Нулевой спрос",0,""),IF(T83&lt;0,IF('Настройки'!$B$10="Исключить","",IF('Настройки'!$B$10="Абсолютные значения",ABS(T83),T83)),T83)))</x:f>
      </x:c>
      <x:c r="BX83" s="50" t="str">
        <x:f>IF(16&gt;'Настройки'!$B$3,"",IF(ISBLANK(U83),IF('Настройки'!$B$9="Нулевой спрос",0,""),IF(U83&lt;0,IF('Настройки'!$B$10="Исключить","",IF('Настройки'!$B$10="Абсолютные значения",ABS(U83),U83)),U83)))</x:f>
      </x:c>
      <x:c r="BY83" s="50" t="str">
        <x:f>IF(17&gt;'Настройки'!$B$3,"",IF(ISBLANK(V83),IF('Настройки'!$B$9="Нулевой спрос",0,""),IF(V83&lt;0,IF('Настройки'!$B$10="Исключить","",IF('Настройки'!$B$10="Абсолютные значения",ABS(V83),V83)),V83)))</x:f>
      </x:c>
      <x:c r="BZ83" s="50" t="str">
        <x:f>IF(18&gt;'Настройки'!$B$3,"",IF(ISBLANK(W83),IF('Настройки'!$B$9="Нулевой спрос",0,""),IF(W83&lt;0,IF('Настройки'!$B$10="Исключить","",IF('Настройки'!$B$10="Абсолютные значения",ABS(W83),W83)),W83)))</x:f>
      </x:c>
      <x:c r="CA83" s="50" t="str">
        <x:f>IF(19&gt;'Настройки'!$B$3,"",IF(ISBLANK(X83),IF('Настройки'!$B$9="Нулевой спрос",0,""),IF(X83&lt;0,IF('Настройки'!$B$10="Исключить","",IF('Настройки'!$B$10="Абсолютные значения",ABS(X83),X83)),X83)))</x:f>
      </x:c>
      <x:c r="CB83" s="50" t="str">
        <x:f>IF(20&gt;'Настройки'!$B$3,"",IF(ISBLANK(Y83),IF('Настройки'!$B$9="Нулевой спрос",0,""),IF(Y83&lt;0,IF('Настройки'!$B$10="Исключить","",IF('Настройки'!$B$10="Абсолютные значения",ABS(Y83),Y83)),Y83)))</x:f>
      </x:c>
      <x:c r="CC83" s="50" t="str">
        <x:f>IF(21&gt;'Настройки'!$B$3,"",IF(ISBLANK(Z83),IF('Настройки'!$B$9="Нулевой спрос",0,""),IF(Z83&lt;0,IF('Настройки'!$B$10="Исключить","",IF('Настройки'!$B$10="Абсолютные значения",ABS(Z83),Z83)),Z83)))</x:f>
      </x:c>
      <x:c r="CD83" s="50" t="str">
        <x:f>IF(22&gt;'Настройки'!$B$3,"",IF(ISBLANK(AA83),IF('Настройки'!$B$9="Нулевой спрос",0,""),IF(AA83&lt;0,IF('Настройки'!$B$10="Исключить","",IF('Настройки'!$B$10="Абсолютные значения",ABS(AA83),AA83)),AA83)))</x:f>
      </x:c>
      <x:c r="CE83" s="50" t="str">
        <x:f>IF(23&gt;'Настройки'!$B$3,"",IF(ISBLANK(AB83),IF('Настройки'!$B$9="Нулевой спрос",0,""),IF(AB83&lt;0,IF('Настройки'!$B$10="Исключить","",IF('Настройки'!$B$10="Абсолютные значения",ABS(AB83),AB83)),AB83)))</x:f>
      </x:c>
      <x:c r="CF83" s="50" t="str">
        <x:f>IF(24&gt;'Настройки'!$B$3,"",IF(ISBLANK(AC83),IF('Настройки'!$B$9="Нулевой спрос",0,""),IF(AC83&lt;0,IF('Настройки'!$B$10="Исключить","",IF('Настройки'!$B$10="Абсолютные значения",ABS(AC83),AC83)),AC83)))</x:f>
      </x:c>
      <x:c r="CG83" s="50" t="str">
        <x:f>IF(25&gt;'Настройки'!$B$3,"",IF(ISBLANK(AD83),IF('Настройки'!$B$9="Нулевой спрос",0,""),IF(AD83&lt;0,IF('Настройки'!$B$10="Исключить","",IF('Настройки'!$B$10="Абсолютные значения",ABS(AD83),AD83)),AD83)))</x:f>
      </x:c>
      <x:c r="CH83" s="50" t="str">
        <x:f>IF(26&gt;'Настройки'!$B$3,"",IF(ISBLANK(AE83),IF('Настройки'!$B$9="Нулевой спрос",0,""),IF(AE83&lt;0,IF('Настройки'!$B$10="Исключить","",IF('Настройки'!$B$10="Абсолютные значения",ABS(AE83),AE83)),AE83)))</x:f>
      </x:c>
      <x:c r="CI83" s="50" t="str">
        <x:f>IF(27&gt;'Настройки'!$B$3,"",IF(ISBLANK(AF83),IF('Настройки'!$B$9="Нулевой спрос",0,""),IF(AF83&lt;0,IF('Настройки'!$B$10="Исключить","",IF('Настройки'!$B$10="Абсолютные значения",ABS(AF83),AF83)),AF83)))</x:f>
      </x:c>
      <x:c r="CJ83" s="50" t="str">
        <x:f>IF(28&gt;'Настройки'!$B$3,"",IF(ISBLANK(AG83),IF('Настройки'!$B$9="Нулевой спрос",0,""),IF(AG83&lt;0,IF('Настройки'!$B$10="Исключить","",IF('Настройки'!$B$10="Абсолютные значения",ABS(AG83),AG83)),AG83)))</x:f>
      </x:c>
      <x:c r="CK83" s="50" t="str">
        <x:f>IF(29&gt;'Настройки'!$B$3,"",IF(ISBLANK(AH83),IF('Настройки'!$B$9="Нулевой спрос",0,""),IF(AH83&lt;0,IF('Настройки'!$B$10="Исключить","",IF('Настройки'!$B$10="Абсолютные значения",ABS(AH83),AH83)),AH83)))</x:f>
      </x:c>
      <x:c r="CL83" s="50" t="str">
        <x:f>IF(30&gt;'Настройки'!$B$3,"",IF(ISBLANK(AI83),IF('Настройки'!$B$9="Нулевой спрос",0,""),IF(AI83&lt;0,IF('Настройки'!$B$10="Исключить","",IF('Настройки'!$B$10="Абсолютные значения",ABS(AI83),AI83)),AI83)))</x:f>
      </x:c>
      <x:c r="CM83" s="50" t="str">
        <x:f>IF(31&gt;'Настройки'!$B$3,"",IF(ISBLANK(AJ83),IF('Настройки'!$B$9="Нулевой спрос",0,""),IF(AJ83&lt;0,IF('Настройки'!$B$10="Исключить","",IF('Настройки'!$B$10="Абсолютные значения",ABS(AJ83),AJ83)),AJ83)))</x:f>
      </x:c>
      <x:c r="CN83" s="50" t="str">
        <x:f>IF(32&gt;'Настройки'!$B$3,"",IF(ISBLANK(AK83),IF('Настройки'!$B$9="Нулевой спрос",0,""),IF(AK83&lt;0,IF('Настройки'!$B$10="Исключить","",IF('Настройки'!$B$10="Абсолютные значения",ABS(AK83),AK83)),AK83)))</x:f>
      </x:c>
      <x:c r="CO83" s="50" t="str">
        <x:f>IF(33&gt;'Настройки'!$B$3,"",IF(ISBLANK(AL83),IF('Настройки'!$B$9="Нулевой спрос",0,""),IF(AL83&lt;0,IF('Настройки'!$B$10="Исключить","",IF('Настройки'!$B$10="Абсолютные значения",ABS(AL83),AL83)),AL83)))</x:f>
      </x:c>
      <x:c r="CP83" s="50" t="str">
        <x:f>IF(34&gt;'Настройки'!$B$3,"",IF(ISBLANK(AM83),IF('Настройки'!$B$9="Нулевой спрос",0,""),IF(AM83&lt;0,IF('Настройки'!$B$10="Исключить","",IF('Настройки'!$B$10="Абсолютные значения",ABS(AM83),AM83)),AM83)))</x:f>
      </x:c>
      <x:c r="CQ83" s="50" t="str">
        <x:f>IF(35&gt;'Настройки'!$B$3,"",IF(ISBLANK(AN83),IF('Настройки'!$B$9="Нулевой спрос",0,""),IF(AN83&lt;0,IF('Настройки'!$B$10="Исключить","",IF('Настройки'!$B$10="Абсолютные значения",ABS(AN83),AN83)),AN83)))</x:f>
      </x:c>
      <x:c r="CR83" s="50" t="str">
        <x:f>IF(36&gt;'Настройки'!$B$3,"",IF(ISBLANK(AO83),IF('Настройки'!$B$9="Нулевой спрос",0,""),IF(AO83&lt;0,IF('Настройки'!$B$10="Исключить","",IF('Настройки'!$B$10="Абсолютные значения",ABS(AO83),AO83)),AO83)))</x:f>
      </x:c>
      <x:c r="CS83" s="50" t="str">
        <x:f>IF(OR(1&gt;'Настройки'!$B$3,ISBLANK(BI83),BI83=0),"",BI83)</x:f>
      </x:c>
      <x:c r="CT83" s="50" t="str">
        <x:f>IF(OR(2&gt;'Настройки'!$B$3,ISBLANK(BJ83),BJ83=0),"",BJ83)</x:f>
      </x:c>
      <x:c r="CU83" s="50" t="str">
        <x:f>IF(OR(3&gt;'Настройки'!$B$3,ISBLANK(BK83),BK83=0),"",BK83)</x:f>
      </x:c>
      <x:c r="CV83" s="50" t="str">
        <x:f>IF(OR(4&gt;'Настройки'!$B$3,ISBLANK(BL83),BL83=0),"",BL83)</x:f>
      </x:c>
      <x:c r="CW83" s="50" t="str">
        <x:f>IF(OR(5&gt;'Настройки'!$B$3,ISBLANK(BM83),BM83=0),"",BM83)</x:f>
      </x:c>
      <x:c r="CX83" s="50" t="str">
        <x:f>IF(OR(6&gt;'Настройки'!$B$3,ISBLANK(BN83),BN83=0),"",BN83)</x:f>
      </x:c>
      <x:c r="CY83" s="50" t="str">
        <x:f>IF(OR(7&gt;'Настройки'!$B$3,ISBLANK(BO83),BO83=0),"",BO83)</x:f>
      </x:c>
      <x:c r="CZ83" s="50" t="str">
        <x:f>IF(OR(8&gt;'Настройки'!$B$3,ISBLANK(BP83),BP83=0),"",BP83)</x:f>
      </x:c>
      <x:c r="DA83" s="50" t="str">
        <x:f>IF(OR(9&gt;'Настройки'!$B$3,ISBLANK(BQ83),BQ83=0),"",BQ83)</x:f>
      </x:c>
      <x:c r="DB83" s="50" t="str">
        <x:f>IF(OR(10&gt;'Настройки'!$B$3,ISBLANK(BR83),BR83=0),"",BR83)</x:f>
      </x:c>
      <x:c r="DC83" s="50" t="str">
        <x:f>IF(OR(11&gt;'Настройки'!$B$3,ISBLANK(BS83),BS83=0),"",BS83)</x:f>
      </x:c>
      <x:c r="DD83" s="50" t="str">
        <x:f>IF(OR(12&gt;'Настройки'!$B$3,ISBLANK(BT83),BT83=0),"",BT83)</x:f>
      </x:c>
      <x:c r="DE83" s="50" t="str">
        <x:f>IF(OR(13&gt;'Настройки'!$B$3,ISBLANK(BU83),BU83=0),"",BU83)</x:f>
      </x:c>
      <x:c r="DF83" s="50" t="str">
        <x:f>IF(OR(14&gt;'Настройки'!$B$3,ISBLANK(BV83),BV83=0),"",BV83)</x:f>
      </x:c>
      <x:c r="DG83" s="50" t="str">
        <x:f>IF(OR(15&gt;'Настройки'!$B$3,ISBLANK(BW83),BW83=0),"",BW83)</x:f>
      </x:c>
      <x:c r="DH83" s="50" t="str">
        <x:f>IF(OR(16&gt;'Настройки'!$B$3,ISBLANK(BX83),BX83=0),"",BX83)</x:f>
      </x:c>
      <x:c r="DI83" s="50" t="str">
        <x:f>IF(OR(17&gt;'Настройки'!$B$3,ISBLANK(BY83),BY83=0),"",BY83)</x:f>
      </x:c>
      <x:c r="DJ83" s="50" t="str">
        <x:f>IF(OR(18&gt;'Настройки'!$B$3,ISBLANK(BZ83),BZ83=0),"",BZ83)</x:f>
      </x:c>
      <x:c r="DK83" s="50" t="str">
        <x:f>IF(OR(19&gt;'Настройки'!$B$3,ISBLANK(CA83),CA83=0),"",CA83)</x:f>
      </x:c>
      <x:c r="DL83" s="50" t="str">
        <x:f>IF(OR(20&gt;'Настройки'!$B$3,ISBLANK(CB83),CB83=0),"",CB83)</x:f>
      </x:c>
      <x:c r="DM83" s="50" t="str">
        <x:f>IF(OR(21&gt;'Настройки'!$B$3,ISBLANK(CC83),CC83=0),"",CC83)</x:f>
      </x:c>
      <x:c r="DN83" s="50" t="str">
        <x:f>IF(OR(22&gt;'Настройки'!$B$3,ISBLANK(CD83),CD83=0),"",CD83)</x:f>
      </x:c>
      <x:c r="DO83" s="50" t="str">
        <x:f>IF(OR(23&gt;'Настройки'!$B$3,ISBLANK(CE83),CE83=0),"",CE83)</x:f>
      </x:c>
      <x:c r="DP83" s="50" t="str">
        <x:f>IF(OR(24&gt;'Настройки'!$B$3,ISBLANK(CF83),CF83=0),"",CF83)</x:f>
      </x:c>
      <x:c r="DQ83" s="50" t="str">
        <x:f>IF(OR(25&gt;'Настройки'!$B$3,ISBLANK(CG83),CG83=0),"",CG83)</x:f>
      </x:c>
      <x:c r="DR83" s="50" t="str">
        <x:f>IF(OR(26&gt;'Настройки'!$B$3,ISBLANK(CH83),CH83=0),"",CH83)</x:f>
      </x:c>
      <x:c r="DS83" s="50" t="str">
        <x:f>IF(OR(27&gt;'Настройки'!$B$3,ISBLANK(CI83),CI83=0),"",CI83)</x:f>
      </x:c>
      <x:c r="DT83" s="50" t="str">
        <x:f>IF(OR(28&gt;'Настройки'!$B$3,ISBLANK(CJ83),CJ83=0),"",CJ83)</x:f>
      </x:c>
      <x:c r="DU83" s="50" t="str">
        <x:f>IF(OR(29&gt;'Настройки'!$B$3,ISBLANK(CK83),CK83=0),"",CK83)</x:f>
      </x:c>
      <x:c r="DV83" s="50" t="str">
        <x:f>IF(OR(30&gt;'Настройки'!$B$3,ISBLANK(CL83),CL83=0),"",CL83)</x:f>
      </x:c>
      <x:c r="DW83" s="50" t="str">
        <x:f>IF(OR(31&gt;'Настройки'!$B$3,ISBLANK(CM83),CM83=0),"",CM83)</x:f>
      </x:c>
      <x:c r="DX83" s="50" t="str">
        <x:f>IF(OR(32&gt;'Настройки'!$B$3,ISBLANK(CN83),CN83=0),"",CN83)</x:f>
      </x:c>
      <x:c r="DY83" s="50" t="str">
        <x:f>IF(OR(33&gt;'Настройки'!$B$3,ISBLANK(CO83),CO83=0),"",CO83)</x:f>
      </x:c>
      <x:c r="DZ83" s="50" t="str">
        <x:f>IF(OR(34&gt;'Настройки'!$B$3,ISBLANK(CP83),CP83=0),"",CP83)</x:f>
      </x:c>
      <x:c r="EA83" s="50" t="str">
        <x:f>IF(OR(35&gt;'Настройки'!$B$3,ISBLANK(CQ83),CQ83=0),"",CQ83)</x:f>
      </x:c>
      <x:c r="EB83" s="50" t="str">
        <x:f>IF(OR(36&gt;'Настройки'!$B$3,ISBLANK(CR83),CR83=0),"",CR83)</x:f>
      </x:c>
      <x:c r="EC83" s="50" t="str">
        <x:f>IF(A83="","",IF(OR(BB83="AZ",BB83="BZ"),10000+ROW(),IF(AZ83&gt;'Настройки'!$B$11,20000+ROW(),IF(BF83&lt;&gt;"Обычный",30000+ROW(),IF(AX83&lt;=0,40000+ROW(),"")))))</x:f>
      </x:c>
      <x:c r="ED83" s="50" t="str">
        <x:f>IF(EC83="","",COUNTIFS($EC$2:$EC$1001,"&gt;0",$EC$2:$EC$1001,"&lt;"&amp;EC83)+1)</x:f>
      </x:c>
    </x:row>
    <x:row r="84">
      <x:c r="A84" s="115"/>
      <x:c r="B84" s="115"/>
      <x:c r="C84" s="115"/>
      <x:c r="D84" s="118"/>
      <x:c r="E84" s="118"/>
      <x:c r="F84" s="118"/>
      <x:c r="G84" s="118"/>
      <x:c r="H84" s="118"/>
      <x:c r="I84" s="118"/>
      <x:c r="J84" s="118"/>
      <x:c r="K84" s="118"/>
      <x:c r="L84" s="118"/>
      <x:c r="M84" s="118"/>
      <x:c r="N84" s="118"/>
      <x:c r="O84" s="118"/>
      <x:c r="P84" s="118"/>
      <x:c r="Q84" s="118"/>
      <x:c r="R84" s="118"/>
      <x:c r="S84" s="118"/>
      <x:c r="T84" s="118"/>
      <x:c r="U84" s="118"/>
      <x:c r="V84" s="118"/>
      <x:c r="W84" s="118"/>
      <x:c r="X84" s="118"/>
      <x:c r="Y84" s="118"/>
      <x:c r="Z84" s="118"/>
      <x:c r="AA84" s="118"/>
      <x:c r="AB84" s="118"/>
      <x:c r="AC84" s="118"/>
      <x:c r="AD84" s="118"/>
      <x:c r="AE84" s="118"/>
      <x:c r="AF84" s="118"/>
      <x:c r="AG84" s="118"/>
      <x:c r="AH84" s="118"/>
      <x:c r="AI84" s="118"/>
      <x:c r="AJ84" s="118"/>
      <x:c r="AK84" s="118"/>
      <x:c r="AL84" s="118"/>
      <x:c r="AM84" s="118"/>
      <x:c r="AN84" s="118"/>
      <x:c r="AO84" s="118"/>
      <x:c r="AP84" s="115"/>
      <x:c r="AQ84" s="49" t="str">
        <x:f>IF(A84="","",COUNT(BI84:INDEX(BI84:CR84,1,'Настройки'!$B$3)))</x:f>
      </x:c>
      <x:c r="AR84" s="49" t="str">
        <x:f>IF(A84="","",SUM(BI84:INDEX(BI84:CR84,1,'Настройки'!$B$3)))</x:f>
      </x:c>
      <x:c r="AS84" s="58" t="str">
        <x:f>IF(A84="","",IF('Настройки'!$B$4="Стоимость потребления",AR84*D84,IF('Настройки'!$B$4="Количество",AR84,E84)))</x:f>
      </x:c>
      <x:c r="AT84" s="61" t="str">
        <x:f>IF(OR(A84="",AS84&lt;0,SUM($AS$2:$AS$1001)&lt;=0),"",AS84/SUM($AS$2:$AS$1001))</x:f>
      </x:c>
      <x:c r="AU84" s="61" t="str">
        <x:f>IF(OR(A84="",AS84&lt;0,SUM($AS$2:$AS$1001)&lt;=0),"",SUMIFS($AS$2:$AS$1001,$AS$2:$AS$1001,"&gt;"&amp;AS84)/SUM($AS$2:$AS$1001))</x:f>
      </x:c>
      <x:c r="AV84" s="61" t="str">
        <x:f>IF(OR(A84="",AS84&lt;0,SUM($AS$2:$AS$1001)&lt;=0),"",SUMIFS($AS$2:$AS$1001,$AS$2:$AS$1001,"&gt;="&amp;AS84)/SUM($AS$2:$AS$1001))</x:f>
      </x:c>
      <x:c r="AW84" s="49" t="str">
        <x:f>IF(A84="","",IF(SUM($AS$2:$AS$1001)&lt;=0,"Не определён",IF(AS84&lt;0,"Исключение",IF(AU84&lt;'Настройки'!$B$5,"A",IF(AU84&lt;'Настройки'!$B$6,"B","C")))))</x:f>
      </x:c>
      <x:c r="AX84" s="58" t="str">
        <x:f>IF(A84="","",IF(AQ84=0,"",AVERAGE(BI84:INDEX(BI84:CR84,1,'Настройки'!$B$3))))</x:f>
      </x:c>
      <x:c r="AY84" s="58" t="str">
        <x:f>IF(OR(A84="",AQ84=0),"",STDEVP(BI84:INDEX(BI84:CR84,1,'Настройки'!$B$3)))</x:f>
      </x:c>
      <x:c r="AZ84" s="61" t="str">
        <x:f>IF(OR(A84="",AQ84&lt;'Настройки'!$B$12,AX84&lt;=0,AND('Настройки'!$B$10="Блокировать",COUNTIF(F84:INDEX(F84:AO84,1,'Настройки'!$B$3),"&lt;0")&gt;0)),"",AY84/ABS(AX84))</x:f>
      </x:c>
      <x:c r="BA84" s="49" t="str">
        <x:f>IF(A84="","",IF(AND('Настройки'!$B$10="Блокировать",COUNTIF(F84:INDEX(F84:AO84,1,'Настройки'!$B$3),"&lt;0")&gt;0),"Не определён",IF(AQ84&lt;'Настройки'!$B$12,"Не определён",IF(AX84=0,"Нет спроса",IF(AX84&lt;0,"Не определён",IF(AZ84&lt;='Настройки'!$B$7,"X",IF(AZ84&lt;='Настройки'!$B$8,"Y","Z")))))))</x:f>
      </x:c>
      <x:c r="BB84" s="49" t="str">
        <x:f>IF(OR(A84="",LEN(AW84)&lt;&gt;1,LEN(BA84)&lt;&gt;1),"",AW84&amp;BA84)</x:f>
      </x:c>
      <x:c r="BC84" s="61" t="str">
        <x:f>IF(OR(A84="",AQ84=0),"",(COUNT(BI84:INDEX(BI84:CR84,1,'Настройки'!$B$3))-COUNT(CS84:INDEX(CS84:EB84,1,'Настройки'!$B$3)))/AQ84)</x:f>
      </x:c>
      <x:c r="BD84" s="64" t="str">
        <x:f>IF(OR(A84="",COUNT(CS84:INDEX(CS84:EB84,1,'Настройки'!$B$3))=0),"",AQ84/COUNT(CS84:INDEX(CS84:EB84,1,'Настройки'!$B$3)))</x:f>
      </x:c>
      <x:c r="BE84" s="64" t="str">
        <x:f>IF(OR(A84="",COUNT(CS84:INDEX(CS84:EB84,1,'Настройки'!$B$3))=0),"",IF(AVERAGE(CS84:INDEX(CS84:EB84,1,'Настройки'!$B$3))=0,"",(STDEVP(CS84:INDEX(CS84:EB84,1,'Настройки'!$B$3))/ABS(AVERAGE(CS84:INDEX(CS84:EB84,1,'Настройки'!$B$3))))^2))</x:f>
      </x:c>
      <x:c r="BF84" s="49" t="str">
        <x:f>IF(A84="","",IF(AQ84&lt;3,"Недостаточно",IF(AQ84&lt;6,"Предварительный","Обычный")))</x:f>
      </x:c>
      <x:c r="BG84" s="49" t="str">
        <x:f>IF(A84="","",IF(COUNTIF(F84:INDEX(F84:AO84,1,'Настройки'!$B$3),"&lt;0")&gt;0,IF('Настройки'!$B$10="Блокировать","Отрицательный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"),"")&amp;IF(AQ84&lt;3,"Недостаточно истории. ",IF(AQ84&lt;6,"Предварительная классификация. ",""))&amp;IF(AX84=0,"Нет спроса за горизонт. ","")&amp;IF(AZ84&gt;'Настройки'!$B$11,"Экстремальная вариативность. ",""))</x:f>
      </x:c>
      <x:c r="BH84" s="49" t="str">
        <x:f>IF(A84="","",IFERROR(VLOOKUP(BB84,'Настройки'!$D$3:$E$11,2,FALSE),"Сначала проверьте исходные данные и историю спроса.")&amp;" Уточните срок поставки, MOQ и критичность.")</x:f>
      </x:c>
      <x:c r="BI84" s="50" t="str">
        <x:f>IF(1&gt;'Настройки'!$B$3,"",IF(ISBLANK(F84),IF('Настройки'!$B$9="Нулевой спрос",0,""),IF(F84&lt;0,IF('Настройки'!$B$10="Исключить","",IF('Настройки'!$B$10="Абсолютные значения",ABS(F84),F84)),F84)))</x:f>
      </x:c>
      <x:c r="BJ84" s="50" t="str">
        <x:f>IF(2&gt;'Настройки'!$B$3,"",IF(ISBLANK(G84),IF('Настройки'!$B$9="Нулевой спрос",0,""),IF(G84&lt;0,IF('Настройки'!$B$10="Исключить","",IF('Настройки'!$B$10="Абсолютные значения",ABS(G84),G84)),G84)))</x:f>
      </x:c>
      <x:c r="BK84" s="50" t="str">
        <x:f>IF(3&gt;'Настройки'!$B$3,"",IF(ISBLANK(H84),IF('Настройки'!$B$9="Нулевой спрос",0,""),IF(H84&lt;0,IF('Настройки'!$B$10="Исключить","",IF('Настройки'!$B$10="Абсолютные значения",ABS(H84),H84)),H84)))</x:f>
      </x:c>
      <x:c r="BL84" s="50" t="str">
        <x:f>IF(4&gt;'Настройки'!$B$3,"",IF(ISBLANK(I84),IF('Настройки'!$B$9="Нулевой спрос",0,""),IF(I84&lt;0,IF('Настройки'!$B$10="Исключить","",IF('Настройки'!$B$10="Абсолютные значения",ABS(I84),I84)),I84)))</x:f>
      </x:c>
      <x:c r="BM84" s="50" t="str">
        <x:f>IF(5&gt;'Настройки'!$B$3,"",IF(ISBLANK(J84),IF('Настройки'!$B$9="Нулевой спрос",0,""),IF(J84&lt;0,IF('Настройки'!$B$10="Исключить","",IF('Настройки'!$B$10="Абсолютные значения",ABS(J84),J84)),J84)))</x:f>
      </x:c>
      <x:c r="BN84" s="50" t="str">
        <x:f>IF(6&gt;'Настройки'!$B$3,"",IF(ISBLANK(K84),IF('Настройки'!$B$9="Нулевой спрос",0,""),IF(K84&lt;0,IF('Настройки'!$B$10="Исключить","",IF('Настройки'!$B$10="Абсолютные значения",ABS(K84),K84)),K84)))</x:f>
      </x:c>
      <x:c r="BO84" s="50" t="str">
        <x:f>IF(7&gt;'Настройки'!$B$3,"",IF(ISBLANK(L84),IF('Настройки'!$B$9="Нулевой спрос",0,""),IF(L84&lt;0,IF('Настройки'!$B$10="Исключить","",IF('Настройки'!$B$10="Абсолютные значения",ABS(L84),L84)),L84)))</x:f>
      </x:c>
      <x:c r="BP84" s="50" t="str">
        <x:f>IF(8&gt;'Настройки'!$B$3,"",IF(ISBLANK(M84),IF('Настройки'!$B$9="Нулевой спрос",0,""),IF(M84&lt;0,IF('Настройки'!$B$10="Исключить","",IF('Настройки'!$B$10="Абсолютные значения",ABS(M84),M84)),M84)))</x:f>
      </x:c>
      <x:c r="BQ84" s="50" t="str">
        <x:f>IF(9&gt;'Настройки'!$B$3,"",IF(ISBLANK(N84),IF('Настройки'!$B$9="Нулевой спрос",0,""),IF(N84&lt;0,IF('Настройки'!$B$10="Исключить","",IF('Настройки'!$B$10="Абсолютные значения",ABS(N84),N84)),N84)))</x:f>
      </x:c>
      <x:c r="BR84" s="50" t="str">
        <x:f>IF(10&gt;'Настройки'!$B$3,"",IF(ISBLANK(O84),IF('Настройки'!$B$9="Нулевой спрос",0,""),IF(O84&lt;0,IF('Настройки'!$B$10="Исключить","",IF('Настройки'!$B$10="Абсолютные значения",ABS(O84),O84)),O84)))</x:f>
      </x:c>
      <x:c r="BS84" s="50" t="str">
        <x:f>IF(11&gt;'Настройки'!$B$3,"",IF(ISBLANK(P84),IF('Настройки'!$B$9="Нулевой спрос",0,""),IF(P84&lt;0,IF('Настройки'!$B$10="Исключить","",IF('Настройки'!$B$10="Абсолютные значения",ABS(P84),P84)),P84)))</x:f>
      </x:c>
      <x:c r="BT84" s="50" t="str">
        <x:f>IF(12&gt;'Настройки'!$B$3,"",IF(ISBLANK(Q84),IF('Настройки'!$B$9="Нулевой спрос",0,""),IF(Q84&lt;0,IF('Настройки'!$B$10="Исключить","",IF('Настройки'!$B$10="Абсолютные значения",ABS(Q84),Q84)),Q84)))</x:f>
      </x:c>
      <x:c r="BU84" s="50" t="str">
        <x:f>IF(13&gt;'Настройки'!$B$3,"",IF(ISBLANK(R84),IF('Настройки'!$B$9="Нулевой спрос",0,""),IF(R84&lt;0,IF('Настройки'!$B$10="Исключить","",IF('Настройки'!$B$10="Абсолютные значения",ABS(R84),R84)),R84)))</x:f>
      </x:c>
      <x:c r="BV84" s="50" t="str">
        <x:f>IF(14&gt;'Настройки'!$B$3,"",IF(ISBLANK(S84),IF('Настройки'!$B$9="Нулевой спрос",0,""),IF(S84&lt;0,IF('Настройки'!$B$10="Исключить","",IF('Настройки'!$B$10="Абсолютные значения",ABS(S84),S84)),S84)))</x:f>
      </x:c>
      <x:c r="BW84" s="50" t="str">
        <x:f>IF(15&gt;'Настройки'!$B$3,"",IF(ISBLANK(T84),IF('Настройки'!$B$9="Нулевой спрос",0,""),IF(T84&lt;0,IF('Настройки'!$B$10="Исключить","",IF('Настройки'!$B$10="Абсолютные значения",ABS(T84),T84)),T84)))</x:f>
      </x:c>
      <x:c r="BX84" s="50" t="str">
        <x:f>IF(16&gt;'Настройки'!$B$3,"",IF(ISBLANK(U84),IF('Настройки'!$B$9="Нулевой спрос",0,""),IF(U84&lt;0,IF('Настройки'!$B$10="Исключить","",IF('Настройки'!$B$10="Абсолютные значения",ABS(U84),U84)),U84)))</x:f>
      </x:c>
      <x:c r="BY84" s="50" t="str">
        <x:f>IF(17&gt;'Настройки'!$B$3,"",IF(ISBLANK(V84),IF('Настройки'!$B$9="Нулевой спрос",0,""),IF(V84&lt;0,IF('Настройки'!$B$10="Исключить","",IF('Настройки'!$B$10="Абсолютные значения",ABS(V84),V84)),V84)))</x:f>
      </x:c>
      <x:c r="BZ84" s="50" t="str">
        <x:f>IF(18&gt;'Настройки'!$B$3,"",IF(ISBLANK(W84),IF('Настройки'!$B$9="Нулевой спрос",0,""),IF(W84&lt;0,IF('Настройки'!$B$10="Исключить","",IF('Настройки'!$B$10="Абсолютные значения",ABS(W84),W84)),W84)))</x:f>
      </x:c>
      <x:c r="CA84" s="50" t="str">
        <x:f>IF(19&gt;'Настройки'!$B$3,"",IF(ISBLANK(X84),IF('Настройки'!$B$9="Нулевой спрос",0,""),IF(X84&lt;0,IF('Настройки'!$B$10="Исключить","",IF('Настройки'!$B$10="Абсолютные значения",ABS(X84),X84)),X84)))</x:f>
      </x:c>
      <x:c r="CB84" s="50" t="str">
        <x:f>IF(20&gt;'Настройки'!$B$3,"",IF(ISBLANK(Y84),IF('Настройки'!$B$9="Нулевой спрос",0,""),IF(Y84&lt;0,IF('Настройки'!$B$10="Исключить","",IF('Настройки'!$B$10="Абсолютные значения",ABS(Y84),Y84)),Y84)))</x:f>
      </x:c>
      <x:c r="CC84" s="50" t="str">
        <x:f>IF(21&gt;'Настройки'!$B$3,"",IF(ISBLANK(Z84),IF('Настройки'!$B$9="Нулевой спрос",0,""),IF(Z84&lt;0,IF('Настройки'!$B$10="Исключить","",IF('Настройки'!$B$10="Абсолютные значения",ABS(Z84),Z84)),Z84)))</x:f>
      </x:c>
      <x:c r="CD84" s="50" t="str">
        <x:f>IF(22&gt;'Настройки'!$B$3,"",IF(ISBLANK(AA84),IF('Настройки'!$B$9="Нулевой спрос",0,""),IF(AA84&lt;0,IF('Настройки'!$B$10="Исключить","",IF('Настройки'!$B$10="Абсолютные значения",ABS(AA84),AA84)),AA84)))</x:f>
      </x:c>
      <x:c r="CE84" s="50" t="str">
        <x:f>IF(23&gt;'Настройки'!$B$3,"",IF(ISBLANK(AB84),IF('Настройки'!$B$9="Нулевой спрос",0,""),IF(AB84&lt;0,IF('Настройки'!$B$10="Исключить","",IF('Настройки'!$B$10="Абсолютные значения",ABS(AB84),AB84)),AB84)))</x:f>
      </x:c>
      <x:c r="CF84" s="50" t="str">
        <x:f>IF(24&gt;'Настройки'!$B$3,"",IF(ISBLANK(AC84),IF('Настройки'!$B$9="Нулевой спрос",0,""),IF(AC84&lt;0,IF('Настройки'!$B$10="Исключить","",IF('Настройки'!$B$10="Абсолютные значения",ABS(AC84),AC84)),AC84)))</x:f>
      </x:c>
      <x:c r="CG84" s="50" t="str">
        <x:f>IF(25&gt;'Настройки'!$B$3,"",IF(ISBLANK(AD84),IF('Настройки'!$B$9="Нулевой спрос",0,""),IF(AD84&lt;0,IF('Настройки'!$B$10="Исключить","",IF('Настройки'!$B$10="Абсолютные значения",ABS(AD84),AD84)),AD84)))</x:f>
      </x:c>
      <x:c r="CH84" s="50" t="str">
        <x:f>IF(26&gt;'Настройки'!$B$3,"",IF(ISBLANK(AE84),IF('Настройки'!$B$9="Нулевой спрос",0,""),IF(AE84&lt;0,IF('Настройки'!$B$10="Исключить","",IF('Настройки'!$B$10="Абсолютные значения",ABS(AE84),AE84)),AE84)))</x:f>
      </x:c>
      <x:c r="CI84" s="50" t="str">
        <x:f>IF(27&gt;'Настройки'!$B$3,"",IF(ISBLANK(AF84),IF('Настройки'!$B$9="Нулевой спрос",0,""),IF(AF84&lt;0,IF('Настройки'!$B$10="Исключить","",IF('Настройки'!$B$10="Абсолютные значения",ABS(AF84),AF84)),AF84)))</x:f>
      </x:c>
      <x:c r="CJ84" s="50" t="str">
        <x:f>IF(28&gt;'Настройки'!$B$3,"",IF(ISBLANK(AG84),IF('Настройки'!$B$9="Нулевой спрос",0,""),IF(AG84&lt;0,IF('Настройки'!$B$10="Исключить","",IF('Настройки'!$B$10="Абсолютные значения",ABS(AG84),AG84)),AG84)))</x:f>
      </x:c>
      <x:c r="CK84" s="50" t="str">
        <x:f>IF(29&gt;'Настройки'!$B$3,"",IF(ISBLANK(AH84),IF('Настройки'!$B$9="Нулевой спрос",0,""),IF(AH84&lt;0,IF('Настройки'!$B$10="Исключить","",IF('Настройки'!$B$10="Абсолютные значения",ABS(AH84),AH84)),AH84)))</x:f>
      </x:c>
      <x:c r="CL84" s="50" t="str">
        <x:f>IF(30&gt;'Настройки'!$B$3,"",IF(ISBLANK(AI84),IF('Настройки'!$B$9="Нулевой спрос",0,""),IF(AI84&lt;0,IF('Настройки'!$B$10="Исключить","",IF('Настройки'!$B$10="Абсолютные значения",ABS(AI84),AI84)),AI84)))</x:f>
      </x:c>
      <x:c r="CM84" s="50" t="str">
        <x:f>IF(31&gt;'Настройки'!$B$3,"",IF(ISBLANK(AJ84),IF('Настройки'!$B$9="Нулевой спрос",0,""),IF(AJ84&lt;0,IF('Настройки'!$B$10="Исключить","",IF('Настройки'!$B$10="Абсолютные значения",ABS(AJ84),AJ84)),AJ84)))</x:f>
      </x:c>
      <x:c r="CN84" s="50" t="str">
        <x:f>IF(32&gt;'Настройки'!$B$3,"",IF(ISBLANK(AK84),IF('Настройки'!$B$9="Нулевой спрос",0,""),IF(AK84&lt;0,IF('Настройки'!$B$10="Исключить","",IF('Настройки'!$B$10="Абсолютные значения",ABS(AK84),AK84)),AK84)))</x:f>
      </x:c>
      <x:c r="CO84" s="50" t="str">
        <x:f>IF(33&gt;'Настройки'!$B$3,"",IF(ISBLANK(AL84),IF('Настройки'!$B$9="Нулевой спрос",0,""),IF(AL84&lt;0,IF('Настройки'!$B$10="Исключить","",IF('Настройки'!$B$10="Абсолютные значения",ABS(AL84),AL84)),AL84)))</x:f>
      </x:c>
      <x:c r="CP84" s="50" t="str">
        <x:f>IF(34&gt;'Настройки'!$B$3,"",IF(ISBLANK(AM84),IF('Настройки'!$B$9="Нулевой спрос",0,""),IF(AM84&lt;0,IF('Настройки'!$B$10="Исключить","",IF('Настройки'!$B$10="Абсолютные значения",ABS(AM84),AM84)),AM84)))</x:f>
      </x:c>
      <x:c r="CQ84" s="50" t="str">
        <x:f>IF(35&gt;'Настройки'!$B$3,"",IF(ISBLANK(AN84),IF('Настройки'!$B$9="Нулевой спрос",0,""),IF(AN84&lt;0,IF('Настройки'!$B$10="Исключить","",IF('Настройки'!$B$10="Абсолютные значения",ABS(AN84),AN84)),AN84)))</x:f>
      </x:c>
      <x:c r="CR84" s="50" t="str">
        <x:f>IF(36&gt;'Настройки'!$B$3,"",IF(ISBLANK(AO84),IF('Настройки'!$B$9="Нулевой спрос",0,""),IF(AO84&lt;0,IF('Настройки'!$B$10="Исключить","",IF('Настройки'!$B$10="Абсолютные значения",ABS(AO84),AO84)),AO84)))</x:f>
      </x:c>
      <x:c r="CS84" s="50" t="str">
        <x:f>IF(OR(1&gt;'Настройки'!$B$3,ISBLANK(BI84),BI84=0),"",BI84)</x:f>
      </x:c>
      <x:c r="CT84" s="50" t="str">
        <x:f>IF(OR(2&gt;'Настройки'!$B$3,ISBLANK(BJ84),BJ84=0),"",BJ84)</x:f>
      </x:c>
      <x:c r="CU84" s="50" t="str">
        <x:f>IF(OR(3&gt;'Настройки'!$B$3,ISBLANK(BK84),BK84=0),"",BK84)</x:f>
      </x:c>
      <x:c r="CV84" s="50" t="str">
        <x:f>IF(OR(4&gt;'Настройки'!$B$3,ISBLANK(BL84),BL84=0),"",BL84)</x:f>
      </x:c>
      <x:c r="CW84" s="50" t="str">
        <x:f>IF(OR(5&gt;'Настройки'!$B$3,ISBLANK(BM84),BM84=0),"",BM84)</x:f>
      </x:c>
      <x:c r="CX84" s="50" t="str">
        <x:f>IF(OR(6&gt;'Настройки'!$B$3,ISBLANK(BN84),BN84=0),"",BN84)</x:f>
      </x:c>
      <x:c r="CY84" s="50" t="str">
        <x:f>IF(OR(7&gt;'Настройки'!$B$3,ISBLANK(BO84),BO84=0),"",BO84)</x:f>
      </x:c>
      <x:c r="CZ84" s="50" t="str">
        <x:f>IF(OR(8&gt;'Настройки'!$B$3,ISBLANK(BP84),BP84=0),"",BP84)</x:f>
      </x:c>
      <x:c r="DA84" s="50" t="str">
        <x:f>IF(OR(9&gt;'Настройки'!$B$3,ISBLANK(BQ84),BQ84=0),"",BQ84)</x:f>
      </x:c>
      <x:c r="DB84" s="50" t="str">
        <x:f>IF(OR(10&gt;'Настройки'!$B$3,ISBLANK(BR84),BR84=0),"",BR84)</x:f>
      </x:c>
      <x:c r="DC84" s="50" t="str">
        <x:f>IF(OR(11&gt;'Настройки'!$B$3,ISBLANK(BS84),BS84=0),"",BS84)</x:f>
      </x:c>
      <x:c r="DD84" s="50" t="str">
        <x:f>IF(OR(12&gt;'Настройки'!$B$3,ISBLANK(BT84),BT84=0),"",BT84)</x:f>
      </x:c>
      <x:c r="DE84" s="50" t="str">
        <x:f>IF(OR(13&gt;'Настройки'!$B$3,ISBLANK(BU84),BU84=0),"",BU84)</x:f>
      </x:c>
      <x:c r="DF84" s="50" t="str">
        <x:f>IF(OR(14&gt;'Настройки'!$B$3,ISBLANK(BV84),BV84=0),"",BV84)</x:f>
      </x:c>
      <x:c r="DG84" s="50" t="str">
        <x:f>IF(OR(15&gt;'Настройки'!$B$3,ISBLANK(BW84),BW84=0),"",BW84)</x:f>
      </x:c>
      <x:c r="DH84" s="50" t="str">
        <x:f>IF(OR(16&gt;'Настройки'!$B$3,ISBLANK(BX84),BX84=0),"",BX84)</x:f>
      </x:c>
      <x:c r="DI84" s="50" t="str">
        <x:f>IF(OR(17&gt;'Настройки'!$B$3,ISBLANK(BY84),BY84=0),"",BY84)</x:f>
      </x:c>
      <x:c r="DJ84" s="50" t="str">
        <x:f>IF(OR(18&gt;'Настройки'!$B$3,ISBLANK(BZ84),BZ84=0),"",BZ84)</x:f>
      </x:c>
      <x:c r="DK84" s="50" t="str">
        <x:f>IF(OR(19&gt;'Настройки'!$B$3,ISBLANK(CA84),CA84=0),"",CA84)</x:f>
      </x:c>
      <x:c r="DL84" s="50" t="str">
        <x:f>IF(OR(20&gt;'Настройки'!$B$3,ISBLANK(CB84),CB84=0),"",CB84)</x:f>
      </x:c>
      <x:c r="DM84" s="50" t="str">
        <x:f>IF(OR(21&gt;'Настройки'!$B$3,ISBLANK(CC84),CC84=0),"",CC84)</x:f>
      </x:c>
      <x:c r="DN84" s="50" t="str">
        <x:f>IF(OR(22&gt;'Настройки'!$B$3,ISBLANK(CD84),CD84=0),"",CD84)</x:f>
      </x:c>
      <x:c r="DO84" s="50" t="str">
        <x:f>IF(OR(23&gt;'Настройки'!$B$3,ISBLANK(CE84),CE84=0),"",CE84)</x:f>
      </x:c>
      <x:c r="DP84" s="50" t="str">
        <x:f>IF(OR(24&gt;'Настройки'!$B$3,ISBLANK(CF84),CF84=0),"",CF84)</x:f>
      </x:c>
      <x:c r="DQ84" s="50" t="str">
        <x:f>IF(OR(25&gt;'Настройки'!$B$3,ISBLANK(CG84),CG84=0),"",CG84)</x:f>
      </x:c>
      <x:c r="DR84" s="50" t="str">
        <x:f>IF(OR(26&gt;'Настройки'!$B$3,ISBLANK(CH84),CH84=0),"",CH84)</x:f>
      </x:c>
      <x:c r="DS84" s="50" t="str">
        <x:f>IF(OR(27&gt;'Настройки'!$B$3,ISBLANK(CI84),CI84=0),"",CI84)</x:f>
      </x:c>
      <x:c r="DT84" s="50" t="str">
        <x:f>IF(OR(28&gt;'Настройки'!$B$3,ISBLANK(CJ84),CJ84=0),"",CJ84)</x:f>
      </x:c>
      <x:c r="DU84" s="50" t="str">
        <x:f>IF(OR(29&gt;'Настройки'!$B$3,ISBLANK(CK84),CK84=0),"",CK84)</x:f>
      </x:c>
      <x:c r="DV84" s="50" t="str">
        <x:f>IF(OR(30&gt;'Настройки'!$B$3,ISBLANK(CL84),CL84=0),"",CL84)</x:f>
      </x:c>
      <x:c r="DW84" s="50" t="str">
        <x:f>IF(OR(31&gt;'Настройки'!$B$3,ISBLANK(CM84),CM84=0),"",CM84)</x:f>
      </x:c>
      <x:c r="DX84" s="50" t="str">
        <x:f>IF(OR(32&gt;'Настройки'!$B$3,ISBLANK(CN84),CN84=0),"",CN84)</x:f>
      </x:c>
      <x:c r="DY84" s="50" t="str">
        <x:f>IF(OR(33&gt;'Настройки'!$B$3,ISBLANK(CO84),CO84=0),"",CO84)</x:f>
      </x:c>
      <x:c r="DZ84" s="50" t="str">
        <x:f>IF(OR(34&gt;'Настройки'!$B$3,ISBLANK(CP84),CP84=0),"",CP84)</x:f>
      </x:c>
      <x:c r="EA84" s="50" t="str">
        <x:f>IF(OR(35&gt;'Настройки'!$B$3,ISBLANK(CQ84),CQ84=0),"",CQ84)</x:f>
      </x:c>
      <x:c r="EB84" s="50" t="str">
        <x:f>IF(OR(36&gt;'Настройки'!$B$3,ISBLANK(CR84),CR84=0),"",CR84)</x:f>
      </x:c>
      <x:c r="EC84" s="50" t="str">
        <x:f>IF(A84="","",IF(OR(BB84="AZ",BB84="BZ"),10000+ROW(),IF(AZ84&gt;'Настройки'!$B$11,20000+ROW(),IF(BF84&lt;&gt;"Обычный",30000+ROW(),IF(AX84&lt;=0,40000+ROW(),"")))))</x:f>
      </x:c>
      <x:c r="ED84" s="50" t="str">
        <x:f>IF(EC84="","",COUNTIFS($EC$2:$EC$1001,"&gt;0",$EC$2:$EC$1001,"&lt;"&amp;EC84)+1)</x:f>
      </x:c>
    </x:row>
    <x:row r="85">
      <x:c r="A85" s="115"/>
      <x:c r="B85" s="115"/>
      <x:c r="C85" s="115"/>
      <x:c r="D85" s="118"/>
      <x:c r="E85" s="118"/>
      <x:c r="F85" s="118"/>
      <x:c r="G85" s="118"/>
      <x:c r="H85" s="118"/>
      <x:c r="I85" s="118"/>
      <x:c r="J85" s="118"/>
      <x:c r="K85" s="118"/>
      <x:c r="L85" s="118"/>
      <x:c r="M85" s="118"/>
      <x:c r="N85" s="118"/>
      <x:c r="O85" s="118"/>
      <x:c r="P85" s="118"/>
      <x:c r="Q85" s="118"/>
      <x:c r="R85" s="118"/>
      <x:c r="S85" s="118"/>
      <x:c r="T85" s="118"/>
      <x:c r="U85" s="118"/>
      <x:c r="V85" s="118"/>
      <x:c r="W85" s="118"/>
      <x:c r="X85" s="118"/>
      <x:c r="Y85" s="118"/>
      <x:c r="Z85" s="118"/>
      <x:c r="AA85" s="118"/>
      <x:c r="AB85" s="118"/>
      <x:c r="AC85" s="118"/>
      <x:c r="AD85" s="118"/>
      <x:c r="AE85" s="118"/>
      <x:c r="AF85" s="118"/>
      <x:c r="AG85" s="118"/>
      <x:c r="AH85" s="118"/>
      <x:c r="AI85" s="118"/>
      <x:c r="AJ85" s="118"/>
      <x:c r="AK85" s="118"/>
      <x:c r="AL85" s="118"/>
      <x:c r="AM85" s="118"/>
      <x:c r="AN85" s="118"/>
      <x:c r="AO85" s="118"/>
      <x:c r="AP85" s="115"/>
      <x:c r="AQ85" s="49" t="str">
        <x:f>IF(A85="","",COUNT(BI85:INDEX(BI85:CR85,1,'Настройки'!$B$3)))</x:f>
      </x:c>
      <x:c r="AR85" s="49" t="str">
        <x:f>IF(A85="","",SUM(BI85:INDEX(BI85:CR85,1,'Настройки'!$B$3)))</x:f>
      </x:c>
      <x:c r="AS85" s="58" t="str">
        <x:f>IF(A85="","",IF('Настройки'!$B$4="Стоимость потребления",AR85*D85,IF('Настройки'!$B$4="Количество",AR85,E85)))</x:f>
      </x:c>
      <x:c r="AT85" s="61" t="str">
        <x:f>IF(OR(A85="",AS85&lt;0,SUM($AS$2:$AS$1001)&lt;=0),"",AS85/SUM($AS$2:$AS$1001))</x:f>
      </x:c>
      <x:c r="AU85" s="61" t="str">
        <x:f>IF(OR(A85="",AS85&lt;0,SUM($AS$2:$AS$1001)&lt;=0),"",SUMIFS($AS$2:$AS$1001,$AS$2:$AS$1001,"&gt;"&amp;AS85)/SUM($AS$2:$AS$1001))</x:f>
      </x:c>
      <x:c r="AV85" s="61" t="str">
        <x:f>IF(OR(A85="",AS85&lt;0,SUM($AS$2:$AS$1001)&lt;=0),"",SUMIFS($AS$2:$AS$1001,$AS$2:$AS$1001,"&gt;="&amp;AS85)/SUM($AS$2:$AS$1001))</x:f>
      </x:c>
      <x:c r="AW85" s="49" t="str">
        <x:f>IF(A85="","",IF(SUM($AS$2:$AS$1001)&lt;=0,"Не определён",IF(AS85&lt;0,"Исключение",IF(AU85&lt;'Настройки'!$B$5,"A",IF(AU85&lt;'Настройки'!$B$6,"B","C")))))</x:f>
      </x:c>
      <x:c r="AX85" s="58" t="str">
        <x:f>IF(A85="","",IF(AQ85=0,"",AVERAGE(BI85:INDEX(BI85:CR85,1,'Настройки'!$B$3))))</x:f>
      </x:c>
      <x:c r="AY85" s="58" t="str">
        <x:f>IF(OR(A85="",AQ85=0),"",STDEVP(BI85:INDEX(BI85:CR85,1,'Настройки'!$B$3)))</x:f>
      </x:c>
      <x:c r="AZ85" s="61" t="str">
        <x:f>IF(OR(A85="",AQ85&lt;'Настройки'!$B$12,AX85&lt;=0,AND('Настройки'!$B$10="Блокировать",COUNTIF(F85:INDEX(F85:AO85,1,'Настройки'!$B$3),"&lt;0")&gt;0)),"",AY85/ABS(AX85))</x:f>
      </x:c>
      <x:c r="BA85" s="49" t="str">
        <x:f>IF(A85="","",IF(AND('Настройки'!$B$10="Блокировать",COUNTIF(F85:INDEX(F85:AO85,1,'Настройки'!$B$3),"&lt;0")&gt;0),"Не определён",IF(AQ85&lt;'Настройки'!$B$12,"Не определён",IF(AX85=0,"Нет спроса",IF(AX85&lt;0,"Не определён",IF(AZ85&lt;='Настройки'!$B$7,"X",IF(AZ85&lt;='Настройки'!$B$8,"Y","Z")))))))</x:f>
      </x:c>
      <x:c r="BB85" s="49" t="str">
        <x:f>IF(OR(A85="",LEN(AW85)&lt;&gt;1,LEN(BA85)&lt;&gt;1),"",AW85&amp;BA85)</x:f>
      </x:c>
      <x:c r="BC85" s="61" t="str">
        <x:f>IF(OR(A85="",AQ85=0),"",(COUNT(BI85:INDEX(BI85:CR85,1,'Настройки'!$B$3))-COUNT(CS85:INDEX(CS85:EB85,1,'Настройки'!$B$3)))/AQ85)</x:f>
      </x:c>
      <x:c r="BD85" s="64" t="str">
        <x:f>IF(OR(A85="",COUNT(CS85:INDEX(CS85:EB85,1,'Настройки'!$B$3))=0),"",AQ85/COUNT(CS85:INDEX(CS85:EB85,1,'Настройки'!$B$3)))</x:f>
      </x:c>
      <x:c r="BE85" s="64" t="str">
        <x:f>IF(OR(A85="",COUNT(CS85:INDEX(CS85:EB85,1,'Настройки'!$B$3))=0),"",IF(AVERAGE(CS85:INDEX(CS85:EB85,1,'Настройки'!$B$3))=0,"",(STDEVP(CS85:INDEX(CS85:EB85,1,'Настройки'!$B$3))/ABS(AVERAGE(CS85:INDEX(CS85:EB85,1,'Настройки'!$B$3))))^2))</x:f>
      </x:c>
      <x:c r="BF85" s="49" t="str">
        <x:f>IF(A85="","",IF(AQ85&lt;3,"Недостаточно",IF(AQ85&lt;6,"Предварительный","Обычный")))</x:f>
      </x:c>
      <x:c r="BG85" s="49" t="str">
        <x:f>IF(A85="","",IF(COUNTIF(F85:INDEX(F85:AO85,1,'Настройки'!$B$3),"&lt;0")&gt;0,IF('Настройки'!$B$10="Блокировать","Отрицательный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"),"")&amp;IF(AQ85&lt;3,"Недостаточно истории. ",IF(AQ85&lt;6,"Предварительная классификация. ",""))&amp;IF(AX85=0,"Нет спроса за горизонт. ","")&amp;IF(AZ85&gt;'Настройки'!$B$11,"Экстремальная вариативность. ",""))</x:f>
      </x:c>
      <x:c r="BH85" s="49" t="str">
        <x:f>IF(A85="","",IFERROR(VLOOKUP(BB85,'Настройки'!$D$3:$E$11,2,FALSE),"Сначала проверьте исходные данные и историю спроса.")&amp;" Уточните срок поставки, MOQ и критичность.")</x:f>
      </x:c>
      <x:c r="BI85" s="50" t="str">
        <x:f>IF(1&gt;'Настройки'!$B$3,"",IF(ISBLANK(F85),IF('Настройки'!$B$9="Нулевой спрос",0,""),IF(F85&lt;0,IF('Настройки'!$B$10="Исключить","",IF('Настройки'!$B$10="Абсолютные значения",ABS(F85),F85)),F85)))</x:f>
      </x:c>
      <x:c r="BJ85" s="50" t="str">
        <x:f>IF(2&gt;'Настройки'!$B$3,"",IF(ISBLANK(G85),IF('Настройки'!$B$9="Нулевой спрос",0,""),IF(G85&lt;0,IF('Настройки'!$B$10="Исключить","",IF('Настройки'!$B$10="Абсолютные значения",ABS(G85),G85)),G85)))</x:f>
      </x:c>
      <x:c r="BK85" s="50" t="str">
        <x:f>IF(3&gt;'Настройки'!$B$3,"",IF(ISBLANK(H85),IF('Настройки'!$B$9="Нулевой спрос",0,""),IF(H85&lt;0,IF('Настройки'!$B$10="Исключить","",IF('Настройки'!$B$10="Абсолютные значения",ABS(H85),H85)),H85)))</x:f>
      </x:c>
      <x:c r="BL85" s="50" t="str">
        <x:f>IF(4&gt;'Настройки'!$B$3,"",IF(ISBLANK(I85),IF('Настройки'!$B$9="Нулевой спрос",0,""),IF(I85&lt;0,IF('Настройки'!$B$10="Исключить","",IF('Настройки'!$B$10="Абсолютные значения",ABS(I85),I85)),I85)))</x:f>
      </x:c>
      <x:c r="BM85" s="50" t="str">
        <x:f>IF(5&gt;'Настройки'!$B$3,"",IF(ISBLANK(J85),IF('Настройки'!$B$9="Нулевой спрос",0,""),IF(J85&lt;0,IF('Настройки'!$B$10="Исключить","",IF('Настройки'!$B$10="Абсолютные значения",ABS(J85),J85)),J85)))</x:f>
      </x:c>
      <x:c r="BN85" s="50" t="str">
        <x:f>IF(6&gt;'Настройки'!$B$3,"",IF(ISBLANK(K85),IF('Настройки'!$B$9="Нулевой спрос",0,""),IF(K85&lt;0,IF('Настройки'!$B$10="Исключить","",IF('Настройки'!$B$10="Абсолютные значения",ABS(K85),K85)),K85)))</x:f>
      </x:c>
      <x:c r="BO85" s="50" t="str">
        <x:f>IF(7&gt;'Настройки'!$B$3,"",IF(ISBLANK(L85),IF('Настройки'!$B$9="Нулевой спрос",0,""),IF(L85&lt;0,IF('Настройки'!$B$10="Исключить","",IF('Настройки'!$B$10="Абсолютные значения",ABS(L85),L85)),L85)))</x:f>
      </x:c>
      <x:c r="BP85" s="50" t="str">
        <x:f>IF(8&gt;'Настройки'!$B$3,"",IF(ISBLANK(M85),IF('Настройки'!$B$9="Нулевой спрос",0,""),IF(M85&lt;0,IF('Настройки'!$B$10="Исключить","",IF('Настройки'!$B$10="Абсолютные значения",ABS(M85),M85)),M85)))</x:f>
      </x:c>
      <x:c r="BQ85" s="50" t="str">
        <x:f>IF(9&gt;'Настройки'!$B$3,"",IF(ISBLANK(N85),IF('Настройки'!$B$9="Нулевой спрос",0,""),IF(N85&lt;0,IF('Настройки'!$B$10="Исключить","",IF('Настройки'!$B$10="Абсолютные значения",ABS(N85),N85)),N85)))</x:f>
      </x:c>
      <x:c r="BR85" s="50" t="str">
        <x:f>IF(10&gt;'Настройки'!$B$3,"",IF(ISBLANK(O85),IF('Настройки'!$B$9="Нулевой спрос",0,""),IF(O85&lt;0,IF('Настройки'!$B$10="Исключить","",IF('Настройки'!$B$10="Абсолютные значения",ABS(O85),O85)),O85)))</x:f>
      </x:c>
      <x:c r="BS85" s="50" t="str">
        <x:f>IF(11&gt;'Настройки'!$B$3,"",IF(ISBLANK(P85),IF('Настройки'!$B$9="Нулевой спрос",0,""),IF(P85&lt;0,IF('Настройки'!$B$10="Исключить","",IF('Настройки'!$B$10="Абсолютные значения",ABS(P85),P85)),P85)))</x:f>
      </x:c>
      <x:c r="BT85" s="50" t="str">
        <x:f>IF(12&gt;'Настройки'!$B$3,"",IF(ISBLANK(Q85),IF('Настройки'!$B$9="Нулевой спрос",0,""),IF(Q85&lt;0,IF('Настройки'!$B$10="Исключить","",IF('Настройки'!$B$10="Абсолютные значения",ABS(Q85),Q85)),Q85)))</x:f>
      </x:c>
      <x:c r="BU85" s="50" t="str">
        <x:f>IF(13&gt;'Настройки'!$B$3,"",IF(ISBLANK(R85),IF('Настройки'!$B$9="Нулевой спрос",0,""),IF(R85&lt;0,IF('Настройки'!$B$10="Исключить","",IF('Настройки'!$B$10="Абсолютные значения",ABS(R85),R85)),R85)))</x:f>
      </x:c>
      <x:c r="BV85" s="50" t="str">
        <x:f>IF(14&gt;'Настройки'!$B$3,"",IF(ISBLANK(S85),IF('Настройки'!$B$9="Нулевой спрос",0,""),IF(S85&lt;0,IF('Настройки'!$B$10="Исключить","",IF('Настройки'!$B$10="Абсолютные значения",ABS(S85),S85)),S85)))</x:f>
      </x:c>
      <x:c r="BW85" s="50" t="str">
        <x:f>IF(15&gt;'Настройки'!$B$3,"",IF(ISBLANK(T85),IF('Настройки'!$B$9="Нулевой спрос",0,""),IF(T85&lt;0,IF('Настройки'!$B$10="Исключить","",IF('Настройки'!$B$10="Абсолютные значения",ABS(T85),T85)),T85)))</x:f>
      </x:c>
      <x:c r="BX85" s="50" t="str">
        <x:f>IF(16&gt;'Настройки'!$B$3,"",IF(ISBLANK(U85),IF('Настройки'!$B$9="Нулевой спрос",0,""),IF(U85&lt;0,IF('Настройки'!$B$10="Исключить","",IF('Настройки'!$B$10="Абсолютные значения",ABS(U85),U85)),U85)))</x:f>
      </x:c>
      <x:c r="BY85" s="50" t="str">
        <x:f>IF(17&gt;'Настройки'!$B$3,"",IF(ISBLANK(V85),IF('Настройки'!$B$9="Нулевой спрос",0,""),IF(V85&lt;0,IF('Настройки'!$B$10="Исключить","",IF('Настройки'!$B$10="Абсолютные значения",ABS(V85),V85)),V85)))</x:f>
      </x:c>
      <x:c r="BZ85" s="50" t="str">
        <x:f>IF(18&gt;'Настройки'!$B$3,"",IF(ISBLANK(W85),IF('Настройки'!$B$9="Нулевой спрос",0,""),IF(W85&lt;0,IF('Настройки'!$B$10="Исключить","",IF('Настройки'!$B$10="Абсолютные значения",ABS(W85),W85)),W85)))</x:f>
      </x:c>
      <x:c r="CA85" s="50" t="str">
        <x:f>IF(19&gt;'Настройки'!$B$3,"",IF(ISBLANK(X85),IF('Настройки'!$B$9="Нулевой спрос",0,""),IF(X85&lt;0,IF('Настройки'!$B$10="Исключить","",IF('Настройки'!$B$10="Абсолютные значения",ABS(X85),X85)),X85)))</x:f>
      </x:c>
      <x:c r="CB85" s="50" t="str">
        <x:f>IF(20&gt;'Настройки'!$B$3,"",IF(ISBLANK(Y85),IF('Настройки'!$B$9="Нулевой спрос",0,""),IF(Y85&lt;0,IF('Настройки'!$B$10="Исключить","",IF('Настройки'!$B$10="Абсолютные значения",ABS(Y85),Y85)),Y85)))</x:f>
      </x:c>
      <x:c r="CC85" s="50" t="str">
        <x:f>IF(21&gt;'Настройки'!$B$3,"",IF(ISBLANK(Z85),IF('Настройки'!$B$9="Нулевой спрос",0,""),IF(Z85&lt;0,IF('Настройки'!$B$10="Исключить","",IF('Настройки'!$B$10="Абсолютные значения",ABS(Z85),Z85)),Z85)))</x:f>
      </x:c>
      <x:c r="CD85" s="50" t="str">
        <x:f>IF(22&gt;'Настройки'!$B$3,"",IF(ISBLANK(AA85),IF('Настройки'!$B$9="Нулевой спрос",0,""),IF(AA85&lt;0,IF('Настройки'!$B$10="Исключить","",IF('Настройки'!$B$10="Абсолютные значения",ABS(AA85),AA85)),AA85)))</x:f>
      </x:c>
      <x:c r="CE85" s="50" t="str">
        <x:f>IF(23&gt;'Настройки'!$B$3,"",IF(ISBLANK(AB85),IF('Настройки'!$B$9="Нулевой спрос",0,""),IF(AB85&lt;0,IF('Настройки'!$B$10="Исключить","",IF('Настройки'!$B$10="Абсолютные значения",ABS(AB85),AB85)),AB85)))</x:f>
      </x:c>
      <x:c r="CF85" s="50" t="str">
        <x:f>IF(24&gt;'Настройки'!$B$3,"",IF(ISBLANK(AC85),IF('Настройки'!$B$9="Нулевой спрос",0,""),IF(AC85&lt;0,IF('Настройки'!$B$10="Исключить","",IF('Настройки'!$B$10="Абсолютные значения",ABS(AC85),AC85)),AC85)))</x:f>
      </x:c>
      <x:c r="CG85" s="50" t="str">
        <x:f>IF(25&gt;'Настройки'!$B$3,"",IF(ISBLANK(AD85),IF('Настройки'!$B$9="Нулевой спрос",0,""),IF(AD85&lt;0,IF('Настройки'!$B$10="Исключить","",IF('Настройки'!$B$10="Абсолютные значения",ABS(AD85),AD85)),AD85)))</x:f>
      </x:c>
      <x:c r="CH85" s="50" t="str">
        <x:f>IF(26&gt;'Настройки'!$B$3,"",IF(ISBLANK(AE85),IF('Настройки'!$B$9="Нулевой спрос",0,""),IF(AE85&lt;0,IF('Настройки'!$B$10="Исключить","",IF('Настройки'!$B$10="Абсолютные значения",ABS(AE85),AE85)),AE85)))</x:f>
      </x:c>
      <x:c r="CI85" s="50" t="str">
        <x:f>IF(27&gt;'Настройки'!$B$3,"",IF(ISBLANK(AF85),IF('Настройки'!$B$9="Нулевой спрос",0,""),IF(AF85&lt;0,IF('Настройки'!$B$10="Исключить","",IF('Настройки'!$B$10="Абсолютные значения",ABS(AF85),AF85)),AF85)))</x:f>
      </x:c>
      <x:c r="CJ85" s="50" t="str">
        <x:f>IF(28&gt;'Настройки'!$B$3,"",IF(ISBLANK(AG85),IF('Настройки'!$B$9="Нулевой спрос",0,""),IF(AG85&lt;0,IF('Настройки'!$B$10="Исключить","",IF('Настройки'!$B$10="Абсолютные значения",ABS(AG85),AG85)),AG85)))</x:f>
      </x:c>
      <x:c r="CK85" s="50" t="str">
        <x:f>IF(29&gt;'Настройки'!$B$3,"",IF(ISBLANK(AH85),IF('Настройки'!$B$9="Нулевой спрос",0,""),IF(AH85&lt;0,IF('Настройки'!$B$10="Исключить","",IF('Настройки'!$B$10="Абсолютные значения",ABS(AH85),AH85)),AH85)))</x:f>
      </x:c>
      <x:c r="CL85" s="50" t="str">
        <x:f>IF(30&gt;'Настройки'!$B$3,"",IF(ISBLANK(AI85),IF('Настройки'!$B$9="Нулевой спрос",0,""),IF(AI85&lt;0,IF('Настройки'!$B$10="Исключить","",IF('Настройки'!$B$10="Абсолютные значения",ABS(AI85),AI85)),AI85)))</x:f>
      </x:c>
      <x:c r="CM85" s="50" t="str">
        <x:f>IF(31&gt;'Настройки'!$B$3,"",IF(ISBLANK(AJ85),IF('Настройки'!$B$9="Нулевой спрос",0,""),IF(AJ85&lt;0,IF('Настройки'!$B$10="Исключить","",IF('Настройки'!$B$10="Абсолютные значения",ABS(AJ85),AJ85)),AJ85)))</x:f>
      </x:c>
      <x:c r="CN85" s="50" t="str">
        <x:f>IF(32&gt;'Настройки'!$B$3,"",IF(ISBLANK(AK85),IF('Настройки'!$B$9="Нулевой спрос",0,""),IF(AK85&lt;0,IF('Настройки'!$B$10="Исключить","",IF('Настройки'!$B$10="Абсолютные значения",ABS(AK85),AK85)),AK85)))</x:f>
      </x:c>
      <x:c r="CO85" s="50" t="str">
        <x:f>IF(33&gt;'Настройки'!$B$3,"",IF(ISBLANK(AL85),IF('Настройки'!$B$9="Нулевой спрос",0,""),IF(AL85&lt;0,IF('Настройки'!$B$10="Исключить","",IF('Настройки'!$B$10="Абсолютные значения",ABS(AL85),AL85)),AL85)))</x:f>
      </x:c>
      <x:c r="CP85" s="50" t="str">
        <x:f>IF(34&gt;'Настройки'!$B$3,"",IF(ISBLANK(AM85),IF('Настройки'!$B$9="Нулевой спрос",0,""),IF(AM85&lt;0,IF('Настройки'!$B$10="Исключить","",IF('Настройки'!$B$10="Абсолютные значения",ABS(AM85),AM85)),AM85)))</x:f>
      </x:c>
      <x:c r="CQ85" s="50" t="str">
        <x:f>IF(35&gt;'Настройки'!$B$3,"",IF(ISBLANK(AN85),IF('Настройки'!$B$9="Нулевой спрос",0,""),IF(AN85&lt;0,IF('Настройки'!$B$10="Исключить","",IF('Настройки'!$B$10="Абсолютные значения",ABS(AN85),AN85)),AN85)))</x:f>
      </x:c>
      <x:c r="CR85" s="50" t="str">
        <x:f>IF(36&gt;'Настройки'!$B$3,"",IF(ISBLANK(AO85),IF('Настройки'!$B$9="Нулевой спрос",0,""),IF(AO85&lt;0,IF('Настройки'!$B$10="Исключить","",IF('Настройки'!$B$10="Абсолютные значения",ABS(AO85),AO85)),AO85)))</x:f>
      </x:c>
      <x:c r="CS85" s="50" t="str">
        <x:f>IF(OR(1&gt;'Настройки'!$B$3,ISBLANK(BI85),BI85=0),"",BI85)</x:f>
      </x:c>
      <x:c r="CT85" s="50" t="str">
        <x:f>IF(OR(2&gt;'Настройки'!$B$3,ISBLANK(BJ85),BJ85=0),"",BJ85)</x:f>
      </x:c>
      <x:c r="CU85" s="50" t="str">
        <x:f>IF(OR(3&gt;'Настройки'!$B$3,ISBLANK(BK85),BK85=0),"",BK85)</x:f>
      </x:c>
      <x:c r="CV85" s="50" t="str">
        <x:f>IF(OR(4&gt;'Настройки'!$B$3,ISBLANK(BL85),BL85=0),"",BL85)</x:f>
      </x:c>
      <x:c r="CW85" s="50" t="str">
        <x:f>IF(OR(5&gt;'Настройки'!$B$3,ISBLANK(BM85),BM85=0),"",BM85)</x:f>
      </x:c>
      <x:c r="CX85" s="50" t="str">
        <x:f>IF(OR(6&gt;'Настройки'!$B$3,ISBLANK(BN85),BN85=0),"",BN85)</x:f>
      </x:c>
      <x:c r="CY85" s="50" t="str">
        <x:f>IF(OR(7&gt;'Настройки'!$B$3,ISBLANK(BO85),BO85=0),"",BO85)</x:f>
      </x:c>
      <x:c r="CZ85" s="50" t="str">
        <x:f>IF(OR(8&gt;'Настройки'!$B$3,ISBLANK(BP85),BP85=0),"",BP85)</x:f>
      </x:c>
      <x:c r="DA85" s="50" t="str">
        <x:f>IF(OR(9&gt;'Настройки'!$B$3,ISBLANK(BQ85),BQ85=0),"",BQ85)</x:f>
      </x:c>
      <x:c r="DB85" s="50" t="str">
        <x:f>IF(OR(10&gt;'Настройки'!$B$3,ISBLANK(BR85),BR85=0),"",BR85)</x:f>
      </x:c>
      <x:c r="DC85" s="50" t="str">
        <x:f>IF(OR(11&gt;'Настройки'!$B$3,ISBLANK(BS85),BS85=0),"",BS85)</x:f>
      </x:c>
      <x:c r="DD85" s="50" t="str">
        <x:f>IF(OR(12&gt;'Настройки'!$B$3,ISBLANK(BT85),BT85=0),"",BT85)</x:f>
      </x:c>
      <x:c r="DE85" s="50" t="str">
        <x:f>IF(OR(13&gt;'Настройки'!$B$3,ISBLANK(BU85),BU85=0),"",BU85)</x:f>
      </x:c>
      <x:c r="DF85" s="50" t="str">
        <x:f>IF(OR(14&gt;'Настройки'!$B$3,ISBLANK(BV85),BV85=0),"",BV85)</x:f>
      </x:c>
      <x:c r="DG85" s="50" t="str">
        <x:f>IF(OR(15&gt;'Настройки'!$B$3,ISBLANK(BW85),BW85=0),"",BW85)</x:f>
      </x:c>
      <x:c r="DH85" s="50" t="str">
        <x:f>IF(OR(16&gt;'Настройки'!$B$3,ISBLANK(BX85),BX85=0),"",BX85)</x:f>
      </x:c>
      <x:c r="DI85" s="50" t="str">
        <x:f>IF(OR(17&gt;'Настройки'!$B$3,ISBLANK(BY85),BY85=0),"",BY85)</x:f>
      </x:c>
      <x:c r="DJ85" s="50" t="str">
        <x:f>IF(OR(18&gt;'Настройки'!$B$3,ISBLANK(BZ85),BZ85=0),"",BZ85)</x:f>
      </x:c>
      <x:c r="DK85" s="50" t="str">
        <x:f>IF(OR(19&gt;'Настройки'!$B$3,ISBLANK(CA85),CA85=0),"",CA85)</x:f>
      </x:c>
      <x:c r="DL85" s="50" t="str">
        <x:f>IF(OR(20&gt;'Настройки'!$B$3,ISBLANK(CB85),CB85=0),"",CB85)</x:f>
      </x:c>
      <x:c r="DM85" s="50" t="str">
        <x:f>IF(OR(21&gt;'Настройки'!$B$3,ISBLANK(CC85),CC85=0),"",CC85)</x:f>
      </x:c>
      <x:c r="DN85" s="50" t="str">
        <x:f>IF(OR(22&gt;'Настройки'!$B$3,ISBLANK(CD85),CD85=0),"",CD85)</x:f>
      </x:c>
      <x:c r="DO85" s="50" t="str">
        <x:f>IF(OR(23&gt;'Настройки'!$B$3,ISBLANK(CE85),CE85=0),"",CE85)</x:f>
      </x:c>
      <x:c r="DP85" s="50" t="str">
        <x:f>IF(OR(24&gt;'Настройки'!$B$3,ISBLANK(CF85),CF85=0),"",CF85)</x:f>
      </x:c>
      <x:c r="DQ85" s="50" t="str">
        <x:f>IF(OR(25&gt;'Настройки'!$B$3,ISBLANK(CG85),CG85=0),"",CG85)</x:f>
      </x:c>
      <x:c r="DR85" s="50" t="str">
        <x:f>IF(OR(26&gt;'Настройки'!$B$3,ISBLANK(CH85),CH85=0),"",CH85)</x:f>
      </x:c>
      <x:c r="DS85" s="50" t="str">
        <x:f>IF(OR(27&gt;'Настройки'!$B$3,ISBLANK(CI85),CI85=0),"",CI85)</x:f>
      </x:c>
      <x:c r="DT85" s="50" t="str">
        <x:f>IF(OR(28&gt;'Настройки'!$B$3,ISBLANK(CJ85),CJ85=0),"",CJ85)</x:f>
      </x:c>
      <x:c r="DU85" s="50" t="str">
        <x:f>IF(OR(29&gt;'Настройки'!$B$3,ISBLANK(CK85),CK85=0),"",CK85)</x:f>
      </x:c>
      <x:c r="DV85" s="50" t="str">
        <x:f>IF(OR(30&gt;'Настройки'!$B$3,ISBLANK(CL85),CL85=0),"",CL85)</x:f>
      </x:c>
      <x:c r="DW85" s="50" t="str">
        <x:f>IF(OR(31&gt;'Настройки'!$B$3,ISBLANK(CM85),CM85=0),"",CM85)</x:f>
      </x:c>
      <x:c r="DX85" s="50" t="str">
        <x:f>IF(OR(32&gt;'Настройки'!$B$3,ISBLANK(CN85),CN85=0),"",CN85)</x:f>
      </x:c>
      <x:c r="DY85" s="50" t="str">
        <x:f>IF(OR(33&gt;'Настройки'!$B$3,ISBLANK(CO85),CO85=0),"",CO85)</x:f>
      </x:c>
      <x:c r="DZ85" s="50" t="str">
        <x:f>IF(OR(34&gt;'Настройки'!$B$3,ISBLANK(CP85),CP85=0),"",CP85)</x:f>
      </x:c>
      <x:c r="EA85" s="50" t="str">
        <x:f>IF(OR(35&gt;'Настройки'!$B$3,ISBLANK(CQ85),CQ85=0),"",CQ85)</x:f>
      </x:c>
      <x:c r="EB85" s="50" t="str">
        <x:f>IF(OR(36&gt;'Настройки'!$B$3,ISBLANK(CR85),CR85=0),"",CR85)</x:f>
      </x:c>
      <x:c r="EC85" s="50" t="str">
        <x:f>IF(A85="","",IF(OR(BB85="AZ",BB85="BZ"),10000+ROW(),IF(AZ85&gt;'Настройки'!$B$11,20000+ROW(),IF(BF85&lt;&gt;"Обычный",30000+ROW(),IF(AX85&lt;=0,40000+ROW(),"")))))</x:f>
      </x:c>
      <x:c r="ED85" s="50" t="str">
        <x:f>IF(EC85="","",COUNTIFS($EC$2:$EC$1001,"&gt;0",$EC$2:$EC$1001,"&lt;"&amp;EC85)+1)</x:f>
      </x:c>
    </x:row>
    <x:row r="86">
      <x:c r="A86" s="115"/>
      <x:c r="B86" s="115"/>
      <x:c r="C86" s="115"/>
      <x:c r="D86" s="118"/>
      <x:c r="E86" s="118"/>
      <x:c r="F86" s="118"/>
      <x:c r="G86" s="118"/>
      <x:c r="H86" s="118"/>
      <x:c r="I86" s="118"/>
      <x:c r="J86" s="118"/>
      <x:c r="K86" s="118"/>
      <x:c r="L86" s="118"/>
      <x:c r="M86" s="118"/>
      <x:c r="N86" s="118"/>
      <x:c r="O86" s="118"/>
      <x:c r="P86" s="118"/>
      <x:c r="Q86" s="118"/>
      <x:c r="R86" s="118"/>
      <x:c r="S86" s="118"/>
      <x:c r="T86" s="118"/>
      <x:c r="U86" s="118"/>
      <x:c r="V86" s="118"/>
      <x:c r="W86" s="118"/>
      <x:c r="X86" s="118"/>
      <x:c r="Y86" s="118"/>
      <x:c r="Z86" s="118"/>
      <x:c r="AA86" s="118"/>
      <x:c r="AB86" s="118"/>
      <x:c r="AC86" s="118"/>
      <x:c r="AD86" s="118"/>
      <x:c r="AE86" s="118"/>
      <x:c r="AF86" s="118"/>
      <x:c r="AG86" s="118"/>
      <x:c r="AH86" s="118"/>
      <x:c r="AI86" s="118"/>
      <x:c r="AJ86" s="118"/>
      <x:c r="AK86" s="118"/>
      <x:c r="AL86" s="118"/>
      <x:c r="AM86" s="118"/>
      <x:c r="AN86" s="118"/>
      <x:c r="AO86" s="118"/>
      <x:c r="AP86" s="115"/>
      <x:c r="AQ86" s="49" t="str">
        <x:f>IF(A86="","",COUNT(BI86:INDEX(BI86:CR86,1,'Настройки'!$B$3)))</x:f>
      </x:c>
      <x:c r="AR86" s="49" t="str">
        <x:f>IF(A86="","",SUM(BI86:INDEX(BI86:CR86,1,'Настройки'!$B$3)))</x:f>
      </x:c>
      <x:c r="AS86" s="58" t="str">
        <x:f>IF(A86="","",IF('Настройки'!$B$4="Стоимость потребления",AR86*D86,IF('Настройки'!$B$4="Количество",AR86,E86)))</x:f>
      </x:c>
      <x:c r="AT86" s="61" t="str">
        <x:f>IF(OR(A86="",AS86&lt;0,SUM($AS$2:$AS$1001)&lt;=0),"",AS86/SUM($AS$2:$AS$1001))</x:f>
      </x:c>
      <x:c r="AU86" s="61" t="str">
        <x:f>IF(OR(A86="",AS86&lt;0,SUM($AS$2:$AS$1001)&lt;=0),"",SUMIFS($AS$2:$AS$1001,$AS$2:$AS$1001,"&gt;"&amp;AS86)/SUM($AS$2:$AS$1001))</x:f>
      </x:c>
      <x:c r="AV86" s="61" t="str">
        <x:f>IF(OR(A86="",AS86&lt;0,SUM($AS$2:$AS$1001)&lt;=0),"",SUMIFS($AS$2:$AS$1001,$AS$2:$AS$1001,"&gt;="&amp;AS86)/SUM($AS$2:$AS$1001))</x:f>
      </x:c>
      <x:c r="AW86" s="49" t="str">
        <x:f>IF(A86="","",IF(SUM($AS$2:$AS$1001)&lt;=0,"Не определён",IF(AS86&lt;0,"Исключение",IF(AU86&lt;'Настройки'!$B$5,"A",IF(AU86&lt;'Настройки'!$B$6,"B","C")))))</x:f>
      </x:c>
      <x:c r="AX86" s="58" t="str">
        <x:f>IF(A86="","",IF(AQ86=0,"",AVERAGE(BI86:INDEX(BI86:CR86,1,'Настройки'!$B$3))))</x:f>
      </x:c>
      <x:c r="AY86" s="58" t="str">
        <x:f>IF(OR(A86="",AQ86=0),"",STDEVP(BI86:INDEX(BI86:CR86,1,'Настройки'!$B$3)))</x:f>
      </x:c>
      <x:c r="AZ86" s="61" t="str">
        <x:f>IF(OR(A86="",AQ86&lt;'Настройки'!$B$12,AX86&lt;=0,AND('Настройки'!$B$10="Блокировать",COUNTIF(F86:INDEX(F86:AO86,1,'Настройки'!$B$3),"&lt;0")&gt;0)),"",AY86/ABS(AX86))</x:f>
      </x:c>
      <x:c r="BA86" s="49" t="str">
        <x:f>IF(A86="","",IF(AND('Настройки'!$B$10="Блокировать",COUNTIF(F86:INDEX(F86:AO86,1,'Настройки'!$B$3),"&lt;0")&gt;0),"Не определён",IF(AQ86&lt;'Настройки'!$B$12,"Не определён",IF(AX86=0,"Нет спроса",IF(AX86&lt;0,"Не определён",IF(AZ86&lt;='Настройки'!$B$7,"X",IF(AZ86&lt;='Настройки'!$B$8,"Y","Z")))))))</x:f>
      </x:c>
      <x:c r="BB86" s="49" t="str">
        <x:f>IF(OR(A86="",LEN(AW86)&lt;&gt;1,LEN(BA86)&lt;&gt;1),"",AW86&amp;BA86)</x:f>
      </x:c>
      <x:c r="BC86" s="61" t="str">
        <x:f>IF(OR(A86="",AQ86=0),"",(COUNT(BI86:INDEX(BI86:CR86,1,'Настройки'!$B$3))-COUNT(CS86:INDEX(CS86:EB86,1,'Настройки'!$B$3)))/AQ86)</x:f>
      </x:c>
      <x:c r="BD86" s="64" t="str">
        <x:f>IF(OR(A86="",COUNT(CS86:INDEX(CS86:EB86,1,'Настройки'!$B$3))=0),"",AQ86/COUNT(CS86:INDEX(CS86:EB86,1,'Настройки'!$B$3)))</x:f>
      </x:c>
      <x:c r="BE86" s="64" t="str">
        <x:f>IF(OR(A86="",COUNT(CS86:INDEX(CS86:EB86,1,'Настройки'!$B$3))=0),"",IF(AVERAGE(CS86:INDEX(CS86:EB86,1,'Настройки'!$B$3))=0,"",(STDEVP(CS86:INDEX(CS86:EB86,1,'Настройки'!$B$3))/ABS(AVERAGE(CS86:INDEX(CS86:EB86,1,'Настройки'!$B$3))))^2))</x:f>
      </x:c>
      <x:c r="BF86" s="49" t="str">
        <x:f>IF(A86="","",IF(AQ86&lt;3,"Недостаточно",IF(AQ86&lt;6,"Предварительный","Обычный")))</x:f>
      </x:c>
      <x:c r="BG86" s="49" t="str">
        <x:f>IF(A86="","",IF(COUNTIF(F86:INDEX(F86:AO86,1,'Настройки'!$B$3),"&lt;0")&gt;0,IF('Настройки'!$B$10="Блокировать","Отрицательный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"),"")&amp;IF(AQ86&lt;3,"Недостаточно истории. ",IF(AQ86&lt;6,"Предварительная классификация. ",""))&amp;IF(AX86=0,"Нет спроса за горизонт. ","")&amp;IF(AZ86&gt;'Настройки'!$B$11,"Экстремальная вариативность. ",""))</x:f>
      </x:c>
      <x:c r="BH86" s="49" t="str">
        <x:f>IF(A86="","",IFERROR(VLOOKUP(BB86,'Настройки'!$D$3:$E$11,2,FALSE),"Сначала проверьте исходные данные и историю спроса.")&amp;" Уточните срок поставки, MOQ и критичность.")</x:f>
      </x:c>
      <x:c r="BI86" s="50" t="str">
        <x:f>IF(1&gt;'Настройки'!$B$3,"",IF(ISBLANK(F86),IF('Настройки'!$B$9="Нулевой спрос",0,""),IF(F86&lt;0,IF('Настройки'!$B$10="Исключить","",IF('Настройки'!$B$10="Абсолютные значения",ABS(F86),F86)),F86)))</x:f>
      </x:c>
      <x:c r="BJ86" s="50" t="str">
        <x:f>IF(2&gt;'Настройки'!$B$3,"",IF(ISBLANK(G86),IF('Настройки'!$B$9="Нулевой спрос",0,""),IF(G86&lt;0,IF('Настройки'!$B$10="Исключить","",IF('Настройки'!$B$10="Абсолютные значения",ABS(G86),G86)),G86)))</x:f>
      </x:c>
      <x:c r="BK86" s="50" t="str">
        <x:f>IF(3&gt;'Настройки'!$B$3,"",IF(ISBLANK(H86),IF('Настройки'!$B$9="Нулевой спрос",0,""),IF(H86&lt;0,IF('Настройки'!$B$10="Исключить","",IF('Настройки'!$B$10="Абсолютные значения",ABS(H86),H86)),H86)))</x:f>
      </x:c>
      <x:c r="BL86" s="50" t="str">
        <x:f>IF(4&gt;'Настройки'!$B$3,"",IF(ISBLANK(I86),IF('Настройки'!$B$9="Нулевой спрос",0,""),IF(I86&lt;0,IF('Настройки'!$B$10="Исключить","",IF('Настройки'!$B$10="Абсолютные значения",ABS(I86),I86)),I86)))</x:f>
      </x:c>
      <x:c r="BM86" s="50" t="str">
        <x:f>IF(5&gt;'Настройки'!$B$3,"",IF(ISBLANK(J86),IF('Настройки'!$B$9="Нулевой спрос",0,""),IF(J86&lt;0,IF('Настройки'!$B$10="Исключить","",IF('Настройки'!$B$10="Абсолютные значения",ABS(J86),J86)),J86)))</x:f>
      </x:c>
      <x:c r="BN86" s="50" t="str">
        <x:f>IF(6&gt;'Настройки'!$B$3,"",IF(ISBLANK(K86),IF('Настройки'!$B$9="Нулевой спрос",0,""),IF(K86&lt;0,IF('Настройки'!$B$10="Исключить","",IF('Настройки'!$B$10="Абсолютные значения",ABS(K86),K86)),K86)))</x:f>
      </x:c>
      <x:c r="BO86" s="50" t="str">
        <x:f>IF(7&gt;'Настройки'!$B$3,"",IF(ISBLANK(L86),IF('Настройки'!$B$9="Нулевой спрос",0,""),IF(L86&lt;0,IF('Настройки'!$B$10="Исключить","",IF('Настройки'!$B$10="Абсолютные значения",ABS(L86),L86)),L86)))</x:f>
      </x:c>
      <x:c r="BP86" s="50" t="str">
        <x:f>IF(8&gt;'Настройки'!$B$3,"",IF(ISBLANK(M86),IF('Настройки'!$B$9="Нулевой спрос",0,""),IF(M86&lt;0,IF('Настройки'!$B$10="Исключить","",IF('Настройки'!$B$10="Абсолютные значения",ABS(M86),M86)),M86)))</x:f>
      </x:c>
      <x:c r="BQ86" s="50" t="str">
        <x:f>IF(9&gt;'Настройки'!$B$3,"",IF(ISBLANK(N86),IF('Настройки'!$B$9="Нулевой спрос",0,""),IF(N86&lt;0,IF('Настройки'!$B$10="Исключить","",IF('Настройки'!$B$10="Абсолютные значения",ABS(N86),N86)),N86)))</x:f>
      </x:c>
      <x:c r="BR86" s="50" t="str">
        <x:f>IF(10&gt;'Настройки'!$B$3,"",IF(ISBLANK(O86),IF('Настройки'!$B$9="Нулевой спрос",0,""),IF(O86&lt;0,IF('Настройки'!$B$10="Исключить","",IF('Настройки'!$B$10="Абсолютные значения",ABS(O86),O86)),O86)))</x:f>
      </x:c>
      <x:c r="BS86" s="50" t="str">
        <x:f>IF(11&gt;'Настройки'!$B$3,"",IF(ISBLANK(P86),IF('Настройки'!$B$9="Нулевой спрос",0,""),IF(P86&lt;0,IF('Настройки'!$B$10="Исключить","",IF('Настройки'!$B$10="Абсолютные значения",ABS(P86),P86)),P86)))</x:f>
      </x:c>
      <x:c r="BT86" s="50" t="str">
        <x:f>IF(12&gt;'Настройки'!$B$3,"",IF(ISBLANK(Q86),IF('Настройки'!$B$9="Нулевой спрос",0,""),IF(Q86&lt;0,IF('Настройки'!$B$10="Исключить","",IF('Настройки'!$B$10="Абсолютные значения",ABS(Q86),Q86)),Q86)))</x:f>
      </x:c>
      <x:c r="BU86" s="50" t="str">
        <x:f>IF(13&gt;'Настройки'!$B$3,"",IF(ISBLANK(R86),IF('Настройки'!$B$9="Нулевой спрос",0,""),IF(R86&lt;0,IF('Настройки'!$B$10="Исключить","",IF('Настройки'!$B$10="Абсолютные значения",ABS(R86),R86)),R86)))</x:f>
      </x:c>
      <x:c r="BV86" s="50" t="str">
        <x:f>IF(14&gt;'Настройки'!$B$3,"",IF(ISBLANK(S86),IF('Настройки'!$B$9="Нулевой спрос",0,""),IF(S86&lt;0,IF('Настройки'!$B$10="Исключить","",IF('Настройки'!$B$10="Абсолютные значения",ABS(S86),S86)),S86)))</x:f>
      </x:c>
      <x:c r="BW86" s="50" t="str">
        <x:f>IF(15&gt;'Настройки'!$B$3,"",IF(ISBLANK(T86),IF('Настройки'!$B$9="Нулевой спрос",0,""),IF(T86&lt;0,IF('Настройки'!$B$10="Исключить","",IF('Настройки'!$B$10="Абсолютные значения",ABS(T86),T86)),T86)))</x:f>
      </x:c>
      <x:c r="BX86" s="50" t="str">
        <x:f>IF(16&gt;'Настройки'!$B$3,"",IF(ISBLANK(U86),IF('Настройки'!$B$9="Нулевой спрос",0,""),IF(U86&lt;0,IF('Настройки'!$B$10="Исключить","",IF('Настройки'!$B$10="Абсолютные значения",ABS(U86),U86)),U86)))</x:f>
      </x:c>
      <x:c r="BY86" s="50" t="str">
        <x:f>IF(17&gt;'Настройки'!$B$3,"",IF(ISBLANK(V86),IF('Настройки'!$B$9="Нулевой спрос",0,""),IF(V86&lt;0,IF('Настройки'!$B$10="Исключить","",IF('Настройки'!$B$10="Абсолютные значения",ABS(V86),V86)),V86)))</x:f>
      </x:c>
      <x:c r="BZ86" s="50" t="str">
        <x:f>IF(18&gt;'Настройки'!$B$3,"",IF(ISBLANK(W86),IF('Настройки'!$B$9="Нулевой спрос",0,""),IF(W86&lt;0,IF('Настройки'!$B$10="Исключить","",IF('Настройки'!$B$10="Абсолютные значения",ABS(W86),W86)),W86)))</x:f>
      </x:c>
      <x:c r="CA86" s="50" t="str">
        <x:f>IF(19&gt;'Настройки'!$B$3,"",IF(ISBLANK(X86),IF('Настройки'!$B$9="Нулевой спрос",0,""),IF(X86&lt;0,IF('Настройки'!$B$10="Исключить","",IF('Настройки'!$B$10="Абсолютные значения",ABS(X86),X86)),X86)))</x:f>
      </x:c>
      <x:c r="CB86" s="50" t="str">
        <x:f>IF(20&gt;'Настройки'!$B$3,"",IF(ISBLANK(Y86),IF('Настройки'!$B$9="Нулевой спрос",0,""),IF(Y86&lt;0,IF('Настройки'!$B$10="Исключить","",IF('Настройки'!$B$10="Абсолютные значения",ABS(Y86),Y86)),Y86)))</x:f>
      </x:c>
      <x:c r="CC86" s="50" t="str">
        <x:f>IF(21&gt;'Настройки'!$B$3,"",IF(ISBLANK(Z86),IF('Настройки'!$B$9="Нулевой спрос",0,""),IF(Z86&lt;0,IF('Настройки'!$B$10="Исключить","",IF('Настройки'!$B$10="Абсолютные значения",ABS(Z86),Z86)),Z86)))</x:f>
      </x:c>
      <x:c r="CD86" s="50" t="str">
        <x:f>IF(22&gt;'Настройки'!$B$3,"",IF(ISBLANK(AA86),IF('Настройки'!$B$9="Нулевой спрос",0,""),IF(AA86&lt;0,IF('Настройки'!$B$10="Исключить","",IF('Настройки'!$B$10="Абсолютные значения",ABS(AA86),AA86)),AA86)))</x:f>
      </x:c>
      <x:c r="CE86" s="50" t="str">
        <x:f>IF(23&gt;'Настройки'!$B$3,"",IF(ISBLANK(AB86),IF('Настройки'!$B$9="Нулевой спрос",0,""),IF(AB86&lt;0,IF('Настройки'!$B$10="Исключить","",IF('Настройки'!$B$10="Абсолютные значения",ABS(AB86),AB86)),AB86)))</x:f>
      </x:c>
      <x:c r="CF86" s="50" t="str">
        <x:f>IF(24&gt;'Настройки'!$B$3,"",IF(ISBLANK(AC86),IF('Настройки'!$B$9="Нулевой спрос",0,""),IF(AC86&lt;0,IF('Настройки'!$B$10="Исключить","",IF('Настройки'!$B$10="Абсолютные значения",ABS(AC86),AC86)),AC86)))</x:f>
      </x:c>
      <x:c r="CG86" s="50" t="str">
        <x:f>IF(25&gt;'Настройки'!$B$3,"",IF(ISBLANK(AD86),IF('Настройки'!$B$9="Нулевой спрос",0,""),IF(AD86&lt;0,IF('Настройки'!$B$10="Исключить","",IF('Настройки'!$B$10="Абсолютные значения",ABS(AD86),AD86)),AD86)))</x:f>
      </x:c>
      <x:c r="CH86" s="50" t="str">
        <x:f>IF(26&gt;'Настройки'!$B$3,"",IF(ISBLANK(AE86),IF('Настройки'!$B$9="Нулевой спрос",0,""),IF(AE86&lt;0,IF('Настройки'!$B$10="Исключить","",IF('Настройки'!$B$10="Абсолютные значения",ABS(AE86),AE86)),AE86)))</x:f>
      </x:c>
      <x:c r="CI86" s="50" t="str">
        <x:f>IF(27&gt;'Настройки'!$B$3,"",IF(ISBLANK(AF86),IF('Настройки'!$B$9="Нулевой спрос",0,""),IF(AF86&lt;0,IF('Настройки'!$B$10="Исключить","",IF('Настройки'!$B$10="Абсолютные значения",ABS(AF86),AF86)),AF86)))</x:f>
      </x:c>
      <x:c r="CJ86" s="50" t="str">
        <x:f>IF(28&gt;'Настройки'!$B$3,"",IF(ISBLANK(AG86),IF('Настройки'!$B$9="Нулевой спрос",0,""),IF(AG86&lt;0,IF('Настройки'!$B$10="Исключить","",IF('Настройки'!$B$10="Абсолютные значения",ABS(AG86),AG86)),AG86)))</x:f>
      </x:c>
      <x:c r="CK86" s="50" t="str">
        <x:f>IF(29&gt;'Настройки'!$B$3,"",IF(ISBLANK(AH86),IF('Настройки'!$B$9="Нулевой спрос",0,""),IF(AH86&lt;0,IF('Настройки'!$B$10="Исключить","",IF('Настройки'!$B$10="Абсолютные значения",ABS(AH86),AH86)),AH86)))</x:f>
      </x:c>
      <x:c r="CL86" s="50" t="str">
        <x:f>IF(30&gt;'Настройки'!$B$3,"",IF(ISBLANK(AI86),IF('Настройки'!$B$9="Нулевой спрос",0,""),IF(AI86&lt;0,IF('Настройки'!$B$10="Исключить","",IF('Настройки'!$B$10="Абсолютные значения",ABS(AI86),AI86)),AI86)))</x:f>
      </x:c>
      <x:c r="CM86" s="50" t="str">
        <x:f>IF(31&gt;'Настройки'!$B$3,"",IF(ISBLANK(AJ86),IF('Настройки'!$B$9="Нулевой спрос",0,""),IF(AJ86&lt;0,IF('Настройки'!$B$10="Исключить","",IF('Настройки'!$B$10="Абсолютные значения",ABS(AJ86),AJ86)),AJ86)))</x:f>
      </x:c>
      <x:c r="CN86" s="50" t="str">
        <x:f>IF(32&gt;'Настройки'!$B$3,"",IF(ISBLANK(AK86),IF('Настройки'!$B$9="Нулевой спрос",0,""),IF(AK86&lt;0,IF('Настройки'!$B$10="Исключить","",IF('Настройки'!$B$10="Абсолютные значения",ABS(AK86),AK86)),AK86)))</x:f>
      </x:c>
      <x:c r="CO86" s="50" t="str">
        <x:f>IF(33&gt;'Настройки'!$B$3,"",IF(ISBLANK(AL86),IF('Настройки'!$B$9="Нулевой спрос",0,""),IF(AL86&lt;0,IF('Настройки'!$B$10="Исключить","",IF('Настройки'!$B$10="Абсолютные значения",ABS(AL86),AL86)),AL86)))</x:f>
      </x:c>
      <x:c r="CP86" s="50" t="str">
        <x:f>IF(34&gt;'Настройки'!$B$3,"",IF(ISBLANK(AM86),IF('Настройки'!$B$9="Нулевой спрос",0,""),IF(AM86&lt;0,IF('Настройки'!$B$10="Исключить","",IF('Настройки'!$B$10="Абсолютные значения",ABS(AM86),AM86)),AM86)))</x:f>
      </x:c>
      <x:c r="CQ86" s="50" t="str">
        <x:f>IF(35&gt;'Настройки'!$B$3,"",IF(ISBLANK(AN86),IF('Настройки'!$B$9="Нулевой спрос",0,""),IF(AN86&lt;0,IF('Настройки'!$B$10="Исключить","",IF('Настройки'!$B$10="Абсолютные значения",ABS(AN86),AN86)),AN86)))</x:f>
      </x:c>
      <x:c r="CR86" s="50" t="str">
        <x:f>IF(36&gt;'Настройки'!$B$3,"",IF(ISBLANK(AO86),IF('Настройки'!$B$9="Нулевой спрос",0,""),IF(AO86&lt;0,IF('Настройки'!$B$10="Исключить","",IF('Настройки'!$B$10="Абсолютные значения",ABS(AO86),AO86)),AO86)))</x:f>
      </x:c>
      <x:c r="CS86" s="50" t="str">
        <x:f>IF(OR(1&gt;'Настройки'!$B$3,ISBLANK(BI86),BI86=0),"",BI86)</x:f>
      </x:c>
      <x:c r="CT86" s="50" t="str">
        <x:f>IF(OR(2&gt;'Настройки'!$B$3,ISBLANK(BJ86),BJ86=0),"",BJ86)</x:f>
      </x:c>
      <x:c r="CU86" s="50" t="str">
        <x:f>IF(OR(3&gt;'Настройки'!$B$3,ISBLANK(BK86),BK86=0),"",BK86)</x:f>
      </x:c>
      <x:c r="CV86" s="50" t="str">
        <x:f>IF(OR(4&gt;'Настройки'!$B$3,ISBLANK(BL86),BL86=0),"",BL86)</x:f>
      </x:c>
      <x:c r="CW86" s="50" t="str">
        <x:f>IF(OR(5&gt;'Настройки'!$B$3,ISBLANK(BM86),BM86=0),"",BM86)</x:f>
      </x:c>
      <x:c r="CX86" s="50" t="str">
        <x:f>IF(OR(6&gt;'Настройки'!$B$3,ISBLANK(BN86),BN86=0),"",BN86)</x:f>
      </x:c>
      <x:c r="CY86" s="50" t="str">
        <x:f>IF(OR(7&gt;'Настройки'!$B$3,ISBLANK(BO86),BO86=0),"",BO86)</x:f>
      </x:c>
      <x:c r="CZ86" s="50" t="str">
        <x:f>IF(OR(8&gt;'Настройки'!$B$3,ISBLANK(BP86),BP86=0),"",BP86)</x:f>
      </x:c>
      <x:c r="DA86" s="50" t="str">
        <x:f>IF(OR(9&gt;'Настройки'!$B$3,ISBLANK(BQ86),BQ86=0),"",BQ86)</x:f>
      </x:c>
      <x:c r="DB86" s="50" t="str">
        <x:f>IF(OR(10&gt;'Настройки'!$B$3,ISBLANK(BR86),BR86=0),"",BR86)</x:f>
      </x:c>
      <x:c r="DC86" s="50" t="str">
        <x:f>IF(OR(11&gt;'Настройки'!$B$3,ISBLANK(BS86),BS86=0),"",BS86)</x:f>
      </x:c>
      <x:c r="DD86" s="50" t="str">
        <x:f>IF(OR(12&gt;'Настройки'!$B$3,ISBLANK(BT86),BT86=0),"",BT86)</x:f>
      </x:c>
      <x:c r="DE86" s="50" t="str">
        <x:f>IF(OR(13&gt;'Настройки'!$B$3,ISBLANK(BU86),BU86=0),"",BU86)</x:f>
      </x:c>
      <x:c r="DF86" s="50" t="str">
        <x:f>IF(OR(14&gt;'Настройки'!$B$3,ISBLANK(BV86),BV86=0),"",BV86)</x:f>
      </x:c>
      <x:c r="DG86" s="50" t="str">
        <x:f>IF(OR(15&gt;'Настройки'!$B$3,ISBLANK(BW86),BW86=0),"",BW86)</x:f>
      </x:c>
      <x:c r="DH86" s="50" t="str">
        <x:f>IF(OR(16&gt;'Настройки'!$B$3,ISBLANK(BX86),BX86=0),"",BX86)</x:f>
      </x:c>
      <x:c r="DI86" s="50" t="str">
        <x:f>IF(OR(17&gt;'Настройки'!$B$3,ISBLANK(BY86),BY86=0),"",BY86)</x:f>
      </x:c>
      <x:c r="DJ86" s="50" t="str">
        <x:f>IF(OR(18&gt;'Настройки'!$B$3,ISBLANK(BZ86),BZ86=0),"",BZ86)</x:f>
      </x:c>
      <x:c r="DK86" s="50" t="str">
        <x:f>IF(OR(19&gt;'Настройки'!$B$3,ISBLANK(CA86),CA86=0),"",CA86)</x:f>
      </x:c>
      <x:c r="DL86" s="50" t="str">
        <x:f>IF(OR(20&gt;'Настройки'!$B$3,ISBLANK(CB86),CB86=0),"",CB86)</x:f>
      </x:c>
      <x:c r="DM86" s="50" t="str">
        <x:f>IF(OR(21&gt;'Настройки'!$B$3,ISBLANK(CC86),CC86=0),"",CC86)</x:f>
      </x:c>
      <x:c r="DN86" s="50" t="str">
        <x:f>IF(OR(22&gt;'Настройки'!$B$3,ISBLANK(CD86),CD86=0),"",CD86)</x:f>
      </x:c>
      <x:c r="DO86" s="50" t="str">
        <x:f>IF(OR(23&gt;'Настройки'!$B$3,ISBLANK(CE86),CE86=0),"",CE86)</x:f>
      </x:c>
      <x:c r="DP86" s="50" t="str">
        <x:f>IF(OR(24&gt;'Настройки'!$B$3,ISBLANK(CF86),CF86=0),"",CF86)</x:f>
      </x:c>
      <x:c r="DQ86" s="50" t="str">
        <x:f>IF(OR(25&gt;'Настройки'!$B$3,ISBLANK(CG86),CG86=0),"",CG86)</x:f>
      </x:c>
      <x:c r="DR86" s="50" t="str">
        <x:f>IF(OR(26&gt;'Настройки'!$B$3,ISBLANK(CH86),CH86=0),"",CH86)</x:f>
      </x:c>
      <x:c r="DS86" s="50" t="str">
        <x:f>IF(OR(27&gt;'Настройки'!$B$3,ISBLANK(CI86),CI86=0),"",CI86)</x:f>
      </x:c>
      <x:c r="DT86" s="50" t="str">
        <x:f>IF(OR(28&gt;'Настройки'!$B$3,ISBLANK(CJ86),CJ86=0),"",CJ86)</x:f>
      </x:c>
      <x:c r="DU86" s="50" t="str">
        <x:f>IF(OR(29&gt;'Настройки'!$B$3,ISBLANK(CK86),CK86=0),"",CK86)</x:f>
      </x:c>
      <x:c r="DV86" s="50" t="str">
        <x:f>IF(OR(30&gt;'Настройки'!$B$3,ISBLANK(CL86),CL86=0),"",CL86)</x:f>
      </x:c>
      <x:c r="DW86" s="50" t="str">
        <x:f>IF(OR(31&gt;'Настройки'!$B$3,ISBLANK(CM86),CM86=0),"",CM86)</x:f>
      </x:c>
      <x:c r="DX86" s="50" t="str">
        <x:f>IF(OR(32&gt;'Настройки'!$B$3,ISBLANK(CN86),CN86=0),"",CN86)</x:f>
      </x:c>
      <x:c r="DY86" s="50" t="str">
        <x:f>IF(OR(33&gt;'Настройки'!$B$3,ISBLANK(CO86),CO86=0),"",CO86)</x:f>
      </x:c>
      <x:c r="DZ86" s="50" t="str">
        <x:f>IF(OR(34&gt;'Настройки'!$B$3,ISBLANK(CP86),CP86=0),"",CP86)</x:f>
      </x:c>
      <x:c r="EA86" s="50" t="str">
        <x:f>IF(OR(35&gt;'Настройки'!$B$3,ISBLANK(CQ86),CQ86=0),"",CQ86)</x:f>
      </x:c>
      <x:c r="EB86" s="50" t="str">
        <x:f>IF(OR(36&gt;'Настройки'!$B$3,ISBLANK(CR86),CR86=0),"",CR86)</x:f>
      </x:c>
      <x:c r="EC86" s="50" t="str">
        <x:f>IF(A86="","",IF(OR(BB86="AZ",BB86="BZ"),10000+ROW(),IF(AZ86&gt;'Настройки'!$B$11,20000+ROW(),IF(BF86&lt;&gt;"Обычный",30000+ROW(),IF(AX86&lt;=0,40000+ROW(),"")))))</x:f>
      </x:c>
      <x:c r="ED86" s="50" t="str">
        <x:f>IF(EC86="","",COUNTIFS($EC$2:$EC$1001,"&gt;0",$EC$2:$EC$1001,"&lt;"&amp;EC86)+1)</x:f>
      </x:c>
    </x:row>
    <x:row r="87">
      <x:c r="A87" s="115"/>
      <x:c r="B87" s="115"/>
      <x:c r="C87" s="115"/>
      <x:c r="D87" s="118"/>
      <x:c r="E87" s="118"/>
      <x:c r="F87" s="118"/>
      <x:c r="G87" s="118"/>
      <x:c r="H87" s="118"/>
      <x:c r="I87" s="118"/>
      <x:c r="J87" s="118"/>
      <x:c r="K87" s="118"/>
      <x:c r="L87" s="118"/>
      <x:c r="M87" s="118"/>
      <x:c r="N87" s="118"/>
      <x:c r="O87" s="118"/>
      <x:c r="P87" s="118"/>
      <x:c r="Q87" s="118"/>
      <x:c r="R87" s="118"/>
      <x:c r="S87" s="118"/>
      <x:c r="T87" s="118"/>
      <x:c r="U87" s="118"/>
      <x:c r="V87" s="118"/>
      <x:c r="W87" s="118"/>
      <x:c r="X87" s="118"/>
      <x:c r="Y87" s="118"/>
      <x:c r="Z87" s="118"/>
      <x:c r="AA87" s="118"/>
      <x:c r="AB87" s="118"/>
      <x:c r="AC87" s="118"/>
      <x:c r="AD87" s="118"/>
      <x:c r="AE87" s="118"/>
      <x:c r="AF87" s="118"/>
      <x:c r="AG87" s="118"/>
      <x:c r="AH87" s="118"/>
      <x:c r="AI87" s="118"/>
      <x:c r="AJ87" s="118"/>
      <x:c r="AK87" s="118"/>
      <x:c r="AL87" s="118"/>
      <x:c r="AM87" s="118"/>
      <x:c r="AN87" s="118"/>
      <x:c r="AO87" s="118"/>
      <x:c r="AP87" s="115"/>
      <x:c r="AQ87" s="49" t="str">
        <x:f>IF(A87="","",COUNT(BI87:INDEX(BI87:CR87,1,'Настройки'!$B$3)))</x:f>
      </x:c>
      <x:c r="AR87" s="49" t="str">
        <x:f>IF(A87="","",SUM(BI87:INDEX(BI87:CR87,1,'Настройки'!$B$3)))</x:f>
      </x:c>
      <x:c r="AS87" s="58" t="str">
        <x:f>IF(A87="","",IF('Настройки'!$B$4="Стоимость потребления",AR87*D87,IF('Настройки'!$B$4="Количество",AR87,E87)))</x:f>
      </x:c>
      <x:c r="AT87" s="61" t="str">
        <x:f>IF(OR(A87="",AS87&lt;0,SUM($AS$2:$AS$1001)&lt;=0),"",AS87/SUM($AS$2:$AS$1001))</x:f>
      </x:c>
      <x:c r="AU87" s="61" t="str">
        <x:f>IF(OR(A87="",AS87&lt;0,SUM($AS$2:$AS$1001)&lt;=0),"",SUMIFS($AS$2:$AS$1001,$AS$2:$AS$1001,"&gt;"&amp;AS87)/SUM($AS$2:$AS$1001))</x:f>
      </x:c>
      <x:c r="AV87" s="61" t="str">
        <x:f>IF(OR(A87="",AS87&lt;0,SUM($AS$2:$AS$1001)&lt;=0),"",SUMIFS($AS$2:$AS$1001,$AS$2:$AS$1001,"&gt;="&amp;AS87)/SUM($AS$2:$AS$1001))</x:f>
      </x:c>
      <x:c r="AW87" s="49" t="str">
        <x:f>IF(A87="","",IF(SUM($AS$2:$AS$1001)&lt;=0,"Не определён",IF(AS87&lt;0,"Исключение",IF(AU87&lt;'Настройки'!$B$5,"A",IF(AU87&lt;'Настройки'!$B$6,"B","C")))))</x:f>
      </x:c>
      <x:c r="AX87" s="58" t="str">
        <x:f>IF(A87="","",IF(AQ87=0,"",AVERAGE(BI87:INDEX(BI87:CR87,1,'Настройки'!$B$3))))</x:f>
      </x:c>
      <x:c r="AY87" s="58" t="str">
        <x:f>IF(OR(A87="",AQ87=0),"",STDEVP(BI87:INDEX(BI87:CR87,1,'Настройки'!$B$3)))</x:f>
      </x:c>
      <x:c r="AZ87" s="61" t="str">
        <x:f>IF(OR(A87="",AQ87&lt;'Настройки'!$B$12,AX87&lt;=0,AND('Настройки'!$B$10="Блокировать",COUNTIF(F87:INDEX(F87:AO87,1,'Настройки'!$B$3),"&lt;0")&gt;0)),"",AY87/ABS(AX87))</x:f>
      </x:c>
      <x:c r="BA87" s="49" t="str">
        <x:f>IF(A87="","",IF(AND('Настройки'!$B$10="Блокировать",COUNTIF(F87:INDEX(F87:AO87,1,'Настройки'!$B$3),"&lt;0")&gt;0),"Не определён",IF(AQ87&lt;'Настройки'!$B$12,"Не определён",IF(AX87=0,"Нет спроса",IF(AX87&lt;0,"Не определён",IF(AZ87&lt;='Настройки'!$B$7,"X",IF(AZ87&lt;='Настройки'!$B$8,"Y","Z")))))))</x:f>
      </x:c>
      <x:c r="BB87" s="49" t="str">
        <x:f>IF(OR(A87="",LEN(AW87)&lt;&gt;1,LEN(BA87)&lt;&gt;1),"",AW87&amp;BA87)</x:f>
      </x:c>
      <x:c r="BC87" s="61" t="str">
        <x:f>IF(OR(A87="",AQ87=0),"",(COUNT(BI87:INDEX(BI87:CR87,1,'Настройки'!$B$3))-COUNT(CS87:INDEX(CS87:EB87,1,'Настройки'!$B$3)))/AQ87)</x:f>
      </x:c>
      <x:c r="BD87" s="64" t="str">
        <x:f>IF(OR(A87="",COUNT(CS87:INDEX(CS87:EB87,1,'Настройки'!$B$3))=0),"",AQ87/COUNT(CS87:INDEX(CS87:EB87,1,'Настройки'!$B$3)))</x:f>
      </x:c>
      <x:c r="BE87" s="64" t="str">
        <x:f>IF(OR(A87="",COUNT(CS87:INDEX(CS87:EB87,1,'Настройки'!$B$3))=0),"",IF(AVERAGE(CS87:INDEX(CS87:EB87,1,'Настройки'!$B$3))=0,"",(STDEVP(CS87:INDEX(CS87:EB87,1,'Настройки'!$B$3))/ABS(AVERAGE(CS87:INDEX(CS87:EB87,1,'Настройки'!$B$3))))^2))</x:f>
      </x:c>
      <x:c r="BF87" s="49" t="str">
        <x:f>IF(A87="","",IF(AQ87&lt;3,"Недостаточно",IF(AQ87&lt;6,"Предварительный","Обычный")))</x:f>
      </x:c>
      <x:c r="BG87" s="49" t="str">
        <x:f>IF(A87="","",IF(COUNTIF(F87:INDEX(F87:AO87,1,'Настройки'!$B$3),"&lt;0")&gt;0,IF('Настройки'!$B$10="Блокировать","Отрицательный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"),"")&amp;IF(AQ87&lt;3,"Недостаточно истории. ",IF(AQ87&lt;6,"Предварительная классификация. ",""))&amp;IF(AX87=0,"Нет спроса за горизонт. ","")&amp;IF(AZ87&gt;'Настройки'!$B$11,"Экстремальная вариативность. ",""))</x:f>
      </x:c>
      <x:c r="BH87" s="49" t="str">
        <x:f>IF(A87="","",IFERROR(VLOOKUP(BB87,'Настройки'!$D$3:$E$11,2,FALSE),"Сначала проверьте исходные данные и историю спроса.")&amp;" Уточните срок поставки, MOQ и критичность.")</x:f>
      </x:c>
      <x:c r="BI87" s="50" t="str">
        <x:f>IF(1&gt;'Настройки'!$B$3,"",IF(ISBLANK(F87),IF('Настройки'!$B$9="Нулевой спрос",0,""),IF(F87&lt;0,IF('Настройки'!$B$10="Исключить","",IF('Настройки'!$B$10="Абсолютные значения",ABS(F87),F87)),F87)))</x:f>
      </x:c>
      <x:c r="BJ87" s="50" t="str">
        <x:f>IF(2&gt;'Настройки'!$B$3,"",IF(ISBLANK(G87),IF('Настройки'!$B$9="Нулевой спрос",0,""),IF(G87&lt;0,IF('Настройки'!$B$10="Исключить","",IF('Настройки'!$B$10="Абсолютные значения",ABS(G87),G87)),G87)))</x:f>
      </x:c>
      <x:c r="BK87" s="50" t="str">
        <x:f>IF(3&gt;'Настройки'!$B$3,"",IF(ISBLANK(H87),IF('Настройки'!$B$9="Нулевой спрос",0,""),IF(H87&lt;0,IF('Настройки'!$B$10="Исключить","",IF('Настройки'!$B$10="Абсолютные значения",ABS(H87),H87)),H87)))</x:f>
      </x:c>
      <x:c r="BL87" s="50" t="str">
        <x:f>IF(4&gt;'Настройки'!$B$3,"",IF(ISBLANK(I87),IF('Настройки'!$B$9="Нулевой спрос",0,""),IF(I87&lt;0,IF('Настройки'!$B$10="Исключить","",IF('Настройки'!$B$10="Абсолютные значения",ABS(I87),I87)),I87)))</x:f>
      </x:c>
      <x:c r="BM87" s="50" t="str">
        <x:f>IF(5&gt;'Настройки'!$B$3,"",IF(ISBLANK(J87),IF('Настройки'!$B$9="Нулевой спрос",0,""),IF(J87&lt;0,IF('Настройки'!$B$10="Исключить","",IF('Настройки'!$B$10="Абсолютные значения",ABS(J87),J87)),J87)))</x:f>
      </x:c>
      <x:c r="BN87" s="50" t="str">
        <x:f>IF(6&gt;'Настройки'!$B$3,"",IF(ISBLANK(K87),IF('Настройки'!$B$9="Нулевой спрос",0,""),IF(K87&lt;0,IF('Настройки'!$B$10="Исключить","",IF('Настройки'!$B$10="Абсолютные значения",ABS(K87),K87)),K87)))</x:f>
      </x:c>
      <x:c r="BO87" s="50" t="str">
        <x:f>IF(7&gt;'Настройки'!$B$3,"",IF(ISBLANK(L87),IF('Настройки'!$B$9="Нулевой спрос",0,""),IF(L87&lt;0,IF('Настройки'!$B$10="Исключить","",IF('Настройки'!$B$10="Абсолютные значения",ABS(L87),L87)),L87)))</x:f>
      </x:c>
      <x:c r="BP87" s="50" t="str">
        <x:f>IF(8&gt;'Настройки'!$B$3,"",IF(ISBLANK(M87),IF('Настройки'!$B$9="Нулевой спрос",0,""),IF(M87&lt;0,IF('Настройки'!$B$10="Исключить","",IF('Настройки'!$B$10="Абсолютные значения",ABS(M87),M87)),M87)))</x:f>
      </x:c>
      <x:c r="BQ87" s="50" t="str">
        <x:f>IF(9&gt;'Настройки'!$B$3,"",IF(ISBLANK(N87),IF('Настройки'!$B$9="Нулевой спрос",0,""),IF(N87&lt;0,IF('Настройки'!$B$10="Исключить","",IF('Настройки'!$B$10="Абсолютные значения",ABS(N87),N87)),N87)))</x:f>
      </x:c>
      <x:c r="BR87" s="50" t="str">
        <x:f>IF(10&gt;'Настройки'!$B$3,"",IF(ISBLANK(O87),IF('Настройки'!$B$9="Нулевой спрос",0,""),IF(O87&lt;0,IF('Настройки'!$B$10="Исключить","",IF('Настройки'!$B$10="Абсолютные значения",ABS(O87),O87)),O87)))</x:f>
      </x:c>
      <x:c r="BS87" s="50" t="str">
        <x:f>IF(11&gt;'Настройки'!$B$3,"",IF(ISBLANK(P87),IF('Настройки'!$B$9="Нулевой спрос",0,""),IF(P87&lt;0,IF('Настройки'!$B$10="Исключить","",IF('Настройки'!$B$10="Абсолютные значения",ABS(P87),P87)),P87)))</x:f>
      </x:c>
      <x:c r="BT87" s="50" t="str">
        <x:f>IF(12&gt;'Настройки'!$B$3,"",IF(ISBLANK(Q87),IF('Настройки'!$B$9="Нулевой спрос",0,""),IF(Q87&lt;0,IF('Настройки'!$B$10="Исключить","",IF('Настройки'!$B$10="Абсолютные значения",ABS(Q87),Q87)),Q87)))</x:f>
      </x:c>
      <x:c r="BU87" s="50" t="str">
        <x:f>IF(13&gt;'Настройки'!$B$3,"",IF(ISBLANK(R87),IF('Настройки'!$B$9="Нулевой спрос",0,""),IF(R87&lt;0,IF('Настройки'!$B$10="Исключить","",IF('Настройки'!$B$10="Абсолютные значения",ABS(R87),R87)),R87)))</x:f>
      </x:c>
      <x:c r="BV87" s="50" t="str">
        <x:f>IF(14&gt;'Настройки'!$B$3,"",IF(ISBLANK(S87),IF('Настройки'!$B$9="Нулевой спрос",0,""),IF(S87&lt;0,IF('Настройки'!$B$10="Исключить","",IF('Настройки'!$B$10="Абсолютные значения",ABS(S87),S87)),S87)))</x:f>
      </x:c>
      <x:c r="BW87" s="50" t="str">
        <x:f>IF(15&gt;'Настройки'!$B$3,"",IF(ISBLANK(T87),IF('Настройки'!$B$9="Нулевой спрос",0,""),IF(T87&lt;0,IF('Настройки'!$B$10="Исключить","",IF('Настройки'!$B$10="Абсолютные значения",ABS(T87),T87)),T87)))</x:f>
      </x:c>
      <x:c r="BX87" s="50" t="str">
        <x:f>IF(16&gt;'Настройки'!$B$3,"",IF(ISBLANK(U87),IF('Настройки'!$B$9="Нулевой спрос",0,""),IF(U87&lt;0,IF('Настройки'!$B$10="Исключить","",IF('Настройки'!$B$10="Абсолютные значения",ABS(U87),U87)),U87)))</x:f>
      </x:c>
      <x:c r="BY87" s="50" t="str">
        <x:f>IF(17&gt;'Настройки'!$B$3,"",IF(ISBLANK(V87),IF('Настройки'!$B$9="Нулевой спрос",0,""),IF(V87&lt;0,IF('Настройки'!$B$10="Исключить","",IF('Настройки'!$B$10="Абсолютные значения",ABS(V87),V87)),V87)))</x:f>
      </x:c>
      <x:c r="BZ87" s="50" t="str">
        <x:f>IF(18&gt;'Настройки'!$B$3,"",IF(ISBLANK(W87),IF('Настройки'!$B$9="Нулевой спрос",0,""),IF(W87&lt;0,IF('Настройки'!$B$10="Исключить","",IF('Настройки'!$B$10="Абсолютные значения",ABS(W87),W87)),W87)))</x:f>
      </x:c>
      <x:c r="CA87" s="50" t="str">
        <x:f>IF(19&gt;'Настройки'!$B$3,"",IF(ISBLANK(X87),IF('Настройки'!$B$9="Нулевой спрос",0,""),IF(X87&lt;0,IF('Настройки'!$B$10="Исключить","",IF('Настройки'!$B$10="Абсолютные значения",ABS(X87),X87)),X87)))</x:f>
      </x:c>
      <x:c r="CB87" s="50" t="str">
        <x:f>IF(20&gt;'Настройки'!$B$3,"",IF(ISBLANK(Y87),IF('Настройки'!$B$9="Нулевой спрос",0,""),IF(Y87&lt;0,IF('Настройки'!$B$10="Исключить","",IF('Настройки'!$B$10="Абсолютные значения",ABS(Y87),Y87)),Y87)))</x:f>
      </x:c>
      <x:c r="CC87" s="50" t="str">
        <x:f>IF(21&gt;'Настройки'!$B$3,"",IF(ISBLANK(Z87),IF('Настройки'!$B$9="Нулевой спрос",0,""),IF(Z87&lt;0,IF('Настройки'!$B$10="Исключить","",IF('Настройки'!$B$10="Абсолютные значения",ABS(Z87),Z87)),Z87)))</x:f>
      </x:c>
      <x:c r="CD87" s="50" t="str">
        <x:f>IF(22&gt;'Настройки'!$B$3,"",IF(ISBLANK(AA87),IF('Настройки'!$B$9="Нулевой спрос",0,""),IF(AA87&lt;0,IF('Настройки'!$B$10="Исключить","",IF('Настройки'!$B$10="Абсолютные значения",ABS(AA87),AA87)),AA87)))</x:f>
      </x:c>
      <x:c r="CE87" s="50" t="str">
        <x:f>IF(23&gt;'Настройки'!$B$3,"",IF(ISBLANK(AB87),IF('Настройки'!$B$9="Нулевой спрос",0,""),IF(AB87&lt;0,IF('Настройки'!$B$10="Исключить","",IF('Настройки'!$B$10="Абсолютные значения",ABS(AB87),AB87)),AB87)))</x:f>
      </x:c>
      <x:c r="CF87" s="50" t="str">
        <x:f>IF(24&gt;'Настройки'!$B$3,"",IF(ISBLANK(AC87),IF('Настройки'!$B$9="Нулевой спрос",0,""),IF(AC87&lt;0,IF('Настройки'!$B$10="Исключить","",IF('Настройки'!$B$10="Абсолютные значения",ABS(AC87),AC87)),AC87)))</x:f>
      </x:c>
      <x:c r="CG87" s="50" t="str">
        <x:f>IF(25&gt;'Настройки'!$B$3,"",IF(ISBLANK(AD87),IF('Настройки'!$B$9="Нулевой спрос",0,""),IF(AD87&lt;0,IF('Настройки'!$B$10="Исключить","",IF('Настройки'!$B$10="Абсолютные значения",ABS(AD87),AD87)),AD87)))</x:f>
      </x:c>
      <x:c r="CH87" s="50" t="str">
        <x:f>IF(26&gt;'Настройки'!$B$3,"",IF(ISBLANK(AE87),IF('Настройки'!$B$9="Нулевой спрос",0,""),IF(AE87&lt;0,IF('Настройки'!$B$10="Исключить","",IF('Настройки'!$B$10="Абсолютные значения",ABS(AE87),AE87)),AE87)))</x:f>
      </x:c>
      <x:c r="CI87" s="50" t="str">
        <x:f>IF(27&gt;'Настройки'!$B$3,"",IF(ISBLANK(AF87),IF('Настройки'!$B$9="Нулевой спрос",0,""),IF(AF87&lt;0,IF('Настройки'!$B$10="Исключить","",IF('Настройки'!$B$10="Абсолютные значения",ABS(AF87),AF87)),AF87)))</x:f>
      </x:c>
      <x:c r="CJ87" s="50" t="str">
        <x:f>IF(28&gt;'Настройки'!$B$3,"",IF(ISBLANK(AG87),IF('Настройки'!$B$9="Нулевой спрос",0,""),IF(AG87&lt;0,IF('Настройки'!$B$10="Исключить","",IF('Настройки'!$B$10="Абсолютные значения",ABS(AG87),AG87)),AG87)))</x:f>
      </x:c>
      <x:c r="CK87" s="50" t="str">
        <x:f>IF(29&gt;'Настройки'!$B$3,"",IF(ISBLANK(AH87),IF('Настройки'!$B$9="Нулевой спрос",0,""),IF(AH87&lt;0,IF('Настройки'!$B$10="Исключить","",IF('Настройки'!$B$10="Абсолютные значения",ABS(AH87),AH87)),AH87)))</x:f>
      </x:c>
      <x:c r="CL87" s="50" t="str">
        <x:f>IF(30&gt;'Настройки'!$B$3,"",IF(ISBLANK(AI87),IF('Настройки'!$B$9="Нулевой спрос",0,""),IF(AI87&lt;0,IF('Настройки'!$B$10="Исключить","",IF('Настройки'!$B$10="Абсолютные значения",ABS(AI87),AI87)),AI87)))</x:f>
      </x:c>
      <x:c r="CM87" s="50" t="str">
        <x:f>IF(31&gt;'Настройки'!$B$3,"",IF(ISBLANK(AJ87),IF('Настройки'!$B$9="Нулевой спрос",0,""),IF(AJ87&lt;0,IF('Настройки'!$B$10="Исключить","",IF('Настройки'!$B$10="Абсолютные значения",ABS(AJ87),AJ87)),AJ87)))</x:f>
      </x:c>
      <x:c r="CN87" s="50" t="str">
        <x:f>IF(32&gt;'Настройки'!$B$3,"",IF(ISBLANK(AK87),IF('Настройки'!$B$9="Нулевой спрос",0,""),IF(AK87&lt;0,IF('Настройки'!$B$10="Исключить","",IF('Настройки'!$B$10="Абсолютные значения",ABS(AK87),AK87)),AK87)))</x:f>
      </x:c>
      <x:c r="CO87" s="50" t="str">
        <x:f>IF(33&gt;'Настройки'!$B$3,"",IF(ISBLANK(AL87),IF('Настройки'!$B$9="Нулевой спрос",0,""),IF(AL87&lt;0,IF('Настройки'!$B$10="Исключить","",IF('Настройки'!$B$10="Абсолютные значения",ABS(AL87),AL87)),AL87)))</x:f>
      </x:c>
      <x:c r="CP87" s="50" t="str">
        <x:f>IF(34&gt;'Настройки'!$B$3,"",IF(ISBLANK(AM87),IF('Настройки'!$B$9="Нулевой спрос",0,""),IF(AM87&lt;0,IF('Настройки'!$B$10="Исключить","",IF('Настройки'!$B$10="Абсолютные значения",ABS(AM87),AM87)),AM87)))</x:f>
      </x:c>
      <x:c r="CQ87" s="50" t="str">
        <x:f>IF(35&gt;'Настройки'!$B$3,"",IF(ISBLANK(AN87),IF('Настройки'!$B$9="Нулевой спрос",0,""),IF(AN87&lt;0,IF('Настройки'!$B$10="Исключить","",IF('Настройки'!$B$10="Абсолютные значения",ABS(AN87),AN87)),AN87)))</x:f>
      </x:c>
      <x:c r="CR87" s="50" t="str">
        <x:f>IF(36&gt;'Настройки'!$B$3,"",IF(ISBLANK(AO87),IF('Настройки'!$B$9="Нулевой спрос",0,""),IF(AO87&lt;0,IF('Настройки'!$B$10="Исключить","",IF('Настройки'!$B$10="Абсолютные значения",ABS(AO87),AO87)),AO87)))</x:f>
      </x:c>
      <x:c r="CS87" s="50" t="str">
        <x:f>IF(OR(1&gt;'Настройки'!$B$3,ISBLANK(BI87),BI87=0),"",BI87)</x:f>
      </x:c>
      <x:c r="CT87" s="50" t="str">
        <x:f>IF(OR(2&gt;'Настройки'!$B$3,ISBLANK(BJ87),BJ87=0),"",BJ87)</x:f>
      </x:c>
      <x:c r="CU87" s="50" t="str">
        <x:f>IF(OR(3&gt;'Настройки'!$B$3,ISBLANK(BK87),BK87=0),"",BK87)</x:f>
      </x:c>
      <x:c r="CV87" s="50" t="str">
        <x:f>IF(OR(4&gt;'Настройки'!$B$3,ISBLANK(BL87),BL87=0),"",BL87)</x:f>
      </x:c>
      <x:c r="CW87" s="50" t="str">
        <x:f>IF(OR(5&gt;'Настройки'!$B$3,ISBLANK(BM87),BM87=0),"",BM87)</x:f>
      </x:c>
      <x:c r="CX87" s="50" t="str">
        <x:f>IF(OR(6&gt;'Настройки'!$B$3,ISBLANK(BN87),BN87=0),"",BN87)</x:f>
      </x:c>
      <x:c r="CY87" s="50" t="str">
        <x:f>IF(OR(7&gt;'Настройки'!$B$3,ISBLANK(BO87),BO87=0),"",BO87)</x:f>
      </x:c>
      <x:c r="CZ87" s="50" t="str">
        <x:f>IF(OR(8&gt;'Настройки'!$B$3,ISBLANK(BP87),BP87=0),"",BP87)</x:f>
      </x:c>
      <x:c r="DA87" s="50" t="str">
        <x:f>IF(OR(9&gt;'Настройки'!$B$3,ISBLANK(BQ87),BQ87=0),"",BQ87)</x:f>
      </x:c>
      <x:c r="DB87" s="50" t="str">
        <x:f>IF(OR(10&gt;'Настройки'!$B$3,ISBLANK(BR87),BR87=0),"",BR87)</x:f>
      </x:c>
      <x:c r="DC87" s="50" t="str">
        <x:f>IF(OR(11&gt;'Настройки'!$B$3,ISBLANK(BS87),BS87=0),"",BS87)</x:f>
      </x:c>
      <x:c r="DD87" s="50" t="str">
        <x:f>IF(OR(12&gt;'Настройки'!$B$3,ISBLANK(BT87),BT87=0),"",BT87)</x:f>
      </x:c>
      <x:c r="DE87" s="50" t="str">
        <x:f>IF(OR(13&gt;'Настройки'!$B$3,ISBLANK(BU87),BU87=0),"",BU87)</x:f>
      </x:c>
      <x:c r="DF87" s="50" t="str">
        <x:f>IF(OR(14&gt;'Настройки'!$B$3,ISBLANK(BV87),BV87=0),"",BV87)</x:f>
      </x:c>
      <x:c r="DG87" s="50" t="str">
        <x:f>IF(OR(15&gt;'Настройки'!$B$3,ISBLANK(BW87),BW87=0),"",BW87)</x:f>
      </x:c>
      <x:c r="DH87" s="50" t="str">
        <x:f>IF(OR(16&gt;'Настройки'!$B$3,ISBLANK(BX87),BX87=0),"",BX87)</x:f>
      </x:c>
      <x:c r="DI87" s="50" t="str">
        <x:f>IF(OR(17&gt;'Настройки'!$B$3,ISBLANK(BY87),BY87=0),"",BY87)</x:f>
      </x:c>
      <x:c r="DJ87" s="50" t="str">
        <x:f>IF(OR(18&gt;'Настройки'!$B$3,ISBLANK(BZ87),BZ87=0),"",BZ87)</x:f>
      </x:c>
      <x:c r="DK87" s="50" t="str">
        <x:f>IF(OR(19&gt;'Настройки'!$B$3,ISBLANK(CA87),CA87=0),"",CA87)</x:f>
      </x:c>
      <x:c r="DL87" s="50" t="str">
        <x:f>IF(OR(20&gt;'Настройки'!$B$3,ISBLANK(CB87),CB87=0),"",CB87)</x:f>
      </x:c>
      <x:c r="DM87" s="50" t="str">
        <x:f>IF(OR(21&gt;'Настройки'!$B$3,ISBLANK(CC87),CC87=0),"",CC87)</x:f>
      </x:c>
      <x:c r="DN87" s="50" t="str">
        <x:f>IF(OR(22&gt;'Настройки'!$B$3,ISBLANK(CD87),CD87=0),"",CD87)</x:f>
      </x:c>
      <x:c r="DO87" s="50" t="str">
        <x:f>IF(OR(23&gt;'Настройки'!$B$3,ISBLANK(CE87),CE87=0),"",CE87)</x:f>
      </x:c>
      <x:c r="DP87" s="50" t="str">
        <x:f>IF(OR(24&gt;'Настройки'!$B$3,ISBLANK(CF87),CF87=0),"",CF87)</x:f>
      </x:c>
      <x:c r="DQ87" s="50" t="str">
        <x:f>IF(OR(25&gt;'Настройки'!$B$3,ISBLANK(CG87),CG87=0),"",CG87)</x:f>
      </x:c>
      <x:c r="DR87" s="50" t="str">
        <x:f>IF(OR(26&gt;'Настройки'!$B$3,ISBLANK(CH87),CH87=0),"",CH87)</x:f>
      </x:c>
      <x:c r="DS87" s="50" t="str">
        <x:f>IF(OR(27&gt;'Настройки'!$B$3,ISBLANK(CI87),CI87=0),"",CI87)</x:f>
      </x:c>
      <x:c r="DT87" s="50" t="str">
        <x:f>IF(OR(28&gt;'Настройки'!$B$3,ISBLANK(CJ87),CJ87=0),"",CJ87)</x:f>
      </x:c>
      <x:c r="DU87" s="50" t="str">
        <x:f>IF(OR(29&gt;'Настройки'!$B$3,ISBLANK(CK87),CK87=0),"",CK87)</x:f>
      </x:c>
      <x:c r="DV87" s="50" t="str">
        <x:f>IF(OR(30&gt;'Настройки'!$B$3,ISBLANK(CL87),CL87=0),"",CL87)</x:f>
      </x:c>
      <x:c r="DW87" s="50" t="str">
        <x:f>IF(OR(31&gt;'Настройки'!$B$3,ISBLANK(CM87),CM87=0),"",CM87)</x:f>
      </x:c>
      <x:c r="DX87" s="50" t="str">
        <x:f>IF(OR(32&gt;'Настройки'!$B$3,ISBLANK(CN87),CN87=0),"",CN87)</x:f>
      </x:c>
      <x:c r="DY87" s="50" t="str">
        <x:f>IF(OR(33&gt;'Настройки'!$B$3,ISBLANK(CO87),CO87=0),"",CO87)</x:f>
      </x:c>
      <x:c r="DZ87" s="50" t="str">
        <x:f>IF(OR(34&gt;'Настройки'!$B$3,ISBLANK(CP87),CP87=0),"",CP87)</x:f>
      </x:c>
      <x:c r="EA87" s="50" t="str">
        <x:f>IF(OR(35&gt;'Настройки'!$B$3,ISBLANK(CQ87),CQ87=0),"",CQ87)</x:f>
      </x:c>
      <x:c r="EB87" s="50" t="str">
        <x:f>IF(OR(36&gt;'Настройки'!$B$3,ISBLANK(CR87),CR87=0),"",CR87)</x:f>
      </x:c>
      <x:c r="EC87" s="50" t="str">
        <x:f>IF(A87="","",IF(OR(BB87="AZ",BB87="BZ"),10000+ROW(),IF(AZ87&gt;'Настройки'!$B$11,20000+ROW(),IF(BF87&lt;&gt;"Обычный",30000+ROW(),IF(AX87&lt;=0,40000+ROW(),"")))))</x:f>
      </x:c>
      <x:c r="ED87" s="50" t="str">
        <x:f>IF(EC87="","",COUNTIFS($EC$2:$EC$1001,"&gt;0",$EC$2:$EC$1001,"&lt;"&amp;EC87)+1)</x:f>
      </x:c>
    </x:row>
    <x:row r="88">
      <x:c r="A88" s="115"/>
      <x:c r="B88" s="115"/>
      <x:c r="C88" s="115"/>
      <x:c r="D88" s="118"/>
      <x:c r="E88" s="118"/>
      <x:c r="F88" s="118"/>
      <x:c r="G88" s="118"/>
      <x:c r="H88" s="118"/>
      <x:c r="I88" s="118"/>
      <x:c r="J88" s="118"/>
      <x:c r="K88" s="118"/>
      <x:c r="L88" s="118"/>
      <x:c r="M88" s="118"/>
      <x:c r="N88" s="118"/>
      <x:c r="O88" s="118"/>
      <x:c r="P88" s="118"/>
      <x:c r="Q88" s="118"/>
      <x:c r="R88" s="118"/>
      <x:c r="S88" s="118"/>
      <x:c r="T88" s="118"/>
      <x:c r="U88" s="118"/>
      <x:c r="V88" s="118"/>
      <x:c r="W88" s="118"/>
      <x:c r="X88" s="118"/>
      <x:c r="Y88" s="118"/>
      <x:c r="Z88" s="118"/>
      <x:c r="AA88" s="118"/>
      <x:c r="AB88" s="118"/>
      <x:c r="AC88" s="118"/>
      <x:c r="AD88" s="118"/>
      <x:c r="AE88" s="118"/>
      <x:c r="AF88" s="118"/>
      <x:c r="AG88" s="118"/>
      <x:c r="AH88" s="118"/>
      <x:c r="AI88" s="118"/>
      <x:c r="AJ88" s="118"/>
      <x:c r="AK88" s="118"/>
      <x:c r="AL88" s="118"/>
      <x:c r="AM88" s="118"/>
      <x:c r="AN88" s="118"/>
      <x:c r="AO88" s="118"/>
      <x:c r="AP88" s="115"/>
      <x:c r="AQ88" s="49" t="str">
        <x:f>IF(A88="","",COUNT(BI88:INDEX(BI88:CR88,1,'Настройки'!$B$3)))</x:f>
      </x:c>
      <x:c r="AR88" s="49" t="str">
        <x:f>IF(A88="","",SUM(BI88:INDEX(BI88:CR88,1,'Настройки'!$B$3)))</x:f>
      </x:c>
      <x:c r="AS88" s="58" t="str">
        <x:f>IF(A88="","",IF('Настройки'!$B$4="Стоимость потребления",AR88*D88,IF('Настройки'!$B$4="Количество",AR88,E88)))</x:f>
      </x:c>
      <x:c r="AT88" s="61" t="str">
        <x:f>IF(OR(A88="",AS88&lt;0,SUM($AS$2:$AS$1001)&lt;=0),"",AS88/SUM($AS$2:$AS$1001))</x:f>
      </x:c>
      <x:c r="AU88" s="61" t="str">
        <x:f>IF(OR(A88="",AS88&lt;0,SUM($AS$2:$AS$1001)&lt;=0),"",SUMIFS($AS$2:$AS$1001,$AS$2:$AS$1001,"&gt;"&amp;AS88)/SUM($AS$2:$AS$1001))</x:f>
      </x:c>
      <x:c r="AV88" s="61" t="str">
        <x:f>IF(OR(A88="",AS88&lt;0,SUM($AS$2:$AS$1001)&lt;=0),"",SUMIFS($AS$2:$AS$1001,$AS$2:$AS$1001,"&gt;="&amp;AS88)/SUM($AS$2:$AS$1001))</x:f>
      </x:c>
      <x:c r="AW88" s="49" t="str">
        <x:f>IF(A88="","",IF(SUM($AS$2:$AS$1001)&lt;=0,"Не определён",IF(AS88&lt;0,"Исключение",IF(AU88&lt;'Настройки'!$B$5,"A",IF(AU88&lt;'Настройки'!$B$6,"B","C")))))</x:f>
      </x:c>
      <x:c r="AX88" s="58" t="str">
        <x:f>IF(A88="","",IF(AQ88=0,"",AVERAGE(BI88:INDEX(BI88:CR88,1,'Настройки'!$B$3))))</x:f>
      </x:c>
      <x:c r="AY88" s="58" t="str">
        <x:f>IF(OR(A88="",AQ88=0),"",STDEVP(BI88:INDEX(BI88:CR88,1,'Настройки'!$B$3)))</x:f>
      </x:c>
      <x:c r="AZ88" s="61" t="str">
        <x:f>IF(OR(A88="",AQ88&lt;'Настройки'!$B$12,AX88&lt;=0,AND('Настройки'!$B$10="Блокировать",COUNTIF(F88:INDEX(F88:AO88,1,'Настройки'!$B$3),"&lt;0")&gt;0)),"",AY88/ABS(AX88))</x:f>
      </x:c>
      <x:c r="BA88" s="49" t="str">
        <x:f>IF(A88="","",IF(AND('Настройки'!$B$10="Блокировать",COUNTIF(F88:INDEX(F88:AO88,1,'Настройки'!$B$3),"&lt;0")&gt;0),"Не определён",IF(AQ88&lt;'Настройки'!$B$12,"Не определён",IF(AX88=0,"Нет спроса",IF(AX88&lt;0,"Не определён",IF(AZ88&lt;='Настройки'!$B$7,"X",IF(AZ88&lt;='Настройки'!$B$8,"Y","Z")))))))</x:f>
      </x:c>
      <x:c r="BB88" s="49" t="str">
        <x:f>IF(OR(A88="",LEN(AW88)&lt;&gt;1,LEN(BA88)&lt;&gt;1),"",AW88&amp;BA88)</x:f>
      </x:c>
      <x:c r="BC88" s="61" t="str">
        <x:f>IF(OR(A88="",AQ88=0),"",(COUNT(BI88:INDEX(BI88:CR88,1,'Настройки'!$B$3))-COUNT(CS88:INDEX(CS88:EB88,1,'Настройки'!$B$3)))/AQ88)</x:f>
      </x:c>
      <x:c r="BD88" s="64" t="str">
        <x:f>IF(OR(A88="",COUNT(CS88:INDEX(CS88:EB88,1,'Настройки'!$B$3))=0),"",AQ88/COUNT(CS88:INDEX(CS88:EB88,1,'Настройки'!$B$3)))</x:f>
      </x:c>
      <x:c r="BE88" s="64" t="str">
        <x:f>IF(OR(A88="",COUNT(CS88:INDEX(CS88:EB88,1,'Настройки'!$B$3))=0),"",IF(AVERAGE(CS88:INDEX(CS88:EB88,1,'Настройки'!$B$3))=0,"",(STDEVP(CS88:INDEX(CS88:EB88,1,'Настройки'!$B$3))/ABS(AVERAGE(CS88:INDEX(CS88:EB88,1,'Настройки'!$B$3))))^2))</x:f>
      </x:c>
      <x:c r="BF88" s="49" t="str">
        <x:f>IF(A88="","",IF(AQ88&lt;3,"Недостаточно",IF(AQ88&lt;6,"Предварительный","Обычный")))</x:f>
      </x:c>
      <x:c r="BG88" s="49" t="str">
        <x:f>IF(A88="","",IF(COUNTIF(F88:INDEX(F88:AO88,1,'Настройки'!$B$3),"&lt;0")&gt;0,IF('Настройки'!$B$10="Блокировать","Отрицательный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"),"")&amp;IF(AQ88&lt;3,"Недостаточно истории. ",IF(AQ88&lt;6,"Предварительная классификация. ",""))&amp;IF(AX88=0,"Нет спроса за горизонт. ","")&amp;IF(AZ88&gt;'Настройки'!$B$11,"Экстремальная вариативность. ",""))</x:f>
      </x:c>
      <x:c r="BH88" s="49" t="str">
        <x:f>IF(A88="","",IFERROR(VLOOKUP(BB88,'Настройки'!$D$3:$E$11,2,FALSE),"Сначала проверьте исходные данные и историю спроса.")&amp;" Уточните срок поставки, MOQ и критичность.")</x:f>
      </x:c>
      <x:c r="BI88" s="50" t="str">
        <x:f>IF(1&gt;'Настройки'!$B$3,"",IF(ISBLANK(F88),IF('Настройки'!$B$9="Нулевой спрос",0,""),IF(F88&lt;0,IF('Настройки'!$B$10="Исключить","",IF('Настройки'!$B$10="Абсолютные значения",ABS(F88),F88)),F88)))</x:f>
      </x:c>
      <x:c r="BJ88" s="50" t="str">
        <x:f>IF(2&gt;'Настройки'!$B$3,"",IF(ISBLANK(G88),IF('Настройки'!$B$9="Нулевой спрос",0,""),IF(G88&lt;0,IF('Настройки'!$B$10="Исключить","",IF('Настройки'!$B$10="Абсолютные значения",ABS(G88),G88)),G88)))</x:f>
      </x:c>
      <x:c r="BK88" s="50" t="str">
        <x:f>IF(3&gt;'Настройки'!$B$3,"",IF(ISBLANK(H88),IF('Настройки'!$B$9="Нулевой спрос",0,""),IF(H88&lt;0,IF('Настройки'!$B$10="Исключить","",IF('Настройки'!$B$10="Абсолютные значения",ABS(H88),H88)),H88)))</x:f>
      </x:c>
      <x:c r="BL88" s="50" t="str">
        <x:f>IF(4&gt;'Настройки'!$B$3,"",IF(ISBLANK(I88),IF('Настройки'!$B$9="Нулевой спрос",0,""),IF(I88&lt;0,IF('Настройки'!$B$10="Исключить","",IF('Настройки'!$B$10="Абсолютные значения",ABS(I88),I88)),I88)))</x:f>
      </x:c>
      <x:c r="BM88" s="50" t="str">
        <x:f>IF(5&gt;'Настройки'!$B$3,"",IF(ISBLANK(J88),IF('Настройки'!$B$9="Нулевой спрос",0,""),IF(J88&lt;0,IF('Настройки'!$B$10="Исключить","",IF('Настройки'!$B$10="Абсолютные значения",ABS(J88),J88)),J88)))</x:f>
      </x:c>
      <x:c r="BN88" s="50" t="str">
        <x:f>IF(6&gt;'Настройки'!$B$3,"",IF(ISBLANK(K88),IF('Настройки'!$B$9="Нулевой спрос",0,""),IF(K88&lt;0,IF('Настройки'!$B$10="Исключить","",IF('Настройки'!$B$10="Абсолютные значения",ABS(K88),K88)),K88)))</x:f>
      </x:c>
      <x:c r="BO88" s="50" t="str">
        <x:f>IF(7&gt;'Настройки'!$B$3,"",IF(ISBLANK(L88),IF('Настройки'!$B$9="Нулевой спрос",0,""),IF(L88&lt;0,IF('Настройки'!$B$10="Исключить","",IF('Настройки'!$B$10="Абсолютные значения",ABS(L88),L88)),L88)))</x:f>
      </x:c>
      <x:c r="BP88" s="50" t="str">
        <x:f>IF(8&gt;'Настройки'!$B$3,"",IF(ISBLANK(M88),IF('Настройки'!$B$9="Нулевой спрос",0,""),IF(M88&lt;0,IF('Настройки'!$B$10="Исключить","",IF('Настройки'!$B$10="Абсолютные значения",ABS(M88),M88)),M88)))</x:f>
      </x:c>
      <x:c r="BQ88" s="50" t="str">
        <x:f>IF(9&gt;'Настройки'!$B$3,"",IF(ISBLANK(N88),IF('Настройки'!$B$9="Нулевой спрос",0,""),IF(N88&lt;0,IF('Настройки'!$B$10="Исключить","",IF('Настройки'!$B$10="Абсолютные значения",ABS(N88),N88)),N88)))</x:f>
      </x:c>
      <x:c r="BR88" s="50" t="str">
        <x:f>IF(10&gt;'Настройки'!$B$3,"",IF(ISBLANK(O88),IF('Настройки'!$B$9="Нулевой спрос",0,""),IF(O88&lt;0,IF('Настройки'!$B$10="Исключить","",IF('Настройки'!$B$10="Абсолютные значения",ABS(O88),O88)),O88)))</x:f>
      </x:c>
      <x:c r="BS88" s="50" t="str">
        <x:f>IF(11&gt;'Настройки'!$B$3,"",IF(ISBLANK(P88),IF('Настройки'!$B$9="Нулевой спрос",0,""),IF(P88&lt;0,IF('Настройки'!$B$10="Исключить","",IF('Настройки'!$B$10="Абсолютные значения",ABS(P88),P88)),P88)))</x:f>
      </x:c>
      <x:c r="BT88" s="50" t="str">
        <x:f>IF(12&gt;'Настройки'!$B$3,"",IF(ISBLANK(Q88),IF('Настройки'!$B$9="Нулевой спрос",0,""),IF(Q88&lt;0,IF('Настройки'!$B$10="Исключить","",IF('Настройки'!$B$10="Абсолютные значения",ABS(Q88),Q88)),Q88)))</x:f>
      </x:c>
      <x:c r="BU88" s="50" t="str">
        <x:f>IF(13&gt;'Настройки'!$B$3,"",IF(ISBLANK(R88),IF('Настройки'!$B$9="Нулевой спрос",0,""),IF(R88&lt;0,IF('Настройки'!$B$10="Исключить","",IF('Настройки'!$B$10="Абсолютные значения",ABS(R88),R88)),R88)))</x:f>
      </x:c>
      <x:c r="BV88" s="50" t="str">
        <x:f>IF(14&gt;'Настройки'!$B$3,"",IF(ISBLANK(S88),IF('Настройки'!$B$9="Нулевой спрос",0,""),IF(S88&lt;0,IF('Настройки'!$B$10="Исключить","",IF('Настройки'!$B$10="Абсолютные значения",ABS(S88),S88)),S88)))</x:f>
      </x:c>
      <x:c r="BW88" s="50" t="str">
        <x:f>IF(15&gt;'Настройки'!$B$3,"",IF(ISBLANK(T88),IF('Настройки'!$B$9="Нулевой спрос",0,""),IF(T88&lt;0,IF('Настройки'!$B$10="Исключить","",IF('Настройки'!$B$10="Абсолютные значения",ABS(T88),T88)),T88)))</x:f>
      </x:c>
      <x:c r="BX88" s="50" t="str">
        <x:f>IF(16&gt;'Настройки'!$B$3,"",IF(ISBLANK(U88),IF('Настройки'!$B$9="Нулевой спрос",0,""),IF(U88&lt;0,IF('Настройки'!$B$10="Исключить","",IF('Настройки'!$B$10="Абсолютные значения",ABS(U88),U88)),U88)))</x:f>
      </x:c>
      <x:c r="BY88" s="50" t="str">
        <x:f>IF(17&gt;'Настройки'!$B$3,"",IF(ISBLANK(V88),IF('Настройки'!$B$9="Нулевой спрос",0,""),IF(V88&lt;0,IF('Настройки'!$B$10="Исключить","",IF('Настройки'!$B$10="Абсолютные значения",ABS(V88),V88)),V88)))</x:f>
      </x:c>
      <x:c r="BZ88" s="50" t="str">
        <x:f>IF(18&gt;'Настройки'!$B$3,"",IF(ISBLANK(W88),IF('Настройки'!$B$9="Нулевой спрос",0,""),IF(W88&lt;0,IF('Настройки'!$B$10="Исключить","",IF('Настройки'!$B$10="Абсолютные значения",ABS(W88),W88)),W88)))</x:f>
      </x:c>
      <x:c r="CA88" s="50" t="str">
        <x:f>IF(19&gt;'Настройки'!$B$3,"",IF(ISBLANK(X88),IF('Настройки'!$B$9="Нулевой спрос",0,""),IF(X88&lt;0,IF('Настройки'!$B$10="Исключить","",IF('Настройки'!$B$10="Абсолютные значения",ABS(X88),X88)),X88)))</x:f>
      </x:c>
      <x:c r="CB88" s="50" t="str">
        <x:f>IF(20&gt;'Настройки'!$B$3,"",IF(ISBLANK(Y88),IF('Настройки'!$B$9="Нулевой спрос",0,""),IF(Y88&lt;0,IF('Настройки'!$B$10="Исключить","",IF('Настройки'!$B$10="Абсолютные значения",ABS(Y88),Y88)),Y88)))</x:f>
      </x:c>
      <x:c r="CC88" s="50" t="str">
        <x:f>IF(21&gt;'Настройки'!$B$3,"",IF(ISBLANK(Z88),IF('Настройки'!$B$9="Нулевой спрос",0,""),IF(Z88&lt;0,IF('Настройки'!$B$10="Исключить","",IF('Настройки'!$B$10="Абсолютные значения",ABS(Z88),Z88)),Z88)))</x:f>
      </x:c>
      <x:c r="CD88" s="50" t="str">
        <x:f>IF(22&gt;'Настройки'!$B$3,"",IF(ISBLANK(AA88),IF('Настройки'!$B$9="Нулевой спрос",0,""),IF(AA88&lt;0,IF('Настройки'!$B$10="Исключить","",IF('Настройки'!$B$10="Абсолютные значения",ABS(AA88),AA88)),AA88)))</x:f>
      </x:c>
      <x:c r="CE88" s="50" t="str">
        <x:f>IF(23&gt;'Настройки'!$B$3,"",IF(ISBLANK(AB88),IF('Настройки'!$B$9="Нулевой спрос",0,""),IF(AB88&lt;0,IF('Настройки'!$B$10="Исключить","",IF('Настройки'!$B$10="Абсолютные значения",ABS(AB88),AB88)),AB88)))</x:f>
      </x:c>
      <x:c r="CF88" s="50" t="str">
        <x:f>IF(24&gt;'Настройки'!$B$3,"",IF(ISBLANK(AC88),IF('Настройки'!$B$9="Нулевой спрос",0,""),IF(AC88&lt;0,IF('Настройки'!$B$10="Исключить","",IF('Настройки'!$B$10="Абсолютные значения",ABS(AC88),AC88)),AC88)))</x:f>
      </x:c>
      <x:c r="CG88" s="50" t="str">
        <x:f>IF(25&gt;'Настройки'!$B$3,"",IF(ISBLANK(AD88),IF('Настройки'!$B$9="Нулевой спрос",0,""),IF(AD88&lt;0,IF('Настройки'!$B$10="Исключить","",IF('Настройки'!$B$10="Абсолютные значения",ABS(AD88),AD88)),AD88)))</x:f>
      </x:c>
      <x:c r="CH88" s="50" t="str">
        <x:f>IF(26&gt;'Настройки'!$B$3,"",IF(ISBLANK(AE88),IF('Настройки'!$B$9="Нулевой спрос",0,""),IF(AE88&lt;0,IF('Настройки'!$B$10="Исключить","",IF('Настройки'!$B$10="Абсолютные значения",ABS(AE88),AE88)),AE88)))</x:f>
      </x:c>
      <x:c r="CI88" s="50" t="str">
        <x:f>IF(27&gt;'Настройки'!$B$3,"",IF(ISBLANK(AF88),IF('Настройки'!$B$9="Нулевой спрос",0,""),IF(AF88&lt;0,IF('Настройки'!$B$10="Исключить","",IF('Настройки'!$B$10="Абсолютные значения",ABS(AF88),AF88)),AF88)))</x:f>
      </x:c>
      <x:c r="CJ88" s="50" t="str">
        <x:f>IF(28&gt;'Настройки'!$B$3,"",IF(ISBLANK(AG88),IF('Настройки'!$B$9="Нулевой спрос",0,""),IF(AG88&lt;0,IF('Настройки'!$B$10="Исключить","",IF('Настройки'!$B$10="Абсолютные значения",ABS(AG88),AG88)),AG88)))</x:f>
      </x:c>
      <x:c r="CK88" s="50" t="str">
        <x:f>IF(29&gt;'Настройки'!$B$3,"",IF(ISBLANK(AH88),IF('Настройки'!$B$9="Нулевой спрос",0,""),IF(AH88&lt;0,IF('Настройки'!$B$10="Исключить","",IF('Настройки'!$B$10="Абсолютные значения",ABS(AH88),AH88)),AH88)))</x:f>
      </x:c>
      <x:c r="CL88" s="50" t="str">
        <x:f>IF(30&gt;'Настройки'!$B$3,"",IF(ISBLANK(AI88),IF('Настройки'!$B$9="Нулевой спрос",0,""),IF(AI88&lt;0,IF('Настройки'!$B$10="Исключить","",IF('Настройки'!$B$10="Абсолютные значения",ABS(AI88),AI88)),AI88)))</x:f>
      </x:c>
      <x:c r="CM88" s="50" t="str">
        <x:f>IF(31&gt;'Настройки'!$B$3,"",IF(ISBLANK(AJ88),IF('Настройки'!$B$9="Нулевой спрос",0,""),IF(AJ88&lt;0,IF('Настройки'!$B$10="Исключить","",IF('Настройки'!$B$10="Абсолютные значения",ABS(AJ88),AJ88)),AJ88)))</x:f>
      </x:c>
      <x:c r="CN88" s="50" t="str">
        <x:f>IF(32&gt;'Настройки'!$B$3,"",IF(ISBLANK(AK88),IF('Настройки'!$B$9="Нулевой спрос",0,""),IF(AK88&lt;0,IF('Настройки'!$B$10="Исключить","",IF('Настройки'!$B$10="Абсолютные значения",ABS(AK88),AK88)),AK88)))</x:f>
      </x:c>
      <x:c r="CO88" s="50" t="str">
        <x:f>IF(33&gt;'Настройки'!$B$3,"",IF(ISBLANK(AL88),IF('Настройки'!$B$9="Нулевой спрос",0,""),IF(AL88&lt;0,IF('Настройки'!$B$10="Исключить","",IF('Настройки'!$B$10="Абсолютные значения",ABS(AL88),AL88)),AL88)))</x:f>
      </x:c>
      <x:c r="CP88" s="50" t="str">
        <x:f>IF(34&gt;'Настройки'!$B$3,"",IF(ISBLANK(AM88),IF('Настройки'!$B$9="Нулевой спрос",0,""),IF(AM88&lt;0,IF('Настройки'!$B$10="Исключить","",IF('Настройки'!$B$10="Абсолютные значения",ABS(AM88),AM88)),AM88)))</x:f>
      </x:c>
      <x:c r="CQ88" s="50" t="str">
        <x:f>IF(35&gt;'Настройки'!$B$3,"",IF(ISBLANK(AN88),IF('Настройки'!$B$9="Нулевой спрос",0,""),IF(AN88&lt;0,IF('Настройки'!$B$10="Исключить","",IF('Настройки'!$B$10="Абсолютные значения",ABS(AN88),AN88)),AN88)))</x:f>
      </x:c>
      <x:c r="CR88" s="50" t="str">
        <x:f>IF(36&gt;'Настройки'!$B$3,"",IF(ISBLANK(AO88),IF('Настройки'!$B$9="Нулевой спрос",0,""),IF(AO88&lt;0,IF('Настройки'!$B$10="Исключить","",IF('Настройки'!$B$10="Абсолютные значения",ABS(AO88),AO88)),AO88)))</x:f>
      </x:c>
      <x:c r="CS88" s="50" t="str">
        <x:f>IF(OR(1&gt;'Настройки'!$B$3,ISBLANK(BI88),BI88=0),"",BI88)</x:f>
      </x:c>
      <x:c r="CT88" s="50" t="str">
        <x:f>IF(OR(2&gt;'Настройки'!$B$3,ISBLANK(BJ88),BJ88=0),"",BJ88)</x:f>
      </x:c>
      <x:c r="CU88" s="50" t="str">
        <x:f>IF(OR(3&gt;'Настройки'!$B$3,ISBLANK(BK88),BK88=0),"",BK88)</x:f>
      </x:c>
      <x:c r="CV88" s="50" t="str">
        <x:f>IF(OR(4&gt;'Настройки'!$B$3,ISBLANK(BL88),BL88=0),"",BL88)</x:f>
      </x:c>
      <x:c r="CW88" s="50" t="str">
        <x:f>IF(OR(5&gt;'Настройки'!$B$3,ISBLANK(BM88),BM88=0),"",BM88)</x:f>
      </x:c>
      <x:c r="CX88" s="50" t="str">
        <x:f>IF(OR(6&gt;'Настройки'!$B$3,ISBLANK(BN88),BN88=0),"",BN88)</x:f>
      </x:c>
      <x:c r="CY88" s="50" t="str">
        <x:f>IF(OR(7&gt;'Настройки'!$B$3,ISBLANK(BO88),BO88=0),"",BO88)</x:f>
      </x:c>
      <x:c r="CZ88" s="50" t="str">
        <x:f>IF(OR(8&gt;'Настройки'!$B$3,ISBLANK(BP88),BP88=0),"",BP88)</x:f>
      </x:c>
      <x:c r="DA88" s="50" t="str">
        <x:f>IF(OR(9&gt;'Настройки'!$B$3,ISBLANK(BQ88),BQ88=0),"",BQ88)</x:f>
      </x:c>
      <x:c r="DB88" s="50" t="str">
        <x:f>IF(OR(10&gt;'Настройки'!$B$3,ISBLANK(BR88),BR88=0),"",BR88)</x:f>
      </x:c>
      <x:c r="DC88" s="50" t="str">
        <x:f>IF(OR(11&gt;'Настройки'!$B$3,ISBLANK(BS88),BS88=0),"",BS88)</x:f>
      </x:c>
      <x:c r="DD88" s="50" t="str">
        <x:f>IF(OR(12&gt;'Настройки'!$B$3,ISBLANK(BT88),BT88=0),"",BT88)</x:f>
      </x:c>
      <x:c r="DE88" s="50" t="str">
        <x:f>IF(OR(13&gt;'Настройки'!$B$3,ISBLANK(BU88),BU88=0),"",BU88)</x:f>
      </x:c>
      <x:c r="DF88" s="50" t="str">
        <x:f>IF(OR(14&gt;'Настройки'!$B$3,ISBLANK(BV88),BV88=0),"",BV88)</x:f>
      </x:c>
      <x:c r="DG88" s="50" t="str">
        <x:f>IF(OR(15&gt;'Настройки'!$B$3,ISBLANK(BW88),BW88=0),"",BW88)</x:f>
      </x:c>
      <x:c r="DH88" s="50" t="str">
        <x:f>IF(OR(16&gt;'Настройки'!$B$3,ISBLANK(BX88),BX88=0),"",BX88)</x:f>
      </x:c>
      <x:c r="DI88" s="50" t="str">
        <x:f>IF(OR(17&gt;'Настройки'!$B$3,ISBLANK(BY88),BY88=0),"",BY88)</x:f>
      </x:c>
      <x:c r="DJ88" s="50" t="str">
        <x:f>IF(OR(18&gt;'Настройки'!$B$3,ISBLANK(BZ88),BZ88=0),"",BZ88)</x:f>
      </x:c>
      <x:c r="DK88" s="50" t="str">
        <x:f>IF(OR(19&gt;'Настройки'!$B$3,ISBLANK(CA88),CA88=0),"",CA88)</x:f>
      </x:c>
      <x:c r="DL88" s="50" t="str">
        <x:f>IF(OR(20&gt;'Настройки'!$B$3,ISBLANK(CB88),CB88=0),"",CB88)</x:f>
      </x:c>
      <x:c r="DM88" s="50" t="str">
        <x:f>IF(OR(21&gt;'Настройки'!$B$3,ISBLANK(CC88),CC88=0),"",CC88)</x:f>
      </x:c>
      <x:c r="DN88" s="50" t="str">
        <x:f>IF(OR(22&gt;'Настройки'!$B$3,ISBLANK(CD88),CD88=0),"",CD88)</x:f>
      </x:c>
      <x:c r="DO88" s="50" t="str">
        <x:f>IF(OR(23&gt;'Настройки'!$B$3,ISBLANK(CE88),CE88=0),"",CE88)</x:f>
      </x:c>
      <x:c r="DP88" s="50" t="str">
        <x:f>IF(OR(24&gt;'Настройки'!$B$3,ISBLANK(CF88),CF88=0),"",CF88)</x:f>
      </x:c>
      <x:c r="DQ88" s="50" t="str">
        <x:f>IF(OR(25&gt;'Настройки'!$B$3,ISBLANK(CG88),CG88=0),"",CG88)</x:f>
      </x:c>
      <x:c r="DR88" s="50" t="str">
        <x:f>IF(OR(26&gt;'Настройки'!$B$3,ISBLANK(CH88),CH88=0),"",CH88)</x:f>
      </x:c>
      <x:c r="DS88" s="50" t="str">
        <x:f>IF(OR(27&gt;'Настройки'!$B$3,ISBLANK(CI88),CI88=0),"",CI88)</x:f>
      </x:c>
      <x:c r="DT88" s="50" t="str">
        <x:f>IF(OR(28&gt;'Настройки'!$B$3,ISBLANK(CJ88),CJ88=0),"",CJ88)</x:f>
      </x:c>
      <x:c r="DU88" s="50" t="str">
        <x:f>IF(OR(29&gt;'Настройки'!$B$3,ISBLANK(CK88),CK88=0),"",CK88)</x:f>
      </x:c>
      <x:c r="DV88" s="50" t="str">
        <x:f>IF(OR(30&gt;'Настройки'!$B$3,ISBLANK(CL88),CL88=0),"",CL88)</x:f>
      </x:c>
      <x:c r="DW88" s="50" t="str">
        <x:f>IF(OR(31&gt;'Настройки'!$B$3,ISBLANK(CM88),CM88=0),"",CM88)</x:f>
      </x:c>
      <x:c r="DX88" s="50" t="str">
        <x:f>IF(OR(32&gt;'Настройки'!$B$3,ISBLANK(CN88),CN88=0),"",CN88)</x:f>
      </x:c>
      <x:c r="DY88" s="50" t="str">
        <x:f>IF(OR(33&gt;'Настройки'!$B$3,ISBLANK(CO88),CO88=0),"",CO88)</x:f>
      </x:c>
      <x:c r="DZ88" s="50" t="str">
        <x:f>IF(OR(34&gt;'Настройки'!$B$3,ISBLANK(CP88),CP88=0),"",CP88)</x:f>
      </x:c>
      <x:c r="EA88" s="50" t="str">
        <x:f>IF(OR(35&gt;'Настройки'!$B$3,ISBLANK(CQ88),CQ88=0),"",CQ88)</x:f>
      </x:c>
      <x:c r="EB88" s="50" t="str">
        <x:f>IF(OR(36&gt;'Настройки'!$B$3,ISBLANK(CR88),CR88=0),"",CR88)</x:f>
      </x:c>
      <x:c r="EC88" s="50" t="str">
        <x:f>IF(A88="","",IF(OR(BB88="AZ",BB88="BZ"),10000+ROW(),IF(AZ88&gt;'Настройки'!$B$11,20000+ROW(),IF(BF88&lt;&gt;"Обычный",30000+ROW(),IF(AX88&lt;=0,40000+ROW(),"")))))</x:f>
      </x:c>
      <x:c r="ED88" s="50" t="str">
        <x:f>IF(EC88="","",COUNTIFS($EC$2:$EC$1001,"&gt;0",$EC$2:$EC$1001,"&lt;"&amp;EC88)+1)</x:f>
      </x:c>
    </x:row>
    <x:row r="89">
      <x:c r="A89" s="115"/>
      <x:c r="B89" s="115"/>
      <x:c r="C89" s="115"/>
      <x:c r="D89" s="118"/>
      <x:c r="E89" s="118"/>
      <x:c r="F89" s="118"/>
      <x:c r="G89" s="118"/>
      <x:c r="H89" s="118"/>
      <x:c r="I89" s="118"/>
      <x:c r="J89" s="118"/>
      <x:c r="K89" s="118"/>
      <x:c r="L89" s="118"/>
      <x:c r="M89" s="118"/>
      <x:c r="N89" s="118"/>
      <x:c r="O89" s="118"/>
      <x:c r="P89" s="118"/>
      <x:c r="Q89" s="118"/>
      <x:c r="R89" s="118"/>
      <x:c r="S89" s="118"/>
      <x:c r="T89" s="118"/>
      <x:c r="U89" s="118"/>
      <x:c r="V89" s="118"/>
      <x:c r="W89" s="118"/>
      <x:c r="X89" s="118"/>
      <x:c r="Y89" s="118"/>
      <x:c r="Z89" s="118"/>
      <x:c r="AA89" s="118"/>
      <x:c r="AB89" s="118"/>
      <x:c r="AC89" s="118"/>
      <x:c r="AD89" s="118"/>
      <x:c r="AE89" s="118"/>
      <x:c r="AF89" s="118"/>
      <x:c r="AG89" s="118"/>
      <x:c r="AH89" s="118"/>
      <x:c r="AI89" s="118"/>
      <x:c r="AJ89" s="118"/>
      <x:c r="AK89" s="118"/>
      <x:c r="AL89" s="118"/>
      <x:c r="AM89" s="118"/>
      <x:c r="AN89" s="118"/>
      <x:c r="AO89" s="118"/>
      <x:c r="AP89" s="115"/>
      <x:c r="AQ89" s="49" t="str">
        <x:f>IF(A89="","",COUNT(BI89:INDEX(BI89:CR89,1,'Настройки'!$B$3)))</x:f>
      </x:c>
      <x:c r="AR89" s="49" t="str">
        <x:f>IF(A89="","",SUM(BI89:INDEX(BI89:CR89,1,'Настройки'!$B$3)))</x:f>
      </x:c>
      <x:c r="AS89" s="58" t="str">
        <x:f>IF(A89="","",IF('Настройки'!$B$4="Стоимость потребления",AR89*D89,IF('Настройки'!$B$4="Количество",AR89,E89)))</x:f>
      </x:c>
      <x:c r="AT89" s="61" t="str">
        <x:f>IF(OR(A89="",AS89&lt;0,SUM($AS$2:$AS$1001)&lt;=0),"",AS89/SUM($AS$2:$AS$1001))</x:f>
      </x:c>
      <x:c r="AU89" s="61" t="str">
        <x:f>IF(OR(A89="",AS89&lt;0,SUM($AS$2:$AS$1001)&lt;=0),"",SUMIFS($AS$2:$AS$1001,$AS$2:$AS$1001,"&gt;"&amp;AS89)/SUM($AS$2:$AS$1001))</x:f>
      </x:c>
      <x:c r="AV89" s="61" t="str">
        <x:f>IF(OR(A89="",AS89&lt;0,SUM($AS$2:$AS$1001)&lt;=0),"",SUMIFS($AS$2:$AS$1001,$AS$2:$AS$1001,"&gt;="&amp;AS89)/SUM($AS$2:$AS$1001))</x:f>
      </x:c>
      <x:c r="AW89" s="49" t="str">
        <x:f>IF(A89="","",IF(SUM($AS$2:$AS$1001)&lt;=0,"Не определён",IF(AS89&lt;0,"Исключение",IF(AU89&lt;'Настройки'!$B$5,"A",IF(AU89&lt;'Настройки'!$B$6,"B","C")))))</x:f>
      </x:c>
      <x:c r="AX89" s="58" t="str">
        <x:f>IF(A89="","",IF(AQ89=0,"",AVERAGE(BI89:INDEX(BI89:CR89,1,'Настройки'!$B$3))))</x:f>
      </x:c>
      <x:c r="AY89" s="58" t="str">
        <x:f>IF(OR(A89="",AQ89=0),"",STDEVP(BI89:INDEX(BI89:CR89,1,'Настройки'!$B$3)))</x:f>
      </x:c>
      <x:c r="AZ89" s="61" t="str">
        <x:f>IF(OR(A89="",AQ89&lt;'Настройки'!$B$12,AX89&lt;=0,AND('Настройки'!$B$10="Блокировать",COUNTIF(F89:INDEX(F89:AO89,1,'Настройки'!$B$3),"&lt;0")&gt;0)),"",AY89/ABS(AX89))</x:f>
      </x:c>
      <x:c r="BA89" s="49" t="str">
        <x:f>IF(A89="","",IF(AND('Настройки'!$B$10="Блокировать",COUNTIF(F89:INDEX(F89:AO89,1,'Настройки'!$B$3),"&lt;0")&gt;0),"Не определён",IF(AQ89&lt;'Настройки'!$B$12,"Не определён",IF(AX89=0,"Нет спроса",IF(AX89&lt;0,"Не определён",IF(AZ89&lt;='Настройки'!$B$7,"X",IF(AZ89&lt;='Настройки'!$B$8,"Y","Z")))))))</x:f>
      </x:c>
      <x:c r="BB89" s="49" t="str">
        <x:f>IF(OR(A89="",LEN(AW89)&lt;&gt;1,LEN(BA89)&lt;&gt;1),"",AW89&amp;BA89)</x:f>
      </x:c>
      <x:c r="BC89" s="61" t="str">
        <x:f>IF(OR(A89="",AQ89=0),"",(COUNT(BI89:INDEX(BI89:CR89,1,'Настройки'!$B$3))-COUNT(CS89:INDEX(CS89:EB89,1,'Настройки'!$B$3)))/AQ89)</x:f>
      </x:c>
      <x:c r="BD89" s="64" t="str">
        <x:f>IF(OR(A89="",COUNT(CS89:INDEX(CS89:EB89,1,'Настройки'!$B$3))=0),"",AQ89/COUNT(CS89:INDEX(CS89:EB89,1,'Настройки'!$B$3)))</x:f>
      </x:c>
      <x:c r="BE89" s="64" t="str">
        <x:f>IF(OR(A89="",COUNT(CS89:INDEX(CS89:EB89,1,'Настройки'!$B$3))=0),"",IF(AVERAGE(CS89:INDEX(CS89:EB89,1,'Настройки'!$B$3))=0,"",(STDEVP(CS89:INDEX(CS89:EB89,1,'Настройки'!$B$3))/ABS(AVERAGE(CS89:INDEX(CS89:EB89,1,'Настройки'!$B$3))))^2))</x:f>
      </x:c>
      <x:c r="BF89" s="49" t="str">
        <x:f>IF(A89="","",IF(AQ89&lt;3,"Недостаточно",IF(AQ89&lt;6,"Предварительный","Обычный")))</x:f>
      </x:c>
      <x:c r="BG89" s="49" t="str">
        <x:f>IF(A89="","",IF(COUNTIF(F89:INDEX(F89:AO89,1,'Настройки'!$B$3),"&lt;0")&gt;0,IF('Настройки'!$B$10="Блокировать","Отрицательный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"),"")&amp;IF(AQ89&lt;3,"Недостаточно истории. ",IF(AQ89&lt;6,"Предварительная классификация. ",""))&amp;IF(AX89=0,"Нет спроса за горизонт. ","")&amp;IF(AZ89&gt;'Настройки'!$B$11,"Экстремальная вариативность. ",""))</x:f>
      </x:c>
      <x:c r="BH89" s="49" t="str">
        <x:f>IF(A89="","",IFERROR(VLOOKUP(BB89,'Настройки'!$D$3:$E$11,2,FALSE),"Сначала проверьте исходные данные и историю спроса.")&amp;" Уточните срок поставки, MOQ и критичность.")</x:f>
      </x:c>
      <x:c r="BI89" s="50" t="str">
        <x:f>IF(1&gt;'Настройки'!$B$3,"",IF(ISBLANK(F89),IF('Настройки'!$B$9="Нулевой спрос",0,""),IF(F89&lt;0,IF('Настройки'!$B$10="Исключить","",IF('Настройки'!$B$10="Абсолютные значения",ABS(F89),F89)),F89)))</x:f>
      </x:c>
      <x:c r="BJ89" s="50" t="str">
        <x:f>IF(2&gt;'Настройки'!$B$3,"",IF(ISBLANK(G89),IF('Настройки'!$B$9="Нулевой спрос",0,""),IF(G89&lt;0,IF('Настройки'!$B$10="Исключить","",IF('Настройки'!$B$10="Абсолютные значения",ABS(G89),G89)),G89)))</x:f>
      </x:c>
      <x:c r="BK89" s="50" t="str">
        <x:f>IF(3&gt;'Настройки'!$B$3,"",IF(ISBLANK(H89),IF('Настройки'!$B$9="Нулевой спрос",0,""),IF(H89&lt;0,IF('Настройки'!$B$10="Исключить","",IF('Настройки'!$B$10="Абсолютные значения",ABS(H89),H89)),H89)))</x:f>
      </x:c>
      <x:c r="BL89" s="50" t="str">
        <x:f>IF(4&gt;'Настройки'!$B$3,"",IF(ISBLANK(I89),IF('Настройки'!$B$9="Нулевой спрос",0,""),IF(I89&lt;0,IF('Настройки'!$B$10="Исключить","",IF('Настройки'!$B$10="Абсолютные значения",ABS(I89),I89)),I89)))</x:f>
      </x:c>
      <x:c r="BM89" s="50" t="str">
        <x:f>IF(5&gt;'Настройки'!$B$3,"",IF(ISBLANK(J89),IF('Настройки'!$B$9="Нулевой спрос",0,""),IF(J89&lt;0,IF('Настройки'!$B$10="Исключить","",IF('Настройки'!$B$10="Абсолютные значения",ABS(J89),J89)),J89)))</x:f>
      </x:c>
      <x:c r="BN89" s="50" t="str">
        <x:f>IF(6&gt;'Настройки'!$B$3,"",IF(ISBLANK(K89),IF('Настройки'!$B$9="Нулевой спрос",0,""),IF(K89&lt;0,IF('Настройки'!$B$10="Исключить","",IF('Настройки'!$B$10="Абсолютные значения",ABS(K89),K89)),K89)))</x:f>
      </x:c>
      <x:c r="BO89" s="50" t="str">
        <x:f>IF(7&gt;'Настройки'!$B$3,"",IF(ISBLANK(L89),IF('Настройки'!$B$9="Нулевой спрос",0,""),IF(L89&lt;0,IF('Настройки'!$B$10="Исключить","",IF('Настройки'!$B$10="Абсолютные значения",ABS(L89),L89)),L89)))</x:f>
      </x:c>
      <x:c r="BP89" s="50" t="str">
        <x:f>IF(8&gt;'Настройки'!$B$3,"",IF(ISBLANK(M89),IF('Настройки'!$B$9="Нулевой спрос",0,""),IF(M89&lt;0,IF('Настройки'!$B$10="Исключить","",IF('Настройки'!$B$10="Абсолютные значения",ABS(M89),M89)),M89)))</x:f>
      </x:c>
      <x:c r="BQ89" s="50" t="str">
        <x:f>IF(9&gt;'Настройки'!$B$3,"",IF(ISBLANK(N89),IF('Настройки'!$B$9="Нулевой спрос",0,""),IF(N89&lt;0,IF('Настройки'!$B$10="Исключить","",IF('Настройки'!$B$10="Абсолютные значения",ABS(N89),N89)),N89)))</x:f>
      </x:c>
      <x:c r="BR89" s="50" t="str">
        <x:f>IF(10&gt;'Настройки'!$B$3,"",IF(ISBLANK(O89),IF('Настройки'!$B$9="Нулевой спрос",0,""),IF(O89&lt;0,IF('Настройки'!$B$10="Исключить","",IF('Настройки'!$B$10="Абсолютные значения",ABS(O89),O89)),O89)))</x:f>
      </x:c>
      <x:c r="BS89" s="50" t="str">
        <x:f>IF(11&gt;'Настройки'!$B$3,"",IF(ISBLANK(P89),IF('Настройки'!$B$9="Нулевой спрос",0,""),IF(P89&lt;0,IF('Настройки'!$B$10="Исключить","",IF('Настройки'!$B$10="Абсолютные значения",ABS(P89),P89)),P89)))</x:f>
      </x:c>
      <x:c r="BT89" s="50" t="str">
        <x:f>IF(12&gt;'Настройки'!$B$3,"",IF(ISBLANK(Q89),IF('Настройки'!$B$9="Нулевой спрос",0,""),IF(Q89&lt;0,IF('Настройки'!$B$10="Исключить","",IF('Настройки'!$B$10="Абсолютные значения",ABS(Q89),Q89)),Q89)))</x:f>
      </x:c>
      <x:c r="BU89" s="50" t="str">
        <x:f>IF(13&gt;'Настройки'!$B$3,"",IF(ISBLANK(R89),IF('Настройки'!$B$9="Нулевой спрос",0,""),IF(R89&lt;0,IF('Настройки'!$B$10="Исключить","",IF('Настройки'!$B$10="Абсолютные значения",ABS(R89),R89)),R89)))</x:f>
      </x:c>
      <x:c r="BV89" s="50" t="str">
        <x:f>IF(14&gt;'Настройки'!$B$3,"",IF(ISBLANK(S89),IF('Настройки'!$B$9="Нулевой спрос",0,""),IF(S89&lt;0,IF('Настройки'!$B$10="Исключить","",IF('Настройки'!$B$10="Абсолютные значения",ABS(S89),S89)),S89)))</x:f>
      </x:c>
      <x:c r="BW89" s="50" t="str">
        <x:f>IF(15&gt;'Настройки'!$B$3,"",IF(ISBLANK(T89),IF('Настройки'!$B$9="Нулевой спрос",0,""),IF(T89&lt;0,IF('Настройки'!$B$10="Исключить","",IF('Настройки'!$B$10="Абсолютные значения",ABS(T89),T89)),T89)))</x:f>
      </x:c>
      <x:c r="BX89" s="50" t="str">
        <x:f>IF(16&gt;'Настройки'!$B$3,"",IF(ISBLANK(U89),IF('Настройки'!$B$9="Нулевой спрос",0,""),IF(U89&lt;0,IF('Настройки'!$B$10="Исключить","",IF('Настройки'!$B$10="Абсолютные значения",ABS(U89),U89)),U89)))</x:f>
      </x:c>
      <x:c r="BY89" s="50" t="str">
        <x:f>IF(17&gt;'Настройки'!$B$3,"",IF(ISBLANK(V89),IF('Настройки'!$B$9="Нулевой спрос",0,""),IF(V89&lt;0,IF('Настройки'!$B$10="Исключить","",IF('Настройки'!$B$10="Абсолютные значения",ABS(V89),V89)),V89)))</x:f>
      </x:c>
      <x:c r="BZ89" s="50" t="str">
        <x:f>IF(18&gt;'Настройки'!$B$3,"",IF(ISBLANK(W89),IF('Настройки'!$B$9="Нулевой спрос",0,""),IF(W89&lt;0,IF('Настройки'!$B$10="Исключить","",IF('Настройки'!$B$10="Абсолютные значения",ABS(W89),W89)),W89)))</x:f>
      </x:c>
      <x:c r="CA89" s="50" t="str">
        <x:f>IF(19&gt;'Настройки'!$B$3,"",IF(ISBLANK(X89),IF('Настройки'!$B$9="Нулевой спрос",0,""),IF(X89&lt;0,IF('Настройки'!$B$10="Исключить","",IF('Настройки'!$B$10="Абсолютные значения",ABS(X89),X89)),X89)))</x:f>
      </x:c>
      <x:c r="CB89" s="50" t="str">
        <x:f>IF(20&gt;'Настройки'!$B$3,"",IF(ISBLANK(Y89),IF('Настройки'!$B$9="Нулевой спрос",0,""),IF(Y89&lt;0,IF('Настройки'!$B$10="Исключить","",IF('Настройки'!$B$10="Абсолютные значения",ABS(Y89),Y89)),Y89)))</x:f>
      </x:c>
      <x:c r="CC89" s="50" t="str">
        <x:f>IF(21&gt;'Настройки'!$B$3,"",IF(ISBLANK(Z89),IF('Настройки'!$B$9="Нулевой спрос",0,""),IF(Z89&lt;0,IF('Настройки'!$B$10="Исключить","",IF('Настройки'!$B$10="Абсолютные значения",ABS(Z89),Z89)),Z89)))</x:f>
      </x:c>
      <x:c r="CD89" s="50" t="str">
        <x:f>IF(22&gt;'Настройки'!$B$3,"",IF(ISBLANK(AA89),IF('Настройки'!$B$9="Нулевой спрос",0,""),IF(AA89&lt;0,IF('Настройки'!$B$10="Исключить","",IF('Настройки'!$B$10="Абсолютные значения",ABS(AA89),AA89)),AA89)))</x:f>
      </x:c>
      <x:c r="CE89" s="50" t="str">
        <x:f>IF(23&gt;'Настройки'!$B$3,"",IF(ISBLANK(AB89),IF('Настройки'!$B$9="Нулевой спрос",0,""),IF(AB89&lt;0,IF('Настройки'!$B$10="Исключить","",IF('Настройки'!$B$10="Абсолютные значения",ABS(AB89),AB89)),AB89)))</x:f>
      </x:c>
      <x:c r="CF89" s="50" t="str">
        <x:f>IF(24&gt;'Настройки'!$B$3,"",IF(ISBLANK(AC89),IF('Настройки'!$B$9="Нулевой спрос",0,""),IF(AC89&lt;0,IF('Настройки'!$B$10="Исключить","",IF('Настройки'!$B$10="Абсолютные значения",ABS(AC89),AC89)),AC89)))</x:f>
      </x:c>
      <x:c r="CG89" s="50" t="str">
        <x:f>IF(25&gt;'Настройки'!$B$3,"",IF(ISBLANK(AD89),IF('Настройки'!$B$9="Нулевой спрос",0,""),IF(AD89&lt;0,IF('Настройки'!$B$10="Исключить","",IF('Настройки'!$B$10="Абсолютные значения",ABS(AD89),AD89)),AD89)))</x:f>
      </x:c>
      <x:c r="CH89" s="50" t="str">
        <x:f>IF(26&gt;'Настройки'!$B$3,"",IF(ISBLANK(AE89),IF('Настройки'!$B$9="Нулевой спрос",0,""),IF(AE89&lt;0,IF('Настройки'!$B$10="Исключить","",IF('Настройки'!$B$10="Абсолютные значения",ABS(AE89),AE89)),AE89)))</x:f>
      </x:c>
      <x:c r="CI89" s="50" t="str">
        <x:f>IF(27&gt;'Настройки'!$B$3,"",IF(ISBLANK(AF89),IF('Настройки'!$B$9="Нулевой спрос",0,""),IF(AF89&lt;0,IF('Настройки'!$B$10="Исключить","",IF('Настройки'!$B$10="Абсолютные значения",ABS(AF89),AF89)),AF89)))</x:f>
      </x:c>
      <x:c r="CJ89" s="50" t="str">
        <x:f>IF(28&gt;'Настройки'!$B$3,"",IF(ISBLANK(AG89),IF('Настройки'!$B$9="Нулевой спрос",0,""),IF(AG89&lt;0,IF('Настройки'!$B$10="Исключить","",IF('Настройки'!$B$10="Абсолютные значения",ABS(AG89),AG89)),AG89)))</x:f>
      </x:c>
      <x:c r="CK89" s="50" t="str">
        <x:f>IF(29&gt;'Настройки'!$B$3,"",IF(ISBLANK(AH89),IF('Настройки'!$B$9="Нулевой спрос",0,""),IF(AH89&lt;0,IF('Настройки'!$B$10="Исключить","",IF('Настройки'!$B$10="Абсолютные значения",ABS(AH89),AH89)),AH89)))</x:f>
      </x:c>
      <x:c r="CL89" s="50" t="str">
        <x:f>IF(30&gt;'Настройки'!$B$3,"",IF(ISBLANK(AI89),IF('Настройки'!$B$9="Нулевой спрос",0,""),IF(AI89&lt;0,IF('Настройки'!$B$10="Исключить","",IF('Настройки'!$B$10="Абсолютные значения",ABS(AI89),AI89)),AI89)))</x:f>
      </x:c>
      <x:c r="CM89" s="50" t="str">
        <x:f>IF(31&gt;'Настройки'!$B$3,"",IF(ISBLANK(AJ89),IF('Настройки'!$B$9="Нулевой спрос",0,""),IF(AJ89&lt;0,IF('Настройки'!$B$10="Исключить","",IF('Настройки'!$B$10="Абсолютные значения",ABS(AJ89),AJ89)),AJ89)))</x:f>
      </x:c>
      <x:c r="CN89" s="50" t="str">
        <x:f>IF(32&gt;'Настройки'!$B$3,"",IF(ISBLANK(AK89),IF('Настройки'!$B$9="Нулевой спрос",0,""),IF(AK89&lt;0,IF('Настройки'!$B$10="Исключить","",IF('Настройки'!$B$10="Абсолютные значения",ABS(AK89),AK89)),AK89)))</x:f>
      </x:c>
      <x:c r="CO89" s="50" t="str">
        <x:f>IF(33&gt;'Настройки'!$B$3,"",IF(ISBLANK(AL89),IF('Настройки'!$B$9="Нулевой спрос",0,""),IF(AL89&lt;0,IF('Настройки'!$B$10="Исключить","",IF('Настройки'!$B$10="Абсолютные значения",ABS(AL89),AL89)),AL89)))</x:f>
      </x:c>
      <x:c r="CP89" s="50" t="str">
        <x:f>IF(34&gt;'Настройки'!$B$3,"",IF(ISBLANK(AM89),IF('Настройки'!$B$9="Нулевой спрос",0,""),IF(AM89&lt;0,IF('Настройки'!$B$10="Исключить","",IF('Настройки'!$B$10="Абсолютные значения",ABS(AM89),AM89)),AM89)))</x:f>
      </x:c>
      <x:c r="CQ89" s="50" t="str">
        <x:f>IF(35&gt;'Настройки'!$B$3,"",IF(ISBLANK(AN89),IF('Настройки'!$B$9="Нулевой спрос",0,""),IF(AN89&lt;0,IF('Настройки'!$B$10="Исключить","",IF('Настройки'!$B$10="Абсолютные значения",ABS(AN89),AN89)),AN89)))</x:f>
      </x:c>
      <x:c r="CR89" s="50" t="str">
        <x:f>IF(36&gt;'Настройки'!$B$3,"",IF(ISBLANK(AO89),IF('Настройки'!$B$9="Нулевой спрос",0,""),IF(AO89&lt;0,IF('Настройки'!$B$10="Исключить","",IF('Настройки'!$B$10="Абсолютные значения",ABS(AO89),AO89)),AO89)))</x:f>
      </x:c>
      <x:c r="CS89" s="50" t="str">
        <x:f>IF(OR(1&gt;'Настройки'!$B$3,ISBLANK(BI89),BI89=0),"",BI89)</x:f>
      </x:c>
      <x:c r="CT89" s="50" t="str">
        <x:f>IF(OR(2&gt;'Настройки'!$B$3,ISBLANK(BJ89),BJ89=0),"",BJ89)</x:f>
      </x:c>
      <x:c r="CU89" s="50" t="str">
        <x:f>IF(OR(3&gt;'Настройки'!$B$3,ISBLANK(BK89),BK89=0),"",BK89)</x:f>
      </x:c>
      <x:c r="CV89" s="50" t="str">
        <x:f>IF(OR(4&gt;'Настройки'!$B$3,ISBLANK(BL89),BL89=0),"",BL89)</x:f>
      </x:c>
      <x:c r="CW89" s="50" t="str">
        <x:f>IF(OR(5&gt;'Настройки'!$B$3,ISBLANK(BM89),BM89=0),"",BM89)</x:f>
      </x:c>
      <x:c r="CX89" s="50" t="str">
        <x:f>IF(OR(6&gt;'Настройки'!$B$3,ISBLANK(BN89),BN89=0),"",BN89)</x:f>
      </x:c>
      <x:c r="CY89" s="50" t="str">
        <x:f>IF(OR(7&gt;'Настройки'!$B$3,ISBLANK(BO89),BO89=0),"",BO89)</x:f>
      </x:c>
      <x:c r="CZ89" s="50" t="str">
        <x:f>IF(OR(8&gt;'Настройки'!$B$3,ISBLANK(BP89),BP89=0),"",BP89)</x:f>
      </x:c>
      <x:c r="DA89" s="50" t="str">
        <x:f>IF(OR(9&gt;'Настройки'!$B$3,ISBLANK(BQ89),BQ89=0),"",BQ89)</x:f>
      </x:c>
      <x:c r="DB89" s="50" t="str">
        <x:f>IF(OR(10&gt;'Настройки'!$B$3,ISBLANK(BR89),BR89=0),"",BR89)</x:f>
      </x:c>
      <x:c r="DC89" s="50" t="str">
        <x:f>IF(OR(11&gt;'Настройки'!$B$3,ISBLANK(BS89),BS89=0),"",BS89)</x:f>
      </x:c>
      <x:c r="DD89" s="50" t="str">
        <x:f>IF(OR(12&gt;'Настройки'!$B$3,ISBLANK(BT89),BT89=0),"",BT89)</x:f>
      </x:c>
      <x:c r="DE89" s="50" t="str">
        <x:f>IF(OR(13&gt;'Настройки'!$B$3,ISBLANK(BU89),BU89=0),"",BU89)</x:f>
      </x:c>
      <x:c r="DF89" s="50" t="str">
        <x:f>IF(OR(14&gt;'Настройки'!$B$3,ISBLANK(BV89),BV89=0),"",BV89)</x:f>
      </x:c>
      <x:c r="DG89" s="50" t="str">
        <x:f>IF(OR(15&gt;'Настройки'!$B$3,ISBLANK(BW89),BW89=0),"",BW89)</x:f>
      </x:c>
      <x:c r="DH89" s="50" t="str">
        <x:f>IF(OR(16&gt;'Настройки'!$B$3,ISBLANK(BX89),BX89=0),"",BX89)</x:f>
      </x:c>
      <x:c r="DI89" s="50" t="str">
        <x:f>IF(OR(17&gt;'Настройки'!$B$3,ISBLANK(BY89),BY89=0),"",BY89)</x:f>
      </x:c>
      <x:c r="DJ89" s="50" t="str">
        <x:f>IF(OR(18&gt;'Настройки'!$B$3,ISBLANK(BZ89),BZ89=0),"",BZ89)</x:f>
      </x:c>
      <x:c r="DK89" s="50" t="str">
        <x:f>IF(OR(19&gt;'Настройки'!$B$3,ISBLANK(CA89),CA89=0),"",CA89)</x:f>
      </x:c>
      <x:c r="DL89" s="50" t="str">
        <x:f>IF(OR(20&gt;'Настройки'!$B$3,ISBLANK(CB89),CB89=0),"",CB89)</x:f>
      </x:c>
      <x:c r="DM89" s="50" t="str">
        <x:f>IF(OR(21&gt;'Настройки'!$B$3,ISBLANK(CC89),CC89=0),"",CC89)</x:f>
      </x:c>
      <x:c r="DN89" s="50" t="str">
        <x:f>IF(OR(22&gt;'Настройки'!$B$3,ISBLANK(CD89),CD89=0),"",CD89)</x:f>
      </x:c>
      <x:c r="DO89" s="50" t="str">
        <x:f>IF(OR(23&gt;'Настройки'!$B$3,ISBLANK(CE89),CE89=0),"",CE89)</x:f>
      </x:c>
      <x:c r="DP89" s="50" t="str">
        <x:f>IF(OR(24&gt;'Настройки'!$B$3,ISBLANK(CF89),CF89=0),"",CF89)</x:f>
      </x:c>
      <x:c r="DQ89" s="50" t="str">
        <x:f>IF(OR(25&gt;'Настройки'!$B$3,ISBLANK(CG89),CG89=0),"",CG89)</x:f>
      </x:c>
      <x:c r="DR89" s="50" t="str">
        <x:f>IF(OR(26&gt;'Настройки'!$B$3,ISBLANK(CH89),CH89=0),"",CH89)</x:f>
      </x:c>
      <x:c r="DS89" s="50" t="str">
        <x:f>IF(OR(27&gt;'Настройки'!$B$3,ISBLANK(CI89),CI89=0),"",CI89)</x:f>
      </x:c>
      <x:c r="DT89" s="50" t="str">
        <x:f>IF(OR(28&gt;'Настройки'!$B$3,ISBLANK(CJ89),CJ89=0),"",CJ89)</x:f>
      </x:c>
      <x:c r="DU89" s="50" t="str">
        <x:f>IF(OR(29&gt;'Настройки'!$B$3,ISBLANK(CK89),CK89=0),"",CK89)</x:f>
      </x:c>
      <x:c r="DV89" s="50" t="str">
        <x:f>IF(OR(30&gt;'Настройки'!$B$3,ISBLANK(CL89),CL89=0),"",CL89)</x:f>
      </x:c>
      <x:c r="DW89" s="50" t="str">
        <x:f>IF(OR(31&gt;'Настройки'!$B$3,ISBLANK(CM89),CM89=0),"",CM89)</x:f>
      </x:c>
      <x:c r="DX89" s="50" t="str">
        <x:f>IF(OR(32&gt;'Настройки'!$B$3,ISBLANK(CN89),CN89=0),"",CN89)</x:f>
      </x:c>
      <x:c r="DY89" s="50" t="str">
        <x:f>IF(OR(33&gt;'Настройки'!$B$3,ISBLANK(CO89),CO89=0),"",CO89)</x:f>
      </x:c>
      <x:c r="DZ89" s="50" t="str">
        <x:f>IF(OR(34&gt;'Настройки'!$B$3,ISBLANK(CP89),CP89=0),"",CP89)</x:f>
      </x:c>
      <x:c r="EA89" s="50" t="str">
        <x:f>IF(OR(35&gt;'Настройки'!$B$3,ISBLANK(CQ89),CQ89=0),"",CQ89)</x:f>
      </x:c>
      <x:c r="EB89" s="50" t="str">
        <x:f>IF(OR(36&gt;'Настройки'!$B$3,ISBLANK(CR89),CR89=0),"",CR89)</x:f>
      </x:c>
      <x:c r="EC89" s="50" t="str">
        <x:f>IF(A89="","",IF(OR(BB89="AZ",BB89="BZ"),10000+ROW(),IF(AZ89&gt;'Настройки'!$B$11,20000+ROW(),IF(BF89&lt;&gt;"Обычный",30000+ROW(),IF(AX89&lt;=0,40000+ROW(),"")))))</x:f>
      </x:c>
      <x:c r="ED89" s="50" t="str">
        <x:f>IF(EC89="","",COUNTIFS($EC$2:$EC$1001,"&gt;0",$EC$2:$EC$1001,"&lt;"&amp;EC89)+1)</x:f>
      </x:c>
    </x:row>
    <x:row r="90">
      <x:c r="A90" s="115"/>
      <x:c r="B90" s="115"/>
      <x:c r="C90" s="115"/>
      <x:c r="D90" s="118"/>
      <x:c r="E90" s="118"/>
      <x:c r="F90" s="118"/>
      <x:c r="G90" s="118"/>
      <x:c r="H90" s="118"/>
      <x:c r="I90" s="118"/>
      <x:c r="J90" s="118"/>
      <x:c r="K90" s="118"/>
      <x:c r="L90" s="118"/>
      <x:c r="M90" s="118"/>
      <x:c r="N90" s="118"/>
      <x:c r="O90" s="118"/>
      <x:c r="P90" s="118"/>
      <x:c r="Q90" s="118"/>
      <x:c r="R90" s="118"/>
      <x:c r="S90" s="118"/>
      <x:c r="T90" s="118"/>
      <x:c r="U90" s="118"/>
      <x:c r="V90" s="118"/>
      <x:c r="W90" s="118"/>
      <x:c r="X90" s="118"/>
      <x:c r="Y90" s="118"/>
      <x:c r="Z90" s="118"/>
      <x:c r="AA90" s="118"/>
      <x:c r="AB90" s="118"/>
      <x:c r="AC90" s="118"/>
      <x:c r="AD90" s="118"/>
      <x:c r="AE90" s="118"/>
      <x:c r="AF90" s="118"/>
      <x:c r="AG90" s="118"/>
      <x:c r="AH90" s="118"/>
      <x:c r="AI90" s="118"/>
      <x:c r="AJ90" s="118"/>
      <x:c r="AK90" s="118"/>
      <x:c r="AL90" s="118"/>
      <x:c r="AM90" s="118"/>
      <x:c r="AN90" s="118"/>
      <x:c r="AO90" s="118"/>
      <x:c r="AP90" s="115"/>
      <x:c r="AQ90" s="49" t="str">
        <x:f>IF(A90="","",COUNT(BI90:INDEX(BI90:CR90,1,'Настройки'!$B$3)))</x:f>
      </x:c>
      <x:c r="AR90" s="49" t="str">
        <x:f>IF(A90="","",SUM(BI90:INDEX(BI90:CR90,1,'Настройки'!$B$3)))</x:f>
      </x:c>
      <x:c r="AS90" s="58" t="str">
        <x:f>IF(A90="","",IF('Настройки'!$B$4="Стоимость потребления",AR90*D90,IF('Настройки'!$B$4="Количество",AR90,E90)))</x:f>
      </x:c>
      <x:c r="AT90" s="61" t="str">
        <x:f>IF(OR(A90="",AS90&lt;0,SUM($AS$2:$AS$1001)&lt;=0),"",AS90/SUM($AS$2:$AS$1001))</x:f>
      </x:c>
      <x:c r="AU90" s="61" t="str">
        <x:f>IF(OR(A90="",AS90&lt;0,SUM($AS$2:$AS$1001)&lt;=0),"",SUMIFS($AS$2:$AS$1001,$AS$2:$AS$1001,"&gt;"&amp;AS90)/SUM($AS$2:$AS$1001))</x:f>
      </x:c>
      <x:c r="AV90" s="61" t="str">
        <x:f>IF(OR(A90="",AS90&lt;0,SUM($AS$2:$AS$1001)&lt;=0),"",SUMIFS($AS$2:$AS$1001,$AS$2:$AS$1001,"&gt;="&amp;AS90)/SUM($AS$2:$AS$1001))</x:f>
      </x:c>
      <x:c r="AW90" s="49" t="str">
        <x:f>IF(A90="","",IF(SUM($AS$2:$AS$1001)&lt;=0,"Не определён",IF(AS90&lt;0,"Исключение",IF(AU90&lt;'Настройки'!$B$5,"A",IF(AU90&lt;'Настройки'!$B$6,"B","C")))))</x:f>
      </x:c>
      <x:c r="AX90" s="58" t="str">
        <x:f>IF(A90="","",IF(AQ90=0,"",AVERAGE(BI90:INDEX(BI90:CR90,1,'Настройки'!$B$3))))</x:f>
      </x:c>
      <x:c r="AY90" s="58" t="str">
        <x:f>IF(OR(A90="",AQ90=0),"",STDEVP(BI90:INDEX(BI90:CR90,1,'Настройки'!$B$3)))</x:f>
      </x:c>
      <x:c r="AZ90" s="61" t="str">
        <x:f>IF(OR(A90="",AQ90&lt;'Настройки'!$B$12,AX90&lt;=0,AND('Настройки'!$B$10="Блокировать",COUNTIF(F90:INDEX(F90:AO90,1,'Настройки'!$B$3),"&lt;0")&gt;0)),"",AY90/ABS(AX90))</x:f>
      </x:c>
      <x:c r="BA90" s="49" t="str">
        <x:f>IF(A90="","",IF(AND('Настройки'!$B$10="Блокировать",COUNTIF(F90:INDEX(F90:AO90,1,'Настройки'!$B$3),"&lt;0")&gt;0),"Не определён",IF(AQ90&lt;'Настройки'!$B$12,"Не определён",IF(AX90=0,"Нет спроса",IF(AX90&lt;0,"Не определён",IF(AZ90&lt;='Настройки'!$B$7,"X",IF(AZ90&lt;='Настройки'!$B$8,"Y","Z")))))))</x:f>
      </x:c>
      <x:c r="BB90" s="49" t="str">
        <x:f>IF(OR(A90="",LEN(AW90)&lt;&gt;1,LEN(BA90)&lt;&gt;1),"",AW90&amp;BA90)</x:f>
      </x:c>
      <x:c r="BC90" s="61" t="str">
        <x:f>IF(OR(A90="",AQ90=0),"",(COUNT(BI90:INDEX(BI90:CR90,1,'Настройки'!$B$3))-COUNT(CS90:INDEX(CS90:EB90,1,'Настройки'!$B$3)))/AQ90)</x:f>
      </x:c>
      <x:c r="BD90" s="64" t="str">
        <x:f>IF(OR(A90="",COUNT(CS90:INDEX(CS90:EB90,1,'Настройки'!$B$3))=0),"",AQ90/COUNT(CS90:INDEX(CS90:EB90,1,'Настройки'!$B$3)))</x:f>
      </x:c>
      <x:c r="BE90" s="64" t="str">
        <x:f>IF(OR(A90="",COUNT(CS90:INDEX(CS90:EB90,1,'Настройки'!$B$3))=0),"",IF(AVERAGE(CS90:INDEX(CS90:EB90,1,'Настройки'!$B$3))=0,"",(STDEVP(CS90:INDEX(CS90:EB90,1,'Настройки'!$B$3))/ABS(AVERAGE(CS90:INDEX(CS90:EB90,1,'Настройки'!$B$3))))^2))</x:f>
      </x:c>
      <x:c r="BF90" s="49" t="str">
        <x:f>IF(A90="","",IF(AQ90&lt;3,"Недостаточно",IF(AQ90&lt;6,"Предварительный","Обычный")))</x:f>
      </x:c>
      <x:c r="BG90" s="49" t="str">
        <x:f>IF(A90="","",IF(COUNTIF(F90:INDEX(F90:AO90,1,'Настройки'!$B$3),"&lt;0")&gt;0,IF('Настройки'!$B$10="Блокировать","Отрицательный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"),"")&amp;IF(AQ90&lt;3,"Недостаточно истории. ",IF(AQ90&lt;6,"Предварительная классификация. ",""))&amp;IF(AX90=0,"Нет спроса за горизонт. ","")&amp;IF(AZ90&gt;'Настройки'!$B$11,"Экстремальная вариативность. ",""))</x:f>
      </x:c>
      <x:c r="BH90" s="49" t="str">
        <x:f>IF(A90="","",IFERROR(VLOOKUP(BB90,'Настройки'!$D$3:$E$11,2,FALSE),"Сначала проверьте исходные данные и историю спроса.")&amp;" Уточните срок поставки, MOQ и критичность.")</x:f>
      </x:c>
      <x:c r="BI90" s="50" t="str">
        <x:f>IF(1&gt;'Настройки'!$B$3,"",IF(ISBLANK(F90),IF('Настройки'!$B$9="Нулевой спрос",0,""),IF(F90&lt;0,IF('Настройки'!$B$10="Исключить","",IF('Настройки'!$B$10="Абсолютные значения",ABS(F90),F90)),F90)))</x:f>
      </x:c>
      <x:c r="BJ90" s="50" t="str">
        <x:f>IF(2&gt;'Настройки'!$B$3,"",IF(ISBLANK(G90),IF('Настройки'!$B$9="Нулевой спрос",0,""),IF(G90&lt;0,IF('Настройки'!$B$10="Исключить","",IF('Настройки'!$B$10="Абсолютные значения",ABS(G90),G90)),G90)))</x:f>
      </x:c>
      <x:c r="BK90" s="50" t="str">
        <x:f>IF(3&gt;'Настройки'!$B$3,"",IF(ISBLANK(H90),IF('Настройки'!$B$9="Нулевой спрос",0,""),IF(H90&lt;0,IF('Настройки'!$B$10="Исключить","",IF('Настройки'!$B$10="Абсолютные значения",ABS(H90),H90)),H90)))</x:f>
      </x:c>
      <x:c r="BL90" s="50" t="str">
        <x:f>IF(4&gt;'Настройки'!$B$3,"",IF(ISBLANK(I90),IF('Настройки'!$B$9="Нулевой спрос",0,""),IF(I90&lt;0,IF('Настройки'!$B$10="Исключить","",IF('Настройки'!$B$10="Абсолютные значения",ABS(I90),I90)),I90)))</x:f>
      </x:c>
      <x:c r="BM90" s="50" t="str">
        <x:f>IF(5&gt;'Настройки'!$B$3,"",IF(ISBLANK(J90),IF('Настройки'!$B$9="Нулевой спрос",0,""),IF(J90&lt;0,IF('Настройки'!$B$10="Исключить","",IF('Настройки'!$B$10="Абсолютные значения",ABS(J90),J90)),J90)))</x:f>
      </x:c>
      <x:c r="BN90" s="50" t="str">
        <x:f>IF(6&gt;'Настройки'!$B$3,"",IF(ISBLANK(K90),IF('Настройки'!$B$9="Нулевой спрос",0,""),IF(K90&lt;0,IF('Настройки'!$B$10="Исключить","",IF('Настройки'!$B$10="Абсолютные значения",ABS(K90),K90)),K90)))</x:f>
      </x:c>
      <x:c r="BO90" s="50" t="str">
        <x:f>IF(7&gt;'Настройки'!$B$3,"",IF(ISBLANK(L90),IF('Настройки'!$B$9="Нулевой спрос",0,""),IF(L90&lt;0,IF('Настройки'!$B$10="Исключить","",IF('Настройки'!$B$10="Абсолютные значения",ABS(L90),L90)),L90)))</x:f>
      </x:c>
      <x:c r="BP90" s="50" t="str">
        <x:f>IF(8&gt;'Настройки'!$B$3,"",IF(ISBLANK(M90),IF('Настройки'!$B$9="Нулевой спрос",0,""),IF(M90&lt;0,IF('Настройки'!$B$10="Исключить","",IF('Настройки'!$B$10="Абсолютные значения",ABS(M90),M90)),M90)))</x:f>
      </x:c>
      <x:c r="BQ90" s="50" t="str">
        <x:f>IF(9&gt;'Настройки'!$B$3,"",IF(ISBLANK(N90),IF('Настройки'!$B$9="Нулевой спрос",0,""),IF(N90&lt;0,IF('Настройки'!$B$10="Исключить","",IF('Настройки'!$B$10="Абсолютные значения",ABS(N90),N90)),N90)))</x:f>
      </x:c>
      <x:c r="BR90" s="50" t="str">
        <x:f>IF(10&gt;'Настройки'!$B$3,"",IF(ISBLANK(O90),IF('Настройки'!$B$9="Нулевой спрос",0,""),IF(O90&lt;0,IF('Настройки'!$B$10="Исключить","",IF('Настройки'!$B$10="Абсолютные значения",ABS(O90),O90)),O90)))</x:f>
      </x:c>
      <x:c r="BS90" s="50" t="str">
        <x:f>IF(11&gt;'Настройки'!$B$3,"",IF(ISBLANK(P90),IF('Настройки'!$B$9="Нулевой спрос",0,""),IF(P90&lt;0,IF('Настройки'!$B$10="Исключить","",IF('Настройки'!$B$10="Абсолютные значения",ABS(P90),P90)),P90)))</x:f>
      </x:c>
      <x:c r="BT90" s="50" t="str">
        <x:f>IF(12&gt;'Настройки'!$B$3,"",IF(ISBLANK(Q90),IF('Настройки'!$B$9="Нулевой спрос",0,""),IF(Q90&lt;0,IF('Настройки'!$B$10="Исключить","",IF('Настройки'!$B$10="Абсолютные значения",ABS(Q90),Q90)),Q90)))</x:f>
      </x:c>
      <x:c r="BU90" s="50" t="str">
        <x:f>IF(13&gt;'Настройки'!$B$3,"",IF(ISBLANK(R90),IF('Настройки'!$B$9="Нулевой спрос",0,""),IF(R90&lt;0,IF('Настройки'!$B$10="Исключить","",IF('Настройки'!$B$10="Абсолютные значения",ABS(R90),R90)),R90)))</x:f>
      </x:c>
      <x:c r="BV90" s="50" t="str">
        <x:f>IF(14&gt;'Настройки'!$B$3,"",IF(ISBLANK(S90),IF('Настройки'!$B$9="Нулевой спрос",0,""),IF(S90&lt;0,IF('Настройки'!$B$10="Исключить","",IF('Настройки'!$B$10="Абсолютные значения",ABS(S90),S90)),S90)))</x:f>
      </x:c>
      <x:c r="BW90" s="50" t="str">
        <x:f>IF(15&gt;'Настройки'!$B$3,"",IF(ISBLANK(T90),IF('Настройки'!$B$9="Нулевой спрос",0,""),IF(T90&lt;0,IF('Настройки'!$B$10="Исключить","",IF('Настройки'!$B$10="Абсолютные значения",ABS(T90),T90)),T90)))</x:f>
      </x:c>
      <x:c r="BX90" s="50" t="str">
        <x:f>IF(16&gt;'Настройки'!$B$3,"",IF(ISBLANK(U90),IF('Настройки'!$B$9="Нулевой спрос",0,""),IF(U90&lt;0,IF('Настройки'!$B$10="Исключить","",IF('Настройки'!$B$10="Абсолютные значения",ABS(U90),U90)),U90)))</x:f>
      </x:c>
      <x:c r="BY90" s="50" t="str">
        <x:f>IF(17&gt;'Настройки'!$B$3,"",IF(ISBLANK(V90),IF('Настройки'!$B$9="Нулевой спрос",0,""),IF(V90&lt;0,IF('Настройки'!$B$10="Исключить","",IF('Настройки'!$B$10="Абсолютные значения",ABS(V90),V90)),V90)))</x:f>
      </x:c>
      <x:c r="BZ90" s="50" t="str">
        <x:f>IF(18&gt;'Настройки'!$B$3,"",IF(ISBLANK(W90),IF('Настройки'!$B$9="Нулевой спрос",0,""),IF(W90&lt;0,IF('Настройки'!$B$10="Исключить","",IF('Настройки'!$B$10="Абсолютные значения",ABS(W90),W90)),W90)))</x:f>
      </x:c>
      <x:c r="CA90" s="50" t="str">
        <x:f>IF(19&gt;'Настройки'!$B$3,"",IF(ISBLANK(X90),IF('Настройки'!$B$9="Нулевой спрос",0,""),IF(X90&lt;0,IF('Настройки'!$B$10="Исключить","",IF('Настройки'!$B$10="Абсолютные значения",ABS(X90),X90)),X90)))</x:f>
      </x:c>
      <x:c r="CB90" s="50" t="str">
        <x:f>IF(20&gt;'Настройки'!$B$3,"",IF(ISBLANK(Y90),IF('Настройки'!$B$9="Нулевой спрос",0,""),IF(Y90&lt;0,IF('Настройки'!$B$10="Исключить","",IF('Настройки'!$B$10="Абсолютные значения",ABS(Y90),Y90)),Y90)))</x:f>
      </x:c>
      <x:c r="CC90" s="50" t="str">
        <x:f>IF(21&gt;'Настройки'!$B$3,"",IF(ISBLANK(Z90),IF('Настройки'!$B$9="Нулевой спрос",0,""),IF(Z90&lt;0,IF('Настройки'!$B$10="Исключить","",IF('Настройки'!$B$10="Абсолютные значения",ABS(Z90),Z90)),Z90)))</x:f>
      </x:c>
      <x:c r="CD90" s="50" t="str">
        <x:f>IF(22&gt;'Настройки'!$B$3,"",IF(ISBLANK(AA90),IF('Настройки'!$B$9="Нулевой спрос",0,""),IF(AA90&lt;0,IF('Настройки'!$B$10="Исключить","",IF('Настройки'!$B$10="Абсолютные значения",ABS(AA90),AA90)),AA90)))</x:f>
      </x:c>
      <x:c r="CE90" s="50" t="str">
        <x:f>IF(23&gt;'Настройки'!$B$3,"",IF(ISBLANK(AB90),IF('Настройки'!$B$9="Нулевой спрос",0,""),IF(AB90&lt;0,IF('Настройки'!$B$10="Исключить","",IF('Настройки'!$B$10="Абсолютные значения",ABS(AB90),AB90)),AB90)))</x:f>
      </x:c>
      <x:c r="CF90" s="50" t="str">
        <x:f>IF(24&gt;'Настройки'!$B$3,"",IF(ISBLANK(AC90),IF('Настройки'!$B$9="Нулевой спрос",0,""),IF(AC90&lt;0,IF('Настройки'!$B$10="Исключить","",IF('Настройки'!$B$10="Абсолютные значения",ABS(AC90),AC90)),AC90)))</x:f>
      </x:c>
      <x:c r="CG90" s="50" t="str">
        <x:f>IF(25&gt;'Настройки'!$B$3,"",IF(ISBLANK(AD90),IF('Настройки'!$B$9="Нулевой спрос",0,""),IF(AD90&lt;0,IF('Настройки'!$B$10="Исключить","",IF('Настройки'!$B$10="Абсолютные значения",ABS(AD90),AD90)),AD90)))</x:f>
      </x:c>
      <x:c r="CH90" s="50" t="str">
        <x:f>IF(26&gt;'Настройки'!$B$3,"",IF(ISBLANK(AE90),IF('Настройки'!$B$9="Нулевой спрос",0,""),IF(AE90&lt;0,IF('Настройки'!$B$10="Исключить","",IF('Настройки'!$B$10="Абсолютные значения",ABS(AE90),AE90)),AE90)))</x:f>
      </x:c>
      <x:c r="CI90" s="50" t="str">
        <x:f>IF(27&gt;'Настройки'!$B$3,"",IF(ISBLANK(AF90),IF('Настройки'!$B$9="Нулевой спрос",0,""),IF(AF90&lt;0,IF('Настройки'!$B$10="Исключить","",IF('Настройки'!$B$10="Абсолютные значения",ABS(AF90),AF90)),AF90)))</x:f>
      </x:c>
      <x:c r="CJ90" s="50" t="str">
        <x:f>IF(28&gt;'Настройки'!$B$3,"",IF(ISBLANK(AG90),IF('Настройки'!$B$9="Нулевой спрос",0,""),IF(AG90&lt;0,IF('Настройки'!$B$10="Исключить","",IF('Настройки'!$B$10="Абсолютные значения",ABS(AG90),AG90)),AG90)))</x:f>
      </x:c>
      <x:c r="CK90" s="50" t="str">
        <x:f>IF(29&gt;'Настройки'!$B$3,"",IF(ISBLANK(AH90),IF('Настройки'!$B$9="Нулевой спрос",0,""),IF(AH90&lt;0,IF('Настройки'!$B$10="Исключить","",IF('Настройки'!$B$10="Абсолютные значения",ABS(AH90),AH90)),AH90)))</x:f>
      </x:c>
      <x:c r="CL90" s="50" t="str">
        <x:f>IF(30&gt;'Настройки'!$B$3,"",IF(ISBLANK(AI90),IF('Настройки'!$B$9="Нулевой спрос",0,""),IF(AI90&lt;0,IF('Настройки'!$B$10="Исключить","",IF('Настройки'!$B$10="Абсолютные значения",ABS(AI90),AI90)),AI90)))</x:f>
      </x:c>
      <x:c r="CM90" s="50" t="str">
        <x:f>IF(31&gt;'Настройки'!$B$3,"",IF(ISBLANK(AJ90),IF('Настройки'!$B$9="Нулевой спрос",0,""),IF(AJ90&lt;0,IF('Настройки'!$B$10="Исключить","",IF('Настройки'!$B$10="Абсолютные значения",ABS(AJ90),AJ90)),AJ90)))</x:f>
      </x:c>
      <x:c r="CN90" s="50" t="str">
        <x:f>IF(32&gt;'Настройки'!$B$3,"",IF(ISBLANK(AK90),IF('Настройки'!$B$9="Нулевой спрос",0,""),IF(AK90&lt;0,IF('Настройки'!$B$10="Исключить","",IF('Настройки'!$B$10="Абсолютные значения",ABS(AK90),AK90)),AK90)))</x:f>
      </x:c>
      <x:c r="CO90" s="50" t="str">
        <x:f>IF(33&gt;'Настройки'!$B$3,"",IF(ISBLANK(AL90),IF('Настройки'!$B$9="Нулевой спрос",0,""),IF(AL90&lt;0,IF('Настройки'!$B$10="Исключить","",IF('Настройки'!$B$10="Абсолютные значения",ABS(AL90),AL90)),AL90)))</x:f>
      </x:c>
      <x:c r="CP90" s="50" t="str">
        <x:f>IF(34&gt;'Настройки'!$B$3,"",IF(ISBLANK(AM90),IF('Настройки'!$B$9="Нулевой спрос",0,""),IF(AM90&lt;0,IF('Настройки'!$B$10="Исключить","",IF('Настройки'!$B$10="Абсолютные значения",ABS(AM90),AM90)),AM90)))</x:f>
      </x:c>
      <x:c r="CQ90" s="50" t="str">
        <x:f>IF(35&gt;'Настройки'!$B$3,"",IF(ISBLANK(AN90),IF('Настройки'!$B$9="Нулевой спрос",0,""),IF(AN90&lt;0,IF('Настройки'!$B$10="Исключить","",IF('Настройки'!$B$10="Абсолютные значения",ABS(AN90),AN90)),AN90)))</x:f>
      </x:c>
      <x:c r="CR90" s="50" t="str">
        <x:f>IF(36&gt;'Настройки'!$B$3,"",IF(ISBLANK(AO90),IF('Настройки'!$B$9="Нулевой спрос",0,""),IF(AO90&lt;0,IF('Настройки'!$B$10="Исключить","",IF('Настройки'!$B$10="Абсолютные значения",ABS(AO90),AO90)),AO90)))</x:f>
      </x:c>
      <x:c r="CS90" s="50" t="str">
        <x:f>IF(OR(1&gt;'Настройки'!$B$3,ISBLANK(BI90),BI90=0),"",BI90)</x:f>
      </x:c>
      <x:c r="CT90" s="50" t="str">
        <x:f>IF(OR(2&gt;'Настройки'!$B$3,ISBLANK(BJ90),BJ90=0),"",BJ90)</x:f>
      </x:c>
      <x:c r="CU90" s="50" t="str">
        <x:f>IF(OR(3&gt;'Настройки'!$B$3,ISBLANK(BK90),BK90=0),"",BK90)</x:f>
      </x:c>
      <x:c r="CV90" s="50" t="str">
        <x:f>IF(OR(4&gt;'Настройки'!$B$3,ISBLANK(BL90),BL90=0),"",BL90)</x:f>
      </x:c>
      <x:c r="CW90" s="50" t="str">
        <x:f>IF(OR(5&gt;'Настройки'!$B$3,ISBLANK(BM90),BM90=0),"",BM90)</x:f>
      </x:c>
      <x:c r="CX90" s="50" t="str">
        <x:f>IF(OR(6&gt;'Настройки'!$B$3,ISBLANK(BN90),BN90=0),"",BN90)</x:f>
      </x:c>
      <x:c r="CY90" s="50" t="str">
        <x:f>IF(OR(7&gt;'Настройки'!$B$3,ISBLANK(BO90),BO90=0),"",BO90)</x:f>
      </x:c>
      <x:c r="CZ90" s="50" t="str">
        <x:f>IF(OR(8&gt;'Настройки'!$B$3,ISBLANK(BP90),BP90=0),"",BP90)</x:f>
      </x:c>
      <x:c r="DA90" s="50" t="str">
        <x:f>IF(OR(9&gt;'Настройки'!$B$3,ISBLANK(BQ90),BQ90=0),"",BQ90)</x:f>
      </x:c>
      <x:c r="DB90" s="50" t="str">
        <x:f>IF(OR(10&gt;'Настройки'!$B$3,ISBLANK(BR90),BR90=0),"",BR90)</x:f>
      </x:c>
      <x:c r="DC90" s="50" t="str">
        <x:f>IF(OR(11&gt;'Настройки'!$B$3,ISBLANK(BS90),BS90=0),"",BS90)</x:f>
      </x:c>
      <x:c r="DD90" s="50" t="str">
        <x:f>IF(OR(12&gt;'Настройки'!$B$3,ISBLANK(BT90),BT90=0),"",BT90)</x:f>
      </x:c>
      <x:c r="DE90" s="50" t="str">
        <x:f>IF(OR(13&gt;'Настройки'!$B$3,ISBLANK(BU90),BU90=0),"",BU90)</x:f>
      </x:c>
      <x:c r="DF90" s="50" t="str">
        <x:f>IF(OR(14&gt;'Настройки'!$B$3,ISBLANK(BV90),BV90=0),"",BV90)</x:f>
      </x:c>
      <x:c r="DG90" s="50" t="str">
        <x:f>IF(OR(15&gt;'Настройки'!$B$3,ISBLANK(BW90),BW90=0),"",BW90)</x:f>
      </x:c>
      <x:c r="DH90" s="50" t="str">
        <x:f>IF(OR(16&gt;'Настройки'!$B$3,ISBLANK(BX90),BX90=0),"",BX90)</x:f>
      </x:c>
      <x:c r="DI90" s="50" t="str">
        <x:f>IF(OR(17&gt;'Настройки'!$B$3,ISBLANK(BY90),BY90=0),"",BY90)</x:f>
      </x:c>
      <x:c r="DJ90" s="50" t="str">
        <x:f>IF(OR(18&gt;'Настройки'!$B$3,ISBLANK(BZ90),BZ90=0),"",BZ90)</x:f>
      </x:c>
      <x:c r="DK90" s="50" t="str">
        <x:f>IF(OR(19&gt;'Настройки'!$B$3,ISBLANK(CA90),CA90=0),"",CA90)</x:f>
      </x:c>
      <x:c r="DL90" s="50" t="str">
        <x:f>IF(OR(20&gt;'Настройки'!$B$3,ISBLANK(CB90),CB90=0),"",CB90)</x:f>
      </x:c>
      <x:c r="DM90" s="50" t="str">
        <x:f>IF(OR(21&gt;'Настройки'!$B$3,ISBLANK(CC90),CC90=0),"",CC90)</x:f>
      </x:c>
      <x:c r="DN90" s="50" t="str">
        <x:f>IF(OR(22&gt;'Настройки'!$B$3,ISBLANK(CD90),CD90=0),"",CD90)</x:f>
      </x:c>
      <x:c r="DO90" s="50" t="str">
        <x:f>IF(OR(23&gt;'Настройки'!$B$3,ISBLANK(CE90),CE90=0),"",CE90)</x:f>
      </x:c>
      <x:c r="DP90" s="50" t="str">
        <x:f>IF(OR(24&gt;'Настройки'!$B$3,ISBLANK(CF90),CF90=0),"",CF90)</x:f>
      </x:c>
      <x:c r="DQ90" s="50" t="str">
        <x:f>IF(OR(25&gt;'Настройки'!$B$3,ISBLANK(CG90),CG90=0),"",CG90)</x:f>
      </x:c>
      <x:c r="DR90" s="50" t="str">
        <x:f>IF(OR(26&gt;'Настройки'!$B$3,ISBLANK(CH90),CH90=0),"",CH90)</x:f>
      </x:c>
      <x:c r="DS90" s="50" t="str">
        <x:f>IF(OR(27&gt;'Настройки'!$B$3,ISBLANK(CI90),CI90=0),"",CI90)</x:f>
      </x:c>
      <x:c r="DT90" s="50" t="str">
        <x:f>IF(OR(28&gt;'Настройки'!$B$3,ISBLANK(CJ90),CJ90=0),"",CJ90)</x:f>
      </x:c>
      <x:c r="DU90" s="50" t="str">
        <x:f>IF(OR(29&gt;'Настройки'!$B$3,ISBLANK(CK90),CK90=0),"",CK90)</x:f>
      </x:c>
      <x:c r="DV90" s="50" t="str">
        <x:f>IF(OR(30&gt;'Настройки'!$B$3,ISBLANK(CL90),CL90=0),"",CL90)</x:f>
      </x:c>
      <x:c r="DW90" s="50" t="str">
        <x:f>IF(OR(31&gt;'Настройки'!$B$3,ISBLANK(CM90),CM90=0),"",CM90)</x:f>
      </x:c>
      <x:c r="DX90" s="50" t="str">
        <x:f>IF(OR(32&gt;'Настройки'!$B$3,ISBLANK(CN90),CN90=0),"",CN90)</x:f>
      </x:c>
      <x:c r="DY90" s="50" t="str">
        <x:f>IF(OR(33&gt;'Настройки'!$B$3,ISBLANK(CO90),CO90=0),"",CO90)</x:f>
      </x:c>
      <x:c r="DZ90" s="50" t="str">
        <x:f>IF(OR(34&gt;'Настройки'!$B$3,ISBLANK(CP90),CP90=0),"",CP90)</x:f>
      </x:c>
      <x:c r="EA90" s="50" t="str">
        <x:f>IF(OR(35&gt;'Настройки'!$B$3,ISBLANK(CQ90),CQ90=0),"",CQ90)</x:f>
      </x:c>
      <x:c r="EB90" s="50" t="str">
        <x:f>IF(OR(36&gt;'Настройки'!$B$3,ISBLANK(CR90),CR90=0),"",CR90)</x:f>
      </x:c>
      <x:c r="EC90" s="50" t="str">
        <x:f>IF(A90="","",IF(OR(BB90="AZ",BB90="BZ"),10000+ROW(),IF(AZ90&gt;'Настройки'!$B$11,20000+ROW(),IF(BF90&lt;&gt;"Обычный",30000+ROW(),IF(AX90&lt;=0,40000+ROW(),"")))))</x:f>
      </x:c>
      <x:c r="ED90" s="50" t="str">
        <x:f>IF(EC90="","",COUNTIFS($EC$2:$EC$1001,"&gt;0",$EC$2:$EC$1001,"&lt;"&amp;EC90)+1)</x:f>
      </x:c>
    </x:row>
    <x:row r="91">
      <x:c r="A91" s="115"/>
      <x:c r="B91" s="115"/>
      <x:c r="C91" s="115"/>
      <x:c r="D91" s="118"/>
      <x:c r="E91" s="118"/>
      <x:c r="F91" s="118"/>
      <x:c r="G91" s="118"/>
      <x:c r="H91" s="118"/>
      <x:c r="I91" s="118"/>
      <x:c r="J91" s="118"/>
      <x:c r="K91" s="118"/>
      <x:c r="L91" s="118"/>
      <x:c r="M91" s="118"/>
      <x:c r="N91" s="118"/>
      <x:c r="O91" s="118"/>
      <x:c r="P91" s="118"/>
      <x:c r="Q91" s="118"/>
      <x:c r="R91" s="118"/>
      <x:c r="S91" s="118"/>
      <x:c r="T91" s="118"/>
      <x:c r="U91" s="118"/>
      <x:c r="V91" s="118"/>
      <x:c r="W91" s="118"/>
      <x:c r="X91" s="118"/>
      <x:c r="Y91" s="118"/>
      <x:c r="Z91" s="118"/>
      <x:c r="AA91" s="118"/>
      <x:c r="AB91" s="118"/>
      <x:c r="AC91" s="118"/>
      <x:c r="AD91" s="118"/>
      <x:c r="AE91" s="118"/>
      <x:c r="AF91" s="118"/>
      <x:c r="AG91" s="118"/>
      <x:c r="AH91" s="118"/>
      <x:c r="AI91" s="118"/>
      <x:c r="AJ91" s="118"/>
      <x:c r="AK91" s="118"/>
      <x:c r="AL91" s="118"/>
      <x:c r="AM91" s="118"/>
      <x:c r="AN91" s="118"/>
      <x:c r="AO91" s="118"/>
      <x:c r="AP91" s="115"/>
      <x:c r="AQ91" s="49" t="str">
        <x:f>IF(A91="","",COUNT(BI91:INDEX(BI91:CR91,1,'Настройки'!$B$3)))</x:f>
      </x:c>
      <x:c r="AR91" s="49" t="str">
        <x:f>IF(A91="","",SUM(BI91:INDEX(BI91:CR91,1,'Настройки'!$B$3)))</x:f>
      </x:c>
      <x:c r="AS91" s="58" t="str">
        <x:f>IF(A91="","",IF('Настройки'!$B$4="Стоимость потребления",AR91*D91,IF('Настройки'!$B$4="Количество",AR91,E91)))</x:f>
      </x:c>
      <x:c r="AT91" s="61" t="str">
        <x:f>IF(OR(A91="",AS91&lt;0,SUM($AS$2:$AS$1001)&lt;=0),"",AS91/SUM($AS$2:$AS$1001))</x:f>
      </x:c>
      <x:c r="AU91" s="61" t="str">
        <x:f>IF(OR(A91="",AS91&lt;0,SUM($AS$2:$AS$1001)&lt;=0),"",SUMIFS($AS$2:$AS$1001,$AS$2:$AS$1001,"&gt;"&amp;AS91)/SUM($AS$2:$AS$1001))</x:f>
      </x:c>
      <x:c r="AV91" s="61" t="str">
        <x:f>IF(OR(A91="",AS91&lt;0,SUM($AS$2:$AS$1001)&lt;=0),"",SUMIFS($AS$2:$AS$1001,$AS$2:$AS$1001,"&gt;="&amp;AS91)/SUM($AS$2:$AS$1001))</x:f>
      </x:c>
      <x:c r="AW91" s="49" t="str">
        <x:f>IF(A91="","",IF(SUM($AS$2:$AS$1001)&lt;=0,"Не определён",IF(AS91&lt;0,"Исключение",IF(AU91&lt;'Настройки'!$B$5,"A",IF(AU91&lt;'Настройки'!$B$6,"B","C")))))</x:f>
      </x:c>
      <x:c r="AX91" s="58" t="str">
        <x:f>IF(A91="","",IF(AQ91=0,"",AVERAGE(BI91:INDEX(BI91:CR91,1,'Настройки'!$B$3))))</x:f>
      </x:c>
      <x:c r="AY91" s="58" t="str">
        <x:f>IF(OR(A91="",AQ91=0),"",STDEVP(BI91:INDEX(BI91:CR91,1,'Настройки'!$B$3)))</x:f>
      </x:c>
      <x:c r="AZ91" s="61" t="str">
        <x:f>IF(OR(A91="",AQ91&lt;'Настройки'!$B$12,AX91&lt;=0,AND('Настройки'!$B$10="Блокировать",COUNTIF(F91:INDEX(F91:AO91,1,'Настройки'!$B$3),"&lt;0")&gt;0)),"",AY91/ABS(AX91))</x:f>
      </x:c>
      <x:c r="BA91" s="49" t="str">
        <x:f>IF(A91="","",IF(AND('Настройки'!$B$10="Блокировать",COUNTIF(F91:INDEX(F91:AO91,1,'Настройки'!$B$3),"&lt;0")&gt;0),"Не определён",IF(AQ91&lt;'Настройки'!$B$12,"Не определён",IF(AX91=0,"Нет спроса",IF(AX91&lt;0,"Не определён",IF(AZ91&lt;='Настройки'!$B$7,"X",IF(AZ91&lt;='Настройки'!$B$8,"Y","Z")))))))</x:f>
      </x:c>
      <x:c r="BB91" s="49" t="str">
        <x:f>IF(OR(A91="",LEN(AW91)&lt;&gt;1,LEN(BA91)&lt;&gt;1),"",AW91&amp;BA91)</x:f>
      </x:c>
      <x:c r="BC91" s="61" t="str">
        <x:f>IF(OR(A91="",AQ91=0),"",(COUNT(BI91:INDEX(BI91:CR91,1,'Настройки'!$B$3))-COUNT(CS91:INDEX(CS91:EB91,1,'Настройки'!$B$3)))/AQ91)</x:f>
      </x:c>
      <x:c r="BD91" s="64" t="str">
        <x:f>IF(OR(A91="",COUNT(CS91:INDEX(CS91:EB91,1,'Настройки'!$B$3))=0),"",AQ91/COUNT(CS91:INDEX(CS91:EB91,1,'Настройки'!$B$3)))</x:f>
      </x:c>
      <x:c r="BE91" s="64" t="str">
        <x:f>IF(OR(A91="",COUNT(CS91:INDEX(CS91:EB91,1,'Настройки'!$B$3))=0),"",IF(AVERAGE(CS91:INDEX(CS91:EB91,1,'Настройки'!$B$3))=0,"",(STDEVP(CS91:INDEX(CS91:EB91,1,'Настройки'!$B$3))/ABS(AVERAGE(CS91:INDEX(CS91:EB91,1,'Настройки'!$B$3))))^2))</x:f>
      </x:c>
      <x:c r="BF91" s="49" t="str">
        <x:f>IF(A91="","",IF(AQ91&lt;3,"Недостаточно",IF(AQ91&lt;6,"Предварительный","Обычный")))</x:f>
      </x:c>
      <x:c r="BG91" s="49" t="str">
        <x:f>IF(A91="","",IF(COUNTIF(F91:INDEX(F91:AO91,1,'Настройки'!$B$3),"&lt;0")&gt;0,IF('Настройки'!$B$10="Блокировать","Отрицательный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"),"")&amp;IF(AQ91&lt;3,"Недостаточно истории. ",IF(AQ91&lt;6,"Предварительная классификация. ",""))&amp;IF(AX91=0,"Нет спроса за горизонт. ","")&amp;IF(AZ91&gt;'Настройки'!$B$11,"Экстремальная вариативность. ",""))</x:f>
      </x:c>
      <x:c r="BH91" s="49" t="str">
        <x:f>IF(A91="","",IFERROR(VLOOKUP(BB91,'Настройки'!$D$3:$E$11,2,FALSE),"Сначала проверьте исходные данные и историю спроса.")&amp;" Уточните срок поставки, MOQ и критичность.")</x:f>
      </x:c>
      <x:c r="BI91" s="50" t="str">
        <x:f>IF(1&gt;'Настройки'!$B$3,"",IF(ISBLANK(F91),IF('Настройки'!$B$9="Нулевой спрос",0,""),IF(F91&lt;0,IF('Настройки'!$B$10="Исключить","",IF('Настройки'!$B$10="Абсолютные значения",ABS(F91),F91)),F91)))</x:f>
      </x:c>
      <x:c r="BJ91" s="50" t="str">
        <x:f>IF(2&gt;'Настройки'!$B$3,"",IF(ISBLANK(G91),IF('Настройки'!$B$9="Нулевой спрос",0,""),IF(G91&lt;0,IF('Настройки'!$B$10="Исключить","",IF('Настройки'!$B$10="Абсолютные значения",ABS(G91),G91)),G91)))</x:f>
      </x:c>
      <x:c r="BK91" s="50" t="str">
        <x:f>IF(3&gt;'Настройки'!$B$3,"",IF(ISBLANK(H91),IF('Настройки'!$B$9="Нулевой спрос",0,""),IF(H91&lt;0,IF('Настройки'!$B$10="Исключить","",IF('Настройки'!$B$10="Абсолютные значения",ABS(H91),H91)),H91)))</x:f>
      </x:c>
      <x:c r="BL91" s="50" t="str">
        <x:f>IF(4&gt;'Настройки'!$B$3,"",IF(ISBLANK(I91),IF('Настройки'!$B$9="Нулевой спрос",0,""),IF(I91&lt;0,IF('Настройки'!$B$10="Исключить","",IF('Настройки'!$B$10="Абсолютные значения",ABS(I91),I91)),I91)))</x:f>
      </x:c>
      <x:c r="BM91" s="50" t="str">
        <x:f>IF(5&gt;'Настройки'!$B$3,"",IF(ISBLANK(J91),IF('Настройки'!$B$9="Нулевой спрос",0,""),IF(J91&lt;0,IF('Настройки'!$B$10="Исключить","",IF('Настройки'!$B$10="Абсолютные значения",ABS(J91),J91)),J91)))</x:f>
      </x:c>
      <x:c r="BN91" s="50" t="str">
        <x:f>IF(6&gt;'Настройки'!$B$3,"",IF(ISBLANK(K91),IF('Настройки'!$B$9="Нулевой спрос",0,""),IF(K91&lt;0,IF('Настройки'!$B$10="Исключить","",IF('Настройки'!$B$10="Абсолютные значения",ABS(K91),K91)),K91)))</x:f>
      </x:c>
      <x:c r="BO91" s="50" t="str">
        <x:f>IF(7&gt;'Настройки'!$B$3,"",IF(ISBLANK(L91),IF('Настройки'!$B$9="Нулевой спрос",0,""),IF(L91&lt;0,IF('Настройки'!$B$10="Исключить","",IF('Настройки'!$B$10="Абсолютные значения",ABS(L91),L91)),L91)))</x:f>
      </x:c>
      <x:c r="BP91" s="50" t="str">
        <x:f>IF(8&gt;'Настройки'!$B$3,"",IF(ISBLANK(M91),IF('Настройки'!$B$9="Нулевой спрос",0,""),IF(M91&lt;0,IF('Настройки'!$B$10="Исключить","",IF('Настройки'!$B$10="Абсолютные значения",ABS(M91),M91)),M91)))</x:f>
      </x:c>
      <x:c r="BQ91" s="50" t="str">
        <x:f>IF(9&gt;'Настройки'!$B$3,"",IF(ISBLANK(N91),IF('Настройки'!$B$9="Нулевой спрос",0,""),IF(N91&lt;0,IF('Настройки'!$B$10="Исключить","",IF('Настройки'!$B$10="Абсолютные значения",ABS(N91),N91)),N91)))</x:f>
      </x:c>
      <x:c r="BR91" s="50" t="str">
        <x:f>IF(10&gt;'Настройки'!$B$3,"",IF(ISBLANK(O91),IF('Настройки'!$B$9="Нулевой спрос",0,""),IF(O91&lt;0,IF('Настройки'!$B$10="Исключить","",IF('Настройки'!$B$10="Абсолютные значения",ABS(O91),O91)),O91)))</x:f>
      </x:c>
      <x:c r="BS91" s="50" t="str">
        <x:f>IF(11&gt;'Настройки'!$B$3,"",IF(ISBLANK(P91),IF('Настройки'!$B$9="Нулевой спрос",0,""),IF(P91&lt;0,IF('Настройки'!$B$10="Исключить","",IF('Настройки'!$B$10="Абсолютные значения",ABS(P91),P91)),P91)))</x:f>
      </x:c>
      <x:c r="BT91" s="50" t="str">
        <x:f>IF(12&gt;'Настройки'!$B$3,"",IF(ISBLANK(Q91),IF('Настройки'!$B$9="Нулевой спрос",0,""),IF(Q91&lt;0,IF('Настройки'!$B$10="Исключить","",IF('Настройки'!$B$10="Абсолютные значения",ABS(Q91),Q91)),Q91)))</x:f>
      </x:c>
      <x:c r="BU91" s="50" t="str">
        <x:f>IF(13&gt;'Настройки'!$B$3,"",IF(ISBLANK(R91),IF('Настройки'!$B$9="Нулевой спрос",0,""),IF(R91&lt;0,IF('Настройки'!$B$10="Исключить","",IF('Настройки'!$B$10="Абсолютные значения",ABS(R91),R91)),R91)))</x:f>
      </x:c>
      <x:c r="BV91" s="50" t="str">
        <x:f>IF(14&gt;'Настройки'!$B$3,"",IF(ISBLANK(S91),IF('Настройки'!$B$9="Нулевой спрос",0,""),IF(S91&lt;0,IF('Настройки'!$B$10="Исключить","",IF('Настройки'!$B$10="Абсолютные значения",ABS(S91),S91)),S91)))</x:f>
      </x:c>
      <x:c r="BW91" s="50" t="str">
        <x:f>IF(15&gt;'Настройки'!$B$3,"",IF(ISBLANK(T91),IF('Настройки'!$B$9="Нулевой спрос",0,""),IF(T91&lt;0,IF('Настройки'!$B$10="Исключить","",IF('Настройки'!$B$10="Абсолютные значения",ABS(T91),T91)),T91)))</x:f>
      </x:c>
      <x:c r="BX91" s="50" t="str">
        <x:f>IF(16&gt;'Настройки'!$B$3,"",IF(ISBLANK(U91),IF('Настройки'!$B$9="Нулевой спрос",0,""),IF(U91&lt;0,IF('Настройки'!$B$10="Исключить","",IF('Настройки'!$B$10="Абсолютные значения",ABS(U91),U91)),U91)))</x:f>
      </x:c>
      <x:c r="BY91" s="50" t="str">
        <x:f>IF(17&gt;'Настройки'!$B$3,"",IF(ISBLANK(V91),IF('Настройки'!$B$9="Нулевой спрос",0,""),IF(V91&lt;0,IF('Настройки'!$B$10="Исключить","",IF('Настройки'!$B$10="Абсолютные значения",ABS(V91),V91)),V91)))</x:f>
      </x:c>
      <x:c r="BZ91" s="50" t="str">
        <x:f>IF(18&gt;'Настройки'!$B$3,"",IF(ISBLANK(W91),IF('Настройки'!$B$9="Нулевой спрос",0,""),IF(W91&lt;0,IF('Настройки'!$B$10="Исключить","",IF('Настройки'!$B$10="Абсолютные значения",ABS(W91),W91)),W91)))</x:f>
      </x:c>
      <x:c r="CA91" s="50" t="str">
        <x:f>IF(19&gt;'Настройки'!$B$3,"",IF(ISBLANK(X91),IF('Настройки'!$B$9="Нулевой спрос",0,""),IF(X91&lt;0,IF('Настройки'!$B$10="Исключить","",IF('Настройки'!$B$10="Абсолютные значения",ABS(X91),X91)),X91)))</x:f>
      </x:c>
      <x:c r="CB91" s="50" t="str">
        <x:f>IF(20&gt;'Настройки'!$B$3,"",IF(ISBLANK(Y91),IF('Настройки'!$B$9="Нулевой спрос",0,""),IF(Y91&lt;0,IF('Настройки'!$B$10="Исключить","",IF('Настройки'!$B$10="Абсолютные значения",ABS(Y91),Y91)),Y91)))</x:f>
      </x:c>
      <x:c r="CC91" s="50" t="str">
        <x:f>IF(21&gt;'Настройки'!$B$3,"",IF(ISBLANK(Z91),IF('Настройки'!$B$9="Нулевой спрос",0,""),IF(Z91&lt;0,IF('Настройки'!$B$10="Исключить","",IF('Настройки'!$B$10="Абсолютные значения",ABS(Z91),Z91)),Z91)))</x:f>
      </x:c>
      <x:c r="CD91" s="50" t="str">
        <x:f>IF(22&gt;'Настройки'!$B$3,"",IF(ISBLANK(AA91),IF('Настройки'!$B$9="Нулевой спрос",0,""),IF(AA91&lt;0,IF('Настройки'!$B$10="Исключить","",IF('Настройки'!$B$10="Абсолютные значения",ABS(AA91),AA91)),AA91)))</x:f>
      </x:c>
      <x:c r="CE91" s="50" t="str">
        <x:f>IF(23&gt;'Настройки'!$B$3,"",IF(ISBLANK(AB91),IF('Настройки'!$B$9="Нулевой спрос",0,""),IF(AB91&lt;0,IF('Настройки'!$B$10="Исключить","",IF('Настройки'!$B$10="Абсолютные значения",ABS(AB91),AB91)),AB91)))</x:f>
      </x:c>
      <x:c r="CF91" s="50" t="str">
        <x:f>IF(24&gt;'Настройки'!$B$3,"",IF(ISBLANK(AC91),IF('Настройки'!$B$9="Нулевой спрос",0,""),IF(AC91&lt;0,IF('Настройки'!$B$10="Исключить","",IF('Настройки'!$B$10="Абсолютные значения",ABS(AC91),AC91)),AC91)))</x:f>
      </x:c>
      <x:c r="CG91" s="50" t="str">
        <x:f>IF(25&gt;'Настройки'!$B$3,"",IF(ISBLANK(AD91),IF('Настройки'!$B$9="Нулевой спрос",0,""),IF(AD91&lt;0,IF('Настройки'!$B$10="Исключить","",IF('Настройки'!$B$10="Абсолютные значения",ABS(AD91),AD91)),AD91)))</x:f>
      </x:c>
      <x:c r="CH91" s="50" t="str">
        <x:f>IF(26&gt;'Настройки'!$B$3,"",IF(ISBLANK(AE91),IF('Настройки'!$B$9="Нулевой спрос",0,""),IF(AE91&lt;0,IF('Настройки'!$B$10="Исключить","",IF('Настройки'!$B$10="Абсолютные значения",ABS(AE91),AE91)),AE91)))</x:f>
      </x:c>
      <x:c r="CI91" s="50" t="str">
        <x:f>IF(27&gt;'Настройки'!$B$3,"",IF(ISBLANK(AF91),IF('Настройки'!$B$9="Нулевой спрос",0,""),IF(AF91&lt;0,IF('Настройки'!$B$10="Исключить","",IF('Настройки'!$B$10="Абсолютные значения",ABS(AF91),AF91)),AF91)))</x:f>
      </x:c>
      <x:c r="CJ91" s="50" t="str">
        <x:f>IF(28&gt;'Настройки'!$B$3,"",IF(ISBLANK(AG91),IF('Настройки'!$B$9="Нулевой спрос",0,""),IF(AG91&lt;0,IF('Настройки'!$B$10="Исключить","",IF('Настройки'!$B$10="Абсолютные значения",ABS(AG91),AG91)),AG91)))</x:f>
      </x:c>
      <x:c r="CK91" s="50" t="str">
        <x:f>IF(29&gt;'Настройки'!$B$3,"",IF(ISBLANK(AH91),IF('Настройки'!$B$9="Нулевой спрос",0,""),IF(AH91&lt;0,IF('Настройки'!$B$10="Исключить","",IF('Настройки'!$B$10="Абсолютные значения",ABS(AH91),AH91)),AH91)))</x:f>
      </x:c>
      <x:c r="CL91" s="50" t="str">
        <x:f>IF(30&gt;'Настройки'!$B$3,"",IF(ISBLANK(AI91),IF('Настройки'!$B$9="Нулевой спрос",0,""),IF(AI91&lt;0,IF('Настройки'!$B$10="Исключить","",IF('Настройки'!$B$10="Абсолютные значения",ABS(AI91),AI91)),AI91)))</x:f>
      </x:c>
      <x:c r="CM91" s="50" t="str">
        <x:f>IF(31&gt;'Настройки'!$B$3,"",IF(ISBLANK(AJ91),IF('Настройки'!$B$9="Нулевой спрос",0,""),IF(AJ91&lt;0,IF('Настройки'!$B$10="Исключить","",IF('Настройки'!$B$10="Абсолютные значения",ABS(AJ91),AJ91)),AJ91)))</x:f>
      </x:c>
      <x:c r="CN91" s="50" t="str">
        <x:f>IF(32&gt;'Настройки'!$B$3,"",IF(ISBLANK(AK91),IF('Настройки'!$B$9="Нулевой спрос",0,""),IF(AK91&lt;0,IF('Настройки'!$B$10="Исключить","",IF('Настройки'!$B$10="Абсолютные значения",ABS(AK91),AK91)),AK91)))</x:f>
      </x:c>
      <x:c r="CO91" s="50" t="str">
        <x:f>IF(33&gt;'Настройки'!$B$3,"",IF(ISBLANK(AL91),IF('Настройки'!$B$9="Нулевой спрос",0,""),IF(AL91&lt;0,IF('Настройки'!$B$10="Исключить","",IF('Настройки'!$B$10="Абсолютные значения",ABS(AL91),AL91)),AL91)))</x:f>
      </x:c>
      <x:c r="CP91" s="50" t="str">
        <x:f>IF(34&gt;'Настройки'!$B$3,"",IF(ISBLANK(AM91),IF('Настройки'!$B$9="Нулевой спрос",0,""),IF(AM91&lt;0,IF('Настройки'!$B$10="Исключить","",IF('Настройки'!$B$10="Абсолютные значения",ABS(AM91),AM91)),AM91)))</x:f>
      </x:c>
      <x:c r="CQ91" s="50" t="str">
        <x:f>IF(35&gt;'Настройки'!$B$3,"",IF(ISBLANK(AN91),IF('Настройки'!$B$9="Нулевой спрос",0,""),IF(AN91&lt;0,IF('Настройки'!$B$10="Исключить","",IF('Настройки'!$B$10="Абсолютные значения",ABS(AN91),AN91)),AN91)))</x:f>
      </x:c>
      <x:c r="CR91" s="50" t="str">
        <x:f>IF(36&gt;'Настройки'!$B$3,"",IF(ISBLANK(AO91),IF('Настройки'!$B$9="Нулевой спрос",0,""),IF(AO91&lt;0,IF('Настройки'!$B$10="Исключить","",IF('Настройки'!$B$10="Абсолютные значения",ABS(AO91),AO91)),AO91)))</x:f>
      </x:c>
      <x:c r="CS91" s="50" t="str">
        <x:f>IF(OR(1&gt;'Настройки'!$B$3,ISBLANK(BI91),BI91=0),"",BI91)</x:f>
      </x:c>
      <x:c r="CT91" s="50" t="str">
        <x:f>IF(OR(2&gt;'Настройки'!$B$3,ISBLANK(BJ91),BJ91=0),"",BJ91)</x:f>
      </x:c>
      <x:c r="CU91" s="50" t="str">
        <x:f>IF(OR(3&gt;'Настройки'!$B$3,ISBLANK(BK91),BK91=0),"",BK91)</x:f>
      </x:c>
      <x:c r="CV91" s="50" t="str">
        <x:f>IF(OR(4&gt;'Настройки'!$B$3,ISBLANK(BL91),BL91=0),"",BL91)</x:f>
      </x:c>
      <x:c r="CW91" s="50" t="str">
        <x:f>IF(OR(5&gt;'Настройки'!$B$3,ISBLANK(BM91),BM91=0),"",BM91)</x:f>
      </x:c>
      <x:c r="CX91" s="50" t="str">
        <x:f>IF(OR(6&gt;'Настройки'!$B$3,ISBLANK(BN91),BN91=0),"",BN91)</x:f>
      </x:c>
      <x:c r="CY91" s="50" t="str">
        <x:f>IF(OR(7&gt;'Настройки'!$B$3,ISBLANK(BO91),BO91=0),"",BO91)</x:f>
      </x:c>
      <x:c r="CZ91" s="50" t="str">
        <x:f>IF(OR(8&gt;'Настройки'!$B$3,ISBLANK(BP91),BP91=0),"",BP91)</x:f>
      </x:c>
      <x:c r="DA91" s="50" t="str">
        <x:f>IF(OR(9&gt;'Настройки'!$B$3,ISBLANK(BQ91),BQ91=0),"",BQ91)</x:f>
      </x:c>
      <x:c r="DB91" s="50" t="str">
        <x:f>IF(OR(10&gt;'Настройки'!$B$3,ISBLANK(BR91),BR91=0),"",BR91)</x:f>
      </x:c>
      <x:c r="DC91" s="50" t="str">
        <x:f>IF(OR(11&gt;'Настройки'!$B$3,ISBLANK(BS91),BS91=0),"",BS91)</x:f>
      </x:c>
      <x:c r="DD91" s="50" t="str">
        <x:f>IF(OR(12&gt;'Настройки'!$B$3,ISBLANK(BT91),BT91=0),"",BT91)</x:f>
      </x:c>
      <x:c r="DE91" s="50" t="str">
        <x:f>IF(OR(13&gt;'Настройки'!$B$3,ISBLANK(BU91),BU91=0),"",BU91)</x:f>
      </x:c>
      <x:c r="DF91" s="50" t="str">
        <x:f>IF(OR(14&gt;'Настройки'!$B$3,ISBLANK(BV91),BV91=0),"",BV91)</x:f>
      </x:c>
      <x:c r="DG91" s="50" t="str">
        <x:f>IF(OR(15&gt;'Настройки'!$B$3,ISBLANK(BW91),BW91=0),"",BW91)</x:f>
      </x:c>
      <x:c r="DH91" s="50" t="str">
        <x:f>IF(OR(16&gt;'Настройки'!$B$3,ISBLANK(BX91),BX91=0),"",BX91)</x:f>
      </x:c>
      <x:c r="DI91" s="50" t="str">
        <x:f>IF(OR(17&gt;'Настройки'!$B$3,ISBLANK(BY91),BY91=0),"",BY91)</x:f>
      </x:c>
      <x:c r="DJ91" s="50" t="str">
        <x:f>IF(OR(18&gt;'Настройки'!$B$3,ISBLANK(BZ91),BZ91=0),"",BZ91)</x:f>
      </x:c>
      <x:c r="DK91" s="50" t="str">
        <x:f>IF(OR(19&gt;'Настройки'!$B$3,ISBLANK(CA91),CA91=0),"",CA91)</x:f>
      </x:c>
      <x:c r="DL91" s="50" t="str">
        <x:f>IF(OR(20&gt;'Настройки'!$B$3,ISBLANK(CB91),CB91=0),"",CB91)</x:f>
      </x:c>
      <x:c r="DM91" s="50" t="str">
        <x:f>IF(OR(21&gt;'Настройки'!$B$3,ISBLANK(CC91),CC91=0),"",CC91)</x:f>
      </x:c>
      <x:c r="DN91" s="50" t="str">
        <x:f>IF(OR(22&gt;'Настройки'!$B$3,ISBLANK(CD91),CD91=0),"",CD91)</x:f>
      </x:c>
      <x:c r="DO91" s="50" t="str">
        <x:f>IF(OR(23&gt;'Настройки'!$B$3,ISBLANK(CE91),CE91=0),"",CE91)</x:f>
      </x:c>
      <x:c r="DP91" s="50" t="str">
        <x:f>IF(OR(24&gt;'Настройки'!$B$3,ISBLANK(CF91),CF91=0),"",CF91)</x:f>
      </x:c>
      <x:c r="DQ91" s="50" t="str">
        <x:f>IF(OR(25&gt;'Настройки'!$B$3,ISBLANK(CG91),CG91=0),"",CG91)</x:f>
      </x:c>
      <x:c r="DR91" s="50" t="str">
        <x:f>IF(OR(26&gt;'Настройки'!$B$3,ISBLANK(CH91),CH91=0),"",CH91)</x:f>
      </x:c>
      <x:c r="DS91" s="50" t="str">
        <x:f>IF(OR(27&gt;'Настройки'!$B$3,ISBLANK(CI91),CI91=0),"",CI91)</x:f>
      </x:c>
      <x:c r="DT91" s="50" t="str">
        <x:f>IF(OR(28&gt;'Настройки'!$B$3,ISBLANK(CJ91),CJ91=0),"",CJ91)</x:f>
      </x:c>
      <x:c r="DU91" s="50" t="str">
        <x:f>IF(OR(29&gt;'Настройки'!$B$3,ISBLANK(CK91),CK91=0),"",CK91)</x:f>
      </x:c>
      <x:c r="DV91" s="50" t="str">
        <x:f>IF(OR(30&gt;'Настройки'!$B$3,ISBLANK(CL91),CL91=0),"",CL91)</x:f>
      </x:c>
      <x:c r="DW91" s="50" t="str">
        <x:f>IF(OR(31&gt;'Настройки'!$B$3,ISBLANK(CM91),CM91=0),"",CM91)</x:f>
      </x:c>
      <x:c r="DX91" s="50" t="str">
        <x:f>IF(OR(32&gt;'Настройки'!$B$3,ISBLANK(CN91),CN91=0),"",CN91)</x:f>
      </x:c>
      <x:c r="DY91" s="50" t="str">
        <x:f>IF(OR(33&gt;'Настройки'!$B$3,ISBLANK(CO91),CO91=0),"",CO91)</x:f>
      </x:c>
      <x:c r="DZ91" s="50" t="str">
        <x:f>IF(OR(34&gt;'Настройки'!$B$3,ISBLANK(CP91),CP91=0),"",CP91)</x:f>
      </x:c>
      <x:c r="EA91" s="50" t="str">
        <x:f>IF(OR(35&gt;'Настройки'!$B$3,ISBLANK(CQ91),CQ91=0),"",CQ91)</x:f>
      </x:c>
      <x:c r="EB91" s="50" t="str">
        <x:f>IF(OR(36&gt;'Настройки'!$B$3,ISBLANK(CR91),CR91=0),"",CR91)</x:f>
      </x:c>
      <x:c r="EC91" s="50" t="str">
        <x:f>IF(A91="","",IF(OR(BB91="AZ",BB91="BZ"),10000+ROW(),IF(AZ91&gt;'Настройки'!$B$11,20000+ROW(),IF(BF91&lt;&gt;"Обычный",30000+ROW(),IF(AX91&lt;=0,40000+ROW(),"")))))</x:f>
      </x:c>
      <x:c r="ED91" s="50" t="str">
        <x:f>IF(EC91="","",COUNTIFS($EC$2:$EC$1001,"&gt;0",$EC$2:$EC$1001,"&lt;"&amp;EC91)+1)</x:f>
      </x:c>
    </x:row>
    <x:row r="92">
      <x:c r="A92" s="115"/>
      <x:c r="B92" s="115"/>
      <x:c r="C92" s="115"/>
      <x:c r="D92" s="118"/>
      <x:c r="E92" s="118"/>
      <x:c r="F92" s="118"/>
      <x:c r="G92" s="118"/>
      <x:c r="H92" s="118"/>
      <x:c r="I92" s="118"/>
      <x:c r="J92" s="118"/>
      <x:c r="K92" s="118"/>
      <x:c r="L92" s="118"/>
      <x:c r="M92" s="118"/>
      <x:c r="N92" s="118"/>
      <x:c r="O92" s="118"/>
      <x:c r="P92" s="118"/>
      <x:c r="Q92" s="118"/>
      <x:c r="R92" s="118"/>
      <x:c r="S92" s="118"/>
      <x:c r="T92" s="118"/>
      <x:c r="U92" s="118"/>
      <x:c r="V92" s="118"/>
      <x:c r="W92" s="118"/>
      <x:c r="X92" s="118"/>
      <x:c r="Y92" s="118"/>
      <x:c r="Z92" s="118"/>
      <x:c r="AA92" s="118"/>
      <x:c r="AB92" s="118"/>
      <x:c r="AC92" s="118"/>
      <x:c r="AD92" s="118"/>
      <x:c r="AE92" s="118"/>
      <x:c r="AF92" s="118"/>
      <x:c r="AG92" s="118"/>
      <x:c r="AH92" s="118"/>
      <x:c r="AI92" s="118"/>
      <x:c r="AJ92" s="118"/>
      <x:c r="AK92" s="118"/>
      <x:c r="AL92" s="118"/>
      <x:c r="AM92" s="118"/>
      <x:c r="AN92" s="118"/>
      <x:c r="AO92" s="118"/>
      <x:c r="AP92" s="115"/>
      <x:c r="AQ92" s="49" t="str">
        <x:f>IF(A92="","",COUNT(BI92:INDEX(BI92:CR92,1,'Настройки'!$B$3)))</x:f>
      </x:c>
      <x:c r="AR92" s="49" t="str">
        <x:f>IF(A92="","",SUM(BI92:INDEX(BI92:CR92,1,'Настройки'!$B$3)))</x:f>
      </x:c>
      <x:c r="AS92" s="58" t="str">
        <x:f>IF(A92="","",IF('Настройки'!$B$4="Стоимость потребления",AR92*D92,IF('Настройки'!$B$4="Количество",AR92,E92)))</x:f>
      </x:c>
      <x:c r="AT92" s="61" t="str">
        <x:f>IF(OR(A92="",AS92&lt;0,SUM($AS$2:$AS$1001)&lt;=0),"",AS92/SUM($AS$2:$AS$1001))</x:f>
      </x:c>
      <x:c r="AU92" s="61" t="str">
        <x:f>IF(OR(A92="",AS92&lt;0,SUM($AS$2:$AS$1001)&lt;=0),"",SUMIFS($AS$2:$AS$1001,$AS$2:$AS$1001,"&gt;"&amp;AS92)/SUM($AS$2:$AS$1001))</x:f>
      </x:c>
      <x:c r="AV92" s="61" t="str">
        <x:f>IF(OR(A92="",AS92&lt;0,SUM($AS$2:$AS$1001)&lt;=0),"",SUMIFS($AS$2:$AS$1001,$AS$2:$AS$1001,"&gt;="&amp;AS92)/SUM($AS$2:$AS$1001))</x:f>
      </x:c>
      <x:c r="AW92" s="49" t="str">
        <x:f>IF(A92="","",IF(SUM($AS$2:$AS$1001)&lt;=0,"Не определён",IF(AS92&lt;0,"Исключение",IF(AU92&lt;'Настройки'!$B$5,"A",IF(AU92&lt;'Настройки'!$B$6,"B","C")))))</x:f>
      </x:c>
      <x:c r="AX92" s="58" t="str">
        <x:f>IF(A92="","",IF(AQ92=0,"",AVERAGE(BI92:INDEX(BI92:CR92,1,'Настройки'!$B$3))))</x:f>
      </x:c>
      <x:c r="AY92" s="58" t="str">
        <x:f>IF(OR(A92="",AQ92=0),"",STDEVP(BI92:INDEX(BI92:CR92,1,'Настройки'!$B$3)))</x:f>
      </x:c>
      <x:c r="AZ92" s="61" t="str">
        <x:f>IF(OR(A92="",AQ92&lt;'Настройки'!$B$12,AX92&lt;=0,AND('Настройки'!$B$10="Блокировать",COUNTIF(F92:INDEX(F92:AO92,1,'Настройки'!$B$3),"&lt;0")&gt;0)),"",AY92/ABS(AX92))</x:f>
      </x:c>
      <x:c r="BA92" s="49" t="str">
        <x:f>IF(A92="","",IF(AND('Настройки'!$B$10="Блокировать",COUNTIF(F92:INDEX(F92:AO92,1,'Настройки'!$B$3),"&lt;0")&gt;0),"Не определён",IF(AQ92&lt;'Настройки'!$B$12,"Не определён",IF(AX92=0,"Нет спроса",IF(AX92&lt;0,"Не определён",IF(AZ92&lt;='Настройки'!$B$7,"X",IF(AZ92&lt;='Настройки'!$B$8,"Y","Z")))))))</x:f>
      </x:c>
      <x:c r="BB92" s="49" t="str">
        <x:f>IF(OR(A92="",LEN(AW92)&lt;&gt;1,LEN(BA92)&lt;&gt;1),"",AW92&amp;BA92)</x:f>
      </x:c>
      <x:c r="BC92" s="61" t="str">
        <x:f>IF(OR(A92="",AQ92=0),"",(COUNT(BI92:INDEX(BI92:CR92,1,'Настройки'!$B$3))-COUNT(CS92:INDEX(CS92:EB92,1,'Настройки'!$B$3)))/AQ92)</x:f>
      </x:c>
      <x:c r="BD92" s="64" t="str">
        <x:f>IF(OR(A92="",COUNT(CS92:INDEX(CS92:EB92,1,'Настройки'!$B$3))=0),"",AQ92/COUNT(CS92:INDEX(CS92:EB92,1,'Настройки'!$B$3)))</x:f>
      </x:c>
      <x:c r="BE92" s="64" t="str">
        <x:f>IF(OR(A92="",COUNT(CS92:INDEX(CS92:EB92,1,'Настройки'!$B$3))=0),"",IF(AVERAGE(CS92:INDEX(CS92:EB92,1,'Настройки'!$B$3))=0,"",(STDEVP(CS92:INDEX(CS92:EB92,1,'Настройки'!$B$3))/ABS(AVERAGE(CS92:INDEX(CS92:EB92,1,'Настройки'!$B$3))))^2))</x:f>
      </x:c>
      <x:c r="BF92" s="49" t="str">
        <x:f>IF(A92="","",IF(AQ92&lt;3,"Недостаточно",IF(AQ92&lt;6,"Предварительный","Обычный")))</x:f>
      </x:c>
      <x:c r="BG92" s="49" t="str">
        <x:f>IF(A92="","",IF(COUNTIF(F92:INDEX(F92:AO92,1,'Настройки'!$B$3),"&lt;0")&gt;0,IF('Настройки'!$B$10="Блокировать","Отрицательный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"),"")&amp;IF(AQ92&lt;3,"Недостаточно истории. ",IF(AQ92&lt;6,"Предварительная классификация. ",""))&amp;IF(AX92=0,"Нет спроса за горизонт. ","")&amp;IF(AZ92&gt;'Настройки'!$B$11,"Экстремальная вариативность. ",""))</x:f>
      </x:c>
      <x:c r="BH92" s="49" t="str">
        <x:f>IF(A92="","",IFERROR(VLOOKUP(BB92,'Настройки'!$D$3:$E$11,2,FALSE),"Сначала проверьте исходные данные и историю спроса.")&amp;" Уточните срок поставки, MOQ и критичность.")</x:f>
      </x:c>
      <x:c r="BI92" s="50" t="str">
        <x:f>IF(1&gt;'Настройки'!$B$3,"",IF(ISBLANK(F92),IF('Настройки'!$B$9="Нулевой спрос",0,""),IF(F92&lt;0,IF('Настройки'!$B$10="Исключить","",IF('Настройки'!$B$10="Абсолютные значения",ABS(F92),F92)),F92)))</x:f>
      </x:c>
      <x:c r="BJ92" s="50" t="str">
        <x:f>IF(2&gt;'Настройки'!$B$3,"",IF(ISBLANK(G92),IF('Настройки'!$B$9="Нулевой спрос",0,""),IF(G92&lt;0,IF('Настройки'!$B$10="Исключить","",IF('Настройки'!$B$10="Абсолютные значения",ABS(G92),G92)),G92)))</x:f>
      </x:c>
      <x:c r="BK92" s="50" t="str">
        <x:f>IF(3&gt;'Настройки'!$B$3,"",IF(ISBLANK(H92),IF('Настройки'!$B$9="Нулевой спрос",0,""),IF(H92&lt;0,IF('Настройки'!$B$10="Исключить","",IF('Настройки'!$B$10="Абсолютные значения",ABS(H92),H92)),H92)))</x:f>
      </x:c>
      <x:c r="BL92" s="50" t="str">
        <x:f>IF(4&gt;'Настройки'!$B$3,"",IF(ISBLANK(I92),IF('Настройки'!$B$9="Нулевой спрос",0,""),IF(I92&lt;0,IF('Настройки'!$B$10="Исключить","",IF('Настройки'!$B$10="Абсолютные значения",ABS(I92),I92)),I92)))</x:f>
      </x:c>
      <x:c r="BM92" s="50" t="str">
        <x:f>IF(5&gt;'Настройки'!$B$3,"",IF(ISBLANK(J92),IF('Настройки'!$B$9="Нулевой спрос",0,""),IF(J92&lt;0,IF('Настройки'!$B$10="Исключить","",IF('Настройки'!$B$10="Абсолютные значения",ABS(J92),J92)),J92)))</x:f>
      </x:c>
      <x:c r="BN92" s="50" t="str">
        <x:f>IF(6&gt;'Настройки'!$B$3,"",IF(ISBLANK(K92),IF('Настройки'!$B$9="Нулевой спрос",0,""),IF(K92&lt;0,IF('Настройки'!$B$10="Исключить","",IF('Настройки'!$B$10="Абсолютные значения",ABS(K92),K92)),K92)))</x:f>
      </x:c>
      <x:c r="BO92" s="50" t="str">
        <x:f>IF(7&gt;'Настройки'!$B$3,"",IF(ISBLANK(L92),IF('Настройки'!$B$9="Нулевой спрос",0,""),IF(L92&lt;0,IF('Настройки'!$B$10="Исключить","",IF('Настройки'!$B$10="Абсолютные значения",ABS(L92),L92)),L92)))</x:f>
      </x:c>
      <x:c r="BP92" s="50" t="str">
        <x:f>IF(8&gt;'Настройки'!$B$3,"",IF(ISBLANK(M92),IF('Настройки'!$B$9="Нулевой спрос",0,""),IF(M92&lt;0,IF('Настройки'!$B$10="Исключить","",IF('Настройки'!$B$10="Абсолютные значения",ABS(M92),M92)),M92)))</x:f>
      </x:c>
      <x:c r="BQ92" s="50" t="str">
        <x:f>IF(9&gt;'Настройки'!$B$3,"",IF(ISBLANK(N92),IF('Настройки'!$B$9="Нулевой спрос",0,""),IF(N92&lt;0,IF('Настройки'!$B$10="Исключить","",IF('Настройки'!$B$10="Абсолютные значения",ABS(N92),N92)),N92)))</x:f>
      </x:c>
      <x:c r="BR92" s="50" t="str">
        <x:f>IF(10&gt;'Настройки'!$B$3,"",IF(ISBLANK(O92),IF('Настройки'!$B$9="Нулевой спрос",0,""),IF(O92&lt;0,IF('Настройки'!$B$10="Исключить","",IF('Настройки'!$B$10="Абсолютные значения",ABS(O92),O92)),O92)))</x:f>
      </x:c>
      <x:c r="BS92" s="50" t="str">
        <x:f>IF(11&gt;'Настройки'!$B$3,"",IF(ISBLANK(P92),IF('Настройки'!$B$9="Нулевой спрос",0,""),IF(P92&lt;0,IF('Настройки'!$B$10="Исключить","",IF('Настройки'!$B$10="Абсолютные значения",ABS(P92),P92)),P92)))</x:f>
      </x:c>
      <x:c r="BT92" s="50" t="str">
        <x:f>IF(12&gt;'Настройки'!$B$3,"",IF(ISBLANK(Q92),IF('Настройки'!$B$9="Нулевой спрос",0,""),IF(Q92&lt;0,IF('Настройки'!$B$10="Исключить","",IF('Настройки'!$B$10="Абсолютные значения",ABS(Q92),Q92)),Q92)))</x:f>
      </x:c>
      <x:c r="BU92" s="50" t="str">
        <x:f>IF(13&gt;'Настройки'!$B$3,"",IF(ISBLANK(R92),IF('Настройки'!$B$9="Нулевой спрос",0,""),IF(R92&lt;0,IF('Настройки'!$B$10="Исключить","",IF('Настройки'!$B$10="Абсолютные значения",ABS(R92),R92)),R92)))</x:f>
      </x:c>
      <x:c r="BV92" s="50" t="str">
        <x:f>IF(14&gt;'Настройки'!$B$3,"",IF(ISBLANK(S92),IF('Настройки'!$B$9="Нулевой спрос",0,""),IF(S92&lt;0,IF('Настройки'!$B$10="Исключить","",IF('Настройки'!$B$10="Абсолютные значения",ABS(S92),S92)),S92)))</x:f>
      </x:c>
      <x:c r="BW92" s="50" t="str">
        <x:f>IF(15&gt;'Настройки'!$B$3,"",IF(ISBLANK(T92),IF('Настройки'!$B$9="Нулевой спрос",0,""),IF(T92&lt;0,IF('Настройки'!$B$10="Исключить","",IF('Настройки'!$B$10="Абсолютные значения",ABS(T92),T92)),T92)))</x:f>
      </x:c>
      <x:c r="BX92" s="50" t="str">
        <x:f>IF(16&gt;'Настройки'!$B$3,"",IF(ISBLANK(U92),IF('Настройки'!$B$9="Нулевой спрос",0,""),IF(U92&lt;0,IF('Настройки'!$B$10="Исключить","",IF('Настройки'!$B$10="Абсолютные значения",ABS(U92),U92)),U92)))</x:f>
      </x:c>
      <x:c r="BY92" s="50" t="str">
        <x:f>IF(17&gt;'Настройки'!$B$3,"",IF(ISBLANK(V92),IF('Настройки'!$B$9="Нулевой спрос",0,""),IF(V92&lt;0,IF('Настройки'!$B$10="Исключить","",IF('Настройки'!$B$10="Абсолютные значения",ABS(V92),V92)),V92)))</x:f>
      </x:c>
      <x:c r="BZ92" s="50" t="str">
        <x:f>IF(18&gt;'Настройки'!$B$3,"",IF(ISBLANK(W92),IF('Настройки'!$B$9="Нулевой спрос",0,""),IF(W92&lt;0,IF('Настройки'!$B$10="Исключить","",IF('Настройки'!$B$10="Абсолютные значения",ABS(W92),W92)),W92)))</x:f>
      </x:c>
      <x:c r="CA92" s="50" t="str">
        <x:f>IF(19&gt;'Настройки'!$B$3,"",IF(ISBLANK(X92),IF('Настройки'!$B$9="Нулевой спрос",0,""),IF(X92&lt;0,IF('Настройки'!$B$10="Исключить","",IF('Настройки'!$B$10="Абсолютные значения",ABS(X92),X92)),X92)))</x:f>
      </x:c>
      <x:c r="CB92" s="50" t="str">
        <x:f>IF(20&gt;'Настройки'!$B$3,"",IF(ISBLANK(Y92),IF('Настройки'!$B$9="Нулевой спрос",0,""),IF(Y92&lt;0,IF('Настройки'!$B$10="Исключить","",IF('Настройки'!$B$10="Абсолютные значения",ABS(Y92),Y92)),Y92)))</x:f>
      </x:c>
      <x:c r="CC92" s="50" t="str">
        <x:f>IF(21&gt;'Настройки'!$B$3,"",IF(ISBLANK(Z92),IF('Настройки'!$B$9="Нулевой спрос",0,""),IF(Z92&lt;0,IF('Настройки'!$B$10="Исключить","",IF('Настройки'!$B$10="Абсолютные значения",ABS(Z92),Z92)),Z92)))</x:f>
      </x:c>
      <x:c r="CD92" s="50" t="str">
        <x:f>IF(22&gt;'Настройки'!$B$3,"",IF(ISBLANK(AA92),IF('Настройки'!$B$9="Нулевой спрос",0,""),IF(AA92&lt;0,IF('Настройки'!$B$10="Исключить","",IF('Настройки'!$B$10="Абсолютные значения",ABS(AA92),AA92)),AA92)))</x:f>
      </x:c>
      <x:c r="CE92" s="50" t="str">
        <x:f>IF(23&gt;'Настройки'!$B$3,"",IF(ISBLANK(AB92),IF('Настройки'!$B$9="Нулевой спрос",0,""),IF(AB92&lt;0,IF('Настройки'!$B$10="Исключить","",IF('Настройки'!$B$10="Абсолютные значения",ABS(AB92),AB92)),AB92)))</x:f>
      </x:c>
      <x:c r="CF92" s="50" t="str">
        <x:f>IF(24&gt;'Настройки'!$B$3,"",IF(ISBLANK(AC92),IF('Настройки'!$B$9="Нулевой спрос",0,""),IF(AC92&lt;0,IF('Настройки'!$B$10="Исключить","",IF('Настройки'!$B$10="Абсолютные значения",ABS(AC92),AC92)),AC92)))</x:f>
      </x:c>
      <x:c r="CG92" s="50" t="str">
        <x:f>IF(25&gt;'Настройки'!$B$3,"",IF(ISBLANK(AD92),IF('Настройки'!$B$9="Нулевой спрос",0,""),IF(AD92&lt;0,IF('Настройки'!$B$10="Исключить","",IF('Настройки'!$B$10="Абсолютные значения",ABS(AD92),AD92)),AD92)))</x:f>
      </x:c>
      <x:c r="CH92" s="50" t="str">
        <x:f>IF(26&gt;'Настройки'!$B$3,"",IF(ISBLANK(AE92),IF('Настройки'!$B$9="Нулевой спрос",0,""),IF(AE92&lt;0,IF('Настройки'!$B$10="Исключить","",IF('Настройки'!$B$10="Абсолютные значения",ABS(AE92),AE92)),AE92)))</x:f>
      </x:c>
      <x:c r="CI92" s="50" t="str">
        <x:f>IF(27&gt;'Настройки'!$B$3,"",IF(ISBLANK(AF92),IF('Настройки'!$B$9="Нулевой спрос",0,""),IF(AF92&lt;0,IF('Настройки'!$B$10="Исключить","",IF('Настройки'!$B$10="Абсолютные значения",ABS(AF92),AF92)),AF92)))</x:f>
      </x:c>
      <x:c r="CJ92" s="50" t="str">
        <x:f>IF(28&gt;'Настройки'!$B$3,"",IF(ISBLANK(AG92),IF('Настройки'!$B$9="Нулевой спрос",0,""),IF(AG92&lt;0,IF('Настройки'!$B$10="Исключить","",IF('Настройки'!$B$10="Абсолютные значения",ABS(AG92),AG92)),AG92)))</x:f>
      </x:c>
      <x:c r="CK92" s="50" t="str">
        <x:f>IF(29&gt;'Настройки'!$B$3,"",IF(ISBLANK(AH92),IF('Настройки'!$B$9="Нулевой спрос",0,""),IF(AH92&lt;0,IF('Настройки'!$B$10="Исключить","",IF('Настройки'!$B$10="Абсолютные значения",ABS(AH92),AH92)),AH92)))</x:f>
      </x:c>
      <x:c r="CL92" s="50" t="str">
        <x:f>IF(30&gt;'Настройки'!$B$3,"",IF(ISBLANK(AI92),IF('Настройки'!$B$9="Нулевой спрос",0,""),IF(AI92&lt;0,IF('Настройки'!$B$10="Исключить","",IF('Настройки'!$B$10="Абсолютные значения",ABS(AI92),AI92)),AI92)))</x:f>
      </x:c>
      <x:c r="CM92" s="50" t="str">
        <x:f>IF(31&gt;'Настройки'!$B$3,"",IF(ISBLANK(AJ92),IF('Настройки'!$B$9="Нулевой спрос",0,""),IF(AJ92&lt;0,IF('Настройки'!$B$10="Исключить","",IF('Настройки'!$B$10="Абсолютные значения",ABS(AJ92),AJ92)),AJ92)))</x:f>
      </x:c>
      <x:c r="CN92" s="50" t="str">
        <x:f>IF(32&gt;'Настройки'!$B$3,"",IF(ISBLANK(AK92),IF('Настройки'!$B$9="Нулевой спрос",0,""),IF(AK92&lt;0,IF('Настройки'!$B$10="Исключить","",IF('Настройки'!$B$10="Абсолютные значения",ABS(AK92),AK92)),AK92)))</x:f>
      </x:c>
      <x:c r="CO92" s="50" t="str">
        <x:f>IF(33&gt;'Настройки'!$B$3,"",IF(ISBLANK(AL92),IF('Настройки'!$B$9="Нулевой спрос",0,""),IF(AL92&lt;0,IF('Настройки'!$B$10="Исключить","",IF('Настройки'!$B$10="Абсолютные значения",ABS(AL92),AL92)),AL92)))</x:f>
      </x:c>
      <x:c r="CP92" s="50" t="str">
        <x:f>IF(34&gt;'Настройки'!$B$3,"",IF(ISBLANK(AM92),IF('Настройки'!$B$9="Нулевой спрос",0,""),IF(AM92&lt;0,IF('Настройки'!$B$10="Исключить","",IF('Настройки'!$B$10="Абсолютные значения",ABS(AM92),AM92)),AM92)))</x:f>
      </x:c>
      <x:c r="CQ92" s="50" t="str">
        <x:f>IF(35&gt;'Настройки'!$B$3,"",IF(ISBLANK(AN92),IF('Настройки'!$B$9="Нулевой спрос",0,""),IF(AN92&lt;0,IF('Настройки'!$B$10="Исключить","",IF('Настройки'!$B$10="Абсолютные значения",ABS(AN92),AN92)),AN92)))</x:f>
      </x:c>
      <x:c r="CR92" s="50" t="str">
        <x:f>IF(36&gt;'Настройки'!$B$3,"",IF(ISBLANK(AO92),IF('Настройки'!$B$9="Нулевой спрос",0,""),IF(AO92&lt;0,IF('Настройки'!$B$10="Исключить","",IF('Настройки'!$B$10="Абсолютные значения",ABS(AO92),AO92)),AO92)))</x:f>
      </x:c>
      <x:c r="CS92" s="50" t="str">
        <x:f>IF(OR(1&gt;'Настройки'!$B$3,ISBLANK(BI92),BI92=0),"",BI92)</x:f>
      </x:c>
      <x:c r="CT92" s="50" t="str">
        <x:f>IF(OR(2&gt;'Настройки'!$B$3,ISBLANK(BJ92),BJ92=0),"",BJ92)</x:f>
      </x:c>
      <x:c r="CU92" s="50" t="str">
        <x:f>IF(OR(3&gt;'Настройки'!$B$3,ISBLANK(BK92),BK92=0),"",BK92)</x:f>
      </x:c>
      <x:c r="CV92" s="50" t="str">
        <x:f>IF(OR(4&gt;'Настройки'!$B$3,ISBLANK(BL92),BL92=0),"",BL92)</x:f>
      </x:c>
      <x:c r="CW92" s="50" t="str">
        <x:f>IF(OR(5&gt;'Настройки'!$B$3,ISBLANK(BM92),BM92=0),"",BM92)</x:f>
      </x:c>
      <x:c r="CX92" s="50" t="str">
        <x:f>IF(OR(6&gt;'Настройки'!$B$3,ISBLANK(BN92),BN92=0),"",BN92)</x:f>
      </x:c>
      <x:c r="CY92" s="50" t="str">
        <x:f>IF(OR(7&gt;'Настройки'!$B$3,ISBLANK(BO92),BO92=0),"",BO92)</x:f>
      </x:c>
      <x:c r="CZ92" s="50" t="str">
        <x:f>IF(OR(8&gt;'Настройки'!$B$3,ISBLANK(BP92),BP92=0),"",BP92)</x:f>
      </x:c>
      <x:c r="DA92" s="50" t="str">
        <x:f>IF(OR(9&gt;'Настройки'!$B$3,ISBLANK(BQ92),BQ92=0),"",BQ92)</x:f>
      </x:c>
      <x:c r="DB92" s="50" t="str">
        <x:f>IF(OR(10&gt;'Настройки'!$B$3,ISBLANK(BR92),BR92=0),"",BR92)</x:f>
      </x:c>
      <x:c r="DC92" s="50" t="str">
        <x:f>IF(OR(11&gt;'Настройки'!$B$3,ISBLANK(BS92),BS92=0),"",BS92)</x:f>
      </x:c>
      <x:c r="DD92" s="50" t="str">
        <x:f>IF(OR(12&gt;'Настройки'!$B$3,ISBLANK(BT92),BT92=0),"",BT92)</x:f>
      </x:c>
      <x:c r="DE92" s="50" t="str">
        <x:f>IF(OR(13&gt;'Настройки'!$B$3,ISBLANK(BU92),BU92=0),"",BU92)</x:f>
      </x:c>
      <x:c r="DF92" s="50" t="str">
        <x:f>IF(OR(14&gt;'Настройки'!$B$3,ISBLANK(BV92),BV92=0),"",BV92)</x:f>
      </x:c>
      <x:c r="DG92" s="50" t="str">
        <x:f>IF(OR(15&gt;'Настройки'!$B$3,ISBLANK(BW92),BW92=0),"",BW92)</x:f>
      </x:c>
      <x:c r="DH92" s="50" t="str">
        <x:f>IF(OR(16&gt;'Настройки'!$B$3,ISBLANK(BX92),BX92=0),"",BX92)</x:f>
      </x:c>
      <x:c r="DI92" s="50" t="str">
        <x:f>IF(OR(17&gt;'Настройки'!$B$3,ISBLANK(BY92),BY92=0),"",BY92)</x:f>
      </x:c>
      <x:c r="DJ92" s="50" t="str">
        <x:f>IF(OR(18&gt;'Настройки'!$B$3,ISBLANK(BZ92),BZ92=0),"",BZ92)</x:f>
      </x:c>
      <x:c r="DK92" s="50" t="str">
        <x:f>IF(OR(19&gt;'Настройки'!$B$3,ISBLANK(CA92),CA92=0),"",CA92)</x:f>
      </x:c>
      <x:c r="DL92" s="50" t="str">
        <x:f>IF(OR(20&gt;'Настройки'!$B$3,ISBLANK(CB92),CB92=0),"",CB92)</x:f>
      </x:c>
      <x:c r="DM92" s="50" t="str">
        <x:f>IF(OR(21&gt;'Настройки'!$B$3,ISBLANK(CC92),CC92=0),"",CC92)</x:f>
      </x:c>
      <x:c r="DN92" s="50" t="str">
        <x:f>IF(OR(22&gt;'Настройки'!$B$3,ISBLANK(CD92),CD92=0),"",CD92)</x:f>
      </x:c>
      <x:c r="DO92" s="50" t="str">
        <x:f>IF(OR(23&gt;'Настройки'!$B$3,ISBLANK(CE92),CE92=0),"",CE92)</x:f>
      </x:c>
      <x:c r="DP92" s="50" t="str">
        <x:f>IF(OR(24&gt;'Настройки'!$B$3,ISBLANK(CF92),CF92=0),"",CF92)</x:f>
      </x:c>
      <x:c r="DQ92" s="50" t="str">
        <x:f>IF(OR(25&gt;'Настройки'!$B$3,ISBLANK(CG92),CG92=0),"",CG92)</x:f>
      </x:c>
      <x:c r="DR92" s="50" t="str">
        <x:f>IF(OR(26&gt;'Настройки'!$B$3,ISBLANK(CH92),CH92=0),"",CH92)</x:f>
      </x:c>
      <x:c r="DS92" s="50" t="str">
        <x:f>IF(OR(27&gt;'Настройки'!$B$3,ISBLANK(CI92),CI92=0),"",CI92)</x:f>
      </x:c>
      <x:c r="DT92" s="50" t="str">
        <x:f>IF(OR(28&gt;'Настройки'!$B$3,ISBLANK(CJ92),CJ92=0),"",CJ92)</x:f>
      </x:c>
      <x:c r="DU92" s="50" t="str">
        <x:f>IF(OR(29&gt;'Настройки'!$B$3,ISBLANK(CK92),CK92=0),"",CK92)</x:f>
      </x:c>
      <x:c r="DV92" s="50" t="str">
        <x:f>IF(OR(30&gt;'Настройки'!$B$3,ISBLANK(CL92),CL92=0),"",CL92)</x:f>
      </x:c>
      <x:c r="DW92" s="50" t="str">
        <x:f>IF(OR(31&gt;'Настройки'!$B$3,ISBLANK(CM92),CM92=0),"",CM92)</x:f>
      </x:c>
      <x:c r="DX92" s="50" t="str">
        <x:f>IF(OR(32&gt;'Настройки'!$B$3,ISBLANK(CN92),CN92=0),"",CN92)</x:f>
      </x:c>
      <x:c r="DY92" s="50" t="str">
        <x:f>IF(OR(33&gt;'Настройки'!$B$3,ISBLANK(CO92),CO92=0),"",CO92)</x:f>
      </x:c>
      <x:c r="DZ92" s="50" t="str">
        <x:f>IF(OR(34&gt;'Настройки'!$B$3,ISBLANK(CP92),CP92=0),"",CP92)</x:f>
      </x:c>
      <x:c r="EA92" s="50" t="str">
        <x:f>IF(OR(35&gt;'Настройки'!$B$3,ISBLANK(CQ92),CQ92=0),"",CQ92)</x:f>
      </x:c>
      <x:c r="EB92" s="50" t="str">
        <x:f>IF(OR(36&gt;'Настройки'!$B$3,ISBLANK(CR92),CR92=0),"",CR92)</x:f>
      </x:c>
      <x:c r="EC92" s="50" t="str">
        <x:f>IF(A92="","",IF(OR(BB92="AZ",BB92="BZ"),10000+ROW(),IF(AZ92&gt;'Настройки'!$B$11,20000+ROW(),IF(BF92&lt;&gt;"Обычный",30000+ROW(),IF(AX92&lt;=0,40000+ROW(),"")))))</x:f>
      </x:c>
      <x:c r="ED92" s="50" t="str">
        <x:f>IF(EC92="","",COUNTIFS($EC$2:$EC$1001,"&gt;0",$EC$2:$EC$1001,"&lt;"&amp;EC92)+1)</x:f>
      </x:c>
    </x:row>
    <x:row r="93">
      <x:c r="A93" s="115"/>
      <x:c r="B93" s="115"/>
      <x:c r="C93" s="115"/>
      <x:c r="D93" s="118"/>
      <x:c r="E93" s="118"/>
      <x:c r="F93" s="118"/>
      <x:c r="G93" s="118"/>
      <x:c r="H93" s="118"/>
      <x:c r="I93" s="118"/>
      <x:c r="J93" s="118"/>
      <x:c r="K93" s="118"/>
      <x:c r="L93" s="118"/>
      <x:c r="M93" s="118"/>
      <x:c r="N93" s="118"/>
      <x:c r="O93" s="118"/>
      <x:c r="P93" s="118"/>
      <x:c r="Q93" s="118"/>
      <x:c r="R93" s="118"/>
      <x:c r="S93" s="118"/>
      <x:c r="T93" s="118"/>
      <x:c r="U93" s="118"/>
      <x:c r="V93" s="118"/>
      <x:c r="W93" s="118"/>
      <x:c r="X93" s="118"/>
      <x:c r="Y93" s="118"/>
      <x:c r="Z93" s="118"/>
      <x:c r="AA93" s="118"/>
      <x:c r="AB93" s="118"/>
      <x:c r="AC93" s="118"/>
      <x:c r="AD93" s="118"/>
      <x:c r="AE93" s="118"/>
      <x:c r="AF93" s="118"/>
      <x:c r="AG93" s="118"/>
      <x:c r="AH93" s="118"/>
      <x:c r="AI93" s="118"/>
      <x:c r="AJ93" s="118"/>
      <x:c r="AK93" s="118"/>
      <x:c r="AL93" s="118"/>
      <x:c r="AM93" s="118"/>
      <x:c r="AN93" s="118"/>
      <x:c r="AO93" s="118"/>
      <x:c r="AP93" s="115"/>
      <x:c r="AQ93" s="49" t="str">
        <x:f>IF(A93="","",COUNT(BI93:INDEX(BI93:CR93,1,'Настройки'!$B$3)))</x:f>
      </x:c>
      <x:c r="AR93" s="49" t="str">
        <x:f>IF(A93="","",SUM(BI93:INDEX(BI93:CR93,1,'Настройки'!$B$3)))</x:f>
      </x:c>
      <x:c r="AS93" s="58" t="str">
        <x:f>IF(A93="","",IF('Настройки'!$B$4="Стоимость потребления",AR93*D93,IF('Настройки'!$B$4="Количество",AR93,E93)))</x:f>
      </x:c>
      <x:c r="AT93" s="61" t="str">
        <x:f>IF(OR(A93="",AS93&lt;0,SUM($AS$2:$AS$1001)&lt;=0),"",AS93/SUM($AS$2:$AS$1001))</x:f>
      </x:c>
      <x:c r="AU93" s="61" t="str">
        <x:f>IF(OR(A93="",AS93&lt;0,SUM($AS$2:$AS$1001)&lt;=0),"",SUMIFS($AS$2:$AS$1001,$AS$2:$AS$1001,"&gt;"&amp;AS93)/SUM($AS$2:$AS$1001))</x:f>
      </x:c>
      <x:c r="AV93" s="61" t="str">
        <x:f>IF(OR(A93="",AS93&lt;0,SUM($AS$2:$AS$1001)&lt;=0),"",SUMIFS($AS$2:$AS$1001,$AS$2:$AS$1001,"&gt;="&amp;AS93)/SUM($AS$2:$AS$1001))</x:f>
      </x:c>
      <x:c r="AW93" s="49" t="str">
        <x:f>IF(A93="","",IF(SUM($AS$2:$AS$1001)&lt;=0,"Не определён",IF(AS93&lt;0,"Исключение",IF(AU93&lt;'Настройки'!$B$5,"A",IF(AU93&lt;'Настройки'!$B$6,"B","C")))))</x:f>
      </x:c>
      <x:c r="AX93" s="58" t="str">
        <x:f>IF(A93="","",IF(AQ93=0,"",AVERAGE(BI93:INDEX(BI93:CR93,1,'Настройки'!$B$3))))</x:f>
      </x:c>
      <x:c r="AY93" s="58" t="str">
        <x:f>IF(OR(A93="",AQ93=0),"",STDEVP(BI93:INDEX(BI93:CR93,1,'Настройки'!$B$3)))</x:f>
      </x:c>
      <x:c r="AZ93" s="61" t="str">
        <x:f>IF(OR(A93="",AQ93&lt;'Настройки'!$B$12,AX93&lt;=0,AND('Настройки'!$B$10="Блокировать",COUNTIF(F93:INDEX(F93:AO93,1,'Настройки'!$B$3),"&lt;0")&gt;0)),"",AY93/ABS(AX93))</x:f>
      </x:c>
      <x:c r="BA93" s="49" t="str">
        <x:f>IF(A93="","",IF(AND('Настройки'!$B$10="Блокировать",COUNTIF(F93:INDEX(F93:AO93,1,'Настройки'!$B$3),"&lt;0")&gt;0),"Не определён",IF(AQ93&lt;'Настройки'!$B$12,"Не определён",IF(AX93=0,"Нет спроса",IF(AX93&lt;0,"Не определён",IF(AZ93&lt;='Настройки'!$B$7,"X",IF(AZ93&lt;='Настройки'!$B$8,"Y","Z")))))))</x:f>
      </x:c>
      <x:c r="BB93" s="49" t="str">
        <x:f>IF(OR(A93="",LEN(AW93)&lt;&gt;1,LEN(BA93)&lt;&gt;1),"",AW93&amp;BA93)</x:f>
      </x:c>
      <x:c r="BC93" s="61" t="str">
        <x:f>IF(OR(A93="",AQ93=0),"",(COUNT(BI93:INDEX(BI93:CR93,1,'Настройки'!$B$3))-COUNT(CS93:INDEX(CS93:EB93,1,'Настройки'!$B$3)))/AQ93)</x:f>
      </x:c>
      <x:c r="BD93" s="64" t="str">
        <x:f>IF(OR(A93="",COUNT(CS93:INDEX(CS93:EB93,1,'Настройки'!$B$3))=0),"",AQ93/COUNT(CS93:INDEX(CS93:EB93,1,'Настройки'!$B$3)))</x:f>
      </x:c>
      <x:c r="BE93" s="64" t="str">
        <x:f>IF(OR(A93="",COUNT(CS93:INDEX(CS93:EB93,1,'Настройки'!$B$3))=0),"",IF(AVERAGE(CS93:INDEX(CS93:EB93,1,'Настройки'!$B$3))=0,"",(STDEVP(CS93:INDEX(CS93:EB93,1,'Настройки'!$B$3))/ABS(AVERAGE(CS93:INDEX(CS93:EB93,1,'Настройки'!$B$3))))^2))</x:f>
      </x:c>
      <x:c r="BF93" s="49" t="str">
        <x:f>IF(A93="","",IF(AQ93&lt;3,"Недостаточно",IF(AQ93&lt;6,"Предварительный","Обычный")))</x:f>
      </x:c>
      <x:c r="BG93" s="49" t="str">
        <x:f>IF(A93="","",IF(COUNTIF(F93:INDEX(F93:AO93,1,'Настройки'!$B$3),"&lt;0")&gt;0,IF('Настройки'!$B$10="Блокировать","Отрицательный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"),"")&amp;IF(AQ93&lt;3,"Недостаточно истории. ",IF(AQ93&lt;6,"Предварительная классификация. ",""))&amp;IF(AX93=0,"Нет спроса за горизонт. ","")&amp;IF(AZ93&gt;'Настройки'!$B$11,"Экстремальная вариативность. ",""))</x:f>
      </x:c>
      <x:c r="BH93" s="49" t="str">
        <x:f>IF(A93="","",IFERROR(VLOOKUP(BB93,'Настройки'!$D$3:$E$11,2,FALSE),"Сначала проверьте исходные данные и историю спроса.")&amp;" Уточните срок поставки, MOQ и критичность.")</x:f>
      </x:c>
      <x:c r="BI93" s="50" t="str">
        <x:f>IF(1&gt;'Настройки'!$B$3,"",IF(ISBLANK(F93),IF('Настройки'!$B$9="Нулевой спрос",0,""),IF(F93&lt;0,IF('Настройки'!$B$10="Исключить","",IF('Настройки'!$B$10="Абсолютные значения",ABS(F93),F93)),F93)))</x:f>
      </x:c>
      <x:c r="BJ93" s="50" t="str">
        <x:f>IF(2&gt;'Настройки'!$B$3,"",IF(ISBLANK(G93),IF('Настройки'!$B$9="Нулевой спрос",0,""),IF(G93&lt;0,IF('Настройки'!$B$10="Исключить","",IF('Настройки'!$B$10="Абсолютные значения",ABS(G93),G93)),G93)))</x:f>
      </x:c>
      <x:c r="BK93" s="50" t="str">
        <x:f>IF(3&gt;'Настройки'!$B$3,"",IF(ISBLANK(H93),IF('Настройки'!$B$9="Нулевой спрос",0,""),IF(H93&lt;0,IF('Настройки'!$B$10="Исключить","",IF('Настройки'!$B$10="Абсолютные значения",ABS(H93),H93)),H93)))</x:f>
      </x:c>
      <x:c r="BL93" s="50" t="str">
        <x:f>IF(4&gt;'Настройки'!$B$3,"",IF(ISBLANK(I93),IF('Настройки'!$B$9="Нулевой спрос",0,""),IF(I93&lt;0,IF('Настройки'!$B$10="Исключить","",IF('Настройки'!$B$10="Абсолютные значения",ABS(I93),I93)),I93)))</x:f>
      </x:c>
      <x:c r="BM93" s="50" t="str">
        <x:f>IF(5&gt;'Настройки'!$B$3,"",IF(ISBLANK(J93),IF('Настройки'!$B$9="Нулевой спрос",0,""),IF(J93&lt;0,IF('Настройки'!$B$10="Исключить","",IF('Настройки'!$B$10="Абсолютные значения",ABS(J93),J93)),J93)))</x:f>
      </x:c>
      <x:c r="BN93" s="50" t="str">
        <x:f>IF(6&gt;'Настройки'!$B$3,"",IF(ISBLANK(K93),IF('Настройки'!$B$9="Нулевой спрос",0,""),IF(K93&lt;0,IF('Настройки'!$B$10="Исключить","",IF('Настройки'!$B$10="Абсолютные значения",ABS(K93),K93)),K93)))</x:f>
      </x:c>
      <x:c r="BO93" s="50" t="str">
        <x:f>IF(7&gt;'Настройки'!$B$3,"",IF(ISBLANK(L93),IF('Настройки'!$B$9="Нулевой спрос",0,""),IF(L93&lt;0,IF('Настройки'!$B$10="Исключить","",IF('Настройки'!$B$10="Абсолютные значения",ABS(L93),L93)),L93)))</x:f>
      </x:c>
      <x:c r="BP93" s="50" t="str">
        <x:f>IF(8&gt;'Настройки'!$B$3,"",IF(ISBLANK(M93),IF('Настройки'!$B$9="Нулевой спрос",0,""),IF(M93&lt;0,IF('Настройки'!$B$10="Исключить","",IF('Настройки'!$B$10="Абсолютные значения",ABS(M93),M93)),M93)))</x:f>
      </x:c>
      <x:c r="BQ93" s="50" t="str">
        <x:f>IF(9&gt;'Настройки'!$B$3,"",IF(ISBLANK(N93),IF('Настройки'!$B$9="Нулевой спрос",0,""),IF(N93&lt;0,IF('Настройки'!$B$10="Исключить","",IF('Настройки'!$B$10="Абсолютные значения",ABS(N93),N93)),N93)))</x:f>
      </x:c>
      <x:c r="BR93" s="50" t="str">
        <x:f>IF(10&gt;'Настройки'!$B$3,"",IF(ISBLANK(O93),IF('Настройки'!$B$9="Нулевой спрос",0,""),IF(O93&lt;0,IF('Настройки'!$B$10="Исключить","",IF('Настройки'!$B$10="Абсолютные значения",ABS(O93),O93)),O93)))</x:f>
      </x:c>
      <x:c r="BS93" s="50" t="str">
        <x:f>IF(11&gt;'Настройки'!$B$3,"",IF(ISBLANK(P93),IF('Настройки'!$B$9="Нулевой спрос",0,""),IF(P93&lt;0,IF('Настройки'!$B$10="Исключить","",IF('Настройки'!$B$10="Абсолютные значения",ABS(P93),P93)),P93)))</x:f>
      </x:c>
      <x:c r="BT93" s="50" t="str">
        <x:f>IF(12&gt;'Настройки'!$B$3,"",IF(ISBLANK(Q93),IF('Настройки'!$B$9="Нулевой спрос",0,""),IF(Q93&lt;0,IF('Настройки'!$B$10="Исключить","",IF('Настройки'!$B$10="Абсолютные значения",ABS(Q93),Q93)),Q93)))</x:f>
      </x:c>
      <x:c r="BU93" s="50" t="str">
        <x:f>IF(13&gt;'Настройки'!$B$3,"",IF(ISBLANK(R93),IF('Настройки'!$B$9="Нулевой спрос",0,""),IF(R93&lt;0,IF('Настройки'!$B$10="Исключить","",IF('Настройки'!$B$10="Абсолютные значения",ABS(R93),R93)),R93)))</x:f>
      </x:c>
      <x:c r="BV93" s="50" t="str">
        <x:f>IF(14&gt;'Настройки'!$B$3,"",IF(ISBLANK(S93),IF('Настройки'!$B$9="Нулевой спрос",0,""),IF(S93&lt;0,IF('Настройки'!$B$10="Исключить","",IF('Настройки'!$B$10="Абсолютные значения",ABS(S93),S93)),S93)))</x:f>
      </x:c>
      <x:c r="BW93" s="50" t="str">
        <x:f>IF(15&gt;'Настройки'!$B$3,"",IF(ISBLANK(T93),IF('Настройки'!$B$9="Нулевой спрос",0,""),IF(T93&lt;0,IF('Настройки'!$B$10="Исключить","",IF('Настройки'!$B$10="Абсолютные значения",ABS(T93),T93)),T93)))</x:f>
      </x:c>
      <x:c r="BX93" s="50" t="str">
        <x:f>IF(16&gt;'Настройки'!$B$3,"",IF(ISBLANK(U93),IF('Настройки'!$B$9="Нулевой спрос",0,""),IF(U93&lt;0,IF('Настройки'!$B$10="Исключить","",IF('Настройки'!$B$10="Абсолютные значения",ABS(U93),U93)),U93)))</x:f>
      </x:c>
      <x:c r="BY93" s="50" t="str">
        <x:f>IF(17&gt;'Настройки'!$B$3,"",IF(ISBLANK(V93),IF('Настройки'!$B$9="Нулевой спрос",0,""),IF(V93&lt;0,IF('Настройки'!$B$10="Исключить","",IF('Настройки'!$B$10="Абсолютные значения",ABS(V93),V93)),V93)))</x:f>
      </x:c>
      <x:c r="BZ93" s="50" t="str">
        <x:f>IF(18&gt;'Настройки'!$B$3,"",IF(ISBLANK(W93),IF('Настройки'!$B$9="Нулевой спрос",0,""),IF(W93&lt;0,IF('Настройки'!$B$10="Исключить","",IF('Настройки'!$B$10="Абсолютные значения",ABS(W93),W93)),W93)))</x:f>
      </x:c>
      <x:c r="CA93" s="50" t="str">
        <x:f>IF(19&gt;'Настройки'!$B$3,"",IF(ISBLANK(X93),IF('Настройки'!$B$9="Нулевой спрос",0,""),IF(X93&lt;0,IF('Настройки'!$B$10="Исключить","",IF('Настройки'!$B$10="Абсолютные значения",ABS(X93),X93)),X93)))</x:f>
      </x:c>
      <x:c r="CB93" s="50" t="str">
        <x:f>IF(20&gt;'Настройки'!$B$3,"",IF(ISBLANK(Y93),IF('Настройки'!$B$9="Нулевой спрос",0,""),IF(Y93&lt;0,IF('Настройки'!$B$10="Исключить","",IF('Настройки'!$B$10="Абсолютные значения",ABS(Y93),Y93)),Y93)))</x:f>
      </x:c>
      <x:c r="CC93" s="50" t="str">
        <x:f>IF(21&gt;'Настройки'!$B$3,"",IF(ISBLANK(Z93),IF('Настройки'!$B$9="Нулевой спрос",0,""),IF(Z93&lt;0,IF('Настройки'!$B$10="Исключить","",IF('Настройки'!$B$10="Абсолютные значения",ABS(Z93),Z93)),Z93)))</x:f>
      </x:c>
      <x:c r="CD93" s="50" t="str">
        <x:f>IF(22&gt;'Настройки'!$B$3,"",IF(ISBLANK(AA93),IF('Настройки'!$B$9="Нулевой спрос",0,""),IF(AA93&lt;0,IF('Настройки'!$B$10="Исключить","",IF('Настройки'!$B$10="Абсолютные значения",ABS(AA93),AA93)),AA93)))</x:f>
      </x:c>
      <x:c r="CE93" s="50" t="str">
        <x:f>IF(23&gt;'Настройки'!$B$3,"",IF(ISBLANK(AB93),IF('Настройки'!$B$9="Нулевой спрос",0,""),IF(AB93&lt;0,IF('Настройки'!$B$10="Исключить","",IF('Настройки'!$B$10="Абсолютные значения",ABS(AB93),AB93)),AB93)))</x:f>
      </x:c>
      <x:c r="CF93" s="50" t="str">
        <x:f>IF(24&gt;'Настройки'!$B$3,"",IF(ISBLANK(AC93),IF('Настройки'!$B$9="Нулевой спрос",0,""),IF(AC93&lt;0,IF('Настройки'!$B$10="Исключить","",IF('Настройки'!$B$10="Абсолютные значения",ABS(AC93),AC93)),AC93)))</x:f>
      </x:c>
      <x:c r="CG93" s="50" t="str">
        <x:f>IF(25&gt;'Настройки'!$B$3,"",IF(ISBLANK(AD93),IF('Настройки'!$B$9="Нулевой спрос",0,""),IF(AD93&lt;0,IF('Настройки'!$B$10="Исключить","",IF('Настройки'!$B$10="Абсолютные значения",ABS(AD93),AD93)),AD93)))</x:f>
      </x:c>
      <x:c r="CH93" s="50" t="str">
        <x:f>IF(26&gt;'Настройки'!$B$3,"",IF(ISBLANK(AE93),IF('Настройки'!$B$9="Нулевой спрос",0,""),IF(AE93&lt;0,IF('Настройки'!$B$10="Исключить","",IF('Настройки'!$B$10="Абсолютные значения",ABS(AE93),AE93)),AE93)))</x:f>
      </x:c>
      <x:c r="CI93" s="50" t="str">
        <x:f>IF(27&gt;'Настройки'!$B$3,"",IF(ISBLANK(AF93),IF('Настройки'!$B$9="Нулевой спрос",0,""),IF(AF93&lt;0,IF('Настройки'!$B$10="Исключить","",IF('Настройки'!$B$10="Абсолютные значения",ABS(AF93),AF93)),AF93)))</x:f>
      </x:c>
      <x:c r="CJ93" s="50" t="str">
        <x:f>IF(28&gt;'Настройки'!$B$3,"",IF(ISBLANK(AG93),IF('Настройки'!$B$9="Нулевой спрос",0,""),IF(AG93&lt;0,IF('Настройки'!$B$10="Исключить","",IF('Настройки'!$B$10="Абсолютные значения",ABS(AG93),AG93)),AG93)))</x:f>
      </x:c>
      <x:c r="CK93" s="50" t="str">
        <x:f>IF(29&gt;'Настройки'!$B$3,"",IF(ISBLANK(AH93),IF('Настройки'!$B$9="Нулевой спрос",0,""),IF(AH93&lt;0,IF('Настройки'!$B$10="Исключить","",IF('Настройки'!$B$10="Абсолютные значения",ABS(AH93),AH93)),AH93)))</x:f>
      </x:c>
      <x:c r="CL93" s="50" t="str">
        <x:f>IF(30&gt;'Настройки'!$B$3,"",IF(ISBLANK(AI93),IF('Настройки'!$B$9="Нулевой спрос",0,""),IF(AI93&lt;0,IF('Настройки'!$B$10="Исключить","",IF('Настройки'!$B$10="Абсолютные значения",ABS(AI93),AI93)),AI93)))</x:f>
      </x:c>
      <x:c r="CM93" s="50" t="str">
        <x:f>IF(31&gt;'Настройки'!$B$3,"",IF(ISBLANK(AJ93),IF('Настройки'!$B$9="Нулевой спрос",0,""),IF(AJ93&lt;0,IF('Настройки'!$B$10="Исключить","",IF('Настройки'!$B$10="Абсолютные значения",ABS(AJ93),AJ93)),AJ93)))</x:f>
      </x:c>
      <x:c r="CN93" s="50" t="str">
        <x:f>IF(32&gt;'Настройки'!$B$3,"",IF(ISBLANK(AK93),IF('Настройки'!$B$9="Нулевой спрос",0,""),IF(AK93&lt;0,IF('Настройки'!$B$10="Исключить","",IF('Настройки'!$B$10="Абсолютные значения",ABS(AK93),AK93)),AK93)))</x:f>
      </x:c>
      <x:c r="CO93" s="50" t="str">
        <x:f>IF(33&gt;'Настройки'!$B$3,"",IF(ISBLANK(AL93),IF('Настройки'!$B$9="Нулевой спрос",0,""),IF(AL93&lt;0,IF('Настройки'!$B$10="Исключить","",IF('Настройки'!$B$10="Абсолютные значения",ABS(AL93),AL93)),AL93)))</x:f>
      </x:c>
      <x:c r="CP93" s="50" t="str">
        <x:f>IF(34&gt;'Настройки'!$B$3,"",IF(ISBLANK(AM93),IF('Настройки'!$B$9="Нулевой спрос",0,""),IF(AM93&lt;0,IF('Настройки'!$B$10="Исключить","",IF('Настройки'!$B$10="Абсолютные значения",ABS(AM93),AM93)),AM93)))</x:f>
      </x:c>
      <x:c r="CQ93" s="50" t="str">
        <x:f>IF(35&gt;'Настройки'!$B$3,"",IF(ISBLANK(AN93),IF('Настройки'!$B$9="Нулевой спрос",0,""),IF(AN93&lt;0,IF('Настройки'!$B$10="Исключить","",IF('Настройки'!$B$10="Абсолютные значения",ABS(AN93),AN93)),AN93)))</x:f>
      </x:c>
      <x:c r="CR93" s="50" t="str">
        <x:f>IF(36&gt;'Настройки'!$B$3,"",IF(ISBLANK(AO93),IF('Настройки'!$B$9="Нулевой спрос",0,""),IF(AO93&lt;0,IF('Настройки'!$B$10="Исключить","",IF('Настройки'!$B$10="Абсолютные значения",ABS(AO93),AO93)),AO93)))</x:f>
      </x:c>
      <x:c r="CS93" s="50" t="str">
        <x:f>IF(OR(1&gt;'Настройки'!$B$3,ISBLANK(BI93),BI93=0),"",BI93)</x:f>
      </x:c>
      <x:c r="CT93" s="50" t="str">
        <x:f>IF(OR(2&gt;'Настройки'!$B$3,ISBLANK(BJ93),BJ93=0),"",BJ93)</x:f>
      </x:c>
      <x:c r="CU93" s="50" t="str">
        <x:f>IF(OR(3&gt;'Настройки'!$B$3,ISBLANK(BK93),BK93=0),"",BK93)</x:f>
      </x:c>
      <x:c r="CV93" s="50" t="str">
        <x:f>IF(OR(4&gt;'Настройки'!$B$3,ISBLANK(BL93),BL93=0),"",BL93)</x:f>
      </x:c>
      <x:c r="CW93" s="50" t="str">
        <x:f>IF(OR(5&gt;'Настройки'!$B$3,ISBLANK(BM93),BM93=0),"",BM93)</x:f>
      </x:c>
      <x:c r="CX93" s="50" t="str">
        <x:f>IF(OR(6&gt;'Настройки'!$B$3,ISBLANK(BN93),BN93=0),"",BN93)</x:f>
      </x:c>
      <x:c r="CY93" s="50" t="str">
        <x:f>IF(OR(7&gt;'Настройки'!$B$3,ISBLANK(BO93),BO93=0),"",BO93)</x:f>
      </x:c>
      <x:c r="CZ93" s="50" t="str">
        <x:f>IF(OR(8&gt;'Настройки'!$B$3,ISBLANK(BP93),BP93=0),"",BP93)</x:f>
      </x:c>
      <x:c r="DA93" s="50" t="str">
        <x:f>IF(OR(9&gt;'Настройки'!$B$3,ISBLANK(BQ93),BQ93=0),"",BQ93)</x:f>
      </x:c>
      <x:c r="DB93" s="50" t="str">
        <x:f>IF(OR(10&gt;'Настройки'!$B$3,ISBLANK(BR93),BR93=0),"",BR93)</x:f>
      </x:c>
      <x:c r="DC93" s="50" t="str">
        <x:f>IF(OR(11&gt;'Настройки'!$B$3,ISBLANK(BS93),BS93=0),"",BS93)</x:f>
      </x:c>
      <x:c r="DD93" s="50" t="str">
        <x:f>IF(OR(12&gt;'Настройки'!$B$3,ISBLANK(BT93),BT93=0),"",BT93)</x:f>
      </x:c>
      <x:c r="DE93" s="50" t="str">
        <x:f>IF(OR(13&gt;'Настройки'!$B$3,ISBLANK(BU93),BU93=0),"",BU93)</x:f>
      </x:c>
      <x:c r="DF93" s="50" t="str">
        <x:f>IF(OR(14&gt;'Настройки'!$B$3,ISBLANK(BV93),BV93=0),"",BV93)</x:f>
      </x:c>
      <x:c r="DG93" s="50" t="str">
        <x:f>IF(OR(15&gt;'Настройки'!$B$3,ISBLANK(BW93),BW93=0),"",BW93)</x:f>
      </x:c>
      <x:c r="DH93" s="50" t="str">
        <x:f>IF(OR(16&gt;'Настройки'!$B$3,ISBLANK(BX93),BX93=0),"",BX93)</x:f>
      </x:c>
      <x:c r="DI93" s="50" t="str">
        <x:f>IF(OR(17&gt;'Настройки'!$B$3,ISBLANK(BY93),BY93=0),"",BY93)</x:f>
      </x:c>
      <x:c r="DJ93" s="50" t="str">
        <x:f>IF(OR(18&gt;'Настройки'!$B$3,ISBLANK(BZ93),BZ93=0),"",BZ93)</x:f>
      </x:c>
      <x:c r="DK93" s="50" t="str">
        <x:f>IF(OR(19&gt;'Настройки'!$B$3,ISBLANK(CA93),CA93=0),"",CA93)</x:f>
      </x:c>
      <x:c r="DL93" s="50" t="str">
        <x:f>IF(OR(20&gt;'Настройки'!$B$3,ISBLANK(CB93),CB93=0),"",CB93)</x:f>
      </x:c>
      <x:c r="DM93" s="50" t="str">
        <x:f>IF(OR(21&gt;'Настройки'!$B$3,ISBLANK(CC93),CC93=0),"",CC93)</x:f>
      </x:c>
      <x:c r="DN93" s="50" t="str">
        <x:f>IF(OR(22&gt;'Настройки'!$B$3,ISBLANK(CD93),CD93=0),"",CD93)</x:f>
      </x:c>
      <x:c r="DO93" s="50" t="str">
        <x:f>IF(OR(23&gt;'Настройки'!$B$3,ISBLANK(CE93),CE93=0),"",CE93)</x:f>
      </x:c>
      <x:c r="DP93" s="50" t="str">
        <x:f>IF(OR(24&gt;'Настройки'!$B$3,ISBLANK(CF93),CF93=0),"",CF93)</x:f>
      </x:c>
      <x:c r="DQ93" s="50" t="str">
        <x:f>IF(OR(25&gt;'Настройки'!$B$3,ISBLANK(CG93),CG93=0),"",CG93)</x:f>
      </x:c>
      <x:c r="DR93" s="50" t="str">
        <x:f>IF(OR(26&gt;'Настройки'!$B$3,ISBLANK(CH93),CH93=0),"",CH93)</x:f>
      </x:c>
      <x:c r="DS93" s="50" t="str">
        <x:f>IF(OR(27&gt;'Настройки'!$B$3,ISBLANK(CI93),CI93=0),"",CI93)</x:f>
      </x:c>
      <x:c r="DT93" s="50" t="str">
        <x:f>IF(OR(28&gt;'Настройки'!$B$3,ISBLANK(CJ93),CJ93=0),"",CJ93)</x:f>
      </x:c>
      <x:c r="DU93" s="50" t="str">
        <x:f>IF(OR(29&gt;'Настройки'!$B$3,ISBLANK(CK93),CK93=0),"",CK93)</x:f>
      </x:c>
      <x:c r="DV93" s="50" t="str">
        <x:f>IF(OR(30&gt;'Настройки'!$B$3,ISBLANK(CL93),CL93=0),"",CL93)</x:f>
      </x:c>
      <x:c r="DW93" s="50" t="str">
        <x:f>IF(OR(31&gt;'Настройки'!$B$3,ISBLANK(CM93),CM93=0),"",CM93)</x:f>
      </x:c>
      <x:c r="DX93" s="50" t="str">
        <x:f>IF(OR(32&gt;'Настройки'!$B$3,ISBLANK(CN93),CN93=0),"",CN93)</x:f>
      </x:c>
      <x:c r="DY93" s="50" t="str">
        <x:f>IF(OR(33&gt;'Настройки'!$B$3,ISBLANK(CO93),CO93=0),"",CO93)</x:f>
      </x:c>
      <x:c r="DZ93" s="50" t="str">
        <x:f>IF(OR(34&gt;'Настройки'!$B$3,ISBLANK(CP93),CP93=0),"",CP93)</x:f>
      </x:c>
      <x:c r="EA93" s="50" t="str">
        <x:f>IF(OR(35&gt;'Настройки'!$B$3,ISBLANK(CQ93),CQ93=0),"",CQ93)</x:f>
      </x:c>
      <x:c r="EB93" s="50" t="str">
        <x:f>IF(OR(36&gt;'Настройки'!$B$3,ISBLANK(CR93),CR93=0),"",CR93)</x:f>
      </x:c>
      <x:c r="EC93" s="50" t="str">
        <x:f>IF(A93="","",IF(OR(BB93="AZ",BB93="BZ"),10000+ROW(),IF(AZ93&gt;'Настройки'!$B$11,20000+ROW(),IF(BF93&lt;&gt;"Обычный",30000+ROW(),IF(AX93&lt;=0,40000+ROW(),"")))))</x:f>
      </x:c>
      <x:c r="ED93" s="50" t="str">
        <x:f>IF(EC93="","",COUNTIFS($EC$2:$EC$1001,"&gt;0",$EC$2:$EC$1001,"&lt;"&amp;EC93)+1)</x:f>
      </x:c>
    </x:row>
    <x:row r="94">
      <x:c r="A94" s="115"/>
      <x:c r="B94" s="115"/>
      <x:c r="C94" s="115"/>
      <x:c r="D94" s="118"/>
      <x:c r="E94" s="118"/>
      <x:c r="F94" s="118"/>
      <x:c r="G94" s="118"/>
      <x:c r="H94" s="118"/>
      <x:c r="I94" s="118"/>
      <x:c r="J94" s="118"/>
      <x:c r="K94" s="118"/>
      <x:c r="L94" s="118"/>
      <x:c r="M94" s="118"/>
      <x:c r="N94" s="118"/>
      <x:c r="O94" s="118"/>
      <x:c r="P94" s="118"/>
      <x:c r="Q94" s="118"/>
      <x:c r="R94" s="118"/>
      <x:c r="S94" s="118"/>
      <x:c r="T94" s="118"/>
      <x:c r="U94" s="118"/>
      <x:c r="V94" s="118"/>
      <x:c r="W94" s="118"/>
      <x:c r="X94" s="118"/>
      <x:c r="Y94" s="118"/>
      <x:c r="Z94" s="118"/>
      <x:c r="AA94" s="118"/>
      <x:c r="AB94" s="118"/>
      <x:c r="AC94" s="118"/>
      <x:c r="AD94" s="118"/>
      <x:c r="AE94" s="118"/>
      <x:c r="AF94" s="118"/>
      <x:c r="AG94" s="118"/>
      <x:c r="AH94" s="118"/>
      <x:c r="AI94" s="118"/>
      <x:c r="AJ94" s="118"/>
      <x:c r="AK94" s="118"/>
      <x:c r="AL94" s="118"/>
      <x:c r="AM94" s="118"/>
      <x:c r="AN94" s="118"/>
      <x:c r="AO94" s="118"/>
      <x:c r="AP94" s="115"/>
      <x:c r="AQ94" s="49" t="str">
        <x:f>IF(A94="","",COUNT(BI94:INDEX(BI94:CR94,1,'Настройки'!$B$3)))</x:f>
      </x:c>
      <x:c r="AR94" s="49" t="str">
        <x:f>IF(A94="","",SUM(BI94:INDEX(BI94:CR94,1,'Настройки'!$B$3)))</x:f>
      </x:c>
      <x:c r="AS94" s="58" t="str">
        <x:f>IF(A94="","",IF('Настройки'!$B$4="Стоимость потребления",AR94*D94,IF('Настройки'!$B$4="Количество",AR94,E94)))</x:f>
      </x:c>
      <x:c r="AT94" s="61" t="str">
        <x:f>IF(OR(A94="",AS94&lt;0,SUM($AS$2:$AS$1001)&lt;=0),"",AS94/SUM($AS$2:$AS$1001))</x:f>
      </x:c>
      <x:c r="AU94" s="61" t="str">
        <x:f>IF(OR(A94="",AS94&lt;0,SUM($AS$2:$AS$1001)&lt;=0),"",SUMIFS($AS$2:$AS$1001,$AS$2:$AS$1001,"&gt;"&amp;AS94)/SUM($AS$2:$AS$1001))</x:f>
      </x:c>
      <x:c r="AV94" s="61" t="str">
        <x:f>IF(OR(A94="",AS94&lt;0,SUM($AS$2:$AS$1001)&lt;=0),"",SUMIFS($AS$2:$AS$1001,$AS$2:$AS$1001,"&gt;="&amp;AS94)/SUM($AS$2:$AS$1001))</x:f>
      </x:c>
      <x:c r="AW94" s="49" t="str">
        <x:f>IF(A94="","",IF(SUM($AS$2:$AS$1001)&lt;=0,"Не определён",IF(AS94&lt;0,"Исключение",IF(AU94&lt;'Настройки'!$B$5,"A",IF(AU94&lt;'Настройки'!$B$6,"B","C")))))</x:f>
      </x:c>
      <x:c r="AX94" s="58" t="str">
        <x:f>IF(A94="","",IF(AQ94=0,"",AVERAGE(BI94:INDEX(BI94:CR94,1,'Настройки'!$B$3))))</x:f>
      </x:c>
      <x:c r="AY94" s="58" t="str">
        <x:f>IF(OR(A94="",AQ94=0),"",STDEVP(BI94:INDEX(BI94:CR94,1,'Настройки'!$B$3)))</x:f>
      </x:c>
      <x:c r="AZ94" s="61" t="str">
        <x:f>IF(OR(A94="",AQ94&lt;'Настройки'!$B$12,AX94&lt;=0,AND('Настройки'!$B$10="Блокировать",COUNTIF(F94:INDEX(F94:AO94,1,'Настройки'!$B$3),"&lt;0")&gt;0)),"",AY94/ABS(AX94))</x:f>
      </x:c>
      <x:c r="BA94" s="49" t="str">
        <x:f>IF(A94="","",IF(AND('Настройки'!$B$10="Блокировать",COUNTIF(F94:INDEX(F94:AO94,1,'Настройки'!$B$3),"&lt;0")&gt;0),"Не определён",IF(AQ94&lt;'Настройки'!$B$12,"Не определён",IF(AX94=0,"Нет спроса",IF(AX94&lt;0,"Не определён",IF(AZ94&lt;='Настройки'!$B$7,"X",IF(AZ94&lt;='Настройки'!$B$8,"Y","Z")))))))</x:f>
      </x:c>
      <x:c r="BB94" s="49" t="str">
        <x:f>IF(OR(A94="",LEN(AW94)&lt;&gt;1,LEN(BA94)&lt;&gt;1),"",AW94&amp;BA94)</x:f>
      </x:c>
      <x:c r="BC94" s="61" t="str">
        <x:f>IF(OR(A94="",AQ94=0),"",(COUNT(BI94:INDEX(BI94:CR94,1,'Настройки'!$B$3))-COUNT(CS94:INDEX(CS94:EB94,1,'Настройки'!$B$3)))/AQ94)</x:f>
      </x:c>
      <x:c r="BD94" s="64" t="str">
        <x:f>IF(OR(A94="",COUNT(CS94:INDEX(CS94:EB94,1,'Настройки'!$B$3))=0),"",AQ94/COUNT(CS94:INDEX(CS94:EB94,1,'Настройки'!$B$3)))</x:f>
      </x:c>
      <x:c r="BE94" s="64" t="str">
        <x:f>IF(OR(A94="",COUNT(CS94:INDEX(CS94:EB94,1,'Настройки'!$B$3))=0),"",IF(AVERAGE(CS94:INDEX(CS94:EB94,1,'Настройки'!$B$3))=0,"",(STDEVP(CS94:INDEX(CS94:EB94,1,'Настройки'!$B$3))/ABS(AVERAGE(CS94:INDEX(CS94:EB94,1,'Настройки'!$B$3))))^2))</x:f>
      </x:c>
      <x:c r="BF94" s="49" t="str">
        <x:f>IF(A94="","",IF(AQ94&lt;3,"Недостаточно",IF(AQ94&lt;6,"Предварительный","Обычный")))</x:f>
      </x:c>
      <x:c r="BG94" s="49" t="str">
        <x:f>IF(A94="","",IF(COUNTIF(F94:INDEX(F94:AO94,1,'Настройки'!$B$3),"&lt;0")&gt;0,IF('Настройки'!$B$10="Блокировать","Отрицательный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"),"")&amp;IF(AQ94&lt;3,"Недостаточно истории. ",IF(AQ94&lt;6,"Предварительная классификация. ",""))&amp;IF(AX94=0,"Нет спроса за горизонт. ","")&amp;IF(AZ94&gt;'Настройки'!$B$11,"Экстремальная вариативность. ",""))</x:f>
      </x:c>
      <x:c r="BH94" s="49" t="str">
        <x:f>IF(A94="","",IFERROR(VLOOKUP(BB94,'Настройки'!$D$3:$E$11,2,FALSE),"Сначала проверьте исходные данные и историю спроса.")&amp;" Уточните срок поставки, MOQ и критичность.")</x:f>
      </x:c>
      <x:c r="BI94" s="50" t="str">
        <x:f>IF(1&gt;'Настройки'!$B$3,"",IF(ISBLANK(F94),IF('Настройки'!$B$9="Нулевой спрос",0,""),IF(F94&lt;0,IF('Настройки'!$B$10="Исключить","",IF('Настройки'!$B$10="Абсолютные значения",ABS(F94),F94)),F94)))</x:f>
      </x:c>
      <x:c r="BJ94" s="50" t="str">
        <x:f>IF(2&gt;'Настройки'!$B$3,"",IF(ISBLANK(G94),IF('Настройки'!$B$9="Нулевой спрос",0,""),IF(G94&lt;0,IF('Настройки'!$B$10="Исключить","",IF('Настройки'!$B$10="Абсолютные значения",ABS(G94),G94)),G94)))</x:f>
      </x:c>
      <x:c r="BK94" s="50" t="str">
        <x:f>IF(3&gt;'Настройки'!$B$3,"",IF(ISBLANK(H94),IF('Настройки'!$B$9="Нулевой спрос",0,""),IF(H94&lt;0,IF('Настройки'!$B$10="Исключить","",IF('Настройки'!$B$10="Абсолютные значения",ABS(H94),H94)),H94)))</x:f>
      </x:c>
      <x:c r="BL94" s="50" t="str">
        <x:f>IF(4&gt;'Настройки'!$B$3,"",IF(ISBLANK(I94),IF('Настройки'!$B$9="Нулевой спрос",0,""),IF(I94&lt;0,IF('Настройки'!$B$10="Исключить","",IF('Настройки'!$B$10="Абсолютные значения",ABS(I94),I94)),I94)))</x:f>
      </x:c>
      <x:c r="BM94" s="50" t="str">
        <x:f>IF(5&gt;'Настройки'!$B$3,"",IF(ISBLANK(J94),IF('Настройки'!$B$9="Нулевой спрос",0,""),IF(J94&lt;0,IF('Настройки'!$B$10="Исключить","",IF('Настройки'!$B$10="Абсолютные значения",ABS(J94),J94)),J94)))</x:f>
      </x:c>
      <x:c r="BN94" s="50" t="str">
        <x:f>IF(6&gt;'Настройки'!$B$3,"",IF(ISBLANK(K94),IF('Настройки'!$B$9="Нулевой спрос",0,""),IF(K94&lt;0,IF('Настройки'!$B$10="Исключить","",IF('Настройки'!$B$10="Абсолютные значения",ABS(K94),K94)),K94)))</x:f>
      </x:c>
      <x:c r="BO94" s="50" t="str">
        <x:f>IF(7&gt;'Настройки'!$B$3,"",IF(ISBLANK(L94),IF('Настройки'!$B$9="Нулевой спрос",0,""),IF(L94&lt;0,IF('Настройки'!$B$10="Исключить","",IF('Настройки'!$B$10="Абсолютные значения",ABS(L94),L94)),L94)))</x:f>
      </x:c>
      <x:c r="BP94" s="50" t="str">
        <x:f>IF(8&gt;'Настройки'!$B$3,"",IF(ISBLANK(M94),IF('Настройки'!$B$9="Нулевой спрос",0,""),IF(M94&lt;0,IF('Настройки'!$B$10="Исключить","",IF('Настройки'!$B$10="Абсолютные значения",ABS(M94),M94)),M94)))</x:f>
      </x:c>
      <x:c r="BQ94" s="50" t="str">
        <x:f>IF(9&gt;'Настройки'!$B$3,"",IF(ISBLANK(N94),IF('Настройки'!$B$9="Нулевой спрос",0,""),IF(N94&lt;0,IF('Настройки'!$B$10="Исключить","",IF('Настройки'!$B$10="Абсолютные значения",ABS(N94),N94)),N94)))</x:f>
      </x:c>
      <x:c r="BR94" s="50" t="str">
        <x:f>IF(10&gt;'Настройки'!$B$3,"",IF(ISBLANK(O94),IF('Настройки'!$B$9="Нулевой спрос",0,""),IF(O94&lt;0,IF('Настройки'!$B$10="Исключить","",IF('Настройки'!$B$10="Абсолютные значения",ABS(O94),O94)),O94)))</x:f>
      </x:c>
      <x:c r="BS94" s="50" t="str">
        <x:f>IF(11&gt;'Настройки'!$B$3,"",IF(ISBLANK(P94),IF('Настройки'!$B$9="Нулевой спрос",0,""),IF(P94&lt;0,IF('Настройки'!$B$10="Исключить","",IF('Настройки'!$B$10="Абсолютные значения",ABS(P94),P94)),P94)))</x:f>
      </x:c>
      <x:c r="BT94" s="50" t="str">
        <x:f>IF(12&gt;'Настройки'!$B$3,"",IF(ISBLANK(Q94),IF('Настройки'!$B$9="Нулевой спрос",0,""),IF(Q94&lt;0,IF('Настройки'!$B$10="Исключить","",IF('Настройки'!$B$10="Абсолютные значения",ABS(Q94),Q94)),Q94)))</x:f>
      </x:c>
      <x:c r="BU94" s="50" t="str">
        <x:f>IF(13&gt;'Настройки'!$B$3,"",IF(ISBLANK(R94),IF('Настройки'!$B$9="Нулевой спрос",0,""),IF(R94&lt;0,IF('Настройки'!$B$10="Исключить","",IF('Настройки'!$B$10="Абсолютные значения",ABS(R94),R94)),R94)))</x:f>
      </x:c>
      <x:c r="BV94" s="50" t="str">
        <x:f>IF(14&gt;'Настройки'!$B$3,"",IF(ISBLANK(S94),IF('Настройки'!$B$9="Нулевой спрос",0,""),IF(S94&lt;0,IF('Настройки'!$B$10="Исключить","",IF('Настройки'!$B$10="Абсолютные значения",ABS(S94),S94)),S94)))</x:f>
      </x:c>
      <x:c r="BW94" s="50" t="str">
        <x:f>IF(15&gt;'Настройки'!$B$3,"",IF(ISBLANK(T94),IF('Настройки'!$B$9="Нулевой спрос",0,""),IF(T94&lt;0,IF('Настройки'!$B$10="Исключить","",IF('Настройки'!$B$10="Абсолютные значения",ABS(T94),T94)),T94)))</x:f>
      </x:c>
      <x:c r="BX94" s="50" t="str">
        <x:f>IF(16&gt;'Настройки'!$B$3,"",IF(ISBLANK(U94),IF('Настройки'!$B$9="Нулевой спрос",0,""),IF(U94&lt;0,IF('Настройки'!$B$10="Исключить","",IF('Настройки'!$B$10="Абсолютные значения",ABS(U94),U94)),U94)))</x:f>
      </x:c>
      <x:c r="BY94" s="50" t="str">
        <x:f>IF(17&gt;'Настройки'!$B$3,"",IF(ISBLANK(V94),IF('Настройки'!$B$9="Нулевой спрос",0,""),IF(V94&lt;0,IF('Настройки'!$B$10="Исключить","",IF('Настройки'!$B$10="Абсолютные значения",ABS(V94),V94)),V94)))</x:f>
      </x:c>
      <x:c r="BZ94" s="50" t="str">
        <x:f>IF(18&gt;'Настройки'!$B$3,"",IF(ISBLANK(W94),IF('Настройки'!$B$9="Нулевой спрос",0,""),IF(W94&lt;0,IF('Настройки'!$B$10="Исключить","",IF('Настройки'!$B$10="Абсолютные значения",ABS(W94),W94)),W94)))</x:f>
      </x:c>
      <x:c r="CA94" s="50" t="str">
        <x:f>IF(19&gt;'Настройки'!$B$3,"",IF(ISBLANK(X94),IF('Настройки'!$B$9="Нулевой спрос",0,""),IF(X94&lt;0,IF('Настройки'!$B$10="Исключить","",IF('Настройки'!$B$10="Абсолютные значения",ABS(X94),X94)),X94)))</x:f>
      </x:c>
      <x:c r="CB94" s="50" t="str">
        <x:f>IF(20&gt;'Настройки'!$B$3,"",IF(ISBLANK(Y94),IF('Настройки'!$B$9="Нулевой спрос",0,""),IF(Y94&lt;0,IF('Настройки'!$B$10="Исключить","",IF('Настройки'!$B$10="Абсолютные значения",ABS(Y94),Y94)),Y94)))</x:f>
      </x:c>
      <x:c r="CC94" s="50" t="str">
        <x:f>IF(21&gt;'Настройки'!$B$3,"",IF(ISBLANK(Z94),IF('Настройки'!$B$9="Нулевой спрос",0,""),IF(Z94&lt;0,IF('Настройки'!$B$10="Исключить","",IF('Настройки'!$B$10="Абсолютные значения",ABS(Z94),Z94)),Z94)))</x:f>
      </x:c>
      <x:c r="CD94" s="50" t="str">
        <x:f>IF(22&gt;'Настройки'!$B$3,"",IF(ISBLANK(AA94),IF('Настройки'!$B$9="Нулевой спрос",0,""),IF(AA94&lt;0,IF('Настройки'!$B$10="Исключить","",IF('Настройки'!$B$10="Абсолютные значения",ABS(AA94),AA94)),AA94)))</x:f>
      </x:c>
      <x:c r="CE94" s="50" t="str">
        <x:f>IF(23&gt;'Настройки'!$B$3,"",IF(ISBLANK(AB94),IF('Настройки'!$B$9="Нулевой спрос",0,""),IF(AB94&lt;0,IF('Настройки'!$B$10="Исключить","",IF('Настройки'!$B$10="Абсолютные значения",ABS(AB94),AB94)),AB94)))</x:f>
      </x:c>
      <x:c r="CF94" s="50" t="str">
        <x:f>IF(24&gt;'Настройки'!$B$3,"",IF(ISBLANK(AC94),IF('Настройки'!$B$9="Нулевой спрос",0,""),IF(AC94&lt;0,IF('Настройки'!$B$10="Исключить","",IF('Настройки'!$B$10="Абсолютные значения",ABS(AC94),AC94)),AC94)))</x:f>
      </x:c>
      <x:c r="CG94" s="50" t="str">
        <x:f>IF(25&gt;'Настройки'!$B$3,"",IF(ISBLANK(AD94),IF('Настройки'!$B$9="Нулевой спрос",0,""),IF(AD94&lt;0,IF('Настройки'!$B$10="Исключить","",IF('Настройки'!$B$10="Абсолютные значения",ABS(AD94),AD94)),AD94)))</x:f>
      </x:c>
      <x:c r="CH94" s="50" t="str">
        <x:f>IF(26&gt;'Настройки'!$B$3,"",IF(ISBLANK(AE94),IF('Настройки'!$B$9="Нулевой спрос",0,""),IF(AE94&lt;0,IF('Настройки'!$B$10="Исключить","",IF('Настройки'!$B$10="Абсолютные значения",ABS(AE94),AE94)),AE94)))</x:f>
      </x:c>
      <x:c r="CI94" s="50" t="str">
        <x:f>IF(27&gt;'Настройки'!$B$3,"",IF(ISBLANK(AF94),IF('Настройки'!$B$9="Нулевой спрос",0,""),IF(AF94&lt;0,IF('Настройки'!$B$10="Исключить","",IF('Настройки'!$B$10="Абсолютные значения",ABS(AF94),AF94)),AF94)))</x:f>
      </x:c>
      <x:c r="CJ94" s="50" t="str">
        <x:f>IF(28&gt;'Настройки'!$B$3,"",IF(ISBLANK(AG94),IF('Настройки'!$B$9="Нулевой спрос",0,""),IF(AG94&lt;0,IF('Настройки'!$B$10="Исключить","",IF('Настройки'!$B$10="Абсолютные значения",ABS(AG94),AG94)),AG94)))</x:f>
      </x:c>
      <x:c r="CK94" s="50" t="str">
        <x:f>IF(29&gt;'Настройки'!$B$3,"",IF(ISBLANK(AH94),IF('Настройки'!$B$9="Нулевой спрос",0,""),IF(AH94&lt;0,IF('Настройки'!$B$10="Исключить","",IF('Настройки'!$B$10="Абсолютные значения",ABS(AH94),AH94)),AH94)))</x:f>
      </x:c>
      <x:c r="CL94" s="50" t="str">
        <x:f>IF(30&gt;'Настройки'!$B$3,"",IF(ISBLANK(AI94),IF('Настройки'!$B$9="Нулевой спрос",0,""),IF(AI94&lt;0,IF('Настройки'!$B$10="Исключить","",IF('Настройки'!$B$10="Абсолютные значения",ABS(AI94),AI94)),AI94)))</x:f>
      </x:c>
      <x:c r="CM94" s="50" t="str">
        <x:f>IF(31&gt;'Настройки'!$B$3,"",IF(ISBLANK(AJ94),IF('Настройки'!$B$9="Нулевой спрос",0,""),IF(AJ94&lt;0,IF('Настройки'!$B$10="Исключить","",IF('Настройки'!$B$10="Абсолютные значения",ABS(AJ94),AJ94)),AJ94)))</x:f>
      </x:c>
      <x:c r="CN94" s="50" t="str">
        <x:f>IF(32&gt;'Настройки'!$B$3,"",IF(ISBLANK(AK94),IF('Настройки'!$B$9="Нулевой спрос",0,""),IF(AK94&lt;0,IF('Настройки'!$B$10="Исключить","",IF('Настройки'!$B$10="Абсолютные значения",ABS(AK94),AK94)),AK94)))</x:f>
      </x:c>
      <x:c r="CO94" s="50" t="str">
        <x:f>IF(33&gt;'Настройки'!$B$3,"",IF(ISBLANK(AL94),IF('Настройки'!$B$9="Нулевой спрос",0,""),IF(AL94&lt;0,IF('Настройки'!$B$10="Исключить","",IF('Настройки'!$B$10="Абсолютные значения",ABS(AL94),AL94)),AL94)))</x:f>
      </x:c>
      <x:c r="CP94" s="50" t="str">
        <x:f>IF(34&gt;'Настройки'!$B$3,"",IF(ISBLANK(AM94),IF('Настройки'!$B$9="Нулевой спрос",0,""),IF(AM94&lt;0,IF('Настройки'!$B$10="Исключить","",IF('Настройки'!$B$10="Абсолютные значения",ABS(AM94),AM94)),AM94)))</x:f>
      </x:c>
      <x:c r="CQ94" s="50" t="str">
        <x:f>IF(35&gt;'Настройки'!$B$3,"",IF(ISBLANK(AN94),IF('Настройки'!$B$9="Нулевой спрос",0,""),IF(AN94&lt;0,IF('Настройки'!$B$10="Исключить","",IF('Настройки'!$B$10="Абсолютные значения",ABS(AN94),AN94)),AN94)))</x:f>
      </x:c>
      <x:c r="CR94" s="50" t="str">
        <x:f>IF(36&gt;'Настройки'!$B$3,"",IF(ISBLANK(AO94),IF('Настройки'!$B$9="Нулевой спрос",0,""),IF(AO94&lt;0,IF('Настройки'!$B$10="Исключить","",IF('Настройки'!$B$10="Абсолютные значения",ABS(AO94),AO94)),AO94)))</x:f>
      </x:c>
      <x:c r="CS94" s="50" t="str">
        <x:f>IF(OR(1&gt;'Настройки'!$B$3,ISBLANK(BI94),BI94=0),"",BI94)</x:f>
      </x:c>
      <x:c r="CT94" s="50" t="str">
        <x:f>IF(OR(2&gt;'Настройки'!$B$3,ISBLANK(BJ94),BJ94=0),"",BJ94)</x:f>
      </x:c>
      <x:c r="CU94" s="50" t="str">
        <x:f>IF(OR(3&gt;'Настройки'!$B$3,ISBLANK(BK94),BK94=0),"",BK94)</x:f>
      </x:c>
      <x:c r="CV94" s="50" t="str">
        <x:f>IF(OR(4&gt;'Настройки'!$B$3,ISBLANK(BL94),BL94=0),"",BL94)</x:f>
      </x:c>
      <x:c r="CW94" s="50" t="str">
        <x:f>IF(OR(5&gt;'Настройки'!$B$3,ISBLANK(BM94),BM94=0),"",BM94)</x:f>
      </x:c>
      <x:c r="CX94" s="50" t="str">
        <x:f>IF(OR(6&gt;'Настройки'!$B$3,ISBLANK(BN94),BN94=0),"",BN94)</x:f>
      </x:c>
      <x:c r="CY94" s="50" t="str">
        <x:f>IF(OR(7&gt;'Настройки'!$B$3,ISBLANK(BO94),BO94=0),"",BO94)</x:f>
      </x:c>
      <x:c r="CZ94" s="50" t="str">
        <x:f>IF(OR(8&gt;'Настройки'!$B$3,ISBLANK(BP94),BP94=0),"",BP94)</x:f>
      </x:c>
      <x:c r="DA94" s="50" t="str">
        <x:f>IF(OR(9&gt;'Настройки'!$B$3,ISBLANK(BQ94),BQ94=0),"",BQ94)</x:f>
      </x:c>
      <x:c r="DB94" s="50" t="str">
        <x:f>IF(OR(10&gt;'Настройки'!$B$3,ISBLANK(BR94),BR94=0),"",BR94)</x:f>
      </x:c>
      <x:c r="DC94" s="50" t="str">
        <x:f>IF(OR(11&gt;'Настройки'!$B$3,ISBLANK(BS94),BS94=0),"",BS94)</x:f>
      </x:c>
      <x:c r="DD94" s="50" t="str">
        <x:f>IF(OR(12&gt;'Настройки'!$B$3,ISBLANK(BT94),BT94=0),"",BT94)</x:f>
      </x:c>
      <x:c r="DE94" s="50" t="str">
        <x:f>IF(OR(13&gt;'Настройки'!$B$3,ISBLANK(BU94),BU94=0),"",BU94)</x:f>
      </x:c>
      <x:c r="DF94" s="50" t="str">
        <x:f>IF(OR(14&gt;'Настройки'!$B$3,ISBLANK(BV94),BV94=0),"",BV94)</x:f>
      </x:c>
      <x:c r="DG94" s="50" t="str">
        <x:f>IF(OR(15&gt;'Настройки'!$B$3,ISBLANK(BW94),BW94=0),"",BW94)</x:f>
      </x:c>
      <x:c r="DH94" s="50" t="str">
        <x:f>IF(OR(16&gt;'Настройки'!$B$3,ISBLANK(BX94),BX94=0),"",BX94)</x:f>
      </x:c>
      <x:c r="DI94" s="50" t="str">
        <x:f>IF(OR(17&gt;'Настройки'!$B$3,ISBLANK(BY94),BY94=0),"",BY94)</x:f>
      </x:c>
      <x:c r="DJ94" s="50" t="str">
        <x:f>IF(OR(18&gt;'Настройки'!$B$3,ISBLANK(BZ94),BZ94=0),"",BZ94)</x:f>
      </x:c>
      <x:c r="DK94" s="50" t="str">
        <x:f>IF(OR(19&gt;'Настройки'!$B$3,ISBLANK(CA94),CA94=0),"",CA94)</x:f>
      </x:c>
      <x:c r="DL94" s="50" t="str">
        <x:f>IF(OR(20&gt;'Настройки'!$B$3,ISBLANK(CB94),CB94=0),"",CB94)</x:f>
      </x:c>
      <x:c r="DM94" s="50" t="str">
        <x:f>IF(OR(21&gt;'Настройки'!$B$3,ISBLANK(CC94),CC94=0),"",CC94)</x:f>
      </x:c>
      <x:c r="DN94" s="50" t="str">
        <x:f>IF(OR(22&gt;'Настройки'!$B$3,ISBLANK(CD94),CD94=0),"",CD94)</x:f>
      </x:c>
      <x:c r="DO94" s="50" t="str">
        <x:f>IF(OR(23&gt;'Настройки'!$B$3,ISBLANK(CE94),CE94=0),"",CE94)</x:f>
      </x:c>
      <x:c r="DP94" s="50" t="str">
        <x:f>IF(OR(24&gt;'Настройки'!$B$3,ISBLANK(CF94),CF94=0),"",CF94)</x:f>
      </x:c>
      <x:c r="DQ94" s="50" t="str">
        <x:f>IF(OR(25&gt;'Настройки'!$B$3,ISBLANK(CG94),CG94=0),"",CG94)</x:f>
      </x:c>
      <x:c r="DR94" s="50" t="str">
        <x:f>IF(OR(26&gt;'Настройки'!$B$3,ISBLANK(CH94),CH94=0),"",CH94)</x:f>
      </x:c>
      <x:c r="DS94" s="50" t="str">
        <x:f>IF(OR(27&gt;'Настройки'!$B$3,ISBLANK(CI94),CI94=0),"",CI94)</x:f>
      </x:c>
      <x:c r="DT94" s="50" t="str">
        <x:f>IF(OR(28&gt;'Настройки'!$B$3,ISBLANK(CJ94),CJ94=0),"",CJ94)</x:f>
      </x:c>
      <x:c r="DU94" s="50" t="str">
        <x:f>IF(OR(29&gt;'Настройки'!$B$3,ISBLANK(CK94),CK94=0),"",CK94)</x:f>
      </x:c>
      <x:c r="DV94" s="50" t="str">
        <x:f>IF(OR(30&gt;'Настройки'!$B$3,ISBLANK(CL94),CL94=0),"",CL94)</x:f>
      </x:c>
      <x:c r="DW94" s="50" t="str">
        <x:f>IF(OR(31&gt;'Настройки'!$B$3,ISBLANK(CM94),CM94=0),"",CM94)</x:f>
      </x:c>
      <x:c r="DX94" s="50" t="str">
        <x:f>IF(OR(32&gt;'Настройки'!$B$3,ISBLANK(CN94),CN94=0),"",CN94)</x:f>
      </x:c>
      <x:c r="DY94" s="50" t="str">
        <x:f>IF(OR(33&gt;'Настройки'!$B$3,ISBLANK(CO94),CO94=0),"",CO94)</x:f>
      </x:c>
      <x:c r="DZ94" s="50" t="str">
        <x:f>IF(OR(34&gt;'Настройки'!$B$3,ISBLANK(CP94),CP94=0),"",CP94)</x:f>
      </x:c>
      <x:c r="EA94" s="50" t="str">
        <x:f>IF(OR(35&gt;'Настройки'!$B$3,ISBLANK(CQ94),CQ94=0),"",CQ94)</x:f>
      </x:c>
      <x:c r="EB94" s="50" t="str">
        <x:f>IF(OR(36&gt;'Настройки'!$B$3,ISBLANK(CR94),CR94=0),"",CR94)</x:f>
      </x:c>
      <x:c r="EC94" s="50" t="str">
        <x:f>IF(A94="","",IF(OR(BB94="AZ",BB94="BZ"),10000+ROW(),IF(AZ94&gt;'Настройки'!$B$11,20000+ROW(),IF(BF94&lt;&gt;"Обычный",30000+ROW(),IF(AX94&lt;=0,40000+ROW(),"")))))</x:f>
      </x:c>
      <x:c r="ED94" s="50" t="str">
        <x:f>IF(EC94="","",COUNTIFS($EC$2:$EC$1001,"&gt;0",$EC$2:$EC$1001,"&lt;"&amp;EC94)+1)</x:f>
      </x:c>
    </x:row>
    <x:row r="95">
      <x:c r="A95" s="115"/>
      <x:c r="B95" s="115"/>
      <x:c r="C95" s="115"/>
      <x:c r="D95" s="118"/>
      <x:c r="E95" s="118"/>
      <x:c r="F95" s="118"/>
      <x:c r="G95" s="118"/>
      <x:c r="H95" s="118"/>
      <x:c r="I95" s="118"/>
      <x:c r="J95" s="118"/>
      <x:c r="K95" s="118"/>
      <x:c r="L95" s="118"/>
      <x:c r="M95" s="118"/>
      <x:c r="N95" s="118"/>
      <x:c r="O95" s="118"/>
      <x:c r="P95" s="118"/>
      <x:c r="Q95" s="118"/>
      <x:c r="R95" s="118"/>
      <x:c r="S95" s="118"/>
      <x:c r="T95" s="118"/>
      <x:c r="U95" s="118"/>
      <x:c r="V95" s="118"/>
      <x:c r="W95" s="118"/>
      <x:c r="X95" s="118"/>
      <x:c r="Y95" s="118"/>
      <x:c r="Z95" s="118"/>
      <x:c r="AA95" s="118"/>
      <x:c r="AB95" s="118"/>
      <x:c r="AC95" s="118"/>
      <x:c r="AD95" s="118"/>
      <x:c r="AE95" s="118"/>
      <x:c r="AF95" s="118"/>
      <x:c r="AG95" s="118"/>
      <x:c r="AH95" s="118"/>
      <x:c r="AI95" s="118"/>
      <x:c r="AJ95" s="118"/>
      <x:c r="AK95" s="118"/>
      <x:c r="AL95" s="118"/>
      <x:c r="AM95" s="118"/>
      <x:c r="AN95" s="118"/>
      <x:c r="AO95" s="118"/>
      <x:c r="AP95" s="115"/>
      <x:c r="AQ95" s="49" t="str">
        <x:f>IF(A95="","",COUNT(BI95:INDEX(BI95:CR95,1,'Настройки'!$B$3)))</x:f>
      </x:c>
      <x:c r="AR95" s="49" t="str">
        <x:f>IF(A95="","",SUM(BI95:INDEX(BI95:CR95,1,'Настройки'!$B$3)))</x:f>
      </x:c>
      <x:c r="AS95" s="58" t="str">
        <x:f>IF(A95="","",IF('Настройки'!$B$4="Стоимость потребления",AR95*D95,IF('Настройки'!$B$4="Количество",AR95,E95)))</x:f>
      </x:c>
      <x:c r="AT95" s="61" t="str">
        <x:f>IF(OR(A95="",AS95&lt;0,SUM($AS$2:$AS$1001)&lt;=0),"",AS95/SUM($AS$2:$AS$1001))</x:f>
      </x:c>
      <x:c r="AU95" s="61" t="str">
        <x:f>IF(OR(A95="",AS95&lt;0,SUM($AS$2:$AS$1001)&lt;=0),"",SUMIFS($AS$2:$AS$1001,$AS$2:$AS$1001,"&gt;"&amp;AS95)/SUM($AS$2:$AS$1001))</x:f>
      </x:c>
      <x:c r="AV95" s="61" t="str">
        <x:f>IF(OR(A95="",AS95&lt;0,SUM($AS$2:$AS$1001)&lt;=0),"",SUMIFS($AS$2:$AS$1001,$AS$2:$AS$1001,"&gt;="&amp;AS95)/SUM($AS$2:$AS$1001))</x:f>
      </x:c>
      <x:c r="AW95" s="49" t="str">
        <x:f>IF(A95="","",IF(SUM($AS$2:$AS$1001)&lt;=0,"Не определён",IF(AS95&lt;0,"Исключение",IF(AU95&lt;'Настройки'!$B$5,"A",IF(AU95&lt;'Настройки'!$B$6,"B","C")))))</x:f>
      </x:c>
      <x:c r="AX95" s="58" t="str">
        <x:f>IF(A95="","",IF(AQ95=0,"",AVERAGE(BI95:INDEX(BI95:CR95,1,'Настройки'!$B$3))))</x:f>
      </x:c>
      <x:c r="AY95" s="58" t="str">
        <x:f>IF(OR(A95="",AQ95=0),"",STDEVP(BI95:INDEX(BI95:CR95,1,'Настройки'!$B$3)))</x:f>
      </x:c>
      <x:c r="AZ95" s="61" t="str">
        <x:f>IF(OR(A95="",AQ95&lt;'Настройки'!$B$12,AX95&lt;=0,AND('Настройки'!$B$10="Блокировать",COUNTIF(F95:INDEX(F95:AO95,1,'Настройки'!$B$3),"&lt;0")&gt;0)),"",AY95/ABS(AX95))</x:f>
      </x:c>
      <x:c r="BA95" s="49" t="str">
        <x:f>IF(A95="","",IF(AND('Настройки'!$B$10="Блокировать",COUNTIF(F95:INDEX(F95:AO95,1,'Настройки'!$B$3),"&lt;0")&gt;0),"Не определён",IF(AQ95&lt;'Настройки'!$B$12,"Не определён",IF(AX95=0,"Нет спроса",IF(AX95&lt;0,"Не определён",IF(AZ95&lt;='Настройки'!$B$7,"X",IF(AZ95&lt;='Настройки'!$B$8,"Y","Z")))))))</x:f>
      </x:c>
      <x:c r="BB95" s="49" t="str">
        <x:f>IF(OR(A95="",LEN(AW95)&lt;&gt;1,LEN(BA95)&lt;&gt;1),"",AW95&amp;BA95)</x:f>
      </x:c>
      <x:c r="BC95" s="61" t="str">
        <x:f>IF(OR(A95="",AQ95=0),"",(COUNT(BI95:INDEX(BI95:CR95,1,'Настройки'!$B$3))-COUNT(CS95:INDEX(CS95:EB95,1,'Настройки'!$B$3)))/AQ95)</x:f>
      </x:c>
      <x:c r="BD95" s="64" t="str">
        <x:f>IF(OR(A95="",COUNT(CS95:INDEX(CS95:EB95,1,'Настройки'!$B$3))=0),"",AQ95/COUNT(CS95:INDEX(CS95:EB95,1,'Настройки'!$B$3)))</x:f>
      </x:c>
      <x:c r="BE95" s="64" t="str">
        <x:f>IF(OR(A95="",COUNT(CS95:INDEX(CS95:EB95,1,'Настройки'!$B$3))=0),"",IF(AVERAGE(CS95:INDEX(CS95:EB95,1,'Настройки'!$B$3))=0,"",(STDEVP(CS95:INDEX(CS95:EB95,1,'Настройки'!$B$3))/ABS(AVERAGE(CS95:INDEX(CS95:EB95,1,'Настройки'!$B$3))))^2))</x:f>
      </x:c>
      <x:c r="BF95" s="49" t="str">
        <x:f>IF(A95="","",IF(AQ95&lt;3,"Недостаточно",IF(AQ95&lt;6,"Предварительный","Обычный")))</x:f>
      </x:c>
      <x:c r="BG95" s="49" t="str">
        <x:f>IF(A95="","",IF(COUNTIF(F95:INDEX(F95:AO95,1,'Настройки'!$B$3),"&lt;0")&gt;0,IF('Настройки'!$B$10="Блокировать","Отрицательный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"),"")&amp;IF(AQ95&lt;3,"Недостаточно истории. ",IF(AQ95&lt;6,"Предварительная классификация. ",""))&amp;IF(AX95=0,"Нет спроса за горизонт. ","")&amp;IF(AZ95&gt;'Настройки'!$B$11,"Экстремальная вариативность. ",""))</x:f>
      </x:c>
      <x:c r="BH95" s="49" t="str">
        <x:f>IF(A95="","",IFERROR(VLOOKUP(BB95,'Настройки'!$D$3:$E$11,2,FALSE),"Сначала проверьте исходные данные и историю спроса.")&amp;" Уточните срок поставки, MOQ и критичность.")</x:f>
      </x:c>
      <x:c r="BI95" s="50" t="str">
        <x:f>IF(1&gt;'Настройки'!$B$3,"",IF(ISBLANK(F95),IF('Настройки'!$B$9="Нулевой спрос",0,""),IF(F95&lt;0,IF('Настройки'!$B$10="Исключить","",IF('Настройки'!$B$10="Абсолютные значения",ABS(F95),F95)),F95)))</x:f>
      </x:c>
      <x:c r="BJ95" s="50" t="str">
        <x:f>IF(2&gt;'Настройки'!$B$3,"",IF(ISBLANK(G95),IF('Настройки'!$B$9="Нулевой спрос",0,""),IF(G95&lt;0,IF('Настройки'!$B$10="Исключить","",IF('Настройки'!$B$10="Абсолютные значения",ABS(G95),G95)),G95)))</x:f>
      </x:c>
      <x:c r="BK95" s="50" t="str">
        <x:f>IF(3&gt;'Настройки'!$B$3,"",IF(ISBLANK(H95),IF('Настройки'!$B$9="Нулевой спрос",0,""),IF(H95&lt;0,IF('Настройки'!$B$10="Исключить","",IF('Настройки'!$B$10="Абсолютные значения",ABS(H95),H95)),H95)))</x:f>
      </x:c>
      <x:c r="BL95" s="50" t="str">
        <x:f>IF(4&gt;'Настройки'!$B$3,"",IF(ISBLANK(I95),IF('Настройки'!$B$9="Нулевой спрос",0,""),IF(I95&lt;0,IF('Настройки'!$B$10="Исключить","",IF('Настройки'!$B$10="Абсолютные значения",ABS(I95),I95)),I95)))</x:f>
      </x:c>
      <x:c r="BM95" s="50" t="str">
        <x:f>IF(5&gt;'Настройки'!$B$3,"",IF(ISBLANK(J95),IF('Настройки'!$B$9="Нулевой спрос",0,""),IF(J95&lt;0,IF('Настройки'!$B$10="Исключить","",IF('Настройки'!$B$10="Абсолютные значения",ABS(J95),J95)),J95)))</x:f>
      </x:c>
      <x:c r="BN95" s="50" t="str">
        <x:f>IF(6&gt;'Настройки'!$B$3,"",IF(ISBLANK(K95),IF('Настройки'!$B$9="Нулевой спрос",0,""),IF(K95&lt;0,IF('Настройки'!$B$10="Исключить","",IF('Настройки'!$B$10="Абсолютные значения",ABS(K95),K95)),K95)))</x:f>
      </x:c>
      <x:c r="BO95" s="50" t="str">
        <x:f>IF(7&gt;'Настройки'!$B$3,"",IF(ISBLANK(L95),IF('Настройки'!$B$9="Нулевой спрос",0,""),IF(L95&lt;0,IF('Настройки'!$B$10="Исключить","",IF('Настройки'!$B$10="Абсолютные значения",ABS(L95),L95)),L95)))</x:f>
      </x:c>
      <x:c r="BP95" s="50" t="str">
        <x:f>IF(8&gt;'Настройки'!$B$3,"",IF(ISBLANK(M95),IF('Настройки'!$B$9="Нулевой спрос",0,""),IF(M95&lt;0,IF('Настройки'!$B$10="Исключить","",IF('Настройки'!$B$10="Абсолютные значения",ABS(M95),M95)),M95)))</x:f>
      </x:c>
      <x:c r="BQ95" s="50" t="str">
        <x:f>IF(9&gt;'Настройки'!$B$3,"",IF(ISBLANK(N95),IF('Настройки'!$B$9="Нулевой спрос",0,""),IF(N95&lt;0,IF('Настройки'!$B$10="Исключить","",IF('Настройки'!$B$10="Абсолютные значения",ABS(N95),N95)),N95)))</x:f>
      </x:c>
      <x:c r="BR95" s="50" t="str">
        <x:f>IF(10&gt;'Настройки'!$B$3,"",IF(ISBLANK(O95),IF('Настройки'!$B$9="Нулевой спрос",0,""),IF(O95&lt;0,IF('Настройки'!$B$10="Исключить","",IF('Настройки'!$B$10="Абсолютные значения",ABS(O95),O95)),O95)))</x:f>
      </x:c>
      <x:c r="BS95" s="50" t="str">
        <x:f>IF(11&gt;'Настройки'!$B$3,"",IF(ISBLANK(P95),IF('Настройки'!$B$9="Нулевой спрос",0,""),IF(P95&lt;0,IF('Настройки'!$B$10="Исключить","",IF('Настройки'!$B$10="Абсолютные значения",ABS(P95),P95)),P95)))</x:f>
      </x:c>
      <x:c r="BT95" s="50" t="str">
        <x:f>IF(12&gt;'Настройки'!$B$3,"",IF(ISBLANK(Q95),IF('Настройки'!$B$9="Нулевой спрос",0,""),IF(Q95&lt;0,IF('Настройки'!$B$10="Исключить","",IF('Настройки'!$B$10="Абсолютные значения",ABS(Q95),Q95)),Q95)))</x:f>
      </x:c>
      <x:c r="BU95" s="50" t="str">
        <x:f>IF(13&gt;'Настройки'!$B$3,"",IF(ISBLANK(R95),IF('Настройки'!$B$9="Нулевой спрос",0,""),IF(R95&lt;0,IF('Настройки'!$B$10="Исключить","",IF('Настройки'!$B$10="Абсолютные значения",ABS(R95),R95)),R95)))</x:f>
      </x:c>
      <x:c r="BV95" s="50" t="str">
        <x:f>IF(14&gt;'Настройки'!$B$3,"",IF(ISBLANK(S95),IF('Настройки'!$B$9="Нулевой спрос",0,""),IF(S95&lt;0,IF('Настройки'!$B$10="Исключить","",IF('Настройки'!$B$10="Абсолютные значения",ABS(S95),S95)),S95)))</x:f>
      </x:c>
      <x:c r="BW95" s="50" t="str">
        <x:f>IF(15&gt;'Настройки'!$B$3,"",IF(ISBLANK(T95),IF('Настройки'!$B$9="Нулевой спрос",0,""),IF(T95&lt;0,IF('Настройки'!$B$10="Исключить","",IF('Настройки'!$B$10="Абсолютные значения",ABS(T95),T95)),T95)))</x:f>
      </x:c>
      <x:c r="BX95" s="50" t="str">
        <x:f>IF(16&gt;'Настройки'!$B$3,"",IF(ISBLANK(U95),IF('Настройки'!$B$9="Нулевой спрос",0,""),IF(U95&lt;0,IF('Настройки'!$B$10="Исключить","",IF('Настройки'!$B$10="Абсолютные значения",ABS(U95),U95)),U95)))</x:f>
      </x:c>
      <x:c r="BY95" s="50" t="str">
        <x:f>IF(17&gt;'Настройки'!$B$3,"",IF(ISBLANK(V95),IF('Настройки'!$B$9="Нулевой спрос",0,""),IF(V95&lt;0,IF('Настройки'!$B$10="Исключить","",IF('Настройки'!$B$10="Абсолютные значения",ABS(V95),V95)),V95)))</x:f>
      </x:c>
      <x:c r="BZ95" s="50" t="str">
        <x:f>IF(18&gt;'Настройки'!$B$3,"",IF(ISBLANK(W95),IF('Настройки'!$B$9="Нулевой спрос",0,""),IF(W95&lt;0,IF('Настройки'!$B$10="Исключить","",IF('Настройки'!$B$10="Абсолютные значения",ABS(W95),W95)),W95)))</x:f>
      </x:c>
      <x:c r="CA95" s="50" t="str">
        <x:f>IF(19&gt;'Настройки'!$B$3,"",IF(ISBLANK(X95),IF('Настройки'!$B$9="Нулевой спрос",0,""),IF(X95&lt;0,IF('Настройки'!$B$10="Исключить","",IF('Настройки'!$B$10="Абсолютные значения",ABS(X95),X95)),X95)))</x:f>
      </x:c>
      <x:c r="CB95" s="50" t="str">
        <x:f>IF(20&gt;'Настройки'!$B$3,"",IF(ISBLANK(Y95),IF('Настройки'!$B$9="Нулевой спрос",0,""),IF(Y95&lt;0,IF('Настройки'!$B$10="Исключить","",IF('Настройки'!$B$10="Абсолютные значения",ABS(Y95),Y95)),Y95)))</x:f>
      </x:c>
      <x:c r="CC95" s="50" t="str">
        <x:f>IF(21&gt;'Настройки'!$B$3,"",IF(ISBLANK(Z95),IF('Настройки'!$B$9="Нулевой спрос",0,""),IF(Z95&lt;0,IF('Настройки'!$B$10="Исключить","",IF('Настройки'!$B$10="Абсолютные значения",ABS(Z95),Z95)),Z95)))</x:f>
      </x:c>
      <x:c r="CD95" s="50" t="str">
        <x:f>IF(22&gt;'Настройки'!$B$3,"",IF(ISBLANK(AA95),IF('Настройки'!$B$9="Нулевой спрос",0,""),IF(AA95&lt;0,IF('Настройки'!$B$10="Исключить","",IF('Настройки'!$B$10="Абсолютные значения",ABS(AA95),AA95)),AA95)))</x:f>
      </x:c>
      <x:c r="CE95" s="50" t="str">
        <x:f>IF(23&gt;'Настройки'!$B$3,"",IF(ISBLANK(AB95),IF('Настройки'!$B$9="Нулевой спрос",0,""),IF(AB95&lt;0,IF('Настройки'!$B$10="Исключить","",IF('Настройки'!$B$10="Абсолютные значения",ABS(AB95),AB95)),AB95)))</x:f>
      </x:c>
      <x:c r="CF95" s="50" t="str">
        <x:f>IF(24&gt;'Настройки'!$B$3,"",IF(ISBLANK(AC95),IF('Настройки'!$B$9="Нулевой спрос",0,""),IF(AC95&lt;0,IF('Настройки'!$B$10="Исключить","",IF('Настройки'!$B$10="Абсолютные значения",ABS(AC95),AC95)),AC95)))</x:f>
      </x:c>
      <x:c r="CG95" s="50" t="str">
        <x:f>IF(25&gt;'Настройки'!$B$3,"",IF(ISBLANK(AD95),IF('Настройки'!$B$9="Нулевой спрос",0,""),IF(AD95&lt;0,IF('Настройки'!$B$10="Исключить","",IF('Настройки'!$B$10="Абсолютные значения",ABS(AD95),AD95)),AD95)))</x:f>
      </x:c>
      <x:c r="CH95" s="50" t="str">
        <x:f>IF(26&gt;'Настройки'!$B$3,"",IF(ISBLANK(AE95),IF('Настройки'!$B$9="Нулевой спрос",0,""),IF(AE95&lt;0,IF('Настройки'!$B$10="Исключить","",IF('Настройки'!$B$10="Абсолютные значения",ABS(AE95),AE95)),AE95)))</x:f>
      </x:c>
      <x:c r="CI95" s="50" t="str">
        <x:f>IF(27&gt;'Настройки'!$B$3,"",IF(ISBLANK(AF95),IF('Настройки'!$B$9="Нулевой спрос",0,""),IF(AF95&lt;0,IF('Настройки'!$B$10="Исключить","",IF('Настройки'!$B$10="Абсолютные значения",ABS(AF95),AF95)),AF95)))</x:f>
      </x:c>
      <x:c r="CJ95" s="50" t="str">
        <x:f>IF(28&gt;'Настройки'!$B$3,"",IF(ISBLANK(AG95),IF('Настройки'!$B$9="Нулевой спрос",0,""),IF(AG95&lt;0,IF('Настройки'!$B$10="Исключить","",IF('Настройки'!$B$10="Абсолютные значения",ABS(AG95),AG95)),AG95)))</x:f>
      </x:c>
      <x:c r="CK95" s="50" t="str">
        <x:f>IF(29&gt;'Настройки'!$B$3,"",IF(ISBLANK(AH95),IF('Настройки'!$B$9="Нулевой спрос",0,""),IF(AH95&lt;0,IF('Настройки'!$B$10="Исключить","",IF('Настройки'!$B$10="Абсолютные значения",ABS(AH95),AH95)),AH95)))</x:f>
      </x:c>
      <x:c r="CL95" s="50" t="str">
        <x:f>IF(30&gt;'Настройки'!$B$3,"",IF(ISBLANK(AI95),IF('Настройки'!$B$9="Нулевой спрос",0,""),IF(AI95&lt;0,IF('Настройки'!$B$10="Исключить","",IF('Настройки'!$B$10="Абсолютные значения",ABS(AI95),AI95)),AI95)))</x:f>
      </x:c>
      <x:c r="CM95" s="50" t="str">
        <x:f>IF(31&gt;'Настройки'!$B$3,"",IF(ISBLANK(AJ95),IF('Настройки'!$B$9="Нулевой спрос",0,""),IF(AJ95&lt;0,IF('Настройки'!$B$10="Исключить","",IF('Настройки'!$B$10="Абсолютные значения",ABS(AJ95),AJ95)),AJ95)))</x:f>
      </x:c>
      <x:c r="CN95" s="50" t="str">
        <x:f>IF(32&gt;'Настройки'!$B$3,"",IF(ISBLANK(AK95),IF('Настройки'!$B$9="Нулевой спрос",0,""),IF(AK95&lt;0,IF('Настройки'!$B$10="Исключить","",IF('Настройки'!$B$10="Абсолютные значения",ABS(AK95),AK95)),AK95)))</x:f>
      </x:c>
      <x:c r="CO95" s="50" t="str">
        <x:f>IF(33&gt;'Настройки'!$B$3,"",IF(ISBLANK(AL95),IF('Настройки'!$B$9="Нулевой спрос",0,""),IF(AL95&lt;0,IF('Настройки'!$B$10="Исключить","",IF('Настройки'!$B$10="Абсолютные значения",ABS(AL95),AL95)),AL95)))</x:f>
      </x:c>
      <x:c r="CP95" s="50" t="str">
        <x:f>IF(34&gt;'Настройки'!$B$3,"",IF(ISBLANK(AM95),IF('Настройки'!$B$9="Нулевой спрос",0,""),IF(AM95&lt;0,IF('Настройки'!$B$10="Исключить","",IF('Настройки'!$B$10="Абсолютные значения",ABS(AM95),AM95)),AM95)))</x:f>
      </x:c>
      <x:c r="CQ95" s="50" t="str">
        <x:f>IF(35&gt;'Настройки'!$B$3,"",IF(ISBLANK(AN95),IF('Настройки'!$B$9="Нулевой спрос",0,""),IF(AN95&lt;0,IF('Настройки'!$B$10="Исключить","",IF('Настройки'!$B$10="Абсолютные значения",ABS(AN95),AN95)),AN95)))</x:f>
      </x:c>
      <x:c r="CR95" s="50" t="str">
        <x:f>IF(36&gt;'Настройки'!$B$3,"",IF(ISBLANK(AO95),IF('Настройки'!$B$9="Нулевой спрос",0,""),IF(AO95&lt;0,IF('Настройки'!$B$10="Исключить","",IF('Настройки'!$B$10="Абсолютные значения",ABS(AO95),AO95)),AO95)))</x:f>
      </x:c>
      <x:c r="CS95" s="50" t="str">
        <x:f>IF(OR(1&gt;'Настройки'!$B$3,ISBLANK(BI95),BI95=0),"",BI95)</x:f>
      </x:c>
      <x:c r="CT95" s="50" t="str">
        <x:f>IF(OR(2&gt;'Настройки'!$B$3,ISBLANK(BJ95),BJ95=0),"",BJ95)</x:f>
      </x:c>
      <x:c r="CU95" s="50" t="str">
        <x:f>IF(OR(3&gt;'Настройки'!$B$3,ISBLANK(BK95),BK95=0),"",BK95)</x:f>
      </x:c>
      <x:c r="CV95" s="50" t="str">
        <x:f>IF(OR(4&gt;'Настройки'!$B$3,ISBLANK(BL95),BL95=0),"",BL95)</x:f>
      </x:c>
      <x:c r="CW95" s="50" t="str">
        <x:f>IF(OR(5&gt;'Настройки'!$B$3,ISBLANK(BM95),BM95=0),"",BM95)</x:f>
      </x:c>
      <x:c r="CX95" s="50" t="str">
        <x:f>IF(OR(6&gt;'Настройки'!$B$3,ISBLANK(BN95),BN95=0),"",BN95)</x:f>
      </x:c>
      <x:c r="CY95" s="50" t="str">
        <x:f>IF(OR(7&gt;'Настройки'!$B$3,ISBLANK(BO95),BO95=0),"",BO95)</x:f>
      </x:c>
      <x:c r="CZ95" s="50" t="str">
        <x:f>IF(OR(8&gt;'Настройки'!$B$3,ISBLANK(BP95),BP95=0),"",BP95)</x:f>
      </x:c>
      <x:c r="DA95" s="50" t="str">
        <x:f>IF(OR(9&gt;'Настройки'!$B$3,ISBLANK(BQ95),BQ95=0),"",BQ95)</x:f>
      </x:c>
      <x:c r="DB95" s="50" t="str">
        <x:f>IF(OR(10&gt;'Настройки'!$B$3,ISBLANK(BR95),BR95=0),"",BR95)</x:f>
      </x:c>
      <x:c r="DC95" s="50" t="str">
        <x:f>IF(OR(11&gt;'Настройки'!$B$3,ISBLANK(BS95),BS95=0),"",BS95)</x:f>
      </x:c>
      <x:c r="DD95" s="50" t="str">
        <x:f>IF(OR(12&gt;'Настройки'!$B$3,ISBLANK(BT95),BT95=0),"",BT95)</x:f>
      </x:c>
      <x:c r="DE95" s="50" t="str">
        <x:f>IF(OR(13&gt;'Настройки'!$B$3,ISBLANK(BU95),BU95=0),"",BU95)</x:f>
      </x:c>
      <x:c r="DF95" s="50" t="str">
        <x:f>IF(OR(14&gt;'Настройки'!$B$3,ISBLANK(BV95),BV95=0),"",BV95)</x:f>
      </x:c>
      <x:c r="DG95" s="50" t="str">
        <x:f>IF(OR(15&gt;'Настройки'!$B$3,ISBLANK(BW95),BW95=0),"",BW95)</x:f>
      </x:c>
      <x:c r="DH95" s="50" t="str">
        <x:f>IF(OR(16&gt;'Настройки'!$B$3,ISBLANK(BX95),BX95=0),"",BX95)</x:f>
      </x:c>
      <x:c r="DI95" s="50" t="str">
        <x:f>IF(OR(17&gt;'Настройки'!$B$3,ISBLANK(BY95),BY95=0),"",BY95)</x:f>
      </x:c>
      <x:c r="DJ95" s="50" t="str">
        <x:f>IF(OR(18&gt;'Настройки'!$B$3,ISBLANK(BZ95),BZ95=0),"",BZ95)</x:f>
      </x:c>
      <x:c r="DK95" s="50" t="str">
        <x:f>IF(OR(19&gt;'Настройки'!$B$3,ISBLANK(CA95),CA95=0),"",CA95)</x:f>
      </x:c>
      <x:c r="DL95" s="50" t="str">
        <x:f>IF(OR(20&gt;'Настройки'!$B$3,ISBLANK(CB95),CB95=0),"",CB95)</x:f>
      </x:c>
      <x:c r="DM95" s="50" t="str">
        <x:f>IF(OR(21&gt;'Настройки'!$B$3,ISBLANK(CC95),CC95=0),"",CC95)</x:f>
      </x:c>
      <x:c r="DN95" s="50" t="str">
        <x:f>IF(OR(22&gt;'Настройки'!$B$3,ISBLANK(CD95),CD95=0),"",CD95)</x:f>
      </x:c>
      <x:c r="DO95" s="50" t="str">
        <x:f>IF(OR(23&gt;'Настройки'!$B$3,ISBLANK(CE95),CE95=0),"",CE95)</x:f>
      </x:c>
      <x:c r="DP95" s="50" t="str">
        <x:f>IF(OR(24&gt;'Настройки'!$B$3,ISBLANK(CF95),CF95=0),"",CF95)</x:f>
      </x:c>
      <x:c r="DQ95" s="50" t="str">
        <x:f>IF(OR(25&gt;'Настройки'!$B$3,ISBLANK(CG95),CG95=0),"",CG95)</x:f>
      </x:c>
      <x:c r="DR95" s="50" t="str">
        <x:f>IF(OR(26&gt;'Настройки'!$B$3,ISBLANK(CH95),CH95=0),"",CH95)</x:f>
      </x:c>
      <x:c r="DS95" s="50" t="str">
        <x:f>IF(OR(27&gt;'Настройки'!$B$3,ISBLANK(CI95),CI95=0),"",CI95)</x:f>
      </x:c>
      <x:c r="DT95" s="50" t="str">
        <x:f>IF(OR(28&gt;'Настройки'!$B$3,ISBLANK(CJ95),CJ95=0),"",CJ95)</x:f>
      </x:c>
      <x:c r="DU95" s="50" t="str">
        <x:f>IF(OR(29&gt;'Настройки'!$B$3,ISBLANK(CK95),CK95=0),"",CK95)</x:f>
      </x:c>
      <x:c r="DV95" s="50" t="str">
        <x:f>IF(OR(30&gt;'Настройки'!$B$3,ISBLANK(CL95),CL95=0),"",CL95)</x:f>
      </x:c>
      <x:c r="DW95" s="50" t="str">
        <x:f>IF(OR(31&gt;'Настройки'!$B$3,ISBLANK(CM95),CM95=0),"",CM95)</x:f>
      </x:c>
      <x:c r="DX95" s="50" t="str">
        <x:f>IF(OR(32&gt;'Настройки'!$B$3,ISBLANK(CN95),CN95=0),"",CN95)</x:f>
      </x:c>
      <x:c r="DY95" s="50" t="str">
        <x:f>IF(OR(33&gt;'Настройки'!$B$3,ISBLANK(CO95),CO95=0),"",CO95)</x:f>
      </x:c>
      <x:c r="DZ95" s="50" t="str">
        <x:f>IF(OR(34&gt;'Настройки'!$B$3,ISBLANK(CP95),CP95=0),"",CP95)</x:f>
      </x:c>
      <x:c r="EA95" s="50" t="str">
        <x:f>IF(OR(35&gt;'Настройки'!$B$3,ISBLANK(CQ95),CQ95=0),"",CQ95)</x:f>
      </x:c>
      <x:c r="EB95" s="50" t="str">
        <x:f>IF(OR(36&gt;'Настройки'!$B$3,ISBLANK(CR95),CR95=0),"",CR95)</x:f>
      </x:c>
      <x:c r="EC95" s="50" t="str">
        <x:f>IF(A95="","",IF(OR(BB95="AZ",BB95="BZ"),10000+ROW(),IF(AZ95&gt;'Настройки'!$B$11,20000+ROW(),IF(BF95&lt;&gt;"Обычный",30000+ROW(),IF(AX95&lt;=0,40000+ROW(),"")))))</x:f>
      </x:c>
      <x:c r="ED95" s="50" t="str">
        <x:f>IF(EC95="","",COUNTIFS($EC$2:$EC$1001,"&gt;0",$EC$2:$EC$1001,"&lt;"&amp;EC95)+1)</x:f>
      </x:c>
    </x:row>
    <x:row r="96">
      <x:c r="A96" s="115"/>
      <x:c r="B96" s="115"/>
      <x:c r="C96" s="115"/>
      <x:c r="D96" s="118"/>
      <x:c r="E96" s="118"/>
      <x:c r="F96" s="118"/>
      <x:c r="G96" s="118"/>
      <x:c r="H96" s="118"/>
      <x:c r="I96" s="118"/>
      <x:c r="J96" s="118"/>
      <x:c r="K96" s="118"/>
      <x:c r="L96" s="118"/>
      <x:c r="M96" s="118"/>
      <x:c r="N96" s="118"/>
      <x:c r="O96" s="118"/>
      <x:c r="P96" s="118"/>
      <x:c r="Q96" s="118"/>
      <x:c r="R96" s="118"/>
      <x:c r="S96" s="118"/>
      <x:c r="T96" s="118"/>
      <x:c r="U96" s="118"/>
      <x:c r="V96" s="118"/>
      <x:c r="W96" s="118"/>
      <x:c r="X96" s="118"/>
      <x:c r="Y96" s="118"/>
      <x:c r="Z96" s="118"/>
      <x:c r="AA96" s="118"/>
      <x:c r="AB96" s="118"/>
      <x:c r="AC96" s="118"/>
      <x:c r="AD96" s="118"/>
      <x:c r="AE96" s="118"/>
      <x:c r="AF96" s="118"/>
      <x:c r="AG96" s="118"/>
      <x:c r="AH96" s="118"/>
      <x:c r="AI96" s="118"/>
      <x:c r="AJ96" s="118"/>
      <x:c r="AK96" s="118"/>
      <x:c r="AL96" s="118"/>
      <x:c r="AM96" s="118"/>
      <x:c r="AN96" s="118"/>
      <x:c r="AO96" s="118"/>
      <x:c r="AP96" s="115"/>
      <x:c r="AQ96" s="49" t="str">
        <x:f>IF(A96="","",COUNT(BI96:INDEX(BI96:CR96,1,'Настройки'!$B$3)))</x:f>
      </x:c>
      <x:c r="AR96" s="49" t="str">
        <x:f>IF(A96="","",SUM(BI96:INDEX(BI96:CR96,1,'Настройки'!$B$3)))</x:f>
      </x:c>
      <x:c r="AS96" s="58" t="str">
        <x:f>IF(A96="","",IF('Настройки'!$B$4="Стоимость потребления",AR96*D96,IF('Настройки'!$B$4="Количество",AR96,E96)))</x:f>
      </x:c>
      <x:c r="AT96" s="61" t="str">
        <x:f>IF(OR(A96="",AS96&lt;0,SUM($AS$2:$AS$1001)&lt;=0),"",AS96/SUM($AS$2:$AS$1001))</x:f>
      </x:c>
      <x:c r="AU96" s="61" t="str">
        <x:f>IF(OR(A96="",AS96&lt;0,SUM($AS$2:$AS$1001)&lt;=0),"",SUMIFS($AS$2:$AS$1001,$AS$2:$AS$1001,"&gt;"&amp;AS96)/SUM($AS$2:$AS$1001))</x:f>
      </x:c>
      <x:c r="AV96" s="61" t="str">
        <x:f>IF(OR(A96="",AS96&lt;0,SUM($AS$2:$AS$1001)&lt;=0),"",SUMIFS($AS$2:$AS$1001,$AS$2:$AS$1001,"&gt;="&amp;AS96)/SUM($AS$2:$AS$1001))</x:f>
      </x:c>
      <x:c r="AW96" s="49" t="str">
        <x:f>IF(A96="","",IF(SUM($AS$2:$AS$1001)&lt;=0,"Не определён",IF(AS96&lt;0,"Исключение",IF(AU96&lt;'Настройки'!$B$5,"A",IF(AU96&lt;'Настройки'!$B$6,"B","C")))))</x:f>
      </x:c>
      <x:c r="AX96" s="58" t="str">
        <x:f>IF(A96="","",IF(AQ96=0,"",AVERAGE(BI96:INDEX(BI96:CR96,1,'Настройки'!$B$3))))</x:f>
      </x:c>
      <x:c r="AY96" s="58" t="str">
        <x:f>IF(OR(A96="",AQ96=0),"",STDEVP(BI96:INDEX(BI96:CR96,1,'Настройки'!$B$3)))</x:f>
      </x:c>
      <x:c r="AZ96" s="61" t="str">
        <x:f>IF(OR(A96="",AQ96&lt;'Настройки'!$B$12,AX96&lt;=0,AND('Настройки'!$B$10="Блокировать",COUNTIF(F96:INDEX(F96:AO96,1,'Настройки'!$B$3),"&lt;0")&gt;0)),"",AY96/ABS(AX96))</x:f>
      </x:c>
      <x:c r="BA96" s="49" t="str">
        <x:f>IF(A96="","",IF(AND('Настройки'!$B$10="Блокировать",COUNTIF(F96:INDEX(F96:AO96,1,'Настройки'!$B$3),"&lt;0")&gt;0),"Не определён",IF(AQ96&lt;'Настройки'!$B$12,"Не определён",IF(AX96=0,"Нет спроса",IF(AX96&lt;0,"Не определён",IF(AZ96&lt;='Настройки'!$B$7,"X",IF(AZ96&lt;='Настройки'!$B$8,"Y","Z")))))))</x:f>
      </x:c>
      <x:c r="BB96" s="49" t="str">
        <x:f>IF(OR(A96="",LEN(AW96)&lt;&gt;1,LEN(BA96)&lt;&gt;1),"",AW96&amp;BA96)</x:f>
      </x:c>
      <x:c r="BC96" s="61" t="str">
        <x:f>IF(OR(A96="",AQ96=0),"",(COUNT(BI96:INDEX(BI96:CR96,1,'Настройки'!$B$3))-COUNT(CS96:INDEX(CS96:EB96,1,'Настройки'!$B$3)))/AQ96)</x:f>
      </x:c>
      <x:c r="BD96" s="64" t="str">
        <x:f>IF(OR(A96="",COUNT(CS96:INDEX(CS96:EB96,1,'Настройки'!$B$3))=0),"",AQ96/COUNT(CS96:INDEX(CS96:EB96,1,'Настройки'!$B$3)))</x:f>
      </x:c>
      <x:c r="BE96" s="64" t="str">
        <x:f>IF(OR(A96="",COUNT(CS96:INDEX(CS96:EB96,1,'Настройки'!$B$3))=0),"",IF(AVERAGE(CS96:INDEX(CS96:EB96,1,'Настройки'!$B$3))=0,"",(STDEVP(CS96:INDEX(CS96:EB96,1,'Настройки'!$B$3))/ABS(AVERAGE(CS96:INDEX(CS96:EB96,1,'Настройки'!$B$3))))^2))</x:f>
      </x:c>
      <x:c r="BF96" s="49" t="str">
        <x:f>IF(A96="","",IF(AQ96&lt;3,"Недостаточно",IF(AQ96&lt;6,"Предварительный","Обычный")))</x:f>
      </x:c>
      <x:c r="BG96" s="49" t="str">
        <x:f>IF(A96="","",IF(COUNTIF(F96:INDEX(F96:AO96,1,'Настройки'!$B$3),"&lt;0")&gt;0,IF('Настройки'!$B$10="Блокировать","Отрицательный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"),"")&amp;IF(AQ96&lt;3,"Недостаточно истории. ",IF(AQ96&lt;6,"Предварительная классификация. ",""))&amp;IF(AX96=0,"Нет спроса за горизонт. ","")&amp;IF(AZ96&gt;'Настройки'!$B$11,"Экстремальная вариативность. ",""))</x:f>
      </x:c>
      <x:c r="BH96" s="49" t="str">
        <x:f>IF(A96="","",IFERROR(VLOOKUP(BB96,'Настройки'!$D$3:$E$11,2,FALSE),"Сначала проверьте исходные данные и историю спроса.")&amp;" Уточните срок поставки, MOQ и критичность.")</x:f>
      </x:c>
      <x:c r="BI96" s="50" t="str">
        <x:f>IF(1&gt;'Настройки'!$B$3,"",IF(ISBLANK(F96),IF('Настройки'!$B$9="Нулевой спрос",0,""),IF(F96&lt;0,IF('Настройки'!$B$10="Исключить","",IF('Настройки'!$B$10="Абсолютные значения",ABS(F96),F96)),F96)))</x:f>
      </x:c>
      <x:c r="BJ96" s="50" t="str">
        <x:f>IF(2&gt;'Настройки'!$B$3,"",IF(ISBLANK(G96),IF('Настройки'!$B$9="Нулевой спрос",0,""),IF(G96&lt;0,IF('Настройки'!$B$10="Исключить","",IF('Настройки'!$B$10="Абсолютные значения",ABS(G96),G96)),G96)))</x:f>
      </x:c>
      <x:c r="BK96" s="50" t="str">
        <x:f>IF(3&gt;'Настройки'!$B$3,"",IF(ISBLANK(H96),IF('Настройки'!$B$9="Нулевой спрос",0,""),IF(H96&lt;0,IF('Настройки'!$B$10="Исключить","",IF('Настройки'!$B$10="Абсолютные значения",ABS(H96),H96)),H96)))</x:f>
      </x:c>
      <x:c r="BL96" s="50" t="str">
        <x:f>IF(4&gt;'Настройки'!$B$3,"",IF(ISBLANK(I96),IF('Настройки'!$B$9="Нулевой спрос",0,""),IF(I96&lt;0,IF('Настройки'!$B$10="Исключить","",IF('Настройки'!$B$10="Абсолютные значения",ABS(I96),I96)),I96)))</x:f>
      </x:c>
      <x:c r="BM96" s="50" t="str">
        <x:f>IF(5&gt;'Настройки'!$B$3,"",IF(ISBLANK(J96),IF('Настройки'!$B$9="Нулевой спрос",0,""),IF(J96&lt;0,IF('Настройки'!$B$10="Исключить","",IF('Настройки'!$B$10="Абсолютные значения",ABS(J96),J96)),J96)))</x:f>
      </x:c>
      <x:c r="BN96" s="50" t="str">
        <x:f>IF(6&gt;'Настройки'!$B$3,"",IF(ISBLANK(K96),IF('Настройки'!$B$9="Нулевой спрос",0,""),IF(K96&lt;0,IF('Настройки'!$B$10="Исключить","",IF('Настройки'!$B$10="Абсолютные значения",ABS(K96),K96)),K96)))</x:f>
      </x:c>
      <x:c r="BO96" s="50" t="str">
        <x:f>IF(7&gt;'Настройки'!$B$3,"",IF(ISBLANK(L96),IF('Настройки'!$B$9="Нулевой спрос",0,""),IF(L96&lt;0,IF('Настройки'!$B$10="Исключить","",IF('Настройки'!$B$10="Абсолютные значения",ABS(L96),L96)),L96)))</x:f>
      </x:c>
      <x:c r="BP96" s="50" t="str">
        <x:f>IF(8&gt;'Настройки'!$B$3,"",IF(ISBLANK(M96),IF('Настройки'!$B$9="Нулевой спрос",0,""),IF(M96&lt;0,IF('Настройки'!$B$10="Исключить","",IF('Настройки'!$B$10="Абсолютные значения",ABS(M96),M96)),M96)))</x:f>
      </x:c>
      <x:c r="BQ96" s="50" t="str">
        <x:f>IF(9&gt;'Настройки'!$B$3,"",IF(ISBLANK(N96),IF('Настройки'!$B$9="Нулевой спрос",0,""),IF(N96&lt;0,IF('Настройки'!$B$10="Исключить","",IF('Настройки'!$B$10="Абсолютные значения",ABS(N96),N96)),N96)))</x:f>
      </x:c>
      <x:c r="BR96" s="50" t="str">
        <x:f>IF(10&gt;'Настройки'!$B$3,"",IF(ISBLANK(O96),IF('Настройки'!$B$9="Нулевой спрос",0,""),IF(O96&lt;0,IF('Настройки'!$B$10="Исключить","",IF('Настройки'!$B$10="Абсолютные значения",ABS(O96),O96)),O96)))</x:f>
      </x:c>
      <x:c r="BS96" s="50" t="str">
        <x:f>IF(11&gt;'Настройки'!$B$3,"",IF(ISBLANK(P96),IF('Настройки'!$B$9="Нулевой спрос",0,""),IF(P96&lt;0,IF('Настройки'!$B$10="Исключить","",IF('Настройки'!$B$10="Абсолютные значения",ABS(P96),P96)),P96)))</x:f>
      </x:c>
      <x:c r="BT96" s="50" t="str">
        <x:f>IF(12&gt;'Настройки'!$B$3,"",IF(ISBLANK(Q96),IF('Настройки'!$B$9="Нулевой спрос",0,""),IF(Q96&lt;0,IF('Настройки'!$B$10="Исключить","",IF('Настройки'!$B$10="Абсолютные значения",ABS(Q96),Q96)),Q96)))</x:f>
      </x:c>
      <x:c r="BU96" s="50" t="str">
        <x:f>IF(13&gt;'Настройки'!$B$3,"",IF(ISBLANK(R96),IF('Настройки'!$B$9="Нулевой спрос",0,""),IF(R96&lt;0,IF('Настройки'!$B$10="Исключить","",IF('Настройки'!$B$10="Абсолютные значения",ABS(R96),R96)),R96)))</x:f>
      </x:c>
      <x:c r="BV96" s="50" t="str">
        <x:f>IF(14&gt;'Настройки'!$B$3,"",IF(ISBLANK(S96),IF('Настройки'!$B$9="Нулевой спрос",0,""),IF(S96&lt;0,IF('Настройки'!$B$10="Исключить","",IF('Настройки'!$B$10="Абсолютные значения",ABS(S96),S96)),S96)))</x:f>
      </x:c>
      <x:c r="BW96" s="50" t="str">
        <x:f>IF(15&gt;'Настройки'!$B$3,"",IF(ISBLANK(T96),IF('Настройки'!$B$9="Нулевой спрос",0,""),IF(T96&lt;0,IF('Настройки'!$B$10="Исключить","",IF('Настройки'!$B$10="Абсолютные значения",ABS(T96),T96)),T96)))</x:f>
      </x:c>
      <x:c r="BX96" s="50" t="str">
        <x:f>IF(16&gt;'Настройки'!$B$3,"",IF(ISBLANK(U96),IF('Настройки'!$B$9="Нулевой спрос",0,""),IF(U96&lt;0,IF('Настройки'!$B$10="Исключить","",IF('Настройки'!$B$10="Абсолютные значения",ABS(U96),U96)),U96)))</x:f>
      </x:c>
      <x:c r="BY96" s="50" t="str">
        <x:f>IF(17&gt;'Настройки'!$B$3,"",IF(ISBLANK(V96),IF('Настройки'!$B$9="Нулевой спрос",0,""),IF(V96&lt;0,IF('Настройки'!$B$10="Исключить","",IF('Настройки'!$B$10="Абсолютные значения",ABS(V96),V96)),V96)))</x:f>
      </x:c>
      <x:c r="BZ96" s="50" t="str">
        <x:f>IF(18&gt;'Настройки'!$B$3,"",IF(ISBLANK(W96),IF('Настройки'!$B$9="Нулевой спрос",0,""),IF(W96&lt;0,IF('Настройки'!$B$10="Исключить","",IF('Настройки'!$B$10="Абсолютные значения",ABS(W96),W96)),W96)))</x:f>
      </x:c>
      <x:c r="CA96" s="50" t="str">
        <x:f>IF(19&gt;'Настройки'!$B$3,"",IF(ISBLANK(X96),IF('Настройки'!$B$9="Нулевой спрос",0,""),IF(X96&lt;0,IF('Настройки'!$B$10="Исключить","",IF('Настройки'!$B$10="Абсолютные значения",ABS(X96),X96)),X96)))</x:f>
      </x:c>
      <x:c r="CB96" s="50" t="str">
        <x:f>IF(20&gt;'Настройки'!$B$3,"",IF(ISBLANK(Y96),IF('Настройки'!$B$9="Нулевой спрос",0,""),IF(Y96&lt;0,IF('Настройки'!$B$10="Исключить","",IF('Настройки'!$B$10="Абсолютные значения",ABS(Y96),Y96)),Y96)))</x:f>
      </x:c>
      <x:c r="CC96" s="50" t="str">
        <x:f>IF(21&gt;'Настройки'!$B$3,"",IF(ISBLANK(Z96),IF('Настройки'!$B$9="Нулевой спрос",0,""),IF(Z96&lt;0,IF('Настройки'!$B$10="Исключить","",IF('Настройки'!$B$10="Абсолютные значения",ABS(Z96),Z96)),Z96)))</x:f>
      </x:c>
      <x:c r="CD96" s="50" t="str">
        <x:f>IF(22&gt;'Настройки'!$B$3,"",IF(ISBLANK(AA96),IF('Настройки'!$B$9="Нулевой спрос",0,""),IF(AA96&lt;0,IF('Настройки'!$B$10="Исключить","",IF('Настройки'!$B$10="Абсолютные значения",ABS(AA96),AA96)),AA96)))</x:f>
      </x:c>
      <x:c r="CE96" s="50" t="str">
        <x:f>IF(23&gt;'Настройки'!$B$3,"",IF(ISBLANK(AB96),IF('Настройки'!$B$9="Нулевой спрос",0,""),IF(AB96&lt;0,IF('Настройки'!$B$10="Исключить","",IF('Настройки'!$B$10="Абсолютные значения",ABS(AB96),AB96)),AB96)))</x:f>
      </x:c>
      <x:c r="CF96" s="50" t="str">
        <x:f>IF(24&gt;'Настройки'!$B$3,"",IF(ISBLANK(AC96),IF('Настройки'!$B$9="Нулевой спрос",0,""),IF(AC96&lt;0,IF('Настройки'!$B$10="Исключить","",IF('Настройки'!$B$10="Абсолютные значения",ABS(AC96),AC96)),AC96)))</x:f>
      </x:c>
      <x:c r="CG96" s="50" t="str">
        <x:f>IF(25&gt;'Настройки'!$B$3,"",IF(ISBLANK(AD96),IF('Настройки'!$B$9="Нулевой спрос",0,""),IF(AD96&lt;0,IF('Настройки'!$B$10="Исключить","",IF('Настройки'!$B$10="Абсолютные значения",ABS(AD96),AD96)),AD96)))</x:f>
      </x:c>
      <x:c r="CH96" s="50" t="str">
        <x:f>IF(26&gt;'Настройки'!$B$3,"",IF(ISBLANK(AE96),IF('Настройки'!$B$9="Нулевой спрос",0,""),IF(AE96&lt;0,IF('Настройки'!$B$10="Исключить","",IF('Настройки'!$B$10="Абсолютные значения",ABS(AE96),AE96)),AE96)))</x:f>
      </x:c>
      <x:c r="CI96" s="50" t="str">
        <x:f>IF(27&gt;'Настройки'!$B$3,"",IF(ISBLANK(AF96),IF('Настройки'!$B$9="Нулевой спрос",0,""),IF(AF96&lt;0,IF('Настройки'!$B$10="Исключить","",IF('Настройки'!$B$10="Абсолютные значения",ABS(AF96),AF96)),AF96)))</x:f>
      </x:c>
      <x:c r="CJ96" s="50" t="str">
        <x:f>IF(28&gt;'Настройки'!$B$3,"",IF(ISBLANK(AG96),IF('Настройки'!$B$9="Нулевой спрос",0,""),IF(AG96&lt;0,IF('Настройки'!$B$10="Исключить","",IF('Настройки'!$B$10="Абсолютные значения",ABS(AG96),AG96)),AG96)))</x:f>
      </x:c>
      <x:c r="CK96" s="50" t="str">
        <x:f>IF(29&gt;'Настройки'!$B$3,"",IF(ISBLANK(AH96),IF('Настройки'!$B$9="Нулевой спрос",0,""),IF(AH96&lt;0,IF('Настройки'!$B$10="Исключить","",IF('Настройки'!$B$10="Абсолютные значения",ABS(AH96),AH96)),AH96)))</x:f>
      </x:c>
      <x:c r="CL96" s="50" t="str">
        <x:f>IF(30&gt;'Настройки'!$B$3,"",IF(ISBLANK(AI96),IF('Настройки'!$B$9="Нулевой спрос",0,""),IF(AI96&lt;0,IF('Настройки'!$B$10="Исключить","",IF('Настройки'!$B$10="Абсолютные значения",ABS(AI96),AI96)),AI96)))</x:f>
      </x:c>
      <x:c r="CM96" s="50" t="str">
        <x:f>IF(31&gt;'Настройки'!$B$3,"",IF(ISBLANK(AJ96),IF('Настройки'!$B$9="Нулевой спрос",0,""),IF(AJ96&lt;0,IF('Настройки'!$B$10="Исключить","",IF('Настройки'!$B$10="Абсолютные значения",ABS(AJ96),AJ96)),AJ96)))</x:f>
      </x:c>
      <x:c r="CN96" s="50" t="str">
        <x:f>IF(32&gt;'Настройки'!$B$3,"",IF(ISBLANK(AK96),IF('Настройки'!$B$9="Нулевой спрос",0,""),IF(AK96&lt;0,IF('Настройки'!$B$10="Исключить","",IF('Настройки'!$B$10="Абсолютные значения",ABS(AK96),AK96)),AK96)))</x:f>
      </x:c>
      <x:c r="CO96" s="50" t="str">
        <x:f>IF(33&gt;'Настройки'!$B$3,"",IF(ISBLANK(AL96),IF('Настройки'!$B$9="Нулевой спрос",0,""),IF(AL96&lt;0,IF('Настройки'!$B$10="Исключить","",IF('Настройки'!$B$10="Абсолютные значения",ABS(AL96),AL96)),AL96)))</x:f>
      </x:c>
      <x:c r="CP96" s="50" t="str">
        <x:f>IF(34&gt;'Настройки'!$B$3,"",IF(ISBLANK(AM96),IF('Настройки'!$B$9="Нулевой спрос",0,""),IF(AM96&lt;0,IF('Настройки'!$B$10="Исключить","",IF('Настройки'!$B$10="Абсолютные значения",ABS(AM96),AM96)),AM96)))</x:f>
      </x:c>
      <x:c r="CQ96" s="50" t="str">
        <x:f>IF(35&gt;'Настройки'!$B$3,"",IF(ISBLANK(AN96),IF('Настройки'!$B$9="Нулевой спрос",0,""),IF(AN96&lt;0,IF('Настройки'!$B$10="Исключить","",IF('Настройки'!$B$10="Абсолютные значения",ABS(AN96),AN96)),AN96)))</x:f>
      </x:c>
      <x:c r="CR96" s="50" t="str">
        <x:f>IF(36&gt;'Настройки'!$B$3,"",IF(ISBLANK(AO96),IF('Настройки'!$B$9="Нулевой спрос",0,""),IF(AO96&lt;0,IF('Настройки'!$B$10="Исключить","",IF('Настройки'!$B$10="Абсолютные значения",ABS(AO96),AO96)),AO96)))</x:f>
      </x:c>
      <x:c r="CS96" s="50" t="str">
        <x:f>IF(OR(1&gt;'Настройки'!$B$3,ISBLANK(BI96),BI96=0),"",BI96)</x:f>
      </x:c>
      <x:c r="CT96" s="50" t="str">
        <x:f>IF(OR(2&gt;'Настройки'!$B$3,ISBLANK(BJ96),BJ96=0),"",BJ96)</x:f>
      </x:c>
      <x:c r="CU96" s="50" t="str">
        <x:f>IF(OR(3&gt;'Настройки'!$B$3,ISBLANK(BK96),BK96=0),"",BK96)</x:f>
      </x:c>
      <x:c r="CV96" s="50" t="str">
        <x:f>IF(OR(4&gt;'Настройки'!$B$3,ISBLANK(BL96),BL96=0),"",BL96)</x:f>
      </x:c>
      <x:c r="CW96" s="50" t="str">
        <x:f>IF(OR(5&gt;'Настройки'!$B$3,ISBLANK(BM96),BM96=0),"",BM96)</x:f>
      </x:c>
      <x:c r="CX96" s="50" t="str">
        <x:f>IF(OR(6&gt;'Настройки'!$B$3,ISBLANK(BN96),BN96=0),"",BN96)</x:f>
      </x:c>
      <x:c r="CY96" s="50" t="str">
        <x:f>IF(OR(7&gt;'Настройки'!$B$3,ISBLANK(BO96),BO96=0),"",BO96)</x:f>
      </x:c>
      <x:c r="CZ96" s="50" t="str">
        <x:f>IF(OR(8&gt;'Настройки'!$B$3,ISBLANK(BP96),BP96=0),"",BP96)</x:f>
      </x:c>
      <x:c r="DA96" s="50" t="str">
        <x:f>IF(OR(9&gt;'Настройки'!$B$3,ISBLANK(BQ96),BQ96=0),"",BQ96)</x:f>
      </x:c>
      <x:c r="DB96" s="50" t="str">
        <x:f>IF(OR(10&gt;'Настройки'!$B$3,ISBLANK(BR96),BR96=0),"",BR96)</x:f>
      </x:c>
      <x:c r="DC96" s="50" t="str">
        <x:f>IF(OR(11&gt;'Настройки'!$B$3,ISBLANK(BS96),BS96=0),"",BS96)</x:f>
      </x:c>
      <x:c r="DD96" s="50" t="str">
        <x:f>IF(OR(12&gt;'Настройки'!$B$3,ISBLANK(BT96),BT96=0),"",BT96)</x:f>
      </x:c>
      <x:c r="DE96" s="50" t="str">
        <x:f>IF(OR(13&gt;'Настройки'!$B$3,ISBLANK(BU96),BU96=0),"",BU96)</x:f>
      </x:c>
      <x:c r="DF96" s="50" t="str">
        <x:f>IF(OR(14&gt;'Настройки'!$B$3,ISBLANK(BV96),BV96=0),"",BV96)</x:f>
      </x:c>
      <x:c r="DG96" s="50" t="str">
        <x:f>IF(OR(15&gt;'Настройки'!$B$3,ISBLANK(BW96),BW96=0),"",BW96)</x:f>
      </x:c>
      <x:c r="DH96" s="50" t="str">
        <x:f>IF(OR(16&gt;'Настройки'!$B$3,ISBLANK(BX96),BX96=0),"",BX96)</x:f>
      </x:c>
      <x:c r="DI96" s="50" t="str">
        <x:f>IF(OR(17&gt;'Настройки'!$B$3,ISBLANK(BY96),BY96=0),"",BY96)</x:f>
      </x:c>
      <x:c r="DJ96" s="50" t="str">
        <x:f>IF(OR(18&gt;'Настройки'!$B$3,ISBLANK(BZ96),BZ96=0),"",BZ96)</x:f>
      </x:c>
      <x:c r="DK96" s="50" t="str">
        <x:f>IF(OR(19&gt;'Настройки'!$B$3,ISBLANK(CA96),CA96=0),"",CA96)</x:f>
      </x:c>
      <x:c r="DL96" s="50" t="str">
        <x:f>IF(OR(20&gt;'Настройки'!$B$3,ISBLANK(CB96),CB96=0),"",CB96)</x:f>
      </x:c>
      <x:c r="DM96" s="50" t="str">
        <x:f>IF(OR(21&gt;'Настройки'!$B$3,ISBLANK(CC96),CC96=0),"",CC96)</x:f>
      </x:c>
      <x:c r="DN96" s="50" t="str">
        <x:f>IF(OR(22&gt;'Настройки'!$B$3,ISBLANK(CD96),CD96=0),"",CD96)</x:f>
      </x:c>
      <x:c r="DO96" s="50" t="str">
        <x:f>IF(OR(23&gt;'Настройки'!$B$3,ISBLANK(CE96),CE96=0),"",CE96)</x:f>
      </x:c>
      <x:c r="DP96" s="50" t="str">
        <x:f>IF(OR(24&gt;'Настройки'!$B$3,ISBLANK(CF96),CF96=0),"",CF96)</x:f>
      </x:c>
      <x:c r="DQ96" s="50" t="str">
        <x:f>IF(OR(25&gt;'Настройки'!$B$3,ISBLANK(CG96),CG96=0),"",CG96)</x:f>
      </x:c>
      <x:c r="DR96" s="50" t="str">
        <x:f>IF(OR(26&gt;'Настройки'!$B$3,ISBLANK(CH96),CH96=0),"",CH96)</x:f>
      </x:c>
      <x:c r="DS96" s="50" t="str">
        <x:f>IF(OR(27&gt;'Настройки'!$B$3,ISBLANK(CI96),CI96=0),"",CI96)</x:f>
      </x:c>
      <x:c r="DT96" s="50" t="str">
        <x:f>IF(OR(28&gt;'Настройки'!$B$3,ISBLANK(CJ96),CJ96=0),"",CJ96)</x:f>
      </x:c>
      <x:c r="DU96" s="50" t="str">
        <x:f>IF(OR(29&gt;'Настройки'!$B$3,ISBLANK(CK96),CK96=0),"",CK96)</x:f>
      </x:c>
      <x:c r="DV96" s="50" t="str">
        <x:f>IF(OR(30&gt;'Настройки'!$B$3,ISBLANK(CL96),CL96=0),"",CL96)</x:f>
      </x:c>
      <x:c r="DW96" s="50" t="str">
        <x:f>IF(OR(31&gt;'Настройки'!$B$3,ISBLANK(CM96),CM96=0),"",CM96)</x:f>
      </x:c>
      <x:c r="DX96" s="50" t="str">
        <x:f>IF(OR(32&gt;'Настройки'!$B$3,ISBLANK(CN96),CN96=0),"",CN96)</x:f>
      </x:c>
      <x:c r="DY96" s="50" t="str">
        <x:f>IF(OR(33&gt;'Настройки'!$B$3,ISBLANK(CO96),CO96=0),"",CO96)</x:f>
      </x:c>
      <x:c r="DZ96" s="50" t="str">
        <x:f>IF(OR(34&gt;'Настройки'!$B$3,ISBLANK(CP96),CP96=0),"",CP96)</x:f>
      </x:c>
      <x:c r="EA96" s="50" t="str">
        <x:f>IF(OR(35&gt;'Настройки'!$B$3,ISBLANK(CQ96),CQ96=0),"",CQ96)</x:f>
      </x:c>
      <x:c r="EB96" s="50" t="str">
        <x:f>IF(OR(36&gt;'Настройки'!$B$3,ISBLANK(CR96),CR96=0),"",CR96)</x:f>
      </x:c>
      <x:c r="EC96" s="50" t="str">
        <x:f>IF(A96="","",IF(OR(BB96="AZ",BB96="BZ"),10000+ROW(),IF(AZ96&gt;'Настройки'!$B$11,20000+ROW(),IF(BF96&lt;&gt;"Обычный",30000+ROW(),IF(AX96&lt;=0,40000+ROW(),"")))))</x:f>
      </x:c>
      <x:c r="ED96" s="50" t="str">
        <x:f>IF(EC96="","",COUNTIFS($EC$2:$EC$1001,"&gt;0",$EC$2:$EC$1001,"&lt;"&amp;EC96)+1)</x:f>
      </x:c>
    </x:row>
    <x:row r="97">
      <x:c r="A97" s="115"/>
      <x:c r="B97" s="115"/>
      <x:c r="C97" s="115"/>
      <x:c r="D97" s="118"/>
      <x:c r="E97" s="118"/>
      <x:c r="F97" s="118"/>
      <x:c r="G97" s="118"/>
      <x:c r="H97" s="118"/>
      <x:c r="I97" s="118"/>
      <x:c r="J97" s="118"/>
      <x:c r="K97" s="118"/>
      <x:c r="L97" s="118"/>
      <x:c r="M97" s="118"/>
      <x:c r="N97" s="118"/>
      <x:c r="O97" s="118"/>
      <x:c r="P97" s="118"/>
      <x:c r="Q97" s="118"/>
      <x:c r="R97" s="118"/>
      <x:c r="S97" s="118"/>
      <x:c r="T97" s="118"/>
      <x:c r="U97" s="118"/>
      <x:c r="V97" s="118"/>
      <x:c r="W97" s="118"/>
      <x:c r="X97" s="118"/>
      <x:c r="Y97" s="118"/>
      <x:c r="Z97" s="118"/>
      <x:c r="AA97" s="118"/>
      <x:c r="AB97" s="118"/>
      <x:c r="AC97" s="118"/>
      <x:c r="AD97" s="118"/>
      <x:c r="AE97" s="118"/>
      <x:c r="AF97" s="118"/>
      <x:c r="AG97" s="118"/>
      <x:c r="AH97" s="118"/>
      <x:c r="AI97" s="118"/>
      <x:c r="AJ97" s="118"/>
      <x:c r="AK97" s="118"/>
      <x:c r="AL97" s="118"/>
      <x:c r="AM97" s="118"/>
      <x:c r="AN97" s="118"/>
      <x:c r="AO97" s="118"/>
      <x:c r="AP97" s="115"/>
      <x:c r="AQ97" s="49" t="str">
        <x:f>IF(A97="","",COUNT(BI97:INDEX(BI97:CR97,1,'Настройки'!$B$3)))</x:f>
      </x:c>
      <x:c r="AR97" s="49" t="str">
        <x:f>IF(A97="","",SUM(BI97:INDEX(BI97:CR97,1,'Настройки'!$B$3)))</x:f>
      </x:c>
      <x:c r="AS97" s="58" t="str">
        <x:f>IF(A97="","",IF('Настройки'!$B$4="Стоимость потребления",AR97*D97,IF('Настройки'!$B$4="Количество",AR97,E97)))</x:f>
      </x:c>
      <x:c r="AT97" s="61" t="str">
        <x:f>IF(OR(A97="",AS97&lt;0,SUM($AS$2:$AS$1001)&lt;=0),"",AS97/SUM($AS$2:$AS$1001))</x:f>
      </x:c>
      <x:c r="AU97" s="61" t="str">
        <x:f>IF(OR(A97="",AS97&lt;0,SUM($AS$2:$AS$1001)&lt;=0),"",SUMIFS($AS$2:$AS$1001,$AS$2:$AS$1001,"&gt;"&amp;AS97)/SUM($AS$2:$AS$1001))</x:f>
      </x:c>
      <x:c r="AV97" s="61" t="str">
        <x:f>IF(OR(A97="",AS97&lt;0,SUM($AS$2:$AS$1001)&lt;=0),"",SUMIFS($AS$2:$AS$1001,$AS$2:$AS$1001,"&gt;="&amp;AS97)/SUM($AS$2:$AS$1001))</x:f>
      </x:c>
      <x:c r="AW97" s="49" t="str">
        <x:f>IF(A97="","",IF(SUM($AS$2:$AS$1001)&lt;=0,"Не определён",IF(AS97&lt;0,"Исключение",IF(AU97&lt;'Настройки'!$B$5,"A",IF(AU97&lt;'Настройки'!$B$6,"B","C")))))</x:f>
      </x:c>
      <x:c r="AX97" s="58" t="str">
        <x:f>IF(A97="","",IF(AQ97=0,"",AVERAGE(BI97:INDEX(BI97:CR97,1,'Настройки'!$B$3))))</x:f>
      </x:c>
      <x:c r="AY97" s="58" t="str">
        <x:f>IF(OR(A97="",AQ97=0),"",STDEVP(BI97:INDEX(BI97:CR97,1,'Настройки'!$B$3)))</x:f>
      </x:c>
      <x:c r="AZ97" s="61" t="str">
        <x:f>IF(OR(A97="",AQ97&lt;'Настройки'!$B$12,AX97&lt;=0,AND('Настройки'!$B$10="Блокировать",COUNTIF(F97:INDEX(F97:AO97,1,'Настройки'!$B$3),"&lt;0")&gt;0)),"",AY97/ABS(AX97))</x:f>
      </x:c>
      <x:c r="BA97" s="49" t="str">
        <x:f>IF(A97="","",IF(AND('Настройки'!$B$10="Блокировать",COUNTIF(F97:INDEX(F97:AO97,1,'Настройки'!$B$3),"&lt;0")&gt;0),"Не определён",IF(AQ97&lt;'Настройки'!$B$12,"Не определён",IF(AX97=0,"Нет спроса",IF(AX97&lt;0,"Не определён",IF(AZ97&lt;='Настройки'!$B$7,"X",IF(AZ97&lt;='Настройки'!$B$8,"Y","Z")))))))</x:f>
      </x:c>
      <x:c r="BB97" s="49" t="str">
        <x:f>IF(OR(A97="",LEN(AW97)&lt;&gt;1,LEN(BA97)&lt;&gt;1),"",AW97&amp;BA97)</x:f>
      </x:c>
      <x:c r="BC97" s="61" t="str">
        <x:f>IF(OR(A97="",AQ97=0),"",(COUNT(BI97:INDEX(BI97:CR97,1,'Настройки'!$B$3))-COUNT(CS97:INDEX(CS97:EB97,1,'Настройки'!$B$3)))/AQ97)</x:f>
      </x:c>
      <x:c r="BD97" s="64" t="str">
        <x:f>IF(OR(A97="",COUNT(CS97:INDEX(CS97:EB97,1,'Настройки'!$B$3))=0),"",AQ97/COUNT(CS97:INDEX(CS97:EB97,1,'Настройки'!$B$3)))</x:f>
      </x:c>
      <x:c r="BE97" s="64" t="str">
        <x:f>IF(OR(A97="",COUNT(CS97:INDEX(CS97:EB97,1,'Настройки'!$B$3))=0),"",IF(AVERAGE(CS97:INDEX(CS97:EB97,1,'Настройки'!$B$3))=0,"",(STDEVP(CS97:INDEX(CS97:EB97,1,'Настройки'!$B$3))/ABS(AVERAGE(CS97:INDEX(CS97:EB97,1,'Настройки'!$B$3))))^2))</x:f>
      </x:c>
      <x:c r="BF97" s="49" t="str">
        <x:f>IF(A97="","",IF(AQ97&lt;3,"Недостаточно",IF(AQ97&lt;6,"Предварительный","Обычный")))</x:f>
      </x:c>
      <x:c r="BG97" s="49" t="str">
        <x:f>IF(A97="","",IF(COUNTIF(F97:INDEX(F97:AO97,1,'Настройки'!$B$3),"&lt;0")&gt;0,IF('Настройки'!$B$10="Блокировать","Отрицательный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"),"")&amp;IF(AQ97&lt;3,"Недостаточно истории. ",IF(AQ97&lt;6,"Предварительная классификация. ",""))&amp;IF(AX97=0,"Нет спроса за горизонт. ","")&amp;IF(AZ97&gt;'Настройки'!$B$11,"Экстремальная вариативность. ",""))</x:f>
      </x:c>
      <x:c r="BH97" s="49" t="str">
        <x:f>IF(A97="","",IFERROR(VLOOKUP(BB97,'Настройки'!$D$3:$E$11,2,FALSE),"Сначала проверьте исходные данные и историю спроса.")&amp;" Уточните срок поставки, MOQ и критичность.")</x:f>
      </x:c>
      <x:c r="BI97" s="50" t="str">
        <x:f>IF(1&gt;'Настройки'!$B$3,"",IF(ISBLANK(F97),IF('Настройки'!$B$9="Нулевой спрос",0,""),IF(F97&lt;0,IF('Настройки'!$B$10="Исключить","",IF('Настройки'!$B$10="Абсолютные значения",ABS(F97),F97)),F97)))</x:f>
      </x:c>
      <x:c r="BJ97" s="50" t="str">
        <x:f>IF(2&gt;'Настройки'!$B$3,"",IF(ISBLANK(G97),IF('Настройки'!$B$9="Нулевой спрос",0,""),IF(G97&lt;0,IF('Настройки'!$B$10="Исключить","",IF('Настройки'!$B$10="Абсолютные значения",ABS(G97),G97)),G97)))</x:f>
      </x:c>
      <x:c r="BK97" s="50" t="str">
        <x:f>IF(3&gt;'Настройки'!$B$3,"",IF(ISBLANK(H97),IF('Настройки'!$B$9="Нулевой спрос",0,""),IF(H97&lt;0,IF('Настройки'!$B$10="Исключить","",IF('Настройки'!$B$10="Абсолютные значения",ABS(H97),H97)),H97)))</x:f>
      </x:c>
      <x:c r="BL97" s="50" t="str">
        <x:f>IF(4&gt;'Настройки'!$B$3,"",IF(ISBLANK(I97),IF('Настройки'!$B$9="Нулевой спрос",0,""),IF(I97&lt;0,IF('Настройки'!$B$10="Исключить","",IF('Настройки'!$B$10="Абсолютные значения",ABS(I97),I97)),I97)))</x:f>
      </x:c>
      <x:c r="BM97" s="50" t="str">
        <x:f>IF(5&gt;'Настройки'!$B$3,"",IF(ISBLANK(J97),IF('Настройки'!$B$9="Нулевой спрос",0,""),IF(J97&lt;0,IF('Настройки'!$B$10="Исключить","",IF('Настройки'!$B$10="Абсолютные значения",ABS(J97),J97)),J97)))</x:f>
      </x:c>
      <x:c r="BN97" s="50" t="str">
        <x:f>IF(6&gt;'Настройки'!$B$3,"",IF(ISBLANK(K97),IF('Настройки'!$B$9="Нулевой спрос",0,""),IF(K97&lt;0,IF('Настройки'!$B$10="Исключить","",IF('Настройки'!$B$10="Абсолютные значения",ABS(K97),K97)),K97)))</x:f>
      </x:c>
      <x:c r="BO97" s="50" t="str">
        <x:f>IF(7&gt;'Настройки'!$B$3,"",IF(ISBLANK(L97),IF('Настройки'!$B$9="Нулевой спрос",0,""),IF(L97&lt;0,IF('Настройки'!$B$10="Исключить","",IF('Настройки'!$B$10="Абсолютные значения",ABS(L97),L97)),L97)))</x:f>
      </x:c>
      <x:c r="BP97" s="50" t="str">
        <x:f>IF(8&gt;'Настройки'!$B$3,"",IF(ISBLANK(M97),IF('Настройки'!$B$9="Нулевой спрос",0,""),IF(M97&lt;0,IF('Настройки'!$B$10="Исключить","",IF('Настройки'!$B$10="Абсолютные значения",ABS(M97),M97)),M97)))</x:f>
      </x:c>
      <x:c r="BQ97" s="50" t="str">
        <x:f>IF(9&gt;'Настройки'!$B$3,"",IF(ISBLANK(N97),IF('Настройки'!$B$9="Нулевой спрос",0,""),IF(N97&lt;0,IF('Настройки'!$B$10="Исключить","",IF('Настройки'!$B$10="Абсолютные значения",ABS(N97),N97)),N97)))</x:f>
      </x:c>
      <x:c r="BR97" s="50" t="str">
        <x:f>IF(10&gt;'Настройки'!$B$3,"",IF(ISBLANK(O97),IF('Настройки'!$B$9="Нулевой спрос",0,""),IF(O97&lt;0,IF('Настройки'!$B$10="Исключить","",IF('Настройки'!$B$10="Абсолютные значения",ABS(O97),O97)),O97)))</x:f>
      </x:c>
      <x:c r="BS97" s="50" t="str">
        <x:f>IF(11&gt;'Настройки'!$B$3,"",IF(ISBLANK(P97),IF('Настройки'!$B$9="Нулевой спрос",0,""),IF(P97&lt;0,IF('Настройки'!$B$10="Исключить","",IF('Настройки'!$B$10="Абсолютные значения",ABS(P97),P97)),P97)))</x:f>
      </x:c>
      <x:c r="BT97" s="50" t="str">
        <x:f>IF(12&gt;'Настройки'!$B$3,"",IF(ISBLANK(Q97),IF('Настройки'!$B$9="Нулевой спрос",0,""),IF(Q97&lt;0,IF('Настройки'!$B$10="Исключить","",IF('Настройки'!$B$10="Абсолютные значения",ABS(Q97),Q97)),Q97)))</x:f>
      </x:c>
      <x:c r="BU97" s="50" t="str">
        <x:f>IF(13&gt;'Настройки'!$B$3,"",IF(ISBLANK(R97),IF('Настройки'!$B$9="Нулевой спрос",0,""),IF(R97&lt;0,IF('Настройки'!$B$10="Исключить","",IF('Настройки'!$B$10="Абсолютные значения",ABS(R97),R97)),R97)))</x:f>
      </x:c>
      <x:c r="BV97" s="50" t="str">
        <x:f>IF(14&gt;'Настройки'!$B$3,"",IF(ISBLANK(S97),IF('Настройки'!$B$9="Нулевой спрос",0,""),IF(S97&lt;0,IF('Настройки'!$B$10="Исключить","",IF('Настройки'!$B$10="Абсолютные значения",ABS(S97),S97)),S97)))</x:f>
      </x:c>
      <x:c r="BW97" s="50" t="str">
        <x:f>IF(15&gt;'Настройки'!$B$3,"",IF(ISBLANK(T97),IF('Настройки'!$B$9="Нулевой спрос",0,""),IF(T97&lt;0,IF('Настройки'!$B$10="Исключить","",IF('Настройки'!$B$10="Абсолютные значения",ABS(T97),T97)),T97)))</x:f>
      </x:c>
      <x:c r="BX97" s="50" t="str">
        <x:f>IF(16&gt;'Настройки'!$B$3,"",IF(ISBLANK(U97),IF('Настройки'!$B$9="Нулевой спрос",0,""),IF(U97&lt;0,IF('Настройки'!$B$10="Исключить","",IF('Настройки'!$B$10="Абсолютные значения",ABS(U97),U97)),U97)))</x:f>
      </x:c>
      <x:c r="BY97" s="50" t="str">
        <x:f>IF(17&gt;'Настройки'!$B$3,"",IF(ISBLANK(V97),IF('Настройки'!$B$9="Нулевой спрос",0,""),IF(V97&lt;0,IF('Настройки'!$B$10="Исключить","",IF('Настройки'!$B$10="Абсолютные значения",ABS(V97),V97)),V97)))</x:f>
      </x:c>
      <x:c r="BZ97" s="50" t="str">
        <x:f>IF(18&gt;'Настройки'!$B$3,"",IF(ISBLANK(W97),IF('Настройки'!$B$9="Нулевой спрос",0,""),IF(W97&lt;0,IF('Настройки'!$B$10="Исключить","",IF('Настройки'!$B$10="Абсолютные значения",ABS(W97),W97)),W97)))</x:f>
      </x:c>
      <x:c r="CA97" s="50" t="str">
        <x:f>IF(19&gt;'Настройки'!$B$3,"",IF(ISBLANK(X97),IF('Настройки'!$B$9="Нулевой спрос",0,""),IF(X97&lt;0,IF('Настройки'!$B$10="Исключить","",IF('Настройки'!$B$10="Абсолютные значения",ABS(X97),X97)),X97)))</x:f>
      </x:c>
      <x:c r="CB97" s="50" t="str">
        <x:f>IF(20&gt;'Настройки'!$B$3,"",IF(ISBLANK(Y97),IF('Настройки'!$B$9="Нулевой спрос",0,""),IF(Y97&lt;0,IF('Настройки'!$B$10="Исключить","",IF('Настройки'!$B$10="Абсолютные значения",ABS(Y97),Y97)),Y97)))</x:f>
      </x:c>
      <x:c r="CC97" s="50" t="str">
        <x:f>IF(21&gt;'Настройки'!$B$3,"",IF(ISBLANK(Z97),IF('Настройки'!$B$9="Нулевой спрос",0,""),IF(Z97&lt;0,IF('Настройки'!$B$10="Исключить","",IF('Настройки'!$B$10="Абсолютные значения",ABS(Z97),Z97)),Z97)))</x:f>
      </x:c>
      <x:c r="CD97" s="50" t="str">
        <x:f>IF(22&gt;'Настройки'!$B$3,"",IF(ISBLANK(AA97),IF('Настройки'!$B$9="Нулевой спрос",0,""),IF(AA97&lt;0,IF('Настройки'!$B$10="Исключить","",IF('Настройки'!$B$10="Абсолютные значения",ABS(AA97),AA97)),AA97)))</x:f>
      </x:c>
      <x:c r="CE97" s="50" t="str">
        <x:f>IF(23&gt;'Настройки'!$B$3,"",IF(ISBLANK(AB97),IF('Настройки'!$B$9="Нулевой спрос",0,""),IF(AB97&lt;0,IF('Настройки'!$B$10="Исключить","",IF('Настройки'!$B$10="Абсолютные значения",ABS(AB97),AB97)),AB97)))</x:f>
      </x:c>
      <x:c r="CF97" s="50" t="str">
        <x:f>IF(24&gt;'Настройки'!$B$3,"",IF(ISBLANK(AC97),IF('Настройки'!$B$9="Нулевой спрос",0,""),IF(AC97&lt;0,IF('Настройки'!$B$10="Исключить","",IF('Настройки'!$B$10="Абсолютные значения",ABS(AC97),AC97)),AC97)))</x:f>
      </x:c>
      <x:c r="CG97" s="50" t="str">
        <x:f>IF(25&gt;'Настройки'!$B$3,"",IF(ISBLANK(AD97),IF('Настройки'!$B$9="Нулевой спрос",0,""),IF(AD97&lt;0,IF('Настройки'!$B$10="Исключить","",IF('Настройки'!$B$10="Абсолютные значения",ABS(AD97),AD97)),AD97)))</x:f>
      </x:c>
      <x:c r="CH97" s="50" t="str">
        <x:f>IF(26&gt;'Настройки'!$B$3,"",IF(ISBLANK(AE97),IF('Настройки'!$B$9="Нулевой спрос",0,""),IF(AE97&lt;0,IF('Настройки'!$B$10="Исключить","",IF('Настройки'!$B$10="Абсолютные значения",ABS(AE97),AE97)),AE97)))</x:f>
      </x:c>
      <x:c r="CI97" s="50" t="str">
        <x:f>IF(27&gt;'Настройки'!$B$3,"",IF(ISBLANK(AF97),IF('Настройки'!$B$9="Нулевой спрос",0,""),IF(AF97&lt;0,IF('Настройки'!$B$10="Исключить","",IF('Настройки'!$B$10="Абсолютные значения",ABS(AF97),AF97)),AF97)))</x:f>
      </x:c>
      <x:c r="CJ97" s="50" t="str">
        <x:f>IF(28&gt;'Настройки'!$B$3,"",IF(ISBLANK(AG97),IF('Настройки'!$B$9="Нулевой спрос",0,""),IF(AG97&lt;0,IF('Настройки'!$B$10="Исключить","",IF('Настройки'!$B$10="Абсолютные значения",ABS(AG97),AG97)),AG97)))</x:f>
      </x:c>
      <x:c r="CK97" s="50" t="str">
        <x:f>IF(29&gt;'Настройки'!$B$3,"",IF(ISBLANK(AH97),IF('Настройки'!$B$9="Нулевой спрос",0,""),IF(AH97&lt;0,IF('Настройки'!$B$10="Исключить","",IF('Настройки'!$B$10="Абсолютные значения",ABS(AH97),AH97)),AH97)))</x:f>
      </x:c>
      <x:c r="CL97" s="50" t="str">
        <x:f>IF(30&gt;'Настройки'!$B$3,"",IF(ISBLANK(AI97),IF('Настройки'!$B$9="Нулевой спрос",0,""),IF(AI97&lt;0,IF('Настройки'!$B$10="Исключить","",IF('Настройки'!$B$10="Абсолютные значения",ABS(AI97),AI97)),AI97)))</x:f>
      </x:c>
      <x:c r="CM97" s="50" t="str">
        <x:f>IF(31&gt;'Настройки'!$B$3,"",IF(ISBLANK(AJ97),IF('Настройки'!$B$9="Нулевой спрос",0,""),IF(AJ97&lt;0,IF('Настройки'!$B$10="Исключить","",IF('Настройки'!$B$10="Абсолютные значения",ABS(AJ97),AJ97)),AJ97)))</x:f>
      </x:c>
      <x:c r="CN97" s="50" t="str">
        <x:f>IF(32&gt;'Настройки'!$B$3,"",IF(ISBLANK(AK97),IF('Настройки'!$B$9="Нулевой спрос",0,""),IF(AK97&lt;0,IF('Настройки'!$B$10="Исключить","",IF('Настройки'!$B$10="Абсолютные значения",ABS(AK97),AK97)),AK97)))</x:f>
      </x:c>
      <x:c r="CO97" s="50" t="str">
        <x:f>IF(33&gt;'Настройки'!$B$3,"",IF(ISBLANK(AL97),IF('Настройки'!$B$9="Нулевой спрос",0,""),IF(AL97&lt;0,IF('Настройки'!$B$10="Исключить","",IF('Настройки'!$B$10="Абсолютные значения",ABS(AL97),AL97)),AL97)))</x:f>
      </x:c>
      <x:c r="CP97" s="50" t="str">
        <x:f>IF(34&gt;'Настройки'!$B$3,"",IF(ISBLANK(AM97),IF('Настройки'!$B$9="Нулевой спрос",0,""),IF(AM97&lt;0,IF('Настройки'!$B$10="Исключить","",IF('Настройки'!$B$10="Абсолютные значения",ABS(AM97),AM97)),AM97)))</x:f>
      </x:c>
      <x:c r="CQ97" s="50" t="str">
        <x:f>IF(35&gt;'Настройки'!$B$3,"",IF(ISBLANK(AN97),IF('Настройки'!$B$9="Нулевой спрос",0,""),IF(AN97&lt;0,IF('Настройки'!$B$10="Исключить","",IF('Настройки'!$B$10="Абсолютные значения",ABS(AN97),AN97)),AN97)))</x:f>
      </x:c>
      <x:c r="CR97" s="50" t="str">
        <x:f>IF(36&gt;'Настройки'!$B$3,"",IF(ISBLANK(AO97),IF('Настройки'!$B$9="Нулевой спрос",0,""),IF(AO97&lt;0,IF('Настройки'!$B$10="Исключить","",IF('Настройки'!$B$10="Абсолютные значения",ABS(AO97),AO97)),AO97)))</x:f>
      </x:c>
      <x:c r="CS97" s="50" t="str">
        <x:f>IF(OR(1&gt;'Настройки'!$B$3,ISBLANK(BI97),BI97=0),"",BI97)</x:f>
      </x:c>
      <x:c r="CT97" s="50" t="str">
        <x:f>IF(OR(2&gt;'Настройки'!$B$3,ISBLANK(BJ97),BJ97=0),"",BJ97)</x:f>
      </x:c>
      <x:c r="CU97" s="50" t="str">
        <x:f>IF(OR(3&gt;'Настройки'!$B$3,ISBLANK(BK97),BK97=0),"",BK97)</x:f>
      </x:c>
      <x:c r="CV97" s="50" t="str">
        <x:f>IF(OR(4&gt;'Настройки'!$B$3,ISBLANK(BL97),BL97=0),"",BL97)</x:f>
      </x:c>
      <x:c r="CW97" s="50" t="str">
        <x:f>IF(OR(5&gt;'Настройки'!$B$3,ISBLANK(BM97),BM97=0),"",BM97)</x:f>
      </x:c>
      <x:c r="CX97" s="50" t="str">
        <x:f>IF(OR(6&gt;'Настройки'!$B$3,ISBLANK(BN97),BN97=0),"",BN97)</x:f>
      </x:c>
      <x:c r="CY97" s="50" t="str">
        <x:f>IF(OR(7&gt;'Настройки'!$B$3,ISBLANK(BO97),BO97=0),"",BO97)</x:f>
      </x:c>
      <x:c r="CZ97" s="50" t="str">
        <x:f>IF(OR(8&gt;'Настройки'!$B$3,ISBLANK(BP97),BP97=0),"",BP97)</x:f>
      </x:c>
      <x:c r="DA97" s="50" t="str">
        <x:f>IF(OR(9&gt;'Настройки'!$B$3,ISBLANK(BQ97),BQ97=0),"",BQ97)</x:f>
      </x:c>
      <x:c r="DB97" s="50" t="str">
        <x:f>IF(OR(10&gt;'Настройки'!$B$3,ISBLANK(BR97),BR97=0),"",BR97)</x:f>
      </x:c>
      <x:c r="DC97" s="50" t="str">
        <x:f>IF(OR(11&gt;'Настройки'!$B$3,ISBLANK(BS97),BS97=0),"",BS97)</x:f>
      </x:c>
      <x:c r="DD97" s="50" t="str">
        <x:f>IF(OR(12&gt;'Настройки'!$B$3,ISBLANK(BT97),BT97=0),"",BT97)</x:f>
      </x:c>
      <x:c r="DE97" s="50" t="str">
        <x:f>IF(OR(13&gt;'Настройки'!$B$3,ISBLANK(BU97),BU97=0),"",BU97)</x:f>
      </x:c>
      <x:c r="DF97" s="50" t="str">
        <x:f>IF(OR(14&gt;'Настройки'!$B$3,ISBLANK(BV97),BV97=0),"",BV97)</x:f>
      </x:c>
      <x:c r="DG97" s="50" t="str">
        <x:f>IF(OR(15&gt;'Настройки'!$B$3,ISBLANK(BW97),BW97=0),"",BW97)</x:f>
      </x:c>
      <x:c r="DH97" s="50" t="str">
        <x:f>IF(OR(16&gt;'Настройки'!$B$3,ISBLANK(BX97),BX97=0),"",BX97)</x:f>
      </x:c>
      <x:c r="DI97" s="50" t="str">
        <x:f>IF(OR(17&gt;'Настройки'!$B$3,ISBLANK(BY97),BY97=0),"",BY97)</x:f>
      </x:c>
      <x:c r="DJ97" s="50" t="str">
        <x:f>IF(OR(18&gt;'Настройки'!$B$3,ISBLANK(BZ97),BZ97=0),"",BZ97)</x:f>
      </x:c>
      <x:c r="DK97" s="50" t="str">
        <x:f>IF(OR(19&gt;'Настройки'!$B$3,ISBLANK(CA97),CA97=0),"",CA97)</x:f>
      </x:c>
      <x:c r="DL97" s="50" t="str">
        <x:f>IF(OR(20&gt;'Настройки'!$B$3,ISBLANK(CB97),CB97=0),"",CB97)</x:f>
      </x:c>
      <x:c r="DM97" s="50" t="str">
        <x:f>IF(OR(21&gt;'Настройки'!$B$3,ISBLANK(CC97),CC97=0),"",CC97)</x:f>
      </x:c>
      <x:c r="DN97" s="50" t="str">
        <x:f>IF(OR(22&gt;'Настройки'!$B$3,ISBLANK(CD97),CD97=0),"",CD97)</x:f>
      </x:c>
      <x:c r="DO97" s="50" t="str">
        <x:f>IF(OR(23&gt;'Настройки'!$B$3,ISBLANK(CE97),CE97=0),"",CE97)</x:f>
      </x:c>
      <x:c r="DP97" s="50" t="str">
        <x:f>IF(OR(24&gt;'Настройки'!$B$3,ISBLANK(CF97),CF97=0),"",CF97)</x:f>
      </x:c>
      <x:c r="DQ97" s="50" t="str">
        <x:f>IF(OR(25&gt;'Настройки'!$B$3,ISBLANK(CG97),CG97=0),"",CG97)</x:f>
      </x:c>
      <x:c r="DR97" s="50" t="str">
        <x:f>IF(OR(26&gt;'Настройки'!$B$3,ISBLANK(CH97),CH97=0),"",CH97)</x:f>
      </x:c>
      <x:c r="DS97" s="50" t="str">
        <x:f>IF(OR(27&gt;'Настройки'!$B$3,ISBLANK(CI97),CI97=0),"",CI97)</x:f>
      </x:c>
      <x:c r="DT97" s="50" t="str">
        <x:f>IF(OR(28&gt;'Настройки'!$B$3,ISBLANK(CJ97),CJ97=0),"",CJ97)</x:f>
      </x:c>
      <x:c r="DU97" s="50" t="str">
        <x:f>IF(OR(29&gt;'Настройки'!$B$3,ISBLANK(CK97),CK97=0),"",CK97)</x:f>
      </x:c>
      <x:c r="DV97" s="50" t="str">
        <x:f>IF(OR(30&gt;'Настройки'!$B$3,ISBLANK(CL97),CL97=0),"",CL97)</x:f>
      </x:c>
      <x:c r="DW97" s="50" t="str">
        <x:f>IF(OR(31&gt;'Настройки'!$B$3,ISBLANK(CM97),CM97=0),"",CM97)</x:f>
      </x:c>
      <x:c r="DX97" s="50" t="str">
        <x:f>IF(OR(32&gt;'Настройки'!$B$3,ISBLANK(CN97),CN97=0),"",CN97)</x:f>
      </x:c>
      <x:c r="DY97" s="50" t="str">
        <x:f>IF(OR(33&gt;'Настройки'!$B$3,ISBLANK(CO97),CO97=0),"",CO97)</x:f>
      </x:c>
      <x:c r="DZ97" s="50" t="str">
        <x:f>IF(OR(34&gt;'Настройки'!$B$3,ISBLANK(CP97),CP97=0),"",CP97)</x:f>
      </x:c>
      <x:c r="EA97" s="50" t="str">
        <x:f>IF(OR(35&gt;'Настройки'!$B$3,ISBLANK(CQ97),CQ97=0),"",CQ97)</x:f>
      </x:c>
      <x:c r="EB97" s="50" t="str">
        <x:f>IF(OR(36&gt;'Настройки'!$B$3,ISBLANK(CR97),CR97=0),"",CR97)</x:f>
      </x:c>
      <x:c r="EC97" s="50" t="str">
        <x:f>IF(A97="","",IF(OR(BB97="AZ",BB97="BZ"),10000+ROW(),IF(AZ97&gt;'Настройки'!$B$11,20000+ROW(),IF(BF97&lt;&gt;"Обычный",30000+ROW(),IF(AX97&lt;=0,40000+ROW(),"")))))</x:f>
      </x:c>
      <x:c r="ED97" s="50" t="str">
        <x:f>IF(EC97="","",COUNTIFS($EC$2:$EC$1001,"&gt;0",$EC$2:$EC$1001,"&lt;"&amp;EC97)+1)</x:f>
      </x:c>
    </x:row>
    <x:row r="98">
      <x:c r="A98" s="115"/>
      <x:c r="B98" s="115"/>
      <x:c r="C98" s="115"/>
      <x:c r="D98" s="118"/>
      <x:c r="E98" s="118"/>
      <x:c r="F98" s="118"/>
      <x:c r="G98" s="118"/>
      <x:c r="H98" s="118"/>
      <x:c r="I98" s="118"/>
      <x:c r="J98" s="118"/>
      <x:c r="K98" s="118"/>
      <x:c r="L98" s="118"/>
      <x:c r="M98" s="118"/>
      <x:c r="N98" s="118"/>
      <x:c r="O98" s="118"/>
      <x:c r="P98" s="118"/>
      <x:c r="Q98" s="118"/>
      <x:c r="R98" s="118"/>
      <x:c r="S98" s="118"/>
      <x:c r="T98" s="118"/>
      <x:c r="U98" s="118"/>
      <x:c r="V98" s="118"/>
      <x:c r="W98" s="118"/>
      <x:c r="X98" s="118"/>
      <x:c r="Y98" s="118"/>
      <x:c r="Z98" s="118"/>
      <x:c r="AA98" s="118"/>
      <x:c r="AB98" s="118"/>
      <x:c r="AC98" s="118"/>
      <x:c r="AD98" s="118"/>
      <x:c r="AE98" s="118"/>
      <x:c r="AF98" s="118"/>
      <x:c r="AG98" s="118"/>
      <x:c r="AH98" s="118"/>
      <x:c r="AI98" s="118"/>
      <x:c r="AJ98" s="118"/>
      <x:c r="AK98" s="118"/>
      <x:c r="AL98" s="118"/>
      <x:c r="AM98" s="118"/>
      <x:c r="AN98" s="118"/>
      <x:c r="AO98" s="118"/>
      <x:c r="AP98" s="115"/>
      <x:c r="AQ98" s="49" t="str">
        <x:f>IF(A98="","",COUNT(BI98:INDEX(BI98:CR98,1,'Настройки'!$B$3)))</x:f>
      </x:c>
      <x:c r="AR98" s="49" t="str">
        <x:f>IF(A98="","",SUM(BI98:INDEX(BI98:CR98,1,'Настройки'!$B$3)))</x:f>
      </x:c>
      <x:c r="AS98" s="58" t="str">
        <x:f>IF(A98="","",IF('Настройки'!$B$4="Стоимость потребления",AR98*D98,IF('Настройки'!$B$4="Количество",AR98,E98)))</x:f>
      </x:c>
      <x:c r="AT98" s="61" t="str">
        <x:f>IF(OR(A98="",AS98&lt;0,SUM($AS$2:$AS$1001)&lt;=0),"",AS98/SUM($AS$2:$AS$1001))</x:f>
      </x:c>
      <x:c r="AU98" s="61" t="str">
        <x:f>IF(OR(A98="",AS98&lt;0,SUM($AS$2:$AS$1001)&lt;=0),"",SUMIFS($AS$2:$AS$1001,$AS$2:$AS$1001,"&gt;"&amp;AS98)/SUM($AS$2:$AS$1001))</x:f>
      </x:c>
      <x:c r="AV98" s="61" t="str">
        <x:f>IF(OR(A98="",AS98&lt;0,SUM($AS$2:$AS$1001)&lt;=0),"",SUMIFS($AS$2:$AS$1001,$AS$2:$AS$1001,"&gt;="&amp;AS98)/SUM($AS$2:$AS$1001))</x:f>
      </x:c>
      <x:c r="AW98" s="49" t="str">
        <x:f>IF(A98="","",IF(SUM($AS$2:$AS$1001)&lt;=0,"Не определён",IF(AS98&lt;0,"Исключение",IF(AU98&lt;'Настройки'!$B$5,"A",IF(AU98&lt;'Настройки'!$B$6,"B","C")))))</x:f>
      </x:c>
      <x:c r="AX98" s="58" t="str">
        <x:f>IF(A98="","",IF(AQ98=0,"",AVERAGE(BI98:INDEX(BI98:CR98,1,'Настройки'!$B$3))))</x:f>
      </x:c>
      <x:c r="AY98" s="58" t="str">
        <x:f>IF(OR(A98="",AQ98=0),"",STDEVP(BI98:INDEX(BI98:CR98,1,'Настройки'!$B$3)))</x:f>
      </x:c>
      <x:c r="AZ98" s="61" t="str">
        <x:f>IF(OR(A98="",AQ98&lt;'Настройки'!$B$12,AX98&lt;=0,AND('Настройки'!$B$10="Блокировать",COUNTIF(F98:INDEX(F98:AO98,1,'Настройки'!$B$3),"&lt;0")&gt;0)),"",AY98/ABS(AX98))</x:f>
      </x:c>
      <x:c r="BA98" s="49" t="str">
        <x:f>IF(A98="","",IF(AND('Настройки'!$B$10="Блокировать",COUNTIF(F98:INDEX(F98:AO98,1,'Настройки'!$B$3),"&lt;0")&gt;0),"Не определён",IF(AQ98&lt;'Настройки'!$B$12,"Не определён",IF(AX98=0,"Нет спроса",IF(AX98&lt;0,"Не определён",IF(AZ98&lt;='Настройки'!$B$7,"X",IF(AZ98&lt;='Настройки'!$B$8,"Y","Z")))))))</x:f>
      </x:c>
      <x:c r="BB98" s="49" t="str">
        <x:f>IF(OR(A98="",LEN(AW98)&lt;&gt;1,LEN(BA98)&lt;&gt;1),"",AW98&amp;BA98)</x:f>
      </x:c>
      <x:c r="BC98" s="61" t="str">
        <x:f>IF(OR(A98="",AQ98=0),"",(COUNT(BI98:INDEX(BI98:CR98,1,'Настройки'!$B$3))-COUNT(CS98:INDEX(CS98:EB98,1,'Настройки'!$B$3)))/AQ98)</x:f>
      </x:c>
      <x:c r="BD98" s="64" t="str">
        <x:f>IF(OR(A98="",COUNT(CS98:INDEX(CS98:EB98,1,'Настройки'!$B$3))=0),"",AQ98/COUNT(CS98:INDEX(CS98:EB98,1,'Настройки'!$B$3)))</x:f>
      </x:c>
      <x:c r="BE98" s="64" t="str">
        <x:f>IF(OR(A98="",COUNT(CS98:INDEX(CS98:EB98,1,'Настройки'!$B$3))=0),"",IF(AVERAGE(CS98:INDEX(CS98:EB98,1,'Настройки'!$B$3))=0,"",(STDEVP(CS98:INDEX(CS98:EB98,1,'Настройки'!$B$3))/ABS(AVERAGE(CS98:INDEX(CS98:EB98,1,'Настройки'!$B$3))))^2))</x:f>
      </x:c>
      <x:c r="BF98" s="49" t="str">
        <x:f>IF(A98="","",IF(AQ98&lt;3,"Недостаточно",IF(AQ98&lt;6,"Предварительный","Обычный")))</x:f>
      </x:c>
      <x:c r="BG98" s="49" t="str">
        <x:f>IF(A98="","",IF(COUNTIF(F98:INDEX(F98:AO98,1,'Настройки'!$B$3),"&lt;0")&gt;0,IF('Настройки'!$B$10="Блокировать","Отрицательный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"),"")&amp;IF(AQ98&lt;3,"Недостаточно истории. ",IF(AQ98&lt;6,"Предварительная классификация. ",""))&amp;IF(AX98=0,"Нет спроса за горизонт. ","")&amp;IF(AZ98&gt;'Настройки'!$B$11,"Экстремальная вариативность. ",""))</x:f>
      </x:c>
      <x:c r="BH98" s="49" t="str">
        <x:f>IF(A98="","",IFERROR(VLOOKUP(BB98,'Настройки'!$D$3:$E$11,2,FALSE),"Сначала проверьте исходные данные и историю спроса.")&amp;" Уточните срок поставки, MOQ и критичность.")</x:f>
      </x:c>
      <x:c r="BI98" s="50" t="str">
        <x:f>IF(1&gt;'Настройки'!$B$3,"",IF(ISBLANK(F98),IF('Настройки'!$B$9="Нулевой спрос",0,""),IF(F98&lt;0,IF('Настройки'!$B$10="Исключить","",IF('Настройки'!$B$10="Абсолютные значения",ABS(F98),F98)),F98)))</x:f>
      </x:c>
      <x:c r="BJ98" s="50" t="str">
        <x:f>IF(2&gt;'Настройки'!$B$3,"",IF(ISBLANK(G98),IF('Настройки'!$B$9="Нулевой спрос",0,""),IF(G98&lt;0,IF('Настройки'!$B$10="Исключить","",IF('Настройки'!$B$10="Абсолютные значения",ABS(G98),G98)),G98)))</x:f>
      </x:c>
      <x:c r="BK98" s="50" t="str">
        <x:f>IF(3&gt;'Настройки'!$B$3,"",IF(ISBLANK(H98),IF('Настройки'!$B$9="Нулевой спрос",0,""),IF(H98&lt;0,IF('Настройки'!$B$10="Исключить","",IF('Настройки'!$B$10="Абсолютные значения",ABS(H98),H98)),H98)))</x:f>
      </x:c>
      <x:c r="BL98" s="50" t="str">
        <x:f>IF(4&gt;'Настройки'!$B$3,"",IF(ISBLANK(I98),IF('Настройки'!$B$9="Нулевой спрос",0,""),IF(I98&lt;0,IF('Настройки'!$B$10="Исключить","",IF('Настройки'!$B$10="Абсолютные значения",ABS(I98),I98)),I98)))</x:f>
      </x:c>
      <x:c r="BM98" s="50" t="str">
        <x:f>IF(5&gt;'Настройки'!$B$3,"",IF(ISBLANK(J98),IF('Настройки'!$B$9="Нулевой спрос",0,""),IF(J98&lt;0,IF('Настройки'!$B$10="Исключить","",IF('Настройки'!$B$10="Абсолютные значения",ABS(J98),J98)),J98)))</x:f>
      </x:c>
      <x:c r="BN98" s="50" t="str">
        <x:f>IF(6&gt;'Настройки'!$B$3,"",IF(ISBLANK(K98),IF('Настройки'!$B$9="Нулевой спрос",0,""),IF(K98&lt;0,IF('Настройки'!$B$10="Исключить","",IF('Настройки'!$B$10="Абсолютные значения",ABS(K98),K98)),K98)))</x:f>
      </x:c>
      <x:c r="BO98" s="50" t="str">
        <x:f>IF(7&gt;'Настройки'!$B$3,"",IF(ISBLANK(L98),IF('Настройки'!$B$9="Нулевой спрос",0,""),IF(L98&lt;0,IF('Настройки'!$B$10="Исключить","",IF('Настройки'!$B$10="Абсолютные значения",ABS(L98),L98)),L98)))</x:f>
      </x:c>
      <x:c r="BP98" s="50" t="str">
        <x:f>IF(8&gt;'Настройки'!$B$3,"",IF(ISBLANK(M98),IF('Настройки'!$B$9="Нулевой спрос",0,""),IF(M98&lt;0,IF('Настройки'!$B$10="Исключить","",IF('Настройки'!$B$10="Абсолютные значения",ABS(M98),M98)),M98)))</x:f>
      </x:c>
      <x:c r="BQ98" s="50" t="str">
        <x:f>IF(9&gt;'Настройки'!$B$3,"",IF(ISBLANK(N98),IF('Настройки'!$B$9="Нулевой спрос",0,""),IF(N98&lt;0,IF('Настройки'!$B$10="Исключить","",IF('Настройки'!$B$10="Абсолютные значения",ABS(N98),N98)),N98)))</x:f>
      </x:c>
      <x:c r="BR98" s="50" t="str">
        <x:f>IF(10&gt;'Настройки'!$B$3,"",IF(ISBLANK(O98),IF('Настройки'!$B$9="Нулевой спрос",0,""),IF(O98&lt;0,IF('Настройки'!$B$10="Исключить","",IF('Настройки'!$B$10="Абсолютные значения",ABS(O98),O98)),O98)))</x:f>
      </x:c>
      <x:c r="BS98" s="50" t="str">
        <x:f>IF(11&gt;'Настройки'!$B$3,"",IF(ISBLANK(P98),IF('Настройки'!$B$9="Нулевой спрос",0,""),IF(P98&lt;0,IF('Настройки'!$B$10="Исключить","",IF('Настройки'!$B$10="Абсолютные значения",ABS(P98),P98)),P98)))</x:f>
      </x:c>
      <x:c r="BT98" s="50" t="str">
        <x:f>IF(12&gt;'Настройки'!$B$3,"",IF(ISBLANK(Q98),IF('Настройки'!$B$9="Нулевой спрос",0,""),IF(Q98&lt;0,IF('Настройки'!$B$10="Исключить","",IF('Настройки'!$B$10="Абсолютные значения",ABS(Q98),Q98)),Q98)))</x:f>
      </x:c>
      <x:c r="BU98" s="50" t="str">
        <x:f>IF(13&gt;'Настройки'!$B$3,"",IF(ISBLANK(R98),IF('Настройки'!$B$9="Нулевой спрос",0,""),IF(R98&lt;0,IF('Настройки'!$B$10="Исключить","",IF('Настройки'!$B$10="Абсолютные значения",ABS(R98),R98)),R98)))</x:f>
      </x:c>
      <x:c r="BV98" s="50" t="str">
        <x:f>IF(14&gt;'Настройки'!$B$3,"",IF(ISBLANK(S98),IF('Настройки'!$B$9="Нулевой спрос",0,""),IF(S98&lt;0,IF('Настройки'!$B$10="Исключить","",IF('Настройки'!$B$10="Абсолютные значения",ABS(S98),S98)),S98)))</x:f>
      </x:c>
      <x:c r="BW98" s="50" t="str">
        <x:f>IF(15&gt;'Настройки'!$B$3,"",IF(ISBLANK(T98),IF('Настройки'!$B$9="Нулевой спрос",0,""),IF(T98&lt;0,IF('Настройки'!$B$10="Исключить","",IF('Настройки'!$B$10="Абсолютные значения",ABS(T98),T98)),T98)))</x:f>
      </x:c>
      <x:c r="BX98" s="50" t="str">
        <x:f>IF(16&gt;'Настройки'!$B$3,"",IF(ISBLANK(U98),IF('Настройки'!$B$9="Нулевой спрос",0,""),IF(U98&lt;0,IF('Настройки'!$B$10="Исключить","",IF('Настройки'!$B$10="Абсолютные значения",ABS(U98),U98)),U98)))</x:f>
      </x:c>
      <x:c r="BY98" s="50" t="str">
        <x:f>IF(17&gt;'Настройки'!$B$3,"",IF(ISBLANK(V98),IF('Настройки'!$B$9="Нулевой спрос",0,""),IF(V98&lt;0,IF('Настройки'!$B$10="Исключить","",IF('Настройки'!$B$10="Абсолютные значения",ABS(V98),V98)),V98)))</x:f>
      </x:c>
      <x:c r="BZ98" s="50" t="str">
        <x:f>IF(18&gt;'Настройки'!$B$3,"",IF(ISBLANK(W98),IF('Настройки'!$B$9="Нулевой спрос",0,""),IF(W98&lt;0,IF('Настройки'!$B$10="Исключить","",IF('Настройки'!$B$10="Абсолютные значения",ABS(W98),W98)),W98)))</x:f>
      </x:c>
      <x:c r="CA98" s="50" t="str">
        <x:f>IF(19&gt;'Настройки'!$B$3,"",IF(ISBLANK(X98),IF('Настройки'!$B$9="Нулевой спрос",0,""),IF(X98&lt;0,IF('Настройки'!$B$10="Исключить","",IF('Настройки'!$B$10="Абсолютные значения",ABS(X98),X98)),X98)))</x:f>
      </x:c>
      <x:c r="CB98" s="50" t="str">
        <x:f>IF(20&gt;'Настройки'!$B$3,"",IF(ISBLANK(Y98),IF('Настройки'!$B$9="Нулевой спрос",0,""),IF(Y98&lt;0,IF('Настройки'!$B$10="Исключить","",IF('Настройки'!$B$10="Абсолютные значения",ABS(Y98),Y98)),Y98)))</x:f>
      </x:c>
      <x:c r="CC98" s="50" t="str">
        <x:f>IF(21&gt;'Настройки'!$B$3,"",IF(ISBLANK(Z98),IF('Настройки'!$B$9="Нулевой спрос",0,""),IF(Z98&lt;0,IF('Настройки'!$B$10="Исключить","",IF('Настройки'!$B$10="Абсолютные значения",ABS(Z98),Z98)),Z98)))</x:f>
      </x:c>
      <x:c r="CD98" s="50" t="str">
        <x:f>IF(22&gt;'Настройки'!$B$3,"",IF(ISBLANK(AA98),IF('Настройки'!$B$9="Нулевой спрос",0,""),IF(AA98&lt;0,IF('Настройки'!$B$10="Исключить","",IF('Настройки'!$B$10="Абсолютные значения",ABS(AA98),AA98)),AA98)))</x:f>
      </x:c>
      <x:c r="CE98" s="50" t="str">
        <x:f>IF(23&gt;'Настройки'!$B$3,"",IF(ISBLANK(AB98),IF('Настройки'!$B$9="Нулевой спрос",0,""),IF(AB98&lt;0,IF('Настройки'!$B$10="Исключить","",IF('Настройки'!$B$10="Абсолютные значения",ABS(AB98),AB98)),AB98)))</x:f>
      </x:c>
      <x:c r="CF98" s="50" t="str">
        <x:f>IF(24&gt;'Настройки'!$B$3,"",IF(ISBLANK(AC98),IF('Настройки'!$B$9="Нулевой спрос",0,""),IF(AC98&lt;0,IF('Настройки'!$B$10="Исключить","",IF('Настройки'!$B$10="Абсолютные значения",ABS(AC98),AC98)),AC98)))</x:f>
      </x:c>
      <x:c r="CG98" s="50" t="str">
        <x:f>IF(25&gt;'Настройки'!$B$3,"",IF(ISBLANK(AD98),IF('Настройки'!$B$9="Нулевой спрос",0,""),IF(AD98&lt;0,IF('Настройки'!$B$10="Исключить","",IF('Настройки'!$B$10="Абсолютные значения",ABS(AD98),AD98)),AD98)))</x:f>
      </x:c>
      <x:c r="CH98" s="50" t="str">
        <x:f>IF(26&gt;'Настройки'!$B$3,"",IF(ISBLANK(AE98),IF('Настройки'!$B$9="Нулевой спрос",0,""),IF(AE98&lt;0,IF('Настройки'!$B$10="Исключить","",IF('Настройки'!$B$10="Абсолютные значения",ABS(AE98),AE98)),AE98)))</x:f>
      </x:c>
      <x:c r="CI98" s="50" t="str">
        <x:f>IF(27&gt;'Настройки'!$B$3,"",IF(ISBLANK(AF98),IF('Настройки'!$B$9="Нулевой спрос",0,""),IF(AF98&lt;0,IF('Настройки'!$B$10="Исключить","",IF('Настройки'!$B$10="Абсолютные значения",ABS(AF98),AF98)),AF98)))</x:f>
      </x:c>
      <x:c r="CJ98" s="50" t="str">
        <x:f>IF(28&gt;'Настройки'!$B$3,"",IF(ISBLANK(AG98),IF('Настройки'!$B$9="Нулевой спрос",0,""),IF(AG98&lt;0,IF('Настройки'!$B$10="Исключить","",IF('Настройки'!$B$10="Абсолютные значения",ABS(AG98),AG98)),AG98)))</x:f>
      </x:c>
      <x:c r="CK98" s="50" t="str">
        <x:f>IF(29&gt;'Настройки'!$B$3,"",IF(ISBLANK(AH98),IF('Настройки'!$B$9="Нулевой спрос",0,""),IF(AH98&lt;0,IF('Настройки'!$B$10="Исключить","",IF('Настройки'!$B$10="Абсолютные значения",ABS(AH98),AH98)),AH98)))</x:f>
      </x:c>
      <x:c r="CL98" s="50" t="str">
        <x:f>IF(30&gt;'Настройки'!$B$3,"",IF(ISBLANK(AI98),IF('Настройки'!$B$9="Нулевой спрос",0,""),IF(AI98&lt;0,IF('Настройки'!$B$10="Исключить","",IF('Настройки'!$B$10="Абсолютные значения",ABS(AI98),AI98)),AI98)))</x:f>
      </x:c>
      <x:c r="CM98" s="50" t="str">
        <x:f>IF(31&gt;'Настройки'!$B$3,"",IF(ISBLANK(AJ98),IF('Настройки'!$B$9="Нулевой спрос",0,""),IF(AJ98&lt;0,IF('Настройки'!$B$10="Исключить","",IF('Настройки'!$B$10="Абсолютные значения",ABS(AJ98),AJ98)),AJ98)))</x:f>
      </x:c>
      <x:c r="CN98" s="50" t="str">
        <x:f>IF(32&gt;'Настройки'!$B$3,"",IF(ISBLANK(AK98),IF('Настройки'!$B$9="Нулевой спрос",0,""),IF(AK98&lt;0,IF('Настройки'!$B$10="Исключить","",IF('Настройки'!$B$10="Абсолютные значения",ABS(AK98),AK98)),AK98)))</x:f>
      </x:c>
      <x:c r="CO98" s="50" t="str">
        <x:f>IF(33&gt;'Настройки'!$B$3,"",IF(ISBLANK(AL98),IF('Настройки'!$B$9="Нулевой спрос",0,""),IF(AL98&lt;0,IF('Настройки'!$B$10="Исключить","",IF('Настройки'!$B$10="Абсолютные значения",ABS(AL98),AL98)),AL98)))</x:f>
      </x:c>
      <x:c r="CP98" s="50" t="str">
        <x:f>IF(34&gt;'Настройки'!$B$3,"",IF(ISBLANK(AM98),IF('Настройки'!$B$9="Нулевой спрос",0,""),IF(AM98&lt;0,IF('Настройки'!$B$10="Исключить","",IF('Настройки'!$B$10="Абсолютные значения",ABS(AM98),AM98)),AM98)))</x:f>
      </x:c>
      <x:c r="CQ98" s="50" t="str">
        <x:f>IF(35&gt;'Настройки'!$B$3,"",IF(ISBLANK(AN98),IF('Настройки'!$B$9="Нулевой спрос",0,""),IF(AN98&lt;0,IF('Настройки'!$B$10="Исключить","",IF('Настройки'!$B$10="Абсолютные значения",ABS(AN98),AN98)),AN98)))</x:f>
      </x:c>
      <x:c r="CR98" s="50" t="str">
        <x:f>IF(36&gt;'Настройки'!$B$3,"",IF(ISBLANK(AO98),IF('Настройки'!$B$9="Нулевой спрос",0,""),IF(AO98&lt;0,IF('Настройки'!$B$10="Исключить","",IF('Настройки'!$B$10="Абсолютные значения",ABS(AO98),AO98)),AO98)))</x:f>
      </x:c>
      <x:c r="CS98" s="50" t="str">
        <x:f>IF(OR(1&gt;'Настройки'!$B$3,ISBLANK(BI98),BI98=0),"",BI98)</x:f>
      </x:c>
      <x:c r="CT98" s="50" t="str">
        <x:f>IF(OR(2&gt;'Настройки'!$B$3,ISBLANK(BJ98),BJ98=0),"",BJ98)</x:f>
      </x:c>
      <x:c r="CU98" s="50" t="str">
        <x:f>IF(OR(3&gt;'Настройки'!$B$3,ISBLANK(BK98),BK98=0),"",BK98)</x:f>
      </x:c>
      <x:c r="CV98" s="50" t="str">
        <x:f>IF(OR(4&gt;'Настройки'!$B$3,ISBLANK(BL98),BL98=0),"",BL98)</x:f>
      </x:c>
      <x:c r="CW98" s="50" t="str">
        <x:f>IF(OR(5&gt;'Настройки'!$B$3,ISBLANK(BM98),BM98=0),"",BM98)</x:f>
      </x:c>
      <x:c r="CX98" s="50" t="str">
        <x:f>IF(OR(6&gt;'Настройки'!$B$3,ISBLANK(BN98),BN98=0),"",BN98)</x:f>
      </x:c>
      <x:c r="CY98" s="50" t="str">
        <x:f>IF(OR(7&gt;'Настройки'!$B$3,ISBLANK(BO98),BO98=0),"",BO98)</x:f>
      </x:c>
      <x:c r="CZ98" s="50" t="str">
        <x:f>IF(OR(8&gt;'Настройки'!$B$3,ISBLANK(BP98),BP98=0),"",BP98)</x:f>
      </x:c>
      <x:c r="DA98" s="50" t="str">
        <x:f>IF(OR(9&gt;'Настройки'!$B$3,ISBLANK(BQ98),BQ98=0),"",BQ98)</x:f>
      </x:c>
      <x:c r="DB98" s="50" t="str">
        <x:f>IF(OR(10&gt;'Настройки'!$B$3,ISBLANK(BR98),BR98=0),"",BR98)</x:f>
      </x:c>
      <x:c r="DC98" s="50" t="str">
        <x:f>IF(OR(11&gt;'Настройки'!$B$3,ISBLANK(BS98),BS98=0),"",BS98)</x:f>
      </x:c>
      <x:c r="DD98" s="50" t="str">
        <x:f>IF(OR(12&gt;'Настройки'!$B$3,ISBLANK(BT98),BT98=0),"",BT98)</x:f>
      </x:c>
      <x:c r="DE98" s="50" t="str">
        <x:f>IF(OR(13&gt;'Настройки'!$B$3,ISBLANK(BU98),BU98=0),"",BU98)</x:f>
      </x:c>
      <x:c r="DF98" s="50" t="str">
        <x:f>IF(OR(14&gt;'Настройки'!$B$3,ISBLANK(BV98),BV98=0),"",BV98)</x:f>
      </x:c>
      <x:c r="DG98" s="50" t="str">
        <x:f>IF(OR(15&gt;'Настройки'!$B$3,ISBLANK(BW98),BW98=0),"",BW98)</x:f>
      </x:c>
      <x:c r="DH98" s="50" t="str">
        <x:f>IF(OR(16&gt;'Настройки'!$B$3,ISBLANK(BX98),BX98=0),"",BX98)</x:f>
      </x:c>
      <x:c r="DI98" s="50" t="str">
        <x:f>IF(OR(17&gt;'Настройки'!$B$3,ISBLANK(BY98),BY98=0),"",BY98)</x:f>
      </x:c>
      <x:c r="DJ98" s="50" t="str">
        <x:f>IF(OR(18&gt;'Настройки'!$B$3,ISBLANK(BZ98),BZ98=0),"",BZ98)</x:f>
      </x:c>
      <x:c r="DK98" s="50" t="str">
        <x:f>IF(OR(19&gt;'Настройки'!$B$3,ISBLANK(CA98),CA98=0),"",CA98)</x:f>
      </x:c>
      <x:c r="DL98" s="50" t="str">
        <x:f>IF(OR(20&gt;'Настройки'!$B$3,ISBLANK(CB98),CB98=0),"",CB98)</x:f>
      </x:c>
      <x:c r="DM98" s="50" t="str">
        <x:f>IF(OR(21&gt;'Настройки'!$B$3,ISBLANK(CC98),CC98=0),"",CC98)</x:f>
      </x:c>
      <x:c r="DN98" s="50" t="str">
        <x:f>IF(OR(22&gt;'Настройки'!$B$3,ISBLANK(CD98),CD98=0),"",CD98)</x:f>
      </x:c>
      <x:c r="DO98" s="50" t="str">
        <x:f>IF(OR(23&gt;'Настройки'!$B$3,ISBLANK(CE98),CE98=0),"",CE98)</x:f>
      </x:c>
      <x:c r="DP98" s="50" t="str">
        <x:f>IF(OR(24&gt;'Настройки'!$B$3,ISBLANK(CF98),CF98=0),"",CF98)</x:f>
      </x:c>
      <x:c r="DQ98" s="50" t="str">
        <x:f>IF(OR(25&gt;'Настройки'!$B$3,ISBLANK(CG98),CG98=0),"",CG98)</x:f>
      </x:c>
      <x:c r="DR98" s="50" t="str">
        <x:f>IF(OR(26&gt;'Настройки'!$B$3,ISBLANK(CH98),CH98=0),"",CH98)</x:f>
      </x:c>
      <x:c r="DS98" s="50" t="str">
        <x:f>IF(OR(27&gt;'Настройки'!$B$3,ISBLANK(CI98),CI98=0),"",CI98)</x:f>
      </x:c>
      <x:c r="DT98" s="50" t="str">
        <x:f>IF(OR(28&gt;'Настройки'!$B$3,ISBLANK(CJ98),CJ98=0),"",CJ98)</x:f>
      </x:c>
      <x:c r="DU98" s="50" t="str">
        <x:f>IF(OR(29&gt;'Настройки'!$B$3,ISBLANK(CK98),CK98=0),"",CK98)</x:f>
      </x:c>
      <x:c r="DV98" s="50" t="str">
        <x:f>IF(OR(30&gt;'Настройки'!$B$3,ISBLANK(CL98),CL98=0),"",CL98)</x:f>
      </x:c>
      <x:c r="DW98" s="50" t="str">
        <x:f>IF(OR(31&gt;'Настройки'!$B$3,ISBLANK(CM98),CM98=0),"",CM98)</x:f>
      </x:c>
      <x:c r="DX98" s="50" t="str">
        <x:f>IF(OR(32&gt;'Настройки'!$B$3,ISBLANK(CN98),CN98=0),"",CN98)</x:f>
      </x:c>
      <x:c r="DY98" s="50" t="str">
        <x:f>IF(OR(33&gt;'Настройки'!$B$3,ISBLANK(CO98),CO98=0),"",CO98)</x:f>
      </x:c>
      <x:c r="DZ98" s="50" t="str">
        <x:f>IF(OR(34&gt;'Настройки'!$B$3,ISBLANK(CP98),CP98=0),"",CP98)</x:f>
      </x:c>
      <x:c r="EA98" s="50" t="str">
        <x:f>IF(OR(35&gt;'Настройки'!$B$3,ISBLANK(CQ98),CQ98=0),"",CQ98)</x:f>
      </x:c>
      <x:c r="EB98" s="50" t="str">
        <x:f>IF(OR(36&gt;'Настройки'!$B$3,ISBLANK(CR98),CR98=0),"",CR98)</x:f>
      </x:c>
      <x:c r="EC98" s="50" t="str">
        <x:f>IF(A98="","",IF(OR(BB98="AZ",BB98="BZ"),10000+ROW(),IF(AZ98&gt;'Настройки'!$B$11,20000+ROW(),IF(BF98&lt;&gt;"Обычный",30000+ROW(),IF(AX98&lt;=0,40000+ROW(),"")))))</x:f>
      </x:c>
      <x:c r="ED98" s="50" t="str">
        <x:f>IF(EC98="","",COUNTIFS($EC$2:$EC$1001,"&gt;0",$EC$2:$EC$1001,"&lt;"&amp;EC98)+1)</x:f>
      </x:c>
    </x:row>
    <x:row r="99">
      <x:c r="A99" s="115"/>
      <x:c r="B99" s="115"/>
      <x:c r="C99" s="115"/>
      <x:c r="D99" s="118"/>
      <x:c r="E99" s="118"/>
      <x:c r="F99" s="118"/>
      <x:c r="G99" s="118"/>
      <x:c r="H99" s="118"/>
      <x:c r="I99" s="118"/>
      <x:c r="J99" s="118"/>
      <x:c r="K99" s="118"/>
      <x:c r="L99" s="118"/>
      <x:c r="M99" s="118"/>
      <x:c r="N99" s="118"/>
      <x:c r="O99" s="118"/>
      <x:c r="P99" s="118"/>
      <x:c r="Q99" s="118"/>
      <x:c r="R99" s="118"/>
      <x:c r="S99" s="118"/>
      <x:c r="T99" s="118"/>
      <x:c r="U99" s="118"/>
      <x:c r="V99" s="118"/>
      <x:c r="W99" s="118"/>
      <x:c r="X99" s="118"/>
      <x:c r="Y99" s="118"/>
      <x:c r="Z99" s="118"/>
      <x:c r="AA99" s="118"/>
      <x:c r="AB99" s="118"/>
      <x:c r="AC99" s="118"/>
      <x:c r="AD99" s="118"/>
      <x:c r="AE99" s="118"/>
      <x:c r="AF99" s="118"/>
      <x:c r="AG99" s="118"/>
      <x:c r="AH99" s="118"/>
      <x:c r="AI99" s="118"/>
      <x:c r="AJ99" s="118"/>
      <x:c r="AK99" s="118"/>
      <x:c r="AL99" s="118"/>
      <x:c r="AM99" s="118"/>
      <x:c r="AN99" s="118"/>
      <x:c r="AO99" s="118"/>
      <x:c r="AP99" s="115"/>
      <x:c r="AQ99" s="49" t="str">
        <x:f>IF(A99="","",COUNT(BI99:INDEX(BI99:CR99,1,'Настройки'!$B$3)))</x:f>
      </x:c>
      <x:c r="AR99" s="49" t="str">
        <x:f>IF(A99="","",SUM(BI99:INDEX(BI99:CR99,1,'Настройки'!$B$3)))</x:f>
      </x:c>
      <x:c r="AS99" s="58" t="str">
        <x:f>IF(A99="","",IF('Настройки'!$B$4="Стоимость потребления",AR99*D99,IF('Настройки'!$B$4="Количество",AR99,E99)))</x:f>
      </x:c>
      <x:c r="AT99" s="61" t="str">
        <x:f>IF(OR(A99="",AS99&lt;0,SUM($AS$2:$AS$1001)&lt;=0),"",AS99/SUM($AS$2:$AS$1001))</x:f>
      </x:c>
      <x:c r="AU99" s="61" t="str">
        <x:f>IF(OR(A99="",AS99&lt;0,SUM($AS$2:$AS$1001)&lt;=0),"",SUMIFS($AS$2:$AS$1001,$AS$2:$AS$1001,"&gt;"&amp;AS99)/SUM($AS$2:$AS$1001))</x:f>
      </x:c>
      <x:c r="AV99" s="61" t="str">
        <x:f>IF(OR(A99="",AS99&lt;0,SUM($AS$2:$AS$1001)&lt;=0),"",SUMIFS($AS$2:$AS$1001,$AS$2:$AS$1001,"&gt;="&amp;AS99)/SUM($AS$2:$AS$1001))</x:f>
      </x:c>
      <x:c r="AW99" s="49" t="str">
        <x:f>IF(A99="","",IF(SUM($AS$2:$AS$1001)&lt;=0,"Не определён",IF(AS99&lt;0,"Исключение",IF(AU99&lt;'Настройки'!$B$5,"A",IF(AU99&lt;'Настройки'!$B$6,"B","C")))))</x:f>
      </x:c>
      <x:c r="AX99" s="58" t="str">
        <x:f>IF(A99="","",IF(AQ99=0,"",AVERAGE(BI99:INDEX(BI99:CR99,1,'Настройки'!$B$3))))</x:f>
      </x:c>
      <x:c r="AY99" s="58" t="str">
        <x:f>IF(OR(A99="",AQ99=0),"",STDEVP(BI99:INDEX(BI99:CR99,1,'Настройки'!$B$3)))</x:f>
      </x:c>
      <x:c r="AZ99" s="61" t="str">
        <x:f>IF(OR(A99="",AQ99&lt;'Настройки'!$B$12,AX99&lt;=0,AND('Настройки'!$B$10="Блокировать",COUNTIF(F99:INDEX(F99:AO99,1,'Настройки'!$B$3),"&lt;0")&gt;0)),"",AY99/ABS(AX99))</x:f>
      </x:c>
      <x:c r="BA99" s="49" t="str">
        <x:f>IF(A99="","",IF(AND('Настройки'!$B$10="Блокировать",COUNTIF(F99:INDEX(F99:AO99,1,'Настройки'!$B$3),"&lt;0")&gt;0),"Не определён",IF(AQ99&lt;'Настройки'!$B$12,"Не определён",IF(AX99=0,"Нет спроса",IF(AX99&lt;0,"Не определён",IF(AZ99&lt;='Настройки'!$B$7,"X",IF(AZ99&lt;='Настройки'!$B$8,"Y","Z")))))))</x:f>
      </x:c>
      <x:c r="BB99" s="49" t="str">
        <x:f>IF(OR(A99="",LEN(AW99)&lt;&gt;1,LEN(BA99)&lt;&gt;1),"",AW99&amp;BA99)</x:f>
      </x:c>
      <x:c r="BC99" s="61" t="str">
        <x:f>IF(OR(A99="",AQ99=0),"",(COUNT(BI99:INDEX(BI99:CR99,1,'Настройки'!$B$3))-COUNT(CS99:INDEX(CS99:EB99,1,'Настройки'!$B$3)))/AQ99)</x:f>
      </x:c>
      <x:c r="BD99" s="64" t="str">
        <x:f>IF(OR(A99="",COUNT(CS99:INDEX(CS99:EB99,1,'Настройки'!$B$3))=0),"",AQ99/COUNT(CS99:INDEX(CS99:EB99,1,'Настройки'!$B$3)))</x:f>
      </x:c>
      <x:c r="BE99" s="64" t="str">
        <x:f>IF(OR(A99="",COUNT(CS99:INDEX(CS99:EB99,1,'Настройки'!$B$3))=0),"",IF(AVERAGE(CS99:INDEX(CS99:EB99,1,'Настройки'!$B$3))=0,"",(STDEVP(CS99:INDEX(CS99:EB99,1,'Настройки'!$B$3))/ABS(AVERAGE(CS99:INDEX(CS99:EB99,1,'Настройки'!$B$3))))^2))</x:f>
      </x:c>
      <x:c r="BF99" s="49" t="str">
        <x:f>IF(A99="","",IF(AQ99&lt;3,"Недостаточно",IF(AQ99&lt;6,"Предварительный","Обычный")))</x:f>
      </x:c>
      <x:c r="BG99" s="49" t="str">
        <x:f>IF(A99="","",IF(COUNTIF(F99:INDEX(F99:AO99,1,'Настройки'!$B$3),"&lt;0")&gt;0,IF('Настройки'!$B$10="Блокировать","Отрицательный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"),"")&amp;IF(AQ99&lt;3,"Недостаточно истории. ",IF(AQ99&lt;6,"Предварительная классификация. ",""))&amp;IF(AX99=0,"Нет спроса за горизонт. ","")&amp;IF(AZ99&gt;'Настройки'!$B$11,"Экстремальная вариативность. ",""))</x:f>
      </x:c>
      <x:c r="BH99" s="49" t="str">
        <x:f>IF(A99="","",IFERROR(VLOOKUP(BB99,'Настройки'!$D$3:$E$11,2,FALSE),"Сначала проверьте исходные данные и историю спроса.")&amp;" Уточните срок поставки, MOQ и критичность.")</x:f>
      </x:c>
      <x:c r="BI99" s="50" t="str">
        <x:f>IF(1&gt;'Настройки'!$B$3,"",IF(ISBLANK(F99),IF('Настройки'!$B$9="Нулевой спрос",0,""),IF(F99&lt;0,IF('Настройки'!$B$10="Исключить","",IF('Настройки'!$B$10="Абсолютные значения",ABS(F99),F99)),F99)))</x:f>
      </x:c>
      <x:c r="BJ99" s="50" t="str">
        <x:f>IF(2&gt;'Настройки'!$B$3,"",IF(ISBLANK(G99),IF('Настройки'!$B$9="Нулевой спрос",0,""),IF(G99&lt;0,IF('Настройки'!$B$10="Исключить","",IF('Настройки'!$B$10="Абсолютные значения",ABS(G99),G99)),G99)))</x:f>
      </x:c>
      <x:c r="BK99" s="50" t="str">
        <x:f>IF(3&gt;'Настройки'!$B$3,"",IF(ISBLANK(H99),IF('Настройки'!$B$9="Нулевой спрос",0,""),IF(H99&lt;0,IF('Настройки'!$B$10="Исключить","",IF('Настройки'!$B$10="Абсолютные значения",ABS(H99),H99)),H99)))</x:f>
      </x:c>
      <x:c r="BL99" s="50" t="str">
        <x:f>IF(4&gt;'Настройки'!$B$3,"",IF(ISBLANK(I99),IF('Настройки'!$B$9="Нулевой спрос",0,""),IF(I99&lt;0,IF('Настройки'!$B$10="Исключить","",IF('Настройки'!$B$10="Абсолютные значения",ABS(I99),I99)),I99)))</x:f>
      </x:c>
      <x:c r="BM99" s="50" t="str">
        <x:f>IF(5&gt;'Настройки'!$B$3,"",IF(ISBLANK(J99),IF('Настройки'!$B$9="Нулевой спрос",0,""),IF(J99&lt;0,IF('Настройки'!$B$10="Исключить","",IF('Настройки'!$B$10="Абсолютные значения",ABS(J99),J99)),J99)))</x:f>
      </x:c>
      <x:c r="BN99" s="50" t="str">
        <x:f>IF(6&gt;'Настройки'!$B$3,"",IF(ISBLANK(K99),IF('Настройки'!$B$9="Нулевой спрос",0,""),IF(K99&lt;0,IF('Настройки'!$B$10="Исключить","",IF('Настройки'!$B$10="Абсолютные значения",ABS(K99),K99)),K99)))</x:f>
      </x:c>
      <x:c r="BO99" s="50" t="str">
        <x:f>IF(7&gt;'Настройки'!$B$3,"",IF(ISBLANK(L99),IF('Настройки'!$B$9="Нулевой спрос",0,""),IF(L99&lt;0,IF('Настройки'!$B$10="Исключить","",IF('Настройки'!$B$10="Абсолютные значения",ABS(L99),L99)),L99)))</x:f>
      </x:c>
      <x:c r="BP99" s="50" t="str">
        <x:f>IF(8&gt;'Настройки'!$B$3,"",IF(ISBLANK(M99),IF('Настройки'!$B$9="Нулевой спрос",0,""),IF(M99&lt;0,IF('Настройки'!$B$10="Исключить","",IF('Настройки'!$B$10="Абсолютные значения",ABS(M99),M99)),M99)))</x:f>
      </x:c>
      <x:c r="BQ99" s="50" t="str">
        <x:f>IF(9&gt;'Настройки'!$B$3,"",IF(ISBLANK(N99),IF('Настройки'!$B$9="Нулевой спрос",0,""),IF(N99&lt;0,IF('Настройки'!$B$10="Исключить","",IF('Настройки'!$B$10="Абсолютные значения",ABS(N99),N99)),N99)))</x:f>
      </x:c>
      <x:c r="BR99" s="50" t="str">
        <x:f>IF(10&gt;'Настройки'!$B$3,"",IF(ISBLANK(O99),IF('Настройки'!$B$9="Нулевой спрос",0,""),IF(O99&lt;0,IF('Настройки'!$B$10="Исключить","",IF('Настройки'!$B$10="Абсолютные значения",ABS(O99),O99)),O99)))</x:f>
      </x:c>
      <x:c r="BS99" s="50" t="str">
        <x:f>IF(11&gt;'Настройки'!$B$3,"",IF(ISBLANK(P99),IF('Настройки'!$B$9="Нулевой спрос",0,""),IF(P99&lt;0,IF('Настройки'!$B$10="Исключить","",IF('Настройки'!$B$10="Абсолютные значения",ABS(P99),P99)),P99)))</x:f>
      </x:c>
      <x:c r="BT99" s="50" t="str">
        <x:f>IF(12&gt;'Настройки'!$B$3,"",IF(ISBLANK(Q99),IF('Настройки'!$B$9="Нулевой спрос",0,""),IF(Q99&lt;0,IF('Настройки'!$B$10="Исключить","",IF('Настройки'!$B$10="Абсолютные значения",ABS(Q99),Q99)),Q99)))</x:f>
      </x:c>
      <x:c r="BU99" s="50" t="str">
        <x:f>IF(13&gt;'Настройки'!$B$3,"",IF(ISBLANK(R99),IF('Настройки'!$B$9="Нулевой спрос",0,""),IF(R99&lt;0,IF('Настройки'!$B$10="Исключить","",IF('Настройки'!$B$10="Абсолютные значения",ABS(R99),R99)),R99)))</x:f>
      </x:c>
      <x:c r="BV99" s="50" t="str">
        <x:f>IF(14&gt;'Настройки'!$B$3,"",IF(ISBLANK(S99),IF('Настройки'!$B$9="Нулевой спрос",0,""),IF(S99&lt;0,IF('Настройки'!$B$10="Исключить","",IF('Настройки'!$B$10="Абсолютные значения",ABS(S99),S99)),S99)))</x:f>
      </x:c>
      <x:c r="BW99" s="50" t="str">
        <x:f>IF(15&gt;'Настройки'!$B$3,"",IF(ISBLANK(T99),IF('Настройки'!$B$9="Нулевой спрос",0,""),IF(T99&lt;0,IF('Настройки'!$B$10="Исключить","",IF('Настройки'!$B$10="Абсолютные значения",ABS(T99),T99)),T99)))</x:f>
      </x:c>
      <x:c r="BX99" s="50" t="str">
        <x:f>IF(16&gt;'Настройки'!$B$3,"",IF(ISBLANK(U99),IF('Настройки'!$B$9="Нулевой спрос",0,""),IF(U99&lt;0,IF('Настройки'!$B$10="Исключить","",IF('Настройки'!$B$10="Абсолютные значения",ABS(U99),U99)),U99)))</x:f>
      </x:c>
      <x:c r="BY99" s="50" t="str">
        <x:f>IF(17&gt;'Настройки'!$B$3,"",IF(ISBLANK(V99),IF('Настройки'!$B$9="Нулевой спрос",0,""),IF(V99&lt;0,IF('Настройки'!$B$10="Исключить","",IF('Настройки'!$B$10="Абсолютные значения",ABS(V99),V99)),V99)))</x:f>
      </x:c>
      <x:c r="BZ99" s="50" t="str">
        <x:f>IF(18&gt;'Настройки'!$B$3,"",IF(ISBLANK(W99),IF('Настройки'!$B$9="Нулевой спрос",0,""),IF(W99&lt;0,IF('Настройки'!$B$10="Исключить","",IF('Настройки'!$B$10="Абсолютные значения",ABS(W99),W99)),W99)))</x:f>
      </x:c>
      <x:c r="CA99" s="50" t="str">
        <x:f>IF(19&gt;'Настройки'!$B$3,"",IF(ISBLANK(X99),IF('Настройки'!$B$9="Нулевой спрос",0,""),IF(X99&lt;0,IF('Настройки'!$B$10="Исключить","",IF('Настройки'!$B$10="Абсолютные значения",ABS(X99),X99)),X99)))</x:f>
      </x:c>
      <x:c r="CB99" s="50" t="str">
        <x:f>IF(20&gt;'Настройки'!$B$3,"",IF(ISBLANK(Y99),IF('Настройки'!$B$9="Нулевой спрос",0,""),IF(Y99&lt;0,IF('Настройки'!$B$10="Исключить","",IF('Настройки'!$B$10="Абсолютные значения",ABS(Y99),Y99)),Y99)))</x:f>
      </x:c>
      <x:c r="CC99" s="50" t="str">
        <x:f>IF(21&gt;'Настройки'!$B$3,"",IF(ISBLANK(Z99),IF('Настройки'!$B$9="Нулевой спрос",0,""),IF(Z99&lt;0,IF('Настройки'!$B$10="Исключить","",IF('Настройки'!$B$10="Абсолютные значения",ABS(Z99),Z99)),Z99)))</x:f>
      </x:c>
      <x:c r="CD99" s="50" t="str">
        <x:f>IF(22&gt;'Настройки'!$B$3,"",IF(ISBLANK(AA99),IF('Настройки'!$B$9="Нулевой спрос",0,""),IF(AA99&lt;0,IF('Настройки'!$B$10="Исключить","",IF('Настройки'!$B$10="Абсолютные значения",ABS(AA99),AA99)),AA99)))</x:f>
      </x:c>
      <x:c r="CE99" s="50" t="str">
        <x:f>IF(23&gt;'Настройки'!$B$3,"",IF(ISBLANK(AB99),IF('Настройки'!$B$9="Нулевой спрос",0,""),IF(AB99&lt;0,IF('Настройки'!$B$10="Исключить","",IF('Настройки'!$B$10="Абсолютные значения",ABS(AB99),AB99)),AB99)))</x:f>
      </x:c>
      <x:c r="CF99" s="50" t="str">
        <x:f>IF(24&gt;'Настройки'!$B$3,"",IF(ISBLANK(AC99),IF('Настройки'!$B$9="Нулевой спрос",0,""),IF(AC99&lt;0,IF('Настройки'!$B$10="Исключить","",IF('Настройки'!$B$10="Абсолютные значения",ABS(AC99),AC99)),AC99)))</x:f>
      </x:c>
      <x:c r="CG99" s="50" t="str">
        <x:f>IF(25&gt;'Настройки'!$B$3,"",IF(ISBLANK(AD99),IF('Настройки'!$B$9="Нулевой спрос",0,""),IF(AD99&lt;0,IF('Настройки'!$B$10="Исключить","",IF('Настройки'!$B$10="Абсолютные значения",ABS(AD99),AD99)),AD99)))</x:f>
      </x:c>
      <x:c r="CH99" s="50" t="str">
        <x:f>IF(26&gt;'Настройки'!$B$3,"",IF(ISBLANK(AE99),IF('Настройки'!$B$9="Нулевой спрос",0,""),IF(AE99&lt;0,IF('Настройки'!$B$10="Исключить","",IF('Настройки'!$B$10="Абсолютные значения",ABS(AE99),AE99)),AE99)))</x:f>
      </x:c>
      <x:c r="CI99" s="50" t="str">
        <x:f>IF(27&gt;'Настройки'!$B$3,"",IF(ISBLANK(AF99),IF('Настройки'!$B$9="Нулевой спрос",0,""),IF(AF99&lt;0,IF('Настройки'!$B$10="Исключить","",IF('Настройки'!$B$10="Абсолютные значения",ABS(AF99),AF99)),AF99)))</x:f>
      </x:c>
      <x:c r="CJ99" s="50" t="str">
        <x:f>IF(28&gt;'Настройки'!$B$3,"",IF(ISBLANK(AG99),IF('Настройки'!$B$9="Нулевой спрос",0,""),IF(AG99&lt;0,IF('Настройки'!$B$10="Исключить","",IF('Настройки'!$B$10="Абсолютные значения",ABS(AG99),AG99)),AG99)))</x:f>
      </x:c>
      <x:c r="CK99" s="50" t="str">
        <x:f>IF(29&gt;'Настройки'!$B$3,"",IF(ISBLANK(AH99),IF('Настройки'!$B$9="Нулевой спрос",0,""),IF(AH99&lt;0,IF('Настройки'!$B$10="Исключить","",IF('Настройки'!$B$10="Абсолютные значения",ABS(AH99),AH99)),AH99)))</x:f>
      </x:c>
      <x:c r="CL99" s="50" t="str">
        <x:f>IF(30&gt;'Настройки'!$B$3,"",IF(ISBLANK(AI99),IF('Настройки'!$B$9="Нулевой спрос",0,""),IF(AI99&lt;0,IF('Настройки'!$B$10="Исключить","",IF('Настройки'!$B$10="Абсолютные значения",ABS(AI99),AI99)),AI99)))</x:f>
      </x:c>
      <x:c r="CM99" s="50" t="str">
        <x:f>IF(31&gt;'Настройки'!$B$3,"",IF(ISBLANK(AJ99),IF('Настройки'!$B$9="Нулевой спрос",0,""),IF(AJ99&lt;0,IF('Настройки'!$B$10="Исключить","",IF('Настройки'!$B$10="Абсолютные значения",ABS(AJ99),AJ99)),AJ99)))</x:f>
      </x:c>
      <x:c r="CN99" s="50" t="str">
        <x:f>IF(32&gt;'Настройки'!$B$3,"",IF(ISBLANK(AK99),IF('Настройки'!$B$9="Нулевой спрос",0,""),IF(AK99&lt;0,IF('Настройки'!$B$10="Исключить","",IF('Настройки'!$B$10="Абсолютные значения",ABS(AK99),AK99)),AK99)))</x:f>
      </x:c>
      <x:c r="CO99" s="50" t="str">
        <x:f>IF(33&gt;'Настройки'!$B$3,"",IF(ISBLANK(AL99),IF('Настройки'!$B$9="Нулевой спрос",0,""),IF(AL99&lt;0,IF('Настройки'!$B$10="Исключить","",IF('Настройки'!$B$10="Абсолютные значения",ABS(AL99),AL99)),AL99)))</x:f>
      </x:c>
      <x:c r="CP99" s="50" t="str">
        <x:f>IF(34&gt;'Настройки'!$B$3,"",IF(ISBLANK(AM99),IF('Настройки'!$B$9="Нулевой спрос",0,""),IF(AM99&lt;0,IF('Настройки'!$B$10="Исключить","",IF('Настройки'!$B$10="Абсолютные значения",ABS(AM99),AM99)),AM99)))</x:f>
      </x:c>
      <x:c r="CQ99" s="50" t="str">
        <x:f>IF(35&gt;'Настройки'!$B$3,"",IF(ISBLANK(AN99),IF('Настройки'!$B$9="Нулевой спрос",0,""),IF(AN99&lt;0,IF('Настройки'!$B$10="Исключить","",IF('Настройки'!$B$10="Абсолютные значения",ABS(AN99),AN99)),AN99)))</x:f>
      </x:c>
      <x:c r="CR99" s="50" t="str">
        <x:f>IF(36&gt;'Настройки'!$B$3,"",IF(ISBLANK(AO99),IF('Настройки'!$B$9="Нулевой спрос",0,""),IF(AO99&lt;0,IF('Настройки'!$B$10="Исключить","",IF('Настройки'!$B$10="Абсолютные значения",ABS(AO99),AO99)),AO99)))</x:f>
      </x:c>
      <x:c r="CS99" s="50" t="str">
        <x:f>IF(OR(1&gt;'Настройки'!$B$3,ISBLANK(BI99),BI99=0),"",BI99)</x:f>
      </x:c>
      <x:c r="CT99" s="50" t="str">
        <x:f>IF(OR(2&gt;'Настройки'!$B$3,ISBLANK(BJ99),BJ99=0),"",BJ99)</x:f>
      </x:c>
      <x:c r="CU99" s="50" t="str">
        <x:f>IF(OR(3&gt;'Настройки'!$B$3,ISBLANK(BK99),BK99=0),"",BK99)</x:f>
      </x:c>
      <x:c r="CV99" s="50" t="str">
        <x:f>IF(OR(4&gt;'Настройки'!$B$3,ISBLANK(BL99),BL99=0),"",BL99)</x:f>
      </x:c>
      <x:c r="CW99" s="50" t="str">
        <x:f>IF(OR(5&gt;'Настройки'!$B$3,ISBLANK(BM99),BM99=0),"",BM99)</x:f>
      </x:c>
      <x:c r="CX99" s="50" t="str">
        <x:f>IF(OR(6&gt;'Настройки'!$B$3,ISBLANK(BN99),BN99=0),"",BN99)</x:f>
      </x:c>
      <x:c r="CY99" s="50" t="str">
        <x:f>IF(OR(7&gt;'Настройки'!$B$3,ISBLANK(BO99),BO99=0),"",BO99)</x:f>
      </x:c>
      <x:c r="CZ99" s="50" t="str">
        <x:f>IF(OR(8&gt;'Настройки'!$B$3,ISBLANK(BP99),BP99=0),"",BP99)</x:f>
      </x:c>
      <x:c r="DA99" s="50" t="str">
        <x:f>IF(OR(9&gt;'Настройки'!$B$3,ISBLANK(BQ99),BQ99=0),"",BQ99)</x:f>
      </x:c>
      <x:c r="DB99" s="50" t="str">
        <x:f>IF(OR(10&gt;'Настройки'!$B$3,ISBLANK(BR99),BR99=0),"",BR99)</x:f>
      </x:c>
      <x:c r="DC99" s="50" t="str">
        <x:f>IF(OR(11&gt;'Настройки'!$B$3,ISBLANK(BS99),BS99=0),"",BS99)</x:f>
      </x:c>
      <x:c r="DD99" s="50" t="str">
        <x:f>IF(OR(12&gt;'Настройки'!$B$3,ISBLANK(BT99),BT99=0),"",BT99)</x:f>
      </x:c>
      <x:c r="DE99" s="50" t="str">
        <x:f>IF(OR(13&gt;'Настройки'!$B$3,ISBLANK(BU99),BU99=0),"",BU99)</x:f>
      </x:c>
      <x:c r="DF99" s="50" t="str">
        <x:f>IF(OR(14&gt;'Настройки'!$B$3,ISBLANK(BV99),BV99=0),"",BV99)</x:f>
      </x:c>
      <x:c r="DG99" s="50" t="str">
        <x:f>IF(OR(15&gt;'Настройки'!$B$3,ISBLANK(BW99),BW99=0),"",BW99)</x:f>
      </x:c>
      <x:c r="DH99" s="50" t="str">
        <x:f>IF(OR(16&gt;'Настройки'!$B$3,ISBLANK(BX99),BX99=0),"",BX99)</x:f>
      </x:c>
      <x:c r="DI99" s="50" t="str">
        <x:f>IF(OR(17&gt;'Настройки'!$B$3,ISBLANK(BY99),BY99=0),"",BY99)</x:f>
      </x:c>
      <x:c r="DJ99" s="50" t="str">
        <x:f>IF(OR(18&gt;'Настройки'!$B$3,ISBLANK(BZ99),BZ99=0),"",BZ99)</x:f>
      </x:c>
      <x:c r="DK99" s="50" t="str">
        <x:f>IF(OR(19&gt;'Настройки'!$B$3,ISBLANK(CA99),CA99=0),"",CA99)</x:f>
      </x:c>
      <x:c r="DL99" s="50" t="str">
        <x:f>IF(OR(20&gt;'Настройки'!$B$3,ISBLANK(CB99),CB99=0),"",CB99)</x:f>
      </x:c>
      <x:c r="DM99" s="50" t="str">
        <x:f>IF(OR(21&gt;'Настройки'!$B$3,ISBLANK(CC99),CC99=0),"",CC99)</x:f>
      </x:c>
      <x:c r="DN99" s="50" t="str">
        <x:f>IF(OR(22&gt;'Настройки'!$B$3,ISBLANK(CD99),CD99=0),"",CD99)</x:f>
      </x:c>
      <x:c r="DO99" s="50" t="str">
        <x:f>IF(OR(23&gt;'Настройки'!$B$3,ISBLANK(CE99),CE99=0),"",CE99)</x:f>
      </x:c>
      <x:c r="DP99" s="50" t="str">
        <x:f>IF(OR(24&gt;'Настройки'!$B$3,ISBLANK(CF99),CF99=0),"",CF99)</x:f>
      </x:c>
      <x:c r="DQ99" s="50" t="str">
        <x:f>IF(OR(25&gt;'Настройки'!$B$3,ISBLANK(CG99),CG99=0),"",CG99)</x:f>
      </x:c>
      <x:c r="DR99" s="50" t="str">
        <x:f>IF(OR(26&gt;'Настройки'!$B$3,ISBLANK(CH99),CH99=0),"",CH99)</x:f>
      </x:c>
      <x:c r="DS99" s="50" t="str">
        <x:f>IF(OR(27&gt;'Настройки'!$B$3,ISBLANK(CI99),CI99=0),"",CI99)</x:f>
      </x:c>
      <x:c r="DT99" s="50" t="str">
        <x:f>IF(OR(28&gt;'Настройки'!$B$3,ISBLANK(CJ99),CJ99=0),"",CJ99)</x:f>
      </x:c>
      <x:c r="DU99" s="50" t="str">
        <x:f>IF(OR(29&gt;'Настройки'!$B$3,ISBLANK(CK99),CK99=0),"",CK99)</x:f>
      </x:c>
      <x:c r="DV99" s="50" t="str">
        <x:f>IF(OR(30&gt;'Настройки'!$B$3,ISBLANK(CL99),CL99=0),"",CL99)</x:f>
      </x:c>
      <x:c r="DW99" s="50" t="str">
        <x:f>IF(OR(31&gt;'Настройки'!$B$3,ISBLANK(CM99),CM99=0),"",CM99)</x:f>
      </x:c>
      <x:c r="DX99" s="50" t="str">
        <x:f>IF(OR(32&gt;'Настройки'!$B$3,ISBLANK(CN99),CN99=0),"",CN99)</x:f>
      </x:c>
      <x:c r="DY99" s="50" t="str">
        <x:f>IF(OR(33&gt;'Настройки'!$B$3,ISBLANK(CO99),CO99=0),"",CO99)</x:f>
      </x:c>
      <x:c r="DZ99" s="50" t="str">
        <x:f>IF(OR(34&gt;'Настройки'!$B$3,ISBLANK(CP99),CP99=0),"",CP99)</x:f>
      </x:c>
      <x:c r="EA99" s="50" t="str">
        <x:f>IF(OR(35&gt;'Настройки'!$B$3,ISBLANK(CQ99),CQ99=0),"",CQ99)</x:f>
      </x:c>
      <x:c r="EB99" s="50" t="str">
        <x:f>IF(OR(36&gt;'Настройки'!$B$3,ISBLANK(CR99),CR99=0),"",CR99)</x:f>
      </x:c>
      <x:c r="EC99" s="50" t="str">
        <x:f>IF(A99="","",IF(OR(BB99="AZ",BB99="BZ"),10000+ROW(),IF(AZ99&gt;'Настройки'!$B$11,20000+ROW(),IF(BF99&lt;&gt;"Обычный",30000+ROW(),IF(AX99&lt;=0,40000+ROW(),"")))))</x:f>
      </x:c>
      <x:c r="ED99" s="50" t="str">
        <x:f>IF(EC99="","",COUNTIFS($EC$2:$EC$1001,"&gt;0",$EC$2:$EC$1001,"&lt;"&amp;EC99)+1)</x:f>
      </x:c>
    </x:row>
    <x:row r="100">
      <x:c r="A100" s="115"/>
      <x:c r="B100" s="115"/>
      <x:c r="C100" s="115"/>
      <x:c r="D100" s="118"/>
      <x:c r="E100" s="118"/>
      <x:c r="F100" s="118"/>
      <x:c r="G100" s="118"/>
      <x:c r="H100" s="118"/>
      <x:c r="I100" s="118"/>
      <x:c r="J100" s="118"/>
      <x:c r="K100" s="118"/>
      <x:c r="L100" s="118"/>
      <x:c r="M100" s="118"/>
      <x:c r="N100" s="118"/>
      <x:c r="O100" s="118"/>
      <x:c r="P100" s="118"/>
      <x:c r="Q100" s="118"/>
      <x:c r="R100" s="118"/>
      <x:c r="S100" s="118"/>
      <x:c r="T100" s="118"/>
      <x:c r="U100" s="118"/>
      <x:c r="V100" s="118"/>
      <x:c r="W100" s="118"/>
      <x:c r="X100" s="118"/>
      <x:c r="Y100" s="118"/>
      <x:c r="Z100" s="118"/>
      <x:c r="AA100" s="118"/>
      <x:c r="AB100" s="118"/>
      <x:c r="AC100" s="118"/>
      <x:c r="AD100" s="118"/>
      <x:c r="AE100" s="118"/>
      <x:c r="AF100" s="118"/>
      <x:c r="AG100" s="118"/>
      <x:c r="AH100" s="118"/>
      <x:c r="AI100" s="118"/>
      <x:c r="AJ100" s="118"/>
      <x:c r="AK100" s="118"/>
      <x:c r="AL100" s="118"/>
      <x:c r="AM100" s="118"/>
      <x:c r="AN100" s="118"/>
      <x:c r="AO100" s="118"/>
      <x:c r="AP100" s="115"/>
      <x:c r="AQ100" s="49" t="str">
        <x:f>IF(A100="","",COUNT(BI100:INDEX(BI100:CR100,1,'Настройки'!$B$3)))</x:f>
      </x:c>
      <x:c r="AR100" s="49" t="str">
        <x:f>IF(A100="","",SUM(BI100:INDEX(BI100:CR100,1,'Настройки'!$B$3)))</x:f>
      </x:c>
      <x:c r="AS100" s="58" t="str">
        <x:f>IF(A100="","",IF('Настройки'!$B$4="Стоимость потребления",AR100*D100,IF('Настройки'!$B$4="Количество",AR100,E100)))</x:f>
      </x:c>
      <x:c r="AT100" s="61" t="str">
        <x:f>IF(OR(A100="",AS100&lt;0,SUM($AS$2:$AS$1001)&lt;=0),"",AS100/SUM($AS$2:$AS$1001))</x:f>
      </x:c>
      <x:c r="AU100" s="61" t="str">
        <x:f>IF(OR(A100="",AS100&lt;0,SUM($AS$2:$AS$1001)&lt;=0),"",SUMIFS($AS$2:$AS$1001,$AS$2:$AS$1001,"&gt;"&amp;AS100)/SUM($AS$2:$AS$1001))</x:f>
      </x:c>
      <x:c r="AV100" s="61" t="str">
        <x:f>IF(OR(A100="",AS100&lt;0,SUM($AS$2:$AS$1001)&lt;=0),"",SUMIFS($AS$2:$AS$1001,$AS$2:$AS$1001,"&gt;="&amp;AS100)/SUM($AS$2:$AS$1001))</x:f>
      </x:c>
      <x:c r="AW100" s="49" t="str">
        <x:f>IF(A100="","",IF(SUM($AS$2:$AS$1001)&lt;=0,"Не определён",IF(AS100&lt;0,"Исключение",IF(AU100&lt;'Настройки'!$B$5,"A",IF(AU100&lt;'Настройки'!$B$6,"B","C")))))</x:f>
      </x:c>
      <x:c r="AX100" s="58" t="str">
        <x:f>IF(A100="","",IF(AQ100=0,"",AVERAGE(BI100:INDEX(BI100:CR100,1,'Настройки'!$B$3))))</x:f>
      </x:c>
      <x:c r="AY100" s="58" t="str">
        <x:f>IF(OR(A100="",AQ100=0),"",STDEVP(BI100:INDEX(BI100:CR100,1,'Настройки'!$B$3)))</x:f>
      </x:c>
      <x:c r="AZ100" s="61" t="str">
        <x:f>IF(OR(A100="",AQ100&lt;'Настройки'!$B$12,AX100&lt;=0,AND('Настройки'!$B$10="Блокировать",COUNTIF(F100:INDEX(F100:AO100,1,'Настройки'!$B$3),"&lt;0")&gt;0)),"",AY100/ABS(AX100))</x:f>
      </x:c>
      <x:c r="BA100" s="49" t="str">
        <x:f>IF(A100="","",IF(AND('Настройки'!$B$10="Блокировать",COUNTIF(F100:INDEX(F100:AO100,1,'Настройки'!$B$3),"&lt;0")&gt;0),"Не определён",IF(AQ100&lt;'Настройки'!$B$12,"Не определён",IF(AX100=0,"Нет спроса",IF(AX100&lt;0,"Не определён",IF(AZ100&lt;='Настройки'!$B$7,"X",IF(AZ100&lt;='Настройки'!$B$8,"Y","Z")))))))</x:f>
      </x:c>
      <x:c r="BB100" s="49" t="str">
        <x:f>IF(OR(A100="",LEN(AW100)&lt;&gt;1,LEN(BA100)&lt;&gt;1),"",AW100&amp;BA100)</x:f>
      </x:c>
      <x:c r="BC100" s="61" t="str">
        <x:f>IF(OR(A100="",AQ100=0),"",(COUNT(BI100:INDEX(BI100:CR100,1,'Настройки'!$B$3))-COUNT(CS100:INDEX(CS100:EB100,1,'Настройки'!$B$3)))/AQ100)</x:f>
      </x:c>
      <x:c r="BD100" s="64" t="str">
        <x:f>IF(OR(A100="",COUNT(CS100:INDEX(CS100:EB100,1,'Настройки'!$B$3))=0),"",AQ100/COUNT(CS100:INDEX(CS100:EB100,1,'Настройки'!$B$3)))</x:f>
      </x:c>
      <x:c r="BE100" s="64" t="str">
        <x:f>IF(OR(A100="",COUNT(CS100:INDEX(CS100:EB100,1,'Настройки'!$B$3))=0),"",IF(AVERAGE(CS100:INDEX(CS100:EB100,1,'Настройки'!$B$3))=0,"",(STDEVP(CS100:INDEX(CS100:EB100,1,'Настройки'!$B$3))/ABS(AVERAGE(CS100:INDEX(CS100:EB100,1,'Настройки'!$B$3))))^2))</x:f>
      </x:c>
      <x:c r="BF100" s="49" t="str">
        <x:f>IF(A100="","",IF(AQ100&lt;3,"Недостаточно",IF(AQ100&lt;6,"Предварительный","Обычный")))</x:f>
      </x:c>
      <x:c r="BG100" s="49" t="str">
        <x:f>IF(A100="","",IF(COUNTIF(F100:INDEX(F100:AO100,1,'Настройки'!$B$3),"&lt;0")&gt;0,IF('Настройки'!$B$10="Блокировать","Отрицательный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"),"")&amp;IF(AQ100&lt;3,"Недостаточно истории. ",IF(AQ100&lt;6,"Предварительная классификация. ",""))&amp;IF(AX100=0,"Нет спроса за горизонт. ","")&amp;IF(AZ100&gt;'Настройки'!$B$11,"Экстремальная вариативность. ",""))</x:f>
      </x:c>
      <x:c r="BH100" s="49" t="str">
        <x:f>IF(A100="","",IFERROR(VLOOKUP(BB100,'Настройки'!$D$3:$E$11,2,FALSE),"Сначала проверьте исходные данные и историю спроса.")&amp;" Уточните срок поставки, MOQ и критичность.")</x:f>
      </x:c>
      <x:c r="BI100" s="50" t="str">
        <x:f>IF(1&gt;'Настройки'!$B$3,"",IF(ISBLANK(F100),IF('Настройки'!$B$9="Нулевой спрос",0,""),IF(F100&lt;0,IF('Настройки'!$B$10="Исключить","",IF('Настройки'!$B$10="Абсолютные значения",ABS(F100),F100)),F100)))</x:f>
      </x:c>
      <x:c r="BJ100" s="50" t="str">
        <x:f>IF(2&gt;'Настройки'!$B$3,"",IF(ISBLANK(G100),IF('Настройки'!$B$9="Нулевой спрос",0,""),IF(G100&lt;0,IF('Настройки'!$B$10="Исключить","",IF('Настройки'!$B$10="Абсолютные значения",ABS(G100),G100)),G100)))</x:f>
      </x:c>
      <x:c r="BK100" s="50" t="str">
        <x:f>IF(3&gt;'Настройки'!$B$3,"",IF(ISBLANK(H100),IF('Настройки'!$B$9="Нулевой спрос",0,""),IF(H100&lt;0,IF('Настройки'!$B$10="Исключить","",IF('Настройки'!$B$10="Абсолютные значения",ABS(H100),H100)),H100)))</x:f>
      </x:c>
      <x:c r="BL100" s="50" t="str">
        <x:f>IF(4&gt;'Настройки'!$B$3,"",IF(ISBLANK(I100),IF('Настройки'!$B$9="Нулевой спрос",0,""),IF(I100&lt;0,IF('Настройки'!$B$10="Исключить","",IF('Настройки'!$B$10="Абсолютные значения",ABS(I100),I100)),I100)))</x:f>
      </x:c>
      <x:c r="BM100" s="50" t="str">
        <x:f>IF(5&gt;'Настройки'!$B$3,"",IF(ISBLANK(J100),IF('Настройки'!$B$9="Нулевой спрос",0,""),IF(J100&lt;0,IF('Настройки'!$B$10="Исключить","",IF('Настройки'!$B$10="Абсолютные значения",ABS(J100),J100)),J100)))</x:f>
      </x:c>
      <x:c r="BN100" s="50" t="str">
        <x:f>IF(6&gt;'Настройки'!$B$3,"",IF(ISBLANK(K100),IF('Настройки'!$B$9="Нулевой спрос",0,""),IF(K100&lt;0,IF('Настройки'!$B$10="Исключить","",IF('Настройки'!$B$10="Абсолютные значения",ABS(K100),K100)),K100)))</x:f>
      </x:c>
      <x:c r="BO100" s="50" t="str">
        <x:f>IF(7&gt;'Настройки'!$B$3,"",IF(ISBLANK(L100),IF('Настройки'!$B$9="Нулевой спрос",0,""),IF(L100&lt;0,IF('Настройки'!$B$10="Исключить","",IF('Настройки'!$B$10="Абсолютные значения",ABS(L100),L100)),L100)))</x:f>
      </x:c>
      <x:c r="BP100" s="50" t="str">
        <x:f>IF(8&gt;'Настройки'!$B$3,"",IF(ISBLANK(M100),IF('Настройки'!$B$9="Нулевой спрос",0,""),IF(M100&lt;0,IF('Настройки'!$B$10="Исключить","",IF('Настройки'!$B$10="Абсолютные значения",ABS(M100),M100)),M100)))</x:f>
      </x:c>
      <x:c r="BQ100" s="50" t="str">
        <x:f>IF(9&gt;'Настройки'!$B$3,"",IF(ISBLANK(N100),IF('Настройки'!$B$9="Нулевой спрос",0,""),IF(N100&lt;0,IF('Настройки'!$B$10="Исключить","",IF('Настройки'!$B$10="Абсолютные значения",ABS(N100),N100)),N100)))</x:f>
      </x:c>
      <x:c r="BR100" s="50" t="str">
        <x:f>IF(10&gt;'Настройки'!$B$3,"",IF(ISBLANK(O100),IF('Настройки'!$B$9="Нулевой спрос",0,""),IF(O100&lt;0,IF('Настройки'!$B$10="Исключить","",IF('Настройки'!$B$10="Абсолютные значения",ABS(O100),O100)),O100)))</x:f>
      </x:c>
      <x:c r="BS100" s="50" t="str">
        <x:f>IF(11&gt;'Настройки'!$B$3,"",IF(ISBLANK(P100),IF('Настройки'!$B$9="Нулевой спрос",0,""),IF(P100&lt;0,IF('Настройки'!$B$10="Исключить","",IF('Настройки'!$B$10="Абсолютные значения",ABS(P100),P100)),P100)))</x:f>
      </x:c>
      <x:c r="BT100" s="50" t="str">
        <x:f>IF(12&gt;'Настройки'!$B$3,"",IF(ISBLANK(Q100),IF('Настройки'!$B$9="Нулевой спрос",0,""),IF(Q100&lt;0,IF('Настройки'!$B$10="Исключить","",IF('Настройки'!$B$10="Абсолютные значения",ABS(Q100),Q100)),Q100)))</x:f>
      </x:c>
      <x:c r="BU100" s="50" t="str">
        <x:f>IF(13&gt;'Настройки'!$B$3,"",IF(ISBLANK(R100),IF('Настройки'!$B$9="Нулевой спрос",0,""),IF(R100&lt;0,IF('Настройки'!$B$10="Исключить","",IF('Настройки'!$B$10="Абсолютные значения",ABS(R100),R100)),R100)))</x:f>
      </x:c>
      <x:c r="BV100" s="50" t="str">
        <x:f>IF(14&gt;'Настройки'!$B$3,"",IF(ISBLANK(S100),IF('Настройки'!$B$9="Нулевой спрос",0,""),IF(S100&lt;0,IF('Настройки'!$B$10="Исключить","",IF('Настройки'!$B$10="Абсолютные значения",ABS(S100),S100)),S100)))</x:f>
      </x:c>
      <x:c r="BW100" s="50" t="str">
        <x:f>IF(15&gt;'Настройки'!$B$3,"",IF(ISBLANK(T100),IF('Настройки'!$B$9="Нулевой спрос",0,""),IF(T100&lt;0,IF('Настройки'!$B$10="Исключить","",IF('Настройки'!$B$10="Абсолютные значения",ABS(T100),T100)),T100)))</x:f>
      </x:c>
      <x:c r="BX100" s="50" t="str">
        <x:f>IF(16&gt;'Настройки'!$B$3,"",IF(ISBLANK(U100),IF('Настройки'!$B$9="Нулевой спрос",0,""),IF(U100&lt;0,IF('Настройки'!$B$10="Исключить","",IF('Настройки'!$B$10="Абсолютные значения",ABS(U100),U100)),U100)))</x:f>
      </x:c>
      <x:c r="BY100" s="50" t="str">
        <x:f>IF(17&gt;'Настройки'!$B$3,"",IF(ISBLANK(V100),IF('Настройки'!$B$9="Нулевой спрос",0,""),IF(V100&lt;0,IF('Настройки'!$B$10="Исключить","",IF('Настройки'!$B$10="Абсолютные значения",ABS(V100),V100)),V100)))</x:f>
      </x:c>
      <x:c r="BZ100" s="50" t="str">
        <x:f>IF(18&gt;'Настройки'!$B$3,"",IF(ISBLANK(W100),IF('Настройки'!$B$9="Нулевой спрос",0,""),IF(W100&lt;0,IF('Настройки'!$B$10="Исключить","",IF('Настройки'!$B$10="Абсолютные значения",ABS(W100),W100)),W100)))</x:f>
      </x:c>
      <x:c r="CA100" s="50" t="str">
        <x:f>IF(19&gt;'Настройки'!$B$3,"",IF(ISBLANK(X100),IF('Настройки'!$B$9="Нулевой спрос",0,""),IF(X100&lt;0,IF('Настройки'!$B$10="Исключить","",IF('Настройки'!$B$10="Абсолютные значения",ABS(X100),X100)),X100)))</x:f>
      </x:c>
      <x:c r="CB100" s="50" t="str">
        <x:f>IF(20&gt;'Настройки'!$B$3,"",IF(ISBLANK(Y100),IF('Настройки'!$B$9="Нулевой спрос",0,""),IF(Y100&lt;0,IF('Настройки'!$B$10="Исключить","",IF('Настройки'!$B$10="Абсолютные значения",ABS(Y100),Y100)),Y100)))</x:f>
      </x:c>
      <x:c r="CC100" s="50" t="str">
        <x:f>IF(21&gt;'Настройки'!$B$3,"",IF(ISBLANK(Z100),IF('Настройки'!$B$9="Нулевой спрос",0,""),IF(Z100&lt;0,IF('Настройки'!$B$10="Исключить","",IF('Настройки'!$B$10="Абсолютные значения",ABS(Z100),Z100)),Z100)))</x:f>
      </x:c>
      <x:c r="CD100" s="50" t="str">
        <x:f>IF(22&gt;'Настройки'!$B$3,"",IF(ISBLANK(AA100),IF('Настройки'!$B$9="Нулевой спрос",0,""),IF(AA100&lt;0,IF('Настройки'!$B$10="Исключить","",IF('Настройки'!$B$10="Абсолютные значения",ABS(AA100),AA100)),AA100)))</x:f>
      </x:c>
      <x:c r="CE100" s="50" t="str">
        <x:f>IF(23&gt;'Настройки'!$B$3,"",IF(ISBLANK(AB100),IF('Настройки'!$B$9="Нулевой спрос",0,""),IF(AB100&lt;0,IF('Настройки'!$B$10="Исключить","",IF('Настройки'!$B$10="Абсолютные значения",ABS(AB100),AB100)),AB100)))</x:f>
      </x:c>
      <x:c r="CF100" s="50" t="str">
        <x:f>IF(24&gt;'Настройки'!$B$3,"",IF(ISBLANK(AC100),IF('Настройки'!$B$9="Нулевой спрос",0,""),IF(AC100&lt;0,IF('Настройки'!$B$10="Исключить","",IF('Настройки'!$B$10="Абсолютные значения",ABS(AC100),AC100)),AC100)))</x:f>
      </x:c>
      <x:c r="CG100" s="50" t="str">
        <x:f>IF(25&gt;'Настройки'!$B$3,"",IF(ISBLANK(AD100),IF('Настройки'!$B$9="Нулевой спрос",0,""),IF(AD100&lt;0,IF('Настройки'!$B$10="Исключить","",IF('Настройки'!$B$10="Абсолютные значения",ABS(AD100),AD100)),AD100)))</x:f>
      </x:c>
      <x:c r="CH100" s="50" t="str">
        <x:f>IF(26&gt;'Настройки'!$B$3,"",IF(ISBLANK(AE100),IF('Настройки'!$B$9="Нулевой спрос",0,""),IF(AE100&lt;0,IF('Настройки'!$B$10="Исключить","",IF('Настройки'!$B$10="Абсолютные значения",ABS(AE100),AE100)),AE100)))</x:f>
      </x:c>
      <x:c r="CI100" s="50" t="str">
        <x:f>IF(27&gt;'Настройки'!$B$3,"",IF(ISBLANK(AF100),IF('Настройки'!$B$9="Нулевой спрос",0,""),IF(AF100&lt;0,IF('Настройки'!$B$10="Исключить","",IF('Настройки'!$B$10="Абсолютные значения",ABS(AF100),AF100)),AF100)))</x:f>
      </x:c>
      <x:c r="CJ100" s="50" t="str">
        <x:f>IF(28&gt;'Настройки'!$B$3,"",IF(ISBLANK(AG100),IF('Настройки'!$B$9="Нулевой спрос",0,""),IF(AG100&lt;0,IF('Настройки'!$B$10="Исключить","",IF('Настройки'!$B$10="Абсолютные значения",ABS(AG100),AG100)),AG100)))</x:f>
      </x:c>
      <x:c r="CK100" s="50" t="str">
        <x:f>IF(29&gt;'Настройки'!$B$3,"",IF(ISBLANK(AH100),IF('Настройки'!$B$9="Нулевой спрос",0,""),IF(AH100&lt;0,IF('Настройки'!$B$10="Исключить","",IF('Настройки'!$B$10="Абсолютные значения",ABS(AH100),AH100)),AH100)))</x:f>
      </x:c>
      <x:c r="CL100" s="50" t="str">
        <x:f>IF(30&gt;'Настройки'!$B$3,"",IF(ISBLANK(AI100),IF('Настройки'!$B$9="Нулевой спрос",0,""),IF(AI100&lt;0,IF('Настройки'!$B$10="Исключить","",IF('Настройки'!$B$10="Абсолютные значения",ABS(AI100),AI100)),AI100)))</x:f>
      </x:c>
      <x:c r="CM100" s="50" t="str">
        <x:f>IF(31&gt;'Настройки'!$B$3,"",IF(ISBLANK(AJ100),IF('Настройки'!$B$9="Нулевой спрос",0,""),IF(AJ100&lt;0,IF('Настройки'!$B$10="Исключить","",IF('Настройки'!$B$10="Абсолютные значения",ABS(AJ100),AJ100)),AJ100)))</x:f>
      </x:c>
      <x:c r="CN100" s="50" t="str">
        <x:f>IF(32&gt;'Настройки'!$B$3,"",IF(ISBLANK(AK100),IF('Настройки'!$B$9="Нулевой спрос",0,""),IF(AK100&lt;0,IF('Настройки'!$B$10="Исключить","",IF('Настройки'!$B$10="Абсолютные значения",ABS(AK100),AK100)),AK100)))</x:f>
      </x:c>
      <x:c r="CO100" s="50" t="str">
        <x:f>IF(33&gt;'Настройки'!$B$3,"",IF(ISBLANK(AL100),IF('Настройки'!$B$9="Нулевой спрос",0,""),IF(AL100&lt;0,IF('Настройки'!$B$10="Исключить","",IF('Настройки'!$B$10="Абсолютные значения",ABS(AL100),AL100)),AL100)))</x:f>
      </x:c>
      <x:c r="CP100" s="50" t="str">
        <x:f>IF(34&gt;'Настройки'!$B$3,"",IF(ISBLANK(AM100),IF('Настройки'!$B$9="Нулевой спрос",0,""),IF(AM100&lt;0,IF('Настройки'!$B$10="Исключить","",IF('Настройки'!$B$10="Абсолютные значения",ABS(AM100),AM100)),AM100)))</x:f>
      </x:c>
      <x:c r="CQ100" s="50" t="str">
        <x:f>IF(35&gt;'Настройки'!$B$3,"",IF(ISBLANK(AN100),IF('Настройки'!$B$9="Нулевой спрос",0,""),IF(AN100&lt;0,IF('Настройки'!$B$10="Исключить","",IF('Настройки'!$B$10="Абсолютные значения",ABS(AN100),AN100)),AN100)))</x:f>
      </x:c>
      <x:c r="CR100" s="50" t="str">
        <x:f>IF(36&gt;'Настройки'!$B$3,"",IF(ISBLANK(AO100),IF('Настройки'!$B$9="Нулевой спрос",0,""),IF(AO100&lt;0,IF('Настройки'!$B$10="Исключить","",IF('Настройки'!$B$10="Абсолютные значения",ABS(AO100),AO100)),AO100)))</x:f>
      </x:c>
      <x:c r="CS100" s="50" t="str">
        <x:f>IF(OR(1&gt;'Настройки'!$B$3,ISBLANK(BI100),BI100=0),"",BI100)</x:f>
      </x:c>
      <x:c r="CT100" s="50" t="str">
        <x:f>IF(OR(2&gt;'Настройки'!$B$3,ISBLANK(BJ100),BJ100=0),"",BJ100)</x:f>
      </x:c>
      <x:c r="CU100" s="50" t="str">
        <x:f>IF(OR(3&gt;'Настройки'!$B$3,ISBLANK(BK100),BK100=0),"",BK100)</x:f>
      </x:c>
      <x:c r="CV100" s="50" t="str">
        <x:f>IF(OR(4&gt;'Настройки'!$B$3,ISBLANK(BL100),BL100=0),"",BL100)</x:f>
      </x:c>
      <x:c r="CW100" s="50" t="str">
        <x:f>IF(OR(5&gt;'Настройки'!$B$3,ISBLANK(BM100),BM100=0),"",BM100)</x:f>
      </x:c>
      <x:c r="CX100" s="50" t="str">
        <x:f>IF(OR(6&gt;'Настройки'!$B$3,ISBLANK(BN100),BN100=0),"",BN100)</x:f>
      </x:c>
      <x:c r="CY100" s="50" t="str">
        <x:f>IF(OR(7&gt;'Настройки'!$B$3,ISBLANK(BO100),BO100=0),"",BO100)</x:f>
      </x:c>
      <x:c r="CZ100" s="50" t="str">
        <x:f>IF(OR(8&gt;'Настройки'!$B$3,ISBLANK(BP100),BP100=0),"",BP100)</x:f>
      </x:c>
      <x:c r="DA100" s="50" t="str">
        <x:f>IF(OR(9&gt;'Настройки'!$B$3,ISBLANK(BQ100),BQ100=0),"",BQ100)</x:f>
      </x:c>
      <x:c r="DB100" s="50" t="str">
        <x:f>IF(OR(10&gt;'Настройки'!$B$3,ISBLANK(BR100),BR100=0),"",BR100)</x:f>
      </x:c>
      <x:c r="DC100" s="50" t="str">
        <x:f>IF(OR(11&gt;'Настройки'!$B$3,ISBLANK(BS100),BS100=0),"",BS100)</x:f>
      </x:c>
      <x:c r="DD100" s="50" t="str">
        <x:f>IF(OR(12&gt;'Настройки'!$B$3,ISBLANK(BT100),BT100=0),"",BT100)</x:f>
      </x:c>
      <x:c r="DE100" s="50" t="str">
        <x:f>IF(OR(13&gt;'Настройки'!$B$3,ISBLANK(BU100),BU100=0),"",BU100)</x:f>
      </x:c>
      <x:c r="DF100" s="50" t="str">
        <x:f>IF(OR(14&gt;'Настройки'!$B$3,ISBLANK(BV100),BV100=0),"",BV100)</x:f>
      </x:c>
      <x:c r="DG100" s="50" t="str">
        <x:f>IF(OR(15&gt;'Настройки'!$B$3,ISBLANK(BW100),BW100=0),"",BW100)</x:f>
      </x:c>
      <x:c r="DH100" s="50" t="str">
        <x:f>IF(OR(16&gt;'Настройки'!$B$3,ISBLANK(BX100),BX100=0),"",BX100)</x:f>
      </x:c>
      <x:c r="DI100" s="50" t="str">
        <x:f>IF(OR(17&gt;'Настройки'!$B$3,ISBLANK(BY100),BY100=0),"",BY100)</x:f>
      </x:c>
      <x:c r="DJ100" s="50" t="str">
        <x:f>IF(OR(18&gt;'Настройки'!$B$3,ISBLANK(BZ100),BZ100=0),"",BZ100)</x:f>
      </x:c>
      <x:c r="DK100" s="50" t="str">
        <x:f>IF(OR(19&gt;'Настройки'!$B$3,ISBLANK(CA100),CA100=0),"",CA100)</x:f>
      </x:c>
      <x:c r="DL100" s="50" t="str">
        <x:f>IF(OR(20&gt;'Настройки'!$B$3,ISBLANK(CB100),CB100=0),"",CB100)</x:f>
      </x:c>
      <x:c r="DM100" s="50" t="str">
        <x:f>IF(OR(21&gt;'Настройки'!$B$3,ISBLANK(CC100),CC100=0),"",CC100)</x:f>
      </x:c>
      <x:c r="DN100" s="50" t="str">
        <x:f>IF(OR(22&gt;'Настройки'!$B$3,ISBLANK(CD100),CD100=0),"",CD100)</x:f>
      </x:c>
      <x:c r="DO100" s="50" t="str">
        <x:f>IF(OR(23&gt;'Настройки'!$B$3,ISBLANK(CE100),CE100=0),"",CE100)</x:f>
      </x:c>
      <x:c r="DP100" s="50" t="str">
        <x:f>IF(OR(24&gt;'Настройки'!$B$3,ISBLANK(CF100),CF100=0),"",CF100)</x:f>
      </x:c>
      <x:c r="DQ100" s="50" t="str">
        <x:f>IF(OR(25&gt;'Настройки'!$B$3,ISBLANK(CG100),CG100=0),"",CG100)</x:f>
      </x:c>
      <x:c r="DR100" s="50" t="str">
        <x:f>IF(OR(26&gt;'Настройки'!$B$3,ISBLANK(CH100),CH100=0),"",CH100)</x:f>
      </x:c>
      <x:c r="DS100" s="50" t="str">
        <x:f>IF(OR(27&gt;'Настройки'!$B$3,ISBLANK(CI100),CI100=0),"",CI100)</x:f>
      </x:c>
      <x:c r="DT100" s="50" t="str">
        <x:f>IF(OR(28&gt;'Настройки'!$B$3,ISBLANK(CJ100),CJ100=0),"",CJ100)</x:f>
      </x:c>
      <x:c r="DU100" s="50" t="str">
        <x:f>IF(OR(29&gt;'Настройки'!$B$3,ISBLANK(CK100),CK100=0),"",CK100)</x:f>
      </x:c>
      <x:c r="DV100" s="50" t="str">
        <x:f>IF(OR(30&gt;'Настройки'!$B$3,ISBLANK(CL100),CL100=0),"",CL100)</x:f>
      </x:c>
      <x:c r="DW100" s="50" t="str">
        <x:f>IF(OR(31&gt;'Настройки'!$B$3,ISBLANK(CM100),CM100=0),"",CM100)</x:f>
      </x:c>
      <x:c r="DX100" s="50" t="str">
        <x:f>IF(OR(32&gt;'Настройки'!$B$3,ISBLANK(CN100),CN100=0),"",CN100)</x:f>
      </x:c>
      <x:c r="DY100" s="50" t="str">
        <x:f>IF(OR(33&gt;'Настройки'!$B$3,ISBLANK(CO100),CO100=0),"",CO100)</x:f>
      </x:c>
      <x:c r="DZ100" s="50" t="str">
        <x:f>IF(OR(34&gt;'Настройки'!$B$3,ISBLANK(CP100),CP100=0),"",CP100)</x:f>
      </x:c>
      <x:c r="EA100" s="50" t="str">
        <x:f>IF(OR(35&gt;'Настройки'!$B$3,ISBLANK(CQ100),CQ100=0),"",CQ100)</x:f>
      </x:c>
      <x:c r="EB100" s="50" t="str">
        <x:f>IF(OR(36&gt;'Настройки'!$B$3,ISBLANK(CR100),CR100=0),"",CR100)</x:f>
      </x:c>
      <x:c r="EC100" s="50" t="str">
        <x:f>IF(A100="","",IF(OR(BB100="AZ",BB100="BZ"),10000+ROW(),IF(AZ100&gt;'Настройки'!$B$11,20000+ROW(),IF(BF100&lt;&gt;"Обычный",30000+ROW(),IF(AX100&lt;=0,40000+ROW(),"")))))</x:f>
      </x:c>
      <x:c r="ED100" s="50" t="str">
        <x:f>IF(EC100="","",COUNTIFS($EC$2:$EC$1001,"&gt;0",$EC$2:$EC$1001,"&lt;"&amp;EC100)+1)</x:f>
      </x:c>
    </x:row>
    <x:row r="101">
      <x:c r="A101" s="115"/>
      <x:c r="B101" s="115"/>
      <x:c r="C101" s="115"/>
      <x:c r="D101" s="118"/>
      <x:c r="E101" s="118"/>
      <x:c r="F101" s="118"/>
      <x:c r="G101" s="118"/>
      <x:c r="H101" s="118"/>
      <x:c r="I101" s="118"/>
      <x:c r="J101" s="118"/>
      <x:c r="K101" s="118"/>
      <x:c r="L101" s="118"/>
      <x:c r="M101" s="118"/>
      <x:c r="N101" s="118"/>
      <x:c r="O101" s="118"/>
      <x:c r="P101" s="118"/>
      <x:c r="Q101" s="118"/>
      <x:c r="R101" s="118"/>
      <x:c r="S101" s="118"/>
      <x:c r="T101" s="118"/>
      <x:c r="U101" s="118"/>
      <x:c r="V101" s="118"/>
      <x:c r="W101" s="118"/>
      <x:c r="X101" s="118"/>
      <x:c r="Y101" s="118"/>
      <x:c r="Z101" s="118"/>
      <x:c r="AA101" s="118"/>
      <x:c r="AB101" s="118"/>
      <x:c r="AC101" s="118"/>
      <x:c r="AD101" s="118"/>
      <x:c r="AE101" s="118"/>
      <x:c r="AF101" s="118"/>
      <x:c r="AG101" s="118"/>
      <x:c r="AH101" s="118"/>
      <x:c r="AI101" s="118"/>
      <x:c r="AJ101" s="118"/>
      <x:c r="AK101" s="118"/>
      <x:c r="AL101" s="118"/>
      <x:c r="AM101" s="118"/>
      <x:c r="AN101" s="118"/>
      <x:c r="AO101" s="118"/>
      <x:c r="AP101" s="115"/>
      <x:c r="AQ101" s="49" t="str">
        <x:f>IF(A101="","",COUNT(BI101:INDEX(BI101:CR101,1,'Настройки'!$B$3)))</x:f>
      </x:c>
      <x:c r="AR101" s="49" t="str">
        <x:f>IF(A101="","",SUM(BI101:INDEX(BI101:CR101,1,'Настройки'!$B$3)))</x:f>
      </x:c>
      <x:c r="AS101" s="58" t="str">
        <x:f>IF(A101="","",IF('Настройки'!$B$4="Стоимость потребления",AR101*D101,IF('Настройки'!$B$4="Количество",AR101,E101)))</x:f>
      </x:c>
      <x:c r="AT101" s="61" t="str">
        <x:f>IF(OR(A101="",AS101&lt;0,SUM($AS$2:$AS$1001)&lt;=0),"",AS101/SUM($AS$2:$AS$1001))</x:f>
      </x:c>
      <x:c r="AU101" s="61" t="str">
        <x:f>IF(OR(A101="",AS101&lt;0,SUM($AS$2:$AS$1001)&lt;=0),"",SUMIFS($AS$2:$AS$1001,$AS$2:$AS$1001,"&gt;"&amp;AS101)/SUM($AS$2:$AS$1001))</x:f>
      </x:c>
      <x:c r="AV101" s="61" t="str">
        <x:f>IF(OR(A101="",AS101&lt;0,SUM($AS$2:$AS$1001)&lt;=0),"",SUMIFS($AS$2:$AS$1001,$AS$2:$AS$1001,"&gt;="&amp;AS101)/SUM($AS$2:$AS$1001))</x:f>
      </x:c>
      <x:c r="AW101" s="49" t="str">
        <x:f>IF(A101="","",IF(SUM($AS$2:$AS$1001)&lt;=0,"Не определён",IF(AS101&lt;0,"Исключение",IF(AU101&lt;'Настройки'!$B$5,"A",IF(AU101&lt;'Настройки'!$B$6,"B","C")))))</x:f>
      </x:c>
      <x:c r="AX101" s="58" t="str">
        <x:f>IF(A101="","",IF(AQ101=0,"",AVERAGE(BI101:INDEX(BI101:CR101,1,'Настройки'!$B$3))))</x:f>
      </x:c>
      <x:c r="AY101" s="58" t="str">
        <x:f>IF(OR(A101="",AQ101=0),"",STDEVP(BI101:INDEX(BI101:CR101,1,'Настройки'!$B$3)))</x:f>
      </x:c>
      <x:c r="AZ101" s="61" t="str">
        <x:f>IF(OR(A101="",AQ101&lt;'Настройки'!$B$12,AX101&lt;=0,AND('Настройки'!$B$10="Блокировать",COUNTIF(F101:INDEX(F101:AO101,1,'Настройки'!$B$3),"&lt;0")&gt;0)),"",AY101/ABS(AX101))</x:f>
      </x:c>
      <x:c r="BA101" s="49" t="str">
        <x:f>IF(A101="","",IF(AND('Настройки'!$B$10="Блокировать",COUNTIF(F101:INDEX(F101:AO101,1,'Настройки'!$B$3),"&lt;0")&gt;0),"Не определён",IF(AQ101&lt;'Настройки'!$B$12,"Не определён",IF(AX101=0,"Нет спроса",IF(AX101&lt;0,"Не определён",IF(AZ101&lt;='Настройки'!$B$7,"X",IF(AZ101&lt;='Настройки'!$B$8,"Y","Z")))))))</x:f>
      </x:c>
      <x:c r="BB101" s="49" t="str">
        <x:f>IF(OR(A101="",LEN(AW101)&lt;&gt;1,LEN(BA101)&lt;&gt;1),"",AW101&amp;BA101)</x:f>
      </x:c>
      <x:c r="BC101" s="61" t="str">
        <x:f>IF(OR(A101="",AQ101=0),"",(COUNT(BI101:INDEX(BI101:CR101,1,'Настройки'!$B$3))-COUNT(CS101:INDEX(CS101:EB101,1,'Настройки'!$B$3)))/AQ101)</x:f>
      </x:c>
      <x:c r="BD101" s="64" t="str">
        <x:f>IF(OR(A101="",COUNT(CS101:INDEX(CS101:EB101,1,'Настройки'!$B$3))=0),"",AQ101/COUNT(CS101:INDEX(CS101:EB101,1,'Настройки'!$B$3)))</x:f>
      </x:c>
      <x:c r="BE101" s="64" t="str">
        <x:f>IF(OR(A101="",COUNT(CS101:INDEX(CS101:EB101,1,'Настройки'!$B$3))=0),"",IF(AVERAGE(CS101:INDEX(CS101:EB101,1,'Настройки'!$B$3))=0,"",(STDEVP(CS101:INDEX(CS101:EB101,1,'Настройки'!$B$3))/ABS(AVERAGE(CS101:INDEX(CS101:EB101,1,'Настройки'!$B$3))))^2))</x:f>
      </x:c>
      <x:c r="BF101" s="49" t="str">
        <x:f>IF(A101="","",IF(AQ101&lt;3,"Недостаточно",IF(AQ101&lt;6,"Предварительный","Обычный")))</x:f>
      </x:c>
      <x:c r="BG101" s="49" t="str">
        <x:f>IF(A101="","",IF(COUNTIF(F101:INDEX(F101:AO101,1,'Настройки'!$B$3),"&lt;0")&gt;0,IF('Настройки'!$B$10="Блокировать","Отрицательный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"),"")&amp;IF(AQ101&lt;3,"Недостаточно истории. ",IF(AQ101&lt;6,"Предварительная классификация. ",""))&amp;IF(AX101=0,"Нет спроса за горизонт. ","")&amp;IF(AZ101&gt;'Настройки'!$B$11,"Экстремальная вариативность. ",""))</x:f>
      </x:c>
      <x:c r="BH101" s="49" t="str">
        <x:f>IF(A101="","",IFERROR(VLOOKUP(BB101,'Настройки'!$D$3:$E$11,2,FALSE),"Сначала проверьте исходные данные и историю спроса.")&amp;" Уточните срок поставки, MOQ и критичность.")</x:f>
      </x:c>
      <x:c r="BI101" s="50" t="str">
        <x:f>IF(1&gt;'Настройки'!$B$3,"",IF(ISBLANK(F101),IF('Настройки'!$B$9="Нулевой спрос",0,""),IF(F101&lt;0,IF('Настройки'!$B$10="Исключить","",IF('Настройки'!$B$10="Абсолютные значения",ABS(F101),F101)),F101)))</x:f>
      </x:c>
      <x:c r="BJ101" s="50" t="str">
        <x:f>IF(2&gt;'Настройки'!$B$3,"",IF(ISBLANK(G101),IF('Настройки'!$B$9="Нулевой спрос",0,""),IF(G101&lt;0,IF('Настройки'!$B$10="Исключить","",IF('Настройки'!$B$10="Абсолютные значения",ABS(G101),G101)),G101)))</x:f>
      </x:c>
      <x:c r="BK101" s="50" t="str">
        <x:f>IF(3&gt;'Настройки'!$B$3,"",IF(ISBLANK(H101),IF('Настройки'!$B$9="Нулевой спрос",0,""),IF(H101&lt;0,IF('Настройки'!$B$10="Исключить","",IF('Настройки'!$B$10="Абсолютные значения",ABS(H101),H101)),H101)))</x:f>
      </x:c>
      <x:c r="BL101" s="50" t="str">
        <x:f>IF(4&gt;'Настройки'!$B$3,"",IF(ISBLANK(I101),IF('Настройки'!$B$9="Нулевой спрос",0,""),IF(I101&lt;0,IF('Настройки'!$B$10="Исключить","",IF('Настройки'!$B$10="Абсолютные значения",ABS(I101),I101)),I101)))</x:f>
      </x:c>
      <x:c r="BM101" s="50" t="str">
        <x:f>IF(5&gt;'Настройки'!$B$3,"",IF(ISBLANK(J101),IF('Настройки'!$B$9="Нулевой спрос",0,""),IF(J101&lt;0,IF('Настройки'!$B$10="Исключить","",IF('Настройки'!$B$10="Абсолютные значения",ABS(J101),J101)),J101)))</x:f>
      </x:c>
      <x:c r="BN101" s="50" t="str">
        <x:f>IF(6&gt;'Настройки'!$B$3,"",IF(ISBLANK(K101),IF('Настройки'!$B$9="Нулевой спрос",0,""),IF(K101&lt;0,IF('Настройки'!$B$10="Исключить","",IF('Настройки'!$B$10="Абсолютные значения",ABS(K101),K101)),K101)))</x:f>
      </x:c>
      <x:c r="BO101" s="50" t="str">
        <x:f>IF(7&gt;'Настройки'!$B$3,"",IF(ISBLANK(L101),IF('Настройки'!$B$9="Нулевой спрос",0,""),IF(L101&lt;0,IF('Настройки'!$B$10="Исключить","",IF('Настройки'!$B$10="Абсолютные значения",ABS(L101),L101)),L101)))</x:f>
      </x:c>
      <x:c r="BP101" s="50" t="str">
        <x:f>IF(8&gt;'Настройки'!$B$3,"",IF(ISBLANK(M101),IF('Настройки'!$B$9="Нулевой спрос",0,""),IF(M101&lt;0,IF('Настройки'!$B$10="Исключить","",IF('Настройки'!$B$10="Абсолютные значения",ABS(M101),M101)),M101)))</x:f>
      </x:c>
      <x:c r="BQ101" s="50" t="str">
        <x:f>IF(9&gt;'Настройки'!$B$3,"",IF(ISBLANK(N101),IF('Настройки'!$B$9="Нулевой спрос",0,""),IF(N101&lt;0,IF('Настройки'!$B$10="Исключить","",IF('Настройки'!$B$10="Абсолютные значения",ABS(N101),N101)),N101)))</x:f>
      </x:c>
      <x:c r="BR101" s="50" t="str">
        <x:f>IF(10&gt;'Настройки'!$B$3,"",IF(ISBLANK(O101),IF('Настройки'!$B$9="Нулевой спрос",0,""),IF(O101&lt;0,IF('Настройки'!$B$10="Исключить","",IF('Настройки'!$B$10="Абсолютные значения",ABS(O101),O101)),O101)))</x:f>
      </x:c>
      <x:c r="BS101" s="50" t="str">
        <x:f>IF(11&gt;'Настройки'!$B$3,"",IF(ISBLANK(P101),IF('Настройки'!$B$9="Нулевой спрос",0,""),IF(P101&lt;0,IF('Настройки'!$B$10="Исключить","",IF('Настройки'!$B$10="Абсолютные значения",ABS(P101),P101)),P101)))</x:f>
      </x:c>
      <x:c r="BT101" s="50" t="str">
        <x:f>IF(12&gt;'Настройки'!$B$3,"",IF(ISBLANK(Q101),IF('Настройки'!$B$9="Нулевой спрос",0,""),IF(Q101&lt;0,IF('Настройки'!$B$10="Исключить","",IF('Настройки'!$B$10="Абсолютные значения",ABS(Q101),Q101)),Q101)))</x:f>
      </x:c>
      <x:c r="BU101" s="50" t="str">
        <x:f>IF(13&gt;'Настройки'!$B$3,"",IF(ISBLANK(R101),IF('Настройки'!$B$9="Нулевой спрос",0,""),IF(R101&lt;0,IF('Настройки'!$B$10="Исключить","",IF('Настройки'!$B$10="Абсолютные значения",ABS(R101),R101)),R101)))</x:f>
      </x:c>
      <x:c r="BV101" s="50" t="str">
        <x:f>IF(14&gt;'Настройки'!$B$3,"",IF(ISBLANK(S101),IF('Настройки'!$B$9="Нулевой спрос",0,""),IF(S101&lt;0,IF('Настройки'!$B$10="Исключить","",IF('Настройки'!$B$10="Абсолютные значения",ABS(S101),S101)),S101)))</x:f>
      </x:c>
      <x:c r="BW101" s="50" t="str">
        <x:f>IF(15&gt;'Настройки'!$B$3,"",IF(ISBLANK(T101),IF('Настройки'!$B$9="Нулевой спрос",0,""),IF(T101&lt;0,IF('Настройки'!$B$10="Исключить","",IF('Настройки'!$B$10="Абсолютные значения",ABS(T101),T101)),T101)))</x:f>
      </x:c>
      <x:c r="BX101" s="50" t="str">
        <x:f>IF(16&gt;'Настройки'!$B$3,"",IF(ISBLANK(U101),IF('Настройки'!$B$9="Нулевой спрос",0,""),IF(U101&lt;0,IF('Настройки'!$B$10="Исключить","",IF('Настройки'!$B$10="Абсолютные значения",ABS(U101),U101)),U101)))</x:f>
      </x:c>
      <x:c r="BY101" s="50" t="str">
        <x:f>IF(17&gt;'Настройки'!$B$3,"",IF(ISBLANK(V101),IF('Настройки'!$B$9="Нулевой спрос",0,""),IF(V101&lt;0,IF('Настройки'!$B$10="Исключить","",IF('Настройки'!$B$10="Абсолютные значения",ABS(V101),V101)),V101)))</x:f>
      </x:c>
      <x:c r="BZ101" s="50" t="str">
        <x:f>IF(18&gt;'Настройки'!$B$3,"",IF(ISBLANK(W101),IF('Настройки'!$B$9="Нулевой спрос",0,""),IF(W101&lt;0,IF('Настройки'!$B$10="Исключить","",IF('Настройки'!$B$10="Абсолютные значения",ABS(W101),W101)),W101)))</x:f>
      </x:c>
      <x:c r="CA101" s="50" t="str">
        <x:f>IF(19&gt;'Настройки'!$B$3,"",IF(ISBLANK(X101),IF('Настройки'!$B$9="Нулевой спрос",0,""),IF(X101&lt;0,IF('Настройки'!$B$10="Исключить","",IF('Настройки'!$B$10="Абсолютные значения",ABS(X101),X101)),X101)))</x:f>
      </x:c>
      <x:c r="CB101" s="50" t="str">
        <x:f>IF(20&gt;'Настройки'!$B$3,"",IF(ISBLANK(Y101),IF('Настройки'!$B$9="Нулевой спрос",0,""),IF(Y101&lt;0,IF('Настройки'!$B$10="Исключить","",IF('Настройки'!$B$10="Абсолютные значения",ABS(Y101),Y101)),Y101)))</x:f>
      </x:c>
      <x:c r="CC101" s="50" t="str">
        <x:f>IF(21&gt;'Настройки'!$B$3,"",IF(ISBLANK(Z101),IF('Настройки'!$B$9="Нулевой спрос",0,""),IF(Z101&lt;0,IF('Настройки'!$B$10="Исключить","",IF('Настройки'!$B$10="Абсолютные значения",ABS(Z101),Z101)),Z101)))</x:f>
      </x:c>
      <x:c r="CD101" s="50" t="str">
        <x:f>IF(22&gt;'Настройки'!$B$3,"",IF(ISBLANK(AA101),IF('Настройки'!$B$9="Нулевой спрос",0,""),IF(AA101&lt;0,IF('Настройки'!$B$10="Исключить","",IF('Настройки'!$B$10="Абсолютные значения",ABS(AA101),AA101)),AA101)))</x:f>
      </x:c>
      <x:c r="CE101" s="50" t="str">
        <x:f>IF(23&gt;'Настройки'!$B$3,"",IF(ISBLANK(AB101),IF('Настройки'!$B$9="Нулевой спрос",0,""),IF(AB101&lt;0,IF('Настройки'!$B$10="Исключить","",IF('Настройки'!$B$10="Абсолютные значения",ABS(AB101),AB101)),AB101)))</x:f>
      </x:c>
      <x:c r="CF101" s="50" t="str">
        <x:f>IF(24&gt;'Настройки'!$B$3,"",IF(ISBLANK(AC101),IF('Настройки'!$B$9="Нулевой спрос",0,""),IF(AC101&lt;0,IF('Настройки'!$B$10="Исключить","",IF('Настройки'!$B$10="Абсолютные значения",ABS(AC101),AC101)),AC101)))</x:f>
      </x:c>
      <x:c r="CG101" s="50" t="str">
        <x:f>IF(25&gt;'Настройки'!$B$3,"",IF(ISBLANK(AD101),IF('Настройки'!$B$9="Нулевой спрос",0,""),IF(AD101&lt;0,IF('Настройки'!$B$10="Исключить","",IF('Настройки'!$B$10="Абсолютные значения",ABS(AD101),AD101)),AD101)))</x:f>
      </x:c>
      <x:c r="CH101" s="50" t="str">
        <x:f>IF(26&gt;'Настройки'!$B$3,"",IF(ISBLANK(AE101),IF('Настройки'!$B$9="Нулевой спрос",0,""),IF(AE101&lt;0,IF('Настройки'!$B$10="Исключить","",IF('Настройки'!$B$10="Абсолютные значения",ABS(AE101),AE101)),AE101)))</x:f>
      </x:c>
      <x:c r="CI101" s="50" t="str">
        <x:f>IF(27&gt;'Настройки'!$B$3,"",IF(ISBLANK(AF101),IF('Настройки'!$B$9="Нулевой спрос",0,""),IF(AF101&lt;0,IF('Настройки'!$B$10="Исключить","",IF('Настройки'!$B$10="Абсолютные значения",ABS(AF101),AF101)),AF101)))</x:f>
      </x:c>
      <x:c r="CJ101" s="50" t="str">
        <x:f>IF(28&gt;'Настройки'!$B$3,"",IF(ISBLANK(AG101),IF('Настройки'!$B$9="Нулевой спрос",0,""),IF(AG101&lt;0,IF('Настройки'!$B$10="Исключить","",IF('Настройки'!$B$10="Абсолютные значения",ABS(AG101),AG101)),AG101)))</x:f>
      </x:c>
      <x:c r="CK101" s="50" t="str">
        <x:f>IF(29&gt;'Настройки'!$B$3,"",IF(ISBLANK(AH101),IF('Настройки'!$B$9="Нулевой спрос",0,""),IF(AH101&lt;0,IF('Настройки'!$B$10="Исключить","",IF('Настройки'!$B$10="Абсолютные значения",ABS(AH101),AH101)),AH101)))</x:f>
      </x:c>
      <x:c r="CL101" s="50" t="str">
        <x:f>IF(30&gt;'Настройки'!$B$3,"",IF(ISBLANK(AI101),IF('Настройки'!$B$9="Нулевой спрос",0,""),IF(AI101&lt;0,IF('Настройки'!$B$10="Исключить","",IF('Настройки'!$B$10="Абсолютные значения",ABS(AI101),AI101)),AI101)))</x:f>
      </x:c>
      <x:c r="CM101" s="50" t="str">
        <x:f>IF(31&gt;'Настройки'!$B$3,"",IF(ISBLANK(AJ101),IF('Настройки'!$B$9="Нулевой спрос",0,""),IF(AJ101&lt;0,IF('Настройки'!$B$10="Исключить","",IF('Настройки'!$B$10="Абсолютные значения",ABS(AJ101),AJ101)),AJ101)))</x:f>
      </x:c>
      <x:c r="CN101" s="50" t="str">
        <x:f>IF(32&gt;'Настройки'!$B$3,"",IF(ISBLANK(AK101),IF('Настройки'!$B$9="Нулевой спрос",0,""),IF(AK101&lt;0,IF('Настройки'!$B$10="Исключить","",IF('Настройки'!$B$10="Абсолютные значения",ABS(AK101),AK101)),AK101)))</x:f>
      </x:c>
      <x:c r="CO101" s="50" t="str">
        <x:f>IF(33&gt;'Настройки'!$B$3,"",IF(ISBLANK(AL101),IF('Настройки'!$B$9="Нулевой спрос",0,""),IF(AL101&lt;0,IF('Настройки'!$B$10="Исключить","",IF('Настройки'!$B$10="Абсолютные значения",ABS(AL101),AL101)),AL101)))</x:f>
      </x:c>
      <x:c r="CP101" s="50" t="str">
        <x:f>IF(34&gt;'Настройки'!$B$3,"",IF(ISBLANK(AM101),IF('Настройки'!$B$9="Нулевой спрос",0,""),IF(AM101&lt;0,IF('Настройки'!$B$10="Исключить","",IF('Настройки'!$B$10="Абсолютные значения",ABS(AM101),AM101)),AM101)))</x:f>
      </x:c>
      <x:c r="CQ101" s="50" t="str">
        <x:f>IF(35&gt;'Настройки'!$B$3,"",IF(ISBLANK(AN101),IF('Настройки'!$B$9="Нулевой спрос",0,""),IF(AN101&lt;0,IF('Настройки'!$B$10="Исключить","",IF('Настройки'!$B$10="Абсолютные значения",ABS(AN101),AN101)),AN101)))</x:f>
      </x:c>
      <x:c r="CR101" s="50" t="str">
        <x:f>IF(36&gt;'Настройки'!$B$3,"",IF(ISBLANK(AO101),IF('Настройки'!$B$9="Нулевой спрос",0,""),IF(AO101&lt;0,IF('Настройки'!$B$10="Исключить","",IF('Настройки'!$B$10="Абсолютные значения",ABS(AO101),AO101)),AO101)))</x:f>
      </x:c>
      <x:c r="CS101" s="50" t="str">
        <x:f>IF(OR(1&gt;'Настройки'!$B$3,ISBLANK(BI101),BI101=0),"",BI101)</x:f>
      </x:c>
      <x:c r="CT101" s="50" t="str">
        <x:f>IF(OR(2&gt;'Настройки'!$B$3,ISBLANK(BJ101),BJ101=0),"",BJ101)</x:f>
      </x:c>
      <x:c r="CU101" s="50" t="str">
        <x:f>IF(OR(3&gt;'Настройки'!$B$3,ISBLANK(BK101),BK101=0),"",BK101)</x:f>
      </x:c>
      <x:c r="CV101" s="50" t="str">
        <x:f>IF(OR(4&gt;'Настройки'!$B$3,ISBLANK(BL101),BL101=0),"",BL101)</x:f>
      </x:c>
      <x:c r="CW101" s="50" t="str">
        <x:f>IF(OR(5&gt;'Настройки'!$B$3,ISBLANK(BM101),BM101=0),"",BM101)</x:f>
      </x:c>
      <x:c r="CX101" s="50" t="str">
        <x:f>IF(OR(6&gt;'Настройки'!$B$3,ISBLANK(BN101),BN101=0),"",BN101)</x:f>
      </x:c>
      <x:c r="CY101" s="50" t="str">
        <x:f>IF(OR(7&gt;'Настройки'!$B$3,ISBLANK(BO101),BO101=0),"",BO101)</x:f>
      </x:c>
      <x:c r="CZ101" s="50" t="str">
        <x:f>IF(OR(8&gt;'Настройки'!$B$3,ISBLANK(BP101),BP101=0),"",BP101)</x:f>
      </x:c>
      <x:c r="DA101" s="50" t="str">
        <x:f>IF(OR(9&gt;'Настройки'!$B$3,ISBLANK(BQ101),BQ101=0),"",BQ101)</x:f>
      </x:c>
      <x:c r="DB101" s="50" t="str">
        <x:f>IF(OR(10&gt;'Настройки'!$B$3,ISBLANK(BR101),BR101=0),"",BR101)</x:f>
      </x:c>
      <x:c r="DC101" s="50" t="str">
        <x:f>IF(OR(11&gt;'Настройки'!$B$3,ISBLANK(BS101),BS101=0),"",BS101)</x:f>
      </x:c>
      <x:c r="DD101" s="50" t="str">
        <x:f>IF(OR(12&gt;'Настройки'!$B$3,ISBLANK(BT101),BT101=0),"",BT101)</x:f>
      </x:c>
      <x:c r="DE101" s="50" t="str">
        <x:f>IF(OR(13&gt;'Настройки'!$B$3,ISBLANK(BU101),BU101=0),"",BU101)</x:f>
      </x:c>
      <x:c r="DF101" s="50" t="str">
        <x:f>IF(OR(14&gt;'Настройки'!$B$3,ISBLANK(BV101),BV101=0),"",BV101)</x:f>
      </x:c>
      <x:c r="DG101" s="50" t="str">
        <x:f>IF(OR(15&gt;'Настройки'!$B$3,ISBLANK(BW101),BW101=0),"",BW101)</x:f>
      </x:c>
      <x:c r="DH101" s="50" t="str">
        <x:f>IF(OR(16&gt;'Настройки'!$B$3,ISBLANK(BX101),BX101=0),"",BX101)</x:f>
      </x:c>
      <x:c r="DI101" s="50" t="str">
        <x:f>IF(OR(17&gt;'Настройки'!$B$3,ISBLANK(BY101),BY101=0),"",BY101)</x:f>
      </x:c>
      <x:c r="DJ101" s="50" t="str">
        <x:f>IF(OR(18&gt;'Настройки'!$B$3,ISBLANK(BZ101),BZ101=0),"",BZ101)</x:f>
      </x:c>
      <x:c r="DK101" s="50" t="str">
        <x:f>IF(OR(19&gt;'Настройки'!$B$3,ISBLANK(CA101),CA101=0),"",CA101)</x:f>
      </x:c>
      <x:c r="DL101" s="50" t="str">
        <x:f>IF(OR(20&gt;'Настройки'!$B$3,ISBLANK(CB101),CB101=0),"",CB101)</x:f>
      </x:c>
      <x:c r="DM101" s="50" t="str">
        <x:f>IF(OR(21&gt;'Настройки'!$B$3,ISBLANK(CC101),CC101=0),"",CC101)</x:f>
      </x:c>
      <x:c r="DN101" s="50" t="str">
        <x:f>IF(OR(22&gt;'Настройки'!$B$3,ISBLANK(CD101),CD101=0),"",CD101)</x:f>
      </x:c>
      <x:c r="DO101" s="50" t="str">
        <x:f>IF(OR(23&gt;'Настройки'!$B$3,ISBLANK(CE101),CE101=0),"",CE101)</x:f>
      </x:c>
      <x:c r="DP101" s="50" t="str">
        <x:f>IF(OR(24&gt;'Настройки'!$B$3,ISBLANK(CF101),CF101=0),"",CF101)</x:f>
      </x:c>
      <x:c r="DQ101" s="50" t="str">
        <x:f>IF(OR(25&gt;'Настройки'!$B$3,ISBLANK(CG101),CG101=0),"",CG101)</x:f>
      </x:c>
      <x:c r="DR101" s="50" t="str">
        <x:f>IF(OR(26&gt;'Настройки'!$B$3,ISBLANK(CH101),CH101=0),"",CH101)</x:f>
      </x:c>
      <x:c r="DS101" s="50" t="str">
        <x:f>IF(OR(27&gt;'Настройки'!$B$3,ISBLANK(CI101),CI101=0),"",CI101)</x:f>
      </x:c>
      <x:c r="DT101" s="50" t="str">
        <x:f>IF(OR(28&gt;'Настройки'!$B$3,ISBLANK(CJ101),CJ101=0),"",CJ101)</x:f>
      </x:c>
      <x:c r="DU101" s="50" t="str">
        <x:f>IF(OR(29&gt;'Настройки'!$B$3,ISBLANK(CK101),CK101=0),"",CK101)</x:f>
      </x:c>
      <x:c r="DV101" s="50" t="str">
        <x:f>IF(OR(30&gt;'Настройки'!$B$3,ISBLANK(CL101),CL101=0),"",CL101)</x:f>
      </x:c>
      <x:c r="DW101" s="50" t="str">
        <x:f>IF(OR(31&gt;'Настройки'!$B$3,ISBLANK(CM101),CM101=0),"",CM101)</x:f>
      </x:c>
      <x:c r="DX101" s="50" t="str">
        <x:f>IF(OR(32&gt;'Настройки'!$B$3,ISBLANK(CN101),CN101=0),"",CN101)</x:f>
      </x:c>
      <x:c r="DY101" s="50" t="str">
        <x:f>IF(OR(33&gt;'Настройки'!$B$3,ISBLANK(CO101),CO101=0),"",CO101)</x:f>
      </x:c>
      <x:c r="DZ101" s="50" t="str">
        <x:f>IF(OR(34&gt;'Настройки'!$B$3,ISBLANK(CP101),CP101=0),"",CP101)</x:f>
      </x:c>
      <x:c r="EA101" s="50" t="str">
        <x:f>IF(OR(35&gt;'Настройки'!$B$3,ISBLANK(CQ101),CQ101=0),"",CQ101)</x:f>
      </x:c>
      <x:c r="EB101" s="50" t="str">
        <x:f>IF(OR(36&gt;'Настройки'!$B$3,ISBLANK(CR101),CR101=0),"",CR101)</x:f>
      </x:c>
      <x:c r="EC101" s="50" t="str">
        <x:f>IF(A101="","",IF(OR(BB101="AZ",BB101="BZ"),10000+ROW(),IF(AZ101&gt;'Настройки'!$B$11,20000+ROW(),IF(BF101&lt;&gt;"Обычный",30000+ROW(),IF(AX101&lt;=0,40000+ROW(),"")))))</x:f>
      </x:c>
      <x:c r="ED101" s="50" t="str">
        <x:f>IF(EC101="","",COUNTIFS($EC$2:$EC$1001,"&gt;0",$EC$2:$EC$1001,"&lt;"&amp;EC101)+1)</x:f>
      </x:c>
    </x:row>
    <x:row r="102">
      <x:c r="A102" s="115"/>
      <x:c r="B102" s="115"/>
      <x:c r="C102" s="115"/>
      <x:c r="D102" s="118"/>
      <x:c r="E102" s="118"/>
      <x:c r="F102" s="118"/>
      <x:c r="G102" s="118"/>
      <x:c r="H102" s="118"/>
      <x:c r="I102" s="118"/>
      <x:c r="J102" s="118"/>
      <x:c r="K102" s="118"/>
      <x:c r="L102" s="118"/>
      <x:c r="M102" s="118"/>
      <x:c r="N102" s="118"/>
      <x:c r="O102" s="118"/>
      <x:c r="P102" s="118"/>
      <x:c r="Q102" s="118"/>
      <x:c r="R102" s="118"/>
      <x:c r="S102" s="118"/>
      <x:c r="T102" s="118"/>
      <x:c r="U102" s="118"/>
      <x:c r="V102" s="118"/>
      <x:c r="W102" s="118"/>
      <x:c r="X102" s="118"/>
      <x:c r="Y102" s="118"/>
      <x:c r="Z102" s="118"/>
      <x:c r="AA102" s="118"/>
      <x:c r="AB102" s="118"/>
      <x:c r="AC102" s="118"/>
      <x:c r="AD102" s="118"/>
      <x:c r="AE102" s="118"/>
      <x:c r="AF102" s="118"/>
      <x:c r="AG102" s="118"/>
      <x:c r="AH102" s="118"/>
      <x:c r="AI102" s="118"/>
      <x:c r="AJ102" s="118"/>
      <x:c r="AK102" s="118"/>
      <x:c r="AL102" s="118"/>
      <x:c r="AM102" s="118"/>
      <x:c r="AN102" s="118"/>
      <x:c r="AO102" s="118"/>
      <x:c r="AP102" s="115"/>
      <x:c r="AQ102" s="49" t="str">
        <x:f>IF(A102="","",COUNT(BI102:INDEX(BI102:CR102,1,'Настройки'!$B$3)))</x:f>
      </x:c>
      <x:c r="AR102" s="49" t="str">
        <x:f>IF(A102="","",SUM(BI102:INDEX(BI102:CR102,1,'Настройки'!$B$3)))</x:f>
      </x:c>
      <x:c r="AS102" s="58" t="str">
        <x:f>IF(A102="","",IF('Настройки'!$B$4="Стоимость потребления",AR102*D102,IF('Настройки'!$B$4="Количество",AR102,E102)))</x:f>
      </x:c>
      <x:c r="AT102" s="61" t="str">
        <x:f>IF(OR(A102="",AS102&lt;0,SUM($AS$2:$AS$1001)&lt;=0),"",AS102/SUM($AS$2:$AS$1001))</x:f>
      </x:c>
      <x:c r="AU102" s="61" t="str">
        <x:f>IF(OR(A102="",AS102&lt;0,SUM($AS$2:$AS$1001)&lt;=0),"",SUMIFS($AS$2:$AS$1001,$AS$2:$AS$1001,"&gt;"&amp;AS102)/SUM($AS$2:$AS$1001))</x:f>
      </x:c>
      <x:c r="AV102" s="61" t="str">
        <x:f>IF(OR(A102="",AS102&lt;0,SUM($AS$2:$AS$1001)&lt;=0),"",SUMIFS($AS$2:$AS$1001,$AS$2:$AS$1001,"&gt;="&amp;AS102)/SUM($AS$2:$AS$1001))</x:f>
      </x:c>
      <x:c r="AW102" s="49" t="str">
        <x:f>IF(A102="","",IF(SUM($AS$2:$AS$1001)&lt;=0,"Не определён",IF(AS102&lt;0,"Исключение",IF(AU102&lt;'Настройки'!$B$5,"A",IF(AU102&lt;'Настройки'!$B$6,"B","C")))))</x:f>
      </x:c>
      <x:c r="AX102" s="58" t="str">
        <x:f>IF(A102="","",IF(AQ102=0,"",AVERAGE(BI102:INDEX(BI102:CR102,1,'Настройки'!$B$3))))</x:f>
      </x:c>
      <x:c r="AY102" s="58" t="str">
        <x:f>IF(OR(A102="",AQ102=0),"",STDEVP(BI102:INDEX(BI102:CR102,1,'Настройки'!$B$3)))</x:f>
      </x:c>
      <x:c r="AZ102" s="61" t="str">
        <x:f>IF(OR(A102="",AQ102&lt;'Настройки'!$B$12,AX102&lt;=0,AND('Настройки'!$B$10="Блокировать",COUNTIF(F102:INDEX(F102:AO102,1,'Настройки'!$B$3),"&lt;0")&gt;0)),"",AY102/ABS(AX102))</x:f>
      </x:c>
      <x:c r="BA102" s="49" t="str">
        <x:f>IF(A102="","",IF(AND('Настройки'!$B$10="Блокировать",COUNTIF(F102:INDEX(F102:AO102,1,'Настройки'!$B$3),"&lt;0")&gt;0),"Не определён",IF(AQ102&lt;'Настройки'!$B$12,"Не определён",IF(AX102=0,"Нет спроса",IF(AX102&lt;0,"Не определён",IF(AZ102&lt;='Настройки'!$B$7,"X",IF(AZ102&lt;='Настройки'!$B$8,"Y","Z")))))))</x:f>
      </x:c>
      <x:c r="BB102" s="49" t="str">
        <x:f>IF(OR(A102="",LEN(AW102)&lt;&gt;1,LEN(BA102)&lt;&gt;1),"",AW102&amp;BA102)</x:f>
      </x:c>
      <x:c r="BC102" s="61" t="str">
        <x:f>IF(OR(A102="",AQ102=0),"",(COUNT(BI102:INDEX(BI102:CR102,1,'Настройки'!$B$3))-COUNT(CS102:INDEX(CS102:EB102,1,'Настройки'!$B$3)))/AQ102)</x:f>
      </x:c>
      <x:c r="BD102" s="64" t="str">
        <x:f>IF(OR(A102="",COUNT(CS102:INDEX(CS102:EB102,1,'Настройки'!$B$3))=0),"",AQ102/COUNT(CS102:INDEX(CS102:EB102,1,'Настройки'!$B$3)))</x:f>
      </x:c>
      <x:c r="BE102" s="64" t="str">
        <x:f>IF(OR(A102="",COUNT(CS102:INDEX(CS102:EB102,1,'Настройки'!$B$3))=0),"",IF(AVERAGE(CS102:INDEX(CS102:EB102,1,'Настройки'!$B$3))=0,"",(STDEVP(CS102:INDEX(CS102:EB102,1,'Настройки'!$B$3))/ABS(AVERAGE(CS102:INDEX(CS102:EB102,1,'Настройки'!$B$3))))^2))</x:f>
      </x:c>
      <x:c r="BF102" s="49" t="str">
        <x:f>IF(A102="","",IF(AQ102&lt;3,"Недостаточно",IF(AQ102&lt;6,"Предварительный","Обычный")))</x:f>
      </x:c>
      <x:c r="BG102" s="49" t="str">
        <x:f>IF(A102="","",IF(COUNTIF(F102:INDEX(F102:AO102,1,'Настройки'!$B$3),"&lt;0")&gt;0,IF('Настройки'!$B$10="Блокировать","Отрицательный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"),"")&amp;IF(AQ102&lt;3,"Недостаточно истории. ",IF(AQ102&lt;6,"Предварительная классификация. ",""))&amp;IF(AX102=0,"Нет спроса за горизонт. ","")&amp;IF(AZ102&gt;'Настройки'!$B$11,"Экстремальная вариативность. ",""))</x:f>
      </x:c>
      <x:c r="BH102" s="49" t="str">
        <x:f>IF(A102="","",IFERROR(VLOOKUP(BB102,'Настройки'!$D$3:$E$11,2,FALSE),"Сначала проверьте исходные данные и историю спроса.")&amp;" Уточните срок поставки, MOQ и критичность.")</x:f>
      </x:c>
      <x:c r="BI102" s="50" t="str">
        <x:f>IF(1&gt;'Настройки'!$B$3,"",IF(ISBLANK(F102),IF('Настройки'!$B$9="Нулевой спрос",0,""),IF(F102&lt;0,IF('Настройки'!$B$10="Исключить","",IF('Настройки'!$B$10="Абсолютные значения",ABS(F102),F102)),F102)))</x:f>
      </x:c>
      <x:c r="BJ102" s="50" t="str">
        <x:f>IF(2&gt;'Настройки'!$B$3,"",IF(ISBLANK(G102),IF('Настройки'!$B$9="Нулевой спрос",0,""),IF(G102&lt;0,IF('Настройки'!$B$10="Исключить","",IF('Настройки'!$B$10="Абсолютные значения",ABS(G102),G102)),G102)))</x:f>
      </x:c>
      <x:c r="BK102" s="50" t="str">
        <x:f>IF(3&gt;'Настройки'!$B$3,"",IF(ISBLANK(H102),IF('Настройки'!$B$9="Нулевой спрос",0,""),IF(H102&lt;0,IF('Настройки'!$B$10="Исключить","",IF('Настройки'!$B$10="Абсолютные значения",ABS(H102),H102)),H102)))</x:f>
      </x:c>
      <x:c r="BL102" s="50" t="str">
        <x:f>IF(4&gt;'Настройки'!$B$3,"",IF(ISBLANK(I102),IF('Настройки'!$B$9="Нулевой спрос",0,""),IF(I102&lt;0,IF('Настройки'!$B$10="Исключить","",IF('Настройки'!$B$10="Абсолютные значения",ABS(I102),I102)),I102)))</x:f>
      </x:c>
      <x:c r="BM102" s="50" t="str">
        <x:f>IF(5&gt;'Настройки'!$B$3,"",IF(ISBLANK(J102),IF('Настройки'!$B$9="Нулевой спрос",0,""),IF(J102&lt;0,IF('Настройки'!$B$10="Исключить","",IF('Настройки'!$B$10="Абсолютные значения",ABS(J102),J102)),J102)))</x:f>
      </x:c>
      <x:c r="BN102" s="50" t="str">
        <x:f>IF(6&gt;'Настройки'!$B$3,"",IF(ISBLANK(K102),IF('Настройки'!$B$9="Нулевой спрос",0,""),IF(K102&lt;0,IF('Настройки'!$B$10="Исключить","",IF('Настройки'!$B$10="Абсолютные значения",ABS(K102),K102)),K102)))</x:f>
      </x:c>
      <x:c r="BO102" s="50" t="str">
        <x:f>IF(7&gt;'Настройки'!$B$3,"",IF(ISBLANK(L102),IF('Настройки'!$B$9="Нулевой спрос",0,""),IF(L102&lt;0,IF('Настройки'!$B$10="Исключить","",IF('Настройки'!$B$10="Абсолютные значения",ABS(L102),L102)),L102)))</x:f>
      </x:c>
      <x:c r="BP102" s="50" t="str">
        <x:f>IF(8&gt;'Настройки'!$B$3,"",IF(ISBLANK(M102),IF('Настройки'!$B$9="Нулевой спрос",0,""),IF(M102&lt;0,IF('Настройки'!$B$10="Исключить","",IF('Настройки'!$B$10="Абсолютные значения",ABS(M102),M102)),M102)))</x:f>
      </x:c>
      <x:c r="BQ102" s="50" t="str">
        <x:f>IF(9&gt;'Настройки'!$B$3,"",IF(ISBLANK(N102),IF('Настройки'!$B$9="Нулевой спрос",0,""),IF(N102&lt;0,IF('Настройки'!$B$10="Исключить","",IF('Настройки'!$B$10="Абсолютные значения",ABS(N102),N102)),N102)))</x:f>
      </x:c>
      <x:c r="BR102" s="50" t="str">
        <x:f>IF(10&gt;'Настройки'!$B$3,"",IF(ISBLANK(O102),IF('Настройки'!$B$9="Нулевой спрос",0,""),IF(O102&lt;0,IF('Настройки'!$B$10="Исключить","",IF('Настройки'!$B$10="Абсолютные значения",ABS(O102),O102)),O102)))</x:f>
      </x:c>
      <x:c r="BS102" s="50" t="str">
        <x:f>IF(11&gt;'Настройки'!$B$3,"",IF(ISBLANK(P102),IF('Настройки'!$B$9="Нулевой спрос",0,""),IF(P102&lt;0,IF('Настройки'!$B$10="Исключить","",IF('Настройки'!$B$10="Абсолютные значения",ABS(P102),P102)),P102)))</x:f>
      </x:c>
      <x:c r="BT102" s="50" t="str">
        <x:f>IF(12&gt;'Настройки'!$B$3,"",IF(ISBLANK(Q102),IF('Настройки'!$B$9="Нулевой спрос",0,""),IF(Q102&lt;0,IF('Настройки'!$B$10="Исключить","",IF('Настройки'!$B$10="Абсолютные значения",ABS(Q102),Q102)),Q102)))</x:f>
      </x:c>
      <x:c r="BU102" s="50" t="str">
        <x:f>IF(13&gt;'Настройки'!$B$3,"",IF(ISBLANK(R102),IF('Настройки'!$B$9="Нулевой спрос",0,""),IF(R102&lt;0,IF('Настройки'!$B$10="Исключить","",IF('Настройки'!$B$10="Абсолютные значения",ABS(R102),R102)),R102)))</x:f>
      </x:c>
      <x:c r="BV102" s="50" t="str">
        <x:f>IF(14&gt;'Настройки'!$B$3,"",IF(ISBLANK(S102),IF('Настройки'!$B$9="Нулевой спрос",0,""),IF(S102&lt;0,IF('Настройки'!$B$10="Исключить","",IF('Настройки'!$B$10="Абсолютные значения",ABS(S102),S102)),S102)))</x:f>
      </x:c>
      <x:c r="BW102" s="50" t="str">
        <x:f>IF(15&gt;'Настройки'!$B$3,"",IF(ISBLANK(T102),IF('Настройки'!$B$9="Нулевой спрос",0,""),IF(T102&lt;0,IF('Настройки'!$B$10="Исключить","",IF('Настройки'!$B$10="Абсолютные значения",ABS(T102),T102)),T102)))</x:f>
      </x:c>
      <x:c r="BX102" s="50" t="str">
        <x:f>IF(16&gt;'Настройки'!$B$3,"",IF(ISBLANK(U102),IF('Настройки'!$B$9="Нулевой спрос",0,""),IF(U102&lt;0,IF('Настройки'!$B$10="Исключить","",IF('Настройки'!$B$10="Абсолютные значения",ABS(U102),U102)),U102)))</x:f>
      </x:c>
      <x:c r="BY102" s="50" t="str">
        <x:f>IF(17&gt;'Настройки'!$B$3,"",IF(ISBLANK(V102),IF('Настройки'!$B$9="Нулевой спрос",0,""),IF(V102&lt;0,IF('Настройки'!$B$10="Исключить","",IF('Настройки'!$B$10="Абсолютные значения",ABS(V102),V102)),V102)))</x:f>
      </x:c>
      <x:c r="BZ102" s="50" t="str">
        <x:f>IF(18&gt;'Настройки'!$B$3,"",IF(ISBLANK(W102),IF('Настройки'!$B$9="Нулевой спрос",0,""),IF(W102&lt;0,IF('Настройки'!$B$10="Исключить","",IF('Настройки'!$B$10="Абсолютные значения",ABS(W102),W102)),W102)))</x:f>
      </x:c>
      <x:c r="CA102" s="50" t="str">
        <x:f>IF(19&gt;'Настройки'!$B$3,"",IF(ISBLANK(X102),IF('Настройки'!$B$9="Нулевой спрос",0,""),IF(X102&lt;0,IF('Настройки'!$B$10="Исключить","",IF('Настройки'!$B$10="Абсолютные значения",ABS(X102),X102)),X102)))</x:f>
      </x:c>
      <x:c r="CB102" s="50" t="str">
        <x:f>IF(20&gt;'Настройки'!$B$3,"",IF(ISBLANK(Y102),IF('Настройки'!$B$9="Нулевой спрос",0,""),IF(Y102&lt;0,IF('Настройки'!$B$10="Исключить","",IF('Настройки'!$B$10="Абсолютные значения",ABS(Y102),Y102)),Y102)))</x:f>
      </x:c>
      <x:c r="CC102" s="50" t="str">
        <x:f>IF(21&gt;'Настройки'!$B$3,"",IF(ISBLANK(Z102),IF('Настройки'!$B$9="Нулевой спрос",0,""),IF(Z102&lt;0,IF('Настройки'!$B$10="Исключить","",IF('Настройки'!$B$10="Абсолютные значения",ABS(Z102),Z102)),Z102)))</x:f>
      </x:c>
      <x:c r="CD102" s="50" t="str">
        <x:f>IF(22&gt;'Настройки'!$B$3,"",IF(ISBLANK(AA102),IF('Настройки'!$B$9="Нулевой спрос",0,""),IF(AA102&lt;0,IF('Настройки'!$B$10="Исключить","",IF('Настройки'!$B$10="Абсолютные значения",ABS(AA102),AA102)),AA102)))</x:f>
      </x:c>
      <x:c r="CE102" s="50" t="str">
        <x:f>IF(23&gt;'Настройки'!$B$3,"",IF(ISBLANK(AB102),IF('Настройки'!$B$9="Нулевой спрос",0,""),IF(AB102&lt;0,IF('Настройки'!$B$10="Исключить","",IF('Настройки'!$B$10="Абсолютные значения",ABS(AB102),AB102)),AB102)))</x:f>
      </x:c>
      <x:c r="CF102" s="50" t="str">
        <x:f>IF(24&gt;'Настройки'!$B$3,"",IF(ISBLANK(AC102),IF('Настройки'!$B$9="Нулевой спрос",0,""),IF(AC102&lt;0,IF('Настройки'!$B$10="Исключить","",IF('Настройки'!$B$10="Абсолютные значения",ABS(AC102),AC102)),AC102)))</x:f>
      </x:c>
      <x:c r="CG102" s="50" t="str">
        <x:f>IF(25&gt;'Настройки'!$B$3,"",IF(ISBLANK(AD102),IF('Настройки'!$B$9="Нулевой спрос",0,""),IF(AD102&lt;0,IF('Настройки'!$B$10="Исключить","",IF('Настройки'!$B$10="Абсолютные значения",ABS(AD102),AD102)),AD102)))</x:f>
      </x:c>
      <x:c r="CH102" s="50" t="str">
        <x:f>IF(26&gt;'Настройки'!$B$3,"",IF(ISBLANK(AE102),IF('Настройки'!$B$9="Нулевой спрос",0,""),IF(AE102&lt;0,IF('Настройки'!$B$10="Исключить","",IF('Настройки'!$B$10="Абсолютные значения",ABS(AE102),AE102)),AE102)))</x:f>
      </x:c>
      <x:c r="CI102" s="50" t="str">
        <x:f>IF(27&gt;'Настройки'!$B$3,"",IF(ISBLANK(AF102),IF('Настройки'!$B$9="Нулевой спрос",0,""),IF(AF102&lt;0,IF('Настройки'!$B$10="Исключить","",IF('Настройки'!$B$10="Абсолютные значения",ABS(AF102),AF102)),AF102)))</x:f>
      </x:c>
      <x:c r="CJ102" s="50" t="str">
        <x:f>IF(28&gt;'Настройки'!$B$3,"",IF(ISBLANK(AG102),IF('Настройки'!$B$9="Нулевой спрос",0,""),IF(AG102&lt;0,IF('Настройки'!$B$10="Исключить","",IF('Настройки'!$B$10="Абсолютные значения",ABS(AG102),AG102)),AG102)))</x:f>
      </x:c>
      <x:c r="CK102" s="50" t="str">
        <x:f>IF(29&gt;'Настройки'!$B$3,"",IF(ISBLANK(AH102),IF('Настройки'!$B$9="Нулевой спрос",0,""),IF(AH102&lt;0,IF('Настройки'!$B$10="Исключить","",IF('Настройки'!$B$10="Абсолютные значения",ABS(AH102),AH102)),AH102)))</x:f>
      </x:c>
      <x:c r="CL102" s="50" t="str">
        <x:f>IF(30&gt;'Настройки'!$B$3,"",IF(ISBLANK(AI102),IF('Настройки'!$B$9="Нулевой спрос",0,""),IF(AI102&lt;0,IF('Настройки'!$B$10="Исключить","",IF('Настройки'!$B$10="Абсолютные значения",ABS(AI102),AI102)),AI102)))</x:f>
      </x:c>
      <x:c r="CM102" s="50" t="str">
        <x:f>IF(31&gt;'Настройки'!$B$3,"",IF(ISBLANK(AJ102),IF('Настройки'!$B$9="Нулевой спрос",0,""),IF(AJ102&lt;0,IF('Настройки'!$B$10="Исключить","",IF('Настройки'!$B$10="Абсолютные значения",ABS(AJ102),AJ102)),AJ102)))</x:f>
      </x:c>
      <x:c r="CN102" s="50" t="str">
        <x:f>IF(32&gt;'Настройки'!$B$3,"",IF(ISBLANK(AK102),IF('Настройки'!$B$9="Нулевой спрос",0,""),IF(AK102&lt;0,IF('Настройки'!$B$10="Исключить","",IF('Настройки'!$B$10="Абсолютные значения",ABS(AK102),AK102)),AK102)))</x:f>
      </x:c>
      <x:c r="CO102" s="50" t="str">
        <x:f>IF(33&gt;'Настройки'!$B$3,"",IF(ISBLANK(AL102),IF('Настройки'!$B$9="Нулевой спрос",0,""),IF(AL102&lt;0,IF('Настройки'!$B$10="Исключить","",IF('Настройки'!$B$10="Абсолютные значения",ABS(AL102),AL102)),AL102)))</x:f>
      </x:c>
      <x:c r="CP102" s="50" t="str">
        <x:f>IF(34&gt;'Настройки'!$B$3,"",IF(ISBLANK(AM102),IF('Настройки'!$B$9="Нулевой спрос",0,""),IF(AM102&lt;0,IF('Настройки'!$B$10="Исключить","",IF('Настройки'!$B$10="Абсолютные значения",ABS(AM102),AM102)),AM102)))</x:f>
      </x:c>
      <x:c r="CQ102" s="50" t="str">
        <x:f>IF(35&gt;'Настройки'!$B$3,"",IF(ISBLANK(AN102),IF('Настройки'!$B$9="Нулевой спрос",0,""),IF(AN102&lt;0,IF('Настройки'!$B$10="Исключить","",IF('Настройки'!$B$10="Абсолютные значения",ABS(AN102),AN102)),AN102)))</x:f>
      </x:c>
      <x:c r="CR102" s="50" t="str">
        <x:f>IF(36&gt;'Настройки'!$B$3,"",IF(ISBLANK(AO102),IF('Настройки'!$B$9="Нулевой спрос",0,""),IF(AO102&lt;0,IF('Настройки'!$B$10="Исключить","",IF('Настройки'!$B$10="Абсолютные значения",ABS(AO102),AO102)),AO102)))</x:f>
      </x:c>
      <x:c r="CS102" s="50" t="str">
        <x:f>IF(OR(1&gt;'Настройки'!$B$3,ISBLANK(BI102),BI102=0),"",BI102)</x:f>
      </x:c>
      <x:c r="CT102" s="50" t="str">
        <x:f>IF(OR(2&gt;'Настройки'!$B$3,ISBLANK(BJ102),BJ102=0),"",BJ102)</x:f>
      </x:c>
      <x:c r="CU102" s="50" t="str">
        <x:f>IF(OR(3&gt;'Настройки'!$B$3,ISBLANK(BK102),BK102=0),"",BK102)</x:f>
      </x:c>
      <x:c r="CV102" s="50" t="str">
        <x:f>IF(OR(4&gt;'Настройки'!$B$3,ISBLANK(BL102),BL102=0),"",BL102)</x:f>
      </x:c>
      <x:c r="CW102" s="50" t="str">
        <x:f>IF(OR(5&gt;'Настройки'!$B$3,ISBLANK(BM102),BM102=0),"",BM102)</x:f>
      </x:c>
      <x:c r="CX102" s="50" t="str">
        <x:f>IF(OR(6&gt;'Настройки'!$B$3,ISBLANK(BN102),BN102=0),"",BN102)</x:f>
      </x:c>
      <x:c r="CY102" s="50" t="str">
        <x:f>IF(OR(7&gt;'Настройки'!$B$3,ISBLANK(BO102),BO102=0),"",BO102)</x:f>
      </x:c>
      <x:c r="CZ102" s="50" t="str">
        <x:f>IF(OR(8&gt;'Настройки'!$B$3,ISBLANK(BP102),BP102=0),"",BP102)</x:f>
      </x:c>
      <x:c r="DA102" s="50" t="str">
        <x:f>IF(OR(9&gt;'Настройки'!$B$3,ISBLANK(BQ102),BQ102=0),"",BQ102)</x:f>
      </x:c>
      <x:c r="DB102" s="50" t="str">
        <x:f>IF(OR(10&gt;'Настройки'!$B$3,ISBLANK(BR102),BR102=0),"",BR102)</x:f>
      </x:c>
      <x:c r="DC102" s="50" t="str">
        <x:f>IF(OR(11&gt;'Настройки'!$B$3,ISBLANK(BS102),BS102=0),"",BS102)</x:f>
      </x:c>
      <x:c r="DD102" s="50" t="str">
        <x:f>IF(OR(12&gt;'Настройки'!$B$3,ISBLANK(BT102),BT102=0),"",BT102)</x:f>
      </x:c>
      <x:c r="DE102" s="50" t="str">
        <x:f>IF(OR(13&gt;'Настройки'!$B$3,ISBLANK(BU102),BU102=0),"",BU102)</x:f>
      </x:c>
      <x:c r="DF102" s="50" t="str">
        <x:f>IF(OR(14&gt;'Настройки'!$B$3,ISBLANK(BV102),BV102=0),"",BV102)</x:f>
      </x:c>
      <x:c r="DG102" s="50" t="str">
        <x:f>IF(OR(15&gt;'Настройки'!$B$3,ISBLANK(BW102),BW102=0),"",BW102)</x:f>
      </x:c>
      <x:c r="DH102" s="50" t="str">
        <x:f>IF(OR(16&gt;'Настройки'!$B$3,ISBLANK(BX102),BX102=0),"",BX102)</x:f>
      </x:c>
      <x:c r="DI102" s="50" t="str">
        <x:f>IF(OR(17&gt;'Настройки'!$B$3,ISBLANK(BY102),BY102=0),"",BY102)</x:f>
      </x:c>
      <x:c r="DJ102" s="50" t="str">
        <x:f>IF(OR(18&gt;'Настройки'!$B$3,ISBLANK(BZ102),BZ102=0),"",BZ102)</x:f>
      </x:c>
      <x:c r="DK102" s="50" t="str">
        <x:f>IF(OR(19&gt;'Настройки'!$B$3,ISBLANK(CA102),CA102=0),"",CA102)</x:f>
      </x:c>
      <x:c r="DL102" s="50" t="str">
        <x:f>IF(OR(20&gt;'Настройки'!$B$3,ISBLANK(CB102),CB102=0),"",CB102)</x:f>
      </x:c>
      <x:c r="DM102" s="50" t="str">
        <x:f>IF(OR(21&gt;'Настройки'!$B$3,ISBLANK(CC102),CC102=0),"",CC102)</x:f>
      </x:c>
      <x:c r="DN102" s="50" t="str">
        <x:f>IF(OR(22&gt;'Настройки'!$B$3,ISBLANK(CD102),CD102=0),"",CD102)</x:f>
      </x:c>
      <x:c r="DO102" s="50" t="str">
        <x:f>IF(OR(23&gt;'Настройки'!$B$3,ISBLANK(CE102),CE102=0),"",CE102)</x:f>
      </x:c>
      <x:c r="DP102" s="50" t="str">
        <x:f>IF(OR(24&gt;'Настройки'!$B$3,ISBLANK(CF102),CF102=0),"",CF102)</x:f>
      </x:c>
      <x:c r="DQ102" s="50" t="str">
        <x:f>IF(OR(25&gt;'Настройки'!$B$3,ISBLANK(CG102),CG102=0),"",CG102)</x:f>
      </x:c>
      <x:c r="DR102" s="50" t="str">
        <x:f>IF(OR(26&gt;'Настройки'!$B$3,ISBLANK(CH102),CH102=0),"",CH102)</x:f>
      </x:c>
      <x:c r="DS102" s="50" t="str">
        <x:f>IF(OR(27&gt;'Настройки'!$B$3,ISBLANK(CI102),CI102=0),"",CI102)</x:f>
      </x:c>
      <x:c r="DT102" s="50" t="str">
        <x:f>IF(OR(28&gt;'Настройки'!$B$3,ISBLANK(CJ102),CJ102=0),"",CJ102)</x:f>
      </x:c>
      <x:c r="DU102" s="50" t="str">
        <x:f>IF(OR(29&gt;'Настройки'!$B$3,ISBLANK(CK102),CK102=0),"",CK102)</x:f>
      </x:c>
      <x:c r="DV102" s="50" t="str">
        <x:f>IF(OR(30&gt;'Настройки'!$B$3,ISBLANK(CL102),CL102=0),"",CL102)</x:f>
      </x:c>
      <x:c r="DW102" s="50" t="str">
        <x:f>IF(OR(31&gt;'Настройки'!$B$3,ISBLANK(CM102),CM102=0),"",CM102)</x:f>
      </x:c>
      <x:c r="DX102" s="50" t="str">
        <x:f>IF(OR(32&gt;'Настройки'!$B$3,ISBLANK(CN102),CN102=0),"",CN102)</x:f>
      </x:c>
      <x:c r="DY102" s="50" t="str">
        <x:f>IF(OR(33&gt;'Настройки'!$B$3,ISBLANK(CO102),CO102=0),"",CO102)</x:f>
      </x:c>
      <x:c r="DZ102" s="50" t="str">
        <x:f>IF(OR(34&gt;'Настройки'!$B$3,ISBLANK(CP102),CP102=0),"",CP102)</x:f>
      </x:c>
      <x:c r="EA102" s="50" t="str">
        <x:f>IF(OR(35&gt;'Настройки'!$B$3,ISBLANK(CQ102),CQ102=0),"",CQ102)</x:f>
      </x:c>
      <x:c r="EB102" s="50" t="str">
        <x:f>IF(OR(36&gt;'Настройки'!$B$3,ISBLANK(CR102),CR102=0),"",CR102)</x:f>
      </x:c>
      <x:c r="EC102" s="50" t="str">
        <x:f>IF(A102="","",IF(OR(BB102="AZ",BB102="BZ"),10000+ROW(),IF(AZ102&gt;'Настройки'!$B$11,20000+ROW(),IF(BF102&lt;&gt;"Обычный",30000+ROW(),IF(AX102&lt;=0,40000+ROW(),"")))))</x:f>
      </x:c>
      <x:c r="ED102" s="50" t="str">
        <x:f>IF(EC102="","",COUNTIFS($EC$2:$EC$1001,"&gt;0",$EC$2:$EC$1001,"&lt;"&amp;EC102)+1)</x:f>
      </x:c>
    </x:row>
    <x:row r="103">
      <x:c r="A103" s="115"/>
      <x:c r="B103" s="115"/>
      <x:c r="C103" s="115"/>
      <x:c r="D103" s="118"/>
      <x:c r="E103" s="118"/>
      <x:c r="F103" s="118"/>
      <x:c r="G103" s="118"/>
      <x:c r="H103" s="118"/>
      <x:c r="I103" s="118"/>
      <x:c r="J103" s="118"/>
      <x:c r="K103" s="118"/>
      <x:c r="L103" s="118"/>
      <x:c r="M103" s="118"/>
      <x:c r="N103" s="118"/>
      <x:c r="O103" s="118"/>
      <x:c r="P103" s="118"/>
      <x:c r="Q103" s="118"/>
      <x:c r="R103" s="118"/>
      <x:c r="S103" s="118"/>
      <x:c r="T103" s="118"/>
      <x:c r="U103" s="118"/>
      <x:c r="V103" s="118"/>
      <x:c r="W103" s="118"/>
      <x:c r="X103" s="118"/>
      <x:c r="Y103" s="118"/>
      <x:c r="Z103" s="118"/>
      <x:c r="AA103" s="118"/>
      <x:c r="AB103" s="118"/>
      <x:c r="AC103" s="118"/>
      <x:c r="AD103" s="118"/>
      <x:c r="AE103" s="118"/>
      <x:c r="AF103" s="118"/>
      <x:c r="AG103" s="118"/>
      <x:c r="AH103" s="118"/>
      <x:c r="AI103" s="118"/>
      <x:c r="AJ103" s="118"/>
      <x:c r="AK103" s="118"/>
      <x:c r="AL103" s="118"/>
      <x:c r="AM103" s="118"/>
      <x:c r="AN103" s="118"/>
      <x:c r="AO103" s="118"/>
      <x:c r="AP103" s="115"/>
      <x:c r="AQ103" s="49" t="str">
        <x:f>IF(A103="","",COUNT(BI103:INDEX(BI103:CR103,1,'Настройки'!$B$3)))</x:f>
      </x:c>
      <x:c r="AR103" s="49" t="str">
        <x:f>IF(A103="","",SUM(BI103:INDEX(BI103:CR103,1,'Настройки'!$B$3)))</x:f>
      </x:c>
      <x:c r="AS103" s="58" t="str">
        <x:f>IF(A103="","",IF('Настройки'!$B$4="Стоимость потребления",AR103*D103,IF('Настройки'!$B$4="Количество",AR103,E103)))</x:f>
      </x:c>
      <x:c r="AT103" s="61" t="str">
        <x:f>IF(OR(A103="",AS103&lt;0,SUM($AS$2:$AS$1001)&lt;=0),"",AS103/SUM($AS$2:$AS$1001))</x:f>
      </x:c>
      <x:c r="AU103" s="61" t="str">
        <x:f>IF(OR(A103="",AS103&lt;0,SUM($AS$2:$AS$1001)&lt;=0),"",SUMIFS($AS$2:$AS$1001,$AS$2:$AS$1001,"&gt;"&amp;AS103)/SUM($AS$2:$AS$1001))</x:f>
      </x:c>
      <x:c r="AV103" s="61" t="str">
        <x:f>IF(OR(A103="",AS103&lt;0,SUM($AS$2:$AS$1001)&lt;=0),"",SUMIFS($AS$2:$AS$1001,$AS$2:$AS$1001,"&gt;="&amp;AS103)/SUM($AS$2:$AS$1001))</x:f>
      </x:c>
      <x:c r="AW103" s="49" t="str">
        <x:f>IF(A103="","",IF(SUM($AS$2:$AS$1001)&lt;=0,"Не определён",IF(AS103&lt;0,"Исключение",IF(AU103&lt;'Настройки'!$B$5,"A",IF(AU103&lt;'Настройки'!$B$6,"B","C")))))</x:f>
      </x:c>
      <x:c r="AX103" s="58" t="str">
        <x:f>IF(A103="","",IF(AQ103=0,"",AVERAGE(BI103:INDEX(BI103:CR103,1,'Настройки'!$B$3))))</x:f>
      </x:c>
      <x:c r="AY103" s="58" t="str">
        <x:f>IF(OR(A103="",AQ103=0),"",STDEVP(BI103:INDEX(BI103:CR103,1,'Настройки'!$B$3)))</x:f>
      </x:c>
      <x:c r="AZ103" s="61" t="str">
        <x:f>IF(OR(A103="",AQ103&lt;'Настройки'!$B$12,AX103&lt;=0,AND('Настройки'!$B$10="Блокировать",COUNTIF(F103:INDEX(F103:AO103,1,'Настройки'!$B$3),"&lt;0")&gt;0)),"",AY103/ABS(AX103))</x:f>
      </x:c>
      <x:c r="BA103" s="49" t="str">
        <x:f>IF(A103="","",IF(AND('Настройки'!$B$10="Блокировать",COUNTIF(F103:INDEX(F103:AO103,1,'Настройки'!$B$3),"&lt;0")&gt;0),"Не определён",IF(AQ103&lt;'Настройки'!$B$12,"Не определён",IF(AX103=0,"Нет спроса",IF(AX103&lt;0,"Не определён",IF(AZ103&lt;='Настройки'!$B$7,"X",IF(AZ103&lt;='Настройки'!$B$8,"Y","Z")))))))</x:f>
      </x:c>
      <x:c r="BB103" s="49" t="str">
        <x:f>IF(OR(A103="",LEN(AW103)&lt;&gt;1,LEN(BA103)&lt;&gt;1),"",AW103&amp;BA103)</x:f>
      </x:c>
      <x:c r="BC103" s="61" t="str">
        <x:f>IF(OR(A103="",AQ103=0),"",(COUNT(BI103:INDEX(BI103:CR103,1,'Настройки'!$B$3))-COUNT(CS103:INDEX(CS103:EB103,1,'Настройки'!$B$3)))/AQ103)</x:f>
      </x:c>
      <x:c r="BD103" s="64" t="str">
        <x:f>IF(OR(A103="",COUNT(CS103:INDEX(CS103:EB103,1,'Настройки'!$B$3))=0),"",AQ103/COUNT(CS103:INDEX(CS103:EB103,1,'Настройки'!$B$3)))</x:f>
      </x:c>
      <x:c r="BE103" s="64" t="str">
        <x:f>IF(OR(A103="",COUNT(CS103:INDEX(CS103:EB103,1,'Настройки'!$B$3))=0),"",IF(AVERAGE(CS103:INDEX(CS103:EB103,1,'Настройки'!$B$3))=0,"",(STDEVP(CS103:INDEX(CS103:EB103,1,'Настройки'!$B$3))/ABS(AVERAGE(CS103:INDEX(CS103:EB103,1,'Настройки'!$B$3))))^2))</x:f>
      </x:c>
      <x:c r="BF103" s="49" t="str">
        <x:f>IF(A103="","",IF(AQ103&lt;3,"Недостаточно",IF(AQ103&lt;6,"Предварительный","Обычный")))</x:f>
      </x:c>
      <x:c r="BG103" s="49" t="str">
        <x:f>IF(A103="","",IF(COUNTIF(F103:INDEX(F103:AO103,1,'Настройки'!$B$3),"&lt;0")&gt;0,IF('Настройки'!$B$10="Блокировать","Отрицательный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"),"")&amp;IF(AQ103&lt;3,"Недостаточно истории. ",IF(AQ103&lt;6,"Предварительная классификация. ",""))&amp;IF(AX103=0,"Нет спроса за горизонт. ","")&amp;IF(AZ103&gt;'Настройки'!$B$11,"Экстремальная вариативность. ",""))</x:f>
      </x:c>
      <x:c r="BH103" s="49" t="str">
        <x:f>IF(A103="","",IFERROR(VLOOKUP(BB103,'Настройки'!$D$3:$E$11,2,FALSE),"Сначала проверьте исходные данные и историю спроса.")&amp;" Уточните срок поставки, MOQ и критичность.")</x:f>
      </x:c>
      <x:c r="BI103" s="50" t="str">
        <x:f>IF(1&gt;'Настройки'!$B$3,"",IF(ISBLANK(F103),IF('Настройки'!$B$9="Нулевой спрос",0,""),IF(F103&lt;0,IF('Настройки'!$B$10="Исключить","",IF('Настройки'!$B$10="Абсолютные значения",ABS(F103),F103)),F103)))</x:f>
      </x:c>
      <x:c r="BJ103" s="50" t="str">
        <x:f>IF(2&gt;'Настройки'!$B$3,"",IF(ISBLANK(G103),IF('Настройки'!$B$9="Нулевой спрос",0,""),IF(G103&lt;0,IF('Настройки'!$B$10="Исключить","",IF('Настройки'!$B$10="Абсолютные значения",ABS(G103),G103)),G103)))</x:f>
      </x:c>
      <x:c r="BK103" s="50" t="str">
        <x:f>IF(3&gt;'Настройки'!$B$3,"",IF(ISBLANK(H103),IF('Настройки'!$B$9="Нулевой спрос",0,""),IF(H103&lt;0,IF('Настройки'!$B$10="Исключить","",IF('Настройки'!$B$10="Абсолютные значения",ABS(H103),H103)),H103)))</x:f>
      </x:c>
      <x:c r="BL103" s="50" t="str">
        <x:f>IF(4&gt;'Настройки'!$B$3,"",IF(ISBLANK(I103),IF('Настройки'!$B$9="Нулевой спрос",0,""),IF(I103&lt;0,IF('Настройки'!$B$10="Исключить","",IF('Настройки'!$B$10="Абсолютные значения",ABS(I103),I103)),I103)))</x:f>
      </x:c>
      <x:c r="BM103" s="50" t="str">
        <x:f>IF(5&gt;'Настройки'!$B$3,"",IF(ISBLANK(J103),IF('Настройки'!$B$9="Нулевой спрос",0,""),IF(J103&lt;0,IF('Настройки'!$B$10="Исключить","",IF('Настройки'!$B$10="Абсолютные значения",ABS(J103),J103)),J103)))</x:f>
      </x:c>
      <x:c r="BN103" s="50" t="str">
        <x:f>IF(6&gt;'Настройки'!$B$3,"",IF(ISBLANK(K103),IF('Настройки'!$B$9="Нулевой спрос",0,""),IF(K103&lt;0,IF('Настройки'!$B$10="Исключить","",IF('Настройки'!$B$10="Абсолютные значения",ABS(K103),K103)),K103)))</x:f>
      </x:c>
      <x:c r="BO103" s="50" t="str">
        <x:f>IF(7&gt;'Настройки'!$B$3,"",IF(ISBLANK(L103),IF('Настройки'!$B$9="Нулевой спрос",0,""),IF(L103&lt;0,IF('Настройки'!$B$10="Исключить","",IF('Настройки'!$B$10="Абсолютные значения",ABS(L103),L103)),L103)))</x:f>
      </x:c>
      <x:c r="BP103" s="50" t="str">
        <x:f>IF(8&gt;'Настройки'!$B$3,"",IF(ISBLANK(M103),IF('Настройки'!$B$9="Нулевой спрос",0,""),IF(M103&lt;0,IF('Настройки'!$B$10="Исключить","",IF('Настройки'!$B$10="Абсолютные значения",ABS(M103),M103)),M103)))</x:f>
      </x:c>
      <x:c r="BQ103" s="50" t="str">
        <x:f>IF(9&gt;'Настройки'!$B$3,"",IF(ISBLANK(N103),IF('Настройки'!$B$9="Нулевой спрос",0,""),IF(N103&lt;0,IF('Настройки'!$B$10="Исключить","",IF('Настройки'!$B$10="Абсолютные значения",ABS(N103),N103)),N103)))</x:f>
      </x:c>
      <x:c r="BR103" s="50" t="str">
        <x:f>IF(10&gt;'Настройки'!$B$3,"",IF(ISBLANK(O103),IF('Настройки'!$B$9="Нулевой спрос",0,""),IF(O103&lt;0,IF('Настройки'!$B$10="Исключить","",IF('Настройки'!$B$10="Абсолютные значения",ABS(O103),O103)),O103)))</x:f>
      </x:c>
      <x:c r="BS103" s="50" t="str">
        <x:f>IF(11&gt;'Настройки'!$B$3,"",IF(ISBLANK(P103),IF('Настройки'!$B$9="Нулевой спрос",0,""),IF(P103&lt;0,IF('Настройки'!$B$10="Исключить","",IF('Настройки'!$B$10="Абсолютные значения",ABS(P103),P103)),P103)))</x:f>
      </x:c>
      <x:c r="BT103" s="50" t="str">
        <x:f>IF(12&gt;'Настройки'!$B$3,"",IF(ISBLANK(Q103),IF('Настройки'!$B$9="Нулевой спрос",0,""),IF(Q103&lt;0,IF('Настройки'!$B$10="Исключить","",IF('Настройки'!$B$10="Абсолютные значения",ABS(Q103),Q103)),Q103)))</x:f>
      </x:c>
      <x:c r="BU103" s="50" t="str">
        <x:f>IF(13&gt;'Настройки'!$B$3,"",IF(ISBLANK(R103),IF('Настройки'!$B$9="Нулевой спрос",0,""),IF(R103&lt;0,IF('Настройки'!$B$10="Исключить","",IF('Настройки'!$B$10="Абсолютные значения",ABS(R103),R103)),R103)))</x:f>
      </x:c>
      <x:c r="BV103" s="50" t="str">
        <x:f>IF(14&gt;'Настройки'!$B$3,"",IF(ISBLANK(S103),IF('Настройки'!$B$9="Нулевой спрос",0,""),IF(S103&lt;0,IF('Настройки'!$B$10="Исключить","",IF('Настройки'!$B$10="Абсолютные значения",ABS(S103),S103)),S103)))</x:f>
      </x:c>
      <x:c r="BW103" s="50" t="str">
        <x:f>IF(15&gt;'Настройки'!$B$3,"",IF(ISBLANK(T103),IF('Настройки'!$B$9="Нулевой спрос",0,""),IF(T103&lt;0,IF('Настройки'!$B$10="Исключить","",IF('Настройки'!$B$10="Абсолютные значения",ABS(T103),T103)),T103)))</x:f>
      </x:c>
      <x:c r="BX103" s="50" t="str">
        <x:f>IF(16&gt;'Настройки'!$B$3,"",IF(ISBLANK(U103),IF('Настройки'!$B$9="Нулевой спрос",0,""),IF(U103&lt;0,IF('Настройки'!$B$10="Исключить","",IF('Настройки'!$B$10="Абсолютные значения",ABS(U103),U103)),U103)))</x:f>
      </x:c>
      <x:c r="BY103" s="50" t="str">
        <x:f>IF(17&gt;'Настройки'!$B$3,"",IF(ISBLANK(V103),IF('Настройки'!$B$9="Нулевой спрос",0,""),IF(V103&lt;0,IF('Настройки'!$B$10="Исключить","",IF('Настройки'!$B$10="Абсолютные значения",ABS(V103),V103)),V103)))</x:f>
      </x:c>
      <x:c r="BZ103" s="50" t="str">
        <x:f>IF(18&gt;'Настройки'!$B$3,"",IF(ISBLANK(W103),IF('Настройки'!$B$9="Нулевой спрос",0,""),IF(W103&lt;0,IF('Настройки'!$B$10="Исключить","",IF('Настройки'!$B$10="Абсолютные значения",ABS(W103),W103)),W103)))</x:f>
      </x:c>
      <x:c r="CA103" s="50" t="str">
        <x:f>IF(19&gt;'Настройки'!$B$3,"",IF(ISBLANK(X103),IF('Настройки'!$B$9="Нулевой спрос",0,""),IF(X103&lt;0,IF('Настройки'!$B$10="Исключить","",IF('Настройки'!$B$10="Абсолютные значения",ABS(X103),X103)),X103)))</x:f>
      </x:c>
      <x:c r="CB103" s="50" t="str">
        <x:f>IF(20&gt;'Настройки'!$B$3,"",IF(ISBLANK(Y103),IF('Настройки'!$B$9="Нулевой спрос",0,""),IF(Y103&lt;0,IF('Настройки'!$B$10="Исключить","",IF('Настройки'!$B$10="Абсолютные значения",ABS(Y103),Y103)),Y103)))</x:f>
      </x:c>
      <x:c r="CC103" s="50" t="str">
        <x:f>IF(21&gt;'Настройки'!$B$3,"",IF(ISBLANK(Z103),IF('Настройки'!$B$9="Нулевой спрос",0,""),IF(Z103&lt;0,IF('Настройки'!$B$10="Исключить","",IF('Настройки'!$B$10="Абсолютные значения",ABS(Z103),Z103)),Z103)))</x:f>
      </x:c>
      <x:c r="CD103" s="50" t="str">
        <x:f>IF(22&gt;'Настройки'!$B$3,"",IF(ISBLANK(AA103),IF('Настройки'!$B$9="Нулевой спрос",0,""),IF(AA103&lt;0,IF('Настройки'!$B$10="Исключить","",IF('Настройки'!$B$10="Абсолютные значения",ABS(AA103),AA103)),AA103)))</x:f>
      </x:c>
      <x:c r="CE103" s="50" t="str">
        <x:f>IF(23&gt;'Настройки'!$B$3,"",IF(ISBLANK(AB103),IF('Настройки'!$B$9="Нулевой спрос",0,""),IF(AB103&lt;0,IF('Настройки'!$B$10="Исключить","",IF('Настройки'!$B$10="Абсолютные значения",ABS(AB103),AB103)),AB103)))</x:f>
      </x:c>
      <x:c r="CF103" s="50" t="str">
        <x:f>IF(24&gt;'Настройки'!$B$3,"",IF(ISBLANK(AC103),IF('Настройки'!$B$9="Нулевой спрос",0,""),IF(AC103&lt;0,IF('Настройки'!$B$10="Исключить","",IF('Настройки'!$B$10="Абсолютные значения",ABS(AC103),AC103)),AC103)))</x:f>
      </x:c>
      <x:c r="CG103" s="50" t="str">
        <x:f>IF(25&gt;'Настройки'!$B$3,"",IF(ISBLANK(AD103),IF('Настройки'!$B$9="Нулевой спрос",0,""),IF(AD103&lt;0,IF('Настройки'!$B$10="Исключить","",IF('Настройки'!$B$10="Абсолютные значения",ABS(AD103),AD103)),AD103)))</x:f>
      </x:c>
      <x:c r="CH103" s="50" t="str">
        <x:f>IF(26&gt;'Настройки'!$B$3,"",IF(ISBLANK(AE103),IF('Настройки'!$B$9="Нулевой спрос",0,""),IF(AE103&lt;0,IF('Настройки'!$B$10="Исключить","",IF('Настройки'!$B$10="Абсолютные значения",ABS(AE103),AE103)),AE103)))</x:f>
      </x:c>
      <x:c r="CI103" s="50" t="str">
        <x:f>IF(27&gt;'Настройки'!$B$3,"",IF(ISBLANK(AF103),IF('Настройки'!$B$9="Нулевой спрос",0,""),IF(AF103&lt;0,IF('Настройки'!$B$10="Исключить","",IF('Настройки'!$B$10="Абсолютные значения",ABS(AF103),AF103)),AF103)))</x:f>
      </x:c>
      <x:c r="CJ103" s="50" t="str">
        <x:f>IF(28&gt;'Настройки'!$B$3,"",IF(ISBLANK(AG103),IF('Настройки'!$B$9="Нулевой спрос",0,""),IF(AG103&lt;0,IF('Настройки'!$B$10="Исключить","",IF('Настройки'!$B$10="Абсолютные значения",ABS(AG103),AG103)),AG103)))</x:f>
      </x:c>
      <x:c r="CK103" s="50" t="str">
        <x:f>IF(29&gt;'Настройки'!$B$3,"",IF(ISBLANK(AH103),IF('Настройки'!$B$9="Нулевой спрос",0,""),IF(AH103&lt;0,IF('Настройки'!$B$10="Исключить","",IF('Настройки'!$B$10="Абсолютные значения",ABS(AH103),AH103)),AH103)))</x:f>
      </x:c>
      <x:c r="CL103" s="50" t="str">
        <x:f>IF(30&gt;'Настройки'!$B$3,"",IF(ISBLANK(AI103),IF('Настройки'!$B$9="Нулевой спрос",0,""),IF(AI103&lt;0,IF('Настройки'!$B$10="Исключить","",IF('Настройки'!$B$10="Абсолютные значения",ABS(AI103),AI103)),AI103)))</x:f>
      </x:c>
      <x:c r="CM103" s="50" t="str">
        <x:f>IF(31&gt;'Настройки'!$B$3,"",IF(ISBLANK(AJ103),IF('Настройки'!$B$9="Нулевой спрос",0,""),IF(AJ103&lt;0,IF('Настройки'!$B$10="Исключить","",IF('Настройки'!$B$10="Абсолютные значения",ABS(AJ103),AJ103)),AJ103)))</x:f>
      </x:c>
      <x:c r="CN103" s="50" t="str">
        <x:f>IF(32&gt;'Настройки'!$B$3,"",IF(ISBLANK(AK103),IF('Настройки'!$B$9="Нулевой спрос",0,""),IF(AK103&lt;0,IF('Настройки'!$B$10="Исключить","",IF('Настройки'!$B$10="Абсолютные значения",ABS(AK103),AK103)),AK103)))</x:f>
      </x:c>
      <x:c r="CO103" s="50" t="str">
        <x:f>IF(33&gt;'Настройки'!$B$3,"",IF(ISBLANK(AL103),IF('Настройки'!$B$9="Нулевой спрос",0,""),IF(AL103&lt;0,IF('Настройки'!$B$10="Исключить","",IF('Настройки'!$B$10="Абсолютные значения",ABS(AL103),AL103)),AL103)))</x:f>
      </x:c>
      <x:c r="CP103" s="50" t="str">
        <x:f>IF(34&gt;'Настройки'!$B$3,"",IF(ISBLANK(AM103),IF('Настройки'!$B$9="Нулевой спрос",0,""),IF(AM103&lt;0,IF('Настройки'!$B$10="Исключить","",IF('Настройки'!$B$10="Абсолютные значения",ABS(AM103),AM103)),AM103)))</x:f>
      </x:c>
      <x:c r="CQ103" s="50" t="str">
        <x:f>IF(35&gt;'Настройки'!$B$3,"",IF(ISBLANK(AN103),IF('Настройки'!$B$9="Нулевой спрос",0,""),IF(AN103&lt;0,IF('Настройки'!$B$10="Исключить","",IF('Настройки'!$B$10="Абсолютные значения",ABS(AN103),AN103)),AN103)))</x:f>
      </x:c>
      <x:c r="CR103" s="50" t="str">
        <x:f>IF(36&gt;'Настройки'!$B$3,"",IF(ISBLANK(AO103),IF('Настройки'!$B$9="Нулевой спрос",0,""),IF(AO103&lt;0,IF('Настройки'!$B$10="Исключить","",IF('Настройки'!$B$10="Абсолютные значения",ABS(AO103),AO103)),AO103)))</x:f>
      </x:c>
      <x:c r="CS103" s="50" t="str">
        <x:f>IF(OR(1&gt;'Настройки'!$B$3,ISBLANK(BI103),BI103=0),"",BI103)</x:f>
      </x:c>
      <x:c r="CT103" s="50" t="str">
        <x:f>IF(OR(2&gt;'Настройки'!$B$3,ISBLANK(BJ103),BJ103=0),"",BJ103)</x:f>
      </x:c>
      <x:c r="CU103" s="50" t="str">
        <x:f>IF(OR(3&gt;'Настройки'!$B$3,ISBLANK(BK103),BK103=0),"",BK103)</x:f>
      </x:c>
      <x:c r="CV103" s="50" t="str">
        <x:f>IF(OR(4&gt;'Настройки'!$B$3,ISBLANK(BL103),BL103=0),"",BL103)</x:f>
      </x:c>
      <x:c r="CW103" s="50" t="str">
        <x:f>IF(OR(5&gt;'Настройки'!$B$3,ISBLANK(BM103),BM103=0),"",BM103)</x:f>
      </x:c>
      <x:c r="CX103" s="50" t="str">
        <x:f>IF(OR(6&gt;'Настройки'!$B$3,ISBLANK(BN103),BN103=0),"",BN103)</x:f>
      </x:c>
      <x:c r="CY103" s="50" t="str">
        <x:f>IF(OR(7&gt;'Настройки'!$B$3,ISBLANK(BO103),BO103=0),"",BO103)</x:f>
      </x:c>
      <x:c r="CZ103" s="50" t="str">
        <x:f>IF(OR(8&gt;'Настройки'!$B$3,ISBLANK(BP103),BP103=0),"",BP103)</x:f>
      </x:c>
      <x:c r="DA103" s="50" t="str">
        <x:f>IF(OR(9&gt;'Настройки'!$B$3,ISBLANK(BQ103),BQ103=0),"",BQ103)</x:f>
      </x:c>
      <x:c r="DB103" s="50" t="str">
        <x:f>IF(OR(10&gt;'Настройки'!$B$3,ISBLANK(BR103),BR103=0),"",BR103)</x:f>
      </x:c>
      <x:c r="DC103" s="50" t="str">
        <x:f>IF(OR(11&gt;'Настройки'!$B$3,ISBLANK(BS103),BS103=0),"",BS103)</x:f>
      </x:c>
      <x:c r="DD103" s="50" t="str">
        <x:f>IF(OR(12&gt;'Настройки'!$B$3,ISBLANK(BT103),BT103=0),"",BT103)</x:f>
      </x:c>
      <x:c r="DE103" s="50" t="str">
        <x:f>IF(OR(13&gt;'Настройки'!$B$3,ISBLANK(BU103),BU103=0),"",BU103)</x:f>
      </x:c>
      <x:c r="DF103" s="50" t="str">
        <x:f>IF(OR(14&gt;'Настройки'!$B$3,ISBLANK(BV103),BV103=0),"",BV103)</x:f>
      </x:c>
      <x:c r="DG103" s="50" t="str">
        <x:f>IF(OR(15&gt;'Настройки'!$B$3,ISBLANK(BW103),BW103=0),"",BW103)</x:f>
      </x:c>
      <x:c r="DH103" s="50" t="str">
        <x:f>IF(OR(16&gt;'Настройки'!$B$3,ISBLANK(BX103),BX103=0),"",BX103)</x:f>
      </x:c>
      <x:c r="DI103" s="50" t="str">
        <x:f>IF(OR(17&gt;'Настройки'!$B$3,ISBLANK(BY103),BY103=0),"",BY103)</x:f>
      </x:c>
      <x:c r="DJ103" s="50" t="str">
        <x:f>IF(OR(18&gt;'Настройки'!$B$3,ISBLANK(BZ103),BZ103=0),"",BZ103)</x:f>
      </x:c>
      <x:c r="DK103" s="50" t="str">
        <x:f>IF(OR(19&gt;'Настройки'!$B$3,ISBLANK(CA103),CA103=0),"",CA103)</x:f>
      </x:c>
      <x:c r="DL103" s="50" t="str">
        <x:f>IF(OR(20&gt;'Настройки'!$B$3,ISBLANK(CB103),CB103=0),"",CB103)</x:f>
      </x:c>
      <x:c r="DM103" s="50" t="str">
        <x:f>IF(OR(21&gt;'Настройки'!$B$3,ISBLANK(CC103),CC103=0),"",CC103)</x:f>
      </x:c>
      <x:c r="DN103" s="50" t="str">
        <x:f>IF(OR(22&gt;'Настройки'!$B$3,ISBLANK(CD103),CD103=0),"",CD103)</x:f>
      </x:c>
      <x:c r="DO103" s="50" t="str">
        <x:f>IF(OR(23&gt;'Настройки'!$B$3,ISBLANK(CE103),CE103=0),"",CE103)</x:f>
      </x:c>
      <x:c r="DP103" s="50" t="str">
        <x:f>IF(OR(24&gt;'Настройки'!$B$3,ISBLANK(CF103),CF103=0),"",CF103)</x:f>
      </x:c>
      <x:c r="DQ103" s="50" t="str">
        <x:f>IF(OR(25&gt;'Настройки'!$B$3,ISBLANK(CG103),CG103=0),"",CG103)</x:f>
      </x:c>
      <x:c r="DR103" s="50" t="str">
        <x:f>IF(OR(26&gt;'Настройки'!$B$3,ISBLANK(CH103),CH103=0),"",CH103)</x:f>
      </x:c>
      <x:c r="DS103" s="50" t="str">
        <x:f>IF(OR(27&gt;'Настройки'!$B$3,ISBLANK(CI103),CI103=0),"",CI103)</x:f>
      </x:c>
      <x:c r="DT103" s="50" t="str">
        <x:f>IF(OR(28&gt;'Настройки'!$B$3,ISBLANK(CJ103),CJ103=0),"",CJ103)</x:f>
      </x:c>
      <x:c r="DU103" s="50" t="str">
        <x:f>IF(OR(29&gt;'Настройки'!$B$3,ISBLANK(CK103),CK103=0),"",CK103)</x:f>
      </x:c>
      <x:c r="DV103" s="50" t="str">
        <x:f>IF(OR(30&gt;'Настройки'!$B$3,ISBLANK(CL103),CL103=0),"",CL103)</x:f>
      </x:c>
      <x:c r="DW103" s="50" t="str">
        <x:f>IF(OR(31&gt;'Настройки'!$B$3,ISBLANK(CM103),CM103=0),"",CM103)</x:f>
      </x:c>
      <x:c r="DX103" s="50" t="str">
        <x:f>IF(OR(32&gt;'Настройки'!$B$3,ISBLANK(CN103),CN103=0),"",CN103)</x:f>
      </x:c>
      <x:c r="DY103" s="50" t="str">
        <x:f>IF(OR(33&gt;'Настройки'!$B$3,ISBLANK(CO103),CO103=0),"",CO103)</x:f>
      </x:c>
      <x:c r="DZ103" s="50" t="str">
        <x:f>IF(OR(34&gt;'Настройки'!$B$3,ISBLANK(CP103),CP103=0),"",CP103)</x:f>
      </x:c>
      <x:c r="EA103" s="50" t="str">
        <x:f>IF(OR(35&gt;'Настройки'!$B$3,ISBLANK(CQ103),CQ103=0),"",CQ103)</x:f>
      </x:c>
      <x:c r="EB103" s="50" t="str">
        <x:f>IF(OR(36&gt;'Настройки'!$B$3,ISBLANK(CR103),CR103=0),"",CR103)</x:f>
      </x:c>
      <x:c r="EC103" s="50" t="str">
        <x:f>IF(A103="","",IF(OR(BB103="AZ",BB103="BZ"),10000+ROW(),IF(AZ103&gt;'Настройки'!$B$11,20000+ROW(),IF(BF103&lt;&gt;"Обычный",30000+ROW(),IF(AX103&lt;=0,40000+ROW(),"")))))</x:f>
      </x:c>
      <x:c r="ED103" s="50" t="str">
        <x:f>IF(EC103="","",COUNTIFS($EC$2:$EC$1001,"&gt;0",$EC$2:$EC$1001,"&lt;"&amp;EC103)+1)</x:f>
      </x:c>
    </x:row>
    <x:row r="104">
      <x:c r="A104" s="115"/>
      <x:c r="B104" s="115"/>
      <x:c r="C104" s="115"/>
      <x:c r="D104" s="118"/>
      <x:c r="E104" s="118"/>
      <x:c r="F104" s="118"/>
      <x:c r="G104" s="118"/>
      <x:c r="H104" s="118"/>
      <x:c r="I104" s="118"/>
      <x:c r="J104" s="118"/>
      <x:c r="K104" s="118"/>
      <x:c r="L104" s="118"/>
      <x:c r="M104" s="118"/>
      <x:c r="N104" s="118"/>
      <x:c r="O104" s="118"/>
      <x:c r="P104" s="118"/>
      <x:c r="Q104" s="118"/>
      <x:c r="R104" s="118"/>
      <x:c r="S104" s="118"/>
      <x:c r="T104" s="118"/>
      <x:c r="U104" s="118"/>
      <x:c r="V104" s="118"/>
      <x:c r="W104" s="118"/>
      <x:c r="X104" s="118"/>
      <x:c r="Y104" s="118"/>
      <x:c r="Z104" s="118"/>
      <x:c r="AA104" s="118"/>
      <x:c r="AB104" s="118"/>
      <x:c r="AC104" s="118"/>
      <x:c r="AD104" s="118"/>
      <x:c r="AE104" s="118"/>
      <x:c r="AF104" s="118"/>
      <x:c r="AG104" s="118"/>
      <x:c r="AH104" s="118"/>
      <x:c r="AI104" s="118"/>
      <x:c r="AJ104" s="118"/>
      <x:c r="AK104" s="118"/>
      <x:c r="AL104" s="118"/>
      <x:c r="AM104" s="118"/>
      <x:c r="AN104" s="118"/>
      <x:c r="AO104" s="118"/>
      <x:c r="AP104" s="115"/>
      <x:c r="AQ104" s="49" t="str">
        <x:f>IF(A104="","",COUNT(BI104:INDEX(BI104:CR104,1,'Настройки'!$B$3)))</x:f>
      </x:c>
      <x:c r="AR104" s="49" t="str">
        <x:f>IF(A104="","",SUM(BI104:INDEX(BI104:CR104,1,'Настройки'!$B$3)))</x:f>
      </x:c>
      <x:c r="AS104" s="58" t="str">
        <x:f>IF(A104="","",IF('Настройки'!$B$4="Стоимость потребления",AR104*D104,IF('Настройки'!$B$4="Количество",AR104,E104)))</x:f>
      </x:c>
      <x:c r="AT104" s="61" t="str">
        <x:f>IF(OR(A104="",AS104&lt;0,SUM($AS$2:$AS$1001)&lt;=0),"",AS104/SUM($AS$2:$AS$1001))</x:f>
      </x:c>
      <x:c r="AU104" s="61" t="str">
        <x:f>IF(OR(A104="",AS104&lt;0,SUM($AS$2:$AS$1001)&lt;=0),"",SUMIFS($AS$2:$AS$1001,$AS$2:$AS$1001,"&gt;"&amp;AS104)/SUM($AS$2:$AS$1001))</x:f>
      </x:c>
      <x:c r="AV104" s="61" t="str">
        <x:f>IF(OR(A104="",AS104&lt;0,SUM($AS$2:$AS$1001)&lt;=0),"",SUMIFS($AS$2:$AS$1001,$AS$2:$AS$1001,"&gt;="&amp;AS104)/SUM($AS$2:$AS$1001))</x:f>
      </x:c>
      <x:c r="AW104" s="49" t="str">
        <x:f>IF(A104="","",IF(SUM($AS$2:$AS$1001)&lt;=0,"Не определён",IF(AS104&lt;0,"Исключение",IF(AU104&lt;'Настройки'!$B$5,"A",IF(AU104&lt;'Настройки'!$B$6,"B","C")))))</x:f>
      </x:c>
      <x:c r="AX104" s="58" t="str">
        <x:f>IF(A104="","",IF(AQ104=0,"",AVERAGE(BI104:INDEX(BI104:CR104,1,'Настройки'!$B$3))))</x:f>
      </x:c>
      <x:c r="AY104" s="58" t="str">
        <x:f>IF(OR(A104="",AQ104=0),"",STDEVP(BI104:INDEX(BI104:CR104,1,'Настройки'!$B$3)))</x:f>
      </x:c>
      <x:c r="AZ104" s="61" t="str">
        <x:f>IF(OR(A104="",AQ104&lt;'Настройки'!$B$12,AX104&lt;=0,AND('Настройки'!$B$10="Блокировать",COUNTIF(F104:INDEX(F104:AO104,1,'Настройки'!$B$3),"&lt;0")&gt;0)),"",AY104/ABS(AX104))</x:f>
      </x:c>
      <x:c r="BA104" s="49" t="str">
        <x:f>IF(A104="","",IF(AND('Настройки'!$B$10="Блокировать",COUNTIF(F104:INDEX(F104:AO104,1,'Настройки'!$B$3),"&lt;0")&gt;0),"Не определён",IF(AQ104&lt;'Настройки'!$B$12,"Не определён",IF(AX104=0,"Нет спроса",IF(AX104&lt;0,"Не определён",IF(AZ104&lt;='Настройки'!$B$7,"X",IF(AZ104&lt;='Настройки'!$B$8,"Y","Z")))))))</x:f>
      </x:c>
      <x:c r="BB104" s="49" t="str">
        <x:f>IF(OR(A104="",LEN(AW104)&lt;&gt;1,LEN(BA104)&lt;&gt;1),"",AW104&amp;BA104)</x:f>
      </x:c>
      <x:c r="BC104" s="61" t="str">
        <x:f>IF(OR(A104="",AQ104=0),"",(COUNT(BI104:INDEX(BI104:CR104,1,'Настройки'!$B$3))-COUNT(CS104:INDEX(CS104:EB104,1,'Настройки'!$B$3)))/AQ104)</x:f>
      </x:c>
      <x:c r="BD104" s="64" t="str">
        <x:f>IF(OR(A104="",COUNT(CS104:INDEX(CS104:EB104,1,'Настройки'!$B$3))=0),"",AQ104/COUNT(CS104:INDEX(CS104:EB104,1,'Настройки'!$B$3)))</x:f>
      </x:c>
      <x:c r="BE104" s="64" t="str">
        <x:f>IF(OR(A104="",COUNT(CS104:INDEX(CS104:EB104,1,'Настройки'!$B$3))=0),"",IF(AVERAGE(CS104:INDEX(CS104:EB104,1,'Настройки'!$B$3))=0,"",(STDEVP(CS104:INDEX(CS104:EB104,1,'Настройки'!$B$3))/ABS(AVERAGE(CS104:INDEX(CS104:EB104,1,'Настройки'!$B$3))))^2))</x:f>
      </x:c>
      <x:c r="BF104" s="49" t="str">
        <x:f>IF(A104="","",IF(AQ104&lt;3,"Недостаточно",IF(AQ104&lt;6,"Предварительный","Обычный")))</x:f>
      </x:c>
      <x:c r="BG104" s="49" t="str">
        <x:f>IF(A104="","",IF(COUNTIF(F104:INDEX(F104:AO104,1,'Настройки'!$B$3),"&lt;0")&gt;0,IF('Настройки'!$B$10="Блокировать","Отрицательный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"),"")&amp;IF(AQ104&lt;3,"Недостаточно истории. ",IF(AQ104&lt;6,"Предварительная классификация. ",""))&amp;IF(AX104=0,"Нет спроса за горизонт. ","")&amp;IF(AZ104&gt;'Настройки'!$B$11,"Экстремальная вариативность. ",""))</x:f>
      </x:c>
      <x:c r="BH104" s="49" t="str">
        <x:f>IF(A104="","",IFERROR(VLOOKUP(BB104,'Настройки'!$D$3:$E$11,2,FALSE),"Сначала проверьте исходные данные и историю спроса.")&amp;" Уточните срок поставки, MOQ и критичность.")</x:f>
      </x:c>
      <x:c r="BI104" s="50" t="str">
        <x:f>IF(1&gt;'Настройки'!$B$3,"",IF(ISBLANK(F104),IF('Настройки'!$B$9="Нулевой спрос",0,""),IF(F104&lt;0,IF('Настройки'!$B$10="Исключить","",IF('Настройки'!$B$10="Абсолютные значения",ABS(F104),F104)),F104)))</x:f>
      </x:c>
      <x:c r="BJ104" s="50" t="str">
        <x:f>IF(2&gt;'Настройки'!$B$3,"",IF(ISBLANK(G104),IF('Настройки'!$B$9="Нулевой спрос",0,""),IF(G104&lt;0,IF('Настройки'!$B$10="Исключить","",IF('Настройки'!$B$10="Абсолютные значения",ABS(G104),G104)),G104)))</x:f>
      </x:c>
      <x:c r="BK104" s="50" t="str">
        <x:f>IF(3&gt;'Настройки'!$B$3,"",IF(ISBLANK(H104),IF('Настройки'!$B$9="Нулевой спрос",0,""),IF(H104&lt;0,IF('Настройки'!$B$10="Исключить","",IF('Настройки'!$B$10="Абсолютные значения",ABS(H104),H104)),H104)))</x:f>
      </x:c>
      <x:c r="BL104" s="50" t="str">
        <x:f>IF(4&gt;'Настройки'!$B$3,"",IF(ISBLANK(I104),IF('Настройки'!$B$9="Нулевой спрос",0,""),IF(I104&lt;0,IF('Настройки'!$B$10="Исключить","",IF('Настройки'!$B$10="Абсолютные значения",ABS(I104),I104)),I104)))</x:f>
      </x:c>
      <x:c r="BM104" s="50" t="str">
        <x:f>IF(5&gt;'Настройки'!$B$3,"",IF(ISBLANK(J104),IF('Настройки'!$B$9="Нулевой спрос",0,""),IF(J104&lt;0,IF('Настройки'!$B$10="Исключить","",IF('Настройки'!$B$10="Абсолютные значения",ABS(J104),J104)),J104)))</x:f>
      </x:c>
      <x:c r="BN104" s="50" t="str">
        <x:f>IF(6&gt;'Настройки'!$B$3,"",IF(ISBLANK(K104),IF('Настройки'!$B$9="Нулевой спрос",0,""),IF(K104&lt;0,IF('Настройки'!$B$10="Исключить","",IF('Настройки'!$B$10="Абсолютные значения",ABS(K104),K104)),K104)))</x:f>
      </x:c>
      <x:c r="BO104" s="50" t="str">
        <x:f>IF(7&gt;'Настройки'!$B$3,"",IF(ISBLANK(L104),IF('Настройки'!$B$9="Нулевой спрос",0,""),IF(L104&lt;0,IF('Настройки'!$B$10="Исключить","",IF('Настройки'!$B$10="Абсолютные значения",ABS(L104),L104)),L104)))</x:f>
      </x:c>
      <x:c r="BP104" s="50" t="str">
        <x:f>IF(8&gt;'Настройки'!$B$3,"",IF(ISBLANK(M104),IF('Настройки'!$B$9="Нулевой спрос",0,""),IF(M104&lt;0,IF('Настройки'!$B$10="Исключить","",IF('Настройки'!$B$10="Абсолютные значения",ABS(M104),M104)),M104)))</x:f>
      </x:c>
      <x:c r="BQ104" s="50" t="str">
        <x:f>IF(9&gt;'Настройки'!$B$3,"",IF(ISBLANK(N104),IF('Настройки'!$B$9="Нулевой спрос",0,""),IF(N104&lt;0,IF('Настройки'!$B$10="Исключить","",IF('Настройки'!$B$10="Абсолютные значения",ABS(N104),N104)),N104)))</x:f>
      </x:c>
      <x:c r="BR104" s="50" t="str">
        <x:f>IF(10&gt;'Настройки'!$B$3,"",IF(ISBLANK(O104),IF('Настройки'!$B$9="Нулевой спрос",0,""),IF(O104&lt;0,IF('Настройки'!$B$10="Исключить","",IF('Настройки'!$B$10="Абсолютные значения",ABS(O104),O104)),O104)))</x:f>
      </x:c>
      <x:c r="BS104" s="50" t="str">
        <x:f>IF(11&gt;'Настройки'!$B$3,"",IF(ISBLANK(P104),IF('Настройки'!$B$9="Нулевой спрос",0,""),IF(P104&lt;0,IF('Настройки'!$B$10="Исключить","",IF('Настройки'!$B$10="Абсолютные значения",ABS(P104),P104)),P104)))</x:f>
      </x:c>
      <x:c r="BT104" s="50" t="str">
        <x:f>IF(12&gt;'Настройки'!$B$3,"",IF(ISBLANK(Q104),IF('Настройки'!$B$9="Нулевой спрос",0,""),IF(Q104&lt;0,IF('Настройки'!$B$10="Исключить","",IF('Настройки'!$B$10="Абсолютные значения",ABS(Q104),Q104)),Q104)))</x:f>
      </x:c>
      <x:c r="BU104" s="50" t="str">
        <x:f>IF(13&gt;'Настройки'!$B$3,"",IF(ISBLANK(R104),IF('Настройки'!$B$9="Нулевой спрос",0,""),IF(R104&lt;0,IF('Настройки'!$B$10="Исключить","",IF('Настройки'!$B$10="Абсолютные значения",ABS(R104),R104)),R104)))</x:f>
      </x:c>
      <x:c r="BV104" s="50" t="str">
        <x:f>IF(14&gt;'Настройки'!$B$3,"",IF(ISBLANK(S104),IF('Настройки'!$B$9="Нулевой спрос",0,""),IF(S104&lt;0,IF('Настройки'!$B$10="Исключить","",IF('Настройки'!$B$10="Абсолютные значения",ABS(S104),S104)),S104)))</x:f>
      </x:c>
      <x:c r="BW104" s="50" t="str">
        <x:f>IF(15&gt;'Настройки'!$B$3,"",IF(ISBLANK(T104),IF('Настройки'!$B$9="Нулевой спрос",0,""),IF(T104&lt;0,IF('Настройки'!$B$10="Исключить","",IF('Настройки'!$B$10="Абсолютные значения",ABS(T104),T104)),T104)))</x:f>
      </x:c>
      <x:c r="BX104" s="50" t="str">
        <x:f>IF(16&gt;'Настройки'!$B$3,"",IF(ISBLANK(U104),IF('Настройки'!$B$9="Нулевой спрос",0,""),IF(U104&lt;0,IF('Настройки'!$B$10="Исключить","",IF('Настройки'!$B$10="Абсолютные значения",ABS(U104),U104)),U104)))</x:f>
      </x:c>
      <x:c r="BY104" s="50" t="str">
        <x:f>IF(17&gt;'Настройки'!$B$3,"",IF(ISBLANK(V104),IF('Настройки'!$B$9="Нулевой спрос",0,""),IF(V104&lt;0,IF('Настройки'!$B$10="Исключить","",IF('Настройки'!$B$10="Абсолютные значения",ABS(V104),V104)),V104)))</x:f>
      </x:c>
      <x:c r="BZ104" s="50" t="str">
        <x:f>IF(18&gt;'Настройки'!$B$3,"",IF(ISBLANK(W104),IF('Настройки'!$B$9="Нулевой спрос",0,""),IF(W104&lt;0,IF('Настройки'!$B$10="Исключить","",IF('Настройки'!$B$10="Абсолютные значения",ABS(W104),W104)),W104)))</x:f>
      </x:c>
      <x:c r="CA104" s="50" t="str">
        <x:f>IF(19&gt;'Настройки'!$B$3,"",IF(ISBLANK(X104),IF('Настройки'!$B$9="Нулевой спрос",0,""),IF(X104&lt;0,IF('Настройки'!$B$10="Исключить","",IF('Настройки'!$B$10="Абсолютные значения",ABS(X104),X104)),X104)))</x:f>
      </x:c>
      <x:c r="CB104" s="50" t="str">
        <x:f>IF(20&gt;'Настройки'!$B$3,"",IF(ISBLANK(Y104),IF('Настройки'!$B$9="Нулевой спрос",0,""),IF(Y104&lt;0,IF('Настройки'!$B$10="Исключить","",IF('Настройки'!$B$10="Абсолютные значения",ABS(Y104),Y104)),Y104)))</x:f>
      </x:c>
      <x:c r="CC104" s="50" t="str">
        <x:f>IF(21&gt;'Настройки'!$B$3,"",IF(ISBLANK(Z104),IF('Настройки'!$B$9="Нулевой спрос",0,""),IF(Z104&lt;0,IF('Настройки'!$B$10="Исключить","",IF('Настройки'!$B$10="Абсолютные значения",ABS(Z104),Z104)),Z104)))</x:f>
      </x:c>
      <x:c r="CD104" s="50" t="str">
        <x:f>IF(22&gt;'Настройки'!$B$3,"",IF(ISBLANK(AA104),IF('Настройки'!$B$9="Нулевой спрос",0,""),IF(AA104&lt;0,IF('Настройки'!$B$10="Исключить","",IF('Настройки'!$B$10="Абсолютные значения",ABS(AA104),AA104)),AA104)))</x:f>
      </x:c>
      <x:c r="CE104" s="50" t="str">
        <x:f>IF(23&gt;'Настройки'!$B$3,"",IF(ISBLANK(AB104),IF('Настройки'!$B$9="Нулевой спрос",0,""),IF(AB104&lt;0,IF('Настройки'!$B$10="Исключить","",IF('Настройки'!$B$10="Абсолютные значения",ABS(AB104),AB104)),AB104)))</x:f>
      </x:c>
      <x:c r="CF104" s="50" t="str">
        <x:f>IF(24&gt;'Настройки'!$B$3,"",IF(ISBLANK(AC104),IF('Настройки'!$B$9="Нулевой спрос",0,""),IF(AC104&lt;0,IF('Настройки'!$B$10="Исключить","",IF('Настройки'!$B$10="Абсолютные значения",ABS(AC104),AC104)),AC104)))</x:f>
      </x:c>
      <x:c r="CG104" s="50" t="str">
        <x:f>IF(25&gt;'Настройки'!$B$3,"",IF(ISBLANK(AD104),IF('Настройки'!$B$9="Нулевой спрос",0,""),IF(AD104&lt;0,IF('Настройки'!$B$10="Исключить","",IF('Настройки'!$B$10="Абсолютные значения",ABS(AD104),AD104)),AD104)))</x:f>
      </x:c>
      <x:c r="CH104" s="50" t="str">
        <x:f>IF(26&gt;'Настройки'!$B$3,"",IF(ISBLANK(AE104),IF('Настройки'!$B$9="Нулевой спрос",0,""),IF(AE104&lt;0,IF('Настройки'!$B$10="Исключить","",IF('Настройки'!$B$10="Абсолютные значения",ABS(AE104),AE104)),AE104)))</x:f>
      </x:c>
      <x:c r="CI104" s="50" t="str">
        <x:f>IF(27&gt;'Настройки'!$B$3,"",IF(ISBLANK(AF104),IF('Настройки'!$B$9="Нулевой спрос",0,""),IF(AF104&lt;0,IF('Настройки'!$B$10="Исключить","",IF('Настройки'!$B$10="Абсолютные значения",ABS(AF104),AF104)),AF104)))</x:f>
      </x:c>
      <x:c r="CJ104" s="50" t="str">
        <x:f>IF(28&gt;'Настройки'!$B$3,"",IF(ISBLANK(AG104),IF('Настройки'!$B$9="Нулевой спрос",0,""),IF(AG104&lt;0,IF('Настройки'!$B$10="Исключить","",IF('Настройки'!$B$10="Абсолютные значения",ABS(AG104),AG104)),AG104)))</x:f>
      </x:c>
      <x:c r="CK104" s="50" t="str">
        <x:f>IF(29&gt;'Настройки'!$B$3,"",IF(ISBLANK(AH104),IF('Настройки'!$B$9="Нулевой спрос",0,""),IF(AH104&lt;0,IF('Настройки'!$B$10="Исключить","",IF('Настройки'!$B$10="Абсолютные значения",ABS(AH104),AH104)),AH104)))</x:f>
      </x:c>
      <x:c r="CL104" s="50" t="str">
        <x:f>IF(30&gt;'Настройки'!$B$3,"",IF(ISBLANK(AI104),IF('Настройки'!$B$9="Нулевой спрос",0,""),IF(AI104&lt;0,IF('Настройки'!$B$10="Исключить","",IF('Настройки'!$B$10="Абсолютные значения",ABS(AI104),AI104)),AI104)))</x:f>
      </x:c>
      <x:c r="CM104" s="50" t="str">
        <x:f>IF(31&gt;'Настройки'!$B$3,"",IF(ISBLANK(AJ104),IF('Настройки'!$B$9="Нулевой спрос",0,""),IF(AJ104&lt;0,IF('Настройки'!$B$10="Исключить","",IF('Настройки'!$B$10="Абсолютные значения",ABS(AJ104),AJ104)),AJ104)))</x:f>
      </x:c>
      <x:c r="CN104" s="50" t="str">
        <x:f>IF(32&gt;'Настройки'!$B$3,"",IF(ISBLANK(AK104),IF('Настройки'!$B$9="Нулевой спрос",0,""),IF(AK104&lt;0,IF('Настройки'!$B$10="Исключить","",IF('Настройки'!$B$10="Абсолютные значения",ABS(AK104),AK104)),AK104)))</x:f>
      </x:c>
      <x:c r="CO104" s="50" t="str">
        <x:f>IF(33&gt;'Настройки'!$B$3,"",IF(ISBLANK(AL104),IF('Настройки'!$B$9="Нулевой спрос",0,""),IF(AL104&lt;0,IF('Настройки'!$B$10="Исключить","",IF('Настройки'!$B$10="Абсолютные значения",ABS(AL104),AL104)),AL104)))</x:f>
      </x:c>
      <x:c r="CP104" s="50" t="str">
        <x:f>IF(34&gt;'Настройки'!$B$3,"",IF(ISBLANK(AM104),IF('Настройки'!$B$9="Нулевой спрос",0,""),IF(AM104&lt;0,IF('Настройки'!$B$10="Исключить","",IF('Настройки'!$B$10="Абсолютные значения",ABS(AM104),AM104)),AM104)))</x:f>
      </x:c>
      <x:c r="CQ104" s="50" t="str">
        <x:f>IF(35&gt;'Настройки'!$B$3,"",IF(ISBLANK(AN104),IF('Настройки'!$B$9="Нулевой спрос",0,""),IF(AN104&lt;0,IF('Настройки'!$B$10="Исключить","",IF('Настройки'!$B$10="Абсолютные значения",ABS(AN104),AN104)),AN104)))</x:f>
      </x:c>
      <x:c r="CR104" s="50" t="str">
        <x:f>IF(36&gt;'Настройки'!$B$3,"",IF(ISBLANK(AO104),IF('Настройки'!$B$9="Нулевой спрос",0,""),IF(AO104&lt;0,IF('Настройки'!$B$10="Исключить","",IF('Настройки'!$B$10="Абсолютные значения",ABS(AO104),AO104)),AO104)))</x:f>
      </x:c>
      <x:c r="CS104" s="50" t="str">
        <x:f>IF(OR(1&gt;'Настройки'!$B$3,ISBLANK(BI104),BI104=0),"",BI104)</x:f>
      </x:c>
      <x:c r="CT104" s="50" t="str">
        <x:f>IF(OR(2&gt;'Настройки'!$B$3,ISBLANK(BJ104),BJ104=0),"",BJ104)</x:f>
      </x:c>
      <x:c r="CU104" s="50" t="str">
        <x:f>IF(OR(3&gt;'Настройки'!$B$3,ISBLANK(BK104),BK104=0),"",BK104)</x:f>
      </x:c>
      <x:c r="CV104" s="50" t="str">
        <x:f>IF(OR(4&gt;'Настройки'!$B$3,ISBLANK(BL104),BL104=0),"",BL104)</x:f>
      </x:c>
      <x:c r="CW104" s="50" t="str">
        <x:f>IF(OR(5&gt;'Настройки'!$B$3,ISBLANK(BM104),BM104=0),"",BM104)</x:f>
      </x:c>
      <x:c r="CX104" s="50" t="str">
        <x:f>IF(OR(6&gt;'Настройки'!$B$3,ISBLANK(BN104),BN104=0),"",BN104)</x:f>
      </x:c>
      <x:c r="CY104" s="50" t="str">
        <x:f>IF(OR(7&gt;'Настройки'!$B$3,ISBLANK(BO104),BO104=0),"",BO104)</x:f>
      </x:c>
      <x:c r="CZ104" s="50" t="str">
        <x:f>IF(OR(8&gt;'Настройки'!$B$3,ISBLANK(BP104),BP104=0),"",BP104)</x:f>
      </x:c>
      <x:c r="DA104" s="50" t="str">
        <x:f>IF(OR(9&gt;'Настройки'!$B$3,ISBLANK(BQ104),BQ104=0),"",BQ104)</x:f>
      </x:c>
      <x:c r="DB104" s="50" t="str">
        <x:f>IF(OR(10&gt;'Настройки'!$B$3,ISBLANK(BR104),BR104=0),"",BR104)</x:f>
      </x:c>
      <x:c r="DC104" s="50" t="str">
        <x:f>IF(OR(11&gt;'Настройки'!$B$3,ISBLANK(BS104),BS104=0),"",BS104)</x:f>
      </x:c>
      <x:c r="DD104" s="50" t="str">
        <x:f>IF(OR(12&gt;'Настройки'!$B$3,ISBLANK(BT104),BT104=0),"",BT104)</x:f>
      </x:c>
      <x:c r="DE104" s="50" t="str">
        <x:f>IF(OR(13&gt;'Настройки'!$B$3,ISBLANK(BU104),BU104=0),"",BU104)</x:f>
      </x:c>
      <x:c r="DF104" s="50" t="str">
        <x:f>IF(OR(14&gt;'Настройки'!$B$3,ISBLANK(BV104),BV104=0),"",BV104)</x:f>
      </x:c>
      <x:c r="DG104" s="50" t="str">
        <x:f>IF(OR(15&gt;'Настройки'!$B$3,ISBLANK(BW104),BW104=0),"",BW104)</x:f>
      </x:c>
      <x:c r="DH104" s="50" t="str">
        <x:f>IF(OR(16&gt;'Настройки'!$B$3,ISBLANK(BX104),BX104=0),"",BX104)</x:f>
      </x:c>
      <x:c r="DI104" s="50" t="str">
        <x:f>IF(OR(17&gt;'Настройки'!$B$3,ISBLANK(BY104),BY104=0),"",BY104)</x:f>
      </x:c>
      <x:c r="DJ104" s="50" t="str">
        <x:f>IF(OR(18&gt;'Настройки'!$B$3,ISBLANK(BZ104),BZ104=0),"",BZ104)</x:f>
      </x:c>
      <x:c r="DK104" s="50" t="str">
        <x:f>IF(OR(19&gt;'Настройки'!$B$3,ISBLANK(CA104),CA104=0),"",CA104)</x:f>
      </x:c>
      <x:c r="DL104" s="50" t="str">
        <x:f>IF(OR(20&gt;'Настройки'!$B$3,ISBLANK(CB104),CB104=0),"",CB104)</x:f>
      </x:c>
      <x:c r="DM104" s="50" t="str">
        <x:f>IF(OR(21&gt;'Настройки'!$B$3,ISBLANK(CC104),CC104=0),"",CC104)</x:f>
      </x:c>
      <x:c r="DN104" s="50" t="str">
        <x:f>IF(OR(22&gt;'Настройки'!$B$3,ISBLANK(CD104),CD104=0),"",CD104)</x:f>
      </x:c>
      <x:c r="DO104" s="50" t="str">
        <x:f>IF(OR(23&gt;'Настройки'!$B$3,ISBLANK(CE104),CE104=0),"",CE104)</x:f>
      </x:c>
      <x:c r="DP104" s="50" t="str">
        <x:f>IF(OR(24&gt;'Настройки'!$B$3,ISBLANK(CF104),CF104=0),"",CF104)</x:f>
      </x:c>
      <x:c r="DQ104" s="50" t="str">
        <x:f>IF(OR(25&gt;'Настройки'!$B$3,ISBLANK(CG104),CG104=0),"",CG104)</x:f>
      </x:c>
      <x:c r="DR104" s="50" t="str">
        <x:f>IF(OR(26&gt;'Настройки'!$B$3,ISBLANK(CH104),CH104=0),"",CH104)</x:f>
      </x:c>
      <x:c r="DS104" s="50" t="str">
        <x:f>IF(OR(27&gt;'Настройки'!$B$3,ISBLANK(CI104),CI104=0),"",CI104)</x:f>
      </x:c>
      <x:c r="DT104" s="50" t="str">
        <x:f>IF(OR(28&gt;'Настройки'!$B$3,ISBLANK(CJ104),CJ104=0),"",CJ104)</x:f>
      </x:c>
      <x:c r="DU104" s="50" t="str">
        <x:f>IF(OR(29&gt;'Настройки'!$B$3,ISBLANK(CK104),CK104=0),"",CK104)</x:f>
      </x:c>
      <x:c r="DV104" s="50" t="str">
        <x:f>IF(OR(30&gt;'Настройки'!$B$3,ISBLANK(CL104),CL104=0),"",CL104)</x:f>
      </x:c>
      <x:c r="DW104" s="50" t="str">
        <x:f>IF(OR(31&gt;'Настройки'!$B$3,ISBLANK(CM104),CM104=0),"",CM104)</x:f>
      </x:c>
      <x:c r="DX104" s="50" t="str">
        <x:f>IF(OR(32&gt;'Настройки'!$B$3,ISBLANK(CN104),CN104=0),"",CN104)</x:f>
      </x:c>
      <x:c r="DY104" s="50" t="str">
        <x:f>IF(OR(33&gt;'Настройки'!$B$3,ISBLANK(CO104),CO104=0),"",CO104)</x:f>
      </x:c>
      <x:c r="DZ104" s="50" t="str">
        <x:f>IF(OR(34&gt;'Настройки'!$B$3,ISBLANK(CP104),CP104=0),"",CP104)</x:f>
      </x:c>
      <x:c r="EA104" s="50" t="str">
        <x:f>IF(OR(35&gt;'Настройки'!$B$3,ISBLANK(CQ104),CQ104=0),"",CQ104)</x:f>
      </x:c>
      <x:c r="EB104" s="50" t="str">
        <x:f>IF(OR(36&gt;'Настройки'!$B$3,ISBLANK(CR104),CR104=0),"",CR104)</x:f>
      </x:c>
      <x:c r="EC104" s="50" t="str">
        <x:f>IF(A104="","",IF(OR(BB104="AZ",BB104="BZ"),10000+ROW(),IF(AZ104&gt;'Настройки'!$B$11,20000+ROW(),IF(BF104&lt;&gt;"Обычный",30000+ROW(),IF(AX104&lt;=0,40000+ROW(),"")))))</x:f>
      </x:c>
      <x:c r="ED104" s="50" t="str">
        <x:f>IF(EC104="","",COUNTIFS($EC$2:$EC$1001,"&gt;0",$EC$2:$EC$1001,"&lt;"&amp;EC104)+1)</x:f>
      </x:c>
    </x:row>
    <x:row r="105">
      <x:c r="A105" s="115"/>
      <x:c r="B105" s="115"/>
      <x:c r="C105" s="115"/>
      <x:c r="D105" s="118"/>
      <x:c r="E105" s="118"/>
      <x:c r="F105" s="118"/>
      <x:c r="G105" s="118"/>
      <x:c r="H105" s="118"/>
      <x:c r="I105" s="118"/>
      <x:c r="J105" s="118"/>
      <x:c r="K105" s="118"/>
      <x:c r="L105" s="118"/>
      <x:c r="M105" s="118"/>
      <x:c r="N105" s="118"/>
      <x:c r="O105" s="118"/>
      <x:c r="P105" s="118"/>
      <x:c r="Q105" s="118"/>
      <x:c r="R105" s="118"/>
      <x:c r="S105" s="118"/>
      <x:c r="T105" s="118"/>
      <x:c r="U105" s="118"/>
      <x:c r="V105" s="118"/>
      <x:c r="W105" s="118"/>
      <x:c r="X105" s="118"/>
      <x:c r="Y105" s="118"/>
      <x:c r="Z105" s="118"/>
      <x:c r="AA105" s="118"/>
      <x:c r="AB105" s="118"/>
      <x:c r="AC105" s="118"/>
      <x:c r="AD105" s="118"/>
      <x:c r="AE105" s="118"/>
      <x:c r="AF105" s="118"/>
      <x:c r="AG105" s="118"/>
      <x:c r="AH105" s="118"/>
      <x:c r="AI105" s="118"/>
      <x:c r="AJ105" s="118"/>
      <x:c r="AK105" s="118"/>
      <x:c r="AL105" s="118"/>
      <x:c r="AM105" s="118"/>
      <x:c r="AN105" s="118"/>
      <x:c r="AO105" s="118"/>
      <x:c r="AP105" s="115"/>
      <x:c r="AQ105" s="49" t="str">
        <x:f>IF(A105="","",COUNT(BI105:INDEX(BI105:CR105,1,'Настройки'!$B$3)))</x:f>
      </x:c>
      <x:c r="AR105" s="49" t="str">
        <x:f>IF(A105="","",SUM(BI105:INDEX(BI105:CR105,1,'Настройки'!$B$3)))</x:f>
      </x:c>
      <x:c r="AS105" s="58" t="str">
        <x:f>IF(A105="","",IF('Настройки'!$B$4="Стоимость потребления",AR105*D105,IF('Настройки'!$B$4="Количество",AR105,E105)))</x:f>
      </x:c>
      <x:c r="AT105" s="61" t="str">
        <x:f>IF(OR(A105="",AS105&lt;0,SUM($AS$2:$AS$1001)&lt;=0),"",AS105/SUM($AS$2:$AS$1001))</x:f>
      </x:c>
      <x:c r="AU105" s="61" t="str">
        <x:f>IF(OR(A105="",AS105&lt;0,SUM($AS$2:$AS$1001)&lt;=0),"",SUMIFS($AS$2:$AS$1001,$AS$2:$AS$1001,"&gt;"&amp;AS105)/SUM($AS$2:$AS$1001))</x:f>
      </x:c>
      <x:c r="AV105" s="61" t="str">
        <x:f>IF(OR(A105="",AS105&lt;0,SUM($AS$2:$AS$1001)&lt;=0),"",SUMIFS($AS$2:$AS$1001,$AS$2:$AS$1001,"&gt;="&amp;AS105)/SUM($AS$2:$AS$1001))</x:f>
      </x:c>
      <x:c r="AW105" s="49" t="str">
        <x:f>IF(A105="","",IF(SUM($AS$2:$AS$1001)&lt;=0,"Не определён",IF(AS105&lt;0,"Исключение",IF(AU105&lt;'Настройки'!$B$5,"A",IF(AU105&lt;'Настройки'!$B$6,"B","C")))))</x:f>
      </x:c>
      <x:c r="AX105" s="58" t="str">
        <x:f>IF(A105="","",IF(AQ105=0,"",AVERAGE(BI105:INDEX(BI105:CR105,1,'Настройки'!$B$3))))</x:f>
      </x:c>
      <x:c r="AY105" s="58" t="str">
        <x:f>IF(OR(A105="",AQ105=0),"",STDEVP(BI105:INDEX(BI105:CR105,1,'Настройки'!$B$3)))</x:f>
      </x:c>
      <x:c r="AZ105" s="61" t="str">
        <x:f>IF(OR(A105="",AQ105&lt;'Настройки'!$B$12,AX105&lt;=0,AND('Настройки'!$B$10="Блокировать",COUNTIF(F105:INDEX(F105:AO105,1,'Настройки'!$B$3),"&lt;0")&gt;0)),"",AY105/ABS(AX105))</x:f>
      </x:c>
      <x:c r="BA105" s="49" t="str">
        <x:f>IF(A105="","",IF(AND('Настройки'!$B$10="Блокировать",COUNTIF(F105:INDEX(F105:AO105,1,'Настройки'!$B$3),"&lt;0")&gt;0),"Не определён",IF(AQ105&lt;'Настройки'!$B$12,"Не определён",IF(AX105=0,"Нет спроса",IF(AX105&lt;0,"Не определён",IF(AZ105&lt;='Настройки'!$B$7,"X",IF(AZ105&lt;='Настройки'!$B$8,"Y","Z")))))))</x:f>
      </x:c>
      <x:c r="BB105" s="49" t="str">
        <x:f>IF(OR(A105="",LEN(AW105)&lt;&gt;1,LEN(BA105)&lt;&gt;1),"",AW105&amp;BA105)</x:f>
      </x:c>
      <x:c r="BC105" s="61" t="str">
        <x:f>IF(OR(A105="",AQ105=0),"",(COUNT(BI105:INDEX(BI105:CR105,1,'Настройки'!$B$3))-COUNT(CS105:INDEX(CS105:EB105,1,'Настройки'!$B$3)))/AQ105)</x:f>
      </x:c>
      <x:c r="BD105" s="64" t="str">
        <x:f>IF(OR(A105="",COUNT(CS105:INDEX(CS105:EB105,1,'Настройки'!$B$3))=0),"",AQ105/COUNT(CS105:INDEX(CS105:EB105,1,'Настройки'!$B$3)))</x:f>
      </x:c>
      <x:c r="BE105" s="64" t="str">
        <x:f>IF(OR(A105="",COUNT(CS105:INDEX(CS105:EB105,1,'Настройки'!$B$3))=0),"",IF(AVERAGE(CS105:INDEX(CS105:EB105,1,'Настройки'!$B$3))=0,"",(STDEVP(CS105:INDEX(CS105:EB105,1,'Настройки'!$B$3))/ABS(AVERAGE(CS105:INDEX(CS105:EB105,1,'Настройки'!$B$3))))^2))</x:f>
      </x:c>
      <x:c r="BF105" s="49" t="str">
        <x:f>IF(A105="","",IF(AQ105&lt;3,"Недостаточно",IF(AQ105&lt;6,"Предварительный","Обычный")))</x:f>
      </x:c>
      <x:c r="BG105" s="49" t="str">
        <x:f>IF(A105="","",IF(COUNTIF(F105:INDEX(F105:AO105,1,'Настройки'!$B$3),"&lt;0")&gt;0,IF('Настройки'!$B$10="Блокировать","Отрицательный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"),"")&amp;IF(AQ105&lt;3,"Недостаточно истории. ",IF(AQ105&lt;6,"Предварительная классификация. ",""))&amp;IF(AX105=0,"Нет спроса за горизонт. ","")&amp;IF(AZ105&gt;'Настройки'!$B$11,"Экстремальная вариативность. ",""))</x:f>
      </x:c>
      <x:c r="BH105" s="49" t="str">
        <x:f>IF(A105="","",IFERROR(VLOOKUP(BB105,'Настройки'!$D$3:$E$11,2,FALSE),"Сначала проверьте исходные данные и историю спроса.")&amp;" Уточните срок поставки, MOQ и критичность.")</x:f>
      </x:c>
      <x:c r="BI105" s="50" t="str">
        <x:f>IF(1&gt;'Настройки'!$B$3,"",IF(ISBLANK(F105),IF('Настройки'!$B$9="Нулевой спрос",0,""),IF(F105&lt;0,IF('Настройки'!$B$10="Исключить","",IF('Настройки'!$B$10="Абсолютные значения",ABS(F105),F105)),F105)))</x:f>
      </x:c>
      <x:c r="BJ105" s="50" t="str">
        <x:f>IF(2&gt;'Настройки'!$B$3,"",IF(ISBLANK(G105),IF('Настройки'!$B$9="Нулевой спрос",0,""),IF(G105&lt;0,IF('Настройки'!$B$10="Исключить","",IF('Настройки'!$B$10="Абсолютные значения",ABS(G105),G105)),G105)))</x:f>
      </x:c>
      <x:c r="BK105" s="50" t="str">
        <x:f>IF(3&gt;'Настройки'!$B$3,"",IF(ISBLANK(H105),IF('Настройки'!$B$9="Нулевой спрос",0,""),IF(H105&lt;0,IF('Настройки'!$B$10="Исключить","",IF('Настройки'!$B$10="Абсолютные значения",ABS(H105),H105)),H105)))</x:f>
      </x:c>
      <x:c r="BL105" s="50" t="str">
        <x:f>IF(4&gt;'Настройки'!$B$3,"",IF(ISBLANK(I105),IF('Настройки'!$B$9="Нулевой спрос",0,""),IF(I105&lt;0,IF('Настройки'!$B$10="Исключить","",IF('Настройки'!$B$10="Абсолютные значения",ABS(I105),I105)),I105)))</x:f>
      </x:c>
      <x:c r="BM105" s="50" t="str">
        <x:f>IF(5&gt;'Настройки'!$B$3,"",IF(ISBLANK(J105),IF('Настройки'!$B$9="Нулевой спрос",0,""),IF(J105&lt;0,IF('Настройки'!$B$10="Исключить","",IF('Настройки'!$B$10="Абсолютные значения",ABS(J105),J105)),J105)))</x:f>
      </x:c>
      <x:c r="BN105" s="50" t="str">
        <x:f>IF(6&gt;'Настройки'!$B$3,"",IF(ISBLANK(K105),IF('Настройки'!$B$9="Нулевой спрос",0,""),IF(K105&lt;0,IF('Настройки'!$B$10="Исключить","",IF('Настройки'!$B$10="Абсолютные значения",ABS(K105),K105)),K105)))</x:f>
      </x:c>
      <x:c r="BO105" s="50" t="str">
        <x:f>IF(7&gt;'Настройки'!$B$3,"",IF(ISBLANK(L105),IF('Настройки'!$B$9="Нулевой спрос",0,""),IF(L105&lt;0,IF('Настройки'!$B$10="Исключить","",IF('Настройки'!$B$10="Абсолютные значения",ABS(L105),L105)),L105)))</x:f>
      </x:c>
      <x:c r="BP105" s="50" t="str">
        <x:f>IF(8&gt;'Настройки'!$B$3,"",IF(ISBLANK(M105),IF('Настройки'!$B$9="Нулевой спрос",0,""),IF(M105&lt;0,IF('Настройки'!$B$10="Исключить","",IF('Настройки'!$B$10="Абсолютные значения",ABS(M105),M105)),M105)))</x:f>
      </x:c>
      <x:c r="BQ105" s="50" t="str">
        <x:f>IF(9&gt;'Настройки'!$B$3,"",IF(ISBLANK(N105),IF('Настройки'!$B$9="Нулевой спрос",0,""),IF(N105&lt;0,IF('Настройки'!$B$10="Исключить","",IF('Настройки'!$B$10="Абсолютные значения",ABS(N105),N105)),N105)))</x:f>
      </x:c>
      <x:c r="BR105" s="50" t="str">
        <x:f>IF(10&gt;'Настройки'!$B$3,"",IF(ISBLANK(O105),IF('Настройки'!$B$9="Нулевой спрос",0,""),IF(O105&lt;0,IF('Настройки'!$B$10="Исключить","",IF('Настройки'!$B$10="Абсолютные значения",ABS(O105),O105)),O105)))</x:f>
      </x:c>
      <x:c r="BS105" s="50" t="str">
        <x:f>IF(11&gt;'Настройки'!$B$3,"",IF(ISBLANK(P105),IF('Настройки'!$B$9="Нулевой спрос",0,""),IF(P105&lt;0,IF('Настройки'!$B$10="Исключить","",IF('Настройки'!$B$10="Абсолютные значения",ABS(P105),P105)),P105)))</x:f>
      </x:c>
      <x:c r="BT105" s="50" t="str">
        <x:f>IF(12&gt;'Настройки'!$B$3,"",IF(ISBLANK(Q105),IF('Настройки'!$B$9="Нулевой спрос",0,""),IF(Q105&lt;0,IF('Настройки'!$B$10="Исключить","",IF('Настройки'!$B$10="Абсолютные значения",ABS(Q105),Q105)),Q105)))</x:f>
      </x:c>
      <x:c r="BU105" s="50" t="str">
        <x:f>IF(13&gt;'Настройки'!$B$3,"",IF(ISBLANK(R105),IF('Настройки'!$B$9="Нулевой спрос",0,""),IF(R105&lt;0,IF('Настройки'!$B$10="Исключить","",IF('Настройки'!$B$10="Абсолютные значения",ABS(R105),R105)),R105)))</x:f>
      </x:c>
      <x:c r="BV105" s="50" t="str">
        <x:f>IF(14&gt;'Настройки'!$B$3,"",IF(ISBLANK(S105),IF('Настройки'!$B$9="Нулевой спрос",0,""),IF(S105&lt;0,IF('Настройки'!$B$10="Исключить","",IF('Настройки'!$B$10="Абсолютные значения",ABS(S105),S105)),S105)))</x:f>
      </x:c>
      <x:c r="BW105" s="50" t="str">
        <x:f>IF(15&gt;'Настройки'!$B$3,"",IF(ISBLANK(T105),IF('Настройки'!$B$9="Нулевой спрос",0,""),IF(T105&lt;0,IF('Настройки'!$B$10="Исключить","",IF('Настройки'!$B$10="Абсолютные значения",ABS(T105),T105)),T105)))</x:f>
      </x:c>
      <x:c r="BX105" s="50" t="str">
        <x:f>IF(16&gt;'Настройки'!$B$3,"",IF(ISBLANK(U105),IF('Настройки'!$B$9="Нулевой спрос",0,""),IF(U105&lt;0,IF('Настройки'!$B$10="Исключить","",IF('Настройки'!$B$10="Абсолютные значения",ABS(U105),U105)),U105)))</x:f>
      </x:c>
      <x:c r="BY105" s="50" t="str">
        <x:f>IF(17&gt;'Настройки'!$B$3,"",IF(ISBLANK(V105),IF('Настройки'!$B$9="Нулевой спрос",0,""),IF(V105&lt;0,IF('Настройки'!$B$10="Исключить","",IF('Настройки'!$B$10="Абсолютные значения",ABS(V105),V105)),V105)))</x:f>
      </x:c>
      <x:c r="BZ105" s="50" t="str">
        <x:f>IF(18&gt;'Настройки'!$B$3,"",IF(ISBLANK(W105),IF('Настройки'!$B$9="Нулевой спрос",0,""),IF(W105&lt;0,IF('Настройки'!$B$10="Исключить","",IF('Настройки'!$B$10="Абсолютные значения",ABS(W105),W105)),W105)))</x:f>
      </x:c>
      <x:c r="CA105" s="50" t="str">
        <x:f>IF(19&gt;'Настройки'!$B$3,"",IF(ISBLANK(X105),IF('Настройки'!$B$9="Нулевой спрос",0,""),IF(X105&lt;0,IF('Настройки'!$B$10="Исключить","",IF('Настройки'!$B$10="Абсолютные значения",ABS(X105),X105)),X105)))</x:f>
      </x:c>
      <x:c r="CB105" s="50" t="str">
        <x:f>IF(20&gt;'Настройки'!$B$3,"",IF(ISBLANK(Y105),IF('Настройки'!$B$9="Нулевой спрос",0,""),IF(Y105&lt;0,IF('Настройки'!$B$10="Исключить","",IF('Настройки'!$B$10="Абсолютные значения",ABS(Y105),Y105)),Y105)))</x:f>
      </x:c>
      <x:c r="CC105" s="50" t="str">
        <x:f>IF(21&gt;'Настройки'!$B$3,"",IF(ISBLANK(Z105),IF('Настройки'!$B$9="Нулевой спрос",0,""),IF(Z105&lt;0,IF('Настройки'!$B$10="Исключить","",IF('Настройки'!$B$10="Абсолютные значения",ABS(Z105),Z105)),Z105)))</x:f>
      </x:c>
      <x:c r="CD105" s="50" t="str">
        <x:f>IF(22&gt;'Настройки'!$B$3,"",IF(ISBLANK(AA105),IF('Настройки'!$B$9="Нулевой спрос",0,""),IF(AA105&lt;0,IF('Настройки'!$B$10="Исключить","",IF('Настройки'!$B$10="Абсолютные значения",ABS(AA105),AA105)),AA105)))</x:f>
      </x:c>
      <x:c r="CE105" s="50" t="str">
        <x:f>IF(23&gt;'Настройки'!$B$3,"",IF(ISBLANK(AB105),IF('Настройки'!$B$9="Нулевой спрос",0,""),IF(AB105&lt;0,IF('Настройки'!$B$10="Исключить","",IF('Настройки'!$B$10="Абсолютные значения",ABS(AB105),AB105)),AB105)))</x:f>
      </x:c>
      <x:c r="CF105" s="50" t="str">
        <x:f>IF(24&gt;'Настройки'!$B$3,"",IF(ISBLANK(AC105),IF('Настройки'!$B$9="Нулевой спрос",0,""),IF(AC105&lt;0,IF('Настройки'!$B$10="Исключить","",IF('Настройки'!$B$10="Абсолютные значения",ABS(AC105),AC105)),AC105)))</x:f>
      </x:c>
      <x:c r="CG105" s="50" t="str">
        <x:f>IF(25&gt;'Настройки'!$B$3,"",IF(ISBLANK(AD105),IF('Настройки'!$B$9="Нулевой спрос",0,""),IF(AD105&lt;0,IF('Настройки'!$B$10="Исключить","",IF('Настройки'!$B$10="Абсолютные значения",ABS(AD105),AD105)),AD105)))</x:f>
      </x:c>
      <x:c r="CH105" s="50" t="str">
        <x:f>IF(26&gt;'Настройки'!$B$3,"",IF(ISBLANK(AE105),IF('Настройки'!$B$9="Нулевой спрос",0,""),IF(AE105&lt;0,IF('Настройки'!$B$10="Исключить","",IF('Настройки'!$B$10="Абсолютные значения",ABS(AE105),AE105)),AE105)))</x:f>
      </x:c>
      <x:c r="CI105" s="50" t="str">
        <x:f>IF(27&gt;'Настройки'!$B$3,"",IF(ISBLANK(AF105),IF('Настройки'!$B$9="Нулевой спрос",0,""),IF(AF105&lt;0,IF('Настройки'!$B$10="Исключить","",IF('Настройки'!$B$10="Абсолютные значения",ABS(AF105),AF105)),AF105)))</x:f>
      </x:c>
      <x:c r="CJ105" s="50" t="str">
        <x:f>IF(28&gt;'Настройки'!$B$3,"",IF(ISBLANK(AG105),IF('Настройки'!$B$9="Нулевой спрос",0,""),IF(AG105&lt;0,IF('Настройки'!$B$10="Исключить","",IF('Настройки'!$B$10="Абсолютные значения",ABS(AG105),AG105)),AG105)))</x:f>
      </x:c>
      <x:c r="CK105" s="50" t="str">
        <x:f>IF(29&gt;'Настройки'!$B$3,"",IF(ISBLANK(AH105),IF('Настройки'!$B$9="Нулевой спрос",0,""),IF(AH105&lt;0,IF('Настройки'!$B$10="Исключить","",IF('Настройки'!$B$10="Абсолютные значения",ABS(AH105),AH105)),AH105)))</x:f>
      </x:c>
      <x:c r="CL105" s="50" t="str">
        <x:f>IF(30&gt;'Настройки'!$B$3,"",IF(ISBLANK(AI105),IF('Настройки'!$B$9="Нулевой спрос",0,""),IF(AI105&lt;0,IF('Настройки'!$B$10="Исключить","",IF('Настройки'!$B$10="Абсолютные значения",ABS(AI105),AI105)),AI105)))</x:f>
      </x:c>
      <x:c r="CM105" s="50" t="str">
        <x:f>IF(31&gt;'Настройки'!$B$3,"",IF(ISBLANK(AJ105),IF('Настройки'!$B$9="Нулевой спрос",0,""),IF(AJ105&lt;0,IF('Настройки'!$B$10="Исключить","",IF('Настройки'!$B$10="Абсолютные значения",ABS(AJ105),AJ105)),AJ105)))</x:f>
      </x:c>
      <x:c r="CN105" s="50" t="str">
        <x:f>IF(32&gt;'Настройки'!$B$3,"",IF(ISBLANK(AK105),IF('Настройки'!$B$9="Нулевой спрос",0,""),IF(AK105&lt;0,IF('Настройки'!$B$10="Исключить","",IF('Настройки'!$B$10="Абсолютные значения",ABS(AK105),AK105)),AK105)))</x:f>
      </x:c>
      <x:c r="CO105" s="50" t="str">
        <x:f>IF(33&gt;'Настройки'!$B$3,"",IF(ISBLANK(AL105),IF('Настройки'!$B$9="Нулевой спрос",0,""),IF(AL105&lt;0,IF('Настройки'!$B$10="Исключить","",IF('Настройки'!$B$10="Абсолютные значения",ABS(AL105),AL105)),AL105)))</x:f>
      </x:c>
      <x:c r="CP105" s="50" t="str">
        <x:f>IF(34&gt;'Настройки'!$B$3,"",IF(ISBLANK(AM105),IF('Настройки'!$B$9="Нулевой спрос",0,""),IF(AM105&lt;0,IF('Настройки'!$B$10="Исключить","",IF('Настройки'!$B$10="Абсолютные значения",ABS(AM105),AM105)),AM105)))</x:f>
      </x:c>
      <x:c r="CQ105" s="50" t="str">
        <x:f>IF(35&gt;'Настройки'!$B$3,"",IF(ISBLANK(AN105),IF('Настройки'!$B$9="Нулевой спрос",0,""),IF(AN105&lt;0,IF('Настройки'!$B$10="Исключить","",IF('Настройки'!$B$10="Абсолютные значения",ABS(AN105),AN105)),AN105)))</x:f>
      </x:c>
      <x:c r="CR105" s="50" t="str">
        <x:f>IF(36&gt;'Настройки'!$B$3,"",IF(ISBLANK(AO105),IF('Настройки'!$B$9="Нулевой спрос",0,""),IF(AO105&lt;0,IF('Настройки'!$B$10="Исключить","",IF('Настройки'!$B$10="Абсолютные значения",ABS(AO105),AO105)),AO105)))</x:f>
      </x:c>
      <x:c r="CS105" s="50" t="str">
        <x:f>IF(OR(1&gt;'Настройки'!$B$3,ISBLANK(BI105),BI105=0),"",BI105)</x:f>
      </x:c>
      <x:c r="CT105" s="50" t="str">
        <x:f>IF(OR(2&gt;'Настройки'!$B$3,ISBLANK(BJ105),BJ105=0),"",BJ105)</x:f>
      </x:c>
      <x:c r="CU105" s="50" t="str">
        <x:f>IF(OR(3&gt;'Настройки'!$B$3,ISBLANK(BK105),BK105=0),"",BK105)</x:f>
      </x:c>
      <x:c r="CV105" s="50" t="str">
        <x:f>IF(OR(4&gt;'Настройки'!$B$3,ISBLANK(BL105),BL105=0),"",BL105)</x:f>
      </x:c>
      <x:c r="CW105" s="50" t="str">
        <x:f>IF(OR(5&gt;'Настройки'!$B$3,ISBLANK(BM105),BM105=0),"",BM105)</x:f>
      </x:c>
      <x:c r="CX105" s="50" t="str">
        <x:f>IF(OR(6&gt;'Настройки'!$B$3,ISBLANK(BN105),BN105=0),"",BN105)</x:f>
      </x:c>
      <x:c r="CY105" s="50" t="str">
        <x:f>IF(OR(7&gt;'Настройки'!$B$3,ISBLANK(BO105),BO105=0),"",BO105)</x:f>
      </x:c>
      <x:c r="CZ105" s="50" t="str">
        <x:f>IF(OR(8&gt;'Настройки'!$B$3,ISBLANK(BP105),BP105=0),"",BP105)</x:f>
      </x:c>
      <x:c r="DA105" s="50" t="str">
        <x:f>IF(OR(9&gt;'Настройки'!$B$3,ISBLANK(BQ105),BQ105=0),"",BQ105)</x:f>
      </x:c>
      <x:c r="DB105" s="50" t="str">
        <x:f>IF(OR(10&gt;'Настройки'!$B$3,ISBLANK(BR105),BR105=0),"",BR105)</x:f>
      </x:c>
      <x:c r="DC105" s="50" t="str">
        <x:f>IF(OR(11&gt;'Настройки'!$B$3,ISBLANK(BS105),BS105=0),"",BS105)</x:f>
      </x:c>
      <x:c r="DD105" s="50" t="str">
        <x:f>IF(OR(12&gt;'Настройки'!$B$3,ISBLANK(BT105),BT105=0),"",BT105)</x:f>
      </x:c>
      <x:c r="DE105" s="50" t="str">
        <x:f>IF(OR(13&gt;'Настройки'!$B$3,ISBLANK(BU105),BU105=0),"",BU105)</x:f>
      </x:c>
      <x:c r="DF105" s="50" t="str">
        <x:f>IF(OR(14&gt;'Настройки'!$B$3,ISBLANK(BV105),BV105=0),"",BV105)</x:f>
      </x:c>
      <x:c r="DG105" s="50" t="str">
        <x:f>IF(OR(15&gt;'Настройки'!$B$3,ISBLANK(BW105),BW105=0),"",BW105)</x:f>
      </x:c>
      <x:c r="DH105" s="50" t="str">
        <x:f>IF(OR(16&gt;'Настройки'!$B$3,ISBLANK(BX105),BX105=0),"",BX105)</x:f>
      </x:c>
      <x:c r="DI105" s="50" t="str">
        <x:f>IF(OR(17&gt;'Настройки'!$B$3,ISBLANK(BY105),BY105=0),"",BY105)</x:f>
      </x:c>
      <x:c r="DJ105" s="50" t="str">
        <x:f>IF(OR(18&gt;'Настройки'!$B$3,ISBLANK(BZ105),BZ105=0),"",BZ105)</x:f>
      </x:c>
      <x:c r="DK105" s="50" t="str">
        <x:f>IF(OR(19&gt;'Настройки'!$B$3,ISBLANK(CA105),CA105=0),"",CA105)</x:f>
      </x:c>
      <x:c r="DL105" s="50" t="str">
        <x:f>IF(OR(20&gt;'Настройки'!$B$3,ISBLANK(CB105),CB105=0),"",CB105)</x:f>
      </x:c>
      <x:c r="DM105" s="50" t="str">
        <x:f>IF(OR(21&gt;'Настройки'!$B$3,ISBLANK(CC105),CC105=0),"",CC105)</x:f>
      </x:c>
      <x:c r="DN105" s="50" t="str">
        <x:f>IF(OR(22&gt;'Настройки'!$B$3,ISBLANK(CD105),CD105=0),"",CD105)</x:f>
      </x:c>
      <x:c r="DO105" s="50" t="str">
        <x:f>IF(OR(23&gt;'Настройки'!$B$3,ISBLANK(CE105),CE105=0),"",CE105)</x:f>
      </x:c>
      <x:c r="DP105" s="50" t="str">
        <x:f>IF(OR(24&gt;'Настройки'!$B$3,ISBLANK(CF105),CF105=0),"",CF105)</x:f>
      </x:c>
      <x:c r="DQ105" s="50" t="str">
        <x:f>IF(OR(25&gt;'Настройки'!$B$3,ISBLANK(CG105),CG105=0),"",CG105)</x:f>
      </x:c>
      <x:c r="DR105" s="50" t="str">
        <x:f>IF(OR(26&gt;'Настройки'!$B$3,ISBLANK(CH105),CH105=0),"",CH105)</x:f>
      </x:c>
      <x:c r="DS105" s="50" t="str">
        <x:f>IF(OR(27&gt;'Настройки'!$B$3,ISBLANK(CI105),CI105=0),"",CI105)</x:f>
      </x:c>
      <x:c r="DT105" s="50" t="str">
        <x:f>IF(OR(28&gt;'Настройки'!$B$3,ISBLANK(CJ105),CJ105=0),"",CJ105)</x:f>
      </x:c>
      <x:c r="DU105" s="50" t="str">
        <x:f>IF(OR(29&gt;'Настройки'!$B$3,ISBLANK(CK105),CK105=0),"",CK105)</x:f>
      </x:c>
      <x:c r="DV105" s="50" t="str">
        <x:f>IF(OR(30&gt;'Настройки'!$B$3,ISBLANK(CL105),CL105=0),"",CL105)</x:f>
      </x:c>
      <x:c r="DW105" s="50" t="str">
        <x:f>IF(OR(31&gt;'Настройки'!$B$3,ISBLANK(CM105),CM105=0),"",CM105)</x:f>
      </x:c>
      <x:c r="DX105" s="50" t="str">
        <x:f>IF(OR(32&gt;'Настройки'!$B$3,ISBLANK(CN105),CN105=0),"",CN105)</x:f>
      </x:c>
      <x:c r="DY105" s="50" t="str">
        <x:f>IF(OR(33&gt;'Настройки'!$B$3,ISBLANK(CO105),CO105=0),"",CO105)</x:f>
      </x:c>
      <x:c r="DZ105" s="50" t="str">
        <x:f>IF(OR(34&gt;'Настройки'!$B$3,ISBLANK(CP105),CP105=0),"",CP105)</x:f>
      </x:c>
      <x:c r="EA105" s="50" t="str">
        <x:f>IF(OR(35&gt;'Настройки'!$B$3,ISBLANK(CQ105),CQ105=0),"",CQ105)</x:f>
      </x:c>
      <x:c r="EB105" s="50" t="str">
        <x:f>IF(OR(36&gt;'Настройки'!$B$3,ISBLANK(CR105),CR105=0),"",CR105)</x:f>
      </x:c>
      <x:c r="EC105" s="50" t="str">
        <x:f>IF(A105="","",IF(OR(BB105="AZ",BB105="BZ"),10000+ROW(),IF(AZ105&gt;'Настройки'!$B$11,20000+ROW(),IF(BF105&lt;&gt;"Обычный",30000+ROW(),IF(AX105&lt;=0,40000+ROW(),"")))))</x:f>
      </x:c>
      <x:c r="ED105" s="50" t="str">
        <x:f>IF(EC105="","",COUNTIFS($EC$2:$EC$1001,"&gt;0",$EC$2:$EC$1001,"&lt;"&amp;EC105)+1)</x:f>
      </x:c>
    </x:row>
    <x:row r="106">
      <x:c r="A106" s="115"/>
      <x:c r="B106" s="115"/>
      <x:c r="C106" s="115"/>
      <x:c r="D106" s="118"/>
      <x:c r="E106" s="118"/>
      <x:c r="F106" s="118"/>
      <x:c r="G106" s="118"/>
      <x:c r="H106" s="118"/>
      <x:c r="I106" s="118"/>
      <x:c r="J106" s="118"/>
      <x:c r="K106" s="118"/>
      <x:c r="L106" s="118"/>
      <x:c r="M106" s="118"/>
      <x:c r="N106" s="118"/>
      <x:c r="O106" s="118"/>
      <x:c r="P106" s="118"/>
      <x:c r="Q106" s="118"/>
      <x:c r="R106" s="118"/>
      <x:c r="S106" s="118"/>
      <x:c r="T106" s="118"/>
      <x:c r="U106" s="118"/>
      <x:c r="V106" s="118"/>
      <x:c r="W106" s="118"/>
      <x:c r="X106" s="118"/>
      <x:c r="Y106" s="118"/>
      <x:c r="Z106" s="118"/>
      <x:c r="AA106" s="118"/>
      <x:c r="AB106" s="118"/>
      <x:c r="AC106" s="118"/>
      <x:c r="AD106" s="118"/>
      <x:c r="AE106" s="118"/>
      <x:c r="AF106" s="118"/>
      <x:c r="AG106" s="118"/>
      <x:c r="AH106" s="118"/>
      <x:c r="AI106" s="118"/>
      <x:c r="AJ106" s="118"/>
      <x:c r="AK106" s="118"/>
      <x:c r="AL106" s="118"/>
      <x:c r="AM106" s="118"/>
      <x:c r="AN106" s="118"/>
      <x:c r="AO106" s="118"/>
      <x:c r="AP106" s="115"/>
      <x:c r="AQ106" s="49" t="str">
        <x:f>IF(A106="","",COUNT(BI106:INDEX(BI106:CR106,1,'Настройки'!$B$3)))</x:f>
      </x:c>
      <x:c r="AR106" s="49" t="str">
        <x:f>IF(A106="","",SUM(BI106:INDEX(BI106:CR106,1,'Настройки'!$B$3)))</x:f>
      </x:c>
      <x:c r="AS106" s="58" t="str">
        <x:f>IF(A106="","",IF('Настройки'!$B$4="Стоимость потребления",AR106*D106,IF('Настройки'!$B$4="Количество",AR106,E106)))</x:f>
      </x:c>
      <x:c r="AT106" s="61" t="str">
        <x:f>IF(OR(A106="",AS106&lt;0,SUM($AS$2:$AS$1001)&lt;=0),"",AS106/SUM($AS$2:$AS$1001))</x:f>
      </x:c>
      <x:c r="AU106" s="61" t="str">
        <x:f>IF(OR(A106="",AS106&lt;0,SUM($AS$2:$AS$1001)&lt;=0),"",SUMIFS($AS$2:$AS$1001,$AS$2:$AS$1001,"&gt;"&amp;AS106)/SUM($AS$2:$AS$1001))</x:f>
      </x:c>
      <x:c r="AV106" s="61" t="str">
        <x:f>IF(OR(A106="",AS106&lt;0,SUM($AS$2:$AS$1001)&lt;=0),"",SUMIFS($AS$2:$AS$1001,$AS$2:$AS$1001,"&gt;="&amp;AS106)/SUM($AS$2:$AS$1001))</x:f>
      </x:c>
      <x:c r="AW106" s="49" t="str">
        <x:f>IF(A106="","",IF(SUM($AS$2:$AS$1001)&lt;=0,"Не определён",IF(AS106&lt;0,"Исключение",IF(AU106&lt;'Настройки'!$B$5,"A",IF(AU106&lt;'Настройки'!$B$6,"B","C")))))</x:f>
      </x:c>
      <x:c r="AX106" s="58" t="str">
        <x:f>IF(A106="","",IF(AQ106=0,"",AVERAGE(BI106:INDEX(BI106:CR106,1,'Настройки'!$B$3))))</x:f>
      </x:c>
      <x:c r="AY106" s="58" t="str">
        <x:f>IF(OR(A106="",AQ106=0),"",STDEVP(BI106:INDEX(BI106:CR106,1,'Настройки'!$B$3)))</x:f>
      </x:c>
      <x:c r="AZ106" s="61" t="str">
        <x:f>IF(OR(A106="",AQ106&lt;'Настройки'!$B$12,AX106&lt;=0,AND('Настройки'!$B$10="Блокировать",COUNTIF(F106:INDEX(F106:AO106,1,'Настройки'!$B$3),"&lt;0")&gt;0)),"",AY106/ABS(AX106))</x:f>
      </x:c>
      <x:c r="BA106" s="49" t="str">
        <x:f>IF(A106="","",IF(AND('Настройки'!$B$10="Блокировать",COUNTIF(F106:INDEX(F106:AO106,1,'Настройки'!$B$3),"&lt;0")&gt;0),"Не определён",IF(AQ106&lt;'Настройки'!$B$12,"Не определён",IF(AX106=0,"Нет спроса",IF(AX106&lt;0,"Не определён",IF(AZ106&lt;='Настройки'!$B$7,"X",IF(AZ106&lt;='Настройки'!$B$8,"Y","Z")))))))</x:f>
      </x:c>
      <x:c r="BB106" s="49" t="str">
        <x:f>IF(OR(A106="",LEN(AW106)&lt;&gt;1,LEN(BA106)&lt;&gt;1),"",AW106&amp;BA106)</x:f>
      </x:c>
      <x:c r="BC106" s="61" t="str">
        <x:f>IF(OR(A106="",AQ106=0),"",(COUNT(BI106:INDEX(BI106:CR106,1,'Настройки'!$B$3))-COUNT(CS106:INDEX(CS106:EB106,1,'Настройки'!$B$3)))/AQ106)</x:f>
      </x:c>
      <x:c r="BD106" s="64" t="str">
        <x:f>IF(OR(A106="",COUNT(CS106:INDEX(CS106:EB106,1,'Настройки'!$B$3))=0),"",AQ106/COUNT(CS106:INDEX(CS106:EB106,1,'Настройки'!$B$3)))</x:f>
      </x:c>
      <x:c r="BE106" s="64" t="str">
        <x:f>IF(OR(A106="",COUNT(CS106:INDEX(CS106:EB106,1,'Настройки'!$B$3))=0),"",IF(AVERAGE(CS106:INDEX(CS106:EB106,1,'Настройки'!$B$3))=0,"",(STDEVP(CS106:INDEX(CS106:EB106,1,'Настройки'!$B$3))/ABS(AVERAGE(CS106:INDEX(CS106:EB106,1,'Настройки'!$B$3))))^2))</x:f>
      </x:c>
      <x:c r="BF106" s="49" t="str">
        <x:f>IF(A106="","",IF(AQ106&lt;3,"Недостаточно",IF(AQ106&lt;6,"Предварительный","Обычный")))</x:f>
      </x:c>
      <x:c r="BG106" s="49" t="str">
        <x:f>IF(A106="","",IF(COUNTIF(F106:INDEX(F106:AO106,1,'Настройки'!$B$3),"&lt;0")&gt;0,IF('Настройки'!$B$10="Блокировать","Отрицательный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"),"")&amp;IF(AQ106&lt;3,"Недостаточно истории. ",IF(AQ106&lt;6,"Предварительная классификация. ",""))&amp;IF(AX106=0,"Нет спроса за горизонт. ","")&amp;IF(AZ106&gt;'Настройки'!$B$11,"Экстремальная вариативность. ",""))</x:f>
      </x:c>
      <x:c r="BH106" s="49" t="str">
        <x:f>IF(A106="","",IFERROR(VLOOKUP(BB106,'Настройки'!$D$3:$E$11,2,FALSE),"Сначала проверьте исходные данные и историю спроса.")&amp;" Уточните срок поставки, MOQ и критичность.")</x:f>
      </x:c>
      <x:c r="BI106" s="50" t="str">
        <x:f>IF(1&gt;'Настройки'!$B$3,"",IF(ISBLANK(F106),IF('Настройки'!$B$9="Нулевой спрос",0,""),IF(F106&lt;0,IF('Настройки'!$B$10="Исключить","",IF('Настройки'!$B$10="Абсолютные значения",ABS(F106),F106)),F106)))</x:f>
      </x:c>
      <x:c r="BJ106" s="50" t="str">
        <x:f>IF(2&gt;'Настройки'!$B$3,"",IF(ISBLANK(G106),IF('Настройки'!$B$9="Нулевой спрос",0,""),IF(G106&lt;0,IF('Настройки'!$B$10="Исключить","",IF('Настройки'!$B$10="Абсолютные значения",ABS(G106),G106)),G106)))</x:f>
      </x:c>
      <x:c r="BK106" s="50" t="str">
        <x:f>IF(3&gt;'Настройки'!$B$3,"",IF(ISBLANK(H106),IF('Настройки'!$B$9="Нулевой спрос",0,""),IF(H106&lt;0,IF('Настройки'!$B$10="Исключить","",IF('Настройки'!$B$10="Абсолютные значения",ABS(H106),H106)),H106)))</x:f>
      </x:c>
      <x:c r="BL106" s="50" t="str">
        <x:f>IF(4&gt;'Настройки'!$B$3,"",IF(ISBLANK(I106),IF('Настройки'!$B$9="Нулевой спрос",0,""),IF(I106&lt;0,IF('Настройки'!$B$10="Исключить","",IF('Настройки'!$B$10="Абсолютные значения",ABS(I106),I106)),I106)))</x:f>
      </x:c>
      <x:c r="BM106" s="50" t="str">
        <x:f>IF(5&gt;'Настройки'!$B$3,"",IF(ISBLANK(J106),IF('Настройки'!$B$9="Нулевой спрос",0,""),IF(J106&lt;0,IF('Настройки'!$B$10="Исключить","",IF('Настройки'!$B$10="Абсолютные значения",ABS(J106),J106)),J106)))</x:f>
      </x:c>
      <x:c r="BN106" s="50" t="str">
        <x:f>IF(6&gt;'Настройки'!$B$3,"",IF(ISBLANK(K106),IF('Настройки'!$B$9="Нулевой спрос",0,""),IF(K106&lt;0,IF('Настройки'!$B$10="Исключить","",IF('Настройки'!$B$10="Абсолютные значения",ABS(K106),K106)),K106)))</x:f>
      </x:c>
      <x:c r="BO106" s="50" t="str">
        <x:f>IF(7&gt;'Настройки'!$B$3,"",IF(ISBLANK(L106),IF('Настройки'!$B$9="Нулевой спрос",0,""),IF(L106&lt;0,IF('Настройки'!$B$10="Исключить","",IF('Настройки'!$B$10="Абсолютные значения",ABS(L106),L106)),L106)))</x:f>
      </x:c>
      <x:c r="BP106" s="50" t="str">
        <x:f>IF(8&gt;'Настройки'!$B$3,"",IF(ISBLANK(M106),IF('Настройки'!$B$9="Нулевой спрос",0,""),IF(M106&lt;0,IF('Настройки'!$B$10="Исключить","",IF('Настройки'!$B$10="Абсолютные значения",ABS(M106),M106)),M106)))</x:f>
      </x:c>
      <x:c r="BQ106" s="50" t="str">
        <x:f>IF(9&gt;'Настройки'!$B$3,"",IF(ISBLANK(N106),IF('Настройки'!$B$9="Нулевой спрос",0,""),IF(N106&lt;0,IF('Настройки'!$B$10="Исключить","",IF('Настройки'!$B$10="Абсолютные значения",ABS(N106),N106)),N106)))</x:f>
      </x:c>
      <x:c r="BR106" s="50" t="str">
        <x:f>IF(10&gt;'Настройки'!$B$3,"",IF(ISBLANK(O106),IF('Настройки'!$B$9="Нулевой спрос",0,""),IF(O106&lt;0,IF('Настройки'!$B$10="Исключить","",IF('Настройки'!$B$10="Абсолютные значения",ABS(O106),O106)),O106)))</x:f>
      </x:c>
      <x:c r="BS106" s="50" t="str">
        <x:f>IF(11&gt;'Настройки'!$B$3,"",IF(ISBLANK(P106),IF('Настройки'!$B$9="Нулевой спрос",0,""),IF(P106&lt;0,IF('Настройки'!$B$10="Исключить","",IF('Настройки'!$B$10="Абсолютные значения",ABS(P106),P106)),P106)))</x:f>
      </x:c>
      <x:c r="BT106" s="50" t="str">
        <x:f>IF(12&gt;'Настройки'!$B$3,"",IF(ISBLANK(Q106),IF('Настройки'!$B$9="Нулевой спрос",0,""),IF(Q106&lt;0,IF('Настройки'!$B$10="Исключить","",IF('Настройки'!$B$10="Абсолютные значения",ABS(Q106),Q106)),Q106)))</x:f>
      </x:c>
      <x:c r="BU106" s="50" t="str">
        <x:f>IF(13&gt;'Настройки'!$B$3,"",IF(ISBLANK(R106),IF('Настройки'!$B$9="Нулевой спрос",0,""),IF(R106&lt;0,IF('Настройки'!$B$10="Исключить","",IF('Настройки'!$B$10="Абсолютные значения",ABS(R106),R106)),R106)))</x:f>
      </x:c>
      <x:c r="BV106" s="50" t="str">
        <x:f>IF(14&gt;'Настройки'!$B$3,"",IF(ISBLANK(S106),IF('Настройки'!$B$9="Нулевой спрос",0,""),IF(S106&lt;0,IF('Настройки'!$B$10="Исключить","",IF('Настройки'!$B$10="Абсолютные значения",ABS(S106),S106)),S106)))</x:f>
      </x:c>
      <x:c r="BW106" s="50" t="str">
        <x:f>IF(15&gt;'Настройки'!$B$3,"",IF(ISBLANK(T106),IF('Настройки'!$B$9="Нулевой спрос",0,""),IF(T106&lt;0,IF('Настройки'!$B$10="Исключить","",IF('Настройки'!$B$10="Абсолютные значения",ABS(T106),T106)),T106)))</x:f>
      </x:c>
      <x:c r="BX106" s="50" t="str">
        <x:f>IF(16&gt;'Настройки'!$B$3,"",IF(ISBLANK(U106),IF('Настройки'!$B$9="Нулевой спрос",0,""),IF(U106&lt;0,IF('Настройки'!$B$10="Исключить","",IF('Настройки'!$B$10="Абсолютные значения",ABS(U106),U106)),U106)))</x:f>
      </x:c>
      <x:c r="BY106" s="50" t="str">
        <x:f>IF(17&gt;'Настройки'!$B$3,"",IF(ISBLANK(V106),IF('Настройки'!$B$9="Нулевой спрос",0,""),IF(V106&lt;0,IF('Настройки'!$B$10="Исключить","",IF('Настройки'!$B$10="Абсолютные значения",ABS(V106),V106)),V106)))</x:f>
      </x:c>
      <x:c r="BZ106" s="50" t="str">
        <x:f>IF(18&gt;'Настройки'!$B$3,"",IF(ISBLANK(W106),IF('Настройки'!$B$9="Нулевой спрос",0,""),IF(W106&lt;0,IF('Настройки'!$B$10="Исключить","",IF('Настройки'!$B$10="Абсолютные значения",ABS(W106),W106)),W106)))</x:f>
      </x:c>
      <x:c r="CA106" s="50" t="str">
        <x:f>IF(19&gt;'Настройки'!$B$3,"",IF(ISBLANK(X106),IF('Настройки'!$B$9="Нулевой спрос",0,""),IF(X106&lt;0,IF('Настройки'!$B$10="Исключить","",IF('Настройки'!$B$10="Абсолютные значения",ABS(X106),X106)),X106)))</x:f>
      </x:c>
      <x:c r="CB106" s="50" t="str">
        <x:f>IF(20&gt;'Настройки'!$B$3,"",IF(ISBLANK(Y106),IF('Настройки'!$B$9="Нулевой спрос",0,""),IF(Y106&lt;0,IF('Настройки'!$B$10="Исключить","",IF('Настройки'!$B$10="Абсолютные значения",ABS(Y106),Y106)),Y106)))</x:f>
      </x:c>
      <x:c r="CC106" s="50" t="str">
        <x:f>IF(21&gt;'Настройки'!$B$3,"",IF(ISBLANK(Z106),IF('Настройки'!$B$9="Нулевой спрос",0,""),IF(Z106&lt;0,IF('Настройки'!$B$10="Исключить","",IF('Настройки'!$B$10="Абсолютные значения",ABS(Z106),Z106)),Z106)))</x:f>
      </x:c>
      <x:c r="CD106" s="50" t="str">
        <x:f>IF(22&gt;'Настройки'!$B$3,"",IF(ISBLANK(AA106),IF('Настройки'!$B$9="Нулевой спрос",0,""),IF(AA106&lt;0,IF('Настройки'!$B$10="Исключить","",IF('Настройки'!$B$10="Абсолютные значения",ABS(AA106),AA106)),AA106)))</x:f>
      </x:c>
      <x:c r="CE106" s="50" t="str">
        <x:f>IF(23&gt;'Настройки'!$B$3,"",IF(ISBLANK(AB106),IF('Настройки'!$B$9="Нулевой спрос",0,""),IF(AB106&lt;0,IF('Настройки'!$B$10="Исключить","",IF('Настройки'!$B$10="Абсолютные значения",ABS(AB106),AB106)),AB106)))</x:f>
      </x:c>
      <x:c r="CF106" s="50" t="str">
        <x:f>IF(24&gt;'Настройки'!$B$3,"",IF(ISBLANK(AC106),IF('Настройки'!$B$9="Нулевой спрос",0,""),IF(AC106&lt;0,IF('Настройки'!$B$10="Исключить","",IF('Настройки'!$B$10="Абсолютные значения",ABS(AC106),AC106)),AC106)))</x:f>
      </x:c>
      <x:c r="CG106" s="50" t="str">
        <x:f>IF(25&gt;'Настройки'!$B$3,"",IF(ISBLANK(AD106),IF('Настройки'!$B$9="Нулевой спрос",0,""),IF(AD106&lt;0,IF('Настройки'!$B$10="Исключить","",IF('Настройки'!$B$10="Абсолютные значения",ABS(AD106),AD106)),AD106)))</x:f>
      </x:c>
      <x:c r="CH106" s="50" t="str">
        <x:f>IF(26&gt;'Настройки'!$B$3,"",IF(ISBLANK(AE106),IF('Настройки'!$B$9="Нулевой спрос",0,""),IF(AE106&lt;0,IF('Настройки'!$B$10="Исключить","",IF('Настройки'!$B$10="Абсолютные значения",ABS(AE106),AE106)),AE106)))</x:f>
      </x:c>
      <x:c r="CI106" s="50" t="str">
        <x:f>IF(27&gt;'Настройки'!$B$3,"",IF(ISBLANK(AF106),IF('Настройки'!$B$9="Нулевой спрос",0,""),IF(AF106&lt;0,IF('Настройки'!$B$10="Исключить","",IF('Настройки'!$B$10="Абсолютные значения",ABS(AF106),AF106)),AF106)))</x:f>
      </x:c>
      <x:c r="CJ106" s="50" t="str">
        <x:f>IF(28&gt;'Настройки'!$B$3,"",IF(ISBLANK(AG106),IF('Настройки'!$B$9="Нулевой спрос",0,""),IF(AG106&lt;0,IF('Настройки'!$B$10="Исключить","",IF('Настройки'!$B$10="Абсолютные значения",ABS(AG106),AG106)),AG106)))</x:f>
      </x:c>
      <x:c r="CK106" s="50" t="str">
        <x:f>IF(29&gt;'Настройки'!$B$3,"",IF(ISBLANK(AH106),IF('Настройки'!$B$9="Нулевой спрос",0,""),IF(AH106&lt;0,IF('Настройки'!$B$10="Исключить","",IF('Настройки'!$B$10="Абсолютные значения",ABS(AH106),AH106)),AH106)))</x:f>
      </x:c>
      <x:c r="CL106" s="50" t="str">
        <x:f>IF(30&gt;'Настройки'!$B$3,"",IF(ISBLANK(AI106),IF('Настройки'!$B$9="Нулевой спрос",0,""),IF(AI106&lt;0,IF('Настройки'!$B$10="Исключить","",IF('Настройки'!$B$10="Абсолютные значения",ABS(AI106),AI106)),AI106)))</x:f>
      </x:c>
      <x:c r="CM106" s="50" t="str">
        <x:f>IF(31&gt;'Настройки'!$B$3,"",IF(ISBLANK(AJ106),IF('Настройки'!$B$9="Нулевой спрос",0,""),IF(AJ106&lt;0,IF('Настройки'!$B$10="Исключить","",IF('Настройки'!$B$10="Абсолютные значения",ABS(AJ106),AJ106)),AJ106)))</x:f>
      </x:c>
      <x:c r="CN106" s="50" t="str">
        <x:f>IF(32&gt;'Настройки'!$B$3,"",IF(ISBLANK(AK106),IF('Настройки'!$B$9="Нулевой спрос",0,""),IF(AK106&lt;0,IF('Настройки'!$B$10="Исключить","",IF('Настройки'!$B$10="Абсолютные значения",ABS(AK106),AK106)),AK106)))</x:f>
      </x:c>
      <x:c r="CO106" s="50" t="str">
        <x:f>IF(33&gt;'Настройки'!$B$3,"",IF(ISBLANK(AL106),IF('Настройки'!$B$9="Нулевой спрос",0,""),IF(AL106&lt;0,IF('Настройки'!$B$10="Исключить","",IF('Настройки'!$B$10="Абсолютные значения",ABS(AL106),AL106)),AL106)))</x:f>
      </x:c>
      <x:c r="CP106" s="50" t="str">
        <x:f>IF(34&gt;'Настройки'!$B$3,"",IF(ISBLANK(AM106),IF('Настройки'!$B$9="Нулевой спрос",0,""),IF(AM106&lt;0,IF('Настройки'!$B$10="Исключить","",IF('Настройки'!$B$10="Абсолютные значения",ABS(AM106),AM106)),AM106)))</x:f>
      </x:c>
      <x:c r="CQ106" s="50" t="str">
        <x:f>IF(35&gt;'Настройки'!$B$3,"",IF(ISBLANK(AN106),IF('Настройки'!$B$9="Нулевой спрос",0,""),IF(AN106&lt;0,IF('Настройки'!$B$10="Исключить","",IF('Настройки'!$B$10="Абсолютные значения",ABS(AN106),AN106)),AN106)))</x:f>
      </x:c>
      <x:c r="CR106" s="50" t="str">
        <x:f>IF(36&gt;'Настройки'!$B$3,"",IF(ISBLANK(AO106),IF('Настройки'!$B$9="Нулевой спрос",0,""),IF(AO106&lt;0,IF('Настройки'!$B$10="Исключить","",IF('Настройки'!$B$10="Абсолютные значения",ABS(AO106),AO106)),AO106)))</x:f>
      </x:c>
      <x:c r="CS106" s="50" t="str">
        <x:f>IF(OR(1&gt;'Настройки'!$B$3,ISBLANK(BI106),BI106=0),"",BI106)</x:f>
      </x:c>
      <x:c r="CT106" s="50" t="str">
        <x:f>IF(OR(2&gt;'Настройки'!$B$3,ISBLANK(BJ106),BJ106=0),"",BJ106)</x:f>
      </x:c>
      <x:c r="CU106" s="50" t="str">
        <x:f>IF(OR(3&gt;'Настройки'!$B$3,ISBLANK(BK106),BK106=0),"",BK106)</x:f>
      </x:c>
      <x:c r="CV106" s="50" t="str">
        <x:f>IF(OR(4&gt;'Настройки'!$B$3,ISBLANK(BL106),BL106=0),"",BL106)</x:f>
      </x:c>
      <x:c r="CW106" s="50" t="str">
        <x:f>IF(OR(5&gt;'Настройки'!$B$3,ISBLANK(BM106),BM106=0),"",BM106)</x:f>
      </x:c>
      <x:c r="CX106" s="50" t="str">
        <x:f>IF(OR(6&gt;'Настройки'!$B$3,ISBLANK(BN106),BN106=0),"",BN106)</x:f>
      </x:c>
      <x:c r="CY106" s="50" t="str">
        <x:f>IF(OR(7&gt;'Настройки'!$B$3,ISBLANK(BO106),BO106=0),"",BO106)</x:f>
      </x:c>
      <x:c r="CZ106" s="50" t="str">
        <x:f>IF(OR(8&gt;'Настройки'!$B$3,ISBLANK(BP106),BP106=0),"",BP106)</x:f>
      </x:c>
      <x:c r="DA106" s="50" t="str">
        <x:f>IF(OR(9&gt;'Настройки'!$B$3,ISBLANK(BQ106),BQ106=0),"",BQ106)</x:f>
      </x:c>
      <x:c r="DB106" s="50" t="str">
        <x:f>IF(OR(10&gt;'Настройки'!$B$3,ISBLANK(BR106),BR106=0),"",BR106)</x:f>
      </x:c>
      <x:c r="DC106" s="50" t="str">
        <x:f>IF(OR(11&gt;'Настройки'!$B$3,ISBLANK(BS106),BS106=0),"",BS106)</x:f>
      </x:c>
      <x:c r="DD106" s="50" t="str">
        <x:f>IF(OR(12&gt;'Настройки'!$B$3,ISBLANK(BT106),BT106=0),"",BT106)</x:f>
      </x:c>
      <x:c r="DE106" s="50" t="str">
        <x:f>IF(OR(13&gt;'Настройки'!$B$3,ISBLANK(BU106),BU106=0),"",BU106)</x:f>
      </x:c>
      <x:c r="DF106" s="50" t="str">
        <x:f>IF(OR(14&gt;'Настройки'!$B$3,ISBLANK(BV106),BV106=0),"",BV106)</x:f>
      </x:c>
      <x:c r="DG106" s="50" t="str">
        <x:f>IF(OR(15&gt;'Настройки'!$B$3,ISBLANK(BW106),BW106=0),"",BW106)</x:f>
      </x:c>
      <x:c r="DH106" s="50" t="str">
        <x:f>IF(OR(16&gt;'Настройки'!$B$3,ISBLANK(BX106),BX106=0),"",BX106)</x:f>
      </x:c>
      <x:c r="DI106" s="50" t="str">
        <x:f>IF(OR(17&gt;'Настройки'!$B$3,ISBLANK(BY106),BY106=0),"",BY106)</x:f>
      </x:c>
      <x:c r="DJ106" s="50" t="str">
        <x:f>IF(OR(18&gt;'Настройки'!$B$3,ISBLANK(BZ106),BZ106=0),"",BZ106)</x:f>
      </x:c>
      <x:c r="DK106" s="50" t="str">
        <x:f>IF(OR(19&gt;'Настройки'!$B$3,ISBLANK(CA106),CA106=0),"",CA106)</x:f>
      </x:c>
      <x:c r="DL106" s="50" t="str">
        <x:f>IF(OR(20&gt;'Настройки'!$B$3,ISBLANK(CB106),CB106=0),"",CB106)</x:f>
      </x:c>
      <x:c r="DM106" s="50" t="str">
        <x:f>IF(OR(21&gt;'Настройки'!$B$3,ISBLANK(CC106),CC106=0),"",CC106)</x:f>
      </x:c>
      <x:c r="DN106" s="50" t="str">
        <x:f>IF(OR(22&gt;'Настройки'!$B$3,ISBLANK(CD106),CD106=0),"",CD106)</x:f>
      </x:c>
      <x:c r="DO106" s="50" t="str">
        <x:f>IF(OR(23&gt;'Настройки'!$B$3,ISBLANK(CE106),CE106=0),"",CE106)</x:f>
      </x:c>
      <x:c r="DP106" s="50" t="str">
        <x:f>IF(OR(24&gt;'Настройки'!$B$3,ISBLANK(CF106),CF106=0),"",CF106)</x:f>
      </x:c>
      <x:c r="DQ106" s="50" t="str">
        <x:f>IF(OR(25&gt;'Настройки'!$B$3,ISBLANK(CG106),CG106=0),"",CG106)</x:f>
      </x:c>
      <x:c r="DR106" s="50" t="str">
        <x:f>IF(OR(26&gt;'Настройки'!$B$3,ISBLANK(CH106),CH106=0),"",CH106)</x:f>
      </x:c>
      <x:c r="DS106" s="50" t="str">
        <x:f>IF(OR(27&gt;'Настройки'!$B$3,ISBLANK(CI106),CI106=0),"",CI106)</x:f>
      </x:c>
      <x:c r="DT106" s="50" t="str">
        <x:f>IF(OR(28&gt;'Настройки'!$B$3,ISBLANK(CJ106),CJ106=0),"",CJ106)</x:f>
      </x:c>
      <x:c r="DU106" s="50" t="str">
        <x:f>IF(OR(29&gt;'Настройки'!$B$3,ISBLANK(CK106),CK106=0),"",CK106)</x:f>
      </x:c>
      <x:c r="DV106" s="50" t="str">
        <x:f>IF(OR(30&gt;'Настройки'!$B$3,ISBLANK(CL106),CL106=0),"",CL106)</x:f>
      </x:c>
      <x:c r="DW106" s="50" t="str">
        <x:f>IF(OR(31&gt;'Настройки'!$B$3,ISBLANK(CM106),CM106=0),"",CM106)</x:f>
      </x:c>
      <x:c r="DX106" s="50" t="str">
        <x:f>IF(OR(32&gt;'Настройки'!$B$3,ISBLANK(CN106),CN106=0),"",CN106)</x:f>
      </x:c>
      <x:c r="DY106" s="50" t="str">
        <x:f>IF(OR(33&gt;'Настройки'!$B$3,ISBLANK(CO106),CO106=0),"",CO106)</x:f>
      </x:c>
      <x:c r="DZ106" s="50" t="str">
        <x:f>IF(OR(34&gt;'Настройки'!$B$3,ISBLANK(CP106),CP106=0),"",CP106)</x:f>
      </x:c>
      <x:c r="EA106" s="50" t="str">
        <x:f>IF(OR(35&gt;'Настройки'!$B$3,ISBLANK(CQ106),CQ106=0),"",CQ106)</x:f>
      </x:c>
      <x:c r="EB106" s="50" t="str">
        <x:f>IF(OR(36&gt;'Настройки'!$B$3,ISBLANK(CR106),CR106=0),"",CR106)</x:f>
      </x:c>
      <x:c r="EC106" s="50" t="str">
        <x:f>IF(A106="","",IF(OR(BB106="AZ",BB106="BZ"),10000+ROW(),IF(AZ106&gt;'Настройки'!$B$11,20000+ROW(),IF(BF106&lt;&gt;"Обычный",30000+ROW(),IF(AX106&lt;=0,40000+ROW(),"")))))</x:f>
      </x:c>
      <x:c r="ED106" s="50" t="str">
        <x:f>IF(EC106="","",COUNTIFS($EC$2:$EC$1001,"&gt;0",$EC$2:$EC$1001,"&lt;"&amp;EC106)+1)</x:f>
      </x:c>
    </x:row>
    <x:row r="107">
      <x:c r="A107" s="115"/>
      <x:c r="B107" s="115"/>
      <x:c r="C107" s="115"/>
      <x:c r="D107" s="118"/>
      <x:c r="E107" s="118"/>
      <x:c r="F107" s="118"/>
      <x:c r="G107" s="118"/>
      <x:c r="H107" s="118"/>
      <x:c r="I107" s="118"/>
      <x:c r="J107" s="118"/>
      <x:c r="K107" s="118"/>
      <x:c r="L107" s="118"/>
      <x:c r="M107" s="118"/>
      <x:c r="N107" s="118"/>
      <x:c r="O107" s="118"/>
      <x:c r="P107" s="118"/>
      <x:c r="Q107" s="118"/>
      <x:c r="R107" s="118"/>
      <x:c r="S107" s="118"/>
      <x:c r="T107" s="118"/>
      <x:c r="U107" s="118"/>
      <x:c r="V107" s="118"/>
      <x:c r="W107" s="118"/>
      <x:c r="X107" s="118"/>
      <x:c r="Y107" s="118"/>
      <x:c r="Z107" s="118"/>
      <x:c r="AA107" s="118"/>
      <x:c r="AB107" s="118"/>
      <x:c r="AC107" s="118"/>
      <x:c r="AD107" s="118"/>
      <x:c r="AE107" s="118"/>
      <x:c r="AF107" s="118"/>
      <x:c r="AG107" s="118"/>
      <x:c r="AH107" s="118"/>
      <x:c r="AI107" s="118"/>
      <x:c r="AJ107" s="118"/>
      <x:c r="AK107" s="118"/>
      <x:c r="AL107" s="118"/>
      <x:c r="AM107" s="118"/>
      <x:c r="AN107" s="118"/>
      <x:c r="AO107" s="118"/>
      <x:c r="AP107" s="115"/>
      <x:c r="AQ107" s="49" t="str">
        <x:f>IF(A107="","",COUNT(BI107:INDEX(BI107:CR107,1,'Настройки'!$B$3)))</x:f>
      </x:c>
      <x:c r="AR107" s="49" t="str">
        <x:f>IF(A107="","",SUM(BI107:INDEX(BI107:CR107,1,'Настройки'!$B$3)))</x:f>
      </x:c>
      <x:c r="AS107" s="58" t="str">
        <x:f>IF(A107="","",IF('Настройки'!$B$4="Стоимость потребления",AR107*D107,IF('Настройки'!$B$4="Количество",AR107,E107)))</x:f>
      </x:c>
      <x:c r="AT107" s="61" t="str">
        <x:f>IF(OR(A107="",AS107&lt;0,SUM($AS$2:$AS$1001)&lt;=0),"",AS107/SUM($AS$2:$AS$1001))</x:f>
      </x:c>
      <x:c r="AU107" s="61" t="str">
        <x:f>IF(OR(A107="",AS107&lt;0,SUM($AS$2:$AS$1001)&lt;=0),"",SUMIFS($AS$2:$AS$1001,$AS$2:$AS$1001,"&gt;"&amp;AS107)/SUM($AS$2:$AS$1001))</x:f>
      </x:c>
      <x:c r="AV107" s="61" t="str">
        <x:f>IF(OR(A107="",AS107&lt;0,SUM($AS$2:$AS$1001)&lt;=0),"",SUMIFS($AS$2:$AS$1001,$AS$2:$AS$1001,"&gt;="&amp;AS107)/SUM($AS$2:$AS$1001))</x:f>
      </x:c>
      <x:c r="AW107" s="49" t="str">
        <x:f>IF(A107="","",IF(SUM($AS$2:$AS$1001)&lt;=0,"Не определён",IF(AS107&lt;0,"Исключение",IF(AU107&lt;'Настройки'!$B$5,"A",IF(AU107&lt;'Настройки'!$B$6,"B","C")))))</x:f>
      </x:c>
      <x:c r="AX107" s="58" t="str">
        <x:f>IF(A107="","",IF(AQ107=0,"",AVERAGE(BI107:INDEX(BI107:CR107,1,'Настройки'!$B$3))))</x:f>
      </x:c>
      <x:c r="AY107" s="58" t="str">
        <x:f>IF(OR(A107="",AQ107=0),"",STDEVP(BI107:INDEX(BI107:CR107,1,'Настройки'!$B$3)))</x:f>
      </x:c>
      <x:c r="AZ107" s="61" t="str">
        <x:f>IF(OR(A107="",AQ107&lt;'Настройки'!$B$12,AX107&lt;=0,AND('Настройки'!$B$10="Блокировать",COUNTIF(F107:INDEX(F107:AO107,1,'Настройки'!$B$3),"&lt;0")&gt;0)),"",AY107/ABS(AX107))</x:f>
      </x:c>
      <x:c r="BA107" s="49" t="str">
        <x:f>IF(A107="","",IF(AND('Настройки'!$B$10="Блокировать",COUNTIF(F107:INDEX(F107:AO107,1,'Настройки'!$B$3),"&lt;0")&gt;0),"Не определён",IF(AQ107&lt;'Настройки'!$B$12,"Не определён",IF(AX107=0,"Нет спроса",IF(AX107&lt;0,"Не определён",IF(AZ107&lt;='Настройки'!$B$7,"X",IF(AZ107&lt;='Настройки'!$B$8,"Y","Z")))))))</x:f>
      </x:c>
      <x:c r="BB107" s="49" t="str">
        <x:f>IF(OR(A107="",LEN(AW107)&lt;&gt;1,LEN(BA107)&lt;&gt;1),"",AW107&amp;BA107)</x:f>
      </x:c>
      <x:c r="BC107" s="61" t="str">
        <x:f>IF(OR(A107="",AQ107=0),"",(COUNT(BI107:INDEX(BI107:CR107,1,'Настройки'!$B$3))-COUNT(CS107:INDEX(CS107:EB107,1,'Настройки'!$B$3)))/AQ107)</x:f>
      </x:c>
      <x:c r="BD107" s="64" t="str">
        <x:f>IF(OR(A107="",COUNT(CS107:INDEX(CS107:EB107,1,'Настройки'!$B$3))=0),"",AQ107/COUNT(CS107:INDEX(CS107:EB107,1,'Настройки'!$B$3)))</x:f>
      </x:c>
      <x:c r="BE107" s="64" t="str">
        <x:f>IF(OR(A107="",COUNT(CS107:INDEX(CS107:EB107,1,'Настройки'!$B$3))=0),"",IF(AVERAGE(CS107:INDEX(CS107:EB107,1,'Настройки'!$B$3))=0,"",(STDEVP(CS107:INDEX(CS107:EB107,1,'Настройки'!$B$3))/ABS(AVERAGE(CS107:INDEX(CS107:EB107,1,'Настройки'!$B$3))))^2))</x:f>
      </x:c>
      <x:c r="BF107" s="49" t="str">
        <x:f>IF(A107="","",IF(AQ107&lt;3,"Недостаточно",IF(AQ107&lt;6,"Предварительный","Обычный")))</x:f>
      </x:c>
      <x:c r="BG107" s="49" t="str">
        <x:f>IF(A107="","",IF(COUNTIF(F107:INDEX(F107:AO107,1,'Настройки'!$B$3),"&lt;0")&gt;0,IF('Настройки'!$B$10="Блокировать","Отрицательный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"),"")&amp;IF(AQ107&lt;3,"Недостаточно истории. ",IF(AQ107&lt;6,"Предварительная классификация. ",""))&amp;IF(AX107=0,"Нет спроса за горизонт. ","")&amp;IF(AZ107&gt;'Настройки'!$B$11,"Экстремальная вариативность. ",""))</x:f>
      </x:c>
      <x:c r="BH107" s="49" t="str">
        <x:f>IF(A107="","",IFERROR(VLOOKUP(BB107,'Настройки'!$D$3:$E$11,2,FALSE),"Сначала проверьте исходные данные и историю спроса.")&amp;" Уточните срок поставки, MOQ и критичность.")</x:f>
      </x:c>
      <x:c r="BI107" s="50" t="str">
        <x:f>IF(1&gt;'Настройки'!$B$3,"",IF(ISBLANK(F107),IF('Настройки'!$B$9="Нулевой спрос",0,""),IF(F107&lt;0,IF('Настройки'!$B$10="Исключить","",IF('Настройки'!$B$10="Абсолютные значения",ABS(F107),F107)),F107)))</x:f>
      </x:c>
      <x:c r="BJ107" s="50" t="str">
        <x:f>IF(2&gt;'Настройки'!$B$3,"",IF(ISBLANK(G107),IF('Настройки'!$B$9="Нулевой спрос",0,""),IF(G107&lt;0,IF('Настройки'!$B$10="Исключить","",IF('Настройки'!$B$10="Абсолютные значения",ABS(G107),G107)),G107)))</x:f>
      </x:c>
      <x:c r="BK107" s="50" t="str">
        <x:f>IF(3&gt;'Настройки'!$B$3,"",IF(ISBLANK(H107),IF('Настройки'!$B$9="Нулевой спрос",0,""),IF(H107&lt;0,IF('Настройки'!$B$10="Исключить","",IF('Настройки'!$B$10="Абсолютные значения",ABS(H107),H107)),H107)))</x:f>
      </x:c>
      <x:c r="BL107" s="50" t="str">
        <x:f>IF(4&gt;'Настройки'!$B$3,"",IF(ISBLANK(I107),IF('Настройки'!$B$9="Нулевой спрос",0,""),IF(I107&lt;0,IF('Настройки'!$B$10="Исключить","",IF('Настройки'!$B$10="Абсолютные значения",ABS(I107),I107)),I107)))</x:f>
      </x:c>
      <x:c r="BM107" s="50" t="str">
        <x:f>IF(5&gt;'Настройки'!$B$3,"",IF(ISBLANK(J107),IF('Настройки'!$B$9="Нулевой спрос",0,""),IF(J107&lt;0,IF('Настройки'!$B$10="Исключить","",IF('Настройки'!$B$10="Абсолютные значения",ABS(J107),J107)),J107)))</x:f>
      </x:c>
      <x:c r="BN107" s="50" t="str">
        <x:f>IF(6&gt;'Настройки'!$B$3,"",IF(ISBLANK(K107),IF('Настройки'!$B$9="Нулевой спрос",0,""),IF(K107&lt;0,IF('Настройки'!$B$10="Исключить","",IF('Настройки'!$B$10="Абсолютные значения",ABS(K107),K107)),K107)))</x:f>
      </x:c>
      <x:c r="BO107" s="50" t="str">
        <x:f>IF(7&gt;'Настройки'!$B$3,"",IF(ISBLANK(L107),IF('Настройки'!$B$9="Нулевой спрос",0,""),IF(L107&lt;0,IF('Настройки'!$B$10="Исключить","",IF('Настройки'!$B$10="Абсолютные значения",ABS(L107),L107)),L107)))</x:f>
      </x:c>
      <x:c r="BP107" s="50" t="str">
        <x:f>IF(8&gt;'Настройки'!$B$3,"",IF(ISBLANK(M107),IF('Настройки'!$B$9="Нулевой спрос",0,""),IF(M107&lt;0,IF('Настройки'!$B$10="Исключить","",IF('Настройки'!$B$10="Абсолютные значения",ABS(M107),M107)),M107)))</x:f>
      </x:c>
      <x:c r="BQ107" s="50" t="str">
        <x:f>IF(9&gt;'Настройки'!$B$3,"",IF(ISBLANK(N107),IF('Настройки'!$B$9="Нулевой спрос",0,""),IF(N107&lt;0,IF('Настройки'!$B$10="Исключить","",IF('Настройки'!$B$10="Абсолютные значения",ABS(N107),N107)),N107)))</x:f>
      </x:c>
      <x:c r="BR107" s="50" t="str">
        <x:f>IF(10&gt;'Настройки'!$B$3,"",IF(ISBLANK(O107),IF('Настройки'!$B$9="Нулевой спрос",0,""),IF(O107&lt;0,IF('Настройки'!$B$10="Исключить","",IF('Настройки'!$B$10="Абсолютные значения",ABS(O107),O107)),O107)))</x:f>
      </x:c>
      <x:c r="BS107" s="50" t="str">
        <x:f>IF(11&gt;'Настройки'!$B$3,"",IF(ISBLANK(P107),IF('Настройки'!$B$9="Нулевой спрос",0,""),IF(P107&lt;0,IF('Настройки'!$B$10="Исключить","",IF('Настройки'!$B$10="Абсолютные значения",ABS(P107),P107)),P107)))</x:f>
      </x:c>
      <x:c r="BT107" s="50" t="str">
        <x:f>IF(12&gt;'Настройки'!$B$3,"",IF(ISBLANK(Q107),IF('Настройки'!$B$9="Нулевой спрос",0,""),IF(Q107&lt;0,IF('Настройки'!$B$10="Исключить","",IF('Настройки'!$B$10="Абсолютные значения",ABS(Q107),Q107)),Q107)))</x:f>
      </x:c>
      <x:c r="BU107" s="50" t="str">
        <x:f>IF(13&gt;'Настройки'!$B$3,"",IF(ISBLANK(R107),IF('Настройки'!$B$9="Нулевой спрос",0,""),IF(R107&lt;0,IF('Настройки'!$B$10="Исключить","",IF('Настройки'!$B$10="Абсолютные значения",ABS(R107),R107)),R107)))</x:f>
      </x:c>
      <x:c r="BV107" s="50" t="str">
        <x:f>IF(14&gt;'Настройки'!$B$3,"",IF(ISBLANK(S107),IF('Настройки'!$B$9="Нулевой спрос",0,""),IF(S107&lt;0,IF('Настройки'!$B$10="Исключить","",IF('Настройки'!$B$10="Абсолютные значения",ABS(S107),S107)),S107)))</x:f>
      </x:c>
      <x:c r="BW107" s="50" t="str">
        <x:f>IF(15&gt;'Настройки'!$B$3,"",IF(ISBLANK(T107),IF('Настройки'!$B$9="Нулевой спрос",0,""),IF(T107&lt;0,IF('Настройки'!$B$10="Исключить","",IF('Настройки'!$B$10="Абсолютные значения",ABS(T107),T107)),T107)))</x:f>
      </x:c>
      <x:c r="BX107" s="50" t="str">
        <x:f>IF(16&gt;'Настройки'!$B$3,"",IF(ISBLANK(U107),IF('Настройки'!$B$9="Нулевой спрос",0,""),IF(U107&lt;0,IF('Настройки'!$B$10="Исключить","",IF('Настройки'!$B$10="Абсолютные значения",ABS(U107),U107)),U107)))</x:f>
      </x:c>
      <x:c r="BY107" s="50" t="str">
        <x:f>IF(17&gt;'Настройки'!$B$3,"",IF(ISBLANK(V107),IF('Настройки'!$B$9="Нулевой спрос",0,""),IF(V107&lt;0,IF('Настройки'!$B$10="Исключить","",IF('Настройки'!$B$10="Абсолютные значения",ABS(V107),V107)),V107)))</x:f>
      </x:c>
      <x:c r="BZ107" s="50" t="str">
        <x:f>IF(18&gt;'Настройки'!$B$3,"",IF(ISBLANK(W107),IF('Настройки'!$B$9="Нулевой спрос",0,""),IF(W107&lt;0,IF('Настройки'!$B$10="Исключить","",IF('Настройки'!$B$10="Абсолютные значения",ABS(W107),W107)),W107)))</x:f>
      </x:c>
      <x:c r="CA107" s="50" t="str">
        <x:f>IF(19&gt;'Настройки'!$B$3,"",IF(ISBLANK(X107),IF('Настройки'!$B$9="Нулевой спрос",0,""),IF(X107&lt;0,IF('Настройки'!$B$10="Исключить","",IF('Настройки'!$B$10="Абсолютные значения",ABS(X107),X107)),X107)))</x:f>
      </x:c>
      <x:c r="CB107" s="50" t="str">
        <x:f>IF(20&gt;'Настройки'!$B$3,"",IF(ISBLANK(Y107),IF('Настройки'!$B$9="Нулевой спрос",0,""),IF(Y107&lt;0,IF('Настройки'!$B$10="Исключить","",IF('Настройки'!$B$10="Абсолютные значения",ABS(Y107),Y107)),Y107)))</x:f>
      </x:c>
      <x:c r="CC107" s="50" t="str">
        <x:f>IF(21&gt;'Настройки'!$B$3,"",IF(ISBLANK(Z107),IF('Настройки'!$B$9="Нулевой спрос",0,""),IF(Z107&lt;0,IF('Настройки'!$B$10="Исключить","",IF('Настройки'!$B$10="Абсолютные значения",ABS(Z107),Z107)),Z107)))</x:f>
      </x:c>
      <x:c r="CD107" s="50" t="str">
        <x:f>IF(22&gt;'Настройки'!$B$3,"",IF(ISBLANK(AA107),IF('Настройки'!$B$9="Нулевой спрос",0,""),IF(AA107&lt;0,IF('Настройки'!$B$10="Исключить","",IF('Настройки'!$B$10="Абсолютные значения",ABS(AA107),AA107)),AA107)))</x:f>
      </x:c>
      <x:c r="CE107" s="50" t="str">
        <x:f>IF(23&gt;'Настройки'!$B$3,"",IF(ISBLANK(AB107),IF('Настройки'!$B$9="Нулевой спрос",0,""),IF(AB107&lt;0,IF('Настройки'!$B$10="Исключить","",IF('Настройки'!$B$10="Абсолютные значения",ABS(AB107),AB107)),AB107)))</x:f>
      </x:c>
      <x:c r="CF107" s="50" t="str">
        <x:f>IF(24&gt;'Настройки'!$B$3,"",IF(ISBLANK(AC107),IF('Настройки'!$B$9="Нулевой спрос",0,""),IF(AC107&lt;0,IF('Настройки'!$B$10="Исключить","",IF('Настройки'!$B$10="Абсолютные значения",ABS(AC107),AC107)),AC107)))</x:f>
      </x:c>
      <x:c r="CG107" s="50" t="str">
        <x:f>IF(25&gt;'Настройки'!$B$3,"",IF(ISBLANK(AD107),IF('Настройки'!$B$9="Нулевой спрос",0,""),IF(AD107&lt;0,IF('Настройки'!$B$10="Исключить","",IF('Настройки'!$B$10="Абсолютные значения",ABS(AD107),AD107)),AD107)))</x:f>
      </x:c>
      <x:c r="CH107" s="50" t="str">
        <x:f>IF(26&gt;'Настройки'!$B$3,"",IF(ISBLANK(AE107),IF('Настройки'!$B$9="Нулевой спрос",0,""),IF(AE107&lt;0,IF('Настройки'!$B$10="Исключить","",IF('Настройки'!$B$10="Абсолютные значения",ABS(AE107),AE107)),AE107)))</x:f>
      </x:c>
      <x:c r="CI107" s="50" t="str">
        <x:f>IF(27&gt;'Настройки'!$B$3,"",IF(ISBLANK(AF107),IF('Настройки'!$B$9="Нулевой спрос",0,""),IF(AF107&lt;0,IF('Настройки'!$B$10="Исключить","",IF('Настройки'!$B$10="Абсолютные значения",ABS(AF107),AF107)),AF107)))</x:f>
      </x:c>
      <x:c r="CJ107" s="50" t="str">
        <x:f>IF(28&gt;'Настройки'!$B$3,"",IF(ISBLANK(AG107),IF('Настройки'!$B$9="Нулевой спрос",0,""),IF(AG107&lt;0,IF('Настройки'!$B$10="Исключить","",IF('Настройки'!$B$10="Абсолютные значения",ABS(AG107),AG107)),AG107)))</x:f>
      </x:c>
      <x:c r="CK107" s="50" t="str">
        <x:f>IF(29&gt;'Настройки'!$B$3,"",IF(ISBLANK(AH107),IF('Настройки'!$B$9="Нулевой спрос",0,""),IF(AH107&lt;0,IF('Настройки'!$B$10="Исключить","",IF('Настройки'!$B$10="Абсолютные значения",ABS(AH107),AH107)),AH107)))</x:f>
      </x:c>
      <x:c r="CL107" s="50" t="str">
        <x:f>IF(30&gt;'Настройки'!$B$3,"",IF(ISBLANK(AI107),IF('Настройки'!$B$9="Нулевой спрос",0,""),IF(AI107&lt;0,IF('Настройки'!$B$10="Исключить","",IF('Настройки'!$B$10="Абсолютные значения",ABS(AI107),AI107)),AI107)))</x:f>
      </x:c>
      <x:c r="CM107" s="50" t="str">
        <x:f>IF(31&gt;'Настройки'!$B$3,"",IF(ISBLANK(AJ107),IF('Настройки'!$B$9="Нулевой спрос",0,""),IF(AJ107&lt;0,IF('Настройки'!$B$10="Исключить","",IF('Настройки'!$B$10="Абсолютные значения",ABS(AJ107),AJ107)),AJ107)))</x:f>
      </x:c>
      <x:c r="CN107" s="50" t="str">
        <x:f>IF(32&gt;'Настройки'!$B$3,"",IF(ISBLANK(AK107),IF('Настройки'!$B$9="Нулевой спрос",0,""),IF(AK107&lt;0,IF('Настройки'!$B$10="Исключить","",IF('Настройки'!$B$10="Абсолютные значения",ABS(AK107),AK107)),AK107)))</x:f>
      </x:c>
      <x:c r="CO107" s="50" t="str">
        <x:f>IF(33&gt;'Настройки'!$B$3,"",IF(ISBLANK(AL107),IF('Настройки'!$B$9="Нулевой спрос",0,""),IF(AL107&lt;0,IF('Настройки'!$B$10="Исключить","",IF('Настройки'!$B$10="Абсолютные значения",ABS(AL107),AL107)),AL107)))</x:f>
      </x:c>
      <x:c r="CP107" s="50" t="str">
        <x:f>IF(34&gt;'Настройки'!$B$3,"",IF(ISBLANK(AM107),IF('Настройки'!$B$9="Нулевой спрос",0,""),IF(AM107&lt;0,IF('Настройки'!$B$10="Исключить","",IF('Настройки'!$B$10="Абсолютные значения",ABS(AM107),AM107)),AM107)))</x:f>
      </x:c>
      <x:c r="CQ107" s="50" t="str">
        <x:f>IF(35&gt;'Настройки'!$B$3,"",IF(ISBLANK(AN107),IF('Настройки'!$B$9="Нулевой спрос",0,""),IF(AN107&lt;0,IF('Настройки'!$B$10="Исключить","",IF('Настройки'!$B$10="Абсолютные значения",ABS(AN107),AN107)),AN107)))</x:f>
      </x:c>
      <x:c r="CR107" s="50" t="str">
        <x:f>IF(36&gt;'Настройки'!$B$3,"",IF(ISBLANK(AO107),IF('Настройки'!$B$9="Нулевой спрос",0,""),IF(AO107&lt;0,IF('Настройки'!$B$10="Исключить","",IF('Настройки'!$B$10="Абсолютные значения",ABS(AO107),AO107)),AO107)))</x:f>
      </x:c>
      <x:c r="CS107" s="50" t="str">
        <x:f>IF(OR(1&gt;'Настройки'!$B$3,ISBLANK(BI107),BI107=0),"",BI107)</x:f>
      </x:c>
      <x:c r="CT107" s="50" t="str">
        <x:f>IF(OR(2&gt;'Настройки'!$B$3,ISBLANK(BJ107),BJ107=0),"",BJ107)</x:f>
      </x:c>
      <x:c r="CU107" s="50" t="str">
        <x:f>IF(OR(3&gt;'Настройки'!$B$3,ISBLANK(BK107),BK107=0),"",BK107)</x:f>
      </x:c>
      <x:c r="CV107" s="50" t="str">
        <x:f>IF(OR(4&gt;'Настройки'!$B$3,ISBLANK(BL107),BL107=0),"",BL107)</x:f>
      </x:c>
      <x:c r="CW107" s="50" t="str">
        <x:f>IF(OR(5&gt;'Настройки'!$B$3,ISBLANK(BM107),BM107=0),"",BM107)</x:f>
      </x:c>
      <x:c r="CX107" s="50" t="str">
        <x:f>IF(OR(6&gt;'Настройки'!$B$3,ISBLANK(BN107),BN107=0),"",BN107)</x:f>
      </x:c>
      <x:c r="CY107" s="50" t="str">
        <x:f>IF(OR(7&gt;'Настройки'!$B$3,ISBLANK(BO107),BO107=0),"",BO107)</x:f>
      </x:c>
      <x:c r="CZ107" s="50" t="str">
        <x:f>IF(OR(8&gt;'Настройки'!$B$3,ISBLANK(BP107),BP107=0),"",BP107)</x:f>
      </x:c>
      <x:c r="DA107" s="50" t="str">
        <x:f>IF(OR(9&gt;'Настройки'!$B$3,ISBLANK(BQ107),BQ107=0),"",BQ107)</x:f>
      </x:c>
      <x:c r="DB107" s="50" t="str">
        <x:f>IF(OR(10&gt;'Настройки'!$B$3,ISBLANK(BR107),BR107=0),"",BR107)</x:f>
      </x:c>
      <x:c r="DC107" s="50" t="str">
        <x:f>IF(OR(11&gt;'Настройки'!$B$3,ISBLANK(BS107),BS107=0),"",BS107)</x:f>
      </x:c>
      <x:c r="DD107" s="50" t="str">
        <x:f>IF(OR(12&gt;'Настройки'!$B$3,ISBLANK(BT107),BT107=0),"",BT107)</x:f>
      </x:c>
      <x:c r="DE107" s="50" t="str">
        <x:f>IF(OR(13&gt;'Настройки'!$B$3,ISBLANK(BU107),BU107=0),"",BU107)</x:f>
      </x:c>
      <x:c r="DF107" s="50" t="str">
        <x:f>IF(OR(14&gt;'Настройки'!$B$3,ISBLANK(BV107),BV107=0),"",BV107)</x:f>
      </x:c>
      <x:c r="DG107" s="50" t="str">
        <x:f>IF(OR(15&gt;'Настройки'!$B$3,ISBLANK(BW107),BW107=0),"",BW107)</x:f>
      </x:c>
      <x:c r="DH107" s="50" t="str">
        <x:f>IF(OR(16&gt;'Настройки'!$B$3,ISBLANK(BX107),BX107=0),"",BX107)</x:f>
      </x:c>
      <x:c r="DI107" s="50" t="str">
        <x:f>IF(OR(17&gt;'Настройки'!$B$3,ISBLANK(BY107),BY107=0),"",BY107)</x:f>
      </x:c>
      <x:c r="DJ107" s="50" t="str">
        <x:f>IF(OR(18&gt;'Настройки'!$B$3,ISBLANK(BZ107),BZ107=0),"",BZ107)</x:f>
      </x:c>
      <x:c r="DK107" s="50" t="str">
        <x:f>IF(OR(19&gt;'Настройки'!$B$3,ISBLANK(CA107),CA107=0),"",CA107)</x:f>
      </x:c>
      <x:c r="DL107" s="50" t="str">
        <x:f>IF(OR(20&gt;'Настройки'!$B$3,ISBLANK(CB107),CB107=0),"",CB107)</x:f>
      </x:c>
      <x:c r="DM107" s="50" t="str">
        <x:f>IF(OR(21&gt;'Настройки'!$B$3,ISBLANK(CC107),CC107=0),"",CC107)</x:f>
      </x:c>
      <x:c r="DN107" s="50" t="str">
        <x:f>IF(OR(22&gt;'Настройки'!$B$3,ISBLANK(CD107),CD107=0),"",CD107)</x:f>
      </x:c>
      <x:c r="DO107" s="50" t="str">
        <x:f>IF(OR(23&gt;'Настройки'!$B$3,ISBLANK(CE107),CE107=0),"",CE107)</x:f>
      </x:c>
      <x:c r="DP107" s="50" t="str">
        <x:f>IF(OR(24&gt;'Настройки'!$B$3,ISBLANK(CF107),CF107=0),"",CF107)</x:f>
      </x:c>
      <x:c r="DQ107" s="50" t="str">
        <x:f>IF(OR(25&gt;'Настройки'!$B$3,ISBLANK(CG107),CG107=0),"",CG107)</x:f>
      </x:c>
      <x:c r="DR107" s="50" t="str">
        <x:f>IF(OR(26&gt;'Настройки'!$B$3,ISBLANK(CH107),CH107=0),"",CH107)</x:f>
      </x:c>
      <x:c r="DS107" s="50" t="str">
        <x:f>IF(OR(27&gt;'Настройки'!$B$3,ISBLANK(CI107),CI107=0),"",CI107)</x:f>
      </x:c>
      <x:c r="DT107" s="50" t="str">
        <x:f>IF(OR(28&gt;'Настройки'!$B$3,ISBLANK(CJ107),CJ107=0),"",CJ107)</x:f>
      </x:c>
      <x:c r="DU107" s="50" t="str">
        <x:f>IF(OR(29&gt;'Настройки'!$B$3,ISBLANK(CK107),CK107=0),"",CK107)</x:f>
      </x:c>
      <x:c r="DV107" s="50" t="str">
        <x:f>IF(OR(30&gt;'Настройки'!$B$3,ISBLANK(CL107),CL107=0),"",CL107)</x:f>
      </x:c>
      <x:c r="DW107" s="50" t="str">
        <x:f>IF(OR(31&gt;'Настройки'!$B$3,ISBLANK(CM107),CM107=0),"",CM107)</x:f>
      </x:c>
      <x:c r="DX107" s="50" t="str">
        <x:f>IF(OR(32&gt;'Настройки'!$B$3,ISBLANK(CN107),CN107=0),"",CN107)</x:f>
      </x:c>
      <x:c r="DY107" s="50" t="str">
        <x:f>IF(OR(33&gt;'Настройки'!$B$3,ISBLANK(CO107),CO107=0),"",CO107)</x:f>
      </x:c>
      <x:c r="DZ107" s="50" t="str">
        <x:f>IF(OR(34&gt;'Настройки'!$B$3,ISBLANK(CP107),CP107=0),"",CP107)</x:f>
      </x:c>
      <x:c r="EA107" s="50" t="str">
        <x:f>IF(OR(35&gt;'Настройки'!$B$3,ISBLANK(CQ107),CQ107=0),"",CQ107)</x:f>
      </x:c>
      <x:c r="EB107" s="50" t="str">
        <x:f>IF(OR(36&gt;'Настройки'!$B$3,ISBLANK(CR107),CR107=0),"",CR107)</x:f>
      </x:c>
      <x:c r="EC107" s="50" t="str">
        <x:f>IF(A107="","",IF(OR(BB107="AZ",BB107="BZ"),10000+ROW(),IF(AZ107&gt;'Настройки'!$B$11,20000+ROW(),IF(BF107&lt;&gt;"Обычный",30000+ROW(),IF(AX107&lt;=0,40000+ROW(),"")))))</x:f>
      </x:c>
      <x:c r="ED107" s="50" t="str">
        <x:f>IF(EC107="","",COUNTIFS($EC$2:$EC$1001,"&gt;0",$EC$2:$EC$1001,"&lt;"&amp;EC107)+1)</x:f>
      </x:c>
    </x:row>
    <x:row r="108">
      <x:c r="A108" s="115"/>
      <x:c r="B108" s="115"/>
      <x:c r="C108" s="115"/>
      <x:c r="D108" s="118"/>
      <x:c r="E108" s="118"/>
      <x:c r="F108" s="118"/>
      <x:c r="G108" s="118"/>
      <x:c r="H108" s="118"/>
      <x:c r="I108" s="118"/>
      <x:c r="J108" s="118"/>
      <x:c r="K108" s="118"/>
      <x:c r="L108" s="118"/>
      <x:c r="M108" s="118"/>
      <x:c r="N108" s="118"/>
      <x:c r="O108" s="118"/>
      <x:c r="P108" s="118"/>
      <x:c r="Q108" s="118"/>
      <x:c r="R108" s="118"/>
      <x:c r="S108" s="118"/>
      <x:c r="T108" s="118"/>
      <x:c r="U108" s="118"/>
      <x:c r="V108" s="118"/>
      <x:c r="W108" s="118"/>
      <x:c r="X108" s="118"/>
      <x:c r="Y108" s="118"/>
      <x:c r="Z108" s="118"/>
      <x:c r="AA108" s="118"/>
      <x:c r="AB108" s="118"/>
      <x:c r="AC108" s="118"/>
      <x:c r="AD108" s="118"/>
      <x:c r="AE108" s="118"/>
      <x:c r="AF108" s="118"/>
      <x:c r="AG108" s="118"/>
      <x:c r="AH108" s="118"/>
      <x:c r="AI108" s="118"/>
      <x:c r="AJ108" s="118"/>
      <x:c r="AK108" s="118"/>
      <x:c r="AL108" s="118"/>
      <x:c r="AM108" s="118"/>
      <x:c r="AN108" s="118"/>
      <x:c r="AO108" s="118"/>
      <x:c r="AP108" s="115"/>
      <x:c r="AQ108" s="49" t="str">
        <x:f>IF(A108="","",COUNT(BI108:INDEX(BI108:CR108,1,'Настройки'!$B$3)))</x:f>
      </x:c>
      <x:c r="AR108" s="49" t="str">
        <x:f>IF(A108="","",SUM(BI108:INDEX(BI108:CR108,1,'Настройки'!$B$3)))</x:f>
      </x:c>
      <x:c r="AS108" s="58" t="str">
        <x:f>IF(A108="","",IF('Настройки'!$B$4="Стоимость потребления",AR108*D108,IF('Настройки'!$B$4="Количество",AR108,E108)))</x:f>
      </x:c>
      <x:c r="AT108" s="61" t="str">
        <x:f>IF(OR(A108="",AS108&lt;0,SUM($AS$2:$AS$1001)&lt;=0),"",AS108/SUM($AS$2:$AS$1001))</x:f>
      </x:c>
      <x:c r="AU108" s="61" t="str">
        <x:f>IF(OR(A108="",AS108&lt;0,SUM($AS$2:$AS$1001)&lt;=0),"",SUMIFS($AS$2:$AS$1001,$AS$2:$AS$1001,"&gt;"&amp;AS108)/SUM($AS$2:$AS$1001))</x:f>
      </x:c>
      <x:c r="AV108" s="61" t="str">
        <x:f>IF(OR(A108="",AS108&lt;0,SUM($AS$2:$AS$1001)&lt;=0),"",SUMIFS($AS$2:$AS$1001,$AS$2:$AS$1001,"&gt;="&amp;AS108)/SUM($AS$2:$AS$1001))</x:f>
      </x:c>
      <x:c r="AW108" s="49" t="str">
        <x:f>IF(A108="","",IF(SUM($AS$2:$AS$1001)&lt;=0,"Не определён",IF(AS108&lt;0,"Исключение",IF(AU108&lt;'Настройки'!$B$5,"A",IF(AU108&lt;'Настройки'!$B$6,"B","C")))))</x:f>
      </x:c>
      <x:c r="AX108" s="58" t="str">
        <x:f>IF(A108="","",IF(AQ108=0,"",AVERAGE(BI108:INDEX(BI108:CR108,1,'Настройки'!$B$3))))</x:f>
      </x:c>
      <x:c r="AY108" s="58" t="str">
        <x:f>IF(OR(A108="",AQ108=0),"",STDEVP(BI108:INDEX(BI108:CR108,1,'Настройки'!$B$3)))</x:f>
      </x:c>
      <x:c r="AZ108" s="61" t="str">
        <x:f>IF(OR(A108="",AQ108&lt;'Настройки'!$B$12,AX108&lt;=0,AND('Настройки'!$B$10="Блокировать",COUNTIF(F108:INDEX(F108:AO108,1,'Настройки'!$B$3),"&lt;0")&gt;0)),"",AY108/ABS(AX108))</x:f>
      </x:c>
      <x:c r="BA108" s="49" t="str">
        <x:f>IF(A108="","",IF(AND('Настройки'!$B$10="Блокировать",COUNTIF(F108:INDEX(F108:AO108,1,'Настройки'!$B$3),"&lt;0")&gt;0),"Не определён",IF(AQ108&lt;'Настройки'!$B$12,"Не определён",IF(AX108=0,"Нет спроса",IF(AX108&lt;0,"Не определён",IF(AZ108&lt;='Настройки'!$B$7,"X",IF(AZ108&lt;='Настройки'!$B$8,"Y","Z")))))))</x:f>
      </x:c>
      <x:c r="BB108" s="49" t="str">
        <x:f>IF(OR(A108="",LEN(AW108)&lt;&gt;1,LEN(BA108)&lt;&gt;1),"",AW108&amp;BA108)</x:f>
      </x:c>
      <x:c r="BC108" s="61" t="str">
        <x:f>IF(OR(A108="",AQ108=0),"",(COUNT(BI108:INDEX(BI108:CR108,1,'Настройки'!$B$3))-COUNT(CS108:INDEX(CS108:EB108,1,'Настройки'!$B$3)))/AQ108)</x:f>
      </x:c>
      <x:c r="BD108" s="64" t="str">
        <x:f>IF(OR(A108="",COUNT(CS108:INDEX(CS108:EB108,1,'Настройки'!$B$3))=0),"",AQ108/COUNT(CS108:INDEX(CS108:EB108,1,'Настройки'!$B$3)))</x:f>
      </x:c>
      <x:c r="BE108" s="64" t="str">
        <x:f>IF(OR(A108="",COUNT(CS108:INDEX(CS108:EB108,1,'Настройки'!$B$3))=0),"",IF(AVERAGE(CS108:INDEX(CS108:EB108,1,'Настройки'!$B$3))=0,"",(STDEVP(CS108:INDEX(CS108:EB108,1,'Настройки'!$B$3))/ABS(AVERAGE(CS108:INDEX(CS108:EB108,1,'Настройки'!$B$3))))^2))</x:f>
      </x:c>
      <x:c r="BF108" s="49" t="str">
        <x:f>IF(A108="","",IF(AQ108&lt;3,"Недостаточно",IF(AQ108&lt;6,"Предварительный","Обычный")))</x:f>
      </x:c>
      <x:c r="BG108" s="49" t="str">
        <x:f>IF(A108="","",IF(COUNTIF(F108:INDEX(F108:AO108,1,'Настройки'!$B$3),"&lt;0")&gt;0,IF('Настройки'!$B$10="Блокировать","Отрицательный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"),"")&amp;IF(AQ108&lt;3,"Недостаточно истории. ",IF(AQ108&lt;6,"Предварительная классификация. ",""))&amp;IF(AX108=0,"Нет спроса за горизонт. ","")&amp;IF(AZ108&gt;'Настройки'!$B$11,"Экстремальная вариативность. ",""))</x:f>
      </x:c>
      <x:c r="BH108" s="49" t="str">
        <x:f>IF(A108="","",IFERROR(VLOOKUP(BB108,'Настройки'!$D$3:$E$11,2,FALSE),"Сначала проверьте исходные данные и историю спроса.")&amp;" Уточните срок поставки, MOQ и критичность.")</x:f>
      </x:c>
      <x:c r="BI108" s="50" t="str">
        <x:f>IF(1&gt;'Настройки'!$B$3,"",IF(ISBLANK(F108),IF('Настройки'!$B$9="Нулевой спрос",0,""),IF(F108&lt;0,IF('Настройки'!$B$10="Исключить","",IF('Настройки'!$B$10="Абсолютные значения",ABS(F108),F108)),F108)))</x:f>
      </x:c>
      <x:c r="BJ108" s="50" t="str">
        <x:f>IF(2&gt;'Настройки'!$B$3,"",IF(ISBLANK(G108),IF('Настройки'!$B$9="Нулевой спрос",0,""),IF(G108&lt;0,IF('Настройки'!$B$10="Исключить","",IF('Настройки'!$B$10="Абсолютные значения",ABS(G108),G108)),G108)))</x:f>
      </x:c>
      <x:c r="BK108" s="50" t="str">
        <x:f>IF(3&gt;'Настройки'!$B$3,"",IF(ISBLANK(H108),IF('Настройки'!$B$9="Нулевой спрос",0,""),IF(H108&lt;0,IF('Настройки'!$B$10="Исключить","",IF('Настройки'!$B$10="Абсолютные значения",ABS(H108),H108)),H108)))</x:f>
      </x:c>
      <x:c r="BL108" s="50" t="str">
        <x:f>IF(4&gt;'Настройки'!$B$3,"",IF(ISBLANK(I108),IF('Настройки'!$B$9="Нулевой спрос",0,""),IF(I108&lt;0,IF('Настройки'!$B$10="Исключить","",IF('Настройки'!$B$10="Абсолютные значения",ABS(I108),I108)),I108)))</x:f>
      </x:c>
      <x:c r="BM108" s="50" t="str">
        <x:f>IF(5&gt;'Настройки'!$B$3,"",IF(ISBLANK(J108),IF('Настройки'!$B$9="Нулевой спрос",0,""),IF(J108&lt;0,IF('Настройки'!$B$10="Исключить","",IF('Настройки'!$B$10="Абсолютные значения",ABS(J108),J108)),J108)))</x:f>
      </x:c>
      <x:c r="BN108" s="50" t="str">
        <x:f>IF(6&gt;'Настройки'!$B$3,"",IF(ISBLANK(K108),IF('Настройки'!$B$9="Нулевой спрос",0,""),IF(K108&lt;0,IF('Настройки'!$B$10="Исключить","",IF('Настройки'!$B$10="Абсолютные значения",ABS(K108),K108)),K108)))</x:f>
      </x:c>
      <x:c r="BO108" s="50" t="str">
        <x:f>IF(7&gt;'Настройки'!$B$3,"",IF(ISBLANK(L108),IF('Настройки'!$B$9="Нулевой спрос",0,""),IF(L108&lt;0,IF('Настройки'!$B$10="Исключить","",IF('Настройки'!$B$10="Абсолютные значения",ABS(L108),L108)),L108)))</x:f>
      </x:c>
      <x:c r="BP108" s="50" t="str">
        <x:f>IF(8&gt;'Настройки'!$B$3,"",IF(ISBLANK(M108),IF('Настройки'!$B$9="Нулевой спрос",0,""),IF(M108&lt;0,IF('Настройки'!$B$10="Исключить","",IF('Настройки'!$B$10="Абсолютные значения",ABS(M108),M108)),M108)))</x:f>
      </x:c>
      <x:c r="BQ108" s="50" t="str">
        <x:f>IF(9&gt;'Настройки'!$B$3,"",IF(ISBLANK(N108),IF('Настройки'!$B$9="Нулевой спрос",0,""),IF(N108&lt;0,IF('Настройки'!$B$10="Исключить","",IF('Настройки'!$B$10="Абсолютные значения",ABS(N108),N108)),N108)))</x:f>
      </x:c>
      <x:c r="BR108" s="50" t="str">
        <x:f>IF(10&gt;'Настройки'!$B$3,"",IF(ISBLANK(O108),IF('Настройки'!$B$9="Нулевой спрос",0,""),IF(O108&lt;0,IF('Настройки'!$B$10="Исключить","",IF('Настройки'!$B$10="Абсолютные значения",ABS(O108),O108)),O108)))</x:f>
      </x:c>
      <x:c r="BS108" s="50" t="str">
        <x:f>IF(11&gt;'Настройки'!$B$3,"",IF(ISBLANK(P108),IF('Настройки'!$B$9="Нулевой спрос",0,""),IF(P108&lt;0,IF('Настройки'!$B$10="Исключить","",IF('Настройки'!$B$10="Абсолютные значения",ABS(P108),P108)),P108)))</x:f>
      </x:c>
      <x:c r="BT108" s="50" t="str">
        <x:f>IF(12&gt;'Настройки'!$B$3,"",IF(ISBLANK(Q108),IF('Настройки'!$B$9="Нулевой спрос",0,""),IF(Q108&lt;0,IF('Настройки'!$B$10="Исключить","",IF('Настройки'!$B$10="Абсолютные значения",ABS(Q108),Q108)),Q108)))</x:f>
      </x:c>
      <x:c r="BU108" s="50" t="str">
        <x:f>IF(13&gt;'Настройки'!$B$3,"",IF(ISBLANK(R108),IF('Настройки'!$B$9="Нулевой спрос",0,""),IF(R108&lt;0,IF('Настройки'!$B$10="Исключить","",IF('Настройки'!$B$10="Абсолютные значения",ABS(R108),R108)),R108)))</x:f>
      </x:c>
      <x:c r="BV108" s="50" t="str">
        <x:f>IF(14&gt;'Настройки'!$B$3,"",IF(ISBLANK(S108),IF('Настройки'!$B$9="Нулевой спрос",0,""),IF(S108&lt;0,IF('Настройки'!$B$10="Исключить","",IF('Настройки'!$B$10="Абсолютные значения",ABS(S108),S108)),S108)))</x:f>
      </x:c>
      <x:c r="BW108" s="50" t="str">
        <x:f>IF(15&gt;'Настройки'!$B$3,"",IF(ISBLANK(T108),IF('Настройки'!$B$9="Нулевой спрос",0,""),IF(T108&lt;0,IF('Настройки'!$B$10="Исключить","",IF('Настройки'!$B$10="Абсолютные значения",ABS(T108),T108)),T108)))</x:f>
      </x:c>
      <x:c r="BX108" s="50" t="str">
        <x:f>IF(16&gt;'Настройки'!$B$3,"",IF(ISBLANK(U108),IF('Настройки'!$B$9="Нулевой спрос",0,""),IF(U108&lt;0,IF('Настройки'!$B$10="Исключить","",IF('Настройки'!$B$10="Абсолютные значения",ABS(U108),U108)),U108)))</x:f>
      </x:c>
      <x:c r="BY108" s="50" t="str">
        <x:f>IF(17&gt;'Настройки'!$B$3,"",IF(ISBLANK(V108),IF('Настройки'!$B$9="Нулевой спрос",0,""),IF(V108&lt;0,IF('Настройки'!$B$10="Исключить","",IF('Настройки'!$B$10="Абсолютные значения",ABS(V108),V108)),V108)))</x:f>
      </x:c>
      <x:c r="BZ108" s="50" t="str">
        <x:f>IF(18&gt;'Настройки'!$B$3,"",IF(ISBLANK(W108),IF('Настройки'!$B$9="Нулевой спрос",0,""),IF(W108&lt;0,IF('Настройки'!$B$10="Исключить","",IF('Настройки'!$B$10="Абсолютные значения",ABS(W108),W108)),W108)))</x:f>
      </x:c>
      <x:c r="CA108" s="50" t="str">
        <x:f>IF(19&gt;'Настройки'!$B$3,"",IF(ISBLANK(X108),IF('Настройки'!$B$9="Нулевой спрос",0,""),IF(X108&lt;0,IF('Настройки'!$B$10="Исключить","",IF('Настройки'!$B$10="Абсолютные значения",ABS(X108),X108)),X108)))</x:f>
      </x:c>
      <x:c r="CB108" s="50" t="str">
        <x:f>IF(20&gt;'Настройки'!$B$3,"",IF(ISBLANK(Y108),IF('Настройки'!$B$9="Нулевой спрос",0,""),IF(Y108&lt;0,IF('Настройки'!$B$10="Исключить","",IF('Настройки'!$B$10="Абсолютные значения",ABS(Y108),Y108)),Y108)))</x:f>
      </x:c>
      <x:c r="CC108" s="50" t="str">
        <x:f>IF(21&gt;'Настройки'!$B$3,"",IF(ISBLANK(Z108),IF('Настройки'!$B$9="Нулевой спрос",0,""),IF(Z108&lt;0,IF('Настройки'!$B$10="Исключить","",IF('Настройки'!$B$10="Абсолютные значения",ABS(Z108),Z108)),Z108)))</x:f>
      </x:c>
      <x:c r="CD108" s="50" t="str">
        <x:f>IF(22&gt;'Настройки'!$B$3,"",IF(ISBLANK(AA108),IF('Настройки'!$B$9="Нулевой спрос",0,""),IF(AA108&lt;0,IF('Настройки'!$B$10="Исключить","",IF('Настройки'!$B$10="Абсолютные значения",ABS(AA108),AA108)),AA108)))</x:f>
      </x:c>
      <x:c r="CE108" s="50" t="str">
        <x:f>IF(23&gt;'Настройки'!$B$3,"",IF(ISBLANK(AB108),IF('Настройки'!$B$9="Нулевой спрос",0,""),IF(AB108&lt;0,IF('Настройки'!$B$10="Исключить","",IF('Настройки'!$B$10="Абсолютные значения",ABS(AB108),AB108)),AB108)))</x:f>
      </x:c>
      <x:c r="CF108" s="50" t="str">
        <x:f>IF(24&gt;'Настройки'!$B$3,"",IF(ISBLANK(AC108),IF('Настройки'!$B$9="Нулевой спрос",0,""),IF(AC108&lt;0,IF('Настройки'!$B$10="Исключить","",IF('Настройки'!$B$10="Абсолютные значения",ABS(AC108),AC108)),AC108)))</x:f>
      </x:c>
      <x:c r="CG108" s="50" t="str">
        <x:f>IF(25&gt;'Настройки'!$B$3,"",IF(ISBLANK(AD108),IF('Настройки'!$B$9="Нулевой спрос",0,""),IF(AD108&lt;0,IF('Настройки'!$B$10="Исключить","",IF('Настройки'!$B$10="Абсолютные значения",ABS(AD108),AD108)),AD108)))</x:f>
      </x:c>
      <x:c r="CH108" s="50" t="str">
        <x:f>IF(26&gt;'Настройки'!$B$3,"",IF(ISBLANK(AE108),IF('Настройки'!$B$9="Нулевой спрос",0,""),IF(AE108&lt;0,IF('Настройки'!$B$10="Исключить","",IF('Настройки'!$B$10="Абсолютные значения",ABS(AE108),AE108)),AE108)))</x:f>
      </x:c>
      <x:c r="CI108" s="50" t="str">
        <x:f>IF(27&gt;'Настройки'!$B$3,"",IF(ISBLANK(AF108),IF('Настройки'!$B$9="Нулевой спрос",0,""),IF(AF108&lt;0,IF('Настройки'!$B$10="Исключить","",IF('Настройки'!$B$10="Абсолютные значения",ABS(AF108),AF108)),AF108)))</x:f>
      </x:c>
      <x:c r="CJ108" s="50" t="str">
        <x:f>IF(28&gt;'Настройки'!$B$3,"",IF(ISBLANK(AG108),IF('Настройки'!$B$9="Нулевой спрос",0,""),IF(AG108&lt;0,IF('Настройки'!$B$10="Исключить","",IF('Настройки'!$B$10="Абсолютные значения",ABS(AG108),AG108)),AG108)))</x:f>
      </x:c>
      <x:c r="CK108" s="50" t="str">
        <x:f>IF(29&gt;'Настройки'!$B$3,"",IF(ISBLANK(AH108),IF('Настройки'!$B$9="Нулевой спрос",0,""),IF(AH108&lt;0,IF('Настройки'!$B$10="Исключить","",IF('Настройки'!$B$10="Абсолютные значения",ABS(AH108),AH108)),AH108)))</x:f>
      </x:c>
      <x:c r="CL108" s="50" t="str">
        <x:f>IF(30&gt;'Настройки'!$B$3,"",IF(ISBLANK(AI108),IF('Настройки'!$B$9="Нулевой спрос",0,""),IF(AI108&lt;0,IF('Настройки'!$B$10="Исключить","",IF('Настройки'!$B$10="Абсолютные значения",ABS(AI108),AI108)),AI108)))</x:f>
      </x:c>
      <x:c r="CM108" s="50" t="str">
        <x:f>IF(31&gt;'Настройки'!$B$3,"",IF(ISBLANK(AJ108),IF('Настройки'!$B$9="Нулевой спрос",0,""),IF(AJ108&lt;0,IF('Настройки'!$B$10="Исключить","",IF('Настройки'!$B$10="Абсолютные значения",ABS(AJ108),AJ108)),AJ108)))</x:f>
      </x:c>
      <x:c r="CN108" s="50" t="str">
        <x:f>IF(32&gt;'Настройки'!$B$3,"",IF(ISBLANK(AK108),IF('Настройки'!$B$9="Нулевой спрос",0,""),IF(AK108&lt;0,IF('Настройки'!$B$10="Исключить","",IF('Настройки'!$B$10="Абсолютные значения",ABS(AK108),AK108)),AK108)))</x:f>
      </x:c>
      <x:c r="CO108" s="50" t="str">
        <x:f>IF(33&gt;'Настройки'!$B$3,"",IF(ISBLANK(AL108),IF('Настройки'!$B$9="Нулевой спрос",0,""),IF(AL108&lt;0,IF('Настройки'!$B$10="Исключить","",IF('Настройки'!$B$10="Абсолютные значения",ABS(AL108),AL108)),AL108)))</x:f>
      </x:c>
      <x:c r="CP108" s="50" t="str">
        <x:f>IF(34&gt;'Настройки'!$B$3,"",IF(ISBLANK(AM108),IF('Настройки'!$B$9="Нулевой спрос",0,""),IF(AM108&lt;0,IF('Настройки'!$B$10="Исключить","",IF('Настройки'!$B$10="Абсолютные значения",ABS(AM108),AM108)),AM108)))</x:f>
      </x:c>
      <x:c r="CQ108" s="50" t="str">
        <x:f>IF(35&gt;'Настройки'!$B$3,"",IF(ISBLANK(AN108),IF('Настройки'!$B$9="Нулевой спрос",0,""),IF(AN108&lt;0,IF('Настройки'!$B$10="Исключить","",IF('Настройки'!$B$10="Абсолютные значения",ABS(AN108),AN108)),AN108)))</x:f>
      </x:c>
      <x:c r="CR108" s="50" t="str">
        <x:f>IF(36&gt;'Настройки'!$B$3,"",IF(ISBLANK(AO108),IF('Настройки'!$B$9="Нулевой спрос",0,""),IF(AO108&lt;0,IF('Настройки'!$B$10="Исключить","",IF('Настройки'!$B$10="Абсолютные значения",ABS(AO108),AO108)),AO108)))</x:f>
      </x:c>
      <x:c r="CS108" s="50" t="str">
        <x:f>IF(OR(1&gt;'Настройки'!$B$3,ISBLANK(BI108),BI108=0),"",BI108)</x:f>
      </x:c>
      <x:c r="CT108" s="50" t="str">
        <x:f>IF(OR(2&gt;'Настройки'!$B$3,ISBLANK(BJ108),BJ108=0),"",BJ108)</x:f>
      </x:c>
      <x:c r="CU108" s="50" t="str">
        <x:f>IF(OR(3&gt;'Настройки'!$B$3,ISBLANK(BK108),BK108=0),"",BK108)</x:f>
      </x:c>
      <x:c r="CV108" s="50" t="str">
        <x:f>IF(OR(4&gt;'Настройки'!$B$3,ISBLANK(BL108),BL108=0),"",BL108)</x:f>
      </x:c>
      <x:c r="CW108" s="50" t="str">
        <x:f>IF(OR(5&gt;'Настройки'!$B$3,ISBLANK(BM108),BM108=0),"",BM108)</x:f>
      </x:c>
      <x:c r="CX108" s="50" t="str">
        <x:f>IF(OR(6&gt;'Настройки'!$B$3,ISBLANK(BN108),BN108=0),"",BN108)</x:f>
      </x:c>
      <x:c r="CY108" s="50" t="str">
        <x:f>IF(OR(7&gt;'Настройки'!$B$3,ISBLANK(BO108),BO108=0),"",BO108)</x:f>
      </x:c>
      <x:c r="CZ108" s="50" t="str">
        <x:f>IF(OR(8&gt;'Настройки'!$B$3,ISBLANK(BP108),BP108=0),"",BP108)</x:f>
      </x:c>
      <x:c r="DA108" s="50" t="str">
        <x:f>IF(OR(9&gt;'Настройки'!$B$3,ISBLANK(BQ108),BQ108=0),"",BQ108)</x:f>
      </x:c>
      <x:c r="DB108" s="50" t="str">
        <x:f>IF(OR(10&gt;'Настройки'!$B$3,ISBLANK(BR108),BR108=0),"",BR108)</x:f>
      </x:c>
      <x:c r="DC108" s="50" t="str">
        <x:f>IF(OR(11&gt;'Настройки'!$B$3,ISBLANK(BS108),BS108=0),"",BS108)</x:f>
      </x:c>
      <x:c r="DD108" s="50" t="str">
        <x:f>IF(OR(12&gt;'Настройки'!$B$3,ISBLANK(BT108),BT108=0),"",BT108)</x:f>
      </x:c>
      <x:c r="DE108" s="50" t="str">
        <x:f>IF(OR(13&gt;'Настройки'!$B$3,ISBLANK(BU108),BU108=0),"",BU108)</x:f>
      </x:c>
      <x:c r="DF108" s="50" t="str">
        <x:f>IF(OR(14&gt;'Настройки'!$B$3,ISBLANK(BV108),BV108=0),"",BV108)</x:f>
      </x:c>
      <x:c r="DG108" s="50" t="str">
        <x:f>IF(OR(15&gt;'Настройки'!$B$3,ISBLANK(BW108),BW108=0),"",BW108)</x:f>
      </x:c>
      <x:c r="DH108" s="50" t="str">
        <x:f>IF(OR(16&gt;'Настройки'!$B$3,ISBLANK(BX108),BX108=0),"",BX108)</x:f>
      </x:c>
      <x:c r="DI108" s="50" t="str">
        <x:f>IF(OR(17&gt;'Настройки'!$B$3,ISBLANK(BY108),BY108=0),"",BY108)</x:f>
      </x:c>
      <x:c r="DJ108" s="50" t="str">
        <x:f>IF(OR(18&gt;'Настройки'!$B$3,ISBLANK(BZ108),BZ108=0),"",BZ108)</x:f>
      </x:c>
      <x:c r="DK108" s="50" t="str">
        <x:f>IF(OR(19&gt;'Настройки'!$B$3,ISBLANK(CA108),CA108=0),"",CA108)</x:f>
      </x:c>
      <x:c r="DL108" s="50" t="str">
        <x:f>IF(OR(20&gt;'Настройки'!$B$3,ISBLANK(CB108),CB108=0),"",CB108)</x:f>
      </x:c>
      <x:c r="DM108" s="50" t="str">
        <x:f>IF(OR(21&gt;'Настройки'!$B$3,ISBLANK(CC108),CC108=0),"",CC108)</x:f>
      </x:c>
      <x:c r="DN108" s="50" t="str">
        <x:f>IF(OR(22&gt;'Настройки'!$B$3,ISBLANK(CD108),CD108=0),"",CD108)</x:f>
      </x:c>
      <x:c r="DO108" s="50" t="str">
        <x:f>IF(OR(23&gt;'Настройки'!$B$3,ISBLANK(CE108),CE108=0),"",CE108)</x:f>
      </x:c>
      <x:c r="DP108" s="50" t="str">
        <x:f>IF(OR(24&gt;'Настройки'!$B$3,ISBLANK(CF108),CF108=0),"",CF108)</x:f>
      </x:c>
      <x:c r="DQ108" s="50" t="str">
        <x:f>IF(OR(25&gt;'Настройки'!$B$3,ISBLANK(CG108),CG108=0),"",CG108)</x:f>
      </x:c>
      <x:c r="DR108" s="50" t="str">
        <x:f>IF(OR(26&gt;'Настройки'!$B$3,ISBLANK(CH108),CH108=0),"",CH108)</x:f>
      </x:c>
      <x:c r="DS108" s="50" t="str">
        <x:f>IF(OR(27&gt;'Настройки'!$B$3,ISBLANK(CI108),CI108=0),"",CI108)</x:f>
      </x:c>
      <x:c r="DT108" s="50" t="str">
        <x:f>IF(OR(28&gt;'Настройки'!$B$3,ISBLANK(CJ108),CJ108=0),"",CJ108)</x:f>
      </x:c>
      <x:c r="DU108" s="50" t="str">
        <x:f>IF(OR(29&gt;'Настройки'!$B$3,ISBLANK(CK108),CK108=0),"",CK108)</x:f>
      </x:c>
      <x:c r="DV108" s="50" t="str">
        <x:f>IF(OR(30&gt;'Настройки'!$B$3,ISBLANK(CL108),CL108=0),"",CL108)</x:f>
      </x:c>
      <x:c r="DW108" s="50" t="str">
        <x:f>IF(OR(31&gt;'Настройки'!$B$3,ISBLANK(CM108),CM108=0),"",CM108)</x:f>
      </x:c>
      <x:c r="DX108" s="50" t="str">
        <x:f>IF(OR(32&gt;'Настройки'!$B$3,ISBLANK(CN108),CN108=0),"",CN108)</x:f>
      </x:c>
      <x:c r="DY108" s="50" t="str">
        <x:f>IF(OR(33&gt;'Настройки'!$B$3,ISBLANK(CO108),CO108=0),"",CO108)</x:f>
      </x:c>
      <x:c r="DZ108" s="50" t="str">
        <x:f>IF(OR(34&gt;'Настройки'!$B$3,ISBLANK(CP108),CP108=0),"",CP108)</x:f>
      </x:c>
      <x:c r="EA108" s="50" t="str">
        <x:f>IF(OR(35&gt;'Настройки'!$B$3,ISBLANK(CQ108),CQ108=0),"",CQ108)</x:f>
      </x:c>
      <x:c r="EB108" s="50" t="str">
        <x:f>IF(OR(36&gt;'Настройки'!$B$3,ISBLANK(CR108),CR108=0),"",CR108)</x:f>
      </x:c>
      <x:c r="EC108" s="50" t="str">
        <x:f>IF(A108="","",IF(OR(BB108="AZ",BB108="BZ"),10000+ROW(),IF(AZ108&gt;'Настройки'!$B$11,20000+ROW(),IF(BF108&lt;&gt;"Обычный",30000+ROW(),IF(AX108&lt;=0,40000+ROW(),"")))))</x:f>
      </x:c>
      <x:c r="ED108" s="50" t="str">
        <x:f>IF(EC108="","",COUNTIFS($EC$2:$EC$1001,"&gt;0",$EC$2:$EC$1001,"&lt;"&amp;EC108)+1)</x:f>
      </x:c>
    </x:row>
    <x:row r="109">
      <x:c r="A109" s="115"/>
      <x:c r="B109" s="115"/>
      <x:c r="C109" s="115"/>
      <x:c r="D109" s="118"/>
      <x:c r="E109" s="118"/>
      <x:c r="F109" s="118"/>
      <x:c r="G109" s="118"/>
      <x:c r="H109" s="118"/>
      <x:c r="I109" s="118"/>
      <x:c r="J109" s="118"/>
      <x:c r="K109" s="118"/>
      <x:c r="L109" s="118"/>
      <x:c r="M109" s="118"/>
      <x:c r="N109" s="118"/>
      <x:c r="O109" s="118"/>
      <x:c r="P109" s="118"/>
      <x:c r="Q109" s="118"/>
      <x:c r="R109" s="118"/>
      <x:c r="S109" s="118"/>
      <x:c r="T109" s="118"/>
      <x:c r="U109" s="118"/>
      <x:c r="V109" s="118"/>
      <x:c r="W109" s="118"/>
      <x:c r="X109" s="118"/>
      <x:c r="Y109" s="118"/>
      <x:c r="Z109" s="118"/>
      <x:c r="AA109" s="118"/>
      <x:c r="AB109" s="118"/>
      <x:c r="AC109" s="118"/>
      <x:c r="AD109" s="118"/>
      <x:c r="AE109" s="118"/>
      <x:c r="AF109" s="118"/>
      <x:c r="AG109" s="118"/>
      <x:c r="AH109" s="118"/>
      <x:c r="AI109" s="118"/>
      <x:c r="AJ109" s="118"/>
      <x:c r="AK109" s="118"/>
      <x:c r="AL109" s="118"/>
      <x:c r="AM109" s="118"/>
      <x:c r="AN109" s="118"/>
      <x:c r="AO109" s="118"/>
      <x:c r="AP109" s="115"/>
      <x:c r="AQ109" s="49" t="str">
        <x:f>IF(A109="","",COUNT(BI109:INDEX(BI109:CR109,1,'Настройки'!$B$3)))</x:f>
      </x:c>
      <x:c r="AR109" s="49" t="str">
        <x:f>IF(A109="","",SUM(BI109:INDEX(BI109:CR109,1,'Настройки'!$B$3)))</x:f>
      </x:c>
      <x:c r="AS109" s="58" t="str">
        <x:f>IF(A109="","",IF('Настройки'!$B$4="Стоимость потребления",AR109*D109,IF('Настройки'!$B$4="Количество",AR109,E109)))</x:f>
      </x:c>
      <x:c r="AT109" s="61" t="str">
        <x:f>IF(OR(A109="",AS109&lt;0,SUM($AS$2:$AS$1001)&lt;=0),"",AS109/SUM($AS$2:$AS$1001))</x:f>
      </x:c>
      <x:c r="AU109" s="61" t="str">
        <x:f>IF(OR(A109="",AS109&lt;0,SUM($AS$2:$AS$1001)&lt;=0),"",SUMIFS($AS$2:$AS$1001,$AS$2:$AS$1001,"&gt;"&amp;AS109)/SUM($AS$2:$AS$1001))</x:f>
      </x:c>
      <x:c r="AV109" s="61" t="str">
        <x:f>IF(OR(A109="",AS109&lt;0,SUM($AS$2:$AS$1001)&lt;=0),"",SUMIFS($AS$2:$AS$1001,$AS$2:$AS$1001,"&gt;="&amp;AS109)/SUM($AS$2:$AS$1001))</x:f>
      </x:c>
      <x:c r="AW109" s="49" t="str">
        <x:f>IF(A109="","",IF(SUM($AS$2:$AS$1001)&lt;=0,"Не определён",IF(AS109&lt;0,"Исключение",IF(AU109&lt;'Настройки'!$B$5,"A",IF(AU109&lt;'Настройки'!$B$6,"B","C")))))</x:f>
      </x:c>
      <x:c r="AX109" s="58" t="str">
        <x:f>IF(A109="","",IF(AQ109=0,"",AVERAGE(BI109:INDEX(BI109:CR109,1,'Настройки'!$B$3))))</x:f>
      </x:c>
      <x:c r="AY109" s="58" t="str">
        <x:f>IF(OR(A109="",AQ109=0),"",STDEVP(BI109:INDEX(BI109:CR109,1,'Настройки'!$B$3)))</x:f>
      </x:c>
      <x:c r="AZ109" s="61" t="str">
        <x:f>IF(OR(A109="",AQ109&lt;'Настройки'!$B$12,AX109&lt;=0,AND('Настройки'!$B$10="Блокировать",COUNTIF(F109:INDEX(F109:AO109,1,'Настройки'!$B$3),"&lt;0")&gt;0)),"",AY109/ABS(AX109))</x:f>
      </x:c>
      <x:c r="BA109" s="49" t="str">
        <x:f>IF(A109="","",IF(AND('Настройки'!$B$10="Блокировать",COUNTIF(F109:INDEX(F109:AO109,1,'Настройки'!$B$3),"&lt;0")&gt;0),"Не определён",IF(AQ109&lt;'Настройки'!$B$12,"Не определён",IF(AX109=0,"Нет спроса",IF(AX109&lt;0,"Не определён",IF(AZ109&lt;='Настройки'!$B$7,"X",IF(AZ109&lt;='Настройки'!$B$8,"Y","Z")))))))</x:f>
      </x:c>
      <x:c r="BB109" s="49" t="str">
        <x:f>IF(OR(A109="",LEN(AW109)&lt;&gt;1,LEN(BA109)&lt;&gt;1),"",AW109&amp;BA109)</x:f>
      </x:c>
      <x:c r="BC109" s="61" t="str">
        <x:f>IF(OR(A109="",AQ109=0),"",(COUNT(BI109:INDEX(BI109:CR109,1,'Настройки'!$B$3))-COUNT(CS109:INDEX(CS109:EB109,1,'Настройки'!$B$3)))/AQ109)</x:f>
      </x:c>
      <x:c r="BD109" s="64" t="str">
        <x:f>IF(OR(A109="",COUNT(CS109:INDEX(CS109:EB109,1,'Настройки'!$B$3))=0),"",AQ109/COUNT(CS109:INDEX(CS109:EB109,1,'Настройки'!$B$3)))</x:f>
      </x:c>
      <x:c r="BE109" s="64" t="str">
        <x:f>IF(OR(A109="",COUNT(CS109:INDEX(CS109:EB109,1,'Настройки'!$B$3))=0),"",IF(AVERAGE(CS109:INDEX(CS109:EB109,1,'Настройки'!$B$3))=0,"",(STDEVP(CS109:INDEX(CS109:EB109,1,'Настройки'!$B$3))/ABS(AVERAGE(CS109:INDEX(CS109:EB109,1,'Настройки'!$B$3))))^2))</x:f>
      </x:c>
      <x:c r="BF109" s="49" t="str">
        <x:f>IF(A109="","",IF(AQ109&lt;3,"Недостаточно",IF(AQ109&lt;6,"Предварительный","Обычный")))</x:f>
      </x:c>
      <x:c r="BG109" s="49" t="str">
        <x:f>IF(A109="","",IF(COUNTIF(F109:INDEX(F109:AO109,1,'Настройки'!$B$3),"&lt;0")&gt;0,IF('Настройки'!$B$10="Блокировать","Отрицательный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"),"")&amp;IF(AQ109&lt;3,"Недостаточно истории. ",IF(AQ109&lt;6,"Предварительная классификация. ",""))&amp;IF(AX109=0,"Нет спроса за горизонт. ","")&amp;IF(AZ109&gt;'Настройки'!$B$11,"Экстремальная вариативность. ",""))</x:f>
      </x:c>
      <x:c r="BH109" s="49" t="str">
        <x:f>IF(A109="","",IFERROR(VLOOKUP(BB109,'Настройки'!$D$3:$E$11,2,FALSE),"Сначала проверьте исходные данные и историю спроса.")&amp;" Уточните срок поставки, MOQ и критичность.")</x:f>
      </x:c>
      <x:c r="BI109" s="50" t="str">
        <x:f>IF(1&gt;'Настройки'!$B$3,"",IF(ISBLANK(F109),IF('Настройки'!$B$9="Нулевой спрос",0,""),IF(F109&lt;0,IF('Настройки'!$B$10="Исключить","",IF('Настройки'!$B$10="Абсолютные значения",ABS(F109),F109)),F109)))</x:f>
      </x:c>
      <x:c r="BJ109" s="50" t="str">
        <x:f>IF(2&gt;'Настройки'!$B$3,"",IF(ISBLANK(G109),IF('Настройки'!$B$9="Нулевой спрос",0,""),IF(G109&lt;0,IF('Настройки'!$B$10="Исключить","",IF('Настройки'!$B$10="Абсолютные значения",ABS(G109),G109)),G109)))</x:f>
      </x:c>
      <x:c r="BK109" s="50" t="str">
        <x:f>IF(3&gt;'Настройки'!$B$3,"",IF(ISBLANK(H109),IF('Настройки'!$B$9="Нулевой спрос",0,""),IF(H109&lt;0,IF('Настройки'!$B$10="Исключить","",IF('Настройки'!$B$10="Абсолютные значения",ABS(H109),H109)),H109)))</x:f>
      </x:c>
      <x:c r="BL109" s="50" t="str">
        <x:f>IF(4&gt;'Настройки'!$B$3,"",IF(ISBLANK(I109),IF('Настройки'!$B$9="Нулевой спрос",0,""),IF(I109&lt;0,IF('Настройки'!$B$10="Исключить","",IF('Настройки'!$B$10="Абсолютные значения",ABS(I109),I109)),I109)))</x:f>
      </x:c>
      <x:c r="BM109" s="50" t="str">
        <x:f>IF(5&gt;'Настройки'!$B$3,"",IF(ISBLANK(J109),IF('Настройки'!$B$9="Нулевой спрос",0,""),IF(J109&lt;0,IF('Настройки'!$B$10="Исключить","",IF('Настройки'!$B$10="Абсолютные значения",ABS(J109),J109)),J109)))</x:f>
      </x:c>
      <x:c r="BN109" s="50" t="str">
        <x:f>IF(6&gt;'Настройки'!$B$3,"",IF(ISBLANK(K109),IF('Настройки'!$B$9="Нулевой спрос",0,""),IF(K109&lt;0,IF('Настройки'!$B$10="Исключить","",IF('Настройки'!$B$10="Абсолютные значения",ABS(K109),K109)),K109)))</x:f>
      </x:c>
      <x:c r="BO109" s="50" t="str">
        <x:f>IF(7&gt;'Настройки'!$B$3,"",IF(ISBLANK(L109),IF('Настройки'!$B$9="Нулевой спрос",0,""),IF(L109&lt;0,IF('Настройки'!$B$10="Исключить","",IF('Настройки'!$B$10="Абсолютные значения",ABS(L109),L109)),L109)))</x:f>
      </x:c>
      <x:c r="BP109" s="50" t="str">
        <x:f>IF(8&gt;'Настройки'!$B$3,"",IF(ISBLANK(M109),IF('Настройки'!$B$9="Нулевой спрос",0,""),IF(M109&lt;0,IF('Настройки'!$B$10="Исключить","",IF('Настройки'!$B$10="Абсолютные значения",ABS(M109),M109)),M109)))</x:f>
      </x:c>
      <x:c r="BQ109" s="50" t="str">
        <x:f>IF(9&gt;'Настройки'!$B$3,"",IF(ISBLANK(N109),IF('Настройки'!$B$9="Нулевой спрос",0,""),IF(N109&lt;0,IF('Настройки'!$B$10="Исключить","",IF('Настройки'!$B$10="Абсолютные значения",ABS(N109),N109)),N109)))</x:f>
      </x:c>
      <x:c r="BR109" s="50" t="str">
        <x:f>IF(10&gt;'Настройки'!$B$3,"",IF(ISBLANK(O109),IF('Настройки'!$B$9="Нулевой спрос",0,""),IF(O109&lt;0,IF('Настройки'!$B$10="Исключить","",IF('Настройки'!$B$10="Абсолютные значения",ABS(O109),O109)),O109)))</x:f>
      </x:c>
      <x:c r="BS109" s="50" t="str">
        <x:f>IF(11&gt;'Настройки'!$B$3,"",IF(ISBLANK(P109),IF('Настройки'!$B$9="Нулевой спрос",0,""),IF(P109&lt;0,IF('Настройки'!$B$10="Исключить","",IF('Настройки'!$B$10="Абсолютные значения",ABS(P109),P109)),P109)))</x:f>
      </x:c>
      <x:c r="BT109" s="50" t="str">
        <x:f>IF(12&gt;'Настройки'!$B$3,"",IF(ISBLANK(Q109),IF('Настройки'!$B$9="Нулевой спрос",0,""),IF(Q109&lt;0,IF('Настройки'!$B$10="Исключить","",IF('Настройки'!$B$10="Абсолютные значения",ABS(Q109),Q109)),Q109)))</x:f>
      </x:c>
      <x:c r="BU109" s="50" t="str">
        <x:f>IF(13&gt;'Настройки'!$B$3,"",IF(ISBLANK(R109),IF('Настройки'!$B$9="Нулевой спрос",0,""),IF(R109&lt;0,IF('Настройки'!$B$10="Исключить","",IF('Настройки'!$B$10="Абсолютные значения",ABS(R109),R109)),R109)))</x:f>
      </x:c>
      <x:c r="BV109" s="50" t="str">
        <x:f>IF(14&gt;'Настройки'!$B$3,"",IF(ISBLANK(S109),IF('Настройки'!$B$9="Нулевой спрос",0,""),IF(S109&lt;0,IF('Настройки'!$B$10="Исключить","",IF('Настройки'!$B$10="Абсолютные значения",ABS(S109),S109)),S109)))</x:f>
      </x:c>
      <x:c r="BW109" s="50" t="str">
        <x:f>IF(15&gt;'Настройки'!$B$3,"",IF(ISBLANK(T109),IF('Настройки'!$B$9="Нулевой спрос",0,""),IF(T109&lt;0,IF('Настройки'!$B$10="Исключить","",IF('Настройки'!$B$10="Абсолютные значения",ABS(T109),T109)),T109)))</x:f>
      </x:c>
      <x:c r="BX109" s="50" t="str">
        <x:f>IF(16&gt;'Настройки'!$B$3,"",IF(ISBLANK(U109),IF('Настройки'!$B$9="Нулевой спрос",0,""),IF(U109&lt;0,IF('Настройки'!$B$10="Исключить","",IF('Настройки'!$B$10="Абсолютные значения",ABS(U109),U109)),U109)))</x:f>
      </x:c>
      <x:c r="BY109" s="50" t="str">
        <x:f>IF(17&gt;'Настройки'!$B$3,"",IF(ISBLANK(V109),IF('Настройки'!$B$9="Нулевой спрос",0,""),IF(V109&lt;0,IF('Настройки'!$B$10="Исключить","",IF('Настройки'!$B$10="Абсолютные значения",ABS(V109),V109)),V109)))</x:f>
      </x:c>
      <x:c r="BZ109" s="50" t="str">
        <x:f>IF(18&gt;'Настройки'!$B$3,"",IF(ISBLANK(W109),IF('Настройки'!$B$9="Нулевой спрос",0,""),IF(W109&lt;0,IF('Настройки'!$B$10="Исключить","",IF('Настройки'!$B$10="Абсолютные значения",ABS(W109),W109)),W109)))</x:f>
      </x:c>
      <x:c r="CA109" s="50" t="str">
        <x:f>IF(19&gt;'Настройки'!$B$3,"",IF(ISBLANK(X109),IF('Настройки'!$B$9="Нулевой спрос",0,""),IF(X109&lt;0,IF('Настройки'!$B$10="Исключить","",IF('Настройки'!$B$10="Абсолютные значения",ABS(X109),X109)),X109)))</x:f>
      </x:c>
      <x:c r="CB109" s="50" t="str">
        <x:f>IF(20&gt;'Настройки'!$B$3,"",IF(ISBLANK(Y109),IF('Настройки'!$B$9="Нулевой спрос",0,""),IF(Y109&lt;0,IF('Настройки'!$B$10="Исключить","",IF('Настройки'!$B$10="Абсолютные значения",ABS(Y109),Y109)),Y109)))</x:f>
      </x:c>
      <x:c r="CC109" s="50" t="str">
        <x:f>IF(21&gt;'Настройки'!$B$3,"",IF(ISBLANK(Z109),IF('Настройки'!$B$9="Нулевой спрос",0,""),IF(Z109&lt;0,IF('Настройки'!$B$10="Исключить","",IF('Настройки'!$B$10="Абсолютные значения",ABS(Z109),Z109)),Z109)))</x:f>
      </x:c>
      <x:c r="CD109" s="50" t="str">
        <x:f>IF(22&gt;'Настройки'!$B$3,"",IF(ISBLANK(AA109),IF('Настройки'!$B$9="Нулевой спрос",0,""),IF(AA109&lt;0,IF('Настройки'!$B$10="Исключить","",IF('Настройки'!$B$10="Абсолютные значения",ABS(AA109),AA109)),AA109)))</x:f>
      </x:c>
      <x:c r="CE109" s="50" t="str">
        <x:f>IF(23&gt;'Настройки'!$B$3,"",IF(ISBLANK(AB109),IF('Настройки'!$B$9="Нулевой спрос",0,""),IF(AB109&lt;0,IF('Настройки'!$B$10="Исключить","",IF('Настройки'!$B$10="Абсолютные значения",ABS(AB109),AB109)),AB109)))</x:f>
      </x:c>
      <x:c r="CF109" s="50" t="str">
        <x:f>IF(24&gt;'Настройки'!$B$3,"",IF(ISBLANK(AC109),IF('Настройки'!$B$9="Нулевой спрос",0,""),IF(AC109&lt;0,IF('Настройки'!$B$10="Исключить","",IF('Настройки'!$B$10="Абсолютные значения",ABS(AC109),AC109)),AC109)))</x:f>
      </x:c>
      <x:c r="CG109" s="50" t="str">
        <x:f>IF(25&gt;'Настройки'!$B$3,"",IF(ISBLANK(AD109),IF('Настройки'!$B$9="Нулевой спрос",0,""),IF(AD109&lt;0,IF('Настройки'!$B$10="Исключить","",IF('Настройки'!$B$10="Абсолютные значения",ABS(AD109),AD109)),AD109)))</x:f>
      </x:c>
      <x:c r="CH109" s="50" t="str">
        <x:f>IF(26&gt;'Настройки'!$B$3,"",IF(ISBLANK(AE109),IF('Настройки'!$B$9="Нулевой спрос",0,""),IF(AE109&lt;0,IF('Настройки'!$B$10="Исключить","",IF('Настройки'!$B$10="Абсолютные значения",ABS(AE109),AE109)),AE109)))</x:f>
      </x:c>
      <x:c r="CI109" s="50" t="str">
        <x:f>IF(27&gt;'Настройки'!$B$3,"",IF(ISBLANK(AF109),IF('Настройки'!$B$9="Нулевой спрос",0,""),IF(AF109&lt;0,IF('Настройки'!$B$10="Исключить","",IF('Настройки'!$B$10="Абсолютные значения",ABS(AF109),AF109)),AF109)))</x:f>
      </x:c>
      <x:c r="CJ109" s="50" t="str">
        <x:f>IF(28&gt;'Настройки'!$B$3,"",IF(ISBLANK(AG109),IF('Настройки'!$B$9="Нулевой спрос",0,""),IF(AG109&lt;0,IF('Настройки'!$B$10="Исключить","",IF('Настройки'!$B$10="Абсолютные значения",ABS(AG109),AG109)),AG109)))</x:f>
      </x:c>
      <x:c r="CK109" s="50" t="str">
        <x:f>IF(29&gt;'Настройки'!$B$3,"",IF(ISBLANK(AH109),IF('Настройки'!$B$9="Нулевой спрос",0,""),IF(AH109&lt;0,IF('Настройки'!$B$10="Исключить","",IF('Настройки'!$B$10="Абсолютные значения",ABS(AH109),AH109)),AH109)))</x:f>
      </x:c>
      <x:c r="CL109" s="50" t="str">
        <x:f>IF(30&gt;'Настройки'!$B$3,"",IF(ISBLANK(AI109),IF('Настройки'!$B$9="Нулевой спрос",0,""),IF(AI109&lt;0,IF('Настройки'!$B$10="Исключить","",IF('Настройки'!$B$10="Абсолютные значения",ABS(AI109),AI109)),AI109)))</x:f>
      </x:c>
      <x:c r="CM109" s="50" t="str">
        <x:f>IF(31&gt;'Настройки'!$B$3,"",IF(ISBLANK(AJ109),IF('Настройки'!$B$9="Нулевой спрос",0,""),IF(AJ109&lt;0,IF('Настройки'!$B$10="Исключить","",IF('Настройки'!$B$10="Абсолютные значения",ABS(AJ109),AJ109)),AJ109)))</x:f>
      </x:c>
      <x:c r="CN109" s="50" t="str">
        <x:f>IF(32&gt;'Настройки'!$B$3,"",IF(ISBLANK(AK109),IF('Настройки'!$B$9="Нулевой спрос",0,""),IF(AK109&lt;0,IF('Настройки'!$B$10="Исключить","",IF('Настройки'!$B$10="Абсолютные значения",ABS(AK109),AK109)),AK109)))</x:f>
      </x:c>
      <x:c r="CO109" s="50" t="str">
        <x:f>IF(33&gt;'Настройки'!$B$3,"",IF(ISBLANK(AL109),IF('Настройки'!$B$9="Нулевой спрос",0,""),IF(AL109&lt;0,IF('Настройки'!$B$10="Исключить","",IF('Настройки'!$B$10="Абсолютные значения",ABS(AL109),AL109)),AL109)))</x:f>
      </x:c>
      <x:c r="CP109" s="50" t="str">
        <x:f>IF(34&gt;'Настройки'!$B$3,"",IF(ISBLANK(AM109),IF('Настройки'!$B$9="Нулевой спрос",0,""),IF(AM109&lt;0,IF('Настройки'!$B$10="Исключить","",IF('Настройки'!$B$10="Абсолютные значения",ABS(AM109),AM109)),AM109)))</x:f>
      </x:c>
      <x:c r="CQ109" s="50" t="str">
        <x:f>IF(35&gt;'Настройки'!$B$3,"",IF(ISBLANK(AN109),IF('Настройки'!$B$9="Нулевой спрос",0,""),IF(AN109&lt;0,IF('Настройки'!$B$10="Исключить","",IF('Настройки'!$B$10="Абсолютные значения",ABS(AN109),AN109)),AN109)))</x:f>
      </x:c>
      <x:c r="CR109" s="50" t="str">
        <x:f>IF(36&gt;'Настройки'!$B$3,"",IF(ISBLANK(AO109),IF('Настройки'!$B$9="Нулевой спрос",0,""),IF(AO109&lt;0,IF('Настройки'!$B$10="Исключить","",IF('Настройки'!$B$10="Абсолютные значения",ABS(AO109),AO109)),AO109)))</x:f>
      </x:c>
      <x:c r="CS109" s="50" t="str">
        <x:f>IF(OR(1&gt;'Настройки'!$B$3,ISBLANK(BI109),BI109=0),"",BI109)</x:f>
      </x:c>
      <x:c r="CT109" s="50" t="str">
        <x:f>IF(OR(2&gt;'Настройки'!$B$3,ISBLANK(BJ109),BJ109=0),"",BJ109)</x:f>
      </x:c>
      <x:c r="CU109" s="50" t="str">
        <x:f>IF(OR(3&gt;'Настройки'!$B$3,ISBLANK(BK109),BK109=0),"",BK109)</x:f>
      </x:c>
      <x:c r="CV109" s="50" t="str">
        <x:f>IF(OR(4&gt;'Настройки'!$B$3,ISBLANK(BL109),BL109=0),"",BL109)</x:f>
      </x:c>
      <x:c r="CW109" s="50" t="str">
        <x:f>IF(OR(5&gt;'Настройки'!$B$3,ISBLANK(BM109),BM109=0),"",BM109)</x:f>
      </x:c>
      <x:c r="CX109" s="50" t="str">
        <x:f>IF(OR(6&gt;'Настройки'!$B$3,ISBLANK(BN109),BN109=0),"",BN109)</x:f>
      </x:c>
      <x:c r="CY109" s="50" t="str">
        <x:f>IF(OR(7&gt;'Настройки'!$B$3,ISBLANK(BO109),BO109=0),"",BO109)</x:f>
      </x:c>
      <x:c r="CZ109" s="50" t="str">
        <x:f>IF(OR(8&gt;'Настройки'!$B$3,ISBLANK(BP109),BP109=0),"",BP109)</x:f>
      </x:c>
      <x:c r="DA109" s="50" t="str">
        <x:f>IF(OR(9&gt;'Настройки'!$B$3,ISBLANK(BQ109),BQ109=0),"",BQ109)</x:f>
      </x:c>
      <x:c r="DB109" s="50" t="str">
        <x:f>IF(OR(10&gt;'Настройки'!$B$3,ISBLANK(BR109),BR109=0),"",BR109)</x:f>
      </x:c>
      <x:c r="DC109" s="50" t="str">
        <x:f>IF(OR(11&gt;'Настройки'!$B$3,ISBLANK(BS109),BS109=0),"",BS109)</x:f>
      </x:c>
      <x:c r="DD109" s="50" t="str">
        <x:f>IF(OR(12&gt;'Настройки'!$B$3,ISBLANK(BT109),BT109=0),"",BT109)</x:f>
      </x:c>
      <x:c r="DE109" s="50" t="str">
        <x:f>IF(OR(13&gt;'Настройки'!$B$3,ISBLANK(BU109),BU109=0),"",BU109)</x:f>
      </x:c>
      <x:c r="DF109" s="50" t="str">
        <x:f>IF(OR(14&gt;'Настройки'!$B$3,ISBLANK(BV109),BV109=0),"",BV109)</x:f>
      </x:c>
      <x:c r="DG109" s="50" t="str">
        <x:f>IF(OR(15&gt;'Настройки'!$B$3,ISBLANK(BW109),BW109=0),"",BW109)</x:f>
      </x:c>
      <x:c r="DH109" s="50" t="str">
        <x:f>IF(OR(16&gt;'Настройки'!$B$3,ISBLANK(BX109),BX109=0),"",BX109)</x:f>
      </x:c>
      <x:c r="DI109" s="50" t="str">
        <x:f>IF(OR(17&gt;'Настройки'!$B$3,ISBLANK(BY109),BY109=0),"",BY109)</x:f>
      </x:c>
      <x:c r="DJ109" s="50" t="str">
        <x:f>IF(OR(18&gt;'Настройки'!$B$3,ISBLANK(BZ109),BZ109=0),"",BZ109)</x:f>
      </x:c>
      <x:c r="DK109" s="50" t="str">
        <x:f>IF(OR(19&gt;'Настройки'!$B$3,ISBLANK(CA109),CA109=0),"",CA109)</x:f>
      </x:c>
      <x:c r="DL109" s="50" t="str">
        <x:f>IF(OR(20&gt;'Настройки'!$B$3,ISBLANK(CB109),CB109=0),"",CB109)</x:f>
      </x:c>
      <x:c r="DM109" s="50" t="str">
        <x:f>IF(OR(21&gt;'Настройки'!$B$3,ISBLANK(CC109),CC109=0),"",CC109)</x:f>
      </x:c>
      <x:c r="DN109" s="50" t="str">
        <x:f>IF(OR(22&gt;'Настройки'!$B$3,ISBLANK(CD109),CD109=0),"",CD109)</x:f>
      </x:c>
      <x:c r="DO109" s="50" t="str">
        <x:f>IF(OR(23&gt;'Настройки'!$B$3,ISBLANK(CE109),CE109=0),"",CE109)</x:f>
      </x:c>
      <x:c r="DP109" s="50" t="str">
        <x:f>IF(OR(24&gt;'Настройки'!$B$3,ISBLANK(CF109),CF109=0),"",CF109)</x:f>
      </x:c>
      <x:c r="DQ109" s="50" t="str">
        <x:f>IF(OR(25&gt;'Настройки'!$B$3,ISBLANK(CG109),CG109=0),"",CG109)</x:f>
      </x:c>
      <x:c r="DR109" s="50" t="str">
        <x:f>IF(OR(26&gt;'Настройки'!$B$3,ISBLANK(CH109),CH109=0),"",CH109)</x:f>
      </x:c>
      <x:c r="DS109" s="50" t="str">
        <x:f>IF(OR(27&gt;'Настройки'!$B$3,ISBLANK(CI109),CI109=0),"",CI109)</x:f>
      </x:c>
      <x:c r="DT109" s="50" t="str">
        <x:f>IF(OR(28&gt;'Настройки'!$B$3,ISBLANK(CJ109),CJ109=0),"",CJ109)</x:f>
      </x:c>
      <x:c r="DU109" s="50" t="str">
        <x:f>IF(OR(29&gt;'Настройки'!$B$3,ISBLANK(CK109),CK109=0),"",CK109)</x:f>
      </x:c>
      <x:c r="DV109" s="50" t="str">
        <x:f>IF(OR(30&gt;'Настройки'!$B$3,ISBLANK(CL109),CL109=0),"",CL109)</x:f>
      </x:c>
      <x:c r="DW109" s="50" t="str">
        <x:f>IF(OR(31&gt;'Настройки'!$B$3,ISBLANK(CM109),CM109=0),"",CM109)</x:f>
      </x:c>
      <x:c r="DX109" s="50" t="str">
        <x:f>IF(OR(32&gt;'Настройки'!$B$3,ISBLANK(CN109),CN109=0),"",CN109)</x:f>
      </x:c>
      <x:c r="DY109" s="50" t="str">
        <x:f>IF(OR(33&gt;'Настройки'!$B$3,ISBLANK(CO109),CO109=0),"",CO109)</x:f>
      </x:c>
      <x:c r="DZ109" s="50" t="str">
        <x:f>IF(OR(34&gt;'Настройки'!$B$3,ISBLANK(CP109),CP109=0),"",CP109)</x:f>
      </x:c>
      <x:c r="EA109" s="50" t="str">
        <x:f>IF(OR(35&gt;'Настройки'!$B$3,ISBLANK(CQ109),CQ109=0),"",CQ109)</x:f>
      </x:c>
      <x:c r="EB109" s="50" t="str">
        <x:f>IF(OR(36&gt;'Настройки'!$B$3,ISBLANK(CR109),CR109=0),"",CR109)</x:f>
      </x:c>
      <x:c r="EC109" s="50" t="str">
        <x:f>IF(A109="","",IF(OR(BB109="AZ",BB109="BZ"),10000+ROW(),IF(AZ109&gt;'Настройки'!$B$11,20000+ROW(),IF(BF109&lt;&gt;"Обычный",30000+ROW(),IF(AX109&lt;=0,40000+ROW(),"")))))</x:f>
      </x:c>
      <x:c r="ED109" s="50" t="str">
        <x:f>IF(EC109="","",COUNTIFS($EC$2:$EC$1001,"&gt;0",$EC$2:$EC$1001,"&lt;"&amp;EC109)+1)</x:f>
      </x:c>
    </x:row>
    <x:row r="110">
      <x:c r="A110" s="115"/>
      <x:c r="B110" s="115"/>
      <x:c r="C110" s="115"/>
      <x:c r="D110" s="118"/>
      <x:c r="E110" s="118"/>
      <x:c r="F110" s="118"/>
      <x:c r="G110" s="118"/>
      <x:c r="H110" s="118"/>
      <x:c r="I110" s="118"/>
      <x:c r="J110" s="118"/>
      <x:c r="K110" s="118"/>
      <x:c r="L110" s="118"/>
      <x:c r="M110" s="118"/>
      <x:c r="N110" s="118"/>
      <x:c r="O110" s="118"/>
      <x:c r="P110" s="118"/>
      <x:c r="Q110" s="118"/>
      <x:c r="R110" s="118"/>
      <x:c r="S110" s="118"/>
      <x:c r="T110" s="118"/>
      <x:c r="U110" s="118"/>
      <x:c r="V110" s="118"/>
      <x:c r="W110" s="118"/>
      <x:c r="X110" s="118"/>
      <x:c r="Y110" s="118"/>
      <x:c r="Z110" s="118"/>
      <x:c r="AA110" s="118"/>
      <x:c r="AB110" s="118"/>
      <x:c r="AC110" s="118"/>
      <x:c r="AD110" s="118"/>
      <x:c r="AE110" s="118"/>
      <x:c r="AF110" s="118"/>
      <x:c r="AG110" s="118"/>
      <x:c r="AH110" s="118"/>
      <x:c r="AI110" s="118"/>
      <x:c r="AJ110" s="118"/>
      <x:c r="AK110" s="118"/>
      <x:c r="AL110" s="118"/>
      <x:c r="AM110" s="118"/>
      <x:c r="AN110" s="118"/>
      <x:c r="AO110" s="118"/>
      <x:c r="AP110" s="115"/>
      <x:c r="AQ110" s="49" t="str">
        <x:f>IF(A110="","",COUNT(BI110:INDEX(BI110:CR110,1,'Настройки'!$B$3)))</x:f>
      </x:c>
      <x:c r="AR110" s="49" t="str">
        <x:f>IF(A110="","",SUM(BI110:INDEX(BI110:CR110,1,'Настройки'!$B$3)))</x:f>
      </x:c>
      <x:c r="AS110" s="58" t="str">
        <x:f>IF(A110="","",IF('Настройки'!$B$4="Стоимость потребления",AR110*D110,IF('Настройки'!$B$4="Количество",AR110,E110)))</x:f>
      </x:c>
      <x:c r="AT110" s="61" t="str">
        <x:f>IF(OR(A110="",AS110&lt;0,SUM($AS$2:$AS$1001)&lt;=0),"",AS110/SUM($AS$2:$AS$1001))</x:f>
      </x:c>
      <x:c r="AU110" s="61" t="str">
        <x:f>IF(OR(A110="",AS110&lt;0,SUM($AS$2:$AS$1001)&lt;=0),"",SUMIFS($AS$2:$AS$1001,$AS$2:$AS$1001,"&gt;"&amp;AS110)/SUM($AS$2:$AS$1001))</x:f>
      </x:c>
      <x:c r="AV110" s="61" t="str">
        <x:f>IF(OR(A110="",AS110&lt;0,SUM($AS$2:$AS$1001)&lt;=0),"",SUMIFS($AS$2:$AS$1001,$AS$2:$AS$1001,"&gt;="&amp;AS110)/SUM($AS$2:$AS$1001))</x:f>
      </x:c>
      <x:c r="AW110" s="49" t="str">
        <x:f>IF(A110="","",IF(SUM($AS$2:$AS$1001)&lt;=0,"Не определён",IF(AS110&lt;0,"Исключение",IF(AU110&lt;'Настройки'!$B$5,"A",IF(AU110&lt;'Настройки'!$B$6,"B","C")))))</x:f>
      </x:c>
      <x:c r="AX110" s="58" t="str">
        <x:f>IF(A110="","",IF(AQ110=0,"",AVERAGE(BI110:INDEX(BI110:CR110,1,'Настройки'!$B$3))))</x:f>
      </x:c>
      <x:c r="AY110" s="58" t="str">
        <x:f>IF(OR(A110="",AQ110=0),"",STDEVP(BI110:INDEX(BI110:CR110,1,'Настройки'!$B$3)))</x:f>
      </x:c>
      <x:c r="AZ110" s="61" t="str">
        <x:f>IF(OR(A110="",AQ110&lt;'Настройки'!$B$12,AX110&lt;=0,AND('Настройки'!$B$10="Блокировать",COUNTIF(F110:INDEX(F110:AO110,1,'Настройки'!$B$3),"&lt;0")&gt;0)),"",AY110/ABS(AX110))</x:f>
      </x:c>
      <x:c r="BA110" s="49" t="str">
        <x:f>IF(A110="","",IF(AND('Настройки'!$B$10="Блокировать",COUNTIF(F110:INDEX(F110:AO110,1,'Настройки'!$B$3),"&lt;0")&gt;0),"Не определён",IF(AQ110&lt;'Настройки'!$B$12,"Не определён",IF(AX110=0,"Нет спроса",IF(AX110&lt;0,"Не определён",IF(AZ110&lt;='Настройки'!$B$7,"X",IF(AZ110&lt;='Настройки'!$B$8,"Y","Z")))))))</x:f>
      </x:c>
      <x:c r="BB110" s="49" t="str">
        <x:f>IF(OR(A110="",LEN(AW110)&lt;&gt;1,LEN(BA110)&lt;&gt;1),"",AW110&amp;BA110)</x:f>
      </x:c>
      <x:c r="BC110" s="61" t="str">
        <x:f>IF(OR(A110="",AQ110=0),"",(COUNT(BI110:INDEX(BI110:CR110,1,'Настройки'!$B$3))-COUNT(CS110:INDEX(CS110:EB110,1,'Настройки'!$B$3)))/AQ110)</x:f>
      </x:c>
      <x:c r="BD110" s="64" t="str">
        <x:f>IF(OR(A110="",COUNT(CS110:INDEX(CS110:EB110,1,'Настройки'!$B$3))=0),"",AQ110/COUNT(CS110:INDEX(CS110:EB110,1,'Настройки'!$B$3)))</x:f>
      </x:c>
      <x:c r="BE110" s="64" t="str">
        <x:f>IF(OR(A110="",COUNT(CS110:INDEX(CS110:EB110,1,'Настройки'!$B$3))=0),"",IF(AVERAGE(CS110:INDEX(CS110:EB110,1,'Настройки'!$B$3))=0,"",(STDEVP(CS110:INDEX(CS110:EB110,1,'Настройки'!$B$3))/ABS(AVERAGE(CS110:INDEX(CS110:EB110,1,'Настройки'!$B$3))))^2))</x:f>
      </x:c>
      <x:c r="BF110" s="49" t="str">
        <x:f>IF(A110="","",IF(AQ110&lt;3,"Недостаточно",IF(AQ110&lt;6,"Предварительный","Обычный")))</x:f>
      </x:c>
      <x:c r="BG110" s="49" t="str">
        <x:f>IF(A110="","",IF(COUNTIF(F110:INDEX(F110:AO110,1,'Настройки'!$B$3),"&lt;0")&gt;0,IF('Настройки'!$B$10="Блокировать","Отрицательный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"),"")&amp;IF(AQ110&lt;3,"Недостаточно истории. ",IF(AQ110&lt;6,"Предварительная классификация. ",""))&amp;IF(AX110=0,"Нет спроса за горизонт. ","")&amp;IF(AZ110&gt;'Настройки'!$B$11,"Экстремальная вариативность. ",""))</x:f>
      </x:c>
      <x:c r="BH110" s="49" t="str">
        <x:f>IF(A110="","",IFERROR(VLOOKUP(BB110,'Настройки'!$D$3:$E$11,2,FALSE),"Сначала проверьте исходные данные и историю спроса.")&amp;" Уточните срок поставки, MOQ и критичность.")</x:f>
      </x:c>
      <x:c r="BI110" s="50" t="str">
        <x:f>IF(1&gt;'Настройки'!$B$3,"",IF(ISBLANK(F110),IF('Настройки'!$B$9="Нулевой спрос",0,""),IF(F110&lt;0,IF('Настройки'!$B$10="Исключить","",IF('Настройки'!$B$10="Абсолютные значения",ABS(F110),F110)),F110)))</x:f>
      </x:c>
      <x:c r="BJ110" s="50" t="str">
        <x:f>IF(2&gt;'Настройки'!$B$3,"",IF(ISBLANK(G110),IF('Настройки'!$B$9="Нулевой спрос",0,""),IF(G110&lt;0,IF('Настройки'!$B$10="Исключить","",IF('Настройки'!$B$10="Абсолютные значения",ABS(G110),G110)),G110)))</x:f>
      </x:c>
      <x:c r="BK110" s="50" t="str">
        <x:f>IF(3&gt;'Настройки'!$B$3,"",IF(ISBLANK(H110),IF('Настройки'!$B$9="Нулевой спрос",0,""),IF(H110&lt;0,IF('Настройки'!$B$10="Исключить","",IF('Настройки'!$B$10="Абсолютные значения",ABS(H110),H110)),H110)))</x:f>
      </x:c>
      <x:c r="BL110" s="50" t="str">
        <x:f>IF(4&gt;'Настройки'!$B$3,"",IF(ISBLANK(I110),IF('Настройки'!$B$9="Нулевой спрос",0,""),IF(I110&lt;0,IF('Настройки'!$B$10="Исключить","",IF('Настройки'!$B$10="Абсолютные значения",ABS(I110),I110)),I110)))</x:f>
      </x:c>
      <x:c r="BM110" s="50" t="str">
        <x:f>IF(5&gt;'Настройки'!$B$3,"",IF(ISBLANK(J110),IF('Настройки'!$B$9="Нулевой спрос",0,""),IF(J110&lt;0,IF('Настройки'!$B$10="Исключить","",IF('Настройки'!$B$10="Абсолютные значения",ABS(J110),J110)),J110)))</x:f>
      </x:c>
      <x:c r="BN110" s="50" t="str">
        <x:f>IF(6&gt;'Настройки'!$B$3,"",IF(ISBLANK(K110),IF('Настройки'!$B$9="Нулевой спрос",0,""),IF(K110&lt;0,IF('Настройки'!$B$10="Исключить","",IF('Настройки'!$B$10="Абсолютные значения",ABS(K110),K110)),K110)))</x:f>
      </x:c>
      <x:c r="BO110" s="50" t="str">
        <x:f>IF(7&gt;'Настройки'!$B$3,"",IF(ISBLANK(L110),IF('Настройки'!$B$9="Нулевой спрос",0,""),IF(L110&lt;0,IF('Настройки'!$B$10="Исключить","",IF('Настройки'!$B$10="Абсолютные значения",ABS(L110),L110)),L110)))</x:f>
      </x:c>
      <x:c r="BP110" s="50" t="str">
        <x:f>IF(8&gt;'Настройки'!$B$3,"",IF(ISBLANK(M110),IF('Настройки'!$B$9="Нулевой спрос",0,""),IF(M110&lt;0,IF('Настройки'!$B$10="Исключить","",IF('Настройки'!$B$10="Абсолютные значения",ABS(M110),M110)),M110)))</x:f>
      </x:c>
      <x:c r="BQ110" s="50" t="str">
        <x:f>IF(9&gt;'Настройки'!$B$3,"",IF(ISBLANK(N110),IF('Настройки'!$B$9="Нулевой спрос",0,""),IF(N110&lt;0,IF('Настройки'!$B$10="Исключить","",IF('Настройки'!$B$10="Абсолютные значения",ABS(N110),N110)),N110)))</x:f>
      </x:c>
      <x:c r="BR110" s="50" t="str">
        <x:f>IF(10&gt;'Настройки'!$B$3,"",IF(ISBLANK(O110),IF('Настройки'!$B$9="Нулевой спрос",0,""),IF(O110&lt;0,IF('Настройки'!$B$10="Исключить","",IF('Настройки'!$B$10="Абсолютные значения",ABS(O110),O110)),O110)))</x:f>
      </x:c>
      <x:c r="BS110" s="50" t="str">
        <x:f>IF(11&gt;'Настройки'!$B$3,"",IF(ISBLANK(P110),IF('Настройки'!$B$9="Нулевой спрос",0,""),IF(P110&lt;0,IF('Настройки'!$B$10="Исключить","",IF('Настройки'!$B$10="Абсолютные значения",ABS(P110),P110)),P110)))</x:f>
      </x:c>
      <x:c r="BT110" s="50" t="str">
        <x:f>IF(12&gt;'Настройки'!$B$3,"",IF(ISBLANK(Q110),IF('Настройки'!$B$9="Нулевой спрос",0,""),IF(Q110&lt;0,IF('Настройки'!$B$10="Исключить","",IF('Настройки'!$B$10="Абсолютные значения",ABS(Q110),Q110)),Q110)))</x:f>
      </x:c>
      <x:c r="BU110" s="50" t="str">
        <x:f>IF(13&gt;'Настройки'!$B$3,"",IF(ISBLANK(R110),IF('Настройки'!$B$9="Нулевой спрос",0,""),IF(R110&lt;0,IF('Настройки'!$B$10="Исключить","",IF('Настройки'!$B$10="Абсолютные значения",ABS(R110),R110)),R110)))</x:f>
      </x:c>
      <x:c r="BV110" s="50" t="str">
        <x:f>IF(14&gt;'Настройки'!$B$3,"",IF(ISBLANK(S110),IF('Настройки'!$B$9="Нулевой спрос",0,""),IF(S110&lt;0,IF('Настройки'!$B$10="Исключить","",IF('Настройки'!$B$10="Абсолютные значения",ABS(S110),S110)),S110)))</x:f>
      </x:c>
      <x:c r="BW110" s="50" t="str">
        <x:f>IF(15&gt;'Настройки'!$B$3,"",IF(ISBLANK(T110),IF('Настройки'!$B$9="Нулевой спрос",0,""),IF(T110&lt;0,IF('Настройки'!$B$10="Исключить","",IF('Настройки'!$B$10="Абсолютные значения",ABS(T110),T110)),T110)))</x:f>
      </x:c>
      <x:c r="BX110" s="50" t="str">
        <x:f>IF(16&gt;'Настройки'!$B$3,"",IF(ISBLANK(U110),IF('Настройки'!$B$9="Нулевой спрос",0,""),IF(U110&lt;0,IF('Настройки'!$B$10="Исключить","",IF('Настройки'!$B$10="Абсолютные значения",ABS(U110),U110)),U110)))</x:f>
      </x:c>
      <x:c r="BY110" s="50" t="str">
        <x:f>IF(17&gt;'Настройки'!$B$3,"",IF(ISBLANK(V110),IF('Настройки'!$B$9="Нулевой спрос",0,""),IF(V110&lt;0,IF('Настройки'!$B$10="Исключить","",IF('Настройки'!$B$10="Абсолютные значения",ABS(V110),V110)),V110)))</x:f>
      </x:c>
      <x:c r="BZ110" s="50" t="str">
        <x:f>IF(18&gt;'Настройки'!$B$3,"",IF(ISBLANK(W110),IF('Настройки'!$B$9="Нулевой спрос",0,""),IF(W110&lt;0,IF('Настройки'!$B$10="Исключить","",IF('Настройки'!$B$10="Абсолютные значения",ABS(W110),W110)),W110)))</x:f>
      </x:c>
      <x:c r="CA110" s="50" t="str">
        <x:f>IF(19&gt;'Настройки'!$B$3,"",IF(ISBLANK(X110),IF('Настройки'!$B$9="Нулевой спрос",0,""),IF(X110&lt;0,IF('Настройки'!$B$10="Исключить","",IF('Настройки'!$B$10="Абсолютные значения",ABS(X110),X110)),X110)))</x:f>
      </x:c>
      <x:c r="CB110" s="50" t="str">
        <x:f>IF(20&gt;'Настройки'!$B$3,"",IF(ISBLANK(Y110),IF('Настройки'!$B$9="Нулевой спрос",0,""),IF(Y110&lt;0,IF('Настройки'!$B$10="Исключить","",IF('Настройки'!$B$10="Абсолютные значения",ABS(Y110),Y110)),Y110)))</x:f>
      </x:c>
      <x:c r="CC110" s="50" t="str">
        <x:f>IF(21&gt;'Настройки'!$B$3,"",IF(ISBLANK(Z110),IF('Настройки'!$B$9="Нулевой спрос",0,""),IF(Z110&lt;0,IF('Настройки'!$B$10="Исключить","",IF('Настройки'!$B$10="Абсолютные значения",ABS(Z110),Z110)),Z110)))</x:f>
      </x:c>
      <x:c r="CD110" s="50" t="str">
        <x:f>IF(22&gt;'Настройки'!$B$3,"",IF(ISBLANK(AA110),IF('Настройки'!$B$9="Нулевой спрос",0,""),IF(AA110&lt;0,IF('Настройки'!$B$10="Исключить","",IF('Настройки'!$B$10="Абсолютные значения",ABS(AA110),AA110)),AA110)))</x:f>
      </x:c>
      <x:c r="CE110" s="50" t="str">
        <x:f>IF(23&gt;'Настройки'!$B$3,"",IF(ISBLANK(AB110),IF('Настройки'!$B$9="Нулевой спрос",0,""),IF(AB110&lt;0,IF('Настройки'!$B$10="Исключить","",IF('Настройки'!$B$10="Абсолютные значения",ABS(AB110),AB110)),AB110)))</x:f>
      </x:c>
      <x:c r="CF110" s="50" t="str">
        <x:f>IF(24&gt;'Настройки'!$B$3,"",IF(ISBLANK(AC110),IF('Настройки'!$B$9="Нулевой спрос",0,""),IF(AC110&lt;0,IF('Настройки'!$B$10="Исключить","",IF('Настройки'!$B$10="Абсолютные значения",ABS(AC110),AC110)),AC110)))</x:f>
      </x:c>
      <x:c r="CG110" s="50" t="str">
        <x:f>IF(25&gt;'Настройки'!$B$3,"",IF(ISBLANK(AD110),IF('Настройки'!$B$9="Нулевой спрос",0,""),IF(AD110&lt;0,IF('Настройки'!$B$10="Исключить","",IF('Настройки'!$B$10="Абсолютные значения",ABS(AD110),AD110)),AD110)))</x:f>
      </x:c>
      <x:c r="CH110" s="50" t="str">
        <x:f>IF(26&gt;'Настройки'!$B$3,"",IF(ISBLANK(AE110),IF('Настройки'!$B$9="Нулевой спрос",0,""),IF(AE110&lt;0,IF('Настройки'!$B$10="Исключить","",IF('Настройки'!$B$10="Абсолютные значения",ABS(AE110),AE110)),AE110)))</x:f>
      </x:c>
      <x:c r="CI110" s="50" t="str">
        <x:f>IF(27&gt;'Настройки'!$B$3,"",IF(ISBLANK(AF110),IF('Настройки'!$B$9="Нулевой спрос",0,""),IF(AF110&lt;0,IF('Настройки'!$B$10="Исключить","",IF('Настройки'!$B$10="Абсолютные значения",ABS(AF110),AF110)),AF110)))</x:f>
      </x:c>
      <x:c r="CJ110" s="50" t="str">
        <x:f>IF(28&gt;'Настройки'!$B$3,"",IF(ISBLANK(AG110),IF('Настройки'!$B$9="Нулевой спрос",0,""),IF(AG110&lt;0,IF('Настройки'!$B$10="Исключить","",IF('Настройки'!$B$10="Абсолютные значения",ABS(AG110),AG110)),AG110)))</x:f>
      </x:c>
      <x:c r="CK110" s="50" t="str">
        <x:f>IF(29&gt;'Настройки'!$B$3,"",IF(ISBLANK(AH110),IF('Настройки'!$B$9="Нулевой спрос",0,""),IF(AH110&lt;0,IF('Настройки'!$B$10="Исключить","",IF('Настройки'!$B$10="Абсолютные значения",ABS(AH110),AH110)),AH110)))</x:f>
      </x:c>
      <x:c r="CL110" s="50" t="str">
        <x:f>IF(30&gt;'Настройки'!$B$3,"",IF(ISBLANK(AI110),IF('Настройки'!$B$9="Нулевой спрос",0,""),IF(AI110&lt;0,IF('Настройки'!$B$10="Исключить","",IF('Настройки'!$B$10="Абсолютные значения",ABS(AI110),AI110)),AI110)))</x:f>
      </x:c>
      <x:c r="CM110" s="50" t="str">
        <x:f>IF(31&gt;'Настройки'!$B$3,"",IF(ISBLANK(AJ110),IF('Настройки'!$B$9="Нулевой спрос",0,""),IF(AJ110&lt;0,IF('Настройки'!$B$10="Исключить","",IF('Настройки'!$B$10="Абсолютные значения",ABS(AJ110),AJ110)),AJ110)))</x:f>
      </x:c>
      <x:c r="CN110" s="50" t="str">
        <x:f>IF(32&gt;'Настройки'!$B$3,"",IF(ISBLANK(AK110),IF('Настройки'!$B$9="Нулевой спрос",0,""),IF(AK110&lt;0,IF('Настройки'!$B$10="Исключить","",IF('Настройки'!$B$10="Абсолютные значения",ABS(AK110),AK110)),AK110)))</x:f>
      </x:c>
      <x:c r="CO110" s="50" t="str">
        <x:f>IF(33&gt;'Настройки'!$B$3,"",IF(ISBLANK(AL110),IF('Настройки'!$B$9="Нулевой спрос",0,""),IF(AL110&lt;0,IF('Настройки'!$B$10="Исключить","",IF('Настройки'!$B$10="Абсолютные значения",ABS(AL110),AL110)),AL110)))</x:f>
      </x:c>
      <x:c r="CP110" s="50" t="str">
        <x:f>IF(34&gt;'Настройки'!$B$3,"",IF(ISBLANK(AM110),IF('Настройки'!$B$9="Нулевой спрос",0,""),IF(AM110&lt;0,IF('Настройки'!$B$10="Исключить","",IF('Настройки'!$B$10="Абсолютные значения",ABS(AM110),AM110)),AM110)))</x:f>
      </x:c>
      <x:c r="CQ110" s="50" t="str">
        <x:f>IF(35&gt;'Настройки'!$B$3,"",IF(ISBLANK(AN110),IF('Настройки'!$B$9="Нулевой спрос",0,""),IF(AN110&lt;0,IF('Настройки'!$B$10="Исключить","",IF('Настройки'!$B$10="Абсолютные значения",ABS(AN110),AN110)),AN110)))</x:f>
      </x:c>
      <x:c r="CR110" s="50" t="str">
        <x:f>IF(36&gt;'Настройки'!$B$3,"",IF(ISBLANK(AO110),IF('Настройки'!$B$9="Нулевой спрос",0,""),IF(AO110&lt;0,IF('Настройки'!$B$10="Исключить","",IF('Настройки'!$B$10="Абсолютные значения",ABS(AO110),AO110)),AO110)))</x:f>
      </x:c>
      <x:c r="CS110" s="50" t="str">
        <x:f>IF(OR(1&gt;'Настройки'!$B$3,ISBLANK(BI110),BI110=0),"",BI110)</x:f>
      </x:c>
      <x:c r="CT110" s="50" t="str">
        <x:f>IF(OR(2&gt;'Настройки'!$B$3,ISBLANK(BJ110),BJ110=0),"",BJ110)</x:f>
      </x:c>
      <x:c r="CU110" s="50" t="str">
        <x:f>IF(OR(3&gt;'Настройки'!$B$3,ISBLANK(BK110),BK110=0),"",BK110)</x:f>
      </x:c>
      <x:c r="CV110" s="50" t="str">
        <x:f>IF(OR(4&gt;'Настройки'!$B$3,ISBLANK(BL110),BL110=0),"",BL110)</x:f>
      </x:c>
      <x:c r="CW110" s="50" t="str">
        <x:f>IF(OR(5&gt;'Настройки'!$B$3,ISBLANK(BM110),BM110=0),"",BM110)</x:f>
      </x:c>
      <x:c r="CX110" s="50" t="str">
        <x:f>IF(OR(6&gt;'Настройки'!$B$3,ISBLANK(BN110),BN110=0),"",BN110)</x:f>
      </x:c>
      <x:c r="CY110" s="50" t="str">
        <x:f>IF(OR(7&gt;'Настройки'!$B$3,ISBLANK(BO110),BO110=0),"",BO110)</x:f>
      </x:c>
      <x:c r="CZ110" s="50" t="str">
        <x:f>IF(OR(8&gt;'Настройки'!$B$3,ISBLANK(BP110),BP110=0),"",BP110)</x:f>
      </x:c>
      <x:c r="DA110" s="50" t="str">
        <x:f>IF(OR(9&gt;'Настройки'!$B$3,ISBLANK(BQ110),BQ110=0),"",BQ110)</x:f>
      </x:c>
      <x:c r="DB110" s="50" t="str">
        <x:f>IF(OR(10&gt;'Настройки'!$B$3,ISBLANK(BR110),BR110=0),"",BR110)</x:f>
      </x:c>
      <x:c r="DC110" s="50" t="str">
        <x:f>IF(OR(11&gt;'Настройки'!$B$3,ISBLANK(BS110),BS110=0),"",BS110)</x:f>
      </x:c>
      <x:c r="DD110" s="50" t="str">
        <x:f>IF(OR(12&gt;'Настройки'!$B$3,ISBLANK(BT110),BT110=0),"",BT110)</x:f>
      </x:c>
      <x:c r="DE110" s="50" t="str">
        <x:f>IF(OR(13&gt;'Настройки'!$B$3,ISBLANK(BU110),BU110=0),"",BU110)</x:f>
      </x:c>
      <x:c r="DF110" s="50" t="str">
        <x:f>IF(OR(14&gt;'Настройки'!$B$3,ISBLANK(BV110),BV110=0),"",BV110)</x:f>
      </x:c>
      <x:c r="DG110" s="50" t="str">
        <x:f>IF(OR(15&gt;'Настройки'!$B$3,ISBLANK(BW110),BW110=0),"",BW110)</x:f>
      </x:c>
      <x:c r="DH110" s="50" t="str">
        <x:f>IF(OR(16&gt;'Настройки'!$B$3,ISBLANK(BX110),BX110=0),"",BX110)</x:f>
      </x:c>
      <x:c r="DI110" s="50" t="str">
        <x:f>IF(OR(17&gt;'Настройки'!$B$3,ISBLANK(BY110),BY110=0),"",BY110)</x:f>
      </x:c>
      <x:c r="DJ110" s="50" t="str">
        <x:f>IF(OR(18&gt;'Настройки'!$B$3,ISBLANK(BZ110),BZ110=0),"",BZ110)</x:f>
      </x:c>
      <x:c r="DK110" s="50" t="str">
        <x:f>IF(OR(19&gt;'Настройки'!$B$3,ISBLANK(CA110),CA110=0),"",CA110)</x:f>
      </x:c>
      <x:c r="DL110" s="50" t="str">
        <x:f>IF(OR(20&gt;'Настройки'!$B$3,ISBLANK(CB110),CB110=0),"",CB110)</x:f>
      </x:c>
      <x:c r="DM110" s="50" t="str">
        <x:f>IF(OR(21&gt;'Настройки'!$B$3,ISBLANK(CC110),CC110=0),"",CC110)</x:f>
      </x:c>
      <x:c r="DN110" s="50" t="str">
        <x:f>IF(OR(22&gt;'Настройки'!$B$3,ISBLANK(CD110),CD110=0),"",CD110)</x:f>
      </x:c>
      <x:c r="DO110" s="50" t="str">
        <x:f>IF(OR(23&gt;'Настройки'!$B$3,ISBLANK(CE110),CE110=0),"",CE110)</x:f>
      </x:c>
      <x:c r="DP110" s="50" t="str">
        <x:f>IF(OR(24&gt;'Настройки'!$B$3,ISBLANK(CF110),CF110=0),"",CF110)</x:f>
      </x:c>
      <x:c r="DQ110" s="50" t="str">
        <x:f>IF(OR(25&gt;'Настройки'!$B$3,ISBLANK(CG110),CG110=0),"",CG110)</x:f>
      </x:c>
      <x:c r="DR110" s="50" t="str">
        <x:f>IF(OR(26&gt;'Настройки'!$B$3,ISBLANK(CH110),CH110=0),"",CH110)</x:f>
      </x:c>
      <x:c r="DS110" s="50" t="str">
        <x:f>IF(OR(27&gt;'Настройки'!$B$3,ISBLANK(CI110),CI110=0),"",CI110)</x:f>
      </x:c>
      <x:c r="DT110" s="50" t="str">
        <x:f>IF(OR(28&gt;'Настройки'!$B$3,ISBLANK(CJ110),CJ110=0),"",CJ110)</x:f>
      </x:c>
      <x:c r="DU110" s="50" t="str">
        <x:f>IF(OR(29&gt;'Настройки'!$B$3,ISBLANK(CK110),CK110=0),"",CK110)</x:f>
      </x:c>
      <x:c r="DV110" s="50" t="str">
        <x:f>IF(OR(30&gt;'Настройки'!$B$3,ISBLANK(CL110),CL110=0),"",CL110)</x:f>
      </x:c>
      <x:c r="DW110" s="50" t="str">
        <x:f>IF(OR(31&gt;'Настройки'!$B$3,ISBLANK(CM110),CM110=0),"",CM110)</x:f>
      </x:c>
      <x:c r="DX110" s="50" t="str">
        <x:f>IF(OR(32&gt;'Настройки'!$B$3,ISBLANK(CN110),CN110=0),"",CN110)</x:f>
      </x:c>
      <x:c r="DY110" s="50" t="str">
        <x:f>IF(OR(33&gt;'Настройки'!$B$3,ISBLANK(CO110),CO110=0),"",CO110)</x:f>
      </x:c>
      <x:c r="DZ110" s="50" t="str">
        <x:f>IF(OR(34&gt;'Настройки'!$B$3,ISBLANK(CP110),CP110=0),"",CP110)</x:f>
      </x:c>
      <x:c r="EA110" s="50" t="str">
        <x:f>IF(OR(35&gt;'Настройки'!$B$3,ISBLANK(CQ110),CQ110=0),"",CQ110)</x:f>
      </x:c>
      <x:c r="EB110" s="50" t="str">
        <x:f>IF(OR(36&gt;'Настройки'!$B$3,ISBLANK(CR110),CR110=0),"",CR110)</x:f>
      </x:c>
      <x:c r="EC110" s="50" t="str">
        <x:f>IF(A110="","",IF(OR(BB110="AZ",BB110="BZ"),10000+ROW(),IF(AZ110&gt;'Настройки'!$B$11,20000+ROW(),IF(BF110&lt;&gt;"Обычный",30000+ROW(),IF(AX110&lt;=0,40000+ROW(),"")))))</x:f>
      </x:c>
      <x:c r="ED110" s="50" t="str">
        <x:f>IF(EC110="","",COUNTIFS($EC$2:$EC$1001,"&gt;0",$EC$2:$EC$1001,"&lt;"&amp;EC110)+1)</x:f>
      </x:c>
    </x:row>
    <x:row r="111">
      <x:c r="A111" s="115"/>
      <x:c r="B111" s="115"/>
      <x:c r="C111" s="115"/>
      <x:c r="D111" s="118"/>
      <x:c r="E111" s="118"/>
      <x:c r="F111" s="118"/>
      <x:c r="G111" s="118"/>
      <x:c r="H111" s="118"/>
      <x:c r="I111" s="118"/>
      <x:c r="J111" s="118"/>
      <x:c r="K111" s="118"/>
      <x:c r="L111" s="118"/>
      <x:c r="M111" s="118"/>
      <x:c r="N111" s="118"/>
      <x:c r="O111" s="118"/>
      <x:c r="P111" s="118"/>
      <x:c r="Q111" s="118"/>
      <x:c r="R111" s="118"/>
      <x:c r="S111" s="118"/>
      <x:c r="T111" s="118"/>
      <x:c r="U111" s="118"/>
      <x:c r="V111" s="118"/>
      <x:c r="W111" s="118"/>
      <x:c r="X111" s="118"/>
      <x:c r="Y111" s="118"/>
      <x:c r="Z111" s="118"/>
      <x:c r="AA111" s="118"/>
      <x:c r="AB111" s="118"/>
      <x:c r="AC111" s="118"/>
      <x:c r="AD111" s="118"/>
      <x:c r="AE111" s="118"/>
      <x:c r="AF111" s="118"/>
      <x:c r="AG111" s="118"/>
      <x:c r="AH111" s="118"/>
      <x:c r="AI111" s="118"/>
      <x:c r="AJ111" s="118"/>
      <x:c r="AK111" s="118"/>
      <x:c r="AL111" s="118"/>
      <x:c r="AM111" s="118"/>
      <x:c r="AN111" s="118"/>
      <x:c r="AO111" s="118"/>
      <x:c r="AP111" s="115"/>
      <x:c r="AQ111" s="49" t="str">
        <x:f>IF(A111="","",COUNT(BI111:INDEX(BI111:CR111,1,'Настройки'!$B$3)))</x:f>
      </x:c>
      <x:c r="AR111" s="49" t="str">
        <x:f>IF(A111="","",SUM(BI111:INDEX(BI111:CR111,1,'Настройки'!$B$3)))</x:f>
      </x:c>
      <x:c r="AS111" s="58" t="str">
        <x:f>IF(A111="","",IF('Настройки'!$B$4="Стоимость потребления",AR111*D111,IF('Настройки'!$B$4="Количество",AR111,E111)))</x:f>
      </x:c>
      <x:c r="AT111" s="61" t="str">
        <x:f>IF(OR(A111="",AS111&lt;0,SUM($AS$2:$AS$1001)&lt;=0),"",AS111/SUM($AS$2:$AS$1001))</x:f>
      </x:c>
      <x:c r="AU111" s="61" t="str">
        <x:f>IF(OR(A111="",AS111&lt;0,SUM($AS$2:$AS$1001)&lt;=0),"",SUMIFS($AS$2:$AS$1001,$AS$2:$AS$1001,"&gt;"&amp;AS111)/SUM($AS$2:$AS$1001))</x:f>
      </x:c>
      <x:c r="AV111" s="61" t="str">
        <x:f>IF(OR(A111="",AS111&lt;0,SUM($AS$2:$AS$1001)&lt;=0),"",SUMIFS($AS$2:$AS$1001,$AS$2:$AS$1001,"&gt;="&amp;AS111)/SUM($AS$2:$AS$1001))</x:f>
      </x:c>
      <x:c r="AW111" s="49" t="str">
        <x:f>IF(A111="","",IF(SUM($AS$2:$AS$1001)&lt;=0,"Не определён",IF(AS111&lt;0,"Исключение",IF(AU111&lt;'Настройки'!$B$5,"A",IF(AU111&lt;'Настройки'!$B$6,"B","C")))))</x:f>
      </x:c>
      <x:c r="AX111" s="58" t="str">
        <x:f>IF(A111="","",IF(AQ111=0,"",AVERAGE(BI111:INDEX(BI111:CR111,1,'Настройки'!$B$3))))</x:f>
      </x:c>
      <x:c r="AY111" s="58" t="str">
        <x:f>IF(OR(A111="",AQ111=0),"",STDEVP(BI111:INDEX(BI111:CR111,1,'Настройки'!$B$3)))</x:f>
      </x:c>
      <x:c r="AZ111" s="61" t="str">
        <x:f>IF(OR(A111="",AQ111&lt;'Настройки'!$B$12,AX111&lt;=0,AND('Настройки'!$B$10="Блокировать",COUNTIF(F111:INDEX(F111:AO111,1,'Настройки'!$B$3),"&lt;0")&gt;0)),"",AY111/ABS(AX111))</x:f>
      </x:c>
      <x:c r="BA111" s="49" t="str">
        <x:f>IF(A111="","",IF(AND('Настройки'!$B$10="Блокировать",COUNTIF(F111:INDEX(F111:AO111,1,'Настройки'!$B$3),"&lt;0")&gt;0),"Не определён",IF(AQ111&lt;'Настройки'!$B$12,"Не определён",IF(AX111=0,"Нет спроса",IF(AX111&lt;0,"Не определён",IF(AZ111&lt;='Настройки'!$B$7,"X",IF(AZ111&lt;='Настройки'!$B$8,"Y","Z")))))))</x:f>
      </x:c>
      <x:c r="BB111" s="49" t="str">
        <x:f>IF(OR(A111="",LEN(AW111)&lt;&gt;1,LEN(BA111)&lt;&gt;1),"",AW111&amp;BA111)</x:f>
      </x:c>
      <x:c r="BC111" s="61" t="str">
        <x:f>IF(OR(A111="",AQ111=0),"",(COUNT(BI111:INDEX(BI111:CR111,1,'Настройки'!$B$3))-COUNT(CS111:INDEX(CS111:EB111,1,'Настройки'!$B$3)))/AQ111)</x:f>
      </x:c>
      <x:c r="BD111" s="64" t="str">
        <x:f>IF(OR(A111="",COUNT(CS111:INDEX(CS111:EB111,1,'Настройки'!$B$3))=0),"",AQ111/COUNT(CS111:INDEX(CS111:EB111,1,'Настройки'!$B$3)))</x:f>
      </x:c>
      <x:c r="BE111" s="64" t="str">
        <x:f>IF(OR(A111="",COUNT(CS111:INDEX(CS111:EB111,1,'Настройки'!$B$3))=0),"",IF(AVERAGE(CS111:INDEX(CS111:EB111,1,'Настройки'!$B$3))=0,"",(STDEVP(CS111:INDEX(CS111:EB111,1,'Настройки'!$B$3))/ABS(AVERAGE(CS111:INDEX(CS111:EB111,1,'Настройки'!$B$3))))^2))</x:f>
      </x:c>
      <x:c r="BF111" s="49" t="str">
        <x:f>IF(A111="","",IF(AQ111&lt;3,"Недостаточно",IF(AQ111&lt;6,"Предварительный","Обычный")))</x:f>
      </x:c>
      <x:c r="BG111" s="49" t="str">
        <x:f>IF(A111="","",IF(COUNTIF(F111:INDEX(F111:AO111,1,'Настройки'!$B$3),"&lt;0")&gt;0,IF('Настройки'!$B$10="Блокировать","Отрицательный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"),"")&amp;IF(AQ111&lt;3,"Недостаточно истории. ",IF(AQ111&lt;6,"Предварительная классификация. ",""))&amp;IF(AX111=0,"Нет спроса за горизонт. ","")&amp;IF(AZ111&gt;'Настройки'!$B$11,"Экстремальная вариативность. ",""))</x:f>
      </x:c>
      <x:c r="BH111" s="49" t="str">
        <x:f>IF(A111="","",IFERROR(VLOOKUP(BB111,'Настройки'!$D$3:$E$11,2,FALSE),"Сначала проверьте исходные данные и историю спроса.")&amp;" Уточните срок поставки, MOQ и критичность.")</x:f>
      </x:c>
      <x:c r="BI111" s="50" t="str">
        <x:f>IF(1&gt;'Настройки'!$B$3,"",IF(ISBLANK(F111),IF('Настройки'!$B$9="Нулевой спрос",0,""),IF(F111&lt;0,IF('Настройки'!$B$10="Исключить","",IF('Настройки'!$B$10="Абсолютные значения",ABS(F111),F111)),F111)))</x:f>
      </x:c>
      <x:c r="BJ111" s="50" t="str">
        <x:f>IF(2&gt;'Настройки'!$B$3,"",IF(ISBLANK(G111),IF('Настройки'!$B$9="Нулевой спрос",0,""),IF(G111&lt;0,IF('Настройки'!$B$10="Исключить","",IF('Настройки'!$B$10="Абсолютные значения",ABS(G111),G111)),G111)))</x:f>
      </x:c>
      <x:c r="BK111" s="50" t="str">
        <x:f>IF(3&gt;'Настройки'!$B$3,"",IF(ISBLANK(H111),IF('Настройки'!$B$9="Нулевой спрос",0,""),IF(H111&lt;0,IF('Настройки'!$B$10="Исключить","",IF('Настройки'!$B$10="Абсолютные значения",ABS(H111),H111)),H111)))</x:f>
      </x:c>
      <x:c r="BL111" s="50" t="str">
        <x:f>IF(4&gt;'Настройки'!$B$3,"",IF(ISBLANK(I111),IF('Настройки'!$B$9="Нулевой спрос",0,""),IF(I111&lt;0,IF('Настройки'!$B$10="Исключить","",IF('Настройки'!$B$10="Абсолютные значения",ABS(I111),I111)),I111)))</x:f>
      </x:c>
      <x:c r="BM111" s="50" t="str">
        <x:f>IF(5&gt;'Настройки'!$B$3,"",IF(ISBLANK(J111),IF('Настройки'!$B$9="Нулевой спрос",0,""),IF(J111&lt;0,IF('Настройки'!$B$10="Исключить","",IF('Настройки'!$B$10="Абсолютные значения",ABS(J111),J111)),J111)))</x:f>
      </x:c>
      <x:c r="BN111" s="50" t="str">
        <x:f>IF(6&gt;'Настройки'!$B$3,"",IF(ISBLANK(K111),IF('Настройки'!$B$9="Нулевой спрос",0,""),IF(K111&lt;0,IF('Настройки'!$B$10="Исключить","",IF('Настройки'!$B$10="Абсолютные значения",ABS(K111),K111)),K111)))</x:f>
      </x:c>
      <x:c r="BO111" s="50" t="str">
        <x:f>IF(7&gt;'Настройки'!$B$3,"",IF(ISBLANK(L111),IF('Настройки'!$B$9="Нулевой спрос",0,""),IF(L111&lt;0,IF('Настройки'!$B$10="Исключить","",IF('Настройки'!$B$10="Абсолютные значения",ABS(L111),L111)),L111)))</x:f>
      </x:c>
      <x:c r="BP111" s="50" t="str">
        <x:f>IF(8&gt;'Настройки'!$B$3,"",IF(ISBLANK(M111),IF('Настройки'!$B$9="Нулевой спрос",0,""),IF(M111&lt;0,IF('Настройки'!$B$10="Исключить","",IF('Настройки'!$B$10="Абсолютные значения",ABS(M111),M111)),M111)))</x:f>
      </x:c>
      <x:c r="BQ111" s="50" t="str">
        <x:f>IF(9&gt;'Настройки'!$B$3,"",IF(ISBLANK(N111),IF('Настройки'!$B$9="Нулевой спрос",0,""),IF(N111&lt;0,IF('Настройки'!$B$10="Исключить","",IF('Настройки'!$B$10="Абсолютные значения",ABS(N111),N111)),N111)))</x:f>
      </x:c>
      <x:c r="BR111" s="50" t="str">
        <x:f>IF(10&gt;'Настройки'!$B$3,"",IF(ISBLANK(O111),IF('Настройки'!$B$9="Нулевой спрос",0,""),IF(O111&lt;0,IF('Настройки'!$B$10="Исключить","",IF('Настройки'!$B$10="Абсолютные значения",ABS(O111),O111)),O111)))</x:f>
      </x:c>
      <x:c r="BS111" s="50" t="str">
        <x:f>IF(11&gt;'Настройки'!$B$3,"",IF(ISBLANK(P111),IF('Настройки'!$B$9="Нулевой спрос",0,""),IF(P111&lt;0,IF('Настройки'!$B$10="Исключить","",IF('Настройки'!$B$10="Абсолютные значения",ABS(P111),P111)),P111)))</x:f>
      </x:c>
      <x:c r="BT111" s="50" t="str">
        <x:f>IF(12&gt;'Настройки'!$B$3,"",IF(ISBLANK(Q111),IF('Настройки'!$B$9="Нулевой спрос",0,""),IF(Q111&lt;0,IF('Настройки'!$B$10="Исключить","",IF('Настройки'!$B$10="Абсолютные значения",ABS(Q111),Q111)),Q111)))</x:f>
      </x:c>
      <x:c r="BU111" s="50" t="str">
        <x:f>IF(13&gt;'Настройки'!$B$3,"",IF(ISBLANK(R111),IF('Настройки'!$B$9="Нулевой спрос",0,""),IF(R111&lt;0,IF('Настройки'!$B$10="Исключить","",IF('Настройки'!$B$10="Абсолютные значения",ABS(R111),R111)),R111)))</x:f>
      </x:c>
      <x:c r="BV111" s="50" t="str">
        <x:f>IF(14&gt;'Настройки'!$B$3,"",IF(ISBLANK(S111),IF('Настройки'!$B$9="Нулевой спрос",0,""),IF(S111&lt;0,IF('Настройки'!$B$10="Исключить","",IF('Настройки'!$B$10="Абсолютные значения",ABS(S111),S111)),S111)))</x:f>
      </x:c>
      <x:c r="BW111" s="50" t="str">
        <x:f>IF(15&gt;'Настройки'!$B$3,"",IF(ISBLANK(T111),IF('Настройки'!$B$9="Нулевой спрос",0,""),IF(T111&lt;0,IF('Настройки'!$B$10="Исключить","",IF('Настройки'!$B$10="Абсолютные значения",ABS(T111),T111)),T111)))</x:f>
      </x:c>
      <x:c r="BX111" s="50" t="str">
        <x:f>IF(16&gt;'Настройки'!$B$3,"",IF(ISBLANK(U111),IF('Настройки'!$B$9="Нулевой спрос",0,""),IF(U111&lt;0,IF('Настройки'!$B$10="Исключить","",IF('Настройки'!$B$10="Абсолютные значения",ABS(U111),U111)),U111)))</x:f>
      </x:c>
      <x:c r="BY111" s="50" t="str">
        <x:f>IF(17&gt;'Настройки'!$B$3,"",IF(ISBLANK(V111),IF('Настройки'!$B$9="Нулевой спрос",0,""),IF(V111&lt;0,IF('Настройки'!$B$10="Исключить","",IF('Настройки'!$B$10="Абсолютные значения",ABS(V111),V111)),V111)))</x:f>
      </x:c>
      <x:c r="BZ111" s="50" t="str">
        <x:f>IF(18&gt;'Настройки'!$B$3,"",IF(ISBLANK(W111),IF('Настройки'!$B$9="Нулевой спрос",0,""),IF(W111&lt;0,IF('Настройки'!$B$10="Исключить","",IF('Настройки'!$B$10="Абсолютные значения",ABS(W111),W111)),W111)))</x:f>
      </x:c>
      <x:c r="CA111" s="50" t="str">
        <x:f>IF(19&gt;'Настройки'!$B$3,"",IF(ISBLANK(X111),IF('Настройки'!$B$9="Нулевой спрос",0,""),IF(X111&lt;0,IF('Настройки'!$B$10="Исключить","",IF('Настройки'!$B$10="Абсолютные значения",ABS(X111),X111)),X111)))</x:f>
      </x:c>
      <x:c r="CB111" s="50" t="str">
        <x:f>IF(20&gt;'Настройки'!$B$3,"",IF(ISBLANK(Y111),IF('Настройки'!$B$9="Нулевой спрос",0,""),IF(Y111&lt;0,IF('Настройки'!$B$10="Исключить","",IF('Настройки'!$B$10="Абсолютные значения",ABS(Y111),Y111)),Y111)))</x:f>
      </x:c>
      <x:c r="CC111" s="50" t="str">
        <x:f>IF(21&gt;'Настройки'!$B$3,"",IF(ISBLANK(Z111),IF('Настройки'!$B$9="Нулевой спрос",0,""),IF(Z111&lt;0,IF('Настройки'!$B$10="Исключить","",IF('Настройки'!$B$10="Абсолютные значения",ABS(Z111),Z111)),Z111)))</x:f>
      </x:c>
      <x:c r="CD111" s="50" t="str">
        <x:f>IF(22&gt;'Настройки'!$B$3,"",IF(ISBLANK(AA111),IF('Настройки'!$B$9="Нулевой спрос",0,""),IF(AA111&lt;0,IF('Настройки'!$B$10="Исключить","",IF('Настройки'!$B$10="Абсолютные значения",ABS(AA111),AA111)),AA111)))</x:f>
      </x:c>
      <x:c r="CE111" s="50" t="str">
        <x:f>IF(23&gt;'Настройки'!$B$3,"",IF(ISBLANK(AB111),IF('Настройки'!$B$9="Нулевой спрос",0,""),IF(AB111&lt;0,IF('Настройки'!$B$10="Исключить","",IF('Настройки'!$B$10="Абсолютные значения",ABS(AB111),AB111)),AB111)))</x:f>
      </x:c>
      <x:c r="CF111" s="50" t="str">
        <x:f>IF(24&gt;'Настройки'!$B$3,"",IF(ISBLANK(AC111),IF('Настройки'!$B$9="Нулевой спрос",0,""),IF(AC111&lt;0,IF('Настройки'!$B$10="Исключить","",IF('Настройки'!$B$10="Абсолютные значения",ABS(AC111),AC111)),AC111)))</x:f>
      </x:c>
      <x:c r="CG111" s="50" t="str">
        <x:f>IF(25&gt;'Настройки'!$B$3,"",IF(ISBLANK(AD111),IF('Настройки'!$B$9="Нулевой спрос",0,""),IF(AD111&lt;0,IF('Настройки'!$B$10="Исключить","",IF('Настройки'!$B$10="Абсолютные значения",ABS(AD111),AD111)),AD111)))</x:f>
      </x:c>
      <x:c r="CH111" s="50" t="str">
        <x:f>IF(26&gt;'Настройки'!$B$3,"",IF(ISBLANK(AE111),IF('Настройки'!$B$9="Нулевой спрос",0,""),IF(AE111&lt;0,IF('Настройки'!$B$10="Исключить","",IF('Настройки'!$B$10="Абсолютные значения",ABS(AE111),AE111)),AE111)))</x:f>
      </x:c>
      <x:c r="CI111" s="50" t="str">
        <x:f>IF(27&gt;'Настройки'!$B$3,"",IF(ISBLANK(AF111),IF('Настройки'!$B$9="Нулевой спрос",0,""),IF(AF111&lt;0,IF('Настройки'!$B$10="Исключить","",IF('Настройки'!$B$10="Абсолютные значения",ABS(AF111),AF111)),AF111)))</x:f>
      </x:c>
      <x:c r="CJ111" s="50" t="str">
        <x:f>IF(28&gt;'Настройки'!$B$3,"",IF(ISBLANK(AG111),IF('Настройки'!$B$9="Нулевой спрос",0,""),IF(AG111&lt;0,IF('Настройки'!$B$10="Исключить","",IF('Настройки'!$B$10="Абсолютные значения",ABS(AG111),AG111)),AG111)))</x:f>
      </x:c>
      <x:c r="CK111" s="50" t="str">
        <x:f>IF(29&gt;'Настройки'!$B$3,"",IF(ISBLANK(AH111),IF('Настройки'!$B$9="Нулевой спрос",0,""),IF(AH111&lt;0,IF('Настройки'!$B$10="Исключить","",IF('Настройки'!$B$10="Абсолютные значения",ABS(AH111),AH111)),AH111)))</x:f>
      </x:c>
      <x:c r="CL111" s="50" t="str">
        <x:f>IF(30&gt;'Настройки'!$B$3,"",IF(ISBLANK(AI111),IF('Настройки'!$B$9="Нулевой спрос",0,""),IF(AI111&lt;0,IF('Настройки'!$B$10="Исключить","",IF('Настройки'!$B$10="Абсолютные значения",ABS(AI111),AI111)),AI111)))</x:f>
      </x:c>
      <x:c r="CM111" s="50" t="str">
        <x:f>IF(31&gt;'Настройки'!$B$3,"",IF(ISBLANK(AJ111),IF('Настройки'!$B$9="Нулевой спрос",0,""),IF(AJ111&lt;0,IF('Настройки'!$B$10="Исключить","",IF('Настройки'!$B$10="Абсолютные значения",ABS(AJ111),AJ111)),AJ111)))</x:f>
      </x:c>
      <x:c r="CN111" s="50" t="str">
        <x:f>IF(32&gt;'Настройки'!$B$3,"",IF(ISBLANK(AK111),IF('Настройки'!$B$9="Нулевой спрос",0,""),IF(AK111&lt;0,IF('Настройки'!$B$10="Исключить","",IF('Настройки'!$B$10="Абсолютные значения",ABS(AK111),AK111)),AK111)))</x:f>
      </x:c>
      <x:c r="CO111" s="50" t="str">
        <x:f>IF(33&gt;'Настройки'!$B$3,"",IF(ISBLANK(AL111),IF('Настройки'!$B$9="Нулевой спрос",0,""),IF(AL111&lt;0,IF('Настройки'!$B$10="Исключить","",IF('Настройки'!$B$10="Абсолютные значения",ABS(AL111),AL111)),AL111)))</x:f>
      </x:c>
      <x:c r="CP111" s="50" t="str">
        <x:f>IF(34&gt;'Настройки'!$B$3,"",IF(ISBLANK(AM111),IF('Настройки'!$B$9="Нулевой спрос",0,""),IF(AM111&lt;0,IF('Настройки'!$B$10="Исключить","",IF('Настройки'!$B$10="Абсолютные значения",ABS(AM111),AM111)),AM111)))</x:f>
      </x:c>
      <x:c r="CQ111" s="50" t="str">
        <x:f>IF(35&gt;'Настройки'!$B$3,"",IF(ISBLANK(AN111),IF('Настройки'!$B$9="Нулевой спрос",0,""),IF(AN111&lt;0,IF('Настройки'!$B$10="Исключить","",IF('Настройки'!$B$10="Абсолютные значения",ABS(AN111),AN111)),AN111)))</x:f>
      </x:c>
      <x:c r="CR111" s="50" t="str">
        <x:f>IF(36&gt;'Настройки'!$B$3,"",IF(ISBLANK(AO111),IF('Настройки'!$B$9="Нулевой спрос",0,""),IF(AO111&lt;0,IF('Настройки'!$B$10="Исключить","",IF('Настройки'!$B$10="Абсолютные значения",ABS(AO111),AO111)),AO111)))</x:f>
      </x:c>
      <x:c r="CS111" s="50" t="str">
        <x:f>IF(OR(1&gt;'Настройки'!$B$3,ISBLANK(BI111),BI111=0),"",BI111)</x:f>
      </x:c>
      <x:c r="CT111" s="50" t="str">
        <x:f>IF(OR(2&gt;'Настройки'!$B$3,ISBLANK(BJ111),BJ111=0),"",BJ111)</x:f>
      </x:c>
      <x:c r="CU111" s="50" t="str">
        <x:f>IF(OR(3&gt;'Настройки'!$B$3,ISBLANK(BK111),BK111=0),"",BK111)</x:f>
      </x:c>
      <x:c r="CV111" s="50" t="str">
        <x:f>IF(OR(4&gt;'Настройки'!$B$3,ISBLANK(BL111),BL111=0),"",BL111)</x:f>
      </x:c>
      <x:c r="CW111" s="50" t="str">
        <x:f>IF(OR(5&gt;'Настройки'!$B$3,ISBLANK(BM111),BM111=0),"",BM111)</x:f>
      </x:c>
      <x:c r="CX111" s="50" t="str">
        <x:f>IF(OR(6&gt;'Настройки'!$B$3,ISBLANK(BN111),BN111=0),"",BN111)</x:f>
      </x:c>
      <x:c r="CY111" s="50" t="str">
        <x:f>IF(OR(7&gt;'Настройки'!$B$3,ISBLANK(BO111),BO111=0),"",BO111)</x:f>
      </x:c>
      <x:c r="CZ111" s="50" t="str">
        <x:f>IF(OR(8&gt;'Настройки'!$B$3,ISBLANK(BP111),BP111=0),"",BP111)</x:f>
      </x:c>
      <x:c r="DA111" s="50" t="str">
        <x:f>IF(OR(9&gt;'Настройки'!$B$3,ISBLANK(BQ111),BQ111=0),"",BQ111)</x:f>
      </x:c>
      <x:c r="DB111" s="50" t="str">
        <x:f>IF(OR(10&gt;'Настройки'!$B$3,ISBLANK(BR111),BR111=0),"",BR111)</x:f>
      </x:c>
      <x:c r="DC111" s="50" t="str">
        <x:f>IF(OR(11&gt;'Настройки'!$B$3,ISBLANK(BS111),BS111=0),"",BS111)</x:f>
      </x:c>
      <x:c r="DD111" s="50" t="str">
        <x:f>IF(OR(12&gt;'Настройки'!$B$3,ISBLANK(BT111),BT111=0),"",BT111)</x:f>
      </x:c>
      <x:c r="DE111" s="50" t="str">
        <x:f>IF(OR(13&gt;'Настройки'!$B$3,ISBLANK(BU111),BU111=0),"",BU111)</x:f>
      </x:c>
      <x:c r="DF111" s="50" t="str">
        <x:f>IF(OR(14&gt;'Настройки'!$B$3,ISBLANK(BV111),BV111=0),"",BV111)</x:f>
      </x:c>
      <x:c r="DG111" s="50" t="str">
        <x:f>IF(OR(15&gt;'Настройки'!$B$3,ISBLANK(BW111),BW111=0),"",BW111)</x:f>
      </x:c>
      <x:c r="DH111" s="50" t="str">
        <x:f>IF(OR(16&gt;'Настройки'!$B$3,ISBLANK(BX111),BX111=0),"",BX111)</x:f>
      </x:c>
      <x:c r="DI111" s="50" t="str">
        <x:f>IF(OR(17&gt;'Настройки'!$B$3,ISBLANK(BY111),BY111=0),"",BY111)</x:f>
      </x:c>
      <x:c r="DJ111" s="50" t="str">
        <x:f>IF(OR(18&gt;'Настройки'!$B$3,ISBLANK(BZ111),BZ111=0),"",BZ111)</x:f>
      </x:c>
      <x:c r="DK111" s="50" t="str">
        <x:f>IF(OR(19&gt;'Настройки'!$B$3,ISBLANK(CA111),CA111=0),"",CA111)</x:f>
      </x:c>
      <x:c r="DL111" s="50" t="str">
        <x:f>IF(OR(20&gt;'Настройки'!$B$3,ISBLANK(CB111),CB111=0),"",CB111)</x:f>
      </x:c>
      <x:c r="DM111" s="50" t="str">
        <x:f>IF(OR(21&gt;'Настройки'!$B$3,ISBLANK(CC111),CC111=0),"",CC111)</x:f>
      </x:c>
      <x:c r="DN111" s="50" t="str">
        <x:f>IF(OR(22&gt;'Настройки'!$B$3,ISBLANK(CD111),CD111=0),"",CD111)</x:f>
      </x:c>
      <x:c r="DO111" s="50" t="str">
        <x:f>IF(OR(23&gt;'Настройки'!$B$3,ISBLANK(CE111),CE111=0),"",CE111)</x:f>
      </x:c>
      <x:c r="DP111" s="50" t="str">
        <x:f>IF(OR(24&gt;'Настройки'!$B$3,ISBLANK(CF111),CF111=0),"",CF111)</x:f>
      </x:c>
      <x:c r="DQ111" s="50" t="str">
        <x:f>IF(OR(25&gt;'Настройки'!$B$3,ISBLANK(CG111),CG111=0),"",CG111)</x:f>
      </x:c>
      <x:c r="DR111" s="50" t="str">
        <x:f>IF(OR(26&gt;'Настройки'!$B$3,ISBLANK(CH111),CH111=0),"",CH111)</x:f>
      </x:c>
      <x:c r="DS111" s="50" t="str">
        <x:f>IF(OR(27&gt;'Настройки'!$B$3,ISBLANK(CI111),CI111=0),"",CI111)</x:f>
      </x:c>
      <x:c r="DT111" s="50" t="str">
        <x:f>IF(OR(28&gt;'Настройки'!$B$3,ISBLANK(CJ111),CJ111=0),"",CJ111)</x:f>
      </x:c>
      <x:c r="DU111" s="50" t="str">
        <x:f>IF(OR(29&gt;'Настройки'!$B$3,ISBLANK(CK111),CK111=0),"",CK111)</x:f>
      </x:c>
      <x:c r="DV111" s="50" t="str">
        <x:f>IF(OR(30&gt;'Настройки'!$B$3,ISBLANK(CL111),CL111=0),"",CL111)</x:f>
      </x:c>
      <x:c r="DW111" s="50" t="str">
        <x:f>IF(OR(31&gt;'Настройки'!$B$3,ISBLANK(CM111),CM111=0),"",CM111)</x:f>
      </x:c>
      <x:c r="DX111" s="50" t="str">
        <x:f>IF(OR(32&gt;'Настройки'!$B$3,ISBLANK(CN111),CN111=0),"",CN111)</x:f>
      </x:c>
      <x:c r="DY111" s="50" t="str">
        <x:f>IF(OR(33&gt;'Настройки'!$B$3,ISBLANK(CO111),CO111=0),"",CO111)</x:f>
      </x:c>
      <x:c r="DZ111" s="50" t="str">
        <x:f>IF(OR(34&gt;'Настройки'!$B$3,ISBLANK(CP111),CP111=0),"",CP111)</x:f>
      </x:c>
      <x:c r="EA111" s="50" t="str">
        <x:f>IF(OR(35&gt;'Настройки'!$B$3,ISBLANK(CQ111),CQ111=0),"",CQ111)</x:f>
      </x:c>
      <x:c r="EB111" s="50" t="str">
        <x:f>IF(OR(36&gt;'Настройки'!$B$3,ISBLANK(CR111),CR111=0),"",CR111)</x:f>
      </x:c>
      <x:c r="EC111" s="50" t="str">
        <x:f>IF(A111="","",IF(OR(BB111="AZ",BB111="BZ"),10000+ROW(),IF(AZ111&gt;'Настройки'!$B$11,20000+ROW(),IF(BF111&lt;&gt;"Обычный",30000+ROW(),IF(AX111&lt;=0,40000+ROW(),"")))))</x:f>
      </x:c>
      <x:c r="ED111" s="50" t="str">
        <x:f>IF(EC111="","",COUNTIFS($EC$2:$EC$1001,"&gt;0",$EC$2:$EC$1001,"&lt;"&amp;EC111)+1)</x:f>
      </x:c>
    </x:row>
    <x:row r="112">
      <x:c r="A112" s="115"/>
      <x:c r="B112" s="115"/>
      <x:c r="C112" s="115"/>
      <x:c r="D112" s="118"/>
      <x:c r="E112" s="118"/>
      <x:c r="F112" s="118"/>
      <x:c r="G112" s="118"/>
      <x:c r="H112" s="118"/>
      <x:c r="I112" s="118"/>
      <x:c r="J112" s="118"/>
      <x:c r="K112" s="118"/>
      <x:c r="L112" s="118"/>
      <x:c r="M112" s="118"/>
      <x:c r="N112" s="118"/>
      <x:c r="O112" s="118"/>
      <x:c r="P112" s="118"/>
      <x:c r="Q112" s="118"/>
      <x:c r="R112" s="118"/>
      <x:c r="S112" s="118"/>
      <x:c r="T112" s="118"/>
      <x:c r="U112" s="118"/>
      <x:c r="V112" s="118"/>
      <x:c r="W112" s="118"/>
      <x:c r="X112" s="118"/>
      <x:c r="Y112" s="118"/>
      <x:c r="Z112" s="118"/>
      <x:c r="AA112" s="118"/>
      <x:c r="AB112" s="118"/>
      <x:c r="AC112" s="118"/>
      <x:c r="AD112" s="118"/>
      <x:c r="AE112" s="118"/>
      <x:c r="AF112" s="118"/>
      <x:c r="AG112" s="118"/>
      <x:c r="AH112" s="118"/>
      <x:c r="AI112" s="118"/>
      <x:c r="AJ112" s="118"/>
      <x:c r="AK112" s="118"/>
      <x:c r="AL112" s="118"/>
      <x:c r="AM112" s="118"/>
      <x:c r="AN112" s="118"/>
      <x:c r="AO112" s="118"/>
      <x:c r="AP112" s="115"/>
      <x:c r="AQ112" s="49" t="str">
        <x:f>IF(A112="","",COUNT(BI112:INDEX(BI112:CR112,1,'Настройки'!$B$3)))</x:f>
      </x:c>
      <x:c r="AR112" s="49" t="str">
        <x:f>IF(A112="","",SUM(BI112:INDEX(BI112:CR112,1,'Настройки'!$B$3)))</x:f>
      </x:c>
      <x:c r="AS112" s="58" t="str">
        <x:f>IF(A112="","",IF('Настройки'!$B$4="Стоимость потребления",AR112*D112,IF('Настройки'!$B$4="Количество",AR112,E112)))</x:f>
      </x:c>
      <x:c r="AT112" s="61" t="str">
        <x:f>IF(OR(A112="",AS112&lt;0,SUM($AS$2:$AS$1001)&lt;=0),"",AS112/SUM($AS$2:$AS$1001))</x:f>
      </x:c>
      <x:c r="AU112" s="61" t="str">
        <x:f>IF(OR(A112="",AS112&lt;0,SUM($AS$2:$AS$1001)&lt;=0),"",SUMIFS($AS$2:$AS$1001,$AS$2:$AS$1001,"&gt;"&amp;AS112)/SUM($AS$2:$AS$1001))</x:f>
      </x:c>
      <x:c r="AV112" s="61" t="str">
        <x:f>IF(OR(A112="",AS112&lt;0,SUM($AS$2:$AS$1001)&lt;=0),"",SUMIFS($AS$2:$AS$1001,$AS$2:$AS$1001,"&gt;="&amp;AS112)/SUM($AS$2:$AS$1001))</x:f>
      </x:c>
      <x:c r="AW112" s="49" t="str">
        <x:f>IF(A112="","",IF(SUM($AS$2:$AS$1001)&lt;=0,"Не определён",IF(AS112&lt;0,"Исключение",IF(AU112&lt;'Настройки'!$B$5,"A",IF(AU112&lt;'Настройки'!$B$6,"B","C")))))</x:f>
      </x:c>
      <x:c r="AX112" s="58" t="str">
        <x:f>IF(A112="","",IF(AQ112=0,"",AVERAGE(BI112:INDEX(BI112:CR112,1,'Настройки'!$B$3))))</x:f>
      </x:c>
      <x:c r="AY112" s="58" t="str">
        <x:f>IF(OR(A112="",AQ112=0),"",STDEVP(BI112:INDEX(BI112:CR112,1,'Настройки'!$B$3)))</x:f>
      </x:c>
      <x:c r="AZ112" s="61" t="str">
        <x:f>IF(OR(A112="",AQ112&lt;'Настройки'!$B$12,AX112&lt;=0,AND('Настройки'!$B$10="Блокировать",COUNTIF(F112:INDEX(F112:AO112,1,'Настройки'!$B$3),"&lt;0")&gt;0)),"",AY112/ABS(AX112))</x:f>
      </x:c>
      <x:c r="BA112" s="49" t="str">
        <x:f>IF(A112="","",IF(AND('Настройки'!$B$10="Блокировать",COUNTIF(F112:INDEX(F112:AO112,1,'Настройки'!$B$3),"&lt;0")&gt;0),"Не определён",IF(AQ112&lt;'Настройки'!$B$12,"Не определён",IF(AX112=0,"Нет спроса",IF(AX112&lt;0,"Не определён",IF(AZ112&lt;='Настройки'!$B$7,"X",IF(AZ112&lt;='Настройки'!$B$8,"Y","Z")))))))</x:f>
      </x:c>
      <x:c r="BB112" s="49" t="str">
        <x:f>IF(OR(A112="",LEN(AW112)&lt;&gt;1,LEN(BA112)&lt;&gt;1),"",AW112&amp;BA112)</x:f>
      </x:c>
      <x:c r="BC112" s="61" t="str">
        <x:f>IF(OR(A112="",AQ112=0),"",(COUNT(BI112:INDEX(BI112:CR112,1,'Настройки'!$B$3))-COUNT(CS112:INDEX(CS112:EB112,1,'Настройки'!$B$3)))/AQ112)</x:f>
      </x:c>
      <x:c r="BD112" s="64" t="str">
        <x:f>IF(OR(A112="",COUNT(CS112:INDEX(CS112:EB112,1,'Настройки'!$B$3))=0),"",AQ112/COUNT(CS112:INDEX(CS112:EB112,1,'Настройки'!$B$3)))</x:f>
      </x:c>
      <x:c r="BE112" s="64" t="str">
        <x:f>IF(OR(A112="",COUNT(CS112:INDEX(CS112:EB112,1,'Настройки'!$B$3))=0),"",IF(AVERAGE(CS112:INDEX(CS112:EB112,1,'Настройки'!$B$3))=0,"",(STDEVP(CS112:INDEX(CS112:EB112,1,'Настройки'!$B$3))/ABS(AVERAGE(CS112:INDEX(CS112:EB112,1,'Настройки'!$B$3))))^2))</x:f>
      </x:c>
      <x:c r="BF112" s="49" t="str">
        <x:f>IF(A112="","",IF(AQ112&lt;3,"Недостаточно",IF(AQ112&lt;6,"Предварительный","Обычный")))</x:f>
      </x:c>
      <x:c r="BG112" s="49" t="str">
        <x:f>IF(A112="","",IF(COUNTIF(F112:INDEX(F112:AO112,1,'Настройки'!$B$3),"&lt;0")&gt;0,IF('Настройки'!$B$10="Блокировать","Отрицательный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"),"")&amp;IF(AQ112&lt;3,"Недостаточно истории. ",IF(AQ112&lt;6,"Предварительная классификация. ",""))&amp;IF(AX112=0,"Нет спроса за горизонт. ","")&amp;IF(AZ112&gt;'Настройки'!$B$11,"Экстремальная вариативность. ",""))</x:f>
      </x:c>
      <x:c r="BH112" s="49" t="str">
        <x:f>IF(A112="","",IFERROR(VLOOKUP(BB112,'Настройки'!$D$3:$E$11,2,FALSE),"Сначала проверьте исходные данные и историю спроса.")&amp;" Уточните срок поставки, MOQ и критичность.")</x:f>
      </x:c>
      <x:c r="BI112" s="50" t="str">
        <x:f>IF(1&gt;'Настройки'!$B$3,"",IF(ISBLANK(F112),IF('Настройки'!$B$9="Нулевой спрос",0,""),IF(F112&lt;0,IF('Настройки'!$B$10="Исключить","",IF('Настройки'!$B$10="Абсолютные значения",ABS(F112),F112)),F112)))</x:f>
      </x:c>
      <x:c r="BJ112" s="50" t="str">
        <x:f>IF(2&gt;'Настройки'!$B$3,"",IF(ISBLANK(G112),IF('Настройки'!$B$9="Нулевой спрос",0,""),IF(G112&lt;0,IF('Настройки'!$B$10="Исключить","",IF('Настройки'!$B$10="Абсолютные значения",ABS(G112),G112)),G112)))</x:f>
      </x:c>
      <x:c r="BK112" s="50" t="str">
        <x:f>IF(3&gt;'Настройки'!$B$3,"",IF(ISBLANK(H112),IF('Настройки'!$B$9="Нулевой спрос",0,""),IF(H112&lt;0,IF('Настройки'!$B$10="Исключить","",IF('Настройки'!$B$10="Абсолютные значения",ABS(H112),H112)),H112)))</x:f>
      </x:c>
      <x:c r="BL112" s="50" t="str">
        <x:f>IF(4&gt;'Настройки'!$B$3,"",IF(ISBLANK(I112),IF('Настройки'!$B$9="Нулевой спрос",0,""),IF(I112&lt;0,IF('Настройки'!$B$10="Исключить","",IF('Настройки'!$B$10="Абсолютные значения",ABS(I112),I112)),I112)))</x:f>
      </x:c>
      <x:c r="BM112" s="50" t="str">
        <x:f>IF(5&gt;'Настройки'!$B$3,"",IF(ISBLANK(J112),IF('Настройки'!$B$9="Нулевой спрос",0,""),IF(J112&lt;0,IF('Настройки'!$B$10="Исключить","",IF('Настройки'!$B$10="Абсолютные значения",ABS(J112),J112)),J112)))</x:f>
      </x:c>
      <x:c r="BN112" s="50" t="str">
        <x:f>IF(6&gt;'Настройки'!$B$3,"",IF(ISBLANK(K112),IF('Настройки'!$B$9="Нулевой спрос",0,""),IF(K112&lt;0,IF('Настройки'!$B$10="Исключить","",IF('Настройки'!$B$10="Абсолютные значения",ABS(K112),K112)),K112)))</x:f>
      </x:c>
      <x:c r="BO112" s="50" t="str">
        <x:f>IF(7&gt;'Настройки'!$B$3,"",IF(ISBLANK(L112),IF('Настройки'!$B$9="Нулевой спрос",0,""),IF(L112&lt;0,IF('Настройки'!$B$10="Исключить","",IF('Настройки'!$B$10="Абсолютные значения",ABS(L112),L112)),L112)))</x:f>
      </x:c>
      <x:c r="BP112" s="50" t="str">
        <x:f>IF(8&gt;'Настройки'!$B$3,"",IF(ISBLANK(M112),IF('Настройки'!$B$9="Нулевой спрос",0,""),IF(M112&lt;0,IF('Настройки'!$B$10="Исключить","",IF('Настройки'!$B$10="Абсолютные значения",ABS(M112),M112)),M112)))</x:f>
      </x:c>
      <x:c r="BQ112" s="50" t="str">
        <x:f>IF(9&gt;'Настройки'!$B$3,"",IF(ISBLANK(N112),IF('Настройки'!$B$9="Нулевой спрос",0,""),IF(N112&lt;0,IF('Настройки'!$B$10="Исключить","",IF('Настройки'!$B$10="Абсолютные значения",ABS(N112),N112)),N112)))</x:f>
      </x:c>
      <x:c r="BR112" s="50" t="str">
        <x:f>IF(10&gt;'Настройки'!$B$3,"",IF(ISBLANK(O112),IF('Настройки'!$B$9="Нулевой спрос",0,""),IF(O112&lt;0,IF('Настройки'!$B$10="Исключить","",IF('Настройки'!$B$10="Абсолютные значения",ABS(O112),O112)),O112)))</x:f>
      </x:c>
      <x:c r="BS112" s="50" t="str">
        <x:f>IF(11&gt;'Настройки'!$B$3,"",IF(ISBLANK(P112),IF('Настройки'!$B$9="Нулевой спрос",0,""),IF(P112&lt;0,IF('Настройки'!$B$10="Исключить","",IF('Настройки'!$B$10="Абсолютные значения",ABS(P112),P112)),P112)))</x:f>
      </x:c>
      <x:c r="BT112" s="50" t="str">
        <x:f>IF(12&gt;'Настройки'!$B$3,"",IF(ISBLANK(Q112),IF('Настройки'!$B$9="Нулевой спрос",0,""),IF(Q112&lt;0,IF('Настройки'!$B$10="Исключить","",IF('Настройки'!$B$10="Абсолютные значения",ABS(Q112),Q112)),Q112)))</x:f>
      </x:c>
      <x:c r="BU112" s="50" t="str">
        <x:f>IF(13&gt;'Настройки'!$B$3,"",IF(ISBLANK(R112),IF('Настройки'!$B$9="Нулевой спрос",0,""),IF(R112&lt;0,IF('Настройки'!$B$10="Исключить","",IF('Настройки'!$B$10="Абсолютные значения",ABS(R112),R112)),R112)))</x:f>
      </x:c>
      <x:c r="BV112" s="50" t="str">
        <x:f>IF(14&gt;'Настройки'!$B$3,"",IF(ISBLANK(S112),IF('Настройки'!$B$9="Нулевой спрос",0,""),IF(S112&lt;0,IF('Настройки'!$B$10="Исключить","",IF('Настройки'!$B$10="Абсолютные значения",ABS(S112),S112)),S112)))</x:f>
      </x:c>
      <x:c r="BW112" s="50" t="str">
        <x:f>IF(15&gt;'Настройки'!$B$3,"",IF(ISBLANK(T112),IF('Настройки'!$B$9="Нулевой спрос",0,""),IF(T112&lt;0,IF('Настройки'!$B$10="Исключить","",IF('Настройки'!$B$10="Абсолютные значения",ABS(T112),T112)),T112)))</x:f>
      </x:c>
      <x:c r="BX112" s="50" t="str">
        <x:f>IF(16&gt;'Настройки'!$B$3,"",IF(ISBLANK(U112),IF('Настройки'!$B$9="Нулевой спрос",0,""),IF(U112&lt;0,IF('Настройки'!$B$10="Исключить","",IF('Настройки'!$B$10="Абсолютные значения",ABS(U112),U112)),U112)))</x:f>
      </x:c>
      <x:c r="BY112" s="50" t="str">
        <x:f>IF(17&gt;'Настройки'!$B$3,"",IF(ISBLANK(V112),IF('Настройки'!$B$9="Нулевой спрос",0,""),IF(V112&lt;0,IF('Настройки'!$B$10="Исключить","",IF('Настройки'!$B$10="Абсолютные значения",ABS(V112),V112)),V112)))</x:f>
      </x:c>
      <x:c r="BZ112" s="50" t="str">
        <x:f>IF(18&gt;'Настройки'!$B$3,"",IF(ISBLANK(W112),IF('Настройки'!$B$9="Нулевой спрос",0,""),IF(W112&lt;0,IF('Настройки'!$B$10="Исключить","",IF('Настройки'!$B$10="Абсолютные значения",ABS(W112),W112)),W112)))</x:f>
      </x:c>
      <x:c r="CA112" s="50" t="str">
        <x:f>IF(19&gt;'Настройки'!$B$3,"",IF(ISBLANK(X112),IF('Настройки'!$B$9="Нулевой спрос",0,""),IF(X112&lt;0,IF('Настройки'!$B$10="Исключить","",IF('Настройки'!$B$10="Абсолютные значения",ABS(X112),X112)),X112)))</x:f>
      </x:c>
      <x:c r="CB112" s="50" t="str">
        <x:f>IF(20&gt;'Настройки'!$B$3,"",IF(ISBLANK(Y112),IF('Настройки'!$B$9="Нулевой спрос",0,""),IF(Y112&lt;0,IF('Настройки'!$B$10="Исключить","",IF('Настройки'!$B$10="Абсолютные значения",ABS(Y112),Y112)),Y112)))</x:f>
      </x:c>
      <x:c r="CC112" s="50" t="str">
        <x:f>IF(21&gt;'Настройки'!$B$3,"",IF(ISBLANK(Z112),IF('Настройки'!$B$9="Нулевой спрос",0,""),IF(Z112&lt;0,IF('Настройки'!$B$10="Исключить","",IF('Настройки'!$B$10="Абсолютные значения",ABS(Z112),Z112)),Z112)))</x:f>
      </x:c>
      <x:c r="CD112" s="50" t="str">
        <x:f>IF(22&gt;'Настройки'!$B$3,"",IF(ISBLANK(AA112),IF('Настройки'!$B$9="Нулевой спрос",0,""),IF(AA112&lt;0,IF('Настройки'!$B$10="Исключить","",IF('Настройки'!$B$10="Абсолютные значения",ABS(AA112),AA112)),AA112)))</x:f>
      </x:c>
      <x:c r="CE112" s="50" t="str">
        <x:f>IF(23&gt;'Настройки'!$B$3,"",IF(ISBLANK(AB112),IF('Настройки'!$B$9="Нулевой спрос",0,""),IF(AB112&lt;0,IF('Настройки'!$B$10="Исключить","",IF('Настройки'!$B$10="Абсолютные значения",ABS(AB112),AB112)),AB112)))</x:f>
      </x:c>
      <x:c r="CF112" s="50" t="str">
        <x:f>IF(24&gt;'Настройки'!$B$3,"",IF(ISBLANK(AC112),IF('Настройки'!$B$9="Нулевой спрос",0,""),IF(AC112&lt;0,IF('Настройки'!$B$10="Исключить","",IF('Настройки'!$B$10="Абсолютные значения",ABS(AC112),AC112)),AC112)))</x:f>
      </x:c>
      <x:c r="CG112" s="50" t="str">
        <x:f>IF(25&gt;'Настройки'!$B$3,"",IF(ISBLANK(AD112),IF('Настройки'!$B$9="Нулевой спрос",0,""),IF(AD112&lt;0,IF('Настройки'!$B$10="Исключить","",IF('Настройки'!$B$10="Абсолютные значения",ABS(AD112),AD112)),AD112)))</x:f>
      </x:c>
      <x:c r="CH112" s="50" t="str">
        <x:f>IF(26&gt;'Настройки'!$B$3,"",IF(ISBLANK(AE112),IF('Настройки'!$B$9="Нулевой спрос",0,""),IF(AE112&lt;0,IF('Настройки'!$B$10="Исключить","",IF('Настройки'!$B$10="Абсолютные значения",ABS(AE112),AE112)),AE112)))</x:f>
      </x:c>
      <x:c r="CI112" s="50" t="str">
        <x:f>IF(27&gt;'Настройки'!$B$3,"",IF(ISBLANK(AF112),IF('Настройки'!$B$9="Нулевой спрос",0,""),IF(AF112&lt;0,IF('Настройки'!$B$10="Исключить","",IF('Настройки'!$B$10="Абсолютные значения",ABS(AF112),AF112)),AF112)))</x:f>
      </x:c>
      <x:c r="CJ112" s="50" t="str">
        <x:f>IF(28&gt;'Настройки'!$B$3,"",IF(ISBLANK(AG112),IF('Настройки'!$B$9="Нулевой спрос",0,""),IF(AG112&lt;0,IF('Настройки'!$B$10="Исключить","",IF('Настройки'!$B$10="Абсолютные значения",ABS(AG112),AG112)),AG112)))</x:f>
      </x:c>
      <x:c r="CK112" s="50" t="str">
        <x:f>IF(29&gt;'Настройки'!$B$3,"",IF(ISBLANK(AH112),IF('Настройки'!$B$9="Нулевой спрос",0,""),IF(AH112&lt;0,IF('Настройки'!$B$10="Исключить","",IF('Настройки'!$B$10="Абсолютные значения",ABS(AH112),AH112)),AH112)))</x:f>
      </x:c>
      <x:c r="CL112" s="50" t="str">
        <x:f>IF(30&gt;'Настройки'!$B$3,"",IF(ISBLANK(AI112),IF('Настройки'!$B$9="Нулевой спрос",0,""),IF(AI112&lt;0,IF('Настройки'!$B$10="Исключить","",IF('Настройки'!$B$10="Абсолютные значения",ABS(AI112),AI112)),AI112)))</x:f>
      </x:c>
      <x:c r="CM112" s="50" t="str">
        <x:f>IF(31&gt;'Настройки'!$B$3,"",IF(ISBLANK(AJ112),IF('Настройки'!$B$9="Нулевой спрос",0,""),IF(AJ112&lt;0,IF('Настройки'!$B$10="Исключить","",IF('Настройки'!$B$10="Абсолютные значения",ABS(AJ112),AJ112)),AJ112)))</x:f>
      </x:c>
      <x:c r="CN112" s="50" t="str">
        <x:f>IF(32&gt;'Настройки'!$B$3,"",IF(ISBLANK(AK112),IF('Настройки'!$B$9="Нулевой спрос",0,""),IF(AK112&lt;0,IF('Настройки'!$B$10="Исключить","",IF('Настройки'!$B$10="Абсолютные значения",ABS(AK112),AK112)),AK112)))</x:f>
      </x:c>
      <x:c r="CO112" s="50" t="str">
        <x:f>IF(33&gt;'Настройки'!$B$3,"",IF(ISBLANK(AL112),IF('Настройки'!$B$9="Нулевой спрос",0,""),IF(AL112&lt;0,IF('Настройки'!$B$10="Исключить","",IF('Настройки'!$B$10="Абсолютные значения",ABS(AL112),AL112)),AL112)))</x:f>
      </x:c>
      <x:c r="CP112" s="50" t="str">
        <x:f>IF(34&gt;'Настройки'!$B$3,"",IF(ISBLANK(AM112),IF('Настройки'!$B$9="Нулевой спрос",0,""),IF(AM112&lt;0,IF('Настройки'!$B$10="Исключить","",IF('Настройки'!$B$10="Абсолютные значения",ABS(AM112),AM112)),AM112)))</x:f>
      </x:c>
      <x:c r="CQ112" s="50" t="str">
        <x:f>IF(35&gt;'Настройки'!$B$3,"",IF(ISBLANK(AN112),IF('Настройки'!$B$9="Нулевой спрос",0,""),IF(AN112&lt;0,IF('Настройки'!$B$10="Исключить","",IF('Настройки'!$B$10="Абсолютные значения",ABS(AN112),AN112)),AN112)))</x:f>
      </x:c>
      <x:c r="CR112" s="50" t="str">
        <x:f>IF(36&gt;'Настройки'!$B$3,"",IF(ISBLANK(AO112),IF('Настройки'!$B$9="Нулевой спрос",0,""),IF(AO112&lt;0,IF('Настройки'!$B$10="Исключить","",IF('Настройки'!$B$10="Абсолютные значения",ABS(AO112),AO112)),AO112)))</x:f>
      </x:c>
      <x:c r="CS112" s="50" t="str">
        <x:f>IF(OR(1&gt;'Настройки'!$B$3,ISBLANK(BI112),BI112=0),"",BI112)</x:f>
      </x:c>
      <x:c r="CT112" s="50" t="str">
        <x:f>IF(OR(2&gt;'Настройки'!$B$3,ISBLANK(BJ112),BJ112=0),"",BJ112)</x:f>
      </x:c>
      <x:c r="CU112" s="50" t="str">
        <x:f>IF(OR(3&gt;'Настройки'!$B$3,ISBLANK(BK112),BK112=0),"",BK112)</x:f>
      </x:c>
      <x:c r="CV112" s="50" t="str">
        <x:f>IF(OR(4&gt;'Настройки'!$B$3,ISBLANK(BL112),BL112=0),"",BL112)</x:f>
      </x:c>
      <x:c r="CW112" s="50" t="str">
        <x:f>IF(OR(5&gt;'Настройки'!$B$3,ISBLANK(BM112),BM112=0),"",BM112)</x:f>
      </x:c>
      <x:c r="CX112" s="50" t="str">
        <x:f>IF(OR(6&gt;'Настройки'!$B$3,ISBLANK(BN112),BN112=0),"",BN112)</x:f>
      </x:c>
      <x:c r="CY112" s="50" t="str">
        <x:f>IF(OR(7&gt;'Настройки'!$B$3,ISBLANK(BO112),BO112=0),"",BO112)</x:f>
      </x:c>
      <x:c r="CZ112" s="50" t="str">
        <x:f>IF(OR(8&gt;'Настройки'!$B$3,ISBLANK(BP112),BP112=0),"",BP112)</x:f>
      </x:c>
      <x:c r="DA112" s="50" t="str">
        <x:f>IF(OR(9&gt;'Настройки'!$B$3,ISBLANK(BQ112),BQ112=0),"",BQ112)</x:f>
      </x:c>
      <x:c r="DB112" s="50" t="str">
        <x:f>IF(OR(10&gt;'Настройки'!$B$3,ISBLANK(BR112),BR112=0),"",BR112)</x:f>
      </x:c>
      <x:c r="DC112" s="50" t="str">
        <x:f>IF(OR(11&gt;'Настройки'!$B$3,ISBLANK(BS112),BS112=0),"",BS112)</x:f>
      </x:c>
      <x:c r="DD112" s="50" t="str">
        <x:f>IF(OR(12&gt;'Настройки'!$B$3,ISBLANK(BT112),BT112=0),"",BT112)</x:f>
      </x:c>
      <x:c r="DE112" s="50" t="str">
        <x:f>IF(OR(13&gt;'Настройки'!$B$3,ISBLANK(BU112),BU112=0),"",BU112)</x:f>
      </x:c>
      <x:c r="DF112" s="50" t="str">
        <x:f>IF(OR(14&gt;'Настройки'!$B$3,ISBLANK(BV112),BV112=0),"",BV112)</x:f>
      </x:c>
      <x:c r="DG112" s="50" t="str">
        <x:f>IF(OR(15&gt;'Настройки'!$B$3,ISBLANK(BW112),BW112=0),"",BW112)</x:f>
      </x:c>
      <x:c r="DH112" s="50" t="str">
        <x:f>IF(OR(16&gt;'Настройки'!$B$3,ISBLANK(BX112),BX112=0),"",BX112)</x:f>
      </x:c>
      <x:c r="DI112" s="50" t="str">
        <x:f>IF(OR(17&gt;'Настройки'!$B$3,ISBLANK(BY112),BY112=0),"",BY112)</x:f>
      </x:c>
      <x:c r="DJ112" s="50" t="str">
        <x:f>IF(OR(18&gt;'Настройки'!$B$3,ISBLANK(BZ112),BZ112=0),"",BZ112)</x:f>
      </x:c>
      <x:c r="DK112" s="50" t="str">
        <x:f>IF(OR(19&gt;'Настройки'!$B$3,ISBLANK(CA112),CA112=0),"",CA112)</x:f>
      </x:c>
      <x:c r="DL112" s="50" t="str">
        <x:f>IF(OR(20&gt;'Настройки'!$B$3,ISBLANK(CB112),CB112=0),"",CB112)</x:f>
      </x:c>
      <x:c r="DM112" s="50" t="str">
        <x:f>IF(OR(21&gt;'Настройки'!$B$3,ISBLANK(CC112),CC112=0),"",CC112)</x:f>
      </x:c>
      <x:c r="DN112" s="50" t="str">
        <x:f>IF(OR(22&gt;'Настройки'!$B$3,ISBLANK(CD112),CD112=0),"",CD112)</x:f>
      </x:c>
      <x:c r="DO112" s="50" t="str">
        <x:f>IF(OR(23&gt;'Настройки'!$B$3,ISBLANK(CE112),CE112=0),"",CE112)</x:f>
      </x:c>
      <x:c r="DP112" s="50" t="str">
        <x:f>IF(OR(24&gt;'Настройки'!$B$3,ISBLANK(CF112),CF112=0),"",CF112)</x:f>
      </x:c>
      <x:c r="DQ112" s="50" t="str">
        <x:f>IF(OR(25&gt;'Настройки'!$B$3,ISBLANK(CG112),CG112=0),"",CG112)</x:f>
      </x:c>
      <x:c r="DR112" s="50" t="str">
        <x:f>IF(OR(26&gt;'Настройки'!$B$3,ISBLANK(CH112),CH112=0),"",CH112)</x:f>
      </x:c>
      <x:c r="DS112" s="50" t="str">
        <x:f>IF(OR(27&gt;'Настройки'!$B$3,ISBLANK(CI112),CI112=0),"",CI112)</x:f>
      </x:c>
      <x:c r="DT112" s="50" t="str">
        <x:f>IF(OR(28&gt;'Настройки'!$B$3,ISBLANK(CJ112),CJ112=0),"",CJ112)</x:f>
      </x:c>
      <x:c r="DU112" s="50" t="str">
        <x:f>IF(OR(29&gt;'Настройки'!$B$3,ISBLANK(CK112),CK112=0),"",CK112)</x:f>
      </x:c>
      <x:c r="DV112" s="50" t="str">
        <x:f>IF(OR(30&gt;'Настройки'!$B$3,ISBLANK(CL112),CL112=0),"",CL112)</x:f>
      </x:c>
      <x:c r="DW112" s="50" t="str">
        <x:f>IF(OR(31&gt;'Настройки'!$B$3,ISBLANK(CM112),CM112=0),"",CM112)</x:f>
      </x:c>
      <x:c r="DX112" s="50" t="str">
        <x:f>IF(OR(32&gt;'Настройки'!$B$3,ISBLANK(CN112),CN112=0),"",CN112)</x:f>
      </x:c>
      <x:c r="DY112" s="50" t="str">
        <x:f>IF(OR(33&gt;'Настройки'!$B$3,ISBLANK(CO112),CO112=0),"",CO112)</x:f>
      </x:c>
      <x:c r="DZ112" s="50" t="str">
        <x:f>IF(OR(34&gt;'Настройки'!$B$3,ISBLANK(CP112),CP112=0),"",CP112)</x:f>
      </x:c>
      <x:c r="EA112" s="50" t="str">
        <x:f>IF(OR(35&gt;'Настройки'!$B$3,ISBLANK(CQ112),CQ112=0),"",CQ112)</x:f>
      </x:c>
      <x:c r="EB112" s="50" t="str">
        <x:f>IF(OR(36&gt;'Настройки'!$B$3,ISBLANK(CR112),CR112=0),"",CR112)</x:f>
      </x:c>
      <x:c r="EC112" s="50" t="str">
        <x:f>IF(A112="","",IF(OR(BB112="AZ",BB112="BZ"),10000+ROW(),IF(AZ112&gt;'Настройки'!$B$11,20000+ROW(),IF(BF112&lt;&gt;"Обычный",30000+ROW(),IF(AX112&lt;=0,40000+ROW(),"")))))</x:f>
      </x:c>
      <x:c r="ED112" s="50" t="str">
        <x:f>IF(EC112="","",COUNTIFS($EC$2:$EC$1001,"&gt;0",$EC$2:$EC$1001,"&lt;"&amp;EC112)+1)</x:f>
      </x:c>
    </x:row>
    <x:row r="113">
      <x:c r="A113" s="115"/>
      <x:c r="B113" s="115"/>
      <x:c r="C113" s="115"/>
      <x:c r="D113" s="118"/>
      <x:c r="E113" s="118"/>
      <x:c r="F113" s="118"/>
      <x:c r="G113" s="118"/>
      <x:c r="H113" s="118"/>
      <x:c r="I113" s="118"/>
      <x:c r="J113" s="118"/>
      <x:c r="K113" s="118"/>
      <x:c r="L113" s="118"/>
      <x:c r="M113" s="118"/>
      <x:c r="N113" s="118"/>
      <x:c r="O113" s="118"/>
      <x:c r="P113" s="118"/>
      <x:c r="Q113" s="118"/>
      <x:c r="R113" s="118"/>
      <x:c r="S113" s="118"/>
      <x:c r="T113" s="118"/>
      <x:c r="U113" s="118"/>
      <x:c r="V113" s="118"/>
      <x:c r="W113" s="118"/>
      <x:c r="X113" s="118"/>
      <x:c r="Y113" s="118"/>
      <x:c r="Z113" s="118"/>
      <x:c r="AA113" s="118"/>
      <x:c r="AB113" s="118"/>
      <x:c r="AC113" s="118"/>
      <x:c r="AD113" s="118"/>
      <x:c r="AE113" s="118"/>
      <x:c r="AF113" s="118"/>
      <x:c r="AG113" s="118"/>
      <x:c r="AH113" s="118"/>
      <x:c r="AI113" s="118"/>
      <x:c r="AJ113" s="118"/>
      <x:c r="AK113" s="118"/>
      <x:c r="AL113" s="118"/>
      <x:c r="AM113" s="118"/>
      <x:c r="AN113" s="118"/>
      <x:c r="AO113" s="118"/>
      <x:c r="AP113" s="115"/>
      <x:c r="AQ113" s="49" t="str">
        <x:f>IF(A113="","",COUNT(BI113:INDEX(BI113:CR113,1,'Настройки'!$B$3)))</x:f>
      </x:c>
      <x:c r="AR113" s="49" t="str">
        <x:f>IF(A113="","",SUM(BI113:INDEX(BI113:CR113,1,'Настройки'!$B$3)))</x:f>
      </x:c>
      <x:c r="AS113" s="58" t="str">
        <x:f>IF(A113="","",IF('Настройки'!$B$4="Стоимость потребления",AR113*D113,IF('Настройки'!$B$4="Количество",AR113,E113)))</x:f>
      </x:c>
      <x:c r="AT113" s="61" t="str">
        <x:f>IF(OR(A113="",AS113&lt;0,SUM($AS$2:$AS$1001)&lt;=0),"",AS113/SUM($AS$2:$AS$1001))</x:f>
      </x:c>
      <x:c r="AU113" s="61" t="str">
        <x:f>IF(OR(A113="",AS113&lt;0,SUM($AS$2:$AS$1001)&lt;=0),"",SUMIFS($AS$2:$AS$1001,$AS$2:$AS$1001,"&gt;"&amp;AS113)/SUM($AS$2:$AS$1001))</x:f>
      </x:c>
      <x:c r="AV113" s="61" t="str">
        <x:f>IF(OR(A113="",AS113&lt;0,SUM($AS$2:$AS$1001)&lt;=0),"",SUMIFS($AS$2:$AS$1001,$AS$2:$AS$1001,"&gt;="&amp;AS113)/SUM($AS$2:$AS$1001))</x:f>
      </x:c>
      <x:c r="AW113" s="49" t="str">
        <x:f>IF(A113="","",IF(SUM($AS$2:$AS$1001)&lt;=0,"Не определён",IF(AS113&lt;0,"Исключение",IF(AU113&lt;'Настройки'!$B$5,"A",IF(AU113&lt;'Настройки'!$B$6,"B","C")))))</x:f>
      </x:c>
      <x:c r="AX113" s="58" t="str">
        <x:f>IF(A113="","",IF(AQ113=0,"",AVERAGE(BI113:INDEX(BI113:CR113,1,'Настройки'!$B$3))))</x:f>
      </x:c>
      <x:c r="AY113" s="58" t="str">
        <x:f>IF(OR(A113="",AQ113=0),"",STDEVP(BI113:INDEX(BI113:CR113,1,'Настройки'!$B$3)))</x:f>
      </x:c>
      <x:c r="AZ113" s="61" t="str">
        <x:f>IF(OR(A113="",AQ113&lt;'Настройки'!$B$12,AX113&lt;=0,AND('Настройки'!$B$10="Блокировать",COUNTIF(F113:INDEX(F113:AO113,1,'Настройки'!$B$3),"&lt;0")&gt;0)),"",AY113/ABS(AX113))</x:f>
      </x:c>
      <x:c r="BA113" s="49" t="str">
        <x:f>IF(A113="","",IF(AND('Настройки'!$B$10="Блокировать",COUNTIF(F113:INDEX(F113:AO113,1,'Настройки'!$B$3),"&lt;0")&gt;0),"Не определён",IF(AQ113&lt;'Настройки'!$B$12,"Не определён",IF(AX113=0,"Нет спроса",IF(AX113&lt;0,"Не определён",IF(AZ113&lt;='Настройки'!$B$7,"X",IF(AZ113&lt;='Настройки'!$B$8,"Y","Z")))))))</x:f>
      </x:c>
      <x:c r="BB113" s="49" t="str">
        <x:f>IF(OR(A113="",LEN(AW113)&lt;&gt;1,LEN(BA113)&lt;&gt;1),"",AW113&amp;BA113)</x:f>
      </x:c>
      <x:c r="BC113" s="61" t="str">
        <x:f>IF(OR(A113="",AQ113=0),"",(COUNT(BI113:INDEX(BI113:CR113,1,'Настройки'!$B$3))-COUNT(CS113:INDEX(CS113:EB113,1,'Настройки'!$B$3)))/AQ113)</x:f>
      </x:c>
      <x:c r="BD113" s="64" t="str">
        <x:f>IF(OR(A113="",COUNT(CS113:INDEX(CS113:EB113,1,'Настройки'!$B$3))=0),"",AQ113/COUNT(CS113:INDEX(CS113:EB113,1,'Настройки'!$B$3)))</x:f>
      </x:c>
      <x:c r="BE113" s="64" t="str">
        <x:f>IF(OR(A113="",COUNT(CS113:INDEX(CS113:EB113,1,'Настройки'!$B$3))=0),"",IF(AVERAGE(CS113:INDEX(CS113:EB113,1,'Настройки'!$B$3))=0,"",(STDEVP(CS113:INDEX(CS113:EB113,1,'Настройки'!$B$3))/ABS(AVERAGE(CS113:INDEX(CS113:EB113,1,'Настройки'!$B$3))))^2))</x:f>
      </x:c>
      <x:c r="BF113" s="49" t="str">
        <x:f>IF(A113="","",IF(AQ113&lt;3,"Недостаточно",IF(AQ113&lt;6,"Предварительный","Обычный")))</x:f>
      </x:c>
      <x:c r="BG113" s="49" t="str">
        <x:f>IF(A113="","",IF(COUNTIF(F113:INDEX(F113:AO113,1,'Настройки'!$B$3),"&lt;0")&gt;0,IF('Настройки'!$B$10="Блокировать","Отрицательный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"),"")&amp;IF(AQ113&lt;3,"Недостаточно истории. ",IF(AQ113&lt;6,"Предварительная классификация. ",""))&amp;IF(AX113=0,"Нет спроса за горизонт. ","")&amp;IF(AZ113&gt;'Настройки'!$B$11,"Экстремальная вариативность. ",""))</x:f>
      </x:c>
      <x:c r="BH113" s="49" t="str">
        <x:f>IF(A113="","",IFERROR(VLOOKUP(BB113,'Настройки'!$D$3:$E$11,2,FALSE),"Сначала проверьте исходные данные и историю спроса.")&amp;" Уточните срок поставки, MOQ и критичность.")</x:f>
      </x:c>
      <x:c r="BI113" s="50" t="str">
        <x:f>IF(1&gt;'Настройки'!$B$3,"",IF(ISBLANK(F113),IF('Настройки'!$B$9="Нулевой спрос",0,""),IF(F113&lt;0,IF('Настройки'!$B$10="Исключить","",IF('Настройки'!$B$10="Абсолютные значения",ABS(F113),F113)),F113)))</x:f>
      </x:c>
      <x:c r="BJ113" s="50" t="str">
        <x:f>IF(2&gt;'Настройки'!$B$3,"",IF(ISBLANK(G113),IF('Настройки'!$B$9="Нулевой спрос",0,""),IF(G113&lt;0,IF('Настройки'!$B$10="Исключить","",IF('Настройки'!$B$10="Абсолютные значения",ABS(G113),G113)),G113)))</x:f>
      </x:c>
      <x:c r="BK113" s="50" t="str">
        <x:f>IF(3&gt;'Настройки'!$B$3,"",IF(ISBLANK(H113),IF('Настройки'!$B$9="Нулевой спрос",0,""),IF(H113&lt;0,IF('Настройки'!$B$10="Исключить","",IF('Настройки'!$B$10="Абсолютные значения",ABS(H113),H113)),H113)))</x:f>
      </x:c>
      <x:c r="BL113" s="50" t="str">
        <x:f>IF(4&gt;'Настройки'!$B$3,"",IF(ISBLANK(I113),IF('Настройки'!$B$9="Нулевой спрос",0,""),IF(I113&lt;0,IF('Настройки'!$B$10="Исключить","",IF('Настройки'!$B$10="Абсолютные значения",ABS(I113),I113)),I113)))</x:f>
      </x:c>
      <x:c r="BM113" s="50" t="str">
        <x:f>IF(5&gt;'Настройки'!$B$3,"",IF(ISBLANK(J113),IF('Настройки'!$B$9="Нулевой спрос",0,""),IF(J113&lt;0,IF('Настройки'!$B$10="Исключить","",IF('Настройки'!$B$10="Абсолютные значения",ABS(J113),J113)),J113)))</x:f>
      </x:c>
      <x:c r="BN113" s="50" t="str">
        <x:f>IF(6&gt;'Настройки'!$B$3,"",IF(ISBLANK(K113),IF('Настройки'!$B$9="Нулевой спрос",0,""),IF(K113&lt;0,IF('Настройки'!$B$10="Исключить","",IF('Настройки'!$B$10="Абсолютные значения",ABS(K113),K113)),K113)))</x:f>
      </x:c>
      <x:c r="BO113" s="50" t="str">
        <x:f>IF(7&gt;'Настройки'!$B$3,"",IF(ISBLANK(L113),IF('Настройки'!$B$9="Нулевой спрос",0,""),IF(L113&lt;0,IF('Настройки'!$B$10="Исключить","",IF('Настройки'!$B$10="Абсолютные значения",ABS(L113),L113)),L113)))</x:f>
      </x:c>
      <x:c r="BP113" s="50" t="str">
        <x:f>IF(8&gt;'Настройки'!$B$3,"",IF(ISBLANK(M113),IF('Настройки'!$B$9="Нулевой спрос",0,""),IF(M113&lt;0,IF('Настройки'!$B$10="Исключить","",IF('Настройки'!$B$10="Абсолютные значения",ABS(M113),M113)),M113)))</x:f>
      </x:c>
      <x:c r="BQ113" s="50" t="str">
        <x:f>IF(9&gt;'Настройки'!$B$3,"",IF(ISBLANK(N113),IF('Настройки'!$B$9="Нулевой спрос",0,""),IF(N113&lt;0,IF('Настройки'!$B$10="Исключить","",IF('Настройки'!$B$10="Абсолютные значения",ABS(N113),N113)),N113)))</x:f>
      </x:c>
      <x:c r="BR113" s="50" t="str">
        <x:f>IF(10&gt;'Настройки'!$B$3,"",IF(ISBLANK(O113),IF('Настройки'!$B$9="Нулевой спрос",0,""),IF(O113&lt;0,IF('Настройки'!$B$10="Исключить","",IF('Настройки'!$B$10="Абсолютные значения",ABS(O113),O113)),O113)))</x:f>
      </x:c>
      <x:c r="BS113" s="50" t="str">
        <x:f>IF(11&gt;'Настройки'!$B$3,"",IF(ISBLANK(P113),IF('Настройки'!$B$9="Нулевой спрос",0,""),IF(P113&lt;0,IF('Настройки'!$B$10="Исключить","",IF('Настройки'!$B$10="Абсолютные значения",ABS(P113),P113)),P113)))</x:f>
      </x:c>
      <x:c r="BT113" s="50" t="str">
        <x:f>IF(12&gt;'Настройки'!$B$3,"",IF(ISBLANK(Q113),IF('Настройки'!$B$9="Нулевой спрос",0,""),IF(Q113&lt;0,IF('Настройки'!$B$10="Исключить","",IF('Настройки'!$B$10="Абсолютные значения",ABS(Q113),Q113)),Q113)))</x:f>
      </x:c>
      <x:c r="BU113" s="50" t="str">
        <x:f>IF(13&gt;'Настройки'!$B$3,"",IF(ISBLANK(R113),IF('Настройки'!$B$9="Нулевой спрос",0,""),IF(R113&lt;0,IF('Настройки'!$B$10="Исключить","",IF('Настройки'!$B$10="Абсолютные значения",ABS(R113),R113)),R113)))</x:f>
      </x:c>
      <x:c r="BV113" s="50" t="str">
        <x:f>IF(14&gt;'Настройки'!$B$3,"",IF(ISBLANK(S113),IF('Настройки'!$B$9="Нулевой спрос",0,""),IF(S113&lt;0,IF('Настройки'!$B$10="Исключить","",IF('Настройки'!$B$10="Абсолютные значения",ABS(S113),S113)),S113)))</x:f>
      </x:c>
      <x:c r="BW113" s="50" t="str">
        <x:f>IF(15&gt;'Настройки'!$B$3,"",IF(ISBLANK(T113),IF('Настройки'!$B$9="Нулевой спрос",0,""),IF(T113&lt;0,IF('Настройки'!$B$10="Исключить","",IF('Настройки'!$B$10="Абсолютные значения",ABS(T113),T113)),T113)))</x:f>
      </x:c>
      <x:c r="BX113" s="50" t="str">
        <x:f>IF(16&gt;'Настройки'!$B$3,"",IF(ISBLANK(U113),IF('Настройки'!$B$9="Нулевой спрос",0,""),IF(U113&lt;0,IF('Настройки'!$B$10="Исключить","",IF('Настройки'!$B$10="Абсолютные значения",ABS(U113),U113)),U113)))</x:f>
      </x:c>
      <x:c r="BY113" s="50" t="str">
        <x:f>IF(17&gt;'Настройки'!$B$3,"",IF(ISBLANK(V113),IF('Настройки'!$B$9="Нулевой спрос",0,""),IF(V113&lt;0,IF('Настройки'!$B$10="Исключить","",IF('Настройки'!$B$10="Абсолютные значения",ABS(V113),V113)),V113)))</x:f>
      </x:c>
      <x:c r="BZ113" s="50" t="str">
        <x:f>IF(18&gt;'Настройки'!$B$3,"",IF(ISBLANK(W113),IF('Настройки'!$B$9="Нулевой спрос",0,""),IF(W113&lt;0,IF('Настройки'!$B$10="Исключить","",IF('Настройки'!$B$10="Абсолютные значения",ABS(W113),W113)),W113)))</x:f>
      </x:c>
      <x:c r="CA113" s="50" t="str">
        <x:f>IF(19&gt;'Настройки'!$B$3,"",IF(ISBLANK(X113),IF('Настройки'!$B$9="Нулевой спрос",0,""),IF(X113&lt;0,IF('Настройки'!$B$10="Исключить","",IF('Настройки'!$B$10="Абсолютные значения",ABS(X113),X113)),X113)))</x:f>
      </x:c>
      <x:c r="CB113" s="50" t="str">
        <x:f>IF(20&gt;'Настройки'!$B$3,"",IF(ISBLANK(Y113),IF('Настройки'!$B$9="Нулевой спрос",0,""),IF(Y113&lt;0,IF('Настройки'!$B$10="Исключить","",IF('Настройки'!$B$10="Абсолютные значения",ABS(Y113),Y113)),Y113)))</x:f>
      </x:c>
      <x:c r="CC113" s="50" t="str">
        <x:f>IF(21&gt;'Настройки'!$B$3,"",IF(ISBLANK(Z113),IF('Настройки'!$B$9="Нулевой спрос",0,""),IF(Z113&lt;0,IF('Настройки'!$B$10="Исключить","",IF('Настройки'!$B$10="Абсолютные значения",ABS(Z113),Z113)),Z113)))</x:f>
      </x:c>
      <x:c r="CD113" s="50" t="str">
        <x:f>IF(22&gt;'Настройки'!$B$3,"",IF(ISBLANK(AA113),IF('Настройки'!$B$9="Нулевой спрос",0,""),IF(AA113&lt;0,IF('Настройки'!$B$10="Исключить","",IF('Настройки'!$B$10="Абсолютные значения",ABS(AA113),AA113)),AA113)))</x:f>
      </x:c>
      <x:c r="CE113" s="50" t="str">
        <x:f>IF(23&gt;'Настройки'!$B$3,"",IF(ISBLANK(AB113),IF('Настройки'!$B$9="Нулевой спрос",0,""),IF(AB113&lt;0,IF('Настройки'!$B$10="Исключить","",IF('Настройки'!$B$10="Абсолютные значения",ABS(AB113),AB113)),AB113)))</x:f>
      </x:c>
      <x:c r="CF113" s="50" t="str">
        <x:f>IF(24&gt;'Настройки'!$B$3,"",IF(ISBLANK(AC113),IF('Настройки'!$B$9="Нулевой спрос",0,""),IF(AC113&lt;0,IF('Настройки'!$B$10="Исключить","",IF('Настройки'!$B$10="Абсолютные значения",ABS(AC113),AC113)),AC113)))</x:f>
      </x:c>
      <x:c r="CG113" s="50" t="str">
        <x:f>IF(25&gt;'Настройки'!$B$3,"",IF(ISBLANK(AD113),IF('Настройки'!$B$9="Нулевой спрос",0,""),IF(AD113&lt;0,IF('Настройки'!$B$10="Исключить","",IF('Настройки'!$B$10="Абсолютные значения",ABS(AD113),AD113)),AD113)))</x:f>
      </x:c>
      <x:c r="CH113" s="50" t="str">
        <x:f>IF(26&gt;'Настройки'!$B$3,"",IF(ISBLANK(AE113),IF('Настройки'!$B$9="Нулевой спрос",0,""),IF(AE113&lt;0,IF('Настройки'!$B$10="Исключить","",IF('Настройки'!$B$10="Абсолютные значения",ABS(AE113),AE113)),AE113)))</x:f>
      </x:c>
      <x:c r="CI113" s="50" t="str">
        <x:f>IF(27&gt;'Настройки'!$B$3,"",IF(ISBLANK(AF113),IF('Настройки'!$B$9="Нулевой спрос",0,""),IF(AF113&lt;0,IF('Настройки'!$B$10="Исключить","",IF('Настройки'!$B$10="Абсолютные значения",ABS(AF113),AF113)),AF113)))</x:f>
      </x:c>
      <x:c r="CJ113" s="50" t="str">
        <x:f>IF(28&gt;'Настройки'!$B$3,"",IF(ISBLANK(AG113),IF('Настройки'!$B$9="Нулевой спрос",0,""),IF(AG113&lt;0,IF('Настройки'!$B$10="Исключить","",IF('Настройки'!$B$10="Абсолютные значения",ABS(AG113),AG113)),AG113)))</x:f>
      </x:c>
      <x:c r="CK113" s="50" t="str">
        <x:f>IF(29&gt;'Настройки'!$B$3,"",IF(ISBLANK(AH113),IF('Настройки'!$B$9="Нулевой спрос",0,""),IF(AH113&lt;0,IF('Настройки'!$B$10="Исключить","",IF('Настройки'!$B$10="Абсолютные значения",ABS(AH113),AH113)),AH113)))</x:f>
      </x:c>
      <x:c r="CL113" s="50" t="str">
        <x:f>IF(30&gt;'Настройки'!$B$3,"",IF(ISBLANK(AI113),IF('Настройки'!$B$9="Нулевой спрос",0,""),IF(AI113&lt;0,IF('Настройки'!$B$10="Исключить","",IF('Настройки'!$B$10="Абсолютные значения",ABS(AI113),AI113)),AI113)))</x:f>
      </x:c>
      <x:c r="CM113" s="50" t="str">
        <x:f>IF(31&gt;'Настройки'!$B$3,"",IF(ISBLANK(AJ113),IF('Настройки'!$B$9="Нулевой спрос",0,""),IF(AJ113&lt;0,IF('Настройки'!$B$10="Исключить","",IF('Настройки'!$B$10="Абсолютные значения",ABS(AJ113),AJ113)),AJ113)))</x:f>
      </x:c>
      <x:c r="CN113" s="50" t="str">
        <x:f>IF(32&gt;'Настройки'!$B$3,"",IF(ISBLANK(AK113),IF('Настройки'!$B$9="Нулевой спрос",0,""),IF(AK113&lt;0,IF('Настройки'!$B$10="Исключить","",IF('Настройки'!$B$10="Абсолютные значения",ABS(AK113),AK113)),AK113)))</x:f>
      </x:c>
      <x:c r="CO113" s="50" t="str">
        <x:f>IF(33&gt;'Настройки'!$B$3,"",IF(ISBLANK(AL113),IF('Настройки'!$B$9="Нулевой спрос",0,""),IF(AL113&lt;0,IF('Настройки'!$B$10="Исключить","",IF('Настройки'!$B$10="Абсолютные значения",ABS(AL113),AL113)),AL113)))</x:f>
      </x:c>
      <x:c r="CP113" s="50" t="str">
        <x:f>IF(34&gt;'Настройки'!$B$3,"",IF(ISBLANK(AM113),IF('Настройки'!$B$9="Нулевой спрос",0,""),IF(AM113&lt;0,IF('Настройки'!$B$10="Исключить","",IF('Настройки'!$B$10="Абсолютные значения",ABS(AM113),AM113)),AM113)))</x:f>
      </x:c>
      <x:c r="CQ113" s="50" t="str">
        <x:f>IF(35&gt;'Настройки'!$B$3,"",IF(ISBLANK(AN113),IF('Настройки'!$B$9="Нулевой спрос",0,""),IF(AN113&lt;0,IF('Настройки'!$B$10="Исключить","",IF('Настройки'!$B$10="Абсолютные значения",ABS(AN113),AN113)),AN113)))</x:f>
      </x:c>
      <x:c r="CR113" s="50" t="str">
        <x:f>IF(36&gt;'Настройки'!$B$3,"",IF(ISBLANK(AO113),IF('Настройки'!$B$9="Нулевой спрос",0,""),IF(AO113&lt;0,IF('Настройки'!$B$10="Исключить","",IF('Настройки'!$B$10="Абсолютные значения",ABS(AO113),AO113)),AO113)))</x:f>
      </x:c>
      <x:c r="CS113" s="50" t="str">
        <x:f>IF(OR(1&gt;'Настройки'!$B$3,ISBLANK(BI113),BI113=0),"",BI113)</x:f>
      </x:c>
      <x:c r="CT113" s="50" t="str">
        <x:f>IF(OR(2&gt;'Настройки'!$B$3,ISBLANK(BJ113),BJ113=0),"",BJ113)</x:f>
      </x:c>
      <x:c r="CU113" s="50" t="str">
        <x:f>IF(OR(3&gt;'Настройки'!$B$3,ISBLANK(BK113),BK113=0),"",BK113)</x:f>
      </x:c>
      <x:c r="CV113" s="50" t="str">
        <x:f>IF(OR(4&gt;'Настройки'!$B$3,ISBLANK(BL113),BL113=0),"",BL113)</x:f>
      </x:c>
      <x:c r="CW113" s="50" t="str">
        <x:f>IF(OR(5&gt;'Настройки'!$B$3,ISBLANK(BM113),BM113=0),"",BM113)</x:f>
      </x:c>
      <x:c r="CX113" s="50" t="str">
        <x:f>IF(OR(6&gt;'Настройки'!$B$3,ISBLANK(BN113),BN113=0),"",BN113)</x:f>
      </x:c>
      <x:c r="CY113" s="50" t="str">
        <x:f>IF(OR(7&gt;'Настройки'!$B$3,ISBLANK(BO113),BO113=0),"",BO113)</x:f>
      </x:c>
      <x:c r="CZ113" s="50" t="str">
        <x:f>IF(OR(8&gt;'Настройки'!$B$3,ISBLANK(BP113),BP113=0),"",BP113)</x:f>
      </x:c>
      <x:c r="DA113" s="50" t="str">
        <x:f>IF(OR(9&gt;'Настройки'!$B$3,ISBLANK(BQ113),BQ113=0),"",BQ113)</x:f>
      </x:c>
      <x:c r="DB113" s="50" t="str">
        <x:f>IF(OR(10&gt;'Настройки'!$B$3,ISBLANK(BR113),BR113=0),"",BR113)</x:f>
      </x:c>
      <x:c r="DC113" s="50" t="str">
        <x:f>IF(OR(11&gt;'Настройки'!$B$3,ISBLANK(BS113),BS113=0),"",BS113)</x:f>
      </x:c>
      <x:c r="DD113" s="50" t="str">
        <x:f>IF(OR(12&gt;'Настройки'!$B$3,ISBLANK(BT113),BT113=0),"",BT113)</x:f>
      </x:c>
      <x:c r="DE113" s="50" t="str">
        <x:f>IF(OR(13&gt;'Настройки'!$B$3,ISBLANK(BU113),BU113=0),"",BU113)</x:f>
      </x:c>
      <x:c r="DF113" s="50" t="str">
        <x:f>IF(OR(14&gt;'Настройки'!$B$3,ISBLANK(BV113),BV113=0),"",BV113)</x:f>
      </x:c>
      <x:c r="DG113" s="50" t="str">
        <x:f>IF(OR(15&gt;'Настройки'!$B$3,ISBLANK(BW113),BW113=0),"",BW113)</x:f>
      </x:c>
      <x:c r="DH113" s="50" t="str">
        <x:f>IF(OR(16&gt;'Настройки'!$B$3,ISBLANK(BX113),BX113=0),"",BX113)</x:f>
      </x:c>
      <x:c r="DI113" s="50" t="str">
        <x:f>IF(OR(17&gt;'Настройки'!$B$3,ISBLANK(BY113),BY113=0),"",BY113)</x:f>
      </x:c>
      <x:c r="DJ113" s="50" t="str">
        <x:f>IF(OR(18&gt;'Настройки'!$B$3,ISBLANK(BZ113),BZ113=0),"",BZ113)</x:f>
      </x:c>
      <x:c r="DK113" s="50" t="str">
        <x:f>IF(OR(19&gt;'Настройки'!$B$3,ISBLANK(CA113),CA113=0),"",CA113)</x:f>
      </x:c>
      <x:c r="DL113" s="50" t="str">
        <x:f>IF(OR(20&gt;'Настройки'!$B$3,ISBLANK(CB113),CB113=0),"",CB113)</x:f>
      </x:c>
      <x:c r="DM113" s="50" t="str">
        <x:f>IF(OR(21&gt;'Настройки'!$B$3,ISBLANK(CC113),CC113=0),"",CC113)</x:f>
      </x:c>
      <x:c r="DN113" s="50" t="str">
        <x:f>IF(OR(22&gt;'Настройки'!$B$3,ISBLANK(CD113),CD113=0),"",CD113)</x:f>
      </x:c>
      <x:c r="DO113" s="50" t="str">
        <x:f>IF(OR(23&gt;'Настройки'!$B$3,ISBLANK(CE113),CE113=0),"",CE113)</x:f>
      </x:c>
      <x:c r="DP113" s="50" t="str">
        <x:f>IF(OR(24&gt;'Настройки'!$B$3,ISBLANK(CF113),CF113=0),"",CF113)</x:f>
      </x:c>
      <x:c r="DQ113" s="50" t="str">
        <x:f>IF(OR(25&gt;'Настройки'!$B$3,ISBLANK(CG113),CG113=0),"",CG113)</x:f>
      </x:c>
      <x:c r="DR113" s="50" t="str">
        <x:f>IF(OR(26&gt;'Настройки'!$B$3,ISBLANK(CH113),CH113=0),"",CH113)</x:f>
      </x:c>
      <x:c r="DS113" s="50" t="str">
        <x:f>IF(OR(27&gt;'Настройки'!$B$3,ISBLANK(CI113),CI113=0),"",CI113)</x:f>
      </x:c>
      <x:c r="DT113" s="50" t="str">
        <x:f>IF(OR(28&gt;'Настройки'!$B$3,ISBLANK(CJ113),CJ113=0),"",CJ113)</x:f>
      </x:c>
      <x:c r="DU113" s="50" t="str">
        <x:f>IF(OR(29&gt;'Настройки'!$B$3,ISBLANK(CK113),CK113=0),"",CK113)</x:f>
      </x:c>
      <x:c r="DV113" s="50" t="str">
        <x:f>IF(OR(30&gt;'Настройки'!$B$3,ISBLANK(CL113),CL113=0),"",CL113)</x:f>
      </x:c>
      <x:c r="DW113" s="50" t="str">
        <x:f>IF(OR(31&gt;'Настройки'!$B$3,ISBLANK(CM113),CM113=0),"",CM113)</x:f>
      </x:c>
      <x:c r="DX113" s="50" t="str">
        <x:f>IF(OR(32&gt;'Настройки'!$B$3,ISBLANK(CN113),CN113=0),"",CN113)</x:f>
      </x:c>
      <x:c r="DY113" s="50" t="str">
        <x:f>IF(OR(33&gt;'Настройки'!$B$3,ISBLANK(CO113),CO113=0),"",CO113)</x:f>
      </x:c>
      <x:c r="DZ113" s="50" t="str">
        <x:f>IF(OR(34&gt;'Настройки'!$B$3,ISBLANK(CP113),CP113=0),"",CP113)</x:f>
      </x:c>
      <x:c r="EA113" s="50" t="str">
        <x:f>IF(OR(35&gt;'Настройки'!$B$3,ISBLANK(CQ113),CQ113=0),"",CQ113)</x:f>
      </x:c>
      <x:c r="EB113" s="50" t="str">
        <x:f>IF(OR(36&gt;'Настройки'!$B$3,ISBLANK(CR113),CR113=0),"",CR113)</x:f>
      </x:c>
      <x:c r="EC113" s="50" t="str">
        <x:f>IF(A113="","",IF(OR(BB113="AZ",BB113="BZ"),10000+ROW(),IF(AZ113&gt;'Настройки'!$B$11,20000+ROW(),IF(BF113&lt;&gt;"Обычный",30000+ROW(),IF(AX113&lt;=0,40000+ROW(),"")))))</x:f>
      </x:c>
      <x:c r="ED113" s="50" t="str">
        <x:f>IF(EC113="","",COUNTIFS($EC$2:$EC$1001,"&gt;0",$EC$2:$EC$1001,"&lt;"&amp;EC113)+1)</x:f>
      </x:c>
    </x:row>
    <x:row r="114">
      <x:c r="A114" s="115"/>
      <x:c r="B114" s="115"/>
      <x:c r="C114" s="115"/>
      <x:c r="D114" s="118"/>
      <x:c r="E114" s="118"/>
      <x:c r="F114" s="118"/>
      <x:c r="G114" s="118"/>
      <x:c r="H114" s="118"/>
      <x:c r="I114" s="118"/>
      <x:c r="J114" s="118"/>
      <x:c r="K114" s="118"/>
      <x:c r="L114" s="118"/>
      <x:c r="M114" s="118"/>
      <x:c r="N114" s="118"/>
      <x:c r="O114" s="118"/>
      <x:c r="P114" s="118"/>
      <x:c r="Q114" s="118"/>
      <x:c r="R114" s="118"/>
      <x:c r="S114" s="118"/>
      <x:c r="T114" s="118"/>
      <x:c r="U114" s="118"/>
      <x:c r="V114" s="118"/>
      <x:c r="W114" s="118"/>
      <x:c r="X114" s="118"/>
      <x:c r="Y114" s="118"/>
      <x:c r="Z114" s="118"/>
      <x:c r="AA114" s="118"/>
      <x:c r="AB114" s="118"/>
      <x:c r="AC114" s="118"/>
      <x:c r="AD114" s="118"/>
      <x:c r="AE114" s="118"/>
      <x:c r="AF114" s="118"/>
      <x:c r="AG114" s="118"/>
      <x:c r="AH114" s="118"/>
      <x:c r="AI114" s="118"/>
      <x:c r="AJ114" s="118"/>
      <x:c r="AK114" s="118"/>
      <x:c r="AL114" s="118"/>
      <x:c r="AM114" s="118"/>
      <x:c r="AN114" s="118"/>
      <x:c r="AO114" s="118"/>
      <x:c r="AP114" s="115"/>
      <x:c r="AQ114" s="49" t="str">
        <x:f>IF(A114="","",COUNT(BI114:INDEX(BI114:CR114,1,'Настройки'!$B$3)))</x:f>
      </x:c>
      <x:c r="AR114" s="49" t="str">
        <x:f>IF(A114="","",SUM(BI114:INDEX(BI114:CR114,1,'Настройки'!$B$3)))</x:f>
      </x:c>
      <x:c r="AS114" s="58" t="str">
        <x:f>IF(A114="","",IF('Настройки'!$B$4="Стоимость потребления",AR114*D114,IF('Настройки'!$B$4="Количество",AR114,E114)))</x:f>
      </x:c>
      <x:c r="AT114" s="61" t="str">
        <x:f>IF(OR(A114="",AS114&lt;0,SUM($AS$2:$AS$1001)&lt;=0),"",AS114/SUM($AS$2:$AS$1001))</x:f>
      </x:c>
      <x:c r="AU114" s="61" t="str">
        <x:f>IF(OR(A114="",AS114&lt;0,SUM($AS$2:$AS$1001)&lt;=0),"",SUMIFS($AS$2:$AS$1001,$AS$2:$AS$1001,"&gt;"&amp;AS114)/SUM($AS$2:$AS$1001))</x:f>
      </x:c>
      <x:c r="AV114" s="61" t="str">
        <x:f>IF(OR(A114="",AS114&lt;0,SUM($AS$2:$AS$1001)&lt;=0),"",SUMIFS($AS$2:$AS$1001,$AS$2:$AS$1001,"&gt;="&amp;AS114)/SUM($AS$2:$AS$1001))</x:f>
      </x:c>
      <x:c r="AW114" s="49" t="str">
        <x:f>IF(A114="","",IF(SUM($AS$2:$AS$1001)&lt;=0,"Не определён",IF(AS114&lt;0,"Исключение",IF(AU114&lt;'Настройки'!$B$5,"A",IF(AU114&lt;'Настройки'!$B$6,"B","C")))))</x:f>
      </x:c>
      <x:c r="AX114" s="58" t="str">
        <x:f>IF(A114="","",IF(AQ114=0,"",AVERAGE(BI114:INDEX(BI114:CR114,1,'Настройки'!$B$3))))</x:f>
      </x:c>
      <x:c r="AY114" s="58" t="str">
        <x:f>IF(OR(A114="",AQ114=0),"",STDEVP(BI114:INDEX(BI114:CR114,1,'Настройки'!$B$3)))</x:f>
      </x:c>
      <x:c r="AZ114" s="61" t="str">
        <x:f>IF(OR(A114="",AQ114&lt;'Настройки'!$B$12,AX114&lt;=0,AND('Настройки'!$B$10="Блокировать",COUNTIF(F114:INDEX(F114:AO114,1,'Настройки'!$B$3),"&lt;0")&gt;0)),"",AY114/ABS(AX114))</x:f>
      </x:c>
      <x:c r="BA114" s="49" t="str">
        <x:f>IF(A114="","",IF(AND('Настройки'!$B$10="Блокировать",COUNTIF(F114:INDEX(F114:AO114,1,'Настройки'!$B$3),"&lt;0")&gt;0),"Не определён",IF(AQ114&lt;'Настройки'!$B$12,"Не определён",IF(AX114=0,"Нет спроса",IF(AX114&lt;0,"Не определён",IF(AZ114&lt;='Настройки'!$B$7,"X",IF(AZ114&lt;='Настройки'!$B$8,"Y","Z")))))))</x:f>
      </x:c>
      <x:c r="BB114" s="49" t="str">
        <x:f>IF(OR(A114="",LEN(AW114)&lt;&gt;1,LEN(BA114)&lt;&gt;1),"",AW114&amp;BA114)</x:f>
      </x:c>
      <x:c r="BC114" s="61" t="str">
        <x:f>IF(OR(A114="",AQ114=0),"",(COUNT(BI114:INDEX(BI114:CR114,1,'Настройки'!$B$3))-COUNT(CS114:INDEX(CS114:EB114,1,'Настройки'!$B$3)))/AQ114)</x:f>
      </x:c>
      <x:c r="BD114" s="64" t="str">
        <x:f>IF(OR(A114="",COUNT(CS114:INDEX(CS114:EB114,1,'Настройки'!$B$3))=0),"",AQ114/COUNT(CS114:INDEX(CS114:EB114,1,'Настройки'!$B$3)))</x:f>
      </x:c>
      <x:c r="BE114" s="64" t="str">
        <x:f>IF(OR(A114="",COUNT(CS114:INDEX(CS114:EB114,1,'Настройки'!$B$3))=0),"",IF(AVERAGE(CS114:INDEX(CS114:EB114,1,'Настройки'!$B$3))=0,"",(STDEVP(CS114:INDEX(CS114:EB114,1,'Настройки'!$B$3))/ABS(AVERAGE(CS114:INDEX(CS114:EB114,1,'Настройки'!$B$3))))^2))</x:f>
      </x:c>
      <x:c r="BF114" s="49" t="str">
        <x:f>IF(A114="","",IF(AQ114&lt;3,"Недостаточно",IF(AQ114&lt;6,"Предварительный","Обычный")))</x:f>
      </x:c>
      <x:c r="BG114" s="49" t="str">
        <x:f>IF(A114="","",IF(COUNTIF(F114:INDEX(F114:AO114,1,'Настройки'!$B$3),"&lt;0")&gt;0,IF('Настройки'!$B$10="Блокировать","Отрицательный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"),"")&amp;IF(AQ114&lt;3,"Недостаточно истории. ",IF(AQ114&lt;6,"Предварительная классификация. ",""))&amp;IF(AX114=0,"Нет спроса за горизонт. ","")&amp;IF(AZ114&gt;'Настройки'!$B$11,"Экстремальная вариативность. ",""))</x:f>
      </x:c>
      <x:c r="BH114" s="49" t="str">
        <x:f>IF(A114="","",IFERROR(VLOOKUP(BB114,'Настройки'!$D$3:$E$11,2,FALSE),"Сначала проверьте исходные данные и историю спроса.")&amp;" Уточните срок поставки, MOQ и критичность.")</x:f>
      </x:c>
      <x:c r="BI114" s="50" t="str">
        <x:f>IF(1&gt;'Настройки'!$B$3,"",IF(ISBLANK(F114),IF('Настройки'!$B$9="Нулевой спрос",0,""),IF(F114&lt;0,IF('Настройки'!$B$10="Исключить","",IF('Настройки'!$B$10="Абсолютные значения",ABS(F114),F114)),F114)))</x:f>
      </x:c>
      <x:c r="BJ114" s="50" t="str">
        <x:f>IF(2&gt;'Настройки'!$B$3,"",IF(ISBLANK(G114),IF('Настройки'!$B$9="Нулевой спрос",0,""),IF(G114&lt;0,IF('Настройки'!$B$10="Исключить","",IF('Настройки'!$B$10="Абсолютные значения",ABS(G114),G114)),G114)))</x:f>
      </x:c>
      <x:c r="BK114" s="50" t="str">
        <x:f>IF(3&gt;'Настройки'!$B$3,"",IF(ISBLANK(H114),IF('Настройки'!$B$9="Нулевой спрос",0,""),IF(H114&lt;0,IF('Настройки'!$B$10="Исключить","",IF('Настройки'!$B$10="Абсолютные значения",ABS(H114),H114)),H114)))</x:f>
      </x:c>
      <x:c r="BL114" s="50" t="str">
        <x:f>IF(4&gt;'Настройки'!$B$3,"",IF(ISBLANK(I114),IF('Настройки'!$B$9="Нулевой спрос",0,""),IF(I114&lt;0,IF('Настройки'!$B$10="Исключить","",IF('Настройки'!$B$10="Абсолютные значения",ABS(I114),I114)),I114)))</x:f>
      </x:c>
      <x:c r="BM114" s="50" t="str">
        <x:f>IF(5&gt;'Настройки'!$B$3,"",IF(ISBLANK(J114),IF('Настройки'!$B$9="Нулевой спрос",0,""),IF(J114&lt;0,IF('Настройки'!$B$10="Исключить","",IF('Настройки'!$B$10="Абсолютные значения",ABS(J114),J114)),J114)))</x:f>
      </x:c>
      <x:c r="BN114" s="50" t="str">
        <x:f>IF(6&gt;'Настройки'!$B$3,"",IF(ISBLANK(K114),IF('Настройки'!$B$9="Нулевой спрос",0,""),IF(K114&lt;0,IF('Настройки'!$B$10="Исключить","",IF('Настройки'!$B$10="Абсолютные значения",ABS(K114),K114)),K114)))</x:f>
      </x:c>
      <x:c r="BO114" s="50" t="str">
        <x:f>IF(7&gt;'Настройки'!$B$3,"",IF(ISBLANK(L114),IF('Настройки'!$B$9="Нулевой спрос",0,""),IF(L114&lt;0,IF('Настройки'!$B$10="Исключить","",IF('Настройки'!$B$10="Абсолютные значения",ABS(L114),L114)),L114)))</x:f>
      </x:c>
      <x:c r="BP114" s="50" t="str">
        <x:f>IF(8&gt;'Настройки'!$B$3,"",IF(ISBLANK(M114),IF('Настройки'!$B$9="Нулевой спрос",0,""),IF(M114&lt;0,IF('Настройки'!$B$10="Исключить","",IF('Настройки'!$B$10="Абсолютные значения",ABS(M114),M114)),M114)))</x:f>
      </x:c>
      <x:c r="BQ114" s="50" t="str">
        <x:f>IF(9&gt;'Настройки'!$B$3,"",IF(ISBLANK(N114),IF('Настройки'!$B$9="Нулевой спрос",0,""),IF(N114&lt;0,IF('Настройки'!$B$10="Исключить","",IF('Настройки'!$B$10="Абсолютные значения",ABS(N114),N114)),N114)))</x:f>
      </x:c>
      <x:c r="BR114" s="50" t="str">
        <x:f>IF(10&gt;'Настройки'!$B$3,"",IF(ISBLANK(O114),IF('Настройки'!$B$9="Нулевой спрос",0,""),IF(O114&lt;0,IF('Настройки'!$B$10="Исключить","",IF('Настройки'!$B$10="Абсолютные значения",ABS(O114),O114)),O114)))</x:f>
      </x:c>
      <x:c r="BS114" s="50" t="str">
        <x:f>IF(11&gt;'Настройки'!$B$3,"",IF(ISBLANK(P114),IF('Настройки'!$B$9="Нулевой спрос",0,""),IF(P114&lt;0,IF('Настройки'!$B$10="Исключить","",IF('Настройки'!$B$10="Абсолютные значения",ABS(P114),P114)),P114)))</x:f>
      </x:c>
      <x:c r="BT114" s="50" t="str">
        <x:f>IF(12&gt;'Настройки'!$B$3,"",IF(ISBLANK(Q114),IF('Настройки'!$B$9="Нулевой спрос",0,""),IF(Q114&lt;0,IF('Настройки'!$B$10="Исключить","",IF('Настройки'!$B$10="Абсолютные значения",ABS(Q114),Q114)),Q114)))</x:f>
      </x:c>
      <x:c r="BU114" s="50" t="str">
        <x:f>IF(13&gt;'Настройки'!$B$3,"",IF(ISBLANK(R114),IF('Настройки'!$B$9="Нулевой спрос",0,""),IF(R114&lt;0,IF('Настройки'!$B$10="Исключить","",IF('Настройки'!$B$10="Абсолютные значения",ABS(R114),R114)),R114)))</x:f>
      </x:c>
      <x:c r="BV114" s="50" t="str">
        <x:f>IF(14&gt;'Настройки'!$B$3,"",IF(ISBLANK(S114),IF('Настройки'!$B$9="Нулевой спрос",0,""),IF(S114&lt;0,IF('Настройки'!$B$10="Исключить","",IF('Настройки'!$B$10="Абсолютные значения",ABS(S114),S114)),S114)))</x:f>
      </x:c>
      <x:c r="BW114" s="50" t="str">
        <x:f>IF(15&gt;'Настройки'!$B$3,"",IF(ISBLANK(T114),IF('Настройки'!$B$9="Нулевой спрос",0,""),IF(T114&lt;0,IF('Настройки'!$B$10="Исключить","",IF('Настройки'!$B$10="Абсолютные значения",ABS(T114),T114)),T114)))</x:f>
      </x:c>
      <x:c r="BX114" s="50" t="str">
        <x:f>IF(16&gt;'Настройки'!$B$3,"",IF(ISBLANK(U114),IF('Настройки'!$B$9="Нулевой спрос",0,""),IF(U114&lt;0,IF('Настройки'!$B$10="Исключить","",IF('Настройки'!$B$10="Абсолютные значения",ABS(U114),U114)),U114)))</x:f>
      </x:c>
      <x:c r="BY114" s="50" t="str">
        <x:f>IF(17&gt;'Настройки'!$B$3,"",IF(ISBLANK(V114),IF('Настройки'!$B$9="Нулевой спрос",0,""),IF(V114&lt;0,IF('Настройки'!$B$10="Исключить","",IF('Настройки'!$B$10="Абсолютные значения",ABS(V114),V114)),V114)))</x:f>
      </x:c>
      <x:c r="BZ114" s="50" t="str">
        <x:f>IF(18&gt;'Настройки'!$B$3,"",IF(ISBLANK(W114),IF('Настройки'!$B$9="Нулевой спрос",0,""),IF(W114&lt;0,IF('Настройки'!$B$10="Исключить","",IF('Настройки'!$B$10="Абсолютные значения",ABS(W114),W114)),W114)))</x:f>
      </x:c>
      <x:c r="CA114" s="50" t="str">
        <x:f>IF(19&gt;'Настройки'!$B$3,"",IF(ISBLANK(X114),IF('Настройки'!$B$9="Нулевой спрос",0,""),IF(X114&lt;0,IF('Настройки'!$B$10="Исключить","",IF('Настройки'!$B$10="Абсолютные значения",ABS(X114),X114)),X114)))</x:f>
      </x:c>
      <x:c r="CB114" s="50" t="str">
        <x:f>IF(20&gt;'Настройки'!$B$3,"",IF(ISBLANK(Y114),IF('Настройки'!$B$9="Нулевой спрос",0,""),IF(Y114&lt;0,IF('Настройки'!$B$10="Исключить","",IF('Настройки'!$B$10="Абсолютные значения",ABS(Y114),Y114)),Y114)))</x:f>
      </x:c>
      <x:c r="CC114" s="50" t="str">
        <x:f>IF(21&gt;'Настройки'!$B$3,"",IF(ISBLANK(Z114),IF('Настройки'!$B$9="Нулевой спрос",0,""),IF(Z114&lt;0,IF('Настройки'!$B$10="Исключить","",IF('Настройки'!$B$10="Абсолютные значения",ABS(Z114),Z114)),Z114)))</x:f>
      </x:c>
      <x:c r="CD114" s="50" t="str">
        <x:f>IF(22&gt;'Настройки'!$B$3,"",IF(ISBLANK(AA114),IF('Настройки'!$B$9="Нулевой спрос",0,""),IF(AA114&lt;0,IF('Настройки'!$B$10="Исключить","",IF('Настройки'!$B$10="Абсолютные значения",ABS(AA114),AA114)),AA114)))</x:f>
      </x:c>
      <x:c r="CE114" s="50" t="str">
        <x:f>IF(23&gt;'Настройки'!$B$3,"",IF(ISBLANK(AB114),IF('Настройки'!$B$9="Нулевой спрос",0,""),IF(AB114&lt;0,IF('Настройки'!$B$10="Исключить","",IF('Настройки'!$B$10="Абсолютные значения",ABS(AB114),AB114)),AB114)))</x:f>
      </x:c>
      <x:c r="CF114" s="50" t="str">
        <x:f>IF(24&gt;'Настройки'!$B$3,"",IF(ISBLANK(AC114),IF('Настройки'!$B$9="Нулевой спрос",0,""),IF(AC114&lt;0,IF('Настройки'!$B$10="Исключить","",IF('Настройки'!$B$10="Абсолютные значения",ABS(AC114),AC114)),AC114)))</x:f>
      </x:c>
      <x:c r="CG114" s="50" t="str">
        <x:f>IF(25&gt;'Настройки'!$B$3,"",IF(ISBLANK(AD114),IF('Настройки'!$B$9="Нулевой спрос",0,""),IF(AD114&lt;0,IF('Настройки'!$B$10="Исключить","",IF('Настройки'!$B$10="Абсолютные значения",ABS(AD114),AD114)),AD114)))</x:f>
      </x:c>
      <x:c r="CH114" s="50" t="str">
        <x:f>IF(26&gt;'Настройки'!$B$3,"",IF(ISBLANK(AE114),IF('Настройки'!$B$9="Нулевой спрос",0,""),IF(AE114&lt;0,IF('Настройки'!$B$10="Исключить","",IF('Настройки'!$B$10="Абсолютные значения",ABS(AE114),AE114)),AE114)))</x:f>
      </x:c>
      <x:c r="CI114" s="50" t="str">
        <x:f>IF(27&gt;'Настройки'!$B$3,"",IF(ISBLANK(AF114),IF('Настройки'!$B$9="Нулевой спрос",0,""),IF(AF114&lt;0,IF('Настройки'!$B$10="Исключить","",IF('Настройки'!$B$10="Абсолютные значения",ABS(AF114),AF114)),AF114)))</x:f>
      </x:c>
      <x:c r="CJ114" s="50" t="str">
        <x:f>IF(28&gt;'Настройки'!$B$3,"",IF(ISBLANK(AG114),IF('Настройки'!$B$9="Нулевой спрос",0,""),IF(AG114&lt;0,IF('Настройки'!$B$10="Исключить","",IF('Настройки'!$B$10="Абсолютные значения",ABS(AG114),AG114)),AG114)))</x:f>
      </x:c>
      <x:c r="CK114" s="50" t="str">
        <x:f>IF(29&gt;'Настройки'!$B$3,"",IF(ISBLANK(AH114),IF('Настройки'!$B$9="Нулевой спрос",0,""),IF(AH114&lt;0,IF('Настройки'!$B$10="Исключить","",IF('Настройки'!$B$10="Абсолютные значения",ABS(AH114),AH114)),AH114)))</x:f>
      </x:c>
      <x:c r="CL114" s="50" t="str">
        <x:f>IF(30&gt;'Настройки'!$B$3,"",IF(ISBLANK(AI114),IF('Настройки'!$B$9="Нулевой спрос",0,""),IF(AI114&lt;0,IF('Настройки'!$B$10="Исключить","",IF('Настройки'!$B$10="Абсолютные значения",ABS(AI114),AI114)),AI114)))</x:f>
      </x:c>
      <x:c r="CM114" s="50" t="str">
        <x:f>IF(31&gt;'Настройки'!$B$3,"",IF(ISBLANK(AJ114),IF('Настройки'!$B$9="Нулевой спрос",0,""),IF(AJ114&lt;0,IF('Настройки'!$B$10="Исключить","",IF('Настройки'!$B$10="Абсолютные значения",ABS(AJ114),AJ114)),AJ114)))</x:f>
      </x:c>
      <x:c r="CN114" s="50" t="str">
        <x:f>IF(32&gt;'Настройки'!$B$3,"",IF(ISBLANK(AK114),IF('Настройки'!$B$9="Нулевой спрос",0,""),IF(AK114&lt;0,IF('Настройки'!$B$10="Исключить","",IF('Настройки'!$B$10="Абсолютные значения",ABS(AK114),AK114)),AK114)))</x:f>
      </x:c>
      <x:c r="CO114" s="50" t="str">
        <x:f>IF(33&gt;'Настройки'!$B$3,"",IF(ISBLANK(AL114),IF('Настройки'!$B$9="Нулевой спрос",0,""),IF(AL114&lt;0,IF('Настройки'!$B$10="Исключить","",IF('Настройки'!$B$10="Абсолютные значения",ABS(AL114),AL114)),AL114)))</x:f>
      </x:c>
      <x:c r="CP114" s="50" t="str">
        <x:f>IF(34&gt;'Настройки'!$B$3,"",IF(ISBLANK(AM114),IF('Настройки'!$B$9="Нулевой спрос",0,""),IF(AM114&lt;0,IF('Настройки'!$B$10="Исключить","",IF('Настройки'!$B$10="Абсолютные значения",ABS(AM114),AM114)),AM114)))</x:f>
      </x:c>
      <x:c r="CQ114" s="50" t="str">
        <x:f>IF(35&gt;'Настройки'!$B$3,"",IF(ISBLANK(AN114),IF('Настройки'!$B$9="Нулевой спрос",0,""),IF(AN114&lt;0,IF('Настройки'!$B$10="Исключить","",IF('Настройки'!$B$10="Абсолютные значения",ABS(AN114),AN114)),AN114)))</x:f>
      </x:c>
      <x:c r="CR114" s="50" t="str">
        <x:f>IF(36&gt;'Настройки'!$B$3,"",IF(ISBLANK(AO114),IF('Настройки'!$B$9="Нулевой спрос",0,""),IF(AO114&lt;0,IF('Настройки'!$B$10="Исключить","",IF('Настройки'!$B$10="Абсолютные значения",ABS(AO114),AO114)),AO114)))</x:f>
      </x:c>
      <x:c r="CS114" s="50" t="str">
        <x:f>IF(OR(1&gt;'Настройки'!$B$3,ISBLANK(BI114),BI114=0),"",BI114)</x:f>
      </x:c>
      <x:c r="CT114" s="50" t="str">
        <x:f>IF(OR(2&gt;'Настройки'!$B$3,ISBLANK(BJ114),BJ114=0),"",BJ114)</x:f>
      </x:c>
      <x:c r="CU114" s="50" t="str">
        <x:f>IF(OR(3&gt;'Настройки'!$B$3,ISBLANK(BK114),BK114=0),"",BK114)</x:f>
      </x:c>
      <x:c r="CV114" s="50" t="str">
        <x:f>IF(OR(4&gt;'Настройки'!$B$3,ISBLANK(BL114),BL114=0),"",BL114)</x:f>
      </x:c>
      <x:c r="CW114" s="50" t="str">
        <x:f>IF(OR(5&gt;'Настройки'!$B$3,ISBLANK(BM114),BM114=0),"",BM114)</x:f>
      </x:c>
      <x:c r="CX114" s="50" t="str">
        <x:f>IF(OR(6&gt;'Настройки'!$B$3,ISBLANK(BN114),BN114=0),"",BN114)</x:f>
      </x:c>
      <x:c r="CY114" s="50" t="str">
        <x:f>IF(OR(7&gt;'Настройки'!$B$3,ISBLANK(BO114),BO114=0),"",BO114)</x:f>
      </x:c>
      <x:c r="CZ114" s="50" t="str">
        <x:f>IF(OR(8&gt;'Настройки'!$B$3,ISBLANK(BP114),BP114=0),"",BP114)</x:f>
      </x:c>
      <x:c r="DA114" s="50" t="str">
        <x:f>IF(OR(9&gt;'Настройки'!$B$3,ISBLANK(BQ114),BQ114=0),"",BQ114)</x:f>
      </x:c>
      <x:c r="DB114" s="50" t="str">
        <x:f>IF(OR(10&gt;'Настройки'!$B$3,ISBLANK(BR114),BR114=0),"",BR114)</x:f>
      </x:c>
      <x:c r="DC114" s="50" t="str">
        <x:f>IF(OR(11&gt;'Настройки'!$B$3,ISBLANK(BS114),BS114=0),"",BS114)</x:f>
      </x:c>
      <x:c r="DD114" s="50" t="str">
        <x:f>IF(OR(12&gt;'Настройки'!$B$3,ISBLANK(BT114),BT114=0),"",BT114)</x:f>
      </x:c>
      <x:c r="DE114" s="50" t="str">
        <x:f>IF(OR(13&gt;'Настройки'!$B$3,ISBLANK(BU114),BU114=0),"",BU114)</x:f>
      </x:c>
      <x:c r="DF114" s="50" t="str">
        <x:f>IF(OR(14&gt;'Настройки'!$B$3,ISBLANK(BV114),BV114=0),"",BV114)</x:f>
      </x:c>
      <x:c r="DG114" s="50" t="str">
        <x:f>IF(OR(15&gt;'Настройки'!$B$3,ISBLANK(BW114),BW114=0),"",BW114)</x:f>
      </x:c>
      <x:c r="DH114" s="50" t="str">
        <x:f>IF(OR(16&gt;'Настройки'!$B$3,ISBLANK(BX114),BX114=0),"",BX114)</x:f>
      </x:c>
      <x:c r="DI114" s="50" t="str">
        <x:f>IF(OR(17&gt;'Настройки'!$B$3,ISBLANK(BY114),BY114=0),"",BY114)</x:f>
      </x:c>
      <x:c r="DJ114" s="50" t="str">
        <x:f>IF(OR(18&gt;'Настройки'!$B$3,ISBLANK(BZ114),BZ114=0),"",BZ114)</x:f>
      </x:c>
      <x:c r="DK114" s="50" t="str">
        <x:f>IF(OR(19&gt;'Настройки'!$B$3,ISBLANK(CA114),CA114=0),"",CA114)</x:f>
      </x:c>
      <x:c r="DL114" s="50" t="str">
        <x:f>IF(OR(20&gt;'Настройки'!$B$3,ISBLANK(CB114),CB114=0),"",CB114)</x:f>
      </x:c>
      <x:c r="DM114" s="50" t="str">
        <x:f>IF(OR(21&gt;'Настройки'!$B$3,ISBLANK(CC114),CC114=0),"",CC114)</x:f>
      </x:c>
      <x:c r="DN114" s="50" t="str">
        <x:f>IF(OR(22&gt;'Настройки'!$B$3,ISBLANK(CD114),CD114=0),"",CD114)</x:f>
      </x:c>
      <x:c r="DO114" s="50" t="str">
        <x:f>IF(OR(23&gt;'Настройки'!$B$3,ISBLANK(CE114),CE114=0),"",CE114)</x:f>
      </x:c>
      <x:c r="DP114" s="50" t="str">
        <x:f>IF(OR(24&gt;'Настройки'!$B$3,ISBLANK(CF114),CF114=0),"",CF114)</x:f>
      </x:c>
      <x:c r="DQ114" s="50" t="str">
        <x:f>IF(OR(25&gt;'Настройки'!$B$3,ISBLANK(CG114),CG114=0),"",CG114)</x:f>
      </x:c>
      <x:c r="DR114" s="50" t="str">
        <x:f>IF(OR(26&gt;'Настройки'!$B$3,ISBLANK(CH114),CH114=0),"",CH114)</x:f>
      </x:c>
      <x:c r="DS114" s="50" t="str">
        <x:f>IF(OR(27&gt;'Настройки'!$B$3,ISBLANK(CI114),CI114=0),"",CI114)</x:f>
      </x:c>
      <x:c r="DT114" s="50" t="str">
        <x:f>IF(OR(28&gt;'Настройки'!$B$3,ISBLANK(CJ114),CJ114=0),"",CJ114)</x:f>
      </x:c>
      <x:c r="DU114" s="50" t="str">
        <x:f>IF(OR(29&gt;'Настройки'!$B$3,ISBLANK(CK114),CK114=0),"",CK114)</x:f>
      </x:c>
      <x:c r="DV114" s="50" t="str">
        <x:f>IF(OR(30&gt;'Настройки'!$B$3,ISBLANK(CL114),CL114=0),"",CL114)</x:f>
      </x:c>
      <x:c r="DW114" s="50" t="str">
        <x:f>IF(OR(31&gt;'Настройки'!$B$3,ISBLANK(CM114),CM114=0),"",CM114)</x:f>
      </x:c>
      <x:c r="DX114" s="50" t="str">
        <x:f>IF(OR(32&gt;'Настройки'!$B$3,ISBLANK(CN114),CN114=0),"",CN114)</x:f>
      </x:c>
      <x:c r="DY114" s="50" t="str">
        <x:f>IF(OR(33&gt;'Настройки'!$B$3,ISBLANK(CO114),CO114=0),"",CO114)</x:f>
      </x:c>
      <x:c r="DZ114" s="50" t="str">
        <x:f>IF(OR(34&gt;'Настройки'!$B$3,ISBLANK(CP114),CP114=0),"",CP114)</x:f>
      </x:c>
      <x:c r="EA114" s="50" t="str">
        <x:f>IF(OR(35&gt;'Настройки'!$B$3,ISBLANK(CQ114),CQ114=0),"",CQ114)</x:f>
      </x:c>
      <x:c r="EB114" s="50" t="str">
        <x:f>IF(OR(36&gt;'Настройки'!$B$3,ISBLANK(CR114),CR114=0),"",CR114)</x:f>
      </x:c>
      <x:c r="EC114" s="50" t="str">
        <x:f>IF(A114="","",IF(OR(BB114="AZ",BB114="BZ"),10000+ROW(),IF(AZ114&gt;'Настройки'!$B$11,20000+ROW(),IF(BF114&lt;&gt;"Обычный",30000+ROW(),IF(AX114&lt;=0,40000+ROW(),"")))))</x:f>
      </x:c>
      <x:c r="ED114" s="50" t="str">
        <x:f>IF(EC114="","",COUNTIFS($EC$2:$EC$1001,"&gt;0",$EC$2:$EC$1001,"&lt;"&amp;EC114)+1)</x:f>
      </x:c>
    </x:row>
    <x:row r="115">
      <x:c r="A115" s="115"/>
      <x:c r="B115" s="115"/>
      <x:c r="C115" s="115"/>
      <x:c r="D115" s="118"/>
      <x:c r="E115" s="118"/>
      <x:c r="F115" s="118"/>
      <x:c r="G115" s="118"/>
      <x:c r="H115" s="118"/>
      <x:c r="I115" s="118"/>
      <x:c r="J115" s="118"/>
      <x:c r="K115" s="118"/>
      <x:c r="L115" s="118"/>
      <x:c r="M115" s="118"/>
      <x:c r="N115" s="118"/>
      <x:c r="O115" s="118"/>
      <x:c r="P115" s="118"/>
      <x:c r="Q115" s="118"/>
      <x:c r="R115" s="118"/>
      <x:c r="S115" s="118"/>
      <x:c r="T115" s="118"/>
      <x:c r="U115" s="118"/>
      <x:c r="V115" s="118"/>
      <x:c r="W115" s="118"/>
      <x:c r="X115" s="118"/>
      <x:c r="Y115" s="118"/>
      <x:c r="Z115" s="118"/>
      <x:c r="AA115" s="118"/>
      <x:c r="AB115" s="118"/>
      <x:c r="AC115" s="118"/>
      <x:c r="AD115" s="118"/>
      <x:c r="AE115" s="118"/>
      <x:c r="AF115" s="118"/>
      <x:c r="AG115" s="118"/>
      <x:c r="AH115" s="118"/>
      <x:c r="AI115" s="118"/>
      <x:c r="AJ115" s="118"/>
      <x:c r="AK115" s="118"/>
      <x:c r="AL115" s="118"/>
      <x:c r="AM115" s="118"/>
      <x:c r="AN115" s="118"/>
      <x:c r="AO115" s="118"/>
      <x:c r="AP115" s="115"/>
      <x:c r="AQ115" s="49" t="str">
        <x:f>IF(A115="","",COUNT(BI115:INDEX(BI115:CR115,1,'Настройки'!$B$3)))</x:f>
      </x:c>
      <x:c r="AR115" s="49" t="str">
        <x:f>IF(A115="","",SUM(BI115:INDEX(BI115:CR115,1,'Настройки'!$B$3)))</x:f>
      </x:c>
      <x:c r="AS115" s="58" t="str">
        <x:f>IF(A115="","",IF('Настройки'!$B$4="Стоимость потребления",AR115*D115,IF('Настройки'!$B$4="Количество",AR115,E115)))</x:f>
      </x:c>
      <x:c r="AT115" s="61" t="str">
        <x:f>IF(OR(A115="",AS115&lt;0,SUM($AS$2:$AS$1001)&lt;=0),"",AS115/SUM($AS$2:$AS$1001))</x:f>
      </x:c>
      <x:c r="AU115" s="61" t="str">
        <x:f>IF(OR(A115="",AS115&lt;0,SUM($AS$2:$AS$1001)&lt;=0),"",SUMIFS($AS$2:$AS$1001,$AS$2:$AS$1001,"&gt;"&amp;AS115)/SUM($AS$2:$AS$1001))</x:f>
      </x:c>
      <x:c r="AV115" s="61" t="str">
        <x:f>IF(OR(A115="",AS115&lt;0,SUM($AS$2:$AS$1001)&lt;=0),"",SUMIFS($AS$2:$AS$1001,$AS$2:$AS$1001,"&gt;="&amp;AS115)/SUM($AS$2:$AS$1001))</x:f>
      </x:c>
      <x:c r="AW115" s="49" t="str">
        <x:f>IF(A115="","",IF(SUM($AS$2:$AS$1001)&lt;=0,"Не определён",IF(AS115&lt;0,"Исключение",IF(AU115&lt;'Настройки'!$B$5,"A",IF(AU115&lt;'Настройки'!$B$6,"B","C")))))</x:f>
      </x:c>
      <x:c r="AX115" s="58" t="str">
        <x:f>IF(A115="","",IF(AQ115=0,"",AVERAGE(BI115:INDEX(BI115:CR115,1,'Настройки'!$B$3))))</x:f>
      </x:c>
      <x:c r="AY115" s="58" t="str">
        <x:f>IF(OR(A115="",AQ115=0),"",STDEVP(BI115:INDEX(BI115:CR115,1,'Настройки'!$B$3)))</x:f>
      </x:c>
      <x:c r="AZ115" s="61" t="str">
        <x:f>IF(OR(A115="",AQ115&lt;'Настройки'!$B$12,AX115&lt;=0,AND('Настройки'!$B$10="Блокировать",COUNTIF(F115:INDEX(F115:AO115,1,'Настройки'!$B$3),"&lt;0")&gt;0)),"",AY115/ABS(AX115))</x:f>
      </x:c>
      <x:c r="BA115" s="49" t="str">
        <x:f>IF(A115="","",IF(AND('Настройки'!$B$10="Блокировать",COUNTIF(F115:INDEX(F115:AO115,1,'Настройки'!$B$3),"&lt;0")&gt;0),"Не определён",IF(AQ115&lt;'Настройки'!$B$12,"Не определён",IF(AX115=0,"Нет спроса",IF(AX115&lt;0,"Не определён",IF(AZ115&lt;='Настройки'!$B$7,"X",IF(AZ115&lt;='Настройки'!$B$8,"Y","Z")))))))</x:f>
      </x:c>
      <x:c r="BB115" s="49" t="str">
        <x:f>IF(OR(A115="",LEN(AW115)&lt;&gt;1,LEN(BA115)&lt;&gt;1),"",AW115&amp;BA115)</x:f>
      </x:c>
      <x:c r="BC115" s="61" t="str">
        <x:f>IF(OR(A115="",AQ115=0),"",(COUNT(BI115:INDEX(BI115:CR115,1,'Настройки'!$B$3))-COUNT(CS115:INDEX(CS115:EB115,1,'Настройки'!$B$3)))/AQ115)</x:f>
      </x:c>
      <x:c r="BD115" s="64" t="str">
        <x:f>IF(OR(A115="",COUNT(CS115:INDEX(CS115:EB115,1,'Настройки'!$B$3))=0),"",AQ115/COUNT(CS115:INDEX(CS115:EB115,1,'Настройки'!$B$3)))</x:f>
      </x:c>
      <x:c r="BE115" s="64" t="str">
        <x:f>IF(OR(A115="",COUNT(CS115:INDEX(CS115:EB115,1,'Настройки'!$B$3))=0),"",IF(AVERAGE(CS115:INDEX(CS115:EB115,1,'Настройки'!$B$3))=0,"",(STDEVP(CS115:INDEX(CS115:EB115,1,'Настройки'!$B$3))/ABS(AVERAGE(CS115:INDEX(CS115:EB115,1,'Настройки'!$B$3))))^2))</x:f>
      </x:c>
      <x:c r="BF115" s="49" t="str">
        <x:f>IF(A115="","",IF(AQ115&lt;3,"Недостаточно",IF(AQ115&lt;6,"Предварительный","Обычный")))</x:f>
      </x:c>
      <x:c r="BG115" s="49" t="str">
        <x:f>IF(A115="","",IF(COUNTIF(F115:INDEX(F115:AO115,1,'Настройки'!$B$3),"&lt;0")&gt;0,IF('Настройки'!$B$10="Блокировать","Отрицательный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"),"")&amp;IF(AQ115&lt;3,"Недостаточно истории. ",IF(AQ115&lt;6,"Предварительная классификация. ",""))&amp;IF(AX115=0,"Нет спроса за горизонт. ","")&amp;IF(AZ115&gt;'Настройки'!$B$11,"Экстремальная вариативность. ",""))</x:f>
      </x:c>
      <x:c r="BH115" s="49" t="str">
        <x:f>IF(A115="","",IFERROR(VLOOKUP(BB115,'Настройки'!$D$3:$E$11,2,FALSE),"Сначала проверьте исходные данные и историю спроса.")&amp;" Уточните срок поставки, MOQ и критичность.")</x:f>
      </x:c>
      <x:c r="BI115" s="50" t="str">
        <x:f>IF(1&gt;'Настройки'!$B$3,"",IF(ISBLANK(F115),IF('Настройки'!$B$9="Нулевой спрос",0,""),IF(F115&lt;0,IF('Настройки'!$B$10="Исключить","",IF('Настройки'!$B$10="Абсолютные значения",ABS(F115),F115)),F115)))</x:f>
      </x:c>
      <x:c r="BJ115" s="50" t="str">
        <x:f>IF(2&gt;'Настройки'!$B$3,"",IF(ISBLANK(G115),IF('Настройки'!$B$9="Нулевой спрос",0,""),IF(G115&lt;0,IF('Настройки'!$B$10="Исключить","",IF('Настройки'!$B$10="Абсолютные значения",ABS(G115),G115)),G115)))</x:f>
      </x:c>
      <x:c r="BK115" s="50" t="str">
        <x:f>IF(3&gt;'Настройки'!$B$3,"",IF(ISBLANK(H115),IF('Настройки'!$B$9="Нулевой спрос",0,""),IF(H115&lt;0,IF('Настройки'!$B$10="Исключить","",IF('Настройки'!$B$10="Абсолютные значения",ABS(H115),H115)),H115)))</x:f>
      </x:c>
      <x:c r="BL115" s="50" t="str">
        <x:f>IF(4&gt;'Настройки'!$B$3,"",IF(ISBLANK(I115),IF('Настройки'!$B$9="Нулевой спрос",0,""),IF(I115&lt;0,IF('Настройки'!$B$10="Исключить","",IF('Настройки'!$B$10="Абсолютные значения",ABS(I115),I115)),I115)))</x:f>
      </x:c>
      <x:c r="BM115" s="50" t="str">
        <x:f>IF(5&gt;'Настройки'!$B$3,"",IF(ISBLANK(J115),IF('Настройки'!$B$9="Нулевой спрос",0,""),IF(J115&lt;0,IF('Настройки'!$B$10="Исключить","",IF('Настройки'!$B$10="Абсолютные значения",ABS(J115),J115)),J115)))</x:f>
      </x:c>
      <x:c r="BN115" s="50" t="str">
        <x:f>IF(6&gt;'Настройки'!$B$3,"",IF(ISBLANK(K115),IF('Настройки'!$B$9="Нулевой спрос",0,""),IF(K115&lt;0,IF('Настройки'!$B$10="Исключить","",IF('Настройки'!$B$10="Абсолютные значения",ABS(K115),K115)),K115)))</x:f>
      </x:c>
      <x:c r="BO115" s="50" t="str">
        <x:f>IF(7&gt;'Настройки'!$B$3,"",IF(ISBLANK(L115),IF('Настройки'!$B$9="Нулевой спрос",0,""),IF(L115&lt;0,IF('Настройки'!$B$10="Исключить","",IF('Настройки'!$B$10="Абсолютные значения",ABS(L115),L115)),L115)))</x:f>
      </x:c>
      <x:c r="BP115" s="50" t="str">
        <x:f>IF(8&gt;'Настройки'!$B$3,"",IF(ISBLANK(M115),IF('Настройки'!$B$9="Нулевой спрос",0,""),IF(M115&lt;0,IF('Настройки'!$B$10="Исключить","",IF('Настройки'!$B$10="Абсолютные значения",ABS(M115),M115)),M115)))</x:f>
      </x:c>
      <x:c r="BQ115" s="50" t="str">
        <x:f>IF(9&gt;'Настройки'!$B$3,"",IF(ISBLANK(N115),IF('Настройки'!$B$9="Нулевой спрос",0,""),IF(N115&lt;0,IF('Настройки'!$B$10="Исключить","",IF('Настройки'!$B$10="Абсолютные значения",ABS(N115),N115)),N115)))</x:f>
      </x:c>
      <x:c r="BR115" s="50" t="str">
        <x:f>IF(10&gt;'Настройки'!$B$3,"",IF(ISBLANK(O115),IF('Настройки'!$B$9="Нулевой спрос",0,""),IF(O115&lt;0,IF('Настройки'!$B$10="Исключить","",IF('Настройки'!$B$10="Абсолютные значения",ABS(O115),O115)),O115)))</x:f>
      </x:c>
      <x:c r="BS115" s="50" t="str">
        <x:f>IF(11&gt;'Настройки'!$B$3,"",IF(ISBLANK(P115),IF('Настройки'!$B$9="Нулевой спрос",0,""),IF(P115&lt;0,IF('Настройки'!$B$10="Исключить","",IF('Настройки'!$B$10="Абсолютные значения",ABS(P115),P115)),P115)))</x:f>
      </x:c>
      <x:c r="BT115" s="50" t="str">
        <x:f>IF(12&gt;'Настройки'!$B$3,"",IF(ISBLANK(Q115),IF('Настройки'!$B$9="Нулевой спрос",0,""),IF(Q115&lt;0,IF('Настройки'!$B$10="Исключить","",IF('Настройки'!$B$10="Абсолютные значения",ABS(Q115),Q115)),Q115)))</x:f>
      </x:c>
      <x:c r="BU115" s="50" t="str">
        <x:f>IF(13&gt;'Настройки'!$B$3,"",IF(ISBLANK(R115),IF('Настройки'!$B$9="Нулевой спрос",0,""),IF(R115&lt;0,IF('Настройки'!$B$10="Исключить","",IF('Настройки'!$B$10="Абсолютные значения",ABS(R115),R115)),R115)))</x:f>
      </x:c>
      <x:c r="BV115" s="50" t="str">
        <x:f>IF(14&gt;'Настройки'!$B$3,"",IF(ISBLANK(S115),IF('Настройки'!$B$9="Нулевой спрос",0,""),IF(S115&lt;0,IF('Настройки'!$B$10="Исключить","",IF('Настройки'!$B$10="Абсолютные значения",ABS(S115),S115)),S115)))</x:f>
      </x:c>
      <x:c r="BW115" s="50" t="str">
        <x:f>IF(15&gt;'Настройки'!$B$3,"",IF(ISBLANK(T115),IF('Настройки'!$B$9="Нулевой спрос",0,""),IF(T115&lt;0,IF('Настройки'!$B$10="Исключить","",IF('Настройки'!$B$10="Абсолютные значения",ABS(T115),T115)),T115)))</x:f>
      </x:c>
      <x:c r="BX115" s="50" t="str">
        <x:f>IF(16&gt;'Настройки'!$B$3,"",IF(ISBLANK(U115),IF('Настройки'!$B$9="Нулевой спрос",0,""),IF(U115&lt;0,IF('Настройки'!$B$10="Исключить","",IF('Настройки'!$B$10="Абсолютные значения",ABS(U115),U115)),U115)))</x:f>
      </x:c>
      <x:c r="BY115" s="50" t="str">
        <x:f>IF(17&gt;'Настройки'!$B$3,"",IF(ISBLANK(V115),IF('Настройки'!$B$9="Нулевой спрос",0,""),IF(V115&lt;0,IF('Настройки'!$B$10="Исключить","",IF('Настройки'!$B$10="Абсолютные значения",ABS(V115),V115)),V115)))</x:f>
      </x:c>
      <x:c r="BZ115" s="50" t="str">
        <x:f>IF(18&gt;'Настройки'!$B$3,"",IF(ISBLANK(W115),IF('Настройки'!$B$9="Нулевой спрос",0,""),IF(W115&lt;0,IF('Настройки'!$B$10="Исключить","",IF('Настройки'!$B$10="Абсолютные значения",ABS(W115),W115)),W115)))</x:f>
      </x:c>
      <x:c r="CA115" s="50" t="str">
        <x:f>IF(19&gt;'Настройки'!$B$3,"",IF(ISBLANK(X115),IF('Настройки'!$B$9="Нулевой спрос",0,""),IF(X115&lt;0,IF('Настройки'!$B$10="Исключить","",IF('Настройки'!$B$10="Абсолютные значения",ABS(X115),X115)),X115)))</x:f>
      </x:c>
      <x:c r="CB115" s="50" t="str">
        <x:f>IF(20&gt;'Настройки'!$B$3,"",IF(ISBLANK(Y115),IF('Настройки'!$B$9="Нулевой спрос",0,""),IF(Y115&lt;0,IF('Настройки'!$B$10="Исключить","",IF('Настройки'!$B$10="Абсолютные значения",ABS(Y115),Y115)),Y115)))</x:f>
      </x:c>
      <x:c r="CC115" s="50" t="str">
        <x:f>IF(21&gt;'Настройки'!$B$3,"",IF(ISBLANK(Z115),IF('Настройки'!$B$9="Нулевой спрос",0,""),IF(Z115&lt;0,IF('Настройки'!$B$10="Исключить","",IF('Настройки'!$B$10="Абсолютные значения",ABS(Z115),Z115)),Z115)))</x:f>
      </x:c>
      <x:c r="CD115" s="50" t="str">
        <x:f>IF(22&gt;'Настройки'!$B$3,"",IF(ISBLANK(AA115),IF('Настройки'!$B$9="Нулевой спрос",0,""),IF(AA115&lt;0,IF('Настройки'!$B$10="Исключить","",IF('Настройки'!$B$10="Абсолютные значения",ABS(AA115),AA115)),AA115)))</x:f>
      </x:c>
      <x:c r="CE115" s="50" t="str">
        <x:f>IF(23&gt;'Настройки'!$B$3,"",IF(ISBLANK(AB115),IF('Настройки'!$B$9="Нулевой спрос",0,""),IF(AB115&lt;0,IF('Настройки'!$B$10="Исключить","",IF('Настройки'!$B$10="Абсолютные значения",ABS(AB115),AB115)),AB115)))</x:f>
      </x:c>
      <x:c r="CF115" s="50" t="str">
        <x:f>IF(24&gt;'Настройки'!$B$3,"",IF(ISBLANK(AC115),IF('Настройки'!$B$9="Нулевой спрос",0,""),IF(AC115&lt;0,IF('Настройки'!$B$10="Исключить","",IF('Настройки'!$B$10="Абсолютные значения",ABS(AC115),AC115)),AC115)))</x:f>
      </x:c>
      <x:c r="CG115" s="50" t="str">
        <x:f>IF(25&gt;'Настройки'!$B$3,"",IF(ISBLANK(AD115),IF('Настройки'!$B$9="Нулевой спрос",0,""),IF(AD115&lt;0,IF('Настройки'!$B$10="Исключить","",IF('Настройки'!$B$10="Абсолютные значения",ABS(AD115),AD115)),AD115)))</x:f>
      </x:c>
      <x:c r="CH115" s="50" t="str">
        <x:f>IF(26&gt;'Настройки'!$B$3,"",IF(ISBLANK(AE115),IF('Настройки'!$B$9="Нулевой спрос",0,""),IF(AE115&lt;0,IF('Настройки'!$B$10="Исключить","",IF('Настройки'!$B$10="Абсолютные значения",ABS(AE115),AE115)),AE115)))</x:f>
      </x:c>
      <x:c r="CI115" s="50" t="str">
        <x:f>IF(27&gt;'Настройки'!$B$3,"",IF(ISBLANK(AF115),IF('Настройки'!$B$9="Нулевой спрос",0,""),IF(AF115&lt;0,IF('Настройки'!$B$10="Исключить","",IF('Настройки'!$B$10="Абсолютные значения",ABS(AF115),AF115)),AF115)))</x:f>
      </x:c>
      <x:c r="CJ115" s="50" t="str">
        <x:f>IF(28&gt;'Настройки'!$B$3,"",IF(ISBLANK(AG115),IF('Настройки'!$B$9="Нулевой спрос",0,""),IF(AG115&lt;0,IF('Настройки'!$B$10="Исключить","",IF('Настройки'!$B$10="Абсолютные значения",ABS(AG115),AG115)),AG115)))</x:f>
      </x:c>
      <x:c r="CK115" s="50" t="str">
        <x:f>IF(29&gt;'Настройки'!$B$3,"",IF(ISBLANK(AH115),IF('Настройки'!$B$9="Нулевой спрос",0,""),IF(AH115&lt;0,IF('Настройки'!$B$10="Исключить","",IF('Настройки'!$B$10="Абсолютные значения",ABS(AH115),AH115)),AH115)))</x:f>
      </x:c>
      <x:c r="CL115" s="50" t="str">
        <x:f>IF(30&gt;'Настройки'!$B$3,"",IF(ISBLANK(AI115),IF('Настройки'!$B$9="Нулевой спрос",0,""),IF(AI115&lt;0,IF('Настройки'!$B$10="Исключить","",IF('Настройки'!$B$10="Абсолютные значения",ABS(AI115),AI115)),AI115)))</x:f>
      </x:c>
      <x:c r="CM115" s="50" t="str">
        <x:f>IF(31&gt;'Настройки'!$B$3,"",IF(ISBLANK(AJ115),IF('Настройки'!$B$9="Нулевой спрос",0,""),IF(AJ115&lt;0,IF('Настройки'!$B$10="Исключить","",IF('Настройки'!$B$10="Абсолютные значения",ABS(AJ115),AJ115)),AJ115)))</x:f>
      </x:c>
      <x:c r="CN115" s="50" t="str">
        <x:f>IF(32&gt;'Настройки'!$B$3,"",IF(ISBLANK(AK115),IF('Настройки'!$B$9="Нулевой спрос",0,""),IF(AK115&lt;0,IF('Настройки'!$B$10="Исключить","",IF('Настройки'!$B$10="Абсолютные значения",ABS(AK115),AK115)),AK115)))</x:f>
      </x:c>
      <x:c r="CO115" s="50" t="str">
        <x:f>IF(33&gt;'Настройки'!$B$3,"",IF(ISBLANK(AL115),IF('Настройки'!$B$9="Нулевой спрос",0,""),IF(AL115&lt;0,IF('Настройки'!$B$10="Исключить","",IF('Настройки'!$B$10="Абсолютные значения",ABS(AL115),AL115)),AL115)))</x:f>
      </x:c>
      <x:c r="CP115" s="50" t="str">
        <x:f>IF(34&gt;'Настройки'!$B$3,"",IF(ISBLANK(AM115),IF('Настройки'!$B$9="Нулевой спрос",0,""),IF(AM115&lt;0,IF('Настройки'!$B$10="Исключить","",IF('Настройки'!$B$10="Абсолютные значения",ABS(AM115),AM115)),AM115)))</x:f>
      </x:c>
      <x:c r="CQ115" s="50" t="str">
        <x:f>IF(35&gt;'Настройки'!$B$3,"",IF(ISBLANK(AN115),IF('Настройки'!$B$9="Нулевой спрос",0,""),IF(AN115&lt;0,IF('Настройки'!$B$10="Исключить","",IF('Настройки'!$B$10="Абсолютные значения",ABS(AN115),AN115)),AN115)))</x:f>
      </x:c>
      <x:c r="CR115" s="50" t="str">
        <x:f>IF(36&gt;'Настройки'!$B$3,"",IF(ISBLANK(AO115),IF('Настройки'!$B$9="Нулевой спрос",0,""),IF(AO115&lt;0,IF('Настройки'!$B$10="Исключить","",IF('Настройки'!$B$10="Абсолютные значения",ABS(AO115),AO115)),AO115)))</x:f>
      </x:c>
      <x:c r="CS115" s="50" t="str">
        <x:f>IF(OR(1&gt;'Настройки'!$B$3,ISBLANK(BI115),BI115=0),"",BI115)</x:f>
      </x:c>
      <x:c r="CT115" s="50" t="str">
        <x:f>IF(OR(2&gt;'Настройки'!$B$3,ISBLANK(BJ115),BJ115=0),"",BJ115)</x:f>
      </x:c>
      <x:c r="CU115" s="50" t="str">
        <x:f>IF(OR(3&gt;'Настройки'!$B$3,ISBLANK(BK115),BK115=0),"",BK115)</x:f>
      </x:c>
      <x:c r="CV115" s="50" t="str">
        <x:f>IF(OR(4&gt;'Настройки'!$B$3,ISBLANK(BL115),BL115=0),"",BL115)</x:f>
      </x:c>
      <x:c r="CW115" s="50" t="str">
        <x:f>IF(OR(5&gt;'Настройки'!$B$3,ISBLANK(BM115),BM115=0),"",BM115)</x:f>
      </x:c>
      <x:c r="CX115" s="50" t="str">
        <x:f>IF(OR(6&gt;'Настройки'!$B$3,ISBLANK(BN115),BN115=0),"",BN115)</x:f>
      </x:c>
      <x:c r="CY115" s="50" t="str">
        <x:f>IF(OR(7&gt;'Настройки'!$B$3,ISBLANK(BO115),BO115=0),"",BO115)</x:f>
      </x:c>
      <x:c r="CZ115" s="50" t="str">
        <x:f>IF(OR(8&gt;'Настройки'!$B$3,ISBLANK(BP115),BP115=0),"",BP115)</x:f>
      </x:c>
      <x:c r="DA115" s="50" t="str">
        <x:f>IF(OR(9&gt;'Настройки'!$B$3,ISBLANK(BQ115),BQ115=0),"",BQ115)</x:f>
      </x:c>
      <x:c r="DB115" s="50" t="str">
        <x:f>IF(OR(10&gt;'Настройки'!$B$3,ISBLANK(BR115),BR115=0),"",BR115)</x:f>
      </x:c>
      <x:c r="DC115" s="50" t="str">
        <x:f>IF(OR(11&gt;'Настройки'!$B$3,ISBLANK(BS115),BS115=0),"",BS115)</x:f>
      </x:c>
      <x:c r="DD115" s="50" t="str">
        <x:f>IF(OR(12&gt;'Настройки'!$B$3,ISBLANK(BT115),BT115=0),"",BT115)</x:f>
      </x:c>
      <x:c r="DE115" s="50" t="str">
        <x:f>IF(OR(13&gt;'Настройки'!$B$3,ISBLANK(BU115),BU115=0),"",BU115)</x:f>
      </x:c>
      <x:c r="DF115" s="50" t="str">
        <x:f>IF(OR(14&gt;'Настройки'!$B$3,ISBLANK(BV115),BV115=0),"",BV115)</x:f>
      </x:c>
      <x:c r="DG115" s="50" t="str">
        <x:f>IF(OR(15&gt;'Настройки'!$B$3,ISBLANK(BW115),BW115=0),"",BW115)</x:f>
      </x:c>
      <x:c r="DH115" s="50" t="str">
        <x:f>IF(OR(16&gt;'Настройки'!$B$3,ISBLANK(BX115),BX115=0),"",BX115)</x:f>
      </x:c>
      <x:c r="DI115" s="50" t="str">
        <x:f>IF(OR(17&gt;'Настройки'!$B$3,ISBLANK(BY115),BY115=0),"",BY115)</x:f>
      </x:c>
      <x:c r="DJ115" s="50" t="str">
        <x:f>IF(OR(18&gt;'Настройки'!$B$3,ISBLANK(BZ115),BZ115=0),"",BZ115)</x:f>
      </x:c>
      <x:c r="DK115" s="50" t="str">
        <x:f>IF(OR(19&gt;'Настройки'!$B$3,ISBLANK(CA115),CA115=0),"",CA115)</x:f>
      </x:c>
      <x:c r="DL115" s="50" t="str">
        <x:f>IF(OR(20&gt;'Настройки'!$B$3,ISBLANK(CB115),CB115=0),"",CB115)</x:f>
      </x:c>
      <x:c r="DM115" s="50" t="str">
        <x:f>IF(OR(21&gt;'Настройки'!$B$3,ISBLANK(CC115),CC115=0),"",CC115)</x:f>
      </x:c>
      <x:c r="DN115" s="50" t="str">
        <x:f>IF(OR(22&gt;'Настройки'!$B$3,ISBLANK(CD115),CD115=0),"",CD115)</x:f>
      </x:c>
      <x:c r="DO115" s="50" t="str">
        <x:f>IF(OR(23&gt;'Настройки'!$B$3,ISBLANK(CE115),CE115=0),"",CE115)</x:f>
      </x:c>
      <x:c r="DP115" s="50" t="str">
        <x:f>IF(OR(24&gt;'Настройки'!$B$3,ISBLANK(CF115),CF115=0),"",CF115)</x:f>
      </x:c>
      <x:c r="DQ115" s="50" t="str">
        <x:f>IF(OR(25&gt;'Настройки'!$B$3,ISBLANK(CG115),CG115=0),"",CG115)</x:f>
      </x:c>
      <x:c r="DR115" s="50" t="str">
        <x:f>IF(OR(26&gt;'Настройки'!$B$3,ISBLANK(CH115),CH115=0),"",CH115)</x:f>
      </x:c>
      <x:c r="DS115" s="50" t="str">
        <x:f>IF(OR(27&gt;'Настройки'!$B$3,ISBLANK(CI115),CI115=0),"",CI115)</x:f>
      </x:c>
      <x:c r="DT115" s="50" t="str">
        <x:f>IF(OR(28&gt;'Настройки'!$B$3,ISBLANK(CJ115),CJ115=0),"",CJ115)</x:f>
      </x:c>
      <x:c r="DU115" s="50" t="str">
        <x:f>IF(OR(29&gt;'Настройки'!$B$3,ISBLANK(CK115),CK115=0),"",CK115)</x:f>
      </x:c>
      <x:c r="DV115" s="50" t="str">
        <x:f>IF(OR(30&gt;'Настройки'!$B$3,ISBLANK(CL115),CL115=0),"",CL115)</x:f>
      </x:c>
      <x:c r="DW115" s="50" t="str">
        <x:f>IF(OR(31&gt;'Настройки'!$B$3,ISBLANK(CM115),CM115=0),"",CM115)</x:f>
      </x:c>
      <x:c r="DX115" s="50" t="str">
        <x:f>IF(OR(32&gt;'Настройки'!$B$3,ISBLANK(CN115),CN115=0),"",CN115)</x:f>
      </x:c>
      <x:c r="DY115" s="50" t="str">
        <x:f>IF(OR(33&gt;'Настройки'!$B$3,ISBLANK(CO115),CO115=0),"",CO115)</x:f>
      </x:c>
      <x:c r="DZ115" s="50" t="str">
        <x:f>IF(OR(34&gt;'Настройки'!$B$3,ISBLANK(CP115),CP115=0),"",CP115)</x:f>
      </x:c>
      <x:c r="EA115" s="50" t="str">
        <x:f>IF(OR(35&gt;'Настройки'!$B$3,ISBLANK(CQ115),CQ115=0),"",CQ115)</x:f>
      </x:c>
      <x:c r="EB115" s="50" t="str">
        <x:f>IF(OR(36&gt;'Настройки'!$B$3,ISBLANK(CR115),CR115=0),"",CR115)</x:f>
      </x:c>
      <x:c r="EC115" s="50" t="str">
        <x:f>IF(A115="","",IF(OR(BB115="AZ",BB115="BZ"),10000+ROW(),IF(AZ115&gt;'Настройки'!$B$11,20000+ROW(),IF(BF115&lt;&gt;"Обычный",30000+ROW(),IF(AX115&lt;=0,40000+ROW(),"")))))</x:f>
      </x:c>
      <x:c r="ED115" s="50" t="str">
        <x:f>IF(EC115="","",COUNTIFS($EC$2:$EC$1001,"&gt;0",$EC$2:$EC$1001,"&lt;"&amp;EC115)+1)</x:f>
      </x:c>
    </x:row>
    <x:row r="116">
      <x:c r="A116" s="115"/>
      <x:c r="B116" s="115"/>
      <x:c r="C116" s="115"/>
      <x:c r="D116" s="118"/>
      <x:c r="E116" s="118"/>
      <x:c r="F116" s="118"/>
      <x:c r="G116" s="118"/>
      <x:c r="H116" s="118"/>
      <x:c r="I116" s="118"/>
      <x:c r="J116" s="118"/>
      <x:c r="K116" s="118"/>
      <x:c r="L116" s="118"/>
      <x:c r="M116" s="118"/>
      <x:c r="N116" s="118"/>
      <x:c r="O116" s="118"/>
      <x:c r="P116" s="118"/>
      <x:c r="Q116" s="118"/>
      <x:c r="R116" s="118"/>
      <x:c r="S116" s="118"/>
      <x:c r="T116" s="118"/>
      <x:c r="U116" s="118"/>
      <x:c r="V116" s="118"/>
      <x:c r="W116" s="118"/>
      <x:c r="X116" s="118"/>
      <x:c r="Y116" s="118"/>
      <x:c r="Z116" s="118"/>
      <x:c r="AA116" s="118"/>
      <x:c r="AB116" s="118"/>
      <x:c r="AC116" s="118"/>
      <x:c r="AD116" s="118"/>
      <x:c r="AE116" s="118"/>
      <x:c r="AF116" s="118"/>
      <x:c r="AG116" s="118"/>
      <x:c r="AH116" s="118"/>
      <x:c r="AI116" s="118"/>
      <x:c r="AJ116" s="118"/>
      <x:c r="AK116" s="118"/>
      <x:c r="AL116" s="118"/>
      <x:c r="AM116" s="118"/>
      <x:c r="AN116" s="118"/>
      <x:c r="AO116" s="118"/>
      <x:c r="AP116" s="115"/>
      <x:c r="AQ116" s="49" t="str">
        <x:f>IF(A116="","",COUNT(BI116:INDEX(BI116:CR116,1,'Настройки'!$B$3)))</x:f>
      </x:c>
      <x:c r="AR116" s="49" t="str">
        <x:f>IF(A116="","",SUM(BI116:INDEX(BI116:CR116,1,'Настройки'!$B$3)))</x:f>
      </x:c>
      <x:c r="AS116" s="58" t="str">
        <x:f>IF(A116="","",IF('Настройки'!$B$4="Стоимость потребления",AR116*D116,IF('Настройки'!$B$4="Количество",AR116,E116)))</x:f>
      </x:c>
      <x:c r="AT116" s="61" t="str">
        <x:f>IF(OR(A116="",AS116&lt;0,SUM($AS$2:$AS$1001)&lt;=0),"",AS116/SUM($AS$2:$AS$1001))</x:f>
      </x:c>
      <x:c r="AU116" s="61" t="str">
        <x:f>IF(OR(A116="",AS116&lt;0,SUM($AS$2:$AS$1001)&lt;=0),"",SUMIFS($AS$2:$AS$1001,$AS$2:$AS$1001,"&gt;"&amp;AS116)/SUM($AS$2:$AS$1001))</x:f>
      </x:c>
      <x:c r="AV116" s="61" t="str">
        <x:f>IF(OR(A116="",AS116&lt;0,SUM($AS$2:$AS$1001)&lt;=0),"",SUMIFS($AS$2:$AS$1001,$AS$2:$AS$1001,"&gt;="&amp;AS116)/SUM($AS$2:$AS$1001))</x:f>
      </x:c>
      <x:c r="AW116" s="49" t="str">
        <x:f>IF(A116="","",IF(SUM($AS$2:$AS$1001)&lt;=0,"Не определён",IF(AS116&lt;0,"Исключение",IF(AU116&lt;'Настройки'!$B$5,"A",IF(AU116&lt;'Настройки'!$B$6,"B","C")))))</x:f>
      </x:c>
      <x:c r="AX116" s="58" t="str">
        <x:f>IF(A116="","",IF(AQ116=0,"",AVERAGE(BI116:INDEX(BI116:CR116,1,'Настройки'!$B$3))))</x:f>
      </x:c>
      <x:c r="AY116" s="58" t="str">
        <x:f>IF(OR(A116="",AQ116=0),"",STDEVP(BI116:INDEX(BI116:CR116,1,'Настройки'!$B$3)))</x:f>
      </x:c>
      <x:c r="AZ116" s="61" t="str">
        <x:f>IF(OR(A116="",AQ116&lt;'Настройки'!$B$12,AX116&lt;=0,AND('Настройки'!$B$10="Блокировать",COUNTIF(F116:INDEX(F116:AO116,1,'Настройки'!$B$3),"&lt;0")&gt;0)),"",AY116/ABS(AX116))</x:f>
      </x:c>
      <x:c r="BA116" s="49" t="str">
        <x:f>IF(A116="","",IF(AND('Настройки'!$B$10="Блокировать",COUNTIF(F116:INDEX(F116:AO116,1,'Настройки'!$B$3),"&lt;0")&gt;0),"Не определён",IF(AQ116&lt;'Настройки'!$B$12,"Не определён",IF(AX116=0,"Нет спроса",IF(AX116&lt;0,"Не определён",IF(AZ116&lt;='Настройки'!$B$7,"X",IF(AZ116&lt;='Настройки'!$B$8,"Y","Z")))))))</x:f>
      </x:c>
      <x:c r="BB116" s="49" t="str">
        <x:f>IF(OR(A116="",LEN(AW116)&lt;&gt;1,LEN(BA116)&lt;&gt;1),"",AW116&amp;BA116)</x:f>
      </x:c>
      <x:c r="BC116" s="61" t="str">
        <x:f>IF(OR(A116="",AQ116=0),"",(COUNT(BI116:INDEX(BI116:CR116,1,'Настройки'!$B$3))-COUNT(CS116:INDEX(CS116:EB116,1,'Настройки'!$B$3)))/AQ116)</x:f>
      </x:c>
      <x:c r="BD116" s="64" t="str">
        <x:f>IF(OR(A116="",COUNT(CS116:INDEX(CS116:EB116,1,'Настройки'!$B$3))=0),"",AQ116/COUNT(CS116:INDEX(CS116:EB116,1,'Настройки'!$B$3)))</x:f>
      </x:c>
      <x:c r="BE116" s="64" t="str">
        <x:f>IF(OR(A116="",COUNT(CS116:INDEX(CS116:EB116,1,'Настройки'!$B$3))=0),"",IF(AVERAGE(CS116:INDEX(CS116:EB116,1,'Настройки'!$B$3))=0,"",(STDEVP(CS116:INDEX(CS116:EB116,1,'Настройки'!$B$3))/ABS(AVERAGE(CS116:INDEX(CS116:EB116,1,'Настройки'!$B$3))))^2))</x:f>
      </x:c>
      <x:c r="BF116" s="49" t="str">
        <x:f>IF(A116="","",IF(AQ116&lt;3,"Недостаточно",IF(AQ116&lt;6,"Предварительный","Обычный")))</x:f>
      </x:c>
      <x:c r="BG116" s="49" t="str">
        <x:f>IF(A116="","",IF(COUNTIF(F116:INDEX(F116:AO116,1,'Настройки'!$B$3),"&lt;0")&gt;0,IF('Настройки'!$B$10="Блокировать","Отрицательный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"),"")&amp;IF(AQ116&lt;3,"Недостаточно истории. ",IF(AQ116&lt;6,"Предварительная классификация. ",""))&amp;IF(AX116=0,"Нет спроса за горизонт. ","")&amp;IF(AZ116&gt;'Настройки'!$B$11,"Экстремальная вариативность. ",""))</x:f>
      </x:c>
      <x:c r="BH116" s="49" t="str">
        <x:f>IF(A116="","",IFERROR(VLOOKUP(BB116,'Настройки'!$D$3:$E$11,2,FALSE),"Сначала проверьте исходные данные и историю спроса.")&amp;" Уточните срок поставки, MOQ и критичность.")</x:f>
      </x:c>
      <x:c r="BI116" s="50" t="str">
        <x:f>IF(1&gt;'Настройки'!$B$3,"",IF(ISBLANK(F116),IF('Настройки'!$B$9="Нулевой спрос",0,""),IF(F116&lt;0,IF('Настройки'!$B$10="Исключить","",IF('Настройки'!$B$10="Абсолютные значения",ABS(F116),F116)),F116)))</x:f>
      </x:c>
      <x:c r="BJ116" s="50" t="str">
        <x:f>IF(2&gt;'Настройки'!$B$3,"",IF(ISBLANK(G116),IF('Настройки'!$B$9="Нулевой спрос",0,""),IF(G116&lt;0,IF('Настройки'!$B$10="Исключить","",IF('Настройки'!$B$10="Абсолютные значения",ABS(G116),G116)),G116)))</x:f>
      </x:c>
      <x:c r="BK116" s="50" t="str">
        <x:f>IF(3&gt;'Настройки'!$B$3,"",IF(ISBLANK(H116),IF('Настройки'!$B$9="Нулевой спрос",0,""),IF(H116&lt;0,IF('Настройки'!$B$10="Исключить","",IF('Настройки'!$B$10="Абсолютные значения",ABS(H116),H116)),H116)))</x:f>
      </x:c>
      <x:c r="BL116" s="50" t="str">
        <x:f>IF(4&gt;'Настройки'!$B$3,"",IF(ISBLANK(I116),IF('Настройки'!$B$9="Нулевой спрос",0,""),IF(I116&lt;0,IF('Настройки'!$B$10="Исключить","",IF('Настройки'!$B$10="Абсолютные значения",ABS(I116),I116)),I116)))</x:f>
      </x:c>
      <x:c r="BM116" s="50" t="str">
        <x:f>IF(5&gt;'Настройки'!$B$3,"",IF(ISBLANK(J116),IF('Настройки'!$B$9="Нулевой спрос",0,""),IF(J116&lt;0,IF('Настройки'!$B$10="Исключить","",IF('Настройки'!$B$10="Абсолютные значения",ABS(J116),J116)),J116)))</x:f>
      </x:c>
      <x:c r="BN116" s="50" t="str">
        <x:f>IF(6&gt;'Настройки'!$B$3,"",IF(ISBLANK(K116),IF('Настройки'!$B$9="Нулевой спрос",0,""),IF(K116&lt;0,IF('Настройки'!$B$10="Исключить","",IF('Настройки'!$B$10="Абсолютные значения",ABS(K116),K116)),K116)))</x:f>
      </x:c>
      <x:c r="BO116" s="50" t="str">
        <x:f>IF(7&gt;'Настройки'!$B$3,"",IF(ISBLANK(L116),IF('Настройки'!$B$9="Нулевой спрос",0,""),IF(L116&lt;0,IF('Настройки'!$B$10="Исключить","",IF('Настройки'!$B$10="Абсолютные значения",ABS(L116),L116)),L116)))</x:f>
      </x:c>
      <x:c r="BP116" s="50" t="str">
        <x:f>IF(8&gt;'Настройки'!$B$3,"",IF(ISBLANK(M116),IF('Настройки'!$B$9="Нулевой спрос",0,""),IF(M116&lt;0,IF('Настройки'!$B$10="Исключить","",IF('Настройки'!$B$10="Абсолютные значения",ABS(M116),M116)),M116)))</x:f>
      </x:c>
      <x:c r="BQ116" s="50" t="str">
        <x:f>IF(9&gt;'Настройки'!$B$3,"",IF(ISBLANK(N116),IF('Настройки'!$B$9="Нулевой спрос",0,""),IF(N116&lt;0,IF('Настройки'!$B$10="Исключить","",IF('Настройки'!$B$10="Абсолютные значения",ABS(N116),N116)),N116)))</x:f>
      </x:c>
      <x:c r="BR116" s="50" t="str">
        <x:f>IF(10&gt;'Настройки'!$B$3,"",IF(ISBLANK(O116),IF('Настройки'!$B$9="Нулевой спрос",0,""),IF(O116&lt;0,IF('Настройки'!$B$10="Исключить","",IF('Настройки'!$B$10="Абсолютные значения",ABS(O116),O116)),O116)))</x:f>
      </x:c>
      <x:c r="BS116" s="50" t="str">
        <x:f>IF(11&gt;'Настройки'!$B$3,"",IF(ISBLANK(P116),IF('Настройки'!$B$9="Нулевой спрос",0,""),IF(P116&lt;0,IF('Настройки'!$B$10="Исключить","",IF('Настройки'!$B$10="Абсолютные значения",ABS(P116),P116)),P116)))</x:f>
      </x:c>
      <x:c r="BT116" s="50" t="str">
        <x:f>IF(12&gt;'Настройки'!$B$3,"",IF(ISBLANK(Q116),IF('Настройки'!$B$9="Нулевой спрос",0,""),IF(Q116&lt;0,IF('Настройки'!$B$10="Исключить","",IF('Настройки'!$B$10="Абсолютные значения",ABS(Q116),Q116)),Q116)))</x:f>
      </x:c>
      <x:c r="BU116" s="50" t="str">
        <x:f>IF(13&gt;'Настройки'!$B$3,"",IF(ISBLANK(R116),IF('Настройки'!$B$9="Нулевой спрос",0,""),IF(R116&lt;0,IF('Настройки'!$B$10="Исключить","",IF('Настройки'!$B$10="Абсолютные значения",ABS(R116),R116)),R116)))</x:f>
      </x:c>
      <x:c r="BV116" s="50" t="str">
        <x:f>IF(14&gt;'Настройки'!$B$3,"",IF(ISBLANK(S116),IF('Настройки'!$B$9="Нулевой спрос",0,""),IF(S116&lt;0,IF('Настройки'!$B$10="Исключить","",IF('Настройки'!$B$10="Абсолютные значения",ABS(S116),S116)),S116)))</x:f>
      </x:c>
      <x:c r="BW116" s="50" t="str">
        <x:f>IF(15&gt;'Настройки'!$B$3,"",IF(ISBLANK(T116),IF('Настройки'!$B$9="Нулевой спрос",0,""),IF(T116&lt;0,IF('Настройки'!$B$10="Исключить","",IF('Настройки'!$B$10="Абсолютные значения",ABS(T116),T116)),T116)))</x:f>
      </x:c>
      <x:c r="BX116" s="50" t="str">
        <x:f>IF(16&gt;'Настройки'!$B$3,"",IF(ISBLANK(U116),IF('Настройки'!$B$9="Нулевой спрос",0,""),IF(U116&lt;0,IF('Настройки'!$B$10="Исключить","",IF('Настройки'!$B$10="Абсолютные значения",ABS(U116),U116)),U116)))</x:f>
      </x:c>
      <x:c r="BY116" s="50" t="str">
        <x:f>IF(17&gt;'Настройки'!$B$3,"",IF(ISBLANK(V116),IF('Настройки'!$B$9="Нулевой спрос",0,""),IF(V116&lt;0,IF('Настройки'!$B$10="Исключить","",IF('Настройки'!$B$10="Абсолютные значения",ABS(V116),V116)),V116)))</x:f>
      </x:c>
      <x:c r="BZ116" s="50" t="str">
        <x:f>IF(18&gt;'Настройки'!$B$3,"",IF(ISBLANK(W116),IF('Настройки'!$B$9="Нулевой спрос",0,""),IF(W116&lt;0,IF('Настройки'!$B$10="Исключить","",IF('Настройки'!$B$10="Абсолютные значения",ABS(W116),W116)),W116)))</x:f>
      </x:c>
      <x:c r="CA116" s="50" t="str">
        <x:f>IF(19&gt;'Настройки'!$B$3,"",IF(ISBLANK(X116),IF('Настройки'!$B$9="Нулевой спрос",0,""),IF(X116&lt;0,IF('Настройки'!$B$10="Исключить","",IF('Настройки'!$B$10="Абсолютные значения",ABS(X116),X116)),X116)))</x:f>
      </x:c>
      <x:c r="CB116" s="50" t="str">
        <x:f>IF(20&gt;'Настройки'!$B$3,"",IF(ISBLANK(Y116),IF('Настройки'!$B$9="Нулевой спрос",0,""),IF(Y116&lt;0,IF('Настройки'!$B$10="Исключить","",IF('Настройки'!$B$10="Абсолютные значения",ABS(Y116),Y116)),Y116)))</x:f>
      </x:c>
      <x:c r="CC116" s="50" t="str">
        <x:f>IF(21&gt;'Настройки'!$B$3,"",IF(ISBLANK(Z116),IF('Настройки'!$B$9="Нулевой спрос",0,""),IF(Z116&lt;0,IF('Настройки'!$B$10="Исключить","",IF('Настройки'!$B$10="Абсолютные значения",ABS(Z116),Z116)),Z116)))</x:f>
      </x:c>
      <x:c r="CD116" s="50" t="str">
        <x:f>IF(22&gt;'Настройки'!$B$3,"",IF(ISBLANK(AA116),IF('Настройки'!$B$9="Нулевой спрос",0,""),IF(AA116&lt;0,IF('Настройки'!$B$10="Исключить","",IF('Настройки'!$B$10="Абсолютные значения",ABS(AA116),AA116)),AA116)))</x:f>
      </x:c>
      <x:c r="CE116" s="50" t="str">
        <x:f>IF(23&gt;'Настройки'!$B$3,"",IF(ISBLANK(AB116),IF('Настройки'!$B$9="Нулевой спрос",0,""),IF(AB116&lt;0,IF('Настройки'!$B$10="Исключить","",IF('Настройки'!$B$10="Абсолютные значения",ABS(AB116),AB116)),AB116)))</x:f>
      </x:c>
      <x:c r="CF116" s="50" t="str">
        <x:f>IF(24&gt;'Настройки'!$B$3,"",IF(ISBLANK(AC116),IF('Настройки'!$B$9="Нулевой спрос",0,""),IF(AC116&lt;0,IF('Настройки'!$B$10="Исключить","",IF('Настройки'!$B$10="Абсолютные значения",ABS(AC116),AC116)),AC116)))</x:f>
      </x:c>
      <x:c r="CG116" s="50" t="str">
        <x:f>IF(25&gt;'Настройки'!$B$3,"",IF(ISBLANK(AD116),IF('Настройки'!$B$9="Нулевой спрос",0,""),IF(AD116&lt;0,IF('Настройки'!$B$10="Исключить","",IF('Настройки'!$B$10="Абсолютные значения",ABS(AD116),AD116)),AD116)))</x:f>
      </x:c>
      <x:c r="CH116" s="50" t="str">
        <x:f>IF(26&gt;'Настройки'!$B$3,"",IF(ISBLANK(AE116),IF('Настройки'!$B$9="Нулевой спрос",0,""),IF(AE116&lt;0,IF('Настройки'!$B$10="Исключить","",IF('Настройки'!$B$10="Абсолютные значения",ABS(AE116),AE116)),AE116)))</x:f>
      </x:c>
      <x:c r="CI116" s="50" t="str">
        <x:f>IF(27&gt;'Настройки'!$B$3,"",IF(ISBLANK(AF116),IF('Настройки'!$B$9="Нулевой спрос",0,""),IF(AF116&lt;0,IF('Настройки'!$B$10="Исключить","",IF('Настройки'!$B$10="Абсолютные значения",ABS(AF116),AF116)),AF116)))</x:f>
      </x:c>
      <x:c r="CJ116" s="50" t="str">
        <x:f>IF(28&gt;'Настройки'!$B$3,"",IF(ISBLANK(AG116),IF('Настройки'!$B$9="Нулевой спрос",0,""),IF(AG116&lt;0,IF('Настройки'!$B$10="Исключить","",IF('Настройки'!$B$10="Абсолютные значения",ABS(AG116),AG116)),AG116)))</x:f>
      </x:c>
      <x:c r="CK116" s="50" t="str">
        <x:f>IF(29&gt;'Настройки'!$B$3,"",IF(ISBLANK(AH116),IF('Настройки'!$B$9="Нулевой спрос",0,""),IF(AH116&lt;0,IF('Настройки'!$B$10="Исключить","",IF('Настройки'!$B$10="Абсолютные значения",ABS(AH116),AH116)),AH116)))</x:f>
      </x:c>
      <x:c r="CL116" s="50" t="str">
        <x:f>IF(30&gt;'Настройки'!$B$3,"",IF(ISBLANK(AI116),IF('Настройки'!$B$9="Нулевой спрос",0,""),IF(AI116&lt;0,IF('Настройки'!$B$10="Исключить","",IF('Настройки'!$B$10="Абсолютные значения",ABS(AI116),AI116)),AI116)))</x:f>
      </x:c>
      <x:c r="CM116" s="50" t="str">
        <x:f>IF(31&gt;'Настройки'!$B$3,"",IF(ISBLANK(AJ116),IF('Настройки'!$B$9="Нулевой спрос",0,""),IF(AJ116&lt;0,IF('Настройки'!$B$10="Исключить","",IF('Настройки'!$B$10="Абсолютные значения",ABS(AJ116),AJ116)),AJ116)))</x:f>
      </x:c>
      <x:c r="CN116" s="50" t="str">
        <x:f>IF(32&gt;'Настройки'!$B$3,"",IF(ISBLANK(AK116),IF('Настройки'!$B$9="Нулевой спрос",0,""),IF(AK116&lt;0,IF('Настройки'!$B$10="Исключить","",IF('Настройки'!$B$10="Абсолютные значения",ABS(AK116),AK116)),AK116)))</x:f>
      </x:c>
      <x:c r="CO116" s="50" t="str">
        <x:f>IF(33&gt;'Настройки'!$B$3,"",IF(ISBLANK(AL116),IF('Настройки'!$B$9="Нулевой спрос",0,""),IF(AL116&lt;0,IF('Настройки'!$B$10="Исключить","",IF('Настройки'!$B$10="Абсолютные значения",ABS(AL116),AL116)),AL116)))</x:f>
      </x:c>
      <x:c r="CP116" s="50" t="str">
        <x:f>IF(34&gt;'Настройки'!$B$3,"",IF(ISBLANK(AM116),IF('Настройки'!$B$9="Нулевой спрос",0,""),IF(AM116&lt;0,IF('Настройки'!$B$10="Исключить","",IF('Настройки'!$B$10="Абсолютные значения",ABS(AM116),AM116)),AM116)))</x:f>
      </x:c>
      <x:c r="CQ116" s="50" t="str">
        <x:f>IF(35&gt;'Настройки'!$B$3,"",IF(ISBLANK(AN116),IF('Настройки'!$B$9="Нулевой спрос",0,""),IF(AN116&lt;0,IF('Настройки'!$B$10="Исключить","",IF('Настройки'!$B$10="Абсолютные значения",ABS(AN116),AN116)),AN116)))</x:f>
      </x:c>
      <x:c r="CR116" s="50" t="str">
        <x:f>IF(36&gt;'Настройки'!$B$3,"",IF(ISBLANK(AO116),IF('Настройки'!$B$9="Нулевой спрос",0,""),IF(AO116&lt;0,IF('Настройки'!$B$10="Исключить","",IF('Настройки'!$B$10="Абсолютные значения",ABS(AO116),AO116)),AO116)))</x:f>
      </x:c>
      <x:c r="CS116" s="50" t="str">
        <x:f>IF(OR(1&gt;'Настройки'!$B$3,ISBLANK(BI116),BI116=0),"",BI116)</x:f>
      </x:c>
      <x:c r="CT116" s="50" t="str">
        <x:f>IF(OR(2&gt;'Настройки'!$B$3,ISBLANK(BJ116),BJ116=0),"",BJ116)</x:f>
      </x:c>
      <x:c r="CU116" s="50" t="str">
        <x:f>IF(OR(3&gt;'Настройки'!$B$3,ISBLANK(BK116),BK116=0),"",BK116)</x:f>
      </x:c>
      <x:c r="CV116" s="50" t="str">
        <x:f>IF(OR(4&gt;'Настройки'!$B$3,ISBLANK(BL116),BL116=0),"",BL116)</x:f>
      </x:c>
      <x:c r="CW116" s="50" t="str">
        <x:f>IF(OR(5&gt;'Настройки'!$B$3,ISBLANK(BM116),BM116=0),"",BM116)</x:f>
      </x:c>
      <x:c r="CX116" s="50" t="str">
        <x:f>IF(OR(6&gt;'Настройки'!$B$3,ISBLANK(BN116),BN116=0),"",BN116)</x:f>
      </x:c>
      <x:c r="CY116" s="50" t="str">
        <x:f>IF(OR(7&gt;'Настройки'!$B$3,ISBLANK(BO116),BO116=0),"",BO116)</x:f>
      </x:c>
      <x:c r="CZ116" s="50" t="str">
        <x:f>IF(OR(8&gt;'Настройки'!$B$3,ISBLANK(BP116),BP116=0),"",BP116)</x:f>
      </x:c>
      <x:c r="DA116" s="50" t="str">
        <x:f>IF(OR(9&gt;'Настройки'!$B$3,ISBLANK(BQ116),BQ116=0),"",BQ116)</x:f>
      </x:c>
      <x:c r="DB116" s="50" t="str">
        <x:f>IF(OR(10&gt;'Настройки'!$B$3,ISBLANK(BR116),BR116=0),"",BR116)</x:f>
      </x:c>
      <x:c r="DC116" s="50" t="str">
        <x:f>IF(OR(11&gt;'Настройки'!$B$3,ISBLANK(BS116),BS116=0),"",BS116)</x:f>
      </x:c>
      <x:c r="DD116" s="50" t="str">
        <x:f>IF(OR(12&gt;'Настройки'!$B$3,ISBLANK(BT116),BT116=0),"",BT116)</x:f>
      </x:c>
      <x:c r="DE116" s="50" t="str">
        <x:f>IF(OR(13&gt;'Настройки'!$B$3,ISBLANK(BU116),BU116=0),"",BU116)</x:f>
      </x:c>
      <x:c r="DF116" s="50" t="str">
        <x:f>IF(OR(14&gt;'Настройки'!$B$3,ISBLANK(BV116),BV116=0),"",BV116)</x:f>
      </x:c>
      <x:c r="DG116" s="50" t="str">
        <x:f>IF(OR(15&gt;'Настройки'!$B$3,ISBLANK(BW116),BW116=0),"",BW116)</x:f>
      </x:c>
      <x:c r="DH116" s="50" t="str">
        <x:f>IF(OR(16&gt;'Настройки'!$B$3,ISBLANK(BX116),BX116=0),"",BX116)</x:f>
      </x:c>
      <x:c r="DI116" s="50" t="str">
        <x:f>IF(OR(17&gt;'Настройки'!$B$3,ISBLANK(BY116),BY116=0),"",BY116)</x:f>
      </x:c>
      <x:c r="DJ116" s="50" t="str">
        <x:f>IF(OR(18&gt;'Настройки'!$B$3,ISBLANK(BZ116),BZ116=0),"",BZ116)</x:f>
      </x:c>
      <x:c r="DK116" s="50" t="str">
        <x:f>IF(OR(19&gt;'Настройки'!$B$3,ISBLANK(CA116),CA116=0),"",CA116)</x:f>
      </x:c>
      <x:c r="DL116" s="50" t="str">
        <x:f>IF(OR(20&gt;'Настройки'!$B$3,ISBLANK(CB116),CB116=0),"",CB116)</x:f>
      </x:c>
      <x:c r="DM116" s="50" t="str">
        <x:f>IF(OR(21&gt;'Настройки'!$B$3,ISBLANK(CC116),CC116=0),"",CC116)</x:f>
      </x:c>
      <x:c r="DN116" s="50" t="str">
        <x:f>IF(OR(22&gt;'Настройки'!$B$3,ISBLANK(CD116),CD116=0),"",CD116)</x:f>
      </x:c>
      <x:c r="DO116" s="50" t="str">
        <x:f>IF(OR(23&gt;'Настройки'!$B$3,ISBLANK(CE116),CE116=0),"",CE116)</x:f>
      </x:c>
      <x:c r="DP116" s="50" t="str">
        <x:f>IF(OR(24&gt;'Настройки'!$B$3,ISBLANK(CF116),CF116=0),"",CF116)</x:f>
      </x:c>
      <x:c r="DQ116" s="50" t="str">
        <x:f>IF(OR(25&gt;'Настройки'!$B$3,ISBLANK(CG116),CG116=0),"",CG116)</x:f>
      </x:c>
      <x:c r="DR116" s="50" t="str">
        <x:f>IF(OR(26&gt;'Настройки'!$B$3,ISBLANK(CH116),CH116=0),"",CH116)</x:f>
      </x:c>
      <x:c r="DS116" s="50" t="str">
        <x:f>IF(OR(27&gt;'Настройки'!$B$3,ISBLANK(CI116),CI116=0),"",CI116)</x:f>
      </x:c>
      <x:c r="DT116" s="50" t="str">
        <x:f>IF(OR(28&gt;'Настройки'!$B$3,ISBLANK(CJ116),CJ116=0),"",CJ116)</x:f>
      </x:c>
      <x:c r="DU116" s="50" t="str">
        <x:f>IF(OR(29&gt;'Настройки'!$B$3,ISBLANK(CK116),CK116=0),"",CK116)</x:f>
      </x:c>
      <x:c r="DV116" s="50" t="str">
        <x:f>IF(OR(30&gt;'Настройки'!$B$3,ISBLANK(CL116),CL116=0),"",CL116)</x:f>
      </x:c>
      <x:c r="DW116" s="50" t="str">
        <x:f>IF(OR(31&gt;'Настройки'!$B$3,ISBLANK(CM116),CM116=0),"",CM116)</x:f>
      </x:c>
      <x:c r="DX116" s="50" t="str">
        <x:f>IF(OR(32&gt;'Настройки'!$B$3,ISBLANK(CN116),CN116=0),"",CN116)</x:f>
      </x:c>
      <x:c r="DY116" s="50" t="str">
        <x:f>IF(OR(33&gt;'Настройки'!$B$3,ISBLANK(CO116),CO116=0),"",CO116)</x:f>
      </x:c>
      <x:c r="DZ116" s="50" t="str">
        <x:f>IF(OR(34&gt;'Настройки'!$B$3,ISBLANK(CP116),CP116=0),"",CP116)</x:f>
      </x:c>
      <x:c r="EA116" s="50" t="str">
        <x:f>IF(OR(35&gt;'Настройки'!$B$3,ISBLANK(CQ116),CQ116=0),"",CQ116)</x:f>
      </x:c>
      <x:c r="EB116" s="50" t="str">
        <x:f>IF(OR(36&gt;'Настройки'!$B$3,ISBLANK(CR116),CR116=0),"",CR116)</x:f>
      </x:c>
      <x:c r="EC116" s="50" t="str">
        <x:f>IF(A116="","",IF(OR(BB116="AZ",BB116="BZ"),10000+ROW(),IF(AZ116&gt;'Настройки'!$B$11,20000+ROW(),IF(BF116&lt;&gt;"Обычный",30000+ROW(),IF(AX116&lt;=0,40000+ROW(),"")))))</x:f>
      </x:c>
      <x:c r="ED116" s="50" t="str">
        <x:f>IF(EC116="","",COUNTIFS($EC$2:$EC$1001,"&gt;0",$EC$2:$EC$1001,"&lt;"&amp;EC116)+1)</x:f>
      </x:c>
    </x:row>
    <x:row r="117">
      <x:c r="A117" s="115"/>
      <x:c r="B117" s="115"/>
      <x:c r="C117" s="115"/>
      <x:c r="D117" s="118"/>
      <x:c r="E117" s="118"/>
      <x:c r="F117" s="118"/>
      <x:c r="G117" s="118"/>
      <x:c r="H117" s="118"/>
      <x:c r="I117" s="118"/>
      <x:c r="J117" s="118"/>
      <x:c r="K117" s="118"/>
      <x:c r="L117" s="118"/>
      <x:c r="M117" s="118"/>
      <x:c r="N117" s="118"/>
      <x:c r="O117" s="118"/>
      <x:c r="P117" s="118"/>
      <x:c r="Q117" s="118"/>
      <x:c r="R117" s="118"/>
      <x:c r="S117" s="118"/>
      <x:c r="T117" s="118"/>
      <x:c r="U117" s="118"/>
      <x:c r="V117" s="118"/>
      <x:c r="W117" s="118"/>
      <x:c r="X117" s="118"/>
      <x:c r="Y117" s="118"/>
      <x:c r="Z117" s="118"/>
      <x:c r="AA117" s="118"/>
      <x:c r="AB117" s="118"/>
      <x:c r="AC117" s="118"/>
      <x:c r="AD117" s="118"/>
      <x:c r="AE117" s="118"/>
      <x:c r="AF117" s="118"/>
      <x:c r="AG117" s="118"/>
      <x:c r="AH117" s="118"/>
      <x:c r="AI117" s="118"/>
      <x:c r="AJ117" s="118"/>
      <x:c r="AK117" s="118"/>
      <x:c r="AL117" s="118"/>
      <x:c r="AM117" s="118"/>
      <x:c r="AN117" s="118"/>
      <x:c r="AO117" s="118"/>
      <x:c r="AP117" s="115"/>
      <x:c r="AQ117" s="49" t="str">
        <x:f>IF(A117="","",COUNT(BI117:INDEX(BI117:CR117,1,'Настройки'!$B$3)))</x:f>
      </x:c>
      <x:c r="AR117" s="49" t="str">
        <x:f>IF(A117="","",SUM(BI117:INDEX(BI117:CR117,1,'Настройки'!$B$3)))</x:f>
      </x:c>
      <x:c r="AS117" s="58" t="str">
        <x:f>IF(A117="","",IF('Настройки'!$B$4="Стоимость потребления",AR117*D117,IF('Настройки'!$B$4="Количество",AR117,E117)))</x:f>
      </x:c>
      <x:c r="AT117" s="61" t="str">
        <x:f>IF(OR(A117="",AS117&lt;0,SUM($AS$2:$AS$1001)&lt;=0),"",AS117/SUM($AS$2:$AS$1001))</x:f>
      </x:c>
      <x:c r="AU117" s="61" t="str">
        <x:f>IF(OR(A117="",AS117&lt;0,SUM($AS$2:$AS$1001)&lt;=0),"",SUMIFS($AS$2:$AS$1001,$AS$2:$AS$1001,"&gt;"&amp;AS117)/SUM($AS$2:$AS$1001))</x:f>
      </x:c>
      <x:c r="AV117" s="61" t="str">
        <x:f>IF(OR(A117="",AS117&lt;0,SUM($AS$2:$AS$1001)&lt;=0),"",SUMIFS($AS$2:$AS$1001,$AS$2:$AS$1001,"&gt;="&amp;AS117)/SUM($AS$2:$AS$1001))</x:f>
      </x:c>
      <x:c r="AW117" s="49" t="str">
        <x:f>IF(A117="","",IF(SUM($AS$2:$AS$1001)&lt;=0,"Не определён",IF(AS117&lt;0,"Исключение",IF(AU117&lt;'Настройки'!$B$5,"A",IF(AU117&lt;'Настройки'!$B$6,"B","C")))))</x:f>
      </x:c>
      <x:c r="AX117" s="58" t="str">
        <x:f>IF(A117="","",IF(AQ117=0,"",AVERAGE(BI117:INDEX(BI117:CR117,1,'Настройки'!$B$3))))</x:f>
      </x:c>
      <x:c r="AY117" s="58" t="str">
        <x:f>IF(OR(A117="",AQ117=0),"",STDEVP(BI117:INDEX(BI117:CR117,1,'Настройки'!$B$3)))</x:f>
      </x:c>
      <x:c r="AZ117" s="61" t="str">
        <x:f>IF(OR(A117="",AQ117&lt;'Настройки'!$B$12,AX117&lt;=0,AND('Настройки'!$B$10="Блокировать",COUNTIF(F117:INDEX(F117:AO117,1,'Настройки'!$B$3),"&lt;0")&gt;0)),"",AY117/ABS(AX117))</x:f>
      </x:c>
      <x:c r="BA117" s="49" t="str">
        <x:f>IF(A117="","",IF(AND('Настройки'!$B$10="Блокировать",COUNTIF(F117:INDEX(F117:AO117,1,'Настройки'!$B$3),"&lt;0")&gt;0),"Не определён",IF(AQ117&lt;'Настройки'!$B$12,"Не определён",IF(AX117=0,"Нет спроса",IF(AX117&lt;0,"Не определён",IF(AZ117&lt;='Настройки'!$B$7,"X",IF(AZ117&lt;='Настройки'!$B$8,"Y","Z")))))))</x:f>
      </x:c>
      <x:c r="BB117" s="49" t="str">
        <x:f>IF(OR(A117="",LEN(AW117)&lt;&gt;1,LEN(BA117)&lt;&gt;1),"",AW117&amp;BA117)</x:f>
      </x:c>
      <x:c r="BC117" s="61" t="str">
        <x:f>IF(OR(A117="",AQ117=0),"",(COUNT(BI117:INDEX(BI117:CR117,1,'Настройки'!$B$3))-COUNT(CS117:INDEX(CS117:EB117,1,'Настройки'!$B$3)))/AQ117)</x:f>
      </x:c>
      <x:c r="BD117" s="64" t="str">
        <x:f>IF(OR(A117="",COUNT(CS117:INDEX(CS117:EB117,1,'Настройки'!$B$3))=0),"",AQ117/COUNT(CS117:INDEX(CS117:EB117,1,'Настройки'!$B$3)))</x:f>
      </x:c>
      <x:c r="BE117" s="64" t="str">
        <x:f>IF(OR(A117="",COUNT(CS117:INDEX(CS117:EB117,1,'Настройки'!$B$3))=0),"",IF(AVERAGE(CS117:INDEX(CS117:EB117,1,'Настройки'!$B$3))=0,"",(STDEVP(CS117:INDEX(CS117:EB117,1,'Настройки'!$B$3))/ABS(AVERAGE(CS117:INDEX(CS117:EB117,1,'Настройки'!$B$3))))^2))</x:f>
      </x:c>
      <x:c r="BF117" s="49" t="str">
        <x:f>IF(A117="","",IF(AQ117&lt;3,"Недостаточно",IF(AQ117&lt;6,"Предварительный","Обычный")))</x:f>
      </x:c>
      <x:c r="BG117" s="49" t="str">
        <x:f>IF(A117="","",IF(COUNTIF(F117:INDEX(F117:AO117,1,'Настройки'!$B$3),"&lt;0")&gt;0,IF('Настройки'!$B$10="Блокировать","Отрицательный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"),"")&amp;IF(AQ117&lt;3,"Недостаточно истории. ",IF(AQ117&lt;6,"Предварительная классификация. ",""))&amp;IF(AX117=0,"Нет спроса за горизонт. ","")&amp;IF(AZ117&gt;'Настройки'!$B$11,"Экстремальная вариативность. ",""))</x:f>
      </x:c>
      <x:c r="BH117" s="49" t="str">
        <x:f>IF(A117="","",IFERROR(VLOOKUP(BB117,'Настройки'!$D$3:$E$11,2,FALSE),"Сначала проверьте исходные данные и историю спроса.")&amp;" Уточните срок поставки, MOQ и критичность.")</x:f>
      </x:c>
      <x:c r="BI117" s="50" t="str">
        <x:f>IF(1&gt;'Настройки'!$B$3,"",IF(ISBLANK(F117),IF('Настройки'!$B$9="Нулевой спрос",0,""),IF(F117&lt;0,IF('Настройки'!$B$10="Исключить","",IF('Настройки'!$B$10="Абсолютные значения",ABS(F117),F117)),F117)))</x:f>
      </x:c>
      <x:c r="BJ117" s="50" t="str">
        <x:f>IF(2&gt;'Настройки'!$B$3,"",IF(ISBLANK(G117),IF('Настройки'!$B$9="Нулевой спрос",0,""),IF(G117&lt;0,IF('Настройки'!$B$10="Исключить","",IF('Настройки'!$B$10="Абсолютные значения",ABS(G117),G117)),G117)))</x:f>
      </x:c>
      <x:c r="BK117" s="50" t="str">
        <x:f>IF(3&gt;'Настройки'!$B$3,"",IF(ISBLANK(H117),IF('Настройки'!$B$9="Нулевой спрос",0,""),IF(H117&lt;0,IF('Настройки'!$B$10="Исключить","",IF('Настройки'!$B$10="Абсолютные значения",ABS(H117),H117)),H117)))</x:f>
      </x:c>
      <x:c r="BL117" s="50" t="str">
        <x:f>IF(4&gt;'Настройки'!$B$3,"",IF(ISBLANK(I117),IF('Настройки'!$B$9="Нулевой спрос",0,""),IF(I117&lt;0,IF('Настройки'!$B$10="Исключить","",IF('Настройки'!$B$10="Абсолютные значения",ABS(I117),I117)),I117)))</x:f>
      </x:c>
      <x:c r="BM117" s="50" t="str">
        <x:f>IF(5&gt;'Настройки'!$B$3,"",IF(ISBLANK(J117),IF('Настройки'!$B$9="Нулевой спрос",0,""),IF(J117&lt;0,IF('Настройки'!$B$10="Исключить","",IF('Настройки'!$B$10="Абсолютные значения",ABS(J117),J117)),J117)))</x:f>
      </x:c>
      <x:c r="BN117" s="50" t="str">
        <x:f>IF(6&gt;'Настройки'!$B$3,"",IF(ISBLANK(K117),IF('Настройки'!$B$9="Нулевой спрос",0,""),IF(K117&lt;0,IF('Настройки'!$B$10="Исключить","",IF('Настройки'!$B$10="Абсолютные значения",ABS(K117),K117)),K117)))</x:f>
      </x:c>
      <x:c r="BO117" s="50" t="str">
        <x:f>IF(7&gt;'Настройки'!$B$3,"",IF(ISBLANK(L117),IF('Настройки'!$B$9="Нулевой спрос",0,""),IF(L117&lt;0,IF('Настройки'!$B$10="Исключить","",IF('Настройки'!$B$10="Абсолютные значения",ABS(L117),L117)),L117)))</x:f>
      </x:c>
      <x:c r="BP117" s="50" t="str">
        <x:f>IF(8&gt;'Настройки'!$B$3,"",IF(ISBLANK(M117),IF('Настройки'!$B$9="Нулевой спрос",0,""),IF(M117&lt;0,IF('Настройки'!$B$10="Исключить","",IF('Настройки'!$B$10="Абсолютные значения",ABS(M117),M117)),M117)))</x:f>
      </x:c>
      <x:c r="BQ117" s="50" t="str">
        <x:f>IF(9&gt;'Настройки'!$B$3,"",IF(ISBLANK(N117),IF('Настройки'!$B$9="Нулевой спрос",0,""),IF(N117&lt;0,IF('Настройки'!$B$10="Исключить","",IF('Настройки'!$B$10="Абсолютные значения",ABS(N117),N117)),N117)))</x:f>
      </x:c>
      <x:c r="BR117" s="50" t="str">
        <x:f>IF(10&gt;'Настройки'!$B$3,"",IF(ISBLANK(O117),IF('Настройки'!$B$9="Нулевой спрос",0,""),IF(O117&lt;0,IF('Настройки'!$B$10="Исключить","",IF('Настройки'!$B$10="Абсолютные значения",ABS(O117),O117)),O117)))</x:f>
      </x:c>
      <x:c r="BS117" s="50" t="str">
        <x:f>IF(11&gt;'Настройки'!$B$3,"",IF(ISBLANK(P117),IF('Настройки'!$B$9="Нулевой спрос",0,""),IF(P117&lt;0,IF('Настройки'!$B$10="Исключить","",IF('Настройки'!$B$10="Абсолютные значения",ABS(P117),P117)),P117)))</x:f>
      </x:c>
      <x:c r="BT117" s="50" t="str">
        <x:f>IF(12&gt;'Настройки'!$B$3,"",IF(ISBLANK(Q117),IF('Настройки'!$B$9="Нулевой спрос",0,""),IF(Q117&lt;0,IF('Настройки'!$B$10="Исключить","",IF('Настройки'!$B$10="Абсолютные значения",ABS(Q117),Q117)),Q117)))</x:f>
      </x:c>
      <x:c r="BU117" s="50" t="str">
        <x:f>IF(13&gt;'Настройки'!$B$3,"",IF(ISBLANK(R117),IF('Настройки'!$B$9="Нулевой спрос",0,""),IF(R117&lt;0,IF('Настройки'!$B$10="Исключить","",IF('Настройки'!$B$10="Абсолютные значения",ABS(R117),R117)),R117)))</x:f>
      </x:c>
      <x:c r="BV117" s="50" t="str">
        <x:f>IF(14&gt;'Настройки'!$B$3,"",IF(ISBLANK(S117),IF('Настройки'!$B$9="Нулевой спрос",0,""),IF(S117&lt;0,IF('Настройки'!$B$10="Исключить","",IF('Настройки'!$B$10="Абсолютные значения",ABS(S117),S117)),S117)))</x:f>
      </x:c>
      <x:c r="BW117" s="50" t="str">
        <x:f>IF(15&gt;'Настройки'!$B$3,"",IF(ISBLANK(T117),IF('Настройки'!$B$9="Нулевой спрос",0,""),IF(T117&lt;0,IF('Настройки'!$B$10="Исключить","",IF('Настройки'!$B$10="Абсолютные значения",ABS(T117),T117)),T117)))</x:f>
      </x:c>
      <x:c r="BX117" s="50" t="str">
        <x:f>IF(16&gt;'Настройки'!$B$3,"",IF(ISBLANK(U117),IF('Настройки'!$B$9="Нулевой спрос",0,""),IF(U117&lt;0,IF('Настройки'!$B$10="Исключить","",IF('Настройки'!$B$10="Абсолютные значения",ABS(U117),U117)),U117)))</x:f>
      </x:c>
      <x:c r="BY117" s="50" t="str">
        <x:f>IF(17&gt;'Настройки'!$B$3,"",IF(ISBLANK(V117),IF('Настройки'!$B$9="Нулевой спрос",0,""),IF(V117&lt;0,IF('Настройки'!$B$10="Исключить","",IF('Настройки'!$B$10="Абсолютные значения",ABS(V117),V117)),V117)))</x:f>
      </x:c>
      <x:c r="BZ117" s="50" t="str">
        <x:f>IF(18&gt;'Настройки'!$B$3,"",IF(ISBLANK(W117),IF('Настройки'!$B$9="Нулевой спрос",0,""),IF(W117&lt;0,IF('Настройки'!$B$10="Исключить","",IF('Настройки'!$B$10="Абсолютные значения",ABS(W117),W117)),W117)))</x:f>
      </x:c>
      <x:c r="CA117" s="50" t="str">
        <x:f>IF(19&gt;'Настройки'!$B$3,"",IF(ISBLANK(X117),IF('Настройки'!$B$9="Нулевой спрос",0,""),IF(X117&lt;0,IF('Настройки'!$B$10="Исключить","",IF('Настройки'!$B$10="Абсолютные значения",ABS(X117),X117)),X117)))</x:f>
      </x:c>
      <x:c r="CB117" s="50" t="str">
        <x:f>IF(20&gt;'Настройки'!$B$3,"",IF(ISBLANK(Y117),IF('Настройки'!$B$9="Нулевой спрос",0,""),IF(Y117&lt;0,IF('Настройки'!$B$10="Исключить","",IF('Настройки'!$B$10="Абсолютные значения",ABS(Y117),Y117)),Y117)))</x:f>
      </x:c>
      <x:c r="CC117" s="50" t="str">
        <x:f>IF(21&gt;'Настройки'!$B$3,"",IF(ISBLANK(Z117),IF('Настройки'!$B$9="Нулевой спрос",0,""),IF(Z117&lt;0,IF('Настройки'!$B$10="Исключить","",IF('Настройки'!$B$10="Абсолютные значения",ABS(Z117),Z117)),Z117)))</x:f>
      </x:c>
      <x:c r="CD117" s="50" t="str">
        <x:f>IF(22&gt;'Настройки'!$B$3,"",IF(ISBLANK(AA117),IF('Настройки'!$B$9="Нулевой спрос",0,""),IF(AA117&lt;0,IF('Настройки'!$B$10="Исключить","",IF('Настройки'!$B$10="Абсолютные значения",ABS(AA117),AA117)),AA117)))</x:f>
      </x:c>
      <x:c r="CE117" s="50" t="str">
        <x:f>IF(23&gt;'Настройки'!$B$3,"",IF(ISBLANK(AB117),IF('Настройки'!$B$9="Нулевой спрос",0,""),IF(AB117&lt;0,IF('Настройки'!$B$10="Исключить","",IF('Настройки'!$B$10="Абсолютные значения",ABS(AB117),AB117)),AB117)))</x:f>
      </x:c>
      <x:c r="CF117" s="50" t="str">
        <x:f>IF(24&gt;'Настройки'!$B$3,"",IF(ISBLANK(AC117),IF('Настройки'!$B$9="Нулевой спрос",0,""),IF(AC117&lt;0,IF('Настройки'!$B$10="Исключить","",IF('Настройки'!$B$10="Абсолютные значения",ABS(AC117),AC117)),AC117)))</x:f>
      </x:c>
      <x:c r="CG117" s="50" t="str">
        <x:f>IF(25&gt;'Настройки'!$B$3,"",IF(ISBLANK(AD117),IF('Настройки'!$B$9="Нулевой спрос",0,""),IF(AD117&lt;0,IF('Настройки'!$B$10="Исключить","",IF('Настройки'!$B$10="Абсолютные значения",ABS(AD117),AD117)),AD117)))</x:f>
      </x:c>
      <x:c r="CH117" s="50" t="str">
        <x:f>IF(26&gt;'Настройки'!$B$3,"",IF(ISBLANK(AE117),IF('Настройки'!$B$9="Нулевой спрос",0,""),IF(AE117&lt;0,IF('Настройки'!$B$10="Исключить","",IF('Настройки'!$B$10="Абсолютные значения",ABS(AE117),AE117)),AE117)))</x:f>
      </x:c>
      <x:c r="CI117" s="50" t="str">
        <x:f>IF(27&gt;'Настройки'!$B$3,"",IF(ISBLANK(AF117),IF('Настройки'!$B$9="Нулевой спрос",0,""),IF(AF117&lt;0,IF('Настройки'!$B$10="Исключить","",IF('Настройки'!$B$10="Абсолютные значения",ABS(AF117),AF117)),AF117)))</x:f>
      </x:c>
      <x:c r="CJ117" s="50" t="str">
        <x:f>IF(28&gt;'Настройки'!$B$3,"",IF(ISBLANK(AG117),IF('Настройки'!$B$9="Нулевой спрос",0,""),IF(AG117&lt;0,IF('Настройки'!$B$10="Исключить","",IF('Настройки'!$B$10="Абсолютные значения",ABS(AG117),AG117)),AG117)))</x:f>
      </x:c>
      <x:c r="CK117" s="50" t="str">
        <x:f>IF(29&gt;'Настройки'!$B$3,"",IF(ISBLANK(AH117),IF('Настройки'!$B$9="Нулевой спрос",0,""),IF(AH117&lt;0,IF('Настройки'!$B$10="Исключить","",IF('Настройки'!$B$10="Абсолютные значения",ABS(AH117),AH117)),AH117)))</x:f>
      </x:c>
      <x:c r="CL117" s="50" t="str">
        <x:f>IF(30&gt;'Настройки'!$B$3,"",IF(ISBLANK(AI117),IF('Настройки'!$B$9="Нулевой спрос",0,""),IF(AI117&lt;0,IF('Настройки'!$B$10="Исключить","",IF('Настройки'!$B$10="Абсолютные значения",ABS(AI117),AI117)),AI117)))</x:f>
      </x:c>
      <x:c r="CM117" s="50" t="str">
        <x:f>IF(31&gt;'Настройки'!$B$3,"",IF(ISBLANK(AJ117),IF('Настройки'!$B$9="Нулевой спрос",0,""),IF(AJ117&lt;0,IF('Настройки'!$B$10="Исключить","",IF('Настройки'!$B$10="Абсолютные значения",ABS(AJ117),AJ117)),AJ117)))</x:f>
      </x:c>
      <x:c r="CN117" s="50" t="str">
        <x:f>IF(32&gt;'Настройки'!$B$3,"",IF(ISBLANK(AK117),IF('Настройки'!$B$9="Нулевой спрос",0,""),IF(AK117&lt;0,IF('Настройки'!$B$10="Исключить","",IF('Настройки'!$B$10="Абсолютные значения",ABS(AK117),AK117)),AK117)))</x:f>
      </x:c>
      <x:c r="CO117" s="50" t="str">
        <x:f>IF(33&gt;'Настройки'!$B$3,"",IF(ISBLANK(AL117),IF('Настройки'!$B$9="Нулевой спрос",0,""),IF(AL117&lt;0,IF('Настройки'!$B$10="Исключить","",IF('Настройки'!$B$10="Абсолютные значения",ABS(AL117),AL117)),AL117)))</x:f>
      </x:c>
      <x:c r="CP117" s="50" t="str">
        <x:f>IF(34&gt;'Настройки'!$B$3,"",IF(ISBLANK(AM117),IF('Настройки'!$B$9="Нулевой спрос",0,""),IF(AM117&lt;0,IF('Настройки'!$B$10="Исключить","",IF('Настройки'!$B$10="Абсолютные значения",ABS(AM117),AM117)),AM117)))</x:f>
      </x:c>
      <x:c r="CQ117" s="50" t="str">
        <x:f>IF(35&gt;'Настройки'!$B$3,"",IF(ISBLANK(AN117),IF('Настройки'!$B$9="Нулевой спрос",0,""),IF(AN117&lt;0,IF('Настройки'!$B$10="Исключить","",IF('Настройки'!$B$10="Абсолютные значения",ABS(AN117),AN117)),AN117)))</x:f>
      </x:c>
      <x:c r="CR117" s="50" t="str">
        <x:f>IF(36&gt;'Настройки'!$B$3,"",IF(ISBLANK(AO117),IF('Настройки'!$B$9="Нулевой спрос",0,""),IF(AO117&lt;0,IF('Настройки'!$B$10="Исключить","",IF('Настройки'!$B$10="Абсолютные значения",ABS(AO117),AO117)),AO117)))</x:f>
      </x:c>
      <x:c r="CS117" s="50" t="str">
        <x:f>IF(OR(1&gt;'Настройки'!$B$3,ISBLANK(BI117),BI117=0),"",BI117)</x:f>
      </x:c>
      <x:c r="CT117" s="50" t="str">
        <x:f>IF(OR(2&gt;'Настройки'!$B$3,ISBLANK(BJ117),BJ117=0),"",BJ117)</x:f>
      </x:c>
      <x:c r="CU117" s="50" t="str">
        <x:f>IF(OR(3&gt;'Настройки'!$B$3,ISBLANK(BK117),BK117=0),"",BK117)</x:f>
      </x:c>
      <x:c r="CV117" s="50" t="str">
        <x:f>IF(OR(4&gt;'Настройки'!$B$3,ISBLANK(BL117),BL117=0),"",BL117)</x:f>
      </x:c>
      <x:c r="CW117" s="50" t="str">
        <x:f>IF(OR(5&gt;'Настройки'!$B$3,ISBLANK(BM117),BM117=0),"",BM117)</x:f>
      </x:c>
      <x:c r="CX117" s="50" t="str">
        <x:f>IF(OR(6&gt;'Настройки'!$B$3,ISBLANK(BN117),BN117=0),"",BN117)</x:f>
      </x:c>
      <x:c r="CY117" s="50" t="str">
        <x:f>IF(OR(7&gt;'Настройки'!$B$3,ISBLANK(BO117),BO117=0),"",BO117)</x:f>
      </x:c>
      <x:c r="CZ117" s="50" t="str">
        <x:f>IF(OR(8&gt;'Настройки'!$B$3,ISBLANK(BP117),BP117=0),"",BP117)</x:f>
      </x:c>
      <x:c r="DA117" s="50" t="str">
        <x:f>IF(OR(9&gt;'Настройки'!$B$3,ISBLANK(BQ117),BQ117=0),"",BQ117)</x:f>
      </x:c>
      <x:c r="DB117" s="50" t="str">
        <x:f>IF(OR(10&gt;'Настройки'!$B$3,ISBLANK(BR117),BR117=0),"",BR117)</x:f>
      </x:c>
      <x:c r="DC117" s="50" t="str">
        <x:f>IF(OR(11&gt;'Настройки'!$B$3,ISBLANK(BS117),BS117=0),"",BS117)</x:f>
      </x:c>
      <x:c r="DD117" s="50" t="str">
        <x:f>IF(OR(12&gt;'Настройки'!$B$3,ISBLANK(BT117),BT117=0),"",BT117)</x:f>
      </x:c>
      <x:c r="DE117" s="50" t="str">
        <x:f>IF(OR(13&gt;'Настройки'!$B$3,ISBLANK(BU117),BU117=0),"",BU117)</x:f>
      </x:c>
      <x:c r="DF117" s="50" t="str">
        <x:f>IF(OR(14&gt;'Настройки'!$B$3,ISBLANK(BV117),BV117=0),"",BV117)</x:f>
      </x:c>
      <x:c r="DG117" s="50" t="str">
        <x:f>IF(OR(15&gt;'Настройки'!$B$3,ISBLANK(BW117),BW117=0),"",BW117)</x:f>
      </x:c>
      <x:c r="DH117" s="50" t="str">
        <x:f>IF(OR(16&gt;'Настройки'!$B$3,ISBLANK(BX117),BX117=0),"",BX117)</x:f>
      </x:c>
      <x:c r="DI117" s="50" t="str">
        <x:f>IF(OR(17&gt;'Настройки'!$B$3,ISBLANK(BY117),BY117=0),"",BY117)</x:f>
      </x:c>
      <x:c r="DJ117" s="50" t="str">
        <x:f>IF(OR(18&gt;'Настройки'!$B$3,ISBLANK(BZ117),BZ117=0),"",BZ117)</x:f>
      </x:c>
      <x:c r="DK117" s="50" t="str">
        <x:f>IF(OR(19&gt;'Настройки'!$B$3,ISBLANK(CA117),CA117=0),"",CA117)</x:f>
      </x:c>
      <x:c r="DL117" s="50" t="str">
        <x:f>IF(OR(20&gt;'Настройки'!$B$3,ISBLANK(CB117),CB117=0),"",CB117)</x:f>
      </x:c>
      <x:c r="DM117" s="50" t="str">
        <x:f>IF(OR(21&gt;'Настройки'!$B$3,ISBLANK(CC117),CC117=0),"",CC117)</x:f>
      </x:c>
      <x:c r="DN117" s="50" t="str">
        <x:f>IF(OR(22&gt;'Настройки'!$B$3,ISBLANK(CD117),CD117=0),"",CD117)</x:f>
      </x:c>
      <x:c r="DO117" s="50" t="str">
        <x:f>IF(OR(23&gt;'Настройки'!$B$3,ISBLANK(CE117),CE117=0),"",CE117)</x:f>
      </x:c>
      <x:c r="DP117" s="50" t="str">
        <x:f>IF(OR(24&gt;'Настройки'!$B$3,ISBLANK(CF117),CF117=0),"",CF117)</x:f>
      </x:c>
      <x:c r="DQ117" s="50" t="str">
        <x:f>IF(OR(25&gt;'Настройки'!$B$3,ISBLANK(CG117),CG117=0),"",CG117)</x:f>
      </x:c>
      <x:c r="DR117" s="50" t="str">
        <x:f>IF(OR(26&gt;'Настройки'!$B$3,ISBLANK(CH117),CH117=0),"",CH117)</x:f>
      </x:c>
      <x:c r="DS117" s="50" t="str">
        <x:f>IF(OR(27&gt;'Настройки'!$B$3,ISBLANK(CI117),CI117=0),"",CI117)</x:f>
      </x:c>
      <x:c r="DT117" s="50" t="str">
        <x:f>IF(OR(28&gt;'Настройки'!$B$3,ISBLANK(CJ117),CJ117=0),"",CJ117)</x:f>
      </x:c>
      <x:c r="DU117" s="50" t="str">
        <x:f>IF(OR(29&gt;'Настройки'!$B$3,ISBLANK(CK117),CK117=0),"",CK117)</x:f>
      </x:c>
      <x:c r="DV117" s="50" t="str">
        <x:f>IF(OR(30&gt;'Настройки'!$B$3,ISBLANK(CL117),CL117=0),"",CL117)</x:f>
      </x:c>
      <x:c r="DW117" s="50" t="str">
        <x:f>IF(OR(31&gt;'Настройки'!$B$3,ISBLANK(CM117),CM117=0),"",CM117)</x:f>
      </x:c>
      <x:c r="DX117" s="50" t="str">
        <x:f>IF(OR(32&gt;'Настройки'!$B$3,ISBLANK(CN117),CN117=0),"",CN117)</x:f>
      </x:c>
      <x:c r="DY117" s="50" t="str">
        <x:f>IF(OR(33&gt;'Настройки'!$B$3,ISBLANK(CO117),CO117=0),"",CO117)</x:f>
      </x:c>
      <x:c r="DZ117" s="50" t="str">
        <x:f>IF(OR(34&gt;'Настройки'!$B$3,ISBLANK(CP117),CP117=0),"",CP117)</x:f>
      </x:c>
      <x:c r="EA117" s="50" t="str">
        <x:f>IF(OR(35&gt;'Настройки'!$B$3,ISBLANK(CQ117),CQ117=0),"",CQ117)</x:f>
      </x:c>
      <x:c r="EB117" s="50" t="str">
        <x:f>IF(OR(36&gt;'Настройки'!$B$3,ISBLANK(CR117),CR117=0),"",CR117)</x:f>
      </x:c>
      <x:c r="EC117" s="50" t="str">
        <x:f>IF(A117="","",IF(OR(BB117="AZ",BB117="BZ"),10000+ROW(),IF(AZ117&gt;'Настройки'!$B$11,20000+ROW(),IF(BF117&lt;&gt;"Обычный",30000+ROW(),IF(AX117&lt;=0,40000+ROW(),"")))))</x:f>
      </x:c>
      <x:c r="ED117" s="50" t="str">
        <x:f>IF(EC117="","",COUNTIFS($EC$2:$EC$1001,"&gt;0",$EC$2:$EC$1001,"&lt;"&amp;EC117)+1)</x:f>
      </x:c>
    </x:row>
    <x:row r="118">
      <x:c r="A118" s="115"/>
      <x:c r="B118" s="115"/>
      <x:c r="C118" s="115"/>
      <x:c r="D118" s="118"/>
      <x:c r="E118" s="118"/>
      <x:c r="F118" s="118"/>
      <x:c r="G118" s="118"/>
      <x:c r="H118" s="118"/>
      <x:c r="I118" s="118"/>
      <x:c r="J118" s="118"/>
      <x:c r="K118" s="118"/>
      <x:c r="L118" s="118"/>
      <x:c r="M118" s="118"/>
      <x:c r="N118" s="118"/>
      <x:c r="O118" s="118"/>
      <x:c r="P118" s="118"/>
      <x:c r="Q118" s="118"/>
      <x:c r="R118" s="118"/>
      <x:c r="S118" s="118"/>
      <x:c r="T118" s="118"/>
      <x:c r="U118" s="118"/>
      <x:c r="V118" s="118"/>
      <x:c r="W118" s="118"/>
      <x:c r="X118" s="118"/>
      <x:c r="Y118" s="118"/>
      <x:c r="Z118" s="118"/>
      <x:c r="AA118" s="118"/>
      <x:c r="AB118" s="118"/>
      <x:c r="AC118" s="118"/>
      <x:c r="AD118" s="118"/>
      <x:c r="AE118" s="118"/>
      <x:c r="AF118" s="118"/>
      <x:c r="AG118" s="118"/>
      <x:c r="AH118" s="118"/>
      <x:c r="AI118" s="118"/>
      <x:c r="AJ118" s="118"/>
      <x:c r="AK118" s="118"/>
      <x:c r="AL118" s="118"/>
      <x:c r="AM118" s="118"/>
      <x:c r="AN118" s="118"/>
      <x:c r="AO118" s="118"/>
      <x:c r="AP118" s="115"/>
      <x:c r="AQ118" s="49" t="str">
        <x:f>IF(A118="","",COUNT(BI118:INDEX(BI118:CR118,1,'Настройки'!$B$3)))</x:f>
      </x:c>
      <x:c r="AR118" s="49" t="str">
        <x:f>IF(A118="","",SUM(BI118:INDEX(BI118:CR118,1,'Настройки'!$B$3)))</x:f>
      </x:c>
      <x:c r="AS118" s="58" t="str">
        <x:f>IF(A118="","",IF('Настройки'!$B$4="Стоимость потребления",AR118*D118,IF('Настройки'!$B$4="Количество",AR118,E118)))</x:f>
      </x:c>
      <x:c r="AT118" s="61" t="str">
        <x:f>IF(OR(A118="",AS118&lt;0,SUM($AS$2:$AS$1001)&lt;=0),"",AS118/SUM($AS$2:$AS$1001))</x:f>
      </x:c>
      <x:c r="AU118" s="61" t="str">
        <x:f>IF(OR(A118="",AS118&lt;0,SUM($AS$2:$AS$1001)&lt;=0),"",SUMIFS($AS$2:$AS$1001,$AS$2:$AS$1001,"&gt;"&amp;AS118)/SUM($AS$2:$AS$1001))</x:f>
      </x:c>
      <x:c r="AV118" s="61" t="str">
        <x:f>IF(OR(A118="",AS118&lt;0,SUM($AS$2:$AS$1001)&lt;=0),"",SUMIFS($AS$2:$AS$1001,$AS$2:$AS$1001,"&gt;="&amp;AS118)/SUM($AS$2:$AS$1001))</x:f>
      </x:c>
      <x:c r="AW118" s="49" t="str">
        <x:f>IF(A118="","",IF(SUM($AS$2:$AS$1001)&lt;=0,"Не определён",IF(AS118&lt;0,"Исключение",IF(AU118&lt;'Настройки'!$B$5,"A",IF(AU118&lt;'Настройки'!$B$6,"B","C")))))</x:f>
      </x:c>
      <x:c r="AX118" s="58" t="str">
        <x:f>IF(A118="","",IF(AQ118=0,"",AVERAGE(BI118:INDEX(BI118:CR118,1,'Настройки'!$B$3))))</x:f>
      </x:c>
      <x:c r="AY118" s="58" t="str">
        <x:f>IF(OR(A118="",AQ118=0),"",STDEVP(BI118:INDEX(BI118:CR118,1,'Настройки'!$B$3)))</x:f>
      </x:c>
      <x:c r="AZ118" s="61" t="str">
        <x:f>IF(OR(A118="",AQ118&lt;'Настройки'!$B$12,AX118&lt;=0,AND('Настройки'!$B$10="Блокировать",COUNTIF(F118:INDEX(F118:AO118,1,'Настройки'!$B$3),"&lt;0")&gt;0)),"",AY118/ABS(AX118))</x:f>
      </x:c>
      <x:c r="BA118" s="49" t="str">
        <x:f>IF(A118="","",IF(AND('Настройки'!$B$10="Блокировать",COUNTIF(F118:INDEX(F118:AO118,1,'Настройки'!$B$3),"&lt;0")&gt;0),"Не определён",IF(AQ118&lt;'Настройки'!$B$12,"Не определён",IF(AX118=0,"Нет спроса",IF(AX118&lt;0,"Не определён",IF(AZ118&lt;='Настройки'!$B$7,"X",IF(AZ118&lt;='Настройки'!$B$8,"Y","Z")))))))</x:f>
      </x:c>
      <x:c r="BB118" s="49" t="str">
        <x:f>IF(OR(A118="",LEN(AW118)&lt;&gt;1,LEN(BA118)&lt;&gt;1),"",AW118&amp;BA118)</x:f>
      </x:c>
      <x:c r="BC118" s="61" t="str">
        <x:f>IF(OR(A118="",AQ118=0),"",(COUNT(BI118:INDEX(BI118:CR118,1,'Настройки'!$B$3))-COUNT(CS118:INDEX(CS118:EB118,1,'Настройки'!$B$3)))/AQ118)</x:f>
      </x:c>
      <x:c r="BD118" s="64" t="str">
        <x:f>IF(OR(A118="",COUNT(CS118:INDEX(CS118:EB118,1,'Настройки'!$B$3))=0),"",AQ118/COUNT(CS118:INDEX(CS118:EB118,1,'Настройки'!$B$3)))</x:f>
      </x:c>
      <x:c r="BE118" s="64" t="str">
        <x:f>IF(OR(A118="",COUNT(CS118:INDEX(CS118:EB118,1,'Настройки'!$B$3))=0),"",IF(AVERAGE(CS118:INDEX(CS118:EB118,1,'Настройки'!$B$3))=0,"",(STDEVP(CS118:INDEX(CS118:EB118,1,'Настройки'!$B$3))/ABS(AVERAGE(CS118:INDEX(CS118:EB118,1,'Настройки'!$B$3))))^2))</x:f>
      </x:c>
      <x:c r="BF118" s="49" t="str">
        <x:f>IF(A118="","",IF(AQ118&lt;3,"Недостаточно",IF(AQ118&lt;6,"Предварительный","Обычный")))</x:f>
      </x:c>
      <x:c r="BG118" s="49" t="str">
        <x:f>IF(A118="","",IF(COUNTIF(F118:INDEX(F118:AO118,1,'Настройки'!$B$3),"&lt;0")&gt;0,IF('Настройки'!$B$10="Блокировать","Отрицательный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"),"")&amp;IF(AQ118&lt;3,"Недостаточно истории. ",IF(AQ118&lt;6,"Предварительная классификация. ",""))&amp;IF(AX118=0,"Нет спроса за горизонт. ","")&amp;IF(AZ118&gt;'Настройки'!$B$11,"Экстремальная вариативность. ",""))</x:f>
      </x:c>
      <x:c r="BH118" s="49" t="str">
        <x:f>IF(A118="","",IFERROR(VLOOKUP(BB118,'Настройки'!$D$3:$E$11,2,FALSE),"Сначала проверьте исходные данные и историю спроса.")&amp;" Уточните срок поставки, MOQ и критичность.")</x:f>
      </x:c>
      <x:c r="BI118" s="50" t="str">
        <x:f>IF(1&gt;'Настройки'!$B$3,"",IF(ISBLANK(F118),IF('Настройки'!$B$9="Нулевой спрос",0,""),IF(F118&lt;0,IF('Настройки'!$B$10="Исключить","",IF('Настройки'!$B$10="Абсолютные значения",ABS(F118),F118)),F118)))</x:f>
      </x:c>
      <x:c r="BJ118" s="50" t="str">
        <x:f>IF(2&gt;'Настройки'!$B$3,"",IF(ISBLANK(G118),IF('Настройки'!$B$9="Нулевой спрос",0,""),IF(G118&lt;0,IF('Настройки'!$B$10="Исключить","",IF('Настройки'!$B$10="Абсолютные значения",ABS(G118),G118)),G118)))</x:f>
      </x:c>
      <x:c r="BK118" s="50" t="str">
        <x:f>IF(3&gt;'Настройки'!$B$3,"",IF(ISBLANK(H118),IF('Настройки'!$B$9="Нулевой спрос",0,""),IF(H118&lt;0,IF('Настройки'!$B$10="Исключить","",IF('Настройки'!$B$10="Абсолютные значения",ABS(H118),H118)),H118)))</x:f>
      </x:c>
      <x:c r="BL118" s="50" t="str">
        <x:f>IF(4&gt;'Настройки'!$B$3,"",IF(ISBLANK(I118),IF('Настройки'!$B$9="Нулевой спрос",0,""),IF(I118&lt;0,IF('Настройки'!$B$10="Исключить","",IF('Настройки'!$B$10="Абсолютные значения",ABS(I118),I118)),I118)))</x:f>
      </x:c>
      <x:c r="BM118" s="50" t="str">
        <x:f>IF(5&gt;'Настройки'!$B$3,"",IF(ISBLANK(J118),IF('Настройки'!$B$9="Нулевой спрос",0,""),IF(J118&lt;0,IF('Настройки'!$B$10="Исключить","",IF('Настройки'!$B$10="Абсолютные значения",ABS(J118),J118)),J118)))</x:f>
      </x:c>
      <x:c r="BN118" s="50" t="str">
        <x:f>IF(6&gt;'Настройки'!$B$3,"",IF(ISBLANK(K118),IF('Настройки'!$B$9="Нулевой спрос",0,""),IF(K118&lt;0,IF('Настройки'!$B$10="Исключить","",IF('Настройки'!$B$10="Абсолютные значения",ABS(K118),K118)),K118)))</x:f>
      </x:c>
      <x:c r="BO118" s="50" t="str">
        <x:f>IF(7&gt;'Настройки'!$B$3,"",IF(ISBLANK(L118),IF('Настройки'!$B$9="Нулевой спрос",0,""),IF(L118&lt;0,IF('Настройки'!$B$10="Исключить","",IF('Настройки'!$B$10="Абсолютные значения",ABS(L118),L118)),L118)))</x:f>
      </x:c>
      <x:c r="BP118" s="50" t="str">
        <x:f>IF(8&gt;'Настройки'!$B$3,"",IF(ISBLANK(M118),IF('Настройки'!$B$9="Нулевой спрос",0,""),IF(M118&lt;0,IF('Настройки'!$B$10="Исключить","",IF('Настройки'!$B$10="Абсолютные значения",ABS(M118),M118)),M118)))</x:f>
      </x:c>
      <x:c r="BQ118" s="50" t="str">
        <x:f>IF(9&gt;'Настройки'!$B$3,"",IF(ISBLANK(N118),IF('Настройки'!$B$9="Нулевой спрос",0,""),IF(N118&lt;0,IF('Настройки'!$B$10="Исключить","",IF('Настройки'!$B$10="Абсолютные значения",ABS(N118),N118)),N118)))</x:f>
      </x:c>
      <x:c r="BR118" s="50" t="str">
        <x:f>IF(10&gt;'Настройки'!$B$3,"",IF(ISBLANK(O118),IF('Настройки'!$B$9="Нулевой спрос",0,""),IF(O118&lt;0,IF('Настройки'!$B$10="Исключить","",IF('Настройки'!$B$10="Абсолютные значения",ABS(O118),O118)),O118)))</x:f>
      </x:c>
      <x:c r="BS118" s="50" t="str">
        <x:f>IF(11&gt;'Настройки'!$B$3,"",IF(ISBLANK(P118),IF('Настройки'!$B$9="Нулевой спрос",0,""),IF(P118&lt;0,IF('Настройки'!$B$10="Исключить","",IF('Настройки'!$B$10="Абсолютные значения",ABS(P118),P118)),P118)))</x:f>
      </x:c>
      <x:c r="BT118" s="50" t="str">
        <x:f>IF(12&gt;'Настройки'!$B$3,"",IF(ISBLANK(Q118),IF('Настройки'!$B$9="Нулевой спрос",0,""),IF(Q118&lt;0,IF('Настройки'!$B$10="Исключить","",IF('Настройки'!$B$10="Абсолютные значения",ABS(Q118),Q118)),Q118)))</x:f>
      </x:c>
      <x:c r="BU118" s="50" t="str">
        <x:f>IF(13&gt;'Настройки'!$B$3,"",IF(ISBLANK(R118),IF('Настройки'!$B$9="Нулевой спрос",0,""),IF(R118&lt;0,IF('Настройки'!$B$10="Исключить","",IF('Настройки'!$B$10="Абсолютные значения",ABS(R118),R118)),R118)))</x:f>
      </x:c>
      <x:c r="BV118" s="50" t="str">
        <x:f>IF(14&gt;'Настройки'!$B$3,"",IF(ISBLANK(S118),IF('Настройки'!$B$9="Нулевой спрос",0,""),IF(S118&lt;0,IF('Настройки'!$B$10="Исключить","",IF('Настройки'!$B$10="Абсолютные значения",ABS(S118),S118)),S118)))</x:f>
      </x:c>
      <x:c r="BW118" s="50" t="str">
        <x:f>IF(15&gt;'Настройки'!$B$3,"",IF(ISBLANK(T118),IF('Настройки'!$B$9="Нулевой спрос",0,""),IF(T118&lt;0,IF('Настройки'!$B$10="Исключить","",IF('Настройки'!$B$10="Абсолютные значения",ABS(T118),T118)),T118)))</x:f>
      </x:c>
      <x:c r="BX118" s="50" t="str">
        <x:f>IF(16&gt;'Настройки'!$B$3,"",IF(ISBLANK(U118),IF('Настройки'!$B$9="Нулевой спрос",0,""),IF(U118&lt;0,IF('Настройки'!$B$10="Исключить","",IF('Настройки'!$B$10="Абсолютные значения",ABS(U118),U118)),U118)))</x:f>
      </x:c>
      <x:c r="BY118" s="50" t="str">
        <x:f>IF(17&gt;'Настройки'!$B$3,"",IF(ISBLANK(V118),IF('Настройки'!$B$9="Нулевой спрос",0,""),IF(V118&lt;0,IF('Настройки'!$B$10="Исключить","",IF('Настройки'!$B$10="Абсолютные значения",ABS(V118),V118)),V118)))</x:f>
      </x:c>
      <x:c r="BZ118" s="50" t="str">
        <x:f>IF(18&gt;'Настройки'!$B$3,"",IF(ISBLANK(W118),IF('Настройки'!$B$9="Нулевой спрос",0,""),IF(W118&lt;0,IF('Настройки'!$B$10="Исключить","",IF('Настройки'!$B$10="Абсолютные значения",ABS(W118),W118)),W118)))</x:f>
      </x:c>
      <x:c r="CA118" s="50" t="str">
        <x:f>IF(19&gt;'Настройки'!$B$3,"",IF(ISBLANK(X118),IF('Настройки'!$B$9="Нулевой спрос",0,""),IF(X118&lt;0,IF('Настройки'!$B$10="Исключить","",IF('Настройки'!$B$10="Абсолютные значения",ABS(X118),X118)),X118)))</x:f>
      </x:c>
      <x:c r="CB118" s="50" t="str">
        <x:f>IF(20&gt;'Настройки'!$B$3,"",IF(ISBLANK(Y118),IF('Настройки'!$B$9="Нулевой спрос",0,""),IF(Y118&lt;0,IF('Настройки'!$B$10="Исключить","",IF('Настройки'!$B$10="Абсолютные значения",ABS(Y118),Y118)),Y118)))</x:f>
      </x:c>
      <x:c r="CC118" s="50" t="str">
        <x:f>IF(21&gt;'Настройки'!$B$3,"",IF(ISBLANK(Z118),IF('Настройки'!$B$9="Нулевой спрос",0,""),IF(Z118&lt;0,IF('Настройки'!$B$10="Исключить","",IF('Настройки'!$B$10="Абсолютные значения",ABS(Z118),Z118)),Z118)))</x:f>
      </x:c>
      <x:c r="CD118" s="50" t="str">
        <x:f>IF(22&gt;'Настройки'!$B$3,"",IF(ISBLANK(AA118),IF('Настройки'!$B$9="Нулевой спрос",0,""),IF(AA118&lt;0,IF('Настройки'!$B$10="Исключить","",IF('Настройки'!$B$10="Абсолютные значения",ABS(AA118),AA118)),AA118)))</x:f>
      </x:c>
      <x:c r="CE118" s="50" t="str">
        <x:f>IF(23&gt;'Настройки'!$B$3,"",IF(ISBLANK(AB118),IF('Настройки'!$B$9="Нулевой спрос",0,""),IF(AB118&lt;0,IF('Настройки'!$B$10="Исключить","",IF('Настройки'!$B$10="Абсолютные значения",ABS(AB118),AB118)),AB118)))</x:f>
      </x:c>
      <x:c r="CF118" s="50" t="str">
        <x:f>IF(24&gt;'Настройки'!$B$3,"",IF(ISBLANK(AC118),IF('Настройки'!$B$9="Нулевой спрос",0,""),IF(AC118&lt;0,IF('Настройки'!$B$10="Исключить","",IF('Настройки'!$B$10="Абсолютные значения",ABS(AC118),AC118)),AC118)))</x:f>
      </x:c>
      <x:c r="CG118" s="50" t="str">
        <x:f>IF(25&gt;'Настройки'!$B$3,"",IF(ISBLANK(AD118),IF('Настройки'!$B$9="Нулевой спрос",0,""),IF(AD118&lt;0,IF('Настройки'!$B$10="Исключить","",IF('Настройки'!$B$10="Абсолютные значения",ABS(AD118),AD118)),AD118)))</x:f>
      </x:c>
      <x:c r="CH118" s="50" t="str">
        <x:f>IF(26&gt;'Настройки'!$B$3,"",IF(ISBLANK(AE118),IF('Настройки'!$B$9="Нулевой спрос",0,""),IF(AE118&lt;0,IF('Настройки'!$B$10="Исключить","",IF('Настройки'!$B$10="Абсолютные значения",ABS(AE118),AE118)),AE118)))</x:f>
      </x:c>
      <x:c r="CI118" s="50" t="str">
        <x:f>IF(27&gt;'Настройки'!$B$3,"",IF(ISBLANK(AF118),IF('Настройки'!$B$9="Нулевой спрос",0,""),IF(AF118&lt;0,IF('Настройки'!$B$10="Исключить","",IF('Настройки'!$B$10="Абсолютные значения",ABS(AF118),AF118)),AF118)))</x:f>
      </x:c>
      <x:c r="CJ118" s="50" t="str">
        <x:f>IF(28&gt;'Настройки'!$B$3,"",IF(ISBLANK(AG118),IF('Настройки'!$B$9="Нулевой спрос",0,""),IF(AG118&lt;0,IF('Настройки'!$B$10="Исключить","",IF('Настройки'!$B$10="Абсолютные значения",ABS(AG118),AG118)),AG118)))</x:f>
      </x:c>
      <x:c r="CK118" s="50" t="str">
        <x:f>IF(29&gt;'Настройки'!$B$3,"",IF(ISBLANK(AH118),IF('Настройки'!$B$9="Нулевой спрос",0,""),IF(AH118&lt;0,IF('Настройки'!$B$10="Исключить","",IF('Настройки'!$B$10="Абсолютные значения",ABS(AH118),AH118)),AH118)))</x:f>
      </x:c>
      <x:c r="CL118" s="50" t="str">
        <x:f>IF(30&gt;'Настройки'!$B$3,"",IF(ISBLANK(AI118),IF('Настройки'!$B$9="Нулевой спрос",0,""),IF(AI118&lt;0,IF('Настройки'!$B$10="Исключить","",IF('Настройки'!$B$10="Абсолютные значения",ABS(AI118),AI118)),AI118)))</x:f>
      </x:c>
      <x:c r="CM118" s="50" t="str">
        <x:f>IF(31&gt;'Настройки'!$B$3,"",IF(ISBLANK(AJ118),IF('Настройки'!$B$9="Нулевой спрос",0,""),IF(AJ118&lt;0,IF('Настройки'!$B$10="Исключить","",IF('Настройки'!$B$10="Абсолютные значения",ABS(AJ118),AJ118)),AJ118)))</x:f>
      </x:c>
      <x:c r="CN118" s="50" t="str">
        <x:f>IF(32&gt;'Настройки'!$B$3,"",IF(ISBLANK(AK118),IF('Настройки'!$B$9="Нулевой спрос",0,""),IF(AK118&lt;0,IF('Настройки'!$B$10="Исключить","",IF('Настройки'!$B$10="Абсолютные значения",ABS(AK118),AK118)),AK118)))</x:f>
      </x:c>
      <x:c r="CO118" s="50" t="str">
        <x:f>IF(33&gt;'Настройки'!$B$3,"",IF(ISBLANK(AL118),IF('Настройки'!$B$9="Нулевой спрос",0,""),IF(AL118&lt;0,IF('Настройки'!$B$10="Исключить","",IF('Настройки'!$B$10="Абсолютные значения",ABS(AL118),AL118)),AL118)))</x:f>
      </x:c>
      <x:c r="CP118" s="50" t="str">
        <x:f>IF(34&gt;'Настройки'!$B$3,"",IF(ISBLANK(AM118),IF('Настройки'!$B$9="Нулевой спрос",0,""),IF(AM118&lt;0,IF('Настройки'!$B$10="Исключить","",IF('Настройки'!$B$10="Абсолютные значения",ABS(AM118),AM118)),AM118)))</x:f>
      </x:c>
      <x:c r="CQ118" s="50" t="str">
        <x:f>IF(35&gt;'Настройки'!$B$3,"",IF(ISBLANK(AN118),IF('Настройки'!$B$9="Нулевой спрос",0,""),IF(AN118&lt;0,IF('Настройки'!$B$10="Исключить","",IF('Настройки'!$B$10="Абсолютные значения",ABS(AN118),AN118)),AN118)))</x:f>
      </x:c>
      <x:c r="CR118" s="50" t="str">
        <x:f>IF(36&gt;'Настройки'!$B$3,"",IF(ISBLANK(AO118),IF('Настройки'!$B$9="Нулевой спрос",0,""),IF(AO118&lt;0,IF('Настройки'!$B$10="Исключить","",IF('Настройки'!$B$10="Абсолютные значения",ABS(AO118),AO118)),AO118)))</x:f>
      </x:c>
      <x:c r="CS118" s="50" t="str">
        <x:f>IF(OR(1&gt;'Настройки'!$B$3,ISBLANK(BI118),BI118=0),"",BI118)</x:f>
      </x:c>
      <x:c r="CT118" s="50" t="str">
        <x:f>IF(OR(2&gt;'Настройки'!$B$3,ISBLANK(BJ118),BJ118=0),"",BJ118)</x:f>
      </x:c>
      <x:c r="CU118" s="50" t="str">
        <x:f>IF(OR(3&gt;'Настройки'!$B$3,ISBLANK(BK118),BK118=0),"",BK118)</x:f>
      </x:c>
      <x:c r="CV118" s="50" t="str">
        <x:f>IF(OR(4&gt;'Настройки'!$B$3,ISBLANK(BL118),BL118=0),"",BL118)</x:f>
      </x:c>
      <x:c r="CW118" s="50" t="str">
        <x:f>IF(OR(5&gt;'Настройки'!$B$3,ISBLANK(BM118),BM118=0),"",BM118)</x:f>
      </x:c>
      <x:c r="CX118" s="50" t="str">
        <x:f>IF(OR(6&gt;'Настройки'!$B$3,ISBLANK(BN118),BN118=0),"",BN118)</x:f>
      </x:c>
      <x:c r="CY118" s="50" t="str">
        <x:f>IF(OR(7&gt;'Настройки'!$B$3,ISBLANK(BO118),BO118=0),"",BO118)</x:f>
      </x:c>
      <x:c r="CZ118" s="50" t="str">
        <x:f>IF(OR(8&gt;'Настройки'!$B$3,ISBLANK(BP118),BP118=0),"",BP118)</x:f>
      </x:c>
      <x:c r="DA118" s="50" t="str">
        <x:f>IF(OR(9&gt;'Настройки'!$B$3,ISBLANK(BQ118),BQ118=0),"",BQ118)</x:f>
      </x:c>
      <x:c r="DB118" s="50" t="str">
        <x:f>IF(OR(10&gt;'Настройки'!$B$3,ISBLANK(BR118),BR118=0),"",BR118)</x:f>
      </x:c>
      <x:c r="DC118" s="50" t="str">
        <x:f>IF(OR(11&gt;'Настройки'!$B$3,ISBLANK(BS118),BS118=0),"",BS118)</x:f>
      </x:c>
      <x:c r="DD118" s="50" t="str">
        <x:f>IF(OR(12&gt;'Настройки'!$B$3,ISBLANK(BT118),BT118=0),"",BT118)</x:f>
      </x:c>
      <x:c r="DE118" s="50" t="str">
        <x:f>IF(OR(13&gt;'Настройки'!$B$3,ISBLANK(BU118),BU118=0),"",BU118)</x:f>
      </x:c>
      <x:c r="DF118" s="50" t="str">
        <x:f>IF(OR(14&gt;'Настройки'!$B$3,ISBLANK(BV118),BV118=0),"",BV118)</x:f>
      </x:c>
      <x:c r="DG118" s="50" t="str">
        <x:f>IF(OR(15&gt;'Настройки'!$B$3,ISBLANK(BW118),BW118=0),"",BW118)</x:f>
      </x:c>
      <x:c r="DH118" s="50" t="str">
        <x:f>IF(OR(16&gt;'Настройки'!$B$3,ISBLANK(BX118),BX118=0),"",BX118)</x:f>
      </x:c>
      <x:c r="DI118" s="50" t="str">
        <x:f>IF(OR(17&gt;'Настройки'!$B$3,ISBLANK(BY118),BY118=0),"",BY118)</x:f>
      </x:c>
      <x:c r="DJ118" s="50" t="str">
        <x:f>IF(OR(18&gt;'Настройки'!$B$3,ISBLANK(BZ118),BZ118=0),"",BZ118)</x:f>
      </x:c>
      <x:c r="DK118" s="50" t="str">
        <x:f>IF(OR(19&gt;'Настройки'!$B$3,ISBLANK(CA118),CA118=0),"",CA118)</x:f>
      </x:c>
      <x:c r="DL118" s="50" t="str">
        <x:f>IF(OR(20&gt;'Настройки'!$B$3,ISBLANK(CB118),CB118=0),"",CB118)</x:f>
      </x:c>
      <x:c r="DM118" s="50" t="str">
        <x:f>IF(OR(21&gt;'Настройки'!$B$3,ISBLANK(CC118),CC118=0),"",CC118)</x:f>
      </x:c>
      <x:c r="DN118" s="50" t="str">
        <x:f>IF(OR(22&gt;'Настройки'!$B$3,ISBLANK(CD118),CD118=0),"",CD118)</x:f>
      </x:c>
      <x:c r="DO118" s="50" t="str">
        <x:f>IF(OR(23&gt;'Настройки'!$B$3,ISBLANK(CE118),CE118=0),"",CE118)</x:f>
      </x:c>
      <x:c r="DP118" s="50" t="str">
        <x:f>IF(OR(24&gt;'Настройки'!$B$3,ISBLANK(CF118),CF118=0),"",CF118)</x:f>
      </x:c>
      <x:c r="DQ118" s="50" t="str">
        <x:f>IF(OR(25&gt;'Настройки'!$B$3,ISBLANK(CG118),CG118=0),"",CG118)</x:f>
      </x:c>
      <x:c r="DR118" s="50" t="str">
        <x:f>IF(OR(26&gt;'Настройки'!$B$3,ISBLANK(CH118),CH118=0),"",CH118)</x:f>
      </x:c>
      <x:c r="DS118" s="50" t="str">
        <x:f>IF(OR(27&gt;'Настройки'!$B$3,ISBLANK(CI118),CI118=0),"",CI118)</x:f>
      </x:c>
      <x:c r="DT118" s="50" t="str">
        <x:f>IF(OR(28&gt;'Настройки'!$B$3,ISBLANK(CJ118),CJ118=0),"",CJ118)</x:f>
      </x:c>
      <x:c r="DU118" s="50" t="str">
        <x:f>IF(OR(29&gt;'Настройки'!$B$3,ISBLANK(CK118),CK118=0),"",CK118)</x:f>
      </x:c>
      <x:c r="DV118" s="50" t="str">
        <x:f>IF(OR(30&gt;'Настройки'!$B$3,ISBLANK(CL118),CL118=0),"",CL118)</x:f>
      </x:c>
      <x:c r="DW118" s="50" t="str">
        <x:f>IF(OR(31&gt;'Настройки'!$B$3,ISBLANK(CM118),CM118=0),"",CM118)</x:f>
      </x:c>
      <x:c r="DX118" s="50" t="str">
        <x:f>IF(OR(32&gt;'Настройки'!$B$3,ISBLANK(CN118),CN118=0),"",CN118)</x:f>
      </x:c>
      <x:c r="DY118" s="50" t="str">
        <x:f>IF(OR(33&gt;'Настройки'!$B$3,ISBLANK(CO118),CO118=0),"",CO118)</x:f>
      </x:c>
      <x:c r="DZ118" s="50" t="str">
        <x:f>IF(OR(34&gt;'Настройки'!$B$3,ISBLANK(CP118),CP118=0),"",CP118)</x:f>
      </x:c>
      <x:c r="EA118" s="50" t="str">
        <x:f>IF(OR(35&gt;'Настройки'!$B$3,ISBLANK(CQ118),CQ118=0),"",CQ118)</x:f>
      </x:c>
      <x:c r="EB118" s="50" t="str">
        <x:f>IF(OR(36&gt;'Настройки'!$B$3,ISBLANK(CR118),CR118=0),"",CR118)</x:f>
      </x:c>
      <x:c r="EC118" s="50" t="str">
        <x:f>IF(A118="","",IF(OR(BB118="AZ",BB118="BZ"),10000+ROW(),IF(AZ118&gt;'Настройки'!$B$11,20000+ROW(),IF(BF118&lt;&gt;"Обычный",30000+ROW(),IF(AX118&lt;=0,40000+ROW(),"")))))</x:f>
      </x:c>
      <x:c r="ED118" s="50" t="str">
        <x:f>IF(EC118="","",COUNTIFS($EC$2:$EC$1001,"&gt;0",$EC$2:$EC$1001,"&lt;"&amp;EC118)+1)</x:f>
      </x:c>
    </x:row>
    <x:row r="119">
      <x:c r="A119" s="115"/>
      <x:c r="B119" s="115"/>
      <x:c r="C119" s="115"/>
      <x:c r="D119" s="118"/>
      <x:c r="E119" s="118"/>
      <x:c r="F119" s="118"/>
      <x:c r="G119" s="118"/>
      <x:c r="H119" s="118"/>
      <x:c r="I119" s="118"/>
      <x:c r="J119" s="118"/>
      <x:c r="K119" s="118"/>
      <x:c r="L119" s="118"/>
      <x:c r="M119" s="118"/>
      <x:c r="N119" s="118"/>
      <x:c r="O119" s="118"/>
      <x:c r="P119" s="118"/>
      <x:c r="Q119" s="118"/>
      <x:c r="R119" s="118"/>
      <x:c r="S119" s="118"/>
      <x:c r="T119" s="118"/>
      <x:c r="U119" s="118"/>
      <x:c r="V119" s="118"/>
      <x:c r="W119" s="118"/>
      <x:c r="X119" s="118"/>
      <x:c r="Y119" s="118"/>
      <x:c r="Z119" s="118"/>
      <x:c r="AA119" s="118"/>
      <x:c r="AB119" s="118"/>
      <x:c r="AC119" s="118"/>
      <x:c r="AD119" s="118"/>
      <x:c r="AE119" s="118"/>
      <x:c r="AF119" s="118"/>
      <x:c r="AG119" s="118"/>
      <x:c r="AH119" s="118"/>
      <x:c r="AI119" s="118"/>
      <x:c r="AJ119" s="118"/>
      <x:c r="AK119" s="118"/>
      <x:c r="AL119" s="118"/>
      <x:c r="AM119" s="118"/>
      <x:c r="AN119" s="118"/>
      <x:c r="AO119" s="118"/>
      <x:c r="AP119" s="115"/>
      <x:c r="AQ119" s="49" t="str">
        <x:f>IF(A119="","",COUNT(BI119:INDEX(BI119:CR119,1,'Настройки'!$B$3)))</x:f>
      </x:c>
      <x:c r="AR119" s="49" t="str">
        <x:f>IF(A119="","",SUM(BI119:INDEX(BI119:CR119,1,'Настройки'!$B$3)))</x:f>
      </x:c>
      <x:c r="AS119" s="58" t="str">
        <x:f>IF(A119="","",IF('Настройки'!$B$4="Стоимость потребления",AR119*D119,IF('Настройки'!$B$4="Количество",AR119,E119)))</x:f>
      </x:c>
      <x:c r="AT119" s="61" t="str">
        <x:f>IF(OR(A119="",AS119&lt;0,SUM($AS$2:$AS$1001)&lt;=0),"",AS119/SUM($AS$2:$AS$1001))</x:f>
      </x:c>
      <x:c r="AU119" s="61" t="str">
        <x:f>IF(OR(A119="",AS119&lt;0,SUM($AS$2:$AS$1001)&lt;=0),"",SUMIFS($AS$2:$AS$1001,$AS$2:$AS$1001,"&gt;"&amp;AS119)/SUM($AS$2:$AS$1001))</x:f>
      </x:c>
      <x:c r="AV119" s="61" t="str">
        <x:f>IF(OR(A119="",AS119&lt;0,SUM($AS$2:$AS$1001)&lt;=0),"",SUMIFS($AS$2:$AS$1001,$AS$2:$AS$1001,"&gt;="&amp;AS119)/SUM($AS$2:$AS$1001))</x:f>
      </x:c>
      <x:c r="AW119" s="49" t="str">
        <x:f>IF(A119="","",IF(SUM($AS$2:$AS$1001)&lt;=0,"Не определён",IF(AS119&lt;0,"Исключение",IF(AU119&lt;'Настройки'!$B$5,"A",IF(AU119&lt;'Настройки'!$B$6,"B","C")))))</x:f>
      </x:c>
      <x:c r="AX119" s="58" t="str">
        <x:f>IF(A119="","",IF(AQ119=0,"",AVERAGE(BI119:INDEX(BI119:CR119,1,'Настройки'!$B$3))))</x:f>
      </x:c>
      <x:c r="AY119" s="58" t="str">
        <x:f>IF(OR(A119="",AQ119=0),"",STDEVP(BI119:INDEX(BI119:CR119,1,'Настройки'!$B$3)))</x:f>
      </x:c>
      <x:c r="AZ119" s="61" t="str">
        <x:f>IF(OR(A119="",AQ119&lt;'Настройки'!$B$12,AX119&lt;=0,AND('Настройки'!$B$10="Блокировать",COUNTIF(F119:INDEX(F119:AO119,1,'Настройки'!$B$3),"&lt;0")&gt;0)),"",AY119/ABS(AX119))</x:f>
      </x:c>
      <x:c r="BA119" s="49" t="str">
        <x:f>IF(A119="","",IF(AND('Настройки'!$B$10="Блокировать",COUNTIF(F119:INDEX(F119:AO119,1,'Настройки'!$B$3),"&lt;0")&gt;0),"Не определён",IF(AQ119&lt;'Настройки'!$B$12,"Не определён",IF(AX119=0,"Нет спроса",IF(AX119&lt;0,"Не определён",IF(AZ119&lt;='Настройки'!$B$7,"X",IF(AZ119&lt;='Настройки'!$B$8,"Y","Z")))))))</x:f>
      </x:c>
      <x:c r="BB119" s="49" t="str">
        <x:f>IF(OR(A119="",LEN(AW119)&lt;&gt;1,LEN(BA119)&lt;&gt;1),"",AW119&amp;BA119)</x:f>
      </x:c>
      <x:c r="BC119" s="61" t="str">
        <x:f>IF(OR(A119="",AQ119=0),"",(COUNT(BI119:INDEX(BI119:CR119,1,'Настройки'!$B$3))-COUNT(CS119:INDEX(CS119:EB119,1,'Настройки'!$B$3)))/AQ119)</x:f>
      </x:c>
      <x:c r="BD119" s="64" t="str">
        <x:f>IF(OR(A119="",COUNT(CS119:INDEX(CS119:EB119,1,'Настройки'!$B$3))=0),"",AQ119/COUNT(CS119:INDEX(CS119:EB119,1,'Настройки'!$B$3)))</x:f>
      </x:c>
      <x:c r="BE119" s="64" t="str">
        <x:f>IF(OR(A119="",COUNT(CS119:INDEX(CS119:EB119,1,'Настройки'!$B$3))=0),"",IF(AVERAGE(CS119:INDEX(CS119:EB119,1,'Настройки'!$B$3))=0,"",(STDEVP(CS119:INDEX(CS119:EB119,1,'Настройки'!$B$3))/ABS(AVERAGE(CS119:INDEX(CS119:EB119,1,'Настройки'!$B$3))))^2))</x:f>
      </x:c>
      <x:c r="BF119" s="49" t="str">
        <x:f>IF(A119="","",IF(AQ119&lt;3,"Недостаточно",IF(AQ119&lt;6,"Предварительный","Обычный")))</x:f>
      </x:c>
      <x:c r="BG119" s="49" t="str">
        <x:f>IF(A119="","",IF(COUNTIF(F119:INDEX(F119:AO119,1,'Настройки'!$B$3),"&lt;0")&gt;0,IF('Настройки'!$B$10="Блокировать","Отрицательный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"),"")&amp;IF(AQ119&lt;3,"Недостаточно истории. ",IF(AQ119&lt;6,"Предварительная классификация. ",""))&amp;IF(AX119=0,"Нет спроса за горизонт. ","")&amp;IF(AZ119&gt;'Настройки'!$B$11,"Экстремальная вариативность. ",""))</x:f>
      </x:c>
      <x:c r="BH119" s="49" t="str">
        <x:f>IF(A119="","",IFERROR(VLOOKUP(BB119,'Настройки'!$D$3:$E$11,2,FALSE),"Сначала проверьте исходные данные и историю спроса.")&amp;" Уточните срок поставки, MOQ и критичность.")</x:f>
      </x:c>
      <x:c r="BI119" s="50" t="str">
        <x:f>IF(1&gt;'Настройки'!$B$3,"",IF(ISBLANK(F119),IF('Настройки'!$B$9="Нулевой спрос",0,""),IF(F119&lt;0,IF('Настройки'!$B$10="Исключить","",IF('Настройки'!$B$10="Абсолютные значения",ABS(F119),F119)),F119)))</x:f>
      </x:c>
      <x:c r="BJ119" s="50" t="str">
        <x:f>IF(2&gt;'Настройки'!$B$3,"",IF(ISBLANK(G119),IF('Настройки'!$B$9="Нулевой спрос",0,""),IF(G119&lt;0,IF('Настройки'!$B$10="Исключить","",IF('Настройки'!$B$10="Абсолютные значения",ABS(G119),G119)),G119)))</x:f>
      </x:c>
      <x:c r="BK119" s="50" t="str">
        <x:f>IF(3&gt;'Настройки'!$B$3,"",IF(ISBLANK(H119),IF('Настройки'!$B$9="Нулевой спрос",0,""),IF(H119&lt;0,IF('Настройки'!$B$10="Исключить","",IF('Настройки'!$B$10="Абсолютные значения",ABS(H119),H119)),H119)))</x:f>
      </x:c>
      <x:c r="BL119" s="50" t="str">
        <x:f>IF(4&gt;'Настройки'!$B$3,"",IF(ISBLANK(I119),IF('Настройки'!$B$9="Нулевой спрос",0,""),IF(I119&lt;0,IF('Настройки'!$B$10="Исключить","",IF('Настройки'!$B$10="Абсолютные значения",ABS(I119),I119)),I119)))</x:f>
      </x:c>
      <x:c r="BM119" s="50" t="str">
        <x:f>IF(5&gt;'Настройки'!$B$3,"",IF(ISBLANK(J119),IF('Настройки'!$B$9="Нулевой спрос",0,""),IF(J119&lt;0,IF('Настройки'!$B$10="Исключить","",IF('Настройки'!$B$10="Абсолютные значения",ABS(J119),J119)),J119)))</x:f>
      </x:c>
      <x:c r="BN119" s="50" t="str">
        <x:f>IF(6&gt;'Настройки'!$B$3,"",IF(ISBLANK(K119),IF('Настройки'!$B$9="Нулевой спрос",0,""),IF(K119&lt;0,IF('Настройки'!$B$10="Исключить","",IF('Настройки'!$B$10="Абсолютные значения",ABS(K119),K119)),K119)))</x:f>
      </x:c>
      <x:c r="BO119" s="50" t="str">
        <x:f>IF(7&gt;'Настройки'!$B$3,"",IF(ISBLANK(L119),IF('Настройки'!$B$9="Нулевой спрос",0,""),IF(L119&lt;0,IF('Настройки'!$B$10="Исключить","",IF('Настройки'!$B$10="Абсолютные значения",ABS(L119),L119)),L119)))</x:f>
      </x:c>
      <x:c r="BP119" s="50" t="str">
        <x:f>IF(8&gt;'Настройки'!$B$3,"",IF(ISBLANK(M119),IF('Настройки'!$B$9="Нулевой спрос",0,""),IF(M119&lt;0,IF('Настройки'!$B$10="Исключить","",IF('Настройки'!$B$10="Абсолютные значения",ABS(M119),M119)),M119)))</x:f>
      </x:c>
      <x:c r="BQ119" s="50" t="str">
        <x:f>IF(9&gt;'Настройки'!$B$3,"",IF(ISBLANK(N119),IF('Настройки'!$B$9="Нулевой спрос",0,""),IF(N119&lt;0,IF('Настройки'!$B$10="Исключить","",IF('Настройки'!$B$10="Абсолютные значения",ABS(N119),N119)),N119)))</x:f>
      </x:c>
      <x:c r="BR119" s="50" t="str">
        <x:f>IF(10&gt;'Настройки'!$B$3,"",IF(ISBLANK(O119),IF('Настройки'!$B$9="Нулевой спрос",0,""),IF(O119&lt;0,IF('Настройки'!$B$10="Исключить","",IF('Настройки'!$B$10="Абсолютные значения",ABS(O119),O119)),O119)))</x:f>
      </x:c>
      <x:c r="BS119" s="50" t="str">
        <x:f>IF(11&gt;'Настройки'!$B$3,"",IF(ISBLANK(P119),IF('Настройки'!$B$9="Нулевой спрос",0,""),IF(P119&lt;0,IF('Настройки'!$B$10="Исключить","",IF('Настройки'!$B$10="Абсолютные значения",ABS(P119),P119)),P119)))</x:f>
      </x:c>
      <x:c r="BT119" s="50" t="str">
        <x:f>IF(12&gt;'Настройки'!$B$3,"",IF(ISBLANK(Q119),IF('Настройки'!$B$9="Нулевой спрос",0,""),IF(Q119&lt;0,IF('Настройки'!$B$10="Исключить","",IF('Настройки'!$B$10="Абсолютные значения",ABS(Q119),Q119)),Q119)))</x:f>
      </x:c>
      <x:c r="BU119" s="50" t="str">
        <x:f>IF(13&gt;'Настройки'!$B$3,"",IF(ISBLANK(R119),IF('Настройки'!$B$9="Нулевой спрос",0,""),IF(R119&lt;0,IF('Настройки'!$B$10="Исключить","",IF('Настройки'!$B$10="Абсолютные значения",ABS(R119),R119)),R119)))</x:f>
      </x:c>
      <x:c r="BV119" s="50" t="str">
        <x:f>IF(14&gt;'Настройки'!$B$3,"",IF(ISBLANK(S119),IF('Настройки'!$B$9="Нулевой спрос",0,""),IF(S119&lt;0,IF('Настройки'!$B$10="Исключить","",IF('Настройки'!$B$10="Абсолютные значения",ABS(S119),S119)),S119)))</x:f>
      </x:c>
      <x:c r="BW119" s="50" t="str">
        <x:f>IF(15&gt;'Настройки'!$B$3,"",IF(ISBLANK(T119),IF('Настройки'!$B$9="Нулевой спрос",0,""),IF(T119&lt;0,IF('Настройки'!$B$10="Исключить","",IF('Настройки'!$B$10="Абсолютные значения",ABS(T119),T119)),T119)))</x:f>
      </x:c>
      <x:c r="BX119" s="50" t="str">
        <x:f>IF(16&gt;'Настройки'!$B$3,"",IF(ISBLANK(U119),IF('Настройки'!$B$9="Нулевой спрос",0,""),IF(U119&lt;0,IF('Настройки'!$B$10="Исключить","",IF('Настройки'!$B$10="Абсолютные значения",ABS(U119),U119)),U119)))</x:f>
      </x:c>
      <x:c r="BY119" s="50" t="str">
        <x:f>IF(17&gt;'Настройки'!$B$3,"",IF(ISBLANK(V119),IF('Настройки'!$B$9="Нулевой спрос",0,""),IF(V119&lt;0,IF('Настройки'!$B$10="Исключить","",IF('Настройки'!$B$10="Абсолютные значения",ABS(V119),V119)),V119)))</x:f>
      </x:c>
      <x:c r="BZ119" s="50" t="str">
        <x:f>IF(18&gt;'Настройки'!$B$3,"",IF(ISBLANK(W119),IF('Настройки'!$B$9="Нулевой спрос",0,""),IF(W119&lt;0,IF('Настройки'!$B$10="Исключить","",IF('Настройки'!$B$10="Абсолютные значения",ABS(W119),W119)),W119)))</x:f>
      </x:c>
      <x:c r="CA119" s="50" t="str">
        <x:f>IF(19&gt;'Настройки'!$B$3,"",IF(ISBLANK(X119),IF('Настройки'!$B$9="Нулевой спрос",0,""),IF(X119&lt;0,IF('Настройки'!$B$10="Исключить","",IF('Настройки'!$B$10="Абсолютные значения",ABS(X119),X119)),X119)))</x:f>
      </x:c>
      <x:c r="CB119" s="50" t="str">
        <x:f>IF(20&gt;'Настройки'!$B$3,"",IF(ISBLANK(Y119),IF('Настройки'!$B$9="Нулевой спрос",0,""),IF(Y119&lt;0,IF('Настройки'!$B$10="Исключить","",IF('Настройки'!$B$10="Абсолютные значения",ABS(Y119),Y119)),Y119)))</x:f>
      </x:c>
      <x:c r="CC119" s="50" t="str">
        <x:f>IF(21&gt;'Настройки'!$B$3,"",IF(ISBLANK(Z119),IF('Настройки'!$B$9="Нулевой спрос",0,""),IF(Z119&lt;0,IF('Настройки'!$B$10="Исключить","",IF('Настройки'!$B$10="Абсолютные значения",ABS(Z119),Z119)),Z119)))</x:f>
      </x:c>
      <x:c r="CD119" s="50" t="str">
        <x:f>IF(22&gt;'Настройки'!$B$3,"",IF(ISBLANK(AA119),IF('Настройки'!$B$9="Нулевой спрос",0,""),IF(AA119&lt;0,IF('Настройки'!$B$10="Исключить","",IF('Настройки'!$B$10="Абсолютные значения",ABS(AA119),AA119)),AA119)))</x:f>
      </x:c>
      <x:c r="CE119" s="50" t="str">
        <x:f>IF(23&gt;'Настройки'!$B$3,"",IF(ISBLANK(AB119),IF('Настройки'!$B$9="Нулевой спрос",0,""),IF(AB119&lt;0,IF('Настройки'!$B$10="Исключить","",IF('Настройки'!$B$10="Абсолютные значения",ABS(AB119),AB119)),AB119)))</x:f>
      </x:c>
      <x:c r="CF119" s="50" t="str">
        <x:f>IF(24&gt;'Настройки'!$B$3,"",IF(ISBLANK(AC119),IF('Настройки'!$B$9="Нулевой спрос",0,""),IF(AC119&lt;0,IF('Настройки'!$B$10="Исключить","",IF('Настройки'!$B$10="Абсолютные значения",ABS(AC119),AC119)),AC119)))</x:f>
      </x:c>
      <x:c r="CG119" s="50" t="str">
        <x:f>IF(25&gt;'Настройки'!$B$3,"",IF(ISBLANK(AD119),IF('Настройки'!$B$9="Нулевой спрос",0,""),IF(AD119&lt;0,IF('Настройки'!$B$10="Исключить","",IF('Настройки'!$B$10="Абсолютные значения",ABS(AD119),AD119)),AD119)))</x:f>
      </x:c>
      <x:c r="CH119" s="50" t="str">
        <x:f>IF(26&gt;'Настройки'!$B$3,"",IF(ISBLANK(AE119),IF('Настройки'!$B$9="Нулевой спрос",0,""),IF(AE119&lt;0,IF('Настройки'!$B$10="Исключить","",IF('Настройки'!$B$10="Абсолютные значения",ABS(AE119),AE119)),AE119)))</x:f>
      </x:c>
      <x:c r="CI119" s="50" t="str">
        <x:f>IF(27&gt;'Настройки'!$B$3,"",IF(ISBLANK(AF119),IF('Настройки'!$B$9="Нулевой спрос",0,""),IF(AF119&lt;0,IF('Настройки'!$B$10="Исключить","",IF('Настройки'!$B$10="Абсолютные значения",ABS(AF119),AF119)),AF119)))</x:f>
      </x:c>
      <x:c r="CJ119" s="50" t="str">
        <x:f>IF(28&gt;'Настройки'!$B$3,"",IF(ISBLANK(AG119),IF('Настройки'!$B$9="Нулевой спрос",0,""),IF(AG119&lt;0,IF('Настройки'!$B$10="Исключить","",IF('Настройки'!$B$10="Абсолютные значения",ABS(AG119),AG119)),AG119)))</x:f>
      </x:c>
      <x:c r="CK119" s="50" t="str">
        <x:f>IF(29&gt;'Настройки'!$B$3,"",IF(ISBLANK(AH119),IF('Настройки'!$B$9="Нулевой спрос",0,""),IF(AH119&lt;0,IF('Настройки'!$B$10="Исключить","",IF('Настройки'!$B$10="Абсолютные значения",ABS(AH119),AH119)),AH119)))</x:f>
      </x:c>
      <x:c r="CL119" s="50" t="str">
        <x:f>IF(30&gt;'Настройки'!$B$3,"",IF(ISBLANK(AI119),IF('Настройки'!$B$9="Нулевой спрос",0,""),IF(AI119&lt;0,IF('Настройки'!$B$10="Исключить","",IF('Настройки'!$B$10="Абсолютные значения",ABS(AI119),AI119)),AI119)))</x:f>
      </x:c>
      <x:c r="CM119" s="50" t="str">
        <x:f>IF(31&gt;'Настройки'!$B$3,"",IF(ISBLANK(AJ119),IF('Настройки'!$B$9="Нулевой спрос",0,""),IF(AJ119&lt;0,IF('Настройки'!$B$10="Исключить","",IF('Настройки'!$B$10="Абсолютные значения",ABS(AJ119),AJ119)),AJ119)))</x:f>
      </x:c>
      <x:c r="CN119" s="50" t="str">
        <x:f>IF(32&gt;'Настройки'!$B$3,"",IF(ISBLANK(AK119),IF('Настройки'!$B$9="Нулевой спрос",0,""),IF(AK119&lt;0,IF('Настройки'!$B$10="Исключить","",IF('Настройки'!$B$10="Абсолютные значения",ABS(AK119),AK119)),AK119)))</x:f>
      </x:c>
      <x:c r="CO119" s="50" t="str">
        <x:f>IF(33&gt;'Настройки'!$B$3,"",IF(ISBLANK(AL119),IF('Настройки'!$B$9="Нулевой спрос",0,""),IF(AL119&lt;0,IF('Настройки'!$B$10="Исключить","",IF('Настройки'!$B$10="Абсолютные значения",ABS(AL119),AL119)),AL119)))</x:f>
      </x:c>
      <x:c r="CP119" s="50" t="str">
        <x:f>IF(34&gt;'Настройки'!$B$3,"",IF(ISBLANK(AM119),IF('Настройки'!$B$9="Нулевой спрос",0,""),IF(AM119&lt;0,IF('Настройки'!$B$10="Исключить","",IF('Настройки'!$B$10="Абсолютные значения",ABS(AM119),AM119)),AM119)))</x:f>
      </x:c>
      <x:c r="CQ119" s="50" t="str">
        <x:f>IF(35&gt;'Настройки'!$B$3,"",IF(ISBLANK(AN119),IF('Настройки'!$B$9="Нулевой спрос",0,""),IF(AN119&lt;0,IF('Настройки'!$B$10="Исключить","",IF('Настройки'!$B$10="Абсолютные значения",ABS(AN119),AN119)),AN119)))</x:f>
      </x:c>
      <x:c r="CR119" s="50" t="str">
        <x:f>IF(36&gt;'Настройки'!$B$3,"",IF(ISBLANK(AO119),IF('Настройки'!$B$9="Нулевой спрос",0,""),IF(AO119&lt;0,IF('Настройки'!$B$10="Исключить","",IF('Настройки'!$B$10="Абсолютные значения",ABS(AO119),AO119)),AO119)))</x:f>
      </x:c>
      <x:c r="CS119" s="50" t="str">
        <x:f>IF(OR(1&gt;'Настройки'!$B$3,ISBLANK(BI119),BI119=0),"",BI119)</x:f>
      </x:c>
      <x:c r="CT119" s="50" t="str">
        <x:f>IF(OR(2&gt;'Настройки'!$B$3,ISBLANK(BJ119),BJ119=0),"",BJ119)</x:f>
      </x:c>
      <x:c r="CU119" s="50" t="str">
        <x:f>IF(OR(3&gt;'Настройки'!$B$3,ISBLANK(BK119),BK119=0),"",BK119)</x:f>
      </x:c>
      <x:c r="CV119" s="50" t="str">
        <x:f>IF(OR(4&gt;'Настройки'!$B$3,ISBLANK(BL119),BL119=0),"",BL119)</x:f>
      </x:c>
      <x:c r="CW119" s="50" t="str">
        <x:f>IF(OR(5&gt;'Настройки'!$B$3,ISBLANK(BM119),BM119=0),"",BM119)</x:f>
      </x:c>
      <x:c r="CX119" s="50" t="str">
        <x:f>IF(OR(6&gt;'Настройки'!$B$3,ISBLANK(BN119),BN119=0),"",BN119)</x:f>
      </x:c>
      <x:c r="CY119" s="50" t="str">
        <x:f>IF(OR(7&gt;'Настройки'!$B$3,ISBLANK(BO119),BO119=0),"",BO119)</x:f>
      </x:c>
      <x:c r="CZ119" s="50" t="str">
        <x:f>IF(OR(8&gt;'Настройки'!$B$3,ISBLANK(BP119),BP119=0),"",BP119)</x:f>
      </x:c>
      <x:c r="DA119" s="50" t="str">
        <x:f>IF(OR(9&gt;'Настройки'!$B$3,ISBLANK(BQ119),BQ119=0),"",BQ119)</x:f>
      </x:c>
      <x:c r="DB119" s="50" t="str">
        <x:f>IF(OR(10&gt;'Настройки'!$B$3,ISBLANK(BR119),BR119=0),"",BR119)</x:f>
      </x:c>
      <x:c r="DC119" s="50" t="str">
        <x:f>IF(OR(11&gt;'Настройки'!$B$3,ISBLANK(BS119),BS119=0),"",BS119)</x:f>
      </x:c>
      <x:c r="DD119" s="50" t="str">
        <x:f>IF(OR(12&gt;'Настройки'!$B$3,ISBLANK(BT119),BT119=0),"",BT119)</x:f>
      </x:c>
      <x:c r="DE119" s="50" t="str">
        <x:f>IF(OR(13&gt;'Настройки'!$B$3,ISBLANK(BU119),BU119=0),"",BU119)</x:f>
      </x:c>
      <x:c r="DF119" s="50" t="str">
        <x:f>IF(OR(14&gt;'Настройки'!$B$3,ISBLANK(BV119),BV119=0),"",BV119)</x:f>
      </x:c>
      <x:c r="DG119" s="50" t="str">
        <x:f>IF(OR(15&gt;'Настройки'!$B$3,ISBLANK(BW119),BW119=0),"",BW119)</x:f>
      </x:c>
      <x:c r="DH119" s="50" t="str">
        <x:f>IF(OR(16&gt;'Настройки'!$B$3,ISBLANK(BX119),BX119=0),"",BX119)</x:f>
      </x:c>
      <x:c r="DI119" s="50" t="str">
        <x:f>IF(OR(17&gt;'Настройки'!$B$3,ISBLANK(BY119),BY119=0),"",BY119)</x:f>
      </x:c>
      <x:c r="DJ119" s="50" t="str">
        <x:f>IF(OR(18&gt;'Настройки'!$B$3,ISBLANK(BZ119),BZ119=0),"",BZ119)</x:f>
      </x:c>
      <x:c r="DK119" s="50" t="str">
        <x:f>IF(OR(19&gt;'Настройки'!$B$3,ISBLANK(CA119),CA119=0),"",CA119)</x:f>
      </x:c>
      <x:c r="DL119" s="50" t="str">
        <x:f>IF(OR(20&gt;'Настройки'!$B$3,ISBLANK(CB119),CB119=0),"",CB119)</x:f>
      </x:c>
      <x:c r="DM119" s="50" t="str">
        <x:f>IF(OR(21&gt;'Настройки'!$B$3,ISBLANK(CC119),CC119=0),"",CC119)</x:f>
      </x:c>
      <x:c r="DN119" s="50" t="str">
        <x:f>IF(OR(22&gt;'Настройки'!$B$3,ISBLANK(CD119),CD119=0),"",CD119)</x:f>
      </x:c>
      <x:c r="DO119" s="50" t="str">
        <x:f>IF(OR(23&gt;'Настройки'!$B$3,ISBLANK(CE119),CE119=0),"",CE119)</x:f>
      </x:c>
      <x:c r="DP119" s="50" t="str">
        <x:f>IF(OR(24&gt;'Настройки'!$B$3,ISBLANK(CF119),CF119=0),"",CF119)</x:f>
      </x:c>
      <x:c r="DQ119" s="50" t="str">
        <x:f>IF(OR(25&gt;'Настройки'!$B$3,ISBLANK(CG119),CG119=0),"",CG119)</x:f>
      </x:c>
      <x:c r="DR119" s="50" t="str">
        <x:f>IF(OR(26&gt;'Настройки'!$B$3,ISBLANK(CH119),CH119=0),"",CH119)</x:f>
      </x:c>
      <x:c r="DS119" s="50" t="str">
        <x:f>IF(OR(27&gt;'Настройки'!$B$3,ISBLANK(CI119),CI119=0),"",CI119)</x:f>
      </x:c>
      <x:c r="DT119" s="50" t="str">
        <x:f>IF(OR(28&gt;'Настройки'!$B$3,ISBLANK(CJ119),CJ119=0),"",CJ119)</x:f>
      </x:c>
      <x:c r="DU119" s="50" t="str">
        <x:f>IF(OR(29&gt;'Настройки'!$B$3,ISBLANK(CK119),CK119=0),"",CK119)</x:f>
      </x:c>
      <x:c r="DV119" s="50" t="str">
        <x:f>IF(OR(30&gt;'Настройки'!$B$3,ISBLANK(CL119),CL119=0),"",CL119)</x:f>
      </x:c>
      <x:c r="DW119" s="50" t="str">
        <x:f>IF(OR(31&gt;'Настройки'!$B$3,ISBLANK(CM119),CM119=0),"",CM119)</x:f>
      </x:c>
      <x:c r="DX119" s="50" t="str">
        <x:f>IF(OR(32&gt;'Настройки'!$B$3,ISBLANK(CN119),CN119=0),"",CN119)</x:f>
      </x:c>
      <x:c r="DY119" s="50" t="str">
        <x:f>IF(OR(33&gt;'Настройки'!$B$3,ISBLANK(CO119),CO119=0),"",CO119)</x:f>
      </x:c>
      <x:c r="DZ119" s="50" t="str">
        <x:f>IF(OR(34&gt;'Настройки'!$B$3,ISBLANK(CP119),CP119=0),"",CP119)</x:f>
      </x:c>
      <x:c r="EA119" s="50" t="str">
        <x:f>IF(OR(35&gt;'Настройки'!$B$3,ISBLANK(CQ119),CQ119=0),"",CQ119)</x:f>
      </x:c>
      <x:c r="EB119" s="50" t="str">
        <x:f>IF(OR(36&gt;'Настройки'!$B$3,ISBLANK(CR119),CR119=0),"",CR119)</x:f>
      </x:c>
      <x:c r="EC119" s="50" t="str">
        <x:f>IF(A119="","",IF(OR(BB119="AZ",BB119="BZ"),10000+ROW(),IF(AZ119&gt;'Настройки'!$B$11,20000+ROW(),IF(BF119&lt;&gt;"Обычный",30000+ROW(),IF(AX119&lt;=0,40000+ROW(),"")))))</x:f>
      </x:c>
      <x:c r="ED119" s="50" t="str">
        <x:f>IF(EC119="","",COUNTIFS($EC$2:$EC$1001,"&gt;0",$EC$2:$EC$1001,"&lt;"&amp;EC119)+1)</x:f>
      </x:c>
    </x:row>
    <x:row r="120">
      <x:c r="A120" s="115"/>
      <x:c r="B120" s="115"/>
      <x:c r="C120" s="115"/>
      <x:c r="D120" s="118"/>
      <x:c r="E120" s="118"/>
      <x:c r="F120" s="118"/>
      <x:c r="G120" s="118"/>
      <x:c r="H120" s="118"/>
      <x:c r="I120" s="118"/>
      <x:c r="J120" s="118"/>
      <x:c r="K120" s="118"/>
      <x:c r="L120" s="118"/>
      <x:c r="M120" s="118"/>
      <x:c r="N120" s="118"/>
      <x:c r="O120" s="118"/>
      <x:c r="P120" s="118"/>
      <x:c r="Q120" s="118"/>
      <x:c r="R120" s="118"/>
      <x:c r="S120" s="118"/>
      <x:c r="T120" s="118"/>
      <x:c r="U120" s="118"/>
      <x:c r="V120" s="118"/>
      <x:c r="W120" s="118"/>
      <x:c r="X120" s="118"/>
      <x:c r="Y120" s="118"/>
      <x:c r="Z120" s="118"/>
      <x:c r="AA120" s="118"/>
      <x:c r="AB120" s="118"/>
      <x:c r="AC120" s="118"/>
      <x:c r="AD120" s="118"/>
      <x:c r="AE120" s="118"/>
      <x:c r="AF120" s="118"/>
      <x:c r="AG120" s="118"/>
      <x:c r="AH120" s="118"/>
      <x:c r="AI120" s="118"/>
      <x:c r="AJ120" s="118"/>
      <x:c r="AK120" s="118"/>
      <x:c r="AL120" s="118"/>
      <x:c r="AM120" s="118"/>
      <x:c r="AN120" s="118"/>
      <x:c r="AO120" s="118"/>
      <x:c r="AP120" s="115"/>
      <x:c r="AQ120" s="49" t="str">
        <x:f>IF(A120="","",COUNT(BI120:INDEX(BI120:CR120,1,'Настройки'!$B$3)))</x:f>
      </x:c>
      <x:c r="AR120" s="49" t="str">
        <x:f>IF(A120="","",SUM(BI120:INDEX(BI120:CR120,1,'Настройки'!$B$3)))</x:f>
      </x:c>
      <x:c r="AS120" s="58" t="str">
        <x:f>IF(A120="","",IF('Настройки'!$B$4="Стоимость потребления",AR120*D120,IF('Настройки'!$B$4="Количество",AR120,E120)))</x:f>
      </x:c>
      <x:c r="AT120" s="61" t="str">
        <x:f>IF(OR(A120="",AS120&lt;0,SUM($AS$2:$AS$1001)&lt;=0),"",AS120/SUM($AS$2:$AS$1001))</x:f>
      </x:c>
      <x:c r="AU120" s="61" t="str">
        <x:f>IF(OR(A120="",AS120&lt;0,SUM($AS$2:$AS$1001)&lt;=0),"",SUMIFS($AS$2:$AS$1001,$AS$2:$AS$1001,"&gt;"&amp;AS120)/SUM($AS$2:$AS$1001))</x:f>
      </x:c>
      <x:c r="AV120" s="61" t="str">
        <x:f>IF(OR(A120="",AS120&lt;0,SUM($AS$2:$AS$1001)&lt;=0),"",SUMIFS($AS$2:$AS$1001,$AS$2:$AS$1001,"&gt;="&amp;AS120)/SUM($AS$2:$AS$1001))</x:f>
      </x:c>
      <x:c r="AW120" s="49" t="str">
        <x:f>IF(A120="","",IF(SUM($AS$2:$AS$1001)&lt;=0,"Не определён",IF(AS120&lt;0,"Исключение",IF(AU120&lt;'Настройки'!$B$5,"A",IF(AU120&lt;'Настройки'!$B$6,"B","C")))))</x:f>
      </x:c>
      <x:c r="AX120" s="58" t="str">
        <x:f>IF(A120="","",IF(AQ120=0,"",AVERAGE(BI120:INDEX(BI120:CR120,1,'Настройки'!$B$3))))</x:f>
      </x:c>
      <x:c r="AY120" s="58" t="str">
        <x:f>IF(OR(A120="",AQ120=0),"",STDEVP(BI120:INDEX(BI120:CR120,1,'Настройки'!$B$3)))</x:f>
      </x:c>
      <x:c r="AZ120" s="61" t="str">
        <x:f>IF(OR(A120="",AQ120&lt;'Настройки'!$B$12,AX120&lt;=0,AND('Настройки'!$B$10="Блокировать",COUNTIF(F120:INDEX(F120:AO120,1,'Настройки'!$B$3),"&lt;0")&gt;0)),"",AY120/ABS(AX120))</x:f>
      </x:c>
      <x:c r="BA120" s="49" t="str">
        <x:f>IF(A120="","",IF(AND('Настройки'!$B$10="Блокировать",COUNTIF(F120:INDEX(F120:AO120,1,'Настройки'!$B$3),"&lt;0")&gt;0),"Не определён",IF(AQ120&lt;'Настройки'!$B$12,"Не определён",IF(AX120=0,"Нет спроса",IF(AX120&lt;0,"Не определён",IF(AZ120&lt;='Настройки'!$B$7,"X",IF(AZ120&lt;='Настройки'!$B$8,"Y","Z")))))))</x:f>
      </x:c>
      <x:c r="BB120" s="49" t="str">
        <x:f>IF(OR(A120="",LEN(AW120)&lt;&gt;1,LEN(BA120)&lt;&gt;1),"",AW120&amp;BA120)</x:f>
      </x:c>
      <x:c r="BC120" s="61" t="str">
        <x:f>IF(OR(A120="",AQ120=0),"",(COUNT(BI120:INDEX(BI120:CR120,1,'Настройки'!$B$3))-COUNT(CS120:INDEX(CS120:EB120,1,'Настройки'!$B$3)))/AQ120)</x:f>
      </x:c>
      <x:c r="BD120" s="64" t="str">
        <x:f>IF(OR(A120="",COUNT(CS120:INDEX(CS120:EB120,1,'Настройки'!$B$3))=0),"",AQ120/COUNT(CS120:INDEX(CS120:EB120,1,'Настройки'!$B$3)))</x:f>
      </x:c>
      <x:c r="BE120" s="64" t="str">
        <x:f>IF(OR(A120="",COUNT(CS120:INDEX(CS120:EB120,1,'Настройки'!$B$3))=0),"",IF(AVERAGE(CS120:INDEX(CS120:EB120,1,'Настройки'!$B$3))=0,"",(STDEVP(CS120:INDEX(CS120:EB120,1,'Настройки'!$B$3))/ABS(AVERAGE(CS120:INDEX(CS120:EB120,1,'Настройки'!$B$3))))^2))</x:f>
      </x:c>
      <x:c r="BF120" s="49" t="str">
        <x:f>IF(A120="","",IF(AQ120&lt;3,"Недостаточно",IF(AQ120&lt;6,"Предварительный","Обычный")))</x:f>
      </x:c>
      <x:c r="BG120" s="49" t="str">
        <x:f>IF(A120="","",IF(COUNTIF(F120:INDEX(F120:AO120,1,'Настройки'!$B$3),"&lt;0")&gt;0,IF('Настройки'!$B$10="Блокировать","Отрицательный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"),"")&amp;IF(AQ120&lt;3,"Недостаточно истории. ",IF(AQ120&lt;6,"Предварительная классификация. ",""))&amp;IF(AX120=0,"Нет спроса за горизонт. ","")&amp;IF(AZ120&gt;'Настройки'!$B$11,"Экстремальная вариативность. ",""))</x:f>
      </x:c>
      <x:c r="BH120" s="49" t="str">
        <x:f>IF(A120="","",IFERROR(VLOOKUP(BB120,'Настройки'!$D$3:$E$11,2,FALSE),"Сначала проверьте исходные данные и историю спроса.")&amp;" Уточните срок поставки, MOQ и критичность.")</x:f>
      </x:c>
      <x:c r="BI120" s="50" t="str">
        <x:f>IF(1&gt;'Настройки'!$B$3,"",IF(ISBLANK(F120),IF('Настройки'!$B$9="Нулевой спрос",0,""),IF(F120&lt;0,IF('Настройки'!$B$10="Исключить","",IF('Настройки'!$B$10="Абсолютные значения",ABS(F120),F120)),F120)))</x:f>
      </x:c>
      <x:c r="BJ120" s="50" t="str">
        <x:f>IF(2&gt;'Настройки'!$B$3,"",IF(ISBLANK(G120),IF('Настройки'!$B$9="Нулевой спрос",0,""),IF(G120&lt;0,IF('Настройки'!$B$10="Исключить","",IF('Настройки'!$B$10="Абсолютные значения",ABS(G120),G120)),G120)))</x:f>
      </x:c>
      <x:c r="BK120" s="50" t="str">
        <x:f>IF(3&gt;'Настройки'!$B$3,"",IF(ISBLANK(H120),IF('Настройки'!$B$9="Нулевой спрос",0,""),IF(H120&lt;0,IF('Настройки'!$B$10="Исключить","",IF('Настройки'!$B$10="Абсолютные значения",ABS(H120),H120)),H120)))</x:f>
      </x:c>
      <x:c r="BL120" s="50" t="str">
        <x:f>IF(4&gt;'Настройки'!$B$3,"",IF(ISBLANK(I120),IF('Настройки'!$B$9="Нулевой спрос",0,""),IF(I120&lt;0,IF('Настройки'!$B$10="Исключить","",IF('Настройки'!$B$10="Абсолютные значения",ABS(I120),I120)),I120)))</x:f>
      </x:c>
      <x:c r="BM120" s="50" t="str">
        <x:f>IF(5&gt;'Настройки'!$B$3,"",IF(ISBLANK(J120),IF('Настройки'!$B$9="Нулевой спрос",0,""),IF(J120&lt;0,IF('Настройки'!$B$10="Исключить","",IF('Настройки'!$B$10="Абсолютные значения",ABS(J120),J120)),J120)))</x:f>
      </x:c>
      <x:c r="BN120" s="50" t="str">
        <x:f>IF(6&gt;'Настройки'!$B$3,"",IF(ISBLANK(K120),IF('Настройки'!$B$9="Нулевой спрос",0,""),IF(K120&lt;0,IF('Настройки'!$B$10="Исключить","",IF('Настройки'!$B$10="Абсолютные значения",ABS(K120),K120)),K120)))</x:f>
      </x:c>
      <x:c r="BO120" s="50" t="str">
        <x:f>IF(7&gt;'Настройки'!$B$3,"",IF(ISBLANK(L120),IF('Настройки'!$B$9="Нулевой спрос",0,""),IF(L120&lt;0,IF('Настройки'!$B$10="Исключить","",IF('Настройки'!$B$10="Абсолютные значения",ABS(L120),L120)),L120)))</x:f>
      </x:c>
      <x:c r="BP120" s="50" t="str">
        <x:f>IF(8&gt;'Настройки'!$B$3,"",IF(ISBLANK(M120),IF('Настройки'!$B$9="Нулевой спрос",0,""),IF(M120&lt;0,IF('Настройки'!$B$10="Исключить","",IF('Настройки'!$B$10="Абсолютные значения",ABS(M120),M120)),M120)))</x:f>
      </x:c>
      <x:c r="BQ120" s="50" t="str">
        <x:f>IF(9&gt;'Настройки'!$B$3,"",IF(ISBLANK(N120),IF('Настройки'!$B$9="Нулевой спрос",0,""),IF(N120&lt;0,IF('Настройки'!$B$10="Исключить","",IF('Настройки'!$B$10="Абсолютные значения",ABS(N120),N120)),N120)))</x:f>
      </x:c>
      <x:c r="BR120" s="50" t="str">
        <x:f>IF(10&gt;'Настройки'!$B$3,"",IF(ISBLANK(O120),IF('Настройки'!$B$9="Нулевой спрос",0,""),IF(O120&lt;0,IF('Настройки'!$B$10="Исключить","",IF('Настройки'!$B$10="Абсолютные значения",ABS(O120),O120)),O120)))</x:f>
      </x:c>
      <x:c r="BS120" s="50" t="str">
        <x:f>IF(11&gt;'Настройки'!$B$3,"",IF(ISBLANK(P120),IF('Настройки'!$B$9="Нулевой спрос",0,""),IF(P120&lt;0,IF('Настройки'!$B$10="Исключить","",IF('Настройки'!$B$10="Абсолютные значения",ABS(P120),P120)),P120)))</x:f>
      </x:c>
      <x:c r="BT120" s="50" t="str">
        <x:f>IF(12&gt;'Настройки'!$B$3,"",IF(ISBLANK(Q120),IF('Настройки'!$B$9="Нулевой спрос",0,""),IF(Q120&lt;0,IF('Настройки'!$B$10="Исключить","",IF('Настройки'!$B$10="Абсолютные значения",ABS(Q120),Q120)),Q120)))</x:f>
      </x:c>
      <x:c r="BU120" s="50" t="str">
        <x:f>IF(13&gt;'Настройки'!$B$3,"",IF(ISBLANK(R120),IF('Настройки'!$B$9="Нулевой спрос",0,""),IF(R120&lt;0,IF('Настройки'!$B$10="Исключить","",IF('Настройки'!$B$10="Абсолютные значения",ABS(R120),R120)),R120)))</x:f>
      </x:c>
      <x:c r="BV120" s="50" t="str">
        <x:f>IF(14&gt;'Настройки'!$B$3,"",IF(ISBLANK(S120),IF('Настройки'!$B$9="Нулевой спрос",0,""),IF(S120&lt;0,IF('Настройки'!$B$10="Исключить","",IF('Настройки'!$B$10="Абсолютные значения",ABS(S120),S120)),S120)))</x:f>
      </x:c>
      <x:c r="BW120" s="50" t="str">
        <x:f>IF(15&gt;'Настройки'!$B$3,"",IF(ISBLANK(T120),IF('Настройки'!$B$9="Нулевой спрос",0,""),IF(T120&lt;0,IF('Настройки'!$B$10="Исключить","",IF('Настройки'!$B$10="Абсолютные значения",ABS(T120),T120)),T120)))</x:f>
      </x:c>
      <x:c r="BX120" s="50" t="str">
        <x:f>IF(16&gt;'Настройки'!$B$3,"",IF(ISBLANK(U120),IF('Настройки'!$B$9="Нулевой спрос",0,""),IF(U120&lt;0,IF('Настройки'!$B$10="Исключить","",IF('Настройки'!$B$10="Абсолютные значения",ABS(U120),U120)),U120)))</x:f>
      </x:c>
      <x:c r="BY120" s="50" t="str">
        <x:f>IF(17&gt;'Настройки'!$B$3,"",IF(ISBLANK(V120),IF('Настройки'!$B$9="Нулевой спрос",0,""),IF(V120&lt;0,IF('Настройки'!$B$10="Исключить","",IF('Настройки'!$B$10="Абсолютные значения",ABS(V120),V120)),V120)))</x:f>
      </x:c>
      <x:c r="BZ120" s="50" t="str">
        <x:f>IF(18&gt;'Настройки'!$B$3,"",IF(ISBLANK(W120),IF('Настройки'!$B$9="Нулевой спрос",0,""),IF(W120&lt;0,IF('Настройки'!$B$10="Исключить","",IF('Настройки'!$B$10="Абсолютные значения",ABS(W120),W120)),W120)))</x:f>
      </x:c>
      <x:c r="CA120" s="50" t="str">
        <x:f>IF(19&gt;'Настройки'!$B$3,"",IF(ISBLANK(X120),IF('Настройки'!$B$9="Нулевой спрос",0,""),IF(X120&lt;0,IF('Настройки'!$B$10="Исключить","",IF('Настройки'!$B$10="Абсолютные значения",ABS(X120),X120)),X120)))</x:f>
      </x:c>
      <x:c r="CB120" s="50" t="str">
        <x:f>IF(20&gt;'Настройки'!$B$3,"",IF(ISBLANK(Y120),IF('Настройки'!$B$9="Нулевой спрос",0,""),IF(Y120&lt;0,IF('Настройки'!$B$10="Исключить","",IF('Настройки'!$B$10="Абсолютные значения",ABS(Y120),Y120)),Y120)))</x:f>
      </x:c>
      <x:c r="CC120" s="50" t="str">
        <x:f>IF(21&gt;'Настройки'!$B$3,"",IF(ISBLANK(Z120),IF('Настройки'!$B$9="Нулевой спрос",0,""),IF(Z120&lt;0,IF('Настройки'!$B$10="Исключить","",IF('Настройки'!$B$10="Абсолютные значения",ABS(Z120),Z120)),Z120)))</x:f>
      </x:c>
      <x:c r="CD120" s="50" t="str">
        <x:f>IF(22&gt;'Настройки'!$B$3,"",IF(ISBLANK(AA120),IF('Настройки'!$B$9="Нулевой спрос",0,""),IF(AA120&lt;0,IF('Настройки'!$B$10="Исключить","",IF('Настройки'!$B$10="Абсолютные значения",ABS(AA120),AA120)),AA120)))</x:f>
      </x:c>
      <x:c r="CE120" s="50" t="str">
        <x:f>IF(23&gt;'Настройки'!$B$3,"",IF(ISBLANK(AB120),IF('Настройки'!$B$9="Нулевой спрос",0,""),IF(AB120&lt;0,IF('Настройки'!$B$10="Исключить","",IF('Настройки'!$B$10="Абсолютные значения",ABS(AB120),AB120)),AB120)))</x:f>
      </x:c>
      <x:c r="CF120" s="50" t="str">
        <x:f>IF(24&gt;'Настройки'!$B$3,"",IF(ISBLANK(AC120),IF('Настройки'!$B$9="Нулевой спрос",0,""),IF(AC120&lt;0,IF('Настройки'!$B$10="Исключить","",IF('Настройки'!$B$10="Абсолютные значения",ABS(AC120),AC120)),AC120)))</x:f>
      </x:c>
      <x:c r="CG120" s="50" t="str">
        <x:f>IF(25&gt;'Настройки'!$B$3,"",IF(ISBLANK(AD120),IF('Настройки'!$B$9="Нулевой спрос",0,""),IF(AD120&lt;0,IF('Настройки'!$B$10="Исключить","",IF('Настройки'!$B$10="Абсолютные значения",ABS(AD120),AD120)),AD120)))</x:f>
      </x:c>
      <x:c r="CH120" s="50" t="str">
        <x:f>IF(26&gt;'Настройки'!$B$3,"",IF(ISBLANK(AE120),IF('Настройки'!$B$9="Нулевой спрос",0,""),IF(AE120&lt;0,IF('Настройки'!$B$10="Исключить","",IF('Настройки'!$B$10="Абсолютные значения",ABS(AE120),AE120)),AE120)))</x:f>
      </x:c>
      <x:c r="CI120" s="50" t="str">
        <x:f>IF(27&gt;'Настройки'!$B$3,"",IF(ISBLANK(AF120),IF('Настройки'!$B$9="Нулевой спрос",0,""),IF(AF120&lt;0,IF('Настройки'!$B$10="Исключить","",IF('Настройки'!$B$10="Абсолютные значения",ABS(AF120),AF120)),AF120)))</x:f>
      </x:c>
      <x:c r="CJ120" s="50" t="str">
        <x:f>IF(28&gt;'Настройки'!$B$3,"",IF(ISBLANK(AG120),IF('Настройки'!$B$9="Нулевой спрос",0,""),IF(AG120&lt;0,IF('Настройки'!$B$10="Исключить","",IF('Настройки'!$B$10="Абсолютные значения",ABS(AG120),AG120)),AG120)))</x:f>
      </x:c>
      <x:c r="CK120" s="50" t="str">
        <x:f>IF(29&gt;'Настройки'!$B$3,"",IF(ISBLANK(AH120),IF('Настройки'!$B$9="Нулевой спрос",0,""),IF(AH120&lt;0,IF('Настройки'!$B$10="Исключить","",IF('Настройки'!$B$10="Абсолютные значения",ABS(AH120),AH120)),AH120)))</x:f>
      </x:c>
      <x:c r="CL120" s="50" t="str">
        <x:f>IF(30&gt;'Настройки'!$B$3,"",IF(ISBLANK(AI120),IF('Настройки'!$B$9="Нулевой спрос",0,""),IF(AI120&lt;0,IF('Настройки'!$B$10="Исключить","",IF('Настройки'!$B$10="Абсолютные значения",ABS(AI120),AI120)),AI120)))</x:f>
      </x:c>
      <x:c r="CM120" s="50" t="str">
        <x:f>IF(31&gt;'Настройки'!$B$3,"",IF(ISBLANK(AJ120),IF('Настройки'!$B$9="Нулевой спрос",0,""),IF(AJ120&lt;0,IF('Настройки'!$B$10="Исключить","",IF('Настройки'!$B$10="Абсолютные значения",ABS(AJ120),AJ120)),AJ120)))</x:f>
      </x:c>
      <x:c r="CN120" s="50" t="str">
        <x:f>IF(32&gt;'Настройки'!$B$3,"",IF(ISBLANK(AK120),IF('Настройки'!$B$9="Нулевой спрос",0,""),IF(AK120&lt;0,IF('Настройки'!$B$10="Исключить","",IF('Настройки'!$B$10="Абсолютные значения",ABS(AK120),AK120)),AK120)))</x:f>
      </x:c>
      <x:c r="CO120" s="50" t="str">
        <x:f>IF(33&gt;'Настройки'!$B$3,"",IF(ISBLANK(AL120),IF('Настройки'!$B$9="Нулевой спрос",0,""),IF(AL120&lt;0,IF('Настройки'!$B$10="Исключить","",IF('Настройки'!$B$10="Абсолютные значения",ABS(AL120),AL120)),AL120)))</x:f>
      </x:c>
      <x:c r="CP120" s="50" t="str">
        <x:f>IF(34&gt;'Настройки'!$B$3,"",IF(ISBLANK(AM120),IF('Настройки'!$B$9="Нулевой спрос",0,""),IF(AM120&lt;0,IF('Настройки'!$B$10="Исключить","",IF('Настройки'!$B$10="Абсолютные значения",ABS(AM120),AM120)),AM120)))</x:f>
      </x:c>
      <x:c r="CQ120" s="50" t="str">
        <x:f>IF(35&gt;'Настройки'!$B$3,"",IF(ISBLANK(AN120),IF('Настройки'!$B$9="Нулевой спрос",0,""),IF(AN120&lt;0,IF('Настройки'!$B$10="Исключить","",IF('Настройки'!$B$10="Абсолютные значения",ABS(AN120),AN120)),AN120)))</x:f>
      </x:c>
      <x:c r="CR120" s="50" t="str">
        <x:f>IF(36&gt;'Настройки'!$B$3,"",IF(ISBLANK(AO120),IF('Настройки'!$B$9="Нулевой спрос",0,""),IF(AO120&lt;0,IF('Настройки'!$B$10="Исключить","",IF('Настройки'!$B$10="Абсолютные значения",ABS(AO120),AO120)),AO120)))</x:f>
      </x:c>
      <x:c r="CS120" s="50" t="str">
        <x:f>IF(OR(1&gt;'Настройки'!$B$3,ISBLANK(BI120),BI120=0),"",BI120)</x:f>
      </x:c>
      <x:c r="CT120" s="50" t="str">
        <x:f>IF(OR(2&gt;'Настройки'!$B$3,ISBLANK(BJ120),BJ120=0),"",BJ120)</x:f>
      </x:c>
      <x:c r="CU120" s="50" t="str">
        <x:f>IF(OR(3&gt;'Настройки'!$B$3,ISBLANK(BK120),BK120=0),"",BK120)</x:f>
      </x:c>
      <x:c r="CV120" s="50" t="str">
        <x:f>IF(OR(4&gt;'Настройки'!$B$3,ISBLANK(BL120),BL120=0),"",BL120)</x:f>
      </x:c>
      <x:c r="CW120" s="50" t="str">
        <x:f>IF(OR(5&gt;'Настройки'!$B$3,ISBLANK(BM120),BM120=0),"",BM120)</x:f>
      </x:c>
      <x:c r="CX120" s="50" t="str">
        <x:f>IF(OR(6&gt;'Настройки'!$B$3,ISBLANK(BN120),BN120=0),"",BN120)</x:f>
      </x:c>
      <x:c r="CY120" s="50" t="str">
        <x:f>IF(OR(7&gt;'Настройки'!$B$3,ISBLANK(BO120),BO120=0),"",BO120)</x:f>
      </x:c>
      <x:c r="CZ120" s="50" t="str">
        <x:f>IF(OR(8&gt;'Настройки'!$B$3,ISBLANK(BP120),BP120=0),"",BP120)</x:f>
      </x:c>
      <x:c r="DA120" s="50" t="str">
        <x:f>IF(OR(9&gt;'Настройки'!$B$3,ISBLANK(BQ120),BQ120=0),"",BQ120)</x:f>
      </x:c>
      <x:c r="DB120" s="50" t="str">
        <x:f>IF(OR(10&gt;'Настройки'!$B$3,ISBLANK(BR120),BR120=0),"",BR120)</x:f>
      </x:c>
      <x:c r="DC120" s="50" t="str">
        <x:f>IF(OR(11&gt;'Настройки'!$B$3,ISBLANK(BS120),BS120=0),"",BS120)</x:f>
      </x:c>
      <x:c r="DD120" s="50" t="str">
        <x:f>IF(OR(12&gt;'Настройки'!$B$3,ISBLANK(BT120),BT120=0),"",BT120)</x:f>
      </x:c>
      <x:c r="DE120" s="50" t="str">
        <x:f>IF(OR(13&gt;'Настройки'!$B$3,ISBLANK(BU120),BU120=0),"",BU120)</x:f>
      </x:c>
      <x:c r="DF120" s="50" t="str">
        <x:f>IF(OR(14&gt;'Настройки'!$B$3,ISBLANK(BV120),BV120=0),"",BV120)</x:f>
      </x:c>
      <x:c r="DG120" s="50" t="str">
        <x:f>IF(OR(15&gt;'Настройки'!$B$3,ISBLANK(BW120),BW120=0),"",BW120)</x:f>
      </x:c>
      <x:c r="DH120" s="50" t="str">
        <x:f>IF(OR(16&gt;'Настройки'!$B$3,ISBLANK(BX120),BX120=0),"",BX120)</x:f>
      </x:c>
      <x:c r="DI120" s="50" t="str">
        <x:f>IF(OR(17&gt;'Настройки'!$B$3,ISBLANK(BY120),BY120=0),"",BY120)</x:f>
      </x:c>
      <x:c r="DJ120" s="50" t="str">
        <x:f>IF(OR(18&gt;'Настройки'!$B$3,ISBLANK(BZ120),BZ120=0),"",BZ120)</x:f>
      </x:c>
      <x:c r="DK120" s="50" t="str">
        <x:f>IF(OR(19&gt;'Настройки'!$B$3,ISBLANK(CA120),CA120=0),"",CA120)</x:f>
      </x:c>
      <x:c r="DL120" s="50" t="str">
        <x:f>IF(OR(20&gt;'Настройки'!$B$3,ISBLANK(CB120),CB120=0),"",CB120)</x:f>
      </x:c>
      <x:c r="DM120" s="50" t="str">
        <x:f>IF(OR(21&gt;'Настройки'!$B$3,ISBLANK(CC120),CC120=0),"",CC120)</x:f>
      </x:c>
      <x:c r="DN120" s="50" t="str">
        <x:f>IF(OR(22&gt;'Настройки'!$B$3,ISBLANK(CD120),CD120=0),"",CD120)</x:f>
      </x:c>
      <x:c r="DO120" s="50" t="str">
        <x:f>IF(OR(23&gt;'Настройки'!$B$3,ISBLANK(CE120),CE120=0),"",CE120)</x:f>
      </x:c>
      <x:c r="DP120" s="50" t="str">
        <x:f>IF(OR(24&gt;'Настройки'!$B$3,ISBLANK(CF120),CF120=0),"",CF120)</x:f>
      </x:c>
      <x:c r="DQ120" s="50" t="str">
        <x:f>IF(OR(25&gt;'Настройки'!$B$3,ISBLANK(CG120),CG120=0),"",CG120)</x:f>
      </x:c>
      <x:c r="DR120" s="50" t="str">
        <x:f>IF(OR(26&gt;'Настройки'!$B$3,ISBLANK(CH120),CH120=0),"",CH120)</x:f>
      </x:c>
      <x:c r="DS120" s="50" t="str">
        <x:f>IF(OR(27&gt;'Настройки'!$B$3,ISBLANK(CI120),CI120=0),"",CI120)</x:f>
      </x:c>
      <x:c r="DT120" s="50" t="str">
        <x:f>IF(OR(28&gt;'Настройки'!$B$3,ISBLANK(CJ120),CJ120=0),"",CJ120)</x:f>
      </x:c>
      <x:c r="DU120" s="50" t="str">
        <x:f>IF(OR(29&gt;'Настройки'!$B$3,ISBLANK(CK120),CK120=0),"",CK120)</x:f>
      </x:c>
      <x:c r="DV120" s="50" t="str">
        <x:f>IF(OR(30&gt;'Настройки'!$B$3,ISBLANK(CL120),CL120=0),"",CL120)</x:f>
      </x:c>
      <x:c r="DW120" s="50" t="str">
        <x:f>IF(OR(31&gt;'Настройки'!$B$3,ISBLANK(CM120),CM120=0),"",CM120)</x:f>
      </x:c>
      <x:c r="DX120" s="50" t="str">
        <x:f>IF(OR(32&gt;'Настройки'!$B$3,ISBLANK(CN120),CN120=0),"",CN120)</x:f>
      </x:c>
      <x:c r="DY120" s="50" t="str">
        <x:f>IF(OR(33&gt;'Настройки'!$B$3,ISBLANK(CO120),CO120=0),"",CO120)</x:f>
      </x:c>
      <x:c r="DZ120" s="50" t="str">
        <x:f>IF(OR(34&gt;'Настройки'!$B$3,ISBLANK(CP120),CP120=0),"",CP120)</x:f>
      </x:c>
      <x:c r="EA120" s="50" t="str">
        <x:f>IF(OR(35&gt;'Настройки'!$B$3,ISBLANK(CQ120),CQ120=0),"",CQ120)</x:f>
      </x:c>
      <x:c r="EB120" s="50" t="str">
        <x:f>IF(OR(36&gt;'Настройки'!$B$3,ISBLANK(CR120),CR120=0),"",CR120)</x:f>
      </x:c>
      <x:c r="EC120" s="50" t="str">
        <x:f>IF(A120="","",IF(OR(BB120="AZ",BB120="BZ"),10000+ROW(),IF(AZ120&gt;'Настройки'!$B$11,20000+ROW(),IF(BF120&lt;&gt;"Обычный",30000+ROW(),IF(AX120&lt;=0,40000+ROW(),"")))))</x:f>
      </x:c>
      <x:c r="ED120" s="50" t="str">
        <x:f>IF(EC120="","",COUNTIFS($EC$2:$EC$1001,"&gt;0",$EC$2:$EC$1001,"&lt;"&amp;EC120)+1)</x:f>
      </x:c>
    </x:row>
    <x:row r="121">
      <x:c r="A121" s="115"/>
      <x:c r="B121" s="115"/>
      <x:c r="C121" s="115"/>
      <x:c r="D121" s="118"/>
      <x:c r="E121" s="118"/>
      <x:c r="F121" s="118"/>
      <x:c r="G121" s="118"/>
      <x:c r="H121" s="118"/>
      <x:c r="I121" s="118"/>
      <x:c r="J121" s="118"/>
      <x:c r="K121" s="118"/>
      <x:c r="L121" s="118"/>
      <x:c r="M121" s="118"/>
      <x:c r="N121" s="118"/>
      <x:c r="O121" s="118"/>
      <x:c r="P121" s="118"/>
      <x:c r="Q121" s="118"/>
      <x:c r="R121" s="118"/>
      <x:c r="S121" s="118"/>
      <x:c r="T121" s="118"/>
      <x:c r="U121" s="118"/>
      <x:c r="V121" s="118"/>
      <x:c r="W121" s="118"/>
      <x:c r="X121" s="118"/>
      <x:c r="Y121" s="118"/>
      <x:c r="Z121" s="118"/>
      <x:c r="AA121" s="118"/>
      <x:c r="AB121" s="118"/>
      <x:c r="AC121" s="118"/>
      <x:c r="AD121" s="118"/>
      <x:c r="AE121" s="118"/>
      <x:c r="AF121" s="118"/>
      <x:c r="AG121" s="118"/>
      <x:c r="AH121" s="118"/>
      <x:c r="AI121" s="118"/>
      <x:c r="AJ121" s="118"/>
      <x:c r="AK121" s="118"/>
      <x:c r="AL121" s="118"/>
      <x:c r="AM121" s="118"/>
      <x:c r="AN121" s="118"/>
      <x:c r="AO121" s="118"/>
      <x:c r="AP121" s="115"/>
      <x:c r="AQ121" s="49" t="str">
        <x:f>IF(A121="","",COUNT(BI121:INDEX(BI121:CR121,1,'Настройки'!$B$3)))</x:f>
      </x:c>
      <x:c r="AR121" s="49" t="str">
        <x:f>IF(A121="","",SUM(BI121:INDEX(BI121:CR121,1,'Настройки'!$B$3)))</x:f>
      </x:c>
      <x:c r="AS121" s="58" t="str">
        <x:f>IF(A121="","",IF('Настройки'!$B$4="Стоимость потребления",AR121*D121,IF('Настройки'!$B$4="Количество",AR121,E121)))</x:f>
      </x:c>
      <x:c r="AT121" s="61" t="str">
        <x:f>IF(OR(A121="",AS121&lt;0,SUM($AS$2:$AS$1001)&lt;=0),"",AS121/SUM($AS$2:$AS$1001))</x:f>
      </x:c>
      <x:c r="AU121" s="61" t="str">
        <x:f>IF(OR(A121="",AS121&lt;0,SUM($AS$2:$AS$1001)&lt;=0),"",SUMIFS($AS$2:$AS$1001,$AS$2:$AS$1001,"&gt;"&amp;AS121)/SUM($AS$2:$AS$1001))</x:f>
      </x:c>
      <x:c r="AV121" s="61" t="str">
        <x:f>IF(OR(A121="",AS121&lt;0,SUM($AS$2:$AS$1001)&lt;=0),"",SUMIFS($AS$2:$AS$1001,$AS$2:$AS$1001,"&gt;="&amp;AS121)/SUM($AS$2:$AS$1001))</x:f>
      </x:c>
      <x:c r="AW121" s="49" t="str">
        <x:f>IF(A121="","",IF(SUM($AS$2:$AS$1001)&lt;=0,"Не определён",IF(AS121&lt;0,"Исключение",IF(AU121&lt;'Настройки'!$B$5,"A",IF(AU121&lt;'Настройки'!$B$6,"B","C")))))</x:f>
      </x:c>
      <x:c r="AX121" s="58" t="str">
        <x:f>IF(A121="","",IF(AQ121=0,"",AVERAGE(BI121:INDEX(BI121:CR121,1,'Настройки'!$B$3))))</x:f>
      </x:c>
      <x:c r="AY121" s="58" t="str">
        <x:f>IF(OR(A121="",AQ121=0),"",STDEVP(BI121:INDEX(BI121:CR121,1,'Настройки'!$B$3)))</x:f>
      </x:c>
      <x:c r="AZ121" s="61" t="str">
        <x:f>IF(OR(A121="",AQ121&lt;'Настройки'!$B$12,AX121&lt;=0,AND('Настройки'!$B$10="Блокировать",COUNTIF(F121:INDEX(F121:AO121,1,'Настройки'!$B$3),"&lt;0")&gt;0)),"",AY121/ABS(AX121))</x:f>
      </x:c>
      <x:c r="BA121" s="49" t="str">
        <x:f>IF(A121="","",IF(AND('Настройки'!$B$10="Блокировать",COUNTIF(F121:INDEX(F121:AO121,1,'Настройки'!$B$3),"&lt;0")&gt;0),"Не определён",IF(AQ121&lt;'Настройки'!$B$12,"Не определён",IF(AX121=0,"Нет спроса",IF(AX121&lt;0,"Не определён",IF(AZ121&lt;='Настройки'!$B$7,"X",IF(AZ121&lt;='Настройки'!$B$8,"Y","Z")))))))</x:f>
      </x:c>
      <x:c r="BB121" s="49" t="str">
        <x:f>IF(OR(A121="",LEN(AW121)&lt;&gt;1,LEN(BA121)&lt;&gt;1),"",AW121&amp;BA121)</x:f>
      </x:c>
      <x:c r="BC121" s="61" t="str">
        <x:f>IF(OR(A121="",AQ121=0),"",(COUNT(BI121:INDEX(BI121:CR121,1,'Настройки'!$B$3))-COUNT(CS121:INDEX(CS121:EB121,1,'Настройки'!$B$3)))/AQ121)</x:f>
      </x:c>
      <x:c r="BD121" s="64" t="str">
        <x:f>IF(OR(A121="",COUNT(CS121:INDEX(CS121:EB121,1,'Настройки'!$B$3))=0),"",AQ121/COUNT(CS121:INDEX(CS121:EB121,1,'Настройки'!$B$3)))</x:f>
      </x:c>
      <x:c r="BE121" s="64" t="str">
        <x:f>IF(OR(A121="",COUNT(CS121:INDEX(CS121:EB121,1,'Настройки'!$B$3))=0),"",IF(AVERAGE(CS121:INDEX(CS121:EB121,1,'Настройки'!$B$3))=0,"",(STDEVP(CS121:INDEX(CS121:EB121,1,'Настройки'!$B$3))/ABS(AVERAGE(CS121:INDEX(CS121:EB121,1,'Настройки'!$B$3))))^2))</x:f>
      </x:c>
      <x:c r="BF121" s="49" t="str">
        <x:f>IF(A121="","",IF(AQ121&lt;3,"Недостаточно",IF(AQ121&lt;6,"Предварительный","Обычный")))</x:f>
      </x:c>
      <x:c r="BG121" s="49" t="str">
        <x:f>IF(A121="","",IF(COUNTIF(F121:INDEX(F121:AO121,1,'Настройки'!$B$3),"&lt;0")&gt;0,IF('Настройки'!$B$10="Блокировать","Отрицательный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"),"")&amp;IF(AQ121&lt;3,"Недостаточно истории. ",IF(AQ121&lt;6,"Предварительная классификация. ",""))&amp;IF(AX121=0,"Нет спроса за горизонт. ","")&amp;IF(AZ121&gt;'Настройки'!$B$11,"Экстремальная вариативность. ",""))</x:f>
      </x:c>
      <x:c r="BH121" s="49" t="str">
        <x:f>IF(A121="","",IFERROR(VLOOKUP(BB121,'Настройки'!$D$3:$E$11,2,FALSE),"Сначала проверьте исходные данные и историю спроса.")&amp;" Уточните срок поставки, MOQ и критичность.")</x:f>
      </x:c>
      <x:c r="BI121" s="50" t="str">
        <x:f>IF(1&gt;'Настройки'!$B$3,"",IF(ISBLANK(F121),IF('Настройки'!$B$9="Нулевой спрос",0,""),IF(F121&lt;0,IF('Настройки'!$B$10="Исключить","",IF('Настройки'!$B$10="Абсолютные значения",ABS(F121),F121)),F121)))</x:f>
      </x:c>
      <x:c r="BJ121" s="50" t="str">
        <x:f>IF(2&gt;'Настройки'!$B$3,"",IF(ISBLANK(G121),IF('Настройки'!$B$9="Нулевой спрос",0,""),IF(G121&lt;0,IF('Настройки'!$B$10="Исключить","",IF('Настройки'!$B$10="Абсолютные значения",ABS(G121),G121)),G121)))</x:f>
      </x:c>
      <x:c r="BK121" s="50" t="str">
        <x:f>IF(3&gt;'Настройки'!$B$3,"",IF(ISBLANK(H121),IF('Настройки'!$B$9="Нулевой спрос",0,""),IF(H121&lt;0,IF('Настройки'!$B$10="Исключить","",IF('Настройки'!$B$10="Абсолютные значения",ABS(H121),H121)),H121)))</x:f>
      </x:c>
      <x:c r="BL121" s="50" t="str">
        <x:f>IF(4&gt;'Настройки'!$B$3,"",IF(ISBLANK(I121),IF('Настройки'!$B$9="Нулевой спрос",0,""),IF(I121&lt;0,IF('Настройки'!$B$10="Исключить","",IF('Настройки'!$B$10="Абсолютные значения",ABS(I121),I121)),I121)))</x:f>
      </x:c>
      <x:c r="BM121" s="50" t="str">
        <x:f>IF(5&gt;'Настройки'!$B$3,"",IF(ISBLANK(J121),IF('Настройки'!$B$9="Нулевой спрос",0,""),IF(J121&lt;0,IF('Настройки'!$B$10="Исключить","",IF('Настройки'!$B$10="Абсолютные значения",ABS(J121),J121)),J121)))</x:f>
      </x:c>
      <x:c r="BN121" s="50" t="str">
        <x:f>IF(6&gt;'Настройки'!$B$3,"",IF(ISBLANK(K121),IF('Настройки'!$B$9="Нулевой спрос",0,""),IF(K121&lt;0,IF('Настройки'!$B$10="Исключить","",IF('Настройки'!$B$10="Абсолютные значения",ABS(K121),K121)),K121)))</x:f>
      </x:c>
      <x:c r="BO121" s="50" t="str">
        <x:f>IF(7&gt;'Настройки'!$B$3,"",IF(ISBLANK(L121),IF('Настройки'!$B$9="Нулевой спрос",0,""),IF(L121&lt;0,IF('Настройки'!$B$10="Исключить","",IF('Настройки'!$B$10="Абсолютные значения",ABS(L121),L121)),L121)))</x:f>
      </x:c>
      <x:c r="BP121" s="50" t="str">
        <x:f>IF(8&gt;'Настройки'!$B$3,"",IF(ISBLANK(M121),IF('Настройки'!$B$9="Нулевой спрос",0,""),IF(M121&lt;0,IF('Настройки'!$B$10="Исключить","",IF('Настройки'!$B$10="Абсолютные значения",ABS(M121),M121)),M121)))</x:f>
      </x:c>
      <x:c r="BQ121" s="50" t="str">
        <x:f>IF(9&gt;'Настройки'!$B$3,"",IF(ISBLANK(N121),IF('Настройки'!$B$9="Нулевой спрос",0,""),IF(N121&lt;0,IF('Настройки'!$B$10="Исключить","",IF('Настройки'!$B$10="Абсолютные значения",ABS(N121),N121)),N121)))</x:f>
      </x:c>
      <x:c r="BR121" s="50" t="str">
        <x:f>IF(10&gt;'Настройки'!$B$3,"",IF(ISBLANK(O121),IF('Настройки'!$B$9="Нулевой спрос",0,""),IF(O121&lt;0,IF('Настройки'!$B$10="Исключить","",IF('Настройки'!$B$10="Абсолютные значения",ABS(O121),O121)),O121)))</x:f>
      </x:c>
      <x:c r="BS121" s="50" t="str">
        <x:f>IF(11&gt;'Настройки'!$B$3,"",IF(ISBLANK(P121),IF('Настройки'!$B$9="Нулевой спрос",0,""),IF(P121&lt;0,IF('Настройки'!$B$10="Исключить","",IF('Настройки'!$B$10="Абсолютные значения",ABS(P121),P121)),P121)))</x:f>
      </x:c>
      <x:c r="BT121" s="50" t="str">
        <x:f>IF(12&gt;'Настройки'!$B$3,"",IF(ISBLANK(Q121),IF('Настройки'!$B$9="Нулевой спрос",0,""),IF(Q121&lt;0,IF('Настройки'!$B$10="Исключить","",IF('Настройки'!$B$10="Абсолютные значения",ABS(Q121),Q121)),Q121)))</x:f>
      </x:c>
      <x:c r="BU121" s="50" t="str">
        <x:f>IF(13&gt;'Настройки'!$B$3,"",IF(ISBLANK(R121),IF('Настройки'!$B$9="Нулевой спрос",0,""),IF(R121&lt;0,IF('Настройки'!$B$10="Исключить","",IF('Настройки'!$B$10="Абсолютные значения",ABS(R121),R121)),R121)))</x:f>
      </x:c>
      <x:c r="BV121" s="50" t="str">
        <x:f>IF(14&gt;'Настройки'!$B$3,"",IF(ISBLANK(S121),IF('Настройки'!$B$9="Нулевой спрос",0,""),IF(S121&lt;0,IF('Настройки'!$B$10="Исключить","",IF('Настройки'!$B$10="Абсолютные значения",ABS(S121),S121)),S121)))</x:f>
      </x:c>
      <x:c r="BW121" s="50" t="str">
        <x:f>IF(15&gt;'Настройки'!$B$3,"",IF(ISBLANK(T121),IF('Настройки'!$B$9="Нулевой спрос",0,""),IF(T121&lt;0,IF('Настройки'!$B$10="Исключить","",IF('Настройки'!$B$10="Абсолютные значения",ABS(T121),T121)),T121)))</x:f>
      </x:c>
      <x:c r="BX121" s="50" t="str">
        <x:f>IF(16&gt;'Настройки'!$B$3,"",IF(ISBLANK(U121),IF('Настройки'!$B$9="Нулевой спрос",0,""),IF(U121&lt;0,IF('Настройки'!$B$10="Исключить","",IF('Настройки'!$B$10="Абсолютные значения",ABS(U121),U121)),U121)))</x:f>
      </x:c>
      <x:c r="BY121" s="50" t="str">
        <x:f>IF(17&gt;'Настройки'!$B$3,"",IF(ISBLANK(V121),IF('Настройки'!$B$9="Нулевой спрос",0,""),IF(V121&lt;0,IF('Настройки'!$B$10="Исключить","",IF('Настройки'!$B$10="Абсолютные значения",ABS(V121),V121)),V121)))</x:f>
      </x:c>
      <x:c r="BZ121" s="50" t="str">
        <x:f>IF(18&gt;'Настройки'!$B$3,"",IF(ISBLANK(W121),IF('Настройки'!$B$9="Нулевой спрос",0,""),IF(W121&lt;0,IF('Настройки'!$B$10="Исключить","",IF('Настройки'!$B$10="Абсолютные значения",ABS(W121),W121)),W121)))</x:f>
      </x:c>
      <x:c r="CA121" s="50" t="str">
        <x:f>IF(19&gt;'Настройки'!$B$3,"",IF(ISBLANK(X121),IF('Настройки'!$B$9="Нулевой спрос",0,""),IF(X121&lt;0,IF('Настройки'!$B$10="Исключить","",IF('Настройки'!$B$10="Абсолютные значения",ABS(X121),X121)),X121)))</x:f>
      </x:c>
      <x:c r="CB121" s="50" t="str">
        <x:f>IF(20&gt;'Настройки'!$B$3,"",IF(ISBLANK(Y121),IF('Настройки'!$B$9="Нулевой спрос",0,""),IF(Y121&lt;0,IF('Настройки'!$B$10="Исключить","",IF('Настройки'!$B$10="Абсолютные значения",ABS(Y121),Y121)),Y121)))</x:f>
      </x:c>
      <x:c r="CC121" s="50" t="str">
        <x:f>IF(21&gt;'Настройки'!$B$3,"",IF(ISBLANK(Z121),IF('Настройки'!$B$9="Нулевой спрос",0,""),IF(Z121&lt;0,IF('Настройки'!$B$10="Исключить","",IF('Настройки'!$B$10="Абсолютные значения",ABS(Z121),Z121)),Z121)))</x:f>
      </x:c>
      <x:c r="CD121" s="50" t="str">
        <x:f>IF(22&gt;'Настройки'!$B$3,"",IF(ISBLANK(AA121),IF('Настройки'!$B$9="Нулевой спрос",0,""),IF(AA121&lt;0,IF('Настройки'!$B$10="Исключить","",IF('Настройки'!$B$10="Абсолютные значения",ABS(AA121),AA121)),AA121)))</x:f>
      </x:c>
      <x:c r="CE121" s="50" t="str">
        <x:f>IF(23&gt;'Настройки'!$B$3,"",IF(ISBLANK(AB121),IF('Настройки'!$B$9="Нулевой спрос",0,""),IF(AB121&lt;0,IF('Настройки'!$B$10="Исключить","",IF('Настройки'!$B$10="Абсолютные значения",ABS(AB121),AB121)),AB121)))</x:f>
      </x:c>
      <x:c r="CF121" s="50" t="str">
        <x:f>IF(24&gt;'Настройки'!$B$3,"",IF(ISBLANK(AC121),IF('Настройки'!$B$9="Нулевой спрос",0,""),IF(AC121&lt;0,IF('Настройки'!$B$10="Исключить","",IF('Настройки'!$B$10="Абсолютные значения",ABS(AC121),AC121)),AC121)))</x:f>
      </x:c>
      <x:c r="CG121" s="50" t="str">
        <x:f>IF(25&gt;'Настройки'!$B$3,"",IF(ISBLANK(AD121),IF('Настройки'!$B$9="Нулевой спрос",0,""),IF(AD121&lt;0,IF('Настройки'!$B$10="Исключить","",IF('Настройки'!$B$10="Абсолютные значения",ABS(AD121),AD121)),AD121)))</x:f>
      </x:c>
      <x:c r="CH121" s="50" t="str">
        <x:f>IF(26&gt;'Настройки'!$B$3,"",IF(ISBLANK(AE121),IF('Настройки'!$B$9="Нулевой спрос",0,""),IF(AE121&lt;0,IF('Настройки'!$B$10="Исключить","",IF('Настройки'!$B$10="Абсолютные значения",ABS(AE121),AE121)),AE121)))</x:f>
      </x:c>
      <x:c r="CI121" s="50" t="str">
        <x:f>IF(27&gt;'Настройки'!$B$3,"",IF(ISBLANK(AF121),IF('Настройки'!$B$9="Нулевой спрос",0,""),IF(AF121&lt;0,IF('Настройки'!$B$10="Исключить","",IF('Настройки'!$B$10="Абсолютные значения",ABS(AF121),AF121)),AF121)))</x:f>
      </x:c>
      <x:c r="CJ121" s="50" t="str">
        <x:f>IF(28&gt;'Настройки'!$B$3,"",IF(ISBLANK(AG121),IF('Настройки'!$B$9="Нулевой спрос",0,""),IF(AG121&lt;0,IF('Настройки'!$B$10="Исключить","",IF('Настройки'!$B$10="Абсолютные значения",ABS(AG121),AG121)),AG121)))</x:f>
      </x:c>
      <x:c r="CK121" s="50" t="str">
        <x:f>IF(29&gt;'Настройки'!$B$3,"",IF(ISBLANK(AH121),IF('Настройки'!$B$9="Нулевой спрос",0,""),IF(AH121&lt;0,IF('Настройки'!$B$10="Исключить","",IF('Настройки'!$B$10="Абсолютные значения",ABS(AH121),AH121)),AH121)))</x:f>
      </x:c>
      <x:c r="CL121" s="50" t="str">
        <x:f>IF(30&gt;'Настройки'!$B$3,"",IF(ISBLANK(AI121),IF('Настройки'!$B$9="Нулевой спрос",0,""),IF(AI121&lt;0,IF('Настройки'!$B$10="Исключить","",IF('Настройки'!$B$10="Абсолютные значения",ABS(AI121),AI121)),AI121)))</x:f>
      </x:c>
      <x:c r="CM121" s="50" t="str">
        <x:f>IF(31&gt;'Настройки'!$B$3,"",IF(ISBLANK(AJ121),IF('Настройки'!$B$9="Нулевой спрос",0,""),IF(AJ121&lt;0,IF('Настройки'!$B$10="Исключить","",IF('Настройки'!$B$10="Абсолютные значения",ABS(AJ121),AJ121)),AJ121)))</x:f>
      </x:c>
      <x:c r="CN121" s="50" t="str">
        <x:f>IF(32&gt;'Настройки'!$B$3,"",IF(ISBLANK(AK121),IF('Настройки'!$B$9="Нулевой спрос",0,""),IF(AK121&lt;0,IF('Настройки'!$B$10="Исключить","",IF('Настройки'!$B$10="Абсолютные значения",ABS(AK121),AK121)),AK121)))</x:f>
      </x:c>
      <x:c r="CO121" s="50" t="str">
        <x:f>IF(33&gt;'Настройки'!$B$3,"",IF(ISBLANK(AL121),IF('Настройки'!$B$9="Нулевой спрос",0,""),IF(AL121&lt;0,IF('Настройки'!$B$10="Исключить","",IF('Настройки'!$B$10="Абсолютные значения",ABS(AL121),AL121)),AL121)))</x:f>
      </x:c>
      <x:c r="CP121" s="50" t="str">
        <x:f>IF(34&gt;'Настройки'!$B$3,"",IF(ISBLANK(AM121),IF('Настройки'!$B$9="Нулевой спрос",0,""),IF(AM121&lt;0,IF('Настройки'!$B$10="Исключить","",IF('Настройки'!$B$10="Абсолютные значения",ABS(AM121),AM121)),AM121)))</x:f>
      </x:c>
      <x:c r="CQ121" s="50" t="str">
        <x:f>IF(35&gt;'Настройки'!$B$3,"",IF(ISBLANK(AN121),IF('Настройки'!$B$9="Нулевой спрос",0,""),IF(AN121&lt;0,IF('Настройки'!$B$10="Исключить","",IF('Настройки'!$B$10="Абсолютные значения",ABS(AN121),AN121)),AN121)))</x:f>
      </x:c>
      <x:c r="CR121" s="50" t="str">
        <x:f>IF(36&gt;'Настройки'!$B$3,"",IF(ISBLANK(AO121),IF('Настройки'!$B$9="Нулевой спрос",0,""),IF(AO121&lt;0,IF('Настройки'!$B$10="Исключить","",IF('Настройки'!$B$10="Абсолютные значения",ABS(AO121),AO121)),AO121)))</x:f>
      </x:c>
      <x:c r="CS121" s="50" t="str">
        <x:f>IF(OR(1&gt;'Настройки'!$B$3,ISBLANK(BI121),BI121=0),"",BI121)</x:f>
      </x:c>
      <x:c r="CT121" s="50" t="str">
        <x:f>IF(OR(2&gt;'Настройки'!$B$3,ISBLANK(BJ121),BJ121=0),"",BJ121)</x:f>
      </x:c>
      <x:c r="CU121" s="50" t="str">
        <x:f>IF(OR(3&gt;'Настройки'!$B$3,ISBLANK(BK121),BK121=0),"",BK121)</x:f>
      </x:c>
      <x:c r="CV121" s="50" t="str">
        <x:f>IF(OR(4&gt;'Настройки'!$B$3,ISBLANK(BL121),BL121=0),"",BL121)</x:f>
      </x:c>
      <x:c r="CW121" s="50" t="str">
        <x:f>IF(OR(5&gt;'Настройки'!$B$3,ISBLANK(BM121),BM121=0),"",BM121)</x:f>
      </x:c>
      <x:c r="CX121" s="50" t="str">
        <x:f>IF(OR(6&gt;'Настройки'!$B$3,ISBLANK(BN121),BN121=0),"",BN121)</x:f>
      </x:c>
      <x:c r="CY121" s="50" t="str">
        <x:f>IF(OR(7&gt;'Настройки'!$B$3,ISBLANK(BO121),BO121=0),"",BO121)</x:f>
      </x:c>
      <x:c r="CZ121" s="50" t="str">
        <x:f>IF(OR(8&gt;'Настройки'!$B$3,ISBLANK(BP121),BP121=0),"",BP121)</x:f>
      </x:c>
      <x:c r="DA121" s="50" t="str">
        <x:f>IF(OR(9&gt;'Настройки'!$B$3,ISBLANK(BQ121),BQ121=0),"",BQ121)</x:f>
      </x:c>
      <x:c r="DB121" s="50" t="str">
        <x:f>IF(OR(10&gt;'Настройки'!$B$3,ISBLANK(BR121),BR121=0),"",BR121)</x:f>
      </x:c>
      <x:c r="DC121" s="50" t="str">
        <x:f>IF(OR(11&gt;'Настройки'!$B$3,ISBLANK(BS121),BS121=0),"",BS121)</x:f>
      </x:c>
      <x:c r="DD121" s="50" t="str">
        <x:f>IF(OR(12&gt;'Настройки'!$B$3,ISBLANK(BT121),BT121=0),"",BT121)</x:f>
      </x:c>
      <x:c r="DE121" s="50" t="str">
        <x:f>IF(OR(13&gt;'Настройки'!$B$3,ISBLANK(BU121),BU121=0),"",BU121)</x:f>
      </x:c>
      <x:c r="DF121" s="50" t="str">
        <x:f>IF(OR(14&gt;'Настройки'!$B$3,ISBLANK(BV121),BV121=0),"",BV121)</x:f>
      </x:c>
      <x:c r="DG121" s="50" t="str">
        <x:f>IF(OR(15&gt;'Настройки'!$B$3,ISBLANK(BW121),BW121=0),"",BW121)</x:f>
      </x:c>
      <x:c r="DH121" s="50" t="str">
        <x:f>IF(OR(16&gt;'Настройки'!$B$3,ISBLANK(BX121),BX121=0),"",BX121)</x:f>
      </x:c>
      <x:c r="DI121" s="50" t="str">
        <x:f>IF(OR(17&gt;'Настройки'!$B$3,ISBLANK(BY121),BY121=0),"",BY121)</x:f>
      </x:c>
      <x:c r="DJ121" s="50" t="str">
        <x:f>IF(OR(18&gt;'Настройки'!$B$3,ISBLANK(BZ121),BZ121=0),"",BZ121)</x:f>
      </x:c>
      <x:c r="DK121" s="50" t="str">
        <x:f>IF(OR(19&gt;'Настройки'!$B$3,ISBLANK(CA121),CA121=0),"",CA121)</x:f>
      </x:c>
      <x:c r="DL121" s="50" t="str">
        <x:f>IF(OR(20&gt;'Настройки'!$B$3,ISBLANK(CB121),CB121=0),"",CB121)</x:f>
      </x:c>
      <x:c r="DM121" s="50" t="str">
        <x:f>IF(OR(21&gt;'Настройки'!$B$3,ISBLANK(CC121),CC121=0),"",CC121)</x:f>
      </x:c>
      <x:c r="DN121" s="50" t="str">
        <x:f>IF(OR(22&gt;'Настройки'!$B$3,ISBLANK(CD121),CD121=0),"",CD121)</x:f>
      </x:c>
      <x:c r="DO121" s="50" t="str">
        <x:f>IF(OR(23&gt;'Настройки'!$B$3,ISBLANK(CE121),CE121=0),"",CE121)</x:f>
      </x:c>
      <x:c r="DP121" s="50" t="str">
        <x:f>IF(OR(24&gt;'Настройки'!$B$3,ISBLANK(CF121),CF121=0),"",CF121)</x:f>
      </x:c>
      <x:c r="DQ121" s="50" t="str">
        <x:f>IF(OR(25&gt;'Настройки'!$B$3,ISBLANK(CG121),CG121=0),"",CG121)</x:f>
      </x:c>
      <x:c r="DR121" s="50" t="str">
        <x:f>IF(OR(26&gt;'Настройки'!$B$3,ISBLANK(CH121),CH121=0),"",CH121)</x:f>
      </x:c>
      <x:c r="DS121" s="50" t="str">
        <x:f>IF(OR(27&gt;'Настройки'!$B$3,ISBLANK(CI121),CI121=0),"",CI121)</x:f>
      </x:c>
      <x:c r="DT121" s="50" t="str">
        <x:f>IF(OR(28&gt;'Настройки'!$B$3,ISBLANK(CJ121),CJ121=0),"",CJ121)</x:f>
      </x:c>
      <x:c r="DU121" s="50" t="str">
        <x:f>IF(OR(29&gt;'Настройки'!$B$3,ISBLANK(CK121),CK121=0),"",CK121)</x:f>
      </x:c>
      <x:c r="DV121" s="50" t="str">
        <x:f>IF(OR(30&gt;'Настройки'!$B$3,ISBLANK(CL121),CL121=0),"",CL121)</x:f>
      </x:c>
      <x:c r="DW121" s="50" t="str">
        <x:f>IF(OR(31&gt;'Настройки'!$B$3,ISBLANK(CM121),CM121=0),"",CM121)</x:f>
      </x:c>
      <x:c r="DX121" s="50" t="str">
        <x:f>IF(OR(32&gt;'Настройки'!$B$3,ISBLANK(CN121),CN121=0),"",CN121)</x:f>
      </x:c>
      <x:c r="DY121" s="50" t="str">
        <x:f>IF(OR(33&gt;'Настройки'!$B$3,ISBLANK(CO121),CO121=0),"",CO121)</x:f>
      </x:c>
      <x:c r="DZ121" s="50" t="str">
        <x:f>IF(OR(34&gt;'Настройки'!$B$3,ISBLANK(CP121),CP121=0),"",CP121)</x:f>
      </x:c>
      <x:c r="EA121" s="50" t="str">
        <x:f>IF(OR(35&gt;'Настройки'!$B$3,ISBLANK(CQ121),CQ121=0),"",CQ121)</x:f>
      </x:c>
      <x:c r="EB121" s="50" t="str">
        <x:f>IF(OR(36&gt;'Настройки'!$B$3,ISBLANK(CR121),CR121=0),"",CR121)</x:f>
      </x:c>
      <x:c r="EC121" s="50" t="str">
        <x:f>IF(A121="","",IF(OR(BB121="AZ",BB121="BZ"),10000+ROW(),IF(AZ121&gt;'Настройки'!$B$11,20000+ROW(),IF(BF121&lt;&gt;"Обычный",30000+ROW(),IF(AX121&lt;=0,40000+ROW(),"")))))</x:f>
      </x:c>
      <x:c r="ED121" s="50" t="str">
        <x:f>IF(EC121="","",COUNTIFS($EC$2:$EC$1001,"&gt;0",$EC$2:$EC$1001,"&lt;"&amp;EC121)+1)</x:f>
      </x:c>
    </x:row>
    <x:row r="122">
      <x:c r="A122" s="115"/>
      <x:c r="B122" s="115"/>
      <x:c r="C122" s="115"/>
      <x:c r="D122" s="118"/>
      <x:c r="E122" s="118"/>
      <x:c r="F122" s="118"/>
      <x:c r="G122" s="118"/>
      <x:c r="H122" s="118"/>
      <x:c r="I122" s="118"/>
      <x:c r="J122" s="118"/>
      <x:c r="K122" s="118"/>
      <x:c r="L122" s="118"/>
      <x:c r="M122" s="118"/>
      <x:c r="N122" s="118"/>
      <x:c r="O122" s="118"/>
      <x:c r="P122" s="118"/>
      <x:c r="Q122" s="118"/>
      <x:c r="R122" s="118"/>
      <x:c r="S122" s="118"/>
      <x:c r="T122" s="118"/>
      <x:c r="U122" s="118"/>
      <x:c r="V122" s="118"/>
      <x:c r="W122" s="118"/>
      <x:c r="X122" s="118"/>
      <x:c r="Y122" s="118"/>
      <x:c r="Z122" s="118"/>
      <x:c r="AA122" s="118"/>
      <x:c r="AB122" s="118"/>
      <x:c r="AC122" s="118"/>
      <x:c r="AD122" s="118"/>
      <x:c r="AE122" s="118"/>
      <x:c r="AF122" s="118"/>
      <x:c r="AG122" s="118"/>
      <x:c r="AH122" s="118"/>
      <x:c r="AI122" s="118"/>
      <x:c r="AJ122" s="118"/>
      <x:c r="AK122" s="118"/>
      <x:c r="AL122" s="118"/>
      <x:c r="AM122" s="118"/>
      <x:c r="AN122" s="118"/>
      <x:c r="AO122" s="118"/>
      <x:c r="AP122" s="115"/>
      <x:c r="AQ122" s="49" t="str">
        <x:f>IF(A122="","",COUNT(BI122:INDEX(BI122:CR122,1,'Настройки'!$B$3)))</x:f>
      </x:c>
      <x:c r="AR122" s="49" t="str">
        <x:f>IF(A122="","",SUM(BI122:INDEX(BI122:CR122,1,'Настройки'!$B$3)))</x:f>
      </x:c>
      <x:c r="AS122" s="58" t="str">
        <x:f>IF(A122="","",IF('Настройки'!$B$4="Стоимость потребления",AR122*D122,IF('Настройки'!$B$4="Количество",AR122,E122)))</x:f>
      </x:c>
      <x:c r="AT122" s="61" t="str">
        <x:f>IF(OR(A122="",AS122&lt;0,SUM($AS$2:$AS$1001)&lt;=0),"",AS122/SUM($AS$2:$AS$1001))</x:f>
      </x:c>
      <x:c r="AU122" s="61" t="str">
        <x:f>IF(OR(A122="",AS122&lt;0,SUM($AS$2:$AS$1001)&lt;=0),"",SUMIFS($AS$2:$AS$1001,$AS$2:$AS$1001,"&gt;"&amp;AS122)/SUM($AS$2:$AS$1001))</x:f>
      </x:c>
      <x:c r="AV122" s="61" t="str">
        <x:f>IF(OR(A122="",AS122&lt;0,SUM($AS$2:$AS$1001)&lt;=0),"",SUMIFS($AS$2:$AS$1001,$AS$2:$AS$1001,"&gt;="&amp;AS122)/SUM($AS$2:$AS$1001))</x:f>
      </x:c>
      <x:c r="AW122" s="49" t="str">
        <x:f>IF(A122="","",IF(SUM($AS$2:$AS$1001)&lt;=0,"Не определён",IF(AS122&lt;0,"Исключение",IF(AU122&lt;'Настройки'!$B$5,"A",IF(AU122&lt;'Настройки'!$B$6,"B","C")))))</x:f>
      </x:c>
      <x:c r="AX122" s="58" t="str">
        <x:f>IF(A122="","",IF(AQ122=0,"",AVERAGE(BI122:INDEX(BI122:CR122,1,'Настройки'!$B$3))))</x:f>
      </x:c>
      <x:c r="AY122" s="58" t="str">
        <x:f>IF(OR(A122="",AQ122=0),"",STDEVP(BI122:INDEX(BI122:CR122,1,'Настройки'!$B$3)))</x:f>
      </x:c>
      <x:c r="AZ122" s="61" t="str">
        <x:f>IF(OR(A122="",AQ122&lt;'Настройки'!$B$12,AX122&lt;=0,AND('Настройки'!$B$10="Блокировать",COUNTIF(F122:INDEX(F122:AO122,1,'Настройки'!$B$3),"&lt;0")&gt;0)),"",AY122/ABS(AX122))</x:f>
      </x:c>
      <x:c r="BA122" s="49" t="str">
        <x:f>IF(A122="","",IF(AND('Настройки'!$B$10="Блокировать",COUNTIF(F122:INDEX(F122:AO122,1,'Настройки'!$B$3),"&lt;0")&gt;0),"Не определён",IF(AQ122&lt;'Настройки'!$B$12,"Не определён",IF(AX122=0,"Нет спроса",IF(AX122&lt;0,"Не определён",IF(AZ122&lt;='Настройки'!$B$7,"X",IF(AZ122&lt;='Настройки'!$B$8,"Y","Z")))))))</x:f>
      </x:c>
      <x:c r="BB122" s="49" t="str">
        <x:f>IF(OR(A122="",LEN(AW122)&lt;&gt;1,LEN(BA122)&lt;&gt;1),"",AW122&amp;BA122)</x:f>
      </x:c>
      <x:c r="BC122" s="61" t="str">
        <x:f>IF(OR(A122="",AQ122=0),"",(COUNT(BI122:INDEX(BI122:CR122,1,'Настройки'!$B$3))-COUNT(CS122:INDEX(CS122:EB122,1,'Настройки'!$B$3)))/AQ122)</x:f>
      </x:c>
      <x:c r="BD122" s="64" t="str">
        <x:f>IF(OR(A122="",COUNT(CS122:INDEX(CS122:EB122,1,'Настройки'!$B$3))=0),"",AQ122/COUNT(CS122:INDEX(CS122:EB122,1,'Настройки'!$B$3)))</x:f>
      </x:c>
      <x:c r="BE122" s="64" t="str">
        <x:f>IF(OR(A122="",COUNT(CS122:INDEX(CS122:EB122,1,'Настройки'!$B$3))=0),"",IF(AVERAGE(CS122:INDEX(CS122:EB122,1,'Настройки'!$B$3))=0,"",(STDEVP(CS122:INDEX(CS122:EB122,1,'Настройки'!$B$3))/ABS(AVERAGE(CS122:INDEX(CS122:EB122,1,'Настройки'!$B$3))))^2))</x:f>
      </x:c>
      <x:c r="BF122" s="49" t="str">
        <x:f>IF(A122="","",IF(AQ122&lt;3,"Недостаточно",IF(AQ122&lt;6,"Предварительный","Обычный")))</x:f>
      </x:c>
      <x:c r="BG122" s="49" t="str">
        <x:f>IF(A122="","",IF(COUNTIF(F122:INDEX(F122:AO122,1,'Настройки'!$B$3),"&lt;0")&gt;0,IF('Настройки'!$B$10="Блокировать","Отрицательный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"),"")&amp;IF(AQ122&lt;3,"Недостаточно истории. ",IF(AQ122&lt;6,"Предварительная классификация. ",""))&amp;IF(AX122=0,"Нет спроса за горизонт. ","")&amp;IF(AZ122&gt;'Настройки'!$B$11,"Экстремальная вариативность. ",""))</x:f>
      </x:c>
      <x:c r="BH122" s="49" t="str">
        <x:f>IF(A122="","",IFERROR(VLOOKUP(BB122,'Настройки'!$D$3:$E$11,2,FALSE),"Сначала проверьте исходные данные и историю спроса.")&amp;" Уточните срок поставки, MOQ и критичность.")</x:f>
      </x:c>
      <x:c r="BI122" s="50" t="str">
        <x:f>IF(1&gt;'Настройки'!$B$3,"",IF(ISBLANK(F122),IF('Настройки'!$B$9="Нулевой спрос",0,""),IF(F122&lt;0,IF('Настройки'!$B$10="Исключить","",IF('Настройки'!$B$10="Абсолютные значения",ABS(F122),F122)),F122)))</x:f>
      </x:c>
      <x:c r="BJ122" s="50" t="str">
        <x:f>IF(2&gt;'Настройки'!$B$3,"",IF(ISBLANK(G122),IF('Настройки'!$B$9="Нулевой спрос",0,""),IF(G122&lt;0,IF('Настройки'!$B$10="Исключить","",IF('Настройки'!$B$10="Абсолютные значения",ABS(G122),G122)),G122)))</x:f>
      </x:c>
      <x:c r="BK122" s="50" t="str">
        <x:f>IF(3&gt;'Настройки'!$B$3,"",IF(ISBLANK(H122),IF('Настройки'!$B$9="Нулевой спрос",0,""),IF(H122&lt;0,IF('Настройки'!$B$10="Исключить","",IF('Настройки'!$B$10="Абсолютные значения",ABS(H122),H122)),H122)))</x:f>
      </x:c>
      <x:c r="BL122" s="50" t="str">
        <x:f>IF(4&gt;'Настройки'!$B$3,"",IF(ISBLANK(I122),IF('Настройки'!$B$9="Нулевой спрос",0,""),IF(I122&lt;0,IF('Настройки'!$B$10="Исключить","",IF('Настройки'!$B$10="Абсолютные значения",ABS(I122),I122)),I122)))</x:f>
      </x:c>
      <x:c r="BM122" s="50" t="str">
        <x:f>IF(5&gt;'Настройки'!$B$3,"",IF(ISBLANK(J122),IF('Настройки'!$B$9="Нулевой спрос",0,""),IF(J122&lt;0,IF('Настройки'!$B$10="Исключить","",IF('Настройки'!$B$10="Абсолютные значения",ABS(J122),J122)),J122)))</x:f>
      </x:c>
      <x:c r="BN122" s="50" t="str">
        <x:f>IF(6&gt;'Настройки'!$B$3,"",IF(ISBLANK(K122),IF('Настройки'!$B$9="Нулевой спрос",0,""),IF(K122&lt;0,IF('Настройки'!$B$10="Исключить","",IF('Настройки'!$B$10="Абсолютные значения",ABS(K122),K122)),K122)))</x:f>
      </x:c>
      <x:c r="BO122" s="50" t="str">
        <x:f>IF(7&gt;'Настройки'!$B$3,"",IF(ISBLANK(L122),IF('Настройки'!$B$9="Нулевой спрос",0,""),IF(L122&lt;0,IF('Настройки'!$B$10="Исключить","",IF('Настройки'!$B$10="Абсолютные значения",ABS(L122),L122)),L122)))</x:f>
      </x:c>
      <x:c r="BP122" s="50" t="str">
        <x:f>IF(8&gt;'Настройки'!$B$3,"",IF(ISBLANK(M122),IF('Настройки'!$B$9="Нулевой спрос",0,""),IF(M122&lt;0,IF('Настройки'!$B$10="Исключить","",IF('Настройки'!$B$10="Абсолютные значения",ABS(M122),M122)),M122)))</x:f>
      </x:c>
      <x:c r="BQ122" s="50" t="str">
        <x:f>IF(9&gt;'Настройки'!$B$3,"",IF(ISBLANK(N122),IF('Настройки'!$B$9="Нулевой спрос",0,""),IF(N122&lt;0,IF('Настройки'!$B$10="Исключить","",IF('Настройки'!$B$10="Абсолютные значения",ABS(N122),N122)),N122)))</x:f>
      </x:c>
      <x:c r="BR122" s="50" t="str">
        <x:f>IF(10&gt;'Настройки'!$B$3,"",IF(ISBLANK(O122),IF('Настройки'!$B$9="Нулевой спрос",0,""),IF(O122&lt;0,IF('Настройки'!$B$10="Исключить","",IF('Настройки'!$B$10="Абсолютные значения",ABS(O122),O122)),O122)))</x:f>
      </x:c>
      <x:c r="BS122" s="50" t="str">
        <x:f>IF(11&gt;'Настройки'!$B$3,"",IF(ISBLANK(P122),IF('Настройки'!$B$9="Нулевой спрос",0,""),IF(P122&lt;0,IF('Настройки'!$B$10="Исключить","",IF('Настройки'!$B$10="Абсолютные значения",ABS(P122),P122)),P122)))</x:f>
      </x:c>
      <x:c r="BT122" s="50" t="str">
        <x:f>IF(12&gt;'Настройки'!$B$3,"",IF(ISBLANK(Q122),IF('Настройки'!$B$9="Нулевой спрос",0,""),IF(Q122&lt;0,IF('Настройки'!$B$10="Исключить","",IF('Настройки'!$B$10="Абсолютные значения",ABS(Q122),Q122)),Q122)))</x:f>
      </x:c>
      <x:c r="BU122" s="50" t="str">
        <x:f>IF(13&gt;'Настройки'!$B$3,"",IF(ISBLANK(R122),IF('Настройки'!$B$9="Нулевой спрос",0,""),IF(R122&lt;0,IF('Настройки'!$B$10="Исключить","",IF('Настройки'!$B$10="Абсолютные значения",ABS(R122),R122)),R122)))</x:f>
      </x:c>
      <x:c r="BV122" s="50" t="str">
        <x:f>IF(14&gt;'Настройки'!$B$3,"",IF(ISBLANK(S122),IF('Настройки'!$B$9="Нулевой спрос",0,""),IF(S122&lt;0,IF('Настройки'!$B$10="Исключить","",IF('Настройки'!$B$10="Абсолютные значения",ABS(S122),S122)),S122)))</x:f>
      </x:c>
      <x:c r="BW122" s="50" t="str">
        <x:f>IF(15&gt;'Настройки'!$B$3,"",IF(ISBLANK(T122),IF('Настройки'!$B$9="Нулевой спрос",0,""),IF(T122&lt;0,IF('Настройки'!$B$10="Исключить","",IF('Настройки'!$B$10="Абсолютные значения",ABS(T122),T122)),T122)))</x:f>
      </x:c>
      <x:c r="BX122" s="50" t="str">
        <x:f>IF(16&gt;'Настройки'!$B$3,"",IF(ISBLANK(U122),IF('Настройки'!$B$9="Нулевой спрос",0,""),IF(U122&lt;0,IF('Настройки'!$B$10="Исключить","",IF('Настройки'!$B$10="Абсолютные значения",ABS(U122),U122)),U122)))</x:f>
      </x:c>
      <x:c r="BY122" s="50" t="str">
        <x:f>IF(17&gt;'Настройки'!$B$3,"",IF(ISBLANK(V122),IF('Настройки'!$B$9="Нулевой спрос",0,""),IF(V122&lt;0,IF('Настройки'!$B$10="Исключить","",IF('Настройки'!$B$10="Абсолютные значения",ABS(V122),V122)),V122)))</x:f>
      </x:c>
      <x:c r="BZ122" s="50" t="str">
        <x:f>IF(18&gt;'Настройки'!$B$3,"",IF(ISBLANK(W122),IF('Настройки'!$B$9="Нулевой спрос",0,""),IF(W122&lt;0,IF('Настройки'!$B$10="Исключить","",IF('Настройки'!$B$10="Абсолютные значения",ABS(W122),W122)),W122)))</x:f>
      </x:c>
      <x:c r="CA122" s="50" t="str">
        <x:f>IF(19&gt;'Настройки'!$B$3,"",IF(ISBLANK(X122),IF('Настройки'!$B$9="Нулевой спрос",0,""),IF(X122&lt;0,IF('Настройки'!$B$10="Исключить","",IF('Настройки'!$B$10="Абсолютные значения",ABS(X122),X122)),X122)))</x:f>
      </x:c>
      <x:c r="CB122" s="50" t="str">
        <x:f>IF(20&gt;'Настройки'!$B$3,"",IF(ISBLANK(Y122),IF('Настройки'!$B$9="Нулевой спрос",0,""),IF(Y122&lt;0,IF('Настройки'!$B$10="Исключить","",IF('Настройки'!$B$10="Абсолютные значения",ABS(Y122),Y122)),Y122)))</x:f>
      </x:c>
      <x:c r="CC122" s="50" t="str">
        <x:f>IF(21&gt;'Настройки'!$B$3,"",IF(ISBLANK(Z122),IF('Настройки'!$B$9="Нулевой спрос",0,""),IF(Z122&lt;0,IF('Настройки'!$B$10="Исключить","",IF('Настройки'!$B$10="Абсолютные значения",ABS(Z122),Z122)),Z122)))</x:f>
      </x:c>
      <x:c r="CD122" s="50" t="str">
        <x:f>IF(22&gt;'Настройки'!$B$3,"",IF(ISBLANK(AA122),IF('Настройки'!$B$9="Нулевой спрос",0,""),IF(AA122&lt;0,IF('Настройки'!$B$10="Исключить","",IF('Настройки'!$B$10="Абсолютные значения",ABS(AA122),AA122)),AA122)))</x:f>
      </x:c>
      <x:c r="CE122" s="50" t="str">
        <x:f>IF(23&gt;'Настройки'!$B$3,"",IF(ISBLANK(AB122),IF('Настройки'!$B$9="Нулевой спрос",0,""),IF(AB122&lt;0,IF('Настройки'!$B$10="Исключить","",IF('Настройки'!$B$10="Абсолютные значения",ABS(AB122),AB122)),AB122)))</x:f>
      </x:c>
      <x:c r="CF122" s="50" t="str">
        <x:f>IF(24&gt;'Настройки'!$B$3,"",IF(ISBLANK(AC122),IF('Настройки'!$B$9="Нулевой спрос",0,""),IF(AC122&lt;0,IF('Настройки'!$B$10="Исключить","",IF('Настройки'!$B$10="Абсолютные значения",ABS(AC122),AC122)),AC122)))</x:f>
      </x:c>
      <x:c r="CG122" s="50" t="str">
        <x:f>IF(25&gt;'Настройки'!$B$3,"",IF(ISBLANK(AD122),IF('Настройки'!$B$9="Нулевой спрос",0,""),IF(AD122&lt;0,IF('Настройки'!$B$10="Исключить","",IF('Настройки'!$B$10="Абсолютные значения",ABS(AD122),AD122)),AD122)))</x:f>
      </x:c>
      <x:c r="CH122" s="50" t="str">
        <x:f>IF(26&gt;'Настройки'!$B$3,"",IF(ISBLANK(AE122),IF('Настройки'!$B$9="Нулевой спрос",0,""),IF(AE122&lt;0,IF('Настройки'!$B$10="Исключить","",IF('Настройки'!$B$10="Абсолютные значения",ABS(AE122),AE122)),AE122)))</x:f>
      </x:c>
      <x:c r="CI122" s="50" t="str">
        <x:f>IF(27&gt;'Настройки'!$B$3,"",IF(ISBLANK(AF122),IF('Настройки'!$B$9="Нулевой спрос",0,""),IF(AF122&lt;0,IF('Настройки'!$B$10="Исключить","",IF('Настройки'!$B$10="Абсолютные значения",ABS(AF122),AF122)),AF122)))</x:f>
      </x:c>
      <x:c r="CJ122" s="50" t="str">
        <x:f>IF(28&gt;'Настройки'!$B$3,"",IF(ISBLANK(AG122),IF('Настройки'!$B$9="Нулевой спрос",0,""),IF(AG122&lt;0,IF('Настройки'!$B$10="Исключить","",IF('Настройки'!$B$10="Абсолютные значения",ABS(AG122),AG122)),AG122)))</x:f>
      </x:c>
      <x:c r="CK122" s="50" t="str">
        <x:f>IF(29&gt;'Настройки'!$B$3,"",IF(ISBLANK(AH122),IF('Настройки'!$B$9="Нулевой спрос",0,""),IF(AH122&lt;0,IF('Настройки'!$B$10="Исключить","",IF('Настройки'!$B$10="Абсолютные значения",ABS(AH122),AH122)),AH122)))</x:f>
      </x:c>
      <x:c r="CL122" s="50" t="str">
        <x:f>IF(30&gt;'Настройки'!$B$3,"",IF(ISBLANK(AI122),IF('Настройки'!$B$9="Нулевой спрос",0,""),IF(AI122&lt;0,IF('Настройки'!$B$10="Исключить","",IF('Настройки'!$B$10="Абсолютные значения",ABS(AI122),AI122)),AI122)))</x:f>
      </x:c>
      <x:c r="CM122" s="50" t="str">
        <x:f>IF(31&gt;'Настройки'!$B$3,"",IF(ISBLANK(AJ122),IF('Настройки'!$B$9="Нулевой спрос",0,""),IF(AJ122&lt;0,IF('Настройки'!$B$10="Исключить","",IF('Настройки'!$B$10="Абсолютные значения",ABS(AJ122),AJ122)),AJ122)))</x:f>
      </x:c>
      <x:c r="CN122" s="50" t="str">
        <x:f>IF(32&gt;'Настройки'!$B$3,"",IF(ISBLANK(AK122),IF('Настройки'!$B$9="Нулевой спрос",0,""),IF(AK122&lt;0,IF('Настройки'!$B$10="Исключить","",IF('Настройки'!$B$10="Абсолютные значения",ABS(AK122),AK122)),AK122)))</x:f>
      </x:c>
      <x:c r="CO122" s="50" t="str">
        <x:f>IF(33&gt;'Настройки'!$B$3,"",IF(ISBLANK(AL122),IF('Настройки'!$B$9="Нулевой спрос",0,""),IF(AL122&lt;0,IF('Настройки'!$B$10="Исключить","",IF('Настройки'!$B$10="Абсолютные значения",ABS(AL122),AL122)),AL122)))</x:f>
      </x:c>
      <x:c r="CP122" s="50" t="str">
        <x:f>IF(34&gt;'Настройки'!$B$3,"",IF(ISBLANK(AM122),IF('Настройки'!$B$9="Нулевой спрос",0,""),IF(AM122&lt;0,IF('Настройки'!$B$10="Исключить","",IF('Настройки'!$B$10="Абсолютные значения",ABS(AM122),AM122)),AM122)))</x:f>
      </x:c>
      <x:c r="CQ122" s="50" t="str">
        <x:f>IF(35&gt;'Настройки'!$B$3,"",IF(ISBLANK(AN122),IF('Настройки'!$B$9="Нулевой спрос",0,""),IF(AN122&lt;0,IF('Настройки'!$B$10="Исключить","",IF('Настройки'!$B$10="Абсолютные значения",ABS(AN122),AN122)),AN122)))</x:f>
      </x:c>
      <x:c r="CR122" s="50" t="str">
        <x:f>IF(36&gt;'Настройки'!$B$3,"",IF(ISBLANK(AO122),IF('Настройки'!$B$9="Нулевой спрос",0,""),IF(AO122&lt;0,IF('Настройки'!$B$10="Исключить","",IF('Настройки'!$B$10="Абсолютные значения",ABS(AO122),AO122)),AO122)))</x:f>
      </x:c>
      <x:c r="CS122" s="50" t="str">
        <x:f>IF(OR(1&gt;'Настройки'!$B$3,ISBLANK(BI122),BI122=0),"",BI122)</x:f>
      </x:c>
      <x:c r="CT122" s="50" t="str">
        <x:f>IF(OR(2&gt;'Настройки'!$B$3,ISBLANK(BJ122),BJ122=0),"",BJ122)</x:f>
      </x:c>
      <x:c r="CU122" s="50" t="str">
        <x:f>IF(OR(3&gt;'Настройки'!$B$3,ISBLANK(BK122),BK122=0),"",BK122)</x:f>
      </x:c>
      <x:c r="CV122" s="50" t="str">
        <x:f>IF(OR(4&gt;'Настройки'!$B$3,ISBLANK(BL122),BL122=0),"",BL122)</x:f>
      </x:c>
      <x:c r="CW122" s="50" t="str">
        <x:f>IF(OR(5&gt;'Настройки'!$B$3,ISBLANK(BM122),BM122=0),"",BM122)</x:f>
      </x:c>
      <x:c r="CX122" s="50" t="str">
        <x:f>IF(OR(6&gt;'Настройки'!$B$3,ISBLANK(BN122),BN122=0),"",BN122)</x:f>
      </x:c>
      <x:c r="CY122" s="50" t="str">
        <x:f>IF(OR(7&gt;'Настройки'!$B$3,ISBLANK(BO122),BO122=0),"",BO122)</x:f>
      </x:c>
      <x:c r="CZ122" s="50" t="str">
        <x:f>IF(OR(8&gt;'Настройки'!$B$3,ISBLANK(BP122),BP122=0),"",BP122)</x:f>
      </x:c>
      <x:c r="DA122" s="50" t="str">
        <x:f>IF(OR(9&gt;'Настройки'!$B$3,ISBLANK(BQ122),BQ122=0),"",BQ122)</x:f>
      </x:c>
      <x:c r="DB122" s="50" t="str">
        <x:f>IF(OR(10&gt;'Настройки'!$B$3,ISBLANK(BR122),BR122=0),"",BR122)</x:f>
      </x:c>
      <x:c r="DC122" s="50" t="str">
        <x:f>IF(OR(11&gt;'Настройки'!$B$3,ISBLANK(BS122),BS122=0),"",BS122)</x:f>
      </x:c>
      <x:c r="DD122" s="50" t="str">
        <x:f>IF(OR(12&gt;'Настройки'!$B$3,ISBLANK(BT122),BT122=0),"",BT122)</x:f>
      </x:c>
      <x:c r="DE122" s="50" t="str">
        <x:f>IF(OR(13&gt;'Настройки'!$B$3,ISBLANK(BU122),BU122=0),"",BU122)</x:f>
      </x:c>
      <x:c r="DF122" s="50" t="str">
        <x:f>IF(OR(14&gt;'Настройки'!$B$3,ISBLANK(BV122),BV122=0),"",BV122)</x:f>
      </x:c>
      <x:c r="DG122" s="50" t="str">
        <x:f>IF(OR(15&gt;'Настройки'!$B$3,ISBLANK(BW122),BW122=0),"",BW122)</x:f>
      </x:c>
      <x:c r="DH122" s="50" t="str">
        <x:f>IF(OR(16&gt;'Настройки'!$B$3,ISBLANK(BX122),BX122=0),"",BX122)</x:f>
      </x:c>
      <x:c r="DI122" s="50" t="str">
        <x:f>IF(OR(17&gt;'Настройки'!$B$3,ISBLANK(BY122),BY122=0),"",BY122)</x:f>
      </x:c>
      <x:c r="DJ122" s="50" t="str">
        <x:f>IF(OR(18&gt;'Настройки'!$B$3,ISBLANK(BZ122),BZ122=0),"",BZ122)</x:f>
      </x:c>
      <x:c r="DK122" s="50" t="str">
        <x:f>IF(OR(19&gt;'Настройки'!$B$3,ISBLANK(CA122),CA122=0),"",CA122)</x:f>
      </x:c>
      <x:c r="DL122" s="50" t="str">
        <x:f>IF(OR(20&gt;'Настройки'!$B$3,ISBLANK(CB122),CB122=0),"",CB122)</x:f>
      </x:c>
      <x:c r="DM122" s="50" t="str">
        <x:f>IF(OR(21&gt;'Настройки'!$B$3,ISBLANK(CC122),CC122=0),"",CC122)</x:f>
      </x:c>
      <x:c r="DN122" s="50" t="str">
        <x:f>IF(OR(22&gt;'Настройки'!$B$3,ISBLANK(CD122),CD122=0),"",CD122)</x:f>
      </x:c>
      <x:c r="DO122" s="50" t="str">
        <x:f>IF(OR(23&gt;'Настройки'!$B$3,ISBLANK(CE122),CE122=0),"",CE122)</x:f>
      </x:c>
      <x:c r="DP122" s="50" t="str">
        <x:f>IF(OR(24&gt;'Настройки'!$B$3,ISBLANK(CF122),CF122=0),"",CF122)</x:f>
      </x:c>
      <x:c r="DQ122" s="50" t="str">
        <x:f>IF(OR(25&gt;'Настройки'!$B$3,ISBLANK(CG122),CG122=0),"",CG122)</x:f>
      </x:c>
      <x:c r="DR122" s="50" t="str">
        <x:f>IF(OR(26&gt;'Настройки'!$B$3,ISBLANK(CH122),CH122=0),"",CH122)</x:f>
      </x:c>
      <x:c r="DS122" s="50" t="str">
        <x:f>IF(OR(27&gt;'Настройки'!$B$3,ISBLANK(CI122),CI122=0),"",CI122)</x:f>
      </x:c>
      <x:c r="DT122" s="50" t="str">
        <x:f>IF(OR(28&gt;'Настройки'!$B$3,ISBLANK(CJ122),CJ122=0),"",CJ122)</x:f>
      </x:c>
      <x:c r="DU122" s="50" t="str">
        <x:f>IF(OR(29&gt;'Настройки'!$B$3,ISBLANK(CK122),CK122=0),"",CK122)</x:f>
      </x:c>
      <x:c r="DV122" s="50" t="str">
        <x:f>IF(OR(30&gt;'Настройки'!$B$3,ISBLANK(CL122),CL122=0),"",CL122)</x:f>
      </x:c>
      <x:c r="DW122" s="50" t="str">
        <x:f>IF(OR(31&gt;'Настройки'!$B$3,ISBLANK(CM122),CM122=0),"",CM122)</x:f>
      </x:c>
      <x:c r="DX122" s="50" t="str">
        <x:f>IF(OR(32&gt;'Настройки'!$B$3,ISBLANK(CN122),CN122=0),"",CN122)</x:f>
      </x:c>
      <x:c r="DY122" s="50" t="str">
        <x:f>IF(OR(33&gt;'Настройки'!$B$3,ISBLANK(CO122),CO122=0),"",CO122)</x:f>
      </x:c>
      <x:c r="DZ122" s="50" t="str">
        <x:f>IF(OR(34&gt;'Настройки'!$B$3,ISBLANK(CP122),CP122=0),"",CP122)</x:f>
      </x:c>
      <x:c r="EA122" s="50" t="str">
        <x:f>IF(OR(35&gt;'Настройки'!$B$3,ISBLANK(CQ122),CQ122=0),"",CQ122)</x:f>
      </x:c>
      <x:c r="EB122" s="50" t="str">
        <x:f>IF(OR(36&gt;'Настройки'!$B$3,ISBLANK(CR122),CR122=0),"",CR122)</x:f>
      </x:c>
      <x:c r="EC122" s="50" t="str">
        <x:f>IF(A122="","",IF(OR(BB122="AZ",BB122="BZ"),10000+ROW(),IF(AZ122&gt;'Настройки'!$B$11,20000+ROW(),IF(BF122&lt;&gt;"Обычный",30000+ROW(),IF(AX122&lt;=0,40000+ROW(),"")))))</x:f>
      </x:c>
      <x:c r="ED122" s="50" t="str">
        <x:f>IF(EC122="","",COUNTIFS($EC$2:$EC$1001,"&gt;0",$EC$2:$EC$1001,"&lt;"&amp;EC122)+1)</x:f>
      </x:c>
    </x:row>
    <x:row r="123">
      <x:c r="A123" s="115"/>
      <x:c r="B123" s="115"/>
      <x:c r="C123" s="115"/>
      <x:c r="D123" s="118"/>
      <x:c r="E123" s="118"/>
      <x:c r="F123" s="118"/>
      <x:c r="G123" s="118"/>
      <x:c r="H123" s="118"/>
      <x:c r="I123" s="118"/>
      <x:c r="J123" s="118"/>
      <x:c r="K123" s="118"/>
      <x:c r="L123" s="118"/>
      <x:c r="M123" s="118"/>
      <x:c r="N123" s="118"/>
      <x:c r="O123" s="118"/>
      <x:c r="P123" s="118"/>
      <x:c r="Q123" s="118"/>
      <x:c r="R123" s="118"/>
      <x:c r="S123" s="118"/>
      <x:c r="T123" s="118"/>
      <x:c r="U123" s="118"/>
      <x:c r="V123" s="118"/>
      <x:c r="W123" s="118"/>
      <x:c r="X123" s="118"/>
      <x:c r="Y123" s="118"/>
      <x:c r="Z123" s="118"/>
      <x:c r="AA123" s="118"/>
      <x:c r="AB123" s="118"/>
      <x:c r="AC123" s="118"/>
      <x:c r="AD123" s="118"/>
      <x:c r="AE123" s="118"/>
      <x:c r="AF123" s="118"/>
      <x:c r="AG123" s="118"/>
      <x:c r="AH123" s="118"/>
      <x:c r="AI123" s="118"/>
      <x:c r="AJ123" s="118"/>
      <x:c r="AK123" s="118"/>
      <x:c r="AL123" s="118"/>
      <x:c r="AM123" s="118"/>
      <x:c r="AN123" s="118"/>
      <x:c r="AO123" s="118"/>
      <x:c r="AP123" s="115"/>
      <x:c r="AQ123" s="49" t="str">
        <x:f>IF(A123="","",COUNT(BI123:INDEX(BI123:CR123,1,'Настройки'!$B$3)))</x:f>
      </x:c>
      <x:c r="AR123" s="49" t="str">
        <x:f>IF(A123="","",SUM(BI123:INDEX(BI123:CR123,1,'Настройки'!$B$3)))</x:f>
      </x:c>
      <x:c r="AS123" s="58" t="str">
        <x:f>IF(A123="","",IF('Настройки'!$B$4="Стоимость потребления",AR123*D123,IF('Настройки'!$B$4="Количество",AR123,E123)))</x:f>
      </x:c>
      <x:c r="AT123" s="61" t="str">
        <x:f>IF(OR(A123="",AS123&lt;0,SUM($AS$2:$AS$1001)&lt;=0),"",AS123/SUM($AS$2:$AS$1001))</x:f>
      </x:c>
      <x:c r="AU123" s="61" t="str">
        <x:f>IF(OR(A123="",AS123&lt;0,SUM($AS$2:$AS$1001)&lt;=0),"",SUMIFS($AS$2:$AS$1001,$AS$2:$AS$1001,"&gt;"&amp;AS123)/SUM($AS$2:$AS$1001))</x:f>
      </x:c>
      <x:c r="AV123" s="61" t="str">
        <x:f>IF(OR(A123="",AS123&lt;0,SUM($AS$2:$AS$1001)&lt;=0),"",SUMIFS($AS$2:$AS$1001,$AS$2:$AS$1001,"&gt;="&amp;AS123)/SUM($AS$2:$AS$1001))</x:f>
      </x:c>
      <x:c r="AW123" s="49" t="str">
        <x:f>IF(A123="","",IF(SUM($AS$2:$AS$1001)&lt;=0,"Не определён",IF(AS123&lt;0,"Исключение",IF(AU123&lt;'Настройки'!$B$5,"A",IF(AU123&lt;'Настройки'!$B$6,"B","C")))))</x:f>
      </x:c>
      <x:c r="AX123" s="58" t="str">
        <x:f>IF(A123="","",IF(AQ123=0,"",AVERAGE(BI123:INDEX(BI123:CR123,1,'Настройки'!$B$3))))</x:f>
      </x:c>
      <x:c r="AY123" s="58" t="str">
        <x:f>IF(OR(A123="",AQ123=0),"",STDEVP(BI123:INDEX(BI123:CR123,1,'Настройки'!$B$3)))</x:f>
      </x:c>
      <x:c r="AZ123" s="61" t="str">
        <x:f>IF(OR(A123="",AQ123&lt;'Настройки'!$B$12,AX123&lt;=0,AND('Настройки'!$B$10="Блокировать",COUNTIF(F123:INDEX(F123:AO123,1,'Настройки'!$B$3),"&lt;0")&gt;0)),"",AY123/ABS(AX123))</x:f>
      </x:c>
      <x:c r="BA123" s="49" t="str">
        <x:f>IF(A123="","",IF(AND('Настройки'!$B$10="Блокировать",COUNTIF(F123:INDEX(F123:AO123,1,'Настройки'!$B$3),"&lt;0")&gt;0),"Не определён",IF(AQ123&lt;'Настройки'!$B$12,"Не определён",IF(AX123=0,"Нет спроса",IF(AX123&lt;0,"Не определён",IF(AZ123&lt;='Настройки'!$B$7,"X",IF(AZ123&lt;='Настройки'!$B$8,"Y","Z")))))))</x:f>
      </x:c>
      <x:c r="BB123" s="49" t="str">
        <x:f>IF(OR(A123="",LEN(AW123)&lt;&gt;1,LEN(BA123)&lt;&gt;1),"",AW123&amp;BA123)</x:f>
      </x:c>
      <x:c r="BC123" s="61" t="str">
        <x:f>IF(OR(A123="",AQ123=0),"",(COUNT(BI123:INDEX(BI123:CR123,1,'Настройки'!$B$3))-COUNT(CS123:INDEX(CS123:EB123,1,'Настройки'!$B$3)))/AQ123)</x:f>
      </x:c>
      <x:c r="BD123" s="64" t="str">
        <x:f>IF(OR(A123="",COUNT(CS123:INDEX(CS123:EB123,1,'Настройки'!$B$3))=0),"",AQ123/COUNT(CS123:INDEX(CS123:EB123,1,'Настройки'!$B$3)))</x:f>
      </x:c>
      <x:c r="BE123" s="64" t="str">
        <x:f>IF(OR(A123="",COUNT(CS123:INDEX(CS123:EB123,1,'Настройки'!$B$3))=0),"",IF(AVERAGE(CS123:INDEX(CS123:EB123,1,'Настройки'!$B$3))=0,"",(STDEVP(CS123:INDEX(CS123:EB123,1,'Настройки'!$B$3))/ABS(AVERAGE(CS123:INDEX(CS123:EB123,1,'Настройки'!$B$3))))^2))</x:f>
      </x:c>
      <x:c r="BF123" s="49" t="str">
        <x:f>IF(A123="","",IF(AQ123&lt;3,"Недостаточно",IF(AQ123&lt;6,"Предварительный","Обычный")))</x:f>
      </x:c>
      <x:c r="BG123" s="49" t="str">
        <x:f>IF(A123="","",IF(COUNTIF(F123:INDEX(F123:AO123,1,'Настройки'!$B$3),"&lt;0")&gt;0,IF('Настройки'!$B$10="Блокировать","Отрицательный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"),"")&amp;IF(AQ123&lt;3,"Недостаточно истории. ",IF(AQ123&lt;6,"Предварительная классификация. ",""))&amp;IF(AX123=0,"Нет спроса за горизонт. ","")&amp;IF(AZ123&gt;'Настройки'!$B$11,"Экстремальная вариативность. ",""))</x:f>
      </x:c>
      <x:c r="BH123" s="49" t="str">
        <x:f>IF(A123="","",IFERROR(VLOOKUP(BB123,'Настройки'!$D$3:$E$11,2,FALSE),"Сначала проверьте исходные данные и историю спроса.")&amp;" Уточните срок поставки, MOQ и критичность.")</x:f>
      </x:c>
      <x:c r="BI123" s="50" t="str">
        <x:f>IF(1&gt;'Настройки'!$B$3,"",IF(ISBLANK(F123),IF('Настройки'!$B$9="Нулевой спрос",0,""),IF(F123&lt;0,IF('Настройки'!$B$10="Исключить","",IF('Настройки'!$B$10="Абсолютные значения",ABS(F123),F123)),F123)))</x:f>
      </x:c>
      <x:c r="BJ123" s="50" t="str">
        <x:f>IF(2&gt;'Настройки'!$B$3,"",IF(ISBLANK(G123),IF('Настройки'!$B$9="Нулевой спрос",0,""),IF(G123&lt;0,IF('Настройки'!$B$10="Исключить","",IF('Настройки'!$B$10="Абсолютные значения",ABS(G123),G123)),G123)))</x:f>
      </x:c>
      <x:c r="BK123" s="50" t="str">
        <x:f>IF(3&gt;'Настройки'!$B$3,"",IF(ISBLANK(H123),IF('Настройки'!$B$9="Нулевой спрос",0,""),IF(H123&lt;0,IF('Настройки'!$B$10="Исключить","",IF('Настройки'!$B$10="Абсолютные значения",ABS(H123),H123)),H123)))</x:f>
      </x:c>
      <x:c r="BL123" s="50" t="str">
        <x:f>IF(4&gt;'Настройки'!$B$3,"",IF(ISBLANK(I123),IF('Настройки'!$B$9="Нулевой спрос",0,""),IF(I123&lt;0,IF('Настройки'!$B$10="Исключить","",IF('Настройки'!$B$10="Абсолютные значения",ABS(I123),I123)),I123)))</x:f>
      </x:c>
      <x:c r="BM123" s="50" t="str">
        <x:f>IF(5&gt;'Настройки'!$B$3,"",IF(ISBLANK(J123),IF('Настройки'!$B$9="Нулевой спрос",0,""),IF(J123&lt;0,IF('Настройки'!$B$10="Исключить","",IF('Настройки'!$B$10="Абсолютные значения",ABS(J123),J123)),J123)))</x:f>
      </x:c>
      <x:c r="BN123" s="50" t="str">
        <x:f>IF(6&gt;'Настройки'!$B$3,"",IF(ISBLANK(K123),IF('Настройки'!$B$9="Нулевой спрос",0,""),IF(K123&lt;0,IF('Настройки'!$B$10="Исключить","",IF('Настройки'!$B$10="Абсолютные значения",ABS(K123),K123)),K123)))</x:f>
      </x:c>
      <x:c r="BO123" s="50" t="str">
        <x:f>IF(7&gt;'Настройки'!$B$3,"",IF(ISBLANK(L123),IF('Настройки'!$B$9="Нулевой спрос",0,""),IF(L123&lt;0,IF('Настройки'!$B$10="Исключить","",IF('Настройки'!$B$10="Абсолютные значения",ABS(L123),L123)),L123)))</x:f>
      </x:c>
      <x:c r="BP123" s="50" t="str">
        <x:f>IF(8&gt;'Настройки'!$B$3,"",IF(ISBLANK(M123),IF('Настройки'!$B$9="Нулевой спрос",0,""),IF(M123&lt;0,IF('Настройки'!$B$10="Исключить","",IF('Настройки'!$B$10="Абсолютные значения",ABS(M123),M123)),M123)))</x:f>
      </x:c>
      <x:c r="BQ123" s="50" t="str">
        <x:f>IF(9&gt;'Настройки'!$B$3,"",IF(ISBLANK(N123),IF('Настройки'!$B$9="Нулевой спрос",0,""),IF(N123&lt;0,IF('Настройки'!$B$10="Исключить","",IF('Настройки'!$B$10="Абсолютные значения",ABS(N123),N123)),N123)))</x:f>
      </x:c>
      <x:c r="BR123" s="50" t="str">
        <x:f>IF(10&gt;'Настройки'!$B$3,"",IF(ISBLANK(O123),IF('Настройки'!$B$9="Нулевой спрос",0,""),IF(O123&lt;0,IF('Настройки'!$B$10="Исключить","",IF('Настройки'!$B$10="Абсолютные значения",ABS(O123),O123)),O123)))</x:f>
      </x:c>
      <x:c r="BS123" s="50" t="str">
        <x:f>IF(11&gt;'Настройки'!$B$3,"",IF(ISBLANK(P123),IF('Настройки'!$B$9="Нулевой спрос",0,""),IF(P123&lt;0,IF('Настройки'!$B$10="Исключить","",IF('Настройки'!$B$10="Абсолютные значения",ABS(P123),P123)),P123)))</x:f>
      </x:c>
      <x:c r="BT123" s="50" t="str">
        <x:f>IF(12&gt;'Настройки'!$B$3,"",IF(ISBLANK(Q123),IF('Настройки'!$B$9="Нулевой спрос",0,""),IF(Q123&lt;0,IF('Настройки'!$B$10="Исключить","",IF('Настройки'!$B$10="Абсолютные значения",ABS(Q123),Q123)),Q123)))</x:f>
      </x:c>
      <x:c r="BU123" s="50" t="str">
        <x:f>IF(13&gt;'Настройки'!$B$3,"",IF(ISBLANK(R123),IF('Настройки'!$B$9="Нулевой спрос",0,""),IF(R123&lt;0,IF('Настройки'!$B$10="Исключить","",IF('Настройки'!$B$10="Абсолютные значения",ABS(R123),R123)),R123)))</x:f>
      </x:c>
      <x:c r="BV123" s="50" t="str">
        <x:f>IF(14&gt;'Настройки'!$B$3,"",IF(ISBLANK(S123),IF('Настройки'!$B$9="Нулевой спрос",0,""),IF(S123&lt;0,IF('Настройки'!$B$10="Исключить","",IF('Настройки'!$B$10="Абсолютные значения",ABS(S123),S123)),S123)))</x:f>
      </x:c>
      <x:c r="BW123" s="50" t="str">
        <x:f>IF(15&gt;'Настройки'!$B$3,"",IF(ISBLANK(T123),IF('Настройки'!$B$9="Нулевой спрос",0,""),IF(T123&lt;0,IF('Настройки'!$B$10="Исключить","",IF('Настройки'!$B$10="Абсолютные значения",ABS(T123),T123)),T123)))</x:f>
      </x:c>
      <x:c r="BX123" s="50" t="str">
        <x:f>IF(16&gt;'Настройки'!$B$3,"",IF(ISBLANK(U123),IF('Настройки'!$B$9="Нулевой спрос",0,""),IF(U123&lt;0,IF('Настройки'!$B$10="Исключить","",IF('Настройки'!$B$10="Абсолютные значения",ABS(U123),U123)),U123)))</x:f>
      </x:c>
      <x:c r="BY123" s="50" t="str">
        <x:f>IF(17&gt;'Настройки'!$B$3,"",IF(ISBLANK(V123),IF('Настройки'!$B$9="Нулевой спрос",0,""),IF(V123&lt;0,IF('Настройки'!$B$10="Исключить","",IF('Настройки'!$B$10="Абсолютные значения",ABS(V123),V123)),V123)))</x:f>
      </x:c>
      <x:c r="BZ123" s="50" t="str">
        <x:f>IF(18&gt;'Настройки'!$B$3,"",IF(ISBLANK(W123),IF('Настройки'!$B$9="Нулевой спрос",0,""),IF(W123&lt;0,IF('Настройки'!$B$10="Исключить","",IF('Настройки'!$B$10="Абсолютные значения",ABS(W123),W123)),W123)))</x:f>
      </x:c>
      <x:c r="CA123" s="50" t="str">
        <x:f>IF(19&gt;'Настройки'!$B$3,"",IF(ISBLANK(X123),IF('Настройки'!$B$9="Нулевой спрос",0,""),IF(X123&lt;0,IF('Настройки'!$B$10="Исключить","",IF('Настройки'!$B$10="Абсолютные значения",ABS(X123),X123)),X123)))</x:f>
      </x:c>
      <x:c r="CB123" s="50" t="str">
        <x:f>IF(20&gt;'Настройки'!$B$3,"",IF(ISBLANK(Y123),IF('Настройки'!$B$9="Нулевой спрос",0,""),IF(Y123&lt;0,IF('Настройки'!$B$10="Исключить","",IF('Настройки'!$B$10="Абсолютные значения",ABS(Y123),Y123)),Y123)))</x:f>
      </x:c>
      <x:c r="CC123" s="50" t="str">
        <x:f>IF(21&gt;'Настройки'!$B$3,"",IF(ISBLANK(Z123),IF('Настройки'!$B$9="Нулевой спрос",0,""),IF(Z123&lt;0,IF('Настройки'!$B$10="Исключить","",IF('Настройки'!$B$10="Абсолютные значения",ABS(Z123),Z123)),Z123)))</x:f>
      </x:c>
      <x:c r="CD123" s="50" t="str">
        <x:f>IF(22&gt;'Настройки'!$B$3,"",IF(ISBLANK(AA123),IF('Настройки'!$B$9="Нулевой спрос",0,""),IF(AA123&lt;0,IF('Настройки'!$B$10="Исключить","",IF('Настройки'!$B$10="Абсолютные значения",ABS(AA123),AA123)),AA123)))</x:f>
      </x:c>
      <x:c r="CE123" s="50" t="str">
        <x:f>IF(23&gt;'Настройки'!$B$3,"",IF(ISBLANK(AB123),IF('Настройки'!$B$9="Нулевой спрос",0,""),IF(AB123&lt;0,IF('Настройки'!$B$10="Исключить","",IF('Настройки'!$B$10="Абсолютные значения",ABS(AB123),AB123)),AB123)))</x:f>
      </x:c>
      <x:c r="CF123" s="50" t="str">
        <x:f>IF(24&gt;'Настройки'!$B$3,"",IF(ISBLANK(AC123),IF('Настройки'!$B$9="Нулевой спрос",0,""),IF(AC123&lt;0,IF('Настройки'!$B$10="Исключить","",IF('Настройки'!$B$10="Абсолютные значения",ABS(AC123),AC123)),AC123)))</x:f>
      </x:c>
      <x:c r="CG123" s="50" t="str">
        <x:f>IF(25&gt;'Настройки'!$B$3,"",IF(ISBLANK(AD123),IF('Настройки'!$B$9="Нулевой спрос",0,""),IF(AD123&lt;0,IF('Настройки'!$B$10="Исключить","",IF('Настройки'!$B$10="Абсолютные значения",ABS(AD123),AD123)),AD123)))</x:f>
      </x:c>
      <x:c r="CH123" s="50" t="str">
        <x:f>IF(26&gt;'Настройки'!$B$3,"",IF(ISBLANK(AE123),IF('Настройки'!$B$9="Нулевой спрос",0,""),IF(AE123&lt;0,IF('Настройки'!$B$10="Исключить","",IF('Настройки'!$B$10="Абсолютные значения",ABS(AE123),AE123)),AE123)))</x:f>
      </x:c>
      <x:c r="CI123" s="50" t="str">
        <x:f>IF(27&gt;'Настройки'!$B$3,"",IF(ISBLANK(AF123),IF('Настройки'!$B$9="Нулевой спрос",0,""),IF(AF123&lt;0,IF('Настройки'!$B$10="Исключить","",IF('Настройки'!$B$10="Абсолютные значения",ABS(AF123),AF123)),AF123)))</x:f>
      </x:c>
      <x:c r="CJ123" s="50" t="str">
        <x:f>IF(28&gt;'Настройки'!$B$3,"",IF(ISBLANK(AG123),IF('Настройки'!$B$9="Нулевой спрос",0,""),IF(AG123&lt;0,IF('Настройки'!$B$10="Исключить","",IF('Настройки'!$B$10="Абсолютные значения",ABS(AG123),AG123)),AG123)))</x:f>
      </x:c>
      <x:c r="CK123" s="50" t="str">
        <x:f>IF(29&gt;'Настройки'!$B$3,"",IF(ISBLANK(AH123),IF('Настройки'!$B$9="Нулевой спрос",0,""),IF(AH123&lt;0,IF('Настройки'!$B$10="Исключить","",IF('Настройки'!$B$10="Абсолютные значения",ABS(AH123),AH123)),AH123)))</x:f>
      </x:c>
      <x:c r="CL123" s="50" t="str">
        <x:f>IF(30&gt;'Настройки'!$B$3,"",IF(ISBLANK(AI123),IF('Настройки'!$B$9="Нулевой спрос",0,""),IF(AI123&lt;0,IF('Настройки'!$B$10="Исключить","",IF('Настройки'!$B$10="Абсолютные значения",ABS(AI123),AI123)),AI123)))</x:f>
      </x:c>
      <x:c r="CM123" s="50" t="str">
        <x:f>IF(31&gt;'Настройки'!$B$3,"",IF(ISBLANK(AJ123),IF('Настройки'!$B$9="Нулевой спрос",0,""),IF(AJ123&lt;0,IF('Настройки'!$B$10="Исключить","",IF('Настройки'!$B$10="Абсолютные значения",ABS(AJ123),AJ123)),AJ123)))</x:f>
      </x:c>
      <x:c r="CN123" s="50" t="str">
        <x:f>IF(32&gt;'Настройки'!$B$3,"",IF(ISBLANK(AK123),IF('Настройки'!$B$9="Нулевой спрос",0,""),IF(AK123&lt;0,IF('Настройки'!$B$10="Исключить","",IF('Настройки'!$B$10="Абсолютные значения",ABS(AK123),AK123)),AK123)))</x:f>
      </x:c>
      <x:c r="CO123" s="50" t="str">
        <x:f>IF(33&gt;'Настройки'!$B$3,"",IF(ISBLANK(AL123),IF('Настройки'!$B$9="Нулевой спрос",0,""),IF(AL123&lt;0,IF('Настройки'!$B$10="Исключить","",IF('Настройки'!$B$10="Абсолютные значения",ABS(AL123),AL123)),AL123)))</x:f>
      </x:c>
      <x:c r="CP123" s="50" t="str">
        <x:f>IF(34&gt;'Настройки'!$B$3,"",IF(ISBLANK(AM123),IF('Настройки'!$B$9="Нулевой спрос",0,""),IF(AM123&lt;0,IF('Настройки'!$B$10="Исключить","",IF('Настройки'!$B$10="Абсолютные значения",ABS(AM123),AM123)),AM123)))</x:f>
      </x:c>
      <x:c r="CQ123" s="50" t="str">
        <x:f>IF(35&gt;'Настройки'!$B$3,"",IF(ISBLANK(AN123),IF('Настройки'!$B$9="Нулевой спрос",0,""),IF(AN123&lt;0,IF('Настройки'!$B$10="Исключить","",IF('Настройки'!$B$10="Абсолютные значения",ABS(AN123),AN123)),AN123)))</x:f>
      </x:c>
      <x:c r="CR123" s="50" t="str">
        <x:f>IF(36&gt;'Настройки'!$B$3,"",IF(ISBLANK(AO123),IF('Настройки'!$B$9="Нулевой спрос",0,""),IF(AO123&lt;0,IF('Настройки'!$B$10="Исключить","",IF('Настройки'!$B$10="Абсолютные значения",ABS(AO123),AO123)),AO123)))</x:f>
      </x:c>
      <x:c r="CS123" s="50" t="str">
        <x:f>IF(OR(1&gt;'Настройки'!$B$3,ISBLANK(BI123),BI123=0),"",BI123)</x:f>
      </x:c>
      <x:c r="CT123" s="50" t="str">
        <x:f>IF(OR(2&gt;'Настройки'!$B$3,ISBLANK(BJ123),BJ123=0),"",BJ123)</x:f>
      </x:c>
      <x:c r="CU123" s="50" t="str">
        <x:f>IF(OR(3&gt;'Настройки'!$B$3,ISBLANK(BK123),BK123=0),"",BK123)</x:f>
      </x:c>
      <x:c r="CV123" s="50" t="str">
        <x:f>IF(OR(4&gt;'Настройки'!$B$3,ISBLANK(BL123),BL123=0),"",BL123)</x:f>
      </x:c>
      <x:c r="CW123" s="50" t="str">
        <x:f>IF(OR(5&gt;'Настройки'!$B$3,ISBLANK(BM123),BM123=0),"",BM123)</x:f>
      </x:c>
      <x:c r="CX123" s="50" t="str">
        <x:f>IF(OR(6&gt;'Настройки'!$B$3,ISBLANK(BN123),BN123=0),"",BN123)</x:f>
      </x:c>
      <x:c r="CY123" s="50" t="str">
        <x:f>IF(OR(7&gt;'Настройки'!$B$3,ISBLANK(BO123),BO123=0),"",BO123)</x:f>
      </x:c>
      <x:c r="CZ123" s="50" t="str">
        <x:f>IF(OR(8&gt;'Настройки'!$B$3,ISBLANK(BP123),BP123=0),"",BP123)</x:f>
      </x:c>
      <x:c r="DA123" s="50" t="str">
        <x:f>IF(OR(9&gt;'Настройки'!$B$3,ISBLANK(BQ123),BQ123=0),"",BQ123)</x:f>
      </x:c>
      <x:c r="DB123" s="50" t="str">
        <x:f>IF(OR(10&gt;'Настройки'!$B$3,ISBLANK(BR123),BR123=0),"",BR123)</x:f>
      </x:c>
      <x:c r="DC123" s="50" t="str">
        <x:f>IF(OR(11&gt;'Настройки'!$B$3,ISBLANK(BS123),BS123=0),"",BS123)</x:f>
      </x:c>
      <x:c r="DD123" s="50" t="str">
        <x:f>IF(OR(12&gt;'Настройки'!$B$3,ISBLANK(BT123),BT123=0),"",BT123)</x:f>
      </x:c>
      <x:c r="DE123" s="50" t="str">
        <x:f>IF(OR(13&gt;'Настройки'!$B$3,ISBLANK(BU123),BU123=0),"",BU123)</x:f>
      </x:c>
      <x:c r="DF123" s="50" t="str">
        <x:f>IF(OR(14&gt;'Настройки'!$B$3,ISBLANK(BV123),BV123=0),"",BV123)</x:f>
      </x:c>
      <x:c r="DG123" s="50" t="str">
        <x:f>IF(OR(15&gt;'Настройки'!$B$3,ISBLANK(BW123),BW123=0),"",BW123)</x:f>
      </x:c>
      <x:c r="DH123" s="50" t="str">
        <x:f>IF(OR(16&gt;'Настройки'!$B$3,ISBLANK(BX123),BX123=0),"",BX123)</x:f>
      </x:c>
      <x:c r="DI123" s="50" t="str">
        <x:f>IF(OR(17&gt;'Настройки'!$B$3,ISBLANK(BY123),BY123=0),"",BY123)</x:f>
      </x:c>
      <x:c r="DJ123" s="50" t="str">
        <x:f>IF(OR(18&gt;'Настройки'!$B$3,ISBLANK(BZ123),BZ123=0),"",BZ123)</x:f>
      </x:c>
      <x:c r="DK123" s="50" t="str">
        <x:f>IF(OR(19&gt;'Настройки'!$B$3,ISBLANK(CA123),CA123=0),"",CA123)</x:f>
      </x:c>
      <x:c r="DL123" s="50" t="str">
        <x:f>IF(OR(20&gt;'Настройки'!$B$3,ISBLANK(CB123),CB123=0),"",CB123)</x:f>
      </x:c>
      <x:c r="DM123" s="50" t="str">
        <x:f>IF(OR(21&gt;'Настройки'!$B$3,ISBLANK(CC123),CC123=0),"",CC123)</x:f>
      </x:c>
      <x:c r="DN123" s="50" t="str">
        <x:f>IF(OR(22&gt;'Настройки'!$B$3,ISBLANK(CD123),CD123=0),"",CD123)</x:f>
      </x:c>
      <x:c r="DO123" s="50" t="str">
        <x:f>IF(OR(23&gt;'Настройки'!$B$3,ISBLANK(CE123),CE123=0),"",CE123)</x:f>
      </x:c>
      <x:c r="DP123" s="50" t="str">
        <x:f>IF(OR(24&gt;'Настройки'!$B$3,ISBLANK(CF123),CF123=0),"",CF123)</x:f>
      </x:c>
      <x:c r="DQ123" s="50" t="str">
        <x:f>IF(OR(25&gt;'Настройки'!$B$3,ISBLANK(CG123),CG123=0),"",CG123)</x:f>
      </x:c>
      <x:c r="DR123" s="50" t="str">
        <x:f>IF(OR(26&gt;'Настройки'!$B$3,ISBLANK(CH123),CH123=0),"",CH123)</x:f>
      </x:c>
      <x:c r="DS123" s="50" t="str">
        <x:f>IF(OR(27&gt;'Настройки'!$B$3,ISBLANK(CI123),CI123=0),"",CI123)</x:f>
      </x:c>
      <x:c r="DT123" s="50" t="str">
        <x:f>IF(OR(28&gt;'Настройки'!$B$3,ISBLANK(CJ123),CJ123=0),"",CJ123)</x:f>
      </x:c>
      <x:c r="DU123" s="50" t="str">
        <x:f>IF(OR(29&gt;'Настройки'!$B$3,ISBLANK(CK123),CK123=0),"",CK123)</x:f>
      </x:c>
      <x:c r="DV123" s="50" t="str">
        <x:f>IF(OR(30&gt;'Настройки'!$B$3,ISBLANK(CL123),CL123=0),"",CL123)</x:f>
      </x:c>
      <x:c r="DW123" s="50" t="str">
        <x:f>IF(OR(31&gt;'Настройки'!$B$3,ISBLANK(CM123),CM123=0),"",CM123)</x:f>
      </x:c>
      <x:c r="DX123" s="50" t="str">
        <x:f>IF(OR(32&gt;'Настройки'!$B$3,ISBLANK(CN123),CN123=0),"",CN123)</x:f>
      </x:c>
      <x:c r="DY123" s="50" t="str">
        <x:f>IF(OR(33&gt;'Настройки'!$B$3,ISBLANK(CO123),CO123=0),"",CO123)</x:f>
      </x:c>
      <x:c r="DZ123" s="50" t="str">
        <x:f>IF(OR(34&gt;'Настройки'!$B$3,ISBLANK(CP123),CP123=0),"",CP123)</x:f>
      </x:c>
      <x:c r="EA123" s="50" t="str">
        <x:f>IF(OR(35&gt;'Настройки'!$B$3,ISBLANK(CQ123),CQ123=0),"",CQ123)</x:f>
      </x:c>
      <x:c r="EB123" s="50" t="str">
        <x:f>IF(OR(36&gt;'Настройки'!$B$3,ISBLANK(CR123),CR123=0),"",CR123)</x:f>
      </x:c>
      <x:c r="EC123" s="50" t="str">
        <x:f>IF(A123="","",IF(OR(BB123="AZ",BB123="BZ"),10000+ROW(),IF(AZ123&gt;'Настройки'!$B$11,20000+ROW(),IF(BF123&lt;&gt;"Обычный",30000+ROW(),IF(AX123&lt;=0,40000+ROW(),"")))))</x:f>
      </x:c>
      <x:c r="ED123" s="50" t="str">
        <x:f>IF(EC123="","",COUNTIFS($EC$2:$EC$1001,"&gt;0",$EC$2:$EC$1001,"&lt;"&amp;EC123)+1)</x:f>
      </x:c>
    </x:row>
    <x:row r="124">
      <x:c r="A124" s="115"/>
      <x:c r="B124" s="115"/>
      <x:c r="C124" s="115"/>
      <x:c r="D124" s="118"/>
      <x:c r="E124" s="118"/>
      <x:c r="F124" s="118"/>
      <x:c r="G124" s="118"/>
      <x:c r="H124" s="118"/>
      <x:c r="I124" s="118"/>
      <x:c r="J124" s="118"/>
      <x:c r="K124" s="118"/>
      <x:c r="L124" s="118"/>
      <x:c r="M124" s="118"/>
      <x:c r="N124" s="118"/>
      <x:c r="O124" s="118"/>
      <x:c r="P124" s="118"/>
      <x:c r="Q124" s="118"/>
      <x:c r="R124" s="118"/>
      <x:c r="S124" s="118"/>
      <x:c r="T124" s="118"/>
      <x:c r="U124" s="118"/>
      <x:c r="V124" s="118"/>
      <x:c r="W124" s="118"/>
      <x:c r="X124" s="118"/>
      <x:c r="Y124" s="118"/>
      <x:c r="Z124" s="118"/>
      <x:c r="AA124" s="118"/>
      <x:c r="AB124" s="118"/>
      <x:c r="AC124" s="118"/>
      <x:c r="AD124" s="118"/>
      <x:c r="AE124" s="118"/>
      <x:c r="AF124" s="118"/>
      <x:c r="AG124" s="118"/>
      <x:c r="AH124" s="118"/>
      <x:c r="AI124" s="118"/>
      <x:c r="AJ124" s="118"/>
      <x:c r="AK124" s="118"/>
      <x:c r="AL124" s="118"/>
      <x:c r="AM124" s="118"/>
      <x:c r="AN124" s="118"/>
      <x:c r="AO124" s="118"/>
      <x:c r="AP124" s="115"/>
      <x:c r="AQ124" s="49" t="str">
        <x:f>IF(A124="","",COUNT(BI124:INDEX(BI124:CR124,1,'Настройки'!$B$3)))</x:f>
      </x:c>
      <x:c r="AR124" s="49" t="str">
        <x:f>IF(A124="","",SUM(BI124:INDEX(BI124:CR124,1,'Настройки'!$B$3)))</x:f>
      </x:c>
      <x:c r="AS124" s="58" t="str">
        <x:f>IF(A124="","",IF('Настройки'!$B$4="Стоимость потребления",AR124*D124,IF('Настройки'!$B$4="Количество",AR124,E124)))</x:f>
      </x:c>
      <x:c r="AT124" s="61" t="str">
        <x:f>IF(OR(A124="",AS124&lt;0,SUM($AS$2:$AS$1001)&lt;=0),"",AS124/SUM($AS$2:$AS$1001))</x:f>
      </x:c>
      <x:c r="AU124" s="61" t="str">
        <x:f>IF(OR(A124="",AS124&lt;0,SUM($AS$2:$AS$1001)&lt;=0),"",SUMIFS($AS$2:$AS$1001,$AS$2:$AS$1001,"&gt;"&amp;AS124)/SUM($AS$2:$AS$1001))</x:f>
      </x:c>
      <x:c r="AV124" s="61" t="str">
        <x:f>IF(OR(A124="",AS124&lt;0,SUM($AS$2:$AS$1001)&lt;=0),"",SUMIFS($AS$2:$AS$1001,$AS$2:$AS$1001,"&gt;="&amp;AS124)/SUM($AS$2:$AS$1001))</x:f>
      </x:c>
      <x:c r="AW124" s="49" t="str">
        <x:f>IF(A124="","",IF(SUM($AS$2:$AS$1001)&lt;=0,"Не определён",IF(AS124&lt;0,"Исключение",IF(AU124&lt;'Настройки'!$B$5,"A",IF(AU124&lt;'Настройки'!$B$6,"B","C")))))</x:f>
      </x:c>
      <x:c r="AX124" s="58" t="str">
        <x:f>IF(A124="","",IF(AQ124=0,"",AVERAGE(BI124:INDEX(BI124:CR124,1,'Настройки'!$B$3))))</x:f>
      </x:c>
      <x:c r="AY124" s="58" t="str">
        <x:f>IF(OR(A124="",AQ124=0),"",STDEVP(BI124:INDEX(BI124:CR124,1,'Настройки'!$B$3)))</x:f>
      </x:c>
      <x:c r="AZ124" s="61" t="str">
        <x:f>IF(OR(A124="",AQ124&lt;'Настройки'!$B$12,AX124&lt;=0,AND('Настройки'!$B$10="Блокировать",COUNTIF(F124:INDEX(F124:AO124,1,'Настройки'!$B$3),"&lt;0")&gt;0)),"",AY124/ABS(AX124))</x:f>
      </x:c>
      <x:c r="BA124" s="49" t="str">
        <x:f>IF(A124="","",IF(AND('Настройки'!$B$10="Блокировать",COUNTIF(F124:INDEX(F124:AO124,1,'Настройки'!$B$3),"&lt;0")&gt;0),"Не определён",IF(AQ124&lt;'Настройки'!$B$12,"Не определён",IF(AX124=0,"Нет спроса",IF(AX124&lt;0,"Не определён",IF(AZ124&lt;='Настройки'!$B$7,"X",IF(AZ124&lt;='Настройки'!$B$8,"Y","Z")))))))</x:f>
      </x:c>
      <x:c r="BB124" s="49" t="str">
        <x:f>IF(OR(A124="",LEN(AW124)&lt;&gt;1,LEN(BA124)&lt;&gt;1),"",AW124&amp;BA124)</x:f>
      </x:c>
      <x:c r="BC124" s="61" t="str">
        <x:f>IF(OR(A124="",AQ124=0),"",(COUNT(BI124:INDEX(BI124:CR124,1,'Настройки'!$B$3))-COUNT(CS124:INDEX(CS124:EB124,1,'Настройки'!$B$3)))/AQ124)</x:f>
      </x:c>
      <x:c r="BD124" s="64" t="str">
        <x:f>IF(OR(A124="",COUNT(CS124:INDEX(CS124:EB124,1,'Настройки'!$B$3))=0),"",AQ124/COUNT(CS124:INDEX(CS124:EB124,1,'Настройки'!$B$3)))</x:f>
      </x:c>
      <x:c r="BE124" s="64" t="str">
        <x:f>IF(OR(A124="",COUNT(CS124:INDEX(CS124:EB124,1,'Настройки'!$B$3))=0),"",IF(AVERAGE(CS124:INDEX(CS124:EB124,1,'Настройки'!$B$3))=0,"",(STDEVP(CS124:INDEX(CS124:EB124,1,'Настройки'!$B$3))/ABS(AVERAGE(CS124:INDEX(CS124:EB124,1,'Настройки'!$B$3))))^2))</x:f>
      </x:c>
      <x:c r="BF124" s="49" t="str">
        <x:f>IF(A124="","",IF(AQ124&lt;3,"Недостаточно",IF(AQ124&lt;6,"Предварительный","Обычный")))</x:f>
      </x:c>
      <x:c r="BG124" s="49" t="str">
        <x:f>IF(A124="","",IF(COUNTIF(F124:INDEX(F124:AO124,1,'Настройки'!$B$3),"&lt;0")&gt;0,IF('Настройки'!$B$10="Блокировать","Отрицательный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"),"")&amp;IF(AQ124&lt;3,"Недостаточно истории. ",IF(AQ124&lt;6,"Предварительная классификация. ",""))&amp;IF(AX124=0,"Нет спроса за горизонт. ","")&amp;IF(AZ124&gt;'Настройки'!$B$11,"Экстремальная вариативность. ",""))</x:f>
      </x:c>
      <x:c r="BH124" s="49" t="str">
        <x:f>IF(A124="","",IFERROR(VLOOKUP(BB124,'Настройки'!$D$3:$E$11,2,FALSE),"Сначала проверьте исходные данные и историю спроса.")&amp;" Уточните срок поставки, MOQ и критичность.")</x:f>
      </x:c>
      <x:c r="BI124" s="50" t="str">
        <x:f>IF(1&gt;'Настройки'!$B$3,"",IF(ISBLANK(F124),IF('Настройки'!$B$9="Нулевой спрос",0,""),IF(F124&lt;0,IF('Настройки'!$B$10="Исключить","",IF('Настройки'!$B$10="Абсолютные значения",ABS(F124),F124)),F124)))</x:f>
      </x:c>
      <x:c r="BJ124" s="50" t="str">
        <x:f>IF(2&gt;'Настройки'!$B$3,"",IF(ISBLANK(G124),IF('Настройки'!$B$9="Нулевой спрос",0,""),IF(G124&lt;0,IF('Настройки'!$B$10="Исключить","",IF('Настройки'!$B$10="Абсолютные значения",ABS(G124),G124)),G124)))</x:f>
      </x:c>
      <x:c r="BK124" s="50" t="str">
        <x:f>IF(3&gt;'Настройки'!$B$3,"",IF(ISBLANK(H124),IF('Настройки'!$B$9="Нулевой спрос",0,""),IF(H124&lt;0,IF('Настройки'!$B$10="Исключить","",IF('Настройки'!$B$10="Абсолютные значения",ABS(H124),H124)),H124)))</x:f>
      </x:c>
      <x:c r="BL124" s="50" t="str">
        <x:f>IF(4&gt;'Настройки'!$B$3,"",IF(ISBLANK(I124),IF('Настройки'!$B$9="Нулевой спрос",0,""),IF(I124&lt;0,IF('Настройки'!$B$10="Исключить","",IF('Настройки'!$B$10="Абсолютные значения",ABS(I124),I124)),I124)))</x:f>
      </x:c>
      <x:c r="BM124" s="50" t="str">
        <x:f>IF(5&gt;'Настройки'!$B$3,"",IF(ISBLANK(J124),IF('Настройки'!$B$9="Нулевой спрос",0,""),IF(J124&lt;0,IF('Настройки'!$B$10="Исключить","",IF('Настройки'!$B$10="Абсолютные значения",ABS(J124),J124)),J124)))</x:f>
      </x:c>
      <x:c r="BN124" s="50" t="str">
        <x:f>IF(6&gt;'Настройки'!$B$3,"",IF(ISBLANK(K124),IF('Настройки'!$B$9="Нулевой спрос",0,""),IF(K124&lt;0,IF('Настройки'!$B$10="Исключить","",IF('Настройки'!$B$10="Абсолютные значения",ABS(K124),K124)),K124)))</x:f>
      </x:c>
      <x:c r="BO124" s="50" t="str">
        <x:f>IF(7&gt;'Настройки'!$B$3,"",IF(ISBLANK(L124),IF('Настройки'!$B$9="Нулевой спрос",0,""),IF(L124&lt;0,IF('Настройки'!$B$10="Исключить","",IF('Настройки'!$B$10="Абсолютные значения",ABS(L124),L124)),L124)))</x:f>
      </x:c>
      <x:c r="BP124" s="50" t="str">
        <x:f>IF(8&gt;'Настройки'!$B$3,"",IF(ISBLANK(M124),IF('Настройки'!$B$9="Нулевой спрос",0,""),IF(M124&lt;0,IF('Настройки'!$B$10="Исключить","",IF('Настройки'!$B$10="Абсолютные значения",ABS(M124),M124)),M124)))</x:f>
      </x:c>
      <x:c r="BQ124" s="50" t="str">
        <x:f>IF(9&gt;'Настройки'!$B$3,"",IF(ISBLANK(N124),IF('Настройки'!$B$9="Нулевой спрос",0,""),IF(N124&lt;0,IF('Настройки'!$B$10="Исключить","",IF('Настройки'!$B$10="Абсолютные значения",ABS(N124),N124)),N124)))</x:f>
      </x:c>
      <x:c r="BR124" s="50" t="str">
        <x:f>IF(10&gt;'Настройки'!$B$3,"",IF(ISBLANK(O124),IF('Настройки'!$B$9="Нулевой спрос",0,""),IF(O124&lt;0,IF('Настройки'!$B$10="Исключить","",IF('Настройки'!$B$10="Абсолютные значения",ABS(O124),O124)),O124)))</x:f>
      </x:c>
      <x:c r="BS124" s="50" t="str">
        <x:f>IF(11&gt;'Настройки'!$B$3,"",IF(ISBLANK(P124),IF('Настройки'!$B$9="Нулевой спрос",0,""),IF(P124&lt;0,IF('Настройки'!$B$10="Исключить","",IF('Настройки'!$B$10="Абсолютные значения",ABS(P124),P124)),P124)))</x:f>
      </x:c>
      <x:c r="BT124" s="50" t="str">
        <x:f>IF(12&gt;'Настройки'!$B$3,"",IF(ISBLANK(Q124),IF('Настройки'!$B$9="Нулевой спрос",0,""),IF(Q124&lt;0,IF('Настройки'!$B$10="Исключить","",IF('Настройки'!$B$10="Абсолютные значения",ABS(Q124),Q124)),Q124)))</x:f>
      </x:c>
      <x:c r="BU124" s="50" t="str">
        <x:f>IF(13&gt;'Настройки'!$B$3,"",IF(ISBLANK(R124),IF('Настройки'!$B$9="Нулевой спрос",0,""),IF(R124&lt;0,IF('Настройки'!$B$10="Исключить","",IF('Настройки'!$B$10="Абсолютные значения",ABS(R124),R124)),R124)))</x:f>
      </x:c>
      <x:c r="BV124" s="50" t="str">
        <x:f>IF(14&gt;'Настройки'!$B$3,"",IF(ISBLANK(S124),IF('Настройки'!$B$9="Нулевой спрос",0,""),IF(S124&lt;0,IF('Настройки'!$B$10="Исключить","",IF('Настройки'!$B$10="Абсолютные значения",ABS(S124),S124)),S124)))</x:f>
      </x:c>
      <x:c r="BW124" s="50" t="str">
        <x:f>IF(15&gt;'Настройки'!$B$3,"",IF(ISBLANK(T124),IF('Настройки'!$B$9="Нулевой спрос",0,""),IF(T124&lt;0,IF('Настройки'!$B$10="Исключить","",IF('Настройки'!$B$10="Абсолютные значения",ABS(T124),T124)),T124)))</x:f>
      </x:c>
      <x:c r="BX124" s="50" t="str">
        <x:f>IF(16&gt;'Настройки'!$B$3,"",IF(ISBLANK(U124),IF('Настройки'!$B$9="Нулевой спрос",0,""),IF(U124&lt;0,IF('Настройки'!$B$10="Исключить","",IF('Настройки'!$B$10="Абсолютные значения",ABS(U124),U124)),U124)))</x:f>
      </x:c>
      <x:c r="BY124" s="50" t="str">
        <x:f>IF(17&gt;'Настройки'!$B$3,"",IF(ISBLANK(V124),IF('Настройки'!$B$9="Нулевой спрос",0,""),IF(V124&lt;0,IF('Настройки'!$B$10="Исключить","",IF('Настройки'!$B$10="Абсолютные значения",ABS(V124),V124)),V124)))</x:f>
      </x:c>
      <x:c r="BZ124" s="50" t="str">
        <x:f>IF(18&gt;'Настройки'!$B$3,"",IF(ISBLANK(W124),IF('Настройки'!$B$9="Нулевой спрос",0,""),IF(W124&lt;0,IF('Настройки'!$B$10="Исключить","",IF('Настройки'!$B$10="Абсолютные значения",ABS(W124),W124)),W124)))</x:f>
      </x:c>
      <x:c r="CA124" s="50" t="str">
        <x:f>IF(19&gt;'Настройки'!$B$3,"",IF(ISBLANK(X124),IF('Настройки'!$B$9="Нулевой спрос",0,""),IF(X124&lt;0,IF('Настройки'!$B$10="Исключить","",IF('Настройки'!$B$10="Абсолютные значения",ABS(X124),X124)),X124)))</x:f>
      </x:c>
      <x:c r="CB124" s="50" t="str">
        <x:f>IF(20&gt;'Настройки'!$B$3,"",IF(ISBLANK(Y124),IF('Настройки'!$B$9="Нулевой спрос",0,""),IF(Y124&lt;0,IF('Настройки'!$B$10="Исключить","",IF('Настройки'!$B$10="Абсолютные значения",ABS(Y124),Y124)),Y124)))</x:f>
      </x:c>
      <x:c r="CC124" s="50" t="str">
        <x:f>IF(21&gt;'Настройки'!$B$3,"",IF(ISBLANK(Z124),IF('Настройки'!$B$9="Нулевой спрос",0,""),IF(Z124&lt;0,IF('Настройки'!$B$10="Исключить","",IF('Настройки'!$B$10="Абсолютные значения",ABS(Z124),Z124)),Z124)))</x:f>
      </x:c>
      <x:c r="CD124" s="50" t="str">
        <x:f>IF(22&gt;'Настройки'!$B$3,"",IF(ISBLANK(AA124),IF('Настройки'!$B$9="Нулевой спрос",0,""),IF(AA124&lt;0,IF('Настройки'!$B$10="Исключить","",IF('Настройки'!$B$10="Абсолютные значения",ABS(AA124),AA124)),AA124)))</x:f>
      </x:c>
      <x:c r="CE124" s="50" t="str">
        <x:f>IF(23&gt;'Настройки'!$B$3,"",IF(ISBLANK(AB124),IF('Настройки'!$B$9="Нулевой спрос",0,""),IF(AB124&lt;0,IF('Настройки'!$B$10="Исключить","",IF('Настройки'!$B$10="Абсолютные значения",ABS(AB124),AB124)),AB124)))</x:f>
      </x:c>
      <x:c r="CF124" s="50" t="str">
        <x:f>IF(24&gt;'Настройки'!$B$3,"",IF(ISBLANK(AC124),IF('Настройки'!$B$9="Нулевой спрос",0,""),IF(AC124&lt;0,IF('Настройки'!$B$10="Исключить","",IF('Настройки'!$B$10="Абсолютные значения",ABS(AC124),AC124)),AC124)))</x:f>
      </x:c>
      <x:c r="CG124" s="50" t="str">
        <x:f>IF(25&gt;'Настройки'!$B$3,"",IF(ISBLANK(AD124),IF('Настройки'!$B$9="Нулевой спрос",0,""),IF(AD124&lt;0,IF('Настройки'!$B$10="Исключить","",IF('Настройки'!$B$10="Абсолютные значения",ABS(AD124),AD124)),AD124)))</x:f>
      </x:c>
      <x:c r="CH124" s="50" t="str">
        <x:f>IF(26&gt;'Настройки'!$B$3,"",IF(ISBLANK(AE124),IF('Настройки'!$B$9="Нулевой спрос",0,""),IF(AE124&lt;0,IF('Настройки'!$B$10="Исключить","",IF('Настройки'!$B$10="Абсолютные значения",ABS(AE124),AE124)),AE124)))</x:f>
      </x:c>
      <x:c r="CI124" s="50" t="str">
        <x:f>IF(27&gt;'Настройки'!$B$3,"",IF(ISBLANK(AF124),IF('Настройки'!$B$9="Нулевой спрос",0,""),IF(AF124&lt;0,IF('Настройки'!$B$10="Исключить","",IF('Настройки'!$B$10="Абсолютные значения",ABS(AF124),AF124)),AF124)))</x:f>
      </x:c>
      <x:c r="CJ124" s="50" t="str">
        <x:f>IF(28&gt;'Настройки'!$B$3,"",IF(ISBLANK(AG124),IF('Настройки'!$B$9="Нулевой спрос",0,""),IF(AG124&lt;0,IF('Настройки'!$B$10="Исключить","",IF('Настройки'!$B$10="Абсолютные значения",ABS(AG124),AG124)),AG124)))</x:f>
      </x:c>
      <x:c r="CK124" s="50" t="str">
        <x:f>IF(29&gt;'Настройки'!$B$3,"",IF(ISBLANK(AH124),IF('Настройки'!$B$9="Нулевой спрос",0,""),IF(AH124&lt;0,IF('Настройки'!$B$10="Исключить","",IF('Настройки'!$B$10="Абсолютные значения",ABS(AH124),AH124)),AH124)))</x:f>
      </x:c>
      <x:c r="CL124" s="50" t="str">
        <x:f>IF(30&gt;'Настройки'!$B$3,"",IF(ISBLANK(AI124),IF('Настройки'!$B$9="Нулевой спрос",0,""),IF(AI124&lt;0,IF('Настройки'!$B$10="Исключить","",IF('Настройки'!$B$10="Абсолютные значения",ABS(AI124),AI124)),AI124)))</x:f>
      </x:c>
      <x:c r="CM124" s="50" t="str">
        <x:f>IF(31&gt;'Настройки'!$B$3,"",IF(ISBLANK(AJ124),IF('Настройки'!$B$9="Нулевой спрос",0,""),IF(AJ124&lt;0,IF('Настройки'!$B$10="Исключить","",IF('Настройки'!$B$10="Абсолютные значения",ABS(AJ124),AJ124)),AJ124)))</x:f>
      </x:c>
      <x:c r="CN124" s="50" t="str">
        <x:f>IF(32&gt;'Настройки'!$B$3,"",IF(ISBLANK(AK124),IF('Настройки'!$B$9="Нулевой спрос",0,""),IF(AK124&lt;0,IF('Настройки'!$B$10="Исключить","",IF('Настройки'!$B$10="Абсолютные значения",ABS(AK124),AK124)),AK124)))</x:f>
      </x:c>
      <x:c r="CO124" s="50" t="str">
        <x:f>IF(33&gt;'Настройки'!$B$3,"",IF(ISBLANK(AL124),IF('Настройки'!$B$9="Нулевой спрос",0,""),IF(AL124&lt;0,IF('Настройки'!$B$10="Исключить","",IF('Настройки'!$B$10="Абсолютные значения",ABS(AL124),AL124)),AL124)))</x:f>
      </x:c>
      <x:c r="CP124" s="50" t="str">
        <x:f>IF(34&gt;'Настройки'!$B$3,"",IF(ISBLANK(AM124),IF('Настройки'!$B$9="Нулевой спрос",0,""),IF(AM124&lt;0,IF('Настройки'!$B$10="Исключить","",IF('Настройки'!$B$10="Абсолютные значения",ABS(AM124),AM124)),AM124)))</x:f>
      </x:c>
      <x:c r="CQ124" s="50" t="str">
        <x:f>IF(35&gt;'Настройки'!$B$3,"",IF(ISBLANK(AN124),IF('Настройки'!$B$9="Нулевой спрос",0,""),IF(AN124&lt;0,IF('Настройки'!$B$10="Исключить","",IF('Настройки'!$B$10="Абсолютные значения",ABS(AN124),AN124)),AN124)))</x:f>
      </x:c>
      <x:c r="CR124" s="50" t="str">
        <x:f>IF(36&gt;'Настройки'!$B$3,"",IF(ISBLANK(AO124),IF('Настройки'!$B$9="Нулевой спрос",0,""),IF(AO124&lt;0,IF('Настройки'!$B$10="Исключить","",IF('Настройки'!$B$10="Абсолютные значения",ABS(AO124),AO124)),AO124)))</x:f>
      </x:c>
      <x:c r="CS124" s="50" t="str">
        <x:f>IF(OR(1&gt;'Настройки'!$B$3,ISBLANK(BI124),BI124=0),"",BI124)</x:f>
      </x:c>
      <x:c r="CT124" s="50" t="str">
        <x:f>IF(OR(2&gt;'Настройки'!$B$3,ISBLANK(BJ124),BJ124=0),"",BJ124)</x:f>
      </x:c>
      <x:c r="CU124" s="50" t="str">
        <x:f>IF(OR(3&gt;'Настройки'!$B$3,ISBLANK(BK124),BK124=0),"",BK124)</x:f>
      </x:c>
      <x:c r="CV124" s="50" t="str">
        <x:f>IF(OR(4&gt;'Настройки'!$B$3,ISBLANK(BL124),BL124=0),"",BL124)</x:f>
      </x:c>
      <x:c r="CW124" s="50" t="str">
        <x:f>IF(OR(5&gt;'Настройки'!$B$3,ISBLANK(BM124),BM124=0),"",BM124)</x:f>
      </x:c>
      <x:c r="CX124" s="50" t="str">
        <x:f>IF(OR(6&gt;'Настройки'!$B$3,ISBLANK(BN124),BN124=0),"",BN124)</x:f>
      </x:c>
      <x:c r="CY124" s="50" t="str">
        <x:f>IF(OR(7&gt;'Настройки'!$B$3,ISBLANK(BO124),BO124=0),"",BO124)</x:f>
      </x:c>
      <x:c r="CZ124" s="50" t="str">
        <x:f>IF(OR(8&gt;'Настройки'!$B$3,ISBLANK(BP124),BP124=0),"",BP124)</x:f>
      </x:c>
      <x:c r="DA124" s="50" t="str">
        <x:f>IF(OR(9&gt;'Настройки'!$B$3,ISBLANK(BQ124),BQ124=0),"",BQ124)</x:f>
      </x:c>
      <x:c r="DB124" s="50" t="str">
        <x:f>IF(OR(10&gt;'Настройки'!$B$3,ISBLANK(BR124),BR124=0),"",BR124)</x:f>
      </x:c>
      <x:c r="DC124" s="50" t="str">
        <x:f>IF(OR(11&gt;'Настройки'!$B$3,ISBLANK(BS124),BS124=0),"",BS124)</x:f>
      </x:c>
      <x:c r="DD124" s="50" t="str">
        <x:f>IF(OR(12&gt;'Настройки'!$B$3,ISBLANK(BT124),BT124=0),"",BT124)</x:f>
      </x:c>
      <x:c r="DE124" s="50" t="str">
        <x:f>IF(OR(13&gt;'Настройки'!$B$3,ISBLANK(BU124),BU124=0),"",BU124)</x:f>
      </x:c>
      <x:c r="DF124" s="50" t="str">
        <x:f>IF(OR(14&gt;'Настройки'!$B$3,ISBLANK(BV124),BV124=0),"",BV124)</x:f>
      </x:c>
      <x:c r="DG124" s="50" t="str">
        <x:f>IF(OR(15&gt;'Настройки'!$B$3,ISBLANK(BW124),BW124=0),"",BW124)</x:f>
      </x:c>
      <x:c r="DH124" s="50" t="str">
        <x:f>IF(OR(16&gt;'Настройки'!$B$3,ISBLANK(BX124),BX124=0),"",BX124)</x:f>
      </x:c>
      <x:c r="DI124" s="50" t="str">
        <x:f>IF(OR(17&gt;'Настройки'!$B$3,ISBLANK(BY124),BY124=0),"",BY124)</x:f>
      </x:c>
      <x:c r="DJ124" s="50" t="str">
        <x:f>IF(OR(18&gt;'Настройки'!$B$3,ISBLANK(BZ124),BZ124=0),"",BZ124)</x:f>
      </x:c>
      <x:c r="DK124" s="50" t="str">
        <x:f>IF(OR(19&gt;'Настройки'!$B$3,ISBLANK(CA124),CA124=0),"",CA124)</x:f>
      </x:c>
      <x:c r="DL124" s="50" t="str">
        <x:f>IF(OR(20&gt;'Настройки'!$B$3,ISBLANK(CB124),CB124=0),"",CB124)</x:f>
      </x:c>
      <x:c r="DM124" s="50" t="str">
        <x:f>IF(OR(21&gt;'Настройки'!$B$3,ISBLANK(CC124),CC124=0),"",CC124)</x:f>
      </x:c>
      <x:c r="DN124" s="50" t="str">
        <x:f>IF(OR(22&gt;'Настройки'!$B$3,ISBLANK(CD124),CD124=0),"",CD124)</x:f>
      </x:c>
      <x:c r="DO124" s="50" t="str">
        <x:f>IF(OR(23&gt;'Настройки'!$B$3,ISBLANK(CE124),CE124=0),"",CE124)</x:f>
      </x:c>
      <x:c r="DP124" s="50" t="str">
        <x:f>IF(OR(24&gt;'Настройки'!$B$3,ISBLANK(CF124),CF124=0),"",CF124)</x:f>
      </x:c>
      <x:c r="DQ124" s="50" t="str">
        <x:f>IF(OR(25&gt;'Настройки'!$B$3,ISBLANK(CG124),CG124=0),"",CG124)</x:f>
      </x:c>
      <x:c r="DR124" s="50" t="str">
        <x:f>IF(OR(26&gt;'Настройки'!$B$3,ISBLANK(CH124),CH124=0),"",CH124)</x:f>
      </x:c>
      <x:c r="DS124" s="50" t="str">
        <x:f>IF(OR(27&gt;'Настройки'!$B$3,ISBLANK(CI124),CI124=0),"",CI124)</x:f>
      </x:c>
      <x:c r="DT124" s="50" t="str">
        <x:f>IF(OR(28&gt;'Настройки'!$B$3,ISBLANK(CJ124),CJ124=0),"",CJ124)</x:f>
      </x:c>
      <x:c r="DU124" s="50" t="str">
        <x:f>IF(OR(29&gt;'Настройки'!$B$3,ISBLANK(CK124),CK124=0),"",CK124)</x:f>
      </x:c>
      <x:c r="DV124" s="50" t="str">
        <x:f>IF(OR(30&gt;'Настройки'!$B$3,ISBLANK(CL124),CL124=0),"",CL124)</x:f>
      </x:c>
      <x:c r="DW124" s="50" t="str">
        <x:f>IF(OR(31&gt;'Настройки'!$B$3,ISBLANK(CM124),CM124=0),"",CM124)</x:f>
      </x:c>
      <x:c r="DX124" s="50" t="str">
        <x:f>IF(OR(32&gt;'Настройки'!$B$3,ISBLANK(CN124),CN124=0),"",CN124)</x:f>
      </x:c>
      <x:c r="DY124" s="50" t="str">
        <x:f>IF(OR(33&gt;'Настройки'!$B$3,ISBLANK(CO124),CO124=0),"",CO124)</x:f>
      </x:c>
      <x:c r="DZ124" s="50" t="str">
        <x:f>IF(OR(34&gt;'Настройки'!$B$3,ISBLANK(CP124),CP124=0),"",CP124)</x:f>
      </x:c>
      <x:c r="EA124" s="50" t="str">
        <x:f>IF(OR(35&gt;'Настройки'!$B$3,ISBLANK(CQ124),CQ124=0),"",CQ124)</x:f>
      </x:c>
      <x:c r="EB124" s="50" t="str">
        <x:f>IF(OR(36&gt;'Настройки'!$B$3,ISBLANK(CR124),CR124=0),"",CR124)</x:f>
      </x:c>
      <x:c r="EC124" s="50" t="str">
        <x:f>IF(A124="","",IF(OR(BB124="AZ",BB124="BZ"),10000+ROW(),IF(AZ124&gt;'Настройки'!$B$11,20000+ROW(),IF(BF124&lt;&gt;"Обычный",30000+ROW(),IF(AX124&lt;=0,40000+ROW(),"")))))</x:f>
      </x:c>
      <x:c r="ED124" s="50" t="str">
        <x:f>IF(EC124="","",COUNTIFS($EC$2:$EC$1001,"&gt;0",$EC$2:$EC$1001,"&lt;"&amp;EC124)+1)</x:f>
      </x:c>
    </x:row>
    <x:row r="125">
      <x:c r="A125" s="115"/>
      <x:c r="B125" s="115"/>
      <x:c r="C125" s="115"/>
      <x:c r="D125" s="118"/>
      <x:c r="E125" s="118"/>
      <x:c r="F125" s="118"/>
      <x:c r="G125" s="118"/>
      <x:c r="H125" s="118"/>
      <x:c r="I125" s="118"/>
      <x:c r="J125" s="118"/>
      <x:c r="K125" s="118"/>
      <x:c r="L125" s="118"/>
      <x:c r="M125" s="118"/>
      <x:c r="N125" s="118"/>
      <x:c r="O125" s="118"/>
      <x:c r="P125" s="118"/>
      <x:c r="Q125" s="118"/>
      <x:c r="R125" s="118"/>
      <x:c r="S125" s="118"/>
      <x:c r="T125" s="118"/>
      <x:c r="U125" s="118"/>
      <x:c r="V125" s="118"/>
      <x:c r="W125" s="118"/>
      <x:c r="X125" s="118"/>
      <x:c r="Y125" s="118"/>
      <x:c r="Z125" s="118"/>
      <x:c r="AA125" s="118"/>
      <x:c r="AB125" s="118"/>
      <x:c r="AC125" s="118"/>
      <x:c r="AD125" s="118"/>
      <x:c r="AE125" s="118"/>
      <x:c r="AF125" s="118"/>
      <x:c r="AG125" s="118"/>
      <x:c r="AH125" s="118"/>
      <x:c r="AI125" s="118"/>
      <x:c r="AJ125" s="118"/>
      <x:c r="AK125" s="118"/>
      <x:c r="AL125" s="118"/>
      <x:c r="AM125" s="118"/>
      <x:c r="AN125" s="118"/>
      <x:c r="AO125" s="118"/>
      <x:c r="AP125" s="115"/>
      <x:c r="AQ125" s="49" t="str">
        <x:f>IF(A125="","",COUNT(BI125:INDEX(BI125:CR125,1,'Настройки'!$B$3)))</x:f>
      </x:c>
      <x:c r="AR125" s="49" t="str">
        <x:f>IF(A125="","",SUM(BI125:INDEX(BI125:CR125,1,'Настройки'!$B$3)))</x:f>
      </x:c>
      <x:c r="AS125" s="58" t="str">
        <x:f>IF(A125="","",IF('Настройки'!$B$4="Стоимость потребления",AR125*D125,IF('Настройки'!$B$4="Количество",AR125,E125)))</x:f>
      </x:c>
      <x:c r="AT125" s="61" t="str">
        <x:f>IF(OR(A125="",AS125&lt;0,SUM($AS$2:$AS$1001)&lt;=0),"",AS125/SUM($AS$2:$AS$1001))</x:f>
      </x:c>
      <x:c r="AU125" s="61" t="str">
        <x:f>IF(OR(A125="",AS125&lt;0,SUM($AS$2:$AS$1001)&lt;=0),"",SUMIFS($AS$2:$AS$1001,$AS$2:$AS$1001,"&gt;"&amp;AS125)/SUM($AS$2:$AS$1001))</x:f>
      </x:c>
      <x:c r="AV125" s="61" t="str">
        <x:f>IF(OR(A125="",AS125&lt;0,SUM($AS$2:$AS$1001)&lt;=0),"",SUMIFS($AS$2:$AS$1001,$AS$2:$AS$1001,"&gt;="&amp;AS125)/SUM($AS$2:$AS$1001))</x:f>
      </x:c>
      <x:c r="AW125" s="49" t="str">
        <x:f>IF(A125="","",IF(SUM($AS$2:$AS$1001)&lt;=0,"Не определён",IF(AS125&lt;0,"Исключение",IF(AU125&lt;'Настройки'!$B$5,"A",IF(AU125&lt;'Настройки'!$B$6,"B","C")))))</x:f>
      </x:c>
      <x:c r="AX125" s="58" t="str">
        <x:f>IF(A125="","",IF(AQ125=0,"",AVERAGE(BI125:INDEX(BI125:CR125,1,'Настройки'!$B$3))))</x:f>
      </x:c>
      <x:c r="AY125" s="58" t="str">
        <x:f>IF(OR(A125="",AQ125=0),"",STDEVP(BI125:INDEX(BI125:CR125,1,'Настройки'!$B$3)))</x:f>
      </x:c>
      <x:c r="AZ125" s="61" t="str">
        <x:f>IF(OR(A125="",AQ125&lt;'Настройки'!$B$12,AX125&lt;=0,AND('Настройки'!$B$10="Блокировать",COUNTIF(F125:INDEX(F125:AO125,1,'Настройки'!$B$3),"&lt;0")&gt;0)),"",AY125/ABS(AX125))</x:f>
      </x:c>
      <x:c r="BA125" s="49" t="str">
        <x:f>IF(A125="","",IF(AND('Настройки'!$B$10="Блокировать",COUNTIF(F125:INDEX(F125:AO125,1,'Настройки'!$B$3),"&lt;0")&gt;0),"Не определён",IF(AQ125&lt;'Настройки'!$B$12,"Не определён",IF(AX125=0,"Нет спроса",IF(AX125&lt;0,"Не определён",IF(AZ125&lt;='Настройки'!$B$7,"X",IF(AZ125&lt;='Настройки'!$B$8,"Y","Z")))))))</x:f>
      </x:c>
      <x:c r="BB125" s="49" t="str">
        <x:f>IF(OR(A125="",LEN(AW125)&lt;&gt;1,LEN(BA125)&lt;&gt;1),"",AW125&amp;BA125)</x:f>
      </x:c>
      <x:c r="BC125" s="61" t="str">
        <x:f>IF(OR(A125="",AQ125=0),"",(COUNT(BI125:INDEX(BI125:CR125,1,'Настройки'!$B$3))-COUNT(CS125:INDEX(CS125:EB125,1,'Настройки'!$B$3)))/AQ125)</x:f>
      </x:c>
      <x:c r="BD125" s="64" t="str">
        <x:f>IF(OR(A125="",COUNT(CS125:INDEX(CS125:EB125,1,'Настройки'!$B$3))=0),"",AQ125/COUNT(CS125:INDEX(CS125:EB125,1,'Настройки'!$B$3)))</x:f>
      </x:c>
      <x:c r="BE125" s="64" t="str">
        <x:f>IF(OR(A125="",COUNT(CS125:INDEX(CS125:EB125,1,'Настройки'!$B$3))=0),"",IF(AVERAGE(CS125:INDEX(CS125:EB125,1,'Настройки'!$B$3))=0,"",(STDEVP(CS125:INDEX(CS125:EB125,1,'Настройки'!$B$3))/ABS(AVERAGE(CS125:INDEX(CS125:EB125,1,'Настройки'!$B$3))))^2))</x:f>
      </x:c>
      <x:c r="BF125" s="49" t="str">
        <x:f>IF(A125="","",IF(AQ125&lt;3,"Недостаточно",IF(AQ125&lt;6,"Предварительный","Обычный")))</x:f>
      </x:c>
      <x:c r="BG125" s="49" t="str">
        <x:f>IF(A125="","",IF(COUNTIF(F125:INDEX(F125:AO125,1,'Настройки'!$B$3),"&lt;0")&gt;0,IF('Настройки'!$B$10="Блокировать","Отрицательный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"),"")&amp;IF(AQ125&lt;3,"Недостаточно истории. ",IF(AQ125&lt;6,"Предварительная классификация. ",""))&amp;IF(AX125=0,"Нет спроса за горизонт. ","")&amp;IF(AZ125&gt;'Настройки'!$B$11,"Экстремальная вариативность. ",""))</x:f>
      </x:c>
      <x:c r="BH125" s="49" t="str">
        <x:f>IF(A125="","",IFERROR(VLOOKUP(BB125,'Настройки'!$D$3:$E$11,2,FALSE),"Сначала проверьте исходные данные и историю спроса.")&amp;" Уточните срок поставки, MOQ и критичность.")</x:f>
      </x:c>
      <x:c r="BI125" s="50" t="str">
        <x:f>IF(1&gt;'Настройки'!$B$3,"",IF(ISBLANK(F125),IF('Настройки'!$B$9="Нулевой спрос",0,""),IF(F125&lt;0,IF('Настройки'!$B$10="Исключить","",IF('Настройки'!$B$10="Абсолютные значения",ABS(F125),F125)),F125)))</x:f>
      </x:c>
      <x:c r="BJ125" s="50" t="str">
        <x:f>IF(2&gt;'Настройки'!$B$3,"",IF(ISBLANK(G125),IF('Настройки'!$B$9="Нулевой спрос",0,""),IF(G125&lt;0,IF('Настройки'!$B$10="Исключить","",IF('Настройки'!$B$10="Абсолютные значения",ABS(G125),G125)),G125)))</x:f>
      </x:c>
      <x:c r="BK125" s="50" t="str">
        <x:f>IF(3&gt;'Настройки'!$B$3,"",IF(ISBLANK(H125),IF('Настройки'!$B$9="Нулевой спрос",0,""),IF(H125&lt;0,IF('Настройки'!$B$10="Исключить","",IF('Настройки'!$B$10="Абсолютные значения",ABS(H125),H125)),H125)))</x:f>
      </x:c>
      <x:c r="BL125" s="50" t="str">
        <x:f>IF(4&gt;'Настройки'!$B$3,"",IF(ISBLANK(I125),IF('Настройки'!$B$9="Нулевой спрос",0,""),IF(I125&lt;0,IF('Настройки'!$B$10="Исключить","",IF('Настройки'!$B$10="Абсолютные значения",ABS(I125),I125)),I125)))</x:f>
      </x:c>
      <x:c r="BM125" s="50" t="str">
        <x:f>IF(5&gt;'Настройки'!$B$3,"",IF(ISBLANK(J125),IF('Настройки'!$B$9="Нулевой спрос",0,""),IF(J125&lt;0,IF('Настройки'!$B$10="Исключить","",IF('Настройки'!$B$10="Абсолютные значения",ABS(J125),J125)),J125)))</x:f>
      </x:c>
      <x:c r="BN125" s="50" t="str">
        <x:f>IF(6&gt;'Настройки'!$B$3,"",IF(ISBLANK(K125),IF('Настройки'!$B$9="Нулевой спрос",0,""),IF(K125&lt;0,IF('Настройки'!$B$10="Исключить","",IF('Настройки'!$B$10="Абсолютные значения",ABS(K125),K125)),K125)))</x:f>
      </x:c>
      <x:c r="BO125" s="50" t="str">
        <x:f>IF(7&gt;'Настройки'!$B$3,"",IF(ISBLANK(L125),IF('Настройки'!$B$9="Нулевой спрос",0,""),IF(L125&lt;0,IF('Настройки'!$B$10="Исключить","",IF('Настройки'!$B$10="Абсолютные значения",ABS(L125),L125)),L125)))</x:f>
      </x:c>
      <x:c r="BP125" s="50" t="str">
        <x:f>IF(8&gt;'Настройки'!$B$3,"",IF(ISBLANK(M125),IF('Настройки'!$B$9="Нулевой спрос",0,""),IF(M125&lt;0,IF('Настройки'!$B$10="Исключить","",IF('Настройки'!$B$10="Абсолютные значения",ABS(M125),M125)),M125)))</x:f>
      </x:c>
      <x:c r="BQ125" s="50" t="str">
        <x:f>IF(9&gt;'Настройки'!$B$3,"",IF(ISBLANK(N125),IF('Настройки'!$B$9="Нулевой спрос",0,""),IF(N125&lt;0,IF('Настройки'!$B$10="Исключить","",IF('Настройки'!$B$10="Абсолютные значения",ABS(N125),N125)),N125)))</x:f>
      </x:c>
      <x:c r="BR125" s="50" t="str">
        <x:f>IF(10&gt;'Настройки'!$B$3,"",IF(ISBLANK(O125),IF('Настройки'!$B$9="Нулевой спрос",0,""),IF(O125&lt;0,IF('Настройки'!$B$10="Исключить","",IF('Настройки'!$B$10="Абсолютные значения",ABS(O125),O125)),O125)))</x:f>
      </x:c>
      <x:c r="BS125" s="50" t="str">
        <x:f>IF(11&gt;'Настройки'!$B$3,"",IF(ISBLANK(P125),IF('Настройки'!$B$9="Нулевой спрос",0,""),IF(P125&lt;0,IF('Настройки'!$B$10="Исключить","",IF('Настройки'!$B$10="Абсолютные значения",ABS(P125),P125)),P125)))</x:f>
      </x:c>
      <x:c r="BT125" s="50" t="str">
        <x:f>IF(12&gt;'Настройки'!$B$3,"",IF(ISBLANK(Q125),IF('Настройки'!$B$9="Нулевой спрос",0,""),IF(Q125&lt;0,IF('Настройки'!$B$10="Исключить","",IF('Настройки'!$B$10="Абсолютные значения",ABS(Q125),Q125)),Q125)))</x:f>
      </x:c>
      <x:c r="BU125" s="50" t="str">
        <x:f>IF(13&gt;'Настройки'!$B$3,"",IF(ISBLANK(R125),IF('Настройки'!$B$9="Нулевой спрос",0,""),IF(R125&lt;0,IF('Настройки'!$B$10="Исключить","",IF('Настройки'!$B$10="Абсолютные значения",ABS(R125),R125)),R125)))</x:f>
      </x:c>
      <x:c r="BV125" s="50" t="str">
        <x:f>IF(14&gt;'Настройки'!$B$3,"",IF(ISBLANK(S125),IF('Настройки'!$B$9="Нулевой спрос",0,""),IF(S125&lt;0,IF('Настройки'!$B$10="Исключить","",IF('Настройки'!$B$10="Абсолютные значения",ABS(S125),S125)),S125)))</x:f>
      </x:c>
      <x:c r="BW125" s="50" t="str">
        <x:f>IF(15&gt;'Настройки'!$B$3,"",IF(ISBLANK(T125),IF('Настройки'!$B$9="Нулевой спрос",0,""),IF(T125&lt;0,IF('Настройки'!$B$10="Исключить","",IF('Настройки'!$B$10="Абсолютные значения",ABS(T125),T125)),T125)))</x:f>
      </x:c>
      <x:c r="BX125" s="50" t="str">
        <x:f>IF(16&gt;'Настройки'!$B$3,"",IF(ISBLANK(U125),IF('Настройки'!$B$9="Нулевой спрос",0,""),IF(U125&lt;0,IF('Настройки'!$B$10="Исключить","",IF('Настройки'!$B$10="Абсолютные значения",ABS(U125),U125)),U125)))</x:f>
      </x:c>
      <x:c r="BY125" s="50" t="str">
        <x:f>IF(17&gt;'Настройки'!$B$3,"",IF(ISBLANK(V125),IF('Настройки'!$B$9="Нулевой спрос",0,""),IF(V125&lt;0,IF('Настройки'!$B$10="Исключить","",IF('Настройки'!$B$10="Абсолютные значения",ABS(V125),V125)),V125)))</x:f>
      </x:c>
      <x:c r="BZ125" s="50" t="str">
        <x:f>IF(18&gt;'Настройки'!$B$3,"",IF(ISBLANK(W125),IF('Настройки'!$B$9="Нулевой спрос",0,""),IF(W125&lt;0,IF('Настройки'!$B$10="Исключить","",IF('Настройки'!$B$10="Абсолютные значения",ABS(W125),W125)),W125)))</x:f>
      </x:c>
      <x:c r="CA125" s="50" t="str">
        <x:f>IF(19&gt;'Настройки'!$B$3,"",IF(ISBLANK(X125),IF('Настройки'!$B$9="Нулевой спрос",0,""),IF(X125&lt;0,IF('Настройки'!$B$10="Исключить","",IF('Настройки'!$B$10="Абсолютные значения",ABS(X125),X125)),X125)))</x:f>
      </x:c>
      <x:c r="CB125" s="50" t="str">
        <x:f>IF(20&gt;'Настройки'!$B$3,"",IF(ISBLANK(Y125),IF('Настройки'!$B$9="Нулевой спрос",0,""),IF(Y125&lt;0,IF('Настройки'!$B$10="Исключить","",IF('Настройки'!$B$10="Абсолютные значения",ABS(Y125),Y125)),Y125)))</x:f>
      </x:c>
      <x:c r="CC125" s="50" t="str">
        <x:f>IF(21&gt;'Настройки'!$B$3,"",IF(ISBLANK(Z125),IF('Настройки'!$B$9="Нулевой спрос",0,""),IF(Z125&lt;0,IF('Настройки'!$B$10="Исключить","",IF('Настройки'!$B$10="Абсолютные значения",ABS(Z125),Z125)),Z125)))</x:f>
      </x:c>
      <x:c r="CD125" s="50" t="str">
        <x:f>IF(22&gt;'Настройки'!$B$3,"",IF(ISBLANK(AA125),IF('Настройки'!$B$9="Нулевой спрос",0,""),IF(AA125&lt;0,IF('Настройки'!$B$10="Исключить","",IF('Настройки'!$B$10="Абсолютные значения",ABS(AA125),AA125)),AA125)))</x:f>
      </x:c>
      <x:c r="CE125" s="50" t="str">
        <x:f>IF(23&gt;'Настройки'!$B$3,"",IF(ISBLANK(AB125),IF('Настройки'!$B$9="Нулевой спрос",0,""),IF(AB125&lt;0,IF('Настройки'!$B$10="Исключить","",IF('Настройки'!$B$10="Абсолютные значения",ABS(AB125),AB125)),AB125)))</x:f>
      </x:c>
      <x:c r="CF125" s="50" t="str">
        <x:f>IF(24&gt;'Настройки'!$B$3,"",IF(ISBLANK(AC125),IF('Настройки'!$B$9="Нулевой спрос",0,""),IF(AC125&lt;0,IF('Настройки'!$B$10="Исключить","",IF('Настройки'!$B$10="Абсолютные значения",ABS(AC125),AC125)),AC125)))</x:f>
      </x:c>
      <x:c r="CG125" s="50" t="str">
        <x:f>IF(25&gt;'Настройки'!$B$3,"",IF(ISBLANK(AD125),IF('Настройки'!$B$9="Нулевой спрос",0,""),IF(AD125&lt;0,IF('Настройки'!$B$10="Исключить","",IF('Настройки'!$B$10="Абсолютные значения",ABS(AD125),AD125)),AD125)))</x:f>
      </x:c>
      <x:c r="CH125" s="50" t="str">
        <x:f>IF(26&gt;'Настройки'!$B$3,"",IF(ISBLANK(AE125),IF('Настройки'!$B$9="Нулевой спрос",0,""),IF(AE125&lt;0,IF('Настройки'!$B$10="Исключить","",IF('Настройки'!$B$10="Абсолютные значения",ABS(AE125),AE125)),AE125)))</x:f>
      </x:c>
      <x:c r="CI125" s="50" t="str">
        <x:f>IF(27&gt;'Настройки'!$B$3,"",IF(ISBLANK(AF125),IF('Настройки'!$B$9="Нулевой спрос",0,""),IF(AF125&lt;0,IF('Настройки'!$B$10="Исключить","",IF('Настройки'!$B$10="Абсолютные значения",ABS(AF125),AF125)),AF125)))</x:f>
      </x:c>
      <x:c r="CJ125" s="50" t="str">
        <x:f>IF(28&gt;'Настройки'!$B$3,"",IF(ISBLANK(AG125),IF('Настройки'!$B$9="Нулевой спрос",0,""),IF(AG125&lt;0,IF('Настройки'!$B$10="Исключить","",IF('Настройки'!$B$10="Абсолютные значения",ABS(AG125),AG125)),AG125)))</x:f>
      </x:c>
      <x:c r="CK125" s="50" t="str">
        <x:f>IF(29&gt;'Настройки'!$B$3,"",IF(ISBLANK(AH125),IF('Настройки'!$B$9="Нулевой спрос",0,""),IF(AH125&lt;0,IF('Настройки'!$B$10="Исключить","",IF('Настройки'!$B$10="Абсолютные значения",ABS(AH125),AH125)),AH125)))</x:f>
      </x:c>
      <x:c r="CL125" s="50" t="str">
        <x:f>IF(30&gt;'Настройки'!$B$3,"",IF(ISBLANK(AI125),IF('Настройки'!$B$9="Нулевой спрос",0,""),IF(AI125&lt;0,IF('Настройки'!$B$10="Исключить","",IF('Настройки'!$B$10="Абсолютные значения",ABS(AI125),AI125)),AI125)))</x:f>
      </x:c>
      <x:c r="CM125" s="50" t="str">
        <x:f>IF(31&gt;'Настройки'!$B$3,"",IF(ISBLANK(AJ125),IF('Настройки'!$B$9="Нулевой спрос",0,""),IF(AJ125&lt;0,IF('Настройки'!$B$10="Исключить","",IF('Настройки'!$B$10="Абсолютные значения",ABS(AJ125),AJ125)),AJ125)))</x:f>
      </x:c>
      <x:c r="CN125" s="50" t="str">
        <x:f>IF(32&gt;'Настройки'!$B$3,"",IF(ISBLANK(AK125),IF('Настройки'!$B$9="Нулевой спрос",0,""),IF(AK125&lt;0,IF('Настройки'!$B$10="Исключить","",IF('Настройки'!$B$10="Абсолютные значения",ABS(AK125),AK125)),AK125)))</x:f>
      </x:c>
      <x:c r="CO125" s="50" t="str">
        <x:f>IF(33&gt;'Настройки'!$B$3,"",IF(ISBLANK(AL125),IF('Настройки'!$B$9="Нулевой спрос",0,""),IF(AL125&lt;0,IF('Настройки'!$B$10="Исключить","",IF('Настройки'!$B$10="Абсолютные значения",ABS(AL125),AL125)),AL125)))</x:f>
      </x:c>
      <x:c r="CP125" s="50" t="str">
        <x:f>IF(34&gt;'Настройки'!$B$3,"",IF(ISBLANK(AM125),IF('Настройки'!$B$9="Нулевой спрос",0,""),IF(AM125&lt;0,IF('Настройки'!$B$10="Исключить","",IF('Настройки'!$B$10="Абсолютные значения",ABS(AM125),AM125)),AM125)))</x:f>
      </x:c>
      <x:c r="CQ125" s="50" t="str">
        <x:f>IF(35&gt;'Настройки'!$B$3,"",IF(ISBLANK(AN125),IF('Настройки'!$B$9="Нулевой спрос",0,""),IF(AN125&lt;0,IF('Настройки'!$B$10="Исключить","",IF('Настройки'!$B$10="Абсолютные значения",ABS(AN125),AN125)),AN125)))</x:f>
      </x:c>
      <x:c r="CR125" s="50" t="str">
        <x:f>IF(36&gt;'Настройки'!$B$3,"",IF(ISBLANK(AO125),IF('Настройки'!$B$9="Нулевой спрос",0,""),IF(AO125&lt;0,IF('Настройки'!$B$10="Исключить","",IF('Настройки'!$B$10="Абсолютные значения",ABS(AO125),AO125)),AO125)))</x:f>
      </x:c>
      <x:c r="CS125" s="50" t="str">
        <x:f>IF(OR(1&gt;'Настройки'!$B$3,ISBLANK(BI125),BI125=0),"",BI125)</x:f>
      </x:c>
      <x:c r="CT125" s="50" t="str">
        <x:f>IF(OR(2&gt;'Настройки'!$B$3,ISBLANK(BJ125),BJ125=0),"",BJ125)</x:f>
      </x:c>
      <x:c r="CU125" s="50" t="str">
        <x:f>IF(OR(3&gt;'Настройки'!$B$3,ISBLANK(BK125),BK125=0),"",BK125)</x:f>
      </x:c>
      <x:c r="CV125" s="50" t="str">
        <x:f>IF(OR(4&gt;'Настройки'!$B$3,ISBLANK(BL125),BL125=0),"",BL125)</x:f>
      </x:c>
      <x:c r="CW125" s="50" t="str">
        <x:f>IF(OR(5&gt;'Настройки'!$B$3,ISBLANK(BM125),BM125=0),"",BM125)</x:f>
      </x:c>
      <x:c r="CX125" s="50" t="str">
        <x:f>IF(OR(6&gt;'Настройки'!$B$3,ISBLANK(BN125),BN125=0),"",BN125)</x:f>
      </x:c>
      <x:c r="CY125" s="50" t="str">
        <x:f>IF(OR(7&gt;'Настройки'!$B$3,ISBLANK(BO125),BO125=0),"",BO125)</x:f>
      </x:c>
      <x:c r="CZ125" s="50" t="str">
        <x:f>IF(OR(8&gt;'Настройки'!$B$3,ISBLANK(BP125),BP125=0),"",BP125)</x:f>
      </x:c>
      <x:c r="DA125" s="50" t="str">
        <x:f>IF(OR(9&gt;'Настройки'!$B$3,ISBLANK(BQ125),BQ125=0),"",BQ125)</x:f>
      </x:c>
      <x:c r="DB125" s="50" t="str">
        <x:f>IF(OR(10&gt;'Настройки'!$B$3,ISBLANK(BR125),BR125=0),"",BR125)</x:f>
      </x:c>
      <x:c r="DC125" s="50" t="str">
        <x:f>IF(OR(11&gt;'Настройки'!$B$3,ISBLANK(BS125),BS125=0),"",BS125)</x:f>
      </x:c>
      <x:c r="DD125" s="50" t="str">
        <x:f>IF(OR(12&gt;'Настройки'!$B$3,ISBLANK(BT125),BT125=0),"",BT125)</x:f>
      </x:c>
      <x:c r="DE125" s="50" t="str">
        <x:f>IF(OR(13&gt;'Настройки'!$B$3,ISBLANK(BU125),BU125=0),"",BU125)</x:f>
      </x:c>
      <x:c r="DF125" s="50" t="str">
        <x:f>IF(OR(14&gt;'Настройки'!$B$3,ISBLANK(BV125),BV125=0),"",BV125)</x:f>
      </x:c>
      <x:c r="DG125" s="50" t="str">
        <x:f>IF(OR(15&gt;'Настройки'!$B$3,ISBLANK(BW125),BW125=0),"",BW125)</x:f>
      </x:c>
      <x:c r="DH125" s="50" t="str">
        <x:f>IF(OR(16&gt;'Настройки'!$B$3,ISBLANK(BX125),BX125=0),"",BX125)</x:f>
      </x:c>
      <x:c r="DI125" s="50" t="str">
        <x:f>IF(OR(17&gt;'Настройки'!$B$3,ISBLANK(BY125),BY125=0),"",BY125)</x:f>
      </x:c>
      <x:c r="DJ125" s="50" t="str">
        <x:f>IF(OR(18&gt;'Настройки'!$B$3,ISBLANK(BZ125),BZ125=0),"",BZ125)</x:f>
      </x:c>
      <x:c r="DK125" s="50" t="str">
        <x:f>IF(OR(19&gt;'Настройки'!$B$3,ISBLANK(CA125),CA125=0),"",CA125)</x:f>
      </x:c>
      <x:c r="DL125" s="50" t="str">
        <x:f>IF(OR(20&gt;'Настройки'!$B$3,ISBLANK(CB125),CB125=0),"",CB125)</x:f>
      </x:c>
      <x:c r="DM125" s="50" t="str">
        <x:f>IF(OR(21&gt;'Настройки'!$B$3,ISBLANK(CC125),CC125=0),"",CC125)</x:f>
      </x:c>
      <x:c r="DN125" s="50" t="str">
        <x:f>IF(OR(22&gt;'Настройки'!$B$3,ISBLANK(CD125),CD125=0),"",CD125)</x:f>
      </x:c>
      <x:c r="DO125" s="50" t="str">
        <x:f>IF(OR(23&gt;'Настройки'!$B$3,ISBLANK(CE125),CE125=0),"",CE125)</x:f>
      </x:c>
      <x:c r="DP125" s="50" t="str">
        <x:f>IF(OR(24&gt;'Настройки'!$B$3,ISBLANK(CF125),CF125=0),"",CF125)</x:f>
      </x:c>
      <x:c r="DQ125" s="50" t="str">
        <x:f>IF(OR(25&gt;'Настройки'!$B$3,ISBLANK(CG125),CG125=0),"",CG125)</x:f>
      </x:c>
      <x:c r="DR125" s="50" t="str">
        <x:f>IF(OR(26&gt;'Настройки'!$B$3,ISBLANK(CH125),CH125=0),"",CH125)</x:f>
      </x:c>
      <x:c r="DS125" s="50" t="str">
        <x:f>IF(OR(27&gt;'Настройки'!$B$3,ISBLANK(CI125),CI125=0),"",CI125)</x:f>
      </x:c>
      <x:c r="DT125" s="50" t="str">
        <x:f>IF(OR(28&gt;'Настройки'!$B$3,ISBLANK(CJ125),CJ125=0),"",CJ125)</x:f>
      </x:c>
      <x:c r="DU125" s="50" t="str">
        <x:f>IF(OR(29&gt;'Настройки'!$B$3,ISBLANK(CK125),CK125=0),"",CK125)</x:f>
      </x:c>
      <x:c r="DV125" s="50" t="str">
        <x:f>IF(OR(30&gt;'Настройки'!$B$3,ISBLANK(CL125),CL125=0),"",CL125)</x:f>
      </x:c>
      <x:c r="DW125" s="50" t="str">
        <x:f>IF(OR(31&gt;'Настройки'!$B$3,ISBLANK(CM125),CM125=0),"",CM125)</x:f>
      </x:c>
      <x:c r="DX125" s="50" t="str">
        <x:f>IF(OR(32&gt;'Настройки'!$B$3,ISBLANK(CN125),CN125=0),"",CN125)</x:f>
      </x:c>
      <x:c r="DY125" s="50" t="str">
        <x:f>IF(OR(33&gt;'Настройки'!$B$3,ISBLANK(CO125),CO125=0),"",CO125)</x:f>
      </x:c>
      <x:c r="DZ125" s="50" t="str">
        <x:f>IF(OR(34&gt;'Настройки'!$B$3,ISBLANK(CP125),CP125=0),"",CP125)</x:f>
      </x:c>
      <x:c r="EA125" s="50" t="str">
        <x:f>IF(OR(35&gt;'Настройки'!$B$3,ISBLANK(CQ125),CQ125=0),"",CQ125)</x:f>
      </x:c>
      <x:c r="EB125" s="50" t="str">
        <x:f>IF(OR(36&gt;'Настройки'!$B$3,ISBLANK(CR125),CR125=0),"",CR125)</x:f>
      </x:c>
      <x:c r="EC125" s="50" t="str">
        <x:f>IF(A125="","",IF(OR(BB125="AZ",BB125="BZ"),10000+ROW(),IF(AZ125&gt;'Настройки'!$B$11,20000+ROW(),IF(BF125&lt;&gt;"Обычный",30000+ROW(),IF(AX125&lt;=0,40000+ROW(),"")))))</x:f>
      </x:c>
      <x:c r="ED125" s="50" t="str">
        <x:f>IF(EC125="","",COUNTIFS($EC$2:$EC$1001,"&gt;0",$EC$2:$EC$1001,"&lt;"&amp;EC125)+1)</x:f>
      </x:c>
    </x:row>
    <x:row r="126">
      <x:c r="A126" s="115"/>
      <x:c r="B126" s="115"/>
      <x:c r="C126" s="115"/>
      <x:c r="D126" s="118"/>
      <x:c r="E126" s="118"/>
      <x:c r="F126" s="118"/>
      <x:c r="G126" s="118"/>
      <x:c r="H126" s="118"/>
      <x:c r="I126" s="118"/>
      <x:c r="J126" s="118"/>
      <x:c r="K126" s="118"/>
      <x:c r="L126" s="118"/>
      <x:c r="M126" s="118"/>
      <x:c r="N126" s="118"/>
      <x:c r="O126" s="118"/>
      <x:c r="P126" s="118"/>
      <x:c r="Q126" s="118"/>
      <x:c r="R126" s="118"/>
      <x:c r="S126" s="118"/>
      <x:c r="T126" s="118"/>
      <x:c r="U126" s="118"/>
      <x:c r="V126" s="118"/>
      <x:c r="W126" s="118"/>
      <x:c r="X126" s="118"/>
      <x:c r="Y126" s="118"/>
      <x:c r="Z126" s="118"/>
      <x:c r="AA126" s="118"/>
      <x:c r="AB126" s="118"/>
      <x:c r="AC126" s="118"/>
      <x:c r="AD126" s="118"/>
      <x:c r="AE126" s="118"/>
      <x:c r="AF126" s="118"/>
      <x:c r="AG126" s="118"/>
      <x:c r="AH126" s="118"/>
      <x:c r="AI126" s="118"/>
      <x:c r="AJ126" s="118"/>
      <x:c r="AK126" s="118"/>
      <x:c r="AL126" s="118"/>
      <x:c r="AM126" s="118"/>
      <x:c r="AN126" s="118"/>
      <x:c r="AO126" s="118"/>
      <x:c r="AP126" s="115"/>
      <x:c r="AQ126" s="49" t="str">
        <x:f>IF(A126="","",COUNT(BI126:INDEX(BI126:CR126,1,'Настройки'!$B$3)))</x:f>
      </x:c>
      <x:c r="AR126" s="49" t="str">
        <x:f>IF(A126="","",SUM(BI126:INDEX(BI126:CR126,1,'Настройки'!$B$3)))</x:f>
      </x:c>
      <x:c r="AS126" s="58" t="str">
        <x:f>IF(A126="","",IF('Настройки'!$B$4="Стоимость потребления",AR126*D126,IF('Настройки'!$B$4="Количество",AR126,E126)))</x:f>
      </x:c>
      <x:c r="AT126" s="61" t="str">
        <x:f>IF(OR(A126="",AS126&lt;0,SUM($AS$2:$AS$1001)&lt;=0),"",AS126/SUM($AS$2:$AS$1001))</x:f>
      </x:c>
      <x:c r="AU126" s="61" t="str">
        <x:f>IF(OR(A126="",AS126&lt;0,SUM($AS$2:$AS$1001)&lt;=0),"",SUMIFS($AS$2:$AS$1001,$AS$2:$AS$1001,"&gt;"&amp;AS126)/SUM($AS$2:$AS$1001))</x:f>
      </x:c>
      <x:c r="AV126" s="61" t="str">
        <x:f>IF(OR(A126="",AS126&lt;0,SUM($AS$2:$AS$1001)&lt;=0),"",SUMIFS($AS$2:$AS$1001,$AS$2:$AS$1001,"&gt;="&amp;AS126)/SUM($AS$2:$AS$1001))</x:f>
      </x:c>
      <x:c r="AW126" s="49" t="str">
        <x:f>IF(A126="","",IF(SUM($AS$2:$AS$1001)&lt;=0,"Не определён",IF(AS126&lt;0,"Исключение",IF(AU126&lt;'Настройки'!$B$5,"A",IF(AU126&lt;'Настройки'!$B$6,"B","C")))))</x:f>
      </x:c>
      <x:c r="AX126" s="58" t="str">
        <x:f>IF(A126="","",IF(AQ126=0,"",AVERAGE(BI126:INDEX(BI126:CR126,1,'Настройки'!$B$3))))</x:f>
      </x:c>
      <x:c r="AY126" s="58" t="str">
        <x:f>IF(OR(A126="",AQ126=0),"",STDEVP(BI126:INDEX(BI126:CR126,1,'Настройки'!$B$3)))</x:f>
      </x:c>
      <x:c r="AZ126" s="61" t="str">
        <x:f>IF(OR(A126="",AQ126&lt;'Настройки'!$B$12,AX126&lt;=0,AND('Настройки'!$B$10="Блокировать",COUNTIF(F126:INDEX(F126:AO126,1,'Настройки'!$B$3),"&lt;0")&gt;0)),"",AY126/ABS(AX126))</x:f>
      </x:c>
      <x:c r="BA126" s="49" t="str">
        <x:f>IF(A126="","",IF(AND('Настройки'!$B$10="Блокировать",COUNTIF(F126:INDEX(F126:AO126,1,'Настройки'!$B$3),"&lt;0")&gt;0),"Не определён",IF(AQ126&lt;'Настройки'!$B$12,"Не определён",IF(AX126=0,"Нет спроса",IF(AX126&lt;0,"Не определён",IF(AZ126&lt;='Настройки'!$B$7,"X",IF(AZ126&lt;='Настройки'!$B$8,"Y","Z")))))))</x:f>
      </x:c>
      <x:c r="BB126" s="49" t="str">
        <x:f>IF(OR(A126="",LEN(AW126)&lt;&gt;1,LEN(BA126)&lt;&gt;1),"",AW126&amp;BA126)</x:f>
      </x:c>
      <x:c r="BC126" s="61" t="str">
        <x:f>IF(OR(A126="",AQ126=0),"",(COUNT(BI126:INDEX(BI126:CR126,1,'Настройки'!$B$3))-COUNT(CS126:INDEX(CS126:EB126,1,'Настройки'!$B$3)))/AQ126)</x:f>
      </x:c>
      <x:c r="BD126" s="64" t="str">
        <x:f>IF(OR(A126="",COUNT(CS126:INDEX(CS126:EB126,1,'Настройки'!$B$3))=0),"",AQ126/COUNT(CS126:INDEX(CS126:EB126,1,'Настройки'!$B$3)))</x:f>
      </x:c>
      <x:c r="BE126" s="64" t="str">
        <x:f>IF(OR(A126="",COUNT(CS126:INDEX(CS126:EB126,1,'Настройки'!$B$3))=0),"",IF(AVERAGE(CS126:INDEX(CS126:EB126,1,'Настройки'!$B$3))=0,"",(STDEVP(CS126:INDEX(CS126:EB126,1,'Настройки'!$B$3))/ABS(AVERAGE(CS126:INDEX(CS126:EB126,1,'Настройки'!$B$3))))^2))</x:f>
      </x:c>
      <x:c r="BF126" s="49" t="str">
        <x:f>IF(A126="","",IF(AQ126&lt;3,"Недостаточно",IF(AQ126&lt;6,"Предварительный","Обычный")))</x:f>
      </x:c>
      <x:c r="BG126" s="49" t="str">
        <x:f>IF(A126="","",IF(COUNTIF(F126:INDEX(F126:AO126,1,'Настройки'!$B$3),"&lt;0")&gt;0,IF('Настройки'!$B$10="Блокировать","Отрицательный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"),"")&amp;IF(AQ126&lt;3,"Недостаточно истории. ",IF(AQ126&lt;6,"Предварительная классификация. ",""))&amp;IF(AX126=0,"Нет спроса за горизонт. ","")&amp;IF(AZ126&gt;'Настройки'!$B$11,"Экстремальная вариативность. ",""))</x:f>
      </x:c>
      <x:c r="BH126" s="49" t="str">
        <x:f>IF(A126="","",IFERROR(VLOOKUP(BB126,'Настройки'!$D$3:$E$11,2,FALSE),"Сначала проверьте исходные данные и историю спроса.")&amp;" Уточните срок поставки, MOQ и критичность.")</x:f>
      </x:c>
      <x:c r="BI126" s="50" t="str">
        <x:f>IF(1&gt;'Настройки'!$B$3,"",IF(ISBLANK(F126),IF('Настройки'!$B$9="Нулевой спрос",0,""),IF(F126&lt;0,IF('Настройки'!$B$10="Исключить","",IF('Настройки'!$B$10="Абсолютные значения",ABS(F126),F126)),F126)))</x:f>
      </x:c>
      <x:c r="BJ126" s="50" t="str">
        <x:f>IF(2&gt;'Настройки'!$B$3,"",IF(ISBLANK(G126),IF('Настройки'!$B$9="Нулевой спрос",0,""),IF(G126&lt;0,IF('Настройки'!$B$10="Исключить","",IF('Настройки'!$B$10="Абсолютные значения",ABS(G126),G126)),G126)))</x:f>
      </x:c>
      <x:c r="BK126" s="50" t="str">
        <x:f>IF(3&gt;'Настройки'!$B$3,"",IF(ISBLANK(H126),IF('Настройки'!$B$9="Нулевой спрос",0,""),IF(H126&lt;0,IF('Настройки'!$B$10="Исключить","",IF('Настройки'!$B$10="Абсолютные значения",ABS(H126),H126)),H126)))</x:f>
      </x:c>
      <x:c r="BL126" s="50" t="str">
        <x:f>IF(4&gt;'Настройки'!$B$3,"",IF(ISBLANK(I126),IF('Настройки'!$B$9="Нулевой спрос",0,""),IF(I126&lt;0,IF('Настройки'!$B$10="Исключить","",IF('Настройки'!$B$10="Абсолютные значения",ABS(I126),I126)),I126)))</x:f>
      </x:c>
      <x:c r="BM126" s="50" t="str">
        <x:f>IF(5&gt;'Настройки'!$B$3,"",IF(ISBLANK(J126),IF('Настройки'!$B$9="Нулевой спрос",0,""),IF(J126&lt;0,IF('Настройки'!$B$10="Исключить","",IF('Настройки'!$B$10="Абсолютные значения",ABS(J126),J126)),J126)))</x:f>
      </x:c>
      <x:c r="BN126" s="50" t="str">
        <x:f>IF(6&gt;'Настройки'!$B$3,"",IF(ISBLANK(K126),IF('Настройки'!$B$9="Нулевой спрос",0,""),IF(K126&lt;0,IF('Настройки'!$B$10="Исключить","",IF('Настройки'!$B$10="Абсолютные значения",ABS(K126),K126)),K126)))</x:f>
      </x:c>
      <x:c r="BO126" s="50" t="str">
        <x:f>IF(7&gt;'Настройки'!$B$3,"",IF(ISBLANK(L126),IF('Настройки'!$B$9="Нулевой спрос",0,""),IF(L126&lt;0,IF('Настройки'!$B$10="Исключить","",IF('Настройки'!$B$10="Абсолютные значения",ABS(L126),L126)),L126)))</x:f>
      </x:c>
      <x:c r="BP126" s="50" t="str">
        <x:f>IF(8&gt;'Настройки'!$B$3,"",IF(ISBLANK(M126),IF('Настройки'!$B$9="Нулевой спрос",0,""),IF(M126&lt;0,IF('Настройки'!$B$10="Исключить","",IF('Настройки'!$B$10="Абсолютные значения",ABS(M126),M126)),M126)))</x:f>
      </x:c>
      <x:c r="BQ126" s="50" t="str">
        <x:f>IF(9&gt;'Настройки'!$B$3,"",IF(ISBLANK(N126),IF('Настройки'!$B$9="Нулевой спрос",0,""),IF(N126&lt;0,IF('Настройки'!$B$10="Исключить","",IF('Настройки'!$B$10="Абсолютные значения",ABS(N126),N126)),N126)))</x:f>
      </x:c>
      <x:c r="BR126" s="50" t="str">
        <x:f>IF(10&gt;'Настройки'!$B$3,"",IF(ISBLANK(O126),IF('Настройки'!$B$9="Нулевой спрос",0,""),IF(O126&lt;0,IF('Настройки'!$B$10="Исключить","",IF('Настройки'!$B$10="Абсолютные значения",ABS(O126),O126)),O126)))</x:f>
      </x:c>
      <x:c r="BS126" s="50" t="str">
        <x:f>IF(11&gt;'Настройки'!$B$3,"",IF(ISBLANK(P126),IF('Настройки'!$B$9="Нулевой спрос",0,""),IF(P126&lt;0,IF('Настройки'!$B$10="Исключить","",IF('Настройки'!$B$10="Абсолютные значения",ABS(P126),P126)),P126)))</x:f>
      </x:c>
      <x:c r="BT126" s="50" t="str">
        <x:f>IF(12&gt;'Настройки'!$B$3,"",IF(ISBLANK(Q126),IF('Настройки'!$B$9="Нулевой спрос",0,""),IF(Q126&lt;0,IF('Настройки'!$B$10="Исключить","",IF('Настройки'!$B$10="Абсолютные значения",ABS(Q126),Q126)),Q126)))</x:f>
      </x:c>
      <x:c r="BU126" s="50" t="str">
        <x:f>IF(13&gt;'Настройки'!$B$3,"",IF(ISBLANK(R126),IF('Настройки'!$B$9="Нулевой спрос",0,""),IF(R126&lt;0,IF('Настройки'!$B$10="Исключить","",IF('Настройки'!$B$10="Абсолютные значения",ABS(R126),R126)),R126)))</x:f>
      </x:c>
      <x:c r="BV126" s="50" t="str">
        <x:f>IF(14&gt;'Настройки'!$B$3,"",IF(ISBLANK(S126),IF('Настройки'!$B$9="Нулевой спрос",0,""),IF(S126&lt;0,IF('Настройки'!$B$10="Исключить","",IF('Настройки'!$B$10="Абсолютные значения",ABS(S126),S126)),S126)))</x:f>
      </x:c>
      <x:c r="BW126" s="50" t="str">
        <x:f>IF(15&gt;'Настройки'!$B$3,"",IF(ISBLANK(T126),IF('Настройки'!$B$9="Нулевой спрос",0,""),IF(T126&lt;0,IF('Настройки'!$B$10="Исключить","",IF('Настройки'!$B$10="Абсолютные значения",ABS(T126),T126)),T126)))</x:f>
      </x:c>
      <x:c r="BX126" s="50" t="str">
        <x:f>IF(16&gt;'Настройки'!$B$3,"",IF(ISBLANK(U126),IF('Настройки'!$B$9="Нулевой спрос",0,""),IF(U126&lt;0,IF('Настройки'!$B$10="Исключить","",IF('Настройки'!$B$10="Абсолютные значения",ABS(U126),U126)),U126)))</x:f>
      </x:c>
      <x:c r="BY126" s="50" t="str">
        <x:f>IF(17&gt;'Настройки'!$B$3,"",IF(ISBLANK(V126),IF('Настройки'!$B$9="Нулевой спрос",0,""),IF(V126&lt;0,IF('Настройки'!$B$10="Исключить","",IF('Настройки'!$B$10="Абсолютные значения",ABS(V126),V126)),V126)))</x:f>
      </x:c>
      <x:c r="BZ126" s="50" t="str">
        <x:f>IF(18&gt;'Настройки'!$B$3,"",IF(ISBLANK(W126),IF('Настройки'!$B$9="Нулевой спрос",0,""),IF(W126&lt;0,IF('Настройки'!$B$10="Исключить","",IF('Настройки'!$B$10="Абсолютные значения",ABS(W126),W126)),W126)))</x:f>
      </x:c>
      <x:c r="CA126" s="50" t="str">
        <x:f>IF(19&gt;'Настройки'!$B$3,"",IF(ISBLANK(X126),IF('Настройки'!$B$9="Нулевой спрос",0,""),IF(X126&lt;0,IF('Настройки'!$B$10="Исключить","",IF('Настройки'!$B$10="Абсолютные значения",ABS(X126),X126)),X126)))</x:f>
      </x:c>
      <x:c r="CB126" s="50" t="str">
        <x:f>IF(20&gt;'Настройки'!$B$3,"",IF(ISBLANK(Y126),IF('Настройки'!$B$9="Нулевой спрос",0,""),IF(Y126&lt;0,IF('Настройки'!$B$10="Исключить","",IF('Настройки'!$B$10="Абсолютные значения",ABS(Y126),Y126)),Y126)))</x:f>
      </x:c>
      <x:c r="CC126" s="50" t="str">
        <x:f>IF(21&gt;'Настройки'!$B$3,"",IF(ISBLANK(Z126),IF('Настройки'!$B$9="Нулевой спрос",0,""),IF(Z126&lt;0,IF('Настройки'!$B$10="Исключить","",IF('Настройки'!$B$10="Абсолютные значения",ABS(Z126),Z126)),Z126)))</x:f>
      </x:c>
      <x:c r="CD126" s="50" t="str">
        <x:f>IF(22&gt;'Настройки'!$B$3,"",IF(ISBLANK(AA126),IF('Настройки'!$B$9="Нулевой спрос",0,""),IF(AA126&lt;0,IF('Настройки'!$B$10="Исключить","",IF('Настройки'!$B$10="Абсолютные значения",ABS(AA126),AA126)),AA126)))</x:f>
      </x:c>
      <x:c r="CE126" s="50" t="str">
        <x:f>IF(23&gt;'Настройки'!$B$3,"",IF(ISBLANK(AB126),IF('Настройки'!$B$9="Нулевой спрос",0,""),IF(AB126&lt;0,IF('Настройки'!$B$10="Исключить","",IF('Настройки'!$B$10="Абсолютные значения",ABS(AB126),AB126)),AB126)))</x:f>
      </x:c>
      <x:c r="CF126" s="50" t="str">
        <x:f>IF(24&gt;'Настройки'!$B$3,"",IF(ISBLANK(AC126),IF('Настройки'!$B$9="Нулевой спрос",0,""),IF(AC126&lt;0,IF('Настройки'!$B$10="Исключить","",IF('Настройки'!$B$10="Абсолютные значения",ABS(AC126),AC126)),AC126)))</x:f>
      </x:c>
      <x:c r="CG126" s="50" t="str">
        <x:f>IF(25&gt;'Настройки'!$B$3,"",IF(ISBLANK(AD126),IF('Настройки'!$B$9="Нулевой спрос",0,""),IF(AD126&lt;0,IF('Настройки'!$B$10="Исключить","",IF('Настройки'!$B$10="Абсолютные значения",ABS(AD126),AD126)),AD126)))</x:f>
      </x:c>
      <x:c r="CH126" s="50" t="str">
        <x:f>IF(26&gt;'Настройки'!$B$3,"",IF(ISBLANK(AE126),IF('Настройки'!$B$9="Нулевой спрос",0,""),IF(AE126&lt;0,IF('Настройки'!$B$10="Исключить","",IF('Настройки'!$B$10="Абсолютные значения",ABS(AE126),AE126)),AE126)))</x:f>
      </x:c>
      <x:c r="CI126" s="50" t="str">
        <x:f>IF(27&gt;'Настройки'!$B$3,"",IF(ISBLANK(AF126),IF('Настройки'!$B$9="Нулевой спрос",0,""),IF(AF126&lt;0,IF('Настройки'!$B$10="Исключить","",IF('Настройки'!$B$10="Абсолютные значения",ABS(AF126),AF126)),AF126)))</x:f>
      </x:c>
      <x:c r="CJ126" s="50" t="str">
        <x:f>IF(28&gt;'Настройки'!$B$3,"",IF(ISBLANK(AG126),IF('Настройки'!$B$9="Нулевой спрос",0,""),IF(AG126&lt;0,IF('Настройки'!$B$10="Исключить","",IF('Настройки'!$B$10="Абсолютные значения",ABS(AG126),AG126)),AG126)))</x:f>
      </x:c>
      <x:c r="CK126" s="50" t="str">
        <x:f>IF(29&gt;'Настройки'!$B$3,"",IF(ISBLANK(AH126),IF('Настройки'!$B$9="Нулевой спрос",0,""),IF(AH126&lt;0,IF('Настройки'!$B$10="Исключить","",IF('Настройки'!$B$10="Абсолютные значения",ABS(AH126),AH126)),AH126)))</x:f>
      </x:c>
      <x:c r="CL126" s="50" t="str">
        <x:f>IF(30&gt;'Настройки'!$B$3,"",IF(ISBLANK(AI126),IF('Настройки'!$B$9="Нулевой спрос",0,""),IF(AI126&lt;0,IF('Настройки'!$B$10="Исключить","",IF('Настройки'!$B$10="Абсолютные значения",ABS(AI126),AI126)),AI126)))</x:f>
      </x:c>
      <x:c r="CM126" s="50" t="str">
        <x:f>IF(31&gt;'Настройки'!$B$3,"",IF(ISBLANK(AJ126),IF('Настройки'!$B$9="Нулевой спрос",0,""),IF(AJ126&lt;0,IF('Настройки'!$B$10="Исключить","",IF('Настройки'!$B$10="Абсолютные значения",ABS(AJ126),AJ126)),AJ126)))</x:f>
      </x:c>
      <x:c r="CN126" s="50" t="str">
        <x:f>IF(32&gt;'Настройки'!$B$3,"",IF(ISBLANK(AK126),IF('Настройки'!$B$9="Нулевой спрос",0,""),IF(AK126&lt;0,IF('Настройки'!$B$10="Исключить","",IF('Настройки'!$B$10="Абсолютные значения",ABS(AK126),AK126)),AK126)))</x:f>
      </x:c>
      <x:c r="CO126" s="50" t="str">
        <x:f>IF(33&gt;'Настройки'!$B$3,"",IF(ISBLANK(AL126),IF('Настройки'!$B$9="Нулевой спрос",0,""),IF(AL126&lt;0,IF('Настройки'!$B$10="Исключить","",IF('Настройки'!$B$10="Абсолютные значения",ABS(AL126),AL126)),AL126)))</x:f>
      </x:c>
      <x:c r="CP126" s="50" t="str">
        <x:f>IF(34&gt;'Настройки'!$B$3,"",IF(ISBLANK(AM126),IF('Настройки'!$B$9="Нулевой спрос",0,""),IF(AM126&lt;0,IF('Настройки'!$B$10="Исключить","",IF('Настройки'!$B$10="Абсолютные значения",ABS(AM126),AM126)),AM126)))</x:f>
      </x:c>
      <x:c r="CQ126" s="50" t="str">
        <x:f>IF(35&gt;'Настройки'!$B$3,"",IF(ISBLANK(AN126),IF('Настройки'!$B$9="Нулевой спрос",0,""),IF(AN126&lt;0,IF('Настройки'!$B$10="Исключить","",IF('Настройки'!$B$10="Абсолютные значения",ABS(AN126),AN126)),AN126)))</x:f>
      </x:c>
      <x:c r="CR126" s="50" t="str">
        <x:f>IF(36&gt;'Настройки'!$B$3,"",IF(ISBLANK(AO126),IF('Настройки'!$B$9="Нулевой спрос",0,""),IF(AO126&lt;0,IF('Настройки'!$B$10="Исключить","",IF('Настройки'!$B$10="Абсолютные значения",ABS(AO126),AO126)),AO126)))</x:f>
      </x:c>
      <x:c r="CS126" s="50" t="str">
        <x:f>IF(OR(1&gt;'Настройки'!$B$3,ISBLANK(BI126),BI126=0),"",BI126)</x:f>
      </x:c>
      <x:c r="CT126" s="50" t="str">
        <x:f>IF(OR(2&gt;'Настройки'!$B$3,ISBLANK(BJ126),BJ126=0),"",BJ126)</x:f>
      </x:c>
      <x:c r="CU126" s="50" t="str">
        <x:f>IF(OR(3&gt;'Настройки'!$B$3,ISBLANK(BK126),BK126=0),"",BK126)</x:f>
      </x:c>
      <x:c r="CV126" s="50" t="str">
        <x:f>IF(OR(4&gt;'Настройки'!$B$3,ISBLANK(BL126),BL126=0),"",BL126)</x:f>
      </x:c>
      <x:c r="CW126" s="50" t="str">
        <x:f>IF(OR(5&gt;'Настройки'!$B$3,ISBLANK(BM126),BM126=0),"",BM126)</x:f>
      </x:c>
      <x:c r="CX126" s="50" t="str">
        <x:f>IF(OR(6&gt;'Настройки'!$B$3,ISBLANK(BN126),BN126=0),"",BN126)</x:f>
      </x:c>
      <x:c r="CY126" s="50" t="str">
        <x:f>IF(OR(7&gt;'Настройки'!$B$3,ISBLANK(BO126),BO126=0),"",BO126)</x:f>
      </x:c>
      <x:c r="CZ126" s="50" t="str">
        <x:f>IF(OR(8&gt;'Настройки'!$B$3,ISBLANK(BP126),BP126=0),"",BP126)</x:f>
      </x:c>
      <x:c r="DA126" s="50" t="str">
        <x:f>IF(OR(9&gt;'Настройки'!$B$3,ISBLANK(BQ126),BQ126=0),"",BQ126)</x:f>
      </x:c>
      <x:c r="DB126" s="50" t="str">
        <x:f>IF(OR(10&gt;'Настройки'!$B$3,ISBLANK(BR126),BR126=0),"",BR126)</x:f>
      </x:c>
      <x:c r="DC126" s="50" t="str">
        <x:f>IF(OR(11&gt;'Настройки'!$B$3,ISBLANK(BS126),BS126=0),"",BS126)</x:f>
      </x:c>
      <x:c r="DD126" s="50" t="str">
        <x:f>IF(OR(12&gt;'Настройки'!$B$3,ISBLANK(BT126),BT126=0),"",BT126)</x:f>
      </x:c>
      <x:c r="DE126" s="50" t="str">
        <x:f>IF(OR(13&gt;'Настройки'!$B$3,ISBLANK(BU126),BU126=0),"",BU126)</x:f>
      </x:c>
      <x:c r="DF126" s="50" t="str">
        <x:f>IF(OR(14&gt;'Настройки'!$B$3,ISBLANK(BV126),BV126=0),"",BV126)</x:f>
      </x:c>
      <x:c r="DG126" s="50" t="str">
        <x:f>IF(OR(15&gt;'Настройки'!$B$3,ISBLANK(BW126),BW126=0),"",BW126)</x:f>
      </x:c>
      <x:c r="DH126" s="50" t="str">
        <x:f>IF(OR(16&gt;'Настройки'!$B$3,ISBLANK(BX126),BX126=0),"",BX126)</x:f>
      </x:c>
      <x:c r="DI126" s="50" t="str">
        <x:f>IF(OR(17&gt;'Настройки'!$B$3,ISBLANK(BY126),BY126=0),"",BY126)</x:f>
      </x:c>
      <x:c r="DJ126" s="50" t="str">
        <x:f>IF(OR(18&gt;'Настройки'!$B$3,ISBLANK(BZ126),BZ126=0),"",BZ126)</x:f>
      </x:c>
      <x:c r="DK126" s="50" t="str">
        <x:f>IF(OR(19&gt;'Настройки'!$B$3,ISBLANK(CA126),CA126=0),"",CA126)</x:f>
      </x:c>
      <x:c r="DL126" s="50" t="str">
        <x:f>IF(OR(20&gt;'Настройки'!$B$3,ISBLANK(CB126),CB126=0),"",CB126)</x:f>
      </x:c>
      <x:c r="DM126" s="50" t="str">
        <x:f>IF(OR(21&gt;'Настройки'!$B$3,ISBLANK(CC126),CC126=0),"",CC126)</x:f>
      </x:c>
      <x:c r="DN126" s="50" t="str">
        <x:f>IF(OR(22&gt;'Настройки'!$B$3,ISBLANK(CD126),CD126=0),"",CD126)</x:f>
      </x:c>
      <x:c r="DO126" s="50" t="str">
        <x:f>IF(OR(23&gt;'Настройки'!$B$3,ISBLANK(CE126),CE126=0),"",CE126)</x:f>
      </x:c>
      <x:c r="DP126" s="50" t="str">
        <x:f>IF(OR(24&gt;'Настройки'!$B$3,ISBLANK(CF126),CF126=0),"",CF126)</x:f>
      </x:c>
      <x:c r="DQ126" s="50" t="str">
        <x:f>IF(OR(25&gt;'Настройки'!$B$3,ISBLANK(CG126),CG126=0),"",CG126)</x:f>
      </x:c>
      <x:c r="DR126" s="50" t="str">
        <x:f>IF(OR(26&gt;'Настройки'!$B$3,ISBLANK(CH126),CH126=0),"",CH126)</x:f>
      </x:c>
      <x:c r="DS126" s="50" t="str">
        <x:f>IF(OR(27&gt;'Настройки'!$B$3,ISBLANK(CI126),CI126=0),"",CI126)</x:f>
      </x:c>
      <x:c r="DT126" s="50" t="str">
        <x:f>IF(OR(28&gt;'Настройки'!$B$3,ISBLANK(CJ126),CJ126=0),"",CJ126)</x:f>
      </x:c>
      <x:c r="DU126" s="50" t="str">
        <x:f>IF(OR(29&gt;'Настройки'!$B$3,ISBLANK(CK126),CK126=0),"",CK126)</x:f>
      </x:c>
      <x:c r="DV126" s="50" t="str">
        <x:f>IF(OR(30&gt;'Настройки'!$B$3,ISBLANK(CL126),CL126=0),"",CL126)</x:f>
      </x:c>
      <x:c r="DW126" s="50" t="str">
        <x:f>IF(OR(31&gt;'Настройки'!$B$3,ISBLANK(CM126),CM126=0),"",CM126)</x:f>
      </x:c>
      <x:c r="DX126" s="50" t="str">
        <x:f>IF(OR(32&gt;'Настройки'!$B$3,ISBLANK(CN126),CN126=0),"",CN126)</x:f>
      </x:c>
      <x:c r="DY126" s="50" t="str">
        <x:f>IF(OR(33&gt;'Настройки'!$B$3,ISBLANK(CO126),CO126=0),"",CO126)</x:f>
      </x:c>
      <x:c r="DZ126" s="50" t="str">
        <x:f>IF(OR(34&gt;'Настройки'!$B$3,ISBLANK(CP126),CP126=0),"",CP126)</x:f>
      </x:c>
      <x:c r="EA126" s="50" t="str">
        <x:f>IF(OR(35&gt;'Настройки'!$B$3,ISBLANK(CQ126),CQ126=0),"",CQ126)</x:f>
      </x:c>
      <x:c r="EB126" s="50" t="str">
        <x:f>IF(OR(36&gt;'Настройки'!$B$3,ISBLANK(CR126),CR126=0),"",CR126)</x:f>
      </x:c>
      <x:c r="EC126" s="50" t="str">
        <x:f>IF(A126="","",IF(OR(BB126="AZ",BB126="BZ"),10000+ROW(),IF(AZ126&gt;'Настройки'!$B$11,20000+ROW(),IF(BF126&lt;&gt;"Обычный",30000+ROW(),IF(AX126&lt;=0,40000+ROW(),"")))))</x:f>
      </x:c>
      <x:c r="ED126" s="50" t="str">
        <x:f>IF(EC126="","",COUNTIFS($EC$2:$EC$1001,"&gt;0",$EC$2:$EC$1001,"&lt;"&amp;EC126)+1)</x:f>
      </x:c>
    </x:row>
    <x:row r="127">
      <x:c r="A127" s="115"/>
      <x:c r="B127" s="115"/>
      <x:c r="C127" s="115"/>
      <x:c r="D127" s="118"/>
      <x:c r="E127" s="118"/>
      <x:c r="F127" s="118"/>
      <x:c r="G127" s="118"/>
      <x:c r="H127" s="118"/>
      <x:c r="I127" s="118"/>
      <x:c r="J127" s="118"/>
      <x:c r="K127" s="118"/>
      <x:c r="L127" s="118"/>
      <x:c r="M127" s="118"/>
      <x:c r="N127" s="118"/>
      <x:c r="O127" s="118"/>
      <x:c r="P127" s="118"/>
      <x:c r="Q127" s="118"/>
      <x:c r="R127" s="118"/>
      <x:c r="S127" s="118"/>
      <x:c r="T127" s="118"/>
      <x:c r="U127" s="118"/>
      <x:c r="V127" s="118"/>
      <x:c r="W127" s="118"/>
      <x:c r="X127" s="118"/>
      <x:c r="Y127" s="118"/>
      <x:c r="Z127" s="118"/>
      <x:c r="AA127" s="118"/>
      <x:c r="AB127" s="118"/>
      <x:c r="AC127" s="118"/>
      <x:c r="AD127" s="118"/>
      <x:c r="AE127" s="118"/>
      <x:c r="AF127" s="118"/>
      <x:c r="AG127" s="118"/>
      <x:c r="AH127" s="118"/>
      <x:c r="AI127" s="118"/>
      <x:c r="AJ127" s="118"/>
      <x:c r="AK127" s="118"/>
      <x:c r="AL127" s="118"/>
      <x:c r="AM127" s="118"/>
      <x:c r="AN127" s="118"/>
      <x:c r="AO127" s="118"/>
      <x:c r="AP127" s="115"/>
      <x:c r="AQ127" s="49" t="str">
        <x:f>IF(A127="","",COUNT(BI127:INDEX(BI127:CR127,1,'Настройки'!$B$3)))</x:f>
      </x:c>
      <x:c r="AR127" s="49" t="str">
        <x:f>IF(A127="","",SUM(BI127:INDEX(BI127:CR127,1,'Настройки'!$B$3)))</x:f>
      </x:c>
      <x:c r="AS127" s="58" t="str">
        <x:f>IF(A127="","",IF('Настройки'!$B$4="Стоимость потребления",AR127*D127,IF('Настройки'!$B$4="Количество",AR127,E127)))</x:f>
      </x:c>
      <x:c r="AT127" s="61" t="str">
        <x:f>IF(OR(A127="",AS127&lt;0,SUM($AS$2:$AS$1001)&lt;=0),"",AS127/SUM($AS$2:$AS$1001))</x:f>
      </x:c>
      <x:c r="AU127" s="61" t="str">
        <x:f>IF(OR(A127="",AS127&lt;0,SUM($AS$2:$AS$1001)&lt;=0),"",SUMIFS($AS$2:$AS$1001,$AS$2:$AS$1001,"&gt;"&amp;AS127)/SUM($AS$2:$AS$1001))</x:f>
      </x:c>
      <x:c r="AV127" s="61" t="str">
        <x:f>IF(OR(A127="",AS127&lt;0,SUM($AS$2:$AS$1001)&lt;=0),"",SUMIFS($AS$2:$AS$1001,$AS$2:$AS$1001,"&gt;="&amp;AS127)/SUM($AS$2:$AS$1001))</x:f>
      </x:c>
      <x:c r="AW127" s="49" t="str">
        <x:f>IF(A127="","",IF(SUM($AS$2:$AS$1001)&lt;=0,"Не определён",IF(AS127&lt;0,"Исключение",IF(AU127&lt;'Настройки'!$B$5,"A",IF(AU127&lt;'Настройки'!$B$6,"B","C")))))</x:f>
      </x:c>
      <x:c r="AX127" s="58" t="str">
        <x:f>IF(A127="","",IF(AQ127=0,"",AVERAGE(BI127:INDEX(BI127:CR127,1,'Настройки'!$B$3))))</x:f>
      </x:c>
      <x:c r="AY127" s="58" t="str">
        <x:f>IF(OR(A127="",AQ127=0),"",STDEVP(BI127:INDEX(BI127:CR127,1,'Настройки'!$B$3)))</x:f>
      </x:c>
      <x:c r="AZ127" s="61" t="str">
        <x:f>IF(OR(A127="",AQ127&lt;'Настройки'!$B$12,AX127&lt;=0,AND('Настройки'!$B$10="Блокировать",COUNTIF(F127:INDEX(F127:AO127,1,'Настройки'!$B$3),"&lt;0")&gt;0)),"",AY127/ABS(AX127))</x:f>
      </x:c>
      <x:c r="BA127" s="49" t="str">
        <x:f>IF(A127="","",IF(AND('Настройки'!$B$10="Блокировать",COUNTIF(F127:INDEX(F127:AO127,1,'Настройки'!$B$3),"&lt;0")&gt;0),"Не определён",IF(AQ127&lt;'Настройки'!$B$12,"Не определён",IF(AX127=0,"Нет спроса",IF(AX127&lt;0,"Не определён",IF(AZ127&lt;='Настройки'!$B$7,"X",IF(AZ127&lt;='Настройки'!$B$8,"Y","Z")))))))</x:f>
      </x:c>
      <x:c r="BB127" s="49" t="str">
        <x:f>IF(OR(A127="",LEN(AW127)&lt;&gt;1,LEN(BA127)&lt;&gt;1),"",AW127&amp;BA127)</x:f>
      </x:c>
      <x:c r="BC127" s="61" t="str">
        <x:f>IF(OR(A127="",AQ127=0),"",(COUNT(BI127:INDEX(BI127:CR127,1,'Настройки'!$B$3))-COUNT(CS127:INDEX(CS127:EB127,1,'Настройки'!$B$3)))/AQ127)</x:f>
      </x:c>
      <x:c r="BD127" s="64" t="str">
        <x:f>IF(OR(A127="",COUNT(CS127:INDEX(CS127:EB127,1,'Настройки'!$B$3))=0),"",AQ127/COUNT(CS127:INDEX(CS127:EB127,1,'Настройки'!$B$3)))</x:f>
      </x:c>
      <x:c r="BE127" s="64" t="str">
        <x:f>IF(OR(A127="",COUNT(CS127:INDEX(CS127:EB127,1,'Настройки'!$B$3))=0),"",IF(AVERAGE(CS127:INDEX(CS127:EB127,1,'Настройки'!$B$3))=0,"",(STDEVP(CS127:INDEX(CS127:EB127,1,'Настройки'!$B$3))/ABS(AVERAGE(CS127:INDEX(CS127:EB127,1,'Настройки'!$B$3))))^2))</x:f>
      </x:c>
      <x:c r="BF127" s="49" t="str">
        <x:f>IF(A127="","",IF(AQ127&lt;3,"Недостаточно",IF(AQ127&lt;6,"Предварительный","Обычный")))</x:f>
      </x:c>
      <x:c r="BG127" s="49" t="str">
        <x:f>IF(A127="","",IF(COUNTIF(F127:INDEX(F127:AO127,1,'Настройки'!$B$3),"&lt;0")&gt;0,IF('Настройки'!$B$10="Блокировать","Отрицательный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"),"")&amp;IF(AQ127&lt;3,"Недостаточно истории. ",IF(AQ127&lt;6,"Предварительная классификация. ",""))&amp;IF(AX127=0,"Нет спроса за горизонт. ","")&amp;IF(AZ127&gt;'Настройки'!$B$11,"Экстремальная вариативность. ",""))</x:f>
      </x:c>
      <x:c r="BH127" s="49" t="str">
        <x:f>IF(A127="","",IFERROR(VLOOKUP(BB127,'Настройки'!$D$3:$E$11,2,FALSE),"Сначала проверьте исходные данные и историю спроса.")&amp;" Уточните срок поставки, MOQ и критичность.")</x:f>
      </x:c>
      <x:c r="BI127" s="50" t="str">
        <x:f>IF(1&gt;'Настройки'!$B$3,"",IF(ISBLANK(F127),IF('Настройки'!$B$9="Нулевой спрос",0,""),IF(F127&lt;0,IF('Настройки'!$B$10="Исключить","",IF('Настройки'!$B$10="Абсолютные значения",ABS(F127),F127)),F127)))</x:f>
      </x:c>
      <x:c r="BJ127" s="50" t="str">
        <x:f>IF(2&gt;'Настройки'!$B$3,"",IF(ISBLANK(G127),IF('Настройки'!$B$9="Нулевой спрос",0,""),IF(G127&lt;0,IF('Настройки'!$B$10="Исключить","",IF('Настройки'!$B$10="Абсолютные значения",ABS(G127),G127)),G127)))</x:f>
      </x:c>
      <x:c r="BK127" s="50" t="str">
        <x:f>IF(3&gt;'Настройки'!$B$3,"",IF(ISBLANK(H127),IF('Настройки'!$B$9="Нулевой спрос",0,""),IF(H127&lt;0,IF('Настройки'!$B$10="Исключить","",IF('Настройки'!$B$10="Абсолютные значения",ABS(H127),H127)),H127)))</x:f>
      </x:c>
      <x:c r="BL127" s="50" t="str">
        <x:f>IF(4&gt;'Настройки'!$B$3,"",IF(ISBLANK(I127),IF('Настройки'!$B$9="Нулевой спрос",0,""),IF(I127&lt;0,IF('Настройки'!$B$10="Исключить","",IF('Настройки'!$B$10="Абсолютные значения",ABS(I127),I127)),I127)))</x:f>
      </x:c>
      <x:c r="BM127" s="50" t="str">
        <x:f>IF(5&gt;'Настройки'!$B$3,"",IF(ISBLANK(J127),IF('Настройки'!$B$9="Нулевой спрос",0,""),IF(J127&lt;0,IF('Настройки'!$B$10="Исключить","",IF('Настройки'!$B$10="Абсолютные значения",ABS(J127),J127)),J127)))</x:f>
      </x:c>
      <x:c r="BN127" s="50" t="str">
        <x:f>IF(6&gt;'Настройки'!$B$3,"",IF(ISBLANK(K127),IF('Настройки'!$B$9="Нулевой спрос",0,""),IF(K127&lt;0,IF('Настройки'!$B$10="Исключить","",IF('Настройки'!$B$10="Абсолютные значения",ABS(K127),K127)),K127)))</x:f>
      </x:c>
      <x:c r="BO127" s="50" t="str">
        <x:f>IF(7&gt;'Настройки'!$B$3,"",IF(ISBLANK(L127),IF('Настройки'!$B$9="Нулевой спрос",0,""),IF(L127&lt;0,IF('Настройки'!$B$10="Исключить","",IF('Настройки'!$B$10="Абсолютные значения",ABS(L127),L127)),L127)))</x:f>
      </x:c>
      <x:c r="BP127" s="50" t="str">
        <x:f>IF(8&gt;'Настройки'!$B$3,"",IF(ISBLANK(M127),IF('Настройки'!$B$9="Нулевой спрос",0,""),IF(M127&lt;0,IF('Настройки'!$B$10="Исключить","",IF('Настройки'!$B$10="Абсолютные значения",ABS(M127),M127)),M127)))</x:f>
      </x:c>
      <x:c r="BQ127" s="50" t="str">
        <x:f>IF(9&gt;'Настройки'!$B$3,"",IF(ISBLANK(N127),IF('Настройки'!$B$9="Нулевой спрос",0,""),IF(N127&lt;0,IF('Настройки'!$B$10="Исключить","",IF('Настройки'!$B$10="Абсолютные значения",ABS(N127),N127)),N127)))</x:f>
      </x:c>
      <x:c r="BR127" s="50" t="str">
        <x:f>IF(10&gt;'Настройки'!$B$3,"",IF(ISBLANK(O127),IF('Настройки'!$B$9="Нулевой спрос",0,""),IF(O127&lt;0,IF('Настройки'!$B$10="Исключить","",IF('Настройки'!$B$10="Абсолютные значения",ABS(O127),O127)),O127)))</x:f>
      </x:c>
      <x:c r="BS127" s="50" t="str">
        <x:f>IF(11&gt;'Настройки'!$B$3,"",IF(ISBLANK(P127),IF('Настройки'!$B$9="Нулевой спрос",0,""),IF(P127&lt;0,IF('Настройки'!$B$10="Исключить","",IF('Настройки'!$B$10="Абсолютные значения",ABS(P127),P127)),P127)))</x:f>
      </x:c>
      <x:c r="BT127" s="50" t="str">
        <x:f>IF(12&gt;'Настройки'!$B$3,"",IF(ISBLANK(Q127),IF('Настройки'!$B$9="Нулевой спрос",0,""),IF(Q127&lt;0,IF('Настройки'!$B$10="Исключить","",IF('Настройки'!$B$10="Абсолютные значения",ABS(Q127),Q127)),Q127)))</x:f>
      </x:c>
      <x:c r="BU127" s="50" t="str">
        <x:f>IF(13&gt;'Настройки'!$B$3,"",IF(ISBLANK(R127),IF('Настройки'!$B$9="Нулевой спрос",0,""),IF(R127&lt;0,IF('Настройки'!$B$10="Исключить","",IF('Настройки'!$B$10="Абсолютные значения",ABS(R127),R127)),R127)))</x:f>
      </x:c>
      <x:c r="BV127" s="50" t="str">
        <x:f>IF(14&gt;'Настройки'!$B$3,"",IF(ISBLANK(S127),IF('Настройки'!$B$9="Нулевой спрос",0,""),IF(S127&lt;0,IF('Настройки'!$B$10="Исключить","",IF('Настройки'!$B$10="Абсолютные значения",ABS(S127),S127)),S127)))</x:f>
      </x:c>
      <x:c r="BW127" s="50" t="str">
        <x:f>IF(15&gt;'Настройки'!$B$3,"",IF(ISBLANK(T127),IF('Настройки'!$B$9="Нулевой спрос",0,""),IF(T127&lt;0,IF('Настройки'!$B$10="Исключить","",IF('Настройки'!$B$10="Абсолютные значения",ABS(T127),T127)),T127)))</x:f>
      </x:c>
      <x:c r="BX127" s="50" t="str">
        <x:f>IF(16&gt;'Настройки'!$B$3,"",IF(ISBLANK(U127),IF('Настройки'!$B$9="Нулевой спрос",0,""),IF(U127&lt;0,IF('Настройки'!$B$10="Исключить","",IF('Настройки'!$B$10="Абсолютные значения",ABS(U127),U127)),U127)))</x:f>
      </x:c>
      <x:c r="BY127" s="50" t="str">
        <x:f>IF(17&gt;'Настройки'!$B$3,"",IF(ISBLANK(V127),IF('Настройки'!$B$9="Нулевой спрос",0,""),IF(V127&lt;0,IF('Настройки'!$B$10="Исключить","",IF('Настройки'!$B$10="Абсолютные значения",ABS(V127),V127)),V127)))</x:f>
      </x:c>
      <x:c r="BZ127" s="50" t="str">
        <x:f>IF(18&gt;'Настройки'!$B$3,"",IF(ISBLANK(W127),IF('Настройки'!$B$9="Нулевой спрос",0,""),IF(W127&lt;0,IF('Настройки'!$B$10="Исключить","",IF('Настройки'!$B$10="Абсолютные значения",ABS(W127),W127)),W127)))</x:f>
      </x:c>
      <x:c r="CA127" s="50" t="str">
        <x:f>IF(19&gt;'Настройки'!$B$3,"",IF(ISBLANK(X127),IF('Настройки'!$B$9="Нулевой спрос",0,""),IF(X127&lt;0,IF('Настройки'!$B$10="Исключить","",IF('Настройки'!$B$10="Абсолютные значения",ABS(X127),X127)),X127)))</x:f>
      </x:c>
      <x:c r="CB127" s="50" t="str">
        <x:f>IF(20&gt;'Настройки'!$B$3,"",IF(ISBLANK(Y127),IF('Настройки'!$B$9="Нулевой спрос",0,""),IF(Y127&lt;0,IF('Настройки'!$B$10="Исключить","",IF('Настройки'!$B$10="Абсолютные значения",ABS(Y127),Y127)),Y127)))</x:f>
      </x:c>
      <x:c r="CC127" s="50" t="str">
        <x:f>IF(21&gt;'Настройки'!$B$3,"",IF(ISBLANK(Z127),IF('Настройки'!$B$9="Нулевой спрос",0,""),IF(Z127&lt;0,IF('Настройки'!$B$10="Исключить","",IF('Настройки'!$B$10="Абсолютные значения",ABS(Z127),Z127)),Z127)))</x:f>
      </x:c>
      <x:c r="CD127" s="50" t="str">
        <x:f>IF(22&gt;'Настройки'!$B$3,"",IF(ISBLANK(AA127),IF('Настройки'!$B$9="Нулевой спрос",0,""),IF(AA127&lt;0,IF('Настройки'!$B$10="Исключить","",IF('Настройки'!$B$10="Абсолютные значения",ABS(AA127),AA127)),AA127)))</x:f>
      </x:c>
      <x:c r="CE127" s="50" t="str">
        <x:f>IF(23&gt;'Настройки'!$B$3,"",IF(ISBLANK(AB127),IF('Настройки'!$B$9="Нулевой спрос",0,""),IF(AB127&lt;0,IF('Настройки'!$B$10="Исключить","",IF('Настройки'!$B$10="Абсолютные значения",ABS(AB127),AB127)),AB127)))</x:f>
      </x:c>
      <x:c r="CF127" s="50" t="str">
        <x:f>IF(24&gt;'Настройки'!$B$3,"",IF(ISBLANK(AC127),IF('Настройки'!$B$9="Нулевой спрос",0,""),IF(AC127&lt;0,IF('Настройки'!$B$10="Исключить","",IF('Настройки'!$B$10="Абсолютные значения",ABS(AC127),AC127)),AC127)))</x:f>
      </x:c>
      <x:c r="CG127" s="50" t="str">
        <x:f>IF(25&gt;'Настройки'!$B$3,"",IF(ISBLANK(AD127),IF('Настройки'!$B$9="Нулевой спрос",0,""),IF(AD127&lt;0,IF('Настройки'!$B$10="Исключить","",IF('Настройки'!$B$10="Абсолютные значения",ABS(AD127),AD127)),AD127)))</x:f>
      </x:c>
      <x:c r="CH127" s="50" t="str">
        <x:f>IF(26&gt;'Настройки'!$B$3,"",IF(ISBLANK(AE127),IF('Настройки'!$B$9="Нулевой спрос",0,""),IF(AE127&lt;0,IF('Настройки'!$B$10="Исключить","",IF('Настройки'!$B$10="Абсолютные значения",ABS(AE127),AE127)),AE127)))</x:f>
      </x:c>
      <x:c r="CI127" s="50" t="str">
        <x:f>IF(27&gt;'Настройки'!$B$3,"",IF(ISBLANK(AF127),IF('Настройки'!$B$9="Нулевой спрос",0,""),IF(AF127&lt;0,IF('Настройки'!$B$10="Исключить","",IF('Настройки'!$B$10="Абсолютные значения",ABS(AF127),AF127)),AF127)))</x:f>
      </x:c>
      <x:c r="CJ127" s="50" t="str">
        <x:f>IF(28&gt;'Настройки'!$B$3,"",IF(ISBLANK(AG127),IF('Настройки'!$B$9="Нулевой спрос",0,""),IF(AG127&lt;0,IF('Настройки'!$B$10="Исключить","",IF('Настройки'!$B$10="Абсолютные значения",ABS(AG127),AG127)),AG127)))</x:f>
      </x:c>
      <x:c r="CK127" s="50" t="str">
        <x:f>IF(29&gt;'Настройки'!$B$3,"",IF(ISBLANK(AH127),IF('Настройки'!$B$9="Нулевой спрос",0,""),IF(AH127&lt;0,IF('Настройки'!$B$10="Исключить","",IF('Настройки'!$B$10="Абсолютные значения",ABS(AH127),AH127)),AH127)))</x:f>
      </x:c>
      <x:c r="CL127" s="50" t="str">
        <x:f>IF(30&gt;'Настройки'!$B$3,"",IF(ISBLANK(AI127),IF('Настройки'!$B$9="Нулевой спрос",0,""),IF(AI127&lt;0,IF('Настройки'!$B$10="Исключить","",IF('Настройки'!$B$10="Абсолютные значения",ABS(AI127),AI127)),AI127)))</x:f>
      </x:c>
      <x:c r="CM127" s="50" t="str">
        <x:f>IF(31&gt;'Настройки'!$B$3,"",IF(ISBLANK(AJ127),IF('Настройки'!$B$9="Нулевой спрос",0,""),IF(AJ127&lt;0,IF('Настройки'!$B$10="Исключить","",IF('Настройки'!$B$10="Абсолютные значения",ABS(AJ127),AJ127)),AJ127)))</x:f>
      </x:c>
      <x:c r="CN127" s="50" t="str">
        <x:f>IF(32&gt;'Настройки'!$B$3,"",IF(ISBLANK(AK127),IF('Настройки'!$B$9="Нулевой спрос",0,""),IF(AK127&lt;0,IF('Настройки'!$B$10="Исключить","",IF('Настройки'!$B$10="Абсолютные значения",ABS(AK127),AK127)),AK127)))</x:f>
      </x:c>
      <x:c r="CO127" s="50" t="str">
        <x:f>IF(33&gt;'Настройки'!$B$3,"",IF(ISBLANK(AL127),IF('Настройки'!$B$9="Нулевой спрос",0,""),IF(AL127&lt;0,IF('Настройки'!$B$10="Исключить","",IF('Настройки'!$B$10="Абсолютные значения",ABS(AL127),AL127)),AL127)))</x:f>
      </x:c>
      <x:c r="CP127" s="50" t="str">
        <x:f>IF(34&gt;'Настройки'!$B$3,"",IF(ISBLANK(AM127),IF('Настройки'!$B$9="Нулевой спрос",0,""),IF(AM127&lt;0,IF('Настройки'!$B$10="Исключить","",IF('Настройки'!$B$10="Абсолютные значения",ABS(AM127),AM127)),AM127)))</x:f>
      </x:c>
      <x:c r="CQ127" s="50" t="str">
        <x:f>IF(35&gt;'Настройки'!$B$3,"",IF(ISBLANK(AN127),IF('Настройки'!$B$9="Нулевой спрос",0,""),IF(AN127&lt;0,IF('Настройки'!$B$10="Исключить","",IF('Настройки'!$B$10="Абсолютные значения",ABS(AN127),AN127)),AN127)))</x:f>
      </x:c>
      <x:c r="CR127" s="50" t="str">
        <x:f>IF(36&gt;'Настройки'!$B$3,"",IF(ISBLANK(AO127),IF('Настройки'!$B$9="Нулевой спрос",0,""),IF(AO127&lt;0,IF('Настройки'!$B$10="Исключить","",IF('Настройки'!$B$10="Абсолютные значения",ABS(AO127),AO127)),AO127)))</x:f>
      </x:c>
      <x:c r="CS127" s="50" t="str">
        <x:f>IF(OR(1&gt;'Настройки'!$B$3,ISBLANK(BI127),BI127=0),"",BI127)</x:f>
      </x:c>
      <x:c r="CT127" s="50" t="str">
        <x:f>IF(OR(2&gt;'Настройки'!$B$3,ISBLANK(BJ127),BJ127=0),"",BJ127)</x:f>
      </x:c>
      <x:c r="CU127" s="50" t="str">
        <x:f>IF(OR(3&gt;'Настройки'!$B$3,ISBLANK(BK127),BK127=0),"",BK127)</x:f>
      </x:c>
      <x:c r="CV127" s="50" t="str">
        <x:f>IF(OR(4&gt;'Настройки'!$B$3,ISBLANK(BL127),BL127=0),"",BL127)</x:f>
      </x:c>
      <x:c r="CW127" s="50" t="str">
        <x:f>IF(OR(5&gt;'Настройки'!$B$3,ISBLANK(BM127),BM127=0),"",BM127)</x:f>
      </x:c>
      <x:c r="CX127" s="50" t="str">
        <x:f>IF(OR(6&gt;'Настройки'!$B$3,ISBLANK(BN127),BN127=0),"",BN127)</x:f>
      </x:c>
      <x:c r="CY127" s="50" t="str">
        <x:f>IF(OR(7&gt;'Настройки'!$B$3,ISBLANK(BO127),BO127=0),"",BO127)</x:f>
      </x:c>
      <x:c r="CZ127" s="50" t="str">
        <x:f>IF(OR(8&gt;'Настройки'!$B$3,ISBLANK(BP127),BP127=0),"",BP127)</x:f>
      </x:c>
      <x:c r="DA127" s="50" t="str">
        <x:f>IF(OR(9&gt;'Настройки'!$B$3,ISBLANK(BQ127),BQ127=0),"",BQ127)</x:f>
      </x:c>
      <x:c r="DB127" s="50" t="str">
        <x:f>IF(OR(10&gt;'Настройки'!$B$3,ISBLANK(BR127),BR127=0),"",BR127)</x:f>
      </x:c>
      <x:c r="DC127" s="50" t="str">
        <x:f>IF(OR(11&gt;'Настройки'!$B$3,ISBLANK(BS127),BS127=0),"",BS127)</x:f>
      </x:c>
      <x:c r="DD127" s="50" t="str">
        <x:f>IF(OR(12&gt;'Настройки'!$B$3,ISBLANK(BT127),BT127=0),"",BT127)</x:f>
      </x:c>
      <x:c r="DE127" s="50" t="str">
        <x:f>IF(OR(13&gt;'Настройки'!$B$3,ISBLANK(BU127),BU127=0),"",BU127)</x:f>
      </x:c>
      <x:c r="DF127" s="50" t="str">
        <x:f>IF(OR(14&gt;'Настройки'!$B$3,ISBLANK(BV127),BV127=0),"",BV127)</x:f>
      </x:c>
      <x:c r="DG127" s="50" t="str">
        <x:f>IF(OR(15&gt;'Настройки'!$B$3,ISBLANK(BW127),BW127=0),"",BW127)</x:f>
      </x:c>
      <x:c r="DH127" s="50" t="str">
        <x:f>IF(OR(16&gt;'Настройки'!$B$3,ISBLANK(BX127),BX127=0),"",BX127)</x:f>
      </x:c>
      <x:c r="DI127" s="50" t="str">
        <x:f>IF(OR(17&gt;'Настройки'!$B$3,ISBLANK(BY127),BY127=0),"",BY127)</x:f>
      </x:c>
      <x:c r="DJ127" s="50" t="str">
        <x:f>IF(OR(18&gt;'Настройки'!$B$3,ISBLANK(BZ127),BZ127=0),"",BZ127)</x:f>
      </x:c>
      <x:c r="DK127" s="50" t="str">
        <x:f>IF(OR(19&gt;'Настройки'!$B$3,ISBLANK(CA127),CA127=0),"",CA127)</x:f>
      </x:c>
      <x:c r="DL127" s="50" t="str">
        <x:f>IF(OR(20&gt;'Настройки'!$B$3,ISBLANK(CB127),CB127=0),"",CB127)</x:f>
      </x:c>
      <x:c r="DM127" s="50" t="str">
        <x:f>IF(OR(21&gt;'Настройки'!$B$3,ISBLANK(CC127),CC127=0),"",CC127)</x:f>
      </x:c>
      <x:c r="DN127" s="50" t="str">
        <x:f>IF(OR(22&gt;'Настройки'!$B$3,ISBLANK(CD127),CD127=0),"",CD127)</x:f>
      </x:c>
      <x:c r="DO127" s="50" t="str">
        <x:f>IF(OR(23&gt;'Настройки'!$B$3,ISBLANK(CE127),CE127=0),"",CE127)</x:f>
      </x:c>
      <x:c r="DP127" s="50" t="str">
        <x:f>IF(OR(24&gt;'Настройки'!$B$3,ISBLANK(CF127),CF127=0),"",CF127)</x:f>
      </x:c>
      <x:c r="DQ127" s="50" t="str">
        <x:f>IF(OR(25&gt;'Настройки'!$B$3,ISBLANK(CG127),CG127=0),"",CG127)</x:f>
      </x:c>
      <x:c r="DR127" s="50" t="str">
        <x:f>IF(OR(26&gt;'Настройки'!$B$3,ISBLANK(CH127),CH127=0),"",CH127)</x:f>
      </x:c>
      <x:c r="DS127" s="50" t="str">
        <x:f>IF(OR(27&gt;'Настройки'!$B$3,ISBLANK(CI127),CI127=0),"",CI127)</x:f>
      </x:c>
      <x:c r="DT127" s="50" t="str">
        <x:f>IF(OR(28&gt;'Настройки'!$B$3,ISBLANK(CJ127),CJ127=0),"",CJ127)</x:f>
      </x:c>
      <x:c r="DU127" s="50" t="str">
        <x:f>IF(OR(29&gt;'Настройки'!$B$3,ISBLANK(CK127),CK127=0),"",CK127)</x:f>
      </x:c>
      <x:c r="DV127" s="50" t="str">
        <x:f>IF(OR(30&gt;'Настройки'!$B$3,ISBLANK(CL127),CL127=0),"",CL127)</x:f>
      </x:c>
      <x:c r="DW127" s="50" t="str">
        <x:f>IF(OR(31&gt;'Настройки'!$B$3,ISBLANK(CM127),CM127=0),"",CM127)</x:f>
      </x:c>
      <x:c r="DX127" s="50" t="str">
        <x:f>IF(OR(32&gt;'Настройки'!$B$3,ISBLANK(CN127),CN127=0),"",CN127)</x:f>
      </x:c>
      <x:c r="DY127" s="50" t="str">
        <x:f>IF(OR(33&gt;'Настройки'!$B$3,ISBLANK(CO127),CO127=0),"",CO127)</x:f>
      </x:c>
      <x:c r="DZ127" s="50" t="str">
        <x:f>IF(OR(34&gt;'Настройки'!$B$3,ISBLANK(CP127),CP127=0),"",CP127)</x:f>
      </x:c>
      <x:c r="EA127" s="50" t="str">
        <x:f>IF(OR(35&gt;'Настройки'!$B$3,ISBLANK(CQ127),CQ127=0),"",CQ127)</x:f>
      </x:c>
      <x:c r="EB127" s="50" t="str">
        <x:f>IF(OR(36&gt;'Настройки'!$B$3,ISBLANK(CR127),CR127=0),"",CR127)</x:f>
      </x:c>
      <x:c r="EC127" s="50" t="str">
        <x:f>IF(A127="","",IF(OR(BB127="AZ",BB127="BZ"),10000+ROW(),IF(AZ127&gt;'Настройки'!$B$11,20000+ROW(),IF(BF127&lt;&gt;"Обычный",30000+ROW(),IF(AX127&lt;=0,40000+ROW(),"")))))</x:f>
      </x:c>
      <x:c r="ED127" s="50" t="str">
        <x:f>IF(EC127="","",COUNTIFS($EC$2:$EC$1001,"&gt;0",$EC$2:$EC$1001,"&lt;"&amp;EC127)+1)</x:f>
      </x:c>
    </x:row>
    <x:row r="128">
      <x:c r="A128" s="115"/>
      <x:c r="B128" s="115"/>
      <x:c r="C128" s="115"/>
      <x:c r="D128" s="118"/>
      <x:c r="E128" s="118"/>
      <x:c r="F128" s="118"/>
      <x:c r="G128" s="118"/>
      <x:c r="H128" s="118"/>
      <x:c r="I128" s="118"/>
      <x:c r="J128" s="118"/>
      <x:c r="K128" s="118"/>
      <x:c r="L128" s="118"/>
      <x:c r="M128" s="118"/>
      <x:c r="N128" s="118"/>
      <x:c r="O128" s="118"/>
      <x:c r="P128" s="118"/>
      <x:c r="Q128" s="118"/>
      <x:c r="R128" s="118"/>
      <x:c r="S128" s="118"/>
      <x:c r="T128" s="118"/>
      <x:c r="U128" s="118"/>
      <x:c r="V128" s="118"/>
      <x:c r="W128" s="118"/>
      <x:c r="X128" s="118"/>
      <x:c r="Y128" s="118"/>
      <x:c r="Z128" s="118"/>
      <x:c r="AA128" s="118"/>
      <x:c r="AB128" s="118"/>
      <x:c r="AC128" s="118"/>
      <x:c r="AD128" s="118"/>
      <x:c r="AE128" s="118"/>
      <x:c r="AF128" s="118"/>
      <x:c r="AG128" s="118"/>
      <x:c r="AH128" s="118"/>
      <x:c r="AI128" s="118"/>
      <x:c r="AJ128" s="118"/>
      <x:c r="AK128" s="118"/>
      <x:c r="AL128" s="118"/>
      <x:c r="AM128" s="118"/>
      <x:c r="AN128" s="118"/>
      <x:c r="AO128" s="118"/>
      <x:c r="AP128" s="115"/>
      <x:c r="AQ128" s="49" t="str">
        <x:f>IF(A128="","",COUNT(BI128:INDEX(BI128:CR128,1,'Настройки'!$B$3)))</x:f>
      </x:c>
      <x:c r="AR128" s="49" t="str">
        <x:f>IF(A128="","",SUM(BI128:INDEX(BI128:CR128,1,'Настройки'!$B$3)))</x:f>
      </x:c>
      <x:c r="AS128" s="58" t="str">
        <x:f>IF(A128="","",IF('Настройки'!$B$4="Стоимость потребления",AR128*D128,IF('Настройки'!$B$4="Количество",AR128,E128)))</x:f>
      </x:c>
      <x:c r="AT128" s="61" t="str">
        <x:f>IF(OR(A128="",AS128&lt;0,SUM($AS$2:$AS$1001)&lt;=0),"",AS128/SUM($AS$2:$AS$1001))</x:f>
      </x:c>
      <x:c r="AU128" s="61" t="str">
        <x:f>IF(OR(A128="",AS128&lt;0,SUM($AS$2:$AS$1001)&lt;=0),"",SUMIFS($AS$2:$AS$1001,$AS$2:$AS$1001,"&gt;"&amp;AS128)/SUM($AS$2:$AS$1001))</x:f>
      </x:c>
      <x:c r="AV128" s="61" t="str">
        <x:f>IF(OR(A128="",AS128&lt;0,SUM($AS$2:$AS$1001)&lt;=0),"",SUMIFS($AS$2:$AS$1001,$AS$2:$AS$1001,"&gt;="&amp;AS128)/SUM($AS$2:$AS$1001))</x:f>
      </x:c>
      <x:c r="AW128" s="49" t="str">
        <x:f>IF(A128="","",IF(SUM($AS$2:$AS$1001)&lt;=0,"Не определён",IF(AS128&lt;0,"Исключение",IF(AU128&lt;'Настройки'!$B$5,"A",IF(AU128&lt;'Настройки'!$B$6,"B","C")))))</x:f>
      </x:c>
      <x:c r="AX128" s="58" t="str">
        <x:f>IF(A128="","",IF(AQ128=0,"",AVERAGE(BI128:INDEX(BI128:CR128,1,'Настройки'!$B$3))))</x:f>
      </x:c>
      <x:c r="AY128" s="58" t="str">
        <x:f>IF(OR(A128="",AQ128=0),"",STDEVP(BI128:INDEX(BI128:CR128,1,'Настройки'!$B$3)))</x:f>
      </x:c>
      <x:c r="AZ128" s="61" t="str">
        <x:f>IF(OR(A128="",AQ128&lt;'Настройки'!$B$12,AX128&lt;=0,AND('Настройки'!$B$10="Блокировать",COUNTIF(F128:INDEX(F128:AO128,1,'Настройки'!$B$3),"&lt;0")&gt;0)),"",AY128/ABS(AX128))</x:f>
      </x:c>
      <x:c r="BA128" s="49" t="str">
        <x:f>IF(A128="","",IF(AND('Настройки'!$B$10="Блокировать",COUNTIF(F128:INDEX(F128:AO128,1,'Настройки'!$B$3),"&lt;0")&gt;0),"Не определён",IF(AQ128&lt;'Настройки'!$B$12,"Не определён",IF(AX128=0,"Нет спроса",IF(AX128&lt;0,"Не определён",IF(AZ128&lt;='Настройки'!$B$7,"X",IF(AZ128&lt;='Настройки'!$B$8,"Y","Z")))))))</x:f>
      </x:c>
      <x:c r="BB128" s="49" t="str">
        <x:f>IF(OR(A128="",LEN(AW128)&lt;&gt;1,LEN(BA128)&lt;&gt;1),"",AW128&amp;BA128)</x:f>
      </x:c>
      <x:c r="BC128" s="61" t="str">
        <x:f>IF(OR(A128="",AQ128=0),"",(COUNT(BI128:INDEX(BI128:CR128,1,'Настройки'!$B$3))-COUNT(CS128:INDEX(CS128:EB128,1,'Настройки'!$B$3)))/AQ128)</x:f>
      </x:c>
      <x:c r="BD128" s="64" t="str">
        <x:f>IF(OR(A128="",COUNT(CS128:INDEX(CS128:EB128,1,'Настройки'!$B$3))=0),"",AQ128/COUNT(CS128:INDEX(CS128:EB128,1,'Настройки'!$B$3)))</x:f>
      </x:c>
      <x:c r="BE128" s="64" t="str">
        <x:f>IF(OR(A128="",COUNT(CS128:INDEX(CS128:EB128,1,'Настройки'!$B$3))=0),"",IF(AVERAGE(CS128:INDEX(CS128:EB128,1,'Настройки'!$B$3))=0,"",(STDEVP(CS128:INDEX(CS128:EB128,1,'Настройки'!$B$3))/ABS(AVERAGE(CS128:INDEX(CS128:EB128,1,'Настройки'!$B$3))))^2))</x:f>
      </x:c>
      <x:c r="BF128" s="49" t="str">
        <x:f>IF(A128="","",IF(AQ128&lt;3,"Недостаточно",IF(AQ128&lt;6,"Предварительный","Обычный")))</x:f>
      </x:c>
      <x:c r="BG128" s="49" t="str">
        <x:f>IF(A128="","",IF(COUNTIF(F128:INDEX(F128:AO128,1,'Настройки'!$B$3),"&lt;0")&gt;0,IF('Настройки'!$B$10="Блокировать","Отрицательный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"),"")&amp;IF(AQ128&lt;3,"Недостаточно истории. ",IF(AQ128&lt;6,"Предварительная классификация. ",""))&amp;IF(AX128=0,"Нет спроса за горизонт. ","")&amp;IF(AZ128&gt;'Настройки'!$B$11,"Экстремальная вариативность. ",""))</x:f>
      </x:c>
      <x:c r="BH128" s="49" t="str">
        <x:f>IF(A128="","",IFERROR(VLOOKUP(BB128,'Настройки'!$D$3:$E$11,2,FALSE),"Сначала проверьте исходные данные и историю спроса.")&amp;" Уточните срок поставки, MOQ и критичность.")</x:f>
      </x:c>
      <x:c r="BI128" s="50" t="str">
        <x:f>IF(1&gt;'Настройки'!$B$3,"",IF(ISBLANK(F128),IF('Настройки'!$B$9="Нулевой спрос",0,""),IF(F128&lt;0,IF('Настройки'!$B$10="Исключить","",IF('Настройки'!$B$10="Абсолютные значения",ABS(F128),F128)),F128)))</x:f>
      </x:c>
      <x:c r="BJ128" s="50" t="str">
        <x:f>IF(2&gt;'Настройки'!$B$3,"",IF(ISBLANK(G128),IF('Настройки'!$B$9="Нулевой спрос",0,""),IF(G128&lt;0,IF('Настройки'!$B$10="Исключить","",IF('Настройки'!$B$10="Абсолютные значения",ABS(G128),G128)),G128)))</x:f>
      </x:c>
      <x:c r="BK128" s="50" t="str">
        <x:f>IF(3&gt;'Настройки'!$B$3,"",IF(ISBLANK(H128),IF('Настройки'!$B$9="Нулевой спрос",0,""),IF(H128&lt;0,IF('Настройки'!$B$10="Исключить","",IF('Настройки'!$B$10="Абсолютные значения",ABS(H128),H128)),H128)))</x:f>
      </x:c>
      <x:c r="BL128" s="50" t="str">
        <x:f>IF(4&gt;'Настройки'!$B$3,"",IF(ISBLANK(I128),IF('Настройки'!$B$9="Нулевой спрос",0,""),IF(I128&lt;0,IF('Настройки'!$B$10="Исключить","",IF('Настройки'!$B$10="Абсолютные значения",ABS(I128),I128)),I128)))</x:f>
      </x:c>
      <x:c r="BM128" s="50" t="str">
        <x:f>IF(5&gt;'Настройки'!$B$3,"",IF(ISBLANK(J128),IF('Настройки'!$B$9="Нулевой спрос",0,""),IF(J128&lt;0,IF('Настройки'!$B$10="Исключить","",IF('Настройки'!$B$10="Абсолютные значения",ABS(J128),J128)),J128)))</x:f>
      </x:c>
      <x:c r="BN128" s="50" t="str">
        <x:f>IF(6&gt;'Настройки'!$B$3,"",IF(ISBLANK(K128),IF('Настройки'!$B$9="Нулевой спрос",0,""),IF(K128&lt;0,IF('Настройки'!$B$10="Исключить","",IF('Настройки'!$B$10="Абсолютные значения",ABS(K128),K128)),K128)))</x:f>
      </x:c>
      <x:c r="BO128" s="50" t="str">
        <x:f>IF(7&gt;'Настройки'!$B$3,"",IF(ISBLANK(L128),IF('Настройки'!$B$9="Нулевой спрос",0,""),IF(L128&lt;0,IF('Настройки'!$B$10="Исключить","",IF('Настройки'!$B$10="Абсолютные значения",ABS(L128),L128)),L128)))</x:f>
      </x:c>
      <x:c r="BP128" s="50" t="str">
        <x:f>IF(8&gt;'Настройки'!$B$3,"",IF(ISBLANK(M128),IF('Настройки'!$B$9="Нулевой спрос",0,""),IF(M128&lt;0,IF('Настройки'!$B$10="Исключить","",IF('Настройки'!$B$10="Абсолютные значения",ABS(M128),M128)),M128)))</x:f>
      </x:c>
      <x:c r="BQ128" s="50" t="str">
        <x:f>IF(9&gt;'Настройки'!$B$3,"",IF(ISBLANK(N128),IF('Настройки'!$B$9="Нулевой спрос",0,""),IF(N128&lt;0,IF('Настройки'!$B$10="Исключить","",IF('Настройки'!$B$10="Абсолютные значения",ABS(N128),N128)),N128)))</x:f>
      </x:c>
      <x:c r="BR128" s="50" t="str">
        <x:f>IF(10&gt;'Настройки'!$B$3,"",IF(ISBLANK(O128),IF('Настройки'!$B$9="Нулевой спрос",0,""),IF(O128&lt;0,IF('Настройки'!$B$10="Исключить","",IF('Настройки'!$B$10="Абсолютные значения",ABS(O128),O128)),O128)))</x:f>
      </x:c>
      <x:c r="BS128" s="50" t="str">
        <x:f>IF(11&gt;'Настройки'!$B$3,"",IF(ISBLANK(P128),IF('Настройки'!$B$9="Нулевой спрос",0,""),IF(P128&lt;0,IF('Настройки'!$B$10="Исключить","",IF('Настройки'!$B$10="Абсолютные значения",ABS(P128),P128)),P128)))</x:f>
      </x:c>
      <x:c r="BT128" s="50" t="str">
        <x:f>IF(12&gt;'Настройки'!$B$3,"",IF(ISBLANK(Q128),IF('Настройки'!$B$9="Нулевой спрос",0,""),IF(Q128&lt;0,IF('Настройки'!$B$10="Исключить","",IF('Настройки'!$B$10="Абсолютные значения",ABS(Q128),Q128)),Q128)))</x:f>
      </x:c>
      <x:c r="BU128" s="50" t="str">
        <x:f>IF(13&gt;'Настройки'!$B$3,"",IF(ISBLANK(R128),IF('Настройки'!$B$9="Нулевой спрос",0,""),IF(R128&lt;0,IF('Настройки'!$B$10="Исключить","",IF('Настройки'!$B$10="Абсолютные значения",ABS(R128),R128)),R128)))</x:f>
      </x:c>
      <x:c r="BV128" s="50" t="str">
        <x:f>IF(14&gt;'Настройки'!$B$3,"",IF(ISBLANK(S128),IF('Настройки'!$B$9="Нулевой спрос",0,""),IF(S128&lt;0,IF('Настройки'!$B$10="Исключить","",IF('Настройки'!$B$10="Абсолютные значения",ABS(S128),S128)),S128)))</x:f>
      </x:c>
      <x:c r="BW128" s="50" t="str">
        <x:f>IF(15&gt;'Настройки'!$B$3,"",IF(ISBLANK(T128),IF('Настройки'!$B$9="Нулевой спрос",0,""),IF(T128&lt;0,IF('Настройки'!$B$10="Исключить","",IF('Настройки'!$B$10="Абсолютные значения",ABS(T128),T128)),T128)))</x:f>
      </x:c>
      <x:c r="BX128" s="50" t="str">
        <x:f>IF(16&gt;'Настройки'!$B$3,"",IF(ISBLANK(U128),IF('Настройки'!$B$9="Нулевой спрос",0,""),IF(U128&lt;0,IF('Настройки'!$B$10="Исключить","",IF('Настройки'!$B$10="Абсолютные значения",ABS(U128),U128)),U128)))</x:f>
      </x:c>
      <x:c r="BY128" s="50" t="str">
        <x:f>IF(17&gt;'Настройки'!$B$3,"",IF(ISBLANK(V128),IF('Настройки'!$B$9="Нулевой спрос",0,""),IF(V128&lt;0,IF('Настройки'!$B$10="Исключить","",IF('Настройки'!$B$10="Абсолютные значения",ABS(V128),V128)),V128)))</x:f>
      </x:c>
      <x:c r="BZ128" s="50" t="str">
        <x:f>IF(18&gt;'Настройки'!$B$3,"",IF(ISBLANK(W128),IF('Настройки'!$B$9="Нулевой спрос",0,""),IF(W128&lt;0,IF('Настройки'!$B$10="Исключить","",IF('Настройки'!$B$10="Абсолютные значения",ABS(W128),W128)),W128)))</x:f>
      </x:c>
      <x:c r="CA128" s="50" t="str">
        <x:f>IF(19&gt;'Настройки'!$B$3,"",IF(ISBLANK(X128),IF('Настройки'!$B$9="Нулевой спрос",0,""),IF(X128&lt;0,IF('Настройки'!$B$10="Исключить","",IF('Настройки'!$B$10="Абсолютные значения",ABS(X128),X128)),X128)))</x:f>
      </x:c>
      <x:c r="CB128" s="50" t="str">
        <x:f>IF(20&gt;'Настройки'!$B$3,"",IF(ISBLANK(Y128),IF('Настройки'!$B$9="Нулевой спрос",0,""),IF(Y128&lt;0,IF('Настройки'!$B$10="Исключить","",IF('Настройки'!$B$10="Абсолютные значения",ABS(Y128),Y128)),Y128)))</x:f>
      </x:c>
      <x:c r="CC128" s="50" t="str">
        <x:f>IF(21&gt;'Настройки'!$B$3,"",IF(ISBLANK(Z128),IF('Настройки'!$B$9="Нулевой спрос",0,""),IF(Z128&lt;0,IF('Настройки'!$B$10="Исключить","",IF('Настройки'!$B$10="Абсолютные значения",ABS(Z128),Z128)),Z128)))</x:f>
      </x:c>
      <x:c r="CD128" s="50" t="str">
        <x:f>IF(22&gt;'Настройки'!$B$3,"",IF(ISBLANK(AA128),IF('Настройки'!$B$9="Нулевой спрос",0,""),IF(AA128&lt;0,IF('Настройки'!$B$10="Исключить","",IF('Настройки'!$B$10="Абсолютные значения",ABS(AA128),AA128)),AA128)))</x:f>
      </x:c>
      <x:c r="CE128" s="50" t="str">
        <x:f>IF(23&gt;'Настройки'!$B$3,"",IF(ISBLANK(AB128),IF('Настройки'!$B$9="Нулевой спрос",0,""),IF(AB128&lt;0,IF('Настройки'!$B$10="Исключить","",IF('Настройки'!$B$10="Абсолютные значения",ABS(AB128),AB128)),AB128)))</x:f>
      </x:c>
      <x:c r="CF128" s="50" t="str">
        <x:f>IF(24&gt;'Настройки'!$B$3,"",IF(ISBLANK(AC128),IF('Настройки'!$B$9="Нулевой спрос",0,""),IF(AC128&lt;0,IF('Настройки'!$B$10="Исключить","",IF('Настройки'!$B$10="Абсолютные значения",ABS(AC128),AC128)),AC128)))</x:f>
      </x:c>
      <x:c r="CG128" s="50" t="str">
        <x:f>IF(25&gt;'Настройки'!$B$3,"",IF(ISBLANK(AD128),IF('Настройки'!$B$9="Нулевой спрос",0,""),IF(AD128&lt;0,IF('Настройки'!$B$10="Исключить","",IF('Настройки'!$B$10="Абсолютные значения",ABS(AD128),AD128)),AD128)))</x:f>
      </x:c>
      <x:c r="CH128" s="50" t="str">
        <x:f>IF(26&gt;'Настройки'!$B$3,"",IF(ISBLANK(AE128),IF('Настройки'!$B$9="Нулевой спрос",0,""),IF(AE128&lt;0,IF('Настройки'!$B$10="Исключить","",IF('Настройки'!$B$10="Абсолютные значения",ABS(AE128),AE128)),AE128)))</x:f>
      </x:c>
      <x:c r="CI128" s="50" t="str">
        <x:f>IF(27&gt;'Настройки'!$B$3,"",IF(ISBLANK(AF128),IF('Настройки'!$B$9="Нулевой спрос",0,""),IF(AF128&lt;0,IF('Настройки'!$B$10="Исключить","",IF('Настройки'!$B$10="Абсолютные значения",ABS(AF128),AF128)),AF128)))</x:f>
      </x:c>
      <x:c r="CJ128" s="50" t="str">
        <x:f>IF(28&gt;'Настройки'!$B$3,"",IF(ISBLANK(AG128),IF('Настройки'!$B$9="Нулевой спрос",0,""),IF(AG128&lt;0,IF('Настройки'!$B$10="Исключить","",IF('Настройки'!$B$10="Абсолютные значения",ABS(AG128),AG128)),AG128)))</x:f>
      </x:c>
      <x:c r="CK128" s="50" t="str">
        <x:f>IF(29&gt;'Настройки'!$B$3,"",IF(ISBLANK(AH128),IF('Настройки'!$B$9="Нулевой спрос",0,""),IF(AH128&lt;0,IF('Настройки'!$B$10="Исключить","",IF('Настройки'!$B$10="Абсолютные значения",ABS(AH128),AH128)),AH128)))</x:f>
      </x:c>
      <x:c r="CL128" s="50" t="str">
        <x:f>IF(30&gt;'Настройки'!$B$3,"",IF(ISBLANK(AI128),IF('Настройки'!$B$9="Нулевой спрос",0,""),IF(AI128&lt;0,IF('Настройки'!$B$10="Исключить","",IF('Настройки'!$B$10="Абсолютные значения",ABS(AI128),AI128)),AI128)))</x:f>
      </x:c>
      <x:c r="CM128" s="50" t="str">
        <x:f>IF(31&gt;'Настройки'!$B$3,"",IF(ISBLANK(AJ128),IF('Настройки'!$B$9="Нулевой спрос",0,""),IF(AJ128&lt;0,IF('Настройки'!$B$10="Исключить","",IF('Настройки'!$B$10="Абсолютные значения",ABS(AJ128),AJ128)),AJ128)))</x:f>
      </x:c>
      <x:c r="CN128" s="50" t="str">
        <x:f>IF(32&gt;'Настройки'!$B$3,"",IF(ISBLANK(AK128),IF('Настройки'!$B$9="Нулевой спрос",0,""),IF(AK128&lt;0,IF('Настройки'!$B$10="Исключить","",IF('Настройки'!$B$10="Абсолютные значения",ABS(AK128),AK128)),AK128)))</x:f>
      </x:c>
      <x:c r="CO128" s="50" t="str">
        <x:f>IF(33&gt;'Настройки'!$B$3,"",IF(ISBLANK(AL128),IF('Настройки'!$B$9="Нулевой спрос",0,""),IF(AL128&lt;0,IF('Настройки'!$B$10="Исключить","",IF('Настройки'!$B$10="Абсолютные значения",ABS(AL128),AL128)),AL128)))</x:f>
      </x:c>
      <x:c r="CP128" s="50" t="str">
        <x:f>IF(34&gt;'Настройки'!$B$3,"",IF(ISBLANK(AM128),IF('Настройки'!$B$9="Нулевой спрос",0,""),IF(AM128&lt;0,IF('Настройки'!$B$10="Исключить","",IF('Настройки'!$B$10="Абсолютные значения",ABS(AM128),AM128)),AM128)))</x:f>
      </x:c>
      <x:c r="CQ128" s="50" t="str">
        <x:f>IF(35&gt;'Настройки'!$B$3,"",IF(ISBLANK(AN128),IF('Настройки'!$B$9="Нулевой спрос",0,""),IF(AN128&lt;0,IF('Настройки'!$B$10="Исключить","",IF('Настройки'!$B$10="Абсолютные значения",ABS(AN128),AN128)),AN128)))</x:f>
      </x:c>
      <x:c r="CR128" s="50" t="str">
        <x:f>IF(36&gt;'Настройки'!$B$3,"",IF(ISBLANK(AO128),IF('Настройки'!$B$9="Нулевой спрос",0,""),IF(AO128&lt;0,IF('Настройки'!$B$10="Исключить","",IF('Настройки'!$B$10="Абсолютные значения",ABS(AO128),AO128)),AO128)))</x:f>
      </x:c>
      <x:c r="CS128" s="50" t="str">
        <x:f>IF(OR(1&gt;'Настройки'!$B$3,ISBLANK(BI128),BI128=0),"",BI128)</x:f>
      </x:c>
      <x:c r="CT128" s="50" t="str">
        <x:f>IF(OR(2&gt;'Настройки'!$B$3,ISBLANK(BJ128),BJ128=0),"",BJ128)</x:f>
      </x:c>
      <x:c r="CU128" s="50" t="str">
        <x:f>IF(OR(3&gt;'Настройки'!$B$3,ISBLANK(BK128),BK128=0),"",BK128)</x:f>
      </x:c>
      <x:c r="CV128" s="50" t="str">
        <x:f>IF(OR(4&gt;'Настройки'!$B$3,ISBLANK(BL128),BL128=0),"",BL128)</x:f>
      </x:c>
      <x:c r="CW128" s="50" t="str">
        <x:f>IF(OR(5&gt;'Настройки'!$B$3,ISBLANK(BM128),BM128=0),"",BM128)</x:f>
      </x:c>
      <x:c r="CX128" s="50" t="str">
        <x:f>IF(OR(6&gt;'Настройки'!$B$3,ISBLANK(BN128),BN128=0),"",BN128)</x:f>
      </x:c>
      <x:c r="CY128" s="50" t="str">
        <x:f>IF(OR(7&gt;'Настройки'!$B$3,ISBLANK(BO128),BO128=0),"",BO128)</x:f>
      </x:c>
      <x:c r="CZ128" s="50" t="str">
        <x:f>IF(OR(8&gt;'Настройки'!$B$3,ISBLANK(BP128),BP128=0),"",BP128)</x:f>
      </x:c>
      <x:c r="DA128" s="50" t="str">
        <x:f>IF(OR(9&gt;'Настройки'!$B$3,ISBLANK(BQ128),BQ128=0),"",BQ128)</x:f>
      </x:c>
      <x:c r="DB128" s="50" t="str">
        <x:f>IF(OR(10&gt;'Настройки'!$B$3,ISBLANK(BR128),BR128=0),"",BR128)</x:f>
      </x:c>
      <x:c r="DC128" s="50" t="str">
        <x:f>IF(OR(11&gt;'Настройки'!$B$3,ISBLANK(BS128),BS128=0),"",BS128)</x:f>
      </x:c>
      <x:c r="DD128" s="50" t="str">
        <x:f>IF(OR(12&gt;'Настройки'!$B$3,ISBLANK(BT128),BT128=0),"",BT128)</x:f>
      </x:c>
      <x:c r="DE128" s="50" t="str">
        <x:f>IF(OR(13&gt;'Настройки'!$B$3,ISBLANK(BU128),BU128=0),"",BU128)</x:f>
      </x:c>
      <x:c r="DF128" s="50" t="str">
        <x:f>IF(OR(14&gt;'Настройки'!$B$3,ISBLANK(BV128),BV128=0),"",BV128)</x:f>
      </x:c>
      <x:c r="DG128" s="50" t="str">
        <x:f>IF(OR(15&gt;'Настройки'!$B$3,ISBLANK(BW128),BW128=0),"",BW128)</x:f>
      </x:c>
      <x:c r="DH128" s="50" t="str">
        <x:f>IF(OR(16&gt;'Настройки'!$B$3,ISBLANK(BX128),BX128=0),"",BX128)</x:f>
      </x:c>
      <x:c r="DI128" s="50" t="str">
        <x:f>IF(OR(17&gt;'Настройки'!$B$3,ISBLANK(BY128),BY128=0),"",BY128)</x:f>
      </x:c>
      <x:c r="DJ128" s="50" t="str">
        <x:f>IF(OR(18&gt;'Настройки'!$B$3,ISBLANK(BZ128),BZ128=0),"",BZ128)</x:f>
      </x:c>
      <x:c r="DK128" s="50" t="str">
        <x:f>IF(OR(19&gt;'Настройки'!$B$3,ISBLANK(CA128),CA128=0),"",CA128)</x:f>
      </x:c>
      <x:c r="DL128" s="50" t="str">
        <x:f>IF(OR(20&gt;'Настройки'!$B$3,ISBLANK(CB128),CB128=0),"",CB128)</x:f>
      </x:c>
      <x:c r="DM128" s="50" t="str">
        <x:f>IF(OR(21&gt;'Настройки'!$B$3,ISBLANK(CC128),CC128=0),"",CC128)</x:f>
      </x:c>
      <x:c r="DN128" s="50" t="str">
        <x:f>IF(OR(22&gt;'Настройки'!$B$3,ISBLANK(CD128),CD128=0),"",CD128)</x:f>
      </x:c>
      <x:c r="DO128" s="50" t="str">
        <x:f>IF(OR(23&gt;'Настройки'!$B$3,ISBLANK(CE128),CE128=0),"",CE128)</x:f>
      </x:c>
      <x:c r="DP128" s="50" t="str">
        <x:f>IF(OR(24&gt;'Настройки'!$B$3,ISBLANK(CF128),CF128=0),"",CF128)</x:f>
      </x:c>
      <x:c r="DQ128" s="50" t="str">
        <x:f>IF(OR(25&gt;'Настройки'!$B$3,ISBLANK(CG128),CG128=0),"",CG128)</x:f>
      </x:c>
      <x:c r="DR128" s="50" t="str">
        <x:f>IF(OR(26&gt;'Настройки'!$B$3,ISBLANK(CH128),CH128=0),"",CH128)</x:f>
      </x:c>
      <x:c r="DS128" s="50" t="str">
        <x:f>IF(OR(27&gt;'Настройки'!$B$3,ISBLANK(CI128),CI128=0),"",CI128)</x:f>
      </x:c>
      <x:c r="DT128" s="50" t="str">
        <x:f>IF(OR(28&gt;'Настройки'!$B$3,ISBLANK(CJ128),CJ128=0),"",CJ128)</x:f>
      </x:c>
      <x:c r="DU128" s="50" t="str">
        <x:f>IF(OR(29&gt;'Настройки'!$B$3,ISBLANK(CK128),CK128=0),"",CK128)</x:f>
      </x:c>
      <x:c r="DV128" s="50" t="str">
        <x:f>IF(OR(30&gt;'Настройки'!$B$3,ISBLANK(CL128),CL128=0),"",CL128)</x:f>
      </x:c>
      <x:c r="DW128" s="50" t="str">
        <x:f>IF(OR(31&gt;'Настройки'!$B$3,ISBLANK(CM128),CM128=0),"",CM128)</x:f>
      </x:c>
      <x:c r="DX128" s="50" t="str">
        <x:f>IF(OR(32&gt;'Настройки'!$B$3,ISBLANK(CN128),CN128=0),"",CN128)</x:f>
      </x:c>
      <x:c r="DY128" s="50" t="str">
        <x:f>IF(OR(33&gt;'Настройки'!$B$3,ISBLANK(CO128),CO128=0),"",CO128)</x:f>
      </x:c>
      <x:c r="DZ128" s="50" t="str">
        <x:f>IF(OR(34&gt;'Настройки'!$B$3,ISBLANK(CP128),CP128=0),"",CP128)</x:f>
      </x:c>
      <x:c r="EA128" s="50" t="str">
        <x:f>IF(OR(35&gt;'Настройки'!$B$3,ISBLANK(CQ128),CQ128=0),"",CQ128)</x:f>
      </x:c>
      <x:c r="EB128" s="50" t="str">
        <x:f>IF(OR(36&gt;'Настройки'!$B$3,ISBLANK(CR128),CR128=0),"",CR128)</x:f>
      </x:c>
      <x:c r="EC128" s="50" t="str">
        <x:f>IF(A128="","",IF(OR(BB128="AZ",BB128="BZ"),10000+ROW(),IF(AZ128&gt;'Настройки'!$B$11,20000+ROW(),IF(BF128&lt;&gt;"Обычный",30000+ROW(),IF(AX128&lt;=0,40000+ROW(),"")))))</x:f>
      </x:c>
      <x:c r="ED128" s="50" t="str">
        <x:f>IF(EC128="","",COUNTIFS($EC$2:$EC$1001,"&gt;0",$EC$2:$EC$1001,"&lt;"&amp;EC128)+1)</x:f>
      </x:c>
    </x:row>
    <x:row r="129">
      <x:c r="A129" s="115"/>
      <x:c r="B129" s="115"/>
      <x:c r="C129" s="115"/>
      <x:c r="D129" s="118"/>
      <x:c r="E129" s="118"/>
      <x:c r="F129" s="118"/>
      <x:c r="G129" s="118"/>
      <x:c r="H129" s="118"/>
      <x:c r="I129" s="118"/>
      <x:c r="J129" s="118"/>
      <x:c r="K129" s="118"/>
      <x:c r="L129" s="118"/>
      <x:c r="M129" s="118"/>
      <x:c r="N129" s="118"/>
      <x:c r="O129" s="118"/>
      <x:c r="P129" s="118"/>
      <x:c r="Q129" s="118"/>
      <x:c r="R129" s="118"/>
      <x:c r="S129" s="118"/>
      <x:c r="T129" s="118"/>
      <x:c r="U129" s="118"/>
      <x:c r="V129" s="118"/>
      <x:c r="W129" s="118"/>
      <x:c r="X129" s="118"/>
      <x:c r="Y129" s="118"/>
      <x:c r="Z129" s="118"/>
      <x:c r="AA129" s="118"/>
      <x:c r="AB129" s="118"/>
      <x:c r="AC129" s="118"/>
      <x:c r="AD129" s="118"/>
      <x:c r="AE129" s="118"/>
      <x:c r="AF129" s="118"/>
      <x:c r="AG129" s="118"/>
      <x:c r="AH129" s="118"/>
      <x:c r="AI129" s="118"/>
      <x:c r="AJ129" s="118"/>
      <x:c r="AK129" s="118"/>
      <x:c r="AL129" s="118"/>
      <x:c r="AM129" s="118"/>
      <x:c r="AN129" s="118"/>
      <x:c r="AO129" s="118"/>
      <x:c r="AP129" s="115"/>
      <x:c r="AQ129" s="49" t="str">
        <x:f>IF(A129="","",COUNT(BI129:INDEX(BI129:CR129,1,'Настройки'!$B$3)))</x:f>
      </x:c>
      <x:c r="AR129" s="49" t="str">
        <x:f>IF(A129="","",SUM(BI129:INDEX(BI129:CR129,1,'Настройки'!$B$3)))</x:f>
      </x:c>
      <x:c r="AS129" s="58" t="str">
        <x:f>IF(A129="","",IF('Настройки'!$B$4="Стоимость потребления",AR129*D129,IF('Настройки'!$B$4="Количество",AR129,E129)))</x:f>
      </x:c>
      <x:c r="AT129" s="61" t="str">
        <x:f>IF(OR(A129="",AS129&lt;0,SUM($AS$2:$AS$1001)&lt;=0),"",AS129/SUM($AS$2:$AS$1001))</x:f>
      </x:c>
      <x:c r="AU129" s="61" t="str">
        <x:f>IF(OR(A129="",AS129&lt;0,SUM($AS$2:$AS$1001)&lt;=0),"",SUMIFS($AS$2:$AS$1001,$AS$2:$AS$1001,"&gt;"&amp;AS129)/SUM($AS$2:$AS$1001))</x:f>
      </x:c>
      <x:c r="AV129" s="61" t="str">
        <x:f>IF(OR(A129="",AS129&lt;0,SUM($AS$2:$AS$1001)&lt;=0),"",SUMIFS($AS$2:$AS$1001,$AS$2:$AS$1001,"&gt;="&amp;AS129)/SUM($AS$2:$AS$1001))</x:f>
      </x:c>
      <x:c r="AW129" s="49" t="str">
        <x:f>IF(A129="","",IF(SUM($AS$2:$AS$1001)&lt;=0,"Не определён",IF(AS129&lt;0,"Исключение",IF(AU129&lt;'Настройки'!$B$5,"A",IF(AU129&lt;'Настройки'!$B$6,"B","C")))))</x:f>
      </x:c>
      <x:c r="AX129" s="58" t="str">
        <x:f>IF(A129="","",IF(AQ129=0,"",AVERAGE(BI129:INDEX(BI129:CR129,1,'Настройки'!$B$3))))</x:f>
      </x:c>
      <x:c r="AY129" s="58" t="str">
        <x:f>IF(OR(A129="",AQ129=0),"",STDEVP(BI129:INDEX(BI129:CR129,1,'Настройки'!$B$3)))</x:f>
      </x:c>
      <x:c r="AZ129" s="61" t="str">
        <x:f>IF(OR(A129="",AQ129&lt;'Настройки'!$B$12,AX129&lt;=0,AND('Настройки'!$B$10="Блокировать",COUNTIF(F129:INDEX(F129:AO129,1,'Настройки'!$B$3),"&lt;0")&gt;0)),"",AY129/ABS(AX129))</x:f>
      </x:c>
      <x:c r="BA129" s="49" t="str">
        <x:f>IF(A129="","",IF(AND('Настройки'!$B$10="Блокировать",COUNTIF(F129:INDEX(F129:AO129,1,'Настройки'!$B$3),"&lt;0")&gt;0),"Не определён",IF(AQ129&lt;'Настройки'!$B$12,"Не определён",IF(AX129=0,"Нет спроса",IF(AX129&lt;0,"Не определён",IF(AZ129&lt;='Настройки'!$B$7,"X",IF(AZ129&lt;='Настройки'!$B$8,"Y","Z")))))))</x:f>
      </x:c>
      <x:c r="BB129" s="49" t="str">
        <x:f>IF(OR(A129="",LEN(AW129)&lt;&gt;1,LEN(BA129)&lt;&gt;1),"",AW129&amp;BA129)</x:f>
      </x:c>
      <x:c r="BC129" s="61" t="str">
        <x:f>IF(OR(A129="",AQ129=0),"",(COUNT(BI129:INDEX(BI129:CR129,1,'Настройки'!$B$3))-COUNT(CS129:INDEX(CS129:EB129,1,'Настройки'!$B$3)))/AQ129)</x:f>
      </x:c>
      <x:c r="BD129" s="64" t="str">
        <x:f>IF(OR(A129="",COUNT(CS129:INDEX(CS129:EB129,1,'Настройки'!$B$3))=0),"",AQ129/COUNT(CS129:INDEX(CS129:EB129,1,'Настройки'!$B$3)))</x:f>
      </x:c>
      <x:c r="BE129" s="64" t="str">
        <x:f>IF(OR(A129="",COUNT(CS129:INDEX(CS129:EB129,1,'Настройки'!$B$3))=0),"",IF(AVERAGE(CS129:INDEX(CS129:EB129,1,'Настройки'!$B$3))=0,"",(STDEVP(CS129:INDEX(CS129:EB129,1,'Настройки'!$B$3))/ABS(AVERAGE(CS129:INDEX(CS129:EB129,1,'Настройки'!$B$3))))^2))</x:f>
      </x:c>
      <x:c r="BF129" s="49" t="str">
        <x:f>IF(A129="","",IF(AQ129&lt;3,"Недостаточно",IF(AQ129&lt;6,"Предварительный","Обычный")))</x:f>
      </x:c>
      <x:c r="BG129" s="49" t="str">
        <x:f>IF(A129="","",IF(COUNTIF(F129:INDEX(F129:AO129,1,'Настройки'!$B$3),"&lt;0")&gt;0,IF('Настройки'!$B$10="Блокировать","Отрицательный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"),"")&amp;IF(AQ129&lt;3,"Недостаточно истории. ",IF(AQ129&lt;6,"Предварительная классификация. ",""))&amp;IF(AX129=0,"Нет спроса за горизонт. ","")&amp;IF(AZ129&gt;'Настройки'!$B$11,"Экстремальная вариативность. ",""))</x:f>
      </x:c>
      <x:c r="BH129" s="49" t="str">
        <x:f>IF(A129="","",IFERROR(VLOOKUP(BB129,'Настройки'!$D$3:$E$11,2,FALSE),"Сначала проверьте исходные данные и историю спроса.")&amp;" Уточните срок поставки, MOQ и критичность.")</x:f>
      </x:c>
      <x:c r="BI129" s="50" t="str">
        <x:f>IF(1&gt;'Настройки'!$B$3,"",IF(ISBLANK(F129),IF('Настройки'!$B$9="Нулевой спрос",0,""),IF(F129&lt;0,IF('Настройки'!$B$10="Исключить","",IF('Настройки'!$B$10="Абсолютные значения",ABS(F129),F129)),F129)))</x:f>
      </x:c>
      <x:c r="BJ129" s="50" t="str">
        <x:f>IF(2&gt;'Настройки'!$B$3,"",IF(ISBLANK(G129),IF('Настройки'!$B$9="Нулевой спрос",0,""),IF(G129&lt;0,IF('Настройки'!$B$10="Исключить","",IF('Настройки'!$B$10="Абсолютные значения",ABS(G129),G129)),G129)))</x:f>
      </x:c>
      <x:c r="BK129" s="50" t="str">
        <x:f>IF(3&gt;'Настройки'!$B$3,"",IF(ISBLANK(H129),IF('Настройки'!$B$9="Нулевой спрос",0,""),IF(H129&lt;0,IF('Настройки'!$B$10="Исключить","",IF('Настройки'!$B$10="Абсолютные значения",ABS(H129),H129)),H129)))</x:f>
      </x:c>
      <x:c r="BL129" s="50" t="str">
        <x:f>IF(4&gt;'Настройки'!$B$3,"",IF(ISBLANK(I129),IF('Настройки'!$B$9="Нулевой спрос",0,""),IF(I129&lt;0,IF('Настройки'!$B$10="Исключить","",IF('Настройки'!$B$10="Абсолютные значения",ABS(I129),I129)),I129)))</x:f>
      </x:c>
      <x:c r="BM129" s="50" t="str">
        <x:f>IF(5&gt;'Настройки'!$B$3,"",IF(ISBLANK(J129),IF('Настройки'!$B$9="Нулевой спрос",0,""),IF(J129&lt;0,IF('Настройки'!$B$10="Исключить","",IF('Настройки'!$B$10="Абсолютные значения",ABS(J129),J129)),J129)))</x:f>
      </x:c>
      <x:c r="BN129" s="50" t="str">
        <x:f>IF(6&gt;'Настройки'!$B$3,"",IF(ISBLANK(K129),IF('Настройки'!$B$9="Нулевой спрос",0,""),IF(K129&lt;0,IF('Настройки'!$B$10="Исключить","",IF('Настройки'!$B$10="Абсолютные значения",ABS(K129),K129)),K129)))</x:f>
      </x:c>
      <x:c r="BO129" s="50" t="str">
        <x:f>IF(7&gt;'Настройки'!$B$3,"",IF(ISBLANK(L129),IF('Настройки'!$B$9="Нулевой спрос",0,""),IF(L129&lt;0,IF('Настройки'!$B$10="Исключить","",IF('Настройки'!$B$10="Абсолютные значения",ABS(L129),L129)),L129)))</x:f>
      </x:c>
      <x:c r="BP129" s="50" t="str">
        <x:f>IF(8&gt;'Настройки'!$B$3,"",IF(ISBLANK(M129),IF('Настройки'!$B$9="Нулевой спрос",0,""),IF(M129&lt;0,IF('Настройки'!$B$10="Исключить","",IF('Настройки'!$B$10="Абсолютные значения",ABS(M129),M129)),M129)))</x:f>
      </x:c>
      <x:c r="BQ129" s="50" t="str">
        <x:f>IF(9&gt;'Настройки'!$B$3,"",IF(ISBLANK(N129),IF('Настройки'!$B$9="Нулевой спрос",0,""),IF(N129&lt;0,IF('Настройки'!$B$10="Исключить","",IF('Настройки'!$B$10="Абсолютные значения",ABS(N129),N129)),N129)))</x:f>
      </x:c>
      <x:c r="BR129" s="50" t="str">
        <x:f>IF(10&gt;'Настройки'!$B$3,"",IF(ISBLANK(O129),IF('Настройки'!$B$9="Нулевой спрос",0,""),IF(O129&lt;0,IF('Настройки'!$B$10="Исключить","",IF('Настройки'!$B$10="Абсолютные значения",ABS(O129),O129)),O129)))</x:f>
      </x:c>
      <x:c r="BS129" s="50" t="str">
        <x:f>IF(11&gt;'Настройки'!$B$3,"",IF(ISBLANK(P129),IF('Настройки'!$B$9="Нулевой спрос",0,""),IF(P129&lt;0,IF('Настройки'!$B$10="Исключить","",IF('Настройки'!$B$10="Абсолютные значения",ABS(P129),P129)),P129)))</x:f>
      </x:c>
      <x:c r="BT129" s="50" t="str">
        <x:f>IF(12&gt;'Настройки'!$B$3,"",IF(ISBLANK(Q129),IF('Настройки'!$B$9="Нулевой спрос",0,""),IF(Q129&lt;0,IF('Настройки'!$B$10="Исключить","",IF('Настройки'!$B$10="Абсолютные значения",ABS(Q129),Q129)),Q129)))</x:f>
      </x:c>
      <x:c r="BU129" s="50" t="str">
        <x:f>IF(13&gt;'Настройки'!$B$3,"",IF(ISBLANK(R129),IF('Настройки'!$B$9="Нулевой спрос",0,""),IF(R129&lt;0,IF('Настройки'!$B$10="Исключить","",IF('Настройки'!$B$10="Абсолютные значения",ABS(R129),R129)),R129)))</x:f>
      </x:c>
      <x:c r="BV129" s="50" t="str">
        <x:f>IF(14&gt;'Настройки'!$B$3,"",IF(ISBLANK(S129),IF('Настройки'!$B$9="Нулевой спрос",0,""),IF(S129&lt;0,IF('Настройки'!$B$10="Исключить","",IF('Настройки'!$B$10="Абсолютные значения",ABS(S129),S129)),S129)))</x:f>
      </x:c>
      <x:c r="BW129" s="50" t="str">
        <x:f>IF(15&gt;'Настройки'!$B$3,"",IF(ISBLANK(T129),IF('Настройки'!$B$9="Нулевой спрос",0,""),IF(T129&lt;0,IF('Настройки'!$B$10="Исключить","",IF('Настройки'!$B$10="Абсолютные значения",ABS(T129),T129)),T129)))</x:f>
      </x:c>
      <x:c r="BX129" s="50" t="str">
        <x:f>IF(16&gt;'Настройки'!$B$3,"",IF(ISBLANK(U129),IF('Настройки'!$B$9="Нулевой спрос",0,""),IF(U129&lt;0,IF('Настройки'!$B$10="Исключить","",IF('Настройки'!$B$10="Абсолютные значения",ABS(U129),U129)),U129)))</x:f>
      </x:c>
      <x:c r="BY129" s="50" t="str">
        <x:f>IF(17&gt;'Настройки'!$B$3,"",IF(ISBLANK(V129),IF('Настройки'!$B$9="Нулевой спрос",0,""),IF(V129&lt;0,IF('Настройки'!$B$10="Исключить","",IF('Настройки'!$B$10="Абсолютные значения",ABS(V129),V129)),V129)))</x:f>
      </x:c>
      <x:c r="BZ129" s="50" t="str">
        <x:f>IF(18&gt;'Настройки'!$B$3,"",IF(ISBLANK(W129),IF('Настройки'!$B$9="Нулевой спрос",0,""),IF(W129&lt;0,IF('Настройки'!$B$10="Исключить","",IF('Настройки'!$B$10="Абсолютные значения",ABS(W129),W129)),W129)))</x:f>
      </x:c>
      <x:c r="CA129" s="50" t="str">
        <x:f>IF(19&gt;'Настройки'!$B$3,"",IF(ISBLANK(X129),IF('Настройки'!$B$9="Нулевой спрос",0,""),IF(X129&lt;0,IF('Настройки'!$B$10="Исключить","",IF('Настройки'!$B$10="Абсолютные значения",ABS(X129),X129)),X129)))</x:f>
      </x:c>
      <x:c r="CB129" s="50" t="str">
        <x:f>IF(20&gt;'Настройки'!$B$3,"",IF(ISBLANK(Y129),IF('Настройки'!$B$9="Нулевой спрос",0,""),IF(Y129&lt;0,IF('Настройки'!$B$10="Исключить","",IF('Настройки'!$B$10="Абсолютные значения",ABS(Y129),Y129)),Y129)))</x:f>
      </x:c>
      <x:c r="CC129" s="50" t="str">
        <x:f>IF(21&gt;'Настройки'!$B$3,"",IF(ISBLANK(Z129),IF('Настройки'!$B$9="Нулевой спрос",0,""),IF(Z129&lt;0,IF('Настройки'!$B$10="Исключить","",IF('Настройки'!$B$10="Абсолютные значения",ABS(Z129),Z129)),Z129)))</x:f>
      </x:c>
      <x:c r="CD129" s="50" t="str">
        <x:f>IF(22&gt;'Настройки'!$B$3,"",IF(ISBLANK(AA129),IF('Настройки'!$B$9="Нулевой спрос",0,""),IF(AA129&lt;0,IF('Настройки'!$B$10="Исключить","",IF('Настройки'!$B$10="Абсолютные значения",ABS(AA129),AA129)),AA129)))</x:f>
      </x:c>
      <x:c r="CE129" s="50" t="str">
        <x:f>IF(23&gt;'Настройки'!$B$3,"",IF(ISBLANK(AB129),IF('Настройки'!$B$9="Нулевой спрос",0,""),IF(AB129&lt;0,IF('Настройки'!$B$10="Исключить","",IF('Настройки'!$B$10="Абсолютные значения",ABS(AB129),AB129)),AB129)))</x:f>
      </x:c>
      <x:c r="CF129" s="50" t="str">
        <x:f>IF(24&gt;'Настройки'!$B$3,"",IF(ISBLANK(AC129),IF('Настройки'!$B$9="Нулевой спрос",0,""),IF(AC129&lt;0,IF('Настройки'!$B$10="Исключить","",IF('Настройки'!$B$10="Абсолютные значения",ABS(AC129),AC129)),AC129)))</x:f>
      </x:c>
      <x:c r="CG129" s="50" t="str">
        <x:f>IF(25&gt;'Настройки'!$B$3,"",IF(ISBLANK(AD129),IF('Настройки'!$B$9="Нулевой спрос",0,""),IF(AD129&lt;0,IF('Настройки'!$B$10="Исключить","",IF('Настройки'!$B$10="Абсолютные значения",ABS(AD129),AD129)),AD129)))</x:f>
      </x:c>
      <x:c r="CH129" s="50" t="str">
        <x:f>IF(26&gt;'Настройки'!$B$3,"",IF(ISBLANK(AE129),IF('Настройки'!$B$9="Нулевой спрос",0,""),IF(AE129&lt;0,IF('Настройки'!$B$10="Исключить","",IF('Настройки'!$B$10="Абсолютные значения",ABS(AE129),AE129)),AE129)))</x:f>
      </x:c>
      <x:c r="CI129" s="50" t="str">
        <x:f>IF(27&gt;'Настройки'!$B$3,"",IF(ISBLANK(AF129),IF('Настройки'!$B$9="Нулевой спрос",0,""),IF(AF129&lt;0,IF('Настройки'!$B$10="Исключить","",IF('Настройки'!$B$10="Абсолютные значения",ABS(AF129),AF129)),AF129)))</x:f>
      </x:c>
      <x:c r="CJ129" s="50" t="str">
        <x:f>IF(28&gt;'Настройки'!$B$3,"",IF(ISBLANK(AG129),IF('Настройки'!$B$9="Нулевой спрос",0,""),IF(AG129&lt;0,IF('Настройки'!$B$10="Исключить","",IF('Настройки'!$B$10="Абсолютные значения",ABS(AG129),AG129)),AG129)))</x:f>
      </x:c>
      <x:c r="CK129" s="50" t="str">
        <x:f>IF(29&gt;'Настройки'!$B$3,"",IF(ISBLANK(AH129),IF('Настройки'!$B$9="Нулевой спрос",0,""),IF(AH129&lt;0,IF('Настройки'!$B$10="Исключить","",IF('Настройки'!$B$10="Абсолютные значения",ABS(AH129),AH129)),AH129)))</x:f>
      </x:c>
      <x:c r="CL129" s="50" t="str">
        <x:f>IF(30&gt;'Настройки'!$B$3,"",IF(ISBLANK(AI129),IF('Настройки'!$B$9="Нулевой спрос",0,""),IF(AI129&lt;0,IF('Настройки'!$B$10="Исключить","",IF('Настройки'!$B$10="Абсолютные значения",ABS(AI129),AI129)),AI129)))</x:f>
      </x:c>
      <x:c r="CM129" s="50" t="str">
        <x:f>IF(31&gt;'Настройки'!$B$3,"",IF(ISBLANK(AJ129),IF('Настройки'!$B$9="Нулевой спрос",0,""),IF(AJ129&lt;0,IF('Настройки'!$B$10="Исключить","",IF('Настройки'!$B$10="Абсолютные значения",ABS(AJ129),AJ129)),AJ129)))</x:f>
      </x:c>
      <x:c r="CN129" s="50" t="str">
        <x:f>IF(32&gt;'Настройки'!$B$3,"",IF(ISBLANK(AK129),IF('Настройки'!$B$9="Нулевой спрос",0,""),IF(AK129&lt;0,IF('Настройки'!$B$10="Исключить","",IF('Настройки'!$B$10="Абсолютные значения",ABS(AK129),AK129)),AK129)))</x:f>
      </x:c>
      <x:c r="CO129" s="50" t="str">
        <x:f>IF(33&gt;'Настройки'!$B$3,"",IF(ISBLANK(AL129),IF('Настройки'!$B$9="Нулевой спрос",0,""),IF(AL129&lt;0,IF('Настройки'!$B$10="Исключить","",IF('Настройки'!$B$10="Абсолютные значения",ABS(AL129),AL129)),AL129)))</x:f>
      </x:c>
      <x:c r="CP129" s="50" t="str">
        <x:f>IF(34&gt;'Настройки'!$B$3,"",IF(ISBLANK(AM129),IF('Настройки'!$B$9="Нулевой спрос",0,""),IF(AM129&lt;0,IF('Настройки'!$B$10="Исключить","",IF('Настройки'!$B$10="Абсолютные значения",ABS(AM129),AM129)),AM129)))</x:f>
      </x:c>
      <x:c r="CQ129" s="50" t="str">
        <x:f>IF(35&gt;'Настройки'!$B$3,"",IF(ISBLANK(AN129),IF('Настройки'!$B$9="Нулевой спрос",0,""),IF(AN129&lt;0,IF('Настройки'!$B$10="Исключить","",IF('Настройки'!$B$10="Абсолютные значения",ABS(AN129),AN129)),AN129)))</x:f>
      </x:c>
      <x:c r="CR129" s="50" t="str">
        <x:f>IF(36&gt;'Настройки'!$B$3,"",IF(ISBLANK(AO129),IF('Настройки'!$B$9="Нулевой спрос",0,""),IF(AO129&lt;0,IF('Настройки'!$B$10="Исключить","",IF('Настройки'!$B$10="Абсолютные значения",ABS(AO129),AO129)),AO129)))</x:f>
      </x:c>
      <x:c r="CS129" s="50" t="str">
        <x:f>IF(OR(1&gt;'Настройки'!$B$3,ISBLANK(BI129),BI129=0),"",BI129)</x:f>
      </x:c>
      <x:c r="CT129" s="50" t="str">
        <x:f>IF(OR(2&gt;'Настройки'!$B$3,ISBLANK(BJ129),BJ129=0),"",BJ129)</x:f>
      </x:c>
      <x:c r="CU129" s="50" t="str">
        <x:f>IF(OR(3&gt;'Настройки'!$B$3,ISBLANK(BK129),BK129=0),"",BK129)</x:f>
      </x:c>
      <x:c r="CV129" s="50" t="str">
        <x:f>IF(OR(4&gt;'Настройки'!$B$3,ISBLANK(BL129),BL129=0),"",BL129)</x:f>
      </x:c>
      <x:c r="CW129" s="50" t="str">
        <x:f>IF(OR(5&gt;'Настройки'!$B$3,ISBLANK(BM129),BM129=0),"",BM129)</x:f>
      </x:c>
      <x:c r="CX129" s="50" t="str">
        <x:f>IF(OR(6&gt;'Настройки'!$B$3,ISBLANK(BN129),BN129=0),"",BN129)</x:f>
      </x:c>
      <x:c r="CY129" s="50" t="str">
        <x:f>IF(OR(7&gt;'Настройки'!$B$3,ISBLANK(BO129),BO129=0),"",BO129)</x:f>
      </x:c>
      <x:c r="CZ129" s="50" t="str">
        <x:f>IF(OR(8&gt;'Настройки'!$B$3,ISBLANK(BP129),BP129=0),"",BP129)</x:f>
      </x:c>
      <x:c r="DA129" s="50" t="str">
        <x:f>IF(OR(9&gt;'Настройки'!$B$3,ISBLANK(BQ129),BQ129=0),"",BQ129)</x:f>
      </x:c>
      <x:c r="DB129" s="50" t="str">
        <x:f>IF(OR(10&gt;'Настройки'!$B$3,ISBLANK(BR129),BR129=0),"",BR129)</x:f>
      </x:c>
      <x:c r="DC129" s="50" t="str">
        <x:f>IF(OR(11&gt;'Настройки'!$B$3,ISBLANK(BS129),BS129=0),"",BS129)</x:f>
      </x:c>
      <x:c r="DD129" s="50" t="str">
        <x:f>IF(OR(12&gt;'Настройки'!$B$3,ISBLANK(BT129),BT129=0),"",BT129)</x:f>
      </x:c>
      <x:c r="DE129" s="50" t="str">
        <x:f>IF(OR(13&gt;'Настройки'!$B$3,ISBLANK(BU129),BU129=0),"",BU129)</x:f>
      </x:c>
      <x:c r="DF129" s="50" t="str">
        <x:f>IF(OR(14&gt;'Настройки'!$B$3,ISBLANK(BV129),BV129=0),"",BV129)</x:f>
      </x:c>
      <x:c r="DG129" s="50" t="str">
        <x:f>IF(OR(15&gt;'Настройки'!$B$3,ISBLANK(BW129),BW129=0),"",BW129)</x:f>
      </x:c>
      <x:c r="DH129" s="50" t="str">
        <x:f>IF(OR(16&gt;'Настройки'!$B$3,ISBLANK(BX129),BX129=0),"",BX129)</x:f>
      </x:c>
      <x:c r="DI129" s="50" t="str">
        <x:f>IF(OR(17&gt;'Настройки'!$B$3,ISBLANK(BY129),BY129=0),"",BY129)</x:f>
      </x:c>
      <x:c r="DJ129" s="50" t="str">
        <x:f>IF(OR(18&gt;'Настройки'!$B$3,ISBLANK(BZ129),BZ129=0),"",BZ129)</x:f>
      </x:c>
      <x:c r="DK129" s="50" t="str">
        <x:f>IF(OR(19&gt;'Настройки'!$B$3,ISBLANK(CA129),CA129=0),"",CA129)</x:f>
      </x:c>
      <x:c r="DL129" s="50" t="str">
        <x:f>IF(OR(20&gt;'Настройки'!$B$3,ISBLANK(CB129),CB129=0),"",CB129)</x:f>
      </x:c>
      <x:c r="DM129" s="50" t="str">
        <x:f>IF(OR(21&gt;'Настройки'!$B$3,ISBLANK(CC129),CC129=0),"",CC129)</x:f>
      </x:c>
      <x:c r="DN129" s="50" t="str">
        <x:f>IF(OR(22&gt;'Настройки'!$B$3,ISBLANK(CD129),CD129=0),"",CD129)</x:f>
      </x:c>
      <x:c r="DO129" s="50" t="str">
        <x:f>IF(OR(23&gt;'Настройки'!$B$3,ISBLANK(CE129),CE129=0),"",CE129)</x:f>
      </x:c>
      <x:c r="DP129" s="50" t="str">
        <x:f>IF(OR(24&gt;'Настройки'!$B$3,ISBLANK(CF129),CF129=0),"",CF129)</x:f>
      </x:c>
      <x:c r="DQ129" s="50" t="str">
        <x:f>IF(OR(25&gt;'Настройки'!$B$3,ISBLANK(CG129),CG129=0),"",CG129)</x:f>
      </x:c>
      <x:c r="DR129" s="50" t="str">
        <x:f>IF(OR(26&gt;'Настройки'!$B$3,ISBLANK(CH129),CH129=0),"",CH129)</x:f>
      </x:c>
      <x:c r="DS129" s="50" t="str">
        <x:f>IF(OR(27&gt;'Настройки'!$B$3,ISBLANK(CI129),CI129=0),"",CI129)</x:f>
      </x:c>
      <x:c r="DT129" s="50" t="str">
        <x:f>IF(OR(28&gt;'Настройки'!$B$3,ISBLANK(CJ129),CJ129=0),"",CJ129)</x:f>
      </x:c>
      <x:c r="DU129" s="50" t="str">
        <x:f>IF(OR(29&gt;'Настройки'!$B$3,ISBLANK(CK129),CK129=0),"",CK129)</x:f>
      </x:c>
      <x:c r="DV129" s="50" t="str">
        <x:f>IF(OR(30&gt;'Настройки'!$B$3,ISBLANK(CL129),CL129=0),"",CL129)</x:f>
      </x:c>
      <x:c r="DW129" s="50" t="str">
        <x:f>IF(OR(31&gt;'Настройки'!$B$3,ISBLANK(CM129),CM129=0),"",CM129)</x:f>
      </x:c>
      <x:c r="DX129" s="50" t="str">
        <x:f>IF(OR(32&gt;'Настройки'!$B$3,ISBLANK(CN129),CN129=0),"",CN129)</x:f>
      </x:c>
      <x:c r="DY129" s="50" t="str">
        <x:f>IF(OR(33&gt;'Настройки'!$B$3,ISBLANK(CO129),CO129=0),"",CO129)</x:f>
      </x:c>
      <x:c r="DZ129" s="50" t="str">
        <x:f>IF(OR(34&gt;'Настройки'!$B$3,ISBLANK(CP129),CP129=0),"",CP129)</x:f>
      </x:c>
      <x:c r="EA129" s="50" t="str">
        <x:f>IF(OR(35&gt;'Настройки'!$B$3,ISBLANK(CQ129),CQ129=0),"",CQ129)</x:f>
      </x:c>
      <x:c r="EB129" s="50" t="str">
        <x:f>IF(OR(36&gt;'Настройки'!$B$3,ISBLANK(CR129),CR129=0),"",CR129)</x:f>
      </x:c>
      <x:c r="EC129" s="50" t="str">
        <x:f>IF(A129="","",IF(OR(BB129="AZ",BB129="BZ"),10000+ROW(),IF(AZ129&gt;'Настройки'!$B$11,20000+ROW(),IF(BF129&lt;&gt;"Обычный",30000+ROW(),IF(AX129&lt;=0,40000+ROW(),"")))))</x:f>
      </x:c>
      <x:c r="ED129" s="50" t="str">
        <x:f>IF(EC129="","",COUNTIFS($EC$2:$EC$1001,"&gt;0",$EC$2:$EC$1001,"&lt;"&amp;EC129)+1)</x:f>
      </x:c>
    </x:row>
    <x:row r="130">
      <x:c r="A130" s="115"/>
      <x:c r="B130" s="115"/>
      <x:c r="C130" s="115"/>
      <x:c r="D130" s="118"/>
      <x:c r="E130" s="118"/>
      <x:c r="F130" s="118"/>
      <x:c r="G130" s="118"/>
      <x:c r="H130" s="118"/>
      <x:c r="I130" s="118"/>
      <x:c r="J130" s="118"/>
      <x:c r="K130" s="118"/>
      <x:c r="L130" s="118"/>
      <x:c r="M130" s="118"/>
      <x:c r="N130" s="118"/>
      <x:c r="O130" s="118"/>
      <x:c r="P130" s="118"/>
      <x:c r="Q130" s="118"/>
      <x:c r="R130" s="118"/>
      <x:c r="S130" s="118"/>
      <x:c r="T130" s="118"/>
      <x:c r="U130" s="118"/>
      <x:c r="V130" s="118"/>
      <x:c r="W130" s="118"/>
      <x:c r="X130" s="118"/>
      <x:c r="Y130" s="118"/>
      <x:c r="Z130" s="118"/>
      <x:c r="AA130" s="118"/>
      <x:c r="AB130" s="118"/>
      <x:c r="AC130" s="118"/>
      <x:c r="AD130" s="118"/>
      <x:c r="AE130" s="118"/>
      <x:c r="AF130" s="118"/>
      <x:c r="AG130" s="118"/>
      <x:c r="AH130" s="118"/>
      <x:c r="AI130" s="118"/>
      <x:c r="AJ130" s="118"/>
      <x:c r="AK130" s="118"/>
      <x:c r="AL130" s="118"/>
      <x:c r="AM130" s="118"/>
      <x:c r="AN130" s="118"/>
      <x:c r="AO130" s="118"/>
      <x:c r="AP130" s="115"/>
      <x:c r="AQ130" s="49" t="str">
        <x:f>IF(A130="","",COUNT(BI130:INDEX(BI130:CR130,1,'Настройки'!$B$3)))</x:f>
      </x:c>
      <x:c r="AR130" s="49" t="str">
        <x:f>IF(A130="","",SUM(BI130:INDEX(BI130:CR130,1,'Настройки'!$B$3)))</x:f>
      </x:c>
      <x:c r="AS130" s="58" t="str">
        <x:f>IF(A130="","",IF('Настройки'!$B$4="Стоимость потребления",AR130*D130,IF('Настройки'!$B$4="Количество",AR130,E130)))</x:f>
      </x:c>
      <x:c r="AT130" s="61" t="str">
        <x:f>IF(OR(A130="",AS130&lt;0,SUM($AS$2:$AS$1001)&lt;=0),"",AS130/SUM($AS$2:$AS$1001))</x:f>
      </x:c>
      <x:c r="AU130" s="61" t="str">
        <x:f>IF(OR(A130="",AS130&lt;0,SUM($AS$2:$AS$1001)&lt;=0),"",SUMIFS($AS$2:$AS$1001,$AS$2:$AS$1001,"&gt;"&amp;AS130)/SUM($AS$2:$AS$1001))</x:f>
      </x:c>
      <x:c r="AV130" s="61" t="str">
        <x:f>IF(OR(A130="",AS130&lt;0,SUM($AS$2:$AS$1001)&lt;=0),"",SUMIFS($AS$2:$AS$1001,$AS$2:$AS$1001,"&gt;="&amp;AS130)/SUM($AS$2:$AS$1001))</x:f>
      </x:c>
      <x:c r="AW130" s="49" t="str">
        <x:f>IF(A130="","",IF(SUM($AS$2:$AS$1001)&lt;=0,"Не определён",IF(AS130&lt;0,"Исключение",IF(AU130&lt;'Настройки'!$B$5,"A",IF(AU130&lt;'Настройки'!$B$6,"B","C")))))</x:f>
      </x:c>
      <x:c r="AX130" s="58" t="str">
        <x:f>IF(A130="","",IF(AQ130=0,"",AVERAGE(BI130:INDEX(BI130:CR130,1,'Настройки'!$B$3))))</x:f>
      </x:c>
      <x:c r="AY130" s="58" t="str">
        <x:f>IF(OR(A130="",AQ130=0),"",STDEVP(BI130:INDEX(BI130:CR130,1,'Настройки'!$B$3)))</x:f>
      </x:c>
      <x:c r="AZ130" s="61" t="str">
        <x:f>IF(OR(A130="",AQ130&lt;'Настройки'!$B$12,AX130&lt;=0,AND('Настройки'!$B$10="Блокировать",COUNTIF(F130:INDEX(F130:AO130,1,'Настройки'!$B$3),"&lt;0")&gt;0)),"",AY130/ABS(AX130))</x:f>
      </x:c>
      <x:c r="BA130" s="49" t="str">
        <x:f>IF(A130="","",IF(AND('Настройки'!$B$10="Блокировать",COUNTIF(F130:INDEX(F130:AO130,1,'Настройки'!$B$3),"&lt;0")&gt;0),"Не определён",IF(AQ130&lt;'Настройки'!$B$12,"Не определён",IF(AX130=0,"Нет спроса",IF(AX130&lt;0,"Не определён",IF(AZ130&lt;='Настройки'!$B$7,"X",IF(AZ130&lt;='Настройки'!$B$8,"Y","Z")))))))</x:f>
      </x:c>
      <x:c r="BB130" s="49" t="str">
        <x:f>IF(OR(A130="",LEN(AW130)&lt;&gt;1,LEN(BA130)&lt;&gt;1),"",AW130&amp;BA130)</x:f>
      </x:c>
      <x:c r="BC130" s="61" t="str">
        <x:f>IF(OR(A130="",AQ130=0),"",(COUNT(BI130:INDEX(BI130:CR130,1,'Настройки'!$B$3))-COUNT(CS130:INDEX(CS130:EB130,1,'Настройки'!$B$3)))/AQ130)</x:f>
      </x:c>
      <x:c r="BD130" s="64" t="str">
        <x:f>IF(OR(A130="",COUNT(CS130:INDEX(CS130:EB130,1,'Настройки'!$B$3))=0),"",AQ130/COUNT(CS130:INDEX(CS130:EB130,1,'Настройки'!$B$3)))</x:f>
      </x:c>
      <x:c r="BE130" s="64" t="str">
        <x:f>IF(OR(A130="",COUNT(CS130:INDEX(CS130:EB130,1,'Настройки'!$B$3))=0),"",IF(AVERAGE(CS130:INDEX(CS130:EB130,1,'Настройки'!$B$3))=0,"",(STDEVP(CS130:INDEX(CS130:EB130,1,'Настройки'!$B$3))/ABS(AVERAGE(CS130:INDEX(CS130:EB130,1,'Настройки'!$B$3))))^2))</x:f>
      </x:c>
      <x:c r="BF130" s="49" t="str">
        <x:f>IF(A130="","",IF(AQ130&lt;3,"Недостаточно",IF(AQ130&lt;6,"Предварительный","Обычный")))</x:f>
      </x:c>
      <x:c r="BG130" s="49" t="str">
        <x:f>IF(A130="","",IF(COUNTIF(F130:INDEX(F130:AO130,1,'Настройки'!$B$3),"&lt;0")&gt;0,IF('Настройки'!$B$10="Блокировать","Отрицательный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"),"")&amp;IF(AQ130&lt;3,"Недостаточно истории. ",IF(AQ130&lt;6,"Предварительная классификация. ",""))&amp;IF(AX130=0,"Нет спроса за горизонт. ","")&amp;IF(AZ130&gt;'Настройки'!$B$11,"Экстремальная вариативность. ",""))</x:f>
      </x:c>
      <x:c r="BH130" s="49" t="str">
        <x:f>IF(A130="","",IFERROR(VLOOKUP(BB130,'Настройки'!$D$3:$E$11,2,FALSE),"Сначала проверьте исходные данные и историю спроса.")&amp;" Уточните срок поставки, MOQ и критичность.")</x:f>
      </x:c>
      <x:c r="BI130" s="50" t="str">
        <x:f>IF(1&gt;'Настройки'!$B$3,"",IF(ISBLANK(F130),IF('Настройки'!$B$9="Нулевой спрос",0,""),IF(F130&lt;0,IF('Настройки'!$B$10="Исключить","",IF('Настройки'!$B$10="Абсолютные значения",ABS(F130),F130)),F130)))</x:f>
      </x:c>
      <x:c r="BJ130" s="50" t="str">
        <x:f>IF(2&gt;'Настройки'!$B$3,"",IF(ISBLANK(G130),IF('Настройки'!$B$9="Нулевой спрос",0,""),IF(G130&lt;0,IF('Настройки'!$B$10="Исключить","",IF('Настройки'!$B$10="Абсолютные значения",ABS(G130),G130)),G130)))</x:f>
      </x:c>
      <x:c r="BK130" s="50" t="str">
        <x:f>IF(3&gt;'Настройки'!$B$3,"",IF(ISBLANK(H130),IF('Настройки'!$B$9="Нулевой спрос",0,""),IF(H130&lt;0,IF('Настройки'!$B$10="Исключить","",IF('Настройки'!$B$10="Абсолютные значения",ABS(H130),H130)),H130)))</x:f>
      </x:c>
      <x:c r="BL130" s="50" t="str">
        <x:f>IF(4&gt;'Настройки'!$B$3,"",IF(ISBLANK(I130),IF('Настройки'!$B$9="Нулевой спрос",0,""),IF(I130&lt;0,IF('Настройки'!$B$10="Исключить","",IF('Настройки'!$B$10="Абсолютные значения",ABS(I130),I130)),I130)))</x:f>
      </x:c>
      <x:c r="BM130" s="50" t="str">
        <x:f>IF(5&gt;'Настройки'!$B$3,"",IF(ISBLANK(J130),IF('Настройки'!$B$9="Нулевой спрос",0,""),IF(J130&lt;0,IF('Настройки'!$B$10="Исключить","",IF('Настройки'!$B$10="Абсолютные значения",ABS(J130),J130)),J130)))</x:f>
      </x:c>
      <x:c r="BN130" s="50" t="str">
        <x:f>IF(6&gt;'Настройки'!$B$3,"",IF(ISBLANK(K130),IF('Настройки'!$B$9="Нулевой спрос",0,""),IF(K130&lt;0,IF('Настройки'!$B$10="Исключить","",IF('Настройки'!$B$10="Абсолютные значения",ABS(K130),K130)),K130)))</x:f>
      </x:c>
      <x:c r="BO130" s="50" t="str">
        <x:f>IF(7&gt;'Настройки'!$B$3,"",IF(ISBLANK(L130),IF('Настройки'!$B$9="Нулевой спрос",0,""),IF(L130&lt;0,IF('Настройки'!$B$10="Исключить","",IF('Настройки'!$B$10="Абсолютные значения",ABS(L130),L130)),L130)))</x:f>
      </x:c>
      <x:c r="BP130" s="50" t="str">
        <x:f>IF(8&gt;'Настройки'!$B$3,"",IF(ISBLANK(M130),IF('Настройки'!$B$9="Нулевой спрос",0,""),IF(M130&lt;0,IF('Настройки'!$B$10="Исключить","",IF('Настройки'!$B$10="Абсолютные значения",ABS(M130),M130)),M130)))</x:f>
      </x:c>
      <x:c r="BQ130" s="50" t="str">
        <x:f>IF(9&gt;'Настройки'!$B$3,"",IF(ISBLANK(N130),IF('Настройки'!$B$9="Нулевой спрос",0,""),IF(N130&lt;0,IF('Настройки'!$B$10="Исключить","",IF('Настройки'!$B$10="Абсолютные значения",ABS(N130),N130)),N130)))</x:f>
      </x:c>
      <x:c r="BR130" s="50" t="str">
        <x:f>IF(10&gt;'Настройки'!$B$3,"",IF(ISBLANK(O130),IF('Настройки'!$B$9="Нулевой спрос",0,""),IF(O130&lt;0,IF('Настройки'!$B$10="Исключить","",IF('Настройки'!$B$10="Абсолютные значения",ABS(O130),O130)),O130)))</x:f>
      </x:c>
      <x:c r="BS130" s="50" t="str">
        <x:f>IF(11&gt;'Настройки'!$B$3,"",IF(ISBLANK(P130),IF('Настройки'!$B$9="Нулевой спрос",0,""),IF(P130&lt;0,IF('Настройки'!$B$10="Исключить","",IF('Настройки'!$B$10="Абсолютные значения",ABS(P130),P130)),P130)))</x:f>
      </x:c>
      <x:c r="BT130" s="50" t="str">
        <x:f>IF(12&gt;'Настройки'!$B$3,"",IF(ISBLANK(Q130),IF('Настройки'!$B$9="Нулевой спрос",0,""),IF(Q130&lt;0,IF('Настройки'!$B$10="Исключить","",IF('Настройки'!$B$10="Абсолютные значения",ABS(Q130),Q130)),Q130)))</x:f>
      </x:c>
      <x:c r="BU130" s="50" t="str">
        <x:f>IF(13&gt;'Настройки'!$B$3,"",IF(ISBLANK(R130),IF('Настройки'!$B$9="Нулевой спрос",0,""),IF(R130&lt;0,IF('Настройки'!$B$10="Исключить","",IF('Настройки'!$B$10="Абсолютные значения",ABS(R130),R130)),R130)))</x:f>
      </x:c>
      <x:c r="BV130" s="50" t="str">
        <x:f>IF(14&gt;'Настройки'!$B$3,"",IF(ISBLANK(S130),IF('Настройки'!$B$9="Нулевой спрос",0,""),IF(S130&lt;0,IF('Настройки'!$B$10="Исключить","",IF('Настройки'!$B$10="Абсолютные значения",ABS(S130),S130)),S130)))</x:f>
      </x:c>
      <x:c r="BW130" s="50" t="str">
        <x:f>IF(15&gt;'Настройки'!$B$3,"",IF(ISBLANK(T130),IF('Настройки'!$B$9="Нулевой спрос",0,""),IF(T130&lt;0,IF('Настройки'!$B$10="Исключить","",IF('Настройки'!$B$10="Абсолютные значения",ABS(T130),T130)),T130)))</x:f>
      </x:c>
      <x:c r="BX130" s="50" t="str">
        <x:f>IF(16&gt;'Настройки'!$B$3,"",IF(ISBLANK(U130),IF('Настройки'!$B$9="Нулевой спрос",0,""),IF(U130&lt;0,IF('Настройки'!$B$10="Исключить","",IF('Настройки'!$B$10="Абсолютные значения",ABS(U130),U130)),U130)))</x:f>
      </x:c>
      <x:c r="BY130" s="50" t="str">
        <x:f>IF(17&gt;'Настройки'!$B$3,"",IF(ISBLANK(V130),IF('Настройки'!$B$9="Нулевой спрос",0,""),IF(V130&lt;0,IF('Настройки'!$B$10="Исключить","",IF('Настройки'!$B$10="Абсолютные значения",ABS(V130),V130)),V130)))</x:f>
      </x:c>
      <x:c r="BZ130" s="50" t="str">
        <x:f>IF(18&gt;'Настройки'!$B$3,"",IF(ISBLANK(W130),IF('Настройки'!$B$9="Нулевой спрос",0,""),IF(W130&lt;0,IF('Настройки'!$B$10="Исключить","",IF('Настройки'!$B$10="Абсолютные значения",ABS(W130),W130)),W130)))</x:f>
      </x:c>
      <x:c r="CA130" s="50" t="str">
        <x:f>IF(19&gt;'Настройки'!$B$3,"",IF(ISBLANK(X130),IF('Настройки'!$B$9="Нулевой спрос",0,""),IF(X130&lt;0,IF('Настройки'!$B$10="Исключить","",IF('Настройки'!$B$10="Абсолютные значения",ABS(X130),X130)),X130)))</x:f>
      </x:c>
      <x:c r="CB130" s="50" t="str">
        <x:f>IF(20&gt;'Настройки'!$B$3,"",IF(ISBLANK(Y130),IF('Настройки'!$B$9="Нулевой спрос",0,""),IF(Y130&lt;0,IF('Настройки'!$B$10="Исключить","",IF('Настройки'!$B$10="Абсолютные значения",ABS(Y130),Y130)),Y130)))</x:f>
      </x:c>
      <x:c r="CC130" s="50" t="str">
        <x:f>IF(21&gt;'Настройки'!$B$3,"",IF(ISBLANK(Z130),IF('Настройки'!$B$9="Нулевой спрос",0,""),IF(Z130&lt;0,IF('Настройки'!$B$10="Исключить","",IF('Настройки'!$B$10="Абсолютные значения",ABS(Z130),Z130)),Z130)))</x:f>
      </x:c>
      <x:c r="CD130" s="50" t="str">
        <x:f>IF(22&gt;'Настройки'!$B$3,"",IF(ISBLANK(AA130),IF('Настройки'!$B$9="Нулевой спрос",0,""),IF(AA130&lt;0,IF('Настройки'!$B$10="Исключить","",IF('Настройки'!$B$10="Абсолютные значения",ABS(AA130),AA130)),AA130)))</x:f>
      </x:c>
      <x:c r="CE130" s="50" t="str">
        <x:f>IF(23&gt;'Настройки'!$B$3,"",IF(ISBLANK(AB130),IF('Настройки'!$B$9="Нулевой спрос",0,""),IF(AB130&lt;0,IF('Настройки'!$B$10="Исключить","",IF('Настройки'!$B$10="Абсолютные значения",ABS(AB130),AB130)),AB130)))</x:f>
      </x:c>
      <x:c r="CF130" s="50" t="str">
        <x:f>IF(24&gt;'Настройки'!$B$3,"",IF(ISBLANK(AC130),IF('Настройки'!$B$9="Нулевой спрос",0,""),IF(AC130&lt;0,IF('Настройки'!$B$10="Исключить","",IF('Настройки'!$B$10="Абсолютные значения",ABS(AC130),AC130)),AC130)))</x:f>
      </x:c>
      <x:c r="CG130" s="50" t="str">
        <x:f>IF(25&gt;'Настройки'!$B$3,"",IF(ISBLANK(AD130),IF('Настройки'!$B$9="Нулевой спрос",0,""),IF(AD130&lt;0,IF('Настройки'!$B$10="Исключить","",IF('Настройки'!$B$10="Абсолютные значения",ABS(AD130),AD130)),AD130)))</x:f>
      </x:c>
      <x:c r="CH130" s="50" t="str">
        <x:f>IF(26&gt;'Настройки'!$B$3,"",IF(ISBLANK(AE130),IF('Настройки'!$B$9="Нулевой спрос",0,""),IF(AE130&lt;0,IF('Настройки'!$B$10="Исключить","",IF('Настройки'!$B$10="Абсолютные значения",ABS(AE130),AE130)),AE130)))</x:f>
      </x:c>
      <x:c r="CI130" s="50" t="str">
        <x:f>IF(27&gt;'Настройки'!$B$3,"",IF(ISBLANK(AF130),IF('Настройки'!$B$9="Нулевой спрос",0,""),IF(AF130&lt;0,IF('Настройки'!$B$10="Исключить","",IF('Настройки'!$B$10="Абсолютные значения",ABS(AF130),AF130)),AF130)))</x:f>
      </x:c>
      <x:c r="CJ130" s="50" t="str">
        <x:f>IF(28&gt;'Настройки'!$B$3,"",IF(ISBLANK(AG130),IF('Настройки'!$B$9="Нулевой спрос",0,""),IF(AG130&lt;0,IF('Настройки'!$B$10="Исключить","",IF('Настройки'!$B$10="Абсолютные значения",ABS(AG130),AG130)),AG130)))</x:f>
      </x:c>
      <x:c r="CK130" s="50" t="str">
        <x:f>IF(29&gt;'Настройки'!$B$3,"",IF(ISBLANK(AH130),IF('Настройки'!$B$9="Нулевой спрос",0,""),IF(AH130&lt;0,IF('Настройки'!$B$10="Исключить","",IF('Настройки'!$B$10="Абсолютные значения",ABS(AH130),AH130)),AH130)))</x:f>
      </x:c>
      <x:c r="CL130" s="50" t="str">
        <x:f>IF(30&gt;'Настройки'!$B$3,"",IF(ISBLANK(AI130),IF('Настройки'!$B$9="Нулевой спрос",0,""),IF(AI130&lt;0,IF('Настройки'!$B$10="Исключить","",IF('Настройки'!$B$10="Абсолютные значения",ABS(AI130),AI130)),AI130)))</x:f>
      </x:c>
      <x:c r="CM130" s="50" t="str">
        <x:f>IF(31&gt;'Настройки'!$B$3,"",IF(ISBLANK(AJ130),IF('Настройки'!$B$9="Нулевой спрос",0,""),IF(AJ130&lt;0,IF('Настройки'!$B$10="Исключить","",IF('Настройки'!$B$10="Абсолютные значения",ABS(AJ130),AJ130)),AJ130)))</x:f>
      </x:c>
      <x:c r="CN130" s="50" t="str">
        <x:f>IF(32&gt;'Настройки'!$B$3,"",IF(ISBLANK(AK130),IF('Настройки'!$B$9="Нулевой спрос",0,""),IF(AK130&lt;0,IF('Настройки'!$B$10="Исключить","",IF('Настройки'!$B$10="Абсолютные значения",ABS(AK130),AK130)),AK130)))</x:f>
      </x:c>
      <x:c r="CO130" s="50" t="str">
        <x:f>IF(33&gt;'Настройки'!$B$3,"",IF(ISBLANK(AL130),IF('Настройки'!$B$9="Нулевой спрос",0,""),IF(AL130&lt;0,IF('Настройки'!$B$10="Исключить","",IF('Настройки'!$B$10="Абсолютные значения",ABS(AL130),AL130)),AL130)))</x:f>
      </x:c>
      <x:c r="CP130" s="50" t="str">
        <x:f>IF(34&gt;'Настройки'!$B$3,"",IF(ISBLANK(AM130),IF('Настройки'!$B$9="Нулевой спрос",0,""),IF(AM130&lt;0,IF('Настройки'!$B$10="Исключить","",IF('Настройки'!$B$10="Абсолютные значения",ABS(AM130),AM130)),AM130)))</x:f>
      </x:c>
      <x:c r="CQ130" s="50" t="str">
        <x:f>IF(35&gt;'Настройки'!$B$3,"",IF(ISBLANK(AN130),IF('Настройки'!$B$9="Нулевой спрос",0,""),IF(AN130&lt;0,IF('Настройки'!$B$10="Исключить","",IF('Настройки'!$B$10="Абсолютные значения",ABS(AN130),AN130)),AN130)))</x:f>
      </x:c>
      <x:c r="CR130" s="50" t="str">
        <x:f>IF(36&gt;'Настройки'!$B$3,"",IF(ISBLANK(AO130),IF('Настройки'!$B$9="Нулевой спрос",0,""),IF(AO130&lt;0,IF('Настройки'!$B$10="Исключить","",IF('Настройки'!$B$10="Абсолютные значения",ABS(AO130),AO130)),AO130)))</x:f>
      </x:c>
      <x:c r="CS130" s="50" t="str">
        <x:f>IF(OR(1&gt;'Настройки'!$B$3,ISBLANK(BI130),BI130=0),"",BI130)</x:f>
      </x:c>
      <x:c r="CT130" s="50" t="str">
        <x:f>IF(OR(2&gt;'Настройки'!$B$3,ISBLANK(BJ130),BJ130=0),"",BJ130)</x:f>
      </x:c>
      <x:c r="CU130" s="50" t="str">
        <x:f>IF(OR(3&gt;'Настройки'!$B$3,ISBLANK(BK130),BK130=0),"",BK130)</x:f>
      </x:c>
      <x:c r="CV130" s="50" t="str">
        <x:f>IF(OR(4&gt;'Настройки'!$B$3,ISBLANK(BL130),BL130=0),"",BL130)</x:f>
      </x:c>
      <x:c r="CW130" s="50" t="str">
        <x:f>IF(OR(5&gt;'Настройки'!$B$3,ISBLANK(BM130),BM130=0),"",BM130)</x:f>
      </x:c>
      <x:c r="CX130" s="50" t="str">
        <x:f>IF(OR(6&gt;'Настройки'!$B$3,ISBLANK(BN130),BN130=0),"",BN130)</x:f>
      </x:c>
      <x:c r="CY130" s="50" t="str">
        <x:f>IF(OR(7&gt;'Настройки'!$B$3,ISBLANK(BO130),BO130=0),"",BO130)</x:f>
      </x:c>
      <x:c r="CZ130" s="50" t="str">
        <x:f>IF(OR(8&gt;'Настройки'!$B$3,ISBLANK(BP130),BP130=0),"",BP130)</x:f>
      </x:c>
      <x:c r="DA130" s="50" t="str">
        <x:f>IF(OR(9&gt;'Настройки'!$B$3,ISBLANK(BQ130),BQ130=0),"",BQ130)</x:f>
      </x:c>
      <x:c r="DB130" s="50" t="str">
        <x:f>IF(OR(10&gt;'Настройки'!$B$3,ISBLANK(BR130),BR130=0),"",BR130)</x:f>
      </x:c>
      <x:c r="DC130" s="50" t="str">
        <x:f>IF(OR(11&gt;'Настройки'!$B$3,ISBLANK(BS130),BS130=0),"",BS130)</x:f>
      </x:c>
      <x:c r="DD130" s="50" t="str">
        <x:f>IF(OR(12&gt;'Настройки'!$B$3,ISBLANK(BT130),BT130=0),"",BT130)</x:f>
      </x:c>
      <x:c r="DE130" s="50" t="str">
        <x:f>IF(OR(13&gt;'Настройки'!$B$3,ISBLANK(BU130),BU130=0),"",BU130)</x:f>
      </x:c>
      <x:c r="DF130" s="50" t="str">
        <x:f>IF(OR(14&gt;'Настройки'!$B$3,ISBLANK(BV130),BV130=0),"",BV130)</x:f>
      </x:c>
      <x:c r="DG130" s="50" t="str">
        <x:f>IF(OR(15&gt;'Настройки'!$B$3,ISBLANK(BW130),BW130=0),"",BW130)</x:f>
      </x:c>
      <x:c r="DH130" s="50" t="str">
        <x:f>IF(OR(16&gt;'Настройки'!$B$3,ISBLANK(BX130),BX130=0),"",BX130)</x:f>
      </x:c>
      <x:c r="DI130" s="50" t="str">
        <x:f>IF(OR(17&gt;'Настройки'!$B$3,ISBLANK(BY130),BY130=0),"",BY130)</x:f>
      </x:c>
      <x:c r="DJ130" s="50" t="str">
        <x:f>IF(OR(18&gt;'Настройки'!$B$3,ISBLANK(BZ130),BZ130=0),"",BZ130)</x:f>
      </x:c>
      <x:c r="DK130" s="50" t="str">
        <x:f>IF(OR(19&gt;'Настройки'!$B$3,ISBLANK(CA130),CA130=0),"",CA130)</x:f>
      </x:c>
      <x:c r="DL130" s="50" t="str">
        <x:f>IF(OR(20&gt;'Настройки'!$B$3,ISBLANK(CB130),CB130=0),"",CB130)</x:f>
      </x:c>
      <x:c r="DM130" s="50" t="str">
        <x:f>IF(OR(21&gt;'Настройки'!$B$3,ISBLANK(CC130),CC130=0),"",CC130)</x:f>
      </x:c>
      <x:c r="DN130" s="50" t="str">
        <x:f>IF(OR(22&gt;'Настройки'!$B$3,ISBLANK(CD130),CD130=0),"",CD130)</x:f>
      </x:c>
      <x:c r="DO130" s="50" t="str">
        <x:f>IF(OR(23&gt;'Настройки'!$B$3,ISBLANK(CE130),CE130=0),"",CE130)</x:f>
      </x:c>
      <x:c r="DP130" s="50" t="str">
        <x:f>IF(OR(24&gt;'Настройки'!$B$3,ISBLANK(CF130),CF130=0),"",CF130)</x:f>
      </x:c>
      <x:c r="DQ130" s="50" t="str">
        <x:f>IF(OR(25&gt;'Настройки'!$B$3,ISBLANK(CG130),CG130=0),"",CG130)</x:f>
      </x:c>
      <x:c r="DR130" s="50" t="str">
        <x:f>IF(OR(26&gt;'Настройки'!$B$3,ISBLANK(CH130),CH130=0),"",CH130)</x:f>
      </x:c>
      <x:c r="DS130" s="50" t="str">
        <x:f>IF(OR(27&gt;'Настройки'!$B$3,ISBLANK(CI130),CI130=0),"",CI130)</x:f>
      </x:c>
      <x:c r="DT130" s="50" t="str">
        <x:f>IF(OR(28&gt;'Настройки'!$B$3,ISBLANK(CJ130),CJ130=0),"",CJ130)</x:f>
      </x:c>
      <x:c r="DU130" s="50" t="str">
        <x:f>IF(OR(29&gt;'Настройки'!$B$3,ISBLANK(CK130),CK130=0),"",CK130)</x:f>
      </x:c>
      <x:c r="DV130" s="50" t="str">
        <x:f>IF(OR(30&gt;'Настройки'!$B$3,ISBLANK(CL130),CL130=0),"",CL130)</x:f>
      </x:c>
      <x:c r="DW130" s="50" t="str">
        <x:f>IF(OR(31&gt;'Настройки'!$B$3,ISBLANK(CM130),CM130=0),"",CM130)</x:f>
      </x:c>
      <x:c r="DX130" s="50" t="str">
        <x:f>IF(OR(32&gt;'Настройки'!$B$3,ISBLANK(CN130),CN130=0),"",CN130)</x:f>
      </x:c>
      <x:c r="DY130" s="50" t="str">
        <x:f>IF(OR(33&gt;'Настройки'!$B$3,ISBLANK(CO130),CO130=0),"",CO130)</x:f>
      </x:c>
      <x:c r="DZ130" s="50" t="str">
        <x:f>IF(OR(34&gt;'Настройки'!$B$3,ISBLANK(CP130),CP130=0),"",CP130)</x:f>
      </x:c>
      <x:c r="EA130" s="50" t="str">
        <x:f>IF(OR(35&gt;'Настройки'!$B$3,ISBLANK(CQ130),CQ130=0),"",CQ130)</x:f>
      </x:c>
      <x:c r="EB130" s="50" t="str">
        <x:f>IF(OR(36&gt;'Настройки'!$B$3,ISBLANK(CR130),CR130=0),"",CR130)</x:f>
      </x:c>
      <x:c r="EC130" s="50" t="str">
        <x:f>IF(A130="","",IF(OR(BB130="AZ",BB130="BZ"),10000+ROW(),IF(AZ130&gt;'Настройки'!$B$11,20000+ROW(),IF(BF130&lt;&gt;"Обычный",30000+ROW(),IF(AX130&lt;=0,40000+ROW(),"")))))</x:f>
      </x:c>
      <x:c r="ED130" s="50" t="str">
        <x:f>IF(EC130="","",COUNTIFS($EC$2:$EC$1001,"&gt;0",$EC$2:$EC$1001,"&lt;"&amp;EC130)+1)</x:f>
      </x:c>
    </x:row>
    <x:row r="131">
      <x:c r="A131" s="115"/>
      <x:c r="B131" s="115"/>
      <x:c r="C131" s="115"/>
      <x:c r="D131" s="118"/>
      <x:c r="E131" s="118"/>
      <x:c r="F131" s="118"/>
      <x:c r="G131" s="118"/>
      <x:c r="H131" s="118"/>
      <x:c r="I131" s="118"/>
      <x:c r="J131" s="118"/>
      <x:c r="K131" s="118"/>
      <x:c r="L131" s="118"/>
      <x:c r="M131" s="118"/>
      <x:c r="N131" s="118"/>
      <x:c r="O131" s="118"/>
      <x:c r="P131" s="118"/>
      <x:c r="Q131" s="118"/>
      <x:c r="R131" s="118"/>
      <x:c r="S131" s="118"/>
      <x:c r="T131" s="118"/>
      <x:c r="U131" s="118"/>
      <x:c r="V131" s="118"/>
      <x:c r="W131" s="118"/>
      <x:c r="X131" s="118"/>
      <x:c r="Y131" s="118"/>
      <x:c r="Z131" s="118"/>
      <x:c r="AA131" s="118"/>
      <x:c r="AB131" s="118"/>
      <x:c r="AC131" s="118"/>
      <x:c r="AD131" s="118"/>
      <x:c r="AE131" s="118"/>
      <x:c r="AF131" s="118"/>
      <x:c r="AG131" s="118"/>
      <x:c r="AH131" s="118"/>
      <x:c r="AI131" s="118"/>
      <x:c r="AJ131" s="118"/>
      <x:c r="AK131" s="118"/>
      <x:c r="AL131" s="118"/>
      <x:c r="AM131" s="118"/>
      <x:c r="AN131" s="118"/>
      <x:c r="AO131" s="118"/>
      <x:c r="AP131" s="115"/>
      <x:c r="AQ131" s="49" t="str">
        <x:f>IF(A131="","",COUNT(BI131:INDEX(BI131:CR131,1,'Настройки'!$B$3)))</x:f>
      </x:c>
      <x:c r="AR131" s="49" t="str">
        <x:f>IF(A131="","",SUM(BI131:INDEX(BI131:CR131,1,'Настройки'!$B$3)))</x:f>
      </x:c>
      <x:c r="AS131" s="58" t="str">
        <x:f>IF(A131="","",IF('Настройки'!$B$4="Стоимость потребления",AR131*D131,IF('Настройки'!$B$4="Количество",AR131,E131)))</x:f>
      </x:c>
      <x:c r="AT131" s="61" t="str">
        <x:f>IF(OR(A131="",AS131&lt;0,SUM($AS$2:$AS$1001)&lt;=0),"",AS131/SUM($AS$2:$AS$1001))</x:f>
      </x:c>
      <x:c r="AU131" s="61" t="str">
        <x:f>IF(OR(A131="",AS131&lt;0,SUM($AS$2:$AS$1001)&lt;=0),"",SUMIFS($AS$2:$AS$1001,$AS$2:$AS$1001,"&gt;"&amp;AS131)/SUM($AS$2:$AS$1001))</x:f>
      </x:c>
      <x:c r="AV131" s="61" t="str">
        <x:f>IF(OR(A131="",AS131&lt;0,SUM($AS$2:$AS$1001)&lt;=0),"",SUMIFS($AS$2:$AS$1001,$AS$2:$AS$1001,"&gt;="&amp;AS131)/SUM($AS$2:$AS$1001))</x:f>
      </x:c>
      <x:c r="AW131" s="49" t="str">
        <x:f>IF(A131="","",IF(SUM($AS$2:$AS$1001)&lt;=0,"Не определён",IF(AS131&lt;0,"Исключение",IF(AU131&lt;'Настройки'!$B$5,"A",IF(AU131&lt;'Настройки'!$B$6,"B","C")))))</x:f>
      </x:c>
      <x:c r="AX131" s="58" t="str">
        <x:f>IF(A131="","",IF(AQ131=0,"",AVERAGE(BI131:INDEX(BI131:CR131,1,'Настройки'!$B$3))))</x:f>
      </x:c>
      <x:c r="AY131" s="58" t="str">
        <x:f>IF(OR(A131="",AQ131=0),"",STDEVP(BI131:INDEX(BI131:CR131,1,'Настройки'!$B$3)))</x:f>
      </x:c>
      <x:c r="AZ131" s="61" t="str">
        <x:f>IF(OR(A131="",AQ131&lt;'Настройки'!$B$12,AX131&lt;=0,AND('Настройки'!$B$10="Блокировать",COUNTIF(F131:INDEX(F131:AO131,1,'Настройки'!$B$3),"&lt;0")&gt;0)),"",AY131/ABS(AX131))</x:f>
      </x:c>
      <x:c r="BA131" s="49" t="str">
        <x:f>IF(A131="","",IF(AND('Настройки'!$B$10="Блокировать",COUNTIF(F131:INDEX(F131:AO131,1,'Настройки'!$B$3),"&lt;0")&gt;0),"Не определён",IF(AQ131&lt;'Настройки'!$B$12,"Не определён",IF(AX131=0,"Нет спроса",IF(AX131&lt;0,"Не определён",IF(AZ131&lt;='Настройки'!$B$7,"X",IF(AZ131&lt;='Настройки'!$B$8,"Y","Z")))))))</x:f>
      </x:c>
      <x:c r="BB131" s="49" t="str">
        <x:f>IF(OR(A131="",LEN(AW131)&lt;&gt;1,LEN(BA131)&lt;&gt;1),"",AW131&amp;BA131)</x:f>
      </x:c>
      <x:c r="BC131" s="61" t="str">
        <x:f>IF(OR(A131="",AQ131=0),"",(COUNT(BI131:INDEX(BI131:CR131,1,'Настройки'!$B$3))-COUNT(CS131:INDEX(CS131:EB131,1,'Настройки'!$B$3)))/AQ131)</x:f>
      </x:c>
      <x:c r="BD131" s="64" t="str">
        <x:f>IF(OR(A131="",COUNT(CS131:INDEX(CS131:EB131,1,'Настройки'!$B$3))=0),"",AQ131/COUNT(CS131:INDEX(CS131:EB131,1,'Настройки'!$B$3)))</x:f>
      </x:c>
      <x:c r="BE131" s="64" t="str">
        <x:f>IF(OR(A131="",COUNT(CS131:INDEX(CS131:EB131,1,'Настройки'!$B$3))=0),"",IF(AVERAGE(CS131:INDEX(CS131:EB131,1,'Настройки'!$B$3))=0,"",(STDEVP(CS131:INDEX(CS131:EB131,1,'Настройки'!$B$3))/ABS(AVERAGE(CS131:INDEX(CS131:EB131,1,'Настройки'!$B$3))))^2))</x:f>
      </x:c>
      <x:c r="BF131" s="49" t="str">
        <x:f>IF(A131="","",IF(AQ131&lt;3,"Недостаточно",IF(AQ131&lt;6,"Предварительный","Обычный")))</x:f>
      </x:c>
      <x:c r="BG131" s="49" t="str">
        <x:f>IF(A131="","",IF(COUNTIF(F131:INDEX(F131:AO131,1,'Настройки'!$B$3),"&lt;0")&gt;0,IF('Настройки'!$B$10="Блокировать","Отрицательный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"),"")&amp;IF(AQ131&lt;3,"Недостаточно истории. ",IF(AQ131&lt;6,"Предварительная классификация. ",""))&amp;IF(AX131=0,"Нет спроса за горизонт. ","")&amp;IF(AZ131&gt;'Настройки'!$B$11,"Экстремальная вариативность. ",""))</x:f>
      </x:c>
      <x:c r="BH131" s="49" t="str">
        <x:f>IF(A131="","",IFERROR(VLOOKUP(BB131,'Настройки'!$D$3:$E$11,2,FALSE),"Сначала проверьте исходные данные и историю спроса.")&amp;" Уточните срок поставки, MOQ и критичность.")</x:f>
      </x:c>
      <x:c r="BI131" s="50" t="str">
        <x:f>IF(1&gt;'Настройки'!$B$3,"",IF(ISBLANK(F131),IF('Настройки'!$B$9="Нулевой спрос",0,""),IF(F131&lt;0,IF('Настройки'!$B$10="Исключить","",IF('Настройки'!$B$10="Абсолютные значения",ABS(F131),F131)),F131)))</x:f>
      </x:c>
      <x:c r="BJ131" s="50" t="str">
        <x:f>IF(2&gt;'Настройки'!$B$3,"",IF(ISBLANK(G131),IF('Настройки'!$B$9="Нулевой спрос",0,""),IF(G131&lt;0,IF('Настройки'!$B$10="Исключить","",IF('Настройки'!$B$10="Абсолютные значения",ABS(G131),G131)),G131)))</x:f>
      </x:c>
      <x:c r="BK131" s="50" t="str">
        <x:f>IF(3&gt;'Настройки'!$B$3,"",IF(ISBLANK(H131),IF('Настройки'!$B$9="Нулевой спрос",0,""),IF(H131&lt;0,IF('Настройки'!$B$10="Исключить","",IF('Настройки'!$B$10="Абсолютные значения",ABS(H131),H131)),H131)))</x:f>
      </x:c>
      <x:c r="BL131" s="50" t="str">
        <x:f>IF(4&gt;'Настройки'!$B$3,"",IF(ISBLANK(I131),IF('Настройки'!$B$9="Нулевой спрос",0,""),IF(I131&lt;0,IF('Настройки'!$B$10="Исключить","",IF('Настройки'!$B$10="Абсолютные значения",ABS(I131),I131)),I131)))</x:f>
      </x:c>
      <x:c r="BM131" s="50" t="str">
        <x:f>IF(5&gt;'Настройки'!$B$3,"",IF(ISBLANK(J131),IF('Настройки'!$B$9="Нулевой спрос",0,""),IF(J131&lt;0,IF('Настройки'!$B$10="Исключить","",IF('Настройки'!$B$10="Абсолютные значения",ABS(J131),J131)),J131)))</x:f>
      </x:c>
      <x:c r="BN131" s="50" t="str">
        <x:f>IF(6&gt;'Настройки'!$B$3,"",IF(ISBLANK(K131),IF('Настройки'!$B$9="Нулевой спрос",0,""),IF(K131&lt;0,IF('Настройки'!$B$10="Исключить","",IF('Настройки'!$B$10="Абсолютные значения",ABS(K131),K131)),K131)))</x:f>
      </x:c>
      <x:c r="BO131" s="50" t="str">
        <x:f>IF(7&gt;'Настройки'!$B$3,"",IF(ISBLANK(L131),IF('Настройки'!$B$9="Нулевой спрос",0,""),IF(L131&lt;0,IF('Настройки'!$B$10="Исключить","",IF('Настройки'!$B$10="Абсолютные значения",ABS(L131),L131)),L131)))</x:f>
      </x:c>
      <x:c r="BP131" s="50" t="str">
        <x:f>IF(8&gt;'Настройки'!$B$3,"",IF(ISBLANK(M131),IF('Настройки'!$B$9="Нулевой спрос",0,""),IF(M131&lt;0,IF('Настройки'!$B$10="Исключить","",IF('Настройки'!$B$10="Абсолютные значения",ABS(M131),M131)),M131)))</x:f>
      </x:c>
      <x:c r="BQ131" s="50" t="str">
        <x:f>IF(9&gt;'Настройки'!$B$3,"",IF(ISBLANK(N131),IF('Настройки'!$B$9="Нулевой спрос",0,""),IF(N131&lt;0,IF('Настройки'!$B$10="Исключить","",IF('Настройки'!$B$10="Абсолютные значения",ABS(N131),N131)),N131)))</x:f>
      </x:c>
      <x:c r="BR131" s="50" t="str">
        <x:f>IF(10&gt;'Настройки'!$B$3,"",IF(ISBLANK(O131),IF('Настройки'!$B$9="Нулевой спрос",0,""),IF(O131&lt;0,IF('Настройки'!$B$10="Исключить","",IF('Настройки'!$B$10="Абсолютные значения",ABS(O131),O131)),O131)))</x:f>
      </x:c>
      <x:c r="BS131" s="50" t="str">
        <x:f>IF(11&gt;'Настройки'!$B$3,"",IF(ISBLANK(P131),IF('Настройки'!$B$9="Нулевой спрос",0,""),IF(P131&lt;0,IF('Настройки'!$B$10="Исключить","",IF('Настройки'!$B$10="Абсолютные значения",ABS(P131),P131)),P131)))</x:f>
      </x:c>
      <x:c r="BT131" s="50" t="str">
        <x:f>IF(12&gt;'Настройки'!$B$3,"",IF(ISBLANK(Q131),IF('Настройки'!$B$9="Нулевой спрос",0,""),IF(Q131&lt;0,IF('Настройки'!$B$10="Исключить","",IF('Настройки'!$B$10="Абсолютные значения",ABS(Q131),Q131)),Q131)))</x:f>
      </x:c>
      <x:c r="BU131" s="50" t="str">
        <x:f>IF(13&gt;'Настройки'!$B$3,"",IF(ISBLANK(R131),IF('Настройки'!$B$9="Нулевой спрос",0,""),IF(R131&lt;0,IF('Настройки'!$B$10="Исключить","",IF('Настройки'!$B$10="Абсолютные значения",ABS(R131),R131)),R131)))</x:f>
      </x:c>
      <x:c r="BV131" s="50" t="str">
        <x:f>IF(14&gt;'Настройки'!$B$3,"",IF(ISBLANK(S131),IF('Настройки'!$B$9="Нулевой спрос",0,""),IF(S131&lt;0,IF('Настройки'!$B$10="Исключить","",IF('Настройки'!$B$10="Абсолютные значения",ABS(S131),S131)),S131)))</x:f>
      </x:c>
      <x:c r="BW131" s="50" t="str">
        <x:f>IF(15&gt;'Настройки'!$B$3,"",IF(ISBLANK(T131),IF('Настройки'!$B$9="Нулевой спрос",0,""),IF(T131&lt;0,IF('Настройки'!$B$10="Исключить","",IF('Настройки'!$B$10="Абсолютные значения",ABS(T131),T131)),T131)))</x:f>
      </x:c>
      <x:c r="BX131" s="50" t="str">
        <x:f>IF(16&gt;'Настройки'!$B$3,"",IF(ISBLANK(U131),IF('Настройки'!$B$9="Нулевой спрос",0,""),IF(U131&lt;0,IF('Настройки'!$B$10="Исключить","",IF('Настройки'!$B$10="Абсолютные значения",ABS(U131),U131)),U131)))</x:f>
      </x:c>
      <x:c r="BY131" s="50" t="str">
        <x:f>IF(17&gt;'Настройки'!$B$3,"",IF(ISBLANK(V131),IF('Настройки'!$B$9="Нулевой спрос",0,""),IF(V131&lt;0,IF('Настройки'!$B$10="Исключить","",IF('Настройки'!$B$10="Абсолютные значения",ABS(V131),V131)),V131)))</x:f>
      </x:c>
      <x:c r="BZ131" s="50" t="str">
        <x:f>IF(18&gt;'Настройки'!$B$3,"",IF(ISBLANK(W131),IF('Настройки'!$B$9="Нулевой спрос",0,""),IF(W131&lt;0,IF('Настройки'!$B$10="Исключить","",IF('Настройки'!$B$10="Абсолютные значения",ABS(W131),W131)),W131)))</x:f>
      </x:c>
      <x:c r="CA131" s="50" t="str">
        <x:f>IF(19&gt;'Настройки'!$B$3,"",IF(ISBLANK(X131),IF('Настройки'!$B$9="Нулевой спрос",0,""),IF(X131&lt;0,IF('Настройки'!$B$10="Исключить","",IF('Настройки'!$B$10="Абсолютные значения",ABS(X131),X131)),X131)))</x:f>
      </x:c>
      <x:c r="CB131" s="50" t="str">
        <x:f>IF(20&gt;'Настройки'!$B$3,"",IF(ISBLANK(Y131),IF('Настройки'!$B$9="Нулевой спрос",0,""),IF(Y131&lt;0,IF('Настройки'!$B$10="Исключить","",IF('Настройки'!$B$10="Абсолютные значения",ABS(Y131),Y131)),Y131)))</x:f>
      </x:c>
      <x:c r="CC131" s="50" t="str">
        <x:f>IF(21&gt;'Настройки'!$B$3,"",IF(ISBLANK(Z131),IF('Настройки'!$B$9="Нулевой спрос",0,""),IF(Z131&lt;0,IF('Настройки'!$B$10="Исключить","",IF('Настройки'!$B$10="Абсолютные значения",ABS(Z131),Z131)),Z131)))</x:f>
      </x:c>
      <x:c r="CD131" s="50" t="str">
        <x:f>IF(22&gt;'Настройки'!$B$3,"",IF(ISBLANK(AA131),IF('Настройки'!$B$9="Нулевой спрос",0,""),IF(AA131&lt;0,IF('Настройки'!$B$10="Исключить","",IF('Настройки'!$B$10="Абсолютные значения",ABS(AA131),AA131)),AA131)))</x:f>
      </x:c>
      <x:c r="CE131" s="50" t="str">
        <x:f>IF(23&gt;'Настройки'!$B$3,"",IF(ISBLANK(AB131),IF('Настройки'!$B$9="Нулевой спрос",0,""),IF(AB131&lt;0,IF('Настройки'!$B$10="Исключить","",IF('Настройки'!$B$10="Абсолютные значения",ABS(AB131),AB131)),AB131)))</x:f>
      </x:c>
      <x:c r="CF131" s="50" t="str">
        <x:f>IF(24&gt;'Настройки'!$B$3,"",IF(ISBLANK(AC131),IF('Настройки'!$B$9="Нулевой спрос",0,""),IF(AC131&lt;0,IF('Настройки'!$B$10="Исключить","",IF('Настройки'!$B$10="Абсолютные значения",ABS(AC131),AC131)),AC131)))</x:f>
      </x:c>
      <x:c r="CG131" s="50" t="str">
        <x:f>IF(25&gt;'Настройки'!$B$3,"",IF(ISBLANK(AD131),IF('Настройки'!$B$9="Нулевой спрос",0,""),IF(AD131&lt;0,IF('Настройки'!$B$10="Исключить","",IF('Настройки'!$B$10="Абсолютные значения",ABS(AD131),AD131)),AD131)))</x:f>
      </x:c>
      <x:c r="CH131" s="50" t="str">
        <x:f>IF(26&gt;'Настройки'!$B$3,"",IF(ISBLANK(AE131),IF('Настройки'!$B$9="Нулевой спрос",0,""),IF(AE131&lt;0,IF('Настройки'!$B$10="Исключить","",IF('Настройки'!$B$10="Абсолютные значения",ABS(AE131),AE131)),AE131)))</x:f>
      </x:c>
      <x:c r="CI131" s="50" t="str">
        <x:f>IF(27&gt;'Настройки'!$B$3,"",IF(ISBLANK(AF131),IF('Настройки'!$B$9="Нулевой спрос",0,""),IF(AF131&lt;0,IF('Настройки'!$B$10="Исключить","",IF('Настройки'!$B$10="Абсолютные значения",ABS(AF131),AF131)),AF131)))</x:f>
      </x:c>
      <x:c r="CJ131" s="50" t="str">
        <x:f>IF(28&gt;'Настройки'!$B$3,"",IF(ISBLANK(AG131),IF('Настройки'!$B$9="Нулевой спрос",0,""),IF(AG131&lt;0,IF('Настройки'!$B$10="Исключить","",IF('Настройки'!$B$10="Абсолютные значения",ABS(AG131),AG131)),AG131)))</x:f>
      </x:c>
      <x:c r="CK131" s="50" t="str">
        <x:f>IF(29&gt;'Настройки'!$B$3,"",IF(ISBLANK(AH131),IF('Настройки'!$B$9="Нулевой спрос",0,""),IF(AH131&lt;0,IF('Настройки'!$B$10="Исключить","",IF('Настройки'!$B$10="Абсолютные значения",ABS(AH131),AH131)),AH131)))</x:f>
      </x:c>
      <x:c r="CL131" s="50" t="str">
        <x:f>IF(30&gt;'Настройки'!$B$3,"",IF(ISBLANK(AI131),IF('Настройки'!$B$9="Нулевой спрос",0,""),IF(AI131&lt;0,IF('Настройки'!$B$10="Исключить","",IF('Настройки'!$B$10="Абсолютные значения",ABS(AI131),AI131)),AI131)))</x:f>
      </x:c>
      <x:c r="CM131" s="50" t="str">
        <x:f>IF(31&gt;'Настройки'!$B$3,"",IF(ISBLANK(AJ131),IF('Настройки'!$B$9="Нулевой спрос",0,""),IF(AJ131&lt;0,IF('Настройки'!$B$10="Исключить","",IF('Настройки'!$B$10="Абсолютные значения",ABS(AJ131),AJ131)),AJ131)))</x:f>
      </x:c>
      <x:c r="CN131" s="50" t="str">
        <x:f>IF(32&gt;'Настройки'!$B$3,"",IF(ISBLANK(AK131),IF('Настройки'!$B$9="Нулевой спрос",0,""),IF(AK131&lt;0,IF('Настройки'!$B$10="Исключить","",IF('Настройки'!$B$10="Абсолютные значения",ABS(AK131),AK131)),AK131)))</x:f>
      </x:c>
      <x:c r="CO131" s="50" t="str">
        <x:f>IF(33&gt;'Настройки'!$B$3,"",IF(ISBLANK(AL131),IF('Настройки'!$B$9="Нулевой спрос",0,""),IF(AL131&lt;0,IF('Настройки'!$B$10="Исключить","",IF('Настройки'!$B$10="Абсолютные значения",ABS(AL131),AL131)),AL131)))</x:f>
      </x:c>
      <x:c r="CP131" s="50" t="str">
        <x:f>IF(34&gt;'Настройки'!$B$3,"",IF(ISBLANK(AM131),IF('Настройки'!$B$9="Нулевой спрос",0,""),IF(AM131&lt;0,IF('Настройки'!$B$10="Исключить","",IF('Настройки'!$B$10="Абсолютные значения",ABS(AM131),AM131)),AM131)))</x:f>
      </x:c>
      <x:c r="CQ131" s="50" t="str">
        <x:f>IF(35&gt;'Настройки'!$B$3,"",IF(ISBLANK(AN131),IF('Настройки'!$B$9="Нулевой спрос",0,""),IF(AN131&lt;0,IF('Настройки'!$B$10="Исключить","",IF('Настройки'!$B$10="Абсолютные значения",ABS(AN131),AN131)),AN131)))</x:f>
      </x:c>
      <x:c r="CR131" s="50" t="str">
        <x:f>IF(36&gt;'Настройки'!$B$3,"",IF(ISBLANK(AO131),IF('Настройки'!$B$9="Нулевой спрос",0,""),IF(AO131&lt;0,IF('Настройки'!$B$10="Исключить","",IF('Настройки'!$B$10="Абсолютные значения",ABS(AO131),AO131)),AO131)))</x:f>
      </x:c>
      <x:c r="CS131" s="50" t="str">
        <x:f>IF(OR(1&gt;'Настройки'!$B$3,ISBLANK(BI131),BI131=0),"",BI131)</x:f>
      </x:c>
      <x:c r="CT131" s="50" t="str">
        <x:f>IF(OR(2&gt;'Настройки'!$B$3,ISBLANK(BJ131),BJ131=0),"",BJ131)</x:f>
      </x:c>
      <x:c r="CU131" s="50" t="str">
        <x:f>IF(OR(3&gt;'Настройки'!$B$3,ISBLANK(BK131),BK131=0),"",BK131)</x:f>
      </x:c>
      <x:c r="CV131" s="50" t="str">
        <x:f>IF(OR(4&gt;'Настройки'!$B$3,ISBLANK(BL131),BL131=0),"",BL131)</x:f>
      </x:c>
      <x:c r="CW131" s="50" t="str">
        <x:f>IF(OR(5&gt;'Настройки'!$B$3,ISBLANK(BM131),BM131=0),"",BM131)</x:f>
      </x:c>
      <x:c r="CX131" s="50" t="str">
        <x:f>IF(OR(6&gt;'Настройки'!$B$3,ISBLANK(BN131),BN131=0),"",BN131)</x:f>
      </x:c>
      <x:c r="CY131" s="50" t="str">
        <x:f>IF(OR(7&gt;'Настройки'!$B$3,ISBLANK(BO131),BO131=0),"",BO131)</x:f>
      </x:c>
      <x:c r="CZ131" s="50" t="str">
        <x:f>IF(OR(8&gt;'Настройки'!$B$3,ISBLANK(BP131),BP131=0),"",BP131)</x:f>
      </x:c>
      <x:c r="DA131" s="50" t="str">
        <x:f>IF(OR(9&gt;'Настройки'!$B$3,ISBLANK(BQ131),BQ131=0),"",BQ131)</x:f>
      </x:c>
      <x:c r="DB131" s="50" t="str">
        <x:f>IF(OR(10&gt;'Настройки'!$B$3,ISBLANK(BR131),BR131=0),"",BR131)</x:f>
      </x:c>
      <x:c r="DC131" s="50" t="str">
        <x:f>IF(OR(11&gt;'Настройки'!$B$3,ISBLANK(BS131),BS131=0),"",BS131)</x:f>
      </x:c>
      <x:c r="DD131" s="50" t="str">
        <x:f>IF(OR(12&gt;'Настройки'!$B$3,ISBLANK(BT131),BT131=0),"",BT131)</x:f>
      </x:c>
      <x:c r="DE131" s="50" t="str">
        <x:f>IF(OR(13&gt;'Настройки'!$B$3,ISBLANK(BU131),BU131=0),"",BU131)</x:f>
      </x:c>
      <x:c r="DF131" s="50" t="str">
        <x:f>IF(OR(14&gt;'Настройки'!$B$3,ISBLANK(BV131),BV131=0),"",BV131)</x:f>
      </x:c>
      <x:c r="DG131" s="50" t="str">
        <x:f>IF(OR(15&gt;'Настройки'!$B$3,ISBLANK(BW131),BW131=0),"",BW131)</x:f>
      </x:c>
      <x:c r="DH131" s="50" t="str">
        <x:f>IF(OR(16&gt;'Настройки'!$B$3,ISBLANK(BX131),BX131=0),"",BX131)</x:f>
      </x:c>
      <x:c r="DI131" s="50" t="str">
        <x:f>IF(OR(17&gt;'Настройки'!$B$3,ISBLANK(BY131),BY131=0),"",BY131)</x:f>
      </x:c>
      <x:c r="DJ131" s="50" t="str">
        <x:f>IF(OR(18&gt;'Настройки'!$B$3,ISBLANK(BZ131),BZ131=0),"",BZ131)</x:f>
      </x:c>
      <x:c r="DK131" s="50" t="str">
        <x:f>IF(OR(19&gt;'Настройки'!$B$3,ISBLANK(CA131),CA131=0),"",CA131)</x:f>
      </x:c>
      <x:c r="DL131" s="50" t="str">
        <x:f>IF(OR(20&gt;'Настройки'!$B$3,ISBLANK(CB131),CB131=0),"",CB131)</x:f>
      </x:c>
      <x:c r="DM131" s="50" t="str">
        <x:f>IF(OR(21&gt;'Настройки'!$B$3,ISBLANK(CC131),CC131=0),"",CC131)</x:f>
      </x:c>
      <x:c r="DN131" s="50" t="str">
        <x:f>IF(OR(22&gt;'Настройки'!$B$3,ISBLANK(CD131),CD131=0),"",CD131)</x:f>
      </x:c>
      <x:c r="DO131" s="50" t="str">
        <x:f>IF(OR(23&gt;'Настройки'!$B$3,ISBLANK(CE131),CE131=0),"",CE131)</x:f>
      </x:c>
      <x:c r="DP131" s="50" t="str">
        <x:f>IF(OR(24&gt;'Настройки'!$B$3,ISBLANK(CF131),CF131=0),"",CF131)</x:f>
      </x:c>
      <x:c r="DQ131" s="50" t="str">
        <x:f>IF(OR(25&gt;'Настройки'!$B$3,ISBLANK(CG131),CG131=0),"",CG131)</x:f>
      </x:c>
      <x:c r="DR131" s="50" t="str">
        <x:f>IF(OR(26&gt;'Настройки'!$B$3,ISBLANK(CH131),CH131=0),"",CH131)</x:f>
      </x:c>
      <x:c r="DS131" s="50" t="str">
        <x:f>IF(OR(27&gt;'Настройки'!$B$3,ISBLANK(CI131),CI131=0),"",CI131)</x:f>
      </x:c>
      <x:c r="DT131" s="50" t="str">
        <x:f>IF(OR(28&gt;'Настройки'!$B$3,ISBLANK(CJ131),CJ131=0),"",CJ131)</x:f>
      </x:c>
      <x:c r="DU131" s="50" t="str">
        <x:f>IF(OR(29&gt;'Настройки'!$B$3,ISBLANK(CK131),CK131=0),"",CK131)</x:f>
      </x:c>
      <x:c r="DV131" s="50" t="str">
        <x:f>IF(OR(30&gt;'Настройки'!$B$3,ISBLANK(CL131),CL131=0),"",CL131)</x:f>
      </x:c>
      <x:c r="DW131" s="50" t="str">
        <x:f>IF(OR(31&gt;'Настройки'!$B$3,ISBLANK(CM131),CM131=0),"",CM131)</x:f>
      </x:c>
      <x:c r="DX131" s="50" t="str">
        <x:f>IF(OR(32&gt;'Настройки'!$B$3,ISBLANK(CN131),CN131=0),"",CN131)</x:f>
      </x:c>
      <x:c r="DY131" s="50" t="str">
        <x:f>IF(OR(33&gt;'Настройки'!$B$3,ISBLANK(CO131),CO131=0),"",CO131)</x:f>
      </x:c>
      <x:c r="DZ131" s="50" t="str">
        <x:f>IF(OR(34&gt;'Настройки'!$B$3,ISBLANK(CP131),CP131=0),"",CP131)</x:f>
      </x:c>
      <x:c r="EA131" s="50" t="str">
        <x:f>IF(OR(35&gt;'Настройки'!$B$3,ISBLANK(CQ131),CQ131=0),"",CQ131)</x:f>
      </x:c>
      <x:c r="EB131" s="50" t="str">
        <x:f>IF(OR(36&gt;'Настройки'!$B$3,ISBLANK(CR131),CR131=0),"",CR131)</x:f>
      </x:c>
      <x:c r="EC131" s="50" t="str">
        <x:f>IF(A131="","",IF(OR(BB131="AZ",BB131="BZ"),10000+ROW(),IF(AZ131&gt;'Настройки'!$B$11,20000+ROW(),IF(BF131&lt;&gt;"Обычный",30000+ROW(),IF(AX131&lt;=0,40000+ROW(),"")))))</x:f>
      </x:c>
      <x:c r="ED131" s="50" t="str">
        <x:f>IF(EC131="","",COUNTIFS($EC$2:$EC$1001,"&gt;0",$EC$2:$EC$1001,"&lt;"&amp;EC131)+1)</x:f>
      </x:c>
    </x:row>
    <x:row r="132">
      <x:c r="A132" s="115"/>
      <x:c r="B132" s="115"/>
      <x:c r="C132" s="115"/>
      <x:c r="D132" s="118"/>
      <x:c r="E132" s="118"/>
      <x:c r="F132" s="118"/>
      <x:c r="G132" s="118"/>
      <x:c r="H132" s="118"/>
      <x:c r="I132" s="118"/>
      <x:c r="J132" s="118"/>
      <x:c r="K132" s="118"/>
      <x:c r="L132" s="118"/>
      <x:c r="M132" s="118"/>
      <x:c r="N132" s="118"/>
      <x:c r="O132" s="118"/>
      <x:c r="P132" s="118"/>
      <x:c r="Q132" s="118"/>
      <x:c r="R132" s="118"/>
      <x:c r="S132" s="118"/>
      <x:c r="T132" s="118"/>
      <x:c r="U132" s="118"/>
      <x:c r="V132" s="118"/>
      <x:c r="W132" s="118"/>
      <x:c r="X132" s="118"/>
      <x:c r="Y132" s="118"/>
      <x:c r="Z132" s="118"/>
      <x:c r="AA132" s="118"/>
      <x:c r="AB132" s="118"/>
      <x:c r="AC132" s="118"/>
      <x:c r="AD132" s="118"/>
      <x:c r="AE132" s="118"/>
      <x:c r="AF132" s="118"/>
      <x:c r="AG132" s="118"/>
      <x:c r="AH132" s="118"/>
      <x:c r="AI132" s="118"/>
      <x:c r="AJ132" s="118"/>
      <x:c r="AK132" s="118"/>
      <x:c r="AL132" s="118"/>
      <x:c r="AM132" s="118"/>
      <x:c r="AN132" s="118"/>
      <x:c r="AO132" s="118"/>
      <x:c r="AP132" s="115"/>
      <x:c r="AQ132" s="49" t="str">
        <x:f>IF(A132="","",COUNT(BI132:INDEX(BI132:CR132,1,'Настройки'!$B$3)))</x:f>
      </x:c>
      <x:c r="AR132" s="49" t="str">
        <x:f>IF(A132="","",SUM(BI132:INDEX(BI132:CR132,1,'Настройки'!$B$3)))</x:f>
      </x:c>
      <x:c r="AS132" s="58" t="str">
        <x:f>IF(A132="","",IF('Настройки'!$B$4="Стоимость потребления",AR132*D132,IF('Настройки'!$B$4="Количество",AR132,E132)))</x:f>
      </x:c>
      <x:c r="AT132" s="61" t="str">
        <x:f>IF(OR(A132="",AS132&lt;0,SUM($AS$2:$AS$1001)&lt;=0),"",AS132/SUM($AS$2:$AS$1001))</x:f>
      </x:c>
      <x:c r="AU132" s="61" t="str">
        <x:f>IF(OR(A132="",AS132&lt;0,SUM($AS$2:$AS$1001)&lt;=0),"",SUMIFS($AS$2:$AS$1001,$AS$2:$AS$1001,"&gt;"&amp;AS132)/SUM($AS$2:$AS$1001))</x:f>
      </x:c>
      <x:c r="AV132" s="61" t="str">
        <x:f>IF(OR(A132="",AS132&lt;0,SUM($AS$2:$AS$1001)&lt;=0),"",SUMIFS($AS$2:$AS$1001,$AS$2:$AS$1001,"&gt;="&amp;AS132)/SUM($AS$2:$AS$1001))</x:f>
      </x:c>
      <x:c r="AW132" s="49" t="str">
        <x:f>IF(A132="","",IF(SUM($AS$2:$AS$1001)&lt;=0,"Не определён",IF(AS132&lt;0,"Исключение",IF(AU132&lt;'Настройки'!$B$5,"A",IF(AU132&lt;'Настройки'!$B$6,"B","C")))))</x:f>
      </x:c>
      <x:c r="AX132" s="58" t="str">
        <x:f>IF(A132="","",IF(AQ132=0,"",AVERAGE(BI132:INDEX(BI132:CR132,1,'Настройки'!$B$3))))</x:f>
      </x:c>
      <x:c r="AY132" s="58" t="str">
        <x:f>IF(OR(A132="",AQ132=0),"",STDEVP(BI132:INDEX(BI132:CR132,1,'Настройки'!$B$3)))</x:f>
      </x:c>
      <x:c r="AZ132" s="61" t="str">
        <x:f>IF(OR(A132="",AQ132&lt;'Настройки'!$B$12,AX132&lt;=0,AND('Настройки'!$B$10="Блокировать",COUNTIF(F132:INDEX(F132:AO132,1,'Настройки'!$B$3),"&lt;0")&gt;0)),"",AY132/ABS(AX132))</x:f>
      </x:c>
      <x:c r="BA132" s="49" t="str">
        <x:f>IF(A132="","",IF(AND('Настройки'!$B$10="Блокировать",COUNTIF(F132:INDEX(F132:AO132,1,'Настройки'!$B$3),"&lt;0")&gt;0),"Не определён",IF(AQ132&lt;'Настройки'!$B$12,"Не определён",IF(AX132=0,"Нет спроса",IF(AX132&lt;0,"Не определён",IF(AZ132&lt;='Настройки'!$B$7,"X",IF(AZ132&lt;='Настройки'!$B$8,"Y","Z")))))))</x:f>
      </x:c>
      <x:c r="BB132" s="49" t="str">
        <x:f>IF(OR(A132="",LEN(AW132)&lt;&gt;1,LEN(BA132)&lt;&gt;1),"",AW132&amp;BA132)</x:f>
      </x:c>
      <x:c r="BC132" s="61" t="str">
        <x:f>IF(OR(A132="",AQ132=0),"",(COUNT(BI132:INDEX(BI132:CR132,1,'Настройки'!$B$3))-COUNT(CS132:INDEX(CS132:EB132,1,'Настройки'!$B$3)))/AQ132)</x:f>
      </x:c>
      <x:c r="BD132" s="64" t="str">
        <x:f>IF(OR(A132="",COUNT(CS132:INDEX(CS132:EB132,1,'Настройки'!$B$3))=0),"",AQ132/COUNT(CS132:INDEX(CS132:EB132,1,'Настройки'!$B$3)))</x:f>
      </x:c>
      <x:c r="BE132" s="64" t="str">
        <x:f>IF(OR(A132="",COUNT(CS132:INDEX(CS132:EB132,1,'Настройки'!$B$3))=0),"",IF(AVERAGE(CS132:INDEX(CS132:EB132,1,'Настройки'!$B$3))=0,"",(STDEVP(CS132:INDEX(CS132:EB132,1,'Настройки'!$B$3))/ABS(AVERAGE(CS132:INDEX(CS132:EB132,1,'Настройки'!$B$3))))^2))</x:f>
      </x:c>
      <x:c r="BF132" s="49" t="str">
        <x:f>IF(A132="","",IF(AQ132&lt;3,"Недостаточно",IF(AQ132&lt;6,"Предварительный","Обычный")))</x:f>
      </x:c>
      <x:c r="BG132" s="49" t="str">
        <x:f>IF(A132="","",IF(COUNTIF(F132:INDEX(F132:AO132,1,'Настройки'!$B$3),"&lt;0")&gt;0,IF('Настройки'!$B$10="Блокировать","Отрицательный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"),"")&amp;IF(AQ132&lt;3,"Недостаточно истории. ",IF(AQ132&lt;6,"Предварительная классификация. ",""))&amp;IF(AX132=0,"Нет спроса за горизонт. ","")&amp;IF(AZ132&gt;'Настройки'!$B$11,"Экстремальная вариативность. ",""))</x:f>
      </x:c>
      <x:c r="BH132" s="49" t="str">
        <x:f>IF(A132="","",IFERROR(VLOOKUP(BB132,'Настройки'!$D$3:$E$11,2,FALSE),"Сначала проверьте исходные данные и историю спроса.")&amp;" Уточните срок поставки, MOQ и критичность.")</x:f>
      </x:c>
      <x:c r="BI132" s="50" t="str">
        <x:f>IF(1&gt;'Настройки'!$B$3,"",IF(ISBLANK(F132),IF('Настройки'!$B$9="Нулевой спрос",0,""),IF(F132&lt;0,IF('Настройки'!$B$10="Исключить","",IF('Настройки'!$B$10="Абсолютные значения",ABS(F132),F132)),F132)))</x:f>
      </x:c>
      <x:c r="BJ132" s="50" t="str">
        <x:f>IF(2&gt;'Настройки'!$B$3,"",IF(ISBLANK(G132),IF('Настройки'!$B$9="Нулевой спрос",0,""),IF(G132&lt;0,IF('Настройки'!$B$10="Исключить","",IF('Настройки'!$B$10="Абсолютные значения",ABS(G132),G132)),G132)))</x:f>
      </x:c>
      <x:c r="BK132" s="50" t="str">
        <x:f>IF(3&gt;'Настройки'!$B$3,"",IF(ISBLANK(H132),IF('Настройки'!$B$9="Нулевой спрос",0,""),IF(H132&lt;0,IF('Настройки'!$B$10="Исключить","",IF('Настройки'!$B$10="Абсолютные значения",ABS(H132),H132)),H132)))</x:f>
      </x:c>
      <x:c r="BL132" s="50" t="str">
        <x:f>IF(4&gt;'Настройки'!$B$3,"",IF(ISBLANK(I132),IF('Настройки'!$B$9="Нулевой спрос",0,""),IF(I132&lt;0,IF('Настройки'!$B$10="Исключить","",IF('Настройки'!$B$10="Абсолютные значения",ABS(I132),I132)),I132)))</x:f>
      </x:c>
      <x:c r="BM132" s="50" t="str">
        <x:f>IF(5&gt;'Настройки'!$B$3,"",IF(ISBLANK(J132),IF('Настройки'!$B$9="Нулевой спрос",0,""),IF(J132&lt;0,IF('Настройки'!$B$10="Исключить","",IF('Настройки'!$B$10="Абсолютные значения",ABS(J132),J132)),J132)))</x:f>
      </x:c>
      <x:c r="BN132" s="50" t="str">
        <x:f>IF(6&gt;'Настройки'!$B$3,"",IF(ISBLANK(K132),IF('Настройки'!$B$9="Нулевой спрос",0,""),IF(K132&lt;0,IF('Настройки'!$B$10="Исключить","",IF('Настройки'!$B$10="Абсолютные значения",ABS(K132),K132)),K132)))</x:f>
      </x:c>
      <x:c r="BO132" s="50" t="str">
        <x:f>IF(7&gt;'Настройки'!$B$3,"",IF(ISBLANK(L132),IF('Настройки'!$B$9="Нулевой спрос",0,""),IF(L132&lt;0,IF('Настройки'!$B$10="Исключить","",IF('Настройки'!$B$10="Абсолютные значения",ABS(L132),L132)),L132)))</x:f>
      </x:c>
      <x:c r="BP132" s="50" t="str">
        <x:f>IF(8&gt;'Настройки'!$B$3,"",IF(ISBLANK(M132),IF('Настройки'!$B$9="Нулевой спрос",0,""),IF(M132&lt;0,IF('Настройки'!$B$10="Исключить","",IF('Настройки'!$B$10="Абсолютные значения",ABS(M132),M132)),M132)))</x:f>
      </x:c>
      <x:c r="BQ132" s="50" t="str">
        <x:f>IF(9&gt;'Настройки'!$B$3,"",IF(ISBLANK(N132),IF('Настройки'!$B$9="Нулевой спрос",0,""),IF(N132&lt;0,IF('Настройки'!$B$10="Исключить","",IF('Настройки'!$B$10="Абсолютные значения",ABS(N132),N132)),N132)))</x:f>
      </x:c>
      <x:c r="BR132" s="50" t="str">
        <x:f>IF(10&gt;'Настройки'!$B$3,"",IF(ISBLANK(O132),IF('Настройки'!$B$9="Нулевой спрос",0,""),IF(O132&lt;0,IF('Настройки'!$B$10="Исключить","",IF('Настройки'!$B$10="Абсолютные значения",ABS(O132),O132)),O132)))</x:f>
      </x:c>
      <x:c r="BS132" s="50" t="str">
        <x:f>IF(11&gt;'Настройки'!$B$3,"",IF(ISBLANK(P132),IF('Настройки'!$B$9="Нулевой спрос",0,""),IF(P132&lt;0,IF('Настройки'!$B$10="Исключить","",IF('Настройки'!$B$10="Абсолютные значения",ABS(P132),P132)),P132)))</x:f>
      </x:c>
      <x:c r="BT132" s="50" t="str">
        <x:f>IF(12&gt;'Настройки'!$B$3,"",IF(ISBLANK(Q132),IF('Настройки'!$B$9="Нулевой спрос",0,""),IF(Q132&lt;0,IF('Настройки'!$B$10="Исключить","",IF('Настройки'!$B$10="Абсолютные значения",ABS(Q132),Q132)),Q132)))</x:f>
      </x:c>
      <x:c r="BU132" s="50" t="str">
        <x:f>IF(13&gt;'Настройки'!$B$3,"",IF(ISBLANK(R132),IF('Настройки'!$B$9="Нулевой спрос",0,""),IF(R132&lt;0,IF('Настройки'!$B$10="Исключить","",IF('Настройки'!$B$10="Абсолютные значения",ABS(R132),R132)),R132)))</x:f>
      </x:c>
      <x:c r="BV132" s="50" t="str">
        <x:f>IF(14&gt;'Настройки'!$B$3,"",IF(ISBLANK(S132),IF('Настройки'!$B$9="Нулевой спрос",0,""),IF(S132&lt;0,IF('Настройки'!$B$10="Исключить","",IF('Настройки'!$B$10="Абсолютные значения",ABS(S132),S132)),S132)))</x:f>
      </x:c>
      <x:c r="BW132" s="50" t="str">
        <x:f>IF(15&gt;'Настройки'!$B$3,"",IF(ISBLANK(T132),IF('Настройки'!$B$9="Нулевой спрос",0,""),IF(T132&lt;0,IF('Настройки'!$B$10="Исключить","",IF('Настройки'!$B$10="Абсолютные значения",ABS(T132),T132)),T132)))</x:f>
      </x:c>
      <x:c r="BX132" s="50" t="str">
        <x:f>IF(16&gt;'Настройки'!$B$3,"",IF(ISBLANK(U132),IF('Настройки'!$B$9="Нулевой спрос",0,""),IF(U132&lt;0,IF('Настройки'!$B$10="Исключить","",IF('Настройки'!$B$10="Абсолютные значения",ABS(U132),U132)),U132)))</x:f>
      </x:c>
      <x:c r="BY132" s="50" t="str">
        <x:f>IF(17&gt;'Настройки'!$B$3,"",IF(ISBLANK(V132),IF('Настройки'!$B$9="Нулевой спрос",0,""),IF(V132&lt;0,IF('Настройки'!$B$10="Исключить","",IF('Настройки'!$B$10="Абсолютные значения",ABS(V132),V132)),V132)))</x:f>
      </x:c>
      <x:c r="BZ132" s="50" t="str">
        <x:f>IF(18&gt;'Настройки'!$B$3,"",IF(ISBLANK(W132),IF('Настройки'!$B$9="Нулевой спрос",0,""),IF(W132&lt;0,IF('Настройки'!$B$10="Исключить","",IF('Настройки'!$B$10="Абсолютные значения",ABS(W132),W132)),W132)))</x:f>
      </x:c>
      <x:c r="CA132" s="50" t="str">
        <x:f>IF(19&gt;'Настройки'!$B$3,"",IF(ISBLANK(X132),IF('Настройки'!$B$9="Нулевой спрос",0,""),IF(X132&lt;0,IF('Настройки'!$B$10="Исключить","",IF('Настройки'!$B$10="Абсолютные значения",ABS(X132),X132)),X132)))</x:f>
      </x:c>
      <x:c r="CB132" s="50" t="str">
        <x:f>IF(20&gt;'Настройки'!$B$3,"",IF(ISBLANK(Y132),IF('Настройки'!$B$9="Нулевой спрос",0,""),IF(Y132&lt;0,IF('Настройки'!$B$10="Исключить","",IF('Настройки'!$B$10="Абсолютные значения",ABS(Y132),Y132)),Y132)))</x:f>
      </x:c>
      <x:c r="CC132" s="50" t="str">
        <x:f>IF(21&gt;'Настройки'!$B$3,"",IF(ISBLANK(Z132),IF('Настройки'!$B$9="Нулевой спрос",0,""),IF(Z132&lt;0,IF('Настройки'!$B$10="Исключить","",IF('Настройки'!$B$10="Абсолютные значения",ABS(Z132),Z132)),Z132)))</x:f>
      </x:c>
      <x:c r="CD132" s="50" t="str">
        <x:f>IF(22&gt;'Настройки'!$B$3,"",IF(ISBLANK(AA132),IF('Настройки'!$B$9="Нулевой спрос",0,""),IF(AA132&lt;0,IF('Настройки'!$B$10="Исключить","",IF('Настройки'!$B$10="Абсолютные значения",ABS(AA132),AA132)),AA132)))</x:f>
      </x:c>
      <x:c r="CE132" s="50" t="str">
        <x:f>IF(23&gt;'Настройки'!$B$3,"",IF(ISBLANK(AB132),IF('Настройки'!$B$9="Нулевой спрос",0,""),IF(AB132&lt;0,IF('Настройки'!$B$10="Исключить","",IF('Настройки'!$B$10="Абсолютные значения",ABS(AB132),AB132)),AB132)))</x:f>
      </x:c>
      <x:c r="CF132" s="50" t="str">
        <x:f>IF(24&gt;'Настройки'!$B$3,"",IF(ISBLANK(AC132),IF('Настройки'!$B$9="Нулевой спрос",0,""),IF(AC132&lt;0,IF('Настройки'!$B$10="Исключить","",IF('Настройки'!$B$10="Абсолютные значения",ABS(AC132),AC132)),AC132)))</x:f>
      </x:c>
      <x:c r="CG132" s="50" t="str">
        <x:f>IF(25&gt;'Настройки'!$B$3,"",IF(ISBLANK(AD132),IF('Настройки'!$B$9="Нулевой спрос",0,""),IF(AD132&lt;0,IF('Настройки'!$B$10="Исключить","",IF('Настройки'!$B$10="Абсолютные значения",ABS(AD132),AD132)),AD132)))</x:f>
      </x:c>
      <x:c r="CH132" s="50" t="str">
        <x:f>IF(26&gt;'Настройки'!$B$3,"",IF(ISBLANK(AE132),IF('Настройки'!$B$9="Нулевой спрос",0,""),IF(AE132&lt;0,IF('Настройки'!$B$10="Исключить","",IF('Настройки'!$B$10="Абсолютные значения",ABS(AE132),AE132)),AE132)))</x:f>
      </x:c>
      <x:c r="CI132" s="50" t="str">
        <x:f>IF(27&gt;'Настройки'!$B$3,"",IF(ISBLANK(AF132),IF('Настройки'!$B$9="Нулевой спрос",0,""),IF(AF132&lt;0,IF('Настройки'!$B$10="Исключить","",IF('Настройки'!$B$10="Абсолютные значения",ABS(AF132),AF132)),AF132)))</x:f>
      </x:c>
      <x:c r="CJ132" s="50" t="str">
        <x:f>IF(28&gt;'Настройки'!$B$3,"",IF(ISBLANK(AG132),IF('Настройки'!$B$9="Нулевой спрос",0,""),IF(AG132&lt;0,IF('Настройки'!$B$10="Исключить","",IF('Настройки'!$B$10="Абсолютные значения",ABS(AG132),AG132)),AG132)))</x:f>
      </x:c>
      <x:c r="CK132" s="50" t="str">
        <x:f>IF(29&gt;'Настройки'!$B$3,"",IF(ISBLANK(AH132),IF('Настройки'!$B$9="Нулевой спрос",0,""),IF(AH132&lt;0,IF('Настройки'!$B$10="Исключить","",IF('Настройки'!$B$10="Абсолютные значения",ABS(AH132),AH132)),AH132)))</x:f>
      </x:c>
      <x:c r="CL132" s="50" t="str">
        <x:f>IF(30&gt;'Настройки'!$B$3,"",IF(ISBLANK(AI132),IF('Настройки'!$B$9="Нулевой спрос",0,""),IF(AI132&lt;0,IF('Настройки'!$B$10="Исключить","",IF('Настройки'!$B$10="Абсолютные значения",ABS(AI132),AI132)),AI132)))</x:f>
      </x:c>
      <x:c r="CM132" s="50" t="str">
        <x:f>IF(31&gt;'Настройки'!$B$3,"",IF(ISBLANK(AJ132),IF('Настройки'!$B$9="Нулевой спрос",0,""),IF(AJ132&lt;0,IF('Настройки'!$B$10="Исключить","",IF('Настройки'!$B$10="Абсолютные значения",ABS(AJ132),AJ132)),AJ132)))</x:f>
      </x:c>
      <x:c r="CN132" s="50" t="str">
        <x:f>IF(32&gt;'Настройки'!$B$3,"",IF(ISBLANK(AK132),IF('Настройки'!$B$9="Нулевой спрос",0,""),IF(AK132&lt;0,IF('Настройки'!$B$10="Исключить","",IF('Настройки'!$B$10="Абсолютные значения",ABS(AK132),AK132)),AK132)))</x:f>
      </x:c>
      <x:c r="CO132" s="50" t="str">
        <x:f>IF(33&gt;'Настройки'!$B$3,"",IF(ISBLANK(AL132),IF('Настройки'!$B$9="Нулевой спрос",0,""),IF(AL132&lt;0,IF('Настройки'!$B$10="Исключить","",IF('Настройки'!$B$10="Абсолютные значения",ABS(AL132),AL132)),AL132)))</x:f>
      </x:c>
      <x:c r="CP132" s="50" t="str">
        <x:f>IF(34&gt;'Настройки'!$B$3,"",IF(ISBLANK(AM132),IF('Настройки'!$B$9="Нулевой спрос",0,""),IF(AM132&lt;0,IF('Настройки'!$B$10="Исключить","",IF('Настройки'!$B$10="Абсолютные значения",ABS(AM132),AM132)),AM132)))</x:f>
      </x:c>
      <x:c r="CQ132" s="50" t="str">
        <x:f>IF(35&gt;'Настройки'!$B$3,"",IF(ISBLANK(AN132),IF('Настройки'!$B$9="Нулевой спрос",0,""),IF(AN132&lt;0,IF('Настройки'!$B$10="Исключить","",IF('Настройки'!$B$10="Абсолютные значения",ABS(AN132),AN132)),AN132)))</x:f>
      </x:c>
      <x:c r="CR132" s="50" t="str">
        <x:f>IF(36&gt;'Настройки'!$B$3,"",IF(ISBLANK(AO132),IF('Настройки'!$B$9="Нулевой спрос",0,""),IF(AO132&lt;0,IF('Настройки'!$B$10="Исключить","",IF('Настройки'!$B$10="Абсолютные значения",ABS(AO132),AO132)),AO132)))</x:f>
      </x:c>
      <x:c r="CS132" s="50" t="str">
        <x:f>IF(OR(1&gt;'Настройки'!$B$3,ISBLANK(BI132),BI132=0),"",BI132)</x:f>
      </x:c>
      <x:c r="CT132" s="50" t="str">
        <x:f>IF(OR(2&gt;'Настройки'!$B$3,ISBLANK(BJ132),BJ132=0),"",BJ132)</x:f>
      </x:c>
      <x:c r="CU132" s="50" t="str">
        <x:f>IF(OR(3&gt;'Настройки'!$B$3,ISBLANK(BK132),BK132=0),"",BK132)</x:f>
      </x:c>
      <x:c r="CV132" s="50" t="str">
        <x:f>IF(OR(4&gt;'Настройки'!$B$3,ISBLANK(BL132),BL132=0),"",BL132)</x:f>
      </x:c>
      <x:c r="CW132" s="50" t="str">
        <x:f>IF(OR(5&gt;'Настройки'!$B$3,ISBLANK(BM132),BM132=0),"",BM132)</x:f>
      </x:c>
      <x:c r="CX132" s="50" t="str">
        <x:f>IF(OR(6&gt;'Настройки'!$B$3,ISBLANK(BN132),BN132=0),"",BN132)</x:f>
      </x:c>
      <x:c r="CY132" s="50" t="str">
        <x:f>IF(OR(7&gt;'Настройки'!$B$3,ISBLANK(BO132),BO132=0),"",BO132)</x:f>
      </x:c>
      <x:c r="CZ132" s="50" t="str">
        <x:f>IF(OR(8&gt;'Настройки'!$B$3,ISBLANK(BP132),BP132=0),"",BP132)</x:f>
      </x:c>
      <x:c r="DA132" s="50" t="str">
        <x:f>IF(OR(9&gt;'Настройки'!$B$3,ISBLANK(BQ132),BQ132=0),"",BQ132)</x:f>
      </x:c>
      <x:c r="DB132" s="50" t="str">
        <x:f>IF(OR(10&gt;'Настройки'!$B$3,ISBLANK(BR132),BR132=0),"",BR132)</x:f>
      </x:c>
      <x:c r="DC132" s="50" t="str">
        <x:f>IF(OR(11&gt;'Настройки'!$B$3,ISBLANK(BS132),BS132=0),"",BS132)</x:f>
      </x:c>
      <x:c r="DD132" s="50" t="str">
        <x:f>IF(OR(12&gt;'Настройки'!$B$3,ISBLANK(BT132),BT132=0),"",BT132)</x:f>
      </x:c>
      <x:c r="DE132" s="50" t="str">
        <x:f>IF(OR(13&gt;'Настройки'!$B$3,ISBLANK(BU132),BU132=0),"",BU132)</x:f>
      </x:c>
      <x:c r="DF132" s="50" t="str">
        <x:f>IF(OR(14&gt;'Настройки'!$B$3,ISBLANK(BV132),BV132=0),"",BV132)</x:f>
      </x:c>
      <x:c r="DG132" s="50" t="str">
        <x:f>IF(OR(15&gt;'Настройки'!$B$3,ISBLANK(BW132),BW132=0),"",BW132)</x:f>
      </x:c>
      <x:c r="DH132" s="50" t="str">
        <x:f>IF(OR(16&gt;'Настройки'!$B$3,ISBLANK(BX132),BX132=0),"",BX132)</x:f>
      </x:c>
      <x:c r="DI132" s="50" t="str">
        <x:f>IF(OR(17&gt;'Настройки'!$B$3,ISBLANK(BY132),BY132=0),"",BY132)</x:f>
      </x:c>
      <x:c r="DJ132" s="50" t="str">
        <x:f>IF(OR(18&gt;'Настройки'!$B$3,ISBLANK(BZ132),BZ132=0),"",BZ132)</x:f>
      </x:c>
      <x:c r="DK132" s="50" t="str">
        <x:f>IF(OR(19&gt;'Настройки'!$B$3,ISBLANK(CA132),CA132=0),"",CA132)</x:f>
      </x:c>
      <x:c r="DL132" s="50" t="str">
        <x:f>IF(OR(20&gt;'Настройки'!$B$3,ISBLANK(CB132),CB132=0),"",CB132)</x:f>
      </x:c>
      <x:c r="DM132" s="50" t="str">
        <x:f>IF(OR(21&gt;'Настройки'!$B$3,ISBLANK(CC132),CC132=0),"",CC132)</x:f>
      </x:c>
      <x:c r="DN132" s="50" t="str">
        <x:f>IF(OR(22&gt;'Настройки'!$B$3,ISBLANK(CD132),CD132=0),"",CD132)</x:f>
      </x:c>
      <x:c r="DO132" s="50" t="str">
        <x:f>IF(OR(23&gt;'Настройки'!$B$3,ISBLANK(CE132),CE132=0),"",CE132)</x:f>
      </x:c>
      <x:c r="DP132" s="50" t="str">
        <x:f>IF(OR(24&gt;'Настройки'!$B$3,ISBLANK(CF132),CF132=0),"",CF132)</x:f>
      </x:c>
      <x:c r="DQ132" s="50" t="str">
        <x:f>IF(OR(25&gt;'Настройки'!$B$3,ISBLANK(CG132),CG132=0),"",CG132)</x:f>
      </x:c>
      <x:c r="DR132" s="50" t="str">
        <x:f>IF(OR(26&gt;'Настройки'!$B$3,ISBLANK(CH132),CH132=0),"",CH132)</x:f>
      </x:c>
      <x:c r="DS132" s="50" t="str">
        <x:f>IF(OR(27&gt;'Настройки'!$B$3,ISBLANK(CI132),CI132=0),"",CI132)</x:f>
      </x:c>
      <x:c r="DT132" s="50" t="str">
        <x:f>IF(OR(28&gt;'Настройки'!$B$3,ISBLANK(CJ132),CJ132=0),"",CJ132)</x:f>
      </x:c>
      <x:c r="DU132" s="50" t="str">
        <x:f>IF(OR(29&gt;'Настройки'!$B$3,ISBLANK(CK132),CK132=0),"",CK132)</x:f>
      </x:c>
      <x:c r="DV132" s="50" t="str">
        <x:f>IF(OR(30&gt;'Настройки'!$B$3,ISBLANK(CL132),CL132=0),"",CL132)</x:f>
      </x:c>
      <x:c r="DW132" s="50" t="str">
        <x:f>IF(OR(31&gt;'Настройки'!$B$3,ISBLANK(CM132),CM132=0),"",CM132)</x:f>
      </x:c>
      <x:c r="DX132" s="50" t="str">
        <x:f>IF(OR(32&gt;'Настройки'!$B$3,ISBLANK(CN132),CN132=0),"",CN132)</x:f>
      </x:c>
      <x:c r="DY132" s="50" t="str">
        <x:f>IF(OR(33&gt;'Настройки'!$B$3,ISBLANK(CO132),CO132=0),"",CO132)</x:f>
      </x:c>
      <x:c r="DZ132" s="50" t="str">
        <x:f>IF(OR(34&gt;'Настройки'!$B$3,ISBLANK(CP132),CP132=0),"",CP132)</x:f>
      </x:c>
      <x:c r="EA132" s="50" t="str">
        <x:f>IF(OR(35&gt;'Настройки'!$B$3,ISBLANK(CQ132),CQ132=0),"",CQ132)</x:f>
      </x:c>
      <x:c r="EB132" s="50" t="str">
        <x:f>IF(OR(36&gt;'Настройки'!$B$3,ISBLANK(CR132),CR132=0),"",CR132)</x:f>
      </x:c>
      <x:c r="EC132" s="50" t="str">
        <x:f>IF(A132="","",IF(OR(BB132="AZ",BB132="BZ"),10000+ROW(),IF(AZ132&gt;'Настройки'!$B$11,20000+ROW(),IF(BF132&lt;&gt;"Обычный",30000+ROW(),IF(AX132&lt;=0,40000+ROW(),"")))))</x:f>
      </x:c>
      <x:c r="ED132" s="50" t="str">
        <x:f>IF(EC132="","",COUNTIFS($EC$2:$EC$1001,"&gt;0",$EC$2:$EC$1001,"&lt;"&amp;EC132)+1)</x:f>
      </x:c>
    </x:row>
    <x:row r="133">
      <x:c r="A133" s="115"/>
      <x:c r="B133" s="115"/>
      <x:c r="C133" s="115"/>
      <x:c r="D133" s="118"/>
      <x:c r="E133" s="118"/>
      <x:c r="F133" s="118"/>
      <x:c r="G133" s="118"/>
      <x:c r="H133" s="118"/>
      <x:c r="I133" s="118"/>
      <x:c r="J133" s="118"/>
      <x:c r="K133" s="118"/>
      <x:c r="L133" s="118"/>
      <x:c r="M133" s="118"/>
      <x:c r="N133" s="118"/>
      <x:c r="O133" s="118"/>
      <x:c r="P133" s="118"/>
      <x:c r="Q133" s="118"/>
      <x:c r="R133" s="118"/>
      <x:c r="S133" s="118"/>
      <x:c r="T133" s="118"/>
      <x:c r="U133" s="118"/>
      <x:c r="V133" s="118"/>
      <x:c r="W133" s="118"/>
      <x:c r="X133" s="118"/>
      <x:c r="Y133" s="118"/>
      <x:c r="Z133" s="118"/>
      <x:c r="AA133" s="118"/>
      <x:c r="AB133" s="118"/>
      <x:c r="AC133" s="118"/>
      <x:c r="AD133" s="118"/>
      <x:c r="AE133" s="118"/>
      <x:c r="AF133" s="118"/>
      <x:c r="AG133" s="118"/>
      <x:c r="AH133" s="118"/>
      <x:c r="AI133" s="118"/>
      <x:c r="AJ133" s="118"/>
      <x:c r="AK133" s="118"/>
      <x:c r="AL133" s="118"/>
      <x:c r="AM133" s="118"/>
      <x:c r="AN133" s="118"/>
      <x:c r="AO133" s="118"/>
      <x:c r="AP133" s="115"/>
      <x:c r="AQ133" s="49" t="str">
        <x:f>IF(A133="","",COUNT(BI133:INDEX(BI133:CR133,1,'Настройки'!$B$3)))</x:f>
      </x:c>
      <x:c r="AR133" s="49" t="str">
        <x:f>IF(A133="","",SUM(BI133:INDEX(BI133:CR133,1,'Настройки'!$B$3)))</x:f>
      </x:c>
      <x:c r="AS133" s="58" t="str">
        <x:f>IF(A133="","",IF('Настройки'!$B$4="Стоимость потребления",AR133*D133,IF('Настройки'!$B$4="Количество",AR133,E133)))</x:f>
      </x:c>
      <x:c r="AT133" s="61" t="str">
        <x:f>IF(OR(A133="",AS133&lt;0,SUM($AS$2:$AS$1001)&lt;=0),"",AS133/SUM($AS$2:$AS$1001))</x:f>
      </x:c>
      <x:c r="AU133" s="61" t="str">
        <x:f>IF(OR(A133="",AS133&lt;0,SUM($AS$2:$AS$1001)&lt;=0),"",SUMIFS($AS$2:$AS$1001,$AS$2:$AS$1001,"&gt;"&amp;AS133)/SUM($AS$2:$AS$1001))</x:f>
      </x:c>
      <x:c r="AV133" s="61" t="str">
        <x:f>IF(OR(A133="",AS133&lt;0,SUM($AS$2:$AS$1001)&lt;=0),"",SUMIFS($AS$2:$AS$1001,$AS$2:$AS$1001,"&gt;="&amp;AS133)/SUM($AS$2:$AS$1001))</x:f>
      </x:c>
      <x:c r="AW133" s="49" t="str">
        <x:f>IF(A133="","",IF(SUM($AS$2:$AS$1001)&lt;=0,"Не определён",IF(AS133&lt;0,"Исключение",IF(AU133&lt;'Настройки'!$B$5,"A",IF(AU133&lt;'Настройки'!$B$6,"B","C")))))</x:f>
      </x:c>
      <x:c r="AX133" s="58" t="str">
        <x:f>IF(A133="","",IF(AQ133=0,"",AVERAGE(BI133:INDEX(BI133:CR133,1,'Настройки'!$B$3))))</x:f>
      </x:c>
      <x:c r="AY133" s="58" t="str">
        <x:f>IF(OR(A133="",AQ133=0),"",STDEVP(BI133:INDEX(BI133:CR133,1,'Настройки'!$B$3)))</x:f>
      </x:c>
      <x:c r="AZ133" s="61" t="str">
        <x:f>IF(OR(A133="",AQ133&lt;'Настройки'!$B$12,AX133&lt;=0,AND('Настройки'!$B$10="Блокировать",COUNTIF(F133:INDEX(F133:AO133,1,'Настройки'!$B$3),"&lt;0")&gt;0)),"",AY133/ABS(AX133))</x:f>
      </x:c>
      <x:c r="BA133" s="49" t="str">
        <x:f>IF(A133="","",IF(AND('Настройки'!$B$10="Блокировать",COUNTIF(F133:INDEX(F133:AO133,1,'Настройки'!$B$3),"&lt;0")&gt;0),"Не определён",IF(AQ133&lt;'Настройки'!$B$12,"Не определён",IF(AX133=0,"Нет спроса",IF(AX133&lt;0,"Не определён",IF(AZ133&lt;='Настройки'!$B$7,"X",IF(AZ133&lt;='Настройки'!$B$8,"Y","Z")))))))</x:f>
      </x:c>
      <x:c r="BB133" s="49" t="str">
        <x:f>IF(OR(A133="",LEN(AW133)&lt;&gt;1,LEN(BA133)&lt;&gt;1),"",AW133&amp;BA133)</x:f>
      </x:c>
      <x:c r="BC133" s="61" t="str">
        <x:f>IF(OR(A133="",AQ133=0),"",(COUNT(BI133:INDEX(BI133:CR133,1,'Настройки'!$B$3))-COUNT(CS133:INDEX(CS133:EB133,1,'Настройки'!$B$3)))/AQ133)</x:f>
      </x:c>
      <x:c r="BD133" s="64" t="str">
        <x:f>IF(OR(A133="",COUNT(CS133:INDEX(CS133:EB133,1,'Настройки'!$B$3))=0),"",AQ133/COUNT(CS133:INDEX(CS133:EB133,1,'Настройки'!$B$3)))</x:f>
      </x:c>
      <x:c r="BE133" s="64" t="str">
        <x:f>IF(OR(A133="",COUNT(CS133:INDEX(CS133:EB133,1,'Настройки'!$B$3))=0),"",IF(AVERAGE(CS133:INDEX(CS133:EB133,1,'Настройки'!$B$3))=0,"",(STDEVP(CS133:INDEX(CS133:EB133,1,'Настройки'!$B$3))/ABS(AVERAGE(CS133:INDEX(CS133:EB133,1,'Настройки'!$B$3))))^2))</x:f>
      </x:c>
      <x:c r="BF133" s="49" t="str">
        <x:f>IF(A133="","",IF(AQ133&lt;3,"Недостаточно",IF(AQ133&lt;6,"Предварительный","Обычный")))</x:f>
      </x:c>
      <x:c r="BG133" s="49" t="str">
        <x:f>IF(A133="","",IF(COUNTIF(F133:INDEX(F133:AO133,1,'Настройки'!$B$3),"&lt;0")&gt;0,IF('Настройки'!$B$10="Блокировать","Отрицательный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"),"")&amp;IF(AQ133&lt;3,"Недостаточно истории. ",IF(AQ133&lt;6,"Предварительная классификация. ",""))&amp;IF(AX133=0,"Нет спроса за горизонт. ","")&amp;IF(AZ133&gt;'Настройки'!$B$11,"Экстремальная вариативность. ",""))</x:f>
      </x:c>
      <x:c r="BH133" s="49" t="str">
        <x:f>IF(A133="","",IFERROR(VLOOKUP(BB133,'Настройки'!$D$3:$E$11,2,FALSE),"Сначала проверьте исходные данные и историю спроса.")&amp;" Уточните срок поставки, MOQ и критичность.")</x:f>
      </x:c>
      <x:c r="BI133" s="50" t="str">
        <x:f>IF(1&gt;'Настройки'!$B$3,"",IF(ISBLANK(F133),IF('Настройки'!$B$9="Нулевой спрос",0,""),IF(F133&lt;0,IF('Настройки'!$B$10="Исключить","",IF('Настройки'!$B$10="Абсолютные значения",ABS(F133),F133)),F133)))</x:f>
      </x:c>
      <x:c r="BJ133" s="50" t="str">
        <x:f>IF(2&gt;'Настройки'!$B$3,"",IF(ISBLANK(G133),IF('Настройки'!$B$9="Нулевой спрос",0,""),IF(G133&lt;0,IF('Настройки'!$B$10="Исключить","",IF('Настройки'!$B$10="Абсолютные значения",ABS(G133),G133)),G133)))</x:f>
      </x:c>
      <x:c r="BK133" s="50" t="str">
        <x:f>IF(3&gt;'Настройки'!$B$3,"",IF(ISBLANK(H133),IF('Настройки'!$B$9="Нулевой спрос",0,""),IF(H133&lt;0,IF('Настройки'!$B$10="Исключить","",IF('Настройки'!$B$10="Абсолютные значения",ABS(H133),H133)),H133)))</x:f>
      </x:c>
      <x:c r="BL133" s="50" t="str">
        <x:f>IF(4&gt;'Настройки'!$B$3,"",IF(ISBLANK(I133),IF('Настройки'!$B$9="Нулевой спрос",0,""),IF(I133&lt;0,IF('Настройки'!$B$10="Исключить","",IF('Настройки'!$B$10="Абсолютные значения",ABS(I133),I133)),I133)))</x:f>
      </x:c>
      <x:c r="BM133" s="50" t="str">
        <x:f>IF(5&gt;'Настройки'!$B$3,"",IF(ISBLANK(J133),IF('Настройки'!$B$9="Нулевой спрос",0,""),IF(J133&lt;0,IF('Настройки'!$B$10="Исключить","",IF('Настройки'!$B$10="Абсолютные значения",ABS(J133),J133)),J133)))</x:f>
      </x:c>
      <x:c r="BN133" s="50" t="str">
        <x:f>IF(6&gt;'Настройки'!$B$3,"",IF(ISBLANK(K133),IF('Настройки'!$B$9="Нулевой спрос",0,""),IF(K133&lt;0,IF('Настройки'!$B$10="Исключить","",IF('Настройки'!$B$10="Абсолютные значения",ABS(K133),K133)),K133)))</x:f>
      </x:c>
      <x:c r="BO133" s="50" t="str">
        <x:f>IF(7&gt;'Настройки'!$B$3,"",IF(ISBLANK(L133),IF('Настройки'!$B$9="Нулевой спрос",0,""),IF(L133&lt;0,IF('Настройки'!$B$10="Исключить","",IF('Настройки'!$B$10="Абсолютные значения",ABS(L133),L133)),L133)))</x:f>
      </x:c>
      <x:c r="BP133" s="50" t="str">
        <x:f>IF(8&gt;'Настройки'!$B$3,"",IF(ISBLANK(M133),IF('Настройки'!$B$9="Нулевой спрос",0,""),IF(M133&lt;0,IF('Настройки'!$B$10="Исключить","",IF('Настройки'!$B$10="Абсолютные значения",ABS(M133),M133)),M133)))</x:f>
      </x:c>
      <x:c r="BQ133" s="50" t="str">
        <x:f>IF(9&gt;'Настройки'!$B$3,"",IF(ISBLANK(N133),IF('Настройки'!$B$9="Нулевой спрос",0,""),IF(N133&lt;0,IF('Настройки'!$B$10="Исключить","",IF('Настройки'!$B$10="Абсолютные значения",ABS(N133),N133)),N133)))</x:f>
      </x:c>
      <x:c r="BR133" s="50" t="str">
        <x:f>IF(10&gt;'Настройки'!$B$3,"",IF(ISBLANK(O133),IF('Настройки'!$B$9="Нулевой спрос",0,""),IF(O133&lt;0,IF('Настройки'!$B$10="Исключить","",IF('Настройки'!$B$10="Абсолютные значения",ABS(O133),O133)),O133)))</x:f>
      </x:c>
      <x:c r="BS133" s="50" t="str">
        <x:f>IF(11&gt;'Настройки'!$B$3,"",IF(ISBLANK(P133),IF('Настройки'!$B$9="Нулевой спрос",0,""),IF(P133&lt;0,IF('Настройки'!$B$10="Исключить","",IF('Настройки'!$B$10="Абсолютные значения",ABS(P133),P133)),P133)))</x:f>
      </x:c>
      <x:c r="BT133" s="50" t="str">
        <x:f>IF(12&gt;'Настройки'!$B$3,"",IF(ISBLANK(Q133),IF('Настройки'!$B$9="Нулевой спрос",0,""),IF(Q133&lt;0,IF('Настройки'!$B$10="Исключить","",IF('Настройки'!$B$10="Абсолютные значения",ABS(Q133),Q133)),Q133)))</x:f>
      </x:c>
      <x:c r="BU133" s="50" t="str">
        <x:f>IF(13&gt;'Настройки'!$B$3,"",IF(ISBLANK(R133),IF('Настройки'!$B$9="Нулевой спрос",0,""),IF(R133&lt;0,IF('Настройки'!$B$10="Исключить","",IF('Настройки'!$B$10="Абсолютные значения",ABS(R133),R133)),R133)))</x:f>
      </x:c>
      <x:c r="BV133" s="50" t="str">
        <x:f>IF(14&gt;'Настройки'!$B$3,"",IF(ISBLANK(S133),IF('Настройки'!$B$9="Нулевой спрос",0,""),IF(S133&lt;0,IF('Настройки'!$B$10="Исключить","",IF('Настройки'!$B$10="Абсолютные значения",ABS(S133),S133)),S133)))</x:f>
      </x:c>
      <x:c r="BW133" s="50" t="str">
        <x:f>IF(15&gt;'Настройки'!$B$3,"",IF(ISBLANK(T133),IF('Настройки'!$B$9="Нулевой спрос",0,""),IF(T133&lt;0,IF('Настройки'!$B$10="Исключить","",IF('Настройки'!$B$10="Абсолютные значения",ABS(T133),T133)),T133)))</x:f>
      </x:c>
      <x:c r="BX133" s="50" t="str">
        <x:f>IF(16&gt;'Настройки'!$B$3,"",IF(ISBLANK(U133),IF('Настройки'!$B$9="Нулевой спрос",0,""),IF(U133&lt;0,IF('Настройки'!$B$10="Исключить","",IF('Настройки'!$B$10="Абсолютные значения",ABS(U133),U133)),U133)))</x:f>
      </x:c>
      <x:c r="BY133" s="50" t="str">
        <x:f>IF(17&gt;'Настройки'!$B$3,"",IF(ISBLANK(V133),IF('Настройки'!$B$9="Нулевой спрос",0,""),IF(V133&lt;0,IF('Настройки'!$B$10="Исключить","",IF('Настройки'!$B$10="Абсолютные значения",ABS(V133),V133)),V133)))</x:f>
      </x:c>
      <x:c r="BZ133" s="50" t="str">
        <x:f>IF(18&gt;'Настройки'!$B$3,"",IF(ISBLANK(W133),IF('Настройки'!$B$9="Нулевой спрос",0,""),IF(W133&lt;0,IF('Настройки'!$B$10="Исключить","",IF('Настройки'!$B$10="Абсолютные значения",ABS(W133),W133)),W133)))</x:f>
      </x:c>
      <x:c r="CA133" s="50" t="str">
        <x:f>IF(19&gt;'Настройки'!$B$3,"",IF(ISBLANK(X133),IF('Настройки'!$B$9="Нулевой спрос",0,""),IF(X133&lt;0,IF('Настройки'!$B$10="Исключить","",IF('Настройки'!$B$10="Абсолютные значения",ABS(X133),X133)),X133)))</x:f>
      </x:c>
      <x:c r="CB133" s="50" t="str">
        <x:f>IF(20&gt;'Настройки'!$B$3,"",IF(ISBLANK(Y133),IF('Настройки'!$B$9="Нулевой спрос",0,""),IF(Y133&lt;0,IF('Настройки'!$B$10="Исключить","",IF('Настройки'!$B$10="Абсолютные значения",ABS(Y133),Y133)),Y133)))</x:f>
      </x:c>
      <x:c r="CC133" s="50" t="str">
        <x:f>IF(21&gt;'Настройки'!$B$3,"",IF(ISBLANK(Z133),IF('Настройки'!$B$9="Нулевой спрос",0,""),IF(Z133&lt;0,IF('Настройки'!$B$10="Исключить","",IF('Настройки'!$B$10="Абсолютные значения",ABS(Z133),Z133)),Z133)))</x:f>
      </x:c>
      <x:c r="CD133" s="50" t="str">
        <x:f>IF(22&gt;'Настройки'!$B$3,"",IF(ISBLANK(AA133),IF('Настройки'!$B$9="Нулевой спрос",0,""),IF(AA133&lt;0,IF('Настройки'!$B$10="Исключить","",IF('Настройки'!$B$10="Абсолютные значения",ABS(AA133),AA133)),AA133)))</x:f>
      </x:c>
      <x:c r="CE133" s="50" t="str">
        <x:f>IF(23&gt;'Настройки'!$B$3,"",IF(ISBLANK(AB133),IF('Настройки'!$B$9="Нулевой спрос",0,""),IF(AB133&lt;0,IF('Настройки'!$B$10="Исключить","",IF('Настройки'!$B$10="Абсолютные значения",ABS(AB133),AB133)),AB133)))</x:f>
      </x:c>
      <x:c r="CF133" s="50" t="str">
        <x:f>IF(24&gt;'Настройки'!$B$3,"",IF(ISBLANK(AC133),IF('Настройки'!$B$9="Нулевой спрос",0,""),IF(AC133&lt;0,IF('Настройки'!$B$10="Исключить","",IF('Настройки'!$B$10="Абсолютные значения",ABS(AC133),AC133)),AC133)))</x:f>
      </x:c>
      <x:c r="CG133" s="50" t="str">
        <x:f>IF(25&gt;'Настройки'!$B$3,"",IF(ISBLANK(AD133),IF('Настройки'!$B$9="Нулевой спрос",0,""),IF(AD133&lt;0,IF('Настройки'!$B$10="Исключить","",IF('Настройки'!$B$10="Абсолютные значения",ABS(AD133),AD133)),AD133)))</x:f>
      </x:c>
      <x:c r="CH133" s="50" t="str">
        <x:f>IF(26&gt;'Настройки'!$B$3,"",IF(ISBLANK(AE133),IF('Настройки'!$B$9="Нулевой спрос",0,""),IF(AE133&lt;0,IF('Настройки'!$B$10="Исключить","",IF('Настройки'!$B$10="Абсолютные значения",ABS(AE133),AE133)),AE133)))</x:f>
      </x:c>
      <x:c r="CI133" s="50" t="str">
        <x:f>IF(27&gt;'Настройки'!$B$3,"",IF(ISBLANK(AF133),IF('Настройки'!$B$9="Нулевой спрос",0,""),IF(AF133&lt;0,IF('Настройки'!$B$10="Исключить","",IF('Настройки'!$B$10="Абсолютные значения",ABS(AF133),AF133)),AF133)))</x:f>
      </x:c>
      <x:c r="CJ133" s="50" t="str">
        <x:f>IF(28&gt;'Настройки'!$B$3,"",IF(ISBLANK(AG133),IF('Настройки'!$B$9="Нулевой спрос",0,""),IF(AG133&lt;0,IF('Настройки'!$B$10="Исключить","",IF('Настройки'!$B$10="Абсолютные значения",ABS(AG133),AG133)),AG133)))</x:f>
      </x:c>
      <x:c r="CK133" s="50" t="str">
        <x:f>IF(29&gt;'Настройки'!$B$3,"",IF(ISBLANK(AH133),IF('Настройки'!$B$9="Нулевой спрос",0,""),IF(AH133&lt;0,IF('Настройки'!$B$10="Исключить","",IF('Настройки'!$B$10="Абсолютные значения",ABS(AH133),AH133)),AH133)))</x:f>
      </x:c>
      <x:c r="CL133" s="50" t="str">
        <x:f>IF(30&gt;'Настройки'!$B$3,"",IF(ISBLANK(AI133),IF('Настройки'!$B$9="Нулевой спрос",0,""),IF(AI133&lt;0,IF('Настройки'!$B$10="Исключить","",IF('Настройки'!$B$10="Абсолютные значения",ABS(AI133),AI133)),AI133)))</x:f>
      </x:c>
      <x:c r="CM133" s="50" t="str">
        <x:f>IF(31&gt;'Настройки'!$B$3,"",IF(ISBLANK(AJ133),IF('Настройки'!$B$9="Нулевой спрос",0,""),IF(AJ133&lt;0,IF('Настройки'!$B$10="Исключить","",IF('Настройки'!$B$10="Абсолютные значения",ABS(AJ133),AJ133)),AJ133)))</x:f>
      </x:c>
      <x:c r="CN133" s="50" t="str">
        <x:f>IF(32&gt;'Настройки'!$B$3,"",IF(ISBLANK(AK133),IF('Настройки'!$B$9="Нулевой спрос",0,""),IF(AK133&lt;0,IF('Настройки'!$B$10="Исключить","",IF('Настройки'!$B$10="Абсолютные значения",ABS(AK133),AK133)),AK133)))</x:f>
      </x:c>
      <x:c r="CO133" s="50" t="str">
        <x:f>IF(33&gt;'Настройки'!$B$3,"",IF(ISBLANK(AL133),IF('Настройки'!$B$9="Нулевой спрос",0,""),IF(AL133&lt;0,IF('Настройки'!$B$10="Исключить","",IF('Настройки'!$B$10="Абсолютные значения",ABS(AL133),AL133)),AL133)))</x:f>
      </x:c>
      <x:c r="CP133" s="50" t="str">
        <x:f>IF(34&gt;'Настройки'!$B$3,"",IF(ISBLANK(AM133),IF('Настройки'!$B$9="Нулевой спрос",0,""),IF(AM133&lt;0,IF('Настройки'!$B$10="Исключить","",IF('Настройки'!$B$10="Абсолютные значения",ABS(AM133),AM133)),AM133)))</x:f>
      </x:c>
      <x:c r="CQ133" s="50" t="str">
        <x:f>IF(35&gt;'Настройки'!$B$3,"",IF(ISBLANK(AN133),IF('Настройки'!$B$9="Нулевой спрос",0,""),IF(AN133&lt;0,IF('Настройки'!$B$10="Исключить","",IF('Настройки'!$B$10="Абсолютные значения",ABS(AN133),AN133)),AN133)))</x:f>
      </x:c>
      <x:c r="CR133" s="50" t="str">
        <x:f>IF(36&gt;'Настройки'!$B$3,"",IF(ISBLANK(AO133),IF('Настройки'!$B$9="Нулевой спрос",0,""),IF(AO133&lt;0,IF('Настройки'!$B$10="Исключить","",IF('Настройки'!$B$10="Абсолютные значения",ABS(AO133),AO133)),AO133)))</x:f>
      </x:c>
      <x:c r="CS133" s="50" t="str">
        <x:f>IF(OR(1&gt;'Настройки'!$B$3,ISBLANK(BI133),BI133=0),"",BI133)</x:f>
      </x:c>
      <x:c r="CT133" s="50" t="str">
        <x:f>IF(OR(2&gt;'Настройки'!$B$3,ISBLANK(BJ133),BJ133=0),"",BJ133)</x:f>
      </x:c>
      <x:c r="CU133" s="50" t="str">
        <x:f>IF(OR(3&gt;'Настройки'!$B$3,ISBLANK(BK133),BK133=0),"",BK133)</x:f>
      </x:c>
      <x:c r="CV133" s="50" t="str">
        <x:f>IF(OR(4&gt;'Настройки'!$B$3,ISBLANK(BL133),BL133=0),"",BL133)</x:f>
      </x:c>
      <x:c r="CW133" s="50" t="str">
        <x:f>IF(OR(5&gt;'Настройки'!$B$3,ISBLANK(BM133),BM133=0),"",BM133)</x:f>
      </x:c>
      <x:c r="CX133" s="50" t="str">
        <x:f>IF(OR(6&gt;'Настройки'!$B$3,ISBLANK(BN133),BN133=0),"",BN133)</x:f>
      </x:c>
      <x:c r="CY133" s="50" t="str">
        <x:f>IF(OR(7&gt;'Настройки'!$B$3,ISBLANK(BO133),BO133=0),"",BO133)</x:f>
      </x:c>
      <x:c r="CZ133" s="50" t="str">
        <x:f>IF(OR(8&gt;'Настройки'!$B$3,ISBLANK(BP133),BP133=0),"",BP133)</x:f>
      </x:c>
      <x:c r="DA133" s="50" t="str">
        <x:f>IF(OR(9&gt;'Настройки'!$B$3,ISBLANK(BQ133),BQ133=0),"",BQ133)</x:f>
      </x:c>
      <x:c r="DB133" s="50" t="str">
        <x:f>IF(OR(10&gt;'Настройки'!$B$3,ISBLANK(BR133),BR133=0),"",BR133)</x:f>
      </x:c>
      <x:c r="DC133" s="50" t="str">
        <x:f>IF(OR(11&gt;'Настройки'!$B$3,ISBLANK(BS133),BS133=0),"",BS133)</x:f>
      </x:c>
      <x:c r="DD133" s="50" t="str">
        <x:f>IF(OR(12&gt;'Настройки'!$B$3,ISBLANK(BT133),BT133=0),"",BT133)</x:f>
      </x:c>
      <x:c r="DE133" s="50" t="str">
        <x:f>IF(OR(13&gt;'Настройки'!$B$3,ISBLANK(BU133),BU133=0),"",BU133)</x:f>
      </x:c>
      <x:c r="DF133" s="50" t="str">
        <x:f>IF(OR(14&gt;'Настройки'!$B$3,ISBLANK(BV133),BV133=0),"",BV133)</x:f>
      </x:c>
      <x:c r="DG133" s="50" t="str">
        <x:f>IF(OR(15&gt;'Настройки'!$B$3,ISBLANK(BW133),BW133=0),"",BW133)</x:f>
      </x:c>
      <x:c r="DH133" s="50" t="str">
        <x:f>IF(OR(16&gt;'Настройки'!$B$3,ISBLANK(BX133),BX133=0),"",BX133)</x:f>
      </x:c>
      <x:c r="DI133" s="50" t="str">
        <x:f>IF(OR(17&gt;'Настройки'!$B$3,ISBLANK(BY133),BY133=0),"",BY133)</x:f>
      </x:c>
      <x:c r="DJ133" s="50" t="str">
        <x:f>IF(OR(18&gt;'Настройки'!$B$3,ISBLANK(BZ133),BZ133=0),"",BZ133)</x:f>
      </x:c>
      <x:c r="DK133" s="50" t="str">
        <x:f>IF(OR(19&gt;'Настройки'!$B$3,ISBLANK(CA133),CA133=0),"",CA133)</x:f>
      </x:c>
      <x:c r="DL133" s="50" t="str">
        <x:f>IF(OR(20&gt;'Настройки'!$B$3,ISBLANK(CB133),CB133=0),"",CB133)</x:f>
      </x:c>
      <x:c r="DM133" s="50" t="str">
        <x:f>IF(OR(21&gt;'Настройки'!$B$3,ISBLANK(CC133),CC133=0),"",CC133)</x:f>
      </x:c>
      <x:c r="DN133" s="50" t="str">
        <x:f>IF(OR(22&gt;'Настройки'!$B$3,ISBLANK(CD133),CD133=0),"",CD133)</x:f>
      </x:c>
      <x:c r="DO133" s="50" t="str">
        <x:f>IF(OR(23&gt;'Настройки'!$B$3,ISBLANK(CE133),CE133=0),"",CE133)</x:f>
      </x:c>
      <x:c r="DP133" s="50" t="str">
        <x:f>IF(OR(24&gt;'Настройки'!$B$3,ISBLANK(CF133),CF133=0),"",CF133)</x:f>
      </x:c>
      <x:c r="DQ133" s="50" t="str">
        <x:f>IF(OR(25&gt;'Настройки'!$B$3,ISBLANK(CG133),CG133=0),"",CG133)</x:f>
      </x:c>
      <x:c r="DR133" s="50" t="str">
        <x:f>IF(OR(26&gt;'Настройки'!$B$3,ISBLANK(CH133),CH133=0),"",CH133)</x:f>
      </x:c>
      <x:c r="DS133" s="50" t="str">
        <x:f>IF(OR(27&gt;'Настройки'!$B$3,ISBLANK(CI133),CI133=0),"",CI133)</x:f>
      </x:c>
      <x:c r="DT133" s="50" t="str">
        <x:f>IF(OR(28&gt;'Настройки'!$B$3,ISBLANK(CJ133),CJ133=0),"",CJ133)</x:f>
      </x:c>
      <x:c r="DU133" s="50" t="str">
        <x:f>IF(OR(29&gt;'Настройки'!$B$3,ISBLANK(CK133),CK133=0),"",CK133)</x:f>
      </x:c>
      <x:c r="DV133" s="50" t="str">
        <x:f>IF(OR(30&gt;'Настройки'!$B$3,ISBLANK(CL133),CL133=0),"",CL133)</x:f>
      </x:c>
      <x:c r="DW133" s="50" t="str">
        <x:f>IF(OR(31&gt;'Настройки'!$B$3,ISBLANK(CM133),CM133=0),"",CM133)</x:f>
      </x:c>
      <x:c r="DX133" s="50" t="str">
        <x:f>IF(OR(32&gt;'Настройки'!$B$3,ISBLANK(CN133),CN133=0),"",CN133)</x:f>
      </x:c>
      <x:c r="DY133" s="50" t="str">
        <x:f>IF(OR(33&gt;'Настройки'!$B$3,ISBLANK(CO133),CO133=0),"",CO133)</x:f>
      </x:c>
      <x:c r="DZ133" s="50" t="str">
        <x:f>IF(OR(34&gt;'Настройки'!$B$3,ISBLANK(CP133),CP133=0),"",CP133)</x:f>
      </x:c>
      <x:c r="EA133" s="50" t="str">
        <x:f>IF(OR(35&gt;'Настройки'!$B$3,ISBLANK(CQ133),CQ133=0),"",CQ133)</x:f>
      </x:c>
      <x:c r="EB133" s="50" t="str">
        <x:f>IF(OR(36&gt;'Настройки'!$B$3,ISBLANK(CR133),CR133=0),"",CR133)</x:f>
      </x:c>
      <x:c r="EC133" s="50" t="str">
        <x:f>IF(A133="","",IF(OR(BB133="AZ",BB133="BZ"),10000+ROW(),IF(AZ133&gt;'Настройки'!$B$11,20000+ROW(),IF(BF133&lt;&gt;"Обычный",30000+ROW(),IF(AX133&lt;=0,40000+ROW(),"")))))</x:f>
      </x:c>
      <x:c r="ED133" s="50" t="str">
        <x:f>IF(EC133="","",COUNTIFS($EC$2:$EC$1001,"&gt;0",$EC$2:$EC$1001,"&lt;"&amp;EC133)+1)</x:f>
      </x:c>
    </x:row>
    <x:row r="134">
      <x:c r="A134" s="115"/>
      <x:c r="B134" s="115"/>
      <x:c r="C134" s="115"/>
      <x:c r="D134" s="118"/>
      <x:c r="E134" s="118"/>
      <x:c r="F134" s="118"/>
      <x:c r="G134" s="118"/>
      <x:c r="H134" s="118"/>
      <x:c r="I134" s="118"/>
      <x:c r="J134" s="118"/>
      <x:c r="K134" s="118"/>
      <x:c r="L134" s="118"/>
      <x:c r="M134" s="118"/>
      <x:c r="N134" s="118"/>
      <x:c r="O134" s="118"/>
      <x:c r="P134" s="118"/>
      <x:c r="Q134" s="118"/>
      <x:c r="R134" s="118"/>
      <x:c r="S134" s="118"/>
      <x:c r="T134" s="118"/>
      <x:c r="U134" s="118"/>
      <x:c r="V134" s="118"/>
      <x:c r="W134" s="118"/>
      <x:c r="X134" s="118"/>
      <x:c r="Y134" s="118"/>
      <x:c r="Z134" s="118"/>
      <x:c r="AA134" s="118"/>
      <x:c r="AB134" s="118"/>
      <x:c r="AC134" s="118"/>
      <x:c r="AD134" s="118"/>
      <x:c r="AE134" s="118"/>
      <x:c r="AF134" s="118"/>
      <x:c r="AG134" s="118"/>
      <x:c r="AH134" s="118"/>
      <x:c r="AI134" s="118"/>
      <x:c r="AJ134" s="118"/>
      <x:c r="AK134" s="118"/>
      <x:c r="AL134" s="118"/>
      <x:c r="AM134" s="118"/>
      <x:c r="AN134" s="118"/>
      <x:c r="AO134" s="118"/>
      <x:c r="AP134" s="115"/>
      <x:c r="AQ134" s="49" t="str">
        <x:f>IF(A134="","",COUNT(BI134:INDEX(BI134:CR134,1,'Настройки'!$B$3)))</x:f>
      </x:c>
      <x:c r="AR134" s="49" t="str">
        <x:f>IF(A134="","",SUM(BI134:INDEX(BI134:CR134,1,'Настройки'!$B$3)))</x:f>
      </x:c>
      <x:c r="AS134" s="58" t="str">
        <x:f>IF(A134="","",IF('Настройки'!$B$4="Стоимость потребления",AR134*D134,IF('Настройки'!$B$4="Количество",AR134,E134)))</x:f>
      </x:c>
      <x:c r="AT134" s="61" t="str">
        <x:f>IF(OR(A134="",AS134&lt;0,SUM($AS$2:$AS$1001)&lt;=0),"",AS134/SUM($AS$2:$AS$1001))</x:f>
      </x:c>
      <x:c r="AU134" s="61" t="str">
        <x:f>IF(OR(A134="",AS134&lt;0,SUM($AS$2:$AS$1001)&lt;=0),"",SUMIFS($AS$2:$AS$1001,$AS$2:$AS$1001,"&gt;"&amp;AS134)/SUM($AS$2:$AS$1001))</x:f>
      </x:c>
      <x:c r="AV134" s="61" t="str">
        <x:f>IF(OR(A134="",AS134&lt;0,SUM($AS$2:$AS$1001)&lt;=0),"",SUMIFS($AS$2:$AS$1001,$AS$2:$AS$1001,"&gt;="&amp;AS134)/SUM($AS$2:$AS$1001))</x:f>
      </x:c>
      <x:c r="AW134" s="49" t="str">
        <x:f>IF(A134="","",IF(SUM($AS$2:$AS$1001)&lt;=0,"Не определён",IF(AS134&lt;0,"Исключение",IF(AU134&lt;'Настройки'!$B$5,"A",IF(AU134&lt;'Настройки'!$B$6,"B","C")))))</x:f>
      </x:c>
      <x:c r="AX134" s="58" t="str">
        <x:f>IF(A134="","",IF(AQ134=0,"",AVERAGE(BI134:INDEX(BI134:CR134,1,'Настройки'!$B$3))))</x:f>
      </x:c>
      <x:c r="AY134" s="58" t="str">
        <x:f>IF(OR(A134="",AQ134=0),"",STDEVP(BI134:INDEX(BI134:CR134,1,'Настройки'!$B$3)))</x:f>
      </x:c>
      <x:c r="AZ134" s="61" t="str">
        <x:f>IF(OR(A134="",AQ134&lt;'Настройки'!$B$12,AX134&lt;=0,AND('Настройки'!$B$10="Блокировать",COUNTIF(F134:INDEX(F134:AO134,1,'Настройки'!$B$3),"&lt;0")&gt;0)),"",AY134/ABS(AX134))</x:f>
      </x:c>
      <x:c r="BA134" s="49" t="str">
        <x:f>IF(A134="","",IF(AND('Настройки'!$B$10="Блокировать",COUNTIF(F134:INDEX(F134:AO134,1,'Настройки'!$B$3),"&lt;0")&gt;0),"Не определён",IF(AQ134&lt;'Настройки'!$B$12,"Не определён",IF(AX134=0,"Нет спроса",IF(AX134&lt;0,"Не определён",IF(AZ134&lt;='Настройки'!$B$7,"X",IF(AZ134&lt;='Настройки'!$B$8,"Y","Z")))))))</x:f>
      </x:c>
      <x:c r="BB134" s="49" t="str">
        <x:f>IF(OR(A134="",LEN(AW134)&lt;&gt;1,LEN(BA134)&lt;&gt;1),"",AW134&amp;BA134)</x:f>
      </x:c>
      <x:c r="BC134" s="61" t="str">
        <x:f>IF(OR(A134="",AQ134=0),"",(COUNT(BI134:INDEX(BI134:CR134,1,'Настройки'!$B$3))-COUNT(CS134:INDEX(CS134:EB134,1,'Настройки'!$B$3)))/AQ134)</x:f>
      </x:c>
      <x:c r="BD134" s="64" t="str">
        <x:f>IF(OR(A134="",COUNT(CS134:INDEX(CS134:EB134,1,'Настройки'!$B$3))=0),"",AQ134/COUNT(CS134:INDEX(CS134:EB134,1,'Настройки'!$B$3)))</x:f>
      </x:c>
      <x:c r="BE134" s="64" t="str">
        <x:f>IF(OR(A134="",COUNT(CS134:INDEX(CS134:EB134,1,'Настройки'!$B$3))=0),"",IF(AVERAGE(CS134:INDEX(CS134:EB134,1,'Настройки'!$B$3))=0,"",(STDEVP(CS134:INDEX(CS134:EB134,1,'Настройки'!$B$3))/ABS(AVERAGE(CS134:INDEX(CS134:EB134,1,'Настройки'!$B$3))))^2))</x:f>
      </x:c>
      <x:c r="BF134" s="49" t="str">
        <x:f>IF(A134="","",IF(AQ134&lt;3,"Недостаточно",IF(AQ134&lt;6,"Предварительный","Обычный")))</x:f>
      </x:c>
      <x:c r="BG134" s="49" t="str">
        <x:f>IF(A134="","",IF(COUNTIF(F134:INDEX(F134:AO134,1,'Настройки'!$B$3),"&lt;0")&gt;0,IF('Настройки'!$B$10="Блокировать","Отрицательный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"),"")&amp;IF(AQ134&lt;3,"Недостаточно истории. ",IF(AQ134&lt;6,"Предварительная классификация. ",""))&amp;IF(AX134=0,"Нет спроса за горизонт. ","")&amp;IF(AZ134&gt;'Настройки'!$B$11,"Экстремальная вариативность. ",""))</x:f>
      </x:c>
      <x:c r="BH134" s="49" t="str">
        <x:f>IF(A134="","",IFERROR(VLOOKUP(BB134,'Настройки'!$D$3:$E$11,2,FALSE),"Сначала проверьте исходные данные и историю спроса.")&amp;" Уточните срок поставки, MOQ и критичность.")</x:f>
      </x:c>
      <x:c r="BI134" s="50" t="str">
        <x:f>IF(1&gt;'Настройки'!$B$3,"",IF(ISBLANK(F134),IF('Настройки'!$B$9="Нулевой спрос",0,""),IF(F134&lt;0,IF('Настройки'!$B$10="Исключить","",IF('Настройки'!$B$10="Абсолютные значения",ABS(F134),F134)),F134)))</x:f>
      </x:c>
      <x:c r="BJ134" s="50" t="str">
        <x:f>IF(2&gt;'Настройки'!$B$3,"",IF(ISBLANK(G134),IF('Настройки'!$B$9="Нулевой спрос",0,""),IF(G134&lt;0,IF('Настройки'!$B$10="Исключить","",IF('Настройки'!$B$10="Абсолютные значения",ABS(G134),G134)),G134)))</x:f>
      </x:c>
      <x:c r="BK134" s="50" t="str">
        <x:f>IF(3&gt;'Настройки'!$B$3,"",IF(ISBLANK(H134),IF('Настройки'!$B$9="Нулевой спрос",0,""),IF(H134&lt;0,IF('Настройки'!$B$10="Исключить","",IF('Настройки'!$B$10="Абсолютные значения",ABS(H134),H134)),H134)))</x:f>
      </x:c>
      <x:c r="BL134" s="50" t="str">
        <x:f>IF(4&gt;'Настройки'!$B$3,"",IF(ISBLANK(I134),IF('Настройки'!$B$9="Нулевой спрос",0,""),IF(I134&lt;0,IF('Настройки'!$B$10="Исключить","",IF('Настройки'!$B$10="Абсолютные значения",ABS(I134),I134)),I134)))</x:f>
      </x:c>
      <x:c r="BM134" s="50" t="str">
        <x:f>IF(5&gt;'Настройки'!$B$3,"",IF(ISBLANK(J134),IF('Настройки'!$B$9="Нулевой спрос",0,""),IF(J134&lt;0,IF('Настройки'!$B$10="Исключить","",IF('Настройки'!$B$10="Абсолютные значения",ABS(J134),J134)),J134)))</x:f>
      </x:c>
      <x:c r="BN134" s="50" t="str">
        <x:f>IF(6&gt;'Настройки'!$B$3,"",IF(ISBLANK(K134),IF('Настройки'!$B$9="Нулевой спрос",0,""),IF(K134&lt;0,IF('Настройки'!$B$10="Исключить","",IF('Настройки'!$B$10="Абсолютные значения",ABS(K134),K134)),K134)))</x:f>
      </x:c>
      <x:c r="BO134" s="50" t="str">
        <x:f>IF(7&gt;'Настройки'!$B$3,"",IF(ISBLANK(L134),IF('Настройки'!$B$9="Нулевой спрос",0,""),IF(L134&lt;0,IF('Настройки'!$B$10="Исключить","",IF('Настройки'!$B$10="Абсолютные значения",ABS(L134),L134)),L134)))</x:f>
      </x:c>
      <x:c r="BP134" s="50" t="str">
        <x:f>IF(8&gt;'Настройки'!$B$3,"",IF(ISBLANK(M134),IF('Настройки'!$B$9="Нулевой спрос",0,""),IF(M134&lt;0,IF('Настройки'!$B$10="Исключить","",IF('Настройки'!$B$10="Абсолютные значения",ABS(M134),M134)),M134)))</x:f>
      </x:c>
      <x:c r="BQ134" s="50" t="str">
        <x:f>IF(9&gt;'Настройки'!$B$3,"",IF(ISBLANK(N134),IF('Настройки'!$B$9="Нулевой спрос",0,""),IF(N134&lt;0,IF('Настройки'!$B$10="Исключить","",IF('Настройки'!$B$10="Абсолютные значения",ABS(N134),N134)),N134)))</x:f>
      </x:c>
      <x:c r="BR134" s="50" t="str">
        <x:f>IF(10&gt;'Настройки'!$B$3,"",IF(ISBLANK(O134),IF('Настройки'!$B$9="Нулевой спрос",0,""),IF(O134&lt;0,IF('Настройки'!$B$10="Исключить","",IF('Настройки'!$B$10="Абсолютные значения",ABS(O134),O134)),O134)))</x:f>
      </x:c>
      <x:c r="BS134" s="50" t="str">
        <x:f>IF(11&gt;'Настройки'!$B$3,"",IF(ISBLANK(P134),IF('Настройки'!$B$9="Нулевой спрос",0,""),IF(P134&lt;0,IF('Настройки'!$B$10="Исключить","",IF('Настройки'!$B$10="Абсолютные значения",ABS(P134),P134)),P134)))</x:f>
      </x:c>
      <x:c r="BT134" s="50" t="str">
        <x:f>IF(12&gt;'Настройки'!$B$3,"",IF(ISBLANK(Q134),IF('Настройки'!$B$9="Нулевой спрос",0,""),IF(Q134&lt;0,IF('Настройки'!$B$10="Исключить","",IF('Настройки'!$B$10="Абсолютные значения",ABS(Q134),Q134)),Q134)))</x:f>
      </x:c>
      <x:c r="BU134" s="50" t="str">
        <x:f>IF(13&gt;'Настройки'!$B$3,"",IF(ISBLANK(R134),IF('Настройки'!$B$9="Нулевой спрос",0,""),IF(R134&lt;0,IF('Настройки'!$B$10="Исключить","",IF('Настройки'!$B$10="Абсолютные значения",ABS(R134),R134)),R134)))</x:f>
      </x:c>
      <x:c r="BV134" s="50" t="str">
        <x:f>IF(14&gt;'Настройки'!$B$3,"",IF(ISBLANK(S134),IF('Настройки'!$B$9="Нулевой спрос",0,""),IF(S134&lt;0,IF('Настройки'!$B$10="Исключить","",IF('Настройки'!$B$10="Абсолютные значения",ABS(S134),S134)),S134)))</x:f>
      </x:c>
      <x:c r="BW134" s="50" t="str">
        <x:f>IF(15&gt;'Настройки'!$B$3,"",IF(ISBLANK(T134),IF('Настройки'!$B$9="Нулевой спрос",0,""),IF(T134&lt;0,IF('Настройки'!$B$10="Исключить","",IF('Настройки'!$B$10="Абсолютные значения",ABS(T134),T134)),T134)))</x:f>
      </x:c>
      <x:c r="BX134" s="50" t="str">
        <x:f>IF(16&gt;'Настройки'!$B$3,"",IF(ISBLANK(U134),IF('Настройки'!$B$9="Нулевой спрос",0,""),IF(U134&lt;0,IF('Настройки'!$B$10="Исключить","",IF('Настройки'!$B$10="Абсолютные значения",ABS(U134),U134)),U134)))</x:f>
      </x:c>
      <x:c r="BY134" s="50" t="str">
        <x:f>IF(17&gt;'Настройки'!$B$3,"",IF(ISBLANK(V134),IF('Настройки'!$B$9="Нулевой спрос",0,""),IF(V134&lt;0,IF('Настройки'!$B$10="Исключить","",IF('Настройки'!$B$10="Абсолютные значения",ABS(V134),V134)),V134)))</x:f>
      </x:c>
      <x:c r="BZ134" s="50" t="str">
        <x:f>IF(18&gt;'Настройки'!$B$3,"",IF(ISBLANK(W134),IF('Настройки'!$B$9="Нулевой спрос",0,""),IF(W134&lt;0,IF('Настройки'!$B$10="Исключить","",IF('Настройки'!$B$10="Абсолютные значения",ABS(W134),W134)),W134)))</x:f>
      </x:c>
      <x:c r="CA134" s="50" t="str">
        <x:f>IF(19&gt;'Настройки'!$B$3,"",IF(ISBLANK(X134),IF('Настройки'!$B$9="Нулевой спрос",0,""),IF(X134&lt;0,IF('Настройки'!$B$10="Исключить","",IF('Настройки'!$B$10="Абсолютные значения",ABS(X134),X134)),X134)))</x:f>
      </x:c>
      <x:c r="CB134" s="50" t="str">
        <x:f>IF(20&gt;'Настройки'!$B$3,"",IF(ISBLANK(Y134),IF('Настройки'!$B$9="Нулевой спрос",0,""),IF(Y134&lt;0,IF('Настройки'!$B$10="Исключить","",IF('Настройки'!$B$10="Абсолютные значения",ABS(Y134),Y134)),Y134)))</x:f>
      </x:c>
      <x:c r="CC134" s="50" t="str">
        <x:f>IF(21&gt;'Настройки'!$B$3,"",IF(ISBLANK(Z134),IF('Настройки'!$B$9="Нулевой спрос",0,""),IF(Z134&lt;0,IF('Настройки'!$B$10="Исключить","",IF('Настройки'!$B$10="Абсолютные значения",ABS(Z134),Z134)),Z134)))</x:f>
      </x:c>
      <x:c r="CD134" s="50" t="str">
        <x:f>IF(22&gt;'Настройки'!$B$3,"",IF(ISBLANK(AA134),IF('Настройки'!$B$9="Нулевой спрос",0,""),IF(AA134&lt;0,IF('Настройки'!$B$10="Исключить","",IF('Настройки'!$B$10="Абсолютные значения",ABS(AA134),AA134)),AA134)))</x:f>
      </x:c>
      <x:c r="CE134" s="50" t="str">
        <x:f>IF(23&gt;'Настройки'!$B$3,"",IF(ISBLANK(AB134),IF('Настройки'!$B$9="Нулевой спрос",0,""),IF(AB134&lt;0,IF('Настройки'!$B$10="Исключить","",IF('Настройки'!$B$10="Абсолютные значения",ABS(AB134),AB134)),AB134)))</x:f>
      </x:c>
      <x:c r="CF134" s="50" t="str">
        <x:f>IF(24&gt;'Настройки'!$B$3,"",IF(ISBLANK(AC134),IF('Настройки'!$B$9="Нулевой спрос",0,""),IF(AC134&lt;0,IF('Настройки'!$B$10="Исключить","",IF('Настройки'!$B$10="Абсолютные значения",ABS(AC134),AC134)),AC134)))</x:f>
      </x:c>
      <x:c r="CG134" s="50" t="str">
        <x:f>IF(25&gt;'Настройки'!$B$3,"",IF(ISBLANK(AD134),IF('Настройки'!$B$9="Нулевой спрос",0,""),IF(AD134&lt;0,IF('Настройки'!$B$10="Исключить","",IF('Настройки'!$B$10="Абсолютные значения",ABS(AD134),AD134)),AD134)))</x:f>
      </x:c>
      <x:c r="CH134" s="50" t="str">
        <x:f>IF(26&gt;'Настройки'!$B$3,"",IF(ISBLANK(AE134),IF('Настройки'!$B$9="Нулевой спрос",0,""),IF(AE134&lt;0,IF('Настройки'!$B$10="Исключить","",IF('Настройки'!$B$10="Абсолютные значения",ABS(AE134),AE134)),AE134)))</x:f>
      </x:c>
      <x:c r="CI134" s="50" t="str">
        <x:f>IF(27&gt;'Настройки'!$B$3,"",IF(ISBLANK(AF134),IF('Настройки'!$B$9="Нулевой спрос",0,""),IF(AF134&lt;0,IF('Настройки'!$B$10="Исключить","",IF('Настройки'!$B$10="Абсолютные значения",ABS(AF134),AF134)),AF134)))</x:f>
      </x:c>
      <x:c r="CJ134" s="50" t="str">
        <x:f>IF(28&gt;'Настройки'!$B$3,"",IF(ISBLANK(AG134),IF('Настройки'!$B$9="Нулевой спрос",0,""),IF(AG134&lt;0,IF('Настройки'!$B$10="Исключить","",IF('Настройки'!$B$10="Абсолютные значения",ABS(AG134),AG134)),AG134)))</x:f>
      </x:c>
      <x:c r="CK134" s="50" t="str">
        <x:f>IF(29&gt;'Настройки'!$B$3,"",IF(ISBLANK(AH134),IF('Настройки'!$B$9="Нулевой спрос",0,""),IF(AH134&lt;0,IF('Настройки'!$B$10="Исключить","",IF('Настройки'!$B$10="Абсолютные значения",ABS(AH134),AH134)),AH134)))</x:f>
      </x:c>
      <x:c r="CL134" s="50" t="str">
        <x:f>IF(30&gt;'Настройки'!$B$3,"",IF(ISBLANK(AI134),IF('Настройки'!$B$9="Нулевой спрос",0,""),IF(AI134&lt;0,IF('Настройки'!$B$10="Исключить","",IF('Настройки'!$B$10="Абсолютные значения",ABS(AI134),AI134)),AI134)))</x:f>
      </x:c>
      <x:c r="CM134" s="50" t="str">
        <x:f>IF(31&gt;'Настройки'!$B$3,"",IF(ISBLANK(AJ134),IF('Настройки'!$B$9="Нулевой спрос",0,""),IF(AJ134&lt;0,IF('Настройки'!$B$10="Исключить","",IF('Настройки'!$B$10="Абсолютные значения",ABS(AJ134),AJ134)),AJ134)))</x:f>
      </x:c>
      <x:c r="CN134" s="50" t="str">
        <x:f>IF(32&gt;'Настройки'!$B$3,"",IF(ISBLANK(AK134),IF('Настройки'!$B$9="Нулевой спрос",0,""),IF(AK134&lt;0,IF('Настройки'!$B$10="Исключить","",IF('Настройки'!$B$10="Абсолютные значения",ABS(AK134),AK134)),AK134)))</x:f>
      </x:c>
      <x:c r="CO134" s="50" t="str">
        <x:f>IF(33&gt;'Настройки'!$B$3,"",IF(ISBLANK(AL134),IF('Настройки'!$B$9="Нулевой спрос",0,""),IF(AL134&lt;0,IF('Настройки'!$B$10="Исключить","",IF('Настройки'!$B$10="Абсолютные значения",ABS(AL134),AL134)),AL134)))</x:f>
      </x:c>
      <x:c r="CP134" s="50" t="str">
        <x:f>IF(34&gt;'Настройки'!$B$3,"",IF(ISBLANK(AM134),IF('Настройки'!$B$9="Нулевой спрос",0,""),IF(AM134&lt;0,IF('Настройки'!$B$10="Исключить","",IF('Настройки'!$B$10="Абсолютные значения",ABS(AM134),AM134)),AM134)))</x:f>
      </x:c>
      <x:c r="CQ134" s="50" t="str">
        <x:f>IF(35&gt;'Настройки'!$B$3,"",IF(ISBLANK(AN134),IF('Настройки'!$B$9="Нулевой спрос",0,""),IF(AN134&lt;0,IF('Настройки'!$B$10="Исключить","",IF('Настройки'!$B$10="Абсолютные значения",ABS(AN134),AN134)),AN134)))</x:f>
      </x:c>
      <x:c r="CR134" s="50" t="str">
        <x:f>IF(36&gt;'Настройки'!$B$3,"",IF(ISBLANK(AO134),IF('Настройки'!$B$9="Нулевой спрос",0,""),IF(AO134&lt;0,IF('Настройки'!$B$10="Исключить","",IF('Настройки'!$B$10="Абсолютные значения",ABS(AO134),AO134)),AO134)))</x:f>
      </x:c>
      <x:c r="CS134" s="50" t="str">
        <x:f>IF(OR(1&gt;'Настройки'!$B$3,ISBLANK(BI134),BI134=0),"",BI134)</x:f>
      </x:c>
      <x:c r="CT134" s="50" t="str">
        <x:f>IF(OR(2&gt;'Настройки'!$B$3,ISBLANK(BJ134),BJ134=0),"",BJ134)</x:f>
      </x:c>
      <x:c r="CU134" s="50" t="str">
        <x:f>IF(OR(3&gt;'Настройки'!$B$3,ISBLANK(BK134),BK134=0),"",BK134)</x:f>
      </x:c>
      <x:c r="CV134" s="50" t="str">
        <x:f>IF(OR(4&gt;'Настройки'!$B$3,ISBLANK(BL134),BL134=0),"",BL134)</x:f>
      </x:c>
      <x:c r="CW134" s="50" t="str">
        <x:f>IF(OR(5&gt;'Настройки'!$B$3,ISBLANK(BM134),BM134=0),"",BM134)</x:f>
      </x:c>
      <x:c r="CX134" s="50" t="str">
        <x:f>IF(OR(6&gt;'Настройки'!$B$3,ISBLANK(BN134),BN134=0),"",BN134)</x:f>
      </x:c>
      <x:c r="CY134" s="50" t="str">
        <x:f>IF(OR(7&gt;'Настройки'!$B$3,ISBLANK(BO134),BO134=0),"",BO134)</x:f>
      </x:c>
      <x:c r="CZ134" s="50" t="str">
        <x:f>IF(OR(8&gt;'Настройки'!$B$3,ISBLANK(BP134),BP134=0),"",BP134)</x:f>
      </x:c>
      <x:c r="DA134" s="50" t="str">
        <x:f>IF(OR(9&gt;'Настройки'!$B$3,ISBLANK(BQ134),BQ134=0),"",BQ134)</x:f>
      </x:c>
      <x:c r="DB134" s="50" t="str">
        <x:f>IF(OR(10&gt;'Настройки'!$B$3,ISBLANK(BR134),BR134=0),"",BR134)</x:f>
      </x:c>
      <x:c r="DC134" s="50" t="str">
        <x:f>IF(OR(11&gt;'Настройки'!$B$3,ISBLANK(BS134),BS134=0),"",BS134)</x:f>
      </x:c>
      <x:c r="DD134" s="50" t="str">
        <x:f>IF(OR(12&gt;'Настройки'!$B$3,ISBLANK(BT134),BT134=0),"",BT134)</x:f>
      </x:c>
      <x:c r="DE134" s="50" t="str">
        <x:f>IF(OR(13&gt;'Настройки'!$B$3,ISBLANK(BU134),BU134=0),"",BU134)</x:f>
      </x:c>
      <x:c r="DF134" s="50" t="str">
        <x:f>IF(OR(14&gt;'Настройки'!$B$3,ISBLANK(BV134),BV134=0),"",BV134)</x:f>
      </x:c>
      <x:c r="DG134" s="50" t="str">
        <x:f>IF(OR(15&gt;'Настройки'!$B$3,ISBLANK(BW134),BW134=0),"",BW134)</x:f>
      </x:c>
      <x:c r="DH134" s="50" t="str">
        <x:f>IF(OR(16&gt;'Настройки'!$B$3,ISBLANK(BX134),BX134=0),"",BX134)</x:f>
      </x:c>
      <x:c r="DI134" s="50" t="str">
        <x:f>IF(OR(17&gt;'Настройки'!$B$3,ISBLANK(BY134),BY134=0),"",BY134)</x:f>
      </x:c>
      <x:c r="DJ134" s="50" t="str">
        <x:f>IF(OR(18&gt;'Настройки'!$B$3,ISBLANK(BZ134),BZ134=0),"",BZ134)</x:f>
      </x:c>
      <x:c r="DK134" s="50" t="str">
        <x:f>IF(OR(19&gt;'Настройки'!$B$3,ISBLANK(CA134),CA134=0),"",CA134)</x:f>
      </x:c>
      <x:c r="DL134" s="50" t="str">
        <x:f>IF(OR(20&gt;'Настройки'!$B$3,ISBLANK(CB134),CB134=0),"",CB134)</x:f>
      </x:c>
      <x:c r="DM134" s="50" t="str">
        <x:f>IF(OR(21&gt;'Настройки'!$B$3,ISBLANK(CC134),CC134=0),"",CC134)</x:f>
      </x:c>
      <x:c r="DN134" s="50" t="str">
        <x:f>IF(OR(22&gt;'Настройки'!$B$3,ISBLANK(CD134),CD134=0),"",CD134)</x:f>
      </x:c>
      <x:c r="DO134" s="50" t="str">
        <x:f>IF(OR(23&gt;'Настройки'!$B$3,ISBLANK(CE134),CE134=0),"",CE134)</x:f>
      </x:c>
      <x:c r="DP134" s="50" t="str">
        <x:f>IF(OR(24&gt;'Настройки'!$B$3,ISBLANK(CF134),CF134=0),"",CF134)</x:f>
      </x:c>
      <x:c r="DQ134" s="50" t="str">
        <x:f>IF(OR(25&gt;'Настройки'!$B$3,ISBLANK(CG134),CG134=0),"",CG134)</x:f>
      </x:c>
      <x:c r="DR134" s="50" t="str">
        <x:f>IF(OR(26&gt;'Настройки'!$B$3,ISBLANK(CH134),CH134=0),"",CH134)</x:f>
      </x:c>
      <x:c r="DS134" s="50" t="str">
        <x:f>IF(OR(27&gt;'Настройки'!$B$3,ISBLANK(CI134),CI134=0),"",CI134)</x:f>
      </x:c>
      <x:c r="DT134" s="50" t="str">
        <x:f>IF(OR(28&gt;'Настройки'!$B$3,ISBLANK(CJ134),CJ134=0),"",CJ134)</x:f>
      </x:c>
      <x:c r="DU134" s="50" t="str">
        <x:f>IF(OR(29&gt;'Настройки'!$B$3,ISBLANK(CK134),CK134=0),"",CK134)</x:f>
      </x:c>
      <x:c r="DV134" s="50" t="str">
        <x:f>IF(OR(30&gt;'Настройки'!$B$3,ISBLANK(CL134),CL134=0),"",CL134)</x:f>
      </x:c>
      <x:c r="DW134" s="50" t="str">
        <x:f>IF(OR(31&gt;'Настройки'!$B$3,ISBLANK(CM134),CM134=0),"",CM134)</x:f>
      </x:c>
      <x:c r="DX134" s="50" t="str">
        <x:f>IF(OR(32&gt;'Настройки'!$B$3,ISBLANK(CN134),CN134=0),"",CN134)</x:f>
      </x:c>
      <x:c r="DY134" s="50" t="str">
        <x:f>IF(OR(33&gt;'Настройки'!$B$3,ISBLANK(CO134),CO134=0),"",CO134)</x:f>
      </x:c>
      <x:c r="DZ134" s="50" t="str">
        <x:f>IF(OR(34&gt;'Настройки'!$B$3,ISBLANK(CP134),CP134=0),"",CP134)</x:f>
      </x:c>
      <x:c r="EA134" s="50" t="str">
        <x:f>IF(OR(35&gt;'Настройки'!$B$3,ISBLANK(CQ134),CQ134=0),"",CQ134)</x:f>
      </x:c>
      <x:c r="EB134" s="50" t="str">
        <x:f>IF(OR(36&gt;'Настройки'!$B$3,ISBLANK(CR134),CR134=0),"",CR134)</x:f>
      </x:c>
      <x:c r="EC134" s="50" t="str">
        <x:f>IF(A134="","",IF(OR(BB134="AZ",BB134="BZ"),10000+ROW(),IF(AZ134&gt;'Настройки'!$B$11,20000+ROW(),IF(BF134&lt;&gt;"Обычный",30000+ROW(),IF(AX134&lt;=0,40000+ROW(),"")))))</x:f>
      </x:c>
      <x:c r="ED134" s="50" t="str">
        <x:f>IF(EC134="","",COUNTIFS($EC$2:$EC$1001,"&gt;0",$EC$2:$EC$1001,"&lt;"&amp;EC134)+1)</x:f>
      </x:c>
    </x:row>
    <x:row r="135">
      <x:c r="A135" s="115"/>
      <x:c r="B135" s="115"/>
      <x:c r="C135" s="115"/>
      <x:c r="D135" s="118"/>
      <x:c r="E135" s="118"/>
      <x:c r="F135" s="118"/>
      <x:c r="G135" s="118"/>
      <x:c r="H135" s="118"/>
      <x:c r="I135" s="118"/>
      <x:c r="J135" s="118"/>
      <x:c r="K135" s="118"/>
      <x:c r="L135" s="118"/>
      <x:c r="M135" s="118"/>
      <x:c r="N135" s="118"/>
      <x:c r="O135" s="118"/>
      <x:c r="P135" s="118"/>
      <x:c r="Q135" s="118"/>
      <x:c r="R135" s="118"/>
      <x:c r="S135" s="118"/>
      <x:c r="T135" s="118"/>
      <x:c r="U135" s="118"/>
      <x:c r="V135" s="118"/>
      <x:c r="W135" s="118"/>
      <x:c r="X135" s="118"/>
      <x:c r="Y135" s="118"/>
      <x:c r="Z135" s="118"/>
      <x:c r="AA135" s="118"/>
      <x:c r="AB135" s="118"/>
      <x:c r="AC135" s="118"/>
      <x:c r="AD135" s="118"/>
      <x:c r="AE135" s="118"/>
      <x:c r="AF135" s="118"/>
      <x:c r="AG135" s="118"/>
      <x:c r="AH135" s="118"/>
      <x:c r="AI135" s="118"/>
      <x:c r="AJ135" s="118"/>
      <x:c r="AK135" s="118"/>
      <x:c r="AL135" s="118"/>
      <x:c r="AM135" s="118"/>
      <x:c r="AN135" s="118"/>
      <x:c r="AO135" s="118"/>
      <x:c r="AP135" s="115"/>
      <x:c r="AQ135" s="49" t="str">
        <x:f>IF(A135="","",COUNT(BI135:INDEX(BI135:CR135,1,'Настройки'!$B$3)))</x:f>
      </x:c>
      <x:c r="AR135" s="49" t="str">
        <x:f>IF(A135="","",SUM(BI135:INDEX(BI135:CR135,1,'Настройки'!$B$3)))</x:f>
      </x:c>
      <x:c r="AS135" s="58" t="str">
        <x:f>IF(A135="","",IF('Настройки'!$B$4="Стоимость потребления",AR135*D135,IF('Настройки'!$B$4="Количество",AR135,E135)))</x:f>
      </x:c>
      <x:c r="AT135" s="61" t="str">
        <x:f>IF(OR(A135="",AS135&lt;0,SUM($AS$2:$AS$1001)&lt;=0),"",AS135/SUM($AS$2:$AS$1001))</x:f>
      </x:c>
      <x:c r="AU135" s="61" t="str">
        <x:f>IF(OR(A135="",AS135&lt;0,SUM($AS$2:$AS$1001)&lt;=0),"",SUMIFS($AS$2:$AS$1001,$AS$2:$AS$1001,"&gt;"&amp;AS135)/SUM($AS$2:$AS$1001))</x:f>
      </x:c>
      <x:c r="AV135" s="61" t="str">
        <x:f>IF(OR(A135="",AS135&lt;0,SUM($AS$2:$AS$1001)&lt;=0),"",SUMIFS($AS$2:$AS$1001,$AS$2:$AS$1001,"&gt;="&amp;AS135)/SUM($AS$2:$AS$1001))</x:f>
      </x:c>
      <x:c r="AW135" s="49" t="str">
        <x:f>IF(A135="","",IF(SUM($AS$2:$AS$1001)&lt;=0,"Не определён",IF(AS135&lt;0,"Исключение",IF(AU135&lt;'Настройки'!$B$5,"A",IF(AU135&lt;'Настройки'!$B$6,"B","C")))))</x:f>
      </x:c>
      <x:c r="AX135" s="58" t="str">
        <x:f>IF(A135="","",IF(AQ135=0,"",AVERAGE(BI135:INDEX(BI135:CR135,1,'Настройки'!$B$3))))</x:f>
      </x:c>
      <x:c r="AY135" s="58" t="str">
        <x:f>IF(OR(A135="",AQ135=0),"",STDEVP(BI135:INDEX(BI135:CR135,1,'Настройки'!$B$3)))</x:f>
      </x:c>
      <x:c r="AZ135" s="61" t="str">
        <x:f>IF(OR(A135="",AQ135&lt;'Настройки'!$B$12,AX135&lt;=0,AND('Настройки'!$B$10="Блокировать",COUNTIF(F135:INDEX(F135:AO135,1,'Настройки'!$B$3),"&lt;0")&gt;0)),"",AY135/ABS(AX135))</x:f>
      </x:c>
      <x:c r="BA135" s="49" t="str">
        <x:f>IF(A135="","",IF(AND('Настройки'!$B$10="Блокировать",COUNTIF(F135:INDEX(F135:AO135,1,'Настройки'!$B$3),"&lt;0")&gt;0),"Не определён",IF(AQ135&lt;'Настройки'!$B$12,"Не определён",IF(AX135=0,"Нет спроса",IF(AX135&lt;0,"Не определён",IF(AZ135&lt;='Настройки'!$B$7,"X",IF(AZ135&lt;='Настройки'!$B$8,"Y","Z")))))))</x:f>
      </x:c>
      <x:c r="BB135" s="49" t="str">
        <x:f>IF(OR(A135="",LEN(AW135)&lt;&gt;1,LEN(BA135)&lt;&gt;1),"",AW135&amp;BA135)</x:f>
      </x:c>
      <x:c r="BC135" s="61" t="str">
        <x:f>IF(OR(A135="",AQ135=0),"",(COUNT(BI135:INDEX(BI135:CR135,1,'Настройки'!$B$3))-COUNT(CS135:INDEX(CS135:EB135,1,'Настройки'!$B$3)))/AQ135)</x:f>
      </x:c>
      <x:c r="BD135" s="64" t="str">
        <x:f>IF(OR(A135="",COUNT(CS135:INDEX(CS135:EB135,1,'Настройки'!$B$3))=0),"",AQ135/COUNT(CS135:INDEX(CS135:EB135,1,'Настройки'!$B$3)))</x:f>
      </x:c>
      <x:c r="BE135" s="64" t="str">
        <x:f>IF(OR(A135="",COUNT(CS135:INDEX(CS135:EB135,1,'Настройки'!$B$3))=0),"",IF(AVERAGE(CS135:INDEX(CS135:EB135,1,'Настройки'!$B$3))=0,"",(STDEVP(CS135:INDEX(CS135:EB135,1,'Настройки'!$B$3))/ABS(AVERAGE(CS135:INDEX(CS135:EB135,1,'Настройки'!$B$3))))^2))</x:f>
      </x:c>
      <x:c r="BF135" s="49" t="str">
        <x:f>IF(A135="","",IF(AQ135&lt;3,"Недостаточно",IF(AQ135&lt;6,"Предварительный","Обычный")))</x:f>
      </x:c>
      <x:c r="BG135" s="49" t="str">
        <x:f>IF(A135="","",IF(COUNTIF(F135:INDEX(F135:AO135,1,'Настройки'!$B$3),"&lt;0")&gt;0,IF('Настройки'!$B$10="Блокировать","Отрицательный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"),"")&amp;IF(AQ135&lt;3,"Недостаточно истории. ",IF(AQ135&lt;6,"Предварительная классификация. ",""))&amp;IF(AX135=0,"Нет спроса за горизонт. ","")&amp;IF(AZ135&gt;'Настройки'!$B$11,"Экстремальная вариативность. ",""))</x:f>
      </x:c>
      <x:c r="BH135" s="49" t="str">
        <x:f>IF(A135="","",IFERROR(VLOOKUP(BB135,'Настройки'!$D$3:$E$11,2,FALSE),"Сначала проверьте исходные данные и историю спроса.")&amp;" Уточните срок поставки, MOQ и критичность.")</x:f>
      </x:c>
      <x:c r="BI135" s="50" t="str">
        <x:f>IF(1&gt;'Настройки'!$B$3,"",IF(ISBLANK(F135),IF('Настройки'!$B$9="Нулевой спрос",0,""),IF(F135&lt;0,IF('Настройки'!$B$10="Исключить","",IF('Настройки'!$B$10="Абсолютные значения",ABS(F135),F135)),F135)))</x:f>
      </x:c>
      <x:c r="BJ135" s="50" t="str">
        <x:f>IF(2&gt;'Настройки'!$B$3,"",IF(ISBLANK(G135),IF('Настройки'!$B$9="Нулевой спрос",0,""),IF(G135&lt;0,IF('Настройки'!$B$10="Исключить","",IF('Настройки'!$B$10="Абсолютные значения",ABS(G135),G135)),G135)))</x:f>
      </x:c>
      <x:c r="BK135" s="50" t="str">
        <x:f>IF(3&gt;'Настройки'!$B$3,"",IF(ISBLANK(H135),IF('Настройки'!$B$9="Нулевой спрос",0,""),IF(H135&lt;0,IF('Настройки'!$B$10="Исключить","",IF('Настройки'!$B$10="Абсолютные значения",ABS(H135),H135)),H135)))</x:f>
      </x:c>
      <x:c r="BL135" s="50" t="str">
        <x:f>IF(4&gt;'Настройки'!$B$3,"",IF(ISBLANK(I135),IF('Настройки'!$B$9="Нулевой спрос",0,""),IF(I135&lt;0,IF('Настройки'!$B$10="Исключить","",IF('Настройки'!$B$10="Абсолютные значения",ABS(I135),I135)),I135)))</x:f>
      </x:c>
      <x:c r="BM135" s="50" t="str">
        <x:f>IF(5&gt;'Настройки'!$B$3,"",IF(ISBLANK(J135),IF('Настройки'!$B$9="Нулевой спрос",0,""),IF(J135&lt;0,IF('Настройки'!$B$10="Исключить","",IF('Настройки'!$B$10="Абсолютные значения",ABS(J135),J135)),J135)))</x:f>
      </x:c>
      <x:c r="BN135" s="50" t="str">
        <x:f>IF(6&gt;'Настройки'!$B$3,"",IF(ISBLANK(K135),IF('Настройки'!$B$9="Нулевой спрос",0,""),IF(K135&lt;0,IF('Настройки'!$B$10="Исключить","",IF('Настройки'!$B$10="Абсолютные значения",ABS(K135),K135)),K135)))</x:f>
      </x:c>
      <x:c r="BO135" s="50" t="str">
        <x:f>IF(7&gt;'Настройки'!$B$3,"",IF(ISBLANK(L135),IF('Настройки'!$B$9="Нулевой спрос",0,""),IF(L135&lt;0,IF('Настройки'!$B$10="Исключить","",IF('Настройки'!$B$10="Абсолютные значения",ABS(L135),L135)),L135)))</x:f>
      </x:c>
      <x:c r="BP135" s="50" t="str">
        <x:f>IF(8&gt;'Настройки'!$B$3,"",IF(ISBLANK(M135),IF('Настройки'!$B$9="Нулевой спрос",0,""),IF(M135&lt;0,IF('Настройки'!$B$10="Исключить","",IF('Настройки'!$B$10="Абсолютные значения",ABS(M135),M135)),M135)))</x:f>
      </x:c>
      <x:c r="BQ135" s="50" t="str">
        <x:f>IF(9&gt;'Настройки'!$B$3,"",IF(ISBLANK(N135),IF('Настройки'!$B$9="Нулевой спрос",0,""),IF(N135&lt;0,IF('Настройки'!$B$10="Исключить","",IF('Настройки'!$B$10="Абсолютные значения",ABS(N135),N135)),N135)))</x:f>
      </x:c>
      <x:c r="BR135" s="50" t="str">
        <x:f>IF(10&gt;'Настройки'!$B$3,"",IF(ISBLANK(O135),IF('Настройки'!$B$9="Нулевой спрос",0,""),IF(O135&lt;0,IF('Настройки'!$B$10="Исключить","",IF('Настройки'!$B$10="Абсолютные значения",ABS(O135),O135)),O135)))</x:f>
      </x:c>
      <x:c r="BS135" s="50" t="str">
        <x:f>IF(11&gt;'Настройки'!$B$3,"",IF(ISBLANK(P135),IF('Настройки'!$B$9="Нулевой спрос",0,""),IF(P135&lt;0,IF('Настройки'!$B$10="Исключить","",IF('Настройки'!$B$10="Абсолютные значения",ABS(P135),P135)),P135)))</x:f>
      </x:c>
      <x:c r="BT135" s="50" t="str">
        <x:f>IF(12&gt;'Настройки'!$B$3,"",IF(ISBLANK(Q135),IF('Настройки'!$B$9="Нулевой спрос",0,""),IF(Q135&lt;0,IF('Настройки'!$B$10="Исключить","",IF('Настройки'!$B$10="Абсолютные значения",ABS(Q135),Q135)),Q135)))</x:f>
      </x:c>
      <x:c r="BU135" s="50" t="str">
        <x:f>IF(13&gt;'Настройки'!$B$3,"",IF(ISBLANK(R135),IF('Настройки'!$B$9="Нулевой спрос",0,""),IF(R135&lt;0,IF('Настройки'!$B$10="Исключить","",IF('Настройки'!$B$10="Абсолютные значения",ABS(R135),R135)),R135)))</x:f>
      </x:c>
      <x:c r="BV135" s="50" t="str">
        <x:f>IF(14&gt;'Настройки'!$B$3,"",IF(ISBLANK(S135),IF('Настройки'!$B$9="Нулевой спрос",0,""),IF(S135&lt;0,IF('Настройки'!$B$10="Исключить","",IF('Настройки'!$B$10="Абсолютные значения",ABS(S135),S135)),S135)))</x:f>
      </x:c>
      <x:c r="BW135" s="50" t="str">
        <x:f>IF(15&gt;'Настройки'!$B$3,"",IF(ISBLANK(T135),IF('Настройки'!$B$9="Нулевой спрос",0,""),IF(T135&lt;0,IF('Настройки'!$B$10="Исключить","",IF('Настройки'!$B$10="Абсолютные значения",ABS(T135),T135)),T135)))</x:f>
      </x:c>
      <x:c r="BX135" s="50" t="str">
        <x:f>IF(16&gt;'Настройки'!$B$3,"",IF(ISBLANK(U135),IF('Настройки'!$B$9="Нулевой спрос",0,""),IF(U135&lt;0,IF('Настройки'!$B$10="Исключить","",IF('Настройки'!$B$10="Абсолютные значения",ABS(U135),U135)),U135)))</x:f>
      </x:c>
      <x:c r="BY135" s="50" t="str">
        <x:f>IF(17&gt;'Настройки'!$B$3,"",IF(ISBLANK(V135),IF('Настройки'!$B$9="Нулевой спрос",0,""),IF(V135&lt;0,IF('Настройки'!$B$10="Исключить","",IF('Настройки'!$B$10="Абсолютные значения",ABS(V135),V135)),V135)))</x:f>
      </x:c>
      <x:c r="BZ135" s="50" t="str">
        <x:f>IF(18&gt;'Настройки'!$B$3,"",IF(ISBLANK(W135),IF('Настройки'!$B$9="Нулевой спрос",0,""),IF(W135&lt;0,IF('Настройки'!$B$10="Исключить","",IF('Настройки'!$B$10="Абсолютные значения",ABS(W135),W135)),W135)))</x:f>
      </x:c>
      <x:c r="CA135" s="50" t="str">
        <x:f>IF(19&gt;'Настройки'!$B$3,"",IF(ISBLANK(X135),IF('Настройки'!$B$9="Нулевой спрос",0,""),IF(X135&lt;0,IF('Настройки'!$B$10="Исключить","",IF('Настройки'!$B$10="Абсолютные значения",ABS(X135),X135)),X135)))</x:f>
      </x:c>
      <x:c r="CB135" s="50" t="str">
        <x:f>IF(20&gt;'Настройки'!$B$3,"",IF(ISBLANK(Y135),IF('Настройки'!$B$9="Нулевой спрос",0,""),IF(Y135&lt;0,IF('Настройки'!$B$10="Исключить","",IF('Настройки'!$B$10="Абсолютные значения",ABS(Y135),Y135)),Y135)))</x:f>
      </x:c>
      <x:c r="CC135" s="50" t="str">
        <x:f>IF(21&gt;'Настройки'!$B$3,"",IF(ISBLANK(Z135),IF('Настройки'!$B$9="Нулевой спрос",0,""),IF(Z135&lt;0,IF('Настройки'!$B$10="Исключить","",IF('Настройки'!$B$10="Абсолютные значения",ABS(Z135),Z135)),Z135)))</x:f>
      </x:c>
      <x:c r="CD135" s="50" t="str">
        <x:f>IF(22&gt;'Настройки'!$B$3,"",IF(ISBLANK(AA135),IF('Настройки'!$B$9="Нулевой спрос",0,""),IF(AA135&lt;0,IF('Настройки'!$B$10="Исключить","",IF('Настройки'!$B$10="Абсолютные значения",ABS(AA135),AA135)),AA135)))</x:f>
      </x:c>
      <x:c r="CE135" s="50" t="str">
        <x:f>IF(23&gt;'Настройки'!$B$3,"",IF(ISBLANK(AB135),IF('Настройки'!$B$9="Нулевой спрос",0,""),IF(AB135&lt;0,IF('Настройки'!$B$10="Исключить","",IF('Настройки'!$B$10="Абсолютные значения",ABS(AB135),AB135)),AB135)))</x:f>
      </x:c>
      <x:c r="CF135" s="50" t="str">
        <x:f>IF(24&gt;'Настройки'!$B$3,"",IF(ISBLANK(AC135),IF('Настройки'!$B$9="Нулевой спрос",0,""),IF(AC135&lt;0,IF('Настройки'!$B$10="Исключить","",IF('Настройки'!$B$10="Абсолютные значения",ABS(AC135),AC135)),AC135)))</x:f>
      </x:c>
      <x:c r="CG135" s="50" t="str">
        <x:f>IF(25&gt;'Настройки'!$B$3,"",IF(ISBLANK(AD135),IF('Настройки'!$B$9="Нулевой спрос",0,""),IF(AD135&lt;0,IF('Настройки'!$B$10="Исключить","",IF('Настройки'!$B$10="Абсолютные значения",ABS(AD135),AD135)),AD135)))</x:f>
      </x:c>
      <x:c r="CH135" s="50" t="str">
        <x:f>IF(26&gt;'Настройки'!$B$3,"",IF(ISBLANK(AE135),IF('Настройки'!$B$9="Нулевой спрос",0,""),IF(AE135&lt;0,IF('Настройки'!$B$10="Исключить","",IF('Настройки'!$B$10="Абсолютные значения",ABS(AE135),AE135)),AE135)))</x:f>
      </x:c>
      <x:c r="CI135" s="50" t="str">
        <x:f>IF(27&gt;'Настройки'!$B$3,"",IF(ISBLANK(AF135),IF('Настройки'!$B$9="Нулевой спрос",0,""),IF(AF135&lt;0,IF('Настройки'!$B$10="Исключить","",IF('Настройки'!$B$10="Абсолютные значения",ABS(AF135),AF135)),AF135)))</x:f>
      </x:c>
      <x:c r="CJ135" s="50" t="str">
        <x:f>IF(28&gt;'Настройки'!$B$3,"",IF(ISBLANK(AG135),IF('Настройки'!$B$9="Нулевой спрос",0,""),IF(AG135&lt;0,IF('Настройки'!$B$10="Исключить","",IF('Настройки'!$B$10="Абсолютные значения",ABS(AG135),AG135)),AG135)))</x:f>
      </x:c>
      <x:c r="CK135" s="50" t="str">
        <x:f>IF(29&gt;'Настройки'!$B$3,"",IF(ISBLANK(AH135),IF('Настройки'!$B$9="Нулевой спрос",0,""),IF(AH135&lt;0,IF('Настройки'!$B$10="Исключить","",IF('Настройки'!$B$10="Абсолютные значения",ABS(AH135),AH135)),AH135)))</x:f>
      </x:c>
      <x:c r="CL135" s="50" t="str">
        <x:f>IF(30&gt;'Настройки'!$B$3,"",IF(ISBLANK(AI135),IF('Настройки'!$B$9="Нулевой спрос",0,""),IF(AI135&lt;0,IF('Настройки'!$B$10="Исключить","",IF('Настройки'!$B$10="Абсолютные значения",ABS(AI135),AI135)),AI135)))</x:f>
      </x:c>
      <x:c r="CM135" s="50" t="str">
        <x:f>IF(31&gt;'Настройки'!$B$3,"",IF(ISBLANK(AJ135),IF('Настройки'!$B$9="Нулевой спрос",0,""),IF(AJ135&lt;0,IF('Настройки'!$B$10="Исключить","",IF('Настройки'!$B$10="Абсолютные значения",ABS(AJ135),AJ135)),AJ135)))</x:f>
      </x:c>
      <x:c r="CN135" s="50" t="str">
        <x:f>IF(32&gt;'Настройки'!$B$3,"",IF(ISBLANK(AK135),IF('Настройки'!$B$9="Нулевой спрос",0,""),IF(AK135&lt;0,IF('Настройки'!$B$10="Исключить","",IF('Настройки'!$B$10="Абсолютные значения",ABS(AK135),AK135)),AK135)))</x:f>
      </x:c>
      <x:c r="CO135" s="50" t="str">
        <x:f>IF(33&gt;'Настройки'!$B$3,"",IF(ISBLANK(AL135),IF('Настройки'!$B$9="Нулевой спрос",0,""),IF(AL135&lt;0,IF('Настройки'!$B$10="Исключить","",IF('Настройки'!$B$10="Абсолютные значения",ABS(AL135),AL135)),AL135)))</x:f>
      </x:c>
      <x:c r="CP135" s="50" t="str">
        <x:f>IF(34&gt;'Настройки'!$B$3,"",IF(ISBLANK(AM135),IF('Настройки'!$B$9="Нулевой спрос",0,""),IF(AM135&lt;0,IF('Настройки'!$B$10="Исключить","",IF('Настройки'!$B$10="Абсолютные значения",ABS(AM135),AM135)),AM135)))</x:f>
      </x:c>
      <x:c r="CQ135" s="50" t="str">
        <x:f>IF(35&gt;'Настройки'!$B$3,"",IF(ISBLANK(AN135),IF('Настройки'!$B$9="Нулевой спрос",0,""),IF(AN135&lt;0,IF('Настройки'!$B$10="Исключить","",IF('Настройки'!$B$10="Абсолютные значения",ABS(AN135),AN135)),AN135)))</x:f>
      </x:c>
      <x:c r="CR135" s="50" t="str">
        <x:f>IF(36&gt;'Настройки'!$B$3,"",IF(ISBLANK(AO135),IF('Настройки'!$B$9="Нулевой спрос",0,""),IF(AO135&lt;0,IF('Настройки'!$B$10="Исключить","",IF('Настройки'!$B$10="Абсолютные значения",ABS(AO135),AO135)),AO135)))</x:f>
      </x:c>
      <x:c r="CS135" s="50" t="str">
        <x:f>IF(OR(1&gt;'Настройки'!$B$3,ISBLANK(BI135),BI135=0),"",BI135)</x:f>
      </x:c>
      <x:c r="CT135" s="50" t="str">
        <x:f>IF(OR(2&gt;'Настройки'!$B$3,ISBLANK(BJ135),BJ135=0),"",BJ135)</x:f>
      </x:c>
      <x:c r="CU135" s="50" t="str">
        <x:f>IF(OR(3&gt;'Настройки'!$B$3,ISBLANK(BK135),BK135=0),"",BK135)</x:f>
      </x:c>
      <x:c r="CV135" s="50" t="str">
        <x:f>IF(OR(4&gt;'Настройки'!$B$3,ISBLANK(BL135),BL135=0),"",BL135)</x:f>
      </x:c>
      <x:c r="CW135" s="50" t="str">
        <x:f>IF(OR(5&gt;'Настройки'!$B$3,ISBLANK(BM135),BM135=0),"",BM135)</x:f>
      </x:c>
      <x:c r="CX135" s="50" t="str">
        <x:f>IF(OR(6&gt;'Настройки'!$B$3,ISBLANK(BN135),BN135=0),"",BN135)</x:f>
      </x:c>
      <x:c r="CY135" s="50" t="str">
        <x:f>IF(OR(7&gt;'Настройки'!$B$3,ISBLANK(BO135),BO135=0),"",BO135)</x:f>
      </x:c>
      <x:c r="CZ135" s="50" t="str">
        <x:f>IF(OR(8&gt;'Настройки'!$B$3,ISBLANK(BP135),BP135=0),"",BP135)</x:f>
      </x:c>
      <x:c r="DA135" s="50" t="str">
        <x:f>IF(OR(9&gt;'Настройки'!$B$3,ISBLANK(BQ135),BQ135=0),"",BQ135)</x:f>
      </x:c>
      <x:c r="DB135" s="50" t="str">
        <x:f>IF(OR(10&gt;'Настройки'!$B$3,ISBLANK(BR135),BR135=0),"",BR135)</x:f>
      </x:c>
      <x:c r="DC135" s="50" t="str">
        <x:f>IF(OR(11&gt;'Настройки'!$B$3,ISBLANK(BS135),BS135=0),"",BS135)</x:f>
      </x:c>
      <x:c r="DD135" s="50" t="str">
        <x:f>IF(OR(12&gt;'Настройки'!$B$3,ISBLANK(BT135),BT135=0),"",BT135)</x:f>
      </x:c>
      <x:c r="DE135" s="50" t="str">
        <x:f>IF(OR(13&gt;'Настройки'!$B$3,ISBLANK(BU135),BU135=0),"",BU135)</x:f>
      </x:c>
      <x:c r="DF135" s="50" t="str">
        <x:f>IF(OR(14&gt;'Настройки'!$B$3,ISBLANK(BV135),BV135=0),"",BV135)</x:f>
      </x:c>
      <x:c r="DG135" s="50" t="str">
        <x:f>IF(OR(15&gt;'Настройки'!$B$3,ISBLANK(BW135),BW135=0),"",BW135)</x:f>
      </x:c>
      <x:c r="DH135" s="50" t="str">
        <x:f>IF(OR(16&gt;'Настройки'!$B$3,ISBLANK(BX135),BX135=0),"",BX135)</x:f>
      </x:c>
      <x:c r="DI135" s="50" t="str">
        <x:f>IF(OR(17&gt;'Настройки'!$B$3,ISBLANK(BY135),BY135=0),"",BY135)</x:f>
      </x:c>
      <x:c r="DJ135" s="50" t="str">
        <x:f>IF(OR(18&gt;'Настройки'!$B$3,ISBLANK(BZ135),BZ135=0),"",BZ135)</x:f>
      </x:c>
      <x:c r="DK135" s="50" t="str">
        <x:f>IF(OR(19&gt;'Настройки'!$B$3,ISBLANK(CA135),CA135=0),"",CA135)</x:f>
      </x:c>
      <x:c r="DL135" s="50" t="str">
        <x:f>IF(OR(20&gt;'Настройки'!$B$3,ISBLANK(CB135),CB135=0),"",CB135)</x:f>
      </x:c>
      <x:c r="DM135" s="50" t="str">
        <x:f>IF(OR(21&gt;'Настройки'!$B$3,ISBLANK(CC135),CC135=0),"",CC135)</x:f>
      </x:c>
      <x:c r="DN135" s="50" t="str">
        <x:f>IF(OR(22&gt;'Настройки'!$B$3,ISBLANK(CD135),CD135=0),"",CD135)</x:f>
      </x:c>
      <x:c r="DO135" s="50" t="str">
        <x:f>IF(OR(23&gt;'Настройки'!$B$3,ISBLANK(CE135),CE135=0),"",CE135)</x:f>
      </x:c>
      <x:c r="DP135" s="50" t="str">
        <x:f>IF(OR(24&gt;'Настройки'!$B$3,ISBLANK(CF135),CF135=0),"",CF135)</x:f>
      </x:c>
      <x:c r="DQ135" s="50" t="str">
        <x:f>IF(OR(25&gt;'Настройки'!$B$3,ISBLANK(CG135),CG135=0),"",CG135)</x:f>
      </x:c>
      <x:c r="DR135" s="50" t="str">
        <x:f>IF(OR(26&gt;'Настройки'!$B$3,ISBLANK(CH135),CH135=0),"",CH135)</x:f>
      </x:c>
      <x:c r="DS135" s="50" t="str">
        <x:f>IF(OR(27&gt;'Настройки'!$B$3,ISBLANK(CI135),CI135=0),"",CI135)</x:f>
      </x:c>
      <x:c r="DT135" s="50" t="str">
        <x:f>IF(OR(28&gt;'Настройки'!$B$3,ISBLANK(CJ135),CJ135=0),"",CJ135)</x:f>
      </x:c>
      <x:c r="DU135" s="50" t="str">
        <x:f>IF(OR(29&gt;'Настройки'!$B$3,ISBLANK(CK135),CK135=0),"",CK135)</x:f>
      </x:c>
      <x:c r="DV135" s="50" t="str">
        <x:f>IF(OR(30&gt;'Настройки'!$B$3,ISBLANK(CL135),CL135=0),"",CL135)</x:f>
      </x:c>
      <x:c r="DW135" s="50" t="str">
        <x:f>IF(OR(31&gt;'Настройки'!$B$3,ISBLANK(CM135),CM135=0),"",CM135)</x:f>
      </x:c>
      <x:c r="DX135" s="50" t="str">
        <x:f>IF(OR(32&gt;'Настройки'!$B$3,ISBLANK(CN135),CN135=0),"",CN135)</x:f>
      </x:c>
      <x:c r="DY135" s="50" t="str">
        <x:f>IF(OR(33&gt;'Настройки'!$B$3,ISBLANK(CO135),CO135=0),"",CO135)</x:f>
      </x:c>
      <x:c r="DZ135" s="50" t="str">
        <x:f>IF(OR(34&gt;'Настройки'!$B$3,ISBLANK(CP135),CP135=0),"",CP135)</x:f>
      </x:c>
      <x:c r="EA135" s="50" t="str">
        <x:f>IF(OR(35&gt;'Настройки'!$B$3,ISBLANK(CQ135),CQ135=0),"",CQ135)</x:f>
      </x:c>
      <x:c r="EB135" s="50" t="str">
        <x:f>IF(OR(36&gt;'Настройки'!$B$3,ISBLANK(CR135),CR135=0),"",CR135)</x:f>
      </x:c>
      <x:c r="EC135" s="50" t="str">
        <x:f>IF(A135="","",IF(OR(BB135="AZ",BB135="BZ"),10000+ROW(),IF(AZ135&gt;'Настройки'!$B$11,20000+ROW(),IF(BF135&lt;&gt;"Обычный",30000+ROW(),IF(AX135&lt;=0,40000+ROW(),"")))))</x:f>
      </x:c>
      <x:c r="ED135" s="50" t="str">
        <x:f>IF(EC135="","",COUNTIFS($EC$2:$EC$1001,"&gt;0",$EC$2:$EC$1001,"&lt;"&amp;EC135)+1)</x:f>
      </x:c>
    </x:row>
    <x:row r="136">
      <x:c r="A136" s="115"/>
      <x:c r="B136" s="115"/>
      <x:c r="C136" s="115"/>
      <x:c r="D136" s="118"/>
      <x:c r="E136" s="118"/>
      <x:c r="F136" s="118"/>
      <x:c r="G136" s="118"/>
      <x:c r="H136" s="118"/>
      <x:c r="I136" s="118"/>
      <x:c r="J136" s="118"/>
      <x:c r="K136" s="118"/>
      <x:c r="L136" s="118"/>
      <x:c r="M136" s="118"/>
      <x:c r="N136" s="118"/>
      <x:c r="O136" s="118"/>
      <x:c r="P136" s="118"/>
      <x:c r="Q136" s="118"/>
      <x:c r="R136" s="118"/>
      <x:c r="S136" s="118"/>
      <x:c r="T136" s="118"/>
      <x:c r="U136" s="118"/>
      <x:c r="V136" s="118"/>
      <x:c r="W136" s="118"/>
      <x:c r="X136" s="118"/>
      <x:c r="Y136" s="118"/>
      <x:c r="Z136" s="118"/>
      <x:c r="AA136" s="118"/>
      <x:c r="AB136" s="118"/>
      <x:c r="AC136" s="118"/>
      <x:c r="AD136" s="118"/>
      <x:c r="AE136" s="118"/>
      <x:c r="AF136" s="118"/>
      <x:c r="AG136" s="118"/>
      <x:c r="AH136" s="118"/>
      <x:c r="AI136" s="118"/>
      <x:c r="AJ136" s="118"/>
      <x:c r="AK136" s="118"/>
      <x:c r="AL136" s="118"/>
      <x:c r="AM136" s="118"/>
      <x:c r="AN136" s="118"/>
      <x:c r="AO136" s="118"/>
      <x:c r="AP136" s="115"/>
      <x:c r="AQ136" s="49" t="str">
        <x:f>IF(A136="","",COUNT(BI136:INDEX(BI136:CR136,1,'Настройки'!$B$3)))</x:f>
      </x:c>
      <x:c r="AR136" s="49" t="str">
        <x:f>IF(A136="","",SUM(BI136:INDEX(BI136:CR136,1,'Настройки'!$B$3)))</x:f>
      </x:c>
      <x:c r="AS136" s="58" t="str">
        <x:f>IF(A136="","",IF('Настройки'!$B$4="Стоимость потребления",AR136*D136,IF('Настройки'!$B$4="Количество",AR136,E136)))</x:f>
      </x:c>
      <x:c r="AT136" s="61" t="str">
        <x:f>IF(OR(A136="",AS136&lt;0,SUM($AS$2:$AS$1001)&lt;=0),"",AS136/SUM($AS$2:$AS$1001))</x:f>
      </x:c>
      <x:c r="AU136" s="61" t="str">
        <x:f>IF(OR(A136="",AS136&lt;0,SUM($AS$2:$AS$1001)&lt;=0),"",SUMIFS($AS$2:$AS$1001,$AS$2:$AS$1001,"&gt;"&amp;AS136)/SUM($AS$2:$AS$1001))</x:f>
      </x:c>
      <x:c r="AV136" s="61" t="str">
        <x:f>IF(OR(A136="",AS136&lt;0,SUM($AS$2:$AS$1001)&lt;=0),"",SUMIFS($AS$2:$AS$1001,$AS$2:$AS$1001,"&gt;="&amp;AS136)/SUM($AS$2:$AS$1001))</x:f>
      </x:c>
      <x:c r="AW136" s="49" t="str">
        <x:f>IF(A136="","",IF(SUM($AS$2:$AS$1001)&lt;=0,"Не определён",IF(AS136&lt;0,"Исключение",IF(AU136&lt;'Настройки'!$B$5,"A",IF(AU136&lt;'Настройки'!$B$6,"B","C")))))</x:f>
      </x:c>
      <x:c r="AX136" s="58" t="str">
        <x:f>IF(A136="","",IF(AQ136=0,"",AVERAGE(BI136:INDEX(BI136:CR136,1,'Настройки'!$B$3))))</x:f>
      </x:c>
      <x:c r="AY136" s="58" t="str">
        <x:f>IF(OR(A136="",AQ136=0),"",STDEVP(BI136:INDEX(BI136:CR136,1,'Настройки'!$B$3)))</x:f>
      </x:c>
      <x:c r="AZ136" s="61" t="str">
        <x:f>IF(OR(A136="",AQ136&lt;'Настройки'!$B$12,AX136&lt;=0,AND('Настройки'!$B$10="Блокировать",COUNTIF(F136:INDEX(F136:AO136,1,'Настройки'!$B$3),"&lt;0")&gt;0)),"",AY136/ABS(AX136))</x:f>
      </x:c>
      <x:c r="BA136" s="49" t="str">
        <x:f>IF(A136="","",IF(AND('Настройки'!$B$10="Блокировать",COUNTIF(F136:INDEX(F136:AO136,1,'Настройки'!$B$3),"&lt;0")&gt;0),"Не определён",IF(AQ136&lt;'Настройки'!$B$12,"Не определён",IF(AX136=0,"Нет спроса",IF(AX136&lt;0,"Не определён",IF(AZ136&lt;='Настройки'!$B$7,"X",IF(AZ136&lt;='Настройки'!$B$8,"Y","Z")))))))</x:f>
      </x:c>
      <x:c r="BB136" s="49" t="str">
        <x:f>IF(OR(A136="",LEN(AW136)&lt;&gt;1,LEN(BA136)&lt;&gt;1),"",AW136&amp;BA136)</x:f>
      </x:c>
      <x:c r="BC136" s="61" t="str">
        <x:f>IF(OR(A136="",AQ136=0),"",(COUNT(BI136:INDEX(BI136:CR136,1,'Настройки'!$B$3))-COUNT(CS136:INDEX(CS136:EB136,1,'Настройки'!$B$3)))/AQ136)</x:f>
      </x:c>
      <x:c r="BD136" s="64" t="str">
        <x:f>IF(OR(A136="",COUNT(CS136:INDEX(CS136:EB136,1,'Настройки'!$B$3))=0),"",AQ136/COUNT(CS136:INDEX(CS136:EB136,1,'Настройки'!$B$3)))</x:f>
      </x:c>
      <x:c r="BE136" s="64" t="str">
        <x:f>IF(OR(A136="",COUNT(CS136:INDEX(CS136:EB136,1,'Настройки'!$B$3))=0),"",IF(AVERAGE(CS136:INDEX(CS136:EB136,1,'Настройки'!$B$3))=0,"",(STDEVP(CS136:INDEX(CS136:EB136,1,'Настройки'!$B$3))/ABS(AVERAGE(CS136:INDEX(CS136:EB136,1,'Настройки'!$B$3))))^2))</x:f>
      </x:c>
      <x:c r="BF136" s="49" t="str">
        <x:f>IF(A136="","",IF(AQ136&lt;3,"Недостаточно",IF(AQ136&lt;6,"Предварительный","Обычный")))</x:f>
      </x:c>
      <x:c r="BG136" s="49" t="str">
        <x:f>IF(A136="","",IF(COUNTIF(F136:INDEX(F136:AO136,1,'Настройки'!$B$3),"&lt;0")&gt;0,IF('Настройки'!$B$10="Блокировать","Отрицательный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"),"")&amp;IF(AQ136&lt;3,"Недостаточно истории. ",IF(AQ136&lt;6,"Предварительная классификация. ",""))&amp;IF(AX136=0,"Нет спроса за горизонт. ","")&amp;IF(AZ136&gt;'Настройки'!$B$11,"Экстремальная вариативность. ",""))</x:f>
      </x:c>
      <x:c r="BH136" s="49" t="str">
        <x:f>IF(A136="","",IFERROR(VLOOKUP(BB136,'Настройки'!$D$3:$E$11,2,FALSE),"Сначала проверьте исходные данные и историю спроса.")&amp;" Уточните срок поставки, MOQ и критичность.")</x:f>
      </x:c>
      <x:c r="BI136" s="50" t="str">
        <x:f>IF(1&gt;'Настройки'!$B$3,"",IF(ISBLANK(F136),IF('Настройки'!$B$9="Нулевой спрос",0,""),IF(F136&lt;0,IF('Настройки'!$B$10="Исключить","",IF('Настройки'!$B$10="Абсолютные значения",ABS(F136),F136)),F136)))</x:f>
      </x:c>
      <x:c r="BJ136" s="50" t="str">
        <x:f>IF(2&gt;'Настройки'!$B$3,"",IF(ISBLANK(G136),IF('Настройки'!$B$9="Нулевой спрос",0,""),IF(G136&lt;0,IF('Настройки'!$B$10="Исключить","",IF('Настройки'!$B$10="Абсолютные значения",ABS(G136),G136)),G136)))</x:f>
      </x:c>
      <x:c r="BK136" s="50" t="str">
        <x:f>IF(3&gt;'Настройки'!$B$3,"",IF(ISBLANK(H136),IF('Настройки'!$B$9="Нулевой спрос",0,""),IF(H136&lt;0,IF('Настройки'!$B$10="Исключить","",IF('Настройки'!$B$10="Абсолютные значения",ABS(H136),H136)),H136)))</x:f>
      </x:c>
      <x:c r="BL136" s="50" t="str">
        <x:f>IF(4&gt;'Настройки'!$B$3,"",IF(ISBLANK(I136),IF('Настройки'!$B$9="Нулевой спрос",0,""),IF(I136&lt;0,IF('Настройки'!$B$10="Исключить","",IF('Настройки'!$B$10="Абсолютные значения",ABS(I136),I136)),I136)))</x:f>
      </x:c>
      <x:c r="BM136" s="50" t="str">
        <x:f>IF(5&gt;'Настройки'!$B$3,"",IF(ISBLANK(J136),IF('Настройки'!$B$9="Нулевой спрос",0,""),IF(J136&lt;0,IF('Настройки'!$B$10="Исключить","",IF('Настройки'!$B$10="Абсолютные значения",ABS(J136),J136)),J136)))</x:f>
      </x:c>
      <x:c r="BN136" s="50" t="str">
        <x:f>IF(6&gt;'Настройки'!$B$3,"",IF(ISBLANK(K136),IF('Настройки'!$B$9="Нулевой спрос",0,""),IF(K136&lt;0,IF('Настройки'!$B$10="Исключить","",IF('Настройки'!$B$10="Абсолютные значения",ABS(K136),K136)),K136)))</x:f>
      </x:c>
      <x:c r="BO136" s="50" t="str">
        <x:f>IF(7&gt;'Настройки'!$B$3,"",IF(ISBLANK(L136),IF('Настройки'!$B$9="Нулевой спрос",0,""),IF(L136&lt;0,IF('Настройки'!$B$10="Исключить","",IF('Настройки'!$B$10="Абсолютные значения",ABS(L136),L136)),L136)))</x:f>
      </x:c>
      <x:c r="BP136" s="50" t="str">
        <x:f>IF(8&gt;'Настройки'!$B$3,"",IF(ISBLANK(M136),IF('Настройки'!$B$9="Нулевой спрос",0,""),IF(M136&lt;0,IF('Настройки'!$B$10="Исключить","",IF('Настройки'!$B$10="Абсолютные значения",ABS(M136),M136)),M136)))</x:f>
      </x:c>
      <x:c r="BQ136" s="50" t="str">
        <x:f>IF(9&gt;'Настройки'!$B$3,"",IF(ISBLANK(N136),IF('Настройки'!$B$9="Нулевой спрос",0,""),IF(N136&lt;0,IF('Настройки'!$B$10="Исключить","",IF('Настройки'!$B$10="Абсолютные значения",ABS(N136),N136)),N136)))</x:f>
      </x:c>
      <x:c r="BR136" s="50" t="str">
        <x:f>IF(10&gt;'Настройки'!$B$3,"",IF(ISBLANK(O136),IF('Настройки'!$B$9="Нулевой спрос",0,""),IF(O136&lt;0,IF('Настройки'!$B$10="Исключить","",IF('Настройки'!$B$10="Абсолютные значения",ABS(O136),O136)),O136)))</x:f>
      </x:c>
      <x:c r="BS136" s="50" t="str">
        <x:f>IF(11&gt;'Настройки'!$B$3,"",IF(ISBLANK(P136),IF('Настройки'!$B$9="Нулевой спрос",0,""),IF(P136&lt;0,IF('Настройки'!$B$10="Исключить","",IF('Настройки'!$B$10="Абсолютные значения",ABS(P136),P136)),P136)))</x:f>
      </x:c>
      <x:c r="BT136" s="50" t="str">
        <x:f>IF(12&gt;'Настройки'!$B$3,"",IF(ISBLANK(Q136),IF('Настройки'!$B$9="Нулевой спрос",0,""),IF(Q136&lt;0,IF('Настройки'!$B$10="Исключить","",IF('Настройки'!$B$10="Абсолютные значения",ABS(Q136),Q136)),Q136)))</x:f>
      </x:c>
      <x:c r="BU136" s="50" t="str">
        <x:f>IF(13&gt;'Настройки'!$B$3,"",IF(ISBLANK(R136),IF('Настройки'!$B$9="Нулевой спрос",0,""),IF(R136&lt;0,IF('Настройки'!$B$10="Исключить","",IF('Настройки'!$B$10="Абсолютные значения",ABS(R136),R136)),R136)))</x:f>
      </x:c>
      <x:c r="BV136" s="50" t="str">
        <x:f>IF(14&gt;'Настройки'!$B$3,"",IF(ISBLANK(S136),IF('Настройки'!$B$9="Нулевой спрос",0,""),IF(S136&lt;0,IF('Настройки'!$B$10="Исключить","",IF('Настройки'!$B$10="Абсолютные значения",ABS(S136),S136)),S136)))</x:f>
      </x:c>
      <x:c r="BW136" s="50" t="str">
        <x:f>IF(15&gt;'Настройки'!$B$3,"",IF(ISBLANK(T136),IF('Настройки'!$B$9="Нулевой спрос",0,""),IF(T136&lt;0,IF('Настройки'!$B$10="Исключить","",IF('Настройки'!$B$10="Абсолютные значения",ABS(T136),T136)),T136)))</x:f>
      </x:c>
      <x:c r="BX136" s="50" t="str">
        <x:f>IF(16&gt;'Настройки'!$B$3,"",IF(ISBLANK(U136),IF('Настройки'!$B$9="Нулевой спрос",0,""),IF(U136&lt;0,IF('Настройки'!$B$10="Исключить","",IF('Настройки'!$B$10="Абсолютные значения",ABS(U136),U136)),U136)))</x:f>
      </x:c>
      <x:c r="BY136" s="50" t="str">
        <x:f>IF(17&gt;'Настройки'!$B$3,"",IF(ISBLANK(V136),IF('Настройки'!$B$9="Нулевой спрос",0,""),IF(V136&lt;0,IF('Настройки'!$B$10="Исключить","",IF('Настройки'!$B$10="Абсолютные значения",ABS(V136),V136)),V136)))</x:f>
      </x:c>
      <x:c r="BZ136" s="50" t="str">
        <x:f>IF(18&gt;'Настройки'!$B$3,"",IF(ISBLANK(W136),IF('Настройки'!$B$9="Нулевой спрос",0,""),IF(W136&lt;0,IF('Настройки'!$B$10="Исключить","",IF('Настройки'!$B$10="Абсолютные значения",ABS(W136),W136)),W136)))</x:f>
      </x:c>
      <x:c r="CA136" s="50" t="str">
        <x:f>IF(19&gt;'Настройки'!$B$3,"",IF(ISBLANK(X136),IF('Настройки'!$B$9="Нулевой спрос",0,""),IF(X136&lt;0,IF('Настройки'!$B$10="Исключить","",IF('Настройки'!$B$10="Абсолютные значения",ABS(X136),X136)),X136)))</x:f>
      </x:c>
      <x:c r="CB136" s="50" t="str">
        <x:f>IF(20&gt;'Настройки'!$B$3,"",IF(ISBLANK(Y136),IF('Настройки'!$B$9="Нулевой спрос",0,""),IF(Y136&lt;0,IF('Настройки'!$B$10="Исключить","",IF('Настройки'!$B$10="Абсолютные значения",ABS(Y136),Y136)),Y136)))</x:f>
      </x:c>
      <x:c r="CC136" s="50" t="str">
        <x:f>IF(21&gt;'Настройки'!$B$3,"",IF(ISBLANK(Z136),IF('Настройки'!$B$9="Нулевой спрос",0,""),IF(Z136&lt;0,IF('Настройки'!$B$10="Исключить","",IF('Настройки'!$B$10="Абсолютные значения",ABS(Z136),Z136)),Z136)))</x:f>
      </x:c>
      <x:c r="CD136" s="50" t="str">
        <x:f>IF(22&gt;'Настройки'!$B$3,"",IF(ISBLANK(AA136),IF('Настройки'!$B$9="Нулевой спрос",0,""),IF(AA136&lt;0,IF('Настройки'!$B$10="Исключить","",IF('Настройки'!$B$10="Абсолютные значения",ABS(AA136),AA136)),AA136)))</x:f>
      </x:c>
      <x:c r="CE136" s="50" t="str">
        <x:f>IF(23&gt;'Настройки'!$B$3,"",IF(ISBLANK(AB136),IF('Настройки'!$B$9="Нулевой спрос",0,""),IF(AB136&lt;0,IF('Настройки'!$B$10="Исключить","",IF('Настройки'!$B$10="Абсолютные значения",ABS(AB136),AB136)),AB136)))</x:f>
      </x:c>
      <x:c r="CF136" s="50" t="str">
        <x:f>IF(24&gt;'Настройки'!$B$3,"",IF(ISBLANK(AC136),IF('Настройки'!$B$9="Нулевой спрос",0,""),IF(AC136&lt;0,IF('Настройки'!$B$10="Исключить","",IF('Настройки'!$B$10="Абсолютные значения",ABS(AC136),AC136)),AC136)))</x:f>
      </x:c>
      <x:c r="CG136" s="50" t="str">
        <x:f>IF(25&gt;'Настройки'!$B$3,"",IF(ISBLANK(AD136),IF('Настройки'!$B$9="Нулевой спрос",0,""),IF(AD136&lt;0,IF('Настройки'!$B$10="Исключить","",IF('Настройки'!$B$10="Абсолютные значения",ABS(AD136),AD136)),AD136)))</x:f>
      </x:c>
      <x:c r="CH136" s="50" t="str">
        <x:f>IF(26&gt;'Настройки'!$B$3,"",IF(ISBLANK(AE136),IF('Настройки'!$B$9="Нулевой спрос",0,""),IF(AE136&lt;0,IF('Настройки'!$B$10="Исключить","",IF('Настройки'!$B$10="Абсолютные значения",ABS(AE136),AE136)),AE136)))</x:f>
      </x:c>
      <x:c r="CI136" s="50" t="str">
        <x:f>IF(27&gt;'Настройки'!$B$3,"",IF(ISBLANK(AF136),IF('Настройки'!$B$9="Нулевой спрос",0,""),IF(AF136&lt;0,IF('Настройки'!$B$10="Исключить","",IF('Настройки'!$B$10="Абсолютные значения",ABS(AF136),AF136)),AF136)))</x:f>
      </x:c>
      <x:c r="CJ136" s="50" t="str">
        <x:f>IF(28&gt;'Настройки'!$B$3,"",IF(ISBLANK(AG136),IF('Настройки'!$B$9="Нулевой спрос",0,""),IF(AG136&lt;0,IF('Настройки'!$B$10="Исключить","",IF('Настройки'!$B$10="Абсолютные значения",ABS(AG136),AG136)),AG136)))</x:f>
      </x:c>
      <x:c r="CK136" s="50" t="str">
        <x:f>IF(29&gt;'Настройки'!$B$3,"",IF(ISBLANK(AH136),IF('Настройки'!$B$9="Нулевой спрос",0,""),IF(AH136&lt;0,IF('Настройки'!$B$10="Исключить","",IF('Настройки'!$B$10="Абсолютные значения",ABS(AH136),AH136)),AH136)))</x:f>
      </x:c>
      <x:c r="CL136" s="50" t="str">
        <x:f>IF(30&gt;'Настройки'!$B$3,"",IF(ISBLANK(AI136),IF('Настройки'!$B$9="Нулевой спрос",0,""),IF(AI136&lt;0,IF('Настройки'!$B$10="Исключить","",IF('Настройки'!$B$10="Абсолютные значения",ABS(AI136),AI136)),AI136)))</x:f>
      </x:c>
      <x:c r="CM136" s="50" t="str">
        <x:f>IF(31&gt;'Настройки'!$B$3,"",IF(ISBLANK(AJ136),IF('Настройки'!$B$9="Нулевой спрос",0,""),IF(AJ136&lt;0,IF('Настройки'!$B$10="Исключить","",IF('Настройки'!$B$10="Абсолютные значения",ABS(AJ136),AJ136)),AJ136)))</x:f>
      </x:c>
      <x:c r="CN136" s="50" t="str">
        <x:f>IF(32&gt;'Настройки'!$B$3,"",IF(ISBLANK(AK136),IF('Настройки'!$B$9="Нулевой спрос",0,""),IF(AK136&lt;0,IF('Настройки'!$B$10="Исключить","",IF('Настройки'!$B$10="Абсолютные значения",ABS(AK136),AK136)),AK136)))</x:f>
      </x:c>
      <x:c r="CO136" s="50" t="str">
        <x:f>IF(33&gt;'Настройки'!$B$3,"",IF(ISBLANK(AL136),IF('Настройки'!$B$9="Нулевой спрос",0,""),IF(AL136&lt;0,IF('Настройки'!$B$10="Исключить","",IF('Настройки'!$B$10="Абсолютные значения",ABS(AL136),AL136)),AL136)))</x:f>
      </x:c>
      <x:c r="CP136" s="50" t="str">
        <x:f>IF(34&gt;'Настройки'!$B$3,"",IF(ISBLANK(AM136),IF('Настройки'!$B$9="Нулевой спрос",0,""),IF(AM136&lt;0,IF('Настройки'!$B$10="Исключить","",IF('Настройки'!$B$10="Абсолютные значения",ABS(AM136),AM136)),AM136)))</x:f>
      </x:c>
      <x:c r="CQ136" s="50" t="str">
        <x:f>IF(35&gt;'Настройки'!$B$3,"",IF(ISBLANK(AN136),IF('Настройки'!$B$9="Нулевой спрос",0,""),IF(AN136&lt;0,IF('Настройки'!$B$10="Исключить","",IF('Настройки'!$B$10="Абсолютные значения",ABS(AN136),AN136)),AN136)))</x:f>
      </x:c>
      <x:c r="CR136" s="50" t="str">
        <x:f>IF(36&gt;'Настройки'!$B$3,"",IF(ISBLANK(AO136),IF('Настройки'!$B$9="Нулевой спрос",0,""),IF(AO136&lt;0,IF('Настройки'!$B$10="Исключить","",IF('Настройки'!$B$10="Абсолютные значения",ABS(AO136),AO136)),AO136)))</x:f>
      </x:c>
      <x:c r="CS136" s="50" t="str">
        <x:f>IF(OR(1&gt;'Настройки'!$B$3,ISBLANK(BI136),BI136=0),"",BI136)</x:f>
      </x:c>
      <x:c r="CT136" s="50" t="str">
        <x:f>IF(OR(2&gt;'Настройки'!$B$3,ISBLANK(BJ136),BJ136=0),"",BJ136)</x:f>
      </x:c>
      <x:c r="CU136" s="50" t="str">
        <x:f>IF(OR(3&gt;'Настройки'!$B$3,ISBLANK(BK136),BK136=0),"",BK136)</x:f>
      </x:c>
      <x:c r="CV136" s="50" t="str">
        <x:f>IF(OR(4&gt;'Настройки'!$B$3,ISBLANK(BL136),BL136=0),"",BL136)</x:f>
      </x:c>
      <x:c r="CW136" s="50" t="str">
        <x:f>IF(OR(5&gt;'Настройки'!$B$3,ISBLANK(BM136),BM136=0),"",BM136)</x:f>
      </x:c>
      <x:c r="CX136" s="50" t="str">
        <x:f>IF(OR(6&gt;'Настройки'!$B$3,ISBLANK(BN136),BN136=0),"",BN136)</x:f>
      </x:c>
      <x:c r="CY136" s="50" t="str">
        <x:f>IF(OR(7&gt;'Настройки'!$B$3,ISBLANK(BO136),BO136=0),"",BO136)</x:f>
      </x:c>
      <x:c r="CZ136" s="50" t="str">
        <x:f>IF(OR(8&gt;'Настройки'!$B$3,ISBLANK(BP136),BP136=0),"",BP136)</x:f>
      </x:c>
      <x:c r="DA136" s="50" t="str">
        <x:f>IF(OR(9&gt;'Настройки'!$B$3,ISBLANK(BQ136),BQ136=0),"",BQ136)</x:f>
      </x:c>
      <x:c r="DB136" s="50" t="str">
        <x:f>IF(OR(10&gt;'Настройки'!$B$3,ISBLANK(BR136),BR136=0),"",BR136)</x:f>
      </x:c>
      <x:c r="DC136" s="50" t="str">
        <x:f>IF(OR(11&gt;'Настройки'!$B$3,ISBLANK(BS136),BS136=0),"",BS136)</x:f>
      </x:c>
      <x:c r="DD136" s="50" t="str">
        <x:f>IF(OR(12&gt;'Настройки'!$B$3,ISBLANK(BT136),BT136=0),"",BT136)</x:f>
      </x:c>
      <x:c r="DE136" s="50" t="str">
        <x:f>IF(OR(13&gt;'Настройки'!$B$3,ISBLANK(BU136),BU136=0),"",BU136)</x:f>
      </x:c>
      <x:c r="DF136" s="50" t="str">
        <x:f>IF(OR(14&gt;'Настройки'!$B$3,ISBLANK(BV136),BV136=0),"",BV136)</x:f>
      </x:c>
      <x:c r="DG136" s="50" t="str">
        <x:f>IF(OR(15&gt;'Настройки'!$B$3,ISBLANK(BW136),BW136=0),"",BW136)</x:f>
      </x:c>
      <x:c r="DH136" s="50" t="str">
        <x:f>IF(OR(16&gt;'Настройки'!$B$3,ISBLANK(BX136),BX136=0),"",BX136)</x:f>
      </x:c>
      <x:c r="DI136" s="50" t="str">
        <x:f>IF(OR(17&gt;'Настройки'!$B$3,ISBLANK(BY136),BY136=0),"",BY136)</x:f>
      </x:c>
      <x:c r="DJ136" s="50" t="str">
        <x:f>IF(OR(18&gt;'Настройки'!$B$3,ISBLANK(BZ136),BZ136=0),"",BZ136)</x:f>
      </x:c>
      <x:c r="DK136" s="50" t="str">
        <x:f>IF(OR(19&gt;'Настройки'!$B$3,ISBLANK(CA136),CA136=0),"",CA136)</x:f>
      </x:c>
      <x:c r="DL136" s="50" t="str">
        <x:f>IF(OR(20&gt;'Настройки'!$B$3,ISBLANK(CB136),CB136=0),"",CB136)</x:f>
      </x:c>
      <x:c r="DM136" s="50" t="str">
        <x:f>IF(OR(21&gt;'Настройки'!$B$3,ISBLANK(CC136),CC136=0),"",CC136)</x:f>
      </x:c>
      <x:c r="DN136" s="50" t="str">
        <x:f>IF(OR(22&gt;'Настройки'!$B$3,ISBLANK(CD136),CD136=0),"",CD136)</x:f>
      </x:c>
      <x:c r="DO136" s="50" t="str">
        <x:f>IF(OR(23&gt;'Настройки'!$B$3,ISBLANK(CE136),CE136=0),"",CE136)</x:f>
      </x:c>
      <x:c r="DP136" s="50" t="str">
        <x:f>IF(OR(24&gt;'Настройки'!$B$3,ISBLANK(CF136),CF136=0),"",CF136)</x:f>
      </x:c>
      <x:c r="DQ136" s="50" t="str">
        <x:f>IF(OR(25&gt;'Настройки'!$B$3,ISBLANK(CG136),CG136=0),"",CG136)</x:f>
      </x:c>
      <x:c r="DR136" s="50" t="str">
        <x:f>IF(OR(26&gt;'Настройки'!$B$3,ISBLANK(CH136),CH136=0),"",CH136)</x:f>
      </x:c>
      <x:c r="DS136" s="50" t="str">
        <x:f>IF(OR(27&gt;'Настройки'!$B$3,ISBLANK(CI136),CI136=0),"",CI136)</x:f>
      </x:c>
      <x:c r="DT136" s="50" t="str">
        <x:f>IF(OR(28&gt;'Настройки'!$B$3,ISBLANK(CJ136),CJ136=0),"",CJ136)</x:f>
      </x:c>
      <x:c r="DU136" s="50" t="str">
        <x:f>IF(OR(29&gt;'Настройки'!$B$3,ISBLANK(CK136),CK136=0),"",CK136)</x:f>
      </x:c>
      <x:c r="DV136" s="50" t="str">
        <x:f>IF(OR(30&gt;'Настройки'!$B$3,ISBLANK(CL136),CL136=0),"",CL136)</x:f>
      </x:c>
      <x:c r="DW136" s="50" t="str">
        <x:f>IF(OR(31&gt;'Настройки'!$B$3,ISBLANK(CM136),CM136=0),"",CM136)</x:f>
      </x:c>
      <x:c r="DX136" s="50" t="str">
        <x:f>IF(OR(32&gt;'Настройки'!$B$3,ISBLANK(CN136),CN136=0),"",CN136)</x:f>
      </x:c>
      <x:c r="DY136" s="50" t="str">
        <x:f>IF(OR(33&gt;'Настройки'!$B$3,ISBLANK(CO136),CO136=0),"",CO136)</x:f>
      </x:c>
      <x:c r="DZ136" s="50" t="str">
        <x:f>IF(OR(34&gt;'Настройки'!$B$3,ISBLANK(CP136),CP136=0),"",CP136)</x:f>
      </x:c>
      <x:c r="EA136" s="50" t="str">
        <x:f>IF(OR(35&gt;'Настройки'!$B$3,ISBLANK(CQ136),CQ136=0),"",CQ136)</x:f>
      </x:c>
      <x:c r="EB136" s="50" t="str">
        <x:f>IF(OR(36&gt;'Настройки'!$B$3,ISBLANK(CR136),CR136=0),"",CR136)</x:f>
      </x:c>
      <x:c r="EC136" s="50" t="str">
        <x:f>IF(A136="","",IF(OR(BB136="AZ",BB136="BZ"),10000+ROW(),IF(AZ136&gt;'Настройки'!$B$11,20000+ROW(),IF(BF136&lt;&gt;"Обычный",30000+ROW(),IF(AX136&lt;=0,40000+ROW(),"")))))</x:f>
      </x:c>
      <x:c r="ED136" s="50" t="str">
        <x:f>IF(EC136="","",COUNTIFS($EC$2:$EC$1001,"&gt;0",$EC$2:$EC$1001,"&lt;"&amp;EC136)+1)</x:f>
      </x:c>
    </x:row>
    <x:row r="137">
      <x:c r="A137" s="115"/>
      <x:c r="B137" s="115"/>
      <x:c r="C137" s="115"/>
      <x:c r="D137" s="118"/>
      <x:c r="E137" s="118"/>
      <x:c r="F137" s="118"/>
      <x:c r="G137" s="118"/>
      <x:c r="H137" s="118"/>
      <x:c r="I137" s="118"/>
      <x:c r="J137" s="118"/>
      <x:c r="K137" s="118"/>
      <x:c r="L137" s="118"/>
      <x:c r="M137" s="118"/>
      <x:c r="N137" s="118"/>
      <x:c r="O137" s="118"/>
      <x:c r="P137" s="118"/>
      <x:c r="Q137" s="118"/>
      <x:c r="R137" s="118"/>
      <x:c r="S137" s="118"/>
      <x:c r="T137" s="118"/>
      <x:c r="U137" s="118"/>
      <x:c r="V137" s="118"/>
      <x:c r="W137" s="118"/>
      <x:c r="X137" s="118"/>
      <x:c r="Y137" s="118"/>
      <x:c r="Z137" s="118"/>
      <x:c r="AA137" s="118"/>
      <x:c r="AB137" s="118"/>
      <x:c r="AC137" s="118"/>
      <x:c r="AD137" s="118"/>
      <x:c r="AE137" s="118"/>
      <x:c r="AF137" s="118"/>
      <x:c r="AG137" s="118"/>
      <x:c r="AH137" s="118"/>
      <x:c r="AI137" s="118"/>
      <x:c r="AJ137" s="118"/>
      <x:c r="AK137" s="118"/>
      <x:c r="AL137" s="118"/>
      <x:c r="AM137" s="118"/>
      <x:c r="AN137" s="118"/>
      <x:c r="AO137" s="118"/>
      <x:c r="AP137" s="115"/>
      <x:c r="AQ137" s="49" t="str">
        <x:f>IF(A137="","",COUNT(BI137:INDEX(BI137:CR137,1,'Настройки'!$B$3)))</x:f>
      </x:c>
      <x:c r="AR137" s="49" t="str">
        <x:f>IF(A137="","",SUM(BI137:INDEX(BI137:CR137,1,'Настройки'!$B$3)))</x:f>
      </x:c>
      <x:c r="AS137" s="58" t="str">
        <x:f>IF(A137="","",IF('Настройки'!$B$4="Стоимость потребления",AR137*D137,IF('Настройки'!$B$4="Количество",AR137,E137)))</x:f>
      </x:c>
      <x:c r="AT137" s="61" t="str">
        <x:f>IF(OR(A137="",AS137&lt;0,SUM($AS$2:$AS$1001)&lt;=0),"",AS137/SUM($AS$2:$AS$1001))</x:f>
      </x:c>
      <x:c r="AU137" s="61" t="str">
        <x:f>IF(OR(A137="",AS137&lt;0,SUM($AS$2:$AS$1001)&lt;=0),"",SUMIFS($AS$2:$AS$1001,$AS$2:$AS$1001,"&gt;"&amp;AS137)/SUM($AS$2:$AS$1001))</x:f>
      </x:c>
      <x:c r="AV137" s="61" t="str">
        <x:f>IF(OR(A137="",AS137&lt;0,SUM($AS$2:$AS$1001)&lt;=0),"",SUMIFS($AS$2:$AS$1001,$AS$2:$AS$1001,"&gt;="&amp;AS137)/SUM($AS$2:$AS$1001))</x:f>
      </x:c>
      <x:c r="AW137" s="49" t="str">
        <x:f>IF(A137="","",IF(SUM($AS$2:$AS$1001)&lt;=0,"Не определён",IF(AS137&lt;0,"Исключение",IF(AU137&lt;'Настройки'!$B$5,"A",IF(AU137&lt;'Настройки'!$B$6,"B","C")))))</x:f>
      </x:c>
      <x:c r="AX137" s="58" t="str">
        <x:f>IF(A137="","",IF(AQ137=0,"",AVERAGE(BI137:INDEX(BI137:CR137,1,'Настройки'!$B$3))))</x:f>
      </x:c>
      <x:c r="AY137" s="58" t="str">
        <x:f>IF(OR(A137="",AQ137=0),"",STDEVP(BI137:INDEX(BI137:CR137,1,'Настройки'!$B$3)))</x:f>
      </x:c>
      <x:c r="AZ137" s="61" t="str">
        <x:f>IF(OR(A137="",AQ137&lt;'Настройки'!$B$12,AX137&lt;=0,AND('Настройки'!$B$10="Блокировать",COUNTIF(F137:INDEX(F137:AO137,1,'Настройки'!$B$3),"&lt;0")&gt;0)),"",AY137/ABS(AX137))</x:f>
      </x:c>
      <x:c r="BA137" s="49" t="str">
        <x:f>IF(A137="","",IF(AND('Настройки'!$B$10="Блокировать",COUNTIF(F137:INDEX(F137:AO137,1,'Настройки'!$B$3),"&lt;0")&gt;0),"Не определён",IF(AQ137&lt;'Настройки'!$B$12,"Не определён",IF(AX137=0,"Нет спроса",IF(AX137&lt;0,"Не определён",IF(AZ137&lt;='Настройки'!$B$7,"X",IF(AZ137&lt;='Настройки'!$B$8,"Y","Z")))))))</x:f>
      </x:c>
      <x:c r="BB137" s="49" t="str">
        <x:f>IF(OR(A137="",LEN(AW137)&lt;&gt;1,LEN(BA137)&lt;&gt;1),"",AW137&amp;BA137)</x:f>
      </x:c>
      <x:c r="BC137" s="61" t="str">
        <x:f>IF(OR(A137="",AQ137=0),"",(COUNT(BI137:INDEX(BI137:CR137,1,'Настройки'!$B$3))-COUNT(CS137:INDEX(CS137:EB137,1,'Настройки'!$B$3)))/AQ137)</x:f>
      </x:c>
      <x:c r="BD137" s="64" t="str">
        <x:f>IF(OR(A137="",COUNT(CS137:INDEX(CS137:EB137,1,'Настройки'!$B$3))=0),"",AQ137/COUNT(CS137:INDEX(CS137:EB137,1,'Настройки'!$B$3)))</x:f>
      </x:c>
      <x:c r="BE137" s="64" t="str">
        <x:f>IF(OR(A137="",COUNT(CS137:INDEX(CS137:EB137,1,'Настройки'!$B$3))=0),"",IF(AVERAGE(CS137:INDEX(CS137:EB137,1,'Настройки'!$B$3))=0,"",(STDEVP(CS137:INDEX(CS137:EB137,1,'Настройки'!$B$3))/ABS(AVERAGE(CS137:INDEX(CS137:EB137,1,'Настройки'!$B$3))))^2))</x:f>
      </x:c>
      <x:c r="BF137" s="49" t="str">
        <x:f>IF(A137="","",IF(AQ137&lt;3,"Недостаточно",IF(AQ137&lt;6,"Предварительный","Обычный")))</x:f>
      </x:c>
      <x:c r="BG137" s="49" t="str">
        <x:f>IF(A137="","",IF(COUNTIF(F137:INDEX(F137:AO137,1,'Настройки'!$B$3),"&lt;0")&gt;0,IF('Настройки'!$B$10="Блокировать","Отрицательный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"),"")&amp;IF(AQ137&lt;3,"Недостаточно истории. ",IF(AQ137&lt;6,"Предварительная классификация. ",""))&amp;IF(AX137=0,"Нет спроса за горизонт. ","")&amp;IF(AZ137&gt;'Настройки'!$B$11,"Экстремальная вариативность. ",""))</x:f>
      </x:c>
      <x:c r="BH137" s="49" t="str">
        <x:f>IF(A137="","",IFERROR(VLOOKUP(BB137,'Настройки'!$D$3:$E$11,2,FALSE),"Сначала проверьте исходные данные и историю спроса.")&amp;" Уточните срок поставки, MOQ и критичность.")</x:f>
      </x:c>
      <x:c r="BI137" s="50" t="str">
        <x:f>IF(1&gt;'Настройки'!$B$3,"",IF(ISBLANK(F137),IF('Настройки'!$B$9="Нулевой спрос",0,""),IF(F137&lt;0,IF('Настройки'!$B$10="Исключить","",IF('Настройки'!$B$10="Абсолютные значения",ABS(F137),F137)),F137)))</x:f>
      </x:c>
      <x:c r="BJ137" s="50" t="str">
        <x:f>IF(2&gt;'Настройки'!$B$3,"",IF(ISBLANK(G137),IF('Настройки'!$B$9="Нулевой спрос",0,""),IF(G137&lt;0,IF('Настройки'!$B$10="Исключить","",IF('Настройки'!$B$10="Абсолютные значения",ABS(G137),G137)),G137)))</x:f>
      </x:c>
      <x:c r="BK137" s="50" t="str">
        <x:f>IF(3&gt;'Настройки'!$B$3,"",IF(ISBLANK(H137),IF('Настройки'!$B$9="Нулевой спрос",0,""),IF(H137&lt;0,IF('Настройки'!$B$10="Исключить","",IF('Настройки'!$B$10="Абсолютные значения",ABS(H137),H137)),H137)))</x:f>
      </x:c>
      <x:c r="BL137" s="50" t="str">
        <x:f>IF(4&gt;'Настройки'!$B$3,"",IF(ISBLANK(I137),IF('Настройки'!$B$9="Нулевой спрос",0,""),IF(I137&lt;0,IF('Настройки'!$B$10="Исключить","",IF('Настройки'!$B$10="Абсолютные значения",ABS(I137),I137)),I137)))</x:f>
      </x:c>
      <x:c r="BM137" s="50" t="str">
        <x:f>IF(5&gt;'Настройки'!$B$3,"",IF(ISBLANK(J137),IF('Настройки'!$B$9="Нулевой спрос",0,""),IF(J137&lt;0,IF('Настройки'!$B$10="Исключить","",IF('Настройки'!$B$10="Абсолютные значения",ABS(J137),J137)),J137)))</x:f>
      </x:c>
      <x:c r="BN137" s="50" t="str">
        <x:f>IF(6&gt;'Настройки'!$B$3,"",IF(ISBLANK(K137),IF('Настройки'!$B$9="Нулевой спрос",0,""),IF(K137&lt;0,IF('Настройки'!$B$10="Исключить","",IF('Настройки'!$B$10="Абсолютные значения",ABS(K137),K137)),K137)))</x:f>
      </x:c>
      <x:c r="BO137" s="50" t="str">
        <x:f>IF(7&gt;'Настройки'!$B$3,"",IF(ISBLANK(L137),IF('Настройки'!$B$9="Нулевой спрос",0,""),IF(L137&lt;0,IF('Настройки'!$B$10="Исключить","",IF('Настройки'!$B$10="Абсолютные значения",ABS(L137),L137)),L137)))</x:f>
      </x:c>
      <x:c r="BP137" s="50" t="str">
        <x:f>IF(8&gt;'Настройки'!$B$3,"",IF(ISBLANK(M137),IF('Настройки'!$B$9="Нулевой спрос",0,""),IF(M137&lt;0,IF('Настройки'!$B$10="Исключить","",IF('Настройки'!$B$10="Абсолютные значения",ABS(M137),M137)),M137)))</x:f>
      </x:c>
      <x:c r="BQ137" s="50" t="str">
        <x:f>IF(9&gt;'Настройки'!$B$3,"",IF(ISBLANK(N137),IF('Настройки'!$B$9="Нулевой спрос",0,""),IF(N137&lt;0,IF('Настройки'!$B$10="Исключить","",IF('Настройки'!$B$10="Абсолютные значения",ABS(N137),N137)),N137)))</x:f>
      </x:c>
      <x:c r="BR137" s="50" t="str">
        <x:f>IF(10&gt;'Настройки'!$B$3,"",IF(ISBLANK(O137),IF('Настройки'!$B$9="Нулевой спрос",0,""),IF(O137&lt;0,IF('Настройки'!$B$10="Исключить","",IF('Настройки'!$B$10="Абсолютные значения",ABS(O137),O137)),O137)))</x:f>
      </x:c>
      <x:c r="BS137" s="50" t="str">
        <x:f>IF(11&gt;'Настройки'!$B$3,"",IF(ISBLANK(P137),IF('Настройки'!$B$9="Нулевой спрос",0,""),IF(P137&lt;0,IF('Настройки'!$B$10="Исключить","",IF('Настройки'!$B$10="Абсолютные значения",ABS(P137),P137)),P137)))</x:f>
      </x:c>
      <x:c r="BT137" s="50" t="str">
        <x:f>IF(12&gt;'Настройки'!$B$3,"",IF(ISBLANK(Q137),IF('Настройки'!$B$9="Нулевой спрос",0,""),IF(Q137&lt;0,IF('Настройки'!$B$10="Исключить","",IF('Настройки'!$B$10="Абсолютные значения",ABS(Q137),Q137)),Q137)))</x:f>
      </x:c>
      <x:c r="BU137" s="50" t="str">
        <x:f>IF(13&gt;'Настройки'!$B$3,"",IF(ISBLANK(R137),IF('Настройки'!$B$9="Нулевой спрос",0,""),IF(R137&lt;0,IF('Настройки'!$B$10="Исключить","",IF('Настройки'!$B$10="Абсолютные значения",ABS(R137),R137)),R137)))</x:f>
      </x:c>
      <x:c r="BV137" s="50" t="str">
        <x:f>IF(14&gt;'Настройки'!$B$3,"",IF(ISBLANK(S137),IF('Настройки'!$B$9="Нулевой спрос",0,""),IF(S137&lt;0,IF('Настройки'!$B$10="Исключить","",IF('Настройки'!$B$10="Абсолютные значения",ABS(S137),S137)),S137)))</x:f>
      </x:c>
      <x:c r="BW137" s="50" t="str">
        <x:f>IF(15&gt;'Настройки'!$B$3,"",IF(ISBLANK(T137),IF('Настройки'!$B$9="Нулевой спрос",0,""),IF(T137&lt;0,IF('Настройки'!$B$10="Исключить","",IF('Настройки'!$B$10="Абсолютные значения",ABS(T137),T137)),T137)))</x:f>
      </x:c>
      <x:c r="BX137" s="50" t="str">
        <x:f>IF(16&gt;'Настройки'!$B$3,"",IF(ISBLANK(U137),IF('Настройки'!$B$9="Нулевой спрос",0,""),IF(U137&lt;0,IF('Настройки'!$B$10="Исключить","",IF('Настройки'!$B$10="Абсолютные значения",ABS(U137),U137)),U137)))</x:f>
      </x:c>
      <x:c r="BY137" s="50" t="str">
        <x:f>IF(17&gt;'Настройки'!$B$3,"",IF(ISBLANK(V137),IF('Настройки'!$B$9="Нулевой спрос",0,""),IF(V137&lt;0,IF('Настройки'!$B$10="Исключить","",IF('Настройки'!$B$10="Абсолютные значения",ABS(V137),V137)),V137)))</x:f>
      </x:c>
      <x:c r="BZ137" s="50" t="str">
        <x:f>IF(18&gt;'Настройки'!$B$3,"",IF(ISBLANK(W137),IF('Настройки'!$B$9="Нулевой спрос",0,""),IF(W137&lt;0,IF('Настройки'!$B$10="Исключить","",IF('Настройки'!$B$10="Абсолютные значения",ABS(W137),W137)),W137)))</x:f>
      </x:c>
      <x:c r="CA137" s="50" t="str">
        <x:f>IF(19&gt;'Настройки'!$B$3,"",IF(ISBLANK(X137),IF('Настройки'!$B$9="Нулевой спрос",0,""),IF(X137&lt;0,IF('Настройки'!$B$10="Исключить","",IF('Настройки'!$B$10="Абсолютные значения",ABS(X137),X137)),X137)))</x:f>
      </x:c>
      <x:c r="CB137" s="50" t="str">
        <x:f>IF(20&gt;'Настройки'!$B$3,"",IF(ISBLANK(Y137),IF('Настройки'!$B$9="Нулевой спрос",0,""),IF(Y137&lt;0,IF('Настройки'!$B$10="Исключить","",IF('Настройки'!$B$10="Абсолютные значения",ABS(Y137),Y137)),Y137)))</x:f>
      </x:c>
      <x:c r="CC137" s="50" t="str">
        <x:f>IF(21&gt;'Настройки'!$B$3,"",IF(ISBLANK(Z137),IF('Настройки'!$B$9="Нулевой спрос",0,""),IF(Z137&lt;0,IF('Настройки'!$B$10="Исключить","",IF('Настройки'!$B$10="Абсолютные значения",ABS(Z137),Z137)),Z137)))</x:f>
      </x:c>
      <x:c r="CD137" s="50" t="str">
        <x:f>IF(22&gt;'Настройки'!$B$3,"",IF(ISBLANK(AA137),IF('Настройки'!$B$9="Нулевой спрос",0,""),IF(AA137&lt;0,IF('Настройки'!$B$10="Исключить","",IF('Настройки'!$B$10="Абсолютные значения",ABS(AA137),AA137)),AA137)))</x:f>
      </x:c>
      <x:c r="CE137" s="50" t="str">
        <x:f>IF(23&gt;'Настройки'!$B$3,"",IF(ISBLANK(AB137),IF('Настройки'!$B$9="Нулевой спрос",0,""),IF(AB137&lt;0,IF('Настройки'!$B$10="Исключить","",IF('Настройки'!$B$10="Абсолютные значения",ABS(AB137),AB137)),AB137)))</x:f>
      </x:c>
      <x:c r="CF137" s="50" t="str">
        <x:f>IF(24&gt;'Настройки'!$B$3,"",IF(ISBLANK(AC137),IF('Настройки'!$B$9="Нулевой спрос",0,""),IF(AC137&lt;0,IF('Настройки'!$B$10="Исключить","",IF('Настройки'!$B$10="Абсолютные значения",ABS(AC137),AC137)),AC137)))</x:f>
      </x:c>
      <x:c r="CG137" s="50" t="str">
        <x:f>IF(25&gt;'Настройки'!$B$3,"",IF(ISBLANK(AD137),IF('Настройки'!$B$9="Нулевой спрос",0,""),IF(AD137&lt;0,IF('Настройки'!$B$10="Исключить","",IF('Настройки'!$B$10="Абсолютные значения",ABS(AD137),AD137)),AD137)))</x:f>
      </x:c>
      <x:c r="CH137" s="50" t="str">
        <x:f>IF(26&gt;'Настройки'!$B$3,"",IF(ISBLANK(AE137),IF('Настройки'!$B$9="Нулевой спрос",0,""),IF(AE137&lt;0,IF('Настройки'!$B$10="Исключить","",IF('Настройки'!$B$10="Абсолютные значения",ABS(AE137),AE137)),AE137)))</x:f>
      </x:c>
      <x:c r="CI137" s="50" t="str">
        <x:f>IF(27&gt;'Настройки'!$B$3,"",IF(ISBLANK(AF137),IF('Настройки'!$B$9="Нулевой спрос",0,""),IF(AF137&lt;0,IF('Настройки'!$B$10="Исключить","",IF('Настройки'!$B$10="Абсолютные значения",ABS(AF137),AF137)),AF137)))</x:f>
      </x:c>
      <x:c r="CJ137" s="50" t="str">
        <x:f>IF(28&gt;'Настройки'!$B$3,"",IF(ISBLANK(AG137),IF('Настройки'!$B$9="Нулевой спрос",0,""),IF(AG137&lt;0,IF('Настройки'!$B$10="Исключить","",IF('Настройки'!$B$10="Абсолютные значения",ABS(AG137),AG137)),AG137)))</x:f>
      </x:c>
      <x:c r="CK137" s="50" t="str">
        <x:f>IF(29&gt;'Настройки'!$B$3,"",IF(ISBLANK(AH137),IF('Настройки'!$B$9="Нулевой спрос",0,""),IF(AH137&lt;0,IF('Настройки'!$B$10="Исключить","",IF('Настройки'!$B$10="Абсолютные значения",ABS(AH137),AH137)),AH137)))</x:f>
      </x:c>
      <x:c r="CL137" s="50" t="str">
        <x:f>IF(30&gt;'Настройки'!$B$3,"",IF(ISBLANK(AI137),IF('Настройки'!$B$9="Нулевой спрос",0,""),IF(AI137&lt;0,IF('Настройки'!$B$10="Исключить","",IF('Настройки'!$B$10="Абсолютные значения",ABS(AI137),AI137)),AI137)))</x:f>
      </x:c>
      <x:c r="CM137" s="50" t="str">
        <x:f>IF(31&gt;'Настройки'!$B$3,"",IF(ISBLANK(AJ137),IF('Настройки'!$B$9="Нулевой спрос",0,""),IF(AJ137&lt;0,IF('Настройки'!$B$10="Исключить","",IF('Настройки'!$B$10="Абсолютные значения",ABS(AJ137),AJ137)),AJ137)))</x:f>
      </x:c>
      <x:c r="CN137" s="50" t="str">
        <x:f>IF(32&gt;'Настройки'!$B$3,"",IF(ISBLANK(AK137),IF('Настройки'!$B$9="Нулевой спрос",0,""),IF(AK137&lt;0,IF('Настройки'!$B$10="Исключить","",IF('Настройки'!$B$10="Абсолютные значения",ABS(AK137),AK137)),AK137)))</x:f>
      </x:c>
      <x:c r="CO137" s="50" t="str">
        <x:f>IF(33&gt;'Настройки'!$B$3,"",IF(ISBLANK(AL137),IF('Настройки'!$B$9="Нулевой спрос",0,""),IF(AL137&lt;0,IF('Настройки'!$B$10="Исключить","",IF('Настройки'!$B$10="Абсолютные значения",ABS(AL137),AL137)),AL137)))</x:f>
      </x:c>
      <x:c r="CP137" s="50" t="str">
        <x:f>IF(34&gt;'Настройки'!$B$3,"",IF(ISBLANK(AM137),IF('Настройки'!$B$9="Нулевой спрос",0,""),IF(AM137&lt;0,IF('Настройки'!$B$10="Исключить","",IF('Настройки'!$B$10="Абсолютные значения",ABS(AM137),AM137)),AM137)))</x:f>
      </x:c>
      <x:c r="CQ137" s="50" t="str">
        <x:f>IF(35&gt;'Настройки'!$B$3,"",IF(ISBLANK(AN137),IF('Настройки'!$B$9="Нулевой спрос",0,""),IF(AN137&lt;0,IF('Настройки'!$B$10="Исключить","",IF('Настройки'!$B$10="Абсолютные значения",ABS(AN137),AN137)),AN137)))</x:f>
      </x:c>
      <x:c r="CR137" s="50" t="str">
        <x:f>IF(36&gt;'Настройки'!$B$3,"",IF(ISBLANK(AO137),IF('Настройки'!$B$9="Нулевой спрос",0,""),IF(AO137&lt;0,IF('Настройки'!$B$10="Исключить","",IF('Настройки'!$B$10="Абсолютные значения",ABS(AO137),AO137)),AO137)))</x:f>
      </x:c>
      <x:c r="CS137" s="50" t="str">
        <x:f>IF(OR(1&gt;'Настройки'!$B$3,ISBLANK(BI137),BI137=0),"",BI137)</x:f>
      </x:c>
      <x:c r="CT137" s="50" t="str">
        <x:f>IF(OR(2&gt;'Настройки'!$B$3,ISBLANK(BJ137),BJ137=0),"",BJ137)</x:f>
      </x:c>
      <x:c r="CU137" s="50" t="str">
        <x:f>IF(OR(3&gt;'Настройки'!$B$3,ISBLANK(BK137),BK137=0),"",BK137)</x:f>
      </x:c>
      <x:c r="CV137" s="50" t="str">
        <x:f>IF(OR(4&gt;'Настройки'!$B$3,ISBLANK(BL137),BL137=0),"",BL137)</x:f>
      </x:c>
      <x:c r="CW137" s="50" t="str">
        <x:f>IF(OR(5&gt;'Настройки'!$B$3,ISBLANK(BM137),BM137=0),"",BM137)</x:f>
      </x:c>
      <x:c r="CX137" s="50" t="str">
        <x:f>IF(OR(6&gt;'Настройки'!$B$3,ISBLANK(BN137),BN137=0),"",BN137)</x:f>
      </x:c>
      <x:c r="CY137" s="50" t="str">
        <x:f>IF(OR(7&gt;'Настройки'!$B$3,ISBLANK(BO137),BO137=0),"",BO137)</x:f>
      </x:c>
      <x:c r="CZ137" s="50" t="str">
        <x:f>IF(OR(8&gt;'Настройки'!$B$3,ISBLANK(BP137),BP137=0),"",BP137)</x:f>
      </x:c>
      <x:c r="DA137" s="50" t="str">
        <x:f>IF(OR(9&gt;'Настройки'!$B$3,ISBLANK(BQ137),BQ137=0),"",BQ137)</x:f>
      </x:c>
      <x:c r="DB137" s="50" t="str">
        <x:f>IF(OR(10&gt;'Настройки'!$B$3,ISBLANK(BR137),BR137=0),"",BR137)</x:f>
      </x:c>
      <x:c r="DC137" s="50" t="str">
        <x:f>IF(OR(11&gt;'Настройки'!$B$3,ISBLANK(BS137),BS137=0),"",BS137)</x:f>
      </x:c>
      <x:c r="DD137" s="50" t="str">
        <x:f>IF(OR(12&gt;'Настройки'!$B$3,ISBLANK(BT137),BT137=0),"",BT137)</x:f>
      </x:c>
      <x:c r="DE137" s="50" t="str">
        <x:f>IF(OR(13&gt;'Настройки'!$B$3,ISBLANK(BU137),BU137=0),"",BU137)</x:f>
      </x:c>
      <x:c r="DF137" s="50" t="str">
        <x:f>IF(OR(14&gt;'Настройки'!$B$3,ISBLANK(BV137),BV137=0),"",BV137)</x:f>
      </x:c>
      <x:c r="DG137" s="50" t="str">
        <x:f>IF(OR(15&gt;'Настройки'!$B$3,ISBLANK(BW137),BW137=0),"",BW137)</x:f>
      </x:c>
      <x:c r="DH137" s="50" t="str">
        <x:f>IF(OR(16&gt;'Настройки'!$B$3,ISBLANK(BX137),BX137=0),"",BX137)</x:f>
      </x:c>
      <x:c r="DI137" s="50" t="str">
        <x:f>IF(OR(17&gt;'Настройки'!$B$3,ISBLANK(BY137),BY137=0),"",BY137)</x:f>
      </x:c>
      <x:c r="DJ137" s="50" t="str">
        <x:f>IF(OR(18&gt;'Настройки'!$B$3,ISBLANK(BZ137),BZ137=0),"",BZ137)</x:f>
      </x:c>
      <x:c r="DK137" s="50" t="str">
        <x:f>IF(OR(19&gt;'Настройки'!$B$3,ISBLANK(CA137),CA137=0),"",CA137)</x:f>
      </x:c>
      <x:c r="DL137" s="50" t="str">
        <x:f>IF(OR(20&gt;'Настройки'!$B$3,ISBLANK(CB137),CB137=0),"",CB137)</x:f>
      </x:c>
      <x:c r="DM137" s="50" t="str">
        <x:f>IF(OR(21&gt;'Настройки'!$B$3,ISBLANK(CC137),CC137=0),"",CC137)</x:f>
      </x:c>
      <x:c r="DN137" s="50" t="str">
        <x:f>IF(OR(22&gt;'Настройки'!$B$3,ISBLANK(CD137),CD137=0),"",CD137)</x:f>
      </x:c>
      <x:c r="DO137" s="50" t="str">
        <x:f>IF(OR(23&gt;'Настройки'!$B$3,ISBLANK(CE137),CE137=0),"",CE137)</x:f>
      </x:c>
      <x:c r="DP137" s="50" t="str">
        <x:f>IF(OR(24&gt;'Настройки'!$B$3,ISBLANK(CF137),CF137=0),"",CF137)</x:f>
      </x:c>
      <x:c r="DQ137" s="50" t="str">
        <x:f>IF(OR(25&gt;'Настройки'!$B$3,ISBLANK(CG137),CG137=0),"",CG137)</x:f>
      </x:c>
      <x:c r="DR137" s="50" t="str">
        <x:f>IF(OR(26&gt;'Настройки'!$B$3,ISBLANK(CH137),CH137=0),"",CH137)</x:f>
      </x:c>
      <x:c r="DS137" s="50" t="str">
        <x:f>IF(OR(27&gt;'Настройки'!$B$3,ISBLANK(CI137),CI137=0),"",CI137)</x:f>
      </x:c>
      <x:c r="DT137" s="50" t="str">
        <x:f>IF(OR(28&gt;'Настройки'!$B$3,ISBLANK(CJ137),CJ137=0),"",CJ137)</x:f>
      </x:c>
      <x:c r="DU137" s="50" t="str">
        <x:f>IF(OR(29&gt;'Настройки'!$B$3,ISBLANK(CK137),CK137=0),"",CK137)</x:f>
      </x:c>
      <x:c r="DV137" s="50" t="str">
        <x:f>IF(OR(30&gt;'Настройки'!$B$3,ISBLANK(CL137),CL137=0),"",CL137)</x:f>
      </x:c>
      <x:c r="DW137" s="50" t="str">
        <x:f>IF(OR(31&gt;'Настройки'!$B$3,ISBLANK(CM137),CM137=0),"",CM137)</x:f>
      </x:c>
      <x:c r="DX137" s="50" t="str">
        <x:f>IF(OR(32&gt;'Настройки'!$B$3,ISBLANK(CN137),CN137=0),"",CN137)</x:f>
      </x:c>
      <x:c r="DY137" s="50" t="str">
        <x:f>IF(OR(33&gt;'Настройки'!$B$3,ISBLANK(CO137),CO137=0),"",CO137)</x:f>
      </x:c>
      <x:c r="DZ137" s="50" t="str">
        <x:f>IF(OR(34&gt;'Настройки'!$B$3,ISBLANK(CP137),CP137=0),"",CP137)</x:f>
      </x:c>
      <x:c r="EA137" s="50" t="str">
        <x:f>IF(OR(35&gt;'Настройки'!$B$3,ISBLANK(CQ137),CQ137=0),"",CQ137)</x:f>
      </x:c>
      <x:c r="EB137" s="50" t="str">
        <x:f>IF(OR(36&gt;'Настройки'!$B$3,ISBLANK(CR137),CR137=0),"",CR137)</x:f>
      </x:c>
      <x:c r="EC137" s="50" t="str">
        <x:f>IF(A137="","",IF(OR(BB137="AZ",BB137="BZ"),10000+ROW(),IF(AZ137&gt;'Настройки'!$B$11,20000+ROW(),IF(BF137&lt;&gt;"Обычный",30000+ROW(),IF(AX137&lt;=0,40000+ROW(),"")))))</x:f>
      </x:c>
      <x:c r="ED137" s="50" t="str">
        <x:f>IF(EC137="","",COUNTIFS($EC$2:$EC$1001,"&gt;0",$EC$2:$EC$1001,"&lt;"&amp;EC137)+1)</x:f>
      </x:c>
    </x:row>
    <x:row r="138">
      <x:c r="A138" s="115"/>
      <x:c r="B138" s="115"/>
      <x:c r="C138" s="115"/>
      <x:c r="D138" s="118"/>
      <x:c r="E138" s="118"/>
      <x:c r="F138" s="118"/>
      <x:c r="G138" s="118"/>
      <x:c r="H138" s="118"/>
      <x:c r="I138" s="118"/>
      <x:c r="J138" s="118"/>
      <x:c r="K138" s="118"/>
      <x:c r="L138" s="118"/>
      <x:c r="M138" s="118"/>
      <x:c r="N138" s="118"/>
      <x:c r="O138" s="118"/>
      <x:c r="P138" s="118"/>
      <x:c r="Q138" s="118"/>
      <x:c r="R138" s="118"/>
      <x:c r="S138" s="118"/>
      <x:c r="T138" s="118"/>
      <x:c r="U138" s="118"/>
      <x:c r="V138" s="118"/>
      <x:c r="W138" s="118"/>
      <x:c r="X138" s="118"/>
      <x:c r="Y138" s="118"/>
      <x:c r="Z138" s="118"/>
      <x:c r="AA138" s="118"/>
      <x:c r="AB138" s="118"/>
      <x:c r="AC138" s="118"/>
      <x:c r="AD138" s="118"/>
      <x:c r="AE138" s="118"/>
      <x:c r="AF138" s="118"/>
      <x:c r="AG138" s="118"/>
      <x:c r="AH138" s="118"/>
      <x:c r="AI138" s="118"/>
      <x:c r="AJ138" s="118"/>
      <x:c r="AK138" s="118"/>
      <x:c r="AL138" s="118"/>
      <x:c r="AM138" s="118"/>
      <x:c r="AN138" s="118"/>
      <x:c r="AO138" s="118"/>
      <x:c r="AP138" s="115"/>
      <x:c r="AQ138" s="49" t="str">
        <x:f>IF(A138="","",COUNT(BI138:INDEX(BI138:CR138,1,'Настройки'!$B$3)))</x:f>
      </x:c>
      <x:c r="AR138" s="49" t="str">
        <x:f>IF(A138="","",SUM(BI138:INDEX(BI138:CR138,1,'Настройки'!$B$3)))</x:f>
      </x:c>
      <x:c r="AS138" s="58" t="str">
        <x:f>IF(A138="","",IF('Настройки'!$B$4="Стоимость потребления",AR138*D138,IF('Настройки'!$B$4="Количество",AR138,E138)))</x:f>
      </x:c>
      <x:c r="AT138" s="61" t="str">
        <x:f>IF(OR(A138="",AS138&lt;0,SUM($AS$2:$AS$1001)&lt;=0),"",AS138/SUM($AS$2:$AS$1001))</x:f>
      </x:c>
      <x:c r="AU138" s="61" t="str">
        <x:f>IF(OR(A138="",AS138&lt;0,SUM($AS$2:$AS$1001)&lt;=0),"",SUMIFS($AS$2:$AS$1001,$AS$2:$AS$1001,"&gt;"&amp;AS138)/SUM($AS$2:$AS$1001))</x:f>
      </x:c>
      <x:c r="AV138" s="61" t="str">
        <x:f>IF(OR(A138="",AS138&lt;0,SUM($AS$2:$AS$1001)&lt;=0),"",SUMIFS($AS$2:$AS$1001,$AS$2:$AS$1001,"&gt;="&amp;AS138)/SUM($AS$2:$AS$1001))</x:f>
      </x:c>
      <x:c r="AW138" s="49" t="str">
        <x:f>IF(A138="","",IF(SUM($AS$2:$AS$1001)&lt;=0,"Не определён",IF(AS138&lt;0,"Исключение",IF(AU138&lt;'Настройки'!$B$5,"A",IF(AU138&lt;'Настройки'!$B$6,"B","C")))))</x:f>
      </x:c>
      <x:c r="AX138" s="58" t="str">
        <x:f>IF(A138="","",IF(AQ138=0,"",AVERAGE(BI138:INDEX(BI138:CR138,1,'Настройки'!$B$3))))</x:f>
      </x:c>
      <x:c r="AY138" s="58" t="str">
        <x:f>IF(OR(A138="",AQ138=0),"",STDEVP(BI138:INDEX(BI138:CR138,1,'Настройки'!$B$3)))</x:f>
      </x:c>
      <x:c r="AZ138" s="61" t="str">
        <x:f>IF(OR(A138="",AQ138&lt;'Настройки'!$B$12,AX138&lt;=0,AND('Настройки'!$B$10="Блокировать",COUNTIF(F138:INDEX(F138:AO138,1,'Настройки'!$B$3),"&lt;0")&gt;0)),"",AY138/ABS(AX138))</x:f>
      </x:c>
      <x:c r="BA138" s="49" t="str">
        <x:f>IF(A138="","",IF(AND('Настройки'!$B$10="Блокировать",COUNTIF(F138:INDEX(F138:AO138,1,'Настройки'!$B$3),"&lt;0")&gt;0),"Не определён",IF(AQ138&lt;'Настройки'!$B$12,"Не определён",IF(AX138=0,"Нет спроса",IF(AX138&lt;0,"Не определён",IF(AZ138&lt;='Настройки'!$B$7,"X",IF(AZ138&lt;='Настройки'!$B$8,"Y","Z")))))))</x:f>
      </x:c>
      <x:c r="BB138" s="49" t="str">
        <x:f>IF(OR(A138="",LEN(AW138)&lt;&gt;1,LEN(BA138)&lt;&gt;1),"",AW138&amp;BA138)</x:f>
      </x:c>
      <x:c r="BC138" s="61" t="str">
        <x:f>IF(OR(A138="",AQ138=0),"",(COUNT(BI138:INDEX(BI138:CR138,1,'Настройки'!$B$3))-COUNT(CS138:INDEX(CS138:EB138,1,'Настройки'!$B$3)))/AQ138)</x:f>
      </x:c>
      <x:c r="BD138" s="64" t="str">
        <x:f>IF(OR(A138="",COUNT(CS138:INDEX(CS138:EB138,1,'Настройки'!$B$3))=0),"",AQ138/COUNT(CS138:INDEX(CS138:EB138,1,'Настройки'!$B$3)))</x:f>
      </x:c>
      <x:c r="BE138" s="64" t="str">
        <x:f>IF(OR(A138="",COUNT(CS138:INDEX(CS138:EB138,1,'Настройки'!$B$3))=0),"",IF(AVERAGE(CS138:INDEX(CS138:EB138,1,'Настройки'!$B$3))=0,"",(STDEVP(CS138:INDEX(CS138:EB138,1,'Настройки'!$B$3))/ABS(AVERAGE(CS138:INDEX(CS138:EB138,1,'Настройки'!$B$3))))^2))</x:f>
      </x:c>
      <x:c r="BF138" s="49" t="str">
        <x:f>IF(A138="","",IF(AQ138&lt;3,"Недостаточно",IF(AQ138&lt;6,"Предварительный","Обычный")))</x:f>
      </x:c>
      <x:c r="BG138" s="49" t="str">
        <x:f>IF(A138="","",IF(COUNTIF(F138:INDEX(F138:AO138,1,'Настройки'!$B$3),"&lt;0")&gt;0,IF('Настройки'!$B$10="Блокировать","Отрицательный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"),"")&amp;IF(AQ138&lt;3,"Недостаточно истории. ",IF(AQ138&lt;6,"Предварительная классификация. ",""))&amp;IF(AX138=0,"Нет спроса за горизонт. ","")&amp;IF(AZ138&gt;'Настройки'!$B$11,"Экстремальная вариативность. ",""))</x:f>
      </x:c>
      <x:c r="BH138" s="49" t="str">
        <x:f>IF(A138="","",IFERROR(VLOOKUP(BB138,'Настройки'!$D$3:$E$11,2,FALSE),"Сначала проверьте исходные данные и историю спроса.")&amp;" Уточните срок поставки, MOQ и критичность.")</x:f>
      </x:c>
      <x:c r="BI138" s="50" t="str">
        <x:f>IF(1&gt;'Настройки'!$B$3,"",IF(ISBLANK(F138),IF('Настройки'!$B$9="Нулевой спрос",0,""),IF(F138&lt;0,IF('Настройки'!$B$10="Исключить","",IF('Настройки'!$B$10="Абсолютные значения",ABS(F138),F138)),F138)))</x:f>
      </x:c>
      <x:c r="BJ138" s="50" t="str">
        <x:f>IF(2&gt;'Настройки'!$B$3,"",IF(ISBLANK(G138),IF('Настройки'!$B$9="Нулевой спрос",0,""),IF(G138&lt;0,IF('Настройки'!$B$10="Исключить","",IF('Настройки'!$B$10="Абсолютные значения",ABS(G138),G138)),G138)))</x:f>
      </x:c>
      <x:c r="BK138" s="50" t="str">
        <x:f>IF(3&gt;'Настройки'!$B$3,"",IF(ISBLANK(H138),IF('Настройки'!$B$9="Нулевой спрос",0,""),IF(H138&lt;0,IF('Настройки'!$B$10="Исключить","",IF('Настройки'!$B$10="Абсолютные значения",ABS(H138),H138)),H138)))</x:f>
      </x:c>
      <x:c r="BL138" s="50" t="str">
        <x:f>IF(4&gt;'Настройки'!$B$3,"",IF(ISBLANK(I138),IF('Настройки'!$B$9="Нулевой спрос",0,""),IF(I138&lt;0,IF('Настройки'!$B$10="Исключить","",IF('Настройки'!$B$10="Абсолютные значения",ABS(I138),I138)),I138)))</x:f>
      </x:c>
      <x:c r="BM138" s="50" t="str">
        <x:f>IF(5&gt;'Настройки'!$B$3,"",IF(ISBLANK(J138),IF('Настройки'!$B$9="Нулевой спрос",0,""),IF(J138&lt;0,IF('Настройки'!$B$10="Исключить","",IF('Настройки'!$B$10="Абсолютные значения",ABS(J138),J138)),J138)))</x:f>
      </x:c>
      <x:c r="BN138" s="50" t="str">
        <x:f>IF(6&gt;'Настройки'!$B$3,"",IF(ISBLANK(K138),IF('Настройки'!$B$9="Нулевой спрос",0,""),IF(K138&lt;0,IF('Настройки'!$B$10="Исключить","",IF('Настройки'!$B$10="Абсолютные значения",ABS(K138),K138)),K138)))</x:f>
      </x:c>
      <x:c r="BO138" s="50" t="str">
        <x:f>IF(7&gt;'Настройки'!$B$3,"",IF(ISBLANK(L138),IF('Настройки'!$B$9="Нулевой спрос",0,""),IF(L138&lt;0,IF('Настройки'!$B$10="Исключить","",IF('Настройки'!$B$10="Абсолютные значения",ABS(L138),L138)),L138)))</x:f>
      </x:c>
      <x:c r="BP138" s="50" t="str">
        <x:f>IF(8&gt;'Настройки'!$B$3,"",IF(ISBLANK(M138),IF('Настройки'!$B$9="Нулевой спрос",0,""),IF(M138&lt;0,IF('Настройки'!$B$10="Исключить","",IF('Настройки'!$B$10="Абсолютные значения",ABS(M138),M138)),M138)))</x:f>
      </x:c>
      <x:c r="BQ138" s="50" t="str">
        <x:f>IF(9&gt;'Настройки'!$B$3,"",IF(ISBLANK(N138),IF('Настройки'!$B$9="Нулевой спрос",0,""),IF(N138&lt;0,IF('Настройки'!$B$10="Исключить","",IF('Настройки'!$B$10="Абсолютные значения",ABS(N138),N138)),N138)))</x:f>
      </x:c>
      <x:c r="BR138" s="50" t="str">
        <x:f>IF(10&gt;'Настройки'!$B$3,"",IF(ISBLANK(O138),IF('Настройки'!$B$9="Нулевой спрос",0,""),IF(O138&lt;0,IF('Настройки'!$B$10="Исключить","",IF('Настройки'!$B$10="Абсолютные значения",ABS(O138),O138)),O138)))</x:f>
      </x:c>
      <x:c r="BS138" s="50" t="str">
        <x:f>IF(11&gt;'Настройки'!$B$3,"",IF(ISBLANK(P138),IF('Настройки'!$B$9="Нулевой спрос",0,""),IF(P138&lt;0,IF('Настройки'!$B$10="Исключить","",IF('Настройки'!$B$10="Абсолютные значения",ABS(P138),P138)),P138)))</x:f>
      </x:c>
      <x:c r="BT138" s="50" t="str">
        <x:f>IF(12&gt;'Настройки'!$B$3,"",IF(ISBLANK(Q138),IF('Настройки'!$B$9="Нулевой спрос",0,""),IF(Q138&lt;0,IF('Настройки'!$B$10="Исключить","",IF('Настройки'!$B$10="Абсолютные значения",ABS(Q138),Q138)),Q138)))</x:f>
      </x:c>
      <x:c r="BU138" s="50" t="str">
        <x:f>IF(13&gt;'Настройки'!$B$3,"",IF(ISBLANK(R138),IF('Настройки'!$B$9="Нулевой спрос",0,""),IF(R138&lt;0,IF('Настройки'!$B$10="Исключить","",IF('Настройки'!$B$10="Абсолютные значения",ABS(R138),R138)),R138)))</x:f>
      </x:c>
      <x:c r="BV138" s="50" t="str">
        <x:f>IF(14&gt;'Настройки'!$B$3,"",IF(ISBLANK(S138),IF('Настройки'!$B$9="Нулевой спрос",0,""),IF(S138&lt;0,IF('Настройки'!$B$10="Исключить","",IF('Настройки'!$B$10="Абсолютные значения",ABS(S138),S138)),S138)))</x:f>
      </x:c>
      <x:c r="BW138" s="50" t="str">
        <x:f>IF(15&gt;'Настройки'!$B$3,"",IF(ISBLANK(T138),IF('Настройки'!$B$9="Нулевой спрос",0,""),IF(T138&lt;0,IF('Настройки'!$B$10="Исключить","",IF('Настройки'!$B$10="Абсолютные значения",ABS(T138),T138)),T138)))</x:f>
      </x:c>
      <x:c r="BX138" s="50" t="str">
        <x:f>IF(16&gt;'Настройки'!$B$3,"",IF(ISBLANK(U138),IF('Настройки'!$B$9="Нулевой спрос",0,""),IF(U138&lt;0,IF('Настройки'!$B$10="Исключить","",IF('Настройки'!$B$10="Абсолютные значения",ABS(U138),U138)),U138)))</x:f>
      </x:c>
      <x:c r="BY138" s="50" t="str">
        <x:f>IF(17&gt;'Настройки'!$B$3,"",IF(ISBLANK(V138),IF('Настройки'!$B$9="Нулевой спрос",0,""),IF(V138&lt;0,IF('Настройки'!$B$10="Исключить","",IF('Настройки'!$B$10="Абсолютные значения",ABS(V138),V138)),V138)))</x:f>
      </x:c>
      <x:c r="BZ138" s="50" t="str">
        <x:f>IF(18&gt;'Настройки'!$B$3,"",IF(ISBLANK(W138),IF('Настройки'!$B$9="Нулевой спрос",0,""),IF(W138&lt;0,IF('Настройки'!$B$10="Исключить","",IF('Настройки'!$B$10="Абсолютные значения",ABS(W138),W138)),W138)))</x:f>
      </x:c>
      <x:c r="CA138" s="50" t="str">
        <x:f>IF(19&gt;'Настройки'!$B$3,"",IF(ISBLANK(X138),IF('Настройки'!$B$9="Нулевой спрос",0,""),IF(X138&lt;0,IF('Настройки'!$B$10="Исключить","",IF('Настройки'!$B$10="Абсолютные значения",ABS(X138),X138)),X138)))</x:f>
      </x:c>
      <x:c r="CB138" s="50" t="str">
        <x:f>IF(20&gt;'Настройки'!$B$3,"",IF(ISBLANK(Y138),IF('Настройки'!$B$9="Нулевой спрос",0,""),IF(Y138&lt;0,IF('Настройки'!$B$10="Исключить","",IF('Настройки'!$B$10="Абсолютные значения",ABS(Y138),Y138)),Y138)))</x:f>
      </x:c>
      <x:c r="CC138" s="50" t="str">
        <x:f>IF(21&gt;'Настройки'!$B$3,"",IF(ISBLANK(Z138),IF('Настройки'!$B$9="Нулевой спрос",0,""),IF(Z138&lt;0,IF('Настройки'!$B$10="Исключить","",IF('Настройки'!$B$10="Абсолютные значения",ABS(Z138),Z138)),Z138)))</x:f>
      </x:c>
      <x:c r="CD138" s="50" t="str">
        <x:f>IF(22&gt;'Настройки'!$B$3,"",IF(ISBLANK(AA138),IF('Настройки'!$B$9="Нулевой спрос",0,""),IF(AA138&lt;0,IF('Настройки'!$B$10="Исключить","",IF('Настройки'!$B$10="Абсолютные значения",ABS(AA138),AA138)),AA138)))</x:f>
      </x:c>
      <x:c r="CE138" s="50" t="str">
        <x:f>IF(23&gt;'Настройки'!$B$3,"",IF(ISBLANK(AB138),IF('Настройки'!$B$9="Нулевой спрос",0,""),IF(AB138&lt;0,IF('Настройки'!$B$10="Исключить","",IF('Настройки'!$B$10="Абсолютные значения",ABS(AB138),AB138)),AB138)))</x:f>
      </x:c>
      <x:c r="CF138" s="50" t="str">
        <x:f>IF(24&gt;'Настройки'!$B$3,"",IF(ISBLANK(AC138),IF('Настройки'!$B$9="Нулевой спрос",0,""),IF(AC138&lt;0,IF('Настройки'!$B$10="Исключить","",IF('Настройки'!$B$10="Абсолютные значения",ABS(AC138),AC138)),AC138)))</x:f>
      </x:c>
      <x:c r="CG138" s="50" t="str">
        <x:f>IF(25&gt;'Настройки'!$B$3,"",IF(ISBLANK(AD138),IF('Настройки'!$B$9="Нулевой спрос",0,""),IF(AD138&lt;0,IF('Настройки'!$B$10="Исключить","",IF('Настройки'!$B$10="Абсолютные значения",ABS(AD138),AD138)),AD138)))</x:f>
      </x:c>
      <x:c r="CH138" s="50" t="str">
        <x:f>IF(26&gt;'Настройки'!$B$3,"",IF(ISBLANK(AE138),IF('Настройки'!$B$9="Нулевой спрос",0,""),IF(AE138&lt;0,IF('Настройки'!$B$10="Исключить","",IF('Настройки'!$B$10="Абсолютные значения",ABS(AE138),AE138)),AE138)))</x:f>
      </x:c>
      <x:c r="CI138" s="50" t="str">
        <x:f>IF(27&gt;'Настройки'!$B$3,"",IF(ISBLANK(AF138),IF('Настройки'!$B$9="Нулевой спрос",0,""),IF(AF138&lt;0,IF('Настройки'!$B$10="Исключить","",IF('Настройки'!$B$10="Абсолютные значения",ABS(AF138),AF138)),AF138)))</x:f>
      </x:c>
      <x:c r="CJ138" s="50" t="str">
        <x:f>IF(28&gt;'Настройки'!$B$3,"",IF(ISBLANK(AG138),IF('Настройки'!$B$9="Нулевой спрос",0,""),IF(AG138&lt;0,IF('Настройки'!$B$10="Исключить","",IF('Настройки'!$B$10="Абсолютные значения",ABS(AG138),AG138)),AG138)))</x:f>
      </x:c>
      <x:c r="CK138" s="50" t="str">
        <x:f>IF(29&gt;'Настройки'!$B$3,"",IF(ISBLANK(AH138),IF('Настройки'!$B$9="Нулевой спрос",0,""),IF(AH138&lt;0,IF('Настройки'!$B$10="Исключить","",IF('Настройки'!$B$10="Абсолютные значения",ABS(AH138),AH138)),AH138)))</x:f>
      </x:c>
      <x:c r="CL138" s="50" t="str">
        <x:f>IF(30&gt;'Настройки'!$B$3,"",IF(ISBLANK(AI138),IF('Настройки'!$B$9="Нулевой спрос",0,""),IF(AI138&lt;0,IF('Настройки'!$B$10="Исключить","",IF('Настройки'!$B$10="Абсолютные значения",ABS(AI138),AI138)),AI138)))</x:f>
      </x:c>
      <x:c r="CM138" s="50" t="str">
        <x:f>IF(31&gt;'Настройки'!$B$3,"",IF(ISBLANK(AJ138),IF('Настройки'!$B$9="Нулевой спрос",0,""),IF(AJ138&lt;0,IF('Настройки'!$B$10="Исключить","",IF('Настройки'!$B$10="Абсолютные значения",ABS(AJ138),AJ138)),AJ138)))</x:f>
      </x:c>
      <x:c r="CN138" s="50" t="str">
        <x:f>IF(32&gt;'Настройки'!$B$3,"",IF(ISBLANK(AK138),IF('Настройки'!$B$9="Нулевой спрос",0,""),IF(AK138&lt;0,IF('Настройки'!$B$10="Исключить","",IF('Настройки'!$B$10="Абсолютные значения",ABS(AK138),AK138)),AK138)))</x:f>
      </x:c>
      <x:c r="CO138" s="50" t="str">
        <x:f>IF(33&gt;'Настройки'!$B$3,"",IF(ISBLANK(AL138),IF('Настройки'!$B$9="Нулевой спрос",0,""),IF(AL138&lt;0,IF('Настройки'!$B$10="Исключить","",IF('Настройки'!$B$10="Абсолютные значения",ABS(AL138),AL138)),AL138)))</x:f>
      </x:c>
      <x:c r="CP138" s="50" t="str">
        <x:f>IF(34&gt;'Настройки'!$B$3,"",IF(ISBLANK(AM138),IF('Настройки'!$B$9="Нулевой спрос",0,""),IF(AM138&lt;0,IF('Настройки'!$B$10="Исключить","",IF('Настройки'!$B$10="Абсолютные значения",ABS(AM138),AM138)),AM138)))</x:f>
      </x:c>
      <x:c r="CQ138" s="50" t="str">
        <x:f>IF(35&gt;'Настройки'!$B$3,"",IF(ISBLANK(AN138),IF('Настройки'!$B$9="Нулевой спрос",0,""),IF(AN138&lt;0,IF('Настройки'!$B$10="Исключить","",IF('Настройки'!$B$10="Абсолютные значения",ABS(AN138),AN138)),AN138)))</x:f>
      </x:c>
      <x:c r="CR138" s="50" t="str">
        <x:f>IF(36&gt;'Настройки'!$B$3,"",IF(ISBLANK(AO138),IF('Настройки'!$B$9="Нулевой спрос",0,""),IF(AO138&lt;0,IF('Настройки'!$B$10="Исключить","",IF('Настройки'!$B$10="Абсолютные значения",ABS(AO138),AO138)),AO138)))</x:f>
      </x:c>
      <x:c r="CS138" s="50" t="str">
        <x:f>IF(OR(1&gt;'Настройки'!$B$3,ISBLANK(BI138),BI138=0),"",BI138)</x:f>
      </x:c>
      <x:c r="CT138" s="50" t="str">
        <x:f>IF(OR(2&gt;'Настройки'!$B$3,ISBLANK(BJ138),BJ138=0),"",BJ138)</x:f>
      </x:c>
      <x:c r="CU138" s="50" t="str">
        <x:f>IF(OR(3&gt;'Настройки'!$B$3,ISBLANK(BK138),BK138=0),"",BK138)</x:f>
      </x:c>
      <x:c r="CV138" s="50" t="str">
        <x:f>IF(OR(4&gt;'Настройки'!$B$3,ISBLANK(BL138),BL138=0),"",BL138)</x:f>
      </x:c>
      <x:c r="CW138" s="50" t="str">
        <x:f>IF(OR(5&gt;'Настройки'!$B$3,ISBLANK(BM138),BM138=0),"",BM138)</x:f>
      </x:c>
      <x:c r="CX138" s="50" t="str">
        <x:f>IF(OR(6&gt;'Настройки'!$B$3,ISBLANK(BN138),BN138=0),"",BN138)</x:f>
      </x:c>
      <x:c r="CY138" s="50" t="str">
        <x:f>IF(OR(7&gt;'Настройки'!$B$3,ISBLANK(BO138),BO138=0),"",BO138)</x:f>
      </x:c>
      <x:c r="CZ138" s="50" t="str">
        <x:f>IF(OR(8&gt;'Настройки'!$B$3,ISBLANK(BP138),BP138=0),"",BP138)</x:f>
      </x:c>
      <x:c r="DA138" s="50" t="str">
        <x:f>IF(OR(9&gt;'Настройки'!$B$3,ISBLANK(BQ138),BQ138=0),"",BQ138)</x:f>
      </x:c>
      <x:c r="DB138" s="50" t="str">
        <x:f>IF(OR(10&gt;'Настройки'!$B$3,ISBLANK(BR138),BR138=0),"",BR138)</x:f>
      </x:c>
      <x:c r="DC138" s="50" t="str">
        <x:f>IF(OR(11&gt;'Настройки'!$B$3,ISBLANK(BS138),BS138=0),"",BS138)</x:f>
      </x:c>
      <x:c r="DD138" s="50" t="str">
        <x:f>IF(OR(12&gt;'Настройки'!$B$3,ISBLANK(BT138),BT138=0),"",BT138)</x:f>
      </x:c>
      <x:c r="DE138" s="50" t="str">
        <x:f>IF(OR(13&gt;'Настройки'!$B$3,ISBLANK(BU138),BU138=0),"",BU138)</x:f>
      </x:c>
      <x:c r="DF138" s="50" t="str">
        <x:f>IF(OR(14&gt;'Настройки'!$B$3,ISBLANK(BV138),BV138=0),"",BV138)</x:f>
      </x:c>
      <x:c r="DG138" s="50" t="str">
        <x:f>IF(OR(15&gt;'Настройки'!$B$3,ISBLANK(BW138),BW138=0),"",BW138)</x:f>
      </x:c>
      <x:c r="DH138" s="50" t="str">
        <x:f>IF(OR(16&gt;'Настройки'!$B$3,ISBLANK(BX138),BX138=0),"",BX138)</x:f>
      </x:c>
      <x:c r="DI138" s="50" t="str">
        <x:f>IF(OR(17&gt;'Настройки'!$B$3,ISBLANK(BY138),BY138=0),"",BY138)</x:f>
      </x:c>
      <x:c r="DJ138" s="50" t="str">
        <x:f>IF(OR(18&gt;'Настройки'!$B$3,ISBLANK(BZ138),BZ138=0),"",BZ138)</x:f>
      </x:c>
      <x:c r="DK138" s="50" t="str">
        <x:f>IF(OR(19&gt;'Настройки'!$B$3,ISBLANK(CA138),CA138=0),"",CA138)</x:f>
      </x:c>
      <x:c r="DL138" s="50" t="str">
        <x:f>IF(OR(20&gt;'Настройки'!$B$3,ISBLANK(CB138),CB138=0),"",CB138)</x:f>
      </x:c>
      <x:c r="DM138" s="50" t="str">
        <x:f>IF(OR(21&gt;'Настройки'!$B$3,ISBLANK(CC138),CC138=0),"",CC138)</x:f>
      </x:c>
      <x:c r="DN138" s="50" t="str">
        <x:f>IF(OR(22&gt;'Настройки'!$B$3,ISBLANK(CD138),CD138=0),"",CD138)</x:f>
      </x:c>
      <x:c r="DO138" s="50" t="str">
        <x:f>IF(OR(23&gt;'Настройки'!$B$3,ISBLANK(CE138),CE138=0),"",CE138)</x:f>
      </x:c>
      <x:c r="DP138" s="50" t="str">
        <x:f>IF(OR(24&gt;'Настройки'!$B$3,ISBLANK(CF138),CF138=0),"",CF138)</x:f>
      </x:c>
      <x:c r="DQ138" s="50" t="str">
        <x:f>IF(OR(25&gt;'Настройки'!$B$3,ISBLANK(CG138),CG138=0),"",CG138)</x:f>
      </x:c>
      <x:c r="DR138" s="50" t="str">
        <x:f>IF(OR(26&gt;'Настройки'!$B$3,ISBLANK(CH138),CH138=0),"",CH138)</x:f>
      </x:c>
      <x:c r="DS138" s="50" t="str">
        <x:f>IF(OR(27&gt;'Настройки'!$B$3,ISBLANK(CI138),CI138=0),"",CI138)</x:f>
      </x:c>
      <x:c r="DT138" s="50" t="str">
        <x:f>IF(OR(28&gt;'Настройки'!$B$3,ISBLANK(CJ138),CJ138=0),"",CJ138)</x:f>
      </x:c>
      <x:c r="DU138" s="50" t="str">
        <x:f>IF(OR(29&gt;'Настройки'!$B$3,ISBLANK(CK138),CK138=0),"",CK138)</x:f>
      </x:c>
      <x:c r="DV138" s="50" t="str">
        <x:f>IF(OR(30&gt;'Настройки'!$B$3,ISBLANK(CL138),CL138=0),"",CL138)</x:f>
      </x:c>
      <x:c r="DW138" s="50" t="str">
        <x:f>IF(OR(31&gt;'Настройки'!$B$3,ISBLANK(CM138),CM138=0),"",CM138)</x:f>
      </x:c>
      <x:c r="DX138" s="50" t="str">
        <x:f>IF(OR(32&gt;'Настройки'!$B$3,ISBLANK(CN138),CN138=0),"",CN138)</x:f>
      </x:c>
      <x:c r="DY138" s="50" t="str">
        <x:f>IF(OR(33&gt;'Настройки'!$B$3,ISBLANK(CO138),CO138=0),"",CO138)</x:f>
      </x:c>
      <x:c r="DZ138" s="50" t="str">
        <x:f>IF(OR(34&gt;'Настройки'!$B$3,ISBLANK(CP138),CP138=0),"",CP138)</x:f>
      </x:c>
      <x:c r="EA138" s="50" t="str">
        <x:f>IF(OR(35&gt;'Настройки'!$B$3,ISBLANK(CQ138),CQ138=0),"",CQ138)</x:f>
      </x:c>
      <x:c r="EB138" s="50" t="str">
        <x:f>IF(OR(36&gt;'Настройки'!$B$3,ISBLANK(CR138),CR138=0),"",CR138)</x:f>
      </x:c>
      <x:c r="EC138" s="50" t="str">
        <x:f>IF(A138="","",IF(OR(BB138="AZ",BB138="BZ"),10000+ROW(),IF(AZ138&gt;'Настройки'!$B$11,20000+ROW(),IF(BF138&lt;&gt;"Обычный",30000+ROW(),IF(AX138&lt;=0,40000+ROW(),"")))))</x:f>
      </x:c>
      <x:c r="ED138" s="50" t="str">
        <x:f>IF(EC138="","",COUNTIFS($EC$2:$EC$1001,"&gt;0",$EC$2:$EC$1001,"&lt;"&amp;EC138)+1)</x:f>
      </x:c>
    </x:row>
    <x:row r="139">
      <x:c r="A139" s="115"/>
      <x:c r="B139" s="115"/>
      <x:c r="C139" s="115"/>
      <x:c r="D139" s="118"/>
      <x:c r="E139" s="118"/>
      <x:c r="F139" s="118"/>
      <x:c r="G139" s="118"/>
      <x:c r="H139" s="118"/>
      <x:c r="I139" s="118"/>
      <x:c r="J139" s="118"/>
      <x:c r="K139" s="118"/>
      <x:c r="L139" s="118"/>
      <x:c r="M139" s="118"/>
      <x:c r="N139" s="118"/>
      <x:c r="O139" s="118"/>
      <x:c r="P139" s="118"/>
      <x:c r="Q139" s="118"/>
      <x:c r="R139" s="118"/>
      <x:c r="S139" s="118"/>
      <x:c r="T139" s="118"/>
      <x:c r="U139" s="118"/>
      <x:c r="V139" s="118"/>
      <x:c r="W139" s="118"/>
      <x:c r="X139" s="118"/>
      <x:c r="Y139" s="118"/>
      <x:c r="Z139" s="118"/>
      <x:c r="AA139" s="118"/>
      <x:c r="AB139" s="118"/>
      <x:c r="AC139" s="118"/>
      <x:c r="AD139" s="118"/>
      <x:c r="AE139" s="118"/>
      <x:c r="AF139" s="118"/>
      <x:c r="AG139" s="118"/>
      <x:c r="AH139" s="118"/>
      <x:c r="AI139" s="118"/>
      <x:c r="AJ139" s="118"/>
      <x:c r="AK139" s="118"/>
      <x:c r="AL139" s="118"/>
      <x:c r="AM139" s="118"/>
      <x:c r="AN139" s="118"/>
      <x:c r="AO139" s="118"/>
      <x:c r="AP139" s="115"/>
      <x:c r="AQ139" s="49" t="str">
        <x:f>IF(A139="","",COUNT(BI139:INDEX(BI139:CR139,1,'Настройки'!$B$3)))</x:f>
      </x:c>
      <x:c r="AR139" s="49" t="str">
        <x:f>IF(A139="","",SUM(BI139:INDEX(BI139:CR139,1,'Настройки'!$B$3)))</x:f>
      </x:c>
      <x:c r="AS139" s="58" t="str">
        <x:f>IF(A139="","",IF('Настройки'!$B$4="Стоимость потребления",AR139*D139,IF('Настройки'!$B$4="Количество",AR139,E139)))</x:f>
      </x:c>
      <x:c r="AT139" s="61" t="str">
        <x:f>IF(OR(A139="",AS139&lt;0,SUM($AS$2:$AS$1001)&lt;=0),"",AS139/SUM($AS$2:$AS$1001))</x:f>
      </x:c>
      <x:c r="AU139" s="61" t="str">
        <x:f>IF(OR(A139="",AS139&lt;0,SUM($AS$2:$AS$1001)&lt;=0),"",SUMIFS($AS$2:$AS$1001,$AS$2:$AS$1001,"&gt;"&amp;AS139)/SUM($AS$2:$AS$1001))</x:f>
      </x:c>
      <x:c r="AV139" s="61" t="str">
        <x:f>IF(OR(A139="",AS139&lt;0,SUM($AS$2:$AS$1001)&lt;=0),"",SUMIFS($AS$2:$AS$1001,$AS$2:$AS$1001,"&gt;="&amp;AS139)/SUM($AS$2:$AS$1001))</x:f>
      </x:c>
      <x:c r="AW139" s="49" t="str">
        <x:f>IF(A139="","",IF(SUM($AS$2:$AS$1001)&lt;=0,"Не определён",IF(AS139&lt;0,"Исключение",IF(AU139&lt;'Настройки'!$B$5,"A",IF(AU139&lt;'Настройки'!$B$6,"B","C")))))</x:f>
      </x:c>
      <x:c r="AX139" s="58" t="str">
        <x:f>IF(A139="","",IF(AQ139=0,"",AVERAGE(BI139:INDEX(BI139:CR139,1,'Настройки'!$B$3))))</x:f>
      </x:c>
      <x:c r="AY139" s="58" t="str">
        <x:f>IF(OR(A139="",AQ139=0),"",STDEVP(BI139:INDEX(BI139:CR139,1,'Настройки'!$B$3)))</x:f>
      </x:c>
      <x:c r="AZ139" s="61" t="str">
        <x:f>IF(OR(A139="",AQ139&lt;'Настройки'!$B$12,AX139&lt;=0,AND('Настройки'!$B$10="Блокировать",COUNTIF(F139:INDEX(F139:AO139,1,'Настройки'!$B$3),"&lt;0")&gt;0)),"",AY139/ABS(AX139))</x:f>
      </x:c>
      <x:c r="BA139" s="49" t="str">
        <x:f>IF(A139="","",IF(AND('Настройки'!$B$10="Блокировать",COUNTIF(F139:INDEX(F139:AO139,1,'Настройки'!$B$3),"&lt;0")&gt;0),"Не определён",IF(AQ139&lt;'Настройки'!$B$12,"Не определён",IF(AX139=0,"Нет спроса",IF(AX139&lt;0,"Не определён",IF(AZ139&lt;='Настройки'!$B$7,"X",IF(AZ139&lt;='Настройки'!$B$8,"Y","Z")))))))</x:f>
      </x:c>
      <x:c r="BB139" s="49" t="str">
        <x:f>IF(OR(A139="",LEN(AW139)&lt;&gt;1,LEN(BA139)&lt;&gt;1),"",AW139&amp;BA139)</x:f>
      </x:c>
      <x:c r="BC139" s="61" t="str">
        <x:f>IF(OR(A139="",AQ139=0),"",(COUNT(BI139:INDEX(BI139:CR139,1,'Настройки'!$B$3))-COUNT(CS139:INDEX(CS139:EB139,1,'Настройки'!$B$3)))/AQ139)</x:f>
      </x:c>
      <x:c r="BD139" s="64" t="str">
        <x:f>IF(OR(A139="",COUNT(CS139:INDEX(CS139:EB139,1,'Настройки'!$B$3))=0),"",AQ139/COUNT(CS139:INDEX(CS139:EB139,1,'Настройки'!$B$3)))</x:f>
      </x:c>
      <x:c r="BE139" s="64" t="str">
        <x:f>IF(OR(A139="",COUNT(CS139:INDEX(CS139:EB139,1,'Настройки'!$B$3))=0),"",IF(AVERAGE(CS139:INDEX(CS139:EB139,1,'Настройки'!$B$3))=0,"",(STDEVP(CS139:INDEX(CS139:EB139,1,'Настройки'!$B$3))/ABS(AVERAGE(CS139:INDEX(CS139:EB139,1,'Настройки'!$B$3))))^2))</x:f>
      </x:c>
      <x:c r="BF139" s="49" t="str">
        <x:f>IF(A139="","",IF(AQ139&lt;3,"Недостаточно",IF(AQ139&lt;6,"Предварительный","Обычный")))</x:f>
      </x:c>
      <x:c r="BG139" s="49" t="str">
        <x:f>IF(A139="","",IF(COUNTIF(F139:INDEX(F139:AO139,1,'Настройки'!$B$3),"&lt;0")&gt;0,IF('Настройки'!$B$10="Блокировать","Отрицательный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"),"")&amp;IF(AQ139&lt;3,"Недостаточно истории. ",IF(AQ139&lt;6,"Предварительная классификация. ",""))&amp;IF(AX139=0,"Нет спроса за горизонт. ","")&amp;IF(AZ139&gt;'Настройки'!$B$11,"Экстремальная вариативность. ",""))</x:f>
      </x:c>
      <x:c r="BH139" s="49" t="str">
        <x:f>IF(A139="","",IFERROR(VLOOKUP(BB139,'Настройки'!$D$3:$E$11,2,FALSE),"Сначала проверьте исходные данные и историю спроса.")&amp;" Уточните срок поставки, MOQ и критичность.")</x:f>
      </x:c>
      <x:c r="BI139" s="50" t="str">
        <x:f>IF(1&gt;'Настройки'!$B$3,"",IF(ISBLANK(F139),IF('Настройки'!$B$9="Нулевой спрос",0,""),IF(F139&lt;0,IF('Настройки'!$B$10="Исключить","",IF('Настройки'!$B$10="Абсолютные значения",ABS(F139),F139)),F139)))</x:f>
      </x:c>
      <x:c r="BJ139" s="50" t="str">
        <x:f>IF(2&gt;'Настройки'!$B$3,"",IF(ISBLANK(G139),IF('Настройки'!$B$9="Нулевой спрос",0,""),IF(G139&lt;0,IF('Настройки'!$B$10="Исключить","",IF('Настройки'!$B$10="Абсолютные значения",ABS(G139),G139)),G139)))</x:f>
      </x:c>
      <x:c r="BK139" s="50" t="str">
        <x:f>IF(3&gt;'Настройки'!$B$3,"",IF(ISBLANK(H139),IF('Настройки'!$B$9="Нулевой спрос",0,""),IF(H139&lt;0,IF('Настройки'!$B$10="Исключить","",IF('Настройки'!$B$10="Абсолютные значения",ABS(H139),H139)),H139)))</x:f>
      </x:c>
      <x:c r="BL139" s="50" t="str">
        <x:f>IF(4&gt;'Настройки'!$B$3,"",IF(ISBLANK(I139),IF('Настройки'!$B$9="Нулевой спрос",0,""),IF(I139&lt;0,IF('Настройки'!$B$10="Исключить","",IF('Настройки'!$B$10="Абсолютные значения",ABS(I139),I139)),I139)))</x:f>
      </x:c>
      <x:c r="BM139" s="50" t="str">
        <x:f>IF(5&gt;'Настройки'!$B$3,"",IF(ISBLANK(J139),IF('Настройки'!$B$9="Нулевой спрос",0,""),IF(J139&lt;0,IF('Настройки'!$B$10="Исключить","",IF('Настройки'!$B$10="Абсолютные значения",ABS(J139),J139)),J139)))</x:f>
      </x:c>
      <x:c r="BN139" s="50" t="str">
        <x:f>IF(6&gt;'Настройки'!$B$3,"",IF(ISBLANK(K139),IF('Настройки'!$B$9="Нулевой спрос",0,""),IF(K139&lt;0,IF('Настройки'!$B$10="Исключить","",IF('Настройки'!$B$10="Абсолютные значения",ABS(K139),K139)),K139)))</x:f>
      </x:c>
      <x:c r="BO139" s="50" t="str">
        <x:f>IF(7&gt;'Настройки'!$B$3,"",IF(ISBLANK(L139),IF('Настройки'!$B$9="Нулевой спрос",0,""),IF(L139&lt;0,IF('Настройки'!$B$10="Исключить","",IF('Настройки'!$B$10="Абсолютные значения",ABS(L139),L139)),L139)))</x:f>
      </x:c>
      <x:c r="BP139" s="50" t="str">
        <x:f>IF(8&gt;'Настройки'!$B$3,"",IF(ISBLANK(M139),IF('Настройки'!$B$9="Нулевой спрос",0,""),IF(M139&lt;0,IF('Настройки'!$B$10="Исключить","",IF('Настройки'!$B$10="Абсолютные значения",ABS(M139),M139)),M139)))</x:f>
      </x:c>
      <x:c r="BQ139" s="50" t="str">
        <x:f>IF(9&gt;'Настройки'!$B$3,"",IF(ISBLANK(N139),IF('Настройки'!$B$9="Нулевой спрос",0,""),IF(N139&lt;0,IF('Настройки'!$B$10="Исключить","",IF('Настройки'!$B$10="Абсолютные значения",ABS(N139),N139)),N139)))</x:f>
      </x:c>
      <x:c r="BR139" s="50" t="str">
        <x:f>IF(10&gt;'Настройки'!$B$3,"",IF(ISBLANK(O139),IF('Настройки'!$B$9="Нулевой спрос",0,""),IF(O139&lt;0,IF('Настройки'!$B$10="Исключить","",IF('Настройки'!$B$10="Абсолютные значения",ABS(O139),O139)),O139)))</x:f>
      </x:c>
      <x:c r="BS139" s="50" t="str">
        <x:f>IF(11&gt;'Настройки'!$B$3,"",IF(ISBLANK(P139),IF('Настройки'!$B$9="Нулевой спрос",0,""),IF(P139&lt;0,IF('Настройки'!$B$10="Исключить","",IF('Настройки'!$B$10="Абсолютные значения",ABS(P139),P139)),P139)))</x:f>
      </x:c>
      <x:c r="BT139" s="50" t="str">
        <x:f>IF(12&gt;'Настройки'!$B$3,"",IF(ISBLANK(Q139),IF('Настройки'!$B$9="Нулевой спрос",0,""),IF(Q139&lt;0,IF('Настройки'!$B$10="Исключить","",IF('Настройки'!$B$10="Абсолютные значения",ABS(Q139),Q139)),Q139)))</x:f>
      </x:c>
      <x:c r="BU139" s="50" t="str">
        <x:f>IF(13&gt;'Настройки'!$B$3,"",IF(ISBLANK(R139),IF('Настройки'!$B$9="Нулевой спрос",0,""),IF(R139&lt;0,IF('Настройки'!$B$10="Исключить","",IF('Настройки'!$B$10="Абсолютные значения",ABS(R139),R139)),R139)))</x:f>
      </x:c>
      <x:c r="BV139" s="50" t="str">
        <x:f>IF(14&gt;'Настройки'!$B$3,"",IF(ISBLANK(S139),IF('Настройки'!$B$9="Нулевой спрос",0,""),IF(S139&lt;0,IF('Настройки'!$B$10="Исключить","",IF('Настройки'!$B$10="Абсолютные значения",ABS(S139),S139)),S139)))</x:f>
      </x:c>
      <x:c r="BW139" s="50" t="str">
        <x:f>IF(15&gt;'Настройки'!$B$3,"",IF(ISBLANK(T139),IF('Настройки'!$B$9="Нулевой спрос",0,""),IF(T139&lt;0,IF('Настройки'!$B$10="Исключить","",IF('Настройки'!$B$10="Абсолютные значения",ABS(T139),T139)),T139)))</x:f>
      </x:c>
      <x:c r="BX139" s="50" t="str">
        <x:f>IF(16&gt;'Настройки'!$B$3,"",IF(ISBLANK(U139),IF('Настройки'!$B$9="Нулевой спрос",0,""),IF(U139&lt;0,IF('Настройки'!$B$10="Исключить","",IF('Настройки'!$B$10="Абсолютные значения",ABS(U139),U139)),U139)))</x:f>
      </x:c>
      <x:c r="BY139" s="50" t="str">
        <x:f>IF(17&gt;'Настройки'!$B$3,"",IF(ISBLANK(V139),IF('Настройки'!$B$9="Нулевой спрос",0,""),IF(V139&lt;0,IF('Настройки'!$B$10="Исключить","",IF('Настройки'!$B$10="Абсолютные значения",ABS(V139),V139)),V139)))</x:f>
      </x:c>
      <x:c r="BZ139" s="50" t="str">
        <x:f>IF(18&gt;'Настройки'!$B$3,"",IF(ISBLANK(W139),IF('Настройки'!$B$9="Нулевой спрос",0,""),IF(W139&lt;0,IF('Настройки'!$B$10="Исключить","",IF('Настройки'!$B$10="Абсолютные значения",ABS(W139),W139)),W139)))</x:f>
      </x:c>
      <x:c r="CA139" s="50" t="str">
        <x:f>IF(19&gt;'Настройки'!$B$3,"",IF(ISBLANK(X139),IF('Настройки'!$B$9="Нулевой спрос",0,""),IF(X139&lt;0,IF('Настройки'!$B$10="Исключить","",IF('Настройки'!$B$10="Абсолютные значения",ABS(X139),X139)),X139)))</x:f>
      </x:c>
      <x:c r="CB139" s="50" t="str">
        <x:f>IF(20&gt;'Настройки'!$B$3,"",IF(ISBLANK(Y139),IF('Настройки'!$B$9="Нулевой спрос",0,""),IF(Y139&lt;0,IF('Настройки'!$B$10="Исключить","",IF('Настройки'!$B$10="Абсолютные значения",ABS(Y139),Y139)),Y139)))</x:f>
      </x:c>
      <x:c r="CC139" s="50" t="str">
        <x:f>IF(21&gt;'Настройки'!$B$3,"",IF(ISBLANK(Z139),IF('Настройки'!$B$9="Нулевой спрос",0,""),IF(Z139&lt;0,IF('Настройки'!$B$10="Исключить","",IF('Настройки'!$B$10="Абсолютные значения",ABS(Z139),Z139)),Z139)))</x:f>
      </x:c>
      <x:c r="CD139" s="50" t="str">
        <x:f>IF(22&gt;'Настройки'!$B$3,"",IF(ISBLANK(AA139),IF('Настройки'!$B$9="Нулевой спрос",0,""),IF(AA139&lt;0,IF('Настройки'!$B$10="Исключить","",IF('Настройки'!$B$10="Абсолютные значения",ABS(AA139),AA139)),AA139)))</x:f>
      </x:c>
      <x:c r="CE139" s="50" t="str">
        <x:f>IF(23&gt;'Настройки'!$B$3,"",IF(ISBLANK(AB139),IF('Настройки'!$B$9="Нулевой спрос",0,""),IF(AB139&lt;0,IF('Настройки'!$B$10="Исключить","",IF('Настройки'!$B$10="Абсолютные значения",ABS(AB139),AB139)),AB139)))</x:f>
      </x:c>
      <x:c r="CF139" s="50" t="str">
        <x:f>IF(24&gt;'Настройки'!$B$3,"",IF(ISBLANK(AC139),IF('Настройки'!$B$9="Нулевой спрос",0,""),IF(AC139&lt;0,IF('Настройки'!$B$10="Исключить","",IF('Настройки'!$B$10="Абсолютные значения",ABS(AC139),AC139)),AC139)))</x:f>
      </x:c>
      <x:c r="CG139" s="50" t="str">
        <x:f>IF(25&gt;'Настройки'!$B$3,"",IF(ISBLANK(AD139),IF('Настройки'!$B$9="Нулевой спрос",0,""),IF(AD139&lt;0,IF('Настройки'!$B$10="Исключить","",IF('Настройки'!$B$10="Абсолютные значения",ABS(AD139),AD139)),AD139)))</x:f>
      </x:c>
      <x:c r="CH139" s="50" t="str">
        <x:f>IF(26&gt;'Настройки'!$B$3,"",IF(ISBLANK(AE139),IF('Настройки'!$B$9="Нулевой спрос",0,""),IF(AE139&lt;0,IF('Настройки'!$B$10="Исключить","",IF('Настройки'!$B$10="Абсолютные значения",ABS(AE139),AE139)),AE139)))</x:f>
      </x:c>
      <x:c r="CI139" s="50" t="str">
        <x:f>IF(27&gt;'Настройки'!$B$3,"",IF(ISBLANK(AF139),IF('Настройки'!$B$9="Нулевой спрос",0,""),IF(AF139&lt;0,IF('Настройки'!$B$10="Исключить","",IF('Настройки'!$B$10="Абсолютные значения",ABS(AF139),AF139)),AF139)))</x:f>
      </x:c>
      <x:c r="CJ139" s="50" t="str">
        <x:f>IF(28&gt;'Настройки'!$B$3,"",IF(ISBLANK(AG139),IF('Настройки'!$B$9="Нулевой спрос",0,""),IF(AG139&lt;0,IF('Настройки'!$B$10="Исключить","",IF('Настройки'!$B$10="Абсолютные значения",ABS(AG139),AG139)),AG139)))</x:f>
      </x:c>
      <x:c r="CK139" s="50" t="str">
        <x:f>IF(29&gt;'Настройки'!$B$3,"",IF(ISBLANK(AH139),IF('Настройки'!$B$9="Нулевой спрос",0,""),IF(AH139&lt;0,IF('Настройки'!$B$10="Исключить","",IF('Настройки'!$B$10="Абсолютные значения",ABS(AH139),AH139)),AH139)))</x:f>
      </x:c>
      <x:c r="CL139" s="50" t="str">
        <x:f>IF(30&gt;'Настройки'!$B$3,"",IF(ISBLANK(AI139),IF('Настройки'!$B$9="Нулевой спрос",0,""),IF(AI139&lt;0,IF('Настройки'!$B$10="Исключить","",IF('Настройки'!$B$10="Абсолютные значения",ABS(AI139),AI139)),AI139)))</x:f>
      </x:c>
      <x:c r="CM139" s="50" t="str">
        <x:f>IF(31&gt;'Настройки'!$B$3,"",IF(ISBLANK(AJ139),IF('Настройки'!$B$9="Нулевой спрос",0,""),IF(AJ139&lt;0,IF('Настройки'!$B$10="Исключить","",IF('Настройки'!$B$10="Абсолютные значения",ABS(AJ139),AJ139)),AJ139)))</x:f>
      </x:c>
      <x:c r="CN139" s="50" t="str">
        <x:f>IF(32&gt;'Настройки'!$B$3,"",IF(ISBLANK(AK139),IF('Настройки'!$B$9="Нулевой спрос",0,""),IF(AK139&lt;0,IF('Настройки'!$B$10="Исключить","",IF('Настройки'!$B$10="Абсолютные значения",ABS(AK139),AK139)),AK139)))</x:f>
      </x:c>
      <x:c r="CO139" s="50" t="str">
        <x:f>IF(33&gt;'Настройки'!$B$3,"",IF(ISBLANK(AL139),IF('Настройки'!$B$9="Нулевой спрос",0,""),IF(AL139&lt;0,IF('Настройки'!$B$10="Исключить","",IF('Настройки'!$B$10="Абсолютные значения",ABS(AL139),AL139)),AL139)))</x:f>
      </x:c>
      <x:c r="CP139" s="50" t="str">
        <x:f>IF(34&gt;'Настройки'!$B$3,"",IF(ISBLANK(AM139),IF('Настройки'!$B$9="Нулевой спрос",0,""),IF(AM139&lt;0,IF('Настройки'!$B$10="Исключить","",IF('Настройки'!$B$10="Абсолютные значения",ABS(AM139),AM139)),AM139)))</x:f>
      </x:c>
      <x:c r="CQ139" s="50" t="str">
        <x:f>IF(35&gt;'Настройки'!$B$3,"",IF(ISBLANK(AN139),IF('Настройки'!$B$9="Нулевой спрос",0,""),IF(AN139&lt;0,IF('Настройки'!$B$10="Исключить","",IF('Настройки'!$B$10="Абсолютные значения",ABS(AN139),AN139)),AN139)))</x:f>
      </x:c>
      <x:c r="CR139" s="50" t="str">
        <x:f>IF(36&gt;'Настройки'!$B$3,"",IF(ISBLANK(AO139),IF('Настройки'!$B$9="Нулевой спрос",0,""),IF(AO139&lt;0,IF('Настройки'!$B$10="Исключить","",IF('Настройки'!$B$10="Абсолютные значения",ABS(AO139),AO139)),AO139)))</x:f>
      </x:c>
      <x:c r="CS139" s="50" t="str">
        <x:f>IF(OR(1&gt;'Настройки'!$B$3,ISBLANK(BI139),BI139=0),"",BI139)</x:f>
      </x:c>
      <x:c r="CT139" s="50" t="str">
        <x:f>IF(OR(2&gt;'Настройки'!$B$3,ISBLANK(BJ139),BJ139=0),"",BJ139)</x:f>
      </x:c>
      <x:c r="CU139" s="50" t="str">
        <x:f>IF(OR(3&gt;'Настройки'!$B$3,ISBLANK(BK139),BK139=0),"",BK139)</x:f>
      </x:c>
      <x:c r="CV139" s="50" t="str">
        <x:f>IF(OR(4&gt;'Настройки'!$B$3,ISBLANK(BL139),BL139=0),"",BL139)</x:f>
      </x:c>
      <x:c r="CW139" s="50" t="str">
        <x:f>IF(OR(5&gt;'Настройки'!$B$3,ISBLANK(BM139),BM139=0),"",BM139)</x:f>
      </x:c>
      <x:c r="CX139" s="50" t="str">
        <x:f>IF(OR(6&gt;'Настройки'!$B$3,ISBLANK(BN139),BN139=0),"",BN139)</x:f>
      </x:c>
      <x:c r="CY139" s="50" t="str">
        <x:f>IF(OR(7&gt;'Настройки'!$B$3,ISBLANK(BO139),BO139=0),"",BO139)</x:f>
      </x:c>
      <x:c r="CZ139" s="50" t="str">
        <x:f>IF(OR(8&gt;'Настройки'!$B$3,ISBLANK(BP139),BP139=0),"",BP139)</x:f>
      </x:c>
      <x:c r="DA139" s="50" t="str">
        <x:f>IF(OR(9&gt;'Настройки'!$B$3,ISBLANK(BQ139),BQ139=0),"",BQ139)</x:f>
      </x:c>
      <x:c r="DB139" s="50" t="str">
        <x:f>IF(OR(10&gt;'Настройки'!$B$3,ISBLANK(BR139),BR139=0),"",BR139)</x:f>
      </x:c>
      <x:c r="DC139" s="50" t="str">
        <x:f>IF(OR(11&gt;'Настройки'!$B$3,ISBLANK(BS139),BS139=0),"",BS139)</x:f>
      </x:c>
      <x:c r="DD139" s="50" t="str">
        <x:f>IF(OR(12&gt;'Настройки'!$B$3,ISBLANK(BT139),BT139=0),"",BT139)</x:f>
      </x:c>
      <x:c r="DE139" s="50" t="str">
        <x:f>IF(OR(13&gt;'Настройки'!$B$3,ISBLANK(BU139),BU139=0),"",BU139)</x:f>
      </x:c>
      <x:c r="DF139" s="50" t="str">
        <x:f>IF(OR(14&gt;'Настройки'!$B$3,ISBLANK(BV139),BV139=0),"",BV139)</x:f>
      </x:c>
      <x:c r="DG139" s="50" t="str">
        <x:f>IF(OR(15&gt;'Настройки'!$B$3,ISBLANK(BW139),BW139=0),"",BW139)</x:f>
      </x:c>
      <x:c r="DH139" s="50" t="str">
        <x:f>IF(OR(16&gt;'Настройки'!$B$3,ISBLANK(BX139),BX139=0),"",BX139)</x:f>
      </x:c>
      <x:c r="DI139" s="50" t="str">
        <x:f>IF(OR(17&gt;'Настройки'!$B$3,ISBLANK(BY139),BY139=0),"",BY139)</x:f>
      </x:c>
      <x:c r="DJ139" s="50" t="str">
        <x:f>IF(OR(18&gt;'Настройки'!$B$3,ISBLANK(BZ139),BZ139=0),"",BZ139)</x:f>
      </x:c>
      <x:c r="DK139" s="50" t="str">
        <x:f>IF(OR(19&gt;'Настройки'!$B$3,ISBLANK(CA139),CA139=0),"",CA139)</x:f>
      </x:c>
      <x:c r="DL139" s="50" t="str">
        <x:f>IF(OR(20&gt;'Настройки'!$B$3,ISBLANK(CB139),CB139=0),"",CB139)</x:f>
      </x:c>
      <x:c r="DM139" s="50" t="str">
        <x:f>IF(OR(21&gt;'Настройки'!$B$3,ISBLANK(CC139),CC139=0),"",CC139)</x:f>
      </x:c>
      <x:c r="DN139" s="50" t="str">
        <x:f>IF(OR(22&gt;'Настройки'!$B$3,ISBLANK(CD139),CD139=0),"",CD139)</x:f>
      </x:c>
      <x:c r="DO139" s="50" t="str">
        <x:f>IF(OR(23&gt;'Настройки'!$B$3,ISBLANK(CE139),CE139=0),"",CE139)</x:f>
      </x:c>
      <x:c r="DP139" s="50" t="str">
        <x:f>IF(OR(24&gt;'Настройки'!$B$3,ISBLANK(CF139),CF139=0),"",CF139)</x:f>
      </x:c>
      <x:c r="DQ139" s="50" t="str">
        <x:f>IF(OR(25&gt;'Настройки'!$B$3,ISBLANK(CG139),CG139=0),"",CG139)</x:f>
      </x:c>
      <x:c r="DR139" s="50" t="str">
        <x:f>IF(OR(26&gt;'Настройки'!$B$3,ISBLANK(CH139),CH139=0),"",CH139)</x:f>
      </x:c>
      <x:c r="DS139" s="50" t="str">
        <x:f>IF(OR(27&gt;'Настройки'!$B$3,ISBLANK(CI139),CI139=0),"",CI139)</x:f>
      </x:c>
      <x:c r="DT139" s="50" t="str">
        <x:f>IF(OR(28&gt;'Настройки'!$B$3,ISBLANK(CJ139),CJ139=0),"",CJ139)</x:f>
      </x:c>
      <x:c r="DU139" s="50" t="str">
        <x:f>IF(OR(29&gt;'Настройки'!$B$3,ISBLANK(CK139),CK139=0),"",CK139)</x:f>
      </x:c>
      <x:c r="DV139" s="50" t="str">
        <x:f>IF(OR(30&gt;'Настройки'!$B$3,ISBLANK(CL139),CL139=0),"",CL139)</x:f>
      </x:c>
      <x:c r="DW139" s="50" t="str">
        <x:f>IF(OR(31&gt;'Настройки'!$B$3,ISBLANK(CM139),CM139=0),"",CM139)</x:f>
      </x:c>
      <x:c r="DX139" s="50" t="str">
        <x:f>IF(OR(32&gt;'Настройки'!$B$3,ISBLANK(CN139),CN139=0),"",CN139)</x:f>
      </x:c>
      <x:c r="DY139" s="50" t="str">
        <x:f>IF(OR(33&gt;'Настройки'!$B$3,ISBLANK(CO139),CO139=0),"",CO139)</x:f>
      </x:c>
      <x:c r="DZ139" s="50" t="str">
        <x:f>IF(OR(34&gt;'Настройки'!$B$3,ISBLANK(CP139),CP139=0),"",CP139)</x:f>
      </x:c>
      <x:c r="EA139" s="50" t="str">
        <x:f>IF(OR(35&gt;'Настройки'!$B$3,ISBLANK(CQ139),CQ139=0),"",CQ139)</x:f>
      </x:c>
      <x:c r="EB139" s="50" t="str">
        <x:f>IF(OR(36&gt;'Настройки'!$B$3,ISBLANK(CR139),CR139=0),"",CR139)</x:f>
      </x:c>
      <x:c r="EC139" s="50" t="str">
        <x:f>IF(A139="","",IF(OR(BB139="AZ",BB139="BZ"),10000+ROW(),IF(AZ139&gt;'Настройки'!$B$11,20000+ROW(),IF(BF139&lt;&gt;"Обычный",30000+ROW(),IF(AX139&lt;=0,40000+ROW(),"")))))</x:f>
      </x:c>
      <x:c r="ED139" s="50" t="str">
        <x:f>IF(EC139="","",COUNTIFS($EC$2:$EC$1001,"&gt;0",$EC$2:$EC$1001,"&lt;"&amp;EC139)+1)</x:f>
      </x:c>
    </x:row>
    <x:row r="140">
      <x:c r="A140" s="115"/>
      <x:c r="B140" s="115"/>
      <x:c r="C140" s="115"/>
      <x:c r="D140" s="118"/>
      <x:c r="E140" s="118"/>
      <x:c r="F140" s="118"/>
      <x:c r="G140" s="118"/>
      <x:c r="H140" s="118"/>
      <x:c r="I140" s="118"/>
      <x:c r="J140" s="118"/>
      <x:c r="K140" s="118"/>
      <x:c r="L140" s="118"/>
      <x:c r="M140" s="118"/>
      <x:c r="N140" s="118"/>
      <x:c r="O140" s="118"/>
      <x:c r="P140" s="118"/>
      <x:c r="Q140" s="118"/>
      <x:c r="R140" s="118"/>
      <x:c r="S140" s="118"/>
      <x:c r="T140" s="118"/>
      <x:c r="U140" s="118"/>
      <x:c r="V140" s="118"/>
      <x:c r="W140" s="118"/>
      <x:c r="X140" s="118"/>
      <x:c r="Y140" s="118"/>
      <x:c r="Z140" s="118"/>
      <x:c r="AA140" s="118"/>
      <x:c r="AB140" s="118"/>
      <x:c r="AC140" s="118"/>
      <x:c r="AD140" s="118"/>
      <x:c r="AE140" s="118"/>
      <x:c r="AF140" s="118"/>
      <x:c r="AG140" s="118"/>
      <x:c r="AH140" s="118"/>
      <x:c r="AI140" s="118"/>
      <x:c r="AJ140" s="118"/>
      <x:c r="AK140" s="118"/>
      <x:c r="AL140" s="118"/>
      <x:c r="AM140" s="118"/>
      <x:c r="AN140" s="118"/>
      <x:c r="AO140" s="118"/>
      <x:c r="AP140" s="115"/>
      <x:c r="AQ140" s="49" t="str">
        <x:f>IF(A140="","",COUNT(BI140:INDEX(BI140:CR140,1,'Настройки'!$B$3)))</x:f>
      </x:c>
      <x:c r="AR140" s="49" t="str">
        <x:f>IF(A140="","",SUM(BI140:INDEX(BI140:CR140,1,'Настройки'!$B$3)))</x:f>
      </x:c>
      <x:c r="AS140" s="58" t="str">
        <x:f>IF(A140="","",IF('Настройки'!$B$4="Стоимость потребления",AR140*D140,IF('Настройки'!$B$4="Количество",AR140,E140)))</x:f>
      </x:c>
      <x:c r="AT140" s="61" t="str">
        <x:f>IF(OR(A140="",AS140&lt;0,SUM($AS$2:$AS$1001)&lt;=0),"",AS140/SUM($AS$2:$AS$1001))</x:f>
      </x:c>
      <x:c r="AU140" s="61" t="str">
        <x:f>IF(OR(A140="",AS140&lt;0,SUM($AS$2:$AS$1001)&lt;=0),"",SUMIFS($AS$2:$AS$1001,$AS$2:$AS$1001,"&gt;"&amp;AS140)/SUM($AS$2:$AS$1001))</x:f>
      </x:c>
      <x:c r="AV140" s="61" t="str">
        <x:f>IF(OR(A140="",AS140&lt;0,SUM($AS$2:$AS$1001)&lt;=0),"",SUMIFS($AS$2:$AS$1001,$AS$2:$AS$1001,"&gt;="&amp;AS140)/SUM($AS$2:$AS$1001))</x:f>
      </x:c>
      <x:c r="AW140" s="49" t="str">
        <x:f>IF(A140="","",IF(SUM($AS$2:$AS$1001)&lt;=0,"Не определён",IF(AS140&lt;0,"Исключение",IF(AU140&lt;'Настройки'!$B$5,"A",IF(AU140&lt;'Настройки'!$B$6,"B","C")))))</x:f>
      </x:c>
      <x:c r="AX140" s="58" t="str">
        <x:f>IF(A140="","",IF(AQ140=0,"",AVERAGE(BI140:INDEX(BI140:CR140,1,'Настройки'!$B$3))))</x:f>
      </x:c>
      <x:c r="AY140" s="58" t="str">
        <x:f>IF(OR(A140="",AQ140=0),"",STDEVP(BI140:INDEX(BI140:CR140,1,'Настройки'!$B$3)))</x:f>
      </x:c>
      <x:c r="AZ140" s="61" t="str">
        <x:f>IF(OR(A140="",AQ140&lt;'Настройки'!$B$12,AX140&lt;=0,AND('Настройки'!$B$10="Блокировать",COUNTIF(F140:INDEX(F140:AO140,1,'Настройки'!$B$3),"&lt;0")&gt;0)),"",AY140/ABS(AX140))</x:f>
      </x:c>
      <x:c r="BA140" s="49" t="str">
        <x:f>IF(A140="","",IF(AND('Настройки'!$B$10="Блокировать",COUNTIF(F140:INDEX(F140:AO140,1,'Настройки'!$B$3),"&lt;0")&gt;0),"Не определён",IF(AQ140&lt;'Настройки'!$B$12,"Не определён",IF(AX140=0,"Нет спроса",IF(AX140&lt;0,"Не определён",IF(AZ140&lt;='Настройки'!$B$7,"X",IF(AZ140&lt;='Настройки'!$B$8,"Y","Z")))))))</x:f>
      </x:c>
      <x:c r="BB140" s="49" t="str">
        <x:f>IF(OR(A140="",LEN(AW140)&lt;&gt;1,LEN(BA140)&lt;&gt;1),"",AW140&amp;BA140)</x:f>
      </x:c>
      <x:c r="BC140" s="61" t="str">
        <x:f>IF(OR(A140="",AQ140=0),"",(COUNT(BI140:INDEX(BI140:CR140,1,'Настройки'!$B$3))-COUNT(CS140:INDEX(CS140:EB140,1,'Настройки'!$B$3)))/AQ140)</x:f>
      </x:c>
      <x:c r="BD140" s="64" t="str">
        <x:f>IF(OR(A140="",COUNT(CS140:INDEX(CS140:EB140,1,'Настройки'!$B$3))=0),"",AQ140/COUNT(CS140:INDEX(CS140:EB140,1,'Настройки'!$B$3)))</x:f>
      </x:c>
      <x:c r="BE140" s="64" t="str">
        <x:f>IF(OR(A140="",COUNT(CS140:INDEX(CS140:EB140,1,'Настройки'!$B$3))=0),"",IF(AVERAGE(CS140:INDEX(CS140:EB140,1,'Настройки'!$B$3))=0,"",(STDEVP(CS140:INDEX(CS140:EB140,1,'Настройки'!$B$3))/ABS(AVERAGE(CS140:INDEX(CS140:EB140,1,'Настройки'!$B$3))))^2))</x:f>
      </x:c>
      <x:c r="BF140" s="49" t="str">
        <x:f>IF(A140="","",IF(AQ140&lt;3,"Недостаточно",IF(AQ140&lt;6,"Предварительный","Обычный")))</x:f>
      </x:c>
      <x:c r="BG140" s="49" t="str">
        <x:f>IF(A140="","",IF(COUNTIF(F140:INDEX(F140:AO140,1,'Настройки'!$B$3),"&lt;0")&gt;0,IF('Настройки'!$B$10="Блокировать","Отрицательный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"),"")&amp;IF(AQ140&lt;3,"Недостаточно истории. ",IF(AQ140&lt;6,"Предварительная классификация. ",""))&amp;IF(AX140=0,"Нет спроса за горизонт. ","")&amp;IF(AZ140&gt;'Настройки'!$B$11,"Экстремальная вариативность. ",""))</x:f>
      </x:c>
      <x:c r="BH140" s="49" t="str">
        <x:f>IF(A140="","",IFERROR(VLOOKUP(BB140,'Настройки'!$D$3:$E$11,2,FALSE),"Сначала проверьте исходные данные и историю спроса.")&amp;" Уточните срок поставки, MOQ и критичность.")</x:f>
      </x:c>
      <x:c r="BI140" s="50" t="str">
        <x:f>IF(1&gt;'Настройки'!$B$3,"",IF(ISBLANK(F140),IF('Настройки'!$B$9="Нулевой спрос",0,""),IF(F140&lt;0,IF('Настройки'!$B$10="Исключить","",IF('Настройки'!$B$10="Абсолютные значения",ABS(F140),F140)),F140)))</x:f>
      </x:c>
      <x:c r="BJ140" s="50" t="str">
        <x:f>IF(2&gt;'Настройки'!$B$3,"",IF(ISBLANK(G140),IF('Настройки'!$B$9="Нулевой спрос",0,""),IF(G140&lt;0,IF('Настройки'!$B$10="Исключить","",IF('Настройки'!$B$10="Абсолютные значения",ABS(G140),G140)),G140)))</x:f>
      </x:c>
      <x:c r="BK140" s="50" t="str">
        <x:f>IF(3&gt;'Настройки'!$B$3,"",IF(ISBLANK(H140),IF('Настройки'!$B$9="Нулевой спрос",0,""),IF(H140&lt;0,IF('Настройки'!$B$10="Исключить","",IF('Настройки'!$B$10="Абсолютные значения",ABS(H140),H140)),H140)))</x:f>
      </x:c>
      <x:c r="BL140" s="50" t="str">
        <x:f>IF(4&gt;'Настройки'!$B$3,"",IF(ISBLANK(I140),IF('Настройки'!$B$9="Нулевой спрос",0,""),IF(I140&lt;0,IF('Настройки'!$B$10="Исключить","",IF('Настройки'!$B$10="Абсолютные значения",ABS(I140),I140)),I140)))</x:f>
      </x:c>
      <x:c r="BM140" s="50" t="str">
        <x:f>IF(5&gt;'Настройки'!$B$3,"",IF(ISBLANK(J140),IF('Настройки'!$B$9="Нулевой спрос",0,""),IF(J140&lt;0,IF('Настройки'!$B$10="Исключить","",IF('Настройки'!$B$10="Абсолютные значения",ABS(J140),J140)),J140)))</x:f>
      </x:c>
      <x:c r="BN140" s="50" t="str">
        <x:f>IF(6&gt;'Настройки'!$B$3,"",IF(ISBLANK(K140),IF('Настройки'!$B$9="Нулевой спрос",0,""),IF(K140&lt;0,IF('Настройки'!$B$10="Исключить","",IF('Настройки'!$B$10="Абсолютные значения",ABS(K140),K140)),K140)))</x:f>
      </x:c>
      <x:c r="BO140" s="50" t="str">
        <x:f>IF(7&gt;'Настройки'!$B$3,"",IF(ISBLANK(L140),IF('Настройки'!$B$9="Нулевой спрос",0,""),IF(L140&lt;0,IF('Настройки'!$B$10="Исключить","",IF('Настройки'!$B$10="Абсолютные значения",ABS(L140),L140)),L140)))</x:f>
      </x:c>
      <x:c r="BP140" s="50" t="str">
        <x:f>IF(8&gt;'Настройки'!$B$3,"",IF(ISBLANK(M140),IF('Настройки'!$B$9="Нулевой спрос",0,""),IF(M140&lt;0,IF('Настройки'!$B$10="Исключить","",IF('Настройки'!$B$10="Абсолютные значения",ABS(M140),M140)),M140)))</x:f>
      </x:c>
      <x:c r="BQ140" s="50" t="str">
        <x:f>IF(9&gt;'Настройки'!$B$3,"",IF(ISBLANK(N140),IF('Настройки'!$B$9="Нулевой спрос",0,""),IF(N140&lt;0,IF('Настройки'!$B$10="Исключить","",IF('Настройки'!$B$10="Абсолютные значения",ABS(N140),N140)),N140)))</x:f>
      </x:c>
      <x:c r="BR140" s="50" t="str">
        <x:f>IF(10&gt;'Настройки'!$B$3,"",IF(ISBLANK(O140),IF('Настройки'!$B$9="Нулевой спрос",0,""),IF(O140&lt;0,IF('Настройки'!$B$10="Исключить","",IF('Настройки'!$B$10="Абсолютные значения",ABS(O140),O140)),O140)))</x:f>
      </x:c>
      <x:c r="BS140" s="50" t="str">
        <x:f>IF(11&gt;'Настройки'!$B$3,"",IF(ISBLANK(P140),IF('Настройки'!$B$9="Нулевой спрос",0,""),IF(P140&lt;0,IF('Настройки'!$B$10="Исключить","",IF('Настройки'!$B$10="Абсолютные значения",ABS(P140),P140)),P140)))</x:f>
      </x:c>
      <x:c r="BT140" s="50" t="str">
        <x:f>IF(12&gt;'Настройки'!$B$3,"",IF(ISBLANK(Q140),IF('Настройки'!$B$9="Нулевой спрос",0,""),IF(Q140&lt;0,IF('Настройки'!$B$10="Исключить","",IF('Настройки'!$B$10="Абсолютные значения",ABS(Q140),Q140)),Q140)))</x:f>
      </x:c>
      <x:c r="BU140" s="50" t="str">
        <x:f>IF(13&gt;'Настройки'!$B$3,"",IF(ISBLANK(R140),IF('Настройки'!$B$9="Нулевой спрос",0,""),IF(R140&lt;0,IF('Настройки'!$B$10="Исключить","",IF('Настройки'!$B$10="Абсолютные значения",ABS(R140),R140)),R140)))</x:f>
      </x:c>
      <x:c r="BV140" s="50" t="str">
        <x:f>IF(14&gt;'Настройки'!$B$3,"",IF(ISBLANK(S140),IF('Настройки'!$B$9="Нулевой спрос",0,""),IF(S140&lt;0,IF('Настройки'!$B$10="Исключить","",IF('Настройки'!$B$10="Абсолютные значения",ABS(S140),S140)),S140)))</x:f>
      </x:c>
      <x:c r="BW140" s="50" t="str">
        <x:f>IF(15&gt;'Настройки'!$B$3,"",IF(ISBLANK(T140),IF('Настройки'!$B$9="Нулевой спрос",0,""),IF(T140&lt;0,IF('Настройки'!$B$10="Исключить","",IF('Настройки'!$B$10="Абсолютные значения",ABS(T140),T140)),T140)))</x:f>
      </x:c>
      <x:c r="BX140" s="50" t="str">
        <x:f>IF(16&gt;'Настройки'!$B$3,"",IF(ISBLANK(U140),IF('Настройки'!$B$9="Нулевой спрос",0,""),IF(U140&lt;0,IF('Настройки'!$B$10="Исключить","",IF('Настройки'!$B$10="Абсолютные значения",ABS(U140),U140)),U140)))</x:f>
      </x:c>
      <x:c r="BY140" s="50" t="str">
        <x:f>IF(17&gt;'Настройки'!$B$3,"",IF(ISBLANK(V140),IF('Настройки'!$B$9="Нулевой спрос",0,""),IF(V140&lt;0,IF('Настройки'!$B$10="Исключить","",IF('Настройки'!$B$10="Абсолютные значения",ABS(V140),V140)),V140)))</x:f>
      </x:c>
      <x:c r="BZ140" s="50" t="str">
        <x:f>IF(18&gt;'Настройки'!$B$3,"",IF(ISBLANK(W140),IF('Настройки'!$B$9="Нулевой спрос",0,""),IF(W140&lt;0,IF('Настройки'!$B$10="Исключить","",IF('Настройки'!$B$10="Абсолютные значения",ABS(W140),W140)),W140)))</x:f>
      </x:c>
      <x:c r="CA140" s="50" t="str">
        <x:f>IF(19&gt;'Настройки'!$B$3,"",IF(ISBLANK(X140),IF('Настройки'!$B$9="Нулевой спрос",0,""),IF(X140&lt;0,IF('Настройки'!$B$10="Исключить","",IF('Настройки'!$B$10="Абсолютные значения",ABS(X140),X140)),X140)))</x:f>
      </x:c>
      <x:c r="CB140" s="50" t="str">
        <x:f>IF(20&gt;'Настройки'!$B$3,"",IF(ISBLANK(Y140),IF('Настройки'!$B$9="Нулевой спрос",0,""),IF(Y140&lt;0,IF('Настройки'!$B$10="Исключить","",IF('Настройки'!$B$10="Абсолютные значения",ABS(Y140),Y140)),Y140)))</x:f>
      </x:c>
      <x:c r="CC140" s="50" t="str">
        <x:f>IF(21&gt;'Настройки'!$B$3,"",IF(ISBLANK(Z140),IF('Настройки'!$B$9="Нулевой спрос",0,""),IF(Z140&lt;0,IF('Настройки'!$B$10="Исключить","",IF('Настройки'!$B$10="Абсолютные значения",ABS(Z140),Z140)),Z140)))</x:f>
      </x:c>
      <x:c r="CD140" s="50" t="str">
        <x:f>IF(22&gt;'Настройки'!$B$3,"",IF(ISBLANK(AA140),IF('Настройки'!$B$9="Нулевой спрос",0,""),IF(AA140&lt;0,IF('Настройки'!$B$10="Исключить","",IF('Настройки'!$B$10="Абсолютные значения",ABS(AA140),AA140)),AA140)))</x:f>
      </x:c>
      <x:c r="CE140" s="50" t="str">
        <x:f>IF(23&gt;'Настройки'!$B$3,"",IF(ISBLANK(AB140),IF('Настройки'!$B$9="Нулевой спрос",0,""),IF(AB140&lt;0,IF('Настройки'!$B$10="Исключить","",IF('Настройки'!$B$10="Абсолютные значения",ABS(AB140),AB140)),AB140)))</x:f>
      </x:c>
      <x:c r="CF140" s="50" t="str">
        <x:f>IF(24&gt;'Настройки'!$B$3,"",IF(ISBLANK(AC140),IF('Настройки'!$B$9="Нулевой спрос",0,""),IF(AC140&lt;0,IF('Настройки'!$B$10="Исключить","",IF('Настройки'!$B$10="Абсолютные значения",ABS(AC140),AC140)),AC140)))</x:f>
      </x:c>
      <x:c r="CG140" s="50" t="str">
        <x:f>IF(25&gt;'Настройки'!$B$3,"",IF(ISBLANK(AD140),IF('Настройки'!$B$9="Нулевой спрос",0,""),IF(AD140&lt;0,IF('Настройки'!$B$10="Исключить","",IF('Настройки'!$B$10="Абсолютные значения",ABS(AD140),AD140)),AD140)))</x:f>
      </x:c>
      <x:c r="CH140" s="50" t="str">
        <x:f>IF(26&gt;'Настройки'!$B$3,"",IF(ISBLANK(AE140),IF('Настройки'!$B$9="Нулевой спрос",0,""),IF(AE140&lt;0,IF('Настройки'!$B$10="Исключить","",IF('Настройки'!$B$10="Абсолютные значения",ABS(AE140),AE140)),AE140)))</x:f>
      </x:c>
      <x:c r="CI140" s="50" t="str">
        <x:f>IF(27&gt;'Настройки'!$B$3,"",IF(ISBLANK(AF140),IF('Настройки'!$B$9="Нулевой спрос",0,""),IF(AF140&lt;0,IF('Настройки'!$B$10="Исключить","",IF('Настройки'!$B$10="Абсолютные значения",ABS(AF140),AF140)),AF140)))</x:f>
      </x:c>
      <x:c r="CJ140" s="50" t="str">
        <x:f>IF(28&gt;'Настройки'!$B$3,"",IF(ISBLANK(AG140),IF('Настройки'!$B$9="Нулевой спрос",0,""),IF(AG140&lt;0,IF('Настройки'!$B$10="Исключить","",IF('Настройки'!$B$10="Абсолютные значения",ABS(AG140),AG140)),AG140)))</x:f>
      </x:c>
      <x:c r="CK140" s="50" t="str">
        <x:f>IF(29&gt;'Настройки'!$B$3,"",IF(ISBLANK(AH140),IF('Настройки'!$B$9="Нулевой спрос",0,""),IF(AH140&lt;0,IF('Настройки'!$B$10="Исключить","",IF('Настройки'!$B$10="Абсолютные значения",ABS(AH140),AH140)),AH140)))</x:f>
      </x:c>
      <x:c r="CL140" s="50" t="str">
        <x:f>IF(30&gt;'Настройки'!$B$3,"",IF(ISBLANK(AI140),IF('Настройки'!$B$9="Нулевой спрос",0,""),IF(AI140&lt;0,IF('Настройки'!$B$10="Исключить","",IF('Настройки'!$B$10="Абсолютные значения",ABS(AI140),AI140)),AI140)))</x:f>
      </x:c>
      <x:c r="CM140" s="50" t="str">
        <x:f>IF(31&gt;'Настройки'!$B$3,"",IF(ISBLANK(AJ140),IF('Настройки'!$B$9="Нулевой спрос",0,""),IF(AJ140&lt;0,IF('Настройки'!$B$10="Исключить","",IF('Настройки'!$B$10="Абсолютные значения",ABS(AJ140),AJ140)),AJ140)))</x:f>
      </x:c>
      <x:c r="CN140" s="50" t="str">
        <x:f>IF(32&gt;'Настройки'!$B$3,"",IF(ISBLANK(AK140),IF('Настройки'!$B$9="Нулевой спрос",0,""),IF(AK140&lt;0,IF('Настройки'!$B$10="Исключить","",IF('Настройки'!$B$10="Абсолютные значения",ABS(AK140),AK140)),AK140)))</x:f>
      </x:c>
      <x:c r="CO140" s="50" t="str">
        <x:f>IF(33&gt;'Настройки'!$B$3,"",IF(ISBLANK(AL140),IF('Настройки'!$B$9="Нулевой спрос",0,""),IF(AL140&lt;0,IF('Настройки'!$B$10="Исключить","",IF('Настройки'!$B$10="Абсолютные значения",ABS(AL140),AL140)),AL140)))</x:f>
      </x:c>
      <x:c r="CP140" s="50" t="str">
        <x:f>IF(34&gt;'Настройки'!$B$3,"",IF(ISBLANK(AM140),IF('Настройки'!$B$9="Нулевой спрос",0,""),IF(AM140&lt;0,IF('Настройки'!$B$10="Исключить","",IF('Настройки'!$B$10="Абсолютные значения",ABS(AM140),AM140)),AM140)))</x:f>
      </x:c>
      <x:c r="CQ140" s="50" t="str">
        <x:f>IF(35&gt;'Настройки'!$B$3,"",IF(ISBLANK(AN140),IF('Настройки'!$B$9="Нулевой спрос",0,""),IF(AN140&lt;0,IF('Настройки'!$B$10="Исключить","",IF('Настройки'!$B$10="Абсолютные значения",ABS(AN140),AN140)),AN140)))</x:f>
      </x:c>
      <x:c r="CR140" s="50" t="str">
        <x:f>IF(36&gt;'Настройки'!$B$3,"",IF(ISBLANK(AO140),IF('Настройки'!$B$9="Нулевой спрос",0,""),IF(AO140&lt;0,IF('Настройки'!$B$10="Исключить","",IF('Настройки'!$B$10="Абсолютные значения",ABS(AO140),AO140)),AO140)))</x:f>
      </x:c>
      <x:c r="CS140" s="50" t="str">
        <x:f>IF(OR(1&gt;'Настройки'!$B$3,ISBLANK(BI140),BI140=0),"",BI140)</x:f>
      </x:c>
      <x:c r="CT140" s="50" t="str">
        <x:f>IF(OR(2&gt;'Настройки'!$B$3,ISBLANK(BJ140),BJ140=0),"",BJ140)</x:f>
      </x:c>
      <x:c r="CU140" s="50" t="str">
        <x:f>IF(OR(3&gt;'Настройки'!$B$3,ISBLANK(BK140),BK140=0),"",BK140)</x:f>
      </x:c>
      <x:c r="CV140" s="50" t="str">
        <x:f>IF(OR(4&gt;'Настройки'!$B$3,ISBLANK(BL140),BL140=0),"",BL140)</x:f>
      </x:c>
      <x:c r="CW140" s="50" t="str">
        <x:f>IF(OR(5&gt;'Настройки'!$B$3,ISBLANK(BM140),BM140=0),"",BM140)</x:f>
      </x:c>
      <x:c r="CX140" s="50" t="str">
        <x:f>IF(OR(6&gt;'Настройки'!$B$3,ISBLANK(BN140),BN140=0),"",BN140)</x:f>
      </x:c>
      <x:c r="CY140" s="50" t="str">
        <x:f>IF(OR(7&gt;'Настройки'!$B$3,ISBLANK(BO140),BO140=0),"",BO140)</x:f>
      </x:c>
      <x:c r="CZ140" s="50" t="str">
        <x:f>IF(OR(8&gt;'Настройки'!$B$3,ISBLANK(BP140),BP140=0),"",BP140)</x:f>
      </x:c>
      <x:c r="DA140" s="50" t="str">
        <x:f>IF(OR(9&gt;'Настройки'!$B$3,ISBLANK(BQ140),BQ140=0),"",BQ140)</x:f>
      </x:c>
      <x:c r="DB140" s="50" t="str">
        <x:f>IF(OR(10&gt;'Настройки'!$B$3,ISBLANK(BR140),BR140=0),"",BR140)</x:f>
      </x:c>
      <x:c r="DC140" s="50" t="str">
        <x:f>IF(OR(11&gt;'Настройки'!$B$3,ISBLANK(BS140),BS140=0),"",BS140)</x:f>
      </x:c>
      <x:c r="DD140" s="50" t="str">
        <x:f>IF(OR(12&gt;'Настройки'!$B$3,ISBLANK(BT140),BT140=0),"",BT140)</x:f>
      </x:c>
      <x:c r="DE140" s="50" t="str">
        <x:f>IF(OR(13&gt;'Настройки'!$B$3,ISBLANK(BU140),BU140=0),"",BU140)</x:f>
      </x:c>
      <x:c r="DF140" s="50" t="str">
        <x:f>IF(OR(14&gt;'Настройки'!$B$3,ISBLANK(BV140),BV140=0),"",BV140)</x:f>
      </x:c>
      <x:c r="DG140" s="50" t="str">
        <x:f>IF(OR(15&gt;'Настройки'!$B$3,ISBLANK(BW140),BW140=0),"",BW140)</x:f>
      </x:c>
      <x:c r="DH140" s="50" t="str">
        <x:f>IF(OR(16&gt;'Настройки'!$B$3,ISBLANK(BX140),BX140=0),"",BX140)</x:f>
      </x:c>
      <x:c r="DI140" s="50" t="str">
        <x:f>IF(OR(17&gt;'Настройки'!$B$3,ISBLANK(BY140),BY140=0),"",BY140)</x:f>
      </x:c>
      <x:c r="DJ140" s="50" t="str">
        <x:f>IF(OR(18&gt;'Настройки'!$B$3,ISBLANK(BZ140),BZ140=0),"",BZ140)</x:f>
      </x:c>
      <x:c r="DK140" s="50" t="str">
        <x:f>IF(OR(19&gt;'Настройки'!$B$3,ISBLANK(CA140),CA140=0),"",CA140)</x:f>
      </x:c>
      <x:c r="DL140" s="50" t="str">
        <x:f>IF(OR(20&gt;'Настройки'!$B$3,ISBLANK(CB140),CB140=0),"",CB140)</x:f>
      </x:c>
      <x:c r="DM140" s="50" t="str">
        <x:f>IF(OR(21&gt;'Настройки'!$B$3,ISBLANK(CC140),CC140=0),"",CC140)</x:f>
      </x:c>
      <x:c r="DN140" s="50" t="str">
        <x:f>IF(OR(22&gt;'Настройки'!$B$3,ISBLANK(CD140),CD140=0),"",CD140)</x:f>
      </x:c>
      <x:c r="DO140" s="50" t="str">
        <x:f>IF(OR(23&gt;'Настройки'!$B$3,ISBLANK(CE140),CE140=0),"",CE140)</x:f>
      </x:c>
      <x:c r="DP140" s="50" t="str">
        <x:f>IF(OR(24&gt;'Настройки'!$B$3,ISBLANK(CF140),CF140=0),"",CF140)</x:f>
      </x:c>
      <x:c r="DQ140" s="50" t="str">
        <x:f>IF(OR(25&gt;'Настройки'!$B$3,ISBLANK(CG140),CG140=0),"",CG140)</x:f>
      </x:c>
      <x:c r="DR140" s="50" t="str">
        <x:f>IF(OR(26&gt;'Настройки'!$B$3,ISBLANK(CH140),CH140=0),"",CH140)</x:f>
      </x:c>
      <x:c r="DS140" s="50" t="str">
        <x:f>IF(OR(27&gt;'Настройки'!$B$3,ISBLANK(CI140),CI140=0),"",CI140)</x:f>
      </x:c>
      <x:c r="DT140" s="50" t="str">
        <x:f>IF(OR(28&gt;'Настройки'!$B$3,ISBLANK(CJ140),CJ140=0),"",CJ140)</x:f>
      </x:c>
      <x:c r="DU140" s="50" t="str">
        <x:f>IF(OR(29&gt;'Настройки'!$B$3,ISBLANK(CK140),CK140=0),"",CK140)</x:f>
      </x:c>
      <x:c r="DV140" s="50" t="str">
        <x:f>IF(OR(30&gt;'Настройки'!$B$3,ISBLANK(CL140),CL140=0),"",CL140)</x:f>
      </x:c>
      <x:c r="DW140" s="50" t="str">
        <x:f>IF(OR(31&gt;'Настройки'!$B$3,ISBLANK(CM140),CM140=0),"",CM140)</x:f>
      </x:c>
      <x:c r="DX140" s="50" t="str">
        <x:f>IF(OR(32&gt;'Настройки'!$B$3,ISBLANK(CN140),CN140=0),"",CN140)</x:f>
      </x:c>
      <x:c r="DY140" s="50" t="str">
        <x:f>IF(OR(33&gt;'Настройки'!$B$3,ISBLANK(CO140),CO140=0),"",CO140)</x:f>
      </x:c>
      <x:c r="DZ140" s="50" t="str">
        <x:f>IF(OR(34&gt;'Настройки'!$B$3,ISBLANK(CP140),CP140=0),"",CP140)</x:f>
      </x:c>
      <x:c r="EA140" s="50" t="str">
        <x:f>IF(OR(35&gt;'Настройки'!$B$3,ISBLANK(CQ140),CQ140=0),"",CQ140)</x:f>
      </x:c>
      <x:c r="EB140" s="50" t="str">
        <x:f>IF(OR(36&gt;'Настройки'!$B$3,ISBLANK(CR140),CR140=0),"",CR140)</x:f>
      </x:c>
      <x:c r="EC140" s="50" t="str">
        <x:f>IF(A140="","",IF(OR(BB140="AZ",BB140="BZ"),10000+ROW(),IF(AZ140&gt;'Настройки'!$B$11,20000+ROW(),IF(BF140&lt;&gt;"Обычный",30000+ROW(),IF(AX140&lt;=0,40000+ROW(),"")))))</x:f>
      </x:c>
      <x:c r="ED140" s="50" t="str">
        <x:f>IF(EC140="","",COUNTIFS($EC$2:$EC$1001,"&gt;0",$EC$2:$EC$1001,"&lt;"&amp;EC140)+1)</x:f>
      </x:c>
    </x:row>
    <x:row r="141">
      <x:c r="A141" s="115"/>
      <x:c r="B141" s="115"/>
      <x:c r="C141" s="115"/>
      <x:c r="D141" s="118"/>
      <x:c r="E141" s="118"/>
      <x:c r="F141" s="118"/>
      <x:c r="G141" s="118"/>
      <x:c r="H141" s="118"/>
      <x:c r="I141" s="118"/>
      <x:c r="J141" s="118"/>
      <x:c r="K141" s="118"/>
      <x:c r="L141" s="118"/>
      <x:c r="M141" s="118"/>
      <x:c r="N141" s="118"/>
      <x:c r="O141" s="118"/>
      <x:c r="P141" s="118"/>
      <x:c r="Q141" s="118"/>
      <x:c r="R141" s="118"/>
      <x:c r="S141" s="118"/>
      <x:c r="T141" s="118"/>
      <x:c r="U141" s="118"/>
      <x:c r="V141" s="118"/>
      <x:c r="W141" s="118"/>
      <x:c r="X141" s="118"/>
      <x:c r="Y141" s="118"/>
      <x:c r="Z141" s="118"/>
      <x:c r="AA141" s="118"/>
      <x:c r="AB141" s="118"/>
      <x:c r="AC141" s="118"/>
      <x:c r="AD141" s="118"/>
      <x:c r="AE141" s="118"/>
      <x:c r="AF141" s="118"/>
      <x:c r="AG141" s="118"/>
      <x:c r="AH141" s="118"/>
      <x:c r="AI141" s="118"/>
      <x:c r="AJ141" s="118"/>
      <x:c r="AK141" s="118"/>
      <x:c r="AL141" s="118"/>
      <x:c r="AM141" s="118"/>
      <x:c r="AN141" s="118"/>
      <x:c r="AO141" s="118"/>
      <x:c r="AP141" s="115"/>
      <x:c r="AQ141" s="49" t="str">
        <x:f>IF(A141="","",COUNT(BI141:INDEX(BI141:CR141,1,'Настройки'!$B$3)))</x:f>
      </x:c>
      <x:c r="AR141" s="49" t="str">
        <x:f>IF(A141="","",SUM(BI141:INDEX(BI141:CR141,1,'Настройки'!$B$3)))</x:f>
      </x:c>
      <x:c r="AS141" s="58" t="str">
        <x:f>IF(A141="","",IF('Настройки'!$B$4="Стоимость потребления",AR141*D141,IF('Настройки'!$B$4="Количество",AR141,E141)))</x:f>
      </x:c>
      <x:c r="AT141" s="61" t="str">
        <x:f>IF(OR(A141="",AS141&lt;0,SUM($AS$2:$AS$1001)&lt;=0),"",AS141/SUM($AS$2:$AS$1001))</x:f>
      </x:c>
      <x:c r="AU141" s="61" t="str">
        <x:f>IF(OR(A141="",AS141&lt;0,SUM($AS$2:$AS$1001)&lt;=0),"",SUMIFS($AS$2:$AS$1001,$AS$2:$AS$1001,"&gt;"&amp;AS141)/SUM($AS$2:$AS$1001))</x:f>
      </x:c>
      <x:c r="AV141" s="61" t="str">
        <x:f>IF(OR(A141="",AS141&lt;0,SUM($AS$2:$AS$1001)&lt;=0),"",SUMIFS($AS$2:$AS$1001,$AS$2:$AS$1001,"&gt;="&amp;AS141)/SUM($AS$2:$AS$1001))</x:f>
      </x:c>
      <x:c r="AW141" s="49" t="str">
        <x:f>IF(A141="","",IF(SUM($AS$2:$AS$1001)&lt;=0,"Не определён",IF(AS141&lt;0,"Исключение",IF(AU141&lt;'Настройки'!$B$5,"A",IF(AU141&lt;'Настройки'!$B$6,"B","C")))))</x:f>
      </x:c>
      <x:c r="AX141" s="58" t="str">
        <x:f>IF(A141="","",IF(AQ141=0,"",AVERAGE(BI141:INDEX(BI141:CR141,1,'Настройки'!$B$3))))</x:f>
      </x:c>
      <x:c r="AY141" s="58" t="str">
        <x:f>IF(OR(A141="",AQ141=0),"",STDEVP(BI141:INDEX(BI141:CR141,1,'Настройки'!$B$3)))</x:f>
      </x:c>
      <x:c r="AZ141" s="61" t="str">
        <x:f>IF(OR(A141="",AQ141&lt;'Настройки'!$B$12,AX141&lt;=0,AND('Настройки'!$B$10="Блокировать",COUNTIF(F141:INDEX(F141:AO141,1,'Настройки'!$B$3),"&lt;0")&gt;0)),"",AY141/ABS(AX141))</x:f>
      </x:c>
      <x:c r="BA141" s="49" t="str">
        <x:f>IF(A141="","",IF(AND('Настройки'!$B$10="Блокировать",COUNTIF(F141:INDEX(F141:AO141,1,'Настройки'!$B$3),"&lt;0")&gt;0),"Не определён",IF(AQ141&lt;'Настройки'!$B$12,"Не определён",IF(AX141=0,"Нет спроса",IF(AX141&lt;0,"Не определён",IF(AZ141&lt;='Настройки'!$B$7,"X",IF(AZ141&lt;='Настройки'!$B$8,"Y","Z")))))))</x:f>
      </x:c>
      <x:c r="BB141" s="49" t="str">
        <x:f>IF(OR(A141="",LEN(AW141)&lt;&gt;1,LEN(BA141)&lt;&gt;1),"",AW141&amp;BA141)</x:f>
      </x:c>
      <x:c r="BC141" s="61" t="str">
        <x:f>IF(OR(A141="",AQ141=0),"",(COUNT(BI141:INDEX(BI141:CR141,1,'Настройки'!$B$3))-COUNT(CS141:INDEX(CS141:EB141,1,'Настройки'!$B$3)))/AQ141)</x:f>
      </x:c>
      <x:c r="BD141" s="64" t="str">
        <x:f>IF(OR(A141="",COUNT(CS141:INDEX(CS141:EB141,1,'Настройки'!$B$3))=0),"",AQ141/COUNT(CS141:INDEX(CS141:EB141,1,'Настройки'!$B$3)))</x:f>
      </x:c>
      <x:c r="BE141" s="64" t="str">
        <x:f>IF(OR(A141="",COUNT(CS141:INDEX(CS141:EB141,1,'Настройки'!$B$3))=0),"",IF(AVERAGE(CS141:INDEX(CS141:EB141,1,'Настройки'!$B$3))=0,"",(STDEVP(CS141:INDEX(CS141:EB141,1,'Настройки'!$B$3))/ABS(AVERAGE(CS141:INDEX(CS141:EB141,1,'Настройки'!$B$3))))^2))</x:f>
      </x:c>
      <x:c r="BF141" s="49" t="str">
        <x:f>IF(A141="","",IF(AQ141&lt;3,"Недостаточно",IF(AQ141&lt;6,"Предварительный","Обычный")))</x:f>
      </x:c>
      <x:c r="BG141" s="49" t="str">
        <x:f>IF(A141="","",IF(COUNTIF(F141:INDEX(F141:AO141,1,'Настройки'!$B$3),"&lt;0")&gt;0,IF('Настройки'!$B$10="Блокировать","Отрицательный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"),"")&amp;IF(AQ141&lt;3,"Недостаточно истории. ",IF(AQ141&lt;6,"Предварительная классификация. ",""))&amp;IF(AX141=0,"Нет спроса за горизонт. ","")&amp;IF(AZ141&gt;'Настройки'!$B$11,"Экстремальная вариативность. ",""))</x:f>
      </x:c>
      <x:c r="BH141" s="49" t="str">
        <x:f>IF(A141="","",IFERROR(VLOOKUP(BB141,'Настройки'!$D$3:$E$11,2,FALSE),"Сначала проверьте исходные данные и историю спроса.")&amp;" Уточните срок поставки, MOQ и критичность.")</x:f>
      </x:c>
      <x:c r="BI141" s="50" t="str">
        <x:f>IF(1&gt;'Настройки'!$B$3,"",IF(ISBLANK(F141),IF('Настройки'!$B$9="Нулевой спрос",0,""),IF(F141&lt;0,IF('Настройки'!$B$10="Исключить","",IF('Настройки'!$B$10="Абсолютные значения",ABS(F141),F141)),F141)))</x:f>
      </x:c>
      <x:c r="BJ141" s="50" t="str">
        <x:f>IF(2&gt;'Настройки'!$B$3,"",IF(ISBLANK(G141),IF('Настройки'!$B$9="Нулевой спрос",0,""),IF(G141&lt;0,IF('Настройки'!$B$10="Исключить","",IF('Настройки'!$B$10="Абсолютные значения",ABS(G141),G141)),G141)))</x:f>
      </x:c>
      <x:c r="BK141" s="50" t="str">
        <x:f>IF(3&gt;'Настройки'!$B$3,"",IF(ISBLANK(H141),IF('Настройки'!$B$9="Нулевой спрос",0,""),IF(H141&lt;0,IF('Настройки'!$B$10="Исключить","",IF('Настройки'!$B$10="Абсолютные значения",ABS(H141),H141)),H141)))</x:f>
      </x:c>
      <x:c r="BL141" s="50" t="str">
        <x:f>IF(4&gt;'Настройки'!$B$3,"",IF(ISBLANK(I141),IF('Настройки'!$B$9="Нулевой спрос",0,""),IF(I141&lt;0,IF('Настройки'!$B$10="Исключить","",IF('Настройки'!$B$10="Абсолютные значения",ABS(I141),I141)),I141)))</x:f>
      </x:c>
      <x:c r="BM141" s="50" t="str">
        <x:f>IF(5&gt;'Настройки'!$B$3,"",IF(ISBLANK(J141),IF('Настройки'!$B$9="Нулевой спрос",0,""),IF(J141&lt;0,IF('Настройки'!$B$10="Исключить","",IF('Настройки'!$B$10="Абсолютные значения",ABS(J141),J141)),J141)))</x:f>
      </x:c>
      <x:c r="BN141" s="50" t="str">
        <x:f>IF(6&gt;'Настройки'!$B$3,"",IF(ISBLANK(K141),IF('Настройки'!$B$9="Нулевой спрос",0,""),IF(K141&lt;0,IF('Настройки'!$B$10="Исключить","",IF('Настройки'!$B$10="Абсолютные значения",ABS(K141),K141)),K141)))</x:f>
      </x:c>
      <x:c r="BO141" s="50" t="str">
        <x:f>IF(7&gt;'Настройки'!$B$3,"",IF(ISBLANK(L141),IF('Настройки'!$B$9="Нулевой спрос",0,""),IF(L141&lt;0,IF('Настройки'!$B$10="Исключить","",IF('Настройки'!$B$10="Абсолютные значения",ABS(L141),L141)),L141)))</x:f>
      </x:c>
      <x:c r="BP141" s="50" t="str">
        <x:f>IF(8&gt;'Настройки'!$B$3,"",IF(ISBLANK(M141),IF('Настройки'!$B$9="Нулевой спрос",0,""),IF(M141&lt;0,IF('Настройки'!$B$10="Исключить","",IF('Настройки'!$B$10="Абсолютные значения",ABS(M141),M141)),M141)))</x:f>
      </x:c>
      <x:c r="BQ141" s="50" t="str">
        <x:f>IF(9&gt;'Настройки'!$B$3,"",IF(ISBLANK(N141),IF('Настройки'!$B$9="Нулевой спрос",0,""),IF(N141&lt;0,IF('Настройки'!$B$10="Исключить","",IF('Настройки'!$B$10="Абсолютные значения",ABS(N141),N141)),N141)))</x:f>
      </x:c>
      <x:c r="BR141" s="50" t="str">
        <x:f>IF(10&gt;'Настройки'!$B$3,"",IF(ISBLANK(O141),IF('Настройки'!$B$9="Нулевой спрос",0,""),IF(O141&lt;0,IF('Настройки'!$B$10="Исключить","",IF('Настройки'!$B$10="Абсолютные значения",ABS(O141),O141)),O141)))</x:f>
      </x:c>
      <x:c r="BS141" s="50" t="str">
        <x:f>IF(11&gt;'Настройки'!$B$3,"",IF(ISBLANK(P141),IF('Настройки'!$B$9="Нулевой спрос",0,""),IF(P141&lt;0,IF('Настройки'!$B$10="Исключить","",IF('Настройки'!$B$10="Абсолютные значения",ABS(P141),P141)),P141)))</x:f>
      </x:c>
      <x:c r="BT141" s="50" t="str">
        <x:f>IF(12&gt;'Настройки'!$B$3,"",IF(ISBLANK(Q141),IF('Настройки'!$B$9="Нулевой спрос",0,""),IF(Q141&lt;0,IF('Настройки'!$B$10="Исключить","",IF('Настройки'!$B$10="Абсолютные значения",ABS(Q141),Q141)),Q141)))</x:f>
      </x:c>
      <x:c r="BU141" s="50" t="str">
        <x:f>IF(13&gt;'Настройки'!$B$3,"",IF(ISBLANK(R141),IF('Настройки'!$B$9="Нулевой спрос",0,""),IF(R141&lt;0,IF('Настройки'!$B$10="Исключить","",IF('Настройки'!$B$10="Абсолютные значения",ABS(R141),R141)),R141)))</x:f>
      </x:c>
      <x:c r="BV141" s="50" t="str">
        <x:f>IF(14&gt;'Настройки'!$B$3,"",IF(ISBLANK(S141),IF('Настройки'!$B$9="Нулевой спрос",0,""),IF(S141&lt;0,IF('Настройки'!$B$10="Исключить","",IF('Настройки'!$B$10="Абсолютные значения",ABS(S141),S141)),S141)))</x:f>
      </x:c>
      <x:c r="BW141" s="50" t="str">
        <x:f>IF(15&gt;'Настройки'!$B$3,"",IF(ISBLANK(T141),IF('Настройки'!$B$9="Нулевой спрос",0,""),IF(T141&lt;0,IF('Настройки'!$B$10="Исключить","",IF('Настройки'!$B$10="Абсолютные значения",ABS(T141),T141)),T141)))</x:f>
      </x:c>
      <x:c r="BX141" s="50" t="str">
        <x:f>IF(16&gt;'Настройки'!$B$3,"",IF(ISBLANK(U141),IF('Настройки'!$B$9="Нулевой спрос",0,""),IF(U141&lt;0,IF('Настройки'!$B$10="Исключить","",IF('Настройки'!$B$10="Абсолютные значения",ABS(U141),U141)),U141)))</x:f>
      </x:c>
      <x:c r="BY141" s="50" t="str">
        <x:f>IF(17&gt;'Настройки'!$B$3,"",IF(ISBLANK(V141),IF('Настройки'!$B$9="Нулевой спрос",0,""),IF(V141&lt;0,IF('Настройки'!$B$10="Исключить","",IF('Настройки'!$B$10="Абсолютные значения",ABS(V141),V141)),V141)))</x:f>
      </x:c>
      <x:c r="BZ141" s="50" t="str">
        <x:f>IF(18&gt;'Настройки'!$B$3,"",IF(ISBLANK(W141),IF('Настройки'!$B$9="Нулевой спрос",0,""),IF(W141&lt;0,IF('Настройки'!$B$10="Исключить","",IF('Настройки'!$B$10="Абсолютные значения",ABS(W141),W141)),W141)))</x:f>
      </x:c>
      <x:c r="CA141" s="50" t="str">
        <x:f>IF(19&gt;'Настройки'!$B$3,"",IF(ISBLANK(X141),IF('Настройки'!$B$9="Нулевой спрос",0,""),IF(X141&lt;0,IF('Настройки'!$B$10="Исключить","",IF('Настройки'!$B$10="Абсолютные значения",ABS(X141),X141)),X141)))</x:f>
      </x:c>
      <x:c r="CB141" s="50" t="str">
        <x:f>IF(20&gt;'Настройки'!$B$3,"",IF(ISBLANK(Y141),IF('Настройки'!$B$9="Нулевой спрос",0,""),IF(Y141&lt;0,IF('Настройки'!$B$10="Исключить","",IF('Настройки'!$B$10="Абсолютные значения",ABS(Y141),Y141)),Y141)))</x:f>
      </x:c>
      <x:c r="CC141" s="50" t="str">
        <x:f>IF(21&gt;'Настройки'!$B$3,"",IF(ISBLANK(Z141),IF('Настройки'!$B$9="Нулевой спрос",0,""),IF(Z141&lt;0,IF('Настройки'!$B$10="Исключить","",IF('Настройки'!$B$10="Абсолютные значения",ABS(Z141),Z141)),Z141)))</x:f>
      </x:c>
      <x:c r="CD141" s="50" t="str">
        <x:f>IF(22&gt;'Настройки'!$B$3,"",IF(ISBLANK(AA141),IF('Настройки'!$B$9="Нулевой спрос",0,""),IF(AA141&lt;0,IF('Настройки'!$B$10="Исключить","",IF('Настройки'!$B$10="Абсолютные значения",ABS(AA141),AA141)),AA141)))</x:f>
      </x:c>
      <x:c r="CE141" s="50" t="str">
        <x:f>IF(23&gt;'Настройки'!$B$3,"",IF(ISBLANK(AB141),IF('Настройки'!$B$9="Нулевой спрос",0,""),IF(AB141&lt;0,IF('Настройки'!$B$10="Исключить","",IF('Настройки'!$B$10="Абсолютные значения",ABS(AB141),AB141)),AB141)))</x:f>
      </x:c>
      <x:c r="CF141" s="50" t="str">
        <x:f>IF(24&gt;'Настройки'!$B$3,"",IF(ISBLANK(AC141),IF('Настройки'!$B$9="Нулевой спрос",0,""),IF(AC141&lt;0,IF('Настройки'!$B$10="Исключить","",IF('Настройки'!$B$10="Абсолютные значения",ABS(AC141),AC141)),AC141)))</x:f>
      </x:c>
      <x:c r="CG141" s="50" t="str">
        <x:f>IF(25&gt;'Настройки'!$B$3,"",IF(ISBLANK(AD141),IF('Настройки'!$B$9="Нулевой спрос",0,""),IF(AD141&lt;0,IF('Настройки'!$B$10="Исключить","",IF('Настройки'!$B$10="Абсолютные значения",ABS(AD141),AD141)),AD141)))</x:f>
      </x:c>
      <x:c r="CH141" s="50" t="str">
        <x:f>IF(26&gt;'Настройки'!$B$3,"",IF(ISBLANK(AE141),IF('Настройки'!$B$9="Нулевой спрос",0,""),IF(AE141&lt;0,IF('Настройки'!$B$10="Исключить","",IF('Настройки'!$B$10="Абсолютные значения",ABS(AE141),AE141)),AE141)))</x:f>
      </x:c>
      <x:c r="CI141" s="50" t="str">
        <x:f>IF(27&gt;'Настройки'!$B$3,"",IF(ISBLANK(AF141),IF('Настройки'!$B$9="Нулевой спрос",0,""),IF(AF141&lt;0,IF('Настройки'!$B$10="Исключить","",IF('Настройки'!$B$10="Абсолютные значения",ABS(AF141),AF141)),AF141)))</x:f>
      </x:c>
      <x:c r="CJ141" s="50" t="str">
        <x:f>IF(28&gt;'Настройки'!$B$3,"",IF(ISBLANK(AG141),IF('Настройки'!$B$9="Нулевой спрос",0,""),IF(AG141&lt;0,IF('Настройки'!$B$10="Исключить","",IF('Настройки'!$B$10="Абсолютные значения",ABS(AG141),AG141)),AG141)))</x:f>
      </x:c>
      <x:c r="CK141" s="50" t="str">
        <x:f>IF(29&gt;'Настройки'!$B$3,"",IF(ISBLANK(AH141),IF('Настройки'!$B$9="Нулевой спрос",0,""),IF(AH141&lt;0,IF('Настройки'!$B$10="Исключить","",IF('Настройки'!$B$10="Абсолютные значения",ABS(AH141),AH141)),AH141)))</x:f>
      </x:c>
      <x:c r="CL141" s="50" t="str">
        <x:f>IF(30&gt;'Настройки'!$B$3,"",IF(ISBLANK(AI141),IF('Настройки'!$B$9="Нулевой спрос",0,""),IF(AI141&lt;0,IF('Настройки'!$B$10="Исключить","",IF('Настройки'!$B$10="Абсолютные значения",ABS(AI141),AI141)),AI141)))</x:f>
      </x:c>
      <x:c r="CM141" s="50" t="str">
        <x:f>IF(31&gt;'Настройки'!$B$3,"",IF(ISBLANK(AJ141),IF('Настройки'!$B$9="Нулевой спрос",0,""),IF(AJ141&lt;0,IF('Настройки'!$B$10="Исключить","",IF('Настройки'!$B$10="Абсолютные значения",ABS(AJ141),AJ141)),AJ141)))</x:f>
      </x:c>
      <x:c r="CN141" s="50" t="str">
        <x:f>IF(32&gt;'Настройки'!$B$3,"",IF(ISBLANK(AK141),IF('Настройки'!$B$9="Нулевой спрос",0,""),IF(AK141&lt;0,IF('Настройки'!$B$10="Исключить","",IF('Настройки'!$B$10="Абсолютные значения",ABS(AK141),AK141)),AK141)))</x:f>
      </x:c>
      <x:c r="CO141" s="50" t="str">
        <x:f>IF(33&gt;'Настройки'!$B$3,"",IF(ISBLANK(AL141),IF('Настройки'!$B$9="Нулевой спрос",0,""),IF(AL141&lt;0,IF('Настройки'!$B$10="Исключить","",IF('Настройки'!$B$10="Абсолютные значения",ABS(AL141),AL141)),AL141)))</x:f>
      </x:c>
      <x:c r="CP141" s="50" t="str">
        <x:f>IF(34&gt;'Настройки'!$B$3,"",IF(ISBLANK(AM141),IF('Настройки'!$B$9="Нулевой спрос",0,""),IF(AM141&lt;0,IF('Настройки'!$B$10="Исключить","",IF('Настройки'!$B$10="Абсолютные значения",ABS(AM141),AM141)),AM141)))</x:f>
      </x:c>
      <x:c r="CQ141" s="50" t="str">
        <x:f>IF(35&gt;'Настройки'!$B$3,"",IF(ISBLANK(AN141),IF('Настройки'!$B$9="Нулевой спрос",0,""),IF(AN141&lt;0,IF('Настройки'!$B$10="Исключить","",IF('Настройки'!$B$10="Абсолютные значения",ABS(AN141),AN141)),AN141)))</x:f>
      </x:c>
      <x:c r="CR141" s="50" t="str">
        <x:f>IF(36&gt;'Настройки'!$B$3,"",IF(ISBLANK(AO141),IF('Настройки'!$B$9="Нулевой спрос",0,""),IF(AO141&lt;0,IF('Настройки'!$B$10="Исключить","",IF('Настройки'!$B$10="Абсолютные значения",ABS(AO141),AO141)),AO141)))</x:f>
      </x:c>
      <x:c r="CS141" s="50" t="str">
        <x:f>IF(OR(1&gt;'Настройки'!$B$3,ISBLANK(BI141),BI141=0),"",BI141)</x:f>
      </x:c>
      <x:c r="CT141" s="50" t="str">
        <x:f>IF(OR(2&gt;'Настройки'!$B$3,ISBLANK(BJ141),BJ141=0),"",BJ141)</x:f>
      </x:c>
      <x:c r="CU141" s="50" t="str">
        <x:f>IF(OR(3&gt;'Настройки'!$B$3,ISBLANK(BK141),BK141=0),"",BK141)</x:f>
      </x:c>
      <x:c r="CV141" s="50" t="str">
        <x:f>IF(OR(4&gt;'Настройки'!$B$3,ISBLANK(BL141),BL141=0),"",BL141)</x:f>
      </x:c>
      <x:c r="CW141" s="50" t="str">
        <x:f>IF(OR(5&gt;'Настройки'!$B$3,ISBLANK(BM141),BM141=0),"",BM141)</x:f>
      </x:c>
      <x:c r="CX141" s="50" t="str">
        <x:f>IF(OR(6&gt;'Настройки'!$B$3,ISBLANK(BN141),BN141=0),"",BN141)</x:f>
      </x:c>
      <x:c r="CY141" s="50" t="str">
        <x:f>IF(OR(7&gt;'Настройки'!$B$3,ISBLANK(BO141),BO141=0),"",BO141)</x:f>
      </x:c>
      <x:c r="CZ141" s="50" t="str">
        <x:f>IF(OR(8&gt;'Настройки'!$B$3,ISBLANK(BP141),BP141=0),"",BP141)</x:f>
      </x:c>
      <x:c r="DA141" s="50" t="str">
        <x:f>IF(OR(9&gt;'Настройки'!$B$3,ISBLANK(BQ141),BQ141=0),"",BQ141)</x:f>
      </x:c>
      <x:c r="DB141" s="50" t="str">
        <x:f>IF(OR(10&gt;'Настройки'!$B$3,ISBLANK(BR141),BR141=0),"",BR141)</x:f>
      </x:c>
      <x:c r="DC141" s="50" t="str">
        <x:f>IF(OR(11&gt;'Настройки'!$B$3,ISBLANK(BS141),BS141=0),"",BS141)</x:f>
      </x:c>
      <x:c r="DD141" s="50" t="str">
        <x:f>IF(OR(12&gt;'Настройки'!$B$3,ISBLANK(BT141),BT141=0),"",BT141)</x:f>
      </x:c>
      <x:c r="DE141" s="50" t="str">
        <x:f>IF(OR(13&gt;'Настройки'!$B$3,ISBLANK(BU141),BU141=0),"",BU141)</x:f>
      </x:c>
      <x:c r="DF141" s="50" t="str">
        <x:f>IF(OR(14&gt;'Настройки'!$B$3,ISBLANK(BV141),BV141=0),"",BV141)</x:f>
      </x:c>
      <x:c r="DG141" s="50" t="str">
        <x:f>IF(OR(15&gt;'Настройки'!$B$3,ISBLANK(BW141),BW141=0),"",BW141)</x:f>
      </x:c>
      <x:c r="DH141" s="50" t="str">
        <x:f>IF(OR(16&gt;'Настройки'!$B$3,ISBLANK(BX141),BX141=0),"",BX141)</x:f>
      </x:c>
      <x:c r="DI141" s="50" t="str">
        <x:f>IF(OR(17&gt;'Настройки'!$B$3,ISBLANK(BY141),BY141=0),"",BY141)</x:f>
      </x:c>
      <x:c r="DJ141" s="50" t="str">
        <x:f>IF(OR(18&gt;'Настройки'!$B$3,ISBLANK(BZ141),BZ141=0),"",BZ141)</x:f>
      </x:c>
      <x:c r="DK141" s="50" t="str">
        <x:f>IF(OR(19&gt;'Настройки'!$B$3,ISBLANK(CA141),CA141=0),"",CA141)</x:f>
      </x:c>
      <x:c r="DL141" s="50" t="str">
        <x:f>IF(OR(20&gt;'Настройки'!$B$3,ISBLANK(CB141),CB141=0),"",CB141)</x:f>
      </x:c>
      <x:c r="DM141" s="50" t="str">
        <x:f>IF(OR(21&gt;'Настройки'!$B$3,ISBLANK(CC141),CC141=0),"",CC141)</x:f>
      </x:c>
      <x:c r="DN141" s="50" t="str">
        <x:f>IF(OR(22&gt;'Настройки'!$B$3,ISBLANK(CD141),CD141=0),"",CD141)</x:f>
      </x:c>
      <x:c r="DO141" s="50" t="str">
        <x:f>IF(OR(23&gt;'Настройки'!$B$3,ISBLANK(CE141),CE141=0),"",CE141)</x:f>
      </x:c>
      <x:c r="DP141" s="50" t="str">
        <x:f>IF(OR(24&gt;'Настройки'!$B$3,ISBLANK(CF141),CF141=0),"",CF141)</x:f>
      </x:c>
      <x:c r="DQ141" s="50" t="str">
        <x:f>IF(OR(25&gt;'Настройки'!$B$3,ISBLANK(CG141),CG141=0),"",CG141)</x:f>
      </x:c>
      <x:c r="DR141" s="50" t="str">
        <x:f>IF(OR(26&gt;'Настройки'!$B$3,ISBLANK(CH141),CH141=0),"",CH141)</x:f>
      </x:c>
      <x:c r="DS141" s="50" t="str">
        <x:f>IF(OR(27&gt;'Настройки'!$B$3,ISBLANK(CI141),CI141=0),"",CI141)</x:f>
      </x:c>
      <x:c r="DT141" s="50" t="str">
        <x:f>IF(OR(28&gt;'Настройки'!$B$3,ISBLANK(CJ141),CJ141=0),"",CJ141)</x:f>
      </x:c>
      <x:c r="DU141" s="50" t="str">
        <x:f>IF(OR(29&gt;'Настройки'!$B$3,ISBLANK(CK141),CK141=0),"",CK141)</x:f>
      </x:c>
      <x:c r="DV141" s="50" t="str">
        <x:f>IF(OR(30&gt;'Настройки'!$B$3,ISBLANK(CL141),CL141=0),"",CL141)</x:f>
      </x:c>
      <x:c r="DW141" s="50" t="str">
        <x:f>IF(OR(31&gt;'Настройки'!$B$3,ISBLANK(CM141),CM141=0),"",CM141)</x:f>
      </x:c>
      <x:c r="DX141" s="50" t="str">
        <x:f>IF(OR(32&gt;'Настройки'!$B$3,ISBLANK(CN141),CN141=0),"",CN141)</x:f>
      </x:c>
      <x:c r="DY141" s="50" t="str">
        <x:f>IF(OR(33&gt;'Настройки'!$B$3,ISBLANK(CO141),CO141=0),"",CO141)</x:f>
      </x:c>
      <x:c r="DZ141" s="50" t="str">
        <x:f>IF(OR(34&gt;'Настройки'!$B$3,ISBLANK(CP141),CP141=0),"",CP141)</x:f>
      </x:c>
      <x:c r="EA141" s="50" t="str">
        <x:f>IF(OR(35&gt;'Настройки'!$B$3,ISBLANK(CQ141),CQ141=0),"",CQ141)</x:f>
      </x:c>
      <x:c r="EB141" s="50" t="str">
        <x:f>IF(OR(36&gt;'Настройки'!$B$3,ISBLANK(CR141),CR141=0),"",CR141)</x:f>
      </x:c>
      <x:c r="EC141" s="50" t="str">
        <x:f>IF(A141="","",IF(OR(BB141="AZ",BB141="BZ"),10000+ROW(),IF(AZ141&gt;'Настройки'!$B$11,20000+ROW(),IF(BF141&lt;&gt;"Обычный",30000+ROW(),IF(AX141&lt;=0,40000+ROW(),"")))))</x:f>
      </x:c>
      <x:c r="ED141" s="50" t="str">
        <x:f>IF(EC141="","",COUNTIFS($EC$2:$EC$1001,"&gt;0",$EC$2:$EC$1001,"&lt;"&amp;EC141)+1)</x:f>
      </x:c>
    </x:row>
    <x:row r="142">
      <x:c r="A142" s="115"/>
      <x:c r="B142" s="115"/>
      <x:c r="C142" s="115"/>
      <x:c r="D142" s="118"/>
      <x:c r="E142" s="118"/>
      <x:c r="F142" s="118"/>
      <x:c r="G142" s="118"/>
      <x:c r="H142" s="118"/>
      <x:c r="I142" s="118"/>
      <x:c r="J142" s="118"/>
      <x:c r="K142" s="118"/>
      <x:c r="L142" s="118"/>
      <x:c r="M142" s="118"/>
      <x:c r="N142" s="118"/>
      <x:c r="O142" s="118"/>
      <x:c r="P142" s="118"/>
      <x:c r="Q142" s="118"/>
      <x:c r="R142" s="118"/>
      <x:c r="S142" s="118"/>
      <x:c r="T142" s="118"/>
      <x:c r="U142" s="118"/>
      <x:c r="V142" s="118"/>
      <x:c r="W142" s="118"/>
      <x:c r="X142" s="118"/>
      <x:c r="Y142" s="118"/>
      <x:c r="Z142" s="118"/>
      <x:c r="AA142" s="118"/>
      <x:c r="AB142" s="118"/>
      <x:c r="AC142" s="118"/>
      <x:c r="AD142" s="118"/>
      <x:c r="AE142" s="118"/>
      <x:c r="AF142" s="118"/>
      <x:c r="AG142" s="118"/>
      <x:c r="AH142" s="118"/>
      <x:c r="AI142" s="118"/>
      <x:c r="AJ142" s="118"/>
      <x:c r="AK142" s="118"/>
      <x:c r="AL142" s="118"/>
      <x:c r="AM142" s="118"/>
      <x:c r="AN142" s="118"/>
      <x:c r="AO142" s="118"/>
      <x:c r="AP142" s="115"/>
      <x:c r="AQ142" s="49" t="str">
        <x:f>IF(A142="","",COUNT(BI142:INDEX(BI142:CR142,1,'Настройки'!$B$3)))</x:f>
      </x:c>
      <x:c r="AR142" s="49" t="str">
        <x:f>IF(A142="","",SUM(BI142:INDEX(BI142:CR142,1,'Настройки'!$B$3)))</x:f>
      </x:c>
      <x:c r="AS142" s="58" t="str">
        <x:f>IF(A142="","",IF('Настройки'!$B$4="Стоимость потребления",AR142*D142,IF('Настройки'!$B$4="Количество",AR142,E142)))</x:f>
      </x:c>
      <x:c r="AT142" s="61" t="str">
        <x:f>IF(OR(A142="",AS142&lt;0,SUM($AS$2:$AS$1001)&lt;=0),"",AS142/SUM($AS$2:$AS$1001))</x:f>
      </x:c>
      <x:c r="AU142" s="61" t="str">
        <x:f>IF(OR(A142="",AS142&lt;0,SUM($AS$2:$AS$1001)&lt;=0),"",SUMIFS($AS$2:$AS$1001,$AS$2:$AS$1001,"&gt;"&amp;AS142)/SUM($AS$2:$AS$1001))</x:f>
      </x:c>
      <x:c r="AV142" s="61" t="str">
        <x:f>IF(OR(A142="",AS142&lt;0,SUM($AS$2:$AS$1001)&lt;=0),"",SUMIFS($AS$2:$AS$1001,$AS$2:$AS$1001,"&gt;="&amp;AS142)/SUM($AS$2:$AS$1001))</x:f>
      </x:c>
      <x:c r="AW142" s="49" t="str">
        <x:f>IF(A142="","",IF(SUM($AS$2:$AS$1001)&lt;=0,"Не определён",IF(AS142&lt;0,"Исключение",IF(AU142&lt;'Настройки'!$B$5,"A",IF(AU142&lt;'Настройки'!$B$6,"B","C")))))</x:f>
      </x:c>
      <x:c r="AX142" s="58" t="str">
        <x:f>IF(A142="","",IF(AQ142=0,"",AVERAGE(BI142:INDEX(BI142:CR142,1,'Настройки'!$B$3))))</x:f>
      </x:c>
      <x:c r="AY142" s="58" t="str">
        <x:f>IF(OR(A142="",AQ142=0),"",STDEVP(BI142:INDEX(BI142:CR142,1,'Настройки'!$B$3)))</x:f>
      </x:c>
      <x:c r="AZ142" s="61" t="str">
        <x:f>IF(OR(A142="",AQ142&lt;'Настройки'!$B$12,AX142&lt;=0,AND('Настройки'!$B$10="Блокировать",COUNTIF(F142:INDEX(F142:AO142,1,'Настройки'!$B$3),"&lt;0")&gt;0)),"",AY142/ABS(AX142))</x:f>
      </x:c>
      <x:c r="BA142" s="49" t="str">
        <x:f>IF(A142="","",IF(AND('Настройки'!$B$10="Блокировать",COUNTIF(F142:INDEX(F142:AO142,1,'Настройки'!$B$3),"&lt;0")&gt;0),"Не определён",IF(AQ142&lt;'Настройки'!$B$12,"Не определён",IF(AX142=0,"Нет спроса",IF(AX142&lt;0,"Не определён",IF(AZ142&lt;='Настройки'!$B$7,"X",IF(AZ142&lt;='Настройки'!$B$8,"Y","Z")))))))</x:f>
      </x:c>
      <x:c r="BB142" s="49" t="str">
        <x:f>IF(OR(A142="",LEN(AW142)&lt;&gt;1,LEN(BA142)&lt;&gt;1),"",AW142&amp;BA142)</x:f>
      </x:c>
      <x:c r="BC142" s="61" t="str">
        <x:f>IF(OR(A142="",AQ142=0),"",(COUNT(BI142:INDEX(BI142:CR142,1,'Настройки'!$B$3))-COUNT(CS142:INDEX(CS142:EB142,1,'Настройки'!$B$3)))/AQ142)</x:f>
      </x:c>
      <x:c r="BD142" s="64" t="str">
        <x:f>IF(OR(A142="",COUNT(CS142:INDEX(CS142:EB142,1,'Настройки'!$B$3))=0),"",AQ142/COUNT(CS142:INDEX(CS142:EB142,1,'Настройки'!$B$3)))</x:f>
      </x:c>
      <x:c r="BE142" s="64" t="str">
        <x:f>IF(OR(A142="",COUNT(CS142:INDEX(CS142:EB142,1,'Настройки'!$B$3))=0),"",IF(AVERAGE(CS142:INDEX(CS142:EB142,1,'Настройки'!$B$3))=0,"",(STDEVP(CS142:INDEX(CS142:EB142,1,'Настройки'!$B$3))/ABS(AVERAGE(CS142:INDEX(CS142:EB142,1,'Настройки'!$B$3))))^2))</x:f>
      </x:c>
      <x:c r="BF142" s="49" t="str">
        <x:f>IF(A142="","",IF(AQ142&lt;3,"Недостаточно",IF(AQ142&lt;6,"Предварительный","Обычный")))</x:f>
      </x:c>
      <x:c r="BG142" s="49" t="str">
        <x:f>IF(A142="","",IF(COUNTIF(F142:INDEX(F142:AO142,1,'Настройки'!$B$3),"&lt;0")&gt;0,IF('Настройки'!$B$10="Блокировать","Отрицательный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"),"")&amp;IF(AQ142&lt;3,"Недостаточно истории. ",IF(AQ142&lt;6,"Предварительная классификация. ",""))&amp;IF(AX142=0,"Нет спроса за горизонт. ","")&amp;IF(AZ142&gt;'Настройки'!$B$11,"Экстремальная вариативность. ",""))</x:f>
      </x:c>
      <x:c r="BH142" s="49" t="str">
        <x:f>IF(A142="","",IFERROR(VLOOKUP(BB142,'Настройки'!$D$3:$E$11,2,FALSE),"Сначала проверьте исходные данные и историю спроса.")&amp;" Уточните срок поставки, MOQ и критичность.")</x:f>
      </x:c>
      <x:c r="BI142" s="50" t="str">
        <x:f>IF(1&gt;'Настройки'!$B$3,"",IF(ISBLANK(F142),IF('Настройки'!$B$9="Нулевой спрос",0,""),IF(F142&lt;0,IF('Настройки'!$B$10="Исключить","",IF('Настройки'!$B$10="Абсолютные значения",ABS(F142),F142)),F142)))</x:f>
      </x:c>
      <x:c r="BJ142" s="50" t="str">
        <x:f>IF(2&gt;'Настройки'!$B$3,"",IF(ISBLANK(G142),IF('Настройки'!$B$9="Нулевой спрос",0,""),IF(G142&lt;0,IF('Настройки'!$B$10="Исключить","",IF('Настройки'!$B$10="Абсолютные значения",ABS(G142),G142)),G142)))</x:f>
      </x:c>
      <x:c r="BK142" s="50" t="str">
        <x:f>IF(3&gt;'Настройки'!$B$3,"",IF(ISBLANK(H142),IF('Настройки'!$B$9="Нулевой спрос",0,""),IF(H142&lt;0,IF('Настройки'!$B$10="Исключить","",IF('Настройки'!$B$10="Абсолютные значения",ABS(H142),H142)),H142)))</x:f>
      </x:c>
      <x:c r="BL142" s="50" t="str">
        <x:f>IF(4&gt;'Настройки'!$B$3,"",IF(ISBLANK(I142),IF('Настройки'!$B$9="Нулевой спрос",0,""),IF(I142&lt;0,IF('Настройки'!$B$10="Исключить","",IF('Настройки'!$B$10="Абсолютные значения",ABS(I142),I142)),I142)))</x:f>
      </x:c>
      <x:c r="BM142" s="50" t="str">
        <x:f>IF(5&gt;'Настройки'!$B$3,"",IF(ISBLANK(J142),IF('Настройки'!$B$9="Нулевой спрос",0,""),IF(J142&lt;0,IF('Настройки'!$B$10="Исключить","",IF('Настройки'!$B$10="Абсолютные значения",ABS(J142),J142)),J142)))</x:f>
      </x:c>
      <x:c r="BN142" s="50" t="str">
        <x:f>IF(6&gt;'Настройки'!$B$3,"",IF(ISBLANK(K142),IF('Настройки'!$B$9="Нулевой спрос",0,""),IF(K142&lt;0,IF('Настройки'!$B$10="Исключить","",IF('Настройки'!$B$10="Абсолютные значения",ABS(K142),K142)),K142)))</x:f>
      </x:c>
      <x:c r="BO142" s="50" t="str">
        <x:f>IF(7&gt;'Настройки'!$B$3,"",IF(ISBLANK(L142),IF('Настройки'!$B$9="Нулевой спрос",0,""),IF(L142&lt;0,IF('Настройки'!$B$10="Исключить","",IF('Настройки'!$B$10="Абсолютные значения",ABS(L142),L142)),L142)))</x:f>
      </x:c>
      <x:c r="BP142" s="50" t="str">
        <x:f>IF(8&gt;'Настройки'!$B$3,"",IF(ISBLANK(M142),IF('Настройки'!$B$9="Нулевой спрос",0,""),IF(M142&lt;0,IF('Настройки'!$B$10="Исключить","",IF('Настройки'!$B$10="Абсолютные значения",ABS(M142),M142)),M142)))</x:f>
      </x:c>
      <x:c r="BQ142" s="50" t="str">
        <x:f>IF(9&gt;'Настройки'!$B$3,"",IF(ISBLANK(N142),IF('Настройки'!$B$9="Нулевой спрос",0,""),IF(N142&lt;0,IF('Настройки'!$B$10="Исключить","",IF('Настройки'!$B$10="Абсолютные значения",ABS(N142),N142)),N142)))</x:f>
      </x:c>
      <x:c r="BR142" s="50" t="str">
        <x:f>IF(10&gt;'Настройки'!$B$3,"",IF(ISBLANK(O142),IF('Настройки'!$B$9="Нулевой спрос",0,""),IF(O142&lt;0,IF('Настройки'!$B$10="Исключить","",IF('Настройки'!$B$10="Абсолютные значения",ABS(O142),O142)),O142)))</x:f>
      </x:c>
      <x:c r="BS142" s="50" t="str">
        <x:f>IF(11&gt;'Настройки'!$B$3,"",IF(ISBLANK(P142),IF('Настройки'!$B$9="Нулевой спрос",0,""),IF(P142&lt;0,IF('Настройки'!$B$10="Исключить","",IF('Настройки'!$B$10="Абсолютные значения",ABS(P142),P142)),P142)))</x:f>
      </x:c>
      <x:c r="BT142" s="50" t="str">
        <x:f>IF(12&gt;'Настройки'!$B$3,"",IF(ISBLANK(Q142),IF('Настройки'!$B$9="Нулевой спрос",0,""),IF(Q142&lt;0,IF('Настройки'!$B$10="Исключить","",IF('Настройки'!$B$10="Абсолютные значения",ABS(Q142),Q142)),Q142)))</x:f>
      </x:c>
      <x:c r="BU142" s="50" t="str">
        <x:f>IF(13&gt;'Настройки'!$B$3,"",IF(ISBLANK(R142),IF('Настройки'!$B$9="Нулевой спрос",0,""),IF(R142&lt;0,IF('Настройки'!$B$10="Исключить","",IF('Настройки'!$B$10="Абсолютные значения",ABS(R142),R142)),R142)))</x:f>
      </x:c>
      <x:c r="BV142" s="50" t="str">
        <x:f>IF(14&gt;'Настройки'!$B$3,"",IF(ISBLANK(S142),IF('Настройки'!$B$9="Нулевой спрос",0,""),IF(S142&lt;0,IF('Настройки'!$B$10="Исключить","",IF('Настройки'!$B$10="Абсолютные значения",ABS(S142),S142)),S142)))</x:f>
      </x:c>
      <x:c r="BW142" s="50" t="str">
        <x:f>IF(15&gt;'Настройки'!$B$3,"",IF(ISBLANK(T142),IF('Настройки'!$B$9="Нулевой спрос",0,""),IF(T142&lt;0,IF('Настройки'!$B$10="Исключить","",IF('Настройки'!$B$10="Абсолютные значения",ABS(T142),T142)),T142)))</x:f>
      </x:c>
      <x:c r="BX142" s="50" t="str">
        <x:f>IF(16&gt;'Настройки'!$B$3,"",IF(ISBLANK(U142),IF('Настройки'!$B$9="Нулевой спрос",0,""),IF(U142&lt;0,IF('Настройки'!$B$10="Исключить","",IF('Настройки'!$B$10="Абсолютные значения",ABS(U142),U142)),U142)))</x:f>
      </x:c>
      <x:c r="BY142" s="50" t="str">
        <x:f>IF(17&gt;'Настройки'!$B$3,"",IF(ISBLANK(V142),IF('Настройки'!$B$9="Нулевой спрос",0,""),IF(V142&lt;0,IF('Настройки'!$B$10="Исключить","",IF('Настройки'!$B$10="Абсолютные значения",ABS(V142),V142)),V142)))</x:f>
      </x:c>
      <x:c r="BZ142" s="50" t="str">
        <x:f>IF(18&gt;'Настройки'!$B$3,"",IF(ISBLANK(W142),IF('Настройки'!$B$9="Нулевой спрос",0,""),IF(W142&lt;0,IF('Настройки'!$B$10="Исключить","",IF('Настройки'!$B$10="Абсолютные значения",ABS(W142),W142)),W142)))</x:f>
      </x:c>
      <x:c r="CA142" s="50" t="str">
        <x:f>IF(19&gt;'Настройки'!$B$3,"",IF(ISBLANK(X142),IF('Настройки'!$B$9="Нулевой спрос",0,""),IF(X142&lt;0,IF('Настройки'!$B$10="Исключить","",IF('Настройки'!$B$10="Абсолютные значения",ABS(X142),X142)),X142)))</x:f>
      </x:c>
      <x:c r="CB142" s="50" t="str">
        <x:f>IF(20&gt;'Настройки'!$B$3,"",IF(ISBLANK(Y142),IF('Настройки'!$B$9="Нулевой спрос",0,""),IF(Y142&lt;0,IF('Настройки'!$B$10="Исключить","",IF('Настройки'!$B$10="Абсолютные значения",ABS(Y142),Y142)),Y142)))</x:f>
      </x:c>
      <x:c r="CC142" s="50" t="str">
        <x:f>IF(21&gt;'Настройки'!$B$3,"",IF(ISBLANK(Z142),IF('Настройки'!$B$9="Нулевой спрос",0,""),IF(Z142&lt;0,IF('Настройки'!$B$10="Исключить","",IF('Настройки'!$B$10="Абсолютные значения",ABS(Z142),Z142)),Z142)))</x:f>
      </x:c>
      <x:c r="CD142" s="50" t="str">
        <x:f>IF(22&gt;'Настройки'!$B$3,"",IF(ISBLANK(AA142),IF('Настройки'!$B$9="Нулевой спрос",0,""),IF(AA142&lt;0,IF('Настройки'!$B$10="Исключить","",IF('Настройки'!$B$10="Абсолютные значения",ABS(AA142),AA142)),AA142)))</x:f>
      </x:c>
      <x:c r="CE142" s="50" t="str">
        <x:f>IF(23&gt;'Настройки'!$B$3,"",IF(ISBLANK(AB142),IF('Настройки'!$B$9="Нулевой спрос",0,""),IF(AB142&lt;0,IF('Настройки'!$B$10="Исключить","",IF('Настройки'!$B$10="Абсолютные значения",ABS(AB142),AB142)),AB142)))</x:f>
      </x:c>
      <x:c r="CF142" s="50" t="str">
        <x:f>IF(24&gt;'Настройки'!$B$3,"",IF(ISBLANK(AC142),IF('Настройки'!$B$9="Нулевой спрос",0,""),IF(AC142&lt;0,IF('Настройки'!$B$10="Исключить","",IF('Настройки'!$B$10="Абсолютные значения",ABS(AC142),AC142)),AC142)))</x:f>
      </x:c>
      <x:c r="CG142" s="50" t="str">
        <x:f>IF(25&gt;'Настройки'!$B$3,"",IF(ISBLANK(AD142),IF('Настройки'!$B$9="Нулевой спрос",0,""),IF(AD142&lt;0,IF('Настройки'!$B$10="Исключить","",IF('Настройки'!$B$10="Абсолютные значения",ABS(AD142),AD142)),AD142)))</x:f>
      </x:c>
      <x:c r="CH142" s="50" t="str">
        <x:f>IF(26&gt;'Настройки'!$B$3,"",IF(ISBLANK(AE142),IF('Настройки'!$B$9="Нулевой спрос",0,""),IF(AE142&lt;0,IF('Настройки'!$B$10="Исключить","",IF('Настройки'!$B$10="Абсолютные значения",ABS(AE142),AE142)),AE142)))</x:f>
      </x:c>
      <x:c r="CI142" s="50" t="str">
        <x:f>IF(27&gt;'Настройки'!$B$3,"",IF(ISBLANK(AF142),IF('Настройки'!$B$9="Нулевой спрос",0,""),IF(AF142&lt;0,IF('Настройки'!$B$10="Исключить","",IF('Настройки'!$B$10="Абсолютные значения",ABS(AF142),AF142)),AF142)))</x:f>
      </x:c>
      <x:c r="CJ142" s="50" t="str">
        <x:f>IF(28&gt;'Настройки'!$B$3,"",IF(ISBLANK(AG142),IF('Настройки'!$B$9="Нулевой спрос",0,""),IF(AG142&lt;0,IF('Настройки'!$B$10="Исключить","",IF('Настройки'!$B$10="Абсолютные значения",ABS(AG142),AG142)),AG142)))</x:f>
      </x:c>
      <x:c r="CK142" s="50" t="str">
        <x:f>IF(29&gt;'Настройки'!$B$3,"",IF(ISBLANK(AH142),IF('Настройки'!$B$9="Нулевой спрос",0,""),IF(AH142&lt;0,IF('Настройки'!$B$10="Исключить","",IF('Настройки'!$B$10="Абсолютные значения",ABS(AH142),AH142)),AH142)))</x:f>
      </x:c>
      <x:c r="CL142" s="50" t="str">
        <x:f>IF(30&gt;'Настройки'!$B$3,"",IF(ISBLANK(AI142),IF('Настройки'!$B$9="Нулевой спрос",0,""),IF(AI142&lt;0,IF('Настройки'!$B$10="Исключить","",IF('Настройки'!$B$10="Абсолютные значения",ABS(AI142),AI142)),AI142)))</x:f>
      </x:c>
      <x:c r="CM142" s="50" t="str">
        <x:f>IF(31&gt;'Настройки'!$B$3,"",IF(ISBLANK(AJ142),IF('Настройки'!$B$9="Нулевой спрос",0,""),IF(AJ142&lt;0,IF('Настройки'!$B$10="Исключить","",IF('Настройки'!$B$10="Абсолютные значения",ABS(AJ142),AJ142)),AJ142)))</x:f>
      </x:c>
      <x:c r="CN142" s="50" t="str">
        <x:f>IF(32&gt;'Настройки'!$B$3,"",IF(ISBLANK(AK142),IF('Настройки'!$B$9="Нулевой спрос",0,""),IF(AK142&lt;0,IF('Настройки'!$B$10="Исключить","",IF('Настройки'!$B$10="Абсолютные значения",ABS(AK142),AK142)),AK142)))</x:f>
      </x:c>
      <x:c r="CO142" s="50" t="str">
        <x:f>IF(33&gt;'Настройки'!$B$3,"",IF(ISBLANK(AL142),IF('Настройки'!$B$9="Нулевой спрос",0,""),IF(AL142&lt;0,IF('Настройки'!$B$10="Исключить","",IF('Настройки'!$B$10="Абсолютные значения",ABS(AL142),AL142)),AL142)))</x:f>
      </x:c>
      <x:c r="CP142" s="50" t="str">
        <x:f>IF(34&gt;'Настройки'!$B$3,"",IF(ISBLANK(AM142),IF('Настройки'!$B$9="Нулевой спрос",0,""),IF(AM142&lt;0,IF('Настройки'!$B$10="Исключить","",IF('Настройки'!$B$10="Абсолютные значения",ABS(AM142),AM142)),AM142)))</x:f>
      </x:c>
      <x:c r="CQ142" s="50" t="str">
        <x:f>IF(35&gt;'Настройки'!$B$3,"",IF(ISBLANK(AN142),IF('Настройки'!$B$9="Нулевой спрос",0,""),IF(AN142&lt;0,IF('Настройки'!$B$10="Исключить","",IF('Настройки'!$B$10="Абсолютные значения",ABS(AN142),AN142)),AN142)))</x:f>
      </x:c>
      <x:c r="CR142" s="50" t="str">
        <x:f>IF(36&gt;'Настройки'!$B$3,"",IF(ISBLANK(AO142),IF('Настройки'!$B$9="Нулевой спрос",0,""),IF(AO142&lt;0,IF('Настройки'!$B$10="Исключить","",IF('Настройки'!$B$10="Абсолютные значения",ABS(AO142),AO142)),AO142)))</x:f>
      </x:c>
      <x:c r="CS142" s="50" t="str">
        <x:f>IF(OR(1&gt;'Настройки'!$B$3,ISBLANK(BI142),BI142=0),"",BI142)</x:f>
      </x:c>
      <x:c r="CT142" s="50" t="str">
        <x:f>IF(OR(2&gt;'Настройки'!$B$3,ISBLANK(BJ142),BJ142=0),"",BJ142)</x:f>
      </x:c>
      <x:c r="CU142" s="50" t="str">
        <x:f>IF(OR(3&gt;'Настройки'!$B$3,ISBLANK(BK142),BK142=0),"",BK142)</x:f>
      </x:c>
      <x:c r="CV142" s="50" t="str">
        <x:f>IF(OR(4&gt;'Настройки'!$B$3,ISBLANK(BL142),BL142=0),"",BL142)</x:f>
      </x:c>
      <x:c r="CW142" s="50" t="str">
        <x:f>IF(OR(5&gt;'Настройки'!$B$3,ISBLANK(BM142),BM142=0),"",BM142)</x:f>
      </x:c>
      <x:c r="CX142" s="50" t="str">
        <x:f>IF(OR(6&gt;'Настройки'!$B$3,ISBLANK(BN142),BN142=0),"",BN142)</x:f>
      </x:c>
      <x:c r="CY142" s="50" t="str">
        <x:f>IF(OR(7&gt;'Настройки'!$B$3,ISBLANK(BO142),BO142=0),"",BO142)</x:f>
      </x:c>
      <x:c r="CZ142" s="50" t="str">
        <x:f>IF(OR(8&gt;'Настройки'!$B$3,ISBLANK(BP142),BP142=0),"",BP142)</x:f>
      </x:c>
      <x:c r="DA142" s="50" t="str">
        <x:f>IF(OR(9&gt;'Настройки'!$B$3,ISBLANK(BQ142),BQ142=0),"",BQ142)</x:f>
      </x:c>
      <x:c r="DB142" s="50" t="str">
        <x:f>IF(OR(10&gt;'Настройки'!$B$3,ISBLANK(BR142),BR142=0),"",BR142)</x:f>
      </x:c>
      <x:c r="DC142" s="50" t="str">
        <x:f>IF(OR(11&gt;'Настройки'!$B$3,ISBLANK(BS142),BS142=0),"",BS142)</x:f>
      </x:c>
      <x:c r="DD142" s="50" t="str">
        <x:f>IF(OR(12&gt;'Настройки'!$B$3,ISBLANK(BT142),BT142=0),"",BT142)</x:f>
      </x:c>
      <x:c r="DE142" s="50" t="str">
        <x:f>IF(OR(13&gt;'Настройки'!$B$3,ISBLANK(BU142),BU142=0),"",BU142)</x:f>
      </x:c>
      <x:c r="DF142" s="50" t="str">
        <x:f>IF(OR(14&gt;'Настройки'!$B$3,ISBLANK(BV142),BV142=0),"",BV142)</x:f>
      </x:c>
      <x:c r="DG142" s="50" t="str">
        <x:f>IF(OR(15&gt;'Настройки'!$B$3,ISBLANK(BW142),BW142=0),"",BW142)</x:f>
      </x:c>
      <x:c r="DH142" s="50" t="str">
        <x:f>IF(OR(16&gt;'Настройки'!$B$3,ISBLANK(BX142),BX142=0),"",BX142)</x:f>
      </x:c>
      <x:c r="DI142" s="50" t="str">
        <x:f>IF(OR(17&gt;'Настройки'!$B$3,ISBLANK(BY142),BY142=0),"",BY142)</x:f>
      </x:c>
      <x:c r="DJ142" s="50" t="str">
        <x:f>IF(OR(18&gt;'Настройки'!$B$3,ISBLANK(BZ142),BZ142=0),"",BZ142)</x:f>
      </x:c>
      <x:c r="DK142" s="50" t="str">
        <x:f>IF(OR(19&gt;'Настройки'!$B$3,ISBLANK(CA142),CA142=0),"",CA142)</x:f>
      </x:c>
      <x:c r="DL142" s="50" t="str">
        <x:f>IF(OR(20&gt;'Настройки'!$B$3,ISBLANK(CB142),CB142=0),"",CB142)</x:f>
      </x:c>
      <x:c r="DM142" s="50" t="str">
        <x:f>IF(OR(21&gt;'Настройки'!$B$3,ISBLANK(CC142),CC142=0),"",CC142)</x:f>
      </x:c>
      <x:c r="DN142" s="50" t="str">
        <x:f>IF(OR(22&gt;'Настройки'!$B$3,ISBLANK(CD142),CD142=0),"",CD142)</x:f>
      </x:c>
      <x:c r="DO142" s="50" t="str">
        <x:f>IF(OR(23&gt;'Настройки'!$B$3,ISBLANK(CE142),CE142=0),"",CE142)</x:f>
      </x:c>
      <x:c r="DP142" s="50" t="str">
        <x:f>IF(OR(24&gt;'Настройки'!$B$3,ISBLANK(CF142),CF142=0),"",CF142)</x:f>
      </x:c>
      <x:c r="DQ142" s="50" t="str">
        <x:f>IF(OR(25&gt;'Настройки'!$B$3,ISBLANK(CG142),CG142=0),"",CG142)</x:f>
      </x:c>
      <x:c r="DR142" s="50" t="str">
        <x:f>IF(OR(26&gt;'Настройки'!$B$3,ISBLANK(CH142),CH142=0),"",CH142)</x:f>
      </x:c>
      <x:c r="DS142" s="50" t="str">
        <x:f>IF(OR(27&gt;'Настройки'!$B$3,ISBLANK(CI142),CI142=0),"",CI142)</x:f>
      </x:c>
      <x:c r="DT142" s="50" t="str">
        <x:f>IF(OR(28&gt;'Настройки'!$B$3,ISBLANK(CJ142),CJ142=0),"",CJ142)</x:f>
      </x:c>
      <x:c r="DU142" s="50" t="str">
        <x:f>IF(OR(29&gt;'Настройки'!$B$3,ISBLANK(CK142),CK142=0),"",CK142)</x:f>
      </x:c>
      <x:c r="DV142" s="50" t="str">
        <x:f>IF(OR(30&gt;'Настройки'!$B$3,ISBLANK(CL142),CL142=0),"",CL142)</x:f>
      </x:c>
      <x:c r="DW142" s="50" t="str">
        <x:f>IF(OR(31&gt;'Настройки'!$B$3,ISBLANK(CM142),CM142=0),"",CM142)</x:f>
      </x:c>
      <x:c r="DX142" s="50" t="str">
        <x:f>IF(OR(32&gt;'Настройки'!$B$3,ISBLANK(CN142),CN142=0),"",CN142)</x:f>
      </x:c>
      <x:c r="DY142" s="50" t="str">
        <x:f>IF(OR(33&gt;'Настройки'!$B$3,ISBLANK(CO142),CO142=0),"",CO142)</x:f>
      </x:c>
      <x:c r="DZ142" s="50" t="str">
        <x:f>IF(OR(34&gt;'Настройки'!$B$3,ISBLANK(CP142),CP142=0),"",CP142)</x:f>
      </x:c>
      <x:c r="EA142" s="50" t="str">
        <x:f>IF(OR(35&gt;'Настройки'!$B$3,ISBLANK(CQ142),CQ142=0),"",CQ142)</x:f>
      </x:c>
      <x:c r="EB142" s="50" t="str">
        <x:f>IF(OR(36&gt;'Настройки'!$B$3,ISBLANK(CR142),CR142=0),"",CR142)</x:f>
      </x:c>
      <x:c r="EC142" s="50" t="str">
        <x:f>IF(A142="","",IF(OR(BB142="AZ",BB142="BZ"),10000+ROW(),IF(AZ142&gt;'Настройки'!$B$11,20000+ROW(),IF(BF142&lt;&gt;"Обычный",30000+ROW(),IF(AX142&lt;=0,40000+ROW(),"")))))</x:f>
      </x:c>
      <x:c r="ED142" s="50" t="str">
        <x:f>IF(EC142="","",COUNTIFS($EC$2:$EC$1001,"&gt;0",$EC$2:$EC$1001,"&lt;"&amp;EC142)+1)</x:f>
      </x:c>
    </x:row>
    <x:row r="143">
      <x:c r="A143" s="115"/>
      <x:c r="B143" s="115"/>
      <x:c r="C143" s="115"/>
      <x:c r="D143" s="118"/>
      <x:c r="E143" s="118"/>
      <x:c r="F143" s="118"/>
      <x:c r="G143" s="118"/>
      <x:c r="H143" s="118"/>
      <x:c r="I143" s="118"/>
      <x:c r="J143" s="118"/>
      <x:c r="K143" s="118"/>
      <x:c r="L143" s="118"/>
      <x:c r="M143" s="118"/>
      <x:c r="N143" s="118"/>
      <x:c r="O143" s="118"/>
      <x:c r="P143" s="118"/>
      <x:c r="Q143" s="118"/>
      <x:c r="R143" s="118"/>
      <x:c r="S143" s="118"/>
      <x:c r="T143" s="118"/>
      <x:c r="U143" s="118"/>
      <x:c r="V143" s="118"/>
      <x:c r="W143" s="118"/>
      <x:c r="X143" s="118"/>
      <x:c r="Y143" s="118"/>
      <x:c r="Z143" s="118"/>
      <x:c r="AA143" s="118"/>
      <x:c r="AB143" s="118"/>
      <x:c r="AC143" s="118"/>
      <x:c r="AD143" s="118"/>
      <x:c r="AE143" s="118"/>
      <x:c r="AF143" s="118"/>
      <x:c r="AG143" s="118"/>
      <x:c r="AH143" s="118"/>
      <x:c r="AI143" s="118"/>
      <x:c r="AJ143" s="118"/>
      <x:c r="AK143" s="118"/>
      <x:c r="AL143" s="118"/>
      <x:c r="AM143" s="118"/>
      <x:c r="AN143" s="118"/>
      <x:c r="AO143" s="118"/>
      <x:c r="AP143" s="115"/>
      <x:c r="AQ143" s="49" t="str">
        <x:f>IF(A143="","",COUNT(BI143:INDEX(BI143:CR143,1,'Настройки'!$B$3)))</x:f>
      </x:c>
      <x:c r="AR143" s="49" t="str">
        <x:f>IF(A143="","",SUM(BI143:INDEX(BI143:CR143,1,'Настройки'!$B$3)))</x:f>
      </x:c>
      <x:c r="AS143" s="58" t="str">
        <x:f>IF(A143="","",IF('Настройки'!$B$4="Стоимость потребления",AR143*D143,IF('Настройки'!$B$4="Количество",AR143,E143)))</x:f>
      </x:c>
      <x:c r="AT143" s="61" t="str">
        <x:f>IF(OR(A143="",AS143&lt;0,SUM($AS$2:$AS$1001)&lt;=0),"",AS143/SUM($AS$2:$AS$1001))</x:f>
      </x:c>
      <x:c r="AU143" s="61" t="str">
        <x:f>IF(OR(A143="",AS143&lt;0,SUM($AS$2:$AS$1001)&lt;=0),"",SUMIFS($AS$2:$AS$1001,$AS$2:$AS$1001,"&gt;"&amp;AS143)/SUM($AS$2:$AS$1001))</x:f>
      </x:c>
      <x:c r="AV143" s="61" t="str">
        <x:f>IF(OR(A143="",AS143&lt;0,SUM($AS$2:$AS$1001)&lt;=0),"",SUMIFS($AS$2:$AS$1001,$AS$2:$AS$1001,"&gt;="&amp;AS143)/SUM($AS$2:$AS$1001))</x:f>
      </x:c>
      <x:c r="AW143" s="49" t="str">
        <x:f>IF(A143="","",IF(SUM($AS$2:$AS$1001)&lt;=0,"Не определён",IF(AS143&lt;0,"Исключение",IF(AU143&lt;'Настройки'!$B$5,"A",IF(AU143&lt;'Настройки'!$B$6,"B","C")))))</x:f>
      </x:c>
      <x:c r="AX143" s="58" t="str">
        <x:f>IF(A143="","",IF(AQ143=0,"",AVERAGE(BI143:INDEX(BI143:CR143,1,'Настройки'!$B$3))))</x:f>
      </x:c>
      <x:c r="AY143" s="58" t="str">
        <x:f>IF(OR(A143="",AQ143=0),"",STDEVP(BI143:INDEX(BI143:CR143,1,'Настройки'!$B$3)))</x:f>
      </x:c>
      <x:c r="AZ143" s="61" t="str">
        <x:f>IF(OR(A143="",AQ143&lt;'Настройки'!$B$12,AX143&lt;=0,AND('Настройки'!$B$10="Блокировать",COUNTIF(F143:INDEX(F143:AO143,1,'Настройки'!$B$3),"&lt;0")&gt;0)),"",AY143/ABS(AX143))</x:f>
      </x:c>
      <x:c r="BA143" s="49" t="str">
        <x:f>IF(A143="","",IF(AND('Настройки'!$B$10="Блокировать",COUNTIF(F143:INDEX(F143:AO143,1,'Настройки'!$B$3),"&lt;0")&gt;0),"Не определён",IF(AQ143&lt;'Настройки'!$B$12,"Не определён",IF(AX143=0,"Нет спроса",IF(AX143&lt;0,"Не определён",IF(AZ143&lt;='Настройки'!$B$7,"X",IF(AZ143&lt;='Настройки'!$B$8,"Y","Z")))))))</x:f>
      </x:c>
      <x:c r="BB143" s="49" t="str">
        <x:f>IF(OR(A143="",LEN(AW143)&lt;&gt;1,LEN(BA143)&lt;&gt;1),"",AW143&amp;BA143)</x:f>
      </x:c>
      <x:c r="BC143" s="61" t="str">
        <x:f>IF(OR(A143="",AQ143=0),"",(COUNT(BI143:INDEX(BI143:CR143,1,'Настройки'!$B$3))-COUNT(CS143:INDEX(CS143:EB143,1,'Настройки'!$B$3)))/AQ143)</x:f>
      </x:c>
      <x:c r="BD143" s="64" t="str">
        <x:f>IF(OR(A143="",COUNT(CS143:INDEX(CS143:EB143,1,'Настройки'!$B$3))=0),"",AQ143/COUNT(CS143:INDEX(CS143:EB143,1,'Настройки'!$B$3)))</x:f>
      </x:c>
      <x:c r="BE143" s="64" t="str">
        <x:f>IF(OR(A143="",COUNT(CS143:INDEX(CS143:EB143,1,'Настройки'!$B$3))=0),"",IF(AVERAGE(CS143:INDEX(CS143:EB143,1,'Настройки'!$B$3))=0,"",(STDEVP(CS143:INDEX(CS143:EB143,1,'Настройки'!$B$3))/ABS(AVERAGE(CS143:INDEX(CS143:EB143,1,'Настройки'!$B$3))))^2))</x:f>
      </x:c>
      <x:c r="BF143" s="49" t="str">
        <x:f>IF(A143="","",IF(AQ143&lt;3,"Недостаточно",IF(AQ143&lt;6,"Предварительный","Обычный")))</x:f>
      </x:c>
      <x:c r="BG143" s="49" t="str">
        <x:f>IF(A143="","",IF(COUNTIF(F143:INDEX(F143:AO143,1,'Настройки'!$B$3),"&lt;0")&gt;0,IF('Настройки'!$B$10="Блокировать","Отрицательный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"),"")&amp;IF(AQ143&lt;3,"Недостаточно истории. ",IF(AQ143&lt;6,"Предварительная классификация. ",""))&amp;IF(AX143=0,"Нет спроса за горизонт. ","")&amp;IF(AZ143&gt;'Настройки'!$B$11,"Экстремальная вариативность. ",""))</x:f>
      </x:c>
      <x:c r="BH143" s="49" t="str">
        <x:f>IF(A143="","",IFERROR(VLOOKUP(BB143,'Настройки'!$D$3:$E$11,2,FALSE),"Сначала проверьте исходные данные и историю спроса.")&amp;" Уточните срок поставки, MOQ и критичность.")</x:f>
      </x:c>
      <x:c r="BI143" s="50" t="str">
        <x:f>IF(1&gt;'Настройки'!$B$3,"",IF(ISBLANK(F143),IF('Настройки'!$B$9="Нулевой спрос",0,""),IF(F143&lt;0,IF('Настройки'!$B$10="Исключить","",IF('Настройки'!$B$10="Абсолютные значения",ABS(F143),F143)),F143)))</x:f>
      </x:c>
      <x:c r="BJ143" s="50" t="str">
        <x:f>IF(2&gt;'Настройки'!$B$3,"",IF(ISBLANK(G143),IF('Настройки'!$B$9="Нулевой спрос",0,""),IF(G143&lt;0,IF('Настройки'!$B$10="Исключить","",IF('Настройки'!$B$10="Абсолютные значения",ABS(G143),G143)),G143)))</x:f>
      </x:c>
      <x:c r="BK143" s="50" t="str">
        <x:f>IF(3&gt;'Настройки'!$B$3,"",IF(ISBLANK(H143),IF('Настройки'!$B$9="Нулевой спрос",0,""),IF(H143&lt;0,IF('Настройки'!$B$10="Исключить","",IF('Настройки'!$B$10="Абсолютные значения",ABS(H143),H143)),H143)))</x:f>
      </x:c>
      <x:c r="BL143" s="50" t="str">
        <x:f>IF(4&gt;'Настройки'!$B$3,"",IF(ISBLANK(I143),IF('Настройки'!$B$9="Нулевой спрос",0,""),IF(I143&lt;0,IF('Настройки'!$B$10="Исключить","",IF('Настройки'!$B$10="Абсолютные значения",ABS(I143),I143)),I143)))</x:f>
      </x:c>
      <x:c r="BM143" s="50" t="str">
        <x:f>IF(5&gt;'Настройки'!$B$3,"",IF(ISBLANK(J143),IF('Настройки'!$B$9="Нулевой спрос",0,""),IF(J143&lt;0,IF('Настройки'!$B$10="Исключить","",IF('Настройки'!$B$10="Абсолютные значения",ABS(J143),J143)),J143)))</x:f>
      </x:c>
      <x:c r="BN143" s="50" t="str">
        <x:f>IF(6&gt;'Настройки'!$B$3,"",IF(ISBLANK(K143),IF('Настройки'!$B$9="Нулевой спрос",0,""),IF(K143&lt;0,IF('Настройки'!$B$10="Исключить","",IF('Настройки'!$B$10="Абсолютные значения",ABS(K143),K143)),K143)))</x:f>
      </x:c>
      <x:c r="BO143" s="50" t="str">
        <x:f>IF(7&gt;'Настройки'!$B$3,"",IF(ISBLANK(L143),IF('Настройки'!$B$9="Нулевой спрос",0,""),IF(L143&lt;0,IF('Настройки'!$B$10="Исключить","",IF('Настройки'!$B$10="Абсолютные значения",ABS(L143),L143)),L143)))</x:f>
      </x:c>
      <x:c r="BP143" s="50" t="str">
        <x:f>IF(8&gt;'Настройки'!$B$3,"",IF(ISBLANK(M143),IF('Настройки'!$B$9="Нулевой спрос",0,""),IF(M143&lt;0,IF('Настройки'!$B$10="Исключить","",IF('Настройки'!$B$10="Абсолютные значения",ABS(M143),M143)),M143)))</x:f>
      </x:c>
      <x:c r="BQ143" s="50" t="str">
        <x:f>IF(9&gt;'Настройки'!$B$3,"",IF(ISBLANK(N143),IF('Настройки'!$B$9="Нулевой спрос",0,""),IF(N143&lt;0,IF('Настройки'!$B$10="Исключить","",IF('Настройки'!$B$10="Абсолютные значения",ABS(N143),N143)),N143)))</x:f>
      </x:c>
      <x:c r="BR143" s="50" t="str">
        <x:f>IF(10&gt;'Настройки'!$B$3,"",IF(ISBLANK(O143),IF('Настройки'!$B$9="Нулевой спрос",0,""),IF(O143&lt;0,IF('Настройки'!$B$10="Исключить","",IF('Настройки'!$B$10="Абсолютные значения",ABS(O143),O143)),O143)))</x:f>
      </x:c>
      <x:c r="BS143" s="50" t="str">
        <x:f>IF(11&gt;'Настройки'!$B$3,"",IF(ISBLANK(P143),IF('Настройки'!$B$9="Нулевой спрос",0,""),IF(P143&lt;0,IF('Настройки'!$B$10="Исключить","",IF('Настройки'!$B$10="Абсолютные значения",ABS(P143),P143)),P143)))</x:f>
      </x:c>
      <x:c r="BT143" s="50" t="str">
        <x:f>IF(12&gt;'Настройки'!$B$3,"",IF(ISBLANK(Q143),IF('Настройки'!$B$9="Нулевой спрос",0,""),IF(Q143&lt;0,IF('Настройки'!$B$10="Исключить","",IF('Настройки'!$B$10="Абсолютные значения",ABS(Q143),Q143)),Q143)))</x:f>
      </x:c>
      <x:c r="BU143" s="50" t="str">
        <x:f>IF(13&gt;'Настройки'!$B$3,"",IF(ISBLANK(R143),IF('Настройки'!$B$9="Нулевой спрос",0,""),IF(R143&lt;0,IF('Настройки'!$B$10="Исключить","",IF('Настройки'!$B$10="Абсолютные значения",ABS(R143),R143)),R143)))</x:f>
      </x:c>
      <x:c r="BV143" s="50" t="str">
        <x:f>IF(14&gt;'Настройки'!$B$3,"",IF(ISBLANK(S143),IF('Настройки'!$B$9="Нулевой спрос",0,""),IF(S143&lt;0,IF('Настройки'!$B$10="Исключить","",IF('Настройки'!$B$10="Абсолютные значения",ABS(S143),S143)),S143)))</x:f>
      </x:c>
      <x:c r="BW143" s="50" t="str">
        <x:f>IF(15&gt;'Настройки'!$B$3,"",IF(ISBLANK(T143),IF('Настройки'!$B$9="Нулевой спрос",0,""),IF(T143&lt;0,IF('Настройки'!$B$10="Исключить","",IF('Настройки'!$B$10="Абсолютные значения",ABS(T143),T143)),T143)))</x:f>
      </x:c>
      <x:c r="BX143" s="50" t="str">
        <x:f>IF(16&gt;'Настройки'!$B$3,"",IF(ISBLANK(U143),IF('Настройки'!$B$9="Нулевой спрос",0,""),IF(U143&lt;0,IF('Настройки'!$B$10="Исключить","",IF('Настройки'!$B$10="Абсолютные значения",ABS(U143),U143)),U143)))</x:f>
      </x:c>
      <x:c r="BY143" s="50" t="str">
        <x:f>IF(17&gt;'Настройки'!$B$3,"",IF(ISBLANK(V143),IF('Настройки'!$B$9="Нулевой спрос",0,""),IF(V143&lt;0,IF('Настройки'!$B$10="Исключить","",IF('Настройки'!$B$10="Абсолютные значения",ABS(V143),V143)),V143)))</x:f>
      </x:c>
      <x:c r="BZ143" s="50" t="str">
        <x:f>IF(18&gt;'Настройки'!$B$3,"",IF(ISBLANK(W143),IF('Настройки'!$B$9="Нулевой спрос",0,""),IF(W143&lt;0,IF('Настройки'!$B$10="Исключить","",IF('Настройки'!$B$10="Абсолютные значения",ABS(W143),W143)),W143)))</x:f>
      </x:c>
      <x:c r="CA143" s="50" t="str">
        <x:f>IF(19&gt;'Настройки'!$B$3,"",IF(ISBLANK(X143),IF('Настройки'!$B$9="Нулевой спрос",0,""),IF(X143&lt;0,IF('Настройки'!$B$10="Исключить","",IF('Настройки'!$B$10="Абсолютные значения",ABS(X143),X143)),X143)))</x:f>
      </x:c>
      <x:c r="CB143" s="50" t="str">
        <x:f>IF(20&gt;'Настройки'!$B$3,"",IF(ISBLANK(Y143),IF('Настройки'!$B$9="Нулевой спрос",0,""),IF(Y143&lt;0,IF('Настройки'!$B$10="Исключить","",IF('Настройки'!$B$10="Абсолютные значения",ABS(Y143),Y143)),Y143)))</x:f>
      </x:c>
      <x:c r="CC143" s="50" t="str">
        <x:f>IF(21&gt;'Настройки'!$B$3,"",IF(ISBLANK(Z143),IF('Настройки'!$B$9="Нулевой спрос",0,""),IF(Z143&lt;0,IF('Настройки'!$B$10="Исключить","",IF('Настройки'!$B$10="Абсолютные значения",ABS(Z143),Z143)),Z143)))</x:f>
      </x:c>
      <x:c r="CD143" s="50" t="str">
        <x:f>IF(22&gt;'Настройки'!$B$3,"",IF(ISBLANK(AA143),IF('Настройки'!$B$9="Нулевой спрос",0,""),IF(AA143&lt;0,IF('Настройки'!$B$10="Исключить","",IF('Настройки'!$B$10="Абсолютные значения",ABS(AA143),AA143)),AA143)))</x:f>
      </x:c>
      <x:c r="CE143" s="50" t="str">
        <x:f>IF(23&gt;'Настройки'!$B$3,"",IF(ISBLANK(AB143),IF('Настройки'!$B$9="Нулевой спрос",0,""),IF(AB143&lt;0,IF('Настройки'!$B$10="Исключить","",IF('Настройки'!$B$10="Абсолютные значения",ABS(AB143),AB143)),AB143)))</x:f>
      </x:c>
      <x:c r="CF143" s="50" t="str">
        <x:f>IF(24&gt;'Настройки'!$B$3,"",IF(ISBLANK(AC143),IF('Настройки'!$B$9="Нулевой спрос",0,""),IF(AC143&lt;0,IF('Настройки'!$B$10="Исключить","",IF('Настройки'!$B$10="Абсолютные значения",ABS(AC143),AC143)),AC143)))</x:f>
      </x:c>
      <x:c r="CG143" s="50" t="str">
        <x:f>IF(25&gt;'Настройки'!$B$3,"",IF(ISBLANK(AD143),IF('Настройки'!$B$9="Нулевой спрос",0,""),IF(AD143&lt;0,IF('Настройки'!$B$10="Исключить","",IF('Настройки'!$B$10="Абсолютные значения",ABS(AD143),AD143)),AD143)))</x:f>
      </x:c>
      <x:c r="CH143" s="50" t="str">
        <x:f>IF(26&gt;'Настройки'!$B$3,"",IF(ISBLANK(AE143),IF('Настройки'!$B$9="Нулевой спрос",0,""),IF(AE143&lt;0,IF('Настройки'!$B$10="Исключить","",IF('Настройки'!$B$10="Абсолютные значения",ABS(AE143),AE143)),AE143)))</x:f>
      </x:c>
      <x:c r="CI143" s="50" t="str">
        <x:f>IF(27&gt;'Настройки'!$B$3,"",IF(ISBLANK(AF143),IF('Настройки'!$B$9="Нулевой спрос",0,""),IF(AF143&lt;0,IF('Настройки'!$B$10="Исключить","",IF('Настройки'!$B$10="Абсолютные значения",ABS(AF143),AF143)),AF143)))</x:f>
      </x:c>
      <x:c r="CJ143" s="50" t="str">
        <x:f>IF(28&gt;'Настройки'!$B$3,"",IF(ISBLANK(AG143),IF('Настройки'!$B$9="Нулевой спрос",0,""),IF(AG143&lt;0,IF('Настройки'!$B$10="Исключить","",IF('Настройки'!$B$10="Абсолютные значения",ABS(AG143),AG143)),AG143)))</x:f>
      </x:c>
      <x:c r="CK143" s="50" t="str">
        <x:f>IF(29&gt;'Настройки'!$B$3,"",IF(ISBLANK(AH143),IF('Настройки'!$B$9="Нулевой спрос",0,""),IF(AH143&lt;0,IF('Настройки'!$B$10="Исключить","",IF('Настройки'!$B$10="Абсолютные значения",ABS(AH143),AH143)),AH143)))</x:f>
      </x:c>
      <x:c r="CL143" s="50" t="str">
        <x:f>IF(30&gt;'Настройки'!$B$3,"",IF(ISBLANK(AI143),IF('Настройки'!$B$9="Нулевой спрос",0,""),IF(AI143&lt;0,IF('Настройки'!$B$10="Исключить","",IF('Настройки'!$B$10="Абсолютные значения",ABS(AI143),AI143)),AI143)))</x:f>
      </x:c>
      <x:c r="CM143" s="50" t="str">
        <x:f>IF(31&gt;'Настройки'!$B$3,"",IF(ISBLANK(AJ143),IF('Настройки'!$B$9="Нулевой спрос",0,""),IF(AJ143&lt;0,IF('Настройки'!$B$10="Исключить","",IF('Настройки'!$B$10="Абсолютные значения",ABS(AJ143),AJ143)),AJ143)))</x:f>
      </x:c>
      <x:c r="CN143" s="50" t="str">
        <x:f>IF(32&gt;'Настройки'!$B$3,"",IF(ISBLANK(AK143),IF('Настройки'!$B$9="Нулевой спрос",0,""),IF(AK143&lt;0,IF('Настройки'!$B$10="Исключить","",IF('Настройки'!$B$10="Абсолютные значения",ABS(AK143),AK143)),AK143)))</x:f>
      </x:c>
      <x:c r="CO143" s="50" t="str">
        <x:f>IF(33&gt;'Настройки'!$B$3,"",IF(ISBLANK(AL143),IF('Настройки'!$B$9="Нулевой спрос",0,""),IF(AL143&lt;0,IF('Настройки'!$B$10="Исключить","",IF('Настройки'!$B$10="Абсолютные значения",ABS(AL143),AL143)),AL143)))</x:f>
      </x:c>
      <x:c r="CP143" s="50" t="str">
        <x:f>IF(34&gt;'Настройки'!$B$3,"",IF(ISBLANK(AM143),IF('Настройки'!$B$9="Нулевой спрос",0,""),IF(AM143&lt;0,IF('Настройки'!$B$10="Исключить","",IF('Настройки'!$B$10="Абсолютные значения",ABS(AM143),AM143)),AM143)))</x:f>
      </x:c>
      <x:c r="CQ143" s="50" t="str">
        <x:f>IF(35&gt;'Настройки'!$B$3,"",IF(ISBLANK(AN143),IF('Настройки'!$B$9="Нулевой спрос",0,""),IF(AN143&lt;0,IF('Настройки'!$B$10="Исключить","",IF('Настройки'!$B$10="Абсолютные значения",ABS(AN143),AN143)),AN143)))</x:f>
      </x:c>
      <x:c r="CR143" s="50" t="str">
        <x:f>IF(36&gt;'Настройки'!$B$3,"",IF(ISBLANK(AO143),IF('Настройки'!$B$9="Нулевой спрос",0,""),IF(AO143&lt;0,IF('Настройки'!$B$10="Исключить","",IF('Настройки'!$B$10="Абсолютные значения",ABS(AO143),AO143)),AO143)))</x:f>
      </x:c>
      <x:c r="CS143" s="50" t="str">
        <x:f>IF(OR(1&gt;'Настройки'!$B$3,ISBLANK(BI143),BI143=0),"",BI143)</x:f>
      </x:c>
      <x:c r="CT143" s="50" t="str">
        <x:f>IF(OR(2&gt;'Настройки'!$B$3,ISBLANK(BJ143),BJ143=0),"",BJ143)</x:f>
      </x:c>
      <x:c r="CU143" s="50" t="str">
        <x:f>IF(OR(3&gt;'Настройки'!$B$3,ISBLANK(BK143),BK143=0),"",BK143)</x:f>
      </x:c>
      <x:c r="CV143" s="50" t="str">
        <x:f>IF(OR(4&gt;'Настройки'!$B$3,ISBLANK(BL143),BL143=0),"",BL143)</x:f>
      </x:c>
      <x:c r="CW143" s="50" t="str">
        <x:f>IF(OR(5&gt;'Настройки'!$B$3,ISBLANK(BM143),BM143=0),"",BM143)</x:f>
      </x:c>
      <x:c r="CX143" s="50" t="str">
        <x:f>IF(OR(6&gt;'Настройки'!$B$3,ISBLANK(BN143),BN143=0),"",BN143)</x:f>
      </x:c>
      <x:c r="CY143" s="50" t="str">
        <x:f>IF(OR(7&gt;'Настройки'!$B$3,ISBLANK(BO143),BO143=0),"",BO143)</x:f>
      </x:c>
      <x:c r="CZ143" s="50" t="str">
        <x:f>IF(OR(8&gt;'Настройки'!$B$3,ISBLANK(BP143),BP143=0),"",BP143)</x:f>
      </x:c>
      <x:c r="DA143" s="50" t="str">
        <x:f>IF(OR(9&gt;'Настройки'!$B$3,ISBLANK(BQ143),BQ143=0),"",BQ143)</x:f>
      </x:c>
      <x:c r="DB143" s="50" t="str">
        <x:f>IF(OR(10&gt;'Настройки'!$B$3,ISBLANK(BR143),BR143=0),"",BR143)</x:f>
      </x:c>
      <x:c r="DC143" s="50" t="str">
        <x:f>IF(OR(11&gt;'Настройки'!$B$3,ISBLANK(BS143),BS143=0),"",BS143)</x:f>
      </x:c>
      <x:c r="DD143" s="50" t="str">
        <x:f>IF(OR(12&gt;'Настройки'!$B$3,ISBLANK(BT143),BT143=0),"",BT143)</x:f>
      </x:c>
      <x:c r="DE143" s="50" t="str">
        <x:f>IF(OR(13&gt;'Настройки'!$B$3,ISBLANK(BU143),BU143=0),"",BU143)</x:f>
      </x:c>
      <x:c r="DF143" s="50" t="str">
        <x:f>IF(OR(14&gt;'Настройки'!$B$3,ISBLANK(BV143),BV143=0),"",BV143)</x:f>
      </x:c>
      <x:c r="DG143" s="50" t="str">
        <x:f>IF(OR(15&gt;'Настройки'!$B$3,ISBLANK(BW143),BW143=0),"",BW143)</x:f>
      </x:c>
      <x:c r="DH143" s="50" t="str">
        <x:f>IF(OR(16&gt;'Настройки'!$B$3,ISBLANK(BX143),BX143=0),"",BX143)</x:f>
      </x:c>
      <x:c r="DI143" s="50" t="str">
        <x:f>IF(OR(17&gt;'Настройки'!$B$3,ISBLANK(BY143),BY143=0),"",BY143)</x:f>
      </x:c>
      <x:c r="DJ143" s="50" t="str">
        <x:f>IF(OR(18&gt;'Настройки'!$B$3,ISBLANK(BZ143),BZ143=0),"",BZ143)</x:f>
      </x:c>
      <x:c r="DK143" s="50" t="str">
        <x:f>IF(OR(19&gt;'Настройки'!$B$3,ISBLANK(CA143),CA143=0),"",CA143)</x:f>
      </x:c>
      <x:c r="DL143" s="50" t="str">
        <x:f>IF(OR(20&gt;'Настройки'!$B$3,ISBLANK(CB143),CB143=0),"",CB143)</x:f>
      </x:c>
      <x:c r="DM143" s="50" t="str">
        <x:f>IF(OR(21&gt;'Настройки'!$B$3,ISBLANK(CC143),CC143=0),"",CC143)</x:f>
      </x:c>
      <x:c r="DN143" s="50" t="str">
        <x:f>IF(OR(22&gt;'Настройки'!$B$3,ISBLANK(CD143),CD143=0),"",CD143)</x:f>
      </x:c>
      <x:c r="DO143" s="50" t="str">
        <x:f>IF(OR(23&gt;'Настройки'!$B$3,ISBLANK(CE143),CE143=0),"",CE143)</x:f>
      </x:c>
      <x:c r="DP143" s="50" t="str">
        <x:f>IF(OR(24&gt;'Настройки'!$B$3,ISBLANK(CF143),CF143=0),"",CF143)</x:f>
      </x:c>
      <x:c r="DQ143" s="50" t="str">
        <x:f>IF(OR(25&gt;'Настройки'!$B$3,ISBLANK(CG143),CG143=0),"",CG143)</x:f>
      </x:c>
      <x:c r="DR143" s="50" t="str">
        <x:f>IF(OR(26&gt;'Настройки'!$B$3,ISBLANK(CH143),CH143=0),"",CH143)</x:f>
      </x:c>
      <x:c r="DS143" s="50" t="str">
        <x:f>IF(OR(27&gt;'Настройки'!$B$3,ISBLANK(CI143),CI143=0),"",CI143)</x:f>
      </x:c>
      <x:c r="DT143" s="50" t="str">
        <x:f>IF(OR(28&gt;'Настройки'!$B$3,ISBLANK(CJ143),CJ143=0),"",CJ143)</x:f>
      </x:c>
      <x:c r="DU143" s="50" t="str">
        <x:f>IF(OR(29&gt;'Настройки'!$B$3,ISBLANK(CK143),CK143=0),"",CK143)</x:f>
      </x:c>
      <x:c r="DV143" s="50" t="str">
        <x:f>IF(OR(30&gt;'Настройки'!$B$3,ISBLANK(CL143),CL143=0),"",CL143)</x:f>
      </x:c>
      <x:c r="DW143" s="50" t="str">
        <x:f>IF(OR(31&gt;'Настройки'!$B$3,ISBLANK(CM143),CM143=0),"",CM143)</x:f>
      </x:c>
      <x:c r="DX143" s="50" t="str">
        <x:f>IF(OR(32&gt;'Настройки'!$B$3,ISBLANK(CN143),CN143=0),"",CN143)</x:f>
      </x:c>
      <x:c r="DY143" s="50" t="str">
        <x:f>IF(OR(33&gt;'Настройки'!$B$3,ISBLANK(CO143),CO143=0),"",CO143)</x:f>
      </x:c>
      <x:c r="DZ143" s="50" t="str">
        <x:f>IF(OR(34&gt;'Настройки'!$B$3,ISBLANK(CP143),CP143=0),"",CP143)</x:f>
      </x:c>
      <x:c r="EA143" s="50" t="str">
        <x:f>IF(OR(35&gt;'Настройки'!$B$3,ISBLANK(CQ143),CQ143=0),"",CQ143)</x:f>
      </x:c>
      <x:c r="EB143" s="50" t="str">
        <x:f>IF(OR(36&gt;'Настройки'!$B$3,ISBLANK(CR143),CR143=0),"",CR143)</x:f>
      </x:c>
      <x:c r="EC143" s="50" t="str">
        <x:f>IF(A143="","",IF(OR(BB143="AZ",BB143="BZ"),10000+ROW(),IF(AZ143&gt;'Настройки'!$B$11,20000+ROW(),IF(BF143&lt;&gt;"Обычный",30000+ROW(),IF(AX143&lt;=0,40000+ROW(),"")))))</x:f>
      </x:c>
      <x:c r="ED143" s="50" t="str">
        <x:f>IF(EC143="","",COUNTIFS($EC$2:$EC$1001,"&gt;0",$EC$2:$EC$1001,"&lt;"&amp;EC143)+1)</x:f>
      </x:c>
    </x:row>
    <x:row r="144">
      <x:c r="A144" s="115"/>
      <x:c r="B144" s="115"/>
      <x:c r="C144" s="115"/>
      <x:c r="D144" s="118"/>
      <x:c r="E144" s="118"/>
      <x:c r="F144" s="118"/>
      <x:c r="G144" s="118"/>
      <x:c r="H144" s="118"/>
      <x:c r="I144" s="118"/>
      <x:c r="J144" s="118"/>
      <x:c r="K144" s="118"/>
      <x:c r="L144" s="118"/>
      <x:c r="M144" s="118"/>
      <x:c r="N144" s="118"/>
      <x:c r="O144" s="118"/>
      <x:c r="P144" s="118"/>
      <x:c r="Q144" s="118"/>
      <x:c r="R144" s="118"/>
      <x:c r="S144" s="118"/>
      <x:c r="T144" s="118"/>
      <x:c r="U144" s="118"/>
      <x:c r="V144" s="118"/>
      <x:c r="W144" s="118"/>
      <x:c r="X144" s="118"/>
      <x:c r="Y144" s="118"/>
      <x:c r="Z144" s="118"/>
      <x:c r="AA144" s="118"/>
      <x:c r="AB144" s="118"/>
      <x:c r="AC144" s="118"/>
      <x:c r="AD144" s="118"/>
      <x:c r="AE144" s="118"/>
      <x:c r="AF144" s="118"/>
      <x:c r="AG144" s="118"/>
      <x:c r="AH144" s="118"/>
      <x:c r="AI144" s="118"/>
      <x:c r="AJ144" s="118"/>
      <x:c r="AK144" s="118"/>
      <x:c r="AL144" s="118"/>
      <x:c r="AM144" s="118"/>
      <x:c r="AN144" s="118"/>
      <x:c r="AO144" s="118"/>
      <x:c r="AP144" s="115"/>
      <x:c r="AQ144" s="49" t="str">
        <x:f>IF(A144="","",COUNT(BI144:INDEX(BI144:CR144,1,'Настройки'!$B$3)))</x:f>
      </x:c>
      <x:c r="AR144" s="49" t="str">
        <x:f>IF(A144="","",SUM(BI144:INDEX(BI144:CR144,1,'Настройки'!$B$3)))</x:f>
      </x:c>
      <x:c r="AS144" s="58" t="str">
        <x:f>IF(A144="","",IF('Настройки'!$B$4="Стоимость потребления",AR144*D144,IF('Настройки'!$B$4="Количество",AR144,E144)))</x:f>
      </x:c>
      <x:c r="AT144" s="61" t="str">
        <x:f>IF(OR(A144="",AS144&lt;0,SUM($AS$2:$AS$1001)&lt;=0),"",AS144/SUM($AS$2:$AS$1001))</x:f>
      </x:c>
      <x:c r="AU144" s="61" t="str">
        <x:f>IF(OR(A144="",AS144&lt;0,SUM($AS$2:$AS$1001)&lt;=0),"",SUMIFS($AS$2:$AS$1001,$AS$2:$AS$1001,"&gt;"&amp;AS144)/SUM($AS$2:$AS$1001))</x:f>
      </x:c>
      <x:c r="AV144" s="61" t="str">
        <x:f>IF(OR(A144="",AS144&lt;0,SUM($AS$2:$AS$1001)&lt;=0),"",SUMIFS($AS$2:$AS$1001,$AS$2:$AS$1001,"&gt;="&amp;AS144)/SUM($AS$2:$AS$1001))</x:f>
      </x:c>
      <x:c r="AW144" s="49" t="str">
        <x:f>IF(A144="","",IF(SUM($AS$2:$AS$1001)&lt;=0,"Не определён",IF(AS144&lt;0,"Исключение",IF(AU144&lt;'Настройки'!$B$5,"A",IF(AU144&lt;'Настройки'!$B$6,"B","C")))))</x:f>
      </x:c>
      <x:c r="AX144" s="58" t="str">
        <x:f>IF(A144="","",IF(AQ144=0,"",AVERAGE(BI144:INDEX(BI144:CR144,1,'Настройки'!$B$3))))</x:f>
      </x:c>
      <x:c r="AY144" s="58" t="str">
        <x:f>IF(OR(A144="",AQ144=0),"",STDEVP(BI144:INDEX(BI144:CR144,1,'Настройки'!$B$3)))</x:f>
      </x:c>
      <x:c r="AZ144" s="61" t="str">
        <x:f>IF(OR(A144="",AQ144&lt;'Настройки'!$B$12,AX144&lt;=0,AND('Настройки'!$B$10="Блокировать",COUNTIF(F144:INDEX(F144:AO144,1,'Настройки'!$B$3),"&lt;0")&gt;0)),"",AY144/ABS(AX144))</x:f>
      </x:c>
      <x:c r="BA144" s="49" t="str">
        <x:f>IF(A144="","",IF(AND('Настройки'!$B$10="Блокировать",COUNTIF(F144:INDEX(F144:AO144,1,'Настройки'!$B$3),"&lt;0")&gt;0),"Не определён",IF(AQ144&lt;'Настройки'!$B$12,"Не определён",IF(AX144=0,"Нет спроса",IF(AX144&lt;0,"Не определён",IF(AZ144&lt;='Настройки'!$B$7,"X",IF(AZ144&lt;='Настройки'!$B$8,"Y","Z")))))))</x:f>
      </x:c>
      <x:c r="BB144" s="49" t="str">
        <x:f>IF(OR(A144="",LEN(AW144)&lt;&gt;1,LEN(BA144)&lt;&gt;1),"",AW144&amp;BA144)</x:f>
      </x:c>
      <x:c r="BC144" s="61" t="str">
        <x:f>IF(OR(A144="",AQ144=0),"",(COUNT(BI144:INDEX(BI144:CR144,1,'Настройки'!$B$3))-COUNT(CS144:INDEX(CS144:EB144,1,'Настройки'!$B$3)))/AQ144)</x:f>
      </x:c>
      <x:c r="BD144" s="64" t="str">
        <x:f>IF(OR(A144="",COUNT(CS144:INDEX(CS144:EB144,1,'Настройки'!$B$3))=0),"",AQ144/COUNT(CS144:INDEX(CS144:EB144,1,'Настройки'!$B$3)))</x:f>
      </x:c>
      <x:c r="BE144" s="64" t="str">
        <x:f>IF(OR(A144="",COUNT(CS144:INDEX(CS144:EB144,1,'Настройки'!$B$3))=0),"",IF(AVERAGE(CS144:INDEX(CS144:EB144,1,'Настройки'!$B$3))=0,"",(STDEVP(CS144:INDEX(CS144:EB144,1,'Настройки'!$B$3))/ABS(AVERAGE(CS144:INDEX(CS144:EB144,1,'Настройки'!$B$3))))^2))</x:f>
      </x:c>
      <x:c r="BF144" s="49" t="str">
        <x:f>IF(A144="","",IF(AQ144&lt;3,"Недостаточно",IF(AQ144&lt;6,"Предварительный","Обычный")))</x:f>
      </x:c>
      <x:c r="BG144" s="49" t="str">
        <x:f>IF(A144="","",IF(COUNTIF(F144:INDEX(F144:AO144,1,'Настройки'!$B$3),"&lt;0")&gt;0,IF('Настройки'!$B$10="Блокировать","Отрицательный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"),"")&amp;IF(AQ144&lt;3,"Недостаточно истории. ",IF(AQ144&lt;6,"Предварительная классификация. ",""))&amp;IF(AX144=0,"Нет спроса за горизонт. ","")&amp;IF(AZ144&gt;'Настройки'!$B$11,"Экстремальная вариативность. ",""))</x:f>
      </x:c>
      <x:c r="BH144" s="49" t="str">
        <x:f>IF(A144="","",IFERROR(VLOOKUP(BB144,'Настройки'!$D$3:$E$11,2,FALSE),"Сначала проверьте исходные данные и историю спроса.")&amp;" Уточните срок поставки, MOQ и критичность.")</x:f>
      </x:c>
      <x:c r="BI144" s="50" t="str">
        <x:f>IF(1&gt;'Настройки'!$B$3,"",IF(ISBLANK(F144),IF('Настройки'!$B$9="Нулевой спрос",0,""),IF(F144&lt;0,IF('Настройки'!$B$10="Исключить","",IF('Настройки'!$B$10="Абсолютные значения",ABS(F144),F144)),F144)))</x:f>
      </x:c>
      <x:c r="BJ144" s="50" t="str">
        <x:f>IF(2&gt;'Настройки'!$B$3,"",IF(ISBLANK(G144),IF('Настройки'!$B$9="Нулевой спрос",0,""),IF(G144&lt;0,IF('Настройки'!$B$10="Исключить","",IF('Настройки'!$B$10="Абсолютные значения",ABS(G144),G144)),G144)))</x:f>
      </x:c>
      <x:c r="BK144" s="50" t="str">
        <x:f>IF(3&gt;'Настройки'!$B$3,"",IF(ISBLANK(H144),IF('Настройки'!$B$9="Нулевой спрос",0,""),IF(H144&lt;0,IF('Настройки'!$B$10="Исключить","",IF('Настройки'!$B$10="Абсолютные значения",ABS(H144),H144)),H144)))</x:f>
      </x:c>
      <x:c r="BL144" s="50" t="str">
        <x:f>IF(4&gt;'Настройки'!$B$3,"",IF(ISBLANK(I144),IF('Настройки'!$B$9="Нулевой спрос",0,""),IF(I144&lt;0,IF('Настройки'!$B$10="Исключить","",IF('Настройки'!$B$10="Абсолютные значения",ABS(I144),I144)),I144)))</x:f>
      </x:c>
      <x:c r="BM144" s="50" t="str">
        <x:f>IF(5&gt;'Настройки'!$B$3,"",IF(ISBLANK(J144),IF('Настройки'!$B$9="Нулевой спрос",0,""),IF(J144&lt;0,IF('Настройки'!$B$10="Исключить","",IF('Настройки'!$B$10="Абсолютные значения",ABS(J144),J144)),J144)))</x:f>
      </x:c>
      <x:c r="BN144" s="50" t="str">
        <x:f>IF(6&gt;'Настройки'!$B$3,"",IF(ISBLANK(K144),IF('Настройки'!$B$9="Нулевой спрос",0,""),IF(K144&lt;0,IF('Настройки'!$B$10="Исключить","",IF('Настройки'!$B$10="Абсолютные значения",ABS(K144),K144)),K144)))</x:f>
      </x:c>
      <x:c r="BO144" s="50" t="str">
        <x:f>IF(7&gt;'Настройки'!$B$3,"",IF(ISBLANK(L144),IF('Настройки'!$B$9="Нулевой спрос",0,""),IF(L144&lt;0,IF('Настройки'!$B$10="Исключить","",IF('Настройки'!$B$10="Абсолютные значения",ABS(L144),L144)),L144)))</x:f>
      </x:c>
      <x:c r="BP144" s="50" t="str">
        <x:f>IF(8&gt;'Настройки'!$B$3,"",IF(ISBLANK(M144),IF('Настройки'!$B$9="Нулевой спрос",0,""),IF(M144&lt;0,IF('Настройки'!$B$10="Исключить","",IF('Настройки'!$B$10="Абсолютные значения",ABS(M144),M144)),M144)))</x:f>
      </x:c>
      <x:c r="BQ144" s="50" t="str">
        <x:f>IF(9&gt;'Настройки'!$B$3,"",IF(ISBLANK(N144),IF('Настройки'!$B$9="Нулевой спрос",0,""),IF(N144&lt;0,IF('Настройки'!$B$10="Исключить","",IF('Настройки'!$B$10="Абсолютные значения",ABS(N144),N144)),N144)))</x:f>
      </x:c>
      <x:c r="BR144" s="50" t="str">
        <x:f>IF(10&gt;'Настройки'!$B$3,"",IF(ISBLANK(O144),IF('Настройки'!$B$9="Нулевой спрос",0,""),IF(O144&lt;0,IF('Настройки'!$B$10="Исключить","",IF('Настройки'!$B$10="Абсолютные значения",ABS(O144),O144)),O144)))</x:f>
      </x:c>
      <x:c r="BS144" s="50" t="str">
        <x:f>IF(11&gt;'Настройки'!$B$3,"",IF(ISBLANK(P144),IF('Настройки'!$B$9="Нулевой спрос",0,""),IF(P144&lt;0,IF('Настройки'!$B$10="Исключить","",IF('Настройки'!$B$10="Абсолютные значения",ABS(P144),P144)),P144)))</x:f>
      </x:c>
      <x:c r="BT144" s="50" t="str">
        <x:f>IF(12&gt;'Настройки'!$B$3,"",IF(ISBLANK(Q144),IF('Настройки'!$B$9="Нулевой спрос",0,""),IF(Q144&lt;0,IF('Настройки'!$B$10="Исключить","",IF('Настройки'!$B$10="Абсолютные значения",ABS(Q144),Q144)),Q144)))</x:f>
      </x:c>
      <x:c r="BU144" s="50" t="str">
        <x:f>IF(13&gt;'Настройки'!$B$3,"",IF(ISBLANK(R144),IF('Настройки'!$B$9="Нулевой спрос",0,""),IF(R144&lt;0,IF('Настройки'!$B$10="Исключить","",IF('Настройки'!$B$10="Абсолютные значения",ABS(R144),R144)),R144)))</x:f>
      </x:c>
      <x:c r="BV144" s="50" t="str">
        <x:f>IF(14&gt;'Настройки'!$B$3,"",IF(ISBLANK(S144),IF('Настройки'!$B$9="Нулевой спрос",0,""),IF(S144&lt;0,IF('Настройки'!$B$10="Исключить","",IF('Настройки'!$B$10="Абсолютные значения",ABS(S144),S144)),S144)))</x:f>
      </x:c>
      <x:c r="BW144" s="50" t="str">
        <x:f>IF(15&gt;'Настройки'!$B$3,"",IF(ISBLANK(T144),IF('Настройки'!$B$9="Нулевой спрос",0,""),IF(T144&lt;0,IF('Настройки'!$B$10="Исключить","",IF('Настройки'!$B$10="Абсолютные значения",ABS(T144),T144)),T144)))</x:f>
      </x:c>
      <x:c r="BX144" s="50" t="str">
        <x:f>IF(16&gt;'Настройки'!$B$3,"",IF(ISBLANK(U144),IF('Настройки'!$B$9="Нулевой спрос",0,""),IF(U144&lt;0,IF('Настройки'!$B$10="Исключить","",IF('Настройки'!$B$10="Абсолютные значения",ABS(U144),U144)),U144)))</x:f>
      </x:c>
      <x:c r="BY144" s="50" t="str">
        <x:f>IF(17&gt;'Настройки'!$B$3,"",IF(ISBLANK(V144),IF('Настройки'!$B$9="Нулевой спрос",0,""),IF(V144&lt;0,IF('Настройки'!$B$10="Исключить","",IF('Настройки'!$B$10="Абсолютные значения",ABS(V144),V144)),V144)))</x:f>
      </x:c>
      <x:c r="BZ144" s="50" t="str">
        <x:f>IF(18&gt;'Настройки'!$B$3,"",IF(ISBLANK(W144),IF('Настройки'!$B$9="Нулевой спрос",0,""),IF(W144&lt;0,IF('Настройки'!$B$10="Исключить","",IF('Настройки'!$B$10="Абсолютные значения",ABS(W144),W144)),W144)))</x:f>
      </x:c>
      <x:c r="CA144" s="50" t="str">
        <x:f>IF(19&gt;'Настройки'!$B$3,"",IF(ISBLANK(X144),IF('Настройки'!$B$9="Нулевой спрос",0,""),IF(X144&lt;0,IF('Настройки'!$B$10="Исключить","",IF('Настройки'!$B$10="Абсолютные значения",ABS(X144),X144)),X144)))</x:f>
      </x:c>
      <x:c r="CB144" s="50" t="str">
        <x:f>IF(20&gt;'Настройки'!$B$3,"",IF(ISBLANK(Y144),IF('Настройки'!$B$9="Нулевой спрос",0,""),IF(Y144&lt;0,IF('Настройки'!$B$10="Исключить","",IF('Настройки'!$B$10="Абсолютные значения",ABS(Y144),Y144)),Y144)))</x:f>
      </x:c>
      <x:c r="CC144" s="50" t="str">
        <x:f>IF(21&gt;'Настройки'!$B$3,"",IF(ISBLANK(Z144),IF('Настройки'!$B$9="Нулевой спрос",0,""),IF(Z144&lt;0,IF('Настройки'!$B$10="Исключить","",IF('Настройки'!$B$10="Абсолютные значения",ABS(Z144),Z144)),Z144)))</x:f>
      </x:c>
      <x:c r="CD144" s="50" t="str">
        <x:f>IF(22&gt;'Настройки'!$B$3,"",IF(ISBLANK(AA144),IF('Настройки'!$B$9="Нулевой спрос",0,""),IF(AA144&lt;0,IF('Настройки'!$B$10="Исключить","",IF('Настройки'!$B$10="Абсолютные значения",ABS(AA144),AA144)),AA144)))</x:f>
      </x:c>
      <x:c r="CE144" s="50" t="str">
        <x:f>IF(23&gt;'Настройки'!$B$3,"",IF(ISBLANK(AB144),IF('Настройки'!$B$9="Нулевой спрос",0,""),IF(AB144&lt;0,IF('Настройки'!$B$10="Исключить","",IF('Настройки'!$B$10="Абсолютные значения",ABS(AB144),AB144)),AB144)))</x:f>
      </x:c>
      <x:c r="CF144" s="50" t="str">
        <x:f>IF(24&gt;'Настройки'!$B$3,"",IF(ISBLANK(AC144),IF('Настройки'!$B$9="Нулевой спрос",0,""),IF(AC144&lt;0,IF('Настройки'!$B$10="Исключить","",IF('Настройки'!$B$10="Абсолютные значения",ABS(AC144),AC144)),AC144)))</x:f>
      </x:c>
      <x:c r="CG144" s="50" t="str">
        <x:f>IF(25&gt;'Настройки'!$B$3,"",IF(ISBLANK(AD144),IF('Настройки'!$B$9="Нулевой спрос",0,""),IF(AD144&lt;0,IF('Настройки'!$B$10="Исключить","",IF('Настройки'!$B$10="Абсолютные значения",ABS(AD144),AD144)),AD144)))</x:f>
      </x:c>
      <x:c r="CH144" s="50" t="str">
        <x:f>IF(26&gt;'Настройки'!$B$3,"",IF(ISBLANK(AE144),IF('Настройки'!$B$9="Нулевой спрос",0,""),IF(AE144&lt;0,IF('Настройки'!$B$10="Исключить","",IF('Настройки'!$B$10="Абсолютные значения",ABS(AE144),AE144)),AE144)))</x:f>
      </x:c>
      <x:c r="CI144" s="50" t="str">
        <x:f>IF(27&gt;'Настройки'!$B$3,"",IF(ISBLANK(AF144),IF('Настройки'!$B$9="Нулевой спрос",0,""),IF(AF144&lt;0,IF('Настройки'!$B$10="Исключить","",IF('Настройки'!$B$10="Абсолютные значения",ABS(AF144),AF144)),AF144)))</x:f>
      </x:c>
      <x:c r="CJ144" s="50" t="str">
        <x:f>IF(28&gt;'Настройки'!$B$3,"",IF(ISBLANK(AG144),IF('Настройки'!$B$9="Нулевой спрос",0,""),IF(AG144&lt;0,IF('Настройки'!$B$10="Исключить","",IF('Настройки'!$B$10="Абсолютные значения",ABS(AG144),AG144)),AG144)))</x:f>
      </x:c>
      <x:c r="CK144" s="50" t="str">
        <x:f>IF(29&gt;'Настройки'!$B$3,"",IF(ISBLANK(AH144),IF('Настройки'!$B$9="Нулевой спрос",0,""),IF(AH144&lt;0,IF('Настройки'!$B$10="Исключить","",IF('Настройки'!$B$10="Абсолютные значения",ABS(AH144),AH144)),AH144)))</x:f>
      </x:c>
      <x:c r="CL144" s="50" t="str">
        <x:f>IF(30&gt;'Настройки'!$B$3,"",IF(ISBLANK(AI144),IF('Настройки'!$B$9="Нулевой спрос",0,""),IF(AI144&lt;0,IF('Настройки'!$B$10="Исключить","",IF('Настройки'!$B$10="Абсолютные значения",ABS(AI144),AI144)),AI144)))</x:f>
      </x:c>
      <x:c r="CM144" s="50" t="str">
        <x:f>IF(31&gt;'Настройки'!$B$3,"",IF(ISBLANK(AJ144),IF('Настройки'!$B$9="Нулевой спрос",0,""),IF(AJ144&lt;0,IF('Настройки'!$B$10="Исключить","",IF('Настройки'!$B$10="Абсолютные значения",ABS(AJ144),AJ144)),AJ144)))</x:f>
      </x:c>
      <x:c r="CN144" s="50" t="str">
        <x:f>IF(32&gt;'Настройки'!$B$3,"",IF(ISBLANK(AK144),IF('Настройки'!$B$9="Нулевой спрос",0,""),IF(AK144&lt;0,IF('Настройки'!$B$10="Исключить","",IF('Настройки'!$B$10="Абсолютные значения",ABS(AK144),AK144)),AK144)))</x:f>
      </x:c>
      <x:c r="CO144" s="50" t="str">
        <x:f>IF(33&gt;'Настройки'!$B$3,"",IF(ISBLANK(AL144),IF('Настройки'!$B$9="Нулевой спрос",0,""),IF(AL144&lt;0,IF('Настройки'!$B$10="Исключить","",IF('Настройки'!$B$10="Абсолютные значения",ABS(AL144),AL144)),AL144)))</x:f>
      </x:c>
      <x:c r="CP144" s="50" t="str">
        <x:f>IF(34&gt;'Настройки'!$B$3,"",IF(ISBLANK(AM144),IF('Настройки'!$B$9="Нулевой спрос",0,""),IF(AM144&lt;0,IF('Настройки'!$B$10="Исключить","",IF('Настройки'!$B$10="Абсолютные значения",ABS(AM144),AM144)),AM144)))</x:f>
      </x:c>
      <x:c r="CQ144" s="50" t="str">
        <x:f>IF(35&gt;'Настройки'!$B$3,"",IF(ISBLANK(AN144),IF('Настройки'!$B$9="Нулевой спрос",0,""),IF(AN144&lt;0,IF('Настройки'!$B$10="Исключить","",IF('Настройки'!$B$10="Абсолютные значения",ABS(AN144),AN144)),AN144)))</x:f>
      </x:c>
      <x:c r="CR144" s="50" t="str">
        <x:f>IF(36&gt;'Настройки'!$B$3,"",IF(ISBLANK(AO144),IF('Настройки'!$B$9="Нулевой спрос",0,""),IF(AO144&lt;0,IF('Настройки'!$B$10="Исключить","",IF('Настройки'!$B$10="Абсолютные значения",ABS(AO144),AO144)),AO144)))</x:f>
      </x:c>
      <x:c r="CS144" s="50" t="str">
        <x:f>IF(OR(1&gt;'Настройки'!$B$3,ISBLANK(BI144),BI144=0),"",BI144)</x:f>
      </x:c>
      <x:c r="CT144" s="50" t="str">
        <x:f>IF(OR(2&gt;'Настройки'!$B$3,ISBLANK(BJ144),BJ144=0),"",BJ144)</x:f>
      </x:c>
      <x:c r="CU144" s="50" t="str">
        <x:f>IF(OR(3&gt;'Настройки'!$B$3,ISBLANK(BK144),BK144=0),"",BK144)</x:f>
      </x:c>
      <x:c r="CV144" s="50" t="str">
        <x:f>IF(OR(4&gt;'Настройки'!$B$3,ISBLANK(BL144),BL144=0),"",BL144)</x:f>
      </x:c>
      <x:c r="CW144" s="50" t="str">
        <x:f>IF(OR(5&gt;'Настройки'!$B$3,ISBLANK(BM144),BM144=0),"",BM144)</x:f>
      </x:c>
      <x:c r="CX144" s="50" t="str">
        <x:f>IF(OR(6&gt;'Настройки'!$B$3,ISBLANK(BN144),BN144=0),"",BN144)</x:f>
      </x:c>
      <x:c r="CY144" s="50" t="str">
        <x:f>IF(OR(7&gt;'Настройки'!$B$3,ISBLANK(BO144),BO144=0),"",BO144)</x:f>
      </x:c>
      <x:c r="CZ144" s="50" t="str">
        <x:f>IF(OR(8&gt;'Настройки'!$B$3,ISBLANK(BP144),BP144=0),"",BP144)</x:f>
      </x:c>
      <x:c r="DA144" s="50" t="str">
        <x:f>IF(OR(9&gt;'Настройки'!$B$3,ISBLANK(BQ144),BQ144=0),"",BQ144)</x:f>
      </x:c>
      <x:c r="DB144" s="50" t="str">
        <x:f>IF(OR(10&gt;'Настройки'!$B$3,ISBLANK(BR144),BR144=0),"",BR144)</x:f>
      </x:c>
      <x:c r="DC144" s="50" t="str">
        <x:f>IF(OR(11&gt;'Настройки'!$B$3,ISBLANK(BS144),BS144=0),"",BS144)</x:f>
      </x:c>
      <x:c r="DD144" s="50" t="str">
        <x:f>IF(OR(12&gt;'Настройки'!$B$3,ISBLANK(BT144),BT144=0),"",BT144)</x:f>
      </x:c>
      <x:c r="DE144" s="50" t="str">
        <x:f>IF(OR(13&gt;'Настройки'!$B$3,ISBLANK(BU144),BU144=0),"",BU144)</x:f>
      </x:c>
      <x:c r="DF144" s="50" t="str">
        <x:f>IF(OR(14&gt;'Настройки'!$B$3,ISBLANK(BV144),BV144=0),"",BV144)</x:f>
      </x:c>
      <x:c r="DG144" s="50" t="str">
        <x:f>IF(OR(15&gt;'Настройки'!$B$3,ISBLANK(BW144),BW144=0),"",BW144)</x:f>
      </x:c>
      <x:c r="DH144" s="50" t="str">
        <x:f>IF(OR(16&gt;'Настройки'!$B$3,ISBLANK(BX144),BX144=0),"",BX144)</x:f>
      </x:c>
      <x:c r="DI144" s="50" t="str">
        <x:f>IF(OR(17&gt;'Настройки'!$B$3,ISBLANK(BY144),BY144=0),"",BY144)</x:f>
      </x:c>
      <x:c r="DJ144" s="50" t="str">
        <x:f>IF(OR(18&gt;'Настройки'!$B$3,ISBLANK(BZ144),BZ144=0),"",BZ144)</x:f>
      </x:c>
      <x:c r="DK144" s="50" t="str">
        <x:f>IF(OR(19&gt;'Настройки'!$B$3,ISBLANK(CA144),CA144=0),"",CA144)</x:f>
      </x:c>
      <x:c r="DL144" s="50" t="str">
        <x:f>IF(OR(20&gt;'Настройки'!$B$3,ISBLANK(CB144),CB144=0),"",CB144)</x:f>
      </x:c>
      <x:c r="DM144" s="50" t="str">
        <x:f>IF(OR(21&gt;'Настройки'!$B$3,ISBLANK(CC144),CC144=0),"",CC144)</x:f>
      </x:c>
      <x:c r="DN144" s="50" t="str">
        <x:f>IF(OR(22&gt;'Настройки'!$B$3,ISBLANK(CD144),CD144=0),"",CD144)</x:f>
      </x:c>
      <x:c r="DO144" s="50" t="str">
        <x:f>IF(OR(23&gt;'Настройки'!$B$3,ISBLANK(CE144),CE144=0),"",CE144)</x:f>
      </x:c>
      <x:c r="DP144" s="50" t="str">
        <x:f>IF(OR(24&gt;'Настройки'!$B$3,ISBLANK(CF144),CF144=0),"",CF144)</x:f>
      </x:c>
      <x:c r="DQ144" s="50" t="str">
        <x:f>IF(OR(25&gt;'Настройки'!$B$3,ISBLANK(CG144),CG144=0),"",CG144)</x:f>
      </x:c>
      <x:c r="DR144" s="50" t="str">
        <x:f>IF(OR(26&gt;'Настройки'!$B$3,ISBLANK(CH144),CH144=0),"",CH144)</x:f>
      </x:c>
      <x:c r="DS144" s="50" t="str">
        <x:f>IF(OR(27&gt;'Настройки'!$B$3,ISBLANK(CI144),CI144=0),"",CI144)</x:f>
      </x:c>
      <x:c r="DT144" s="50" t="str">
        <x:f>IF(OR(28&gt;'Настройки'!$B$3,ISBLANK(CJ144),CJ144=0),"",CJ144)</x:f>
      </x:c>
      <x:c r="DU144" s="50" t="str">
        <x:f>IF(OR(29&gt;'Настройки'!$B$3,ISBLANK(CK144),CK144=0),"",CK144)</x:f>
      </x:c>
      <x:c r="DV144" s="50" t="str">
        <x:f>IF(OR(30&gt;'Настройки'!$B$3,ISBLANK(CL144),CL144=0),"",CL144)</x:f>
      </x:c>
      <x:c r="DW144" s="50" t="str">
        <x:f>IF(OR(31&gt;'Настройки'!$B$3,ISBLANK(CM144),CM144=0),"",CM144)</x:f>
      </x:c>
      <x:c r="DX144" s="50" t="str">
        <x:f>IF(OR(32&gt;'Настройки'!$B$3,ISBLANK(CN144),CN144=0),"",CN144)</x:f>
      </x:c>
      <x:c r="DY144" s="50" t="str">
        <x:f>IF(OR(33&gt;'Настройки'!$B$3,ISBLANK(CO144),CO144=0),"",CO144)</x:f>
      </x:c>
      <x:c r="DZ144" s="50" t="str">
        <x:f>IF(OR(34&gt;'Настройки'!$B$3,ISBLANK(CP144),CP144=0),"",CP144)</x:f>
      </x:c>
      <x:c r="EA144" s="50" t="str">
        <x:f>IF(OR(35&gt;'Настройки'!$B$3,ISBLANK(CQ144),CQ144=0),"",CQ144)</x:f>
      </x:c>
      <x:c r="EB144" s="50" t="str">
        <x:f>IF(OR(36&gt;'Настройки'!$B$3,ISBLANK(CR144),CR144=0),"",CR144)</x:f>
      </x:c>
      <x:c r="EC144" s="50" t="str">
        <x:f>IF(A144="","",IF(OR(BB144="AZ",BB144="BZ"),10000+ROW(),IF(AZ144&gt;'Настройки'!$B$11,20000+ROW(),IF(BF144&lt;&gt;"Обычный",30000+ROW(),IF(AX144&lt;=0,40000+ROW(),"")))))</x:f>
      </x:c>
      <x:c r="ED144" s="50" t="str">
        <x:f>IF(EC144="","",COUNTIFS($EC$2:$EC$1001,"&gt;0",$EC$2:$EC$1001,"&lt;"&amp;EC144)+1)</x:f>
      </x:c>
    </x:row>
    <x:row r="145">
      <x:c r="A145" s="115"/>
      <x:c r="B145" s="115"/>
      <x:c r="C145" s="115"/>
      <x:c r="D145" s="118"/>
      <x:c r="E145" s="118"/>
      <x:c r="F145" s="118"/>
      <x:c r="G145" s="118"/>
      <x:c r="H145" s="118"/>
      <x:c r="I145" s="118"/>
      <x:c r="J145" s="118"/>
      <x:c r="K145" s="118"/>
      <x:c r="L145" s="118"/>
      <x:c r="M145" s="118"/>
      <x:c r="N145" s="118"/>
      <x:c r="O145" s="118"/>
      <x:c r="P145" s="118"/>
      <x:c r="Q145" s="118"/>
      <x:c r="R145" s="118"/>
      <x:c r="S145" s="118"/>
      <x:c r="T145" s="118"/>
      <x:c r="U145" s="118"/>
      <x:c r="V145" s="118"/>
      <x:c r="W145" s="118"/>
      <x:c r="X145" s="118"/>
      <x:c r="Y145" s="118"/>
      <x:c r="Z145" s="118"/>
      <x:c r="AA145" s="118"/>
      <x:c r="AB145" s="118"/>
      <x:c r="AC145" s="118"/>
      <x:c r="AD145" s="118"/>
      <x:c r="AE145" s="118"/>
      <x:c r="AF145" s="118"/>
      <x:c r="AG145" s="118"/>
      <x:c r="AH145" s="118"/>
      <x:c r="AI145" s="118"/>
      <x:c r="AJ145" s="118"/>
      <x:c r="AK145" s="118"/>
      <x:c r="AL145" s="118"/>
      <x:c r="AM145" s="118"/>
      <x:c r="AN145" s="118"/>
      <x:c r="AO145" s="118"/>
      <x:c r="AP145" s="115"/>
      <x:c r="AQ145" s="49" t="str">
        <x:f>IF(A145="","",COUNT(BI145:INDEX(BI145:CR145,1,'Настройки'!$B$3)))</x:f>
      </x:c>
      <x:c r="AR145" s="49" t="str">
        <x:f>IF(A145="","",SUM(BI145:INDEX(BI145:CR145,1,'Настройки'!$B$3)))</x:f>
      </x:c>
      <x:c r="AS145" s="58" t="str">
        <x:f>IF(A145="","",IF('Настройки'!$B$4="Стоимость потребления",AR145*D145,IF('Настройки'!$B$4="Количество",AR145,E145)))</x:f>
      </x:c>
      <x:c r="AT145" s="61" t="str">
        <x:f>IF(OR(A145="",AS145&lt;0,SUM($AS$2:$AS$1001)&lt;=0),"",AS145/SUM($AS$2:$AS$1001))</x:f>
      </x:c>
      <x:c r="AU145" s="61" t="str">
        <x:f>IF(OR(A145="",AS145&lt;0,SUM($AS$2:$AS$1001)&lt;=0),"",SUMIFS($AS$2:$AS$1001,$AS$2:$AS$1001,"&gt;"&amp;AS145)/SUM($AS$2:$AS$1001))</x:f>
      </x:c>
      <x:c r="AV145" s="61" t="str">
        <x:f>IF(OR(A145="",AS145&lt;0,SUM($AS$2:$AS$1001)&lt;=0),"",SUMIFS($AS$2:$AS$1001,$AS$2:$AS$1001,"&gt;="&amp;AS145)/SUM($AS$2:$AS$1001))</x:f>
      </x:c>
      <x:c r="AW145" s="49" t="str">
        <x:f>IF(A145="","",IF(SUM($AS$2:$AS$1001)&lt;=0,"Не определён",IF(AS145&lt;0,"Исключение",IF(AU145&lt;'Настройки'!$B$5,"A",IF(AU145&lt;'Настройки'!$B$6,"B","C")))))</x:f>
      </x:c>
      <x:c r="AX145" s="58" t="str">
        <x:f>IF(A145="","",IF(AQ145=0,"",AVERAGE(BI145:INDEX(BI145:CR145,1,'Настройки'!$B$3))))</x:f>
      </x:c>
      <x:c r="AY145" s="58" t="str">
        <x:f>IF(OR(A145="",AQ145=0),"",STDEVP(BI145:INDEX(BI145:CR145,1,'Настройки'!$B$3)))</x:f>
      </x:c>
      <x:c r="AZ145" s="61" t="str">
        <x:f>IF(OR(A145="",AQ145&lt;'Настройки'!$B$12,AX145&lt;=0,AND('Настройки'!$B$10="Блокировать",COUNTIF(F145:INDEX(F145:AO145,1,'Настройки'!$B$3),"&lt;0")&gt;0)),"",AY145/ABS(AX145))</x:f>
      </x:c>
      <x:c r="BA145" s="49" t="str">
        <x:f>IF(A145="","",IF(AND('Настройки'!$B$10="Блокировать",COUNTIF(F145:INDEX(F145:AO145,1,'Настройки'!$B$3),"&lt;0")&gt;0),"Не определён",IF(AQ145&lt;'Настройки'!$B$12,"Не определён",IF(AX145=0,"Нет спроса",IF(AX145&lt;0,"Не определён",IF(AZ145&lt;='Настройки'!$B$7,"X",IF(AZ145&lt;='Настройки'!$B$8,"Y","Z")))))))</x:f>
      </x:c>
      <x:c r="BB145" s="49" t="str">
        <x:f>IF(OR(A145="",LEN(AW145)&lt;&gt;1,LEN(BA145)&lt;&gt;1),"",AW145&amp;BA145)</x:f>
      </x:c>
      <x:c r="BC145" s="61" t="str">
        <x:f>IF(OR(A145="",AQ145=0),"",(COUNT(BI145:INDEX(BI145:CR145,1,'Настройки'!$B$3))-COUNT(CS145:INDEX(CS145:EB145,1,'Настройки'!$B$3)))/AQ145)</x:f>
      </x:c>
      <x:c r="BD145" s="64" t="str">
        <x:f>IF(OR(A145="",COUNT(CS145:INDEX(CS145:EB145,1,'Настройки'!$B$3))=0),"",AQ145/COUNT(CS145:INDEX(CS145:EB145,1,'Настройки'!$B$3)))</x:f>
      </x:c>
      <x:c r="BE145" s="64" t="str">
        <x:f>IF(OR(A145="",COUNT(CS145:INDEX(CS145:EB145,1,'Настройки'!$B$3))=0),"",IF(AVERAGE(CS145:INDEX(CS145:EB145,1,'Настройки'!$B$3))=0,"",(STDEVP(CS145:INDEX(CS145:EB145,1,'Настройки'!$B$3))/ABS(AVERAGE(CS145:INDEX(CS145:EB145,1,'Настройки'!$B$3))))^2))</x:f>
      </x:c>
      <x:c r="BF145" s="49" t="str">
        <x:f>IF(A145="","",IF(AQ145&lt;3,"Недостаточно",IF(AQ145&lt;6,"Предварительный","Обычный")))</x:f>
      </x:c>
      <x:c r="BG145" s="49" t="str">
        <x:f>IF(A145="","",IF(COUNTIF(F145:INDEX(F145:AO145,1,'Настройки'!$B$3),"&lt;0")&gt;0,IF('Настройки'!$B$10="Блокировать","Отрицательный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"),"")&amp;IF(AQ145&lt;3,"Недостаточно истории. ",IF(AQ145&lt;6,"Предварительная классификация. ",""))&amp;IF(AX145=0,"Нет спроса за горизонт. ","")&amp;IF(AZ145&gt;'Настройки'!$B$11,"Экстремальная вариативность. ",""))</x:f>
      </x:c>
      <x:c r="BH145" s="49" t="str">
        <x:f>IF(A145="","",IFERROR(VLOOKUP(BB145,'Настройки'!$D$3:$E$11,2,FALSE),"Сначала проверьте исходные данные и историю спроса.")&amp;" Уточните срок поставки, MOQ и критичность.")</x:f>
      </x:c>
      <x:c r="BI145" s="50" t="str">
        <x:f>IF(1&gt;'Настройки'!$B$3,"",IF(ISBLANK(F145),IF('Настройки'!$B$9="Нулевой спрос",0,""),IF(F145&lt;0,IF('Настройки'!$B$10="Исключить","",IF('Настройки'!$B$10="Абсолютные значения",ABS(F145),F145)),F145)))</x:f>
      </x:c>
      <x:c r="BJ145" s="50" t="str">
        <x:f>IF(2&gt;'Настройки'!$B$3,"",IF(ISBLANK(G145),IF('Настройки'!$B$9="Нулевой спрос",0,""),IF(G145&lt;0,IF('Настройки'!$B$10="Исключить","",IF('Настройки'!$B$10="Абсолютные значения",ABS(G145),G145)),G145)))</x:f>
      </x:c>
      <x:c r="BK145" s="50" t="str">
        <x:f>IF(3&gt;'Настройки'!$B$3,"",IF(ISBLANK(H145),IF('Настройки'!$B$9="Нулевой спрос",0,""),IF(H145&lt;0,IF('Настройки'!$B$10="Исключить","",IF('Настройки'!$B$10="Абсолютные значения",ABS(H145),H145)),H145)))</x:f>
      </x:c>
      <x:c r="BL145" s="50" t="str">
        <x:f>IF(4&gt;'Настройки'!$B$3,"",IF(ISBLANK(I145),IF('Настройки'!$B$9="Нулевой спрос",0,""),IF(I145&lt;0,IF('Настройки'!$B$10="Исключить","",IF('Настройки'!$B$10="Абсолютные значения",ABS(I145),I145)),I145)))</x:f>
      </x:c>
      <x:c r="BM145" s="50" t="str">
        <x:f>IF(5&gt;'Настройки'!$B$3,"",IF(ISBLANK(J145),IF('Настройки'!$B$9="Нулевой спрос",0,""),IF(J145&lt;0,IF('Настройки'!$B$10="Исключить","",IF('Настройки'!$B$10="Абсолютные значения",ABS(J145),J145)),J145)))</x:f>
      </x:c>
      <x:c r="BN145" s="50" t="str">
        <x:f>IF(6&gt;'Настройки'!$B$3,"",IF(ISBLANK(K145),IF('Настройки'!$B$9="Нулевой спрос",0,""),IF(K145&lt;0,IF('Настройки'!$B$10="Исключить","",IF('Настройки'!$B$10="Абсолютные значения",ABS(K145),K145)),K145)))</x:f>
      </x:c>
      <x:c r="BO145" s="50" t="str">
        <x:f>IF(7&gt;'Настройки'!$B$3,"",IF(ISBLANK(L145),IF('Настройки'!$B$9="Нулевой спрос",0,""),IF(L145&lt;0,IF('Настройки'!$B$10="Исключить","",IF('Настройки'!$B$10="Абсолютные значения",ABS(L145),L145)),L145)))</x:f>
      </x:c>
      <x:c r="BP145" s="50" t="str">
        <x:f>IF(8&gt;'Настройки'!$B$3,"",IF(ISBLANK(M145),IF('Настройки'!$B$9="Нулевой спрос",0,""),IF(M145&lt;0,IF('Настройки'!$B$10="Исключить","",IF('Настройки'!$B$10="Абсолютные значения",ABS(M145),M145)),M145)))</x:f>
      </x:c>
      <x:c r="BQ145" s="50" t="str">
        <x:f>IF(9&gt;'Настройки'!$B$3,"",IF(ISBLANK(N145),IF('Настройки'!$B$9="Нулевой спрос",0,""),IF(N145&lt;0,IF('Настройки'!$B$10="Исключить","",IF('Настройки'!$B$10="Абсолютные значения",ABS(N145),N145)),N145)))</x:f>
      </x:c>
      <x:c r="BR145" s="50" t="str">
        <x:f>IF(10&gt;'Настройки'!$B$3,"",IF(ISBLANK(O145),IF('Настройки'!$B$9="Нулевой спрос",0,""),IF(O145&lt;0,IF('Настройки'!$B$10="Исключить","",IF('Настройки'!$B$10="Абсолютные значения",ABS(O145),O145)),O145)))</x:f>
      </x:c>
      <x:c r="BS145" s="50" t="str">
        <x:f>IF(11&gt;'Настройки'!$B$3,"",IF(ISBLANK(P145),IF('Настройки'!$B$9="Нулевой спрос",0,""),IF(P145&lt;0,IF('Настройки'!$B$10="Исключить","",IF('Настройки'!$B$10="Абсолютные значения",ABS(P145),P145)),P145)))</x:f>
      </x:c>
      <x:c r="BT145" s="50" t="str">
        <x:f>IF(12&gt;'Настройки'!$B$3,"",IF(ISBLANK(Q145),IF('Настройки'!$B$9="Нулевой спрос",0,""),IF(Q145&lt;0,IF('Настройки'!$B$10="Исключить","",IF('Настройки'!$B$10="Абсолютные значения",ABS(Q145),Q145)),Q145)))</x:f>
      </x:c>
      <x:c r="BU145" s="50" t="str">
        <x:f>IF(13&gt;'Настройки'!$B$3,"",IF(ISBLANK(R145),IF('Настройки'!$B$9="Нулевой спрос",0,""),IF(R145&lt;0,IF('Настройки'!$B$10="Исключить","",IF('Настройки'!$B$10="Абсолютные значения",ABS(R145),R145)),R145)))</x:f>
      </x:c>
      <x:c r="BV145" s="50" t="str">
        <x:f>IF(14&gt;'Настройки'!$B$3,"",IF(ISBLANK(S145),IF('Настройки'!$B$9="Нулевой спрос",0,""),IF(S145&lt;0,IF('Настройки'!$B$10="Исключить","",IF('Настройки'!$B$10="Абсолютные значения",ABS(S145),S145)),S145)))</x:f>
      </x:c>
      <x:c r="BW145" s="50" t="str">
        <x:f>IF(15&gt;'Настройки'!$B$3,"",IF(ISBLANK(T145),IF('Настройки'!$B$9="Нулевой спрос",0,""),IF(T145&lt;0,IF('Настройки'!$B$10="Исключить","",IF('Настройки'!$B$10="Абсолютные значения",ABS(T145),T145)),T145)))</x:f>
      </x:c>
      <x:c r="BX145" s="50" t="str">
        <x:f>IF(16&gt;'Настройки'!$B$3,"",IF(ISBLANK(U145),IF('Настройки'!$B$9="Нулевой спрос",0,""),IF(U145&lt;0,IF('Настройки'!$B$10="Исключить","",IF('Настройки'!$B$10="Абсолютные значения",ABS(U145),U145)),U145)))</x:f>
      </x:c>
      <x:c r="BY145" s="50" t="str">
        <x:f>IF(17&gt;'Настройки'!$B$3,"",IF(ISBLANK(V145),IF('Настройки'!$B$9="Нулевой спрос",0,""),IF(V145&lt;0,IF('Настройки'!$B$10="Исключить","",IF('Настройки'!$B$10="Абсолютные значения",ABS(V145),V145)),V145)))</x:f>
      </x:c>
      <x:c r="BZ145" s="50" t="str">
        <x:f>IF(18&gt;'Настройки'!$B$3,"",IF(ISBLANK(W145),IF('Настройки'!$B$9="Нулевой спрос",0,""),IF(W145&lt;0,IF('Настройки'!$B$10="Исключить","",IF('Настройки'!$B$10="Абсолютные значения",ABS(W145),W145)),W145)))</x:f>
      </x:c>
      <x:c r="CA145" s="50" t="str">
        <x:f>IF(19&gt;'Настройки'!$B$3,"",IF(ISBLANK(X145),IF('Настройки'!$B$9="Нулевой спрос",0,""),IF(X145&lt;0,IF('Настройки'!$B$10="Исключить","",IF('Настройки'!$B$10="Абсолютные значения",ABS(X145),X145)),X145)))</x:f>
      </x:c>
      <x:c r="CB145" s="50" t="str">
        <x:f>IF(20&gt;'Настройки'!$B$3,"",IF(ISBLANK(Y145),IF('Настройки'!$B$9="Нулевой спрос",0,""),IF(Y145&lt;0,IF('Настройки'!$B$10="Исключить","",IF('Настройки'!$B$10="Абсолютные значения",ABS(Y145),Y145)),Y145)))</x:f>
      </x:c>
      <x:c r="CC145" s="50" t="str">
        <x:f>IF(21&gt;'Настройки'!$B$3,"",IF(ISBLANK(Z145),IF('Настройки'!$B$9="Нулевой спрос",0,""),IF(Z145&lt;0,IF('Настройки'!$B$10="Исключить","",IF('Настройки'!$B$10="Абсолютные значения",ABS(Z145),Z145)),Z145)))</x:f>
      </x:c>
      <x:c r="CD145" s="50" t="str">
        <x:f>IF(22&gt;'Настройки'!$B$3,"",IF(ISBLANK(AA145),IF('Настройки'!$B$9="Нулевой спрос",0,""),IF(AA145&lt;0,IF('Настройки'!$B$10="Исключить","",IF('Настройки'!$B$10="Абсолютные значения",ABS(AA145),AA145)),AA145)))</x:f>
      </x:c>
      <x:c r="CE145" s="50" t="str">
        <x:f>IF(23&gt;'Настройки'!$B$3,"",IF(ISBLANK(AB145),IF('Настройки'!$B$9="Нулевой спрос",0,""),IF(AB145&lt;0,IF('Настройки'!$B$10="Исключить","",IF('Настройки'!$B$10="Абсолютные значения",ABS(AB145),AB145)),AB145)))</x:f>
      </x:c>
      <x:c r="CF145" s="50" t="str">
        <x:f>IF(24&gt;'Настройки'!$B$3,"",IF(ISBLANK(AC145),IF('Настройки'!$B$9="Нулевой спрос",0,""),IF(AC145&lt;0,IF('Настройки'!$B$10="Исключить","",IF('Настройки'!$B$10="Абсолютные значения",ABS(AC145),AC145)),AC145)))</x:f>
      </x:c>
      <x:c r="CG145" s="50" t="str">
        <x:f>IF(25&gt;'Настройки'!$B$3,"",IF(ISBLANK(AD145),IF('Настройки'!$B$9="Нулевой спрос",0,""),IF(AD145&lt;0,IF('Настройки'!$B$10="Исключить","",IF('Настройки'!$B$10="Абсолютные значения",ABS(AD145),AD145)),AD145)))</x:f>
      </x:c>
      <x:c r="CH145" s="50" t="str">
        <x:f>IF(26&gt;'Настройки'!$B$3,"",IF(ISBLANK(AE145),IF('Настройки'!$B$9="Нулевой спрос",0,""),IF(AE145&lt;0,IF('Настройки'!$B$10="Исключить","",IF('Настройки'!$B$10="Абсолютные значения",ABS(AE145),AE145)),AE145)))</x:f>
      </x:c>
      <x:c r="CI145" s="50" t="str">
        <x:f>IF(27&gt;'Настройки'!$B$3,"",IF(ISBLANK(AF145),IF('Настройки'!$B$9="Нулевой спрос",0,""),IF(AF145&lt;0,IF('Настройки'!$B$10="Исключить","",IF('Настройки'!$B$10="Абсолютные значения",ABS(AF145),AF145)),AF145)))</x:f>
      </x:c>
      <x:c r="CJ145" s="50" t="str">
        <x:f>IF(28&gt;'Настройки'!$B$3,"",IF(ISBLANK(AG145),IF('Настройки'!$B$9="Нулевой спрос",0,""),IF(AG145&lt;0,IF('Настройки'!$B$10="Исключить","",IF('Настройки'!$B$10="Абсолютные значения",ABS(AG145),AG145)),AG145)))</x:f>
      </x:c>
      <x:c r="CK145" s="50" t="str">
        <x:f>IF(29&gt;'Настройки'!$B$3,"",IF(ISBLANK(AH145),IF('Настройки'!$B$9="Нулевой спрос",0,""),IF(AH145&lt;0,IF('Настройки'!$B$10="Исключить","",IF('Настройки'!$B$10="Абсолютные значения",ABS(AH145),AH145)),AH145)))</x:f>
      </x:c>
      <x:c r="CL145" s="50" t="str">
        <x:f>IF(30&gt;'Настройки'!$B$3,"",IF(ISBLANK(AI145),IF('Настройки'!$B$9="Нулевой спрос",0,""),IF(AI145&lt;0,IF('Настройки'!$B$10="Исключить","",IF('Настройки'!$B$10="Абсолютные значения",ABS(AI145),AI145)),AI145)))</x:f>
      </x:c>
      <x:c r="CM145" s="50" t="str">
        <x:f>IF(31&gt;'Настройки'!$B$3,"",IF(ISBLANK(AJ145),IF('Настройки'!$B$9="Нулевой спрос",0,""),IF(AJ145&lt;0,IF('Настройки'!$B$10="Исключить","",IF('Настройки'!$B$10="Абсолютные значения",ABS(AJ145),AJ145)),AJ145)))</x:f>
      </x:c>
      <x:c r="CN145" s="50" t="str">
        <x:f>IF(32&gt;'Настройки'!$B$3,"",IF(ISBLANK(AK145),IF('Настройки'!$B$9="Нулевой спрос",0,""),IF(AK145&lt;0,IF('Настройки'!$B$10="Исключить","",IF('Настройки'!$B$10="Абсолютные значения",ABS(AK145),AK145)),AK145)))</x:f>
      </x:c>
      <x:c r="CO145" s="50" t="str">
        <x:f>IF(33&gt;'Настройки'!$B$3,"",IF(ISBLANK(AL145),IF('Настройки'!$B$9="Нулевой спрос",0,""),IF(AL145&lt;0,IF('Настройки'!$B$10="Исключить","",IF('Настройки'!$B$10="Абсолютные значения",ABS(AL145),AL145)),AL145)))</x:f>
      </x:c>
      <x:c r="CP145" s="50" t="str">
        <x:f>IF(34&gt;'Настройки'!$B$3,"",IF(ISBLANK(AM145),IF('Настройки'!$B$9="Нулевой спрос",0,""),IF(AM145&lt;0,IF('Настройки'!$B$10="Исключить","",IF('Настройки'!$B$10="Абсолютные значения",ABS(AM145),AM145)),AM145)))</x:f>
      </x:c>
      <x:c r="CQ145" s="50" t="str">
        <x:f>IF(35&gt;'Настройки'!$B$3,"",IF(ISBLANK(AN145),IF('Настройки'!$B$9="Нулевой спрос",0,""),IF(AN145&lt;0,IF('Настройки'!$B$10="Исключить","",IF('Настройки'!$B$10="Абсолютные значения",ABS(AN145),AN145)),AN145)))</x:f>
      </x:c>
      <x:c r="CR145" s="50" t="str">
        <x:f>IF(36&gt;'Настройки'!$B$3,"",IF(ISBLANK(AO145),IF('Настройки'!$B$9="Нулевой спрос",0,""),IF(AO145&lt;0,IF('Настройки'!$B$10="Исключить","",IF('Настройки'!$B$10="Абсолютные значения",ABS(AO145),AO145)),AO145)))</x:f>
      </x:c>
      <x:c r="CS145" s="50" t="str">
        <x:f>IF(OR(1&gt;'Настройки'!$B$3,ISBLANK(BI145),BI145=0),"",BI145)</x:f>
      </x:c>
      <x:c r="CT145" s="50" t="str">
        <x:f>IF(OR(2&gt;'Настройки'!$B$3,ISBLANK(BJ145),BJ145=0),"",BJ145)</x:f>
      </x:c>
      <x:c r="CU145" s="50" t="str">
        <x:f>IF(OR(3&gt;'Настройки'!$B$3,ISBLANK(BK145),BK145=0),"",BK145)</x:f>
      </x:c>
      <x:c r="CV145" s="50" t="str">
        <x:f>IF(OR(4&gt;'Настройки'!$B$3,ISBLANK(BL145),BL145=0),"",BL145)</x:f>
      </x:c>
      <x:c r="CW145" s="50" t="str">
        <x:f>IF(OR(5&gt;'Настройки'!$B$3,ISBLANK(BM145),BM145=0),"",BM145)</x:f>
      </x:c>
      <x:c r="CX145" s="50" t="str">
        <x:f>IF(OR(6&gt;'Настройки'!$B$3,ISBLANK(BN145),BN145=0),"",BN145)</x:f>
      </x:c>
      <x:c r="CY145" s="50" t="str">
        <x:f>IF(OR(7&gt;'Настройки'!$B$3,ISBLANK(BO145),BO145=0),"",BO145)</x:f>
      </x:c>
      <x:c r="CZ145" s="50" t="str">
        <x:f>IF(OR(8&gt;'Настройки'!$B$3,ISBLANK(BP145),BP145=0),"",BP145)</x:f>
      </x:c>
      <x:c r="DA145" s="50" t="str">
        <x:f>IF(OR(9&gt;'Настройки'!$B$3,ISBLANK(BQ145),BQ145=0),"",BQ145)</x:f>
      </x:c>
      <x:c r="DB145" s="50" t="str">
        <x:f>IF(OR(10&gt;'Настройки'!$B$3,ISBLANK(BR145),BR145=0),"",BR145)</x:f>
      </x:c>
      <x:c r="DC145" s="50" t="str">
        <x:f>IF(OR(11&gt;'Настройки'!$B$3,ISBLANK(BS145),BS145=0),"",BS145)</x:f>
      </x:c>
      <x:c r="DD145" s="50" t="str">
        <x:f>IF(OR(12&gt;'Настройки'!$B$3,ISBLANK(BT145),BT145=0),"",BT145)</x:f>
      </x:c>
      <x:c r="DE145" s="50" t="str">
        <x:f>IF(OR(13&gt;'Настройки'!$B$3,ISBLANK(BU145),BU145=0),"",BU145)</x:f>
      </x:c>
      <x:c r="DF145" s="50" t="str">
        <x:f>IF(OR(14&gt;'Настройки'!$B$3,ISBLANK(BV145),BV145=0),"",BV145)</x:f>
      </x:c>
      <x:c r="DG145" s="50" t="str">
        <x:f>IF(OR(15&gt;'Настройки'!$B$3,ISBLANK(BW145),BW145=0),"",BW145)</x:f>
      </x:c>
      <x:c r="DH145" s="50" t="str">
        <x:f>IF(OR(16&gt;'Настройки'!$B$3,ISBLANK(BX145),BX145=0),"",BX145)</x:f>
      </x:c>
      <x:c r="DI145" s="50" t="str">
        <x:f>IF(OR(17&gt;'Настройки'!$B$3,ISBLANK(BY145),BY145=0),"",BY145)</x:f>
      </x:c>
      <x:c r="DJ145" s="50" t="str">
        <x:f>IF(OR(18&gt;'Настройки'!$B$3,ISBLANK(BZ145),BZ145=0),"",BZ145)</x:f>
      </x:c>
      <x:c r="DK145" s="50" t="str">
        <x:f>IF(OR(19&gt;'Настройки'!$B$3,ISBLANK(CA145),CA145=0),"",CA145)</x:f>
      </x:c>
      <x:c r="DL145" s="50" t="str">
        <x:f>IF(OR(20&gt;'Настройки'!$B$3,ISBLANK(CB145),CB145=0),"",CB145)</x:f>
      </x:c>
      <x:c r="DM145" s="50" t="str">
        <x:f>IF(OR(21&gt;'Настройки'!$B$3,ISBLANK(CC145),CC145=0),"",CC145)</x:f>
      </x:c>
      <x:c r="DN145" s="50" t="str">
        <x:f>IF(OR(22&gt;'Настройки'!$B$3,ISBLANK(CD145),CD145=0),"",CD145)</x:f>
      </x:c>
      <x:c r="DO145" s="50" t="str">
        <x:f>IF(OR(23&gt;'Настройки'!$B$3,ISBLANK(CE145),CE145=0),"",CE145)</x:f>
      </x:c>
      <x:c r="DP145" s="50" t="str">
        <x:f>IF(OR(24&gt;'Настройки'!$B$3,ISBLANK(CF145),CF145=0),"",CF145)</x:f>
      </x:c>
      <x:c r="DQ145" s="50" t="str">
        <x:f>IF(OR(25&gt;'Настройки'!$B$3,ISBLANK(CG145),CG145=0),"",CG145)</x:f>
      </x:c>
      <x:c r="DR145" s="50" t="str">
        <x:f>IF(OR(26&gt;'Настройки'!$B$3,ISBLANK(CH145),CH145=0),"",CH145)</x:f>
      </x:c>
      <x:c r="DS145" s="50" t="str">
        <x:f>IF(OR(27&gt;'Настройки'!$B$3,ISBLANK(CI145),CI145=0),"",CI145)</x:f>
      </x:c>
      <x:c r="DT145" s="50" t="str">
        <x:f>IF(OR(28&gt;'Настройки'!$B$3,ISBLANK(CJ145),CJ145=0),"",CJ145)</x:f>
      </x:c>
      <x:c r="DU145" s="50" t="str">
        <x:f>IF(OR(29&gt;'Настройки'!$B$3,ISBLANK(CK145),CK145=0),"",CK145)</x:f>
      </x:c>
      <x:c r="DV145" s="50" t="str">
        <x:f>IF(OR(30&gt;'Настройки'!$B$3,ISBLANK(CL145),CL145=0),"",CL145)</x:f>
      </x:c>
      <x:c r="DW145" s="50" t="str">
        <x:f>IF(OR(31&gt;'Настройки'!$B$3,ISBLANK(CM145),CM145=0),"",CM145)</x:f>
      </x:c>
      <x:c r="DX145" s="50" t="str">
        <x:f>IF(OR(32&gt;'Настройки'!$B$3,ISBLANK(CN145),CN145=0),"",CN145)</x:f>
      </x:c>
      <x:c r="DY145" s="50" t="str">
        <x:f>IF(OR(33&gt;'Настройки'!$B$3,ISBLANK(CO145),CO145=0),"",CO145)</x:f>
      </x:c>
      <x:c r="DZ145" s="50" t="str">
        <x:f>IF(OR(34&gt;'Настройки'!$B$3,ISBLANK(CP145),CP145=0),"",CP145)</x:f>
      </x:c>
      <x:c r="EA145" s="50" t="str">
        <x:f>IF(OR(35&gt;'Настройки'!$B$3,ISBLANK(CQ145),CQ145=0),"",CQ145)</x:f>
      </x:c>
      <x:c r="EB145" s="50" t="str">
        <x:f>IF(OR(36&gt;'Настройки'!$B$3,ISBLANK(CR145),CR145=0),"",CR145)</x:f>
      </x:c>
      <x:c r="EC145" s="50" t="str">
        <x:f>IF(A145="","",IF(OR(BB145="AZ",BB145="BZ"),10000+ROW(),IF(AZ145&gt;'Настройки'!$B$11,20000+ROW(),IF(BF145&lt;&gt;"Обычный",30000+ROW(),IF(AX145&lt;=0,40000+ROW(),"")))))</x:f>
      </x:c>
      <x:c r="ED145" s="50" t="str">
        <x:f>IF(EC145="","",COUNTIFS($EC$2:$EC$1001,"&gt;0",$EC$2:$EC$1001,"&lt;"&amp;EC145)+1)</x:f>
      </x:c>
    </x:row>
    <x:row r="146">
      <x:c r="A146" s="115"/>
      <x:c r="B146" s="115"/>
      <x:c r="C146" s="115"/>
      <x:c r="D146" s="118"/>
      <x:c r="E146" s="118"/>
      <x:c r="F146" s="118"/>
      <x:c r="G146" s="118"/>
      <x:c r="H146" s="118"/>
      <x:c r="I146" s="118"/>
      <x:c r="J146" s="118"/>
      <x:c r="K146" s="118"/>
      <x:c r="L146" s="118"/>
      <x:c r="M146" s="118"/>
      <x:c r="N146" s="118"/>
      <x:c r="O146" s="118"/>
      <x:c r="P146" s="118"/>
      <x:c r="Q146" s="118"/>
      <x:c r="R146" s="118"/>
      <x:c r="S146" s="118"/>
      <x:c r="T146" s="118"/>
      <x:c r="U146" s="118"/>
      <x:c r="V146" s="118"/>
      <x:c r="W146" s="118"/>
      <x:c r="X146" s="118"/>
      <x:c r="Y146" s="118"/>
      <x:c r="Z146" s="118"/>
      <x:c r="AA146" s="118"/>
      <x:c r="AB146" s="118"/>
      <x:c r="AC146" s="118"/>
      <x:c r="AD146" s="118"/>
      <x:c r="AE146" s="118"/>
      <x:c r="AF146" s="118"/>
      <x:c r="AG146" s="118"/>
      <x:c r="AH146" s="118"/>
      <x:c r="AI146" s="118"/>
      <x:c r="AJ146" s="118"/>
      <x:c r="AK146" s="118"/>
      <x:c r="AL146" s="118"/>
      <x:c r="AM146" s="118"/>
      <x:c r="AN146" s="118"/>
      <x:c r="AO146" s="118"/>
      <x:c r="AP146" s="115"/>
      <x:c r="AQ146" s="49" t="str">
        <x:f>IF(A146="","",COUNT(BI146:INDEX(BI146:CR146,1,'Настройки'!$B$3)))</x:f>
      </x:c>
      <x:c r="AR146" s="49" t="str">
        <x:f>IF(A146="","",SUM(BI146:INDEX(BI146:CR146,1,'Настройки'!$B$3)))</x:f>
      </x:c>
      <x:c r="AS146" s="58" t="str">
        <x:f>IF(A146="","",IF('Настройки'!$B$4="Стоимость потребления",AR146*D146,IF('Настройки'!$B$4="Количество",AR146,E146)))</x:f>
      </x:c>
      <x:c r="AT146" s="61" t="str">
        <x:f>IF(OR(A146="",AS146&lt;0,SUM($AS$2:$AS$1001)&lt;=0),"",AS146/SUM($AS$2:$AS$1001))</x:f>
      </x:c>
      <x:c r="AU146" s="61" t="str">
        <x:f>IF(OR(A146="",AS146&lt;0,SUM($AS$2:$AS$1001)&lt;=0),"",SUMIFS($AS$2:$AS$1001,$AS$2:$AS$1001,"&gt;"&amp;AS146)/SUM($AS$2:$AS$1001))</x:f>
      </x:c>
      <x:c r="AV146" s="61" t="str">
        <x:f>IF(OR(A146="",AS146&lt;0,SUM($AS$2:$AS$1001)&lt;=0),"",SUMIFS($AS$2:$AS$1001,$AS$2:$AS$1001,"&gt;="&amp;AS146)/SUM($AS$2:$AS$1001))</x:f>
      </x:c>
      <x:c r="AW146" s="49" t="str">
        <x:f>IF(A146="","",IF(SUM($AS$2:$AS$1001)&lt;=0,"Не определён",IF(AS146&lt;0,"Исключение",IF(AU146&lt;'Настройки'!$B$5,"A",IF(AU146&lt;'Настройки'!$B$6,"B","C")))))</x:f>
      </x:c>
      <x:c r="AX146" s="58" t="str">
        <x:f>IF(A146="","",IF(AQ146=0,"",AVERAGE(BI146:INDEX(BI146:CR146,1,'Настройки'!$B$3))))</x:f>
      </x:c>
      <x:c r="AY146" s="58" t="str">
        <x:f>IF(OR(A146="",AQ146=0),"",STDEVP(BI146:INDEX(BI146:CR146,1,'Настройки'!$B$3)))</x:f>
      </x:c>
      <x:c r="AZ146" s="61" t="str">
        <x:f>IF(OR(A146="",AQ146&lt;'Настройки'!$B$12,AX146&lt;=0,AND('Настройки'!$B$10="Блокировать",COUNTIF(F146:INDEX(F146:AO146,1,'Настройки'!$B$3),"&lt;0")&gt;0)),"",AY146/ABS(AX146))</x:f>
      </x:c>
      <x:c r="BA146" s="49" t="str">
        <x:f>IF(A146="","",IF(AND('Настройки'!$B$10="Блокировать",COUNTIF(F146:INDEX(F146:AO146,1,'Настройки'!$B$3),"&lt;0")&gt;0),"Не определён",IF(AQ146&lt;'Настройки'!$B$12,"Не определён",IF(AX146=0,"Нет спроса",IF(AX146&lt;0,"Не определён",IF(AZ146&lt;='Настройки'!$B$7,"X",IF(AZ146&lt;='Настройки'!$B$8,"Y","Z")))))))</x:f>
      </x:c>
      <x:c r="BB146" s="49" t="str">
        <x:f>IF(OR(A146="",LEN(AW146)&lt;&gt;1,LEN(BA146)&lt;&gt;1),"",AW146&amp;BA146)</x:f>
      </x:c>
      <x:c r="BC146" s="61" t="str">
        <x:f>IF(OR(A146="",AQ146=0),"",(COUNT(BI146:INDEX(BI146:CR146,1,'Настройки'!$B$3))-COUNT(CS146:INDEX(CS146:EB146,1,'Настройки'!$B$3)))/AQ146)</x:f>
      </x:c>
      <x:c r="BD146" s="64" t="str">
        <x:f>IF(OR(A146="",COUNT(CS146:INDEX(CS146:EB146,1,'Настройки'!$B$3))=0),"",AQ146/COUNT(CS146:INDEX(CS146:EB146,1,'Настройки'!$B$3)))</x:f>
      </x:c>
      <x:c r="BE146" s="64" t="str">
        <x:f>IF(OR(A146="",COUNT(CS146:INDEX(CS146:EB146,1,'Настройки'!$B$3))=0),"",IF(AVERAGE(CS146:INDEX(CS146:EB146,1,'Настройки'!$B$3))=0,"",(STDEVP(CS146:INDEX(CS146:EB146,1,'Настройки'!$B$3))/ABS(AVERAGE(CS146:INDEX(CS146:EB146,1,'Настройки'!$B$3))))^2))</x:f>
      </x:c>
      <x:c r="BF146" s="49" t="str">
        <x:f>IF(A146="","",IF(AQ146&lt;3,"Недостаточно",IF(AQ146&lt;6,"Предварительный","Обычный")))</x:f>
      </x:c>
      <x:c r="BG146" s="49" t="str">
        <x:f>IF(A146="","",IF(COUNTIF(F146:INDEX(F146:AO146,1,'Настройки'!$B$3),"&lt;0")&gt;0,IF('Настройки'!$B$10="Блокировать","Отрицательный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"),"")&amp;IF(AQ146&lt;3,"Недостаточно истории. ",IF(AQ146&lt;6,"Предварительная классификация. ",""))&amp;IF(AX146=0,"Нет спроса за горизонт. ","")&amp;IF(AZ146&gt;'Настройки'!$B$11,"Экстремальная вариативность. ",""))</x:f>
      </x:c>
      <x:c r="BH146" s="49" t="str">
        <x:f>IF(A146="","",IFERROR(VLOOKUP(BB146,'Настройки'!$D$3:$E$11,2,FALSE),"Сначала проверьте исходные данные и историю спроса.")&amp;" Уточните срок поставки, MOQ и критичность.")</x:f>
      </x:c>
      <x:c r="BI146" s="50" t="str">
        <x:f>IF(1&gt;'Настройки'!$B$3,"",IF(ISBLANK(F146),IF('Настройки'!$B$9="Нулевой спрос",0,""),IF(F146&lt;0,IF('Настройки'!$B$10="Исключить","",IF('Настройки'!$B$10="Абсолютные значения",ABS(F146),F146)),F146)))</x:f>
      </x:c>
      <x:c r="BJ146" s="50" t="str">
        <x:f>IF(2&gt;'Настройки'!$B$3,"",IF(ISBLANK(G146),IF('Настройки'!$B$9="Нулевой спрос",0,""),IF(G146&lt;0,IF('Настройки'!$B$10="Исключить","",IF('Настройки'!$B$10="Абсолютные значения",ABS(G146),G146)),G146)))</x:f>
      </x:c>
      <x:c r="BK146" s="50" t="str">
        <x:f>IF(3&gt;'Настройки'!$B$3,"",IF(ISBLANK(H146),IF('Настройки'!$B$9="Нулевой спрос",0,""),IF(H146&lt;0,IF('Настройки'!$B$10="Исключить","",IF('Настройки'!$B$10="Абсолютные значения",ABS(H146),H146)),H146)))</x:f>
      </x:c>
      <x:c r="BL146" s="50" t="str">
        <x:f>IF(4&gt;'Настройки'!$B$3,"",IF(ISBLANK(I146),IF('Настройки'!$B$9="Нулевой спрос",0,""),IF(I146&lt;0,IF('Настройки'!$B$10="Исключить","",IF('Настройки'!$B$10="Абсолютные значения",ABS(I146),I146)),I146)))</x:f>
      </x:c>
      <x:c r="BM146" s="50" t="str">
        <x:f>IF(5&gt;'Настройки'!$B$3,"",IF(ISBLANK(J146),IF('Настройки'!$B$9="Нулевой спрос",0,""),IF(J146&lt;0,IF('Настройки'!$B$10="Исключить","",IF('Настройки'!$B$10="Абсолютные значения",ABS(J146),J146)),J146)))</x:f>
      </x:c>
      <x:c r="BN146" s="50" t="str">
        <x:f>IF(6&gt;'Настройки'!$B$3,"",IF(ISBLANK(K146),IF('Настройки'!$B$9="Нулевой спрос",0,""),IF(K146&lt;0,IF('Настройки'!$B$10="Исключить","",IF('Настройки'!$B$10="Абсолютные значения",ABS(K146),K146)),K146)))</x:f>
      </x:c>
      <x:c r="BO146" s="50" t="str">
        <x:f>IF(7&gt;'Настройки'!$B$3,"",IF(ISBLANK(L146),IF('Настройки'!$B$9="Нулевой спрос",0,""),IF(L146&lt;0,IF('Настройки'!$B$10="Исключить","",IF('Настройки'!$B$10="Абсолютные значения",ABS(L146),L146)),L146)))</x:f>
      </x:c>
      <x:c r="BP146" s="50" t="str">
        <x:f>IF(8&gt;'Настройки'!$B$3,"",IF(ISBLANK(M146),IF('Настройки'!$B$9="Нулевой спрос",0,""),IF(M146&lt;0,IF('Настройки'!$B$10="Исключить","",IF('Настройки'!$B$10="Абсолютные значения",ABS(M146),M146)),M146)))</x:f>
      </x:c>
      <x:c r="BQ146" s="50" t="str">
        <x:f>IF(9&gt;'Настройки'!$B$3,"",IF(ISBLANK(N146),IF('Настройки'!$B$9="Нулевой спрос",0,""),IF(N146&lt;0,IF('Настройки'!$B$10="Исключить","",IF('Настройки'!$B$10="Абсолютные значения",ABS(N146),N146)),N146)))</x:f>
      </x:c>
      <x:c r="BR146" s="50" t="str">
        <x:f>IF(10&gt;'Настройки'!$B$3,"",IF(ISBLANK(O146),IF('Настройки'!$B$9="Нулевой спрос",0,""),IF(O146&lt;0,IF('Настройки'!$B$10="Исключить","",IF('Настройки'!$B$10="Абсолютные значения",ABS(O146),O146)),O146)))</x:f>
      </x:c>
      <x:c r="BS146" s="50" t="str">
        <x:f>IF(11&gt;'Настройки'!$B$3,"",IF(ISBLANK(P146),IF('Настройки'!$B$9="Нулевой спрос",0,""),IF(P146&lt;0,IF('Настройки'!$B$10="Исключить","",IF('Настройки'!$B$10="Абсолютные значения",ABS(P146),P146)),P146)))</x:f>
      </x:c>
      <x:c r="BT146" s="50" t="str">
        <x:f>IF(12&gt;'Настройки'!$B$3,"",IF(ISBLANK(Q146),IF('Настройки'!$B$9="Нулевой спрос",0,""),IF(Q146&lt;0,IF('Настройки'!$B$10="Исключить","",IF('Настройки'!$B$10="Абсолютные значения",ABS(Q146),Q146)),Q146)))</x:f>
      </x:c>
      <x:c r="BU146" s="50" t="str">
        <x:f>IF(13&gt;'Настройки'!$B$3,"",IF(ISBLANK(R146),IF('Настройки'!$B$9="Нулевой спрос",0,""),IF(R146&lt;0,IF('Настройки'!$B$10="Исключить","",IF('Настройки'!$B$10="Абсолютные значения",ABS(R146),R146)),R146)))</x:f>
      </x:c>
      <x:c r="BV146" s="50" t="str">
        <x:f>IF(14&gt;'Настройки'!$B$3,"",IF(ISBLANK(S146),IF('Настройки'!$B$9="Нулевой спрос",0,""),IF(S146&lt;0,IF('Настройки'!$B$10="Исключить","",IF('Настройки'!$B$10="Абсолютные значения",ABS(S146),S146)),S146)))</x:f>
      </x:c>
      <x:c r="BW146" s="50" t="str">
        <x:f>IF(15&gt;'Настройки'!$B$3,"",IF(ISBLANK(T146),IF('Настройки'!$B$9="Нулевой спрос",0,""),IF(T146&lt;0,IF('Настройки'!$B$10="Исключить","",IF('Настройки'!$B$10="Абсолютные значения",ABS(T146),T146)),T146)))</x:f>
      </x:c>
      <x:c r="BX146" s="50" t="str">
        <x:f>IF(16&gt;'Настройки'!$B$3,"",IF(ISBLANK(U146),IF('Настройки'!$B$9="Нулевой спрос",0,""),IF(U146&lt;0,IF('Настройки'!$B$10="Исключить","",IF('Настройки'!$B$10="Абсолютные значения",ABS(U146),U146)),U146)))</x:f>
      </x:c>
      <x:c r="BY146" s="50" t="str">
        <x:f>IF(17&gt;'Настройки'!$B$3,"",IF(ISBLANK(V146),IF('Настройки'!$B$9="Нулевой спрос",0,""),IF(V146&lt;0,IF('Настройки'!$B$10="Исключить","",IF('Настройки'!$B$10="Абсолютные значения",ABS(V146),V146)),V146)))</x:f>
      </x:c>
      <x:c r="BZ146" s="50" t="str">
        <x:f>IF(18&gt;'Настройки'!$B$3,"",IF(ISBLANK(W146),IF('Настройки'!$B$9="Нулевой спрос",0,""),IF(W146&lt;0,IF('Настройки'!$B$10="Исключить","",IF('Настройки'!$B$10="Абсолютные значения",ABS(W146),W146)),W146)))</x:f>
      </x:c>
      <x:c r="CA146" s="50" t="str">
        <x:f>IF(19&gt;'Настройки'!$B$3,"",IF(ISBLANK(X146),IF('Настройки'!$B$9="Нулевой спрос",0,""),IF(X146&lt;0,IF('Настройки'!$B$10="Исключить","",IF('Настройки'!$B$10="Абсолютные значения",ABS(X146),X146)),X146)))</x:f>
      </x:c>
      <x:c r="CB146" s="50" t="str">
        <x:f>IF(20&gt;'Настройки'!$B$3,"",IF(ISBLANK(Y146),IF('Настройки'!$B$9="Нулевой спрос",0,""),IF(Y146&lt;0,IF('Настройки'!$B$10="Исключить","",IF('Настройки'!$B$10="Абсолютные значения",ABS(Y146),Y146)),Y146)))</x:f>
      </x:c>
      <x:c r="CC146" s="50" t="str">
        <x:f>IF(21&gt;'Настройки'!$B$3,"",IF(ISBLANK(Z146),IF('Настройки'!$B$9="Нулевой спрос",0,""),IF(Z146&lt;0,IF('Настройки'!$B$10="Исключить","",IF('Настройки'!$B$10="Абсолютные значения",ABS(Z146),Z146)),Z146)))</x:f>
      </x:c>
      <x:c r="CD146" s="50" t="str">
        <x:f>IF(22&gt;'Настройки'!$B$3,"",IF(ISBLANK(AA146),IF('Настройки'!$B$9="Нулевой спрос",0,""),IF(AA146&lt;0,IF('Настройки'!$B$10="Исключить","",IF('Настройки'!$B$10="Абсолютные значения",ABS(AA146),AA146)),AA146)))</x:f>
      </x:c>
      <x:c r="CE146" s="50" t="str">
        <x:f>IF(23&gt;'Настройки'!$B$3,"",IF(ISBLANK(AB146),IF('Настройки'!$B$9="Нулевой спрос",0,""),IF(AB146&lt;0,IF('Настройки'!$B$10="Исключить","",IF('Настройки'!$B$10="Абсолютные значения",ABS(AB146),AB146)),AB146)))</x:f>
      </x:c>
      <x:c r="CF146" s="50" t="str">
        <x:f>IF(24&gt;'Настройки'!$B$3,"",IF(ISBLANK(AC146),IF('Настройки'!$B$9="Нулевой спрос",0,""),IF(AC146&lt;0,IF('Настройки'!$B$10="Исключить","",IF('Настройки'!$B$10="Абсолютные значения",ABS(AC146),AC146)),AC146)))</x:f>
      </x:c>
      <x:c r="CG146" s="50" t="str">
        <x:f>IF(25&gt;'Настройки'!$B$3,"",IF(ISBLANK(AD146),IF('Настройки'!$B$9="Нулевой спрос",0,""),IF(AD146&lt;0,IF('Настройки'!$B$10="Исключить","",IF('Настройки'!$B$10="Абсолютные значения",ABS(AD146),AD146)),AD146)))</x:f>
      </x:c>
      <x:c r="CH146" s="50" t="str">
        <x:f>IF(26&gt;'Настройки'!$B$3,"",IF(ISBLANK(AE146),IF('Настройки'!$B$9="Нулевой спрос",0,""),IF(AE146&lt;0,IF('Настройки'!$B$10="Исключить","",IF('Настройки'!$B$10="Абсолютные значения",ABS(AE146),AE146)),AE146)))</x:f>
      </x:c>
      <x:c r="CI146" s="50" t="str">
        <x:f>IF(27&gt;'Настройки'!$B$3,"",IF(ISBLANK(AF146),IF('Настройки'!$B$9="Нулевой спрос",0,""),IF(AF146&lt;0,IF('Настройки'!$B$10="Исключить","",IF('Настройки'!$B$10="Абсолютные значения",ABS(AF146),AF146)),AF146)))</x:f>
      </x:c>
      <x:c r="CJ146" s="50" t="str">
        <x:f>IF(28&gt;'Настройки'!$B$3,"",IF(ISBLANK(AG146),IF('Настройки'!$B$9="Нулевой спрос",0,""),IF(AG146&lt;0,IF('Настройки'!$B$10="Исключить","",IF('Настройки'!$B$10="Абсолютные значения",ABS(AG146),AG146)),AG146)))</x:f>
      </x:c>
      <x:c r="CK146" s="50" t="str">
        <x:f>IF(29&gt;'Настройки'!$B$3,"",IF(ISBLANK(AH146),IF('Настройки'!$B$9="Нулевой спрос",0,""),IF(AH146&lt;0,IF('Настройки'!$B$10="Исключить","",IF('Настройки'!$B$10="Абсолютные значения",ABS(AH146),AH146)),AH146)))</x:f>
      </x:c>
      <x:c r="CL146" s="50" t="str">
        <x:f>IF(30&gt;'Настройки'!$B$3,"",IF(ISBLANK(AI146),IF('Настройки'!$B$9="Нулевой спрос",0,""),IF(AI146&lt;0,IF('Настройки'!$B$10="Исключить","",IF('Настройки'!$B$10="Абсолютные значения",ABS(AI146),AI146)),AI146)))</x:f>
      </x:c>
      <x:c r="CM146" s="50" t="str">
        <x:f>IF(31&gt;'Настройки'!$B$3,"",IF(ISBLANK(AJ146),IF('Настройки'!$B$9="Нулевой спрос",0,""),IF(AJ146&lt;0,IF('Настройки'!$B$10="Исключить","",IF('Настройки'!$B$10="Абсолютные значения",ABS(AJ146),AJ146)),AJ146)))</x:f>
      </x:c>
      <x:c r="CN146" s="50" t="str">
        <x:f>IF(32&gt;'Настройки'!$B$3,"",IF(ISBLANK(AK146),IF('Настройки'!$B$9="Нулевой спрос",0,""),IF(AK146&lt;0,IF('Настройки'!$B$10="Исключить","",IF('Настройки'!$B$10="Абсолютные значения",ABS(AK146),AK146)),AK146)))</x:f>
      </x:c>
      <x:c r="CO146" s="50" t="str">
        <x:f>IF(33&gt;'Настройки'!$B$3,"",IF(ISBLANK(AL146),IF('Настройки'!$B$9="Нулевой спрос",0,""),IF(AL146&lt;0,IF('Настройки'!$B$10="Исключить","",IF('Настройки'!$B$10="Абсолютные значения",ABS(AL146),AL146)),AL146)))</x:f>
      </x:c>
      <x:c r="CP146" s="50" t="str">
        <x:f>IF(34&gt;'Настройки'!$B$3,"",IF(ISBLANK(AM146),IF('Настройки'!$B$9="Нулевой спрос",0,""),IF(AM146&lt;0,IF('Настройки'!$B$10="Исключить","",IF('Настройки'!$B$10="Абсолютные значения",ABS(AM146),AM146)),AM146)))</x:f>
      </x:c>
      <x:c r="CQ146" s="50" t="str">
        <x:f>IF(35&gt;'Настройки'!$B$3,"",IF(ISBLANK(AN146),IF('Настройки'!$B$9="Нулевой спрос",0,""),IF(AN146&lt;0,IF('Настройки'!$B$10="Исключить","",IF('Настройки'!$B$10="Абсолютные значения",ABS(AN146),AN146)),AN146)))</x:f>
      </x:c>
      <x:c r="CR146" s="50" t="str">
        <x:f>IF(36&gt;'Настройки'!$B$3,"",IF(ISBLANK(AO146),IF('Настройки'!$B$9="Нулевой спрос",0,""),IF(AO146&lt;0,IF('Настройки'!$B$10="Исключить","",IF('Настройки'!$B$10="Абсолютные значения",ABS(AO146),AO146)),AO146)))</x:f>
      </x:c>
      <x:c r="CS146" s="50" t="str">
        <x:f>IF(OR(1&gt;'Настройки'!$B$3,ISBLANK(BI146),BI146=0),"",BI146)</x:f>
      </x:c>
      <x:c r="CT146" s="50" t="str">
        <x:f>IF(OR(2&gt;'Настройки'!$B$3,ISBLANK(BJ146),BJ146=0),"",BJ146)</x:f>
      </x:c>
      <x:c r="CU146" s="50" t="str">
        <x:f>IF(OR(3&gt;'Настройки'!$B$3,ISBLANK(BK146),BK146=0),"",BK146)</x:f>
      </x:c>
      <x:c r="CV146" s="50" t="str">
        <x:f>IF(OR(4&gt;'Настройки'!$B$3,ISBLANK(BL146),BL146=0),"",BL146)</x:f>
      </x:c>
      <x:c r="CW146" s="50" t="str">
        <x:f>IF(OR(5&gt;'Настройки'!$B$3,ISBLANK(BM146),BM146=0),"",BM146)</x:f>
      </x:c>
      <x:c r="CX146" s="50" t="str">
        <x:f>IF(OR(6&gt;'Настройки'!$B$3,ISBLANK(BN146),BN146=0),"",BN146)</x:f>
      </x:c>
      <x:c r="CY146" s="50" t="str">
        <x:f>IF(OR(7&gt;'Настройки'!$B$3,ISBLANK(BO146),BO146=0),"",BO146)</x:f>
      </x:c>
      <x:c r="CZ146" s="50" t="str">
        <x:f>IF(OR(8&gt;'Настройки'!$B$3,ISBLANK(BP146),BP146=0),"",BP146)</x:f>
      </x:c>
      <x:c r="DA146" s="50" t="str">
        <x:f>IF(OR(9&gt;'Настройки'!$B$3,ISBLANK(BQ146),BQ146=0),"",BQ146)</x:f>
      </x:c>
      <x:c r="DB146" s="50" t="str">
        <x:f>IF(OR(10&gt;'Настройки'!$B$3,ISBLANK(BR146),BR146=0),"",BR146)</x:f>
      </x:c>
      <x:c r="DC146" s="50" t="str">
        <x:f>IF(OR(11&gt;'Настройки'!$B$3,ISBLANK(BS146),BS146=0),"",BS146)</x:f>
      </x:c>
      <x:c r="DD146" s="50" t="str">
        <x:f>IF(OR(12&gt;'Настройки'!$B$3,ISBLANK(BT146),BT146=0),"",BT146)</x:f>
      </x:c>
      <x:c r="DE146" s="50" t="str">
        <x:f>IF(OR(13&gt;'Настройки'!$B$3,ISBLANK(BU146),BU146=0),"",BU146)</x:f>
      </x:c>
      <x:c r="DF146" s="50" t="str">
        <x:f>IF(OR(14&gt;'Настройки'!$B$3,ISBLANK(BV146),BV146=0),"",BV146)</x:f>
      </x:c>
      <x:c r="DG146" s="50" t="str">
        <x:f>IF(OR(15&gt;'Настройки'!$B$3,ISBLANK(BW146),BW146=0),"",BW146)</x:f>
      </x:c>
      <x:c r="DH146" s="50" t="str">
        <x:f>IF(OR(16&gt;'Настройки'!$B$3,ISBLANK(BX146),BX146=0),"",BX146)</x:f>
      </x:c>
      <x:c r="DI146" s="50" t="str">
        <x:f>IF(OR(17&gt;'Настройки'!$B$3,ISBLANK(BY146),BY146=0),"",BY146)</x:f>
      </x:c>
      <x:c r="DJ146" s="50" t="str">
        <x:f>IF(OR(18&gt;'Настройки'!$B$3,ISBLANK(BZ146),BZ146=0),"",BZ146)</x:f>
      </x:c>
      <x:c r="DK146" s="50" t="str">
        <x:f>IF(OR(19&gt;'Настройки'!$B$3,ISBLANK(CA146),CA146=0),"",CA146)</x:f>
      </x:c>
      <x:c r="DL146" s="50" t="str">
        <x:f>IF(OR(20&gt;'Настройки'!$B$3,ISBLANK(CB146),CB146=0),"",CB146)</x:f>
      </x:c>
      <x:c r="DM146" s="50" t="str">
        <x:f>IF(OR(21&gt;'Настройки'!$B$3,ISBLANK(CC146),CC146=0),"",CC146)</x:f>
      </x:c>
      <x:c r="DN146" s="50" t="str">
        <x:f>IF(OR(22&gt;'Настройки'!$B$3,ISBLANK(CD146),CD146=0),"",CD146)</x:f>
      </x:c>
      <x:c r="DO146" s="50" t="str">
        <x:f>IF(OR(23&gt;'Настройки'!$B$3,ISBLANK(CE146),CE146=0),"",CE146)</x:f>
      </x:c>
      <x:c r="DP146" s="50" t="str">
        <x:f>IF(OR(24&gt;'Настройки'!$B$3,ISBLANK(CF146),CF146=0),"",CF146)</x:f>
      </x:c>
      <x:c r="DQ146" s="50" t="str">
        <x:f>IF(OR(25&gt;'Настройки'!$B$3,ISBLANK(CG146),CG146=0),"",CG146)</x:f>
      </x:c>
      <x:c r="DR146" s="50" t="str">
        <x:f>IF(OR(26&gt;'Настройки'!$B$3,ISBLANK(CH146),CH146=0),"",CH146)</x:f>
      </x:c>
      <x:c r="DS146" s="50" t="str">
        <x:f>IF(OR(27&gt;'Настройки'!$B$3,ISBLANK(CI146),CI146=0),"",CI146)</x:f>
      </x:c>
      <x:c r="DT146" s="50" t="str">
        <x:f>IF(OR(28&gt;'Настройки'!$B$3,ISBLANK(CJ146),CJ146=0),"",CJ146)</x:f>
      </x:c>
      <x:c r="DU146" s="50" t="str">
        <x:f>IF(OR(29&gt;'Настройки'!$B$3,ISBLANK(CK146),CK146=0),"",CK146)</x:f>
      </x:c>
      <x:c r="DV146" s="50" t="str">
        <x:f>IF(OR(30&gt;'Настройки'!$B$3,ISBLANK(CL146),CL146=0),"",CL146)</x:f>
      </x:c>
      <x:c r="DW146" s="50" t="str">
        <x:f>IF(OR(31&gt;'Настройки'!$B$3,ISBLANK(CM146),CM146=0),"",CM146)</x:f>
      </x:c>
      <x:c r="DX146" s="50" t="str">
        <x:f>IF(OR(32&gt;'Настройки'!$B$3,ISBLANK(CN146),CN146=0),"",CN146)</x:f>
      </x:c>
      <x:c r="DY146" s="50" t="str">
        <x:f>IF(OR(33&gt;'Настройки'!$B$3,ISBLANK(CO146),CO146=0),"",CO146)</x:f>
      </x:c>
      <x:c r="DZ146" s="50" t="str">
        <x:f>IF(OR(34&gt;'Настройки'!$B$3,ISBLANK(CP146),CP146=0),"",CP146)</x:f>
      </x:c>
      <x:c r="EA146" s="50" t="str">
        <x:f>IF(OR(35&gt;'Настройки'!$B$3,ISBLANK(CQ146),CQ146=0),"",CQ146)</x:f>
      </x:c>
      <x:c r="EB146" s="50" t="str">
        <x:f>IF(OR(36&gt;'Настройки'!$B$3,ISBLANK(CR146),CR146=0),"",CR146)</x:f>
      </x:c>
      <x:c r="EC146" s="50" t="str">
        <x:f>IF(A146="","",IF(OR(BB146="AZ",BB146="BZ"),10000+ROW(),IF(AZ146&gt;'Настройки'!$B$11,20000+ROW(),IF(BF146&lt;&gt;"Обычный",30000+ROW(),IF(AX146&lt;=0,40000+ROW(),"")))))</x:f>
      </x:c>
      <x:c r="ED146" s="50" t="str">
        <x:f>IF(EC146="","",COUNTIFS($EC$2:$EC$1001,"&gt;0",$EC$2:$EC$1001,"&lt;"&amp;EC146)+1)</x:f>
      </x:c>
    </x:row>
    <x:row r="147">
      <x:c r="A147" s="115"/>
      <x:c r="B147" s="115"/>
      <x:c r="C147" s="115"/>
      <x:c r="D147" s="118"/>
      <x:c r="E147" s="118"/>
      <x:c r="F147" s="118"/>
      <x:c r="G147" s="118"/>
      <x:c r="H147" s="118"/>
      <x:c r="I147" s="118"/>
      <x:c r="J147" s="118"/>
      <x:c r="K147" s="118"/>
      <x:c r="L147" s="118"/>
      <x:c r="M147" s="118"/>
      <x:c r="N147" s="118"/>
      <x:c r="O147" s="118"/>
      <x:c r="P147" s="118"/>
      <x:c r="Q147" s="118"/>
      <x:c r="R147" s="118"/>
      <x:c r="S147" s="118"/>
      <x:c r="T147" s="118"/>
      <x:c r="U147" s="118"/>
      <x:c r="V147" s="118"/>
      <x:c r="W147" s="118"/>
      <x:c r="X147" s="118"/>
      <x:c r="Y147" s="118"/>
      <x:c r="Z147" s="118"/>
      <x:c r="AA147" s="118"/>
      <x:c r="AB147" s="118"/>
      <x:c r="AC147" s="118"/>
      <x:c r="AD147" s="118"/>
      <x:c r="AE147" s="118"/>
      <x:c r="AF147" s="118"/>
      <x:c r="AG147" s="118"/>
      <x:c r="AH147" s="118"/>
      <x:c r="AI147" s="118"/>
      <x:c r="AJ147" s="118"/>
      <x:c r="AK147" s="118"/>
      <x:c r="AL147" s="118"/>
      <x:c r="AM147" s="118"/>
      <x:c r="AN147" s="118"/>
      <x:c r="AO147" s="118"/>
      <x:c r="AP147" s="115"/>
      <x:c r="AQ147" s="49" t="str">
        <x:f>IF(A147="","",COUNT(BI147:INDEX(BI147:CR147,1,'Настройки'!$B$3)))</x:f>
      </x:c>
      <x:c r="AR147" s="49" t="str">
        <x:f>IF(A147="","",SUM(BI147:INDEX(BI147:CR147,1,'Настройки'!$B$3)))</x:f>
      </x:c>
      <x:c r="AS147" s="58" t="str">
        <x:f>IF(A147="","",IF('Настройки'!$B$4="Стоимость потребления",AR147*D147,IF('Настройки'!$B$4="Количество",AR147,E147)))</x:f>
      </x:c>
      <x:c r="AT147" s="61" t="str">
        <x:f>IF(OR(A147="",AS147&lt;0,SUM($AS$2:$AS$1001)&lt;=0),"",AS147/SUM($AS$2:$AS$1001))</x:f>
      </x:c>
      <x:c r="AU147" s="61" t="str">
        <x:f>IF(OR(A147="",AS147&lt;0,SUM($AS$2:$AS$1001)&lt;=0),"",SUMIFS($AS$2:$AS$1001,$AS$2:$AS$1001,"&gt;"&amp;AS147)/SUM($AS$2:$AS$1001))</x:f>
      </x:c>
      <x:c r="AV147" s="61" t="str">
        <x:f>IF(OR(A147="",AS147&lt;0,SUM($AS$2:$AS$1001)&lt;=0),"",SUMIFS($AS$2:$AS$1001,$AS$2:$AS$1001,"&gt;="&amp;AS147)/SUM($AS$2:$AS$1001))</x:f>
      </x:c>
      <x:c r="AW147" s="49" t="str">
        <x:f>IF(A147="","",IF(SUM($AS$2:$AS$1001)&lt;=0,"Не определён",IF(AS147&lt;0,"Исключение",IF(AU147&lt;'Настройки'!$B$5,"A",IF(AU147&lt;'Настройки'!$B$6,"B","C")))))</x:f>
      </x:c>
      <x:c r="AX147" s="58" t="str">
        <x:f>IF(A147="","",IF(AQ147=0,"",AVERAGE(BI147:INDEX(BI147:CR147,1,'Настройки'!$B$3))))</x:f>
      </x:c>
      <x:c r="AY147" s="58" t="str">
        <x:f>IF(OR(A147="",AQ147=0),"",STDEVP(BI147:INDEX(BI147:CR147,1,'Настройки'!$B$3)))</x:f>
      </x:c>
      <x:c r="AZ147" s="61" t="str">
        <x:f>IF(OR(A147="",AQ147&lt;'Настройки'!$B$12,AX147&lt;=0,AND('Настройки'!$B$10="Блокировать",COUNTIF(F147:INDEX(F147:AO147,1,'Настройки'!$B$3),"&lt;0")&gt;0)),"",AY147/ABS(AX147))</x:f>
      </x:c>
      <x:c r="BA147" s="49" t="str">
        <x:f>IF(A147="","",IF(AND('Настройки'!$B$10="Блокировать",COUNTIF(F147:INDEX(F147:AO147,1,'Настройки'!$B$3),"&lt;0")&gt;0),"Не определён",IF(AQ147&lt;'Настройки'!$B$12,"Не определён",IF(AX147=0,"Нет спроса",IF(AX147&lt;0,"Не определён",IF(AZ147&lt;='Настройки'!$B$7,"X",IF(AZ147&lt;='Настройки'!$B$8,"Y","Z")))))))</x:f>
      </x:c>
      <x:c r="BB147" s="49" t="str">
        <x:f>IF(OR(A147="",LEN(AW147)&lt;&gt;1,LEN(BA147)&lt;&gt;1),"",AW147&amp;BA147)</x:f>
      </x:c>
      <x:c r="BC147" s="61" t="str">
        <x:f>IF(OR(A147="",AQ147=0),"",(COUNT(BI147:INDEX(BI147:CR147,1,'Настройки'!$B$3))-COUNT(CS147:INDEX(CS147:EB147,1,'Настройки'!$B$3)))/AQ147)</x:f>
      </x:c>
      <x:c r="BD147" s="64" t="str">
        <x:f>IF(OR(A147="",COUNT(CS147:INDEX(CS147:EB147,1,'Настройки'!$B$3))=0),"",AQ147/COUNT(CS147:INDEX(CS147:EB147,1,'Настройки'!$B$3)))</x:f>
      </x:c>
      <x:c r="BE147" s="64" t="str">
        <x:f>IF(OR(A147="",COUNT(CS147:INDEX(CS147:EB147,1,'Настройки'!$B$3))=0),"",IF(AVERAGE(CS147:INDEX(CS147:EB147,1,'Настройки'!$B$3))=0,"",(STDEVP(CS147:INDEX(CS147:EB147,1,'Настройки'!$B$3))/ABS(AVERAGE(CS147:INDEX(CS147:EB147,1,'Настройки'!$B$3))))^2))</x:f>
      </x:c>
      <x:c r="BF147" s="49" t="str">
        <x:f>IF(A147="","",IF(AQ147&lt;3,"Недостаточно",IF(AQ147&lt;6,"Предварительный","Обычный")))</x:f>
      </x:c>
      <x:c r="BG147" s="49" t="str">
        <x:f>IF(A147="","",IF(COUNTIF(F147:INDEX(F147:AO147,1,'Настройки'!$B$3),"&lt;0")&gt;0,IF('Настройки'!$B$10="Блокировать","Отрицательный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"),"")&amp;IF(AQ147&lt;3,"Недостаточно истории. ",IF(AQ147&lt;6,"Предварительная классификация. ",""))&amp;IF(AX147=0,"Нет спроса за горизонт. ","")&amp;IF(AZ147&gt;'Настройки'!$B$11,"Экстремальная вариативность. ",""))</x:f>
      </x:c>
      <x:c r="BH147" s="49" t="str">
        <x:f>IF(A147="","",IFERROR(VLOOKUP(BB147,'Настройки'!$D$3:$E$11,2,FALSE),"Сначала проверьте исходные данные и историю спроса.")&amp;" Уточните срок поставки, MOQ и критичность.")</x:f>
      </x:c>
      <x:c r="BI147" s="50" t="str">
        <x:f>IF(1&gt;'Настройки'!$B$3,"",IF(ISBLANK(F147),IF('Настройки'!$B$9="Нулевой спрос",0,""),IF(F147&lt;0,IF('Настройки'!$B$10="Исключить","",IF('Настройки'!$B$10="Абсолютные значения",ABS(F147),F147)),F147)))</x:f>
      </x:c>
      <x:c r="BJ147" s="50" t="str">
        <x:f>IF(2&gt;'Настройки'!$B$3,"",IF(ISBLANK(G147),IF('Настройки'!$B$9="Нулевой спрос",0,""),IF(G147&lt;0,IF('Настройки'!$B$10="Исключить","",IF('Настройки'!$B$10="Абсолютные значения",ABS(G147),G147)),G147)))</x:f>
      </x:c>
      <x:c r="BK147" s="50" t="str">
        <x:f>IF(3&gt;'Настройки'!$B$3,"",IF(ISBLANK(H147),IF('Настройки'!$B$9="Нулевой спрос",0,""),IF(H147&lt;0,IF('Настройки'!$B$10="Исключить","",IF('Настройки'!$B$10="Абсолютные значения",ABS(H147),H147)),H147)))</x:f>
      </x:c>
      <x:c r="BL147" s="50" t="str">
        <x:f>IF(4&gt;'Настройки'!$B$3,"",IF(ISBLANK(I147),IF('Настройки'!$B$9="Нулевой спрос",0,""),IF(I147&lt;0,IF('Настройки'!$B$10="Исключить","",IF('Настройки'!$B$10="Абсолютные значения",ABS(I147),I147)),I147)))</x:f>
      </x:c>
      <x:c r="BM147" s="50" t="str">
        <x:f>IF(5&gt;'Настройки'!$B$3,"",IF(ISBLANK(J147),IF('Настройки'!$B$9="Нулевой спрос",0,""),IF(J147&lt;0,IF('Настройки'!$B$10="Исключить","",IF('Настройки'!$B$10="Абсолютные значения",ABS(J147),J147)),J147)))</x:f>
      </x:c>
      <x:c r="BN147" s="50" t="str">
        <x:f>IF(6&gt;'Настройки'!$B$3,"",IF(ISBLANK(K147),IF('Настройки'!$B$9="Нулевой спрос",0,""),IF(K147&lt;0,IF('Настройки'!$B$10="Исключить","",IF('Настройки'!$B$10="Абсолютные значения",ABS(K147),K147)),K147)))</x:f>
      </x:c>
      <x:c r="BO147" s="50" t="str">
        <x:f>IF(7&gt;'Настройки'!$B$3,"",IF(ISBLANK(L147),IF('Настройки'!$B$9="Нулевой спрос",0,""),IF(L147&lt;0,IF('Настройки'!$B$10="Исключить","",IF('Настройки'!$B$10="Абсолютные значения",ABS(L147),L147)),L147)))</x:f>
      </x:c>
      <x:c r="BP147" s="50" t="str">
        <x:f>IF(8&gt;'Настройки'!$B$3,"",IF(ISBLANK(M147),IF('Настройки'!$B$9="Нулевой спрос",0,""),IF(M147&lt;0,IF('Настройки'!$B$10="Исключить","",IF('Настройки'!$B$10="Абсолютные значения",ABS(M147),M147)),M147)))</x:f>
      </x:c>
      <x:c r="BQ147" s="50" t="str">
        <x:f>IF(9&gt;'Настройки'!$B$3,"",IF(ISBLANK(N147),IF('Настройки'!$B$9="Нулевой спрос",0,""),IF(N147&lt;0,IF('Настройки'!$B$10="Исключить","",IF('Настройки'!$B$10="Абсолютные значения",ABS(N147),N147)),N147)))</x:f>
      </x:c>
      <x:c r="BR147" s="50" t="str">
        <x:f>IF(10&gt;'Настройки'!$B$3,"",IF(ISBLANK(O147),IF('Настройки'!$B$9="Нулевой спрос",0,""),IF(O147&lt;0,IF('Настройки'!$B$10="Исключить","",IF('Настройки'!$B$10="Абсолютные значения",ABS(O147),O147)),O147)))</x:f>
      </x:c>
      <x:c r="BS147" s="50" t="str">
        <x:f>IF(11&gt;'Настройки'!$B$3,"",IF(ISBLANK(P147),IF('Настройки'!$B$9="Нулевой спрос",0,""),IF(P147&lt;0,IF('Настройки'!$B$10="Исключить","",IF('Настройки'!$B$10="Абсолютные значения",ABS(P147),P147)),P147)))</x:f>
      </x:c>
      <x:c r="BT147" s="50" t="str">
        <x:f>IF(12&gt;'Настройки'!$B$3,"",IF(ISBLANK(Q147),IF('Настройки'!$B$9="Нулевой спрос",0,""),IF(Q147&lt;0,IF('Настройки'!$B$10="Исключить","",IF('Настройки'!$B$10="Абсолютные значения",ABS(Q147),Q147)),Q147)))</x:f>
      </x:c>
      <x:c r="BU147" s="50" t="str">
        <x:f>IF(13&gt;'Настройки'!$B$3,"",IF(ISBLANK(R147),IF('Настройки'!$B$9="Нулевой спрос",0,""),IF(R147&lt;0,IF('Настройки'!$B$10="Исключить","",IF('Настройки'!$B$10="Абсолютные значения",ABS(R147),R147)),R147)))</x:f>
      </x:c>
      <x:c r="BV147" s="50" t="str">
        <x:f>IF(14&gt;'Настройки'!$B$3,"",IF(ISBLANK(S147),IF('Настройки'!$B$9="Нулевой спрос",0,""),IF(S147&lt;0,IF('Настройки'!$B$10="Исключить","",IF('Настройки'!$B$10="Абсолютные значения",ABS(S147),S147)),S147)))</x:f>
      </x:c>
      <x:c r="BW147" s="50" t="str">
        <x:f>IF(15&gt;'Настройки'!$B$3,"",IF(ISBLANK(T147),IF('Настройки'!$B$9="Нулевой спрос",0,""),IF(T147&lt;0,IF('Настройки'!$B$10="Исключить","",IF('Настройки'!$B$10="Абсолютные значения",ABS(T147),T147)),T147)))</x:f>
      </x:c>
      <x:c r="BX147" s="50" t="str">
        <x:f>IF(16&gt;'Настройки'!$B$3,"",IF(ISBLANK(U147),IF('Настройки'!$B$9="Нулевой спрос",0,""),IF(U147&lt;0,IF('Настройки'!$B$10="Исключить","",IF('Настройки'!$B$10="Абсолютные значения",ABS(U147),U147)),U147)))</x:f>
      </x:c>
      <x:c r="BY147" s="50" t="str">
        <x:f>IF(17&gt;'Настройки'!$B$3,"",IF(ISBLANK(V147),IF('Настройки'!$B$9="Нулевой спрос",0,""),IF(V147&lt;0,IF('Настройки'!$B$10="Исключить","",IF('Настройки'!$B$10="Абсолютные значения",ABS(V147),V147)),V147)))</x:f>
      </x:c>
      <x:c r="BZ147" s="50" t="str">
        <x:f>IF(18&gt;'Настройки'!$B$3,"",IF(ISBLANK(W147),IF('Настройки'!$B$9="Нулевой спрос",0,""),IF(W147&lt;0,IF('Настройки'!$B$10="Исключить","",IF('Настройки'!$B$10="Абсолютные значения",ABS(W147),W147)),W147)))</x:f>
      </x:c>
      <x:c r="CA147" s="50" t="str">
        <x:f>IF(19&gt;'Настройки'!$B$3,"",IF(ISBLANK(X147),IF('Настройки'!$B$9="Нулевой спрос",0,""),IF(X147&lt;0,IF('Настройки'!$B$10="Исключить","",IF('Настройки'!$B$10="Абсолютные значения",ABS(X147),X147)),X147)))</x:f>
      </x:c>
      <x:c r="CB147" s="50" t="str">
        <x:f>IF(20&gt;'Настройки'!$B$3,"",IF(ISBLANK(Y147),IF('Настройки'!$B$9="Нулевой спрос",0,""),IF(Y147&lt;0,IF('Настройки'!$B$10="Исключить","",IF('Настройки'!$B$10="Абсолютные значения",ABS(Y147),Y147)),Y147)))</x:f>
      </x:c>
      <x:c r="CC147" s="50" t="str">
        <x:f>IF(21&gt;'Настройки'!$B$3,"",IF(ISBLANK(Z147),IF('Настройки'!$B$9="Нулевой спрос",0,""),IF(Z147&lt;0,IF('Настройки'!$B$10="Исключить","",IF('Настройки'!$B$10="Абсолютные значения",ABS(Z147),Z147)),Z147)))</x:f>
      </x:c>
      <x:c r="CD147" s="50" t="str">
        <x:f>IF(22&gt;'Настройки'!$B$3,"",IF(ISBLANK(AA147),IF('Настройки'!$B$9="Нулевой спрос",0,""),IF(AA147&lt;0,IF('Настройки'!$B$10="Исключить","",IF('Настройки'!$B$10="Абсолютные значения",ABS(AA147),AA147)),AA147)))</x:f>
      </x:c>
      <x:c r="CE147" s="50" t="str">
        <x:f>IF(23&gt;'Настройки'!$B$3,"",IF(ISBLANK(AB147),IF('Настройки'!$B$9="Нулевой спрос",0,""),IF(AB147&lt;0,IF('Настройки'!$B$10="Исключить","",IF('Настройки'!$B$10="Абсолютные значения",ABS(AB147),AB147)),AB147)))</x:f>
      </x:c>
      <x:c r="CF147" s="50" t="str">
        <x:f>IF(24&gt;'Настройки'!$B$3,"",IF(ISBLANK(AC147),IF('Настройки'!$B$9="Нулевой спрос",0,""),IF(AC147&lt;0,IF('Настройки'!$B$10="Исключить","",IF('Настройки'!$B$10="Абсолютные значения",ABS(AC147),AC147)),AC147)))</x:f>
      </x:c>
      <x:c r="CG147" s="50" t="str">
        <x:f>IF(25&gt;'Настройки'!$B$3,"",IF(ISBLANK(AD147),IF('Настройки'!$B$9="Нулевой спрос",0,""),IF(AD147&lt;0,IF('Настройки'!$B$10="Исключить","",IF('Настройки'!$B$10="Абсолютные значения",ABS(AD147),AD147)),AD147)))</x:f>
      </x:c>
      <x:c r="CH147" s="50" t="str">
        <x:f>IF(26&gt;'Настройки'!$B$3,"",IF(ISBLANK(AE147),IF('Настройки'!$B$9="Нулевой спрос",0,""),IF(AE147&lt;0,IF('Настройки'!$B$10="Исключить","",IF('Настройки'!$B$10="Абсолютные значения",ABS(AE147),AE147)),AE147)))</x:f>
      </x:c>
      <x:c r="CI147" s="50" t="str">
        <x:f>IF(27&gt;'Настройки'!$B$3,"",IF(ISBLANK(AF147),IF('Настройки'!$B$9="Нулевой спрос",0,""),IF(AF147&lt;0,IF('Настройки'!$B$10="Исключить","",IF('Настройки'!$B$10="Абсолютные значения",ABS(AF147),AF147)),AF147)))</x:f>
      </x:c>
      <x:c r="CJ147" s="50" t="str">
        <x:f>IF(28&gt;'Настройки'!$B$3,"",IF(ISBLANK(AG147),IF('Настройки'!$B$9="Нулевой спрос",0,""),IF(AG147&lt;0,IF('Настройки'!$B$10="Исключить","",IF('Настройки'!$B$10="Абсолютные значения",ABS(AG147),AG147)),AG147)))</x:f>
      </x:c>
      <x:c r="CK147" s="50" t="str">
        <x:f>IF(29&gt;'Настройки'!$B$3,"",IF(ISBLANK(AH147),IF('Настройки'!$B$9="Нулевой спрос",0,""),IF(AH147&lt;0,IF('Настройки'!$B$10="Исключить","",IF('Настройки'!$B$10="Абсолютные значения",ABS(AH147),AH147)),AH147)))</x:f>
      </x:c>
      <x:c r="CL147" s="50" t="str">
        <x:f>IF(30&gt;'Настройки'!$B$3,"",IF(ISBLANK(AI147),IF('Настройки'!$B$9="Нулевой спрос",0,""),IF(AI147&lt;0,IF('Настройки'!$B$10="Исключить","",IF('Настройки'!$B$10="Абсолютные значения",ABS(AI147),AI147)),AI147)))</x:f>
      </x:c>
      <x:c r="CM147" s="50" t="str">
        <x:f>IF(31&gt;'Настройки'!$B$3,"",IF(ISBLANK(AJ147),IF('Настройки'!$B$9="Нулевой спрос",0,""),IF(AJ147&lt;0,IF('Настройки'!$B$10="Исключить","",IF('Настройки'!$B$10="Абсолютные значения",ABS(AJ147),AJ147)),AJ147)))</x:f>
      </x:c>
      <x:c r="CN147" s="50" t="str">
        <x:f>IF(32&gt;'Настройки'!$B$3,"",IF(ISBLANK(AK147),IF('Настройки'!$B$9="Нулевой спрос",0,""),IF(AK147&lt;0,IF('Настройки'!$B$10="Исключить","",IF('Настройки'!$B$10="Абсолютные значения",ABS(AK147),AK147)),AK147)))</x:f>
      </x:c>
      <x:c r="CO147" s="50" t="str">
        <x:f>IF(33&gt;'Настройки'!$B$3,"",IF(ISBLANK(AL147),IF('Настройки'!$B$9="Нулевой спрос",0,""),IF(AL147&lt;0,IF('Настройки'!$B$10="Исключить","",IF('Настройки'!$B$10="Абсолютные значения",ABS(AL147),AL147)),AL147)))</x:f>
      </x:c>
      <x:c r="CP147" s="50" t="str">
        <x:f>IF(34&gt;'Настройки'!$B$3,"",IF(ISBLANK(AM147),IF('Настройки'!$B$9="Нулевой спрос",0,""),IF(AM147&lt;0,IF('Настройки'!$B$10="Исключить","",IF('Настройки'!$B$10="Абсолютные значения",ABS(AM147),AM147)),AM147)))</x:f>
      </x:c>
      <x:c r="CQ147" s="50" t="str">
        <x:f>IF(35&gt;'Настройки'!$B$3,"",IF(ISBLANK(AN147),IF('Настройки'!$B$9="Нулевой спрос",0,""),IF(AN147&lt;0,IF('Настройки'!$B$10="Исключить","",IF('Настройки'!$B$10="Абсолютные значения",ABS(AN147),AN147)),AN147)))</x:f>
      </x:c>
      <x:c r="CR147" s="50" t="str">
        <x:f>IF(36&gt;'Настройки'!$B$3,"",IF(ISBLANK(AO147),IF('Настройки'!$B$9="Нулевой спрос",0,""),IF(AO147&lt;0,IF('Настройки'!$B$10="Исключить","",IF('Настройки'!$B$10="Абсолютные значения",ABS(AO147),AO147)),AO147)))</x:f>
      </x:c>
      <x:c r="CS147" s="50" t="str">
        <x:f>IF(OR(1&gt;'Настройки'!$B$3,ISBLANK(BI147),BI147=0),"",BI147)</x:f>
      </x:c>
      <x:c r="CT147" s="50" t="str">
        <x:f>IF(OR(2&gt;'Настройки'!$B$3,ISBLANK(BJ147),BJ147=0),"",BJ147)</x:f>
      </x:c>
      <x:c r="CU147" s="50" t="str">
        <x:f>IF(OR(3&gt;'Настройки'!$B$3,ISBLANK(BK147),BK147=0),"",BK147)</x:f>
      </x:c>
      <x:c r="CV147" s="50" t="str">
        <x:f>IF(OR(4&gt;'Настройки'!$B$3,ISBLANK(BL147),BL147=0),"",BL147)</x:f>
      </x:c>
      <x:c r="CW147" s="50" t="str">
        <x:f>IF(OR(5&gt;'Настройки'!$B$3,ISBLANK(BM147),BM147=0),"",BM147)</x:f>
      </x:c>
      <x:c r="CX147" s="50" t="str">
        <x:f>IF(OR(6&gt;'Настройки'!$B$3,ISBLANK(BN147),BN147=0),"",BN147)</x:f>
      </x:c>
      <x:c r="CY147" s="50" t="str">
        <x:f>IF(OR(7&gt;'Настройки'!$B$3,ISBLANK(BO147),BO147=0),"",BO147)</x:f>
      </x:c>
      <x:c r="CZ147" s="50" t="str">
        <x:f>IF(OR(8&gt;'Настройки'!$B$3,ISBLANK(BP147),BP147=0),"",BP147)</x:f>
      </x:c>
      <x:c r="DA147" s="50" t="str">
        <x:f>IF(OR(9&gt;'Настройки'!$B$3,ISBLANK(BQ147),BQ147=0),"",BQ147)</x:f>
      </x:c>
      <x:c r="DB147" s="50" t="str">
        <x:f>IF(OR(10&gt;'Настройки'!$B$3,ISBLANK(BR147),BR147=0),"",BR147)</x:f>
      </x:c>
      <x:c r="DC147" s="50" t="str">
        <x:f>IF(OR(11&gt;'Настройки'!$B$3,ISBLANK(BS147),BS147=0),"",BS147)</x:f>
      </x:c>
      <x:c r="DD147" s="50" t="str">
        <x:f>IF(OR(12&gt;'Настройки'!$B$3,ISBLANK(BT147),BT147=0),"",BT147)</x:f>
      </x:c>
      <x:c r="DE147" s="50" t="str">
        <x:f>IF(OR(13&gt;'Настройки'!$B$3,ISBLANK(BU147),BU147=0),"",BU147)</x:f>
      </x:c>
      <x:c r="DF147" s="50" t="str">
        <x:f>IF(OR(14&gt;'Настройки'!$B$3,ISBLANK(BV147),BV147=0),"",BV147)</x:f>
      </x:c>
      <x:c r="DG147" s="50" t="str">
        <x:f>IF(OR(15&gt;'Настройки'!$B$3,ISBLANK(BW147),BW147=0),"",BW147)</x:f>
      </x:c>
      <x:c r="DH147" s="50" t="str">
        <x:f>IF(OR(16&gt;'Настройки'!$B$3,ISBLANK(BX147),BX147=0),"",BX147)</x:f>
      </x:c>
      <x:c r="DI147" s="50" t="str">
        <x:f>IF(OR(17&gt;'Настройки'!$B$3,ISBLANK(BY147),BY147=0),"",BY147)</x:f>
      </x:c>
      <x:c r="DJ147" s="50" t="str">
        <x:f>IF(OR(18&gt;'Настройки'!$B$3,ISBLANK(BZ147),BZ147=0),"",BZ147)</x:f>
      </x:c>
      <x:c r="DK147" s="50" t="str">
        <x:f>IF(OR(19&gt;'Настройки'!$B$3,ISBLANK(CA147),CA147=0),"",CA147)</x:f>
      </x:c>
      <x:c r="DL147" s="50" t="str">
        <x:f>IF(OR(20&gt;'Настройки'!$B$3,ISBLANK(CB147),CB147=0),"",CB147)</x:f>
      </x:c>
      <x:c r="DM147" s="50" t="str">
        <x:f>IF(OR(21&gt;'Настройки'!$B$3,ISBLANK(CC147),CC147=0),"",CC147)</x:f>
      </x:c>
      <x:c r="DN147" s="50" t="str">
        <x:f>IF(OR(22&gt;'Настройки'!$B$3,ISBLANK(CD147),CD147=0),"",CD147)</x:f>
      </x:c>
      <x:c r="DO147" s="50" t="str">
        <x:f>IF(OR(23&gt;'Настройки'!$B$3,ISBLANK(CE147),CE147=0),"",CE147)</x:f>
      </x:c>
      <x:c r="DP147" s="50" t="str">
        <x:f>IF(OR(24&gt;'Настройки'!$B$3,ISBLANK(CF147),CF147=0),"",CF147)</x:f>
      </x:c>
      <x:c r="DQ147" s="50" t="str">
        <x:f>IF(OR(25&gt;'Настройки'!$B$3,ISBLANK(CG147),CG147=0),"",CG147)</x:f>
      </x:c>
      <x:c r="DR147" s="50" t="str">
        <x:f>IF(OR(26&gt;'Настройки'!$B$3,ISBLANK(CH147),CH147=0),"",CH147)</x:f>
      </x:c>
      <x:c r="DS147" s="50" t="str">
        <x:f>IF(OR(27&gt;'Настройки'!$B$3,ISBLANK(CI147),CI147=0),"",CI147)</x:f>
      </x:c>
      <x:c r="DT147" s="50" t="str">
        <x:f>IF(OR(28&gt;'Настройки'!$B$3,ISBLANK(CJ147),CJ147=0),"",CJ147)</x:f>
      </x:c>
      <x:c r="DU147" s="50" t="str">
        <x:f>IF(OR(29&gt;'Настройки'!$B$3,ISBLANK(CK147),CK147=0),"",CK147)</x:f>
      </x:c>
      <x:c r="DV147" s="50" t="str">
        <x:f>IF(OR(30&gt;'Настройки'!$B$3,ISBLANK(CL147),CL147=0),"",CL147)</x:f>
      </x:c>
      <x:c r="DW147" s="50" t="str">
        <x:f>IF(OR(31&gt;'Настройки'!$B$3,ISBLANK(CM147),CM147=0),"",CM147)</x:f>
      </x:c>
      <x:c r="DX147" s="50" t="str">
        <x:f>IF(OR(32&gt;'Настройки'!$B$3,ISBLANK(CN147),CN147=0),"",CN147)</x:f>
      </x:c>
      <x:c r="DY147" s="50" t="str">
        <x:f>IF(OR(33&gt;'Настройки'!$B$3,ISBLANK(CO147),CO147=0),"",CO147)</x:f>
      </x:c>
      <x:c r="DZ147" s="50" t="str">
        <x:f>IF(OR(34&gt;'Настройки'!$B$3,ISBLANK(CP147),CP147=0),"",CP147)</x:f>
      </x:c>
      <x:c r="EA147" s="50" t="str">
        <x:f>IF(OR(35&gt;'Настройки'!$B$3,ISBLANK(CQ147),CQ147=0),"",CQ147)</x:f>
      </x:c>
      <x:c r="EB147" s="50" t="str">
        <x:f>IF(OR(36&gt;'Настройки'!$B$3,ISBLANK(CR147),CR147=0),"",CR147)</x:f>
      </x:c>
      <x:c r="EC147" s="50" t="str">
        <x:f>IF(A147="","",IF(OR(BB147="AZ",BB147="BZ"),10000+ROW(),IF(AZ147&gt;'Настройки'!$B$11,20000+ROW(),IF(BF147&lt;&gt;"Обычный",30000+ROW(),IF(AX147&lt;=0,40000+ROW(),"")))))</x:f>
      </x:c>
      <x:c r="ED147" s="50" t="str">
        <x:f>IF(EC147="","",COUNTIFS($EC$2:$EC$1001,"&gt;0",$EC$2:$EC$1001,"&lt;"&amp;EC147)+1)</x:f>
      </x:c>
    </x:row>
    <x:row r="148">
      <x:c r="A148" s="115"/>
      <x:c r="B148" s="115"/>
      <x:c r="C148" s="115"/>
      <x:c r="D148" s="118"/>
      <x:c r="E148" s="118"/>
      <x:c r="F148" s="118"/>
      <x:c r="G148" s="118"/>
      <x:c r="H148" s="118"/>
      <x:c r="I148" s="118"/>
      <x:c r="J148" s="118"/>
      <x:c r="K148" s="118"/>
      <x:c r="L148" s="118"/>
      <x:c r="M148" s="118"/>
      <x:c r="N148" s="118"/>
      <x:c r="O148" s="118"/>
      <x:c r="P148" s="118"/>
      <x:c r="Q148" s="118"/>
      <x:c r="R148" s="118"/>
      <x:c r="S148" s="118"/>
      <x:c r="T148" s="118"/>
      <x:c r="U148" s="118"/>
      <x:c r="V148" s="118"/>
      <x:c r="W148" s="118"/>
      <x:c r="X148" s="118"/>
      <x:c r="Y148" s="118"/>
      <x:c r="Z148" s="118"/>
      <x:c r="AA148" s="118"/>
      <x:c r="AB148" s="118"/>
      <x:c r="AC148" s="118"/>
      <x:c r="AD148" s="118"/>
      <x:c r="AE148" s="118"/>
      <x:c r="AF148" s="118"/>
      <x:c r="AG148" s="118"/>
      <x:c r="AH148" s="118"/>
      <x:c r="AI148" s="118"/>
      <x:c r="AJ148" s="118"/>
      <x:c r="AK148" s="118"/>
      <x:c r="AL148" s="118"/>
      <x:c r="AM148" s="118"/>
      <x:c r="AN148" s="118"/>
      <x:c r="AO148" s="118"/>
      <x:c r="AP148" s="115"/>
      <x:c r="AQ148" s="49" t="str">
        <x:f>IF(A148="","",COUNT(BI148:INDEX(BI148:CR148,1,'Настройки'!$B$3)))</x:f>
      </x:c>
      <x:c r="AR148" s="49" t="str">
        <x:f>IF(A148="","",SUM(BI148:INDEX(BI148:CR148,1,'Настройки'!$B$3)))</x:f>
      </x:c>
      <x:c r="AS148" s="58" t="str">
        <x:f>IF(A148="","",IF('Настройки'!$B$4="Стоимость потребления",AR148*D148,IF('Настройки'!$B$4="Количество",AR148,E148)))</x:f>
      </x:c>
      <x:c r="AT148" s="61" t="str">
        <x:f>IF(OR(A148="",AS148&lt;0,SUM($AS$2:$AS$1001)&lt;=0),"",AS148/SUM($AS$2:$AS$1001))</x:f>
      </x:c>
      <x:c r="AU148" s="61" t="str">
        <x:f>IF(OR(A148="",AS148&lt;0,SUM($AS$2:$AS$1001)&lt;=0),"",SUMIFS($AS$2:$AS$1001,$AS$2:$AS$1001,"&gt;"&amp;AS148)/SUM($AS$2:$AS$1001))</x:f>
      </x:c>
      <x:c r="AV148" s="61" t="str">
        <x:f>IF(OR(A148="",AS148&lt;0,SUM($AS$2:$AS$1001)&lt;=0),"",SUMIFS($AS$2:$AS$1001,$AS$2:$AS$1001,"&gt;="&amp;AS148)/SUM($AS$2:$AS$1001))</x:f>
      </x:c>
      <x:c r="AW148" s="49" t="str">
        <x:f>IF(A148="","",IF(SUM($AS$2:$AS$1001)&lt;=0,"Не определён",IF(AS148&lt;0,"Исключение",IF(AU148&lt;'Настройки'!$B$5,"A",IF(AU148&lt;'Настройки'!$B$6,"B","C")))))</x:f>
      </x:c>
      <x:c r="AX148" s="58" t="str">
        <x:f>IF(A148="","",IF(AQ148=0,"",AVERAGE(BI148:INDEX(BI148:CR148,1,'Настройки'!$B$3))))</x:f>
      </x:c>
      <x:c r="AY148" s="58" t="str">
        <x:f>IF(OR(A148="",AQ148=0),"",STDEVP(BI148:INDEX(BI148:CR148,1,'Настройки'!$B$3)))</x:f>
      </x:c>
      <x:c r="AZ148" s="61" t="str">
        <x:f>IF(OR(A148="",AQ148&lt;'Настройки'!$B$12,AX148&lt;=0,AND('Настройки'!$B$10="Блокировать",COUNTIF(F148:INDEX(F148:AO148,1,'Настройки'!$B$3),"&lt;0")&gt;0)),"",AY148/ABS(AX148))</x:f>
      </x:c>
      <x:c r="BA148" s="49" t="str">
        <x:f>IF(A148="","",IF(AND('Настройки'!$B$10="Блокировать",COUNTIF(F148:INDEX(F148:AO148,1,'Настройки'!$B$3),"&lt;0")&gt;0),"Не определён",IF(AQ148&lt;'Настройки'!$B$12,"Не определён",IF(AX148=0,"Нет спроса",IF(AX148&lt;0,"Не определён",IF(AZ148&lt;='Настройки'!$B$7,"X",IF(AZ148&lt;='Настройки'!$B$8,"Y","Z")))))))</x:f>
      </x:c>
      <x:c r="BB148" s="49" t="str">
        <x:f>IF(OR(A148="",LEN(AW148)&lt;&gt;1,LEN(BA148)&lt;&gt;1),"",AW148&amp;BA148)</x:f>
      </x:c>
      <x:c r="BC148" s="61" t="str">
        <x:f>IF(OR(A148="",AQ148=0),"",(COUNT(BI148:INDEX(BI148:CR148,1,'Настройки'!$B$3))-COUNT(CS148:INDEX(CS148:EB148,1,'Настройки'!$B$3)))/AQ148)</x:f>
      </x:c>
      <x:c r="BD148" s="64" t="str">
        <x:f>IF(OR(A148="",COUNT(CS148:INDEX(CS148:EB148,1,'Настройки'!$B$3))=0),"",AQ148/COUNT(CS148:INDEX(CS148:EB148,1,'Настройки'!$B$3)))</x:f>
      </x:c>
      <x:c r="BE148" s="64" t="str">
        <x:f>IF(OR(A148="",COUNT(CS148:INDEX(CS148:EB148,1,'Настройки'!$B$3))=0),"",IF(AVERAGE(CS148:INDEX(CS148:EB148,1,'Настройки'!$B$3))=0,"",(STDEVP(CS148:INDEX(CS148:EB148,1,'Настройки'!$B$3))/ABS(AVERAGE(CS148:INDEX(CS148:EB148,1,'Настройки'!$B$3))))^2))</x:f>
      </x:c>
      <x:c r="BF148" s="49" t="str">
        <x:f>IF(A148="","",IF(AQ148&lt;3,"Недостаточно",IF(AQ148&lt;6,"Предварительный","Обычный")))</x:f>
      </x:c>
      <x:c r="BG148" s="49" t="str">
        <x:f>IF(A148="","",IF(COUNTIF(F148:INDEX(F148:AO148,1,'Настройки'!$B$3),"&lt;0")&gt;0,IF('Настройки'!$B$10="Блокировать","Отрицательный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"),"")&amp;IF(AQ148&lt;3,"Недостаточно истории. ",IF(AQ148&lt;6,"Предварительная классификация. ",""))&amp;IF(AX148=0,"Нет спроса за горизонт. ","")&amp;IF(AZ148&gt;'Настройки'!$B$11,"Экстремальная вариативность. ",""))</x:f>
      </x:c>
      <x:c r="BH148" s="49" t="str">
        <x:f>IF(A148="","",IFERROR(VLOOKUP(BB148,'Настройки'!$D$3:$E$11,2,FALSE),"Сначала проверьте исходные данные и историю спроса.")&amp;" Уточните срок поставки, MOQ и критичность.")</x:f>
      </x:c>
      <x:c r="BI148" s="50" t="str">
        <x:f>IF(1&gt;'Настройки'!$B$3,"",IF(ISBLANK(F148),IF('Настройки'!$B$9="Нулевой спрос",0,""),IF(F148&lt;0,IF('Настройки'!$B$10="Исключить","",IF('Настройки'!$B$10="Абсолютные значения",ABS(F148),F148)),F148)))</x:f>
      </x:c>
      <x:c r="BJ148" s="50" t="str">
        <x:f>IF(2&gt;'Настройки'!$B$3,"",IF(ISBLANK(G148),IF('Настройки'!$B$9="Нулевой спрос",0,""),IF(G148&lt;0,IF('Настройки'!$B$10="Исключить","",IF('Настройки'!$B$10="Абсолютные значения",ABS(G148),G148)),G148)))</x:f>
      </x:c>
      <x:c r="BK148" s="50" t="str">
        <x:f>IF(3&gt;'Настройки'!$B$3,"",IF(ISBLANK(H148),IF('Настройки'!$B$9="Нулевой спрос",0,""),IF(H148&lt;0,IF('Настройки'!$B$10="Исключить","",IF('Настройки'!$B$10="Абсолютные значения",ABS(H148),H148)),H148)))</x:f>
      </x:c>
      <x:c r="BL148" s="50" t="str">
        <x:f>IF(4&gt;'Настройки'!$B$3,"",IF(ISBLANK(I148),IF('Настройки'!$B$9="Нулевой спрос",0,""),IF(I148&lt;0,IF('Настройки'!$B$10="Исключить","",IF('Настройки'!$B$10="Абсолютные значения",ABS(I148),I148)),I148)))</x:f>
      </x:c>
      <x:c r="BM148" s="50" t="str">
        <x:f>IF(5&gt;'Настройки'!$B$3,"",IF(ISBLANK(J148),IF('Настройки'!$B$9="Нулевой спрос",0,""),IF(J148&lt;0,IF('Настройки'!$B$10="Исключить","",IF('Настройки'!$B$10="Абсолютные значения",ABS(J148),J148)),J148)))</x:f>
      </x:c>
      <x:c r="BN148" s="50" t="str">
        <x:f>IF(6&gt;'Настройки'!$B$3,"",IF(ISBLANK(K148),IF('Настройки'!$B$9="Нулевой спрос",0,""),IF(K148&lt;0,IF('Настройки'!$B$10="Исключить","",IF('Настройки'!$B$10="Абсолютные значения",ABS(K148),K148)),K148)))</x:f>
      </x:c>
      <x:c r="BO148" s="50" t="str">
        <x:f>IF(7&gt;'Настройки'!$B$3,"",IF(ISBLANK(L148),IF('Настройки'!$B$9="Нулевой спрос",0,""),IF(L148&lt;0,IF('Настройки'!$B$10="Исключить","",IF('Настройки'!$B$10="Абсолютные значения",ABS(L148),L148)),L148)))</x:f>
      </x:c>
      <x:c r="BP148" s="50" t="str">
        <x:f>IF(8&gt;'Настройки'!$B$3,"",IF(ISBLANK(M148),IF('Настройки'!$B$9="Нулевой спрос",0,""),IF(M148&lt;0,IF('Настройки'!$B$10="Исключить","",IF('Настройки'!$B$10="Абсолютные значения",ABS(M148),M148)),M148)))</x:f>
      </x:c>
      <x:c r="BQ148" s="50" t="str">
        <x:f>IF(9&gt;'Настройки'!$B$3,"",IF(ISBLANK(N148),IF('Настройки'!$B$9="Нулевой спрос",0,""),IF(N148&lt;0,IF('Настройки'!$B$10="Исключить","",IF('Настройки'!$B$10="Абсолютные значения",ABS(N148),N148)),N148)))</x:f>
      </x:c>
      <x:c r="BR148" s="50" t="str">
        <x:f>IF(10&gt;'Настройки'!$B$3,"",IF(ISBLANK(O148),IF('Настройки'!$B$9="Нулевой спрос",0,""),IF(O148&lt;0,IF('Настройки'!$B$10="Исключить","",IF('Настройки'!$B$10="Абсолютные значения",ABS(O148),O148)),O148)))</x:f>
      </x:c>
      <x:c r="BS148" s="50" t="str">
        <x:f>IF(11&gt;'Настройки'!$B$3,"",IF(ISBLANK(P148),IF('Настройки'!$B$9="Нулевой спрос",0,""),IF(P148&lt;0,IF('Настройки'!$B$10="Исключить","",IF('Настройки'!$B$10="Абсолютные значения",ABS(P148),P148)),P148)))</x:f>
      </x:c>
      <x:c r="BT148" s="50" t="str">
        <x:f>IF(12&gt;'Настройки'!$B$3,"",IF(ISBLANK(Q148),IF('Настройки'!$B$9="Нулевой спрос",0,""),IF(Q148&lt;0,IF('Настройки'!$B$10="Исключить","",IF('Настройки'!$B$10="Абсолютные значения",ABS(Q148),Q148)),Q148)))</x:f>
      </x:c>
      <x:c r="BU148" s="50" t="str">
        <x:f>IF(13&gt;'Настройки'!$B$3,"",IF(ISBLANK(R148),IF('Настройки'!$B$9="Нулевой спрос",0,""),IF(R148&lt;0,IF('Настройки'!$B$10="Исключить","",IF('Настройки'!$B$10="Абсолютные значения",ABS(R148),R148)),R148)))</x:f>
      </x:c>
      <x:c r="BV148" s="50" t="str">
        <x:f>IF(14&gt;'Настройки'!$B$3,"",IF(ISBLANK(S148),IF('Настройки'!$B$9="Нулевой спрос",0,""),IF(S148&lt;0,IF('Настройки'!$B$10="Исключить","",IF('Настройки'!$B$10="Абсолютные значения",ABS(S148),S148)),S148)))</x:f>
      </x:c>
      <x:c r="BW148" s="50" t="str">
        <x:f>IF(15&gt;'Настройки'!$B$3,"",IF(ISBLANK(T148),IF('Настройки'!$B$9="Нулевой спрос",0,""),IF(T148&lt;0,IF('Настройки'!$B$10="Исключить","",IF('Настройки'!$B$10="Абсолютные значения",ABS(T148),T148)),T148)))</x:f>
      </x:c>
      <x:c r="BX148" s="50" t="str">
        <x:f>IF(16&gt;'Настройки'!$B$3,"",IF(ISBLANK(U148),IF('Настройки'!$B$9="Нулевой спрос",0,""),IF(U148&lt;0,IF('Настройки'!$B$10="Исключить","",IF('Настройки'!$B$10="Абсолютные значения",ABS(U148),U148)),U148)))</x:f>
      </x:c>
      <x:c r="BY148" s="50" t="str">
        <x:f>IF(17&gt;'Настройки'!$B$3,"",IF(ISBLANK(V148),IF('Настройки'!$B$9="Нулевой спрос",0,""),IF(V148&lt;0,IF('Настройки'!$B$10="Исключить","",IF('Настройки'!$B$10="Абсолютные значения",ABS(V148),V148)),V148)))</x:f>
      </x:c>
      <x:c r="BZ148" s="50" t="str">
        <x:f>IF(18&gt;'Настройки'!$B$3,"",IF(ISBLANK(W148),IF('Настройки'!$B$9="Нулевой спрос",0,""),IF(W148&lt;0,IF('Настройки'!$B$10="Исключить","",IF('Настройки'!$B$10="Абсолютные значения",ABS(W148),W148)),W148)))</x:f>
      </x:c>
      <x:c r="CA148" s="50" t="str">
        <x:f>IF(19&gt;'Настройки'!$B$3,"",IF(ISBLANK(X148),IF('Настройки'!$B$9="Нулевой спрос",0,""),IF(X148&lt;0,IF('Настройки'!$B$10="Исключить","",IF('Настройки'!$B$10="Абсолютные значения",ABS(X148),X148)),X148)))</x:f>
      </x:c>
      <x:c r="CB148" s="50" t="str">
        <x:f>IF(20&gt;'Настройки'!$B$3,"",IF(ISBLANK(Y148),IF('Настройки'!$B$9="Нулевой спрос",0,""),IF(Y148&lt;0,IF('Настройки'!$B$10="Исключить","",IF('Настройки'!$B$10="Абсолютные значения",ABS(Y148),Y148)),Y148)))</x:f>
      </x:c>
      <x:c r="CC148" s="50" t="str">
        <x:f>IF(21&gt;'Настройки'!$B$3,"",IF(ISBLANK(Z148),IF('Настройки'!$B$9="Нулевой спрос",0,""),IF(Z148&lt;0,IF('Настройки'!$B$10="Исключить","",IF('Настройки'!$B$10="Абсолютные значения",ABS(Z148),Z148)),Z148)))</x:f>
      </x:c>
      <x:c r="CD148" s="50" t="str">
        <x:f>IF(22&gt;'Настройки'!$B$3,"",IF(ISBLANK(AA148),IF('Настройки'!$B$9="Нулевой спрос",0,""),IF(AA148&lt;0,IF('Настройки'!$B$10="Исключить","",IF('Настройки'!$B$10="Абсолютные значения",ABS(AA148),AA148)),AA148)))</x:f>
      </x:c>
      <x:c r="CE148" s="50" t="str">
        <x:f>IF(23&gt;'Настройки'!$B$3,"",IF(ISBLANK(AB148),IF('Настройки'!$B$9="Нулевой спрос",0,""),IF(AB148&lt;0,IF('Настройки'!$B$10="Исключить","",IF('Настройки'!$B$10="Абсолютные значения",ABS(AB148),AB148)),AB148)))</x:f>
      </x:c>
      <x:c r="CF148" s="50" t="str">
        <x:f>IF(24&gt;'Настройки'!$B$3,"",IF(ISBLANK(AC148),IF('Настройки'!$B$9="Нулевой спрос",0,""),IF(AC148&lt;0,IF('Настройки'!$B$10="Исключить","",IF('Настройки'!$B$10="Абсолютные значения",ABS(AC148),AC148)),AC148)))</x:f>
      </x:c>
      <x:c r="CG148" s="50" t="str">
        <x:f>IF(25&gt;'Настройки'!$B$3,"",IF(ISBLANK(AD148),IF('Настройки'!$B$9="Нулевой спрос",0,""),IF(AD148&lt;0,IF('Настройки'!$B$10="Исключить","",IF('Настройки'!$B$10="Абсолютные значения",ABS(AD148),AD148)),AD148)))</x:f>
      </x:c>
      <x:c r="CH148" s="50" t="str">
        <x:f>IF(26&gt;'Настройки'!$B$3,"",IF(ISBLANK(AE148),IF('Настройки'!$B$9="Нулевой спрос",0,""),IF(AE148&lt;0,IF('Настройки'!$B$10="Исключить","",IF('Настройки'!$B$10="Абсолютные значения",ABS(AE148),AE148)),AE148)))</x:f>
      </x:c>
      <x:c r="CI148" s="50" t="str">
        <x:f>IF(27&gt;'Настройки'!$B$3,"",IF(ISBLANK(AF148),IF('Настройки'!$B$9="Нулевой спрос",0,""),IF(AF148&lt;0,IF('Настройки'!$B$10="Исключить","",IF('Настройки'!$B$10="Абсолютные значения",ABS(AF148),AF148)),AF148)))</x:f>
      </x:c>
      <x:c r="CJ148" s="50" t="str">
        <x:f>IF(28&gt;'Настройки'!$B$3,"",IF(ISBLANK(AG148),IF('Настройки'!$B$9="Нулевой спрос",0,""),IF(AG148&lt;0,IF('Настройки'!$B$10="Исключить","",IF('Настройки'!$B$10="Абсолютные значения",ABS(AG148),AG148)),AG148)))</x:f>
      </x:c>
      <x:c r="CK148" s="50" t="str">
        <x:f>IF(29&gt;'Настройки'!$B$3,"",IF(ISBLANK(AH148),IF('Настройки'!$B$9="Нулевой спрос",0,""),IF(AH148&lt;0,IF('Настройки'!$B$10="Исключить","",IF('Настройки'!$B$10="Абсолютные значения",ABS(AH148),AH148)),AH148)))</x:f>
      </x:c>
      <x:c r="CL148" s="50" t="str">
        <x:f>IF(30&gt;'Настройки'!$B$3,"",IF(ISBLANK(AI148),IF('Настройки'!$B$9="Нулевой спрос",0,""),IF(AI148&lt;0,IF('Настройки'!$B$10="Исключить","",IF('Настройки'!$B$10="Абсолютные значения",ABS(AI148),AI148)),AI148)))</x:f>
      </x:c>
      <x:c r="CM148" s="50" t="str">
        <x:f>IF(31&gt;'Настройки'!$B$3,"",IF(ISBLANK(AJ148),IF('Настройки'!$B$9="Нулевой спрос",0,""),IF(AJ148&lt;0,IF('Настройки'!$B$10="Исключить","",IF('Настройки'!$B$10="Абсолютные значения",ABS(AJ148),AJ148)),AJ148)))</x:f>
      </x:c>
      <x:c r="CN148" s="50" t="str">
        <x:f>IF(32&gt;'Настройки'!$B$3,"",IF(ISBLANK(AK148),IF('Настройки'!$B$9="Нулевой спрос",0,""),IF(AK148&lt;0,IF('Настройки'!$B$10="Исключить","",IF('Настройки'!$B$10="Абсолютные значения",ABS(AK148),AK148)),AK148)))</x:f>
      </x:c>
      <x:c r="CO148" s="50" t="str">
        <x:f>IF(33&gt;'Настройки'!$B$3,"",IF(ISBLANK(AL148),IF('Настройки'!$B$9="Нулевой спрос",0,""),IF(AL148&lt;0,IF('Настройки'!$B$10="Исключить","",IF('Настройки'!$B$10="Абсолютные значения",ABS(AL148),AL148)),AL148)))</x:f>
      </x:c>
      <x:c r="CP148" s="50" t="str">
        <x:f>IF(34&gt;'Настройки'!$B$3,"",IF(ISBLANK(AM148),IF('Настройки'!$B$9="Нулевой спрос",0,""),IF(AM148&lt;0,IF('Настройки'!$B$10="Исключить","",IF('Настройки'!$B$10="Абсолютные значения",ABS(AM148),AM148)),AM148)))</x:f>
      </x:c>
      <x:c r="CQ148" s="50" t="str">
        <x:f>IF(35&gt;'Настройки'!$B$3,"",IF(ISBLANK(AN148),IF('Настройки'!$B$9="Нулевой спрос",0,""),IF(AN148&lt;0,IF('Настройки'!$B$10="Исключить","",IF('Настройки'!$B$10="Абсолютные значения",ABS(AN148),AN148)),AN148)))</x:f>
      </x:c>
      <x:c r="CR148" s="50" t="str">
        <x:f>IF(36&gt;'Настройки'!$B$3,"",IF(ISBLANK(AO148),IF('Настройки'!$B$9="Нулевой спрос",0,""),IF(AO148&lt;0,IF('Настройки'!$B$10="Исключить","",IF('Настройки'!$B$10="Абсолютные значения",ABS(AO148),AO148)),AO148)))</x:f>
      </x:c>
      <x:c r="CS148" s="50" t="str">
        <x:f>IF(OR(1&gt;'Настройки'!$B$3,ISBLANK(BI148),BI148=0),"",BI148)</x:f>
      </x:c>
      <x:c r="CT148" s="50" t="str">
        <x:f>IF(OR(2&gt;'Настройки'!$B$3,ISBLANK(BJ148),BJ148=0),"",BJ148)</x:f>
      </x:c>
      <x:c r="CU148" s="50" t="str">
        <x:f>IF(OR(3&gt;'Настройки'!$B$3,ISBLANK(BK148),BK148=0),"",BK148)</x:f>
      </x:c>
      <x:c r="CV148" s="50" t="str">
        <x:f>IF(OR(4&gt;'Настройки'!$B$3,ISBLANK(BL148),BL148=0),"",BL148)</x:f>
      </x:c>
      <x:c r="CW148" s="50" t="str">
        <x:f>IF(OR(5&gt;'Настройки'!$B$3,ISBLANK(BM148),BM148=0),"",BM148)</x:f>
      </x:c>
      <x:c r="CX148" s="50" t="str">
        <x:f>IF(OR(6&gt;'Настройки'!$B$3,ISBLANK(BN148),BN148=0),"",BN148)</x:f>
      </x:c>
      <x:c r="CY148" s="50" t="str">
        <x:f>IF(OR(7&gt;'Настройки'!$B$3,ISBLANK(BO148),BO148=0),"",BO148)</x:f>
      </x:c>
      <x:c r="CZ148" s="50" t="str">
        <x:f>IF(OR(8&gt;'Настройки'!$B$3,ISBLANK(BP148),BP148=0),"",BP148)</x:f>
      </x:c>
      <x:c r="DA148" s="50" t="str">
        <x:f>IF(OR(9&gt;'Настройки'!$B$3,ISBLANK(BQ148),BQ148=0),"",BQ148)</x:f>
      </x:c>
      <x:c r="DB148" s="50" t="str">
        <x:f>IF(OR(10&gt;'Настройки'!$B$3,ISBLANK(BR148),BR148=0),"",BR148)</x:f>
      </x:c>
      <x:c r="DC148" s="50" t="str">
        <x:f>IF(OR(11&gt;'Настройки'!$B$3,ISBLANK(BS148),BS148=0),"",BS148)</x:f>
      </x:c>
      <x:c r="DD148" s="50" t="str">
        <x:f>IF(OR(12&gt;'Настройки'!$B$3,ISBLANK(BT148),BT148=0),"",BT148)</x:f>
      </x:c>
      <x:c r="DE148" s="50" t="str">
        <x:f>IF(OR(13&gt;'Настройки'!$B$3,ISBLANK(BU148),BU148=0),"",BU148)</x:f>
      </x:c>
      <x:c r="DF148" s="50" t="str">
        <x:f>IF(OR(14&gt;'Настройки'!$B$3,ISBLANK(BV148),BV148=0),"",BV148)</x:f>
      </x:c>
      <x:c r="DG148" s="50" t="str">
        <x:f>IF(OR(15&gt;'Настройки'!$B$3,ISBLANK(BW148),BW148=0),"",BW148)</x:f>
      </x:c>
      <x:c r="DH148" s="50" t="str">
        <x:f>IF(OR(16&gt;'Настройки'!$B$3,ISBLANK(BX148),BX148=0),"",BX148)</x:f>
      </x:c>
      <x:c r="DI148" s="50" t="str">
        <x:f>IF(OR(17&gt;'Настройки'!$B$3,ISBLANK(BY148),BY148=0),"",BY148)</x:f>
      </x:c>
      <x:c r="DJ148" s="50" t="str">
        <x:f>IF(OR(18&gt;'Настройки'!$B$3,ISBLANK(BZ148),BZ148=0),"",BZ148)</x:f>
      </x:c>
      <x:c r="DK148" s="50" t="str">
        <x:f>IF(OR(19&gt;'Настройки'!$B$3,ISBLANK(CA148),CA148=0),"",CA148)</x:f>
      </x:c>
      <x:c r="DL148" s="50" t="str">
        <x:f>IF(OR(20&gt;'Настройки'!$B$3,ISBLANK(CB148),CB148=0),"",CB148)</x:f>
      </x:c>
      <x:c r="DM148" s="50" t="str">
        <x:f>IF(OR(21&gt;'Настройки'!$B$3,ISBLANK(CC148),CC148=0),"",CC148)</x:f>
      </x:c>
      <x:c r="DN148" s="50" t="str">
        <x:f>IF(OR(22&gt;'Настройки'!$B$3,ISBLANK(CD148),CD148=0),"",CD148)</x:f>
      </x:c>
      <x:c r="DO148" s="50" t="str">
        <x:f>IF(OR(23&gt;'Настройки'!$B$3,ISBLANK(CE148),CE148=0),"",CE148)</x:f>
      </x:c>
      <x:c r="DP148" s="50" t="str">
        <x:f>IF(OR(24&gt;'Настройки'!$B$3,ISBLANK(CF148),CF148=0),"",CF148)</x:f>
      </x:c>
      <x:c r="DQ148" s="50" t="str">
        <x:f>IF(OR(25&gt;'Настройки'!$B$3,ISBLANK(CG148),CG148=0),"",CG148)</x:f>
      </x:c>
      <x:c r="DR148" s="50" t="str">
        <x:f>IF(OR(26&gt;'Настройки'!$B$3,ISBLANK(CH148),CH148=0),"",CH148)</x:f>
      </x:c>
      <x:c r="DS148" s="50" t="str">
        <x:f>IF(OR(27&gt;'Настройки'!$B$3,ISBLANK(CI148),CI148=0),"",CI148)</x:f>
      </x:c>
      <x:c r="DT148" s="50" t="str">
        <x:f>IF(OR(28&gt;'Настройки'!$B$3,ISBLANK(CJ148),CJ148=0),"",CJ148)</x:f>
      </x:c>
      <x:c r="DU148" s="50" t="str">
        <x:f>IF(OR(29&gt;'Настройки'!$B$3,ISBLANK(CK148),CK148=0),"",CK148)</x:f>
      </x:c>
      <x:c r="DV148" s="50" t="str">
        <x:f>IF(OR(30&gt;'Настройки'!$B$3,ISBLANK(CL148),CL148=0),"",CL148)</x:f>
      </x:c>
      <x:c r="DW148" s="50" t="str">
        <x:f>IF(OR(31&gt;'Настройки'!$B$3,ISBLANK(CM148),CM148=0),"",CM148)</x:f>
      </x:c>
      <x:c r="DX148" s="50" t="str">
        <x:f>IF(OR(32&gt;'Настройки'!$B$3,ISBLANK(CN148),CN148=0),"",CN148)</x:f>
      </x:c>
      <x:c r="DY148" s="50" t="str">
        <x:f>IF(OR(33&gt;'Настройки'!$B$3,ISBLANK(CO148),CO148=0),"",CO148)</x:f>
      </x:c>
      <x:c r="DZ148" s="50" t="str">
        <x:f>IF(OR(34&gt;'Настройки'!$B$3,ISBLANK(CP148),CP148=0),"",CP148)</x:f>
      </x:c>
      <x:c r="EA148" s="50" t="str">
        <x:f>IF(OR(35&gt;'Настройки'!$B$3,ISBLANK(CQ148),CQ148=0),"",CQ148)</x:f>
      </x:c>
      <x:c r="EB148" s="50" t="str">
        <x:f>IF(OR(36&gt;'Настройки'!$B$3,ISBLANK(CR148),CR148=0),"",CR148)</x:f>
      </x:c>
      <x:c r="EC148" s="50" t="str">
        <x:f>IF(A148="","",IF(OR(BB148="AZ",BB148="BZ"),10000+ROW(),IF(AZ148&gt;'Настройки'!$B$11,20000+ROW(),IF(BF148&lt;&gt;"Обычный",30000+ROW(),IF(AX148&lt;=0,40000+ROW(),"")))))</x:f>
      </x:c>
      <x:c r="ED148" s="50" t="str">
        <x:f>IF(EC148="","",COUNTIFS($EC$2:$EC$1001,"&gt;0",$EC$2:$EC$1001,"&lt;"&amp;EC148)+1)</x:f>
      </x:c>
    </x:row>
    <x:row r="149">
      <x:c r="A149" s="115"/>
      <x:c r="B149" s="115"/>
      <x:c r="C149" s="115"/>
      <x:c r="D149" s="118"/>
      <x:c r="E149" s="118"/>
      <x:c r="F149" s="118"/>
      <x:c r="G149" s="118"/>
      <x:c r="H149" s="118"/>
      <x:c r="I149" s="118"/>
      <x:c r="J149" s="118"/>
      <x:c r="K149" s="118"/>
      <x:c r="L149" s="118"/>
      <x:c r="M149" s="118"/>
      <x:c r="N149" s="118"/>
      <x:c r="O149" s="118"/>
      <x:c r="P149" s="118"/>
      <x:c r="Q149" s="118"/>
      <x:c r="R149" s="118"/>
      <x:c r="S149" s="118"/>
      <x:c r="T149" s="118"/>
      <x:c r="U149" s="118"/>
      <x:c r="V149" s="118"/>
      <x:c r="W149" s="118"/>
      <x:c r="X149" s="118"/>
      <x:c r="Y149" s="118"/>
      <x:c r="Z149" s="118"/>
      <x:c r="AA149" s="118"/>
      <x:c r="AB149" s="118"/>
      <x:c r="AC149" s="118"/>
      <x:c r="AD149" s="118"/>
      <x:c r="AE149" s="118"/>
      <x:c r="AF149" s="118"/>
      <x:c r="AG149" s="118"/>
      <x:c r="AH149" s="118"/>
      <x:c r="AI149" s="118"/>
      <x:c r="AJ149" s="118"/>
      <x:c r="AK149" s="118"/>
      <x:c r="AL149" s="118"/>
      <x:c r="AM149" s="118"/>
      <x:c r="AN149" s="118"/>
      <x:c r="AO149" s="118"/>
      <x:c r="AP149" s="115"/>
      <x:c r="AQ149" s="49" t="str">
        <x:f>IF(A149="","",COUNT(BI149:INDEX(BI149:CR149,1,'Настройки'!$B$3)))</x:f>
      </x:c>
      <x:c r="AR149" s="49" t="str">
        <x:f>IF(A149="","",SUM(BI149:INDEX(BI149:CR149,1,'Настройки'!$B$3)))</x:f>
      </x:c>
      <x:c r="AS149" s="58" t="str">
        <x:f>IF(A149="","",IF('Настройки'!$B$4="Стоимость потребления",AR149*D149,IF('Настройки'!$B$4="Количество",AR149,E149)))</x:f>
      </x:c>
      <x:c r="AT149" s="61" t="str">
        <x:f>IF(OR(A149="",AS149&lt;0,SUM($AS$2:$AS$1001)&lt;=0),"",AS149/SUM($AS$2:$AS$1001))</x:f>
      </x:c>
      <x:c r="AU149" s="61" t="str">
        <x:f>IF(OR(A149="",AS149&lt;0,SUM($AS$2:$AS$1001)&lt;=0),"",SUMIFS($AS$2:$AS$1001,$AS$2:$AS$1001,"&gt;"&amp;AS149)/SUM($AS$2:$AS$1001))</x:f>
      </x:c>
      <x:c r="AV149" s="61" t="str">
        <x:f>IF(OR(A149="",AS149&lt;0,SUM($AS$2:$AS$1001)&lt;=0),"",SUMIFS($AS$2:$AS$1001,$AS$2:$AS$1001,"&gt;="&amp;AS149)/SUM($AS$2:$AS$1001))</x:f>
      </x:c>
      <x:c r="AW149" s="49" t="str">
        <x:f>IF(A149="","",IF(SUM($AS$2:$AS$1001)&lt;=0,"Не определён",IF(AS149&lt;0,"Исключение",IF(AU149&lt;'Настройки'!$B$5,"A",IF(AU149&lt;'Настройки'!$B$6,"B","C")))))</x:f>
      </x:c>
      <x:c r="AX149" s="58" t="str">
        <x:f>IF(A149="","",IF(AQ149=0,"",AVERAGE(BI149:INDEX(BI149:CR149,1,'Настройки'!$B$3))))</x:f>
      </x:c>
      <x:c r="AY149" s="58" t="str">
        <x:f>IF(OR(A149="",AQ149=0),"",STDEVP(BI149:INDEX(BI149:CR149,1,'Настройки'!$B$3)))</x:f>
      </x:c>
      <x:c r="AZ149" s="61" t="str">
        <x:f>IF(OR(A149="",AQ149&lt;'Настройки'!$B$12,AX149&lt;=0,AND('Настройки'!$B$10="Блокировать",COUNTIF(F149:INDEX(F149:AO149,1,'Настройки'!$B$3),"&lt;0")&gt;0)),"",AY149/ABS(AX149))</x:f>
      </x:c>
      <x:c r="BA149" s="49" t="str">
        <x:f>IF(A149="","",IF(AND('Настройки'!$B$10="Блокировать",COUNTIF(F149:INDEX(F149:AO149,1,'Настройки'!$B$3),"&lt;0")&gt;0),"Не определён",IF(AQ149&lt;'Настройки'!$B$12,"Не определён",IF(AX149=0,"Нет спроса",IF(AX149&lt;0,"Не определён",IF(AZ149&lt;='Настройки'!$B$7,"X",IF(AZ149&lt;='Настройки'!$B$8,"Y","Z")))))))</x:f>
      </x:c>
      <x:c r="BB149" s="49" t="str">
        <x:f>IF(OR(A149="",LEN(AW149)&lt;&gt;1,LEN(BA149)&lt;&gt;1),"",AW149&amp;BA149)</x:f>
      </x:c>
      <x:c r="BC149" s="61" t="str">
        <x:f>IF(OR(A149="",AQ149=0),"",(COUNT(BI149:INDEX(BI149:CR149,1,'Настройки'!$B$3))-COUNT(CS149:INDEX(CS149:EB149,1,'Настройки'!$B$3)))/AQ149)</x:f>
      </x:c>
      <x:c r="BD149" s="64" t="str">
        <x:f>IF(OR(A149="",COUNT(CS149:INDEX(CS149:EB149,1,'Настройки'!$B$3))=0),"",AQ149/COUNT(CS149:INDEX(CS149:EB149,1,'Настройки'!$B$3)))</x:f>
      </x:c>
      <x:c r="BE149" s="64" t="str">
        <x:f>IF(OR(A149="",COUNT(CS149:INDEX(CS149:EB149,1,'Настройки'!$B$3))=0),"",IF(AVERAGE(CS149:INDEX(CS149:EB149,1,'Настройки'!$B$3))=0,"",(STDEVP(CS149:INDEX(CS149:EB149,1,'Настройки'!$B$3))/ABS(AVERAGE(CS149:INDEX(CS149:EB149,1,'Настройки'!$B$3))))^2))</x:f>
      </x:c>
      <x:c r="BF149" s="49" t="str">
        <x:f>IF(A149="","",IF(AQ149&lt;3,"Недостаточно",IF(AQ149&lt;6,"Предварительный","Обычный")))</x:f>
      </x:c>
      <x:c r="BG149" s="49" t="str">
        <x:f>IF(A149="","",IF(COUNTIF(F149:INDEX(F149:AO149,1,'Настройки'!$B$3),"&lt;0")&gt;0,IF('Настройки'!$B$10="Блокировать","Отрицательный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"),"")&amp;IF(AQ149&lt;3,"Недостаточно истории. ",IF(AQ149&lt;6,"Предварительная классификация. ",""))&amp;IF(AX149=0,"Нет спроса за горизонт. ","")&amp;IF(AZ149&gt;'Настройки'!$B$11,"Экстремальная вариативность. ",""))</x:f>
      </x:c>
      <x:c r="BH149" s="49" t="str">
        <x:f>IF(A149="","",IFERROR(VLOOKUP(BB149,'Настройки'!$D$3:$E$11,2,FALSE),"Сначала проверьте исходные данные и историю спроса.")&amp;" Уточните срок поставки, MOQ и критичность.")</x:f>
      </x:c>
      <x:c r="BI149" s="50" t="str">
        <x:f>IF(1&gt;'Настройки'!$B$3,"",IF(ISBLANK(F149),IF('Настройки'!$B$9="Нулевой спрос",0,""),IF(F149&lt;0,IF('Настройки'!$B$10="Исключить","",IF('Настройки'!$B$10="Абсолютные значения",ABS(F149),F149)),F149)))</x:f>
      </x:c>
      <x:c r="BJ149" s="50" t="str">
        <x:f>IF(2&gt;'Настройки'!$B$3,"",IF(ISBLANK(G149),IF('Настройки'!$B$9="Нулевой спрос",0,""),IF(G149&lt;0,IF('Настройки'!$B$10="Исключить","",IF('Настройки'!$B$10="Абсолютные значения",ABS(G149),G149)),G149)))</x:f>
      </x:c>
      <x:c r="BK149" s="50" t="str">
        <x:f>IF(3&gt;'Настройки'!$B$3,"",IF(ISBLANK(H149),IF('Настройки'!$B$9="Нулевой спрос",0,""),IF(H149&lt;0,IF('Настройки'!$B$10="Исключить","",IF('Настройки'!$B$10="Абсолютные значения",ABS(H149),H149)),H149)))</x:f>
      </x:c>
      <x:c r="BL149" s="50" t="str">
        <x:f>IF(4&gt;'Настройки'!$B$3,"",IF(ISBLANK(I149),IF('Настройки'!$B$9="Нулевой спрос",0,""),IF(I149&lt;0,IF('Настройки'!$B$10="Исключить","",IF('Настройки'!$B$10="Абсолютные значения",ABS(I149),I149)),I149)))</x:f>
      </x:c>
      <x:c r="BM149" s="50" t="str">
        <x:f>IF(5&gt;'Настройки'!$B$3,"",IF(ISBLANK(J149),IF('Настройки'!$B$9="Нулевой спрос",0,""),IF(J149&lt;0,IF('Настройки'!$B$10="Исключить","",IF('Настройки'!$B$10="Абсолютные значения",ABS(J149),J149)),J149)))</x:f>
      </x:c>
      <x:c r="BN149" s="50" t="str">
        <x:f>IF(6&gt;'Настройки'!$B$3,"",IF(ISBLANK(K149),IF('Настройки'!$B$9="Нулевой спрос",0,""),IF(K149&lt;0,IF('Настройки'!$B$10="Исключить","",IF('Настройки'!$B$10="Абсолютные значения",ABS(K149),K149)),K149)))</x:f>
      </x:c>
      <x:c r="BO149" s="50" t="str">
        <x:f>IF(7&gt;'Настройки'!$B$3,"",IF(ISBLANK(L149),IF('Настройки'!$B$9="Нулевой спрос",0,""),IF(L149&lt;0,IF('Настройки'!$B$10="Исключить","",IF('Настройки'!$B$10="Абсолютные значения",ABS(L149),L149)),L149)))</x:f>
      </x:c>
      <x:c r="BP149" s="50" t="str">
        <x:f>IF(8&gt;'Настройки'!$B$3,"",IF(ISBLANK(M149),IF('Настройки'!$B$9="Нулевой спрос",0,""),IF(M149&lt;0,IF('Настройки'!$B$10="Исключить","",IF('Настройки'!$B$10="Абсолютные значения",ABS(M149),M149)),M149)))</x:f>
      </x:c>
      <x:c r="BQ149" s="50" t="str">
        <x:f>IF(9&gt;'Настройки'!$B$3,"",IF(ISBLANK(N149),IF('Настройки'!$B$9="Нулевой спрос",0,""),IF(N149&lt;0,IF('Настройки'!$B$10="Исключить","",IF('Настройки'!$B$10="Абсолютные значения",ABS(N149),N149)),N149)))</x:f>
      </x:c>
      <x:c r="BR149" s="50" t="str">
        <x:f>IF(10&gt;'Настройки'!$B$3,"",IF(ISBLANK(O149),IF('Настройки'!$B$9="Нулевой спрос",0,""),IF(O149&lt;0,IF('Настройки'!$B$10="Исключить","",IF('Настройки'!$B$10="Абсолютные значения",ABS(O149),O149)),O149)))</x:f>
      </x:c>
      <x:c r="BS149" s="50" t="str">
        <x:f>IF(11&gt;'Настройки'!$B$3,"",IF(ISBLANK(P149),IF('Настройки'!$B$9="Нулевой спрос",0,""),IF(P149&lt;0,IF('Настройки'!$B$10="Исключить","",IF('Настройки'!$B$10="Абсолютные значения",ABS(P149),P149)),P149)))</x:f>
      </x:c>
      <x:c r="BT149" s="50" t="str">
        <x:f>IF(12&gt;'Настройки'!$B$3,"",IF(ISBLANK(Q149),IF('Настройки'!$B$9="Нулевой спрос",0,""),IF(Q149&lt;0,IF('Настройки'!$B$10="Исключить","",IF('Настройки'!$B$10="Абсолютные значения",ABS(Q149),Q149)),Q149)))</x:f>
      </x:c>
      <x:c r="BU149" s="50" t="str">
        <x:f>IF(13&gt;'Настройки'!$B$3,"",IF(ISBLANK(R149),IF('Настройки'!$B$9="Нулевой спрос",0,""),IF(R149&lt;0,IF('Настройки'!$B$10="Исключить","",IF('Настройки'!$B$10="Абсолютные значения",ABS(R149),R149)),R149)))</x:f>
      </x:c>
      <x:c r="BV149" s="50" t="str">
        <x:f>IF(14&gt;'Настройки'!$B$3,"",IF(ISBLANK(S149),IF('Настройки'!$B$9="Нулевой спрос",0,""),IF(S149&lt;0,IF('Настройки'!$B$10="Исключить","",IF('Настройки'!$B$10="Абсолютные значения",ABS(S149),S149)),S149)))</x:f>
      </x:c>
      <x:c r="BW149" s="50" t="str">
        <x:f>IF(15&gt;'Настройки'!$B$3,"",IF(ISBLANK(T149),IF('Настройки'!$B$9="Нулевой спрос",0,""),IF(T149&lt;0,IF('Настройки'!$B$10="Исключить","",IF('Настройки'!$B$10="Абсолютные значения",ABS(T149),T149)),T149)))</x:f>
      </x:c>
      <x:c r="BX149" s="50" t="str">
        <x:f>IF(16&gt;'Настройки'!$B$3,"",IF(ISBLANK(U149),IF('Настройки'!$B$9="Нулевой спрос",0,""),IF(U149&lt;0,IF('Настройки'!$B$10="Исключить","",IF('Настройки'!$B$10="Абсолютные значения",ABS(U149),U149)),U149)))</x:f>
      </x:c>
      <x:c r="BY149" s="50" t="str">
        <x:f>IF(17&gt;'Настройки'!$B$3,"",IF(ISBLANK(V149),IF('Настройки'!$B$9="Нулевой спрос",0,""),IF(V149&lt;0,IF('Настройки'!$B$10="Исключить","",IF('Настройки'!$B$10="Абсолютные значения",ABS(V149),V149)),V149)))</x:f>
      </x:c>
      <x:c r="BZ149" s="50" t="str">
        <x:f>IF(18&gt;'Настройки'!$B$3,"",IF(ISBLANK(W149),IF('Настройки'!$B$9="Нулевой спрос",0,""),IF(W149&lt;0,IF('Настройки'!$B$10="Исключить","",IF('Настройки'!$B$10="Абсолютные значения",ABS(W149),W149)),W149)))</x:f>
      </x:c>
      <x:c r="CA149" s="50" t="str">
        <x:f>IF(19&gt;'Настройки'!$B$3,"",IF(ISBLANK(X149),IF('Настройки'!$B$9="Нулевой спрос",0,""),IF(X149&lt;0,IF('Настройки'!$B$10="Исключить","",IF('Настройки'!$B$10="Абсолютные значения",ABS(X149),X149)),X149)))</x:f>
      </x:c>
      <x:c r="CB149" s="50" t="str">
        <x:f>IF(20&gt;'Настройки'!$B$3,"",IF(ISBLANK(Y149),IF('Настройки'!$B$9="Нулевой спрос",0,""),IF(Y149&lt;0,IF('Настройки'!$B$10="Исключить","",IF('Настройки'!$B$10="Абсолютные значения",ABS(Y149),Y149)),Y149)))</x:f>
      </x:c>
      <x:c r="CC149" s="50" t="str">
        <x:f>IF(21&gt;'Настройки'!$B$3,"",IF(ISBLANK(Z149),IF('Настройки'!$B$9="Нулевой спрос",0,""),IF(Z149&lt;0,IF('Настройки'!$B$10="Исключить","",IF('Настройки'!$B$10="Абсолютные значения",ABS(Z149),Z149)),Z149)))</x:f>
      </x:c>
      <x:c r="CD149" s="50" t="str">
        <x:f>IF(22&gt;'Настройки'!$B$3,"",IF(ISBLANK(AA149),IF('Настройки'!$B$9="Нулевой спрос",0,""),IF(AA149&lt;0,IF('Настройки'!$B$10="Исключить","",IF('Настройки'!$B$10="Абсолютные значения",ABS(AA149),AA149)),AA149)))</x:f>
      </x:c>
      <x:c r="CE149" s="50" t="str">
        <x:f>IF(23&gt;'Настройки'!$B$3,"",IF(ISBLANK(AB149),IF('Настройки'!$B$9="Нулевой спрос",0,""),IF(AB149&lt;0,IF('Настройки'!$B$10="Исключить","",IF('Настройки'!$B$10="Абсолютные значения",ABS(AB149),AB149)),AB149)))</x:f>
      </x:c>
      <x:c r="CF149" s="50" t="str">
        <x:f>IF(24&gt;'Настройки'!$B$3,"",IF(ISBLANK(AC149),IF('Настройки'!$B$9="Нулевой спрос",0,""),IF(AC149&lt;0,IF('Настройки'!$B$10="Исключить","",IF('Настройки'!$B$10="Абсолютные значения",ABS(AC149),AC149)),AC149)))</x:f>
      </x:c>
      <x:c r="CG149" s="50" t="str">
        <x:f>IF(25&gt;'Настройки'!$B$3,"",IF(ISBLANK(AD149),IF('Настройки'!$B$9="Нулевой спрос",0,""),IF(AD149&lt;0,IF('Настройки'!$B$10="Исключить","",IF('Настройки'!$B$10="Абсолютные значения",ABS(AD149),AD149)),AD149)))</x:f>
      </x:c>
      <x:c r="CH149" s="50" t="str">
        <x:f>IF(26&gt;'Настройки'!$B$3,"",IF(ISBLANK(AE149),IF('Настройки'!$B$9="Нулевой спрос",0,""),IF(AE149&lt;0,IF('Настройки'!$B$10="Исключить","",IF('Настройки'!$B$10="Абсолютные значения",ABS(AE149),AE149)),AE149)))</x:f>
      </x:c>
      <x:c r="CI149" s="50" t="str">
        <x:f>IF(27&gt;'Настройки'!$B$3,"",IF(ISBLANK(AF149),IF('Настройки'!$B$9="Нулевой спрос",0,""),IF(AF149&lt;0,IF('Настройки'!$B$10="Исключить","",IF('Настройки'!$B$10="Абсолютные значения",ABS(AF149),AF149)),AF149)))</x:f>
      </x:c>
      <x:c r="CJ149" s="50" t="str">
        <x:f>IF(28&gt;'Настройки'!$B$3,"",IF(ISBLANK(AG149),IF('Настройки'!$B$9="Нулевой спрос",0,""),IF(AG149&lt;0,IF('Настройки'!$B$10="Исключить","",IF('Настройки'!$B$10="Абсолютные значения",ABS(AG149),AG149)),AG149)))</x:f>
      </x:c>
      <x:c r="CK149" s="50" t="str">
        <x:f>IF(29&gt;'Настройки'!$B$3,"",IF(ISBLANK(AH149),IF('Настройки'!$B$9="Нулевой спрос",0,""),IF(AH149&lt;0,IF('Настройки'!$B$10="Исключить","",IF('Настройки'!$B$10="Абсолютные значения",ABS(AH149),AH149)),AH149)))</x:f>
      </x:c>
      <x:c r="CL149" s="50" t="str">
        <x:f>IF(30&gt;'Настройки'!$B$3,"",IF(ISBLANK(AI149),IF('Настройки'!$B$9="Нулевой спрос",0,""),IF(AI149&lt;0,IF('Настройки'!$B$10="Исключить","",IF('Настройки'!$B$10="Абсолютные значения",ABS(AI149),AI149)),AI149)))</x:f>
      </x:c>
      <x:c r="CM149" s="50" t="str">
        <x:f>IF(31&gt;'Настройки'!$B$3,"",IF(ISBLANK(AJ149),IF('Настройки'!$B$9="Нулевой спрос",0,""),IF(AJ149&lt;0,IF('Настройки'!$B$10="Исключить","",IF('Настройки'!$B$10="Абсолютные значения",ABS(AJ149),AJ149)),AJ149)))</x:f>
      </x:c>
      <x:c r="CN149" s="50" t="str">
        <x:f>IF(32&gt;'Настройки'!$B$3,"",IF(ISBLANK(AK149),IF('Настройки'!$B$9="Нулевой спрос",0,""),IF(AK149&lt;0,IF('Настройки'!$B$10="Исключить","",IF('Настройки'!$B$10="Абсолютные значения",ABS(AK149),AK149)),AK149)))</x:f>
      </x:c>
      <x:c r="CO149" s="50" t="str">
        <x:f>IF(33&gt;'Настройки'!$B$3,"",IF(ISBLANK(AL149),IF('Настройки'!$B$9="Нулевой спрос",0,""),IF(AL149&lt;0,IF('Настройки'!$B$10="Исключить","",IF('Настройки'!$B$10="Абсолютные значения",ABS(AL149),AL149)),AL149)))</x:f>
      </x:c>
      <x:c r="CP149" s="50" t="str">
        <x:f>IF(34&gt;'Настройки'!$B$3,"",IF(ISBLANK(AM149),IF('Настройки'!$B$9="Нулевой спрос",0,""),IF(AM149&lt;0,IF('Настройки'!$B$10="Исключить","",IF('Настройки'!$B$10="Абсолютные значения",ABS(AM149),AM149)),AM149)))</x:f>
      </x:c>
      <x:c r="CQ149" s="50" t="str">
        <x:f>IF(35&gt;'Настройки'!$B$3,"",IF(ISBLANK(AN149),IF('Настройки'!$B$9="Нулевой спрос",0,""),IF(AN149&lt;0,IF('Настройки'!$B$10="Исключить","",IF('Настройки'!$B$10="Абсолютные значения",ABS(AN149),AN149)),AN149)))</x:f>
      </x:c>
      <x:c r="CR149" s="50" t="str">
        <x:f>IF(36&gt;'Настройки'!$B$3,"",IF(ISBLANK(AO149),IF('Настройки'!$B$9="Нулевой спрос",0,""),IF(AO149&lt;0,IF('Настройки'!$B$10="Исключить","",IF('Настройки'!$B$10="Абсолютные значения",ABS(AO149),AO149)),AO149)))</x:f>
      </x:c>
      <x:c r="CS149" s="50" t="str">
        <x:f>IF(OR(1&gt;'Настройки'!$B$3,ISBLANK(BI149),BI149=0),"",BI149)</x:f>
      </x:c>
      <x:c r="CT149" s="50" t="str">
        <x:f>IF(OR(2&gt;'Настройки'!$B$3,ISBLANK(BJ149),BJ149=0),"",BJ149)</x:f>
      </x:c>
      <x:c r="CU149" s="50" t="str">
        <x:f>IF(OR(3&gt;'Настройки'!$B$3,ISBLANK(BK149),BK149=0),"",BK149)</x:f>
      </x:c>
      <x:c r="CV149" s="50" t="str">
        <x:f>IF(OR(4&gt;'Настройки'!$B$3,ISBLANK(BL149),BL149=0),"",BL149)</x:f>
      </x:c>
      <x:c r="CW149" s="50" t="str">
        <x:f>IF(OR(5&gt;'Настройки'!$B$3,ISBLANK(BM149),BM149=0),"",BM149)</x:f>
      </x:c>
      <x:c r="CX149" s="50" t="str">
        <x:f>IF(OR(6&gt;'Настройки'!$B$3,ISBLANK(BN149),BN149=0),"",BN149)</x:f>
      </x:c>
      <x:c r="CY149" s="50" t="str">
        <x:f>IF(OR(7&gt;'Настройки'!$B$3,ISBLANK(BO149),BO149=0),"",BO149)</x:f>
      </x:c>
      <x:c r="CZ149" s="50" t="str">
        <x:f>IF(OR(8&gt;'Настройки'!$B$3,ISBLANK(BP149),BP149=0),"",BP149)</x:f>
      </x:c>
      <x:c r="DA149" s="50" t="str">
        <x:f>IF(OR(9&gt;'Настройки'!$B$3,ISBLANK(BQ149),BQ149=0),"",BQ149)</x:f>
      </x:c>
      <x:c r="DB149" s="50" t="str">
        <x:f>IF(OR(10&gt;'Настройки'!$B$3,ISBLANK(BR149),BR149=0),"",BR149)</x:f>
      </x:c>
      <x:c r="DC149" s="50" t="str">
        <x:f>IF(OR(11&gt;'Настройки'!$B$3,ISBLANK(BS149),BS149=0),"",BS149)</x:f>
      </x:c>
      <x:c r="DD149" s="50" t="str">
        <x:f>IF(OR(12&gt;'Настройки'!$B$3,ISBLANK(BT149),BT149=0),"",BT149)</x:f>
      </x:c>
      <x:c r="DE149" s="50" t="str">
        <x:f>IF(OR(13&gt;'Настройки'!$B$3,ISBLANK(BU149),BU149=0),"",BU149)</x:f>
      </x:c>
      <x:c r="DF149" s="50" t="str">
        <x:f>IF(OR(14&gt;'Настройки'!$B$3,ISBLANK(BV149),BV149=0),"",BV149)</x:f>
      </x:c>
      <x:c r="DG149" s="50" t="str">
        <x:f>IF(OR(15&gt;'Настройки'!$B$3,ISBLANK(BW149),BW149=0),"",BW149)</x:f>
      </x:c>
      <x:c r="DH149" s="50" t="str">
        <x:f>IF(OR(16&gt;'Настройки'!$B$3,ISBLANK(BX149),BX149=0),"",BX149)</x:f>
      </x:c>
      <x:c r="DI149" s="50" t="str">
        <x:f>IF(OR(17&gt;'Настройки'!$B$3,ISBLANK(BY149),BY149=0),"",BY149)</x:f>
      </x:c>
      <x:c r="DJ149" s="50" t="str">
        <x:f>IF(OR(18&gt;'Настройки'!$B$3,ISBLANK(BZ149),BZ149=0),"",BZ149)</x:f>
      </x:c>
      <x:c r="DK149" s="50" t="str">
        <x:f>IF(OR(19&gt;'Настройки'!$B$3,ISBLANK(CA149),CA149=0),"",CA149)</x:f>
      </x:c>
      <x:c r="DL149" s="50" t="str">
        <x:f>IF(OR(20&gt;'Настройки'!$B$3,ISBLANK(CB149),CB149=0),"",CB149)</x:f>
      </x:c>
      <x:c r="DM149" s="50" t="str">
        <x:f>IF(OR(21&gt;'Настройки'!$B$3,ISBLANK(CC149),CC149=0),"",CC149)</x:f>
      </x:c>
      <x:c r="DN149" s="50" t="str">
        <x:f>IF(OR(22&gt;'Настройки'!$B$3,ISBLANK(CD149),CD149=0),"",CD149)</x:f>
      </x:c>
      <x:c r="DO149" s="50" t="str">
        <x:f>IF(OR(23&gt;'Настройки'!$B$3,ISBLANK(CE149),CE149=0),"",CE149)</x:f>
      </x:c>
      <x:c r="DP149" s="50" t="str">
        <x:f>IF(OR(24&gt;'Настройки'!$B$3,ISBLANK(CF149),CF149=0),"",CF149)</x:f>
      </x:c>
      <x:c r="DQ149" s="50" t="str">
        <x:f>IF(OR(25&gt;'Настройки'!$B$3,ISBLANK(CG149),CG149=0),"",CG149)</x:f>
      </x:c>
      <x:c r="DR149" s="50" t="str">
        <x:f>IF(OR(26&gt;'Настройки'!$B$3,ISBLANK(CH149),CH149=0),"",CH149)</x:f>
      </x:c>
      <x:c r="DS149" s="50" t="str">
        <x:f>IF(OR(27&gt;'Настройки'!$B$3,ISBLANK(CI149),CI149=0),"",CI149)</x:f>
      </x:c>
      <x:c r="DT149" s="50" t="str">
        <x:f>IF(OR(28&gt;'Настройки'!$B$3,ISBLANK(CJ149),CJ149=0),"",CJ149)</x:f>
      </x:c>
      <x:c r="DU149" s="50" t="str">
        <x:f>IF(OR(29&gt;'Настройки'!$B$3,ISBLANK(CK149),CK149=0),"",CK149)</x:f>
      </x:c>
      <x:c r="DV149" s="50" t="str">
        <x:f>IF(OR(30&gt;'Настройки'!$B$3,ISBLANK(CL149),CL149=0),"",CL149)</x:f>
      </x:c>
      <x:c r="DW149" s="50" t="str">
        <x:f>IF(OR(31&gt;'Настройки'!$B$3,ISBLANK(CM149),CM149=0),"",CM149)</x:f>
      </x:c>
      <x:c r="DX149" s="50" t="str">
        <x:f>IF(OR(32&gt;'Настройки'!$B$3,ISBLANK(CN149),CN149=0),"",CN149)</x:f>
      </x:c>
      <x:c r="DY149" s="50" t="str">
        <x:f>IF(OR(33&gt;'Настройки'!$B$3,ISBLANK(CO149),CO149=0),"",CO149)</x:f>
      </x:c>
      <x:c r="DZ149" s="50" t="str">
        <x:f>IF(OR(34&gt;'Настройки'!$B$3,ISBLANK(CP149),CP149=0),"",CP149)</x:f>
      </x:c>
      <x:c r="EA149" s="50" t="str">
        <x:f>IF(OR(35&gt;'Настройки'!$B$3,ISBLANK(CQ149),CQ149=0),"",CQ149)</x:f>
      </x:c>
      <x:c r="EB149" s="50" t="str">
        <x:f>IF(OR(36&gt;'Настройки'!$B$3,ISBLANK(CR149),CR149=0),"",CR149)</x:f>
      </x:c>
      <x:c r="EC149" s="50" t="str">
        <x:f>IF(A149="","",IF(OR(BB149="AZ",BB149="BZ"),10000+ROW(),IF(AZ149&gt;'Настройки'!$B$11,20000+ROW(),IF(BF149&lt;&gt;"Обычный",30000+ROW(),IF(AX149&lt;=0,40000+ROW(),"")))))</x:f>
      </x:c>
      <x:c r="ED149" s="50" t="str">
        <x:f>IF(EC149="","",COUNTIFS($EC$2:$EC$1001,"&gt;0",$EC$2:$EC$1001,"&lt;"&amp;EC149)+1)</x:f>
      </x:c>
    </x:row>
    <x:row r="150">
      <x:c r="A150" s="115"/>
      <x:c r="B150" s="115"/>
      <x:c r="C150" s="115"/>
      <x:c r="D150" s="118"/>
      <x:c r="E150" s="118"/>
      <x:c r="F150" s="118"/>
      <x:c r="G150" s="118"/>
      <x:c r="H150" s="118"/>
      <x:c r="I150" s="118"/>
      <x:c r="J150" s="118"/>
      <x:c r="K150" s="118"/>
      <x:c r="L150" s="118"/>
      <x:c r="M150" s="118"/>
      <x:c r="N150" s="118"/>
      <x:c r="O150" s="118"/>
      <x:c r="P150" s="118"/>
      <x:c r="Q150" s="118"/>
      <x:c r="R150" s="118"/>
      <x:c r="S150" s="118"/>
      <x:c r="T150" s="118"/>
      <x:c r="U150" s="118"/>
      <x:c r="V150" s="118"/>
      <x:c r="W150" s="118"/>
      <x:c r="X150" s="118"/>
      <x:c r="Y150" s="118"/>
      <x:c r="Z150" s="118"/>
      <x:c r="AA150" s="118"/>
      <x:c r="AB150" s="118"/>
      <x:c r="AC150" s="118"/>
      <x:c r="AD150" s="118"/>
      <x:c r="AE150" s="118"/>
      <x:c r="AF150" s="118"/>
      <x:c r="AG150" s="118"/>
      <x:c r="AH150" s="118"/>
      <x:c r="AI150" s="118"/>
      <x:c r="AJ150" s="118"/>
      <x:c r="AK150" s="118"/>
      <x:c r="AL150" s="118"/>
      <x:c r="AM150" s="118"/>
      <x:c r="AN150" s="118"/>
      <x:c r="AO150" s="118"/>
      <x:c r="AP150" s="115"/>
      <x:c r="AQ150" s="49" t="str">
        <x:f>IF(A150="","",COUNT(BI150:INDEX(BI150:CR150,1,'Настройки'!$B$3)))</x:f>
      </x:c>
      <x:c r="AR150" s="49" t="str">
        <x:f>IF(A150="","",SUM(BI150:INDEX(BI150:CR150,1,'Настройки'!$B$3)))</x:f>
      </x:c>
      <x:c r="AS150" s="58" t="str">
        <x:f>IF(A150="","",IF('Настройки'!$B$4="Стоимость потребления",AR150*D150,IF('Настройки'!$B$4="Количество",AR150,E150)))</x:f>
      </x:c>
      <x:c r="AT150" s="61" t="str">
        <x:f>IF(OR(A150="",AS150&lt;0,SUM($AS$2:$AS$1001)&lt;=0),"",AS150/SUM($AS$2:$AS$1001))</x:f>
      </x:c>
      <x:c r="AU150" s="61" t="str">
        <x:f>IF(OR(A150="",AS150&lt;0,SUM($AS$2:$AS$1001)&lt;=0),"",SUMIFS($AS$2:$AS$1001,$AS$2:$AS$1001,"&gt;"&amp;AS150)/SUM($AS$2:$AS$1001))</x:f>
      </x:c>
      <x:c r="AV150" s="61" t="str">
        <x:f>IF(OR(A150="",AS150&lt;0,SUM($AS$2:$AS$1001)&lt;=0),"",SUMIFS($AS$2:$AS$1001,$AS$2:$AS$1001,"&gt;="&amp;AS150)/SUM($AS$2:$AS$1001))</x:f>
      </x:c>
      <x:c r="AW150" s="49" t="str">
        <x:f>IF(A150="","",IF(SUM($AS$2:$AS$1001)&lt;=0,"Не определён",IF(AS150&lt;0,"Исключение",IF(AU150&lt;'Настройки'!$B$5,"A",IF(AU150&lt;'Настройки'!$B$6,"B","C")))))</x:f>
      </x:c>
      <x:c r="AX150" s="58" t="str">
        <x:f>IF(A150="","",IF(AQ150=0,"",AVERAGE(BI150:INDEX(BI150:CR150,1,'Настройки'!$B$3))))</x:f>
      </x:c>
      <x:c r="AY150" s="58" t="str">
        <x:f>IF(OR(A150="",AQ150=0),"",STDEVP(BI150:INDEX(BI150:CR150,1,'Настройки'!$B$3)))</x:f>
      </x:c>
      <x:c r="AZ150" s="61" t="str">
        <x:f>IF(OR(A150="",AQ150&lt;'Настройки'!$B$12,AX150&lt;=0,AND('Настройки'!$B$10="Блокировать",COUNTIF(F150:INDEX(F150:AO150,1,'Настройки'!$B$3),"&lt;0")&gt;0)),"",AY150/ABS(AX150))</x:f>
      </x:c>
      <x:c r="BA150" s="49" t="str">
        <x:f>IF(A150="","",IF(AND('Настройки'!$B$10="Блокировать",COUNTIF(F150:INDEX(F150:AO150,1,'Настройки'!$B$3),"&lt;0")&gt;0),"Не определён",IF(AQ150&lt;'Настройки'!$B$12,"Не определён",IF(AX150=0,"Нет спроса",IF(AX150&lt;0,"Не определён",IF(AZ150&lt;='Настройки'!$B$7,"X",IF(AZ150&lt;='Настройки'!$B$8,"Y","Z")))))))</x:f>
      </x:c>
      <x:c r="BB150" s="49" t="str">
        <x:f>IF(OR(A150="",LEN(AW150)&lt;&gt;1,LEN(BA150)&lt;&gt;1),"",AW150&amp;BA150)</x:f>
      </x:c>
      <x:c r="BC150" s="61" t="str">
        <x:f>IF(OR(A150="",AQ150=0),"",(COUNT(BI150:INDEX(BI150:CR150,1,'Настройки'!$B$3))-COUNT(CS150:INDEX(CS150:EB150,1,'Настройки'!$B$3)))/AQ150)</x:f>
      </x:c>
      <x:c r="BD150" s="64" t="str">
        <x:f>IF(OR(A150="",COUNT(CS150:INDEX(CS150:EB150,1,'Настройки'!$B$3))=0),"",AQ150/COUNT(CS150:INDEX(CS150:EB150,1,'Настройки'!$B$3)))</x:f>
      </x:c>
      <x:c r="BE150" s="64" t="str">
        <x:f>IF(OR(A150="",COUNT(CS150:INDEX(CS150:EB150,1,'Настройки'!$B$3))=0),"",IF(AVERAGE(CS150:INDEX(CS150:EB150,1,'Настройки'!$B$3))=0,"",(STDEVP(CS150:INDEX(CS150:EB150,1,'Настройки'!$B$3))/ABS(AVERAGE(CS150:INDEX(CS150:EB150,1,'Настройки'!$B$3))))^2))</x:f>
      </x:c>
      <x:c r="BF150" s="49" t="str">
        <x:f>IF(A150="","",IF(AQ150&lt;3,"Недостаточно",IF(AQ150&lt;6,"Предварительный","Обычный")))</x:f>
      </x:c>
      <x:c r="BG150" s="49" t="str">
        <x:f>IF(A150="","",IF(COUNTIF(F150:INDEX(F150:AO150,1,'Настройки'!$B$3),"&lt;0")&gt;0,IF('Настройки'!$B$10="Блокировать","Отрицательный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"),"")&amp;IF(AQ150&lt;3,"Недостаточно истории. ",IF(AQ150&lt;6,"Предварительная классификация. ",""))&amp;IF(AX150=0,"Нет спроса за горизонт. ","")&amp;IF(AZ150&gt;'Настройки'!$B$11,"Экстремальная вариативность. ",""))</x:f>
      </x:c>
      <x:c r="BH150" s="49" t="str">
        <x:f>IF(A150="","",IFERROR(VLOOKUP(BB150,'Настройки'!$D$3:$E$11,2,FALSE),"Сначала проверьте исходные данные и историю спроса.")&amp;" Уточните срок поставки, MOQ и критичность.")</x:f>
      </x:c>
      <x:c r="BI150" s="50" t="str">
        <x:f>IF(1&gt;'Настройки'!$B$3,"",IF(ISBLANK(F150),IF('Настройки'!$B$9="Нулевой спрос",0,""),IF(F150&lt;0,IF('Настройки'!$B$10="Исключить","",IF('Настройки'!$B$10="Абсолютные значения",ABS(F150),F150)),F150)))</x:f>
      </x:c>
      <x:c r="BJ150" s="50" t="str">
        <x:f>IF(2&gt;'Настройки'!$B$3,"",IF(ISBLANK(G150),IF('Настройки'!$B$9="Нулевой спрос",0,""),IF(G150&lt;0,IF('Настройки'!$B$10="Исключить","",IF('Настройки'!$B$10="Абсолютные значения",ABS(G150),G150)),G150)))</x:f>
      </x:c>
      <x:c r="BK150" s="50" t="str">
        <x:f>IF(3&gt;'Настройки'!$B$3,"",IF(ISBLANK(H150),IF('Настройки'!$B$9="Нулевой спрос",0,""),IF(H150&lt;0,IF('Настройки'!$B$10="Исключить","",IF('Настройки'!$B$10="Абсолютные значения",ABS(H150),H150)),H150)))</x:f>
      </x:c>
      <x:c r="BL150" s="50" t="str">
        <x:f>IF(4&gt;'Настройки'!$B$3,"",IF(ISBLANK(I150),IF('Настройки'!$B$9="Нулевой спрос",0,""),IF(I150&lt;0,IF('Настройки'!$B$10="Исключить","",IF('Настройки'!$B$10="Абсолютные значения",ABS(I150),I150)),I150)))</x:f>
      </x:c>
      <x:c r="BM150" s="50" t="str">
        <x:f>IF(5&gt;'Настройки'!$B$3,"",IF(ISBLANK(J150),IF('Настройки'!$B$9="Нулевой спрос",0,""),IF(J150&lt;0,IF('Настройки'!$B$10="Исключить","",IF('Настройки'!$B$10="Абсолютные значения",ABS(J150),J150)),J150)))</x:f>
      </x:c>
      <x:c r="BN150" s="50" t="str">
        <x:f>IF(6&gt;'Настройки'!$B$3,"",IF(ISBLANK(K150),IF('Настройки'!$B$9="Нулевой спрос",0,""),IF(K150&lt;0,IF('Настройки'!$B$10="Исключить","",IF('Настройки'!$B$10="Абсолютные значения",ABS(K150),K150)),K150)))</x:f>
      </x:c>
      <x:c r="BO150" s="50" t="str">
        <x:f>IF(7&gt;'Настройки'!$B$3,"",IF(ISBLANK(L150),IF('Настройки'!$B$9="Нулевой спрос",0,""),IF(L150&lt;0,IF('Настройки'!$B$10="Исключить","",IF('Настройки'!$B$10="Абсолютные значения",ABS(L150),L150)),L150)))</x:f>
      </x:c>
      <x:c r="BP150" s="50" t="str">
        <x:f>IF(8&gt;'Настройки'!$B$3,"",IF(ISBLANK(M150),IF('Настройки'!$B$9="Нулевой спрос",0,""),IF(M150&lt;0,IF('Настройки'!$B$10="Исключить","",IF('Настройки'!$B$10="Абсолютные значения",ABS(M150),M150)),M150)))</x:f>
      </x:c>
      <x:c r="BQ150" s="50" t="str">
        <x:f>IF(9&gt;'Настройки'!$B$3,"",IF(ISBLANK(N150),IF('Настройки'!$B$9="Нулевой спрос",0,""),IF(N150&lt;0,IF('Настройки'!$B$10="Исключить","",IF('Настройки'!$B$10="Абсолютные значения",ABS(N150),N150)),N150)))</x:f>
      </x:c>
      <x:c r="BR150" s="50" t="str">
        <x:f>IF(10&gt;'Настройки'!$B$3,"",IF(ISBLANK(O150),IF('Настройки'!$B$9="Нулевой спрос",0,""),IF(O150&lt;0,IF('Настройки'!$B$10="Исключить","",IF('Настройки'!$B$10="Абсолютные значения",ABS(O150),O150)),O150)))</x:f>
      </x:c>
      <x:c r="BS150" s="50" t="str">
        <x:f>IF(11&gt;'Настройки'!$B$3,"",IF(ISBLANK(P150),IF('Настройки'!$B$9="Нулевой спрос",0,""),IF(P150&lt;0,IF('Настройки'!$B$10="Исключить","",IF('Настройки'!$B$10="Абсолютные значения",ABS(P150),P150)),P150)))</x:f>
      </x:c>
      <x:c r="BT150" s="50" t="str">
        <x:f>IF(12&gt;'Настройки'!$B$3,"",IF(ISBLANK(Q150),IF('Настройки'!$B$9="Нулевой спрос",0,""),IF(Q150&lt;0,IF('Настройки'!$B$10="Исключить","",IF('Настройки'!$B$10="Абсолютные значения",ABS(Q150),Q150)),Q150)))</x:f>
      </x:c>
      <x:c r="BU150" s="50" t="str">
        <x:f>IF(13&gt;'Настройки'!$B$3,"",IF(ISBLANK(R150),IF('Настройки'!$B$9="Нулевой спрос",0,""),IF(R150&lt;0,IF('Настройки'!$B$10="Исключить","",IF('Настройки'!$B$10="Абсолютные значения",ABS(R150),R150)),R150)))</x:f>
      </x:c>
      <x:c r="BV150" s="50" t="str">
        <x:f>IF(14&gt;'Настройки'!$B$3,"",IF(ISBLANK(S150),IF('Настройки'!$B$9="Нулевой спрос",0,""),IF(S150&lt;0,IF('Настройки'!$B$10="Исключить","",IF('Настройки'!$B$10="Абсолютные значения",ABS(S150),S150)),S150)))</x:f>
      </x:c>
      <x:c r="BW150" s="50" t="str">
        <x:f>IF(15&gt;'Настройки'!$B$3,"",IF(ISBLANK(T150),IF('Настройки'!$B$9="Нулевой спрос",0,""),IF(T150&lt;0,IF('Настройки'!$B$10="Исключить","",IF('Настройки'!$B$10="Абсолютные значения",ABS(T150),T150)),T150)))</x:f>
      </x:c>
      <x:c r="BX150" s="50" t="str">
        <x:f>IF(16&gt;'Настройки'!$B$3,"",IF(ISBLANK(U150),IF('Настройки'!$B$9="Нулевой спрос",0,""),IF(U150&lt;0,IF('Настройки'!$B$10="Исключить","",IF('Настройки'!$B$10="Абсолютные значения",ABS(U150),U150)),U150)))</x:f>
      </x:c>
      <x:c r="BY150" s="50" t="str">
        <x:f>IF(17&gt;'Настройки'!$B$3,"",IF(ISBLANK(V150),IF('Настройки'!$B$9="Нулевой спрос",0,""),IF(V150&lt;0,IF('Настройки'!$B$10="Исключить","",IF('Настройки'!$B$10="Абсолютные значения",ABS(V150),V150)),V150)))</x:f>
      </x:c>
      <x:c r="BZ150" s="50" t="str">
        <x:f>IF(18&gt;'Настройки'!$B$3,"",IF(ISBLANK(W150),IF('Настройки'!$B$9="Нулевой спрос",0,""),IF(W150&lt;0,IF('Настройки'!$B$10="Исключить","",IF('Настройки'!$B$10="Абсолютные значения",ABS(W150),W150)),W150)))</x:f>
      </x:c>
      <x:c r="CA150" s="50" t="str">
        <x:f>IF(19&gt;'Настройки'!$B$3,"",IF(ISBLANK(X150),IF('Настройки'!$B$9="Нулевой спрос",0,""),IF(X150&lt;0,IF('Настройки'!$B$10="Исключить","",IF('Настройки'!$B$10="Абсолютные значения",ABS(X150),X150)),X150)))</x:f>
      </x:c>
      <x:c r="CB150" s="50" t="str">
        <x:f>IF(20&gt;'Настройки'!$B$3,"",IF(ISBLANK(Y150),IF('Настройки'!$B$9="Нулевой спрос",0,""),IF(Y150&lt;0,IF('Настройки'!$B$10="Исключить","",IF('Настройки'!$B$10="Абсолютные значения",ABS(Y150),Y150)),Y150)))</x:f>
      </x:c>
      <x:c r="CC150" s="50" t="str">
        <x:f>IF(21&gt;'Настройки'!$B$3,"",IF(ISBLANK(Z150),IF('Настройки'!$B$9="Нулевой спрос",0,""),IF(Z150&lt;0,IF('Настройки'!$B$10="Исключить","",IF('Настройки'!$B$10="Абсолютные значения",ABS(Z150),Z150)),Z150)))</x:f>
      </x:c>
      <x:c r="CD150" s="50" t="str">
        <x:f>IF(22&gt;'Настройки'!$B$3,"",IF(ISBLANK(AA150),IF('Настройки'!$B$9="Нулевой спрос",0,""),IF(AA150&lt;0,IF('Настройки'!$B$10="Исключить","",IF('Настройки'!$B$10="Абсолютные значения",ABS(AA150),AA150)),AA150)))</x:f>
      </x:c>
      <x:c r="CE150" s="50" t="str">
        <x:f>IF(23&gt;'Настройки'!$B$3,"",IF(ISBLANK(AB150),IF('Настройки'!$B$9="Нулевой спрос",0,""),IF(AB150&lt;0,IF('Настройки'!$B$10="Исключить","",IF('Настройки'!$B$10="Абсолютные значения",ABS(AB150),AB150)),AB150)))</x:f>
      </x:c>
      <x:c r="CF150" s="50" t="str">
        <x:f>IF(24&gt;'Настройки'!$B$3,"",IF(ISBLANK(AC150),IF('Настройки'!$B$9="Нулевой спрос",0,""),IF(AC150&lt;0,IF('Настройки'!$B$10="Исключить","",IF('Настройки'!$B$10="Абсолютные значения",ABS(AC150),AC150)),AC150)))</x:f>
      </x:c>
      <x:c r="CG150" s="50" t="str">
        <x:f>IF(25&gt;'Настройки'!$B$3,"",IF(ISBLANK(AD150),IF('Настройки'!$B$9="Нулевой спрос",0,""),IF(AD150&lt;0,IF('Настройки'!$B$10="Исключить","",IF('Настройки'!$B$10="Абсолютные значения",ABS(AD150),AD150)),AD150)))</x:f>
      </x:c>
      <x:c r="CH150" s="50" t="str">
        <x:f>IF(26&gt;'Настройки'!$B$3,"",IF(ISBLANK(AE150),IF('Настройки'!$B$9="Нулевой спрос",0,""),IF(AE150&lt;0,IF('Настройки'!$B$10="Исключить","",IF('Настройки'!$B$10="Абсолютные значения",ABS(AE150),AE150)),AE150)))</x:f>
      </x:c>
      <x:c r="CI150" s="50" t="str">
        <x:f>IF(27&gt;'Настройки'!$B$3,"",IF(ISBLANK(AF150),IF('Настройки'!$B$9="Нулевой спрос",0,""),IF(AF150&lt;0,IF('Настройки'!$B$10="Исключить","",IF('Настройки'!$B$10="Абсолютные значения",ABS(AF150),AF150)),AF150)))</x:f>
      </x:c>
      <x:c r="CJ150" s="50" t="str">
        <x:f>IF(28&gt;'Настройки'!$B$3,"",IF(ISBLANK(AG150),IF('Настройки'!$B$9="Нулевой спрос",0,""),IF(AG150&lt;0,IF('Настройки'!$B$10="Исключить","",IF('Настройки'!$B$10="Абсолютные значения",ABS(AG150),AG150)),AG150)))</x:f>
      </x:c>
      <x:c r="CK150" s="50" t="str">
        <x:f>IF(29&gt;'Настройки'!$B$3,"",IF(ISBLANK(AH150),IF('Настройки'!$B$9="Нулевой спрос",0,""),IF(AH150&lt;0,IF('Настройки'!$B$10="Исключить","",IF('Настройки'!$B$10="Абсолютные значения",ABS(AH150),AH150)),AH150)))</x:f>
      </x:c>
      <x:c r="CL150" s="50" t="str">
        <x:f>IF(30&gt;'Настройки'!$B$3,"",IF(ISBLANK(AI150),IF('Настройки'!$B$9="Нулевой спрос",0,""),IF(AI150&lt;0,IF('Настройки'!$B$10="Исключить","",IF('Настройки'!$B$10="Абсолютные значения",ABS(AI150),AI150)),AI150)))</x:f>
      </x:c>
      <x:c r="CM150" s="50" t="str">
        <x:f>IF(31&gt;'Настройки'!$B$3,"",IF(ISBLANK(AJ150),IF('Настройки'!$B$9="Нулевой спрос",0,""),IF(AJ150&lt;0,IF('Настройки'!$B$10="Исключить","",IF('Настройки'!$B$10="Абсолютные значения",ABS(AJ150),AJ150)),AJ150)))</x:f>
      </x:c>
      <x:c r="CN150" s="50" t="str">
        <x:f>IF(32&gt;'Настройки'!$B$3,"",IF(ISBLANK(AK150),IF('Настройки'!$B$9="Нулевой спрос",0,""),IF(AK150&lt;0,IF('Настройки'!$B$10="Исключить","",IF('Настройки'!$B$10="Абсолютные значения",ABS(AK150),AK150)),AK150)))</x:f>
      </x:c>
      <x:c r="CO150" s="50" t="str">
        <x:f>IF(33&gt;'Настройки'!$B$3,"",IF(ISBLANK(AL150),IF('Настройки'!$B$9="Нулевой спрос",0,""),IF(AL150&lt;0,IF('Настройки'!$B$10="Исключить","",IF('Настройки'!$B$10="Абсолютные значения",ABS(AL150),AL150)),AL150)))</x:f>
      </x:c>
      <x:c r="CP150" s="50" t="str">
        <x:f>IF(34&gt;'Настройки'!$B$3,"",IF(ISBLANK(AM150),IF('Настройки'!$B$9="Нулевой спрос",0,""),IF(AM150&lt;0,IF('Настройки'!$B$10="Исключить","",IF('Настройки'!$B$10="Абсолютные значения",ABS(AM150),AM150)),AM150)))</x:f>
      </x:c>
      <x:c r="CQ150" s="50" t="str">
        <x:f>IF(35&gt;'Настройки'!$B$3,"",IF(ISBLANK(AN150),IF('Настройки'!$B$9="Нулевой спрос",0,""),IF(AN150&lt;0,IF('Настройки'!$B$10="Исключить","",IF('Настройки'!$B$10="Абсолютные значения",ABS(AN150),AN150)),AN150)))</x:f>
      </x:c>
      <x:c r="CR150" s="50" t="str">
        <x:f>IF(36&gt;'Настройки'!$B$3,"",IF(ISBLANK(AO150),IF('Настройки'!$B$9="Нулевой спрос",0,""),IF(AO150&lt;0,IF('Настройки'!$B$10="Исключить","",IF('Настройки'!$B$10="Абсолютные значения",ABS(AO150),AO150)),AO150)))</x:f>
      </x:c>
      <x:c r="CS150" s="50" t="str">
        <x:f>IF(OR(1&gt;'Настройки'!$B$3,ISBLANK(BI150),BI150=0),"",BI150)</x:f>
      </x:c>
      <x:c r="CT150" s="50" t="str">
        <x:f>IF(OR(2&gt;'Настройки'!$B$3,ISBLANK(BJ150),BJ150=0),"",BJ150)</x:f>
      </x:c>
      <x:c r="CU150" s="50" t="str">
        <x:f>IF(OR(3&gt;'Настройки'!$B$3,ISBLANK(BK150),BK150=0),"",BK150)</x:f>
      </x:c>
      <x:c r="CV150" s="50" t="str">
        <x:f>IF(OR(4&gt;'Настройки'!$B$3,ISBLANK(BL150),BL150=0),"",BL150)</x:f>
      </x:c>
      <x:c r="CW150" s="50" t="str">
        <x:f>IF(OR(5&gt;'Настройки'!$B$3,ISBLANK(BM150),BM150=0),"",BM150)</x:f>
      </x:c>
      <x:c r="CX150" s="50" t="str">
        <x:f>IF(OR(6&gt;'Настройки'!$B$3,ISBLANK(BN150),BN150=0),"",BN150)</x:f>
      </x:c>
      <x:c r="CY150" s="50" t="str">
        <x:f>IF(OR(7&gt;'Настройки'!$B$3,ISBLANK(BO150),BO150=0),"",BO150)</x:f>
      </x:c>
      <x:c r="CZ150" s="50" t="str">
        <x:f>IF(OR(8&gt;'Настройки'!$B$3,ISBLANK(BP150),BP150=0),"",BP150)</x:f>
      </x:c>
      <x:c r="DA150" s="50" t="str">
        <x:f>IF(OR(9&gt;'Настройки'!$B$3,ISBLANK(BQ150),BQ150=0),"",BQ150)</x:f>
      </x:c>
      <x:c r="DB150" s="50" t="str">
        <x:f>IF(OR(10&gt;'Настройки'!$B$3,ISBLANK(BR150),BR150=0),"",BR150)</x:f>
      </x:c>
      <x:c r="DC150" s="50" t="str">
        <x:f>IF(OR(11&gt;'Настройки'!$B$3,ISBLANK(BS150),BS150=0),"",BS150)</x:f>
      </x:c>
      <x:c r="DD150" s="50" t="str">
        <x:f>IF(OR(12&gt;'Настройки'!$B$3,ISBLANK(BT150),BT150=0),"",BT150)</x:f>
      </x:c>
      <x:c r="DE150" s="50" t="str">
        <x:f>IF(OR(13&gt;'Настройки'!$B$3,ISBLANK(BU150),BU150=0),"",BU150)</x:f>
      </x:c>
      <x:c r="DF150" s="50" t="str">
        <x:f>IF(OR(14&gt;'Настройки'!$B$3,ISBLANK(BV150),BV150=0),"",BV150)</x:f>
      </x:c>
      <x:c r="DG150" s="50" t="str">
        <x:f>IF(OR(15&gt;'Настройки'!$B$3,ISBLANK(BW150),BW150=0),"",BW150)</x:f>
      </x:c>
      <x:c r="DH150" s="50" t="str">
        <x:f>IF(OR(16&gt;'Настройки'!$B$3,ISBLANK(BX150),BX150=0),"",BX150)</x:f>
      </x:c>
      <x:c r="DI150" s="50" t="str">
        <x:f>IF(OR(17&gt;'Настройки'!$B$3,ISBLANK(BY150),BY150=0),"",BY150)</x:f>
      </x:c>
      <x:c r="DJ150" s="50" t="str">
        <x:f>IF(OR(18&gt;'Настройки'!$B$3,ISBLANK(BZ150),BZ150=0),"",BZ150)</x:f>
      </x:c>
      <x:c r="DK150" s="50" t="str">
        <x:f>IF(OR(19&gt;'Настройки'!$B$3,ISBLANK(CA150),CA150=0),"",CA150)</x:f>
      </x:c>
      <x:c r="DL150" s="50" t="str">
        <x:f>IF(OR(20&gt;'Настройки'!$B$3,ISBLANK(CB150),CB150=0),"",CB150)</x:f>
      </x:c>
      <x:c r="DM150" s="50" t="str">
        <x:f>IF(OR(21&gt;'Настройки'!$B$3,ISBLANK(CC150),CC150=0),"",CC150)</x:f>
      </x:c>
      <x:c r="DN150" s="50" t="str">
        <x:f>IF(OR(22&gt;'Настройки'!$B$3,ISBLANK(CD150),CD150=0),"",CD150)</x:f>
      </x:c>
      <x:c r="DO150" s="50" t="str">
        <x:f>IF(OR(23&gt;'Настройки'!$B$3,ISBLANK(CE150),CE150=0),"",CE150)</x:f>
      </x:c>
      <x:c r="DP150" s="50" t="str">
        <x:f>IF(OR(24&gt;'Настройки'!$B$3,ISBLANK(CF150),CF150=0),"",CF150)</x:f>
      </x:c>
      <x:c r="DQ150" s="50" t="str">
        <x:f>IF(OR(25&gt;'Настройки'!$B$3,ISBLANK(CG150),CG150=0),"",CG150)</x:f>
      </x:c>
      <x:c r="DR150" s="50" t="str">
        <x:f>IF(OR(26&gt;'Настройки'!$B$3,ISBLANK(CH150),CH150=0),"",CH150)</x:f>
      </x:c>
      <x:c r="DS150" s="50" t="str">
        <x:f>IF(OR(27&gt;'Настройки'!$B$3,ISBLANK(CI150),CI150=0),"",CI150)</x:f>
      </x:c>
      <x:c r="DT150" s="50" t="str">
        <x:f>IF(OR(28&gt;'Настройки'!$B$3,ISBLANK(CJ150),CJ150=0),"",CJ150)</x:f>
      </x:c>
      <x:c r="DU150" s="50" t="str">
        <x:f>IF(OR(29&gt;'Настройки'!$B$3,ISBLANK(CK150),CK150=0),"",CK150)</x:f>
      </x:c>
      <x:c r="DV150" s="50" t="str">
        <x:f>IF(OR(30&gt;'Настройки'!$B$3,ISBLANK(CL150),CL150=0),"",CL150)</x:f>
      </x:c>
      <x:c r="DW150" s="50" t="str">
        <x:f>IF(OR(31&gt;'Настройки'!$B$3,ISBLANK(CM150),CM150=0),"",CM150)</x:f>
      </x:c>
      <x:c r="DX150" s="50" t="str">
        <x:f>IF(OR(32&gt;'Настройки'!$B$3,ISBLANK(CN150),CN150=0),"",CN150)</x:f>
      </x:c>
      <x:c r="DY150" s="50" t="str">
        <x:f>IF(OR(33&gt;'Настройки'!$B$3,ISBLANK(CO150),CO150=0),"",CO150)</x:f>
      </x:c>
      <x:c r="DZ150" s="50" t="str">
        <x:f>IF(OR(34&gt;'Настройки'!$B$3,ISBLANK(CP150),CP150=0),"",CP150)</x:f>
      </x:c>
      <x:c r="EA150" s="50" t="str">
        <x:f>IF(OR(35&gt;'Настройки'!$B$3,ISBLANK(CQ150),CQ150=0),"",CQ150)</x:f>
      </x:c>
      <x:c r="EB150" s="50" t="str">
        <x:f>IF(OR(36&gt;'Настройки'!$B$3,ISBLANK(CR150),CR150=0),"",CR150)</x:f>
      </x:c>
      <x:c r="EC150" s="50" t="str">
        <x:f>IF(A150="","",IF(OR(BB150="AZ",BB150="BZ"),10000+ROW(),IF(AZ150&gt;'Настройки'!$B$11,20000+ROW(),IF(BF150&lt;&gt;"Обычный",30000+ROW(),IF(AX150&lt;=0,40000+ROW(),"")))))</x:f>
      </x:c>
      <x:c r="ED150" s="50" t="str">
        <x:f>IF(EC150="","",COUNTIFS($EC$2:$EC$1001,"&gt;0",$EC$2:$EC$1001,"&lt;"&amp;EC150)+1)</x:f>
      </x:c>
    </x:row>
    <x:row r="151">
      <x:c r="A151" s="115"/>
      <x:c r="B151" s="115"/>
      <x:c r="C151" s="115"/>
      <x:c r="D151" s="118"/>
      <x:c r="E151" s="118"/>
      <x:c r="F151" s="118"/>
      <x:c r="G151" s="118"/>
      <x:c r="H151" s="118"/>
      <x:c r="I151" s="118"/>
      <x:c r="J151" s="118"/>
      <x:c r="K151" s="118"/>
      <x:c r="L151" s="118"/>
      <x:c r="M151" s="118"/>
      <x:c r="N151" s="118"/>
      <x:c r="O151" s="118"/>
      <x:c r="P151" s="118"/>
      <x:c r="Q151" s="118"/>
      <x:c r="R151" s="118"/>
      <x:c r="S151" s="118"/>
      <x:c r="T151" s="118"/>
      <x:c r="U151" s="118"/>
      <x:c r="V151" s="118"/>
      <x:c r="W151" s="118"/>
      <x:c r="X151" s="118"/>
      <x:c r="Y151" s="118"/>
      <x:c r="Z151" s="118"/>
      <x:c r="AA151" s="118"/>
      <x:c r="AB151" s="118"/>
      <x:c r="AC151" s="118"/>
      <x:c r="AD151" s="118"/>
      <x:c r="AE151" s="118"/>
      <x:c r="AF151" s="118"/>
      <x:c r="AG151" s="118"/>
      <x:c r="AH151" s="118"/>
      <x:c r="AI151" s="118"/>
      <x:c r="AJ151" s="118"/>
      <x:c r="AK151" s="118"/>
      <x:c r="AL151" s="118"/>
      <x:c r="AM151" s="118"/>
      <x:c r="AN151" s="118"/>
      <x:c r="AO151" s="118"/>
      <x:c r="AP151" s="115"/>
      <x:c r="AQ151" s="49" t="str">
        <x:f>IF(A151="","",COUNT(BI151:INDEX(BI151:CR151,1,'Настройки'!$B$3)))</x:f>
      </x:c>
      <x:c r="AR151" s="49" t="str">
        <x:f>IF(A151="","",SUM(BI151:INDEX(BI151:CR151,1,'Настройки'!$B$3)))</x:f>
      </x:c>
      <x:c r="AS151" s="58" t="str">
        <x:f>IF(A151="","",IF('Настройки'!$B$4="Стоимость потребления",AR151*D151,IF('Настройки'!$B$4="Количество",AR151,E151)))</x:f>
      </x:c>
      <x:c r="AT151" s="61" t="str">
        <x:f>IF(OR(A151="",AS151&lt;0,SUM($AS$2:$AS$1001)&lt;=0),"",AS151/SUM($AS$2:$AS$1001))</x:f>
      </x:c>
      <x:c r="AU151" s="61" t="str">
        <x:f>IF(OR(A151="",AS151&lt;0,SUM($AS$2:$AS$1001)&lt;=0),"",SUMIFS($AS$2:$AS$1001,$AS$2:$AS$1001,"&gt;"&amp;AS151)/SUM($AS$2:$AS$1001))</x:f>
      </x:c>
      <x:c r="AV151" s="61" t="str">
        <x:f>IF(OR(A151="",AS151&lt;0,SUM($AS$2:$AS$1001)&lt;=0),"",SUMIFS($AS$2:$AS$1001,$AS$2:$AS$1001,"&gt;="&amp;AS151)/SUM($AS$2:$AS$1001))</x:f>
      </x:c>
      <x:c r="AW151" s="49" t="str">
        <x:f>IF(A151="","",IF(SUM($AS$2:$AS$1001)&lt;=0,"Не определён",IF(AS151&lt;0,"Исключение",IF(AU151&lt;'Настройки'!$B$5,"A",IF(AU151&lt;'Настройки'!$B$6,"B","C")))))</x:f>
      </x:c>
      <x:c r="AX151" s="58" t="str">
        <x:f>IF(A151="","",IF(AQ151=0,"",AVERAGE(BI151:INDEX(BI151:CR151,1,'Настройки'!$B$3))))</x:f>
      </x:c>
      <x:c r="AY151" s="58" t="str">
        <x:f>IF(OR(A151="",AQ151=0),"",STDEVP(BI151:INDEX(BI151:CR151,1,'Настройки'!$B$3)))</x:f>
      </x:c>
      <x:c r="AZ151" s="61" t="str">
        <x:f>IF(OR(A151="",AQ151&lt;'Настройки'!$B$12,AX151&lt;=0,AND('Настройки'!$B$10="Блокировать",COUNTIF(F151:INDEX(F151:AO151,1,'Настройки'!$B$3),"&lt;0")&gt;0)),"",AY151/ABS(AX151))</x:f>
      </x:c>
      <x:c r="BA151" s="49" t="str">
        <x:f>IF(A151="","",IF(AND('Настройки'!$B$10="Блокировать",COUNTIF(F151:INDEX(F151:AO151,1,'Настройки'!$B$3),"&lt;0")&gt;0),"Не определён",IF(AQ151&lt;'Настройки'!$B$12,"Не определён",IF(AX151=0,"Нет спроса",IF(AX151&lt;0,"Не определён",IF(AZ151&lt;='Настройки'!$B$7,"X",IF(AZ151&lt;='Настройки'!$B$8,"Y","Z")))))))</x:f>
      </x:c>
      <x:c r="BB151" s="49" t="str">
        <x:f>IF(OR(A151="",LEN(AW151)&lt;&gt;1,LEN(BA151)&lt;&gt;1),"",AW151&amp;BA151)</x:f>
      </x:c>
      <x:c r="BC151" s="61" t="str">
        <x:f>IF(OR(A151="",AQ151=0),"",(COUNT(BI151:INDEX(BI151:CR151,1,'Настройки'!$B$3))-COUNT(CS151:INDEX(CS151:EB151,1,'Настройки'!$B$3)))/AQ151)</x:f>
      </x:c>
      <x:c r="BD151" s="64" t="str">
        <x:f>IF(OR(A151="",COUNT(CS151:INDEX(CS151:EB151,1,'Настройки'!$B$3))=0),"",AQ151/COUNT(CS151:INDEX(CS151:EB151,1,'Настройки'!$B$3)))</x:f>
      </x:c>
      <x:c r="BE151" s="64" t="str">
        <x:f>IF(OR(A151="",COUNT(CS151:INDEX(CS151:EB151,1,'Настройки'!$B$3))=0),"",IF(AVERAGE(CS151:INDEX(CS151:EB151,1,'Настройки'!$B$3))=0,"",(STDEVP(CS151:INDEX(CS151:EB151,1,'Настройки'!$B$3))/ABS(AVERAGE(CS151:INDEX(CS151:EB151,1,'Настройки'!$B$3))))^2))</x:f>
      </x:c>
      <x:c r="BF151" s="49" t="str">
        <x:f>IF(A151="","",IF(AQ151&lt;3,"Недостаточно",IF(AQ151&lt;6,"Предварительный","Обычный")))</x:f>
      </x:c>
      <x:c r="BG151" s="49" t="str">
        <x:f>IF(A151="","",IF(COUNTIF(F151:INDEX(F151:AO151,1,'Настройки'!$B$3),"&lt;0")&gt;0,IF('Настройки'!$B$10="Блокировать","Отрицательный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"),"")&amp;IF(AQ151&lt;3,"Недостаточно истории. ",IF(AQ151&lt;6,"Предварительная классификация. ",""))&amp;IF(AX151=0,"Нет спроса за горизонт. ","")&amp;IF(AZ151&gt;'Настройки'!$B$11,"Экстремальная вариативность. ",""))</x:f>
      </x:c>
      <x:c r="BH151" s="49" t="str">
        <x:f>IF(A151="","",IFERROR(VLOOKUP(BB151,'Настройки'!$D$3:$E$11,2,FALSE),"Сначала проверьте исходные данные и историю спроса.")&amp;" Уточните срок поставки, MOQ и критичность.")</x:f>
      </x:c>
      <x:c r="BI151" s="50" t="str">
        <x:f>IF(1&gt;'Настройки'!$B$3,"",IF(ISBLANK(F151),IF('Настройки'!$B$9="Нулевой спрос",0,""),IF(F151&lt;0,IF('Настройки'!$B$10="Исключить","",IF('Настройки'!$B$10="Абсолютные значения",ABS(F151),F151)),F151)))</x:f>
      </x:c>
      <x:c r="BJ151" s="50" t="str">
        <x:f>IF(2&gt;'Настройки'!$B$3,"",IF(ISBLANK(G151),IF('Настройки'!$B$9="Нулевой спрос",0,""),IF(G151&lt;0,IF('Настройки'!$B$10="Исключить","",IF('Настройки'!$B$10="Абсолютные значения",ABS(G151),G151)),G151)))</x:f>
      </x:c>
      <x:c r="BK151" s="50" t="str">
        <x:f>IF(3&gt;'Настройки'!$B$3,"",IF(ISBLANK(H151),IF('Настройки'!$B$9="Нулевой спрос",0,""),IF(H151&lt;0,IF('Настройки'!$B$10="Исключить","",IF('Настройки'!$B$10="Абсолютные значения",ABS(H151),H151)),H151)))</x:f>
      </x:c>
      <x:c r="BL151" s="50" t="str">
        <x:f>IF(4&gt;'Настройки'!$B$3,"",IF(ISBLANK(I151),IF('Настройки'!$B$9="Нулевой спрос",0,""),IF(I151&lt;0,IF('Настройки'!$B$10="Исключить","",IF('Настройки'!$B$10="Абсолютные значения",ABS(I151),I151)),I151)))</x:f>
      </x:c>
      <x:c r="BM151" s="50" t="str">
        <x:f>IF(5&gt;'Настройки'!$B$3,"",IF(ISBLANK(J151),IF('Настройки'!$B$9="Нулевой спрос",0,""),IF(J151&lt;0,IF('Настройки'!$B$10="Исключить","",IF('Настройки'!$B$10="Абсолютные значения",ABS(J151),J151)),J151)))</x:f>
      </x:c>
      <x:c r="BN151" s="50" t="str">
        <x:f>IF(6&gt;'Настройки'!$B$3,"",IF(ISBLANK(K151),IF('Настройки'!$B$9="Нулевой спрос",0,""),IF(K151&lt;0,IF('Настройки'!$B$10="Исключить","",IF('Настройки'!$B$10="Абсолютные значения",ABS(K151),K151)),K151)))</x:f>
      </x:c>
      <x:c r="BO151" s="50" t="str">
        <x:f>IF(7&gt;'Настройки'!$B$3,"",IF(ISBLANK(L151),IF('Настройки'!$B$9="Нулевой спрос",0,""),IF(L151&lt;0,IF('Настройки'!$B$10="Исключить","",IF('Настройки'!$B$10="Абсолютные значения",ABS(L151),L151)),L151)))</x:f>
      </x:c>
      <x:c r="BP151" s="50" t="str">
        <x:f>IF(8&gt;'Настройки'!$B$3,"",IF(ISBLANK(M151),IF('Настройки'!$B$9="Нулевой спрос",0,""),IF(M151&lt;0,IF('Настройки'!$B$10="Исключить","",IF('Настройки'!$B$10="Абсолютные значения",ABS(M151),M151)),M151)))</x:f>
      </x:c>
      <x:c r="BQ151" s="50" t="str">
        <x:f>IF(9&gt;'Настройки'!$B$3,"",IF(ISBLANK(N151),IF('Настройки'!$B$9="Нулевой спрос",0,""),IF(N151&lt;0,IF('Настройки'!$B$10="Исключить","",IF('Настройки'!$B$10="Абсолютные значения",ABS(N151),N151)),N151)))</x:f>
      </x:c>
      <x:c r="BR151" s="50" t="str">
        <x:f>IF(10&gt;'Настройки'!$B$3,"",IF(ISBLANK(O151),IF('Настройки'!$B$9="Нулевой спрос",0,""),IF(O151&lt;0,IF('Настройки'!$B$10="Исключить","",IF('Настройки'!$B$10="Абсолютные значения",ABS(O151),O151)),O151)))</x:f>
      </x:c>
      <x:c r="BS151" s="50" t="str">
        <x:f>IF(11&gt;'Настройки'!$B$3,"",IF(ISBLANK(P151),IF('Настройки'!$B$9="Нулевой спрос",0,""),IF(P151&lt;0,IF('Настройки'!$B$10="Исключить","",IF('Настройки'!$B$10="Абсолютные значения",ABS(P151),P151)),P151)))</x:f>
      </x:c>
      <x:c r="BT151" s="50" t="str">
        <x:f>IF(12&gt;'Настройки'!$B$3,"",IF(ISBLANK(Q151),IF('Настройки'!$B$9="Нулевой спрос",0,""),IF(Q151&lt;0,IF('Настройки'!$B$10="Исключить","",IF('Настройки'!$B$10="Абсолютные значения",ABS(Q151),Q151)),Q151)))</x:f>
      </x:c>
      <x:c r="BU151" s="50" t="str">
        <x:f>IF(13&gt;'Настройки'!$B$3,"",IF(ISBLANK(R151),IF('Настройки'!$B$9="Нулевой спрос",0,""),IF(R151&lt;0,IF('Настройки'!$B$10="Исключить","",IF('Настройки'!$B$10="Абсолютные значения",ABS(R151),R151)),R151)))</x:f>
      </x:c>
      <x:c r="BV151" s="50" t="str">
        <x:f>IF(14&gt;'Настройки'!$B$3,"",IF(ISBLANK(S151),IF('Настройки'!$B$9="Нулевой спрос",0,""),IF(S151&lt;0,IF('Настройки'!$B$10="Исключить","",IF('Настройки'!$B$10="Абсолютные значения",ABS(S151),S151)),S151)))</x:f>
      </x:c>
      <x:c r="BW151" s="50" t="str">
        <x:f>IF(15&gt;'Настройки'!$B$3,"",IF(ISBLANK(T151),IF('Настройки'!$B$9="Нулевой спрос",0,""),IF(T151&lt;0,IF('Настройки'!$B$10="Исключить","",IF('Настройки'!$B$10="Абсолютные значения",ABS(T151),T151)),T151)))</x:f>
      </x:c>
      <x:c r="BX151" s="50" t="str">
        <x:f>IF(16&gt;'Настройки'!$B$3,"",IF(ISBLANK(U151),IF('Настройки'!$B$9="Нулевой спрос",0,""),IF(U151&lt;0,IF('Настройки'!$B$10="Исключить","",IF('Настройки'!$B$10="Абсолютные значения",ABS(U151),U151)),U151)))</x:f>
      </x:c>
      <x:c r="BY151" s="50" t="str">
        <x:f>IF(17&gt;'Настройки'!$B$3,"",IF(ISBLANK(V151),IF('Настройки'!$B$9="Нулевой спрос",0,""),IF(V151&lt;0,IF('Настройки'!$B$10="Исключить","",IF('Настройки'!$B$10="Абсолютные значения",ABS(V151),V151)),V151)))</x:f>
      </x:c>
      <x:c r="BZ151" s="50" t="str">
        <x:f>IF(18&gt;'Настройки'!$B$3,"",IF(ISBLANK(W151),IF('Настройки'!$B$9="Нулевой спрос",0,""),IF(W151&lt;0,IF('Настройки'!$B$10="Исключить","",IF('Настройки'!$B$10="Абсолютные значения",ABS(W151),W151)),W151)))</x:f>
      </x:c>
      <x:c r="CA151" s="50" t="str">
        <x:f>IF(19&gt;'Настройки'!$B$3,"",IF(ISBLANK(X151),IF('Настройки'!$B$9="Нулевой спрос",0,""),IF(X151&lt;0,IF('Настройки'!$B$10="Исключить","",IF('Настройки'!$B$10="Абсолютные значения",ABS(X151),X151)),X151)))</x:f>
      </x:c>
      <x:c r="CB151" s="50" t="str">
        <x:f>IF(20&gt;'Настройки'!$B$3,"",IF(ISBLANK(Y151),IF('Настройки'!$B$9="Нулевой спрос",0,""),IF(Y151&lt;0,IF('Настройки'!$B$10="Исключить","",IF('Настройки'!$B$10="Абсолютные значения",ABS(Y151),Y151)),Y151)))</x:f>
      </x:c>
      <x:c r="CC151" s="50" t="str">
        <x:f>IF(21&gt;'Настройки'!$B$3,"",IF(ISBLANK(Z151),IF('Настройки'!$B$9="Нулевой спрос",0,""),IF(Z151&lt;0,IF('Настройки'!$B$10="Исключить","",IF('Настройки'!$B$10="Абсолютные значения",ABS(Z151),Z151)),Z151)))</x:f>
      </x:c>
      <x:c r="CD151" s="50" t="str">
        <x:f>IF(22&gt;'Настройки'!$B$3,"",IF(ISBLANK(AA151),IF('Настройки'!$B$9="Нулевой спрос",0,""),IF(AA151&lt;0,IF('Настройки'!$B$10="Исключить","",IF('Настройки'!$B$10="Абсолютные значения",ABS(AA151),AA151)),AA151)))</x:f>
      </x:c>
      <x:c r="CE151" s="50" t="str">
        <x:f>IF(23&gt;'Настройки'!$B$3,"",IF(ISBLANK(AB151),IF('Настройки'!$B$9="Нулевой спрос",0,""),IF(AB151&lt;0,IF('Настройки'!$B$10="Исключить","",IF('Настройки'!$B$10="Абсолютные значения",ABS(AB151),AB151)),AB151)))</x:f>
      </x:c>
      <x:c r="CF151" s="50" t="str">
        <x:f>IF(24&gt;'Настройки'!$B$3,"",IF(ISBLANK(AC151),IF('Настройки'!$B$9="Нулевой спрос",0,""),IF(AC151&lt;0,IF('Настройки'!$B$10="Исключить","",IF('Настройки'!$B$10="Абсолютные значения",ABS(AC151),AC151)),AC151)))</x:f>
      </x:c>
      <x:c r="CG151" s="50" t="str">
        <x:f>IF(25&gt;'Настройки'!$B$3,"",IF(ISBLANK(AD151),IF('Настройки'!$B$9="Нулевой спрос",0,""),IF(AD151&lt;0,IF('Настройки'!$B$10="Исключить","",IF('Настройки'!$B$10="Абсолютные значения",ABS(AD151),AD151)),AD151)))</x:f>
      </x:c>
      <x:c r="CH151" s="50" t="str">
        <x:f>IF(26&gt;'Настройки'!$B$3,"",IF(ISBLANK(AE151),IF('Настройки'!$B$9="Нулевой спрос",0,""),IF(AE151&lt;0,IF('Настройки'!$B$10="Исключить","",IF('Настройки'!$B$10="Абсолютные значения",ABS(AE151),AE151)),AE151)))</x:f>
      </x:c>
      <x:c r="CI151" s="50" t="str">
        <x:f>IF(27&gt;'Настройки'!$B$3,"",IF(ISBLANK(AF151),IF('Настройки'!$B$9="Нулевой спрос",0,""),IF(AF151&lt;0,IF('Настройки'!$B$10="Исключить","",IF('Настройки'!$B$10="Абсолютные значения",ABS(AF151),AF151)),AF151)))</x:f>
      </x:c>
      <x:c r="CJ151" s="50" t="str">
        <x:f>IF(28&gt;'Настройки'!$B$3,"",IF(ISBLANK(AG151),IF('Настройки'!$B$9="Нулевой спрос",0,""),IF(AG151&lt;0,IF('Настройки'!$B$10="Исключить","",IF('Настройки'!$B$10="Абсолютные значения",ABS(AG151),AG151)),AG151)))</x:f>
      </x:c>
      <x:c r="CK151" s="50" t="str">
        <x:f>IF(29&gt;'Настройки'!$B$3,"",IF(ISBLANK(AH151),IF('Настройки'!$B$9="Нулевой спрос",0,""),IF(AH151&lt;0,IF('Настройки'!$B$10="Исключить","",IF('Настройки'!$B$10="Абсолютные значения",ABS(AH151),AH151)),AH151)))</x:f>
      </x:c>
      <x:c r="CL151" s="50" t="str">
        <x:f>IF(30&gt;'Настройки'!$B$3,"",IF(ISBLANK(AI151),IF('Настройки'!$B$9="Нулевой спрос",0,""),IF(AI151&lt;0,IF('Настройки'!$B$10="Исключить","",IF('Настройки'!$B$10="Абсолютные значения",ABS(AI151),AI151)),AI151)))</x:f>
      </x:c>
      <x:c r="CM151" s="50" t="str">
        <x:f>IF(31&gt;'Настройки'!$B$3,"",IF(ISBLANK(AJ151),IF('Настройки'!$B$9="Нулевой спрос",0,""),IF(AJ151&lt;0,IF('Настройки'!$B$10="Исключить","",IF('Настройки'!$B$10="Абсолютные значения",ABS(AJ151),AJ151)),AJ151)))</x:f>
      </x:c>
      <x:c r="CN151" s="50" t="str">
        <x:f>IF(32&gt;'Настройки'!$B$3,"",IF(ISBLANK(AK151),IF('Настройки'!$B$9="Нулевой спрос",0,""),IF(AK151&lt;0,IF('Настройки'!$B$10="Исключить","",IF('Настройки'!$B$10="Абсолютные значения",ABS(AK151),AK151)),AK151)))</x:f>
      </x:c>
      <x:c r="CO151" s="50" t="str">
        <x:f>IF(33&gt;'Настройки'!$B$3,"",IF(ISBLANK(AL151),IF('Настройки'!$B$9="Нулевой спрос",0,""),IF(AL151&lt;0,IF('Настройки'!$B$10="Исключить","",IF('Настройки'!$B$10="Абсолютные значения",ABS(AL151),AL151)),AL151)))</x:f>
      </x:c>
      <x:c r="CP151" s="50" t="str">
        <x:f>IF(34&gt;'Настройки'!$B$3,"",IF(ISBLANK(AM151),IF('Настройки'!$B$9="Нулевой спрос",0,""),IF(AM151&lt;0,IF('Настройки'!$B$10="Исключить","",IF('Настройки'!$B$10="Абсолютные значения",ABS(AM151),AM151)),AM151)))</x:f>
      </x:c>
      <x:c r="CQ151" s="50" t="str">
        <x:f>IF(35&gt;'Настройки'!$B$3,"",IF(ISBLANK(AN151),IF('Настройки'!$B$9="Нулевой спрос",0,""),IF(AN151&lt;0,IF('Настройки'!$B$10="Исключить","",IF('Настройки'!$B$10="Абсолютные значения",ABS(AN151),AN151)),AN151)))</x:f>
      </x:c>
      <x:c r="CR151" s="50" t="str">
        <x:f>IF(36&gt;'Настройки'!$B$3,"",IF(ISBLANK(AO151),IF('Настройки'!$B$9="Нулевой спрос",0,""),IF(AO151&lt;0,IF('Настройки'!$B$10="Исключить","",IF('Настройки'!$B$10="Абсолютные значения",ABS(AO151),AO151)),AO151)))</x:f>
      </x:c>
      <x:c r="CS151" s="50" t="str">
        <x:f>IF(OR(1&gt;'Настройки'!$B$3,ISBLANK(BI151),BI151=0),"",BI151)</x:f>
      </x:c>
      <x:c r="CT151" s="50" t="str">
        <x:f>IF(OR(2&gt;'Настройки'!$B$3,ISBLANK(BJ151),BJ151=0),"",BJ151)</x:f>
      </x:c>
      <x:c r="CU151" s="50" t="str">
        <x:f>IF(OR(3&gt;'Настройки'!$B$3,ISBLANK(BK151),BK151=0),"",BK151)</x:f>
      </x:c>
      <x:c r="CV151" s="50" t="str">
        <x:f>IF(OR(4&gt;'Настройки'!$B$3,ISBLANK(BL151),BL151=0),"",BL151)</x:f>
      </x:c>
      <x:c r="CW151" s="50" t="str">
        <x:f>IF(OR(5&gt;'Настройки'!$B$3,ISBLANK(BM151),BM151=0),"",BM151)</x:f>
      </x:c>
      <x:c r="CX151" s="50" t="str">
        <x:f>IF(OR(6&gt;'Настройки'!$B$3,ISBLANK(BN151),BN151=0),"",BN151)</x:f>
      </x:c>
      <x:c r="CY151" s="50" t="str">
        <x:f>IF(OR(7&gt;'Настройки'!$B$3,ISBLANK(BO151),BO151=0),"",BO151)</x:f>
      </x:c>
      <x:c r="CZ151" s="50" t="str">
        <x:f>IF(OR(8&gt;'Настройки'!$B$3,ISBLANK(BP151),BP151=0),"",BP151)</x:f>
      </x:c>
      <x:c r="DA151" s="50" t="str">
        <x:f>IF(OR(9&gt;'Настройки'!$B$3,ISBLANK(BQ151),BQ151=0),"",BQ151)</x:f>
      </x:c>
      <x:c r="DB151" s="50" t="str">
        <x:f>IF(OR(10&gt;'Настройки'!$B$3,ISBLANK(BR151),BR151=0),"",BR151)</x:f>
      </x:c>
      <x:c r="DC151" s="50" t="str">
        <x:f>IF(OR(11&gt;'Настройки'!$B$3,ISBLANK(BS151),BS151=0),"",BS151)</x:f>
      </x:c>
      <x:c r="DD151" s="50" t="str">
        <x:f>IF(OR(12&gt;'Настройки'!$B$3,ISBLANK(BT151),BT151=0),"",BT151)</x:f>
      </x:c>
      <x:c r="DE151" s="50" t="str">
        <x:f>IF(OR(13&gt;'Настройки'!$B$3,ISBLANK(BU151),BU151=0),"",BU151)</x:f>
      </x:c>
      <x:c r="DF151" s="50" t="str">
        <x:f>IF(OR(14&gt;'Настройки'!$B$3,ISBLANK(BV151),BV151=0),"",BV151)</x:f>
      </x:c>
      <x:c r="DG151" s="50" t="str">
        <x:f>IF(OR(15&gt;'Настройки'!$B$3,ISBLANK(BW151),BW151=0),"",BW151)</x:f>
      </x:c>
      <x:c r="DH151" s="50" t="str">
        <x:f>IF(OR(16&gt;'Настройки'!$B$3,ISBLANK(BX151),BX151=0),"",BX151)</x:f>
      </x:c>
      <x:c r="DI151" s="50" t="str">
        <x:f>IF(OR(17&gt;'Настройки'!$B$3,ISBLANK(BY151),BY151=0),"",BY151)</x:f>
      </x:c>
      <x:c r="DJ151" s="50" t="str">
        <x:f>IF(OR(18&gt;'Настройки'!$B$3,ISBLANK(BZ151),BZ151=0),"",BZ151)</x:f>
      </x:c>
      <x:c r="DK151" s="50" t="str">
        <x:f>IF(OR(19&gt;'Настройки'!$B$3,ISBLANK(CA151),CA151=0),"",CA151)</x:f>
      </x:c>
      <x:c r="DL151" s="50" t="str">
        <x:f>IF(OR(20&gt;'Настройки'!$B$3,ISBLANK(CB151),CB151=0),"",CB151)</x:f>
      </x:c>
      <x:c r="DM151" s="50" t="str">
        <x:f>IF(OR(21&gt;'Настройки'!$B$3,ISBLANK(CC151),CC151=0),"",CC151)</x:f>
      </x:c>
      <x:c r="DN151" s="50" t="str">
        <x:f>IF(OR(22&gt;'Настройки'!$B$3,ISBLANK(CD151),CD151=0),"",CD151)</x:f>
      </x:c>
      <x:c r="DO151" s="50" t="str">
        <x:f>IF(OR(23&gt;'Настройки'!$B$3,ISBLANK(CE151),CE151=0),"",CE151)</x:f>
      </x:c>
      <x:c r="DP151" s="50" t="str">
        <x:f>IF(OR(24&gt;'Настройки'!$B$3,ISBLANK(CF151),CF151=0),"",CF151)</x:f>
      </x:c>
      <x:c r="DQ151" s="50" t="str">
        <x:f>IF(OR(25&gt;'Настройки'!$B$3,ISBLANK(CG151),CG151=0),"",CG151)</x:f>
      </x:c>
      <x:c r="DR151" s="50" t="str">
        <x:f>IF(OR(26&gt;'Настройки'!$B$3,ISBLANK(CH151),CH151=0),"",CH151)</x:f>
      </x:c>
      <x:c r="DS151" s="50" t="str">
        <x:f>IF(OR(27&gt;'Настройки'!$B$3,ISBLANK(CI151),CI151=0),"",CI151)</x:f>
      </x:c>
      <x:c r="DT151" s="50" t="str">
        <x:f>IF(OR(28&gt;'Настройки'!$B$3,ISBLANK(CJ151),CJ151=0),"",CJ151)</x:f>
      </x:c>
      <x:c r="DU151" s="50" t="str">
        <x:f>IF(OR(29&gt;'Настройки'!$B$3,ISBLANK(CK151),CK151=0),"",CK151)</x:f>
      </x:c>
      <x:c r="DV151" s="50" t="str">
        <x:f>IF(OR(30&gt;'Настройки'!$B$3,ISBLANK(CL151),CL151=0),"",CL151)</x:f>
      </x:c>
      <x:c r="DW151" s="50" t="str">
        <x:f>IF(OR(31&gt;'Настройки'!$B$3,ISBLANK(CM151),CM151=0),"",CM151)</x:f>
      </x:c>
      <x:c r="DX151" s="50" t="str">
        <x:f>IF(OR(32&gt;'Настройки'!$B$3,ISBLANK(CN151),CN151=0),"",CN151)</x:f>
      </x:c>
      <x:c r="DY151" s="50" t="str">
        <x:f>IF(OR(33&gt;'Настройки'!$B$3,ISBLANK(CO151),CO151=0),"",CO151)</x:f>
      </x:c>
      <x:c r="DZ151" s="50" t="str">
        <x:f>IF(OR(34&gt;'Настройки'!$B$3,ISBLANK(CP151),CP151=0),"",CP151)</x:f>
      </x:c>
      <x:c r="EA151" s="50" t="str">
        <x:f>IF(OR(35&gt;'Настройки'!$B$3,ISBLANK(CQ151),CQ151=0),"",CQ151)</x:f>
      </x:c>
      <x:c r="EB151" s="50" t="str">
        <x:f>IF(OR(36&gt;'Настройки'!$B$3,ISBLANK(CR151),CR151=0),"",CR151)</x:f>
      </x:c>
      <x:c r="EC151" s="50" t="str">
        <x:f>IF(A151="","",IF(OR(BB151="AZ",BB151="BZ"),10000+ROW(),IF(AZ151&gt;'Настройки'!$B$11,20000+ROW(),IF(BF151&lt;&gt;"Обычный",30000+ROW(),IF(AX151&lt;=0,40000+ROW(),"")))))</x:f>
      </x:c>
      <x:c r="ED151" s="50" t="str">
        <x:f>IF(EC151="","",COUNTIFS($EC$2:$EC$1001,"&gt;0",$EC$2:$EC$1001,"&lt;"&amp;EC151)+1)</x:f>
      </x:c>
    </x:row>
    <x:row r="152">
      <x:c r="A152" s="115"/>
      <x:c r="B152" s="115"/>
      <x:c r="C152" s="115"/>
      <x:c r="D152" s="118"/>
      <x:c r="E152" s="118"/>
      <x:c r="F152" s="118"/>
      <x:c r="G152" s="118"/>
      <x:c r="H152" s="118"/>
      <x:c r="I152" s="118"/>
      <x:c r="J152" s="118"/>
      <x:c r="K152" s="118"/>
      <x:c r="L152" s="118"/>
      <x:c r="M152" s="118"/>
      <x:c r="N152" s="118"/>
      <x:c r="O152" s="118"/>
      <x:c r="P152" s="118"/>
      <x:c r="Q152" s="118"/>
      <x:c r="R152" s="118"/>
      <x:c r="S152" s="118"/>
      <x:c r="T152" s="118"/>
      <x:c r="U152" s="118"/>
      <x:c r="V152" s="118"/>
      <x:c r="W152" s="118"/>
      <x:c r="X152" s="118"/>
      <x:c r="Y152" s="118"/>
      <x:c r="Z152" s="118"/>
      <x:c r="AA152" s="118"/>
      <x:c r="AB152" s="118"/>
      <x:c r="AC152" s="118"/>
      <x:c r="AD152" s="118"/>
      <x:c r="AE152" s="118"/>
      <x:c r="AF152" s="118"/>
      <x:c r="AG152" s="118"/>
      <x:c r="AH152" s="118"/>
      <x:c r="AI152" s="118"/>
      <x:c r="AJ152" s="118"/>
      <x:c r="AK152" s="118"/>
      <x:c r="AL152" s="118"/>
      <x:c r="AM152" s="118"/>
      <x:c r="AN152" s="118"/>
      <x:c r="AO152" s="118"/>
      <x:c r="AP152" s="115"/>
      <x:c r="AQ152" s="49" t="str">
        <x:f>IF(A152="","",COUNT(BI152:INDEX(BI152:CR152,1,'Настройки'!$B$3)))</x:f>
      </x:c>
      <x:c r="AR152" s="49" t="str">
        <x:f>IF(A152="","",SUM(BI152:INDEX(BI152:CR152,1,'Настройки'!$B$3)))</x:f>
      </x:c>
      <x:c r="AS152" s="58" t="str">
        <x:f>IF(A152="","",IF('Настройки'!$B$4="Стоимость потребления",AR152*D152,IF('Настройки'!$B$4="Количество",AR152,E152)))</x:f>
      </x:c>
      <x:c r="AT152" s="61" t="str">
        <x:f>IF(OR(A152="",AS152&lt;0,SUM($AS$2:$AS$1001)&lt;=0),"",AS152/SUM($AS$2:$AS$1001))</x:f>
      </x:c>
      <x:c r="AU152" s="61" t="str">
        <x:f>IF(OR(A152="",AS152&lt;0,SUM($AS$2:$AS$1001)&lt;=0),"",SUMIFS($AS$2:$AS$1001,$AS$2:$AS$1001,"&gt;"&amp;AS152)/SUM($AS$2:$AS$1001))</x:f>
      </x:c>
      <x:c r="AV152" s="61" t="str">
        <x:f>IF(OR(A152="",AS152&lt;0,SUM($AS$2:$AS$1001)&lt;=0),"",SUMIFS($AS$2:$AS$1001,$AS$2:$AS$1001,"&gt;="&amp;AS152)/SUM($AS$2:$AS$1001))</x:f>
      </x:c>
      <x:c r="AW152" s="49" t="str">
        <x:f>IF(A152="","",IF(SUM($AS$2:$AS$1001)&lt;=0,"Не определён",IF(AS152&lt;0,"Исключение",IF(AU152&lt;'Настройки'!$B$5,"A",IF(AU152&lt;'Настройки'!$B$6,"B","C")))))</x:f>
      </x:c>
      <x:c r="AX152" s="58" t="str">
        <x:f>IF(A152="","",IF(AQ152=0,"",AVERAGE(BI152:INDEX(BI152:CR152,1,'Настройки'!$B$3))))</x:f>
      </x:c>
      <x:c r="AY152" s="58" t="str">
        <x:f>IF(OR(A152="",AQ152=0),"",STDEVP(BI152:INDEX(BI152:CR152,1,'Настройки'!$B$3)))</x:f>
      </x:c>
      <x:c r="AZ152" s="61" t="str">
        <x:f>IF(OR(A152="",AQ152&lt;'Настройки'!$B$12,AX152&lt;=0,AND('Настройки'!$B$10="Блокировать",COUNTIF(F152:INDEX(F152:AO152,1,'Настройки'!$B$3),"&lt;0")&gt;0)),"",AY152/ABS(AX152))</x:f>
      </x:c>
      <x:c r="BA152" s="49" t="str">
        <x:f>IF(A152="","",IF(AND('Настройки'!$B$10="Блокировать",COUNTIF(F152:INDEX(F152:AO152,1,'Настройки'!$B$3),"&lt;0")&gt;0),"Не определён",IF(AQ152&lt;'Настройки'!$B$12,"Не определён",IF(AX152=0,"Нет спроса",IF(AX152&lt;0,"Не определён",IF(AZ152&lt;='Настройки'!$B$7,"X",IF(AZ152&lt;='Настройки'!$B$8,"Y","Z")))))))</x:f>
      </x:c>
      <x:c r="BB152" s="49" t="str">
        <x:f>IF(OR(A152="",LEN(AW152)&lt;&gt;1,LEN(BA152)&lt;&gt;1),"",AW152&amp;BA152)</x:f>
      </x:c>
      <x:c r="BC152" s="61" t="str">
        <x:f>IF(OR(A152="",AQ152=0),"",(COUNT(BI152:INDEX(BI152:CR152,1,'Настройки'!$B$3))-COUNT(CS152:INDEX(CS152:EB152,1,'Настройки'!$B$3)))/AQ152)</x:f>
      </x:c>
      <x:c r="BD152" s="64" t="str">
        <x:f>IF(OR(A152="",COUNT(CS152:INDEX(CS152:EB152,1,'Настройки'!$B$3))=0),"",AQ152/COUNT(CS152:INDEX(CS152:EB152,1,'Настройки'!$B$3)))</x:f>
      </x:c>
      <x:c r="BE152" s="64" t="str">
        <x:f>IF(OR(A152="",COUNT(CS152:INDEX(CS152:EB152,1,'Настройки'!$B$3))=0),"",IF(AVERAGE(CS152:INDEX(CS152:EB152,1,'Настройки'!$B$3))=0,"",(STDEVP(CS152:INDEX(CS152:EB152,1,'Настройки'!$B$3))/ABS(AVERAGE(CS152:INDEX(CS152:EB152,1,'Настройки'!$B$3))))^2))</x:f>
      </x:c>
      <x:c r="BF152" s="49" t="str">
        <x:f>IF(A152="","",IF(AQ152&lt;3,"Недостаточно",IF(AQ152&lt;6,"Предварительный","Обычный")))</x:f>
      </x:c>
      <x:c r="BG152" s="49" t="str">
        <x:f>IF(A152="","",IF(COUNTIF(F152:INDEX(F152:AO152,1,'Настройки'!$B$3),"&lt;0")&gt;0,IF('Настройки'!$B$10="Блокировать","Отрицательный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"),"")&amp;IF(AQ152&lt;3,"Недостаточно истории. ",IF(AQ152&lt;6,"Предварительная классификация. ",""))&amp;IF(AX152=0,"Нет спроса за горизонт. ","")&amp;IF(AZ152&gt;'Настройки'!$B$11,"Экстремальная вариативность. ",""))</x:f>
      </x:c>
      <x:c r="BH152" s="49" t="str">
        <x:f>IF(A152="","",IFERROR(VLOOKUP(BB152,'Настройки'!$D$3:$E$11,2,FALSE),"Сначала проверьте исходные данные и историю спроса.")&amp;" Уточните срок поставки, MOQ и критичность.")</x:f>
      </x:c>
      <x:c r="BI152" s="50" t="str">
        <x:f>IF(1&gt;'Настройки'!$B$3,"",IF(ISBLANK(F152),IF('Настройки'!$B$9="Нулевой спрос",0,""),IF(F152&lt;0,IF('Настройки'!$B$10="Исключить","",IF('Настройки'!$B$10="Абсолютные значения",ABS(F152),F152)),F152)))</x:f>
      </x:c>
      <x:c r="BJ152" s="50" t="str">
        <x:f>IF(2&gt;'Настройки'!$B$3,"",IF(ISBLANK(G152),IF('Настройки'!$B$9="Нулевой спрос",0,""),IF(G152&lt;0,IF('Настройки'!$B$10="Исключить","",IF('Настройки'!$B$10="Абсолютные значения",ABS(G152),G152)),G152)))</x:f>
      </x:c>
      <x:c r="BK152" s="50" t="str">
        <x:f>IF(3&gt;'Настройки'!$B$3,"",IF(ISBLANK(H152),IF('Настройки'!$B$9="Нулевой спрос",0,""),IF(H152&lt;0,IF('Настройки'!$B$10="Исключить","",IF('Настройки'!$B$10="Абсолютные значения",ABS(H152),H152)),H152)))</x:f>
      </x:c>
      <x:c r="BL152" s="50" t="str">
        <x:f>IF(4&gt;'Настройки'!$B$3,"",IF(ISBLANK(I152),IF('Настройки'!$B$9="Нулевой спрос",0,""),IF(I152&lt;0,IF('Настройки'!$B$10="Исключить","",IF('Настройки'!$B$10="Абсолютные значения",ABS(I152),I152)),I152)))</x:f>
      </x:c>
      <x:c r="BM152" s="50" t="str">
        <x:f>IF(5&gt;'Настройки'!$B$3,"",IF(ISBLANK(J152),IF('Настройки'!$B$9="Нулевой спрос",0,""),IF(J152&lt;0,IF('Настройки'!$B$10="Исключить","",IF('Настройки'!$B$10="Абсолютные значения",ABS(J152),J152)),J152)))</x:f>
      </x:c>
      <x:c r="BN152" s="50" t="str">
        <x:f>IF(6&gt;'Настройки'!$B$3,"",IF(ISBLANK(K152),IF('Настройки'!$B$9="Нулевой спрос",0,""),IF(K152&lt;0,IF('Настройки'!$B$10="Исключить","",IF('Настройки'!$B$10="Абсолютные значения",ABS(K152),K152)),K152)))</x:f>
      </x:c>
      <x:c r="BO152" s="50" t="str">
        <x:f>IF(7&gt;'Настройки'!$B$3,"",IF(ISBLANK(L152),IF('Настройки'!$B$9="Нулевой спрос",0,""),IF(L152&lt;0,IF('Настройки'!$B$10="Исключить","",IF('Настройки'!$B$10="Абсолютные значения",ABS(L152),L152)),L152)))</x:f>
      </x:c>
      <x:c r="BP152" s="50" t="str">
        <x:f>IF(8&gt;'Настройки'!$B$3,"",IF(ISBLANK(M152),IF('Настройки'!$B$9="Нулевой спрос",0,""),IF(M152&lt;0,IF('Настройки'!$B$10="Исключить","",IF('Настройки'!$B$10="Абсолютные значения",ABS(M152),M152)),M152)))</x:f>
      </x:c>
      <x:c r="BQ152" s="50" t="str">
        <x:f>IF(9&gt;'Настройки'!$B$3,"",IF(ISBLANK(N152),IF('Настройки'!$B$9="Нулевой спрос",0,""),IF(N152&lt;0,IF('Настройки'!$B$10="Исключить","",IF('Настройки'!$B$10="Абсолютные значения",ABS(N152),N152)),N152)))</x:f>
      </x:c>
      <x:c r="BR152" s="50" t="str">
        <x:f>IF(10&gt;'Настройки'!$B$3,"",IF(ISBLANK(O152),IF('Настройки'!$B$9="Нулевой спрос",0,""),IF(O152&lt;0,IF('Настройки'!$B$10="Исключить","",IF('Настройки'!$B$10="Абсолютные значения",ABS(O152),O152)),O152)))</x:f>
      </x:c>
      <x:c r="BS152" s="50" t="str">
        <x:f>IF(11&gt;'Настройки'!$B$3,"",IF(ISBLANK(P152),IF('Настройки'!$B$9="Нулевой спрос",0,""),IF(P152&lt;0,IF('Настройки'!$B$10="Исключить","",IF('Настройки'!$B$10="Абсолютные значения",ABS(P152),P152)),P152)))</x:f>
      </x:c>
      <x:c r="BT152" s="50" t="str">
        <x:f>IF(12&gt;'Настройки'!$B$3,"",IF(ISBLANK(Q152),IF('Настройки'!$B$9="Нулевой спрос",0,""),IF(Q152&lt;0,IF('Настройки'!$B$10="Исключить","",IF('Настройки'!$B$10="Абсолютные значения",ABS(Q152),Q152)),Q152)))</x:f>
      </x:c>
      <x:c r="BU152" s="50" t="str">
        <x:f>IF(13&gt;'Настройки'!$B$3,"",IF(ISBLANK(R152),IF('Настройки'!$B$9="Нулевой спрос",0,""),IF(R152&lt;0,IF('Настройки'!$B$10="Исключить","",IF('Настройки'!$B$10="Абсолютные значения",ABS(R152),R152)),R152)))</x:f>
      </x:c>
      <x:c r="BV152" s="50" t="str">
        <x:f>IF(14&gt;'Настройки'!$B$3,"",IF(ISBLANK(S152),IF('Настройки'!$B$9="Нулевой спрос",0,""),IF(S152&lt;0,IF('Настройки'!$B$10="Исключить","",IF('Настройки'!$B$10="Абсолютные значения",ABS(S152),S152)),S152)))</x:f>
      </x:c>
      <x:c r="BW152" s="50" t="str">
        <x:f>IF(15&gt;'Настройки'!$B$3,"",IF(ISBLANK(T152),IF('Настройки'!$B$9="Нулевой спрос",0,""),IF(T152&lt;0,IF('Настройки'!$B$10="Исключить","",IF('Настройки'!$B$10="Абсолютные значения",ABS(T152),T152)),T152)))</x:f>
      </x:c>
      <x:c r="BX152" s="50" t="str">
        <x:f>IF(16&gt;'Настройки'!$B$3,"",IF(ISBLANK(U152),IF('Настройки'!$B$9="Нулевой спрос",0,""),IF(U152&lt;0,IF('Настройки'!$B$10="Исключить","",IF('Настройки'!$B$10="Абсолютные значения",ABS(U152),U152)),U152)))</x:f>
      </x:c>
      <x:c r="BY152" s="50" t="str">
        <x:f>IF(17&gt;'Настройки'!$B$3,"",IF(ISBLANK(V152),IF('Настройки'!$B$9="Нулевой спрос",0,""),IF(V152&lt;0,IF('Настройки'!$B$10="Исключить","",IF('Настройки'!$B$10="Абсолютные значения",ABS(V152),V152)),V152)))</x:f>
      </x:c>
      <x:c r="BZ152" s="50" t="str">
        <x:f>IF(18&gt;'Настройки'!$B$3,"",IF(ISBLANK(W152),IF('Настройки'!$B$9="Нулевой спрос",0,""),IF(W152&lt;0,IF('Настройки'!$B$10="Исключить","",IF('Настройки'!$B$10="Абсолютные значения",ABS(W152),W152)),W152)))</x:f>
      </x:c>
      <x:c r="CA152" s="50" t="str">
        <x:f>IF(19&gt;'Настройки'!$B$3,"",IF(ISBLANK(X152),IF('Настройки'!$B$9="Нулевой спрос",0,""),IF(X152&lt;0,IF('Настройки'!$B$10="Исключить","",IF('Настройки'!$B$10="Абсолютные значения",ABS(X152),X152)),X152)))</x:f>
      </x:c>
      <x:c r="CB152" s="50" t="str">
        <x:f>IF(20&gt;'Настройки'!$B$3,"",IF(ISBLANK(Y152),IF('Настройки'!$B$9="Нулевой спрос",0,""),IF(Y152&lt;0,IF('Настройки'!$B$10="Исключить","",IF('Настройки'!$B$10="Абсолютные значения",ABS(Y152),Y152)),Y152)))</x:f>
      </x:c>
      <x:c r="CC152" s="50" t="str">
        <x:f>IF(21&gt;'Настройки'!$B$3,"",IF(ISBLANK(Z152),IF('Настройки'!$B$9="Нулевой спрос",0,""),IF(Z152&lt;0,IF('Настройки'!$B$10="Исключить","",IF('Настройки'!$B$10="Абсолютные значения",ABS(Z152),Z152)),Z152)))</x:f>
      </x:c>
      <x:c r="CD152" s="50" t="str">
        <x:f>IF(22&gt;'Настройки'!$B$3,"",IF(ISBLANK(AA152),IF('Настройки'!$B$9="Нулевой спрос",0,""),IF(AA152&lt;0,IF('Настройки'!$B$10="Исключить","",IF('Настройки'!$B$10="Абсолютные значения",ABS(AA152),AA152)),AA152)))</x:f>
      </x:c>
      <x:c r="CE152" s="50" t="str">
        <x:f>IF(23&gt;'Настройки'!$B$3,"",IF(ISBLANK(AB152),IF('Настройки'!$B$9="Нулевой спрос",0,""),IF(AB152&lt;0,IF('Настройки'!$B$10="Исключить","",IF('Настройки'!$B$10="Абсолютные значения",ABS(AB152),AB152)),AB152)))</x:f>
      </x:c>
      <x:c r="CF152" s="50" t="str">
        <x:f>IF(24&gt;'Настройки'!$B$3,"",IF(ISBLANK(AC152),IF('Настройки'!$B$9="Нулевой спрос",0,""),IF(AC152&lt;0,IF('Настройки'!$B$10="Исключить","",IF('Настройки'!$B$10="Абсолютные значения",ABS(AC152),AC152)),AC152)))</x:f>
      </x:c>
      <x:c r="CG152" s="50" t="str">
        <x:f>IF(25&gt;'Настройки'!$B$3,"",IF(ISBLANK(AD152),IF('Настройки'!$B$9="Нулевой спрос",0,""),IF(AD152&lt;0,IF('Настройки'!$B$10="Исключить","",IF('Настройки'!$B$10="Абсолютные значения",ABS(AD152),AD152)),AD152)))</x:f>
      </x:c>
      <x:c r="CH152" s="50" t="str">
        <x:f>IF(26&gt;'Настройки'!$B$3,"",IF(ISBLANK(AE152),IF('Настройки'!$B$9="Нулевой спрос",0,""),IF(AE152&lt;0,IF('Настройки'!$B$10="Исключить","",IF('Настройки'!$B$10="Абсолютные значения",ABS(AE152),AE152)),AE152)))</x:f>
      </x:c>
      <x:c r="CI152" s="50" t="str">
        <x:f>IF(27&gt;'Настройки'!$B$3,"",IF(ISBLANK(AF152),IF('Настройки'!$B$9="Нулевой спрос",0,""),IF(AF152&lt;0,IF('Настройки'!$B$10="Исключить","",IF('Настройки'!$B$10="Абсолютные значения",ABS(AF152),AF152)),AF152)))</x:f>
      </x:c>
      <x:c r="CJ152" s="50" t="str">
        <x:f>IF(28&gt;'Настройки'!$B$3,"",IF(ISBLANK(AG152),IF('Настройки'!$B$9="Нулевой спрос",0,""),IF(AG152&lt;0,IF('Настройки'!$B$10="Исключить","",IF('Настройки'!$B$10="Абсолютные значения",ABS(AG152),AG152)),AG152)))</x:f>
      </x:c>
      <x:c r="CK152" s="50" t="str">
        <x:f>IF(29&gt;'Настройки'!$B$3,"",IF(ISBLANK(AH152),IF('Настройки'!$B$9="Нулевой спрос",0,""),IF(AH152&lt;0,IF('Настройки'!$B$10="Исключить","",IF('Настройки'!$B$10="Абсолютные значения",ABS(AH152),AH152)),AH152)))</x:f>
      </x:c>
      <x:c r="CL152" s="50" t="str">
        <x:f>IF(30&gt;'Настройки'!$B$3,"",IF(ISBLANK(AI152),IF('Настройки'!$B$9="Нулевой спрос",0,""),IF(AI152&lt;0,IF('Настройки'!$B$10="Исключить","",IF('Настройки'!$B$10="Абсолютные значения",ABS(AI152),AI152)),AI152)))</x:f>
      </x:c>
      <x:c r="CM152" s="50" t="str">
        <x:f>IF(31&gt;'Настройки'!$B$3,"",IF(ISBLANK(AJ152),IF('Настройки'!$B$9="Нулевой спрос",0,""),IF(AJ152&lt;0,IF('Настройки'!$B$10="Исключить","",IF('Настройки'!$B$10="Абсолютные значения",ABS(AJ152),AJ152)),AJ152)))</x:f>
      </x:c>
      <x:c r="CN152" s="50" t="str">
        <x:f>IF(32&gt;'Настройки'!$B$3,"",IF(ISBLANK(AK152),IF('Настройки'!$B$9="Нулевой спрос",0,""),IF(AK152&lt;0,IF('Настройки'!$B$10="Исключить","",IF('Настройки'!$B$10="Абсолютные значения",ABS(AK152),AK152)),AK152)))</x:f>
      </x:c>
      <x:c r="CO152" s="50" t="str">
        <x:f>IF(33&gt;'Настройки'!$B$3,"",IF(ISBLANK(AL152),IF('Настройки'!$B$9="Нулевой спрос",0,""),IF(AL152&lt;0,IF('Настройки'!$B$10="Исключить","",IF('Настройки'!$B$10="Абсолютные значения",ABS(AL152),AL152)),AL152)))</x:f>
      </x:c>
      <x:c r="CP152" s="50" t="str">
        <x:f>IF(34&gt;'Настройки'!$B$3,"",IF(ISBLANK(AM152),IF('Настройки'!$B$9="Нулевой спрос",0,""),IF(AM152&lt;0,IF('Настройки'!$B$10="Исключить","",IF('Настройки'!$B$10="Абсолютные значения",ABS(AM152),AM152)),AM152)))</x:f>
      </x:c>
      <x:c r="CQ152" s="50" t="str">
        <x:f>IF(35&gt;'Настройки'!$B$3,"",IF(ISBLANK(AN152),IF('Настройки'!$B$9="Нулевой спрос",0,""),IF(AN152&lt;0,IF('Настройки'!$B$10="Исключить","",IF('Настройки'!$B$10="Абсолютные значения",ABS(AN152),AN152)),AN152)))</x:f>
      </x:c>
      <x:c r="CR152" s="50" t="str">
        <x:f>IF(36&gt;'Настройки'!$B$3,"",IF(ISBLANK(AO152),IF('Настройки'!$B$9="Нулевой спрос",0,""),IF(AO152&lt;0,IF('Настройки'!$B$10="Исключить","",IF('Настройки'!$B$10="Абсолютные значения",ABS(AO152),AO152)),AO152)))</x:f>
      </x:c>
      <x:c r="CS152" s="50" t="str">
        <x:f>IF(OR(1&gt;'Настройки'!$B$3,ISBLANK(BI152),BI152=0),"",BI152)</x:f>
      </x:c>
      <x:c r="CT152" s="50" t="str">
        <x:f>IF(OR(2&gt;'Настройки'!$B$3,ISBLANK(BJ152),BJ152=0),"",BJ152)</x:f>
      </x:c>
      <x:c r="CU152" s="50" t="str">
        <x:f>IF(OR(3&gt;'Настройки'!$B$3,ISBLANK(BK152),BK152=0),"",BK152)</x:f>
      </x:c>
      <x:c r="CV152" s="50" t="str">
        <x:f>IF(OR(4&gt;'Настройки'!$B$3,ISBLANK(BL152),BL152=0),"",BL152)</x:f>
      </x:c>
      <x:c r="CW152" s="50" t="str">
        <x:f>IF(OR(5&gt;'Настройки'!$B$3,ISBLANK(BM152),BM152=0),"",BM152)</x:f>
      </x:c>
      <x:c r="CX152" s="50" t="str">
        <x:f>IF(OR(6&gt;'Настройки'!$B$3,ISBLANK(BN152),BN152=0),"",BN152)</x:f>
      </x:c>
      <x:c r="CY152" s="50" t="str">
        <x:f>IF(OR(7&gt;'Настройки'!$B$3,ISBLANK(BO152),BO152=0),"",BO152)</x:f>
      </x:c>
      <x:c r="CZ152" s="50" t="str">
        <x:f>IF(OR(8&gt;'Настройки'!$B$3,ISBLANK(BP152),BP152=0),"",BP152)</x:f>
      </x:c>
      <x:c r="DA152" s="50" t="str">
        <x:f>IF(OR(9&gt;'Настройки'!$B$3,ISBLANK(BQ152),BQ152=0),"",BQ152)</x:f>
      </x:c>
      <x:c r="DB152" s="50" t="str">
        <x:f>IF(OR(10&gt;'Настройки'!$B$3,ISBLANK(BR152),BR152=0),"",BR152)</x:f>
      </x:c>
      <x:c r="DC152" s="50" t="str">
        <x:f>IF(OR(11&gt;'Настройки'!$B$3,ISBLANK(BS152),BS152=0),"",BS152)</x:f>
      </x:c>
      <x:c r="DD152" s="50" t="str">
        <x:f>IF(OR(12&gt;'Настройки'!$B$3,ISBLANK(BT152),BT152=0),"",BT152)</x:f>
      </x:c>
      <x:c r="DE152" s="50" t="str">
        <x:f>IF(OR(13&gt;'Настройки'!$B$3,ISBLANK(BU152),BU152=0),"",BU152)</x:f>
      </x:c>
      <x:c r="DF152" s="50" t="str">
        <x:f>IF(OR(14&gt;'Настройки'!$B$3,ISBLANK(BV152),BV152=0),"",BV152)</x:f>
      </x:c>
      <x:c r="DG152" s="50" t="str">
        <x:f>IF(OR(15&gt;'Настройки'!$B$3,ISBLANK(BW152),BW152=0),"",BW152)</x:f>
      </x:c>
      <x:c r="DH152" s="50" t="str">
        <x:f>IF(OR(16&gt;'Настройки'!$B$3,ISBLANK(BX152),BX152=0),"",BX152)</x:f>
      </x:c>
      <x:c r="DI152" s="50" t="str">
        <x:f>IF(OR(17&gt;'Настройки'!$B$3,ISBLANK(BY152),BY152=0),"",BY152)</x:f>
      </x:c>
      <x:c r="DJ152" s="50" t="str">
        <x:f>IF(OR(18&gt;'Настройки'!$B$3,ISBLANK(BZ152),BZ152=0),"",BZ152)</x:f>
      </x:c>
      <x:c r="DK152" s="50" t="str">
        <x:f>IF(OR(19&gt;'Настройки'!$B$3,ISBLANK(CA152),CA152=0),"",CA152)</x:f>
      </x:c>
      <x:c r="DL152" s="50" t="str">
        <x:f>IF(OR(20&gt;'Настройки'!$B$3,ISBLANK(CB152),CB152=0),"",CB152)</x:f>
      </x:c>
      <x:c r="DM152" s="50" t="str">
        <x:f>IF(OR(21&gt;'Настройки'!$B$3,ISBLANK(CC152),CC152=0),"",CC152)</x:f>
      </x:c>
      <x:c r="DN152" s="50" t="str">
        <x:f>IF(OR(22&gt;'Настройки'!$B$3,ISBLANK(CD152),CD152=0),"",CD152)</x:f>
      </x:c>
      <x:c r="DO152" s="50" t="str">
        <x:f>IF(OR(23&gt;'Настройки'!$B$3,ISBLANK(CE152),CE152=0),"",CE152)</x:f>
      </x:c>
      <x:c r="DP152" s="50" t="str">
        <x:f>IF(OR(24&gt;'Настройки'!$B$3,ISBLANK(CF152),CF152=0),"",CF152)</x:f>
      </x:c>
      <x:c r="DQ152" s="50" t="str">
        <x:f>IF(OR(25&gt;'Настройки'!$B$3,ISBLANK(CG152),CG152=0),"",CG152)</x:f>
      </x:c>
      <x:c r="DR152" s="50" t="str">
        <x:f>IF(OR(26&gt;'Настройки'!$B$3,ISBLANK(CH152),CH152=0),"",CH152)</x:f>
      </x:c>
      <x:c r="DS152" s="50" t="str">
        <x:f>IF(OR(27&gt;'Настройки'!$B$3,ISBLANK(CI152),CI152=0),"",CI152)</x:f>
      </x:c>
      <x:c r="DT152" s="50" t="str">
        <x:f>IF(OR(28&gt;'Настройки'!$B$3,ISBLANK(CJ152),CJ152=0),"",CJ152)</x:f>
      </x:c>
      <x:c r="DU152" s="50" t="str">
        <x:f>IF(OR(29&gt;'Настройки'!$B$3,ISBLANK(CK152),CK152=0),"",CK152)</x:f>
      </x:c>
      <x:c r="DV152" s="50" t="str">
        <x:f>IF(OR(30&gt;'Настройки'!$B$3,ISBLANK(CL152),CL152=0),"",CL152)</x:f>
      </x:c>
      <x:c r="DW152" s="50" t="str">
        <x:f>IF(OR(31&gt;'Настройки'!$B$3,ISBLANK(CM152),CM152=0),"",CM152)</x:f>
      </x:c>
      <x:c r="DX152" s="50" t="str">
        <x:f>IF(OR(32&gt;'Настройки'!$B$3,ISBLANK(CN152),CN152=0),"",CN152)</x:f>
      </x:c>
      <x:c r="DY152" s="50" t="str">
        <x:f>IF(OR(33&gt;'Настройки'!$B$3,ISBLANK(CO152),CO152=0),"",CO152)</x:f>
      </x:c>
      <x:c r="DZ152" s="50" t="str">
        <x:f>IF(OR(34&gt;'Настройки'!$B$3,ISBLANK(CP152),CP152=0),"",CP152)</x:f>
      </x:c>
      <x:c r="EA152" s="50" t="str">
        <x:f>IF(OR(35&gt;'Настройки'!$B$3,ISBLANK(CQ152),CQ152=0),"",CQ152)</x:f>
      </x:c>
      <x:c r="EB152" s="50" t="str">
        <x:f>IF(OR(36&gt;'Настройки'!$B$3,ISBLANK(CR152),CR152=0),"",CR152)</x:f>
      </x:c>
      <x:c r="EC152" s="50" t="str">
        <x:f>IF(A152="","",IF(OR(BB152="AZ",BB152="BZ"),10000+ROW(),IF(AZ152&gt;'Настройки'!$B$11,20000+ROW(),IF(BF152&lt;&gt;"Обычный",30000+ROW(),IF(AX152&lt;=0,40000+ROW(),"")))))</x:f>
      </x:c>
      <x:c r="ED152" s="50" t="str">
        <x:f>IF(EC152="","",COUNTIFS($EC$2:$EC$1001,"&gt;0",$EC$2:$EC$1001,"&lt;"&amp;EC152)+1)</x:f>
      </x:c>
    </x:row>
    <x:row r="153">
      <x:c r="A153" s="115"/>
      <x:c r="B153" s="115"/>
      <x:c r="C153" s="115"/>
      <x:c r="D153" s="118"/>
      <x:c r="E153" s="118"/>
      <x:c r="F153" s="118"/>
      <x:c r="G153" s="118"/>
      <x:c r="H153" s="118"/>
      <x:c r="I153" s="118"/>
      <x:c r="J153" s="118"/>
      <x:c r="K153" s="118"/>
      <x:c r="L153" s="118"/>
      <x:c r="M153" s="118"/>
      <x:c r="N153" s="118"/>
      <x:c r="O153" s="118"/>
      <x:c r="P153" s="118"/>
      <x:c r="Q153" s="118"/>
      <x:c r="R153" s="118"/>
      <x:c r="S153" s="118"/>
      <x:c r="T153" s="118"/>
      <x:c r="U153" s="118"/>
      <x:c r="V153" s="118"/>
      <x:c r="W153" s="118"/>
      <x:c r="X153" s="118"/>
      <x:c r="Y153" s="118"/>
      <x:c r="Z153" s="118"/>
      <x:c r="AA153" s="118"/>
      <x:c r="AB153" s="118"/>
      <x:c r="AC153" s="118"/>
      <x:c r="AD153" s="118"/>
      <x:c r="AE153" s="118"/>
      <x:c r="AF153" s="118"/>
      <x:c r="AG153" s="118"/>
      <x:c r="AH153" s="118"/>
      <x:c r="AI153" s="118"/>
      <x:c r="AJ153" s="118"/>
      <x:c r="AK153" s="118"/>
      <x:c r="AL153" s="118"/>
      <x:c r="AM153" s="118"/>
      <x:c r="AN153" s="118"/>
      <x:c r="AO153" s="118"/>
      <x:c r="AP153" s="115"/>
      <x:c r="AQ153" s="49" t="str">
        <x:f>IF(A153="","",COUNT(BI153:INDEX(BI153:CR153,1,'Настройки'!$B$3)))</x:f>
      </x:c>
      <x:c r="AR153" s="49" t="str">
        <x:f>IF(A153="","",SUM(BI153:INDEX(BI153:CR153,1,'Настройки'!$B$3)))</x:f>
      </x:c>
      <x:c r="AS153" s="58" t="str">
        <x:f>IF(A153="","",IF('Настройки'!$B$4="Стоимость потребления",AR153*D153,IF('Настройки'!$B$4="Количество",AR153,E153)))</x:f>
      </x:c>
      <x:c r="AT153" s="61" t="str">
        <x:f>IF(OR(A153="",AS153&lt;0,SUM($AS$2:$AS$1001)&lt;=0),"",AS153/SUM($AS$2:$AS$1001))</x:f>
      </x:c>
      <x:c r="AU153" s="61" t="str">
        <x:f>IF(OR(A153="",AS153&lt;0,SUM($AS$2:$AS$1001)&lt;=0),"",SUMIFS($AS$2:$AS$1001,$AS$2:$AS$1001,"&gt;"&amp;AS153)/SUM($AS$2:$AS$1001))</x:f>
      </x:c>
      <x:c r="AV153" s="61" t="str">
        <x:f>IF(OR(A153="",AS153&lt;0,SUM($AS$2:$AS$1001)&lt;=0),"",SUMIFS($AS$2:$AS$1001,$AS$2:$AS$1001,"&gt;="&amp;AS153)/SUM($AS$2:$AS$1001))</x:f>
      </x:c>
      <x:c r="AW153" s="49" t="str">
        <x:f>IF(A153="","",IF(SUM($AS$2:$AS$1001)&lt;=0,"Не определён",IF(AS153&lt;0,"Исключение",IF(AU153&lt;'Настройки'!$B$5,"A",IF(AU153&lt;'Настройки'!$B$6,"B","C")))))</x:f>
      </x:c>
      <x:c r="AX153" s="58" t="str">
        <x:f>IF(A153="","",IF(AQ153=0,"",AVERAGE(BI153:INDEX(BI153:CR153,1,'Настройки'!$B$3))))</x:f>
      </x:c>
      <x:c r="AY153" s="58" t="str">
        <x:f>IF(OR(A153="",AQ153=0),"",STDEVP(BI153:INDEX(BI153:CR153,1,'Настройки'!$B$3)))</x:f>
      </x:c>
      <x:c r="AZ153" s="61" t="str">
        <x:f>IF(OR(A153="",AQ153&lt;'Настройки'!$B$12,AX153&lt;=0,AND('Настройки'!$B$10="Блокировать",COUNTIF(F153:INDEX(F153:AO153,1,'Настройки'!$B$3),"&lt;0")&gt;0)),"",AY153/ABS(AX153))</x:f>
      </x:c>
      <x:c r="BA153" s="49" t="str">
        <x:f>IF(A153="","",IF(AND('Настройки'!$B$10="Блокировать",COUNTIF(F153:INDEX(F153:AO153,1,'Настройки'!$B$3),"&lt;0")&gt;0),"Не определён",IF(AQ153&lt;'Настройки'!$B$12,"Не определён",IF(AX153=0,"Нет спроса",IF(AX153&lt;0,"Не определён",IF(AZ153&lt;='Настройки'!$B$7,"X",IF(AZ153&lt;='Настройки'!$B$8,"Y","Z")))))))</x:f>
      </x:c>
      <x:c r="BB153" s="49" t="str">
        <x:f>IF(OR(A153="",LEN(AW153)&lt;&gt;1,LEN(BA153)&lt;&gt;1),"",AW153&amp;BA153)</x:f>
      </x:c>
      <x:c r="BC153" s="61" t="str">
        <x:f>IF(OR(A153="",AQ153=0),"",(COUNT(BI153:INDEX(BI153:CR153,1,'Настройки'!$B$3))-COUNT(CS153:INDEX(CS153:EB153,1,'Настройки'!$B$3)))/AQ153)</x:f>
      </x:c>
      <x:c r="BD153" s="64" t="str">
        <x:f>IF(OR(A153="",COUNT(CS153:INDEX(CS153:EB153,1,'Настройки'!$B$3))=0),"",AQ153/COUNT(CS153:INDEX(CS153:EB153,1,'Настройки'!$B$3)))</x:f>
      </x:c>
      <x:c r="BE153" s="64" t="str">
        <x:f>IF(OR(A153="",COUNT(CS153:INDEX(CS153:EB153,1,'Настройки'!$B$3))=0),"",IF(AVERAGE(CS153:INDEX(CS153:EB153,1,'Настройки'!$B$3))=0,"",(STDEVP(CS153:INDEX(CS153:EB153,1,'Настройки'!$B$3))/ABS(AVERAGE(CS153:INDEX(CS153:EB153,1,'Настройки'!$B$3))))^2))</x:f>
      </x:c>
      <x:c r="BF153" s="49" t="str">
        <x:f>IF(A153="","",IF(AQ153&lt;3,"Недостаточно",IF(AQ153&lt;6,"Предварительный","Обычный")))</x:f>
      </x:c>
      <x:c r="BG153" s="49" t="str">
        <x:f>IF(A153="","",IF(COUNTIF(F153:INDEX(F153:AO153,1,'Настройки'!$B$3),"&lt;0")&gt;0,IF('Настройки'!$B$10="Блокировать","Отрицательный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"),"")&amp;IF(AQ153&lt;3,"Недостаточно истории. ",IF(AQ153&lt;6,"Предварительная классификация. ",""))&amp;IF(AX153=0,"Нет спроса за горизонт. ","")&amp;IF(AZ153&gt;'Настройки'!$B$11,"Экстремальная вариативность. ",""))</x:f>
      </x:c>
      <x:c r="BH153" s="49" t="str">
        <x:f>IF(A153="","",IFERROR(VLOOKUP(BB153,'Настройки'!$D$3:$E$11,2,FALSE),"Сначала проверьте исходные данные и историю спроса.")&amp;" Уточните срок поставки, MOQ и критичность.")</x:f>
      </x:c>
      <x:c r="BI153" s="50" t="str">
        <x:f>IF(1&gt;'Настройки'!$B$3,"",IF(ISBLANK(F153),IF('Настройки'!$B$9="Нулевой спрос",0,""),IF(F153&lt;0,IF('Настройки'!$B$10="Исключить","",IF('Настройки'!$B$10="Абсолютные значения",ABS(F153),F153)),F153)))</x:f>
      </x:c>
      <x:c r="BJ153" s="50" t="str">
        <x:f>IF(2&gt;'Настройки'!$B$3,"",IF(ISBLANK(G153),IF('Настройки'!$B$9="Нулевой спрос",0,""),IF(G153&lt;0,IF('Настройки'!$B$10="Исключить","",IF('Настройки'!$B$10="Абсолютные значения",ABS(G153),G153)),G153)))</x:f>
      </x:c>
      <x:c r="BK153" s="50" t="str">
        <x:f>IF(3&gt;'Настройки'!$B$3,"",IF(ISBLANK(H153),IF('Настройки'!$B$9="Нулевой спрос",0,""),IF(H153&lt;0,IF('Настройки'!$B$10="Исключить","",IF('Настройки'!$B$10="Абсолютные значения",ABS(H153),H153)),H153)))</x:f>
      </x:c>
      <x:c r="BL153" s="50" t="str">
        <x:f>IF(4&gt;'Настройки'!$B$3,"",IF(ISBLANK(I153),IF('Настройки'!$B$9="Нулевой спрос",0,""),IF(I153&lt;0,IF('Настройки'!$B$10="Исключить","",IF('Настройки'!$B$10="Абсолютные значения",ABS(I153),I153)),I153)))</x:f>
      </x:c>
      <x:c r="BM153" s="50" t="str">
        <x:f>IF(5&gt;'Настройки'!$B$3,"",IF(ISBLANK(J153),IF('Настройки'!$B$9="Нулевой спрос",0,""),IF(J153&lt;0,IF('Настройки'!$B$10="Исключить","",IF('Настройки'!$B$10="Абсолютные значения",ABS(J153),J153)),J153)))</x:f>
      </x:c>
      <x:c r="BN153" s="50" t="str">
        <x:f>IF(6&gt;'Настройки'!$B$3,"",IF(ISBLANK(K153),IF('Настройки'!$B$9="Нулевой спрос",0,""),IF(K153&lt;0,IF('Настройки'!$B$10="Исключить","",IF('Настройки'!$B$10="Абсолютные значения",ABS(K153),K153)),K153)))</x:f>
      </x:c>
      <x:c r="BO153" s="50" t="str">
        <x:f>IF(7&gt;'Настройки'!$B$3,"",IF(ISBLANK(L153),IF('Настройки'!$B$9="Нулевой спрос",0,""),IF(L153&lt;0,IF('Настройки'!$B$10="Исключить","",IF('Настройки'!$B$10="Абсолютные значения",ABS(L153),L153)),L153)))</x:f>
      </x:c>
      <x:c r="BP153" s="50" t="str">
        <x:f>IF(8&gt;'Настройки'!$B$3,"",IF(ISBLANK(M153),IF('Настройки'!$B$9="Нулевой спрос",0,""),IF(M153&lt;0,IF('Настройки'!$B$10="Исключить","",IF('Настройки'!$B$10="Абсолютные значения",ABS(M153),M153)),M153)))</x:f>
      </x:c>
      <x:c r="BQ153" s="50" t="str">
        <x:f>IF(9&gt;'Настройки'!$B$3,"",IF(ISBLANK(N153),IF('Настройки'!$B$9="Нулевой спрос",0,""),IF(N153&lt;0,IF('Настройки'!$B$10="Исключить","",IF('Настройки'!$B$10="Абсолютные значения",ABS(N153),N153)),N153)))</x:f>
      </x:c>
      <x:c r="BR153" s="50" t="str">
        <x:f>IF(10&gt;'Настройки'!$B$3,"",IF(ISBLANK(O153),IF('Настройки'!$B$9="Нулевой спрос",0,""),IF(O153&lt;0,IF('Настройки'!$B$10="Исключить","",IF('Настройки'!$B$10="Абсолютные значения",ABS(O153),O153)),O153)))</x:f>
      </x:c>
      <x:c r="BS153" s="50" t="str">
        <x:f>IF(11&gt;'Настройки'!$B$3,"",IF(ISBLANK(P153),IF('Настройки'!$B$9="Нулевой спрос",0,""),IF(P153&lt;0,IF('Настройки'!$B$10="Исключить","",IF('Настройки'!$B$10="Абсолютные значения",ABS(P153),P153)),P153)))</x:f>
      </x:c>
      <x:c r="BT153" s="50" t="str">
        <x:f>IF(12&gt;'Настройки'!$B$3,"",IF(ISBLANK(Q153),IF('Настройки'!$B$9="Нулевой спрос",0,""),IF(Q153&lt;0,IF('Настройки'!$B$10="Исключить","",IF('Настройки'!$B$10="Абсолютные значения",ABS(Q153),Q153)),Q153)))</x:f>
      </x:c>
      <x:c r="BU153" s="50" t="str">
        <x:f>IF(13&gt;'Настройки'!$B$3,"",IF(ISBLANK(R153),IF('Настройки'!$B$9="Нулевой спрос",0,""),IF(R153&lt;0,IF('Настройки'!$B$10="Исключить","",IF('Настройки'!$B$10="Абсолютные значения",ABS(R153),R153)),R153)))</x:f>
      </x:c>
      <x:c r="BV153" s="50" t="str">
        <x:f>IF(14&gt;'Настройки'!$B$3,"",IF(ISBLANK(S153),IF('Настройки'!$B$9="Нулевой спрос",0,""),IF(S153&lt;0,IF('Настройки'!$B$10="Исключить","",IF('Настройки'!$B$10="Абсолютные значения",ABS(S153),S153)),S153)))</x:f>
      </x:c>
      <x:c r="BW153" s="50" t="str">
        <x:f>IF(15&gt;'Настройки'!$B$3,"",IF(ISBLANK(T153),IF('Настройки'!$B$9="Нулевой спрос",0,""),IF(T153&lt;0,IF('Настройки'!$B$10="Исключить","",IF('Настройки'!$B$10="Абсолютные значения",ABS(T153),T153)),T153)))</x:f>
      </x:c>
      <x:c r="BX153" s="50" t="str">
        <x:f>IF(16&gt;'Настройки'!$B$3,"",IF(ISBLANK(U153),IF('Настройки'!$B$9="Нулевой спрос",0,""),IF(U153&lt;0,IF('Настройки'!$B$10="Исключить","",IF('Настройки'!$B$10="Абсолютные значения",ABS(U153),U153)),U153)))</x:f>
      </x:c>
      <x:c r="BY153" s="50" t="str">
        <x:f>IF(17&gt;'Настройки'!$B$3,"",IF(ISBLANK(V153),IF('Настройки'!$B$9="Нулевой спрос",0,""),IF(V153&lt;0,IF('Настройки'!$B$10="Исключить","",IF('Настройки'!$B$10="Абсолютные значения",ABS(V153),V153)),V153)))</x:f>
      </x:c>
      <x:c r="BZ153" s="50" t="str">
        <x:f>IF(18&gt;'Настройки'!$B$3,"",IF(ISBLANK(W153),IF('Настройки'!$B$9="Нулевой спрос",0,""),IF(W153&lt;0,IF('Настройки'!$B$10="Исключить","",IF('Настройки'!$B$10="Абсолютные значения",ABS(W153),W153)),W153)))</x:f>
      </x:c>
      <x:c r="CA153" s="50" t="str">
        <x:f>IF(19&gt;'Настройки'!$B$3,"",IF(ISBLANK(X153),IF('Настройки'!$B$9="Нулевой спрос",0,""),IF(X153&lt;0,IF('Настройки'!$B$10="Исключить","",IF('Настройки'!$B$10="Абсолютные значения",ABS(X153),X153)),X153)))</x:f>
      </x:c>
      <x:c r="CB153" s="50" t="str">
        <x:f>IF(20&gt;'Настройки'!$B$3,"",IF(ISBLANK(Y153),IF('Настройки'!$B$9="Нулевой спрос",0,""),IF(Y153&lt;0,IF('Настройки'!$B$10="Исключить","",IF('Настройки'!$B$10="Абсолютные значения",ABS(Y153),Y153)),Y153)))</x:f>
      </x:c>
      <x:c r="CC153" s="50" t="str">
        <x:f>IF(21&gt;'Настройки'!$B$3,"",IF(ISBLANK(Z153),IF('Настройки'!$B$9="Нулевой спрос",0,""),IF(Z153&lt;0,IF('Настройки'!$B$10="Исключить","",IF('Настройки'!$B$10="Абсолютные значения",ABS(Z153),Z153)),Z153)))</x:f>
      </x:c>
      <x:c r="CD153" s="50" t="str">
        <x:f>IF(22&gt;'Настройки'!$B$3,"",IF(ISBLANK(AA153),IF('Настройки'!$B$9="Нулевой спрос",0,""),IF(AA153&lt;0,IF('Настройки'!$B$10="Исключить","",IF('Настройки'!$B$10="Абсолютные значения",ABS(AA153),AA153)),AA153)))</x:f>
      </x:c>
      <x:c r="CE153" s="50" t="str">
        <x:f>IF(23&gt;'Настройки'!$B$3,"",IF(ISBLANK(AB153),IF('Настройки'!$B$9="Нулевой спрос",0,""),IF(AB153&lt;0,IF('Настройки'!$B$10="Исключить","",IF('Настройки'!$B$10="Абсолютные значения",ABS(AB153),AB153)),AB153)))</x:f>
      </x:c>
      <x:c r="CF153" s="50" t="str">
        <x:f>IF(24&gt;'Настройки'!$B$3,"",IF(ISBLANK(AC153),IF('Настройки'!$B$9="Нулевой спрос",0,""),IF(AC153&lt;0,IF('Настройки'!$B$10="Исключить","",IF('Настройки'!$B$10="Абсолютные значения",ABS(AC153),AC153)),AC153)))</x:f>
      </x:c>
      <x:c r="CG153" s="50" t="str">
        <x:f>IF(25&gt;'Настройки'!$B$3,"",IF(ISBLANK(AD153),IF('Настройки'!$B$9="Нулевой спрос",0,""),IF(AD153&lt;0,IF('Настройки'!$B$10="Исключить","",IF('Настройки'!$B$10="Абсолютные значения",ABS(AD153),AD153)),AD153)))</x:f>
      </x:c>
      <x:c r="CH153" s="50" t="str">
        <x:f>IF(26&gt;'Настройки'!$B$3,"",IF(ISBLANK(AE153),IF('Настройки'!$B$9="Нулевой спрос",0,""),IF(AE153&lt;0,IF('Настройки'!$B$10="Исключить","",IF('Настройки'!$B$10="Абсолютные значения",ABS(AE153),AE153)),AE153)))</x:f>
      </x:c>
      <x:c r="CI153" s="50" t="str">
        <x:f>IF(27&gt;'Настройки'!$B$3,"",IF(ISBLANK(AF153),IF('Настройки'!$B$9="Нулевой спрос",0,""),IF(AF153&lt;0,IF('Настройки'!$B$10="Исключить","",IF('Настройки'!$B$10="Абсолютные значения",ABS(AF153),AF153)),AF153)))</x:f>
      </x:c>
      <x:c r="CJ153" s="50" t="str">
        <x:f>IF(28&gt;'Настройки'!$B$3,"",IF(ISBLANK(AG153),IF('Настройки'!$B$9="Нулевой спрос",0,""),IF(AG153&lt;0,IF('Настройки'!$B$10="Исключить","",IF('Настройки'!$B$10="Абсолютные значения",ABS(AG153),AG153)),AG153)))</x:f>
      </x:c>
      <x:c r="CK153" s="50" t="str">
        <x:f>IF(29&gt;'Настройки'!$B$3,"",IF(ISBLANK(AH153),IF('Настройки'!$B$9="Нулевой спрос",0,""),IF(AH153&lt;0,IF('Настройки'!$B$10="Исключить","",IF('Настройки'!$B$10="Абсолютные значения",ABS(AH153),AH153)),AH153)))</x:f>
      </x:c>
      <x:c r="CL153" s="50" t="str">
        <x:f>IF(30&gt;'Настройки'!$B$3,"",IF(ISBLANK(AI153),IF('Настройки'!$B$9="Нулевой спрос",0,""),IF(AI153&lt;0,IF('Настройки'!$B$10="Исключить","",IF('Настройки'!$B$10="Абсолютные значения",ABS(AI153),AI153)),AI153)))</x:f>
      </x:c>
      <x:c r="CM153" s="50" t="str">
        <x:f>IF(31&gt;'Настройки'!$B$3,"",IF(ISBLANK(AJ153),IF('Настройки'!$B$9="Нулевой спрос",0,""),IF(AJ153&lt;0,IF('Настройки'!$B$10="Исключить","",IF('Настройки'!$B$10="Абсолютные значения",ABS(AJ153),AJ153)),AJ153)))</x:f>
      </x:c>
      <x:c r="CN153" s="50" t="str">
        <x:f>IF(32&gt;'Настройки'!$B$3,"",IF(ISBLANK(AK153),IF('Настройки'!$B$9="Нулевой спрос",0,""),IF(AK153&lt;0,IF('Настройки'!$B$10="Исключить","",IF('Настройки'!$B$10="Абсолютные значения",ABS(AK153),AK153)),AK153)))</x:f>
      </x:c>
      <x:c r="CO153" s="50" t="str">
        <x:f>IF(33&gt;'Настройки'!$B$3,"",IF(ISBLANK(AL153),IF('Настройки'!$B$9="Нулевой спрос",0,""),IF(AL153&lt;0,IF('Настройки'!$B$10="Исключить","",IF('Настройки'!$B$10="Абсолютные значения",ABS(AL153),AL153)),AL153)))</x:f>
      </x:c>
      <x:c r="CP153" s="50" t="str">
        <x:f>IF(34&gt;'Настройки'!$B$3,"",IF(ISBLANK(AM153),IF('Настройки'!$B$9="Нулевой спрос",0,""),IF(AM153&lt;0,IF('Настройки'!$B$10="Исключить","",IF('Настройки'!$B$10="Абсолютные значения",ABS(AM153),AM153)),AM153)))</x:f>
      </x:c>
      <x:c r="CQ153" s="50" t="str">
        <x:f>IF(35&gt;'Настройки'!$B$3,"",IF(ISBLANK(AN153),IF('Настройки'!$B$9="Нулевой спрос",0,""),IF(AN153&lt;0,IF('Настройки'!$B$10="Исключить","",IF('Настройки'!$B$10="Абсолютные значения",ABS(AN153),AN153)),AN153)))</x:f>
      </x:c>
      <x:c r="CR153" s="50" t="str">
        <x:f>IF(36&gt;'Настройки'!$B$3,"",IF(ISBLANK(AO153),IF('Настройки'!$B$9="Нулевой спрос",0,""),IF(AO153&lt;0,IF('Настройки'!$B$10="Исключить","",IF('Настройки'!$B$10="Абсолютные значения",ABS(AO153),AO153)),AO153)))</x:f>
      </x:c>
      <x:c r="CS153" s="50" t="str">
        <x:f>IF(OR(1&gt;'Настройки'!$B$3,ISBLANK(BI153),BI153=0),"",BI153)</x:f>
      </x:c>
      <x:c r="CT153" s="50" t="str">
        <x:f>IF(OR(2&gt;'Настройки'!$B$3,ISBLANK(BJ153),BJ153=0),"",BJ153)</x:f>
      </x:c>
      <x:c r="CU153" s="50" t="str">
        <x:f>IF(OR(3&gt;'Настройки'!$B$3,ISBLANK(BK153),BK153=0),"",BK153)</x:f>
      </x:c>
      <x:c r="CV153" s="50" t="str">
        <x:f>IF(OR(4&gt;'Настройки'!$B$3,ISBLANK(BL153),BL153=0),"",BL153)</x:f>
      </x:c>
      <x:c r="CW153" s="50" t="str">
        <x:f>IF(OR(5&gt;'Настройки'!$B$3,ISBLANK(BM153),BM153=0),"",BM153)</x:f>
      </x:c>
      <x:c r="CX153" s="50" t="str">
        <x:f>IF(OR(6&gt;'Настройки'!$B$3,ISBLANK(BN153),BN153=0),"",BN153)</x:f>
      </x:c>
      <x:c r="CY153" s="50" t="str">
        <x:f>IF(OR(7&gt;'Настройки'!$B$3,ISBLANK(BO153),BO153=0),"",BO153)</x:f>
      </x:c>
      <x:c r="CZ153" s="50" t="str">
        <x:f>IF(OR(8&gt;'Настройки'!$B$3,ISBLANK(BP153),BP153=0),"",BP153)</x:f>
      </x:c>
      <x:c r="DA153" s="50" t="str">
        <x:f>IF(OR(9&gt;'Настройки'!$B$3,ISBLANK(BQ153),BQ153=0),"",BQ153)</x:f>
      </x:c>
      <x:c r="DB153" s="50" t="str">
        <x:f>IF(OR(10&gt;'Настройки'!$B$3,ISBLANK(BR153),BR153=0),"",BR153)</x:f>
      </x:c>
      <x:c r="DC153" s="50" t="str">
        <x:f>IF(OR(11&gt;'Настройки'!$B$3,ISBLANK(BS153),BS153=0),"",BS153)</x:f>
      </x:c>
      <x:c r="DD153" s="50" t="str">
        <x:f>IF(OR(12&gt;'Настройки'!$B$3,ISBLANK(BT153),BT153=0),"",BT153)</x:f>
      </x:c>
      <x:c r="DE153" s="50" t="str">
        <x:f>IF(OR(13&gt;'Настройки'!$B$3,ISBLANK(BU153),BU153=0),"",BU153)</x:f>
      </x:c>
      <x:c r="DF153" s="50" t="str">
        <x:f>IF(OR(14&gt;'Настройки'!$B$3,ISBLANK(BV153),BV153=0),"",BV153)</x:f>
      </x:c>
      <x:c r="DG153" s="50" t="str">
        <x:f>IF(OR(15&gt;'Настройки'!$B$3,ISBLANK(BW153),BW153=0),"",BW153)</x:f>
      </x:c>
      <x:c r="DH153" s="50" t="str">
        <x:f>IF(OR(16&gt;'Настройки'!$B$3,ISBLANK(BX153),BX153=0),"",BX153)</x:f>
      </x:c>
      <x:c r="DI153" s="50" t="str">
        <x:f>IF(OR(17&gt;'Настройки'!$B$3,ISBLANK(BY153),BY153=0),"",BY153)</x:f>
      </x:c>
      <x:c r="DJ153" s="50" t="str">
        <x:f>IF(OR(18&gt;'Настройки'!$B$3,ISBLANK(BZ153),BZ153=0),"",BZ153)</x:f>
      </x:c>
      <x:c r="DK153" s="50" t="str">
        <x:f>IF(OR(19&gt;'Настройки'!$B$3,ISBLANK(CA153),CA153=0),"",CA153)</x:f>
      </x:c>
      <x:c r="DL153" s="50" t="str">
        <x:f>IF(OR(20&gt;'Настройки'!$B$3,ISBLANK(CB153),CB153=0),"",CB153)</x:f>
      </x:c>
      <x:c r="DM153" s="50" t="str">
        <x:f>IF(OR(21&gt;'Настройки'!$B$3,ISBLANK(CC153),CC153=0),"",CC153)</x:f>
      </x:c>
      <x:c r="DN153" s="50" t="str">
        <x:f>IF(OR(22&gt;'Настройки'!$B$3,ISBLANK(CD153),CD153=0),"",CD153)</x:f>
      </x:c>
      <x:c r="DO153" s="50" t="str">
        <x:f>IF(OR(23&gt;'Настройки'!$B$3,ISBLANK(CE153),CE153=0),"",CE153)</x:f>
      </x:c>
      <x:c r="DP153" s="50" t="str">
        <x:f>IF(OR(24&gt;'Настройки'!$B$3,ISBLANK(CF153),CF153=0),"",CF153)</x:f>
      </x:c>
      <x:c r="DQ153" s="50" t="str">
        <x:f>IF(OR(25&gt;'Настройки'!$B$3,ISBLANK(CG153),CG153=0),"",CG153)</x:f>
      </x:c>
      <x:c r="DR153" s="50" t="str">
        <x:f>IF(OR(26&gt;'Настройки'!$B$3,ISBLANK(CH153),CH153=0),"",CH153)</x:f>
      </x:c>
      <x:c r="DS153" s="50" t="str">
        <x:f>IF(OR(27&gt;'Настройки'!$B$3,ISBLANK(CI153),CI153=0),"",CI153)</x:f>
      </x:c>
      <x:c r="DT153" s="50" t="str">
        <x:f>IF(OR(28&gt;'Настройки'!$B$3,ISBLANK(CJ153),CJ153=0),"",CJ153)</x:f>
      </x:c>
      <x:c r="DU153" s="50" t="str">
        <x:f>IF(OR(29&gt;'Настройки'!$B$3,ISBLANK(CK153),CK153=0),"",CK153)</x:f>
      </x:c>
      <x:c r="DV153" s="50" t="str">
        <x:f>IF(OR(30&gt;'Настройки'!$B$3,ISBLANK(CL153),CL153=0),"",CL153)</x:f>
      </x:c>
      <x:c r="DW153" s="50" t="str">
        <x:f>IF(OR(31&gt;'Настройки'!$B$3,ISBLANK(CM153),CM153=0),"",CM153)</x:f>
      </x:c>
      <x:c r="DX153" s="50" t="str">
        <x:f>IF(OR(32&gt;'Настройки'!$B$3,ISBLANK(CN153),CN153=0),"",CN153)</x:f>
      </x:c>
      <x:c r="DY153" s="50" t="str">
        <x:f>IF(OR(33&gt;'Настройки'!$B$3,ISBLANK(CO153),CO153=0),"",CO153)</x:f>
      </x:c>
      <x:c r="DZ153" s="50" t="str">
        <x:f>IF(OR(34&gt;'Настройки'!$B$3,ISBLANK(CP153),CP153=0),"",CP153)</x:f>
      </x:c>
      <x:c r="EA153" s="50" t="str">
        <x:f>IF(OR(35&gt;'Настройки'!$B$3,ISBLANK(CQ153),CQ153=0),"",CQ153)</x:f>
      </x:c>
      <x:c r="EB153" s="50" t="str">
        <x:f>IF(OR(36&gt;'Настройки'!$B$3,ISBLANK(CR153),CR153=0),"",CR153)</x:f>
      </x:c>
      <x:c r="EC153" s="50" t="str">
        <x:f>IF(A153="","",IF(OR(BB153="AZ",BB153="BZ"),10000+ROW(),IF(AZ153&gt;'Настройки'!$B$11,20000+ROW(),IF(BF153&lt;&gt;"Обычный",30000+ROW(),IF(AX153&lt;=0,40000+ROW(),"")))))</x:f>
      </x:c>
      <x:c r="ED153" s="50" t="str">
        <x:f>IF(EC153="","",COUNTIFS($EC$2:$EC$1001,"&gt;0",$EC$2:$EC$1001,"&lt;"&amp;EC153)+1)</x:f>
      </x:c>
    </x:row>
    <x:row r="154">
      <x:c r="A154" s="115"/>
      <x:c r="B154" s="115"/>
      <x:c r="C154" s="115"/>
      <x:c r="D154" s="118"/>
      <x:c r="E154" s="118"/>
      <x:c r="F154" s="118"/>
      <x:c r="G154" s="118"/>
      <x:c r="H154" s="118"/>
      <x:c r="I154" s="118"/>
      <x:c r="J154" s="118"/>
      <x:c r="K154" s="118"/>
      <x:c r="L154" s="118"/>
      <x:c r="M154" s="118"/>
      <x:c r="N154" s="118"/>
      <x:c r="O154" s="118"/>
      <x:c r="P154" s="118"/>
      <x:c r="Q154" s="118"/>
      <x:c r="R154" s="118"/>
      <x:c r="S154" s="118"/>
      <x:c r="T154" s="118"/>
      <x:c r="U154" s="118"/>
      <x:c r="V154" s="118"/>
      <x:c r="W154" s="118"/>
      <x:c r="X154" s="118"/>
      <x:c r="Y154" s="118"/>
      <x:c r="Z154" s="118"/>
      <x:c r="AA154" s="118"/>
      <x:c r="AB154" s="118"/>
      <x:c r="AC154" s="118"/>
      <x:c r="AD154" s="118"/>
      <x:c r="AE154" s="118"/>
      <x:c r="AF154" s="118"/>
      <x:c r="AG154" s="118"/>
      <x:c r="AH154" s="118"/>
      <x:c r="AI154" s="118"/>
      <x:c r="AJ154" s="118"/>
      <x:c r="AK154" s="118"/>
      <x:c r="AL154" s="118"/>
      <x:c r="AM154" s="118"/>
      <x:c r="AN154" s="118"/>
      <x:c r="AO154" s="118"/>
      <x:c r="AP154" s="115"/>
      <x:c r="AQ154" s="49" t="str">
        <x:f>IF(A154="","",COUNT(BI154:INDEX(BI154:CR154,1,'Настройки'!$B$3)))</x:f>
      </x:c>
      <x:c r="AR154" s="49" t="str">
        <x:f>IF(A154="","",SUM(BI154:INDEX(BI154:CR154,1,'Настройки'!$B$3)))</x:f>
      </x:c>
      <x:c r="AS154" s="58" t="str">
        <x:f>IF(A154="","",IF('Настройки'!$B$4="Стоимость потребления",AR154*D154,IF('Настройки'!$B$4="Количество",AR154,E154)))</x:f>
      </x:c>
      <x:c r="AT154" s="61" t="str">
        <x:f>IF(OR(A154="",AS154&lt;0,SUM($AS$2:$AS$1001)&lt;=0),"",AS154/SUM($AS$2:$AS$1001))</x:f>
      </x:c>
      <x:c r="AU154" s="61" t="str">
        <x:f>IF(OR(A154="",AS154&lt;0,SUM($AS$2:$AS$1001)&lt;=0),"",SUMIFS($AS$2:$AS$1001,$AS$2:$AS$1001,"&gt;"&amp;AS154)/SUM($AS$2:$AS$1001))</x:f>
      </x:c>
      <x:c r="AV154" s="61" t="str">
        <x:f>IF(OR(A154="",AS154&lt;0,SUM($AS$2:$AS$1001)&lt;=0),"",SUMIFS($AS$2:$AS$1001,$AS$2:$AS$1001,"&gt;="&amp;AS154)/SUM($AS$2:$AS$1001))</x:f>
      </x:c>
      <x:c r="AW154" s="49" t="str">
        <x:f>IF(A154="","",IF(SUM($AS$2:$AS$1001)&lt;=0,"Не определён",IF(AS154&lt;0,"Исключение",IF(AU154&lt;'Настройки'!$B$5,"A",IF(AU154&lt;'Настройки'!$B$6,"B","C")))))</x:f>
      </x:c>
      <x:c r="AX154" s="58" t="str">
        <x:f>IF(A154="","",IF(AQ154=0,"",AVERAGE(BI154:INDEX(BI154:CR154,1,'Настройки'!$B$3))))</x:f>
      </x:c>
      <x:c r="AY154" s="58" t="str">
        <x:f>IF(OR(A154="",AQ154=0),"",STDEVP(BI154:INDEX(BI154:CR154,1,'Настройки'!$B$3)))</x:f>
      </x:c>
      <x:c r="AZ154" s="61" t="str">
        <x:f>IF(OR(A154="",AQ154&lt;'Настройки'!$B$12,AX154&lt;=0,AND('Настройки'!$B$10="Блокировать",COUNTIF(F154:INDEX(F154:AO154,1,'Настройки'!$B$3),"&lt;0")&gt;0)),"",AY154/ABS(AX154))</x:f>
      </x:c>
      <x:c r="BA154" s="49" t="str">
        <x:f>IF(A154="","",IF(AND('Настройки'!$B$10="Блокировать",COUNTIF(F154:INDEX(F154:AO154,1,'Настройки'!$B$3),"&lt;0")&gt;0),"Не определён",IF(AQ154&lt;'Настройки'!$B$12,"Не определён",IF(AX154=0,"Нет спроса",IF(AX154&lt;0,"Не определён",IF(AZ154&lt;='Настройки'!$B$7,"X",IF(AZ154&lt;='Настройки'!$B$8,"Y","Z")))))))</x:f>
      </x:c>
      <x:c r="BB154" s="49" t="str">
        <x:f>IF(OR(A154="",LEN(AW154)&lt;&gt;1,LEN(BA154)&lt;&gt;1),"",AW154&amp;BA154)</x:f>
      </x:c>
      <x:c r="BC154" s="61" t="str">
        <x:f>IF(OR(A154="",AQ154=0),"",(COUNT(BI154:INDEX(BI154:CR154,1,'Настройки'!$B$3))-COUNT(CS154:INDEX(CS154:EB154,1,'Настройки'!$B$3)))/AQ154)</x:f>
      </x:c>
      <x:c r="BD154" s="64" t="str">
        <x:f>IF(OR(A154="",COUNT(CS154:INDEX(CS154:EB154,1,'Настройки'!$B$3))=0),"",AQ154/COUNT(CS154:INDEX(CS154:EB154,1,'Настройки'!$B$3)))</x:f>
      </x:c>
      <x:c r="BE154" s="64" t="str">
        <x:f>IF(OR(A154="",COUNT(CS154:INDEX(CS154:EB154,1,'Настройки'!$B$3))=0),"",IF(AVERAGE(CS154:INDEX(CS154:EB154,1,'Настройки'!$B$3))=0,"",(STDEVP(CS154:INDEX(CS154:EB154,1,'Настройки'!$B$3))/ABS(AVERAGE(CS154:INDEX(CS154:EB154,1,'Настройки'!$B$3))))^2))</x:f>
      </x:c>
      <x:c r="BF154" s="49" t="str">
        <x:f>IF(A154="","",IF(AQ154&lt;3,"Недостаточно",IF(AQ154&lt;6,"Предварительный","Обычный")))</x:f>
      </x:c>
      <x:c r="BG154" s="49" t="str">
        <x:f>IF(A154="","",IF(COUNTIF(F154:INDEX(F154:AO154,1,'Настройки'!$B$3),"&lt;0")&gt;0,IF('Настройки'!$B$10="Блокировать","Отрицательный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"),"")&amp;IF(AQ154&lt;3,"Недостаточно истории. ",IF(AQ154&lt;6,"Предварительная классификация. ",""))&amp;IF(AX154=0,"Нет спроса за горизонт. ","")&amp;IF(AZ154&gt;'Настройки'!$B$11,"Экстремальная вариативность. ",""))</x:f>
      </x:c>
      <x:c r="BH154" s="49" t="str">
        <x:f>IF(A154="","",IFERROR(VLOOKUP(BB154,'Настройки'!$D$3:$E$11,2,FALSE),"Сначала проверьте исходные данные и историю спроса.")&amp;" Уточните срок поставки, MOQ и критичность.")</x:f>
      </x:c>
      <x:c r="BI154" s="50" t="str">
        <x:f>IF(1&gt;'Настройки'!$B$3,"",IF(ISBLANK(F154),IF('Настройки'!$B$9="Нулевой спрос",0,""),IF(F154&lt;0,IF('Настройки'!$B$10="Исключить","",IF('Настройки'!$B$10="Абсолютные значения",ABS(F154),F154)),F154)))</x:f>
      </x:c>
      <x:c r="BJ154" s="50" t="str">
        <x:f>IF(2&gt;'Настройки'!$B$3,"",IF(ISBLANK(G154),IF('Настройки'!$B$9="Нулевой спрос",0,""),IF(G154&lt;0,IF('Настройки'!$B$10="Исключить","",IF('Настройки'!$B$10="Абсолютные значения",ABS(G154),G154)),G154)))</x:f>
      </x:c>
      <x:c r="BK154" s="50" t="str">
        <x:f>IF(3&gt;'Настройки'!$B$3,"",IF(ISBLANK(H154),IF('Настройки'!$B$9="Нулевой спрос",0,""),IF(H154&lt;0,IF('Настройки'!$B$10="Исключить","",IF('Настройки'!$B$10="Абсолютные значения",ABS(H154),H154)),H154)))</x:f>
      </x:c>
      <x:c r="BL154" s="50" t="str">
        <x:f>IF(4&gt;'Настройки'!$B$3,"",IF(ISBLANK(I154),IF('Настройки'!$B$9="Нулевой спрос",0,""),IF(I154&lt;0,IF('Настройки'!$B$10="Исключить","",IF('Настройки'!$B$10="Абсолютные значения",ABS(I154),I154)),I154)))</x:f>
      </x:c>
      <x:c r="BM154" s="50" t="str">
        <x:f>IF(5&gt;'Настройки'!$B$3,"",IF(ISBLANK(J154),IF('Настройки'!$B$9="Нулевой спрос",0,""),IF(J154&lt;0,IF('Настройки'!$B$10="Исключить","",IF('Настройки'!$B$10="Абсолютные значения",ABS(J154),J154)),J154)))</x:f>
      </x:c>
      <x:c r="BN154" s="50" t="str">
        <x:f>IF(6&gt;'Настройки'!$B$3,"",IF(ISBLANK(K154),IF('Настройки'!$B$9="Нулевой спрос",0,""),IF(K154&lt;0,IF('Настройки'!$B$10="Исключить","",IF('Настройки'!$B$10="Абсолютные значения",ABS(K154),K154)),K154)))</x:f>
      </x:c>
      <x:c r="BO154" s="50" t="str">
        <x:f>IF(7&gt;'Настройки'!$B$3,"",IF(ISBLANK(L154),IF('Настройки'!$B$9="Нулевой спрос",0,""),IF(L154&lt;0,IF('Настройки'!$B$10="Исключить","",IF('Настройки'!$B$10="Абсолютные значения",ABS(L154),L154)),L154)))</x:f>
      </x:c>
      <x:c r="BP154" s="50" t="str">
        <x:f>IF(8&gt;'Настройки'!$B$3,"",IF(ISBLANK(M154),IF('Настройки'!$B$9="Нулевой спрос",0,""),IF(M154&lt;0,IF('Настройки'!$B$10="Исключить","",IF('Настройки'!$B$10="Абсолютные значения",ABS(M154),M154)),M154)))</x:f>
      </x:c>
      <x:c r="BQ154" s="50" t="str">
        <x:f>IF(9&gt;'Настройки'!$B$3,"",IF(ISBLANK(N154),IF('Настройки'!$B$9="Нулевой спрос",0,""),IF(N154&lt;0,IF('Настройки'!$B$10="Исключить","",IF('Настройки'!$B$10="Абсолютные значения",ABS(N154),N154)),N154)))</x:f>
      </x:c>
      <x:c r="BR154" s="50" t="str">
        <x:f>IF(10&gt;'Настройки'!$B$3,"",IF(ISBLANK(O154),IF('Настройки'!$B$9="Нулевой спрос",0,""),IF(O154&lt;0,IF('Настройки'!$B$10="Исключить","",IF('Настройки'!$B$10="Абсолютные значения",ABS(O154),O154)),O154)))</x:f>
      </x:c>
      <x:c r="BS154" s="50" t="str">
        <x:f>IF(11&gt;'Настройки'!$B$3,"",IF(ISBLANK(P154),IF('Настройки'!$B$9="Нулевой спрос",0,""),IF(P154&lt;0,IF('Настройки'!$B$10="Исключить","",IF('Настройки'!$B$10="Абсолютные значения",ABS(P154),P154)),P154)))</x:f>
      </x:c>
      <x:c r="BT154" s="50" t="str">
        <x:f>IF(12&gt;'Настройки'!$B$3,"",IF(ISBLANK(Q154),IF('Настройки'!$B$9="Нулевой спрос",0,""),IF(Q154&lt;0,IF('Настройки'!$B$10="Исключить","",IF('Настройки'!$B$10="Абсолютные значения",ABS(Q154),Q154)),Q154)))</x:f>
      </x:c>
      <x:c r="BU154" s="50" t="str">
        <x:f>IF(13&gt;'Настройки'!$B$3,"",IF(ISBLANK(R154),IF('Настройки'!$B$9="Нулевой спрос",0,""),IF(R154&lt;0,IF('Настройки'!$B$10="Исключить","",IF('Настройки'!$B$10="Абсолютные значения",ABS(R154),R154)),R154)))</x:f>
      </x:c>
      <x:c r="BV154" s="50" t="str">
        <x:f>IF(14&gt;'Настройки'!$B$3,"",IF(ISBLANK(S154),IF('Настройки'!$B$9="Нулевой спрос",0,""),IF(S154&lt;0,IF('Настройки'!$B$10="Исключить","",IF('Настройки'!$B$10="Абсолютные значения",ABS(S154),S154)),S154)))</x:f>
      </x:c>
      <x:c r="BW154" s="50" t="str">
        <x:f>IF(15&gt;'Настройки'!$B$3,"",IF(ISBLANK(T154),IF('Настройки'!$B$9="Нулевой спрос",0,""),IF(T154&lt;0,IF('Настройки'!$B$10="Исключить","",IF('Настройки'!$B$10="Абсолютные значения",ABS(T154),T154)),T154)))</x:f>
      </x:c>
      <x:c r="BX154" s="50" t="str">
        <x:f>IF(16&gt;'Настройки'!$B$3,"",IF(ISBLANK(U154),IF('Настройки'!$B$9="Нулевой спрос",0,""),IF(U154&lt;0,IF('Настройки'!$B$10="Исключить","",IF('Настройки'!$B$10="Абсолютные значения",ABS(U154),U154)),U154)))</x:f>
      </x:c>
      <x:c r="BY154" s="50" t="str">
        <x:f>IF(17&gt;'Настройки'!$B$3,"",IF(ISBLANK(V154),IF('Настройки'!$B$9="Нулевой спрос",0,""),IF(V154&lt;0,IF('Настройки'!$B$10="Исключить","",IF('Настройки'!$B$10="Абсолютные значения",ABS(V154),V154)),V154)))</x:f>
      </x:c>
      <x:c r="BZ154" s="50" t="str">
        <x:f>IF(18&gt;'Настройки'!$B$3,"",IF(ISBLANK(W154),IF('Настройки'!$B$9="Нулевой спрос",0,""),IF(W154&lt;0,IF('Настройки'!$B$10="Исключить","",IF('Настройки'!$B$10="Абсолютные значения",ABS(W154),W154)),W154)))</x:f>
      </x:c>
      <x:c r="CA154" s="50" t="str">
        <x:f>IF(19&gt;'Настройки'!$B$3,"",IF(ISBLANK(X154),IF('Настройки'!$B$9="Нулевой спрос",0,""),IF(X154&lt;0,IF('Настройки'!$B$10="Исключить","",IF('Настройки'!$B$10="Абсолютные значения",ABS(X154),X154)),X154)))</x:f>
      </x:c>
      <x:c r="CB154" s="50" t="str">
        <x:f>IF(20&gt;'Настройки'!$B$3,"",IF(ISBLANK(Y154),IF('Настройки'!$B$9="Нулевой спрос",0,""),IF(Y154&lt;0,IF('Настройки'!$B$10="Исключить","",IF('Настройки'!$B$10="Абсолютные значения",ABS(Y154),Y154)),Y154)))</x:f>
      </x:c>
      <x:c r="CC154" s="50" t="str">
        <x:f>IF(21&gt;'Настройки'!$B$3,"",IF(ISBLANK(Z154),IF('Настройки'!$B$9="Нулевой спрос",0,""),IF(Z154&lt;0,IF('Настройки'!$B$10="Исключить","",IF('Настройки'!$B$10="Абсолютные значения",ABS(Z154),Z154)),Z154)))</x:f>
      </x:c>
      <x:c r="CD154" s="50" t="str">
        <x:f>IF(22&gt;'Настройки'!$B$3,"",IF(ISBLANK(AA154),IF('Настройки'!$B$9="Нулевой спрос",0,""),IF(AA154&lt;0,IF('Настройки'!$B$10="Исключить","",IF('Настройки'!$B$10="Абсолютные значения",ABS(AA154),AA154)),AA154)))</x:f>
      </x:c>
      <x:c r="CE154" s="50" t="str">
        <x:f>IF(23&gt;'Настройки'!$B$3,"",IF(ISBLANK(AB154),IF('Настройки'!$B$9="Нулевой спрос",0,""),IF(AB154&lt;0,IF('Настройки'!$B$10="Исключить","",IF('Настройки'!$B$10="Абсолютные значения",ABS(AB154),AB154)),AB154)))</x:f>
      </x:c>
      <x:c r="CF154" s="50" t="str">
        <x:f>IF(24&gt;'Настройки'!$B$3,"",IF(ISBLANK(AC154),IF('Настройки'!$B$9="Нулевой спрос",0,""),IF(AC154&lt;0,IF('Настройки'!$B$10="Исключить","",IF('Настройки'!$B$10="Абсолютные значения",ABS(AC154),AC154)),AC154)))</x:f>
      </x:c>
      <x:c r="CG154" s="50" t="str">
        <x:f>IF(25&gt;'Настройки'!$B$3,"",IF(ISBLANK(AD154),IF('Настройки'!$B$9="Нулевой спрос",0,""),IF(AD154&lt;0,IF('Настройки'!$B$10="Исключить","",IF('Настройки'!$B$10="Абсолютные значения",ABS(AD154),AD154)),AD154)))</x:f>
      </x:c>
      <x:c r="CH154" s="50" t="str">
        <x:f>IF(26&gt;'Настройки'!$B$3,"",IF(ISBLANK(AE154),IF('Настройки'!$B$9="Нулевой спрос",0,""),IF(AE154&lt;0,IF('Настройки'!$B$10="Исключить","",IF('Настройки'!$B$10="Абсолютные значения",ABS(AE154),AE154)),AE154)))</x:f>
      </x:c>
      <x:c r="CI154" s="50" t="str">
        <x:f>IF(27&gt;'Настройки'!$B$3,"",IF(ISBLANK(AF154),IF('Настройки'!$B$9="Нулевой спрос",0,""),IF(AF154&lt;0,IF('Настройки'!$B$10="Исключить","",IF('Настройки'!$B$10="Абсолютные значения",ABS(AF154),AF154)),AF154)))</x:f>
      </x:c>
      <x:c r="CJ154" s="50" t="str">
        <x:f>IF(28&gt;'Настройки'!$B$3,"",IF(ISBLANK(AG154),IF('Настройки'!$B$9="Нулевой спрос",0,""),IF(AG154&lt;0,IF('Настройки'!$B$10="Исключить","",IF('Настройки'!$B$10="Абсолютные значения",ABS(AG154),AG154)),AG154)))</x:f>
      </x:c>
      <x:c r="CK154" s="50" t="str">
        <x:f>IF(29&gt;'Настройки'!$B$3,"",IF(ISBLANK(AH154),IF('Настройки'!$B$9="Нулевой спрос",0,""),IF(AH154&lt;0,IF('Настройки'!$B$10="Исключить","",IF('Настройки'!$B$10="Абсолютные значения",ABS(AH154),AH154)),AH154)))</x:f>
      </x:c>
      <x:c r="CL154" s="50" t="str">
        <x:f>IF(30&gt;'Настройки'!$B$3,"",IF(ISBLANK(AI154),IF('Настройки'!$B$9="Нулевой спрос",0,""),IF(AI154&lt;0,IF('Настройки'!$B$10="Исключить","",IF('Настройки'!$B$10="Абсолютные значения",ABS(AI154),AI154)),AI154)))</x:f>
      </x:c>
      <x:c r="CM154" s="50" t="str">
        <x:f>IF(31&gt;'Настройки'!$B$3,"",IF(ISBLANK(AJ154),IF('Настройки'!$B$9="Нулевой спрос",0,""),IF(AJ154&lt;0,IF('Настройки'!$B$10="Исключить","",IF('Настройки'!$B$10="Абсолютные значения",ABS(AJ154),AJ154)),AJ154)))</x:f>
      </x:c>
      <x:c r="CN154" s="50" t="str">
        <x:f>IF(32&gt;'Настройки'!$B$3,"",IF(ISBLANK(AK154),IF('Настройки'!$B$9="Нулевой спрос",0,""),IF(AK154&lt;0,IF('Настройки'!$B$10="Исключить","",IF('Настройки'!$B$10="Абсолютные значения",ABS(AK154),AK154)),AK154)))</x:f>
      </x:c>
      <x:c r="CO154" s="50" t="str">
        <x:f>IF(33&gt;'Настройки'!$B$3,"",IF(ISBLANK(AL154),IF('Настройки'!$B$9="Нулевой спрос",0,""),IF(AL154&lt;0,IF('Настройки'!$B$10="Исключить","",IF('Настройки'!$B$10="Абсолютные значения",ABS(AL154),AL154)),AL154)))</x:f>
      </x:c>
      <x:c r="CP154" s="50" t="str">
        <x:f>IF(34&gt;'Настройки'!$B$3,"",IF(ISBLANK(AM154),IF('Настройки'!$B$9="Нулевой спрос",0,""),IF(AM154&lt;0,IF('Настройки'!$B$10="Исключить","",IF('Настройки'!$B$10="Абсолютные значения",ABS(AM154),AM154)),AM154)))</x:f>
      </x:c>
      <x:c r="CQ154" s="50" t="str">
        <x:f>IF(35&gt;'Настройки'!$B$3,"",IF(ISBLANK(AN154),IF('Настройки'!$B$9="Нулевой спрос",0,""),IF(AN154&lt;0,IF('Настройки'!$B$10="Исключить","",IF('Настройки'!$B$10="Абсолютные значения",ABS(AN154),AN154)),AN154)))</x:f>
      </x:c>
      <x:c r="CR154" s="50" t="str">
        <x:f>IF(36&gt;'Настройки'!$B$3,"",IF(ISBLANK(AO154),IF('Настройки'!$B$9="Нулевой спрос",0,""),IF(AO154&lt;0,IF('Настройки'!$B$10="Исключить","",IF('Настройки'!$B$10="Абсолютные значения",ABS(AO154),AO154)),AO154)))</x:f>
      </x:c>
      <x:c r="CS154" s="50" t="str">
        <x:f>IF(OR(1&gt;'Настройки'!$B$3,ISBLANK(BI154),BI154=0),"",BI154)</x:f>
      </x:c>
      <x:c r="CT154" s="50" t="str">
        <x:f>IF(OR(2&gt;'Настройки'!$B$3,ISBLANK(BJ154),BJ154=0),"",BJ154)</x:f>
      </x:c>
      <x:c r="CU154" s="50" t="str">
        <x:f>IF(OR(3&gt;'Настройки'!$B$3,ISBLANK(BK154),BK154=0),"",BK154)</x:f>
      </x:c>
      <x:c r="CV154" s="50" t="str">
        <x:f>IF(OR(4&gt;'Настройки'!$B$3,ISBLANK(BL154),BL154=0),"",BL154)</x:f>
      </x:c>
      <x:c r="CW154" s="50" t="str">
        <x:f>IF(OR(5&gt;'Настройки'!$B$3,ISBLANK(BM154),BM154=0),"",BM154)</x:f>
      </x:c>
      <x:c r="CX154" s="50" t="str">
        <x:f>IF(OR(6&gt;'Настройки'!$B$3,ISBLANK(BN154),BN154=0),"",BN154)</x:f>
      </x:c>
      <x:c r="CY154" s="50" t="str">
        <x:f>IF(OR(7&gt;'Настройки'!$B$3,ISBLANK(BO154),BO154=0),"",BO154)</x:f>
      </x:c>
      <x:c r="CZ154" s="50" t="str">
        <x:f>IF(OR(8&gt;'Настройки'!$B$3,ISBLANK(BP154),BP154=0),"",BP154)</x:f>
      </x:c>
      <x:c r="DA154" s="50" t="str">
        <x:f>IF(OR(9&gt;'Настройки'!$B$3,ISBLANK(BQ154),BQ154=0),"",BQ154)</x:f>
      </x:c>
      <x:c r="DB154" s="50" t="str">
        <x:f>IF(OR(10&gt;'Настройки'!$B$3,ISBLANK(BR154),BR154=0),"",BR154)</x:f>
      </x:c>
      <x:c r="DC154" s="50" t="str">
        <x:f>IF(OR(11&gt;'Настройки'!$B$3,ISBLANK(BS154),BS154=0),"",BS154)</x:f>
      </x:c>
      <x:c r="DD154" s="50" t="str">
        <x:f>IF(OR(12&gt;'Настройки'!$B$3,ISBLANK(BT154),BT154=0),"",BT154)</x:f>
      </x:c>
      <x:c r="DE154" s="50" t="str">
        <x:f>IF(OR(13&gt;'Настройки'!$B$3,ISBLANK(BU154),BU154=0),"",BU154)</x:f>
      </x:c>
      <x:c r="DF154" s="50" t="str">
        <x:f>IF(OR(14&gt;'Настройки'!$B$3,ISBLANK(BV154),BV154=0),"",BV154)</x:f>
      </x:c>
      <x:c r="DG154" s="50" t="str">
        <x:f>IF(OR(15&gt;'Настройки'!$B$3,ISBLANK(BW154),BW154=0),"",BW154)</x:f>
      </x:c>
      <x:c r="DH154" s="50" t="str">
        <x:f>IF(OR(16&gt;'Настройки'!$B$3,ISBLANK(BX154),BX154=0),"",BX154)</x:f>
      </x:c>
      <x:c r="DI154" s="50" t="str">
        <x:f>IF(OR(17&gt;'Настройки'!$B$3,ISBLANK(BY154),BY154=0),"",BY154)</x:f>
      </x:c>
      <x:c r="DJ154" s="50" t="str">
        <x:f>IF(OR(18&gt;'Настройки'!$B$3,ISBLANK(BZ154),BZ154=0),"",BZ154)</x:f>
      </x:c>
      <x:c r="DK154" s="50" t="str">
        <x:f>IF(OR(19&gt;'Настройки'!$B$3,ISBLANK(CA154),CA154=0),"",CA154)</x:f>
      </x:c>
      <x:c r="DL154" s="50" t="str">
        <x:f>IF(OR(20&gt;'Настройки'!$B$3,ISBLANK(CB154),CB154=0),"",CB154)</x:f>
      </x:c>
      <x:c r="DM154" s="50" t="str">
        <x:f>IF(OR(21&gt;'Настройки'!$B$3,ISBLANK(CC154),CC154=0),"",CC154)</x:f>
      </x:c>
      <x:c r="DN154" s="50" t="str">
        <x:f>IF(OR(22&gt;'Настройки'!$B$3,ISBLANK(CD154),CD154=0),"",CD154)</x:f>
      </x:c>
      <x:c r="DO154" s="50" t="str">
        <x:f>IF(OR(23&gt;'Настройки'!$B$3,ISBLANK(CE154),CE154=0),"",CE154)</x:f>
      </x:c>
      <x:c r="DP154" s="50" t="str">
        <x:f>IF(OR(24&gt;'Настройки'!$B$3,ISBLANK(CF154),CF154=0),"",CF154)</x:f>
      </x:c>
      <x:c r="DQ154" s="50" t="str">
        <x:f>IF(OR(25&gt;'Настройки'!$B$3,ISBLANK(CG154),CG154=0),"",CG154)</x:f>
      </x:c>
      <x:c r="DR154" s="50" t="str">
        <x:f>IF(OR(26&gt;'Настройки'!$B$3,ISBLANK(CH154),CH154=0),"",CH154)</x:f>
      </x:c>
      <x:c r="DS154" s="50" t="str">
        <x:f>IF(OR(27&gt;'Настройки'!$B$3,ISBLANK(CI154),CI154=0),"",CI154)</x:f>
      </x:c>
      <x:c r="DT154" s="50" t="str">
        <x:f>IF(OR(28&gt;'Настройки'!$B$3,ISBLANK(CJ154),CJ154=0),"",CJ154)</x:f>
      </x:c>
      <x:c r="DU154" s="50" t="str">
        <x:f>IF(OR(29&gt;'Настройки'!$B$3,ISBLANK(CK154),CK154=0),"",CK154)</x:f>
      </x:c>
      <x:c r="DV154" s="50" t="str">
        <x:f>IF(OR(30&gt;'Настройки'!$B$3,ISBLANK(CL154),CL154=0),"",CL154)</x:f>
      </x:c>
      <x:c r="DW154" s="50" t="str">
        <x:f>IF(OR(31&gt;'Настройки'!$B$3,ISBLANK(CM154),CM154=0),"",CM154)</x:f>
      </x:c>
      <x:c r="DX154" s="50" t="str">
        <x:f>IF(OR(32&gt;'Настройки'!$B$3,ISBLANK(CN154),CN154=0),"",CN154)</x:f>
      </x:c>
      <x:c r="DY154" s="50" t="str">
        <x:f>IF(OR(33&gt;'Настройки'!$B$3,ISBLANK(CO154),CO154=0),"",CO154)</x:f>
      </x:c>
      <x:c r="DZ154" s="50" t="str">
        <x:f>IF(OR(34&gt;'Настройки'!$B$3,ISBLANK(CP154),CP154=0),"",CP154)</x:f>
      </x:c>
      <x:c r="EA154" s="50" t="str">
        <x:f>IF(OR(35&gt;'Настройки'!$B$3,ISBLANK(CQ154),CQ154=0),"",CQ154)</x:f>
      </x:c>
      <x:c r="EB154" s="50" t="str">
        <x:f>IF(OR(36&gt;'Настройки'!$B$3,ISBLANK(CR154),CR154=0),"",CR154)</x:f>
      </x:c>
      <x:c r="EC154" s="50" t="str">
        <x:f>IF(A154="","",IF(OR(BB154="AZ",BB154="BZ"),10000+ROW(),IF(AZ154&gt;'Настройки'!$B$11,20000+ROW(),IF(BF154&lt;&gt;"Обычный",30000+ROW(),IF(AX154&lt;=0,40000+ROW(),"")))))</x:f>
      </x:c>
      <x:c r="ED154" s="50" t="str">
        <x:f>IF(EC154="","",COUNTIFS($EC$2:$EC$1001,"&gt;0",$EC$2:$EC$1001,"&lt;"&amp;EC154)+1)</x:f>
      </x:c>
    </x:row>
    <x:row r="155">
      <x:c r="A155" s="115"/>
      <x:c r="B155" s="115"/>
      <x:c r="C155" s="115"/>
      <x:c r="D155" s="118"/>
      <x:c r="E155" s="118"/>
      <x:c r="F155" s="118"/>
      <x:c r="G155" s="118"/>
      <x:c r="H155" s="118"/>
      <x:c r="I155" s="118"/>
      <x:c r="J155" s="118"/>
      <x:c r="K155" s="118"/>
      <x:c r="L155" s="118"/>
      <x:c r="M155" s="118"/>
      <x:c r="N155" s="118"/>
      <x:c r="O155" s="118"/>
      <x:c r="P155" s="118"/>
      <x:c r="Q155" s="118"/>
      <x:c r="R155" s="118"/>
      <x:c r="S155" s="118"/>
      <x:c r="T155" s="118"/>
      <x:c r="U155" s="118"/>
      <x:c r="V155" s="118"/>
      <x:c r="W155" s="118"/>
      <x:c r="X155" s="118"/>
      <x:c r="Y155" s="118"/>
      <x:c r="Z155" s="118"/>
      <x:c r="AA155" s="118"/>
      <x:c r="AB155" s="118"/>
      <x:c r="AC155" s="118"/>
      <x:c r="AD155" s="118"/>
      <x:c r="AE155" s="118"/>
      <x:c r="AF155" s="118"/>
      <x:c r="AG155" s="118"/>
      <x:c r="AH155" s="118"/>
      <x:c r="AI155" s="118"/>
      <x:c r="AJ155" s="118"/>
      <x:c r="AK155" s="118"/>
      <x:c r="AL155" s="118"/>
      <x:c r="AM155" s="118"/>
      <x:c r="AN155" s="118"/>
      <x:c r="AO155" s="118"/>
      <x:c r="AP155" s="115"/>
      <x:c r="AQ155" s="49" t="str">
        <x:f>IF(A155="","",COUNT(BI155:INDEX(BI155:CR155,1,'Настройки'!$B$3)))</x:f>
      </x:c>
      <x:c r="AR155" s="49" t="str">
        <x:f>IF(A155="","",SUM(BI155:INDEX(BI155:CR155,1,'Настройки'!$B$3)))</x:f>
      </x:c>
      <x:c r="AS155" s="58" t="str">
        <x:f>IF(A155="","",IF('Настройки'!$B$4="Стоимость потребления",AR155*D155,IF('Настройки'!$B$4="Количество",AR155,E155)))</x:f>
      </x:c>
      <x:c r="AT155" s="61" t="str">
        <x:f>IF(OR(A155="",AS155&lt;0,SUM($AS$2:$AS$1001)&lt;=0),"",AS155/SUM($AS$2:$AS$1001))</x:f>
      </x:c>
      <x:c r="AU155" s="61" t="str">
        <x:f>IF(OR(A155="",AS155&lt;0,SUM($AS$2:$AS$1001)&lt;=0),"",SUMIFS($AS$2:$AS$1001,$AS$2:$AS$1001,"&gt;"&amp;AS155)/SUM($AS$2:$AS$1001))</x:f>
      </x:c>
      <x:c r="AV155" s="61" t="str">
        <x:f>IF(OR(A155="",AS155&lt;0,SUM($AS$2:$AS$1001)&lt;=0),"",SUMIFS($AS$2:$AS$1001,$AS$2:$AS$1001,"&gt;="&amp;AS155)/SUM($AS$2:$AS$1001))</x:f>
      </x:c>
      <x:c r="AW155" s="49" t="str">
        <x:f>IF(A155="","",IF(SUM($AS$2:$AS$1001)&lt;=0,"Не определён",IF(AS155&lt;0,"Исключение",IF(AU155&lt;'Настройки'!$B$5,"A",IF(AU155&lt;'Настройки'!$B$6,"B","C")))))</x:f>
      </x:c>
      <x:c r="AX155" s="58" t="str">
        <x:f>IF(A155="","",IF(AQ155=0,"",AVERAGE(BI155:INDEX(BI155:CR155,1,'Настройки'!$B$3))))</x:f>
      </x:c>
      <x:c r="AY155" s="58" t="str">
        <x:f>IF(OR(A155="",AQ155=0),"",STDEVP(BI155:INDEX(BI155:CR155,1,'Настройки'!$B$3)))</x:f>
      </x:c>
      <x:c r="AZ155" s="61" t="str">
        <x:f>IF(OR(A155="",AQ155&lt;'Настройки'!$B$12,AX155&lt;=0,AND('Настройки'!$B$10="Блокировать",COUNTIF(F155:INDEX(F155:AO155,1,'Настройки'!$B$3),"&lt;0")&gt;0)),"",AY155/ABS(AX155))</x:f>
      </x:c>
      <x:c r="BA155" s="49" t="str">
        <x:f>IF(A155="","",IF(AND('Настройки'!$B$10="Блокировать",COUNTIF(F155:INDEX(F155:AO155,1,'Настройки'!$B$3),"&lt;0")&gt;0),"Не определён",IF(AQ155&lt;'Настройки'!$B$12,"Не определён",IF(AX155=0,"Нет спроса",IF(AX155&lt;0,"Не определён",IF(AZ155&lt;='Настройки'!$B$7,"X",IF(AZ155&lt;='Настройки'!$B$8,"Y","Z")))))))</x:f>
      </x:c>
      <x:c r="BB155" s="49" t="str">
        <x:f>IF(OR(A155="",LEN(AW155)&lt;&gt;1,LEN(BA155)&lt;&gt;1),"",AW155&amp;BA155)</x:f>
      </x:c>
      <x:c r="BC155" s="61" t="str">
        <x:f>IF(OR(A155="",AQ155=0),"",(COUNT(BI155:INDEX(BI155:CR155,1,'Настройки'!$B$3))-COUNT(CS155:INDEX(CS155:EB155,1,'Настройки'!$B$3)))/AQ155)</x:f>
      </x:c>
      <x:c r="BD155" s="64" t="str">
        <x:f>IF(OR(A155="",COUNT(CS155:INDEX(CS155:EB155,1,'Настройки'!$B$3))=0),"",AQ155/COUNT(CS155:INDEX(CS155:EB155,1,'Настройки'!$B$3)))</x:f>
      </x:c>
      <x:c r="BE155" s="64" t="str">
        <x:f>IF(OR(A155="",COUNT(CS155:INDEX(CS155:EB155,1,'Настройки'!$B$3))=0),"",IF(AVERAGE(CS155:INDEX(CS155:EB155,1,'Настройки'!$B$3))=0,"",(STDEVP(CS155:INDEX(CS155:EB155,1,'Настройки'!$B$3))/ABS(AVERAGE(CS155:INDEX(CS155:EB155,1,'Настройки'!$B$3))))^2))</x:f>
      </x:c>
      <x:c r="BF155" s="49" t="str">
        <x:f>IF(A155="","",IF(AQ155&lt;3,"Недостаточно",IF(AQ155&lt;6,"Предварительный","Обычный")))</x:f>
      </x:c>
      <x:c r="BG155" s="49" t="str">
        <x:f>IF(A155="","",IF(COUNTIF(F155:INDEX(F155:AO155,1,'Настройки'!$B$3),"&lt;0")&gt;0,IF('Настройки'!$B$10="Блокировать","Отрицательный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"),"")&amp;IF(AQ155&lt;3,"Недостаточно истории. ",IF(AQ155&lt;6,"Предварительная классификация. ",""))&amp;IF(AX155=0,"Нет спроса за горизонт. ","")&amp;IF(AZ155&gt;'Настройки'!$B$11,"Экстремальная вариативность. ",""))</x:f>
      </x:c>
      <x:c r="BH155" s="49" t="str">
        <x:f>IF(A155="","",IFERROR(VLOOKUP(BB155,'Настройки'!$D$3:$E$11,2,FALSE),"Сначала проверьте исходные данные и историю спроса.")&amp;" Уточните срок поставки, MOQ и критичность.")</x:f>
      </x:c>
      <x:c r="BI155" s="50" t="str">
        <x:f>IF(1&gt;'Настройки'!$B$3,"",IF(ISBLANK(F155),IF('Настройки'!$B$9="Нулевой спрос",0,""),IF(F155&lt;0,IF('Настройки'!$B$10="Исключить","",IF('Настройки'!$B$10="Абсолютные значения",ABS(F155),F155)),F155)))</x:f>
      </x:c>
      <x:c r="BJ155" s="50" t="str">
        <x:f>IF(2&gt;'Настройки'!$B$3,"",IF(ISBLANK(G155),IF('Настройки'!$B$9="Нулевой спрос",0,""),IF(G155&lt;0,IF('Настройки'!$B$10="Исключить","",IF('Настройки'!$B$10="Абсолютные значения",ABS(G155),G155)),G155)))</x:f>
      </x:c>
      <x:c r="BK155" s="50" t="str">
        <x:f>IF(3&gt;'Настройки'!$B$3,"",IF(ISBLANK(H155),IF('Настройки'!$B$9="Нулевой спрос",0,""),IF(H155&lt;0,IF('Настройки'!$B$10="Исключить","",IF('Настройки'!$B$10="Абсолютные значения",ABS(H155),H155)),H155)))</x:f>
      </x:c>
      <x:c r="BL155" s="50" t="str">
        <x:f>IF(4&gt;'Настройки'!$B$3,"",IF(ISBLANK(I155),IF('Настройки'!$B$9="Нулевой спрос",0,""),IF(I155&lt;0,IF('Настройки'!$B$10="Исключить","",IF('Настройки'!$B$10="Абсолютные значения",ABS(I155),I155)),I155)))</x:f>
      </x:c>
      <x:c r="BM155" s="50" t="str">
        <x:f>IF(5&gt;'Настройки'!$B$3,"",IF(ISBLANK(J155),IF('Настройки'!$B$9="Нулевой спрос",0,""),IF(J155&lt;0,IF('Настройки'!$B$10="Исключить","",IF('Настройки'!$B$10="Абсолютные значения",ABS(J155),J155)),J155)))</x:f>
      </x:c>
      <x:c r="BN155" s="50" t="str">
        <x:f>IF(6&gt;'Настройки'!$B$3,"",IF(ISBLANK(K155),IF('Настройки'!$B$9="Нулевой спрос",0,""),IF(K155&lt;0,IF('Настройки'!$B$10="Исключить","",IF('Настройки'!$B$10="Абсолютные значения",ABS(K155),K155)),K155)))</x:f>
      </x:c>
      <x:c r="BO155" s="50" t="str">
        <x:f>IF(7&gt;'Настройки'!$B$3,"",IF(ISBLANK(L155),IF('Настройки'!$B$9="Нулевой спрос",0,""),IF(L155&lt;0,IF('Настройки'!$B$10="Исключить","",IF('Настройки'!$B$10="Абсолютные значения",ABS(L155),L155)),L155)))</x:f>
      </x:c>
      <x:c r="BP155" s="50" t="str">
        <x:f>IF(8&gt;'Настройки'!$B$3,"",IF(ISBLANK(M155),IF('Настройки'!$B$9="Нулевой спрос",0,""),IF(M155&lt;0,IF('Настройки'!$B$10="Исключить","",IF('Настройки'!$B$10="Абсолютные значения",ABS(M155),M155)),M155)))</x:f>
      </x:c>
      <x:c r="BQ155" s="50" t="str">
        <x:f>IF(9&gt;'Настройки'!$B$3,"",IF(ISBLANK(N155),IF('Настройки'!$B$9="Нулевой спрос",0,""),IF(N155&lt;0,IF('Настройки'!$B$10="Исключить","",IF('Настройки'!$B$10="Абсолютные значения",ABS(N155),N155)),N155)))</x:f>
      </x:c>
      <x:c r="BR155" s="50" t="str">
        <x:f>IF(10&gt;'Настройки'!$B$3,"",IF(ISBLANK(O155),IF('Настройки'!$B$9="Нулевой спрос",0,""),IF(O155&lt;0,IF('Настройки'!$B$10="Исключить","",IF('Настройки'!$B$10="Абсолютные значения",ABS(O155),O155)),O155)))</x:f>
      </x:c>
      <x:c r="BS155" s="50" t="str">
        <x:f>IF(11&gt;'Настройки'!$B$3,"",IF(ISBLANK(P155),IF('Настройки'!$B$9="Нулевой спрос",0,""),IF(P155&lt;0,IF('Настройки'!$B$10="Исключить","",IF('Настройки'!$B$10="Абсолютные значения",ABS(P155),P155)),P155)))</x:f>
      </x:c>
      <x:c r="BT155" s="50" t="str">
        <x:f>IF(12&gt;'Настройки'!$B$3,"",IF(ISBLANK(Q155),IF('Настройки'!$B$9="Нулевой спрос",0,""),IF(Q155&lt;0,IF('Настройки'!$B$10="Исключить","",IF('Настройки'!$B$10="Абсолютные значения",ABS(Q155),Q155)),Q155)))</x:f>
      </x:c>
      <x:c r="BU155" s="50" t="str">
        <x:f>IF(13&gt;'Настройки'!$B$3,"",IF(ISBLANK(R155),IF('Настройки'!$B$9="Нулевой спрос",0,""),IF(R155&lt;0,IF('Настройки'!$B$10="Исключить","",IF('Настройки'!$B$10="Абсолютные значения",ABS(R155),R155)),R155)))</x:f>
      </x:c>
      <x:c r="BV155" s="50" t="str">
        <x:f>IF(14&gt;'Настройки'!$B$3,"",IF(ISBLANK(S155),IF('Настройки'!$B$9="Нулевой спрос",0,""),IF(S155&lt;0,IF('Настройки'!$B$10="Исключить","",IF('Настройки'!$B$10="Абсолютные значения",ABS(S155),S155)),S155)))</x:f>
      </x:c>
      <x:c r="BW155" s="50" t="str">
        <x:f>IF(15&gt;'Настройки'!$B$3,"",IF(ISBLANK(T155),IF('Настройки'!$B$9="Нулевой спрос",0,""),IF(T155&lt;0,IF('Настройки'!$B$10="Исключить","",IF('Настройки'!$B$10="Абсолютные значения",ABS(T155),T155)),T155)))</x:f>
      </x:c>
      <x:c r="BX155" s="50" t="str">
        <x:f>IF(16&gt;'Настройки'!$B$3,"",IF(ISBLANK(U155),IF('Настройки'!$B$9="Нулевой спрос",0,""),IF(U155&lt;0,IF('Настройки'!$B$10="Исключить","",IF('Настройки'!$B$10="Абсолютные значения",ABS(U155),U155)),U155)))</x:f>
      </x:c>
      <x:c r="BY155" s="50" t="str">
        <x:f>IF(17&gt;'Настройки'!$B$3,"",IF(ISBLANK(V155),IF('Настройки'!$B$9="Нулевой спрос",0,""),IF(V155&lt;0,IF('Настройки'!$B$10="Исключить","",IF('Настройки'!$B$10="Абсолютные значения",ABS(V155),V155)),V155)))</x:f>
      </x:c>
      <x:c r="BZ155" s="50" t="str">
        <x:f>IF(18&gt;'Настройки'!$B$3,"",IF(ISBLANK(W155),IF('Настройки'!$B$9="Нулевой спрос",0,""),IF(W155&lt;0,IF('Настройки'!$B$10="Исключить","",IF('Настройки'!$B$10="Абсолютные значения",ABS(W155),W155)),W155)))</x:f>
      </x:c>
      <x:c r="CA155" s="50" t="str">
        <x:f>IF(19&gt;'Настройки'!$B$3,"",IF(ISBLANK(X155),IF('Настройки'!$B$9="Нулевой спрос",0,""),IF(X155&lt;0,IF('Настройки'!$B$10="Исключить","",IF('Настройки'!$B$10="Абсолютные значения",ABS(X155),X155)),X155)))</x:f>
      </x:c>
      <x:c r="CB155" s="50" t="str">
        <x:f>IF(20&gt;'Настройки'!$B$3,"",IF(ISBLANK(Y155),IF('Настройки'!$B$9="Нулевой спрос",0,""),IF(Y155&lt;0,IF('Настройки'!$B$10="Исключить","",IF('Настройки'!$B$10="Абсолютные значения",ABS(Y155),Y155)),Y155)))</x:f>
      </x:c>
      <x:c r="CC155" s="50" t="str">
        <x:f>IF(21&gt;'Настройки'!$B$3,"",IF(ISBLANK(Z155),IF('Настройки'!$B$9="Нулевой спрос",0,""),IF(Z155&lt;0,IF('Настройки'!$B$10="Исключить","",IF('Настройки'!$B$10="Абсолютные значения",ABS(Z155),Z155)),Z155)))</x:f>
      </x:c>
      <x:c r="CD155" s="50" t="str">
        <x:f>IF(22&gt;'Настройки'!$B$3,"",IF(ISBLANK(AA155),IF('Настройки'!$B$9="Нулевой спрос",0,""),IF(AA155&lt;0,IF('Настройки'!$B$10="Исключить","",IF('Настройки'!$B$10="Абсолютные значения",ABS(AA155),AA155)),AA155)))</x:f>
      </x:c>
      <x:c r="CE155" s="50" t="str">
        <x:f>IF(23&gt;'Настройки'!$B$3,"",IF(ISBLANK(AB155),IF('Настройки'!$B$9="Нулевой спрос",0,""),IF(AB155&lt;0,IF('Настройки'!$B$10="Исключить","",IF('Настройки'!$B$10="Абсолютные значения",ABS(AB155),AB155)),AB155)))</x:f>
      </x:c>
      <x:c r="CF155" s="50" t="str">
        <x:f>IF(24&gt;'Настройки'!$B$3,"",IF(ISBLANK(AC155),IF('Настройки'!$B$9="Нулевой спрос",0,""),IF(AC155&lt;0,IF('Настройки'!$B$10="Исключить","",IF('Настройки'!$B$10="Абсолютные значения",ABS(AC155),AC155)),AC155)))</x:f>
      </x:c>
      <x:c r="CG155" s="50" t="str">
        <x:f>IF(25&gt;'Настройки'!$B$3,"",IF(ISBLANK(AD155),IF('Настройки'!$B$9="Нулевой спрос",0,""),IF(AD155&lt;0,IF('Настройки'!$B$10="Исключить","",IF('Настройки'!$B$10="Абсолютные значения",ABS(AD155),AD155)),AD155)))</x:f>
      </x:c>
      <x:c r="CH155" s="50" t="str">
        <x:f>IF(26&gt;'Настройки'!$B$3,"",IF(ISBLANK(AE155),IF('Настройки'!$B$9="Нулевой спрос",0,""),IF(AE155&lt;0,IF('Настройки'!$B$10="Исключить","",IF('Настройки'!$B$10="Абсолютные значения",ABS(AE155),AE155)),AE155)))</x:f>
      </x:c>
      <x:c r="CI155" s="50" t="str">
        <x:f>IF(27&gt;'Настройки'!$B$3,"",IF(ISBLANK(AF155),IF('Настройки'!$B$9="Нулевой спрос",0,""),IF(AF155&lt;0,IF('Настройки'!$B$10="Исключить","",IF('Настройки'!$B$10="Абсолютные значения",ABS(AF155),AF155)),AF155)))</x:f>
      </x:c>
      <x:c r="CJ155" s="50" t="str">
        <x:f>IF(28&gt;'Настройки'!$B$3,"",IF(ISBLANK(AG155),IF('Настройки'!$B$9="Нулевой спрос",0,""),IF(AG155&lt;0,IF('Настройки'!$B$10="Исключить","",IF('Настройки'!$B$10="Абсолютные значения",ABS(AG155),AG155)),AG155)))</x:f>
      </x:c>
      <x:c r="CK155" s="50" t="str">
        <x:f>IF(29&gt;'Настройки'!$B$3,"",IF(ISBLANK(AH155),IF('Настройки'!$B$9="Нулевой спрос",0,""),IF(AH155&lt;0,IF('Настройки'!$B$10="Исключить","",IF('Настройки'!$B$10="Абсолютные значения",ABS(AH155),AH155)),AH155)))</x:f>
      </x:c>
      <x:c r="CL155" s="50" t="str">
        <x:f>IF(30&gt;'Настройки'!$B$3,"",IF(ISBLANK(AI155),IF('Настройки'!$B$9="Нулевой спрос",0,""),IF(AI155&lt;0,IF('Настройки'!$B$10="Исключить","",IF('Настройки'!$B$10="Абсолютные значения",ABS(AI155),AI155)),AI155)))</x:f>
      </x:c>
      <x:c r="CM155" s="50" t="str">
        <x:f>IF(31&gt;'Настройки'!$B$3,"",IF(ISBLANK(AJ155),IF('Настройки'!$B$9="Нулевой спрос",0,""),IF(AJ155&lt;0,IF('Настройки'!$B$10="Исключить","",IF('Настройки'!$B$10="Абсолютные значения",ABS(AJ155),AJ155)),AJ155)))</x:f>
      </x:c>
      <x:c r="CN155" s="50" t="str">
        <x:f>IF(32&gt;'Настройки'!$B$3,"",IF(ISBLANK(AK155),IF('Настройки'!$B$9="Нулевой спрос",0,""),IF(AK155&lt;0,IF('Настройки'!$B$10="Исключить","",IF('Настройки'!$B$10="Абсолютные значения",ABS(AK155),AK155)),AK155)))</x:f>
      </x:c>
      <x:c r="CO155" s="50" t="str">
        <x:f>IF(33&gt;'Настройки'!$B$3,"",IF(ISBLANK(AL155),IF('Настройки'!$B$9="Нулевой спрос",0,""),IF(AL155&lt;0,IF('Настройки'!$B$10="Исключить","",IF('Настройки'!$B$10="Абсолютные значения",ABS(AL155),AL155)),AL155)))</x:f>
      </x:c>
      <x:c r="CP155" s="50" t="str">
        <x:f>IF(34&gt;'Настройки'!$B$3,"",IF(ISBLANK(AM155),IF('Настройки'!$B$9="Нулевой спрос",0,""),IF(AM155&lt;0,IF('Настройки'!$B$10="Исключить","",IF('Настройки'!$B$10="Абсолютные значения",ABS(AM155),AM155)),AM155)))</x:f>
      </x:c>
      <x:c r="CQ155" s="50" t="str">
        <x:f>IF(35&gt;'Настройки'!$B$3,"",IF(ISBLANK(AN155),IF('Настройки'!$B$9="Нулевой спрос",0,""),IF(AN155&lt;0,IF('Настройки'!$B$10="Исключить","",IF('Настройки'!$B$10="Абсолютные значения",ABS(AN155),AN155)),AN155)))</x:f>
      </x:c>
      <x:c r="CR155" s="50" t="str">
        <x:f>IF(36&gt;'Настройки'!$B$3,"",IF(ISBLANK(AO155),IF('Настройки'!$B$9="Нулевой спрос",0,""),IF(AO155&lt;0,IF('Настройки'!$B$10="Исключить","",IF('Настройки'!$B$10="Абсолютные значения",ABS(AO155),AO155)),AO155)))</x:f>
      </x:c>
      <x:c r="CS155" s="50" t="str">
        <x:f>IF(OR(1&gt;'Настройки'!$B$3,ISBLANK(BI155),BI155=0),"",BI155)</x:f>
      </x:c>
      <x:c r="CT155" s="50" t="str">
        <x:f>IF(OR(2&gt;'Настройки'!$B$3,ISBLANK(BJ155),BJ155=0),"",BJ155)</x:f>
      </x:c>
      <x:c r="CU155" s="50" t="str">
        <x:f>IF(OR(3&gt;'Настройки'!$B$3,ISBLANK(BK155),BK155=0),"",BK155)</x:f>
      </x:c>
      <x:c r="CV155" s="50" t="str">
        <x:f>IF(OR(4&gt;'Настройки'!$B$3,ISBLANK(BL155),BL155=0),"",BL155)</x:f>
      </x:c>
      <x:c r="CW155" s="50" t="str">
        <x:f>IF(OR(5&gt;'Настройки'!$B$3,ISBLANK(BM155),BM155=0),"",BM155)</x:f>
      </x:c>
      <x:c r="CX155" s="50" t="str">
        <x:f>IF(OR(6&gt;'Настройки'!$B$3,ISBLANK(BN155),BN155=0),"",BN155)</x:f>
      </x:c>
      <x:c r="CY155" s="50" t="str">
        <x:f>IF(OR(7&gt;'Настройки'!$B$3,ISBLANK(BO155),BO155=0),"",BO155)</x:f>
      </x:c>
      <x:c r="CZ155" s="50" t="str">
        <x:f>IF(OR(8&gt;'Настройки'!$B$3,ISBLANK(BP155),BP155=0),"",BP155)</x:f>
      </x:c>
      <x:c r="DA155" s="50" t="str">
        <x:f>IF(OR(9&gt;'Настройки'!$B$3,ISBLANK(BQ155),BQ155=0),"",BQ155)</x:f>
      </x:c>
      <x:c r="DB155" s="50" t="str">
        <x:f>IF(OR(10&gt;'Настройки'!$B$3,ISBLANK(BR155),BR155=0),"",BR155)</x:f>
      </x:c>
      <x:c r="DC155" s="50" t="str">
        <x:f>IF(OR(11&gt;'Настройки'!$B$3,ISBLANK(BS155),BS155=0),"",BS155)</x:f>
      </x:c>
      <x:c r="DD155" s="50" t="str">
        <x:f>IF(OR(12&gt;'Настройки'!$B$3,ISBLANK(BT155),BT155=0),"",BT155)</x:f>
      </x:c>
      <x:c r="DE155" s="50" t="str">
        <x:f>IF(OR(13&gt;'Настройки'!$B$3,ISBLANK(BU155),BU155=0),"",BU155)</x:f>
      </x:c>
      <x:c r="DF155" s="50" t="str">
        <x:f>IF(OR(14&gt;'Настройки'!$B$3,ISBLANK(BV155),BV155=0),"",BV155)</x:f>
      </x:c>
      <x:c r="DG155" s="50" t="str">
        <x:f>IF(OR(15&gt;'Настройки'!$B$3,ISBLANK(BW155),BW155=0),"",BW155)</x:f>
      </x:c>
      <x:c r="DH155" s="50" t="str">
        <x:f>IF(OR(16&gt;'Настройки'!$B$3,ISBLANK(BX155),BX155=0),"",BX155)</x:f>
      </x:c>
      <x:c r="DI155" s="50" t="str">
        <x:f>IF(OR(17&gt;'Настройки'!$B$3,ISBLANK(BY155),BY155=0),"",BY155)</x:f>
      </x:c>
      <x:c r="DJ155" s="50" t="str">
        <x:f>IF(OR(18&gt;'Настройки'!$B$3,ISBLANK(BZ155),BZ155=0),"",BZ155)</x:f>
      </x:c>
      <x:c r="DK155" s="50" t="str">
        <x:f>IF(OR(19&gt;'Настройки'!$B$3,ISBLANK(CA155),CA155=0),"",CA155)</x:f>
      </x:c>
      <x:c r="DL155" s="50" t="str">
        <x:f>IF(OR(20&gt;'Настройки'!$B$3,ISBLANK(CB155),CB155=0),"",CB155)</x:f>
      </x:c>
      <x:c r="DM155" s="50" t="str">
        <x:f>IF(OR(21&gt;'Настройки'!$B$3,ISBLANK(CC155),CC155=0),"",CC155)</x:f>
      </x:c>
      <x:c r="DN155" s="50" t="str">
        <x:f>IF(OR(22&gt;'Настройки'!$B$3,ISBLANK(CD155),CD155=0),"",CD155)</x:f>
      </x:c>
      <x:c r="DO155" s="50" t="str">
        <x:f>IF(OR(23&gt;'Настройки'!$B$3,ISBLANK(CE155),CE155=0),"",CE155)</x:f>
      </x:c>
      <x:c r="DP155" s="50" t="str">
        <x:f>IF(OR(24&gt;'Настройки'!$B$3,ISBLANK(CF155),CF155=0),"",CF155)</x:f>
      </x:c>
      <x:c r="DQ155" s="50" t="str">
        <x:f>IF(OR(25&gt;'Настройки'!$B$3,ISBLANK(CG155),CG155=0),"",CG155)</x:f>
      </x:c>
      <x:c r="DR155" s="50" t="str">
        <x:f>IF(OR(26&gt;'Настройки'!$B$3,ISBLANK(CH155),CH155=0),"",CH155)</x:f>
      </x:c>
      <x:c r="DS155" s="50" t="str">
        <x:f>IF(OR(27&gt;'Настройки'!$B$3,ISBLANK(CI155),CI155=0),"",CI155)</x:f>
      </x:c>
      <x:c r="DT155" s="50" t="str">
        <x:f>IF(OR(28&gt;'Настройки'!$B$3,ISBLANK(CJ155),CJ155=0),"",CJ155)</x:f>
      </x:c>
      <x:c r="DU155" s="50" t="str">
        <x:f>IF(OR(29&gt;'Настройки'!$B$3,ISBLANK(CK155),CK155=0),"",CK155)</x:f>
      </x:c>
      <x:c r="DV155" s="50" t="str">
        <x:f>IF(OR(30&gt;'Настройки'!$B$3,ISBLANK(CL155),CL155=0),"",CL155)</x:f>
      </x:c>
      <x:c r="DW155" s="50" t="str">
        <x:f>IF(OR(31&gt;'Настройки'!$B$3,ISBLANK(CM155),CM155=0),"",CM155)</x:f>
      </x:c>
      <x:c r="DX155" s="50" t="str">
        <x:f>IF(OR(32&gt;'Настройки'!$B$3,ISBLANK(CN155),CN155=0),"",CN155)</x:f>
      </x:c>
      <x:c r="DY155" s="50" t="str">
        <x:f>IF(OR(33&gt;'Настройки'!$B$3,ISBLANK(CO155),CO155=0),"",CO155)</x:f>
      </x:c>
      <x:c r="DZ155" s="50" t="str">
        <x:f>IF(OR(34&gt;'Настройки'!$B$3,ISBLANK(CP155),CP155=0),"",CP155)</x:f>
      </x:c>
      <x:c r="EA155" s="50" t="str">
        <x:f>IF(OR(35&gt;'Настройки'!$B$3,ISBLANK(CQ155),CQ155=0),"",CQ155)</x:f>
      </x:c>
      <x:c r="EB155" s="50" t="str">
        <x:f>IF(OR(36&gt;'Настройки'!$B$3,ISBLANK(CR155),CR155=0),"",CR155)</x:f>
      </x:c>
      <x:c r="EC155" s="50" t="str">
        <x:f>IF(A155="","",IF(OR(BB155="AZ",BB155="BZ"),10000+ROW(),IF(AZ155&gt;'Настройки'!$B$11,20000+ROW(),IF(BF155&lt;&gt;"Обычный",30000+ROW(),IF(AX155&lt;=0,40000+ROW(),"")))))</x:f>
      </x:c>
      <x:c r="ED155" s="50" t="str">
        <x:f>IF(EC155="","",COUNTIFS($EC$2:$EC$1001,"&gt;0",$EC$2:$EC$1001,"&lt;"&amp;EC155)+1)</x:f>
      </x:c>
    </x:row>
    <x:row r="156">
      <x:c r="A156" s="115"/>
      <x:c r="B156" s="115"/>
      <x:c r="C156" s="115"/>
      <x:c r="D156" s="118"/>
      <x:c r="E156" s="118"/>
      <x:c r="F156" s="118"/>
      <x:c r="G156" s="118"/>
      <x:c r="H156" s="118"/>
      <x:c r="I156" s="118"/>
      <x:c r="J156" s="118"/>
      <x:c r="K156" s="118"/>
      <x:c r="L156" s="118"/>
      <x:c r="M156" s="118"/>
      <x:c r="N156" s="118"/>
      <x:c r="O156" s="118"/>
      <x:c r="P156" s="118"/>
      <x:c r="Q156" s="118"/>
      <x:c r="R156" s="118"/>
      <x:c r="S156" s="118"/>
      <x:c r="T156" s="118"/>
      <x:c r="U156" s="118"/>
      <x:c r="V156" s="118"/>
      <x:c r="W156" s="118"/>
      <x:c r="X156" s="118"/>
      <x:c r="Y156" s="118"/>
      <x:c r="Z156" s="118"/>
      <x:c r="AA156" s="118"/>
      <x:c r="AB156" s="118"/>
      <x:c r="AC156" s="118"/>
      <x:c r="AD156" s="118"/>
      <x:c r="AE156" s="118"/>
      <x:c r="AF156" s="118"/>
      <x:c r="AG156" s="118"/>
      <x:c r="AH156" s="118"/>
      <x:c r="AI156" s="118"/>
      <x:c r="AJ156" s="118"/>
      <x:c r="AK156" s="118"/>
      <x:c r="AL156" s="118"/>
      <x:c r="AM156" s="118"/>
      <x:c r="AN156" s="118"/>
      <x:c r="AO156" s="118"/>
      <x:c r="AP156" s="115"/>
      <x:c r="AQ156" s="49" t="str">
        <x:f>IF(A156="","",COUNT(BI156:INDEX(BI156:CR156,1,'Настройки'!$B$3)))</x:f>
      </x:c>
      <x:c r="AR156" s="49" t="str">
        <x:f>IF(A156="","",SUM(BI156:INDEX(BI156:CR156,1,'Настройки'!$B$3)))</x:f>
      </x:c>
      <x:c r="AS156" s="58" t="str">
        <x:f>IF(A156="","",IF('Настройки'!$B$4="Стоимость потребления",AR156*D156,IF('Настройки'!$B$4="Количество",AR156,E156)))</x:f>
      </x:c>
      <x:c r="AT156" s="61" t="str">
        <x:f>IF(OR(A156="",AS156&lt;0,SUM($AS$2:$AS$1001)&lt;=0),"",AS156/SUM($AS$2:$AS$1001))</x:f>
      </x:c>
      <x:c r="AU156" s="61" t="str">
        <x:f>IF(OR(A156="",AS156&lt;0,SUM($AS$2:$AS$1001)&lt;=0),"",SUMIFS($AS$2:$AS$1001,$AS$2:$AS$1001,"&gt;"&amp;AS156)/SUM($AS$2:$AS$1001))</x:f>
      </x:c>
      <x:c r="AV156" s="61" t="str">
        <x:f>IF(OR(A156="",AS156&lt;0,SUM($AS$2:$AS$1001)&lt;=0),"",SUMIFS($AS$2:$AS$1001,$AS$2:$AS$1001,"&gt;="&amp;AS156)/SUM($AS$2:$AS$1001))</x:f>
      </x:c>
      <x:c r="AW156" s="49" t="str">
        <x:f>IF(A156="","",IF(SUM($AS$2:$AS$1001)&lt;=0,"Не определён",IF(AS156&lt;0,"Исключение",IF(AU156&lt;'Настройки'!$B$5,"A",IF(AU156&lt;'Настройки'!$B$6,"B","C")))))</x:f>
      </x:c>
      <x:c r="AX156" s="58" t="str">
        <x:f>IF(A156="","",IF(AQ156=0,"",AVERAGE(BI156:INDEX(BI156:CR156,1,'Настройки'!$B$3))))</x:f>
      </x:c>
      <x:c r="AY156" s="58" t="str">
        <x:f>IF(OR(A156="",AQ156=0),"",STDEVP(BI156:INDEX(BI156:CR156,1,'Настройки'!$B$3)))</x:f>
      </x:c>
      <x:c r="AZ156" s="61" t="str">
        <x:f>IF(OR(A156="",AQ156&lt;'Настройки'!$B$12,AX156&lt;=0,AND('Настройки'!$B$10="Блокировать",COUNTIF(F156:INDEX(F156:AO156,1,'Настройки'!$B$3),"&lt;0")&gt;0)),"",AY156/ABS(AX156))</x:f>
      </x:c>
      <x:c r="BA156" s="49" t="str">
        <x:f>IF(A156="","",IF(AND('Настройки'!$B$10="Блокировать",COUNTIF(F156:INDEX(F156:AO156,1,'Настройки'!$B$3),"&lt;0")&gt;0),"Не определён",IF(AQ156&lt;'Настройки'!$B$12,"Не определён",IF(AX156=0,"Нет спроса",IF(AX156&lt;0,"Не определён",IF(AZ156&lt;='Настройки'!$B$7,"X",IF(AZ156&lt;='Настройки'!$B$8,"Y","Z")))))))</x:f>
      </x:c>
      <x:c r="BB156" s="49" t="str">
        <x:f>IF(OR(A156="",LEN(AW156)&lt;&gt;1,LEN(BA156)&lt;&gt;1),"",AW156&amp;BA156)</x:f>
      </x:c>
      <x:c r="BC156" s="61" t="str">
        <x:f>IF(OR(A156="",AQ156=0),"",(COUNT(BI156:INDEX(BI156:CR156,1,'Настройки'!$B$3))-COUNT(CS156:INDEX(CS156:EB156,1,'Настройки'!$B$3)))/AQ156)</x:f>
      </x:c>
      <x:c r="BD156" s="64" t="str">
        <x:f>IF(OR(A156="",COUNT(CS156:INDEX(CS156:EB156,1,'Настройки'!$B$3))=0),"",AQ156/COUNT(CS156:INDEX(CS156:EB156,1,'Настройки'!$B$3)))</x:f>
      </x:c>
      <x:c r="BE156" s="64" t="str">
        <x:f>IF(OR(A156="",COUNT(CS156:INDEX(CS156:EB156,1,'Настройки'!$B$3))=0),"",IF(AVERAGE(CS156:INDEX(CS156:EB156,1,'Настройки'!$B$3))=0,"",(STDEVP(CS156:INDEX(CS156:EB156,1,'Настройки'!$B$3))/ABS(AVERAGE(CS156:INDEX(CS156:EB156,1,'Настройки'!$B$3))))^2))</x:f>
      </x:c>
      <x:c r="BF156" s="49" t="str">
        <x:f>IF(A156="","",IF(AQ156&lt;3,"Недостаточно",IF(AQ156&lt;6,"Предварительный","Обычный")))</x:f>
      </x:c>
      <x:c r="BG156" s="49" t="str">
        <x:f>IF(A156="","",IF(COUNTIF(F156:INDEX(F156:AO156,1,'Настройки'!$B$3),"&lt;0")&gt;0,IF('Настройки'!$B$10="Блокировать","Отрицательный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"),"")&amp;IF(AQ156&lt;3,"Недостаточно истории. ",IF(AQ156&lt;6,"Предварительная классификация. ",""))&amp;IF(AX156=0,"Нет спроса за горизонт. ","")&amp;IF(AZ156&gt;'Настройки'!$B$11,"Экстремальная вариативность. ",""))</x:f>
      </x:c>
      <x:c r="BH156" s="49" t="str">
        <x:f>IF(A156="","",IFERROR(VLOOKUP(BB156,'Настройки'!$D$3:$E$11,2,FALSE),"Сначала проверьте исходные данные и историю спроса.")&amp;" Уточните срок поставки, MOQ и критичность.")</x:f>
      </x:c>
      <x:c r="BI156" s="50" t="str">
        <x:f>IF(1&gt;'Настройки'!$B$3,"",IF(ISBLANK(F156),IF('Настройки'!$B$9="Нулевой спрос",0,""),IF(F156&lt;0,IF('Настройки'!$B$10="Исключить","",IF('Настройки'!$B$10="Абсолютные значения",ABS(F156),F156)),F156)))</x:f>
      </x:c>
      <x:c r="BJ156" s="50" t="str">
        <x:f>IF(2&gt;'Настройки'!$B$3,"",IF(ISBLANK(G156),IF('Настройки'!$B$9="Нулевой спрос",0,""),IF(G156&lt;0,IF('Настройки'!$B$10="Исключить","",IF('Настройки'!$B$10="Абсолютные значения",ABS(G156),G156)),G156)))</x:f>
      </x:c>
      <x:c r="BK156" s="50" t="str">
        <x:f>IF(3&gt;'Настройки'!$B$3,"",IF(ISBLANK(H156),IF('Настройки'!$B$9="Нулевой спрос",0,""),IF(H156&lt;0,IF('Настройки'!$B$10="Исключить","",IF('Настройки'!$B$10="Абсолютные значения",ABS(H156),H156)),H156)))</x:f>
      </x:c>
      <x:c r="BL156" s="50" t="str">
        <x:f>IF(4&gt;'Настройки'!$B$3,"",IF(ISBLANK(I156),IF('Настройки'!$B$9="Нулевой спрос",0,""),IF(I156&lt;0,IF('Настройки'!$B$10="Исключить","",IF('Настройки'!$B$10="Абсолютные значения",ABS(I156),I156)),I156)))</x:f>
      </x:c>
      <x:c r="BM156" s="50" t="str">
        <x:f>IF(5&gt;'Настройки'!$B$3,"",IF(ISBLANK(J156),IF('Настройки'!$B$9="Нулевой спрос",0,""),IF(J156&lt;0,IF('Настройки'!$B$10="Исключить","",IF('Настройки'!$B$10="Абсолютные значения",ABS(J156),J156)),J156)))</x:f>
      </x:c>
      <x:c r="BN156" s="50" t="str">
        <x:f>IF(6&gt;'Настройки'!$B$3,"",IF(ISBLANK(K156),IF('Настройки'!$B$9="Нулевой спрос",0,""),IF(K156&lt;0,IF('Настройки'!$B$10="Исключить","",IF('Настройки'!$B$10="Абсолютные значения",ABS(K156),K156)),K156)))</x:f>
      </x:c>
      <x:c r="BO156" s="50" t="str">
        <x:f>IF(7&gt;'Настройки'!$B$3,"",IF(ISBLANK(L156),IF('Настройки'!$B$9="Нулевой спрос",0,""),IF(L156&lt;0,IF('Настройки'!$B$10="Исключить","",IF('Настройки'!$B$10="Абсолютные значения",ABS(L156),L156)),L156)))</x:f>
      </x:c>
      <x:c r="BP156" s="50" t="str">
        <x:f>IF(8&gt;'Настройки'!$B$3,"",IF(ISBLANK(M156),IF('Настройки'!$B$9="Нулевой спрос",0,""),IF(M156&lt;0,IF('Настройки'!$B$10="Исключить","",IF('Настройки'!$B$10="Абсолютные значения",ABS(M156),M156)),M156)))</x:f>
      </x:c>
      <x:c r="BQ156" s="50" t="str">
        <x:f>IF(9&gt;'Настройки'!$B$3,"",IF(ISBLANK(N156),IF('Настройки'!$B$9="Нулевой спрос",0,""),IF(N156&lt;0,IF('Настройки'!$B$10="Исключить","",IF('Настройки'!$B$10="Абсолютные значения",ABS(N156),N156)),N156)))</x:f>
      </x:c>
      <x:c r="BR156" s="50" t="str">
        <x:f>IF(10&gt;'Настройки'!$B$3,"",IF(ISBLANK(O156),IF('Настройки'!$B$9="Нулевой спрос",0,""),IF(O156&lt;0,IF('Настройки'!$B$10="Исключить","",IF('Настройки'!$B$10="Абсолютные значения",ABS(O156),O156)),O156)))</x:f>
      </x:c>
      <x:c r="BS156" s="50" t="str">
        <x:f>IF(11&gt;'Настройки'!$B$3,"",IF(ISBLANK(P156),IF('Настройки'!$B$9="Нулевой спрос",0,""),IF(P156&lt;0,IF('Настройки'!$B$10="Исключить","",IF('Настройки'!$B$10="Абсолютные значения",ABS(P156),P156)),P156)))</x:f>
      </x:c>
      <x:c r="BT156" s="50" t="str">
        <x:f>IF(12&gt;'Настройки'!$B$3,"",IF(ISBLANK(Q156),IF('Настройки'!$B$9="Нулевой спрос",0,""),IF(Q156&lt;0,IF('Настройки'!$B$10="Исключить","",IF('Настройки'!$B$10="Абсолютные значения",ABS(Q156),Q156)),Q156)))</x:f>
      </x:c>
      <x:c r="BU156" s="50" t="str">
        <x:f>IF(13&gt;'Настройки'!$B$3,"",IF(ISBLANK(R156),IF('Настройки'!$B$9="Нулевой спрос",0,""),IF(R156&lt;0,IF('Настройки'!$B$10="Исключить","",IF('Настройки'!$B$10="Абсолютные значения",ABS(R156),R156)),R156)))</x:f>
      </x:c>
      <x:c r="BV156" s="50" t="str">
        <x:f>IF(14&gt;'Настройки'!$B$3,"",IF(ISBLANK(S156),IF('Настройки'!$B$9="Нулевой спрос",0,""),IF(S156&lt;0,IF('Настройки'!$B$10="Исключить","",IF('Настройки'!$B$10="Абсолютные значения",ABS(S156),S156)),S156)))</x:f>
      </x:c>
      <x:c r="BW156" s="50" t="str">
        <x:f>IF(15&gt;'Настройки'!$B$3,"",IF(ISBLANK(T156),IF('Настройки'!$B$9="Нулевой спрос",0,""),IF(T156&lt;0,IF('Настройки'!$B$10="Исключить","",IF('Настройки'!$B$10="Абсолютные значения",ABS(T156),T156)),T156)))</x:f>
      </x:c>
      <x:c r="BX156" s="50" t="str">
        <x:f>IF(16&gt;'Настройки'!$B$3,"",IF(ISBLANK(U156),IF('Настройки'!$B$9="Нулевой спрос",0,""),IF(U156&lt;0,IF('Настройки'!$B$10="Исключить","",IF('Настройки'!$B$10="Абсолютные значения",ABS(U156),U156)),U156)))</x:f>
      </x:c>
      <x:c r="BY156" s="50" t="str">
        <x:f>IF(17&gt;'Настройки'!$B$3,"",IF(ISBLANK(V156),IF('Настройки'!$B$9="Нулевой спрос",0,""),IF(V156&lt;0,IF('Настройки'!$B$10="Исключить","",IF('Настройки'!$B$10="Абсолютные значения",ABS(V156),V156)),V156)))</x:f>
      </x:c>
      <x:c r="BZ156" s="50" t="str">
        <x:f>IF(18&gt;'Настройки'!$B$3,"",IF(ISBLANK(W156),IF('Настройки'!$B$9="Нулевой спрос",0,""),IF(W156&lt;0,IF('Настройки'!$B$10="Исключить","",IF('Настройки'!$B$10="Абсолютные значения",ABS(W156),W156)),W156)))</x:f>
      </x:c>
      <x:c r="CA156" s="50" t="str">
        <x:f>IF(19&gt;'Настройки'!$B$3,"",IF(ISBLANK(X156),IF('Настройки'!$B$9="Нулевой спрос",0,""),IF(X156&lt;0,IF('Настройки'!$B$10="Исключить","",IF('Настройки'!$B$10="Абсолютные значения",ABS(X156),X156)),X156)))</x:f>
      </x:c>
      <x:c r="CB156" s="50" t="str">
        <x:f>IF(20&gt;'Настройки'!$B$3,"",IF(ISBLANK(Y156),IF('Настройки'!$B$9="Нулевой спрос",0,""),IF(Y156&lt;0,IF('Настройки'!$B$10="Исключить","",IF('Настройки'!$B$10="Абсолютные значения",ABS(Y156),Y156)),Y156)))</x:f>
      </x:c>
      <x:c r="CC156" s="50" t="str">
        <x:f>IF(21&gt;'Настройки'!$B$3,"",IF(ISBLANK(Z156),IF('Настройки'!$B$9="Нулевой спрос",0,""),IF(Z156&lt;0,IF('Настройки'!$B$10="Исключить","",IF('Настройки'!$B$10="Абсолютные значения",ABS(Z156),Z156)),Z156)))</x:f>
      </x:c>
      <x:c r="CD156" s="50" t="str">
        <x:f>IF(22&gt;'Настройки'!$B$3,"",IF(ISBLANK(AA156),IF('Настройки'!$B$9="Нулевой спрос",0,""),IF(AA156&lt;0,IF('Настройки'!$B$10="Исключить","",IF('Настройки'!$B$10="Абсолютные значения",ABS(AA156),AA156)),AA156)))</x:f>
      </x:c>
      <x:c r="CE156" s="50" t="str">
        <x:f>IF(23&gt;'Настройки'!$B$3,"",IF(ISBLANK(AB156),IF('Настройки'!$B$9="Нулевой спрос",0,""),IF(AB156&lt;0,IF('Настройки'!$B$10="Исключить","",IF('Настройки'!$B$10="Абсолютные значения",ABS(AB156),AB156)),AB156)))</x:f>
      </x:c>
      <x:c r="CF156" s="50" t="str">
        <x:f>IF(24&gt;'Настройки'!$B$3,"",IF(ISBLANK(AC156),IF('Настройки'!$B$9="Нулевой спрос",0,""),IF(AC156&lt;0,IF('Настройки'!$B$10="Исключить","",IF('Настройки'!$B$10="Абсолютные значения",ABS(AC156),AC156)),AC156)))</x:f>
      </x:c>
      <x:c r="CG156" s="50" t="str">
        <x:f>IF(25&gt;'Настройки'!$B$3,"",IF(ISBLANK(AD156),IF('Настройки'!$B$9="Нулевой спрос",0,""),IF(AD156&lt;0,IF('Настройки'!$B$10="Исключить","",IF('Настройки'!$B$10="Абсолютные значения",ABS(AD156),AD156)),AD156)))</x:f>
      </x:c>
      <x:c r="CH156" s="50" t="str">
        <x:f>IF(26&gt;'Настройки'!$B$3,"",IF(ISBLANK(AE156),IF('Настройки'!$B$9="Нулевой спрос",0,""),IF(AE156&lt;0,IF('Настройки'!$B$10="Исключить","",IF('Настройки'!$B$10="Абсолютные значения",ABS(AE156),AE156)),AE156)))</x:f>
      </x:c>
      <x:c r="CI156" s="50" t="str">
        <x:f>IF(27&gt;'Настройки'!$B$3,"",IF(ISBLANK(AF156),IF('Настройки'!$B$9="Нулевой спрос",0,""),IF(AF156&lt;0,IF('Настройки'!$B$10="Исключить","",IF('Настройки'!$B$10="Абсолютные значения",ABS(AF156),AF156)),AF156)))</x:f>
      </x:c>
      <x:c r="CJ156" s="50" t="str">
        <x:f>IF(28&gt;'Настройки'!$B$3,"",IF(ISBLANK(AG156),IF('Настройки'!$B$9="Нулевой спрос",0,""),IF(AG156&lt;0,IF('Настройки'!$B$10="Исключить","",IF('Настройки'!$B$10="Абсолютные значения",ABS(AG156),AG156)),AG156)))</x:f>
      </x:c>
      <x:c r="CK156" s="50" t="str">
        <x:f>IF(29&gt;'Настройки'!$B$3,"",IF(ISBLANK(AH156),IF('Настройки'!$B$9="Нулевой спрос",0,""),IF(AH156&lt;0,IF('Настройки'!$B$10="Исключить","",IF('Настройки'!$B$10="Абсолютные значения",ABS(AH156),AH156)),AH156)))</x:f>
      </x:c>
      <x:c r="CL156" s="50" t="str">
        <x:f>IF(30&gt;'Настройки'!$B$3,"",IF(ISBLANK(AI156),IF('Настройки'!$B$9="Нулевой спрос",0,""),IF(AI156&lt;0,IF('Настройки'!$B$10="Исключить","",IF('Настройки'!$B$10="Абсолютные значения",ABS(AI156),AI156)),AI156)))</x:f>
      </x:c>
      <x:c r="CM156" s="50" t="str">
        <x:f>IF(31&gt;'Настройки'!$B$3,"",IF(ISBLANK(AJ156),IF('Настройки'!$B$9="Нулевой спрос",0,""),IF(AJ156&lt;0,IF('Настройки'!$B$10="Исключить","",IF('Настройки'!$B$10="Абсолютные значения",ABS(AJ156),AJ156)),AJ156)))</x:f>
      </x:c>
      <x:c r="CN156" s="50" t="str">
        <x:f>IF(32&gt;'Настройки'!$B$3,"",IF(ISBLANK(AK156),IF('Настройки'!$B$9="Нулевой спрос",0,""),IF(AK156&lt;0,IF('Настройки'!$B$10="Исключить","",IF('Настройки'!$B$10="Абсолютные значения",ABS(AK156),AK156)),AK156)))</x:f>
      </x:c>
      <x:c r="CO156" s="50" t="str">
        <x:f>IF(33&gt;'Настройки'!$B$3,"",IF(ISBLANK(AL156),IF('Настройки'!$B$9="Нулевой спрос",0,""),IF(AL156&lt;0,IF('Настройки'!$B$10="Исключить","",IF('Настройки'!$B$10="Абсолютные значения",ABS(AL156),AL156)),AL156)))</x:f>
      </x:c>
      <x:c r="CP156" s="50" t="str">
        <x:f>IF(34&gt;'Настройки'!$B$3,"",IF(ISBLANK(AM156),IF('Настройки'!$B$9="Нулевой спрос",0,""),IF(AM156&lt;0,IF('Настройки'!$B$10="Исключить","",IF('Настройки'!$B$10="Абсолютные значения",ABS(AM156),AM156)),AM156)))</x:f>
      </x:c>
      <x:c r="CQ156" s="50" t="str">
        <x:f>IF(35&gt;'Настройки'!$B$3,"",IF(ISBLANK(AN156),IF('Настройки'!$B$9="Нулевой спрос",0,""),IF(AN156&lt;0,IF('Настройки'!$B$10="Исключить","",IF('Настройки'!$B$10="Абсолютные значения",ABS(AN156),AN156)),AN156)))</x:f>
      </x:c>
      <x:c r="CR156" s="50" t="str">
        <x:f>IF(36&gt;'Настройки'!$B$3,"",IF(ISBLANK(AO156),IF('Настройки'!$B$9="Нулевой спрос",0,""),IF(AO156&lt;0,IF('Настройки'!$B$10="Исключить","",IF('Настройки'!$B$10="Абсолютные значения",ABS(AO156),AO156)),AO156)))</x:f>
      </x:c>
      <x:c r="CS156" s="50" t="str">
        <x:f>IF(OR(1&gt;'Настройки'!$B$3,ISBLANK(BI156),BI156=0),"",BI156)</x:f>
      </x:c>
      <x:c r="CT156" s="50" t="str">
        <x:f>IF(OR(2&gt;'Настройки'!$B$3,ISBLANK(BJ156),BJ156=0),"",BJ156)</x:f>
      </x:c>
      <x:c r="CU156" s="50" t="str">
        <x:f>IF(OR(3&gt;'Настройки'!$B$3,ISBLANK(BK156),BK156=0),"",BK156)</x:f>
      </x:c>
      <x:c r="CV156" s="50" t="str">
        <x:f>IF(OR(4&gt;'Настройки'!$B$3,ISBLANK(BL156),BL156=0),"",BL156)</x:f>
      </x:c>
      <x:c r="CW156" s="50" t="str">
        <x:f>IF(OR(5&gt;'Настройки'!$B$3,ISBLANK(BM156),BM156=0),"",BM156)</x:f>
      </x:c>
      <x:c r="CX156" s="50" t="str">
        <x:f>IF(OR(6&gt;'Настройки'!$B$3,ISBLANK(BN156),BN156=0),"",BN156)</x:f>
      </x:c>
      <x:c r="CY156" s="50" t="str">
        <x:f>IF(OR(7&gt;'Настройки'!$B$3,ISBLANK(BO156),BO156=0),"",BO156)</x:f>
      </x:c>
      <x:c r="CZ156" s="50" t="str">
        <x:f>IF(OR(8&gt;'Настройки'!$B$3,ISBLANK(BP156),BP156=0),"",BP156)</x:f>
      </x:c>
      <x:c r="DA156" s="50" t="str">
        <x:f>IF(OR(9&gt;'Настройки'!$B$3,ISBLANK(BQ156),BQ156=0),"",BQ156)</x:f>
      </x:c>
      <x:c r="DB156" s="50" t="str">
        <x:f>IF(OR(10&gt;'Настройки'!$B$3,ISBLANK(BR156),BR156=0),"",BR156)</x:f>
      </x:c>
      <x:c r="DC156" s="50" t="str">
        <x:f>IF(OR(11&gt;'Настройки'!$B$3,ISBLANK(BS156),BS156=0),"",BS156)</x:f>
      </x:c>
      <x:c r="DD156" s="50" t="str">
        <x:f>IF(OR(12&gt;'Настройки'!$B$3,ISBLANK(BT156),BT156=0),"",BT156)</x:f>
      </x:c>
      <x:c r="DE156" s="50" t="str">
        <x:f>IF(OR(13&gt;'Настройки'!$B$3,ISBLANK(BU156),BU156=0),"",BU156)</x:f>
      </x:c>
      <x:c r="DF156" s="50" t="str">
        <x:f>IF(OR(14&gt;'Настройки'!$B$3,ISBLANK(BV156),BV156=0),"",BV156)</x:f>
      </x:c>
      <x:c r="DG156" s="50" t="str">
        <x:f>IF(OR(15&gt;'Настройки'!$B$3,ISBLANK(BW156),BW156=0),"",BW156)</x:f>
      </x:c>
      <x:c r="DH156" s="50" t="str">
        <x:f>IF(OR(16&gt;'Настройки'!$B$3,ISBLANK(BX156),BX156=0),"",BX156)</x:f>
      </x:c>
      <x:c r="DI156" s="50" t="str">
        <x:f>IF(OR(17&gt;'Настройки'!$B$3,ISBLANK(BY156),BY156=0),"",BY156)</x:f>
      </x:c>
      <x:c r="DJ156" s="50" t="str">
        <x:f>IF(OR(18&gt;'Настройки'!$B$3,ISBLANK(BZ156),BZ156=0),"",BZ156)</x:f>
      </x:c>
      <x:c r="DK156" s="50" t="str">
        <x:f>IF(OR(19&gt;'Настройки'!$B$3,ISBLANK(CA156),CA156=0),"",CA156)</x:f>
      </x:c>
      <x:c r="DL156" s="50" t="str">
        <x:f>IF(OR(20&gt;'Настройки'!$B$3,ISBLANK(CB156),CB156=0),"",CB156)</x:f>
      </x:c>
      <x:c r="DM156" s="50" t="str">
        <x:f>IF(OR(21&gt;'Настройки'!$B$3,ISBLANK(CC156),CC156=0),"",CC156)</x:f>
      </x:c>
      <x:c r="DN156" s="50" t="str">
        <x:f>IF(OR(22&gt;'Настройки'!$B$3,ISBLANK(CD156),CD156=0),"",CD156)</x:f>
      </x:c>
      <x:c r="DO156" s="50" t="str">
        <x:f>IF(OR(23&gt;'Настройки'!$B$3,ISBLANK(CE156),CE156=0),"",CE156)</x:f>
      </x:c>
      <x:c r="DP156" s="50" t="str">
        <x:f>IF(OR(24&gt;'Настройки'!$B$3,ISBLANK(CF156),CF156=0),"",CF156)</x:f>
      </x:c>
      <x:c r="DQ156" s="50" t="str">
        <x:f>IF(OR(25&gt;'Настройки'!$B$3,ISBLANK(CG156),CG156=0),"",CG156)</x:f>
      </x:c>
      <x:c r="DR156" s="50" t="str">
        <x:f>IF(OR(26&gt;'Настройки'!$B$3,ISBLANK(CH156),CH156=0),"",CH156)</x:f>
      </x:c>
      <x:c r="DS156" s="50" t="str">
        <x:f>IF(OR(27&gt;'Настройки'!$B$3,ISBLANK(CI156),CI156=0),"",CI156)</x:f>
      </x:c>
      <x:c r="DT156" s="50" t="str">
        <x:f>IF(OR(28&gt;'Настройки'!$B$3,ISBLANK(CJ156),CJ156=0),"",CJ156)</x:f>
      </x:c>
      <x:c r="DU156" s="50" t="str">
        <x:f>IF(OR(29&gt;'Настройки'!$B$3,ISBLANK(CK156),CK156=0),"",CK156)</x:f>
      </x:c>
      <x:c r="DV156" s="50" t="str">
        <x:f>IF(OR(30&gt;'Настройки'!$B$3,ISBLANK(CL156),CL156=0),"",CL156)</x:f>
      </x:c>
      <x:c r="DW156" s="50" t="str">
        <x:f>IF(OR(31&gt;'Настройки'!$B$3,ISBLANK(CM156),CM156=0),"",CM156)</x:f>
      </x:c>
      <x:c r="DX156" s="50" t="str">
        <x:f>IF(OR(32&gt;'Настройки'!$B$3,ISBLANK(CN156),CN156=0),"",CN156)</x:f>
      </x:c>
      <x:c r="DY156" s="50" t="str">
        <x:f>IF(OR(33&gt;'Настройки'!$B$3,ISBLANK(CO156),CO156=0),"",CO156)</x:f>
      </x:c>
      <x:c r="DZ156" s="50" t="str">
        <x:f>IF(OR(34&gt;'Настройки'!$B$3,ISBLANK(CP156),CP156=0),"",CP156)</x:f>
      </x:c>
      <x:c r="EA156" s="50" t="str">
        <x:f>IF(OR(35&gt;'Настройки'!$B$3,ISBLANK(CQ156),CQ156=0),"",CQ156)</x:f>
      </x:c>
      <x:c r="EB156" s="50" t="str">
        <x:f>IF(OR(36&gt;'Настройки'!$B$3,ISBLANK(CR156),CR156=0),"",CR156)</x:f>
      </x:c>
      <x:c r="EC156" s="50" t="str">
        <x:f>IF(A156="","",IF(OR(BB156="AZ",BB156="BZ"),10000+ROW(),IF(AZ156&gt;'Настройки'!$B$11,20000+ROW(),IF(BF156&lt;&gt;"Обычный",30000+ROW(),IF(AX156&lt;=0,40000+ROW(),"")))))</x:f>
      </x:c>
      <x:c r="ED156" s="50" t="str">
        <x:f>IF(EC156="","",COUNTIFS($EC$2:$EC$1001,"&gt;0",$EC$2:$EC$1001,"&lt;"&amp;EC156)+1)</x:f>
      </x:c>
    </x:row>
    <x:row r="157">
      <x:c r="A157" s="115"/>
      <x:c r="B157" s="115"/>
      <x:c r="C157" s="115"/>
      <x:c r="D157" s="118"/>
      <x:c r="E157" s="118"/>
      <x:c r="F157" s="118"/>
      <x:c r="G157" s="118"/>
      <x:c r="H157" s="118"/>
      <x:c r="I157" s="118"/>
      <x:c r="J157" s="118"/>
      <x:c r="K157" s="118"/>
      <x:c r="L157" s="118"/>
      <x:c r="M157" s="118"/>
      <x:c r="N157" s="118"/>
      <x:c r="O157" s="118"/>
      <x:c r="P157" s="118"/>
      <x:c r="Q157" s="118"/>
      <x:c r="R157" s="118"/>
      <x:c r="S157" s="118"/>
      <x:c r="T157" s="118"/>
      <x:c r="U157" s="118"/>
      <x:c r="V157" s="118"/>
      <x:c r="W157" s="118"/>
      <x:c r="X157" s="118"/>
      <x:c r="Y157" s="118"/>
      <x:c r="Z157" s="118"/>
      <x:c r="AA157" s="118"/>
      <x:c r="AB157" s="118"/>
      <x:c r="AC157" s="118"/>
      <x:c r="AD157" s="118"/>
      <x:c r="AE157" s="118"/>
      <x:c r="AF157" s="118"/>
      <x:c r="AG157" s="118"/>
      <x:c r="AH157" s="118"/>
      <x:c r="AI157" s="118"/>
      <x:c r="AJ157" s="118"/>
      <x:c r="AK157" s="118"/>
      <x:c r="AL157" s="118"/>
      <x:c r="AM157" s="118"/>
      <x:c r="AN157" s="118"/>
      <x:c r="AO157" s="118"/>
      <x:c r="AP157" s="115"/>
      <x:c r="AQ157" s="49" t="str">
        <x:f>IF(A157="","",COUNT(BI157:INDEX(BI157:CR157,1,'Настройки'!$B$3)))</x:f>
      </x:c>
      <x:c r="AR157" s="49" t="str">
        <x:f>IF(A157="","",SUM(BI157:INDEX(BI157:CR157,1,'Настройки'!$B$3)))</x:f>
      </x:c>
      <x:c r="AS157" s="58" t="str">
        <x:f>IF(A157="","",IF('Настройки'!$B$4="Стоимость потребления",AR157*D157,IF('Настройки'!$B$4="Количество",AR157,E157)))</x:f>
      </x:c>
      <x:c r="AT157" s="61" t="str">
        <x:f>IF(OR(A157="",AS157&lt;0,SUM($AS$2:$AS$1001)&lt;=0),"",AS157/SUM($AS$2:$AS$1001))</x:f>
      </x:c>
      <x:c r="AU157" s="61" t="str">
        <x:f>IF(OR(A157="",AS157&lt;0,SUM($AS$2:$AS$1001)&lt;=0),"",SUMIFS($AS$2:$AS$1001,$AS$2:$AS$1001,"&gt;"&amp;AS157)/SUM($AS$2:$AS$1001))</x:f>
      </x:c>
      <x:c r="AV157" s="61" t="str">
        <x:f>IF(OR(A157="",AS157&lt;0,SUM($AS$2:$AS$1001)&lt;=0),"",SUMIFS($AS$2:$AS$1001,$AS$2:$AS$1001,"&gt;="&amp;AS157)/SUM($AS$2:$AS$1001))</x:f>
      </x:c>
      <x:c r="AW157" s="49" t="str">
        <x:f>IF(A157="","",IF(SUM($AS$2:$AS$1001)&lt;=0,"Не определён",IF(AS157&lt;0,"Исключение",IF(AU157&lt;'Настройки'!$B$5,"A",IF(AU157&lt;'Настройки'!$B$6,"B","C")))))</x:f>
      </x:c>
      <x:c r="AX157" s="58" t="str">
        <x:f>IF(A157="","",IF(AQ157=0,"",AVERAGE(BI157:INDEX(BI157:CR157,1,'Настройки'!$B$3))))</x:f>
      </x:c>
      <x:c r="AY157" s="58" t="str">
        <x:f>IF(OR(A157="",AQ157=0),"",STDEVP(BI157:INDEX(BI157:CR157,1,'Настройки'!$B$3)))</x:f>
      </x:c>
      <x:c r="AZ157" s="61" t="str">
        <x:f>IF(OR(A157="",AQ157&lt;'Настройки'!$B$12,AX157&lt;=0,AND('Настройки'!$B$10="Блокировать",COUNTIF(F157:INDEX(F157:AO157,1,'Настройки'!$B$3),"&lt;0")&gt;0)),"",AY157/ABS(AX157))</x:f>
      </x:c>
      <x:c r="BA157" s="49" t="str">
        <x:f>IF(A157="","",IF(AND('Настройки'!$B$10="Блокировать",COUNTIF(F157:INDEX(F157:AO157,1,'Настройки'!$B$3),"&lt;0")&gt;0),"Не определён",IF(AQ157&lt;'Настройки'!$B$12,"Не определён",IF(AX157=0,"Нет спроса",IF(AX157&lt;0,"Не определён",IF(AZ157&lt;='Настройки'!$B$7,"X",IF(AZ157&lt;='Настройки'!$B$8,"Y","Z")))))))</x:f>
      </x:c>
      <x:c r="BB157" s="49" t="str">
        <x:f>IF(OR(A157="",LEN(AW157)&lt;&gt;1,LEN(BA157)&lt;&gt;1),"",AW157&amp;BA157)</x:f>
      </x:c>
      <x:c r="BC157" s="61" t="str">
        <x:f>IF(OR(A157="",AQ157=0),"",(COUNT(BI157:INDEX(BI157:CR157,1,'Настройки'!$B$3))-COUNT(CS157:INDEX(CS157:EB157,1,'Настройки'!$B$3)))/AQ157)</x:f>
      </x:c>
      <x:c r="BD157" s="64" t="str">
        <x:f>IF(OR(A157="",COUNT(CS157:INDEX(CS157:EB157,1,'Настройки'!$B$3))=0),"",AQ157/COUNT(CS157:INDEX(CS157:EB157,1,'Настройки'!$B$3)))</x:f>
      </x:c>
      <x:c r="BE157" s="64" t="str">
        <x:f>IF(OR(A157="",COUNT(CS157:INDEX(CS157:EB157,1,'Настройки'!$B$3))=0),"",IF(AVERAGE(CS157:INDEX(CS157:EB157,1,'Настройки'!$B$3))=0,"",(STDEVP(CS157:INDEX(CS157:EB157,1,'Настройки'!$B$3))/ABS(AVERAGE(CS157:INDEX(CS157:EB157,1,'Настройки'!$B$3))))^2))</x:f>
      </x:c>
      <x:c r="BF157" s="49" t="str">
        <x:f>IF(A157="","",IF(AQ157&lt;3,"Недостаточно",IF(AQ157&lt;6,"Предварительный","Обычный")))</x:f>
      </x:c>
      <x:c r="BG157" s="49" t="str">
        <x:f>IF(A157="","",IF(COUNTIF(F157:INDEX(F157:AO157,1,'Настройки'!$B$3),"&lt;0")&gt;0,IF('Настройки'!$B$10="Блокировать","Отрицательный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"),"")&amp;IF(AQ157&lt;3,"Недостаточно истории. ",IF(AQ157&lt;6,"Предварительная классификация. ",""))&amp;IF(AX157=0,"Нет спроса за горизонт. ","")&amp;IF(AZ157&gt;'Настройки'!$B$11,"Экстремальная вариативность. ",""))</x:f>
      </x:c>
      <x:c r="BH157" s="49" t="str">
        <x:f>IF(A157="","",IFERROR(VLOOKUP(BB157,'Настройки'!$D$3:$E$11,2,FALSE),"Сначала проверьте исходные данные и историю спроса.")&amp;" Уточните срок поставки, MOQ и критичность.")</x:f>
      </x:c>
      <x:c r="BI157" s="50" t="str">
        <x:f>IF(1&gt;'Настройки'!$B$3,"",IF(ISBLANK(F157),IF('Настройки'!$B$9="Нулевой спрос",0,""),IF(F157&lt;0,IF('Настройки'!$B$10="Исключить","",IF('Настройки'!$B$10="Абсолютные значения",ABS(F157),F157)),F157)))</x:f>
      </x:c>
      <x:c r="BJ157" s="50" t="str">
        <x:f>IF(2&gt;'Настройки'!$B$3,"",IF(ISBLANK(G157),IF('Настройки'!$B$9="Нулевой спрос",0,""),IF(G157&lt;0,IF('Настройки'!$B$10="Исключить","",IF('Настройки'!$B$10="Абсолютные значения",ABS(G157),G157)),G157)))</x:f>
      </x:c>
      <x:c r="BK157" s="50" t="str">
        <x:f>IF(3&gt;'Настройки'!$B$3,"",IF(ISBLANK(H157),IF('Настройки'!$B$9="Нулевой спрос",0,""),IF(H157&lt;0,IF('Настройки'!$B$10="Исключить","",IF('Настройки'!$B$10="Абсолютные значения",ABS(H157),H157)),H157)))</x:f>
      </x:c>
      <x:c r="BL157" s="50" t="str">
        <x:f>IF(4&gt;'Настройки'!$B$3,"",IF(ISBLANK(I157),IF('Настройки'!$B$9="Нулевой спрос",0,""),IF(I157&lt;0,IF('Настройки'!$B$10="Исключить","",IF('Настройки'!$B$10="Абсолютные значения",ABS(I157),I157)),I157)))</x:f>
      </x:c>
      <x:c r="BM157" s="50" t="str">
        <x:f>IF(5&gt;'Настройки'!$B$3,"",IF(ISBLANK(J157),IF('Настройки'!$B$9="Нулевой спрос",0,""),IF(J157&lt;0,IF('Настройки'!$B$10="Исключить","",IF('Настройки'!$B$10="Абсолютные значения",ABS(J157),J157)),J157)))</x:f>
      </x:c>
      <x:c r="BN157" s="50" t="str">
        <x:f>IF(6&gt;'Настройки'!$B$3,"",IF(ISBLANK(K157),IF('Настройки'!$B$9="Нулевой спрос",0,""),IF(K157&lt;0,IF('Настройки'!$B$10="Исключить","",IF('Настройки'!$B$10="Абсолютные значения",ABS(K157),K157)),K157)))</x:f>
      </x:c>
      <x:c r="BO157" s="50" t="str">
        <x:f>IF(7&gt;'Настройки'!$B$3,"",IF(ISBLANK(L157),IF('Настройки'!$B$9="Нулевой спрос",0,""),IF(L157&lt;0,IF('Настройки'!$B$10="Исключить","",IF('Настройки'!$B$10="Абсолютные значения",ABS(L157),L157)),L157)))</x:f>
      </x:c>
      <x:c r="BP157" s="50" t="str">
        <x:f>IF(8&gt;'Настройки'!$B$3,"",IF(ISBLANK(M157),IF('Настройки'!$B$9="Нулевой спрос",0,""),IF(M157&lt;0,IF('Настройки'!$B$10="Исключить","",IF('Настройки'!$B$10="Абсолютные значения",ABS(M157),M157)),M157)))</x:f>
      </x:c>
      <x:c r="BQ157" s="50" t="str">
        <x:f>IF(9&gt;'Настройки'!$B$3,"",IF(ISBLANK(N157),IF('Настройки'!$B$9="Нулевой спрос",0,""),IF(N157&lt;0,IF('Настройки'!$B$10="Исключить","",IF('Настройки'!$B$10="Абсолютные значения",ABS(N157),N157)),N157)))</x:f>
      </x:c>
      <x:c r="BR157" s="50" t="str">
        <x:f>IF(10&gt;'Настройки'!$B$3,"",IF(ISBLANK(O157),IF('Настройки'!$B$9="Нулевой спрос",0,""),IF(O157&lt;0,IF('Настройки'!$B$10="Исключить","",IF('Настройки'!$B$10="Абсолютные значения",ABS(O157),O157)),O157)))</x:f>
      </x:c>
      <x:c r="BS157" s="50" t="str">
        <x:f>IF(11&gt;'Настройки'!$B$3,"",IF(ISBLANK(P157),IF('Настройки'!$B$9="Нулевой спрос",0,""),IF(P157&lt;0,IF('Настройки'!$B$10="Исключить","",IF('Настройки'!$B$10="Абсолютные значения",ABS(P157),P157)),P157)))</x:f>
      </x:c>
      <x:c r="BT157" s="50" t="str">
        <x:f>IF(12&gt;'Настройки'!$B$3,"",IF(ISBLANK(Q157),IF('Настройки'!$B$9="Нулевой спрос",0,""),IF(Q157&lt;0,IF('Настройки'!$B$10="Исключить","",IF('Настройки'!$B$10="Абсолютные значения",ABS(Q157),Q157)),Q157)))</x:f>
      </x:c>
      <x:c r="BU157" s="50" t="str">
        <x:f>IF(13&gt;'Настройки'!$B$3,"",IF(ISBLANK(R157),IF('Настройки'!$B$9="Нулевой спрос",0,""),IF(R157&lt;0,IF('Настройки'!$B$10="Исключить","",IF('Настройки'!$B$10="Абсолютные значения",ABS(R157),R157)),R157)))</x:f>
      </x:c>
      <x:c r="BV157" s="50" t="str">
        <x:f>IF(14&gt;'Настройки'!$B$3,"",IF(ISBLANK(S157),IF('Настройки'!$B$9="Нулевой спрос",0,""),IF(S157&lt;0,IF('Настройки'!$B$10="Исключить","",IF('Настройки'!$B$10="Абсолютные значения",ABS(S157),S157)),S157)))</x:f>
      </x:c>
      <x:c r="BW157" s="50" t="str">
        <x:f>IF(15&gt;'Настройки'!$B$3,"",IF(ISBLANK(T157),IF('Настройки'!$B$9="Нулевой спрос",0,""),IF(T157&lt;0,IF('Настройки'!$B$10="Исключить","",IF('Настройки'!$B$10="Абсолютные значения",ABS(T157),T157)),T157)))</x:f>
      </x:c>
      <x:c r="BX157" s="50" t="str">
        <x:f>IF(16&gt;'Настройки'!$B$3,"",IF(ISBLANK(U157),IF('Настройки'!$B$9="Нулевой спрос",0,""),IF(U157&lt;0,IF('Настройки'!$B$10="Исключить","",IF('Настройки'!$B$10="Абсолютные значения",ABS(U157),U157)),U157)))</x:f>
      </x:c>
      <x:c r="BY157" s="50" t="str">
        <x:f>IF(17&gt;'Настройки'!$B$3,"",IF(ISBLANK(V157),IF('Настройки'!$B$9="Нулевой спрос",0,""),IF(V157&lt;0,IF('Настройки'!$B$10="Исключить","",IF('Настройки'!$B$10="Абсолютные значения",ABS(V157),V157)),V157)))</x:f>
      </x:c>
      <x:c r="BZ157" s="50" t="str">
        <x:f>IF(18&gt;'Настройки'!$B$3,"",IF(ISBLANK(W157),IF('Настройки'!$B$9="Нулевой спрос",0,""),IF(W157&lt;0,IF('Настройки'!$B$10="Исключить","",IF('Настройки'!$B$10="Абсолютные значения",ABS(W157),W157)),W157)))</x:f>
      </x:c>
      <x:c r="CA157" s="50" t="str">
        <x:f>IF(19&gt;'Настройки'!$B$3,"",IF(ISBLANK(X157),IF('Настройки'!$B$9="Нулевой спрос",0,""),IF(X157&lt;0,IF('Настройки'!$B$10="Исключить","",IF('Настройки'!$B$10="Абсолютные значения",ABS(X157),X157)),X157)))</x:f>
      </x:c>
      <x:c r="CB157" s="50" t="str">
        <x:f>IF(20&gt;'Настройки'!$B$3,"",IF(ISBLANK(Y157),IF('Настройки'!$B$9="Нулевой спрос",0,""),IF(Y157&lt;0,IF('Настройки'!$B$10="Исключить","",IF('Настройки'!$B$10="Абсолютные значения",ABS(Y157),Y157)),Y157)))</x:f>
      </x:c>
      <x:c r="CC157" s="50" t="str">
        <x:f>IF(21&gt;'Настройки'!$B$3,"",IF(ISBLANK(Z157),IF('Настройки'!$B$9="Нулевой спрос",0,""),IF(Z157&lt;0,IF('Настройки'!$B$10="Исключить","",IF('Настройки'!$B$10="Абсолютные значения",ABS(Z157),Z157)),Z157)))</x:f>
      </x:c>
      <x:c r="CD157" s="50" t="str">
        <x:f>IF(22&gt;'Настройки'!$B$3,"",IF(ISBLANK(AA157),IF('Настройки'!$B$9="Нулевой спрос",0,""),IF(AA157&lt;0,IF('Настройки'!$B$10="Исключить","",IF('Настройки'!$B$10="Абсолютные значения",ABS(AA157),AA157)),AA157)))</x:f>
      </x:c>
      <x:c r="CE157" s="50" t="str">
        <x:f>IF(23&gt;'Настройки'!$B$3,"",IF(ISBLANK(AB157),IF('Настройки'!$B$9="Нулевой спрос",0,""),IF(AB157&lt;0,IF('Настройки'!$B$10="Исключить","",IF('Настройки'!$B$10="Абсолютные значения",ABS(AB157),AB157)),AB157)))</x:f>
      </x:c>
      <x:c r="CF157" s="50" t="str">
        <x:f>IF(24&gt;'Настройки'!$B$3,"",IF(ISBLANK(AC157),IF('Настройки'!$B$9="Нулевой спрос",0,""),IF(AC157&lt;0,IF('Настройки'!$B$10="Исключить","",IF('Настройки'!$B$10="Абсолютные значения",ABS(AC157),AC157)),AC157)))</x:f>
      </x:c>
      <x:c r="CG157" s="50" t="str">
        <x:f>IF(25&gt;'Настройки'!$B$3,"",IF(ISBLANK(AD157),IF('Настройки'!$B$9="Нулевой спрос",0,""),IF(AD157&lt;0,IF('Настройки'!$B$10="Исключить","",IF('Настройки'!$B$10="Абсолютные значения",ABS(AD157),AD157)),AD157)))</x:f>
      </x:c>
      <x:c r="CH157" s="50" t="str">
        <x:f>IF(26&gt;'Настройки'!$B$3,"",IF(ISBLANK(AE157),IF('Настройки'!$B$9="Нулевой спрос",0,""),IF(AE157&lt;0,IF('Настройки'!$B$10="Исключить","",IF('Настройки'!$B$10="Абсолютные значения",ABS(AE157),AE157)),AE157)))</x:f>
      </x:c>
      <x:c r="CI157" s="50" t="str">
        <x:f>IF(27&gt;'Настройки'!$B$3,"",IF(ISBLANK(AF157),IF('Настройки'!$B$9="Нулевой спрос",0,""),IF(AF157&lt;0,IF('Настройки'!$B$10="Исключить","",IF('Настройки'!$B$10="Абсолютные значения",ABS(AF157),AF157)),AF157)))</x:f>
      </x:c>
      <x:c r="CJ157" s="50" t="str">
        <x:f>IF(28&gt;'Настройки'!$B$3,"",IF(ISBLANK(AG157),IF('Настройки'!$B$9="Нулевой спрос",0,""),IF(AG157&lt;0,IF('Настройки'!$B$10="Исключить","",IF('Настройки'!$B$10="Абсолютные значения",ABS(AG157),AG157)),AG157)))</x:f>
      </x:c>
      <x:c r="CK157" s="50" t="str">
        <x:f>IF(29&gt;'Настройки'!$B$3,"",IF(ISBLANK(AH157),IF('Настройки'!$B$9="Нулевой спрос",0,""),IF(AH157&lt;0,IF('Настройки'!$B$10="Исключить","",IF('Настройки'!$B$10="Абсолютные значения",ABS(AH157),AH157)),AH157)))</x:f>
      </x:c>
      <x:c r="CL157" s="50" t="str">
        <x:f>IF(30&gt;'Настройки'!$B$3,"",IF(ISBLANK(AI157),IF('Настройки'!$B$9="Нулевой спрос",0,""),IF(AI157&lt;0,IF('Настройки'!$B$10="Исключить","",IF('Настройки'!$B$10="Абсолютные значения",ABS(AI157),AI157)),AI157)))</x:f>
      </x:c>
      <x:c r="CM157" s="50" t="str">
        <x:f>IF(31&gt;'Настройки'!$B$3,"",IF(ISBLANK(AJ157),IF('Настройки'!$B$9="Нулевой спрос",0,""),IF(AJ157&lt;0,IF('Настройки'!$B$10="Исключить","",IF('Настройки'!$B$10="Абсолютные значения",ABS(AJ157),AJ157)),AJ157)))</x:f>
      </x:c>
      <x:c r="CN157" s="50" t="str">
        <x:f>IF(32&gt;'Настройки'!$B$3,"",IF(ISBLANK(AK157),IF('Настройки'!$B$9="Нулевой спрос",0,""),IF(AK157&lt;0,IF('Настройки'!$B$10="Исключить","",IF('Настройки'!$B$10="Абсолютные значения",ABS(AK157),AK157)),AK157)))</x:f>
      </x:c>
      <x:c r="CO157" s="50" t="str">
        <x:f>IF(33&gt;'Настройки'!$B$3,"",IF(ISBLANK(AL157),IF('Настройки'!$B$9="Нулевой спрос",0,""),IF(AL157&lt;0,IF('Настройки'!$B$10="Исключить","",IF('Настройки'!$B$10="Абсолютные значения",ABS(AL157),AL157)),AL157)))</x:f>
      </x:c>
      <x:c r="CP157" s="50" t="str">
        <x:f>IF(34&gt;'Настройки'!$B$3,"",IF(ISBLANK(AM157),IF('Настройки'!$B$9="Нулевой спрос",0,""),IF(AM157&lt;0,IF('Настройки'!$B$10="Исключить","",IF('Настройки'!$B$10="Абсолютные значения",ABS(AM157),AM157)),AM157)))</x:f>
      </x:c>
      <x:c r="CQ157" s="50" t="str">
        <x:f>IF(35&gt;'Настройки'!$B$3,"",IF(ISBLANK(AN157),IF('Настройки'!$B$9="Нулевой спрос",0,""),IF(AN157&lt;0,IF('Настройки'!$B$10="Исключить","",IF('Настройки'!$B$10="Абсолютные значения",ABS(AN157),AN157)),AN157)))</x:f>
      </x:c>
      <x:c r="CR157" s="50" t="str">
        <x:f>IF(36&gt;'Настройки'!$B$3,"",IF(ISBLANK(AO157),IF('Настройки'!$B$9="Нулевой спрос",0,""),IF(AO157&lt;0,IF('Настройки'!$B$10="Исключить","",IF('Настройки'!$B$10="Абсолютные значения",ABS(AO157),AO157)),AO157)))</x:f>
      </x:c>
      <x:c r="CS157" s="50" t="str">
        <x:f>IF(OR(1&gt;'Настройки'!$B$3,ISBLANK(BI157),BI157=0),"",BI157)</x:f>
      </x:c>
      <x:c r="CT157" s="50" t="str">
        <x:f>IF(OR(2&gt;'Настройки'!$B$3,ISBLANK(BJ157),BJ157=0),"",BJ157)</x:f>
      </x:c>
      <x:c r="CU157" s="50" t="str">
        <x:f>IF(OR(3&gt;'Настройки'!$B$3,ISBLANK(BK157),BK157=0),"",BK157)</x:f>
      </x:c>
      <x:c r="CV157" s="50" t="str">
        <x:f>IF(OR(4&gt;'Настройки'!$B$3,ISBLANK(BL157),BL157=0),"",BL157)</x:f>
      </x:c>
      <x:c r="CW157" s="50" t="str">
        <x:f>IF(OR(5&gt;'Настройки'!$B$3,ISBLANK(BM157),BM157=0),"",BM157)</x:f>
      </x:c>
      <x:c r="CX157" s="50" t="str">
        <x:f>IF(OR(6&gt;'Настройки'!$B$3,ISBLANK(BN157),BN157=0),"",BN157)</x:f>
      </x:c>
      <x:c r="CY157" s="50" t="str">
        <x:f>IF(OR(7&gt;'Настройки'!$B$3,ISBLANK(BO157),BO157=0),"",BO157)</x:f>
      </x:c>
      <x:c r="CZ157" s="50" t="str">
        <x:f>IF(OR(8&gt;'Настройки'!$B$3,ISBLANK(BP157),BP157=0),"",BP157)</x:f>
      </x:c>
      <x:c r="DA157" s="50" t="str">
        <x:f>IF(OR(9&gt;'Настройки'!$B$3,ISBLANK(BQ157),BQ157=0),"",BQ157)</x:f>
      </x:c>
      <x:c r="DB157" s="50" t="str">
        <x:f>IF(OR(10&gt;'Настройки'!$B$3,ISBLANK(BR157),BR157=0),"",BR157)</x:f>
      </x:c>
      <x:c r="DC157" s="50" t="str">
        <x:f>IF(OR(11&gt;'Настройки'!$B$3,ISBLANK(BS157),BS157=0),"",BS157)</x:f>
      </x:c>
      <x:c r="DD157" s="50" t="str">
        <x:f>IF(OR(12&gt;'Настройки'!$B$3,ISBLANK(BT157),BT157=0),"",BT157)</x:f>
      </x:c>
      <x:c r="DE157" s="50" t="str">
        <x:f>IF(OR(13&gt;'Настройки'!$B$3,ISBLANK(BU157),BU157=0),"",BU157)</x:f>
      </x:c>
      <x:c r="DF157" s="50" t="str">
        <x:f>IF(OR(14&gt;'Настройки'!$B$3,ISBLANK(BV157),BV157=0),"",BV157)</x:f>
      </x:c>
      <x:c r="DG157" s="50" t="str">
        <x:f>IF(OR(15&gt;'Настройки'!$B$3,ISBLANK(BW157),BW157=0),"",BW157)</x:f>
      </x:c>
      <x:c r="DH157" s="50" t="str">
        <x:f>IF(OR(16&gt;'Настройки'!$B$3,ISBLANK(BX157),BX157=0),"",BX157)</x:f>
      </x:c>
      <x:c r="DI157" s="50" t="str">
        <x:f>IF(OR(17&gt;'Настройки'!$B$3,ISBLANK(BY157),BY157=0),"",BY157)</x:f>
      </x:c>
      <x:c r="DJ157" s="50" t="str">
        <x:f>IF(OR(18&gt;'Настройки'!$B$3,ISBLANK(BZ157),BZ157=0),"",BZ157)</x:f>
      </x:c>
      <x:c r="DK157" s="50" t="str">
        <x:f>IF(OR(19&gt;'Настройки'!$B$3,ISBLANK(CA157),CA157=0),"",CA157)</x:f>
      </x:c>
      <x:c r="DL157" s="50" t="str">
        <x:f>IF(OR(20&gt;'Настройки'!$B$3,ISBLANK(CB157),CB157=0),"",CB157)</x:f>
      </x:c>
      <x:c r="DM157" s="50" t="str">
        <x:f>IF(OR(21&gt;'Настройки'!$B$3,ISBLANK(CC157),CC157=0),"",CC157)</x:f>
      </x:c>
      <x:c r="DN157" s="50" t="str">
        <x:f>IF(OR(22&gt;'Настройки'!$B$3,ISBLANK(CD157),CD157=0),"",CD157)</x:f>
      </x:c>
      <x:c r="DO157" s="50" t="str">
        <x:f>IF(OR(23&gt;'Настройки'!$B$3,ISBLANK(CE157),CE157=0),"",CE157)</x:f>
      </x:c>
      <x:c r="DP157" s="50" t="str">
        <x:f>IF(OR(24&gt;'Настройки'!$B$3,ISBLANK(CF157),CF157=0),"",CF157)</x:f>
      </x:c>
      <x:c r="DQ157" s="50" t="str">
        <x:f>IF(OR(25&gt;'Настройки'!$B$3,ISBLANK(CG157),CG157=0),"",CG157)</x:f>
      </x:c>
      <x:c r="DR157" s="50" t="str">
        <x:f>IF(OR(26&gt;'Настройки'!$B$3,ISBLANK(CH157),CH157=0),"",CH157)</x:f>
      </x:c>
      <x:c r="DS157" s="50" t="str">
        <x:f>IF(OR(27&gt;'Настройки'!$B$3,ISBLANK(CI157),CI157=0),"",CI157)</x:f>
      </x:c>
      <x:c r="DT157" s="50" t="str">
        <x:f>IF(OR(28&gt;'Настройки'!$B$3,ISBLANK(CJ157),CJ157=0),"",CJ157)</x:f>
      </x:c>
      <x:c r="DU157" s="50" t="str">
        <x:f>IF(OR(29&gt;'Настройки'!$B$3,ISBLANK(CK157),CK157=0),"",CK157)</x:f>
      </x:c>
      <x:c r="DV157" s="50" t="str">
        <x:f>IF(OR(30&gt;'Настройки'!$B$3,ISBLANK(CL157),CL157=0),"",CL157)</x:f>
      </x:c>
      <x:c r="DW157" s="50" t="str">
        <x:f>IF(OR(31&gt;'Настройки'!$B$3,ISBLANK(CM157),CM157=0),"",CM157)</x:f>
      </x:c>
      <x:c r="DX157" s="50" t="str">
        <x:f>IF(OR(32&gt;'Настройки'!$B$3,ISBLANK(CN157),CN157=0),"",CN157)</x:f>
      </x:c>
      <x:c r="DY157" s="50" t="str">
        <x:f>IF(OR(33&gt;'Настройки'!$B$3,ISBLANK(CO157),CO157=0),"",CO157)</x:f>
      </x:c>
      <x:c r="DZ157" s="50" t="str">
        <x:f>IF(OR(34&gt;'Настройки'!$B$3,ISBLANK(CP157),CP157=0),"",CP157)</x:f>
      </x:c>
      <x:c r="EA157" s="50" t="str">
        <x:f>IF(OR(35&gt;'Настройки'!$B$3,ISBLANK(CQ157),CQ157=0),"",CQ157)</x:f>
      </x:c>
      <x:c r="EB157" s="50" t="str">
        <x:f>IF(OR(36&gt;'Настройки'!$B$3,ISBLANK(CR157),CR157=0),"",CR157)</x:f>
      </x:c>
      <x:c r="EC157" s="50" t="str">
        <x:f>IF(A157="","",IF(OR(BB157="AZ",BB157="BZ"),10000+ROW(),IF(AZ157&gt;'Настройки'!$B$11,20000+ROW(),IF(BF157&lt;&gt;"Обычный",30000+ROW(),IF(AX157&lt;=0,40000+ROW(),"")))))</x:f>
      </x:c>
      <x:c r="ED157" s="50" t="str">
        <x:f>IF(EC157="","",COUNTIFS($EC$2:$EC$1001,"&gt;0",$EC$2:$EC$1001,"&lt;"&amp;EC157)+1)</x:f>
      </x:c>
    </x:row>
    <x:row r="158">
      <x:c r="A158" s="115"/>
      <x:c r="B158" s="115"/>
      <x:c r="C158" s="115"/>
      <x:c r="D158" s="118"/>
      <x:c r="E158" s="118"/>
      <x:c r="F158" s="118"/>
      <x:c r="G158" s="118"/>
      <x:c r="H158" s="118"/>
      <x:c r="I158" s="118"/>
      <x:c r="J158" s="118"/>
      <x:c r="K158" s="118"/>
      <x:c r="L158" s="118"/>
      <x:c r="M158" s="118"/>
      <x:c r="N158" s="118"/>
      <x:c r="O158" s="118"/>
      <x:c r="P158" s="118"/>
      <x:c r="Q158" s="118"/>
      <x:c r="R158" s="118"/>
      <x:c r="S158" s="118"/>
      <x:c r="T158" s="118"/>
      <x:c r="U158" s="118"/>
      <x:c r="V158" s="118"/>
      <x:c r="W158" s="118"/>
      <x:c r="X158" s="118"/>
      <x:c r="Y158" s="118"/>
      <x:c r="Z158" s="118"/>
      <x:c r="AA158" s="118"/>
      <x:c r="AB158" s="118"/>
      <x:c r="AC158" s="118"/>
      <x:c r="AD158" s="118"/>
      <x:c r="AE158" s="118"/>
      <x:c r="AF158" s="118"/>
      <x:c r="AG158" s="118"/>
      <x:c r="AH158" s="118"/>
      <x:c r="AI158" s="118"/>
      <x:c r="AJ158" s="118"/>
      <x:c r="AK158" s="118"/>
      <x:c r="AL158" s="118"/>
      <x:c r="AM158" s="118"/>
      <x:c r="AN158" s="118"/>
      <x:c r="AO158" s="118"/>
      <x:c r="AP158" s="115"/>
      <x:c r="AQ158" s="49" t="str">
        <x:f>IF(A158="","",COUNT(BI158:INDEX(BI158:CR158,1,'Настройки'!$B$3)))</x:f>
      </x:c>
      <x:c r="AR158" s="49" t="str">
        <x:f>IF(A158="","",SUM(BI158:INDEX(BI158:CR158,1,'Настройки'!$B$3)))</x:f>
      </x:c>
      <x:c r="AS158" s="58" t="str">
        <x:f>IF(A158="","",IF('Настройки'!$B$4="Стоимость потребления",AR158*D158,IF('Настройки'!$B$4="Количество",AR158,E158)))</x:f>
      </x:c>
      <x:c r="AT158" s="61" t="str">
        <x:f>IF(OR(A158="",AS158&lt;0,SUM($AS$2:$AS$1001)&lt;=0),"",AS158/SUM($AS$2:$AS$1001))</x:f>
      </x:c>
      <x:c r="AU158" s="61" t="str">
        <x:f>IF(OR(A158="",AS158&lt;0,SUM($AS$2:$AS$1001)&lt;=0),"",SUMIFS($AS$2:$AS$1001,$AS$2:$AS$1001,"&gt;"&amp;AS158)/SUM($AS$2:$AS$1001))</x:f>
      </x:c>
      <x:c r="AV158" s="61" t="str">
        <x:f>IF(OR(A158="",AS158&lt;0,SUM($AS$2:$AS$1001)&lt;=0),"",SUMIFS($AS$2:$AS$1001,$AS$2:$AS$1001,"&gt;="&amp;AS158)/SUM($AS$2:$AS$1001))</x:f>
      </x:c>
      <x:c r="AW158" s="49" t="str">
        <x:f>IF(A158="","",IF(SUM($AS$2:$AS$1001)&lt;=0,"Не определён",IF(AS158&lt;0,"Исключение",IF(AU158&lt;'Настройки'!$B$5,"A",IF(AU158&lt;'Настройки'!$B$6,"B","C")))))</x:f>
      </x:c>
      <x:c r="AX158" s="58" t="str">
        <x:f>IF(A158="","",IF(AQ158=0,"",AVERAGE(BI158:INDEX(BI158:CR158,1,'Настройки'!$B$3))))</x:f>
      </x:c>
      <x:c r="AY158" s="58" t="str">
        <x:f>IF(OR(A158="",AQ158=0),"",STDEVP(BI158:INDEX(BI158:CR158,1,'Настройки'!$B$3)))</x:f>
      </x:c>
      <x:c r="AZ158" s="61" t="str">
        <x:f>IF(OR(A158="",AQ158&lt;'Настройки'!$B$12,AX158&lt;=0,AND('Настройки'!$B$10="Блокировать",COUNTIF(F158:INDEX(F158:AO158,1,'Настройки'!$B$3),"&lt;0")&gt;0)),"",AY158/ABS(AX158))</x:f>
      </x:c>
      <x:c r="BA158" s="49" t="str">
        <x:f>IF(A158="","",IF(AND('Настройки'!$B$10="Блокировать",COUNTIF(F158:INDEX(F158:AO158,1,'Настройки'!$B$3),"&lt;0")&gt;0),"Не определён",IF(AQ158&lt;'Настройки'!$B$12,"Не определён",IF(AX158=0,"Нет спроса",IF(AX158&lt;0,"Не определён",IF(AZ158&lt;='Настройки'!$B$7,"X",IF(AZ158&lt;='Настройки'!$B$8,"Y","Z")))))))</x:f>
      </x:c>
      <x:c r="BB158" s="49" t="str">
        <x:f>IF(OR(A158="",LEN(AW158)&lt;&gt;1,LEN(BA158)&lt;&gt;1),"",AW158&amp;BA158)</x:f>
      </x:c>
      <x:c r="BC158" s="61" t="str">
        <x:f>IF(OR(A158="",AQ158=0),"",(COUNT(BI158:INDEX(BI158:CR158,1,'Настройки'!$B$3))-COUNT(CS158:INDEX(CS158:EB158,1,'Настройки'!$B$3)))/AQ158)</x:f>
      </x:c>
      <x:c r="BD158" s="64" t="str">
        <x:f>IF(OR(A158="",COUNT(CS158:INDEX(CS158:EB158,1,'Настройки'!$B$3))=0),"",AQ158/COUNT(CS158:INDEX(CS158:EB158,1,'Настройки'!$B$3)))</x:f>
      </x:c>
      <x:c r="BE158" s="64" t="str">
        <x:f>IF(OR(A158="",COUNT(CS158:INDEX(CS158:EB158,1,'Настройки'!$B$3))=0),"",IF(AVERAGE(CS158:INDEX(CS158:EB158,1,'Настройки'!$B$3))=0,"",(STDEVP(CS158:INDEX(CS158:EB158,1,'Настройки'!$B$3))/ABS(AVERAGE(CS158:INDEX(CS158:EB158,1,'Настройки'!$B$3))))^2))</x:f>
      </x:c>
      <x:c r="BF158" s="49" t="str">
        <x:f>IF(A158="","",IF(AQ158&lt;3,"Недостаточно",IF(AQ158&lt;6,"Предварительный","Обычный")))</x:f>
      </x:c>
      <x:c r="BG158" s="49" t="str">
        <x:f>IF(A158="","",IF(COUNTIF(F158:INDEX(F158:AO158,1,'Настройки'!$B$3),"&lt;0")&gt;0,IF('Настройки'!$B$10="Блокировать","Отрицательный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"),"")&amp;IF(AQ158&lt;3,"Недостаточно истории. ",IF(AQ158&lt;6,"Предварительная классификация. ",""))&amp;IF(AX158=0,"Нет спроса за горизонт. ","")&amp;IF(AZ158&gt;'Настройки'!$B$11,"Экстремальная вариативность. ",""))</x:f>
      </x:c>
      <x:c r="BH158" s="49" t="str">
        <x:f>IF(A158="","",IFERROR(VLOOKUP(BB158,'Настройки'!$D$3:$E$11,2,FALSE),"Сначала проверьте исходные данные и историю спроса.")&amp;" Уточните срок поставки, MOQ и критичность.")</x:f>
      </x:c>
      <x:c r="BI158" s="50" t="str">
        <x:f>IF(1&gt;'Настройки'!$B$3,"",IF(ISBLANK(F158),IF('Настройки'!$B$9="Нулевой спрос",0,""),IF(F158&lt;0,IF('Настройки'!$B$10="Исключить","",IF('Настройки'!$B$10="Абсолютные значения",ABS(F158),F158)),F158)))</x:f>
      </x:c>
      <x:c r="BJ158" s="50" t="str">
        <x:f>IF(2&gt;'Настройки'!$B$3,"",IF(ISBLANK(G158),IF('Настройки'!$B$9="Нулевой спрос",0,""),IF(G158&lt;0,IF('Настройки'!$B$10="Исключить","",IF('Настройки'!$B$10="Абсолютные значения",ABS(G158),G158)),G158)))</x:f>
      </x:c>
      <x:c r="BK158" s="50" t="str">
        <x:f>IF(3&gt;'Настройки'!$B$3,"",IF(ISBLANK(H158),IF('Настройки'!$B$9="Нулевой спрос",0,""),IF(H158&lt;0,IF('Настройки'!$B$10="Исключить","",IF('Настройки'!$B$10="Абсолютные значения",ABS(H158),H158)),H158)))</x:f>
      </x:c>
      <x:c r="BL158" s="50" t="str">
        <x:f>IF(4&gt;'Настройки'!$B$3,"",IF(ISBLANK(I158),IF('Настройки'!$B$9="Нулевой спрос",0,""),IF(I158&lt;0,IF('Настройки'!$B$10="Исключить","",IF('Настройки'!$B$10="Абсолютные значения",ABS(I158),I158)),I158)))</x:f>
      </x:c>
      <x:c r="BM158" s="50" t="str">
        <x:f>IF(5&gt;'Настройки'!$B$3,"",IF(ISBLANK(J158),IF('Настройки'!$B$9="Нулевой спрос",0,""),IF(J158&lt;0,IF('Настройки'!$B$10="Исключить","",IF('Настройки'!$B$10="Абсолютные значения",ABS(J158),J158)),J158)))</x:f>
      </x:c>
      <x:c r="BN158" s="50" t="str">
        <x:f>IF(6&gt;'Настройки'!$B$3,"",IF(ISBLANK(K158),IF('Настройки'!$B$9="Нулевой спрос",0,""),IF(K158&lt;0,IF('Настройки'!$B$10="Исключить","",IF('Настройки'!$B$10="Абсолютные значения",ABS(K158),K158)),K158)))</x:f>
      </x:c>
      <x:c r="BO158" s="50" t="str">
        <x:f>IF(7&gt;'Настройки'!$B$3,"",IF(ISBLANK(L158),IF('Настройки'!$B$9="Нулевой спрос",0,""),IF(L158&lt;0,IF('Настройки'!$B$10="Исключить","",IF('Настройки'!$B$10="Абсолютные значения",ABS(L158),L158)),L158)))</x:f>
      </x:c>
      <x:c r="BP158" s="50" t="str">
        <x:f>IF(8&gt;'Настройки'!$B$3,"",IF(ISBLANK(M158),IF('Настройки'!$B$9="Нулевой спрос",0,""),IF(M158&lt;0,IF('Настройки'!$B$10="Исключить","",IF('Настройки'!$B$10="Абсолютные значения",ABS(M158),M158)),M158)))</x:f>
      </x:c>
      <x:c r="BQ158" s="50" t="str">
        <x:f>IF(9&gt;'Настройки'!$B$3,"",IF(ISBLANK(N158),IF('Настройки'!$B$9="Нулевой спрос",0,""),IF(N158&lt;0,IF('Настройки'!$B$10="Исключить","",IF('Настройки'!$B$10="Абсолютные значения",ABS(N158),N158)),N158)))</x:f>
      </x:c>
      <x:c r="BR158" s="50" t="str">
        <x:f>IF(10&gt;'Настройки'!$B$3,"",IF(ISBLANK(O158),IF('Настройки'!$B$9="Нулевой спрос",0,""),IF(O158&lt;0,IF('Настройки'!$B$10="Исключить","",IF('Настройки'!$B$10="Абсолютные значения",ABS(O158),O158)),O158)))</x:f>
      </x:c>
      <x:c r="BS158" s="50" t="str">
        <x:f>IF(11&gt;'Настройки'!$B$3,"",IF(ISBLANK(P158),IF('Настройки'!$B$9="Нулевой спрос",0,""),IF(P158&lt;0,IF('Настройки'!$B$10="Исключить","",IF('Настройки'!$B$10="Абсолютные значения",ABS(P158),P158)),P158)))</x:f>
      </x:c>
      <x:c r="BT158" s="50" t="str">
        <x:f>IF(12&gt;'Настройки'!$B$3,"",IF(ISBLANK(Q158),IF('Настройки'!$B$9="Нулевой спрос",0,""),IF(Q158&lt;0,IF('Настройки'!$B$10="Исключить","",IF('Настройки'!$B$10="Абсолютные значения",ABS(Q158),Q158)),Q158)))</x:f>
      </x:c>
      <x:c r="BU158" s="50" t="str">
        <x:f>IF(13&gt;'Настройки'!$B$3,"",IF(ISBLANK(R158),IF('Настройки'!$B$9="Нулевой спрос",0,""),IF(R158&lt;0,IF('Настройки'!$B$10="Исключить","",IF('Настройки'!$B$10="Абсолютные значения",ABS(R158),R158)),R158)))</x:f>
      </x:c>
      <x:c r="BV158" s="50" t="str">
        <x:f>IF(14&gt;'Настройки'!$B$3,"",IF(ISBLANK(S158),IF('Настройки'!$B$9="Нулевой спрос",0,""),IF(S158&lt;0,IF('Настройки'!$B$10="Исключить","",IF('Настройки'!$B$10="Абсолютные значения",ABS(S158),S158)),S158)))</x:f>
      </x:c>
      <x:c r="BW158" s="50" t="str">
        <x:f>IF(15&gt;'Настройки'!$B$3,"",IF(ISBLANK(T158),IF('Настройки'!$B$9="Нулевой спрос",0,""),IF(T158&lt;0,IF('Настройки'!$B$10="Исключить","",IF('Настройки'!$B$10="Абсолютные значения",ABS(T158),T158)),T158)))</x:f>
      </x:c>
      <x:c r="BX158" s="50" t="str">
        <x:f>IF(16&gt;'Настройки'!$B$3,"",IF(ISBLANK(U158),IF('Настройки'!$B$9="Нулевой спрос",0,""),IF(U158&lt;0,IF('Настройки'!$B$10="Исключить","",IF('Настройки'!$B$10="Абсолютные значения",ABS(U158),U158)),U158)))</x:f>
      </x:c>
      <x:c r="BY158" s="50" t="str">
        <x:f>IF(17&gt;'Настройки'!$B$3,"",IF(ISBLANK(V158),IF('Настройки'!$B$9="Нулевой спрос",0,""),IF(V158&lt;0,IF('Настройки'!$B$10="Исключить","",IF('Настройки'!$B$10="Абсолютные значения",ABS(V158),V158)),V158)))</x:f>
      </x:c>
      <x:c r="BZ158" s="50" t="str">
        <x:f>IF(18&gt;'Настройки'!$B$3,"",IF(ISBLANK(W158),IF('Настройки'!$B$9="Нулевой спрос",0,""),IF(W158&lt;0,IF('Настройки'!$B$10="Исключить","",IF('Настройки'!$B$10="Абсолютные значения",ABS(W158),W158)),W158)))</x:f>
      </x:c>
      <x:c r="CA158" s="50" t="str">
        <x:f>IF(19&gt;'Настройки'!$B$3,"",IF(ISBLANK(X158),IF('Настройки'!$B$9="Нулевой спрос",0,""),IF(X158&lt;0,IF('Настройки'!$B$10="Исключить","",IF('Настройки'!$B$10="Абсолютные значения",ABS(X158),X158)),X158)))</x:f>
      </x:c>
      <x:c r="CB158" s="50" t="str">
        <x:f>IF(20&gt;'Настройки'!$B$3,"",IF(ISBLANK(Y158),IF('Настройки'!$B$9="Нулевой спрос",0,""),IF(Y158&lt;0,IF('Настройки'!$B$10="Исключить","",IF('Настройки'!$B$10="Абсолютные значения",ABS(Y158),Y158)),Y158)))</x:f>
      </x:c>
      <x:c r="CC158" s="50" t="str">
        <x:f>IF(21&gt;'Настройки'!$B$3,"",IF(ISBLANK(Z158),IF('Настройки'!$B$9="Нулевой спрос",0,""),IF(Z158&lt;0,IF('Настройки'!$B$10="Исключить","",IF('Настройки'!$B$10="Абсолютные значения",ABS(Z158),Z158)),Z158)))</x:f>
      </x:c>
      <x:c r="CD158" s="50" t="str">
        <x:f>IF(22&gt;'Настройки'!$B$3,"",IF(ISBLANK(AA158),IF('Настройки'!$B$9="Нулевой спрос",0,""),IF(AA158&lt;0,IF('Настройки'!$B$10="Исключить","",IF('Настройки'!$B$10="Абсолютные значения",ABS(AA158),AA158)),AA158)))</x:f>
      </x:c>
      <x:c r="CE158" s="50" t="str">
        <x:f>IF(23&gt;'Настройки'!$B$3,"",IF(ISBLANK(AB158),IF('Настройки'!$B$9="Нулевой спрос",0,""),IF(AB158&lt;0,IF('Настройки'!$B$10="Исключить","",IF('Настройки'!$B$10="Абсолютные значения",ABS(AB158),AB158)),AB158)))</x:f>
      </x:c>
      <x:c r="CF158" s="50" t="str">
        <x:f>IF(24&gt;'Настройки'!$B$3,"",IF(ISBLANK(AC158),IF('Настройки'!$B$9="Нулевой спрос",0,""),IF(AC158&lt;0,IF('Настройки'!$B$10="Исключить","",IF('Настройки'!$B$10="Абсолютные значения",ABS(AC158),AC158)),AC158)))</x:f>
      </x:c>
      <x:c r="CG158" s="50" t="str">
        <x:f>IF(25&gt;'Настройки'!$B$3,"",IF(ISBLANK(AD158),IF('Настройки'!$B$9="Нулевой спрос",0,""),IF(AD158&lt;0,IF('Настройки'!$B$10="Исключить","",IF('Настройки'!$B$10="Абсолютные значения",ABS(AD158),AD158)),AD158)))</x:f>
      </x:c>
      <x:c r="CH158" s="50" t="str">
        <x:f>IF(26&gt;'Настройки'!$B$3,"",IF(ISBLANK(AE158),IF('Настройки'!$B$9="Нулевой спрос",0,""),IF(AE158&lt;0,IF('Настройки'!$B$10="Исключить","",IF('Настройки'!$B$10="Абсолютные значения",ABS(AE158),AE158)),AE158)))</x:f>
      </x:c>
      <x:c r="CI158" s="50" t="str">
        <x:f>IF(27&gt;'Настройки'!$B$3,"",IF(ISBLANK(AF158),IF('Настройки'!$B$9="Нулевой спрос",0,""),IF(AF158&lt;0,IF('Настройки'!$B$10="Исключить","",IF('Настройки'!$B$10="Абсолютные значения",ABS(AF158),AF158)),AF158)))</x:f>
      </x:c>
      <x:c r="CJ158" s="50" t="str">
        <x:f>IF(28&gt;'Настройки'!$B$3,"",IF(ISBLANK(AG158),IF('Настройки'!$B$9="Нулевой спрос",0,""),IF(AG158&lt;0,IF('Настройки'!$B$10="Исключить","",IF('Настройки'!$B$10="Абсолютные значения",ABS(AG158),AG158)),AG158)))</x:f>
      </x:c>
      <x:c r="CK158" s="50" t="str">
        <x:f>IF(29&gt;'Настройки'!$B$3,"",IF(ISBLANK(AH158),IF('Настройки'!$B$9="Нулевой спрос",0,""),IF(AH158&lt;0,IF('Настройки'!$B$10="Исключить","",IF('Настройки'!$B$10="Абсолютные значения",ABS(AH158),AH158)),AH158)))</x:f>
      </x:c>
      <x:c r="CL158" s="50" t="str">
        <x:f>IF(30&gt;'Настройки'!$B$3,"",IF(ISBLANK(AI158),IF('Настройки'!$B$9="Нулевой спрос",0,""),IF(AI158&lt;0,IF('Настройки'!$B$10="Исключить","",IF('Настройки'!$B$10="Абсолютные значения",ABS(AI158),AI158)),AI158)))</x:f>
      </x:c>
      <x:c r="CM158" s="50" t="str">
        <x:f>IF(31&gt;'Настройки'!$B$3,"",IF(ISBLANK(AJ158),IF('Настройки'!$B$9="Нулевой спрос",0,""),IF(AJ158&lt;0,IF('Настройки'!$B$10="Исключить","",IF('Настройки'!$B$10="Абсолютные значения",ABS(AJ158),AJ158)),AJ158)))</x:f>
      </x:c>
      <x:c r="CN158" s="50" t="str">
        <x:f>IF(32&gt;'Настройки'!$B$3,"",IF(ISBLANK(AK158),IF('Настройки'!$B$9="Нулевой спрос",0,""),IF(AK158&lt;0,IF('Настройки'!$B$10="Исключить","",IF('Настройки'!$B$10="Абсолютные значения",ABS(AK158),AK158)),AK158)))</x:f>
      </x:c>
      <x:c r="CO158" s="50" t="str">
        <x:f>IF(33&gt;'Настройки'!$B$3,"",IF(ISBLANK(AL158),IF('Настройки'!$B$9="Нулевой спрос",0,""),IF(AL158&lt;0,IF('Настройки'!$B$10="Исключить","",IF('Настройки'!$B$10="Абсолютные значения",ABS(AL158),AL158)),AL158)))</x:f>
      </x:c>
      <x:c r="CP158" s="50" t="str">
        <x:f>IF(34&gt;'Настройки'!$B$3,"",IF(ISBLANK(AM158),IF('Настройки'!$B$9="Нулевой спрос",0,""),IF(AM158&lt;0,IF('Настройки'!$B$10="Исключить","",IF('Настройки'!$B$10="Абсолютные значения",ABS(AM158),AM158)),AM158)))</x:f>
      </x:c>
      <x:c r="CQ158" s="50" t="str">
        <x:f>IF(35&gt;'Настройки'!$B$3,"",IF(ISBLANK(AN158),IF('Настройки'!$B$9="Нулевой спрос",0,""),IF(AN158&lt;0,IF('Настройки'!$B$10="Исключить","",IF('Настройки'!$B$10="Абсолютные значения",ABS(AN158),AN158)),AN158)))</x:f>
      </x:c>
      <x:c r="CR158" s="50" t="str">
        <x:f>IF(36&gt;'Настройки'!$B$3,"",IF(ISBLANK(AO158),IF('Настройки'!$B$9="Нулевой спрос",0,""),IF(AO158&lt;0,IF('Настройки'!$B$10="Исключить","",IF('Настройки'!$B$10="Абсолютные значения",ABS(AO158),AO158)),AO158)))</x:f>
      </x:c>
      <x:c r="CS158" s="50" t="str">
        <x:f>IF(OR(1&gt;'Настройки'!$B$3,ISBLANK(BI158),BI158=0),"",BI158)</x:f>
      </x:c>
      <x:c r="CT158" s="50" t="str">
        <x:f>IF(OR(2&gt;'Настройки'!$B$3,ISBLANK(BJ158),BJ158=0),"",BJ158)</x:f>
      </x:c>
      <x:c r="CU158" s="50" t="str">
        <x:f>IF(OR(3&gt;'Настройки'!$B$3,ISBLANK(BK158),BK158=0),"",BK158)</x:f>
      </x:c>
      <x:c r="CV158" s="50" t="str">
        <x:f>IF(OR(4&gt;'Настройки'!$B$3,ISBLANK(BL158),BL158=0),"",BL158)</x:f>
      </x:c>
      <x:c r="CW158" s="50" t="str">
        <x:f>IF(OR(5&gt;'Настройки'!$B$3,ISBLANK(BM158),BM158=0),"",BM158)</x:f>
      </x:c>
      <x:c r="CX158" s="50" t="str">
        <x:f>IF(OR(6&gt;'Настройки'!$B$3,ISBLANK(BN158),BN158=0),"",BN158)</x:f>
      </x:c>
      <x:c r="CY158" s="50" t="str">
        <x:f>IF(OR(7&gt;'Настройки'!$B$3,ISBLANK(BO158),BO158=0),"",BO158)</x:f>
      </x:c>
      <x:c r="CZ158" s="50" t="str">
        <x:f>IF(OR(8&gt;'Настройки'!$B$3,ISBLANK(BP158),BP158=0),"",BP158)</x:f>
      </x:c>
      <x:c r="DA158" s="50" t="str">
        <x:f>IF(OR(9&gt;'Настройки'!$B$3,ISBLANK(BQ158),BQ158=0),"",BQ158)</x:f>
      </x:c>
      <x:c r="DB158" s="50" t="str">
        <x:f>IF(OR(10&gt;'Настройки'!$B$3,ISBLANK(BR158),BR158=0),"",BR158)</x:f>
      </x:c>
      <x:c r="DC158" s="50" t="str">
        <x:f>IF(OR(11&gt;'Настройки'!$B$3,ISBLANK(BS158),BS158=0),"",BS158)</x:f>
      </x:c>
      <x:c r="DD158" s="50" t="str">
        <x:f>IF(OR(12&gt;'Настройки'!$B$3,ISBLANK(BT158),BT158=0),"",BT158)</x:f>
      </x:c>
      <x:c r="DE158" s="50" t="str">
        <x:f>IF(OR(13&gt;'Настройки'!$B$3,ISBLANK(BU158),BU158=0),"",BU158)</x:f>
      </x:c>
      <x:c r="DF158" s="50" t="str">
        <x:f>IF(OR(14&gt;'Настройки'!$B$3,ISBLANK(BV158),BV158=0),"",BV158)</x:f>
      </x:c>
      <x:c r="DG158" s="50" t="str">
        <x:f>IF(OR(15&gt;'Настройки'!$B$3,ISBLANK(BW158),BW158=0),"",BW158)</x:f>
      </x:c>
      <x:c r="DH158" s="50" t="str">
        <x:f>IF(OR(16&gt;'Настройки'!$B$3,ISBLANK(BX158),BX158=0),"",BX158)</x:f>
      </x:c>
      <x:c r="DI158" s="50" t="str">
        <x:f>IF(OR(17&gt;'Настройки'!$B$3,ISBLANK(BY158),BY158=0),"",BY158)</x:f>
      </x:c>
      <x:c r="DJ158" s="50" t="str">
        <x:f>IF(OR(18&gt;'Настройки'!$B$3,ISBLANK(BZ158),BZ158=0),"",BZ158)</x:f>
      </x:c>
      <x:c r="DK158" s="50" t="str">
        <x:f>IF(OR(19&gt;'Настройки'!$B$3,ISBLANK(CA158),CA158=0),"",CA158)</x:f>
      </x:c>
      <x:c r="DL158" s="50" t="str">
        <x:f>IF(OR(20&gt;'Настройки'!$B$3,ISBLANK(CB158),CB158=0),"",CB158)</x:f>
      </x:c>
      <x:c r="DM158" s="50" t="str">
        <x:f>IF(OR(21&gt;'Настройки'!$B$3,ISBLANK(CC158),CC158=0),"",CC158)</x:f>
      </x:c>
      <x:c r="DN158" s="50" t="str">
        <x:f>IF(OR(22&gt;'Настройки'!$B$3,ISBLANK(CD158),CD158=0),"",CD158)</x:f>
      </x:c>
      <x:c r="DO158" s="50" t="str">
        <x:f>IF(OR(23&gt;'Настройки'!$B$3,ISBLANK(CE158),CE158=0),"",CE158)</x:f>
      </x:c>
      <x:c r="DP158" s="50" t="str">
        <x:f>IF(OR(24&gt;'Настройки'!$B$3,ISBLANK(CF158),CF158=0),"",CF158)</x:f>
      </x:c>
      <x:c r="DQ158" s="50" t="str">
        <x:f>IF(OR(25&gt;'Настройки'!$B$3,ISBLANK(CG158),CG158=0),"",CG158)</x:f>
      </x:c>
      <x:c r="DR158" s="50" t="str">
        <x:f>IF(OR(26&gt;'Настройки'!$B$3,ISBLANK(CH158),CH158=0),"",CH158)</x:f>
      </x:c>
      <x:c r="DS158" s="50" t="str">
        <x:f>IF(OR(27&gt;'Настройки'!$B$3,ISBLANK(CI158),CI158=0),"",CI158)</x:f>
      </x:c>
      <x:c r="DT158" s="50" t="str">
        <x:f>IF(OR(28&gt;'Настройки'!$B$3,ISBLANK(CJ158),CJ158=0),"",CJ158)</x:f>
      </x:c>
      <x:c r="DU158" s="50" t="str">
        <x:f>IF(OR(29&gt;'Настройки'!$B$3,ISBLANK(CK158),CK158=0),"",CK158)</x:f>
      </x:c>
      <x:c r="DV158" s="50" t="str">
        <x:f>IF(OR(30&gt;'Настройки'!$B$3,ISBLANK(CL158),CL158=0),"",CL158)</x:f>
      </x:c>
      <x:c r="DW158" s="50" t="str">
        <x:f>IF(OR(31&gt;'Настройки'!$B$3,ISBLANK(CM158),CM158=0),"",CM158)</x:f>
      </x:c>
      <x:c r="DX158" s="50" t="str">
        <x:f>IF(OR(32&gt;'Настройки'!$B$3,ISBLANK(CN158),CN158=0),"",CN158)</x:f>
      </x:c>
      <x:c r="DY158" s="50" t="str">
        <x:f>IF(OR(33&gt;'Настройки'!$B$3,ISBLANK(CO158),CO158=0),"",CO158)</x:f>
      </x:c>
      <x:c r="DZ158" s="50" t="str">
        <x:f>IF(OR(34&gt;'Настройки'!$B$3,ISBLANK(CP158),CP158=0),"",CP158)</x:f>
      </x:c>
      <x:c r="EA158" s="50" t="str">
        <x:f>IF(OR(35&gt;'Настройки'!$B$3,ISBLANK(CQ158),CQ158=0),"",CQ158)</x:f>
      </x:c>
      <x:c r="EB158" s="50" t="str">
        <x:f>IF(OR(36&gt;'Настройки'!$B$3,ISBLANK(CR158),CR158=0),"",CR158)</x:f>
      </x:c>
      <x:c r="EC158" s="50" t="str">
        <x:f>IF(A158="","",IF(OR(BB158="AZ",BB158="BZ"),10000+ROW(),IF(AZ158&gt;'Настройки'!$B$11,20000+ROW(),IF(BF158&lt;&gt;"Обычный",30000+ROW(),IF(AX158&lt;=0,40000+ROW(),"")))))</x:f>
      </x:c>
      <x:c r="ED158" s="50" t="str">
        <x:f>IF(EC158="","",COUNTIFS($EC$2:$EC$1001,"&gt;0",$EC$2:$EC$1001,"&lt;"&amp;EC158)+1)</x:f>
      </x:c>
    </x:row>
    <x:row r="159">
      <x:c r="A159" s="115"/>
      <x:c r="B159" s="115"/>
      <x:c r="C159" s="115"/>
      <x:c r="D159" s="118"/>
      <x:c r="E159" s="118"/>
      <x:c r="F159" s="118"/>
      <x:c r="G159" s="118"/>
      <x:c r="H159" s="118"/>
      <x:c r="I159" s="118"/>
      <x:c r="J159" s="118"/>
      <x:c r="K159" s="118"/>
      <x:c r="L159" s="118"/>
      <x:c r="M159" s="118"/>
      <x:c r="N159" s="118"/>
      <x:c r="O159" s="118"/>
      <x:c r="P159" s="118"/>
      <x:c r="Q159" s="118"/>
      <x:c r="R159" s="118"/>
      <x:c r="S159" s="118"/>
      <x:c r="T159" s="118"/>
      <x:c r="U159" s="118"/>
      <x:c r="V159" s="118"/>
      <x:c r="W159" s="118"/>
      <x:c r="X159" s="118"/>
      <x:c r="Y159" s="118"/>
      <x:c r="Z159" s="118"/>
      <x:c r="AA159" s="118"/>
      <x:c r="AB159" s="118"/>
      <x:c r="AC159" s="118"/>
      <x:c r="AD159" s="118"/>
      <x:c r="AE159" s="118"/>
      <x:c r="AF159" s="118"/>
      <x:c r="AG159" s="118"/>
      <x:c r="AH159" s="118"/>
      <x:c r="AI159" s="118"/>
      <x:c r="AJ159" s="118"/>
      <x:c r="AK159" s="118"/>
      <x:c r="AL159" s="118"/>
      <x:c r="AM159" s="118"/>
      <x:c r="AN159" s="118"/>
      <x:c r="AO159" s="118"/>
      <x:c r="AP159" s="115"/>
      <x:c r="AQ159" s="49" t="str">
        <x:f>IF(A159="","",COUNT(BI159:INDEX(BI159:CR159,1,'Настройки'!$B$3)))</x:f>
      </x:c>
      <x:c r="AR159" s="49" t="str">
        <x:f>IF(A159="","",SUM(BI159:INDEX(BI159:CR159,1,'Настройки'!$B$3)))</x:f>
      </x:c>
      <x:c r="AS159" s="58" t="str">
        <x:f>IF(A159="","",IF('Настройки'!$B$4="Стоимость потребления",AR159*D159,IF('Настройки'!$B$4="Количество",AR159,E159)))</x:f>
      </x:c>
      <x:c r="AT159" s="61" t="str">
        <x:f>IF(OR(A159="",AS159&lt;0,SUM($AS$2:$AS$1001)&lt;=0),"",AS159/SUM($AS$2:$AS$1001))</x:f>
      </x:c>
      <x:c r="AU159" s="61" t="str">
        <x:f>IF(OR(A159="",AS159&lt;0,SUM($AS$2:$AS$1001)&lt;=0),"",SUMIFS($AS$2:$AS$1001,$AS$2:$AS$1001,"&gt;"&amp;AS159)/SUM($AS$2:$AS$1001))</x:f>
      </x:c>
      <x:c r="AV159" s="61" t="str">
        <x:f>IF(OR(A159="",AS159&lt;0,SUM($AS$2:$AS$1001)&lt;=0),"",SUMIFS($AS$2:$AS$1001,$AS$2:$AS$1001,"&gt;="&amp;AS159)/SUM($AS$2:$AS$1001))</x:f>
      </x:c>
      <x:c r="AW159" s="49" t="str">
        <x:f>IF(A159="","",IF(SUM($AS$2:$AS$1001)&lt;=0,"Не определён",IF(AS159&lt;0,"Исключение",IF(AU159&lt;'Настройки'!$B$5,"A",IF(AU159&lt;'Настройки'!$B$6,"B","C")))))</x:f>
      </x:c>
      <x:c r="AX159" s="58" t="str">
        <x:f>IF(A159="","",IF(AQ159=0,"",AVERAGE(BI159:INDEX(BI159:CR159,1,'Настройки'!$B$3))))</x:f>
      </x:c>
      <x:c r="AY159" s="58" t="str">
        <x:f>IF(OR(A159="",AQ159=0),"",STDEVP(BI159:INDEX(BI159:CR159,1,'Настройки'!$B$3)))</x:f>
      </x:c>
      <x:c r="AZ159" s="61" t="str">
        <x:f>IF(OR(A159="",AQ159&lt;'Настройки'!$B$12,AX159&lt;=0,AND('Настройки'!$B$10="Блокировать",COUNTIF(F159:INDEX(F159:AO159,1,'Настройки'!$B$3),"&lt;0")&gt;0)),"",AY159/ABS(AX159))</x:f>
      </x:c>
      <x:c r="BA159" s="49" t="str">
        <x:f>IF(A159="","",IF(AND('Настройки'!$B$10="Блокировать",COUNTIF(F159:INDEX(F159:AO159,1,'Настройки'!$B$3),"&lt;0")&gt;0),"Не определён",IF(AQ159&lt;'Настройки'!$B$12,"Не определён",IF(AX159=0,"Нет спроса",IF(AX159&lt;0,"Не определён",IF(AZ159&lt;='Настройки'!$B$7,"X",IF(AZ159&lt;='Настройки'!$B$8,"Y","Z")))))))</x:f>
      </x:c>
      <x:c r="BB159" s="49" t="str">
        <x:f>IF(OR(A159="",LEN(AW159)&lt;&gt;1,LEN(BA159)&lt;&gt;1),"",AW159&amp;BA159)</x:f>
      </x:c>
      <x:c r="BC159" s="61" t="str">
        <x:f>IF(OR(A159="",AQ159=0),"",(COUNT(BI159:INDEX(BI159:CR159,1,'Настройки'!$B$3))-COUNT(CS159:INDEX(CS159:EB159,1,'Настройки'!$B$3)))/AQ159)</x:f>
      </x:c>
      <x:c r="BD159" s="64" t="str">
        <x:f>IF(OR(A159="",COUNT(CS159:INDEX(CS159:EB159,1,'Настройки'!$B$3))=0),"",AQ159/COUNT(CS159:INDEX(CS159:EB159,1,'Настройки'!$B$3)))</x:f>
      </x:c>
      <x:c r="BE159" s="64" t="str">
        <x:f>IF(OR(A159="",COUNT(CS159:INDEX(CS159:EB159,1,'Настройки'!$B$3))=0),"",IF(AVERAGE(CS159:INDEX(CS159:EB159,1,'Настройки'!$B$3))=0,"",(STDEVP(CS159:INDEX(CS159:EB159,1,'Настройки'!$B$3))/ABS(AVERAGE(CS159:INDEX(CS159:EB159,1,'Настройки'!$B$3))))^2))</x:f>
      </x:c>
      <x:c r="BF159" s="49" t="str">
        <x:f>IF(A159="","",IF(AQ159&lt;3,"Недостаточно",IF(AQ159&lt;6,"Предварительный","Обычный")))</x:f>
      </x:c>
      <x:c r="BG159" s="49" t="str">
        <x:f>IF(A159="","",IF(COUNTIF(F159:INDEX(F159:AO159,1,'Настройки'!$B$3),"&lt;0")&gt;0,IF('Настройки'!$B$10="Блокировать","Отрицательный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"),"")&amp;IF(AQ159&lt;3,"Недостаточно истории. ",IF(AQ159&lt;6,"Предварительная классификация. ",""))&amp;IF(AX159=0,"Нет спроса за горизонт. ","")&amp;IF(AZ159&gt;'Настройки'!$B$11,"Экстремальная вариативность. ",""))</x:f>
      </x:c>
      <x:c r="BH159" s="49" t="str">
        <x:f>IF(A159="","",IFERROR(VLOOKUP(BB159,'Настройки'!$D$3:$E$11,2,FALSE),"Сначала проверьте исходные данные и историю спроса.")&amp;" Уточните срок поставки, MOQ и критичность.")</x:f>
      </x:c>
      <x:c r="BI159" s="50" t="str">
        <x:f>IF(1&gt;'Настройки'!$B$3,"",IF(ISBLANK(F159),IF('Настройки'!$B$9="Нулевой спрос",0,""),IF(F159&lt;0,IF('Настройки'!$B$10="Исключить","",IF('Настройки'!$B$10="Абсолютные значения",ABS(F159),F159)),F159)))</x:f>
      </x:c>
      <x:c r="BJ159" s="50" t="str">
        <x:f>IF(2&gt;'Настройки'!$B$3,"",IF(ISBLANK(G159),IF('Настройки'!$B$9="Нулевой спрос",0,""),IF(G159&lt;0,IF('Настройки'!$B$10="Исключить","",IF('Настройки'!$B$10="Абсолютные значения",ABS(G159),G159)),G159)))</x:f>
      </x:c>
      <x:c r="BK159" s="50" t="str">
        <x:f>IF(3&gt;'Настройки'!$B$3,"",IF(ISBLANK(H159),IF('Настройки'!$B$9="Нулевой спрос",0,""),IF(H159&lt;0,IF('Настройки'!$B$10="Исключить","",IF('Настройки'!$B$10="Абсолютные значения",ABS(H159),H159)),H159)))</x:f>
      </x:c>
      <x:c r="BL159" s="50" t="str">
        <x:f>IF(4&gt;'Настройки'!$B$3,"",IF(ISBLANK(I159),IF('Настройки'!$B$9="Нулевой спрос",0,""),IF(I159&lt;0,IF('Настройки'!$B$10="Исключить","",IF('Настройки'!$B$10="Абсолютные значения",ABS(I159),I159)),I159)))</x:f>
      </x:c>
      <x:c r="BM159" s="50" t="str">
        <x:f>IF(5&gt;'Настройки'!$B$3,"",IF(ISBLANK(J159),IF('Настройки'!$B$9="Нулевой спрос",0,""),IF(J159&lt;0,IF('Настройки'!$B$10="Исключить","",IF('Настройки'!$B$10="Абсолютные значения",ABS(J159),J159)),J159)))</x:f>
      </x:c>
      <x:c r="BN159" s="50" t="str">
        <x:f>IF(6&gt;'Настройки'!$B$3,"",IF(ISBLANK(K159),IF('Настройки'!$B$9="Нулевой спрос",0,""),IF(K159&lt;0,IF('Настройки'!$B$10="Исключить","",IF('Настройки'!$B$10="Абсолютные значения",ABS(K159),K159)),K159)))</x:f>
      </x:c>
      <x:c r="BO159" s="50" t="str">
        <x:f>IF(7&gt;'Настройки'!$B$3,"",IF(ISBLANK(L159),IF('Настройки'!$B$9="Нулевой спрос",0,""),IF(L159&lt;0,IF('Настройки'!$B$10="Исключить","",IF('Настройки'!$B$10="Абсолютные значения",ABS(L159),L159)),L159)))</x:f>
      </x:c>
      <x:c r="BP159" s="50" t="str">
        <x:f>IF(8&gt;'Настройки'!$B$3,"",IF(ISBLANK(M159),IF('Настройки'!$B$9="Нулевой спрос",0,""),IF(M159&lt;0,IF('Настройки'!$B$10="Исключить","",IF('Настройки'!$B$10="Абсолютные значения",ABS(M159),M159)),M159)))</x:f>
      </x:c>
      <x:c r="BQ159" s="50" t="str">
        <x:f>IF(9&gt;'Настройки'!$B$3,"",IF(ISBLANK(N159),IF('Настройки'!$B$9="Нулевой спрос",0,""),IF(N159&lt;0,IF('Настройки'!$B$10="Исключить","",IF('Настройки'!$B$10="Абсолютные значения",ABS(N159),N159)),N159)))</x:f>
      </x:c>
      <x:c r="BR159" s="50" t="str">
        <x:f>IF(10&gt;'Настройки'!$B$3,"",IF(ISBLANK(O159),IF('Настройки'!$B$9="Нулевой спрос",0,""),IF(O159&lt;0,IF('Настройки'!$B$10="Исключить","",IF('Настройки'!$B$10="Абсолютные значения",ABS(O159),O159)),O159)))</x:f>
      </x:c>
      <x:c r="BS159" s="50" t="str">
        <x:f>IF(11&gt;'Настройки'!$B$3,"",IF(ISBLANK(P159),IF('Настройки'!$B$9="Нулевой спрос",0,""),IF(P159&lt;0,IF('Настройки'!$B$10="Исключить","",IF('Настройки'!$B$10="Абсолютные значения",ABS(P159),P159)),P159)))</x:f>
      </x:c>
      <x:c r="BT159" s="50" t="str">
        <x:f>IF(12&gt;'Настройки'!$B$3,"",IF(ISBLANK(Q159),IF('Настройки'!$B$9="Нулевой спрос",0,""),IF(Q159&lt;0,IF('Настройки'!$B$10="Исключить","",IF('Настройки'!$B$10="Абсолютные значения",ABS(Q159),Q159)),Q159)))</x:f>
      </x:c>
      <x:c r="BU159" s="50" t="str">
        <x:f>IF(13&gt;'Настройки'!$B$3,"",IF(ISBLANK(R159),IF('Настройки'!$B$9="Нулевой спрос",0,""),IF(R159&lt;0,IF('Настройки'!$B$10="Исключить","",IF('Настройки'!$B$10="Абсолютные значения",ABS(R159),R159)),R159)))</x:f>
      </x:c>
      <x:c r="BV159" s="50" t="str">
        <x:f>IF(14&gt;'Настройки'!$B$3,"",IF(ISBLANK(S159),IF('Настройки'!$B$9="Нулевой спрос",0,""),IF(S159&lt;0,IF('Настройки'!$B$10="Исключить","",IF('Настройки'!$B$10="Абсолютные значения",ABS(S159),S159)),S159)))</x:f>
      </x:c>
      <x:c r="BW159" s="50" t="str">
        <x:f>IF(15&gt;'Настройки'!$B$3,"",IF(ISBLANK(T159),IF('Настройки'!$B$9="Нулевой спрос",0,""),IF(T159&lt;0,IF('Настройки'!$B$10="Исключить","",IF('Настройки'!$B$10="Абсолютные значения",ABS(T159),T159)),T159)))</x:f>
      </x:c>
      <x:c r="BX159" s="50" t="str">
        <x:f>IF(16&gt;'Настройки'!$B$3,"",IF(ISBLANK(U159),IF('Настройки'!$B$9="Нулевой спрос",0,""),IF(U159&lt;0,IF('Настройки'!$B$10="Исключить","",IF('Настройки'!$B$10="Абсолютные значения",ABS(U159),U159)),U159)))</x:f>
      </x:c>
      <x:c r="BY159" s="50" t="str">
        <x:f>IF(17&gt;'Настройки'!$B$3,"",IF(ISBLANK(V159),IF('Настройки'!$B$9="Нулевой спрос",0,""),IF(V159&lt;0,IF('Настройки'!$B$10="Исключить","",IF('Настройки'!$B$10="Абсолютные значения",ABS(V159),V159)),V159)))</x:f>
      </x:c>
      <x:c r="BZ159" s="50" t="str">
        <x:f>IF(18&gt;'Настройки'!$B$3,"",IF(ISBLANK(W159),IF('Настройки'!$B$9="Нулевой спрос",0,""),IF(W159&lt;0,IF('Настройки'!$B$10="Исключить","",IF('Настройки'!$B$10="Абсолютные значения",ABS(W159),W159)),W159)))</x:f>
      </x:c>
      <x:c r="CA159" s="50" t="str">
        <x:f>IF(19&gt;'Настройки'!$B$3,"",IF(ISBLANK(X159),IF('Настройки'!$B$9="Нулевой спрос",0,""),IF(X159&lt;0,IF('Настройки'!$B$10="Исключить","",IF('Настройки'!$B$10="Абсолютные значения",ABS(X159),X159)),X159)))</x:f>
      </x:c>
      <x:c r="CB159" s="50" t="str">
        <x:f>IF(20&gt;'Настройки'!$B$3,"",IF(ISBLANK(Y159),IF('Настройки'!$B$9="Нулевой спрос",0,""),IF(Y159&lt;0,IF('Настройки'!$B$10="Исключить","",IF('Настройки'!$B$10="Абсолютные значения",ABS(Y159),Y159)),Y159)))</x:f>
      </x:c>
      <x:c r="CC159" s="50" t="str">
        <x:f>IF(21&gt;'Настройки'!$B$3,"",IF(ISBLANK(Z159),IF('Настройки'!$B$9="Нулевой спрос",0,""),IF(Z159&lt;0,IF('Настройки'!$B$10="Исключить","",IF('Настройки'!$B$10="Абсолютные значения",ABS(Z159),Z159)),Z159)))</x:f>
      </x:c>
      <x:c r="CD159" s="50" t="str">
        <x:f>IF(22&gt;'Настройки'!$B$3,"",IF(ISBLANK(AA159),IF('Настройки'!$B$9="Нулевой спрос",0,""),IF(AA159&lt;0,IF('Настройки'!$B$10="Исключить","",IF('Настройки'!$B$10="Абсолютные значения",ABS(AA159),AA159)),AA159)))</x:f>
      </x:c>
      <x:c r="CE159" s="50" t="str">
        <x:f>IF(23&gt;'Настройки'!$B$3,"",IF(ISBLANK(AB159),IF('Настройки'!$B$9="Нулевой спрос",0,""),IF(AB159&lt;0,IF('Настройки'!$B$10="Исключить","",IF('Настройки'!$B$10="Абсолютные значения",ABS(AB159),AB159)),AB159)))</x:f>
      </x:c>
      <x:c r="CF159" s="50" t="str">
        <x:f>IF(24&gt;'Настройки'!$B$3,"",IF(ISBLANK(AC159),IF('Настройки'!$B$9="Нулевой спрос",0,""),IF(AC159&lt;0,IF('Настройки'!$B$10="Исключить","",IF('Настройки'!$B$10="Абсолютные значения",ABS(AC159),AC159)),AC159)))</x:f>
      </x:c>
      <x:c r="CG159" s="50" t="str">
        <x:f>IF(25&gt;'Настройки'!$B$3,"",IF(ISBLANK(AD159),IF('Настройки'!$B$9="Нулевой спрос",0,""),IF(AD159&lt;0,IF('Настройки'!$B$10="Исключить","",IF('Настройки'!$B$10="Абсолютные значения",ABS(AD159),AD159)),AD159)))</x:f>
      </x:c>
      <x:c r="CH159" s="50" t="str">
        <x:f>IF(26&gt;'Настройки'!$B$3,"",IF(ISBLANK(AE159),IF('Настройки'!$B$9="Нулевой спрос",0,""),IF(AE159&lt;0,IF('Настройки'!$B$10="Исключить","",IF('Настройки'!$B$10="Абсолютные значения",ABS(AE159),AE159)),AE159)))</x:f>
      </x:c>
      <x:c r="CI159" s="50" t="str">
        <x:f>IF(27&gt;'Настройки'!$B$3,"",IF(ISBLANK(AF159),IF('Настройки'!$B$9="Нулевой спрос",0,""),IF(AF159&lt;0,IF('Настройки'!$B$10="Исключить","",IF('Настройки'!$B$10="Абсолютные значения",ABS(AF159),AF159)),AF159)))</x:f>
      </x:c>
      <x:c r="CJ159" s="50" t="str">
        <x:f>IF(28&gt;'Настройки'!$B$3,"",IF(ISBLANK(AG159),IF('Настройки'!$B$9="Нулевой спрос",0,""),IF(AG159&lt;0,IF('Настройки'!$B$10="Исключить","",IF('Настройки'!$B$10="Абсолютные значения",ABS(AG159),AG159)),AG159)))</x:f>
      </x:c>
      <x:c r="CK159" s="50" t="str">
        <x:f>IF(29&gt;'Настройки'!$B$3,"",IF(ISBLANK(AH159),IF('Настройки'!$B$9="Нулевой спрос",0,""),IF(AH159&lt;0,IF('Настройки'!$B$10="Исключить","",IF('Настройки'!$B$10="Абсолютные значения",ABS(AH159),AH159)),AH159)))</x:f>
      </x:c>
      <x:c r="CL159" s="50" t="str">
        <x:f>IF(30&gt;'Настройки'!$B$3,"",IF(ISBLANK(AI159),IF('Настройки'!$B$9="Нулевой спрос",0,""),IF(AI159&lt;0,IF('Настройки'!$B$10="Исключить","",IF('Настройки'!$B$10="Абсолютные значения",ABS(AI159),AI159)),AI159)))</x:f>
      </x:c>
      <x:c r="CM159" s="50" t="str">
        <x:f>IF(31&gt;'Настройки'!$B$3,"",IF(ISBLANK(AJ159),IF('Настройки'!$B$9="Нулевой спрос",0,""),IF(AJ159&lt;0,IF('Настройки'!$B$10="Исключить","",IF('Настройки'!$B$10="Абсолютные значения",ABS(AJ159),AJ159)),AJ159)))</x:f>
      </x:c>
      <x:c r="CN159" s="50" t="str">
        <x:f>IF(32&gt;'Настройки'!$B$3,"",IF(ISBLANK(AK159),IF('Настройки'!$B$9="Нулевой спрос",0,""),IF(AK159&lt;0,IF('Настройки'!$B$10="Исключить","",IF('Настройки'!$B$10="Абсолютные значения",ABS(AK159),AK159)),AK159)))</x:f>
      </x:c>
      <x:c r="CO159" s="50" t="str">
        <x:f>IF(33&gt;'Настройки'!$B$3,"",IF(ISBLANK(AL159),IF('Настройки'!$B$9="Нулевой спрос",0,""),IF(AL159&lt;0,IF('Настройки'!$B$10="Исключить","",IF('Настройки'!$B$10="Абсолютные значения",ABS(AL159),AL159)),AL159)))</x:f>
      </x:c>
      <x:c r="CP159" s="50" t="str">
        <x:f>IF(34&gt;'Настройки'!$B$3,"",IF(ISBLANK(AM159),IF('Настройки'!$B$9="Нулевой спрос",0,""),IF(AM159&lt;0,IF('Настройки'!$B$10="Исключить","",IF('Настройки'!$B$10="Абсолютные значения",ABS(AM159),AM159)),AM159)))</x:f>
      </x:c>
      <x:c r="CQ159" s="50" t="str">
        <x:f>IF(35&gt;'Настройки'!$B$3,"",IF(ISBLANK(AN159),IF('Настройки'!$B$9="Нулевой спрос",0,""),IF(AN159&lt;0,IF('Настройки'!$B$10="Исключить","",IF('Настройки'!$B$10="Абсолютные значения",ABS(AN159),AN159)),AN159)))</x:f>
      </x:c>
      <x:c r="CR159" s="50" t="str">
        <x:f>IF(36&gt;'Настройки'!$B$3,"",IF(ISBLANK(AO159),IF('Настройки'!$B$9="Нулевой спрос",0,""),IF(AO159&lt;0,IF('Настройки'!$B$10="Исключить","",IF('Настройки'!$B$10="Абсолютные значения",ABS(AO159),AO159)),AO159)))</x:f>
      </x:c>
      <x:c r="CS159" s="50" t="str">
        <x:f>IF(OR(1&gt;'Настройки'!$B$3,ISBLANK(BI159),BI159=0),"",BI159)</x:f>
      </x:c>
      <x:c r="CT159" s="50" t="str">
        <x:f>IF(OR(2&gt;'Настройки'!$B$3,ISBLANK(BJ159),BJ159=0),"",BJ159)</x:f>
      </x:c>
      <x:c r="CU159" s="50" t="str">
        <x:f>IF(OR(3&gt;'Настройки'!$B$3,ISBLANK(BK159),BK159=0),"",BK159)</x:f>
      </x:c>
      <x:c r="CV159" s="50" t="str">
        <x:f>IF(OR(4&gt;'Настройки'!$B$3,ISBLANK(BL159),BL159=0),"",BL159)</x:f>
      </x:c>
      <x:c r="CW159" s="50" t="str">
        <x:f>IF(OR(5&gt;'Настройки'!$B$3,ISBLANK(BM159),BM159=0),"",BM159)</x:f>
      </x:c>
      <x:c r="CX159" s="50" t="str">
        <x:f>IF(OR(6&gt;'Настройки'!$B$3,ISBLANK(BN159),BN159=0),"",BN159)</x:f>
      </x:c>
      <x:c r="CY159" s="50" t="str">
        <x:f>IF(OR(7&gt;'Настройки'!$B$3,ISBLANK(BO159),BO159=0),"",BO159)</x:f>
      </x:c>
      <x:c r="CZ159" s="50" t="str">
        <x:f>IF(OR(8&gt;'Настройки'!$B$3,ISBLANK(BP159),BP159=0),"",BP159)</x:f>
      </x:c>
      <x:c r="DA159" s="50" t="str">
        <x:f>IF(OR(9&gt;'Настройки'!$B$3,ISBLANK(BQ159),BQ159=0),"",BQ159)</x:f>
      </x:c>
      <x:c r="DB159" s="50" t="str">
        <x:f>IF(OR(10&gt;'Настройки'!$B$3,ISBLANK(BR159),BR159=0),"",BR159)</x:f>
      </x:c>
      <x:c r="DC159" s="50" t="str">
        <x:f>IF(OR(11&gt;'Настройки'!$B$3,ISBLANK(BS159),BS159=0),"",BS159)</x:f>
      </x:c>
      <x:c r="DD159" s="50" t="str">
        <x:f>IF(OR(12&gt;'Настройки'!$B$3,ISBLANK(BT159),BT159=0),"",BT159)</x:f>
      </x:c>
      <x:c r="DE159" s="50" t="str">
        <x:f>IF(OR(13&gt;'Настройки'!$B$3,ISBLANK(BU159),BU159=0),"",BU159)</x:f>
      </x:c>
      <x:c r="DF159" s="50" t="str">
        <x:f>IF(OR(14&gt;'Настройки'!$B$3,ISBLANK(BV159),BV159=0),"",BV159)</x:f>
      </x:c>
      <x:c r="DG159" s="50" t="str">
        <x:f>IF(OR(15&gt;'Настройки'!$B$3,ISBLANK(BW159),BW159=0),"",BW159)</x:f>
      </x:c>
      <x:c r="DH159" s="50" t="str">
        <x:f>IF(OR(16&gt;'Настройки'!$B$3,ISBLANK(BX159),BX159=0),"",BX159)</x:f>
      </x:c>
      <x:c r="DI159" s="50" t="str">
        <x:f>IF(OR(17&gt;'Настройки'!$B$3,ISBLANK(BY159),BY159=0),"",BY159)</x:f>
      </x:c>
      <x:c r="DJ159" s="50" t="str">
        <x:f>IF(OR(18&gt;'Настройки'!$B$3,ISBLANK(BZ159),BZ159=0),"",BZ159)</x:f>
      </x:c>
      <x:c r="DK159" s="50" t="str">
        <x:f>IF(OR(19&gt;'Настройки'!$B$3,ISBLANK(CA159),CA159=0),"",CA159)</x:f>
      </x:c>
      <x:c r="DL159" s="50" t="str">
        <x:f>IF(OR(20&gt;'Настройки'!$B$3,ISBLANK(CB159),CB159=0),"",CB159)</x:f>
      </x:c>
      <x:c r="DM159" s="50" t="str">
        <x:f>IF(OR(21&gt;'Настройки'!$B$3,ISBLANK(CC159),CC159=0),"",CC159)</x:f>
      </x:c>
      <x:c r="DN159" s="50" t="str">
        <x:f>IF(OR(22&gt;'Настройки'!$B$3,ISBLANK(CD159),CD159=0),"",CD159)</x:f>
      </x:c>
      <x:c r="DO159" s="50" t="str">
        <x:f>IF(OR(23&gt;'Настройки'!$B$3,ISBLANK(CE159),CE159=0),"",CE159)</x:f>
      </x:c>
      <x:c r="DP159" s="50" t="str">
        <x:f>IF(OR(24&gt;'Настройки'!$B$3,ISBLANK(CF159),CF159=0),"",CF159)</x:f>
      </x:c>
      <x:c r="DQ159" s="50" t="str">
        <x:f>IF(OR(25&gt;'Настройки'!$B$3,ISBLANK(CG159),CG159=0),"",CG159)</x:f>
      </x:c>
      <x:c r="DR159" s="50" t="str">
        <x:f>IF(OR(26&gt;'Настройки'!$B$3,ISBLANK(CH159),CH159=0),"",CH159)</x:f>
      </x:c>
      <x:c r="DS159" s="50" t="str">
        <x:f>IF(OR(27&gt;'Настройки'!$B$3,ISBLANK(CI159),CI159=0),"",CI159)</x:f>
      </x:c>
      <x:c r="DT159" s="50" t="str">
        <x:f>IF(OR(28&gt;'Настройки'!$B$3,ISBLANK(CJ159),CJ159=0),"",CJ159)</x:f>
      </x:c>
      <x:c r="DU159" s="50" t="str">
        <x:f>IF(OR(29&gt;'Настройки'!$B$3,ISBLANK(CK159),CK159=0),"",CK159)</x:f>
      </x:c>
      <x:c r="DV159" s="50" t="str">
        <x:f>IF(OR(30&gt;'Настройки'!$B$3,ISBLANK(CL159),CL159=0),"",CL159)</x:f>
      </x:c>
      <x:c r="DW159" s="50" t="str">
        <x:f>IF(OR(31&gt;'Настройки'!$B$3,ISBLANK(CM159),CM159=0),"",CM159)</x:f>
      </x:c>
      <x:c r="DX159" s="50" t="str">
        <x:f>IF(OR(32&gt;'Настройки'!$B$3,ISBLANK(CN159),CN159=0),"",CN159)</x:f>
      </x:c>
      <x:c r="DY159" s="50" t="str">
        <x:f>IF(OR(33&gt;'Настройки'!$B$3,ISBLANK(CO159),CO159=0),"",CO159)</x:f>
      </x:c>
      <x:c r="DZ159" s="50" t="str">
        <x:f>IF(OR(34&gt;'Настройки'!$B$3,ISBLANK(CP159),CP159=0),"",CP159)</x:f>
      </x:c>
      <x:c r="EA159" s="50" t="str">
        <x:f>IF(OR(35&gt;'Настройки'!$B$3,ISBLANK(CQ159),CQ159=0),"",CQ159)</x:f>
      </x:c>
      <x:c r="EB159" s="50" t="str">
        <x:f>IF(OR(36&gt;'Настройки'!$B$3,ISBLANK(CR159),CR159=0),"",CR159)</x:f>
      </x:c>
      <x:c r="EC159" s="50" t="str">
        <x:f>IF(A159="","",IF(OR(BB159="AZ",BB159="BZ"),10000+ROW(),IF(AZ159&gt;'Настройки'!$B$11,20000+ROW(),IF(BF159&lt;&gt;"Обычный",30000+ROW(),IF(AX159&lt;=0,40000+ROW(),"")))))</x:f>
      </x:c>
      <x:c r="ED159" s="50" t="str">
        <x:f>IF(EC159="","",COUNTIFS($EC$2:$EC$1001,"&gt;0",$EC$2:$EC$1001,"&lt;"&amp;EC159)+1)</x:f>
      </x:c>
    </x:row>
    <x:row r="160">
      <x:c r="A160" s="115"/>
      <x:c r="B160" s="115"/>
      <x:c r="C160" s="115"/>
      <x:c r="D160" s="118"/>
      <x:c r="E160" s="118"/>
      <x:c r="F160" s="118"/>
      <x:c r="G160" s="118"/>
      <x:c r="H160" s="118"/>
      <x:c r="I160" s="118"/>
      <x:c r="J160" s="118"/>
      <x:c r="K160" s="118"/>
      <x:c r="L160" s="118"/>
      <x:c r="M160" s="118"/>
      <x:c r="N160" s="118"/>
      <x:c r="O160" s="118"/>
      <x:c r="P160" s="118"/>
      <x:c r="Q160" s="118"/>
      <x:c r="R160" s="118"/>
      <x:c r="S160" s="118"/>
      <x:c r="T160" s="118"/>
      <x:c r="U160" s="118"/>
      <x:c r="V160" s="118"/>
      <x:c r="W160" s="118"/>
      <x:c r="X160" s="118"/>
      <x:c r="Y160" s="118"/>
      <x:c r="Z160" s="118"/>
      <x:c r="AA160" s="118"/>
      <x:c r="AB160" s="118"/>
      <x:c r="AC160" s="118"/>
      <x:c r="AD160" s="118"/>
      <x:c r="AE160" s="118"/>
      <x:c r="AF160" s="118"/>
      <x:c r="AG160" s="118"/>
      <x:c r="AH160" s="118"/>
      <x:c r="AI160" s="118"/>
      <x:c r="AJ160" s="118"/>
      <x:c r="AK160" s="118"/>
      <x:c r="AL160" s="118"/>
      <x:c r="AM160" s="118"/>
      <x:c r="AN160" s="118"/>
      <x:c r="AO160" s="118"/>
      <x:c r="AP160" s="115"/>
      <x:c r="AQ160" s="49" t="str">
        <x:f>IF(A160="","",COUNT(BI160:INDEX(BI160:CR160,1,'Настройки'!$B$3)))</x:f>
      </x:c>
      <x:c r="AR160" s="49" t="str">
        <x:f>IF(A160="","",SUM(BI160:INDEX(BI160:CR160,1,'Настройки'!$B$3)))</x:f>
      </x:c>
      <x:c r="AS160" s="58" t="str">
        <x:f>IF(A160="","",IF('Настройки'!$B$4="Стоимость потребления",AR160*D160,IF('Настройки'!$B$4="Количество",AR160,E160)))</x:f>
      </x:c>
      <x:c r="AT160" s="61" t="str">
        <x:f>IF(OR(A160="",AS160&lt;0,SUM($AS$2:$AS$1001)&lt;=0),"",AS160/SUM($AS$2:$AS$1001))</x:f>
      </x:c>
      <x:c r="AU160" s="61" t="str">
        <x:f>IF(OR(A160="",AS160&lt;0,SUM($AS$2:$AS$1001)&lt;=0),"",SUMIFS($AS$2:$AS$1001,$AS$2:$AS$1001,"&gt;"&amp;AS160)/SUM($AS$2:$AS$1001))</x:f>
      </x:c>
      <x:c r="AV160" s="61" t="str">
        <x:f>IF(OR(A160="",AS160&lt;0,SUM($AS$2:$AS$1001)&lt;=0),"",SUMIFS($AS$2:$AS$1001,$AS$2:$AS$1001,"&gt;="&amp;AS160)/SUM($AS$2:$AS$1001))</x:f>
      </x:c>
      <x:c r="AW160" s="49" t="str">
        <x:f>IF(A160="","",IF(SUM($AS$2:$AS$1001)&lt;=0,"Не определён",IF(AS160&lt;0,"Исключение",IF(AU160&lt;'Настройки'!$B$5,"A",IF(AU160&lt;'Настройки'!$B$6,"B","C")))))</x:f>
      </x:c>
      <x:c r="AX160" s="58" t="str">
        <x:f>IF(A160="","",IF(AQ160=0,"",AVERAGE(BI160:INDEX(BI160:CR160,1,'Настройки'!$B$3))))</x:f>
      </x:c>
      <x:c r="AY160" s="58" t="str">
        <x:f>IF(OR(A160="",AQ160=0),"",STDEVP(BI160:INDEX(BI160:CR160,1,'Настройки'!$B$3)))</x:f>
      </x:c>
      <x:c r="AZ160" s="61" t="str">
        <x:f>IF(OR(A160="",AQ160&lt;'Настройки'!$B$12,AX160&lt;=0,AND('Настройки'!$B$10="Блокировать",COUNTIF(F160:INDEX(F160:AO160,1,'Настройки'!$B$3),"&lt;0")&gt;0)),"",AY160/ABS(AX160))</x:f>
      </x:c>
      <x:c r="BA160" s="49" t="str">
        <x:f>IF(A160="","",IF(AND('Настройки'!$B$10="Блокировать",COUNTIF(F160:INDEX(F160:AO160,1,'Настройки'!$B$3),"&lt;0")&gt;0),"Не определён",IF(AQ160&lt;'Настройки'!$B$12,"Не определён",IF(AX160=0,"Нет спроса",IF(AX160&lt;0,"Не определён",IF(AZ160&lt;='Настройки'!$B$7,"X",IF(AZ160&lt;='Настройки'!$B$8,"Y","Z")))))))</x:f>
      </x:c>
      <x:c r="BB160" s="49" t="str">
        <x:f>IF(OR(A160="",LEN(AW160)&lt;&gt;1,LEN(BA160)&lt;&gt;1),"",AW160&amp;BA160)</x:f>
      </x:c>
      <x:c r="BC160" s="61" t="str">
        <x:f>IF(OR(A160="",AQ160=0),"",(COUNT(BI160:INDEX(BI160:CR160,1,'Настройки'!$B$3))-COUNT(CS160:INDEX(CS160:EB160,1,'Настройки'!$B$3)))/AQ160)</x:f>
      </x:c>
      <x:c r="BD160" s="64" t="str">
        <x:f>IF(OR(A160="",COUNT(CS160:INDEX(CS160:EB160,1,'Настройки'!$B$3))=0),"",AQ160/COUNT(CS160:INDEX(CS160:EB160,1,'Настройки'!$B$3)))</x:f>
      </x:c>
      <x:c r="BE160" s="64" t="str">
        <x:f>IF(OR(A160="",COUNT(CS160:INDEX(CS160:EB160,1,'Настройки'!$B$3))=0),"",IF(AVERAGE(CS160:INDEX(CS160:EB160,1,'Настройки'!$B$3))=0,"",(STDEVP(CS160:INDEX(CS160:EB160,1,'Настройки'!$B$3))/ABS(AVERAGE(CS160:INDEX(CS160:EB160,1,'Настройки'!$B$3))))^2))</x:f>
      </x:c>
      <x:c r="BF160" s="49" t="str">
        <x:f>IF(A160="","",IF(AQ160&lt;3,"Недостаточно",IF(AQ160&lt;6,"Предварительный","Обычный")))</x:f>
      </x:c>
      <x:c r="BG160" s="49" t="str">
        <x:f>IF(A160="","",IF(COUNTIF(F160:INDEX(F160:AO160,1,'Настройки'!$B$3),"&lt;0")&gt;0,IF('Настройки'!$B$10="Блокировать","Отрицательный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"),"")&amp;IF(AQ160&lt;3,"Недостаточно истории. ",IF(AQ160&lt;6,"Предварительная классификация. ",""))&amp;IF(AX160=0,"Нет спроса за горизонт. ","")&amp;IF(AZ160&gt;'Настройки'!$B$11,"Экстремальная вариативность. ",""))</x:f>
      </x:c>
      <x:c r="BH160" s="49" t="str">
        <x:f>IF(A160="","",IFERROR(VLOOKUP(BB160,'Настройки'!$D$3:$E$11,2,FALSE),"Сначала проверьте исходные данные и историю спроса.")&amp;" Уточните срок поставки, MOQ и критичность.")</x:f>
      </x:c>
      <x:c r="BI160" s="50" t="str">
        <x:f>IF(1&gt;'Настройки'!$B$3,"",IF(ISBLANK(F160),IF('Настройки'!$B$9="Нулевой спрос",0,""),IF(F160&lt;0,IF('Настройки'!$B$10="Исключить","",IF('Настройки'!$B$10="Абсолютные значения",ABS(F160),F160)),F160)))</x:f>
      </x:c>
      <x:c r="BJ160" s="50" t="str">
        <x:f>IF(2&gt;'Настройки'!$B$3,"",IF(ISBLANK(G160),IF('Настройки'!$B$9="Нулевой спрос",0,""),IF(G160&lt;0,IF('Настройки'!$B$10="Исключить","",IF('Настройки'!$B$10="Абсолютные значения",ABS(G160),G160)),G160)))</x:f>
      </x:c>
      <x:c r="BK160" s="50" t="str">
        <x:f>IF(3&gt;'Настройки'!$B$3,"",IF(ISBLANK(H160),IF('Настройки'!$B$9="Нулевой спрос",0,""),IF(H160&lt;0,IF('Настройки'!$B$10="Исключить","",IF('Настройки'!$B$10="Абсолютные значения",ABS(H160),H160)),H160)))</x:f>
      </x:c>
      <x:c r="BL160" s="50" t="str">
        <x:f>IF(4&gt;'Настройки'!$B$3,"",IF(ISBLANK(I160),IF('Настройки'!$B$9="Нулевой спрос",0,""),IF(I160&lt;0,IF('Настройки'!$B$10="Исключить","",IF('Настройки'!$B$10="Абсолютные значения",ABS(I160),I160)),I160)))</x:f>
      </x:c>
      <x:c r="BM160" s="50" t="str">
        <x:f>IF(5&gt;'Настройки'!$B$3,"",IF(ISBLANK(J160),IF('Настройки'!$B$9="Нулевой спрос",0,""),IF(J160&lt;0,IF('Настройки'!$B$10="Исключить","",IF('Настройки'!$B$10="Абсолютные значения",ABS(J160),J160)),J160)))</x:f>
      </x:c>
      <x:c r="BN160" s="50" t="str">
        <x:f>IF(6&gt;'Настройки'!$B$3,"",IF(ISBLANK(K160),IF('Настройки'!$B$9="Нулевой спрос",0,""),IF(K160&lt;0,IF('Настройки'!$B$10="Исключить","",IF('Настройки'!$B$10="Абсолютные значения",ABS(K160),K160)),K160)))</x:f>
      </x:c>
      <x:c r="BO160" s="50" t="str">
        <x:f>IF(7&gt;'Настройки'!$B$3,"",IF(ISBLANK(L160),IF('Настройки'!$B$9="Нулевой спрос",0,""),IF(L160&lt;0,IF('Настройки'!$B$10="Исключить","",IF('Настройки'!$B$10="Абсолютные значения",ABS(L160),L160)),L160)))</x:f>
      </x:c>
      <x:c r="BP160" s="50" t="str">
        <x:f>IF(8&gt;'Настройки'!$B$3,"",IF(ISBLANK(M160),IF('Настройки'!$B$9="Нулевой спрос",0,""),IF(M160&lt;0,IF('Настройки'!$B$10="Исключить","",IF('Настройки'!$B$10="Абсолютные значения",ABS(M160),M160)),M160)))</x:f>
      </x:c>
      <x:c r="BQ160" s="50" t="str">
        <x:f>IF(9&gt;'Настройки'!$B$3,"",IF(ISBLANK(N160),IF('Настройки'!$B$9="Нулевой спрос",0,""),IF(N160&lt;0,IF('Настройки'!$B$10="Исключить","",IF('Настройки'!$B$10="Абсолютные значения",ABS(N160),N160)),N160)))</x:f>
      </x:c>
      <x:c r="BR160" s="50" t="str">
        <x:f>IF(10&gt;'Настройки'!$B$3,"",IF(ISBLANK(O160),IF('Настройки'!$B$9="Нулевой спрос",0,""),IF(O160&lt;0,IF('Настройки'!$B$10="Исключить","",IF('Настройки'!$B$10="Абсолютные значения",ABS(O160),O160)),O160)))</x:f>
      </x:c>
      <x:c r="BS160" s="50" t="str">
        <x:f>IF(11&gt;'Настройки'!$B$3,"",IF(ISBLANK(P160),IF('Настройки'!$B$9="Нулевой спрос",0,""),IF(P160&lt;0,IF('Настройки'!$B$10="Исключить","",IF('Настройки'!$B$10="Абсолютные значения",ABS(P160),P160)),P160)))</x:f>
      </x:c>
      <x:c r="BT160" s="50" t="str">
        <x:f>IF(12&gt;'Настройки'!$B$3,"",IF(ISBLANK(Q160),IF('Настройки'!$B$9="Нулевой спрос",0,""),IF(Q160&lt;0,IF('Настройки'!$B$10="Исключить","",IF('Настройки'!$B$10="Абсолютные значения",ABS(Q160),Q160)),Q160)))</x:f>
      </x:c>
      <x:c r="BU160" s="50" t="str">
        <x:f>IF(13&gt;'Настройки'!$B$3,"",IF(ISBLANK(R160),IF('Настройки'!$B$9="Нулевой спрос",0,""),IF(R160&lt;0,IF('Настройки'!$B$10="Исключить","",IF('Настройки'!$B$10="Абсолютные значения",ABS(R160),R160)),R160)))</x:f>
      </x:c>
      <x:c r="BV160" s="50" t="str">
        <x:f>IF(14&gt;'Настройки'!$B$3,"",IF(ISBLANK(S160),IF('Настройки'!$B$9="Нулевой спрос",0,""),IF(S160&lt;0,IF('Настройки'!$B$10="Исключить","",IF('Настройки'!$B$10="Абсолютные значения",ABS(S160),S160)),S160)))</x:f>
      </x:c>
      <x:c r="BW160" s="50" t="str">
        <x:f>IF(15&gt;'Настройки'!$B$3,"",IF(ISBLANK(T160),IF('Настройки'!$B$9="Нулевой спрос",0,""),IF(T160&lt;0,IF('Настройки'!$B$10="Исключить","",IF('Настройки'!$B$10="Абсолютные значения",ABS(T160),T160)),T160)))</x:f>
      </x:c>
      <x:c r="BX160" s="50" t="str">
        <x:f>IF(16&gt;'Настройки'!$B$3,"",IF(ISBLANK(U160),IF('Настройки'!$B$9="Нулевой спрос",0,""),IF(U160&lt;0,IF('Настройки'!$B$10="Исключить","",IF('Настройки'!$B$10="Абсолютные значения",ABS(U160),U160)),U160)))</x:f>
      </x:c>
      <x:c r="BY160" s="50" t="str">
        <x:f>IF(17&gt;'Настройки'!$B$3,"",IF(ISBLANK(V160),IF('Настройки'!$B$9="Нулевой спрос",0,""),IF(V160&lt;0,IF('Настройки'!$B$10="Исключить","",IF('Настройки'!$B$10="Абсолютные значения",ABS(V160),V160)),V160)))</x:f>
      </x:c>
      <x:c r="BZ160" s="50" t="str">
        <x:f>IF(18&gt;'Настройки'!$B$3,"",IF(ISBLANK(W160),IF('Настройки'!$B$9="Нулевой спрос",0,""),IF(W160&lt;0,IF('Настройки'!$B$10="Исключить","",IF('Настройки'!$B$10="Абсолютные значения",ABS(W160),W160)),W160)))</x:f>
      </x:c>
      <x:c r="CA160" s="50" t="str">
        <x:f>IF(19&gt;'Настройки'!$B$3,"",IF(ISBLANK(X160),IF('Настройки'!$B$9="Нулевой спрос",0,""),IF(X160&lt;0,IF('Настройки'!$B$10="Исключить","",IF('Настройки'!$B$10="Абсолютные значения",ABS(X160),X160)),X160)))</x:f>
      </x:c>
      <x:c r="CB160" s="50" t="str">
        <x:f>IF(20&gt;'Настройки'!$B$3,"",IF(ISBLANK(Y160),IF('Настройки'!$B$9="Нулевой спрос",0,""),IF(Y160&lt;0,IF('Настройки'!$B$10="Исключить","",IF('Настройки'!$B$10="Абсолютные значения",ABS(Y160),Y160)),Y160)))</x:f>
      </x:c>
      <x:c r="CC160" s="50" t="str">
        <x:f>IF(21&gt;'Настройки'!$B$3,"",IF(ISBLANK(Z160),IF('Настройки'!$B$9="Нулевой спрос",0,""),IF(Z160&lt;0,IF('Настройки'!$B$10="Исключить","",IF('Настройки'!$B$10="Абсолютные значения",ABS(Z160),Z160)),Z160)))</x:f>
      </x:c>
      <x:c r="CD160" s="50" t="str">
        <x:f>IF(22&gt;'Настройки'!$B$3,"",IF(ISBLANK(AA160),IF('Настройки'!$B$9="Нулевой спрос",0,""),IF(AA160&lt;0,IF('Настройки'!$B$10="Исключить","",IF('Настройки'!$B$10="Абсолютные значения",ABS(AA160),AA160)),AA160)))</x:f>
      </x:c>
      <x:c r="CE160" s="50" t="str">
        <x:f>IF(23&gt;'Настройки'!$B$3,"",IF(ISBLANK(AB160),IF('Настройки'!$B$9="Нулевой спрос",0,""),IF(AB160&lt;0,IF('Настройки'!$B$10="Исключить","",IF('Настройки'!$B$10="Абсолютные значения",ABS(AB160),AB160)),AB160)))</x:f>
      </x:c>
      <x:c r="CF160" s="50" t="str">
        <x:f>IF(24&gt;'Настройки'!$B$3,"",IF(ISBLANK(AC160),IF('Настройки'!$B$9="Нулевой спрос",0,""),IF(AC160&lt;0,IF('Настройки'!$B$10="Исключить","",IF('Настройки'!$B$10="Абсолютные значения",ABS(AC160),AC160)),AC160)))</x:f>
      </x:c>
      <x:c r="CG160" s="50" t="str">
        <x:f>IF(25&gt;'Настройки'!$B$3,"",IF(ISBLANK(AD160),IF('Настройки'!$B$9="Нулевой спрос",0,""),IF(AD160&lt;0,IF('Настройки'!$B$10="Исключить","",IF('Настройки'!$B$10="Абсолютные значения",ABS(AD160),AD160)),AD160)))</x:f>
      </x:c>
      <x:c r="CH160" s="50" t="str">
        <x:f>IF(26&gt;'Настройки'!$B$3,"",IF(ISBLANK(AE160),IF('Настройки'!$B$9="Нулевой спрос",0,""),IF(AE160&lt;0,IF('Настройки'!$B$10="Исключить","",IF('Настройки'!$B$10="Абсолютные значения",ABS(AE160),AE160)),AE160)))</x:f>
      </x:c>
      <x:c r="CI160" s="50" t="str">
        <x:f>IF(27&gt;'Настройки'!$B$3,"",IF(ISBLANK(AF160),IF('Настройки'!$B$9="Нулевой спрос",0,""),IF(AF160&lt;0,IF('Настройки'!$B$10="Исключить","",IF('Настройки'!$B$10="Абсолютные значения",ABS(AF160),AF160)),AF160)))</x:f>
      </x:c>
      <x:c r="CJ160" s="50" t="str">
        <x:f>IF(28&gt;'Настройки'!$B$3,"",IF(ISBLANK(AG160),IF('Настройки'!$B$9="Нулевой спрос",0,""),IF(AG160&lt;0,IF('Настройки'!$B$10="Исключить","",IF('Настройки'!$B$10="Абсолютные значения",ABS(AG160),AG160)),AG160)))</x:f>
      </x:c>
      <x:c r="CK160" s="50" t="str">
        <x:f>IF(29&gt;'Настройки'!$B$3,"",IF(ISBLANK(AH160),IF('Настройки'!$B$9="Нулевой спрос",0,""),IF(AH160&lt;0,IF('Настройки'!$B$10="Исключить","",IF('Настройки'!$B$10="Абсолютные значения",ABS(AH160),AH160)),AH160)))</x:f>
      </x:c>
      <x:c r="CL160" s="50" t="str">
        <x:f>IF(30&gt;'Настройки'!$B$3,"",IF(ISBLANK(AI160),IF('Настройки'!$B$9="Нулевой спрос",0,""),IF(AI160&lt;0,IF('Настройки'!$B$10="Исключить","",IF('Настройки'!$B$10="Абсолютные значения",ABS(AI160),AI160)),AI160)))</x:f>
      </x:c>
      <x:c r="CM160" s="50" t="str">
        <x:f>IF(31&gt;'Настройки'!$B$3,"",IF(ISBLANK(AJ160),IF('Настройки'!$B$9="Нулевой спрос",0,""),IF(AJ160&lt;0,IF('Настройки'!$B$10="Исключить","",IF('Настройки'!$B$10="Абсолютные значения",ABS(AJ160),AJ160)),AJ160)))</x:f>
      </x:c>
      <x:c r="CN160" s="50" t="str">
        <x:f>IF(32&gt;'Настройки'!$B$3,"",IF(ISBLANK(AK160),IF('Настройки'!$B$9="Нулевой спрос",0,""),IF(AK160&lt;0,IF('Настройки'!$B$10="Исключить","",IF('Настройки'!$B$10="Абсолютные значения",ABS(AK160),AK160)),AK160)))</x:f>
      </x:c>
      <x:c r="CO160" s="50" t="str">
        <x:f>IF(33&gt;'Настройки'!$B$3,"",IF(ISBLANK(AL160),IF('Настройки'!$B$9="Нулевой спрос",0,""),IF(AL160&lt;0,IF('Настройки'!$B$10="Исключить","",IF('Настройки'!$B$10="Абсолютные значения",ABS(AL160),AL160)),AL160)))</x:f>
      </x:c>
      <x:c r="CP160" s="50" t="str">
        <x:f>IF(34&gt;'Настройки'!$B$3,"",IF(ISBLANK(AM160),IF('Настройки'!$B$9="Нулевой спрос",0,""),IF(AM160&lt;0,IF('Настройки'!$B$10="Исключить","",IF('Настройки'!$B$10="Абсолютные значения",ABS(AM160),AM160)),AM160)))</x:f>
      </x:c>
      <x:c r="CQ160" s="50" t="str">
        <x:f>IF(35&gt;'Настройки'!$B$3,"",IF(ISBLANK(AN160),IF('Настройки'!$B$9="Нулевой спрос",0,""),IF(AN160&lt;0,IF('Настройки'!$B$10="Исключить","",IF('Настройки'!$B$10="Абсолютные значения",ABS(AN160),AN160)),AN160)))</x:f>
      </x:c>
      <x:c r="CR160" s="50" t="str">
        <x:f>IF(36&gt;'Настройки'!$B$3,"",IF(ISBLANK(AO160),IF('Настройки'!$B$9="Нулевой спрос",0,""),IF(AO160&lt;0,IF('Настройки'!$B$10="Исключить","",IF('Настройки'!$B$10="Абсолютные значения",ABS(AO160),AO160)),AO160)))</x:f>
      </x:c>
      <x:c r="CS160" s="50" t="str">
        <x:f>IF(OR(1&gt;'Настройки'!$B$3,ISBLANK(BI160),BI160=0),"",BI160)</x:f>
      </x:c>
      <x:c r="CT160" s="50" t="str">
        <x:f>IF(OR(2&gt;'Настройки'!$B$3,ISBLANK(BJ160),BJ160=0),"",BJ160)</x:f>
      </x:c>
      <x:c r="CU160" s="50" t="str">
        <x:f>IF(OR(3&gt;'Настройки'!$B$3,ISBLANK(BK160),BK160=0),"",BK160)</x:f>
      </x:c>
      <x:c r="CV160" s="50" t="str">
        <x:f>IF(OR(4&gt;'Настройки'!$B$3,ISBLANK(BL160),BL160=0),"",BL160)</x:f>
      </x:c>
      <x:c r="CW160" s="50" t="str">
        <x:f>IF(OR(5&gt;'Настройки'!$B$3,ISBLANK(BM160),BM160=0),"",BM160)</x:f>
      </x:c>
      <x:c r="CX160" s="50" t="str">
        <x:f>IF(OR(6&gt;'Настройки'!$B$3,ISBLANK(BN160),BN160=0),"",BN160)</x:f>
      </x:c>
      <x:c r="CY160" s="50" t="str">
        <x:f>IF(OR(7&gt;'Настройки'!$B$3,ISBLANK(BO160),BO160=0),"",BO160)</x:f>
      </x:c>
      <x:c r="CZ160" s="50" t="str">
        <x:f>IF(OR(8&gt;'Настройки'!$B$3,ISBLANK(BP160),BP160=0),"",BP160)</x:f>
      </x:c>
      <x:c r="DA160" s="50" t="str">
        <x:f>IF(OR(9&gt;'Настройки'!$B$3,ISBLANK(BQ160),BQ160=0),"",BQ160)</x:f>
      </x:c>
      <x:c r="DB160" s="50" t="str">
        <x:f>IF(OR(10&gt;'Настройки'!$B$3,ISBLANK(BR160),BR160=0),"",BR160)</x:f>
      </x:c>
      <x:c r="DC160" s="50" t="str">
        <x:f>IF(OR(11&gt;'Настройки'!$B$3,ISBLANK(BS160),BS160=0),"",BS160)</x:f>
      </x:c>
      <x:c r="DD160" s="50" t="str">
        <x:f>IF(OR(12&gt;'Настройки'!$B$3,ISBLANK(BT160),BT160=0),"",BT160)</x:f>
      </x:c>
      <x:c r="DE160" s="50" t="str">
        <x:f>IF(OR(13&gt;'Настройки'!$B$3,ISBLANK(BU160),BU160=0),"",BU160)</x:f>
      </x:c>
      <x:c r="DF160" s="50" t="str">
        <x:f>IF(OR(14&gt;'Настройки'!$B$3,ISBLANK(BV160),BV160=0),"",BV160)</x:f>
      </x:c>
      <x:c r="DG160" s="50" t="str">
        <x:f>IF(OR(15&gt;'Настройки'!$B$3,ISBLANK(BW160),BW160=0),"",BW160)</x:f>
      </x:c>
      <x:c r="DH160" s="50" t="str">
        <x:f>IF(OR(16&gt;'Настройки'!$B$3,ISBLANK(BX160),BX160=0),"",BX160)</x:f>
      </x:c>
      <x:c r="DI160" s="50" t="str">
        <x:f>IF(OR(17&gt;'Настройки'!$B$3,ISBLANK(BY160),BY160=0),"",BY160)</x:f>
      </x:c>
      <x:c r="DJ160" s="50" t="str">
        <x:f>IF(OR(18&gt;'Настройки'!$B$3,ISBLANK(BZ160),BZ160=0),"",BZ160)</x:f>
      </x:c>
      <x:c r="DK160" s="50" t="str">
        <x:f>IF(OR(19&gt;'Настройки'!$B$3,ISBLANK(CA160),CA160=0),"",CA160)</x:f>
      </x:c>
      <x:c r="DL160" s="50" t="str">
        <x:f>IF(OR(20&gt;'Настройки'!$B$3,ISBLANK(CB160),CB160=0),"",CB160)</x:f>
      </x:c>
      <x:c r="DM160" s="50" t="str">
        <x:f>IF(OR(21&gt;'Настройки'!$B$3,ISBLANK(CC160),CC160=0),"",CC160)</x:f>
      </x:c>
      <x:c r="DN160" s="50" t="str">
        <x:f>IF(OR(22&gt;'Настройки'!$B$3,ISBLANK(CD160),CD160=0),"",CD160)</x:f>
      </x:c>
      <x:c r="DO160" s="50" t="str">
        <x:f>IF(OR(23&gt;'Настройки'!$B$3,ISBLANK(CE160),CE160=0),"",CE160)</x:f>
      </x:c>
      <x:c r="DP160" s="50" t="str">
        <x:f>IF(OR(24&gt;'Настройки'!$B$3,ISBLANK(CF160),CF160=0),"",CF160)</x:f>
      </x:c>
      <x:c r="DQ160" s="50" t="str">
        <x:f>IF(OR(25&gt;'Настройки'!$B$3,ISBLANK(CG160),CG160=0),"",CG160)</x:f>
      </x:c>
      <x:c r="DR160" s="50" t="str">
        <x:f>IF(OR(26&gt;'Настройки'!$B$3,ISBLANK(CH160),CH160=0),"",CH160)</x:f>
      </x:c>
      <x:c r="DS160" s="50" t="str">
        <x:f>IF(OR(27&gt;'Настройки'!$B$3,ISBLANK(CI160),CI160=0),"",CI160)</x:f>
      </x:c>
      <x:c r="DT160" s="50" t="str">
        <x:f>IF(OR(28&gt;'Настройки'!$B$3,ISBLANK(CJ160),CJ160=0),"",CJ160)</x:f>
      </x:c>
      <x:c r="DU160" s="50" t="str">
        <x:f>IF(OR(29&gt;'Настройки'!$B$3,ISBLANK(CK160),CK160=0),"",CK160)</x:f>
      </x:c>
      <x:c r="DV160" s="50" t="str">
        <x:f>IF(OR(30&gt;'Настройки'!$B$3,ISBLANK(CL160),CL160=0),"",CL160)</x:f>
      </x:c>
      <x:c r="DW160" s="50" t="str">
        <x:f>IF(OR(31&gt;'Настройки'!$B$3,ISBLANK(CM160),CM160=0),"",CM160)</x:f>
      </x:c>
      <x:c r="DX160" s="50" t="str">
        <x:f>IF(OR(32&gt;'Настройки'!$B$3,ISBLANK(CN160),CN160=0),"",CN160)</x:f>
      </x:c>
      <x:c r="DY160" s="50" t="str">
        <x:f>IF(OR(33&gt;'Настройки'!$B$3,ISBLANK(CO160),CO160=0),"",CO160)</x:f>
      </x:c>
      <x:c r="DZ160" s="50" t="str">
        <x:f>IF(OR(34&gt;'Настройки'!$B$3,ISBLANK(CP160),CP160=0),"",CP160)</x:f>
      </x:c>
      <x:c r="EA160" s="50" t="str">
        <x:f>IF(OR(35&gt;'Настройки'!$B$3,ISBLANK(CQ160),CQ160=0),"",CQ160)</x:f>
      </x:c>
      <x:c r="EB160" s="50" t="str">
        <x:f>IF(OR(36&gt;'Настройки'!$B$3,ISBLANK(CR160),CR160=0),"",CR160)</x:f>
      </x:c>
      <x:c r="EC160" s="50" t="str">
        <x:f>IF(A160="","",IF(OR(BB160="AZ",BB160="BZ"),10000+ROW(),IF(AZ160&gt;'Настройки'!$B$11,20000+ROW(),IF(BF160&lt;&gt;"Обычный",30000+ROW(),IF(AX160&lt;=0,40000+ROW(),"")))))</x:f>
      </x:c>
      <x:c r="ED160" s="50" t="str">
        <x:f>IF(EC160="","",COUNTIFS($EC$2:$EC$1001,"&gt;0",$EC$2:$EC$1001,"&lt;"&amp;EC160)+1)</x:f>
      </x:c>
    </x:row>
    <x:row r="161">
      <x:c r="A161" s="115"/>
      <x:c r="B161" s="115"/>
      <x:c r="C161" s="115"/>
      <x:c r="D161" s="118"/>
      <x:c r="E161" s="118"/>
      <x:c r="F161" s="118"/>
      <x:c r="G161" s="118"/>
      <x:c r="H161" s="118"/>
      <x:c r="I161" s="118"/>
      <x:c r="J161" s="118"/>
      <x:c r="K161" s="118"/>
      <x:c r="L161" s="118"/>
      <x:c r="M161" s="118"/>
      <x:c r="N161" s="118"/>
      <x:c r="O161" s="118"/>
      <x:c r="P161" s="118"/>
      <x:c r="Q161" s="118"/>
      <x:c r="R161" s="118"/>
      <x:c r="S161" s="118"/>
      <x:c r="T161" s="118"/>
      <x:c r="U161" s="118"/>
      <x:c r="V161" s="118"/>
      <x:c r="W161" s="118"/>
      <x:c r="X161" s="118"/>
      <x:c r="Y161" s="118"/>
      <x:c r="Z161" s="118"/>
      <x:c r="AA161" s="118"/>
      <x:c r="AB161" s="118"/>
      <x:c r="AC161" s="118"/>
      <x:c r="AD161" s="118"/>
      <x:c r="AE161" s="118"/>
      <x:c r="AF161" s="118"/>
      <x:c r="AG161" s="118"/>
      <x:c r="AH161" s="118"/>
      <x:c r="AI161" s="118"/>
      <x:c r="AJ161" s="118"/>
      <x:c r="AK161" s="118"/>
      <x:c r="AL161" s="118"/>
      <x:c r="AM161" s="118"/>
      <x:c r="AN161" s="118"/>
      <x:c r="AO161" s="118"/>
      <x:c r="AP161" s="115"/>
      <x:c r="AQ161" s="49" t="str">
        <x:f>IF(A161="","",COUNT(BI161:INDEX(BI161:CR161,1,'Настройки'!$B$3)))</x:f>
      </x:c>
      <x:c r="AR161" s="49" t="str">
        <x:f>IF(A161="","",SUM(BI161:INDEX(BI161:CR161,1,'Настройки'!$B$3)))</x:f>
      </x:c>
      <x:c r="AS161" s="58" t="str">
        <x:f>IF(A161="","",IF('Настройки'!$B$4="Стоимость потребления",AR161*D161,IF('Настройки'!$B$4="Количество",AR161,E161)))</x:f>
      </x:c>
      <x:c r="AT161" s="61" t="str">
        <x:f>IF(OR(A161="",AS161&lt;0,SUM($AS$2:$AS$1001)&lt;=0),"",AS161/SUM($AS$2:$AS$1001))</x:f>
      </x:c>
      <x:c r="AU161" s="61" t="str">
        <x:f>IF(OR(A161="",AS161&lt;0,SUM($AS$2:$AS$1001)&lt;=0),"",SUMIFS($AS$2:$AS$1001,$AS$2:$AS$1001,"&gt;"&amp;AS161)/SUM($AS$2:$AS$1001))</x:f>
      </x:c>
      <x:c r="AV161" s="61" t="str">
        <x:f>IF(OR(A161="",AS161&lt;0,SUM($AS$2:$AS$1001)&lt;=0),"",SUMIFS($AS$2:$AS$1001,$AS$2:$AS$1001,"&gt;="&amp;AS161)/SUM($AS$2:$AS$1001))</x:f>
      </x:c>
      <x:c r="AW161" s="49" t="str">
        <x:f>IF(A161="","",IF(SUM($AS$2:$AS$1001)&lt;=0,"Не определён",IF(AS161&lt;0,"Исключение",IF(AU161&lt;'Настройки'!$B$5,"A",IF(AU161&lt;'Настройки'!$B$6,"B","C")))))</x:f>
      </x:c>
      <x:c r="AX161" s="58" t="str">
        <x:f>IF(A161="","",IF(AQ161=0,"",AVERAGE(BI161:INDEX(BI161:CR161,1,'Настройки'!$B$3))))</x:f>
      </x:c>
      <x:c r="AY161" s="58" t="str">
        <x:f>IF(OR(A161="",AQ161=0),"",STDEVP(BI161:INDEX(BI161:CR161,1,'Настройки'!$B$3)))</x:f>
      </x:c>
      <x:c r="AZ161" s="61" t="str">
        <x:f>IF(OR(A161="",AQ161&lt;'Настройки'!$B$12,AX161&lt;=0,AND('Настройки'!$B$10="Блокировать",COUNTIF(F161:INDEX(F161:AO161,1,'Настройки'!$B$3),"&lt;0")&gt;0)),"",AY161/ABS(AX161))</x:f>
      </x:c>
      <x:c r="BA161" s="49" t="str">
        <x:f>IF(A161="","",IF(AND('Настройки'!$B$10="Блокировать",COUNTIF(F161:INDEX(F161:AO161,1,'Настройки'!$B$3),"&lt;0")&gt;0),"Не определён",IF(AQ161&lt;'Настройки'!$B$12,"Не определён",IF(AX161=0,"Нет спроса",IF(AX161&lt;0,"Не определён",IF(AZ161&lt;='Настройки'!$B$7,"X",IF(AZ161&lt;='Настройки'!$B$8,"Y","Z")))))))</x:f>
      </x:c>
      <x:c r="BB161" s="49" t="str">
        <x:f>IF(OR(A161="",LEN(AW161)&lt;&gt;1,LEN(BA161)&lt;&gt;1),"",AW161&amp;BA161)</x:f>
      </x:c>
      <x:c r="BC161" s="61" t="str">
        <x:f>IF(OR(A161="",AQ161=0),"",(COUNT(BI161:INDEX(BI161:CR161,1,'Настройки'!$B$3))-COUNT(CS161:INDEX(CS161:EB161,1,'Настройки'!$B$3)))/AQ161)</x:f>
      </x:c>
      <x:c r="BD161" s="64" t="str">
        <x:f>IF(OR(A161="",COUNT(CS161:INDEX(CS161:EB161,1,'Настройки'!$B$3))=0),"",AQ161/COUNT(CS161:INDEX(CS161:EB161,1,'Настройки'!$B$3)))</x:f>
      </x:c>
      <x:c r="BE161" s="64" t="str">
        <x:f>IF(OR(A161="",COUNT(CS161:INDEX(CS161:EB161,1,'Настройки'!$B$3))=0),"",IF(AVERAGE(CS161:INDEX(CS161:EB161,1,'Настройки'!$B$3))=0,"",(STDEVP(CS161:INDEX(CS161:EB161,1,'Настройки'!$B$3))/ABS(AVERAGE(CS161:INDEX(CS161:EB161,1,'Настройки'!$B$3))))^2))</x:f>
      </x:c>
      <x:c r="BF161" s="49" t="str">
        <x:f>IF(A161="","",IF(AQ161&lt;3,"Недостаточно",IF(AQ161&lt;6,"Предварительный","Обычный")))</x:f>
      </x:c>
      <x:c r="BG161" s="49" t="str">
        <x:f>IF(A161="","",IF(COUNTIF(F161:INDEX(F161:AO161,1,'Настройки'!$B$3),"&lt;0")&gt;0,IF('Настройки'!$B$10="Блокировать","Отрицательный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"),"")&amp;IF(AQ161&lt;3,"Недостаточно истории. ",IF(AQ161&lt;6,"Предварительная классификация. ",""))&amp;IF(AX161=0,"Нет спроса за горизонт. ","")&amp;IF(AZ161&gt;'Настройки'!$B$11,"Экстремальная вариативность. ",""))</x:f>
      </x:c>
      <x:c r="BH161" s="49" t="str">
        <x:f>IF(A161="","",IFERROR(VLOOKUP(BB161,'Настройки'!$D$3:$E$11,2,FALSE),"Сначала проверьте исходные данные и историю спроса.")&amp;" Уточните срок поставки, MOQ и критичность.")</x:f>
      </x:c>
      <x:c r="BI161" s="50" t="str">
        <x:f>IF(1&gt;'Настройки'!$B$3,"",IF(ISBLANK(F161),IF('Настройки'!$B$9="Нулевой спрос",0,""),IF(F161&lt;0,IF('Настройки'!$B$10="Исключить","",IF('Настройки'!$B$10="Абсолютные значения",ABS(F161),F161)),F161)))</x:f>
      </x:c>
      <x:c r="BJ161" s="50" t="str">
        <x:f>IF(2&gt;'Настройки'!$B$3,"",IF(ISBLANK(G161),IF('Настройки'!$B$9="Нулевой спрос",0,""),IF(G161&lt;0,IF('Настройки'!$B$10="Исключить","",IF('Настройки'!$B$10="Абсолютные значения",ABS(G161),G161)),G161)))</x:f>
      </x:c>
      <x:c r="BK161" s="50" t="str">
        <x:f>IF(3&gt;'Настройки'!$B$3,"",IF(ISBLANK(H161),IF('Настройки'!$B$9="Нулевой спрос",0,""),IF(H161&lt;0,IF('Настройки'!$B$10="Исключить","",IF('Настройки'!$B$10="Абсолютные значения",ABS(H161),H161)),H161)))</x:f>
      </x:c>
      <x:c r="BL161" s="50" t="str">
        <x:f>IF(4&gt;'Настройки'!$B$3,"",IF(ISBLANK(I161),IF('Настройки'!$B$9="Нулевой спрос",0,""),IF(I161&lt;0,IF('Настройки'!$B$10="Исключить","",IF('Настройки'!$B$10="Абсолютные значения",ABS(I161),I161)),I161)))</x:f>
      </x:c>
      <x:c r="BM161" s="50" t="str">
        <x:f>IF(5&gt;'Настройки'!$B$3,"",IF(ISBLANK(J161),IF('Настройки'!$B$9="Нулевой спрос",0,""),IF(J161&lt;0,IF('Настройки'!$B$10="Исключить","",IF('Настройки'!$B$10="Абсолютные значения",ABS(J161),J161)),J161)))</x:f>
      </x:c>
      <x:c r="BN161" s="50" t="str">
        <x:f>IF(6&gt;'Настройки'!$B$3,"",IF(ISBLANK(K161),IF('Настройки'!$B$9="Нулевой спрос",0,""),IF(K161&lt;0,IF('Настройки'!$B$10="Исключить","",IF('Настройки'!$B$10="Абсолютные значения",ABS(K161),K161)),K161)))</x:f>
      </x:c>
      <x:c r="BO161" s="50" t="str">
        <x:f>IF(7&gt;'Настройки'!$B$3,"",IF(ISBLANK(L161),IF('Настройки'!$B$9="Нулевой спрос",0,""),IF(L161&lt;0,IF('Настройки'!$B$10="Исключить","",IF('Настройки'!$B$10="Абсолютные значения",ABS(L161),L161)),L161)))</x:f>
      </x:c>
      <x:c r="BP161" s="50" t="str">
        <x:f>IF(8&gt;'Настройки'!$B$3,"",IF(ISBLANK(M161),IF('Настройки'!$B$9="Нулевой спрос",0,""),IF(M161&lt;0,IF('Настройки'!$B$10="Исключить","",IF('Настройки'!$B$10="Абсолютные значения",ABS(M161),M161)),M161)))</x:f>
      </x:c>
      <x:c r="BQ161" s="50" t="str">
        <x:f>IF(9&gt;'Настройки'!$B$3,"",IF(ISBLANK(N161),IF('Настройки'!$B$9="Нулевой спрос",0,""),IF(N161&lt;0,IF('Настройки'!$B$10="Исключить","",IF('Настройки'!$B$10="Абсолютные значения",ABS(N161),N161)),N161)))</x:f>
      </x:c>
      <x:c r="BR161" s="50" t="str">
        <x:f>IF(10&gt;'Настройки'!$B$3,"",IF(ISBLANK(O161),IF('Настройки'!$B$9="Нулевой спрос",0,""),IF(O161&lt;0,IF('Настройки'!$B$10="Исключить","",IF('Настройки'!$B$10="Абсолютные значения",ABS(O161),O161)),O161)))</x:f>
      </x:c>
      <x:c r="BS161" s="50" t="str">
        <x:f>IF(11&gt;'Настройки'!$B$3,"",IF(ISBLANK(P161),IF('Настройки'!$B$9="Нулевой спрос",0,""),IF(P161&lt;0,IF('Настройки'!$B$10="Исключить","",IF('Настройки'!$B$10="Абсолютные значения",ABS(P161),P161)),P161)))</x:f>
      </x:c>
      <x:c r="BT161" s="50" t="str">
        <x:f>IF(12&gt;'Настройки'!$B$3,"",IF(ISBLANK(Q161),IF('Настройки'!$B$9="Нулевой спрос",0,""),IF(Q161&lt;0,IF('Настройки'!$B$10="Исключить","",IF('Настройки'!$B$10="Абсолютные значения",ABS(Q161),Q161)),Q161)))</x:f>
      </x:c>
      <x:c r="BU161" s="50" t="str">
        <x:f>IF(13&gt;'Настройки'!$B$3,"",IF(ISBLANK(R161),IF('Настройки'!$B$9="Нулевой спрос",0,""),IF(R161&lt;0,IF('Настройки'!$B$10="Исключить","",IF('Настройки'!$B$10="Абсолютные значения",ABS(R161),R161)),R161)))</x:f>
      </x:c>
      <x:c r="BV161" s="50" t="str">
        <x:f>IF(14&gt;'Настройки'!$B$3,"",IF(ISBLANK(S161),IF('Настройки'!$B$9="Нулевой спрос",0,""),IF(S161&lt;0,IF('Настройки'!$B$10="Исключить","",IF('Настройки'!$B$10="Абсолютные значения",ABS(S161),S161)),S161)))</x:f>
      </x:c>
      <x:c r="BW161" s="50" t="str">
        <x:f>IF(15&gt;'Настройки'!$B$3,"",IF(ISBLANK(T161),IF('Настройки'!$B$9="Нулевой спрос",0,""),IF(T161&lt;0,IF('Настройки'!$B$10="Исключить","",IF('Настройки'!$B$10="Абсолютные значения",ABS(T161),T161)),T161)))</x:f>
      </x:c>
      <x:c r="BX161" s="50" t="str">
        <x:f>IF(16&gt;'Настройки'!$B$3,"",IF(ISBLANK(U161),IF('Настройки'!$B$9="Нулевой спрос",0,""),IF(U161&lt;0,IF('Настройки'!$B$10="Исключить","",IF('Настройки'!$B$10="Абсолютные значения",ABS(U161),U161)),U161)))</x:f>
      </x:c>
      <x:c r="BY161" s="50" t="str">
        <x:f>IF(17&gt;'Настройки'!$B$3,"",IF(ISBLANK(V161),IF('Настройки'!$B$9="Нулевой спрос",0,""),IF(V161&lt;0,IF('Настройки'!$B$10="Исключить","",IF('Настройки'!$B$10="Абсолютные значения",ABS(V161),V161)),V161)))</x:f>
      </x:c>
      <x:c r="BZ161" s="50" t="str">
        <x:f>IF(18&gt;'Настройки'!$B$3,"",IF(ISBLANK(W161),IF('Настройки'!$B$9="Нулевой спрос",0,""),IF(W161&lt;0,IF('Настройки'!$B$10="Исключить","",IF('Настройки'!$B$10="Абсолютные значения",ABS(W161),W161)),W161)))</x:f>
      </x:c>
      <x:c r="CA161" s="50" t="str">
        <x:f>IF(19&gt;'Настройки'!$B$3,"",IF(ISBLANK(X161),IF('Настройки'!$B$9="Нулевой спрос",0,""),IF(X161&lt;0,IF('Настройки'!$B$10="Исключить","",IF('Настройки'!$B$10="Абсолютные значения",ABS(X161),X161)),X161)))</x:f>
      </x:c>
      <x:c r="CB161" s="50" t="str">
        <x:f>IF(20&gt;'Настройки'!$B$3,"",IF(ISBLANK(Y161),IF('Настройки'!$B$9="Нулевой спрос",0,""),IF(Y161&lt;0,IF('Настройки'!$B$10="Исключить","",IF('Настройки'!$B$10="Абсолютные значения",ABS(Y161),Y161)),Y161)))</x:f>
      </x:c>
      <x:c r="CC161" s="50" t="str">
        <x:f>IF(21&gt;'Настройки'!$B$3,"",IF(ISBLANK(Z161),IF('Настройки'!$B$9="Нулевой спрос",0,""),IF(Z161&lt;0,IF('Настройки'!$B$10="Исключить","",IF('Настройки'!$B$10="Абсолютные значения",ABS(Z161),Z161)),Z161)))</x:f>
      </x:c>
      <x:c r="CD161" s="50" t="str">
        <x:f>IF(22&gt;'Настройки'!$B$3,"",IF(ISBLANK(AA161),IF('Настройки'!$B$9="Нулевой спрос",0,""),IF(AA161&lt;0,IF('Настройки'!$B$10="Исключить","",IF('Настройки'!$B$10="Абсолютные значения",ABS(AA161),AA161)),AA161)))</x:f>
      </x:c>
      <x:c r="CE161" s="50" t="str">
        <x:f>IF(23&gt;'Настройки'!$B$3,"",IF(ISBLANK(AB161),IF('Настройки'!$B$9="Нулевой спрос",0,""),IF(AB161&lt;0,IF('Настройки'!$B$10="Исключить","",IF('Настройки'!$B$10="Абсолютные значения",ABS(AB161),AB161)),AB161)))</x:f>
      </x:c>
      <x:c r="CF161" s="50" t="str">
        <x:f>IF(24&gt;'Настройки'!$B$3,"",IF(ISBLANK(AC161),IF('Настройки'!$B$9="Нулевой спрос",0,""),IF(AC161&lt;0,IF('Настройки'!$B$10="Исключить","",IF('Настройки'!$B$10="Абсолютные значения",ABS(AC161),AC161)),AC161)))</x:f>
      </x:c>
      <x:c r="CG161" s="50" t="str">
        <x:f>IF(25&gt;'Настройки'!$B$3,"",IF(ISBLANK(AD161),IF('Настройки'!$B$9="Нулевой спрос",0,""),IF(AD161&lt;0,IF('Настройки'!$B$10="Исключить","",IF('Настройки'!$B$10="Абсолютные значения",ABS(AD161),AD161)),AD161)))</x:f>
      </x:c>
      <x:c r="CH161" s="50" t="str">
        <x:f>IF(26&gt;'Настройки'!$B$3,"",IF(ISBLANK(AE161),IF('Настройки'!$B$9="Нулевой спрос",0,""),IF(AE161&lt;0,IF('Настройки'!$B$10="Исключить","",IF('Настройки'!$B$10="Абсолютные значения",ABS(AE161),AE161)),AE161)))</x:f>
      </x:c>
      <x:c r="CI161" s="50" t="str">
        <x:f>IF(27&gt;'Настройки'!$B$3,"",IF(ISBLANK(AF161),IF('Настройки'!$B$9="Нулевой спрос",0,""),IF(AF161&lt;0,IF('Настройки'!$B$10="Исключить","",IF('Настройки'!$B$10="Абсолютные значения",ABS(AF161),AF161)),AF161)))</x:f>
      </x:c>
      <x:c r="CJ161" s="50" t="str">
        <x:f>IF(28&gt;'Настройки'!$B$3,"",IF(ISBLANK(AG161),IF('Настройки'!$B$9="Нулевой спрос",0,""),IF(AG161&lt;0,IF('Настройки'!$B$10="Исключить","",IF('Настройки'!$B$10="Абсолютные значения",ABS(AG161),AG161)),AG161)))</x:f>
      </x:c>
      <x:c r="CK161" s="50" t="str">
        <x:f>IF(29&gt;'Настройки'!$B$3,"",IF(ISBLANK(AH161),IF('Настройки'!$B$9="Нулевой спрос",0,""),IF(AH161&lt;0,IF('Настройки'!$B$10="Исключить","",IF('Настройки'!$B$10="Абсолютные значения",ABS(AH161),AH161)),AH161)))</x:f>
      </x:c>
      <x:c r="CL161" s="50" t="str">
        <x:f>IF(30&gt;'Настройки'!$B$3,"",IF(ISBLANK(AI161),IF('Настройки'!$B$9="Нулевой спрос",0,""),IF(AI161&lt;0,IF('Настройки'!$B$10="Исключить","",IF('Настройки'!$B$10="Абсолютные значения",ABS(AI161),AI161)),AI161)))</x:f>
      </x:c>
      <x:c r="CM161" s="50" t="str">
        <x:f>IF(31&gt;'Настройки'!$B$3,"",IF(ISBLANK(AJ161),IF('Настройки'!$B$9="Нулевой спрос",0,""),IF(AJ161&lt;0,IF('Настройки'!$B$10="Исключить","",IF('Настройки'!$B$10="Абсолютные значения",ABS(AJ161),AJ161)),AJ161)))</x:f>
      </x:c>
      <x:c r="CN161" s="50" t="str">
        <x:f>IF(32&gt;'Настройки'!$B$3,"",IF(ISBLANK(AK161),IF('Настройки'!$B$9="Нулевой спрос",0,""),IF(AK161&lt;0,IF('Настройки'!$B$10="Исключить","",IF('Настройки'!$B$10="Абсолютные значения",ABS(AK161),AK161)),AK161)))</x:f>
      </x:c>
      <x:c r="CO161" s="50" t="str">
        <x:f>IF(33&gt;'Настройки'!$B$3,"",IF(ISBLANK(AL161),IF('Настройки'!$B$9="Нулевой спрос",0,""),IF(AL161&lt;0,IF('Настройки'!$B$10="Исключить","",IF('Настройки'!$B$10="Абсолютные значения",ABS(AL161),AL161)),AL161)))</x:f>
      </x:c>
      <x:c r="CP161" s="50" t="str">
        <x:f>IF(34&gt;'Настройки'!$B$3,"",IF(ISBLANK(AM161),IF('Настройки'!$B$9="Нулевой спрос",0,""),IF(AM161&lt;0,IF('Настройки'!$B$10="Исключить","",IF('Настройки'!$B$10="Абсолютные значения",ABS(AM161),AM161)),AM161)))</x:f>
      </x:c>
      <x:c r="CQ161" s="50" t="str">
        <x:f>IF(35&gt;'Настройки'!$B$3,"",IF(ISBLANK(AN161),IF('Настройки'!$B$9="Нулевой спрос",0,""),IF(AN161&lt;0,IF('Настройки'!$B$10="Исключить","",IF('Настройки'!$B$10="Абсолютные значения",ABS(AN161),AN161)),AN161)))</x:f>
      </x:c>
      <x:c r="CR161" s="50" t="str">
        <x:f>IF(36&gt;'Настройки'!$B$3,"",IF(ISBLANK(AO161),IF('Настройки'!$B$9="Нулевой спрос",0,""),IF(AO161&lt;0,IF('Настройки'!$B$10="Исключить","",IF('Настройки'!$B$10="Абсолютные значения",ABS(AO161),AO161)),AO161)))</x:f>
      </x:c>
      <x:c r="CS161" s="50" t="str">
        <x:f>IF(OR(1&gt;'Настройки'!$B$3,ISBLANK(BI161),BI161=0),"",BI161)</x:f>
      </x:c>
      <x:c r="CT161" s="50" t="str">
        <x:f>IF(OR(2&gt;'Настройки'!$B$3,ISBLANK(BJ161),BJ161=0),"",BJ161)</x:f>
      </x:c>
      <x:c r="CU161" s="50" t="str">
        <x:f>IF(OR(3&gt;'Настройки'!$B$3,ISBLANK(BK161),BK161=0),"",BK161)</x:f>
      </x:c>
      <x:c r="CV161" s="50" t="str">
        <x:f>IF(OR(4&gt;'Настройки'!$B$3,ISBLANK(BL161),BL161=0),"",BL161)</x:f>
      </x:c>
      <x:c r="CW161" s="50" t="str">
        <x:f>IF(OR(5&gt;'Настройки'!$B$3,ISBLANK(BM161),BM161=0),"",BM161)</x:f>
      </x:c>
      <x:c r="CX161" s="50" t="str">
        <x:f>IF(OR(6&gt;'Настройки'!$B$3,ISBLANK(BN161),BN161=0),"",BN161)</x:f>
      </x:c>
      <x:c r="CY161" s="50" t="str">
        <x:f>IF(OR(7&gt;'Настройки'!$B$3,ISBLANK(BO161),BO161=0),"",BO161)</x:f>
      </x:c>
      <x:c r="CZ161" s="50" t="str">
        <x:f>IF(OR(8&gt;'Настройки'!$B$3,ISBLANK(BP161),BP161=0),"",BP161)</x:f>
      </x:c>
      <x:c r="DA161" s="50" t="str">
        <x:f>IF(OR(9&gt;'Настройки'!$B$3,ISBLANK(BQ161),BQ161=0),"",BQ161)</x:f>
      </x:c>
      <x:c r="DB161" s="50" t="str">
        <x:f>IF(OR(10&gt;'Настройки'!$B$3,ISBLANK(BR161),BR161=0),"",BR161)</x:f>
      </x:c>
      <x:c r="DC161" s="50" t="str">
        <x:f>IF(OR(11&gt;'Настройки'!$B$3,ISBLANK(BS161),BS161=0),"",BS161)</x:f>
      </x:c>
      <x:c r="DD161" s="50" t="str">
        <x:f>IF(OR(12&gt;'Настройки'!$B$3,ISBLANK(BT161),BT161=0),"",BT161)</x:f>
      </x:c>
      <x:c r="DE161" s="50" t="str">
        <x:f>IF(OR(13&gt;'Настройки'!$B$3,ISBLANK(BU161),BU161=0),"",BU161)</x:f>
      </x:c>
      <x:c r="DF161" s="50" t="str">
        <x:f>IF(OR(14&gt;'Настройки'!$B$3,ISBLANK(BV161),BV161=0),"",BV161)</x:f>
      </x:c>
      <x:c r="DG161" s="50" t="str">
        <x:f>IF(OR(15&gt;'Настройки'!$B$3,ISBLANK(BW161),BW161=0),"",BW161)</x:f>
      </x:c>
      <x:c r="DH161" s="50" t="str">
        <x:f>IF(OR(16&gt;'Настройки'!$B$3,ISBLANK(BX161),BX161=0),"",BX161)</x:f>
      </x:c>
      <x:c r="DI161" s="50" t="str">
        <x:f>IF(OR(17&gt;'Настройки'!$B$3,ISBLANK(BY161),BY161=0),"",BY161)</x:f>
      </x:c>
      <x:c r="DJ161" s="50" t="str">
        <x:f>IF(OR(18&gt;'Настройки'!$B$3,ISBLANK(BZ161),BZ161=0),"",BZ161)</x:f>
      </x:c>
      <x:c r="DK161" s="50" t="str">
        <x:f>IF(OR(19&gt;'Настройки'!$B$3,ISBLANK(CA161),CA161=0),"",CA161)</x:f>
      </x:c>
      <x:c r="DL161" s="50" t="str">
        <x:f>IF(OR(20&gt;'Настройки'!$B$3,ISBLANK(CB161),CB161=0),"",CB161)</x:f>
      </x:c>
      <x:c r="DM161" s="50" t="str">
        <x:f>IF(OR(21&gt;'Настройки'!$B$3,ISBLANK(CC161),CC161=0),"",CC161)</x:f>
      </x:c>
      <x:c r="DN161" s="50" t="str">
        <x:f>IF(OR(22&gt;'Настройки'!$B$3,ISBLANK(CD161),CD161=0),"",CD161)</x:f>
      </x:c>
      <x:c r="DO161" s="50" t="str">
        <x:f>IF(OR(23&gt;'Настройки'!$B$3,ISBLANK(CE161),CE161=0),"",CE161)</x:f>
      </x:c>
      <x:c r="DP161" s="50" t="str">
        <x:f>IF(OR(24&gt;'Настройки'!$B$3,ISBLANK(CF161),CF161=0),"",CF161)</x:f>
      </x:c>
      <x:c r="DQ161" s="50" t="str">
        <x:f>IF(OR(25&gt;'Настройки'!$B$3,ISBLANK(CG161),CG161=0),"",CG161)</x:f>
      </x:c>
      <x:c r="DR161" s="50" t="str">
        <x:f>IF(OR(26&gt;'Настройки'!$B$3,ISBLANK(CH161),CH161=0),"",CH161)</x:f>
      </x:c>
      <x:c r="DS161" s="50" t="str">
        <x:f>IF(OR(27&gt;'Настройки'!$B$3,ISBLANK(CI161),CI161=0),"",CI161)</x:f>
      </x:c>
      <x:c r="DT161" s="50" t="str">
        <x:f>IF(OR(28&gt;'Настройки'!$B$3,ISBLANK(CJ161),CJ161=0),"",CJ161)</x:f>
      </x:c>
      <x:c r="DU161" s="50" t="str">
        <x:f>IF(OR(29&gt;'Настройки'!$B$3,ISBLANK(CK161),CK161=0),"",CK161)</x:f>
      </x:c>
      <x:c r="DV161" s="50" t="str">
        <x:f>IF(OR(30&gt;'Настройки'!$B$3,ISBLANK(CL161),CL161=0),"",CL161)</x:f>
      </x:c>
      <x:c r="DW161" s="50" t="str">
        <x:f>IF(OR(31&gt;'Настройки'!$B$3,ISBLANK(CM161),CM161=0),"",CM161)</x:f>
      </x:c>
      <x:c r="DX161" s="50" t="str">
        <x:f>IF(OR(32&gt;'Настройки'!$B$3,ISBLANK(CN161),CN161=0),"",CN161)</x:f>
      </x:c>
      <x:c r="DY161" s="50" t="str">
        <x:f>IF(OR(33&gt;'Настройки'!$B$3,ISBLANK(CO161),CO161=0),"",CO161)</x:f>
      </x:c>
      <x:c r="DZ161" s="50" t="str">
        <x:f>IF(OR(34&gt;'Настройки'!$B$3,ISBLANK(CP161),CP161=0),"",CP161)</x:f>
      </x:c>
      <x:c r="EA161" s="50" t="str">
        <x:f>IF(OR(35&gt;'Настройки'!$B$3,ISBLANK(CQ161),CQ161=0),"",CQ161)</x:f>
      </x:c>
      <x:c r="EB161" s="50" t="str">
        <x:f>IF(OR(36&gt;'Настройки'!$B$3,ISBLANK(CR161),CR161=0),"",CR161)</x:f>
      </x:c>
      <x:c r="EC161" s="50" t="str">
        <x:f>IF(A161="","",IF(OR(BB161="AZ",BB161="BZ"),10000+ROW(),IF(AZ161&gt;'Настройки'!$B$11,20000+ROW(),IF(BF161&lt;&gt;"Обычный",30000+ROW(),IF(AX161&lt;=0,40000+ROW(),"")))))</x:f>
      </x:c>
      <x:c r="ED161" s="50" t="str">
        <x:f>IF(EC161="","",COUNTIFS($EC$2:$EC$1001,"&gt;0",$EC$2:$EC$1001,"&lt;"&amp;EC161)+1)</x:f>
      </x:c>
    </x:row>
    <x:row r="162">
      <x:c r="A162" s="115"/>
      <x:c r="B162" s="115"/>
      <x:c r="C162" s="115"/>
      <x:c r="D162" s="118"/>
      <x:c r="E162" s="118"/>
      <x:c r="F162" s="118"/>
      <x:c r="G162" s="118"/>
      <x:c r="H162" s="118"/>
      <x:c r="I162" s="118"/>
      <x:c r="J162" s="118"/>
      <x:c r="K162" s="118"/>
      <x:c r="L162" s="118"/>
      <x:c r="M162" s="118"/>
      <x:c r="N162" s="118"/>
      <x:c r="O162" s="118"/>
      <x:c r="P162" s="118"/>
      <x:c r="Q162" s="118"/>
      <x:c r="R162" s="118"/>
      <x:c r="S162" s="118"/>
      <x:c r="T162" s="118"/>
      <x:c r="U162" s="118"/>
      <x:c r="V162" s="118"/>
      <x:c r="W162" s="118"/>
      <x:c r="X162" s="118"/>
      <x:c r="Y162" s="118"/>
      <x:c r="Z162" s="118"/>
      <x:c r="AA162" s="118"/>
      <x:c r="AB162" s="118"/>
      <x:c r="AC162" s="118"/>
      <x:c r="AD162" s="118"/>
      <x:c r="AE162" s="118"/>
      <x:c r="AF162" s="118"/>
      <x:c r="AG162" s="118"/>
      <x:c r="AH162" s="118"/>
      <x:c r="AI162" s="118"/>
      <x:c r="AJ162" s="118"/>
      <x:c r="AK162" s="118"/>
      <x:c r="AL162" s="118"/>
      <x:c r="AM162" s="118"/>
      <x:c r="AN162" s="118"/>
      <x:c r="AO162" s="118"/>
      <x:c r="AP162" s="115"/>
      <x:c r="AQ162" s="49" t="str">
        <x:f>IF(A162="","",COUNT(BI162:INDEX(BI162:CR162,1,'Настройки'!$B$3)))</x:f>
      </x:c>
      <x:c r="AR162" s="49" t="str">
        <x:f>IF(A162="","",SUM(BI162:INDEX(BI162:CR162,1,'Настройки'!$B$3)))</x:f>
      </x:c>
      <x:c r="AS162" s="58" t="str">
        <x:f>IF(A162="","",IF('Настройки'!$B$4="Стоимость потребления",AR162*D162,IF('Настройки'!$B$4="Количество",AR162,E162)))</x:f>
      </x:c>
      <x:c r="AT162" s="61" t="str">
        <x:f>IF(OR(A162="",AS162&lt;0,SUM($AS$2:$AS$1001)&lt;=0),"",AS162/SUM($AS$2:$AS$1001))</x:f>
      </x:c>
      <x:c r="AU162" s="61" t="str">
        <x:f>IF(OR(A162="",AS162&lt;0,SUM($AS$2:$AS$1001)&lt;=0),"",SUMIFS($AS$2:$AS$1001,$AS$2:$AS$1001,"&gt;"&amp;AS162)/SUM($AS$2:$AS$1001))</x:f>
      </x:c>
      <x:c r="AV162" s="61" t="str">
        <x:f>IF(OR(A162="",AS162&lt;0,SUM($AS$2:$AS$1001)&lt;=0),"",SUMIFS($AS$2:$AS$1001,$AS$2:$AS$1001,"&gt;="&amp;AS162)/SUM($AS$2:$AS$1001))</x:f>
      </x:c>
      <x:c r="AW162" s="49" t="str">
        <x:f>IF(A162="","",IF(SUM($AS$2:$AS$1001)&lt;=0,"Не определён",IF(AS162&lt;0,"Исключение",IF(AU162&lt;'Настройки'!$B$5,"A",IF(AU162&lt;'Настройки'!$B$6,"B","C")))))</x:f>
      </x:c>
      <x:c r="AX162" s="58" t="str">
        <x:f>IF(A162="","",IF(AQ162=0,"",AVERAGE(BI162:INDEX(BI162:CR162,1,'Настройки'!$B$3))))</x:f>
      </x:c>
      <x:c r="AY162" s="58" t="str">
        <x:f>IF(OR(A162="",AQ162=0),"",STDEVP(BI162:INDEX(BI162:CR162,1,'Настройки'!$B$3)))</x:f>
      </x:c>
      <x:c r="AZ162" s="61" t="str">
        <x:f>IF(OR(A162="",AQ162&lt;'Настройки'!$B$12,AX162&lt;=0,AND('Настройки'!$B$10="Блокировать",COUNTIF(F162:INDEX(F162:AO162,1,'Настройки'!$B$3),"&lt;0")&gt;0)),"",AY162/ABS(AX162))</x:f>
      </x:c>
      <x:c r="BA162" s="49" t="str">
        <x:f>IF(A162="","",IF(AND('Настройки'!$B$10="Блокировать",COUNTIF(F162:INDEX(F162:AO162,1,'Настройки'!$B$3),"&lt;0")&gt;0),"Не определён",IF(AQ162&lt;'Настройки'!$B$12,"Не определён",IF(AX162=0,"Нет спроса",IF(AX162&lt;0,"Не определён",IF(AZ162&lt;='Настройки'!$B$7,"X",IF(AZ162&lt;='Настройки'!$B$8,"Y","Z")))))))</x:f>
      </x:c>
      <x:c r="BB162" s="49" t="str">
        <x:f>IF(OR(A162="",LEN(AW162)&lt;&gt;1,LEN(BA162)&lt;&gt;1),"",AW162&amp;BA162)</x:f>
      </x:c>
      <x:c r="BC162" s="61" t="str">
        <x:f>IF(OR(A162="",AQ162=0),"",(COUNT(BI162:INDEX(BI162:CR162,1,'Настройки'!$B$3))-COUNT(CS162:INDEX(CS162:EB162,1,'Настройки'!$B$3)))/AQ162)</x:f>
      </x:c>
      <x:c r="BD162" s="64" t="str">
        <x:f>IF(OR(A162="",COUNT(CS162:INDEX(CS162:EB162,1,'Настройки'!$B$3))=0),"",AQ162/COUNT(CS162:INDEX(CS162:EB162,1,'Настройки'!$B$3)))</x:f>
      </x:c>
      <x:c r="BE162" s="64" t="str">
        <x:f>IF(OR(A162="",COUNT(CS162:INDEX(CS162:EB162,1,'Настройки'!$B$3))=0),"",IF(AVERAGE(CS162:INDEX(CS162:EB162,1,'Настройки'!$B$3))=0,"",(STDEVP(CS162:INDEX(CS162:EB162,1,'Настройки'!$B$3))/ABS(AVERAGE(CS162:INDEX(CS162:EB162,1,'Настройки'!$B$3))))^2))</x:f>
      </x:c>
      <x:c r="BF162" s="49" t="str">
        <x:f>IF(A162="","",IF(AQ162&lt;3,"Недостаточно",IF(AQ162&lt;6,"Предварительный","Обычный")))</x:f>
      </x:c>
      <x:c r="BG162" s="49" t="str">
        <x:f>IF(A162="","",IF(COUNTIF(F162:INDEX(F162:AO162,1,'Настройки'!$B$3),"&lt;0")&gt;0,IF('Настройки'!$B$10="Блокировать","Отрицательный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"),"")&amp;IF(AQ162&lt;3,"Недостаточно истории. ",IF(AQ162&lt;6,"Предварительная классификация. ",""))&amp;IF(AX162=0,"Нет спроса за горизонт. ","")&amp;IF(AZ162&gt;'Настройки'!$B$11,"Экстремальная вариативность. ",""))</x:f>
      </x:c>
      <x:c r="BH162" s="49" t="str">
        <x:f>IF(A162="","",IFERROR(VLOOKUP(BB162,'Настройки'!$D$3:$E$11,2,FALSE),"Сначала проверьте исходные данные и историю спроса.")&amp;" Уточните срок поставки, MOQ и критичность.")</x:f>
      </x:c>
      <x:c r="BI162" s="50" t="str">
        <x:f>IF(1&gt;'Настройки'!$B$3,"",IF(ISBLANK(F162),IF('Настройки'!$B$9="Нулевой спрос",0,""),IF(F162&lt;0,IF('Настройки'!$B$10="Исключить","",IF('Настройки'!$B$10="Абсолютные значения",ABS(F162),F162)),F162)))</x:f>
      </x:c>
      <x:c r="BJ162" s="50" t="str">
        <x:f>IF(2&gt;'Настройки'!$B$3,"",IF(ISBLANK(G162),IF('Настройки'!$B$9="Нулевой спрос",0,""),IF(G162&lt;0,IF('Настройки'!$B$10="Исключить","",IF('Настройки'!$B$10="Абсолютные значения",ABS(G162),G162)),G162)))</x:f>
      </x:c>
      <x:c r="BK162" s="50" t="str">
        <x:f>IF(3&gt;'Настройки'!$B$3,"",IF(ISBLANK(H162),IF('Настройки'!$B$9="Нулевой спрос",0,""),IF(H162&lt;0,IF('Настройки'!$B$10="Исключить","",IF('Настройки'!$B$10="Абсолютные значения",ABS(H162),H162)),H162)))</x:f>
      </x:c>
      <x:c r="BL162" s="50" t="str">
        <x:f>IF(4&gt;'Настройки'!$B$3,"",IF(ISBLANK(I162),IF('Настройки'!$B$9="Нулевой спрос",0,""),IF(I162&lt;0,IF('Настройки'!$B$10="Исключить","",IF('Настройки'!$B$10="Абсолютные значения",ABS(I162),I162)),I162)))</x:f>
      </x:c>
      <x:c r="BM162" s="50" t="str">
        <x:f>IF(5&gt;'Настройки'!$B$3,"",IF(ISBLANK(J162),IF('Настройки'!$B$9="Нулевой спрос",0,""),IF(J162&lt;0,IF('Настройки'!$B$10="Исключить","",IF('Настройки'!$B$10="Абсолютные значения",ABS(J162),J162)),J162)))</x:f>
      </x:c>
      <x:c r="BN162" s="50" t="str">
        <x:f>IF(6&gt;'Настройки'!$B$3,"",IF(ISBLANK(K162),IF('Настройки'!$B$9="Нулевой спрос",0,""),IF(K162&lt;0,IF('Настройки'!$B$10="Исключить","",IF('Настройки'!$B$10="Абсолютные значения",ABS(K162),K162)),K162)))</x:f>
      </x:c>
      <x:c r="BO162" s="50" t="str">
        <x:f>IF(7&gt;'Настройки'!$B$3,"",IF(ISBLANK(L162),IF('Настройки'!$B$9="Нулевой спрос",0,""),IF(L162&lt;0,IF('Настройки'!$B$10="Исключить","",IF('Настройки'!$B$10="Абсолютные значения",ABS(L162),L162)),L162)))</x:f>
      </x:c>
      <x:c r="BP162" s="50" t="str">
        <x:f>IF(8&gt;'Настройки'!$B$3,"",IF(ISBLANK(M162),IF('Настройки'!$B$9="Нулевой спрос",0,""),IF(M162&lt;0,IF('Настройки'!$B$10="Исключить","",IF('Настройки'!$B$10="Абсолютные значения",ABS(M162),M162)),M162)))</x:f>
      </x:c>
      <x:c r="BQ162" s="50" t="str">
        <x:f>IF(9&gt;'Настройки'!$B$3,"",IF(ISBLANK(N162),IF('Настройки'!$B$9="Нулевой спрос",0,""),IF(N162&lt;0,IF('Настройки'!$B$10="Исключить","",IF('Настройки'!$B$10="Абсолютные значения",ABS(N162),N162)),N162)))</x:f>
      </x:c>
      <x:c r="BR162" s="50" t="str">
        <x:f>IF(10&gt;'Настройки'!$B$3,"",IF(ISBLANK(O162),IF('Настройки'!$B$9="Нулевой спрос",0,""),IF(O162&lt;0,IF('Настройки'!$B$10="Исключить","",IF('Настройки'!$B$10="Абсолютные значения",ABS(O162),O162)),O162)))</x:f>
      </x:c>
      <x:c r="BS162" s="50" t="str">
        <x:f>IF(11&gt;'Настройки'!$B$3,"",IF(ISBLANK(P162),IF('Настройки'!$B$9="Нулевой спрос",0,""),IF(P162&lt;0,IF('Настройки'!$B$10="Исключить","",IF('Настройки'!$B$10="Абсолютные значения",ABS(P162),P162)),P162)))</x:f>
      </x:c>
      <x:c r="BT162" s="50" t="str">
        <x:f>IF(12&gt;'Настройки'!$B$3,"",IF(ISBLANK(Q162),IF('Настройки'!$B$9="Нулевой спрос",0,""),IF(Q162&lt;0,IF('Настройки'!$B$10="Исключить","",IF('Настройки'!$B$10="Абсолютные значения",ABS(Q162),Q162)),Q162)))</x:f>
      </x:c>
      <x:c r="BU162" s="50" t="str">
        <x:f>IF(13&gt;'Настройки'!$B$3,"",IF(ISBLANK(R162),IF('Настройки'!$B$9="Нулевой спрос",0,""),IF(R162&lt;0,IF('Настройки'!$B$10="Исключить","",IF('Настройки'!$B$10="Абсолютные значения",ABS(R162),R162)),R162)))</x:f>
      </x:c>
      <x:c r="BV162" s="50" t="str">
        <x:f>IF(14&gt;'Настройки'!$B$3,"",IF(ISBLANK(S162),IF('Настройки'!$B$9="Нулевой спрос",0,""),IF(S162&lt;0,IF('Настройки'!$B$10="Исключить","",IF('Настройки'!$B$10="Абсолютные значения",ABS(S162),S162)),S162)))</x:f>
      </x:c>
      <x:c r="BW162" s="50" t="str">
        <x:f>IF(15&gt;'Настройки'!$B$3,"",IF(ISBLANK(T162),IF('Настройки'!$B$9="Нулевой спрос",0,""),IF(T162&lt;0,IF('Настройки'!$B$10="Исключить","",IF('Настройки'!$B$10="Абсолютные значения",ABS(T162),T162)),T162)))</x:f>
      </x:c>
      <x:c r="BX162" s="50" t="str">
        <x:f>IF(16&gt;'Настройки'!$B$3,"",IF(ISBLANK(U162),IF('Настройки'!$B$9="Нулевой спрос",0,""),IF(U162&lt;0,IF('Настройки'!$B$10="Исключить","",IF('Настройки'!$B$10="Абсолютные значения",ABS(U162),U162)),U162)))</x:f>
      </x:c>
      <x:c r="BY162" s="50" t="str">
        <x:f>IF(17&gt;'Настройки'!$B$3,"",IF(ISBLANK(V162),IF('Настройки'!$B$9="Нулевой спрос",0,""),IF(V162&lt;0,IF('Настройки'!$B$10="Исключить","",IF('Настройки'!$B$10="Абсолютные значения",ABS(V162),V162)),V162)))</x:f>
      </x:c>
      <x:c r="BZ162" s="50" t="str">
        <x:f>IF(18&gt;'Настройки'!$B$3,"",IF(ISBLANK(W162),IF('Настройки'!$B$9="Нулевой спрос",0,""),IF(W162&lt;0,IF('Настройки'!$B$10="Исключить","",IF('Настройки'!$B$10="Абсолютные значения",ABS(W162),W162)),W162)))</x:f>
      </x:c>
      <x:c r="CA162" s="50" t="str">
        <x:f>IF(19&gt;'Настройки'!$B$3,"",IF(ISBLANK(X162),IF('Настройки'!$B$9="Нулевой спрос",0,""),IF(X162&lt;0,IF('Настройки'!$B$10="Исключить","",IF('Настройки'!$B$10="Абсолютные значения",ABS(X162),X162)),X162)))</x:f>
      </x:c>
      <x:c r="CB162" s="50" t="str">
        <x:f>IF(20&gt;'Настройки'!$B$3,"",IF(ISBLANK(Y162),IF('Настройки'!$B$9="Нулевой спрос",0,""),IF(Y162&lt;0,IF('Настройки'!$B$10="Исключить","",IF('Настройки'!$B$10="Абсолютные значения",ABS(Y162),Y162)),Y162)))</x:f>
      </x:c>
      <x:c r="CC162" s="50" t="str">
        <x:f>IF(21&gt;'Настройки'!$B$3,"",IF(ISBLANK(Z162),IF('Настройки'!$B$9="Нулевой спрос",0,""),IF(Z162&lt;0,IF('Настройки'!$B$10="Исключить","",IF('Настройки'!$B$10="Абсолютные значения",ABS(Z162),Z162)),Z162)))</x:f>
      </x:c>
      <x:c r="CD162" s="50" t="str">
        <x:f>IF(22&gt;'Настройки'!$B$3,"",IF(ISBLANK(AA162),IF('Настройки'!$B$9="Нулевой спрос",0,""),IF(AA162&lt;0,IF('Настройки'!$B$10="Исключить","",IF('Настройки'!$B$10="Абсолютные значения",ABS(AA162),AA162)),AA162)))</x:f>
      </x:c>
      <x:c r="CE162" s="50" t="str">
        <x:f>IF(23&gt;'Настройки'!$B$3,"",IF(ISBLANK(AB162),IF('Настройки'!$B$9="Нулевой спрос",0,""),IF(AB162&lt;0,IF('Настройки'!$B$10="Исключить","",IF('Настройки'!$B$10="Абсолютные значения",ABS(AB162),AB162)),AB162)))</x:f>
      </x:c>
      <x:c r="CF162" s="50" t="str">
        <x:f>IF(24&gt;'Настройки'!$B$3,"",IF(ISBLANK(AC162),IF('Настройки'!$B$9="Нулевой спрос",0,""),IF(AC162&lt;0,IF('Настройки'!$B$10="Исключить","",IF('Настройки'!$B$10="Абсолютные значения",ABS(AC162),AC162)),AC162)))</x:f>
      </x:c>
      <x:c r="CG162" s="50" t="str">
        <x:f>IF(25&gt;'Настройки'!$B$3,"",IF(ISBLANK(AD162),IF('Настройки'!$B$9="Нулевой спрос",0,""),IF(AD162&lt;0,IF('Настройки'!$B$10="Исключить","",IF('Настройки'!$B$10="Абсолютные значения",ABS(AD162),AD162)),AD162)))</x:f>
      </x:c>
      <x:c r="CH162" s="50" t="str">
        <x:f>IF(26&gt;'Настройки'!$B$3,"",IF(ISBLANK(AE162),IF('Настройки'!$B$9="Нулевой спрос",0,""),IF(AE162&lt;0,IF('Настройки'!$B$10="Исключить","",IF('Настройки'!$B$10="Абсолютные значения",ABS(AE162),AE162)),AE162)))</x:f>
      </x:c>
      <x:c r="CI162" s="50" t="str">
        <x:f>IF(27&gt;'Настройки'!$B$3,"",IF(ISBLANK(AF162),IF('Настройки'!$B$9="Нулевой спрос",0,""),IF(AF162&lt;0,IF('Настройки'!$B$10="Исключить","",IF('Настройки'!$B$10="Абсолютные значения",ABS(AF162),AF162)),AF162)))</x:f>
      </x:c>
      <x:c r="CJ162" s="50" t="str">
        <x:f>IF(28&gt;'Настройки'!$B$3,"",IF(ISBLANK(AG162),IF('Настройки'!$B$9="Нулевой спрос",0,""),IF(AG162&lt;0,IF('Настройки'!$B$10="Исключить","",IF('Настройки'!$B$10="Абсолютные значения",ABS(AG162),AG162)),AG162)))</x:f>
      </x:c>
      <x:c r="CK162" s="50" t="str">
        <x:f>IF(29&gt;'Настройки'!$B$3,"",IF(ISBLANK(AH162),IF('Настройки'!$B$9="Нулевой спрос",0,""),IF(AH162&lt;0,IF('Настройки'!$B$10="Исключить","",IF('Настройки'!$B$10="Абсолютные значения",ABS(AH162),AH162)),AH162)))</x:f>
      </x:c>
      <x:c r="CL162" s="50" t="str">
        <x:f>IF(30&gt;'Настройки'!$B$3,"",IF(ISBLANK(AI162),IF('Настройки'!$B$9="Нулевой спрос",0,""),IF(AI162&lt;0,IF('Настройки'!$B$10="Исключить","",IF('Настройки'!$B$10="Абсолютные значения",ABS(AI162),AI162)),AI162)))</x:f>
      </x:c>
      <x:c r="CM162" s="50" t="str">
        <x:f>IF(31&gt;'Настройки'!$B$3,"",IF(ISBLANK(AJ162),IF('Настройки'!$B$9="Нулевой спрос",0,""),IF(AJ162&lt;0,IF('Настройки'!$B$10="Исключить","",IF('Настройки'!$B$10="Абсолютные значения",ABS(AJ162),AJ162)),AJ162)))</x:f>
      </x:c>
      <x:c r="CN162" s="50" t="str">
        <x:f>IF(32&gt;'Настройки'!$B$3,"",IF(ISBLANK(AK162),IF('Настройки'!$B$9="Нулевой спрос",0,""),IF(AK162&lt;0,IF('Настройки'!$B$10="Исключить","",IF('Настройки'!$B$10="Абсолютные значения",ABS(AK162),AK162)),AK162)))</x:f>
      </x:c>
      <x:c r="CO162" s="50" t="str">
        <x:f>IF(33&gt;'Настройки'!$B$3,"",IF(ISBLANK(AL162),IF('Настройки'!$B$9="Нулевой спрос",0,""),IF(AL162&lt;0,IF('Настройки'!$B$10="Исключить","",IF('Настройки'!$B$10="Абсолютные значения",ABS(AL162),AL162)),AL162)))</x:f>
      </x:c>
      <x:c r="CP162" s="50" t="str">
        <x:f>IF(34&gt;'Настройки'!$B$3,"",IF(ISBLANK(AM162),IF('Настройки'!$B$9="Нулевой спрос",0,""),IF(AM162&lt;0,IF('Настройки'!$B$10="Исключить","",IF('Настройки'!$B$10="Абсолютные значения",ABS(AM162),AM162)),AM162)))</x:f>
      </x:c>
      <x:c r="CQ162" s="50" t="str">
        <x:f>IF(35&gt;'Настройки'!$B$3,"",IF(ISBLANK(AN162),IF('Настройки'!$B$9="Нулевой спрос",0,""),IF(AN162&lt;0,IF('Настройки'!$B$10="Исключить","",IF('Настройки'!$B$10="Абсолютные значения",ABS(AN162),AN162)),AN162)))</x:f>
      </x:c>
      <x:c r="CR162" s="50" t="str">
        <x:f>IF(36&gt;'Настройки'!$B$3,"",IF(ISBLANK(AO162),IF('Настройки'!$B$9="Нулевой спрос",0,""),IF(AO162&lt;0,IF('Настройки'!$B$10="Исключить","",IF('Настройки'!$B$10="Абсолютные значения",ABS(AO162),AO162)),AO162)))</x:f>
      </x:c>
      <x:c r="CS162" s="50" t="str">
        <x:f>IF(OR(1&gt;'Настройки'!$B$3,ISBLANK(BI162),BI162=0),"",BI162)</x:f>
      </x:c>
      <x:c r="CT162" s="50" t="str">
        <x:f>IF(OR(2&gt;'Настройки'!$B$3,ISBLANK(BJ162),BJ162=0),"",BJ162)</x:f>
      </x:c>
      <x:c r="CU162" s="50" t="str">
        <x:f>IF(OR(3&gt;'Настройки'!$B$3,ISBLANK(BK162),BK162=0),"",BK162)</x:f>
      </x:c>
      <x:c r="CV162" s="50" t="str">
        <x:f>IF(OR(4&gt;'Настройки'!$B$3,ISBLANK(BL162),BL162=0),"",BL162)</x:f>
      </x:c>
      <x:c r="CW162" s="50" t="str">
        <x:f>IF(OR(5&gt;'Настройки'!$B$3,ISBLANK(BM162),BM162=0),"",BM162)</x:f>
      </x:c>
      <x:c r="CX162" s="50" t="str">
        <x:f>IF(OR(6&gt;'Настройки'!$B$3,ISBLANK(BN162),BN162=0),"",BN162)</x:f>
      </x:c>
      <x:c r="CY162" s="50" t="str">
        <x:f>IF(OR(7&gt;'Настройки'!$B$3,ISBLANK(BO162),BO162=0),"",BO162)</x:f>
      </x:c>
      <x:c r="CZ162" s="50" t="str">
        <x:f>IF(OR(8&gt;'Настройки'!$B$3,ISBLANK(BP162),BP162=0),"",BP162)</x:f>
      </x:c>
      <x:c r="DA162" s="50" t="str">
        <x:f>IF(OR(9&gt;'Настройки'!$B$3,ISBLANK(BQ162),BQ162=0),"",BQ162)</x:f>
      </x:c>
      <x:c r="DB162" s="50" t="str">
        <x:f>IF(OR(10&gt;'Настройки'!$B$3,ISBLANK(BR162),BR162=0),"",BR162)</x:f>
      </x:c>
      <x:c r="DC162" s="50" t="str">
        <x:f>IF(OR(11&gt;'Настройки'!$B$3,ISBLANK(BS162),BS162=0),"",BS162)</x:f>
      </x:c>
      <x:c r="DD162" s="50" t="str">
        <x:f>IF(OR(12&gt;'Настройки'!$B$3,ISBLANK(BT162),BT162=0),"",BT162)</x:f>
      </x:c>
      <x:c r="DE162" s="50" t="str">
        <x:f>IF(OR(13&gt;'Настройки'!$B$3,ISBLANK(BU162),BU162=0),"",BU162)</x:f>
      </x:c>
      <x:c r="DF162" s="50" t="str">
        <x:f>IF(OR(14&gt;'Настройки'!$B$3,ISBLANK(BV162),BV162=0),"",BV162)</x:f>
      </x:c>
      <x:c r="DG162" s="50" t="str">
        <x:f>IF(OR(15&gt;'Настройки'!$B$3,ISBLANK(BW162),BW162=0),"",BW162)</x:f>
      </x:c>
      <x:c r="DH162" s="50" t="str">
        <x:f>IF(OR(16&gt;'Настройки'!$B$3,ISBLANK(BX162),BX162=0),"",BX162)</x:f>
      </x:c>
      <x:c r="DI162" s="50" t="str">
        <x:f>IF(OR(17&gt;'Настройки'!$B$3,ISBLANK(BY162),BY162=0),"",BY162)</x:f>
      </x:c>
      <x:c r="DJ162" s="50" t="str">
        <x:f>IF(OR(18&gt;'Настройки'!$B$3,ISBLANK(BZ162),BZ162=0),"",BZ162)</x:f>
      </x:c>
      <x:c r="DK162" s="50" t="str">
        <x:f>IF(OR(19&gt;'Настройки'!$B$3,ISBLANK(CA162),CA162=0),"",CA162)</x:f>
      </x:c>
      <x:c r="DL162" s="50" t="str">
        <x:f>IF(OR(20&gt;'Настройки'!$B$3,ISBLANK(CB162),CB162=0),"",CB162)</x:f>
      </x:c>
      <x:c r="DM162" s="50" t="str">
        <x:f>IF(OR(21&gt;'Настройки'!$B$3,ISBLANK(CC162),CC162=0),"",CC162)</x:f>
      </x:c>
      <x:c r="DN162" s="50" t="str">
        <x:f>IF(OR(22&gt;'Настройки'!$B$3,ISBLANK(CD162),CD162=0),"",CD162)</x:f>
      </x:c>
      <x:c r="DO162" s="50" t="str">
        <x:f>IF(OR(23&gt;'Настройки'!$B$3,ISBLANK(CE162),CE162=0),"",CE162)</x:f>
      </x:c>
      <x:c r="DP162" s="50" t="str">
        <x:f>IF(OR(24&gt;'Настройки'!$B$3,ISBLANK(CF162),CF162=0),"",CF162)</x:f>
      </x:c>
      <x:c r="DQ162" s="50" t="str">
        <x:f>IF(OR(25&gt;'Настройки'!$B$3,ISBLANK(CG162),CG162=0),"",CG162)</x:f>
      </x:c>
      <x:c r="DR162" s="50" t="str">
        <x:f>IF(OR(26&gt;'Настройки'!$B$3,ISBLANK(CH162),CH162=0),"",CH162)</x:f>
      </x:c>
      <x:c r="DS162" s="50" t="str">
        <x:f>IF(OR(27&gt;'Настройки'!$B$3,ISBLANK(CI162),CI162=0),"",CI162)</x:f>
      </x:c>
      <x:c r="DT162" s="50" t="str">
        <x:f>IF(OR(28&gt;'Настройки'!$B$3,ISBLANK(CJ162),CJ162=0),"",CJ162)</x:f>
      </x:c>
      <x:c r="DU162" s="50" t="str">
        <x:f>IF(OR(29&gt;'Настройки'!$B$3,ISBLANK(CK162),CK162=0),"",CK162)</x:f>
      </x:c>
      <x:c r="DV162" s="50" t="str">
        <x:f>IF(OR(30&gt;'Настройки'!$B$3,ISBLANK(CL162),CL162=0),"",CL162)</x:f>
      </x:c>
      <x:c r="DW162" s="50" t="str">
        <x:f>IF(OR(31&gt;'Настройки'!$B$3,ISBLANK(CM162),CM162=0),"",CM162)</x:f>
      </x:c>
      <x:c r="DX162" s="50" t="str">
        <x:f>IF(OR(32&gt;'Настройки'!$B$3,ISBLANK(CN162),CN162=0),"",CN162)</x:f>
      </x:c>
      <x:c r="DY162" s="50" t="str">
        <x:f>IF(OR(33&gt;'Настройки'!$B$3,ISBLANK(CO162),CO162=0),"",CO162)</x:f>
      </x:c>
      <x:c r="DZ162" s="50" t="str">
        <x:f>IF(OR(34&gt;'Настройки'!$B$3,ISBLANK(CP162),CP162=0),"",CP162)</x:f>
      </x:c>
      <x:c r="EA162" s="50" t="str">
        <x:f>IF(OR(35&gt;'Настройки'!$B$3,ISBLANK(CQ162),CQ162=0),"",CQ162)</x:f>
      </x:c>
      <x:c r="EB162" s="50" t="str">
        <x:f>IF(OR(36&gt;'Настройки'!$B$3,ISBLANK(CR162),CR162=0),"",CR162)</x:f>
      </x:c>
      <x:c r="EC162" s="50" t="str">
        <x:f>IF(A162="","",IF(OR(BB162="AZ",BB162="BZ"),10000+ROW(),IF(AZ162&gt;'Настройки'!$B$11,20000+ROW(),IF(BF162&lt;&gt;"Обычный",30000+ROW(),IF(AX162&lt;=0,40000+ROW(),"")))))</x:f>
      </x:c>
      <x:c r="ED162" s="50" t="str">
        <x:f>IF(EC162="","",COUNTIFS($EC$2:$EC$1001,"&gt;0",$EC$2:$EC$1001,"&lt;"&amp;EC162)+1)</x:f>
      </x:c>
    </x:row>
    <x:row r="163">
      <x:c r="A163" s="115"/>
      <x:c r="B163" s="115"/>
      <x:c r="C163" s="115"/>
      <x:c r="D163" s="118"/>
      <x:c r="E163" s="118"/>
      <x:c r="F163" s="118"/>
      <x:c r="G163" s="118"/>
      <x:c r="H163" s="118"/>
      <x:c r="I163" s="118"/>
      <x:c r="J163" s="118"/>
      <x:c r="K163" s="118"/>
      <x:c r="L163" s="118"/>
      <x:c r="M163" s="118"/>
      <x:c r="N163" s="118"/>
      <x:c r="O163" s="118"/>
      <x:c r="P163" s="118"/>
      <x:c r="Q163" s="118"/>
      <x:c r="R163" s="118"/>
      <x:c r="S163" s="118"/>
      <x:c r="T163" s="118"/>
      <x:c r="U163" s="118"/>
      <x:c r="V163" s="118"/>
      <x:c r="W163" s="118"/>
      <x:c r="X163" s="118"/>
      <x:c r="Y163" s="118"/>
      <x:c r="Z163" s="118"/>
      <x:c r="AA163" s="118"/>
      <x:c r="AB163" s="118"/>
      <x:c r="AC163" s="118"/>
      <x:c r="AD163" s="118"/>
      <x:c r="AE163" s="118"/>
      <x:c r="AF163" s="118"/>
      <x:c r="AG163" s="118"/>
      <x:c r="AH163" s="118"/>
      <x:c r="AI163" s="118"/>
      <x:c r="AJ163" s="118"/>
      <x:c r="AK163" s="118"/>
      <x:c r="AL163" s="118"/>
      <x:c r="AM163" s="118"/>
      <x:c r="AN163" s="118"/>
      <x:c r="AO163" s="118"/>
      <x:c r="AP163" s="115"/>
      <x:c r="AQ163" s="49" t="str">
        <x:f>IF(A163="","",COUNT(BI163:INDEX(BI163:CR163,1,'Настройки'!$B$3)))</x:f>
      </x:c>
      <x:c r="AR163" s="49" t="str">
        <x:f>IF(A163="","",SUM(BI163:INDEX(BI163:CR163,1,'Настройки'!$B$3)))</x:f>
      </x:c>
      <x:c r="AS163" s="58" t="str">
        <x:f>IF(A163="","",IF('Настройки'!$B$4="Стоимость потребления",AR163*D163,IF('Настройки'!$B$4="Количество",AR163,E163)))</x:f>
      </x:c>
      <x:c r="AT163" s="61" t="str">
        <x:f>IF(OR(A163="",AS163&lt;0,SUM($AS$2:$AS$1001)&lt;=0),"",AS163/SUM($AS$2:$AS$1001))</x:f>
      </x:c>
      <x:c r="AU163" s="61" t="str">
        <x:f>IF(OR(A163="",AS163&lt;0,SUM($AS$2:$AS$1001)&lt;=0),"",SUMIFS($AS$2:$AS$1001,$AS$2:$AS$1001,"&gt;"&amp;AS163)/SUM($AS$2:$AS$1001))</x:f>
      </x:c>
      <x:c r="AV163" s="61" t="str">
        <x:f>IF(OR(A163="",AS163&lt;0,SUM($AS$2:$AS$1001)&lt;=0),"",SUMIFS($AS$2:$AS$1001,$AS$2:$AS$1001,"&gt;="&amp;AS163)/SUM($AS$2:$AS$1001))</x:f>
      </x:c>
      <x:c r="AW163" s="49" t="str">
        <x:f>IF(A163="","",IF(SUM($AS$2:$AS$1001)&lt;=0,"Не определён",IF(AS163&lt;0,"Исключение",IF(AU163&lt;'Настройки'!$B$5,"A",IF(AU163&lt;'Настройки'!$B$6,"B","C")))))</x:f>
      </x:c>
      <x:c r="AX163" s="58" t="str">
        <x:f>IF(A163="","",IF(AQ163=0,"",AVERAGE(BI163:INDEX(BI163:CR163,1,'Настройки'!$B$3))))</x:f>
      </x:c>
      <x:c r="AY163" s="58" t="str">
        <x:f>IF(OR(A163="",AQ163=0),"",STDEVP(BI163:INDEX(BI163:CR163,1,'Настройки'!$B$3)))</x:f>
      </x:c>
      <x:c r="AZ163" s="61" t="str">
        <x:f>IF(OR(A163="",AQ163&lt;'Настройки'!$B$12,AX163&lt;=0,AND('Настройки'!$B$10="Блокировать",COUNTIF(F163:INDEX(F163:AO163,1,'Настройки'!$B$3),"&lt;0")&gt;0)),"",AY163/ABS(AX163))</x:f>
      </x:c>
      <x:c r="BA163" s="49" t="str">
        <x:f>IF(A163="","",IF(AND('Настройки'!$B$10="Блокировать",COUNTIF(F163:INDEX(F163:AO163,1,'Настройки'!$B$3),"&lt;0")&gt;0),"Не определён",IF(AQ163&lt;'Настройки'!$B$12,"Не определён",IF(AX163=0,"Нет спроса",IF(AX163&lt;0,"Не определён",IF(AZ163&lt;='Настройки'!$B$7,"X",IF(AZ163&lt;='Настройки'!$B$8,"Y","Z")))))))</x:f>
      </x:c>
      <x:c r="BB163" s="49" t="str">
        <x:f>IF(OR(A163="",LEN(AW163)&lt;&gt;1,LEN(BA163)&lt;&gt;1),"",AW163&amp;BA163)</x:f>
      </x:c>
      <x:c r="BC163" s="61" t="str">
        <x:f>IF(OR(A163="",AQ163=0),"",(COUNT(BI163:INDEX(BI163:CR163,1,'Настройки'!$B$3))-COUNT(CS163:INDEX(CS163:EB163,1,'Настройки'!$B$3)))/AQ163)</x:f>
      </x:c>
      <x:c r="BD163" s="64" t="str">
        <x:f>IF(OR(A163="",COUNT(CS163:INDEX(CS163:EB163,1,'Настройки'!$B$3))=0),"",AQ163/COUNT(CS163:INDEX(CS163:EB163,1,'Настройки'!$B$3)))</x:f>
      </x:c>
      <x:c r="BE163" s="64" t="str">
        <x:f>IF(OR(A163="",COUNT(CS163:INDEX(CS163:EB163,1,'Настройки'!$B$3))=0),"",IF(AVERAGE(CS163:INDEX(CS163:EB163,1,'Настройки'!$B$3))=0,"",(STDEVP(CS163:INDEX(CS163:EB163,1,'Настройки'!$B$3))/ABS(AVERAGE(CS163:INDEX(CS163:EB163,1,'Настройки'!$B$3))))^2))</x:f>
      </x:c>
      <x:c r="BF163" s="49" t="str">
        <x:f>IF(A163="","",IF(AQ163&lt;3,"Недостаточно",IF(AQ163&lt;6,"Предварительный","Обычный")))</x:f>
      </x:c>
      <x:c r="BG163" s="49" t="str">
        <x:f>IF(A163="","",IF(COUNTIF(F163:INDEX(F163:AO163,1,'Настройки'!$B$3),"&lt;0")&gt;0,IF('Настройки'!$B$10="Блокировать","Отрицательный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"),"")&amp;IF(AQ163&lt;3,"Недостаточно истории. ",IF(AQ163&lt;6,"Предварительная классификация. ",""))&amp;IF(AX163=0,"Нет спроса за горизонт. ","")&amp;IF(AZ163&gt;'Настройки'!$B$11,"Экстремальная вариативность. ",""))</x:f>
      </x:c>
      <x:c r="BH163" s="49" t="str">
        <x:f>IF(A163="","",IFERROR(VLOOKUP(BB163,'Настройки'!$D$3:$E$11,2,FALSE),"Сначала проверьте исходные данные и историю спроса.")&amp;" Уточните срок поставки, MOQ и критичность.")</x:f>
      </x:c>
      <x:c r="BI163" s="50" t="str">
        <x:f>IF(1&gt;'Настройки'!$B$3,"",IF(ISBLANK(F163),IF('Настройки'!$B$9="Нулевой спрос",0,""),IF(F163&lt;0,IF('Настройки'!$B$10="Исключить","",IF('Настройки'!$B$10="Абсолютные значения",ABS(F163),F163)),F163)))</x:f>
      </x:c>
      <x:c r="BJ163" s="50" t="str">
        <x:f>IF(2&gt;'Настройки'!$B$3,"",IF(ISBLANK(G163),IF('Настройки'!$B$9="Нулевой спрос",0,""),IF(G163&lt;0,IF('Настройки'!$B$10="Исключить","",IF('Настройки'!$B$10="Абсолютные значения",ABS(G163),G163)),G163)))</x:f>
      </x:c>
      <x:c r="BK163" s="50" t="str">
        <x:f>IF(3&gt;'Настройки'!$B$3,"",IF(ISBLANK(H163),IF('Настройки'!$B$9="Нулевой спрос",0,""),IF(H163&lt;0,IF('Настройки'!$B$10="Исключить","",IF('Настройки'!$B$10="Абсолютные значения",ABS(H163),H163)),H163)))</x:f>
      </x:c>
      <x:c r="BL163" s="50" t="str">
        <x:f>IF(4&gt;'Настройки'!$B$3,"",IF(ISBLANK(I163),IF('Настройки'!$B$9="Нулевой спрос",0,""),IF(I163&lt;0,IF('Настройки'!$B$10="Исключить","",IF('Настройки'!$B$10="Абсолютные значения",ABS(I163),I163)),I163)))</x:f>
      </x:c>
      <x:c r="BM163" s="50" t="str">
        <x:f>IF(5&gt;'Настройки'!$B$3,"",IF(ISBLANK(J163),IF('Настройки'!$B$9="Нулевой спрос",0,""),IF(J163&lt;0,IF('Настройки'!$B$10="Исключить","",IF('Настройки'!$B$10="Абсолютные значения",ABS(J163),J163)),J163)))</x:f>
      </x:c>
      <x:c r="BN163" s="50" t="str">
        <x:f>IF(6&gt;'Настройки'!$B$3,"",IF(ISBLANK(K163),IF('Настройки'!$B$9="Нулевой спрос",0,""),IF(K163&lt;0,IF('Настройки'!$B$10="Исключить","",IF('Настройки'!$B$10="Абсолютные значения",ABS(K163),K163)),K163)))</x:f>
      </x:c>
      <x:c r="BO163" s="50" t="str">
        <x:f>IF(7&gt;'Настройки'!$B$3,"",IF(ISBLANK(L163),IF('Настройки'!$B$9="Нулевой спрос",0,""),IF(L163&lt;0,IF('Настройки'!$B$10="Исключить","",IF('Настройки'!$B$10="Абсолютные значения",ABS(L163),L163)),L163)))</x:f>
      </x:c>
      <x:c r="BP163" s="50" t="str">
        <x:f>IF(8&gt;'Настройки'!$B$3,"",IF(ISBLANK(M163),IF('Настройки'!$B$9="Нулевой спрос",0,""),IF(M163&lt;0,IF('Настройки'!$B$10="Исключить","",IF('Настройки'!$B$10="Абсолютные значения",ABS(M163),M163)),M163)))</x:f>
      </x:c>
      <x:c r="BQ163" s="50" t="str">
        <x:f>IF(9&gt;'Настройки'!$B$3,"",IF(ISBLANK(N163),IF('Настройки'!$B$9="Нулевой спрос",0,""),IF(N163&lt;0,IF('Настройки'!$B$10="Исключить","",IF('Настройки'!$B$10="Абсолютные значения",ABS(N163),N163)),N163)))</x:f>
      </x:c>
      <x:c r="BR163" s="50" t="str">
        <x:f>IF(10&gt;'Настройки'!$B$3,"",IF(ISBLANK(O163),IF('Настройки'!$B$9="Нулевой спрос",0,""),IF(O163&lt;0,IF('Настройки'!$B$10="Исключить","",IF('Настройки'!$B$10="Абсолютные значения",ABS(O163),O163)),O163)))</x:f>
      </x:c>
      <x:c r="BS163" s="50" t="str">
        <x:f>IF(11&gt;'Настройки'!$B$3,"",IF(ISBLANK(P163),IF('Настройки'!$B$9="Нулевой спрос",0,""),IF(P163&lt;0,IF('Настройки'!$B$10="Исключить","",IF('Настройки'!$B$10="Абсолютные значения",ABS(P163),P163)),P163)))</x:f>
      </x:c>
      <x:c r="BT163" s="50" t="str">
        <x:f>IF(12&gt;'Настройки'!$B$3,"",IF(ISBLANK(Q163),IF('Настройки'!$B$9="Нулевой спрос",0,""),IF(Q163&lt;0,IF('Настройки'!$B$10="Исключить","",IF('Настройки'!$B$10="Абсолютные значения",ABS(Q163),Q163)),Q163)))</x:f>
      </x:c>
      <x:c r="BU163" s="50" t="str">
        <x:f>IF(13&gt;'Настройки'!$B$3,"",IF(ISBLANK(R163),IF('Настройки'!$B$9="Нулевой спрос",0,""),IF(R163&lt;0,IF('Настройки'!$B$10="Исключить","",IF('Настройки'!$B$10="Абсолютные значения",ABS(R163),R163)),R163)))</x:f>
      </x:c>
      <x:c r="BV163" s="50" t="str">
        <x:f>IF(14&gt;'Настройки'!$B$3,"",IF(ISBLANK(S163),IF('Настройки'!$B$9="Нулевой спрос",0,""),IF(S163&lt;0,IF('Настройки'!$B$10="Исключить","",IF('Настройки'!$B$10="Абсолютные значения",ABS(S163),S163)),S163)))</x:f>
      </x:c>
      <x:c r="BW163" s="50" t="str">
        <x:f>IF(15&gt;'Настройки'!$B$3,"",IF(ISBLANK(T163),IF('Настройки'!$B$9="Нулевой спрос",0,""),IF(T163&lt;0,IF('Настройки'!$B$10="Исключить","",IF('Настройки'!$B$10="Абсолютные значения",ABS(T163),T163)),T163)))</x:f>
      </x:c>
      <x:c r="BX163" s="50" t="str">
        <x:f>IF(16&gt;'Настройки'!$B$3,"",IF(ISBLANK(U163),IF('Настройки'!$B$9="Нулевой спрос",0,""),IF(U163&lt;0,IF('Настройки'!$B$10="Исключить","",IF('Настройки'!$B$10="Абсолютные значения",ABS(U163),U163)),U163)))</x:f>
      </x:c>
      <x:c r="BY163" s="50" t="str">
        <x:f>IF(17&gt;'Настройки'!$B$3,"",IF(ISBLANK(V163),IF('Настройки'!$B$9="Нулевой спрос",0,""),IF(V163&lt;0,IF('Настройки'!$B$10="Исключить","",IF('Настройки'!$B$10="Абсолютные значения",ABS(V163),V163)),V163)))</x:f>
      </x:c>
      <x:c r="BZ163" s="50" t="str">
        <x:f>IF(18&gt;'Настройки'!$B$3,"",IF(ISBLANK(W163),IF('Настройки'!$B$9="Нулевой спрос",0,""),IF(W163&lt;0,IF('Настройки'!$B$10="Исключить","",IF('Настройки'!$B$10="Абсолютные значения",ABS(W163),W163)),W163)))</x:f>
      </x:c>
      <x:c r="CA163" s="50" t="str">
        <x:f>IF(19&gt;'Настройки'!$B$3,"",IF(ISBLANK(X163),IF('Настройки'!$B$9="Нулевой спрос",0,""),IF(X163&lt;0,IF('Настройки'!$B$10="Исключить","",IF('Настройки'!$B$10="Абсолютные значения",ABS(X163),X163)),X163)))</x:f>
      </x:c>
      <x:c r="CB163" s="50" t="str">
        <x:f>IF(20&gt;'Настройки'!$B$3,"",IF(ISBLANK(Y163),IF('Настройки'!$B$9="Нулевой спрос",0,""),IF(Y163&lt;0,IF('Настройки'!$B$10="Исключить","",IF('Настройки'!$B$10="Абсолютные значения",ABS(Y163),Y163)),Y163)))</x:f>
      </x:c>
      <x:c r="CC163" s="50" t="str">
        <x:f>IF(21&gt;'Настройки'!$B$3,"",IF(ISBLANK(Z163),IF('Настройки'!$B$9="Нулевой спрос",0,""),IF(Z163&lt;0,IF('Настройки'!$B$10="Исключить","",IF('Настройки'!$B$10="Абсолютные значения",ABS(Z163),Z163)),Z163)))</x:f>
      </x:c>
      <x:c r="CD163" s="50" t="str">
        <x:f>IF(22&gt;'Настройки'!$B$3,"",IF(ISBLANK(AA163),IF('Настройки'!$B$9="Нулевой спрос",0,""),IF(AA163&lt;0,IF('Настройки'!$B$10="Исключить","",IF('Настройки'!$B$10="Абсолютные значения",ABS(AA163),AA163)),AA163)))</x:f>
      </x:c>
      <x:c r="CE163" s="50" t="str">
        <x:f>IF(23&gt;'Настройки'!$B$3,"",IF(ISBLANK(AB163),IF('Настройки'!$B$9="Нулевой спрос",0,""),IF(AB163&lt;0,IF('Настройки'!$B$10="Исключить","",IF('Настройки'!$B$10="Абсолютные значения",ABS(AB163),AB163)),AB163)))</x:f>
      </x:c>
      <x:c r="CF163" s="50" t="str">
        <x:f>IF(24&gt;'Настройки'!$B$3,"",IF(ISBLANK(AC163),IF('Настройки'!$B$9="Нулевой спрос",0,""),IF(AC163&lt;0,IF('Настройки'!$B$10="Исключить","",IF('Настройки'!$B$10="Абсолютные значения",ABS(AC163),AC163)),AC163)))</x:f>
      </x:c>
      <x:c r="CG163" s="50" t="str">
        <x:f>IF(25&gt;'Настройки'!$B$3,"",IF(ISBLANK(AD163),IF('Настройки'!$B$9="Нулевой спрос",0,""),IF(AD163&lt;0,IF('Настройки'!$B$10="Исключить","",IF('Настройки'!$B$10="Абсолютные значения",ABS(AD163),AD163)),AD163)))</x:f>
      </x:c>
      <x:c r="CH163" s="50" t="str">
        <x:f>IF(26&gt;'Настройки'!$B$3,"",IF(ISBLANK(AE163),IF('Настройки'!$B$9="Нулевой спрос",0,""),IF(AE163&lt;0,IF('Настройки'!$B$10="Исключить","",IF('Настройки'!$B$10="Абсолютные значения",ABS(AE163),AE163)),AE163)))</x:f>
      </x:c>
      <x:c r="CI163" s="50" t="str">
        <x:f>IF(27&gt;'Настройки'!$B$3,"",IF(ISBLANK(AF163),IF('Настройки'!$B$9="Нулевой спрос",0,""),IF(AF163&lt;0,IF('Настройки'!$B$10="Исключить","",IF('Настройки'!$B$10="Абсолютные значения",ABS(AF163),AF163)),AF163)))</x:f>
      </x:c>
      <x:c r="CJ163" s="50" t="str">
        <x:f>IF(28&gt;'Настройки'!$B$3,"",IF(ISBLANK(AG163),IF('Настройки'!$B$9="Нулевой спрос",0,""),IF(AG163&lt;0,IF('Настройки'!$B$10="Исключить","",IF('Настройки'!$B$10="Абсолютные значения",ABS(AG163),AG163)),AG163)))</x:f>
      </x:c>
      <x:c r="CK163" s="50" t="str">
        <x:f>IF(29&gt;'Настройки'!$B$3,"",IF(ISBLANK(AH163),IF('Настройки'!$B$9="Нулевой спрос",0,""),IF(AH163&lt;0,IF('Настройки'!$B$10="Исключить","",IF('Настройки'!$B$10="Абсолютные значения",ABS(AH163),AH163)),AH163)))</x:f>
      </x:c>
      <x:c r="CL163" s="50" t="str">
        <x:f>IF(30&gt;'Настройки'!$B$3,"",IF(ISBLANK(AI163),IF('Настройки'!$B$9="Нулевой спрос",0,""),IF(AI163&lt;0,IF('Настройки'!$B$10="Исключить","",IF('Настройки'!$B$10="Абсолютные значения",ABS(AI163),AI163)),AI163)))</x:f>
      </x:c>
      <x:c r="CM163" s="50" t="str">
        <x:f>IF(31&gt;'Настройки'!$B$3,"",IF(ISBLANK(AJ163),IF('Настройки'!$B$9="Нулевой спрос",0,""),IF(AJ163&lt;0,IF('Настройки'!$B$10="Исключить","",IF('Настройки'!$B$10="Абсолютные значения",ABS(AJ163),AJ163)),AJ163)))</x:f>
      </x:c>
      <x:c r="CN163" s="50" t="str">
        <x:f>IF(32&gt;'Настройки'!$B$3,"",IF(ISBLANK(AK163),IF('Настройки'!$B$9="Нулевой спрос",0,""),IF(AK163&lt;0,IF('Настройки'!$B$10="Исключить","",IF('Настройки'!$B$10="Абсолютные значения",ABS(AK163),AK163)),AK163)))</x:f>
      </x:c>
      <x:c r="CO163" s="50" t="str">
        <x:f>IF(33&gt;'Настройки'!$B$3,"",IF(ISBLANK(AL163),IF('Настройки'!$B$9="Нулевой спрос",0,""),IF(AL163&lt;0,IF('Настройки'!$B$10="Исключить","",IF('Настройки'!$B$10="Абсолютные значения",ABS(AL163),AL163)),AL163)))</x:f>
      </x:c>
      <x:c r="CP163" s="50" t="str">
        <x:f>IF(34&gt;'Настройки'!$B$3,"",IF(ISBLANK(AM163),IF('Настройки'!$B$9="Нулевой спрос",0,""),IF(AM163&lt;0,IF('Настройки'!$B$10="Исключить","",IF('Настройки'!$B$10="Абсолютные значения",ABS(AM163),AM163)),AM163)))</x:f>
      </x:c>
      <x:c r="CQ163" s="50" t="str">
        <x:f>IF(35&gt;'Настройки'!$B$3,"",IF(ISBLANK(AN163),IF('Настройки'!$B$9="Нулевой спрос",0,""),IF(AN163&lt;0,IF('Настройки'!$B$10="Исключить","",IF('Настройки'!$B$10="Абсолютные значения",ABS(AN163),AN163)),AN163)))</x:f>
      </x:c>
      <x:c r="CR163" s="50" t="str">
        <x:f>IF(36&gt;'Настройки'!$B$3,"",IF(ISBLANK(AO163),IF('Настройки'!$B$9="Нулевой спрос",0,""),IF(AO163&lt;0,IF('Настройки'!$B$10="Исключить","",IF('Настройки'!$B$10="Абсолютные значения",ABS(AO163),AO163)),AO163)))</x:f>
      </x:c>
      <x:c r="CS163" s="50" t="str">
        <x:f>IF(OR(1&gt;'Настройки'!$B$3,ISBLANK(BI163),BI163=0),"",BI163)</x:f>
      </x:c>
      <x:c r="CT163" s="50" t="str">
        <x:f>IF(OR(2&gt;'Настройки'!$B$3,ISBLANK(BJ163),BJ163=0),"",BJ163)</x:f>
      </x:c>
      <x:c r="CU163" s="50" t="str">
        <x:f>IF(OR(3&gt;'Настройки'!$B$3,ISBLANK(BK163),BK163=0),"",BK163)</x:f>
      </x:c>
      <x:c r="CV163" s="50" t="str">
        <x:f>IF(OR(4&gt;'Настройки'!$B$3,ISBLANK(BL163),BL163=0),"",BL163)</x:f>
      </x:c>
      <x:c r="CW163" s="50" t="str">
        <x:f>IF(OR(5&gt;'Настройки'!$B$3,ISBLANK(BM163),BM163=0),"",BM163)</x:f>
      </x:c>
      <x:c r="CX163" s="50" t="str">
        <x:f>IF(OR(6&gt;'Настройки'!$B$3,ISBLANK(BN163),BN163=0),"",BN163)</x:f>
      </x:c>
      <x:c r="CY163" s="50" t="str">
        <x:f>IF(OR(7&gt;'Настройки'!$B$3,ISBLANK(BO163),BO163=0),"",BO163)</x:f>
      </x:c>
      <x:c r="CZ163" s="50" t="str">
        <x:f>IF(OR(8&gt;'Настройки'!$B$3,ISBLANK(BP163),BP163=0),"",BP163)</x:f>
      </x:c>
      <x:c r="DA163" s="50" t="str">
        <x:f>IF(OR(9&gt;'Настройки'!$B$3,ISBLANK(BQ163),BQ163=0),"",BQ163)</x:f>
      </x:c>
      <x:c r="DB163" s="50" t="str">
        <x:f>IF(OR(10&gt;'Настройки'!$B$3,ISBLANK(BR163),BR163=0),"",BR163)</x:f>
      </x:c>
      <x:c r="DC163" s="50" t="str">
        <x:f>IF(OR(11&gt;'Настройки'!$B$3,ISBLANK(BS163),BS163=0),"",BS163)</x:f>
      </x:c>
      <x:c r="DD163" s="50" t="str">
        <x:f>IF(OR(12&gt;'Настройки'!$B$3,ISBLANK(BT163),BT163=0),"",BT163)</x:f>
      </x:c>
      <x:c r="DE163" s="50" t="str">
        <x:f>IF(OR(13&gt;'Настройки'!$B$3,ISBLANK(BU163),BU163=0),"",BU163)</x:f>
      </x:c>
      <x:c r="DF163" s="50" t="str">
        <x:f>IF(OR(14&gt;'Настройки'!$B$3,ISBLANK(BV163),BV163=0),"",BV163)</x:f>
      </x:c>
      <x:c r="DG163" s="50" t="str">
        <x:f>IF(OR(15&gt;'Настройки'!$B$3,ISBLANK(BW163),BW163=0),"",BW163)</x:f>
      </x:c>
      <x:c r="DH163" s="50" t="str">
        <x:f>IF(OR(16&gt;'Настройки'!$B$3,ISBLANK(BX163),BX163=0),"",BX163)</x:f>
      </x:c>
      <x:c r="DI163" s="50" t="str">
        <x:f>IF(OR(17&gt;'Настройки'!$B$3,ISBLANK(BY163),BY163=0),"",BY163)</x:f>
      </x:c>
      <x:c r="DJ163" s="50" t="str">
        <x:f>IF(OR(18&gt;'Настройки'!$B$3,ISBLANK(BZ163),BZ163=0),"",BZ163)</x:f>
      </x:c>
      <x:c r="DK163" s="50" t="str">
        <x:f>IF(OR(19&gt;'Настройки'!$B$3,ISBLANK(CA163),CA163=0),"",CA163)</x:f>
      </x:c>
      <x:c r="DL163" s="50" t="str">
        <x:f>IF(OR(20&gt;'Настройки'!$B$3,ISBLANK(CB163),CB163=0),"",CB163)</x:f>
      </x:c>
      <x:c r="DM163" s="50" t="str">
        <x:f>IF(OR(21&gt;'Настройки'!$B$3,ISBLANK(CC163),CC163=0),"",CC163)</x:f>
      </x:c>
      <x:c r="DN163" s="50" t="str">
        <x:f>IF(OR(22&gt;'Настройки'!$B$3,ISBLANK(CD163),CD163=0),"",CD163)</x:f>
      </x:c>
      <x:c r="DO163" s="50" t="str">
        <x:f>IF(OR(23&gt;'Настройки'!$B$3,ISBLANK(CE163),CE163=0),"",CE163)</x:f>
      </x:c>
      <x:c r="DP163" s="50" t="str">
        <x:f>IF(OR(24&gt;'Настройки'!$B$3,ISBLANK(CF163),CF163=0),"",CF163)</x:f>
      </x:c>
      <x:c r="DQ163" s="50" t="str">
        <x:f>IF(OR(25&gt;'Настройки'!$B$3,ISBLANK(CG163),CG163=0),"",CG163)</x:f>
      </x:c>
      <x:c r="DR163" s="50" t="str">
        <x:f>IF(OR(26&gt;'Настройки'!$B$3,ISBLANK(CH163),CH163=0),"",CH163)</x:f>
      </x:c>
      <x:c r="DS163" s="50" t="str">
        <x:f>IF(OR(27&gt;'Настройки'!$B$3,ISBLANK(CI163),CI163=0),"",CI163)</x:f>
      </x:c>
      <x:c r="DT163" s="50" t="str">
        <x:f>IF(OR(28&gt;'Настройки'!$B$3,ISBLANK(CJ163),CJ163=0),"",CJ163)</x:f>
      </x:c>
      <x:c r="DU163" s="50" t="str">
        <x:f>IF(OR(29&gt;'Настройки'!$B$3,ISBLANK(CK163),CK163=0),"",CK163)</x:f>
      </x:c>
      <x:c r="DV163" s="50" t="str">
        <x:f>IF(OR(30&gt;'Настройки'!$B$3,ISBLANK(CL163),CL163=0),"",CL163)</x:f>
      </x:c>
      <x:c r="DW163" s="50" t="str">
        <x:f>IF(OR(31&gt;'Настройки'!$B$3,ISBLANK(CM163),CM163=0),"",CM163)</x:f>
      </x:c>
      <x:c r="DX163" s="50" t="str">
        <x:f>IF(OR(32&gt;'Настройки'!$B$3,ISBLANK(CN163),CN163=0),"",CN163)</x:f>
      </x:c>
      <x:c r="DY163" s="50" t="str">
        <x:f>IF(OR(33&gt;'Настройки'!$B$3,ISBLANK(CO163),CO163=0),"",CO163)</x:f>
      </x:c>
      <x:c r="DZ163" s="50" t="str">
        <x:f>IF(OR(34&gt;'Настройки'!$B$3,ISBLANK(CP163),CP163=0),"",CP163)</x:f>
      </x:c>
      <x:c r="EA163" s="50" t="str">
        <x:f>IF(OR(35&gt;'Настройки'!$B$3,ISBLANK(CQ163),CQ163=0),"",CQ163)</x:f>
      </x:c>
      <x:c r="EB163" s="50" t="str">
        <x:f>IF(OR(36&gt;'Настройки'!$B$3,ISBLANK(CR163),CR163=0),"",CR163)</x:f>
      </x:c>
      <x:c r="EC163" s="50" t="str">
        <x:f>IF(A163="","",IF(OR(BB163="AZ",BB163="BZ"),10000+ROW(),IF(AZ163&gt;'Настройки'!$B$11,20000+ROW(),IF(BF163&lt;&gt;"Обычный",30000+ROW(),IF(AX163&lt;=0,40000+ROW(),"")))))</x:f>
      </x:c>
      <x:c r="ED163" s="50" t="str">
        <x:f>IF(EC163="","",COUNTIFS($EC$2:$EC$1001,"&gt;0",$EC$2:$EC$1001,"&lt;"&amp;EC163)+1)</x:f>
      </x:c>
    </x:row>
    <x:row r="164">
      <x:c r="A164" s="115"/>
      <x:c r="B164" s="115"/>
      <x:c r="C164" s="115"/>
      <x:c r="D164" s="118"/>
      <x:c r="E164" s="118"/>
      <x:c r="F164" s="118"/>
      <x:c r="G164" s="118"/>
      <x:c r="H164" s="118"/>
      <x:c r="I164" s="118"/>
      <x:c r="J164" s="118"/>
      <x:c r="K164" s="118"/>
      <x:c r="L164" s="118"/>
      <x:c r="M164" s="118"/>
      <x:c r="N164" s="118"/>
      <x:c r="O164" s="118"/>
      <x:c r="P164" s="118"/>
      <x:c r="Q164" s="118"/>
      <x:c r="R164" s="118"/>
      <x:c r="S164" s="118"/>
      <x:c r="T164" s="118"/>
      <x:c r="U164" s="118"/>
      <x:c r="V164" s="118"/>
      <x:c r="W164" s="118"/>
      <x:c r="X164" s="118"/>
      <x:c r="Y164" s="118"/>
      <x:c r="Z164" s="118"/>
      <x:c r="AA164" s="118"/>
      <x:c r="AB164" s="118"/>
      <x:c r="AC164" s="118"/>
      <x:c r="AD164" s="118"/>
      <x:c r="AE164" s="118"/>
      <x:c r="AF164" s="118"/>
      <x:c r="AG164" s="118"/>
      <x:c r="AH164" s="118"/>
      <x:c r="AI164" s="118"/>
      <x:c r="AJ164" s="118"/>
      <x:c r="AK164" s="118"/>
      <x:c r="AL164" s="118"/>
      <x:c r="AM164" s="118"/>
      <x:c r="AN164" s="118"/>
      <x:c r="AO164" s="118"/>
      <x:c r="AP164" s="115"/>
      <x:c r="AQ164" s="49" t="str">
        <x:f>IF(A164="","",COUNT(BI164:INDEX(BI164:CR164,1,'Настройки'!$B$3)))</x:f>
      </x:c>
      <x:c r="AR164" s="49" t="str">
        <x:f>IF(A164="","",SUM(BI164:INDEX(BI164:CR164,1,'Настройки'!$B$3)))</x:f>
      </x:c>
      <x:c r="AS164" s="58" t="str">
        <x:f>IF(A164="","",IF('Настройки'!$B$4="Стоимость потребления",AR164*D164,IF('Настройки'!$B$4="Количество",AR164,E164)))</x:f>
      </x:c>
      <x:c r="AT164" s="61" t="str">
        <x:f>IF(OR(A164="",AS164&lt;0,SUM($AS$2:$AS$1001)&lt;=0),"",AS164/SUM($AS$2:$AS$1001))</x:f>
      </x:c>
      <x:c r="AU164" s="61" t="str">
        <x:f>IF(OR(A164="",AS164&lt;0,SUM($AS$2:$AS$1001)&lt;=0),"",SUMIFS($AS$2:$AS$1001,$AS$2:$AS$1001,"&gt;"&amp;AS164)/SUM($AS$2:$AS$1001))</x:f>
      </x:c>
      <x:c r="AV164" s="61" t="str">
        <x:f>IF(OR(A164="",AS164&lt;0,SUM($AS$2:$AS$1001)&lt;=0),"",SUMIFS($AS$2:$AS$1001,$AS$2:$AS$1001,"&gt;="&amp;AS164)/SUM($AS$2:$AS$1001))</x:f>
      </x:c>
      <x:c r="AW164" s="49" t="str">
        <x:f>IF(A164="","",IF(SUM($AS$2:$AS$1001)&lt;=0,"Не определён",IF(AS164&lt;0,"Исключение",IF(AU164&lt;'Настройки'!$B$5,"A",IF(AU164&lt;'Настройки'!$B$6,"B","C")))))</x:f>
      </x:c>
      <x:c r="AX164" s="58" t="str">
        <x:f>IF(A164="","",IF(AQ164=0,"",AVERAGE(BI164:INDEX(BI164:CR164,1,'Настройки'!$B$3))))</x:f>
      </x:c>
      <x:c r="AY164" s="58" t="str">
        <x:f>IF(OR(A164="",AQ164=0),"",STDEVP(BI164:INDEX(BI164:CR164,1,'Настройки'!$B$3)))</x:f>
      </x:c>
      <x:c r="AZ164" s="61" t="str">
        <x:f>IF(OR(A164="",AQ164&lt;'Настройки'!$B$12,AX164&lt;=0,AND('Настройки'!$B$10="Блокировать",COUNTIF(F164:INDEX(F164:AO164,1,'Настройки'!$B$3),"&lt;0")&gt;0)),"",AY164/ABS(AX164))</x:f>
      </x:c>
      <x:c r="BA164" s="49" t="str">
        <x:f>IF(A164="","",IF(AND('Настройки'!$B$10="Блокировать",COUNTIF(F164:INDEX(F164:AO164,1,'Настройки'!$B$3),"&lt;0")&gt;0),"Не определён",IF(AQ164&lt;'Настройки'!$B$12,"Не определён",IF(AX164=0,"Нет спроса",IF(AX164&lt;0,"Не определён",IF(AZ164&lt;='Настройки'!$B$7,"X",IF(AZ164&lt;='Настройки'!$B$8,"Y","Z")))))))</x:f>
      </x:c>
      <x:c r="BB164" s="49" t="str">
        <x:f>IF(OR(A164="",LEN(AW164)&lt;&gt;1,LEN(BA164)&lt;&gt;1),"",AW164&amp;BA164)</x:f>
      </x:c>
      <x:c r="BC164" s="61" t="str">
        <x:f>IF(OR(A164="",AQ164=0),"",(COUNT(BI164:INDEX(BI164:CR164,1,'Настройки'!$B$3))-COUNT(CS164:INDEX(CS164:EB164,1,'Настройки'!$B$3)))/AQ164)</x:f>
      </x:c>
      <x:c r="BD164" s="64" t="str">
        <x:f>IF(OR(A164="",COUNT(CS164:INDEX(CS164:EB164,1,'Настройки'!$B$3))=0),"",AQ164/COUNT(CS164:INDEX(CS164:EB164,1,'Настройки'!$B$3)))</x:f>
      </x:c>
      <x:c r="BE164" s="64" t="str">
        <x:f>IF(OR(A164="",COUNT(CS164:INDEX(CS164:EB164,1,'Настройки'!$B$3))=0),"",IF(AVERAGE(CS164:INDEX(CS164:EB164,1,'Настройки'!$B$3))=0,"",(STDEVP(CS164:INDEX(CS164:EB164,1,'Настройки'!$B$3))/ABS(AVERAGE(CS164:INDEX(CS164:EB164,1,'Настройки'!$B$3))))^2))</x:f>
      </x:c>
      <x:c r="BF164" s="49" t="str">
        <x:f>IF(A164="","",IF(AQ164&lt;3,"Недостаточно",IF(AQ164&lt;6,"Предварительный","Обычный")))</x:f>
      </x:c>
      <x:c r="BG164" s="49" t="str">
        <x:f>IF(A164="","",IF(COUNTIF(F164:INDEX(F164:AO164,1,'Настройки'!$B$3),"&lt;0")&gt;0,IF('Настройки'!$B$10="Блокировать","Отрицательный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"),"")&amp;IF(AQ164&lt;3,"Недостаточно истории. ",IF(AQ164&lt;6,"Предварительная классификация. ",""))&amp;IF(AX164=0,"Нет спроса за горизонт. ","")&amp;IF(AZ164&gt;'Настройки'!$B$11,"Экстремальная вариативность. ",""))</x:f>
      </x:c>
      <x:c r="BH164" s="49" t="str">
        <x:f>IF(A164="","",IFERROR(VLOOKUP(BB164,'Настройки'!$D$3:$E$11,2,FALSE),"Сначала проверьте исходные данные и историю спроса.")&amp;" Уточните срок поставки, MOQ и критичность.")</x:f>
      </x:c>
      <x:c r="BI164" s="50" t="str">
        <x:f>IF(1&gt;'Настройки'!$B$3,"",IF(ISBLANK(F164),IF('Настройки'!$B$9="Нулевой спрос",0,""),IF(F164&lt;0,IF('Настройки'!$B$10="Исключить","",IF('Настройки'!$B$10="Абсолютные значения",ABS(F164),F164)),F164)))</x:f>
      </x:c>
      <x:c r="BJ164" s="50" t="str">
        <x:f>IF(2&gt;'Настройки'!$B$3,"",IF(ISBLANK(G164),IF('Настройки'!$B$9="Нулевой спрос",0,""),IF(G164&lt;0,IF('Настройки'!$B$10="Исключить","",IF('Настройки'!$B$10="Абсолютные значения",ABS(G164),G164)),G164)))</x:f>
      </x:c>
      <x:c r="BK164" s="50" t="str">
        <x:f>IF(3&gt;'Настройки'!$B$3,"",IF(ISBLANK(H164),IF('Настройки'!$B$9="Нулевой спрос",0,""),IF(H164&lt;0,IF('Настройки'!$B$10="Исключить","",IF('Настройки'!$B$10="Абсолютные значения",ABS(H164),H164)),H164)))</x:f>
      </x:c>
      <x:c r="BL164" s="50" t="str">
        <x:f>IF(4&gt;'Настройки'!$B$3,"",IF(ISBLANK(I164),IF('Настройки'!$B$9="Нулевой спрос",0,""),IF(I164&lt;0,IF('Настройки'!$B$10="Исключить","",IF('Настройки'!$B$10="Абсолютные значения",ABS(I164),I164)),I164)))</x:f>
      </x:c>
      <x:c r="BM164" s="50" t="str">
        <x:f>IF(5&gt;'Настройки'!$B$3,"",IF(ISBLANK(J164),IF('Настройки'!$B$9="Нулевой спрос",0,""),IF(J164&lt;0,IF('Настройки'!$B$10="Исключить","",IF('Настройки'!$B$10="Абсолютные значения",ABS(J164),J164)),J164)))</x:f>
      </x:c>
      <x:c r="BN164" s="50" t="str">
        <x:f>IF(6&gt;'Настройки'!$B$3,"",IF(ISBLANK(K164),IF('Настройки'!$B$9="Нулевой спрос",0,""),IF(K164&lt;0,IF('Настройки'!$B$10="Исключить","",IF('Настройки'!$B$10="Абсолютные значения",ABS(K164),K164)),K164)))</x:f>
      </x:c>
      <x:c r="BO164" s="50" t="str">
        <x:f>IF(7&gt;'Настройки'!$B$3,"",IF(ISBLANK(L164),IF('Настройки'!$B$9="Нулевой спрос",0,""),IF(L164&lt;0,IF('Настройки'!$B$10="Исключить","",IF('Настройки'!$B$10="Абсолютные значения",ABS(L164),L164)),L164)))</x:f>
      </x:c>
      <x:c r="BP164" s="50" t="str">
        <x:f>IF(8&gt;'Настройки'!$B$3,"",IF(ISBLANK(M164),IF('Настройки'!$B$9="Нулевой спрос",0,""),IF(M164&lt;0,IF('Настройки'!$B$10="Исключить","",IF('Настройки'!$B$10="Абсолютные значения",ABS(M164),M164)),M164)))</x:f>
      </x:c>
      <x:c r="BQ164" s="50" t="str">
        <x:f>IF(9&gt;'Настройки'!$B$3,"",IF(ISBLANK(N164),IF('Настройки'!$B$9="Нулевой спрос",0,""),IF(N164&lt;0,IF('Настройки'!$B$10="Исключить","",IF('Настройки'!$B$10="Абсолютные значения",ABS(N164),N164)),N164)))</x:f>
      </x:c>
      <x:c r="BR164" s="50" t="str">
        <x:f>IF(10&gt;'Настройки'!$B$3,"",IF(ISBLANK(O164),IF('Настройки'!$B$9="Нулевой спрос",0,""),IF(O164&lt;0,IF('Настройки'!$B$10="Исключить","",IF('Настройки'!$B$10="Абсолютные значения",ABS(O164),O164)),O164)))</x:f>
      </x:c>
      <x:c r="BS164" s="50" t="str">
        <x:f>IF(11&gt;'Настройки'!$B$3,"",IF(ISBLANK(P164),IF('Настройки'!$B$9="Нулевой спрос",0,""),IF(P164&lt;0,IF('Настройки'!$B$10="Исключить","",IF('Настройки'!$B$10="Абсолютные значения",ABS(P164),P164)),P164)))</x:f>
      </x:c>
      <x:c r="BT164" s="50" t="str">
        <x:f>IF(12&gt;'Настройки'!$B$3,"",IF(ISBLANK(Q164),IF('Настройки'!$B$9="Нулевой спрос",0,""),IF(Q164&lt;0,IF('Настройки'!$B$10="Исключить","",IF('Настройки'!$B$10="Абсолютные значения",ABS(Q164),Q164)),Q164)))</x:f>
      </x:c>
      <x:c r="BU164" s="50" t="str">
        <x:f>IF(13&gt;'Настройки'!$B$3,"",IF(ISBLANK(R164),IF('Настройки'!$B$9="Нулевой спрос",0,""),IF(R164&lt;0,IF('Настройки'!$B$10="Исключить","",IF('Настройки'!$B$10="Абсолютные значения",ABS(R164),R164)),R164)))</x:f>
      </x:c>
      <x:c r="BV164" s="50" t="str">
        <x:f>IF(14&gt;'Настройки'!$B$3,"",IF(ISBLANK(S164),IF('Настройки'!$B$9="Нулевой спрос",0,""),IF(S164&lt;0,IF('Настройки'!$B$10="Исключить","",IF('Настройки'!$B$10="Абсолютные значения",ABS(S164),S164)),S164)))</x:f>
      </x:c>
      <x:c r="BW164" s="50" t="str">
        <x:f>IF(15&gt;'Настройки'!$B$3,"",IF(ISBLANK(T164),IF('Настройки'!$B$9="Нулевой спрос",0,""),IF(T164&lt;0,IF('Настройки'!$B$10="Исключить","",IF('Настройки'!$B$10="Абсолютные значения",ABS(T164),T164)),T164)))</x:f>
      </x:c>
      <x:c r="BX164" s="50" t="str">
        <x:f>IF(16&gt;'Настройки'!$B$3,"",IF(ISBLANK(U164),IF('Настройки'!$B$9="Нулевой спрос",0,""),IF(U164&lt;0,IF('Настройки'!$B$10="Исключить","",IF('Настройки'!$B$10="Абсолютные значения",ABS(U164),U164)),U164)))</x:f>
      </x:c>
      <x:c r="BY164" s="50" t="str">
        <x:f>IF(17&gt;'Настройки'!$B$3,"",IF(ISBLANK(V164),IF('Настройки'!$B$9="Нулевой спрос",0,""),IF(V164&lt;0,IF('Настройки'!$B$10="Исключить","",IF('Настройки'!$B$10="Абсолютные значения",ABS(V164),V164)),V164)))</x:f>
      </x:c>
      <x:c r="BZ164" s="50" t="str">
        <x:f>IF(18&gt;'Настройки'!$B$3,"",IF(ISBLANK(W164),IF('Настройки'!$B$9="Нулевой спрос",0,""),IF(W164&lt;0,IF('Настройки'!$B$10="Исключить","",IF('Настройки'!$B$10="Абсолютные значения",ABS(W164),W164)),W164)))</x:f>
      </x:c>
      <x:c r="CA164" s="50" t="str">
        <x:f>IF(19&gt;'Настройки'!$B$3,"",IF(ISBLANK(X164),IF('Настройки'!$B$9="Нулевой спрос",0,""),IF(X164&lt;0,IF('Настройки'!$B$10="Исключить","",IF('Настройки'!$B$10="Абсолютные значения",ABS(X164),X164)),X164)))</x:f>
      </x:c>
      <x:c r="CB164" s="50" t="str">
        <x:f>IF(20&gt;'Настройки'!$B$3,"",IF(ISBLANK(Y164),IF('Настройки'!$B$9="Нулевой спрос",0,""),IF(Y164&lt;0,IF('Настройки'!$B$10="Исключить","",IF('Настройки'!$B$10="Абсолютные значения",ABS(Y164),Y164)),Y164)))</x:f>
      </x:c>
      <x:c r="CC164" s="50" t="str">
        <x:f>IF(21&gt;'Настройки'!$B$3,"",IF(ISBLANK(Z164),IF('Настройки'!$B$9="Нулевой спрос",0,""),IF(Z164&lt;0,IF('Настройки'!$B$10="Исключить","",IF('Настройки'!$B$10="Абсолютные значения",ABS(Z164),Z164)),Z164)))</x:f>
      </x:c>
      <x:c r="CD164" s="50" t="str">
        <x:f>IF(22&gt;'Настройки'!$B$3,"",IF(ISBLANK(AA164),IF('Настройки'!$B$9="Нулевой спрос",0,""),IF(AA164&lt;0,IF('Настройки'!$B$10="Исключить","",IF('Настройки'!$B$10="Абсолютные значения",ABS(AA164),AA164)),AA164)))</x:f>
      </x:c>
      <x:c r="CE164" s="50" t="str">
        <x:f>IF(23&gt;'Настройки'!$B$3,"",IF(ISBLANK(AB164),IF('Настройки'!$B$9="Нулевой спрос",0,""),IF(AB164&lt;0,IF('Настройки'!$B$10="Исключить","",IF('Настройки'!$B$10="Абсолютные значения",ABS(AB164),AB164)),AB164)))</x:f>
      </x:c>
      <x:c r="CF164" s="50" t="str">
        <x:f>IF(24&gt;'Настройки'!$B$3,"",IF(ISBLANK(AC164),IF('Настройки'!$B$9="Нулевой спрос",0,""),IF(AC164&lt;0,IF('Настройки'!$B$10="Исключить","",IF('Настройки'!$B$10="Абсолютные значения",ABS(AC164),AC164)),AC164)))</x:f>
      </x:c>
      <x:c r="CG164" s="50" t="str">
        <x:f>IF(25&gt;'Настройки'!$B$3,"",IF(ISBLANK(AD164),IF('Настройки'!$B$9="Нулевой спрос",0,""),IF(AD164&lt;0,IF('Настройки'!$B$10="Исключить","",IF('Настройки'!$B$10="Абсолютные значения",ABS(AD164),AD164)),AD164)))</x:f>
      </x:c>
      <x:c r="CH164" s="50" t="str">
        <x:f>IF(26&gt;'Настройки'!$B$3,"",IF(ISBLANK(AE164),IF('Настройки'!$B$9="Нулевой спрос",0,""),IF(AE164&lt;0,IF('Настройки'!$B$10="Исключить","",IF('Настройки'!$B$10="Абсолютные значения",ABS(AE164),AE164)),AE164)))</x:f>
      </x:c>
      <x:c r="CI164" s="50" t="str">
        <x:f>IF(27&gt;'Настройки'!$B$3,"",IF(ISBLANK(AF164),IF('Настройки'!$B$9="Нулевой спрос",0,""),IF(AF164&lt;0,IF('Настройки'!$B$10="Исключить","",IF('Настройки'!$B$10="Абсолютные значения",ABS(AF164),AF164)),AF164)))</x:f>
      </x:c>
      <x:c r="CJ164" s="50" t="str">
        <x:f>IF(28&gt;'Настройки'!$B$3,"",IF(ISBLANK(AG164),IF('Настройки'!$B$9="Нулевой спрос",0,""),IF(AG164&lt;0,IF('Настройки'!$B$10="Исключить","",IF('Настройки'!$B$10="Абсолютные значения",ABS(AG164),AG164)),AG164)))</x:f>
      </x:c>
      <x:c r="CK164" s="50" t="str">
        <x:f>IF(29&gt;'Настройки'!$B$3,"",IF(ISBLANK(AH164),IF('Настройки'!$B$9="Нулевой спрос",0,""),IF(AH164&lt;0,IF('Настройки'!$B$10="Исключить","",IF('Настройки'!$B$10="Абсолютные значения",ABS(AH164),AH164)),AH164)))</x:f>
      </x:c>
      <x:c r="CL164" s="50" t="str">
        <x:f>IF(30&gt;'Настройки'!$B$3,"",IF(ISBLANK(AI164),IF('Настройки'!$B$9="Нулевой спрос",0,""),IF(AI164&lt;0,IF('Настройки'!$B$10="Исключить","",IF('Настройки'!$B$10="Абсолютные значения",ABS(AI164),AI164)),AI164)))</x:f>
      </x:c>
      <x:c r="CM164" s="50" t="str">
        <x:f>IF(31&gt;'Настройки'!$B$3,"",IF(ISBLANK(AJ164),IF('Настройки'!$B$9="Нулевой спрос",0,""),IF(AJ164&lt;0,IF('Настройки'!$B$10="Исключить","",IF('Настройки'!$B$10="Абсолютные значения",ABS(AJ164),AJ164)),AJ164)))</x:f>
      </x:c>
      <x:c r="CN164" s="50" t="str">
        <x:f>IF(32&gt;'Настройки'!$B$3,"",IF(ISBLANK(AK164),IF('Настройки'!$B$9="Нулевой спрос",0,""),IF(AK164&lt;0,IF('Настройки'!$B$10="Исключить","",IF('Настройки'!$B$10="Абсолютные значения",ABS(AK164),AK164)),AK164)))</x:f>
      </x:c>
      <x:c r="CO164" s="50" t="str">
        <x:f>IF(33&gt;'Настройки'!$B$3,"",IF(ISBLANK(AL164),IF('Настройки'!$B$9="Нулевой спрос",0,""),IF(AL164&lt;0,IF('Настройки'!$B$10="Исключить","",IF('Настройки'!$B$10="Абсолютные значения",ABS(AL164),AL164)),AL164)))</x:f>
      </x:c>
      <x:c r="CP164" s="50" t="str">
        <x:f>IF(34&gt;'Настройки'!$B$3,"",IF(ISBLANK(AM164),IF('Настройки'!$B$9="Нулевой спрос",0,""),IF(AM164&lt;0,IF('Настройки'!$B$10="Исключить","",IF('Настройки'!$B$10="Абсолютные значения",ABS(AM164),AM164)),AM164)))</x:f>
      </x:c>
      <x:c r="CQ164" s="50" t="str">
        <x:f>IF(35&gt;'Настройки'!$B$3,"",IF(ISBLANK(AN164),IF('Настройки'!$B$9="Нулевой спрос",0,""),IF(AN164&lt;0,IF('Настройки'!$B$10="Исключить","",IF('Настройки'!$B$10="Абсолютные значения",ABS(AN164),AN164)),AN164)))</x:f>
      </x:c>
      <x:c r="CR164" s="50" t="str">
        <x:f>IF(36&gt;'Настройки'!$B$3,"",IF(ISBLANK(AO164),IF('Настройки'!$B$9="Нулевой спрос",0,""),IF(AO164&lt;0,IF('Настройки'!$B$10="Исключить","",IF('Настройки'!$B$10="Абсолютные значения",ABS(AO164),AO164)),AO164)))</x:f>
      </x:c>
      <x:c r="CS164" s="50" t="str">
        <x:f>IF(OR(1&gt;'Настройки'!$B$3,ISBLANK(BI164),BI164=0),"",BI164)</x:f>
      </x:c>
      <x:c r="CT164" s="50" t="str">
        <x:f>IF(OR(2&gt;'Настройки'!$B$3,ISBLANK(BJ164),BJ164=0),"",BJ164)</x:f>
      </x:c>
      <x:c r="CU164" s="50" t="str">
        <x:f>IF(OR(3&gt;'Настройки'!$B$3,ISBLANK(BK164),BK164=0),"",BK164)</x:f>
      </x:c>
      <x:c r="CV164" s="50" t="str">
        <x:f>IF(OR(4&gt;'Настройки'!$B$3,ISBLANK(BL164),BL164=0),"",BL164)</x:f>
      </x:c>
      <x:c r="CW164" s="50" t="str">
        <x:f>IF(OR(5&gt;'Настройки'!$B$3,ISBLANK(BM164),BM164=0),"",BM164)</x:f>
      </x:c>
      <x:c r="CX164" s="50" t="str">
        <x:f>IF(OR(6&gt;'Настройки'!$B$3,ISBLANK(BN164),BN164=0),"",BN164)</x:f>
      </x:c>
      <x:c r="CY164" s="50" t="str">
        <x:f>IF(OR(7&gt;'Настройки'!$B$3,ISBLANK(BO164),BO164=0),"",BO164)</x:f>
      </x:c>
      <x:c r="CZ164" s="50" t="str">
        <x:f>IF(OR(8&gt;'Настройки'!$B$3,ISBLANK(BP164),BP164=0),"",BP164)</x:f>
      </x:c>
      <x:c r="DA164" s="50" t="str">
        <x:f>IF(OR(9&gt;'Настройки'!$B$3,ISBLANK(BQ164),BQ164=0),"",BQ164)</x:f>
      </x:c>
      <x:c r="DB164" s="50" t="str">
        <x:f>IF(OR(10&gt;'Настройки'!$B$3,ISBLANK(BR164),BR164=0),"",BR164)</x:f>
      </x:c>
      <x:c r="DC164" s="50" t="str">
        <x:f>IF(OR(11&gt;'Настройки'!$B$3,ISBLANK(BS164),BS164=0),"",BS164)</x:f>
      </x:c>
      <x:c r="DD164" s="50" t="str">
        <x:f>IF(OR(12&gt;'Настройки'!$B$3,ISBLANK(BT164),BT164=0),"",BT164)</x:f>
      </x:c>
      <x:c r="DE164" s="50" t="str">
        <x:f>IF(OR(13&gt;'Настройки'!$B$3,ISBLANK(BU164),BU164=0),"",BU164)</x:f>
      </x:c>
      <x:c r="DF164" s="50" t="str">
        <x:f>IF(OR(14&gt;'Настройки'!$B$3,ISBLANK(BV164),BV164=0),"",BV164)</x:f>
      </x:c>
      <x:c r="DG164" s="50" t="str">
        <x:f>IF(OR(15&gt;'Настройки'!$B$3,ISBLANK(BW164),BW164=0),"",BW164)</x:f>
      </x:c>
      <x:c r="DH164" s="50" t="str">
        <x:f>IF(OR(16&gt;'Настройки'!$B$3,ISBLANK(BX164),BX164=0),"",BX164)</x:f>
      </x:c>
      <x:c r="DI164" s="50" t="str">
        <x:f>IF(OR(17&gt;'Настройки'!$B$3,ISBLANK(BY164),BY164=0),"",BY164)</x:f>
      </x:c>
      <x:c r="DJ164" s="50" t="str">
        <x:f>IF(OR(18&gt;'Настройки'!$B$3,ISBLANK(BZ164),BZ164=0),"",BZ164)</x:f>
      </x:c>
      <x:c r="DK164" s="50" t="str">
        <x:f>IF(OR(19&gt;'Настройки'!$B$3,ISBLANK(CA164),CA164=0),"",CA164)</x:f>
      </x:c>
      <x:c r="DL164" s="50" t="str">
        <x:f>IF(OR(20&gt;'Настройки'!$B$3,ISBLANK(CB164),CB164=0),"",CB164)</x:f>
      </x:c>
      <x:c r="DM164" s="50" t="str">
        <x:f>IF(OR(21&gt;'Настройки'!$B$3,ISBLANK(CC164),CC164=0),"",CC164)</x:f>
      </x:c>
      <x:c r="DN164" s="50" t="str">
        <x:f>IF(OR(22&gt;'Настройки'!$B$3,ISBLANK(CD164),CD164=0),"",CD164)</x:f>
      </x:c>
      <x:c r="DO164" s="50" t="str">
        <x:f>IF(OR(23&gt;'Настройки'!$B$3,ISBLANK(CE164),CE164=0),"",CE164)</x:f>
      </x:c>
      <x:c r="DP164" s="50" t="str">
        <x:f>IF(OR(24&gt;'Настройки'!$B$3,ISBLANK(CF164),CF164=0),"",CF164)</x:f>
      </x:c>
      <x:c r="DQ164" s="50" t="str">
        <x:f>IF(OR(25&gt;'Настройки'!$B$3,ISBLANK(CG164),CG164=0),"",CG164)</x:f>
      </x:c>
      <x:c r="DR164" s="50" t="str">
        <x:f>IF(OR(26&gt;'Настройки'!$B$3,ISBLANK(CH164),CH164=0),"",CH164)</x:f>
      </x:c>
      <x:c r="DS164" s="50" t="str">
        <x:f>IF(OR(27&gt;'Настройки'!$B$3,ISBLANK(CI164),CI164=0),"",CI164)</x:f>
      </x:c>
      <x:c r="DT164" s="50" t="str">
        <x:f>IF(OR(28&gt;'Настройки'!$B$3,ISBLANK(CJ164),CJ164=0),"",CJ164)</x:f>
      </x:c>
      <x:c r="DU164" s="50" t="str">
        <x:f>IF(OR(29&gt;'Настройки'!$B$3,ISBLANK(CK164),CK164=0),"",CK164)</x:f>
      </x:c>
      <x:c r="DV164" s="50" t="str">
        <x:f>IF(OR(30&gt;'Настройки'!$B$3,ISBLANK(CL164),CL164=0),"",CL164)</x:f>
      </x:c>
      <x:c r="DW164" s="50" t="str">
        <x:f>IF(OR(31&gt;'Настройки'!$B$3,ISBLANK(CM164),CM164=0),"",CM164)</x:f>
      </x:c>
      <x:c r="DX164" s="50" t="str">
        <x:f>IF(OR(32&gt;'Настройки'!$B$3,ISBLANK(CN164),CN164=0),"",CN164)</x:f>
      </x:c>
      <x:c r="DY164" s="50" t="str">
        <x:f>IF(OR(33&gt;'Настройки'!$B$3,ISBLANK(CO164),CO164=0),"",CO164)</x:f>
      </x:c>
      <x:c r="DZ164" s="50" t="str">
        <x:f>IF(OR(34&gt;'Настройки'!$B$3,ISBLANK(CP164),CP164=0),"",CP164)</x:f>
      </x:c>
      <x:c r="EA164" s="50" t="str">
        <x:f>IF(OR(35&gt;'Настройки'!$B$3,ISBLANK(CQ164),CQ164=0),"",CQ164)</x:f>
      </x:c>
      <x:c r="EB164" s="50" t="str">
        <x:f>IF(OR(36&gt;'Настройки'!$B$3,ISBLANK(CR164),CR164=0),"",CR164)</x:f>
      </x:c>
      <x:c r="EC164" s="50" t="str">
        <x:f>IF(A164="","",IF(OR(BB164="AZ",BB164="BZ"),10000+ROW(),IF(AZ164&gt;'Настройки'!$B$11,20000+ROW(),IF(BF164&lt;&gt;"Обычный",30000+ROW(),IF(AX164&lt;=0,40000+ROW(),"")))))</x:f>
      </x:c>
      <x:c r="ED164" s="50" t="str">
        <x:f>IF(EC164="","",COUNTIFS($EC$2:$EC$1001,"&gt;0",$EC$2:$EC$1001,"&lt;"&amp;EC164)+1)</x:f>
      </x:c>
    </x:row>
    <x:row r="165">
      <x:c r="A165" s="115"/>
      <x:c r="B165" s="115"/>
      <x:c r="C165" s="115"/>
      <x:c r="D165" s="118"/>
      <x:c r="E165" s="118"/>
      <x:c r="F165" s="118"/>
      <x:c r="G165" s="118"/>
      <x:c r="H165" s="118"/>
      <x:c r="I165" s="118"/>
      <x:c r="J165" s="118"/>
      <x:c r="K165" s="118"/>
      <x:c r="L165" s="118"/>
      <x:c r="M165" s="118"/>
      <x:c r="N165" s="118"/>
      <x:c r="O165" s="118"/>
      <x:c r="P165" s="118"/>
      <x:c r="Q165" s="118"/>
      <x:c r="R165" s="118"/>
      <x:c r="S165" s="118"/>
      <x:c r="T165" s="118"/>
      <x:c r="U165" s="118"/>
      <x:c r="V165" s="118"/>
      <x:c r="W165" s="118"/>
      <x:c r="X165" s="118"/>
      <x:c r="Y165" s="118"/>
      <x:c r="Z165" s="118"/>
      <x:c r="AA165" s="118"/>
      <x:c r="AB165" s="118"/>
      <x:c r="AC165" s="118"/>
      <x:c r="AD165" s="118"/>
      <x:c r="AE165" s="118"/>
      <x:c r="AF165" s="118"/>
      <x:c r="AG165" s="118"/>
      <x:c r="AH165" s="118"/>
      <x:c r="AI165" s="118"/>
      <x:c r="AJ165" s="118"/>
      <x:c r="AK165" s="118"/>
      <x:c r="AL165" s="118"/>
      <x:c r="AM165" s="118"/>
      <x:c r="AN165" s="118"/>
      <x:c r="AO165" s="118"/>
      <x:c r="AP165" s="115"/>
      <x:c r="AQ165" s="49" t="str">
        <x:f>IF(A165="","",COUNT(BI165:INDEX(BI165:CR165,1,'Настройки'!$B$3)))</x:f>
      </x:c>
      <x:c r="AR165" s="49" t="str">
        <x:f>IF(A165="","",SUM(BI165:INDEX(BI165:CR165,1,'Настройки'!$B$3)))</x:f>
      </x:c>
      <x:c r="AS165" s="58" t="str">
        <x:f>IF(A165="","",IF('Настройки'!$B$4="Стоимость потребления",AR165*D165,IF('Настройки'!$B$4="Количество",AR165,E165)))</x:f>
      </x:c>
      <x:c r="AT165" s="61" t="str">
        <x:f>IF(OR(A165="",AS165&lt;0,SUM($AS$2:$AS$1001)&lt;=0),"",AS165/SUM($AS$2:$AS$1001))</x:f>
      </x:c>
      <x:c r="AU165" s="61" t="str">
        <x:f>IF(OR(A165="",AS165&lt;0,SUM($AS$2:$AS$1001)&lt;=0),"",SUMIFS($AS$2:$AS$1001,$AS$2:$AS$1001,"&gt;"&amp;AS165)/SUM($AS$2:$AS$1001))</x:f>
      </x:c>
      <x:c r="AV165" s="61" t="str">
        <x:f>IF(OR(A165="",AS165&lt;0,SUM($AS$2:$AS$1001)&lt;=0),"",SUMIFS($AS$2:$AS$1001,$AS$2:$AS$1001,"&gt;="&amp;AS165)/SUM($AS$2:$AS$1001))</x:f>
      </x:c>
      <x:c r="AW165" s="49" t="str">
        <x:f>IF(A165="","",IF(SUM($AS$2:$AS$1001)&lt;=0,"Не определён",IF(AS165&lt;0,"Исключение",IF(AU165&lt;'Настройки'!$B$5,"A",IF(AU165&lt;'Настройки'!$B$6,"B","C")))))</x:f>
      </x:c>
      <x:c r="AX165" s="58" t="str">
        <x:f>IF(A165="","",IF(AQ165=0,"",AVERAGE(BI165:INDEX(BI165:CR165,1,'Настройки'!$B$3))))</x:f>
      </x:c>
      <x:c r="AY165" s="58" t="str">
        <x:f>IF(OR(A165="",AQ165=0),"",STDEVP(BI165:INDEX(BI165:CR165,1,'Настройки'!$B$3)))</x:f>
      </x:c>
      <x:c r="AZ165" s="61" t="str">
        <x:f>IF(OR(A165="",AQ165&lt;'Настройки'!$B$12,AX165&lt;=0,AND('Настройки'!$B$10="Блокировать",COUNTIF(F165:INDEX(F165:AO165,1,'Настройки'!$B$3),"&lt;0")&gt;0)),"",AY165/ABS(AX165))</x:f>
      </x:c>
      <x:c r="BA165" s="49" t="str">
        <x:f>IF(A165="","",IF(AND('Настройки'!$B$10="Блокировать",COUNTIF(F165:INDEX(F165:AO165,1,'Настройки'!$B$3),"&lt;0")&gt;0),"Не определён",IF(AQ165&lt;'Настройки'!$B$12,"Не определён",IF(AX165=0,"Нет спроса",IF(AX165&lt;0,"Не определён",IF(AZ165&lt;='Настройки'!$B$7,"X",IF(AZ165&lt;='Настройки'!$B$8,"Y","Z")))))))</x:f>
      </x:c>
      <x:c r="BB165" s="49" t="str">
        <x:f>IF(OR(A165="",LEN(AW165)&lt;&gt;1,LEN(BA165)&lt;&gt;1),"",AW165&amp;BA165)</x:f>
      </x:c>
      <x:c r="BC165" s="61" t="str">
        <x:f>IF(OR(A165="",AQ165=0),"",(COUNT(BI165:INDEX(BI165:CR165,1,'Настройки'!$B$3))-COUNT(CS165:INDEX(CS165:EB165,1,'Настройки'!$B$3)))/AQ165)</x:f>
      </x:c>
      <x:c r="BD165" s="64" t="str">
        <x:f>IF(OR(A165="",COUNT(CS165:INDEX(CS165:EB165,1,'Настройки'!$B$3))=0),"",AQ165/COUNT(CS165:INDEX(CS165:EB165,1,'Настройки'!$B$3)))</x:f>
      </x:c>
      <x:c r="BE165" s="64" t="str">
        <x:f>IF(OR(A165="",COUNT(CS165:INDEX(CS165:EB165,1,'Настройки'!$B$3))=0),"",IF(AVERAGE(CS165:INDEX(CS165:EB165,1,'Настройки'!$B$3))=0,"",(STDEVP(CS165:INDEX(CS165:EB165,1,'Настройки'!$B$3))/ABS(AVERAGE(CS165:INDEX(CS165:EB165,1,'Настройки'!$B$3))))^2))</x:f>
      </x:c>
      <x:c r="BF165" s="49" t="str">
        <x:f>IF(A165="","",IF(AQ165&lt;3,"Недостаточно",IF(AQ165&lt;6,"Предварительный","Обычный")))</x:f>
      </x:c>
      <x:c r="BG165" s="49" t="str">
        <x:f>IF(A165="","",IF(COUNTIF(F165:INDEX(F165:AO165,1,'Настройки'!$B$3),"&lt;0")&gt;0,IF('Настройки'!$B$10="Блокировать","Отрицательный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"),"")&amp;IF(AQ165&lt;3,"Недостаточно истории. ",IF(AQ165&lt;6,"Предварительная классификация. ",""))&amp;IF(AX165=0,"Нет спроса за горизонт. ","")&amp;IF(AZ165&gt;'Настройки'!$B$11,"Экстремальная вариативность. ",""))</x:f>
      </x:c>
      <x:c r="BH165" s="49" t="str">
        <x:f>IF(A165="","",IFERROR(VLOOKUP(BB165,'Настройки'!$D$3:$E$11,2,FALSE),"Сначала проверьте исходные данные и историю спроса.")&amp;" Уточните срок поставки, MOQ и критичность.")</x:f>
      </x:c>
      <x:c r="BI165" s="50" t="str">
        <x:f>IF(1&gt;'Настройки'!$B$3,"",IF(ISBLANK(F165),IF('Настройки'!$B$9="Нулевой спрос",0,""),IF(F165&lt;0,IF('Настройки'!$B$10="Исключить","",IF('Настройки'!$B$10="Абсолютные значения",ABS(F165),F165)),F165)))</x:f>
      </x:c>
      <x:c r="BJ165" s="50" t="str">
        <x:f>IF(2&gt;'Настройки'!$B$3,"",IF(ISBLANK(G165),IF('Настройки'!$B$9="Нулевой спрос",0,""),IF(G165&lt;0,IF('Настройки'!$B$10="Исключить","",IF('Настройки'!$B$10="Абсолютные значения",ABS(G165),G165)),G165)))</x:f>
      </x:c>
      <x:c r="BK165" s="50" t="str">
        <x:f>IF(3&gt;'Настройки'!$B$3,"",IF(ISBLANK(H165),IF('Настройки'!$B$9="Нулевой спрос",0,""),IF(H165&lt;0,IF('Настройки'!$B$10="Исключить","",IF('Настройки'!$B$10="Абсолютные значения",ABS(H165),H165)),H165)))</x:f>
      </x:c>
      <x:c r="BL165" s="50" t="str">
        <x:f>IF(4&gt;'Настройки'!$B$3,"",IF(ISBLANK(I165),IF('Настройки'!$B$9="Нулевой спрос",0,""),IF(I165&lt;0,IF('Настройки'!$B$10="Исключить","",IF('Настройки'!$B$10="Абсолютные значения",ABS(I165),I165)),I165)))</x:f>
      </x:c>
      <x:c r="BM165" s="50" t="str">
        <x:f>IF(5&gt;'Настройки'!$B$3,"",IF(ISBLANK(J165),IF('Настройки'!$B$9="Нулевой спрос",0,""),IF(J165&lt;0,IF('Настройки'!$B$10="Исключить","",IF('Настройки'!$B$10="Абсолютные значения",ABS(J165),J165)),J165)))</x:f>
      </x:c>
      <x:c r="BN165" s="50" t="str">
        <x:f>IF(6&gt;'Настройки'!$B$3,"",IF(ISBLANK(K165),IF('Настройки'!$B$9="Нулевой спрос",0,""),IF(K165&lt;0,IF('Настройки'!$B$10="Исключить","",IF('Настройки'!$B$10="Абсолютные значения",ABS(K165),K165)),K165)))</x:f>
      </x:c>
      <x:c r="BO165" s="50" t="str">
        <x:f>IF(7&gt;'Настройки'!$B$3,"",IF(ISBLANK(L165),IF('Настройки'!$B$9="Нулевой спрос",0,""),IF(L165&lt;0,IF('Настройки'!$B$10="Исключить","",IF('Настройки'!$B$10="Абсолютные значения",ABS(L165),L165)),L165)))</x:f>
      </x:c>
      <x:c r="BP165" s="50" t="str">
        <x:f>IF(8&gt;'Настройки'!$B$3,"",IF(ISBLANK(M165),IF('Настройки'!$B$9="Нулевой спрос",0,""),IF(M165&lt;0,IF('Настройки'!$B$10="Исключить","",IF('Настройки'!$B$10="Абсолютные значения",ABS(M165),M165)),M165)))</x:f>
      </x:c>
      <x:c r="BQ165" s="50" t="str">
        <x:f>IF(9&gt;'Настройки'!$B$3,"",IF(ISBLANK(N165),IF('Настройки'!$B$9="Нулевой спрос",0,""),IF(N165&lt;0,IF('Настройки'!$B$10="Исключить","",IF('Настройки'!$B$10="Абсолютные значения",ABS(N165),N165)),N165)))</x:f>
      </x:c>
      <x:c r="BR165" s="50" t="str">
        <x:f>IF(10&gt;'Настройки'!$B$3,"",IF(ISBLANK(O165),IF('Настройки'!$B$9="Нулевой спрос",0,""),IF(O165&lt;0,IF('Настройки'!$B$10="Исключить","",IF('Настройки'!$B$10="Абсолютные значения",ABS(O165),O165)),O165)))</x:f>
      </x:c>
      <x:c r="BS165" s="50" t="str">
        <x:f>IF(11&gt;'Настройки'!$B$3,"",IF(ISBLANK(P165),IF('Настройки'!$B$9="Нулевой спрос",0,""),IF(P165&lt;0,IF('Настройки'!$B$10="Исключить","",IF('Настройки'!$B$10="Абсолютные значения",ABS(P165),P165)),P165)))</x:f>
      </x:c>
      <x:c r="BT165" s="50" t="str">
        <x:f>IF(12&gt;'Настройки'!$B$3,"",IF(ISBLANK(Q165),IF('Настройки'!$B$9="Нулевой спрос",0,""),IF(Q165&lt;0,IF('Настройки'!$B$10="Исключить","",IF('Настройки'!$B$10="Абсолютные значения",ABS(Q165),Q165)),Q165)))</x:f>
      </x:c>
      <x:c r="BU165" s="50" t="str">
        <x:f>IF(13&gt;'Настройки'!$B$3,"",IF(ISBLANK(R165),IF('Настройки'!$B$9="Нулевой спрос",0,""),IF(R165&lt;0,IF('Настройки'!$B$10="Исключить","",IF('Настройки'!$B$10="Абсолютные значения",ABS(R165),R165)),R165)))</x:f>
      </x:c>
      <x:c r="BV165" s="50" t="str">
        <x:f>IF(14&gt;'Настройки'!$B$3,"",IF(ISBLANK(S165),IF('Настройки'!$B$9="Нулевой спрос",0,""),IF(S165&lt;0,IF('Настройки'!$B$10="Исключить","",IF('Настройки'!$B$10="Абсолютные значения",ABS(S165),S165)),S165)))</x:f>
      </x:c>
      <x:c r="BW165" s="50" t="str">
        <x:f>IF(15&gt;'Настройки'!$B$3,"",IF(ISBLANK(T165),IF('Настройки'!$B$9="Нулевой спрос",0,""),IF(T165&lt;0,IF('Настройки'!$B$10="Исключить","",IF('Настройки'!$B$10="Абсолютные значения",ABS(T165),T165)),T165)))</x:f>
      </x:c>
      <x:c r="BX165" s="50" t="str">
        <x:f>IF(16&gt;'Настройки'!$B$3,"",IF(ISBLANK(U165),IF('Настройки'!$B$9="Нулевой спрос",0,""),IF(U165&lt;0,IF('Настройки'!$B$10="Исключить","",IF('Настройки'!$B$10="Абсолютные значения",ABS(U165),U165)),U165)))</x:f>
      </x:c>
      <x:c r="BY165" s="50" t="str">
        <x:f>IF(17&gt;'Настройки'!$B$3,"",IF(ISBLANK(V165),IF('Настройки'!$B$9="Нулевой спрос",0,""),IF(V165&lt;0,IF('Настройки'!$B$10="Исключить","",IF('Настройки'!$B$10="Абсолютные значения",ABS(V165),V165)),V165)))</x:f>
      </x:c>
      <x:c r="BZ165" s="50" t="str">
        <x:f>IF(18&gt;'Настройки'!$B$3,"",IF(ISBLANK(W165),IF('Настройки'!$B$9="Нулевой спрос",0,""),IF(W165&lt;0,IF('Настройки'!$B$10="Исключить","",IF('Настройки'!$B$10="Абсолютные значения",ABS(W165),W165)),W165)))</x:f>
      </x:c>
      <x:c r="CA165" s="50" t="str">
        <x:f>IF(19&gt;'Настройки'!$B$3,"",IF(ISBLANK(X165),IF('Настройки'!$B$9="Нулевой спрос",0,""),IF(X165&lt;0,IF('Настройки'!$B$10="Исключить","",IF('Настройки'!$B$10="Абсолютные значения",ABS(X165),X165)),X165)))</x:f>
      </x:c>
      <x:c r="CB165" s="50" t="str">
        <x:f>IF(20&gt;'Настройки'!$B$3,"",IF(ISBLANK(Y165),IF('Настройки'!$B$9="Нулевой спрос",0,""),IF(Y165&lt;0,IF('Настройки'!$B$10="Исключить","",IF('Настройки'!$B$10="Абсолютные значения",ABS(Y165),Y165)),Y165)))</x:f>
      </x:c>
      <x:c r="CC165" s="50" t="str">
        <x:f>IF(21&gt;'Настройки'!$B$3,"",IF(ISBLANK(Z165),IF('Настройки'!$B$9="Нулевой спрос",0,""),IF(Z165&lt;0,IF('Настройки'!$B$10="Исключить","",IF('Настройки'!$B$10="Абсолютные значения",ABS(Z165),Z165)),Z165)))</x:f>
      </x:c>
      <x:c r="CD165" s="50" t="str">
        <x:f>IF(22&gt;'Настройки'!$B$3,"",IF(ISBLANK(AA165),IF('Настройки'!$B$9="Нулевой спрос",0,""),IF(AA165&lt;0,IF('Настройки'!$B$10="Исключить","",IF('Настройки'!$B$10="Абсолютные значения",ABS(AA165),AA165)),AA165)))</x:f>
      </x:c>
      <x:c r="CE165" s="50" t="str">
        <x:f>IF(23&gt;'Настройки'!$B$3,"",IF(ISBLANK(AB165),IF('Настройки'!$B$9="Нулевой спрос",0,""),IF(AB165&lt;0,IF('Настройки'!$B$10="Исключить","",IF('Настройки'!$B$10="Абсолютные значения",ABS(AB165),AB165)),AB165)))</x:f>
      </x:c>
      <x:c r="CF165" s="50" t="str">
        <x:f>IF(24&gt;'Настройки'!$B$3,"",IF(ISBLANK(AC165),IF('Настройки'!$B$9="Нулевой спрос",0,""),IF(AC165&lt;0,IF('Настройки'!$B$10="Исключить","",IF('Настройки'!$B$10="Абсолютные значения",ABS(AC165),AC165)),AC165)))</x:f>
      </x:c>
      <x:c r="CG165" s="50" t="str">
        <x:f>IF(25&gt;'Настройки'!$B$3,"",IF(ISBLANK(AD165),IF('Настройки'!$B$9="Нулевой спрос",0,""),IF(AD165&lt;0,IF('Настройки'!$B$10="Исключить","",IF('Настройки'!$B$10="Абсолютные значения",ABS(AD165),AD165)),AD165)))</x:f>
      </x:c>
      <x:c r="CH165" s="50" t="str">
        <x:f>IF(26&gt;'Настройки'!$B$3,"",IF(ISBLANK(AE165),IF('Настройки'!$B$9="Нулевой спрос",0,""),IF(AE165&lt;0,IF('Настройки'!$B$10="Исключить","",IF('Настройки'!$B$10="Абсолютные значения",ABS(AE165),AE165)),AE165)))</x:f>
      </x:c>
      <x:c r="CI165" s="50" t="str">
        <x:f>IF(27&gt;'Настройки'!$B$3,"",IF(ISBLANK(AF165),IF('Настройки'!$B$9="Нулевой спрос",0,""),IF(AF165&lt;0,IF('Настройки'!$B$10="Исключить","",IF('Настройки'!$B$10="Абсолютные значения",ABS(AF165),AF165)),AF165)))</x:f>
      </x:c>
      <x:c r="CJ165" s="50" t="str">
        <x:f>IF(28&gt;'Настройки'!$B$3,"",IF(ISBLANK(AG165),IF('Настройки'!$B$9="Нулевой спрос",0,""),IF(AG165&lt;0,IF('Настройки'!$B$10="Исключить","",IF('Настройки'!$B$10="Абсолютные значения",ABS(AG165),AG165)),AG165)))</x:f>
      </x:c>
      <x:c r="CK165" s="50" t="str">
        <x:f>IF(29&gt;'Настройки'!$B$3,"",IF(ISBLANK(AH165),IF('Настройки'!$B$9="Нулевой спрос",0,""),IF(AH165&lt;0,IF('Настройки'!$B$10="Исключить","",IF('Настройки'!$B$10="Абсолютные значения",ABS(AH165),AH165)),AH165)))</x:f>
      </x:c>
      <x:c r="CL165" s="50" t="str">
        <x:f>IF(30&gt;'Настройки'!$B$3,"",IF(ISBLANK(AI165),IF('Настройки'!$B$9="Нулевой спрос",0,""),IF(AI165&lt;0,IF('Настройки'!$B$10="Исключить","",IF('Настройки'!$B$10="Абсолютные значения",ABS(AI165),AI165)),AI165)))</x:f>
      </x:c>
      <x:c r="CM165" s="50" t="str">
        <x:f>IF(31&gt;'Настройки'!$B$3,"",IF(ISBLANK(AJ165),IF('Настройки'!$B$9="Нулевой спрос",0,""),IF(AJ165&lt;0,IF('Настройки'!$B$10="Исключить","",IF('Настройки'!$B$10="Абсолютные значения",ABS(AJ165),AJ165)),AJ165)))</x:f>
      </x:c>
      <x:c r="CN165" s="50" t="str">
        <x:f>IF(32&gt;'Настройки'!$B$3,"",IF(ISBLANK(AK165),IF('Настройки'!$B$9="Нулевой спрос",0,""),IF(AK165&lt;0,IF('Настройки'!$B$10="Исключить","",IF('Настройки'!$B$10="Абсолютные значения",ABS(AK165),AK165)),AK165)))</x:f>
      </x:c>
      <x:c r="CO165" s="50" t="str">
        <x:f>IF(33&gt;'Настройки'!$B$3,"",IF(ISBLANK(AL165),IF('Настройки'!$B$9="Нулевой спрос",0,""),IF(AL165&lt;0,IF('Настройки'!$B$10="Исключить","",IF('Настройки'!$B$10="Абсолютные значения",ABS(AL165),AL165)),AL165)))</x:f>
      </x:c>
      <x:c r="CP165" s="50" t="str">
        <x:f>IF(34&gt;'Настройки'!$B$3,"",IF(ISBLANK(AM165),IF('Настройки'!$B$9="Нулевой спрос",0,""),IF(AM165&lt;0,IF('Настройки'!$B$10="Исключить","",IF('Настройки'!$B$10="Абсолютные значения",ABS(AM165),AM165)),AM165)))</x:f>
      </x:c>
      <x:c r="CQ165" s="50" t="str">
        <x:f>IF(35&gt;'Настройки'!$B$3,"",IF(ISBLANK(AN165),IF('Настройки'!$B$9="Нулевой спрос",0,""),IF(AN165&lt;0,IF('Настройки'!$B$10="Исключить","",IF('Настройки'!$B$10="Абсолютные значения",ABS(AN165),AN165)),AN165)))</x:f>
      </x:c>
      <x:c r="CR165" s="50" t="str">
        <x:f>IF(36&gt;'Настройки'!$B$3,"",IF(ISBLANK(AO165),IF('Настройки'!$B$9="Нулевой спрос",0,""),IF(AO165&lt;0,IF('Настройки'!$B$10="Исключить","",IF('Настройки'!$B$10="Абсолютные значения",ABS(AO165),AO165)),AO165)))</x:f>
      </x:c>
      <x:c r="CS165" s="50" t="str">
        <x:f>IF(OR(1&gt;'Настройки'!$B$3,ISBLANK(BI165),BI165=0),"",BI165)</x:f>
      </x:c>
      <x:c r="CT165" s="50" t="str">
        <x:f>IF(OR(2&gt;'Настройки'!$B$3,ISBLANK(BJ165),BJ165=0),"",BJ165)</x:f>
      </x:c>
      <x:c r="CU165" s="50" t="str">
        <x:f>IF(OR(3&gt;'Настройки'!$B$3,ISBLANK(BK165),BK165=0),"",BK165)</x:f>
      </x:c>
      <x:c r="CV165" s="50" t="str">
        <x:f>IF(OR(4&gt;'Настройки'!$B$3,ISBLANK(BL165),BL165=0),"",BL165)</x:f>
      </x:c>
      <x:c r="CW165" s="50" t="str">
        <x:f>IF(OR(5&gt;'Настройки'!$B$3,ISBLANK(BM165),BM165=0),"",BM165)</x:f>
      </x:c>
      <x:c r="CX165" s="50" t="str">
        <x:f>IF(OR(6&gt;'Настройки'!$B$3,ISBLANK(BN165),BN165=0),"",BN165)</x:f>
      </x:c>
      <x:c r="CY165" s="50" t="str">
        <x:f>IF(OR(7&gt;'Настройки'!$B$3,ISBLANK(BO165),BO165=0),"",BO165)</x:f>
      </x:c>
      <x:c r="CZ165" s="50" t="str">
        <x:f>IF(OR(8&gt;'Настройки'!$B$3,ISBLANK(BP165),BP165=0),"",BP165)</x:f>
      </x:c>
      <x:c r="DA165" s="50" t="str">
        <x:f>IF(OR(9&gt;'Настройки'!$B$3,ISBLANK(BQ165),BQ165=0),"",BQ165)</x:f>
      </x:c>
      <x:c r="DB165" s="50" t="str">
        <x:f>IF(OR(10&gt;'Настройки'!$B$3,ISBLANK(BR165),BR165=0),"",BR165)</x:f>
      </x:c>
      <x:c r="DC165" s="50" t="str">
        <x:f>IF(OR(11&gt;'Настройки'!$B$3,ISBLANK(BS165),BS165=0),"",BS165)</x:f>
      </x:c>
      <x:c r="DD165" s="50" t="str">
        <x:f>IF(OR(12&gt;'Настройки'!$B$3,ISBLANK(BT165),BT165=0),"",BT165)</x:f>
      </x:c>
      <x:c r="DE165" s="50" t="str">
        <x:f>IF(OR(13&gt;'Настройки'!$B$3,ISBLANK(BU165),BU165=0),"",BU165)</x:f>
      </x:c>
      <x:c r="DF165" s="50" t="str">
        <x:f>IF(OR(14&gt;'Настройки'!$B$3,ISBLANK(BV165),BV165=0),"",BV165)</x:f>
      </x:c>
      <x:c r="DG165" s="50" t="str">
        <x:f>IF(OR(15&gt;'Настройки'!$B$3,ISBLANK(BW165),BW165=0),"",BW165)</x:f>
      </x:c>
      <x:c r="DH165" s="50" t="str">
        <x:f>IF(OR(16&gt;'Настройки'!$B$3,ISBLANK(BX165),BX165=0),"",BX165)</x:f>
      </x:c>
      <x:c r="DI165" s="50" t="str">
        <x:f>IF(OR(17&gt;'Настройки'!$B$3,ISBLANK(BY165),BY165=0),"",BY165)</x:f>
      </x:c>
      <x:c r="DJ165" s="50" t="str">
        <x:f>IF(OR(18&gt;'Настройки'!$B$3,ISBLANK(BZ165),BZ165=0),"",BZ165)</x:f>
      </x:c>
      <x:c r="DK165" s="50" t="str">
        <x:f>IF(OR(19&gt;'Настройки'!$B$3,ISBLANK(CA165),CA165=0),"",CA165)</x:f>
      </x:c>
      <x:c r="DL165" s="50" t="str">
        <x:f>IF(OR(20&gt;'Настройки'!$B$3,ISBLANK(CB165),CB165=0),"",CB165)</x:f>
      </x:c>
      <x:c r="DM165" s="50" t="str">
        <x:f>IF(OR(21&gt;'Настройки'!$B$3,ISBLANK(CC165),CC165=0),"",CC165)</x:f>
      </x:c>
      <x:c r="DN165" s="50" t="str">
        <x:f>IF(OR(22&gt;'Настройки'!$B$3,ISBLANK(CD165),CD165=0),"",CD165)</x:f>
      </x:c>
      <x:c r="DO165" s="50" t="str">
        <x:f>IF(OR(23&gt;'Настройки'!$B$3,ISBLANK(CE165),CE165=0),"",CE165)</x:f>
      </x:c>
      <x:c r="DP165" s="50" t="str">
        <x:f>IF(OR(24&gt;'Настройки'!$B$3,ISBLANK(CF165),CF165=0),"",CF165)</x:f>
      </x:c>
      <x:c r="DQ165" s="50" t="str">
        <x:f>IF(OR(25&gt;'Настройки'!$B$3,ISBLANK(CG165),CG165=0),"",CG165)</x:f>
      </x:c>
      <x:c r="DR165" s="50" t="str">
        <x:f>IF(OR(26&gt;'Настройки'!$B$3,ISBLANK(CH165),CH165=0),"",CH165)</x:f>
      </x:c>
      <x:c r="DS165" s="50" t="str">
        <x:f>IF(OR(27&gt;'Настройки'!$B$3,ISBLANK(CI165),CI165=0),"",CI165)</x:f>
      </x:c>
      <x:c r="DT165" s="50" t="str">
        <x:f>IF(OR(28&gt;'Настройки'!$B$3,ISBLANK(CJ165),CJ165=0),"",CJ165)</x:f>
      </x:c>
      <x:c r="DU165" s="50" t="str">
        <x:f>IF(OR(29&gt;'Настройки'!$B$3,ISBLANK(CK165),CK165=0),"",CK165)</x:f>
      </x:c>
      <x:c r="DV165" s="50" t="str">
        <x:f>IF(OR(30&gt;'Настройки'!$B$3,ISBLANK(CL165),CL165=0),"",CL165)</x:f>
      </x:c>
      <x:c r="DW165" s="50" t="str">
        <x:f>IF(OR(31&gt;'Настройки'!$B$3,ISBLANK(CM165),CM165=0),"",CM165)</x:f>
      </x:c>
      <x:c r="DX165" s="50" t="str">
        <x:f>IF(OR(32&gt;'Настройки'!$B$3,ISBLANK(CN165),CN165=0),"",CN165)</x:f>
      </x:c>
      <x:c r="DY165" s="50" t="str">
        <x:f>IF(OR(33&gt;'Настройки'!$B$3,ISBLANK(CO165),CO165=0),"",CO165)</x:f>
      </x:c>
      <x:c r="DZ165" s="50" t="str">
        <x:f>IF(OR(34&gt;'Настройки'!$B$3,ISBLANK(CP165),CP165=0),"",CP165)</x:f>
      </x:c>
      <x:c r="EA165" s="50" t="str">
        <x:f>IF(OR(35&gt;'Настройки'!$B$3,ISBLANK(CQ165),CQ165=0),"",CQ165)</x:f>
      </x:c>
      <x:c r="EB165" s="50" t="str">
        <x:f>IF(OR(36&gt;'Настройки'!$B$3,ISBLANK(CR165),CR165=0),"",CR165)</x:f>
      </x:c>
      <x:c r="EC165" s="50" t="str">
        <x:f>IF(A165="","",IF(OR(BB165="AZ",BB165="BZ"),10000+ROW(),IF(AZ165&gt;'Настройки'!$B$11,20000+ROW(),IF(BF165&lt;&gt;"Обычный",30000+ROW(),IF(AX165&lt;=0,40000+ROW(),"")))))</x:f>
      </x:c>
      <x:c r="ED165" s="50" t="str">
        <x:f>IF(EC165="","",COUNTIFS($EC$2:$EC$1001,"&gt;0",$EC$2:$EC$1001,"&lt;"&amp;EC165)+1)</x:f>
      </x:c>
    </x:row>
    <x:row r="166">
      <x:c r="A166" s="115"/>
      <x:c r="B166" s="115"/>
      <x:c r="C166" s="115"/>
      <x:c r="D166" s="118"/>
      <x:c r="E166" s="118"/>
      <x:c r="F166" s="118"/>
      <x:c r="G166" s="118"/>
      <x:c r="H166" s="118"/>
      <x:c r="I166" s="118"/>
      <x:c r="J166" s="118"/>
      <x:c r="K166" s="118"/>
      <x:c r="L166" s="118"/>
      <x:c r="M166" s="118"/>
      <x:c r="N166" s="118"/>
      <x:c r="O166" s="118"/>
      <x:c r="P166" s="118"/>
      <x:c r="Q166" s="118"/>
      <x:c r="R166" s="118"/>
      <x:c r="S166" s="118"/>
      <x:c r="T166" s="118"/>
      <x:c r="U166" s="118"/>
      <x:c r="V166" s="118"/>
      <x:c r="W166" s="118"/>
      <x:c r="X166" s="118"/>
      <x:c r="Y166" s="118"/>
      <x:c r="Z166" s="118"/>
      <x:c r="AA166" s="118"/>
      <x:c r="AB166" s="118"/>
      <x:c r="AC166" s="118"/>
      <x:c r="AD166" s="118"/>
      <x:c r="AE166" s="118"/>
      <x:c r="AF166" s="118"/>
      <x:c r="AG166" s="118"/>
      <x:c r="AH166" s="118"/>
      <x:c r="AI166" s="118"/>
      <x:c r="AJ166" s="118"/>
      <x:c r="AK166" s="118"/>
      <x:c r="AL166" s="118"/>
      <x:c r="AM166" s="118"/>
      <x:c r="AN166" s="118"/>
      <x:c r="AO166" s="118"/>
      <x:c r="AP166" s="115"/>
      <x:c r="AQ166" s="49" t="str">
        <x:f>IF(A166="","",COUNT(BI166:INDEX(BI166:CR166,1,'Настройки'!$B$3)))</x:f>
      </x:c>
      <x:c r="AR166" s="49" t="str">
        <x:f>IF(A166="","",SUM(BI166:INDEX(BI166:CR166,1,'Настройки'!$B$3)))</x:f>
      </x:c>
      <x:c r="AS166" s="58" t="str">
        <x:f>IF(A166="","",IF('Настройки'!$B$4="Стоимость потребления",AR166*D166,IF('Настройки'!$B$4="Количество",AR166,E166)))</x:f>
      </x:c>
      <x:c r="AT166" s="61" t="str">
        <x:f>IF(OR(A166="",AS166&lt;0,SUM($AS$2:$AS$1001)&lt;=0),"",AS166/SUM($AS$2:$AS$1001))</x:f>
      </x:c>
      <x:c r="AU166" s="61" t="str">
        <x:f>IF(OR(A166="",AS166&lt;0,SUM($AS$2:$AS$1001)&lt;=0),"",SUMIFS($AS$2:$AS$1001,$AS$2:$AS$1001,"&gt;"&amp;AS166)/SUM($AS$2:$AS$1001))</x:f>
      </x:c>
      <x:c r="AV166" s="61" t="str">
        <x:f>IF(OR(A166="",AS166&lt;0,SUM($AS$2:$AS$1001)&lt;=0),"",SUMIFS($AS$2:$AS$1001,$AS$2:$AS$1001,"&gt;="&amp;AS166)/SUM($AS$2:$AS$1001))</x:f>
      </x:c>
      <x:c r="AW166" s="49" t="str">
        <x:f>IF(A166="","",IF(SUM($AS$2:$AS$1001)&lt;=0,"Не определён",IF(AS166&lt;0,"Исключение",IF(AU166&lt;'Настройки'!$B$5,"A",IF(AU166&lt;'Настройки'!$B$6,"B","C")))))</x:f>
      </x:c>
      <x:c r="AX166" s="58" t="str">
        <x:f>IF(A166="","",IF(AQ166=0,"",AVERAGE(BI166:INDEX(BI166:CR166,1,'Настройки'!$B$3))))</x:f>
      </x:c>
      <x:c r="AY166" s="58" t="str">
        <x:f>IF(OR(A166="",AQ166=0),"",STDEVP(BI166:INDEX(BI166:CR166,1,'Настройки'!$B$3)))</x:f>
      </x:c>
      <x:c r="AZ166" s="61" t="str">
        <x:f>IF(OR(A166="",AQ166&lt;'Настройки'!$B$12,AX166&lt;=0,AND('Настройки'!$B$10="Блокировать",COUNTIF(F166:INDEX(F166:AO166,1,'Настройки'!$B$3),"&lt;0")&gt;0)),"",AY166/ABS(AX166))</x:f>
      </x:c>
      <x:c r="BA166" s="49" t="str">
        <x:f>IF(A166="","",IF(AND('Настройки'!$B$10="Блокировать",COUNTIF(F166:INDEX(F166:AO166,1,'Настройки'!$B$3),"&lt;0")&gt;0),"Не определён",IF(AQ166&lt;'Настройки'!$B$12,"Не определён",IF(AX166=0,"Нет спроса",IF(AX166&lt;0,"Не определён",IF(AZ166&lt;='Настройки'!$B$7,"X",IF(AZ166&lt;='Настройки'!$B$8,"Y","Z")))))))</x:f>
      </x:c>
      <x:c r="BB166" s="49" t="str">
        <x:f>IF(OR(A166="",LEN(AW166)&lt;&gt;1,LEN(BA166)&lt;&gt;1),"",AW166&amp;BA166)</x:f>
      </x:c>
      <x:c r="BC166" s="61" t="str">
        <x:f>IF(OR(A166="",AQ166=0),"",(COUNT(BI166:INDEX(BI166:CR166,1,'Настройки'!$B$3))-COUNT(CS166:INDEX(CS166:EB166,1,'Настройки'!$B$3)))/AQ166)</x:f>
      </x:c>
      <x:c r="BD166" s="64" t="str">
        <x:f>IF(OR(A166="",COUNT(CS166:INDEX(CS166:EB166,1,'Настройки'!$B$3))=0),"",AQ166/COUNT(CS166:INDEX(CS166:EB166,1,'Настройки'!$B$3)))</x:f>
      </x:c>
      <x:c r="BE166" s="64" t="str">
        <x:f>IF(OR(A166="",COUNT(CS166:INDEX(CS166:EB166,1,'Настройки'!$B$3))=0),"",IF(AVERAGE(CS166:INDEX(CS166:EB166,1,'Настройки'!$B$3))=0,"",(STDEVP(CS166:INDEX(CS166:EB166,1,'Настройки'!$B$3))/ABS(AVERAGE(CS166:INDEX(CS166:EB166,1,'Настройки'!$B$3))))^2))</x:f>
      </x:c>
      <x:c r="BF166" s="49" t="str">
        <x:f>IF(A166="","",IF(AQ166&lt;3,"Недостаточно",IF(AQ166&lt;6,"Предварительный","Обычный")))</x:f>
      </x:c>
      <x:c r="BG166" s="49" t="str">
        <x:f>IF(A166="","",IF(COUNTIF(F166:INDEX(F166:AO166,1,'Настройки'!$B$3),"&lt;0")&gt;0,IF('Настройки'!$B$10="Блокировать","Отрицательный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"),"")&amp;IF(AQ166&lt;3,"Недостаточно истории. ",IF(AQ166&lt;6,"Предварительная классификация. ",""))&amp;IF(AX166=0,"Нет спроса за горизонт. ","")&amp;IF(AZ166&gt;'Настройки'!$B$11,"Экстремальная вариативность. ",""))</x:f>
      </x:c>
      <x:c r="BH166" s="49" t="str">
        <x:f>IF(A166="","",IFERROR(VLOOKUP(BB166,'Настройки'!$D$3:$E$11,2,FALSE),"Сначала проверьте исходные данные и историю спроса.")&amp;" Уточните срок поставки, MOQ и критичность.")</x:f>
      </x:c>
      <x:c r="BI166" s="50" t="str">
        <x:f>IF(1&gt;'Настройки'!$B$3,"",IF(ISBLANK(F166),IF('Настройки'!$B$9="Нулевой спрос",0,""),IF(F166&lt;0,IF('Настройки'!$B$10="Исключить","",IF('Настройки'!$B$10="Абсолютные значения",ABS(F166),F166)),F166)))</x:f>
      </x:c>
      <x:c r="BJ166" s="50" t="str">
        <x:f>IF(2&gt;'Настройки'!$B$3,"",IF(ISBLANK(G166),IF('Настройки'!$B$9="Нулевой спрос",0,""),IF(G166&lt;0,IF('Настройки'!$B$10="Исключить","",IF('Настройки'!$B$10="Абсолютные значения",ABS(G166),G166)),G166)))</x:f>
      </x:c>
      <x:c r="BK166" s="50" t="str">
        <x:f>IF(3&gt;'Настройки'!$B$3,"",IF(ISBLANK(H166),IF('Настройки'!$B$9="Нулевой спрос",0,""),IF(H166&lt;0,IF('Настройки'!$B$10="Исключить","",IF('Настройки'!$B$10="Абсолютные значения",ABS(H166),H166)),H166)))</x:f>
      </x:c>
      <x:c r="BL166" s="50" t="str">
        <x:f>IF(4&gt;'Настройки'!$B$3,"",IF(ISBLANK(I166),IF('Настройки'!$B$9="Нулевой спрос",0,""),IF(I166&lt;0,IF('Настройки'!$B$10="Исключить","",IF('Настройки'!$B$10="Абсолютные значения",ABS(I166),I166)),I166)))</x:f>
      </x:c>
      <x:c r="BM166" s="50" t="str">
        <x:f>IF(5&gt;'Настройки'!$B$3,"",IF(ISBLANK(J166),IF('Настройки'!$B$9="Нулевой спрос",0,""),IF(J166&lt;0,IF('Настройки'!$B$10="Исключить","",IF('Настройки'!$B$10="Абсолютные значения",ABS(J166),J166)),J166)))</x:f>
      </x:c>
      <x:c r="BN166" s="50" t="str">
        <x:f>IF(6&gt;'Настройки'!$B$3,"",IF(ISBLANK(K166),IF('Настройки'!$B$9="Нулевой спрос",0,""),IF(K166&lt;0,IF('Настройки'!$B$10="Исключить","",IF('Настройки'!$B$10="Абсолютные значения",ABS(K166),K166)),K166)))</x:f>
      </x:c>
      <x:c r="BO166" s="50" t="str">
        <x:f>IF(7&gt;'Настройки'!$B$3,"",IF(ISBLANK(L166),IF('Настройки'!$B$9="Нулевой спрос",0,""),IF(L166&lt;0,IF('Настройки'!$B$10="Исключить","",IF('Настройки'!$B$10="Абсолютные значения",ABS(L166),L166)),L166)))</x:f>
      </x:c>
      <x:c r="BP166" s="50" t="str">
        <x:f>IF(8&gt;'Настройки'!$B$3,"",IF(ISBLANK(M166),IF('Настройки'!$B$9="Нулевой спрос",0,""),IF(M166&lt;0,IF('Настройки'!$B$10="Исключить","",IF('Настройки'!$B$10="Абсолютные значения",ABS(M166),M166)),M166)))</x:f>
      </x:c>
      <x:c r="BQ166" s="50" t="str">
        <x:f>IF(9&gt;'Настройки'!$B$3,"",IF(ISBLANK(N166),IF('Настройки'!$B$9="Нулевой спрос",0,""),IF(N166&lt;0,IF('Настройки'!$B$10="Исключить","",IF('Настройки'!$B$10="Абсолютные значения",ABS(N166),N166)),N166)))</x:f>
      </x:c>
      <x:c r="BR166" s="50" t="str">
        <x:f>IF(10&gt;'Настройки'!$B$3,"",IF(ISBLANK(O166),IF('Настройки'!$B$9="Нулевой спрос",0,""),IF(O166&lt;0,IF('Настройки'!$B$10="Исключить","",IF('Настройки'!$B$10="Абсолютные значения",ABS(O166),O166)),O166)))</x:f>
      </x:c>
      <x:c r="BS166" s="50" t="str">
        <x:f>IF(11&gt;'Настройки'!$B$3,"",IF(ISBLANK(P166),IF('Настройки'!$B$9="Нулевой спрос",0,""),IF(P166&lt;0,IF('Настройки'!$B$10="Исключить","",IF('Настройки'!$B$10="Абсолютные значения",ABS(P166),P166)),P166)))</x:f>
      </x:c>
      <x:c r="BT166" s="50" t="str">
        <x:f>IF(12&gt;'Настройки'!$B$3,"",IF(ISBLANK(Q166),IF('Настройки'!$B$9="Нулевой спрос",0,""),IF(Q166&lt;0,IF('Настройки'!$B$10="Исключить","",IF('Настройки'!$B$10="Абсолютные значения",ABS(Q166),Q166)),Q166)))</x:f>
      </x:c>
      <x:c r="BU166" s="50" t="str">
        <x:f>IF(13&gt;'Настройки'!$B$3,"",IF(ISBLANK(R166),IF('Настройки'!$B$9="Нулевой спрос",0,""),IF(R166&lt;0,IF('Настройки'!$B$10="Исключить","",IF('Настройки'!$B$10="Абсолютные значения",ABS(R166),R166)),R166)))</x:f>
      </x:c>
      <x:c r="BV166" s="50" t="str">
        <x:f>IF(14&gt;'Настройки'!$B$3,"",IF(ISBLANK(S166),IF('Настройки'!$B$9="Нулевой спрос",0,""),IF(S166&lt;0,IF('Настройки'!$B$10="Исключить","",IF('Настройки'!$B$10="Абсолютные значения",ABS(S166),S166)),S166)))</x:f>
      </x:c>
      <x:c r="BW166" s="50" t="str">
        <x:f>IF(15&gt;'Настройки'!$B$3,"",IF(ISBLANK(T166),IF('Настройки'!$B$9="Нулевой спрос",0,""),IF(T166&lt;0,IF('Настройки'!$B$10="Исключить","",IF('Настройки'!$B$10="Абсолютные значения",ABS(T166),T166)),T166)))</x:f>
      </x:c>
      <x:c r="BX166" s="50" t="str">
        <x:f>IF(16&gt;'Настройки'!$B$3,"",IF(ISBLANK(U166),IF('Настройки'!$B$9="Нулевой спрос",0,""),IF(U166&lt;0,IF('Настройки'!$B$10="Исключить","",IF('Настройки'!$B$10="Абсолютные значения",ABS(U166),U166)),U166)))</x:f>
      </x:c>
      <x:c r="BY166" s="50" t="str">
        <x:f>IF(17&gt;'Настройки'!$B$3,"",IF(ISBLANK(V166),IF('Настройки'!$B$9="Нулевой спрос",0,""),IF(V166&lt;0,IF('Настройки'!$B$10="Исключить","",IF('Настройки'!$B$10="Абсолютные значения",ABS(V166),V166)),V166)))</x:f>
      </x:c>
      <x:c r="BZ166" s="50" t="str">
        <x:f>IF(18&gt;'Настройки'!$B$3,"",IF(ISBLANK(W166),IF('Настройки'!$B$9="Нулевой спрос",0,""),IF(W166&lt;0,IF('Настройки'!$B$10="Исключить","",IF('Настройки'!$B$10="Абсолютные значения",ABS(W166),W166)),W166)))</x:f>
      </x:c>
      <x:c r="CA166" s="50" t="str">
        <x:f>IF(19&gt;'Настройки'!$B$3,"",IF(ISBLANK(X166),IF('Настройки'!$B$9="Нулевой спрос",0,""),IF(X166&lt;0,IF('Настройки'!$B$10="Исключить","",IF('Настройки'!$B$10="Абсолютные значения",ABS(X166),X166)),X166)))</x:f>
      </x:c>
      <x:c r="CB166" s="50" t="str">
        <x:f>IF(20&gt;'Настройки'!$B$3,"",IF(ISBLANK(Y166),IF('Настройки'!$B$9="Нулевой спрос",0,""),IF(Y166&lt;0,IF('Настройки'!$B$10="Исключить","",IF('Настройки'!$B$10="Абсолютные значения",ABS(Y166),Y166)),Y166)))</x:f>
      </x:c>
      <x:c r="CC166" s="50" t="str">
        <x:f>IF(21&gt;'Настройки'!$B$3,"",IF(ISBLANK(Z166),IF('Настройки'!$B$9="Нулевой спрос",0,""),IF(Z166&lt;0,IF('Настройки'!$B$10="Исключить","",IF('Настройки'!$B$10="Абсолютные значения",ABS(Z166),Z166)),Z166)))</x:f>
      </x:c>
      <x:c r="CD166" s="50" t="str">
        <x:f>IF(22&gt;'Настройки'!$B$3,"",IF(ISBLANK(AA166),IF('Настройки'!$B$9="Нулевой спрос",0,""),IF(AA166&lt;0,IF('Настройки'!$B$10="Исключить","",IF('Настройки'!$B$10="Абсолютные значения",ABS(AA166),AA166)),AA166)))</x:f>
      </x:c>
      <x:c r="CE166" s="50" t="str">
        <x:f>IF(23&gt;'Настройки'!$B$3,"",IF(ISBLANK(AB166),IF('Настройки'!$B$9="Нулевой спрос",0,""),IF(AB166&lt;0,IF('Настройки'!$B$10="Исключить","",IF('Настройки'!$B$10="Абсолютные значения",ABS(AB166),AB166)),AB166)))</x:f>
      </x:c>
      <x:c r="CF166" s="50" t="str">
        <x:f>IF(24&gt;'Настройки'!$B$3,"",IF(ISBLANK(AC166),IF('Настройки'!$B$9="Нулевой спрос",0,""),IF(AC166&lt;0,IF('Настройки'!$B$10="Исключить","",IF('Настройки'!$B$10="Абсолютные значения",ABS(AC166),AC166)),AC166)))</x:f>
      </x:c>
      <x:c r="CG166" s="50" t="str">
        <x:f>IF(25&gt;'Настройки'!$B$3,"",IF(ISBLANK(AD166),IF('Настройки'!$B$9="Нулевой спрос",0,""),IF(AD166&lt;0,IF('Настройки'!$B$10="Исключить","",IF('Настройки'!$B$10="Абсолютные значения",ABS(AD166),AD166)),AD166)))</x:f>
      </x:c>
      <x:c r="CH166" s="50" t="str">
        <x:f>IF(26&gt;'Настройки'!$B$3,"",IF(ISBLANK(AE166),IF('Настройки'!$B$9="Нулевой спрос",0,""),IF(AE166&lt;0,IF('Настройки'!$B$10="Исключить","",IF('Настройки'!$B$10="Абсолютные значения",ABS(AE166),AE166)),AE166)))</x:f>
      </x:c>
      <x:c r="CI166" s="50" t="str">
        <x:f>IF(27&gt;'Настройки'!$B$3,"",IF(ISBLANK(AF166),IF('Настройки'!$B$9="Нулевой спрос",0,""),IF(AF166&lt;0,IF('Настройки'!$B$10="Исключить","",IF('Настройки'!$B$10="Абсолютные значения",ABS(AF166),AF166)),AF166)))</x:f>
      </x:c>
      <x:c r="CJ166" s="50" t="str">
        <x:f>IF(28&gt;'Настройки'!$B$3,"",IF(ISBLANK(AG166),IF('Настройки'!$B$9="Нулевой спрос",0,""),IF(AG166&lt;0,IF('Настройки'!$B$10="Исключить","",IF('Настройки'!$B$10="Абсолютные значения",ABS(AG166),AG166)),AG166)))</x:f>
      </x:c>
      <x:c r="CK166" s="50" t="str">
        <x:f>IF(29&gt;'Настройки'!$B$3,"",IF(ISBLANK(AH166),IF('Настройки'!$B$9="Нулевой спрос",0,""),IF(AH166&lt;0,IF('Настройки'!$B$10="Исключить","",IF('Настройки'!$B$10="Абсолютные значения",ABS(AH166),AH166)),AH166)))</x:f>
      </x:c>
      <x:c r="CL166" s="50" t="str">
        <x:f>IF(30&gt;'Настройки'!$B$3,"",IF(ISBLANK(AI166),IF('Настройки'!$B$9="Нулевой спрос",0,""),IF(AI166&lt;0,IF('Настройки'!$B$10="Исключить","",IF('Настройки'!$B$10="Абсолютные значения",ABS(AI166),AI166)),AI166)))</x:f>
      </x:c>
      <x:c r="CM166" s="50" t="str">
        <x:f>IF(31&gt;'Настройки'!$B$3,"",IF(ISBLANK(AJ166),IF('Настройки'!$B$9="Нулевой спрос",0,""),IF(AJ166&lt;0,IF('Настройки'!$B$10="Исключить","",IF('Настройки'!$B$10="Абсолютные значения",ABS(AJ166),AJ166)),AJ166)))</x:f>
      </x:c>
      <x:c r="CN166" s="50" t="str">
        <x:f>IF(32&gt;'Настройки'!$B$3,"",IF(ISBLANK(AK166),IF('Настройки'!$B$9="Нулевой спрос",0,""),IF(AK166&lt;0,IF('Настройки'!$B$10="Исключить","",IF('Настройки'!$B$10="Абсолютные значения",ABS(AK166),AK166)),AK166)))</x:f>
      </x:c>
      <x:c r="CO166" s="50" t="str">
        <x:f>IF(33&gt;'Настройки'!$B$3,"",IF(ISBLANK(AL166),IF('Настройки'!$B$9="Нулевой спрос",0,""),IF(AL166&lt;0,IF('Настройки'!$B$10="Исключить","",IF('Настройки'!$B$10="Абсолютные значения",ABS(AL166),AL166)),AL166)))</x:f>
      </x:c>
      <x:c r="CP166" s="50" t="str">
        <x:f>IF(34&gt;'Настройки'!$B$3,"",IF(ISBLANK(AM166),IF('Настройки'!$B$9="Нулевой спрос",0,""),IF(AM166&lt;0,IF('Настройки'!$B$10="Исключить","",IF('Настройки'!$B$10="Абсолютные значения",ABS(AM166),AM166)),AM166)))</x:f>
      </x:c>
      <x:c r="CQ166" s="50" t="str">
        <x:f>IF(35&gt;'Настройки'!$B$3,"",IF(ISBLANK(AN166),IF('Настройки'!$B$9="Нулевой спрос",0,""),IF(AN166&lt;0,IF('Настройки'!$B$10="Исключить","",IF('Настройки'!$B$10="Абсолютные значения",ABS(AN166),AN166)),AN166)))</x:f>
      </x:c>
      <x:c r="CR166" s="50" t="str">
        <x:f>IF(36&gt;'Настройки'!$B$3,"",IF(ISBLANK(AO166),IF('Настройки'!$B$9="Нулевой спрос",0,""),IF(AO166&lt;0,IF('Настройки'!$B$10="Исключить","",IF('Настройки'!$B$10="Абсолютные значения",ABS(AO166),AO166)),AO166)))</x:f>
      </x:c>
      <x:c r="CS166" s="50" t="str">
        <x:f>IF(OR(1&gt;'Настройки'!$B$3,ISBLANK(BI166),BI166=0),"",BI166)</x:f>
      </x:c>
      <x:c r="CT166" s="50" t="str">
        <x:f>IF(OR(2&gt;'Настройки'!$B$3,ISBLANK(BJ166),BJ166=0),"",BJ166)</x:f>
      </x:c>
      <x:c r="CU166" s="50" t="str">
        <x:f>IF(OR(3&gt;'Настройки'!$B$3,ISBLANK(BK166),BK166=0),"",BK166)</x:f>
      </x:c>
      <x:c r="CV166" s="50" t="str">
        <x:f>IF(OR(4&gt;'Настройки'!$B$3,ISBLANK(BL166),BL166=0),"",BL166)</x:f>
      </x:c>
      <x:c r="CW166" s="50" t="str">
        <x:f>IF(OR(5&gt;'Настройки'!$B$3,ISBLANK(BM166),BM166=0),"",BM166)</x:f>
      </x:c>
      <x:c r="CX166" s="50" t="str">
        <x:f>IF(OR(6&gt;'Настройки'!$B$3,ISBLANK(BN166),BN166=0),"",BN166)</x:f>
      </x:c>
      <x:c r="CY166" s="50" t="str">
        <x:f>IF(OR(7&gt;'Настройки'!$B$3,ISBLANK(BO166),BO166=0),"",BO166)</x:f>
      </x:c>
      <x:c r="CZ166" s="50" t="str">
        <x:f>IF(OR(8&gt;'Настройки'!$B$3,ISBLANK(BP166),BP166=0),"",BP166)</x:f>
      </x:c>
      <x:c r="DA166" s="50" t="str">
        <x:f>IF(OR(9&gt;'Настройки'!$B$3,ISBLANK(BQ166),BQ166=0),"",BQ166)</x:f>
      </x:c>
      <x:c r="DB166" s="50" t="str">
        <x:f>IF(OR(10&gt;'Настройки'!$B$3,ISBLANK(BR166),BR166=0),"",BR166)</x:f>
      </x:c>
      <x:c r="DC166" s="50" t="str">
        <x:f>IF(OR(11&gt;'Настройки'!$B$3,ISBLANK(BS166),BS166=0),"",BS166)</x:f>
      </x:c>
      <x:c r="DD166" s="50" t="str">
        <x:f>IF(OR(12&gt;'Настройки'!$B$3,ISBLANK(BT166),BT166=0),"",BT166)</x:f>
      </x:c>
      <x:c r="DE166" s="50" t="str">
        <x:f>IF(OR(13&gt;'Настройки'!$B$3,ISBLANK(BU166),BU166=0),"",BU166)</x:f>
      </x:c>
      <x:c r="DF166" s="50" t="str">
        <x:f>IF(OR(14&gt;'Настройки'!$B$3,ISBLANK(BV166),BV166=0),"",BV166)</x:f>
      </x:c>
      <x:c r="DG166" s="50" t="str">
        <x:f>IF(OR(15&gt;'Настройки'!$B$3,ISBLANK(BW166),BW166=0),"",BW166)</x:f>
      </x:c>
      <x:c r="DH166" s="50" t="str">
        <x:f>IF(OR(16&gt;'Настройки'!$B$3,ISBLANK(BX166),BX166=0),"",BX166)</x:f>
      </x:c>
      <x:c r="DI166" s="50" t="str">
        <x:f>IF(OR(17&gt;'Настройки'!$B$3,ISBLANK(BY166),BY166=0),"",BY166)</x:f>
      </x:c>
      <x:c r="DJ166" s="50" t="str">
        <x:f>IF(OR(18&gt;'Настройки'!$B$3,ISBLANK(BZ166),BZ166=0),"",BZ166)</x:f>
      </x:c>
      <x:c r="DK166" s="50" t="str">
        <x:f>IF(OR(19&gt;'Настройки'!$B$3,ISBLANK(CA166),CA166=0),"",CA166)</x:f>
      </x:c>
      <x:c r="DL166" s="50" t="str">
        <x:f>IF(OR(20&gt;'Настройки'!$B$3,ISBLANK(CB166),CB166=0),"",CB166)</x:f>
      </x:c>
      <x:c r="DM166" s="50" t="str">
        <x:f>IF(OR(21&gt;'Настройки'!$B$3,ISBLANK(CC166),CC166=0),"",CC166)</x:f>
      </x:c>
      <x:c r="DN166" s="50" t="str">
        <x:f>IF(OR(22&gt;'Настройки'!$B$3,ISBLANK(CD166),CD166=0),"",CD166)</x:f>
      </x:c>
      <x:c r="DO166" s="50" t="str">
        <x:f>IF(OR(23&gt;'Настройки'!$B$3,ISBLANK(CE166),CE166=0),"",CE166)</x:f>
      </x:c>
      <x:c r="DP166" s="50" t="str">
        <x:f>IF(OR(24&gt;'Настройки'!$B$3,ISBLANK(CF166),CF166=0),"",CF166)</x:f>
      </x:c>
      <x:c r="DQ166" s="50" t="str">
        <x:f>IF(OR(25&gt;'Настройки'!$B$3,ISBLANK(CG166),CG166=0),"",CG166)</x:f>
      </x:c>
      <x:c r="DR166" s="50" t="str">
        <x:f>IF(OR(26&gt;'Настройки'!$B$3,ISBLANK(CH166),CH166=0),"",CH166)</x:f>
      </x:c>
      <x:c r="DS166" s="50" t="str">
        <x:f>IF(OR(27&gt;'Настройки'!$B$3,ISBLANK(CI166),CI166=0),"",CI166)</x:f>
      </x:c>
      <x:c r="DT166" s="50" t="str">
        <x:f>IF(OR(28&gt;'Настройки'!$B$3,ISBLANK(CJ166),CJ166=0),"",CJ166)</x:f>
      </x:c>
      <x:c r="DU166" s="50" t="str">
        <x:f>IF(OR(29&gt;'Настройки'!$B$3,ISBLANK(CK166),CK166=0),"",CK166)</x:f>
      </x:c>
      <x:c r="DV166" s="50" t="str">
        <x:f>IF(OR(30&gt;'Настройки'!$B$3,ISBLANK(CL166),CL166=0),"",CL166)</x:f>
      </x:c>
      <x:c r="DW166" s="50" t="str">
        <x:f>IF(OR(31&gt;'Настройки'!$B$3,ISBLANK(CM166),CM166=0),"",CM166)</x:f>
      </x:c>
      <x:c r="DX166" s="50" t="str">
        <x:f>IF(OR(32&gt;'Настройки'!$B$3,ISBLANK(CN166),CN166=0),"",CN166)</x:f>
      </x:c>
      <x:c r="DY166" s="50" t="str">
        <x:f>IF(OR(33&gt;'Настройки'!$B$3,ISBLANK(CO166),CO166=0),"",CO166)</x:f>
      </x:c>
      <x:c r="DZ166" s="50" t="str">
        <x:f>IF(OR(34&gt;'Настройки'!$B$3,ISBLANK(CP166),CP166=0),"",CP166)</x:f>
      </x:c>
      <x:c r="EA166" s="50" t="str">
        <x:f>IF(OR(35&gt;'Настройки'!$B$3,ISBLANK(CQ166),CQ166=0),"",CQ166)</x:f>
      </x:c>
      <x:c r="EB166" s="50" t="str">
        <x:f>IF(OR(36&gt;'Настройки'!$B$3,ISBLANK(CR166),CR166=0),"",CR166)</x:f>
      </x:c>
      <x:c r="EC166" s="50" t="str">
        <x:f>IF(A166="","",IF(OR(BB166="AZ",BB166="BZ"),10000+ROW(),IF(AZ166&gt;'Настройки'!$B$11,20000+ROW(),IF(BF166&lt;&gt;"Обычный",30000+ROW(),IF(AX166&lt;=0,40000+ROW(),"")))))</x:f>
      </x:c>
      <x:c r="ED166" s="50" t="str">
        <x:f>IF(EC166="","",COUNTIFS($EC$2:$EC$1001,"&gt;0",$EC$2:$EC$1001,"&lt;"&amp;EC166)+1)</x:f>
      </x:c>
    </x:row>
    <x:row r="167">
      <x:c r="A167" s="115"/>
      <x:c r="B167" s="115"/>
      <x:c r="C167" s="115"/>
      <x:c r="D167" s="118"/>
      <x:c r="E167" s="118"/>
      <x:c r="F167" s="118"/>
      <x:c r="G167" s="118"/>
      <x:c r="H167" s="118"/>
      <x:c r="I167" s="118"/>
      <x:c r="J167" s="118"/>
      <x:c r="K167" s="118"/>
      <x:c r="L167" s="118"/>
      <x:c r="M167" s="118"/>
      <x:c r="N167" s="118"/>
      <x:c r="O167" s="118"/>
      <x:c r="P167" s="118"/>
      <x:c r="Q167" s="118"/>
      <x:c r="R167" s="118"/>
      <x:c r="S167" s="118"/>
      <x:c r="T167" s="118"/>
      <x:c r="U167" s="118"/>
      <x:c r="V167" s="118"/>
      <x:c r="W167" s="118"/>
      <x:c r="X167" s="118"/>
      <x:c r="Y167" s="118"/>
      <x:c r="Z167" s="118"/>
      <x:c r="AA167" s="118"/>
      <x:c r="AB167" s="118"/>
      <x:c r="AC167" s="118"/>
      <x:c r="AD167" s="118"/>
      <x:c r="AE167" s="118"/>
      <x:c r="AF167" s="118"/>
      <x:c r="AG167" s="118"/>
      <x:c r="AH167" s="118"/>
      <x:c r="AI167" s="118"/>
      <x:c r="AJ167" s="118"/>
      <x:c r="AK167" s="118"/>
      <x:c r="AL167" s="118"/>
      <x:c r="AM167" s="118"/>
      <x:c r="AN167" s="118"/>
      <x:c r="AO167" s="118"/>
      <x:c r="AP167" s="115"/>
      <x:c r="AQ167" s="49" t="str">
        <x:f>IF(A167="","",COUNT(BI167:INDEX(BI167:CR167,1,'Настройки'!$B$3)))</x:f>
      </x:c>
      <x:c r="AR167" s="49" t="str">
        <x:f>IF(A167="","",SUM(BI167:INDEX(BI167:CR167,1,'Настройки'!$B$3)))</x:f>
      </x:c>
      <x:c r="AS167" s="58" t="str">
        <x:f>IF(A167="","",IF('Настройки'!$B$4="Стоимость потребления",AR167*D167,IF('Настройки'!$B$4="Количество",AR167,E167)))</x:f>
      </x:c>
      <x:c r="AT167" s="61" t="str">
        <x:f>IF(OR(A167="",AS167&lt;0,SUM($AS$2:$AS$1001)&lt;=0),"",AS167/SUM($AS$2:$AS$1001))</x:f>
      </x:c>
      <x:c r="AU167" s="61" t="str">
        <x:f>IF(OR(A167="",AS167&lt;0,SUM($AS$2:$AS$1001)&lt;=0),"",SUMIFS($AS$2:$AS$1001,$AS$2:$AS$1001,"&gt;"&amp;AS167)/SUM($AS$2:$AS$1001))</x:f>
      </x:c>
      <x:c r="AV167" s="61" t="str">
        <x:f>IF(OR(A167="",AS167&lt;0,SUM($AS$2:$AS$1001)&lt;=0),"",SUMIFS($AS$2:$AS$1001,$AS$2:$AS$1001,"&gt;="&amp;AS167)/SUM($AS$2:$AS$1001))</x:f>
      </x:c>
      <x:c r="AW167" s="49" t="str">
        <x:f>IF(A167="","",IF(SUM($AS$2:$AS$1001)&lt;=0,"Не определён",IF(AS167&lt;0,"Исключение",IF(AU167&lt;'Настройки'!$B$5,"A",IF(AU167&lt;'Настройки'!$B$6,"B","C")))))</x:f>
      </x:c>
      <x:c r="AX167" s="58" t="str">
        <x:f>IF(A167="","",IF(AQ167=0,"",AVERAGE(BI167:INDEX(BI167:CR167,1,'Настройки'!$B$3))))</x:f>
      </x:c>
      <x:c r="AY167" s="58" t="str">
        <x:f>IF(OR(A167="",AQ167=0),"",STDEVP(BI167:INDEX(BI167:CR167,1,'Настройки'!$B$3)))</x:f>
      </x:c>
      <x:c r="AZ167" s="61" t="str">
        <x:f>IF(OR(A167="",AQ167&lt;'Настройки'!$B$12,AX167&lt;=0,AND('Настройки'!$B$10="Блокировать",COUNTIF(F167:INDEX(F167:AO167,1,'Настройки'!$B$3),"&lt;0")&gt;0)),"",AY167/ABS(AX167))</x:f>
      </x:c>
      <x:c r="BA167" s="49" t="str">
        <x:f>IF(A167="","",IF(AND('Настройки'!$B$10="Блокировать",COUNTIF(F167:INDEX(F167:AO167,1,'Настройки'!$B$3),"&lt;0")&gt;0),"Не определён",IF(AQ167&lt;'Настройки'!$B$12,"Не определён",IF(AX167=0,"Нет спроса",IF(AX167&lt;0,"Не определён",IF(AZ167&lt;='Настройки'!$B$7,"X",IF(AZ167&lt;='Настройки'!$B$8,"Y","Z")))))))</x:f>
      </x:c>
      <x:c r="BB167" s="49" t="str">
        <x:f>IF(OR(A167="",LEN(AW167)&lt;&gt;1,LEN(BA167)&lt;&gt;1),"",AW167&amp;BA167)</x:f>
      </x:c>
      <x:c r="BC167" s="61" t="str">
        <x:f>IF(OR(A167="",AQ167=0),"",(COUNT(BI167:INDEX(BI167:CR167,1,'Настройки'!$B$3))-COUNT(CS167:INDEX(CS167:EB167,1,'Настройки'!$B$3)))/AQ167)</x:f>
      </x:c>
      <x:c r="BD167" s="64" t="str">
        <x:f>IF(OR(A167="",COUNT(CS167:INDEX(CS167:EB167,1,'Настройки'!$B$3))=0),"",AQ167/COUNT(CS167:INDEX(CS167:EB167,1,'Настройки'!$B$3)))</x:f>
      </x:c>
      <x:c r="BE167" s="64" t="str">
        <x:f>IF(OR(A167="",COUNT(CS167:INDEX(CS167:EB167,1,'Настройки'!$B$3))=0),"",IF(AVERAGE(CS167:INDEX(CS167:EB167,1,'Настройки'!$B$3))=0,"",(STDEVP(CS167:INDEX(CS167:EB167,1,'Настройки'!$B$3))/ABS(AVERAGE(CS167:INDEX(CS167:EB167,1,'Настройки'!$B$3))))^2))</x:f>
      </x:c>
      <x:c r="BF167" s="49" t="str">
        <x:f>IF(A167="","",IF(AQ167&lt;3,"Недостаточно",IF(AQ167&lt;6,"Предварительный","Обычный")))</x:f>
      </x:c>
      <x:c r="BG167" s="49" t="str">
        <x:f>IF(A167="","",IF(COUNTIF(F167:INDEX(F167:AO167,1,'Настройки'!$B$3),"&lt;0")&gt;0,IF('Настройки'!$B$10="Блокировать","Отрицательный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"),"")&amp;IF(AQ167&lt;3,"Недостаточно истории. ",IF(AQ167&lt;6,"Предварительная классификация. ",""))&amp;IF(AX167=0,"Нет спроса за горизонт. ","")&amp;IF(AZ167&gt;'Настройки'!$B$11,"Экстремальная вариативность. ",""))</x:f>
      </x:c>
      <x:c r="BH167" s="49" t="str">
        <x:f>IF(A167="","",IFERROR(VLOOKUP(BB167,'Настройки'!$D$3:$E$11,2,FALSE),"Сначала проверьте исходные данные и историю спроса.")&amp;" Уточните срок поставки, MOQ и критичность.")</x:f>
      </x:c>
      <x:c r="BI167" s="50" t="str">
        <x:f>IF(1&gt;'Настройки'!$B$3,"",IF(ISBLANK(F167),IF('Настройки'!$B$9="Нулевой спрос",0,""),IF(F167&lt;0,IF('Настройки'!$B$10="Исключить","",IF('Настройки'!$B$10="Абсолютные значения",ABS(F167),F167)),F167)))</x:f>
      </x:c>
      <x:c r="BJ167" s="50" t="str">
        <x:f>IF(2&gt;'Настройки'!$B$3,"",IF(ISBLANK(G167),IF('Настройки'!$B$9="Нулевой спрос",0,""),IF(G167&lt;0,IF('Настройки'!$B$10="Исключить","",IF('Настройки'!$B$10="Абсолютные значения",ABS(G167),G167)),G167)))</x:f>
      </x:c>
      <x:c r="BK167" s="50" t="str">
        <x:f>IF(3&gt;'Настройки'!$B$3,"",IF(ISBLANK(H167),IF('Настройки'!$B$9="Нулевой спрос",0,""),IF(H167&lt;0,IF('Настройки'!$B$10="Исключить","",IF('Настройки'!$B$10="Абсолютные значения",ABS(H167),H167)),H167)))</x:f>
      </x:c>
      <x:c r="BL167" s="50" t="str">
        <x:f>IF(4&gt;'Настройки'!$B$3,"",IF(ISBLANK(I167),IF('Настройки'!$B$9="Нулевой спрос",0,""),IF(I167&lt;0,IF('Настройки'!$B$10="Исключить","",IF('Настройки'!$B$10="Абсолютные значения",ABS(I167),I167)),I167)))</x:f>
      </x:c>
      <x:c r="BM167" s="50" t="str">
        <x:f>IF(5&gt;'Настройки'!$B$3,"",IF(ISBLANK(J167),IF('Настройки'!$B$9="Нулевой спрос",0,""),IF(J167&lt;0,IF('Настройки'!$B$10="Исключить","",IF('Настройки'!$B$10="Абсолютные значения",ABS(J167),J167)),J167)))</x:f>
      </x:c>
      <x:c r="BN167" s="50" t="str">
        <x:f>IF(6&gt;'Настройки'!$B$3,"",IF(ISBLANK(K167),IF('Настройки'!$B$9="Нулевой спрос",0,""),IF(K167&lt;0,IF('Настройки'!$B$10="Исключить","",IF('Настройки'!$B$10="Абсолютные значения",ABS(K167),K167)),K167)))</x:f>
      </x:c>
      <x:c r="BO167" s="50" t="str">
        <x:f>IF(7&gt;'Настройки'!$B$3,"",IF(ISBLANK(L167),IF('Настройки'!$B$9="Нулевой спрос",0,""),IF(L167&lt;0,IF('Настройки'!$B$10="Исключить","",IF('Настройки'!$B$10="Абсолютные значения",ABS(L167),L167)),L167)))</x:f>
      </x:c>
      <x:c r="BP167" s="50" t="str">
        <x:f>IF(8&gt;'Настройки'!$B$3,"",IF(ISBLANK(M167),IF('Настройки'!$B$9="Нулевой спрос",0,""),IF(M167&lt;0,IF('Настройки'!$B$10="Исключить","",IF('Настройки'!$B$10="Абсолютные значения",ABS(M167),M167)),M167)))</x:f>
      </x:c>
      <x:c r="BQ167" s="50" t="str">
        <x:f>IF(9&gt;'Настройки'!$B$3,"",IF(ISBLANK(N167),IF('Настройки'!$B$9="Нулевой спрос",0,""),IF(N167&lt;0,IF('Настройки'!$B$10="Исключить","",IF('Настройки'!$B$10="Абсолютные значения",ABS(N167),N167)),N167)))</x:f>
      </x:c>
      <x:c r="BR167" s="50" t="str">
        <x:f>IF(10&gt;'Настройки'!$B$3,"",IF(ISBLANK(O167),IF('Настройки'!$B$9="Нулевой спрос",0,""),IF(O167&lt;0,IF('Настройки'!$B$10="Исключить","",IF('Настройки'!$B$10="Абсолютные значения",ABS(O167),O167)),O167)))</x:f>
      </x:c>
      <x:c r="BS167" s="50" t="str">
        <x:f>IF(11&gt;'Настройки'!$B$3,"",IF(ISBLANK(P167),IF('Настройки'!$B$9="Нулевой спрос",0,""),IF(P167&lt;0,IF('Настройки'!$B$10="Исключить","",IF('Настройки'!$B$10="Абсолютные значения",ABS(P167),P167)),P167)))</x:f>
      </x:c>
      <x:c r="BT167" s="50" t="str">
        <x:f>IF(12&gt;'Настройки'!$B$3,"",IF(ISBLANK(Q167),IF('Настройки'!$B$9="Нулевой спрос",0,""),IF(Q167&lt;0,IF('Настройки'!$B$10="Исключить","",IF('Настройки'!$B$10="Абсолютные значения",ABS(Q167),Q167)),Q167)))</x:f>
      </x:c>
      <x:c r="BU167" s="50" t="str">
        <x:f>IF(13&gt;'Настройки'!$B$3,"",IF(ISBLANK(R167),IF('Настройки'!$B$9="Нулевой спрос",0,""),IF(R167&lt;0,IF('Настройки'!$B$10="Исключить","",IF('Настройки'!$B$10="Абсолютные значения",ABS(R167),R167)),R167)))</x:f>
      </x:c>
      <x:c r="BV167" s="50" t="str">
        <x:f>IF(14&gt;'Настройки'!$B$3,"",IF(ISBLANK(S167),IF('Настройки'!$B$9="Нулевой спрос",0,""),IF(S167&lt;0,IF('Настройки'!$B$10="Исключить","",IF('Настройки'!$B$10="Абсолютные значения",ABS(S167),S167)),S167)))</x:f>
      </x:c>
      <x:c r="BW167" s="50" t="str">
        <x:f>IF(15&gt;'Настройки'!$B$3,"",IF(ISBLANK(T167),IF('Настройки'!$B$9="Нулевой спрос",0,""),IF(T167&lt;0,IF('Настройки'!$B$10="Исключить","",IF('Настройки'!$B$10="Абсолютные значения",ABS(T167),T167)),T167)))</x:f>
      </x:c>
      <x:c r="BX167" s="50" t="str">
        <x:f>IF(16&gt;'Настройки'!$B$3,"",IF(ISBLANK(U167),IF('Настройки'!$B$9="Нулевой спрос",0,""),IF(U167&lt;0,IF('Настройки'!$B$10="Исключить","",IF('Настройки'!$B$10="Абсолютные значения",ABS(U167),U167)),U167)))</x:f>
      </x:c>
      <x:c r="BY167" s="50" t="str">
        <x:f>IF(17&gt;'Настройки'!$B$3,"",IF(ISBLANK(V167),IF('Настройки'!$B$9="Нулевой спрос",0,""),IF(V167&lt;0,IF('Настройки'!$B$10="Исключить","",IF('Настройки'!$B$10="Абсолютные значения",ABS(V167),V167)),V167)))</x:f>
      </x:c>
      <x:c r="BZ167" s="50" t="str">
        <x:f>IF(18&gt;'Настройки'!$B$3,"",IF(ISBLANK(W167),IF('Настройки'!$B$9="Нулевой спрос",0,""),IF(W167&lt;0,IF('Настройки'!$B$10="Исключить","",IF('Настройки'!$B$10="Абсолютные значения",ABS(W167),W167)),W167)))</x:f>
      </x:c>
      <x:c r="CA167" s="50" t="str">
        <x:f>IF(19&gt;'Настройки'!$B$3,"",IF(ISBLANK(X167),IF('Настройки'!$B$9="Нулевой спрос",0,""),IF(X167&lt;0,IF('Настройки'!$B$10="Исключить","",IF('Настройки'!$B$10="Абсолютные значения",ABS(X167),X167)),X167)))</x:f>
      </x:c>
      <x:c r="CB167" s="50" t="str">
        <x:f>IF(20&gt;'Настройки'!$B$3,"",IF(ISBLANK(Y167),IF('Настройки'!$B$9="Нулевой спрос",0,""),IF(Y167&lt;0,IF('Настройки'!$B$10="Исключить","",IF('Настройки'!$B$10="Абсолютные значения",ABS(Y167),Y167)),Y167)))</x:f>
      </x:c>
      <x:c r="CC167" s="50" t="str">
        <x:f>IF(21&gt;'Настройки'!$B$3,"",IF(ISBLANK(Z167),IF('Настройки'!$B$9="Нулевой спрос",0,""),IF(Z167&lt;0,IF('Настройки'!$B$10="Исключить","",IF('Настройки'!$B$10="Абсолютные значения",ABS(Z167),Z167)),Z167)))</x:f>
      </x:c>
      <x:c r="CD167" s="50" t="str">
        <x:f>IF(22&gt;'Настройки'!$B$3,"",IF(ISBLANK(AA167),IF('Настройки'!$B$9="Нулевой спрос",0,""),IF(AA167&lt;0,IF('Настройки'!$B$10="Исключить","",IF('Настройки'!$B$10="Абсолютные значения",ABS(AA167),AA167)),AA167)))</x:f>
      </x:c>
      <x:c r="CE167" s="50" t="str">
        <x:f>IF(23&gt;'Настройки'!$B$3,"",IF(ISBLANK(AB167),IF('Настройки'!$B$9="Нулевой спрос",0,""),IF(AB167&lt;0,IF('Настройки'!$B$10="Исключить","",IF('Настройки'!$B$10="Абсолютные значения",ABS(AB167),AB167)),AB167)))</x:f>
      </x:c>
      <x:c r="CF167" s="50" t="str">
        <x:f>IF(24&gt;'Настройки'!$B$3,"",IF(ISBLANK(AC167),IF('Настройки'!$B$9="Нулевой спрос",0,""),IF(AC167&lt;0,IF('Настройки'!$B$10="Исключить","",IF('Настройки'!$B$10="Абсолютные значения",ABS(AC167),AC167)),AC167)))</x:f>
      </x:c>
      <x:c r="CG167" s="50" t="str">
        <x:f>IF(25&gt;'Настройки'!$B$3,"",IF(ISBLANK(AD167),IF('Настройки'!$B$9="Нулевой спрос",0,""),IF(AD167&lt;0,IF('Настройки'!$B$10="Исключить","",IF('Настройки'!$B$10="Абсолютные значения",ABS(AD167),AD167)),AD167)))</x:f>
      </x:c>
      <x:c r="CH167" s="50" t="str">
        <x:f>IF(26&gt;'Настройки'!$B$3,"",IF(ISBLANK(AE167),IF('Настройки'!$B$9="Нулевой спрос",0,""),IF(AE167&lt;0,IF('Настройки'!$B$10="Исключить","",IF('Настройки'!$B$10="Абсолютные значения",ABS(AE167),AE167)),AE167)))</x:f>
      </x:c>
      <x:c r="CI167" s="50" t="str">
        <x:f>IF(27&gt;'Настройки'!$B$3,"",IF(ISBLANK(AF167),IF('Настройки'!$B$9="Нулевой спрос",0,""),IF(AF167&lt;0,IF('Настройки'!$B$10="Исключить","",IF('Настройки'!$B$10="Абсолютные значения",ABS(AF167),AF167)),AF167)))</x:f>
      </x:c>
      <x:c r="CJ167" s="50" t="str">
        <x:f>IF(28&gt;'Настройки'!$B$3,"",IF(ISBLANK(AG167),IF('Настройки'!$B$9="Нулевой спрос",0,""),IF(AG167&lt;0,IF('Настройки'!$B$10="Исключить","",IF('Настройки'!$B$10="Абсолютные значения",ABS(AG167),AG167)),AG167)))</x:f>
      </x:c>
      <x:c r="CK167" s="50" t="str">
        <x:f>IF(29&gt;'Настройки'!$B$3,"",IF(ISBLANK(AH167),IF('Настройки'!$B$9="Нулевой спрос",0,""),IF(AH167&lt;0,IF('Настройки'!$B$10="Исключить","",IF('Настройки'!$B$10="Абсолютные значения",ABS(AH167),AH167)),AH167)))</x:f>
      </x:c>
      <x:c r="CL167" s="50" t="str">
        <x:f>IF(30&gt;'Настройки'!$B$3,"",IF(ISBLANK(AI167),IF('Настройки'!$B$9="Нулевой спрос",0,""),IF(AI167&lt;0,IF('Настройки'!$B$10="Исключить","",IF('Настройки'!$B$10="Абсолютные значения",ABS(AI167),AI167)),AI167)))</x:f>
      </x:c>
      <x:c r="CM167" s="50" t="str">
        <x:f>IF(31&gt;'Настройки'!$B$3,"",IF(ISBLANK(AJ167),IF('Настройки'!$B$9="Нулевой спрос",0,""),IF(AJ167&lt;0,IF('Настройки'!$B$10="Исключить","",IF('Настройки'!$B$10="Абсолютные значения",ABS(AJ167),AJ167)),AJ167)))</x:f>
      </x:c>
      <x:c r="CN167" s="50" t="str">
        <x:f>IF(32&gt;'Настройки'!$B$3,"",IF(ISBLANK(AK167),IF('Настройки'!$B$9="Нулевой спрос",0,""),IF(AK167&lt;0,IF('Настройки'!$B$10="Исключить","",IF('Настройки'!$B$10="Абсолютные значения",ABS(AK167),AK167)),AK167)))</x:f>
      </x:c>
      <x:c r="CO167" s="50" t="str">
        <x:f>IF(33&gt;'Настройки'!$B$3,"",IF(ISBLANK(AL167),IF('Настройки'!$B$9="Нулевой спрос",0,""),IF(AL167&lt;0,IF('Настройки'!$B$10="Исключить","",IF('Настройки'!$B$10="Абсолютные значения",ABS(AL167),AL167)),AL167)))</x:f>
      </x:c>
      <x:c r="CP167" s="50" t="str">
        <x:f>IF(34&gt;'Настройки'!$B$3,"",IF(ISBLANK(AM167),IF('Настройки'!$B$9="Нулевой спрос",0,""),IF(AM167&lt;0,IF('Настройки'!$B$10="Исключить","",IF('Настройки'!$B$10="Абсолютные значения",ABS(AM167),AM167)),AM167)))</x:f>
      </x:c>
      <x:c r="CQ167" s="50" t="str">
        <x:f>IF(35&gt;'Настройки'!$B$3,"",IF(ISBLANK(AN167),IF('Настройки'!$B$9="Нулевой спрос",0,""),IF(AN167&lt;0,IF('Настройки'!$B$10="Исключить","",IF('Настройки'!$B$10="Абсолютные значения",ABS(AN167),AN167)),AN167)))</x:f>
      </x:c>
      <x:c r="CR167" s="50" t="str">
        <x:f>IF(36&gt;'Настройки'!$B$3,"",IF(ISBLANK(AO167),IF('Настройки'!$B$9="Нулевой спрос",0,""),IF(AO167&lt;0,IF('Настройки'!$B$10="Исключить","",IF('Настройки'!$B$10="Абсолютные значения",ABS(AO167),AO167)),AO167)))</x:f>
      </x:c>
      <x:c r="CS167" s="50" t="str">
        <x:f>IF(OR(1&gt;'Настройки'!$B$3,ISBLANK(BI167),BI167=0),"",BI167)</x:f>
      </x:c>
      <x:c r="CT167" s="50" t="str">
        <x:f>IF(OR(2&gt;'Настройки'!$B$3,ISBLANK(BJ167),BJ167=0),"",BJ167)</x:f>
      </x:c>
      <x:c r="CU167" s="50" t="str">
        <x:f>IF(OR(3&gt;'Настройки'!$B$3,ISBLANK(BK167),BK167=0),"",BK167)</x:f>
      </x:c>
      <x:c r="CV167" s="50" t="str">
        <x:f>IF(OR(4&gt;'Настройки'!$B$3,ISBLANK(BL167),BL167=0),"",BL167)</x:f>
      </x:c>
      <x:c r="CW167" s="50" t="str">
        <x:f>IF(OR(5&gt;'Настройки'!$B$3,ISBLANK(BM167),BM167=0),"",BM167)</x:f>
      </x:c>
      <x:c r="CX167" s="50" t="str">
        <x:f>IF(OR(6&gt;'Настройки'!$B$3,ISBLANK(BN167),BN167=0),"",BN167)</x:f>
      </x:c>
      <x:c r="CY167" s="50" t="str">
        <x:f>IF(OR(7&gt;'Настройки'!$B$3,ISBLANK(BO167),BO167=0),"",BO167)</x:f>
      </x:c>
      <x:c r="CZ167" s="50" t="str">
        <x:f>IF(OR(8&gt;'Настройки'!$B$3,ISBLANK(BP167),BP167=0),"",BP167)</x:f>
      </x:c>
      <x:c r="DA167" s="50" t="str">
        <x:f>IF(OR(9&gt;'Настройки'!$B$3,ISBLANK(BQ167),BQ167=0),"",BQ167)</x:f>
      </x:c>
      <x:c r="DB167" s="50" t="str">
        <x:f>IF(OR(10&gt;'Настройки'!$B$3,ISBLANK(BR167),BR167=0),"",BR167)</x:f>
      </x:c>
      <x:c r="DC167" s="50" t="str">
        <x:f>IF(OR(11&gt;'Настройки'!$B$3,ISBLANK(BS167),BS167=0),"",BS167)</x:f>
      </x:c>
      <x:c r="DD167" s="50" t="str">
        <x:f>IF(OR(12&gt;'Настройки'!$B$3,ISBLANK(BT167),BT167=0),"",BT167)</x:f>
      </x:c>
      <x:c r="DE167" s="50" t="str">
        <x:f>IF(OR(13&gt;'Настройки'!$B$3,ISBLANK(BU167),BU167=0),"",BU167)</x:f>
      </x:c>
      <x:c r="DF167" s="50" t="str">
        <x:f>IF(OR(14&gt;'Настройки'!$B$3,ISBLANK(BV167),BV167=0),"",BV167)</x:f>
      </x:c>
      <x:c r="DG167" s="50" t="str">
        <x:f>IF(OR(15&gt;'Настройки'!$B$3,ISBLANK(BW167),BW167=0),"",BW167)</x:f>
      </x:c>
      <x:c r="DH167" s="50" t="str">
        <x:f>IF(OR(16&gt;'Настройки'!$B$3,ISBLANK(BX167),BX167=0),"",BX167)</x:f>
      </x:c>
      <x:c r="DI167" s="50" t="str">
        <x:f>IF(OR(17&gt;'Настройки'!$B$3,ISBLANK(BY167),BY167=0),"",BY167)</x:f>
      </x:c>
      <x:c r="DJ167" s="50" t="str">
        <x:f>IF(OR(18&gt;'Настройки'!$B$3,ISBLANK(BZ167),BZ167=0),"",BZ167)</x:f>
      </x:c>
      <x:c r="DK167" s="50" t="str">
        <x:f>IF(OR(19&gt;'Настройки'!$B$3,ISBLANK(CA167),CA167=0),"",CA167)</x:f>
      </x:c>
      <x:c r="DL167" s="50" t="str">
        <x:f>IF(OR(20&gt;'Настройки'!$B$3,ISBLANK(CB167),CB167=0),"",CB167)</x:f>
      </x:c>
      <x:c r="DM167" s="50" t="str">
        <x:f>IF(OR(21&gt;'Настройки'!$B$3,ISBLANK(CC167),CC167=0),"",CC167)</x:f>
      </x:c>
      <x:c r="DN167" s="50" t="str">
        <x:f>IF(OR(22&gt;'Настройки'!$B$3,ISBLANK(CD167),CD167=0),"",CD167)</x:f>
      </x:c>
      <x:c r="DO167" s="50" t="str">
        <x:f>IF(OR(23&gt;'Настройки'!$B$3,ISBLANK(CE167),CE167=0),"",CE167)</x:f>
      </x:c>
      <x:c r="DP167" s="50" t="str">
        <x:f>IF(OR(24&gt;'Настройки'!$B$3,ISBLANK(CF167),CF167=0),"",CF167)</x:f>
      </x:c>
      <x:c r="DQ167" s="50" t="str">
        <x:f>IF(OR(25&gt;'Настройки'!$B$3,ISBLANK(CG167),CG167=0),"",CG167)</x:f>
      </x:c>
      <x:c r="DR167" s="50" t="str">
        <x:f>IF(OR(26&gt;'Настройки'!$B$3,ISBLANK(CH167),CH167=0),"",CH167)</x:f>
      </x:c>
      <x:c r="DS167" s="50" t="str">
        <x:f>IF(OR(27&gt;'Настройки'!$B$3,ISBLANK(CI167),CI167=0),"",CI167)</x:f>
      </x:c>
      <x:c r="DT167" s="50" t="str">
        <x:f>IF(OR(28&gt;'Настройки'!$B$3,ISBLANK(CJ167),CJ167=0),"",CJ167)</x:f>
      </x:c>
      <x:c r="DU167" s="50" t="str">
        <x:f>IF(OR(29&gt;'Настройки'!$B$3,ISBLANK(CK167),CK167=0),"",CK167)</x:f>
      </x:c>
      <x:c r="DV167" s="50" t="str">
        <x:f>IF(OR(30&gt;'Настройки'!$B$3,ISBLANK(CL167),CL167=0),"",CL167)</x:f>
      </x:c>
      <x:c r="DW167" s="50" t="str">
        <x:f>IF(OR(31&gt;'Настройки'!$B$3,ISBLANK(CM167),CM167=0),"",CM167)</x:f>
      </x:c>
      <x:c r="DX167" s="50" t="str">
        <x:f>IF(OR(32&gt;'Настройки'!$B$3,ISBLANK(CN167),CN167=0),"",CN167)</x:f>
      </x:c>
      <x:c r="DY167" s="50" t="str">
        <x:f>IF(OR(33&gt;'Настройки'!$B$3,ISBLANK(CO167),CO167=0),"",CO167)</x:f>
      </x:c>
      <x:c r="DZ167" s="50" t="str">
        <x:f>IF(OR(34&gt;'Настройки'!$B$3,ISBLANK(CP167),CP167=0),"",CP167)</x:f>
      </x:c>
      <x:c r="EA167" s="50" t="str">
        <x:f>IF(OR(35&gt;'Настройки'!$B$3,ISBLANK(CQ167),CQ167=0),"",CQ167)</x:f>
      </x:c>
      <x:c r="EB167" s="50" t="str">
        <x:f>IF(OR(36&gt;'Настройки'!$B$3,ISBLANK(CR167),CR167=0),"",CR167)</x:f>
      </x:c>
      <x:c r="EC167" s="50" t="str">
        <x:f>IF(A167="","",IF(OR(BB167="AZ",BB167="BZ"),10000+ROW(),IF(AZ167&gt;'Настройки'!$B$11,20000+ROW(),IF(BF167&lt;&gt;"Обычный",30000+ROW(),IF(AX167&lt;=0,40000+ROW(),"")))))</x:f>
      </x:c>
      <x:c r="ED167" s="50" t="str">
        <x:f>IF(EC167="","",COUNTIFS($EC$2:$EC$1001,"&gt;0",$EC$2:$EC$1001,"&lt;"&amp;EC167)+1)</x:f>
      </x:c>
    </x:row>
    <x:row r="168">
      <x:c r="A168" s="115"/>
      <x:c r="B168" s="115"/>
      <x:c r="C168" s="115"/>
      <x:c r="D168" s="118"/>
      <x:c r="E168" s="118"/>
      <x:c r="F168" s="118"/>
      <x:c r="G168" s="118"/>
      <x:c r="H168" s="118"/>
      <x:c r="I168" s="118"/>
      <x:c r="J168" s="118"/>
      <x:c r="K168" s="118"/>
      <x:c r="L168" s="118"/>
      <x:c r="M168" s="118"/>
      <x:c r="N168" s="118"/>
      <x:c r="O168" s="118"/>
      <x:c r="P168" s="118"/>
      <x:c r="Q168" s="118"/>
      <x:c r="R168" s="118"/>
      <x:c r="S168" s="118"/>
      <x:c r="T168" s="118"/>
      <x:c r="U168" s="118"/>
      <x:c r="V168" s="118"/>
      <x:c r="W168" s="118"/>
      <x:c r="X168" s="118"/>
      <x:c r="Y168" s="118"/>
      <x:c r="Z168" s="118"/>
      <x:c r="AA168" s="118"/>
      <x:c r="AB168" s="118"/>
      <x:c r="AC168" s="118"/>
      <x:c r="AD168" s="118"/>
      <x:c r="AE168" s="118"/>
      <x:c r="AF168" s="118"/>
      <x:c r="AG168" s="118"/>
      <x:c r="AH168" s="118"/>
      <x:c r="AI168" s="118"/>
      <x:c r="AJ168" s="118"/>
      <x:c r="AK168" s="118"/>
      <x:c r="AL168" s="118"/>
      <x:c r="AM168" s="118"/>
      <x:c r="AN168" s="118"/>
      <x:c r="AO168" s="118"/>
      <x:c r="AP168" s="115"/>
      <x:c r="AQ168" s="49" t="str">
        <x:f>IF(A168="","",COUNT(BI168:INDEX(BI168:CR168,1,'Настройки'!$B$3)))</x:f>
      </x:c>
      <x:c r="AR168" s="49" t="str">
        <x:f>IF(A168="","",SUM(BI168:INDEX(BI168:CR168,1,'Настройки'!$B$3)))</x:f>
      </x:c>
      <x:c r="AS168" s="58" t="str">
        <x:f>IF(A168="","",IF('Настройки'!$B$4="Стоимость потребления",AR168*D168,IF('Настройки'!$B$4="Количество",AR168,E168)))</x:f>
      </x:c>
      <x:c r="AT168" s="61" t="str">
        <x:f>IF(OR(A168="",AS168&lt;0,SUM($AS$2:$AS$1001)&lt;=0),"",AS168/SUM($AS$2:$AS$1001))</x:f>
      </x:c>
      <x:c r="AU168" s="61" t="str">
        <x:f>IF(OR(A168="",AS168&lt;0,SUM($AS$2:$AS$1001)&lt;=0),"",SUMIFS($AS$2:$AS$1001,$AS$2:$AS$1001,"&gt;"&amp;AS168)/SUM($AS$2:$AS$1001))</x:f>
      </x:c>
      <x:c r="AV168" s="61" t="str">
        <x:f>IF(OR(A168="",AS168&lt;0,SUM($AS$2:$AS$1001)&lt;=0),"",SUMIFS($AS$2:$AS$1001,$AS$2:$AS$1001,"&gt;="&amp;AS168)/SUM($AS$2:$AS$1001))</x:f>
      </x:c>
      <x:c r="AW168" s="49" t="str">
        <x:f>IF(A168="","",IF(SUM($AS$2:$AS$1001)&lt;=0,"Не определён",IF(AS168&lt;0,"Исключение",IF(AU168&lt;'Настройки'!$B$5,"A",IF(AU168&lt;'Настройки'!$B$6,"B","C")))))</x:f>
      </x:c>
      <x:c r="AX168" s="58" t="str">
        <x:f>IF(A168="","",IF(AQ168=0,"",AVERAGE(BI168:INDEX(BI168:CR168,1,'Настройки'!$B$3))))</x:f>
      </x:c>
      <x:c r="AY168" s="58" t="str">
        <x:f>IF(OR(A168="",AQ168=0),"",STDEVP(BI168:INDEX(BI168:CR168,1,'Настройки'!$B$3)))</x:f>
      </x:c>
      <x:c r="AZ168" s="61" t="str">
        <x:f>IF(OR(A168="",AQ168&lt;'Настройки'!$B$12,AX168&lt;=0,AND('Настройки'!$B$10="Блокировать",COUNTIF(F168:INDEX(F168:AO168,1,'Настройки'!$B$3),"&lt;0")&gt;0)),"",AY168/ABS(AX168))</x:f>
      </x:c>
      <x:c r="BA168" s="49" t="str">
        <x:f>IF(A168="","",IF(AND('Настройки'!$B$10="Блокировать",COUNTIF(F168:INDEX(F168:AO168,1,'Настройки'!$B$3),"&lt;0")&gt;0),"Не определён",IF(AQ168&lt;'Настройки'!$B$12,"Не определён",IF(AX168=0,"Нет спроса",IF(AX168&lt;0,"Не определён",IF(AZ168&lt;='Настройки'!$B$7,"X",IF(AZ168&lt;='Настройки'!$B$8,"Y","Z")))))))</x:f>
      </x:c>
      <x:c r="BB168" s="49" t="str">
        <x:f>IF(OR(A168="",LEN(AW168)&lt;&gt;1,LEN(BA168)&lt;&gt;1),"",AW168&amp;BA168)</x:f>
      </x:c>
      <x:c r="BC168" s="61" t="str">
        <x:f>IF(OR(A168="",AQ168=0),"",(COUNT(BI168:INDEX(BI168:CR168,1,'Настройки'!$B$3))-COUNT(CS168:INDEX(CS168:EB168,1,'Настройки'!$B$3)))/AQ168)</x:f>
      </x:c>
      <x:c r="BD168" s="64" t="str">
        <x:f>IF(OR(A168="",COUNT(CS168:INDEX(CS168:EB168,1,'Настройки'!$B$3))=0),"",AQ168/COUNT(CS168:INDEX(CS168:EB168,1,'Настройки'!$B$3)))</x:f>
      </x:c>
      <x:c r="BE168" s="64" t="str">
        <x:f>IF(OR(A168="",COUNT(CS168:INDEX(CS168:EB168,1,'Настройки'!$B$3))=0),"",IF(AVERAGE(CS168:INDEX(CS168:EB168,1,'Настройки'!$B$3))=0,"",(STDEVP(CS168:INDEX(CS168:EB168,1,'Настройки'!$B$3))/ABS(AVERAGE(CS168:INDEX(CS168:EB168,1,'Настройки'!$B$3))))^2))</x:f>
      </x:c>
      <x:c r="BF168" s="49" t="str">
        <x:f>IF(A168="","",IF(AQ168&lt;3,"Недостаточно",IF(AQ168&lt;6,"Предварительный","Обычный")))</x:f>
      </x:c>
      <x:c r="BG168" s="49" t="str">
        <x:f>IF(A168="","",IF(COUNTIF(F168:INDEX(F168:AO168,1,'Настройки'!$B$3),"&lt;0")&gt;0,IF('Настройки'!$B$10="Блокировать","Отрицательный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"),"")&amp;IF(AQ168&lt;3,"Недостаточно истории. ",IF(AQ168&lt;6,"Предварительная классификация. ",""))&amp;IF(AX168=0,"Нет спроса за горизонт. ","")&amp;IF(AZ168&gt;'Настройки'!$B$11,"Экстремальная вариативность. ",""))</x:f>
      </x:c>
      <x:c r="BH168" s="49" t="str">
        <x:f>IF(A168="","",IFERROR(VLOOKUP(BB168,'Настройки'!$D$3:$E$11,2,FALSE),"Сначала проверьте исходные данные и историю спроса.")&amp;" Уточните срок поставки, MOQ и критичность.")</x:f>
      </x:c>
      <x:c r="BI168" s="50" t="str">
        <x:f>IF(1&gt;'Настройки'!$B$3,"",IF(ISBLANK(F168),IF('Настройки'!$B$9="Нулевой спрос",0,""),IF(F168&lt;0,IF('Настройки'!$B$10="Исключить","",IF('Настройки'!$B$10="Абсолютные значения",ABS(F168),F168)),F168)))</x:f>
      </x:c>
      <x:c r="BJ168" s="50" t="str">
        <x:f>IF(2&gt;'Настройки'!$B$3,"",IF(ISBLANK(G168),IF('Настройки'!$B$9="Нулевой спрос",0,""),IF(G168&lt;0,IF('Настройки'!$B$10="Исключить","",IF('Настройки'!$B$10="Абсолютные значения",ABS(G168),G168)),G168)))</x:f>
      </x:c>
      <x:c r="BK168" s="50" t="str">
        <x:f>IF(3&gt;'Настройки'!$B$3,"",IF(ISBLANK(H168),IF('Настройки'!$B$9="Нулевой спрос",0,""),IF(H168&lt;0,IF('Настройки'!$B$10="Исключить","",IF('Настройки'!$B$10="Абсолютные значения",ABS(H168),H168)),H168)))</x:f>
      </x:c>
      <x:c r="BL168" s="50" t="str">
        <x:f>IF(4&gt;'Настройки'!$B$3,"",IF(ISBLANK(I168),IF('Настройки'!$B$9="Нулевой спрос",0,""),IF(I168&lt;0,IF('Настройки'!$B$10="Исключить","",IF('Настройки'!$B$10="Абсолютные значения",ABS(I168),I168)),I168)))</x:f>
      </x:c>
      <x:c r="BM168" s="50" t="str">
        <x:f>IF(5&gt;'Настройки'!$B$3,"",IF(ISBLANK(J168),IF('Настройки'!$B$9="Нулевой спрос",0,""),IF(J168&lt;0,IF('Настройки'!$B$10="Исключить","",IF('Настройки'!$B$10="Абсолютные значения",ABS(J168),J168)),J168)))</x:f>
      </x:c>
      <x:c r="BN168" s="50" t="str">
        <x:f>IF(6&gt;'Настройки'!$B$3,"",IF(ISBLANK(K168),IF('Настройки'!$B$9="Нулевой спрос",0,""),IF(K168&lt;0,IF('Настройки'!$B$10="Исключить","",IF('Настройки'!$B$10="Абсолютные значения",ABS(K168),K168)),K168)))</x:f>
      </x:c>
      <x:c r="BO168" s="50" t="str">
        <x:f>IF(7&gt;'Настройки'!$B$3,"",IF(ISBLANK(L168),IF('Настройки'!$B$9="Нулевой спрос",0,""),IF(L168&lt;0,IF('Настройки'!$B$10="Исключить","",IF('Настройки'!$B$10="Абсолютные значения",ABS(L168),L168)),L168)))</x:f>
      </x:c>
      <x:c r="BP168" s="50" t="str">
        <x:f>IF(8&gt;'Настройки'!$B$3,"",IF(ISBLANK(M168),IF('Настройки'!$B$9="Нулевой спрос",0,""),IF(M168&lt;0,IF('Настройки'!$B$10="Исключить","",IF('Настройки'!$B$10="Абсолютные значения",ABS(M168),M168)),M168)))</x:f>
      </x:c>
      <x:c r="BQ168" s="50" t="str">
        <x:f>IF(9&gt;'Настройки'!$B$3,"",IF(ISBLANK(N168),IF('Настройки'!$B$9="Нулевой спрос",0,""),IF(N168&lt;0,IF('Настройки'!$B$10="Исключить","",IF('Настройки'!$B$10="Абсолютные значения",ABS(N168),N168)),N168)))</x:f>
      </x:c>
      <x:c r="BR168" s="50" t="str">
        <x:f>IF(10&gt;'Настройки'!$B$3,"",IF(ISBLANK(O168),IF('Настройки'!$B$9="Нулевой спрос",0,""),IF(O168&lt;0,IF('Настройки'!$B$10="Исключить","",IF('Настройки'!$B$10="Абсолютные значения",ABS(O168),O168)),O168)))</x:f>
      </x:c>
      <x:c r="BS168" s="50" t="str">
        <x:f>IF(11&gt;'Настройки'!$B$3,"",IF(ISBLANK(P168),IF('Настройки'!$B$9="Нулевой спрос",0,""),IF(P168&lt;0,IF('Настройки'!$B$10="Исключить","",IF('Настройки'!$B$10="Абсолютные значения",ABS(P168),P168)),P168)))</x:f>
      </x:c>
      <x:c r="BT168" s="50" t="str">
        <x:f>IF(12&gt;'Настройки'!$B$3,"",IF(ISBLANK(Q168),IF('Настройки'!$B$9="Нулевой спрос",0,""),IF(Q168&lt;0,IF('Настройки'!$B$10="Исключить","",IF('Настройки'!$B$10="Абсолютные значения",ABS(Q168),Q168)),Q168)))</x:f>
      </x:c>
      <x:c r="BU168" s="50" t="str">
        <x:f>IF(13&gt;'Настройки'!$B$3,"",IF(ISBLANK(R168),IF('Настройки'!$B$9="Нулевой спрос",0,""),IF(R168&lt;0,IF('Настройки'!$B$10="Исключить","",IF('Настройки'!$B$10="Абсолютные значения",ABS(R168),R168)),R168)))</x:f>
      </x:c>
      <x:c r="BV168" s="50" t="str">
        <x:f>IF(14&gt;'Настройки'!$B$3,"",IF(ISBLANK(S168),IF('Настройки'!$B$9="Нулевой спрос",0,""),IF(S168&lt;0,IF('Настройки'!$B$10="Исключить","",IF('Настройки'!$B$10="Абсолютные значения",ABS(S168),S168)),S168)))</x:f>
      </x:c>
      <x:c r="BW168" s="50" t="str">
        <x:f>IF(15&gt;'Настройки'!$B$3,"",IF(ISBLANK(T168),IF('Настройки'!$B$9="Нулевой спрос",0,""),IF(T168&lt;0,IF('Настройки'!$B$10="Исключить","",IF('Настройки'!$B$10="Абсолютные значения",ABS(T168),T168)),T168)))</x:f>
      </x:c>
      <x:c r="BX168" s="50" t="str">
        <x:f>IF(16&gt;'Настройки'!$B$3,"",IF(ISBLANK(U168),IF('Настройки'!$B$9="Нулевой спрос",0,""),IF(U168&lt;0,IF('Настройки'!$B$10="Исключить","",IF('Настройки'!$B$10="Абсолютные значения",ABS(U168),U168)),U168)))</x:f>
      </x:c>
      <x:c r="BY168" s="50" t="str">
        <x:f>IF(17&gt;'Настройки'!$B$3,"",IF(ISBLANK(V168),IF('Настройки'!$B$9="Нулевой спрос",0,""),IF(V168&lt;0,IF('Настройки'!$B$10="Исключить","",IF('Настройки'!$B$10="Абсолютные значения",ABS(V168),V168)),V168)))</x:f>
      </x:c>
      <x:c r="BZ168" s="50" t="str">
        <x:f>IF(18&gt;'Настройки'!$B$3,"",IF(ISBLANK(W168),IF('Настройки'!$B$9="Нулевой спрос",0,""),IF(W168&lt;0,IF('Настройки'!$B$10="Исключить","",IF('Настройки'!$B$10="Абсолютные значения",ABS(W168),W168)),W168)))</x:f>
      </x:c>
      <x:c r="CA168" s="50" t="str">
        <x:f>IF(19&gt;'Настройки'!$B$3,"",IF(ISBLANK(X168),IF('Настройки'!$B$9="Нулевой спрос",0,""),IF(X168&lt;0,IF('Настройки'!$B$10="Исключить","",IF('Настройки'!$B$10="Абсолютные значения",ABS(X168),X168)),X168)))</x:f>
      </x:c>
      <x:c r="CB168" s="50" t="str">
        <x:f>IF(20&gt;'Настройки'!$B$3,"",IF(ISBLANK(Y168),IF('Настройки'!$B$9="Нулевой спрос",0,""),IF(Y168&lt;0,IF('Настройки'!$B$10="Исключить","",IF('Настройки'!$B$10="Абсолютные значения",ABS(Y168),Y168)),Y168)))</x:f>
      </x:c>
      <x:c r="CC168" s="50" t="str">
        <x:f>IF(21&gt;'Настройки'!$B$3,"",IF(ISBLANK(Z168),IF('Настройки'!$B$9="Нулевой спрос",0,""),IF(Z168&lt;0,IF('Настройки'!$B$10="Исключить","",IF('Настройки'!$B$10="Абсолютные значения",ABS(Z168),Z168)),Z168)))</x:f>
      </x:c>
      <x:c r="CD168" s="50" t="str">
        <x:f>IF(22&gt;'Настройки'!$B$3,"",IF(ISBLANK(AA168),IF('Настройки'!$B$9="Нулевой спрос",0,""),IF(AA168&lt;0,IF('Настройки'!$B$10="Исключить","",IF('Настройки'!$B$10="Абсолютные значения",ABS(AA168),AA168)),AA168)))</x:f>
      </x:c>
      <x:c r="CE168" s="50" t="str">
        <x:f>IF(23&gt;'Настройки'!$B$3,"",IF(ISBLANK(AB168),IF('Настройки'!$B$9="Нулевой спрос",0,""),IF(AB168&lt;0,IF('Настройки'!$B$10="Исключить","",IF('Настройки'!$B$10="Абсолютные значения",ABS(AB168),AB168)),AB168)))</x:f>
      </x:c>
      <x:c r="CF168" s="50" t="str">
        <x:f>IF(24&gt;'Настройки'!$B$3,"",IF(ISBLANK(AC168),IF('Настройки'!$B$9="Нулевой спрос",0,""),IF(AC168&lt;0,IF('Настройки'!$B$10="Исключить","",IF('Настройки'!$B$10="Абсолютные значения",ABS(AC168),AC168)),AC168)))</x:f>
      </x:c>
      <x:c r="CG168" s="50" t="str">
        <x:f>IF(25&gt;'Настройки'!$B$3,"",IF(ISBLANK(AD168),IF('Настройки'!$B$9="Нулевой спрос",0,""),IF(AD168&lt;0,IF('Настройки'!$B$10="Исключить","",IF('Настройки'!$B$10="Абсолютные значения",ABS(AD168),AD168)),AD168)))</x:f>
      </x:c>
      <x:c r="CH168" s="50" t="str">
        <x:f>IF(26&gt;'Настройки'!$B$3,"",IF(ISBLANK(AE168),IF('Настройки'!$B$9="Нулевой спрос",0,""),IF(AE168&lt;0,IF('Настройки'!$B$10="Исключить","",IF('Настройки'!$B$10="Абсолютные значения",ABS(AE168),AE168)),AE168)))</x:f>
      </x:c>
      <x:c r="CI168" s="50" t="str">
        <x:f>IF(27&gt;'Настройки'!$B$3,"",IF(ISBLANK(AF168),IF('Настройки'!$B$9="Нулевой спрос",0,""),IF(AF168&lt;0,IF('Настройки'!$B$10="Исключить","",IF('Настройки'!$B$10="Абсолютные значения",ABS(AF168),AF168)),AF168)))</x:f>
      </x:c>
      <x:c r="CJ168" s="50" t="str">
        <x:f>IF(28&gt;'Настройки'!$B$3,"",IF(ISBLANK(AG168),IF('Настройки'!$B$9="Нулевой спрос",0,""),IF(AG168&lt;0,IF('Настройки'!$B$10="Исключить","",IF('Настройки'!$B$10="Абсолютные значения",ABS(AG168),AG168)),AG168)))</x:f>
      </x:c>
      <x:c r="CK168" s="50" t="str">
        <x:f>IF(29&gt;'Настройки'!$B$3,"",IF(ISBLANK(AH168),IF('Настройки'!$B$9="Нулевой спрос",0,""),IF(AH168&lt;0,IF('Настройки'!$B$10="Исключить","",IF('Настройки'!$B$10="Абсолютные значения",ABS(AH168),AH168)),AH168)))</x:f>
      </x:c>
      <x:c r="CL168" s="50" t="str">
        <x:f>IF(30&gt;'Настройки'!$B$3,"",IF(ISBLANK(AI168),IF('Настройки'!$B$9="Нулевой спрос",0,""),IF(AI168&lt;0,IF('Настройки'!$B$10="Исключить","",IF('Настройки'!$B$10="Абсолютные значения",ABS(AI168),AI168)),AI168)))</x:f>
      </x:c>
      <x:c r="CM168" s="50" t="str">
        <x:f>IF(31&gt;'Настройки'!$B$3,"",IF(ISBLANK(AJ168),IF('Настройки'!$B$9="Нулевой спрос",0,""),IF(AJ168&lt;0,IF('Настройки'!$B$10="Исключить","",IF('Настройки'!$B$10="Абсолютные значения",ABS(AJ168),AJ168)),AJ168)))</x:f>
      </x:c>
      <x:c r="CN168" s="50" t="str">
        <x:f>IF(32&gt;'Настройки'!$B$3,"",IF(ISBLANK(AK168),IF('Настройки'!$B$9="Нулевой спрос",0,""),IF(AK168&lt;0,IF('Настройки'!$B$10="Исключить","",IF('Настройки'!$B$10="Абсолютные значения",ABS(AK168),AK168)),AK168)))</x:f>
      </x:c>
      <x:c r="CO168" s="50" t="str">
        <x:f>IF(33&gt;'Настройки'!$B$3,"",IF(ISBLANK(AL168),IF('Настройки'!$B$9="Нулевой спрос",0,""),IF(AL168&lt;0,IF('Настройки'!$B$10="Исключить","",IF('Настройки'!$B$10="Абсолютные значения",ABS(AL168),AL168)),AL168)))</x:f>
      </x:c>
      <x:c r="CP168" s="50" t="str">
        <x:f>IF(34&gt;'Настройки'!$B$3,"",IF(ISBLANK(AM168),IF('Настройки'!$B$9="Нулевой спрос",0,""),IF(AM168&lt;0,IF('Настройки'!$B$10="Исключить","",IF('Настройки'!$B$10="Абсолютные значения",ABS(AM168),AM168)),AM168)))</x:f>
      </x:c>
      <x:c r="CQ168" s="50" t="str">
        <x:f>IF(35&gt;'Настройки'!$B$3,"",IF(ISBLANK(AN168),IF('Настройки'!$B$9="Нулевой спрос",0,""),IF(AN168&lt;0,IF('Настройки'!$B$10="Исключить","",IF('Настройки'!$B$10="Абсолютные значения",ABS(AN168),AN168)),AN168)))</x:f>
      </x:c>
      <x:c r="CR168" s="50" t="str">
        <x:f>IF(36&gt;'Настройки'!$B$3,"",IF(ISBLANK(AO168),IF('Настройки'!$B$9="Нулевой спрос",0,""),IF(AO168&lt;0,IF('Настройки'!$B$10="Исключить","",IF('Настройки'!$B$10="Абсолютные значения",ABS(AO168),AO168)),AO168)))</x:f>
      </x:c>
      <x:c r="CS168" s="50" t="str">
        <x:f>IF(OR(1&gt;'Настройки'!$B$3,ISBLANK(BI168),BI168=0),"",BI168)</x:f>
      </x:c>
      <x:c r="CT168" s="50" t="str">
        <x:f>IF(OR(2&gt;'Настройки'!$B$3,ISBLANK(BJ168),BJ168=0),"",BJ168)</x:f>
      </x:c>
      <x:c r="CU168" s="50" t="str">
        <x:f>IF(OR(3&gt;'Настройки'!$B$3,ISBLANK(BK168),BK168=0),"",BK168)</x:f>
      </x:c>
      <x:c r="CV168" s="50" t="str">
        <x:f>IF(OR(4&gt;'Настройки'!$B$3,ISBLANK(BL168),BL168=0),"",BL168)</x:f>
      </x:c>
      <x:c r="CW168" s="50" t="str">
        <x:f>IF(OR(5&gt;'Настройки'!$B$3,ISBLANK(BM168),BM168=0),"",BM168)</x:f>
      </x:c>
      <x:c r="CX168" s="50" t="str">
        <x:f>IF(OR(6&gt;'Настройки'!$B$3,ISBLANK(BN168),BN168=0),"",BN168)</x:f>
      </x:c>
      <x:c r="CY168" s="50" t="str">
        <x:f>IF(OR(7&gt;'Настройки'!$B$3,ISBLANK(BO168),BO168=0),"",BO168)</x:f>
      </x:c>
      <x:c r="CZ168" s="50" t="str">
        <x:f>IF(OR(8&gt;'Настройки'!$B$3,ISBLANK(BP168),BP168=0),"",BP168)</x:f>
      </x:c>
      <x:c r="DA168" s="50" t="str">
        <x:f>IF(OR(9&gt;'Настройки'!$B$3,ISBLANK(BQ168),BQ168=0),"",BQ168)</x:f>
      </x:c>
      <x:c r="DB168" s="50" t="str">
        <x:f>IF(OR(10&gt;'Настройки'!$B$3,ISBLANK(BR168),BR168=0),"",BR168)</x:f>
      </x:c>
      <x:c r="DC168" s="50" t="str">
        <x:f>IF(OR(11&gt;'Настройки'!$B$3,ISBLANK(BS168),BS168=0),"",BS168)</x:f>
      </x:c>
      <x:c r="DD168" s="50" t="str">
        <x:f>IF(OR(12&gt;'Настройки'!$B$3,ISBLANK(BT168),BT168=0),"",BT168)</x:f>
      </x:c>
      <x:c r="DE168" s="50" t="str">
        <x:f>IF(OR(13&gt;'Настройки'!$B$3,ISBLANK(BU168),BU168=0),"",BU168)</x:f>
      </x:c>
      <x:c r="DF168" s="50" t="str">
        <x:f>IF(OR(14&gt;'Настройки'!$B$3,ISBLANK(BV168),BV168=0),"",BV168)</x:f>
      </x:c>
      <x:c r="DG168" s="50" t="str">
        <x:f>IF(OR(15&gt;'Настройки'!$B$3,ISBLANK(BW168),BW168=0),"",BW168)</x:f>
      </x:c>
      <x:c r="DH168" s="50" t="str">
        <x:f>IF(OR(16&gt;'Настройки'!$B$3,ISBLANK(BX168),BX168=0),"",BX168)</x:f>
      </x:c>
      <x:c r="DI168" s="50" t="str">
        <x:f>IF(OR(17&gt;'Настройки'!$B$3,ISBLANK(BY168),BY168=0),"",BY168)</x:f>
      </x:c>
      <x:c r="DJ168" s="50" t="str">
        <x:f>IF(OR(18&gt;'Настройки'!$B$3,ISBLANK(BZ168),BZ168=0),"",BZ168)</x:f>
      </x:c>
      <x:c r="DK168" s="50" t="str">
        <x:f>IF(OR(19&gt;'Настройки'!$B$3,ISBLANK(CA168),CA168=0),"",CA168)</x:f>
      </x:c>
      <x:c r="DL168" s="50" t="str">
        <x:f>IF(OR(20&gt;'Настройки'!$B$3,ISBLANK(CB168),CB168=0),"",CB168)</x:f>
      </x:c>
      <x:c r="DM168" s="50" t="str">
        <x:f>IF(OR(21&gt;'Настройки'!$B$3,ISBLANK(CC168),CC168=0),"",CC168)</x:f>
      </x:c>
      <x:c r="DN168" s="50" t="str">
        <x:f>IF(OR(22&gt;'Настройки'!$B$3,ISBLANK(CD168),CD168=0),"",CD168)</x:f>
      </x:c>
      <x:c r="DO168" s="50" t="str">
        <x:f>IF(OR(23&gt;'Настройки'!$B$3,ISBLANK(CE168),CE168=0),"",CE168)</x:f>
      </x:c>
      <x:c r="DP168" s="50" t="str">
        <x:f>IF(OR(24&gt;'Настройки'!$B$3,ISBLANK(CF168),CF168=0),"",CF168)</x:f>
      </x:c>
      <x:c r="DQ168" s="50" t="str">
        <x:f>IF(OR(25&gt;'Настройки'!$B$3,ISBLANK(CG168),CG168=0),"",CG168)</x:f>
      </x:c>
      <x:c r="DR168" s="50" t="str">
        <x:f>IF(OR(26&gt;'Настройки'!$B$3,ISBLANK(CH168),CH168=0),"",CH168)</x:f>
      </x:c>
      <x:c r="DS168" s="50" t="str">
        <x:f>IF(OR(27&gt;'Настройки'!$B$3,ISBLANK(CI168),CI168=0),"",CI168)</x:f>
      </x:c>
      <x:c r="DT168" s="50" t="str">
        <x:f>IF(OR(28&gt;'Настройки'!$B$3,ISBLANK(CJ168),CJ168=0),"",CJ168)</x:f>
      </x:c>
      <x:c r="DU168" s="50" t="str">
        <x:f>IF(OR(29&gt;'Настройки'!$B$3,ISBLANK(CK168),CK168=0),"",CK168)</x:f>
      </x:c>
      <x:c r="DV168" s="50" t="str">
        <x:f>IF(OR(30&gt;'Настройки'!$B$3,ISBLANK(CL168),CL168=0),"",CL168)</x:f>
      </x:c>
      <x:c r="DW168" s="50" t="str">
        <x:f>IF(OR(31&gt;'Настройки'!$B$3,ISBLANK(CM168),CM168=0),"",CM168)</x:f>
      </x:c>
      <x:c r="DX168" s="50" t="str">
        <x:f>IF(OR(32&gt;'Настройки'!$B$3,ISBLANK(CN168),CN168=0),"",CN168)</x:f>
      </x:c>
      <x:c r="DY168" s="50" t="str">
        <x:f>IF(OR(33&gt;'Настройки'!$B$3,ISBLANK(CO168),CO168=0),"",CO168)</x:f>
      </x:c>
      <x:c r="DZ168" s="50" t="str">
        <x:f>IF(OR(34&gt;'Настройки'!$B$3,ISBLANK(CP168),CP168=0),"",CP168)</x:f>
      </x:c>
      <x:c r="EA168" s="50" t="str">
        <x:f>IF(OR(35&gt;'Настройки'!$B$3,ISBLANK(CQ168),CQ168=0),"",CQ168)</x:f>
      </x:c>
      <x:c r="EB168" s="50" t="str">
        <x:f>IF(OR(36&gt;'Настройки'!$B$3,ISBLANK(CR168),CR168=0),"",CR168)</x:f>
      </x:c>
      <x:c r="EC168" s="50" t="str">
        <x:f>IF(A168="","",IF(OR(BB168="AZ",BB168="BZ"),10000+ROW(),IF(AZ168&gt;'Настройки'!$B$11,20000+ROW(),IF(BF168&lt;&gt;"Обычный",30000+ROW(),IF(AX168&lt;=0,40000+ROW(),"")))))</x:f>
      </x:c>
      <x:c r="ED168" s="50" t="str">
        <x:f>IF(EC168="","",COUNTIFS($EC$2:$EC$1001,"&gt;0",$EC$2:$EC$1001,"&lt;"&amp;EC168)+1)</x:f>
      </x:c>
    </x:row>
    <x:row r="169">
      <x:c r="A169" s="115"/>
      <x:c r="B169" s="115"/>
      <x:c r="C169" s="115"/>
      <x:c r="D169" s="118"/>
      <x:c r="E169" s="118"/>
      <x:c r="F169" s="118"/>
      <x:c r="G169" s="118"/>
      <x:c r="H169" s="118"/>
      <x:c r="I169" s="118"/>
      <x:c r="J169" s="118"/>
      <x:c r="K169" s="118"/>
      <x:c r="L169" s="118"/>
      <x:c r="M169" s="118"/>
      <x:c r="N169" s="118"/>
      <x:c r="O169" s="118"/>
      <x:c r="P169" s="118"/>
      <x:c r="Q169" s="118"/>
      <x:c r="R169" s="118"/>
      <x:c r="S169" s="118"/>
      <x:c r="T169" s="118"/>
      <x:c r="U169" s="118"/>
      <x:c r="V169" s="118"/>
      <x:c r="W169" s="118"/>
      <x:c r="X169" s="118"/>
      <x:c r="Y169" s="118"/>
      <x:c r="Z169" s="118"/>
      <x:c r="AA169" s="118"/>
      <x:c r="AB169" s="118"/>
      <x:c r="AC169" s="118"/>
      <x:c r="AD169" s="118"/>
      <x:c r="AE169" s="118"/>
      <x:c r="AF169" s="118"/>
      <x:c r="AG169" s="118"/>
      <x:c r="AH169" s="118"/>
      <x:c r="AI169" s="118"/>
      <x:c r="AJ169" s="118"/>
      <x:c r="AK169" s="118"/>
      <x:c r="AL169" s="118"/>
      <x:c r="AM169" s="118"/>
      <x:c r="AN169" s="118"/>
      <x:c r="AO169" s="118"/>
      <x:c r="AP169" s="115"/>
      <x:c r="AQ169" s="49" t="str">
        <x:f>IF(A169="","",COUNT(BI169:INDEX(BI169:CR169,1,'Настройки'!$B$3)))</x:f>
      </x:c>
      <x:c r="AR169" s="49" t="str">
        <x:f>IF(A169="","",SUM(BI169:INDEX(BI169:CR169,1,'Настройки'!$B$3)))</x:f>
      </x:c>
      <x:c r="AS169" s="58" t="str">
        <x:f>IF(A169="","",IF('Настройки'!$B$4="Стоимость потребления",AR169*D169,IF('Настройки'!$B$4="Количество",AR169,E169)))</x:f>
      </x:c>
      <x:c r="AT169" s="61" t="str">
        <x:f>IF(OR(A169="",AS169&lt;0,SUM($AS$2:$AS$1001)&lt;=0),"",AS169/SUM($AS$2:$AS$1001))</x:f>
      </x:c>
      <x:c r="AU169" s="61" t="str">
        <x:f>IF(OR(A169="",AS169&lt;0,SUM($AS$2:$AS$1001)&lt;=0),"",SUMIFS($AS$2:$AS$1001,$AS$2:$AS$1001,"&gt;"&amp;AS169)/SUM($AS$2:$AS$1001))</x:f>
      </x:c>
      <x:c r="AV169" s="61" t="str">
        <x:f>IF(OR(A169="",AS169&lt;0,SUM($AS$2:$AS$1001)&lt;=0),"",SUMIFS($AS$2:$AS$1001,$AS$2:$AS$1001,"&gt;="&amp;AS169)/SUM($AS$2:$AS$1001))</x:f>
      </x:c>
      <x:c r="AW169" s="49" t="str">
        <x:f>IF(A169="","",IF(SUM($AS$2:$AS$1001)&lt;=0,"Не определён",IF(AS169&lt;0,"Исключение",IF(AU169&lt;'Настройки'!$B$5,"A",IF(AU169&lt;'Настройки'!$B$6,"B","C")))))</x:f>
      </x:c>
      <x:c r="AX169" s="58" t="str">
        <x:f>IF(A169="","",IF(AQ169=0,"",AVERAGE(BI169:INDEX(BI169:CR169,1,'Настройки'!$B$3))))</x:f>
      </x:c>
      <x:c r="AY169" s="58" t="str">
        <x:f>IF(OR(A169="",AQ169=0),"",STDEVP(BI169:INDEX(BI169:CR169,1,'Настройки'!$B$3)))</x:f>
      </x:c>
      <x:c r="AZ169" s="61" t="str">
        <x:f>IF(OR(A169="",AQ169&lt;'Настройки'!$B$12,AX169&lt;=0,AND('Настройки'!$B$10="Блокировать",COUNTIF(F169:INDEX(F169:AO169,1,'Настройки'!$B$3),"&lt;0")&gt;0)),"",AY169/ABS(AX169))</x:f>
      </x:c>
      <x:c r="BA169" s="49" t="str">
        <x:f>IF(A169="","",IF(AND('Настройки'!$B$10="Блокировать",COUNTIF(F169:INDEX(F169:AO169,1,'Настройки'!$B$3),"&lt;0")&gt;0),"Не определён",IF(AQ169&lt;'Настройки'!$B$12,"Не определён",IF(AX169=0,"Нет спроса",IF(AX169&lt;0,"Не определён",IF(AZ169&lt;='Настройки'!$B$7,"X",IF(AZ169&lt;='Настройки'!$B$8,"Y","Z")))))))</x:f>
      </x:c>
      <x:c r="BB169" s="49" t="str">
        <x:f>IF(OR(A169="",LEN(AW169)&lt;&gt;1,LEN(BA169)&lt;&gt;1),"",AW169&amp;BA169)</x:f>
      </x:c>
      <x:c r="BC169" s="61" t="str">
        <x:f>IF(OR(A169="",AQ169=0),"",(COUNT(BI169:INDEX(BI169:CR169,1,'Настройки'!$B$3))-COUNT(CS169:INDEX(CS169:EB169,1,'Настройки'!$B$3)))/AQ169)</x:f>
      </x:c>
      <x:c r="BD169" s="64" t="str">
        <x:f>IF(OR(A169="",COUNT(CS169:INDEX(CS169:EB169,1,'Настройки'!$B$3))=0),"",AQ169/COUNT(CS169:INDEX(CS169:EB169,1,'Настройки'!$B$3)))</x:f>
      </x:c>
      <x:c r="BE169" s="64" t="str">
        <x:f>IF(OR(A169="",COUNT(CS169:INDEX(CS169:EB169,1,'Настройки'!$B$3))=0),"",IF(AVERAGE(CS169:INDEX(CS169:EB169,1,'Настройки'!$B$3))=0,"",(STDEVP(CS169:INDEX(CS169:EB169,1,'Настройки'!$B$3))/ABS(AVERAGE(CS169:INDEX(CS169:EB169,1,'Настройки'!$B$3))))^2))</x:f>
      </x:c>
      <x:c r="BF169" s="49" t="str">
        <x:f>IF(A169="","",IF(AQ169&lt;3,"Недостаточно",IF(AQ169&lt;6,"Предварительный","Обычный")))</x:f>
      </x:c>
      <x:c r="BG169" s="49" t="str">
        <x:f>IF(A169="","",IF(COUNTIF(F169:INDEX(F169:AO169,1,'Настройки'!$B$3),"&lt;0")&gt;0,IF('Настройки'!$B$10="Блокировать","Отрицательный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"),"")&amp;IF(AQ169&lt;3,"Недостаточно истории. ",IF(AQ169&lt;6,"Предварительная классификация. ",""))&amp;IF(AX169=0,"Нет спроса за горизонт. ","")&amp;IF(AZ169&gt;'Настройки'!$B$11,"Экстремальная вариативность. ",""))</x:f>
      </x:c>
      <x:c r="BH169" s="49" t="str">
        <x:f>IF(A169="","",IFERROR(VLOOKUP(BB169,'Настройки'!$D$3:$E$11,2,FALSE),"Сначала проверьте исходные данные и историю спроса.")&amp;" Уточните срок поставки, MOQ и критичность.")</x:f>
      </x:c>
      <x:c r="BI169" s="50" t="str">
        <x:f>IF(1&gt;'Настройки'!$B$3,"",IF(ISBLANK(F169),IF('Настройки'!$B$9="Нулевой спрос",0,""),IF(F169&lt;0,IF('Настройки'!$B$10="Исключить","",IF('Настройки'!$B$10="Абсолютные значения",ABS(F169),F169)),F169)))</x:f>
      </x:c>
      <x:c r="BJ169" s="50" t="str">
        <x:f>IF(2&gt;'Настройки'!$B$3,"",IF(ISBLANK(G169),IF('Настройки'!$B$9="Нулевой спрос",0,""),IF(G169&lt;0,IF('Настройки'!$B$10="Исключить","",IF('Настройки'!$B$10="Абсолютные значения",ABS(G169),G169)),G169)))</x:f>
      </x:c>
      <x:c r="BK169" s="50" t="str">
        <x:f>IF(3&gt;'Настройки'!$B$3,"",IF(ISBLANK(H169),IF('Настройки'!$B$9="Нулевой спрос",0,""),IF(H169&lt;0,IF('Настройки'!$B$10="Исключить","",IF('Настройки'!$B$10="Абсолютные значения",ABS(H169),H169)),H169)))</x:f>
      </x:c>
      <x:c r="BL169" s="50" t="str">
        <x:f>IF(4&gt;'Настройки'!$B$3,"",IF(ISBLANK(I169),IF('Настройки'!$B$9="Нулевой спрос",0,""),IF(I169&lt;0,IF('Настройки'!$B$10="Исключить","",IF('Настройки'!$B$10="Абсолютные значения",ABS(I169),I169)),I169)))</x:f>
      </x:c>
      <x:c r="BM169" s="50" t="str">
        <x:f>IF(5&gt;'Настройки'!$B$3,"",IF(ISBLANK(J169),IF('Настройки'!$B$9="Нулевой спрос",0,""),IF(J169&lt;0,IF('Настройки'!$B$10="Исключить","",IF('Настройки'!$B$10="Абсолютные значения",ABS(J169),J169)),J169)))</x:f>
      </x:c>
      <x:c r="BN169" s="50" t="str">
        <x:f>IF(6&gt;'Настройки'!$B$3,"",IF(ISBLANK(K169),IF('Настройки'!$B$9="Нулевой спрос",0,""),IF(K169&lt;0,IF('Настройки'!$B$10="Исключить","",IF('Настройки'!$B$10="Абсолютные значения",ABS(K169),K169)),K169)))</x:f>
      </x:c>
      <x:c r="BO169" s="50" t="str">
        <x:f>IF(7&gt;'Настройки'!$B$3,"",IF(ISBLANK(L169),IF('Настройки'!$B$9="Нулевой спрос",0,""),IF(L169&lt;0,IF('Настройки'!$B$10="Исключить","",IF('Настройки'!$B$10="Абсолютные значения",ABS(L169),L169)),L169)))</x:f>
      </x:c>
      <x:c r="BP169" s="50" t="str">
        <x:f>IF(8&gt;'Настройки'!$B$3,"",IF(ISBLANK(M169),IF('Настройки'!$B$9="Нулевой спрос",0,""),IF(M169&lt;0,IF('Настройки'!$B$10="Исключить","",IF('Настройки'!$B$10="Абсолютные значения",ABS(M169),M169)),M169)))</x:f>
      </x:c>
      <x:c r="BQ169" s="50" t="str">
        <x:f>IF(9&gt;'Настройки'!$B$3,"",IF(ISBLANK(N169),IF('Настройки'!$B$9="Нулевой спрос",0,""),IF(N169&lt;0,IF('Настройки'!$B$10="Исключить","",IF('Настройки'!$B$10="Абсолютные значения",ABS(N169),N169)),N169)))</x:f>
      </x:c>
      <x:c r="BR169" s="50" t="str">
        <x:f>IF(10&gt;'Настройки'!$B$3,"",IF(ISBLANK(O169),IF('Настройки'!$B$9="Нулевой спрос",0,""),IF(O169&lt;0,IF('Настройки'!$B$10="Исключить","",IF('Настройки'!$B$10="Абсолютные значения",ABS(O169),O169)),O169)))</x:f>
      </x:c>
      <x:c r="BS169" s="50" t="str">
        <x:f>IF(11&gt;'Настройки'!$B$3,"",IF(ISBLANK(P169),IF('Настройки'!$B$9="Нулевой спрос",0,""),IF(P169&lt;0,IF('Настройки'!$B$10="Исключить","",IF('Настройки'!$B$10="Абсолютные значения",ABS(P169),P169)),P169)))</x:f>
      </x:c>
      <x:c r="BT169" s="50" t="str">
        <x:f>IF(12&gt;'Настройки'!$B$3,"",IF(ISBLANK(Q169),IF('Настройки'!$B$9="Нулевой спрос",0,""),IF(Q169&lt;0,IF('Настройки'!$B$10="Исключить","",IF('Настройки'!$B$10="Абсолютные значения",ABS(Q169),Q169)),Q169)))</x:f>
      </x:c>
      <x:c r="BU169" s="50" t="str">
        <x:f>IF(13&gt;'Настройки'!$B$3,"",IF(ISBLANK(R169),IF('Настройки'!$B$9="Нулевой спрос",0,""),IF(R169&lt;0,IF('Настройки'!$B$10="Исключить","",IF('Настройки'!$B$10="Абсолютные значения",ABS(R169),R169)),R169)))</x:f>
      </x:c>
      <x:c r="BV169" s="50" t="str">
        <x:f>IF(14&gt;'Настройки'!$B$3,"",IF(ISBLANK(S169),IF('Настройки'!$B$9="Нулевой спрос",0,""),IF(S169&lt;0,IF('Настройки'!$B$10="Исключить","",IF('Настройки'!$B$10="Абсолютные значения",ABS(S169),S169)),S169)))</x:f>
      </x:c>
      <x:c r="BW169" s="50" t="str">
        <x:f>IF(15&gt;'Настройки'!$B$3,"",IF(ISBLANK(T169),IF('Настройки'!$B$9="Нулевой спрос",0,""),IF(T169&lt;0,IF('Настройки'!$B$10="Исключить","",IF('Настройки'!$B$10="Абсолютные значения",ABS(T169),T169)),T169)))</x:f>
      </x:c>
      <x:c r="BX169" s="50" t="str">
        <x:f>IF(16&gt;'Настройки'!$B$3,"",IF(ISBLANK(U169),IF('Настройки'!$B$9="Нулевой спрос",0,""),IF(U169&lt;0,IF('Настройки'!$B$10="Исключить","",IF('Настройки'!$B$10="Абсолютные значения",ABS(U169),U169)),U169)))</x:f>
      </x:c>
      <x:c r="BY169" s="50" t="str">
        <x:f>IF(17&gt;'Настройки'!$B$3,"",IF(ISBLANK(V169),IF('Настройки'!$B$9="Нулевой спрос",0,""),IF(V169&lt;0,IF('Настройки'!$B$10="Исключить","",IF('Настройки'!$B$10="Абсолютные значения",ABS(V169),V169)),V169)))</x:f>
      </x:c>
      <x:c r="BZ169" s="50" t="str">
        <x:f>IF(18&gt;'Настройки'!$B$3,"",IF(ISBLANK(W169),IF('Настройки'!$B$9="Нулевой спрос",0,""),IF(W169&lt;0,IF('Настройки'!$B$10="Исключить","",IF('Настройки'!$B$10="Абсолютные значения",ABS(W169),W169)),W169)))</x:f>
      </x:c>
      <x:c r="CA169" s="50" t="str">
        <x:f>IF(19&gt;'Настройки'!$B$3,"",IF(ISBLANK(X169),IF('Настройки'!$B$9="Нулевой спрос",0,""),IF(X169&lt;0,IF('Настройки'!$B$10="Исключить","",IF('Настройки'!$B$10="Абсолютные значения",ABS(X169),X169)),X169)))</x:f>
      </x:c>
      <x:c r="CB169" s="50" t="str">
        <x:f>IF(20&gt;'Настройки'!$B$3,"",IF(ISBLANK(Y169),IF('Настройки'!$B$9="Нулевой спрос",0,""),IF(Y169&lt;0,IF('Настройки'!$B$10="Исключить","",IF('Настройки'!$B$10="Абсолютные значения",ABS(Y169),Y169)),Y169)))</x:f>
      </x:c>
      <x:c r="CC169" s="50" t="str">
        <x:f>IF(21&gt;'Настройки'!$B$3,"",IF(ISBLANK(Z169),IF('Настройки'!$B$9="Нулевой спрос",0,""),IF(Z169&lt;0,IF('Настройки'!$B$10="Исключить","",IF('Настройки'!$B$10="Абсолютные значения",ABS(Z169),Z169)),Z169)))</x:f>
      </x:c>
      <x:c r="CD169" s="50" t="str">
        <x:f>IF(22&gt;'Настройки'!$B$3,"",IF(ISBLANK(AA169),IF('Настройки'!$B$9="Нулевой спрос",0,""),IF(AA169&lt;0,IF('Настройки'!$B$10="Исключить","",IF('Настройки'!$B$10="Абсолютные значения",ABS(AA169),AA169)),AA169)))</x:f>
      </x:c>
      <x:c r="CE169" s="50" t="str">
        <x:f>IF(23&gt;'Настройки'!$B$3,"",IF(ISBLANK(AB169),IF('Настройки'!$B$9="Нулевой спрос",0,""),IF(AB169&lt;0,IF('Настройки'!$B$10="Исключить","",IF('Настройки'!$B$10="Абсолютные значения",ABS(AB169),AB169)),AB169)))</x:f>
      </x:c>
      <x:c r="CF169" s="50" t="str">
        <x:f>IF(24&gt;'Настройки'!$B$3,"",IF(ISBLANK(AC169),IF('Настройки'!$B$9="Нулевой спрос",0,""),IF(AC169&lt;0,IF('Настройки'!$B$10="Исключить","",IF('Настройки'!$B$10="Абсолютные значения",ABS(AC169),AC169)),AC169)))</x:f>
      </x:c>
      <x:c r="CG169" s="50" t="str">
        <x:f>IF(25&gt;'Настройки'!$B$3,"",IF(ISBLANK(AD169),IF('Настройки'!$B$9="Нулевой спрос",0,""),IF(AD169&lt;0,IF('Настройки'!$B$10="Исключить","",IF('Настройки'!$B$10="Абсолютные значения",ABS(AD169),AD169)),AD169)))</x:f>
      </x:c>
      <x:c r="CH169" s="50" t="str">
        <x:f>IF(26&gt;'Настройки'!$B$3,"",IF(ISBLANK(AE169),IF('Настройки'!$B$9="Нулевой спрос",0,""),IF(AE169&lt;0,IF('Настройки'!$B$10="Исключить","",IF('Настройки'!$B$10="Абсолютные значения",ABS(AE169),AE169)),AE169)))</x:f>
      </x:c>
      <x:c r="CI169" s="50" t="str">
        <x:f>IF(27&gt;'Настройки'!$B$3,"",IF(ISBLANK(AF169),IF('Настройки'!$B$9="Нулевой спрос",0,""),IF(AF169&lt;0,IF('Настройки'!$B$10="Исключить","",IF('Настройки'!$B$10="Абсолютные значения",ABS(AF169),AF169)),AF169)))</x:f>
      </x:c>
      <x:c r="CJ169" s="50" t="str">
        <x:f>IF(28&gt;'Настройки'!$B$3,"",IF(ISBLANK(AG169),IF('Настройки'!$B$9="Нулевой спрос",0,""),IF(AG169&lt;0,IF('Настройки'!$B$10="Исключить","",IF('Настройки'!$B$10="Абсолютные значения",ABS(AG169),AG169)),AG169)))</x:f>
      </x:c>
      <x:c r="CK169" s="50" t="str">
        <x:f>IF(29&gt;'Настройки'!$B$3,"",IF(ISBLANK(AH169),IF('Настройки'!$B$9="Нулевой спрос",0,""),IF(AH169&lt;0,IF('Настройки'!$B$10="Исключить","",IF('Настройки'!$B$10="Абсолютные значения",ABS(AH169),AH169)),AH169)))</x:f>
      </x:c>
      <x:c r="CL169" s="50" t="str">
        <x:f>IF(30&gt;'Настройки'!$B$3,"",IF(ISBLANK(AI169),IF('Настройки'!$B$9="Нулевой спрос",0,""),IF(AI169&lt;0,IF('Настройки'!$B$10="Исключить","",IF('Настройки'!$B$10="Абсолютные значения",ABS(AI169),AI169)),AI169)))</x:f>
      </x:c>
      <x:c r="CM169" s="50" t="str">
        <x:f>IF(31&gt;'Настройки'!$B$3,"",IF(ISBLANK(AJ169),IF('Настройки'!$B$9="Нулевой спрос",0,""),IF(AJ169&lt;0,IF('Настройки'!$B$10="Исключить","",IF('Настройки'!$B$10="Абсолютные значения",ABS(AJ169),AJ169)),AJ169)))</x:f>
      </x:c>
      <x:c r="CN169" s="50" t="str">
        <x:f>IF(32&gt;'Настройки'!$B$3,"",IF(ISBLANK(AK169),IF('Настройки'!$B$9="Нулевой спрос",0,""),IF(AK169&lt;0,IF('Настройки'!$B$10="Исключить","",IF('Настройки'!$B$10="Абсолютные значения",ABS(AK169),AK169)),AK169)))</x:f>
      </x:c>
      <x:c r="CO169" s="50" t="str">
        <x:f>IF(33&gt;'Настройки'!$B$3,"",IF(ISBLANK(AL169),IF('Настройки'!$B$9="Нулевой спрос",0,""),IF(AL169&lt;0,IF('Настройки'!$B$10="Исключить","",IF('Настройки'!$B$10="Абсолютные значения",ABS(AL169),AL169)),AL169)))</x:f>
      </x:c>
      <x:c r="CP169" s="50" t="str">
        <x:f>IF(34&gt;'Настройки'!$B$3,"",IF(ISBLANK(AM169),IF('Настройки'!$B$9="Нулевой спрос",0,""),IF(AM169&lt;0,IF('Настройки'!$B$10="Исключить","",IF('Настройки'!$B$10="Абсолютные значения",ABS(AM169),AM169)),AM169)))</x:f>
      </x:c>
      <x:c r="CQ169" s="50" t="str">
        <x:f>IF(35&gt;'Настройки'!$B$3,"",IF(ISBLANK(AN169),IF('Настройки'!$B$9="Нулевой спрос",0,""),IF(AN169&lt;0,IF('Настройки'!$B$10="Исключить","",IF('Настройки'!$B$10="Абсолютные значения",ABS(AN169),AN169)),AN169)))</x:f>
      </x:c>
      <x:c r="CR169" s="50" t="str">
        <x:f>IF(36&gt;'Настройки'!$B$3,"",IF(ISBLANK(AO169),IF('Настройки'!$B$9="Нулевой спрос",0,""),IF(AO169&lt;0,IF('Настройки'!$B$10="Исключить","",IF('Настройки'!$B$10="Абсолютные значения",ABS(AO169),AO169)),AO169)))</x:f>
      </x:c>
      <x:c r="CS169" s="50" t="str">
        <x:f>IF(OR(1&gt;'Настройки'!$B$3,ISBLANK(BI169),BI169=0),"",BI169)</x:f>
      </x:c>
      <x:c r="CT169" s="50" t="str">
        <x:f>IF(OR(2&gt;'Настройки'!$B$3,ISBLANK(BJ169),BJ169=0),"",BJ169)</x:f>
      </x:c>
      <x:c r="CU169" s="50" t="str">
        <x:f>IF(OR(3&gt;'Настройки'!$B$3,ISBLANK(BK169),BK169=0),"",BK169)</x:f>
      </x:c>
      <x:c r="CV169" s="50" t="str">
        <x:f>IF(OR(4&gt;'Настройки'!$B$3,ISBLANK(BL169),BL169=0),"",BL169)</x:f>
      </x:c>
      <x:c r="CW169" s="50" t="str">
        <x:f>IF(OR(5&gt;'Настройки'!$B$3,ISBLANK(BM169),BM169=0),"",BM169)</x:f>
      </x:c>
      <x:c r="CX169" s="50" t="str">
        <x:f>IF(OR(6&gt;'Настройки'!$B$3,ISBLANK(BN169),BN169=0),"",BN169)</x:f>
      </x:c>
      <x:c r="CY169" s="50" t="str">
        <x:f>IF(OR(7&gt;'Настройки'!$B$3,ISBLANK(BO169),BO169=0),"",BO169)</x:f>
      </x:c>
      <x:c r="CZ169" s="50" t="str">
        <x:f>IF(OR(8&gt;'Настройки'!$B$3,ISBLANK(BP169),BP169=0),"",BP169)</x:f>
      </x:c>
      <x:c r="DA169" s="50" t="str">
        <x:f>IF(OR(9&gt;'Настройки'!$B$3,ISBLANK(BQ169),BQ169=0),"",BQ169)</x:f>
      </x:c>
      <x:c r="DB169" s="50" t="str">
        <x:f>IF(OR(10&gt;'Настройки'!$B$3,ISBLANK(BR169),BR169=0),"",BR169)</x:f>
      </x:c>
      <x:c r="DC169" s="50" t="str">
        <x:f>IF(OR(11&gt;'Настройки'!$B$3,ISBLANK(BS169),BS169=0),"",BS169)</x:f>
      </x:c>
      <x:c r="DD169" s="50" t="str">
        <x:f>IF(OR(12&gt;'Настройки'!$B$3,ISBLANK(BT169),BT169=0),"",BT169)</x:f>
      </x:c>
      <x:c r="DE169" s="50" t="str">
        <x:f>IF(OR(13&gt;'Настройки'!$B$3,ISBLANK(BU169),BU169=0),"",BU169)</x:f>
      </x:c>
      <x:c r="DF169" s="50" t="str">
        <x:f>IF(OR(14&gt;'Настройки'!$B$3,ISBLANK(BV169),BV169=0),"",BV169)</x:f>
      </x:c>
      <x:c r="DG169" s="50" t="str">
        <x:f>IF(OR(15&gt;'Настройки'!$B$3,ISBLANK(BW169),BW169=0),"",BW169)</x:f>
      </x:c>
      <x:c r="DH169" s="50" t="str">
        <x:f>IF(OR(16&gt;'Настройки'!$B$3,ISBLANK(BX169),BX169=0),"",BX169)</x:f>
      </x:c>
      <x:c r="DI169" s="50" t="str">
        <x:f>IF(OR(17&gt;'Настройки'!$B$3,ISBLANK(BY169),BY169=0),"",BY169)</x:f>
      </x:c>
      <x:c r="DJ169" s="50" t="str">
        <x:f>IF(OR(18&gt;'Настройки'!$B$3,ISBLANK(BZ169),BZ169=0),"",BZ169)</x:f>
      </x:c>
      <x:c r="DK169" s="50" t="str">
        <x:f>IF(OR(19&gt;'Настройки'!$B$3,ISBLANK(CA169),CA169=0),"",CA169)</x:f>
      </x:c>
      <x:c r="DL169" s="50" t="str">
        <x:f>IF(OR(20&gt;'Настройки'!$B$3,ISBLANK(CB169),CB169=0),"",CB169)</x:f>
      </x:c>
      <x:c r="DM169" s="50" t="str">
        <x:f>IF(OR(21&gt;'Настройки'!$B$3,ISBLANK(CC169),CC169=0),"",CC169)</x:f>
      </x:c>
      <x:c r="DN169" s="50" t="str">
        <x:f>IF(OR(22&gt;'Настройки'!$B$3,ISBLANK(CD169),CD169=0),"",CD169)</x:f>
      </x:c>
      <x:c r="DO169" s="50" t="str">
        <x:f>IF(OR(23&gt;'Настройки'!$B$3,ISBLANK(CE169),CE169=0),"",CE169)</x:f>
      </x:c>
      <x:c r="DP169" s="50" t="str">
        <x:f>IF(OR(24&gt;'Настройки'!$B$3,ISBLANK(CF169),CF169=0),"",CF169)</x:f>
      </x:c>
      <x:c r="DQ169" s="50" t="str">
        <x:f>IF(OR(25&gt;'Настройки'!$B$3,ISBLANK(CG169),CG169=0),"",CG169)</x:f>
      </x:c>
      <x:c r="DR169" s="50" t="str">
        <x:f>IF(OR(26&gt;'Настройки'!$B$3,ISBLANK(CH169),CH169=0),"",CH169)</x:f>
      </x:c>
      <x:c r="DS169" s="50" t="str">
        <x:f>IF(OR(27&gt;'Настройки'!$B$3,ISBLANK(CI169),CI169=0),"",CI169)</x:f>
      </x:c>
      <x:c r="DT169" s="50" t="str">
        <x:f>IF(OR(28&gt;'Настройки'!$B$3,ISBLANK(CJ169),CJ169=0),"",CJ169)</x:f>
      </x:c>
      <x:c r="DU169" s="50" t="str">
        <x:f>IF(OR(29&gt;'Настройки'!$B$3,ISBLANK(CK169),CK169=0),"",CK169)</x:f>
      </x:c>
      <x:c r="DV169" s="50" t="str">
        <x:f>IF(OR(30&gt;'Настройки'!$B$3,ISBLANK(CL169),CL169=0),"",CL169)</x:f>
      </x:c>
      <x:c r="DW169" s="50" t="str">
        <x:f>IF(OR(31&gt;'Настройки'!$B$3,ISBLANK(CM169),CM169=0),"",CM169)</x:f>
      </x:c>
      <x:c r="DX169" s="50" t="str">
        <x:f>IF(OR(32&gt;'Настройки'!$B$3,ISBLANK(CN169),CN169=0),"",CN169)</x:f>
      </x:c>
      <x:c r="DY169" s="50" t="str">
        <x:f>IF(OR(33&gt;'Настройки'!$B$3,ISBLANK(CO169),CO169=0),"",CO169)</x:f>
      </x:c>
      <x:c r="DZ169" s="50" t="str">
        <x:f>IF(OR(34&gt;'Настройки'!$B$3,ISBLANK(CP169),CP169=0),"",CP169)</x:f>
      </x:c>
      <x:c r="EA169" s="50" t="str">
        <x:f>IF(OR(35&gt;'Настройки'!$B$3,ISBLANK(CQ169),CQ169=0),"",CQ169)</x:f>
      </x:c>
      <x:c r="EB169" s="50" t="str">
        <x:f>IF(OR(36&gt;'Настройки'!$B$3,ISBLANK(CR169),CR169=0),"",CR169)</x:f>
      </x:c>
      <x:c r="EC169" s="50" t="str">
        <x:f>IF(A169="","",IF(OR(BB169="AZ",BB169="BZ"),10000+ROW(),IF(AZ169&gt;'Настройки'!$B$11,20000+ROW(),IF(BF169&lt;&gt;"Обычный",30000+ROW(),IF(AX169&lt;=0,40000+ROW(),"")))))</x:f>
      </x:c>
      <x:c r="ED169" s="50" t="str">
        <x:f>IF(EC169="","",COUNTIFS($EC$2:$EC$1001,"&gt;0",$EC$2:$EC$1001,"&lt;"&amp;EC169)+1)</x:f>
      </x:c>
    </x:row>
    <x:row r="170">
      <x:c r="A170" s="115"/>
      <x:c r="B170" s="115"/>
      <x:c r="C170" s="115"/>
      <x:c r="D170" s="118"/>
      <x:c r="E170" s="118"/>
      <x:c r="F170" s="118"/>
      <x:c r="G170" s="118"/>
      <x:c r="H170" s="118"/>
      <x:c r="I170" s="118"/>
      <x:c r="J170" s="118"/>
      <x:c r="K170" s="118"/>
      <x:c r="L170" s="118"/>
      <x:c r="M170" s="118"/>
      <x:c r="N170" s="118"/>
      <x:c r="O170" s="118"/>
      <x:c r="P170" s="118"/>
      <x:c r="Q170" s="118"/>
      <x:c r="R170" s="118"/>
      <x:c r="S170" s="118"/>
      <x:c r="T170" s="118"/>
      <x:c r="U170" s="118"/>
      <x:c r="V170" s="118"/>
      <x:c r="W170" s="118"/>
      <x:c r="X170" s="118"/>
      <x:c r="Y170" s="118"/>
      <x:c r="Z170" s="118"/>
      <x:c r="AA170" s="118"/>
      <x:c r="AB170" s="118"/>
      <x:c r="AC170" s="118"/>
      <x:c r="AD170" s="118"/>
      <x:c r="AE170" s="118"/>
      <x:c r="AF170" s="118"/>
      <x:c r="AG170" s="118"/>
      <x:c r="AH170" s="118"/>
      <x:c r="AI170" s="118"/>
      <x:c r="AJ170" s="118"/>
      <x:c r="AK170" s="118"/>
      <x:c r="AL170" s="118"/>
      <x:c r="AM170" s="118"/>
      <x:c r="AN170" s="118"/>
      <x:c r="AO170" s="118"/>
      <x:c r="AP170" s="115"/>
      <x:c r="AQ170" s="49" t="str">
        <x:f>IF(A170="","",COUNT(BI170:INDEX(BI170:CR170,1,'Настройки'!$B$3)))</x:f>
      </x:c>
      <x:c r="AR170" s="49" t="str">
        <x:f>IF(A170="","",SUM(BI170:INDEX(BI170:CR170,1,'Настройки'!$B$3)))</x:f>
      </x:c>
      <x:c r="AS170" s="58" t="str">
        <x:f>IF(A170="","",IF('Настройки'!$B$4="Стоимость потребления",AR170*D170,IF('Настройки'!$B$4="Количество",AR170,E170)))</x:f>
      </x:c>
      <x:c r="AT170" s="61" t="str">
        <x:f>IF(OR(A170="",AS170&lt;0,SUM($AS$2:$AS$1001)&lt;=0),"",AS170/SUM($AS$2:$AS$1001))</x:f>
      </x:c>
      <x:c r="AU170" s="61" t="str">
        <x:f>IF(OR(A170="",AS170&lt;0,SUM($AS$2:$AS$1001)&lt;=0),"",SUMIFS($AS$2:$AS$1001,$AS$2:$AS$1001,"&gt;"&amp;AS170)/SUM($AS$2:$AS$1001))</x:f>
      </x:c>
      <x:c r="AV170" s="61" t="str">
        <x:f>IF(OR(A170="",AS170&lt;0,SUM($AS$2:$AS$1001)&lt;=0),"",SUMIFS($AS$2:$AS$1001,$AS$2:$AS$1001,"&gt;="&amp;AS170)/SUM($AS$2:$AS$1001))</x:f>
      </x:c>
      <x:c r="AW170" s="49" t="str">
        <x:f>IF(A170="","",IF(SUM($AS$2:$AS$1001)&lt;=0,"Не определён",IF(AS170&lt;0,"Исключение",IF(AU170&lt;'Настройки'!$B$5,"A",IF(AU170&lt;'Настройки'!$B$6,"B","C")))))</x:f>
      </x:c>
      <x:c r="AX170" s="58" t="str">
        <x:f>IF(A170="","",IF(AQ170=0,"",AVERAGE(BI170:INDEX(BI170:CR170,1,'Настройки'!$B$3))))</x:f>
      </x:c>
      <x:c r="AY170" s="58" t="str">
        <x:f>IF(OR(A170="",AQ170=0),"",STDEVP(BI170:INDEX(BI170:CR170,1,'Настройки'!$B$3)))</x:f>
      </x:c>
      <x:c r="AZ170" s="61" t="str">
        <x:f>IF(OR(A170="",AQ170&lt;'Настройки'!$B$12,AX170&lt;=0,AND('Настройки'!$B$10="Блокировать",COUNTIF(F170:INDEX(F170:AO170,1,'Настройки'!$B$3),"&lt;0")&gt;0)),"",AY170/ABS(AX170))</x:f>
      </x:c>
      <x:c r="BA170" s="49" t="str">
        <x:f>IF(A170="","",IF(AND('Настройки'!$B$10="Блокировать",COUNTIF(F170:INDEX(F170:AO170,1,'Настройки'!$B$3),"&lt;0")&gt;0),"Не определён",IF(AQ170&lt;'Настройки'!$B$12,"Не определён",IF(AX170=0,"Нет спроса",IF(AX170&lt;0,"Не определён",IF(AZ170&lt;='Настройки'!$B$7,"X",IF(AZ170&lt;='Настройки'!$B$8,"Y","Z")))))))</x:f>
      </x:c>
      <x:c r="BB170" s="49" t="str">
        <x:f>IF(OR(A170="",LEN(AW170)&lt;&gt;1,LEN(BA170)&lt;&gt;1),"",AW170&amp;BA170)</x:f>
      </x:c>
      <x:c r="BC170" s="61" t="str">
        <x:f>IF(OR(A170="",AQ170=0),"",(COUNT(BI170:INDEX(BI170:CR170,1,'Настройки'!$B$3))-COUNT(CS170:INDEX(CS170:EB170,1,'Настройки'!$B$3)))/AQ170)</x:f>
      </x:c>
      <x:c r="BD170" s="64" t="str">
        <x:f>IF(OR(A170="",COUNT(CS170:INDEX(CS170:EB170,1,'Настройки'!$B$3))=0),"",AQ170/COUNT(CS170:INDEX(CS170:EB170,1,'Настройки'!$B$3)))</x:f>
      </x:c>
      <x:c r="BE170" s="64" t="str">
        <x:f>IF(OR(A170="",COUNT(CS170:INDEX(CS170:EB170,1,'Настройки'!$B$3))=0),"",IF(AVERAGE(CS170:INDEX(CS170:EB170,1,'Настройки'!$B$3))=0,"",(STDEVP(CS170:INDEX(CS170:EB170,1,'Настройки'!$B$3))/ABS(AVERAGE(CS170:INDEX(CS170:EB170,1,'Настройки'!$B$3))))^2))</x:f>
      </x:c>
      <x:c r="BF170" s="49" t="str">
        <x:f>IF(A170="","",IF(AQ170&lt;3,"Недостаточно",IF(AQ170&lt;6,"Предварительный","Обычный")))</x:f>
      </x:c>
      <x:c r="BG170" s="49" t="str">
        <x:f>IF(A170="","",IF(COUNTIF(F170:INDEX(F170:AO170,1,'Настройки'!$B$3),"&lt;0")&gt;0,IF('Настройки'!$B$10="Блокировать","Отрицательный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"),"")&amp;IF(AQ170&lt;3,"Недостаточно истории. ",IF(AQ170&lt;6,"Предварительная классификация. ",""))&amp;IF(AX170=0,"Нет спроса за горизонт. ","")&amp;IF(AZ170&gt;'Настройки'!$B$11,"Экстремальная вариативность. ",""))</x:f>
      </x:c>
      <x:c r="BH170" s="49" t="str">
        <x:f>IF(A170="","",IFERROR(VLOOKUP(BB170,'Настройки'!$D$3:$E$11,2,FALSE),"Сначала проверьте исходные данные и историю спроса.")&amp;" Уточните срок поставки, MOQ и критичность.")</x:f>
      </x:c>
      <x:c r="BI170" s="50" t="str">
        <x:f>IF(1&gt;'Настройки'!$B$3,"",IF(ISBLANK(F170),IF('Настройки'!$B$9="Нулевой спрос",0,""),IF(F170&lt;0,IF('Настройки'!$B$10="Исключить","",IF('Настройки'!$B$10="Абсолютные значения",ABS(F170),F170)),F170)))</x:f>
      </x:c>
      <x:c r="BJ170" s="50" t="str">
        <x:f>IF(2&gt;'Настройки'!$B$3,"",IF(ISBLANK(G170),IF('Настройки'!$B$9="Нулевой спрос",0,""),IF(G170&lt;0,IF('Настройки'!$B$10="Исключить","",IF('Настройки'!$B$10="Абсолютные значения",ABS(G170),G170)),G170)))</x:f>
      </x:c>
      <x:c r="BK170" s="50" t="str">
        <x:f>IF(3&gt;'Настройки'!$B$3,"",IF(ISBLANK(H170),IF('Настройки'!$B$9="Нулевой спрос",0,""),IF(H170&lt;0,IF('Настройки'!$B$10="Исключить","",IF('Настройки'!$B$10="Абсолютные значения",ABS(H170),H170)),H170)))</x:f>
      </x:c>
      <x:c r="BL170" s="50" t="str">
        <x:f>IF(4&gt;'Настройки'!$B$3,"",IF(ISBLANK(I170),IF('Настройки'!$B$9="Нулевой спрос",0,""),IF(I170&lt;0,IF('Настройки'!$B$10="Исключить","",IF('Настройки'!$B$10="Абсолютные значения",ABS(I170),I170)),I170)))</x:f>
      </x:c>
      <x:c r="BM170" s="50" t="str">
        <x:f>IF(5&gt;'Настройки'!$B$3,"",IF(ISBLANK(J170),IF('Настройки'!$B$9="Нулевой спрос",0,""),IF(J170&lt;0,IF('Настройки'!$B$10="Исключить","",IF('Настройки'!$B$10="Абсолютные значения",ABS(J170),J170)),J170)))</x:f>
      </x:c>
      <x:c r="BN170" s="50" t="str">
        <x:f>IF(6&gt;'Настройки'!$B$3,"",IF(ISBLANK(K170),IF('Настройки'!$B$9="Нулевой спрос",0,""),IF(K170&lt;0,IF('Настройки'!$B$10="Исключить","",IF('Настройки'!$B$10="Абсолютные значения",ABS(K170),K170)),K170)))</x:f>
      </x:c>
      <x:c r="BO170" s="50" t="str">
        <x:f>IF(7&gt;'Настройки'!$B$3,"",IF(ISBLANK(L170),IF('Настройки'!$B$9="Нулевой спрос",0,""),IF(L170&lt;0,IF('Настройки'!$B$10="Исключить","",IF('Настройки'!$B$10="Абсолютные значения",ABS(L170),L170)),L170)))</x:f>
      </x:c>
      <x:c r="BP170" s="50" t="str">
        <x:f>IF(8&gt;'Настройки'!$B$3,"",IF(ISBLANK(M170),IF('Настройки'!$B$9="Нулевой спрос",0,""),IF(M170&lt;0,IF('Настройки'!$B$10="Исключить","",IF('Настройки'!$B$10="Абсолютные значения",ABS(M170),M170)),M170)))</x:f>
      </x:c>
      <x:c r="BQ170" s="50" t="str">
        <x:f>IF(9&gt;'Настройки'!$B$3,"",IF(ISBLANK(N170),IF('Настройки'!$B$9="Нулевой спрос",0,""),IF(N170&lt;0,IF('Настройки'!$B$10="Исключить","",IF('Настройки'!$B$10="Абсолютные значения",ABS(N170),N170)),N170)))</x:f>
      </x:c>
      <x:c r="BR170" s="50" t="str">
        <x:f>IF(10&gt;'Настройки'!$B$3,"",IF(ISBLANK(O170),IF('Настройки'!$B$9="Нулевой спрос",0,""),IF(O170&lt;0,IF('Настройки'!$B$10="Исключить","",IF('Настройки'!$B$10="Абсолютные значения",ABS(O170),O170)),O170)))</x:f>
      </x:c>
      <x:c r="BS170" s="50" t="str">
        <x:f>IF(11&gt;'Настройки'!$B$3,"",IF(ISBLANK(P170),IF('Настройки'!$B$9="Нулевой спрос",0,""),IF(P170&lt;0,IF('Настройки'!$B$10="Исключить","",IF('Настройки'!$B$10="Абсолютные значения",ABS(P170),P170)),P170)))</x:f>
      </x:c>
      <x:c r="BT170" s="50" t="str">
        <x:f>IF(12&gt;'Настройки'!$B$3,"",IF(ISBLANK(Q170),IF('Настройки'!$B$9="Нулевой спрос",0,""),IF(Q170&lt;0,IF('Настройки'!$B$10="Исключить","",IF('Настройки'!$B$10="Абсолютные значения",ABS(Q170),Q170)),Q170)))</x:f>
      </x:c>
      <x:c r="BU170" s="50" t="str">
        <x:f>IF(13&gt;'Настройки'!$B$3,"",IF(ISBLANK(R170),IF('Настройки'!$B$9="Нулевой спрос",0,""),IF(R170&lt;0,IF('Настройки'!$B$10="Исключить","",IF('Настройки'!$B$10="Абсолютные значения",ABS(R170),R170)),R170)))</x:f>
      </x:c>
      <x:c r="BV170" s="50" t="str">
        <x:f>IF(14&gt;'Настройки'!$B$3,"",IF(ISBLANK(S170),IF('Настройки'!$B$9="Нулевой спрос",0,""),IF(S170&lt;0,IF('Настройки'!$B$10="Исключить","",IF('Настройки'!$B$10="Абсолютные значения",ABS(S170),S170)),S170)))</x:f>
      </x:c>
      <x:c r="BW170" s="50" t="str">
        <x:f>IF(15&gt;'Настройки'!$B$3,"",IF(ISBLANK(T170),IF('Настройки'!$B$9="Нулевой спрос",0,""),IF(T170&lt;0,IF('Настройки'!$B$10="Исключить","",IF('Настройки'!$B$10="Абсолютные значения",ABS(T170),T170)),T170)))</x:f>
      </x:c>
      <x:c r="BX170" s="50" t="str">
        <x:f>IF(16&gt;'Настройки'!$B$3,"",IF(ISBLANK(U170),IF('Настройки'!$B$9="Нулевой спрос",0,""),IF(U170&lt;0,IF('Настройки'!$B$10="Исключить","",IF('Настройки'!$B$10="Абсолютные значения",ABS(U170),U170)),U170)))</x:f>
      </x:c>
      <x:c r="BY170" s="50" t="str">
        <x:f>IF(17&gt;'Настройки'!$B$3,"",IF(ISBLANK(V170),IF('Настройки'!$B$9="Нулевой спрос",0,""),IF(V170&lt;0,IF('Настройки'!$B$10="Исключить","",IF('Настройки'!$B$10="Абсолютные значения",ABS(V170),V170)),V170)))</x:f>
      </x:c>
      <x:c r="BZ170" s="50" t="str">
        <x:f>IF(18&gt;'Настройки'!$B$3,"",IF(ISBLANK(W170),IF('Настройки'!$B$9="Нулевой спрос",0,""),IF(W170&lt;0,IF('Настройки'!$B$10="Исключить","",IF('Настройки'!$B$10="Абсолютные значения",ABS(W170),W170)),W170)))</x:f>
      </x:c>
      <x:c r="CA170" s="50" t="str">
        <x:f>IF(19&gt;'Настройки'!$B$3,"",IF(ISBLANK(X170),IF('Настройки'!$B$9="Нулевой спрос",0,""),IF(X170&lt;0,IF('Настройки'!$B$10="Исключить","",IF('Настройки'!$B$10="Абсолютные значения",ABS(X170),X170)),X170)))</x:f>
      </x:c>
      <x:c r="CB170" s="50" t="str">
        <x:f>IF(20&gt;'Настройки'!$B$3,"",IF(ISBLANK(Y170),IF('Настройки'!$B$9="Нулевой спрос",0,""),IF(Y170&lt;0,IF('Настройки'!$B$10="Исключить","",IF('Настройки'!$B$10="Абсолютные значения",ABS(Y170),Y170)),Y170)))</x:f>
      </x:c>
      <x:c r="CC170" s="50" t="str">
        <x:f>IF(21&gt;'Настройки'!$B$3,"",IF(ISBLANK(Z170),IF('Настройки'!$B$9="Нулевой спрос",0,""),IF(Z170&lt;0,IF('Настройки'!$B$10="Исключить","",IF('Настройки'!$B$10="Абсолютные значения",ABS(Z170),Z170)),Z170)))</x:f>
      </x:c>
      <x:c r="CD170" s="50" t="str">
        <x:f>IF(22&gt;'Настройки'!$B$3,"",IF(ISBLANK(AA170),IF('Настройки'!$B$9="Нулевой спрос",0,""),IF(AA170&lt;0,IF('Настройки'!$B$10="Исключить","",IF('Настройки'!$B$10="Абсолютные значения",ABS(AA170),AA170)),AA170)))</x:f>
      </x:c>
      <x:c r="CE170" s="50" t="str">
        <x:f>IF(23&gt;'Настройки'!$B$3,"",IF(ISBLANK(AB170),IF('Настройки'!$B$9="Нулевой спрос",0,""),IF(AB170&lt;0,IF('Настройки'!$B$10="Исключить","",IF('Настройки'!$B$10="Абсолютные значения",ABS(AB170),AB170)),AB170)))</x:f>
      </x:c>
      <x:c r="CF170" s="50" t="str">
        <x:f>IF(24&gt;'Настройки'!$B$3,"",IF(ISBLANK(AC170),IF('Настройки'!$B$9="Нулевой спрос",0,""),IF(AC170&lt;0,IF('Настройки'!$B$10="Исключить","",IF('Настройки'!$B$10="Абсолютные значения",ABS(AC170),AC170)),AC170)))</x:f>
      </x:c>
      <x:c r="CG170" s="50" t="str">
        <x:f>IF(25&gt;'Настройки'!$B$3,"",IF(ISBLANK(AD170),IF('Настройки'!$B$9="Нулевой спрос",0,""),IF(AD170&lt;0,IF('Настройки'!$B$10="Исключить","",IF('Настройки'!$B$10="Абсолютные значения",ABS(AD170),AD170)),AD170)))</x:f>
      </x:c>
      <x:c r="CH170" s="50" t="str">
        <x:f>IF(26&gt;'Настройки'!$B$3,"",IF(ISBLANK(AE170),IF('Настройки'!$B$9="Нулевой спрос",0,""),IF(AE170&lt;0,IF('Настройки'!$B$10="Исключить","",IF('Настройки'!$B$10="Абсолютные значения",ABS(AE170),AE170)),AE170)))</x:f>
      </x:c>
      <x:c r="CI170" s="50" t="str">
        <x:f>IF(27&gt;'Настройки'!$B$3,"",IF(ISBLANK(AF170),IF('Настройки'!$B$9="Нулевой спрос",0,""),IF(AF170&lt;0,IF('Настройки'!$B$10="Исключить","",IF('Настройки'!$B$10="Абсолютные значения",ABS(AF170),AF170)),AF170)))</x:f>
      </x:c>
      <x:c r="CJ170" s="50" t="str">
        <x:f>IF(28&gt;'Настройки'!$B$3,"",IF(ISBLANK(AG170),IF('Настройки'!$B$9="Нулевой спрос",0,""),IF(AG170&lt;0,IF('Настройки'!$B$10="Исключить","",IF('Настройки'!$B$10="Абсолютные значения",ABS(AG170),AG170)),AG170)))</x:f>
      </x:c>
      <x:c r="CK170" s="50" t="str">
        <x:f>IF(29&gt;'Настройки'!$B$3,"",IF(ISBLANK(AH170),IF('Настройки'!$B$9="Нулевой спрос",0,""),IF(AH170&lt;0,IF('Настройки'!$B$10="Исключить","",IF('Настройки'!$B$10="Абсолютные значения",ABS(AH170),AH170)),AH170)))</x:f>
      </x:c>
      <x:c r="CL170" s="50" t="str">
        <x:f>IF(30&gt;'Настройки'!$B$3,"",IF(ISBLANK(AI170),IF('Настройки'!$B$9="Нулевой спрос",0,""),IF(AI170&lt;0,IF('Настройки'!$B$10="Исключить","",IF('Настройки'!$B$10="Абсолютные значения",ABS(AI170),AI170)),AI170)))</x:f>
      </x:c>
      <x:c r="CM170" s="50" t="str">
        <x:f>IF(31&gt;'Настройки'!$B$3,"",IF(ISBLANK(AJ170),IF('Настройки'!$B$9="Нулевой спрос",0,""),IF(AJ170&lt;0,IF('Настройки'!$B$10="Исключить","",IF('Настройки'!$B$10="Абсолютные значения",ABS(AJ170),AJ170)),AJ170)))</x:f>
      </x:c>
      <x:c r="CN170" s="50" t="str">
        <x:f>IF(32&gt;'Настройки'!$B$3,"",IF(ISBLANK(AK170),IF('Настройки'!$B$9="Нулевой спрос",0,""),IF(AK170&lt;0,IF('Настройки'!$B$10="Исключить","",IF('Настройки'!$B$10="Абсолютные значения",ABS(AK170),AK170)),AK170)))</x:f>
      </x:c>
      <x:c r="CO170" s="50" t="str">
        <x:f>IF(33&gt;'Настройки'!$B$3,"",IF(ISBLANK(AL170),IF('Настройки'!$B$9="Нулевой спрос",0,""),IF(AL170&lt;0,IF('Настройки'!$B$10="Исключить","",IF('Настройки'!$B$10="Абсолютные значения",ABS(AL170),AL170)),AL170)))</x:f>
      </x:c>
      <x:c r="CP170" s="50" t="str">
        <x:f>IF(34&gt;'Настройки'!$B$3,"",IF(ISBLANK(AM170),IF('Настройки'!$B$9="Нулевой спрос",0,""),IF(AM170&lt;0,IF('Настройки'!$B$10="Исключить","",IF('Настройки'!$B$10="Абсолютные значения",ABS(AM170),AM170)),AM170)))</x:f>
      </x:c>
      <x:c r="CQ170" s="50" t="str">
        <x:f>IF(35&gt;'Настройки'!$B$3,"",IF(ISBLANK(AN170),IF('Настройки'!$B$9="Нулевой спрос",0,""),IF(AN170&lt;0,IF('Настройки'!$B$10="Исключить","",IF('Настройки'!$B$10="Абсолютные значения",ABS(AN170),AN170)),AN170)))</x:f>
      </x:c>
      <x:c r="CR170" s="50" t="str">
        <x:f>IF(36&gt;'Настройки'!$B$3,"",IF(ISBLANK(AO170),IF('Настройки'!$B$9="Нулевой спрос",0,""),IF(AO170&lt;0,IF('Настройки'!$B$10="Исключить","",IF('Настройки'!$B$10="Абсолютные значения",ABS(AO170),AO170)),AO170)))</x:f>
      </x:c>
      <x:c r="CS170" s="50" t="str">
        <x:f>IF(OR(1&gt;'Настройки'!$B$3,ISBLANK(BI170),BI170=0),"",BI170)</x:f>
      </x:c>
      <x:c r="CT170" s="50" t="str">
        <x:f>IF(OR(2&gt;'Настройки'!$B$3,ISBLANK(BJ170),BJ170=0),"",BJ170)</x:f>
      </x:c>
      <x:c r="CU170" s="50" t="str">
        <x:f>IF(OR(3&gt;'Настройки'!$B$3,ISBLANK(BK170),BK170=0),"",BK170)</x:f>
      </x:c>
      <x:c r="CV170" s="50" t="str">
        <x:f>IF(OR(4&gt;'Настройки'!$B$3,ISBLANK(BL170),BL170=0),"",BL170)</x:f>
      </x:c>
      <x:c r="CW170" s="50" t="str">
        <x:f>IF(OR(5&gt;'Настройки'!$B$3,ISBLANK(BM170),BM170=0),"",BM170)</x:f>
      </x:c>
      <x:c r="CX170" s="50" t="str">
        <x:f>IF(OR(6&gt;'Настройки'!$B$3,ISBLANK(BN170),BN170=0),"",BN170)</x:f>
      </x:c>
      <x:c r="CY170" s="50" t="str">
        <x:f>IF(OR(7&gt;'Настройки'!$B$3,ISBLANK(BO170),BO170=0),"",BO170)</x:f>
      </x:c>
      <x:c r="CZ170" s="50" t="str">
        <x:f>IF(OR(8&gt;'Настройки'!$B$3,ISBLANK(BP170),BP170=0),"",BP170)</x:f>
      </x:c>
      <x:c r="DA170" s="50" t="str">
        <x:f>IF(OR(9&gt;'Настройки'!$B$3,ISBLANK(BQ170),BQ170=0),"",BQ170)</x:f>
      </x:c>
      <x:c r="DB170" s="50" t="str">
        <x:f>IF(OR(10&gt;'Настройки'!$B$3,ISBLANK(BR170),BR170=0),"",BR170)</x:f>
      </x:c>
      <x:c r="DC170" s="50" t="str">
        <x:f>IF(OR(11&gt;'Настройки'!$B$3,ISBLANK(BS170),BS170=0),"",BS170)</x:f>
      </x:c>
      <x:c r="DD170" s="50" t="str">
        <x:f>IF(OR(12&gt;'Настройки'!$B$3,ISBLANK(BT170),BT170=0),"",BT170)</x:f>
      </x:c>
      <x:c r="DE170" s="50" t="str">
        <x:f>IF(OR(13&gt;'Настройки'!$B$3,ISBLANK(BU170),BU170=0),"",BU170)</x:f>
      </x:c>
      <x:c r="DF170" s="50" t="str">
        <x:f>IF(OR(14&gt;'Настройки'!$B$3,ISBLANK(BV170),BV170=0),"",BV170)</x:f>
      </x:c>
      <x:c r="DG170" s="50" t="str">
        <x:f>IF(OR(15&gt;'Настройки'!$B$3,ISBLANK(BW170),BW170=0),"",BW170)</x:f>
      </x:c>
      <x:c r="DH170" s="50" t="str">
        <x:f>IF(OR(16&gt;'Настройки'!$B$3,ISBLANK(BX170),BX170=0),"",BX170)</x:f>
      </x:c>
      <x:c r="DI170" s="50" t="str">
        <x:f>IF(OR(17&gt;'Настройки'!$B$3,ISBLANK(BY170),BY170=0),"",BY170)</x:f>
      </x:c>
      <x:c r="DJ170" s="50" t="str">
        <x:f>IF(OR(18&gt;'Настройки'!$B$3,ISBLANK(BZ170),BZ170=0),"",BZ170)</x:f>
      </x:c>
      <x:c r="DK170" s="50" t="str">
        <x:f>IF(OR(19&gt;'Настройки'!$B$3,ISBLANK(CA170),CA170=0),"",CA170)</x:f>
      </x:c>
      <x:c r="DL170" s="50" t="str">
        <x:f>IF(OR(20&gt;'Настройки'!$B$3,ISBLANK(CB170),CB170=0),"",CB170)</x:f>
      </x:c>
      <x:c r="DM170" s="50" t="str">
        <x:f>IF(OR(21&gt;'Настройки'!$B$3,ISBLANK(CC170),CC170=0),"",CC170)</x:f>
      </x:c>
      <x:c r="DN170" s="50" t="str">
        <x:f>IF(OR(22&gt;'Настройки'!$B$3,ISBLANK(CD170),CD170=0),"",CD170)</x:f>
      </x:c>
      <x:c r="DO170" s="50" t="str">
        <x:f>IF(OR(23&gt;'Настройки'!$B$3,ISBLANK(CE170),CE170=0),"",CE170)</x:f>
      </x:c>
      <x:c r="DP170" s="50" t="str">
        <x:f>IF(OR(24&gt;'Настройки'!$B$3,ISBLANK(CF170),CF170=0),"",CF170)</x:f>
      </x:c>
      <x:c r="DQ170" s="50" t="str">
        <x:f>IF(OR(25&gt;'Настройки'!$B$3,ISBLANK(CG170),CG170=0),"",CG170)</x:f>
      </x:c>
      <x:c r="DR170" s="50" t="str">
        <x:f>IF(OR(26&gt;'Настройки'!$B$3,ISBLANK(CH170),CH170=0),"",CH170)</x:f>
      </x:c>
      <x:c r="DS170" s="50" t="str">
        <x:f>IF(OR(27&gt;'Настройки'!$B$3,ISBLANK(CI170),CI170=0),"",CI170)</x:f>
      </x:c>
      <x:c r="DT170" s="50" t="str">
        <x:f>IF(OR(28&gt;'Настройки'!$B$3,ISBLANK(CJ170),CJ170=0),"",CJ170)</x:f>
      </x:c>
      <x:c r="DU170" s="50" t="str">
        <x:f>IF(OR(29&gt;'Настройки'!$B$3,ISBLANK(CK170),CK170=0),"",CK170)</x:f>
      </x:c>
      <x:c r="DV170" s="50" t="str">
        <x:f>IF(OR(30&gt;'Настройки'!$B$3,ISBLANK(CL170),CL170=0),"",CL170)</x:f>
      </x:c>
      <x:c r="DW170" s="50" t="str">
        <x:f>IF(OR(31&gt;'Настройки'!$B$3,ISBLANK(CM170),CM170=0),"",CM170)</x:f>
      </x:c>
      <x:c r="DX170" s="50" t="str">
        <x:f>IF(OR(32&gt;'Настройки'!$B$3,ISBLANK(CN170),CN170=0),"",CN170)</x:f>
      </x:c>
      <x:c r="DY170" s="50" t="str">
        <x:f>IF(OR(33&gt;'Настройки'!$B$3,ISBLANK(CO170),CO170=0),"",CO170)</x:f>
      </x:c>
      <x:c r="DZ170" s="50" t="str">
        <x:f>IF(OR(34&gt;'Настройки'!$B$3,ISBLANK(CP170),CP170=0),"",CP170)</x:f>
      </x:c>
      <x:c r="EA170" s="50" t="str">
        <x:f>IF(OR(35&gt;'Настройки'!$B$3,ISBLANK(CQ170),CQ170=0),"",CQ170)</x:f>
      </x:c>
      <x:c r="EB170" s="50" t="str">
        <x:f>IF(OR(36&gt;'Настройки'!$B$3,ISBLANK(CR170),CR170=0),"",CR170)</x:f>
      </x:c>
      <x:c r="EC170" s="50" t="str">
        <x:f>IF(A170="","",IF(OR(BB170="AZ",BB170="BZ"),10000+ROW(),IF(AZ170&gt;'Настройки'!$B$11,20000+ROW(),IF(BF170&lt;&gt;"Обычный",30000+ROW(),IF(AX170&lt;=0,40000+ROW(),"")))))</x:f>
      </x:c>
      <x:c r="ED170" s="50" t="str">
        <x:f>IF(EC170="","",COUNTIFS($EC$2:$EC$1001,"&gt;0",$EC$2:$EC$1001,"&lt;"&amp;EC170)+1)</x:f>
      </x:c>
    </x:row>
    <x:row r="171">
      <x:c r="A171" s="115"/>
      <x:c r="B171" s="115"/>
      <x:c r="C171" s="115"/>
      <x:c r="D171" s="118"/>
      <x:c r="E171" s="118"/>
      <x:c r="F171" s="118"/>
      <x:c r="G171" s="118"/>
      <x:c r="H171" s="118"/>
      <x:c r="I171" s="118"/>
      <x:c r="J171" s="118"/>
      <x:c r="K171" s="118"/>
      <x:c r="L171" s="118"/>
      <x:c r="M171" s="118"/>
      <x:c r="N171" s="118"/>
      <x:c r="O171" s="118"/>
      <x:c r="P171" s="118"/>
      <x:c r="Q171" s="118"/>
      <x:c r="R171" s="118"/>
      <x:c r="S171" s="118"/>
      <x:c r="T171" s="118"/>
      <x:c r="U171" s="118"/>
      <x:c r="V171" s="118"/>
      <x:c r="W171" s="118"/>
      <x:c r="X171" s="118"/>
      <x:c r="Y171" s="118"/>
      <x:c r="Z171" s="118"/>
      <x:c r="AA171" s="118"/>
      <x:c r="AB171" s="118"/>
      <x:c r="AC171" s="118"/>
      <x:c r="AD171" s="118"/>
      <x:c r="AE171" s="118"/>
      <x:c r="AF171" s="118"/>
      <x:c r="AG171" s="118"/>
      <x:c r="AH171" s="118"/>
      <x:c r="AI171" s="118"/>
      <x:c r="AJ171" s="118"/>
      <x:c r="AK171" s="118"/>
      <x:c r="AL171" s="118"/>
      <x:c r="AM171" s="118"/>
      <x:c r="AN171" s="118"/>
      <x:c r="AO171" s="118"/>
      <x:c r="AP171" s="115"/>
      <x:c r="AQ171" s="49" t="str">
        <x:f>IF(A171="","",COUNT(BI171:INDEX(BI171:CR171,1,'Настройки'!$B$3)))</x:f>
      </x:c>
      <x:c r="AR171" s="49" t="str">
        <x:f>IF(A171="","",SUM(BI171:INDEX(BI171:CR171,1,'Настройки'!$B$3)))</x:f>
      </x:c>
      <x:c r="AS171" s="58" t="str">
        <x:f>IF(A171="","",IF('Настройки'!$B$4="Стоимость потребления",AR171*D171,IF('Настройки'!$B$4="Количество",AR171,E171)))</x:f>
      </x:c>
      <x:c r="AT171" s="61" t="str">
        <x:f>IF(OR(A171="",AS171&lt;0,SUM($AS$2:$AS$1001)&lt;=0),"",AS171/SUM($AS$2:$AS$1001))</x:f>
      </x:c>
      <x:c r="AU171" s="61" t="str">
        <x:f>IF(OR(A171="",AS171&lt;0,SUM($AS$2:$AS$1001)&lt;=0),"",SUMIFS($AS$2:$AS$1001,$AS$2:$AS$1001,"&gt;"&amp;AS171)/SUM($AS$2:$AS$1001))</x:f>
      </x:c>
      <x:c r="AV171" s="61" t="str">
        <x:f>IF(OR(A171="",AS171&lt;0,SUM($AS$2:$AS$1001)&lt;=0),"",SUMIFS($AS$2:$AS$1001,$AS$2:$AS$1001,"&gt;="&amp;AS171)/SUM($AS$2:$AS$1001))</x:f>
      </x:c>
      <x:c r="AW171" s="49" t="str">
        <x:f>IF(A171="","",IF(SUM($AS$2:$AS$1001)&lt;=0,"Не определён",IF(AS171&lt;0,"Исключение",IF(AU171&lt;'Настройки'!$B$5,"A",IF(AU171&lt;'Настройки'!$B$6,"B","C")))))</x:f>
      </x:c>
      <x:c r="AX171" s="58" t="str">
        <x:f>IF(A171="","",IF(AQ171=0,"",AVERAGE(BI171:INDEX(BI171:CR171,1,'Настройки'!$B$3))))</x:f>
      </x:c>
      <x:c r="AY171" s="58" t="str">
        <x:f>IF(OR(A171="",AQ171=0),"",STDEVP(BI171:INDEX(BI171:CR171,1,'Настройки'!$B$3)))</x:f>
      </x:c>
      <x:c r="AZ171" s="61" t="str">
        <x:f>IF(OR(A171="",AQ171&lt;'Настройки'!$B$12,AX171&lt;=0,AND('Настройки'!$B$10="Блокировать",COUNTIF(F171:INDEX(F171:AO171,1,'Настройки'!$B$3),"&lt;0")&gt;0)),"",AY171/ABS(AX171))</x:f>
      </x:c>
      <x:c r="BA171" s="49" t="str">
        <x:f>IF(A171="","",IF(AND('Настройки'!$B$10="Блокировать",COUNTIF(F171:INDEX(F171:AO171,1,'Настройки'!$B$3),"&lt;0")&gt;0),"Не определён",IF(AQ171&lt;'Настройки'!$B$12,"Не определён",IF(AX171=0,"Нет спроса",IF(AX171&lt;0,"Не определён",IF(AZ171&lt;='Настройки'!$B$7,"X",IF(AZ171&lt;='Настройки'!$B$8,"Y","Z")))))))</x:f>
      </x:c>
      <x:c r="BB171" s="49" t="str">
        <x:f>IF(OR(A171="",LEN(AW171)&lt;&gt;1,LEN(BA171)&lt;&gt;1),"",AW171&amp;BA171)</x:f>
      </x:c>
      <x:c r="BC171" s="61" t="str">
        <x:f>IF(OR(A171="",AQ171=0),"",(COUNT(BI171:INDEX(BI171:CR171,1,'Настройки'!$B$3))-COUNT(CS171:INDEX(CS171:EB171,1,'Настройки'!$B$3)))/AQ171)</x:f>
      </x:c>
      <x:c r="BD171" s="64" t="str">
        <x:f>IF(OR(A171="",COUNT(CS171:INDEX(CS171:EB171,1,'Настройки'!$B$3))=0),"",AQ171/COUNT(CS171:INDEX(CS171:EB171,1,'Настройки'!$B$3)))</x:f>
      </x:c>
      <x:c r="BE171" s="64" t="str">
        <x:f>IF(OR(A171="",COUNT(CS171:INDEX(CS171:EB171,1,'Настройки'!$B$3))=0),"",IF(AVERAGE(CS171:INDEX(CS171:EB171,1,'Настройки'!$B$3))=0,"",(STDEVP(CS171:INDEX(CS171:EB171,1,'Настройки'!$B$3))/ABS(AVERAGE(CS171:INDEX(CS171:EB171,1,'Настройки'!$B$3))))^2))</x:f>
      </x:c>
      <x:c r="BF171" s="49" t="str">
        <x:f>IF(A171="","",IF(AQ171&lt;3,"Недостаточно",IF(AQ171&lt;6,"Предварительный","Обычный")))</x:f>
      </x:c>
      <x:c r="BG171" s="49" t="str">
        <x:f>IF(A171="","",IF(COUNTIF(F171:INDEX(F171:AO171,1,'Настройки'!$B$3),"&lt;0")&gt;0,IF('Настройки'!$B$10="Блокировать","Отрицательный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"),"")&amp;IF(AQ171&lt;3,"Недостаточно истории. ",IF(AQ171&lt;6,"Предварительная классификация. ",""))&amp;IF(AX171=0,"Нет спроса за горизонт. ","")&amp;IF(AZ171&gt;'Настройки'!$B$11,"Экстремальная вариативность. ",""))</x:f>
      </x:c>
      <x:c r="BH171" s="49" t="str">
        <x:f>IF(A171="","",IFERROR(VLOOKUP(BB171,'Настройки'!$D$3:$E$11,2,FALSE),"Сначала проверьте исходные данные и историю спроса.")&amp;" Уточните срок поставки, MOQ и критичность.")</x:f>
      </x:c>
      <x:c r="BI171" s="50" t="str">
        <x:f>IF(1&gt;'Настройки'!$B$3,"",IF(ISBLANK(F171),IF('Настройки'!$B$9="Нулевой спрос",0,""),IF(F171&lt;0,IF('Настройки'!$B$10="Исключить","",IF('Настройки'!$B$10="Абсолютные значения",ABS(F171),F171)),F171)))</x:f>
      </x:c>
      <x:c r="BJ171" s="50" t="str">
        <x:f>IF(2&gt;'Настройки'!$B$3,"",IF(ISBLANK(G171),IF('Настройки'!$B$9="Нулевой спрос",0,""),IF(G171&lt;0,IF('Настройки'!$B$10="Исключить","",IF('Настройки'!$B$10="Абсолютные значения",ABS(G171),G171)),G171)))</x:f>
      </x:c>
      <x:c r="BK171" s="50" t="str">
        <x:f>IF(3&gt;'Настройки'!$B$3,"",IF(ISBLANK(H171),IF('Настройки'!$B$9="Нулевой спрос",0,""),IF(H171&lt;0,IF('Настройки'!$B$10="Исключить","",IF('Настройки'!$B$10="Абсолютные значения",ABS(H171),H171)),H171)))</x:f>
      </x:c>
      <x:c r="BL171" s="50" t="str">
        <x:f>IF(4&gt;'Настройки'!$B$3,"",IF(ISBLANK(I171),IF('Настройки'!$B$9="Нулевой спрос",0,""),IF(I171&lt;0,IF('Настройки'!$B$10="Исключить","",IF('Настройки'!$B$10="Абсолютные значения",ABS(I171),I171)),I171)))</x:f>
      </x:c>
      <x:c r="BM171" s="50" t="str">
        <x:f>IF(5&gt;'Настройки'!$B$3,"",IF(ISBLANK(J171),IF('Настройки'!$B$9="Нулевой спрос",0,""),IF(J171&lt;0,IF('Настройки'!$B$10="Исключить","",IF('Настройки'!$B$10="Абсолютные значения",ABS(J171),J171)),J171)))</x:f>
      </x:c>
      <x:c r="BN171" s="50" t="str">
        <x:f>IF(6&gt;'Настройки'!$B$3,"",IF(ISBLANK(K171),IF('Настройки'!$B$9="Нулевой спрос",0,""),IF(K171&lt;0,IF('Настройки'!$B$10="Исключить","",IF('Настройки'!$B$10="Абсолютные значения",ABS(K171),K171)),K171)))</x:f>
      </x:c>
      <x:c r="BO171" s="50" t="str">
        <x:f>IF(7&gt;'Настройки'!$B$3,"",IF(ISBLANK(L171),IF('Настройки'!$B$9="Нулевой спрос",0,""),IF(L171&lt;0,IF('Настройки'!$B$10="Исключить","",IF('Настройки'!$B$10="Абсолютные значения",ABS(L171),L171)),L171)))</x:f>
      </x:c>
      <x:c r="BP171" s="50" t="str">
        <x:f>IF(8&gt;'Настройки'!$B$3,"",IF(ISBLANK(M171),IF('Настройки'!$B$9="Нулевой спрос",0,""),IF(M171&lt;0,IF('Настройки'!$B$10="Исключить","",IF('Настройки'!$B$10="Абсолютные значения",ABS(M171),M171)),M171)))</x:f>
      </x:c>
      <x:c r="BQ171" s="50" t="str">
        <x:f>IF(9&gt;'Настройки'!$B$3,"",IF(ISBLANK(N171),IF('Настройки'!$B$9="Нулевой спрос",0,""),IF(N171&lt;0,IF('Настройки'!$B$10="Исключить","",IF('Настройки'!$B$10="Абсолютные значения",ABS(N171),N171)),N171)))</x:f>
      </x:c>
      <x:c r="BR171" s="50" t="str">
        <x:f>IF(10&gt;'Настройки'!$B$3,"",IF(ISBLANK(O171),IF('Настройки'!$B$9="Нулевой спрос",0,""),IF(O171&lt;0,IF('Настройки'!$B$10="Исключить","",IF('Настройки'!$B$10="Абсолютные значения",ABS(O171),O171)),O171)))</x:f>
      </x:c>
      <x:c r="BS171" s="50" t="str">
        <x:f>IF(11&gt;'Настройки'!$B$3,"",IF(ISBLANK(P171),IF('Настройки'!$B$9="Нулевой спрос",0,""),IF(P171&lt;0,IF('Настройки'!$B$10="Исключить","",IF('Настройки'!$B$10="Абсолютные значения",ABS(P171),P171)),P171)))</x:f>
      </x:c>
      <x:c r="BT171" s="50" t="str">
        <x:f>IF(12&gt;'Настройки'!$B$3,"",IF(ISBLANK(Q171),IF('Настройки'!$B$9="Нулевой спрос",0,""),IF(Q171&lt;0,IF('Настройки'!$B$10="Исключить","",IF('Настройки'!$B$10="Абсолютные значения",ABS(Q171),Q171)),Q171)))</x:f>
      </x:c>
      <x:c r="BU171" s="50" t="str">
        <x:f>IF(13&gt;'Настройки'!$B$3,"",IF(ISBLANK(R171),IF('Настройки'!$B$9="Нулевой спрос",0,""),IF(R171&lt;0,IF('Настройки'!$B$10="Исключить","",IF('Настройки'!$B$10="Абсолютные значения",ABS(R171),R171)),R171)))</x:f>
      </x:c>
      <x:c r="BV171" s="50" t="str">
        <x:f>IF(14&gt;'Настройки'!$B$3,"",IF(ISBLANK(S171),IF('Настройки'!$B$9="Нулевой спрос",0,""),IF(S171&lt;0,IF('Настройки'!$B$10="Исключить","",IF('Настройки'!$B$10="Абсолютные значения",ABS(S171),S171)),S171)))</x:f>
      </x:c>
      <x:c r="BW171" s="50" t="str">
        <x:f>IF(15&gt;'Настройки'!$B$3,"",IF(ISBLANK(T171),IF('Настройки'!$B$9="Нулевой спрос",0,""),IF(T171&lt;0,IF('Настройки'!$B$10="Исключить","",IF('Настройки'!$B$10="Абсолютные значения",ABS(T171),T171)),T171)))</x:f>
      </x:c>
      <x:c r="BX171" s="50" t="str">
        <x:f>IF(16&gt;'Настройки'!$B$3,"",IF(ISBLANK(U171),IF('Настройки'!$B$9="Нулевой спрос",0,""),IF(U171&lt;0,IF('Настройки'!$B$10="Исключить","",IF('Настройки'!$B$10="Абсолютные значения",ABS(U171),U171)),U171)))</x:f>
      </x:c>
      <x:c r="BY171" s="50" t="str">
        <x:f>IF(17&gt;'Настройки'!$B$3,"",IF(ISBLANK(V171),IF('Настройки'!$B$9="Нулевой спрос",0,""),IF(V171&lt;0,IF('Настройки'!$B$10="Исключить","",IF('Настройки'!$B$10="Абсолютные значения",ABS(V171),V171)),V171)))</x:f>
      </x:c>
      <x:c r="BZ171" s="50" t="str">
        <x:f>IF(18&gt;'Настройки'!$B$3,"",IF(ISBLANK(W171),IF('Настройки'!$B$9="Нулевой спрос",0,""),IF(W171&lt;0,IF('Настройки'!$B$10="Исключить","",IF('Настройки'!$B$10="Абсолютные значения",ABS(W171),W171)),W171)))</x:f>
      </x:c>
      <x:c r="CA171" s="50" t="str">
        <x:f>IF(19&gt;'Настройки'!$B$3,"",IF(ISBLANK(X171),IF('Настройки'!$B$9="Нулевой спрос",0,""),IF(X171&lt;0,IF('Настройки'!$B$10="Исключить","",IF('Настройки'!$B$10="Абсолютные значения",ABS(X171),X171)),X171)))</x:f>
      </x:c>
      <x:c r="CB171" s="50" t="str">
        <x:f>IF(20&gt;'Настройки'!$B$3,"",IF(ISBLANK(Y171),IF('Настройки'!$B$9="Нулевой спрос",0,""),IF(Y171&lt;0,IF('Настройки'!$B$10="Исключить","",IF('Настройки'!$B$10="Абсолютные значения",ABS(Y171),Y171)),Y171)))</x:f>
      </x:c>
      <x:c r="CC171" s="50" t="str">
        <x:f>IF(21&gt;'Настройки'!$B$3,"",IF(ISBLANK(Z171),IF('Настройки'!$B$9="Нулевой спрос",0,""),IF(Z171&lt;0,IF('Настройки'!$B$10="Исключить","",IF('Настройки'!$B$10="Абсолютные значения",ABS(Z171),Z171)),Z171)))</x:f>
      </x:c>
      <x:c r="CD171" s="50" t="str">
        <x:f>IF(22&gt;'Настройки'!$B$3,"",IF(ISBLANK(AA171),IF('Настройки'!$B$9="Нулевой спрос",0,""),IF(AA171&lt;0,IF('Настройки'!$B$10="Исключить","",IF('Настройки'!$B$10="Абсолютные значения",ABS(AA171),AA171)),AA171)))</x:f>
      </x:c>
      <x:c r="CE171" s="50" t="str">
        <x:f>IF(23&gt;'Настройки'!$B$3,"",IF(ISBLANK(AB171),IF('Настройки'!$B$9="Нулевой спрос",0,""),IF(AB171&lt;0,IF('Настройки'!$B$10="Исключить","",IF('Настройки'!$B$10="Абсолютные значения",ABS(AB171),AB171)),AB171)))</x:f>
      </x:c>
      <x:c r="CF171" s="50" t="str">
        <x:f>IF(24&gt;'Настройки'!$B$3,"",IF(ISBLANK(AC171),IF('Настройки'!$B$9="Нулевой спрос",0,""),IF(AC171&lt;0,IF('Настройки'!$B$10="Исключить","",IF('Настройки'!$B$10="Абсолютные значения",ABS(AC171),AC171)),AC171)))</x:f>
      </x:c>
      <x:c r="CG171" s="50" t="str">
        <x:f>IF(25&gt;'Настройки'!$B$3,"",IF(ISBLANK(AD171),IF('Настройки'!$B$9="Нулевой спрос",0,""),IF(AD171&lt;0,IF('Настройки'!$B$10="Исключить","",IF('Настройки'!$B$10="Абсолютные значения",ABS(AD171),AD171)),AD171)))</x:f>
      </x:c>
      <x:c r="CH171" s="50" t="str">
        <x:f>IF(26&gt;'Настройки'!$B$3,"",IF(ISBLANK(AE171),IF('Настройки'!$B$9="Нулевой спрос",0,""),IF(AE171&lt;0,IF('Настройки'!$B$10="Исключить","",IF('Настройки'!$B$10="Абсолютные значения",ABS(AE171),AE171)),AE171)))</x:f>
      </x:c>
      <x:c r="CI171" s="50" t="str">
        <x:f>IF(27&gt;'Настройки'!$B$3,"",IF(ISBLANK(AF171),IF('Настройки'!$B$9="Нулевой спрос",0,""),IF(AF171&lt;0,IF('Настройки'!$B$10="Исключить","",IF('Настройки'!$B$10="Абсолютные значения",ABS(AF171),AF171)),AF171)))</x:f>
      </x:c>
      <x:c r="CJ171" s="50" t="str">
        <x:f>IF(28&gt;'Настройки'!$B$3,"",IF(ISBLANK(AG171),IF('Настройки'!$B$9="Нулевой спрос",0,""),IF(AG171&lt;0,IF('Настройки'!$B$10="Исключить","",IF('Настройки'!$B$10="Абсолютные значения",ABS(AG171),AG171)),AG171)))</x:f>
      </x:c>
      <x:c r="CK171" s="50" t="str">
        <x:f>IF(29&gt;'Настройки'!$B$3,"",IF(ISBLANK(AH171),IF('Настройки'!$B$9="Нулевой спрос",0,""),IF(AH171&lt;0,IF('Настройки'!$B$10="Исключить","",IF('Настройки'!$B$10="Абсолютные значения",ABS(AH171),AH171)),AH171)))</x:f>
      </x:c>
      <x:c r="CL171" s="50" t="str">
        <x:f>IF(30&gt;'Настройки'!$B$3,"",IF(ISBLANK(AI171),IF('Настройки'!$B$9="Нулевой спрос",0,""),IF(AI171&lt;0,IF('Настройки'!$B$10="Исключить","",IF('Настройки'!$B$10="Абсолютные значения",ABS(AI171),AI171)),AI171)))</x:f>
      </x:c>
      <x:c r="CM171" s="50" t="str">
        <x:f>IF(31&gt;'Настройки'!$B$3,"",IF(ISBLANK(AJ171),IF('Настройки'!$B$9="Нулевой спрос",0,""),IF(AJ171&lt;0,IF('Настройки'!$B$10="Исключить","",IF('Настройки'!$B$10="Абсолютные значения",ABS(AJ171),AJ171)),AJ171)))</x:f>
      </x:c>
      <x:c r="CN171" s="50" t="str">
        <x:f>IF(32&gt;'Настройки'!$B$3,"",IF(ISBLANK(AK171),IF('Настройки'!$B$9="Нулевой спрос",0,""),IF(AK171&lt;0,IF('Настройки'!$B$10="Исключить","",IF('Настройки'!$B$10="Абсолютные значения",ABS(AK171),AK171)),AK171)))</x:f>
      </x:c>
      <x:c r="CO171" s="50" t="str">
        <x:f>IF(33&gt;'Настройки'!$B$3,"",IF(ISBLANK(AL171),IF('Настройки'!$B$9="Нулевой спрос",0,""),IF(AL171&lt;0,IF('Настройки'!$B$10="Исключить","",IF('Настройки'!$B$10="Абсолютные значения",ABS(AL171),AL171)),AL171)))</x:f>
      </x:c>
      <x:c r="CP171" s="50" t="str">
        <x:f>IF(34&gt;'Настройки'!$B$3,"",IF(ISBLANK(AM171),IF('Настройки'!$B$9="Нулевой спрос",0,""),IF(AM171&lt;0,IF('Настройки'!$B$10="Исключить","",IF('Настройки'!$B$10="Абсолютные значения",ABS(AM171),AM171)),AM171)))</x:f>
      </x:c>
      <x:c r="CQ171" s="50" t="str">
        <x:f>IF(35&gt;'Настройки'!$B$3,"",IF(ISBLANK(AN171),IF('Настройки'!$B$9="Нулевой спрос",0,""),IF(AN171&lt;0,IF('Настройки'!$B$10="Исключить","",IF('Настройки'!$B$10="Абсолютные значения",ABS(AN171),AN171)),AN171)))</x:f>
      </x:c>
      <x:c r="CR171" s="50" t="str">
        <x:f>IF(36&gt;'Настройки'!$B$3,"",IF(ISBLANK(AO171),IF('Настройки'!$B$9="Нулевой спрос",0,""),IF(AO171&lt;0,IF('Настройки'!$B$10="Исключить","",IF('Настройки'!$B$10="Абсолютные значения",ABS(AO171),AO171)),AO171)))</x:f>
      </x:c>
      <x:c r="CS171" s="50" t="str">
        <x:f>IF(OR(1&gt;'Настройки'!$B$3,ISBLANK(BI171),BI171=0),"",BI171)</x:f>
      </x:c>
      <x:c r="CT171" s="50" t="str">
        <x:f>IF(OR(2&gt;'Настройки'!$B$3,ISBLANK(BJ171),BJ171=0),"",BJ171)</x:f>
      </x:c>
      <x:c r="CU171" s="50" t="str">
        <x:f>IF(OR(3&gt;'Настройки'!$B$3,ISBLANK(BK171),BK171=0),"",BK171)</x:f>
      </x:c>
      <x:c r="CV171" s="50" t="str">
        <x:f>IF(OR(4&gt;'Настройки'!$B$3,ISBLANK(BL171),BL171=0),"",BL171)</x:f>
      </x:c>
      <x:c r="CW171" s="50" t="str">
        <x:f>IF(OR(5&gt;'Настройки'!$B$3,ISBLANK(BM171),BM171=0),"",BM171)</x:f>
      </x:c>
      <x:c r="CX171" s="50" t="str">
        <x:f>IF(OR(6&gt;'Настройки'!$B$3,ISBLANK(BN171),BN171=0),"",BN171)</x:f>
      </x:c>
      <x:c r="CY171" s="50" t="str">
        <x:f>IF(OR(7&gt;'Настройки'!$B$3,ISBLANK(BO171),BO171=0),"",BO171)</x:f>
      </x:c>
      <x:c r="CZ171" s="50" t="str">
        <x:f>IF(OR(8&gt;'Настройки'!$B$3,ISBLANK(BP171),BP171=0),"",BP171)</x:f>
      </x:c>
      <x:c r="DA171" s="50" t="str">
        <x:f>IF(OR(9&gt;'Настройки'!$B$3,ISBLANK(BQ171),BQ171=0),"",BQ171)</x:f>
      </x:c>
      <x:c r="DB171" s="50" t="str">
        <x:f>IF(OR(10&gt;'Настройки'!$B$3,ISBLANK(BR171),BR171=0),"",BR171)</x:f>
      </x:c>
      <x:c r="DC171" s="50" t="str">
        <x:f>IF(OR(11&gt;'Настройки'!$B$3,ISBLANK(BS171),BS171=0),"",BS171)</x:f>
      </x:c>
      <x:c r="DD171" s="50" t="str">
        <x:f>IF(OR(12&gt;'Настройки'!$B$3,ISBLANK(BT171),BT171=0),"",BT171)</x:f>
      </x:c>
      <x:c r="DE171" s="50" t="str">
        <x:f>IF(OR(13&gt;'Настройки'!$B$3,ISBLANK(BU171),BU171=0),"",BU171)</x:f>
      </x:c>
      <x:c r="DF171" s="50" t="str">
        <x:f>IF(OR(14&gt;'Настройки'!$B$3,ISBLANK(BV171),BV171=0),"",BV171)</x:f>
      </x:c>
      <x:c r="DG171" s="50" t="str">
        <x:f>IF(OR(15&gt;'Настройки'!$B$3,ISBLANK(BW171),BW171=0),"",BW171)</x:f>
      </x:c>
      <x:c r="DH171" s="50" t="str">
        <x:f>IF(OR(16&gt;'Настройки'!$B$3,ISBLANK(BX171),BX171=0),"",BX171)</x:f>
      </x:c>
      <x:c r="DI171" s="50" t="str">
        <x:f>IF(OR(17&gt;'Настройки'!$B$3,ISBLANK(BY171),BY171=0),"",BY171)</x:f>
      </x:c>
      <x:c r="DJ171" s="50" t="str">
        <x:f>IF(OR(18&gt;'Настройки'!$B$3,ISBLANK(BZ171),BZ171=0),"",BZ171)</x:f>
      </x:c>
      <x:c r="DK171" s="50" t="str">
        <x:f>IF(OR(19&gt;'Настройки'!$B$3,ISBLANK(CA171),CA171=0),"",CA171)</x:f>
      </x:c>
      <x:c r="DL171" s="50" t="str">
        <x:f>IF(OR(20&gt;'Настройки'!$B$3,ISBLANK(CB171),CB171=0),"",CB171)</x:f>
      </x:c>
      <x:c r="DM171" s="50" t="str">
        <x:f>IF(OR(21&gt;'Настройки'!$B$3,ISBLANK(CC171),CC171=0),"",CC171)</x:f>
      </x:c>
      <x:c r="DN171" s="50" t="str">
        <x:f>IF(OR(22&gt;'Настройки'!$B$3,ISBLANK(CD171),CD171=0),"",CD171)</x:f>
      </x:c>
      <x:c r="DO171" s="50" t="str">
        <x:f>IF(OR(23&gt;'Настройки'!$B$3,ISBLANK(CE171),CE171=0),"",CE171)</x:f>
      </x:c>
      <x:c r="DP171" s="50" t="str">
        <x:f>IF(OR(24&gt;'Настройки'!$B$3,ISBLANK(CF171),CF171=0),"",CF171)</x:f>
      </x:c>
      <x:c r="DQ171" s="50" t="str">
        <x:f>IF(OR(25&gt;'Настройки'!$B$3,ISBLANK(CG171),CG171=0),"",CG171)</x:f>
      </x:c>
      <x:c r="DR171" s="50" t="str">
        <x:f>IF(OR(26&gt;'Настройки'!$B$3,ISBLANK(CH171),CH171=0),"",CH171)</x:f>
      </x:c>
      <x:c r="DS171" s="50" t="str">
        <x:f>IF(OR(27&gt;'Настройки'!$B$3,ISBLANK(CI171),CI171=0),"",CI171)</x:f>
      </x:c>
      <x:c r="DT171" s="50" t="str">
        <x:f>IF(OR(28&gt;'Настройки'!$B$3,ISBLANK(CJ171),CJ171=0),"",CJ171)</x:f>
      </x:c>
      <x:c r="DU171" s="50" t="str">
        <x:f>IF(OR(29&gt;'Настройки'!$B$3,ISBLANK(CK171),CK171=0),"",CK171)</x:f>
      </x:c>
      <x:c r="DV171" s="50" t="str">
        <x:f>IF(OR(30&gt;'Настройки'!$B$3,ISBLANK(CL171),CL171=0),"",CL171)</x:f>
      </x:c>
      <x:c r="DW171" s="50" t="str">
        <x:f>IF(OR(31&gt;'Настройки'!$B$3,ISBLANK(CM171),CM171=0),"",CM171)</x:f>
      </x:c>
      <x:c r="DX171" s="50" t="str">
        <x:f>IF(OR(32&gt;'Настройки'!$B$3,ISBLANK(CN171),CN171=0),"",CN171)</x:f>
      </x:c>
      <x:c r="DY171" s="50" t="str">
        <x:f>IF(OR(33&gt;'Настройки'!$B$3,ISBLANK(CO171),CO171=0),"",CO171)</x:f>
      </x:c>
      <x:c r="DZ171" s="50" t="str">
        <x:f>IF(OR(34&gt;'Настройки'!$B$3,ISBLANK(CP171),CP171=0),"",CP171)</x:f>
      </x:c>
      <x:c r="EA171" s="50" t="str">
        <x:f>IF(OR(35&gt;'Настройки'!$B$3,ISBLANK(CQ171),CQ171=0),"",CQ171)</x:f>
      </x:c>
      <x:c r="EB171" s="50" t="str">
        <x:f>IF(OR(36&gt;'Настройки'!$B$3,ISBLANK(CR171),CR171=0),"",CR171)</x:f>
      </x:c>
      <x:c r="EC171" s="50" t="str">
        <x:f>IF(A171="","",IF(OR(BB171="AZ",BB171="BZ"),10000+ROW(),IF(AZ171&gt;'Настройки'!$B$11,20000+ROW(),IF(BF171&lt;&gt;"Обычный",30000+ROW(),IF(AX171&lt;=0,40000+ROW(),"")))))</x:f>
      </x:c>
      <x:c r="ED171" s="50" t="str">
        <x:f>IF(EC171="","",COUNTIFS($EC$2:$EC$1001,"&gt;0",$EC$2:$EC$1001,"&lt;"&amp;EC171)+1)</x:f>
      </x:c>
    </x:row>
    <x:row r="172">
      <x:c r="A172" s="115"/>
      <x:c r="B172" s="115"/>
      <x:c r="C172" s="115"/>
      <x:c r="D172" s="118"/>
      <x:c r="E172" s="118"/>
      <x:c r="F172" s="118"/>
      <x:c r="G172" s="118"/>
      <x:c r="H172" s="118"/>
      <x:c r="I172" s="118"/>
      <x:c r="J172" s="118"/>
      <x:c r="K172" s="118"/>
      <x:c r="L172" s="118"/>
      <x:c r="M172" s="118"/>
      <x:c r="N172" s="118"/>
      <x:c r="O172" s="118"/>
      <x:c r="P172" s="118"/>
      <x:c r="Q172" s="118"/>
      <x:c r="R172" s="118"/>
      <x:c r="S172" s="118"/>
      <x:c r="T172" s="118"/>
      <x:c r="U172" s="118"/>
      <x:c r="V172" s="118"/>
      <x:c r="W172" s="118"/>
      <x:c r="X172" s="118"/>
      <x:c r="Y172" s="118"/>
      <x:c r="Z172" s="118"/>
      <x:c r="AA172" s="118"/>
      <x:c r="AB172" s="118"/>
      <x:c r="AC172" s="118"/>
      <x:c r="AD172" s="118"/>
      <x:c r="AE172" s="118"/>
      <x:c r="AF172" s="118"/>
      <x:c r="AG172" s="118"/>
      <x:c r="AH172" s="118"/>
      <x:c r="AI172" s="118"/>
      <x:c r="AJ172" s="118"/>
      <x:c r="AK172" s="118"/>
      <x:c r="AL172" s="118"/>
      <x:c r="AM172" s="118"/>
      <x:c r="AN172" s="118"/>
      <x:c r="AO172" s="118"/>
      <x:c r="AP172" s="115"/>
      <x:c r="AQ172" s="49" t="str">
        <x:f>IF(A172="","",COUNT(BI172:INDEX(BI172:CR172,1,'Настройки'!$B$3)))</x:f>
      </x:c>
      <x:c r="AR172" s="49" t="str">
        <x:f>IF(A172="","",SUM(BI172:INDEX(BI172:CR172,1,'Настройки'!$B$3)))</x:f>
      </x:c>
      <x:c r="AS172" s="58" t="str">
        <x:f>IF(A172="","",IF('Настройки'!$B$4="Стоимость потребления",AR172*D172,IF('Настройки'!$B$4="Количество",AR172,E172)))</x:f>
      </x:c>
      <x:c r="AT172" s="61" t="str">
        <x:f>IF(OR(A172="",AS172&lt;0,SUM($AS$2:$AS$1001)&lt;=0),"",AS172/SUM($AS$2:$AS$1001))</x:f>
      </x:c>
      <x:c r="AU172" s="61" t="str">
        <x:f>IF(OR(A172="",AS172&lt;0,SUM($AS$2:$AS$1001)&lt;=0),"",SUMIFS($AS$2:$AS$1001,$AS$2:$AS$1001,"&gt;"&amp;AS172)/SUM($AS$2:$AS$1001))</x:f>
      </x:c>
      <x:c r="AV172" s="61" t="str">
        <x:f>IF(OR(A172="",AS172&lt;0,SUM($AS$2:$AS$1001)&lt;=0),"",SUMIFS($AS$2:$AS$1001,$AS$2:$AS$1001,"&gt;="&amp;AS172)/SUM($AS$2:$AS$1001))</x:f>
      </x:c>
      <x:c r="AW172" s="49" t="str">
        <x:f>IF(A172="","",IF(SUM($AS$2:$AS$1001)&lt;=0,"Не определён",IF(AS172&lt;0,"Исключение",IF(AU172&lt;'Настройки'!$B$5,"A",IF(AU172&lt;'Настройки'!$B$6,"B","C")))))</x:f>
      </x:c>
      <x:c r="AX172" s="58" t="str">
        <x:f>IF(A172="","",IF(AQ172=0,"",AVERAGE(BI172:INDEX(BI172:CR172,1,'Настройки'!$B$3))))</x:f>
      </x:c>
      <x:c r="AY172" s="58" t="str">
        <x:f>IF(OR(A172="",AQ172=0),"",STDEVP(BI172:INDEX(BI172:CR172,1,'Настройки'!$B$3)))</x:f>
      </x:c>
      <x:c r="AZ172" s="61" t="str">
        <x:f>IF(OR(A172="",AQ172&lt;'Настройки'!$B$12,AX172&lt;=0,AND('Настройки'!$B$10="Блокировать",COUNTIF(F172:INDEX(F172:AO172,1,'Настройки'!$B$3),"&lt;0")&gt;0)),"",AY172/ABS(AX172))</x:f>
      </x:c>
      <x:c r="BA172" s="49" t="str">
        <x:f>IF(A172="","",IF(AND('Настройки'!$B$10="Блокировать",COUNTIF(F172:INDEX(F172:AO172,1,'Настройки'!$B$3),"&lt;0")&gt;0),"Не определён",IF(AQ172&lt;'Настройки'!$B$12,"Не определён",IF(AX172=0,"Нет спроса",IF(AX172&lt;0,"Не определён",IF(AZ172&lt;='Настройки'!$B$7,"X",IF(AZ172&lt;='Настройки'!$B$8,"Y","Z")))))))</x:f>
      </x:c>
      <x:c r="BB172" s="49" t="str">
        <x:f>IF(OR(A172="",LEN(AW172)&lt;&gt;1,LEN(BA172)&lt;&gt;1),"",AW172&amp;BA172)</x:f>
      </x:c>
      <x:c r="BC172" s="61" t="str">
        <x:f>IF(OR(A172="",AQ172=0),"",(COUNT(BI172:INDEX(BI172:CR172,1,'Настройки'!$B$3))-COUNT(CS172:INDEX(CS172:EB172,1,'Настройки'!$B$3)))/AQ172)</x:f>
      </x:c>
      <x:c r="BD172" s="64" t="str">
        <x:f>IF(OR(A172="",COUNT(CS172:INDEX(CS172:EB172,1,'Настройки'!$B$3))=0),"",AQ172/COUNT(CS172:INDEX(CS172:EB172,1,'Настройки'!$B$3)))</x:f>
      </x:c>
      <x:c r="BE172" s="64" t="str">
        <x:f>IF(OR(A172="",COUNT(CS172:INDEX(CS172:EB172,1,'Настройки'!$B$3))=0),"",IF(AVERAGE(CS172:INDEX(CS172:EB172,1,'Настройки'!$B$3))=0,"",(STDEVP(CS172:INDEX(CS172:EB172,1,'Настройки'!$B$3))/ABS(AVERAGE(CS172:INDEX(CS172:EB172,1,'Настройки'!$B$3))))^2))</x:f>
      </x:c>
      <x:c r="BF172" s="49" t="str">
        <x:f>IF(A172="","",IF(AQ172&lt;3,"Недостаточно",IF(AQ172&lt;6,"Предварительный","Обычный")))</x:f>
      </x:c>
      <x:c r="BG172" s="49" t="str">
        <x:f>IF(A172="","",IF(COUNTIF(F172:INDEX(F172:AO172,1,'Настройки'!$B$3),"&lt;0")&gt;0,IF('Настройки'!$B$10="Блокировать","Отрицательный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"),"")&amp;IF(AQ172&lt;3,"Недостаточно истории. ",IF(AQ172&lt;6,"Предварительная классификация. ",""))&amp;IF(AX172=0,"Нет спроса за горизонт. ","")&amp;IF(AZ172&gt;'Настройки'!$B$11,"Экстремальная вариативность. ",""))</x:f>
      </x:c>
      <x:c r="BH172" s="49" t="str">
        <x:f>IF(A172="","",IFERROR(VLOOKUP(BB172,'Настройки'!$D$3:$E$11,2,FALSE),"Сначала проверьте исходные данные и историю спроса.")&amp;" Уточните срок поставки, MOQ и критичность.")</x:f>
      </x:c>
      <x:c r="BI172" s="50" t="str">
        <x:f>IF(1&gt;'Настройки'!$B$3,"",IF(ISBLANK(F172),IF('Настройки'!$B$9="Нулевой спрос",0,""),IF(F172&lt;0,IF('Настройки'!$B$10="Исключить","",IF('Настройки'!$B$10="Абсолютные значения",ABS(F172),F172)),F172)))</x:f>
      </x:c>
      <x:c r="BJ172" s="50" t="str">
        <x:f>IF(2&gt;'Настройки'!$B$3,"",IF(ISBLANK(G172),IF('Настройки'!$B$9="Нулевой спрос",0,""),IF(G172&lt;0,IF('Настройки'!$B$10="Исключить","",IF('Настройки'!$B$10="Абсолютные значения",ABS(G172),G172)),G172)))</x:f>
      </x:c>
      <x:c r="BK172" s="50" t="str">
        <x:f>IF(3&gt;'Настройки'!$B$3,"",IF(ISBLANK(H172),IF('Настройки'!$B$9="Нулевой спрос",0,""),IF(H172&lt;0,IF('Настройки'!$B$10="Исключить","",IF('Настройки'!$B$10="Абсолютные значения",ABS(H172),H172)),H172)))</x:f>
      </x:c>
      <x:c r="BL172" s="50" t="str">
        <x:f>IF(4&gt;'Настройки'!$B$3,"",IF(ISBLANK(I172),IF('Настройки'!$B$9="Нулевой спрос",0,""),IF(I172&lt;0,IF('Настройки'!$B$10="Исключить","",IF('Настройки'!$B$10="Абсолютные значения",ABS(I172),I172)),I172)))</x:f>
      </x:c>
      <x:c r="BM172" s="50" t="str">
        <x:f>IF(5&gt;'Настройки'!$B$3,"",IF(ISBLANK(J172),IF('Настройки'!$B$9="Нулевой спрос",0,""),IF(J172&lt;0,IF('Настройки'!$B$10="Исключить","",IF('Настройки'!$B$10="Абсолютные значения",ABS(J172),J172)),J172)))</x:f>
      </x:c>
      <x:c r="BN172" s="50" t="str">
        <x:f>IF(6&gt;'Настройки'!$B$3,"",IF(ISBLANK(K172),IF('Настройки'!$B$9="Нулевой спрос",0,""),IF(K172&lt;0,IF('Настройки'!$B$10="Исключить","",IF('Настройки'!$B$10="Абсолютные значения",ABS(K172),K172)),K172)))</x:f>
      </x:c>
      <x:c r="BO172" s="50" t="str">
        <x:f>IF(7&gt;'Настройки'!$B$3,"",IF(ISBLANK(L172),IF('Настройки'!$B$9="Нулевой спрос",0,""),IF(L172&lt;0,IF('Настройки'!$B$10="Исключить","",IF('Настройки'!$B$10="Абсолютные значения",ABS(L172),L172)),L172)))</x:f>
      </x:c>
      <x:c r="BP172" s="50" t="str">
        <x:f>IF(8&gt;'Настройки'!$B$3,"",IF(ISBLANK(M172),IF('Настройки'!$B$9="Нулевой спрос",0,""),IF(M172&lt;0,IF('Настройки'!$B$10="Исключить","",IF('Настройки'!$B$10="Абсолютные значения",ABS(M172),M172)),M172)))</x:f>
      </x:c>
      <x:c r="BQ172" s="50" t="str">
        <x:f>IF(9&gt;'Настройки'!$B$3,"",IF(ISBLANK(N172),IF('Настройки'!$B$9="Нулевой спрос",0,""),IF(N172&lt;0,IF('Настройки'!$B$10="Исключить","",IF('Настройки'!$B$10="Абсолютные значения",ABS(N172),N172)),N172)))</x:f>
      </x:c>
      <x:c r="BR172" s="50" t="str">
        <x:f>IF(10&gt;'Настройки'!$B$3,"",IF(ISBLANK(O172),IF('Настройки'!$B$9="Нулевой спрос",0,""),IF(O172&lt;0,IF('Настройки'!$B$10="Исключить","",IF('Настройки'!$B$10="Абсолютные значения",ABS(O172),O172)),O172)))</x:f>
      </x:c>
      <x:c r="BS172" s="50" t="str">
        <x:f>IF(11&gt;'Настройки'!$B$3,"",IF(ISBLANK(P172),IF('Настройки'!$B$9="Нулевой спрос",0,""),IF(P172&lt;0,IF('Настройки'!$B$10="Исключить","",IF('Настройки'!$B$10="Абсолютные значения",ABS(P172),P172)),P172)))</x:f>
      </x:c>
      <x:c r="BT172" s="50" t="str">
        <x:f>IF(12&gt;'Настройки'!$B$3,"",IF(ISBLANK(Q172),IF('Настройки'!$B$9="Нулевой спрос",0,""),IF(Q172&lt;0,IF('Настройки'!$B$10="Исключить","",IF('Настройки'!$B$10="Абсолютные значения",ABS(Q172),Q172)),Q172)))</x:f>
      </x:c>
      <x:c r="BU172" s="50" t="str">
        <x:f>IF(13&gt;'Настройки'!$B$3,"",IF(ISBLANK(R172),IF('Настройки'!$B$9="Нулевой спрос",0,""),IF(R172&lt;0,IF('Настройки'!$B$10="Исключить","",IF('Настройки'!$B$10="Абсолютные значения",ABS(R172),R172)),R172)))</x:f>
      </x:c>
      <x:c r="BV172" s="50" t="str">
        <x:f>IF(14&gt;'Настройки'!$B$3,"",IF(ISBLANK(S172),IF('Настройки'!$B$9="Нулевой спрос",0,""),IF(S172&lt;0,IF('Настройки'!$B$10="Исключить","",IF('Настройки'!$B$10="Абсолютные значения",ABS(S172),S172)),S172)))</x:f>
      </x:c>
      <x:c r="BW172" s="50" t="str">
        <x:f>IF(15&gt;'Настройки'!$B$3,"",IF(ISBLANK(T172),IF('Настройки'!$B$9="Нулевой спрос",0,""),IF(T172&lt;0,IF('Настройки'!$B$10="Исключить","",IF('Настройки'!$B$10="Абсолютные значения",ABS(T172),T172)),T172)))</x:f>
      </x:c>
      <x:c r="BX172" s="50" t="str">
        <x:f>IF(16&gt;'Настройки'!$B$3,"",IF(ISBLANK(U172),IF('Настройки'!$B$9="Нулевой спрос",0,""),IF(U172&lt;0,IF('Настройки'!$B$10="Исключить","",IF('Настройки'!$B$10="Абсолютные значения",ABS(U172),U172)),U172)))</x:f>
      </x:c>
      <x:c r="BY172" s="50" t="str">
        <x:f>IF(17&gt;'Настройки'!$B$3,"",IF(ISBLANK(V172),IF('Настройки'!$B$9="Нулевой спрос",0,""),IF(V172&lt;0,IF('Настройки'!$B$10="Исключить","",IF('Настройки'!$B$10="Абсолютные значения",ABS(V172),V172)),V172)))</x:f>
      </x:c>
      <x:c r="BZ172" s="50" t="str">
        <x:f>IF(18&gt;'Настройки'!$B$3,"",IF(ISBLANK(W172),IF('Настройки'!$B$9="Нулевой спрос",0,""),IF(W172&lt;0,IF('Настройки'!$B$10="Исключить","",IF('Настройки'!$B$10="Абсолютные значения",ABS(W172),W172)),W172)))</x:f>
      </x:c>
      <x:c r="CA172" s="50" t="str">
        <x:f>IF(19&gt;'Настройки'!$B$3,"",IF(ISBLANK(X172),IF('Настройки'!$B$9="Нулевой спрос",0,""),IF(X172&lt;0,IF('Настройки'!$B$10="Исключить","",IF('Настройки'!$B$10="Абсолютные значения",ABS(X172),X172)),X172)))</x:f>
      </x:c>
      <x:c r="CB172" s="50" t="str">
        <x:f>IF(20&gt;'Настройки'!$B$3,"",IF(ISBLANK(Y172),IF('Настройки'!$B$9="Нулевой спрос",0,""),IF(Y172&lt;0,IF('Настройки'!$B$10="Исключить","",IF('Настройки'!$B$10="Абсолютные значения",ABS(Y172),Y172)),Y172)))</x:f>
      </x:c>
      <x:c r="CC172" s="50" t="str">
        <x:f>IF(21&gt;'Настройки'!$B$3,"",IF(ISBLANK(Z172),IF('Настройки'!$B$9="Нулевой спрос",0,""),IF(Z172&lt;0,IF('Настройки'!$B$10="Исключить","",IF('Настройки'!$B$10="Абсолютные значения",ABS(Z172),Z172)),Z172)))</x:f>
      </x:c>
      <x:c r="CD172" s="50" t="str">
        <x:f>IF(22&gt;'Настройки'!$B$3,"",IF(ISBLANK(AA172),IF('Настройки'!$B$9="Нулевой спрос",0,""),IF(AA172&lt;0,IF('Настройки'!$B$10="Исключить","",IF('Настройки'!$B$10="Абсолютные значения",ABS(AA172),AA172)),AA172)))</x:f>
      </x:c>
      <x:c r="CE172" s="50" t="str">
        <x:f>IF(23&gt;'Настройки'!$B$3,"",IF(ISBLANK(AB172),IF('Настройки'!$B$9="Нулевой спрос",0,""),IF(AB172&lt;0,IF('Настройки'!$B$10="Исключить","",IF('Настройки'!$B$10="Абсолютные значения",ABS(AB172),AB172)),AB172)))</x:f>
      </x:c>
      <x:c r="CF172" s="50" t="str">
        <x:f>IF(24&gt;'Настройки'!$B$3,"",IF(ISBLANK(AC172),IF('Настройки'!$B$9="Нулевой спрос",0,""),IF(AC172&lt;0,IF('Настройки'!$B$10="Исключить","",IF('Настройки'!$B$10="Абсолютные значения",ABS(AC172),AC172)),AC172)))</x:f>
      </x:c>
      <x:c r="CG172" s="50" t="str">
        <x:f>IF(25&gt;'Настройки'!$B$3,"",IF(ISBLANK(AD172),IF('Настройки'!$B$9="Нулевой спрос",0,""),IF(AD172&lt;0,IF('Настройки'!$B$10="Исключить","",IF('Настройки'!$B$10="Абсолютные значения",ABS(AD172),AD172)),AD172)))</x:f>
      </x:c>
      <x:c r="CH172" s="50" t="str">
        <x:f>IF(26&gt;'Настройки'!$B$3,"",IF(ISBLANK(AE172),IF('Настройки'!$B$9="Нулевой спрос",0,""),IF(AE172&lt;0,IF('Настройки'!$B$10="Исключить","",IF('Настройки'!$B$10="Абсолютные значения",ABS(AE172),AE172)),AE172)))</x:f>
      </x:c>
      <x:c r="CI172" s="50" t="str">
        <x:f>IF(27&gt;'Настройки'!$B$3,"",IF(ISBLANK(AF172),IF('Настройки'!$B$9="Нулевой спрос",0,""),IF(AF172&lt;0,IF('Настройки'!$B$10="Исключить","",IF('Настройки'!$B$10="Абсолютные значения",ABS(AF172),AF172)),AF172)))</x:f>
      </x:c>
      <x:c r="CJ172" s="50" t="str">
        <x:f>IF(28&gt;'Настройки'!$B$3,"",IF(ISBLANK(AG172),IF('Настройки'!$B$9="Нулевой спрос",0,""),IF(AG172&lt;0,IF('Настройки'!$B$10="Исключить","",IF('Настройки'!$B$10="Абсолютные значения",ABS(AG172),AG172)),AG172)))</x:f>
      </x:c>
      <x:c r="CK172" s="50" t="str">
        <x:f>IF(29&gt;'Настройки'!$B$3,"",IF(ISBLANK(AH172),IF('Настройки'!$B$9="Нулевой спрос",0,""),IF(AH172&lt;0,IF('Настройки'!$B$10="Исключить","",IF('Настройки'!$B$10="Абсолютные значения",ABS(AH172),AH172)),AH172)))</x:f>
      </x:c>
      <x:c r="CL172" s="50" t="str">
        <x:f>IF(30&gt;'Настройки'!$B$3,"",IF(ISBLANK(AI172),IF('Настройки'!$B$9="Нулевой спрос",0,""),IF(AI172&lt;0,IF('Настройки'!$B$10="Исключить","",IF('Настройки'!$B$10="Абсолютные значения",ABS(AI172),AI172)),AI172)))</x:f>
      </x:c>
      <x:c r="CM172" s="50" t="str">
        <x:f>IF(31&gt;'Настройки'!$B$3,"",IF(ISBLANK(AJ172),IF('Настройки'!$B$9="Нулевой спрос",0,""),IF(AJ172&lt;0,IF('Настройки'!$B$10="Исключить","",IF('Настройки'!$B$10="Абсолютные значения",ABS(AJ172),AJ172)),AJ172)))</x:f>
      </x:c>
      <x:c r="CN172" s="50" t="str">
        <x:f>IF(32&gt;'Настройки'!$B$3,"",IF(ISBLANK(AK172),IF('Настройки'!$B$9="Нулевой спрос",0,""),IF(AK172&lt;0,IF('Настройки'!$B$10="Исключить","",IF('Настройки'!$B$10="Абсолютные значения",ABS(AK172),AK172)),AK172)))</x:f>
      </x:c>
      <x:c r="CO172" s="50" t="str">
        <x:f>IF(33&gt;'Настройки'!$B$3,"",IF(ISBLANK(AL172),IF('Настройки'!$B$9="Нулевой спрос",0,""),IF(AL172&lt;0,IF('Настройки'!$B$10="Исключить","",IF('Настройки'!$B$10="Абсолютные значения",ABS(AL172),AL172)),AL172)))</x:f>
      </x:c>
      <x:c r="CP172" s="50" t="str">
        <x:f>IF(34&gt;'Настройки'!$B$3,"",IF(ISBLANK(AM172),IF('Настройки'!$B$9="Нулевой спрос",0,""),IF(AM172&lt;0,IF('Настройки'!$B$10="Исключить","",IF('Настройки'!$B$10="Абсолютные значения",ABS(AM172),AM172)),AM172)))</x:f>
      </x:c>
      <x:c r="CQ172" s="50" t="str">
        <x:f>IF(35&gt;'Настройки'!$B$3,"",IF(ISBLANK(AN172),IF('Настройки'!$B$9="Нулевой спрос",0,""),IF(AN172&lt;0,IF('Настройки'!$B$10="Исключить","",IF('Настройки'!$B$10="Абсолютные значения",ABS(AN172),AN172)),AN172)))</x:f>
      </x:c>
      <x:c r="CR172" s="50" t="str">
        <x:f>IF(36&gt;'Настройки'!$B$3,"",IF(ISBLANK(AO172),IF('Настройки'!$B$9="Нулевой спрос",0,""),IF(AO172&lt;0,IF('Настройки'!$B$10="Исключить","",IF('Настройки'!$B$10="Абсолютные значения",ABS(AO172),AO172)),AO172)))</x:f>
      </x:c>
      <x:c r="CS172" s="50" t="str">
        <x:f>IF(OR(1&gt;'Настройки'!$B$3,ISBLANK(BI172),BI172=0),"",BI172)</x:f>
      </x:c>
      <x:c r="CT172" s="50" t="str">
        <x:f>IF(OR(2&gt;'Настройки'!$B$3,ISBLANK(BJ172),BJ172=0),"",BJ172)</x:f>
      </x:c>
      <x:c r="CU172" s="50" t="str">
        <x:f>IF(OR(3&gt;'Настройки'!$B$3,ISBLANK(BK172),BK172=0),"",BK172)</x:f>
      </x:c>
      <x:c r="CV172" s="50" t="str">
        <x:f>IF(OR(4&gt;'Настройки'!$B$3,ISBLANK(BL172),BL172=0),"",BL172)</x:f>
      </x:c>
      <x:c r="CW172" s="50" t="str">
        <x:f>IF(OR(5&gt;'Настройки'!$B$3,ISBLANK(BM172),BM172=0),"",BM172)</x:f>
      </x:c>
      <x:c r="CX172" s="50" t="str">
        <x:f>IF(OR(6&gt;'Настройки'!$B$3,ISBLANK(BN172),BN172=0),"",BN172)</x:f>
      </x:c>
      <x:c r="CY172" s="50" t="str">
        <x:f>IF(OR(7&gt;'Настройки'!$B$3,ISBLANK(BO172),BO172=0),"",BO172)</x:f>
      </x:c>
      <x:c r="CZ172" s="50" t="str">
        <x:f>IF(OR(8&gt;'Настройки'!$B$3,ISBLANK(BP172),BP172=0),"",BP172)</x:f>
      </x:c>
      <x:c r="DA172" s="50" t="str">
        <x:f>IF(OR(9&gt;'Настройки'!$B$3,ISBLANK(BQ172),BQ172=0),"",BQ172)</x:f>
      </x:c>
      <x:c r="DB172" s="50" t="str">
        <x:f>IF(OR(10&gt;'Настройки'!$B$3,ISBLANK(BR172),BR172=0),"",BR172)</x:f>
      </x:c>
      <x:c r="DC172" s="50" t="str">
        <x:f>IF(OR(11&gt;'Настройки'!$B$3,ISBLANK(BS172),BS172=0),"",BS172)</x:f>
      </x:c>
      <x:c r="DD172" s="50" t="str">
        <x:f>IF(OR(12&gt;'Настройки'!$B$3,ISBLANK(BT172),BT172=0),"",BT172)</x:f>
      </x:c>
      <x:c r="DE172" s="50" t="str">
        <x:f>IF(OR(13&gt;'Настройки'!$B$3,ISBLANK(BU172),BU172=0),"",BU172)</x:f>
      </x:c>
      <x:c r="DF172" s="50" t="str">
        <x:f>IF(OR(14&gt;'Настройки'!$B$3,ISBLANK(BV172),BV172=0),"",BV172)</x:f>
      </x:c>
      <x:c r="DG172" s="50" t="str">
        <x:f>IF(OR(15&gt;'Настройки'!$B$3,ISBLANK(BW172),BW172=0),"",BW172)</x:f>
      </x:c>
      <x:c r="DH172" s="50" t="str">
        <x:f>IF(OR(16&gt;'Настройки'!$B$3,ISBLANK(BX172),BX172=0),"",BX172)</x:f>
      </x:c>
      <x:c r="DI172" s="50" t="str">
        <x:f>IF(OR(17&gt;'Настройки'!$B$3,ISBLANK(BY172),BY172=0),"",BY172)</x:f>
      </x:c>
      <x:c r="DJ172" s="50" t="str">
        <x:f>IF(OR(18&gt;'Настройки'!$B$3,ISBLANK(BZ172),BZ172=0),"",BZ172)</x:f>
      </x:c>
      <x:c r="DK172" s="50" t="str">
        <x:f>IF(OR(19&gt;'Настройки'!$B$3,ISBLANK(CA172),CA172=0),"",CA172)</x:f>
      </x:c>
      <x:c r="DL172" s="50" t="str">
        <x:f>IF(OR(20&gt;'Настройки'!$B$3,ISBLANK(CB172),CB172=0),"",CB172)</x:f>
      </x:c>
      <x:c r="DM172" s="50" t="str">
        <x:f>IF(OR(21&gt;'Настройки'!$B$3,ISBLANK(CC172),CC172=0),"",CC172)</x:f>
      </x:c>
      <x:c r="DN172" s="50" t="str">
        <x:f>IF(OR(22&gt;'Настройки'!$B$3,ISBLANK(CD172),CD172=0),"",CD172)</x:f>
      </x:c>
      <x:c r="DO172" s="50" t="str">
        <x:f>IF(OR(23&gt;'Настройки'!$B$3,ISBLANK(CE172),CE172=0),"",CE172)</x:f>
      </x:c>
      <x:c r="DP172" s="50" t="str">
        <x:f>IF(OR(24&gt;'Настройки'!$B$3,ISBLANK(CF172),CF172=0),"",CF172)</x:f>
      </x:c>
      <x:c r="DQ172" s="50" t="str">
        <x:f>IF(OR(25&gt;'Настройки'!$B$3,ISBLANK(CG172),CG172=0),"",CG172)</x:f>
      </x:c>
      <x:c r="DR172" s="50" t="str">
        <x:f>IF(OR(26&gt;'Настройки'!$B$3,ISBLANK(CH172),CH172=0),"",CH172)</x:f>
      </x:c>
      <x:c r="DS172" s="50" t="str">
        <x:f>IF(OR(27&gt;'Настройки'!$B$3,ISBLANK(CI172),CI172=0),"",CI172)</x:f>
      </x:c>
      <x:c r="DT172" s="50" t="str">
        <x:f>IF(OR(28&gt;'Настройки'!$B$3,ISBLANK(CJ172),CJ172=0),"",CJ172)</x:f>
      </x:c>
      <x:c r="DU172" s="50" t="str">
        <x:f>IF(OR(29&gt;'Настройки'!$B$3,ISBLANK(CK172),CK172=0),"",CK172)</x:f>
      </x:c>
      <x:c r="DV172" s="50" t="str">
        <x:f>IF(OR(30&gt;'Настройки'!$B$3,ISBLANK(CL172),CL172=0),"",CL172)</x:f>
      </x:c>
      <x:c r="DW172" s="50" t="str">
        <x:f>IF(OR(31&gt;'Настройки'!$B$3,ISBLANK(CM172),CM172=0),"",CM172)</x:f>
      </x:c>
      <x:c r="DX172" s="50" t="str">
        <x:f>IF(OR(32&gt;'Настройки'!$B$3,ISBLANK(CN172),CN172=0),"",CN172)</x:f>
      </x:c>
      <x:c r="DY172" s="50" t="str">
        <x:f>IF(OR(33&gt;'Настройки'!$B$3,ISBLANK(CO172),CO172=0),"",CO172)</x:f>
      </x:c>
      <x:c r="DZ172" s="50" t="str">
        <x:f>IF(OR(34&gt;'Настройки'!$B$3,ISBLANK(CP172),CP172=0),"",CP172)</x:f>
      </x:c>
      <x:c r="EA172" s="50" t="str">
        <x:f>IF(OR(35&gt;'Настройки'!$B$3,ISBLANK(CQ172),CQ172=0),"",CQ172)</x:f>
      </x:c>
      <x:c r="EB172" s="50" t="str">
        <x:f>IF(OR(36&gt;'Настройки'!$B$3,ISBLANK(CR172),CR172=0),"",CR172)</x:f>
      </x:c>
      <x:c r="EC172" s="50" t="str">
        <x:f>IF(A172="","",IF(OR(BB172="AZ",BB172="BZ"),10000+ROW(),IF(AZ172&gt;'Настройки'!$B$11,20000+ROW(),IF(BF172&lt;&gt;"Обычный",30000+ROW(),IF(AX172&lt;=0,40000+ROW(),"")))))</x:f>
      </x:c>
      <x:c r="ED172" s="50" t="str">
        <x:f>IF(EC172="","",COUNTIFS($EC$2:$EC$1001,"&gt;0",$EC$2:$EC$1001,"&lt;"&amp;EC172)+1)</x:f>
      </x:c>
    </x:row>
    <x:row r="173">
      <x:c r="A173" s="115"/>
      <x:c r="B173" s="115"/>
      <x:c r="C173" s="115"/>
      <x:c r="D173" s="118"/>
      <x:c r="E173" s="118"/>
      <x:c r="F173" s="118"/>
      <x:c r="G173" s="118"/>
      <x:c r="H173" s="118"/>
      <x:c r="I173" s="118"/>
      <x:c r="J173" s="118"/>
      <x:c r="K173" s="118"/>
      <x:c r="L173" s="118"/>
      <x:c r="M173" s="118"/>
      <x:c r="N173" s="118"/>
      <x:c r="O173" s="118"/>
      <x:c r="P173" s="118"/>
      <x:c r="Q173" s="118"/>
      <x:c r="R173" s="118"/>
      <x:c r="S173" s="118"/>
      <x:c r="T173" s="118"/>
      <x:c r="U173" s="118"/>
      <x:c r="V173" s="118"/>
      <x:c r="W173" s="118"/>
      <x:c r="X173" s="118"/>
      <x:c r="Y173" s="118"/>
      <x:c r="Z173" s="118"/>
      <x:c r="AA173" s="118"/>
      <x:c r="AB173" s="118"/>
      <x:c r="AC173" s="118"/>
      <x:c r="AD173" s="118"/>
      <x:c r="AE173" s="118"/>
      <x:c r="AF173" s="118"/>
      <x:c r="AG173" s="118"/>
      <x:c r="AH173" s="118"/>
      <x:c r="AI173" s="118"/>
      <x:c r="AJ173" s="118"/>
      <x:c r="AK173" s="118"/>
      <x:c r="AL173" s="118"/>
      <x:c r="AM173" s="118"/>
      <x:c r="AN173" s="118"/>
      <x:c r="AO173" s="118"/>
      <x:c r="AP173" s="115"/>
      <x:c r="AQ173" s="49" t="str">
        <x:f>IF(A173="","",COUNT(BI173:INDEX(BI173:CR173,1,'Настройки'!$B$3)))</x:f>
      </x:c>
      <x:c r="AR173" s="49" t="str">
        <x:f>IF(A173="","",SUM(BI173:INDEX(BI173:CR173,1,'Настройки'!$B$3)))</x:f>
      </x:c>
      <x:c r="AS173" s="58" t="str">
        <x:f>IF(A173="","",IF('Настройки'!$B$4="Стоимость потребления",AR173*D173,IF('Настройки'!$B$4="Количество",AR173,E173)))</x:f>
      </x:c>
      <x:c r="AT173" s="61" t="str">
        <x:f>IF(OR(A173="",AS173&lt;0,SUM($AS$2:$AS$1001)&lt;=0),"",AS173/SUM($AS$2:$AS$1001))</x:f>
      </x:c>
      <x:c r="AU173" s="61" t="str">
        <x:f>IF(OR(A173="",AS173&lt;0,SUM($AS$2:$AS$1001)&lt;=0),"",SUMIFS($AS$2:$AS$1001,$AS$2:$AS$1001,"&gt;"&amp;AS173)/SUM($AS$2:$AS$1001))</x:f>
      </x:c>
      <x:c r="AV173" s="61" t="str">
        <x:f>IF(OR(A173="",AS173&lt;0,SUM($AS$2:$AS$1001)&lt;=0),"",SUMIFS($AS$2:$AS$1001,$AS$2:$AS$1001,"&gt;="&amp;AS173)/SUM($AS$2:$AS$1001))</x:f>
      </x:c>
      <x:c r="AW173" s="49" t="str">
        <x:f>IF(A173="","",IF(SUM($AS$2:$AS$1001)&lt;=0,"Не определён",IF(AS173&lt;0,"Исключение",IF(AU173&lt;'Настройки'!$B$5,"A",IF(AU173&lt;'Настройки'!$B$6,"B","C")))))</x:f>
      </x:c>
      <x:c r="AX173" s="58" t="str">
        <x:f>IF(A173="","",IF(AQ173=0,"",AVERAGE(BI173:INDEX(BI173:CR173,1,'Настройки'!$B$3))))</x:f>
      </x:c>
      <x:c r="AY173" s="58" t="str">
        <x:f>IF(OR(A173="",AQ173=0),"",STDEVP(BI173:INDEX(BI173:CR173,1,'Настройки'!$B$3)))</x:f>
      </x:c>
      <x:c r="AZ173" s="61" t="str">
        <x:f>IF(OR(A173="",AQ173&lt;'Настройки'!$B$12,AX173&lt;=0,AND('Настройки'!$B$10="Блокировать",COUNTIF(F173:INDEX(F173:AO173,1,'Настройки'!$B$3),"&lt;0")&gt;0)),"",AY173/ABS(AX173))</x:f>
      </x:c>
      <x:c r="BA173" s="49" t="str">
        <x:f>IF(A173="","",IF(AND('Настройки'!$B$10="Блокировать",COUNTIF(F173:INDEX(F173:AO173,1,'Настройки'!$B$3),"&lt;0")&gt;0),"Не определён",IF(AQ173&lt;'Настройки'!$B$12,"Не определён",IF(AX173=0,"Нет спроса",IF(AX173&lt;0,"Не определён",IF(AZ173&lt;='Настройки'!$B$7,"X",IF(AZ173&lt;='Настройки'!$B$8,"Y","Z")))))))</x:f>
      </x:c>
      <x:c r="BB173" s="49" t="str">
        <x:f>IF(OR(A173="",LEN(AW173)&lt;&gt;1,LEN(BA173)&lt;&gt;1),"",AW173&amp;BA173)</x:f>
      </x:c>
      <x:c r="BC173" s="61" t="str">
        <x:f>IF(OR(A173="",AQ173=0),"",(COUNT(BI173:INDEX(BI173:CR173,1,'Настройки'!$B$3))-COUNT(CS173:INDEX(CS173:EB173,1,'Настройки'!$B$3)))/AQ173)</x:f>
      </x:c>
      <x:c r="BD173" s="64" t="str">
        <x:f>IF(OR(A173="",COUNT(CS173:INDEX(CS173:EB173,1,'Настройки'!$B$3))=0),"",AQ173/COUNT(CS173:INDEX(CS173:EB173,1,'Настройки'!$B$3)))</x:f>
      </x:c>
      <x:c r="BE173" s="64" t="str">
        <x:f>IF(OR(A173="",COUNT(CS173:INDEX(CS173:EB173,1,'Настройки'!$B$3))=0),"",IF(AVERAGE(CS173:INDEX(CS173:EB173,1,'Настройки'!$B$3))=0,"",(STDEVP(CS173:INDEX(CS173:EB173,1,'Настройки'!$B$3))/ABS(AVERAGE(CS173:INDEX(CS173:EB173,1,'Настройки'!$B$3))))^2))</x:f>
      </x:c>
      <x:c r="BF173" s="49" t="str">
        <x:f>IF(A173="","",IF(AQ173&lt;3,"Недостаточно",IF(AQ173&lt;6,"Предварительный","Обычный")))</x:f>
      </x:c>
      <x:c r="BG173" s="49" t="str">
        <x:f>IF(A173="","",IF(COUNTIF(F173:INDEX(F173:AO173,1,'Настройки'!$B$3),"&lt;0")&gt;0,IF('Настройки'!$B$10="Блокировать","Отрицательный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"),"")&amp;IF(AQ173&lt;3,"Недостаточно истории. ",IF(AQ173&lt;6,"Предварительная классификация. ",""))&amp;IF(AX173=0,"Нет спроса за горизонт. ","")&amp;IF(AZ173&gt;'Настройки'!$B$11,"Экстремальная вариативность. ",""))</x:f>
      </x:c>
      <x:c r="BH173" s="49" t="str">
        <x:f>IF(A173="","",IFERROR(VLOOKUP(BB173,'Настройки'!$D$3:$E$11,2,FALSE),"Сначала проверьте исходные данные и историю спроса.")&amp;" Уточните срок поставки, MOQ и критичность.")</x:f>
      </x:c>
      <x:c r="BI173" s="50" t="str">
        <x:f>IF(1&gt;'Настройки'!$B$3,"",IF(ISBLANK(F173),IF('Настройки'!$B$9="Нулевой спрос",0,""),IF(F173&lt;0,IF('Настройки'!$B$10="Исключить","",IF('Настройки'!$B$10="Абсолютные значения",ABS(F173),F173)),F173)))</x:f>
      </x:c>
      <x:c r="BJ173" s="50" t="str">
        <x:f>IF(2&gt;'Настройки'!$B$3,"",IF(ISBLANK(G173),IF('Настройки'!$B$9="Нулевой спрос",0,""),IF(G173&lt;0,IF('Настройки'!$B$10="Исключить","",IF('Настройки'!$B$10="Абсолютные значения",ABS(G173),G173)),G173)))</x:f>
      </x:c>
      <x:c r="BK173" s="50" t="str">
        <x:f>IF(3&gt;'Настройки'!$B$3,"",IF(ISBLANK(H173),IF('Настройки'!$B$9="Нулевой спрос",0,""),IF(H173&lt;0,IF('Настройки'!$B$10="Исключить","",IF('Настройки'!$B$10="Абсолютные значения",ABS(H173),H173)),H173)))</x:f>
      </x:c>
      <x:c r="BL173" s="50" t="str">
        <x:f>IF(4&gt;'Настройки'!$B$3,"",IF(ISBLANK(I173),IF('Настройки'!$B$9="Нулевой спрос",0,""),IF(I173&lt;0,IF('Настройки'!$B$10="Исключить","",IF('Настройки'!$B$10="Абсолютные значения",ABS(I173),I173)),I173)))</x:f>
      </x:c>
      <x:c r="BM173" s="50" t="str">
        <x:f>IF(5&gt;'Настройки'!$B$3,"",IF(ISBLANK(J173),IF('Настройки'!$B$9="Нулевой спрос",0,""),IF(J173&lt;0,IF('Настройки'!$B$10="Исключить","",IF('Настройки'!$B$10="Абсолютные значения",ABS(J173),J173)),J173)))</x:f>
      </x:c>
      <x:c r="BN173" s="50" t="str">
        <x:f>IF(6&gt;'Настройки'!$B$3,"",IF(ISBLANK(K173),IF('Настройки'!$B$9="Нулевой спрос",0,""),IF(K173&lt;0,IF('Настройки'!$B$10="Исключить","",IF('Настройки'!$B$10="Абсолютные значения",ABS(K173),K173)),K173)))</x:f>
      </x:c>
      <x:c r="BO173" s="50" t="str">
        <x:f>IF(7&gt;'Настройки'!$B$3,"",IF(ISBLANK(L173),IF('Настройки'!$B$9="Нулевой спрос",0,""),IF(L173&lt;0,IF('Настройки'!$B$10="Исключить","",IF('Настройки'!$B$10="Абсолютные значения",ABS(L173),L173)),L173)))</x:f>
      </x:c>
      <x:c r="BP173" s="50" t="str">
        <x:f>IF(8&gt;'Настройки'!$B$3,"",IF(ISBLANK(M173),IF('Настройки'!$B$9="Нулевой спрос",0,""),IF(M173&lt;0,IF('Настройки'!$B$10="Исключить","",IF('Настройки'!$B$10="Абсолютные значения",ABS(M173),M173)),M173)))</x:f>
      </x:c>
      <x:c r="BQ173" s="50" t="str">
        <x:f>IF(9&gt;'Настройки'!$B$3,"",IF(ISBLANK(N173),IF('Настройки'!$B$9="Нулевой спрос",0,""),IF(N173&lt;0,IF('Настройки'!$B$10="Исключить","",IF('Настройки'!$B$10="Абсолютные значения",ABS(N173),N173)),N173)))</x:f>
      </x:c>
      <x:c r="BR173" s="50" t="str">
        <x:f>IF(10&gt;'Настройки'!$B$3,"",IF(ISBLANK(O173),IF('Настройки'!$B$9="Нулевой спрос",0,""),IF(O173&lt;0,IF('Настройки'!$B$10="Исключить","",IF('Настройки'!$B$10="Абсолютные значения",ABS(O173),O173)),O173)))</x:f>
      </x:c>
      <x:c r="BS173" s="50" t="str">
        <x:f>IF(11&gt;'Настройки'!$B$3,"",IF(ISBLANK(P173),IF('Настройки'!$B$9="Нулевой спрос",0,""),IF(P173&lt;0,IF('Настройки'!$B$10="Исключить","",IF('Настройки'!$B$10="Абсолютные значения",ABS(P173),P173)),P173)))</x:f>
      </x:c>
      <x:c r="BT173" s="50" t="str">
        <x:f>IF(12&gt;'Настройки'!$B$3,"",IF(ISBLANK(Q173),IF('Настройки'!$B$9="Нулевой спрос",0,""),IF(Q173&lt;0,IF('Настройки'!$B$10="Исключить","",IF('Настройки'!$B$10="Абсолютные значения",ABS(Q173),Q173)),Q173)))</x:f>
      </x:c>
      <x:c r="BU173" s="50" t="str">
        <x:f>IF(13&gt;'Настройки'!$B$3,"",IF(ISBLANK(R173),IF('Настройки'!$B$9="Нулевой спрос",0,""),IF(R173&lt;0,IF('Настройки'!$B$10="Исключить","",IF('Настройки'!$B$10="Абсолютные значения",ABS(R173),R173)),R173)))</x:f>
      </x:c>
      <x:c r="BV173" s="50" t="str">
        <x:f>IF(14&gt;'Настройки'!$B$3,"",IF(ISBLANK(S173),IF('Настройки'!$B$9="Нулевой спрос",0,""),IF(S173&lt;0,IF('Настройки'!$B$10="Исключить","",IF('Настройки'!$B$10="Абсолютные значения",ABS(S173),S173)),S173)))</x:f>
      </x:c>
      <x:c r="BW173" s="50" t="str">
        <x:f>IF(15&gt;'Настройки'!$B$3,"",IF(ISBLANK(T173),IF('Настройки'!$B$9="Нулевой спрос",0,""),IF(T173&lt;0,IF('Настройки'!$B$10="Исключить","",IF('Настройки'!$B$10="Абсолютные значения",ABS(T173),T173)),T173)))</x:f>
      </x:c>
      <x:c r="BX173" s="50" t="str">
        <x:f>IF(16&gt;'Настройки'!$B$3,"",IF(ISBLANK(U173),IF('Настройки'!$B$9="Нулевой спрос",0,""),IF(U173&lt;0,IF('Настройки'!$B$10="Исключить","",IF('Настройки'!$B$10="Абсолютные значения",ABS(U173),U173)),U173)))</x:f>
      </x:c>
      <x:c r="BY173" s="50" t="str">
        <x:f>IF(17&gt;'Настройки'!$B$3,"",IF(ISBLANK(V173),IF('Настройки'!$B$9="Нулевой спрос",0,""),IF(V173&lt;0,IF('Настройки'!$B$10="Исключить","",IF('Настройки'!$B$10="Абсолютные значения",ABS(V173),V173)),V173)))</x:f>
      </x:c>
      <x:c r="BZ173" s="50" t="str">
        <x:f>IF(18&gt;'Настройки'!$B$3,"",IF(ISBLANK(W173),IF('Настройки'!$B$9="Нулевой спрос",0,""),IF(W173&lt;0,IF('Настройки'!$B$10="Исключить","",IF('Настройки'!$B$10="Абсолютные значения",ABS(W173),W173)),W173)))</x:f>
      </x:c>
      <x:c r="CA173" s="50" t="str">
        <x:f>IF(19&gt;'Настройки'!$B$3,"",IF(ISBLANK(X173),IF('Настройки'!$B$9="Нулевой спрос",0,""),IF(X173&lt;0,IF('Настройки'!$B$10="Исключить","",IF('Настройки'!$B$10="Абсолютные значения",ABS(X173),X173)),X173)))</x:f>
      </x:c>
      <x:c r="CB173" s="50" t="str">
        <x:f>IF(20&gt;'Настройки'!$B$3,"",IF(ISBLANK(Y173),IF('Настройки'!$B$9="Нулевой спрос",0,""),IF(Y173&lt;0,IF('Настройки'!$B$10="Исключить","",IF('Настройки'!$B$10="Абсолютные значения",ABS(Y173),Y173)),Y173)))</x:f>
      </x:c>
      <x:c r="CC173" s="50" t="str">
        <x:f>IF(21&gt;'Настройки'!$B$3,"",IF(ISBLANK(Z173),IF('Настройки'!$B$9="Нулевой спрос",0,""),IF(Z173&lt;0,IF('Настройки'!$B$10="Исключить","",IF('Настройки'!$B$10="Абсолютные значения",ABS(Z173),Z173)),Z173)))</x:f>
      </x:c>
      <x:c r="CD173" s="50" t="str">
        <x:f>IF(22&gt;'Настройки'!$B$3,"",IF(ISBLANK(AA173),IF('Настройки'!$B$9="Нулевой спрос",0,""),IF(AA173&lt;0,IF('Настройки'!$B$10="Исключить","",IF('Настройки'!$B$10="Абсолютные значения",ABS(AA173),AA173)),AA173)))</x:f>
      </x:c>
      <x:c r="CE173" s="50" t="str">
        <x:f>IF(23&gt;'Настройки'!$B$3,"",IF(ISBLANK(AB173),IF('Настройки'!$B$9="Нулевой спрос",0,""),IF(AB173&lt;0,IF('Настройки'!$B$10="Исключить","",IF('Настройки'!$B$10="Абсолютные значения",ABS(AB173),AB173)),AB173)))</x:f>
      </x:c>
      <x:c r="CF173" s="50" t="str">
        <x:f>IF(24&gt;'Настройки'!$B$3,"",IF(ISBLANK(AC173),IF('Настройки'!$B$9="Нулевой спрос",0,""),IF(AC173&lt;0,IF('Настройки'!$B$10="Исключить","",IF('Настройки'!$B$10="Абсолютные значения",ABS(AC173),AC173)),AC173)))</x:f>
      </x:c>
      <x:c r="CG173" s="50" t="str">
        <x:f>IF(25&gt;'Настройки'!$B$3,"",IF(ISBLANK(AD173),IF('Настройки'!$B$9="Нулевой спрос",0,""),IF(AD173&lt;0,IF('Настройки'!$B$10="Исключить","",IF('Настройки'!$B$10="Абсолютные значения",ABS(AD173),AD173)),AD173)))</x:f>
      </x:c>
      <x:c r="CH173" s="50" t="str">
        <x:f>IF(26&gt;'Настройки'!$B$3,"",IF(ISBLANK(AE173),IF('Настройки'!$B$9="Нулевой спрос",0,""),IF(AE173&lt;0,IF('Настройки'!$B$10="Исключить","",IF('Настройки'!$B$10="Абсолютные значения",ABS(AE173),AE173)),AE173)))</x:f>
      </x:c>
      <x:c r="CI173" s="50" t="str">
        <x:f>IF(27&gt;'Настройки'!$B$3,"",IF(ISBLANK(AF173),IF('Настройки'!$B$9="Нулевой спрос",0,""),IF(AF173&lt;0,IF('Настройки'!$B$10="Исключить","",IF('Настройки'!$B$10="Абсолютные значения",ABS(AF173),AF173)),AF173)))</x:f>
      </x:c>
      <x:c r="CJ173" s="50" t="str">
        <x:f>IF(28&gt;'Настройки'!$B$3,"",IF(ISBLANK(AG173),IF('Настройки'!$B$9="Нулевой спрос",0,""),IF(AG173&lt;0,IF('Настройки'!$B$10="Исключить","",IF('Настройки'!$B$10="Абсолютные значения",ABS(AG173),AG173)),AG173)))</x:f>
      </x:c>
      <x:c r="CK173" s="50" t="str">
        <x:f>IF(29&gt;'Настройки'!$B$3,"",IF(ISBLANK(AH173),IF('Настройки'!$B$9="Нулевой спрос",0,""),IF(AH173&lt;0,IF('Настройки'!$B$10="Исключить","",IF('Настройки'!$B$10="Абсолютные значения",ABS(AH173),AH173)),AH173)))</x:f>
      </x:c>
      <x:c r="CL173" s="50" t="str">
        <x:f>IF(30&gt;'Настройки'!$B$3,"",IF(ISBLANK(AI173),IF('Настройки'!$B$9="Нулевой спрос",0,""),IF(AI173&lt;0,IF('Настройки'!$B$10="Исключить","",IF('Настройки'!$B$10="Абсолютные значения",ABS(AI173),AI173)),AI173)))</x:f>
      </x:c>
      <x:c r="CM173" s="50" t="str">
        <x:f>IF(31&gt;'Настройки'!$B$3,"",IF(ISBLANK(AJ173),IF('Настройки'!$B$9="Нулевой спрос",0,""),IF(AJ173&lt;0,IF('Настройки'!$B$10="Исключить","",IF('Настройки'!$B$10="Абсолютные значения",ABS(AJ173),AJ173)),AJ173)))</x:f>
      </x:c>
      <x:c r="CN173" s="50" t="str">
        <x:f>IF(32&gt;'Настройки'!$B$3,"",IF(ISBLANK(AK173),IF('Настройки'!$B$9="Нулевой спрос",0,""),IF(AK173&lt;0,IF('Настройки'!$B$10="Исключить","",IF('Настройки'!$B$10="Абсолютные значения",ABS(AK173),AK173)),AK173)))</x:f>
      </x:c>
      <x:c r="CO173" s="50" t="str">
        <x:f>IF(33&gt;'Настройки'!$B$3,"",IF(ISBLANK(AL173),IF('Настройки'!$B$9="Нулевой спрос",0,""),IF(AL173&lt;0,IF('Настройки'!$B$10="Исключить","",IF('Настройки'!$B$10="Абсолютные значения",ABS(AL173),AL173)),AL173)))</x:f>
      </x:c>
      <x:c r="CP173" s="50" t="str">
        <x:f>IF(34&gt;'Настройки'!$B$3,"",IF(ISBLANK(AM173),IF('Настройки'!$B$9="Нулевой спрос",0,""),IF(AM173&lt;0,IF('Настройки'!$B$10="Исключить","",IF('Настройки'!$B$10="Абсолютные значения",ABS(AM173),AM173)),AM173)))</x:f>
      </x:c>
      <x:c r="CQ173" s="50" t="str">
        <x:f>IF(35&gt;'Настройки'!$B$3,"",IF(ISBLANK(AN173),IF('Настройки'!$B$9="Нулевой спрос",0,""),IF(AN173&lt;0,IF('Настройки'!$B$10="Исключить","",IF('Настройки'!$B$10="Абсолютные значения",ABS(AN173),AN173)),AN173)))</x:f>
      </x:c>
      <x:c r="CR173" s="50" t="str">
        <x:f>IF(36&gt;'Настройки'!$B$3,"",IF(ISBLANK(AO173),IF('Настройки'!$B$9="Нулевой спрос",0,""),IF(AO173&lt;0,IF('Настройки'!$B$10="Исключить","",IF('Настройки'!$B$10="Абсолютные значения",ABS(AO173),AO173)),AO173)))</x:f>
      </x:c>
      <x:c r="CS173" s="50" t="str">
        <x:f>IF(OR(1&gt;'Настройки'!$B$3,ISBLANK(BI173),BI173=0),"",BI173)</x:f>
      </x:c>
      <x:c r="CT173" s="50" t="str">
        <x:f>IF(OR(2&gt;'Настройки'!$B$3,ISBLANK(BJ173),BJ173=0),"",BJ173)</x:f>
      </x:c>
      <x:c r="CU173" s="50" t="str">
        <x:f>IF(OR(3&gt;'Настройки'!$B$3,ISBLANK(BK173),BK173=0),"",BK173)</x:f>
      </x:c>
      <x:c r="CV173" s="50" t="str">
        <x:f>IF(OR(4&gt;'Настройки'!$B$3,ISBLANK(BL173),BL173=0),"",BL173)</x:f>
      </x:c>
      <x:c r="CW173" s="50" t="str">
        <x:f>IF(OR(5&gt;'Настройки'!$B$3,ISBLANK(BM173),BM173=0),"",BM173)</x:f>
      </x:c>
      <x:c r="CX173" s="50" t="str">
        <x:f>IF(OR(6&gt;'Настройки'!$B$3,ISBLANK(BN173),BN173=0),"",BN173)</x:f>
      </x:c>
      <x:c r="CY173" s="50" t="str">
        <x:f>IF(OR(7&gt;'Настройки'!$B$3,ISBLANK(BO173),BO173=0),"",BO173)</x:f>
      </x:c>
      <x:c r="CZ173" s="50" t="str">
        <x:f>IF(OR(8&gt;'Настройки'!$B$3,ISBLANK(BP173),BP173=0),"",BP173)</x:f>
      </x:c>
      <x:c r="DA173" s="50" t="str">
        <x:f>IF(OR(9&gt;'Настройки'!$B$3,ISBLANK(BQ173),BQ173=0),"",BQ173)</x:f>
      </x:c>
      <x:c r="DB173" s="50" t="str">
        <x:f>IF(OR(10&gt;'Настройки'!$B$3,ISBLANK(BR173),BR173=0),"",BR173)</x:f>
      </x:c>
      <x:c r="DC173" s="50" t="str">
        <x:f>IF(OR(11&gt;'Настройки'!$B$3,ISBLANK(BS173),BS173=0),"",BS173)</x:f>
      </x:c>
      <x:c r="DD173" s="50" t="str">
        <x:f>IF(OR(12&gt;'Настройки'!$B$3,ISBLANK(BT173),BT173=0),"",BT173)</x:f>
      </x:c>
      <x:c r="DE173" s="50" t="str">
        <x:f>IF(OR(13&gt;'Настройки'!$B$3,ISBLANK(BU173),BU173=0),"",BU173)</x:f>
      </x:c>
      <x:c r="DF173" s="50" t="str">
        <x:f>IF(OR(14&gt;'Настройки'!$B$3,ISBLANK(BV173),BV173=0),"",BV173)</x:f>
      </x:c>
      <x:c r="DG173" s="50" t="str">
        <x:f>IF(OR(15&gt;'Настройки'!$B$3,ISBLANK(BW173),BW173=0),"",BW173)</x:f>
      </x:c>
      <x:c r="DH173" s="50" t="str">
        <x:f>IF(OR(16&gt;'Настройки'!$B$3,ISBLANK(BX173),BX173=0),"",BX173)</x:f>
      </x:c>
      <x:c r="DI173" s="50" t="str">
        <x:f>IF(OR(17&gt;'Настройки'!$B$3,ISBLANK(BY173),BY173=0),"",BY173)</x:f>
      </x:c>
      <x:c r="DJ173" s="50" t="str">
        <x:f>IF(OR(18&gt;'Настройки'!$B$3,ISBLANK(BZ173),BZ173=0),"",BZ173)</x:f>
      </x:c>
      <x:c r="DK173" s="50" t="str">
        <x:f>IF(OR(19&gt;'Настройки'!$B$3,ISBLANK(CA173),CA173=0),"",CA173)</x:f>
      </x:c>
      <x:c r="DL173" s="50" t="str">
        <x:f>IF(OR(20&gt;'Настройки'!$B$3,ISBLANK(CB173),CB173=0),"",CB173)</x:f>
      </x:c>
      <x:c r="DM173" s="50" t="str">
        <x:f>IF(OR(21&gt;'Настройки'!$B$3,ISBLANK(CC173),CC173=0),"",CC173)</x:f>
      </x:c>
      <x:c r="DN173" s="50" t="str">
        <x:f>IF(OR(22&gt;'Настройки'!$B$3,ISBLANK(CD173),CD173=0),"",CD173)</x:f>
      </x:c>
      <x:c r="DO173" s="50" t="str">
        <x:f>IF(OR(23&gt;'Настройки'!$B$3,ISBLANK(CE173),CE173=0),"",CE173)</x:f>
      </x:c>
      <x:c r="DP173" s="50" t="str">
        <x:f>IF(OR(24&gt;'Настройки'!$B$3,ISBLANK(CF173),CF173=0),"",CF173)</x:f>
      </x:c>
      <x:c r="DQ173" s="50" t="str">
        <x:f>IF(OR(25&gt;'Настройки'!$B$3,ISBLANK(CG173),CG173=0),"",CG173)</x:f>
      </x:c>
      <x:c r="DR173" s="50" t="str">
        <x:f>IF(OR(26&gt;'Настройки'!$B$3,ISBLANK(CH173),CH173=0),"",CH173)</x:f>
      </x:c>
      <x:c r="DS173" s="50" t="str">
        <x:f>IF(OR(27&gt;'Настройки'!$B$3,ISBLANK(CI173),CI173=0),"",CI173)</x:f>
      </x:c>
      <x:c r="DT173" s="50" t="str">
        <x:f>IF(OR(28&gt;'Настройки'!$B$3,ISBLANK(CJ173),CJ173=0),"",CJ173)</x:f>
      </x:c>
      <x:c r="DU173" s="50" t="str">
        <x:f>IF(OR(29&gt;'Настройки'!$B$3,ISBLANK(CK173),CK173=0),"",CK173)</x:f>
      </x:c>
      <x:c r="DV173" s="50" t="str">
        <x:f>IF(OR(30&gt;'Настройки'!$B$3,ISBLANK(CL173),CL173=0),"",CL173)</x:f>
      </x:c>
      <x:c r="DW173" s="50" t="str">
        <x:f>IF(OR(31&gt;'Настройки'!$B$3,ISBLANK(CM173),CM173=0),"",CM173)</x:f>
      </x:c>
      <x:c r="DX173" s="50" t="str">
        <x:f>IF(OR(32&gt;'Настройки'!$B$3,ISBLANK(CN173),CN173=0),"",CN173)</x:f>
      </x:c>
      <x:c r="DY173" s="50" t="str">
        <x:f>IF(OR(33&gt;'Настройки'!$B$3,ISBLANK(CO173),CO173=0),"",CO173)</x:f>
      </x:c>
      <x:c r="DZ173" s="50" t="str">
        <x:f>IF(OR(34&gt;'Настройки'!$B$3,ISBLANK(CP173),CP173=0),"",CP173)</x:f>
      </x:c>
      <x:c r="EA173" s="50" t="str">
        <x:f>IF(OR(35&gt;'Настройки'!$B$3,ISBLANK(CQ173),CQ173=0),"",CQ173)</x:f>
      </x:c>
      <x:c r="EB173" s="50" t="str">
        <x:f>IF(OR(36&gt;'Настройки'!$B$3,ISBLANK(CR173),CR173=0),"",CR173)</x:f>
      </x:c>
      <x:c r="EC173" s="50" t="str">
        <x:f>IF(A173="","",IF(OR(BB173="AZ",BB173="BZ"),10000+ROW(),IF(AZ173&gt;'Настройки'!$B$11,20000+ROW(),IF(BF173&lt;&gt;"Обычный",30000+ROW(),IF(AX173&lt;=0,40000+ROW(),"")))))</x:f>
      </x:c>
      <x:c r="ED173" s="50" t="str">
        <x:f>IF(EC173="","",COUNTIFS($EC$2:$EC$1001,"&gt;0",$EC$2:$EC$1001,"&lt;"&amp;EC173)+1)</x:f>
      </x:c>
    </x:row>
    <x:row r="174">
      <x:c r="A174" s="115"/>
      <x:c r="B174" s="115"/>
      <x:c r="C174" s="115"/>
      <x:c r="D174" s="118"/>
      <x:c r="E174" s="118"/>
      <x:c r="F174" s="118"/>
      <x:c r="G174" s="118"/>
      <x:c r="H174" s="118"/>
      <x:c r="I174" s="118"/>
      <x:c r="J174" s="118"/>
      <x:c r="K174" s="118"/>
      <x:c r="L174" s="118"/>
      <x:c r="M174" s="118"/>
      <x:c r="N174" s="118"/>
      <x:c r="O174" s="118"/>
      <x:c r="P174" s="118"/>
      <x:c r="Q174" s="118"/>
      <x:c r="R174" s="118"/>
      <x:c r="S174" s="118"/>
      <x:c r="T174" s="118"/>
      <x:c r="U174" s="118"/>
      <x:c r="V174" s="118"/>
      <x:c r="W174" s="118"/>
      <x:c r="X174" s="118"/>
      <x:c r="Y174" s="118"/>
      <x:c r="Z174" s="118"/>
      <x:c r="AA174" s="118"/>
      <x:c r="AB174" s="118"/>
      <x:c r="AC174" s="118"/>
      <x:c r="AD174" s="118"/>
      <x:c r="AE174" s="118"/>
      <x:c r="AF174" s="118"/>
      <x:c r="AG174" s="118"/>
      <x:c r="AH174" s="118"/>
      <x:c r="AI174" s="118"/>
      <x:c r="AJ174" s="118"/>
      <x:c r="AK174" s="118"/>
      <x:c r="AL174" s="118"/>
      <x:c r="AM174" s="118"/>
      <x:c r="AN174" s="118"/>
      <x:c r="AO174" s="118"/>
      <x:c r="AP174" s="115"/>
      <x:c r="AQ174" s="49" t="str">
        <x:f>IF(A174="","",COUNT(BI174:INDEX(BI174:CR174,1,'Настройки'!$B$3)))</x:f>
      </x:c>
      <x:c r="AR174" s="49" t="str">
        <x:f>IF(A174="","",SUM(BI174:INDEX(BI174:CR174,1,'Настройки'!$B$3)))</x:f>
      </x:c>
      <x:c r="AS174" s="58" t="str">
        <x:f>IF(A174="","",IF('Настройки'!$B$4="Стоимость потребления",AR174*D174,IF('Настройки'!$B$4="Количество",AR174,E174)))</x:f>
      </x:c>
      <x:c r="AT174" s="61" t="str">
        <x:f>IF(OR(A174="",AS174&lt;0,SUM($AS$2:$AS$1001)&lt;=0),"",AS174/SUM($AS$2:$AS$1001))</x:f>
      </x:c>
      <x:c r="AU174" s="61" t="str">
        <x:f>IF(OR(A174="",AS174&lt;0,SUM($AS$2:$AS$1001)&lt;=0),"",SUMIFS($AS$2:$AS$1001,$AS$2:$AS$1001,"&gt;"&amp;AS174)/SUM($AS$2:$AS$1001))</x:f>
      </x:c>
      <x:c r="AV174" s="61" t="str">
        <x:f>IF(OR(A174="",AS174&lt;0,SUM($AS$2:$AS$1001)&lt;=0),"",SUMIFS($AS$2:$AS$1001,$AS$2:$AS$1001,"&gt;="&amp;AS174)/SUM($AS$2:$AS$1001))</x:f>
      </x:c>
      <x:c r="AW174" s="49" t="str">
        <x:f>IF(A174="","",IF(SUM($AS$2:$AS$1001)&lt;=0,"Не определён",IF(AS174&lt;0,"Исключение",IF(AU174&lt;'Настройки'!$B$5,"A",IF(AU174&lt;'Настройки'!$B$6,"B","C")))))</x:f>
      </x:c>
      <x:c r="AX174" s="58" t="str">
        <x:f>IF(A174="","",IF(AQ174=0,"",AVERAGE(BI174:INDEX(BI174:CR174,1,'Настройки'!$B$3))))</x:f>
      </x:c>
      <x:c r="AY174" s="58" t="str">
        <x:f>IF(OR(A174="",AQ174=0),"",STDEVP(BI174:INDEX(BI174:CR174,1,'Настройки'!$B$3)))</x:f>
      </x:c>
      <x:c r="AZ174" s="61" t="str">
        <x:f>IF(OR(A174="",AQ174&lt;'Настройки'!$B$12,AX174&lt;=0,AND('Настройки'!$B$10="Блокировать",COUNTIF(F174:INDEX(F174:AO174,1,'Настройки'!$B$3),"&lt;0")&gt;0)),"",AY174/ABS(AX174))</x:f>
      </x:c>
      <x:c r="BA174" s="49" t="str">
        <x:f>IF(A174="","",IF(AND('Настройки'!$B$10="Блокировать",COUNTIF(F174:INDEX(F174:AO174,1,'Настройки'!$B$3),"&lt;0")&gt;0),"Не определён",IF(AQ174&lt;'Настройки'!$B$12,"Не определён",IF(AX174=0,"Нет спроса",IF(AX174&lt;0,"Не определён",IF(AZ174&lt;='Настройки'!$B$7,"X",IF(AZ174&lt;='Настройки'!$B$8,"Y","Z")))))))</x:f>
      </x:c>
      <x:c r="BB174" s="49" t="str">
        <x:f>IF(OR(A174="",LEN(AW174)&lt;&gt;1,LEN(BA174)&lt;&gt;1),"",AW174&amp;BA174)</x:f>
      </x:c>
      <x:c r="BC174" s="61" t="str">
        <x:f>IF(OR(A174="",AQ174=0),"",(COUNT(BI174:INDEX(BI174:CR174,1,'Настройки'!$B$3))-COUNT(CS174:INDEX(CS174:EB174,1,'Настройки'!$B$3)))/AQ174)</x:f>
      </x:c>
      <x:c r="BD174" s="64" t="str">
        <x:f>IF(OR(A174="",COUNT(CS174:INDEX(CS174:EB174,1,'Настройки'!$B$3))=0),"",AQ174/COUNT(CS174:INDEX(CS174:EB174,1,'Настройки'!$B$3)))</x:f>
      </x:c>
      <x:c r="BE174" s="64" t="str">
        <x:f>IF(OR(A174="",COUNT(CS174:INDEX(CS174:EB174,1,'Настройки'!$B$3))=0),"",IF(AVERAGE(CS174:INDEX(CS174:EB174,1,'Настройки'!$B$3))=0,"",(STDEVP(CS174:INDEX(CS174:EB174,1,'Настройки'!$B$3))/ABS(AVERAGE(CS174:INDEX(CS174:EB174,1,'Настройки'!$B$3))))^2))</x:f>
      </x:c>
      <x:c r="BF174" s="49" t="str">
        <x:f>IF(A174="","",IF(AQ174&lt;3,"Недостаточно",IF(AQ174&lt;6,"Предварительный","Обычный")))</x:f>
      </x:c>
      <x:c r="BG174" s="49" t="str">
        <x:f>IF(A174="","",IF(COUNTIF(F174:INDEX(F174:AO174,1,'Настройки'!$B$3),"&lt;0")&gt;0,IF('Настройки'!$B$10="Блокировать","Отрицательный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"),"")&amp;IF(AQ174&lt;3,"Недостаточно истории. ",IF(AQ174&lt;6,"Предварительная классификация. ",""))&amp;IF(AX174=0,"Нет спроса за горизонт. ","")&amp;IF(AZ174&gt;'Настройки'!$B$11,"Экстремальная вариативность. ",""))</x:f>
      </x:c>
      <x:c r="BH174" s="49" t="str">
        <x:f>IF(A174="","",IFERROR(VLOOKUP(BB174,'Настройки'!$D$3:$E$11,2,FALSE),"Сначала проверьте исходные данные и историю спроса.")&amp;" Уточните срок поставки, MOQ и критичность.")</x:f>
      </x:c>
      <x:c r="BI174" s="50" t="str">
        <x:f>IF(1&gt;'Настройки'!$B$3,"",IF(ISBLANK(F174),IF('Настройки'!$B$9="Нулевой спрос",0,""),IF(F174&lt;0,IF('Настройки'!$B$10="Исключить","",IF('Настройки'!$B$10="Абсолютные значения",ABS(F174),F174)),F174)))</x:f>
      </x:c>
      <x:c r="BJ174" s="50" t="str">
        <x:f>IF(2&gt;'Настройки'!$B$3,"",IF(ISBLANK(G174),IF('Настройки'!$B$9="Нулевой спрос",0,""),IF(G174&lt;0,IF('Настройки'!$B$10="Исключить","",IF('Настройки'!$B$10="Абсолютные значения",ABS(G174),G174)),G174)))</x:f>
      </x:c>
      <x:c r="BK174" s="50" t="str">
        <x:f>IF(3&gt;'Настройки'!$B$3,"",IF(ISBLANK(H174),IF('Настройки'!$B$9="Нулевой спрос",0,""),IF(H174&lt;0,IF('Настройки'!$B$10="Исключить","",IF('Настройки'!$B$10="Абсолютные значения",ABS(H174),H174)),H174)))</x:f>
      </x:c>
      <x:c r="BL174" s="50" t="str">
        <x:f>IF(4&gt;'Настройки'!$B$3,"",IF(ISBLANK(I174),IF('Настройки'!$B$9="Нулевой спрос",0,""),IF(I174&lt;0,IF('Настройки'!$B$10="Исключить","",IF('Настройки'!$B$10="Абсолютные значения",ABS(I174),I174)),I174)))</x:f>
      </x:c>
      <x:c r="BM174" s="50" t="str">
        <x:f>IF(5&gt;'Настройки'!$B$3,"",IF(ISBLANK(J174),IF('Настройки'!$B$9="Нулевой спрос",0,""),IF(J174&lt;0,IF('Настройки'!$B$10="Исключить","",IF('Настройки'!$B$10="Абсолютные значения",ABS(J174),J174)),J174)))</x:f>
      </x:c>
      <x:c r="BN174" s="50" t="str">
        <x:f>IF(6&gt;'Настройки'!$B$3,"",IF(ISBLANK(K174),IF('Настройки'!$B$9="Нулевой спрос",0,""),IF(K174&lt;0,IF('Настройки'!$B$10="Исключить","",IF('Настройки'!$B$10="Абсолютные значения",ABS(K174),K174)),K174)))</x:f>
      </x:c>
      <x:c r="BO174" s="50" t="str">
        <x:f>IF(7&gt;'Настройки'!$B$3,"",IF(ISBLANK(L174),IF('Настройки'!$B$9="Нулевой спрос",0,""),IF(L174&lt;0,IF('Настройки'!$B$10="Исключить","",IF('Настройки'!$B$10="Абсолютные значения",ABS(L174),L174)),L174)))</x:f>
      </x:c>
      <x:c r="BP174" s="50" t="str">
        <x:f>IF(8&gt;'Настройки'!$B$3,"",IF(ISBLANK(M174),IF('Настройки'!$B$9="Нулевой спрос",0,""),IF(M174&lt;0,IF('Настройки'!$B$10="Исключить","",IF('Настройки'!$B$10="Абсолютные значения",ABS(M174),M174)),M174)))</x:f>
      </x:c>
      <x:c r="BQ174" s="50" t="str">
        <x:f>IF(9&gt;'Настройки'!$B$3,"",IF(ISBLANK(N174),IF('Настройки'!$B$9="Нулевой спрос",0,""),IF(N174&lt;0,IF('Настройки'!$B$10="Исключить","",IF('Настройки'!$B$10="Абсолютные значения",ABS(N174),N174)),N174)))</x:f>
      </x:c>
      <x:c r="BR174" s="50" t="str">
        <x:f>IF(10&gt;'Настройки'!$B$3,"",IF(ISBLANK(O174),IF('Настройки'!$B$9="Нулевой спрос",0,""),IF(O174&lt;0,IF('Настройки'!$B$10="Исключить","",IF('Настройки'!$B$10="Абсолютные значения",ABS(O174),O174)),O174)))</x:f>
      </x:c>
      <x:c r="BS174" s="50" t="str">
        <x:f>IF(11&gt;'Настройки'!$B$3,"",IF(ISBLANK(P174),IF('Настройки'!$B$9="Нулевой спрос",0,""),IF(P174&lt;0,IF('Настройки'!$B$10="Исключить","",IF('Настройки'!$B$10="Абсолютные значения",ABS(P174),P174)),P174)))</x:f>
      </x:c>
      <x:c r="BT174" s="50" t="str">
        <x:f>IF(12&gt;'Настройки'!$B$3,"",IF(ISBLANK(Q174),IF('Настройки'!$B$9="Нулевой спрос",0,""),IF(Q174&lt;0,IF('Настройки'!$B$10="Исключить","",IF('Настройки'!$B$10="Абсолютные значения",ABS(Q174),Q174)),Q174)))</x:f>
      </x:c>
      <x:c r="BU174" s="50" t="str">
        <x:f>IF(13&gt;'Настройки'!$B$3,"",IF(ISBLANK(R174),IF('Настройки'!$B$9="Нулевой спрос",0,""),IF(R174&lt;0,IF('Настройки'!$B$10="Исключить","",IF('Настройки'!$B$10="Абсолютные значения",ABS(R174),R174)),R174)))</x:f>
      </x:c>
      <x:c r="BV174" s="50" t="str">
        <x:f>IF(14&gt;'Настройки'!$B$3,"",IF(ISBLANK(S174),IF('Настройки'!$B$9="Нулевой спрос",0,""),IF(S174&lt;0,IF('Настройки'!$B$10="Исключить","",IF('Настройки'!$B$10="Абсолютные значения",ABS(S174),S174)),S174)))</x:f>
      </x:c>
      <x:c r="BW174" s="50" t="str">
        <x:f>IF(15&gt;'Настройки'!$B$3,"",IF(ISBLANK(T174),IF('Настройки'!$B$9="Нулевой спрос",0,""),IF(T174&lt;0,IF('Настройки'!$B$10="Исключить","",IF('Настройки'!$B$10="Абсолютные значения",ABS(T174),T174)),T174)))</x:f>
      </x:c>
      <x:c r="BX174" s="50" t="str">
        <x:f>IF(16&gt;'Настройки'!$B$3,"",IF(ISBLANK(U174),IF('Настройки'!$B$9="Нулевой спрос",0,""),IF(U174&lt;0,IF('Настройки'!$B$10="Исключить","",IF('Настройки'!$B$10="Абсолютные значения",ABS(U174),U174)),U174)))</x:f>
      </x:c>
      <x:c r="BY174" s="50" t="str">
        <x:f>IF(17&gt;'Настройки'!$B$3,"",IF(ISBLANK(V174),IF('Настройки'!$B$9="Нулевой спрос",0,""),IF(V174&lt;0,IF('Настройки'!$B$10="Исключить","",IF('Настройки'!$B$10="Абсолютные значения",ABS(V174),V174)),V174)))</x:f>
      </x:c>
      <x:c r="BZ174" s="50" t="str">
        <x:f>IF(18&gt;'Настройки'!$B$3,"",IF(ISBLANK(W174),IF('Настройки'!$B$9="Нулевой спрос",0,""),IF(W174&lt;0,IF('Настройки'!$B$10="Исключить","",IF('Настройки'!$B$10="Абсолютные значения",ABS(W174),W174)),W174)))</x:f>
      </x:c>
      <x:c r="CA174" s="50" t="str">
        <x:f>IF(19&gt;'Настройки'!$B$3,"",IF(ISBLANK(X174),IF('Настройки'!$B$9="Нулевой спрос",0,""),IF(X174&lt;0,IF('Настройки'!$B$10="Исключить","",IF('Настройки'!$B$10="Абсолютные значения",ABS(X174),X174)),X174)))</x:f>
      </x:c>
      <x:c r="CB174" s="50" t="str">
        <x:f>IF(20&gt;'Настройки'!$B$3,"",IF(ISBLANK(Y174),IF('Настройки'!$B$9="Нулевой спрос",0,""),IF(Y174&lt;0,IF('Настройки'!$B$10="Исключить","",IF('Настройки'!$B$10="Абсолютные значения",ABS(Y174),Y174)),Y174)))</x:f>
      </x:c>
      <x:c r="CC174" s="50" t="str">
        <x:f>IF(21&gt;'Настройки'!$B$3,"",IF(ISBLANK(Z174),IF('Настройки'!$B$9="Нулевой спрос",0,""),IF(Z174&lt;0,IF('Настройки'!$B$10="Исключить","",IF('Настройки'!$B$10="Абсолютные значения",ABS(Z174),Z174)),Z174)))</x:f>
      </x:c>
      <x:c r="CD174" s="50" t="str">
        <x:f>IF(22&gt;'Настройки'!$B$3,"",IF(ISBLANK(AA174),IF('Настройки'!$B$9="Нулевой спрос",0,""),IF(AA174&lt;0,IF('Настройки'!$B$10="Исключить","",IF('Настройки'!$B$10="Абсолютные значения",ABS(AA174),AA174)),AA174)))</x:f>
      </x:c>
      <x:c r="CE174" s="50" t="str">
        <x:f>IF(23&gt;'Настройки'!$B$3,"",IF(ISBLANK(AB174),IF('Настройки'!$B$9="Нулевой спрос",0,""),IF(AB174&lt;0,IF('Настройки'!$B$10="Исключить","",IF('Настройки'!$B$10="Абсолютные значения",ABS(AB174),AB174)),AB174)))</x:f>
      </x:c>
      <x:c r="CF174" s="50" t="str">
        <x:f>IF(24&gt;'Настройки'!$B$3,"",IF(ISBLANK(AC174),IF('Настройки'!$B$9="Нулевой спрос",0,""),IF(AC174&lt;0,IF('Настройки'!$B$10="Исключить","",IF('Настройки'!$B$10="Абсолютные значения",ABS(AC174),AC174)),AC174)))</x:f>
      </x:c>
      <x:c r="CG174" s="50" t="str">
        <x:f>IF(25&gt;'Настройки'!$B$3,"",IF(ISBLANK(AD174),IF('Настройки'!$B$9="Нулевой спрос",0,""),IF(AD174&lt;0,IF('Настройки'!$B$10="Исключить","",IF('Настройки'!$B$10="Абсолютные значения",ABS(AD174),AD174)),AD174)))</x:f>
      </x:c>
      <x:c r="CH174" s="50" t="str">
        <x:f>IF(26&gt;'Настройки'!$B$3,"",IF(ISBLANK(AE174),IF('Настройки'!$B$9="Нулевой спрос",0,""),IF(AE174&lt;0,IF('Настройки'!$B$10="Исключить","",IF('Настройки'!$B$10="Абсолютные значения",ABS(AE174),AE174)),AE174)))</x:f>
      </x:c>
      <x:c r="CI174" s="50" t="str">
        <x:f>IF(27&gt;'Настройки'!$B$3,"",IF(ISBLANK(AF174),IF('Настройки'!$B$9="Нулевой спрос",0,""),IF(AF174&lt;0,IF('Настройки'!$B$10="Исключить","",IF('Настройки'!$B$10="Абсолютные значения",ABS(AF174),AF174)),AF174)))</x:f>
      </x:c>
      <x:c r="CJ174" s="50" t="str">
        <x:f>IF(28&gt;'Настройки'!$B$3,"",IF(ISBLANK(AG174),IF('Настройки'!$B$9="Нулевой спрос",0,""),IF(AG174&lt;0,IF('Настройки'!$B$10="Исключить","",IF('Настройки'!$B$10="Абсолютные значения",ABS(AG174),AG174)),AG174)))</x:f>
      </x:c>
      <x:c r="CK174" s="50" t="str">
        <x:f>IF(29&gt;'Настройки'!$B$3,"",IF(ISBLANK(AH174),IF('Настройки'!$B$9="Нулевой спрос",0,""),IF(AH174&lt;0,IF('Настройки'!$B$10="Исключить","",IF('Настройки'!$B$10="Абсолютные значения",ABS(AH174),AH174)),AH174)))</x:f>
      </x:c>
      <x:c r="CL174" s="50" t="str">
        <x:f>IF(30&gt;'Настройки'!$B$3,"",IF(ISBLANK(AI174),IF('Настройки'!$B$9="Нулевой спрос",0,""),IF(AI174&lt;0,IF('Настройки'!$B$10="Исключить","",IF('Настройки'!$B$10="Абсолютные значения",ABS(AI174),AI174)),AI174)))</x:f>
      </x:c>
      <x:c r="CM174" s="50" t="str">
        <x:f>IF(31&gt;'Настройки'!$B$3,"",IF(ISBLANK(AJ174),IF('Настройки'!$B$9="Нулевой спрос",0,""),IF(AJ174&lt;0,IF('Настройки'!$B$10="Исключить","",IF('Настройки'!$B$10="Абсолютные значения",ABS(AJ174),AJ174)),AJ174)))</x:f>
      </x:c>
      <x:c r="CN174" s="50" t="str">
        <x:f>IF(32&gt;'Настройки'!$B$3,"",IF(ISBLANK(AK174),IF('Настройки'!$B$9="Нулевой спрос",0,""),IF(AK174&lt;0,IF('Настройки'!$B$10="Исключить","",IF('Настройки'!$B$10="Абсолютные значения",ABS(AK174),AK174)),AK174)))</x:f>
      </x:c>
      <x:c r="CO174" s="50" t="str">
        <x:f>IF(33&gt;'Настройки'!$B$3,"",IF(ISBLANK(AL174),IF('Настройки'!$B$9="Нулевой спрос",0,""),IF(AL174&lt;0,IF('Настройки'!$B$10="Исключить","",IF('Настройки'!$B$10="Абсолютные значения",ABS(AL174),AL174)),AL174)))</x:f>
      </x:c>
      <x:c r="CP174" s="50" t="str">
        <x:f>IF(34&gt;'Настройки'!$B$3,"",IF(ISBLANK(AM174),IF('Настройки'!$B$9="Нулевой спрос",0,""),IF(AM174&lt;0,IF('Настройки'!$B$10="Исключить","",IF('Настройки'!$B$10="Абсолютные значения",ABS(AM174),AM174)),AM174)))</x:f>
      </x:c>
      <x:c r="CQ174" s="50" t="str">
        <x:f>IF(35&gt;'Настройки'!$B$3,"",IF(ISBLANK(AN174),IF('Настройки'!$B$9="Нулевой спрос",0,""),IF(AN174&lt;0,IF('Настройки'!$B$10="Исключить","",IF('Настройки'!$B$10="Абсолютные значения",ABS(AN174),AN174)),AN174)))</x:f>
      </x:c>
      <x:c r="CR174" s="50" t="str">
        <x:f>IF(36&gt;'Настройки'!$B$3,"",IF(ISBLANK(AO174),IF('Настройки'!$B$9="Нулевой спрос",0,""),IF(AO174&lt;0,IF('Настройки'!$B$10="Исключить","",IF('Настройки'!$B$10="Абсолютные значения",ABS(AO174),AO174)),AO174)))</x:f>
      </x:c>
      <x:c r="CS174" s="50" t="str">
        <x:f>IF(OR(1&gt;'Настройки'!$B$3,ISBLANK(BI174),BI174=0),"",BI174)</x:f>
      </x:c>
      <x:c r="CT174" s="50" t="str">
        <x:f>IF(OR(2&gt;'Настройки'!$B$3,ISBLANK(BJ174),BJ174=0),"",BJ174)</x:f>
      </x:c>
      <x:c r="CU174" s="50" t="str">
        <x:f>IF(OR(3&gt;'Настройки'!$B$3,ISBLANK(BK174),BK174=0),"",BK174)</x:f>
      </x:c>
      <x:c r="CV174" s="50" t="str">
        <x:f>IF(OR(4&gt;'Настройки'!$B$3,ISBLANK(BL174),BL174=0),"",BL174)</x:f>
      </x:c>
      <x:c r="CW174" s="50" t="str">
        <x:f>IF(OR(5&gt;'Настройки'!$B$3,ISBLANK(BM174),BM174=0),"",BM174)</x:f>
      </x:c>
      <x:c r="CX174" s="50" t="str">
        <x:f>IF(OR(6&gt;'Настройки'!$B$3,ISBLANK(BN174),BN174=0),"",BN174)</x:f>
      </x:c>
      <x:c r="CY174" s="50" t="str">
        <x:f>IF(OR(7&gt;'Настройки'!$B$3,ISBLANK(BO174),BO174=0),"",BO174)</x:f>
      </x:c>
      <x:c r="CZ174" s="50" t="str">
        <x:f>IF(OR(8&gt;'Настройки'!$B$3,ISBLANK(BP174),BP174=0),"",BP174)</x:f>
      </x:c>
      <x:c r="DA174" s="50" t="str">
        <x:f>IF(OR(9&gt;'Настройки'!$B$3,ISBLANK(BQ174),BQ174=0),"",BQ174)</x:f>
      </x:c>
      <x:c r="DB174" s="50" t="str">
        <x:f>IF(OR(10&gt;'Настройки'!$B$3,ISBLANK(BR174),BR174=0),"",BR174)</x:f>
      </x:c>
      <x:c r="DC174" s="50" t="str">
        <x:f>IF(OR(11&gt;'Настройки'!$B$3,ISBLANK(BS174),BS174=0),"",BS174)</x:f>
      </x:c>
      <x:c r="DD174" s="50" t="str">
        <x:f>IF(OR(12&gt;'Настройки'!$B$3,ISBLANK(BT174),BT174=0),"",BT174)</x:f>
      </x:c>
      <x:c r="DE174" s="50" t="str">
        <x:f>IF(OR(13&gt;'Настройки'!$B$3,ISBLANK(BU174),BU174=0),"",BU174)</x:f>
      </x:c>
      <x:c r="DF174" s="50" t="str">
        <x:f>IF(OR(14&gt;'Настройки'!$B$3,ISBLANK(BV174),BV174=0),"",BV174)</x:f>
      </x:c>
      <x:c r="DG174" s="50" t="str">
        <x:f>IF(OR(15&gt;'Настройки'!$B$3,ISBLANK(BW174),BW174=0),"",BW174)</x:f>
      </x:c>
      <x:c r="DH174" s="50" t="str">
        <x:f>IF(OR(16&gt;'Настройки'!$B$3,ISBLANK(BX174),BX174=0),"",BX174)</x:f>
      </x:c>
      <x:c r="DI174" s="50" t="str">
        <x:f>IF(OR(17&gt;'Настройки'!$B$3,ISBLANK(BY174),BY174=0),"",BY174)</x:f>
      </x:c>
      <x:c r="DJ174" s="50" t="str">
        <x:f>IF(OR(18&gt;'Настройки'!$B$3,ISBLANK(BZ174),BZ174=0),"",BZ174)</x:f>
      </x:c>
      <x:c r="DK174" s="50" t="str">
        <x:f>IF(OR(19&gt;'Настройки'!$B$3,ISBLANK(CA174),CA174=0),"",CA174)</x:f>
      </x:c>
      <x:c r="DL174" s="50" t="str">
        <x:f>IF(OR(20&gt;'Настройки'!$B$3,ISBLANK(CB174),CB174=0),"",CB174)</x:f>
      </x:c>
      <x:c r="DM174" s="50" t="str">
        <x:f>IF(OR(21&gt;'Настройки'!$B$3,ISBLANK(CC174),CC174=0),"",CC174)</x:f>
      </x:c>
      <x:c r="DN174" s="50" t="str">
        <x:f>IF(OR(22&gt;'Настройки'!$B$3,ISBLANK(CD174),CD174=0),"",CD174)</x:f>
      </x:c>
      <x:c r="DO174" s="50" t="str">
        <x:f>IF(OR(23&gt;'Настройки'!$B$3,ISBLANK(CE174),CE174=0),"",CE174)</x:f>
      </x:c>
      <x:c r="DP174" s="50" t="str">
        <x:f>IF(OR(24&gt;'Настройки'!$B$3,ISBLANK(CF174),CF174=0),"",CF174)</x:f>
      </x:c>
      <x:c r="DQ174" s="50" t="str">
        <x:f>IF(OR(25&gt;'Настройки'!$B$3,ISBLANK(CG174),CG174=0),"",CG174)</x:f>
      </x:c>
      <x:c r="DR174" s="50" t="str">
        <x:f>IF(OR(26&gt;'Настройки'!$B$3,ISBLANK(CH174),CH174=0),"",CH174)</x:f>
      </x:c>
      <x:c r="DS174" s="50" t="str">
        <x:f>IF(OR(27&gt;'Настройки'!$B$3,ISBLANK(CI174),CI174=0),"",CI174)</x:f>
      </x:c>
      <x:c r="DT174" s="50" t="str">
        <x:f>IF(OR(28&gt;'Настройки'!$B$3,ISBLANK(CJ174),CJ174=0),"",CJ174)</x:f>
      </x:c>
      <x:c r="DU174" s="50" t="str">
        <x:f>IF(OR(29&gt;'Настройки'!$B$3,ISBLANK(CK174),CK174=0),"",CK174)</x:f>
      </x:c>
      <x:c r="DV174" s="50" t="str">
        <x:f>IF(OR(30&gt;'Настройки'!$B$3,ISBLANK(CL174),CL174=0),"",CL174)</x:f>
      </x:c>
      <x:c r="DW174" s="50" t="str">
        <x:f>IF(OR(31&gt;'Настройки'!$B$3,ISBLANK(CM174),CM174=0),"",CM174)</x:f>
      </x:c>
      <x:c r="DX174" s="50" t="str">
        <x:f>IF(OR(32&gt;'Настройки'!$B$3,ISBLANK(CN174),CN174=0),"",CN174)</x:f>
      </x:c>
      <x:c r="DY174" s="50" t="str">
        <x:f>IF(OR(33&gt;'Настройки'!$B$3,ISBLANK(CO174),CO174=0),"",CO174)</x:f>
      </x:c>
      <x:c r="DZ174" s="50" t="str">
        <x:f>IF(OR(34&gt;'Настройки'!$B$3,ISBLANK(CP174),CP174=0),"",CP174)</x:f>
      </x:c>
      <x:c r="EA174" s="50" t="str">
        <x:f>IF(OR(35&gt;'Настройки'!$B$3,ISBLANK(CQ174),CQ174=0),"",CQ174)</x:f>
      </x:c>
      <x:c r="EB174" s="50" t="str">
        <x:f>IF(OR(36&gt;'Настройки'!$B$3,ISBLANK(CR174),CR174=0),"",CR174)</x:f>
      </x:c>
      <x:c r="EC174" s="50" t="str">
        <x:f>IF(A174="","",IF(OR(BB174="AZ",BB174="BZ"),10000+ROW(),IF(AZ174&gt;'Настройки'!$B$11,20000+ROW(),IF(BF174&lt;&gt;"Обычный",30000+ROW(),IF(AX174&lt;=0,40000+ROW(),"")))))</x:f>
      </x:c>
      <x:c r="ED174" s="50" t="str">
        <x:f>IF(EC174="","",COUNTIFS($EC$2:$EC$1001,"&gt;0",$EC$2:$EC$1001,"&lt;"&amp;EC174)+1)</x:f>
      </x:c>
    </x:row>
    <x:row r="175">
      <x:c r="A175" s="115"/>
      <x:c r="B175" s="115"/>
      <x:c r="C175" s="115"/>
      <x:c r="D175" s="118"/>
      <x:c r="E175" s="118"/>
      <x:c r="F175" s="118"/>
      <x:c r="G175" s="118"/>
      <x:c r="H175" s="118"/>
      <x:c r="I175" s="118"/>
      <x:c r="J175" s="118"/>
      <x:c r="K175" s="118"/>
      <x:c r="L175" s="118"/>
      <x:c r="M175" s="118"/>
      <x:c r="N175" s="118"/>
      <x:c r="O175" s="118"/>
      <x:c r="P175" s="118"/>
      <x:c r="Q175" s="118"/>
      <x:c r="R175" s="118"/>
      <x:c r="S175" s="118"/>
      <x:c r="T175" s="118"/>
      <x:c r="U175" s="118"/>
      <x:c r="V175" s="118"/>
      <x:c r="W175" s="118"/>
      <x:c r="X175" s="118"/>
      <x:c r="Y175" s="118"/>
      <x:c r="Z175" s="118"/>
      <x:c r="AA175" s="118"/>
      <x:c r="AB175" s="118"/>
      <x:c r="AC175" s="118"/>
      <x:c r="AD175" s="118"/>
      <x:c r="AE175" s="118"/>
      <x:c r="AF175" s="118"/>
      <x:c r="AG175" s="118"/>
      <x:c r="AH175" s="118"/>
      <x:c r="AI175" s="118"/>
      <x:c r="AJ175" s="118"/>
      <x:c r="AK175" s="118"/>
      <x:c r="AL175" s="118"/>
      <x:c r="AM175" s="118"/>
      <x:c r="AN175" s="118"/>
      <x:c r="AO175" s="118"/>
      <x:c r="AP175" s="115"/>
      <x:c r="AQ175" s="49" t="str">
        <x:f>IF(A175="","",COUNT(BI175:INDEX(BI175:CR175,1,'Настройки'!$B$3)))</x:f>
      </x:c>
      <x:c r="AR175" s="49" t="str">
        <x:f>IF(A175="","",SUM(BI175:INDEX(BI175:CR175,1,'Настройки'!$B$3)))</x:f>
      </x:c>
      <x:c r="AS175" s="58" t="str">
        <x:f>IF(A175="","",IF('Настройки'!$B$4="Стоимость потребления",AR175*D175,IF('Настройки'!$B$4="Количество",AR175,E175)))</x:f>
      </x:c>
      <x:c r="AT175" s="61" t="str">
        <x:f>IF(OR(A175="",AS175&lt;0,SUM($AS$2:$AS$1001)&lt;=0),"",AS175/SUM($AS$2:$AS$1001))</x:f>
      </x:c>
      <x:c r="AU175" s="61" t="str">
        <x:f>IF(OR(A175="",AS175&lt;0,SUM($AS$2:$AS$1001)&lt;=0),"",SUMIFS($AS$2:$AS$1001,$AS$2:$AS$1001,"&gt;"&amp;AS175)/SUM($AS$2:$AS$1001))</x:f>
      </x:c>
      <x:c r="AV175" s="61" t="str">
        <x:f>IF(OR(A175="",AS175&lt;0,SUM($AS$2:$AS$1001)&lt;=0),"",SUMIFS($AS$2:$AS$1001,$AS$2:$AS$1001,"&gt;="&amp;AS175)/SUM($AS$2:$AS$1001))</x:f>
      </x:c>
      <x:c r="AW175" s="49" t="str">
        <x:f>IF(A175="","",IF(SUM($AS$2:$AS$1001)&lt;=0,"Не определён",IF(AS175&lt;0,"Исключение",IF(AU175&lt;'Настройки'!$B$5,"A",IF(AU175&lt;'Настройки'!$B$6,"B","C")))))</x:f>
      </x:c>
      <x:c r="AX175" s="58" t="str">
        <x:f>IF(A175="","",IF(AQ175=0,"",AVERAGE(BI175:INDEX(BI175:CR175,1,'Настройки'!$B$3))))</x:f>
      </x:c>
      <x:c r="AY175" s="58" t="str">
        <x:f>IF(OR(A175="",AQ175=0),"",STDEVP(BI175:INDEX(BI175:CR175,1,'Настройки'!$B$3)))</x:f>
      </x:c>
      <x:c r="AZ175" s="61" t="str">
        <x:f>IF(OR(A175="",AQ175&lt;'Настройки'!$B$12,AX175&lt;=0,AND('Настройки'!$B$10="Блокировать",COUNTIF(F175:INDEX(F175:AO175,1,'Настройки'!$B$3),"&lt;0")&gt;0)),"",AY175/ABS(AX175))</x:f>
      </x:c>
      <x:c r="BA175" s="49" t="str">
        <x:f>IF(A175="","",IF(AND('Настройки'!$B$10="Блокировать",COUNTIF(F175:INDEX(F175:AO175,1,'Настройки'!$B$3),"&lt;0")&gt;0),"Не определён",IF(AQ175&lt;'Настройки'!$B$12,"Не определён",IF(AX175=0,"Нет спроса",IF(AX175&lt;0,"Не определён",IF(AZ175&lt;='Настройки'!$B$7,"X",IF(AZ175&lt;='Настройки'!$B$8,"Y","Z")))))))</x:f>
      </x:c>
      <x:c r="BB175" s="49" t="str">
        <x:f>IF(OR(A175="",LEN(AW175)&lt;&gt;1,LEN(BA175)&lt;&gt;1),"",AW175&amp;BA175)</x:f>
      </x:c>
      <x:c r="BC175" s="61" t="str">
        <x:f>IF(OR(A175="",AQ175=0),"",(COUNT(BI175:INDEX(BI175:CR175,1,'Настройки'!$B$3))-COUNT(CS175:INDEX(CS175:EB175,1,'Настройки'!$B$3)))/AQ175)</x:f>
      </x:c>
      <x:c r="BD175" s="64" t="str">
        <x:f>IF(OR(A175="",COUNT(CS175:INDEX(CS175:EB175,1,'Настройки'!$B$3))=0),"",AQ175/COUNT(CS175:INDEX(CS175:EB175,1,'Настройки'!$B$3)))</x:f>
      </x:c>
      <x:c r="BE175" s="64" t="str">
        <x:f>IF(OR(A175="",COUNT(CS175:INDEX(CS175:EB175,1,'Настройки'!$B$3))=0),"",IF(AVERAGE(CS175:INDEX(CS175:EB175,1,'Настройки'!$B$3))=0,"",(STDEVP(CS175:INDEX(CS175:EB175,1,'Настройки'!$B$3))/ABS(AVERAGE(CS175:INDEX(CS175:EB175,1,'Настройки'!$B$3))))^2))</x:f>
      </x:c>
      <x:c r="BF175" s="49" t="str">
        <x:f>IF(A175="","",IF(AQ175&lt;3,"Недостаточно",IF(AQ175&lt;6,"Предварительный","Обычный")))</x:f>
      </x:c>
      <x:c r="BG175" s="49" t="str">
        <x:f>IF(A175="","",IF(COUNTIF(F175:INDEX(F175:AO175,1,'Настройки'!$B$3),"&lt;0")&gt;0,IF('Настройки'!$B$10="Блокировать","Отрицательный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"),"")&amp;IF(AQ175&lt;3,"Недостаточно истории. ",IF(AQ175&lt;6,"Предварительная классификация. ",""))&amp;IF(AX175=0,"Нет спроса за горизонт. ","")&amp;IF(AZ175&gt;'Настройки'!$B$11,"Экстремальная вариативность. ",""))</x:f>
      </x:c>
      <x:c r="BH175" s="49" t="str">
        <x:f>IF(A175="","",IFERROR(VLOOKUP(BB175,'Настройки'!$D$3:$E$11,2,FALSE),"Сначала проверьте исходные данные и историю спроса.")&amp;" Уточните срок поставки, MOQ и критичность.")</x:f>
      </x:c>
      <x:c r="BI175" s="50" t="str">
        <x:f>IF(1&gt;'Настройки'!$B$3,"",IF(ISBLANK(F175),IF('Настройки'!$B$9="Нулевой спрос",0,""),IF(F175&lt;0,IF('Настройки'!$B$10="Исключить","",IF('Настройки'!$B$10="Абсолютные значения",ABS(F175),F175)),F175)))</x:f>
      </x:c>
      <x:c r="BJ175" s="50" t="str">
        <x:f>IF(2&gt;'Настройки'!$B$3,"",IF(ISBLANK(G175),IF('Настройки'!$B$9="Нулевой спрос",0,""),IF(G175&lt;0,IF('Настройки'!$B$10="Исключить","",IF('Настройки'!$B$10="Абсолютные значения",ABS(G175),G175)),G175)))</x:f>
      </x:c>
      <x:c r="BK175" s="50" t="str">
        <x:f>IF(3&gt;'Настройки'!$B$3,"",IF(ISBLANK(H175),IF('Настройки'!$B$9="Нулевой спрос",0,""),IF(H175&lt;0,IF('Настройки'!$B$10="Исключить","",IF('Настройки'!$B$10="Абсолютные значения",ABS(H175),H175)),H175)))</x:f>
      </x:c>
      <x:c r="BL175" s="50" t="str">
        <x:f>IF(4&gt;'Настройки'!$B$3,"",IF(ISBLANK(I175),IF('Настройки'!$B$9="Нулевой спрос",0,""),IF(I175&lt;0,IF('Настройки'!$B$10="Исключить","",IF('Настройки'!$B$10="Абсолютные значения",ABS(I175),I175)),I175)))</x:f>
      </x:c>
      <x:c r="BM175" s="50" t="str">
        <x:f>IF(5&gt;'Настройки'!$B$3,"",IF(ISBLANK(J175),IF('Настройки'!$B$9="Нулевой спрос",0,""),IF(J175&lt;0,IF('Настройки'!$B$10="Исключить","",IF('Настройки'!$B$10="Абсолютные значения",ABS(J175),J175)),J175)))</x:f>
      </x:c>
      <x:c r="BN175" s="50" t="str">
        <x:f>IF(6&gt;'Настройки'!$B$3,"",IF(ISBLANK(K175),IF('Настройки'!$B$9="Нулевой спрос",0,""),IF(K175&lt;0,IF('Настройки'!$B$10="Исключить","",IF('Настройки'!$B$10="Абсолютные значения",ABS(K175),K175)),K175)))</x:f>
      </x:c>
      <x:c r="BO175" s="50" t="str">
        <x:f>IF(7&gt;'Настройки'!$B$3,"",IF(ISBLANK(L175),IF('Настройки'!$B$9="Нулевой спрос",0,""),IF(L175&lt;0,IF('Настройки'!$B$10="Исключить","",IF('Настройки'!$B$10="Абсолютные значения",ABS(L175),L175)),L175)))</x:f>
      </x:c>
      <x:c r="BP175" s="50" t="str">
        <x:f>IF(8&gt;'Настройки'!$B$3,"",IF(ISBLANK(M175),IF('Настройки'!$B$9="Нулевой спрос",0,""),IF(M175&lt;0,IF('Настройки'!$B$10="Исключить","",IF('Настройки'!$B$10="Абсолютные значения",ABS(M175),M175)),M175)))</x:f>
      </x:c>
      <x:c r="BQ175" s="50" t="str">
        <x:f>IF(9&gt;'Настройки'!$B$3,"",IF(ISBLANK(N175),IF('Настройки'!$B$9="Нулевой спрос",0,""),IF(N175&lt;0,IF('Настройки'!$B$10="Исключить","",IF('Настройки'!$B$10="Абсолютные значения",ABS(N175),N175)),N175)))</x:f>
      </x:c>
      <x:c r="BR175" s="50" t="str">
        <x:f>IF(10&gt;'Настройки'!$B$3,"",IF(ISBLANK(O175),IF('Настройки'!$B$9="Нулевой спрос",0,""),IF(O175&lt;0,IF('Настройки'!$B$10="Исключить","",IF('Настройки'!$B$10="Абсолютные значения",ABS(O175),O175)),O175)))</x:f>
      </x:c>
      <x:c r="BS175" s="50" t="str">
        <x:f>IF(11&gt;'Настройки'!$B$3,"",IF(ISBLANK(P175),IF('Настройки'!$B$9="Нулевой спрос",0,""),IF(P175&lt;0,IF('Настройки'!$B$10="Исключить","",IF('Настройки'!$B$10="Абсолютные значения",ABS(P175),P175)),P175)))</x:f>
      </x:c>
      <x:c r="BT175" s="50" t="str">
        <x:f>IF(12&gt;'Настройки'!$B$3,"",IF(ISBLANK(Q175),IF('Настройки'!$B$9="Нулевой спрос",0,""),IF(Q175&lt;0,IF('Настройки'!$B$10="Исключить","",IF('Настройки'!$B$10="Абсолютные значения",ABS(Q175),Q175)),Q175)))</x:f>
      </x:c>
      <x:c r="BU175" s="50" t="str">
        <x:f>IF(13&gt;'Настройки'!$B$3,"",IF(ISBLANK(R175),IF('Настройки'!$B$9="Нулевой спрос",0,""),IF(R175&lt;0,IF('Настройки'!$B$10="Исключить","",IF('Настройки'!$B$10="Абсолютные значения",ABS(R175),R175)),R175)))</x:f>
      </x:c>
      <x:c r="BV175" s="50" t="str">
        <x:f>IF(14&gt;'Настройки'!$B$3,"",IF(ISBLANK(S175),IF('Настройки'!$B$9="Нулевой спрос",0,""),IF(S175&lt;0,IF('Настройки'!$B$10="Исключить","",IF('Настройки'!$B$10="Абсолютные значения",ABS(S175),S175)),S175)))</x:f>
      </x:c>
      <x:c r="BW175" s="50" t="str">
        <x:f>IF(15&gt;'Настройки'!$B$3,"",IF(ISBLANK(T175),IF('Настройки'!$B$9="Нулевой спрос",0,""),IF(T175&lt;0,IF('Настройки'!$B$10="Исключить","",IF('Настройки'!$B$10="Абсолютные значения",ABS(T175),T175)),T175)))</x:f>
      </x:c>
      <x:c r="BX175" s="50" t="str">
        <x:f>IF(16&gt;'Настройки'!$B$3,"",IF(ISBLANK(U175),IF('Настройки'!$B$9="Нулевой спрос",0,""),IF(U175&lt;0,IF('Настройки'!$B$10="Исключить","",IF('Настройки'!$B$10="Абсолютные значения",ABS(U175),U175)),U175)))</x:f>
      </x:c>
      <x:c r="BY175" s="50" t="str">
        <x:f>IF(17&gt;'Настройки'!$B$3,"",IF(ISBLANK(V175),IF('Настройки'!$B$9="Нулевой спрос",0,""),IF(V175&lt;0,IF('Настройки'!$B$10="Исключить","",IF('Настройки'!$B$10="Абсолютные значения",ABS(V175),V175)),V175)))</x:f>
      </x:c>
      <x:c r="BZ175" s="50" t="str">
        <x:f>IF(18&gt;'Настройки'!$B$3,"",IF(ISBLANK(W175),IF('Настройки'!$B$9="Нулевой спрос",0,""),IF(W175&lt;0,IF('Настройки'!$B$10="Исключить","",IF('Настройки'!$B$10="Абсолютные значения",ABS(W175),W175)),W175)))</x:f>
      </x:c>
      <x:c r="CA175" s="50" t="str">
        <x:f>IF(19&gt;'Настройки'!$B$3,"",IF(ISBLANK(X175),IF('Настройки'!$B$9="Нулевой спрос",0,""),IF(X175&lt;0,IF('Настройки'!$B$10="Исключить","",IF('Настройки'!$B$10="Абсолютные значения",ABS(X175),X175)),X175)))</x:f>
      </x:c>
      <x:c r="CB175" s="50" t="str">
        <x:f>IF(20&gt;'Настройки'!$B$3,"",IF(ISBLANK(Y175),IF('Настройки'!$B$9="Нулевой спрос",0,""),IF(Y175&lt;0,IF('Настройки'!$B$10="Исключить","",IF('Настройки'!$B$10="Абсолютные значения",ABS(Y175),Y175)),Y175)))</x:f>
      </x:c>
      <x:c r="CC175" s="50" t="str">
        <x:f>IF(21&gt;'Настройки'!$B$3,"",IF(ISBLANK(Z175),IF('Настройки'!$B$9="Нулевой спрос",0,""),IF(Z175&lt;0,IF('Настройки'!$B$10="Исключить","",IF('Настройки'!$B$10="Абсолютные значения",ABS(Z175),Z175)),Z175)))</x:f>
      </x:c>
      <x:c r="CD175" s="50" t="str">
        <x:f>IF(22&gt;'Настройки'!$B$3,"",IF(ISBLANK(AA175),IF('Настройки'!$B$9="Нулевой спрос",0,""),IF(AA175&lt;0,IF('Настройки'!$B$10="Исключить","",IF('Настройки'!$B$10="Абсолютные значения",ABS(AA175),AA175)),AA175)))</x:f>
      </x:c>
      <x:c r="CE175" s="50" t="str">
        <x:f>IF(23&gt;'Настройки'!$B$3,"",IF(ISBLANK(AB175),IF('Настройки'!$B$9="Нулевой спрос",0,""),IF(AB175&lt;0,IF('Настройки'!$B$10="Исключить","",IF('Настройки'!$B$10="Абсолютные значения",ABS(AB175),AB175)),AB175)))</x:f>
      </x:c>
      <x:c r="CF175" s="50" t="str">
        <x:f>IF(24&gt;'Настройки'!$B$3,"",IF(ISBLANK(AC175),IF('Настройки'!$B$9="Нулевой спрос",0,""),IF(AC175&lt;0,IF('Настройки'!$B$10="Исключить","",IF('Настройки'!$B$10="Абсолютные значения",ABS(AC175),AC175)),AC175)))</x:f>
      </x:c>
      <x:c r="CG175" s="50" t="str">
        <x:f>IF(25&gt;'Настройки'!$B$3,"",IF(ISBLANK(AD175),IF('Настройки'!$B$9="Нулевой спрос",0,""),IF(AD175&lt;0,IF('Настройки'!$B$10="Исключить","",IF('Настройки'!$B$10="Абсолютные значения",ABS(AD175),AD175)),AD175)))</x:f>
      </x:c>
      <x:c r="CH175" s="50" t="str">
        <x:f>IF(26&gt;'Настройки'!$B$3,"",IF(ISBLANK(AE175),IF('Настройки'!$B$9="Нулевой спрос",0,""),IF(AE175&lt;0,IF('Настройки'!$B$10="Исключить","",IF('Настройки'!$B$10="Абсолютные значения",ABS(AE175),AE175)),AE175)))</x:f>
      </x:c>
      <x:c r="CI175" s="50" t="str">
        <x:f>IF(27&gt;'Настройки'!$B$3,"",IF(ISBLANK(AF175),IF('Настройки'!$B$9="Нулевой спрос",0,""),IF(AF175&lt;0,IF('Настройки'!$B$10="Исключить","",IF('Настройки'!$B$10="Абсолютные значения",ABS(AF175),AF175)),AF175)))</x:f>
      </x:c>
      <x:c r="CJ175" s="50" t="str">
        <x:f>IF(28&gt;'Настройки'!$B$3,"",IF(ISBLANK(AG175),IF('Настройки'!$B$9="Нулевой спрос",0,""),IF(AG175&lt;0,IF('Настройки'!$B$10="Исключить","",IF('Настройки'!$B$10="Абсолютные значения",ABS(AG175),AG175)),AG175)))</x:f>
      </x:c>
      <x:c r="CK175" s="50" t="str">
        <x:f>IF(29&gt;'Настройки'!$B$3,"",IF(ISBLANK(AH175),IF('Настройки'!$B$9="Нулевой спрос",0,""),IF(AH175&lt;0,IF('Настройки'!$B$10="Исключить","",IF('Настройки'!$B$10="Абсолютные значения",ABS(AH175),AH175)),AH175)))</x:f>
      </x:c>
      <x:c r="CL175" s="50" t="str">
        <x:f>IF(30&gt;'Настройки'!$B$3,"",IF(ISBLANK(AI175),IF('Настройки'!$B$9="Нулевой спрос",0,""),IF(AI175&lt;0,IF('Настройки'!$B$10="Исключить","",IF('Настройки'!$B$10="Абсолютные значения",ABS(AI175),AI175)),AI175)))</x:f>
      </x:c>
      <x:c r="CM175" s="50" t="str">
        <x:f>IF(31&gt;'Настройки'!$B$3,"",IF(ISBLANK(AJ175),IF('Настройки'!$B$9="Нулевой спрос",0,""),IF(AJ175&lt;0,IF('Настройки'!$B$10="Исключить","",IF('Настройки'!$B$10="Абсолютные значения",ABS(AJ175),AJ175)),AJ175)))</x:f>
      </x:c>
      <x:c r="CN175" s="50" t="str">
        <x:f>IF(32&gt;'Настройки'!$B$3,"",IF(ISBLANK(AK175),IF('Настройки'!$B$9="Нулевой спрос",0,""),IF(AK175&lt;0,IF('Настройки'!$B$10="Исключить","",IF('Настройки'!$B$10="Абсолютные значения",ABS(AK175),AK175)),AK175)))</x:f>
      </x:c>
      <x:c r="CO175" s="50" t="str">
        <x:f>IF(33&gt;'Настройки'!$B$3,"",IF(ISBLANK(AL175),IF('Настройки'!$B$9="Нулевой спрос",0,""),IF(AL175&lt;0,IF('Настройки'!$B$10="Исключить","",IF('Настройки'!$B$10="Абсолютные значения",ABS(AL175),AL175)),AL175)))</x:f>
      </x:c>
      <x:c r="CP175" s="50" t="str">
        <x:f>IF(34&gt;'Настройки'!$B$3,"",IF(ISBLANK(AM175),IF('Настройки'!$B$9="Нулевой спрос",0,""),IF(AM175&lt;0,IF('Настройки'!$B$10="Исключить","",IF('Настройки'!$B$10="Абсолютные значения",ABS(AM175),AM175)),AM175)))</x:f>
      </x:c>
      <x:c r="CQ175" s="50" t="str">
        <x:f>IF(35&gt;'Настройки'!$B$3,"",IF(ISBLANK(AN175),IF('Настройки'!$B$9="Нулевой спрос",0,""),IF(AN175&lt;0,IF('Настройки'!$B$10="Исключить","",IF('Настройки'!$B$10="Абсолютные значения",ABS(AN175),AN175)),AN175)))</x:f>
      </x:c>
      <x:c r="CR175" s="50" t="str">
        <x:f>IF(36&gt;'Настройки'!$B$3,"",IF(ISBLANK(AO175),IF('Настройки'!$B$9="Нулевой спрос",0,""),IF(AO175&lt;0,IF('Настройки'!$B$10="Исключить","",IF('Настройки'!$B$10="Абсолютные значения",ABS(AO175),AO175)),AO175)))</x:f>
      </x:c>
      <x:c r="CS175" s="50" t="str">
        <x:f>IF(OR(1&gt;'Настройки'!$B$3,ISBLANK(BI175),BI175=0),"",BI175)</x:f>
      </x:c>
      <x:c r="CT175" s="50" t="str">
        <x:f>IF(OR(2&gt;'Настройки'!$B$3,ISBLANK(BJ175),BJ175=0),"",BJ175)</x:f>
      </x:c>
      <x:c r="CU175" s="50" t="str">
        <x:f>IF(OR(3&gt;'Настройки'!$B$3,ISBLANK(BK175),BK175=0),"",BK175)</x:f>
      </x:c>
      <x:c r="CV175" s="50" t="str">
        <x:f>IF(OR(4&gt;'Настройки'!$B$3,ISBLANK(BL175),BL175=0),"",BL175)</x:f>
      </x:c>
      <x:c r="CW175" s="50" t="str">
        <x:f>IF(OR(5&gt;'Настройки'!$B$3,ISBLANK(BM175),BM175=0),"",BM175)</x:f>
      </x:c>
      <x:c r="CX175" s="50" t="str">
        <x:f>IF(OR(6&gt;'Настройки'!$B$3,ISBLANK(BN175),BN175=0),"",BN175)</x:f>
      </x:c>
      <x:c r="CY175" s="50" t="str">
        <x:f>IF(OR(7&gt;'Настройки'!$B$3,ISBLANK(BO175),BO175=0),"",BO175)</x:f>
      </x:c>
      <x:c r="CZ175" s="50" t="str">
        <x:f>IF(OR(8&gt;'Настройки'!$B$3,ISBLANK(BP175),BP175=0),"",BP175)</x:f>
      </x:c>
      <x:c r="DA175" s="50" t="str">
        <x:f>IF(OR(9&gt;'Настройки'!$B$3,ISBLANK(BQ175),BQ175=0),"",BQ175)</x:f>
      </x:c>
      <x:c r="DB175" s="50" t="str">
        <x:f>IF(OR(10&gt;'Настройки'!$B$3,ISBLANK(BR175),BR175=0),"",BR175)</x:f>
      </x:c>
      <x:c r="DC175" s="50" t="str">
        <x:f>IF(OR(11&gt;'Настройки'!$B$3,ISBLANK(BS175),BS175=0),"",BS175)</x:f>
      </x:c>
      <x:c r="DD175" s="50" t="str">
        <x:f>IF(OR(12&gt;'Настройки'!$B$3,ISBLANK(BT175),BT175=0),"",BT175)</x:f>
      </x:c>
      <x:c r="DE175" s="50" t="str">
        <x:f>IF(OR(13&gt;'Настройки'!$B$3,ISBLANK(BU175),BU175=0),"",BU175)</x:f>
      </x:c>
      <x:c r="DF175" s="50" t="str">
        <x:f>IF(OR(14&gt;'Настройки'!$B$3,ISBLANK(BV175),BV175=0),"",BV175)</x:f>
      </x:c>
      <x:c r="DG175" s="50" t="str">
        <x:f>IF(OR(15&gt;'Настройки'!$B$3,ISBLANK(BW175),BW175=0),"",BW175)</x:f>
      </x:c>
      <x:c r="DH175" s="50" t="str">
        <x:f>IF(OR(16&gt;'Настройки'!$B$3,ISBLANK(BX175),BX175=0),"",BX175)</x:f>
      </x:c>
      <x:c r="DI175" s="50" t="str">
        <x:f>IF(OR(17&gt;'Настройки'!$B$3,ISBLANK(BY175),BY175=0),"",BY175)</x:f>
      </x:c>
      <x:c r="DJ175" s="50" t="str">
        <x:f>IF(OR(18&gt;'Настройки'!$B$3,ISBLANK(BZ175),BZ175=0),"",BZ175)</x:f>
      </x:c>
      <x:c r="DK175" s="50" t="str">
        <x:f>IF(OR(19&gt;'Настройки'!$B$3,ISBLANK(CA175),CA175=0),"",CA175)</x:f>
      </x:c>
      <x:c r="DL175" s="50" t="str">
        <x:f>IF(OR(20&gt;'Настройки'!$B$3,ISBLANK(CB175),CB175=0),"",CB175)</x:f>
      </x:c>
      <x:c r="DM175" s="50" t="str">
        <x:f>IF(OR(21&gt;'Настройки'!$B$3,ISBLANK(CC175),CC175=0),"",CC175)</x:f>
      </x:c>
      <x:c r="DN175" s="50" t="str">
        <x:f>IF(OR(22&gt;'Настройки'!$B$3,ISBLANK(CD175),CD175=0),"",CD175)</x:f>
      </x:c>
      <x:c r="DO175" s="50" t="str">
        <x:f>IF(OR(23&gt;'Настройки'!$B$3,ISBLANK(CE175),CE175=0),"",CE175)</x:f>
      </x:c>
      <x:c r="DP175" s="50" t="str">
        <x:f>IF(OR(24&gt;'Настройки'!$B$3,ISBLANK(CF175),CF175=0),"",CF175)</x:f>
      </x:c>
      <x:c r="DQ175" s="50" t="str">
        <x:f>IF(OR(25&gt;'Настройки'!$B$3,ISBLANK(CG175),CG175=0),"",CG175)</x:f>
      </x:c>
      <x:c r="DR175" s="50" t="str">
        <x:f>IF(OR(26&gt;'Настройки'!$B$3,ISBLANK(CH175),CH175=0),"",CH175)</x:f>
      </x:c>
      <x:c r="DS175" s="50" t="str">
        <x:f>IF(OR(27&gt;'Настройки'!$B$3,ISBLANK(CI175),CI175=0),"",CI175)</x:f>
      </x:c>
      <x:c r="DT175" s="50" t="str">
        <x:f>IF(OR(28&gt;'Настройки'!$B$3,ISBLANK(CJ175),CJ175=0),"",CJ175)</x:f>
      </x:c>
      <x:c r="DU175" s="50" t="str">
        <x:f>IF(OR(29&gt;'Настройки'!$B$3,ISBLANK(CK175),CK175=0),"",CK175)</x:f>
      </x:c>
      <x:c r="DV175" s="50" t="str">
        <x:f>IF(OR(30&gt;'Настройки'!$B$3,ISBLANK(CL175),CL175=0),"",CL175)</x:f>
      </x:c>
      <x:c r="DW175" s="50" t="str">
        <x:f>IF(OR(31&gt;'Настройки'!$B$3,ISBLANK(CM175),CM175=0),"",CM175)</x:f>
      </x:c>
      <x:c r="DX175" s="50" t="str">
        <x:f>IF(OR(32&gt;'Настройки'!$B$3,ISBLANK(CN175),CN175=0),"",CN175)</x:f>
      </x:c>
      <x:c r="DY175" s="50" t="str">
        <x:f>IF(OR(33&gt;'Настройки'!$B$3,ISBLANK(CO175),CO175=0),"",CO175)</x:f>
      </x:c>
      <x:c r="DZ175" s="50" t="str">
        <x:f>IF(OR(34&gt;'Настройки'!$B$3,ISBLANK(CP175),CP175=0),"",CP175)</x:f>
      </x:c>
      <x:c r="EA175" s="50" t="str">
        <x:f>IF(OR(35&gt;'Настройки'!$B$3,ISBLANK(CQ175),CQ175=0),"",CQ175)</x:f>
      </x:c>
      <x:c r="EB175" s="50" t="str">
        <x:f>IF(OR(36&gt;'Настройки'!$B$3,ISBLANK(CR175),CR175=0),"",CR175)</x:f>
      </x:c>
      <x:c r="EC175" s="50" t="str">
        <x:f>IF(A175="","",IF(OR(BB175="AZ",BB175="BZ"),10000+ROW(),IF(AZ175&gt;'Настройки'!$B$11,20000+ROW(),IF(BF175&lt;&gt;"Обычный",30000+ROW(),IF(AX175&lt;=0,40000+ROW(),"")))))</x:f>
      </x:c>
      <x:c r="ED175" s="50" t="str">
        <x:f>IF(EC175="","",COUNTIFS($EC$2:$EC$1001,"&gt;0",$EC$2:$EC$1001,"&lt;"&amp;EC175)+1)</x:f>
      </x:c>
    </x:row>
    <x:row r="176">
      <x:c r="A176" s="115"/>
      <x:c r="B176" s="115"/>
      <x:c r="C176" s="115"/>
      <x:c r="D176" s="118"/>
      <x:c r="E176" s="118"/>
      <x:c r="F176" s="118"/>
      <x:c r="G176" s="118"/>
      <x:c r="H176" s="118"/>
      <x:c r="I176" s="118"/>
      <x:c r="J176" s="118"/>
      <x:c r="K176" s="118"/>
      <x:c r="L176" s="118"/>
      <x:c r="M176" s="118"/>
      <x:c r="N176" s="118"/>
      <x:c r="O176" s="118"/>
      <x:c r="P176" s="118"/>
      <x:c r="Q176" s="118"/>
      <x:c r="R176" s="118"/>
      <x:c r="S176" s="118"/>
      <x:c r="T176" s="118"/>
      <x:c r="U176" s="118"/>
      <x:c r="V176" s="118"/>
      <x:c r="W176" s="118"/>
      <x:c r="X176" s="118"/>
      <x:c r="Y176" s="118"/>
      <x:c r="Z176" s="118"/>
      <x:c r="AA176" s="118"/>
      <x:c r="AB176" s="118"/>
      <x:c r="AC176" s="118"/>
      <x:c r="AD176" s="118"/>
      <x:c r="AE176" s="118"/>
      <x:c r="AF176" s="118"/>
      <x:c r="AG176" s="118"/>
      <x:c r="AH176" s="118"/>
      <x:c r="AI176" s="118"/>
      <x:c r="AJ176" s="118"/>
      <x:c r="AK176" s="118"/>
      <x:c r="AL176" s="118"/>
      <x:c r="AM176" s="118"/>
      <x:c r="AN176" s="118"/>
      <x:c r="AO176" s="118"/>
      <x:c r="AP176" s="115"/>
      <x:c r="AQ176" s="49" t="str">
        <x:f>IF(A176="","",COUNT(BI176:INDEX(BI176:CR176,1,'Настройки'!$B$3)))</x:f>
      </x:c>
      <x:c r="AR176" s="49" t="str">
        <x:f>IF(A176="","",SUM(BI176:INDEX(BI176:CR176,1,'Настройки'!$B$3)))</x:f>
      </x:c>
      <x:c r="AS176" s="58" t="str">
        <x:f>IF(A176="","",IF('Настройки'!$B$4="Стоимость потребления",AR176*D176,IF('Настройки'!$B$4="Количество",AR176,E176)))</x:f>
      </x:c>
      <x:c r="AT176" s="61" t="str">
        <x:f>IF(OR(A176="",AS176&lt;0,SUM($AS$2:$AS$1001)&lt;=0),"",AS176/SUM($AS$2:$AS$1001))</x:f>
      </x:c>
      <x:c r="AU176" s="61" t="str">
        <x:f>IF(OR(A176="",AS176&lt;0,SUM($AS$2:$AS$1001)&lt;=0),"",SUMIFS($AS$2:$AS$1001,$AS$2:$AS$1001,"&gt;"&amp;AS176)/SUM($AS$2:$AS$1001))</x:f>
      </x:c>
      <x:c r="AV176" s="61" t="str">
        <x:f>IF(OR(A176="",AS176&lt;0,SUM($AS$2:$AS$1001)&lt;=0),"",SUMIFS($AS$2:$AS$1001,$AS$2:$AS$1001,"&gt;="&amp;AS176)/SUM($AS$2:$AS$1001))</x:f>
      </x:c>
      <x:c r="AW176" s="49" t="str">
        <x:f>IF(A176="","",IF(SUM($AS$2:$AS$1001)&lt;=0,"Не определён",IF(AS176&lt;0,"Исключение",IF(AU176&lt;'Настройки'!$B$5,"A",IF(AU176&lt;'Настройки'!$B$6,"B","C")))))</x:f>
      </x:c>
      <x:c r="AX176" s="58" t="str">
        <x:f>IF(A176="","",IF(AQ176=0,"",AVERAGE(BI176:INDEX(BI176:CR176,1,'Настройки'!$B$3))))</x:f>
      </x:c>
      <x:c r="AY176" s="58" t="str">
        <x:f>IF(OR(A176="",AQ176=0),"",STDEVP(BI176:INDEX(BI176:CR176,1,'Настройки'!$B$3)))</x:f>
      </x:c>
      <x:c r="AZ176" s="61" t="str">
        <x:f>IF(OR(A176="",AQ176&lt;'Настройки'!$B$12,AX176&lt;=0,AND('Настройки'!$B$10="Блокировать",COUNTIF(F176:INDEX(F176:AO176,1,'Настройки'!$B$3),"&lt;0")&gt;0)),"",AY176/ABS(AX176))</x:f>
      </x:c>
      <x:c r="BA176" s="49" t="str">
        <x:f>IF(A176="","",IF(AND('Настройки'!$B$10="Блокировать",COUNTIF(F176:INDEX(F176:AO176,1,'Настройки'!$B$3),"&lt;0")&gt;0),"Не определён",IF(AQ176&lt;'Настройки'!$B$12,"Не определён",IF(AX176=0,"Нет спроса",IF(AX176&lt;0,"Не определён",IF(AZ176&lt;='Настройки'!$B$7,"X",IF(AZ176&lt;='Настройки'!$B$8,"Y","Z")))))))</x:f>
      </x:c>
      <x:c r="BB176" s="49" t="str">
        <x:f>IF(OR(A176="",LEN(AW176)&lt;&gt;1,LEN(BA176)&lt;&gt;1),"",AW176&amp;BA176)</x:f>
      </x:c>
      <x:c r="BC176" s="61" t="str">
        <x:f>IF(OR(A176="",AQ176=0),"",(COUNT(BI176:INDEX(BI176:CR176,1,'Настройки'!$B$3))-COUNT(CS176:INDEX(CS176:EB176,1,'Настройки'!$B$3)))/AQ176)</x:f>
      </x:c>
      <x:c r="BD176" s="64" t="str">
        <x:f>IF(OR(A176="",COUNT(CS176:INDEX(CS176:EB176,1,'Настройки'!$B$3))=0),"",AQ176/COUNT(CS176:INDEX(CS176:EB176,1,'Настройки'!$B$3)))</x:f>
      </x:c>
      <x:c r="BE176" s="64" t="str">
        <x:f>IF(OR(A176="",COUNT(CS176:INDEX(CS176:EB176,1,'Настройки'!$B$3))=0),"",IF(AVERAGE(CS176:INDEX(CS176:EB176,1,'Настройки'!$B$3))=0,"",(STDEVP(CS176:INDEX(CS176:EB176,1,'Настройки'!$B$3))/ABS(AVERAGE(CS176:INDEX(CS176:EB176,1,'Настройки'!$B$3))))^2))</x:f>
      </x:c>
      <x:c r="BF176" s="49" t="str">
        <x:f>IF(A176="","",IF(AQ176&lt;3,"Недостаточно",IF(AQ176&lt;6,"Предварительный","Обычный")))</x:f>
      </x:c>
      <x:c r="BG176" s="49" t="str">
        <x:f>IF(A176="","",IF(COUNTIF(F176:INDEX(F176:AO176,1,'Настройки'!$B$3),"&lt;0")&gt;0,IF('Настройки'!$B$10="Блокировать","Отрицательный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"),"")&amp;IF(AQ176&lt;3,"Недостаточно истории. ",IF(AQ176&lt;6,"Предварительная классификация. ",""))&amp;IF(AX176=0,"Нет спроса за горизонт. ","")&amp;IF(AZ176&gt;'Настройки'!$B$11,"Экстремальная вариативность. ",""))</x:f>
      </x:c>
      <x:c r="BH176" s="49" t="str">
        <x:f>IF(A176="","",IFERROR(VLOOKUP(BB176,'Настройки'!$D$3:$E$11,2,FALSE),"Сначала проверьте исходные данные и историю спроса.")&amp;" Уточните срок поставки, MOQ и критичность.")</x:f>
      </x:c>
      <x:c r="BI176" s="50" t="str">
        <x:f>IF(1&gt;'Настройки'!$B$3,"",IF(ISBLANK(F176),IF('Настройки'!$B$9="Нулевой спрос",0,""),IF(F176&lt;0,IF('Настройки'!$B$10="Исключить","",IF('Настройки'!$B$10="Абсолютные значения",ABS(F176),F176)),F176)))</x:f>
      </x:c>
      <x:c r="BJ176" s="50" t="str">
        <x:f>IF(2&gt;'Настройки'!$B$3,"",IF(ISBLANK(G176),IF('Настройки'!$B$9="Нулевой спрос",0,""),IF(G176&lt;0,IF('Настройки'!$B$10="Исключить","",IF('Настройки'!$B$10="Абсолютные значения",ABS(G176),G176)),G176)))</x:f>
      </x:c>
      <x:c r="BK176" s="50" t="str">
        <x:f>IF(3&gt;'Настройки'!$B$3,"",IF(ISBLANK(H176),IF('Настройки'!$B$9="Нулевой спрос",0,""),IF(H176&lt;0,IF('Настройки'!$B$10="Исключить","",IF('Настройки'!$B$10="Абсолютные значения",ABS(H176),H176)),H176)))</x:f>
      </x:c>
      <x:c r="BL176" s="50" t="str">
        <x:f>IF(4&gt;'Настройки'!$B$3,"",IF(ISBLANK(I176),IF('Настройки'!$B$9="Нулевой спрос",0,""),IF(I176&lt;0,IF('Настройки'!$B$10="Исключить","",IF('Настройки'!$B$10="Абсолютные значения",ABS(I176),I176)),I176)))</x:f>
      </x:c>
      <x:c r="BM176" s="50" t="str">
        <x:f>IF(5&gt;'Настройки'!$B$3,"",IF(ISBLANK(J176),IF('Настройки'!$B$9="Нулевой спрос",0,""),IF(J176&lt;0,IF('Настройки'!$B$10="Исключить","",IF('Настройки'!$B$10="Абсолютные значения",ABS(J176),J176)),J176)))</x:f>
      </x:c>
      <x:c r="BN176" s="50" t="str">
        <x:f>IF(6&gt;'Настройки'!$B$3,"",IF(ISBLANK(K176),IF('Настройки'!$B$9="Нулевой спрос",0,""),IF(K176&lt;0,IF('Настройки'!$B$10="Исключить","",IF('Настройки'!$B$10="Абсолютные значения",ABS(K176),K176)),K176)))</x:f>
      </x:c>
      <x:c r="BO176" s="50" t="str">
        <x:f>IF(7&gt;'Настройки'!$B$3,"",IF(ISBLANK(L176),IF('Настройки'!$B$9="Нулевой спрос",0,""),IF(L176&lt;0,IF('Настройки'!$B$10="Исключить","",IF('Настройки'!$B$10="Абсолютные значения",ABS(L176),L176)),L176)))</x:f>
      </x:c>
      <x:c r="BP176" s="50" t="str">
        <x:f>IF(8&gt;'Настройки'!$B$3,"",IF(ISBLANK(M176),IF('Настройки'!$B$9="Нулевой спрос",0,""),IF(M176&lt;0,IF('Настройки'!$B$10="Исключить","",IF('Настройки'!$B$10="Абсолютные значения",ABS(M176),M176)),M176)))</x:f>
      </x:c>
      <x:c r="BQ176" s="50" t="str">
        <x:f>IF(9&gt;'Настройки'!$B$3,"",IF(ISBLANK(N176),IF('Настройки'!$B$9="Нулевой спрос",0,""),IF(N176&lt;0,IF('Настройки'!$B$10="Исключить","",IF('Настройки'!$B$10="Абсолютные значения",ABS(N176),N176)),N176)))</x:f>
      </x:c>
      <x:c r="BR176" s="50" t="str">
        <x:f>IF(10&gt;'Настройки'!$B$3,"",IF(ISBLANK(O176),IF('Настройки'!$B$9="Нулевой спрос",0,""),IF(O176&lt;0,IF('Настройки'!$B$10="Исключить","",IF('Настройки'!$B$10="Абсолютные значения",ABS(O176),O176)),O176)))</x:f>
      </x:c>
      <x:c r="BS176" s="50" t="str">
        <x:f>IF(11&gt;'Настройки'!$B$3,"",IF(ISBLANK(P176),IF('Настройки'!$B$9="Нулевой спрос",0,""),IF(P176&lt;0,IF('Настройки'!$B$10="Исключить","",IF('Настройки'!$B$10="Абсолютные значения",ABS(P176),P176)),P176)))</x:f>
      </x:c>
      <x:c r="BT176" s="50" t="str">
        <x:f>IF(12&gt;'Настройки'!$B$3,"",IF(ISBLANK(Q176),IF('Настройки'!$B$9="Нулевой спрос",0,""),IF(Q176&lt;0,IF('Настройки'!$B$10="Исключить","",IF('Настройки'!$B$10="Абсолютные значения",ABS(Q176),Q176)),Q176)))</x:f>
      </x:c>
      <x:c r="BU176" s="50" t="str">
        <x:f>IF(13&gt;'Настройки'!$B$3,"",IF(ISBLANK(R176),IF('Настройки'!$B$9="Нулевой спрос",0,""),IF(R176&lt;0,IF('Настройки'!$B$10="Исключить","",IF('Настройки'!$B$10="Абсолютные значения",ABS(R176),R176)),R176)))</x:f>
      </x:c>
      <x:c r="BV176" s="50" t="str">
        <x:f>IF(14&gt;'Настройки'!$B$3,"",IF(ISBLANK(S176),IF('Настройки'!$B$9="Нулевой спрос",0,""),IF(S176&lt;0,IF('Настройки'!$B$10="Исключить","",IF('Настройки'!$B$10="Абсолютные значения",ABS(S176),S176)),S176)))</x:f>
      </x:c>
      <x:c r="BW176" s="50" t="str">
        <x:f>IF(15&gt;'Настройки'!$B$3,"",IF(ISBLANK(T176),IF('Настройки'!$B$9="Нулевой спрос",0,""),IF(T176&lt;0,IF('Настройки'!$B$10="Исключить","",IF('Настройки'!$B$10="Абсолютные значения",ABS(T176),T176)),T176)))</x:f>
      </x:c>
      <x:c r="BX176" s="50" t="str">
        <x:f>IF(16&gt;'Настройки'!$B$3,"",IF(ISBLANK(U176),IF('Настройки'!$B$9="Нулевой спрос",0,""),IF(U176&lt;0,IF('Настройки'!$B$10="Исключить","",IF('Настройки'!$B$10="Абсолютные значения",ABS(U176),U176)),U176)))</x:f>
      </x:c>
      <x:c r="BY176" s="50" t="str">
        <x:f>IF(17&gt;'Настройки'!$B$3,"",IF(ISBLANK(V176),IF('Настройки'!$B$9="Нулевой спрос",0,""),IF(V176&lt;0,IF('Настройки'!$B$10="Исключить","",IF('Настройки'!$B$10="Абсолютные значения",ABS(V176),V176)),V176)))</x:f>
      </x:c>
      <x:c r="BZ176" s="50" t="str">
        <x:f>IF(18&gt;'Настройки'!$B$3,"",IF(ISBLANK(W176),IF('Настройки'!$B$9="Нулевой спрос",0,""),IF(W176&lt;0,IF('Настройки'!$B$10="Исключить","",IF('Настройки'!$B$10="Абсолютные значения",ABS(W176),W176)),W176)))</x:f>
      </x:c>
      <x:c r="CA176" s="50" t="str">
        <x:f>IF(19&gt;'Настройки'!$B$3,"",IF(ISBLANK(X176),IF('Настройки'!$B$9="Нулевой спрос",0,""),IF(X176&lt;0,IF('Настройки'!$B$10="Исключить","",IF('Настройки'!$B$10="Абсолютные значения",ABS(X176),X176)),X176)))</x:f>
      </x:c>
      <x:c r="CB176" s="50" t="str">
        <x:f>IF(20&gt;'Настройки'!$B$3,"",IF(ISBLANK(Y176),IF('Настройки'!$B$9="Нулевой спрос",0,""),IF(Y176&lt;0,IF('Настройки'!$B$10="Исключить","",IF('Настройки'!$B$10="Абсолютные значения",ABS(Y176),Y176)),Y176)))</x:f>
      </x:c>
      <x:c r="CC176" s="50" t="str">
        <x:f>IF(21&gt;'Настройки'!$B$3,"",IF(ISBLANK(Z176),IF('Настройки'!$B$9="Нулевой спрос",0,""),IF(Z176&lt;0,IF('Настройки'!$B$10="Исключить","",IF('Настройки'!$B$10="Абсолютные значения",ABS(Z176),Z176)),Z176)))</x:f>
      </x:c>
      <x:c r="CD176" s="50" t="str">
        <x:f>IF(22&gt;'Настройки'!$B$3,"",IF(ISBLANK(AA176),IF('Настройки'!$B$9="Нулевой спрос",0,""),IF(AA176&lt;0,IF('Настройки'!$B$10="Исключить","",IF('Настройки'!$B$10="Абсолютные значения",ABS(AA176),AA176)),AA176)))</x:f>
      </x:c>
      <x:c r="CE176" s="50" t="str">
        <x:f>IF(23&gt;'Настройки'!$B$3,"",IF(ISBLANK(AB176),IF('Настройки'!$B$9="Нулевой спрос",0,""),IF(AB176&lt;0,IF('Настройки'!$B$10="Исключить","",IF('Настройки'!$B$10="Абсолютные значения",ABS(AB176),AB176)),AB176)))</x:f>
      </x:c>
      <x:c r="CF176" s="50" t="str">
        <x:f>IF(24&gt;'Настройки'!$B$3,"",IF(ISBLANK(AC176),IF('Настройки'!$B$9="Нулевой спрос",0,""),IF(AC176&lt;0,IF('Настройки'!$B$10="Исключить","",IF('Настройки'!$B$10="Абсолютные значения",ABS(AC176),AC176)),AC176)))</x:f>
      </x:c>
      <x:c r="CG176" s="50" t="str">
        <x:f>IF(25&gt;'Настройки'!$B$3,"",IF(ISBLANK(AD176),IF('Настройки'!$B$9="Нулевой спрос",0,""),IF(AD176&lt;0,IF('Настройки'!$B$10="Исключить","",IF('Настройки'!$B$10="Абсолютные значения",ABS(AD176),AD176)),AD176)))</x:f>
      </x:c>
      <x:c r="CH176" s="50" t="str">
        <x:f>IF(26&gt;'Настройки'!$B$3,"",IF(ISBLANK(AE176),IF('Настройки'!$B$9="Нулевой спрос",0,""),IF(AE176&lt;0,IF('Настройки'!$B$10="Исключить","",IF('Настройки'!$B$10="Абсолютные значения",ABS(AE176),AE176)),AE176)))</x:f>
      </x:c>
      <x:c r="CI176" s="50" t="str">
        <x:f>IF(27&gt;'Настройки'!$B$3,"",IF(ISBLANK(AF176),IF('Настройки'!$B$9="Нулевой спрос",0,""),IF(AF176&lt;0,IF('Настройки'!$B$10="Исключить","",IF('Настройки'!$B$10="Абсолютные значения",ABS(AF176),AF176)),AF176)))</x:f>
      </x:c>
      <x:c r="CJ176" s="50" t="str">
        <x:f>IF(28&gt;'Настройки'!$B$3,"",IF(ISBLANK(AG176),IF('Настройки'!$B$9="Нулевой спрос",0,""),IF(AG176&lt;0,IF('Настройки'!$B$10="Исключить","",IF('Настройки'!$B$10="Абсолютные значения",ABS(AG176),AG176)),AG176)))</x:f>
      </x:c>
      <x:c r="CK176" s="50" t="str">
        <x:f>IF(29&gt;'Настройки'!$B$3,"",IF(ISBLANK(AH176),IF('Настройки'!$B$9="Нулевой спрос",0,""),IF(AH176&lt;0,IF('Настройки'!$B$10="Исключить","",IF('Настройки'!$B$10="Абсолютные значения",ABS(AH176),AH176)),AH176)))</x:f>
      </x:c>
      <x:c r="CL176" s="50" t="str">
        <x:f>IF(30&gt;'Настройки'!$B$3,"",IF(ISBLANK(AI176),IF('Настройки'!$B$9="Нулевой спрос",0,""),IF(AI176&lt;0,IF('Настройки'!$B$10="Исключить","",IF('Настройки'!$B$10="Абсолютные значения",ABS(AI176),AI176)),AI176)))</x:f>
      </x:c>
      <x:c r="CM176" s="50" t="str">
        <x:f>IF(31&gt;'Настройки'!$B$3,"",IF(ISBLANK(AJ176),IF('Настройки'!$B$9="Нулевой спрос",0,""),IF(AJ176&lt;0,IF('Настройки'!$B$10="Исключить","",IF('Настройки'!$B$10="Абсолютные значения",ABS(AJ176),AJ176)),AJ176)))</x:f>
      </x:c>
      <x:c r="CN176" s="50" t="str">
        <x:f>IF(32&gt;'Настройки'!$B$3,"",IF(ISBLANK(AK176),IF('Настройки'!$B$9="Нулевой спрос",0,""),IF(AK176&lt;0,IF('Настройки'!$B$10="Исключить","",IF('Настройки'!$B$10="Абсолютные значения",ABS(AK176),AK176)),AK176)))</x:f>
      </x:c>
      <x:c r="CO176" s="50" t="str">
        <x:f>IF(33&gt;'Настройки'!$B$3,"",IF(ISBLANK(AL176),IF('Настройки'!$B$9="Нулевой спрос",0,""),IF(AL176&lt;0,IF('Настройки'!$B$10="Исключить","",IF('Настройки'!$B$10="Абсолютные значения",ABS(AL176),AL176)),AL176)))</x:f>
      </x:c>
      <x:c r="CP176" s="50" t="str">
        <x:f>IF(34&gt;'Настройки'!$B$3,"",IF(ISBLANK(AM176),IF('Настройки'!$B$9="Нулевой спрос",0,""),IF(AM176&lt;0,IF('Настройки'!$B$10="Исключить","",IF('Настройки'!$B$10="Абсолютные значения",ABS(AM176),AM176)),AM176)))</x:f>
      </x:c>
      <x:c r="CQ176" s="50" t="str">
        <x:f>IF(35&gt;'Настройки'!$B$3,"",IF(ISBLANK(AN176),IF('Настройки'!$B$9="Нулевой спрос",0,""),IF(AN176&lt;0,IF('Настройки'!$B$10="Исключить","",IF('Настройки'!$B$10="Абсолютные значения",ABS(AN176),AN176)),AN176)))</x:f>
      </x:c>
      <x:c r="CR176" s="50" t="str">
        <x:f>IF(36&gt;'Настройки'!$B$3,"",IF(ISBLANK(AO176),IF('Настройки'!$B$9="Нулевой спрос",0,""),IF(AO176&lt;0,IF('Настройки'!$B$10="Исключить","",IF('Настройки'!$B$10="Абсолютные значения",ABS(AO176),AO176)),AO176)))</x:f>
      </x:c>
      <x:c r="CS176" s="50" t="str">
        <x:f>IF(OR(1&gt;'Настройки'!$B$3,ISBLANK(BI176),BI176=0),"",BI176)</x:f>
      </x:c>
      <x:c r="CT176" s="50" t="str">
        <x:f>IF(OR(2&gt;'Настройки'!$B$3,ISBLANK(BJ176),BJ176=0),"",BJ176)</x:f>
      </x:c>
      <x:c r="CU176" s="50" t="str">
        <x:f>IF(OR(3&gt;'Настройки'!$B$3,ISBLANK(BK176),BK176=0),"",BK176)</x:f>
      </x:c>
      <x:c r="CV176" s="50" t="str">
        <x:f>IF(OR(4&gt;'Настройки'!$B$3,ISBLANK(BL176),BL176=0),"",BL176)</x:f>
      </x:c>
      <x:c r="CW176" s="50" t="str">
        <x:f>IF(OR(5&gt;'Настройки'!$B$3,ISBLANK(BM176),BM176=0),"",BM176)</x:f>
      </x:c>
      <x:c r="CX176" s="50" t="str">
        <x:f>IF(OR(6&gt;'Настройки'!$B$3,ISBLANK(BN176),BN176=0),"",BN176)</x:f>
      </x:c>
      <x:c r="CY176" s="50" t="str">
        <x:f>IF(OR(7&gt;'Настройки'!$B$3,ISBLANK(BO176),BO176=0),"",BO176)</x:f>
      </x:c>
      <x:c r="CZ176" s="50" t="str">
        <x:f>IF(OR(8&gt;'Настройки'!$B$3,ISBLANK(BP176),BP176=0),"",BP176)</x:f>
      </x:c>
      <x:c r="DA176" s="50" t="str">
        <x:f>IF(OR(9&gt;'Настройки'!$B$3,ISBLANK(BQ176),BQ176=0),"",BQ176)</x:f>
      </x:c>
      <x:c r="DB176" s="50" t="str">
        <x:f>IF(OR(10&gt;'Настройки'!$B$3,ISBLANK(BR176),BR176=0),"",BR176)</x:f>
      </x:c>
      <x:c r="DC176" s="50" t="str">
        <x:f>IF(OR(11&gt;'Настройки'!$B$3,ISBLANK(BS176),BS176=0),"",BS176)</x:f>
      </x:c>
      <x:c r="DD176" s="50" t="str">
        <x:f>IF(OR(12&gt;'Настройки'!$B$3,ISBLANK(BT176),BT176=0),"",BT176)</x:f>
      </x:c>
      <x:c r="DE176" s="50" t="str">
        <x:f>IF(OR(13&gt;'Настройки'!$B$3,ISBLANK(BU176),BU176=0),"",BU176)</x:f>
      </x:c>
      <x:c r="DF176" s="50" t="str">
        <x:f>IF(OR(14&gt;'Настройки'!$B$3,ISBLANK(BV176),BV176=0),"",BV176)</x:f>
      </x:c>
      <x:c r="DG176" s="50" t="str">
        <x:f>IF(OR(15&gt;'Настройки'!$B$3,ISBLANK(BW176),BW176=0),"",BW176)</x:f>
      </x:c>
      <x:c r="DH176" s="50" t="str">
        <x:f>IF(OR(16&gt;'Настройки'!$B$3,ISBLANK(BX176),BX176=0),"",BX176)</x:f>
      </x:c>
      <x:c r="DI176" s="50" t="str">
        <x:f>IF(OR(17&gt;'Настройки'!$B$3,ISBLANK(BY176),BY176=0),"",BY176)</x:f>
      </x:c>
      <x:c r="DJ176" s="50" t="str">
        <x:f>IF(OR(18&gt;'Настройки'!$B$3,ISBLANK(BZ176),BZ176=0),"",BZ176)</x:f>
      </x:c>
      <x:c r="DK176" s="50" t="str">
        <x:f>IF(OR(19&gt;'Настройки'!$B$3,ISBLANK(CA176),CA176=0),"",CA176)</x:f>
      </x:c>
      <x:c r="DL176" s="50" t="str">
        <x:f>IF(OR(20&gt;'Настройки'!$B$3,ISBLANK(CB176),CB176=0),"",CB176)</x:f>
      </x:c>
      <x:c r="DM176" s="50" t="str">
        <x:f>IF(OR(21&gt;'Настройки'!$B$3,ISBLANK(CC176),CC176=0),"",CC176)</x:f>
      </x:c>
      <x:c r="DN176" s="50" t="str">
        <x:f>IF(OR(22&gt;'Настройки'!$B$3,ISBLANK(CD176),CD176=0),"",CD176)</x:f>
      </x:c>
      <x:c r="DO176" s="50" t="str">
        <x:f>IF(OR(23&gt;'Настройки'!$B$3,ISBLANK(CE176),CE176=0),"",CE176)</x:f>
      </x:c>
      <x:c r="DP176" s="50" t="str">
        <x:f>IF(OR(24&gt;'Настройки'!$B$3,ISBLANK(CF176),CF176=0),"",CF176)</x:f>
      </x:c>
      <x:c r="DQ176" s="50" t="str">
        <x:f>IF(OR(25&gt;'Настройки'!$B$3,ISBLANK(CG176),CG176=0),"",CG176)</x:f>
      </x:c>
      <x:c r="DR176" s="50" t="str">
        <x:f>IF(OR(26&gt;'Настройки'!$B$3,ISBLANK(CH176),CH176=0),"",CH176)</x:f>
      </x:c>
      <x:c r="DS176" s="50" t="str">
        <x:f>IF(OR(27&gt;'Настройки'!$B$3,ISBLANK(CI176),CI176=0),"",CI176)</x:f>
      </x:c>
      <x:c r="DT176" s="50" t="str">
        <x:f>IF(OR(28&gt;'Настройки'!$B$3,ISBLANK(CJ176),CJ176=0),"",CJ176)</x:f>
      </x:c>
      <x:c r="DU176" s="50" t="str">
        <x:f>IF(OR(29&gt;'Настройки'!$B$3,ISBLANK(CK176),CK176=0),"",CK176)</x:f>
      </x:c>
      <x:c r="DV176" s="50" t="str">
        <x:f>IF(OR(30&gt;'Настройки'!$B$3,ISBLANK(CL176),CL176=0),"",CL176)</x:f>
      </x:c>
      <x:c r="DW176" s="50" t="str">
        <x:f>IF(OR(31&gt;'Настройки'!$B$3,ISBLANK(CM176),CM176=0),"",CM176)</x:f>
      </x:c>
      <x:c r="DX176" s="50" t="str">
        <x:f>IF(OR(32&gt;'Настройки'!$B$3,ISBLANK(CN176),CN176=0),"",CN176)</x:f>
      </x:c>
      <x:c r="DY176" s="50" t="str">
        <x:f>IF(OR(33&gt;'Настройки'!$B$3,ISBLANK(CO176),CO176=0),"",CO176)</x:f>
      </x:c>
      <x:c r="DZ176" s="50" t="str">
        <x:f>IF(OR(34&gt;'Настройки'!$B$3,ISBLANK(CP176),CP176=0),"",CP176)</x:f>
      </x:c>
      <x:c r="EA176" s="50" t="str">
        <x:f>IF(OR(35&gt;'Настройки'!$B$3,ISBLANK(CQ176),CQ176=0),"",CQ176)</x:f>
      </x:c>
      <x:c r="EB176" s="50" t="str">
        <x:f>IF(OR(36&gt;'Настройки'!$B$3,ISBLANK(CR176),CR176=0),"",CR176)</x:f>
      </x:c>
      <x:c r="EC176" s="50" t="str">
        <x:f>IF(A176="","",IF(OR(BB176="AZ",BB176="BZ"),10000+ROW(),IF(AZ176&gt;'Настройки'!$B$11,20000+ROW(),IF(BF176&lt;&gt;"Обычный",30000+ROW(),IF(AX176&lt;=0,40000+ROW(),"")))))</x:f>
      </x:c>
      <x:c r="ED176" s="50" t="str">
        <x:f>IF(EC176="","",COUNTIFS($EC$2:$EC$1001,"&gt;0",$EC$2:$EC$1001,"&lt;"&amp;EC176)+1)</x:f>
      </x:c>
    </x:row>
    <x:row r="177">
      <x:c r="A177" s="115"/>
      <x:c r="B177" s="115"/>
      <x:c r="C177" s="115"/>
      <x:c r="D177" s="118"/>
      <x:c r="E177" s="118"/>
      <x:c r="F177" s="118"/>
      <x:c r="G177" s="118"/>
      <x:c r="H177" s="118"/>
      <x:c r="I177" s="118"/>
      <x:c r="J177" s="118"/>
      <x:c r="K177" s="118"/>
      <x:c r="L177" s="118"/>
      <x:c r="M177" s="118"/>
      <x:c r="N177" s="118"/>
      <x:c r="O177" s="118"/>
      <x:c r="P177" s="118"/>
      <x:c r="Q177" s="118"/>
      <x:c r="R177" s="118"/>
      <x:c r="S177" s="118"/>
      <x:c r="T177" s="118"/>
      <x:c r="U177" s="118"/>
      <x:c r="V177" s="118"/>
      <x:c r="W177" s="118"/>
      <x:c r="X177" s="118"/>
      <x:c r="Y177" s="118"/>
      <x:c r="Z177" s="118"/>
      <x:c r="AA177" s="118"/>
      <x:c r="AB177" s="118"/>
      <x:c r="AC177" s="118"/>
      <x:c r="AD177" s="118"/>
      <x:c r="AE177" s="118"/>
      <x:c r="AF177" s="118"/>
      <x:c r="AG177" s="118"/>
      <x:c r="AH177" s="118"/>
      <x:c r="AI177" s="118"/>
      <x:c r="AJ177" s="118"/>
      <x:c r="AK177" s="118"/>
      <x:c r="AL177" s="118"/>
      <x:c r="AM177" s="118"/>
      <x:c r="AN177" s="118"/>
      <x:c r="AO177" s="118"/>
      <x:c r="AP177" s="115"/>
      <x:c r="AQ177" s="49" t="str">
        <x:f>IF(A177="","",COUNT(BI177:INDEX(BI177:CR177,1,'Настройки'!$B$3)))</x:f>
      </x:c>
      <x:c r="AR177" s="49" t="str">
        <x:f>IF(A177="","",SUM(BI177:INDEX(BI177:CR177,1,'Настройки'!$B$3)))</x:f>
      </x:c>
      <x:c r="AS177" s="58" t="str">
        <x:f>IF(A177="","",IF('Настройки'!$B$4="Стоимость потребления",AR177*D177,IF('Настройки'!$B$4="Количество",AR177,E177)))</x:f>
      </x:c>
      <x:c r="AT177" s="61" t="str">
        <x:f>IF(OR(A177="",AS177&lt;0,SUM($AS$2:$AS$1001)&lt;=0),"",AS177/SUM($AS$2:$AS$1001))</x:f>
      </x:c>
      <x:c r="AU177" s="61" t="str">
        <x:f>IF(OR(A177="",AS177&lt;0,SUM($AS$2:$AS$1001)&lt;=0),"",SUMIFS($AS$2:$AS$1001,$AS$2:$AS$1001,"&gt;"&amp;AS177)/SUM($AS$2:$AS$1001))</x:f>
      </x:c>
      <x:c r="AV177" s="61" t="str">
        <x:f>IF(OR(A177="",AS177&lt;0,SUM($AS$2:$AS$1001)&lt;=0),"",SUMIFS($AS$2:$AS$1001,$AS$2:$AS$1001,"&gt;="&amp;AS177)/SUM($AS$2:$AS$1001))</x:f>
      </x:c>
      <x:c r="AW177" s="49" t="str">
        <x:f>IF(A177="","",IF(SUM($AS$2:$AS$1001)&lt;=0,"Не определён",IF(AS177&lt;0,"Исключение",IF(AU177&lt;'Настройки'!$B$5,"A",IF(AU177&lt;'Настройки'!$B$6,"B","C")))))</x:f>
      </x:c>
      <x:c r="AX177" s="58" t="str">
        <x:f>IF(A177="","",IF(AQ177=0,"",AVERAGE(BI177:INDEX(BI177:CR177,1,'Настройки'!$B$3))))</x:f>
      </x:c>
      <x:c r="AY177" s="58" t="str">
        <x:f>IF(OR(A177="",AQ177=0),"",STDEVP(BI177:INDEX(BI177:CR177,1,'Настройки'!$B$3)))</x:f>
      </x:c>
      <x:c r="AZ177" s="61" t="str">
        <x:f>IF(OR(A177="",AQ177&lt;'Настройки'!$B$12,AX177&lt;=0,AND('Настройки'!$B$10="Блокировать",COUNTIF(F177:INDEX(F177:AO177,1,'Настройки'!$B$3),"&lt;0")&gt;0)),"",AY177/ABS(AX177))</x:f>
      </x:c>
      <x:c r="BA177" s="49" t="str">
        <x:f>IF(A177="","",IF(AND('Настройки'!$B$10="Блокировать",COUNTIF(F177:INDEX(F177:AO177,1,'Настройки'!$B$3),"&lt;0")&gt;0),"Не определён",IF(AQ177&lt;'Настройки'!$B$12,"Не определён",IF(AX177=0,"Нет спроса",IF(AX177&lt;0,"Не определён",IF(AZ177&lt;='Настройки'!$B$7,"X",IF(AZ177&lt;='Настройки'!$B$8,"Y","Z")))))))</x:f>
      </x:c>
      <x:c r="BB177" s="49" t="str">
        <x:f>IF(OR(A177="",LEN(AW177)&lt;&gt;1,LEN(BA177)&lt;&gt;1),"",AW177&amp;BA177)</x:f>
      </x:c>
      <x:c r="BC177" s="61" t="str">
        <x:f>IF(OR(A177="",AQ177=0),"",(COUNT(BI177:INDEX(BI177:CR177,1,'Настройки'!$B$3))-COUNT(CS177:INDEX(CS177:EB177,1,'Настройки'!$B$3)))/AQ177)</x:f>
      </x:c>
      <x:c r="BD177" s="64" t="str">
        <x:f>IF(OR(A177="",COUNT(CS177:INDEX(CS177:EB177,1,'Настройки'!$B$3))=0),"",AQ177/COUNT(CS177:INDEX(CS177:EB177,1,'Настройки'!$B$3)))</x:f>
      </x:c>
      <x:c r="BE177" s="64" t="str">
        <x:f>IF(OR(A177="",COUNT(CS177:INDEX(CS177:EB177,1,'Настройки'!$B$3))=0),"",IF(AVERAGE(CS177:INDEX(CS177:EB177,1,'Настройки'!$B$3))=0,"",(STDEVP(CS177:INDEX(CS177:EB177,1,'Настройки'!$B$3))/ABS(AVERAGE(CS177:INDEX(CS177:EB177,1,'Настройки'!$B$3))))^2))</x:f>
      </x:c>
      <x:c r="BF177" s="49" t="str">
        <x:f>IF(A177="","",IF(AQ177&lt;3,"Недостаточно",IF(AQ177&lt;6,"Предварительный","Обычный")))</x:f>
      </x:c>
      <x:c r="BG177" s="49" t="str">
        <x:f>IF(A177="","",IF(COUNTIF(F177:INDEX(F177:AO177,1,'Настройки'!$B$3),"&lt;0")&gt;0,IF('Настройки'!$B$10="Блокировать","Отрицательный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"),"")&amp;IF(AQ177&lt;3,"Недостаточно истории. ",IF(AQ177&lt;6,"Предварительная классификация. ",""))&amp;IF(AX177=0,"Нет спроса за горизонт. ","")&amp;IF(AZ177&gt;'Настройки'!$B$11,"Экстремальная вариативность. ",""))</x:f>
      </x:c>
      <x:c r="BH177" s="49" t="str">
        <x:f>IF(A177="","",IFERROR(VLOOKUP(BB177,'Настройки'!$D$3:$E$11,2,FALSE),"Сначала проверьте исходные данные и историю спроса.")&amp;" Уточните срок поставки, MOQ и критичность.")</x:f>
      </x:c>
      <x:c r="BI177" s="50" t="str">
        <x:f>IF(1&gt;'Настройки'!$B$3,"",IF(ISBLANK(F177),IF('Настройки'!$B$9="Нулевой спрос",0,""),IF(F177&lt;0,IF('Настройки'!$B$10="Исключить","",IF('Настройки'!$B$10="Абсолютные значения",ABS(F177),F177)),F177)))</x:f>
      </x:c>
      <x:c r="BJ177" s="50" t="str">
        <x:f>IF(2&gt;'Настройки'!$B$3,"",IF(ISBLANK(G177),IF('Настройки'!$B$9="Нулевой спрос",0,""),IF(G177&lt;0,IF('Настройки'!$B$10="Исключить","",IF('Настройки'!$B$10="Абсолютные значения",ABS(G177),G177)),G177)))</x:f>
      </x:c>
      <x:c r="BK177" s="50" t="str">
        <x:f>IF(3&gt;'Настройки'!$B$3,"",IF(ISBLANK(H177),IF('Настройки'!$B$9="Нулевой спрос",0,""),IF(H177&lt;0,IF('Настройки'!$B$10="Исключить","",IF('Настройки'!$B$10="Абсолютные значения",ABS(H177),H177)),H177)))</x:f>
      </x:c>
      <x:c r="BL177" s="50" t="str">
        <x:f>IF(4&gt;'Настройки'!$B$3,"",IF(ISBLANK(I177),IF('Настройки'!$B$9="Нулевой спрос",0,""),IF(I177&lt;0,IF('Настройки'!$B$10="Исключить","",IF('Настройки'!$B$10="Абсолютные значения",ABS(I177),I177)),I177)))</x:f>
      </x:c>
      <x:c r="BM177" s="50" t="str">
        <x:f>IF(5&gt;'Настройки'!$B$3,"",IF(ISBLANK(J177),IF('Настройки'!$B$9="Нулевой спрос",0,""),IF(J177&lt;0,IF('Настройки'!$B$10="Исключить","",IF('Настройки'!$B$10="Абсолютные значения",ABS(J177),J177)),J177)))</x:f>
      </x:c>
      <x:c r="BN177" s="50" t="str">
        <x:f>IF(6&gt;'Настройки'!$B$3,"",IF(ISBLANK(K177),IF('Настройки'!$B$9="Нулевой спрос",0,""),IF(K177&lt;0,IF('Настройки'!$B$10="Исключить","",IF('Настройки'!$B$10="Абсолютные значения",ABS(K177),K177)),K177)))</x:f>
      </x:c>
      <x:c r="BO177" s="50" t="str">
        <x:f>IF(7&gt;'Настройки'!$B$3,"",IF(ISBLANK(L177),IF('Настройки'!$B$9="Нулевой спрос",0,""),IF(L177&lt;0,IF('Настройки'!$B$10="Исключить","",IF('Настройки'!$B$10="Абсолютные значения",ABS(L177),L177)),L177)))</x:f>
      </x:c>
      <x:c r="BP177" s="50" t="str">
        <x:f>IF(8&gt;'Настройки'!$B$3,"",IF(ISBLANK(M177),IF('Настройки'!$B$9="Нулевой спрос",0,""),IF(M177&lt;0,IF('Настройки'!$B$10="Исключить","",IF('Настройки'!$B$10="Абсолютные значения",ABS(M177),M177)),M177)))</x:f>
      </x:c>
      <x:c r="BQ177" s="50" t="str">
        <x:f>IF(9&gt;'Настройки'!$B$3,"",IF(ISBLANK(N177),IF('Настройки'!$B$9="Нулевой спрос",0,""),IF(N177&lt;0,IF('Настройки'!$B$10="Исключить","",IF('Настройки'!$B$10="Абсолютные значения",ABS(N177),N177)),N177)))</x:f>
      </x:c>
      <x:c r="BR177" s="50" t="str">
        <x:f>IF(10&gt;'Настройки'!$B$3,"",IF(ISBLANK(O177),IF('Настройки'!$B$9="Нулевой спрос",0,""),IF(O177&lt;0,IF('Настройки'!$B$10="Исключить","",IF('Настройки'!$B$10="Абсолютные значения",ABS(O177),O177)),O177)))</x:f>
      </x:c>
      <x:c r="BS177" s="50" t="str">
        <x:f>IF(11&gt;'Настройки'!$B$3,"",IF(ISBLANK(P177),IF('Настройки'!$B$9="Нулевой спрос",0,""),IF(P177&lt;0,IF('Настройки'!$B$10="Исключить","",IF('Настройки'!$B$10="Абсолютные значения",ABS(P177),P177)),P177)))</x:f>
      </x:c>
      <x:c r="BT177" s="50" t="str">
        <x:f>IF(12&gt;'Настройки'!$B$3,"",IF(ISBLANK(Q177),IF('Настройки'!$B$9="Нулевой спрос",0,""),IF(Q177&lt;0,IF('Настройки'!$B$10="Исключить","",IF('Настройки'!$B$10="Абсолютные значения",ABS(Q177),Q177)),Q177)))</x:f>
      </x:c>
      <x:c r="BU177" s="50" t="str">
        <x:f>IF(13&gt;'Настройки'!$B$3,"",IF(ISBLANK(R177),IF('Настройки'!$B$9="Нулевой спрос",0,""),IF(R177&lt;0,IF('Настройки'!$B$10="Исключить","",IF('Настройки'!$B$10="Абсолютные значения",ABS(R177),R177)),R177)))</x:f>
      </x:c>
      <x:c r="BV177" s="50" t="str">
        <x:f>IF(14&gt;'Настройки'!$B$3,"",IF(ISBLANK(S177),IF('Настройки'!$B$9="Нулевой спрос",0,""),IF(S177&lt;0,IF('Настройки'!$B$10="Исключить","",IF('Настройки'!$B$10="Абсолютные значения",ABS(S177),S177)),S177)))</x:f>
      </x:c>
      <x:c r="BW177" s="50" t="str">
        <x:f>IF(15&gt;'Настройки'!$B$3,"",IF(ISBLANK(T177),IF('Настройки'!$B$9="Нулевой спрос",0,""),IF(T177&lt;0,IF('Настройки'!$B$10="Исключить","",IF('Настройки'!$B$10="Абсолютные значения",ABS(T177),T177)),T177)))</x:f>
      </x:c>
      <x:c r="BX177" s="50" t="str">
        <x:f>IF(16&gt;'Настройки'!$B$3,"",IF(ISBLANK(U177),IF('Настройки'!$B$9="Нулевой спрос",0,""),IF(U177&lt;0,IF('Настройки'!$B$10="Исключить","",IF('Настройки'!$B$10="Абсолютные значения",ABS(U177),U177)),U177)))</x:f>
      </x:c>
      <x:c r="BY177" s="50" t="str">
        <x:f>IF(17&gt;'Настройки'!$B$3,"",IF(ISBLANK(V177),IF('Настройки'!$B$9="Нулевой спрос",0,""),IF(V177&lt;0,IF('Настройки'!$B$10="Исключить","",IF('Настройки'!$B$10="Абсолютные значения",ABS(V177),V177)),V177)))</x:f>
      </x:c>
      <x:c r="BZ177" s="50" t="str">
        <x:f>IF(18&gt;'Настройки'!$B$3,"",IF(ISBLANK(W177),IF('Настройки'!$B$9="Нулевой спрос",0,""),IF(W177&lt;0,IF('Настройки'!$B$10="Исключить","",IF('Настройки'!$B$10="Абсолютные значения",ABS(W177),W177)),W177)))</x:f>
      </x:c>
      <x:c r="CA177" s="50" t="str">
        <x:f>IF(19&gt;'Настройки'!$B$3,"",IF(ISBLANK(X177),IF('Настройки'!$B$9="Нулевой спрос",0,""),IF(X177&lt;0,IF('Настройки'!$B$10="Исключить","",IF('Настройки'!$B$10="Абсолютные значения",ABS(X177),X177)),X177)))</x:f>
      </x:c>
      <x:c r="CB177" s="50" t="str">
        <x:f>IF(20&gt;'Настройки'!$B$3,"",IF(ISBLANK(Y177),IF('Настройки'!$B$9="Нулевой спрос",0,""),IF(Y177&lt;0,IF('Настройки'!$B$10="Исключить","",IF('Настройки'!$B$10="Абсолютные значения",ABS(Y177),Y177)),Y177)))</x:f>
      </x:c>
      <x:c r="CC177" s="50" t="str">
        <x:f>IF(21&gt;'Настройки'!$B$3,"",IF(ISBLANK(Z177),IF('Настройки'!$B$9="Нулевой спрос",0,""),IF(Z177&lt;0,IF('Настройки'!$B$10="Исключить","",IF('Настройки'!$B$10="Абсолютные значения",ABS(Z177),Z177)),Z177)))</x:f>
      </x:c>
      <x:c r="CD177" s="50" t="str">
        <x:f>IF(22&gt;'Настройки'!$B$3,"",IF(ISBLANK(AA177),IF('Настройки'!$B$9="Нулевой спрос",0,""),IF(AA177&lt;0,IF('Настройки'!$B$10="Исключить","",IF('Настройки'!$B$10="Абсолютные значения",ABS(AA177),AA177)),AA177)))</x:f>
      </x:c>
      <x:c r="CE177" s="50" t="str">
        <x:f>IF(23&gt;'Настройки'!$B$3,"",IF(ISBLANK(AB177),IF('Настройки'!$B$9="Нулевой спрос",0,""),IF(AB177&lt;0,IF('Настройки'!$B$10="Исключить","",IF('Настройки'!$B$10="Абсолютные значения",ABS(AB177),AB177)),AB177)))</x:f>
      </x:c>
      <x:c r="CF177" s="50" t="str">
        <x:f>IF(24&gt;'Настройки'!$B$3,"",IF(ISBLANK(AC177),IF('Настройки'!$B$9="Нулевой спрос",0,""),IF(AC177&lt;0,IF('Настройки'!$B$10="Исключить","",IF('Настройки'!$B$10="Абсолютные значения",ABS(AC177),AC177)),AC177)))</x:f>
      </x:c>
      <x:c r="CG177" s="50" t="str">
        <x:f>IF(25&gt;'Настройки'!$B$3,"",IF(ISBLANK(AD177),IF('Настройки'!$B$9="Нулевой спрос",0,""),IF(AD177&lt;0,IF('Настройки'!$B$10="Исключить","",IF('Настройки'!$B$10="Абсолютные значения",ABS(AD177),AD177)),AD177)))</x:f>
      </x:c>
      <x:c r="CH177" s="50" t="str">
        <x:f>IF(26&gt;'Настройки'!$B$3,"",IF(ISBLANK(AE177),IF('Настройки'!$B$9="Нулевой спрос",0,""),IF(AE177&lt;0,IF('Настройки'!$B$10="Исключить","",IF('Настройки'!$B$10="Абсолютные значения",ABS(AE177),AE177)),AE177)))</x:f>
      </x:c>
      <x:c r="CI177" s="50" t="str">
        <x:f>IF(27&gt;'Настройки'!$B$3,"",IF(ISBLANK(AF177),IF('Настройки'!$B$9="Нулевой спрос",0,""),IF(AF177&lt;0,IF('Настройки'!$B$10="Исключить","",IF('Настройки'!$B$10="Абсолютные значения",ABS(AF177),AF177)),AF177)))</x:f>
      </x:c>
      <x:c r="CJ177" s="50" t="str">
        <x:f>IF(28&gt;'Настройки'!$B$3,"",IF(ISBLANK(AG177),IF('Настройки'!$B$9="Нулевой спрос",0,""),IF(AG177&lt;0,IF('Настройки'!$B$10="Исключить","",IF('Настройки'!$B$10="Абсолютные значения",ABS(AG177),AG177)),AG177)))</x:f>
      </x:c>
      <x:c r="CK177" s="50" t="str">
        <x:f>IF(29&gt;'Настройки'!$B$3,"",IF(ISBLANK(AH177),IF('Настройки'!$B$9="Нулевой спрос",0,""),IF(AH177&lt;0,IF('Настройки'!$B$10="Исключить","",IF('Настройки'!$B$10="Абсолютные значения",ABS(AH177),AH177)),AH177)))</x:f>
      </x:c>
      <x:c r="CL177" s="50" t="str">
        <x:f>IF(30&gt;'Настройки'!$B$3,"",IF(ISBLANK(AI177),IF('Настройки'!$B$9="Нулевой спрос",0,""),IF(AI177&lt;0,IF('Настройки'!$B$10="Исключить","",IF('Настройки'!$B$10="Абсолютные значения",ABS(AI177),AI177)),AI177)))</x:f>
      </x:c>
      <x:c r="CM177" s="50" t="str">
        <x:f>IF(31&gt;'Настройки'!$B$3,"",IF(ISBLANK(AJ177),IF('Настройки'!$B$9="Нулевой спрос",0,""),IF(AJ177&lt;0,IF('Настройки'!$B$10="Исключить","",IF('Настройки'!$B$10="Абсолютные значения",ABS(AJ177),AJ177)),AJ177)))</x:f>
      </x:c>
      <x:c r="CN177" s="50" t="str">
        <x:f>IF(32&gt;'Настройки'!$B$3,"",IF(ISBLANK(AK177),IF('Настройки'!$B$9="Нулевой спрос",0,""),IF(AK177&lt;0,IF('Настройки'!$B$10="Исключить","",IF('Настройки'!$B$10="Абсолютные значения",ABS(AK177),AK177)),AK177)))</x:f>
      </x:c>
      <x:c r="CO177" s="50" t="str">
        <x:f>IF(33&gt;'Настройки'!$B$3,"",IF(ISBLANK(AL177),IF('Настройки'!$B$9="Нулевой спрос",0,""),IF(AL177&lt;0,IF('Настройки'!$B$10="Исключить","",IF('Настройки'!$B$10="Абсолютные значения",ABS(AL177),AL177)),AL177)))</x:f>
      </x:c>
      <x:c r="CP177" s="50" t="str">
        <x:f>IF(34&gt;'Настройки'!$B$3,"",IF(ISBLANK(AM177),IF('Настройки'!$B$9="Нулевой спрос",0,""),IF(AM177&lt;0,IF('Настройки'!$B$10="Исключить","",IF('Настройки'!$B$10="Абсолютные значения",ABS(AM177),AM177)),AM177)))</x:f>
      </x:c>
      <x:c r="CQ177" s="50" t="str">
        <x:f>IF(35&gt;'Настройки'!$B$3,"",IF(ISBLANK(AN177),IF('Настройки'!$B$9="Нулевой спрос",0,""),IF(AN177&lt;0,IF('Настройки'!$B$10="Исключить","",IF('Настройки'!$B$10="Абсолютные значения",ABS(AN177),AN177)),AN177)))</x:f>
      </x:c>
      <x:c r="CR177" s="50" t="str">
        <x:f>IF(36&gt;'Настройки'!$B$3,"",IF(ISBLANK(AO177),IF('Настройки'!$B$9="Нулевой спрос",0,""),IF(AO177&lt;0,IF('Настройки'!$B$10="Исключить","",IF('Настройки'!$B$10="Абсолютные значения",ABS(AO177),AO177)),AO177)))</x:f>
      </x:c>
      <x:c r="CS177" s="50" t="str">
        <x:f>IF(OR(1&gt;'Настройки'!$B$3,ISBLANK(BI177),BI177=0),"",BI177)</x:f>
      </x:c>
      <x:c r="CT177" s="50" t="str">
        <x:f>IF(OR(2&gt;'Настройки'!$B$3,ISBLANK(BJ177),BJ177=0),"",BJ177)</x:f>
      </x:c>
      <x:c r="CU177" s="50" t="str">
        <x:f>IF(OR(3&gt;'Настройки'!$B$3,ISBLANK(BK177),BK177=0),"",BK177)</x:f>
      </x:c>
      <x:c r="CV177" s="50" t="str">
        <x:f>IF(OR(4&gt;'Настройки'!$B$3,ISBLANK(BL177),BL177=0),"",BL177)</x:f>
      </x:c>
      <x:c r="CW177" s="50" t="str">
        <x:f>IF(OR(5&gt;'Настройки'!$B$3,ISBLANK(BM177),BM177=0),"",BM177)</x:f>
      </x:c>
      <x:c r="CX177" s="50" t="str">
        <x:f>IF(OR(6&gt;'Настройки'!$B$3,ISBLANK(BN177),BN177=0),"",BN177)</x:f>
      </x:c>
      <x:c r="CY177" s="50" t="str">
        <x:f>IF(OR(7&gt;'Настройки'!$B$3,ISBLANK(BO177),BO177=0),"",BO177)</x:f>
      </x:c>
      <x:c r="CZ177" s="50" t="str">
        <x:f>IF(OR(8&gt;'Настройки'!$B$3,ISBLANK(BP177),BP177=0),"",BP177)</x:f>
      </x:c>
      <x:c r="DA177" s="50" t="str">
        <x:f>IF(OR(9&gt;'Настройки'!$B$3,ISBLANK(BQ177),BQ177=0),"",BQ177)</x:f>
      </x:c>
      <x:c r="DB177" s="50" t="str">
        <x:f>IF(OR(10&gt;'Настройки'!$B$3,ISBLANK(BR177),BR177=0),"",BR177)</x:f>
      </x:c>
      <x:c r="DC177" s="50" t="str">
        <x:f>IF(OR(11&gt;'Настройки'!$B$3,ISBLANK(BS177),BS177=0),"",BS177)</x:f>
      </x:c>
      <x:c r="DD177" s="50" t="str">
        <x:f>IF(OR(12&gt;'Настройки'!$B$3,ISBLANK(BT177),BT177=0),"",BT177)</x:f>
      </x:c>
      <x:c r="DE177" s="50" t="str">
        <x:f>IF(OR(13&gt;'Настройки'!$B$3,ISBLANK(BU177),BU177=0),"",BU177)</x:f>
      </x:c>
      <x:c r="DF177" s="50" t="str">
        <x:f>IF(OR(14&gt;'Настройки'!$B$3,ISBLANK(BV177),BV177=0),"",BV177)</x:f>
      </x:c>
      <x:c r="DG177" s="50" t="str">
        <x:f>IF(OR(15&gt;'Настройки'!$B$3,ISBLANK(BW177),BW177=0),"",BW177)</x:f>
      </x:c>
      <x:c r="DH177" s="50" t="str">
        <x:f>IF(OR(16&gt;'Настройки'!$B$3,ISBLANK(BX177),BX177=0),"",BX177)</x:f>
      </x:c>
      <x:c r="DI177" s="50" t="str">
        <x:f>IF(OR(17&gt;'Настройки'!$B$3,ISBLANK(BY177),BY177=0),"",BY177)</x:f>
      </x:c>
      <x:c r="DJ177" s="50" t="str">
        <x:f>IF(OR(18&gt;'Настройки'!$B$3,ISBLANK(BZ177),BZ177=0),"",BZ177)</x:f>
      </x:c>
      <x:c r="DK177" s="50" t="str">
        <x:f>IF(OR(19&gt;'Настройки'!$B$3,ISBLANK(CA177),CA177=0),"",CA177)</x:f>
      </x:c>
      <x:c r="DL177" s="50" t="str">
        <x:f>IF(OR(20&gt;'Настройки'!$B$3,ISBLANK(CB177),CB177=0),"",CB177)</x:f>
      </x:c>
      <x:c r="DM177" s="50" t="str">
        <x:f>IF(OR(21&gt;'Настройки'!$B$3,ISBLANK(CC177),CC177=0),"",CC177)</x:f>
      </x:c>
      <x:c r="DN177" s="50" t="str">
        <x:f>IF(OR(22&gt;'Настройки'!$B$3,ISBLANK(CD177),CD177=0),"",CD177)</x:f>
      </x:c>
      <x:c r="DO177" s="50" t="str">
        <x:f>IF(OR(23&gt;'Настройки'!$B$3,ISBLANK(CE177),CE177=0),"",CE177)</x:f>
      </x:c>
      <x:c r="DP177" s="50" t="str">
        <x:f>IF(OR(24&gt;'Настройки'!$B$3,ISBLANK(CF177),CF177=0),"",CF177)</x:f>
      </x:c>
      <x:c r="DQ177" s="50" t="str">
        <x:f>IF(OR(25&gt;'Настройки'!$B$3,ISBLANK(CG177),CG177=0),"",CG177)</x:f>
      </x:c>
      <x:c r="DR177" s="50" t="str">
        <x:f>IF(OR(26&gt;'Настройки'!$B$3,ISBLANK(CH177),CH177=0),"",CH177)</x:f>
      </x:c>
      <x:c r="DS177" s="50" t="str">
        <x:f>IF(OR(27&gt;'Настройки'!$B$3,ISBLANK(CI177),CI177=0),"",CI177)</x:f>
      </x:c>
      <x:c r="DT177" s="50" t="str">
        <x:f>IF(OR(28&gt;'Настройки'!$B$3,ISBLANK(CJ177),CJ177=0),"",CJ177)</x:f>
      </x:c>
      <x:c r="DU177" s="50" t="str">
        <x:f>IF(OR(29&gt;'Настройки'!$B$3,ISBLANK(CK177),CK177=0),"",CK177)</x:f>
      </x:c>
      <x:c r="DV177" s="50" t="str">
        <x:f>IF(OR(30&gt;'Настройки'!$B$3,ISBLANK(CL177),CL177=0),"",CL177)</x:f>
      </x:c>
      <x:c r="DW177" s="50" t="str">
        <x:f>IF(OR(31&gt;'Настройки'!$B$3,ISBLANK(CM177),CM177=0),"",CM177)</x:f>
      </x:c>
      <x:c r="DX177" s="50" t="str">
        <x:f>IF(OR(32&gt;'Настройки'!$B$3,ISBLANK(CN177),CN177=0),"",CN177)</x:f>
      </x:c>
      <x:c r="DY177" s="50" t="str">
        <x:f>IF(OR(33&gt;'Настройки'!$B$3,ISBLANK(CO177),CO177=0),"",CO177)</x:f>
      </x:c>
      <x:c r="DZ177" s="50" t="str">
        <x:f>IF(OR(34&gt;'Настройки'!$B$3,ISBLANK(CP177),CP177=0),"",CP177)</x:f>
      </x:c>
      <x:c r="EA177" s="50" t="str">
        <x:f>IF(OR(35&gt;'Настройки'!$B$3,ISBLANK(CQ177),CQ177=0),"",CQ177)</x:f>
      </x:c>
      <x:c r="EB177" s="50" t="str">
        <x:f>IF(OR(36&gt;'Настройки'!$B$3,ISBLANK(CR177),CR177=0),"",CR177)</x:f>
      </x:c>
      <x:c r="EC177" s="50" t="str">
        <x:f>IF(A177="","",IF(OR(BB177="AZ",BB177="BZ"),10000+ROW(),IF(AZ177&gt;'Настройки'!$B$11,20000+ROW(),IF(BF177&lt;&gt;"Обычный",30000+ROW(),IF(AX177&lt;=0,40000+ROW(),"")))))</x:f>
      </x:c>
      <x:c r="ED177" s="50" t="str">
        <x:f>IF(EC177="","",COUNTIFS($EC$2:$EC$1001,"&gt;0",$EC$2:$EC$1001,"&lt;"&amp;EC177)+1)</x:f>
      </x:c>
    </x:row>
    <x:row r="178">
      <x:c r="A178" s="115"/>
      <x:c r="B178" s="115"/>
      <x:c r="C178" s="115"/>
      <x:c r="D178" s="118"/>
      <x:c r="E178" s="118"/>
      <x:c r="F178" s="118"/>
      <x:c r="G178" s="118"/>
      <x:c r="H178" s="118"/>
      <x:c r="I178" s="118"/>
      <x:c r="J178" s="118"/>
      <x:c r="K178" s="118"/>
      <x:c r="L178" s="118"/>
      <x:c r="M178" s="118"/>
      <x:c r="N178" s="118"/>
      <x:c r="O178" s="118"/>
      <x:c r="P178" s="118"/>
      <x:c r="Q178" s="118"/>
      <x:c r="R178" s="118"/>
      <x:c r="S178" s="118"/>
      <x:c r="T178" s="118"/>
      <x:c r="U178" s="118"/>
      <x:c r="V178" s="118"/>
      <x:c r="W178" s="118"/>
      <x:c r="X178" s="118"/>
      <x:c r="Y178" s="118"/>
      <x:c r="Z178" s="118"/>
      <x:c r="AA178" s="118"/>
      <x:c r="AB178" s="118"/>
      <x:c r="AC178" s="118"/>
      <x:c r="AD178" s="118"/>
      <x:c r="AE178" s="118"/>
      <x:c r="AF178" s="118"/>
      <x:c r="AG178" s="118"/>
      <x:c r="AH178" s="118"/>
      <x:c r="AI178" s="118"/>
      <x:c r="AJ178" s="118"/>
      <x:c r="AK178" s="118"/>
      <x:c r="AL178" s="118"/>
      <x:c r="AM178" s="118"/>
      <x:c r="AN178" s="118"/>
      <x:c r="AO178" s="118"/>
      <x:c r="AP178" s="115"/>
      <x:c r="AQ178" s="49" t="str">
        <x:f>IF(A178="","",COUNT(BI178:INDEX(BI178:CR178,1,'Настройки'!$B$3)))</x:f>
      </x:c>
      <x:c r="AR178" s="49" t="str">
        <x:f>IF(A178="","",SUM(BI178:INDEX(BI178:CR178,1,'Настройки'!$B$3)))</x:f>
      </x:c>
      <x:c r="AS178" s="58" t="str">
        <x:f>IF(A178="","",IF('Настройки'!$B$4="Стоимость потребления",AR178*D178,IF('Настройки'!$B$4="Количество",AR178,E178)))</x:f>
      </x:c>
      <x:c r="AT178" s="61" t="str">
        <x:f>IF(OR(A178="",AS178&lt;0,SUM($AS$2:$AS$1001)&lt;=0),"",AS178/SUM($AS$2:$AS$1001))</x:f>
      </x:c>
      <x:c r="AU178" s="61" t="str">
        <x:f>IF(OR(A178="",AS178&lt;0,SUM($AS$2:$AS$1001)&lt;=0),"",SUMIFS($AS$2:$AS$1001,$AS$2:$AS$1001,"&gt;"&amp;AS178)/SUM($AS$2:$AS$1001))</x:f>
      </x:c>
      <x:c r="AV178" s="61" t="str">
        <x:f>IF(OR(A178="",AS178&lt;0,SUM($AS$2:$AS$1001)&lt;=0),"",SUMIFS($AS$2:$AS$1001,$AS$2:$AS$1001,"&gt;="&amp;AS178)/SUM($AS$2:$AS$1001))</x:f>
      </x:c>
      <x:c r="AW178" s="49" t="str">
        <x:f>IF(A178="","",IF(SUM($AS$2:$AS$1001)&lt;=0,"Не определён",IF(AS178&lt;0,"Исключение",IF(AU178&lt;'Настройки'!$B$5,"A",IF(AU178&lt;'Настройки'!$B$6,"B","C")))))</x:f>
      </x:c>
      <x:c r="AX178" s="58" t="str">
        <x:f>IF(A178="","",IF(AQ178=0,"",AVERAGE(BI178:INDEX(BI178:CR178,1,'Настройки'!$B$3))))</x:f>
      </x:c>
      <x:c r="AY178" s="58" t="str">
        <x:f>IF(OR(A178="",AQ178=0),"",STDEVP(BI178:INDEX(BI178:CR178,1,'Настройки'!$B$3)))</x:f>
      </x:c>
      <x:c r="AZ178" s="61" t="str">
        <x:f>IF(OR(A178="",AQ178&lt;'Настройки'!$B$12,AX178&lt;=0,AND('Настройки'!$B$10="Блокировать",COUNTIF(F178:INDEX(F178:AO178,1,'Настройки'!$B$3),"&lt;0")&gt;0)),"",AY178/ABS(AX178))</x:f>
      </x:c>
      <x:c r="BA178" s="49" t="str">
        <x:f>IF(A178="","",IF(AND('Настройки'!$B$10="Блокировать",COUNTIF(F178:INDEX(F178:AO178,1,'Настройки'!$B$3),"&lt;0")&gt;0),"Не определён",IF(AQ178&lt;'Настройки'!$B$12,"Не определён",IF(AX178=0,"Нет спроса",IF(AX178&lt;0,"Не определён",IF(AZ178&lt;='Настройки'!$B$7,"X",IF(AZ178&lt;='Настройки'!$B$8,"Y","Z")))))))</x:f>
      </x:c>
      <x:c r="BB178" s="49" t="str">
        <x:f>IF(OR(A178="",LEN(AW178)&lt;&gt;1,LEN(BA178)&lt;&gt;1),"",AW178&amp;BA178)</x:f>
      </x:c>
      <x:c r="BC178" s="61" t="str">
        <x:f>IF(OR(A178="",AQ178=0),"",(COUNT(BI178:INDEX(BI178:CR178,1,'Настройки'!$B$3))-COUNT(CS178:INDEX(CS178:EB178,1,'Настройки'!$B$3)))/AQ178)</x:f>
      </x:c>
      <x:c r="BD178" s="64" t="str">
        <x:f>IF(OR(A178="",COUNT(CS178:INDEX(CS178:EB178,1,'Настройки'!$B$3))=0),"",AQ178/COUNT(CS178:INDEX(CS178:EB178,1,'Настройки'!$B$3)))</x:f>
      </x:c>
      <x:c r="BE178" s="64" t="str">
        <x:f>IF(OR(A178="",COUNT(CS178:INDEX(CS178:EB178,1,'Настройки'!$B$3))=0),"",IF(AVERAGE(CS178:INDEX(CS178:EB178,1,'Настройки'!$B$3))=0,"",(STDEVP(CS178:INDEX(CS178:EB178,1,'Настройки'!$B$3))/ABS(AVERAGE(CS178:INDEX(CS178:EB178,1,'Настройки'!$B$3))))^2))</x:f>
      </x:c>
      <x:c r="BF178" s="49" t="str">
        <x:f>IF(A178="","",IF(AQ178&lt;3,"Недостаточно",IF(AQ178&lt;6,"Предварительный","Обычный")))</x:f>
      </x:c>
      <x:c r="BG178" s="49" t="str">
        <x:f>IF(A178="","",IF(COUNTIF(F178:INDEX(F178:AO178,1,'Настройки'!$B$3),"&lt;0")&gt;0,IF('Настройки'!$B$10="Блокировать","Отрицательный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"),"")&amp;IF(AQ178&lt;3,"Недостаточно истории. ",IF(AQ178&lt;6,"Предварительная классификация. ",""))&amp;IF(AX178=0,"Нет спроса за горизонт. ","")&amp;IF(AZ178&gt;'Настройки'!$B$11,"Экстремальная вариативность. ",""))</x:f>
      </x:c>
      <x:c r="BH178" s="49" t="str">
        <x:f>IF(A178="","",IFERROR(VLOOKUP(BB178,'Настройки'!$D$3:$E$11,2,FALSE),"Сначала проверьте исходные данные и историю спроса.")&amp;" Уточните срок поставки, MOQ и критичность.")</x:f>
      </x:c>
      <x:c r="BI178" s="50" t="str">
        <x:f>IF(1&gt;'Настройки'!$B$3,"",IF(ISBLANK(F178),IF('Настройки'!$B$9="Нулевой спрос",0,""),IF(F178&lt;0,IF('Настройки'!$B$10="Исключить","",IF('Настройки'!$B$10="Абсолютные значения",ABS(F178),F178)),F178)))</x:f>
      </x:c>
      <x:c r="BJ178" s="50" t="str">
        <x:f>IF(2&gt;'Настройки'!$B$3,"",IF(ISBLANK(G178),IF('Настройки'!$B$9="Нулевой спрос",0,""),IF(G178&lt;0,IF('Настройки'!$B$10="Исключить","",IF('Настройки'!$B$10="Абсолютные значения",ABS(G178),G178)),G178)))</x:f>
      </x:c>
      <x:c r="BK178" s="50" t="str">
        <x:f>IF(3&gt;'Настройки'!$B$3,"",IF(ISBLANK(H178),IF('Настройки'!$B$9="Нулевой спрос",0,""),IF(H178&lt;0,IF('Настройки'!$B$10="Исключить","",IF('Настройки'!$B$10="Абсолютные значения",ABS(H178),H178)),H178)))</x:f>
      </x:c>
      <x:c r="BL178" s="50" t="str">
        <x:f>IF(4&gt;'Настройки'!$B$3,"",IF(ISBLANK(I178),IF('Настройки'!$B$9="Нулевой спрос",0,""),IF(I178&lt;0,IF('Настройки'!$B$10="Исключить","",IF('Настройки'!$B$10="Абсолютные значения",ABS(I178),I178)),I178)))</x:f>
      </x:c>
      <x:c r="BM178" s="50" t="str">
        <x:f>IF(5&gt;'Настройки'!$B$3,"",IF(ISBLANK(J178),IF('Настройки'!$B$9="Нулевой спрос",0,""),IF(J178&lt;0,IF('Настройки'!$B$10="Исключить","",IF('Настройки'!$B$10="Абсолютные значения",ABS(J178),J178)),J178)))</x:f>
      </x:c>
      <x:c r="BN178" s="50" t="str">
        <x:f>IF(6&gt;'Настройки'!$B$3,"",IF(ISBLANK(K178),IF('Настройки'!$B$9="Нулевой спрос",0,""),IF(K178&lt;0,IF('Настройки'!$B$10="Исключить","",IF('Настройки'!$B$10="Абсолютные значения",ABS(K178),K178)),K178)))</x:f>
      </x:c>
      <x:c r="BO178" s="50" t="str">
        <x:f>IF(7&gt;'Настройки'!$B$3,"",IF(ISBLANK(L178),IF('Настройки'!$B$9="Нулевой спрос",0,""),IF(L178&lt;0,IF('Настройки'!$B$10="Исключить","",IF('Настройки'!$B$10="Абсолютные значения",ABS(L178),L178)),L178)))</x:f>
      </x:c>
      <x:c r="BP178" s="50" t="str">
        <x:f>IF(8&gt;'Настройки'!$B$3,"",IF(ISBLANK(M178),IF('Настройки'!$B$9="Нулевой спрос",0,""),IF(M178&lt;0,IF('Настройки'!$B$10="Исключить","",IF('Настройки'!$B$10="Абсолютные значения",ABS(M178),M178)),M178)))</x:f>
      </x:c>
      <x:c r="BQ178" s="50" t="str">
        <x:f>IF(9&gt;'Настройки'!$B$3,"",IF(ISBLANK(N178),IF('Настройки'!$B$9="Нулевой спрос",0,""),IF(N178&lt;0,IF('Настройки'!$B$10="Исключить","",IF('Настройки'!$B$10="Абсолютные значения",ABS(N178),N178)),N178)))</x:f>
      </x:c>
      <x:c r="BR178" s="50" t="str">
        <x:f>IF(10&gt;'Настройки'!$B$3,"",IF(ISBLANK(O178),IF('Настройки'!$B$9="Нулевой спрос",0,""),IF(O178&lt;0,IF('Настройки'!$B$10="Исключить","",IF('Настройки'!$B$10="Абсолютные значения",ABS(O178),O178)),O178)))</x:f>
      </x:c>
      <x:c r="BS178" s="50" t="str">
        <x:f>IF(11&gt;'Настройки'!$B$3,"",IF(ISBLANK(P178),IF('Настройки'!$B$9="Нулевой спрос",0,""),IF(P178&lt;0,IF('Настройки'!$B$10="Исключить","",IF('Настройки'!$B$10="Абсолютные значения",ABS(P178),P178)),P178)))</x:f>
      </x:c>
      <x:c r="BT178" s="50" t="str">
        <x:f>IF(12&gt;'Настройки'!$B$3,"",IF(ISBLANK(Q178),IF('Настройки'!$B$9="Нулевой спрос",0,""),IF(Q178&lt;0,IF('Настройки'!$B$10="Исключить","",IF('Настройки'!$B$10="Абсолютные значения",ABS(Q178),Q178)),Q178)))</x:f>
      </x:c>
      <x:c r="BU178" s="50" t="str">
        <x:f>IF(13&gt;'Настройки'!$B$3,"",IF(ISBLANK(R178),IF('Настройки'!$B$9="Нулевой спрос",0,""),IF(R178&lt;0,IF('Настройки'!$B$10="Исключить","",IF('Настройки'!$B$10="Абсолютные значения",ABS(R178),R178)),R178)))</x:f>
      </x:c>
      <x:c r="BV178" s="50" t="str">
        <x:f>IF(14&gt;'Настройки'!$B$3,"",IF(ISBLANK(S178),IF('Настройки'!$B$9="Нулевой спрос",0,""),IF(S178&lt;0,IF('Настройки'!$B$10="Исключить","",IF('Настройки'!$B$10="Абсолютные значения",ABS(S178),S178)),S178)))</x:f>
      </x:c>
      <x:c r="BW178" s="50" t="str">
        <x:f>IF(15&gt;'Настройки'!$B$3,"",IF(ISBLANK(T178),IF('Настройки'!$B$9="Нулевой спрос",0,""),IF(T178&lt;0,IF('Настройки'!$B$10="Исключить","",IF('Настройки'!$B$10="Абсолютные значения",ABS(T178),T178)),T178)))</x:f>
      </x:c>
      <x:c r="BX178" s="50" t="str">
        <x:f>IF(16&gt;'Настройки'!$B$3,"",IF(ISBLANK(U178),IF('Настройки'!$B$9="Нулевой спрос",0,""),IF(U178&lt;0,IF('Настройки'!$B$10="Исключить","",IF('Настройки'!$B$10="Абсолютные значения",ABS(U178),U178)),U178)))</x:f>
      </x:c>
      <x:c r="BY178" s="50" t="str">
        <x:f>IF(17&gt;'Настройки'!$B$3,"",IF(ISBLANK(V178),IF('Настройки'!$B$9="Нулевой спрос",0,""),IF(V178&lt;0,IF('Настройки'!$B$10="Исключить","",IF('Настройки'!$B$10="Абсолютные значения",ABS(V178),V178)),V178)))</x:f>
      </x:c>
      <x:c r="BZ178" s="50" t="str">
        <x:f>IF(18&gt;'Настройки'!$B$3,"",IF(ISBLANK(W178),IF('Настройки'!$B$9="Нулевой спрос",0,""),IF(W178&lt;0,IF('Настройки'!$B$10="Исключить","",IF('Настройки'!$B$10="Абсолютные значения",ABS(W178),W178)),W178)))</x:f>
      </x:c>
      <x:c r="CA178" s="50" t="str">
        <x:f>IF(19&gt;'Настройки'!$B$3,"",IF(ISBLANK(X178),IF('Настройки'!$B$9="Нулевой спрос",0,""),IF(X178&lt;0,IF('Настройки'!$B$10="Исключить","",IF('Настройки'!$B$10="Абсолютные значения",ABS(X178),X178)),X178)))</x:f>
      </x:c>
      <x:c r="CB178" s="50" t="str">
        <x:f>IF(20&gt;'Настройки'!$B$3,"",IF(ISBLANK(Y178),IF('Настройки'!$B$9="Нулевой спрос",0,""),IF(Y178&lt;0,IF('Настройки'!$B$10="Исключить","",IF('Настройки'!$B$10="Абсолютные значения",ABS(Y178),Y178)),Y178)))</x:f>
      </x:c>
      <x:c r="CC178" s="50" t="str">
        <x:f>IF(21&gt;'Настройки'!$B$3,"",IF(ISBLANK(Z178),IF('Настройки'!$B$9="Нулевой спрос",0,""),IF(Z178&lt;0,IF('Настройки'!$B$10="Исключить","",IF('Настройки'!$B$10="Абсолютные значения",ABS(Z178),Z178)),Z178)))</x:f>
      </x:c>
      <x:c r="CD178" s="50" t="str">
        <x:f>IF(22&gt;'Настройки'!$B$3,"",IF(ISBLANK(AA178),IF('Настройки'!$B$9="Нулевой спрос",0,""),IF(AA178&lt;0,IF('Настройки'!$B$10="Исключить","",IF('Настройки'!$B$10="Абсолютные значения",ABS(AA178),AA178)),AA178)))</x:f>
      </x:c>
      <x:c r="CE178" s="50" t="str">
        <x:f>IF(23&gt;'Настройки'!$B$3,"",IF(ISBLANK(AB178),IF('Настройки'!$B$9="Нулевой спрос",0,""),IF(AB178&lt;0,IF('Настройки'!$B$10="Исключить","",IF('Настройки'!$B$10="Абсолютные значения",ABS(AB178),AB178)),AB178)))</x:f>
      </x:c>
      <x:c r="CF178" s="50" t="str">
        <x:f>IF(24&gt;'Настройки'!$B$3,"",IF(ISBLANK(AC178),IF('Настройки'!$B$9="Нулевой спрос",0,""),IF(AC178&lt;0,IF('Настройки'!$B$10="Исключить","",IF('Настройки'!$B$10="Абсолютные значения",ABS(AC178),AC178)),AC178)))</x:f>
      </x:c>
      <x:c r="CG178" s="50" t="str">
        <x:f>IF(25&gt;'Настройки'!$B$3,"",IF(ISBLANK(AD178),IF('Настройки'!$B$9="Нулевой спрос",0,""),IF(AD178&lt;0,IF('Настройки'!$B$10="Исключить","",IF('Настройки'!$B$10="Абсолютные значения",ABS(AD178),AD178)),AD178)))</x:f>
      </x:c>
      <x:c r="CH178" s="50" t="str">
        <x:f>IF(26&gt;'Настройки'!$B$3,"",IF(ISBLANK(AE178),IF('Настройки'!$B$9="Нулевой спрос",0,""),IF(AE178&lt;0,IF('Настройки'!$B$10="Исключить","",IF('Настройки'!$B$10="Абсолютные значения",ABS(AE178),AE178)),AE178)))</x:f>
      </x:c>
      <x:c r="CI178" s="50" t="str">
        <x:f>IF(27&gt;'Настройки'!$B$3,"",IF(ISBLANK(AF178),IF('Настройки'!$B$9="Нулевой спрос",0,""),IF(AF178&lt;0,IF('Настройки'!$B$10="Исключить","",IF('Настройки'!$B$10="Абсолютные значения",ABS(AF178),AF178)),AF178)))</x:f>
      </x:c>
      <x:c r="CJ178" s="50" t="str">
        <x:f>IF(28&gt;'Настройки'!$B$3,"",IF(ISBLANK(AG178),IF('Настройки'!$B$9="Нулевой спрос",0,""),IF(AG178&lt;0,IF('Настройки'!$B$10="Исключить","",IF('Настройки'!$B$10="Абсолютные значения",ABS(AG178),AG178)),AG178)))</x:f>
      </x:c>
      <x:c r="CK178" s="50" t="str">
        <x:f>IF(29&gt;'Настройки'!$B$3,"",IF(ISBLANK(AH178),IF('Настройки'!$B$9="Нулевой спрос",0,""),IF(AH178&lt;0,IF('Настройки'!$B$10="Исключить","",IF('Настройки'!$B$10="Абсолютные значения",ABS(AH178),AH178)),AH178)))</x:f>
      </x:c>
      <x:c r="CL178" s="50" t="str">
        <x:f>IF(30&gt;'Настройки'!$B$3,"",IF(ISBLANK(AI178),IF('Настройки'!$B$9="Нулевой спрос",0,""),IF(AI178&lt;0,IF('Настройки'!$B$10="Исключить","",IF('Настройки'!$B$10="Абсолютные значения",ABS(AI178),AI178)),AI178)))</x:f>
      </x:c>
      <x:c r="CM178" s="50" t="str">
        <x:f>IF(31&gt;'Настройки'!$B$3,"",IF(ISBLANK(AJ178),IF('Настройки'!$B$9="Нулевой спрос",0,""),IF(AJ178&lt;0,IF('Настройки'!$B$10="Исключить","",IF('Настройки'!$B$10="Абсолютные значения",ABS(AJ178),AJ178)),AJ178)))</x:f>
      </x:c>
      <x:c r="CN178" s="50" t="str">
        <x:f>IF(32&gt;'Настройки'!$B$3,"",IF(ISBLANK(AK178),IF('Настройки'!$B$9="Нулевой спрос",0,""),IF(AK178&lt;0,IF('Настройки'!$B$10="Исключить","",IF('Настройки'!$B$10="Абсолютные значения",ABS(AK178),AK178)),AK178)))</x:f>
      </x:c>
      <x:c r="CO178" s="50" t="str">
        <x:f>IF(33&gt;'Настройки'!$B$3,"",IF(ISBLANK(AL178),IF('Настройки'!$B$9="Нулевой спрос",0,""),IF(AL178&lt;0,IF('Настройки'!$B$10="Исключить","",IF('Настройки'!$B$10="Абсолютные значения",ABS(AL178),AL178)),AL178)))</x:f>
      </x:c>
      <x:c r="CP178" s="50" t="str">
        <x:f>IF(34&gt;'Настройки'!$B$3,"",IF(ISBLANK(AM178),IF('Настройки'!$B$9="Нулевой спрос",0,""),IF(AM178&lt;0,IF('Настройки'!$B$10="Исключить","",IF('Настройки'!$B$10="Абсолютные значения",ABS(AM178),AM178)),AM178)))</x:f>
      </x:c>
      <x:c r="CQ178" s="50" t="str">
        <x:f>IF(35&gt;'Настройки'!$B$3,"",IF(ISBLANK(AN178),IF('Настройки'!$B$9="Нулевой спрос",0,""),IF(AN178&lt;0,IF('Настройки'!$B$10="Исключить","",IF('Настройки'!$B$10="Абсолютные значения",ABS(AN178),AN178)),AN178)))</x:f>
      </x:c>
      <x:c r="CR178" s="50" t="str">
        <x:f>IF(36&gt;'Настройки'!$B$3,"",IF(ISBLANK(AO178),IF('Настройки'!$B$9="Нулевой спрос",0,""),IF(AO178&lt;0,IF('Настройки'!$B$10="Исключить","",IF('Настройки'!$B$10="Абсолютные значения",ABS(AO178),AO178)),AO178)))</x:f>
      </x:c>
      <x:c r="CS178" s="50" t="str">
        <x:f>IF(OR(1&gt;'Настройки'!$B$3,ISBLANK(BI178),BI178=0),"",BI178)</x:f>
      </x:c>
      <x:c r="CT178" s="50" t="str">
        <x:f>IF(OR(2&gt;'Настройки'!$B$3,ISBLANK(BJ178),BJ178=0),"",BJ178)</x:f>
      </x:c>
      <x:c r="CU178" s="50" t="str">
        <x:f>IF(OR(3&gt;'Настройки'!$B$3,ISBLANK(BK178),BK178=0),"",BK178)</x:f>
      </x:c>
      <x:c r="CV178" s="50" t="str">
        <x:f>IF(OR(4&gt;'Настройки'!$B$3,ISBLANK(BL178),BL178=0),"",BL178)</x:f>
      </x:c>
      <x:c r="CW178" s="50" t="str">
        <x:f>IF(OR(5&gt;'Настройки'!$B$3,ISBLANK(BM178),BM178=0),"",BM178)</x:f>
      </x:c>
      <x:c r="CX178" s="50" t="str">
        <x:f>IF(OR(6&gt;'Настройки'!$B$3,ISBLANK(BN178),BN178=0),"",BN178)</x:f>
      </x:c>
      <x:c r="CY178" s="50" t="str">
        <x:f>IF(OR(7&gt;'Настройки'!$B$3,ISBLANK(BO178),BO178=0),"",BO178)</x:f>
      </x:c>
      <x:c r="CZ178" s="50" t="str">
        <x:f>IF(OR(8&gt;'Настройки'!$B$3,ISBLANK(BP178),BP178=0),"",BP178)</x:f>
      </x:c>
      <x:c r="DA178" s="50" t="str">
        <x:f>IF(OR(9&gt;'Настройки'!$B$3,ISBLANK(BQ178),BQ178=0),"",BQ178)</x:f>
      </x:c>
      <x:c r="DB178" s="50" t="str">
        <x:f>IF(OR(10&gt;'Настройки'!$B$3,ISBLANK(BR178),BR178=0),"",BR178)</x:f>
      </x:c>
      <x:c r="DC178" s="50" t="str">
        <x:f>IF(OR(11&gt;'Настройки'!$B$3,ISBLANK(BS178),BS178=0),"",BS178)</x:f>
      </x:c>
      <x:c r="DD178" s="50" t="str">
        <x:f>IF(OR(12&gt;'Настройки'!$B$3,ISBLANK(BT178),BT178=0),"",BT178)</x:f>
      </x:c>
      <x:c r="DE178" s="50" t="str">
        <x:f>IF(OR(13&gt;'Настройки'!$B$3,ISBLANK(BU178),BU178=0),"",BU178)</x:f>
      </x:c>
      <x:c r="DF178" s="50" t="str">
        <x:f>IF(OR(14&gt;'Настройки'!$B$3,ISBLANK(BV178),BV178=0),"",BV178)</x:f>
      </x:c>
      <x:c r="DG178" s="50" t="str">
        <x:f>IF(OR(15&gt;'Настройки'!$B$3,ISBLANK(BW178),BW178=0),"",BW178)</x:f>
      </x:c>
      <x:c r="DH178" s="50" t="str">
        <x:f>IF(OR(16&gt;'Настройки'!$B$3,ISBLANK(BX178),BX178=0),"",BX178)</x:f>
      </x:c>
      <x:c r="DI178" s="50" t="str">
        <x:f>IF(OR(17&gt;'Настройки'!$B$3,ISBLANK(BY178),BY178=0),"",BY178)</x:f>
      </x:c>
      <x:c r="DJ178" s="50" t="str">
        <x:f>IF(OR(18&gt;'Настройки'!$B$3,ISBLANK(BZ178),BZ178=0),"",BZ178)</x:f>
      </x:c>
      <x:c r="DK178" s="50" t="str">
        <x:f>IF(OR(19&gt;'Настройки'!$B$3,ISBLANK(CA178),CA178=0),"",CA178)</x:f>
      </x:c>
      <x:c r="DL178" s="50" t="str">
        <x:f>IF(OR(20&gt;'Настройки'!$B$3,ISBLANK(CB178),CB178=0),"",CB178)</x:f>
      </x:c>
      <x:c r="DM178" s="50" t="str">
        <x:f>IF(OR(21&gt;'Настройки'!$B$3,ISBLANK(CC178),CC178=0),"",CC178)</x:f>
      </x:c>
      <x:c r="DN178" s="50" t="str">
        <x:f>IF(OR(22&gt;'Настройки'!$B$3,ISBLANK(CD178),CD178=0),"",CD178)</x:f>
      </x:c>
      <x:c r="DO178" s="50" t="str">
        <x:f>IF(OR(23&gt;'Настройки'!$B$3,ISBLANK(CE178),CE178=0),"",CE178)</x:f>
      </x:c>
      <x:c r="DP178" s="50" t="str">
        <x:f>IF(OR(24&gt;'Настройки'!$B$3,ISBLANK(CF178),CF178=0),"",CF178)</x:f>
      </x:c>
      <x:c r="DQ178" s="50" t="str">
        <x:f>IF(OR(25&gt;'Настройки'!$B$3,ISBLANK(CG178),CG178=0),"",CG178)</x:f>
      </x:c>
      <x:c r="DR178" s="50" t="str">
        <x:f>IF(OR(26&gt;'Настройки'!$B$3,ISBLANK(CH178),CH178=0),"",CH178)</x:f>
      </x:c>
      <x:c r="DS178" s="50" t="str">
        <x:f>IF(OR(27&gt;'Настройки'!$B$3,ISBLANK(CI178),CI178=0),"",CI178)</x:f>
      </x:c>
      <x:c r="DT178" s="50" t="str">
        <x:f>IF(OR(28&gt;'Настройки'!$B$3,ISBLANK(CJ178),CJ178=0),"",CJ178)</x:f>
      </x:c>
      <x:c r="DU178" s="50" t="str">
        <x:f>IF(OR(29&gt;'Настройки'!$B$3,ISBLANK(CK178),CK178=0),"",CK178)</x:f>
      </x:c>
      <x:c r="DV178" s="50" t="str">
        <x:f>IF(OR(30&gt;'Настройки'!$B$3,ISBLANK(CL178),CL178=0),"",CL178)</x:f>
      </x:c>
      <x:c r="DW178" s="50" t="str">
        <x:f>IF(OR(31&gt;'Настройки'!$B$3,ISBLANK(CM178),CM178=0),"",CM178)</x:f>
      </x:c>
      <x:c r="DX178" s="50" t="str">
        <x:f>IF(OR(32&gt;'Настройки'!$B$3,ISBLANK(CN178),CN178=0),"",CN178)</x:f>
      </x:c>
      <x:c r="DY178" s="50" t="str">
        <x:f>IF(OR(33&gt;'Настройки'!$B$3,ISBLANK(CO178),CO178=0),"",CO178)</x:f>
      </x:c>
      <x:c r="DZ178" s="50" t="str">
        <x:f>IF(OR(34&gt;'Настройки'!$B$3,ISBLANK(CP178),CP178=0),"",CP178)</x:f>
      </x:c>
      <x:c r="EA178" s="50" t="str">
        <x:f>IF(OR(35&gt;'Настройки'!$B$3,ISBLANK(CQ178),CQ178=0),"",CQ178)</x:f>
      </x:c>
      <x:c r="EB178" s="50" t="str">
        <x:f>IF(OR(36&gt;'Настройки'!$B$3,ISBLANK(CR178),CR178=0),"",CR178)</x:f>
      </x:c>
      <x:c r="EC178" s="50" t="str">
        <x:f>IF(A178="","",IF(OR(BB178="AZ",BB178="BZ"),10000+ROW(),IF(AZ178&gt;'Настройки'!$B$11,20000+ROW(),IF(BF178&lt;&gt;"Обычный",30000+ROW(),IF(AX178&lt;=0,40000+ROW(),"")))))</x:f>
      </x:c>
      <x:c r="ED178" s="50" t="str">
        <x:f>IF(EC178="","",COUNTIFS($EC$2:$EC$1001,"&gt;0",$EC$2:$EC$1001,"&lt;"&amp;EC178)+1)</x:f>
      </x:c>
    </x:row>
    <x:row r="179">
      <x:c r="A179" s="115"/>
      <x:c r="B179" s="115"/>
      <x:c r="C179" s="115"/>
      <x:c r="D179" s="118"/>
      <x:c r="E179" s="118"/>
      <x:c r="F179" s="118"/>
      <x:c r="G179" s="118"/>
      <x:c r="H179" s="118"/>
      <x:c r="I179" s="118"/>
      <x:c r="J179" s="118"/>
      <x:c r="K179" s="118"/>
      <x:c r="L179" s="118"/>
      <x:c r="M179" s="118"/>
      <x:c r="N179" s="118"/>
      <x:c r="O179" s="118"/>
      <x:c r="P179" s="118"/>
      <x:c r="Q179" s="118"/>
      <x:c r="R179" s="118"/>
      <x:c r="S179" s="118"/>
      <x:c r="T179" s="118"/>
      <x:c r="U179" s="118"/>
      <x:c r="V179" s="118"/>
      <x:c r="W179" s="118"/>
      <x:c r="X179" s="118"/>
      <x:c r="Y179" s="118"/>
      <x:c r="Z179" s="118"/>
      <x:c r="AA179" s="118"/>
      <x:c r="AB179" s="118"/>
      <x:c r="AC179" s="118"/>
      <x:c r="AD179" s="118"/>
      <x:c r="AE179" s="118"/>
      <x:c r="AF179" s="118"/>
      <x:c r="AG179" s="118"/>
      <x:c r="AH179" s="118"/>
      <x:c r="AI179" s="118"/>
      <x:c r="AJ179" s="118"/>
      <x:c r="AK179" s="118"/>
      <x:c r="AL179" s="118"/>
      <x:c r="AM179" s="118"/>
      <x:c r="AN179" s="118"/>
      <x:c r="AO179" s="118"/>
      <x:c r="AP179" s="115"/>
      <x:c r="AQ179" s="49" t="str">
        <x:f>IF(A179="","",COUNT(BI179:INDEX(BI179:CR179,1,'Настройки'!$B$3)))</x:f>
      </x:c>
      <x:c r="AR179" s="49" t="str">
        <x:f>IF(A179="","",SUM(BI179:INDEX(BI179:CR179,1,'Настройки'!$B$3)))</x:f>
      </x:c>
      <x:c r="AS179" s="58" t="str">
        <x:f>IF(A179="","",IF('Настройки'!$B$4="Стоимость потребления",AR179*D179,IF('Настройки'!$B$4="Количество",AR179,E179)))</x:f>
      </x:c>
      <x:c r="AT179" s="61" t="str">
        <x:f>IF(OR(A179="",AS179&lt;0,SUM($AS$2:$AS$1001)&lt;=0),"",AS179/SUM($AS$2:$AS$1001))</x:f>
      </x:c>
      <x:c r="AU179" s="61" t="str">
        <x:f>IF(OR(A179="",AS179&lt;0,SUM($AS$2:$AS$1001)&lt;=0),"",SUMIFS($AS$2:$AS$1001,$AS$2:$AS$1001,"&gt;"&amp;AS179)/SUM($AS$2:$AS$1001))</x:f>
      </x:c>
      <x:c r="AV179" s="61" t="str">
        <x:f>IF(OR(A179="",AS179&lt;0,SUM($AS$2:$AS$1001)&lt;=0),"",SUMIFS($AS$2:$AS$1001,$AS$2:$AS$1001,"&gt;="&amp;AS179)/SUM($AS$2:$AS$1001))</x:f>
      </x:c>
      <x:c r="AW179" s="49" t="str">
        <x:f>IF(A179="","",IF(SUM($AS$2:$AS$1001)&lt;=0,"Не определён",IF(AS179&lt;0,"Исключение",IF(AU179&lt;'Настройки'!$B$5,"A",IF(AU179&lt;'Настройки'!$B$6,"B","C")))))</x:f>
      </x:c>
      <x:c r="AX179" s="58" t="str">
        <x:f>IF(A179="","",IF(AQ179=0,"",AVERAGE(BI179:INDEX(BI179:CR179,1,'Настройки'!$B$3))))</x:f>
      </x:c>
      <x:c r="AY179" s="58" t="str">
        <x:f>IF(OR(A179="",AQ179=0),"",STDEVP(BI179:INDEX(BI179:CR179,1,'Настройки'!$B$3)))</x:f>
      </x:c>
      <x:c r="AZ179" s="61" t="str">
        <x:f>IF(OR(A179="",AQ179&lt;'Настройки'!$B$12,AX179&lt;=0,AND('Настройки'!$B$10="Блокировать",COUNTIF(F179:INDEX(F179:AO179,1,'Настройки'!$B$3),"&lt;0")&gt;0)),"",AY179/ABS(AX179))</x:f>
      </x:c>
      <x:c r="BA179" s="49" t="str">
        <x:f>IF(A179="","",IF(AND('Настройки'!$B$10="Блокировать",COUNTIF(F179:INDEX(F179:AO179,1,'Настройки'!$B$3),"&lt;0")&gt;0),"Не определён",IF(AQ179&lt;'Настройки'!$B$12,"Не определён",IF(AX179=0,"Нет спроса",IF(AX179&lt;0,"Не определён",IF(AZ179&lt;='Настройки'!$B$7,"X",IF(AZ179&lt;='Настройки'!$B$8,"Y","Z")))))))</x:f>
      </x:c>
      <x:c r="BB179" s="49" t="str">
        <x:f>IF(OR(A179="",LEN(AW179)&lt;&gt;1,LEN(BA179)&lt;&gt;1),"",AW179&amp;BA179)</x:f>
      </x:c>
      <x:c r="BC179" s="61" t="str">
        <x:f>IF(OR(A179="",AQ179=0),"",(COUNT(BI179:INDEX(BI179:CR179,1,'Настройки'!$B$3))-COUNT(CS179:INDEX(CS179:EB179,1,'Настройки'!$B$3)))/AQ179)</x:f>
      </x:c>
      <x:c r="BD179" s="64" t="str">
        <x:f>IF(OR(A179="",COUNT(CS179:INDEX(CS179:EB179,1,'Настройки'!$B$3))=0),"",AQ179/COUNT(CS179:INDEX(CS179:EB179,1,'Настройки'!$B$3)))</x:f>
      </x:c>
      <x:c r="BE179" s="64" t="str">
        <x:f>IF(OR(A179="",COUNT(CS179:INDEX(CS179:EB179,1,'Настройки'!$B$3))=0),"",IF(AVERAGE(CS179:INDEX(CS179:EB179,1,'Настройки'!$B$3))=0,"",(STDEVP(CS179:INDEX(CS179:EB179,1,'Настройки'!$B$3))/ABS(AVERAGE(CS179:INDEX(CS179:EB179,1,'Настройки'!$B$3))))^2))</x:f>
      </x:c>
      <x:c r="BF179" s="49" t="str">
        <x:f>IF(A179="","",IF(AQ179&lt;3,"Недостаточно",IF(AQ179&lt;6,"Предварительный","Обычный")))</x:f>
      </x:c>
      <x:c r="BG179" s="49" t="str">
        <x:f>IF(A179="","",IF(COUNTIF(F179:INDEX(F179:AO179,1,'Настройки'!$B$3),"&lt;0")&gt;0,IF('Настройки'!$B$10="Блокировать","Отрицательный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"),"")&amp;IF(AQ179&lt;3,"Недостаточно истории. ",IF(AQ179&lt;6,"Предварительная классификация. ",""))&amp;IF(AX179=0,"Нет спроса за горизонт. ","")&amp;IF(AZ179&gt;'Настройки'!$B$11,"Экстремальная вариативность. ",""))</x:f>
      </x:c>
      <x:c r="BH179" s="49" t="str">
        <x:f>IF(A179="","",IFERROR(VLOOKUP(BB179,'Настройки'!$D$3:$E$11,2,FALSE),"Сначала проверьте исходные данные и историю спроса.")&amp;" Уточните срок поставки, MOQ и критичность.")</x:f>
      </x:c>
      <x:c r="BI179" s="50" t="str">
        <x:f>IF(1&gt;'Настройки'!$B$3,"",IF(ISBLANK(F179),IF('Настройки'!$B$9="Нулевой спрос",0,""),IF(F179&lt;0,IF('Настройки'!$B$10="Исключить","",IF('Настройки'!$B$10="Абсолютные значения",ABS(F179),F179)),F179)))</x:f>
      </x:c>
      <x:c r="BJ179" s="50" t="str">
        <x:f>IF(2&gt;'Настройки'!$B$3,"",IF(ISBLANK(G179),IF('Настройки'!$B$9="Нулевой спрос",0,""),IF(G179&lt;0,IF('Настройки'!$B$10="Исключить","",IF('Настройки'!$B$10="Абсолютные значения",ABS(G179),G179)),G179)))</x:f>
      </x:c>
      <x:c r="BK179" s="50" t="str">
        <x:f>IF(3&gt;'Настройки'!$B$3,"",IF(ISBLANK(H179),IF('Настройки'!$B$9="Нулевой спрос",0,""),IF(H179&lt;0,IF('Настройки'!$B$10="Исключить","",IF('Настройки'!$B$10="Абсолютные значения",ABS(H179),H179)),H179)))</x:f>
      </x:c>
      <x:c r="BL179" s="50" t="str">
        <x:f>IF(4&gt;'Настройки'!$B$3,"",IF(ISBLANK(I179),IF('Настройки'!$B$9="Нулевой спрос",0,""),IF(I179&lt;0,IF('Настройки'!$B$10="Исключить","",IF('Настройки'!$B$10="Абсолютные значения",ABS(I179),I179)),I179)))</x:f>
      </x:c>
      <x:c r="BM179" s="50" t="str">
        <x:f>IF(5&gt;'Настройки'!$B$3,"",IF(ISBLANK(J179),IF('Настройки'!$B$9="Нулевой спрос",0,""),IF(J179&lt;0,IF('Настройки'!$B$10="Исключить","",IF('Настройки'!$B$10="Абсолютные значения",ABS(J179),J179)),J179)))</x:f>
      </x:c>
      <x:c r="BN179" s="50" t="str">
        <x:f>IF(6&gt;'Настройки'!$B$3,"",IF(ISBLANK(K179),IF('Настройки'!$B$9="Нулевой спрос",0,""),IF(K179&lt;0,IF('Настройки'!$B$10="Исключить","",IF('Настройки'!$B$10="Абсолютные значения",ABS(K179),K179)),K179)))</x:f>
      </x:c>
      <x:c r="BO179" s="50" t="str">
        <x:f>IF(7&gt;'Настройки'!$B$3,"",IF(ISBLANK(L179),IF('Настройки'!$B$9="Нулевой спрос",0,""),IF(L179&lt;0,IF('Настройки'!$B$10="Исключить","",IF('Настройки'!$B$10="Абсолютные значения",ABS(L179),L179)),L179)))</x:f>
      </x:c>
      <x:c r="BP179" s="50" t="str">
        <x:f>IF(8&gt;'Настройки'!$B$3,"",IF(ISBLANK(M179),IF('Настройки'!$B$9="Нулевой спрос",0,""),IF(M179&lt;0,IF('Настройки'!$B$10="Исключить","",IF('Настройки'!$B$10="Абсолютные значения",ABS(M179),M179)),M179)))</x:f>
      </x:c>
      <x:c r="BQ179" s="50" t="str">
        <x:f>IF(9&gt;'Настройки'!$B$3,"",IF(ISBLANK(N179),IF('Настройки'!$B$9="Нулевой спрос",0,""),IF(N179&lt;0,IF('Настройки'!$B$10="Исключить","",IF('Настройки'!$B$10="Абсолютные значения",ABS(N179),N179)),N179)))</x:f>
      </x:c>
      <x:c r="BR179" s="50" t="str">
        <x:f>IF(10&gt;'Настройки'!$B$3,"",IF(ISBLANK(O179),IF('Настройки'!$B$9="Нулевой спрос",0,""),IF(O179&lt;0,IF('Настройки'!$B$10="Исключить","",IF('Настройки'!$B$10="Абсолютные значения",ABS(O179),O179)),O179)))</x:f>
      </x:c>
      <x:c r="BS179" s="50" t="str">
        <x:f>IF(11&gt;'Настройки'!$B$3,"",IF(ISBLANK(P179),IF('Настройки'!$B$9="Нулевой спрос",0,""),IF(P179&lt;0,IF('Настройки'!$B$10="Исключить","",IF('Настройки'!$B$10="Абсолютные значения",ABS(P179),P179)),P179)))</x:f>
      </x:c>
      <x:c r="BT179" s="50" t="str">
        <x:f>IF(12&gt;'Настройки'!$B$3,"",IF(ISBLANK(Q179),IF('Настройки'!$B$9="Нулевой спрос",0,""),IF(Q179&lt;0,IF('Настройки'!$B$10="Исключить","",IF('Настройки'!$B$10="Абсолютные значения",ABS(Q179),Q179)),Q179)))</x:f>
      </x:c>
      <x:c r="BU179" s="50" t="str">
        <x:f>IF(13&gt;'Настройки'!$B$3,"",IF(ISBLANK(R179),IF('Настройки'!$B$9="Нулевой спрос",0,""),IF(R179&lt;0,IF('Настройки'!$B$10="Исключить","",IF('Настройки'!$B$10="Абсолютные значения",ABS(R179),R179)),R179)))</x:f>
      </x:c>
      <x:c r="BV179" s="50" t="str">
        <x:f>IF(14&gt;'Настройки'!$B$3,"",IF(ISBLANK(S179),IF('Настройки'!$B$9="Нулевой спрос",0,""),IF(S179&lt;0,IF('Настройки'!$B$10="Исключить","",IF('Настройки'!$B$10="Абсолютные значения",ABS(S179),S179)),S179)))</x:f>
      </x:c>
      <x:c r="BW179" s="50" t="str">
        <x:f>IF(15&gt;'Настройки'!$B$3,"",IF(ISBLANK(T179),IF('Настройки'!$B$9="Нулевой спрос",0,""),IF(T179&lt;0,IF('Настройки'!$B$10="Исключить","",IF('Настройки'!$B$10="Абсолютные значения",ABS(T179),T179)),T179)))</x:f>
      </x:c>
      <x:c r="BX179" s="50" t="str">
        <x:f>IF(16&gt;'Настройки'!$B$3,"",IF(ISBLANK(U179),IF('Настройки'!$B$9="Нулевой спрос",0,""),IF(U179&lt;0,IF('Настройки'!$B$10="Исключить","",IF('Настройки'!$B$10="Абсолютные значения",ABS(U179),U179)),U179)))</x:f>
      </x:c>
      <x:c r="BY179" s="50" t="str">
        <x:f>IF(17&gt;'Настройки'!$B$3,"",IF(ISBLANK(V179),IF('Настройки'!$B$9="Нулевой спрос",0,""),IF(V179&lt;0,IF('Настройки'!$B$10="Исключить","",IF('Настройки'!$B$10="Абсолютные значения",ABS(V179),V179)),V179)))</x:f>
      </x:c>
      <x:c r="BZ179" s="50" t="str">
        <x:f>IF(18&gt;'Настройки'!$B$3,"",IF(ISBLANK(W179),IF('Настройки'!$B$9="Нулевой спрос",0,""),IF(W179&lt;0,IF('Настройки'!$B$10="Исключить","",IF('Настройки'!$B$10="Абсолютные значения",ABS(W179),W179)),W179)))</x:f>
      </x:c>
      <x:c r="CA179" s="50" t="str">
        <x:f>IF(19&gt;'Настройки'!$B$3,"",IF(ISBLANK(X179),IF('Настройки'!$B$9="Нулевой спрос",0,""),IF(X179&lt;0,IF('Настройки'!$B$10="Исключить","",IF('Настройки'!$B$10="Абсолютные значения",ABS(X179),X179)),X179)))</x:f>
      </x:c>
      <x:c r="CB179" s="50" t="str">
        <x:f>IF(20&gt;'Настройки'!$B$3,"",IF(ISBLANK(Y179),IF('Настройки'!$B$9="Нулевой спрос",0,""),IF(Y179&lt;0,IF('Настройки'!$B$10="Исключить","",IF('Настройки'!$B$10="Абсолютные значения",ABS(Y179),Y179)),Y179)))</x:f>
      </x:c>
      <x:c r="CC179" s="50" t="str">
        <x:f>IF(21&gt;'Настройки'!$B$3,"",IF(ISBLANK(Z179),IF('Настройки'!$B$9="Нулевой спрос",0,""),IF(Z179&lt;0,IF('Настройки'!$B$10="Исключить","",IF('Настройки'!$B$10="Абсолютные значения",ABS(Z179),Z179)),Z179)))</x:f>
      </x:c>
      <x:c r="CD179" s="50" t="str">
        <x:f>IF(22&gt;'Настройки'!$B$3,"",IF(ISBLANK(AA179),IF('Настройки'!$B$9="Нулевой спрос",0,""),IF(AA179&lt;0,IF('Настройки'!$B$10="Исключить","",IF('Настройки'!$B$10="Абсолютные значения",ABS(AA179),AA179)),AA179)))</x:f>
      </x:c>
      <x:c r="CE179" s="50" t="str">
        <x:f>IF(23&gt;'Настройки'!$B$3,"",IF(ISBLANK(AB179),IF('Настройки'!$B$9="Нулевой спрос",0,""),IF(AB179&lt;0,IF('Настройки'!$B$10="Исключить","",IF('Настройки'!$B$10="Абсолютные значения",ABS(AB179),AB179)),AB179)))</x:f>
      </x:c>
      <x:c r="CF179" s="50" t="str">
        <x:f>IF(24&gt;'Настройки'!$B$3,"",IF(ISBLANK(AC179),IF('Настройки'!$B$9="Нулевой спрос",0,""),IF(AC179&lt;0,IF('Настройки'!$B$10="Исключить","",IF('Настройки'!$B$10="Абсолютные значения",ABS(AC179),AC179)),AC179)))</x:f>
      </x:c>
      <x:c r="CG179" s="50" t="str">
        <x:f>IF(25&gt;'Настройки'!$B$3,"",IF(ISBLANK(AD179),IF('Настройки'!$B$9="Нулевой спрос",0,""),IF(AD179&lt;0,IF('Настройки'!$B$10="Исключить","",IF('Настройки'!$B$10="Абсолютные значения",ABS(AD179),AD179)),AD179)))</x:f>
      </x:c>
      <x:c r="CH179" s="50" t="str">
        <x:f>IF(26&gt;'Настройки'!$B$3,"",IF(ISBLANK(AE179),IF('Настройки'!$B$9="Нулевой спрос",0,""),IF(AE179&lt;0,IF('Настройки'!$B$10="Исключить","",IF('Настройки'!$B$10="Абсолютные значения",ABS(AE179),AE179)),AE179)))</x:f>
      </x:c>
      <x:c r="CI179" s="50" t="str">
        <x:f>IF(27&gt;'Настройки'!$B$3,"",IF(ISBLANK(AF179),IF('Настройки'!$B$9="Нулевой спрос",0,""),IF(AF179&lt;0,IF('Настройки'!$B$10="Исключить","",IF('Настройки'!$B$10="Абсолютные значения",ABS(AF179),AF179)),AF179)))</x:f>
      </x:c>
      <x:c r="CJ179" s="50" t="str">
        <x:f>IF(28&gt;'Настройки'!$B$3,"",IF(ISBLANK(AG179),IF('Настройки'!$B$9="Нулевой спрос",0,""),IF(AG179&lt;0,IF('Настройки'!$B$10="Исключить","",IF('Настройки'!$B$10="Абсолютные значения",ABS(AG179),AG179)),AG179)))</x:f>
      </x:c>
      <x:c r="CK179" s="50" t="str">
        <x:f>IF(29&gt;'Настройки'!$B$3,"",IF(ISBLANK(AH179),IF('Настройки'!$B$9="Нулевой спрос",0,""),IF(AH179&lt;0,IF('Настройки'!$B$10="Исключить","",IF('Настройки'!$B$10="Абсолютные значения",ABS(AH179),AH179)),AH179)))</x:f>
      </x:c>
      <x:c r="CL179" s="50" t="str">
        <x:f>IF(30&gt;'Настройки'!$B$3,"",IF(ISBLANK(AI179),IF('Настройки'!$B$9="Нулевой спрос",0,""),IF(AI179&lt;0,IF('Настройки'!$B$10="Исключить","",IF('Настройки'!$B$10="Абсолютные значения",ABS(AI179),AI179)),AI179)))</x:f>
      </x:c>
      <x:c r="CM179" s="50" t="str">
        <x:f>IF(31&gt;'Настройки'!$B$3,"",IF(ISBLANK(AJ179),IF('Настройки'!$B$9="Нулевой спрос",0,""),IF(AJ179&lt;0,IF('Настройки'!$B$10="Исключить","",IF('Настройки'!$B$10="Абсолютные значения",ABS(AJ179),AJ179)),AJ179)))</x:f>
      </x:c>
      <x:c r="CN179" s="50" t="str">
        <x:f>IF(32&gt;'Настройки'!$B$3,"",IF(ISBLANK(AK179),IF('Настройки'!$B$9="Нулевой спрос",0,""),IF(AK179&lt;0,IF('Настройки'!$B$10="Исключить","",IF('Настройки'!$B$10="Абсолютные значения",ABS(AK179),AK179)),AK179)))</x:f>
      </x:c>
      <x:c r="CO179" s="50" t="str">
        <x:f>IF(33&gt;'Настройки'!$B$3,"",IF(ISBLANK(AL179),IF('Настройки'!$B$9="Нулевой спрос",0,""),IF(AL179&lt;0,IF('Настройки'!$B$10="Исключить","",IF('Настройки'!$B$10="Абсолютные значения",ABS(AL179),AL179)),AL179)))</x:f>
      </x:c>
      <x:c r="CP179" s="50" t="str">
        <x:f>IF(34&gt;'Настройки'!$B$3,"",IF(ISBLANK(AM179),IF('Настройки'!$B$9="Нулевой спрос",0,""),IF(AM179&lt;0,IF('Настройки'!$B$10="Исключить","",IF('Настройки'!$B$10="Абсолютные значения",ABS(AM179),AM179)),AM179)))</x:f>
      </x:c>
      <x:c r="CQ179" s="50" t="str">
        <x:f>IF(35&gt;'Настройки'!$B$3,"",IF(ISBLANK(AN179),IF('Настройки'!$B$9="Нулевой спрос",0,""),IF(AN179&lt;0,IF('Настройки'!$B$10="Исключить","",IF('Настройки'!$B$10="Абсолютные значения",ABS(AN179),AN179)),AN179)))</x:f>
      </x:c>
      <x:c r="CR179" s="50" t="str">
        <x:f>IF(36&gt;'Настройки'!$B$3,"",IF(ISBLANK(AO179),IF('Настройки'!$B$9="Нулевой спрос",0,""),IF(AO179&lt;0,IF('Настройки'!$B$10="Исключить","",IF('Настройки'!$B$10="Абсолютные значения",ABS(AO179),AO179)),AO179)))</x:f>
      </x:c>
      <x:c r="CS179" s="50" t="str">
        <x:f>IF(OR(1&gt;'Настройки'!$B$3,ISBLANK(BI179),BI179=0),"",BI179)</x:f>
      </x:c>
      <x:c r="CT179" s="50" t="str">
        <x:f>IF(OR(2&gt;'Настройки'!$B$3,ISBLANK(BJ179),BJ179=0),"",BJ179)</x:f>
      </x:c>
      <x:c r="CU179" s="50" t="str">
        <x:f>IF(OR(3&gt;'Настройки'!$B$3,ISBLANK(BK179),BK179=0),"",BK179)</x:f>
      </x:c>
      <x:c r="CV179" s="50" t="str">
        <x:f>IF(OR(4&gt;'Настройки'!$B$3,ISBLANK(BL179),BL179=0),"",BL179)</x:f>
      </x:c>
      <x:c r="CW179" s="50" t="str">
        <x:f>IF(OR(5&gt;'Настройки'!$B$3,ISBLANK(BM179),BM179=0),"",BM179)</x:f>
      </x:c>
      <x:c r="CX179" s="50" t="str">
        <x:f>IF(OR(6&gt;'Настройки'!$B$3,ISBLANK(BN179),BN179=0),"",BN179)</x:f>
      </x:c>
      <x:c r="CY179" s="50" t="str">
        <x:f>IF(OR(7&gt;'Настройки'!$B$3,ISBLANK(BO179),BO179=0),"",BO179)</x:f>
      </x:c>
      <x:c r="CZ179" s="50" t="str">
        <x:f>IF(OR(8&gt;'Настройки'!$B$3,ISBLANK(BP179),BP179=0),"",BP179)</x:f>
      </x:c>
      <x:c r="DA179" s="50" t="str">
        <x:f>IF(OR(9&gt;'Настройки'!$B$3,ISBLANK(BQ179),BQ179=0),"",BQ179)</x:f>
      </x:c>
      <x:c r="DB179" s="50" t="str">
        <x:f>IF(OR(10&gt;'Настройки'!$B$3,ISBLANK(BR179),BR179=0),"",BR179)</x:f>
      </x:c>
      <x:c r="DC179" s="50" t="str">
        <x:f>IF(OR(11&gt;'Настройки'!$B$3,ISBLANK(BS179),BS179=0),"",BS179)</x:f>
      </x:c>
      <x:c r="DD179" s="50" t="str">
        <x:f>IF(OR(12&gt;'Настройки'!$B$3,ISBLANK(BT179),BT179=0),"",BT179)</x:f>
      </x:c>
      <x:c r="DE179" s="50" t="str">
        <x:f>IF(OR(13&gt;'Настройки'!$B$3,ISBLANK(BU179),BU179=0),"",BU179)</x:f>
      </x:c>
      <x:c r="DF179" s="50" t="str">
        <x:f>IF(OR(14&gt;'Настройки'!$B$3,ISBLANK(BV179),BV179=0),"",BV179)</x:f>
      </x:c>
      <x:c r="DG179" s="50" t="str">
        <x:f>IF(OR(15&gt;'Настройки'!$B$3,ISBLANK(BW179),BW179=0),"",BW179)</x:f>
      </x:c>
      <x:c r="DH179" s="50" t="str">
        <x:f>IF(OR(16&gt;'Настройки'!$B$3,ISBLANK(BX179),BX179=0),"",BX179)</x:f>
      </x:c>
      <x:c r="DI179" s="50" t="str">
        <x:f>IF(OR(17&gt;'Настройки'!$B$3,ISBLANK(BY179),BY179=0),"",BY179)</x:f>
      </x:c>
      <x:c r="DJ179" s="50" t="str">
        <x:f>IF(OR(18&gt;'Настройки'!$B$3,ISBLANK(BZ179),BZ179=0),"",BZ179)</x:f>
      </x:c>
      <x:c r="DK179" s="50" t="str">
        <x:f>IF(OR(19&gt;'Настройки'!$B$3,ISBLANK(CA179),CA179=0),"",CA179)</x:f>
      </x:c>
      <x:c r="DL179" s="50" t="str">
        <x:f>IF(OR(20&gt;'Настройки'!$B$3,ISBLANK(CB179),CB179=0),"",CB179)</x:f>
      </x:c>
      <x:c r="DM179" s="50" t="str">
        <x:f>IF(OR(21&gt;'Настройки'!$B$3,ISBLANK(CC179),CC179=0),"",CC179)</x:f>
      </x:c>
      <x:c r="DN179" s="50" t="str">
        <x:f>IF(OR(22&gt;'Настройки'!$B$3,ISBLANK(CD179),CD179=0),"",CD179)</x:f>
      </x:c>
      <x:c r="DO179" s="50" t="str">
        <x:f>IF(OR(23&gt;'Настройки'!$B$3,ISBLANK(CE179),CE179=0),"",CE179)</x:f>
      </x:c>
      <x:c r="DP179" s="50" t="str">
        <x:f>IF(OR(24&gt;'Настройки'!$B$3,ISBLANK(CF179),CF179=0),"",CF179)</x:f>
      </x:c>
      <x:c r="DQ179" s="50" t="str">
        <x:f>IF(OR(25&gt;'Настройки'!$B$3,ISBLANK(CG179),CG179=0),"",CG179)</x:f>
      </x:c>
      <x:c r="DR179" s="50" t="str">
        <x:f>IF(OR(26&gt;'Настройки'!$B$3,ISBLANK(CH179),CH179=0),"",CH179)</x:f>
      </x:c>
      <x:c r="DS179" s="50" t="str">
        <x:f>IF(OR(27&gt;'Настройки'!$B$3,ISBLANK(CI179),CI179=0),"",CI179)</x:f>
      </x:c>
      <x:c r="DT179" s="50" t="str">
        <x:f>IF(OR(28&gt;'Настройки'!$B$3,ISBLANK(CJ179),CJ179=0),"",CJ179)</x:f>
      </x:c>
      <x:c r="DU179" s="50" t="str">
        <x:f>IF(OR(29&gt;'Настройки'!$B$3,ISBLANK(CK179),CK179=0),"",CK179)</x:f>
      </x:c>
      <x:c r="DV179" s="50" t="str">
        <x:f>IF(OR(30&gt;'Настройки'!$B$3,ISBLANK(CL179),CL179=0),"",CL179)</x:f>
      </x:c>
      <x:c r="DW179" s="50" t="str">
        <x:f>IF(OR(31&gt;'Настройки'!$B$3,ISBLANK(CM179),CM179=0),"",CM179)</x:f>
      </x:c>
      <x:c r="DX179" s="50" t="str">
        <x:f>IF(OR(32&gt;'Настройки'!$B$3,ISBLANK(CN179),CN179=0),"",CN179)</x:f>
      </x:c>
      <x:c r="DY179" s="50" t="str">
        <x:f>IF(OR(33&gt;'Настройки'!$B$3,ISBLANK(CO179),CO179=0),"",CO179)</x:f>
      </x:c>
      <x:c r="DZ179" s="50" t="str">
        <x:f>IF(OR(34&gt;'Настройки'!$B$3,ISBLANK(CP179),CP179=0),"",CP179)</x:f>
      </x:c>
      <x:c r="EA179" s="50" t="str">
        <x:f>IF(OR(35&gt;'Настройки'!$B$3,ISBLANK(CQ179),CQ179=0),"",CQ179)</x:f>
      </x:c>
      <x:c r="EB179" s="50" t="str">
        <x:f>IF(OR(36&gt;'Настройки'!$B$3,ISBLANK(CR179),CR179=0),"",CR179)</x:f>
      </x:c>
      <x:c r="EC179" s="50" t="str">
        <x:f>IF(A179="","",IF(OR(BB179="AZ",BB179="BZ"),10000+ROW(),IF(AZ179&gt;'Настройки'!$B$11,20000+ROW(),IF(BF179&lt;&gt;"Обычный",30000+ROW(),IF(AX179&lt;=0,40000+ROW(),"")))))</x:f>
      </x:c>
      <x:c r="ED179" s="50" t="str">
        <x:f>IF(EC179="","",COUNTIFS($EC$2:$EC$1001,"&gt;0",$EC$2:$EC$1001,"&lt;"&amp;EC179)+1)</x:f>
      </x:c>
    </x:row>
    <x:row r="180">
      <x:c r="A180" s="115"/>
      <x:c r="B180" s="115"/>
      <x:c r="C180" s="115"/>
      <x:c r="D180" s="118"/>
      <x:c r="E180" s="118"/>
      <x:c r="F180" s="118"/>
      <x:c r="G180" s="118"/>
      <x:c r="H180" s="118"/>
      <x:c r="I180" s="118"/>
      <x:c r="J180" s="118"/>
      <x:c r="K180" s="118"/>
      <x:c r="L180" s="118"/>
      <x:c r="M180" s="118"/>
      <x:c r="N180" s="118"/>
      <x:c r="O180" s="118"/>
      <x:c r="P180" s="118"/>
      <x:c r="Q180" s="118"/>
      <x:c r="R180" s="118"/>
      <x:c r="S180" s="118"/>
      <x:c r="T180" s="118"/>
      <x:c r="U180" s="118"/>
      <x:c r="V180" s="118"/>
      <x:c r="W180" s="118"/>
      <x:c r="X180" s="118"/>
      <x:c r="Y180" s="118"/>
      <x:c r="Z180" s="118"/>
      <x:c r="AA180" s="118"/>
      <x:c r="AB180" s="118"/>
      <x:c r="AC180" s="118"/>
      <x:c r="AD180" s="118"/>
      <x:c r="AE180" s="118"/>
      <x:c r="AF180" s="118"/>
      <x:c r="AG180" s="118"/>
      <x:c r="AH180" s="118"/>
      <x:c r="AI180" s="118"/>
      <x:c r="AJ180" s="118"/>
      <x:c r="AK180" s="118"/>
      <x:c r="AL180" s="118"/>
      <x:c r="AM180" s="118"/>
      <x:c r="AN180" s="118"/>
      <x:c r="AO180" s="118"/>
      <x:c r="AP180" s="115"/>
      <x:c r="AQ180" s="49" t="str">
        <x:f>IF(A180="","",COUNT(BI180:INDEX(BI180:CR180,1,'Настройки'!$B$3)))</x:f>
      </x:c>
      <x:c r="AR180" s="49" t="str">
        <x:f>IF(A180="","",SUM(BI180:INDEX(BI180:CR180,1,'Настройки'!$B$3)))</x:f>
      </x:c>
      <x:c r="AS180" s="58" t="str">
        <x:f>IF(A180="","",IF('Настройки'!$B$4="Стоимость потребления",AR180*D180,IF('Настройки'!$B$4="Количество",AR180,E180)))</x:f>
      </x:c>
      <x:c r="AT180" s="61" t="str">
        <x:f>IF(OR(A180="",AS180&lt;0,SUM($AS$2:$AS$1001)&lt;=0),"",AS180/SUM($AS$2:$AS$1001))</x:f>
      </x:c>
      <x:c r="AU180" s="61" t="str">
        <x:f>IF(OR(A180="",AS180&lt;0,SUM($AS$2:$AS$1001)&lt;=0),"",SUMIFS($AS$2:$AS$1001,$AS$2:$AS$1001,"&gt;"&amp;AS180)/SUM($AS$2:$AS$1001))</x:f>
      </x:c>
      <x:c r="AV180" s="61" t="str">
        <x:f>IF(OR(A180="",AS180&lt;0,SUM($AS$2:$AS$1001)&lt;=0),"",SUMIFS($AS$2:$AS$1001,$AS$2:$AS$1001,"&gt;="&amp;AS180)/SUM($AS$2:$AS$1001))</x:f>
      </x:c>
      <x:c r="AW180" s="49" t="str">
        <x:f>IF(A180="","",IF(SUM($AS$2:$AS$1001)&lt;=0,"Не определён",IF(AS180&lt;0,"Исключение",IF(AU180&lt;'Настройки'!$B$5,"A",IF(AU180&lt;'Настройки'!$B$6,"B","C")))))</x:f>
      </x:c>
      <x:c r="AX180" s="58" t="str">
        <x:f>IF(A180="","",IF(AQ180=0,"",AVERAGE(BI180:INDEX(BI180:CR180,1,'Настройки'!$B$3))))</x:f>
      </x:c>
      <x:c r="AY180" s="58" t="str">
        <x:f>IF(OR(A180="",AQ180=0),"",STDEVP(BI180:INDEX(BI180:CR180,1,'Настройки'!$B$3)))</x:f>
      </x:c>
      <x:c r="AZ180" s="61" t="str">
        <x:f>IF(OR(A180="",AQ180&lt;'Настройки'!$B$12,AX180&lt;=0,AND('Настройки'!$B$10="Блокировать",COUNTIF(F180:INDEX(F180:AO180,1,'Настройки'!$B$3),"&lt;0")&gt;0)),"",AY180/ABS(AX180))</x:f>
      </x:c>
      <x:c r="BA180" s="49" t="str">
        <x:f>IF(A180="","",IF(AND('Настройки'!$B$10="Блокировать",COUNTIF(F180:INDEX(F180:AO180,1,'Настройки'!$B$3),"&lt;0")&gt;0),"Не определён",IF(AQ180&lt;'Настройки'!$B$12,"Не определён",IF(AX180=0,"Нет спроса",IF(AX180&lt;0,"Не определён",IF(AZ180&lt;='Настройки'!$B$7,"X",IF(AZ180&lt;='Настройки'!$B$8,"Y","Z")))))))</x:f>
      </x:c>
      <x:c r="BB180" s="49" t="str">
        <x:f>IF(OR(A180="",LEN(AW180)&lt;&gt;1,LEN(BA180)&lt;&gt;1),"",AW180&amp;BA180)</x:f>
      </x:c>
      <x:c r="BC180" s="61" t="str">
        <x:f>IF(OR(A180="",AQ180=0),"",(COUNT(BI180:INDEX(BI180:CR180,1,'Настройки'!$B$3))-COUNT(CS180:INDEX(CS180:EB180,1,'Настройки'!$B$3)))/AQ180)</x:f>
      </x:c>
      <x:c r="BD180" s="64" t="str">
        <x:f>IF(OR(A180="",COUNT(CS180:INDEX(CS180:EB180,1,'Настройки'!$B$3))=0),"",AQ180/COUNT(CS180:INDEX(CS180:EB180,1,'Настройки'!$B$3)))</x:f>
      </x:c>
      <x:c r="BE180" s="64" t="str">
        <x:f>IF(OR(A180="",COUNT(CS180:INDEX(CS180:EB180,1,'Настройки'!$B$3))=0),"",IF(AVERAGE(CS180:INDEX(CS180:EB180,1,'Настройки'!$B$3))=0,"",(STDEVP(CS180:INDEX(CS180:EB180,1,'Настройки'!$B$3))/ABS(AVERAGE(CS180:INDEX(CS180:EB180,1,'Настройки'!$B$3))))^2))</x:f>
      </x:c>
      <x:c r="BF180" s="49" t="str">
        <x:f>IF(A180="","",IF(AQ180&lt;3,"Недостаточно",IF(AQ180&lt;6,"Предварительный","Обычный")))</x:f>
      </x:c>
      <x:c r="BG180" s="49" t="str">
        <x:f>IF(A180="","",IF(COUNTIF(F180:INDEX(F180:AO180,1,'Настройки'!$B$3),"&lt;0")&gt;0,IF('Настройки'!$B$10="Блокировать","Отрицательный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"),"")&amp;IF(AQ180&lt;3,"Недостаточно истории. ",IF(AQ180&lt;6,"Предварительная классификация. ",""))&amp;IF(AX180=0,"Нет спроса за горизонт. ","")&amp;IF(AZ180&gt;'Настройки'!$B$11,"Экстремальная вариативность. ",""))</x:f>
      </x:c>
      <x:c r="BH180" s="49" t="str">
        <x:f>IF(A180="","",IFERROR(VLOOKUP(BB180,'Настройки'!$D$3:$E$11,2,FALSE),"Сначала проверьте исходные данные и историю спроса.")&amp;" Уточните срок поставки, MOQ и критичность.")</x:f>
      </x:c>
      <x:c r="BI180" s="50" t="str">
        <x:f>IF(1&gt;'Настройки'!$B$3,"",IF(ISBLANK(F180),IF('Настройки'!$B$9="Нулевой спрос",0,""),IF(F180&lt;0,IF('Настройки'!$B$10="Исключить","",IF('Настройки'!$B$10="Абсолютные значения",ABS(F180),F180)),F180)))</x:f>
      </x:c>
      <x:c r="BJ180" s="50" t="str">
        <x:f>IF(2&gt;'Настройки'!$B$3,"",IF(ISBLANK(G180),IF('Настройки'!$B$9="Нулевой спрос",0,""),IF(G180&lt;0,IF('Настройки'!$B$10="Исключить","",IF('Настройки'!$B$10="Абсолютные значения",ABS(G180),G180)),G180)))</x:f>
      </x:c>
      <x:c r="BK180" s="50" t="str">
        <x:f>IF(3&gt;'Настройки'!$B$3,"",IF(ISBLANK(H180),IF('Настройки'!$B$9="Нулевой спрос",0,""),IF(H180&lt;0,IF('Настройки'!$B$10="Исключить","",IF('Настройки'!$B$10="Абсолютные значения",ABS(H180),H180)),H180)))</x:f>
      </x:c>
      <x:c r="BL180" s="50" t="str">
        <x:f>IF(4&gt;'Настройки'!$B$3,"",IF(ISBLANK(I180),IF('Настройки'!$B$9="Нулевой спрос",0,""),IF(I180&lt;0,IF('Настройки'!$B$10="Исключить","",IF('Настройки'!$B$10="Абсолютные значения",ABS(I180),I180)),I180)))</x:f>
      </x:c>
      <x:c r="BM180" s="50" t="str">
        <x:f>IF(5&gt;'Настройки'!$B$3,"",IF(ISBLANK(J180),IF('Настройки'!$B$9="Нулевой спрос",0,""),IF(J180&lt;0,IF('Настройки'!$B$10="Исключить","",IF('Настройки'!$B$10="Абсолютные значения",ABS(J180),J180)),J180)))</x:f>
      </x:c>
      <x:c r="BN180" s="50" t="str">
        <x:f>IF(6&gt;'Настройки'!$B$3,"",IF(ISBLANK(K180),IF('Настройки'!$B$9="Нулевой спрос",0,""),IF(K180&lt;0,IF('Настройки'!$B$10="Исключить","",IF('Настройки'!$B$10="Абсолютные значения",ABS(K180),K180)),K180)))</x:f>
      </x:c>
      <x:c r="BO180" s="50" t="str">
        <x:f>IF(7&gt;'Настройки'!$B$3,"",IF(ISBLANK(L180),IF('Настройки'!$B$9="Нулевой спрос",0,""),IF(L180&lt;0,IF('Настройки'!$B$10="Исключить","",IF('Настройки'!$B$10="Абсолютные значения",ABS(L180),L180)),L180)))</x:f>
      </x:c>
      <x:c r="BP180" s="50" t="str">
        <x:f>IF(8&gt;'Настройки'!$B$3,"",IF(ISBLANK(M180),IF('Настройки'!$B$9="Нулевой спрос",0,""),IF(M180&lt;0,IF('Настройки'!$B$10="Исключить","",IF('Настройки'!$B$10="Абсолютные значения",ABS(M180),M180)),M180)))</x:f>
      </x:c>
      <x:c r="BQ180" s="50" t="str">
        <x:f>IF(9&gt;'Настройки'!$B$3,"",IF(ISBLANK(N180),IF('Настройки'!$B$9="Нулевой спрос",0,""),IF(N180&lt;0,IF('Настройки'!$B$10="Исключить","",IF('Настройки'!$B$10="Абсолютные значения",ABS(N180),N180)),N180)))</x:f>
      </x:c>
      <x:c r="BR180" s="50" t="str">
        <x:f>IF(10&gt;'Настройки'!$B$3,"",IF(ISBLANK(O180),IF('Настройки'!$B$9="Нулевой спрос",0,""),IF(O180&lt;0,IF('Настройки'!$B$10="Исключить","",IF('Настройки'!$B$10="Абсолютные значения",ABS(O180),O180)),O180)))</x:f>
      </x:c>
      <x:c r="BS180" s="50" t="str">
        <x:f>IF(11&gt;'Настройки'!$B$3,"",IF(ISBLANK(P180),IF('Настройки'!$B$9="Нулевой спрос",0,""),IF(P180&lt;0,IF('Настройки'!$B$10="Исключить","",IF('Настройки'!$B$10="Абсолютные значения",ABS(P180),P180)),P180)))</x:f>
      </x:c>
      <x:c r="BT180" s="50" t="str">
        <x:f>IF(12&gt;'Настройки'!$B$3,"",IF(ISBLANK(Q180),IF('Настройки'!$B$9="Нулевой спрос",0,""),IF(Q180&lt;0,IF('Настройки'!$B$10="Исключить","",IF('Настройки'!$B$10="Абсолютные значения",ABS(Q180),Q180)),Q180)))</x:f>
      </x:c>
      <x:c r="BU180" s="50" t="str">
        <x:f>IF(13&gt;'Настройки'!$B$3,"",IF(ISBLANK(R180),IF('Настройки'!$B$9="Нулевой спрос",0,""),IF(R180&lt;0,IF('Настройки'!$B$10="Исключить","",IF('Настройки'!$B$10="Абсолютные значения",ABS(R180),R180)),R180)))</x:f>
      </x:c>
      <x:c r="BV180" s="50" t="str">
        <x:f>IF(14&gt;'Настройки'!$B$3,"",IF(ISBLANK(S180),IF('Настройки'!$B$9="Нулевой спрос",0,""),IF(S180&lt;0,IF('Настройки'!$B$10="Исключить","",IF('Настройки'!$B$10="Абсолютные значения",ABS(S180),S180)),S180)))</x:f>
      </x:c>
      <x:c r="BW180" s="50" t="str">
        <x:f>IF(15&gt;'Настройки'!$B$3,"",IF(ISBLANK(T180),IF('Настройки'!$B$9="Нулевой спрос",0,""),IF(T180&lt;0,IF('Настройки'!$B$10="Исключить","",IF('Настройки'!$B$10="Абсолютные значения",ABS(T180),T180)),T180)))</x:f>
      </x:c>
      <x:c r="BX180" s="50" t="str">
        <x:f>IF(16&gt;'Настройки'!$B$3,"",IF(ISBLANK(U180),IF('Настройки'!$B$9="Нулевой спрос",0,""),IF(U180&lt;0,IF('Настройки'!$B$10="Исключить","",IF('Настройки'!$B$10="Абсолютные значения",ABS(U180),U180)),U180)))</x:f>
      </x:c>
      <x:c r="BY180" s="50" t="str">
        <x:f>IF(17&gt;'Настройки'!$B$3,"",IF(ISBLANK(V180),IF('Настройки'!$B$9="Нулевой спрос",0,""),IF(V180&lt;0,IF('Настройки'!$B$10="Исключить","",IF('Настройки'!$B$10="Абсолютные значения",ABS(V180),V180)),V180)))</x:f>
      </x:c>
      <x:c r="BZ180" s="50" t="str">
        <x:f>IF(18&gt;'Настройки'!$B$3,"",IF(ISBLANK(W180),IF('Настройки'!$B$9="Нулевой спрос",0,""),IF(W180&lt;0,IF('Настройки'!$B$10="Исключить","",IF('Настройки'!$B$10="Абсолютные значения",ABS(W180),W180)),W180)))</x:f>
      </x:c>
      <x:c r="CA180" s="50" t="str">
        <x:f>IF(19&gt;'Настройки'!$B$3,"",IF(ISBLANK(X180),IF('Настройки'!$B$9="Нулевой спрос",0,""),IF(X180&lt;0,IF('Настройки'!$B$10="Исключить","",IF('Настройки'!$B$10="Абсолютные значения",ABS(X180),X180)),X180)))</x:f>
      </x:c>
      <x:c r="CB180" s="50" t="str">
        <x:f>IF(20&gt;'Настройки'!$B$3,"",IF(ISBLANK(Y180),IF('Настройки'!$B$9="Нулевой спрос",0,""),IF(Y180&lt;0,IF('Настройки'!$B$10="Исключить","",IF('Настройки'!$B$10="Абсолютные значения",ABS(Y180),Y180)),Y180)))</x:f>
      </x:c>
      <x:c r="CC180" s="50" t="str">
        <x:f>IF(21&gt;'Настройки'!$B$3,"",IF(ISBLANK(Z180),IF('Настройки'!$B$9="Нулевой спрос",0,""),IF(Z180&lt;0,IF('Настройки'!$B$10="Исключить","",IF('Настройки'!$B$10="Абсолютные значения",ABS(Z180),Z180)),Z180)))</x:f>
      </x:c>
      <x:c r="CD180" s="50" t="str">
        <x:f>IF(22&gt;'Настройки'!$B$3,"",IF(ISBLANK(AA180),IF('Настройки'!$B$9="Нулевой спрос",0,""),IF(AA180&lt;0,IF('Настройки'!$B$10="Исключить","",IF('Настройки'!$B$10="Абсолютные значения",ABS(AA180),AA180)),AA180)))</x:f>
      </x:c>
      <x:c r="CE180" s="50" t="str">
        <x:f>IF(23&gt;'Настройки'!$B$3,"",IF(ISBLANK(AB180),IF('Настройки'!$B$9="Нулевой спрос",0,""),IF(AB180&lt;0,IF('Настройки'!$B$10="Исключить","",IF('Настройки'!$B$10="Абсолютные значения",ABS(AB180),AB180)),AB180)))</x:f>
      </x:c>
      <x:c r="CF180" s="50" t="str">
        <x:f>IF(24&gt;'Настройки'!$B$3,"",IF(ISBLANK(AC180),IF('Настройки'!$B$9="Нулевой спрос",0,""),IF(AC180&lt;0,IF('Настройки'!$B$10="Исключить","",IF('Настройки'!$B$10="Абсолютные значения",ABS(AC180),AC180)),AC180)))</x:f>
      </x:c>
      <x:c r="CG180" s="50" t="str">
        <x:f>IF(25&gt;'Настройки'!$B$3,"",IF(ISBLANK(AD180),IF('Настройки'!$B$9="Нулевой спрос",0,""),IF(AD180&lt;0,IF('Настройки'!$B$10="Исключить","",IF('Настройки'!$B$10="Абсолютные значения",ABS(AD180),AD180)),AD180)))</x:f>
      </x:c>
      <x:c r="CH180" s="50" t="str">
        <x:f>IF(26&gt;'Настройки'!$B$3,"",IF(ISBLANK(AE180),IF('Настройки'!$B$9="Нулевой спрос",0,""),IF(AE180&lt;0,IF('Настройки'!$B$10="Исключить","",IF('Настройки'!$B$10="Абсолютные значения",ABS(AE180),AE180)),AE180)))</x:f>
      </x:c>
      <x:c r="CI180" s="50" t="str">
        <x:f>IF(27&gt;'Настройки'!$B$3,"",IF(ISBLANK(AF180),IF('Настройки'!$B$9="Нулевой спрос",0,""),IF(AF180&lt;0,IF('Настройки'!$B$10="Исключить","",IF('Настройки'!$B$10="Абсолютные значения",ABS(AF180),AF180)),AF180)))</x:f>
      </x:c>
      <x:c r="CJ180" s="50" t="str">
        <x:f>IF(28&gt;'Настройки'!$B$3,"",IF(ISBLANK(AG180),IF('Настройки'!$B$9="Нулевой спрос",0,""),IF(AG180&lt;0,IF('Настройки'!$B$10="Исключить","",IF('Настройки'!$B$10="Абсолютные значения",ABS(AG180),AG180)),AG180)))</x:f>
      </x:c>
      <x:c r="CK180" s="50" t="str">
        <x:f>IF(29&gt;'Настройки'!$B$3,"",IF(ISBLANK(AH180),IF('Настройки'!$B$9="Нулевой спрос",0,""),IF(AH180&lt;0,IF('Настройки'!$B$10="Исключить","",IF('Настройки'!$B$10="Абсолютные значения",ABS(AH180),AH180)),AH180)))</x:f>
      </x:c>
      <x:c r="CL180" s="50" t="str">
        <x:f>IF(30&gt;'Настройки'!$B$3,"",IF(ISBLANK(AI180),IF('Настройки'!$B$9="Нулевой спрос",0,""),IF(AI180&lt;0,IF('Настройки'!$B$10="Исключить","",IF('Настройки'!$B$10="Абсолютные значения",ABS(AI180),AI180)),AI180)))</x:f>
      </x:c>
      <x:c r="CM180" s="50" t="str">
        <x:f>IF(31&gt;'Настройки'!$B$3,"",IF(ISBLANK(AJ180),IF('Настройки'!$B$9="Нулевой спрос",0,""),IF(AJ180&lt;0,IF('Настройки'!$B$10="Исключить","",IF('Настройки'!$B$10="Абсолютные значения",ABS(AJ180),AJ180)),AJ180)))</x:f>
      </x:c>
      <x:c r="CN180" s="50" t="str">
        <x:f>IF(32&gt;'Настройки'!$B$3,"",IF(ISBLANK(AK180),IF('Настройки'!$B$9="Нулевой спрос",0,""),IF(AK180&lt;0,IF('Настройки'!$B$10="Исключить","",IF('Настройки'!$B$10="Абсолютные значения",ABS(AK180),AK180)),AK180)))</x:f>
      </x:c>
      <x:c r="CO180" s="50" t="str">
        <x:f>IF(33&gt;'Настройки'!$B$3,"",IF(ISBLANK(AL180),IF('Настройки'!$B$9="Нулевой спрос",0,""),IF(AL180&lt;0,IF('Настройки'!$B$10="Исключить","",IF('Настройки'!$B$10="Абсолютные значения",ABS(AL180),AL180)),AL180)))</x:f>
      </x:c>
      <x:c r="CP180" s="50" t="str">
        <x:f>IF(34&gt;'Настройки'!$B$3,"",IF(ISBLANK(AM180),IF('Настройки'!$B$9="Нулевой спрос",0,""),IF(AM180&lt;0,IF('Настройки'!$B$10="Исключить","",IF('Настройки'!$B$10="Абсолютные значения",ABS(AM180),AM180)),AM180)))</x:f>
      </x:c>
      <x:c r="CQ180" s="50" t="str">
        <x:f>IF(35&gt;'Настройки'!$B$3,"",IF(ISBLANK(AN180),IF('Настройки'!$B$9="Нулевой спрос",0,""),IF(AN180&lt;0,IF('Настройки'!$B$10="Исключить","",IF('Настройки'!$B$10="Абсолютные значения",ABS(AN180),AN180)),AN180)))</x:f>
      </x:c>
      <x:c r="CR180" s="50" t="str">
        <x:f>IF(36&gt;'Настройки'!$B$3,"",IF(ISBLANK(AO180),IF('Настройки'!$B$9="Нулевой спрос",0,""),IF(AO180&lt;0,IF('Настройки'!$B$10="Исключить","",IF('Настройки'!$B$10="Абсолютные значения",ABS(AO180),AO180)),AO180)))</x:f>
      </x:c>
      <x:c r="CS180" s="50" t="str">
        <x:f>IF(OR(1&gt;'Настройки'!$B$3,ISBLANK(BI180),BI180=0),"",BI180)</x:f>
      </x:c>
      <x:c r="CT180" s="50" t="str">
        <x:f>IF(OR(2&gt;'Настройки'!$B$3,ISBLANK(BJ180),BJ180=0),"",BJ180)</x:f>
      </x:c>
      <x:c r="CU180" s="50" t="str">
        <x:f>IF(OR(3&gt;'Настройки'!$B$3,ISBLANK(BK180),BK180=0),"",BK180)</x:f>
      </x:c>
      <x:c r="CV180" s="50" t="str">
        <x:f>IF(OR(4&gt;'Настройки'!$B$3,ISBLANK(BL180),BL180=0),"",BL180)</x:f>
      </x:c>
      <x:c r="CW180" s="50" t="str">
        <x:f>IF(OR(5&gt;'Настройки'!$B$3,ISBLANK(BM180),BM180=0),"",BM180)</x:f>
      </x:c>
      <x:c r="CX180" s="50" t="str">
        <x:f>IF(OR(6&gt;'Настройки'!$B$3,ISBLANK(BN180),BN180=0),"",BN180)</x:f>
      </x:c>
      <x:c r="CY180" s="50" t="str">
        <x:f>IF(OR(7&gt;'Настройки'!$B$3,ISBLANK(BO180),BO180=0),"",BO180)</x:f>
      </x:c>
      <x:c r="CZ180" s="50" t="str">
        <x:f>IF(OR(8&gt;'Настройки'!$B$3,ISBLANK(BP180),BP180=0),"",BP180)</x:f>
      </x:c>
      <x:c r="DA180" s="50" t="str">
        <x:f>IF(OR(9&gt;'Настройки'!$B$3,ISBLANK(BQ180),BQ180=0),"",BQ180)</x:f>
      </x:c>
      <x:c r="DB180" s="50" t="str">
        <x:f>IF(OR(10&gt;'Настройки'!$B$3,ISBLANK(BR180),BR180=0),"",BR180)</x:f>
      </x:c>
      <x:c r="DC180" s="50" t="str">
        <x:f>IF(OR(11&gt;'Настройки'!$B$3,ISBLANK(BS180),BS180=0),"",BS180)</x:f>
      </x:c>
      <x:c r="DD180" s="50" t="str">
        <x:f>IF(OR(12&gt;'Настройки'!$B$3,ISBLANK(BT180),BT180=0),"",BT180)</x:f>
      </x:c>
      <x:c r="DE180" s="50" t="str">
        <x:f>IF(OR(13&gt;'Настройки'!$B$3,ISBLANK(BU180),BU180=0),"",BU180)</x:f>
      </x:c>
      <x:c r="DF180" s="50" t="str">
        <x:f>IF(OR(14&gt;'Настройки'!$B$3,ISBLANK(BV180),BV180=0),"",BV180)</x:f>
      </x:c>
      <x:c r="DG180" s="50" t="str">
        <x:f>IF(OR(15&gt;'Настройки'!$B$3,ISBLANK(BW180),BW180=0),"",BW180)</x:f>
      </x:c>
      <x:c r="DH180" s="50" t="str">
        <x:f>IF(OR(16&gt;'Настройки'!$B$3,ISBLANK(BX180),BX180=0),"",BX180)</x:f>
      </x:c>
      <x:c r="DI180" s="50" t="str">
        <x:f>IF(OR(17&gt;'Настройки'!$B$3,ISBLANK(BY180),BY180=0),"",BY180)</x:f>
      </x:c>
      <x:c r="DJ180" s="50" t="str">
        <x:f>IF(OR(18&gt;'Настройки'!$B$3,ISBLANK(BZ180),BZ180=0),"",BZ180)</x:f>
      </x:c>
      <x:c r="DK180" s="50" t="str">
        <x:f>IF(OR(19&gt;'Настройки'!$B$3,ISBLANK(CA180),CA180=0),"",CA180)</x:f>
      </x:c>
      <x:c r="DL180" s="50" t="str">
        <x:f>IF(OR(20&gt;'Настройки'!$B$3,ISBLANK(CB180),CB180=0),"",CB180)</x:f>
      </x:c>
      <x:c r="DM180" s="50" t="str">
        <x:f>IF(OR(21&gt;'Настройки'!$B$3,ISBLANK(CC180),CC180=0),"",CC180)</x:f>
      </x:c>
      <x:c r="DN180" s="50" t="str">
        <x:f>IF(OR(22&gt;'Настройки'!$B$3,ISBLANK(CD180),CD180=0),"",CD180)</x:f>
      </x:c>
      <x:c r="DO180" s="50" t="str">
        <x:f>IF(OR(23&gt;'Настройки'!$B$3,ISBLANK(CE180),CE180=0),"",CE180)</x:f>
      </x:c>
      <x:c r="DP180" s="50" t="str">
        <x:f>IF(OR(24&gt;'Настройки'!$B$3,ISBLANK(CF180),CF180=0),"",CF180)</x:f>
      </x:c>
      <x:c r="DQ180" s="50" t="str">
        <x:f>IF(OR(25&gt;'Настройки'!$B$3,ISBLANK(CG180),CG180=0),"",CG180)</x:f>
      </x:c>
      <x:c r="DR180" s="50" t="str">
        <x:f>IF(OR(26&gt;'Настройки'!$B$3,ISBLANK(CH180),CH180=0),"",CH180)</x:f>
      </x:c>
      <x:c r="DS180" s="50" t="str">
        <x:f>IF(OR(27&gt;'Настройки'!$B$3,ISBLANK(CI180),CI180=0),"",CI180)</x:f>
      </x:c>
      <x:c r="DT180" s="50" t="str">
        <x:f>IF(OR(28&gt;'Настройки'!$B$3,ISBLANK(CJ180),CJ180=0),"",CJ180)</x:f>
      </x:c>
      <x:c r="DU180" s="50" t="str">
        <x:f>IF(OR(29&gt;'Настройки'!$B$3,ISBLANK(CK180),CK180=0),"",CK180)</x:f>
      </x:c>
      <x:c r="DV180" s="50" t="str">
        <x:f>IF(OR(30&gt;'Настройки'!$B$3,ISBLANK(CL180),CL180=0),"",CL180)</x:f>
      </x:c>
      <x:c r="DW180" s="50" t="str">
        <x:f>IF(OR(31&gt;'Настройки'!$B$3,ISBLANK(CM180),CM180=0),"",CM180)</x:f>
      </x:c>
      <x:c r="DX180" s="50" t="str">
        <x:f>IF(OR(32&gt;'Настройки'!$B$3,ISBLANK(CN180),CN180=0),"",CN180)</x:f>
      </x:c>
      <x:c r="DY180" s="50" t="str">
        <x:f>IF(OR(33&gt;'Настройки'!$B$3,ISBLANK(CO180),CO180=0),"",CO180)</x:f>
      </x:c>
      <x:c r="DZ180" s="50" t="str">
        <x:f>IF(OR(34&gt;'Настройки'!$B$3,ISBLANK(CP180),CP180=0),"",CP180)</x:f>
      </x:c>
      <x:c r="EA180" s="50" t="str">
        <x:f>IF(OR(35&gt;'Настройки'!$B$3,ISBLANK(CQ180),CQ180=0),"",CQ180)</x:f>
      </x:c>
      <x:c r="EB180" s="50" t="str">
        <x:f>IF(OR(36&gt;'Настройки'!$B$3,ISBLANK(CR180),CR180=0),"",CR180)</x:f>
      </x:c>
      <x:c r="EC180" s="50" t="str">
        <x:f>IF(A180="","",IF(OR(BB180="AZ",BB180="BZ"),10000+ROW(),IF(AZ180&gt;'Настройки'!$B$11,20000+ROW(),IF(BF180&lt;&gt;"Обычный",30000+ROW(),IF(AX180&lt;=0,40000+ROW(),"")))))</x:f>
      </x:c>
      <x:c r="ED180" s="50" t="str">
        <x:f>IF(EC180="","",COUNTIFS($EC$2:$EC$1001,"&gt;0",$EC$2:$EC$1001,"&lt;"&amp;EC180)+1)</x:f>
      </x:c>
    </x:row>
    <x:row r="181">
      <x:c r="A181" s="115"/>
      <x:c r="B181" s="115"/>
      <x:c r="C181" s="115"/>
      <x:c r="D181" s="118"/>
      <x:c r="E181" s="118"/>
      <x:c r="F181" s="118"/>
      <x:c r="G181" s="118"/>
      <x:c r="H181" s="118"/>
      <x:c r="I181" s="118"/>
      <x:c r="J181" s="118"/>
      <x:c r="K181" s="118"/>
      <x:c r="L181" s="118"/>
      <x:c r="M181" s="118"/>
      <x:c r="N181" s="118"/>
      <x:c r="O181" s="118"/>
      <x:c r="P181" s="118"/>
      <x:c r="Q181" s="118"/>
      <x:c r="R181" s="118"/>
      <x:c r="S181" s="118"/>
      <x:c r="T181" s="118"/>
      <x:c r="U181" s="118"/>
      <x:c r="V181" s="118"/>
      <x:c r="W181" s="118"/>
      <x:c r="X181" s="118"/>
      <x:c r="Y181" s="118"/>
      <x:c r="Z181" s="118"/>
      <x:c r="AA181" s="118"/>
      <x:c r="AB181" s="118"/>
      <x:c r="AC181" s="118"/>
      <x:c r="AD181" s="118"/>
      <x:c r="AE181" s="118"/>
      <x:c r="AF181" s="118"/>
      <x:c r="AG181" s="118"/>
      <x:c r="AH181" s="118"/>
      <x:c r="AI181" s="118"/>
      <x:c r="AJ181" s="118"/>
      <x:c r="AK181" s="118"/>
      <x:c r="AL181" s="118"/>
      <x:c r="AM181" s="118"/>
      <x:c r="AN181" s="118"/>
      <x:c r="AO181" s="118"/>
      <x:c r="AP181" s="115"/>
      <x:c r="AQ181" s="49" t="str">
        <x:f>IF(A181="","",COUNT(BI181:INDEX(BI181:CR181,1,'Настройки'!$B$3)))</x:f>
      </x:c>
      <x:c r="AR181" s="49" t="str">
        <x:f>IF(A181="","",SUM(BI181:INDEX(BI181:CR181,1,'Настройки'!$B$3)))</x:f>
      </x:c>
      <x:c r="AS181" s="58" t="str">
        <x:f>IF(A181="","",IF('Настройки'!$B$4="Стоимость потребления",AR181*D181,IF('Настройки'!$B$4="Количество",AR181,E181)))</x:f>
      </x:c>
      <x:c r="AT181" s="61" t="str">
        <x:f>IF(OR(A181="",AS181&lt;0,SUM($AS$2:$AS$1001)&lt;=0),"",AS181/SUM($AS$2:$AS$1001))</x:f>
      </x:c>
      <x:c r="AU181" s="61" t="str">
        <x:f>IF(OR(A181="",AS181&lt;0,SUM($AS$2:$AS$1001)&lt;=0),"",SUMIFS($AS$2:$AS$1001,$AS$2:$AS$1001,"&gt;"&amp;AS181)/SUM($AS$2:$AS$1001))</x:f>
      </x:c>
      <x:c r="AV181" s="61" t="str">
        <x:f>IF(OR(A181="",AS181&lt;0,SUM($AS$2:$AS$1001)&lt;=0),"",SUMIFS($AS$2:$AS$1001,$AS$2:$AS$1001,"&gt;="&amp;AS181)/SUM($AS$2:$AS$1001))</x:f>
      </x:c>
      <x:c r="AW181" s="49" t="str">
        <x:f>IF(A181="","",IF(SUM($AS$2:$AS$1001)&lt;=0,"Не определён",IF(AS181&lt;0,"Исключение",IF(AU181&lt;'Настройки'!$B$5,"A",IF(AU181&lt;'Настройки'!$B$6,"B","C")))))</x:f>
      </x:c>
      <x:c r="AX181" s="58" t="str">
        <x:f>IF(A181="","",IF(AQ181=0,"",AVERAGE(BI181:INDEX(BI181:CR181,1,'Настройки'!$B$3))))</x:f>
      </x:c>
      <x:c r="AY181" s="58" t="str">
        <x:f>IF(OR(A181="",AQ181=0),"",STDEVP(BI181:INDEX(BI181:CR181,1,'Настройки'!$B$3)))</x:f>
      </x:c>
      <x:c r="AZ181" s="61" t="str">
        <x:f>IF(OR(A181="",AQ181&lt;'Настройки'!$B$12,AX181&lt;=0,AND('Настройки'!$B$10="Блокировать",COUNTIF(F181:INDEX(F181:AO181,1,'Настройки'!$B$3),"&lt;0")&gt;0)),"",AY181/ABS(AX181))</x:f>
      </x:c>
      <x:c r="BA181" s="49" t="str">
        <x:f>IF(A181="","",IF(AND('Настройки'!$B$10="Блокировать",COUNTIF(F181:INDEX(F181:AO181,1,'Настройки'!$B$3),"&lt;0")&gt;0),"Не определён",IF(AQ181&lt;'Настройки'!$B$12,"Не определён",IF(AX181=0,"Нет спроса",IF(AX181&lt;0,"Не определён",IF(AZ181&lt;='Настройки'!$B$7,"X",IF(AZ181&lt;='Настройки'!$B$8,"Y","Z")))))))</x:f>
      </x:c>
      <x:c r="BB181" s="49" t="str">
        <x:f>IF(OR(A181="",LEN(AW181)&lt;&gt;1,LEN(BA181)&lt;&gt;1),"",AW181&amp;BA181)</x:f>
      </x:c>
      <x:c r="BC181" s="61" t="str">
        <x:f>IF(OR(A181="",AQ181=0),"",(COUNT(BI181:INDEX(BI181:CR181,1,'Настройки'!$B$3))-COUNT(CS181:INDEX(CS181:EB181,1,'Настройки'!$B$3)))/AQ181)</x:f>
      </x:c>
      <x:c r="BD181" s="64" t="str">
        <x:f>IF(OR(A181="",COUNT(CS181:INDEX(CS181:EB181,1,'Настройки'!$B$3))=0),"",AQ181/COUNT(CS181:INDEX(CS181:EB181,1,'Настройки'!$B$3)))</x:f>
      </x:c>
      <x:c r="BE181" s="64" t="str">
        <x:f>IF(OR(A181="",COUNT(CS181:INDEX(CS181:EB181,1,'Настройки'!$B$3))=0),"",IF(AVERAGE(CS181:INDEX(CS181:EB181,1,'Настройки'!$B$3))=0,"",(STDEVP(CS181:INDEX(CS181:EB181,1,'Настройки'!$B$3))/ABS(AVERAGE(CS181:INDEX(CS181:EB181,1,'Настройки'!$B$3))))^2))</x:f>
      </x:c>
      <x:c r="BF181" s="49" t="str">
        <x:f>IF(A181="","",IF(AQ181&lt;3,"Недостаточно",IF(AQ181&lt;6,"Предварительный","Обычный")))</x:f>
      </x:c>
      <x:c r="BG181" s="49" t="str">
        <x:f>IF(A181="","",IF(COUNTIF(F181:INDEX(F181:AO181,1,'Настройки'!$B$3),"&lt;0")&gt;0,IF('Настройки'!$B$10="Блокировать","Отрицательный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"),"")&amp;IF(AQ181&lt;3,"Недостаточно истории. ",IF(AQ181&lt;6,"Предварительная классификация. ",""))&amp;IF(AX181=0,"Нет спроса за горизонт. ","")&amp;IF(AZ181&gt;'Настройки'!$B$11,"Экстремальная вариативность. ",""))</x:f>
      </x:c>
      <x:c r="BH181" s="49" t="str">
        <x:f>IF(A181="","",IFERROR(VLOOKUP(BB181,'Настройки'!$D$3:$E$11,2,FALSE),"Сначала проверьте исходные данные и историю спроса.")&amp;" Уточните срок поставки, MOQ и критичность.")</x:f>
      </x:c>
      <x:c r="BI181" s="50" t="str">
        <x:f>IF(1&gt;'Настройки'!$B$3,"",IF(ISBLANK(F181),IF('Настройки'!$B$9="Нулевой спрос",0,""),IF(F181&lt;0,IF('Настройки'!$B$10="Исключить","",IF('Настройки'!$B$10="Абсолютные значения",ABS(F181),F181)),F181)))</x:f>
      </x:c>
      <x:c r="BJ181" s="50" t="str">
        <x:f>IF(2&gt;'Настройки'!$B$3,"",IF(ISBLANK(G181),IF('Настройки'!$B$9="Нулевой спрос",0,""),IF(G181&lt;0,IF('Настройки'!$B$10="Исключить","",IF('Настройки'!$B$10="Абсолютные значения",ABS(G181),G181)),G181)))</x:f>
      </x:c>
      <x:c r="BK181" s="50" t="str">
        <x:f>IF(3&gt;'Настройки'!$B$3,"",IF(ISBLANK(H181),IF('Настройки'!$B$9="Нулевой спрос",0,""),IF(H181&lt;0,IF('Настройки'!$B$10="Исключить","",IF('Настройки'!$B$10="Абсолютные значения",ABS(H181),H181)),H181)))</x:f>
      </x:c>
      <x:c r="BL181" s="50" t="str">
        <x:f>IF(4&gt;'Настройки'!$B$3,"",IF(ISBLANK(I181),IF('Настройки'!$B$9="Нулевой спрос",0,""),IF(I181&lt;0,IF('Настройки'!$B$10="Исключить","",IF('Настройки'!$B$10="Абсолютные значения",ABS(I181),I181)),I181)))</x:f>
      </x:c>
      <x:c r="BM181" s="50" t="str">
        <x:f>IF(5&gt;'Настройки'!$B$3,"",IF(ISBLANK(J181),IF('Настройки'!$B$9="Нулевой спрос",0,""),IF(J181&lt;0,IF('Настройки'!$B$10="Исключить","",IF('Настройки'!$B$10="Абсолютные значения",ABS(J181),J181)),J181)))</x:f>
      </x:c>
      <x:c r="BN181" s="50" t="str">
        <x:f>IF(6&gt;'Настройки'!$B$3,"",IF(ISBLANK(K181),IF('Настройки'!$B$9="Нулевой спрос",0,""),IF(K181&lt;0,IF('Настройки'!$B$10="Исключить","",IF('Настройки'!$B$10="Абсолютные значения",ABS(K181),K181)),K181)))</x:f>
      </x:c>
      <x:c r="BO181" s="50" t="str">
        <x:f>IF(7&gt;'Настройки'!$B$3,"",IF(ISBLANK(L181),IF('Настройки'!$B$9="Нулевой спрос",0,""),IF(L181&lt;0,IF('Настройки'!$B$10="Исключить","",IF('Настройки'!$B$10="Абсолютные значения",ABS(L181),L181)),L181)))</x:f>
      </x:c>
      <x:c r="BP181" s="50" t="str">
        <x:f>IF(8&gt;'Настройки'!$B$3,"",IF(ISBLANK(M181),IF('Настройки'!$B$9="Нулевой спрос",0,""),IF(M181&lt;0,IF('Настройки'!$B$10="Исключить","",IF('Настройки'!$B$10="Абсолютные значения",ABS(M181),M181)),M181)))</x:f>
      </x:c>
      <x:c r="BQ181" s="50" t="str">
        <x:f>IF(9&gt;'Настройки'!$B$3,"",IF(ISBLANK(N181),IF('Настройки'!$B$9="Нулевой спрос",0,""),IF(N181&lt;0,IF('Настройки'!$B$10="Исключить","",IF('Настройки'!$B$10="Абсолютные значения",ABS(N181),N181)),N181)))</x:f>
      </x:c>
      <x:c r="BR181" s="50" t="str">
        <x:f>IF(10&gt;'Настройки'!$B$3,"",IF(ISBLANK(O181),IF('Настройки'!$B$9="Нулевой спрос",0,""),IF(O181&lt;0,IF('Настройки'!$B$10="Исключить","",IF('Настройки'!$B$10="Абсолютные значения",ABS(O181),O181)),O181)))</x:f>
      </x:c>
      <x:c r="BS181" s="50" t="str">
        <x:f>IF(11&gt;'Настройки'!$B$3,"",IF(ISBLANK(P181),IF('Настройки'!$B$9="Нулевой спрос",0,""),IF(P181&lt;0,IF('Настройки'!$B$10="Исключить","",IF('Настройки'!$B$10="Абсолютные значения",ABS(P181),P181)),P181)))</x:f>
      </x:c>
      <x:c r="BT181" s="50" t="str">
        <x:f>IF(12&gt;'Настройки'!$B$3,"",IF(ISBLANK(Q181),IF('Настройки'!$B$9="Нулевой спрос",0,""),IF(Q181&lt;0,IF('Настройки'!$B$10="Исключить","",IF('Настройки'!$B$10="Абсолютные значения",ABS(Q181),Q181)),Q181)))</x:f>
      </x:c>
      <x:c r="BU181" s="50" t="str">
        <x:f>IF(13&gt;'Настройки'!$B$3,"",IF(ISBLANK(R181),IF('Настройки'!$B$9="Нулевой спрос",0,""),IF(R181&lt;0,IF('Настройки'!$B$10="Исключить","",IF('Настройки'!$B$10="Абсолютные значения",ABS(R181),R181)),R181)))</x:f>
      </x:c>
      <x:c r="BV181" s="50" t="str">
        <x:f>IF(14&gt;'Настройки'!$B$3,"",IF(ISBLANK(S181),IF('Настройки'!$B$9="Нулевой спрос",0,""),IF(S181&lt;0,IF('Настройки'!$B$10="Исключить","",IF('Настройки'!$B$10="Абсолютные значения",ABS(S181),S181)),S181)))</x:f>
      </x:c>
      <x:c r="BW181" s="50" t="str">
        <x:f>IF(15&gt;'Настройки'!$B$3,"",IF(ISBLANK(T181),IF('Настройки'!$B$9="Нулевой спрос",0,""),IF(T181&lt;0,IF('Настройки'!$B$10="Исключить","",IF('Настройки'!$B$10="Абсолютные значения",ABS(T181),T181)),T181)))</x:f>
      </x:c>
      <x:c r="BX181" s="50" t="str">
        <x:f>IF(16&gt;'Настройки'!$B$3,"",IF(ISBLANK(U181),IF('Настройки'!$B$9="Нулевой спрос",0,""),IF(U181&lt;0,IF('Настройки'!$B$10="Исключить","",IF('Настройки'!$B$10="Абсолютные значения",ABS(U181),U181)),U181)))</x:f>
      </x:c>
      <x:c r="BY181" s="50" t="str">
        <x:f>IF(17&gt;'Настройки'!$B$3,"",IF(ISBLANK(V181),IF('Настройки'!$B$9="Нулевой спрос",0,""),IF(V181&lt;0,IF('Настройки'!$B$10="Исключить","",IF('Настройки'!$B$10="Абсолютные значения",ABS(V181),V181)),V181)))</x:f>
      </x:c>
      <x:c r="BZ181" s="50" t="str">
        <x:f>IF(18&gt;'Настройки'!$B$3,"",IF(ISBLANK(W181),IF('Настройки'!$B$9="Нулевой спрос",0,""),IF(W181&lt;0,IF('Настройки'!$B$10="Исключить","",IF('Настройки'!$B$10="Абсолютные значения",ABS(W181),W181)),W181)))</x:f>
      </x:c>
      <x:c r="CA181" s="50" t="str">
        <x:f>IF(19&gt;'Настройки'!$B$3,"",IF(ISBLANK(X181),IF('Настройки'!$B$9="Нулевой спрос",0,""),IF(X181&lt;0,IF('Настройки'!$B$10="Исключить","",IF('Настройки'!$B$10="Абсолютные значения",ABS(X181),X181)),X181)))</x:f>
      </x:c>
      <x:c r="CB181" s="50" t="str">
        <x:f>IF(20&gt;'Настройки'!$B$3,"",IF(ISBLANK(Y181),IF('Настройки'!$B$9="Нулевой спрос",0,""),IF(Y181&lt;0,IF('Настройки'!$B$10="Исключить","",IF('Настройки'!$B$10="Абсолютные значения",ABS(Y181),Y181)),Y181)))</x:f>
      </x:c>
      <x:c r="CC181" s="50" t="str">
        <x:f>IF(21&gt;'Настройки'!$B$3,"",IF(ISBLANK(Z181),IF('Настройки'!$B$9="Нулевой спрос",0,""),IF(Z181&lt;0,IF('Настройки'!$B$10="Исключить","",IF('Настройки'!$B$10="Абсолютные значения",ABS(Z181),Z181)),Z181)))</x:f>
      </x:c>
      <x:c r="CD181" s="50" t="str">
        <x:f>IF(22&gt;'Настройки'!$B$3,"",IF(ISBLANK(AA181),IF('Настройки'!$B$9="Нулевой спрос",0,""),IF(AA181&lt;0,IF('Настройки'!$B$10="Исключить","",IF('Настройки'!$B$10="Абсолютные значения",ABS(AA181),AA181)),AA181)))</x:f>
      </x:c>
      <x:c r="CE181" s="50" t="str">
        <x:f>IF(23&gt;'Настройки'!$B$3,"",IF(ISBLANK(AB181),IF('Настройки'!$B$9="Нулевой спрос",0,""),IF(AB181&lt;0,IF('Настройки'!$B$10="Исключить","",IF('Настройки'!$B$10="Абсолютные значения",ABS(AB181),AB181)),AB181)))</x:f>
      </x:c>
      <x:c r="CF181" s="50" t="str">
        <x:f>IF(24&gt;'Настройки'!$B$3,"",IF(ISBLANK(AC181),IF('Настройки'!$B$9="Нулевой спрос",0,""),IF(AC181&lt;0,IF('Настройки'!$B$10="Исключить","",IF('Настройки'!$B$10="Абсолютные значения",ABS(AC181),AC181)),AC181)))</x:f>
      </x:c>
      <x:c r="CG181" s="50" t="str">
        <x:f>IF(25&gt;'Настройки'!$B$3,"",IF(ISBLANK(AD181),IF('Настройки'!$B$9="Нулевой спрос",0,""),IF(AD181&lt;0,IF('Настройки'!$B$10="Исключить","",IF('Настройки'!$B$10="Абсолютные значения",ABS(AD181),AD181)),AD181)))</x:f>
      </x:c>
      <x:c r="CH181" s="50" t="str">
        <x:f>IF(26&gt;'Настройки'!$B$3,"",IF(ISBLANK(AE181),IF('Настройки'!$B$9="Нулевой спрос",0,""),IF(AE181&lt;0,IF('Настройки'!$B$10="Исключить","",IF('Настройки'!$B$10="Абсолютные значения",ABS(AE181),AE181)),AE181)))</x:f>
      </x:c>
      <x:c r="CI181" s="50" t="str">
        <x:f>IF(27&gt;'Настройки'!$B$3,"",IF(ISBLANK(AF181),IF('Настройки'!$B$9="Нулевой спрос",0,""),IF(AF181&lt;0,IF('Настройки'!$B$10="Исключить","",IF('Настройки'!$B$10="Абсолютные значения",ABS(AF181),AF181)),AF181)))</x:f>
      </x:c>
      <x:c r="CJ181" s="50" t="str">
        <x:f>IF(28&gt;'Настройки'!$B$3,"",IF(ISBLANK(AG181),IF('Настройки'!$B$9="Нулевой спрос",0,""),IF(AG181&lt;0,IF('Настройки'!$B$10="Исключить","",IF('Настройки'!$B$10="Абсолютные значения",ABS(AG181),AG181)),AG181)))</x:f>
      </x:c>
      <x:c r="CK181" s="50" t="str">
        <x:f>IF(29&gt;'Настройки'!$B$3,"",IF(ISBLANK(AH181),IF('Настройки'!$B$9="Нулевой спрос",0,""),IF(AH181&lt;0,IF('Настройки'!$B$10="Исключить","",IF('Настройки'!$B$10="Абсолютные значения",ABS(AH181),AH181)),AH181)))</x:f>
      </x:c>
      <x:c r="CL181" s="50" t="str">
        <x:f>IF(30&gt;'Настройки'!$B$3,"",IF(ISBLANK(AI181),IF('Настройки'!$B$9="Нулевой спрос",0,""),IF(AI181&lt;0,IF('Настройки'!$B$10="Исключить","",IF('Настройки'!$B$10="Абсолютные значения",ABS(AI181),AI181)),AI181)))</x:f>
      </x:c>
      <x:c r="CM181" s="50" t="str">
        <x:f>IF(31&gt;'Настройки'!$B$3,"",IF(ISBLANK(AJ181),IF('Настройки'!$B$9="Нулевой спрос",0,""),IF(AJ181&lt;0,IF('Настройки'!$B$10="Исключить","",IF('Настройки'!$B$10="Абсолютные значения",ABS(AJ181),AJ181)),AJ181)))</x:f>
      </x:c>
      <x:c r="CN181" s="50" t="str">
        <x:f>IF(32&gt;'Настройки'!$B$3,"",IF(ISBLANK(AK181),IF('Настройки'!$B$9="Нулевой спрос",0,""),IF(AK181&lt;0,IF('Настройки'!$B$10="Исключить","",IF('Настройки'!$B$10="Абсолютные значения",ABS(AK181),AK181)),AK181)))</x:f>
      </x:c>
      <x:c r="CO181" s="50" t="str">
        <x:f>IF(33&gt;'Настройки'!$B$3,"",IF(ISBLANK(AL181),IF('Настройки'!$B$9="Нулевой спрос",0,""),IF(AL181&lt;0,IF('Настройки'!$B$10="Исключить","",IF('Настройки'!$B$10="Абсолютные значения",ABS(AL181),AL181)),AL181)))</x:f>
      </x:c>
      <x:c r="CP181" s="50" t="str">
        <x:f>IF(34&gt;'Настройки'!$B$3,"",IF(ISBLANK(AM181),IF('Настройки'!$B$9="Нулевой спрос",0,""),IF(AM181&lt;0,IF('Настройки'!$B$10="Исключить","",IF('Настройки'!$B$10="Абсолютные значения",ABS(AM181),AM181)),AM181)))</x:f>
      </x:c>
      <x:c r="CQ181" s="50" t="str">
        <x:f>IF(35&gt;'Настройки'!$B$3,"",IF(ISBLANK(AN181),IF('Настройки'!$B$9="Нулевой спрос",0,""),IF(AN181&lt;0,IF('Настройки'!$B$10="Исключить","",IF('Настройки'!$B$10="Абсолютные значения",ABS(AN181),AN181)),AN181)))</x:f>
      </x:c>
      <x:c r="CR181" s="50" t="str">
        <x:f>IF(36&gt;'Настройки'!$B$3,"",IF(ISBLANK(AO181),IF('Настройки'!$B$9="Нулевой спрос",0,""),IF(AO181&lt;0,IF('Настройки'!$B$10="Исключить","",IF('Настройки'!$B$10="Абсолютные значения",ABS(AO181),AO181)),AO181)))</x:f>
      </x:c>
      <x:c r="CS181" s="50" t="str">
        <x:f>IF(OR(1&gt;'Настройки'!$B$3,ISBLANK(BI181),BI181=0),"",BI181)</x:f>
      </x:c>
      <x:c r="CT181" s="50" t="str">
        <x:f>IF(OR(2&gt;'Настройки'!$B$3,ISBLANK(BJ181),BJ181=0),"",BJ181)</x:f>
      </x:c>
      <x:c r="CU181" s="50" t="str">
        <x:f>IF(OR(3&gt;'Настройки'!$B$3,ISBLANK(BK181),BK181=0),"",BK181)</x:f>
      </x:c>
      <x:c r="CV181" s="50" t="str">
        <x:f>IF(OR(4&gt;'Настройки'!$B$3,ISBLANK(BL181),BL181=0),"",BL181)</x:f>
      </x:c>
      <x:c r="CW181" s="50" t="str">
        <x:f>IF(OR(5&gt;'Настройки'!$B$3,ISBLANK(BM181),BM181=0),"",BM181)</x:f>
      </x:c>
      <x:c r="CX181" s="50" t="str">
        <x:f>IF(OR(6&gt;'Настройки'!$B$3,ISBLANK(BN181),BN181=0),"",BN181)</x:f>
      </x:c>
      <x:c r="CY181" s="50" t="str">
        <x:f>IF(OR(7&gt;'Настройки'!$B$3,ISBLANK(BO181),BO181=0),"",BO181)</x:f>
      </x:c>
      <x:c r="CZ181" s="50" t="str">
        <x:f>IF(OR(8&gt;'Настройки'!$B$3,ISBLANK(BP181),BP181=0),"",BP181)</x:f>
      </x:c>
      <x:c r="DA181" s="50" t="str">
        <x:f>IF(OR(9&gt;'Настройки'!$B$3,ISBLANK(BQ181),BQ181=0),"",BQ181)</x:f>
      </x:c>
      <x:c r="DB181" s="50" t="str">
        <x:f>IF(OR(10&gt;'Настройки'!$B$3,ISBLANK(BR181),BR181=0),"",BR181)</x:f>
      </x:c>
      <x:c r="DC181" s="50" t="str">
        <x:f>IF(OR(11&gt;'Настройки'!$B$3,ISBLANK(BS181),BS181=0),"",BS181)</x:f>
      </x:c>
      <x:c r="DD181" s="50" t="str">
        <x:f>IF(OR(12&gt;'Настройки'!$B$3,ISBLANK(BT181),BT181=0),"",BT181)</x:f>
      </x:c>
      <x:c r="DE181" s="50" t="str">
        <x:f>IF(OR(13&gt;'Настройки'!$B$3,ISBLANK(BU181),BU181=0),"",BU181)</x:f>
      </x:c>
      <x:c r="DF181" s="50" t="str">
        <x:f>IF(OR(14&gt;'Настройки'!$B$3,ISBLANK(BV181),BV181=0),"",BV181)</x:f>
      </x:c>
      <x:c r="DG181" s="50" t="str">
        <x:f>IF(OR(15&gt;'Настройки'!$B$3,ISBLANK(BW181),BW181=0),"",BW181)</x:f>
      </x:c>
      <x:c r="DH181" s="50" t="str">
        <x:f>IF(OR(16&gt;'Настройки'!$B$3,ISBLANK(BX181),BX181=0),"",BX181)</x:f>
      </x:c>
      <x:c r="DI181" s="50" t="str">
        <x:f>IF(OR(17&gt;'Настройки'!$B$3,ISBLANK(BY181),BY181=0),"",BY181)</x:f>
      </x:c>
      <x:c r="DJ181" s="50" t="str">
        <x:f>IF(OR(18&gt;'Настройки'!$B$3,ISBLANK(BZ181),BZ181=0),"",BZ181)</x:f>
      </x:c>
      <x:c r="DK181" s="50" t="str">
        <x:f>IF(OR(19&gt;'Настройки'!$B$3,ISBLANK(CA181),CA181=0),"",CA181)</x:f>
      </x:c>
      <x:c r="DL181" s="50" t="str">
        <x:f>IF(OR(20&gt;'Настройки'!$B$3,ISBLANK(CB181),CB181=0),"",CB181)</x:f>
      </x:c>
      <x:c r="DM181" s="50" t="str">
        <x:f>IF(OR(21&gt;'Настройки'!$B$3,ISBLANK(CC181),CC181=0),"",CC181)</x:f>
      </x:c>
      <x:c r="DN181" s="50" t="str">
        <x:f>IF(OR(22&gt;'Настройки'!$B$3,ISBLANK(CD181),CD181=0),"",CD181)</x:f>
      </x:c>
      <x:c r="DO181" s="50" t="str">
        <x:f>IF(OR(23&gt;'Настройки'!$B$3,ISBLANK(CE181),CE181=0),"",CE181)</x:f>
      </x:c>
      <x:c r="DP181" s="50" t="str">
        <x:f>IF(OR(24&gt;'Настройки'!$B$3,ISBLANK(CF181),CF181=0),"",CF181)</x:f>
      </x:c>
      <x:c r="DQ181" s="50" t="str">
        <x:f>IF(OR(25&gt;'Настройки'!$B$3,ISBLANK(CG181),CG181=0),"",CG181)</x:f>
      </x:c>
      <x:c r="DR181" s="50" t="str">
        <x:f>IF(OR(26&gt;'Настройки'!$B$3,ISBLANK(CH181),CH181=0),"",CH181)</x:f>
      </x:c>
      <x:c r="DS181" s="50" t="str">
        <x:f>IF(OR(27&gt;'Настройки'!$B$3,ISBLANK(CI181),CI181=0),"",CI181)</x:f>
      </x:c>
      <x:c r="DT181" s="50" t="str">
        <x:f>IF(OR(28&gt;'Настройки'!$B$3,ISBLANK(CJ181),CJ181=0),"",CJ181)</x:f>
      </x:c>
      <x:c r="DU181" s="50" t="str">
        <x:f>IF(OR(29&gt;'Настройки'!$B$3,ISBLANK(CK181),CK181=0),"",CK181)</x:f>
      </x:c>
      <x:c r="DV181" s="50" t="str">
        <x:f>IF(OR(30&gt;'Настройки'!$B$3,ISBLANK(CL181),CL181=0),"",CL181)</x:f>
      </x:c>
      <x:c r="DW181" s="50" t="str">
        <x:f>IF(OR(31&gt;'Настройки'!$B$3,ISBLANK(CM181),CM181=0),"",CM181)</x:f>
      </x:c>
      <x:c r="DX181" s="50" t="str">
        <x:f>IF(OR(32&gt;'Настройки'!$B$3,ISBLANK(CN181),CN181=0),"",CN181)</x:f>
      </x:c>
      <x:c r="DY181" s="50" t="str">
        <x:f>IF(OR(33&gt;'Настройки'!$B$3,ISBLANK(CO181),CO181=0),"",CO181)</x:f>
      </x:c>
      <x:c r="DZ181" s="50" t="str">
        <x:f>IF(OR(34&gt;'Настройки'!$B$3,ISBLANK(CP181),CP181=0),"",CP181)</x:f>
      </x:c>
      <x:c r="EA181" s="50" t="str">
        <x:f>IF(OR(35&gt;'Настройки'!$B$3,ISBLANK(CQ181),CQ181=0),"",CQ181)</x:f>
      </x:c>
      <x:c r="EB181" s="50" t="str">
        <x:f>IF(OR(36&gt;'Настройки'!$B$3,ISBLANK(CR181),CR181=0),"",CR181)</x:f>
      </x:c>
      <x:c r="EC181" s="50" t="str">
        <x:f>IF(A181="","",IF(OR(BB181="AZ",BB181="BZ"),10000+ROW(),IF(AZ181&gt;'Настройки'!$B$11,20000+ROW(),IF(BF181&lt;&gt;"Обычный",30000+ROW(),IF(AX181&lt;=0,40000+ROW(),"")))))</x:f>
      </x:c>
      <x:c r="ED181" s="50" t="str">
        <x:f>IF(EC181="","",COUNTIFS($EC$2:$EC$1001,"&gt;0",$EC$2:$EC$1001,"&lt;"&amp;EC181)+1)</x:f>
      </x:c>
    </x:row>
    <x:row r="182">
      <x:c r="A182" s="115"/>
      <x:c r="B182" s="115"/>
      <x:c r="C182" s="115"/>
      <x:c r="D182" s="118"/>
      <x:c r="E182" s="118"/>
      <x:c r="F182" s="118"/>
      <x:c r="G182" s="118"/>
      <x:c r="H182" s="118"/>
      <x:c r="I182" s="118"/>
      <x:c r="J182" s="118"/>
      <x:c r="K182" s="118"/>
      <x:c r="L182" s="118"/>
      <x:c r="M182" s="118"/>
      <x:c r="N182" s="118"/>
      <x:c r="O182" s="118"/>
      <x:c r="P182" s="118"/>
      <x:c r="Q182" s="118"/>
      <x:c r="R182" s="118"/>
      <x:c r="S182" s="118"/>
      <x:c r="T182" s="118"/>
      <x:c r="U182" s="118"/>
      <x:c r="V182" s="118"/>
      <x:c r="W182" s="118"/>
      <x:c r="X182" s="118"/>
      <x:c r="Y182" s="118"/>
      <x:c r="Z182" s="118"/>
      <x:c r="AA182" s="118"/>
      <x:c r="AB182" s="118"/>
      <x:c r="AC182" s="118"/>
      <x:c r="AD182" s="118"/>
      <x:c r="AE182" s="118"/>
      <x:c r="AF182" s="118"/>
      <x:c r="AG182" s="118"/>
      <x:c r="AH182" s="118"/>
      <x:c r="AI182" s="118"/>
      <x:c r="AJ182" s="118"/>
      <x:c r="AK182" s="118"/>
      <x:c r="AL182" s="118"/>
      <x:c r="AM182" s="118"/>
      <x:c r="AN182" s="118"/>
      <x:c r="AO182" s="118"/>
      <x:c r="AP182" s="115"/>
      <x:c r="AQ182" s="49" t="str">
        <x:f>IF(A182="","",COUNT(BI182:INDEX(BI182:CR182,1,'Настройки'!$B$3)))</x:f>
      </x:c>
      <x:c r="AR182" s="49" t="str">
        <x:f>IF(A182="","",SUM(BI182:INDEX(BI182:CR182,1,'Настройки'!$B$3)))</x:f>
      </x:c>
      <x:c r="AS182" s="58" t="str">
        <x:f>IF(A182="","",IF('Настройки'!$B$4="Стоимость потребления",AR182*D182,IF('Настройки'!$B$4="Количество",AR182,E182)))</x:f>
      </x:c>
      <x:c r="AT182" s="61" t="str">
        <x:f>IF(OR(A182="",AS182&lt;0,SUM($AS$2:$AS$1001)&lt;=0),"",AS182/SUM($AS$2:$AS$1001))</x:f>
      </x:c>
      <x:c r="AU182" s="61" t="str">
        <x:f>IF(OR(A182="",AS182&lt;0,SUM($AS$2:$AS$1001)&lt;=0),"",SUMIFS($AS$2:$AS$1001,$AS$2:$AS$1001,"&gt;"&amp;AS182)/SUM($AS$2:$AS$1001))</x:f>
      </x:c>
      <x:c r="AV182" s="61" t="str">
        <x:f>IF(OR(A182="",AS182&lt;0,SUM($AS$2:$AS$1001)&lt;=0),"",SUMIFS($AS$2:$AS$1001,$AS$2:$AS$1001,"&gt;="&amp;AS182)/SUM($AS$2:$AS$1001))</x:f>
      </x:c>
      <x:c r="AW182" s="49" t="str">
        <x:f>IF(A182="","",IF(SUM($AS$2:$AS$1001)&lt;=0,"Не определён",IF(AS182&lt;0,"Исключение",IF(AU182&lt;'Настройки'!$B$5,"A",IF(AU182&lt;'Настройки'!$B$6,"B","C")))))</x:f>
      </x:c>
      <x:c r="AX182" s="58" t="str">
        <x:f>IF(A182="","",IF(AQ182=0,"",AVERAGE(BI182:INDEX(BI182:CR182,1,'Настройки'!$B$3))))</x:f>
      </x:c>
      <x:c r="AY182" s="58" t="str">
        <x:f>IF(OR(A182="",AQ182=0),"",STDEVP(BI182:INDEX(BI182:CR182,1,'Настройки'!$B$3)))</x:f>
      </x:c>
      <x:c r="AZ182" s="61" t="str">
        <x:f>IF(OR(A182="",AQ182&lt;'Настройки'!$B$12,AX182&lt;=0,AND('Настройки'!$B$10="Блокировать",COUNTIF(F182:INDEX(F182:AO182,1,'Настройки'!$B$3),"&lt;0")&gt;0)),"",AY182/ABS(AX182))</x:f>
      </x:c>
      <x:c r="BA182" s="49" t="str">
        <x:f>IF(A182="","",IF(AND('Настройки'!$B$10="Блокировать",COUNTIF(F182:INDEX(F182:AO182,1,'Настройки'!$B$3),"&lt;0")&gt;0),"Не определён",IF(AQ182&lt;'Настройки'!$B$12,"Не определён",IF(AX182=0,"Нет спроса",IF(AX182&lt;0,"Не определён",IF(AZ182&lt;='Настройки'!$B$7,"X",IF(AZ182&lt;='Настройки'!$B$8,"Y","Z")))))))</x:f>
      </x:c>
      <x:c r="BB182" s="49" t="str">
        <x:f>IF(OR(A182="",LEN(AW182)&lt;&gt;1,LEN(BA182)&lt;&gt;1),"",AW182&amp;BA182)</x:f>
      </x:c>
      <x:c r="BC182" s="61" t="str">
        <x:f>IF(OR(A182="",AQ182=0),"",(COUNT(BI182:INDEX(BI182:CR182,1,'Настройки'!$B$3))-COUNT(CS182:INDEX(CS182:EB182,1,'Настройки'!$B$3)))/AQ182)</x:f>
      </x:c>
      <x:c r="BD182" s="64" t="str">
        <x:f>IF(OR(A182="",COUNT(CS182:INDEX(CS182:EB182,1,'Настройки'!$B$3))=0),"",AQ182/COUNT(CS182:INDEX(CS182:EB182,1,'Настройки'!$B$3)))</x:f>
      </x:c>
      <x:c r="BE182" s="64" t="str">
        <x:f>IF(OR(A182="",COUNT(CS182:INDEX(CS182:EB182,1,'Настройки'!$B$3))=0),"",IF(AVERAGE(CS182:INDEX(CS182:EB182,1,'Настройки'!$B$3))=0,"",(STDEVP(CS182:INDEX(CS182:EB182,1,'Настройки'!$B$3))/ABS(AVERAGE(CS182:INDEX(CS182:EB182,1,'Настройки'!$B$3))))^2))</x:f>
      </x:c>
      <x:c r="BF182" s="49" t="str">
        <x:f>IF(A182="","",IF(AQ182&lt;3,"Недостаточно",IF(AQ182&lt;6,"Предварительный","Обычный")))</x:f>
      </x:c>
      <x:c r="BG182" s="49" t="str">
        <x:f>IF(A182="","",IF(COUNTIF(F182:INDEX(F182:AO182,1,'Настройки'!$B$3),"&lt;0")&gt;0,IF('Настройки'!$B$10="Блокировать","Отрицательный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"),"")&amp;IF(AQ182&lt;3,"Недостаточно истории. ",IF(AQ182&lt;6,"Предварительная классификация. ",""))&amp;IF(AX182=0,"Нет спроса за горизонт. ","")&amp;IF(AZ182&gt;'Настройки'!$B$11,"Экстремальная вариативность. ",""))</x:f>
      </x:c>
      <x:c r="BH182" s="49" t="str">
        <x:f>IF(A182="","",IFERROR(VLOOKUP(BB182,'Настройки'!$D$3:$E$11,2,FALSE),"Сначала проверьте исходные данные и историю спроса.")&amp;" Уточните срок поставки, MOQ и критичность.")</x:f>
      </x:c>
      <x:c r="BI182" s="50" t="str">
        <x:f>IF(1&gt;'Настройки'!$B$3,"",IF(ISBLANK(F182),IF('Настройки'!$B$9="Нулевой спрос",0,""),IF(F182&lt;0,IF('Настройки'!$B$10="Исключить","",IF('Настройки'!$B$10="Абсолютные значения",ABS(F182),F182)),F182)))</x:f>
      </x:c>
      <x:c r="BJ182" s="50" t="str">
        <x:f>IF(2&gt;'Настройки'!$B$3,"",IF(ISBLANK(G182),IF('Настройки'!$B$9="Нулевой спрос",0,""),IF(G182&lt;0,IF('Настройки'!$B$10="Исключить","",IF('Настройки'!$B$10="Абсолютные значения",ABS(G182),G182)),G182)))</x:f>
      </x:c>
      <x:c r="BK182" s="50" t="str">
        <x:f>IF(3&gt;'Настройки'!$B$3,"",IF(ISBLANK(H182),IF('Настройки'!$B$9="Нулевой спрос",0,""),IF(H182&lt;0,IF('Настройки'!$B$10="Исключить","",IF('Настройки'!$B$10="Абсолютные значения",ABS(H182),H182)),H182)))</x:f>
      </x:c>
      <x:c r="BL182" s="50" t="str">
        <x:f>IF(4&gt;'Настройки'!$B$3,"",IF(ISBLANK(I182),IF('Настройки'!$B$9="Нулевой спрос",0,""),IF(I182&lt;0,IF('Настройки'!$B$10="Исключить","",IF('Настройки'!$B$10="Абсолютные значения",ABS(I182),I182)),I182)))</x:f>
      </x:c>
      <x:c r="BM182" s="50" t="str">
        <x:f>IF(5&gt;'Настройки'!$B$3,"",IF(ISBLANK(J182),IF('Настройки'!$B$9="Нулевой спрос",0,""),IF(J182&lt;0,IF('Настройки'!$B$10="Исключить","",IF('Настройки'!$B$10="Абсолютные значения",ABS(J182),J182)),J182)))</x:f>
      </x:c>
      <x:c r="BN182" s="50" t="str">
        <x:f>IF(6&gt;'Настройки'!$B$3,"",IF(ISBLANK(K182),IF('Настройки'!$B$9="Нулевой спрос",0,""),IF(K182&lt;0,IF('Настройки'!$B$10="Исключить","",IF('Настройки'!$B$10="Абсолютные значения",ABS(K182),K182)),K182)))</x:f>
      </x:c>
      <x:c r="BO182" s="50" t="str">
        <x:f>IF(7&gt;'Настройки'!$B$3,"",IF(ISBLANK(L182),IF('Настройки'!$B$9="Нулевой спрос",0,""),IF(L182&lt;0,IF('Настройки'!$B$10="Исключить","",IF('Настройки'!$B$10="Абсолютные значения",ABS(L182),L182)),L182)))</x:f>
      </x:c>
      <x:c r="BP182" s="50" t="str">
        <x:f>IF(8&gt;'Настройки'!$B$3,"",IF(ISBLANK(M182),IF('Настройки'!$B$9="Нулевой спрос",0,""),IF(M182&lt;0,IF('Настройки'!$B$10="Исключить","",IF('Настройки'!$B$10="Абсолютные значения",ABS(M182),M182)),M182)))</x:f>
      </x:c>
      <x:c r="BQ182" s="50" t="str">
        <x:f>IF(9&gt;'Настройки'!$B$3,"",IF(ISBLANK(N182),IF('Настройки'!$B$9="Нулевой спрос",0,""),IF(N182&lt;0,IF('Настройки'!$B$10="Исключить","",IF('Настройки'!$B$10="Абсолютные значения",ABS(N182),N182)),N182)))</x:f>
      </x:c>
      <x:c r="BR182" s="50" t="str">
        <x:f>IF(10&gt;'Настройки'!$B$3,"",IF(ISBLANK(O182),IF('Настройки'!$B$9="Нулевой спрос",0,""),IF(O182&lt;0,IF('Настройки'!$B$10="Исключить","",IF('Настройки'!$B$10="Абсолютные значения",ABS(O182),O182)),O182)))</x:f>
      </x:c>
      <x:c r="BS182" s="50" t="str">
        <x:f>IF(11&gt;'Настройки'!$B$3,"",IF(ISBLANK(P182),IF('Настройки'!$B$9="Нулевой спрос",0,""),IF(P182&lt;0,IF('Настройки'!$B$10="Исключить","",IF('Настройки'!$B$10="Абсолютные значения",ABS(P182),P182)),P182)))</x:f>
      </x:c>
      <x:c r="BT182" s="50" t="str">
        <x:f>IF(12&gt;'Настройки'!$B$3,"",IF(ISBLANK(Q182),IF('Настройки'!$B$9="Нулевой спрос",0,""),IF(Q182&lt;0,IF('Настройки'!$B$10="Исключить","",IF('Настройки'!$B$10="Абсолютные значения",ABS(Q182),Q182)),Q182)))</x:f>
      </x:c>
      <x:c r="BU182" s="50" t="str">
        <x:f>IF(13&gt;'Настройки'!$B$3,"",IF(ISBLANK(R182),IF('Настройки'!$B$9="Нулевой спрос",0,""),IF(R182&lt;0,IF('Настройки'!$B$10="Исключить","",IF('Настройки'!$B$10="Абсолютные значения",ABS(R182),R182)),R182)))</x:f>
      </x:c>
      <x:c r="BV182" s="50" t="str">
        <x:f>IF(14&gt;'Настройки'!$B$3,"",IF(ISBLANK(S182),IF('Настройки'!$B$9="Нулевой спрос",0,""),IF(S182&lt;0,IF('Настройки'!$B$10="Исключить","",IF('Настройки'!$B$10="Абсолютные значения",ABS(S182),S182)),S182)))</x:f>
      </x:c>
      <x:c r="BW182" s="50" t="str">
        <x:f>IF(15&gt;'Настройки'!$B$3,"",IF(ISBLANK(T182),IF('Настройки'!$B$9="Нулевой спрос",0,""),IF(T182&lt;0,IF('Настройки'!$B$10="Исключить","",IF('Настройки'!$B$10="Абсолютные значения",ABS(T182),T182)),T182)))</x:f>
      </x:c>
      <x:c r="BX182" s="50" t="str">
        <x:f>IF(16&gt;'Настройки'!$B$3,"",IF(ISBLANK(U182),IF('Настройки'!$B$9="Нулевой спрос",0,""),IF(U182&lt;0,IF('Настройки'!$B$10="Исключить","",IF('Настройки'!$B$10="Абсолютные значения",ABS(U182),U182)),U182)))</x:f>
      </x:c>
      <x:c r="BY182" s="50" t="str">
        <x:f>IF(17&gt;'Настройки'!$B$3,"",IF(ISBLANK(V182),IF('Настройки'!$B$9="Нулевой спрос",0,""),IF(V182&lt;0,IF('Настройки'!$B$10="Исключить","",IF('Настройки'!$B$10="Абсолютные значения",ABS(V182),V182)),V182)))</x:f>
      </x:c>
      <x:c r="BZ182" s="50" t="str">
        <x:f>IF(18&gt;'Настройки'!$B$3,"",IF(ISBLANK(W182),IF('Настройки'!$B$9="Нулевой спрос",0,""),IF(W182&lt;0,IF('Настройки'!$B$10="Исключить","",IF('Настройки'!$B$10="Абсолютные значения",ABS(W182),W182)),W182)))</x:f>
      </x:c>
      <x:c r="CA182" s="50" t="str">
        <x:f>IF(19&gt;'Настройки'!$B$3,"",IF(ISBLANK(X182),IF('Настройки'!$B$9="Нулевой спрос",0,""),IF(X182&lt;0,IF('Настройки'!$B$10="Исключить","",IF('Настройки'!$B$10="Абсолютные значения",ABS(X182),X182)),X182)))</x:f>
      </x:c>
      <x:c r="CB182" s="50" t="str">
        <x:f>IF(20&gt;'Настройки'!$B$3,"",IF(ISBLANK(Y182),IF('Настройки'!$B$9="Нулевой спрос",0,""),IF(Y182&lt;0,IF('Настройки'!$B$10="Исключить","",IF('Настройки'!$B$10="Абсолютные значения",ABS(Y182),Y182)),Y182)))</x:f>
      </x:c>
      <x:c r="CC182" s="50" t="str">
        <x:f>IF(21&gt;'Настройки'!$B$3,"",IF(ISBLANK(Z182),IF('Настройки'!$B$9="Нулевой спрос",0,""),IF(Z182&lt;0,IF('Настройки'!$B$10="Исключить","",IF('Настройки'!$B$10="Абсолютные значения",ABS(Z182),Z182)),Z182)))</x:f>
      </x:c>
      <x:c r="CD182" s="50" t="str">
        <x:f>IF(22&gt;'Настройки'!$B$3,"",IF(ISBLANK(AA182),IF('Настройки'!$B$9="Нулевой спрос",0,""),IF(AA182&lt;0,IF('Настройки'!$B$10="Исключить","",IF('Настройки'!$B$10="Абсолютные значения",ABS(AA182),AA182)),AA182)))</x:f>
      </x:c>
      <x:c r="CE182" s="50" t="str">
        <x:f>IF(23&gt;'Настройки'!$B$3,"",IF(ISBLANK(AB182),IF('Настройки'!$B$9="Нулевой спрос",0,""),IF(AB182&lt;0,IF('Настройки'!$B$10="Исключить","",IF('Настройки'!$B$10="Абсолютные значения",ABS(AB182),AB182)),AB182)))</x:f>
      </x:c>
      <x:c r="CF182" s="50" t="str">
        <x:f>IF(24&gt;'Настройки'!$B$3,"",IF(ISBLANK(AC182),IF('Настройки'!$B$9="Нулевой спрос",0,""),IF(AC182&lt;0,IF('Настройки'!$B$10="Исключить","",IF('Настройки'!$B$10="Абсолютные значения",ABS(AC182),AC182)),AC182)))</x:f>
      </x:c>
      <x:c r="CG182" s="50" t="str">
        <x:f>IF(25&gt;'Настройки'!$B$3,"",IF(ISBLANK(AD182),IF('Настройки'!$B$9="Нулевой спрос",0,""),IF(AD182&lt;0,IF('Настройки'!$B$10="Исключить","",IF('Настройки'!$B$10="Абсолютные значения",ABS(AD182),AD182)),AD182)))</x:f>
      </x:c>
      <x:c r="CH182" s="50" t="str">
        <x:f>IF(26&gt;'Настройки'!$B$3,"",IF(ISBLANK(AE182),IF('Настройки'!$B$9="Нулевой спрос",0,""),IF(AE182&lt;0,IF('Настройки'!$B$10="Исключить","",IF('Настройки'!$B$10="Абсолютные значения",ABS(AE182),AE182)),AE182)))</x:f>
      </x:c>
      <x:c r="CI182" s="50" t="str">
        <x:f>IF(27&gt;'Настройки'!$B$3,"",IF(ISBLANK(AF182),IF('Настройки'!$B$9="Нулевой спрос",0,""),IF(AF182&lt;0,IF('Настройки'!$B$10="Исключить","",IF('Настройки'!$B$10="Абсолютные значения",ABS(AF182),AF182)),AF182)))</x:f>
      </x:c>
      <x:c r="CJ182" s="50" t="str">
        <x:f>IF(28&gt;'Настройки'!$B$3,"",IF(ISBLANK(AG182),IF('Настройки'!$B$9="Нулевой спрос",0,""),IF(AG182&lt;0,IF('Настройки'!$B$10="Исключить","",IF('Настройки'!$B$10="Абсолютные значения",ABS(AG182),AG182)),AG182)))</x:f>
      </x:c>
      <x:c r="CK182" s="50" t="str">
        <x:f>IF(29&gt;'Настройки'!$B$3,"",IF(ISBLANK(AH182),IF('Настройки'!$B$9="Нулевой спрос",0,""),IF(AH182&lt;0,IF('Настройки'!$B$10="Исключить","",IF('Настройки'!$B$10="Абсолютные значения",ABS(AH182),AH182)),AH182)))</x:f>
      </x:c>
      <x:c r="CL182" s="50" t="str">
        <x:f>IF(30&gt;'Настройки'!$B$3,"",IF(ISBLANK(AI182),IF('Настройки'!$B$9="Нулевой спрос",0,""),IF(AI182&lt;0,IF('Настройки'!$B$10="Исключить","",IF('Настройки'!$B$10="Абсолютные значения",ABS(AI182),AI182)),AI182)))</x:f>
      </x:c>
      <x:c r="CM182" s="50" t="str">
        <x:f>IF(31&gt;'Настройки'!$B$3,"",IF(ISBLANK(AJ182),IF('Настройки'!$B$9="Нулевой спрос",0,""),IF(AJ182&lt;0,IF('Настройки'!$B$10="Исключить","",IF('Настройки'!$B$10="Абсолютные значения",ABS(AJ182),AJ182)),AJ182)))</x:f>
      </x:c>
      <x:c r="CN182" s="50" t="str">
        <x:f>IF(32&gt;'Настройки'!$B$3,"",IF(ISBLANK(AK182),IF('Настройки'!$B$9="Нулевой спрос",0,""),IF(AK182&lt;0,IF('Настройки'!$B$10="Исключить","",IF('Настройки'!$B$10="Абсолютные значения",ABS(AK182),AK182)),AK182)))</x:f>
      </x:c>
      <x:c r="CO182" s="50" t="str">
        <x:f>IF(33&gt;'Настройки'!$B$3,"",IF(ISBLANK(AL182),IF('Настройки'!$B$9="Нулевой спрос",0,""),IF(AL182&lt;0,IF('Настройки'!$B$10="Исключить","",IF('Настройки'!$B$10="Абсолютные значения",ABS(AL182),AL182)),AL182)))</x:f>
      </x:c>
      <x:c r="CP182" s="50" t="str">
        <x:f>IF(34&gt;'Настройки'!$B$3,"",IF(ISBLANK(AM182),IF('Настройки'!$B$9="Нулевой спрос",0,""),IF(AM182&lt;0,IF('Настройки'!$B$10="Исключить","",IF('Настройки'!$B$10="Абсолютные значения",ABS(AM182),AM182)),AM182)))</x:f>
      </x:c>
      <x:c r="CQ182" s="50" t="str">
        <x:f>IF(35&gt;'Настройки'!$B$3,"",IF(ISBLANK(AN182),IF('Настройки'!$B$9="Нулевой спрос",0,""),IF(AN182&lt;0,IF('Настройки'!$B$10="Исключить","",IF('Настройки'!$B$10="Абсолютные значения",ABS(AN182),AN182)),AN182)))</x:f>
      </x:c>
      <x:c r="CR182" s="50" t="str">
        <x:f>IF(36&gt;'Настройки'!$B$3,"",IF(ISBLANK(AO182),IF('Настройки'!$B$9="Нулевой спрос",0,""),IF(AO182&lt;0,IF('Настройки'!$B$10="Исключить","",IF('Настройки'!$B$10="Абсолютные значения",ABS(AO182),AO182)),AO182)))</x:f>
      </x:c>
      <x:c r="CS182" s="50" t="str">
        <x:f>IF(OR(1&gt;'Настройки'!$B$3,ISBLANK(BI182),BI182=0),"",BI182)</x:f>
      </x:c>
      <x:c r="CT182" s="50" t="str">
        <x:f>IF(OR(2&gt;'Настройки'!$B$3,ISBLANK(BJ182),BJ182=0),"",BJ182)</x:f>
      </x:c>
      <x:c r="CU182" s="50" t="str">
        <x:f>IF(OR(3&gt;'Настройки'!$B$3,ISBLANK(BK182),BK182=0),"",BK182)</x:f>
      </x:c>
      <x:c r="CV182" s="50" t="str">
        <x:f>IF(OR(4&gt;'Настройки'!$B$3,ISBLANK(BL182),BL182=0),"",BL182)</x:f>
      </x:c>
      <x:c r="CW182" s="50" t="str">
        <x:f>IF(OR(5&gt;'Настройки'!$B$3,ISBLANK(BM182),BM182=0),"",BM182)</x:f>
      </x:c>
      <x:c r="CX182" s="50" t="str">
        <x:f>IF(OR(6&gt;'Настройки'!$B$3,ISBLANK(BN182),BN182=0),"",BN182)</x:f>
      </x:c>
      <x:c r="CY182" s="50" t="str">
        <x:f>IF(OR(7&gt;'Настройки'!$B$3,ISBLANK(BO182),BO182=0),"",BO182)</x:f>
      </x:c>
      <x:c r="CZ182" s="50" t="str">
        <x:f>IF(OR(8&gt;'Настройки'!$B$3,ISBLANK(BP182),BP182=0),"",BP182)</x:f>
      </x:c>
      <x:c r="DA182" s="50" t="str">
        <x:f>IF(OR(9&gt;'Настройки'!$B$3,ISBLANK(BQ182),BQ182=0),"",BQ182)</x:f>
      </x:c>
      <x:c r="DB182" s="50" t="str">
        <x:f>IF(OR(10&gt;'Настройки'!$B$3,ISBLANK(BR182),BR182=0),"",BR182)</x:f>
      </x:c>
      <x:c r="DC182" s="50" t="str">
        <x:f>IF(OR(11&gt;'Настройки'!$B$3,ISBLANK(BS182),BS182=0),"",BS182)</x:f>
      </x:c>
      <x:c r="DD182" s="50" t="str">
        <x:f>IF(OR(12&gt;'Настройки'!$B$3,ISBLANK(BT182),BT182=0),"",BT182)</x:f>
      </x:c>
      <x:c r="DE182" s="50" t="str">
        <x:f>IF(OR(13&gt;'Настройки'!$B$3,ISBLANK(BU182),BU182=0),"",BU182)</x:f>
      </x:c>
      <x:c r="DF182" s="50" t="str">
        <x:f>IF(OR(14&gt;'Настройки'!$B$3,ISBLANK(BV182),BV182=0),"",BV182)</x:f>
      </x:c>
      <x:c r="DG182" s="50" t="str">
        <x:f>IF(OR(15&gt;'Настройки'!$B$3,ISBLANK(BW182),BW182=0),"",BW182)</x:f>
      </x:c>
      <x:c r="DH182" s="50" t="str">
        <x:f>IF(OR(16&gt;'Настройки'!$B$3,ISBLANK(BX182),BX182=0),"",BX182)</x:f>
      </x:c>
      <x:c r="DI182" s="50" t="str">
        <x:f>IF(OR(17&gt;'Настройки'!$B$3,ISBLANK(BY182),BY182=0),"",BY182)</x:f>
      </x:c>
      <x:c r="DJ182" s="50" t="str">
        <x:f>IF(OR(18&gt;'Настройки'!$B$3,ISBLANK(BZ182),BZ182=0),"",BZ182)</x:f>
      </x:c>
      <x:c r="DK182" s="50" t="str">
        <x:f>IF(OR(19&gt;'Настройки'!$B$3,ISBLANK(CA182),CA182=0),"",CA182)</x:f>
      </x:c>
      <x:c r="DL182" s="50" t="str">
        <x:f>IF(OR(20&gt;'Настройки'!$B$3,ISBLANK(CB182),CB182=0),"",CB182)</x:f>
      </x:c>
      <x:c r="DM182" s="50" t="str">
        <x:f>IF(OR(21&gt;'Настройки'!$B$3,ISBLANK(CC182),CC182=0),"",CC182)</x:f>
      </x:c>
      <x:c r="DN182" s="50" t="str">
        <x:f>IF(OR(22&gt;'Настройки'!$B$3,ISBLANK(CD182),CD182=0),"",CD182)</x:f>
      </x:c>
      <x:c r="DO182" s="50" t="str">
        <x:f>IF(OR(23&gt;'Настройки'!$B$3,ISBLANK(CE182),CE182=0),"",CE182)</x:f>
      </x:c>
      <x:c r="DP182" s="50" t="str">
        <x:f>IF(OR(24&gt;'Настройки'!$B$3,ISBLANK(CF182),CF182=0),"",CF182)</x:f>
      </x:c>
      <x:c r="DQ182" s="50" t="str">
        <x:f>IF(OR(25&gt;'Настройки'!$B$3,ISBLANK(CG182),CG182=0),"",CG182)</x:f>
      </x:c>
      <x:c r="DR182" s="50" t="str">
        <x:f>IF(OR(26&gt;'Настройки'!$B$3,ISBLANK(CH182),CH182=0),"",CH182)</x:f>
      </x:c>
      <x:c r="DS182" s="50" t="str">
        <x:f>IF(OR(27&gt;'Настройки'!$B$3,ISBLANK(CI182),CI182=0),"",CI182)</x:f>
      </x:c>
      <x:c r="DT182" s="50" t="str">
        <x:f>IF(OR(28&gt;'Настройки'!$B$3,ISBLANK(CJ182),CJ182=0),"",CJ182)</x:f>
      </x:c>
      <x:c r="DU182" s="50" t="str">
        <x:f>IF(OR(29&gt;'Настройки'!$B$3,ISBLANK(CK182),CK182=0),"",CK182)</x:f>
      </x:c>
      <x:c r="DV182" s="50" t="str">
        <x:f>IF(OR(30&gt;'Настройки'!$B$3,ISBLANK(CL182),CL182=0),"",CL182)</x:f>
      </x:c>
      <x:c r="DW182" s="50" t="str">
        <x:f>IF(OR(31&gt;'Настройки'!$B$3,ISBLANK(CM182),CM182=0),"",CM182)</x:f>
      </x:c>
      <x:c r="DX182" s="50" t="str">
        <x:f>IF(OR(32&gt;'Настройки'!$B$3,ISBLANK(CN182),CN182=0),"",CN182)</x:f>
      </x:c>
      <x:c r="DY182" s="50" t="str">
        <x:f>IF(OR(33&gt;'Настройки'!$B$3,ISBLANK(CO182),CO182=0),"",CO182)</x:f>
      </x:c>
      <x:c r="DZ182" s="50" t="str">
        <x:f>IF(OR(34&gt;'Настройки'!$B$3,ISBLANK(CP182),CP182=0),"",CP182)</x:f>
      </x:c>
      <x:c r="EA182" s="50" t="str">
        <x:f>IF(OR(35&gt;'Настройки'!$B$3,ISBLANK(CQ182),CQ182=0),"",CQ182)</x:f>
      </x:c>
      <x:c r="EB182" s="50" t="str">
        <x:f>IF(OR(36&gt;'Настройки'!$B$3,ISBLANK(CR182),CR182=0),"",CR182)</x:f>
      </x:c>
      <x:c r="EC182" s="50" t="str">
        <x:f>IF(A182="","",IF(OR(BB182="AZ",BB182="BZ"),10000+ROW(),IF(AZ182&gt;'Настройки'!$B$11,20000+ROW(),IF(BF182&lt;&gt;"Обычный",30000+ROW(),IF(AX182&lt;=0,40000+ROW(),"")))))</x:f>
      </x:c>
      <x:c r="ED182" s="50" t="str">
        <x:f>IF(EC182="","",COUNTIFS($EC$2:$EC$1001,"&gt;0",$EC$2:$EC$1001,"&lt;"&amp;EC182)+1)</x:f>
      </x:c>
    </x:row>
    <x:row r="183">
      <x:c r="A183" s="115"/>
      <x:c r="B183" s="115"/>
      <x:c r="C183" s="115"/>
      <x:c r="D183" s="118"/>
      <x:c r="E183" s="118"/>
      <x:c r="F183" s="118"/>
      <x:c r="G183" s="118"/>
      <x:c r="H183" s="118"/>
      <x:c r="I183" s="118"/>
      <x:c r="J183" s="118"/>
      <x:c r="K183" s="118"/>
      <x:c r="L183" s="118"/>
      <x:c r="M183" s="118"/>
      <x:c r="N183" s="118"/>
      <x:c r="O183" s="118"/>
      <x:c r="P183" s="118"/>
      <x:c r="Q183" s="118"/>
      <x:c r="R183" s="118"/>
      <x:c r="S183" s="118"/>
      <x:c r="T183" s="118"/>
      <x:c r="U183" s="118"/>
      <x:c r="V183" s="118"/>
      <x:c r="W183" s="118"/>
      <x:c r="X183" s="118"/>
      <x:c r="Y183" s="118"/>
      <x:c r="Z183" s="118"/>
      <x:c r="AA183" s="118"/>
      <x:c r="AB183" s="118"/>
      <x:c r="AC183" s="118"/>
      <x:c r="AD183" s="118"/>
      <x:c r="AE183" s="118"/>
      <x:c r="AF183" s="118"/>
      <x:c r="AG183" s="118"/>
      <x:c r="AH183" s="118"/>
      <x:c r="AI183" s="118"/>
      <x:c r="AJ183" s="118"/>
      <x:c r="AK183" s="118"/>
      <x:c r="AL183" s="118"/>
      <x:c r="AM183" s="118"/>
      <x:c r="AN183" s="118"/>
      <x:c r="AO183" s="118"/>
      <x:c r="AP183" s="115"/>
      <x:c r="AQ183" s="49" t="str">
        <x:f>IF(A183="","",COUNT(BI183:INDEX(BI183:CR183,1,'Настройки'!$B$3)))</x:f>
      </x:c>
      <x:c r="AR183" s="49" t="str">
        <x:f>IF(A183="","",SUM(BI183:INDEX(BI183:CR183,1,'Настройки'!$B$3)))</x:f>
      </x:c>
      <x:c r="AS183" s="58" t="str">
        <x:f>IF(A183="","",IF('Настройки'!$B$4="Стоимость потребления",AR183*D183,IF('Настройки'!$B$4="Количество",AR183,E183)))</x:f>
      </x:c>
      <x:c r="AT183" s="61" t="str">
        <x:f>IF(OR(A183="",AS183&lt;0,SUM($AS$2:$AS$1001)&lt;=0),"",AS183/SUM($AS$2:$AS$1001))</x:f>
      </x:c>
      <x:c r="AU183" s="61" t="str">
        <x:f>IF(OR(A183="",AS183&lt;0,SUM($AS$2:$AS$1001)&lt;=0),"",SUMIFS($AS$2:$AS$1001,$AS$2:$AS$1001,"&gt;"&amp;AS183)/SUM($AS$2:$AS$1001))</x:f>
      </x:c>
      <x:c r="AV183" s="61" t="str">
        <x:f>IF(OR(A183="",AS183&lt;0,SUM($AS$2:$AS$1001)&lt;=0),"",SUMIFS($AS$2:$AS$1001,$AS$2:$AS$1001,"&gt;="&amp;AS183)/SUM($AS$2:$AS$1001))</x:f>
      </x:c>
      <x:c r="AW183" s="49" t="str">
        <x:f>IF(A183="","",IF(SUM($AS$2:$AS$1001)&lt;=0,"Не определён",IF(AS183&lt;0,"Исключение",IF(AU183&lt;'Настройки'!$B$5,"A",IF(AU183&lt;'Настройки'!$B$6,"B","C")))))</x:f>
      </x:c>
      <x:c r="AX183" s="58" t="str">
        <x:f>IF(A183="","",IF(AQ183=0,"",AVERAGE(BI183:INDEX(BI183:CR183,1,'Настройки'!$B$3))))</x:f>
      </x:c>
      <x:c r="AY183" s="58" t="str">
        <x:f>IF(OR(A183="",AQ183=0),"",STDEVP(BI183:INDEX(BI183:CR183,1,'Настройки'!$B$3)))</x:f>
      </x:c>
      <x:c r="AZ183" s="61" t="str">
        <x:f>IF(OR(A183="",AQ183&lt;'Настройки'!$B$12,AX183&lt;=0,AND('Настройки'!$B$10="Блокировать",COUNTIF(F183:INDEX(F183:AO183,1,'Настройки'!$B$3),"&lt;0")&gt;0)),"",AY183/ABS(AX183))</x:f>
      </x:c>
      <x:c r="BA183" s="49" t="str">
        <x:f>IF(A183="","",IF(AND('Настройки'!$B$10="Блокировать",COUNTIF(F183:INDEX(F183:AO183,1,'Настройки'!$B$3),"&lt;0")&gt;0),"Не определён",IF(AQ183&lt;'Настройки'!$B$12,"Не определён",IF(AX183=0,"Нет спроса",IF(AX183&lt;0,"Не определён",IF(AZ183&lt;='Настройки'!$B$7,"X",IF(AZ183&lt;='Настройки'!$B$8,"Y","Z")))))))</x:f>
      </x:c>
      <x:c r="BB183" s="49" t="str">
        <x:f>IF(OR(A183="",LEN(AW183)&lt;&gt;1,LEN(BA183)&lt;&gt;1),"",AW183&amp;BA183)</x:f>
      </x:c>
      <x:c r="BC183" s="61" t="str">
        <x:f>IF(OR(A183="",AQ183=0),"",(COUNT(BI183:INDEX(BI183:CR183,1,'Настройки'!$B$3))-COUNT(CS183:INDEX(CS183:EB183,1,'Настройки'!$B$3)))/AQ183)</x:f>
      </x:c>
      <x:c r="BD183" s="64" t="str">
        <x:f>IF(OR(A183="",COUNT(CS183:INDEX(CS183:EB183,1,'Настройки'!$B$3))=0),"",AQ183/COUNT(CS183:INDEX(CS183:EB183,1,'Настройки'!$B$3)))</x:f>
      </x:c>
      <x:c r="BE183" s="64" t="str">
        <x:f>IF(OR(A183="",COUNT(CS183:INDEX(CS183:EB183,1,'Настройки'!$B$3))=0),"",IF(AVERAGE(CS183:INDEX(CS183:EB183,1,'Настройки'!$B$3))=0,"",(STDEVP(CS183:INDEX(CS183:EB183,1,'Настройки'!$B$3))/ABS(AVERAGE(CS183:INDEX(CS183:EB183,1,'Настройки'!$B$3))))^2))</x:f>
      </x:c>
      <x:c r="BF183" s="49" t="str">
        <x:f>IF(A183="","",IF(AQ183&lt;3,"Недостаточно",IF(AQ183&lt;6,"Предварительный","Обычный")))</x:f>
      </x:c>
      <x:c r="BG183" s="49" t="str">
        <x:f>IF(A183="","",IF(COUNTIF(F183:INDEX(F183:AO183,1,'Настройки'!$B$3),"&lt;0")&gt;0,IF('Настройки'!$B$10="Блокировать","Отрицательный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"),"")&amp;IF(AQ183&lt;3,"Недостаточно истории. ",IF(AQ183&lt;6,"Предварительная классификация. ",""))&amp;IF(AX183=0,"Нет спроса за горизонт. ","")&amp;IF(AZ183&gt;'Настройки'!$B$11,"Экстремальная вариативность. ",""))</x:f>
      </x:c>
      <x:c r="BH183" s="49" t="str">
        <x:f>IF(A183="","",IFERROR(VLOOKUP(BB183,'Настройки'!$D$3:$E$11,2,FALSE),"Сначала проверьте исходные данные и историю спроса.")&amp;" Уточните срок поставки, MOQ и критичность.")</x:f>
      </x:c>
      <x:c r="BI183" s="50" t="str">
        <x:f>IF(1&gt;'Настройки'!$B$3,"",IF(ISBLANK(F183),IF('Настройки'!$B$9="Нулевой спрос",0,""),IF(F183&lt;0,IF('Настройки'!$B$10="Исключить","",IF('Настройки'!$B$10="Абсолютные значения",ABS(F183),F183)),F183)))</x:f>
      </x:c>
      <x:c r="BJ183" s="50" t="str">
        <x:f>IF(2&gt;'Настройки'!$B$3,"",IF(ISBLANK(G183),IF('Настройки'!$B$9="Нулевой спрос",0,""),IF(G183&lt;0,IF('Настройки'!$B$10="Исключить","",IF('Настройки'!$B$10="Абсолютные значения",ABS(G183),G183)),G183)))</x:f>
      </x:c>
      <x:c r="BK183" s="50" t="str">
        <x:f>IF(3&gt;'Настройки'!$B$3,"",IF(ISBLANK(H183),IF('Настройки'!$B$9="Нулевой спрос",0,""),IF(H183&lt;0,IF('Настройки'!$B$10="Исключить","",IF('Настройки'!$B$10="Абсолютные значения",ABS(H183),H183)),H183)))</x:f>
      </x:c>
      <x:c r="BL183" s="50" t="str">
        <x:f>IF(4&gt;'Настройки'!$B$3,"",IF(ISBLANK(I183),IF('Настройки'!$B$9="Нулевой спрос",0,""),IF(I183&lt;0,IF('Настройки'!$B$10="Исключить","",IF('Настройки'!$B$10="Абсолютные значения",ABS(I183),I183)),I183)))</x:f>
      </x:c>
      <x:c r="BM183" s="50" t="str">
        <x:f>IF(5&gt;'Настройки'!$B$3,"",IF(ISBLANK(J183),IF('Настройки'!$B$9="Нулевой спрос",0,""),IF(J183&lt;0,IF('Настройки'!$B$10="Исключить","",IF('Настройки'!$B$10="Абсолютные значения",ABS(J183),J183)),J183)))</x:f>
      </x:c>
      <x:c r="BN183" s="50" t="str">
        <x:f>IF(6&gt;'Настройки'!$B$3,"",IF(ISBLANK(K183),IF('Настройки'!$B$9="Нулевой спрос",0,""),IF(K183&lt;0,IF('Настройки'!$B$10="Исключить","",IF('Настройки'!$B$10="Абсолютные значения",ABS(K183),K183)),K183)))</x:f>
      </x:c>
      <x:c r="BO183" s="50" t="str">
        <x:f>IF(7&gt;'Настройки'!$B$3,"",IF(ISBLANK(L183),IF('Настройки'!$B$9="Нулевой спрос",0,""),IF(L183&lt;0,IF('Настройки'!$B$10="Исключить","",IF('Настройки'!$B$10="Абсолютные значения",ABS(L183),L183)),L183)))</x:f>
      </x:c>
      <x:c r="BP183" s="50" t="str">
        <x:f>IF(8&gt;'Настройки'!$B$3,"",IF(ISBLANK(M183),IF('Настройки'!$B$9="Нулевой спрос",0,""),IF(M183&lt;0,IF('Настройки'!$B$10="Исключить","",IF('Настройки'!$B$10="Абсолютные значения",ABS(M183),M183)),M183)))</x:f>
      </x:c>
      <x:c r="BQ183" s="50" t="str">
        <x:f>IF(9&gt;'Настройки'!$B$3,"",IF(ISBLANK(N183),IF('Настройки'!$B$9="Нулевой спрос",0,""),IF(N183&lt;0,IF('Настройки'!$B$10="Исключить","",IF('Настройки'!$B$10="Абсолютные значения",ABS(N183),N183)),N183)))</x:f>
      </x:c>
      <x:c r="BR183" s="50" t="str">
        <x:f>IF(10&gt;'Настройки'!$B$3,"",IF(ISBLANK(O183),IF('Настройки'!$B$9="Нулевой спрос",0,""),IF(O183&lt;0,IF('Настройки'!$B$10="Исключить","",IF('Настройки'!$B$10="Абсолютные значения",ABS(O183),O183)),O183)))</x:f>
      </x:c>
      <x:c r="BS183" s="50" t="str">
        <x:f>IF(11&gt;'Настройки'!$B$3,"",IF(ISBLANK(P183),IF('Настройки'!$B$9="Нулевой спрос",0,""),IF(P183&lt;0,IF('Настройки'!$B$10="Исключить","",IF('Настройки'!$B$10="Абсолютные значения",ABS(P183),P183)),P183)))</x:f>
      </x:c>
      <x:c r="BT183" s="50" t="str">
        <x:f>IF(12&gt;'Настройки'!$B$3,"",IF(ISBLANK(Q183),IF('Настройки'!$B$9="Нулевой спрос",0,""),IF(Q183&lt;0,IF('Настройки'!$B$10="Исключить","",IF('Настройки'!$B$10="Абсолютные значения",ABS(Q183),Q183)),Q183)))</x:f>
      </x:c>
      <x:c r="BU183" s="50" t="str">
        <x:f>IF(13&gt;'Настройки'!$B$3,"",IF(ISBLANK(R183),IF('Настройки'!$B$9="Нулевой спрос",0,""),IF(R183&lt;0,IF('Настройки'!$B$10="Исключить","",IF('Настройки'!$B$10="Абсолютные значения",ABS(R183),R183)),R183)))</x:f>
      </x:c>
      <x:c r="BV183" s="50" t="str">
        <x:f>IF(14&gt;'Настройки'!$B$3,"",IF(ISBLANK(S183),IF('Настройки'!$B$9="Нулевой спрос",0,""),IF(S183&lt;0,IF('Настройки'!$B$10="Исключить","",IF('Настройки'!$B$10="Абсолютные значения",ABS(S183),S183)),S183)))</x:f>
      </x:c>
      <x:c r="BW183" s="50" t="str">
        <x:f>IF(15&gt;'Настройки'!$B$3,"",IF(ISBLANK(T183),IF('Настройки'!$B$9="Нулевой спрос",0,""),IF(T183&lt;0,IF('Настройки'!$B$10="Исключить","",IF('Настройки'!$B$10="Абсолютные значения",ABS(T183),T183)),T183)))</x:f>
      </x:c>
      <x:c r="BX183" s="50" t="str">
        <x:f>IF(16&gt;'Настройки'!$B$3,"",IF(ISBLANK(U183),IF('Настройки'!$B$9="Нулевой спрос",0,""),IF(U183&lt;0,IF('Настройки'!$B$10="Исключить","",IF('Настройки'!$B$10="Абсолютные значения",ABS(U183),U183)),U183)))</x:f>
      </x:c>
      <x:c r="BY183" s="50" t="str">
        <x:f>IF(17&gt;'Настройки'!$B$3,"",IF(ISBLANK(V183),IF('Настройки'!$B$9="Нулевой спрос",0,""),IF(V183&lt;0,IF('Настройки'!$B$10="Исключить","",IF('Настройки'!$B$10="Абсолютные значения",ABS(V183),V183)),V183)))</x:f>
      </x:c>
      <x:c r="BZ183" s="50" t="str">
        <x:f>IF(18&gt;'Настройки'!$B$3,"",IF(ISBLANK(W183),IF('Настройки'!$B$9="Нулевой спрос",0,""),IF(W183&lt;0,IF('Настройки'!$B$10="Исключить","",IF('Настройки'!$B$10="Абсолютные значения",ABS(W183),W183)),W183)))</x:f>
      </x:c>
      <x:c r="CA183" s="50" t="str">
        <x:f>IF(19&gt;'Настройки'!$B$3,"",IF(ISBLANK(X183),IF('Настройки'!$B$9="Нулевой спрос",0,""),IF(X183&lt;0,IF('Настройки'!$B$10="Исключить","",IF('Настройки'!$B$10="Абсолютные значения",ABS(X183),X183)),X183)))</x:f>
      </x:c>
      <x:c r="CB183" s="50" t="str">
        <x:f>IF(20&gt;'Настройки'!$B$3,"",IF(ISBLANK(Y183),IF('Настройки'!$B$9="Нулевой спрос",0,""),IF(Y183&lt;0,IF('Настройки'!$B$10="Исключить","",IF('Настройки'!$B$10="Абсолютные значения",ABS(Y183),Y183)),Y183)))</x:f>
      </x:c>
      <x:c r="CC183" s="50" t="str">
        <x:f>IF(21&gt;'Настройки'!$B$3,"",IF(ISBLANK(Z183),IF('Настройки'!$B$9="Нулевой спрос",0,""),IF(Z183&lt;0,IF('Настройки'!$B$10="Исключить","",IF('Настройки'!$B$10="Абсолютные значения",ABS(Z183),Z183)),Z183)))</x:f>
      </x:c>
      <x:c r="CD183" s="50" t="str">
        <x:f>IF(22&gt;'Настройки'!$B$3,"",IF(ISBLANK(AA183),IF('Настройки'!$B$9="Нулевой спрос",0,""),IF(AA183&lt;0,IF('Настройки'!$B$10="Исключить","",IF('Настройки'!$B$10="Абсолютные значения",ABS(AA183),AA183)),AA183)))</x:f>
      </x:c>
      <x:c r="CE183" s="50" t="str">
        <x:f>IF(23&gt;'Настройки'!$B$3,"",IF(ISBLANK(AB183),IF('Настройки'!$B$9="Нулевой спрос",0,""),IF(AB183&lt;0,IF('Настройки'!$B$10="Исключить","",IF('Настройки'!$B$10="Абсолютные значения",ABS(AB183),AB183)),AB183)))</x:f>
      </x:c>
      <x:c r="CF183" s="50" t="str">
        <x:f>IF(24&gt;'Настройки'!$B$3,"",IF(ISBLANK(AC183),IF('Настройки'!$B$9="Нулевой спрос",0,""),IF(AC183&lt;0,IF('Настройки'!$B$10="Исключить","",IF('Настройки'!$B$10="Абсолютные значения",ABS(AC183),AC183)),AC183)))</x:f>
      </x:c>
      <x:c r="CG183" s="50" t="str">
        <x:f>IF(25&gt;'Настройки'!$B$3,"",IF(ISBLANK(AD183),IF('Настройки'!$B$9="Нулевой спрос",0,""),IF(AD183&lt;0,IF('Настройки'!$B$10="Исключить","",IF('Настройки'!$B$10="Абсолютные значения",ABS(AD183),AD183)),AD183)))</x:f>
      </x:c>
      <x:c r="CH183" s="50" t="str">
        <x:f>IF(26&gt;'Настройки'!$B$3,"",IF(ISBLANK(AE183),IF('Настройки'!$B$9="Нулевой спрос",0,""),IF(AE183&lt;0,IF('Настройки'!$B$10="Исключить","",IF('Настройки'!$B$10="Абсолютные значения",ABS(AE183),AE183)),AE183)))</x:f>
      </x:c>
      <x:c r="CI183" s="50" t="str">
        <x:f>IF(27&gt;'Настройки'!$B$3,"",IF(ISBLANK(AF183),IF('Настройки'!$B$9="Нулевой спрос",0,""),IF(AF183&lt;0,IF('Настройки'!$B$10="Исключить","",IF('Настройки'!$B$10="Абсолютные значения",ABS(AF183),AF183)),AF183)))</x:f>
      </x:c>
      <x:c r="CJ183" s="50" t="str">
        <x:f>IF(28&gt;'Настройки'!$B$3,"",IF(ISBLANK(AG183),IF('Настройки'!$B$9="Нулевой спрос",0,""),IF(AG183&lt;0,IF('Настройки'!$B$10="Исключить","",IF('Настройки'!$B$10="Абсолютные значения",ABS(AG183),AG183)),AG183)))</x:f>
      </x:c>
      <x:c r="CK183" s="50" t="str">
        <x:f>IF(29&gt;'Настройки'!$B$3,"",IF(ISBLANK(AH183),IF('Настройки'!$B$9="Нулевой спрос",0,""),IF(AH183&lt;0,IF('Настройки'!$B$10="Исключить","",IF('Настройки'!$B$10="Абсолютные значения",ABS(AH183),AH183)),AH183)))</x:f>
      </x:c>
      <x:c r="CL183" s="50" t="str">
        <x:f>IF(30&gt;'Настройки'!$B$3,"",IF(ISBLANK(AI183),IF('Настройки'!$B$9="Нулевой спрос",0,""),IF(AI183&lt;0,IF('Настройки'!$B$10="Исключить","",IF('Настройки'!$B$10="Абсолютные значения",ABS(AI183),AI183)),AI183)))</x:f>
      </x:c>
      <x:c r="CM183" s="50" t="str">
        <x:f>IF(31&gt;'Настройки'!$B$3,"",IF(ISBLANK(AJ183),IF('Настройки'!$B$9="Нулевой спрос",0,""),IF(AJ183&lt;0,IF('Настройки'!$B$10="Исключить","",IF('Настройки'!$B$10="Абсолютные значения",ABS(AJ183),AJ183)),AJ183)))</x:f>
      </x:c>
      <x:c r="CN183" s="50" t="str">
        <x:f>IF(32&gt;'Настройки'!$B$3,"",IF(ISBLANK(AK183),IF('Настройки'!$B$9="Нулевой спрос",0,""),IF(AK183&lt;0,IF('Настройки'!$B$10="Исключить","",IF('Настройки'!$B$10="Абсолютные значения",ABS(AK183),AK183)),AK183)))</x:f>
      </x:c>
      <x:c r="CO183" s="50" t="str">
        <x:f>IF(33&gt;'Настройки'!$B$3,"",IF(ISBLANK(AL183),IF('Настройки'!$B$9="Нулевой спрос",0,""),IF(AL183&lt;0,IF('Настройки'!$B$10="Исключить","",IF('Настройки'!$B$10="Абсолютные значения",ABS(AL183),AL183)),AL183)))</x:f>
      </x:c>
      <x:c r="CP183" s="50" t="str">
        <x:f>IF(34&gt;'Настройки'!$B$3,"",IF(ISBLANK(AM183),IF('Настройки'!$B$9="Нулевой спрос",0,""),IF(AM183&lt;0,IF('Настройки'!$B$10="Исключить","",IF('Настройки'!$B$10="Абсолютные значения",ABS(AM183),AM183)),AM183)))</x:f>
      </x:c>
      <x:c r="CQ183" s="50" t="str">
        <x:f>IF(35&gt;'Настройки'!$B$3,"",IF(ISBLANK(AN183),IF('Настройки'!$B$9="Нулевой спрос",0,""),IF(AN183&lt;0,IF('Настройки'!$B$10="Исключить","",IF('Настройки'!$B$10="Абсолютные значения",ABS(AN183),AN183)),AN183)))</x:f>
      </x:c>
      <x:c r="CR183" s="50" t="str">
        <x:f>IF(36&gt;'Настройки'!$B$3,"",IF(ISBLANK(AO183),IF('Настройки'!$B$9="Нулевой спрос",0,""),IF(AO183&lt;0,IF('Настройки'!$B$10="Исключить","",IF('Настройки'!$B$10="Абсолютные значения",ABS(AO183),AO183)),AO183)))</x:f>
      </x:c>
      <x:c r="CS183" s="50" t="str">
        <x:f>IF(OR(1&gt;'Настройки'!$B$3,ISBLANK(BI183),BI183=0),"",BI183)</x:f>
      </x:c>
      <x:c r="CT183" s="50" t="str">
        <x:f>IF(OR(2&gt;'Настройки'!$B$3,ISBLANK(BJ183),BJ183=0),"",BJ183)</x:f>
      </x:c>
      <x:c r="CU183" s="50" t="str">
        <x:f>IF(OR(3&gt;'Настройки'!$B$3,ISBLANK(BK183),BK183=0),"",BK183)</x:f>
      </x:c>
      <x:c r="CV183" s="50" t="str">
        <x:f>IF(OR(4&gt;'Настройки'!$B$3,ISBLANK(BL183),BL183=0),"",BL183)</x:f>
      </x:c>
      <x:c r="CW183" s="50" t="str">
        <x:f>IF(OR(5&gt;'Настройки'!$B$3,ISBLANK(BM183),BM183=0),"",BM183)</x:f>
      </x:c>
      <x:c r="CX183" s="50" t="str">
        <x:f>IF(OR(6&gt;'Настройки'!$B$3,ISBLANK(BN183),BN183=0),"",BN183)</x:f>
      </x:c>
      <x:c r="CY183" s="50" t="str">
        <x:f>IF(OR(7&gt;'Настройки'!$B$3,ISBLANK(BO183),BO183=0),"",BO183)</x:f>
      </x:c>
      <x:c r="CZ183" s="50" t="str">
        <x:f>IF(OR(8&gt;'Настройки'!$B$3,ISBLANK(BP183),BP183=0),"",BP183)</x:f>
      </x:c>
      <x:c r="DA183" s="50" t="str">
        <x:f>IF(OR(9&gt;'Настройки'!$B$3,ISBLANK(BQ183),BQ183=0),"",BQ183)</x:f>
      </x:c>
      <x:c r="DB183" s="50" t="str">
        <x:f>IF(OR(10&gt;'Настройки'!$B$3,ISBLANK(BR183),BR183=0),"",BR183)</x:f>
      </x:c>
      <x:c r="DC183" s="50" t="str">
        <x:f>IF(OR(11&gt;'Настройки'!$B$3,ISBLANK(BS183),BS183=0),"",BS183)</x:f>
      </x:c>
      <x:c r="DD183" s="50" t="str">
        <x:f>IF(OR(12&gt;'Настройки'!$B$3,ISBLANK(BT183),BT183=0),"",BT183)</x:f>
      </x:c>
      <x:c r="DE183" s="50" t="str">
        <x:f>IF(OR(13&gt;'Настройки'!$B$3,ISBLANK(BU183),BU183=0),"",BU183)</x:f>
      </x:c>
      <x:c r="DF183" s="50" t="str">
        <x:f>IF(OR(14&gt;'Настройки'!$B$3,ISBLANK(BV183),BV183=0),"",BV183)</x:f>
      </x:c>
      <x:c r="DG183" s="50" t="str">
        <x:f>IF(OR(15&gt;'Настройки'!$B$3,ISBLANK(BW183),BW183=0),"",BW183)</x:f>
      </x:c>
      <x:c r="DH183" s="50" t="str">
        <x:f>IF(OR(16&gt;'Настройки'!$B$3,ISBLANK(BX183),BX183=0),"",BX183)</x:f>
      </x:c>
      <x:c r="DI183" s="50" t="str">
        <x:f>IF(OR(17&gt;'Настройки'!$B$3,ISBLANK(BY183),BY183=0),"",BY183)</x:f>
      </x:c>
      <x:c r="DJ183" s="50" t="str">
        <x:f>IF(OR(18&gt;'Настройки'!$B$3,ISBLANK(BZ183),BZ183=0),"",BZ183)</x:f>
      </x:c>
      <x:c r="DK183" s="50" t="str">
        <x:f>IF(OR(19&gt;'Настройки'!$B$3,ISBLANK(CA183),CA183=0),"",CA183)</x:f>
      </x:c>
      <x:c r="DL183" s="50" t="str">
        <x:f>IF(OR(20&gt;'Настройки'!$B$3,ISBLANK(CB183),CB183=0),"",CB183)</x:f>
      </x:c>
      <x:c r="DM183" s="50" t="str">
        <x:f>IF(OR(21&gt;'Настройки'!$B$3,ISBLANK(CC183),CC183=0),"",CC183)</x:f>
      </x:c>
      <x:c r="DN183" s="50" t="str">
        <x:f>IF(OR(22&gt;'Настройки'!$B$3,ISBLANK(CD183),CD183=0),"",CD183)</x:f>
      </x:c>
      <x:c r="DO183" s="50" t="str">
        <x:f>IF(OR(23&gt;'Настройки'!$B$3,ISBLANK(CE183),CE183=0),"",CE183)</x:f>
      </x:c>
      <x:c r="DP183" s="50" t="str">
        <x:f>IF(OR(24&gt;'Настройки'!$B$3,ISBLANK(CF183),CF183=0),"",CF183)</x:f>
      </x:c>
      <x:c r="DQ183" s="50" t="str">
        <x:f>IF(OR(25&gt;'Настройки'!$B$3,ISBLANK(CG183),CG183=0),"",CG183)</x:f>
      </x:c>
      <x:c r="DR183" s="50" t="str">
        <x:f>IF(OR(26&gt;'Настройки'!$B$3,ISBLANK(CH183),CH183=0),"",CH183)</x:f>
      </x:c>
      <x:c r="DS183" s="50" t="str">
        <x:f>IF(OR(27&gt;'Настройки'!$B$3,ISBLANK(CI183),CI183=0),"",CI183)</x:f>
      </x:c>
      <x:c r="DT183" s="50" t="str">
        <x:f>IF(OR(28&gt;'Настройки'!$B$3,ISBLANK(CJ183),CJ183=0),"",CJ183)</x:f>
      </x:c>
      <x:c r="DU183" s="50" t="str">
        <x:f>IF(OR(29&gt;'Настройки'!$B$3,ISBLANK(CK183),CK183=0),"",CK183)</x:f>
      </x:c>
      <x:c r="DV183" s="50" t="str">
        <x:f>IF(OR(30&gt;'Настройки'!$B$3,ISBLANK(CL183),CL183=0),"",CL183)</x:f>
      </x:c>
      <x:c r="DW183" s="50" t="str">
        <x:f>IF(OR(31&gt;'Настройки'!$B$3,ISBLANK(CM183),CM183=0),"",CM183)</x:f>
      </x:c>
      <x:c r="DX183" s="50" t="str">
        <x:f>IF(OR(32&gt;'Настройки'!$B$3,ISBLANK(CN183),CN183=0),"",CN183)</x:f>
      </x:c>
      <x:c r="DY183" s="50" t="str">
        <x:f>IF(OR(33&gt;'Настройки'!$B$3,ISBLANK(CO183),CO183=0),"",CO183)</x:f>
      </x:c>
      <x:c r="DZ183" s="50" t="str">
        <x:f>IF(OR(34&gt;'Настройки'!$B$3,ISBLANK(CP183),CP183=0),"",CP183)</x:f>
      </x:c>
      <x:c r="EA183" s="50" t="str">
        <x:f>IF(OR(35&gt;'Настройки'!$B$3,ISBLANK(CQ183),CQ183=0),"",CQ183)</x:f>
      </x:c>
      <x:c r="EB183" s="50" t="str">
        <x:f>IF(OR(36&gt;'Настройки'!$B$3,ISBLANK(CR183),CR183=0),"",CR183)</x:f>
      </x:c>
      <x:c r="EC183" s="50" t="str">
        <x:f>IF(A183="","",IF(OR(BB183="AZ",BB183="BZ"),10000+ROW(),IF(AZ183&gt;'Настройки'!$B$11,20000+ROW(),IF(BF183&lt;&gt;"Обычный",30000+ROW(),IF(AX183&lt;=0,40000+ROW(),"")))))</x:f>
      </x:c>
      <x:c r="ED183" s="50" t="str">
        <x:f>IF(EC183="","",COUNTIFS($EC$2:$EC$1001,"&gt;0",$EC$2:$EC$1001,"&lt;"&amp;EC183)+1)</x:f>
      </x:c>
    </x:row>
    <x:row r="184">
      <x:c r="A184" s="115"/>
      <x:c r="B184" s="115"/>
      <x:c r="C184" s="115"/>
      <x:c r="D184" s="118"/>
      <x:c r="E184" s="118"/>
      <x:c r="F184" s="118"/>
      <x:c r="G184" s="118"/>
      <x:c r="H184" s="118"/>
      <x:c r="I184" s="118"/>
      <x:c r="J184" s="118"/>
      <x:c r="K184" s="118"/>
      <x:c r="L184" s="118"/>
      <x:c r="M184" s="118"/>
      <x:c r="N184" s="118"/>
      <x:c r="O184" s="118"/>
      <x:c r="P184" s="118"/>
      <x:c r="Q184" s="118"/>
      <x:c r="R184" s="118"/>
      <x:c r="S184" s="118"/>
      <x:c r="T184" s="118"/>
      <x:c r="U184" s="118"/>
      <x:c r="V184" s="118"/>
      <x:c r="W184" s="118"/>
      <x:c r="X184" s="118"/>
      <x:c r="Y184" s="118"/>
      <x:c r="Z184" s="118"/>
      <x:c r="AA184" s="118"/>
      <x:c r="AB184" s="118"/>
      <x:c r="AC184" s="118"/>
      <x:c r="AD184" s="118"/>
      <x:c r="AE184" s="118"/>
      <x:c r="AF184" s="118"/>
      <x:c r="AG184" s="118"/>
      <x:c r="AH184" s="118"/>
      <x:c r="AI184" s="118"/>
      <x:c r="AJ184" s="118"/>
      <x:c r="AK184" s="118"/>
      <x:c r="AL184" s="118"/>
      <x:c r="AM184" s="118"/>
      <x:c r="AN184" s="118"/>
      <x:c r="AO184" s="118"/>
      <x:c r="AP184" s="115"/>
      <x:c r="AQ184" s="49" t="str">
        <x:f>IF(A184="","",COUNT(BI184:INDEX(BI184:CR184,1,'Настройки'!$B$3)))</x:f>
      </x:c>
      <x:c r="AR184" s="49" t="str">
        <x:f>IF(A184="","",SUM(BI184:INDEX(BI184:CR184,1,'Настройки'!$B$3)))</x:f>
      </x:c>
      <x:c r="AS184" s="58" t="str">
        <x:f>IF(A184="","",IF('Настройки'!$B$4="Стоимость потребления",AR184*D184,IF('Настройки'!$B$4="Количество",AR184,E184)))</x:f>
      </x:c>
      <x:c r="AT184" s="61" t="str">
        <x:f>IF(OR(A184="",AS184&lt;0,SUM($AS$2:$AS$1001)&lt;=0),"",AS184/SUM($AS$2:$AS$1001))</x:f>
      </x:c>
      <x:c r="AU184" s="61" t="str">
        <x:f>IF(OR(A184="",AS184&lt;0,SUM($AS$2:$AS$1001)&lt;=0),"",SUMIFS($AS$2:$AS$1001,$AS$2:$AS$1001,"&gt;"&amp;AS184)/SUM($AS$2:$AS$1001))</x:f>
      </x:c>
      <x:c r="AV184" s="61" t="str">
        <x:f>IF(OR(A184="",AS184&lt;0,SUM($AS$2:$AS$1001)&lt;=0),"",SUMIFS($AS$2:$AS$1001,$AS$2:$AS$1001,"&gt;="&amp;AS184)/SUM($AS$2:$AS$1001))</x:f>
      </x:c>
      <x:c r="AW184" s="49" t="str">
        <x:f>IF(A184="","",IF(SUM($AS$2:$AS$1001)&lt;=0,"Не определён",IF(AS184&lt;0,"Исключение",IF(AU184&lt;'Настройки'!$B$5,"A",IF(AU184&lt;'Настройки'!$B$6,"B","C")))))</x:f>
      </x:c>
      <x:c r="AX184" s="58" t="str">
        <x:f>IF(A184="","",IF(AQ184=0,"",AVERAGE(BI184:INDEX(BI184:CR184,1,'Настройки'!$B$3))))</x:f>
      </x:c>
      <x:c r="AY184" s="58" t="str">
        <x:f>IF(OR(A184="",AQ184=0),"",STDEVP(BI184:INDEX(BI184:CR184,1,'Настройки'!$B$3)))</x:f>
      </x:c>
      <x:c r="AZ184" s="61" t="str">
        <x:f>IF(OR(A184="",AQ184&lt;'Настройки'!$B$12,AX184&lt;=0,AND('Настройки'!$B$10="Блокировать",COUNTIF(F184:INDEX(F184:AO184,1,'Настройки'!$B$3),"&lt;0")&gt;0)),"",AY184/ABS(AX184))</x:f>
      </x:c>
      <x:c r="BA184" s="49" t="str">
        <x:f>IF(A184="","",IF(AND('Настройки'!$B$10="Блокировать",COUNTIF(F184:INDEX(F184:AO184,1,'Настройки'!$B$3),"&lt;0")&gt;0),"Не определён",IF(AQ184&lt;'Настройки'!$B$12,"Не определён",IF(AX184=0,"Нет спроса",IF(AX184&lt;0,"Не определён",IF(AZ184&lt;='Настройки'!$B$7,"X",IF(AZ184&lt;='Настройки'!$B$8,"Y","Z")))))))</x:f>
      </x:c>
      <x:c r="BB184" s="49" t="str">
        <x:f>IF(OR(A184="",LEN(AW184)&lt;&gt;1,LEN(BA184)&lt;&gt;1),"",AW184&amp;BA184)</x:f>
      </x:c>
      <x:c r="BC184" s="61" t="str">
        <x:f>IF(OR(A184="",AQ184=0),"",(COUNT(BI184:INDEX(BI184:CR184,1,'Настройки'!$B$3))-COUNT(CS184:INDEX(CS184:EB184,1,'Настройки'!$B$3)))/AQ184)</x:f>
      </x:c>
      <x:c r="BD184" s="64" t="str">
        <x:f>IF(OR(A184="",COUNT(CS184:INDEX(CS184:EB184,1,'Настройки'!$B$3))=0),"",AQ184/COUNT(CS184:INDEX(CS184:EB184,1,'Настройки'!$B$3)))</x:f>
      </x:c>
      <x:c r="BE184" s="64" t="str">
        <x:f>IF(OR(A184="",COUNT(CS184:INDEX(CS184:EB184,1,'Настройки'!$B$3))=0),"",IF(AVERAGE(CS184:INDEX(CS184:EB184,1,'Настройки'!$B$3))=0,"",(STDEVP(CS184:INDEX(CS184:EB184,1,'Настройки'!$B$3))/ABS(AVERAGE(CS184:INDEX(CS184:EB184,1,'Настройки'!$B$3))))^2))</x:f>
      </x:c>
      <x:c r="BF184" s="49" t="str">
        <x:f>IF(A184="","",IF(AQ184&lt;3,"Недостаточно",IF(AQ184&lt;6,"Предварительный","Обычный")))</x:f>
      </x:c>
      <x:c r="BG184" s="49" t="str">
        <x:f>IF(A184="","",IF(COUNTIF(F184:INDEX(F184:AO184,1,'Настройки'!$B$3),"&lt;0")&gt;0,IF('Настройки'!$B$10="Блокировать","Отрицательный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"),"")&amp;IF(AQ184&lt;3,"Недостаточно истории. ",IF(AQ184&lt;6,"Предварительная классификация. ",""))&amp;IF(AX184=0,"Нет спроса за горизонт. ","")&amp;IF(AZ184&gt;'Настройки'!$B$11,"Экстремальная вариативность. ",""))</x:f>
      </x:c>
      <x:c r="BH184" s="49" t="str">
        <x:f>IF(A184="","",IFERROR(VLOOKUP(BB184,'Настройки'!$D$3:$E$11,2,FALSE),"Сначала проверьте исходные данные и историю спроса.")&amp;" Уточните срок поставки, MOQ и критичность.")</x:f>
      </x:c>
      <x:c r="BI184" s="50" t="str">
        <x:f>IF(1&gt;'Настройки'!$B$3,"",IF(ISBLANK(F184),IF('Настройки'!$B$9="Нулевой спрос",0,""),IF(F184&lt;0,IF('Настройки'!$B$10="Исключить","",IF('Настройки'!$B$10="Абсолютные значения",ABS(F184),F184)),F184)))</x:f>
      </x:c>
      <x:c r="BJ184" s="50" t="str">
        <x:f>IF(2&gt;'Настройки'!$B$3,"",IF(ISBLANK(G184),IF('Настройки'!$B$9="Нулевой спрос",0,""),IF(G184&lt;0,IF('Настройки'!$B$10="Исключить","",IF('Настройки'!$B$10="Абсолютные значения",ABS(G184),G184)),G184)))</x:f>
      </x:c>
      <x:c r="BK184" s="50" t="str">
        <x:f>IF(3&gt;'Настройки'!$B$3,"",IF(ISBLANK(H184),IF('Настройки'!$B$9="Нулевой спрос",0,""),IF(H184&lt;0,IF('Настройки'!$B$10="Исключить","",IF('Настройки'!$B$10="Абсолютные значения",ABS(H184),H184)),H184)))</x:f>
      </x:c>
      <x:c r="BL184" s="50" t="str">
        <x:f>IF(4&gt;'Настройки'!$B$3,"",IF(ISBLANK(I184),IF('Настройки'!$B$9="Нулевой спрос",0,""),IF(I184&lt;0,IF('Настройки'!$B$10="Исключить","",IF('Настройки'!$B$10="Абсолютные значения",ABS(I184),I184)),I184)))</x:f>
      </x:c>
      <x:c r="BM184" s="50" t="str">
        <x:f>IF(5&gt;'Настройки'!$B$3,"",IF(ISBLANK(J184),IF('Настройки'!$B$9="Нулевой спрос",0,""),IF(J184&lt;0,IF('Настройки'!$B$10="Исключить","",IF('Настройки'!$B$10="Абсолютные значения",ABS(J184),J184)),J184)))</x:f>
      </x:c>
      <x:c r="BN184" s="50" t="str">
        <x:f>IF(6&gt;'Настройки'!$B$3,"",IF(ISBLANK(K184),IF('Настройки'!$B$9="Нулевой спрос",0,""),IF(K184&lt;0,IF('Настройки'!$B$10="Исключить","",IF('Настройки'!$B$10="Абсолютные значения",ABS(K184),K184)),K184)))</x:f>
      </x:c>
      <x:c r="BO184" s="50" t="str">
        <x:f>IF(7&gt;'Настройки'!$B$3,"",IF(ISBLANK(L184),IF('Настройки'!$B$9="Нулевой спрос",0,""),IF(L184&lt;0,IF('Настройки'!$B$10="Исключить","",IF('Настройки'!$B$10="Абсолютные значения",ABS(L184),L184)),L184)))</x:f>
      </x:c>
      <x:c r="BP184" s="50" t="str">
        <x:f>IF(8&gt;'Настройки'!$B$3,"",IF(ISBLANK(M184),IF('Настройки'!$B$9="Нулевой спрос",0,""),IF(M184&lt;0,IF('Настройки'!$B$10="Исключить","",IF('Настройки'!$B$10="Абсолютные значения",ABS(M184),M184)),M184)))</x:f>
      </x:c>
      <x:c r="BQ184" s="50" t="str">
        <x:f>IF(9&gt;'Настройки'!$B$3,"",IF(ISBLANK(N184),IF('Настройки'!$B$9="Нулевой спрос",0,""),IF(N184&lt;0,IF('Настройки'!$B$10="Исключить","",IF('Настройки'!$B$10="Абсолютные значения",ABS(N184),N184)),N184)))</x:f>
      </x:c>
      <x:c r="BR184" s="50" t="str">
        <x:f>IF(10&gt;'Настройки'!$B$3,"",IF(ISBLANK(O184),IF('Настройки'!$B$9="Нулевой спрос",0,""),IF(O184&lt;0,IF('Настройки'!$B$10="Исключить","",IF('Настройки'!$B$10="Абсолютные значения",ABS(O184),O184)),O184)))</x:f>
      </x:c>
      <x:c r="BS184" s="50" t="str">
        <x:f>IF(11&gt;'Настройки'!$B$3,"",IF(ISBLANK(P184),IF('Настройки'!$B$9="Нулевой спрос",0,""),IF(P184&lt;0,IF('Настройки'!$B$10="Исключить","",IF('Настройки'!$B$10="Абсолютные значения",ABS(P184),P184)),P184)))</x:f>
      </x:c>
      <x:c r="BT184" s="50" t="str">
        <x:f>IF(12&gt;'Настройки'!$B$3,"",IF(ISBLANK(Q184),IF('Настройки'!$B$9="Нулевой спрос",0,""),IF(Q184&lt;0,IF('Настройки'!$B$10="Исключить","",IF('Настройки'!$B$10="Абсолютные значения",ABS(Q184),Q184)),Q184)))</x:f>
      </x:c>
      <x:c r="BU184" s="50" t="str">
        <x:f>IF(13&gt;'Настройки'!$B$3,"",IF(ISBLANK(R184),IF('Настройки'!$B$9="Нулевой спрос",0,""),IF(R184&lt;0,IF('Настройки'!$B$10="Исключить","",IF('Настройки'!$B$10="Абсолютные значения",ABS(R184),R184)),R184)))</x:f>
      </x:c>
      <x:c r="BV184" s="50" t="str">
        <x:f>IF(14&gt;'Настройки'!$B$3,"",IF(ISBLANK(S184),IF('Настройки'!$B$9="Нулевой спрос",0,""),IF(S184&lt;0,IF('Настройки'!$B$10="Исключить","",IF('Настройки'!$B$10="Абсолютные значения",ABS(S184),S184)),S184)))</x:f>
      </x:c>
      <x:c r="BW184" s="50" t="str">
        <x:f>IF(15&gt;'Настройки'!$B$3,"",IF(ISBLANK(T184),IF('Настройки'!$B$9="Нулевой спрос",0,""),IF(T184&lt;0,IF('Настройки'!$B$10="Исключить","",IF('Настройки'!$B$10="Абсолютные значения",ABS(T184),T184)),T184)))</x:f>
      </x:c>
      <x:c r="BX184" s="50" t="str">
        <x:f>IF(16&gt;'Настройки'!$B$3,"",IF(ISBLANK(U184),IF('Настройки'!$B$9="Нулевой спрос",0,""),IF(U184&lt;0,IF('Настройки'!$B$10="Исключить","",IF('Настройки'!$B$10="Абсолютные значения",ABS(U184),U184)),U184)))</x:f>
      </x:c>
      <x:c r="BY184" s="50" t="str">
        <x:f>IF(17&gt;'Настройки'!$B$3,"",IF(ISBLANK(V184),IF('Настройки'!$B$9="Нулевой спрос",0,""),IF(V184&lt;0,IF('Настройки'!$B$10="Исключить","",IF('Настройки'!$B$10="Абсолютные значения",ABS(V184),V184)),V184)))</x:f>
      </x:c>
      <x:c r="BZ184" s="50" t="str">
        <x:f>IF(18&gt;'Настройки'!$B$3,"",IF(ISBLANK(W184),IF('Настройки'!$B$9="Нулевой спрос",0,""),IF(W184&lt;0,IF('Настройки'!$B$10="Исключить","",IF('Настройки'!$B$10="Абсолютные значения",ABS(W184),W184)),W184)))</x:f>
      </x:c>
      <x:c r="CA184" s="50" t="str">
        <x:f>IF(19&gt;'Настройки'!$B$3,"",IF(ISBLANK(X184),IF('Настройки'!$B$9="Нулевой спрос",0,""),IF(X184&lt;0,IF('Настройки'!$B$10="Исключить","",IF('Настройки'!$B$10="Абсолютные значения",ABS(X184),X184)),X184)))</x:f>
      </x:c>
      <x:c r="CB184" s="50" t="str">
        <x:f>IF(20&gt;'Настройки'!$B$3,"",IF(ISBLANK(Y184),IF('Настройки'!$B$9="Нулевой спрос",0,""),IF(Y184&lt;0,IF('Настройки'!$B$10="Исключить","",IF('Настройки'!$B$10="Абсолютные значения",ABS(Y184),Y184)),Y184)))</x:f>
      </x:c>
      <x:c r="CC184" s="50" t="str">
        <x:f>IF(21&gt;'Настройки'!$B$3,"",IF(ISBLANK(Z184),IF('Настройки'!$B$9="Нулевой спрос",0,""),IF(Z184&lt;0,IF('Настройки'!$B$10="Исключить","",IF('Настройки'!$B$10="Абсолютные значения",ABS(Z184),Z184)),Z184)))</x:f>
      </x:c>
      <x:c r="CD184" s="50" t="str">
        <x:f>IF(22&gt;'Настройки'!$B$3,"",IF(ISBLANK(AA184),IF('Настройки'!$B$9="Нулевой спрос",0,""),IF(AA184&lt;0,IF('Настройки'!$B$10="Исключить","",IF('Настройки'!$B$10="Абсолютные значения",ABS(AA184),AA184)),AA184)))</x:f>
      </x:c>
      <x:c r="CE184" s="50" t="str">
        <x:f>IF(23&gt;'Настройки'!$B$3,"",IF(ISBLANK(AB184),IF('Настройки'!$B$9="Нулевой спрос",0,""),IF(AB184&lt;0,IF('Настройки'!$B$10="Исключить","",IF('Настройки'!$B$10="Абсолютные значения",ABS(AB184),AB184)),AB184)))</x:f>
      </x:c>
      <x:c r="CF184" s="50" t="str">
        <x:f>IF(24&gt;'Настройки'!$B$3,"",IF(ISBLANK(AC184),IF('Настройки'!$B$9="Нулевой спрос",0,""),IF(AC184&lt;0,IF('Настройки'!$B$10="Исключить","",IF('Настройки'!$B$10="Абсолютные значения",ABS(AC184),AC184)),AC184)))</x:f>
      </x:c>
      <x:c r="CG184" s="50" t="str">
        <x:f>IF(25&gt;'Настройки'!$B$3,"",IF(ISBLANK(AD184),IF('Настройки'!$B$9="Нулевой спрос",0,""),IF(AD184&lt;0,IF('Настройки'!$B$10="Исключить","",IF('Настройки'!$B$10="Абсолютные значения",ABS(AD184),AD184)),AD184)))</x:f>
      </x:c>
      <x:c r="CH184" s="50" t="str">
        <x:f>IF(26&gt;'Настройки'!$B$3,"",IF(ISBLANK(AE184),IF('Настройки'!$B$9="Нулевой спрос",0,""),IF(AE184&lt;0,IF('Настройки'!$B$10="Исключить","",IF('Настройки'!$B$10="Абсолютные значения",ABS(AE184),AE184)),AE184)))</x:f>
      </x:c>
      <x:c r="CI184" s="50" t="str">
        <x:f>IF(27&gt;'Настройки'!$B$3,"",IF(ISBLANK(AF184),IF('Настройки'!$B$9="Нулевой спрос",0,""),IF(AF184&lt;0,IF('Настройки'!$B$10="Исключить","",IF('Настройки'!$B$10="Абсолютные значения",ABS(AF184),AF184)),AF184)))</x:f>
      </x:c>
      <x:c r="CJ184" s="50" t="str">
        <x:f>IF(28&gt;'Настройки'!$B$3,"",IF(ISBLANK(AG184),IF('Настройки'!$B$9="Нулевой спрос",0,""),IF(AG184&lt;0,IF('Настройки'!$B$10="Исключить","",IF('Настройки'!$B$10="Абсолютные значения",ABS(AG184),AG184)),AG184)))</x:f>
      </x:c>
      <x:c r="CK184" s="50" t="str">
        <x:f>IF(29&gt;'Настройки'!$B$3,"",IF(ISBLANK(AH184),IF('Настройки'!$B$9="Нулевой спрос",0,""),IF(AH184&lt;0,IF('Настройки'!$B$10="Исключить","",IF('Настройки'!$B$10="Абсолютные значения",ABS(AH184),AH184)),AH184)))</x:f>
      </x:c>
      <x:c r="CL184" s="50" t="str">
        <x:f>IF(30&gt;'Настройки'!$B$3,"",IF(ISBLANK(AI184),IF('Настройки'!$B$9="Нулевой спрос",0,""),IF(AI184&lt;0,IF('Настройки'!$B$10="Исключить","",IF('Настройки'!$B$10="Абсолютные значения",ABS(AI184),AI184)),AI184)))</x:f>
      </x:c>
      <x:c r="CM184" s="50" t="str">
        <x:f>IF(31&gt;'Настройки'!$B$3,"",IF(ISBLANK(AJ184),IF('Настройки'!$B$9="Нулевой спрос",0,""),IF(AJ184&lt;0,IF('Настройки'!$B$10="Исключить","",IF('Настройки'!$B$10="Абсолютные значения",ABS(AJ184),AJ184)),AJ184)))</x:f>
      </x:c>
      <x:c r="CN184" s="50" t="str">
        <x:f>IF(32&gt;'Настройки'!$B$3,"",IF(ISBLANK(AK184),IF('Настройки'!$B$9="Нулевой спрос",0,""),IF(AK184&lt;0,IF('Настройки'!$B$10="Исключить","",IF('Настройки'!$B$10="Абсолютные значения",ABS(AK184),AK184)),AK184)))</x:f>
      </x:c>
      <x:c r="CO184" s="50" t="str">
        <x:f>IF(33&gt;'Настройки'!$B$3,"",IF(ISBLANK(AL184),IF('Настройки'!$B$9="Нулевой спрос",0,""),IF(AL184&lt;0,IF('Настройки'!$B$10="Исключить","",IF('Настройки'!$B$10="Абсолютные значения",ABS(AL184),AL184)),AL184)))</x:f>
      </x:c>
      <x:c r="CP184" s="50" t="str">
        <x:f>IF(34&gt;'Настройки'!$B$3,"",IF(ISBLANK(AM184),IF('Настройки'!$B$9="Нулевой спрос",0,""),IF(AM184&lt;0,IF('Настройки'!$B$10="Исключить","",IF('Настройки'!$B$10="Абсолютные значения",ABS(AM184),AM184)),AM184)))</x:f>
      </x:c>
      <x:c r="CQ184" s="50" t="str">
        <x:f>IF(35&gt;'Настройки'!$B$3,"",IF(ISBLANK(AN184),IF('Настройки'!$B$9="Нулевой спрос",0,""),IF(AN184&lt;0,IF('Настройки'!$B$10="Исключить","",IF('Настройки'!$B$10="Абсолютные значения",ABS(AN184),AN184)),AN184)))</x:f>
      </x:c>
      <x:c r="CR184" s="50" t="str">
        <x:f>IF(36&gt;'Настройки'!$B$3,"",IF(ISBLANK(AO184),IF('Настройки'!$B$9="Нулевой спрос",0,""),IF(AO184&lt;0,IF('Настройки'!$B$10="Исключить","",IF('Настройки'!$B$10="Абсолютные значения",ABS(AO184),AO184)),AO184)))</x:f>
      </x:c>
      <x:c r="CS184" s="50" t="str">
        <x:f>IF(OR(1&gt;'Настройки'!$B$3,ISBLANK(BI184),BI184=0),"",BI184)</x:f>
      </x:c>
      <x:c r="CT184" s="50" t="str">
        <x:f>IF(OR(2&gt;'Настройки'!$B$3,ISBLANK(BJ184),BJ184=0),"",BJ184)</x:f>
      </x:c>
      <x:c r="CU184" s="50" t="str">
        <x:f>IF(OR(3&gt;'Настройки'!$B$3,ISBLANK(BK184),BK184=0),"",BK184)</x:f>
      </x:c>
      <x:c r="CV184" s="50" t="str">
        <x:f>IF(OR(4&gt;'Настройки'!$B$3,ISBLANK(BL184),BL184=0),"",BL184)</x:f>
      </x:c>
      <x:c r="CW184" s="50" t="str">
        <x:f>IF(OR(5&gt;'Настройки'!$B$3,ISBLANK(BM184),BM184=0),"",BM184)</x:f>
      </x:c>
      <x:c r="CX184" s="50" t="str">
        <x:f>IF(OR(6&gt;'Настройки'!$B$3,ISBLANK(BN184),BN184=0),"",BN184)</x:f>
      </x:c>
      <x:c r="CY184" s="50" t="str">
        <x:f>IF(OR(7&gt;'Настройки'!$B$3,ISBLANK(BO184),BO184=0),"",BO184)</x:f>
      </x:c>
      <x:c r="CZ184" s="50" t="str">
        <x:f>IF(OR(8&gt;'Настройки'!$B$3,ISBLANK(BP184),BP184=0),"",BP184)</x:f>
      </x:c>
      <x:c r="DA184" s="50" t="str">
        <x:f>IF(OR(9&gt;'Настройки'!$B$3,ISBLANK(BQ184),BQ184=0),"",BQ184)</x:f>
      </x:c>
      <x:c r="DB184" s="50" t="str">
        <x:f>IF(OR(10&gt;'Настройки'!$B$3,ISBLANK(BR184),BR184=0),"",BR184)</x:f>
      </x:c>
      <x:c r="DC184" s="50" t="str">
        <x:f>IF(OR(11&gt;'Настройки'!$B$3,ISBLANK(BS184),BS184=0),"",BS184)</x:f>
      </x:c>
      <x:c r="DD184" s="50" t="str">
        <x:f>IF(OR(12&gt;'Настройки'!$B$3,ISBLANK(BT184),BT184=0),"",BT184)</x:f>
      </x:c>
      <x:c r="DE184" s="50" t="str">
        <x:f>IF(OR(13&gt;'Настройки'!$B$3,ISBLANK(BU184),BU184=0),"",BU184)</x:f>
      </x:c>
      <x:c r="DF184" s="50" t="str">
        <x:f>IF(OR(14&gt;'Настройки'!$B$3,ISBLANK(BV184),BV184=0),"",BV184)</x:f>
      </x:c>
      <x:c r="DG184" s="50" t="str">
        <x:f>IF(OR(15&gt;'Настройки'!$B$3,ISBLANK(BW184),BW184=0),"",BW184)</x:f>
      </x:c>
      <x:c r="DH184" s="50" t="str">
        <x:f>IF(OR(16&gt;'Настройки'!$B$3,ISBLANK(BX184),BX184=0),"",BX184)</x:f>
      </x:c>
      <x:c r="DI184" s="50" t="str">
        <x:f>IF(OR(17&gt;'Настройки'!$B$3,ISBLANK(BY184),BY184=0),"",BY184)</x:f>
      </x:c>
      <x:c r="DJ184" s="50" t="str">
        <x:f>IF(OR(18&gt;'Настройки'!$B$3,ISBLANK(BZ184),BZ184=0),"",BZ184)</x:f>
      </x:c>
      <x:c r="DK184" s="50" t="str">
        <x:f>IF(OR(19&gt;'Настройки'!$B$3,ISBLANK(CA184),CA184=0),"",CA184)</x:f>
      </x:c>
      <x:c r="DL184" s="50" t="str">
        <x:f>IF(OR(20&gt;'Настройки'!$B$3,ISBLANK(CB184),CB184=0),"",CB184)</x:f>
      </x:c>
      <x:c r="DM184" s="50" t="str">
        <x:f>IF(OR(21&gt;'Настройки'!$B$3,ISBLANK(CC184),CC184=0),"",CC184)</x:f>
      </x:c>
      <x:c r="DN184" s="50" t="str">
        <x:f>IF(OR(22&gt;'Настройки'!$B$3,ISBLANK(CD184),CD184=0),"",CD184)</x:f>
      </x:c>
      <x:c r="DO184" s="50" t="str">
        <x:f>IF(OR(23&gt;'Настройки'!$B$3,ISBLANK(CE184),CE184=0),"",CE184)</x:f>
      </x:c>
      <x:c r="DP184" s="50" t="str">
        <x:f>IF(OR(24&gt;'Настройки'!$B$3,ISBLANK(CF184),CF184=0),"",CF184)</x:f>
      </x:c>
      <x:c r="DQ184" s="50" t="str">
        <x:f>IF(OR(25&gt;'Настройки'!$B$3,ISBLANK(CG184),CG184=0),"",CG184)</x:f>
      </x:c>
      <x:c r="DR184" s="50" t="str">
        <x:f>IF(OR(26&gt;'Настройки'!$B$3,ISBLANK(CH184),CH184=0),"",CH184)</x:f>
      </x:c>
      <x:c r="DS184" s="50" t="str">
        <x:f>IF(OR(27&gt;'Настройки'!$B$3,ISBLANK(CI184),CI184=0),"",CI184)</x:f>
      </x:c>
      <x:c r="DT184" s="50" t="str">
        <x:f>IF(OR(28&gt;'Настройки'!$B$3,ISBLANK(CJ184),CJ184=0),"",CJ184)</x:f>
      </x:c>
      <x:c r="DU184" s="50" t="str">
        <x:f>IF(OR(29&gt;'Настройки'!$B$3,ISBLANK(CK184),CK184=0),"",CK184)</x:f>
      </x:c>
      <x:c r="DV184" s="50" t="str">
        <x:f>IF(OR(30&gt;'Настройки'!$B$3,ISBLANK(CL184),CL184=0),"",CL184)</x:f>
      </x:c>
      <x:c r="DW184" s="50" t="str">
        <x:f>IF(OR(31&gt;'Настройки'!$B$3,ISBLANK(CM184),CM184=0),"",CM184)</x:f>
      </x:c>
      <x:c r="DX184" s="50" t="str">
        <x:f>IF(OR(32&gt;'Настройки'!$B$3,ISBLANK(CN184),CN184=0),"",CN184)</x:f>
      </x:c>
      <x:c r="DY184" s="50" t="str">
        <x:f>IF(OR(33&gt;'Настройки'!$B$3,ISBLANK(CO184),CO184=0),"",CO184)</x:f>
      </x:c>
      <x:c r="DZ184" s="50" t="str">
        <x:f>IF(OR(34&gt;'Настройки'!$B$3,ISBLANK(CP184),CP184=0),"",CP184)</x:f>
      </x:c>
      <x:c r="EA184" s="50" t="str">
        <x:f>IF(OR(35&gt;'Настройки'!$B$3,ISBLANK(CQ184),CQ184=0),"",CQ184)</x:f>
      </x:c>
      <x:c r="EB184" s="50" t="str">
        <x:f>IF(OR(36&gt;'Настройки'!$B$3,ISBLANK(CR184),CR184=0),"",CR184)</x:f>
      </x:c>
      <x:c r="EC184" s="50" t="str">
        <x:f>IF(A184="","",IF(OR(BB184="AZ",BB184="BZ"),10000+ROW(),IF(AZ184&gt;'Настройки'!$B$11,20000+ROW(),IF(BF184&lt;&gt;"Обычный",30000+ROW(),IF(AX184&lt;=0,40000+ROW(),"")))))</x:f>
      </x:c>
      <x:c r="ED184" s="50" t="str">
        <x:f>IF(EC184="","",COUNTIFS($EC$2:$EC$1001,"&gt;0",$EC$2:$EC$1001,"&lt;"&amp;EC184)+1)</x:f>
      </x:c>
    </x:row>
    <x:row r="185">
      <x:c r="A185" s="115"/>
      <x:c r="B185" s="115"/>
      <x:c r="C185" s="115"/>
      <x:c r="D185" s="118"/>
      <x:c r="E185" s="118"/>
      <x:c r="F185" s="118"/>
      <x:c r="G185" s="118"/>
      <x:c r="H185" s="118"/>
      <x:c r="I185" s="118"/>
      <x:c r="J185" s="118"/>
      <x:c r="K185" s="118"/>
      <x:c r="L185" s="118"/>
      <x:c r="M185" s="118"/>
      <x:c r="N185" s="118"/>
      <x:c r="O185" s="118"/>
      <x:c r="P185" s="118"/>
      <x:c r="Q185" s="118"/>
      <x:c r="R185" s="118"/>
      <x:c r="S185" s="118"/>
      <x:c r="T185" s="118"/>
      <x:c r="U185" s="118"/>
      <x:c r="V185" s="118"/>
      <x:c r="W185" s="118"/>
      <x:c r="X185" s="118"/>
      <x:c r="Y185" s="118"/>
      <x:c r="Z185" s="118"/>
      <x:c r="AA185" s="118"/>
      <x:c r="AB185" s="118"/>
      <x:c r="AC185" s="118"/>
      <x:c r="AD185" s="118"/>
      <x:c r="AE185" s="118"/>
      <x:c r="AF185" s="118"/>
      <x:c r="AG185" s="118"/>
      <x:c r="AH185" s="118"/>
      <x:c r="AI185" s="118"/>
      <x:c r="AJ185" s="118"/>
      <x:c r="AK185" s="118"/>
      <x:c r="AL185" s="118"/>
      <x:c r="AM185" s="118"/>
      <x:c r="AN185" s="118"/>
      <x:c r="AO185" s="118"/>
      <x:c r="AP185" s="115"/>
      <x:c r="AQ185" s="49" t="str">
        <x:f>IF(A185="","",COUNT(BI185:INDEX(BI185:CR185,1,'Настройки'!$B$3)))</x:f>
      </x:c>
      <x:c r="AR185" s="49" t="str">
        <x:f>IF(A185="","",SUM(BI185:INDEX(BI185:CR185,1,'Настройки'!$B$3)))</x:f>
      </x:c>
      <x:c r="AS185" s="58" t="str">
        <x:f>IF(A185="","",IF('Настройки'!$B$4="Стоимость потребления",AR185*D185,IF('Настройки'!$B$4="Количество",AR185,E185)))</x:f>
      </x:c>
      <x:c r="AT185" s="61" t="str">
        <x:f>IF(OR(A185="",AS185&lt;0,SUM($AS$2:$AS$1001)&lt;=0),"",AS185/SUM($AS$2:$AS$1001))</x:f>
      </x:c>
      <x:c r="AU185" s="61" t="str">
        <x:f>IF(OR(A185="",AS185&lt;0,SUM($AS$2:$AS$1001)&lt;=0),"",SUMIFS($AS$2:$AS$1001,$AS$2:$AS$1001,"&gt;"&amp;AS185)/SUM($AS$2:$AS$1001))</x:f>
      </x:c>
      <x:c r="AV185" s="61" t="str">
        <x:f>IF(OR(A185="",AS185&lt;0,SUM($AS$2:$AS$1001)&lt;=0),"",SUMIFS($AS$2:$AS$1001,$AS$2:$AS$1001,"&gt;="&amp;AS185)/SUM($AS$2:$AS$1001))</x:f>
      </x:c>
      <x:c r="AW185" s="49" t="str">
        <x:f>IF(A185="","",IF(SUM($AS$2:$AS$1001)&lt;=0,"Не определён",IF(AS185&lt;0,"Исключение",IF(AU185&lt;'Настройки'!$B$5,"A",IF(AU185&lt;'Настройки'!$B$6,"B","C")))))</x:f>
      </x:c>
      <x:c r="AX185" s="58" t="str">
        <x:f>IF(A185="","",IF(AQ185=0,"",AVERAGE(BI185:INDEX(BI185:CR185,1,'Настройки'!$B$3))))</x:f>
      </x:c>
      <x:c r="AY185" s="58" t="str">
        <x:f>IF(OR(A185="",AQ185=0),"",STDEVP(BI185:INDEX(BI185:CR185,1,'Настройки'!$B$3)))</x:f>
      </x:c>
      <x:c r="AZ185" s="61" t="str">
        <x:f>IF(OR(A185="",AQ185&lt;'Настройки'!$B$12,AX185&lt;=0,AND('Настройки'!$B$10="Блокировать",COUNTIF(F185:INDEX(F185:AO185,1,'Настройки'!$B$3),"&lt;0")&gt;0)),"",AY185/ABS(AX185))</x:f>
      </x:c>
      <x:c r="BA185" s="49" t="str">
        <x:f>IF(A185="","",IF(AND('Настройки'!$B$10="Блокировать",COUNTIF(F185:INDEX(F185:AO185,1,'Настройки'!$B$3),"&lt;0")&gt;0),"Не определён",IF(AQ185&lt;'Настройки'!$B$12,"Не определён",IF(AX185=0,"Нет спроса",IF(AX185&lt;0,"Не определён",IF(AZ185&lt;='Настройки'!$B$7,"X",IF(AZ185&lt;='Настройки'!$B$8,"Y","Z")))))))</x:f>
      </x:c>
      <x:c r="BB185" s="49" t="str">
        <x:f>IF(OR(A185="",LEN(AW185)&lt;&gt;1,LEN(BA185)&lt;&gt;1),"",AW185&amp;BA185)</x:f>
      </x:c>
      <x:c r="BC185" s="61" t="str">
        <x:f>IF(OR(A185="",AQ185=0),"",(COUNT(BI185:INDEX(BI185:CR185,1,'Настройки'!$B$3))-COUNT(CS185:INDEX(CS185:EB185,1,'Настройки'!$B$3)))/AQ185)</x:f>
      </x:c>
      <x:c r="BD185" s="64" t="str">
        <x:f>IF(OR(A185="",COUNT(CS185:INDEX(CS185:EB185,1,'Настройки'!$B$3))=0),"",AQ185/COUNT(CS185:INDEX(CS185:EB185,1,'Настройки'!$B$3)))</x:f>
      </x:c>
      <x:c r="BE185" s="64" t="str">
        <x:f>IF(OR(A185="",COUNT(CS185:INDEX(CS185:EB185,1,'Настройки'!$B$3))=0),"",IF(AVERAGE(CS185:INDEX(CS185:EB185,1,'Настройки'!$B$3))=0,"",(STDEVP(CS185:INDEX(CS185:EB185,1,'Настройки'!$B$3))/ABS(AVERAGE(CS185:INDEX(CS185:EB185,1,'Настройки'!$B$3))))^2))</x:f>
      </x:c>
      <x:c r="BF185" s="49" t="str">
        <x:f>IF(A185="","",IF(AQ185&lt;3,"Недостаточно",IF(AQ185&lt;6,"Предварительный","Обычный")))</x:f>
      </x:c>
      <x:c r="BG185" s="49" t="str">
        <x:f>IF(A185="","",IF(COUNTIF(F185:INDEX(F185:AO185,1,'Настройки'!$B$3),"&lt;0")&gt;0,IF('Настройки'!$B$10="Блокировать","Отрицательный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"),"")&amp;IF(AQ185&lt;3,"Недостаточно истории. ",IF(AQ185&lt;6,"Предварительная классификация. ",""))&amp;IF(AX185=0,"Нет спроса за горизонт. ","")&amp;IF(AZ185&gt;'Настройки'!$B$11,"Экстремальная вариативность. ",""))</x:f>
      </x:c>
      <x:c r="BH185" s="49" t="str">
        <x:f>IF(A185="","",IFERROR(VLOOKUP(BB185,'Настройки'!$D$3:$E$11,2,FALSE),"Сначала проверьте исходные данные и историю спроса.")&amp;" Уточните срок поставки, MOQ и критичность.")</x:f>
      </x:c>
      <x:c r="BI185" s="50" t="str">
        <x:f>IF(1&gt;'Настройки'!$B$3,"",IF(ISBLANK(F185),IF('Настройки'!$B$9="Нулевой спрос",0,""),IF(F185&lt;0,IF('Настройки'!$B$10="Исключить","",IF('Настройки'!$B$10="Абсолютные значения",ABS(F185),F185)),F185)))</x:f>
      </x:c>
      <x:c r="BJ185" s="50" t="str">
        <x:f>IF(2&gt;'Настройки'!$B$3,"",IF(ISBLANK(G185),IF('Настройки'!$B$9="Нулевой спрос",0,""),IF(G185&lt;0,IF('Настройки'!$B$10="Исключить","",IF('Настройки'!$B$10="Абсолютные значения",ABS(G185),G185)),G185)))</x:f>
      </x:c>
      <x:c r="BK185" s="50" t="str">
        <x:f>IF(3&gt;'Настройки'!$B$3,"",IF(ISBLANK(H185),IF('Настройки'!$B$9="Нулевой спрос",0,""),IF(H185&lt;0,IF('Настройки'!$B$10="Исключить","",IF('Настройки'!$B$10="Абсолютные значения",ABS(H185),H185)),H185)))</x:f>
      </x:c>
      <x:c r="BL185" s="50" t="str">
        <x:f>IF(4&gt;'Настройки'!$B$3,"",IF(ISBLANK(I185),IF('Настройки'!$B$9="Нулевой спрос",0,""),IF(I185&lt;0,IF('Настройки'!$B$10="Исключить","",IF('Настройки'!$B$10="Абсолютные значения",ABS(I185),I185)),I185)))</x:f>
      </x:c>
      <x:c r="BM185" s="50" t="str">
        <x:f>IF(5&gt;'Настройки'!$B$3,"",IF(ISBLANK(J185),IF('Настройки'!$B$9="Нулевой спрос",0,""),IF(J185&lt;0,IF('Настройки'!$B$10="Исключить","",IF('Настройки'!$B$10="Абсолютные значения",ABS(J185),J185)),J185)))</x:f>
      </x:c>
      <x:c r="BN185" s="50" t="str">
        <x:f>IF(6&gt;'Настройки'!$B$3,"",IF(ISBLANK(K185),IF('Настройки'!$B$9="Нулевой спрос",0,""),IF(K185&lt;0,IF('Настройки'!$B$10="Исключить","",IF('Настройки'!$B$10="Абсолютные значения",ABS(K185),K185)),K185)))</x:f>
      </x:c>
      <x:c r="BO185" s="50" t="str">
        <x:f>IF(7&gt;'Настройки'!$B$3,"",IF(ISBLANK(L185),IF('Настройки'!$B$9="Нулевой спрос",0,""),IF(L185&lt;0,IF('Настройки'!$B$10="Исключить","",IF('Настройки'!$B$10="Абсолютные значения",ABS(L185),L185)),L185)))</x:f>
      </x:c>
      <x:c r="BP185" s="50" t="str">
        <x:f>IF(8&gt;'Настройки'!$B$3,"",IF(ISBLANK(M185),IF('Настройки'!$B$9="Нулевой спрос",0,""),IF(M185&lt;0,IF('Настройки'!$B$10="Исключить","",IF('Настройки'!$B$10="Абсолютные значения",ABS(M185),M185)),M185)))</x:f>
      </x:c>
      <x:c r="BQ185" s="50" t="str">
        <x:f>IF(9&gt;'Настройки'!$B$3,"",IF(ISBLANK(N185),IF('Настройки'!$B$9="Нулевой спрос",0,""),IF(N185&lt;0,IF('Настройки'!$B$10="Исключить","",IF('Настройки'!$B$10="Абсолютные значения",ABS(N185),N185)),N185)))</x:f>
      </x:c>
      <x:c r="BR185" s="50" t="str">
        <x:f>IF(10&gt;'Настройки'!$B$3,"",IF(ISBLANK(O185),IF('Настройки'!$B$9="Нулевой спрос",0,""),IF(O185&lt;0,IF('Настройки'!$B$10="Исключить","",IF('Настройки'!$B$10="Абсолютные значения",ABS(O185),O185)),O185)))</x:f>
      </x:c>
      <x:c r="BS185" s="50" t="str">
        <x:f>IF(11&gt;'Настройки'!$B$3,"",IF(ISBLANK(P185),IF('Настройки'!$B$9="Нулевой спрос",0,""),IF(P185&lt;0,IF('Настройки'!$B$10="Исключить","",IF('Настройки'!$B$10="Абсолютные значения",ABS(P185),P185)),P185)))</x:f>
      </x:c>
      <x:c r="BT185" s="50" t="str">
        <x:f>IF(12&gt;'Настройки'!$B$3,"",IF(ISBLANK(Q185),IF('Настройки'!$B$9="Нулевой спрос",0,""),IF(Q185&lt;0,IF('Настройки'!$B$10="Исключить","",IF('Настройки'!$B$10="Абсолютные значения",ABS(Q185),Q185)),Q185)))</x:f>
      </x:c>
      <x:c r="BU185" s="50" t="str">
        <x:f>IF(13&gt;'Настройки'!$B$3,"",IF(ISBLANK(R185),IF('Настройки'!$B$9="Нулевой спрос",0,""),IF(R185&lt;0,IF('Настройки'!$B$10="Исключить","",IF('Настройки'!$B$10="Абсолютные значения",ABS(R185),R185)),R185)))</x:f>
      </x:c>
      <x:c r="BV185" s="50" t="str">
        <x:f>IF(14&gt;'Настройки'!$B$3,"",IF(ISBLANK(S185),IF('Настройки'!$B$9="Нулевой спрос",0,""),IF(S185&lt;0,IF('Настройки'!$B$10="Исключить","",IF('Настройки'!$B$10="Абсолютные значения",ABS(S185),S185)),S185)))</x:f>
      </x:c>
      <x:c r="BW185" s="50" t="str">
        <x:f>IF(15&gt;'Настройки'!$B$3,"",IF(ISBLANK(T185),IF('Настройки'!$B$9="Нулевой спрос",0,""),IF(T185&lt;0,IF('Настройки'!$B$10="Исключить","",IF('Настройки'!$B$10="Абсолютные значения",ABS(T185),T185)),T185)))</x:f>
      </x:c>
      <x:c r="BX185" s="50" t="str">
        <x:f>IF(16&gt;'Настройки'!$B$3,"",IF(ISBLANK(U185),IF('Настройки'!$B$9="Нулевой спрос",0,""),IF(U185&lt;0,IF('Настройки'!$B$10="Исключить","",IF('Настройки'!$B$10="Абсолютные значения",ABS(U185),U185)),U185)))</x:f>
      </x:c>
      <x:c r="BY185" s="50" t="str">
        <x:f>IF(17&gt;'Настройки'!$B$3,"",IF(ISBLANK(V185),IF('Настройки'!$B$9="Нулевой спрос",0,""),IF(V185&lt;0,IF('Настройки'!$B$10="Исключить","",IF('Настройки'!$B$10="Абсолютные значения",ABS(V185),V185)),V185)))</x:f>
      </x:c>
      <x:c r="BZ185" s="50" t="str">
        <x:f>IF(18&gt;'Настройки'!$B$3,"",IF(ISBLANK(W185),IF('Настройки'!$B$9="Нулевой спрос",0,""),IF(W185&lt;0,IF('Настройки'!$B$10="Исключить","",IF('Настройки'!$B$10="Абсолютные значения",ABS(W185),W185)),W185)))</x:f>
      </x:c>
      <x:c r="CA185" s="50" t="str">
        <x:f>IF(19&gt;'Настройки'!$B$3,"",IF(ISBLANK(X185),IF('Настройки'!$B$9="Нулевой спрос",0,""),IF(X185&lt;0,IF('Настройки'!$B$10="Исключить","",IF('Настройки'!$B$10="Абсолютные значения",ABS(X185),X185)),X185)))</x:f>
      </x:c>
      <x:c r="CB185" s="50" t="str">
        <x:f>IF(20&gt;'Настройки'!$B$3,"",IF(ISBLANK(Y185),IF('Настройки'!$B$9="Нулевой спрос",0,""),IF(Y185&lt;0,IF('Настройки'!$B$10="Исключить","",IF('Настройки'!$B$10="Абсолютные значения",ABS(Y185),Y185)),Y185)))</x:f>
      </x:c>
      <x:c r="CC185" s="50" t="str">
        <x:f>IF(21&gt;'Настройки'!$B$3,"",IF(ISBLANK(Z185),IF('Настройки'!$B$9="Нулевой спрос",0,""),IF(Z185&lt;0,IF('Настройки'!$B$10="Исключить","",IF('Настройки'!$B$10="Абсолютные значения",ABS(Z185),Z185)),Z185)))</x:f>
      </x:c>
      <x:c r="CD185" s="50" t="str">
        <x:f>IF(22&gt;'Настройки'!$B$3,"",IF(ISBLANK(AA185),IF('Настройки'!$B$9="Нулевой спрос",0,""),IF(AA185&lt;0,IF('Настройки'!$B$10="Исключить","",IF('Настройки'!$B$10="Абсолютные значения",ABS(AA185),AA185)),AA185)))</x:f>
      </x:c>
      <x:c r="CE185" s="50" t="str">
        <x:f>IF(23&gt;'Настройки'!$B$3,"",IF(ISBLANK(AB185),IF('Настройки'!$B$9="Нулевой спрос",0,""),IF(AB185&lt;0,IF('Настройки'!$B$10="Исключить","",IF('Настройки'!$B$10="Абсолютные значения",ABS(AB185),AB185)),AB185)))</x:f>
      </x:c>
      <x:c r="CF185" s="50" t="str">
        <x:f>IF(24&gt;'Настройки'!$B$3,"",IF(ISBLANK(AC185),IF('Настройки'!$B$9="Нулевой спрос",0,""),IF(AC185&lt;0,IF('Настройки'!$B$10="Исключить","",IF('Настройки'!$B$10="Абсолютные значения",ABS(AC185),AC185)),AC185)))</x:f>
      </x:c>
      <x:c r="CG185" s="50" t="str">
        <x:f>IF(25&gt;'Настройки'!$B$3,"",IF(ISBLANK(AD185),IF('Настройки'!$B$9="Нулевой спрос",0,""),IF(AD185&lt;0,IF('Настройки'!$B$10="Исключить","",IF('Настройки'!$B$10="Абсолютные значения",ABS(AD185),AD185)),AD185)))</x:f>
      </x:c>
      <x:c r="CH185" s="50" t="str">
        <x:f>IF(26&gt;'Настройки'!$B$3,"",IF(ISBLANK(AE185),IF('Настройки'!$B$9="Нулевой спрос",0,""),IF(AE185&lt;0,IF('Настройки'!$B$10="Исключить","",IF('Настройки'!$B$10="Абсолютные значения",ABS(AE185),AE185)),AE185)))</x:f>
      </x:c>
      <x:c r="CI185" s="50" t="str">
        <x:f>IF(27&gt;'Настройки'!$B$3,"",IF(ISBLANK(AF185),IF('Настройки'!$B$9="Нулевой спрос",0,""),IF(AF185&lt;0,IF('Настройки'!$B$10="Исключить","",IF('Настройки'!$B$10="Абсолютные значения",ABS(AF185),AF185)),AF185)))</x:f>
      </x:c>
      <x:c r="CJ185" s="50" t="str">
        <x:f>IF(28&gt;'Настройки'!$B$3,"",IF(ISBLANK(AG185),IF('Настройки'!$B$9="Нулевой спрос",0,""),IF(AG185&lt;0,IF('Настройки'!$B$10="Исключить","",IF('Настройки'!$B$10="Абсолютные значения",ABS(AG185),AG185)),AG185)))</x:f>
      </x:c>
      <x:c r="CK185" s="50" t="str">
        <x:f>IF(29&gt;'Настройки'!$B$3,"",IF(ISBLANK(AH185),IF('Настройки'!$B$9="Нулевой спрос",0,""),IF(AH185&lt;0,IF('Настройки'!$B$10="Исключить","",IF('Настройки'!$B$10="Абсолютные значения",ABS(AH185),AH185)),AH185)))</x:f>
      </x:c>
      <x:c r="CL185" s="50" t="str">
        <x:f>IF(30&gt;'Настройки'!$B$3,"",IF(ISBLANK(AI185),IF('Настройки'!$B$9="Нулевой спрос",0,""),IF(AI185&lt;0,IF('Настройки'!$B$10="Исключить","",IF('Настройки'!$B$10="Абсолютные значения",ABS(AI185),AI185)),AI185)))</x:f>
      </x:c>
      <x:c r="CM185" s="50" t="str">
        <x:f>IF(31&gt;'Настройки'!$B$3,"",IF(ISBLANK(AJ185),IF('Настройки'!$B$9="Нулевой спрос",0,""),IF(AJ185&lt;0,IF('Настройки'!$B$10="Исключить","",IF('Настройки'!$B$10="Абсолютные значения",ABS(AJ185),AJ185)),AJ185)))</x:f>
      </x:c>
      <x:c r="CN185" s="50" t="str">
        <x:f>IF(32&gt;'Настройки'!$B$3,"",IF(ISBLANK(AK185),IF('Настройки'!$B$9="Нулевой спрос",0,""),IF(AK185&lt;0,IF('Настройки'!$B$10="Исключить","",IF('Настройки'!$B$10="Абсолютные значения",ABS(AK185),AK185)),AK185)))</x:f>
      </x:c>
      <x:c r="CO185" s="50" t="str">
        <x:f>IF(33&gt;'Настройки'!$B$3,"",IF(ISBLANK(AL185),IF('Настройки'!$B$9="Нулевой спрос",0,""),IF(AL185&lt;0,IF('Настройки'!$B$10="Исключить","",IF('Настройки'!$B$10="Абсолютные значения",ABS(AL185),AL185)),AL185)))</x:f>
      </x:c>
      <x:c r="CP185" s="50" t="str">
        <x:f>IF(34&gt;'Настройки'!$B$3,"",IF(ISBLANK(AM185),IF('Настройки'!$B$9="Нулевой спрос",0,""),IF(AM185&lt;0,IF('Настройки'!$B$10="Исключить","",IF('Настройки'!$B$10="Абсолютные значения",ABS(AM185),AM185)),AM185)))</x:f>
      </x:c>
      <x:c r="CQ185" s="50" t="str">
        <x:f>IF(35&gt;'Настройки'!$B$3,"",IF(ISBLANK(AN185),IF('Настройки'!$B$9="Нулевой спрос",0,""),IF(AN185&lt;0,IF('Настройки'!$B$10="Исключить","",IF('Настройки'!$B$10="Абсолютные значения",ABS(AN185),AN185)),AN185)))</x:f>
      </x:c>
      <x:c r="CR185" s="50" t="str">
        <x:f>IF(36&gt;'Настройки'!$B$3,"",IF(ISBLANK(AO185),IF('Настройки'!$B$9="Нулевой спрос",0,""),IF(AO185&lt;0,IF('Настройки'!$B$10="Исключить","",IF('Настройки'!$B$10="Абсолютные значения",ABS(AO185),AO185)),AO185)))</x:f>
      </x:c>
      <x:c r="CS185" s="50" t="str">
        <x:f>IF(OR(1&gt;'Настройки'!$B$3,ISBLANK(BI185),BI185=0),"",BI185)</x:f>
      </x:c>
      <x:c r="CT185" s="50" t="str">
        <x:f>IF(OR(2&gt;'Настройки'!$B$3,ISBLANK(BJ185),BJ185=0),"",BJ185)</x:f>
      </x:c>
      <x:c r="CU185" s="50" t="str">
        <x:f>IF(OR(3&gt;'Настройки'!$B$3,ISBLANK(BK185),BK185=0),"",BK185)</x:f>
      </x:c>
      <x:c r="CV185" s="50" t="str">
        <x:f>IF(OR(4&gt;'Настройки'!$B$3,ISBLANK(BL185),BL185=0),"",BL185)</x:f>
      </x:c>
      <x:c r="CW185" s="50" t="str">
        <x:f>IF(OR(5&gt;'Настройки'!$B$3,ISBLANK(BM185),BM185=0),"",BM185)</x:f>
      </x:c>
      <x:c r="CX185" s="50" t="str">
        <x:f>IF(OR(6&gt;'Настройки'!$B$3,ISBLANK(BN185),BN185=0),"",BN185)</x:f>
      </x:c>
      <x:c r="CY185" s="50" t="str">
        <x:f>IF(OR(7&gt;'Настройки'!$B$3,ISBLANK(BO185),BO185=0),"",BO185)</x:f>
      </x:c>
      <x:c r="CZ185" s="50" t="str">
        <x:f>IF(OR(8&gt;'Настройки'!$B$3,ISBLANK(BP185),BP185=0),"",BP185)</x:f>
      </x:c>
      <x:c r="DA185" s="50" t="str">
        <x:f>IF(OR(9&gt;'Настройки'!$B$3,ISBLANK(BQ185),BQ185=0),"",BQ185)</x:f>
      </x:c>
      <x:c r="DB185" s="50" t="str">
        <x:f>IF(OR(10&gt;'Настройки'!$B$3,ISBLANK(BR185),BR185=0),"",BR185)</x:f>
      </x:c>
      <x:c r="DC185" s="50" t="str">
        <x:f>IF(OR(11&gt;'Настройки'!$B$3,ISBLANK(BS185),BS185=0),"",BS185)</x:f>
      </x:c>
      <x:c r="DD185" s="50" t="str">
        <x:f>IF(OR(12&gt;'Настройки'!$B$3,ISBLANK(BT185),BT185=0),"",BT185)</x:f>
      </x:c>
      <x:c r="DE185" s="50" t="str">
        <x:f>IF(OR(13&gt;'Настройки'!$B$3,ISBLANK(BU185),BU185=0),"",BU185)</x:f>
      </x:c>
      <x:c r="DF185" s="50" t="str">
        <x:f>IF(OR(14&gt;'Настройки'!$B$3,ISBLANK(BV185),BV185=0),"",BV185)</x:f>
      </x:c>
      <x:c r="DG185" s="50" t="str">
        <x:f>IF(OR(15&gt;'Настройки'!$B$3,ISBLANK(BW185),BW185=0),"",BW185)</x:f>
      </x:c>
      <x:c r="DH185" s="50" t="str">
        <x:f>IF(OR(16&gt;'Настройки'!$B$3,ISBLANK(BX185),BX185=0),"",BX185)</x:f>
      </x:c>
      <x:c r="DI185" s="50" t="str">
        <x:f>IF(OR(17&gt;'Настройки'!$B$3,ISBLANK(BY185),BY185=0),"",BY185)</x:f>
      </x:c>
      <x:c r="DJ185" s="50" t="str">
        <x:f>IF(OR(18&gt;'Настройки'!$B$3,ISBLANK(BZ185),BZ185=0),"",BZ185)</x:f>
      </x:c>
      <x:c r="DK185" s="50" t="str">
        <x:f>IF(OR(19&gt;'Настройки'!$B$3,ISBLANK(CA185),CA185=0),"",CA185)</x:f>
      </x:c>
      <x:c r="DL185" s="50" t="str">
        <x:f>IF(OR(20&gt;'Настройки'!$B$3,ISBLANK(CB185),CB185=0),"",CB185)</x:f>
      </x:c>
      <x:c r="DM185" s="50" t="str">
        <x:f>IF(OR(21&gt;'Настройки'!$B$3,ISBLANK(CC185),CC185=0),"",CC185)</x:f>
      </x:c>
      <x:c r="DN185" s="50" t="str">
        <x:f>IF(OR(22&gt;'Настройки'!$B$3,ISBLANK(CD185),CD185=0),"",CD185)</x:f>
      </x:c>
      <x:c r="DO185" s="50" t="str">
        <x:f>IF(OR(23&gt;'Настройки'!$B$3,ISBLANK(CE185),CE185=0),"",CE185)</x:f>
      </x:c>
      <x:c r="DP185" s="50" t="str">
        <x:f>IF(OR(24&gt;'Настройки'!$B$3,ISBLANK(CF185),CF185=0),"",CF185)</x:f>
      </x:c>
      <x:c r="DQ185" s="50" t="str">
        <x:f>IF(OR(25&gt;'Настройки'!$B$3,ISBLANK(CG185),CG185=0),"",CG185)</x:f>
      </x:c>
      <x:c r="DR185" s="50" t="str">
        <x:f>IF(OR(26&gt;'Настройки'!$B$3,ISBLANK(CH185),CH185=0),"",CH185)</x:f>
      </x:c>
      <x:c r="DS185" s="50" t="str">
        <x:f>IF(OR(27&gt;'Настройки'!$B$3,ISBLANK(CI185),CI185=0),"",CI185)</x:f>
      </x:c>
      <x:c r="DT185" s="50" t="str">
        <x:f>IF(OR(28&gt;'Настройки'!$B$3,ISBLANK(CJ185),CJ185=0),"",CJ185)</x:f>
      </x:c>
      <x:c r="DU185" s="50" t="str">
        <x:f>IF(OR(29&gt;'Настройки'!$B$3,ISBLANK(CK185),CK185=0),"",CK185)</x:f>
      </x:c>
      <x:c r="DV185" s="50" t="str">
        <x:f>IF(OR(30&gt;'Настройки'!$B$3,ISBLANK(CL185),CL185=0),"",CL185)</x:f>
      </x:c>
      <x:c r="DW185" s="50" t="str">
        <x:f>IF(OR(31&gt;'Настройки'!$B$3,ISBLANK(CM185),CM185=0),"",CM185)</x:f>
      </x:c>
      <x:c r="DX185" s="50" t="str">
        <x:f>IF(OR(32&gt;'Настройки'!$B$3,ISBLANK(CN185),CN185=0),"",CN185)</x:f>
      </x:c>
      <x:c r="DY185" s="50" t="str">
        <x:f>IF(OR(33&gt;'Настройки'!$B$3,ISBLANK(CO185),CO185=0),"",CO185)</x:f>
      </x:c>
      <x:c r="DZ185" s="50" t="str">
        <x:f>IF(OR(34&gt;'Настройки'!$B$3,ISBLANK(CP185),CP185=0),"",CP185)</x:f>
      </x:c>
      <x:c r="EA185" s="50" t="str">
        <x:f>IF(OR(35&gt;'Настройки'!$B$3,ISBLANK(CQ185),CQ185=0),"",CQ185)</x:f>
      </x:c>
      <x:c r="EB185" s="50" t="str">
        <x:f>IF(OR(36&gt;'Настройки'!$B$3,ISBLANK(CR185),CR185=0),"",CR185)</x:f>
      </x:c>
      <x:c r="EC185" s="50" t="str">
        <x:f>IF(A185="","",IF(OR(BB185="AZ",BB185="BZ"),10000+ROW(),IF(AZ185&gt;'Настройки'!$B$11,20000+ROW(),IF(BF185&lt;&gt;"Обычный",30000+ROW(),IF(AX185&lt;=0,40000+ROW(),"")))))</x:f>
      </x:c>
      <x:c r="ED185" s="50" t="str">
        <x:f>IF(EC185="","",COUNTIFS($EC$2:$EC$1001,"&gt;0",$EC$2:$EC$1001,"&lt;"&amp;EC185)+1)</x:f>
      </x:c>
    </x:row>
    <x:row r="186">
      <x:c r="A186" s="115"/>
      <x:c r="B186" s="115"/>
      <x:c r="C186" s="115"/>
      <x:c r="D186" s="118"/>
      <x:c r="E186" s="118"/>
      <x:c r="F186" s="118"/>
      <x:c r="G186" s="118"/>
      <x:c r="H186" s="118"/>
      <x:c r="I186" s="118"/>
      <x:c r="J186" s="118"/>
      <x:c r="K186" s="118"/>
      <x:c r="L186" s="118"/>
      <x:c r="M186" s="118"/>
      <x:c r="N186" s="118"/>
      <x:c r="O186" s="118"/>
      <x:c r="P186" s="118"/>
      <x:c r="Q186" s="118"/>
      <x:c r="R186" s="118"/>
      <x:c r="S186" s="118"/>
      <x:c r="T186" s="118"/>
      <x:c r="U186" s="118"/>
      <x:c r="V186" s="118"/>
      <x:c r="W186" s="118"/>
      <x:c r="X186" s="118"/>
      <x:c r="Y186" s="118"/>
      <x:c r="Z186" s="118"/>
      <x:c r="AA186" s="118"/>
      <x:c r="AB186" s="118"/>
      <x:c r="AC186" s="118"/>
      <x:c r="AD186" s="118"/>
      <x:c r="AE186" s="118"/>
      <x:c r="AF186" s="118"/>
      <x:c r="AG186" s="118"/>
      <x:c r="AH186" s="118"/>
      <x:c r="AI186" s="118"/>
      <x:c r="AJ186" s="118"/>
      <x:c r="AK186" s="118"/>
      <x:c r="AL186" s="118"/>
      <x:c r="AM186" s="118"/>
      <x:c r="AN186" s="118"/>
      <x:c r="AO186" s="118"/>
      <x:c r="AP186" s="115"/>
      <x:c r="AQ186" s="49" t="str">
        <x:f>IF(A186="","",COUNT(BI186:INDEX(BI186:CR186,1,'Настройки'!$B$3)))</x:f>
      </x:c>
      <x:c r="AR186" s="49" t="str">
        <x:f>IF(A186="","",SUM(BI186:INDEX(BI186:CR186,1,'Настройки'!$B$3)))</x:f>
      </x:c>
      <x:c r="AS186" s="58" t="str">
        <x:f>IF(A186="","",IF('Настройки'!$B$4="Стоимость потребления",AR186*D186,IF('Настройки'!$B$4="Количество",AR186,E186)))</x:f>
      </x:c>
      <x:c r="AT186" s="61" t="str">
        <x:f>IF(OR(A186="",AS186&lt;0,SUM($AS$2:$AS$1001)&lt;=0),"",AS186/SUM($AS$2:$AS$1001))</x:f>
      </x:c>
      <x:c r="AU186" s="61" t="str">
        <x:f>IF(OR(A186="",AS186&lt;0,SUM($AS$2:$AS$1001)&lt;=0),"",SUMIFS($AS$2:$AS$1001,$AS$2:$AS$1001,"&gt;"&amp;AS186)/SUM($AS$2:$AS$1001))</x:f>
      </x:c>
      <x:c r="AV186" s="61" t="str">
        <x:f>IF(OR(A186="",AS186&lt;0,SUM($AS$2:$AS$1001)&lt;=0),"",SUMIFS($AS$2:$AS$1001,$AS$2:$AS$1001,"&gt;="&amp;AS186)/SUM($AS$2:$AS$1001))</x:f>
      </x:c>
      <x:c r="AW186" s="49" t="str">
        <x:f>IF(A186="","",IF(SUM($AS$2:$AS$1001)&lt;=0,"Не определён",IF(AS186&lt;0,"Исключение",IF(AU186&lt;'Настройки'!$B$5,"A",IF(AU186&lt;'Настройки'!$B$6,"B","C")))))</x:f>
      </x:c>
      <x:c r="AX186" s="58" t="str">
        <x:f>IF(A186="","",IF(AQ186=0,"",AVERAGE(BI186:INDEX(BI186:CR186,1,'Настройки'!$B$3))))</x:f>
      </x:c>
      <x:c r="AY186" s="58" t="str">
        <x:f>IF(OR(A186="",AQ186=0),"",STDEVP(BI186:INDEX(BI186:CR186,1,'Настройки'!$B$3)))</x:f>
      </x:c>
      <x:c r="AZ186" s="61" t="str">
        <x:f>IF(OR(A186="",AQ186&lt;'Настройки'!$B$12,AX186&lt;=0,AND('Настройки'!$B$10="Блокировать",COUNTIF(F186:INDEX(F186:AO186,1,'Настройки'!$B$3),"&lt;0")&gt;0)),"",AY186/ABS(AX186))</x:f>
      </x:c>
      <x:c r="BA186" s="49" t="str">
        <x:f>IF(A186="","",IF(AND('Настройки'!$B$10="Блокировать",COUNTIF(F186:INDEX(F186:AO186,1,'Настройки'!$B$3),"&lt;0")&gt;0),"Не определён",IF(AQ186&lt;'Настройки'!$B$12,"Не определён",IF(AX186=0,"Нет спроса",IF(AX186&lt;0,"Не определён",IF(AZ186&lt;='Настройки'!$B$7,"X",IF(AZ186&lt;='Настройки'!$B$8,"Y","Z")))))))</x:f>
      </x:c>
      <x:c r="BB186" s="49" t="str">
        <x:f>IF(OR(A186="",LEN(AW186)&lt;&gt;1,LEN(BA186)&lt;&gt;1),"",AW186&amp;BA186)</x:f>
      </x:c>
      <x:c r="BC186" s="61" t="str">
        <x:f>IF(OR(A186="",AQ186=0),"",(COUNT(BI186:INDEX(BI186:CR186,1,'Настройки'!$B$3))-COUNT(CS186:INDEX(CS186:EB186,1,'Настройки'!$B$3)))/AQ186)</x:f>
      </x:c>
      <x:c r="BD186" s="64" t="str">
        <x:f>IF(OR(A186="",COUNT(CS186:INDEX(CS186:EB186,1,'Настройки'!$B$3))=0),"",AQ186/COUNT(CS186:INDEX(CS186:EB186,1,'Настройки'!$B$3)))</x:f>
      </x:c>
      <x:c r="BE186" s="64" t="str">
        <x:f>IF(OR(A186="",COUNT(CS186:INDEX(CS186:EB186,1,'Настройки'!$B$3))=0),"",IF(AVERAGE(CS186:INDEX(CS186:EB186,1,'Настройки'!$B$3))=0,"",(STDEVP(CS186:INDEX(CS186:EB186,1,'Настройки'!$B$3))/ABS(AVERAGE(CS186:INDEX(CS186:EB186,1,'Настройки'!$B$3))))^2))</x:f>
      </x:c>
      <x:c r="BF186" s="49" t="str">
        <x:f>IF(A186="","",IF(AQ186&lt;3,"Недостаточно",IF(AQ186&lt;6,"Предварительный","Обычный")))</x:f>
      </x:c>
      <x:c r="BG186" s="49" t="str">
        <x:f>IF(A186="","",IF(COUNTIF(F186:INDEX(F186:AO186,1,'Настройки'!$B$3),"&lt;0")&gt;0,IF('Настройки'!$B$10="Блокировать","Отрицательный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"),"")&amp;IF(AQ186&lt;3,"Недостаточно истории. ",IF(AQ186&lt;6,"Предварительная классификация. ",""))&amp;IF(AX186=0,"Нет спроса за горизонт. ","")&amp;IF(AZ186&gt;'Настройки'!$B$11,"Экстремальная вариативность. ",""))</x:f>
      </x:c>
      <x:c r="BH186" s="49" t="str">
        <x:f>IF(A186="","",IFERROR(VLOOKUP(BB186,'Настройки'!$D$3:$E$11,2,FALSE),"Сначала проверьте исходные данные и историю спроса.")&amp;" Уточните срок поставки, MOQ и критичность.")</x:f>
      </x:c>
      <x:c r="BI186" s="50" t="str">
        <x:f>IF(1&gt;'Настройки'!$B$3,"",IF(ISBLANK(F186),IF('Настройки'!$B$9="Нулевой спрос",0,""),IF(F186&lt;0,IF('Настройки'!$B$10="Исключить","",IF('Настройки'!$B$10="Абсолютные значения",ABS(F186),F186)),F186)))</x:f>
      </x:c>
      <x:c r="BJ186" s="50" t="str">
        <x:f>IF(2&gt;'Настройки'!$B$3,"",IF(ISBLANK(G186),IF('Настройки'!$B$9="Нулевой спрос",0,""),IF(G186&lt;0,IF('Настройки'!$B$10="Исключить","",IF('Настройки'!$B$10="Абсолютные значения",ABS(G186),G186)),G186)))</x:f>
      </x:c>
      <x:c r="BK186" s="50" t="str">
        <x:f>IF(3&gt;'Настройки'!$B$3,"",IF(ISBLANK(H186),IF('Настройки'!$B$9="Нулевой спрос",0,""),IF(H186&lt;0,IF('Настройки'!$B$10="Исключить","",IF('Настройки'!$B$10="Абсолютные значения",ABS(H186),H186)),H186)))</x:f>
      </x:c>
      <x:c r="BL186" s="50" t="str">
        <x:f>IF(4&gt;'Настройки'!$B$3,"",IF(ISBLANK(I186),IF('Настройки'!$B$9="Нулевой спрос",0,""),IF(I186&lt;0,IF('Настройки'!$B$10="Исключить","",IF('Настройки'!$B$10="Абсолютные значения",ABS(I186),I186)),I186)))</x:f>
      </x:c>
      <x:c r="BM186" s="50" t="str">
        <x:f>IF(5&gt;'Настройки'!$B$3,"",IF(ISBLANK(J186),IF('Настройки'!$B$9="Нулевой спрос",0,""),IF(J186&lt;0,IF('Настройки'!$B$10="Исключить","",IF('Настройки'!$B$10="Абсолютные значения",ABS(J186),J186)),J186)))</x:f>
      </x:c>
      <x:c r="BN186" s="50" t="str">
        <x:f>IF(6&gt;'Настройки'!$B$3,"",IF(ISBLANK(K186),IF('Настройки'!$B$9="Нулевой спрос",0,""),IF(K186&lt;0,IF('Настройки'!$B$10="Исключить","",IF('Настройки'!$B$10="Абсолютные значения",ABS(K186),K186)),K186)))</x:f>
      </x:c>
      <x:c r="BO186" s="50" t="str">
        <x:f>IF(7&gt;'Настройки'!$B$3,"",IF(ISBLANK(L186),IF('Настройки'!$B$9="Нулевой спрос",0,""),IF(L186&lt;0,IF('Настройки'!$B$10="Исключить","",IF('Настройки'!$B$10="Абсолютные значения",ABS(L186),L186)),L186)))</x:f>
      </x:c>
      <x:c r="BP186" s="50" t="str">
        <x:f>IF(8&gt;'Настройки'!$B$3,"",IF(ISBLANK(M186),IF('Настройки'!$B$9="Нулевой спрос",0,""),IF(M186&lt;0,IF('Настройки'!$B$10="Исключить","",IF('Настройки'!$B$10="Абсолютные значения",ABS(M186),M186)),M186)))</x:f>
      </x:c>
      <x:c r="BQ186" s="50" t="str">
        <x:f>IF(9&gt;'Настройки'!$B$3,"",IF(ISBLANK(N186),IF('Настройки'!$B$9="Нулевой спрос",0,""),IF(N186&lt;0,IF('Настройки'!$B$10="Исключить","",IF('Настройки'!$B$10="Абсолютные значения",ABS(N186),N186)),N186)))</x:f>
      </x:c>
      <x:c r="BR186" s="50" t="str">
        <x:f>IF(10&gt;'Настройки'!$B$3,"",IF(ISBLANK(O186),IF('Настройки'!$B$9="Нулевой спрос",0,""),IF(O186&lt;0,IF('Настройки'!$B$10="Исключить","",IF('Настройки'!$B$10="Абсолютные значения",ABS(O186),O186)),O186)))</x:f>
      </x:c>
      <x:c r="BS186" s="50" t="str">
        <x:f>IF(11&gt;'Настройки'!$B$3,"",IF(ISBLANK(P186),IF('Настройки'!$B$9="Нулевой спрос",0,""),IF(P186&lt;0,IF('Настройки'!$B$10="Исключить","",IF('Настройки'!$B$10="Абсолютные значения",ABS(P186),P186)),P186)))</x:f>
      </x:c>
      <x:c r="BT186" s="50" t="str">
        <x:f>IF(12&gt;'Настройки'!$B$3,"",IF(ISBLANK(Q186),IF('Настройки'!$B$9="Нулевой спрос",0,""),IF(Q186&lt;0,IF('Настройки'!$B$10="Исключить","",IF('Настройки'!$B$10="Абсолютные значения",ABS(Q186),Q186)),Q186)))</x:f>
      </x:c>
      <x:c r="BU186" s="50" t="str">
        <x:f>IF(13&gt;'Настройки'!$B$3,"",IF(ISBLANK(R186),IF('Настройки'!$B$9="Нулевой спрос",0,""),IF(R186&lt;0,IF('Настройки'!$B$10="Исключить","",IF('Настройки'!$B$10="Абсолютные значения",ABS(R186),R186)),R186)))</x:f>
      </x:c>
      <x:c r="BV186" s="50" t="str">
        <x:f>IF(14&gt;'Настройки'!$B$3,"",IF(ISBLANK(S186),IF('Настройки'!$B$9="Нулевой спрос",0,""),IF(S186&lt;0,IF('Настройки'!$B$10="Исключить","",IF('Настройки'!$B$10="Абсолютные значения",ABS(S186),S186)),S186)))</x:f>
      </x:c>
      <x:c r="BW186" s="50" t="str">
        <x:f>IF(15&gt;'Настройки'!$B$3,"",IF(ISBLANK(T186),IF('Настройки'!$B$9="Нулевой спрос",0,""),IF(T186&lt;0,IF('Настройки'!$B$10="Исключить","",IF('Настройки'!$B$10="Абсолютные значения",ABS(T186),T186)),T186)))</x:f>
      </x:c>
      <x:c r="BX186" s="50" t="str">
        <x:f>IF(16&gt;'Настройки'!$B$3,"",IF(ISBLANK(U186),IF('Настройки'!$B$9="Нулевой спрос",0,""),IF(U186&lt;0,IF('Настройки'!$B$10="Исключить","",IF('Настройки'!$B$10="Абсолютные значения",ABS(U186),U186)),U186)))</x:f>
      </x:c>
      <x:c r="BY186" s="50" t="str">
        <x:f>IF(17&gt;'Настройки'!$B$3,"",IF(ISBLANK(V186),IF('Настройки'!$B$9="Нулевой спрос",0,""),IF(V186&lt;0,IF('Настройки'!$B$10="Исключить","",IF('Настройки'!$B$10="Абсолютные значения",ABS(V186),V186)),V186)))</x:f>
      </x:c>
      <x:c r="BZ186" s="50" t="str">
        <x:f>IF(18&gt;'Настройки'!$B$3,"",IF(ISBLANK(W186),IF('Настройки'!$B$9="Нулевой спрос",0,""),IF(W186&lt;0,IF('Настройки'!$B$10="Исключить","",IF('Настройки'!$B$10="Абсолютные значения",ABS(W186),W186)),W186)))</x:f>
      </x:c>
      <x:c r="CA186" s="50" t="str">
        <x:f>IF(19&gt;'Настройки'!$B$3,"",IF(ISBLANK(X186),IF('Настройки'!$B$9="Нулевой спрос",0,""),IF(X186&lt;0,IF('Настройки'!$B$10="Исключить","",IF('Настройки'!$B$10="Абсолютные значения",ABS(X186),X186)),X186)))</x:f>
      </x:c>
      <x:c r="CB186" s="50" t="str">
        <x:f>IF(20&gt;'Настройки'!$B$3,"",IF(ISBLANK(Y186),IF('Настройки'!$B$9="Нулевой спрос",0,""),IF(Y186&lt;0,IF('Настройки'!$B$10="Исключить","",IF('Настройки'!$B$10="Абсолютные значения",ABS(Y186),Y186)),Y186)))</x:f>
      </x:c>
      <x:c r="CC186" s="50" t="str">
        <x:f>IF(21&gt;'Настройки'!$B$3,"",IF(ISBLANK(Z186),IF('Настройки'!$B$9="Нулевой спрос",0,""),IF(Z186&lt;0,IF('Настройки'!$B$10="Исключить","",IF('Настройки'!$B$10="Абсолютные значения",ABS(Z186),Z186)),Z186)))</x:f>
      </x:c>
      <x:c r="CD186" s="50" t="str">
        <x:f>IF(22&gt;'Настройки'!$B$3,"",IF(ISBLANK(AA186),IF('Настройки'!$B$9="Нулевой спрос",0,""),IF(AA186&lt;0,IF('Настройки'!$B$10="Исключить","",IF('Настройки'!$B$10="Абсолютные значения",ABS(AA186),AA186)),AA186)))</x:f>
      </x:c>
      <x:c r="CE186" s="50" t="str">
        <x:f>IF(23&gt;'Настройки'!$B$3,"",IF(ISBLANK(AB186),IF('Настройки'!$B$9="Нулевой спрос",0,""),IF(AB186&lt;0,IF('Настройки'!$B$10="Исключить","",IF('Настройки'!$B$10="Абсолютные значения",ABS(AB186),AB186)),AB186)))</x:f>
      </x:c>
      <x:c r="CF186" s="50" t="str">
        <x:f>IF(24&gt;'Настройки'!$B$3,"",IF(ISBLANK(AC186),IF('Настройки'!$B$9="Нулевой спрос",0,""),IF(AC186&lt;0,IF('Настройки'!$B$10="Исключить","",IF('Настройки'!$B$10="Абсолютные значения",ABS(AC186),AC186)),AC186)))</x:f>
      </x:c>
      <x:c r="CG186" s="50" t="str">
        <x:f>IF(25&gt;'Настройки'!$B$3,"",IF(ISBLANK(AD186),IF('Настройки'!$B$9="Нулевой спрос",0,""),IF(AD186&lt;0,IF('Настройки'!$B$10="Исключить","",IF('Настройки'!$B$10="Абсолютные значения",ABS(AD186),AD186)),AD186)))</x:f>
      </x:c>
      <x:c r="CH186" s="50" t="str">
        <x:f>IF(26&gt;'Настройки'!$B$3,"",IF(ISBLANK(AE186),IF('Настройки'!$B$9="Нулевой спрос",0,""),IF(AE186&lt;0,IF('Настройки'!$B$10="Исключить","",IF('Настройки'!$B$10="Абсолютные значения",ABS(AE186),AE186)),AE186)))</x:f>
      </x:c>
      <x:c r="CI186" s="50" t="str">
        <x:f>IF(27&gt;'Настройки'!$B$3,"",IF(ISBLANK(AF186),IF('Настройки'!$B$9="Нулевой спрос",0,""),IF(AF186&lt;0,IF('Настройки'!$B$10="Исключить","",IF('Настройки'!$B$10="Абсолютные значения",ABS(AF186),AF186)),AF186)))</x:f>
      </x:c>
      <x:c r="CJ186" s="50" t="str">
        <x:f>IF(28&gt;'Настройки'!$B$3,"",IF(ISBLANK(AG186),IF('Настройки'!$B$9="Нулевой спрос",0,""),IF(AG186&lt;0,IF('Настройки'!$B$10="Исключить","",IF('Настройки'!$B$10="Абсолютные значения",ABS(AG186),AG186)),AG186)))</x:f>
      </x:c>
      <x:c r="CK186" s="50" t="str">
        <x:f>IF(29&gt;'Настройки'!$B$3,"",IF(ISBLANK(AH186),IF('Настройки'!$B$9="Нулевой спрос",0,""),IF(AH186&lt;0,IF('Настройки'!$B$10="Исключить","",IF('Настройки'!$B$10="Абсолютные значения",ABS(AH186),AH186)),AH186)))</x:f>
      </x:c>
      <x:c r="CL186" s="50" t="str">
        <x:f>IF(30&gt;'Настройки'!$B$3,"",IF(ISBLANK(AI186),IF('Настройки'!$B$9="Нулевой спрос",0,""),IF(AI186&lt;0,IF('Настройки'!$B$10="Исключить","",IF('Настройки'!$B$10="Абсолютные значения",ABS(AI186),AI186)),AI186)))</x:f>
      </x:c>
      <x:c r="CM186" s="50" t="str">
        <x:f>IF(31&gt;'Настройки'!$B$3,"",IF(ISBLANK(AJ186),IF('Настройки'!$B$9="Нулевой спрос",0,""),IF(AJ186&lt;0,IF('Настройки'!$B$10="Исключить","",IF('Настройки'!$B$10="Абсолютные значения",ABS(AJ186),AJ186)),AJ186)))</x:f>
      </x:c>
      <x:c r="CN186" s="50" t="str">
        <x:f>IF(32&gt;'Настройки'!$B$3,"",IF(ISBLANK(AK186),IF('Настройки'!$B$9="Нулевой спрос",0,""),IF(AK186&lt;0,IF('Настройки'!$B$10="Исключить","",IF('Настройки'!$B$10="Абсолютные значения",ABS(AK186),AK186)),AK186)))</x:f>
      </x:c>
      <x:c r="CO186" s="50" t="str">
        <x:f>IF(33&gt;'Настройки'!$B$3,"",IF(ISBLANK(AL186),IF('Настройки'!$B$9="Нулевой спрос",0,""),IF(AL186&lt;0,IF('Настройки'!$B$10="Исключить","",IF('Настройки'!$B$10="Абсолютные значения",ABS(AL186),AL186)),AL186)))</x:f>
      </x:c>
      <x:c r="CP186" s="50" t="str">
        <x:f>IF(34&gt;'Настройки'!$B$3,"",IF(ISBLANK(AM186),IF('Настройки'!$B$9="Нулевой спрос",0,""),IF(AM186&lt;0,IF('Настройки'!$B$10="Исключить","",IF('Настройки'!$B$10="Абсолютные значения",ABS(AM186),AM186)),AM186)))</x:f>
      </x:c>
      <x:c r="CQ186" s="50" t="str">
        <x:f>IF(35&gt;'Настройки'!$B$3,"",IF(ISBLANK(AN186),IF('Настройки'!$B$9="Нулевой спрос",0,""),IF(AN186&lt;0,IF('Настройки'!$B$10="Исключить","",IF('Настройки'!$B$10="Абсолютные значения",ABS(AN186),AN186)),AN186)))</x:f>
      </x:c>
      <x:c r="CR186" s="50" t="str">
        <x:f>IF(36&gt;'Настройки'!$B$3,"",IF(ISBLANK(AO186),IF('Настройки'!$B$9="Нулевой спрос",0,""),IF(AO186&lt;0,IF('Настройки'!$B$10="Исключить","",IF('Настройки'!$B$10="Абсолютные значения",ABS(AO186),AO186)),AO186)))</x:f>
      </x:c>
      <x:c r="CS186" s="50" t="str">
        <x:f>IF(OR(1&gt;'Настройки'!$B$3,ISBLANK(BI186),BI186=0),"",BI186)</x:f>
      </x:c>
      <x:c r="CT186" s="50" t="str">
        <x:f>IF(OR(2&gt;'Настройки'!$B$3,ISBLANK(BJ186),BJ186=0),"",BJ186)</x:f>
      </x:c>
      <x:c r="CU186" s="50" t="str">
        <x:f>IF(OR(3&gt;'Настройки'!$B$3,ISBLANK(BK186),BK186=0),"",BK186)</x:f>
      </x:c>
      <x:c r="CV186" s="50" t="str">
        <x:f>IF(OR(4&gt;'Настройки'!$B$3,ISBLANK(BL186),BL186=0),"",BL186)</x:f>
      </x:c>
      <x:c r="CW186" s="50" t="str">
        <x:f>IF(OR(5&gt;'Настройки'!$B$3,ISBLANK(BM186),BM186=0),"",BM186)</x:f>
      </x:c>
      <x:c r="CX186" s="50" t="str">
        <x:f>IF(OR(6&gt;'Настройки'!$B$3,ISBLANK(BN186),BN186=0),"",BN186)</x:f>
      </x:c>
      <x:c r="CY186" s="50" t="str">
        <x:f>IF(OR(7&gt;'Настройки'!$B$3,ISBLANK(BO186),BO186=0),"",BO186)</x:f>
      </x:c>
      <x:c r="CZ186" s="50" t="str">
        <x:f>IF(OR(8&gt;'Настройки'!$B$3,ISBLANK(BP186),BP186=0),"",BP186)</x:f>
      </x:c>
      <x:c r="DA186" s="50" t="str">
        <x:f>IF(OR(9&gt;'Настройки'!$B$3,ISBLANK(BQ186),BQ186=0),"",BQ186)</x:f>
      </x:c>
      <x:c r="DB186" s="50" t="str">
        <x:f>IF(OR(10&gt;'Настройки'!$B$3,ISBLANK(BR186),BR186=0),"",BR186)</x:f>
      </x:c>
      <x:c r="DC186" s="50" t="str">
        <x:f>IF(OR(11&gt;'Настройки'!$B$3,ISBLANK(BS186),BS186=0),"",BS186)</x:f>
      </x:c>
      <x:c r="DD186" s="50" t="str">
        <x:f>IF(OR(12&gt;'Настройки'!$B$3,ISBLANK(BT186),BT186=0),"",BT186)</x:f>
      </x:c>
      <x:c r="DE186" s="50" t="str">
        <x:f>IF(OR(13&gt;'Настройки'!$B$3,ISBLANK(BU186),BU186=0),"",BU186)</x:f>
      </x:c>
      <x:c r="DF186" s="50" t="str">
        <x:f>IF(OR(14&gt;'Настройки'!$B$3,ISBLANK(BV186),BV186=0),"",BV186)</x:f>
      </x:c>
      <x:c r="DG186" s="50" t="str">
        <x:f>IF(OR(15&gt;'Настройки'!$B$3,ISBLANK(BW186),BW186=0),"",BW186)</x:f>
      </x:c>
      <x:c r="DH186" s="50" t="str">
        <x:f>IF(OR(16&gt;'Настройки'!$B$3,ISBLANK(BX186),BX186=0),"",BX186)</x:f>
      </x:c>
      <x:c r="DI186" s="50" t="str">
        <x:f>IF(OR(17&gt;'Настройки'!$B$3,ISBLANK(BY186),BY186=0),"",BY186)</x:f>
      </x:c>
      <x:c r="DJ186" s="50" t="str">
        <x:f>IF(OR(18&gt;'Настройки'!$B$3,ISBLANK(BZ186),BZ186=0),"",BZ186)</x:f>
      </x:c>
      <x:c r="DK186" s="50" t="str">
        <x:f>IF(OR(19&gt;'Настройки'!$B$3,ISBLANK(CA186),CA186=0),"",CA186)</x:f>
      </x:c>
      <x:c r="DL186" s="50" t="str">
        <x:f>IF(OR(20&gt;'Настройки'!$B$3,ISBLANK(CB186),CB186=0),"",CB186)</x:f>
      </x:c>
      <x:c r="DM186" s="50" t="str">
        <x:f>IF(OR(21&gt;'Настройки'!$B$3,ISBLANK(CC186),CC186=0),"",CC186)</x:f>
      </x:c>
      <x:c r="DN186" s="50" t="str">
        <x:f>IF(OR(22&gt;'Настройки'!$B$3,ISBLANK(CD186),CD186=0),"",CD186)</x:f>
      </x:c>
      <x:c r="DO186" s="50" t="str">
        <x:f>IF(OR(23&gt;'Настройки'!$B$3,ISBLANK(CE186),CE186=0),"",CE186)</x:f>
      </x:c>
      <x:c r="DP186" s="50" t="str">
        <x:f>IF(OR(24&gt;'Настройки'!$B$3,ISBLANK(CF186),CF186=0),"",CF186)</x:f>
      </x:c>
      <x:c r="DQ186" s="50" t="str">
        <x:f>IF(OR(25&gt;'Настройки'!$B$3,ISBLANK(CG186),CG186=0),"",CG186)</x:f>
      </x:c>
      <x:c r="DR186" s="50" t="str">
        <x:f>IF(OR(26&gt;'Настройки'!$B$3,ISBLANK(CH186),CH186=0),"",CH186)</x:f>
      </x:c>
      <x:c r="DS186" s="50" t="str">
        <x:f>IF(OR(27&gt;'Настройки'!$B$3,ISBLANK(CI186),CI186=0),"",CI186)</x:f>
      </x:c>
      <x:c r="DT186" s="50" t="str">
        <x:f>IF(OR(28&gt;'Настройки'!$B$3,ISBLANK(CJ186),CJ186=0),"",CJ186)</x:f>
      </x:c>
      <x:c r="DU186" s="50" t="str">
        <x:f>IF(OR(29&gt;'Настройки'!$B$3,ISBLANK(CK186),CK186=0),"",CK186)</x:f>
      </x:c>
      <x:c r="DV186" s="50" t="str">
        <x:f>IF(OR(30&gt;'Настройки'!$B$3,ISBLANK(CL186),CL186=0),"",CL186)</x:f>
      </x:c>
      <x:c r="DW186" s="50" t="str">
        <x:f>IF(OR(31&gt;'Настройки'!$B$3,ISBLANK(CM186),CM186=0),"",CM186)</x:f>
      </x:c>
      <x:c r="DX186" s="50" t="str">
        <x:f>IF(OR(32&gt;'Настройки'!$B$3,ISBLANK(CN186),CN186=0),"",CN186)</x:f>
      </x:c>
      <x:c r="DY186" s="50" t="str">
        <x:f>IF(OR(33&gt;'Настройки'!$B$3,ISBLANK(CO186),CO186=0),"",CO186)</x:f>
      </x:c>
      <x:c r="DZ186" s="50" t="str">
        <x:f>IF(OR(34&gt;'Настройки'!$B$3,ISBLANK(CP186),CP186=0),"",CP186)</x:f>
      </x:c>
      <x:c r="EA186" s="50" t="str">
        <x:f>IF(OR(35&gt;'Настройки'!$B$3,ISBLANK(CQ186),CQ186=0),"",CQ186)</x:f>
      </x:c>
      <x:c r="EB186" s="50" t="str">
        <x:f>IF(OR(36&gt;'Настройки'!$B$3,ISBLANK(CR186),CR186=0),"",CR186)</x:f>
      </x:c>
      <x:c r="EC186" s="50" t="str">
        <x:f>IF(A186="","",IF(OR(BB186="AZ",BB186="BZ"),10000+ROW(),IF(AZ186&gt;'Настройки'!$B$11,20000+ROW(),IF(BF186&lt;&gt;"Обычный",30000+ROW(),IF(AX186&lt;=0,40000+ROW(),"")))))</x:f>
      </x:c>
      <x:c r="ED186" s="50" t="str">
        <x:f>IF(EC186="","",COUNTIFS($EC$2:$EC$1001,"&gt;0",$EC$2:$EC$1001,"&lt;"&amp;EC186)+1)</x:f>
      </x:c>
    </x:row>
    <x:row r="187">
      <x:c r="A187" s="115"/>
      <x:c r="B187" s="115"/>
      <x:c r="C187" s="115"/>
      <x:c r="D187" s="118"/>
      <x:c r="E187" s="118"/>
      <x:c r="F187" s="118"/>
      <x:c r="G187" s="118"/>
      <x:c r="H187" s="118"/>
      <x:c r="I187" s="118"/>
      <x:c r="J187" s="118"/>
      <x:c r="K187" s="118"/>
      <x:c r="L187" s="118"/>
      <x:c r="M187" s="118"/>
      <x:c r="N187" s="118"/>
      <x:c r="O187" s="118"/>
      <x:c r="P187" s="118"/>
      <x:c r="Q187" s="118"/>
      <x:c r="R187" s="118"/>
      <x:c r="S187" s="118"/>
      <x:c r="T187" s="118"/>
      <x:c r="U187" s="118"/>
      <x:c r="V187" s="118"/>
      <x:c r="W187" s="118"/>
      <x:c r="X187" s="118"/>
      <x:c r="Y187" s="118"/>
      <x:c r="Z187" s="118"/>
      <x:c r="AA187" s="118"/>
      <x:c r="AB187" s="118"/>
      <x:c r="AC187" s="118"/>
      <x:c r="AD187" s="118"/>
      <x:c r="AE187" s="118"/>
      <x:c r="AF187" s="118"/>
      <x:c r="AG187" s="118"/>
      <x:c r="AH187" s="118"/>
      <x:c r="AI187" s="118"/>
      <x:c r="AJ187" s="118"/>
      <x:c r="AK187" s="118"/>
      <x:c r="AL187" s="118"/>
      <x:c r="AM187" s="118"/>
      <x:c r="AN187" s="118"/>
      <x:c r="AO187" s="118"/>
      <x:c r="AP187" s="115"/>
      <x:c r="AQ187" s="49" t="str">
        <x:f>IF(A187="","",COUNT(BI187:INDEX(BI187:CR187,1,'Настройки'!$B$3)))</x:f>
      </x:c>
      <x:c r="AR187" s="49" t="str">
        <x:f>IF(A187="","",SUM(BI187:INDEX(BI187:CR187,1,'Настройки'!$B$3)))</x:f>
      </x:c>
      <x:c r="AS187" s="58" t="str">
        <x:f>IF(A187="","",IF('Настройки'!$B$4="Стоимость потребления",AR187*D187,IF('Настройки'!$B$4="Количество",AR187,E187)))</x:f>
      </x:c>
      <x:c r="AT187" s="61" t="str">
        <x:f>IF(OR(A187="",AS187&lt;0,SUM($AS$2:$AS$1001)&lt;=0),"",AS187/SUM($AS$2:$AS$1001))</x:f>
      </x:c>
      <x:c r="AU187" s="61" t="str">
        <x:f>IF(OR(A187="",AS187&lt;0,SUM($AS$2:$AS$1001)&lt;=0),"",SUMIFS($AS$2:$AS$1001,$AS$2:$AS$1001,"&gt;"&amp;AS187)/SUM($AS$2:$AS$1001))</x:f>
      </x:c>
      <x:c r="AV187" s="61" t="str">
        <x:f>IF(OR(A187="",AS187&lt;0,SUM($AS$2:$AS$1001)&lt;=0),"",SUMIFS($AS$2:$AS$1001,$AS$2:$AS$1001,"&gt;="&amp;AS187)/SUM($AS$2:$AS$1001))</x:f>
      </x:c>
      <x:c r="AW187" s="49" t="str">
        <x:f>IF(A187="","",IF(SUM($AS$2:$AS$1001)&lt;=0,"Не определён",IF(AS187&lt;0,"Исключение",IF(AU187&lt;'Настройки'!$B$5,"A",IF(AU187&lt;'Настройки'!$B$6,"B","C")))))</x:f>
      </x:c>
      <x:c r="AX187" s="58" t="str">
        <x:f>IF(A187="","",IF(AQ187=0,"",AVERAGE(BI187:INDEX(BI187:CR187,1,'Настройки'!$B$3))))</x:f>
      </x:c>
      <x:c r="AY187" s="58" t="str">
        <x:f>IF(OR(A187="",AQ187=0),"",STDEVP(BI187:INDEX(BI187:CR187,1,'Настройки'!$B$3)))</x:f>
      </x:c>
      <x:c r="AZ187" s="61" t="str">
        <x:f>IF(OR(A187="",AQ187&lt;'Настройки'!$B$12,AX187&lt;=0,AND('Настройки'!$B$10="Блокировать",COUNTIF(F187:INDEX(F187:AO187,1,'Настройки'!$B$3),"&lt;0")&gt;0)),"",AY187/ABS(AX187))</x:f>
      </x:c>
      <x:c r="BA187" s="49" t="str">
        <x:f>IF(A187="","",IF(AND('Настройки'!$B$10="Блокировать",COUNTIF(F187:INDEX(F187:AO187,1,'Настройки'!$B$3),"&lt;0")&gt;0),"Не определён",IF(AQ187&lt;'Настройки'!$B$12,"Не определён",IF(AX187=0,"Нет спроса",IF(AX187&lt;0,"Не определён",IF(AZ187&lt;='Настройки'!$B$7,"X",IF(AZ187&lt;='Настройки'!$B$8,"Y","Z")))))))</x:f>
      </x:c>
      <x:c r="BB187" s="49" t="str">
        <x:f>IF(OR(A187="",LEN(AW187)&lt;&gt;1,LEN(BA187)&lt;&gt;1),"",AW187&amp;BA187)</x:f>
      </x:c>
      <x:c r="BC187" s="61" t="str">
        <x:f>IF(OR(A187="",AQ187=0),"",(COUNT(BI187:INDEX(BI187:CR187,1,'Настройки'!$B$3))-COUNT(CS187:INDEX(CS187:EB187,1,'Настройки'!$B$3)))/AQ187)</x:f>
      </x:c>
      <x:c r="BD187" s="64" t="str">
        <x:f>IF(OR(A187="",COUNT(CS187:INDEX(CS187:EB187,1,'Настройки'!$B$3))=0),"",AQ187/COUNT(CS187:INDEX(CS187:EB187,1,'Настройки'!$B$3)))</x:f>
      </x:c>
      <x:c r="BE187" s="64" t="str">
        <x:f>IF(OR(A187="",COUNT(CS187:INDEX(CS187:EB187,1,'Настройки'!$B$3))=0),"",IF(AVERAGE(CS187:INDEX(CS187:EB187,1,'Настройки'!$B$3))=0,"",(STDEVP(CS187:INDEX(CS187:EB187,1,'Настройки'!$B$3))/ABS(AVERAGE(CS187:INDEX(CS187:EB187,1,'Настройки'!$B$3))))^2))</x:f>
      </x:c>
      <x:c r="BF187" s="49" t="str">
        <x:f>IF(A187="","",IF(AQ187&lt;3,"Недостаточно",IF(AQ187&lt;6,"Предварительный","Обычный")))</x:f>
      </x:c>
      <x:c r="BG187" s="49" t="str">
        <x:f>IF(A187="","",IF(COUNTIF(F187:INDEX(F187:AO187,1,'Настройки'!$B$3),"&lt;0")&gt;0,IF('Настройки'!$B$10="Блокировать","Отрицательный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"),"")&amp;IF(AQ187&lt;3,"Недостаточно истории. ",IF(AQ187&lt;6,"Предварительная классификация. ",""))&amp;IF(AX187=0,"Нет спроса за горизонт. ","")&amp;IF(AZ187&gt;'Настройки'!$B$11,"Экстремальная вариативность. ",""))</x:f>
      </x:c>
      <x:c r="BH187" s="49" t="str">
        <x:f>IF(A187="","",IFERROR(VLOOKUP(BB187,'Настройки'!$D$3:$E$11,2,FALSE),"Сначала проверьте исходные данные и историю спроса.")&amp;" Уточните срок поставки, MOQ и критичность.")</x:f>
      </x:c>
      <x:c r="BI187" s="50" t="str">
        <x:f>IF(1&gt;'Настройки'!$B$3,"",IF(ISBLANK(F187),IF('Настройки'!$B$9="Нулевой спрос",0,""),IF(F187&lt;0,IF('Настройки'!$B$10="Исключить","",IF('Настройки'!$B$10="Абсолютные значения",ABS(F187),F187)),F187)))</x:f>
      </x:c>
      <x:c r="BJ187" s="50" t="str">
        <x:f>IF(2&gt;'Настройки'!$B$3,"",IF(ISBLANK(G187),IF('Настройки'!$B$9="Нулевой спрос",0,""),IF(G187&lt;0,IF('Настройки'!$B$10="Исключить","",IF('Настройки'!$B$10="Абсолютные значения",ABS(G187),G187)),G187)))</x:f>
      </x:c>
      <x:c r="BK187" s="50" t="str">
        <x:f>IF(3&gt;'Настройки'!$B$3,"",IF(ISBLANK(H187),IF('Настройки'!$B$9="Нулевой спрос",0,""),IF(H187&lt;0,IF('Настройки'!$B$10="Исключить","",IF('Настройки'!$B$10="Абсолютные значения",ABS(H187),H187)),H187)))</x:f>
      </x:c>
      <x:c r="BL187" s="50" t="str">
        <x:f>IF(4&gt;'Настройки'!$B$3,"",IF(ISBLANK(I187),IF('Настройки'!$B$9="Нулевой спрос",0,""),IF(I187&lt;0,IF('Настройки'!$B$10="Исключить","",IF('Настройки'!$B$10="Абсолютные значения",ABS(I187),I187)),I187)))</x:f>
      </x:c>
      <x:c r="BM187" s="50" t="str">
        <x:f>IF(5&gt;'Настройки'!$B$3,"",IF(ISBLANK(J187),IF('Настройки'!$B$9="Нулевой спрос",0,""),IF(J187&lt;0,IF('Настройки'!$B$10="Исключить","",IF('Настройки'!$B$10="Абсолютные значения",ABS(J187),J187)),J187)))</x:f>
      </x:c>
      <x:c r="BN187" s="50" t="str">
        <x:f>IF(6&gt;'Настройки'!$B$3,"",IF(ISBLANK(K187),IF('Настройки'!$B$9="Нулевой спрос",0,""),IF(K187&lt;0,IF('Настройки'!$B$10="Исключить","",IF('Настройки'!$B$10="Абсолютные значения",ABS(K187),K187)),K187)))</x:f>
      </x:c>
      <x:c r="BO187" s="50" t="str">
        <x:f>IF(7&gt;'Настройки'!$B$3,"",IF(ISBLANK(L187),IF('Настройки'!$B$9="Нулевой спрос",0,""),IF(L187&lt;0,IF('Настройки'!$B$10="Исключить","",IF('Настройки'!$B$10="Абсолютные значения",ABS(L187),L187)),L187)))</x:f>
      </x:c>
      <x:c r="BP187" s="50" t="str">
        <x:f>IF(8&gt;'Настройки'!$B$3,"",IF(ISBLANK(M187),IF('Настройки'!$B$9="Нулевой спрос",0,""),IF(M187&lt;0,IF('Настройки'!$B$10="Исключить","",IF('Настройки'!$B$10="Абсолютные значения",ABS(M187),M187)),M187)))</x:f>
      </x:c>
      <x:c r="BQ187" s="50" t="str">
        <x:f>IF(9&gt;'Настройки'!$B$3,"",IF(ISBLANK(N187),IF('Настройки'!$B$9="Нулевой спрос",0,""),IF(N187&lt;0,IF('Настройки'!$B$10="Исключить","",IF('Настройки'!$B$10="Абсолютные значения",ABS(N187),N187)),N187)))</x:f>
      </x:c>
      <x:c r="BR187" s="50" t="str">
        <x:f>IF(10&gt;'Настройки'!$B$3,"",IF(ISBLANK(O187),IF('Настройки'!$B$9="Нулевой спрос",0,""),IF(O187&lt;0,IF('Настройки'!$B$10="Исключить","",IF('Настройки'!$B$10="Абсолютные значения",ABS(O187),O187)),O187)))</x:f>
      </x:c>
      <x:c r="BS187" s="50" t="str">
        <x:f>IF(11&gt;'Настройки'!$B$3,"",IF(ISBLANK(P187),IF('Настройки'!$B$9="Нулевой спрос",0,""),IF(P187&lt;0,IF('Настройки'!$B$10="Исключить","",IF('Настройки'!$B$10="Абсолютные значения",ABS(P187),P187)),P187)))</x:f>
      </x:c>
      <x:c r="BT187" s="50" t="str">
        <x:f>IF(12&gt;'Настройки'!$B$3,"",IF(ISBLANK(Q187),IF('Настройки'!$B$9="Нулевой спрос",0,""),IF(Q187&lt;0,IF('Настройки'!$B$10="Исключить","",IF('Настройки'!$B$10="Абсолютные значения",ABS(Q187),Q187)),Q187)))</x:f>
      </x:c>
      <x:c r="BU187" s="50" t="str">
        <x:f>IF(13&gt;'Настройки'!$B$3,"",IF(ISBLANK(R187),IF('Настройки'!$B$9="Нулевой спрос",0,""),IF(R187&lt;0,IF('Настройки'!$B$10="Исключить","",IF('Настройки'!$B$10="Абсолютные значения",ABS(R187),R187)),R187)))</x:f>
      </x:c>
      <x:c r="BV187" s="50" t="str">
        <x:f>IF(14&gt;'Настройки'!$B$3,"",IF(ISBLANK(S187),IF('Настройки'!$B$9="Нулевой спрос",0,""),IF(S187&lt;0,IF('Настройки'!$B$10="Исключить","",IF('Настройки'!$B$10="Абсолютные значения",ABS(S187),S187)),S187)))</x:f>
      </x:c>
      <x:c r="BW187" s="50" t="str">
        <x:f>IF(15&gt;'Настройки'!$B$3,"",IF(ISBLANK(T187),IF('Настройки'!$B$9="Нулевой спрос",0,""),IF(T187&lt;0,IF('Настройки'!$B$10="Исключить","",IF('Настройки'!$B$10="Абсолютные значения",ABS(T187),T187)),T187)))</x:f>
      </x:c>
      <x:c r="BX187" s="50" t="str">
        <x:f>IF(16&gt;'Настройки'!$B$3,"",IF(ISBLANK(U187),IF('Настройки'!$B$9="Нулевой спрос",0,""),IF(U187&lt;0,IF('Настройки'!$B$10="Исключить","",IF('Настройки'!$B$10="Абсолютные значения",ABS(U187),U187)),U187)))</x:f>
      </x:c>
      <x:c r="BY187" s="50" t="str">
        <x:f>IF(17&gt;'Настройки'!$B$3,"",IF(ISBLANK(V187),IF('Настройки'!$B$9="Нулевой спрос",0,""),IF(V187&lt;0,IF('Настройки'!$B$10="Исключить","",IF('Настройки'!$B$10="Абсолютные значения",ABS(V187),V187)),V187)))</x:f>
      </x:c>
      <x:c r="BZ187" s="50" t="str">
        <x:f>IF(18&gt;'Настройки'!$B$3,"",IF(ISBLANK(W187),IF('Настройки'!$B$9="Нулевой спрос",0,""),IF(W187&lt;0,IF('Настройки'!$B$10="Исключить","",IF('Настройки'!$B$10="Абсолютные значения",ABS(W187),W187)),W187)))</x:f>
      </x:c>
      <x:c r="CA187" s="50" t="str">
        <x:f>IF(19&gt;'Настройки'!$B$3,"",IF(ISBLANK(X187),IF('Настройки'!$B$9="Нулевой спрос",0,""),IF(X187&lt;0,IF('Настройки'!$B$10="Исключить","",IF('Настройки'!$B$10="Абсолютные значения",ABS(X187),X187)),X187)))</x:f>
      </x:c>
      <x:c r="CB187" s="50" t="str">
        <x:f>IF(20&gt;'Настройки'!$B$3,"",IF(ISBLANK(Y187),IF('Настройки'!$B$9="Нулевой спрос",0,""),IF(Y187&lt;0,IF('Настройки'!$B$10="Исключить","",IF('Настройки'!$B$10="Абсолютные значения",ABS(Y187),Y187)),Y187)))</x:f>
      </x:c>
      <x:c r="CC187" s="50" t="str">
        <x:f>IF(21&gt;'Настройки'!$B$3,"",IF(ISBLANK(Z187),IF('Настройки'!$B$9="Нулевой спрос",0,""),IF(Z187&lt;0,IF('Настройки'!$B$10="Исключить","",IF('Настройки'!$B$10="Абсолютные значения",ABS(Z187),Z187)),Z187)))</x:f>
      </x:c>
      <x:c r="CD187" s="50" t="str">
        <x:f>IF(22&gt;'Настройки'!$B$3,"",IF(ISBLANK(AA187),IF('Настройки'!$B$9="Нулевой спрос",0,""),IF(AA187&lt;0,IF('Настройки'!$B$10="Исключить","",IF('Настройки'!$B$10="Абсолютные значения",ABS(AA187),AA187)),AA187)))</x:f>
      </x:c>
      <x:c r="CE187" s="50" t="str">
        <x:f>IF(23&gt;'Настройки'!$B$3,"",IF(ISBLANK(AB187),IF('Настройки'!$B$9="Нулевой спрос",0,""),IF(AB187&lt;0,IF('Настройки'!$B$10="Исключить","",IF('Настройки'!$B$10="Абсолютные значения",ABS(AB187),AB187)),AB187)))</x:f>
      </x:c>
      <x:c r="CF187" s="50" t="str">
        <x:f>IF(24&gt;'Настройки'!$B$3,"",IF(ISBLANK(AC187),IF('Настройки'!$B$9="Нулевой спрос",0,""),IF(AC187&lt;0,IF('Настройки'!$B$10="Исключить","",IF('Настройки'!$B$10="Абсолютные значения",ABS(AC187),AC187)),AC187)))</x:f>
      </x:c>
      <x:c r="CG187" s="50" t="str">
        <x:f>IF(25&gt;'Настройки'!$B$3,"",IF(ISBLANK(AD187),IF('Настройки'!$B$9="Нулевой спрос",0,""),IF(AD187&lt;0,IF('Настройки'!$B$10="Исключить","",IF('Настройки'!$B$10="Абсолютные значения",ABS(AD187),AD187)),AD187)))</x:f>
      </x:c>
      <x:c r="CH187" s="50" t="str">
        <x:f>IF(26&gt;'Настройки'!$B$3,"",IF(ISBLANK(AE187),IF('Настройки'!$B$9="Нулевой спрос",0,""),IF(AE187&lt;0,IF('Настройки'!$B$10="Исключить","",IF('Настройки'!$B$10="Абсолютные значения",ABS(AE187),AE187)),AE187)))</x:f>
      </x:c>
      <x:c r="CI187" s="50" t="str">
        <x:f>IF(27&gt;'Настройки'!$B$3,"",IF(ISBLANK(AF187),IF('Настройки'!$B$9="Нулевой спрос",0,""),IF(AF187&lt;0,IF('Настройки'!$B$10="Исключить","",IF('Настройки'!$B$10="Абсолютные значения",ABS(AF187),AF187)),AF187)))</x:f>
      </x:c>
      <x:c r="CJ187" s="50" t="str">
        <x:f>IF(28&gt;'Настройки'!$B$3,"",IF(ISBLANK(AG187),IF('Настройки'!$B$9="Нулевой спрос",0,""),IF(AG187&lt;0,IF('Настройки'!$B$10="Исключить","",IF('Настройки'!$B$10="Абсолютные значения",ABS(AG187),AG187)),AG187)))</x:f>
      </x:c>
      <x:c r="CK187" s="50" t="str">
        <x:f>IF(29&gt;'Настройки'!$B$3,"",IF(ISBLANK(AH187),IF('Настройки'!$B$9="Нулевой спрос",0,""),IF(AH187&lt;0,IF('Настройки'!$B$10="Исключить","",IF('Настройки'!$B$10="Абсолютные значения",ABS(AH187),AH187)),AH187)))</x:f>
      </x:c>
      <x:c r="CL187" s="50" t="str">
        <x:f>IF(30&gt;'Настройки'!$B$3,"",IF(ISBLANK(AI187),IF('Настройки'!$B$9="Нулевой спрос",0,""),IF(AI187&lt;0,IF('Настройки'!$B$10="Исключить","",IF('Настройки'!$B$10="Абсолютные значения",ABS(AI187),AI187)),AI187)))</x:f>
      </x:c>
      <x:c r="CM187" s="50" t="str">
        <x:f>IF(31&gt;'Настройки'!$B$3,"",IF(ISBLANK(AJ187),IF('Настройки'!$B$9="Нулевой спрос",0,""),IF(AJ187&lt;0,IF('Настройки'!$B$10="Исключить","",IF('Настройки'!$B$10="Абсолютные значения",ABS(AJ187),AJ187)),AJ187)))</x:f>
      </x:c>
      <x:c r="CN187" s="50" t="str">
        <x:f>IF(32&gt;'Настройки'!$B$3,"",IF(ISBLANK(AK187),IF('Настройки'!$B$9="Нулевой спрос",0,""),IF(AK187&lt;0,IF('Настройки'!$B$10="Исключить","",IF('Настройки'!$B$10="Абсолютные значения",ABS(AK187),AK187)),AK187)))</x:f>
      </x:c>
      <x:c r="CO187" s="50" t="str">
        <x:f>IF(33&gt;'Настройки'!$B$3,"",IF(ISBLANK(AL187),IF('Настройки'!$B$9="Нулевой спрос",0,""),IF(AL187&lt;0,IF('Настройки'!$B$10="Исключить","",IF('Настройки'!$B$10="Абсолютные значения",ABS(AL187),AL187)),AL187)))</x:f>
      </x:c>
      <x:c r="CP187" s="50" t="str">
        <x:f>IF(34&gt;'Настройки'!$B$3,"",IF(ISBLANK(AM187),IF('Настройки'!$B$9="Нулевой спрос",0,""),IF(AM187&lt;0,IF('Настройки'!$B$10="Исключить","",IF('Настройки'!$B$10="Абсолютные значения",ABS(AM187),AM187)),AM187)))</x:f>
      </x:c>
      <x:c r="CQ187" s="50" t="str">
        <x:f>IF(35&gt;'Настройки'!$B$3,"",IF(ISBLANK(AN187),IF('Настройки'!$B$9="Нулевой спрос",0,""),IF(AN187&lt;0,IF('Настройки'!$B$10="Исключить","",IF('Настройки'!$B$10="Абсолютные значения",ABS(AN187),AN187)),AN187)))</x:f>
      </x:c>
      <x:c r="CR187" s="50" t="str">
        <x:f>IF(36&gt;'Настройки'!$B$3,"",IF(ISBLANK(AO187),IF('Настройки'!$B$9="Нулевой спрос",0,""),IF(AO187&lt;0,IF('Настройки'!$B$10="Исключить","",IF('Настройки'!$B$10="Абсолютные значения",ABS(AO187),AO187)),AO187)))</x:f>
      </x:c>
      <x:c r="CS187" s="50" t="str">
        <x:f>IF(OR(1&gt;'Настройки'!$B$3,ISBLANK(BI187),BI187=0),"",BI187)</x:f>
      </x:c>
      <x:c r="CT187" s="50" t="str">
        <x:f>IF(OR(2&gt;'Настройки'!$B$3,ISBLANK(BJ187),BJ187=0),"",BJ187)</x:f>
      </x:c>
      <x:c r="CU187" s="50" t="str">
        <x:f>IF(OR(3&gt;'Настройки'!$B$3,ISBLANK(BK187),BK187=0),"",BK187)</x:f>
      </x:c>
      <x:c r="CV187" s="50" t="str">
        <x:f>IF(OR(4&gt;'Настройки'!$B$3,ISBLANK(BL187),BL187=0),"",BL187)</x:f>
      </x:c>
      <x:c r="CW187" s="50" t="str">
        <x:f>IF(OR(5&gt;'Настройки'!$B$3,ISBLANK(BM187),BM187=0),"",BM187)</x:f>
      </x:c>
      <x:c r="CX187" s="50" t="str">
        <x:f>IF(OR(6&gt;'Настройки'!$B$3,ISBLANK(BN187),BN187=0),"",BN187)</x:f>
      </x:c>
      <x:c r="CY187" s="50" t="str">
        <x:f>IF(OR(7&gt;'Настройки'!$B$3,ISBLANK(BO187),BO187=0),"",BO187)</x:f>
      </x:c>
      <x:c r="CZ187" s="50" t="str">
        <x:f>IF(OR(8&gt;'Настройки'!$B$3,ISBLANK(BP187),BP187=0),"",BP187)</x:f>
      </x:c>
      <x:c r="DA187" s="50" t="str">
        <x:f>IF(OR(9&gt;'Настройки'!$B$3,ISBLANK(BQ187),BQ187=0),"",BQ187)</x:f>
      </x:c>
      <x:c r="DB187" s="50" t="str">
        <x:f>IF(OR(10&gt;'Настройки'!$B$3,ISBLANK(BR187),BR187=0),"",BR187)</x:f>
      </x:c>
      <x:c r="DC187" s="50" t="str">
        <x:f>IF(OR(11&gt;'Настройки'!$B$3,ISBLANK(BS187),BS187=0),"",BS187)</x:f>
      </x:c>
      <x:c r="DD187" s="50" t="str">
        <x:f>IF(OR(12&gt;'Настройки'!$B$3,ISBLANK(BT187),BT187=0),"",BT187)</x:f>
      </x:c>
      <x:c r="DE187" s="50" t="str">
        <x:f>IF(OR(13&gt;'Настройки'!$B$3,ISBLANK(BU187),BU187=0),"",BU187)</x:f>
      </x:c>
      <x:c r="DF187" s="50" t="str">
        <x:f>IF(OR(14&gt;'Настройки'!$B$3,ISBLANK(BV187),BV187=0),"",BV187)</x:f>
      </x:c>
      <x:c r="DG187" s="50" t="str">
        <x:f>IF(OR(15&gt;'Настройки'!$B$3,ISBLANK(BW187),BW187=0),"",BW187)</x:f>
      </x:c>
      <x:c r="DH187" s="50" t="str">
        <x:f>IF(OR(16&gt;'Настройки'!$B$3,ISBLANK(BX187),BX187=0),"",BX187)</x:f>
      </x:c>
      <x:c r="DI187" s="50" t="str">
        <x:f>IF(OR(17&gt;'Настройки'!$B$3,ISBLANK(BY187),BY187=0),"",BY187)</x:f>
      </x:c>
      <x:c r="DJ187" s="50" t="str">
        <x:f>IF(OR(18&gt;'Настройки'!$B$3,ISBLANK(BZ187),BZ187=0),"",BZ187)</x:f>
      </x:c>
      <x:c r="DK187" s="50" t="str">
        <x:f>IF(OR(19&gt;'Настройки'!$B$3,ISBLANK(CA187),CA187=0),"",CA187)</x:f>
      </x:c>
      <x:c r="DL187" s="50" t="str">
        <x:f>IF(OR(20&gt;'Настройки'!$B$3,ISBLANK(CB187),CB187=0),"",CB187)</x:f>
      </x:c>
      <x:c r="DM187" s="50" t="str">
        <x:f>IF(OR(21&gt;'Настройки'!$B$3,ISBLANK(CC187),CC187=0),"",CC187)</x:f>
      </x:c>
      <x:c r="DN187" s="50" t="str">
        <x:f>IF(OR(22&gt;'Настройки'!$B$3,ISBLANK(CD187),CD187=0),"",CD187)</x:f>
      </x:c>
      <x:c r="DO187" s="50" t="str">
        <x:f>IF(OR(23&gt;'Настройки'!$B$3,ISBLANK(CE187),CE187=0),"",CE187)</x:f>
      </x:c>
      <x:c r="DP187" s="50" t="str">
        <x:f>IF(OR(24&gt;'Настройки'!$B$3,ISBLANK(CF187),CF187=0),"",CF187)</x:f>
      </x:c>
      <x:c r="DQ187" s="50" t="str">
        <x:f>IF(OR(25&gt;'Настройки'!$B$3,ISBLANK(CG187),CG187=0),"",CG187)</x:f>
      </x:c>
      <x:c r="DR187" s="50" t="str">
        <x:f>IF(OR(26&gt;'Настройки'!$B$3,ISBLANK(CH187),CH187=0),"",CH187)</x:f>
      </x:c>
      <x:c r="DS187" s="50" t="str">
        <x:f>IF(OR(27&gt;'Настройки'!$B$3,ISBLANK(CI187),CI187=0),"",CI187)</x:f>
      </x:c>
      <x:c r="DT187" s="50" t="str">
        <x:f>IF(OR(28&gt;'Настройки'!$B$3,ISBLANK(CJ187),CJ187=0),"",CJ187)</x:f>
      </x:c>
      <x:c r="DU187" s="50" t="str">
        <x:f>IF(OR(29&gt;'Настройки'!$B$3,ISBLANK(CK187),CK187=0),"",CK187)</x:f>
      </x:c>
      <x:c r="DV187" s="50" t="str">
        <x:f>IF(OR(30&gt;'Настройки'!$B$3,ISBLANK(CL187),CL187=0),"",CL187)</x:f>
      </x:c>
      <x:c r="DW187" s="50" t="str">
        <x:f>IF(OR(31&gt;'Настройки'!$B$3,ISBLANK(CM187),CM187=0),"",CM187)</x:f>
      </x:c>
      <x:c r="DX187" s="50" t="str">
        <x:f>IF(OR(32&gt;'Настройки'!$B$3,ISBLANK(CN187),CN187=0),"",CN187)</x:f>
      </x:c>
      <x:c r="DY187" s="50" t="str">
        <x:f>IF(OR(33&gt;'Настройки'!$B$3,ISBLANK(CO187),CO187=0),"",CO187)</x:f>
      </x:c>
      <x:c r="DZ187" s="50" t="str">
        <x:f>IF(OR(34&gt;'Настройки'!$B$3,ISBLANK(CP187),CP187=0),"",CP187)</x:f>
      </x:c>
      <x:c r="EA187" s="50" t="str">
        <x:f>IF(OR(35&gt;'Настройки'!$B$3,ISBLANK(CQ187),CQ187=0),"",CQ187)</x:f>
      </x:c>
      <x:c r="EB187" s="50" t="str">
        <x:f>IF(OR(36&gt;'Настройки'!$B$3,ISBLANK(CR187),CR187=0),"",CR187)</x:f>
      </x:c>
      <x:c r="EC187" s="50" t="str">
        <x:f>IF(A187="","",IF(OR(BB187="AZ",BB187="BZ"),10000+ROW(),IF(AZ187&gt;'Настройки'!$B$11,20000+ROW(),IF(BF187&lt;&gt;"Обычный",30000+ROW(),IF(AX187&lt;=0,40000+ROW(),"")))))</x:f>
      </x:c>
      <x:c r="ED187" s="50" t="str">
        <x:f>IF(EC187="","",COUNTIFS($EC$2:$EC$1001,"&gt;0",$EC$2:$EC$1001,"&lt;"&amp;EC187)+1)</x:f>
      </x:c>
    </x:row>
    <x:row r="188">
      <x:c r="A188" s="115"/>
      <x:c r="B188" s="115"/>
      <x:c r="C188" s="115"/>
      <x:c r="D188" s="118"/>
      <x:c r="E188" s="118"/>
      <x:c r="F188" s="118"/>
      <x:c r="G188" s="118"/>
      <x:c r="H188" s="118"/>
      <x:c r="I188" s="118"/>
      <x:c r="J188" s="118"/>
      <x:c r="K188" s="118"/>
      <x:c r="L188" s="118"/>
      <x:c r="M188" s="118"/>
      <x:c r="N188" s="118"/>
      <x:c r="O188" s="118"/>
      <x:c r="P188" s="118"/>
      <x:c r="Q188" s="118"/>
      <x:c r="R188" s="118"/>
      <x:c r="S188" s="118"/>
      <x:c r="T188" s="118"/>
      <x:c r="U188" s="118"/>
      <x:c r="V188" s="118"/>
      <x:c r="W188" s="118"/>
      <x:c r="X188" s="118"/>
      <x:c r="Y188" s="118"/>
      <x:c r="Z188" s="118"/>
      <x:c r="AA188" s="118"/>
      <x:c r="AB188" s="118"/>
      <x:c r="AC188" s="118"/>
      <x:c r="AD188" s="118"/>
      <x:c r="AE188" s="118"/>
      <x:c r="AF188" s="118"/>
      <x:c r="AG188" s="118"/>
      <x:c r="AH188" s="118"/>
      <x:c r="AI188" s="118"/>
      <x:c r="AJ188" s="118"/>
      <x:c r="AK188" s="118"/>
      <x:c r="AL188" s="118"/>
      <x:c r="AM188" s="118"/>
      <x:c r="AN188" s="118"/>
      <x:c r="AO188" s="118"/>
      <x:c r="AP188" s="115"/>
      <x:c r="AQ188" s="49" t="str">
        <x:f>IF(A188="","",COUNT(BI188:INDEX(BI188:CR188,1,'Настройки'!$B$3)))</x:f>
      </x:c>
      <x:c r="AR188" s="49" t="str">
        <x:f>IF(A188="","",SUM(BI188:INDEX(BI188:CR188,1,'Настройки'!$B$3)))</x:f>
      </x:c>
      <x:c r="AS188" s="58" t="str">
        <x:f>IF(A188="","",IF('Настройки'!$B$4="Стоимость потребления",AR188*D188,IF('Настройки'!$B$4="Количество",AR188,E188)))</x:f>
      </x:c>
      <x:c r="AT188" s="61" t="str">
        <x:f>IF(OR(A188="",AS188&lt;0,SUM($AS$2:$AS$1001)&lt;=0),"",AS188/SUM($AS$2:$AS$1001))</x:f>
      </x:c>
      <x:c r="AU188" s="61" t="str">
        <x:f>IF(OR(A188="",AS188&lt;0,SUM($AS$2:$AS$1001)&lt;=0),"",SUMIFS($AS$2:$AS$1001,$AS$2:$AS$1001,"&gt;"&amp;AS188)/SUM($AS$2:$AS$1001))</x:f>
      </x:c>
      <x:c r="AV188" s="61" t="str">
        <x:f>IF(OR(A188="",AS188&lt;0,SUM($AS$2:$AS$1001)&lt;=0),"",SUMIFS($AS$2:$AS$1001,$AS$2:$AS$1001,"&gt;="&amp;AS188)/SUM($AS$2:$AS$1001))</x:f>
      </x:c>
      <x:c r="AW188" s="49" t="str">
        <x:f>IF(A188="","",IF(SUM($AS$2:$AS$1001)&lt;=0,"Не определён",IF(AS188&lt;0,"Исключение",IF(AU188&lt;'Настройки'!$B$5,"A",IF(AU188&lt;'Настройки'!$B$6,"B","C")))))</x:f>
      </x:c>
      <x:c r="AX188" s="58" t="str">
        <x:f>IF(A188="","",IF(AQ188=0,"",AVERAGE(BI188:INDEX(BI188:CR188,1,'Настройки'!$B$3))))</x:f>
      </x:c>
      <x:c r="AY188" s="58" t="str">
        <x:f>IF(OR(A188="",AQ188=0),"",STDEVP(BI188:INDEX(BI188:CR188,1,'Настройки'!$B$3)))</x:f>
      </x:c>
      <x:c r="AZ188" s="61" t="str">
        <x:f>IF(OR(A188="",AQ188&lt;'Настройки'!$B$12,AX188&lt;=0,AND('Настройки'!$B$10="Блокировать",COUNTIF(F188:INDEX(F188:AO188,1,'Настройки'!$B$3),"&lt;0")&gt;0)),"",AY188/ABS(AX188))</x:f>
      </x:c>
      <x:c r="BA188" s="49" t="str">
        <x:f>IF(A188="","",IF(AND('Настройки'!$B$10="Блокировать",COUNTIF(F188:INDEX(F188:AO188,1,'Настройки'!$B$3),"&lt;0")&gt;0),"Не определён",IF(AQ188&lt;'Настройки'!$B$12,"Не определён",IF(AX188=0,"Нет спроса",IF(AX188&lt;0,"Не определён",IF(AZ188&lt;='Настройки'!$B$7,"X",IF(AZ188&lt;='Настройки'!$B$8,"Y","Z")))))))</x:f>
      </x:c>
      <x:c r="BB188" s="49" t="str">
        <x:f>IF(OR(A188="",LEN(AW188)&lt;&gt;1,LEN(BA188)&lt;&gt;1),"",AW188&amp;BA188)</x:f>
      </x:c>
      <x:c r="BC188" s="61" t="str">
        <x:f>IF(OR(A188="",AQ188=0),"",(COUNT(BI188:INDEX(BI188:CR188,1,'Настройки'!$B$3))-COUNT(CS188:INDEX(CS188:EB188,1,'Настройки'!$B$3)))/AQ188)</x:f>
      </x:c>
      <x:c r="BD188" s="64" t="str">
        <x:f>IF(OR(A188="",COUNT(CS188:INDEX(CS188:EB188,1,'Настройки'!$B$3))=0),"",AQ188/COUNT(CS188:INDEX(CS188:EB188,1,'Настройки'!$B$3)))</x:f>
      </x:c>
      <x:c r="BE188" s="64" t="str">
        <x:f>IF(OR(A188="",COUNT(CS188:INDEX(CS188:EB188,1,'Настройки'!$B$3))=0),"",IF(AVERAGE(CS188:INDEX(CS188:EB188,1,'Настройки'!$B$3))=0,"",(STDEVP(CS188:INDEX(CS188:EB188,1,'Настройки'!$B$3))/ABS(AVERAGE(CS188:INDEX(CS188:EB188,1,'Настройки'!$B$3))))^2))</x:f>
      </x:c>
      <x:c r="BF188" s="49" t="str">
        <x:f>IF(A188="","",IF(AQ188&lt;3,"Недостаточно",IF(AQ188&lt;6,"Предварительный","Обычный")))</x:f>
      </x:c>
      <x:c r="BG188" s="49" t="str">
        <x:f>IF(A188="","",IF(COUNTIF(F188:INDEX(F188:AO188,1,'Настройки'!$B$3),"&lt;0")&gt;0,IF('Настройки'!$B$10="Блокировать","Отрицательный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"),"")&amp;IF(AQ188&lt;3,"Недостаточно истории. ",IF(AQ188&lt;6,"Предварительная классификация. ",""))&amp;IF(AX188=0,"Нет спроса за горизонт. ","")&amp;IF(AZ188&gt;'Настройки'!$B$11,"Экстремальная вариативность. ",""))</x:f>
      </x:c>
      <x:c r="BH188" s="49" t="str">
        <x:f>IF(A188="","",IFERROR(VLOOKUP(BB188,'Настройки'!$D$3:$E$11,2,FALSE),"Сначала проверьте исходные данные и историю спроса.")&amp;" Уточните срок поставки, MOQ и критичность.")</x:f>
      </x:c>
      <x:c r="BI188" s="50" t="str">
        <x:f>IF(1&gt;'Настройки'!$B$3,"",IF(ISBLANK(F188),IF('Настройки'!$B$9="Нулевой спрос",0,""),IF(F188&lt;0,IF('Настройки'!$B$10="Исключить","",IF('Настройки'!$B$10="Абсолютные значения",ABS(F188),F188)),F188)))</x:f>
      </x:c>
      <x:c r="BJ188" s="50" t="str">
        <x:f>IF(2&gt;'Настройки'!$B$3,"",IF(ISBLANK(G188),IF('Настройки'!$B$9="Нулевой спрос",0,""),IF(G188&lt;0,IF('Настройки'!$B$10="Исключить","",IF('Настройки'!$B$10="Абсолютные значения",ABS(G188),G188)),G188)))</x:f>
      </x:c>
      <x:c r="BK188" s="50" t="str">
        <x:f>IF(3&gt;'Настройки'!$B$3,"",IF(ISBLANK(H188),IF('Настройки'!$B$9="Нулевой спрос",0,""),IF(H188&lt;0,IF('Настройки'!$B$10="Исключить","",IF('Настройки'!$B$10="Абсолютные значения",ABS(H188),H188)),H188)))</x:f>
      </x:c>
      <x:c r="BL188" s="50" t="str">
        <x:f>IF(4&gt;'Настройки'!$B$3,"",IF(ISBLANK(I188),IF('Настройки'!$B$9="Нулевой спрос",0,""),IF(I188&lt;0,IF('Настройки'!$B$10="Исключить","",IF('Настройки'!$B$10="Абсолютные значения",ABS(I188),I188)),I188)))</x:f>
      </x:c>
      <x:c r="BM188" s="50" t="str">
        <x:f>IF(5&gt;'Настройки'!$B$3,"",IF(ISBLANK(J188),IF('Настройки'!$B$9="Нулевой спрос",0,""),IF(J188&lt;0,IF('Настройки'!$B$10="Исключить","",IF('Настройки'!$B$10="Абсолютные значения",ABS(J188),J188)),J188)))</x:f>
      </x:c>
      <x:c r="BN188" s="50" t="str">
        <x:f>IF(6&gt;'Настройки'!$B$3,"",IF(ISBLANK(K188),IF('Настройки'!$B$9="Нулевой спрос",0,""),IF(K188&lt;0,IF('Настройки'!$B$10="Исключить","",IF('Настройки'!$B$10="Абсолютные значения",ABS(K188),K188)),K188)))</x:f>
      </x:c>
      <x:c r="BO188" s="50" t="str">
        <x:f>IF(7&gt;'Настройки'!$B$3,"",IF(ISBLANK(L188),IF('Настройки'!$B$9="Нулевой спрос",0,""),IF(L188&lt;0,IF('Настройки'!$B$10="Исключить","",IF('Настройки'!$B$10="Абсолютные значения",ABS(L188),L188)),L188)))</x:f>
      </x:c>
      <x:c r="BP188" s="50" t="str">
        <x:f>IF(8&gt;'Настройки'!$B$3,"",IF(ISBLANK(M188),IF('Настройки'!$B$9="Нулевой спрос",0,""),IF(M188&lt;0,IF('Настройки'!$B$10="Исключить","",IF('Настройки'!$B$10="Абсолютные значения",ABS(M188),M188)),M188)))</x:f>
      </x:c>
      <x:c r="BQ188" s="50" t="str">
        <x:f>IF(9&gt;'Настройки'!$B$3,"",IF(ISBLANK(N188),IF('Настройки'!$B$9="Нулевой спрос",0,""),IF(N188&lt;0,IF('Настройки'!$B$10="Исключить","",IF('Настройки'!$B$10="Абсолютные значения",ABS(N188),N188)),N188)))</x:f>
      </x:c>
      <x:c r="BR188" s="50" t="str">
        <x:f>IF(10&gt;'Настройки'!$B$3,"",IF(ISBLANK(O188),IF('Настройки'!$B$9="Нулевой спрос",0,""),IF(O188&lt;0,IF('Настройки'!$B$10="Исключить","",IF('Настройки'!$B$10="Абсолютные значения",ABS(O188),O188)),O188)))</x:f>
      </x:c>
      <x:c r="BS188" s="50" t="str">
        <x:f>IF(11&gt;'Настройки'!$B$3,"",IF(ISBLANK(P188),IF('Настройки'!$B$9="Нулевой спрос",0,""),IF(P188&lt;0,IF('Настройки'!$B$10="Исключить","",IF('Настройки'!$B$10="Абсолютные значения",ABS(P188),P188)),P188)))</x:f>
      </x:c>
      <x:c r="BT188" s="50" t="str">
        <x:f>IF(12&gt;'Настройки'!$B$3,"",IF(ISBLANK(Q188),IF('Настройки'!$B$9="Нулевой спрос",0,""),IF(Q188&lt;0,IF('Настройки'!$B$10="Исключить","",IF('Настройки'!$B$10="Абсолютные значения",ABS(Q188),Q188)),Q188)))</x:f>
      </x:c>
      <x:c r="BU188" s="50" t="str">
        <x:f>IF(13&gt;'Настройки'!$B$3,"",IF(ISBLANK(R188),IF('Настройки'!$B$9="Нулевой спрос",0,""),IF(R188&lt;0,IF('Настройки'!$B$10="Исключить","",IF('Настройки'!$B$10="Абсолютные значения",ABS(R188),R188)),R188)))</x:f>
      </x:c>
      <x:c r="BV188" s="50" t="str">
        <x:f>IF(14&gt;'Настройки'!$B$3,"",IF(ISBLANK(S188),IF('Настройки'!$B$9="Нулевой спрос",0,""),IF(S188&lt;0,IF('Настройки'!$B$10="Исключить","",IF('Настройки'!$B$10="Абсолютные значения",ABS(S188),S188)),S188)))</x:f>
      </x:c>
      <x:c r="BW188" s="50" t="str">
        <x:f>IF(15&gt;'Настройки'!$B$3,"",IF(ISBLANK(T188),IF('Настройки'!$B$9="Нулевой спрос",0,""),IF(T188&lt;0,IF('Настройки'!$B$10="Исключить","",IF('Настройки'!$B$10="Абсолютные значения",ABS(T188),T188)),T188)))</x:f>
      </x:c>
      <x:c r="BX188" s="50" t="str">
        <x:f>IF(16&gt;'Настройки'!$B$3,"",IF(ISBLANK(U188),IF('Настройки'!$B$9="Нулевой спрос",0,""),IF(U188&lt;0,IF('Настройки'!$B$10="Исключить","",IF('Настройки'!$B$10="Абсолютные значения",ABS(U188),U188)),U188)))</x:f>
      </x:c>
      <x:c r="BY188" s="50" t="str">
        <x:f>IF(17&gt;'Настройки'!$B$3,"",IF(ISBLANK(V188),IF('Настройки'!$B$9="Нулевой спрос",0,""),IF(V188&lt;0,IF('Настройки'!$B$10="Исключить","",IF('Настройки'!$B$10="Абсолютные значения",ABS(V188),V188)),V188)))</x:f>
      </x:c>
      <x:c r="BZ188" s="50" t="str">
        <x:f>IF(18&gt;'Настройки'!$B$3,"",IF(ISBLANK(W188),IF('Настройки'!$B$9="Нулевой спрос",0,""),IF(W188&lt;0,IF('Настройки'!$B$10="Исключить","",IF('Настройки'!$B$10="Абсолютные значения",ABS(W188),W188)),W188)))</x:f>
      </x:c>
      <x:c r="CA188" s="50" t="str">
        <x:f>IF(19&gt;'Настройки'!$B$3,"",IF(ISBLANK(X188),IF('Настройки'!$B$9="Нулевой спрос",0,""),IF(X188&lt;0,IF('Настройки'!$B$10="Исключить","",IF('Настройки'!$B$10="Абсолютные значения",ABS(X188),X188)),X188)))</x:f>
      </x:c>
      <x:c r="CB188" s="50" t="str">
        <x:f>IF(20&gt;'Настройки'!$B$3,"",IF(ISBLANK(Y188),IF('Настройки'!$B$9="Нулевой спрос",0,""),IF(Y188&lt;0,IF('Настройки'!$B$10="Исключить","",IF('Настройки'!$B$10="Абсолютные значения",ABS(Y188),Y188)),Y188)))</x:f>
      </x:c>
      <x:c r="CC188" s="50" t="str">
        <x:f>IF(21&gt;'Настройки'!$B$3,"",IF(ISBLANK(Z188),IF('Настройки'!$B$9="Нулевой спрос",0,""),IF(Z188&lt;0,IF('Настройки'!$B$10="Исключить","",IF('Настройки'!$B$10="Абсолютные значения",ABS(Z188),Z188)),Z188)))</x:f>
      </x:c>
      <x:c r="CD188" s="50" t="str">
        <x:f>IF(22&gt;'Настройки'!$B$3,"",IF(ISBLANK(AA188),IF('Настройки'!$B$9="Нулевой спрос",0,""),IF(AA188&lt;0,IF('Настройки'!$B$10="Исключить","",IF('Настройки'!$B$10="Абсолютные значения",ABS(AA188),AA188)),AA188)))</x:f>
      </x:c>
      <x:c r="CE188" s="50" t="str">
        <x:f>IF(23&gt;'Настройки'!$B$3,"",IF(ISBLANK(AB188),IF('Настройки'!$B$9="Нулевой спрос",0,""),IF(AB188&lt;0,IF('Настройки'!$B$10="Исключить","",IF('Настройки'!$B$10="Абсолютные значения",ABS(AB188),AB188)),AB188)))</x:f>
      </x:c>
      <x:c r="CF188" s="50" t="str">
        <x:f>IF(24&gt;'Настройки'!$B$3,"",IF(ISBLANK(AC188),IF('Настройки'!$B$9="Нулевой спрос",0,""),IF(AC188&lt;0,IF('Настройки'!$B$10="Исключить","",IF('Настройки'!$B$10="Абсолютные значения",ABS(AC188),AC188)),AC188)))</x:f>
      </x:c>
      <x:c r="CG188" s="50" t="str">
        <x:f>IF(25&gt;'Настройки'!$B$3,"",IF(ISBLANK(AD188),IF('Настройки'!$B$9="Нулевой спрос",0,""),IF(AD188&lt;0,IF('Настройки'!$B$10="Исключить","",IF('Настройки'!$B$10="Абсолютные значения",ABS(AD188),AD188)),AD188)))</x:f>
      </x:c>
      <x:c r="CH188" s="50" t="str">
        <x:f>IF(26&gt;'Настройки'!$B$3,"",IF(ISBLANK(AE188),IF('Настройки'!$B$9="Нулевой спрос",0,""),IF(AE188&lt;0,IF('Настройки'!$B$10="Исключить","",IF('Настройки'!$B$10="Абсолютные значения",ABS(AE188),AE188)),AE188)))</x:f>
      </x:c>
      <x:c r="CI188" s="50" t="str">
        <x:f>IF(27&gt;'Настройки'!$B$3,"",IF(ISBLANK(AF188),IF('Настройки'!$B$9="Нулевой спрос",0,""),IF(AF188&lt;0,IF('Настройки'!$B$10="Исключить","",IF('Настройки'!$B$10="Абсолютные значения",ABS(AF188),AF188)),AF188)))</x:f>
      </x:c>
      <x:c r="CJ188" s="50" t="str">
        <x:f>IF(28&gt;'Настройки'!$B$3,"",IF(ISBLANK(AG188),IF('Настройки'!$B$9="Нулевой спрос",0,""),IF(AG188&lt;0,IF('Настройки'!$B$10="Исключить","",IF('Настройки'!$B$10="Абсолютные значения",ABS(AG188),AG188)),AG188)))</x:f>
      </x:c>
      <x:c r="CK188" s="50" t="str">
        <x:f>IF(29&gt;'Настройки'!$B$3,"",IF(ISBLANK(AH188),IF('Настройки'!$B$9="Нулевой спрос",0,""),IF(AH188&lt;0,IF('Настройки'!$B$10="Исключить","",IF('Настройки'!$B$10="Абсолютные значения",ABS(AH188),AH188)),AH188)))</x:f>
      </x:c>
      <x:c r="CL188" s="50" t="str">
        <x:f>IF(30&gt;'Настройки'!$B$3,"",IF(ISBLANK(AI188),IF('Настройки'!$B$9="Нулевой спрос",0,""),IF(AI188&lt;0,IF('Настройки'!$B$10="Исключить","",IF('Настройки'!$B$10="Абсолютные значения",ABS(AI188),AI188)),AI188)))</x:f>
      </x:c>
      <x:c r="CM188" s="50" t="str">
        <x:f>IF(31&gt;'Настройки'!$B$3,"",IF(ISBLANK(AJ188),IF('Настройки'!$B$9="Нулевой спрос",0,""),IF(AJ188&lt;0,IF('Настройки'!$B$10="Исключить","",IF('Настройки'!$B$10="Абсолютные значения",ABS(AJ188),AJ188)),AJ188)))</x:f>
      </x:c>
      <x:c r="CN188" s="50" t="str">
        <x:f>IF(32&gt;'Настройки'!$B$3,"",IF(ISBLANK(AK188),IF('Настройки'!$B$9="Нулевой спрос",0,""),IF(AK188&lt;0,IF('Настройки'!$B$10="Исключить","",IF('Настройки'!$B$10="Абсолютные значения",ABS(AK188),AK188)),AK188)))</x:f>
      </x:c>
      <x:c r="CO188" s="50" t="str">
        <x:f>IF(33&gt;'Настройки'!$B$3,"",IF(ISBLANK(AL188),IF('Настройки'!$B$9="Нулевой спрос",0,""),IF(AL188&lt;0,IF('Настройки'!$B$10="Исключить","",IF('Настройки'!$B$10="Абсолютные значения",ABS(AL188),AL188)),AL188)))</x:f>
      </x:c>
      <x:c r="CP188" s="50" t="str">
        <x:f>IF(34&gt;'Настройки'!$B$3,"",IF(ISBLANK(AM188),IF('Настройки'!$B$9="Нулевой спрос",0,""),IF(AM188&lt;0,IF('Настройки'!$B$10="Исключить","",IF('Настройки'!$B$10="Абсолютные значения",ABS(AM188),AM188)),AM188)))</x:f>
      </x:c>
      <x:c r="CQ188" s="50" t="str">
        <x:f>IF(35&gt;'Настройки'!$B$3,"",IF(ISBLANK(AN188),IF('Настройки'!$B$9="Нулевой спрос",0,""),IF(AN188&lt;0,IF('Настройки'!$B$10="Исключить","",IF('Настройки'!$B$10="Абсолютные значения",ABS(AN188),AN188)),AN188)))</x:f>
      </x:c>
      <x:c r="CR188" s="50" t="str">
        <x:f>IF(36&gt;'Настройки'!$B$3,"",IF(ISBLANK(AO188),IF('Настройки'!$B$9="Нулевой спрос",0,""),IF(AO188&lt;0,IF('Настройки'!$B$10="Исключить","",IF('Настройки'!$B$10="Абсолютные значения",ABS(AO188),AO188)),AO188)))</x:f>
      </x:c>
      <x:c r="CS188" s="50" t="str">
        <x:f>IF(OR(1&gt;'Настройки'!$B$3,ISBLANK(BI188),BI188=0),"",BI188)</x:f>
      </x:c>
      <x:c r="CT188" s="50" t="str">
        <x:f>IF(OR(2&gt;'Настройки'!$B$3,ISBLANK(BJ188),BJ188=0),"",BJ188)</x:f>
      </x:c>
      <x:c r="CU188" s="50" t="str">
        <x:f>IF(OR(3&gt;'Настройки'!$B$3,ISBLANK(BK188),BK188=0),"",BK188)</x:f>
      </x:c>
      <x:c r="CV188" s="50" t="str">
        <x:f>IF(OR(4&gt;'Настройки'!$B$3,ISBLANK(BL188),BL188=0),"",BL188)</x:f>
      </x:c>
      <x:c r="CW188" s="50" t="str">
        <x:f>IF(OR(5&gt;'Настройки'!$B$3,ISBLANK(BM188),BM188=0),"",BM188)</x:f>
      </x:c>
      <x:c r="CX188" s="50" t="str">
        <x:f>IF(OR(6&gt;'Настройки'!$B$3,ISBLANK(BN188),BN188=0),"",BN188)</x:f>
      </x:c>
      <x:c r="CY188" s="50" t="str">
        <x:f>IF(OR(7&gt;'Настройки'!$B$3,ISBLANK(BO188),BO188=0),"",BO188)</x:f>
      </x:c>
      <x:c r="CZ188" s="50" t="str">
        <x:f>IF(OR(8&gt;'Настройки'!$B$3,ISBLANK(BP188),BP188=0),"",BP188)</x:f>
      </x:c>
      <x:c r="DA188" s="50" t="str">
        <x:f>IF(OR(9&gt;'Настройки'!$B$3,ISBLANK(BQ188),BQ188=0),"",BQ188)</x:f>
      </x:c>
      <x:c r="DB188" s="50" t="str">
        <x:f>IF(OR(10&gt;'Настройки'!$B$3,ISBLANK(BR188),BR188=0),"",BR188)</x:f>
      </x:c>
      <x:c r="DC188" s="50" t="str">
        <x:f>IF(OR(11&gt;'Настройки'!$B$3,ISBLANK(BS188),BS188=0),"",BS188)</x:f>
      </x:c>
      <x:c r="DD188" s="50" t="str">
        <x:f>IF(OR(12&gt;'Настройки'!$B$3,ISBLANK(BT188),BT188=0),"",BT188)</x:f>
      </x:c>
      <x:c r="DE188" s="50" t="str">
        <x:f>IF(OR(13&gt;'Настройки'!$B$3,ISBLANK(BU188),BU188=0),"",BU188)</x:f>
      </x:c>
      <x:c r="DF188" s="50" t="str">
        <x:f>IF(OR(14&gt;'Настройки'!$B$3,ISBLANK(BV188),BV188=0),"",BV188)</x:f>
      </x:c>
      <x:c r="DG188" s="50" t="str">
        <x:f>IF(OR(15&gt;'Настройки'!$B$3,ISBLANK(BW188),BW188=0),"",BW188)</x:f>
      </x:c>
      <x:c r="DH188" s="50" t="str">
        <x:f>IF(OR(16&gt;'Настройки'!$B$3,ISBLANK(BX188),BX188=0),"",BX188)</x:f>
      </x:c>
      <x:c r="DI188" s="50" t="str">
        <x:f>IF(OR(17&gt;'Настройки'!$B$3,ISBLANK(BY188),BY188=0),"",BY188)</x:f>
      </x:c>
      <x:c r="DJ188" s="50" t="str">
        <x:f>IF(OR(18&gt;'Настройки'!$B$3,ISBLANK(BZ188),BZ188=0),"",BZ188)</x:f>
      </x:c>
      <x:c r="DK188" s="50" t="str">
        <x:f>IF(OR(19&gt;'Настройки'!$B$3,ISBLANK(CA188),CA188=0),"",CA188)</x:f>
      </x:c>
      <x:c r="DL188" s="50" t="str">
        <x:f>IF(OR(20&gt;'Настройки'!$B$3,ISBLANK(CB188),CB188=0),"",CB188)</x:f>
      </x:c>
      <x:c r="DM188" s="50" t="str">
        <x:f>IF(OR(21&gt;'Настройки'!$B$3,ISBLANK(CC188),CC188=0),"",CC188)</x:f>
      </x:c>
      <x:c r="DN188" s="50" t="str">
        <x:f>IF(OR(22&gt;'Настройки'!$B$3,ISBLANK(CD188),CD188=0),"",CD188)</x:f>
      </x:c>
      <x:c r="DO188" s="50" t="str">
        <x:f>IF(OR(23&gt;'Настройки'!$B$3,ISBLANK(CE188),CE188=0),"",CE188)</x:f>
      </x:c>
      <x:c r="DP188" s="50" t="str">
        <x:f>IF(OR(24&gt;'Настройки'!$B$3,ISBLANK(CF188),CF188=0),"",CF188)</x:f>
      </x:c>
      <x:c r="DQ188" s="50" t="str">
        <x:f>IF(OR(25&gt;'Настройки'!$B$3,ISBLANK(CG188),CG188=0),"",CG188)</x:f>
      </x:c>
      <x:c r="DR188" s="50" t="str">
        <x:f>IF(OR(26&gt;'Настройки'!$B$3,ISBLANK(CH188),CH188=0),"",CH188)</x:f>
      </x:c>
      <x:c r="DS188" s="50" t="str">
        <x:f>IF(OR(27&gt;'Настройки'!$B$3,ISBLANK(CI188),CI188=0),"",CI188)</x:f>
      </x:c>
      <x:c r="DT188" s="50" t="str">
        <x:f>IF(OR(28&gt;'Настройки'!$B$3,ISBLANK(CJ188),CJ188=0),"",CJ188)</x:f>
      </x:c>
      <x:c r="DU188" s="50" t="str">
        <x:f>IF(OR(29&gt;'Настройки'!$B$3,ISBLANK(CK188),CK188=0),"",CK188)</x:f>
      </x:c>
      <x:c r="DV188" s="50" t="str">
        <x:f>IF(OR(30&gt;'Настройки'!$B$3,ISBLANK(CL188),CL188=0),"",CL188)</x:f>
      </x:c>
      <x:c r="DW188" s="50" t="str">
        <x:f>IF(OR(31&gt;'Настройки'!$B$3,ISBLANK(CM188),CM188=0),"",CM188)</x:f>
      </x:c>
      <x:c r="DX188" s="50" t="str">
        <x:f>IF(OR(32&gt;'Настройки'!$B$3,ISBLANK(CN188),CN188=0),"",CN188)</x:f>
      </x:c>
      <x:c r="DY188" s="50" t="str">
        <x:f>IF(OR(33&gt;'Настройки'!$B$3,ISBLANK(CO188),CO188=0),"",CO188)</x:f>
      </x:c>
      <x:c r="DZ188" s="50" t="str">
        <x:f>IF(OR(34&gt;'Настройки'!$B$3,ISBLANK(CP188),CP188=0),"",CP188)</x:f>
      </x:c>
      <x:c r="EA188" s="50" t="str">
        <x:f>IF(OR(35&gt;'Настройки'!$B$3,ISBLANK(CQ188),CQ188=0),"",CQ188)</x:f>
      </x:c>
      <x:c r="EB188" s="50" t="str">
        <x:f>IF(OR(36&gt;'Настройки'!$B$3,ISBLANK(CR188),CR188=0),"",CR188)</x:f>
      </x:c>
      <x:c r="EC188" s="50" t="str">
        <x:f>IF(A188="","",IF(OR(BB188="AZ",BB188="BZ"),10000+ROW(),IF(AZ188&gt;'Настройки'!$B$11,20000+ROW(),IF(BF188&lt;&gt;"Обычный",30000+ROW(),IF(AX188&lt;=0,40000+ROW(),"")))))</x:f>
      </x:c>
      <x:c r="ED188" s="50" t="str">
        <x:f>IF(EC188="","",COUNTIFS($EC$2:$EC$1001,"&gt;0",$EC$2:$EC$1001,"&lt;"&amp;EC188)+1)</x:f>
      </x:c>
    </x:row>
    <x:row r="189">
      <x:c r="A189" s="115"/>
      <x:c r="B189" s="115"/>
      <x:c r="C189" s="115"/>
      <x:c r="D189" s="118"/>
      <x:c r="E189" s="118"/>
      <x:c r="F189" s="118"/>
      <x:c r="G189" s="118"/>
      <x:c r="H189" s="118"/>
      <x:c r="I189" s="118"/>
      <x:c r="J189" s="118"/>
      <x:c r="K189" s="118"/>
      <x:c r="L189" s="118"/>
      <x:c r="M189" s="118"/>
      <x:c r="N189" s="118"/>
      <x:c r="O189" s="118"/>
      <x:c r="P189" s="118"/>
      <x:c r="Q189" s="118"/>
      <x:c r="R189" s="118"/>
      <x:c r="S189" s="118"/>
      <x:c r="T189" s="118"/>
      <x:c r="U189" s="118"/>
      <x:c r="V189" s="118"/>
      <x:c r="W189" s="118"/>
      <x:c r="X189" s="118"/>
      <x:c r="Y189" s="118"/>
      <x:c r="Z189" s="118"/>
      <x:c r="AA189" s="118"/>
      <x:c r="AB189" s="118"/>
      <x:c r="AC189" s="118"/>
      <x:c r="AD189" s="118"/>
      <x:c r="AE189" s="118"/>
      <x:c r="AF189" s="118"/>
      <x:c r="AG189" s="118"/>
      <x:c r="AH189" s="118"/>
      <x:c r="AI189" s="118"/>
      <x:c r="AJ189" s="118"/>
      <x:c r="AK189" s="118"/>
      <x:c r="AL189" s="118"/>
      <x:c r="AM189" s="118"/>
      <x:c r="AN189" s="118"/>
      <x:c r="AO189" s="118"/>
      <x:c r="AP189" s="115"/>
      <x:c r="AQ189" s="49" t="str">
        <x:f>IF(A189="","",COUNT(BI189:INDEX(BI189:CR189,1,'Настройки'!$B$3)))</x:f>
      </x:c>
      <x:c r="AR189" s="49" t="str">
        <x:f>IF(A189="","",SUM(BI189:INDEX(BI189:CR189,1,'Настройки'!$B$3)))</x:f>
      </x:c>
      <x:c r="AS189" s="58" t="str">
        <x:f>IF(A189="","",IF('Настройки'!$B$4="Стоимость потребления",AR189*D189,IF('Настройки'!$B$4="Количество",AR189,E189)))</x:f>
      </x:c>
      <x:c r="AT189" s="61" t="str">
        <x:f>IF(OR(A189="",AS189&lt;0,SUM($AS$2:$AS$1001)&lt;=0),"",AS189/SUM($AS$2:$AS$1001))</x:f>
      </x:c>
      <x:c r="AU189" s="61" t="str">
        <x:f>IF(OR(A189="",AS189&lt;0,SUM($AS$2:$AS$1001)&lt;=0),"",SUMIFS($AS$2:$AS$1001,$AS$2:$AS$1001,"&gt;"&amp;AS189)/SUM($AS$2:$AS$1001))</x:f>
      </x:c>
      <x:c r="AV189" s="61" t="str">
        <x:f>IF(OR(A189="",AS189&lt;0,SUM($AS$2:$AS$1001)&lt;=0),"",SUMIFS($AS$2:$AS$1001,$AS$2:$AS$1001,"&gt;="&amp;AS189)/SUM($AS$2:$AS$1001))</x:f>
      </x:c>
      <x:c r="AW189" s="49" t="str">
        <x:f>IF(A189="","",IF(SUM($AS$2:$AS$1001)&lt;=0,"Не определён",IF(AS189&lt;0,"Исключение",IF(AU189&lt;'Настройки'!$B$5,"A",IF(AU189&lt;'Настройки'!$B$6,"B","C")))))</x:f>
      </x:c>
      <x:c r="AX189" s="58" t="str">
        <x:f>IF(A189="","",IF(AQ189=0,"",AVERAGE(BI189:INDEX(BI189:CR189,1,'Настройки'!$B$3))))</x:f>
      </x:c>
      <x:c r="AY189" s="58" t="str">
        <x:f>IF(OR(A189="",AQ189=0),"",STDEVP(BI189:INDEX(BI189:CR189,1,'Настройки'!$B$3)))</x:f>
      </x:c>
      <x:c r="AZ189" s="61" t="str">
        <x:f>IF(OR(A189="",AQ189&lt;'Настройки'!$B$12,AX189&lt;=0,AND('Настройки'!$B$10="Блокировать",COUNTIF(F189:INDEX(F189:AO189,1,'Настройки'!$B$3),"&lt;0")&gt;0)),"",AY189/ABS(AX189))</x:f>
      </x:c>
      <x:c r="BA189" s="49" t="str">
        <x:f>IF(A189="","",IF(AND('Настройки'!$B$10="Блокировать",COUNTIF(F189:INDEX(F189:AO189,1,'Настройки'!$B$3),"&lt;0")&gt;0),"Не определён",IF(AQ189&lt;'Настройки'!$B$12,"Не определён",IF(AX189=0,"Нет спроса",IF(AX189&lt;0,"Не определён",IF(AZ189&lt;='Настройки'!$B$7,"X",IF(AZ189&lt;='Настройки'!$B$8,"Y","Z")))))))</x:f>
      </x:c>
      <x:c r="BB189" s="49" t="str">
        <x:f>IF(OR(A189="",LEN(AW189)&lt;&gt;1,LEN(BA189)&lt;&gt;1),"",AW189&amp;BA189)</x:f>
      </x:c>
      <x:c r="BC189" s="61" t="str">
        <x:f>IF(OR(A189="",AQ189=0),"",(COUNT(BI189:INDEX(BI189:CR189,1,'Настройки'!$B$3))-COUNT(CS189:INDEX(CS189:EB189,1,'Настройки'!$B$3)))/AQ189)</x:f>
      </x:c>
      <x:c r="BD189" s="64" t="str">
        <x:f>IF(OR(A189="",COUNT(CS189:INDEX(CS189:EB189,1,'Настройки'!$B$3))=0),"",AQ189/COUNT(CS189:INDEX(CS189:EB189,1,'Настройки'!$B$3)))</x:f>
      </x:c>
      <x:c r="BE189" s="64" t="str">
        <x:f>IF(OR(A189="",COUNT(CS189:INDEX(CS189:EB189,1,'Настройки'!$B$3))=0),"",IF(AVERAGE(CS189:INDEX(CS189:EB189,1,'Настройки'!$B$3))=0,"",(STDEVP(CS189:INDEX(CS189:EB189,1,'Настройки'!$B$3))/ABS(AVERAGE(CS189:INDEX(CS189:EB189,1,'Настройки'!$B$3))))^2))</x:f>
      </x:c>
      <x:c r="BF189" s="49" t="str">
        <x:f>IF(A189="","",IF(AQ189&lt;3,"Недостаточно",IF(AQ189&lt;6,"Предварительный","Обычный")))</x:f>
      </x:c>
      <x:c r="BG189" s="49" t="str">
        <x:f>IF(A189="","",IF(COUNTIF(F189:INDEX(F189:AO189,1,'Настройки'!$B$3),"&lt;0")&gt;0,IF('Настройки'!$B$10="Блокировать","Отрицательный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"),"")&amp;IF(AQ189&lt;3,"Недостаточно истории. ",IF(AQ189&lt;6,"Предварительная классификация. ",""))&amp;IF(AX189=0,"Нет спроса за горизонт. ","")&amp;IF(AZ189&gt;'Настройки'!$B$11,"Экстремальная вариативность. ",""))</x:f>
      </x:c>
      <x:c r="BH189" s="49" t="str">
        <x:f>IF(A189="","",IFERROR(VLOOKUP(BB189,'Настройки'!$D$3:$E$11,2,FALSE),"Сначала проверьте исходные данные и историю спроса.")&amp;" Уточните срок поставки, MOQ и критичность.")</x:f>
      </x:c>
      <x:c r="BI189" s="50" t="str">
        <x:f>IF(1&gt;'Настройки'!$B$3,"",IF(ISBLANK(F189),IF('Настройки'!$B$9="Нулевой спрос",0,""),IF(F189&lt;0,IF('Настройки'!$B$10="Исключить","",IF('Настройки'!$B$10="Абсолютные значения",ABS(F189),F189)),F189)))</x:f>
      </x:c>
      <x:c r="BJ189" s="50" t="str">
        <x:f>IF(2&gt;'Настройки'!$B$3,"",IF(ISBLANK(G189),IF('Настройки'!$B$9="Нулевой спрос",0,""),IF(G189&lt;0,IF('Настройки'!$B$10="Исключить","",IF('Настройки'!$B$10="Абсолютные значения",ABS(G189),G189)),G189)))</x:f>
      </x:c>
      <x:c r="BK189" s="50" t="str">
        <x:f>IF(3&gt;'Настройки'!$B$3,"",IF(ISBLANK(H189),IF('Настройки'!$B$9="Нулевой спрос",0,""),IF(H189&lt;0,IF('Настройки'!$B$10="Исключить","",IF('Настройки'!$B$10="Абсолютные значения",ABS(H189),H189)),H189)))</x:f>
      </x:c>
      <x:c r="BL189" s="50" t="str">
        <x:f>IF(4&gt;'Настройки'!$B$3,"",IF(ISBLANK(I189),IF('Настройки'!$B$9="Нулевой спрос",0,""),IF(I189&lt;0,IF('Настройки'!$B$10="Исключить","",IF('Настройки'!$B$10="Абсолютные значения",ABS(I189),I189)),I189)))</x:f>
      </x:c>
      <x:c r="BM189" s="50" t="str">
        <x:f>IF(5&gt;'Настройки'!$B$3,"",IF(ISBLANK(J189),IF('Настройки'!$B$9="Нулевой спрос",0,""),IF(J189&lt;0,IF('Настройки'!$B$10="Исключить","",IF('Настройки'!$B$10="Абсолютные значения",ABS(J189),J189)),J189)))</x:f>
      </x:c>
      <x:c r="BN189" s="50" t="str">
        <x:f>IF(6&gt;'Настройки'!$B$3,"",IF(ISBLANK(K189),IF('Настройки'!$B$9="Нулевой спрос",0,""),IF(K189&lt;0,IF('Настройки'!$B$10="Исключить","",IF('Настройки'!$B$10="Абсолютные значения",ABS(K189),K189)),K189)))</x:f>
      </x:c>
      <x:c r="BO189" s="50" t="str">
        <x:f>IF(7&gt;'Настройки'!$B$3,"",IF(ISBLANK(L189),IF('Настройки'!$B$9="Нулевой спрос",0,""),IF(L189&lt;0,IF('Настройки'!$B$10="Исключить","",IF('Настройки'!$B$10="Абсолютные значения",ABS(L189),L189)),L189)))</x:f>
      </x:c>
      <x:c r="BP189" s="50" t="str">
        <x:f>IF(8&gt;'Настройки'!$B$3,"",IF(ISBLANK(M189),IF('Настройки'!$B$9="Нулевой спрос",0,""),IF(M189&lt;0,IF('Настройки'!$B$10="Исключить","",IF('Настройки'!$B$10="Абсолютные значения",ABS(M189),M189)),M189)))</x:f>
      </x:c>
      <x:c r="BQ189" s="50" t="str">
        <x:f>IF(9&gt;'Настройки'!$B$3,"",IF(ISBLANK(N189),IF('Настройки'!$B$9="Нулевой спрос",0,""),IF(N189&lt;0,IF('Настройки'!$B$10="Исключить","",IF('Настройки'!$B$10="Абсолютные значения",ABS(N189),N189)),N189)))</x:f>
      </x:c>
      <x:c r="BR189" s="50" t="str">
        <x:f>IF(10&gt;'Настройки'!$B$3,"",IF(ISBLANK(O189),IF('Настройки'!$B$9="Нулевой спрос",0,""),IF(O189&lt;0,IF('Настройки'!$B$10="Исключить","",IF('Настройки'!$B$10="Абсолютные значения",ABS(O189),O189)),O189)))</x:f>
      </x:c>
      <x:c r="BS189" s="50" t="str">
        <x:f>IF(11&gt;'Настройки'!$B$3,"",IF(ISBLANK(P189),IF('Настройки'!$B$9="Нулевой спрос",0,""),IF(P189&lt;0,IF('Настройки'!$B$10="Исключить","",IF('Настройки'!$B$10="Абсолютные значения",ABS(P189),P189)),P189)))</x:f>
      </x:c>
      <x:c r="BT189" s="50" t="str">
        <x:f>IF(12&gt;'Настройки'!$B$3,"",IF(ISBLANK(Q189),IF('Настройки'!$B$9="Нулевой спрос",0,""),IF(Q189&lt;0,IF('Настройки'!$B$10="Исключить","",IF('Настройки'!$B$10="Абсолютные значения",ABS(Q189),Q189)),Q189)))</x:f>
      </x:c>
      <x:c r="BU189" s="50" t="str">
        <x:f>IF(13&gt;'Настройки'!$B$3,"",IF(ISBLANK(R189),IF('Настройки'!$B$9="Нулевой спрос",0,""),IF(R189&lt;0,IF('Настройки'!$B$10="Исключить","",IF('Настройки'!$B$10="Абсолютные значения",ABS(R189),R189)),R189)))</x:f>
      </x:c>
      <x:c r="BV189" s="50" t="str">
        <x:f>IF(14&gt;'Настройки'!$B$3,"",IF(ISBLANK(S189),IF('Настройки'!$B$9="Нулевой спрос",0,""),IF(S189&lt;0,IF('Настройки'!$B$10="Исключить","",IF('Настройки'!$B$10="Абсолютные значения",ABS(S189),S189)),S189)))</x:f>
      </x:c>
      <x:c r="BW189" s="50" t="str">
        <x:f>IF(15&gt;'Настройки'!$B$3,"",IF(ISBLANK(T189),IF('Настройки'!$B$9="Нулевой спрос",0,""),IF(T189&lt;0,IF('Настройки'!$B$10="Исключить","",IF('Настройки'!$B$10="Абсолютные значения",ABS(T189),T189)),T189)))</x:f>
      </x:c>
      <x:c r="BX189" s="50" t="str">
        <x:f>IF(16&gt;'Настройки'!$B$3,"",IF(ISBLANK(U189),IF('Настройки'!$B$9="Нулевой спрос",0,""),IF(U189&lt;0,IF('Настройки'!$B$10="Исключить","",IF('Настройки'!$B$10="Абсолютные значения",ABS(U189),U189)),U189)))</x:f>
      </x:c>
      <x:c r="BY189" s="50" t="str">
        <x:f>IF(17&gt;'Настройки'!$B$3,"",IF(ISBLANK(V189),IF('Настройки'!$B$9="Нулевой спрос",0,""),IF(V189&lt;0,IF('Настройки'!$B$10="Исключить","",IF('Настройки'!$B$10="Абсолютные значения",ABS(V189),V189)),V189)))</x:f>
      </x:c>
      <x:c r="BZ189" s="50" t="str">
        <x:f>IF(18&gt;'Настройки'!$B$3,"",IF(ISBLANK(W189),IF('Настройки'!$B$9="Нулевой спрос",0,""),IF(W189&lt;0,IF('Настройки'!$B$10="Исключить","",IF('Настройки'!$B$10="Абсолютные значения",ABS(W189),W189)),W189)))</x:f>
      </x:c>
      <x:c r="CA189" s="50" t="str">
        <x:f>IF(19&gt;'Настройки'!$B$3,"",IF(ISBLANK(X189),IF('Настройки'!$B$9="Нулевой спрос",0,""),IF(X189&lt;0,IF('Настройки'!$B$10="Исключить","",IF('Настройки'!$B$10="Абсолютные значения",ABS(X189),X189)),X189)))</x:f>
      </x:c>
      <x:c r="CB189" s="50" t="str">
        <x:f>IF(20&gt;'Настройки'!$B$3,"",IF(ISBLANK(Y189),IF('Настройки'!$B$9="Нулевой спрос",0,""),IF(Y189&lt;0,IF('Настройки'!$B$10="Исключить","",IF('Настройки'!$B$10="Абсолютные значения",ABS(Y189),Y189)),Y189)))</x:f>
      </x:c>
      <x:c r="CC189" s="50" t="str">
        <x:f>IF(21&gt;'Настройки'!$B$3,"",IF(ISBLANK(Z189),IF('Настройки'!$B$9="Нулевой спрос",0,""),IF(Z189&lt;0,IF('Настройки'!$B$10="Исключить","",IF('Настройки'!$B$10="Абсолютные значения",ABS(Z189),Z189)),Z189)))</x:f>
      </x:c>
      <x:c r="CD189" s="50" t="str">
        <x:f>IF(22&gt;'Настройки'!$B$3,"",IF(ISBLANK(AA189),IF('Настройки'!$B$9="Нулевой спрос",0,""),IF(AA189&lt;0,IF('Настройки'!$B$10="Исключить","",IF('Настройки'!$B$10="Абсолютные значения",ABS(AA189),AA189)),AA189)))</x:f>
      </x:c>
      <x:c r="CE189" s="50" t="str">
        <x:f>IF(23&gt;'Настройки'!$B$3,"",IF(ISBLANK(AB189),IF('Настройки'!$B$9="Нулевой спрос",0,""),IF(AB189&lt;0,IF('Настройки'!$B$10="Исключить","",IF('Настройки'!$B$10="Абсолютные значения",ABS(AB189),AB189)),AB189)))</x:f>
      </x:c>
      <x:c r="CF189" s="50" t="str">
        <x:f>IF(24&gt;'Настройки'!$B$3,"",IF(ISBLANK(AC189),IF('Настройки'!$B$9="Нулевой спрос",0,""),IF(AC189&lt;0,IF('Настройки'!$B$10="Исключить","",IF('Настройки'!$B$10="Абсолютные значения",ABS(AC189),AC189)),AC189)))</x:f>
      </x:c>
      <x:c r="CG189" s="50" t="str">
        <x:f>IF(25&gt;'Настройки'!$B$3,"",IF(ISBLANK(AD189),IF('Настройки'!$B$9="Нулевой спрос",0,""),IF(AD189&lt;0,IF('Настройки'!$B$10="Исключить","",IF('Настройки'!$B$10="Абсолютные значения",ABS(AD189),AD189)),AD189)))</x:f>
      </x:c>
      <x:c r="CH189" s="50" t="str">
        <x:f>IF(26&gt;'Настройки'!$B$3,"",IF(ISBLANK(AE189),IF('Настройки'!$B$9="Нулевой спрос",0,""),IF(AE189&lt;0,IF('Настройки'!$B$10="Исключить","",IF('Настройки'!$B$10="Абсолютные значения",ABS(AE189),AE189)),AE189)))</x:f>
      </x:c>
      <x:c r="CI189" s="50" t="str">
        <x:f>IF(27&gt;'Настройки'!$B$3,"",IF(ISBLANK(AF189),IF('Настройки'!$B$9="Нулевой спрос",0,""),IF(AF189&lt;0,IF('Настройки'!$B$10="Исключить","",IF('Настройки'!$B$10="Абсолютные значения",ABS(AF189),AF189)),AF189)))</x:f>
      </x:c>
      <x:c r="CJ189" s="50" t="str">
        <x:f>IF(28&gt;'Настройки'!$B$3,"",IF(ISBLANK(AG189),IF('Настройки'!$B$9="Нулевой спрос",0,""),IF(AG189&lt;0,IF('Настройки'!$B$10="Исключить","",IF('Настройки'!$B$10="Абсолютные значения",ABS(AG189),AG189)),AG189)))</x:f>
      </x:c>
      <x:c r="CK189" s="50" t="str">
        <x:f>IF(29&gt;'Настройки'!$B$3,"",IF(ISBLANK(AH189),IF('Настройки'!$B$9="Нулевой спрос",0,""),IF(AH189&lt;0,IF('Настройки'!$B$10="Исключить","",IF('Настройки'!$B$10="Абсолютные значения",ABS(AH189),AH189)),AH189)))</x:f>
      </x:c>
      <x:c r="CL189" s="50" t="str">
        <x:f>IF(30&gt;'Настройки'!$B$3,"",IF(ISBLANK(AI189),IF('Настройки'!$B$9="Нулевой спрос",0,""),IF(AI189&lt;0,IF('Настройки'!$B$10="Исключить","",IF('Настройки'!$B$10="Абсолютные значения",ABS(AI189),AI189)),AI189)))</x:f>
      </x:c>
      <x:c r="CM189" s="50" t="str">
        <x:f>IF(31&gt;'Настройки'!$B$3,"",IF(ISBLANK(AJ189),IF('Настройки'!$B$9="Нулевой спрос",0,""),IF(AJ189&lt;0,IF('Настройки'!$B$10="Исключить","",IF('Настройки'!$B$10="Абсолютные значения",ABS(AJ189),AJ189)),AJ189)))</x:f>
      </x:c>
      <x:c r="CN189" s="50" t="str">
        <x:f>IF(32&gt;'Настройки'!$B$3,"",IF(ISBLANK(AK189),IF('Настройки'!$B$9="Нулевой спрос",0,""),IF(AK189&lt;0,IF('Настройки'!$B$10="Исключить","",IF('Настройки'!$B$10="Абсолютные значения",ABS(AK189),AK189)),AK189)))</x:f>
      </x:c>
      <x:c r="CO189" s="50" t="str">
        <x:f>IF(33&gt;'Настройки'!$B$3,"",IF(ISBLANK(AL189),IF('Настройки'!$B$9="Нулевой спрос",0,""),IF(AL189&lt;0,IF('Настройки'!$B$10="Исключить","",IF('Настройки'!$B$10="Абсолютные значения",ABS(AL189),AL189)),AL189)))</x:f>
      </x:c>
      <x:c r="CP189" s="50" t="str">
        <x:f>IF(34&gt;'Настройки'!$B$3,"",IF(ISBLANK(AM189),IF('Настройки'!$B$9="Нулевой спрос",0,""),IF(AM189&lt;0,IF('Настройки'!$B$10="Исключить","",IF('Настройки'!$B$10="Абсолютные значения",ABS(AM189),AM189)),AM189)))</x:f>
      </x:c>
      <x:c r="CQ189" s="50" t="str">
        <x:f>IF(35&gt;'Настройки'!$B$3,"",IF(ISBLANK(AN189),IF('Настройки'!$B$9="Нулевой спрос",0,""),IF(AN189&lt;0,IF('Настройки'!$B$10="Исключить","",IF('Настройки'!$B$10="Абсолютные значения",ABS(AN189),AN189)),AN189)))</x:f>
      </x:c>
      <x:c r="CR189" s="50" t="str">
        <x:f>IF(36&gt;'Настройки'!$B$3,"",IF(ISBLANK(AO189),IF('Настройки'!$B$9="Нулевой спрос",0,""),IF(AO189&lt;0,IF('Настройки'!$B$10="Исключить","",IF('Настройки'!$B$10="Абсолютные значения",ABS(AO189),AO189)),AO189)))</x:f>
      </x:c>
      <x:c r="CS189" s="50" t="str">
        <x:f>IF(OR(1&gt;'Настройки'!$B$3,ISBLANK(BI189),BI189=0),"",BI189)</x:f>
      </x:c>
      <x:c r="CT189" s="50" t="str">
        <x:f>IF(OR(2&gt;'Настройки'!$B$3,ISBLANK(BJ189),BJ189=0),"",BJ189)</x:f>
      </x:c>
      <x:c r="CU189" s="50" t="str">
        <x:f>IF(OR(3&gt;'Настройки'!$B$3,ISBLANK(BK189),BK189=0),"",BK189)</x:f>
      </x:c>
      <x:c r="CV189" s="50" t="str">
        <x:f>IF(OR(4&gt;'Настройки'!$B$3,ISBLANK(BL189),BL189=0),"",BL189)</x:f>
      </x:c>
      <x:c r="CW189" s="50" t="str">
        <x:f>IF(OR(5&gt;'Настройки'!$B$3,ISBLANK(BM189),BM189=0),"",BM189)</x:f>
      </x:c>
      <x:c r="CX189" s="50" t="str">
        <x:f>IF(OR(6&gt;'Настройки'!$B$3,ISBLANK(BN189),BN189=0),"",BN189)</x:f>
      </x:c>
      <x:c r="CY189" s="50" t="str">
        <x:f>IF(OR(7&gt;'Настройки'!$B$3,ISBLANK(BO189),BO189=0),"",BO189)</x:f>
      </x:c>
      <x:c r="CZ189" s="50" t="str">
        <x:f>IF(OR(8&gt;'Настройки'!$B$3,ISBLANK(BP189),BP189=0),"",BP189)</x:f>
      </x:c>
      <x:c r="DA189" s="50" t="str">
        <x:f>IF(OR(9&gt;'Настройки'!$B$3,ISBLANK(BQ189),BQ189=0),"",BQ189)</x:f>
      </x:c>
      <x:c r="DB189" s="50" t="str">
        <x:f>IF(OR(10&gt;'Настройки'!$B$3,ISBLANK(BR189),BR189=0),"",BR189)</x:f>
      </x:c>
      <x:c r="DC189" s="50" t="str">
        <x:f>IF(OR(11&gt;'Настройки'!$B$3,ISBLANK(BS189),BS189=0),"",BS189)</x:f>
      </x:c>
      <x:c r="DD189" s="50" t="str">
        <x:f>IF(OR(12&gt;'Настройки'!$B$3,ISBLANK(BT189),BT189=0),"",BT189)</x:f>
      </x:c>
      <x:c r="DE189" s="50" t="str">
        <x:f>IF(OR(13&gt;'Настройки'!$B$3,ISBLANK(BU189),BU189=0),"",BU189)</x:f>
      </x:c>
      <x:c r="DF189" s="50" t="str">
        <x:f>IF(OR(14&gt;'Настройки'!$B$3,ISBLANK(BV189),BV189=0),"",BV189)</x:f>
      </x:c>
      <x:c r="DG189" s="50" t="str">
        <x:f>IF(OR(15&gt;'Настройки'!$B$3,ISBLANK(BW189),BW189=0),"",BW189)</x:f>
      </x:c>
      <x:c r="DH189" s="50" t="str">
        <x:f>IF(OR(16&gt;'Настройки'!$B$3,ISBLANK(BX189),BX189=0),"",BX189)</x:f>
      </x:c>
      <x:c r="DI189" s="50" t="str">
        <x:f>IF(OR(17&gt;'Настройки'!$B$3,ISBLANK(BY189),BY189=0),"",BY189)</x:f>
      </x:c>
      <x:c r="DJ189" s="50" t="str">
        <x:f>IF(OR(18&gt;'Настройки'!$B$3,ISBLANK(BZ189),BZ189=0),"",BZ189)</x:f>
      </x:c>
      <x:c r="DK189" s="50" t="str">
        <x:f>IF(OR(19&gt;'Настройки'!$B$3,ISBLANK(CA189),CA189=0),"",CA189)</x:f>
      </x:c>
      <x:c r="DL189" s="50" t="str">
        <x:f>IF(OR(20&gt;'Настройки'!$B$3,ISBLANK(CB189),CB189=0),"",CB189)</x:f>
      </x:c>
      <x:c r="DM189" s="50" t="str">
        <x:f>IF(OR(21&gt;'Настройки'!$B$3,ISBLANK(CC189),CC189=0),"",CC189)</x:f>
      </x:c>
      <x:c r="DN189" s="50" t="str">
        <x:f>IF(OR(22&gt;'Настройки'!$B$3,ISBLANK(CD189),CD189=0),"",CD189)</x:f>
      </x:c>
      <x:c r="DO189" s="50" t="str">
        <x:f>IF(OR(23&gt;'Настройки'!$B$3,ISBLANK(CE189),CE189=0),"",CE189)</x:f>
      </x:c>
      <x:c r="DP189" s="50" t="str">
        <x:f>IF(OR(24&gt;'Настройки'!$B$3,ISBLANK(CF189),CF189=0),"",CF189)</x:f>
      </x:c>
      <x:c r="DQ189" s="50" t="str">
        <x:f>IF(OR(25&gt;'Настройки'!$B$3,ISBLANK(CG189),CG189=0),"",CG189)</x:f>
      </x:c>
      <x:c r="DR189" s="50" t="str">
        <x:f>IF(OR(26&gt;'Настройки'!$B$3,ISBLANK(CH189),CH189=0),"",CH189)</x:f>
      </x:c>
      <x:c r="DS189" s="50" t="str">
        <x:f>IF(OR(27&gt;'Настройки'!$B$3,ISBLANK(CI189),CI189=0),"",CI189)</x:f>
      </x:c>
      <x:c r="DT189" s="50" t="str">
        <x:f>IF(OR(28&gt;'Настройки'!$B$3,ISBLANK(CJ189),CJ189=0),"",CJ189)</x:f>
      </x:c>
      <x:c r="DU189" s="50" t="str">
        <x:f>IF(OR(29&gt;'Настройки'!$B$3,ISBLANK(CK189),CK189=0),"",CK189)</x:f>
      </x:c>
      <x:c r="DV189" s="50" t="str">
        <x:f>IF(OR(30&gt;'Настройки'!$B$3,ISBLANK(CL189),CL189=0),"",CL189)</x:f>
      </x:c>
      <x:c r="DW189" s="50" t="str">
        <x:f>IF(OR(31&gt;'Настройки'!$B$3,ISBLANK(CM189),CM189=0),"",CM189)</x:f>
      </x:c>
      <x:c r="DX189" s="50" t="str">
        <x:f>IF(OR(32&gt;'Настройки'!$B$3,ISBLANK(CN189),CN189=0),"",CN189)</x:f>
      </x:c>
      <x:c r="DY189" s="50" t="str">
        <x:f>IF(OR(33&gt;'Настройки'!$B$3,ISBLANK(CO189),CO189=0),"",CO189)</x:f>
      </x:c>
      <x:c r="DZ189" s="50" t="str">
        <x:f>IF(OR(34&gt;'Настройки'!$B$3,ISBLANK(CP189),CP189=0),"",CP189)</x:f>
      </x:c>
      <x:c r="EA189" s="50" t="str">
        <x:f>IF(OR(35&gt;'Настройки'!$B$3,ISBLANK(CQ189),CQ189=0),"",CQ189)</x:f>
      </x:c>
      <x:c r="EB189" s="50" t="str">
        <x:f>IF(OR(36&gt;'Настройки'!$B$3,ISBLANK(CR189),CR189=0),"",CR189)</x:f>
      </x:c>
      <x:c r="EC189" s="50" t="str">
        <x:f>IF(A189="","",IF(OR(BB189="AZ",BB189="BZ"),10000+ROW(),IF(AZ189&gt;'Настройки'!$B$11,20000+ROW(),IF(BF189&lt;&gt;"Обычный",30000+ROW(),IF(AX189&lt;=0,40000+ROW(),"")))))</x:f>
      </x:c>
      <x:c r="ED189" s="50" t="str">
        <x:f>IF(EC189="","",COUNTIFS($EC$2:$EC$1001,"&gt;0",$EC$2:$EC$1001,"&lt;"&amp;EC189)+1)</x:f>
      </x:c>
    </x:row>
    <x:row r="190">
      <x:c r="A190" s="115"/>
      <x:c r="B190" s="115"/>
      <x:c r="C190" s="115"/>
      <x:c r="D190" s="118"/>
      <x:c r="E190" s="118"/>
      <x:c r="F190" s="118"/>
      <x:c r="G190" s="118"/>
      <x:c r="H190" s="118"/>
      <x:c r="I190" s="118"/>
      <x:c r="J190" s="118"/>
      <x:c r="K190" s="118"/>
      <x:c r="L190" s="118"/>
      <x:c r="M190" s="118"/>
      <x:c r="N190" s="118"/>
      <x:c r="O190" s="118"/>
      <x:c r="P190" s="118"/>
      <x:c r="Q190" s="118"/>
      <x:c r="R190" s="118"/>
      <x:c r="S190" s="118"/>
      <x:c r="T190" s="118"/>
      <x:c r="U190" s="118"/>
      <x:c r="V190" s="118"/>
      <x:c r="W190" s="118"/>
      <x:c r="X190" s="118"/>
      <x:c r="Y190" s="118"/>
      <x:c r="Z190" s="118"/>
      <x:c r="AA190" s="118"/>
      <x:c r="AB190" s="118"/>
      <x:c r="AC190" s="118"/>
      <x:c r="AD190" s="118"/>
      <x:c r="AE190" s="118"/>
      <x:c r="AF190" s="118"/>
      <x:c r="AG190" s="118"/>
      <x:c r="AH190" s="118"/>
      <x:c r="AI190" s="118"/>
      <x:c r="AJ190" s="118"/>
      <x:c r="AK190" s="118"/>
      <x:c r="AL190" s="118"/>
      <x:c r="AM190" s="118"/>
      <x:c r="AN190" s="118"/>
      <x:c r="AO190" s="118"/>
      <x:c r="AP190" s="115"/>
      <x:c r="AQ190" s="49" t="str">
        <x:f>IF(A190="","",COUNT(BI190:INDEX(BI190:CR190,1,'Настройки'!$B$3)))</x:f>
      </x:c>
      <x:c r="AR190" s="49" t="str">
        <x:f>IF(A190="","",SUM(BI190:INDEX(BI190:CR190,1,'Настройки'!$B$3)))</x:f>
      </x:c>
      <x:c r="AS190" s="58" t="str">
        <x:f>IF(A190="","",IF('Настройки'!$B$4="Стоимость потребления",AR190*D190,IF('Настройки'!$B$4="Количество",AR190,E190)))</x:f>
      </x:c>
      <x:c r="AT190" s="61" t="str">
        <x:f>IF(OR(A190="",AS190&lt;0,SUM($AS$2:$AS$1001)&lt;=0),"",AS190/SUM($AS$2:$AS$1001))</x:f>
      </x:c>
      <x:c r="AU190" s="61" t="str">
        <x:f>IF(OR(A190="",AS190&lt;0,SUM($AS$2:$AS$1001)&lt;=0),"",SUMIFS($AS$2:$AS$1001,$AS$2:$AS$1001,"&gt;"&amp;AS190)/SUM($AS$2:$AS$1001))</x:f>
      </x:c>
      <x:c r="AV190" s="61" t="str">
        <x:f>IF(OR(A190="",AS190&lt;0,SUM($AS$2:$AS$1001)&lt;=0),"",SUMIFS($AS$2:$AS$1001,$AS$2:$AS$1001,"&gt;="&amp;AS190)/SUM($AS$2:$AS$1001))</x:f>
      </x:c>
      <x:c r="AW190" s="49" t="str">
        <x:f>IF(A190="","",IF(SUM($AS$2:$AS$1001)&lt;=0,"Не определён",IF(AS190&lt;0,"Исключение",IF(AU190&lt;'Настройки'!$B$5,"A",IF(AU190&lt;'Настройки'!$B$6,"B","C")))))</x:f>
      </x:c>
      <x:c r="AX190" s="58" t="str">
        <x:f>IF(A190="","",IF(AQ190=0,"",AVERAGE(BI190:INDEX(BI190:CR190,1,'Настройки'!$B$3))))</x:f>
      </x:c>
      <x:c r="AY190" s="58" t="str">
        <x:f>IF(OR(A190="",AQ190=0),"",STDEVP(BI190:INDEX(BI190:CR190,1,'Настройки'!$B$3)))</x:f>
      </x:c>
      <x:c r="AZ190" s="61" t="str">
        <x:f>IF(OR(A190="",AQ190&lt;'Настройки'!$B$12,AX190&lt;=0,AND('Настройки'!$B$10="Блокировать",COUNTIF(F190:INDEX(F190:AO190,1,'Настройки'!$B$3),"&lt;0")&gt;0)),"",AY190/ABS(AX190))</x:f>
      </x:c>
      <x:c r="BA190" s="49" t="str">
        <x:f>IF(A190="","",IF(AND('Настройки'!$B$10="Блокировать",COUNTIF(F190:INDEX(F190:AO190,1,'Настройки'!$B$3),"&lt;0")&gt;0),"Не определён",IF(AQ190&lt;'Настройки'!$B$12,"Не определён",IF(AX190=0,"Нет спроса",IF(AX190&lt;0,"Не определён",IF(AZ190&lt;='Настройки'!$B$7,"X",IF(AZ190&lt;='Настройки'!$B$8,"Y","Z")))))))</x:f>
      </x:c>
      <x:c r="BB190" s="49" t="str">
        <x:f>IF(OR(A190="",LEN(AW190)&lt;&gt;1,LEN(BA190)&lt;&gt;1),"",AW190&amp;BA190)</x:f>
      </x:c>
      <x:c r="BC190" s="61" t="str">
        <x:f>IF(OR(A190="",AQ190=0),"",(COUNT(BI190:INDEX(BI190:CR190,1,'Настройки'!$B$3))-COUNT(CS190:INDEX(CS190:EB190,1,'Настройки'!$B$3)))/AQ190)</x:f>
      </x:c>
      <x:c r="BD190" s="64" t="str">
        <x:f>IF(OR(A190="",COUNT(CS190:INDEX(CS190:EB190,1,'Настройки'!$B$3))=0),"",AQ190/COUNT(CS190:INDEX(CS190:EB190,1,'Настройки'!$B$3)))</x:f>
      </x:c>
      <x:c r="BE190" s="64" t="str">
        <x:f>IF(OR(A190="",COUNT(CS190:INDEX(CS190:EB190,1,'Настройки'!$B$3))=0),"",IF(AVERAGE(CS190:INDEX(CS190:EB190,1,'Настройки'!$B$3))=0,"",(STDEVP(CS190:INDEX(CS190:EB190,1,'Настройки'!$B$3))/ABS(AVERAGE(CS190:INDEX(CS190:EB190,1,'Настройки'!$B$3))))^2))</x:f>
      </x:c>
      <x:c r="BF190" s="49" t="str">
        <x:f>IF(A190="","",IF(AQ190&lt;3,"Недостаточно",IF(AQ190&lt;6,"Предварительный","Обычный")))</x:f>
      </x:c>
      <x:c r="BG190" s="49" t="str">
        <x:f>IF(A190="","",IF(COUNTIF(F190:INDEX(F190:AO190,1,'Настройки'!$B$3),"&lt;0")&gt;0,IF('Настройки'!$B$10="Блокировать","Отрицательный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"),"")&amp;IF(AQ190&lt;3,"Недостаточно истории. ",IF(AQ190&lt;6,"Предварительная классификация. ",""))&amp;IF(AX190=0,"Нет спроса за горизонт. ","")&amp;IF(AZ190&gt;'Настройки'!$B$11,"Экстремальная вариативность. ",""))</x:f>
      </x:c>
      <x:c r="BH190" s="49" t="str">
        <x:f>IF(A190="","",IFERROR(VLOOKUP(BB190,'Настройки'!$D$3:$E$11,2,FALSE),"Сначала проверьте исходные данные и историю спроса.")&amp;" Уточните срок поставки, MOQ и критичность.")</x:f>
      </x:c>
      <x:c r="BI190" s="50" t="str">
        <x:f>IF(1&gt;'Настройки'!$B$3,"",IF(ISBLANK(F190),IF('Настройки'!$B$9="Нулевой спрос",0,""),IF(F190&lt;0,IF('Настройки'!$B$10="Исключить","",IF('Настройки'!$B$10="Абсолютные значения",ABS(F190),F190)),F190)))</x:f>
      </x:c>
      <x:c r="BJ190" s="50" t="str">
        <x:f>IF(2&gt;'Настройки'!$B$3,"",IF(ISBLANK(G190),IF('Настройки'!$B$9="Нулевой спрос",0,""),IF(G190&lt;0,IF('Настройки'!$B$10="Исключить","",IF('Настройки'!$B$10="Абсолютные значения",ABS(G190),G190)),G190)))</x:f>
      </x:c>
      <x:c r="BK190" s="50" t="str">
        <x:f>IF(3&gt;'Настройки'!$B$3,"",IF(ISBLANK(H190),IF('Настройки'!$B$9="Нулевой спрос",0,""),IF(H190&lt;0,IF('Настройки'!$B$10="Исключить","",IF('Настройки'!$B$10="Абсолютные значения",ABS(H190),H190)),H190)))</x:f>
      </x:c>
      <x:c r="BL190" s="50" t="str">
        <x:f>IF(4&gt;'Настройки'!$B$3,"",IF(ISBLANK(I190),IF('Настройки'!$B$9="Нулевой спрос",0,""),IF(I190&lt;0,IF('Настройки'!$B$10="Исключить","",IF('Настройки'!$B$10="Абсолютные значения",ABS(I190),I190)),I190)))</x:f>
      </x:c>
      <x:c r="BM190" s="50" t="str">
        <x:f>IF(5&gt;'Настройки'!$B$3,"",IF(ISBLANK(J190),IF('Настройки'!$B$9="Нулевой спрос",0,""),IF(J190&lt;0,IF('Настройки'!$B$10="Исключить","",IF('Настройки'!$B$10="Абсолютные значения",ABS(J190),J190)),J190)))</x:f>
      </x:c>
      <x:c r="BN190" s="50" t="str">
        <x:f>IF(6&gt;'Настройки'!$B$3,"",IF(ISBLANK(K190),IF('Настройки'!$B$9="Нулевой спрос",0,""),IF(K190&lt;0,IF('Настройки'!$B$10="Исключить","",IF('Настройки'!$B$10="Абсолютные значения",ABS(K190),K190)),K190)))</x:f>
      </x:c>
      <x:c r="BO190" s="50" t="str">
        <x:f>IF(7&gt;'Настройки'!$B$3,"",IF(ISBLANK(L190),IF('Настройки'!$B$9="Нулевой спрос",0,""),IF(L190&lt;0,IF('Настройки'!$B$10="Исключить","",IF('Настройки'!$B$10="Абсолютные значения",ABS(L190),L190)),L190)))</x:f>
      </x:c>
      <x:c r="BP190" s="50" t="str">
        <x:f>IF(8&gt;'Настройки'!$B$3,"",IF(ISBLANK(M190),IF('Настройки'!$B$9="Нулевой спрос",0,""),IF(M190&lt;0,IF('Настройки'!$B$10="Исключить","",IF('Настройки'!$B$10="Абсолютные значения",ABS(M190),M190)),M190)))</x:f>
      </x:c>
      <x:c r="BQ190" s="50" t="str">
        <x:f>IF(9&gt;'Настройки'!$B$3,"",IF(ISBLANK(N190),IF('Настройки'!$B$9="Нулевой спрос",0,""),IF(N190&lt;0,IF('Настройки'!$B$10="Исключить","",IF('Настройки'!$B$10="Абсолютные значения",ABS(N190),N190)),N190)))</x:f>
      </x:c>
      <x:c r="BR190" s="50" t="str">
        <x:f>IF(10&gt;'Настройки'!$B$3,"",IF(ISBLANK(O190),IF('Настройки'!$B$9="Нулевой спрос",0,""),IF(O190&lt;0,IF('Настройки'!$B$10="Исключить","",IF('Настройки'!$B$10="Абсолютные значения",ABS(O190),O190)),O190)))</x:f>
      </x:c>
      <x:c r="BS190" s="50" t="str">
        <x:f>IF(11&gt;'Настройки'!$B$3,"",IF(ISBLANK(P190),IF('Настройки'!$B$9="Нулевой спрос",0,""),IF(P190&lt;0,IF('Настройки'!$B$10="Исключить","",IF('Настройки'!$B$10="Абсолютные значения",ABS(P190),P190)),P190)))</x:f>
      </x:c>
      <x:c r="BT190" s="50" t="str">
        <x:f>IF(12&gt;'Настройки'!$B$3,"",IF(ISBLANK(Q190),IF('Настройки'!$B$9="Нулевой спрос",0,""),IF(Q190&lt;0,IF('Настройки'!$B$10="Исключить","",IF('Настройки'!$B$10="Абсолютные значения",ABS(Q190),Q190)),Q190)))</x:f>
      </x:c>
      <x:c r="BU190" s="50" t="str">
        <x:f>IF(13&gt;'Настройки'!$B$3,"",IF(ISBLANK(R190),IF('Настройки'!$B$9="Нулевой спрос",0,""),IF(R190&lt;0,IF('Настройки'!$B$10="Исключить","",IF('Настройки'!$B$10="Абсолютные значения",ABS(R190),R190)),R190)))</x:f>
      </x:c>
      <x:c r="BV190" s="50" t="str">
        <x:f>IF(14&gt;'Настройки'!$B$3,"",IF(ISBLANK(S190),IF('Настройки'!$B$9="Нулевой спрос",0,""),IF(S190&lt;0,IF('Настройки'!$B$10="Исключить","",IF('Настройки'!$B$10="Абсолютные значения",ABS(S190),S190)),S190)))</x:f>
      </x:c>
      <x:c r="BW190" s="50" t="str">
        <x:f>IF(15&gt;'Настройки'!$B$3,"",IF(ISBLANK(T190),IF('Настройки'!$B$9="Нулевой спрос",0,""),IF(T190&lt;0,IF('Настройки'!$B$10="Исключить","",IF('Настройки'!$B$10="Абсолютные значения",ABS(T190),T190)),T190)))</x:f>
      </x:c>
      <x:c r="BX190" s="50" t="str">
        <x:f>IF(16&gt;'Настройки'!$B$3,"",IF(ISBLANK(U190),IF('Настройки'!$B$9="Нулевой спрос",0,""),IF(U190&lt;0,IF('Настройки'!$B$10="Исключить","",IF('Настройки'!$B$10="Абсолютные значения",ABS(U190),U190)),U190)))</x:f>
      </x:c>
      <x:c r="BY190" s="50" t="str">
        <x:f>IF(17&gt;'Настройки'!$B$3,"",IF(ISBLANK(V190),IF('Настройки'!$B$9="Нулевой спрос",0,""),IF(V190&lt;0,IF('Настройки'!$B$10="Исключить","",IF('Настройки'!$B$10="Абсолютные значения",ABS(V190),V190)),V190)))</x:f>
      </x:c>
      <x:c r="BZ190" s="50" t="str">
        <x:f>IF(18&gt;'Настройки'!$B$3,"",IF(ISBLANK(W190),IF('Настройки'!$B$9="Нулевой спрос",0,""),IF(W190&lt;0,IF('Настройки'!$B$10="Исключить","",IF('Настройки'!$B$10="Абсолютные значения",ABS(W190),W190)),W190)))</x:f>
      </x:c>
      <x:c r="CA190" s="50" t="str">
        <x:f>IF(19&gt;'Настройки'!$B$3,"",IF(ISBLANK(X190),IF('Настройки'!$B$9="Нулевой спрос",0,""),IF(X190&lt;0,IF('Настройки'!$B$10="Исключить","",IF('Настройки'!$B$10="Абсолютные значения",ABS(X190),X190)),X190)))</x:f>
      </x:c>
      <x:c r="CB190" s="50" t="str">
        <x:f>IF(20&gt;'Настройки'!$B$3,"",IF(ISBLANK(Y190),IF('Настройки'!$B$9="Нулевой спрос",0,""),IF(Y190&lt;0,IF('Настройки'!$B$10="Исключить","",IF('Настройки'!$B$10="Абсолютные значения",ABS(Y190),Y190)),Y190)))</x:f>
      </x:c>
      <x:c r="CC190" s="50" t="str">
        <x:f>IF(21&gt;'Настройки'!$B$3,"",IF(ISBLANK(Z190),IF('Настройки'!$B$9="Нулевой спрос",0,""),IF(Z190&lt;0,IF('Настройки'!$B$10="Исключить","",IF('Настройки'!$B$10="Абсолютные значения",ABS(Z190),Z190)),Z190)))</x:f>
      </x:c>
      <x:c r="CD190" s="50" t="str">
        <x:f>IF(22&gt;'Настройки'!$B$3,"",IF(ISBLANK(AA190),IF('Настройки'!$B$9="Нулевой спрос",0,""),IF(AA190&lt;0,IF('Настройки'!$B$10="Исключить","",IF('Настройки'!$B$10="Абсолютные значения",ABS(AA190),AA190)),AA190)))</x:f>
      </x:c>
      <x:c r="CE190" s="50" t="str">
        <x:f>IF(23&gt;'Настройки'!$B$3,"",IF(ISBLANK(AB190),IF('Настройки'!$B$9="Нулевой спрос",0,""),IF(AB190&lt;0,IF('Настройки'!$B$10="Исключить","",IF('Настройки'!$B$10="Абсолютные значения",ABS(AB190),AB190)),AB190)))</x:f>
      </x:c>
      <x:c r="CF190" s="50" t="str">
        <x:f>IF(24&gt;'Настройки'!$B$3,"",IF(ISBLANK(AC190),IF('Настройки'!$B$9="Нулевой спрос",0,""),IF(AC190&lt;0,IF('Настройки'!$B$10="Исключить","",IF('Настройки'!$B$10="Абсолютные значения",ABS(AC190),AC190)),AC190)))</x:f>
      </x:c>
      <x:c r="CG190" s="50" t="str">
        <x:f>IF(25&gt;'Настройки'!$B$3,"",IF(ISBLANK(AD190),IF('Настройки'!$B$9="Нулевой спрос",0,""),IF(AD190&lt;0,IF('Настройки'!$B$10="Исключить","",IF('Настройки'!$B$10="Абсолютные значения",ABS(AD190),AD190)),AD190)))</x:f>
      </x:c>
      <x:c r="CH190" s="50" t="str">
        <x:f>IF(26&gt;'Настройки'!$B$3,"",IF(ISBLANK(AE190),IF('Настройки'!$B$9="Нулевой спрос",0,""),IF(AE190&lt;0,IF('Настройки'!$B$10="Исключить","",IF('Настройки'!$B$10="Абсолютные значения",ABS(AE190),AE190)),AE190)))</x:f>
      </x:c>
      <x:c r="CI190" s="50" t="str">
        <x:f>IF(27&gt;'Настройки'!$B$3,"",IF(ISBLANK(AF190),IF('Настройки'!$B$9="Нулевой спрос",0,""),IF(AF190&lt;0,IF('Настройки'!$B$10="Исключить","",IF('Настройки'!$B$10="Абсолютные значения",ABS(AF190),AF190)),AF190)))</x:f>
      </x:c>
      <x:c r="CJ190" s="50" t="str">
        <x:f>IF(28&gt;'Настройки'!$B$3,"",IF(ISBLANK(AG190),IF('Настройки'!$B$9="Нулевой спрос",0,""),IF(AG190&lt;0,IF('Настройки'!$B$10="Исключить","",IF('Настройки'!$B$10="Абсолютные значения",ABS(AG190),AG190)),AG190)))</x:f>
      </x:c>
      <x:c r="CK190" s="50" t="str">
        <x:f>IF(29&gt;'Настройки'!$B$3,"",IF(ISBLANK(AH190),IF('Настройки'!$B$9="Нулевой спрос",0,""),IF(AH190&lt;0,IF('Настройки'!$B$10="Исключить","",IF('Настройки'!$B$10="Абсолютные значения",ABS(AH190),AH190)),AH190)))</x:f>
      </x:c>
      <x:c r="CL190" s="50" t="str">
        <x:f>IF(30&gt;'Настройки'!$B$3,"",IF(ISBLANK(AI190),IF('Настройки'!$B$9="Нулевой спрос",0,""),IF(AI190&lt;0,IF('Настройки'!$B$10="Исключить","",IF('Настройки'!$B$10="Абсолютные значения",ABS(AI190),AI190)),AI190)))</x:f>
      </x:c>
      <x:c r="CM190" s="50" t="str">
        <x:f>IF(31&gt;'Настройки'!$B$3,"",IF(ISBLANK(AJ190),IF('Настройки'!$B$9="Нулевой спрос",0,""),IF(AJ190&lt;0,IF('Настройки'!$B$10="Исключить","",IF('Настройки'!$B$10="Абсолютные значения",ABS(AJ190),AJ190)),AJ190)))</x:f>
      </x:c>
      <x:c r="CN190" s="50" t="str">
        <x:f>IF(32&gt;'Настройки'!$B$3,"",IF(ISBLANK(AK190),IF('Настройки'!$B$9="Нулевой спрос",0,""),IF(AK190&lt;0,IF('Настройки'!$B$10="Исключить","",IF('Настройки'!$B$10="Абсолютные значения",ABS(AK190),AK190)),AK190)))</x:f>
      </x:c>
      <x:c r="CO190" s="50" t="str">
        <x:f>IF(33&gt;'Настройки'!$B$3,"",IF(ISBLANK(AL190),IF('Настройки'!$B$9="Нулевой спрос",0,""),IF(AL190&lt;0,IF('Настройки'!$B$10="Исключить","",IF('Настройки'!$B$10="Абсолютные значения",ABS(AL190),AL190)),AL190)))</x:f>
      </x:c>
      <x:c r="CP190" s="50" t="str">
        <x:f>IF(34&gt;'Настройки'!$B$3,"",IF(ISBLANK(AM190),IF('Настройки'!$B$9="Нулевой спрос",0,""),IF(AM190&lt;0,IF('Настройки'!$B$10="Исключить","",IF('Настройки'!$B$10="Абсолютные значения",ABS(AM190),AM190)),AM190)))</x:f>
      </x:c>
      <x:c r="CQ190" s="50" t="str">
        <x:f>IF(35&gt;'Настройки'!$B$3,"",IF(ISBLANK(AN190),IF('Настройки'!$B$9="Нулевой спрос",0,""),IF(AN190&lt;0,IF('Настройки'!$B$10="Исключить","",IF('Настройки'!$B$10="Абсолютные значения",ABS(AN190),AN190)),AN190)))</x:f>
      </x:c>
      <x:c r="CR190" s="50" t="str">
        <x:f>IF(36&gt;'Настройки'!$B$3,"",IF(ISBLANK(AO190),IF('Настройки'!$B$9="Нулевой спрос",0,""),IF(AO190&lt;0,IF('Настройки'!$B$10="Исключить","",IF('Настройки'!$B$10="Абсолютные значения",ABS(AO190),AO190)),AO190)))</x:f>
      </x:c>
      <x:c r="CS190" s="50" t="str">
        <x:f>IF(OR(1&gt;'Настройки'!$B$3,ISBLANK(BI190),BI190=0),"",BI190)</x:f>
      </x:c>
      <x:c r="CT190" s="50" t="str">
        <x:f>IF(OR(2&gt;'Настройки'!$B$3,ISBLANK(BJ190),BJ190=0),"",BJ190)</x:f>
      </x:c>
      <x:c r="CU190" s="50" t="str">
        <x:f>IF(OR(3&gt;'Настройки'!$B$3,ISBLANK(BK190),BK190=0),"",BK190)</x:f>
      </x:c>
      <x:c r="CV190" s="50" t="str">
        <x:f>IF(OR(4&gt;'Настройки'!$B$3,ISBLANK(BL190),BL190=0),"",BL190)</x:f>
      </x:c>
      <x:c r="CW190" s="50" t="str">
        <x:f>IF(OR(5&gt;'Настройки'!$B$3,ISBLANK(BM190),BM190=0),"",BM190)</x:f>
      </x:c>
      <x:c r="CX190" s="50" t="str">
        <x:f>IF(OR(6&gt;'Настройки'!$B$3,ISBLANK(BN190),BN190=0),"",BN190)</x:f>
      </x:c>
      <x:c r="CY190" s="50" t="str">
        <x:f>IF(OR(7&gt;'Настройки'!$B$3,ISBLANK(BO190),BO190=0),"",BO190)</x:f>
      </x:c>
      <x:c r="CZ190" s="50" t="str">
        <x:f>IF(OR(8&gt;'Настройки'!$B$3,ISBLANK(BP190),BP190=0),"",BP190)</x:f>
      </x:c>
      <x:c r="DA190" s="50" t="str">
        <x:f>IF(OR(9&gt;'Настройки'!$B$3,ISBLANK(BQ190),BQ190=0),"",BQ190)</x:f>
      </x:c>
      <x:c r="DB190" s="50" t="str">
        <x:f>IF(OR(10&gt;'Настройки'!$B$3,ISBLANK(BR190),BR190=0),"",BR190)</x:f>
      </x:c>
      <x:c r="DC190" s="50" t="str">
        <x:f>IF(OR(11&gt;'Настройки'!$B$3,ISBLANK(BS190),BS190=0),"",BS190)</x:f>
      </x:c>
      <x:c r="DD190" s="50" t="str">
        <x:f>IF(OR(12&gt;'Настройки'!$B$3,ISBLANK(BT190),BT190=0),"",BT190)</x:f>
      </x:c>
      <x:c r="DE190" s="50" t="str">
        <x:f>IF(OR(13&gt;'Настройки'!$B$3,ISBLANK(BU190),BU190=0),"",BU190)</x:f>
      </x:c>
      <x:c r="DF190" s="50" t="str">
        <x:f>IF(OR(14&gt;'Настройки'!$B$3,ISBLANK(BV190),BV190=0),"",BV190)</x:f>
      </x:c>
      <x:c r="DG190" s="50" t="str">
        <x:f>IF(OR(15&gt;'Настройки'!$B$3,ISBLANK(BW190),BW190=0),"",BW190)</x:f>
      </x:c>
      <x:c r="DH190" s="50" t="str">
        <x:f>IF(OR(16&gt;'Настройки'!$B$3,ISBLANK(BX190),BX190=0),"",BX190)</x:f>
      </x:c>
      <x:c r="DI190" s="50" t="str">
        <x:f>IF(OR(17&gt;'Настройки'!$B$3,ISBLANK(BY190),BY190=0),"",BY190)</x:f>
      </x:c>
      <x:c r="DJ190" s="50" t="str">
        <x:f>IF(OR(18&gt;'Настройки'!$B$3,ISBLANK(BZ190),BZ190=0),"",BZ190)</x:f>
      </x:c>
      <x:c r="DK190" s="50" t="str">
        <x:f>IF(OR(19&gt;'Настройки'!$B$3,ISBLANK(CA190),CA190=0),"",CA190)</x:f>
      </x:c>
      <x:c r="DL190" s="50" t="str">
        <x:f>IF(OR(20&gt;'Настройки'!$B$3,ISBLANK(CB190),CB190=0),"",CB190)</x:f>
      </x:c>
      <x:c r="DM190" s="50" t="str">
        <x:f>IF(OR(21&gt;'Настройки'!$B$3,ISBLANK(CC190),CC190=0),"",CC190)</x:f>
      </x:c>
      <x:c r="DN190" s="50" t="str">
        <x:f>IF(OR(22&gt;'Настройки'!$B$3,ISBLANK(CD190),CD190=0),"",CD190)</x:f>
      </x:c>
      <x:c r="DO190" s="50" t="str">
        <x:f>IF(OR(23&gt;'Настройки'!$B$3,ISBLANK(CE190),CE190=0),"",CE190)</x:f>
      </x:c>
      <x:c r="DP190" s="50" t="str">
        <x:f>IF(OR(24&gt;'Настройки'!$B$3,ISBLANK(CF190),CF190=0),"",CF190)</x:f>
      </x:c>
      <x:c r="DQ190" s="50" t="str">
        <x:f>IF(OR(25&gt;'Настройки'!$B$3,ISBLANK(CG190),CG190=0),"",CG190)</x:f>
      </x:c>
      <x:c r="DR190" s="50" t="str">
        <x:f>IF(OR(26&gt;'Настройки'!$B$3,ISBLANK(CH190),CH190=0),"",CH190)</x:f>
      </x:c>
      <x:c r="DS190" s="50" t="str">
        <x:f>IF(OR(27&gt;'Настройки'!$B$3,ISBLANK(CI190),CI190=0),"",CI190)</x:f>
      </x:c>
      <x:c r="DT190" s="50" t="str">
        <x:f>IF(OR(28&gt;'Настройки'!$B$3,ISBLANK(CJ190),CJ190=0),"",CJ190)</x:f>
      </x:c>
      <x:c r="DU190" s="50" t="str">
        <x:f>IF(OR(29&gt;'Настройки'!$B$3,ISBLANK(CK190),CK190=0),"",CK190)</x:f>
      </x:c>
      <x:c r="DV190" s="50" t="str">
        <x:f>IF(OR(30&gt;'Настройки'!$B$3,ISBLANK(CL190),CL190=0),"",CL190)</x:f>
      </x:c>
      <x:c r="DW190" s="50" t="str">
        <x:f>IF(OR(31&gt;'Настройки'!$B$3,ISBLANK(CM190),CM190=0),"",CM190)</x:f>
      </x:c>
      <x:c r="DX190" s="50" t="str">
        <x:f>IF(OR(32&gt;'Настройки'!$B$3,ISBLANK(CN190),CN190=0),"",CN190)</x:f>
      </x:c>
      <x:c r="DY190" s="50" t="str">
        <x:f>IF(OR(33&gt;'Настройки'!$B$3,ISBLANK(CO190),CO190=0),"",CO190)</x:f>
      </x:c>
      <x:c r="DZ190" s="50" t="str">
        <x:f>IF(OR(34&gt;'Настройки'!$B$3,ISBLANK(CP190),CP190=0),"",CP190)</x:f>
      </x:c>
      <x:c r="EA190" s="50" t="str">
        <x:f>IF(OR(35&gt;'Настройки'!$B$3,ISBLANK(CQ190),CQ190=0),"",CQ190)</x:f>
      </x:c>
      <x:c r="EB190" s="50" t="str">
        <x:f>IF(OR(36&gt;'Настройки'!$B$3,ISBLANK(CR190),CR190=0),"",CR190)</x:f>
      </x:c>
      <x:c r="EC190" s="50" t="str">
        <x:f>IF(A190="","",IF(OR(BB190="AZ",BB190="BZ"),10000+ROW(),IF(AZ190&gt;'Настройки'!$B$11,20000+ROW(),IF(BF190&lt;&gt;"Обычный",30000+ROW(),IF(AX190&lt;=0,40000+ROW(),"")))))</x:f>
      </x:c>
      <x:c r="ED190" s="50" t="str">
        <x:f>IF(EC190="","",COUNTIFS($EC$2:$EC$1001,"&gt;0",$EC$2:$EC$1001,"&lt;"&amp;EC190)+1)</x:f>
      </x:c>
    </x:row>
    <x:row r="191">
      <x:c r="A191" s="115"/>
      <x:c r="B191" s="115"/>
      <x:c r="C191" s="115"/>
      <x:c r="D191" s="118"/>
      <x:c r="E191" s="118"/>
      <x:c r="F191" s="118"/>
      <x:c r="G191" s="118"/>
      <x:c r="H191" s="118"/>
      <x:c r="I191" s="118"/>
      <x:c r="J191" s="118"/>
      <x:c r="K191" s="118"/>
      <x:c r="L191" s="118"/>
      <x:c r="M191" s="118"/>
      <x:c r="N191" s="118"/>
      <x:c r="O191" s="118"/>
      <x:c r="P191" s="118"/>
      <x:c r="Q191" s="118"/>
      <x:c r="R191" s="118"/>
      <x:c r="S191" s="118"/>
      <x:c r="T191" s="118"/>
      <x:c r="U191" s="118"/>
      <x:c r="V191" s="118"/>
      <x:c r="W191" s="118"/>
      <x:c r="X191" s="118"/>
      <x:c r="Y191" s="118"/>
      <x:c r="Z191" s="118"/>
      <x:c r="AA191" s="118"/>
      <x:c r="AB191" s="118"/>
      <x:c r="AC191" s="118"/>
      <x:c r="AD191" s="118"/>
      <x:c r="AE191" s="118"/>
      <x:c r="AF191" s="118"/>
      <x:c r="AG191" s="118"/>
      <x:c r="AH191" s="118"/>
      <x:c r="AI191" s="118"/>
      <x:c r="AJ191" s="118"/>
      <x:c r="AK191" s="118"/>
      <x:c r="AL191" s="118"/>
      <x:c r="AM191" s="118"/>
      <x:c r="AN191" s="118"/>
      <x:c r="AO191" s="118"/>
      <x:c r="AP191" s="115"/>
      <x:c r="AQ191" s="49" t="str">
        <x:f>IF(A191="","",COUNT(BI191:INDEX(BI191:CR191,1,'Настройки'!$B$3)))</x:f>
      </x:c>
      <x:c r="AR191" s="49" t="str">
        <x:f>IF(A191="","",SUM(BI191:INDEX(BI191:CR191,1,'Настройки'!$B$3)))</x:f>
      </x:c>
      <x:c r="AS191" s="58" t="str">
        <x:f>IF(A191="","",IF('Настройки'!$B$4="Стоимость потребления",AR191*D191,IF('Настройки'!$B$4="Количество",AR191,E191)))</x:f>
      </x:c>
      <x:c r="AT191" s="61" t="str">
        <x:f>IF(OR(A191="",AS191&lt;0,SUM($AS$2:$AS$1001)&lt;=0),"",AS191/SUM($AS$2:$AS$1001))</x:f>
      </x:c>
      <x:c r="AU191" s="61" t="str">
        <x:f>IF(OR(A191="",AS191&lt;0,SUM($AS$2:$AS$1001)&lt;=0),"",SUMIFS($AS$2:$AS$1001,$AS$2:$AS$1001,"&gt;"&amp;AS191)/SUM($AS$2:$AS$1001))</x:f>
      </x:c>
      <x:c r="AV191" s="61" t="str">
        <x:f>IF(OR(A191="",AS191&lt;0,SUM($AS$2:$AS$1001)&lt;=0),"",SUMIFS($AS$2:$AS$1001,$AS$2:$AS$1001,"&gt;="&amp;AS191)/SUM($AS$2:$AS$1001))</x:f>
      </x:c>
      <x:c r="AW191" s="49" t="str">
        <x:f>IF(A191="","",IF(SUM($AS$2:$AS$1001)&lt;=0,"Не определён",IF(AS191&lt;0,"Исключение",IF(AU191&lt;'Настройки'!$B$5,"A",IF(AU191&lt;'Настройки'!$B$6,"B","C")))))</x:f>
      </x:c>
      <x:c r="AX191" s="58" t="str">
        <x:f>IF(A191="","",IF(AQ191=0,"",AVERAGE(BI191:INDEX(BI191:CR191,1,'Настройки'!$B$3))))</x:f>
      </x:c>
      <x:c r="AY191" s="58" t="str">
        <x:f>IF(OR(A191="",AQ191=0),"",STDEVP(BI191:INDEX(BI191:CR191,1,'Настройки'!$B$3)))</x:f>
      </x:c>
      <x:c r="AZ191" s="61" t="str">
        <x:f>IF(OR(A191="",AQ191&lt;'Настройки'!$B$12,AX191&lt;=0,AND('Настройки'!$B$10="Блокировать",COUNTIF(F191:INDEX(F191:AO191,1,'Настройки'!$B$3),"&lt;0")&gt;0)),"",AY191/ABS(AX191))</x:f>
      </x:c>
      <x:c r="BA191" s="49" t="str">
        <x:f>IF(A191="","",IF(AND('Настройки'!$B$10="Блокировать",COUNTIF(F191:INDEX(F191:AO191,1,'Настройки'!$B$3),"&lt;0")&gt;0),"Не определён",IF(AQ191&lt;'Настройки'!$B$12,"Не определён",IF(AX191=0,"Нет спроса",IF(AX191&lt;0,"Не определён",IF(AZ191&lt;='Настройки'!$B$7,"X",IF(AZ191&lt;='Настройки'!$B$8,"Y","Z")))))))</x:f>
      </x:c>
      <x:c r="BB191" s="49" t="str">
        <x:f>IF(OR(A191="",LEN(AW191)&lt;&gt;1,LEN(BA191)&lt;&gt;1),"",AW191&amp;BA191)</x:f>
      </x:c>
      <x:c r="BC191" s="61" t="str">
        <x:f>IF(OR(A191="",AQ191=0),"",(COUNT(BI191:INDEX(BI191:CR191,1,'Настройки'!$B$3))-COUNT(CS191:INDEX(CS191:EB191,1,'Настройки'!$B$3)))/AQ191)</x:f>
      </x:c>
      <x:c r="BD191" s="64" t="str">
        <x:f>IF(OR(A191="",COUNT(CS191:INDEX(CS191:EB191,1,'Настройки'!$B$3))=0),"",AQ191/COUNT(CS191:INDEX(CS191:EB191,1,'Настройки'!$B$3)))</x:f>
      </x:c>
      <x:c r="BE191" s="64" t="str">
        <x:f>IF(OR(A191="",COUNT(CS191:INDEX(CS191:EB191,1,'Настройки'!$B$3))=0),"",IF(AVERAGE(CS191:INDEX(CS191:EB191,1,'Настройки'!$B$3))=0,"",(STDEVP(CS191:INDEX(CS191:EB191,1,'Настройки'!$B$3))/ABS(AVERAGE(CS191:INDEX(CS191:EB191,1,'Настройки'!$B$3))))^2))</x:f>
      </x:c>
      <x:c r="BF191" s="49" t="str">
        <x:f>IF(A191="","",IF(AQ191&lt;3,"Недостаточно",IF(AQ191&lt;6,"Предварительный","Обычный")))</x:f>
      </x:c>
      <x:c r="BG191" s="49" t="str">
        <x:f>IF(A191="","",IF(COUNTIF(F191:INDEX(F191:AO191,1,'Настройки'!$B$3),"&lt;0")&gt;0,IF('Настройки'!$B$10="Блокировать","Отрицательный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"),"")&amp;IF(AQ191&lt;3,"Недостаточно истории. ",IF(AQ191&lt;6,"Предварительная классификация. ",""))&amp;IF(AX191=0,"Нет спроса за горизонт. ","")&amp;IF(AZ191&gt;'Настройки'!$B$11,"Экстремальная вариативность. ",""))</x:f>
      </x:c>
      <x:c r="BH191" s="49" t="str">
        <x:f>IF(A191="","",IFERROR(VLOOKUP(BB191,'Настройки'!$D$3:$E$11,2,FALSE),"Сначала проверьте исходные данные и историю спроса.")&amp;" Уточните срок поставки, MOQ и критичность.")</x:f>
      </x:c>
      <x:c r="BI191" s="50" t="str">
        <x:f>IF(1&gt;'Настройки'!$B$3,"",IF(ISBLANK(F191),IF('Настройки'!$B$9="Нулевой спрос",0,""),IF(F191&lt;0,IF('Настройки'!$B$10="Исключить","",IF('Настройки'!$B$10="Абсолютные значения",ABS(F191),F191)),F191)))</x:f>
      </x:c>
      <x:c r="BJ191" s="50" t="str">
        <x:f>IF(2&gt;'Настройки'!$B$3,"",IF(ISBLANK(G191),IF('Настройки'!$B$9="Нулевой спрос",0,""),IF(G191&lt;0,IF('Настройки'!$B$10="Исключить","",IF('Настройки'!$B$10="Абсолютные значения",ABS(G191),G191)),G191)))</x:f>
      </x:c>
      <x:c r="BK191" s="50" t="str">
        <x:f>IF(3&gt;'Настройки'!$B$3,"",IF(ISBLANK(H191),IF('Настройки'!$B$9="Нулевой спрос",0,""),IF(H191&lt;0,IF('Настройки'!$B$10="Исключить","",IF('Настройки'!$B$10="Абсолютные значения",ABS(H191),H191)),H191)))</x:f>
      </x:c>
      <x:c r="BL191" s="50" t="str">
        <x:f>IF(4&gt;'Настройки'!$B$3,"",IF(ISBLANK(I191),IF('Настройки'!$B$9="Нулевой спрос",0,""),IF(I191&lt;0,IF('Настройки'!$B$10="Исключить","",IF('Настройки'!$B$10="Абсолютные значения",ABS(I191),I191)),I191)))</x:f>
      </x:c>
      <x:c r="BM191" s="50" t="str">
        <x:f>IF(5&gt;'Настройки'!$B$3,"",IF(ISBLANK(J191),IF('Настройки'!$B$9="Нулевой спрос",0,""),IF(J191&lt;0,IF('Настройки'!$B$10="Исключить","",IF('Настройки'!$B$10="Абсолютные значения",ABS(J191),J191)),J191)))</x:f>
      </x:c>
      <x:c r="BN191" s="50" t="str">
        <x:f>IF(6&gt;'Настройки'!$B$3,"",IF(ISBLANK(K191),IF('Настройки'!$B$9="Нулевой спрос",0,""),IF(K191&lt;0,IF('Настройки'!$B$10="Исключить","",IF('Настройки'!$B$10="Абсолютные значения",ABS(K191),K191)),K191)))</x:f>
      </x:c>
      <x:c r="BO191" s="50" t="str">
        <x:f>IF(7&gt;'Настройки'!$B$3,"",IF(ISBLANK(L191),IF('Настройки'!$B$9="Нулевой спрос",0,""),IF(L191&lt;0,IF('Настройки'!$B$10="Исключить","",IF('Настройки'!$B$10="Абсолютные значения",ABS(L191),L191)),L191)))</x:f>
      </x:c>
      <x:c r="BP191" s="50" t="str">
        <x:f>IF(8&gt;'Настройки'!$B$3,"",IF(ISBLANK(M191),IF('Настройки'!$B$9="Нулевой спрос",0,""),IF(M191&lt;0,IF('Настройки'!$B$10="Исключить","",IF('Настройки'!$B$10="Абсолютные значения",ABS(M191),M191)),M191)))</x:f>
      </x:c>
      <x:c r="BQ191" s="50" t="str">
        <x:f>IF(9&gt;'Настройки'!$B$3,"",IF(ISBLANK(N191),IF('Настройки'!$B$9="Нулевой спрос",0,""),IF(N191&lt;0,IF('Настройки'!$B$10="Исключить","",IF('Настройки'!$B$10="Абсолютные значения",ABS(N191),N191)),N191)))</x:f>
      </x:c>
      <x:c r="BR191" s="50" t="str">
        <x:f>IF(10&gt;'Настройки'!$B$3,"",IF(ISBLANK(O191),IF('Настройки'!$B$9="Нулевой спрос",0,""),IF(O191&lt;0,IF('Настройки'!$B$10="Исключить","",IF('Настройки'!$B$10="Абсолютные значения",ABS(O191),O191)),O191)))</x:f>
      </x:c>
      <x:c r="BS191" s="50" t="str">
        <x:f>IF(11&gt;'Настройки'!$B$3,"",IF(ISBLANK(P191),IF('Настройки'!$B$9="Нулевой спрос",0,""),IF(P191&lt;0,IF('Настройки'!$B$10="Исключить","",IF('Настройки'!$B$10="Абсолютные значения",ABS(P191),P191)),P191)))</x:f>
      </x:c>
      <x:c r="BT191" s="50" t="str">
        <x:f>IF(12&gt;'Настройки'!$B$3,"",IF(ISBLANK(Q191),IF('Настройки'!$B$9="Нулевой спрос",0,""),IF(Q191&lt;0,IF('Настройки'!$B$10="Исключить","",IF('Настройки'!$B$10="Абсолютные значения",ABS(Q191),Q191)),Q191)))</x:f>
      </x:c>
      <x:c r="BU191" s="50" t="str">
        <x:f>IF(13&gt;'Настройки'!$B$3,"",IF(ISBLANK(R191),IF('Настройки'!$B$9="Нулевой спрос",0,""),IF(R191&lt;0,IF('Настройки'!$B$10="Исключить","",IF('Настройки'!$B$10="Абсолютные значения",ABS(R191),R191)),R191)))</x:f>
      </x:c>
      <x:c r="BV191" s="50" t="str">
        <x:f>IF(14&gt;'Настройки'!$B$3,"",IF(ISBLANK(S191),IF('Настройки'!$B$9="Нулевой спрос",0,""),IF(S191&lt;0,IF('Настройки'!$B$10="Исключить","",IF('Настройки'!$B$10="Абсолютные значения",ABS(S191),S191)),S191)))</x:f>
      </x:c>
      <x:c r="BW191" s="50" t="str">
        <x:f>IF(15&gt;'Настройки'!$B$3,"",IF(ISBLANK(T191),IF('Настройки'!$B$9="Нулевой спрос",0,""),IF(T191&lt;0,IF('Настройки'!$B$10="Исключить","",IF('Настройки'!$B$10="Абсолютные значения",ABS(T191),T191)),T191)))</x:f>
      </x:c>
      <x:c r="BX191" s="50" t="str">
        <x:f>IF(16&gt;'Настройки'!$B$3,"",IF(ISBLANK(U191),IF('Настройки'!$B$9="Нулевой спрос",0,""),IF(U191&lt;0,IF('Настройки'!$B$10="Исключить","",IF('Настройки'!$B$10="Абсолютные значения",ABS(U191),U191)),U191)))</x:f>
      </x:c>
      <x:c r="BY191" s="50" t="str">
        <x:f>IF(17&gt;'Настройки'!$B$3,"",IF(ISBLANK(V191),IF('Настройки'!$B$9="Нулевой спрос",0,""),IF(V191&lt;0,IF('Настройки'!$B$10="Исключить","",IF('Настройки'!$B$10="Абсолютные значения",ABS(V191),V191)),V191)))</x:f>
      </x:c>
      <x:c r="BZ191" s="50" t="str">
        <x:f>IF(18&gt;'Настройки'!$B$3,"",IF(ISBLANK(W191),IF('Настройки'!$B$9="Нулевой спрос",0,""),IF(W191&lt;0,IF('Настройки'!$B$10="Исключить","",IF('Настройки'!$B$10="Абсолютные значения",ABS(W191),W191)),W191)))</x:f>
      </x:c>
      <x:c r="CA191" s="50" t="str">
        <x:f>IF(19&gt;'Настройки'!$B$3,"",IF(ISBLANK(X191),IF('Настройки'!$B$9="Нулевой спрос",0,""),IF(X191&lt;0,IF('Настройки'!$B$10="Исключить","",IF('Настройки'!$B$10="Абсолютные значения",ABS(X191),X191)),X191)))</x:f>
      </x:c>
      <x:c r="CB191" s="50" t="str">
        <x:f>IF(20&gt;'Настройки'!$B$3,"",IF(ISBLANK(Y191),IF('Настройки'!$B$9="Нулевой спрос",0,""),IF(Y191&lt;0,IF('Настройки'!$B$10="Исключить","",IF('Настройки'!$B$10="Абсолютные значения",ABS(Y191),Y191)),Y191)))</x:f>
      </x:c>
      <x:c r="CC191" s="50" t="str">
        <x:f>IF(21&gt;'Настройки'!$B$3,"",IF(ISBLANK(Z191),IF('Настройки'!$B$9="Нулевой спрос",0,""),IF(Z191&lt;0,IF('Настройки'!$B$10="Исключить","",IF('Настройки'!$B$10="Абсолютные значения",ABS(Z191),Z191)),Z191)))</x:f>
      </x:c>
      <x:c r="CD191" s="50" t="str">
        <x:f>IF(22&gt;'Настройки'!$B$3,"",IF(ISBLANK(AA191),IF('Настройки'!$B$9="Нулевой спрос",0,""),IF(AA191&lt;0,IF('Настройки'!$B$10="Исключить","",IF('Настройки'!$B$10="Абсолютные значения",ABS(AA191),AA191)),AA191)))</x:f>
      </x:c>
      <x:c r="CE191" s="50" t="str">
        <x:f>IF(23&gt;'Настройки'!$B$3,"",IF(ISBLANK(AB191),IF('Настройки'!$B$9="Нулевой спрос",0,""),IF(AB191&lt;0,IF('Настройки'!$B$10="Исключить","",IF('Настройки'!$B$10="Абсолютные значения",ABS(AB191),AB191)),AB191)))</x:f>
      </x:c>
      <x:c r="CF191" s="50" t="str">
        <x:f>IF(24&gt;'Настройки'!$B$3,"",IF(ISBLANK(AC191),IF('Настройки'!$B$9="Нулевой спрос",0,""),IF(AC191&lt;0,IF('Настройки'!$B$10="Исключить","",IF('Настройки'!$B$10="Абсолютные значения",ABS(AC191),AC191)),AC191)))</x:f>
      </x:c>
      <x:c r="CG191" s="50" t="str">
        <x:f>IF(25&gt;'Настройки'!$B$3,"",IF(ISBLANK(AD191),IF('Настройки'!$B$9="Нулевой спрос",0,""),IF(AD191&lt;0,IF('Настройки'!$B$10="Исключить","",IF('Настройки'!$B$10="Абсолютные значения",ABS(AD191),AD191)),AD191)))</x:f>
      </x:c>
      <x:c r="CH191" s="50" t="str">
        <x:f>IF(26&gt;'Настройки'!$B$3,"",IF(ISBLANK(AE191),IF('Настройки'!$B$9="Нулевой спрос",0,""),IF(AE191&lt;0,IF('Настройки'!$B$10="Исключить","",IF('Настройки'!$B$10="Абсолютные значения",ABS(AE191),AE191)),AE191)))</x:f>
      </x:c>
      <x:c r="CI191" s="50" t="str">
        <x:f>IF(27&gt;'Настройки'!$B$3,"",IF(ISBLANK(AF191),IF('Настройки'!$B$9="Нулевой спрос",0,""),IF(AF191&lt;0,IF('Настройки'!$B$10="Исключить","",IF('Настройки'!$B$10="Абсолютные значения",ABS(AF191),AF191)),AF191)))</x:f>
      </x:c>
      <x:c r="CJ191" s="50" t="str">
        <x:f>IF(28&gt;'Настройки'!$B$3,"",IF(ISBLANK(AG191),IF('Настройки'!$B$9="Нулевой спрос",0,""),IF(AG191&lt;0,IF('Настройки'!$B$10="Исключить","",IF('Настройки'!$B$10="Абсолютные значения",ABS(AG191),AG191)),AG191)))</x:f>
      </x:c>
      <x:c r="CK191" s="50" t="str">
        <x:f>IF(29&gt;'Настройки'!$B$3,"",IF(ISBLANK(AH191),IF('Настройки'!$B$9="Нулевой спрос",0,""),IF(AH191&lt;0,IF('Настройки'!$B$10="Исключить","",IF('Настройки'!$B$10="Абсолютные значения",ABS(AH191),AH191)),AH191)))</x:f>
      </x:c>
      <x:c r="CL191" s="50" t="str">
        <x:f>IF(30&gt;'Настройки'!$B$3,"",IF(ISBLANK(AI191),IF('Настройки'!$B$9="Нулевой спрос",0,""),IF(AI191&lt;0,IF('Настройки'!$B$10="Исключить","",IF('Настройки'!$B$10="Абсолютные значения",ABS(AI191),AI191)),AI191)))</x:f>
      </x:c>
      <x:c r="CM191" s="50" t="str">
        <x:f>IF(31&gt;'Настройки'!$B$3,"",IF(ISBLANK(AJ191),IF('Настройки'!$B$9="Нулевой спрос",0,""),IF(AJ191&lt;0,IF('Настройки'!$B$10="Исключить","",IF('Настройки'!$B$10="Абсолютные значения",ABS(AJ191),AJ191)),AJ191)))</x:f>
      </x:c>
      <x:c r="CN191" s="50" t="str">
        <x:f>IF(32&gt;'Настройки'!$B$3,"",IF(ISBLANK(AK191),IF('Настройки'!$B$9="Нулевой спрос",0,""),IF(AK191&lt;0,IF('Настройки'!$B$10="Исключить","",IF('Настройки'!$B$10="Абсолютные значения",ABS(AK191),AK191)),AK191)))</x:f>
      </x:c>
      <x:c r="CO191" s="50" t="str">
        <x:f>IF(33&gt;'Настройки'!$B$3,"",IF(ISBLANK(AL191),IF('Настройки'!$B$9="Нулевой спрос",0,""),IF(AL191&lt;0,IF('Настройки'!$B$10="Исключить","",IF('Настройки'!$B$10="Абсолютные значения",ABS(AL191),AL191)),AL191)))</x:f>
      </x:c>
      <x:c r="CP191" s="50" t="str">
        <x:f>IF(34&gt;'Настройки'!$B$3,"",IF(ISBLANK(AM191),IF('Настройки'!$B$9="Нулевой спрос",0,""),IF(AM191&lt;0,IF('Настройки'!$B$10="Исключить","",IF('Настройки'!$B$10="Абсолютные значения",ABS(AM191),AM191)),AM191)))</x:f>
      </x:c>
      <x:c r="CQ191" s="50" t="str">
        <x:f>IF(35&gt;'Настройки'!$B$3,"",IF(ISBLANK(AN191),IF('Настройки'!$B$9="Нулевой спрос",0,""),IF(AN191&lt;0,IF('Настройки'!$B$10="Исключить","",IF('Настройки'!$B$10="Абсолютные значения",ABS(AN191),AN191)),AN191)))</x:f>
      </x:c>
      <x:c r="CR191" s="50" t="str">
        <x:f>IF(36&gt;'Настройки'!$B$3,"",IF(ISBLANK(AO191),IF('Настройки'!$B$9="Нулевой спрос",0,""),IF(AO191&lt;0,IF('Настройки'!$B$10="Исключить","",IF('Настройки'!$B$10="Абсолютные значения",ABS(AO191),AO191)),AO191)))</x:f>
      </x:c>
      <x:c r="CS191" s="50" t="str">
        <x:f>IF(OR(1&gt;'Настройки'!$B$3,ISBLANK(BI191),BI191=0),"",BI191)</x:f>
      </x:c>
      <x:c r="CT191" s="50" t="str">
        <x:f>IF(OR(2&gt;'Настройки'!$B$3,ISBLANK(BJ191),BJ191=0),"",BJ191)</x:f>
      </x:c>
      <x:c r="CU191" s="50" t="str">
        <x:f>IF(OR(3&gt;'Настройки'!$B$3,ISBLANK(BK191),BK191=0),"",BK191)</x:f>
      </x:c>
      <x:c r="CV191" s="50" t="str">
        <x:f>IF(OR(4&gt;'Настройки'!$B$3,ISBLANK(BL191),BL191=0),"",BL191)</x:f>
      </x:c>
      <x:c r="CW191" s="50" t="str">
        <x:f>IF(OR(5&gt;'Настройки'!$B$3,ISBLANK(BM191),BM191=0),"",BM191)</x:f>
      </x:c>
      <x:c r="CX191" s="50" t="str">
        <x:f>IF(OR(6&gt;'Настройки'!$B$3,ISBLANK(BN191),BN191=0),"",BN191)</x:f>
      </x:c>
      <x:c r="CY191" s="50" t="str">
        <x:f>IF(OR(7&gt;'Настройки'!$B$3,ISBLANK(BO191),BO191=0),"",BO191)</x:f>
      </x:c>
      <x:c r="CZ191" s="50" t="str">
        <x:f>IF(OR(8&gt;'Настройки'!$B$3,ISBLANK(BP191),BP191=0),"",BP191)</x:f>
      </x:c>
      <x:c r="DA191" s="50" t="str">
        <x:f>IF(OR(9&gt;'Настройки'!$B$3,ISBLANK(BQ191),BQ191=0),"",BQ191)</x:f>
      </x:c>
      <x:c r="DB191" s="50" t="str">
        <x:f>IF(OR(10&gt;'Настройки'!$B$3,ISBLANK(BR191),BR191=0),"",BR191)</x:f>
      </x:c>
      <x:c r="DC191" s="50" t="str">
        <x:f>IF(OR(11&gt;'Настройки'!$B$3,ISBLANK(BS191),BS191=0),"",BS191)</x:f>
      </x:c>
      <x:c r="DD191" s="50" t="str">
        <x:f>IF(OR(12&gt;'Настройки'!$B$3,ISBLANK(BT191),BT191=0),"",BT191)</x:f>
      </x:c>
      <x:c r="DE191" s="50" t="str">
        <x:f>IF(OR(13&gt;'Настройки'!$B$3,ISBLANK(BU191),BU191=0),"",BU191)</x:f>
      </x:c>
      <x:c r="DF191" s="50" t="str">
        <x:f>IF(OR(14&gt;'Настройки'!$B$3,ISBLANK(BV191),BV191=0),"",BV191)</x:f>
      </x:c>
      <x:c r="DG191" s="50" t="str">
        <x:f>IF(OR(15&gt;'Настройки'!$B$3,ISBLANK(BW191),BW191=0),"",BW191)</x:f>
      </x:c>
      <x:c r="DH191" s="50" t="str">
        <x:f>IF(OR(16&gt;'Настройки'!$B$3,ISBLANK(BX191),BX191=0),"",BX191)</x:f>
      </x:c>
      <x:c r="DI191" s="50" t="str">
        <x:f>IF(OR(17&gt;'Настройки'!$B$3,ISBLANK(BY191),BY191=0),"",BY191)</x:f>
      </x:c>
      <x:c r="DJ191" s="50" t="str">
        <x:f>IF(OR(18&gt;'Настройки'!$B$3,ISBLANK(BZ191),BZ191=0),"",BZ191)</x:f>
      </x:c>
      <x:c r="DK191" s="50" t="str">
        <x:f>IF(OR(19&gt;'Настройки'!$B$3,ISBLANK(CA191),CA191=0),"",CA191)</x:f>
      </x:c>
      <x:c r="DL191" s="50" t="str">
        <x:f>IF(OR(20&gt;'Настройки'!$B$3,ISBLANK(CB191),CB191=0),"",CB191)</x:f>
      </x:c>
      <x:c r="DM191" s="50" t="str">
        <x:f>IF(OR(21&gt;'Настройки'!$B$3,ISBLANK(CC191),CC191=0),"",CC191)</x:f>
      </x:c>
      <x:c r="DN191" s="50" t="str">
        <x:f>IF(OR(22&gt;'Настройки'!$B$3,ISBLANK(CD191),CD191=0),"",CD191)</x:f>
      </x:c>
      <x:c r="DO191" s="50" t="str">
        <x:f>IF(OR(23&gt;'Настройки'!$B$3,ISBLANK(CE191),CE191=0),"",CE191)</x:f>
      </x:c>
      <x:c r="DP191" s="50" t="str">
        <x:f>IF(OR(24&gt;'Настройки'!$B$3,ISBLANK(CF191),CF191=0),"",CF191)</x:f>
      </x:c>
      <x:c r="DQ191" s="50" t="str">
        <x:f>IF(OR(25&gt;'Настройки'!$B$3,ISBLANK(CG191),CG191=0),"",CG191)</x:f>
      </x:c>
      <x:c r="DR191" s="50" t="str">
        <x:f>IF(OR(26&gt;'Настройки'!$B$3,ISBLANK(CH191),CH191=0),"",CH191)</x:f>
      </x:c>
      <x:c r="DS191" s="50" t="str">
        <x:f>IF(OR(27&gt;'Настройки'!$B$3,ISBLANK(CI191),CI191=0),"",CI191)</x:f>
      </x:c>
      <x:c r="DT191" s="50" t="str">
        <x:f>IF(OR(28&gt;'Настройки'!$B$3,ISBLANK(CJ191),CJ191=0),"",CJ191)</x:f>
      </x:c>
      <x:c r="DU191" s="50" t="str">
        <x:f>IF(OR(29&gt;'Настройки'!$B$3,ISBLANK(CK191),CK191=0),"",CK191)</x:f>
      </x:c>
      <x:c r="DV191" s="50" t="str">
        <x:f>IF(OR(30&gt;'Настройки'!$B$3,ISBLANK(CL191),CL191=0),"",CL191)</x:f>
      </x:c>
      <x:c r="DW191" s="50" t="str">
        <x:f>IF(OR(31&gt;'Настройки'!$B$3,ISBLANK(CM191),CM191=0),"",CM191)</x:f>
      </x:c>
      <x:c r="DX191" s="50" t="str">
        <x:f>IF(OR(32&gt;'Настройки'!$B$3,ISBLANK(CN191),CN191=0),"",CN191)</x:f>
      </x:c>
      <x:c r="DY191" s="50" t="str">
        <x:f>IF(OR(33&gt;'Настройки'!$B$3,ISBLANK(CO191),CO191=0),"",CO191)</x:f>
      </x:c>
      <x:c r="DZ191" s="50" t="str">
        <x:f>IF(OR(34&gt;'Настройки'!$B$3,ISBLANK(CP191),CP191=0),"",CP191)</x:f>
      </x:c>
      <x:c r="EA191" s="50" t="str">
        <x:f>IF(OR(35&gt;'Настройки'!$B$3,ISBLANK(CQ191),CQ191=0),"",CQ191)</x:f>
      </x:c>
      <x:c r="EB191" s="50" t="str">
        <x:f>IF(OR(36&gt;'Настройки'!$B$3,ISBLANK(CR191),CR191=0),"",CR191)</x:f>
      </x:c>
      <x:c r="EC191" s="50" t="str">
        <x:f>IF(A191="","",IF(OR(BB191="AZ",BB191="BZ"),10000+ROW(),IF(AZ191&gt;'Настройки'!$B$11,20000+ROW(),IF(BF191&lt;&gt;"Обычный",30000+ROW(),IF(AX191&lt;=0,40000+ROW(),"")))))</x:f>
      </x:c>
      <x:c r="ED191" s="50" t="str">
        <x:f>IF(EC191="","",COUNTIFS($EC$2:$EC$1001,"&gt;0",$EC$2:$EC$1001,"&lt;"&amp;EC191)+1)</x:f>
      </x:c>
    </x:row>
    <x:row r="192">
      <x:c r="A192" s="115"/>
      <x:c r="B192" s="115"/>
      <x:c r="C192" s="115"/>
      <x:c r="D192" s="118"/>
      <x:c r="E192" s="118"/>
      <x:c r="F192" s="118"/>
      <x:c r="G192" s="118"/>
      <x:c r="H192" s="118"/>
      <x:c r="I192" s="118"/>
      <x:c r="J192" s="118"/>
      <x:c r="K192" s="118"/>
      <x:c r="L192" s="118"/>
      <x:c r="M192" s="118"/>
      <x:c r="N192" s="118"/>
      <x:c r="O192" s="118"/>
      <x:c r="P192" s="118"/>
      <x:c r="Q192" s="118"/>
      <x:c r="R192" s="118"/>
      <x:c r="S192" s="118"/>
      <x:c r="T192" s="118"/>
      <x:c r="U192" s="118"/>
      <x:c r="V192" s="118"/>
      <x:c r="W192" s="118"/>
      <x:c r="X192" s="118"/>
      <x:c r="Y192" s="118"/>
      <x:c r="Z192" s="118"/>
      <x:c r="AA192" s="118"/>
      <x:c r="AB192" s="118"/>
      <x:c r="AC192" s="118"/>
      <x:c r="AD192" s="118"/>
      <x:c r="AE192" s="118"/>
      <x:c r="AF192" s="118"/>
      <x:c r="AG192" s="118"/>
      <x:c r="AH192" s="118"/>
      <x:c r="AI192" s="118"/>
      <x:c r="AJ192" s="118"/>
      <x:c r="AK192" s="118"/>
      <x:c r="AL192" s="118"/>
      <x:c r="AM192" s="118"/>
      <x:c r="AN192" s="118"/>
      <x:c r="AO192" s="118"/>
      <x:c r="AP192" s="115"/>
      <x:c r="AQ192" s="49" t="str">
        <x:f>IF(A192="","",COUNT(BI192:INDEX(BI192:CR192,1,'Настройки'!$B$3)))</x:f>
      </x:c>
      <x:c r="AR192" s="49" t="str">
        <x:f>IF(A192="","",SUM(BI192:INDEX(BI192:CR192,1,'Настройки'!$B$3)))</x:f>
      </x:c>
      <x:c r="AS192" s="58" t="str">
        <x:f>IF(A192="","",IF('Настройки'!$B$4="Стоимость потребления",AR192*D192,IF('Настройки'!$B$4="Количество",AR192,E192)))</x:f>
      </x:c>
      <x:c r="AT192" s="61" t="str">
        <x:f>IF(OR(A192="",AS192&lt;0,SUM($AS$2:$AS$1001)&lt;=0),"",AS192/SUM($AS$2:$AS$1001))</x:f>
      </x:c>
      <x:c r="AU192" s="61" t="str">
        <x:f>IF(OR(A192="",AS192&lt;0,SUM($AS$2:$AS$1001)&lt;=0),"",SUMIFS($AS$2:$AS$1001,$AS$2:$AS$1001,"&gt;"&amp;AS192)/SUM($AS$2:$AS$1001))</x:f>
      </x:c>
      <x:c r="AV192" s="61" t="str">
        <x:f>IF(OR(A192="",AS192&lt;0,SUM($AS$2:$AS$1001)&lt;=0),"",SUMIFS($AS$2:$AS$1001,$AS$2:$AS$1001,"&gt;="&amp;AS192)/SUM($AS$2:$AS$1001))</x:f>
      </x:c>
      <x:c r="AW192" s="49" t="str">
        <x:f>IF(A192="","",IF(SUM($AS$2:$AS$1001)&lt;=0,"Не определён",IF(AS192&lt;0,"Исключение",IF(AU192&lt;'Настройки'!$B$5,"A",IF(AU192&lt;'Настройки'!$B$6,"B","C")))))</x:f>
      </x:c>
      <x:c r="AX192" s="58" t="str">
        <x:f>IF(A192="","",IF(AQ192=0,"",AVERAGE(BI192:INDEX(BI192:CR192,1,'Настройки'!$B$3))))</x:f>
      </x:c>
      <x:c r="AY192" s="58" t="str">
        <x:f>IF(OR(A192="",AQ192=0),"",STDEVP(BI192:INDEX(BI192:CR192,1,'Настройки'!$B$3)))</x:f>
      </x:c>
      <x:c r="AZ192" s="61" t="str">
        <x:f>IF(OR(A192="",AQ192&lt;'Настройки'!$B$12,AX192&lt;=0,AND('Настройки'!$B$10="Блокировать",COUNTIF(F192:INDEX(F192:AO192,1,'Настройки'!$B$3),"&lt;0")&gt;0)),"",AY192/ABS(AX192))</x:f>
      </x:c>
      <x:c r="BA192" s="49" t="str">
        <x:f>IF(A192="","",IF(AND('Настройки'!$B$10="Блокировать",COUNTIF(F192:INDEX(F192:AO192,1,'Настройки'!$B$3),"&lt;0")&gt;0),"Не определён",IF(AQ192&lt;'Настройки'!$B$12,"Не определён",IF(AX192=0,"Нет спроса",IF(AX192&lt;0,"Не определён",IF(AZ192&lt;='Настройки'!$B$7,"X",IF(AZ192&lt;='Настройки'!$B$8,"Y","Z")))))))</x:f>
      </x:c>
      <x:c r="BB192" s="49" t="str">
        <x:f>IF(OR(A192="",LEN(AW192)&lt;&gt;1,LEN(BA192)&lt;&gt;1),"",AW192&amp;BA192)</x:f>
      </x:c>
      <x:c r="BC192" s="61" t="str">
        <x:f>IF(OR(A192="",AQ192=0),"",(COUNT(BI192:INDEX(BI192:CR192,1,'Настройки'!$B$3))-COUNT(CS192:INDEX(CS192:EB192,1,'Настройки'!$B$3)))/AQ192)</x:f>
      </x:c>
      <x:c r="BD192" s="64" t="str">
        <x:f>IF(OR(A192="",COUNT(CS192:INDEX(CS192:EB192,1,'Настройки'!$B$3))=0),"",AQ192/COUNT(CS192:INDEX(CS192:EB192,1,'Настройки'!$B$3)))</x:f>
      </x:c>
      <x:c r="BE192" s="64" t="str">
        <x:f>IF(OR(A192="",COUNT(CS192:INDEX(CS192:EB192,1,'Настройки'!$B$3))=0),"",IF(AVERAGE(CS192:INDEX(CS192:EB192,1,'Настройки'!$B$3))=0,"",(STDEVP(CS192:INDEX(CS192:EB192,1,'Настройки'!$B$3))/ABS(AVERAGE(CS192:INDEX(CS192:EB192,1,'Настройки'!$B$3))))^2))</x:f>
      </x:c>
      <x:c r="BF192" s="49" t="str">
        <x:f>IF(A192="","",IF(AQ192&lt;3,"Недостаточно",IF(AQ192&lt;6,"Предварительный","Обычный")))</x:f>
      </x:c>
      <x:c r="BG192" s="49" t="str">
        <x:f>IF(A192="","",IF(COUNTIF(F192:INDEX(F192:AO192,1,'Настройки'!$B$3),"&lt;0")&gt;0,IF('Настройки'!$B$10="Блокировать","Отрицательный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"),"")&amp;IF(AQ192&lt;3,"Недостаточно истории. ",IF(AQ192&lt;6,"Предварительная классификация. ",""))&amp;IF(AX192=0,"Нет спроса за горизонт. ","")&amp;IF(AZ192&gt;'Настройки'!$B$11,"Экстремальная вариативность. ",""))</x:f>
      </x:c>
      <x:c r="BH192" s="49" t="str">
        <x:f>IF(A192="","",IFERROR(VLOOKUP(BB192,'Настройки'!$D$3:$E$11,2,FALSE),"Сначала проверьте исходные данные и историю спроса.")&amp;" Уточните срок поставки, MOQ и критичность.")</x:f>
      </x:c>
      <x:c r="BI192" s="50" t="str">
        <x:f>IF(1&gt;'Настройки'!$B$3,"",IF(ISBLANK(F192),IF('Настройки'!$B$9="Нулевой спрос",0,""),IF(F192&lt;0,IF('Настройки'!$B$10="Исключить","",IF('Настройки'!$B$10="Абсолютные значения",ABS(F192),F192)),F192)))</x:f>
      </x:c>
      <x:c r="BJ192" s="50" t="str">
        <x:f>IF(2&gt;'Настройки'!$B$3,"",IF(ISBLANK(G192),IF('Настройки'!$B$9="Нулевой спрос",0,""),IF(G192&lt;0,IF('Настройки'!$B$10="Исключить","",IF('Настройки'!$B$10="Абсолютные значения",ABS(G192),G192)),G192)))</x:f>
      </x:c>
      <x:c r="BK192" s="50" t="str">
        <x:f>IF(3&gt;'Настройки'!$B$3,"",IF(ISBLANK(H192),IF('Настройки'!$B$9="Нулевой спрос",0,""),IF(H192&lt;0,IF('Настройки'!$B$10="Исключить","",IF('Настройки'!$B$10="Абсолютные значения",ABS(H192),H192)),H192)))</x:f>
      </x:c>
      <x:c r="BL192" s="50" t="str">
        <x:f>IF(4&gt;'Настройки'!$B$3,"",IF(ISBLANK(I192),IF('Настройки'!$B$9="Нулевой спрос",0,""),IF(I192&lt;0,IF('Настройки'!$B$10="Исключить","",IF('Настройки'!$B$10="Абсолютные значения",ABS(I192),I192)),I192)))</x:f>
      </x:c>
      <x:c r="BM192" s="50" t="str">
        <x:f>IF(5&gt;'Настройки'!$B$3,"",IF(ISBLANK(J192),IF('Настройки'!$B$9="Нулевой спрос",0,""),IF(J192&lt;0,IF('Настройки'!$B$10="Исключить","",IF('Настройки'!$B$10="Абсолютные значения",ABS(J192),J192)),J192)))</x:f>
      </x:c>
      <x:c r="BN192" s="50" t="str">
        <x:f>IF(6&gt;'Настройки'!$B$3,"",IF(ISBLANK(K192),IF('Настройки'!$B$9="Нулевой спрос",0,""),IF(K192&lt;0,IF('Настройки'!$B$10="Исключить","",IF('Настройки'!$B$10="Абсолютные значения",ABS(K192),K192)),K192)))</x:f>
      </x:c>
      <x:c r="BO192" s="50" t="str">
        <x:f>IF(7&gt;'Настройки'!$B$3,"",IF(ISBLANK(L192),IF('Настройки'!$B$9="Нулевой спрос",0,""),IF(L192&lt;0,IF('Настройки'!$B$10="Исключить","",IF('Настройки'!$B$10="Абсолютные значения",ABS(L192),L192)),L192)))</x:f>
      </x:c>
      <x:c r="BP192" s="50" t="str">
        <x:f>IF(8&gt;'Настройки'!$B$3,"",IF(ISBLANK(M192),IF('Настройки'!$B$9="Нулевой спрос",0,""),IF(M192&lt;0,IF('Настройки'!$B$10="Исключить","",IF('Настройки'!$B$10="Абсолютные значения",ABS(M192),M192)),M192)))</x:f>
      </x:c>
      <x:c r="BQ192" s="50" t="str">
        <x:f>IF(9&gt;'Настройки'!$B$3,"",IF(ISBLANK(N192),IF('Настройки'!$B$9="Нулевой спрос",0,""),IF(N192&lt;0,IF('Настройки'!$B$10="Исключить","",IF('Настройки'!$B$10="Абсолютные значения",ABS(N192),N192)),N192)))</x:f>
      </x:c>
      <x:c r="BR192" s="50" t="str">
        <x:f>IF(10&gt;'Настройки'!$B$3,"",IF(ISBLANK(O192),IF('Настройки'!$B$9="Нулевой спрос",0,""),IF(O192&lt;0,IF('Настройки'!$B$10="Исключить","",IF('Настройки'!$B$10="Абсолютные значения",ABS(O192),O192)),O192)))</x:f>
      </x:c>
      <x:c r="BS192" s="50" t="str">
        <x:f>IF(11&gt;'Настройки'!$B$3,"",IF(ISBLANK(P192),IF('Настройки'!$B$9="Нулевой спрос",0,""),IF(P192&lt;0,IF('Настройки'!$B$10="Исключить","",IF('Настройки'!$B$10="Абсолютные значения",ABS(P192),P192)),P192)))</x:f>
      </x:c>
      <x:c r="BT192" s="50" t="str">
        <x:f>IF(12&gt;'Настройки'!$B$3,"",IF(ISBLANK(Q192),IF('Настройки'!$B$9="Нулевой спрос",0,""),IF(Q192&lt;0,IF('Настройки'!$B$10="Исключить","",IF('Настройки'!$B$10="Абсолютные значения",ABS(Q192),Q192)),Q192)))</x:f>
      </x:c>
      <x:c r="BU192" s="50" t="str">
        <x:f>IF(13&gt;'Настройки'!$B$3,"",IF(ISBLANK(R192),IF('Настройки'!$B$9="Нулевой спрос",0,""),IF(R192&lt;0,IF('Настройки'!$B$10="Исключить","",IF('Настройки'!$B$10="Абсолютные значения",ABS(R192),R192)),R192)))</x:f>
      </x:c>
      <x:c r="BV192" s="50" t="str">
        <x:f>IF(14&gt;'Настройки'!$B$3,"",IF(ISBLANK(S192),IF('Настройки'!$B$9="Нулевой спрос",0,""),IF(S192&lt;0,IF('Настройки'!$B$10="Исключить","",IF('Настройки'!$B$10="Абсолютные значения",ABS(S192),S192)),S192)))</x:f>
      </x:c>
      <x:c r="BW192" s="50" t="str">
        <x:f>IF(15&gt;'Настройки'!$B$3,"",IF(ISBLANK(T192),IF('Настройки'!$B$9="Нулевой спрос",0,""),IF(T192&lt;0,IF('Настройки'!$B$10="Исключить","",IF('Настройки'!$B$10="Абсолютные значения",ABS(T192),T192)),T192)))</x:f>
      </x:c>
      <x:c r="BX192" s="50" t="str">
        <x:f>IF(16&gt;'Настройки'!$B$3,"",IF(ISBLANK(U192),IF('Настройки'!$B$9="Нулевой спрос",0,""),IF(U192&lt;0,IF('Настройки'!$B$10="Исключить","",IF('Настройки'!$B$10="Абсолютные значения",ABS(U192),U192)),U192)))</x:f>
      </x:c>
      <x:c r="BY192" s="50" t="str">
        <x:f>IF(17&gt;'Настройки'!$B$3,"",IF(ISBLANK(V192),IF('Настройки'!$B$9="Нулевой спрос",0,""),IF(V192&lt;0,IF('Настройки'!$B$10="Исключить","",IF('Настройки'!$B$10="Абсолютные значения",ABS(V192),V192)),V192)))</x:f>
      </x:c>
      <x:c r="BZ192" s="50" t="str">
        <x:f>IF(18&gt;'Настройки'!$B$3,"",IF(ISBLANK(W192),IF('Настройки'!$B$9="Нулевой спрос",0,""),IF(W192&lt;0,IF('Настройки'!$B$10="Исключить","",IF('Настройки'!$B$10="Абсолютные значения",ABS(W192),W192)),W192)))</x:f>
      </x:c>
      <x:c r="CA192" s="50" t="str">
        <x:f>IF(19&gt;'Настройки'!$B$3,"",IF(ISBLANK(X192),IF('Настройки'!$B$9="Нулевой спрос",0,""),IF(X192&lt;0,IF('Настройки'!$B$10="Исключить","",IF('Настройки'!$B$10="Абсолютные значения",ABS(X192),X192)),X192)))</x:f>
      </x:c>
      <x:c r="CB192" s="50" t="str">
        <x:f>IF(20&gt;'Настройки'!$B$3,"",IF(ISBLANK(Y192),IF('Настройки'!$B$9="Нулевой спрос",0,""),IF(Y192&lt;0,IF('Настройки'!$B$10="Исключить","",IF('Настройки'!$B$10="Абсолютные значения",ABS(Y192),Y192)),Y192)))</x:f>
      </x:c>
      <x:c r="CC192" s="50" t="str">
        <x:f>IF(21&gt;'Настройки'!$B$3,"",IF(ISBLANK(Z192),IF('Настройки'!$B$9="Нулевой спрос",0,""),IF(Z192&lt;0,IF('Настройки'!$B$10="Исключить","",IF('Настройки'!$B$10="Абсолютные значения",ABS(Z192),Z192)),Z192)))</x:f>
      </x:c>
      <x:c r="CD192" s="50" t="str">
        <x:f>IF(22&gt;'Настройки'!$B$3,"",IF(ISBLANK(AA192),IF('Настройки'!$B$9="Нулевой спрос",0,""),IF(AA192&lt;0,IF('Настройки'!$B$10="Исключить","",IF('Настройки'!$B$10="Абсолютные значения",ABS(AA192),AA192)),AA192)))</x:f>
      </x:c>
      <x:c r="CE192" s="50" t="str">
        <x:f>IF(23&gt;'Настройки'!$B$3,"",IF(ISBLANK(AB192),IF('Настройки'!$B$9="Нулевой спрос",0,""),IF(AB192&lt;0,IF('Настройки'!$B$10="Исключить","",IF('Настройки'!$B$10="Абсолютные значения",ABS(AB192),AB192)),AB192)))</x:f>
      </x:c>
      <x:c r="CF192" s="50" t="str">
        <x:f>IF(24&gt;'Настройки'!$B$3,"",IF(ISBLANK(AC192),IF('Настройки'!$B$9="Нулевой спрос",0,""),IF(AC192&lt;0,IF('Настройки'!$B$10="Исключить","",IF('Настройки'!$B$10="Абсолютные значения",ABS(AC192),AC192)),AC192)))</x:f>
      </x:c>
      <x:c r="CG192" s="50" t="str">
        <x:f>IF(25&gt;'Настройки'!$B$3,"",IF(ISBLANK(AD192),IF('Настройки'!$B$9="Нулевой спрос",0,""),IF(AD192&lt;0,IF('Настройки'!$B$10="Исключить","",IF('Настройки'!$B$10="Абсолютные значения",ABS(AD192),AD192)),AD192)))</x:f>
      </x:c>
      <x:c r="CH192" s="50" t="str">
        <x:f>IF(26&gt;'Настройки'!$B$3,"",IF(ISBLANK(AE192),IF('Настройки'!$B$9="Нулевой спрос",0,""),IF(AE192&lt;0,IF('Настройки'!$B$10="Исключить","",IF('Настройки'!$B$10="Абсолютные значения",ABS(AE192),AE192)),AE192)))</x:f>
      </x:c>
      <x:c r="CI192" s="50" t="str">
        <x:f>IF(27&gt;'Настройки'!$B$3,"",IF(ISBLANK(AF192),IF('Настройки'!$B$9="Нулевой спрос",0,""),IF(AF192&lt;0,IF('Настройки'!$B$10="Исключить","",IF('Настройки'!$B$10="Абсолютные значения",ABS(AF192),AF192)),AF192)))</x:f>
      </x:c>
      <x:c r="CJ192" s="50" t="str">
        <x:f>IF(28&gt;'Настройки'!$B$3,"",IF(ISBLANK(AG192),IF('Настройки'!$B$9="Нулевой спрос",0,""),IF(AG192&lt;0,IF('Настройки'!$B$10="Исключить","",IF('Настройки'!$B$10="Абсолютные значения",ABS(AG192),AG192)),AG192)))</x:f>
      </x:c>
      <x:c r="CK192" s="50" t="str">
        <x:f>IF(29&gt;'Настройки'!$B$3,"",IF(ISBLANK(AH192),IF('Настройки'!$B$9="Нулевой спрос",0,""),IF(AH192&lt;0,IF('Настройки'!$B$10="Исключить","",IF('Настройки'!$B$10="Абсолютные значения",ABS(AH192),AH192)),AH192)))</x:f>
      </x:c>
      <x:c r="CL192" s="50" t="str">
        <x:f>IF(30&gt;'Настройки'!$B$3,"",IF(ISBLANK(AI192),IF('Настройки'!$B$9="Нулевой спрос",0,""),IF(AI192&lt;0,IF('Настройки'!$B$10="Исключить","",IF('Настройки'!$B$10="Абсолютные значения",ABS(AI192),AI192)),AI192)))</x:f>
      </x:c>
      <x:c r="CM192" s="50" t="str">
        <x:f>IF(31&gt;'Настройки'!$B$3,"",IF(ISBLANK(AJ192),IF('Настройки'!$B$9="Нулевой спрос",0,""),IF(AJ192&lt;0,IF('Настройки'!$B$10="Исключить","",IF('Настройки'!$B$10="Абсолютные значения",ABS(AJ192),AJ192)),AJ192)))</x:f>
      </x:c>
      <x:c r="CN192" s="50" t="str">
        <x:f>IF(32&gt;'Настройки'!$B$3,"",IF(ISBLANK(AK192),IF('Настройки'!$B$9="Нулевой спрос",0,""),IF(AK192&lt;0,IF('Настройки'!$B$10="Исключить","",IF('Настройки'!$B$10="Абсолютные значения",ABS(AK192),AK192)),AK192)))</x:f>
      </x:c>
      <x:c r="CO192" s="50" t="str">
        <x:f>IF(33&gt;'Настройки'!$B$3,"",IF(ISBLANK(AL192),IF('Настройки'!$B$9="Нулевой спрос",0,""),IF(AL192&lt;0,IF('Настройки'!$B$10="Исключить","",IF('Настройки'!$B$10="Абсолютные значения",ABS(AL192),AL192)),AL192)))</x:f>
      </x:c>
      <x:c r="CP192" s="50" t="str">
        <x:f>IF(34&gt;'Настройки'!$B$3,"",IF(ISBLANK(AM192),IF('Настройки'!$B$9="Нулевой спрос",0,""),IF(AM192&lt;0,IF('Настройки'!$B$10="Исключить","",IF('Настройки'!$B$10="Абсолютные значения",ABS(AM192),AM192)),AM192)))</x:f>
      </x:c>
      <x:c r="CQ192" s="50" t="str">
        <x:f>IF(35&gt;'Настройки'!$B$3,"",IF(ISBLANK(AN192),IF('Настройки'!$B$9="Нулевой спрос",0,""),IF(AN192&lt;0,IF('Настройки'!$B$10="Исключить","",IF('Настройки'!$B$10="Абсолютные значения",ABS(AN192),AN192)),AN192)))</x:f>
      </x:c>
      <x:c r="CR192" s="50" t="str">
        <x:f>IF(36&gt;'Настройки'!$B$3,"",IF(ISBLANK(AO192),IF('Настройки'!$B$9="Нулевой спрос",0,""),IF(AO192&lt;0,IF('Настройки'!$B$10="Исключить","",IF('Настройки'!$B$10="Абсолютные значения",ABS(AO192),AO192)),AO192)))</x:f>
      </x:c>
      <x:c r="CS192" s="50" t="str">
        <x:f>IF(OR(1&gt;'Настройки'!$B$3,ISBLANK(BI192),BI192=0),"",BI192)</x:f>
      </x:c>
      <x:c r="CT192" s="50" t="str">
        <x:f>IF(OR(2&gt;'Настройки'!$B$3,ISBLANK(BJ192),BJ192=0),"",BJ192)</x:f>
      </x:c>
      <x:c r="CU192" s="50" t="str">
        <x:f>IF(OR(3&gt;'Настройки'!$B$3,ISBLANK(BK192),BK192=0),"",BK192)</x:f>
      </x:c>
      <x:c r="CV192" s="50" t="str">
        <x:f>IF(OR(4&gt;'Настройки'!$B$3,ISBLANK(BL192),BL192=0),"",BL192)</x:f>
      </x:c>
      <x:c r="CW192" s="50" t="str">
        <x:f>IF(OR(5&gt;'Настройки'!$B$3,ISBLANK(BM192),BM192=0),"",BM192)</x:f>
      </x:c>
      <x:c r="CX192" s="50" t="str">
        <x:f>IF(OR(6&gt;'Настройки'!$B$3,ISBLANK(BN192),BN192=0),"",BN192)</x:f>
      </x:c>
      <x:c r="CY192" s="50" t="str">
        <x:f>IF(OR(7&gt;'Настройки'!$B$3,ISBLANK(BO192),BO192=0),"",BO192)</x:f>
      </x:c>
      <x:c r="CZ192" s="50" t="str">
        <x:f>IF(OR(8&gt;'Настройки'!$B$3,ISBLANK(BP192),BP192=0),"",BP192)</x:f>
      </x:c>
      <x:c r="DA192" s="50" t="str">
        <x:f>IF(OR(9&gt;'Настройки'!$B$3,ISBLANK(BQ192),BQ192=0),"",BQ192)</x:f>
      </x:c>
      <x:c r="DB192" s="50" t="str">
        <x:f>IF(OR(10&gt;'Настройки'!$B$3,ISBLANK(BR192),BR192=0),"",BR192)</x:f>
      </x:c>
      <x:c r="DC192" s="50" t="str">
        <x:f>IF(OR(11&gt;'Настройки'!$B$3,ISBLANK(BS192),BS192=0),"",BS192)</x:f>
      </x:c>
      <x:c r="DD192" s="50" t="str">
        <x:f>IF(OR(12&gt;'Настройки'!$B$3,ISBLANK(BT192),BT192=0),"",BT192)</x:f>
      </x:c>
      <x:c r="DE192" s="50" t="str">
        <x:f>IF(OR(13&gt;'Настройки'!$B$3,ISBLANK(BU192),BU192=0),"",BU192)</x:f>
      </x:c>
      <x:c r="DF192" s="50" t="str">
        <x:f>IF(OR(14&gt;'Настройки'!$B$3,ISBLANK(BV192),BV192=0),"",BV192)</x:f>
      </x:c>
      <x:c r="DG192" s="50" t="str">
        <x:f>IF(OR(15&gt;'Настройки'!$B$3,ISBLANK(BW192),BW192=0),"",BW192)</x:f>
      </x:c>
      <x:c r="DH192" s="50" t="str">
        <x:f>IF(OR(16&gt;'Настройки'!$B$3,ISBLANK(BX192),BX192=0),"",BX192)</x:f>
      </x:c>
      <x:c r="DI192" s="50" t="str">
        <x:f>IF(OR(17&gt;'Настройки'!$B$3,ISBLANK(BY192),BY192=0),"",BY192)</x:f>
      </x:c>
      <x:c r="DJ192" s="50" t="str">
        <x:f>IF(OR(18&gt;'Настройки'!$B$3,ISBLANK(BZ192),BZ192=0),"",BZ192)</x:f>
      </x:c>
      <x:c r="DK192" s="50" t="str">
        <x:f>IF(OR(19&gt;'Настройки'!$B$3,ISBLANK(CA192),CA192=0),"",CA192)</x:f>
      </x:c>
      <x:c r="DL192" s="50" t="str">
        <x:f>IF(OR(20&gt;'Настройки'!$B$3,ISBLANK(CB192),CB192=0),"",CB192)</x:f>
      </x:c>
      <x:c r="DM192" s="50" t="str">
        <x:f>IF(OR(21&gt;'Настройки'!$B$3,ISBLANK(CC192),CC192=0),"",CC192)</x:f>
      </x:c>
      <x:c r="DN192" s="50" t="str">
        <x:f>IF(OR(22&gt;'Настройки'!$B$3,ISBLANK(CD192),CD192=0),"",CD192)</x:f>
      </x:c>
      <x:c r="DO192" s="50" t="str">
        <x:f>IF(OR(23&gt;'Настройки'!$B$3,ISBLANK(CE192),CE192=0),"",CE192)</x:f>
      </x:c>
      <x:c r="DP192" s="50" t="str">
        <x:f>IF(OR(24&gt;'Настройки'!$B$3,ISBLANK(CF192),CF192=0),"",CF192)</x:f>
      </x:c>
      <x:c r="DQ192" s="50" t="str">
        <x:f>IF(OR(25&gt;'Настройки'!$B$3,ISBLANK(CG192),CG192=0),"",CG192)</x:f>
      </x:c>
      <x:c r="DR192" s="50" t="str">
        <x:f>IF(OR(26&gt;'Настройки'!$B$3,ISBLANK(CH192),CH192=0),"",CH192)</x:f>
      </x:c>
      <x:c r="DS192" s="50" t="str">
        <x:f>IF(OR(27&gt;'Настройки'!$B$3,ISBLANK(CI192),CI192=0),"",CI192)</x:f>
      </x:c>
      <x:c r="DT192" s="50" t="str">
        <x:f>IF(OR(28&gt;'Настройки'!$B$3,ISBLANK(CJ192),CJ192=0),"",CJ192)</x:f>
      </x:c>
      <x:c r="DU192" s="50" t="str">
        <x:f>IF(OR(29&gt;'Настройки'!$B$3,ISBLANK(CK192),CK192=0),"",CK192)</x:f>
      </x:c>
      <x:c r="DV192" s="50" t="str">
        <x:f>IF(OR(30&gt;'Настройки'!$B$3,ISBLANK(CL192),CL192=0),"",CL192)</x:f>
      </x:c>
      <x:c r="DW192" s="50" t="str">
        <x:f>IF(OR(31&gt;'Настройки'!$B$3,ISBLANK(CM192),CM192=0),"",CM192)</x:f>
      </x:c>
      <x:c r="DX192" s="50" t="str">
        <x:f>IF(OR(32&gt;'Настройки'!$B$3,ISBLANK(CN192),CN192=0),"",CN192)</x:f>
      </x:c>
      <x:c r="DY192" s="50" t="str">
        <x:f>IF(OR(33&gt;'Настройки'!$B$3,ISBLANK(CO192),CO192=0),"",CO192)</x:f>
      </x:c>
      <x:c r="DZ192" s="50" t="str">
        <x:f>IF(OR(34&gt;'Настройки'!$B$3,ISBLANK(CP192),CP192=0),"",CP192)</x:f>
      </x:c>
      <x:c r="EA192" s="50" t="str">
        <x:f>IF(OR(35&gt;'Настройки'!$B$3,ISBLANK(CQ192),CQ192=0),"",CQ192)</x:f>
      </x:c>
      <x:c r="EB192" s="50" t="str">
        <x:f>IF(OR(36&gt;'Настройки'!$B$3,ISBLANK(CR192),CR192=0),"",CR192)</x:f>
      </x:c>
      <x:c r="EC192" s="50" t="str">
        <x:f>IF(A192="","",IF(OR(BB192="AZ",BB192="BZ"),10000+ROW(),IF(AZ192&gt;'Настройки'!$B$11,20000+ROW(),IF(BF192&lt;&gt;"Обычный",30000+ROW(),IF(AX192&lt;=0,40000+ROW(),"")))))</x:f>
      </x:c>
      <x:c r="ED192" s="50" t="str">
        <x:f>IF(EC192="","",COUNTIFS($EC$2:$EC$1001,"&gt;0",$EC$2:$EC$1001,"&lt;"&amp;EC192)+1)</x:f>
      </x:c>
    </x:row>
    <x:row r="193">
      <x:c r="A193" s="115"/>
      <x:c r="B193" s="115"/>
      <x:c r="C193" s="115"/>
      <x:c r="D193" s="118"/>
      <x:c r="E193" s="118"/>
      <x:c r="F193" s="118"/>
      <x:c r="G193" s="118"/>
      <x:c r="H193" s="118"/>
      <x:c r="I193" s="118"/>
      <x:c r="J193" s="118"/>
      <x:c r="K193" s="118"/>
      <x:c r="L193" s="118"/>
      <x:c r="M193" s="118"/>
      <x:c r="N193" s="118"/>
      <x:c r="O193" s="118"/>
      <x:c r="P193" s="118"/>
      <x:c r="Q193" s="118"/>
      <x:c r="R193" s="118"/>
      <x:c r="S193" s="118"/>
      <x:c r="T193" s="118"/>
      <x:c r="U193" s="118"/>
      <x:c r="V193" s="118"/>
      <x:c r="W193" s="118"/>
      <x:c r="X193" s="118"/>
      <x:c r="Y193" s="118"/>
      <x:c r="Z193" s="118"/>
      <x:c r="AA193" s="118"/>
      <x:c r="AB193" s="118"/>
      <x:c r="AC193" s="118"/>
      <x:c r="AD193" s="118"/>
      <x:c r="AE193" s="118"/>
      <x:c r="AF193" s="118"/>
      <x:c r="AG193" s="118"/>
      <x:c r="AH193" s="118"/>
      <x:c r="AI193" s="118"/>
      <x:c r="AJ193" s="118"/>
      <x:c r="AK193" s="118"/>
      <x:c r="AL193" s="118"/>
      <x:c r="AM193" s="118"/>
      <x:c r="AN193" s="118"/>
      <x:c r="AO193" s="118"/>
      <x:c r="AP193" s="115"/>
      <x:c r="AQ193" s="49" t="str">
        <x:f>IF(A193="","",COUNT(BI193:INDEX(BI193:CR193,1,'Настройки'!$B$3)))</x:f>
      </x:c>
      <x:c r="AR193" s="49" t="str">
        <x:f>IF(A193="","",SUM(BI193:INDEX(BI193:CR193,1,'Настройки'!$B$3)))</x:f>
      </x:c>
      <x:c r="AS193" s="58" t="str">
        <x:f>IF(A193="","",IF('Настройки'!$B$4="Стоимость потребления",AR193*D193,IF('Настройки'!$B$4="Количество",AR193,E193)))</x:f>
      </x:c>
      <x:c r="AT193" s="61" t="str">
        <x:f>IF(OR(A193="",AS193&lt;0,SUM($AS$2:$AS$1001)&lt;=0),"",AS193/SUM($AS$2:$AS$1001))</x:f>
      </x:c>
      <x:c r="AU193" s="61" t="str">
        <x:f>IF(OR(A193="",AS193&lt;0,SUM($AS$2:$AS$1001)&lt;=0),"",SUMIFS($AS$2:$AS$1001,$AS$2:$AS$1001,"&gt;"&amp;AS193)/SUM($AS$2:$AS$1001))</x:f>
      </x:c>
      <x:c r="AV193" s="61" t="str">
        <x:f>IF(OR(A193="",AS193&lt;0,SUM($AS$2:$AS$1001)&lt;=0),"",SUMIFS($AS$2:$AS$1001,$AS$2:$AS$1001,"&gt;="&amp;AS193)/SUM($AS$2:$AS$1001))</x:f>
      </x:c>
      <x:c r="AW193" s="49" t="str">
        <x:f>IF(A193="","",IF(SUM($AS$2:$AS$1001)&lt;=0,"Не определён",IF(AS193&lt;0,"Исключение",IF(AU193&lt;'Настройки'!$B$5,"A",IF(AU193&lt;'Настройки'!$B$6,"B","C")))))</x:f>
      </x:c>
      <x:c r="AX193" s="58" t="str">
        <x:f>IF(A193="","",IF(AQ193=0,"",AVERAGE(BI193:INDEX(BI193:CR193,1,'Настройки'!$B$3))))</x:f>
      </x:c>
      <x:c r="AY193" s="58" t="str">
        <x:f>IF(OR(A193="",AQ193=0),"",STDEVP(BI193:INDEX(BI193:CR193,1,'Настройки'!$B$3)))</x:f>
      </x:c>
      <x:c r="AZ193" s="61" t="str">
        <x:f>IF(OR(A193="",AQ193&lt;'Настройки'!$B$12,AX193&lt;=0,AND('Настройки'!$B$10="Блокировать",COUNTIF(F193:INDEX(F193:AO193,1,'Настройки'!$B$3),"&lt;0")&gt;0)),"",AY193/ABS(AX193))</x:f>
      </x:c>
      <x:c r="BA193" s="49" t="str">
        <x:f>IF(A193="","",IF(AND('Настройки'!$B$10="Блокировать",COUNTIF(F193:INDEX(F193:AO193,1,'Настройки'!$B$3),"&lt;0")&gt;0),"Не определён",IF(AQ193&lt;'Настройки'!$B$12,"Не определён",IF(AX193=0,"Нет спроса",IF(AX193&lt;0,"Не определён",IF(AZ193&lt;='Настройки'!$B$7,"X",IF(AZ193&lt;='Настройки'!$B$8,"Y","Z")))))))</x:f>
      </x:c>
      <x:c r="BB193" s="49" t="str">
        <x:f>IF(OR(A193="",LEN(AW193)&lt;&gt;1,LEN(BA193)&lt;&gt;1),"",AW193&amp;BA193)</x:f>
      </x:c>
      <x:c r="BC193" s="61" t="str">
        <x:f>IF(OR(A193="",AQ193=0),"",(COUNT(BI193:INDEX(BI193:CR193,1,'Настройки'!$B$3))-COUNT(CS193:INDEX(CS193:EB193,1,'Настройки'!$B$3)))/AQ193)</x:f>
      </x:c>
      <x:c r="BD193" s="64" t="str">
        <x:f>IF(OR(A193="",COUNT(CS193:INDEX(CS193:EB193,1,'Настройки'!$B$3))=0),"",AQ193/COUNT(CS193:INDEX(CS193:EB193,1,'Настройки'!$B$3)))</x:f>
      </x:c>
      <x:c r="BE193" s="64" t="str">
        <x:f>IF(OR(A193="",COUNT(CS193:INDEX(CS193:EB193,1,'Настройки'!$B$3))=0),"",IF(AVERAGE(CS193:INDEX(CS193:EB193,1,'Настройки'!$B$3))=0,"",(STDEVP(CS193:INDEX(CS193:EB193,1,'Настройки'!$B$3))/ABS(AVERAGE(CS193:INDEX(CS193:EB193,1,'Настройки'!$B$3))))^2))</x:f>
      </x:c>
      <x:c r="BF193" s="49" t="str">
        <x:f>IF(A193="","",IF(AQ193&lt;3,"Недостаточно",IF(AQ193&lt;6,"Предварительный","Обычный")))</x:f>
      </x:c>
      <x:c r="BG193" s="49" t="str">
        <x:f>IF(A193="","",IF(COUNTIF(F193:INDEX(F193:AO193,1,'Настройки'!$B$3),"&lt;0")&gt;0,IF('Настройки'!$B$10="Блокировать","Отрицательный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"),"")&amp;IF(AQ193&lt;3,"Недостаточно истории. ",IF(AQ193&lt;6,"Предварительная классификация. ",""))&amp;IF(AX193=0,"Нет спроса за горизонт. ","")&amp;IF(AZ193&gt;'Настройки'!$B$11,"Экстремальная вариативность. ",""))</x:f>
      </x:c>
      <x:c r="BH193" s="49" t="str">
        <x:f>IF(A193="","",IFERROR(VLOOKUP(BB193,'Настройки'!$D$3:$E$11,2,FALSE),"Сначала проверьте исходные данные и историю спроса.")&amp;" Уточните срок поставки, MOQ и критичность.")</x:f>
      </x:c>
      <x:c r="BI193" s="50" t="str">
        <x:f>IF(1&gt;'Настройки'!$B$3,"",IF(ISBLANK(F193),IF('Настройки'!$B$9="Нулевой спрос",0,""),IF(F193&lt;0,IF('Настройки'!$B$10="Исключить","",IF('Настройки'!$B$10="Абсолютные значения",ABS(F193),F193)),F193)))</x:f>
      </x:c>
      <x:c r="BJ193" s="50" t="str">
        <x:f>IF(2&gt;'Настройки'!$B$3,"",IF(ISBLANK(G193),IF('Настройки'!$B$9="Нулевой спрос",0,""),IF(G193&lt;0,IF('Настройки'!$B$10="Исключить","",IF('Настройки'!$B$10="Абсолютные значения",ABS(G193),G193)),G193)))</x:f>
      </x:c>
      <x:c r="BK193" s="50" t="str">
        <x:f>IF(3&gt;'Настройки'!$B$3,"",IF(ISBLANK(H193),IF('Настройки'!$B$9="Нулевой спрос",0,""),IF(H193&lt;0,IF('Настройки'!$B$10="Исключить","",IF('Настройки'!$B$10="Абсолютные значения",ABS(H193),H193)),H193)))</x:f>
      </x:c>
      <x:c r="BL193" s="50" t="str">
        <x:f>IF(4&gt;'Настройки'!$B$3,"",IF(ISBLANK(I193),IF('Настройки'!$B$9="Нулевой спрос",0,""),IF(I193&lt;0,IF('Настройки'!$B$10="Исключить","",IF('Настройки'!$B$10="Абсолютные значения",ABS(I193),I193)),I193)))</x:f>
      </x:c>
      <x:c r="BM193" s="50" t="str">
        <x:f>IF(5&gt;'Настройки'!$B$3,"",IF(ISBLANK(J193),IF('Настройки'!$B$9="Нулевой спрос",0,""),IF(J193&lt;0,IF('Настройки'!$B$10="Исключить","",IF('Настройки'!$B$10="Абсолютные значения",ABS(J193),J193)),J193)))</x:f>
      </x:c>
      <x:c r="BN193" s="50" t="str">
        <x:f>IF(6&gt;'Настройки'!$B$3,"",IF(ISBLANK(K193),IF('Настройки'!$B$9="Нулевой спрос",0,""),IF(K193&lt;0,IF('Настройки'!$B$10="Исключить","",IF('Настройки'!$B$10="Абсолютные значения",ABS(K193),K193)),K193)))</x:f>
      </x:c>
      <x:c r="BO193" s="50" t="str">
        <x:f>IF(7&gt;'Настройки'!$B$3,"",IF(ISBLANK(L193),IF('Настройки'!$B$9="Нулевой спрос",0,""),IF(L193&lt;0,IF('Настройки'!$B$10="Исключить","",IF('Настройки'!$B$10="Абсолютные значения",ABS(L193),L193)),L193)))</x:f>
      </x:c>
      <x:c r="BP193" s="50" t="str">
        <x:f>IF(8&gt;'Настройки'!$B$3,"",IF(ISBLANK(M193),IF('Настройки'!$B$9="Нулевой спрос",0,""),IF(M193&lt;0,IF('Настройки'!$B$10="Исключить","",IF('Настройки'!$B$10="Абсолютные значения",ABS(M193),M193)),M193)))</x:f>
      </x:c>
      <x:c r="BQ193" s="50" t="str">
        <x:f>IF(9&gt;'Настройки'!$B$3,"",IF(ISBLANK(N193),IF('Настройки'!$B$9="Нулевой спрос",0,""),IF(N193&lt;0,IF('Настройки'!$B$10="Исключить","",IF('Настройки'!$B$10="Абсолютные значения",ABS(N193),N193)),N193)))</x:f>
      </x:c>
      <x:c r="BR193" s="50" t="str">
        <x:f>IF(10&gt;'Настройки'!$B$3,"",IF(ISBLANK(O193),IF('Настройки'!$B$9="Нулевой спрос",0,""),IF(O193&lt;0,IF('Настройки'!$B$10="Исключить","",IF('Настройки'!$B$10="Абсолютные значения",ABS(O193),O193)),O193)))</x:f>
      </x:c>
      <x:c r="BS193" s="50" t="str">
        <x:f>IF(11&gt;'Настройки'!$B$3,"",IF(ISBLANK(P193),IF('Настройки'!$B$9="Нулевой спрос",0,""),IF(P193&lt;0,IF('Настройки'!$B$10="Исключить","",IF('Настройки'!$B$10="Абсолютные значения",ABS(P193),P193)),P193)))</x:f>
      </x:c>
      <x:c r="BT193" s="50" t="str">
        <x:f>IF(12&gt;'Настройки'!$B$3,"",IF(ISBLANK(Q193),IF('Настройки'!$B$9="Нулевой спрос",0,""),IF(Q193&lt;0,IF('Настройки'!$B$10="Исключить","",IF('Настройки'!$B$10="Абсолютные значения",ABS(Q193),Q193)),Q193)))</x:f>
      </x:c>
      <x:c r="BU193" s="50" t="str">
        <x:f>IF(13&gt;'Настройки'!$B$3,"",IF(ISBLANK(R193),IF('Настройки'!$B$9="Нулевой спрос",0,""),IF(R193&lt;0,IF('Настройки'!$B$10="Исключить","",IF('Настройки'!$B$10="Абсолютные значения",ABS(R193),R193)),R193)))</x:f>
      </x:c>
      <x:c r="BV193" s="50" t="str">
        <x:f>IF(14&gt;'Настройки'!$B$3,"",IF(ISBLANK(S193),IF('Настройки'!$B$9="Нулевой спрос",0,""),IF(S193&lt;0,IF('Настройки'!$B$10="Исключить","",IF('Настройки'!$B$10="Абсолютные значения",ABS(S193),S193)),S193)))</x:f>
      </x:c>
      <x:c r="BW193" s="50" t="str">
        <x:f>IF(15&gt;'Настройки'!$B$3,"",IF(ISBLANK(T193),IF('Настройки'!$B$9="Нулевой спрос",0,""),IF(T193&lt;0,IF('Настройки'!$B$10="Исключить","",IF('Настройки'!$B$10="Абсолютные значения",ABS(T193),T193)),T193)))</x:f>
      </x:c>
      <x:c r="BX193" s="50" t="str">
        <x:f>IF(16&gt;'Настройки'!$B$3,"",IF(ISBLANK(U193),IF('Настройки'!$B$9="Нулевой спрос",0,""),IF(U193&lt;0,IF('Настройки'!$B$10="Исключить","",IF('Настройки'!$B$10="Абсолютные значения",ABS(U193),U193)),U193)))</x:f>
      </x:c>
      <x:c r="BY193" s="50" t="str">
        <x:f>IF(17&gt;'Настройки'!$B$3,"",IF(ISBLANK(V193),IF('Настройки'!$B$9="Нулевой спрос",0,""),IF(V193&lt;0,IF('Настройки'!$B$10="Исключить","",IF('Настройки'!$B$10="Абсолютные значения",ABS(V193),V193)),V193)))</x:f>
      </x:c>
      <x:c r="BZ193" s="50" t="str">
        <x:f>IF(18&gt;'Настройки'!$B$3,"",IF(ISBLANK(W193),IF('Настройки'!$B$9="Нулевой спрос",0,""),IF(W193&lt;0,IF('Настройки'!$B$10="Исключить","",IF('Настройки'!$B$10="Абсолютные значения",ABS(W193),W193)),W193)))</x:f>
      </x:c>
      <x:c r="CA193" s="50" t="str">
        <x:f>IF(19&gt;'Настройки'!$B$3,"",IF(ISBLANK(X193),IF('Настройки'!$B$9="Нулевой спрос",0,""),IF(X193&lt;0,IF('Настройки'!$B$10="Исключить","",IF('Настройки'!$B$10="Абсолютные значения",ABS(X193),X193)),X193)))</x:f>
      </x:c>
      <x:c r="CB193" s="50" t="str">
        <x:f>IF(20&gt;'Настройки'!$B$3,"",IF(ISBLANK(Y193),IF('Настройки'!$B$9="Нулевой спрос",0,""),IF(Y193&lt;0,IF('Настройки'!$B$10="Исключить","",IF('Настройки'!$B$10="Абсолютные значения",ABS(Y193),Y193)),Y193)))</x:f>
      </x:c>
      <x:c r="CC193" s="50" t="str">
        <x:f>IF(21&gt;'Настройки'!$B$3,"",IF(ISBLANK(Z193),IF('Настройки'!$B$9="Нулевой спрос",0,""),IF(Z193&lt;0,IF('Настройки'!$B$10="Исключить","",IF('Настройки'!$B$10="Абсолютные значения",ABS(Z193),Z193)),Z193)))</x:f>
      </x:c>
      <x:c r="CD193" s="50" t="str">
        <x:f>IF(22&gt;'Настройки'!$B$3,"",IF(ISBLANK(AA193),IF('Настройки'!$B$9="Нулевой спрос",0,""),IF(AA193&lt;0,IF('Настройки'!$B$10="Исключить","",IF('Настройки'!$B$10="Абсолютные значения",ABS(AA193),AA193)),AA193)))</x:f>
      </x:c>
      <x:c r="CE193" s="50" t="str">
        <x:f>IF(23&gt;'Настройки'!$B$3,"",IF(ISBLANK(AB193),IF('Настройки'!$B$9="Нулевой спрос",0,""),IF(AB193&lt;0,IF('Настройки'!$B$10="Исключить","",IF('Настройки'!$B$10="Абсолютные значения",ABS(AB193),AB193)),AB193)))</x:f>
      </x:c>
      <x:c r="CF193" s="50" t="str">
        <x:f>IF(24&gt;'Настройки'!$B$3,"",IF(ISBLANK(AC193),IF('Настройки'!$B$9="Нулевой спрос",0,""),IF(AC193&lt;0,IF('Настройки'!$B$10="Исключить","",IF('Настройки'!$B$10="Абсолютные значения",ABS(AC193),AC193)),AC193)))</x:f>
      </x:c>
      <x:c r="CG193" s="50" t="str">
        <x:f>IF(25&gt;'Настройки'!$B$3,"",IF(ISBLANK(AD193),IF('Настройки'!$B$9="Нулевой спрос",0,""),IF(AD193&lt;0,IF('Настройки'!$B$10="Исключить","",IF('Настройки'!$B$10="Абсолютные значения",ABS(AD193),AD193)),AD193)))</x:f>
      </x:c>
      <x:c r="CH193" s="50" t="str">
        <x:f>IF(26&gt;'Настройки'!$B$3,"",IF(ISBLANK(AE193),IF('Настройки'!$B$9="Нулевой спрос",0,""),IF(AE193&lt;0,IF('Настройки'!$B$10="Исключить","",IF('Настройки'!$B$10="Абсолютные значения",ABS(AE193),AE193)),AE193)))</x:f>
      </x:c>
      <x:c r="CI193" s="50" t="str">
        <x:f>IF(27&gt;'Настройки'!$B$3,"",IF(ISBLANK(AF193),IF('Настройки'!$B$9="Нулевой спрос",0,""),IF(AF193&lt;0,IF('Настройки'!$B$10="Исключить","",IF('Настройки'!$B$10="Абсолютные значения",ABS(AF193),AF193)),AF193)))</x:f>
      </x:c>
      <x:c r="CJ193" s="50" t="str">
        <x:f>IF(28&gt;'Настройки'!$B$3,"",IF(ISBLANK(AG193),IF('Настройки'!$B$9="Нулевой спрос",0,""),IF(AG193&lt;0,IF('Настройки'!$B$10="Исключить","",IF('Настройки'!$B$10="Абсолютные значения",ABS(AG193),AG193)),AG193)))</x:f>
      </x:c>
      <x:c r="CK193" s="50" t="str">
        <x:f>IF(29&gt;'Настройки'!$B$3,"",IF(ISBLANK(AH193),IF('Настройки'!$B$9="Нулевой спрос",0,""),IF(AH193&lt;0,IF('Настройки'!$B$10="Исключить","",IF('Настройки'!$B$10="Абсолютные значения",ABS(AH193),AH193)),AH193)))</x:f>
      </x:c>
      <x:c r="CL193" s="50" t="str">
        <x:f>IF(30&gt;'Настройки'!$B$3,"",IF(ISBLANK(AI193),IF('Настройки'!$B$9="Нулевой спрос",0,""),IF(AI193&lt;0,IF('Настройки'!$B$10="Исключить","",IF('Настройки'!$B$10="Абсолютные значения",ABS(AI193),AI193)),AI193)))</x:f>
      </x:c>
      <x:c r="CM193" s="50" t="str">
        <x:f>IF(31&gt;'Настройки'!$B$3,"",IF(ISBLANK(AJ193),IF('Настройки'!$B$9="Нулевой спрос",0,""),IF(AJ193&lt;0,IF('Настройки'!$B$10="Исключить","",IF('Настройки'!$B$10="Абсолютные значения",ABS(AJ193),AJ193)),AJ193)))</x:f>
      </x:c>
      <x:c r="CN193" s="50" t="str">
        <x:f>IF(32&gt;'Настройки'!$B$3,"",IF(ISBLANK(AK193),IF('Настройки'!$B$9="Нулевой спрос",0,""),IF(AK193&lt;0,IF('Настройки'!$B$10="Исключить","",IF('Настройки'!$B$10="Абсолютные значения",ABS(AK193),AK193)),AK193)))</x:f>
      </x:c>
      <x:c r="CO193" s="50" t="str">
        <x:f>IF(33&gt;'Настройки'!$B$3,"",IF(ISBLANK(AL193),IF('Настройки'!$B$9="Нулевой спрос",0,""),IF(AL193&lt;0,IF('Настройки'!$B$10="Исключить","",IF('Настройки'!$B$10="Абсолютные значения",ABS(AL193),AL193)),AL193)))</x:f>
      </x:c>
      <x:c r="CP193" s="50" t="str">
        <x:f>IF(34&gt;'Настройки'!$B$3,"",IF(ISBLANK(AM193),IF('Настройки'!$B$9="Нулевой спрос",0,""),IF(AM193&lt;0,IF('Настройки'!$B$10="Исключить","",IF('Настройки'!$B$10="Абсолютные значения",ABS(AM193),AM193)),AM193)))</x:f>
      </x:c>
      <x:c r="CQ193" s="50" t="str">
        <x:f>IF(35&gt;'Настройки'!$B$3,"",IF(ISBLANK(AN193),IF('Настройки'!$B$9="Нулевой спрос",0,""),IF(AN193&lt;0,IF('Настройки'!$B$10="Исключить","",IF('Настройки'!$B$10="Абсолютные значения",ABS(AN193),AN193)),AN193)))</x:f>
      </x:c>
      <x:c r="CR193" s="50" t="str">
        <x:f>IF(36&gt;'Настройки'!$B$3,"",IF(ISBLANK(AO193),IF('Настройки'!$B$9="Нулевой спрос",0,""),IF(AO193&lt;0,IF('Настройки'!$B$10="Исключить","",IF('Настройки'!$B$10="Абсолютные значения",ABS(AO193),AO193)),AO193)))</x:f>
      </x:c>
      <x:c r="CS193" s="50" t="str">
        <x:f>IF(OR(1&gt;'Настройки'!$B$3,ISBLANK(BI193),BI193=0),"",BI193)</x:f>
      </x:c>
      <x:c r="CT193" s="50" t="str">
        <x:f>IF(OR(2&gt;'Настройки'!$B$3,ISBLANK(BJ193),BJ193=0),"",BJ193)</x:f>
      </x:c>
      <x:c r="CU193" s="50" t="str">
        <x:f>IF(OR(3&gt;'Настройки'!$B$3,ISBLANK(BK193),BK193=0),"",BK193)</x:f>
      </x:c>
      <x:c r="CV193" s="50" t="str">
        <x:f>IF(OR(4&gt;'Настройки'!$B$3,ISBLANK(BL193),BL193=0),"",BL193)</x:f>
      </x:c>
      <x:c r="CW193" s="50" t="str">
        <x:f>IF(OR(5&gt;'Настройки'!$B$3,ISBLANK(BM193),BM193=0),"",BM193)</x:f>
      </x:c>
      <x:c r="CX193" s="50" t="str">
        <x:f>IF(OR(6&gt;'Настройки'!$B$3,ISBLANK(BN193),BN193=0),"",BN193)</x:f>
      </x:c>
      <x:c r="CY193" s="50" t="str">
        <x:f>IF(OR(7&gt;'Настройки'!$B$3,ISBLANK(BO193),BO193=0),"",BO193)</x:f>
      </x:c>
      <x:c r="CZ193" s="50" t="str">
        <x:f>IF(OR(8&gt;'Настройки'!$B$3,ISBLANK(BP193),BP193=0),"",BP193)</x:f>
      </x:c>
      <x:c r="DA193" s="50" t="str">
        <x:f>IF(OR(9&gt;'Настройки'!$B$3,ISBLANK(BQ193),BQ193=0),"",BQ193)</x:f>
      </x:c>
      <x:c r="DB193" s="50" t="str">
        <x:f>IF(OR(10&gt;'Настройки'!$B$3,ISBLANK(BR193),BR193=0),"",BR193)</x:f>
      </x:c>
      <x:c r="DC193" s="50" t="str">
        <x:f>IF(OR(11&gt;'Настройки'!$B$3,ISBLANK(BS193),BS193=0),"",BS193)</x:f>
      </x:c>
      <x:c r="DD193" s="50" t="str">
        <x:f>IF(OR(12&gt;'Настройки'!$B$3,ISBLANK(BT193),BT193=0),"",BT193)</x:f>
      </x:c>
      <x:c r="DE193" s="50" t="str">
        <x:f>IF(OR(13&gt;'Настройки'!$B$3,ISBLANK(BU193),BU193=0),"",BU193)</x:f>
      </x:c>
      <x:c r="DF193" s="50" t="str">
        <x:f>IF(OR(14&gt;'Настройки'!$B$3,ISBLANK(BV193),BV193=0),"",BV193)</x:f>
      </x:c>
      <x:c r="DG193" s="50" t="str">
        <x:f>IF(OR(15&gt;'Настройки'!$B$3,ISBLANK(BW193),BW193=0),"",BW193)</x:f>
      </x:c>
      <x:c r="DH193" s="50" t="str">
        <x:f>IF(OR(16&gt;'Настройки'!$B$3,ISBLANK(BX193),BX193=0),"",BX193)</x:f>
      </x:c>
      <x:c r="DI193" s="50" t="str">
        <x:f>IF(OR(17&gt;'Настройки'!$B$3,ISBLANK(BY193),BY193=0),"",BY193)</x:f>
      </x:c>
      <x:c r="DJ193" s="50" t="str">
        <x:f>IF(OR(18&gt;'Настройки'!$B$3,ISBLANK(BZ193),BZ193=0),"",BZ193)</x:f>
      </x:c>
      <x:c r="DK193" s="50" t="str">
        <x:f>IF(OR(19&gt;'Настройки'!$B$3,ISBLANK(CA193),CA193=0),"",CA193)</x:f>
      </x:c>
      <x:c r="DL193" s="50" t="str">
        <x:f>IF(OR(20&gt;'Настройки'!$B$3,ISBLANK(CB193),CB193=0),"",CB193)</x:f>
      </x:c>
      <x:c r="DM193" s="50" t="str">
        <x:f>IF(OR(21&gt;'Настройки'!$B$3,ISBLANK(CC193),CC193=0),"",CC193)</x:f>
      </x:c>
      <x:c r="DN193" s="50" t="str">
        <x:f>IF(OR(22&gt;'Настройки'!$B$3,ISBLANK(CD193),CD193=0),"",CD193)</x:f>
      </x:c>
      <x:c r="DO193" s="50" t="str">
        <x:f>IF(OR(23&gt;'Настройки'!$B$3,ISBLANK(CE193),CE193=0),"",CE193)</x:f>
      </x:c>
      <x:c r="DP193" s="50" t="str">
        <x:f>IF(OR(24&gt;'Настройки'!$B$3,ISBLANK(CF193),CF193=0),"",CF193)</x:f>
      </x:c>
      <x:c r="DQ193" s="50" t="str">
        <x:f>IF(OR(25&gt;'Настройки'!$B$3,ISBLANK(CG193),CG193=0),"",CG193)</x:f>
      </x:c>
      <x:c r="DR193" s="50" t="str">
        <x:f>IF(OR(26&gt;'Настройки'!$B$3,ISBLANK(CH193),CH193=0),"",CH193)</x:f>
      </x:c>
      <x:c r="DS193" s="50" t="str">
        <x:f>IF(OR(27&gt;'Настройки'!$B$3,ISBLANK(CI193),CI193=0),"",CI193)</x:f>
      </x:c>
      <x:c r="DT193" s="50" t="str">
        <x:f>IF(OR(28&gt;'Настройки'!$B$3,ISBLANK(CJ193),CJ193=0),"",CJ193)</x:f>
      </x:c>
      <x:c r="DU193" s="50" t="str">
        <x:f>IF(OR(29&gt;'Настройки'!$B$3,ISBLANK(CK193),CK193=0),"",CK193)</x:f>
      </x:c>
      <x:c r="DV193" s="50" t="str">
        <x:f>IF(OR(30&gt;'Настройки'!$B$3,ISBLANK(CL193),CL193=0),"",CL193)</x:f>
      </x:c>
      <x:c r="DW193" s="50" t="str">
        <x:f>IF(OR(31&gt;'Настройки'!$B$3,ISBLANK(CM193),CM193=0),"",CM193)</x:f>
      </x:c>
      <x:c r="DX193" s="50" t="str">
        <x:f>IF(OR(32&gt;'Настройки'!$B$3,ISBLANK(CN193),CN193=0),"",CN193)</x:f>
      </x:c>
      <x:c r="DY193" s="50" t="str">
        <x:f>IF(OR(33&gt;'Настройки'!$B$3,ISBLANK(CO193),CO193=0),"",CO193)</x:f>
      </x:c>
      <x:c r="DZ193" s="50" t="str">
        <x:f>IF(OR(34&gt;'Настройки'!$B$3,ISBLANK(CP193),CP193=0),"",CP193)</x:f>
      </x:c>
      <x:c r="EA193" s="50" t="str">
        <x:f>IF(OR(35&gt;'Настройки'!$B$3,ISBLANK(CQ193),CQ193=0),"",CQ193)</x:f>
      </x:c>
      <x:c r="EB193" s="50" t="str">
        <x:f>IF(OR(36&gt;'Настройки'!$B$3,ISBLANK(CR193),CR193=0),"",CR193)</x:f>
      </x:c>
      <x:c r="EC193" s="50" t="str">
        <x:f>IF(A193="","",IF(OR(BB193="AZ",BB193="BZ"),10000+ROW(),IF(AZ193&gt;'Настройки'!$B$11,20000+ROW(),IF(BF193&lt;&gt;"Обычный",30000+ROW(),IF(AX193&lt;=0,40000+ROW(),"")))))</x:f>
      </x:c>
      <x:c r="ED193" s="50" t="str">
        <x:f>IF(EC193="","",COUNTIFS($EC$2:$EC$1001,"&gt;0",$EC$2:$EC$1001,"&lt;"&amp;EC193)+1)</x:f>
      </x:c>
    </x:row>
    <x:row r="194">
      <x:c r="A194" s="115"/>
      <x:c r="B194" s="115"/>
      <x:c r="C194" s="115"/>
      <x:c r="D194" s="118"/>
      <x:c r="E194" s="118"/>
      <x:c r="F194" s="118"/>
      <x:c r="G194" s="118"/>
      <x:c r="H194" s="118"/>
      <x:c r="I194" s="118"/>
      <x:c r="J194" s="118"/>
      <x:c r="K194" s="118"/>
      <x:c r="L194" s="118"/>
      <x:c r="M194" s="118"/>
      <x:c r="N194" s="118"/>
      <x:c r="O194" s="118"/>
      <x:c r="P194" s="118"/>
      <x:c r="Q194" s="118"/>
      <x:c r="R194" s="118"/>
      <x:c r="S194" s="118"/>
      <x:c r="T194" s="118"/>
      <x:c r="U194" s="118"/>
      <x:c r="V194" s="118"/>
      <x:c r="W194" s="118"/>
      <x:c r="X194" s="118"/>
      <x:c r="Y194" s="118"/>
      <x:c r="Z194" s="118"/>
      <x:c r="AA194" s="118"/>
      <x:c r="AB194" s="118"/>
      <x:c r="AC194" s="118"/>
      <x:c r="AD194" s="118"/>
      <x:c r="AE194" s="118"/>
      <x:c r="AF194" s="118"/>
      <x:c r="AG194" s="118"/>
      <x:c r="AH194" s="118"/>
      <x:c r="AI194" s="118"/>
      <x:c r="AJ194" s="118"/>
      <x:c r="AK194" s="118"/>
      <x:c r="AL194" s="118"/>
      <x:c r="AM194" s="118"/>
      <x:c r="AN194" s="118"/>
      <x:c r="AO194" s="118"/>
      <x:c r="AP194" s="115"/>
      <x:c r="AQ194" s="49" t="str">
        <x:f>IF(A194="","",COUNT(BI194:INDEX(BI194:CR194,1,'Настройки'!$B$3)))</x:f>
      </x:c>
      <x:c r="AR194" s="49" t="str">
        <x:f>IF(A194="","",SUM(BI194:INDEX(BI194:CR194,1,'Настройки'!$B$3)))</x:f>
      </x:c>
      <x:c r="AS194" s="58" t="str">
        <x:f>IF(A194="","",IF('Настройки'!$B$4="Стоимость потребления",AR194*D194,IF('Настройки'!$B$4="Количество",AR194,E194)))</x:f>
      </x:c>
      <x:c r="AT194" s="61" t="str">
        <x:f>IF(OR(A194="",AS194&lt;0,SUM($AS$2:$AS$1001)&lt;=0),"",AS194/SUM($AS$2:$AS$1001))</x:f>
      </x:c>
      <x:c r="AU194" s="61" t="str">
        <x:f>IF(OR(A194="",AS194&lt;0,SUM($AS$2:$AS$1001)&lt;=0),"",SUMIFS($AS$2:$AS$1001,$AS$2:$AS$1001,"&gt;"&amp;AS194)/SUM($AS$2:$AS$1001))</x:f>
      </x:c>
      <x:c r="AV194" s="61" t="str">
        <x:f>IF(OR(A194="",AS194&lt;0,SUM($AS$2:$AS$1001)&lt;=0),"",SUMIFS($AS$2:$AS$1001,$AS$2:$AS$1001,"&gt;="&amp;AS194)/SUM($AS$2:$AS$1001))</x:f>
      </x:c>
      <x:c r="AW194" s="49" t="str">
        <x:f>IF(A194="","",IF(SUM($AS$2:$AS$1001)&lt;=0,"Не определён",IF(AS194&lt;0,"Исключение",IF(AU194&lt;'Настройки'!$B$5,"A",IF(AU194&lt;'Настройки'!$B$6,"B","C")))))</x:f>
      </x:c>
      <x:c r="AX194" s="58" t="str">
        <x:f>IF(A194="","",IF(AQ194=0,"",AVERAGE(BI194:INDEX(BI194:CR194,1,'Настройки'!$B$3))))</x:f>
      </x:c>
      <x:c r="AY194" s="58" t="str">
        <x:f>IF(OR(A194="",AQ194=0),"",STDEVP(BI194:INDEX(BI194:CR194,1,'Настройки'!$B$3)))</x:f>
      </x:c>
      <x:c r="AZ194" s="61" t="str">
        <x:f>IF(OR(A194="",AQ194&lt;'Настройки'!$B$12,AX194&lt;=0,AND('Настройки'!$B$10="Блокировать",COUNTIF(F194:INDEX(F194:AO194,1,'Настройки'!$B$3),"&lt;0")&gt;0)),"",AY194/ABS(AX194))</x:f>
      </x:c>
      <x:c r="BA194" s="49" t="str">
        <x:f>IF(A194="","",IF(AND('Настройки'!$B$10="Блокировать",COUNTIF(F194:INDEX(F194:AO194,1,'Настройки'!$B$3),"&lt;0")&gt;0),"Не определён",IF(AQ194&lt;'Настройки'!$B$12,"Не определён",IF(AX194=0,"Нет спроса",IF(AX194&lt;0,"Не определён",IF(AZ194&lt;='Настройки'!$B$7,"X",IF(AZ194&lt;='Настройки'!$B$8,"Y","Z")))))))</x:f>
      </x:c>
      <x:c r="BB194" s="49" t="str">
        <x:f>IF(OR(A194="",LEN(AW194)&lt;&gt;1,LEN(BA194)&lt;&gt;1),"",AW194&amp;BA194)</x:f>
      </x:c>
      <x:c r="BC194" s="61" t="str">
        <x:f>IF(OR(A194="",AQ194=0),"",(COUNT(BI194:INDEX(BI194:CR194,1,'Настройки'!$B$3))-COUNT(CS194:INDEX(CS194:EB194,1,'Настройки'!$B$3)))/AQ194)</x:f>
      </x:c>
      <x:c r="BD194" s="64" t="str">
        <x:f>IF(OR(A194="",COUNT(CS194:INDEX(CS194:EB194,1,'Настройки'!$B$3))=0),"",AQ194/COUNT(CS194:INDEX(CS194:EB194,1,'Настройки'!$B$3)))</x:f>
      </x:c>
      <x:c r="BE194" s="64" t="str">
        <x:f>IF(OR(A194="",COUNT(CS194:INDEX(CS194:EB194,1,'Настройки'!$B$3))=0),"",IF(AVERAGE(CS194:INDEX(CS194:EB194,1,'Настройки'!$B$3))=0,"",(STDEVP(CS194:INDEX(CS194:EB194,1,'Настройки'!$B$3))/ABS(AVERAGE(CS194:INDEX(CS194:EB194,1,'Настройки'!$B$3))))^2))</x:f>
      </x:c>
      <x:c r="BF194" s="49" t="str">
        <x:f>IF(A194="","",IF(AQ194&lt;3,"Недостаточно",IF(AQ194&lt;6,"Предварительный","Обычный")))</x:f>
      </x:c>
      <x:c r="BG194" s="49" t="str">
        <x:f>IF(A194="","",IF(COUNTIF(F194:INDEX(F194:AO194,1,'Настройки'!$B$3),"&lt;0")&gt;0,IF('Настройки'!$B$10="Блокировать","Отрицательный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"),"")&amp;IF(AQ194&lt;3,"Недостаточно истории. ",IF(AQ194&lt;6,"Предварительная классификация. ",""))&amp;IF(AX194=0,"Нет спроса за горизонт. ","")&amp;IF(AZ194&gt;'Настройки'!$B$11,"Экстремальная вариативность. ",""))</x:f>
      </x:c>
      <x:c r="BH194" s="49" t="str">
        <x:f>IF(A194="","",IFERROR(VLOOKUP(BB194,'Настройки'!$D$3:$E$11,2,FALSE),"Сначала проверьте исходные данные и историю спроса.")&amp;" Уточните срок поставки, MOQ и критичность.")</x:f>
      </x:c>
      <x:c r="BI194" s="50" t="str">
        <x:f>IF(1&gt;'Настройки'!$B$3,"",IF(ISBLANK(F194),IF('Настройки'!$B$9="Нулевой спрос",0,""),IF(F194&lt;0,IF('Настройки'!$B$10="Исключить","",IF('Настройки'!$B$10="Абсолютные значения",ABS(F194),F194)),F194)))</x:f>
      </x:c>
      <x:c r="BJ194" s="50" t="str">
        <x:f>IF(2&gt;'Настройки'!$B$3,"",IF(ISBLANK(G194),IF('Настройки'!$B$9="Нулевой спрос",0,""),IF(G194&lt;0,IF('Настройки'!$B$10="Исключить","",IF('Настройки'!$B$10="Абсолютные значения",ABS(G194),G194)),G194)))</x:f>
      </x:c>
      <x:c r="BK194" s="50" t="str">
        <x:f>IF(3&gt;'Настройки'!$B$3,"",IF(ISBLANK(H194),IF('Настройки'!$B$9="Нулевой спрос",0,""),IF(H194&lt;0,IF('Настройки'!$B$10="Исключить","",IF('Настройки'!$B$10="Абсолютные значения",ABS(H194),H194)),H194)))</x:f>
      </x:c>
      <x:c r="BL194" s="50" t="str">
        <x:f>IF(4&gt;'Настройки'!$B$3,"",IF(ISBLANK(I194),IF('Настройки'!$B$9="Нулевой спрос",0,""),IF(I194&lt;0,IF('Настройки'!$B$10="Исключить","",IF('Настройки'!$B$10="Абсолютные значения",ABS(I194),I194)),I194)))</x:f>
      </x:c>
      <x:c r="BM194" s="50" t="str">
        <x:f>IF(5&gt;'Настройки'!$B$3,"",IF(ISBLANK(J194),IF('Настройки'!$B$9="Нулевой спрос",0,""),IF(J194&lt;0,IF('Настройки'!$B$10="Исключить","",IF('Настройки'!$B$10="Абсолютные значения",ABS(J194),J194)),J194)))</x:f>
      </x:c>
      <x:c r="BN194" s="50" t="str">
        <x:f>IF(6&gt;'Настройки'!$B$3,"",IF(ISBLANK(K194),IF('Настройки'!$B$9="Нулевой спрос",0,""),IF(K194&lt;0,IF('Настройки'!$B$10="Исключить","",IF('Настройки'!$B$10="Абсолютные значения",ABS(K194),K194)),K194)))</x:f>
      </x:c>
      <x:c r="BO194" s="50" t="str">
        <x:f>IF(7&gt;'Настройки'!$B$3,"",IF(ISBLANK(L194),IF('Настройки'!$B$9="Нулевой спрос",0,""),IF(L194&lt;0,IF('Настройки'!$B$10="Исключить","",IF('Настройки'!$B$10="Абсолютные значения",ABS(L194),L194)),L194)))</x:f>
      </x:c>
      <x:c r="BP194" s="50" t="str">
        <x:f>IF(8&gt;'Настройки'!$B$3,"",IF(ISBLANK(M194),IF('Настройки'!$B$9="Нулевой спрос",0,""),IF(M194&lt;0,IF('Настройки'!$B$10="Исключить","",IF('Настройки'!$B$10="Абсолютные значения",ABS(M194),M194)),M194)))</x:f>
      </x:c>
      <x:c r="BQ194" s="50" t="str">
        <x:f>IF(9&gt;'Настройки'!$B$3,"",IF(ISBLANK(N194),IF('Настройки'!$B$9="Нулевой спрос",0,""),IF(N194&lt;0,IF('Настройки'!$B$10="Исключить","",IF('Настройки'!$B$10="Абсолютные значения",ABS(N194),N194)),N194)))</x:f>
      </x:c>
      <x:c r="BR194" s="50" t="str">
        <x:f>IF(10&gt;'Настройки'!$B$3,"",IF(ISBLANK(O194),IF('Настройки'!$B$9="Нулевой спрос",0,""),IF(O194&lt;0,IF('Настройки'!$B$10="Исключить","",IF('Настройки'!$B$10="Абсолютные значения",ABS(O194),O194)),O194)))</x:f>
      </x:c>
      <x:c r="BS194" s="50" t="str">
        <x:f>IF(11&gt;'Настройки'!$B$3,"",IF(ISBLANK(P194),IF('Настройки'!$B$9="Нулевой спрос",0,""),IF(P194&lt;0,IF('Настройки'!$B$10="Исключить","",IF('Настройки'!$B$10="Абсолютные значения",ABS(P194),P194)),P194)))</x:f>
      </x:c>
      <x:c r="BT194" s="50" t="str">
        <x:f>IF(12&gt;'Настройки'!$B$3,"",IF(ISBLANK(Q194),IF('Настройки'!$B$9="Нулевой спрос",0,""),IF(Q194&lt;0,IF('Настройки'!$B$10="Исключить","",IF('Настройки'!$B$10="Абсолютные значения",ABS(Q194),Q194)),Q194)))</x:f>
      </x:c>
      <x:c r="BU194" s="50" t="str">
        <x:f>IF(13&gt;'Настройки'!$B$3,"",IF(ISBLANK(R194),IF('Настройки'!$B$9="Нулевой спрос",0,""),IF(R194&lt;0,IF('Настройки'!$B$10="Исключить","",IF('Настройки'!$B$10="Абсолютные значения",ABS(R194),R194)),R194)))</x:f>
      </x:c>
      <x:c r="BV194" s="50" t="str">
        <x:f>IF(14&gt;'Настройки'!$B$3,"",IF(ISBLANK(S194),IF('Настройки'!$B$9="Нулевой спрос",0,""),IF(S194&lt;0,IF('Настройки'!$B$10="Исключить","",IF('Настройки'!$B$10="Абсолютные значения",ABS(S194),S194)),S194)))</x:f>
      </x:c>
      <x:c r="BW194" s="50" t="str">
        <x:f>IF(15&gt;'Настройки'!$B$3,"",IF(ISBLANK(T194),IF('Настройки'!$B$9="Нулевой спрос",0,""),IF(T194&lt;0,IF('Настройки'!$B$10="Исключить","",IF('Настройки'!$B$10="Абсолютные значения",ABS(T194),T194)),T194)))</x:f>
      </x:c>
      <x:c r="BX194" s="50" t="str">
        <x:f>IF(16&gt;'Настройки'!$B$3,"",IF(ISBLANK(U194),IF('Настройки'!$B$9="Нулевой спрос",0,""),IF(U194&lt;0,IF('Настройки'!$B$10="Исключить","",IF('Настройки'!$B$10="Абсолютные значения",ABS(U194),U194)),U194)))</x:f>
      </x:c>
      <x:c r="BY194" s="50" t="str">
        <x:f>IF(17&gt;'Настройки'!$B$3,"",IF(ISBLANK(V194),IF('Настройки'!$B$9="Нулевой спрос",0,""),IF(V194&lt;0,IF('Настройки'!$B$10="Исключить","",IF('Настройки'!$B$10="Абсолютные значения",ABS(V194),V194)),V194)))</x:f>
      </x:c>
      <x:c r="BZ194" s="50" t="str">
        <x:f>IF(18&gt;'Настройки'!$B$3,"",IF(ISBLANK(W194),IF('Настройки'!$B$9="Нулевой спрос",0,""),IF(W194&lt;0,IF('Настройки'!$B$10="Исключить","",IF('Настройки'!$B$10="Абсолютные значения",ABS(W194),W194)),W194)))</x:f>
      </x:c>
      <x:c r="CA194" s="50" t="str">
        <x:f>IF(19&gt;'Настройки'!$B$3,"",IF(ISBLANK(X194),IF('Настройки'!$B$9="Нулевой спрос",0,""),IF(X194&lt;0,IF('Настройки'!$B$10="Исключить","",IF('Настройки'!$B$10="Абсолютные значения",ABS(X194),X194)),X194)))</x:f>
      </x:c>
      <x:c r="CB194" s="50" t="str">
        <x:f>IF(20&gt;'Настройки'!$B$3,"",IF(ISBLANK(Y194),IF('Настройки'!$B$9="Нулевой спрос",0,""),IF(Y194&lt;0,IF('Настройки'!$B$10="Исключить","",IF('Настройки'!$B$10="Абсолютные значения",ABS(Y194),Y194)),Y194)))</x:f>
      </x:c>
      <x:c r="CC194" s="50" t="str">
        <x:f>IF(21&gt;'Настройки'!$B$3,"",IF(ISBLANK(Z194),IF('Настройки'!$B$9="Нулевой спрос",0,""),IF(Z194&lt;0,IF('Настройки'!$B$10="Исключить","",IF('Настройки'!$B$10="Абсолютные значения",ABS(Z194),Z194)),Z194)))</x:f>
      </x:c>
      <x:c r="CD194" s="50" t="str">
        <x:f>IF(22&gt;'Настройки'!$B$3,"",IF(ISBLANK(AA194),IF('Настройки'!$B$9="Нулевой спрос",0,""),IF(AA194&lt;0,IF('Настройки'!$B$10="Исключить","",IF('Настройки'!$B$10="Абсолютные значения",ABS(AA194),AA194)),AA194)))</x:f>
      </x:c>
      <x:c r="CE194" s="50" t="str">
        <x:f>IF(23&gt;'Настройки'!$B$3,"",IF(ISBLANK(AB194),IF('Настройки'!$B$9="Нулевой спрос",0,""),IF(AB194&lt;0,IF('Настройки'!$B$10="Исключить","",IF('Настройки'!$B$10="Абсолютные значения",ABS(AB194),AB194)),AB194)))</x:f>
      </x:c>
      <x:c r="CF194" s="50" t="str">
        <x:f>IF(24&gt;'Настройки'!$B$3,"",IF(ISBLANK(AC194),IF('Настройки'!$B$9="Нулевой спрос",0,""),IF(AC194&lt;0,IF('Настройки'!$B$10="Исключить","",IF('Настройки'!$B$10="Абсолютные значения",ABS(AC194),AC194)),AC194)))</x:f>
      </x:c>
      <x:c r="CG194" s="50" t="str">
        <x:f>IF(25&gt;'Настройки'!$B$3,"",IF(ISBLANK(AD194),IF('Настройки'!$B$9="Нулевой спрос",0,""),IF(AD194&lt;0,IF('Настройки'!$B$10="Исключить","",IF('Настройки'!$B$10="Абсолютные значения",ABS(AD194),AD194)),AD194)))</x:f>
      </x:c>
      <x:c r="CH194" s="50" t="str">
        <x:f>IF(26&gt;'Настройки'!$B$3,"",IF(ISBLANK(AE194),IF('Настройки'!$B$9="Нулевой спрос",0,""),IF(AE194&lt;0,IF('Настройки'!$B$10="Исключить","",IF('Настройки'!$B$10="Абсолютные значения",ABS(AE194),AE194)),AE194)))</x:f>
      </x:c>
      <x:c r="CI194" s="50" t="str">
        <x:f>IF(27&gt;'Настройки'!$B$3,"",IF(ISBLANK(AF194),IF('Настройки'!$B$9="Нулевой спрос",0,""),IF(AF194&lt;0,IF('Настройки'!$B$10="Исключить","",IF('Настройки'!$B$10="Абсолютные значения",ABS(AF194),AF194)),AF194)))</x:f>
      </x:c>
      <x:c r="CJ194" s="50" t="str">
        <x:f>IF(28&gt;'Настройки'!$B$3,"",IF(ISBLANK(AG194),IF('Настройки'!$B$9="Нулевой спрос",0,""),IF(AG194&lt;0,IF('Настройки'!$B$10="Исключить","",IF('Настройки'!$B$10="Абсолютные значения",ABS(AG194),AG194)),AG194)))</x:f>
      </x:c>
      <x:c r="CK194" s="50" t="str">
        <x:f>IF(29&gt;'Настройки'!$B$3,"",IF(ISBLANK(AH194),IF('Настройки'!$B$9="Нулевой спрос",0,""),IF(AH194&lt;0,IF('Настройки'!$B$10="Исключить","",IF('Настройки'!$B$10="Абсолютные значения",ABS(AH194),AH194)),AH194)))</x:f>
      </x:c>
      <x:c r="CL194" s="50" t="str">
        <x:f>IF(30&gt;'Настройки'!$B$3,"",IF(ISBLANK(AI194),IF('Настройки'!$B$9="Нулевой спрос",0,""),IF(AI194&lt;0,IF('Настройки'!$B$10="Исключить","",IF('Настройки'!$B$10="Абсолютные значения",ABS(AI194),AI194)),AI194)))</x:f>
      </x:c>
      <x:c r="CM194" s="50" t="str">
        <x:f>IF(31&gt;'Настройки'!$B$3,"",IF(ISBLANK(AJ194),IF('Настройки'!$B$9="Нулевой спрос",0,""),IF(AJ194&lt;0,IF('Настройки'!$B$10="Исключить","",IF('Настройки'!$B$10="Абсолютные значения",ABS(AJ194),AJ194)),AJ194)))</x:f>
      </x:c>
      <x:c r="CN194" s="50" t="str">
        <x:f>IF(32&gt;'Настройки'!$B$3,"",IF(ISBLANK(AK194),IF('Настройки'!$B$9="Нулевой спрос",0,""),IF(AK194&lt;0,IF('Настройки'!$B$10="Исключить","",IF('Настройки'!$B$10="Абсолютные значения",ABS(AK194),AK194)),AK194)))</x:f>
      </x:c>
      <x:c r="CO194" s="50" t="str">
        <x:f>IF(33&gt;'Настройки'!$B$3,"",IF(ISBLANK(AL194),IF('Настройки'!$B$9="Нулевой спрос",0,""),IF(AL194&lt;0,IF('Настройки'!$B$10="Исключить","",IF('Настройки'!$B$10="Абсолютные значения",ABS(AL194),AL194)),AL194)))</x:f>
      </x:c>
      <x:c r="CP194" s="50" t="str">
        <x:f>IF(34&gt;'Настройки'!$B$3,"",IF(ISBLANK(AM194),IF('Настройки'!$B$9="Нулевой спрос",0,""),IF(AM194&lt;0,IF('Настройки'!$B$10="Исключить","",IF('Настройки'!$B$10="Абсолютные значения",ABS(AM194),AM194)),AM194)))</x:f>
      </x:c>
      <x:c r="CQ194" s="50" t="str">
        <x:f>IF(35&gt;'Настройки'!$B$3,"",IF(ISBLANK(AN194),IF('Настройки'!$B$9="Нулевой спрос",0,""),IF(AN194&lt;0,IF('Настройки'!$B$10="Исключить","",IF('Настройки'!$B$10="Абсолютные значения",ABS(AN194),AN194)),AN194)))</x:f>
      </x:c>
      <x:c r="CR194" s="50" t="str">
        <x:f>IF(36&gt;'Настройки'!$B$3,"",IF(ISBLANK(AO194),IF('Настройки'!$B$9="Нулевой спрос",0,""),IF(AO194&lt;0,IF('Настройки'!$B$10="Исключить","",IF('Настройки'!$B$10="Абсолютные значения",ABS(AO194),AO194)),AO194)))</x:f>
      </x:c>
      <x:c r="CS194" s="50" t="str">
        <x:f>IF(OR(1&gt;'Настройки'!$B$3,ISBLANK(BI194),BI194=0),"",BI194)</x:f>
      </x:c>
      <x:c r="CT194" s="50" t="str">
        <x:f>IF(OR(2&gt;'Настройки'!$B$3,ISBLANK(BJ194),BJ194=0),"",BJ194)</x:f>
      </x:c>
      <x:c r="CU194" s="50" t="str">
        <x:f>IF(OR(3&gt;'Настройки'!$B$3,ISBLANK(BK194),BK194=0),"",BK194)</x:f>
      </x:c>
      <x:c r="CV194" s="50" t="str">
        <x:f>IF(OR(4&gt;'Настройки'!$B$3,ISBLANK(BL194),BL194=0),"",BL194)</x:f>
      </x:c>
      <x:c r="CW194" s="50" t="str">
        <x:f>IF(OR(5&gt;'Настройки'!$B$3,ISBLANK(BM194),BM194=0),"",BM194)</x:f>
      </x:c>
      <x:c r="CX194" s="50" t="str">
        <x:f>IF(OR(6&gt;'Настройки'!$B$3,ISBLANK(BN194),BN194=0),"",BN194)</x:f>
      </x:c>
      <x:c r="CY194" s="50" t="str">
        <x:f>IF(OR(7&gt;'Настройки'!$B$3,ISBLANK(BO194),BO194=0),"",BO194)</x:f>
      </x:c>
      <x:c r="CZ194" s="50" t="str">
        <x:f>IF(OR(8&gt;'Настройки'!$B$3,ISBLANK(BP194),BP194=0),"",BP194)</x:f>
      </x:c>
      <x:c r="DA194" s="50" t="str">
        <x:f>IF(OR(9&gt;'Настройки'!$B$3,ISBLANK(BQ194),BQ194=0),"",BQ194)</x:f>
      </x:c>
      <x:c r="DB194" s="50" t="str">
        <x:f>IF(OR(10&gt;'Настройки'!$B$3,ISBLANK(BR194),BR194=0),"",BR194)</x:f>
      </x:c>
      <x:c r="DC194" s="50" t="str">
        <x:f>IF(OR(11&gt;'Настройки'!$B$3,ISBLANK(BS194),BS194=0),"",BS194)</x:f>
      </x:c>
      <x:c r="DD194" s="50" t="str">
        <x:f>IF(OR(12&gt;'Настройки'!$B$3,ISBLANK(BT194),BT194=0),"",BT194)</x:f>
      </x:c>
      <x:c r="DE194" s="50" t="str">
        <x:f>IF(OR(13&gt;'Настройки'!$B$3,ISBLANK(BU194),BU194=0),"",BU194)</x:f>
      </x:c>
      <x:c r="DF194" s="50" t="str">
        <x:f>IF(OR(14&gt;'Настройки'!$B$3,ISBLANK(BV194),BV194=0),"",BV194)</x:f>
      </x:c>
      <x:c r="DG194" s="50" t="str">
        <x:f>IF(OR(15&gt;'Настройки'!$B$3,ISBLANK(BW194),BW194=0),"",BW194)</x:f>
      </x:c>
      <x:c r="DH194" s="50" t="str">
        <x:f>IF(OR(16&gt;'Настройки'!$B$3,ISBLANK(BX194),BX194=0),"",BX194)</x:f>
      </x:c>
      <x:c r="DI194" s="50" t="str">
        <x:f>IF(OR(17&gt;'Настройки'!$B$3,ISBLANK(BY194),BY194=0),"",BY194)</x:f>
      </x:c>
      <x:c r="DJ194" s="50" t="str">
        <x:f>IF(OR(18&gt;'Настройки'!$B$3,ISBLANK(BZ194),BZ194=0),"",BZ194)</x:f>
      </x:c>
      <x:c r="DK194" s="50" t="str">
        <x:f>IF(OR(19&gt;'Настройки'!$B$3,ISBLANK(CA194),CA194=0),"",CA194)</x:f>
      </x:c>
      <x:c r="DL194" s="50" t="str">
        <x:f>IF(OR(20&gt;'Настройки'!$B$3,ISBLANK(CB194),CB194=0),"",CB194)</x:f>
      </x:c>
      <x:c r="DM194" s="50" t="str">
        <x:f>IF(OR(21&gt;'Настройки'!$B$3,ISBLANK(CC194),CC194=0),"",CC194)</x:f>
      </x:c>
      <x:c r="DN194" s="50" t="str">
        <x:f>IF(OR(22&gt;'Настройки'!$B$3,ISBLANK(CD194),CD194=0),"",CD194)</x:f>
      </x:c>
      <x:c r="DO194" s="50" t="str">
        <x:f>IF(OR(23&gt;'Настройки'!$B$3,ISBLANK(CE194),CE194=0),"",CE194)</x:f>
      </x:c>
      <x:c r="DP194" s="50" t="str">
        <x:f>IF(OR(24&gt;'Настройки'!$B$3,ISBLANK(CF194),CF194=0),"",CF194)</x:f>
      </x:c>
      <x:c r="DQ194" s="50" t="str">
        <x:f>IF(OR(25&gt;'Настройки'!$B$3,ISBLANK(CG194),CG194=0),"",CG194)</x:f>
      </x:c>
      <x:c r="DR194" s="50" t="str">
        <x:f>IF(OR(26&gt;'Настройки'!$B$3,ISBLANK(CH194),CH194=0),"",CH194)</x:f>
      </x:c>
      <x:c r="DS194" s="50" t="str">
        <x:f>IF(OR(27&gt;'Настройки'!$B$3,ISBLANK(CI194),CI194=0),"",CI194)</x:f>
      </x:c>
      <x:c r="DT194" s="50" t="str">
        <x:f>IF(OR(28&gt;'Настройки'!$B$3,ISBLANK(CJ194),CJ194=0),"",CJ194)</x:f>
      </x:c>
      <x:c r="DU194" s="50" t="str">
        <x:f>IF(OR(29&gt;'Настройки'!$B$3,ISBLANK(CK194),CK194=0),"",CK194)</x:f>
      </x:c>
      <x:c r="DV194" s="50" t="str">
        <x:f>IF(OR(30&gt;'Настройки'!$B$3,ISBLANK(CL194),CL194=0),"",CL194)</x:f>
      </x:c>
      <x:c r="DW194" s="50" t="str">
        <x:f>IF(OR(31&gt;'Настройки'!$B$3,ISBLANK(CM194),CM194=0),"",CM194)</x:f>
      </x:c>
      <x:c r="DX194" s="50" t="str">
        <x:f>IF(OR(32&gt;'Настройки'!$B$3,ISBLANK(CN194),CN194=0),"",CN194)</x:f>
      </x:c>
      <x:c r="DY194" s="50" t="str">
        <x:f>IF(OR(33&gt;'Настройки'!$B$3,ISBLANK(CO194),CO194=0),"",CO194)</x:f>
      </x:c>
      <x:c r="DZ194" s="50" t="str">
        <x:f>IF(OR(34&gt;'Настройки'!$B$3,ISBLANK(CP194),CP194=0),"",CP194)</x:f>
      </x:c>
      <x:c r="EA194" s="50" t="str">
        <x:f>IF(OR(35&gt;'Настройки'!$B$3,ISBLANK(CQ194),CQ194=0),"",CQ194)</x:f>
      </x:c>
      <x:c r="EB194" s="50" t="str">
        <x:f>IF(OR(36&gt;'Настройки'!$B$3,ISBLANK(CR194),CR194=0),"",CR194)</x:f>
      </x:c>
      <x:c r="EC194" s="50" t="str">
        <x:f>IF(A194="","",IF(OR(BB194="AZ",BB194="BZ"),10000+ROW(),IF(AZ194&gt;'Настройки'!$B$11,20000+ROW(),IF(BF194&lt;&gt;"Обычный",30000+ROW(),IF(AX194&lt;=0,40000+ROW(),"")))))</x:f>
      </x:c>
      <x:c r="ED194" s="50" t="str">
        <x:f>IF(EC194="","",COUNTIFS($EC$2:$EC$1001,"&gt;0",$EC$2:$EC$1001,"&lt;"&amp;EC194)+1)</x:f>
      </x:c>
    </x:row>
    <x:row r="195">
      <x:c r="A195" s="115"/>
      <x:c r="B195" s="115"/>
      <x:c r="C195" s="115"/>
      <x:c r="D195" s="118"/>
      <x:c r="E195" s="118"/>
      <x:c r="F195" s="118"/>
      <x:c r="G195" s="118"/>
      <x:c r="H195" s="118"/>
      <x:c r="I195" s="118"/>
      <x:c r="J195" s="118"/>
      <x:c r="K195" s="118"/>
      <x:c r="L195" s="118"/>
      <x:c r="M195" s="118"/>
      <x:c r="N195" s="118"/>
      <x:c r="O195" s="118"/>
      <x:c r="P195" s="118"/>
      <x:c r="Q195" s="118"/>
      <x:c r="R195" s="118"/>
      <x:c r="S195" s="118"/>
      <x:c r="T195" s="118"/>
      <x:c r="U195" s="118"/>
      <x:c r="V195" s="118"/>
      <x:c r="W195" s="118"/>
      <x:c r="X195" s="118"/>
      <x:c r="Y195" s="118"/>
      <x:c r="Z195" s="118"/>
      <x:c r="AA195" s="118"/>
      <x:c r="AB195" s="118"/>
      <x:c r="AC195" s="118"/>
      <x:c r="AD195" s="118"/>
      <x:c r="AE195" s="118"/>
      <x:c r="AF195" s="118"/>
      <x:c r="AG195" s="118"/>
      <x:c r="AH195" s="118"/>
      <x:c r="AI195" s="118"/>
      <x:c r="AJ195" s="118"/>
      <x:c r="AK195" s="118"/>
      <x:c r="AL195" s="118"/>
      <x:c r="AM195" s="118"/>
      <x:c r="AN195" s="118"/>
      <x:c r="AO195" s="118"/>
      <x:c r="AP195" s="115"/>
      <x:c r="AQ195" s="49" t="str">
        <x:f>IF(A195="","",COUNT(BI195:INDEX(BI195:CR195,1,'Настройки'!$B$3)))</x:f>
      </x:c>
      <x:c r="AR195" s="49" t="str">
        <x:f>IF(A195="","",SUM(BI195:INDEX(BI195:CR195,1,'Настройки'!$B$3)))</x:f>
      </x:c>
      <x:c r="AS195" s="58" t="str">
        <x:f>IF(A195="","",IF('Настройки'!$B$4="Стоимость потребления",AR195*D195,IF('Настройки'!$B$4="Количество",AR195,E195)))</x:f>
      </x:c>
      <x:c r="AT195" s="61" t="str">
        <x:f>IF(OR(A195="",AS195&lt;0,SUM($AS$2:$AS$1001)&lt;=0),"",AS195/SUM($AS$2:$AS$1001))</x:f>
      </x:c>
      <x:c r="AU195" s="61" t="str">
        <x:f>IF(OR(A195="",AS195&lt;0,SUM($AS$2:$AS$1001)&lt;=0),"",SUMIFS($AS$2:$AS$1001,$AS$2:$AS$1001,"&gt;"&amp;AS195)/SUM($AS$2:$AS$1001))</x:f>
      </x:c>
      <x:c r="AV195" s="61" t="str">
        <x:f>IF(OR(A195="",AS195&lt;0,SUM($AS$2:$AS$1001)&lt;=0),"",SUMIFS($AS$2:$AS$1001,$AS$2:$AS$1001,"&gt;="&amp;AS195)/SUM($AS$2:$AS$1001))</x:f>
      </x:c>
      <x:c r="AW195" s="49" t="str">
        <x:f>IF(A195="","",IF(SUM($AS$2:$AS$1001)&lt;=0,"Не определён",IF(AS195&lt;0,"Исключение",IF(AU195&lt;'Настройки'!$B$5,"A",IF(AU195&lt;'Настройки'!$B$6,"B","C")))))</x:f>
      </x:c>
      <x:c r="AX195" s="58" t="str">
        <x:f>IF(A195="","",IF(AQ195=0,"",AVERAGE(BI195:INDEX(BI195:CR195,1,'Настройки'!$B$3))))</x:f>
      </x:c>
      <x:c r="AY195" s="58" t="str">
        <x:f>IF(OR(A195="",AQ195=0),"",STDEVP(BI195:INDEX(BI195:CR195,1,'Настройки'!$B$3)))</x:f>
      </x:c>
      <x:c r="AZ195" s="61" t="str">
        <x:f>IF(OR(A195="",AQ195&lt;'Настройки'!$B$12,AX195&lt;=0,AND('Настройки'!$B$10="Блокировать",COUNTIF(F195:INDEX(F195:AO195,1,'Настройки'!$B$3),"&lt;0")&gt;0)),"",AY195/ABS(AX195))</x:f>
      </x:c>
      <x:c r="BA195" s="49" t="str">
        <x:f>IF(A195="","",IF(AND('Настройки'!$B$10="Блокировать",COUNTIF(F195:INDEX(F195:AO195,1,'Настройки'!$B$3),"&lt;0")&gt;0),"Не определён",IF(AQ195&lt;'Настройки'!$B$12,"Не определён",IF(AX195=0,"Нет спроса",IF(AX195&lt;0,"Не определён",IF(AZ195&lt;='Настройки'!$B$7,"X",IF(AZ195&lt;='Настройки'!$B$8,"Y","Z")))))))</x:f>
      </x:c>
      <x:c r="BB195" s="49" t="str">
        <x:f>IF(OR(A195="",LEN(AW195)&lt;&gt;1,LEN(BA195)&lt;&gt;1),"",AW195&amp;BA195)</x:f>
      </x:c>
      <x:c r="BC195" s="61" t="str">
        <x:f>IF(OR(A195="",AQ195=0),"",(COUNT(BI195:INDEX(BI195:CR195,1,'Настройки'!$B$3))-COUNT(CS195:INDEX(CS195:EB195,1,'Настройки'!$B$3)))/AQ195)</x:f>
      </x:c>
      <x:c r="BD195" s="64" t="str">
        <x:f>IF(OR(A195="",COUNT(CS195:INDEX(CS195:EB195,1,'Настройки'!$B$3))=0),"",AQ195/COUNT(CS195:INDEX(CS195:EB195,1,'Настройки'!$B$3)))</x:f>
      </x:c>
      <x:c r="BE195" s="64" t="str">
        <x:f>IF(OR(A195="",COUNT(CS195:INDEX(CS195:EB195,1,'Настройки'!$B$3))=0),"",IF(AVERAGE(CS195:INDEX(CS195:EB195,1,'Настройки'!$B$3))=0,"",(STDEVP(CS195:INDEX(CS195:EB195,1,'Настройки'!$B$3))/ABS(AVERAGE(CS195:INDEX(CS195:EB195,1,'Настройки'!$B$3))))^2))</x:f>
      </x:c>
      <x:c r="BF195" s="49" t="str">
        <x:f>IF(A195="","",IF(AQ195&lt;3,"Недостаточно",IF(AQ195&lt;6,"Предварительный","Обычный")))</x:f>
      </x:c>
      <x:c r="BG195" s="49" t="str">
        <x:f>IF(A195="","",IF(COUNTIF(F195:INDEX(F195:AO195,1,'Настройки'!$B$3),"&lt;0")&gt;0,IF('Настройки'!$B$10="Блокировать","Отрицательный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"),"")&amp;IF(AQ195&lt;3,"Недостаточно истории. ",IF(AQ195&lt;6,"Предварительная классификация. ",""))&amp;IF(AX195=0,"Нет спроса за горизонт. ","")&amp;IF(AZ195&gt;'Настройки'!$B$11,"Экстремальная вариативность. ",""))</x:f>
      </x:c>
      <x:c r="BH195" s="49" t="str">
        <x:f>IF(A195="","",IFERROR(VLOOKUP(BB195,'Настройки'!$D$3:$E$11,2,FALSE),"Сначала проверьте исходные данные и историю спроса.")&amp;" Уточните срок поставки, MOQ и критичность.")</x:f>
      </x:c>
      <x:c r="BI195" s="50" t="str">
        <x:f>IF(1&gt;'Настройки'!$B$3,"",IF(ISBLANK(F195),IF('Настройки'!$B$9="Нулевой спрос",0,""),IF(F195&lt;0,IF('Настройки'!$B$10="Исключить","",IF('Настройки'!$B$10="Абсолютные значения",ABS(F195),F195)),F195)))</x:f>
      </x:c>
      <x:c r="BJ195" s="50" t="str">
        <x:f>IF(2&gt;'Настройки'!$B$3,"",IF(ISBLANK(G195),IF('Настройки'!$B$9="Нулевой спрос",0,""),IF(G195&lt;0,IF('Настройки'!$B$10="Исключить","",IF('Настройки'!$B$10="Абсолютные значения",ABS(G195),G195)),G195)))</x:f>
      </x:c>
      <x:c r="BK195" s="50" t="str">
        <x:f>IF(3&gt;'Настройки'!$B$3,"",IF(ISBLANK(H195),IF('Настройки'!$B$9="Нулевой спрос",0,""),IF(H195&lt;0,IF('Настройки'!$B$10="Исключить","",IF('Настройки'!$B$10="Абсолютные значения",ABS(H195),H195)),H195)))</x:f>
      </x:c>
      <x:c r="BL195" s="50" t="str">
        <x:f>IF(4&gt;'Настройки'!$B$3,"",IF(ISBLANK(I195),IF('Настройки'!$B$9="Нулевой спрос",0,""),IF(I195&lt;0,IF('Настройки'!$B$10="Исключить","",IF('Настройки'!$B$10="Абсолютные значения",ABS(I195),I195)),I195)))</x:f>
      </x:c>
      <x:c r="BM195" s="50" t="str">
        <x:f>IF(5&gt;'Настройки'!$B$3,"",IF(ISBLANK(J195),IF('Настройки'!$B$9="Нулевой спрос",0,""),IF(J195&lt;0,IF('Настройки'!$B$10="Исключить","",IF('Настройки'!$B$10="Абсолютные значения",ABS(J195),J195)),J195)))</x:f>
      </x:c>
      <x:c r="BN195" s="50" t="str">
        <x:f>IF(6&gt;'Настройки'!$B$3,"",IF(ISBLANK(K195),IF('Настройки'!$B$9="Нулевой спрос",0,""),IF(K195&lt;0,IF('Настройки'!$B$10="Исключить","",IF('Настройки'!$B$10="Абсолютные значения",ABS(K195),K195)),K195)))</x:f>
      </x:c>
      <x:c r="BO195" s="50" t="str">
        <x:f>IF(7&gt;'Настройки'!$B$3,"",IF(ISBLANK(L195),IF('Настройки'!$B$9="Нулевой спрос",0,""),IF(L195&lt;0,IF('Настройки'!$B$10="Исключить","",IF('Настройки'!$B$10="Абсолютные значения",ABS(L195),L195)),L195)))</x:f>
      </x:c>
      <x:c r="BP195" s="50" t="str">
        <x:f>IF(8&gt;'Настройки'!$B$3,"",IF(ISBLANK(M195),IF('Настройки'!$B$9="Нулевой спрос",0,""),IF(M195&lt;0,IF('Настройки'!$B$10="Исключить","",IF('Настройки'!$B$10="Абсолютные значения",ABS(M195),M195)),M195)))</x:f>
      </x:c>
      <x:c r="BQ195" s="50" t="str">
        <x:f>IF(9&gt;'Настройки'!$B$3,"",IF(ISBLANK(N195),IF('Настройки'!$B$9="Нулевой спрос",0,""),IF(N195&lt;0,IF('Настройки'!$B$10="Исключить","",IF('Настройки'!$B$10="Абсолютные значения",ABS(N195),N195)),N195)))</x:f>
      </x:c>
      <x:c r="BR195" s="50" t="str">
        <x:f>IF(10&gt;'Настройки'!$B$3,"",IF(ISBLANK(O195),IF('Настройки'!$B$9="Нулевой спрос",0,""),IF(O195&lt;0,IF('Настройки'!$B$10="Исключить","",IF('Настройки'!$B$10="Абсолютные значения",ABS(O195),O195)),O195)))</x:f>
      </x:c>
      <x:c r="BS195" s="50" t="str">
        <x:f>IF(11&gt;'Настройки'!$B$3,"",IF(ISBLANK(P195),IF('Настройки'!$B$9="Нулевой спрос",0,""),IF(P195&lt;0,IF('Настройки'!$B$10="Исключить","",IF('Настройки'!$B$10="Абсолютные значения",ABS(P195),P195)),P195)))</x:f>
      </x:c>
      <x:c r="BT195" s="50" t="str">
        <x:f>IF(12&gt;'Настройки'!$B$3,"",IF(ISBLANK(Q195),IF('Настройки'!$B$9="Нулевой спрос",0,""),IF(Q195&lt;0,IF('Настройки'!$B$10="Исключить","",IF('Настройки'!$B$10="Абсолютные значения",ABS(Q195),Q195)),Q195)))</x:f>
      </x:c>
      <x:c r="BU195" s="50" t="str">
        <x:f>IF(13&gt;'Настройки'!$B$3,"",IF(ISBLANK(R195),IF('Настройки'!$B$9="Нулевой спрос",0,""),IF(R195&lt;0,IF('Настройки'!$B$10="Исключить","",IF('Настройки'!$B$10="Абсолютные значения",ABS(R195),R195)),R195)))</x:f>
      </x:c>
      <x:c r="BV195" s="50" t="str">
        <x:f>IF(14&gt;'Настройки'!$B$3,"",IF(ISBLANK(S195),IF('Настройки'!$B$9="Нулевой спрос",0,""),IF(S195&lt;0,IF('Настройки'!$B$10="Исключить","",IF('Настройки'!$B$10="Абсолютные значения",ABS(S195),S195)),S195)))</x:f>
      </x:c>
      <x:c r="BW195" s="50" t="str">
        <x:f>IF(15&gt;'Настройки'!$B$3,"",IF(ISBLANK(T195),IF('Настройки'!$B$9="Нулевой спрос",0,""),IF(T195&lt;0,IF('Настройки'!$B$10="Исключить","",IF('Настройки'!$B$10="Абсолютные значения",ABS(T195),T195)),T195)))</x:f>
      </x:c>
      <x:c r="BX195" s="50" t="str">
        <x:f>IF(16&gt;'Настройки'!$B$3,"",IF(ISBLANK(U195),IF('Настройки'!$B$9="Нулевой спрос",0,""),IF(U195&lt;0,IF('Настройки'!$B$10="Исключить","",IF('Настройки'!$B$10="Абсолютные значения",ABS(U195),U195)),U195)))</x:f>
      </x:c>
      <x:c r="BY195" s="50" t="str">
        <x:f>IF(17&gt;'Настройки'!$B$3,"",IF(ISBLANK(V195),IF('Настройки'!$B$9="Нулевой спрос",0,""),IF(V195&lt;0,IF('Настройки'!$B$10="Исключить","",IF('Настройки'!$B$10="Абсолютные значения",ABS(V195),V195)),V195)))</x:f>
      </x:c>
      <x:c r="BZ195" s="50" t="str">
        <x:f>IF(18&gt;'Настройки'!$B$3,"",IF(ISBLANK(W195),IF('Настройки'!$B$9="Нулевой спрос",0,""),IF(W195&lt;0,IF('Настройки'!$B$10="Исключить","",IF('Настройки'!$B$10="Абсолютные значения",ABS(W195),W195)),W195)))</x:f>
      </x:c>
      <x:c r="CA195" s="50" t="str">
        <x:f>IF(19&gt;'Настройки'!$B$3,"",IF(ISBLANK(X195),IF('Настройки'!$B$9="Нулевой спрос",0,""),IF(X195&lt;0,IF('Настройки'!$B$10="Исключить","",IF('Настройки'!$B$10="Абсолютные значения",ABS(X195),X195)),X195)))</x:f>
      </x:c>
      <x:c r="CB195" s="50" t="str">
        <x:f>IF(20&gt;'Настройки'!$B$3,"",IF(ISBLANK(Y195),IF('Настройки'!$B$9="Нулевой спрос",0,""),IF(Y195&lt;0,IF('Настройки'!$B$10="Исключить","",IF('Настройки'!$B$10="Абсолютные значения",ABS(Y195),Y195)),Y195)))</x:f>
      </x:c>
      <x:c r="CC195" s="50" t="str">
        <x:f>IF(21&gt;'Настройки'!$B$3,"",IF(ISBLANK(Z195),IF('Настройки'!$B$9="Нулевой спрос",0,""),IF(Z195&lt;0,IF('Настройки'!$B$10="Исключить","",IF('Настройки'!$B$10="Абсолютные значения",ABS(Z195),Z195)),Z195)))</x:f>
      </x:c>
      <x:c r="CD195" s="50" t="str">
        <x:f>IF(22&gt;'Настройки'!$B$3,"",IF(ISBLANK(AA195),IF('Настройки'!$B$9="Нулевой спрос",0,""),IF(AA195&lt;0,IF('Настройки'!$B$10="Исключить","",IF('Настройки'!$B$10="Абсолютные значения",ABS(AA195),AA195)),AA195)))</x:f>
      </x:c>
      <x:c r="CE195" s="50" t="str">
        <x:f>IF(23&gt;'Настройки'!$B$3,"",IF(ISBLANK(AB195),IF('Настройки'!$B$9="Нулевой спрос",0,""),IF(AB195&lt;0,IF('Настройки'!$B$10="Исключить","",IF('Настройки'!$B$10="Абсолютные значения",ABS(AB195),AB195)),AB195)))</x:f>
      </x:c>
      <x:c r="CF195" s="50" t="str">
        <x:f>IF(24&gt;'Настройки'!$B$3,"",IF(ISBLANK(AC195),IF('Настройки'!$B$9="Нулевой спрос",0,""),IF(AC195&lt;0,IF('Настройки'!$B$10="Исключить","",IF('Настройки'!$B$10="Абсолютные значения",ABS(AC195),AC195)),AC195)))</x:f>
      </x:c>
      <x:c r="CG195" s="50" t="str">
        <x:f>IF(25&gt;'Настройки'!$B$3,"",IF(ISBLANK(AD195),IF('Настройки'!$B$9="Нулевой спрос",0,""),IF(AD195&lt;0,IF('Настройки'!$B$10="Исключить","",IF('Настройки'!$B$10="Абсолютные значения",ABS(AD195),AD195)),AD195)))</x:f>
      </x:c>
      <x:c r="CH195" s="50" t="str">
        <x:f>IF(26&gt;'Настройки'!$B$3,"",IF(ISBLANK(AE195),IF('Настройки'!$B$9="Нулевой спрос",0,""),IF(AE195&lt;0,IF('Настройки'!$B$10="Исключить","",IF('Настройки'!$B$10="Абсолютные значения",ABS(AE195),AE195)),AE195)))</x:f>
      </x:c>
      <x:c r="CI195" s="50" t="str">
        <x:f>IF(27&gt;'Настройки'!$B$3,"",IF(ISBLANK(AF195),IF('Настройки'!$B$9="Нулевой спрос",0,""),IF(AF195&lt;0,IF('Настройки'!$B$10="Исключить","",IF('Настройки'!$B$10="Абсолютные значения",ABS(AF195),AF195)),AF195)))</x:f>
      </x:c>
      <x:c r="CJ195" s="50" t="str">
        <x:f>IF(28&gt;'Настройки'!$B$3,"",IF(ISBLANK(AG195),IF('Настройки'!$B$9="Нулевой спрос",0,""),IF(AG195&lt;0,IF('Настройки'!$B$10="Исключить","",IF('Настройки'!$B$10="Абсолютные значения",ABS(AG195),AG195)),AG195)))</x:f>
      </x:c>
      <x:c r="CK195" s="50" t="str">
        <x:f>IF(29&gt;'Настройки'!$B$3,"",IF(ISBLANK(AH195),IF('Настройки'!$B$9="Нулевой спрос",0,""),IF(AH195&lt;0,IF('Настройки'!$B$10="Исключить","",IF('Настройки'!$B$10="Абсолютные значения",ABS(AH195),AH195)),AH195)))</x:f>
      </x:c>
      <x:c r="CL195" s="50" t="str">
        <x:f>IF(30&gt;'Настройки'!$B$3,"",IF(ISBLANK(AI195),IF('Настройки'!$B$9="Нулевой спрос",0,""),IF(AI195&lt;0,IF('Настройки'!$B$10="Исключить","",IF('Настройки'!$B$10="Абсолютные значения",ABS(AI195),AI195)),AI195)))</x:f>
      </x:c>
      <x:c r="CM195" s="50" t="str">
        <x:f>IF(31&gt;'Настройки'!$B$3,"",IF(ISBLANK(AJ195),IF('Настройки'!$B$9="Нулевой спрос",0,""),IF(AJ195&lt;0,IF('Настройки'!$B$10="Исключить","",IF('Настройки'!$B$10="Абсолютные значения",ABS(AJ195),AJ195)),AJ195)))</x:f>
      </x:c>
      <x:c r="CN195" s="50" t="str">
        <x:f>IF(32&gt;'Настройки'!$B$3,"",IF(ISBLANK(AK195),IF('Настройки'!$B$9="Нулевой спрос",0,""),IF(AK195&lt;0,IF('Настройки'!$B$10="Исключить","",IF('Настройки'!$B$10="Абсолютные значения",ABS(AK195),AK195)),AK195)))</x:f>
      </x:c>
      <x:c r="CO195" s="50" t="str">
        <x:f>IF(33&gt;'Настройки'!$B$3,"",IF(ISBLANK(AL195),IF('Настройки'!$B$9="Нулевой спрос",0,""),IF(AL195&lt;0,IF('Настройки'!$B$10="Исключить","",IF('Настройки'!$B$10="Абсолютные значения",ABS(AL195),AL195)),AL195)))</x:f>
      </x:c>
      <x:c r="CP195" s="50" t="str">
        <x:f>IF(34&gt;'Настройки'!$B$3,"",IF(ISBLANK(AM195),IF('Настройки'!$B$9="Нулевой спрос",0,""),IF(AM195&lt;0,IF('Настройки'!$B$10="Исключить","",IF('Настройки'!$B$10="Абсолютные значения",ABS(AM195),AM195)),AM195)))</x:f>
      </x:c>
      <x:c r="CQ195" s="50" t="str">
        <x:f>IF(35&gt;'Настройки'!$B$3,"",IF(ISBLANK(AN195),IF('Настройки'!$B$9="Нулевой спрос",0,""),IF(AN195&lt;0,IF('Настройки'!$B$10="Исключить","",IF('Настройки'!$B$10="Абсолютные значения",ABS(AN195),AN195)),AN195)))</x:f>
      </x:c>
      <x:c r="CR195" s="50" t="str">
        <x:f>IF(36&gt;'Настройки'!$B$3,"",IF(ISBLANK(AO195),IF('Настройки'!$B$9="Нулевой спрос",0,""),IF(AO195&lt;0,IF('Настройки'!$B$10="Исключить","",IF('Настройки'!$B$10="Абсолютные значения",ABS(AO195),AO195)),AO195)))</x:f>
      </x:c>
      <x:c r="CS195" s="50" t="str">
        <x:f>IF(OR(1&gt;'Настройки'!$B$3,ISBLANK(BI195),BI195=0),"",BI195)</x:f>
      </x:c>
      <x:c r="CT195" s="50" t="str">
        <x:f>IF(OR(2&gt;'Настройки'!$B$3,ISBLANK(BJ195),BJ195=0),"",BJ195)</x:f>
      </x:c>
      <x:c r="CU195" s="50" t="str">
        <x:f>IF(OR(3&gt;'Настройки'!$B$3,ISBLANK(BK195),BK195=0),"",BK195)</x:f>
      </x:c>
      <x:c r="CV195" s="50" t="str">
        <x:f>IF(OR(4&gt;'Настройки'!$B$3,ISBLANK(BL195),BL195=0),"",BL195)</x:f>
      </x:c>
      <x:c r="CW195" s="50" t="str">
        <x:f>IF(OR(5&gt;'Настройки'!$B$3,ISBLANK(BM195),BM195=0),"",BM195)</x:f>
      </x:c>
      <x:c r="CX195" s="50" t="str">
        <x:f>IF(OR(6&gt;'Настройки'!$B$3,ISBLANK(BN195),BN195=0),"",BN195)</x:f>
      </x:c>
      <x:c r="CY195" s="50" t="str">
        <x:f>IF(OR(7&gt;'Настройки'!$B$3,ISBLANK(BO195),BO195=0),"",BO195)</x:f>
      </x:c>
      <x:c r="CZ195" s="50" t="str">
        <x:f>IF(OR(8&gt;'Настройки'!$B$3,ISBLANK(BP195),BP195=0),"",BP195)</x:f>
      </x:c>
      <x:c r="DA195" s="50" t="str">
        <x:f>IF(OR(9&gt;'Настройки'!$B$3,ISBLANK(BQ195),BQ195=0),"",BQ195)</x:f>
      </x:c>
      <x:c r="DB195" s="50" t="str">
        <x:f>IF(OR(10&gt;'Настройки'!$B$3,ISBLANK(BR195),BR195=0),"",BR195)</x:f>
      </x:c>
      <x:c r="DC195" s="50" t="str">
        <x:f>IF(OR(11&gt;'Настройки'!$B$3,ISBLANK(BS195),BS195=0),"",BS195)</x:f>
      </x:c>
      <x:c r="DD195" s="50" t="str">
        <x:f>IF(OR(12&gt;'Настройки'!$B$3,ISBLANK(BT195),BT195=0),"",BT195)</x:f>
      </x:c>
      <x:c r="DE195" s="50" t="str">
        <x:f>IF(OR(13&gt;'Настройки'!$B$3,ISBLANK(BU195),BU195=0),"",BU195)</x:f>
      </x:c>
      <x:c r="DF195" s="50" t="str">
        <x:f>IF(OR(14&gt;'Настройки'!$B$3,ISBLANK(BV195),BV195=0),"",BV195)</x:f>
      </x:c>
      <x:c r="DG195" s="50" t="str">
        <x:f>IF(OR(15&gt;'Настройки'!$B$3,ISBLANK(BW195),BW195=0),"",BW195)</x:f>
      </x:c>
      <x:c r="DH195" s="50" t="str">
        <x:f>IF(OR(16&gt;'Настройки'!$B$3,ISBLANK(BX195),BX195=0),"",BX195)</x:f>
      </x:c>
      <x:c r="DI195" s="50" t="str">
        <x:f>IF(OR(17&gt;'Настройки'!$B$3,ISBLANK(BY195),BY195=0),"",BY195)</x:f>
      </x:c>
      <x:c r="DJ195" s="50" t="str">
        <x:f>IF(OR(18&gt;'Настройки'!$B$3,ISBLANK(BZ195),BZ195=0),"",BZ195)</x:f>
      </x:c>
      <x:c r="DK195" s="50" t="str">
        <x:f>IF(OR(19&gt;'Настройки'!$B$3,ISBLANK(CA195),CA195=0),"",CA195)</x:f>
      </x:c>
      <x:c r="DL195" s="50" t="str">
        <x:f>IF(OR(20&gt;'Настройки'!$B$3,ISBLANK(CB195),CB195=0),"",CB195)</x:f>
      </x:c>
      <x:c r="DM195" s="50" t="str">
        <x:f>IF(OR(21&gt;'Настройки'!$B$3,ISBLANK(CC195),CC195=0),"",CC195)</x:f>
      </x:c>
      <x:c r="DN195" s="50" t="str">
        <x:f>IF(OR(22&gt;'Настройки'!$B$3,ISBLANK(CD195),CD195=0),"",CD195)</x:f>
      </x:c>
      <x:c r="DO195" s="50" t="str">
        <x:f>IF(OR(23&gt;'Настройки'!$B$3,ISBLANK(CE195),CE195=0),"",CE195)</x:f>
      </x:c>
      <x:c r="DP195" s="50" t="str">
        <x:f>IF(OR(24&gt;'Настройки'!$B$3,ISBLANK(CF195),CF195=0),"",CF195)</x:f>
      </x:c>
      <x:c r="DQ195" s="50" t="str">
        <x:f>IF(OR(25&gt;'Настройки'!$B$3,ISBLANK(CG195),CG195=0),"",CG195)</x:f>
      </x:c>
      <x:c r="DR195" s="50" t="str">
        <x:f>IF(OR(26&gt;'Настройки'!$B$3,ISBLANK(CH195),CH195=0),"",CH195)</x:f>
      </x:c>
      <x:c r="DS195" s="50" t="str">
        <x:f>IF(OR(27&gt;'Настройки'!$B$3,ISBLANK(CI195),CI195=0),"",CI195)</x:f>
      </x:c>
      <x:c r="DT195" s="50" t="str">
        <x:f>IF(OR(28&gt;'Настройки'!$B$3,ISBLANK(CJ195),CJ195=0),"",CJ195)</x:f>
      </x:c>
      <x:c r="DU195" s="50" t="str">
        <x:f>IF(OR(29&gt;'Настройки'!$B$3,ISBLANK(CK195),CK195=0),"",CK195)</x:f>
      </x:c>
      <x:c r="DV195" s="50" t="str">
        <x:f>IF(OR(30&gt;'Настройки'!$B$3,ISBLANK(CL195),CL195=0),"",CL195)</x:f>
      </x:c>
      <x:c r="DW195" s="50" t="str">
        <x:f>IF(OR(31&gt;'Настройки'!$B$3,ISBLANK(CM195),CM195=0),"",CM195)</x:f>
      </x:c>
      <x:c r="DX195" s="50" t="str">
        <x:f>IF(OR(32&gt;'Настройки'!$B$3,ISBLANK(CN195),CN195=0),"",CN195)</x:f>
      </x:c>
      <x:c r="DY195" s="50" t="str">
        <x:f>IF(OR(33&gt;'Настройки'!$B$3,ISBLANK(CO195),CO195=0),"",CO195)</x:f>
      </x:c>
      <x:c r="DZ195" s="50" t="str">
        <x:f>IF(OR(34&gt;'Настройки'!$B$3,ISBLANK(CP195),CP195=0),"",CP195)</x:f>
      </x:c>
      <x:c r="EA195" s="50" t="str">
        <x:f>IF(OR(35&gt;'Настройки'!$B$3,ISBLANK(CQ195),CQ195=0),"",CQ195)</x:f>
      </x:c>
      <x:c r="EB195" s="50" t="str">
        <x:f>IF(OR(36&gt;'Настройки'!$B$3,ISBLANK(CR195),CR195=0),"",CR195)</x:f>
      </x:c>
      <x:c r="EC195" s="50" t="str">
        <x:f>IF(A195="","",IF(OR(BB195="AZ",BB195="BZ"),10000+ROW(),IF(AZ195&gt;'Настройки'!$B$11,20000+ROW(),IF(BF195&lt;&gt;"Обычный",30000+ROW(),IF(AX195&lt;=0,40000+ROW(),"")))))</x:f>
      </x:c>
      <x:c r="ED195" s="50" t="str">
        <x:f>IF(EC195="","",COUNTIFS($EC$2:$EC$1001,"&gt;0",$EC$2:$EC$1001,"&lt;"&amp;EC195)+1)</x:f>
      </x:c>
    </x:row>
    <x:row r="196">
      <x:c r="A196" s="115"/>
      <x:c r="B196" s="115"/>
      <x:c r="C196" s="115"/>
      <x:c r="D196" s="118"/>
      <x:c r="E196" s="118"/>
      <x:c r="F196" s="118"/>
      <x:c r="G196" s="118"/>
      <x:c r="H196" s="118"/>
      <x:c r="I196" s="118"/>
      <x:c r="J196" s="118"/>
      <x:c r="K196" s="118"/>
      <x:c r="L196" s="118"/>
      <x:c r="M196" s="118"/>
      <x:c r="N196" s="118"/>
      <x:c r="O196" s="118"/>
      <x:c r="P196" s="118"/>
      <x:c r="Q196" s="118"/>
      <x:c r="R196" s="118"/>
      <x:c r="S196" s="118"/>
      <x:c r="T196" s="118"/>
      <x:c r="U196" s="118"/>
      <x:c r="V196" s="118"/>
      <x:c r="W196" s="118"/>
      <x:c r="X196" s="118"/>
      <x:c r="Y196" s="118"/>
      <x:c r="Z196" s="118"/>
      <x:c r="AA196" s="118"/>
      <x:c r="AB196" s="118"/>
      <x:c r="AC196" s="118"/>
      <x:c r="AD196" s="118"/>
      <x:c r="AE196" s="118"/>
      <x:c r="AF196" s="118"/>
      <x:c r="AG196" s="118"/>
      <x:c r="AH196" s="118"/>
      <x:c r="AI196" s="118"/>
      <x:c r="AJ196" s="118"/>
      <x:c r="AK196" s="118"/>
      <x:c r="AL196" s="118"/>
      <x:c r="AM196" s="118"/>
      <x:c r="AN196" s="118"/>
      <x:c r="AO196" s="118"/>
      <x:c r="AP196" s="115"/>
      <x:c r="AQ196" s="49" t="str">
        <x:f>IF(A196="","",COUNT(BI196:INDEX(BI196:CR196,1,'Настройки'!$B$3)))</x:f>
      </x:c>
      <x:c r="AR196" s="49" t="str">
        <x:f>IF(A196="","",SUM(BI196:INDEX(BI196:CR196,1,'Настройки'!$B$3)))</x:f>
      </x:c>
      <x:c r="AS196" s="58" t="str">
        <x:f>IF(A196="","",IF('Настройки'!$B$4="Стоимость потребления",AR196*D196,IF('Настройки'!$B$4="Количество",AR196,E196)))</x:f>
      </x:c>
      <x:c r="AT196" s="61" t="str">
        <x:f>IF(OR(A196="",AS196&lt;0,SUM($AS$2:$AS$1001)&lt;=0),"",AS196/SUM($AS$2:$AS$1001))</x:f>
      </x:c>
      <x:c r="AU196" s="61" t="str">
        <x:f>IF(OR(A196="",AS196&lt;0,SUM($AS$2:$AS$1001)&lt;=0),"",SUMIFS($AS$2:$AS$1001,$AS$2:$AS$1001,"&gt;"&amp;AS196)/SUM($AS$2:$AS$1001))</x:f>
      </x:c>
      <x:c r="AV196" s="61" t="str">
        <x:f>IF(OR(A196="",AS196&lt;0,SUM($AS$2:$AS$1001)&lt;=0),"",SUMIFS($AS$2:$AS$1001,$AS$2:$AS$1001,"&gt;="&amp;AS196)/SUM($AS$2:$AS$1001))</x:f>
      </x:c>
      <x:c r="AW196" s="49" t="str">
        <x:f>IF(A196="","",IF(SUM($AS$2:$AS$1001)&lt;=0,"Не определён",IF(AS196&lt;0,"Исключение",IF(AU196&lt;'Настройки'!$B$5,"A",IF(AU196&lt;'Настройки'!$B$6,"B","C")))))</x:f>
      </x:c>
      <x:c r="AX196" s="58" t="str">
        <x:f>IF(A196="","",IF(AQ196=0,"",AVERAGE(BI196:INDEX(BI196:CR196,1,'Настройки'!$B$3))))</x:f>
      </x:c>
      <x:c r="AY196" s="58" t="str">
        <x:f>IF(OR(A196="",AQ196=0),"",STDEVP(BI196:INDEX(BI196:CR196,1,'Настройки'!$B$3)))</x:f>
      </x:c>
      <x:c r="AZ196" s="61" t="str">
        <x:f>IF(OR(A196="",AQ196&lt;'Настройки'!$B$12,AX196&lt;=0,AND('Настройки'!$B$10="Блокировать",COUNTIF(F196:INDEX(F196:AO196,1,'Настройки'!$B$3),"&lt;0")&gt;0)),"",AY196/ABS(AX196))</x:f>
      </x:c>
      <x:c r="BA196" s="49" t="str">
        <x:f>IF(A196="","",IF(AND('Настройки'!$B$10="Блокировать",COUNTIF(F196:INDEX(F196:AO196,1,'Настройки'!$B$3),"&lt;0")&gt;0),"Не определён",IF(AQ196&lt;'Настройки'!$B$12,"Не определён",IF(AX196=0,"Нет спроса",IF(AX196&lt;0,"Не определён",IF(AZ196&lt;='Настройки'!$B$7,"X",IF(AZ196&lt;='Настройки'!$B$8,"Y","Z")))))))</x:f>
      </x:c>
      <x:c r="BB196" s="49" t="str">
        <x:f>IF(OR(A196="",LEN(AW196)&lt;&gt;1,LEN(BA196)&lt;&gt;1),"",AW196&amp;BA196)</x:f>
      </x:c>
      <x:c r="BC196" s="61" t="str">
        <x:f>IF(OR(A196="",AQ196=0),"",(COUNT(BI196:INDEX(BI196:CR196,1,'Настройки'!$B$3))-COUNT(CS196:INDEX(CS196:EB196,1,'Настройки'!$B$3)))/AQ196)</x:f>
      </x:c>
      <x:c r="BD196" s="64" t="str">
        <x:f>IF(OR(A196="",COUNT(CS196:INDEX(CS196:EB196,1,'Настройки'!$B$3))=0),"",AQ196/COUNT(CS196:INDEX(CS196:EB196,1,'Настройки'!$B$3)))</x:f>
      </x:c>
      <x:c r="BE196" s="64" t="str">
        <x:f>IF(OR(A196="",COUNT(CS196:INDEX(CS196:EB196,1,'Настройки'!$B$3))=0),"",IF(AVERAGE(CS196:INDEX(CS196:EB196,1,'Настройки'!$B$3))=0,"",(STDEVP(CS196:INDEX(CS196:EB196,1,'Настройки'!$B$3))/ABS(AVERAGE(CS196:INDEX(CS196:EB196,1,'Настройки'!$B$3))))^2))</x:f>
      </x:c>
      <x:c r="BF196" s="49" t="str">
        <x:f>IF(A196="","",IF(AQ196&lt;3,"Недостаточно",IF(AQ196&lt;6,"Предварительный","Обычный")))</x:f>
      </x:c>
      <x:c r="BG196" s="49" t="str">
        <x:f>IF(A196="","",IF(COUNTIF(F196:INDEX(F196:AO196,1,'Настройки'!$B$3),"&lt;0")&gt;0,IF('Настройки'!$B$10="Блокировать","Отрицательный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"),"")&amp;IF(AQ196&lt;3,"Недостаточно истории. ",IF(AQ196&lt;6,"Предварительная классификация. ",""))&amp;IF(AX196=0,"Нет спроса за горизонт. ","")&amp;IF(AZ196&gt;'Настройки'!$B$11,"Экстремальная вариативность. ",""))</x:f>
      </x:c>
      <x:c r="BH196" s="49" t="str">
        <x:f>IF(A196="","",IFERROR(VLOOKUP(BB196,'Настройки'!$D$3:$E$11,2,FALSE),"Сначала проверьте исходные данные и историю спроса.")&amp;" Уточните срок поставки, MOQ и критичность.")</x:f>
      </x:c>
      <x:c r="BI196" s="50" t="str">
        <x:f>IF(1&gt;'Настройки'!$B$3,"",IF(ISBLANK(F196),IF('Настройки'!$B$9="Нулевой спрос",0,""),IF(F196&lt;0,IF('Настройки'!$B$10="Исключить","",IF('Настройки'!$B$10="Абсолютные значения",ABS(F196),F196)),F196)))</x:f>
      </x:c>
      <x:c r="BJ196" s="50" t="str">
        <x:f>IF(2&gt;'Настройки'!$B$3,"",IF(ISBLANK(G196),IF('Настройки'!$B$9="Нулевой спрос",0,""),IF(G196&lt;0,IF('Настройки'!$B$10="Исключить","",IF('Настройки'!$B$10="Абсолютные значения",ABS(G196),G196)),G196)))</x:f>
      </x:c>
      <x:c r="BK196" s="50" t="str">
        <x:f>IF(3&gt;'Настройки'!$B$3,"",IF(ISBLANK(H196),IF('Настройки'!$B$9="Нулевой спрос",0,""),IF(H196&lt;0,IF('Настройки'!$B$10="Исключить","",IF('Настройки'!$B$10="Абсолютные значения",ABS(H196),H196)),H196)))</x:f>
      </x:c>
      <x:c r="BL196" s="50" t="str">
        <x:f>IF(4&gt;'Настройки'!$B$3,"",IF(ISBLANK(I196),IF('Настройки'!$B$9="Нулевой спрос",0,""),IF(I196&lt;0,IF('Настройки'!$B$10="Исключить","",IF('Настройки'!$B$10="Абсолютные значения",ABS(I196),I196)),I196)))</x:f>
      </x:c>
      <x:c r="BM196" s="50" t="str">
        <x:f>IF(5&gt;'Настройки'!$B$3,"",IF(ISBLANK(J196),IF('Настройки'!$B$9="Нулевой спрос",0,""),IF(J196&lt;0,IF('Настройки'!$B$10="Исключить","",IF('Настройки'!$B$10="Абсолютные значения",ABS(J196),J196)),J196)))</x:f>
      </x:c>
      <x:c r="BN196" s="50" t="str">
        <x:f>IF(6&gt;'Настройки'!$B$3,"",IF(ISBLANK(K196),IF('Настройки'!$B$9="Нулевой спрос",0,""),IF(K196&lt;0,IF('Настройки'!$B$10="Исключить","",IF('Настройки'!$B$10="Абсолютные значения",ABS(K196),K196)),K196)))</x:f>
      </x:c>
      <x:c r="BO196" s="50" t="str">
        <x:f>IF(7&gt;'Настройки'!$B$3,"",IF(ISBLANK(L196),IF('Настройки'!$B$9="Нулевой спрос",0,""),IF(L196&lt;0,IF('Настройки'!$B$10="Исключить","",IF('Настройки'!$B$10="Абсолютные значения",ABS(L196),L196)),L196)))</x:f>
      </x:c>
      <x:c r="BP196" s="50" t="str">
        <x:f>IF(8&gt;'Настройки'!$B$3,"",IF(ISBLANK(M196),IF('Настройки'!$B$9="Нулевой спрос",0,""),IF(M196&lt;0,IF('Настройки'!$B$10="Исключить","",IF('Настройки'!$B$10="Абсолютные значения",ABS(M196),M196)),M196)))</x:f>
      </x:c>
      <x:c r="BQ196" s="50" t="str">
        <x:f>IF(9&gt;'Настройки'!$B$3,"",IF(ISBLANK(N196),IF('Настройки'!$B$9="Нулевой спрос",0,""),IF(N196&lt;0,IF('Настройки'!$B$10="Исключить","",IF('Настройки'!$B$10="Абсолютные значения",ABS(N196),N196)),N196)))</x:f>
      </x:c>
      <x:c r="BR196" s="50" t="str">
        <x:f>IF(10&gt;'Настройки'!$B$3,"",IF(ISBLANK(O196),IF('Настройки'!$B$9="Нулевой спрос",0,""),IF(O196&lt;0,IF('Настройки'!$B$10="Исключить","",IF('Настройки'!$B$10="Абсолютные значения",ABS(O196),O196)),O196)))</x:f>
      </x:c>
      <x:c r="BS196" s="50" t="str">
        <x:f>IF(11&gt;'Настройки'!$B$3,"",IF(ISBLANK(P196),IF('Настройки'!$B$9="Нулевой спрос",0,""),IF(P196&lt;0,IF('Настройки'!$B$10="Исключить","",IF('Настройки'!$B$10="Абсолютные значения",ABS(P196),P196)),P196)))</x:f>
      </x:c>
      <x:c r="BT196" s="50" t="str">
        <x:f>IF(12&gt;'Настройки'!$B$3,"",IF(ISBLANK(Q196),IF('Настройки'!$B$9="Нулевой спрос",0,""),IF(Q196&lt;0,IF('Настройки'!$B$10="Исключить","",IF('Настройки'!$B$10="Абсолютные значения",ABS(Q196),Q196)),Q196)))</x:f>
      </x:c>
      <x:c r="BU196" s="50" t="str">
        <x:f>IF(13&gt;'Настройки'!$B$3,"",IF(ISBLANK(R196),IF('Настройки'!$B$9="Нулевой спрос",0,""),IF(R196&lt;0,IF('Настройки'!$B$10="Исключить","",IF('Настройки'!$B$10="Абсолютные значения",ABS(R196),R196)),R196)))</x:f>
      </x:c>
      <x:c r="BV196" s="50" t="str">
        <x:f>IF(14&gt;'Настройки'!$B$3,"",IF(ISBLANK(S196),IF('Настройки'!$B$9="Нулевой спрос",0,""),IF(S196&lt;0,IF('Настройки'!$B$10="Исключить","",IF('Настройки'!$B$10="Абсолютные значения",ABS(S196),S196)),S196)))</x:f>
      </x:c>
      <x:c r="BW196" s="50" t="str">
        <x:f>IF(15&gt;'Настройки'!$B$3,"",IF(ISBLANK(T196),IF('Настройки'!$B$9="Нулевой спрос",0,""),IF(T196&lt;0,IF('Настройки'!$B$10="Исключить","",IF('Настройки'!$B$10="Абсолютные значения",ABS(T196),T196)),T196)))</x:f>
      </x:c>
      <x:c r="BX196" s="50" t="str">
        <x:f>IF(16&gt;'Настройки'!$B$3,"",IF(ISBLANK(U196),IF('Настройки'!$B$9="Нулевой спрос",0,""),IF(U196&lt;0,IF('Настройки'!$B$10="Исключить","",IF('Настройки'!$B$10="Абсолютные значения",ABS(U196),U196)),U196)))</x:f>
      </x:c>
      <x:c r="BY196" s="50" t="str">
        <x:f>IF(17&gt;'Настройки'!$B$3,"",IF(ISBLANK(V196),IF('Настройки'!$B$9="Нулевой спрос",0,""),IF(V196&lt;0,IF('Настройки'!$B$10="Исключить","",IF('Настройки'!$B$10="Абсолютные значения",ABS(V196),V196)),V196)))</x:f>
      </x:c>
      <x:c r="BZ196" s="50" t="str">
        <x:f>IF(18&gt;'Настройки'!$B$3,"",IF(ISBLANK(W196),IF('Настройки'!$B$9="Нулевой спрос",0,""),IF(W196&lt;0,IF('Настройки'!$B$10="Исключить","",IF('Настройки'!$B$10="Абсолютные значения",ABS(W196),W196)),W196)))</x:f>
      </x:c>
      <x:c r="CA196" s="50" t="str">
        <x:f>IF(19&gt;'Настройки'!$B$3,"",IF(ISBLANK(X196),IF('Настройки'!$B$9="Нулевой спрос",0,""),IF(X196&lt;0,IF('Настройки'!$B$10="Исключить","",IF('Настройки'!$B$10="Абсолютные значения",ABS(X196),X196)),X196)))</x:f>
      </x:c>
      <x:c r="CB196" s="50" t="str">
        <x:f>IF(20&gt;'Настройки'!$B$3,"",IF(ISBLANK(Y196),IF('Настройки'!$B$9="Нулевой спрос",0,""),IF(Y196&lt;0,IF('Настройки'!$B$10="Исключить","",IF('Настройки'!$B$10="Абсолютные значения",ABS(Y196),Y196)),Y196)))</x:f>
      </x:c>
      <x:c r="CC196" s="50" t="str">
        <x:f>IF(21&gt;'Настройки'!$B$3,"",IF(ISBLANK(Z196),IF('Настройки'!$B$9="Нулевой спрос",0,""),IF(Z196&lt;0,IF('Настройки'!$B$10="Исключить","",IF('Настройки'!$B$10="Абсолютные значения",ABS(Z196),Z196)),Z196)))</x:f>
      </x:c>
      <x:c r="CD196" s="50" t="str">
        <x:f>IF(22&gt;'Настройки'!$B$3,"",IF(ISBLANK(AA196),IF('Настройки'!$B$9="Нулевой спрос",0,""),IF(AA196&lt;0,IF('Настройки'!$B$10="Исключить","",IF('Настройки'!$B$10="Абсолютные значения",ABS(AA196),AA196)),AA196)))</x:f>
      </x:c>
      <x:c r="CE196" s="50" t="str">
        <x:f>IF(23&gt;'Настройки'!$B$3,"",IF(ISBLANK(AB196),IF('Настройки'!$B$9="Нулевой спрос",0,""),IF(AB196&lt;0,IF('Настройки'!$B$10="Исключить","",IF('Настройки'!$B$10="Абсолютные значения",ABS(AB196),AB196)),AB196)))</x:f>
      </x:c>
      <x:c r="CF196" s="50" t="str">
        <x:f>IF(24&gt;'Настройки'!$B$3,"",IF(ISBLANK(AC196),IF('Настройки'!$B$9="Нулевой спрос",0,""),IF(AC196&lt;0,IF('Настройки'!$B$10="Исключить","",IF('Настройки'!$B$10="Абсолютные значения",ABS(AC196),AC196)),AC196)))</x:f>
      </x:c>
      <x:c r="CG196" s="50" t="str">
        <x:f>IF(25&gt;'Настройки'!$B$3,"",IF(ISBLANK(AD196),IF('Настройки'!$B$9="Нулевой спрос",0,""),IF(AD196&lt;0,IF('Настройки'!$B$10="Исключить","",IF('Настройки'!$B$10="Абсолютные значения",ABS(AD196),AD196)),AD196)))</x:f>
      </x:c>
      <x:c r="CH196" s="50" t="str">
        <x:f>IF(26&gt;'Настройки'!$B$3,"",IF(ISBLANK(AE196),IF('Настройки'!$B$9="Нулевой спрос",0,""),IF(AE196&lt;0,IF('Настройки'!$B$10="Исключить","",IF('Настройки'!$B$10="Абсолютные значения",ABS(AE196),AE196)),AE196)))</x:f>
      </x:c>
      <x:c r="CI196" s="50" t="str">
        <x:f>IF(27&gt;'Настройки'!$B$3,"",IF(ISBLANK(AF196),IF('Настройки'!$B$9="Нулевой спрос",0,""),IF(AF196&lt;0,IF('Настройки'!$B$10="Исключить","",IF('Настройки'!$B$10="Абсолютные значения",ABS(AF196),AF196)),AF196)))</x:f>
      </x:c>
      <x:c r="CJ196" s="50" t="str">
        <x:f>IF(28&gt;'Настройки'!$B$3,"",IF(ISBLANK(AG196),IF('Настройки'!$B$9="Нулевой спрос",0,""),IF(AG196&lt;0,IF('Настройки'!$B$10="Исключить","",IF('Настройки'!$B$10="Абсолютные значения",ABS(AG196),AG196)),AG196)))</x:f>
      </x:c>
      <x:c r="CK196" s="50" t="str">
        <x:f>IF(29&gt;'Настройки'!$B$3,"",IF(ISBLANK(AH196),IF('Настройки'!$B$9="Нулевой спрос",0,""),IF(AH196&lt;0,IF('Настройки'!$B$10="Исключить","",IF('Настройки'!$B$10="Абсолютные значения",ABS(AH196),AH196)),AH196)))</x:f>
      </x:c>
      <x:c r="CL196" s="50" t="str">
        <x:f>IF(30&gt;'Настройки'!$B$3,"",IF(ISBLANK(AI196),IF('Настройки'!$B$9="Нулевой спрос",0,""),IF(AI196&lt;0,IF('Настройки'!$B$10="Исключить","",IF('Настройки'!$B$10="Абсолютные значения",ABS(AI196),AI196)),AI196)))</x:f>
      </x:c>
      <x:c r="CM196" s="50" t="str">
        <x:f>IF(31&gt;'Настройки'!$B$3,"",IF(ISBLANK(AJ196),IF('Настройки'!$B$9="Нулевой спрос",0,""),IF(AJ196&lt;0,IF('Настройки'!$B$10="Исключить","",IF('Настройки'!$B$10="Абсолютные значения",ABS(AJ196),AJ196)),AJ196)))</x:f>
      </x:c>
      <x:c r="CN196" s="50" t="str">
        <x:f>IF(32&gt;'Настройки'!$B$3,"",IF(ISBLANK(AK196),IF('Настройки'!$B$9="Нулевой спрос",0,""),IF(AK196&lt;0,IF('Настройки'!$B$10="Исключить","",IF('Настройки'!$B$10="Абсолютные значения",ABS(AK196),AK196)),AK196)))</x:f>
      </x:c>
      <x:c r="CO196" s="50" t="str">
        <x:f>IF(33&gt;'Настройки'!$B$3,"",IF(ISBLANK(AL196),IF('Настройки'!$B$9="Нулевой спрос",0,""),IF(AL196&lt;0,IF('Настройки'!$B$10="Исключить","",IF('Настройки'!$B$10="Абсолютные значения",ABS(AL196),AL196)),AL196)))</x:f>
      </x:c>
      <x:c r="CP196" s="50" t="str">
        <x:f>IF(34&gt;'Настройки'!$B$3,"",IF(ISBLANK(AM196),IF('Настройки'!$B$9="Нулевой спрос",0,""),IF(AM196&lt;0,IF('Настройки'!$B$10="Исключить","",IF('Настройки'!$B$10="Абсолютные значения",ABS(AM196),AM196)),AM196)))</x:f>
      </x:c>
      <x:c r="CQ196" s="50" t="str">
        <x:f>IF(35&gt;'Настройки'!$B$3,"",IF(ISBLANK(AN196),IF('Настройки'!$B$9="Нулевой спрос",0,""),IF(AN196&lt;0,IF('Настройки'!$B$10="Исключить","",IF('Настройки'!$B$10="Абсолютные значения",ABS(AN196),AN196)),AN196)))</x:f>
      </x:c>
      <x:c r="CR196" s="50" t="str">
        <x:f>IF(36&gt;'Настройки'!$B$3,"",IF(ISBLANK(AO196),IF('Настройки'!$B$9="Нулевой спрос",0,""),IF(AO196&lt;0,IF('Настройки'!$B$10="Исключить","",IF('Настройки'!$B$10="Абсолютные значения",ABS(AO196),AO196)),AO196)))</x:f>
      </x:c>
      <x:c r="CS196" s="50" t="str">
        <x:f>IF(OR(1&gt;'Настройки'!$B$3,ISBLANK(BI196),BI196=0),"",BI196)</x:f>
      </x:c>
      <x:c r="CT196" s="50" t="str">
        <x:f>IF(OR(2&gt;'Настройки'!$B$3,ISBLANK(BJ196),BJ196=0),"",BJ196)</x:f>
      </x:c>
      <x:c r="CU196" s="50" t="str">
        <x:f>IF(OR(3&gt;'Настройки'!$B$3,ISBLANK(BK196),BK196=0),"",BK196)</x:f>
      </x:c>
      <x:c r="CV196" s="50" t="str">
        <x:f>IF(OR(4&gt;'Настройки'!$B$3,ISBLANK(BL196),BL196=0),"",BL196)</x:f>
      </x:c>
      <x:c r="CW196" s="50" t="str">
        <x:f>IF(OR(5&gt;'Настройки'!$B$3,ISBLANK(BM196),BM196=0),"",BM196)</x:f>
      </x:c>
      <x:c r="CX196" s="50" t="str">
        <x:f>IF(OR(6&gt;'Настройки'!$B$3,ISBLANK(BN196),BN196=0),"",BN196)</x:f>
      </x:c>
      <x:c r="CY196" s="50" t="str">
        <x:f>IF(OR(7&gt;'Настройки'!$B$3,ISBLANK(BO196),BO196=0),"",BO196)</x:f>
      </x:c>
      <x:c r="CZ196" s="50" t="str">
        <x:f>IF(OR(8&gt;'Настройки'!$B$3,ISBLANK(BP196),BP196=0),"",BP196)</x:f>
      </x:c>
      <x:c r="DA196" s="50" t="str">
        <x:f>IF(OR(9&gt;'Настройки'!$B$3,ISBLANK(BQ196),BQ196=0),"",BQ196)</x:f>
      </x:c>
      <x:c r="DB196" s="50" t="str">
        <x:f>IF(OR(10&gt;'Настройки'!$B$3,ISBLANK(BR196),BR196=0),"",BR196)</x:f>
      </x:c>
      <x:c r="DC196" s="50" t="str">
        <x:f>IF(OR(11&gt;'Настройки'!$B$3,ISBLANK(BS196),BS196=0),"",BS196)</x:f>
      </x:c>
      <x:c r="DD196" s="50" t="str">
        <x:f>IF(OR(12&gt;'Настройки'!$B$3,ISBLANK(BT196),BT196=0),"",BT196)</x:f>
      </x:c>
      <x:c r="DE196" s="50" t="str">
        <x:f>IF(OR(13&gt;'Настройки'!$B$3,ISBLANK(BU196),BU196=0),"",BU196)</x:f>
      </x:c>
      <x:c r="DF196" s="50" t="str">
        <x:f>IF(OR(14&gt;'Настройки'!$B$3,ISBLANK(BV196),BV196=0),"",BV196)</x:f>
      </x:c>
      <x:c r="DG196" s="50" t="str">
        <x:f>IF(OR(15&gt;'Настройки'!$B$3,ISBLANK(BW196),BW196=0),"",BW196)</x:f>
      </x:c>
      <x:c r="DH196" s="50" t="str">
        <x:f>IF(OR(16&gt;'Настройки'!$B$3,ISBLANK(BX196),BX196=0),"",BX196)</x:f>
      </x:c>
      <x:c r="DI196" s="50" t="str">
        <x:f>IF(OR(17&gt;'Настройки'!$B$3,ISBLANK(BY196),BY196=0),"",BY196)</x:f>
      </x:c>
      <x:c r="DJ196" s="50" t="str">
        <x:f>IF(OR(18&gt;'Настройки'!$B$3,ISBLANK(BZ196),BZ196=0),"",BZ196)</x:f>
      </x:c>
      <x:c r="DK196" s="50" t="str">
        <x:f>IF(OR(19&gt;'Настройки'!$B$3,ISBLANK(CA196),CA196=0),"",CA196)</x:f>
      </x:c>
      <x:c r="DL196" s="50" t="str">
        <x:f>IF(OR(20&gt;'Настройки'!$B$3,ISBLANK(CB196),CB196=0),"",CB196)</x:f>
      </x:c>
      <x:c r="DM196" s="50" t="str">
        <x:f>IF(OR(21&gt;'Настройки'!$B$3,ISBLANK(CC196),CC196=0),"",CC196)</x:f>
      </x:c>
      <x:c r="DN196" s="50" t="str">
        <x:f>IF(OR(22&gt;'Настройки'!$B$3,ISBLANK(CD196),CD196=0),"",CD196)</x:f>
      </x:c>
      <x:c r="DO196" s="50" t="str">
        <x:f>IF(OR(23&gt;'Настройки'!$B$3,ISBLANK(CE196),CE196=0),"",CE196)</x:f>
      </x:c>
      <x:c r="DP196" s="50" t="str">
        <x:f>IF(OR(24&gt;'Настройки'!$B$3,ISBLANK(CF196),CF196=0),"",CF196)</x:f>
      </x:c>
      <x:c r="DQ196" s="50" t="str">
        <x:f>IF(OR(25&gt;'Настройки'!$B$3,ISBLANK(CG196),CG196=0),"",CG196)</x:f>
      </x:c>
      <x:c r="DR196" s="50" t="str">
        <x:f>IF(OR(26&gt;'Настройки'!$B$3,ISBLANK(CH196),CH196=0),"",CH196)</x:f>
      </x:c>
      <x:c r="DS196" s="50" t="str">
        <x:f>IF(OR(27&gt;'Настройки'!$B$3,ISBLANK(CI196),CI196=0),"",CI196)</x:f>
      </x:c>
      <x:c r="DT196" s="50" t="str">
        <x:f>IF(OR(28&gt;'Настройки'!$B$3,ISBLANK(CJ196),CJ196=0),"",CJ196)</x:f>
      </x:c>
      <x:c r="DU196" s="50" t="str">
        <x:f>IF(OR(29&gt;'Настройки'!$B$3,ISBLANK(CK196),CK196=0),"",CK196)</x:f>
      </x:c>
      <x:c r="DV196" s="50" t="str">
        <x:f>IF(OR(30&gt;'Настройки'!$B$3,ISBLANK(CL196),CL196=0),"",CL196)</x:f>
      </x:c>
      <x:c r="DW196" s="50" t="str">
        <x:f>IF(OR(31&gt;'Настройки'!$B$3,ISBLANK(CM196),CM196=0),"",CM196)</x:f>
      </x:c>
      <x:c r="DX196" s="50" t="str">
        <x:f>IF(OR(32&gt;'Настройки'!$B$3,ISBLANK(CN196),CN196=0),"",CN196)</x:f>
      </x:c>
      <x:c r="DY196" s="50" t="str">
        <x:f>IF(OR(33&gt;'Настройки'!$B$3,ISBLANK(CO196),CO196=0),"",CO196)</x:f>
      </x:c>
      <x:c r="DZ196" s="50" t="str">
        <x:f>IF(OR(34&gt;'Настройки'!$B$3,ISBLANK(CP196),CP196=0),"",CP196)</x:f>
      </x:c>
      <x:c r="EA196" s="50" t="str">
        <x:f>IF(OR(35&gt;'Настройки'!$B$3,ISBLANK(CQ196),CQ196=0),"",CQ196)</x:f>
      </x:c>
      <x:c r="EB196" s="50" t="str">
        <x:f>IF(OR(36&gt;'Настройки'!$B$3,ISBLANK(CR196),CR196=0),"",CR196)</x:f>
      </x:c>
      <x:c r="EC196" s="50" t="str">
        <x:f>IF(A196="","",IF(OR(BB196="AZ",BB196="BZ"),10000+ROW(),IF(AZ196&gt;'Настройки'!$B$11,20000+ROW(),IF(BF196&lt;&gt;"Обычный",30000+ROW(),IF(AX196&lt;=0,40000+ROW(),"")))))</x:f>
      </x:c>
      <x:c r="ED196" s="50" t="str">
        <x:f>IF(EC196="","",COUNTIFS($EC$2:$EC$1001,"&gt;0",$EC$2:$EC$1001,"&lt;"&amp;EC196)+1)</x:f>
      </x:c>
    </x:row>
    <x:row r="197">
      <x:c r="A197" s="115"/>
      <x:c r="B197" s="115"/>
      <x:c r="C197" s="115"/>
      <x:c r="D197" s="118"/>
      <x:c r="E197" s="118"/>
      <x:c r="F197" s="118"/>
      <x:c r="G197" s="118"/>
      <x:c r="H197" s="118"/>
      <x:c r="I197" s="118"/>
      <x:c r="J197" s="118"/>
      <x:c r="K197" s="118"/>
      <x:c r="L197" s="118"/>
      <x:c r="M197" s="118"/>
      <x:c r="N197" s="118"/>
      <x:c r="O197" s="118"/>
      <x:c r="P197" s="118"/>
      <x:c r="Q197" s="118"/>
      <x:c r="R197" s="118"/>
      <x:c r="S197" s="118"/>
      <x:c r="T197" s="118"/>
      <x:c r="U197" s="118"/>
      <x:c r="V197" s="118"/>
      <x:c r="W197" s="118"/>
      <x:c r="X197" s="118"/>
      <x:c r="Y197" s="118"/>
      <x:c r="Z197" s="118"/>
      <x:c r="AA197" s="118"/>
      <x:c r="AB197" s="118"/>
      <x:c r="AC197" s="118"/>
      <x:c r="AD197" s="118"/>
      <x:c r="AE197" s="118"/>
      <x:c r="AF197" s="118"/>
      <x:c r="AG197" s="118"/>
      <x:c r="AH197" s="118"/>
      <x:c r="AI197" s="118"/>
      <x:c r="AJ197" s="118"/>
      <x:c r="AK197" s="118"/>
      <x:c r="AL197" s="118"/>
      <x:c r="AM197" s="118"/>
      <x:c r="AN197" s="118"/>
      <x:c r="AO197" s="118"/>
      <x:c r="AP197" s="115"/>
      <x:c r="AQ197" s="49" t="str">
        <x:f>IF(A197="","",COUNT(BI197:INDEX(BI197:CR197,1,'Настройки'!$B$3)))</x:f>
      </x:c>
      <x:c r="AR197" s="49" t="str">
        <x:f>IF(A197="","",SUM(BI197:INDEX(BI197:CR197,1,'Настройки'!$B$3)))</x:f>
      </x:c>
      <x:c r="AS197" s="58" t="str">
        <x:f>IF(A197="","",IF('Настройки'!$B$4="Стоимость потребления",AR197*D197,IF('Настройки'!$B$4="Количество",AR197,E197)))</x:f>
      </x:c>
      <x:c r="AT197" s="61" t="str">
        <x:f>IF(OR(A197="",AS197&lt;0,SUM($AS$2:$AS$1001)&lt;=0),"",AS197/SUM($AS$2:$AS$1001))</x:f>
      </x:c>
      <x:c r="AU197" s="61" t="str">
        <x:f>IF(OR(A197="",AS197&lt;0,SUM($AS$2:$AS$1001)&lt;=0),"",SUMIFS($AS$2:$AS$1001,$AS$2:$AS$1001,"&gt;"&amp;AS197)/SUM($AS$2:$AS$1001))</x:f>
      </x:c>
      <x:c r="AV197" s="61" t="str">
        <x:f>IF(OR(A197="",AS197&lt;0,SUM($AS$2:$AS$1001)&lt;=0),"",SUMIFS($AS$2:$AS$1001,$AS$2:$AS$1001,"&gt;="&amp;AS197)/SUM($AS$2:$AS$1001))</x:f>
      </x:c>
      <x:c r="AW197" s="49" t="str">
        <x:f>IF(A197="","",IF(SUM($AS$2:$AS$1001)&lt;=0,"Не определён",IF(AS197&lt;0,"Исключение",IF(AU197&lt;'Настройки'!$B$5,"A",IF(AU197&lt;'Настройки'!$B$6,"B","C")))))</x:f>
      </x:c>
      <x:c r="AX197" s="58" t="str">
        <x:f>IF(A197="","",IF(AQ197=0,"",AVERAGE(BI197:INDEX(BI197:CR197,1,'Настройки'!$B$3))))</x:f>
      </x:c>
      <x:c r="AY197" s="58" t="str">
        <x:f>IF(OR(A197="",AQ197=0),"",STDEVP(BI197:INDEX(BI197:CR197,1,'Настройки'!$B$3)))</x:f>
      </x:c>
      <x:c r="AZ197" s="61" t="str">
        <x:f>IF(OR(A197="",AQ197&lt;'Настройки'!$B$12,AX197&lt;=0,AND('Настройки'!$B$10="Блокировать",COUNTIF(F197:INDEX(F197:AO197,1,'Настройки'!$B$3),"&lt;0")&gt;0)),"",AY197/ABS(AX197))</x:f>
      </x:c>
      <x:c r="BA197" s="49" t="str">
        <x:f>IF(A197="","",IF(AND('Настройки'!$B$10="Блокировать",COUNTIF(F197:INDEX(F197:AO197,1,'Настройки'!$B$3),"&lt;0")&gt;0),"Не определён",IF(AQ197&lt;'Настройки'!$B$12,"Не определён",IF(AX197=0,"Нет спроса",IF(AX197&lt;0,"Не определён",IF(AZ197&lt;='Настройки'!$B$7,"X",IF(AZ197&lt;='Настройки'!$B$8,"Y","Z")))))))</x:f>
      </x:c>
      <x:c r="BB197" s="49" t="str">
        <x:f>IF(OR(A197="",LEN(AW197)&lt;&gt;1,LEN(BA197)&lt;&gt;1),"",AW197&amp;BA197)</x:f>
      </x:c>
      <x:c r="BC197" s="61" t="str">
        <x:f>IF(OR(A197="",AQ197=0),"",(COUNT(BI197:INDEX(BI197:CR197,1,'Настройки'!$B$3))-COUNT(CS197:INDEX(CS197:EB197,1,'Настройки'!$B$3)))/AQ197)</x:f>
      </x:c>
      <x:c r="BD197" s="64" t="str">
        <x:f>IF(OR(A197="",COUNT(CS197:INDEX(CS197:EB197,1,'Настройки'!$B$3))=0),"",AQ197/COUNT(CS197:INDEX(CS197:EB197,1,'Настройки'!$B$3)))</x:f>
      </x:c>
      <x:c r="BE197" s="64" t="str">
        <x:f>IF(OR(A197="",COUNT(CS197:INDEX(CS197:EB197,1,'Настройки'!$B$3))=0),"",IF(AVERAGE(CS197:INDEX(CS197:EB197,1,'Настройки'!$B$3))=0,"",(STDEVP(CS197:INDEX(CS197:EB197,1,'Настройки'!$B$3))/ABS(AVERAGE(CS197:INDEX(CS197:EB197,1,'Настройки'!$B$3))))^2))</x:f>
      </x:c>
      <x:c r="BF197" s="49" t="str">
        <x:f>IF(A197="","",IF(AQ197&lt;3,"Недостаточно",IF(AQ197&lt;6,"Предварительный","Обычный")))</x:f>
      </x:c>
      <x:c r="BG197" s="49" t="str">
        <x:f>IF(A197="","",IF(COUNTIF(F197:INDEX(F197:AO197,1,'Настройки'!$B$3),"&lt;0")&gt;0,IF('Настройки'!$B$10="Блокировать","Отрицательный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"),"")&amp;IF(AQ197&lt;3,"Недостаточно истории. ",IF(AQ197&lt;6,"Предварительная классификация. ",""))&amp;IF(AX197=0,"Нет спроса за горизонт. ","")&amp;IF(AZ197&gt;'Настройки'!$B$11,"Экстремальная вариативность. ",""))</x:f>
      </x:c>
      <x:c r="BH197" s="49" t="str">
        <x:f>IF(A197="","",IFERROR(VLOOKUP(BB197,'Настройки'!$D$3:$E$11,2,FALSE),"Сначала проверьте исходные данные и историю спроса.")&amp;" Уточните срок поставки, MOQ и критичность.")</x:f>
      </x:c>
      <x:c r="BI197" s="50" t="str">
        <x:f>IF(1&gt;'Настройки'!$B$3,"",IF(ISBLANK(F197),IF('Настройки'!$B$9="Нулевой спрос",0,""),IF(F197&lt;0,IF('Настройки'!$B$10="Исключить","",IF('Настройки'!$B$10="Абсолютные значения",ABS(F197),F197)),F197)))</x:f>
      </x:c>
      <x:c r="BJ197" s="50" t="str">
        <x:f>IF(2&gt;'Настройки'!$B$3,"",IF(ISBLANK(G197),IF('Настройки'!$B$9="Нулевой спрос",0,""),IF(G197&lt;0,IF('Настройки'!$B$10="Исключить","",IF('Настройки'!$B$10="Абсолютные значения",ABS(G197),G197)),G197)))</x:f>
      </x:c>
      <x:c r="BK197" s="50" t="str">
        <x:f>IF(3&gt;'Настройки'!$B$3,"",IF(ISBLANK(H197),IF('Настройки'!$B$9="Нулевой спрос",0,""),IF(H197&lt;0,IF('Настройки'!$B$10="Исключить","",IF('Настройки'!$B$10="Абсолютные значения",ABS(H197),H197)),H197)))</x:f>
      </x:c>
      <x:c r="BL197" s="50" t="str">
        <x:f>IF(4&gt;'Настройки'!$B$3,"",IF(ISBLANK(I197),IF('Настройки'!$B$9="Нулевой спрос",0,""),IF(I197&lt;0,IF('Настройки'!$B$10="Исключить","",IF('Настройки'!$B$10="Абсолютные значения",ABS(I197),I197)),I197)))</x:f>
      </x:c>
      <x:c r="BM197" s="50" t="str">
        <x:f>IF(5&gt;'Настройки'!$B$3,"",IF(ISBLANK(J197),IF('Настройки'!$B$9="Нулевой спрос",0,""),IF(J197&lt;0,IF('Настройки'!$B$10="Исключить","",IF('Настройки'!$B$10="Абсолютные значения",ABS(J197),J197)),J197)))</x:f>
      </x:c>
      <x:c r="BN197" s="50" t="str">
        <x:f>IF(6&gt;'Настройки'!$B$3,"",IF(ISBLANK(K197),IF('Настройки'!$B$9="Нулевой спрос",0,""),IF(K197&lt;0,IF('Настройки'!$B$10="Исключить","",IF('Настройки'!$B$10="Абсолютные значения",ABS(K197),K197)),K197)))</x:f>
      </x:c>
      <x:c r="BO197" s="50" t="str">
        <x:f>IF(7&gt;'Настройки'!$B$3,"",IF(ISBLANK(L197),IF('Настройки'!$B$9="Нулевой спрос",0,""),IF(L197&lt;0,IF('Настройки'!$B$10="Исключить","",IF('Настройки'!$B$10="Абсолютные значения",ABS(L197),L197)),L197)))</x:f>
      </x:c>
      <x:c r="BP197" s="50" t="str">
        <x:f>IF(8&gt;'Настройки'!$B$3,"",IF(ISBLANK(M197),IF('Настройки'!$B$9="Нулевой спрос",0,""),IF(M197&lt;0,IF('Настройки'!$B$10="Исключить","",IF('Настройки'!$B$10="Абсолютные значения",ABS(M197),M197)),M197)))</x:f>
      </x:c>
      <x:c r="BQ197" s="50" t="str">
        <x:f>IF(9&gt;'Настройки'!$B$3,"",IF(ISBLANK(N197),IF('Настройки'!$B$9="Нулевой спрос",0,""),IF(N197&lt;0,IF('Настройки'!$B$10="Исключить","",IF('Настройки'!$B$10="Абсолютные значения",ABS(N197),N197)),N197)))</x:f>
      </x:c>
      <x:c r="BR197" s="50" t="str">
        <x:f>IF(10&gt;'Настройки'!$B$3,"",IF(ISBLANK(O197),IF('Настройки'!$B$9="Нулевой спрос",0,""),IF(O197&lt;0,IF('Настройки'!$B$10="Исключить","",IF('Настройки'!$B$10="Абсолютные значения",ABS(O197),O197)),O197)))</x:f>
      </x:c>
      <x:c r="BS197" s="50" t="str">
        <x:f>IF(11&gt;'Настройки'!$B$3,"",IF(ISBLANK(P197),IF('Настройки'!$B$9="Нулевой спрос",0,""),IF(P197&lt;0,IF('Настройки'!$B$10="Исключить","",IF('Настройки'!$B$10="Абсолютные значения",ABS(P197),P197)),P197)))</x:f>
      </x:c>
      <x:c r="BT197" s="50" t="str">
        <x:f>IF(12&gt;'Настройки'!$B$3,"",IF(ISBLANK(Q197),IF('Настройки'!$B$9="Нулевой спрос",0,""),IF(Q197&lt;0,IF('Настройки'!$B$10="Исключить","",IF('Настройки'!$B$10="Абсолютные значения",ABS(Q197),Q197)),Q197)))</x:f>
      </x:c>
      <x:c r="BU197" s="50" t="str">
        <x:f>IF(13&gt;'Настройки'!$B$3,"",IF(ISBLANK(R197),IF('Настройки'!$B$9="Нулевой спрос",0,""),IF(R197&lt;0,IF('Настройки'!$B$10="Исключить","",IF('Настройки'!$B$10="Абсолютные значения",ABS(R197),R197)),R197)))</x:f>
      </x:c>
      <x:c r="BV197" s="50" t="str">
        <x:f>IF(14&gt;'Настройки'!$B$3,"",IF(ISBLANK(S197),IF('Настройки'!$B$9="Нулевой спрос",0,""),IF(S197&lt;0,IF('Настройки'!$B$10="Исключить","",IF('Настройки'!$B$10="Абсолютные значения",ABS(S197),S197)),S197)))</x:f>
      </x:c>
      <x:c r="BW197" s="50" t="str">
        <x:f>IF(15&gt;'Настройки'!$B$3,"",IF(ISBLANK(T197),IF('Настройки'!$B$9="Нулевой спрос",0,""),IF(T197&lt;0,IF('Настройки'!$B$10="Исключить","",IF('Настройки'!$B$10="Абсолютные значения",ABS(T197),T197)),T197)))</x:f>
      </x:c>
      <x:c r="BX197" s="50" t="str">
        <x:f>IF(16&gt;'Настройки'!$B$3,"",IF(ISBLANK(U197),IF('Настройки'!$B$9="Нулевой спрос",0,""),IF(U197&lt;0,IF('Настройки'!$B$10="Исключить","",IF('Настройки'!$B$10="Абсолютные значения",ABS(U197),U197)),U197)))</x:f>
      </x:c>
      <x:c r="BY197" s="50" t="str">
        <x:f>IF(17&gt;'Настройки'!$B$3,"",IF(ISBLANK(V197),IF('Настройки'!$B$9="Нулевой спрос",0,""),IF(V197&lt;0,IF('Настройки'!$B$10="Исключить","",IF('Настройки'!$B$10="Абсолютные значения",ABS(V197),V197)),V197)))</x:f>
      </x:c>
      <x:c r="BZ197" s="50" t="str">
        <x:f>IF(18&gt;'Настройки'!$B$3,"",IF(ISBLANK(W197),IF('Настройки'!$B$9="Нулевой спрос",0,""),IF(W197&lt;0,IF('Настройки'!$B$10="Исключить","",IF('Настройки'!$B$10="Абсолютные значения",ABS(W197),W197)),W197)))</x:f>
      </x:c>
      <x:c r="CA197" s="50" t="str">
        <x:f>IF(19&gt;'Настройки'!$B$3,"",IF(ISBLANK(X197),IF('Настройки'!$B$9="Нулевой спрос",0,""),IF(X197&lt;0,IF('Настройки'!$B$10="Исключить","",IF('Настройки'!$B$10="Абсолютные значения",ABS(X197),X197)),X197)))</x:f>
      </x:c>
      <x:c r="CB197" s="50" t="str">
        <x:f>IF(20&gt;'Настройки'!$B$3,"",IF(ISBLANK(Y197),IF('Настройки'!$B$9="Нулевой спрос",0,""),IF(Y197&lt;0,IF('Настройки'!$B$10="Исключить","",IF('Настройки'!$B$10="Абсолютные значения",ABS(Y197),Y197)),Y197)))</x:f>
      </x:c>
      <x:c r="CC197" s="50" t="str">
        <x:f>IF(21&gt;'Настройки'!$B$3,"",IF(ISBLANK(Z197),IF('Настройки'!$B$9="Нулевой спрос",0,""),IF(Z197&lt;0,IF('Настройки'!$B$10="Исключить","",IF('Настройки'!$B$10="Абсолютные значения",ABS(Z197),Z197)),Z197)))</x:f>
      </x:c>
      <x:c r="CD197" s="50" t="str">
        <x:f>IF(22&gt;'Настройки'!$B$3,"",IF(ISBLANK(AA197),IF('Настройки'!$B$9="Нулевой спрос",0,""),IF(AA197&lt;0,IF('Настройки'!$B$10="Исключить","",IF('Настройки'!$B$10="Абсолютные значения",ABS(AA197),AA197)),AA197)))</x:f>
      </x:c>
      <x:c r="CE197" s="50" t="str">
        <x:f>IF(23&gt;'Настройки'!$B$3,"",IF(ISBLANK(AB197),IF('Настройки'!$B$9="Нулевой спрос",0,""),IF(AB197&lt;0,IF('Настройки'!$B$10="Исключить","",IF('Настройки'!$B$10="Абсолютные значения",ABS(AB197),AB197)),AB197)))</x:f>
      </x:c>
      <x:c r="CF197" s="50" t="str">
        <x:f>IF(24&gt;'Настройки'!$B$3,"",IF(ISBLANK(AC197),IF('Настройки'!$B$9="Нулевой спрос",0,""),IF(AC197&lt;0,IF('Настройки'!$B$10="Исключить","",IF('Настройки'!$B$10="Абсолютные значения",ABS(AC197),AC197)),AC197)))</x:f>
      </x:c>
      <x:c r="CG197" s="50" t="str">
        <x:f>IF(25&gt;'Настройки'!$B$3,"",IF(ISBLANK(AD197),IF('Настройки'!$B$9="Нулевой спрос",0,""),IF(AD197&lt;0,IF('Настройки'!$B$10="Исключить","",IF('Настройки'!$B$10="Абсолютные значения",ABS(AD197),AD197)),AD197)))</x:f>
      </x:c>
      <x:c r="CH197" s="50" t="str">
        <x:f>IF(26&gt;'Настройки'!$B$3,"",IF(ISBLANK(AE197),IF('Настройки'!$B$9="Нулевой спрос",0,""),IF(AE197&lt;0,IF('Настройки'!$B$10="Исключить","",IF('Настройки'!$B$10="Абсолютные значения",ABS(AE197),AE197)),AE197)))</x:f>
      </x:c>
      <x:c r="CI197" s="50" t="str">
        <x:f>IF(27&gt;'Настройки'!$B$3,"",IF(ISBLANK(AF197),IF('Настройки'!$B$9="Нулевой спрос",0,""),IF(AF197&lt;0,IF('Настройки'!$B$10="Исключить","",IF('Настройки'!$B$10="Абсолютные значения",ABS(AF197),AF197)),AF197)))</x:f>
      </x:c>
      <x:c r="CJ197" s="50" t="str">
        <x:f>IF(28&gt;'Настройки'!$B$3,"",IF(ISBLANK(AG197),IF('Настройки'!$B$9="Нулевой спрос",0,""),IF(AG197&lt;0,IF('Настройки'!$B$10="Исключить","",IF('Настройки'!$B$10="Абсолютные значения",ABS(AG197),AG197)),AG197)))</x:f>
      </x:c>
      <x:c r="CK197" s="50" t="str">
        <x:f>IF(29&gt;'Настройки'!$B$3,"",IF(ISBLANK(AH197),IF('Настройки'!$B$9="Нулевой спрос",0,""),IF(AH197&lt;0,IF('Настройки'!$B$10="Исключить","",IF('Настройки'!$B$10="Абсолютные значения",ABS(AH197),AH197)),AH197)))</x:f>
      </x:c>
      <x:c r="CL197" s="50" t="str">
        <x:f>IF(30&gt;'Настройки'!$B$3,"",IF(ISBLANK(AI197),IF('Настройки'!$B$9="Нулевой спрос",0,""),IF(AI197&lt;0,IF('Настройки'!$B$10="Исключить","",IF('Настройки'!$B$10="Абсолютные значения",ABS(AI197),AI197)),AI197)))</x:f>
      </x:c>
      <x:c r="CM197" s="50" t="str">
        <x:f>IF(31&gt;'Настройки'!$B$3,"",IF(ISBLANK(AJ197),IF('Настройки'!$B$9="Нулевой спрос",0,""),IF(AJ197&lt;0,IF('Настройки'!$B$10="Исключить","",IF('Настройки'!$B$10="Абсолютные значения",ABS(AJ197),AJ197)),AJ197)))</x:f>
      </x:c>
      <x:c r="CN197" s="50" t="str">
        <x:f>IF(32&gt;'Настройки'!$B$3,"",IF(ISBLANK(AK197),IF('Настройки'!$B$9="Нулевой спрос",0,""),IF(AK197&lt;0,IF('Настройки'!$B$10="Исключить","",IF('Настройки'!$B$10="Абсолютные значения",ABS(AK197),AK197)),AK197)))</x:f>
      </x:c>
      <x:c r="CO197" s="50" t="str">
        <x:f>IF(33&gt;'Настройки'!$B$3,"",IF(ISBLANK(AL197),IF('Настройки'!$B$9="Нулевой спрос",0,""),IF(AL197&lt;0,IF('Настройки'!$B$10="Исключить","",IF('Настройки'!$B$10="Абсолютные значения",ABS(AL197),AL197)),AL197)))</x:f>
      </x:c>
      <x:c r="CP197" s="50" t="str">
        <x:f>IF(34&gt;'Настройки'!$B$3,"",IF(ISBLANK(AM197),IF('Настройки'!$B$9="Нулевой спрос",0,""),IF(AM197&lt;0,IF('Настройки'!$B$10="Исключить","",IF('Настройки'!$B$10="Абсолютные значения",ABS(AM197),AM197)),AM197)))</x:f>
      </x:c>
      <x:c r="CQ197" s="50" t="str">
        <x:f>IF(35&gt;'Настройки'!$B$3,"",IF(ISBLANK(AN197),IF('Настройки'!$B$9="Нулевой спрос",0,""),IF(AN197&lt;0,IF('Настройки'!$B$10="Исключить","",IF('Настройки'!$B$10="Абсолютные значения",ABS(AN197),AN197)),AN197)))</x:f>
      </x:c>
      <x:c r="CR197" s="50" t="str">
        <x:f>IF(36&gt;'Настройки'!$B$3,"",IF(ISBLANK(AO197),IF('Настройки'!$B$9="Нулевой спрос",0,""),IF(AO197&lt;0,IF('Настройки'!$B$10="Исключить","",IF('Настройки'!$B$10="Абсолютные значения",ABS(AO197),AO197)),AO197)))</x:f>
      </x:c>
      <x:c r="CS197" s="50" t="str">
        <x:f>IF(OR(1&gt;'Настройки'!$B$3,ISBLANK(BI197),BI197=0),"",BI197)</x:f>
      </x:c>
      <x:c r="CT197" s="50" t="str">
        <x:f>IF(OR(2&gt;'Настройки'!$B$3,ISBLANK(BJ197),BJ197=0),"",BJ197)</x:f>
      </x:c>
      <x:c r="CU197" s="50" t="str">
        <x:f>IF(OR(3&gt;'Настройки'!$B$3,ISBLANK(BK197),BK197=0),"",BK197)</x:f>
      </x:c>
      <x:c r="CV197" s="50" t="str">
        <x:f>IF(OR(4&gt;'Настройки'!$B$3,ISBLANK(BL197),BL197=0),"",BL197)</x:f>
      </x:c>
      <x:c r="CW197" s="50" t="str">
        <x:f>IF(OR(5&gt;'Настройки'!$B$3,ISBLANK(BM197),BM197=0),"",BM197)</x:f>
      </x:c>
      <x:c r="CX197" s="50" t="str">
        <x:f>IF(OR(6&gt;'Настройки'!$B$3,ISBLANK(BN197),BN197=0),"",BN197)</x:f>
      </x:c>
      <x:c r="CY197" s="50" t="str">
        <x:f>IF(OR(7&gt;'Настройки'!$B$3,ISBLANK(BO197),BO197=0),"",BO197)</x:f>
      </x:c>
      <x:c r="CZ197" s="50" t="str">
        <x:f>IF(OR(8&gt;'Настройки'!$B$3,ISBLANK(BP197),BP197=0),"",BP197)</x:f>
      </x:c>
      <x:c r="DA197" s="50" t="str">
        <x:f>IF(OR(9&gt;'Настройки'!$B$3,ISBLANK(BQ197),BQ197=0),"",BQ197)</x:f>
      </x:c>
      <x:c r="DB197" s="50" t="str">
        <x:f>IF(OR(10&gt;'Настройки'!$B$3,ISBLANK(BR197),BR197=0),"",BR197)</x:f>
      </x:c>
      <x:c r="DC197" s="50" t="str">
        <x:f>IF(OR(11&gt;'Настройки'!$B$3,ISBLANK(BS197),BS197=0),"",BS197)</x:f>
      </x:c>
      <x:c r="DD197" s="50" t="str">
        <x:f>IF(OR(12&gt;'Настройки'!$B$3,ISBLANK(BT197),BT197=0),"",BT197)</x:f>
      </x:c>
      <x:c r="DE197" s="50" t="str">
        <x:f>IF(OR(13&gt;'Настройки'!$B$3,ISBLANK(BU197),BU197=0),"",BU197)</x:f>
      </x:c>
      <x:c r="DF197" s="50" t="str">
        <x:f>IF(OR(14&gt;'Настройки'!$B$3,ISBLANK(BV197),BV197=0),"",BV197)</x:f>
      </x:c>
      <x:c r="DG197" s="50" t="str">
        <x:f>IF(OR(15&gt;'Настройки'!$B$3,ISBLANK(BW197),BW197=0),"",BW197)</x:f>
      </x:c>
      <x:c r="DH197" s="50" t="str">
        <x:f>IF(OR(16&gt;'Настройки'!$B$3,ISBLANK(BX197),BX197=0),"",BX197)</x:f>
      </x:c>
      <x:c r="DI197" s="50" t="str">
        <x:f>IF(OR(17&gt;'Настройки'!$B$3,ISBLANK(BY197),BY197=0),"",BY197)</x:f>
      </x:c>
      <x:c r="DJ197" s="50" t="str">
        <x:f>IF(OR(18&gt;'Настройки'!$B$3,ISBLANK(BZ197),BZ197=0),"",BZ197)</x:f>
      </x:c>
      <x:c r="DK197" s="50" t="str">
        <x:f>IF(OR(19&gt;'Настройки'!$B$3,ISBLANK(CA197),CA197=0),"",CA197)</x:f>
      </x:c>
      <x:c r="DL197" s="50" t="str">
        <x:f>IF(OR(20&gt;'Настройки'!$B$3,ISBLANK(CB197),CB197=0),"",CB197)</x:f>
      </x:c>
      <x:c r="DM197" s="50" t="str">
        <x:f>IF(OR(21&gt;'Настройки'!$B$3,ISBLANK(CC197),CC197=0),"",CC197)</x:f>
      </x:c>
      <x:c r="DN197" s="50" t="str">
        <x:f>IF(OR(22&gt;'Настройки'!$B$3,ISBLANK(CD197),CD197=0),"",CD197)</x:f>
      </x:c>
      <x:c r="DO197" s="50" t="str">
        <x:f>IF(OR(23&gt;'Настройки'!$B$3,ISBLANK(CE197),CE197=0),"",CE197)</x:f>
      </x:c>
      <x:c r="DP197" s="50" t="str">
        <x:f>IF(OR(24&gt;'Настройки'!$B$3,ISBLANK(CF197),CF197=0),"",CF197)</x:f>
      </x:c>
      <x:c r="DQ197" s="50" t="str">
        <x:f>IF(OR(25&gt;'Настройки'!$B$3,ISBLANK(CG197),CG197=0),"",CG197)</x:f>
      </x:c>
      <x:c r="DR197" s="50" t="str">
        <x:f>IF(OR(26&gt;'Настройки'!$B$3,ISBLANK(CH197),CH197=0),"",CH197)</x:f>
      </x:c>
      <x:c r="DS197" s="50" t="str">
        <x:f>IF(OR(27&gt;'Настройки'!$B$3,ISBLANK(CI197),CI197=0),"",CI197)</x:f>
      </x:c>
      <x:c r="DT197" s="50" t="str">
        <x:f>IF(OR(28&gt;'Настройки'!$B$3,ISBLANK(CJ197),CJ197=0),"",CJ197)</x:f>
      </x:c>
      <x:c r="DU197" s="50" t="str">
        <x:f>IF(OR(29&gt;'Настройки'!$B$3,ISBLANK(CK197),CK197=0),"",CK197)</x:f>
      </x:c>
      <x:c r="DV197" s="50" t="str">
        <x:f>IF(OR(30&gt;'Настройки'!$B$3,ISBLANK(CL197),CL197=0),"",CL197)</x:f>
      </x:c>
      <x:c r="DW197" s="50" t="str">
        <x:f>IF(OR(31&gt;'Настройки'!$B$3,ISBLANK(CM197),CM197=0),"",CM197)</x:f>
      </x:c>
      <x:c r="DX197" s="50" t="str">
        <x:f>IF(OR(32&gt;'Настройки'!$B$3,ISBLANK(CN197),CN197=0),"",CN197)</x:f>
      </x:c>
      <x:c r="DY197" s="50" t="str">
        <x:f>IF(OR(33&gt;'Настройки'!$B$3,ISBLANK(CO197),CO197=0),"",CO197)</x:f>
      </x:c>
      <x:c r="DZ197" s="50" t="str">
        <x:f>IF(OR(34&gt;'Настройки'!$B$3,ISBLANK(CP197),CP197=0),"",CP197)</x:f>
      </x:c>
      <x:c r="EA197" s="50" t="str">
        <x:f>IF(OR(35&gt;'Настройки'!$B$3,ISBLANK(CQ197),CQ197=0),"",CQ197)</x:f>
      </x:c>
      <x:c r="EB197" s="50" t="str">
        <x:f>IF(OR(36&gt;'Настройки'!$B$3,ISBLANK(CR197),CR197=0),"",CR197)</x:f>
      </x:c>
      <x:c r="EC197" s="50" t="str">
        <x:f>IF(A197="","",IF(OR(BB197="AZ",BB197="BZ"),10000+ROW(),IF(AZ197&gt;'Настройки'!$B$11,20000+ROW(),IF(BF197&lt;&gt;"Обычный",30000+ROW(),IF(AX197&lt;=0,40000+ROW(),"")))))</x:f>
      </x:c>
      <x:c r="ED197" s="50" t="str">
        <x:f>IF(EC197="","",COUNTIFS($EC$2:$EC$1001,"&gt;0",$EC$2:$EC$1001,"&lt;"&amp;EC197)+1)</x:f>
      </x:c>
    </x:row>
    <x:row r="198">
      <x:c r="A198" s="115"/>
      <x:c r="B198" s="115"/>
      <x:c r="C198" s="115"/>
      <x:c r="D198" s="118"/>
      <x:c r="E198" s="118"/>
      <x:c r="F198" s="118"/>
      <x:c r="G198" s="118"/>
      <x:c r="H198" s="118"/>
      <x:c r="I198" s="118"/>
      <x:c r="J198" s="118"/>
      <x:c r="K198" s="118"/>
      <x:c r="L198" s="118"/>
      <x:c r="M198" s="118"/>
      <x:c r="N198" s="118"/>
      <x:c r="O198" s="118"/>
      <x:c r="P198" s="118"/>
      <x:c r="Q198" s="118"/>
      <x:c r="R198" s="118"/>
      <x:c r="S198" s="118"/>
      <x:c r="T198" s="118"/>
      <x:c r="U198" s="118"/>
      <x:c r="V198" s="118"/>
      <x:c r="W198" s="118"/>
      <x:c r="X198" s="118"/>
      <x:c r="Y198" s="118"/>
      <x:c r="Z198" s="118"/>
      <x:c r="AA198" s="118"/>
      <x:c r="AB198" s="118"/>
      <x:c r="AC198" s="118"/>
      <x:c r="AD198" s="118"/>
      <x:c r="AE198" s="118"/>
      <x:c r="AF198" s="118"/>
      <x:c r="AG198" s="118"/>
      <x:c r="AH198" s="118"/>
      <x:c r="AI198" s="118"/>
      <x:c r="AJ198" s="118"/>
      <x:c r="AK198" s="118"/>
      <x:c r="AL198" s="118"/>
      <x:c r="AM198" s="118"/>
      <x:c r="AN198" s="118"/>
      <x:c r="AO198" s="118"/>
      <x:c r="AP198" s="115"/>
      <x:c r="AQ198" s="49" t="str">
        <x:f>IF(A198="","",COUNT(BI198:INDEX(BI198:CR198,1,'Настройки'!$B$3)))</x:f>
      </x:c>
      <x:c r="AR198" s="49" t="str">
        <x:f>IF(A198="","",SUM(BI198:INDEX(BI198:CR198,1,'Настройки'!$B$3)))</x:f>
      </x:c>
      <x:c r="AS198" s="58" t="str">
        <x:f>IF(A198="","",IF('Настройки'!$B$4="Стоимость потребления",AR198*D198,IF('Настройки'!$B$4="Количество",AR198,E198)))</x:f>
      </x:c>
      <x:c r="AT198" s="61" t="str">
        <x:f>IF(OR(A198="",AS198&lt;0,SUM($AS$2:$AS$1001)&lt;=0),"",AS198/SUM($AS$2:$AS$1001))</x:f>
      </x:c>
      <x:c r="AU198" s="61" t="str">
        <x:f>IF(OR(A198="",AS198&lt;0,SUM($AS$2:$AS$1001)&lt;=0),"",SUMIFS($AS$2:$AS$1001,$AS$2:$AS$1001,"&gt;"&amp;AS198)/SUM($AS$2:$AS$1001))</x:f>
      </x:c>
      <x:c r="AV198" s="61" t="str">
        <x:f>IF(OR(A198="",AS198&lt;0,SUM($AS$2:$AS$1001)&lt;=0),"",SUMIFS($AS$2:$AS$1001,$AS$2:$AS$1001,"&gt;="&amp;AS198)/SUM($AS$2:$AS$1001))</x:f>
      </x:c>
      <x:c r="AW198" s="49" t="str">
        <x:f>IF(A198="","",IF(SUM($AS$2:$AS$1001)&lt;=0,"Не определён",IF(AS198&lt;0,"Исключение",IF(AU198&lt;'Настройки'!$B$5,"A",IF(AU198&lt;'Настройки'!$B$6,"B","C")))))</x:f>
      </x:c>
      <x:c r="AX198" s="58" t="str">
        <x:f>IF(A198="","",IF(AQ198=0,"",AVERAGE(BI198:INDEX(BI198:CR198,1,'Настройки'!$B$3))))</x:f>
      </x:c>
      <x:c r="AY198" s="58" t="str">
        <x:f>IF(OR(A198="",AQ198=0),"",STDEVP(BI198:INDEX(BI198:CR198,1,'Настройки'!$B$3)))</x:f>
      </x:c>
      <x:c r="AZ198" s="61" t="str">
        <x:f>IF(OR(A198="",AQ198&lt;'Настройки'!$B$12,AX198&lt;=0,AND('Настройки'!$B$10="Блокировать",COUNTIF(F198:INDEX(F198:AO198,1,'Настройки'!$B$3),"&lt;0")&gt;0)),"",AY198/ABS(AX198))</x:f>
      </x:c>
      <x:c r="BA198" s="49" t="str">
        <x:f>IF(A198="","",IF(AND('Настройки'!$B$10="Блокировать",COUNTIF(F198:INDEX(F198:AO198,1,'Настройки'!$B$3),"&lt;0")&gt;0),"Не определён",IF(AQ198&lt;'Настройки'!$B$12,"Не определён",IF(AX198=0,"Нет спроса",IF(AX198&lt;0,"Не определён",IF(AZ198&lt;='Настройки'!$B$7,"X",IF(AZ198&lt;='Настройки'!$B$8,"Y","Z")))))))</x:f>
      </x:c>
      <x:c r="BB198" s="49" t="str">
        <x:f>IF(OR(A198="",LEN(AW198)&lt;&gt;1,LEN(BA198)&lt;&gt;1),"",AW198&amp;BA198)</x:f>
      </x:c>
      <x:c r="BC198" s="61" t="str">
        <x:f>IF(OR(A198="",AQ198=0),"",(COUNT(BI198:INDEX(BI198:CR198,1,'Настройки'!$B$3))-COUNT(CS198:INDEX(CS198:EB198,1,'Настройки'!$B$3)))/AQ198)</x:f>
      </x:c>
      <x:c r="BD198" s="64" t="str">
        <x:f>IF(OR(A198="",COUNT(CS198:INDEX(CS198:EB198,1,'Настройки'!$B$3))=0),"",AQ198/COUNT(CS198:INDEX(CS198:EB198,1,'Настройки'!$B$3)))</x:f>
      </x:c>
      <x:c r="BE198" s="64" t="str">
        <x:f>IF(OR(A198="",COUNT(CS198:INDEX(CS198:EB198,1,'Настройки'!$B$3))=0),"",IF(AVERAGE(CS198:INDEX(CS198:EB198,1,'Настройки'!$B$3))=0,"",(STDEVP(CS198:INDEX(CS198:EB198,1,'Настройки'!$B$3))/ABS(AVERAGE(CS198:INDEX(CS198:EB198,1,'Настройки'!$B$3))))^2))</x:f>
      </x:c>
      <x:c r="BF198" s="49" t="str">
        <x:f>IF(A198="","",IF(AQ198&lt;3,"Недостаточно",IF(AQ198&lt;6,"Предварительный","Обычный")))</x:f>
      </x:c>
      <x:c r="BG198" s="49" t="str">
        <x:f>IF(A198="","",IF(COUNTIF(F198:INDEX(F198:AO198,1,'Настройки'!$B$3),"&lt;0")&gt;0,IF('Настройки'!$B$10="Блокировать","Отрицательный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"),"")&amp;IF(AQ198&lt;3,"Недостаточно истории. ",IF(AQ198&lt;6,"Предварительная классификация. ",""))&amp;IF(AX198=0,"Нет спроса за горизонт. ","")&amp;IF(AZ198&gt;'Настройки'!$B$11,"Экстремальная вариативность. ",""))</x:f>
      </x:c>
      <x:c r="BH198" s="49" t="str">
        <x:f>IF(A198="","",IFERROR(VLOOKUP(BB198,'Настройки'!$D$3:$E$11,2,FALSE),"Сначала проверьте исходные данные и историю спроса.")&amp;" Уточните срок поставки, MOQ и критичность.")</x:f>
      </x:c>
      <x:c r="BI198" s="50" t="str">
        <x:f>IF(1&gt;'Настройки'!$B$3,"",IF(ISBLANK(F198),IF('Настройки'!$B$9="Нулевой спрос",0,""),IF(F198&lt;0,IF('Настройки'!$B$10="Исключить","",IF('Настройки'!$B$10="Абсолютные значения",ABS(F198),F198)),F198)))</x:f>
      </x:c>
      <x:c r="BJ198" s="50" t="str">
        <x:f>IF(2&gt;'Настройки'!$B$3,"",IF(ISBLANK(G198),IF('Настройки'!$B$9="Нулевой спрос",0,""),IF(G198&lt;0,IF('Настройки'!$B$10="Исключить","",IF('Настройки'!$B$10="Абсолютные значения",ABS(G198),G198)),G198)))</x:f>
      </x:c>
      <x:c r="BK198" s="50" t="str">
        <x:f>IF(3&gt;'Настройки'!$B$3,"",IF(ISBLANK(H198),IF('Настройки'!$B$9="Нулевой спрос",0,""),IF(H198&lt;0,IF('Настройки'!$B$10="Исключить","",IF('Настройки'!$B$10="Абсолютные значения",ABS(H198),H198)),H198)))</x:f>
      </x:c>
      <x:c r="BL198" s="50" t="str">
        <x:f>IF(4&gt;'Настройки'!$B$3,"",IF(ISBLANK(I198),IF('Настройки'!$B$9="Нулевой спрос",0,""),IF(I198&lt;0,IF('Настройки'!$B$10="Исключить","",IF('Настройки'!$B$10="Абсолютные значения",ABS(I198),I198)),I198)))</x:f>
      </x:c>
      <x:c r="BM198" s="50" t="str">
        <x:f>IF(5&gt;'Настройки'!$B$3,"",IF(ISBLANK(J198),IF('Настройки'!$B$9="Нулевой спрос",0,""),IF(J198&lt;0,IF('Настройки'!$B$10="Исключить","",IF('Настройки'!$B$10="Абсолютные значения",ABS(J198),J198)),J198)))</x:f>
      </x:c>
      <x:c r="BN198" s="50" t="str">
        <x:f>IF(6&gt;'Настройки'!$B$3,"",IF(ISBLANK(K198),IF('Настройки'!$B$9="Нулевой спрос",0,""),IF(K198&lt;0,IF('Настройки'!$B$10="Исключить","",IF('Настройки'!$B$10="Абсолютные значения",ABS(K198),K198)),K198)))</x:f>
      </x:c>
      <x:c r="BO198" s="50" t="str">
        <x:f>IF(7&gt;'Настройки'!$B$3,"",IF(ISBLANK(L198),IF('Настройки'!$B$9="Нулевой спрос",0,""),IF(L198&lt;0,IF('Настройки'!$B$10="Исключить","",IF('Настройки'!$B$10="Абсолютные значения",ABS(L198),L198)),L198)))</x:f>
      </x:c>
      <x:c r="BP198" s="50" t="str">
        <x:f>IF(8&gt;'Настройки'!$B$3,"",IF(ISBLANK(M198),IF('Настройки'!$B$9="Нулевой спрос",0,""),IF(M198&lt;0,IF('Настройки'!$B$10="Исключить","",IF('Настройки'!$B$10="Абсолютные значения",ABS(M198),M198)),M198)))</x:f>
      </x:c>
      <x:c r="BQ198" s="50" t="str">
        <x:f>IF(9&gt;'Настройки'!$B$3,"",IF(ISBLANK(N198),IF('Настройки'!$B$9="Нулевой спрос",0,""),IF(N198&lt;0,IF('Настройки'!$B$10="Исключить","",IF('Настройки'!$B$10="Абсолютные значения",ABS(N198),N198)),N198)))</x:f>
      </x:c>
      <x:c r="BR198" s="50" t="str">
        <x:f>IF(10&gt;'Настройки'!$B$3,"",IF(ISBLANK(O198),IF('Настройки'!$B$9="Нулевой спрос",0,""),IF(O198&lt;0,IF('Настройки'!$B$10="Исключить","",IF('Настройки'!$B$10="Абсолютные значения",ABS(O198),O198)),O198)))</x:f>
      </x:c>
      <x:c r="BS198" s="50" t="str">
        <x:f>IF(11&gt;'Настройки'!$B$3,"",IF(ISBLANK(P198),IF('Настройки'!$B$9="Нулевой спрос",0,""),IF(P198&lt;0,IF('Настройки'!$B$10="Исключить","",IF('Настройки'!$B$10="Абсолютные значения",ABS(P198),P198)),P198)))</x:f>
      </x:c>
      <x:c r="BT198" s="50" t="str">
        <x:f>IF(12&gt;'Настройки'!$B$3,"",IF(ISBLANK(Q198),IF('Настройки'!$B$9="Нулевой спрос",0,""),IF(Q198&lt;0,IF('Настройки'!$B$10="Исключить","",IF('Настройки'!$B$10="Абсолютные значения",ABS(Q198),Q198)),Q198)))</x:f>
      </x:c>
      <x:c r="BU198" s="50" t="str">
        <x:f>IF(13&gt;'Настройки'!$B$3,"",IF(ISBLANK(R198),IF('Настройки'!$B$9="Нулевой спрос",0,""),IF(R198&lt;0,IF('Настройки'!$B$10="Исключить","",IF('Настройки'!$B$10="Абсолютные значения",ABS(R198),R198)),R198)))</x:f>
      </x:c>
      <x:c r="BV198" s="50" t="str">
        <x:f>IF(14&gt;'Настройки'!$B$3,"",IF(ISBLANK(S198),IF('Настройки'!$B$9="Нулевой спрос",0,""),IF(S198&lt;0,IF('Настройки'!$B$10="Исключить","",IF('Настройки'!$B$10="Абсолютные значения",ABS(S198),S198)),S198)))</x:f>
      </x:c>
      <x:c r="BW198" s="50" t="str">
        <x:f>IF(15&gt;'Настройки'!$B$3,"",IF(ISBLANK(T198),IF('Настройки'!$B$9="Нулевой спрос",0,""),IF(T198&lt;0,IF('Настройки'!$B$10="Исключить","",IF('Настройки'!$B$10="Абсолютные значения",ABS(T198),T198)),T198)))</x:f>
      </x:c>
      <x:c r="BX198" s="50" t="str">
        <x:f>IF(16&gt;'Настройки'!$B$3,"",IF(ISBLANK(U198),IF('Настройки'!$B$9="Нулевой спрос",0,""),IF(U198&lt;0,IF('Настройки'!$B$10="Исключить","",IF('Настройки'!$B$10="Абсолютные значения",ABS(U198),U198)),U198)))</x:f>
      </x:c>
      <x:c r="BY198" s="50" t="str">
        <x:f>IF(17&gt;'Настройки'!$B$3,"",IF(ISBLANK(V198),IF('Настройки'!$B$9="Нулевой спрос",0,""),IF(V198&lt;0,IF('Настройки'!$B$10="Исключить","",IF('Настройки'!$B$10="Абсолютные значения",ABS(V198),V198)),V198)))</x:f>
      </x:c>
      <x:c r="BZ198" s="50" t="str">
        <x:f>IF(18&gt;'Настройки'!$B$3,"",IF(ISBLANK(W198),IF('Настройки'!$B$9="Нулевой спрос",0,""),IF(W198&lt;0,IF('Настройки'!$B$10="Исключить","",IF('Настройки'!$B$10="Абсолютные значения",ABS(W198),W198)),W198)))</x:f>
      </x:c>
      <x:c r="CA198" s="50" t="str">
        <x:f>IF(19&gt;'Настройки'!$B$3,"",IF(ISBLANK(X198),IF('Настройки'!$B$9="Нулевой спрос",0,""),IF(X198&lt;0,IF('Настройки'!$B$10="Исключить","",IF('Настройки'!$B$10="Абсолютные значения",ABS(X198),X198)),X198)))</x:f>
      </x:c>
      <x:c r="CB198" s="50" t="str">
        <x:f>IF(20&gt;'Настройки'!$B$3,"",IF(ISBLANK(Y198),IF('Настройки'!$B$9="Нулевой спрос",0,""),IF(Y198&lt;0,IF('Настройки'!$B$10="Исключить","",IF('Настройки'!$B$10="Абсолютные значения",ABS(Y198),Y198)),Y198)))</x:f>
      </x:c>
      <x:c r="CC198" s="50" t="str">
        <x:f>IF(21&gt;'Настройки'!$B$3,"",IF(ISBLANK(Z198),IF('Настройки'!$B$9="Нулевой спрос",0,""),IF(Z198&lt;0,IF('Настройки'!$B$10="Исключить","",IF('Настройки'!$B$10="Абсолютные значения",ABS(Z198),Z198)),Z198)))</x:f>
      </x:c>
      <x:c r="CD198" s="50" t="str">
        <x:f>IF(22&gt;'Настройки'!$B$3,"",IF(ISBLANK(AA198),IF('Настройки'!$B$9="Нулевой спрос",0,""),IF(AA198&lt;0,IF('Настройки'!$B$10="Исключить","",IF('Настройки'!$B$10="Абсолютные значения",ABS(AA198),AA198)),AA198)))</x:f>
      </x:c>
      <x:c r="CE198" s="50" t="str">
        <x:f>IF(23&gt;'Настройки'!$B$3,"",IF(ISBLANK(AB198),IF('Настройки'!$B$9="Нулевой спрос",0,""),IF(AB198&lt;0,IF('Настройки'!$B$10="Исключить","",IF('Настройки'!$B$10="Абсолютные значения",ABS(AB198),AB198)),AB198)))</x:f>
      </x:c>
      <x:c r="CF198" s="50" t="str">
        <x:f>IF(24&gt;'Настройки'!$B$3,"",IF(ISBLANK(AC198),IF('Настройки'!$B$9="Нулевой спрос",0,""),IF(AC198&lt;0,IF('Настройки'!$B$10="Исключить","",IF('Настройки'!$B$10="Абсолютные значения",ABS(AC198),AC198)),AC198)))</x:f>
      </x:c>
      <x:c r="CG198" s="50" t="str">
        <x:f>IF(25&gt;'Настройки'!$B$3,"",IF(ISBLANK(AD198),IF('Настройки'!$B$9="Нулевой спрос",0,""),IF(AD198&lt;0,IF('Настройки'!$B$10="Исключить","",IF('Настройки'!$B$10="Абсолютные значения",ABS(AD198),AD198)),AD198)))</x:f>
      </x:c>
      <x:c r="CH198" s="50" t="str">
        <x:f>IF(26&gt;'Настройки'!$B$3,"",IF(ISBLANK(AE198),IF('Настройки'!$B$9="Нулевой спрос",0,""),IF(AE198&lt;0,IF('Настройки'!$B$10="Исключить","",IF('Настройки'!$B$10="Абсолютные значения",ABS(AE198),AE198)),AE198)))</x:f>
      </x:c>
      <x:c r="CI198" s="50" t="str">
        <x:f>IF(27&gt;'Настройки'!$B$3,"",IF(ISBLANK(AF198),IF('Настройки'!$B$9="Нулевой спрос",0,""),IF(AF198&lt;0,IF('Настройки'!$B$10="Исключить","",IF('Настройки'!$B$10="Абсолютные значения",ABS(AF198),AF198)),AF198)))</x:f>
      </x:c>
      <x:c r="CJ198" s="50" t="str">
        <x:f>IF(28&gt;'Настройки'!$B$3,"",IF(ISBLANK(AG198),IF('Настройки'!$B$9="Нулевой спрос",0,""),IF(AG198&lt;0,IF('Настройки'!$B$10="Исключить","",IF('Настройки'!$B$10="Абсолютные значения",ABS(AG198),AG198)),AG198)))</x:f>
      </x:c>
      <x:c r="CK198" s="50" t="str">
        <x:f>IF(29&gt;'Настройки'!$B$3,"",IF(ISBLANK(AH198),IF('Настройки'!$B$9="Нулевой спрос",0,""),IF(AH198&lt;0,IF('Настройки'!$B$10="Исключить","",IF('Настройки'!$B$10="Абсолютные значения",ABS(AH198),AH198)),AH198)))</x:f>
      </x:c>
      <x:c r="CL198" s="50" t="str">
        <x:f>IF(30&gt;'Настройки'!$B$3,"",IF(ISBLANK(AI198),IF('Настройки'!$B$9="Нулевой спрос",0,""),IF(AI198&lt;0,IF('Настройки'!$B$10="Исключить","",IF('Настройки'!$B$10="Абсолютные значения",ABS(AI198),AI198)),AI198)))</x:f>
      </x:c>
      <x:c r="CM198" s="50" t="str">
        <x:f>IF(31&gt;'Настройки'!$B$3,"",IF(ISBLANK(AJ198),IF('Настройки'!$B$9="Нулевой спрос",0,""),IF(AJ198&lt;0,IF('Настройки'!$B$10="Исключить","",IF('Настройки'!$B$10="Абсолютные значения",ABS(AJ198),AJ198)),AJ198)))</x:f>
      </x:c>
      <x:c r="CN198" s="50" t="str">
        <x:f>IF(32&gt;'Настройки'!$B$3,"",IF(ISBLANK(AK198),IF('Настройки'!$B$9="Нулевой спрос",0,""),IF(AK198&lt;0,IF('Настройки'!$B$10="Исключить","",IF('Настройки'!$B$10="Абсолютные значения",ABS(AK198),AK198)),AK198)))</x:f>
      </x:c>
      <x:c r="CO198" s="50" t="str">
        <x:f>IF(33&gt;'Настройки'!$B$3,"",IF(ISBLANK(AL198),IF('Настройки'!$B$9="Нулевой спрос",0,""),IF(AL198&lt;0,IF('Настройки'!$B$10="Исключить","",IF('Настройки'!$B$10="Абсолютные значения",ABS(AL198),AL198)),AL198)))</x:f>
      </x:c>
      <x:c r="CP198" s="50" t="str">
        <x:f>IF(34&gt;'Настройки'!$B$3,"",IF(ISBLANK(AM198),IF('Настройки'!$B$9="Нулевой спрос",0,""),IF(AM198&lt;0,IF('Настройки'!$B$10="Исключить","",IF('Настройки'!$B$10="Абсолютные значения",ABS(AM198),AM198)),AM198)))</x:f>
      </x:c>
      <x:c r="CQ198" s="50" t="str">
        <x:f>IF(35&gt;'Настройки'!$B$3,"",IF(ISBLANK(AN198),IF('Настройки'!$B$9="Нулевой спрос",0,""),IF(AN198&lt;0,IF('Настройки'!$B$10="Исключить","",IF('Настройки'!$B$10="Абсолютные значения",ABS(AN198),AN198)),AN198)))</x:f>
      </x:c>
      <x:c r="CR198" s="50" t="str">
        <x:f>IF(36&gt;'Настройки'!$B$3,"",IF(ISBLANK(AO198),IF('Настройки'!$B$9="Нулевой спрос",0,""),IF(AO198&lt;0,IF('Настройки'!$B$10="Исключить","",IF('Настройки'!$B$10="Абсолютные значения",ABS(AO198),AO198)),AO198)))</x:f>
      </x:c>
      <x:c r="CS198" s="50" t="str">
        <x:f>IF(OR(1&gt;'Настройки'!$B$3,ISBLANK(BI198),BI198=0),"",BI198)</x:f>
      </x:c>
      <x:c r="CT198" s="50" t="str">
        <x:f>IF(OR(2&gt;'Настройки'!$B$3,ISBLANK(BJ198),BJ198=0),"",BJ198)</x:f>
      </x:c>
      <x:c r="CU198" s="50" t="str">
        <x:f>IF(OR(3&gt;'Настройки'!$B$3,ISBLANK(BK198),BK198=0),"",BK198)</x:f>
      </x:c>
      <x:c r="CV198" s="50" t="str">
        <x:f>IF(OR(4&gt;'Настройки'!$B$3,ISBLANK(BL198),BL198=0),"",BL198)</x:f>
      </x:c>
      <x:c r="CW198" s="50" t="str">
        <x:f>IF(OR(5&gt;'Настройки'!$B$3,ISBLANK(BM198),BM198=0),"",BM198)</x:f>
      </x:c>
      <x:c r="CX198" s="50" t="str">
        <x:f>IF(OR(6&gt;'Настройки'!$B$3,ISBLANK(BN198),BN198=0),"",BN198)</x:f>
      </x:c>
      <x:c r="CY198" s="50" t="str">
        <x:f>IF(OR(7&gt;'Настройки'!$B$3,ISBLANK(BO198),BO198=0),"",BO198)</x:f>
      </x:c>
      <x:c r="CZ198" s="50" t="str">
        <x:f>IF(OR(8&gt;'Настройки'!$B$3,ISBLANK(BP198),BP198=0),"",BP198)</x:f>
      </x:c>
      <x:c r="DA198" s="50" t="str">
        <x:f>IF(OR(9&gt;'Настройки'!$B$3,ISBLANK(BQ198),BQ198=0),"",BQ198)</x:f>
      </x:c>
      <x:c r="DB198" s="50" t="str">
        <x:f>IF(OR(10&gt;'Настройки'!$B$3,ISBLANK(BR198),BR198=0),"",BR198)</x:f>
      </x:c>
      <x:c r="DC198" s="50" t="str">
        <x:f>IF(OR(11&gt;'Настройки'!$B$3,ISBLANK(BS198),BS198=0),"",BS198)</x:f>
      </x:c>
      <x:c r="DD198" s="50" t="str">
        <x:f>IF(OR(12&gt;'Настройки'!$B$3,ISBLANK(BT198),BT198=0),"",BT198)</x:f>
      </x:c>
      <x:c r="DE198" s="50" t="str">
        <x:f>IF(OR(13&gt;'Настройки'!$B$3,ISBLANK(BU198),BU198=0),"",BU198)</x:f>
      </x:c>
      <x:c r="DF198" s="50" t="str">
        <x:f>IF(OR(14&gt;'Настройки'!$B$3,ISBLANK(BV198),BV198=0),"",BV198)</x:f>
      </x:c>
      <x:c r="DG198" s="50" t="str">
        <x:f>IF(OR(15&gt;'Настройки'!$B$3,ISBLANK(BW198),BW198=0),"",BW198)</x:f>
      </x:c>
      <x:c r="DH198" s="50" t="str">
        <x:f>IF(OR(16&gt;'Настройки'!$B$3,ISBLANK(BX198),BX198=0),"",BX198)</x:f>
      </x:c>
      <x:c r="DI198" s="50" t="str">
        <x:f>IF(OR(17&gt;'Настройки'!$B$3,ISBLANK(BY198),BY198=0),"",BY198)</x:f>
      </x:c>
      <x:c r="DJ198" s="50" t="str">
        <x:f>IF(OR(18&gt;'Настройки'!$B$3,ISBLANK(BZ198),BZ198=0),"",BZ198)</x:f>
      </x:c>
      <x:c r="DK198" s="50" t="str">
        <x:f>IF(OR(19&gt;'Настройки'!$B$3,ISBLANK(CA198),CA198=0),"",CA198)</x:f>
      </x:c>
      <x:c r="DL198" s="50" t="str">
        <x:f>IF(OR(20&gt;'Настройки'!$B$3,ISBLANK(CB198),CB198=0),"",CB198)</x:f>
      </x:c>
      <x:c r="DM198" s="50" t="str">
        <x:f>IF(OR(21&gt;'Настройки'!$B$3,ISBLANK(CC198),CC198=0),"",CC198)</x:f>
      </x:c>
      <x:c r="DN198" s="50" t="str">
        <x:f>IF(OR(22&gt;'Настройки'!$B$3,ISBLANK(CD198),CD198=0),"",CD198)</x:f>
      </x:c>
      <x:c r="DO198" s="50" t="str">
        <x:f>IF(OR(23&gt;'Настройки'!$B$3,ISBLANK(CE198),CE198=0),"",CE198)</x:f>
      </x:c>
      <x:c r="DP198" s="50" t="str">
        <x:f>IF(OR(24&gt;'Настройки'!$B$3,ISBLANK(CF198),CF198=0),"",CF198)</x:f>
      </x:c>
      <x:c r="DQ198" s="50" t="str">
        <x:f>IF(OR(25&gt;'Настройки'!$B$3,ISBLANK(CG198),CG198=0),"",CG198)</x:f>
      </x:c>
      <x:c r="DR198" s="50" t="str">
        <x:f>IF(OR(26&gt;'Настройки'!$B$3,ISBLANK(CH198),CH198=0),"",CH198)</x:f>
      </x:c>
      <x:c r="DS198" s="50" t="str">
        <x:f>IF(OR(27&gt;'Настройки'!$B$3,ISBLANK(CI198),CI198=0),"",CI198)</x:f>
      </x:c>
      <x:c r="DT198" s="50" t="str">
        <x:f>IF(OR(28&gt;'Настройки'!$B$3,ISBLANK(CJ198),CJ198=0),"",CJ198)</x:f>
      </x:c>
      <x:c r="DU198" s="50" t="str">
        <x:f>IF(OR(29&gt;'Настройки'!$B$3,ISBLANK(CK198),CK198=0),"",CK198)</x:f>
      </x:c>
      <x:c r="DV198" s="50" t="str">
        <x:f>IF(OR(30&gt;'Настройки'!$B$3,ISBLANK(CL198),CL198=0),"",CL198)</x:f>
      </x:c>
      <x:c r="DW198" s="50" t="str">
        <x:f>IF(OR(31&gt;'Настройки'!$B$3,ISBLANK(CM198),CM198=0),"",CM198)</x:f>
      </x:c>
      <x:c r="DX198" s="50" t="str">
        <x:f>IF(OR(32&gt;'Настройки'!$B$3,ISBLANK(CN198),CN198=0),"",CN198)</x:f>
      </x:c>
      <x:c r="DY198" s="50" t="str">
        <x:f>IF(OR(33&gt;'Настройки'!$B$3,ISBLANK(CO198),CO198=0),"",CO198)</x:f>
      </x:c>
      <x:c r="DZ198" s="50" t="str">
        <x:f>IF(OR(34&gt;'Настройки'!$B$3,ISBLANK(CP198),CP198=0),"",CP198)</x:f>
      </x:c>
      <x:c r="EA198" s="50" t="str">
        <x:f>IF(OR(35&gt;'Настройки'!$B$3,ISBLANK(CQ198),CQ198=0),"",CQ198)</x:f>
      </x:c>
      <x:c r="EB198" s="50" t="str">
        <x:f>IF(OR(36&gt;'Настройки'!$B$3,ISBLANK(CR198),CR198=0),"",CR198)</x:f>
      </x:c>
      <x:c r="EC198" s="50" t="str">
        <x:f>IF(A198="","",IF(OR(BB198="AZ",BB198="BZ"),10000+ROW(),IF(AZ198&gt;'Настройки'!$B$11,20000+ROW(),IF(BF198&lt;&gt;"Обычный",30000+ROW(),IF(AX198&lt;=0,40000+ROW(),"")))))</x:f>
      </x:c>
      <x:c r="ED198" s="50" t="str">
        <x:f>IF(EC198="","",COUNTIFS($EC$2:$EC$1001,"&gt;0",$EC$2:$EC$1001,"&lt;"&amp;EC198)+1)</x:f>
      </x:c>
    </x:row>
    <x:row r="199">
      <x:c r="A199" s="115"/>
      <x:c r="B199" s="115"/>
      <x:c r="C199" s="115"/>
      <x:c r="D199" s="118"/>
      <x:c r="E199" s="118"/>
      <x:c r="F199" s="118"/>
      <x:c r="G199" s="118"/>
      <x:c r="H199" s="118"/>
      <x:c r="I199" s="118"/>
      <x:c r="J199" s="118"/>
      <x:c r="K199" s="118"/>
      <x:c r="L199" s="118"/>
      <x:c r="M199" s="118"/>
      <x:c r="N199" s="118"/>
      <x:c r="O199" s="118"/>
      <x:c r="P199" s="118"/>
      <x:c r="Q199" s="118"/>
      <x:c r="R199" s="118"/>
      <x:c r="S199" s="118"/>
      <x:c r="T199" s="118"/>
      <x:c r="U199" s="118"/>
      <x:c r="V199" s="118"/>
      <x:c r="W199" s="118"/>
      <x:c r="X199" s="118"/>
      <x:c r="Y199" s="118"/>
      <x:c r="Z199" s="118"/>
      <x:c r="AA199" s="118"/>
      <x:c r="AB199" s="118"/>
      <x:c r="AC199" s="118"/>
      <x:c r="AD199" s="118"/>
      <x:c r="AE199" s="118"/>
      <x:c r="AF199" s="118"/>
      <x:c r="AG199" s="118"/>
      <x:c r="AH199" s="118"/>
      <x:c r="AI199" s="118"/>
      <x:c r="AJ199" s="118"/>
      <x:c r="AK199" s="118"/>
      <x:c r="AL199" s="118"/>
      <x:c r="AM199" s="118"/>
      <x:c r="AN199" s="118"/>
      <x:c r="AO199" s="118"/>
      <x:c r="AP199" s="115"/>
      <x:c r="AQ199" s="49" t="str">
        <x:f>IF(A199="","",COUNT(BI199:INDEX(BI199:CR199,1,'Настройки'!$B$3)))</x:f>
      </x:c>
      <x:c r="AR199" s="49" t="str">
        <x:f>IF(A199="","",SUM(BI199:INDEX(BI199:CR199,1,'Настройки'!$B$3)))</x:f>
      </x:c>
      <x:c r="AS199" s="58" t="str">
        <x:f>IF(A199="","",IF('Настройки'!$B$4="Стоимость потребления",AR199*D199,IF('Настройки'!$B$4="Количество",AR199,E199)))</x:f>
      </x:c>
      <x:c r="AT199" s="61" t="str">
        <x:f>IF(OR(A199="",AS199&lt;0,SUM($AS$2:$AS$1001)&lt;=0),"",AS199/SUM($AS$2:$AS$1001))</x:f>
      </x:c>
      <x:c r="AU199" s="61" t="str">
        <x:f>IF(OR(A199="",AS199&lt;0,SUM($AS$2:$AS$1001)&lt;=0),"",SUMIFS($AS$2:$AS$1001,$AS$2:$AS$1001,"&gt;"&amp;AS199)/SUM($AS$2:$AS$1001))</x:f>
      </x:c>
      <x:c r="AV199" s="61" t="str">
        <x:f>IF(OR(A199="",AS199&lt;0,SUM($AS$2:$AS$1001)&lt;=0),"",SUMIFS($AS$2:$AS$1001,$AS$2:$AS$1001,"&gt;="&amp;AS199)/SUM($AS$2:$AS$1001))</x:f>
      </x:c>
      <x:c r="AW199" s="49" t="str">
        <x:f>IF(A199="","",IF(SUM($AS$2:$AS$1001)&lt;=0,"Не определён",IF(AS199&lt;0,"Исключение",IF(AU199&lt;'Настройки'!$B$5,"A",IF(AU199&lt;'Настройки'!$B$6,"B","C")))))</x:f>
      </x:c>
      <x:c r="AX199" s="58" t="str">
        <x:f>IF(A199="","",IF(AQ199=0,"",AVERAGE(BI199:INDEX(BI199:CR199,1,'Настройки'!$B$3))))</x:f>
      </x:c>
      <x:c r="AY199" s="58" t="str">
        <x:f>IF(OR(A199="",AQ199=0),"",STDEVP(BI199:INDEX(BI199:CR199,1,'Настройки'!$B$3)))</x:f>
      </x:c>
      <x:c r="AZ199" s="61" t="str">
        <x:f>IF(OR(A199="",AQ199&lt;'Настройки'!$B$12,AX199&lt;=0,AND('Настройки'!$B$10="Блокировать",COUNTIF(F199:INDEX(F199:AO199,1,'Настройки'!$B$3),"&lt;0")&gt;0)),"",AY199/ABS(AX199))</x:f>
      </x:c>
      <x:c r="BA199" s="49" t="str">
        <x:f>IF(A199="","",IF(AND('Настройки'!$B$10="Блокировать",COUNTIF(F199:INDEX(F199:AO199,1,'Настройки'!$B$3),"&lt;0")&gt;0),"Не определён",IF(AQ199&lt;'Настройки'!$B$12,"Не определён",IF(AX199=0,"Нет спроса",IF(AX199&lt;0,"Не определён",IF(AZ199&lt;='Настройки'!$B$7,"X",IF(AZ199&lt;='Настройки'!$B$8,"Y","Z")))))))</x:f>
      </x:c>
      <x:c r="BB199" s="49" t="str">
        <x:f>IF(OR(A199="",LEN(AW199)&lt;&gt;1,LEN(BA199)&lt;&gt;1),"",AW199&amp;BA199)</x:f>
      </x:c>
      <x:c r="BC199" s="61" t="str">
        <x:f>IF(OR(A199="",AQ199=0),"",(COUNT(BI199:INDEX(BI199:CR199,1,'Настройки'!$B$3))-COUNT(CS199:INDEX(CS199:EB199,1,'Настройки'!$B$3)))/AQ199)</x:f>
      </x:c>
      <x:c r="BD199" s="64" t="str">
        <x:f>IF(OR(A199="",COUNT(CS199:INDEX(CS199:EB199,1,'Настройки'!$B$3))=0),"",AQ199/COUNT(CS199:INDEX(CS199:EB199,1,'Настройки'!$B$3)))</x:f>
      </x:c>
      <x:c r="BE199" s="64" t="str">
        <x:f>IF(OR(A199="",COUNT(CS199:INDEX(CS199:EB199,1,'Настройки'!$B$3))=0),"",IF(AVERAGE(CS199:INDEX(CS199:EB199,1,'Настройки'!$B$3))=0,"",(STDEVP(CS199:INDEX(CS199:EB199,1,'Настройки'!$B$3))/ABS(AVERAGE(CS199:INDEX(CS199:EB199,1,'Настройки'!$B$3))))^2))</x:f>
      </x:c>
      <x:c r="BF199" s="49" t="str">
        <x:f>IF(A199="","",IF(AQ199&lt;3,"Недостаточно",IF(AQ199&lt;6,"Предварительный","Обычный")))</x:f>
      </x:c>
      <x:c r="BG199" s="49" t="str">
        <x:f>IF(A199="","",IF(COUNTIF(F199:INDEX(F199:AO199,1,'Настройки'!$B$3),"&lt;0")&gt;0,IF('Настройки'!$B$10="Блокировать","Отрицательный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"),"")&amp;IF(AQ199&lt;3,"Недостаточно истории. ",IF(AQ199&lt;6,"Предварительная классификация. ",""))&amp;IF(AX199=0,"Нет спроса за горизонт. ","")&amp;IF(AZ199&gt;'Настройки'!$B$11,"Экстремальная вариативность. ",""))</x:f>
      </x:c>
      <x:c r="BH199" s="49" t="str">
        <x:f>IF(A199="","",IFERROR(VLOOKUP(BB199,'Настройки'!$D$3:$E$11,2,FALSE),"Сначала проверьте исходные данные и историю спроса.")&amp;" Уточните срок поставки, MOQ и критичность.")</x:f>
      </x:c>
      <x:c r="BI199" s="50" t="str">
        <x:f>IF(1&gt;'Настройки'!$B$3,"",IF(ISBLANK(F199),IF('Настройки'!$B$9="Нулевой спрос",0,""),IF(F199&lt;0,IF('Настройки'!$B$10="Исключить","",IF('Настройки'!$B$10="Абсолютные значения",ABS(F199),F199)),F199)))</x:f>
      </x:c>
      <x:c r="BJ199" s="50" t="str">
        <x:f>IF(2&gt;'Настройки'!$B$3,"",IF(ISBLANK(G199),IF('Настройки'!$B$9="Нулевой спрос",0,""),IF(G199&lt;0,IF('Настройки'!$B$10="Исключить","",IF('Настройки'!$B$10="Абсолютные значения",ABS(G199),G199)),G199)))</x:f>
      </x:c>
      <x:c r="BK199" s="50" t="str">
        <x:f>IF(3&gt;'Настройки'!$B$3,"",IF(ISBLANK(H199),IF('Настройки'!$B$9="Нулевой спрос",0,""),IF(H199&lt;0,IF('Настройки'!$B$10="Исключить","",IF('Настройки'!$B$10="Абсолютные значения",ABS(H199),H199)),H199)))</x:f>
      </x:c>
      <x:c r="BL199" s="50" t="str">
        <x:f>IF(4&gt;'Настройки'!$B$3,"",IF(ISBLANK(I199),IF('Настройки'!$B$9="Нулевой спрос",0,""),IF(I199&lt;0,IF('Настройки'!$B$10="Исключить","",IF('Настройки'!$B$10="Абсолютные значения",ABS(I199),I199)),I199)))</x:f>
      </x:c>
      <x:c r="BM199" s="50" t="str">
        <x:f>IF(5&gt;'Настройки'!$B$3,"",IF(ISBLANK(J199),IF('Настройки'!$B$9="Нулевой спрос",0,""),IF(J199&lt;0,IF('Настройки'!$B$10="Исключить","",IF('Настройки'!$B$10="Абсолютные значения",ABS(J199),J199)),J199)))</x:f>
      </x:c>
      <x:c r="BN199" s="50" t="str">
        <x:f>IF(6&gt;'Настройки'!$B$3,"",IF(ISBLANK(K199),IF('Настройки'!$B$9="Нулевой спрос",0,""),IF(K199&lt;0,IF('Настройки'!$B$10="Исключить","",IF('Настройки'!$B$10="Абсолютные значения",ABS(K199),K199)),K199)))</x:f>
      </x:c>
      <x:c r="BO199" s="50" t="str">
        <x:f>IF(7&gt;'Настройки'!$B$3,"",IF(ISBLANK(L199),IF('Настройки'!$B$9="Нулевой спрос",0,""),IF(L199&lt;0,IF('Настройки'!$B$10="Исключить","",IF('Настройки'!$B$10="Абсолютные значения",ABS(L199),L199)),L199)))</x:f>
      </x:c>
      <x:c r="BP199" s="50" t="str">
        <x:f>IF(8&gt;'Настройки'!$B$3,"",IF(ISBLANK(M199),IF('Настройки'!$B$9="Нулевой спрос",0,""),IF(M199&lt;0,IF('Настройки'!$B$10="Исключить","",IF('Настройки'!$B$10="Абсолютные значения",ABS(M199),M199)),M199)))</x:f>
      </x:c>
      <x:c r="BQ199" s="50" t="str">
        <x:f>IF(9&gt;'Настройки'!$B$3,"",IF(ISBLANK(N199),IF('Настройки'!$B$9="Нулевой спрос",0,""),IF(N199&lt;0,IF('Настройки'!$B$10="Исключить","",IF('Настройки'!$B$10="Абсолютные значения",ABS(N199),N199)),N199)))</x:f>
      </x:c>
      <x:c r="BR199" s="50" t="str">
        <x:f>IF(10&gt;'Настройки'!$B$3,"",IF(ISBLANK(O199),IF('Настройки'!$B$9="Нулевой спрос",0,""),IF(O199&lt;0,IF('Настройки'!$B$10="Исключить","",IF('Настройки'!$B$10="Абсолютные значения",ABS(O199),O199)),O199)))</x:f>
      </x:c>
      <x:c r="BS199" s="50" t="str">
        <x:f>IF(11&gt;'Настройки'!$B$3,"",IF(ISBLANK(P199),IF('Настройки'!$B$9="Нулевой спрос",0,""),IF(P199&lt;0,IF('Настройки'!$B$10="Исключить","",IF('Настройки'!$B$10="Абсолютные значения",ABS(P199),P199)),P199)))</x:f>
      </x:c>
      <x:c r="BT199" s="50" t="str">
        <x:f>IF(12&gt;'Настройки'!$B$3,"",IF(ISBLANK(Q199),IF('Настройки'!$B$9="Нулевой спрос",0,""),IF(Q199&lt;0,IF('Настройки'!$B$10="Исключить","",IF('Настройки'!$B$10="Абсолютные значения",ABS(Q199),Q199)),Q199)))</x:f>
      </x:c>
      <x:c r="BU199" s="50" t="str">
        <x:f>IF(13&gt;'Настройки'!$B$3,"",IF(ISBLANK(R199),IF('Настройки'!$B$9="Нулевой спрос",0,""),IF(R199&lt;0,IF('Настройки'!$B$10="Исключить","",IF('Настройки'!$B$10="Абсолютные значения",ABS(R199),R199)),R199)))</x:f>
      </x:c>
      <x:c r="BV199" s="50" t="str">
        <x:f>IF(14&gt;'Настройки'!$B$3,"",IF(ISBLANK(S199),IF('Настройки'!$B$9="Нулевой спрос",0,""),IF(S199&lt;0,IF('Настройки'!$B$10="Исключить","",IF('Настройки'!$B$10="Абсолютные значения",ABS(S199),S199)),S199)))</x:f>
      </x:c>
      <x:c r="BW199" s="50" t="str">
        <x:f>IF(15&gt;'Настройки'!$B$3,"",IF(ISBLANK(T199),IF('Настройки'!$B$9="Нулевой спрос",0,""),IF(T199&lt;0,IF('Настройки'!$B$10="Исключить","",IF('Настройки'!$B$10="Абсолютные значения",ABS(T199),T199)),T199)))</x:f>
      </x:c>
      <x:c r="BX199" s="50" t="str">
        <x:f>IF(16&gt;'Настройки'!$B$3,"",IF(ISBLANK(U199),IF('Настройки'!$B$9="Нулевой спрос",0,""),IF(U199&lt;0,IF('Настройки'!$B$10="Исключить","",IF('Настройки'!$B$10="Абсолютные значения",ABS(U199),U199)),U199)))</x:f>
      </x:c>
      <x:c r="BY199" s="50" t="str">
        <x:f>IF(17&gt;'Настройки'!$B$3,"",IF(ISBLANK(V199),IF('Настройки'!$B$9="Нулевой спрос",0,""),IF(V199&lt;0,IF('Настройки'!$B$10="Исключить","",IF('Настройки'!$B$10="Абсолютные значения",ABS(V199),V199)),V199)))</x:f>
      </x:c>
      <x:c r="BZ199" s="50" t="str">
        <x:f>IF(18&gt;'Настройки'!$B$3,"",IF(ISBLANK(W199),IF('Настройки'!$B$9="Нулевой спрос",0,""),IF(W199&lt;0,IF('Настройки'!$B$10="Исключить","",IF('Настройки'!$B$10="Абсолютные значения",ABS(W199),W199)),W199)))</x:f>
      </x:c>
      <x:c r="CA199" s="50" t="str">
        <x:f>IF(19&gt;'Настройки'!$B$3,"",IF(ISBLANK(X199),IF('Настройки'!$B$9="Нулевой спрос",0,""),IF(X199&lt;0,IF('Настройки'!$B$10="Исключить","",IF('Настройки'!$B$10="Абсолютные значения",ABS(X199),X199)),X199)))</x:f>
      </x:c>
      <x:c r="CB199" s="50" t="str">
        <x:f>IF(20&gt;'Настройки'!$B$3,"",IF(ISBLANK(Y199),IF('Настройки'!$B$9="Нулевой спрос",0,""),IF(Y199&lt;0,IF('Настройки'!$B$10="Исключить","",IF('Настройки'!$B$10="Абсолютные значения",ABS(Y199),Y199)),Y199)))</x:f>
      </x:c>
      <x:c r="CC199" s="50" t="str">
        <x:f>IF(21&gt;'Настройки'!$B$3,"",IF(ISBLANK(Z199),IF('Настройки'!$B$9="Нулевой спрос",0,""),IF(Z199&lt;0,IF('Настройки'!$B$10="Исключить","",IF('Настройки'!$B$10="Абсолютные значения",ABS(Z199),Z199)),Z199)))</x:f>
      </x:c>
      <x:c r="CD199" s="50" t="str">
        <x:f>IF(22&gt;'Настройки'!$B$3,"",IF(ISBLANK(AA199),IF('Настройки'!$B$9="Нулевой спрос",0,""),IF(AA199&lt;0,IF('Настройки'!$B$10="Исключить","",IF('Настройки'!$B$10="Абсолютные значения",ABS(AA199),AA199)),AA199)))</x:f>
      </x:c>
      <x:c r="CE199" s="50" t="str">
        <x:f>IF(23&gt;'Настройки'!$B$3,"",IF(ISBLANK(AB199),IF('Настройки'!$B$9="Нулевой спрос",0,""),IF(AB199&lt;0,IF('Настройки'!$B$10="Исключить","",IF('Настройки'!$B$10="Абсолютные значения",ABS(AB199),AB199)),AB199)))</x:f>
      </x:c>
      <x:c r="CF199" s="50" t="str">
        <x:f>IF(24&gt;'Настройки'!$B$3,"",IF(ISBLANK(AC199),IF('Настройки'!$B$9="Нулевой спрос",0,""),IF(AC199&lt;0,IF('Настройки'!$B$10="Исключить","",IF('Настройки'!$B$10="Абсолютные значения",ABS(AC199),AC199)),AC199)))</x:f>
      </x:c>
      <x:c r="CG199" s="50" t="str">
        <x:f>IF(25&gt;'Настройки'!$B$3,"",IF(ISBLANK(AD199),IF('Настройки'!$B$9="Нулевой спрос",0,""),IF(AD199&lt;0,IF('Настройки'!$B$10="Исключить","",IF('Настройки'!$B$10="Абсолютные значения",ABS(AD199),AD199)),AD199)))</x:f>
      </x:c>
      <x:c r="CH199" s="50" t="str">
        <x:f>IF(26&gt;'Настройки'!$B$3,"",IF(ISBLANK(AE199),IF('Настройки'!$B$9="Нулевой спрос",0,""),IF(AE199&lt;0,IF('Настройки'!$B$10="Исключить","",IF('Настройки'!$B$10="Абсолютные значения",ABS(AE199),AE199)),AE199)))</x:f>
      </x:c>
      <x:c r="CI199" s="50" t="str">
        <x:f>IF(27&gt;'Настройки'!$B$3,"",IF(ISBLANK(AF199),IF('Настройки'!$B$9="Нулевой спрос",0,""),IF(AF199&lt;0,IF('Настройки'!$B$10="Исключить","",IF('Настройки'!$B$10="Абсолютные значения",ABS(AF199),AF199)),AF199)))</x:f>
      </x:c>
      <x:c r="CJ199" s="50" t="str">
        <x:f>IF(28&gt;'Настройки'!$B$3,"",IF(ISBLANK(AG199),IF('Настройки'!$B$9="Нулевой спрос",0,""),IF(AG199&lt;0,IF('Настройки'!$B$10="Исключить","",IF('Настройки'!$B$10="Абсолютные значения",ABS(AG199),AG199)),AG199)))</x:f>
      </x:c>
      <x:c r="CK199" s="50" t="str">
        <x:f>IF(29&gt;'Настройки'!$B$3,"",IF(ISBLANK(AH199),IF('Настройки'!$B$9="Нулевой спрос",0,""),IF(AH199&lt;0,IF('Настройки'!$B$10="Исключить","",IF('Настройки'!$B$10="Абсолютные значения",ABS(AH199),AH199)),AH199)))</x:f>
      </x:c>
      <x:c r="CL199" s="50" t="str">
        <x:f>IF(30&gt;'Настройки'!$B$3,"",IF(ISBLANK(AI199),IF('Настройки'!$B$9="Нулевой спрос",0,""),IF(AI199&lt;0,IF('Настройки'!$B$10="Исключить","",IF('Настройки'!$B$10="Абсолютные значения",ABS(AI199),AI199)),AI199)))</x:f>
      </x:c>
      <x:c r="CM199" s="50" t="str">
        <x:f>IF(31&gt;'Настройки'!$B$3,"",IF(ISBLANK(AJ199),IF('Настройки'!$B$9="Нулевой спрос",0,""),IF(AJ199&lt;0,IF('Настройки'!$B$10="Исключить","",IF('Настройки'!$B$10="Абсолютные значения",ABS(AJ199),AJ199)),AJ199)))</x:f>
      </x:c>
      <x:c r="CN199" s="50" t="str">
        <x:f>IF(32&gt;'Настройки'!$B$3,"",IF(ISBLANK(AK199),IF('Настройки'!$B$9="Нулевой спрос",0,""),IF(AK199&lt;0,IF('Настройки'!$B$10="Исключить","",IF('Настройки'!$B$10="Абсолютные значения",ABS(AK199),AK199)),AK199)))</x:f>
      </x:c>
      <x:c r="CO199" s="50" t="str">
        <x:f>IF(33&gt;'Настройки'!$B$3,"",IF(ISBLANK(AL199),IF('Настройки'!$B$9="Нулевой спрос",0,""),IF(AL199&lt;0,IF('Настройки'!$B$10="Исключить","",IF('Настройки'!$B$10="Абсолютные значения",ABS(AL199),AL199)),AL199)))</x:f>
      </x:c>
      <x:c r="CP199" s="50" t="str">
        <x:f>IF(34&gt;'Настройки'!$B$3,"",IF(ISBLANK(AM199),IF('Настройки'!$B$9="Нулевой спрос",0,""),IF(AM199&lt;0,IF('Настройки'!$B$10="Исключить","",IF('Настройки'!$B$10="Абсолютные значения",ABS(AM199),AM199)),AM199)))</x:f>
      </x:c>
      <x:c r="CQ199" s="50" t="str">
        <x:f>IF(35&gt;'Настройки'!$B$3,"",IF(ISBLANK(AN199),IF('Настройки'!$B$9="Нулевой спрос",0,""),IF(AN199&lt;0,IF('Настройки'!$B$10="Исключить","",IF('Настройки'!$B$10="Абсолютные значения",ABS(AN199),AN199)),AN199)))</x:f>
      </x:c>
      <x:c r="CR199" s="50" t="str">
        <x:f>IF(36&gt;'Настройки'!$B$3,"",IF(ISBLANK(AO199),IF('Настройки'!$B$9="Нулевой спрос",0,""),IF(AO199&lt;0,IF('Настройки'!$B$10="Исключить","",IF('Настройки'!$B$10="Абсолютные значения",ABS(AO199),AO199)),AO199)))</x:f>
      </x:c>
      <x:c r="CS199" s="50" t="str">
        <x:f>IF(OR(1&gt;'Настройки'!$B$3,ISBLANK(BI199),BI199=0),"",BI199)</x:f>
      </x:c>
      <x:c r="CT199" s="50" t="str">
        <x:f>IF(OR(2&gt;'Настройки'!$B$3,ISBLANK(BJ199),BJ199=0),"",BJ199)</x:f>
      </x:c>
      <x:c r="CU199" s="50" t="str">
        <x:f>IF(OR(3&gt;'Настройки'!$B$3,ISBLANK(BK199),BK199=0),"",BK199)</x:f>
      </x:c>
      <x:c r="CV199" s="50" t="str">
        <x:f>IF(OR(4&gt;'Настройки'!$B$3,ISBLANK(BL199),BL199=0),"",BL199)</x:f>
      </x:c>
      <x:c r="CW199" s="50" t="str">
        <x:f>IF(OR(5&gt;'Настройки'!$B$3,ISBLANK(BM199),BM199=0),"",BM199)</x:f>
      </x:c>
      <x:c r="CX199" s="50" t="str">
        <x:f>IF(OR(6&gt;'Настройки'!$B$3,ISBLANK(BN199),BN199=0),"",BN199)</x:f>
      </x:c>
      <x:c r="CY199" s="50" t="str">
        <x:f>IF(OR(7&gt;'Настройки'!$B$3,ISBLANK(BO199),BO199=0),"",BO199)</x:f>
      </x:c>
      <x:c r="CZ199" s="50" t="str">
        <x:f>IF(OR(8&gt;'Настройки'!$B$3,ISBLANK(BP199),BP199=0),"",BP199)</x:f>
      </x:c>
      <x:c r="DA199" s="50" t="str">
        <x:f>IF(OR(9&gt;'Настройки'!$B$3,ISBLANK(BQ199),BQ199=0),"",BQ199)</x:f>
      </x:c>
      <x:c r="DB199" s="50" t="str">
        <x:f>IF(OR(10&gt;'Настройки'!$B$3,ISBLANK(BR199),BR199=0),"",BR199)</x:f>
      </x:c>
      <x:c r="DC199" s="50" t="str">
        <x:f>IF(OR(11&gt;'Настройки'!$B$3,ISBLANK(BS199),BS199=0),"",BS199)</x:f>
      </x:c>
      <x:c r="DD199" s="50" t="str">
        <x:f>IF(OR(12&gt;'Настройки'!$B$3,ISBLANK(BT199),BT199=0),"",BT199)</x:f>
      </x:c>
      <x:c r="DE199" s="50" t="str">
        <x:f>IF(OR(13&gt;'Настройки'!$B$3,ISBLANK(BU199),BU199=0),"",BU199)</x:f>
      </x:c>
      <x:c r="DF199" s="50" t="str">
        <x:f>IF(OR(14&gt;'Настройки'!$B$3,ISBLANK(BV199),BV199=0),"",BV199)</x:f>
      </x:c>
      <x:c r="DG199" s="50" t="str">
        <x:f>IF(OR(15&gt;'Настройки'!$B$3,ISBLANK(BW199),BW199=0),"",BW199)</x:f>
      </x:c>
      <x:c r="DH199" s="50" t="str">
        <x:f>IF(OR(16&gt;'Настройки'!$B$3,ISBLANK(BX199),BX199=0),"",BX199)</x:f>
      </x:c>
      <x:c r="DI199" s="50" t="str">
        <x:f>IF(OR(17&gt;'Настройки'!$B$3,ISBLANK(BY199),BY199=0),"",BY199)</x:f>
      </x:c>
      <x:c r="DJ199" s="50" t="str">
        <x:f>IF(OR(18&gt;'Настройки'!$B$3,ISBLANK(BZ199),BZ199=0),"",BZ199)</x:f>
      </x:c>
      <x:c r="DK199" s="50" t="str">
        <x:f>IF(OR(19&gt;'Настройки'!$B$3,ISBLANK(CA199),CA199=0),"",CA199)</x:f>
      </x:c>
      <x:c r="DL199" s="50" t="str">
        <x:f>IF(OR(20&gt;'Настройки'!$B$3,ISBLANK(CB199),CB199=0),"",CB199)</x:f>
      </x:c>
      <x:c r="DM199" s="50" t="str">
        <x:f>IF(OR(21&gt;'Настройки'!$B$3,ISBLANK(CC199),CC199=0),"",CC199)</x:f>
      </x:c>
      <x:c r="DN199" s="50" t="str">
        <x:f>IF(OR(22&gt;'Настройки'!$B$3,ISBLANK(CD199),CD199=0),"",CD199)</x:f>
      </x:c>
      <x:c r="DO199" s="50" t="str">
        <x:f>IF(OR(23&gt;'Настройки'!$B$3,ISBLANK(CE199),CE199=0),"",CE199)</x:f>
      </x:c>
      <x:c r="DP199" s="50" t="str">
        <x:f>IF(OR(24&gt;'Настройки'!$B$3,ISBLANK(CF199),CF199=0),"",CF199)</x:f>
      </x:c>
      <x:c r="DQ199" s="50" t="str">
        <x:f>IF(OR(25&gt;'Настройки'!$B$3,ISBLANK(CG199),CG199=0),"",CG199)</x:f>
      </x:c>
      <x:c r="DR199" s="50" t="str">
        <x:f>IF(OR(26&gt;'Настройки'!$B$3,ISBLANK(CH199),CH199=0),"",CH199)</x:f>
      </x:c>
      <x:c r="DS199" s="50" t="str">
        <x:f>IF(OR(27&gt;'Настройки'!$B$3,ISBLANK(CI199),CI199=0),"",CI199)</x:f>
      </x:c>
      <x:c r="DT199" s="50" t="str">
        <x:f>IF(OR(28&gt;'Настройки'!$B$3,ISBLANK(CJ199),CJ199=0),"",CJ199)</x:f>
      </x:c>
      <x:c r="DU199" s="50" t="str">
        <x:f>IF(OR(29&gt;'Настройки'!$B$3,ISBLANK(CK199),CK199=0),"",CK199)</x:f>
      </x:c>
      <x:c r="DV199" s="50" t="str">
        <x:f>IF(OR(30&gt;'Настройки'!$B$3,ISBLANK(CL199),CL199=0),"",CL199)</x:f>
      </x:c>
      <x:c r="DW199" s="50" t="str">
        <x:f>IF(OR(31&gt;'Настройки'!$B$3,ISBLANK(CM199),CM199=0),"",CM199)</x:f>
      </x:c>
      <x:c r="DX199" s="50" t="str">
        <x:f>IF(OR(32&gt;'Настройки'!$B$3,ISBLANK(CN199),CN199=0),"",CN199)</x:f>
      </x:c>
      <x:c r="DY199" s="50" t="str">
        <x:f>IF(OR(33&gt;'Настройки'!$B$3,ISBLANK(CO199),CO199=0),"",CO199)</x:f>
      </x:c>
      <x:c r="DZ199" s="50" t="str">
        <x:f>IF(OR(34&gt;'Настройки'!$B$3,ISBLANK(CP199),CP199=0),"",CP199)</x:f>
      </x:c>
      <x:c r="EA199" s="50" t="str">
        <x:f>IF(OR(35&gt;'Настройки'!$B$3,ISBLANK(CQ199),CQ199=0),"",CQ199)</x:f>
      </x:c>
      <x:c r="EB199" s="50" t="str">
        <x:f>IF(OR(36&gt;'Настройки'!$B$3,ISBLANK(CR199),CR199=0),"",CR199)</x:f>
      </x:c>
      <x:c r="EC199" s="50" t="str">
        <x:f>IF(A199="","",IF(OR(BB199="AZ",BB199="BZ"),10000+ROW(),IF(AZ199&gt;'Настройки'!$B$11,20000+ROW(),IF(BF199&lt;&gt;"Обычный",30000+ROW(),IF(AX199&lt;=0,40000+ROW(),"")))))</x:f>
      </x:c>
      <x:c r="ED199" s="50" t="str">
        <x:f>IF(EC199="","",COUNTIFS($EC$2:$EC$1001,"&gt;0",$EC$2:$EC$1001,"&lt;"&amp;EC199)+1)</x:f>
      </x:c>
    </x:row>
    <x:row r="200">
      <x:c r="A200" s="115"/>
      <x:c r="B200" s="115"/>
      <x:c r="C200" s="115"/>
      <x:c r="D200" s="118"/>
      <x:c r="E200" s="118"/>
      <x:c r="F200" s="118"/>
      <x:c r="G200" s="118"/>
      <x:c r="H200" s="118"/>
      <x:c r="I200" s="118"/>
      <x:c r="J200" s="118"/>
      <x:c r="K200" s="118"/>
      <x:c r="L200" s="118"/>
      <x:c r="M200" s="118"/>
      <x:c r="N200" s="118"/>
      <x:c r="O200" s="118"/>
      <x:c r="P200" s="118"/>
      <x:c r="Q200" s="118"/>
      <x:c r="R200" s="118"/>
      <x:c r="S200" s="118"/>
      <x:c r="T200" s="118"/>
      <x:c r="U200" s="118"/>
      <x:c r="V200" s="118"/>
      <x:c r="W200" s="118"/>
      <x:c r="X200" s="118"/>
      <x:c r="Y200" s="118"/>
      <x:c r="Z200" s="118"/>
      <x:c r="AA200" s="118"/>
      <x:c r="AB200" s="118"/>
      <x:c r="AC200" s="118"/>
      <x:c r="AD200" s="118"/>
      <x:c r="AE200" s="118"/>
      <x:c r="AF200" s="118"/>
      <x:c r="AG200" s="118"/>
      <x:c r="AH200" s="118"/>
      <x:c r="AI200" s="118"/>
      <x:c r="AJ200" s="118"/>
      <x:c r="AK200" s="118"/>
      <x:c r="AL200" s="118"/>
      <x:c r="AM200" s="118"/>
      <x:c r="AN200" s="118"/>
      <x:c r="AO200" s="118"/>
      <x:c r="AP200" s="115"/>
      <x:c r="AQ200" s="49" t="str">
        <x:f>IF(A200="","",COUNT(BI200:INDEX(BI200:CR200,1,'Настройки'!$B$3)))</x:f>
      </x:c>
      <x:c r="AR200" s="49" t="str">
        <x:f>IF(A200="","",SUM(BI200:INDEX(BI200:CR200,1,'Настройки'!$B$3)))</x:f>
      </x:c>
      <x:c r="AS200" s="58" t="str">
        <x:f>IF(A200="","",IF('Настройки'!$B$4="Стоимость потребления",AR200*D200,IF('Настройки'!$B$4="Количество",AR200,E200)))</x:f>
      </x:c>
      <x:c r="AT200" s="61" t="str">
        <x:f>IF(OR(A200="",AS200&lt;0,SUM($AS$2:$AS$1001)&lt;=0),"",AS200/SUM($AS$2:$AS$1001))</x:f>
      </x:c>
      <x:c r="AU200" s="61" t="str">
        <x:f>IF(OR(A200="",AS200&lt;0,SUM($AS$2:$AS$1001)&lt;=0),"",SUMIFS($AS$2:$AS$1001,$AS$2:$AS$1001,"&gt;"&amp;AS200)/SUM($AS$2:$AS$1001))</x:f>
      </x:c>
      <x:c r="AV200" s="61" t="str">
        <x:f>IF(OR(A200="",AS200&lt;0,SUM($AS$2:$AS$1001)&lt;=0),"",SUMIFS($AS$2:$AS$1001,$AS$2:$AS$1001,"&gt;="&amp;AS200)/SUM($AS$2:$AS$1001))</x:f>
      </x:c>
      <x:c r="AW200" s="49" t="str">
        <x:f>IF(A200="","",IF(SUM($AS$2:$AS$1001)&lt;=0,"Не определён",IF(AS200&lt;0,"Исключение",IF(AU200&lt;'Настройки'!$B$5,"A",IF(AU200&lt;'Настройки'!$B$6,"B","C")))))</x:f>
      </x:c>
      <x:c r="AX200" s="58" t="str">
        <x:f>IF(A200="","",IF(AQ200=0,"",AVERAGE(BI200:INDEX(BI200:CR200,1,'Настройки'!$B$3))))</x:f>
      </x:c>
      <x:c r="AY200" s="58" t="str">
        <x:f>IF(OR(A200="",AQ200=0),"",STDEVP(BI200:INDEX(BI200:CR200,1,'Настройки'!$B$3)))</x:f>
      </x:c>
      <x:c r="AZ200" s="61" t="str">
        <x:f>IF(OR(A200="",AQ200&lt;'Настройки'!$B$12,AX200&lt;=0,AND('Настройки'!$B$10="Блокировать",COUNTIF(F200:INDEX(F200:AO200,1,'Настройки'!$B$3),"&lt;0")&gt;0)),"",AY200/ABS(AX200))</x:f>
      </x:c>
      <x:c r="BA200" s="49" t="str">
        <x:f>IF(A200="","",IF(AND('Настройки'!$B$10="Блокировать",COUNTIF(F200:INDEX(F200:AO200,1,'Настройки'!$B$3),"&lt;0")&gt;0),"Не определён",IF(AQ200&lt;'Настройки'!$B$12,"Не определён",IF(AX200=0,"Нет спроса",IF(AX200&lt;0,"Не определён",IF(AZ200&lt;='Настройки'!$B$7,"X",IF(AZ200&lt;='Настройки'!$B$8,"Y","Z")))))))</x:f>
      </x:c>
      <x:c r="BB200" s="49" t="str">
        <x:f>IF(OR(A200="",LEN(AW200)&lt;&gt;1,LEN(BA200)&lt;&gt;1),"",AW200&amp;BA200)</x:f>
      </x:c>
      <x:c r="BC200" s="61" t="str">
        <x:f>IF(OR(A200="",AQ200=0),"",(COUNT(BI200:INDEX(BI200:CR200,1,'Настройки'!$B$3))-COUNT(CS200:INDEX(CS200:EB200,1,'Настройки'!$B$3)))/AQ200)</x:f>
      </x:c>
      <x:c r="BD200" s="64" t="str">
        <x:f>IF(OR(A200="",COUNT(CS200:INDEX(CS200:EB200,1,'Настройки'!$B$3))=0),"",AQ200/COUNT(CS200:INDEX(CS200:EB200,1,'Настройки'!$B$3)))</x:f>
      </x:c>
      <x:c r="BE200" s="64" t="str">
        <x:f>IF(OR(A200="",COUNT(CS200:INDEX(CS200:EB200,1,'Настройки'!$B$3))=0),"",IF(AVERAGE(CS200:INDEX(CS200:EB200,1,'Настройки'!$B$3))=0,"",(STDEVP(CS200:INDEX(CS200:EB200,1,'Настройки'!$B$3))/ABS(AVERAGE(CS200:INDEX(CS200:EB200,1,'Настройки'!$B$3))))^2))</x:f>
      </x:c>
      <x:c r="BF200" s="49" t="str">
        <x:f>IF(A200="","",IF(AQ200&lt;3,"Недостаточно",IF(AQ200&lt;6,"Предварительный","Обычный")))</x:f>
      </x:c>
      <x:c r="BG200" s="49" t="str">
        <x:f>IF(A200="","",IF(COUNTIF(F200:INDEX(F200:AO200,1,'Настройки'!$B$3),"&lt;0")&gt;0,IF('Настройки'!$B$10="Блокировать","Отрицательный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"),"")&amp;IF(AQ200&lt;3,"Недостаточно истории. ",IF(AQ200&lt;6,"Предварительная классификация. ",""))&amp;IF(AX200=0,"Нет спроса за горизонт. ","")&amp;IF(AZ200&gt;'Настройки'!$B$11,"Экстремальная вариативность. ",""))</x:f>
      </x:c>
      <x:c r="BH200" s="49" t="str">
        <x:f>IF(A200="","",IFERROR(VLOOKUP(BB200,'Настройки'!$D$3:$E$11,2,FALSE),"Сначала проверьте исходные данные и историю спроса.")&amp;" Уточните срок поставки, MOQ и критичность.")</x:f>
      </x:c>
      <x:c r="BI200" s="50" t="str">
        <x:f>IF(1&gt;'Настройки'!$B$3,"",IF(ISBLANK(F200),IF('Настройки'!$B$9="Нулевой спрос",0,""),IF(F200&lt;0,IF('Настройки'!$B$10="Исключить","",IF('Настройки'!$B$10="Абсолютные значения",ABS(F200),F200)),F200)))</x:f>
      </x:c>
      <x:c r="BJ200" s="50" t="str">
        <x:f>IF(2&gt;'Настройки'!$B$3,"",IF(ISBLANK(G200),IF('Настройки'!$B$9="Нулевой спрос",0,""),IF(G200&lt;0,IF('Настройки'!$B$10="Исключить","",IF('Настройки'!$B$10="Абсолютные значения",ABS(G200),G200)),G200)))</x:f>
      </x:c>
      <x:c r="BK200" s="50" t="str">
        <x:f>IF(3&gt;'Настройки'!$B$3,"",IF(ISBLANK(H200),IF('Настройки'!$B$9="Нулевой спрос",0,""),IF(H200&lt;0,IF('Настройки'!$B$10="Исключить","",IF('Настройки'!$B$10="Абсолютные значения",ABS(H200),H200)),H200)))</x:f>
      </x:c>
      <x:c r="BL200" s="50" t="str">
        <x:f>IF(4&gt;'Настройки'!$B$3,"",IF(ISBLANK(I200),IF('Настройки'!$B$9="Нулевой спрос",0,""),IF(I200&lt;0,IF('Настройки'!$B$10="Исключить","",IF('Настройки'!$B$10="Абсолютные значения",ABS(I200),I200)),I200)))</x:f>
      </x:c>
      <x:c r="BM200" s="50" t="str">
        <x:f>IF(5&gt;'Настройки'!$B$3,"",IF(ISBLANK(J200),IF('Настройки'!$B$9="Нулевой спрос",0,""),IF(J200&lt;0,IF('Настройки'!$B$10="Исключить","",IF('Настройки'!$B$10="Абсолютные значения",ABS(J200),J200)),J200)))</x:f>
      </x:c>
      <x:c r="BN200" s="50" t="str">
        <x:f>IF(6&gt;'Настройки'!$B$3,"",IF(ISBLANK(K200),IF('Настройки'!$B$9="Нулевой спрос",0,""),IF(K200&lt;0,IF('Настройки'!$B$10="Исключить","",IF('Настройки'!$B$10="Абсолютные значения",ABS(K200),K200)),K200)))</x:f>
      </x:c>
      <x:c r="BO200" s="50" t="str">
        <x:f>IF(7&gt;'Настройки'!$B$3,"",IF(ISBLANK(L200),IF('Настройки'!$B$9="Нулевой спрос",0,""),IF(L200&lt;0,IF('Настройки'!$B$10="Исключить","",IF('Настройки'!$B$10="Абсолютные значения",ABS(L200),L200)),L200)))</x:f>
      </x:c>
      <x:c r="BP200" s="50" t="str">
        <x:f>IF(8&gt;'Настройки'!$B$3,"",IF(ISBLANK(M200),IF('Настройки'!$B$9="Нулевой спрос",0,""),IF(M200&lt;0,IF('Настройки'!$B$10="Исключить","",IF('Настройки'!$B$10="Абсолютные значения",ABS(M200),M200)),M200)))</x:f>
      </x:c>
      <x:c r="BQ200" s="50" t="str">
        <x:f>IF(9&gt;'Настройки'!$B$3,"",IF(ISBLANK(N200),IF('Настройки'!$B$9="Нулевой спрос",0,""),IF(N200&lt;0,IF('Настройки'!$B$10="Исключить","",IF('Настройки'!$B$10="Абсолютные значения",ABS(N200),N200)),N200)))</x:f>
      </x:c>
      <x:c r="BR200" s="50" t="str">
        <x:f>IF(10&gt;'Настройки'!$B$3,"",IF(ISBLANK(O200),IF('Настройки'!$B$9="Нулевой спрос",0,""),IF(O200&lt;0,IF('Настройки'!$B$10="Исключить","",IF('Настройки'!$B$10="Абсолютные значения",ABS(O200),O200)),O200)))</x:f>
      </x:c>
      <x:c r="BS200" s="50" t="str">
        <x:f>IF(11&gt;'Настройки'!$B$3,"",IF(ISBLANK(P200),IF('Настройки'!$B$9="Нулевой спрос",0,""),IF(P200&lt;0,IF('Настройки'!$B$10="Исключить","",IF('Настройки'!$B$10="Абсолютные значения",ABS(P200),P200)),P200)))</x:f>
      </x:c>
      <x:c r="BT200" s="50" t="str">
        <x:f>IF(12&gt;'Настройки'!$B$3,"",IF(ISBLANK(Q200),IF('Настройки'!$B$9="Нулевой спрос",0,""),IF(Q200&lt;0,IF('Настройки'!$B$10="Исключить","",IF('Настройки'!$B$10="Абсолютные значения",ABS(Q200),Q200)),Q200)))</x:f>
      </x:c>
      <x:c r="BU200" s="50" t="str">
        <x:f>IF(13&gt;'Настройки'!$B$3,"",IF(ISBLANK(R200),IF('Настройки'!$B$9="Нулевой спрос",0,""),IF(R200&lt;0,IF('Настройки'!$B$10="Исключить","",IF('Настройки'!$B$10="Абсолютные значения",ABS(R200),R200)),R200)))</x:f>
      </x:c>
      <x:c r="BV200" s="50" t="str">
        <x:f>IF(14&gt;'Настройки'!$B$3,"",IF(ISBLANK(S200),IF('Настройки'!$B$9="Нулевой спрос",0,""),IF(S200&lt;0,IF('Настройки'!$B$10="Исключить","",IF('Настройки'!$B$10="Абсолютные значения",ABS(S200),S200)),S200)))</x:f>
      </x:c>
      <x:c r="BW200" s="50" t="str">
        <x:f>IF(15&gt;'Настройки'!$B$3,"",IF(ISBLANK(T200),IF('Настройки'!$B$9="Нулевой спрос",0,""),IF(T200&lt;0,IF('Настройки'!$B$10="Исключить","",IF('Настройки'!$B$10="Абсолютные значения",ABS(T200),T200)),T200)))</x:f>
      </x:c>
      <x:c r="BX200" s="50" t="str">
        <x:f>IF(16&gt;'Настройки'!$B$3,"",IF(ISBLANK(U200),IF('Настройки'!$B$9="Нулевой спрос",0,""),IF(U200&lt;0,IF('Настройки'!$B$10="Исключить","",IF('Настройки'!$B$10="Абсолютные значения",ABS(U200),U200)),U200)))</x:f>
      </x:c>
      <x:c r="BY200" s="50" t="str">
        <x:f>IF(17&gt;'Настройки'!$B$3,"",IF(ISBLANK(V200),IF('Настройки'!$B$9="Нулевой спрос",0,""),IF(V200&lt;0,IF('Настройки'!$B$10="Исключить","",IF('Настройки'!$B$10="Абсолютные значения",ABS(V200),V200)),V200)))</x:f>
      </x:c>
      <x:c r="BZ200" s="50" t="str">
        <x:f>IF(18&gt;'Настройки'!$B$3,"",IF(ISBLANK(W200),IF('Настройки'!$B$9="Нулевой спрос",0,""),IF(W200&lt;0,IF('Настройки'!$B$10="Исключить","",IF('Настройки'!$B$10="Абсолютные значения",ABS(W200),W200)),W200)))</x:f>
      </x:c>
      <x:c r="CA200" s="50" t="str">
        <x:f>IF(19&gt;'Настройки'!$B$3,"",IF(ISBLANK(X200),IF('Настройки'!$B$9="Нулевой спрос",0,""),IF(X200&lt;0,IF('Настройки'!$B$10="Исключить","",IF('Настройки'!$B$10="Абсолютные значения",ABS(X200),X200)),X200)))</x:f>
      </x:c>
      <x:c r="CB200" s="50" t="str">
        <x:f>IF(20&gt;'Настройки'!$B$3,"",IF(ISBLANK(Y200),IF('Настройки'!$B$9="Нулевой спрос",0,""),IF(Y200&lt;0,IF('Настройки'!$B$10="Исключить","",IF('Настройки'!$B$10="Абсолютные значения",ABS(Y200),Y200)),Y200)))</x:f>
      </x:c>
      <x:c r="CC200" s="50" t="str">
        <x:f>IF(21&gt;'Настройки'!$B$3,"",IF(ISBLANK(Z200),IF('Настройки'!$B$9="Нулевой спрос",0,""),IF(Z200&lt;0,IF('Настройки'!$B$10="Исключить","",IF('Настройки'!$B$10="Абсолютные значения",ABS(Z200),Z200)),Z200)))</x:f>
      </x:c>
      <x:c r="CD200" s="50" t="str">
        <x:f>IF(22&gt;'Настройки'!$B$3,"",IF(ISBLANK(AA200),IF('Настройки'!$B$9="Нулевой спрос",0,""),IF(AA200&lt;0,IF('Настройки'!$B$10="Исключить","",IF('Настройки'!$B$10="Абсолютные значения",ABS(AA200),AA200)),AA200)))</x:f>
      </x:c>
      <x:c r="CE200" s="50" t="str">
        <x:f>IF(23&gt;'Настройки'!$B$3,"",IF(ISBLANK(AB200),IF('Настройки'!$B$9="Нулевой спрос",0,""),IF(AB200&lt;0,IF('Настройки'!$B$10="Исключить","",IF('Настройки'!$B$10="Абсолютные значения",ABS(AB200),AB200)),AB200)))</x:f>
      </x:c>
      <x:c r="CF200" s="50" t="str">
        <x:f>IF(24&gt;'Настройки'!$B$3,"",IF(ISBLANK(AC200),IF('Настройки'!$B$9="Нулевой спрос",0,""),IF(AC200&lt;0,IF('Настройки'!$B$10="Исключить","",IF('Настройки'!$B$10="Абсолютные значения",ABS(AC200),AC200)),AC200)))</x:f>
      </x:c>
      <x:c r="CG200" s="50" t="str">
        <x:f>IF(25&gt;'Настройки'!$B$3,"",IF(ISBLANK(AD200),IF('Настройки'!$B$9="Нулевой спрос",0,""),IF(AD200&lt;0,IF('Настройки'!$B$10="Исключить","",IF('Настройки'!$B$10="Абсолютные значения",ABS(AD200),AD200)),AD200)))</x:f>
      </x:c>
      <x:c r="CH200" s="50" t="str">
        <x:f>IF(26&gt;'Настройки'!$B$3,"",IF(ISBLANK(AE200),IF('Настройки'!$B$9="Нулевой спрос",0,""),IF(AE200&lt;0,IF('Настройки'!$B$10="Исключить","",IF('Настройки'!$B$10="Абсолютные значения",ABS(AE200),AE200)),AE200)))</x:f>
      </x:c>
      <x:c r="CI200" s="50" t="str">
        <x:f>IF(27&gt;'Настройки'!$B$3,"",IF(ISBLANK(AF200),IF('Настройки'!$B$9="Нулевой спрос",0,""),IF(AF200&lt;0,IF('Настройки'!$B$10="Исключить","",IF('Настройки'!$B$10="Абсолютные значения",ABS(AF200),AF200)),AF200)))</x:f>
      </x:c>
      <x:c r="CJ200" s="50" t="str">
        <x:f>IF(28&gt;'Настройки'!$B$3,"",IF(ISBLANK(AG200),IF('Настройки'!$B$9="Нулевой спрос",0,""),IF(AG200&lt;0,IF('Настройки'!$B$10="Исключить","",IF('Настройки'!$B$10="Абсолютные значения",ABS(AG200),AG200)),AG200)))</x:f>
      </x:c>
      <x:c r="CK200" s="50" t="str">
        <x:f>IF(29&gt;'Настройки'!$B$3,"",IF(ISBLANK(AH200),IF('Настройки'!$B$9="Нулевой спрос",0,""),IF(AH200&lt;0,IF('Настройки'!$B$10="Исключить","",IF('Настройки'!$B$10="Абсолютные значения",ABS(AH200),AH200)),AH200)))</x:f>
      </x:c>
      <x:c r="CL200" s="50" t="str">
        <x:f>IF(30&gt;'Настройки'!$B$3,"",IF(ISBLANK(AI200),IF('Настройки'!$B$9="Нулевой спрос",0,""),IF(AI200&lt;0,IF('Настройки'!$B$10="Исключить","",IF('Настройки'!$B$10="Абсолютные значения",ABS(AI200),AI200)),AI200)))</x:f>
      </x:c>
      <x:c r="CM200" s="50" t="str">
        <x:f>IF(31&gt;'Настройки'!$B$3,"",IF(ISBLANK(AJ200),IF('Настройки'!$B$9="Нулевой спрос",0,""),IF(AJ200&lt;0,IF('Настройки'!$B$10="Исключить","",IF('Настройки'!$B$10="Абсолютные значения",ABS(AJ200),AJ200)),AJ200)))</x:f>
      </x:c>
      <x:c r="CN200" s="50" t="str">
        <x:f>IF(32&gt;'Настройки'!$B$3,"",IF(ISBLANK(AK200),IF('Настройки'!$B$9="Нулевой спрос",0,""),IF(AK200&lt;0,IF('Настройки'!$B$10="Исключить","",IF('Настройки'!$B$10="Абсолютные значения",ABS(AK200),AK200)),AK200)))</x:f>
      </x:c>
      <x:c r="CO200" s="50" t="str">
        <x:f>IF(33&gt;'Настройки'!$B$3,"",IF(ISBLANK(AL200),IF('Настройки'!$B$9="Нулевой спрос",0,""),IF(AL200&lt;0,IF('Настройки'!$B$10="Исключить","",IF('Настройки'!$B$10="Абсолютные значения",ABS(AL200),AL200)),AL200)))</x:f>
      </x:c>
      <x:c r="CP200" s="50" t="str">
        <x:f>IF(34&gt;'Настройки'!$B$3,"",IF(ISBLANK(AM200),IF('Настройки'!$B$9="Нулевой спрос",0,""),IF(AM200&lt;0,IF('Настройки'!$B$10="Исключить","",IF('Настройки'!$B$10="Абсолютные значения",ABS(AM200),AM200)),AM200)))</x:f>
      </x:c>
      <x:c r="CQ200" s="50" t="str">
        <x:f>IF(35&gt;'Настройки'!$B$3,"",IF(ISBLANK(AN200),IF('Настройки'!$B$9="Нулевой спрос",0,""),IF(AN200&lt;0,IF('Настройки'!$B$10="Исключить","",IF('Настройки'!$B$10="Абсолютные значения",ABS(AN200),AN200)),AN200)))</x:f>
      </x:c>
      <x:c r="CR200" s="50" t="str">
        <x:f>IF(36&gt;'Настройки'!$B$3,"",IF(ISBLANK(AO200),IF('Настройки'!$B$9="Нулевой спрос",0,""),IF(AO200&lt;0,IF('Настройки'!$B$10="Исключить","",IF('Настройки'!$B$10="Абсолютные значения",ABS(AO200),AO200)),AO200)))</x:f>
      </x:c>
      <x:c r="CS200" s="50" t="str">
        <x:f>IF(OR(1&gt;'Настройки'!$B$3,ISBLANK(BI200),BI200=0),"",BI200)</x:f>
      </x:c>
      <x:c r="CT200" s="50" t="str">
        <x:f>IF(OR(2&gt;'Настройки'!$B$3,ISBLANK(BJ200),BJ200=0),"",BJ200)</x:f>
      </x:c>
      <x:c r="CU200" s="50" t="str">
        <x:f>IF(OR(3&gt;'Настройки'!$B$3,ISBLANK(BK200),BK200=0),"",BK200)</x:f>
      </x:c>
      <x:c r="CV200" s="50" t="str">
        <x:f>IF(OR(4&gt;'Настройки'!$B$3,ISBLANK(BL200),BL200=0),"",BL200)</x:f>
      </x:c>
      <x:c r="CW200" s="50" t="str">
        <x:f>IF(OR(5&gt;'Настройки'!$B$3,ISBLANK(BM200),BM200=0),"",BM200)</x:f>
      </x:c>
      <x:c r="CX200" s="50" t="str">
        <x:f>IF(OR(6&gt;'Настройки'!$B$3,ISBLANK(BN200),BN200=0),"",BN200)</x:f>
      </x:c>
      <x:c r="CY200" s="50" t="str">
        <x:f>IF(OR(7&gt;'Настройки'!$B$3,ISBLANK(BO200),BO200=0),"",BO200)</x:f>
      </x:c>
      <x:c r="CZ200" s="50" t="str">
        <x:f>IF(OR(8&gt;'Настройки'!$B$3,ISBLANK(BP200),BP200=0),"",BP200)</x:f>
      </x:c>
      <x:c r="DA200" s="50" t="str">
        <x:f>IF(OR(9&gt;'Настройки'!$B$3,ISBLANK(BQ200),BQ200=0),"",BQ200)</x:f>
      </x:c>
      <x:c r="DB200" s="50" t="str">
        <x:f>IF(OR(10&gt;'Настройки'!$B$3,ISBLANK(BR200),BR200=0),"",BR200)</x:f>
      </x:c>
      <x:c r="DC200" s="50" t="str">
        <x:f>IF(OR(11&gt;'Настройки'!$B$3,ISBLANK(BS200),BS200=0),"",BS200)</x:f>
      </x:c>
      <x:c r="DD200" s="50" t="str">
        <x:f>IF(OR(12&gt;'Настройки'!$B$3,ISBLANK(BT200),BT200=0),"",BT200)</x:f>
      </x:c>
      <x:c r="DE200" s="50" t="str">
        <x:f>IF(OR(13&gt;'Настройки'!$B$3,ISBLANK(BU200),BU200=0),"",BU200)</x:f>
      </x:c>
      <x:c r="DF200" s="50" t="str">
        <x:f>IF(OR(14&gt;'Настройки'!$B$3,ISBLANK(BV200),BV200=0),"",BV200)</x:f>
      </x:c>
      <x:c r="DG200" s="50" t="str">
        <x:f>IF(OR(15&gt;'Настройки'!$B$3,ISBLANK(BW200),BW200=0),"",BW200)</x:f>
      </x:c>
      <x:c r="DH200" s="50" t="str">
        <x:f>IF(OR(16&gt;'Настройки'!$B$3,ISBLANK(BX200),BX200=0),"",BX200)</x:f>
      </x:c>
      <x:c r="DI200" s="50" t="str">
        <x:f>IF(OR(17&gt;'Настройки'!$B$3,ISBLANK(BY200),BY200=0),"",BY200)</x:f>
      </x:c>
      <x:c r="DJ200" s="50" t="str">
        <x:f>IF(OR(18&gt;'Настройки'!$B$3,ISBLANK(BZ200),BZ200=0),"",BZ200)</x:f>
      </x:c>
      <x:c r="DK200" s="50" t="str">
        <x:f>IF(OR(19&gt;'Настройки'!$B$3,ISBLANK(CA200),CA200=0),"",CA200)</x:f>
      </x:c>
      <x:c r="DL200" s="50" t="str">
        <x:f>IF(OR(20&gt;'Настройки'!$B$3,ISBLANK(CB200),CB200=0),"",CB200)</x:f>
      </x:c>
      <x:c r="DM200" s="50" t="str">
        <x:f>IF(OR(21&gt;'Настройки'!$B$3,ISBLANK(CC200),CC200=0),"",CC200)</x:f>
      </x:c>
      <x:c r="DN200" s="50" t="str">
        <x:f>IF(OR(22&gt;'Настройки'!$B$3,ISBLANK(CD200),CD200=0),"",CD200)</x:f>
      </x:c>
      <x:c r="DO200" s="50" t="str">
        <x:f>IF(OR(23&gt;'Настройки'!$B$3,ISBLANK(CE200),CE200=0),"",CE200)</x:f>
      </x:c>
      <x:c r="DP200" s="50" t="str">
        <x:f>IF(OR(24&gt;'Настройки'!$B$3,ISBLANK(CF200),CF200=0),"",CF200)</x:f>
      </x:c>
      <x:c r="DQ200" s="50" t="str">
        <x:f>IF(OR(25&gt;'Настройки'!$B$3,ISBLANK(CG200),CG200=0),"",CG200)</x:f>
      </x:c>
      <x:c r="DR200" s="50" t="str">
        <x:f>IF(OR(26&gt;'Настройки'!$B$3,ISBLANK(CH200),CH200=0),"",CH200)</x:f>
      </x:c>
      <x:c r="DS200" s="50" t="str">
        <x:f>IF(OR(27&gt;'Настройки'!$B$3,ISBLANK(CI200),CI200=0),"",CI200)</x:f>
      </x:c>
      <x:c r="DT200" s="50" t="str">
        <x:f>IF(OR(28&gt;'Настройки'!$B$3,ISBLANK(CJ200),CJ200=0),"",CJ200)</x:f>
      </x:c>
      <x:c r="DU200" s="50" t="str">
        <x:f>IF(OR(29&gt;'Настройки'!$B$3,ISBLANK(CK200),CK200=0),"",CK200)</x:f>
      </x:c>
      <x:c r="DV200" s="50" t="str">
        <x:f>IF(OR(30&gt;'Настройки'!$B$3,ISBLANK(CL200),CL200=0),"",CL200)</x:f>
      </x:c>
      <x:c r="DW200" s="50" t="str">
        <x:f>IF(OR(31&gt;'Настройки'!$B$3,ISBLANK(CM200),CM200=0),"",CM200)</x:f>
      </x:c>
      <x:c r="DX200" s="50" t="str">
        <x:f>IF(OR(32&gt;'Настройки'!$B$3,ISBLANK(CN200),CN200=0),"",CN200)</x:f>
      </x:c>
      <x:c r="DY200" s="50" t="str">
        <x:f>IF(OR(33&gt;'Настройки'!$B$3,ISBLANK(CO200),CO200=0),"",CO200)</x:f>
      </x:c>
      <x:c r="DZ200" s="50" t="str">
        <x:f>IF(OR(34&gt;'Настройки'!$B$3,ISBLANK(CP200),CP200=0),"",CP200)</x:f>
      </x:c>
      <x:c r="EA200" s="50" t="str">
        <x:f>IF(OR(35&gt;'Настройки'!$B$3,ISBLANK(CQ200),CQ200=0),"",CQ200)</x:f>
      </x:c>
      <x:c r="EB200" s="50" t="str">
        <x:f>IF(OR(36&gt;'Настройки'!$B$3,ISBLANK(CR200),CR200=0),"",CR200)</x:f>
      </x:c>
      <x:c r="EC200" s="50" t="str">
        <x:f>IF(A200="","",IF(OR(BB200="AZ",BB200="BZ"),10000+ROW(),IF(AZ200&gt;'Настройки'!$B$11,20000+ROW(),IF(BF200&lt;&gt;"Обычный",30000+ROW(),IF(AX200&lt;=0,40000+ROW(),"")))))</x:f>
      </x:c>
      <x:c r="ED200" s="50" t="str">
        <x:f>IF(EC200="","",COUNTIFS($EC$2:$EC$1001,"&gt;0",$EC$2:$EC$1001,"&lt;"&amp;EC200)+1)</x:f>
      </x:c>
    </x:row>
    <x:row r="201">
      <x:c r="A201" s="115"/>
      <x:c r="B201" s="115"/>
      <x:c r="C201" s="115"/>
      <x:c r="D201" s="118"/>
      <x:c r="E201" s="118"/>
      <x:c r="F201" s="118"/>
      <x:c r="G201" s="118"/>
      <x:c r="H201" s="118"/>
      <x:c r="I201" s="118"/>
      <x:c r="J201" s="118"/>
      <x:c r="K201" s="118"/>
      <x:c r="L201" s="118"/>
      <x:c r="M201" s="118"/>
      <x:c r="N201" s="118"/>
      <x:c r="O201" s="118"/>
      <x:c r="P201" s="118"/>
      <x:c r="Q201" s="118"/>
      <x:c r="R201" s="118"/>
      <x:c r="S201" s="118"/>
      <x:c r="T201" s="118"/>
      <x:c r="U201" s="118"/>
      <x:c r="V201" s="118"/>
      <x:c r="W201" s="118"/>
      <x:c r="X201" s="118"/>
      <x:c r="Y201" s="118"/>
      <x:c r="Z201" s="118"/>
      <x:c r="AA201" s="118"/>
      <x:c r="AB201" s="118"/>
      <x:c r="AC201" s="118"/>
      <x:c r="AD201" s="118"/>
      <x:c r="AE201" s="118"/>
      <x:c r="AF201" s="118"/>
      <x:c r="AG201" s="118"/>
      <x:c r="AH201" s="118"/>
      <x:c r="AI201" s="118"/>
      <x:c r="AJ201" s="118"/>
      <x:c r="AK201" s="118"/>
      <x:c r="AL201" s="118"/>
      <x:c r="AM201" s="118"/>
      <x:c r="AN201" s="118"/>
      <x:c r="AO201" s="118"/>
      <x:c r="AP201" s="115"/>
      <x:c r="AQ201" s="49" t="str">
        <x:f>IF(A201="","",COUNT(BI201:INDEX(BI201:CR201,1,'Настройки'!$B$3)))</x:f>
      </x:c>
      <x:c r="AR201" s="49" t="str">
        <x:f>IF(A201="","",SUM(BI201:INDEX(BI201:CR201,1,'Настройки'!$B$3)))</x:f>
      </x:c>
      <x:c r="AS201" s="58" t="str">
        <x:f>IF(A201="","",IF('Настройки'!$B$4="Стоимость потребления",AR201*D201,IF('Настройки'!$B$4="Количество",AR201,E201)))</x:f>
      </x:c>
      <x:c r="AT201" s="61" t="str">
        <x:f>IF(OR(A201="",AS201&lt;0,SUM($AS$2:$AS$1001)&lt;=0),"",AS201/SUM($AS$2:$AS$1001))</x:f>
      </x:c>
      <x:c r="AU201" s="61" t="str">
        <x:f>IF(OR(A201="",AS201&lt;0,SUM($AS$2:$AS$1001)&lt;=0),"",SUMIFS($AS$2:$AS$1001,$AS$2:$AS$1001,"&gt;"&amp;AS201)/SUM($AS$2:$AS$1001))</x:f>
      </x:c>
      <x:c r="AV201" s="61" t="str">
        <x:f>IF(OR(A201="",AS201&lt;0,SUM($AS$2:$AS$1001)&lt;=0),"",SUMIFS($AS$2:$AS$1001,$AS$2:$AS$1001,"&gt;="&amp;AS201)/SUM($AS$2:$AS$1001))</x:f>
      </x:c>
      <x:c r="AW201" s="49" t="str">
        <x:f>IF(A201="","",IF(SUM($AS$2:$AS$1001)&lt;=0,"Не определён",IF(AS201&lt;0,"Исключение",IF(AU201&lt;'Настройки'!$B$5,"A",IF(AU201&lt;'Настройки'!$B$6,"B","C")))))</x:f>
      </x:c>
      <x:c r="AX201" s="58" t="str">
        <x:f>IF(A201="","",IF(AQ201=0,"",AVERAGE(BI201:INDEX(BI201:CR201,1,'Настройки'!$B$3))))</x:f>
      </x:c>
      <x:c r="AY201" s="58" t="str">
        <x:f>IF(OR(A201="",AQ201=0),"",STDEVP(BI201:INDEX(BI201:CR201,1,'Настройки'!$B$3)))</x:f>
      </x:c>
      <x:c r="AZ201" s="61" t="str">
        <x:f>IF(OR(A201="",AQ201&lt;'Настройки'!$B$12,AX201&lt;=0,AND('Настройки'!$B$10="Блокировать",COUNTIF(F201:INDEX(F201:AO201,1,'Настройки'!$B$3),"&lt;0")&gt;0)),"",AY201/ABS(AX201))</x:f>
      </x:c>
      <x:c r="BA201" s="49" t="str">
        <x:f>IF(A201="","",IF(AND('Настройки'!$B$10="Блокировать",COUNTIF(F201:INDEX(F201:AO201,1,'Настройки'!$B$3),"&lt;0")&gt;0),"Не определён",IF(AQ201&lt;'Настройки'!$B$12,"Не определён",IF(AX201=0,"Нет спроса",IF(AX201&lt;0,"Не определён",IF(AZ201&lt;='Настройки'!$B$7,"X",IF(AZ201&lt;='Настройки'!$B$8,"Y","Z")))))))</x:f>
      </x:c>
      <x:c r="BB201" s="49" t="str">
        <x:f>IF(OR(A201="",LEN(AW201)&lt;&gt;1,LEN(BA201)&lt;&gt;1),"",AW201&amp;BA201)</x:f>
      </x:c>
      <x:c r="BC201" s="61" t="str">
        <x:f>IF(OR(A201="",AQ201=0),"",(COUNT(BI201:INDEX(BI201:CR201,1,'Настройки'!$B$3))-COUNT(CS201:INDEX(CS201:EB201,1,'Настройки'!$B$3)))/AQ201)</x:f>
      </x:c>
      <x:c r="BD201" s="64" t="str">
        <x:f>IF(OR(A201="",COUNT(CS201:INDEX(CS201:EB201,1,'Настройки'!$B$3))=0),"",AQ201/COUNT(CS201:INDEX(CS201:EB201,1,'Настройки'!$B$3)))</x:f>
      </x:c>
      <x:c r="BE201" s="64" t="str">
        <x:f>IF(OR(A201="",COUNT(CS201:INDEX(CS201:EB201,1,'Настройки'!$B$3))=0),"",IF(AVERAGE(CS201:INDEX(CS201:EB201,1,'Настройки'!$B$3))=0,"",(STDEVP(CS201:INDEX(CS201:EB201,1,'Настройки'!$B$3))/ABS(AVERAGE(CS201:INDEX(CS201:EB201,1,'Настройки'!$B$3))))^2))</x:f>
      </x:c>
      <x:c r="BF201" s="49" t="str">
        <x:f>IF(A201="","",IF(AQ201&lt;3,"Недостаточно",IF(AQ201&lt;6,"Предварительный","Обычный")))</x:f>
      </x:c>
      <x:c r="BG201" s="49" t="str">
        <x:f>IF(A201="","",IF(COUNTIF(F201:INDEX(F201:AO201,1,'Настройки'!$B$3),"&lt;0")&gt;0,IF('Настройки'!$B$10="Блокировать","Отрицательный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"),"")&amp;IF(AQ201&lt;3,"Недостаточно истории. ",IF(AQ201&lt;6,"Предварительная классификация. ",""))&amp;IF(AX201=0,"Нет спроса за горизонт. ","")&amp;IF(AZ201&gt;'Настройки'!$B$11,"Экстремальная вариативность. ",""))</x:f>
      </x:c>
      <x:c r="BH201" s="49" t="str">
        <x:f>IF(A201="","",IFERROR(VLOOKUP(BB201,'Настройки'!$D$3:$E$11,2,FALSE),"Сначала проверьте исходные данные и историю спроса.")&amp;" Уточните срок поставки, MOQ и критичность.")</x:f>
      </x:c>
      <x:c r="BI201" s="50" t="str">
        <x:f>IF(1&gt;'Настройки'!$B$3,"",IF(ISBLANK(F201),IF('Настройки'!$B$9="Нулевой спрос",0,""),IF(F201&lt;0,IF('Настройки'!$B$10="Исключить","",IF('Настройки'!$B$10="Абсолютные значения",ABS(F201),F201)),F201)))</x:f>
      </x:c>
      <x:c r="BJ201" s="50" t="str">
        <x:f>IF(2&gt;'Настройки'!$B$3,"",IF(ISBLANK(G201),IF('Настройки'!$B$9="Нулевой спрос",0,""),IF(G201&lt;0,IF('Настройки'!$B$10="Исключить","",IF('Настройки'!$B$10="Абсолютные значения",ABS(G201),G201)),G201)))</x:f>
      </x:c>
      <x:c r="BK201" s="50" t="str">
        <x:f>IF(3&gt;'Настройки'!$B$3,"",IF(ISBLANK(H201),IF('Настройки'!$B$9="Нулевой спрос",0,""),IF(H201&lt;0,IF('Настройки'!$B$10="Исключить","",IF('Настройки'!$B$10="Абсолютные значения",ABS(H201),H201)),H201)))</x:f>
      </x:c>
      <x:c r="BL201" s="50" t="str">
        <x:f>IF(4&gt;'Настройки'!$B$3,"",IF(ISBLANK(I201),IF('Настройки'!$B$9="Нулевой спрос",0,""),IF(I201&lt;0,IF('Настройки'!$B$10="Исключить","",IF('Настройки'!$B$10="Абсолютные значения",ABS(I201),I201)),I201)))</x:f>
      </x:c>
      <x:c r="BM201" s="50" t="str">
        <x:f>IF(5&gt;'Настройки'!$B$3,"",IF(ISBLANK(J201),IF('Настройки'!$B$9="Нулевой спрос",0,""),IF(J201&lt;0,IF('Настройки'!$B$10="Исключить","",IF('Настройки'!$B$10="Абсолютные значения",ABS(J201),J201)),J201)))</x:f>
      </x:c>
      <x:c r="BN201" s="50" t="str">
        <x:f>IF(6&gt;'Настройки'!$B$3,"",IF(ISBLANK(K201),IF('Настройки'!$B$9="Нулевой спрос",0,""),IF(K201&lt;0,IF('Настройки'!$B$10="Исключить","",IF('Настройки'!$B$10="Абсолютные значения",ABS(K201),K201)),K201)))</x:f>
      </x:c>
      <x:c r="BO201" s="50" t="str">
        <x:f>IF(7&gt;'Настройки'!$B$3,"",IF(ISBLANK(L201),IF('Настройки'!$B$9="Нулевой спрос",0,""),IF(L201&lt;0,IF('Настройки'!$B$10="Исключить","",IF('Настройки'!$B$10="Абсолютные значения",ABS(L201),L201)),L201)))</x:f>
      </x:c>
      <x:c r="BP201" s="50" t="str">
        <x:f>IF(8&gt;'Настройки'!$B$3,"",IF(ISBLANK(M201),IF('Настройки'!$B$9="Нулевой спрос",0,""),IF(M201&lt;0,IF('Настройки'!$B$10="Исключить","",IF('Настройки'!$B$10="Абсолютные значения",ABS(M201),M201)),M201)))</x:f>
      </x:c>
      <x:c r="BQ201" s="50" t="str">
        <x:f>IF(9&gt;'Настройки'!$B$3,"",IF(ISBLANK(N201),IF('Настройки'!$B$9="Нулевой спрос",0,""),IF(N201&lt;0,IF('Настройки'!$B$10="Исключить","",IF('Настройки'!$B$10="Абсолютные значения",ABS(N201),N201)),N201)))</x:f>
      </x:c>
      <x:c r="BR201" s="50" t="str">
        <x:f>IF(10&gt;'Настройки'!$B$3,"",IF(ISBLANK(O201),IF('Настройки'!$B$9="Нулевой спрос",0,""),IF(O201&lt;0,IF('Настройки'!$B$10="Исключить","",IF('Настройки'!$B$10="Абсолютные значения",ABS(O201),O201)),O201)))</x:f>
      </x:c>
      <x:c r="BS201" s="50" t="str">
        <x:f>IF(11&gt;'Настройки'!$B$3,"",IF(ISBLANK(P201),IF('Настройки'!$B$9="Нулевой спрос",0,""),IF(P201&lt;0,IF('Настройки'!$B$10="Исключить","",IF('Настройки'!$B$10="Абсолютные значения",ABS(P201),P201)),P201)))</x:f>
      </x:c>
      <x:c r="BT201" s="50" t="str">
        <x:f>IF(12&gt;'Настройки'!$B$3,"",IF(ISBLANK(Q201),IF('Настройки'!$B$9="Нулевой спрос",0,""),IF(Q201&lt;0,IF('Настройки'!$B$10="Исключить","",IF('Настройки'!$B$10="Абсолютные значения",ABS(Q201),Q201)),Q201)))</x:f>
      </x:c>
      <x:c r="BU201" s="50" t="str">
        <x:f>IF(13&gt;'Настройки'!$B$3,"",IF(ISBLANK(R201),IF('Настройки'!$B$9="Нулевой спрос",0,""),IF(R201&lt;0,IF('Настройки'!$B$10="Исключить","",IF('Настройки'!$B$10="Абсолютные значения",ABS(R201),R201)),R201)))</x:f>
      </x:c>
      <x:c r="BV201" s="50" t="str">
        <x:f>IF(14&gt;'Настройки'!$B$3,"",IF(ISBLANK(S201),IF('Настройки'!$B$9="Нулевой спрос",0,""),IF(S201&lt;0,IF('Настройки'!$B$10="Исключить","",IF('Настройки'!$B$10="Абсолютные значения",ABS(S201),S201)),S201)))</x:f>
      </x:c>
      <x:c r="BW201" s="50" t="str">
        <x:f>IF(15&gt;'Настройки'!$B$3,"",IF(ISBLANK(T201),IF('Настройки'!$B$9="Нулевой спрос",0,""),IF(T201&lt;0,IF('Настройки'!$B$10="Исключить","",IF('Настройки'!$B$10="Абсолютные значения",ABS(T201),T201)),T201)))</x:f>
      </x:c>
      <x:c r="BX201" s="50" t="str">
        <x:f>IF(16&gt;'Настройки'!$B$3,"",IF(ISBLANK(U201),IF('Настройки'!$B$9="Нулевой спрос",0,""),IF(U201&lt;0,IF('Настройки'!$B$10="Исключить","",IF('Настройки'!$B$10="Абсолютные значения",ABS(U201),U201)),U201)))</x:f>
      </x:c>
      <x:c r="BY201" s="50" t="str">
        <x:f>IF(17&gt;'Настройки'!$B$3,"",IF(ISBLANK(V201),IF('Настройки'!$B$9="Нулевой спрос",0,""),IF(V201&lt;0,IF('Настройки'!$B$10="Исключить","",IF('Настройки'!$B$10="Абсолютные значения",ABS(V201),V201)),V201)))</x:f>
      </x:c>
      <x:c r="BZ201" s="50" t="str">
        <x:f>IF(18&gt;'Настройки'!$B$3,"",IF(ISBLANK(W201),IF('Настройки'!$B$9="Нулевой спрос",0,""),IF(W201&lt;0,IF('Настройки'!$B$10="Исключить","",IF('Настройки'!$B$10="Абсолютные значения",ABS(W201),W201)),W201)))</x:f>
      </x:c>
      <x:c r="CA201" s="50" t="str">
        <x:f>IF(19&gt;'Настройки'!$B$3,"",IF(ISBLANK(X201),IF('Настройки'!$B$9="Нулевой спрос",0,""),IF(X201&lt;0,IF('Настройки'!$B$10="Исключить","",IF('Настройки'!$B$10="Абсолютные значения",ABS(X201),X201)),X201)))</x:f>
      </x:c>
      <x:c r="CB201" s="50" t="str">
        <x:f>IF(20&gt;'Настройки'!$B$3,"",IF(ISBLANK(Y201),IF('Настройки'!$B$9="Нулевой спрос",0,""),IF(Y201&lt;0,IF('Настройки'!$B$10="Исключить","",IF('Настройки'!$B$10="Абсолютные значения",ABS(Y201),Y201)),Y201)))</x:f>
      </x:c>
      <x:c r="CC201" s="50" t="str">
        <x:f>IF(21&gt;'Настройки'!$B$3,"",IF(ISBLANK(Z201),IF('Настройки'!$B$9="Нулевой спрос",0,""),IF(Z201&lt;0,IF('Настройки'!$B$10="Исключить","",IF('Настройки'!$B$10="Абсолютные значения",ABS(Z201),Z201)),Z201)))</x:f>
      </x:c>
      <x:c r="CD201" s="50" t="str">
        <x:f>IF(22&gt;'Настройки'!$B$3,"",IF(ISBLANK(AA201),IF('Настройки'!$B$9="Нулевой спрос",0,""),IF(AA201&lt;0,IF('Настройки'!$B$10="Исключить","",IF('Настройки'!$B$10="Абсолютные значения",ABS(AA201),AA201)),AA201)))</x:f>
      </x:c>
      <x:c r="CE201" s="50" t="str">
        <x:f>IF(23&gt;'Настройки'!$B$3,"",IF(ISBLANK(AB201),IF('Настройки'!$B$9="Нулевой спрос",0,""),IF(AB201&lt;0,IF('Настройки'!$B$10="Исключить","",IF('Настройки'!$B$10="Абсолютные значения",ABS(AB201),AB201)),AB201)))</x:f>
      </x:c>
      <x:c r="CF201" s="50" t="str">
        <x:f>IF(24&gt;'Настройки'!$B$3,"",IF(ISBLANK(AC201),IF('Настройки'!$B$9="Нулевой спрос",0,""),IF(AC201&lt;0,IF('Настройки'!$B$10="Исключить","",IF('Настройки'!$B$10="Абсолютные значения",ABS(AC201),AC201)),AC201)))</x:f>
      </x:c>
      <x:c r="CG201" s="50" t="str">
        <x:f>IF(25&gt;'Настройки'!$B$3,"",IF(ISBLANK(AD201),IF('Настройки'!$B$9="Нулевой спрос",0,""),IF(AD201&lt;0,IF('Настройки'!$B$10="Исключить","",IF('Настройки'!$B$10="Абсолютные значения",ABS(AD201),AD201)),AD201)))</x:f>
      </x:c>
      <x:c r="CH201" s="50" t="str">
        <x:f>IF(26&gt;'Настройки'!$B$3,"",IF(ISBLANK(AE201),IF('Настройки'!$B$9="Нулевой спрос",0,""),IF(AE201&lt;0,IF('Настройки'!$B$10="Исключить","",IF('Настройки'!$B$10="Абсолютные значения",ABS(AE201),AE201)),AE201)))</x:f>
      </x:c>
      <x:c r="CI201" s="50" t="str">
        <x:f>IF(27&gt;'Настройки'!$B$3,"",IF(ISBLANK(AF201),IF('Настройки'!$B$9="Нулевой спрос",0,""),IF(AF201&lt;0,IF('Настройки'!$B$10="Исключить","",IF('Настройки'!$B$10="Абсолютные значения",ABS(AF201),AF201)),AF201)))</x:f>
      </x:c>
      <x:c r="CJ201" s="50" t="str">
        <x:f>IF(28&gt;'Настройки'!$B$3,"",IF(ISBLANK(AG201),IF('Настройки'!$B$9="Нулевой спрос",0,""),IF(AG201&lt;0,IF('Настройки'!$B$10="Исключить","",IF('Настройки'!$B$10="Абсолютные значения",ABS(AG201),AG201)),AG201)))</x:f>
      </x:c>
      <x:c r="CK201" s="50" t="str">
        <x:f>IF(29&gt;'Настройки'!$B$3,"",IF(ISBLANK(AH201),IF('Настройки'!$B$9="Нулевой спрос",0,""),IF(AH201&lt;0,IF('Настройки'!$B$10="Исключить","",IF('Настройки'!$B$10="Абсолютные значения",ABS(AH201),AH201)),AH201)))</x:f>
      </x:c>
      <x:c r="CL201" s="50" t="str">
        <x:f>IF(30&gt;'Настройки'!$B$3,"",IF(ISBLANK(AI201),IF('Настройки'!$B$9="Нулевой спрос",0,""),IF(AI201&lt;0,IF('Настройки'!$B$10="Исключить","",IF('Настройки'!$B$10="Абсолютные значения",ABS(AI201),AI201)),AI201)))</x:f>
      </x:c>
      <x:c r="CM201" s="50" t="str">
        <x:f>IF(31&gt;'Настройки'!$B$3,"",IF(ISBLANK(AJ201),IF('Настройки'!$B$9="Нулевой спрос",0,""),IF(AJ201&lt;0,IF('Настройки'!$B$10="Исключить","",IF('Настройки'!$B$10="Абсолютные значения",ABS(AJ201),AJ201)),AJ201)))</x:f>
      </x:c>
      <x:c r="CN201" s="50" t="str">
        <x:f>IF(32&gt;'Настройки'!$B$3,"",IF(ISBLANK(AK201),IF('Настройки'!$B$9="Нулевой спрос",0,""),IF(AK201&lt;0,IF('Настройки'!$B$10="Исключить","",IF('Настройки'!$B$10="Абсолютные значения",ABS(AK201),AK201)),AK201)))</x:f>
      </x:c>
      <x:c r="CO201" s="50" t="str">
        <x:f>IF(33&gt;'Настройки'!$B$3,"",IF(ISBLANK(AL201),IF('Настройки'!$B$9="Нулевой спрос",0,""),IF(AL201&lt;0,IF('Настройки'!$B$10="Исключить","",IF('Настройки'!$B$10="Абсолютные значения",ABS(AL201),AL201)),AL201)))</x:f>
      </x:c>
      <x:c r="CP201" s="50" t="str">
        <x:f>IF(34&gt;'Настройки'!$B$3,"",IF(ISBLANK(AM201),IF('Настройки'!$B$9="Нулевой спрос",0,""),IF(AM201&lt;0,IF('Настройки'!$B$10="Исключить","",IF('Настройки'!$B$10="Абсолютные значения",ABS(AM201),AM201)),AM201)))</x:f>
      </x:c>
      <x:c r="CQ201" s="50" t="str">
        <x:f>IF(35&gt;'Настройки'!$B$3,"",IF(ISBLANK(AN201),IF('Настройки'!$B$9="Нулевой спрос",0,""),IF(AN201&lt;0,IF('Настройки'!$B$10="Исключить","",IF('Настройки'!$B$10="Абсолютные значения",ABS(AN201),AN201)),AN201)))</x:f>
      </x:c>
      <x:c r="CR201" s="50" t="str">
        <x:f>IF(36&gt;'Настройки'!$B$3,"",IF(ISBLANK(AO201),IF('Настройки'!$B$9="Нулевой спрос",0,""),IF(AO201&lt;0,IF('Настройки'!$B$10="Исключить","",IF('Настройки'!$B$10="Абсолютные значения",ABS(AO201),AO201)),AO201)))</x:f>
      </x:c>
      <x:c r="CS201" s="50" t="str">
        <x:f>IF(OR(1&gt;'Настройки'!$B$3,ISBLANK(BI201),BI201=0),"",BI201)</x:f>
      </x:c>
      <x:c r="CT201" s="50" t="str">
        <x:f>IF(OR(2&gt;'Настройки'!$B$3,ISBLANK(BJ201),BJ201=0),"",BJ201)</x:f>
      </x:c>
      <x:c r="CU201" s="50" t="str">
        <x:f>IF(OR(3&gt;'Настройки'!$B$3,ISBLANK(BK201),BK201=0),"",BK201)</x:f>
      </x:c>
      <x:c r="CV201" s="50" t="str">
        <x:f>IF(OR(4&gt;'Настройки'!$B$3,ISBLANK(BL201),BL201=0),"",BL201)</x:f>
      </x:c>
      <x:c r="CW201" s="50" t="str">
        <x:f>IF(OR(5&gt;'Настройки'!$B$3,ISBLANK(BM201),BM201=0),"",BM201)</x:f>
      </x:c>
      <x:c r="CX201" s="50" t="str">
        <x:f>IF(OR(6&gt;'Настройки'!$B$3,ISBLANK(BN201),BN201=0),"",BN201)</x:f>
      </x:c>
      <x:c r="CY201" s="50" t="str">
        <x:f>IF(OR(7&gt;'Настройки'!$B$3,ISBLANK(BO201),BO201=0),"",BO201)</x:f>
      </x:c>
      <x:c r="CZ201" s="50" t="str">
        <x:f>IF(OR(8&gt;'Настройки'!$B$3,ISBLANK(BP201),BP201=0),"",BP201)</x:f>
      </x:c>
      <x:c r="DA201" s="50" t="str">
        <x:f>IF(OR(9&gt;'Настройки'!$B$3,ISBLANK(BQ201),BQ201=0),"",BQ201)</x:f>
      </x:c>
      <x:c r="DB201" s="50" t="str">
        <x:f>IF(OR(10&gt;'Настройки'!$B$3,ISBLANK(BR201),BR201=0),"",BR201)</x:f>
      </x:c>
      <x:c r="DC201" s="50" t="str">
        <x:f>IF(OR(11&gt;'Настройки'!$B$3,ISBLANK(BS201),BS201=0),"",BS201)</x:f>
      </x:c>
      <x:c r="DD201" s="50" t="str">
        <x:f>IF(OR(12&gt;'Настройки'!$B$3,ISBLANK(BT201),BT201=0),"",BT201)</x:f>
      </x:c>
      <x:c r="DE201" s="50" t="str">
        <x:f>IF(OR(13&gt;'Настройки'!$B$3,ISBLANK(BU201),BU201=0),"",BU201)</x:f>
      </x:c>
      <x:c r="DF201" s="50" t="str">
        <x:f>IF(OR(14&gt;'Настройки'!$B$3,ISBLANK(BV201),BV201=0),"",BV201)</x:f>
      </x:c>
      <x:c r="DG201" s="50" t="str">
        <x:f>IF(OR(15&gt;'Настройки'!$B$3,ISBLANK(BW201),BW201=0),"",BW201)</x:f>
      </x:c>
      <x:c r="DH201" s="50" t="str">
        <x:f>IF(OR(16&gt;'Настройки'!$B$3,ISBLANK(BX201),BX201=0),"",BX201)</x:f>
      </x:c>
      <x:c r="DI201" s="50" t="str">
        <x:f>IF(OR(17&gt;'Настройки'!$B$3,ISBLANK(BY201),BY201=0),"",BY201)</x:f>
      </x:c>
      <x:c r="DJ201" s="50" t="str">
        <x:f>IF(OR(18&gt;'Настройки'!$B$3,ISBLANK(BZ201),BZ201=0),"",BZ201)</x:f>
      </x:c>
      <x:c r="DK201" s="50" t="str">
        <x:f>IF(OR(19&gt;'Настройки'!$B$3,ISBLANK(CA201),CA201=0),"",CA201)</x:f>
      </x:c>
      <x:c r="DL201" s="50" t="str">
        <x:f>IF(OR(20&gt;'Настройки'!$B$3,ISBLANK(CB201),CB201=0),"",CB201)</x:f>
      </x:c>
      <x:c r="DM201" s="50" t="str">
        <x:f>IF(OR(21&gt;'Настройки'!$B$3,ISBLANK(CC201),CC201=0),"",CC201)</x:f>
      </x:c>
      <x:c r="DN201" s="50" t="str">
        <x:f>IF(OR(22&gt;'Настройки'!$B$3,ISBLANK(CD201),CD201=0),"",CD201)</x:f>
      </x:c>
      <x:c r="DO201" s="50" t="str">
        <x:f>IF(OR(23&gt;'Настройки'!$B$3,ISBLANK(CE201),CE201=0),"",CE201)</x:f>
      </x:c>
      <x:c r="DP201" s="50" t="str">
        <x:f>IF(OR(24&gt;'Настройки'!$B$3,ISBLANK(CF201),CF201=0),"",CF201)</x:f>
      </x:c>
      <x:c r="DQ201" s="50" t="str">
        <x:f>IF(OR(25&gt;'Настройки'!$B$3,ISBLANK(CG201),CG201=0),"",CG201)</x:f>
      </x:c>
      <x:c r="DR201" s="50" t="str">
        <x:f>IF(OR(26&gt;'Настройки'!$B$3,ISBLANK(CH201),CH201=0),"",CH201)</x:f>
      </x:c>
      <x:c r="DS201" s="50" t="str">
        <x:f>IF(OR(27&gt;'Настройки'!$B$3,ISBLANK(CI201),CI201=0),"",CI201)</x:f>
      </x:c>
      <x:c r="DT201" s="50" t="str">
        <x:f>IF(OR(28&gt;'Настройки'!$B$3,ISBLANK(CJ201),CJ201=0),"",CJ201)</x:f>
      </x:c>
      <x:c r="DU201" s="50" t="str">
        <x:f>IF(OR(29&gt;'Настройки'!$B$3,ISBLANK(CK201),CK201=0),"",CK201)</x:f>
      </x:c>
      <x:c r="DV201" s="50" t="str">
        <x:f>IF(OR(30&gt;'Настройки'!$B$3,ISBLANK(CL201),CL201=0),"",CL201)</x:f>
      </x:c>
      <x:c r="DW201" s="50" t="str">
        <x:f>IF(OR(31&gt;'Настройки'!$B$3,ISBLANK(CM201),CM201=0),"",CM201)</x:f>
      </x:c>
      <x:c r="DX201" s="50" t="str">
        <x:f>IF(OR(32&gt;'Настройки'!$B$3,ISBLANK(CN201),CN201=0),"",CN201)</x:f>
      </x:c>
      <x:c r="DY201" s="50" t="str">
        <x:f>IF(OR(33&gt;'Настройки'!$B$3,ISBLANK(CO201),CO201=0),"",CO201)</x:f>
      </x:c>
      <x:c r="DZ201" s="50" t="str">
        <x:f>IF(OR(34&gt;'Настройки'!$B$3,ISBLANK(CP201),CP201=0),"",CP201)</x:f>
      </x:c>
      <x:c r="EA201" s="50" t="str">
        <x:f>IF(OR(35&gt;'Настройки'!$B$3,ISBLANK(CQ201),CQ201=0),"",CQ201)</x:f>
      </x:c>
      <x:c r="EB201" s="50" t="str">
        <x:f>IF(OR(36&gt;'Настройки'!$B$3,ISBLANK(CR201),CR201=0),"",CR201)</x:f>
      </x:c>
      <x:c r="EC201" s="50" t="str">
        <x:f>IF(A201="","",IF(OR(BB201="AZ",BB201="BZ"),10000+ROW(),IF(AZ201&gt;'Настройки'!$B$11,20000+ROW(),IF(BF201&lt;&gt;"Обычный",30000+ROW(),IF(AX201&lt;=0,40000+ROW(),"")))))</x:f>
      </x:c>
      <x:c r="ED201" s="50" t="str">
        <x:f>IF(EC201="","",COUNTIFS($EC$2:$EC$1001,"&gt;0",$EC$2:$EC$1001,"&lt;"&amp;EC201)+1)</x:f>
      </x:c>
    </x:row>
    <x:row r="202">
      <x:c r="A202" s="115"/>
      <x:c r="B202" s="115"/>
      <x:c r="C202" s="115"/>
      <x:c r="D202" s="118"/>
      <x:c r="E202" s="118"/>
      <x:c r="F202" s="118"/>
      <x:c r="G202" s="118"/>
      <x:c r="H202" s="118"/>
      <x:c r="I202" s="118"/>
      <x:c r="J202" s="118"/>
      <x:c r="K202" s="118"/>
      <x:c r="L202" s="118"/>
      <x:c r="M202" s="118"/>
      <x:c r="N202" s="118"/>
      <x:c r="O202" s="118"/>
      <x:c r="P202" s="118"/>
      <x:c r="Q202" s="118"/>
      <x:c r="R202" s="118"/>
      <x:c r="S202" s="118"/>
      <x:c r="T202" s="118"/>
      <x:c r="U202" s="118"/>
      <x:c r="V202" s="118"/>
      <x:c r="W202" s="118"/>
      <x:c r="X202" s="118"/>
      <x:c r="Y202" s="118"/>
      <x:c r="Z202" s="118"/>
      <x:c r="AA202" s="118"/>
      <x:c r="AB202" s="118"/>
      <x:c r="AC202" s="118"/>
      <x:c r="AD202" s="118"/>
      <x:c r="AE202" s="118"/>
      <x:c r="AF202" s="118"/>
      <x:c r="AG202" s="118"/>
      <x:c r="AH202" s="118"/>
      <x:c r="AI202" s="118"/>
      <x:c r="AJ202" s="118"/>
      <x:c r="AK202" s="118"/>
      <x:c r="AL202" s="118"/>
      <x:c r="AM202" s="118"/>
      <x:c r="AN202" s="118"/>
      <x:c r="AO202" s="118"/>
      <x:c r="AP202" s="115"/>
      <x:c r="AQ202" s="49" t="str">
        <x:f>IF(A202="","",COUNT(BI202:INDEX(BI202:CR202,1,'Настройки'!$B$3)))</x:f>
      </x:c>
      <x:c r="AR202" s="49" t="str">
        <x:f>IF(A202="","",SUM(BI202:INDEX(BI202:CR202,1,'Настройки'!$B$3)))</x:f>
      </x:c>
      <x:c r="AS202" s="58" t="str">
        <x:f>IF(A202="","",IF('Настройки'!$B$4="Стоимость потребления",AR202*D202,IF('Настройки'!$B$4="Количество",AR202,E202)))</x:f>
      </x:c>
      <x:c r="AT202" s="61" t="str">
        <x:f>IF(OR(A202="",AS202&lt;0,SUM($AS$2:$AS$1001)&lt;=0),"",AS202/SUM($AS$2:$AS$1001))</x:f>
      </x:c>
      <x:c r="AU202" s="61" t="str">
        <x:f>IF(OR(A202="",AS202&lt;0,SUM($AS$2:$AS$1001)&lt;=0),"",SUMIFS($AS$2:$AS$1001,$AS$2:$AS$1001,"&gt;"&amp;AS202)/SUM($AS$2:$AS$1001))</x:f>
      </x:c>
      <x:c r="AV202" s="61" t="str">
        <x:f>IF(OR(A202="",AS202&lt;0,SUM($AS$2:$AS$1001)&lt;=0),"",SUMIFS($AS$2:$AS$1001,$AS$2:$AS$1001,"&gt;="&amp;AS202)/SUM($AS$2:$AS$1001))</x:f>
      </x:c>
      <x:c r="AW202" s="49" t="str">
        <x:f>IF(A202="","",IF(SUM($AS$2:$AS$1001)&lt;=0,"Не определён",IF(AS202&lt;0,"Исключение",IF(AU202&lt;'Настройки'!$B$5,"A",IF(AU202&lt;'Настройки'!$B$6,"B","C")))))</x:f>
      </x:c>
      <x:c r="AX202" s="58" t="str">
        <x:f>IF(A202="","",IF(AQ202=0,"",AVERAGE(BI202:INDEX(BI202:CR202,1,'Настройки'!$B$3))))</x:f>
      </x:c>
      <x:c r="AY202" s="58" t="str">
        <x:f>IF(OR(A202="",AQ202=0),"",STDEVP(BI202:INDEX(BI202:CR202,1,'Настройки'!$B$3)))</x:f>
      </x:c>
      <x:c r="AZ202" s="61" t="str">
        <x:f>IF(OR(A202="",AQ202&lt;'Настройки'!$B$12,AX202&lt;=0,AND('Настройки'!$B$10="Блокировать",COUNTIF(F202:INDEX(F202:AO202,1,'Настройки'!$B$3),"&lt;0")&gt;0)),"",AY202/ABS(AX202))</x:f>
      </x:c>
      <x:c r="BA202" s="49" t="str">
        <x:f>IF(A202="","",IF(AND('Настройки'!$B$10="Блокировать",COUNTIF(F202:INDEX(F202:AO202,1,'Настройки'!$B$3),"&lt;0")&gt;0),"Не определён",IF(AQ202&lt;'Настройки'!$B$12,"Не определён",IF(AX202=0,"Нет спроса",IF(AX202&lt;0,"Не определён",IF(AZ202&lt;='Настройки'!$B$7,"X",IF(AZ202&lt;='Настройки'!$B$8,"Y","Z")))))))</x:f>
      </x:c>
      <x:c r="BB202" s="49" t="str">
        <x:f>IF(OR(A202="",LEN(AW202)&lt;&gt;1,LEN(BA202)&lt;&gt;1),"",AW202&amp;BA202)</x:f>
      </x:c>
      <x:c r="BC202" s="61" t="str">
        <x:f>IF(OR(A202="",AQ202=0),"",(COUNT(BI202:INDEX(BI202:CR202,1,'Настройки'!$B$3))-COUNT(CS202:INDEX(CS202:EB202,1,'Настройки'!$B$3)))/AQ202)</x:f>
      </x:c>
      <x:c r="BD202" s="64" t="str">
        <x:f>IF(OR(A202="",COUNT(CS202:INDEX(CS202:EB202,1,'Настройки'!$B$3))=0),"",AQ202/COUNT(CS202:INDEX(CS202:EB202,1,'Настройки'!$B$3)))</x:f>
      </x:c>
      <x:c r="BE202" s="64" t="str">
        <x:f>IF(OR(A202="",COUNT(CS202:INDEX(CS202:EB202,1,'Настройки'!$B$3))=0),"",IF(AVERAGE(CS202:INDEX(CS202:EB202,1,'Настройки'!$B$3))=0,"",(STDEVP(CS202:INDEX(CS202:EB202,1,'Настройки'!$B$3))/ABS(AVERAGE(CS202:INDEX(CS202:EB202,1,'Настройки'!$B$3))))^2))</x:f>
      </x:c>
      <x:c r="BF202" s="49" t="str">
        <x:f>IF(A202="","",IF(AQ202&lt;3,"Недостаточно",IF(AQ202&lt;6,"Предварительный","Обычный")))</x:f>
      </x:c>
      <x:c r="BG202" s="49" t="str">
        <x:f>IF(A202="","",IF(COUNTIF(F202:INDEX(F202:AO202,1,'Настройки'!$B$3),"&lt;0")&gt;0,IF('Настройки'!$B$10="Блокировать","Отрицательный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"),"")&amp;IF(AQ202&lt;3,"Недостаточно истории. ",IF(AQ202&lt;6,"Предварительная классификация. ",""))&amp;IF(AX202=0,"Нет спроса за горизонт. ","")&amp;IF(AZ202&gt;'Настройки'!$B$11,"Экстремальная вариативность. ",""))</x:f>
      </x:c>
      <x:c r="BH202" s="49" t="str">
        <x:f>IF(A202="","",IFERROR(VLOOKUP(BB202,'Настройки'!$D$3:$E$11,2,FALSE),"Сначала проверьте исходные данные и историю спроса.")&amp;" Уточните срок поставки, MOQ и критичность.")</x:f>
      </x:c>
      <x:c r="BI202" s="50" t="str">
        <x:f>IF(1&gt;'Настройки'!$B$3,"",IF(ISBLANK(F202),IF('Настройки'!$B$9="Нулевой спрос",0,""),IF(F202&lt;0,IF('Настройки'!$B$10="Исключить","",IF('Настройки'!$B$10="Абсолютные значения",ABS(F202),F202)),F202)))</x:f>
      </x:c>
      <x:c r="BJ202" s="50" t="str">
        <x:f>IF(2&gt;'Настройки'!$B$3,"",IF(ISBLANK(G202),IF('Настройки'!$B$9="Нулевой спрос",0,""),IF(G202&lt;0,IF('Настройки'!$B$10="Исключить","",IF('Настройки'!$B$10="Абсолютные значения",ABS(G202),G202)),G202)))</x:f>
      </x:c>
      <x:c r="BK202" s="50" t="str">
        <x:f>IF(3&gt;'Настройки'!$B$3,"",IF(ISBLANK(H202),IF('Настройки'!$B$9="Нулевой спрос",0,""),IF(H202&lt;0,IF('Настройки'!$B$10="Исключить","",IF('Настройки'!$B$10="Абсолютные значения",ABS(H202),H202)),H202)))</x:f>
      </x:c>
      <x:c r="BL202" s="50" t="str">
        <x:f>IF(4&gt;'Настройки'!$B$3,"",IF(ISBLANK(I202),IF('Настройки'!$B$9="Нулевой спрос",0,""),IF(I202&lt;0,IF('Настройки'!$B$10="Исключить","",IF('Настройки'!$B$10="Абсолютные значения",ABS(I202),I202)),I202)))</x:f>
      </x:c>
      <x:c r="BM202" s="50" t="str">
        <x:f>IF(5&gt;'Настройки'!$B$3,"",IF(ISBLANK(J202),IF('Настройки'!$B$9="Нулевой спрос",0,""),IF(J202&lt;0,IF('Настройки'!$B$10="Исключить","",IF('Настройки'!$B$10="Абсолютные значения",ABS(J202),J202)),J202)))</x:f>
      </x:c>
      <x:c r="BN202" s="50" t="str">
        <x:f>IF(6&gt;'Настройки'!$B$3,"",IF(ISBLANK(K202),IF('Настройки'!$B$9="Нулевой спрос",0,""),IF(K202&lt;0,IF('Настройки'!$B$10="Исключить","",IF('Настройки'!$B$10="Абсолютные значения",ABS(K202),K202)),K202)))</x:f>
      </x:c>
      <x:c r="BO202" s="50" t="str">
        <x:f>IF(7&gt;'Настройки'!$B$3,"",IF(ISBLANK(L202),IF('Настройки'!$B$9="Нулевой спрос",0,""),IF(L202&lt;0,IF('Настройки'!$B$10="Исключить","",IF('Настройки'!$B$10="Абсолютные значения",ABS(L202),L202)),L202)))</x:f>
      </x:c>
      <x:c r="BP202" s="50" t="str">
        <x:f>IF(8&gt;'Настройки'!$B$3,"",IF(ISBLANK(M202),IF('Настройки'!$B$9="Нулевой спрос",0,""),IF(M202&lt;0,IF('Настройки'!$B$10="Исключить","",IF('Настройки'!$B$10="Абсолютные значения",ABS(M202),M202)),M202)))</x:f>
      </x:c>
      <x:c r="BQ202" s="50" t="str">
        <x:f>IF(9&gt;'Настройки'!$B$3,"",IF(ISBLANK(N202),IF('Настройки'!$B$9="Нулевой спрос",0,""),IF(N202&lt;0,IF('Настройки'!$B$10="Исключить","",IF('Настройки'!$B$10="Абсолютные значения",ABS(N202),N202)),N202)))</x:f>
      </x:c>
      <x:c r="BR202" s="50" t="str">
        <x:f>IF(10&gt;'Настройки'!$B$3,"",IF(ISBLANK(O202),IF('Настройки'!$B$9="Нулевой спрос",0,""),IF(O202&lt;0,IF('Настройки'!$B$10="Исключить","",IF('Настройки'!$B$10="Абсолютные значения",ABS(O202),O202)),O202)))</x:f>
      </x:c>
      <x:c r="BS202" s="50" t="str">
        <x:f>IF(11&gt;'Настройки'!$B$3,"",IF(ISBLANK(P202),IF('Настройки'!$B$9="Нулевой спрос",0,""),IF(P202&lt;0,IF('Настройки'!$B$10="Исключить","",IF('Настройки'!$B$10="Абсолютные значения",ABS(P202),P202)),P202)))</x:f>
      </x:c>
      <x:c r="BT202" s="50" t="str">
        <x:f>IF(12&gt;'Настройки'!$B$3,"",IF(ISBLANK(Q202),IF('Настройки'!$B$9="Нулевой спрос",0,""),IF(Q202&lt;0,IF('Настройки'!$B$10="Исключить","",IF('Настройки'!$B$10="Абсолютные значения",ABS(Q202),Q202)),Q202)))</x:f>
      </x:c>
      <x:c r="BU202" s="50" t="str">
        <x:f>IF(13&gt;'Настройки'!$B$3,"",IF(ISBLANK(R202),IF('Настройки'!$B$9="Нулевой спрос",0,""),IF(R202&lt;0,IF('Настройки'!$B$10="Исключить","",IF('Настройки'!$B$10="Абсолютные значения",ABS(R202),R202)),R202)))</x:f>
      </x:c>
      <x:c r="BV202" s="50" t="str">
        <x:f>IF(14&gt;'Настройки'!$B$3,"",IF(ISBLANK(S202),IF('Настройки'!$B$9="Нулевой спрос",0,""),IF(S202&lt;0,IF('Настройки'!$B$10="Исключить","",IF('Настройки'!$B$10="Абсолютные значения",ABS(S202),S202)),S202)))</x:f>
      </x:c>
      <x:c r="BW202" s="50" t="str">
        <x:f>IF(15&gt;'Настройки'!$B$3,"",IF(ISBLANK(T202),IF('Настройки'!$B$9="Нулевой спрос",0,""),IF(T202&lt;0,IF('Настройки'!$B$10="Исключить","",IF('Настройки'!$B$10="Абсолютные значения",ABS(T202),T202)),T202)))</x:f>
      </x:c>
      <x:c r="BX202" s="50" t="str">
        <x:f>IF(16&gt;'Настройки'!$B$3,"",IF(ISBLANK(U202),IF('Настройки'!$B$9="Нулевой спрос",0,""),IF(U202&lt;0,IF('Настройки'!$B$10="Исключить","",IF('Настройки'!$B$10="Абсолютные значения",ABS(U202),U202)),U202)))</x:f>
      </x:c>
      <x:c r="BY202" s="50" t="str">
        <x:f>IF(17&gt;'Настройки'!$B$3,"",IF(ISBLANK(V202),IF('Настройки'!$B$9="Нулевой спрос",0,""),IF(V202&lt;0,IF('Настройки'!$B$10="Исключить","",IF('Настройки'!$B$10="Абсолютные значения",ABS(V202),V202)),V202)))</x:f>
      </x:c>
      <x:c r="BZ202" s="50" t="str">
        <x:f>IF(18&gt;'Настройки'!$B$3,"",IF(ISBLANK(W202),IF('Настройки'!$B$9="Нулевой спрос",0,""),IF(W202&lt;0,IF('Настройки'!$B$10="Исключить","",IF('Настройки'!$B$10="Абсолютные значения",ABS(W202),W202)),W202)))</x:f>
      </x:c>
      <x:c r="CA202" s="50" t="str">
        <x:f>IF(19&gt;'Настройки'!$B$3,"",IF(ISBLANK(X202),IF('Настройки'!$B$9="Нулевой спрос",0,""),IF(X202&lt;0,IF('Настройки'!$B$10="Исключить","",IF('Настройки'!$B$10="Абсолютные значения",ABS(X202),X202)),X202)))</x:f>
      </x:c>
      <x:c r="CB202" s="50" t="str">
        <x:f>IF(20&gt;'Настройки'!$B$3,"",IF(ISBLANK(Y202),IF('Настройки'!$B$9="Нулевой спрос",0,""),IF(Y202&lt;0,IF('Настройки'!$B$10="Исключить","",IF('Настройки'!$B$10="Абсолютные значения",ABS(Y202),Y202)),Y202)))</x:f>
      </x:c>
      <x:c r="CC202" s="50" t="str">
        <x:f>IF(21&gt;'Настройки'!$B$3,"",IF(ISBLANK(Z202),IF('Настройки'!$B$9="Нулевой спрос",0,""),IF(Z202&lt;0,IF('Настройки'!$B$10="Исключить","",IF('Настройки'!$B$10="Абсолютные значения",ABS(Z202),Z202)),Z202)))</x:f>
      </x:c>
      <x:c r="CD202" s="50" t="str">
        <x:f>IF(22&gt;'Настройки'!$B$3,"",IF(ISBLANK(AA202),IF('Настройки'!$B$9="Нулевой спрос",0,""),IF(AA202&lt;0,IF('Настройки'!$B$10="Исключить","",IF('Настройки'!$B$10="Абсолютные значения",ABS(AA202),AA202)),AA202)))</x:f>
      </x:c>
      <x:c r="CE202" s="50" t="str">
        <x:f>IF(23&gt;'Настройки'!$B$3,"",IF(ISBLANK(AB202),IF('Настройки'!$B$9="Нулевой спрос",0,""),IF(AB202&lt;0,IF('Настройки'!$B$10="Исключить","",IF('Настройки'!$B$10="Абсолютные значения",ABS(AB202),AB202)),AB202)))</x:f>
      </x:c>
      <x:c r="CF202" s="50" t="str">
        <x:f>IF(24&gt;'Настройки'!$B$3,"",IF(ISBLANK(AC202),IF('Настройки'!$B$9="Нулевой спрос",0,""),IF(AC202&lt;0,IF('Настройки'!$B$10="Исключить","",IF('Настройки'!$B$10="Абсолютные значения",ABS(AC202),AC202)),AC202)))</x:f>
      </x:c>
      <x:c r="CG202" s="50" t="str">
        <x:f>IF(25&gt;'Настройки'!$B$3,"",IF(ISBLANK(AD202),IF('Настройки'!$B$9="Нулевой спрос",0,""),IF(AD202&lt;0,IF('Настройки'!$B$10="Исключить","",IF('Настройки'!$B$10="Абсолютные значения",ABS(AD202),AD202)),AD202)))</x:f>
      </x:c>
      <x:c r="CH202" s="50" t="str">
        <x:f>IF(26&gt;'Настройки'!$B$3,"",IF(ISBLANK(AE202),IF('Настройки'!$B$9="Нулевой спрос",0,""),IF(AE202&lt;0,IF('Настройки'!$B$10="Исключить","",IF('Настройки'!$B$10="Абсолютные значения",ABS(AE202),AE202)),AE202)))</x:f>
      </x:c>
      <x:c r="CI202" s="50" t="str">
        <x:f>IF(27&gt;'Настройки'!$B$3,"",IF(ISBLANK(AF202),IF('Настройки'!$B$9="Нулевой спрос",0,""),IF(AF202&lt;0,IF('Настройки'!$B$10="Исключить","",IF('Настройки'!$B$10="Абсолютные значения",ABS(AF202),AF202)),AF202)))</x:f>
      </x:c>
      <x:c r="CJ202" s="50" t="str">
        <x:f>IF(28&gt;'Настройки'!$B$3,"",IF(ISBLANK(AG202),IF('Настройки'!$B$9="Нулевой спрос",0,""),IF(AG202&lt;0,IF('Настройки'!$B$10="Исключить","",IF('Настройки'!$B$10="Абсолютные значения",ABS(AG202),AG202)),AG202)))</x:f>
      </x:c>
      <x:c r="CK202" s="50" t="str">
        <x:f>IF(29&gt;'Настройки'!$B$3,"",IF(ISBLANK(AH202),IF('Настройки'!$B$9="Нулевой спрос",0,""),IF(AH202&lt;0,IF('Настройки'!$B$10="Исключить","",IF('Настройки'!$B$10="Абсолютные значения",ABS(AH202),AH202)),AH202)))</x:f>
      </x:c>
      <x:c r="CL202" s="50" t="str">
        <x:f>IF(30&gt;'Настройки'!$B$3,"",IF(ISBLANK(AI202),IF('Настройки'!$B$9="Нулевой спрос",0,""),IF(AI202&lt;0,IF('Настройки'!$B$10="Исключить","",IF('Настройки'!$B$10="Абсолютные значения",ABS(AI202),AI202)),AI202)))</x:f>
      </x:c>
      <x:c r="CM202" s="50" t="str">
        <x:f>IF(31&gt;'Настройки'!$B$3,"",IF(ISBLANK(AJ202),IF('Настройки'!$B$9="Нулевой спрос",0,""),IF(AJ202&lt;0,IF('Настройки'!$B$10="Исключить","",IF('Настройки'!$B$10="Абсолютные значения",ABS(AJ202),AJ202)),AJ202)))</x:f>
      </x:c>
      <x:c r="CN202" s="50" t="str">
        <x:f>IF(32&gt;'Настройки'!$B$3,"",IF(ISBLANK(AK202),IF('Настройки'!$B$9="Нулевой спрос",0,""),IF(AK202&lt;0,IF('Настройки'!$B$10="Исключить","",IF('Настройки'!$B$10="Абсолютные значения",ABS(AK202),AK202)),AK202)))</x:f>
      </x:c>
      <x:c r="CO202" s="50" t="str">
        <x:f>IF(33&gt;'Настройки'!$B$3,"",IF(ISBLANK(AL202),IF('Настройки'!$B$9="Нулевой спрос",0,""),IF(AL202&lt;0,IF('Настройки'!$B$10="Исключить","",IF('Настройки'!$B$10="Абсолютные значения",ABS(AL202),AL202)),AL202)))</x:f>
      </x:c>
      <x:c r="CP202" s="50" t="str">
        <x:f>IF(34&gt;'Настройки'!$B$3,"",IF(ISBLANK(AM202),IF('Настройки'!$B$9="Нулевой спрос",0,""),IF(AM202&lt;0,IF('Настройки'!$B$10="Исключить","",IF('Настройки'!$B$10="Абсолютные значения",ABS(AM202),AM202)),AM202)))</x:f>
      </x:c>
      <x:c r="CQ202" s="50" t="str">
        <x:f>IF(35&gt;'Настройки'!$B$3,"",IF(ISBLANK(AN202),IF('Настройки'!$B$9="Нулевой спрос",0,""),IF(AN202&lt;0,IF('Настройки'!$B$10="Исключить","",IF('Настройки'!$B$10="Абсолютные значения",ABS(AN202),AN202)),AN202)))</x:f>
      </x:c>
      <x:c r="CR202" s="50" t="str">
        <x:f>IF(36&gt;'Настройки'!$B$3,"",IF(ISBLANK(AO202),IF('Настройки'!$B$9="Нулевой спрос",0,""),IF(AO202&lt;0,IF('Настройки'!$B$10="Исключить","",IF('Настройки'!$B$10="Абсолютные значения",ABS(AO202),AO202)),AO202)))</x:f>
      </x:c>
      <x:c r="CS202" s="50" t="str">
        <x:f>IF(OR(1&gt;'Настройки'!$B$3,ISBLANK(BI202),BI202=0),"",BI202)</x:f>
      </x:c>
      <x:c r="CT202" s="50" t="str">
        <x:f>IF(OR(2&gt;'Настройки'!$B$3,ISBLANK(BJ202),BJ202=0),"",BJ202)</x:f>
      </x:c>
      <x:c r="CU202" s="50" t="str">
        <x:f>IF(OR(3&gt;'Настройки'!$B$3,ISBLANK(BK202),BK202=0),"",BK202)</x:f>
      </x:c>
      <x:c r="CV202" s="50" t="str">
        <x:f>IF(OR(4&gt;'Настройки'!$B$3,ISBLANK(BL202),BL202=0),"",BL202)</x:f>
      </x:c>
      <x:c r="CW202" s="50" t="str">
        <x:f>IF(OR(5&gt;'Настройки'!$B$3,ISBLANK(BM202),BM202=0),"",BM202)</x:f>
      </x:c>
      <x:c r="CX202" s="50" t="str">
        <x:f>IF(OR(6&gt;'Настройки'!$B$3,ISBLANK(BN202),BN202=0),"",BN202)</x:f>
      </x:c>
      <x:c r="CY202" s="50" t="str">
        <x:f>IF(OR(7&gt;'Настройки'!$B$3,ISBLANK(BO202),BO202=0),"",BO202)</x:f>
      </x:c>
      <x:c r="CZ202" s="50" t="str">
        <x:f>IF(OR(8&gt;'Настройки'!$B$3,ISBLANK(BP202),BP202=0),"",BP202)</x:f>
      </x:c>
      <x:c r="DA202" s="50" t="str">
        <x:f>IF(OR(9&gt;'Настройки'!$B$3,ISBLANK(BQ202),BQ202=0),"",BQ202)</x:f>
      </x:c>
      <x:c r="DB202" s="50" t="str">
        <x:f>IF(OR(10&gt;'Настройки'!$B$3,ISBLANK(BR202),BR202=0),"",BR202)</x:f>
      </x:c>
      <x:c r="DC202" s="50" t="str">
        <x:f>IF(OR(11&gt;'Настройки'!$B$3,ISBLANK(BS202),BS202=0),"",BS202)</x:f>
      </x:c>
      <x:c r="DD202" s="50" t="str">
        <x:f>IF(OR(12&gt;'Настройки'!$B$3,ISBLANK(BT202),BT202=0),"",BT202)</x:f>
      </x:c>
      <x:c r="DE202" s="50" t="str">
        <x:f>IF(OR(13&gt;'Настройки'!$B$3,ISBLANK(BU202),BU202=0),"",BU202)</x:f>
      </x:c>
      <x:c r="DF202" s="50" t="str">
        <x:f>IF(OR(14&gt;'Настройки'!$B$3,ISBLANK(BV202),BV202=0),"",BV202)</x:f>
      </x:c>
      <x:c r="DG202" s="50" t="str">
        <x:f>IF(OR(15&gt;'Настройки'!$B$3,ISBLANK(BW202),BW202=0),"",BW202)</x:f>
      </x:c>
      <x:c r="DH202" s="50" t="str">
        <x:f>IF(OR(16&gt;'Настройки'!$B$3,ISBLANK(BX202),BX202=0),"",BX202)</x:f>
      </x:c>
      <x:c r="DI202" s="50" t="str">
        <x:f>IF(OR(17&gt;'Настройки'!$B$3,ISBLANK(BY202),BY202=0),"",BY202)</x:f>
      </x:c>
      <x:c r="DJ202" s="50" t="str">
        <x:f>IF(OR(18&gt;'Настройки'!$B$3,ISBLANK(BZ202),BZ202=0),"",BZ202)</x:f>
      </x:c>
      <x:c r="DK202" s="50" t="str">
        <x:f>IF(OR(19&gt;'Настройки'!$B$3,ISBLANK(CA202),CA202=0),"",CA202)</x:f>
      </x:c>
      <x:c r="DL202" s="50" t="str">
        <x:f>IF(OR(20&gt;'Настройки'!$B$3,ISBLANK(CB202),CB202=0),"",CB202)</x:f>
      </x:c>
      <x:c r="DM202" s="50" t="str">
        <x:f>IF(OR(21&gt;'Настройки'!$B$3,ISBLANK(CC202),CC202=0),"",CC202)</x:f>
      </x:c>
      <x:c r="DN202" s="50" t="str">
        <x:f>IF(OR(22&gt;'Настройки'!$B$3,ISBLANK(CD202),CD202=0),"",CD202)</x:f>
      </x:c>
      <x:c r="DO202" s="50" t="str">
        <x:f>IF(OR(23&gt;'Настройки'!$B$3,ISBLANK(CE202),CE202=0),"",CE202)</x:f>
      </x:c>
      <x:c r="DP202" s="50" t="str">
        <x:f>IF(OR(24&gt;'Настройки'!$B$3,ISBLANK(CF202),CF202=0),"",CF202)</x:f>
      </x:c>
      <x:c r="DQ202" s="50" t="str">
        <x:f>IF(OR(25&gt;'Настройки'!$B$3,ISBLANK(CG202),CG202=0),"",CG202)</x:f>
      </x:c>
      <x:c r="DR202" s="50" t="str">
        <x:f>IF(OR(26&gt;'Настройки'!$B$3,ISBLANK(CH202),CH202=0),"",CH202)</x:f>
      </x:c>
      <x:c r="DS202" s="50" t="str">
        <x:f>IF(OR(27&gt;'Настройки'!$B$3,ISBLANK(CI202),CI202=0),"",CI202)</x:f>
      </x:c>
      <x:c r="DT202" s="50" t="str">
        <x:f>IF(OR(28&gt;'Настройки'!$B$3,ISBLANK(CJ202),CJ202=0),"",CJ202)</x:f>
      </x:c>
      <x:c r="DU202" s="50" t="str">
        <x:f>IF(OR(29&gt;'Настройки'!$B$3,ISBLANK(CK202),CK202=0),"",CK202)</x:f>
      </x:c>
      <x:c r="DV202" s="50" t="str">
        <x:f>IF(OR(30&gt;'Настройки'!$B$3,ISBLANK(CL202),CL202=0),"",CL202)</x:f>
      </x:c>
      <x:c r="DW202" s="50" t="str">
        <x:f>IF(OR(31&gt;'Настройки'!$B$3,ISBLANK(CM202),CM202=0),"",CM202)</x:f>
      </x:c>
      <x:c r="DX202" s="50" t="str">
        <x:f>IF(OR(32&gt;'Настройки'!$B$3,ISBLANK(CN202),CN202=0),"",CN202)</x:f>
      </x:c>
      <x:c r="DY202" s="50" t="str">
        <x:f>IF(OR(33&gt;'Настройки'!$B$3,ISBLANK(CO202),CO202=0),"",CO202)</x:f>
      </x:c>
      <x:c r="DZ202" s="50" t="str">
        <x:f>IF(OR(34&gt;'Настройки'!$B$3,ISBLANK(CP202),CP202=0),"",CP202)</x:f>
      </x:c>
      <x:c r="EA202" s="50" t="str">
        <x:f>IF(OR(35&gt;'Настройки'!$B$3,ISBLANK(CQ202),CQ202=0),"",CQ202)</x:f>
      </x:c>
      <x:c r="EB202" s="50" t="str">
        <x:f>IF(OR(36&gt;'Настройки'!$B$3,ISBLANK(CR202),CR202=0),"",CR202)</x:f>
      </x:c>
      <x:c r="EC202" s="50" t="str">
        <x:f>IF(A202="","",IF(OR(BB202="AZ",BB202="BZ"),10000+ROW(),IF(AZ202&gt;'Настройки'!$B$11,20000+ROW(),IF(BF202&lt;&gt;"Обычный",30000+ROW(),IF(AX202&lt;=0,40000+ROW(),"")))))</x:f>
      </x:c>
      <x:c r="ED202" s="50" t="str">
        <x:f>IF(EC202="","",COUNTIFS($EC$2:$EC$1001,"&gt;0",$EC$2:$EC$1001,"&lt;"&amp;EC202)+1)</x:f>
      </x:c>
    </x:row>
    <x:row r="203">
      <x:c r="A203" s="115"/>
      <x:c r="B203" s="115"/>
      <x:c r="C203" s="115"/>
      <x:c r="D203" s="118"/>
      <x:c r="E203" s="118"/>
      <x:c r="F203" s="118"/>
      <x:c r="G203" s="118"/>
      <x:c r="H203" s="118"/>
      <x:c r="I203" s="118"/>
      <x:c r="J203" s="118"/>
      <x:c r="K203" s="118"/>
      <x:c r="L203" s="118"/>
      <x:c r="M203" s="118"/>
      <x:c r="N203" s="118"/>
      <x:c r="O203" s="118"/>
      <x:c r="P203" s="118"/>
      <x:c r="Q203" s="118"/>
      <x:c r="R203" s="118"/>
      <x:c r="S203" s="118"/>
      <x:c r="T203" s="118"/>
      <x:c r="U203" s="118"/>
      <x:c r="V203" s="118"/>
      <x:c r="W203" s="118"/>
      <x:c r="X203" s="118"/>
      <x:c r="Y203" s="118"/>
      <x:c r="Z203" s="118"/>
      <x:c r="AA203" s="118"/>
      <x:c r="AB203" s="118"/>
      <x:c r="AC203" s="118"/>
      <x:c r="AD203" s="118"/>
      <x:c r="AE203" s="118"/>
      <x:c r="AF203" s="118"/>
      <x:c r="AG203" s="118"/>
      <x:c r="AH203" s="118"/>
      <x:c r="AI203" s="118"/>
      <x:c r="AJ203" s="118"/>
      <x:c r="AK203" s="118"/>
      <x:c r="AL203" s="118"/>
      <x:c r="AM203" s="118"/>
      <x:c r="AN203" s="118"/>
      <x:c r="AO203" s="118"/>
      <x:c r="AP203" s="115"/>
      <x:c r="AQ203" s="49" t="str">
        <x:f>IF(A203="","",COUNT(BI203:INDEX(BI203:CR203,1,'Настройки'!$B$3)))</x:f>
      </x:c>
      <x:c r="AR203" s="49" t="str">
        <x:f>IF(A203="","",SUM(BI203:INDEX(BI203:CR203,1,'Настройки'!$B$3)))</x:f>
      </x:c>
      <x:c r="AS203" s="58" t="str">
        <x:f>IF(A203="","",IF('Настройки'!$B$4="Стоимость потребления",AR203*D203,IF('Настройки'!$B$4="Количество",AR203,E203)))</x:f>
      </x:c>
      <x:c r="AT203" s="61" t="str">
        <x:f>IF(OR(A203="",AS203&lt;0,SUM($AS$2:$AS$1001)&lt;=0),"",AS203/SUM($AS$2:$AS$1001))</x:f>
      </x:c>
      <x:c r="AU203" s="61" t="str">
        <x:f>IF(OR(A203="",AS203&lt;0,SUM($AS$2:$AS$1001)&lt;=0),"",SUMIFS($AS$2:$AS$1001,$AS$2:$AS$1001,"&gt;"&amp;AS203)/SUM($AS$2:$AS$1001))</x:f>
      </x:c>
      <x:c r="AV203" s="61" t="str">
        <x:f>IF(OR(A203="",AS203&lt;0,SUM($AS$2:$AS$1001)&lt;=0),"",SUMIFS($AS$2:$AS$1001,$AS$2:$AS$1001,"&gt;="&amp;AS203)/SUM($AS$2:$AS$1001))</x:f>
      </x:c>
      <x:c r="AW203" s="49" t="str">
        <x:f>IF(A203="","",IF(SUM($AS$2:$AS$1001)&lt;=0,"Не определён",IF(AS203&lt;0,"Исключение",IF(AU203&lt;'Настройки'!$B$5,"A",IF(AU203&lt;'Настройки'!$B$6,"B","C")))))</x:f>
      </x:c>
      <x:c r="AX203" s="58" t="str">
        <x:f>IF(A203="","",IF(AQ203=0,"",AVERAGE(BI203:INDEX(BI203:CR203,1,'Настройки'!$B$3))))</x:f>
      </x:c>
      <x:c r="AY203" s="58" t="str">
        <x:f>IF(OR(A203="",AQ203=0),"",STDEVP(BI203:INDEX(BI203:CR203,1,'Настройки'!$B$3)))</x:f>
      </x:c>
      <x:c r="AZ203" s="61" t="str">
        <x:f>IF(OR(A203="",AQ203&lt;'Настройки'!$B$12,AX203&lt;=0,AND('Настройки'!$B$10="Блокировать",COUNTIF(F203:INDEX(F203:AO203,1,'Настройки'!$B$3),"&lt;0")&gt;0)),"",AY203/ABS(AX203))</x:f>
      </x:c>
      <x:c r="BA203" s="49" t="str">
        <x:f>IF(A203="","",IF(AND('Настройки'!$B$10="Блокировать",COUNTIF(F203:INDEX(F203:AO203,1,'Настройки'!$B$3),"&lt;0")&gt;0),"Не определён",IF(AQ203&lt;'Настройки'!$B$12,"Не определён",IF(AX203=0,"Нет спроса",IF(AX203&lt;0,"Не определён",IF(AZ203&lt;='Настройки'!$B$7,"X",IF(AZ203&lt;='Настройки'!$B$8,"Y","Z")))))))</x:f>
      </x:c>
      <x:c r="BB203" s="49" t="str">
        <x:f>IF(OR(A203="",LEN(AW203)&lt;&gt;1,LEN(BA203)&lt;&gt;1),"",AW203&amp;BA203)</x:f>
      </x:c>
      <x:c r="BC203" s="61" t="str">
        <x:f>IF(OR(A203="",AQ203=0),"",(COUNT(BI203:INDEX(BI203:CR203,1,'Настройки'!$B$3))-COUNT(CS203:INDEX(CS203:EB203,1,'Настройки'!$B$3)))/AQ203)</x:f>
      </x:c>
      <x:c r="BD203" s="64" t="str">
        <x:f>IF(OR(A203="",COUNT(CS203:INDEX(CS203:EB203,1,'Настройки'!$B$3))=0),"",AQ203/COUNT(CS203:INDEX(CS203:EB203,1,'Настройки'!$B$3)))</x:f>
      </x:c>
      <x:c r="BE203" s="64" t="str">
        <x:f>IF(OR(A203="",COUNT(CS203:INDEX(CS203:EB203,1,'Настройки'!$B$3))=0),"",IF(AVERAGE(CS203:INDEX(CS203:EB203,1,'Настройки'!$B$3))=0,"",(STDEVP(CS203:INDEX(CS203:EB203,1,'Настройки'!$B$3))/ABS(AVERAGE(CS203:INDEX(CS203:EB203,1,'Настройки'!$B$3))))^2))</x:f>
      </x:c>
      <x:c r="BF203" s="49" t="str">
        <x:f>IF(A203="","",IF(AQ203&lt;3,"Недостаточно",IF(AQ203&lt;6,"Предварительный","Обычный")))</x:f>
      </x:c>
      <x:c r="BG203" s="49" t="str">
        <x:f>IF(A203="","",IF(COUNTIF(F203:INDEX(F203:AO203,1,'Настройки'!$B$3),"&lt;0")&gt;0,IF('Настройки'!$B$10="Блокировать","Отрицательный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"),"")&amp;IF(AQ203&lt;3,"Недостаточно истории. ",IF(AQ203&lt;6,"Предварительная классификация. ",""))&amp;IF(AX203=0,"Нет спроса за горизонт. ","")&amp;IF(AZ203&gt;'Настройки'!$B$11,"Экстремальная вариативность. ",""))</x:f>
      </x:c>
      <x:c r="BH203" s="49" t="str">
        <x:f>IF(A203="","",IFERROR(VLOOKUP(BB203,'Настройки'!$D$3:$E$11,2,FALSE),"Сначала проверьте исходные данные и историю спроса.")&amp;" Уточните срок поставки, MOQ и критичность.")</x:f>
      </x:c>
      <x:c r="BI203" s="50" t="str">
        <x:f>IF(1&gt;'Настройки'!$B$3,"",IF(ISBLANK(F203),IF('Настройки'!$B$9="Нулевой спрос",0,""),IF(F203&lt;0,IF('Настройки'!$B$10="Исключить","",IF('Настройки'!$B$10="Абсолютные значения",ABS(F203),F203)),F203)))</x:f>
      </x:c>
      <x:c r="BJ203" s="50" t="str">
        <x:f>IF(2&gt;'Настройки'!$B$3,"",IF(ISBLANK(G203),IF('Настройки'!$B$9="Нулевой спрос",0,""),IF(G203&lt;0,IF('Настройки'!$B$10="Исключить","",IF('Настройки'!$B$10="Абсолютные значения",ABS(G203),G203)),G203)))</x:f>
      </x:c>
      <x:c r="BK203" s="50" t="str">
        <x:f>IF(3&gt;'Настройки'!$B$3,"",IF(ISBLANK(H203),IF('Настройки'!$B$9="Нулевой спрос",0,""),IF(H203&lt;0,IF('Настройки'!$B$10="Исключить","",IF('Настройки'!$B$10="Абсолютные значения",ABS(H203),H203)),H203)))</x:f>
      </x:c>
      <x:c r="BL203" s="50" t="str">
        <x:f>IF(4&gt;'Настройки'!$B$3,"",IF(ISBLANK(I203),IF('Настройки'!$B$9="Нулевой спрос",0,""),IF(I203&lt;0,IF('Настройки'!$B$10="Исключить","",IF('Настройки'!$B$10="Абсолютные значения",ABS(I203),I203)),I203)))</x:f>
      </x:c>
      <x:c r="BM203" s="50" t="str">
        <x:f>IF(5&gt;'Настройки'!$B$3,"",IF(ISBLANK(J203),IF('Настройки'!$B$9="Нулевой спрос",0,""),IF(J203&lt;0,IF('Настройки'!$B$10="Исключить","",IF('Настройки'!$B$10="Абсолютные значения",ABS(J203),J203)),J203)))</x:f>
      </x:c>
      <x:c r="BN203" s="50" t="str">
        <x:f>IF(6&gt;'Настройки'!$B$3,"",IF(ISBLANK(K203),IF('Настройки'!$B$9="Нулевой спрос",0,""),IF(K203&lt;0,IF('Настройки'!$B$10="Исключить","",IF('Настройки'!$B$10="Абсолютные значения",ABS(K203),K203)),K203)))</x:f>
      </x:c>
      <x:c r="BO203" s="50" t="str">
        <x:f>IF(7&gt;'Настройки'!$B$3,"",IF(ISBLANK(L203),IF('Настройки'!$B$9="Нулевой спрос",0,""),IF(L203&lt;0,IF('Настройки'!$B$10="Исключить","",IF('Настройки'!$B$10="Абсолютные значения",ABS(L203),L203)),L203)))</x:f>
      </x:c>
      <x:c r="BP203" s="50" t="str">
        <x:f>IF(8&gt;'Настройки'!$B$3,"",IF(ISBLANK(M203),IF('Настройки'!$B$9="Нулевой спрос",0,""),IF(M203&lt;0,IF('Настройки'!$B$10="Исключить","",IF('Настройки'!$B$10="Абсолютные значения",ABS(M203),M203)),M203)))</x:f>
      </x:c>
      <x:c r="BQ203" s="50" t="str">
        <x:f>IF(9&gt;'Настройки'!$B$3,"",IF(ISBLANK(N203),IF('Настройки'!$B$9="Нулевой спрос",0,""),IF(N203&lt;0,IF('Настройки'!$B$10="Исключить","",IF('Настройки'!$B$10="Абсолютные значения",ABS(N203),N203)),N203)))</x:f>
      </x:c>
      <x:c r="BR203" s="50" t="str">
        <x:f>IF(10&gt;'Настройки'!$B$3,"",IF(ISBLANK(O203),IF('Настройки'!$B$9="Нулевой спрос",0,""),IF(O203&lt;0,IF('Настройки'!$B$10="Исключить","",IF('Настройки'!$B$10="Абсолютные значения",ABS(O203),O203)),O203)))</x:f>
      </x:c>
      <x:c r="BS203" s="50" t="str">
        <x:f>IF(11&gt;'Настройки'!$B$3,"",IF(ISBLANK(P203),IF('Настройки'!$B$9="Нулевой спрос",0,""),IF(P203&lt;0,IF('Настройки'!$B$10="Исключить","",IF('Настройки'!$B$10="Абсолютные значения",ABS(P203),P203)),P203)))</x:f>
      </x:c>
      <x:c r="BT203" s="50" t="str">
        <x:f>IF(12&gt;'Настройки'!$B$3,"",IF(ISBLANK(Q203),IF('Настройки'!$B$9="Нулевой спрос",0,""),IF(Q203&lt;0,IF('Настройки'!$B$10="Исключить","",IF('Настройки'!$B$10="Абсолютные значения",ABS(Q203),Q203)),Q203)))</x:f>
      </x:c>
      <x:c r="BU203" s="50" t="str">
        <x:f>IF(13&gt;'Настройки'!$B$3,"",IF(ISBLANK(R203),IF('Настройки'!$B$9="Нулевой спрос",0,""),IF(R203&lt;0,IF('Настройки'!$B$10="Исключить","",IF('Настройки'!$B$10="Абсолютные значения",ABS(R203),R203)),R203)))</x:f>
      </x:c>
      <x:c r="BV203" s="50" t="str">
        <x:f>IF(14&gt;'Настройки'!$B$3,"",IF(ISBLANK(S203),IF('Настройки'!$B$9="Нулевой спрос",0,""),IF(S203&lt;0,IF('Настройки'!$B$10="Исключить","",IF('Настройки'!$B$10="Абсолютные значения",ABS(S203),S203)),S203)))</x:f>
      </x:c>
      <x:c r="BW203" s="50" t="str">
        <x:f>IF(15&gt;'Настройки'!$B$3,"",IF(ISBLANK(T203),IF('Настройки'!$B$9="Нулевой спрос",0,""),IF(T203&lt;0,IF('Настройки'!$B$10="Исключить","",IF('Настройки'!$B$10="Абсолютные значения",ABS(T203),T203)),T203)))</x:f>
      </x:c>
      <x:c r="BX203" s="50" t="str">
        <x:f>IF(16&gt;'Настройки'!$B$3,"",IF(ISBLANK(U203),IF('Настройки'!$B$9="Нулевой спрос",0,""),IF(U203&lt;0,IF('Настройки'!$B$10="Исключить","",IF('Настройки'!$B$10="Абсолютные значения",ABS(U203),U203)),U203)))</x:f>
      </x:c>
      <x:c r="BY203" s="50" t="str">
        <x:f>IF(17&gt;'Настройки'!$B$3,"",IF(ISBLANK(V203),IF('Настройки'!$B$9="Нулевой спрос",0,""),IF(V203&lt;0,IF('Настройки'!$B$10="Исключить","",IF('Настройки'!$B$10="Абсолютные значения",ABS(V203),V203)),V203)))</x:f>
      </x:c>
      <x:c r="BZ203" s="50" t="str">
        <x:f>IF(18&gt;'Настройки'!$B$3,"",IF(ISBLANK(W203),IF('Настройки'!$B$9="Нулевой спрос",0,""),IF(W203&lt;0,IF('Настройки'!$B$10="Исключить","",IF('Настройки'!$B$10="Абсолютные значения",ABS(W203),W203)),W203)))</x:f>
      </x:c>
      <x:c r="CA203" s="50" t="str">
        <x:f>IF(19&gt;'Настройки'!$B$3,"",IF(ISBLANK(X203),IF('Настройки'!$B$9="Нулевой спрос",0,""),IF(X203&lt;0,IF('Настройки'!$B$10="Исключить","",IF('Настройки'!$B$10="Абсолютные значения",ABS(X203),X203)),X203)))</x:f>
      </x:c>
      <x:c r="CB203" s="50" t="str">
        <x:f>IF(20&gt;'Настройки'!$B$3,"",IF(ISBLANK(Y203),IF('Настройки'!$B$9="Нулевой спрос",0,""),IF(Y203&lt;0,IF('Настройки'!$B$10="Исключить","",IF('Настройки'!$B$10="Абсолютные значения",ABS(Y203),Y203)),Y203)))</x:f>
      </x:c>
      <x:c r="CC203" s="50" t="str">
        <x:f>IF(21&gt;'Настройки'!$B$3,"",IF(ISBLANK(Z203),IF('Настройки'!$B$9="Нулевой спрос",0,""),IF(Z203&lt;0,IF('Настройки'!$B$10="Исключить","",IF('Настройки'!$B$10="Абсолютные значения",ABS(Z203),Z203)),Z203)))</x:f>
      </x:c>
      <x:c r="CD203" s="50" t="str">
        <x:f>IF(22&gt;'Настройки'!$B$3,"",IF(ISBLANK(AA203),IF('Настройки'!$B$9="Нулевой спрос",0,""),IF(AA203&lt;0,IF('Настройки'!$B$10="Исключить","",IF('Настройки'!$B$10="Абсолютные значения",ABS(AA203),AA203)),AA203)))</x:f>
      </x:c>
      <x:c r="CE203" s="50" t="str">
        <x:f>IF(23&gt;'Настройки'!$B$3,"",IF(ISBLANK(AB203),IF('Настройки'!$B$9="Нулевой спрос",0,""),IF(AB203&lt;0,IF('Настройки'!$B$10="Исключить","",IF('Настройки'!$B$10="Абсолютные значения",ABS(AB203),AB203)),AB203)))</x:f>
      </x:c>
      <x:c r="CF203" s="50" t="str">
        <x:f>IF(24&gt;'Настройки'!$B$3,"",IF(ISBLANK(AC203),IF('Настройки'!$B$9="Нулевой спрос",0,""),IF(AC203&lt;0,IF('Настройки'!$B$10="Исключить","",IF('Настройки'!$B$10="Абсолютные значения",ABS(AC203),AC203)),AC203)))</x:f>
      </x:c>
      <x:c r="CG203" s="50" t="str">
        <x:f>IF(25&gt;'Настройки'!$B$3,"",IF(ISBLANK(AD203),IF('Настройки'!$B$9="Нулевой спрос",0,""),IF(AD203&lt;0,IF('Настройки'!$B$10="Исключить","",IF('Настройки'!$B$10="Абсолютные значения",ABS(AD203),AD203)),AD203)))</x:f>
      </x:c>
      <x:c r="CH203" s="50" t="str">
        <x:f>IF(26&gt;'Настройки'!$B$3,"",IF(ISBLANK(AE203),IF('Настройки'!$B$9="Нулевой спрос",0,""),IF(AE203&lt;0,IF('Настройки'!$B$10="Исключить","",IF('Настройки'!$B$10="Абсолютные значения",ABS(AE203),AE203)),AE203)))</x:f>
      </x:c>
      <x:c r="CI203" s="50" t="str">
        <x:f>IF(27&gt;'Настройки'!$B$3,"",IF(ISBLANK(AF203),IF('Настройки'!$B$9="Нулевой спрос",0,""),IF(AF203&lt;0,IF('Настройки'!$B$10="Исключить","",IF('Настройки'!$B$10="Абсолютные значения",ABS(AF203),AF203)),AF203)))</x:f>
      </x:c>
      <x:c r="CJ203" s="50" t="str">
        <x:f>IF(28&gt;'Настройки'!$B$3,"",IF(ISBLANK(AG203),IF('Настройки'!$B$9="Нулевой спрос",0,""),IF(AG203&lt;0,IF('Настройки'!$B$10="Исключить","",IF('Настройки'!$B$10="Абсолютные значения",ABS(AG203),AG203)),AG203)))</x:f>
      </x:c>
      <x:c r="CK203" s="50" t="str">
        <x:f>IF(29&gt;'Настройки'!$B$3,"",IF(ISBLANK(AH203),IF('Настройки'!$B$9="Нулевой спрос",0,""),IF(AH203&lt;0,IF('Настройки'!$B$10="Исключить","",IF('Настройки'!$B$10="Абсолютные значения",ABS(AH203),AH203)),AH203)))</x:f>
      </x:c>
      <x:c r="CL203" s="50" t="str">
        <x:f>IF(30&gt;'Настройки'!$B$3,"",IF(ISBLANK(AI203),IF('Настройки'!$B$9="Нулевой спрос",0,""),IF(AI203&lt;0,IF('Настройки'!$B$10="Исключить","",IF('Настройки'!$B$10="Абсолютные значения",ABS(AI203),AI203)),AI203)))</x:f>
      </x:c>
      <x:c r="CM203" s="50" t="str">
        <x:f>IF(31&gt;'Настройки'!$B$3,"",IF(ISBLANK(AJ203),IF('Настройки'!$B$9="Нулевой спрос",0,""),IF(AJ203&lt;0,IF('Настройки'!$B$10="Исключить","",IF('Настройки'!$B$10="Абсолютные значения",ABS(AJ203),AJ203)),AJ203)))</x:f>
      </x:c>
      <x:c r="CN203" s="50" t="str">
        <x:f>IF(32&gt;'Настройки'!$B$3,"",IF(ISBLANK(AK203),IF('Настройки'!$B$9="Нулевой спрос",0,""),IF(AK203&lt;0,IF('Настройки'!$B$10="Исключить","",IF('Настройки'!$B$10="Абсолютные значения",ABS(AK203),AK203)),AK203)))</x:f>
      </x:c>
      <x:c r="CO203" s="50" t="str">
        <x:f>IF(33&gt;'Настройки'!$B$3,"",IF(ISBLANK(AL203),IF('Настройки'!$B$9="Нулевой спрос",0,""),IF(AL203&lt;0,IF('Настройки'!$B$10="Исключить","",IF('Настройки'!$B$10="Абсолютные значения",ABS(AL203),AL203)),AL203)))</x:f>
      </x:c>
      <x:c r="CP203" s="50" t="str">
        <x:f>IF(34&gt;'Настройки'!$B$3,"",IF(ISBLANK(AM203),IF('Настройки'!$B$9="Нулевой спрос",0,""),IF(AM203&lt;0,IF('Настройки'!$B$10="Исключить","",IF('Настройки'!$B$10="Абсолютные значения",ABS(AM203),AM203)),AM203)))</x:f>
      </x:c>
      <x:c r="CQ203" s="50" t="str">
        <x:f>IF(35&gt;'Настройки'!$B$3,"",IF(ISBLANK(AN203),IF('Настройки'!$B$9="Нулевой спрос",0,""),IF(AN203&lt;0,IF('Настройки'!$B$10="Исключить","",IF('Настройки'!$B$10="Абсолютные значения",ABS(AN203),AN203)),AN203)))</x:f>
      </x:c>
      <x:c r="CR203" s="50" t="str">
        <x:f>IF(36&gt;'Настройки'!$B$3,"",IF(ISBLANK(AO203),IF('Настройки'!$B$9="Нулевой спрос",0,""),IF(AO203&lt;0,IF('Настройки'!$B$10="Исключить","",IF('Настройки'!$B$10="Абсолютные значения",ABS(AO203),AO203)),AO203)))</x:f>
      </x:c>
      <x:c r="CS203" s="50" t="str">
        <x:f>IF(OR(1&gt;'Настройки'!$B$3,ISBLANK(BI203),BI203=0),"",BI203)</x:f>
      </x:c>
      <x:c r="CT203" s="50" t="str">
        <x:f>IF(OR(2&gt;'Настройки'!$B$3,ISBLANK(BJ203),BJ203=0),"",BJ203)</x:f>
      </x:c>
      <x:c r="CU203" s="50" t="str">
        <x:f>IF(OR(3&gt;'Настройки'!$B$3,ISBLANK(BK203),BK203=0),"",BK203)</x:f>
      </x:c>
      <x:c r="CV203" s="50" t="str">
        <x:f>IF(OR(4&gt;'Настройки'!$B$3,ISBLANK(BL203),BL203=0),"",BL203)</x:f>
      </x:c>
      <x:c r="CW203" s="50" t="str">
        <x:f>IF(OR(5&gt;'Настройки'!$B$3,ISBLANK(BM203),BM203=0),"",BM203)</x:f>
      </x:c>
      <x:c r="CX203" s="50" t="str">
        <x:f>IF(OR(6&gt;'Настройки'!$B$3,ISBLANK(BN203),BN203=0),"",BN203)</x:f>
      </x:c>
      <x:c r="CY203" s="50" t="str">
        <x:f>IF(OR(7&gt;'Настройки'!$B$3,ISBLANK(BO203),BO203=0),"",BO203)</x:f>
      </x:c>
      <x:c r="CZ203" s="50" t="str">
        <x:f>IF(OR(8&gt;'Настройки'!$B$3,ISBLANK(BP203),BP203=0),"",BP203)</x:f>
      </x:c>
      <x:c r="DA203" s="50" t="str">
        <x:f>IF(OR(9&gt;'Настройки'!$B$3,ISBLANK(BQ203),BQ203=0),"",BQ203)</x:f>
      </x:c>
      <x:c r="DB203" s="50" t="str">
        <x:f>IF(OR(10&gt;'Настройки'!$B$3,ISBLANK(BR203),BR203=0),"",BR203)</x:f>
      </x:c>
      <x:c r="DC203" s="50" t="str">
        <x:f>IF(OR(11&gt;'Настройки'!$B$3,ISBLANK(BS203),BS203=0),"",BS203)</x:f>
      </x:c>
      <x:c r="DD203" s="50" t="str">
        <x:f>IF(OR(12&gt;'Настройки'!$B$3,ISBLANK(BT203),BT203=0),"",BT203)</x:f>
      </x:c>
      <x:c r="DE203" s="50" t="str">
        <x:f>IF(OR(13&gt;'Настройки'!$B$3,ISBLANK(BU203),BU203=0),"",BU203)</x:f>
      </x:c>
      <x:c r="DF203" s="50" t="str">
        <x:f>IF(OR(14&gt;'Настройки'!$B$3,ISBLANK(BV203),BV203=0),"",BV203)</x:f>
      </x:c>
      <x:c r="DG203" s="50" t="str">
        <x:f>IF(OR(15&gt;'Настройки'!$B$3,ISBLANK(BW203),BW203=0),"",BW203)</x:f>
      </x:c>
      <x:c r="DH203" s="50" t="str">
        <x:f>IF(OR(16&gt;'Настройки'!$B$3,ISBLANK(BX203),BX203=0),"",BX203)</x:f>
      </x:c>
      <x:c r="DI203" s="50" t="str">
        <x:f>IF(OR(17&gt;'Настройки'!$B$3,ISBLANK(BY203),BY203=0),"",BY203)</x:f>
      </x:c>
      <x:c r="DJ203" s="50" t="str">
        <x:f>IF(OR(18&gt;'Настройки'!$B$3,ISBLANK(BZ203),BZ203=0),"",BZ203)</x:f>
      </x:c>
      <x:c r="DK203" s="50" t="str">
        <x:f>IF(OR(19&gt;'Настройки'!$B$3,ISBLANK(CA203),CA203=0),"",CA203)</x:f>
      </x:c>
      <x:c r="DL203" s="50" t="str">
        <x:f>IF(OR(20&gt;'Настройки'!$B$3,ISBLANK(CB203),CB203=0),"",CB203)</x:f>
      </x:c>
      <x:c r="DM203" s="50" t="str">
        <x:f>IF(OR(21&gt;'Настройки'!$B$3,ISBLANK(CC203),CC203=0),"",CC203)</x:f>
      </x:c>
      <x:c r="DN203" s="50" t="str">
        <x:f>IF(OR(22&gt;'Настройки'!$B$3,ISBLANK(CD203),CD203=0),"",CD203)</x:f>
      </x:c>
      <x:c r="DO203" s="50" t="str">
        <x:f>IF(OR(23&gt;'Настройки'!$B$3,ISBLANK(CE203),CE203=0),"",CE203)</x:f>
      </x:c>
      <x:c r="DP203" s="50" t="str">
        <x:f>IF(OR(24&gt;'Настройки'!$B$3,ISBLANK(CF203),CF203=0),"",CF203)</x:f>
      </x:c>
      <x:c r="DQ203" s="50" t="str">
        <x:f>IF(OR(25&gt;'Настройки'!$B$3,ISBLANK(CG203),CG203=0),"",CG203)</x:f>
      </x:c>
      <x:c r="DR203" s="50" t="str">
        <x:f>IF(OR(26&gt;'Настройки'!$B$3,ISBLANK(CH203),CH203=0),"",CH203)</x:f>
      </x:c>
      <x:c r="DS203" s="50" t="str">
        <x:f>IF(OR(27&gt;'Настройки'!$B$3,ISBLANK(CI203),CI203=0),"",CI203)</x:f>
      </x:c>
      <x:c r="DT203" s="50" t="str">
        <x:f>IF(OR(28&gt;'Настройки'!$B$3,ISBLANK(CJ203),CJ203=0),"",CJ203)</x:f>
      </x:c>
      <x:c r="DU203" s="50" t="str">
        <x:f>IF(OR(29&gt;'Настройки'!$B$3,ISBLANK(CK203),CK203=0),"",CK203)</x:f>
      </x:c>
      <x:c r="DV203" s="50" t="str">
        <x:f>IF(OR(30&gt;'Настройки'!$B$3,ISBLANK(CL203),CL203=0),"",CL203)</x:f>
      </x:c>
      <x:c r="DW203" s="50" t="str">
        <x:f>IF(OR(31&gt;'Настройки'!$B$3,ISBLANK(CM203),CM203=0),"",CM203)</x:f>
      </x:c>
      <x:c r="DX203" s="50" t="str">
        <x:f>IF(OR(32&gt;'Настройки'!$B$3,ISBLANK(CN203),CN203=0),"",CN203)</x:f>
      </x:c>
      <x:c r="DY203" s="50" t="str">
        <x:f>IF(OR(33&gt;'Настройки'!$B$3,ISBLANK(CO203),CO203=0),"",CO203)</x:f>
      </x:c>
      <x:c r="DZ203" s="50" t="str">
        <x:f>IF(OR(34&gt;'Настройки'!$B$3,ISBLANK(CP203),CP203=0),"",CP203)</x:f>
      </x:c>
      <x:c r="EA203" s="50" t="str">
        <x:f>IF(OR(35&gt;'Настройки'!$B$3,ISBLANK(CQ203),CQ203=0),"",CQ203)</x:f>
      </x:c>
      <x:c r="EB203" s="50" t="str">
        <x:f>IF(OR(36&gt;'Настройки'!$B$3,ISBLANK(CR203),CR203=0),"",CR203)</x:f>
      </x:c>
      <x:c r="EC203" s="50" t="str">
        <x:f>IF(A203="","",IF(OR(BB203="AZ",BB203="BZ"),10000+ROW(),IF(AZ203&gt;'Настройки'!$B$11,20000+ROW(),IF(BF203&lt;&gt;"Обычный",30000+ROW(),IF(AX203&lt;=0,40000+ROW(),"")))))</x:f>
      </x:c>
      <x:c r="ED203" s="50" t="str">
        <x:f>IF(EC203="","",COUNTIFS($EC$2:$EC$1001,"&gt;0",$EC$2:$EC$1001,"&lt;"&amp;EC203)+1)</x:f>
      </x:c>
    </x:row>
    <x:row r="204">
      <x:c r="A204" s="115"/>
      <x:c r="B204" s="115"/>
      <x:c r="C204" s="115"/>
      <x:c r="D204" s="118"/>
      <x:c r="E204" s="118"/>
      <x:c r="F204" s="118"/>
      <x:c r="G204" s="118"/>
      <x:c r="H204" s="118"/>
      <x:c r="I204" s="118"/>
      <x:c r="J204" s="118"/>
      <x:c r="K204" s="118"/>
      <x:c r="L204" s="118"/>
      <x:c r="M204" s="118"/>
      <x:c r="N204" s="118"/>
      <x:c r="O204" s="118"/>
      <x:c r="P204" s="118"/>
      <x:c r="Q204" s="118"/>
      <x:c r="R204" s="118"/>
      <x:c r="S204" s="118"/>
      <x:c r="T204" s="118"/>
      <x:c r="U204" s="118"/>
      <x:c r="V204" s="118"/>
      <x:c r="W204" s="118"/>
      <x:c r="X204" s="118"/>
      <x:c r="Y204" s="118"/>
      <x:c r="Z204" s="118"/>
      <x:c r="AA204" s="118"/>
      <x:c r="AB204" s="118"/>
      <x:c r="AC204" s="118"/>
      <x:c r="AD204" s="118"/>
      <x:c r="AE204" s="118"/>
      <x:c r="AF204" s="118"/>
      <x:c r="AG204" s="118"/>
      <x:c r="AH204" s="118"/>
      <x:c r="AI204" s="118"/>
      <x:c r="AJ204" s="118"/>
      <x:c r="AK204" s="118"/>
      <x:c r="AL204" s="118"/>
      <x:c r="AM204" s="118"/>
      <x:c r="AN204" s="118"/>
      <x:c r="AO204" s="118"/>
      <x:c r="AP204" s="115"/>
      <x:c r="AQ204" s="49" t="str">
        <x:f>IF(A204="","",COUNT(BI204:INDEX(BI204:CR204,1,'Настройки'!$B$3)))</x:f>
      </x:c>
      <x:c r="AR204" s="49" t="str">
        <x:f>IF(A204="","",SUM(BI204:INDEX(BI204:CR204,1,'Настройки'!$B$3)))</x:f>
      </x:c>
      <x:c r="AS204" s="58" t="str">
        <x:f>IF(A204="","",IF('Настройки'!$B$4="Стоимость потребления",AR204*D204,IF('Настройки'!$B$4="Количество",AR204,E204)))</x:f>
      </x:c>
      <x:c r="AT204" s="61" t="str">
        <x:f>IF(OR(A204="",AS204&lt;0,SUM($AS$2:$AS$1001)&lt;=0),"",AS204/SUM($AS$2:$AS$1001))</x:f>
      </x:c>
      <x:c r="AU204" s="61" t="str">
        <x:f>IF(OR(A204="",AS204&lt;0,SUM($AS$2:$AS$1001)&lt;=0),"",SUMIFS($AS$2:$AS$1001,$AS$2:$AS$1001,"&gt;"&amp;AS204)/SUM($AS$2:$AS$1001))</x:f>
      </x:c>
      <x:c r="AV204" s="61" t="str">
        <x:f>IF(OR(A204="",AS204&lt;0,SUM($AS$2:$AS$1001)&lt;=0),"",SUMIFS($AS$2:$AS$1001,$AS$2:$AS$1001,"&gt;="&amp;AS204)/SUM($AS$2:$AS$1001))</x:f>
      </x:c>
      <x:c r="AW204" s="49" t="str">
        <x:f>IF(A204="","",IF(SUM($AS$2:$AS$1001)&lt;=0,"Не определён",IF(AS204&lt;0,"Исключение",IF(AU204&lt;'Настройки'!$B$5,"A",IF(AU204&lt;'Настройки'!$B$6,"B","C")))))</x:f>
      </x:c>
      <x:c r="AX204" s="58" t="str">
        <x:f>IF(A204="","",IF(AQ204=0,"",AVERAGE(BI204:INDEX(BI204:CR204,1,'Настройки'!$B$3))))</x:f>
      </x:c>
      <x:c r="AY204" s="58" t="str">
        <x:f>IF(OR(A204="",AQ204=0),"",STDEVP(BI204:INDEX(BI204:CR204,1,'Настройки'!$B$3)))</x:f>
      </x:c>
      <x:c r="AZ204" s="61" t="str">
        <x:f>IF(OR(A204="",AQ204&lt;'Настройки'!$B$12,AX204&lt;=0,AND('Настройки'!$B$10="Блокировать",COUNTIF(F204:INDEX(F204:AO204,1,'Настройки'!$B$3),"&lt;0")&gt;0)),"",AY204/ABS(AX204))</x:f>
      </x:c>
      <x:c r="BA204" s="49" t="str">
        <x:f>IF(A204="","",IF(AND('Настройки'!$B$10="Блокировать",COUNTIF(F204:INDEX(F204:AO204,1,'Настройки'!$B$3),"&lt;0")&gt;0),"Не определён",IF(AQ204&lt;'Настройки'!$B$12,"Не определён",IF(AX204=0,"Нет спроса",IF(AX204&lt;0,"Не определён",IF(AZ204&lt;='Настройки'!$B$7,"X",IF(AZ204&lt;='Настройки'!$B$8,"Y","Z")))))))</x:f>
      </x:c>
      <x:c r="BB204" s="49" t="str">
        <x:f>IF(OR(A204="",LEN(AW204)&lt;&gt;1,LEN(BA204)&lt;&gt;1),"",AW204&amp;BA204)</x:f>
      </x:c>
      <x:c r="BC204" s="61" t="str">
        <x:f>IF(OR(A204="",AQ204=0),"",(COUNT(BI204:INDEX(BI204:CR204,1,'Настройки'!$B$3))-COUNT(CS204:INDEX(CS204:EB204,1,'Настройки'!$B$3)))/AQ204)</x:f>
      </x:c>
      <x:c r="BD204" s="64" t="str">
        <x:f>IF(OR(A204="",COUNT(CS204:INDEX(CS204:EB204,1,'Настройки'!$B$3))=0),"",AQ204/COUNT(CS204:INDEX(CS204:EB204,1,'Настройки'!$B$3)))</x:f>
      </x:c>
      <x:c r="BE204" s="64" t="str">
        <x:f>IF(OR(A204="",COUNT(CS204:INDEX(CS204:EB204,1,'Настройки'!$B$3))=0),"",IF(AVERAGE(CS204:INDEX(CS204:EB204,1,'Настройки'!$B$3))=0,"",(STDEVP(CS204:INDEX(CS204:EB204,1,'Настройки'!$B$3))/ABS(AVERAGE(CS204:INDEX(CS204:EB204,1,'Настройки'!$B$3))))^2))</x:f>
      </x:c>
      <x:c r="BF204" s="49" t="str">
        <x:f>IF(A204="","",IF(AQ204&lt;3,"Недостаточно",IF(AQ204&lt;6,"Предварительный","Обычный")))</x:f>
      </x:c>
      <x:c r="BG204" s="49" t="str">
        <x:f>IF(A204="","",IF(COUNTIF(F204:INDEX(F204:AO204,1,'Настройки'!$B$3),"&lt;0")&gt;0,IF('Настройки'!$B$10="Блокировать","Отрицательный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"),"")&amp;IF(AQ204&lt;3,"Недостаточно истории. ",IF(AQ204&lt;6,"Предварительная классификация. ",""))&amp;IF(AX204=0,"Нет спроса за горизонт. ","")&amp;IF(AZ204&gt;'Настройки'!$B$11,"Экстремальная вариативность. ",""))</x:f>
      </x:c>
      <x:c r="BH204" s="49" t="str">
        <x:f>IF(A204="","",IFERROR(VLOOKUP(BB204,'Настройки'!$D$3:$E$11,2,FALSE),"Сначала проверьте исходные данные и историю спроса.")&amp;" Уточните срок поставки, MOQ и критичность.")</x:f>
      </x:c>
      <x:c r="BI204" s="50" t="str">
        <x:f>IF(1&gt;'Настройки'!$B$3,"",IF(ISBLANK(F204),IF('Настройки'!$B$9="Нулевой спрос",0,""),IF(F204&lt;0,IF('Настройки'!$B$10="Исключить","",IF('Настройки'!$B$10="Абсолютные значения",ABS(F204),F204)),F204)))</x:f>
      </x:c>
      <x:c r="BJ204" s="50" t="str">
        <x:f>IF(2&gt;'Настройки'!$B$3,"",IF(ISBLANK(G204),IF('Настройки'!$B$9="Нулевой спрос",0,""),IF(G204&lt;0,IF('Настройки'!$B$10="Исключить","",IF('Настройки'!$B$10="Абсолютные значения",ABS(G204),G204)),G204)))</x:f>
      </x:c>
      <x:c r="BK204" s="50" t="str">
        <x:f>IF(3&gt;'Настройки'!$B$3,"",IF(ISBLANK(H204),IF('Настройки'!$B$9="Нулевой спрос",0,""),IF(H204&lt;0,IF('Настройки'!$B$10="Исключить","",IF('Настройки'!$B$10="Абсолютные значения",ABS(H204),H204)),H204)))</x:f>
      </x:c>
      <x:c r="BL204" s="50" t="str">
        <x:f>IF(4&gt;'Настройки'!$B$3,"",IF(ISBLANK(I204),IF('Настройки'!$B$9="Нулевой спрос",0,""),IF(I204&lt;0,IF('Настройки'!$B$10="Исключить","",IF('Настройки'!$B$10="Абсолютные значения",ABS(I204),I204)),I204)))</x:f>
      </x:c>
      <x:c r="BM204" s="50" t="str">
        <x:f>IF(5&gt;'Настройки'!$B$3,"",IF(ISBLANK(J204),IF('Настройки'!$B$9="Нулевой спрос",0,""),IF(J204&lt;0,IF('Настройки'!$B$10="Исключить","",IF('Настройки'!$B$10="Абсолютные значения",ABS(J204),J204)),J204)))</x:f>
      </x:c>
      <x:c r="BN204" s="50" t="str">
        <x:f>IF(6&gt;'Настройки'!$B$3,"",IF(ISBLANK(K204),IF('Настройки'!$B$9="Нулевой спрос",0,""),IF(K204&lt;0,IF('Настройки'!$B$10="Исключить","",IF('Настройки'!$B$10="Абсолютные значения",ABS(K204),K204)),K204)))</x:f>
      </x:c>
      <x:c r="BO204" s="50" t="str">
        <x:f>IF(7&gt;'Настройки'!$B$3,"",IF(ISBLANK(L204),IF('Настройки'!$B$9="Нулевой спрос",0,""),IF(L204&lt;0,IF('Настройки'!$B$10="Исключить","",IF('Настройки'!$B$10="Абсолютные значения",ABS(L204),L204)),L204)))</x:f>
      </x:c>
      <x:c r="BP204" s="50" t="str">
        <x:f>IF(8&gt;'Настройки'!$B$3,"",IF(ISBLANK(M204),IF('Настройки'!$B$9="Нулевой спрос",0,""),IF(M204&lt;0,IF('Настройки'!$B$10="Исключить","",IF('Настройки'!$B$10="Абсолютные значения",ABS(M204),M204)),M204)))</x:f>
      </x:c>
      <x:c r="BQ204" s="50" t="str">
        <x:f>IF(9&gt;'Настройки'!$B$3,"",IF(ISBLANK(N204),IF('Настройки'!$B$9="Нулевой спрос",0,""),IF(N204&lt;0,IF('Настройки'!$B$10="Исключить","",IF('Настройки'!$B$10="Абсолютные значения",ABS(N204),N204)),N204)))</x:f>
      </x:c>
      <x:c r="BR204" s="50" t="str">
        <x:f>IF(10&gt;'Настройки'!$B$3,"",IF(ISBLANK(O204),IF('Настройки'!$B$9="Нулевой спрос",0,""),IF(O204&lt;0,IF('Настройки'!$B$10="Исключить","",IF('Настройки'!$B$10="Абсолютные значения",ABS(O204),O204)),O204)))</x:f>
      </x:c>
      <x:c r="BS204" s="50" t="str">
        <x:f>IF(11&gt;'Настройки'!$B$3,"",IF(ISBLANK(P204),IF('Настройки'!$B$9="Нулевой спрос",0,""),IF(P204&lt;0,IF('Настройки'!$B$10="Исключить","",IF('Настройки'!$B$10="Абсолютные значения",ABS(P204),P204)),P204)))</x:f>
      </x:c>
      <x:c r="BT204" s="50" t="str">
        <x:f>IF(12&gt;'Настройки'!$B$3,"",IF(ISBLANK(Q204),IF('Настройки'!$B$9="Нулевой спрос",0,""),IF(Q204&lt;0,IF('Настройки'!$B$10="Исключить","",IF('Настройки'!$B$10="Абсолютные значения",ABS(Q204),Q204)),Q204)))</x:f>
      </x:c>
      <x:c r="BU204" s="50" t="str">
        <x:f>IF(13&gt;'Настройки'!$B$3,"",IF(ISBLANK(R204),IF('Настройки'!$B$9="Нулевой спрос",0,""),IF(R204&lt;0,IF('Настройки'!$B$10="Исключить","",IF('Настройки'!$B$10="Абсолютные значения",ABS(R204),R204)),R204)))</x:f>
      </x:c>
      <x:c r="BV204" s="50" t="str">
        <x:f>IF(14&gt;'Настройки'!$B$3,"",IF(ISBLANK(S204),IF('Настройки'!$B$9="Нулевой спрос",0,""),IF(S204&lt;0,IF('Настройки'!$B$10="Исключить","",IF('Настройки'!$B$10="Абсолютные значения",ABS(S204),S204)),S204)))</x:f>
      </x:c>
      <x:c r="BW204" s="50" t="str">
        <x:f>IF(15&gt;'Настройки'!$B$3,"",IF(ISBLANK(T204),IF('Настройки'!$B$9="Нулевой спрос",0,""),IF(T204&lt;0,IF('Настройки'!$B$10="Исключить","",IF('Настройки'!$B$10="Абсолютные значения",ABS(T204),T204)),T204)))</x:f>
      </x:c>
      <x:c r="BX204" s="50" t="str">
        <x:f>IF(16&gt;'Настройки'!$B$3,"",IF(ISBLANK(U204),IF('Настройки'!$B$9="Нулевой спрос",0,""),IF(U204&lt;0,IF('Настройки'!$B$10="Исключить","",IF('Настройки'!$B$10="Абсолютные значения",ABS(U204),U204)),U204)))</x:f>
      </x:c>
      <x:c r="BY204" s="50" t="str">
        <x:f>IF(17&gt;'Настройки'!$B$3,"",IF(ISBLANK(V204),IF('Настройки'!$B$9="Нулевой спрос",0,""),IF(V204&lt;0,IF('Настройки'!$B$10="Исключить","",IF('Настройки'!$B$10="Абсолютные значения",ABS(V204),V204)),V204)))</x:f>
      </x:c>
      <x:c r="BZ204" s="50" t="str">
        <x:f>IF(18&gt;'Настройки'!$B$3,"",IF(ISBLANK(W204),IF('Настройки'!$B$9="Нулевой спрос",0,""),IF(W204&lt;0,IF('Настройки'!$B$10="Исключить","",IF('Настройки'!$B$10="Абсолютные значения",ABS(W204),W204)),W204)))</x:f>
      </x:c>
      <x:c r="CA204" s="50" t="str">
        <x:f>IF(19&gt;'Настройки'!$B$3,"",IF(ISBLANK(X204),IF('Настройки'!$B$9="Нулевой спрос",0,""),IF(X204&lt;0,IF('Настройки'!$B$10="Исключить","",IF('Настройки'!$B$10="Абсолютные значения",ABS(X204),X204)),X204)))</x:f>
      </x:c>
      <x:c r="CB204" s="50" t="str">
        <x:f>IF(20&gt;'Настройки'!$B$3,"",IF(ISBLANK(Y204),IF('Настройки'!$B$9="Нулевой спрос",0,""),IF(Y204&lt;0,IF('Настройки'!$B$10="Исключить","",IF('Настройки'!$B$10="Абсолютные значения",ABS(Y204),Y204)),Y204)))</x:f>
      </x:c>
      <x:c r="CC204" s="50" t="str">
        <x:f>IF(21&gt;'Настройки'!$B$3,"",IF(ISBLANK(Z204),IF('Настройки'!$B$9="Нулевой спрос",0,""),IF(Z204&lt;0,IF('Настройки'!$B$10="Исключить","",IF('Настройки'!$B$10="Абсолютные значения",ABS(Z204),Z204)),Z204)))</x:f>
      </x:c>
      <x:c r="CD204" s="50" t="str">
        <x:f>IF(22&gt;'Настройки'!$B$3,"",IF(ISBLANK(AA204),IF('Настройки'!$B$9="Нулевой спрос",0,""),IF(AA204&lt;0,IF('Настройки'!$B$10="Исключить","",IF('Настройки'!$B$10="Абсолютные значения",ABS(AA204),AA204)),AA204)))</x:f>
      </x:c>
      <x:c r="CE204" s="50" t="str">
        <x:f>IF(23&gt;'Настройки'!$B$3,"",IF(ISBLANK(AB204),IF('Настройки'!$B$9="Нулевой спрос",0,""),IF(AB204&lt;0,IF('Настройки'!$B$10="Исключить","",IF('Настройки'!$B$10="Абсолютные значения",ABS(AB204),AB204)),AB204)))</x:f>
      </x:c>
      <x:c r="CF204" s="50" t="str">
        <x:f>IF(24&gt;'Настройки'!$B$3,"",IF(ISBLANK(AC204),IF('Настройки'!$B$9="Нулевой спрос",0,""),IF(AC204&lt;0,IF('Настройки'!$B$10="Исключить","",IF('Настройки'!$B$10="Абсолютные значения",ABS(AC204),AC204)),AC204)))</x:f>
      </x:c>
      <x:c r="CG204" s="50" t="str">
        <x:f>IF(25&gt;'Настройки'!$B$3,"",IF(ISBLANK(AD204),IF('Настройки'!$B$9="Нулевой спрос",0,""),IF(AD204&lt;0,IF('Настройки'!$B$10="Исключить","",IF('Настройки'!$B$10="Абсолютные значения",ABS(AD204),AD204)),AD204)))</x:f>
      </x:c>
      <x:c r="CH204" s="50" t="str">
        <x:f>IF(26&gt;'Настройки'!$B$3,"",IF(ISBLANK(AE204),IF('Настройки'!$B$9="Нулевой спрос",0,""),IF(AE204&lt;0,IF('Настройки'!$B$10="Исключить","",IF('Настройки'!$B$10="Абсолютные значения",ABS(AE204),AE204)),AE204)))</x:f>
      </x:c>
      <x:c r="CI204" s="50" t="str">
        <x:f>IF(27&gt;'Настройки'!$B$3,"",IF(ISBLANK(AF204),IF('Настройки'!$B$9="Нулевой спрос",0,""),IF(AF204&lt;0,IF('Настройки'!$B$10="Исключить","",IF('Настройки'!$B$10="Абсолютные значения",ABS(AF204),AF204)),AF204)))</x:f>
      </x:c>
      <x:c r="CJ204" s="50" t="str">
        <x:f>IF(28&gt;'Настройки'!$B$3,"",IF(ISBLANK(AG204),IF('Настройки'!$B$9="Нулевой спрос",0,""),IF(AG204&lt;0,IF('Настройки'!$B$10="Исключить","",IF('Настройки'!$B$10="Абсолютные значения",ABS(AG204),AG204)),AG204)))</x:f>
      </x:c>
      <x:c r="CK204" s="50" t="str">
        <x:f>IF(29&gt;'Настройки'!$B$3,"",IF(ISBLANK(AH204),IF('Настройки'!$B$9="Нулевой спрос",0,""),IF(AH204&lt;0,IF('Настройки'!$B$10="Исключить","",IF('Настройки'!$B$10="Абсолютные значения",ABS(AH204),AH204)),AH204)))</x:f>
      </x:c>
      <x:c r="CL204" s="50" t="str">
        <x:f>IF(30&gt;'Настройки'!$B$3,"",IF(ISBLANK(AI204),IF('Настройки'!$B$9="Нулевой спрос",0,""),IF(AI204&lt;0,IF('Настройки'!$B$10="Исключить","",IF('Настройки'!$B$10="Абсолютные значения",ABS(AI204),AI204)),AI204)))</x:f>
      </x:c>
      <x:c r="CM204" s="50" t="str">
        <x:f>IF(31&gt;'Настройки'!$B$3,"",IF(ISBLANK(AJ204),IF('Настройки'!$B$9="Нулевой спрос",0,""),IF(AJ204&lt;0,IF('Настройки'!$B$10="Исключить","",IF('Настройки'!$B$10="Абсолютные значения",ABS(AJ204),AJ204)),AJ204)))</x:f>
      </x:c>
      <x:c r="CN204" s="50" t="str">
        <x:f>IF(32&gt;'Настройки'!$B$3,"",IF(ISBLANK(AK204),IF('Настройки'!$B$9="Нулевой спрос",0,""),IF(AK204&lt;0,IF('Настройки'!$B$10="Исключить","",IF('Настройки'!$B$10="Абсолютные значения",ABS(AK204),AK204)),AK204)))</x:f>
      </x:c>
      <x:c r="CO204" s="50" t="str">
        <x:f>IF(33&gt;'Настройки'!$B$3,"",IF(ISBLANK(AL204),IF('Настройки'!$B$9="Нулевой спрос",0,""),IF(AL204&lt;0,IF('Настройки'!$B$10="Исключить","",IF('Настройки'!$B$10="Абсолютные значения",ABS(AL204),AL204)),AL204)))</x:f>
      </x:c>
      <x:c r="CP204" s="50" t="str">
        <x:f>IF(34&gt;'Настройки'!$B$3,"",IF(ISBLANK(AM204),IF('Настройки'!$B$9="Нулевой спрос",0,""),IF(AM204&lt;0,IF('Настройки'!$B$10="Исключить","",IF('Настройки'!$B$10="Абсолютные значения",ABS(AM204),AM204)),AM204)))</x:f>
      </x:c>
      <x:c r="CQ204" s="50" t="str">
        <x:f>IF(35&gt;'Настройки'!$B$3,"",IF(ISBLANK(AN204),IF('Настройки'!$B$9="Нулевой спрос",0,""),IF(AN204&lt;0,IF('Настройки'!$B$10="Исключить","",IF('Настройки'!$B$10="Абсолютные значения",ABS(AN204),AN204)),AN204)))</x:f>
      </x:c>
      <x:c r="CR204" s="50" t="str">
        <x:f>IF(36&gt;'Настройки'!$B$3,"",IF(ISBLANK(AO204),IF('Настройки'!$B$9="Нулевой спрос",0,""),IF(AO204&lt;0,IF('Настройки'!$B$10="Исключить","",IF('Настройки'!$B$10="Абсолютные значения",ABS(AO204),AO204)),AO204)))</x:f>
      </x:c>
      <x:c r="CS204" s="50" t="str">
        <x:f>IF(OR(1&gt;'Настройки'!$B$3,ISBLANK(BI204),BI204=0),"",BI204)</x:f>
      </x:c>
      <x:c r="CT204" s="50" t="str">
        <x:f>IF(OR(2&gt;'Настройки'!$B$3,ISBLANK(BJ204),BJ204=0),"",BJ204)</x:f>
      </x:c>
      <x:c r="CU204" s="50" t="str">
        <x:f>IF(OR(3&gt;'Настройки'!$B$3,ISBLANK(BK204),BK204=0),"",BK204)</x:f>
      </x:c>
      <x:c r="CV204" s="50" t="str">
        <x:f>IF(OR(4&gt;'Настройки'!$B$3,ISBLANK(BL204),BL204=0),"",BL204)</x:f>
      </x:c>
      <x:c r="CW204" s="50" t="str">
        <x:f>IF(OR(5&gt;'Настройки'!$B$3,ISBLANK(BM204),BM204=0),"",BM204)</x:f>
      </x:c>
      <x:c r="CX204" s="50" t="str">
        <x:f>IF(OR(6&gt;'Настройки'!$B$3,ISBLANK(BN204),BN204=0),"",BN204)</x:f>
      </x:c>
      <x:c r="CY204" s="50" t="str">
        <x:f>IF(OR(7&gt;'Настройки'!$B$3,ISBLANK(BO204),BO204=0),"",BO204)</x:f>
      </x:c>
      <x:c r="CZ204" s="50" t="str">
        <x:f>IF(OR(8&gt;'Настройки'!$B$3,ISBLANK(BP204),BP204=0),"",BP204)</x:f>
      </x:c>
      <x:c r="DA204" s="50" t="str">
        <x:f>IF(OR(9&gt;'Настройки'!$B$3,ISBLANK(BQ204),BQ204=0),"",BQ204)</x:f>
      </x:c>
      <x:c r="DB204" s="50" t="str">
        <x:f>IF(OR(10&gt;'Настройки'!$B$3,ISBLANK(BR204),BR204=0),"",BR204)</x:f>
      </x:c>
      <x:c r="DC204" s="50" t="str">
        <x:f>IF(OR(11&gt;'Настройки'!$B$3,ISBLANK(BS204),BS204=0),"",BS204)</x:f>
      </x:c>
      <x:c r="DD204" s="50" t="str">
        <x:f>IF(OR(12&gt;'Настройки'!$B$3,ISBLANK(BT204),BT204=0),"",BT204)</x:f>
      </x:c>
      <x:c r="DE204" s="50" t="str">
        <x:f>IF(OR(13&gt;'Настройки'!$B$3,ISBLANK(BU204),BU204=0),"",BU204)</x:f>
      </x:c>
      <x:c r="DF204" s="50" t="str">
        <x:f>IF(OR(14&gt;'Настройки'!$B$3,ISBLANK(BV204),BV204=0),"",BV204)</x:f>
      </x:c>
      <x:c r="DG204" s="50" t="str">
        <x:f>IF(OR(15&gt;'Настройки'!$B$3,ISBLANK(BW204),BW204=0),"",BW204)</x:f>
      </x:c>
      <x:c r="DH204" s="50" t="str">
        <x:f>IF(OR(16&gt;'Настройки'!$B$3,ISBLANK(BX204),BX204=0),"",BX204)</x:f>
      </x:c>
      <x:c r="DI204" s="50" t="str">
        <x:f>IF(OR(17&gt;'Настройки'!$B$3,ISBLANK(BY204),BY204=0),"",BY204)</x:f>
      </x:c>
      <x:c r="DJ204" s="50" t="str">
        <x:f>IF(OR(18&gt;'Настройки'!$B$3,ISBLANK(BZ204),BZ204=0),"",BZ204)</x:f>
      </x:c>
      <x:c r="DK204" s="50" t="str">
        <x:f>IF(OR(19&gt;'Настройки'!$B$3,ISBLANK(CA204),CA204=0),"",CA204)</x:f>
      </x:c>
      <x:c r="DL204" s="50" t="str">
        <x:f>IF(OR(20&gt;'Настройки'!$B$3,ISBLANK(CB204),CB204=0),"",CB204)</x:f>
      </x:c>
      <x:c r="DM204" s="50" t="str">
        <x:f>IF(OR(21&gt;'Настройки'!$B$3,ISBLANK(CC204),CC204=0),"",CC204)</x:f>
      </x:c>
      <x:c r="DN204" s="50" t="str">
        <x:f>IF(OR(22&gt;'Настройки'!$B$3,ISBLANK(CD204),CD204=0),"",CD204)</x:f>
      </x:c>
      <x:c r="DO204" s="50" t="str">
        <x:f>IF(OR(23&gt;'Настройки'!$B$3,ISBLANK(CE204),CE204=0),"",CE204)</x:f>
      </x:c>
      <x:c r="DP204" s="50" t="str">
        <x:f>IF(OR(24&gt;'Настройки'!$B$3,ISBLANK(CF204),CF204=0),"",CF204)</x:f>
      </x:c>
      <x:c r="DQ204" s="50" t="str">
        <x:f>IF(OR(25&gt;'Настройки'!$B$3,ISBLANK(CG204),CG204=0),"",CG204)</x:f>
      </x:c>
      <x:c r="DR204" s="50" t="str">
        <x:f>IF(OR(26&gt;'Настройки'!$B$3,ISBLANK(CH204),CH204=0),"",CH204)</x:f>
      </x:c>
      <x:c r="DS204" s="50" t="str">
        <x:f>IF(OR(27&gt;'Настройки'!$B$3,ISBLANK(CI204),CI204=0),"",CI204)</x:f>
      </x:c>
      <x:c r="DT204" s="50" t="str">
        <x:f>IF(OR(28&gt;'Настройки'!$B$3,ISBLANK(CJ204),CJ204=0),"",CJ204)</x:f>
      </x:c>
      <x:c r="DU204" s="50" t="str">
        <x:f>IF(OR(29&gt;'Настройки'!$B$3,ISBLANK(CK204),CK204=0),"",CK204)</x:f>
      </x:c>
      <x:c r="DV204" s="50" t="str">
        <x:f>IF(OR(30&gt;'Настройки'!$B$3,ISBLANK(CL204),CL204=0),"",CL204)</x:f>
      </x:c>
      <x:c r="DW204" s="50" t="str">
        <x:f>IF(OR(31&gt;'Настройки'!$B$3,ISBLANK(CM204),CM204=0),"",CM204)</x:f>
      </x:c>
      <x:c r="DX204" s="50" t="str">
        <x:f>IF(OR(32&gt;'Настройки'!$B$3,ISBLANK(CN204),CN204=0),"",CN204)</x:f>
      </x:c>
      <x:c r="DY204" s="50" t="str">
        <x:f>IF(OR(33&gt;'Настройки'!$B$3,ISBLANK(CO204),CO204=0),"",CO204)</x:f>
      </x:c>
      <x:c r="DZ204" s="50" t="str">
        <x:f>IF(OR(34&gt;'Настройки'!$B$3,ISBLANK(CP204),CP204=0),"",CP204)</x:f>
      </x:c>
      <x:c r="EA204" s="50" t="str">
        <x:f>IF(OR(35&gt;'Настройки'!$B$3,ISBLANK(CQ204),CQ204=0),"",CQ204)</x:f>
      </x:c>
      <x:c r="EB204" s="50" t="str">
        <x:f>IF(OR(36&gt;'Настройки'!$B$3,ISBLANK(CR204),CR204=0),"",CR204)</x:f>
      </x:c>
      <x:c r="EC204" s="50" t="str">
        <x:f>IF(A204="","",IF(OR(BB204="AZ",BB204="BZ"),10000+ROW(),IF(AZ204&gt;'Настройки'!$B$11,20000+ROW(),IF(BF204&lt;&gt;"Обычный",30000+ROW(),IF(AX204&lt;=0,40000+ROW(),"")))))</x:f>
      </x:c>
      <x:c r="ED204" s="50" t="str">
        <x:f>IF(EC204="","",COUNTIFS($EC$2:$EC$1001,"&gt;0",$EC$2:$EC$1001,"&lt;"&amp;EC204)+1)</x:f>
      </x:c>
    </x:row>
    <x:row r="205">
      <x:c r="A205" s="115"/>
      <x:c r="B205" s="115"/>
      <x:c r="C205" s="115"/>
      <x:c r="D205" s="118"/>
      <x:c r="E205" s="118"/>
      <x:c r="F205" s="118"/>
      <x:c r="G205" s="118"/>
      <x:c r="H205" s="118"/>
      <x:c r="I205" s="118"/>
      <x:c r="J205" s="118"/>
      <x:c r="K205" s="118"/>
      <x:c r="L205" s="118"/>
      <x:c r="M205" s="118"/>
      <x:c r="N205" s="118"/>
      <x:c r="O205" s="118"/>
      <x:c r="P205" s="118"/>
      <x:c r="Q205" s="118"/>
      <x:c r="R205" s="118"/>
      <x:c r="S205" s="118"/>
      <x:c r="T205" s="118"/>
      <x:c r="U205" s="118"/>
      <x:c r="V205" s="118"/>
      <x:c r="W205" s="118"/>
      <x:c r="X205" s="118"/>
      <x:c r="Y205" s="118"/>
      <x:c r="Z205" s="118"/>
      <x:c r="AA205" s="118"/>
      <x:c r="AB205" s="118"/>
      <x:c r="AC205" s="118"/>
      <x:c r="AD205" s="118"/>
      <x:c r="AE205" s="118"/>
      <x:c r="AF205" s="118"/>
      <x:c r="AG205" s="118"/>
      <x:c r="AH205" s="118"/>
      <x:c r="AI205" s="118"/>
      <x:c r="AJ205" s="118"/>
      <x:c r="AK205" s="118"/>
      <x:c r="AL205" s="118"/>
      <x:c r="AM205" s="118"/>
      <x:c r="AN205" s="118"/>
      <x:c r="AO205" s="118"/>
      <x:c r="AP205" s="115"/>
      <x:c r="AQ205" s="49" t="str">
        <x:f>IF(A205="","",COUNT(BI205:INDEX(BI205:CR205,1,'Настройки'!$B$3)))</x:f>
      </x:c>
      <x:c r="AR205" s="49" t="str">
        <x:f>IF(A205="","",SUM(BI205:INDEX(BI205:CR205,1,'Настройки'!$B$3)))</x:f>
      </x:c>
      <x:c r="AS205" s="58" t="str">
        <x:f>IF(A205="","",IF('Настройки'!$B$4="Стоимость потребления",AR205*D205,IF('Настройки'!$B$4="Количество",AR205,E205)))</x:f>
      </x:c>
      <x:c r="AT205" s="61" t="str">
        <x:f>IF(OR(A205="",AS205&lt;0,SUM($AS$2:$AS$1001)&lt;=0),"",AS205/SUM($AS$2:$AS$1001))</x:f>
      </x:c>
      <x:c r="AU205" s="61" t="str">
        <x:f>IF(OR(A205="",AS205&lt;0,SUM($AS$2:$AS$1001)&lt;=0),"",SUMIFS($AS$2:$AS$1001,$AS$2:$AS$1001,"&gt;"&amp;AS205)/SUM($AS$2:$AS$1001))</x:f>
      </x:c>
      <x:c r="AV205" s="61" t="str">
        <x:f>IF(OR(A205="",AS205&lt;0,SUM($AS$2:$AS$1001)&lt;=0),"",SUMIFS($AS$2:$AS$1001,$AS$2:$AS$1001,"&gt;="&amp;AS205)/SUM($AS$2:$AS$1001))</x:f>
      </x:c>
      <x:c r="AW205" s="49" t="str">
        <x:f>IF(A205="","",IF(SUM($AS$2:$AS$1001)&lt;=0,"Не определён",IF(AS205&lt;0,"Исключение",IF(AU205&lt;'Настройки'!$B$5,"A",IF(AU205&lt;'Настройки'!$B$6,"B","C")))))</x:f>
      </x:c>
      <x:c r="AX205" s="58" t="str">
        <x:f>IF(A205="","",IF(AQ205=0,"",AVERAGE(BI205:INDEX(BI205:CR205,1,'Настройки'!$B$3))))</x:f>
      </x:c>
      <x:c r="AY205" s="58" t="str">
        <x:f>IF(OR(A205="",AQ205=0),"",STDEVP(BI205:INDEX(BI205:CR205,1,'Настройки'!$B$3)))</x:f>
      </x:c>
      <x:c r="AZ205" s="61" t="str">
        <x:f>IF(OR(A205="",AQ205&lt;'Настройки'!$B$12,AX205&lt;=0,AND('Настройки'!$B$10="Блокировать",COUNTIF(F205:INDEX(F205:AO205,1,'Настройки'!$B$3),"&lt;0")&gt;0)),"",AY205/ABS(AX205))</x:f>
      </x:c>
      <x:c r="BA205" s="49" t="str">
        <x:f>IF(A205="","",IF(AND('Настройки'!$B$10="Блокировать",COUNTIF(F205:INDEX(F205:AO205,1,'Настройки'!$B$3),"&lt;0")&gt;0),"Не определён",IF(AQ205&lt;'Настройки'!$B$12,"Не определён",IF(AX205=0,"Нет спроса",IF(AX205&lt;0,"Не определён",IF(AZ205&lt;='Настройки'!$B$7,"X",IF(AZ205&lt;='Настройки'!$B$8,"Y","Z")))))))</x:f>
      </x:c>
      <x:c r="BB205" s="49" t="str">
        <x:f>IF(OR(A205="",LEN(AW205)&lt;&gt;1,LEN(BA205)&lt;&gt;1),"",AW205&amp;BA205)</x:f>
      </x:c>
      <x:c r="BC205" s="61" t="str">
        <x:f>IF(OR(A205="",AQ205=0),"",(COUNT(BI205:INDEX(BI205:CR205,1,'Настройки'!$B$3))-COUNT(CS205:INDEX(CS205:EB205,1,'Настройки'!$B$3)))/AQ205)</x:f>
      </x:c>
      <x:c r="BD205" s="64" t="str">
        <x:f>IF(OR(A205="",COUNT(CS205:INDEX(CS205:EB205,1,'Настройки'!$B$3))=0),"",AQ205/COUNT(CS205:INDEX(CS205:EB205,1,'Настройки'!$B$3)))</x:f>
      </x:c>
      <x:c r="BE205" s="64" t="str">
        <x:f>IF(OR(A205="",COUNT(CS205:INDEX(CS205:EB205,1,'Настройки'!$B$3))=0),"",IF(AVERAGE(CS205:INDEX(CS205:EB205,1,'Настройки'!$B$3))=0,"",(STDEVP(CS205:INDEX(CS205:EB205,1,'Настройки'!$B$3))/ABS(AVERAGE(CS205:INDEX(CS205:EB205,1,'Настройки'!$B$3))))^2))</x:f>
      </x:c>
      <x:c r="BF205" s="49" t="str">
        <x:f>IF(A205="","",IF(AQ205&lt;3,"Недостаточно",IF(AQ205&lt;6,"Предварительный","Обычный")))</x:f>
      </x:c>
      <x:c r="BG205" s="49" t="str">
        <x:f>IF(A205="","",IF(COUNTIF(F205:INDEX(F205:AO205,1,'Настройки'!$B$3),"&lt;0")&gt;0,IF('Настройки'!$B$10="Блокировать","Отрицательный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"),"")&amp;IF(AQ205&lt;3,"Недостаточно истории. ",IF(AQ205&lt;6,"Предварительная классификация. ",""))&amp;IF(AX205=0,"Нет спроса за горизонт. ","")&amp;IF(AZ205&gt;'Настройки'!$B$11,"Экстремальная вариативность. ",""))</x:f>
      </x:c>
      <x:c r="BH205" s="49" t="str">
        <x:f>IF(A205="","",IFERROR(VLOOKUP(BB205,'Настройки'!$D$3:$E$11,2,FALSE),"Сначала проверьте исходные данные и историю спроса.")&amp;" Уточните срок поставки, MOQ и критичность.")</x:f>
      </x:c>
      <x:c r="BI205" s="50" t="str">
        <x:f>IF(1&gt;'Настройки'!$B$3,"",IF(ISBLANK(F205),IF('Настройки'!$B$9="Нулевой спрос",0,""),IF(F205&lt;0,IF('Настройки'!$B$10="Исключить","",IF('Настройки'!$B$10="Абсолютные значения",ABS(F205),F205)),F205)))</x:f>
      </x:c>
      <x:c r="BJ205" s="50" t="str">
        <x:f>IF(2&gt;'Настройки'!$B$3,"",IF(ISBLANK(G205),IF('Настройки'!$B$9="Нулевой спрос",0,""),IF(G205&lt;0,IF('Настройки'!$B$10="Исключить","",IF('Настройки'!$B$10="Абсолютные значения",ABS(G205),G205)),G205)))</x:f>
      </x:c>
      <x:c r="BK205" s="50" t="str">
        <x:f>IF(3&gt;'Настройки'!$B$3,"",IF(ISBLANK(H205),IF('Настройки'!$B$9="Нулевой спрос",0,""),IF(H205&lt;0,IF('Настройки'!$B$10="Исключить","",IF('Настройки'!$B$10="Абсолютные значения",ABS(H205),H205)),H205)))</x:f>
      </x:c>
      <x:c r="BL205" s="50" t="str">
        <x:f>IF(4&gt;'Настройки'!$B$3,"",IF(ISBLANK(I205),IF('Настройки'!$B$9="Нулевой спрос",0,""),IF(I205&lt;0,IF('Настройки'!$B$10="Исключить","",IF('Настройки'!$B$10="Абсолютные значения",ABS(I205),I205)),I205)))</x:f>
      </x:c>
      <x:c r="BM205" s="50" t="str">
        <x:f>IF(5&gt;'Настройки'!$B$3,"",IF(ISBLANK(J205),IF('Настройки'!$B$9="Нулевой спрос",0,""),IF(J205&lt;0,IF('Настройки'!$B$10="Исключить","",IF('Настройки'!$B$10="Абсолютные значения",ABS(J205),J205)),J205)))</x:f>
      </x:c>
      <x:c r="BN205" s="50" t="str">
        <x:f>IF(6&gt;'Настройки'!$B$3,"",IF(ISBLANK(K205),IF('Настройки'!$B$9="Нулевой спрос",0,""),IF(K205&lt;0,IF('Настройки'!$B$10="Исключить","",IF('Настройки'!$B$10="Абсолютные значения",ABS(K205),K205)),K205)))</x:f>
      </x:c>
      <x:c r="BO205" s="50" t="str">
        <x:f>IF(7&gt;'Настройки'!$B$3,"",IF(ISBLANK(L205),IF('Настройки'!$B$9="Нулевой спрос",0,""),IF(L205&lt;0,IF('Настройки'!$B$10="Исключить","",IF('Настройки'!$B$10="Абсолютные значения",ABS(L205),L205)),L205)))</x:f>
      </x:c>
      <x:c r="BP205" s="50" t="str">
        <x:f>IF(8&gt;'Настройки'!$B$3,"",IF(ISBLANK(M205),IF('Настройки'!$B$9="Нулевой спрос",0,""),IF(M205&lt;0,IF('Настройки'!$B$10="Исключить","",IF('Настройки'!$B$10="Абсолютные значения",ABS(M205),M205)),M205)))</x:f>
      </x:c>
      <x:c r="BQ205" s="50" t="str">
        <x:f>IF(9&gt;'Настройки'!$B$3,"",IF(ISBLANK(N205),IF('Настройки'!$B$9="Нулевой спрос",0,""),IF(N205&lt;0,IF('Настройки'!$B$10="Исключить","",IF('Настройки'!$B$10="Абсолютные значения",ABS(N205),N205)),N205)))</x:f>
      </x:c>
      <x:c r="BR205" s="50" t="str">
        <x:f>IF(10&gt;'Настройки'!$B$3,"",IF(ISBLANK(O205),IF('Настройки'!$B$9="Нулевой спрос",0,""),IF(O205&lt;0,IF('Настройки'!$B$10="Исключить","",IF('Настройки'!$B$10="Абсолютные значения",ABS(O205),O205)),O205)))</x:f>
      </x:c>
      <x:c r="BS205" s="50" t="str">
        <x:f>IF(11&gt;'Настройки'!$B$3,"",IF(ISBLANK(P205),IF('Настройки'!$B$9="Нулевой спрос",0,""),IF(P205&lt;0,IF('Настройки'!$B$10="Исключить","",IF('Настройки'!$B$10="Абсолютные значения",ABS(P205),P205)),P205)))</x:f>
      </x:c>
      <x:c r="BT205" s="50" t="str">
        <x:f>IF(12&gt;'Настройки'!$B$3,"",IF(ISBLANK(Q205),IF('Настройки'!$B$9="Нулевой спрос",0,""),IF(Q205&lt;0,IF('Настройки'!$B$10="Исключить","",IF('Настройки'!$B$10="Абсолютные значения",ABS(Q205),Q205)),Q205)))</x:f>
      </x:c>
      <x:c r="BU205" s="50" t="str">
        <x:f>IF(13&gt;'Настройки'!$B$3,"",IF(ISBLANK(R205),IF('Настройки'!$B$9="Нулевой спрос",0,""),IF(R205&lt;0,IF('Настройки'!$B$10="Исключить","",IF('Настройки'!$B$10="Абсолютные значения",ABS(R205),R205)),R205)))</x:f>
      </x:c>
      <x:c r="BV205" s="50" t="str">
        <x:f>IF(14&gt;'Настройки'!$B$3,"",IF(ISBLANK(S205),IF('Настройки'!$B$9="Нулевой спрос",0,""),IF(S205&lt;0,IF('Настройки'!$B$10="Исключить","",IF('Настройки'!$B$10="Абсолютные значения",ABS(S205),S205)),S205)))</x:f>
      </x:c>
      <x:c r="BW205" s="50" t="str">
        <x:f>IF(15&gt;'Настройки'!$B$3,"",IF(ISBLANK(T205),IF('Настройки'!$B$9="Нулевой спрос",0,""),IF(T205&lt;0,IF('Настройки'!$B$10="Исключить","",IF('Настройки'!$B$10="Абсолютные значения",ABS(T205),T205)),T205)))</x:f>
      </x:c>
      <x:c r="BX205" s="50" t="str">
        <x:f>IF(16&gt;'Настройки'!$B$3,"",IF(ISBLANK(U205),IF('Настройки'!$B$9="Нулевой спрос",0,""),IF(U205&lt;0,IF('Настройки'!$B$10="Исключить","",IF('Настройки'!$B$10="Абсолютные значения",ABS(U205),U205)),U205)))</x:f>
      </x:c>
      <x:c r="BY205" s="50" t="str">
        <x:f>IF(17&gt;'Настройки'!$B$3,"",IF(ISBLANK(V205),IF('Настройки'!$B$9="Нулевой спрос",0,""),IF(V205&lt;0,IF('Настройки'!$B$10="Исключить","",IF('Настройки'!$B$10="Абсолютные значения",ABS(V205),V205)),V205)))</x:f>
      </x:c>
      <x:c r="BZ205" s="50" t="str">
        <x:f>IF(18&gt;'Настройки'!$B$3,"",IF(ISBLANK(W205),IF('Настройки'!$B$9="Нулевой спрос",0,""),IF(W205&lt;0,IF('Настройки'!$B$10="Исключить","",IF('Настройки'!$B$10="Абсолютные значения",ABS(W205),W205)),W205)))</x:f>
      </x:c>
      <x:c r="CA205" s="50" t="str">
        <x:f>IF(19&gt;'Настройки'!$B$3,"",IF(ISBLANK(X205),IF('Настройки'!$B$9="Нулевой спрос",0,""),IF(X205&lt;0,IF('Настройки'!$B$10="Исключить","",IF('Настройки'!$B$10="Абсолютные значения",ABS(X205),X205)),X205)))</x:f>
      </x:c>
      <x:c r="CB205" s="50" t="str">
        <x:f>IF(20&gt;'Настройки'!$B$3,"",IF(ISBLANK(Y205),IF('Настройки'!$B$9="Нулевой спрос",0,""),IF(Y205&lt;0,IF('Настройки'!$B$10="Исключить","",IF('Настройки'!$B$10="Абсолютные значения",ABS(Y205),Y205)),Y205)))</x:f>
      </x:c>
      <x:c r="CC205" s="50" t="str">
        <x:f>IF(21&gt;'Настройки'!$B$3,"",IF(ISBLANK(Z205),IF('Настройки'!$B$9="Нулевой спрос",0,""),IF(Z205&lt;0,IF('Настройки'!$B$10="Исключить","",IF('Настройки'!$B$10="Абсолютные значения",ABS(Z205),Z205)),Z205)))</x:f>
      </x:c>
      <x:c r="CD205" s="50" t="str">
        <x:f>IF(22&gt;'Настройки'!$B$3,"",IF(ISBLANK(AA205),IF('Настройки'!$B$9="Нулевой спрос",0,""),IF(AA205&lt;0,IF('Настройки'!$B$10="Исключить","",IF('Настройки'!$B$10="Абсолютные значения",ABS(AA205),AA205)),AA205)))</x:f>
      </x:c>
      <x:c r="CE205" s="50" t="str">
        <x:f>IF(23&gt;'Настройки'!$B$3,"",IF(ISBLANK(AB205),IF('Настройки'!$B$9="Нулевой спрос",0,""),IF(AB205&lt;0,IF('Настройки'!$B$10="Исключить","",IF('Настройки'!$B$10="Абсолютные значения",ABS(AB205),AB205)),AB205)))</x:f>
      </x:c>
      <x:c r="CF205" s="50" t="str">
        <x:f>IF(24&gt;'Настройки'!$B$3,"",IF(ISBLANK(AC205),IF('Настройки'!$B$9="Нулевой спрос",0,""),IF(AC205&lt;0,IF('Настройки'!$B$10="Исключить","",IF('Настройки'!$B$10="Абсолютные значения",ABS(AC205),AC205)),AC205)))</x:f>
      </x:c>
      <x:c r="CG205" s="50" t="str">
        <x:f>IF(25&gt;'Настройки'!$B$3,"",IF(ISBLANK(AD205),IF('Настройки'!$B$9="Нулевой спрос",0,""),IF(AD205&lt;0,IF('Настройки'!$B$10="Исключить","",IF('Настройки'!$B$10="Абсолютные значения",ABS(AD205),AD205)),AD205)))</x:f>
      </x:c>
      <x:c r="CH205" s="50" t="str">
        <x:f>IF(26&gt;'Настройки'!$B$3,"",IF(ISBLANK(AE205),IF('Настройки'!$B$9="Нулевой спрос",0,""),IF(AE205&lt;0,IF('Настройки'!$B$10="Исключить","",IF('Настройки'!$B$10="Абсолютные значения",ABS(AE205),AE205)),AE205)))</x:f>
      </x:c>
      <x:c r="CI205" s="50" t="str">
        <x:f>IF(27&gt;'Настройки'!$B$3,"",IF(ISBLANK(AF205),IF('Настройки'!$B$9="Нулевой спрос",0,""),IF(AF205&lt;0,IF('Настройки'!$B$10="Исключить","",IF('Настройки'!$B$10="Абсолютные значения",ABS(AF205),AF205)),AF205)))</x:f>
      </x:c>
      <x:c r="CJ205" s="50" t="str">
        <x:f>IF(28&gt;'Настройки'!$B$3,"",IF(ISBLANK(AG205),IF('Настройки'!$B$9="Нулевой спрос",0,""),IF(AG205&lt;0,IF('Настройки'!$B$10="Исключить","",IF('Настройки'!$B$10="Абсолютные значения",ABS(AG205),AG205)),AG205)))</x:f>
      </x:c>
      <x:c r="CK205" s="50" t="str">
        <x:f>IF(29&gt;'Настройки'!$B$3,"",IF(ISBLANK(AH205),IF('Настройки'!$B$9="Нулевой спрос",0,""),IF(AH205&lt;0,IF('Настройки'!$B$10="Исключить","",IF('Настройки'!$B$10="Абсолютные значения",ABS(AH205),AH205)),AH205)))</x:f>
      </x:c>
      <x:c r="CL205" s="50" t="str">
        <x:f>IF(30&gt;'Настройки'!$B$3,"",IF(ISBLANK(AI205),IF('Настройки'!$B$9="Нулевой спрос",0,""),IF(AI205&lt;0,IF('Настройки'!$B$10="Исключить","",IF('Настройки'!$B$10="Абсолютные значения",ABS(AI205),AI205)),AI205)))</x:f>
      </x:c>
      <x:c r="CM205" s="50" t="str">
        <x:f>IF(31&gt;'Настройки'!$B$3,"",IF(ISBLANK(AJ205),IF('Настройки'!$B$9="Нулевой спрос",0,""),IF(AJ205&lt;0,IF('Настройки'!$B$10="Исключить","",IF('Настройки'!$B$10="Абсолютные значения",ABS(AJ205),AJ205)),AJ205)))</x:f>
      </x:c>
      <x:c r="CN205" s="50" t="str">
        <x:f>IF(32&gt;'Настройки'!$B$3,"",IF(ISBLANK(AK205),IF('Настройки'!$B$9="Нулевой спрос",0,""),IF(AK205&lt;0,IF('Настройки'!$B$10="Исключить","",IF('Настройки'!$B$10="Абсолютные значения",ABS(AK205),AK205)),AK205)))</x:f>
      </x:c>
      <x:c r="CO205" s="50" t="str">
        <x:f>IF(33&gt;'Настройки'!$B$3,"",IF(ISBLANK(AL205),IF('Настройки'!$B$9="Нулевой спрос",0,""),IF(AL205&lt;0,IF('Настройки'!$B$10="Исключить","",IF('Настройки'!$B$10="Абсолютные значения",ABS(AL205),AL205)),AL205)))</x:f>
      </x:c>
      <x:c r="CP205" s="50" t="str">
        <x:f>IF(34&gt;'Настройки'!$B$3,"",IF(ISBLANK(AM205),IF('Настройки'!$B$9="Нулевой спрос",0,""),IF(AM205&lt;0,IF('Настройки'!$B$10="Исключить","",IF('Настройки'!$B$10="Абсолютные значения",ABS(AM205),AM205)),AM205)))</x:f>
      </x:c>
      <x:c r="CQ205" s="50" t="str">
        <x:f>IF(35&gt;'Настройки'!$B$3,"",IF(ISBLANK(AN205),IF('Настройки'!$B$9="Нулевой спрос",0,""),IF(AN205&lt;0,IF('Настройки'!$B$10="Исключить","",IF('Настройки'!$B$10="Абсолютные значения",ABS(AN205),AN205)),AN205)))</x:f>
      </x:c>
      <x:c r="CR205" s="50" t="str">
        <x:f>IF(36&gt;'Настройки'!$B$3,"",IF(ISBLANK(AO205),IF('Настройки'!$B$9="Нулевой спрос",0,""),IF(AO205&lt;0,IF('Настройки'!$B$10="Исключить","",IF('Настройки'!$B$10="Абсолютные значения",ABS(AO205),AO205)),AO205)))</x:f>
      </x:c>
      <x:c r="CS205" s="50" t="str">
        <x:f>IF(OR(1&gt;'Настройки'!$B$3,ISBLANK(BI205),BI205=0),"",BI205)</x:f>
      </x:c>
      <x:c r="CT205" s="50" t="str">
        <x:f>IF(OR(2&gt;'Настройки'!$B$3,ISBLANK(BJ205),BJ205=0),"",BJ205)</x:f>
      </x:c>
      <x:c r="CU205" s="50" t="str">
        <x:f>IF(OR(3&gt;'Настройки'!$B$3,ISBLANK(BK205),BK205=0),"",BK205)</x:f>
      </x:c>
      <x:c r="CV205" s="50" t="str">
        <x:f>IF(OR(4&gt;'Настройки'!$B$3,ISBLANK(BL205),BL205=0),"",BL205)</x:f>
      </x:c>
      <x:c r="CW205" s="50" t="str">
        <x:f>IF(OR(5&gt;'Настройки'!$B$3,ISBLANK(BM205),BM205=0),"",BM205)</x:f>
      </x:c>
      <x:c r="CX205" s="50" t="str">
        <x:f>IF(OR(6&gt;'Настройки'!$B$3,ISBLANK(BN205),BN205=0),"",BN205)</x:f>
      </x:c>
      <x:c r="CY205" s="50" t="str">
        <x:f>IF(OR(7&gt;'Настройки'!$B$3,ISBLANK(BO205),BO205=0),"",BO205)</x:f>
      </x:c>
      <x:c r="CZ205" s="50" t="str">
        <x:f>IF(OR(8&gt;'Настройки'!$B$3,ISBLANK(BP205),BP205=0),"",BP205)</x:f>
      </x:c>
      <x:c r="DA205" s="50" t="str">
        <x:f>IF(OR(9&gt;'Настройки'!$B$3,ISBLANK(BQ205),BQ205=0),"",BQ205)</x:f>
      </x:c>
      <x:c r="DB205" s="50" t="str">
        <x:f>IF(OR(10&gt;'Настройки'!$B$3,ISBLANK(BR205),BR205=0),"",BR205)</x:f>
      </x:c>
      <x:c r="DC205" s="50" t="str">
        <x:f>IF(OR(11&gt;'Настройки'!$B$3,ISBLANK(BS205),BS205=0),"",BS205)</x:f>
      </x:c>
      <x:c r="DD205" s="50" t="str">
        <x:f>IF(OR(12&gt;'Настройки'!$B$3,ISBLANK(BT205),BT205=0),"",BT205)</x:f>
      </x:c>
      <x:c r="DE205" s="50" t="str">
        <x:f>IF(OR(13&gt;'Настройки'!$B$3,ISBLANK(BU205),BU205=0),"",BU205)</x:f>
      </x:c>
      <x:c r="DF205" s="50" t="str">
        <x:f>IF(OR(14&gt;'Настройки'!$B$3,ISBLANK(BV205),BV205=0),"",BV205)</x:f>
      </x:c>
      <x:c r="DG205" s="50" t="str">
        <x:f>IF(OR(15&gt;'Настройки'!$B$3,ISBLANK(BW205),BW205=0),"",BW205)</x:f>
      </x:c>
      <x:c r="DH205" s="50" t="str">
        <x:f>IF(OR(16&gt;'Настройки'!$B$3,ISBLANK(BX205),BX205=0),"",BX205)</x:f>
      </x:c>
      <x:c r="DI205" s="50" t="str">
        <x:f>IF(OR(17&gt;'Настройки'!$B$3,ISBLANK(BY205),BY205=0),"",BY205)</x:f>
      </x:c>
      <x:c r="DJ205" s="50" t="str">
        <x:f>IF(OR(18&gt;'Настройки'!$B$3,ISBLANK(BZ205),BZ205=0),"",BZ205)</x:f>
      </x:c>
      <x:c r="DK205" s="50" t="str">
        <x:f>IF(OR(19&gt;'Настройки'!$B$3,ISBLANK(CA205),CA205=0),"",CA205)</x:f>
      </x:c>
      <x:c r="DL205" s="50" t="str">
        <x:f>IF(OR(20&gt;'Настройки'!$B$3,ISBLANK(CB205),CB205=0),"",CB205)</x:f>
      </x:c>
      <x:c r="DM205" s="50" t="str">
        <x:f>IF(OR(21&gt;'Настройки'!$B$3,ISBLANK(CC205),CC205=0),"",CC205)</x:f>
      </x:c>
      <x:c r="DN205" s="50" t="str">
        <x:f>IF(OR(22&gt;'Настройки'!$B$3,ISBLANK(CD205),CD205=0),"",CD205)</x:f>
      </x:c>
      <x:c r="DO205" s="50" t="str">
        <x:f>IF(OR(23&gt;'Настройки'!$B$3,ISBLANK(CE205),CE205=0),"",CE205)</x:f>
      </x:c>
      <x:c r="DP205" s="50" t="str">
        <x:f>IF(OR(24&gt;'Настройки'!$B$3,ISBLANK(CF205),CF205=0),"",CF205)</x:f>
      </x:c>
      <x:c r="DQ205" s="50" t="str">
        <x:f>IF(OR(25&gt;'Настройки'!$B$3,ISBLANK(CG205),CG205=0),"",CG205)</x:f>
      </x:c>
      <x:c r="DR205" s="50" t="str">
        <x:f>IF(OR(26&gt;'Настройки'!$B$3,ISBLANK(CH205),CH205=0),"",CH205)</x:f>
      </x:c>
      <x:c r="DS205" s="50" t="str">
        <x:f>IF(OR(27&gt;'Настройки'!$B$3,ISBLANK(CI205),CI205=0),"",CI205)</x:f>
      </x:c>
      <x:c r="DT205" s="50" t="str">
        <x:f>IF(OR(28&gt;'Настройки'!$B$3,ISBLANK(CJ205),CJ205=0),"",CJ205)</x:f>
      </x:c>
      <x:c r="DU205" s="50" t="str">
        <x:f>IF(OR(29&gt;'Настройки'!$B$3,ISBLANK(CK205),CK205=0),"",CK205)</x:f>
      </x:c>
      <x:c r="DV205" s="50" t="str">
        <x:f>IF(OR(30&gt;'Настройки'!$B$3,ISBLANK(CL205),CL205=0),"",CL205)</x:f>
      </x:c>
      <x:c r="DW205" s="50" t="str">
        <x:f>IF(OR(31&gt;'Настройки'!$B$3,ISBLANK(CM205),CM205=0),"",CM205)</x:f>
      </x:c>
      <x:c r="DX205" s="50" t="str">
        <x:f>IF(OR(32&gt;'Настройки'!$B$3,ISBLANK(CN205),CN205=0),"",CN205)</x:f>
      </x:c>
      <x:c r="DY205" s="50" t="str">
        <x:f>IF(OR(33&gt;'Настройки'!$B$3,ISBLANK(CO205),CO205=0),"",CO205)</x:f>
      </x:c>
      <x:c r="DZ205" s="50" t="str">
        <x:f>IF(OR(34&gt;'Настройки'!$B$3,ISBLANK(CP205),CP205=0),"",CP205)</x:f>
      </x:c>
      <x:c r="EA205" s="50" t="str">
        <x:f>IF(OR(35&gt;'Настройки'!$B$3,ISBLANK(CQ205),CQ205=0),"",CQ205)</x:f>
      </x:c>
      <x:c r="EB205" s="50" t="str">
        <x:f>IF(OR(36&gt;'Настройки'!$B$3,ISBLANK(CR205),CR205=0),"",CR205)</x:f>
      </x:c>
      <x:c r="EC205" s="50" t="str">
        <x:f>IF(A205="","",IF(OR(BB205="AZ",BB205="BZ"),10000+ROW(),IF(AZ205&gt;'Настройки'!$B$11,20000+ROW(),IF(BF205&lt;&gt;"Обычный",30000+ROW(),IF(AX205&lt;=0,40000+ROW(),"")))))</x:f>
      </x:c>
      <x:c r="ED205" s="50" t="str">
        <x:f>IF(EC205="","",COUNTIFS($EC$2:$EC$1001,"&gt;0",$EC$2:$EC$1001,"&lt;"&amp;EC205)+1)</x:f>
      </x:c>
    </x:row>
    <x:row r="206">
      <x:c r="A206" s="115"/>
      <x:c r="B206" s="115"/>
      <x:c r="C206" s="115"/>
      <x:c r="D206" s="118"/>
      <x:c r="E206" s="118"/>
      <x:c r="F206" s="118"/>
      <x:c r="G206" s="118"/>
      <x:c r="H206" s="118"/>
      <x:c r="I206" s="118"/>
      <x:c r="J206" s="118"/>
      <x:c r="K206" s="118"/>
      <x:c r="L206" s="118"/>
      <x:c r="M206" s="118"/>
      <x:c r="N206" s="118"/>
      <x:c r="O206" s="118"/>
      <x:c r="P206" s="118"/>
      <x:c r="Q206" s="118"/>
      <x:c r="R206" s="118"/>
      <x:c r="S206" s="118"/>
      <x:c r="T206" s="118"/>
      <x:c r="U206" s="118"/>
      <x:c r="V206" s="118"/>
      <x:c r="W206" s="118"/>
      <x:c r="X206" s="118"/>
      <x:c r="Y206" s="118"/>
      <x:c r="Z206" s="118"/>
      <x:c r="AA206" s="118"/>
      <x:c r="AB206" s="118"/>
      <x:c r="AC206" s="118"/>
      <x:c r="AD206" s="118"/>
      <x:c r="AE206" s="118"/>
      <x:c r="AF206" s="118"/>
      <x:c r="AG206" s="118"/>
      <x:c r="AH206" s="118"/>
      <x:c r="AI206" s="118"/>
      <x:c r="AJ206" s="118"/>
      <x:c r="AK206" s="118"/>
      <x:c r="AL206" s="118"/>
      <x:c r="AM206" s="118"/>
      <x:c r="AN206" s="118"/>
      <x:c r="AO206" s="118"/>
      <x:c r="AP206" s="115"/>
      <x:c r="AQ206" s="49" t="str">
        <x:f>IF(A206="","",COUNT(BI206:INDEX(BI206:CR206,1,'Настройки'!$B$3)))</x:f>
      </x:c>
      <x:c r="AR206" s="49" t="str">
        <x:f>IF(A206="","",SUM(BI206:INDEX(BI206:CR206,1,'Настройки'!$B$3)))</x:f>
      </x:c>
      <x:c r="AS206" s="58" t="str">
        <x:f>IF(A206="","",IF('Настройки'!$B$4="Стоимость потребления",AR206*D206,IF('Настройки'!$B$4="Количество",AR206,E206)))</x:f>
      </x:c>
      <x:c r="AT206" s="61" t="str">
        <x:f>IF(OR(A206="",AS206&lt;0,SUM($AS$2:$AS$1001)&lt;=0),"",AS206/SUM($AS$2:$AS$1001))</x:f>
      </x:c>
      <x:c r="AU206" s="61" t="str">
        <x:f>IF(OR(A206="",AS206&lt;0,SUM($AS$2:$AS$1001)&lt;=0),"",SUMIFS($AS$2:$AS$1001,$AS$2:$AS$1001,"&gt;"&amp;AS206)/SUM($AS$2:$AS$1001))</x:f>
      </x:c>
      <x:c r="AV206" s="61" t="str">
        <x:f>IF(OR(A206="",AS206&lt;0,SUM($AS$2:$AS$1001)&lt;=0),"",SUMIFS($AS$2:$AS$1001,$AS$2:$AS$1001,"&gt;="&amp;AS206)/SUM($AS$2:$AS$1001))</x:f>
      </x:c>
      <x:c r="AW206" s="49" t="str">
        <x:f>IF(A206="","",IF(SUM($AS$2:$AS$1001)&lt;=0,"Не определён",IF(AS206&lt;0,"Исключение",IF(AU206&lt;'Настройки'!$B$5,"A",IF(AU206&lt;'Настройки'!$B$6,"B","C")))))</x:f>
      </x:c>
      <x:c r="AX206" s="58" t="str">
        <x:f>IF(A206="","",IF(AQ206=0,"",AVERAGE(BI206:INDEX(BI206:CR206,1,'Настройки'!$B$3))))</x:f>
      </x:c>
      <x:c r="AY206" s="58" t="str">
        <x:f>IF(OR(A206="",AQ206=0),"",STDEVP(BI206:INDEX(BI206:CR206,1,'Настройки'!$B$3)))</x:f>
      </x:c>
      <x:c r="AZ206" s="61" t="str">
        <x:f>IF(OR(A206="",AQ206&lt;'Настройки'!$B$12,AX206&lt;=0,AND('Настройки'!$B$10="Блокировать",COUNTIF(F206:INDEX(F206:AO206,1,'Настройки'!$B$3),"&lt;0")&gt;0)),"",AY206/ABS(AX206))</x:f>
      </x:c>
      <x:c r="BA206" s="49" t="str">
        <x:f>IF(A206="","",IF(AND('Настройки'!$B$10="Блокировать",COUNTIF(F206:INDEX(F206:AO206,1,'Настройки'!$B$3),"&lt;0")&gt;0),"Не определён",IF(AQ206&lt;'Настройки'!$B$12,"Не определён",IF(AX206=0,"Нет спроса",IF(AX206&lt;0,"Не определён",IF(AZ206&lt;='Настройки'!$B$7,"X",IF(AZ206&lt;='Настройки'!$B$8,"Y","Z")))))))</x:f>
      </x:c>
      <x:c r="BB206" s="49" t="str">
        <x:f>IF(OR(A206="",LEN(AW206)&lt;&gt;1,LEN(BA206)&lt;&gt;1),"",AW206&amp;BA206)</x:f>
      </x:c>
      <x:c r="BC206" s="61" t="str">
        <x:f>IF(OR(A206="",AQ206=0),"",(COUNT(BI206:INDEX(BI206:CR206,1,'Настройки'!$B$3))-COUNT(CS206:INDEX(CS206:EB206,1,'Настройки'!$B$3)))/AQ206)</x:f>
      </x:c>
      <x:c r="BD206" s="64" t="str">
        <x:f>IF(OR(A206="",COUNT(CS206:INDEX(CS206:EB206,1,'Настройки'!$B$3))=0),"",AQ206/COUNT(CS206:INDEX(CS206:EB206,1,'Настройки'!$B$3)))</x:f>
      </x:c>
      <x:c r="BE206" s="64" t="str">
        <x:f>IF(OR(A206="",COUNT(CS206:INDEX(CS206:EB206,1,'Настройки'!$B$3))=0),"",IF(AVERAGE(CS206:INDEX(CS206:EB206,1,'Настройки'!$B$3))=0,"",(STDEVP(CS206:INDEX(CS206:EB206,1,'Настройки'!$B$3))/ABS(AVERAGE(CS206:INDEX(CS206:EB206,1,'Настройки'!$B$3))))^2))</x:f>
      </x:c>
      <x:c r="BF206" s="49" t="str">
        <x:f>IF(A206="","",IF(AQ206&lt;3,"Недостаточно",IF(AQ206&lt;6,"Предварительный","Обычный")))</x:f>
      </x:c>
      <x:c r="BG206" s="49" t="str">
        <x:f>IF(A206="","",IF(COUNTIF(F206:INDEX(F206:AO206,1,'Настройки'!$B$3),"&lt;0")&gt;0,IF('Настройки'!$B$10="Блокировать","Отрицательный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"),"")&amp;IF(AQ206&lt;3,"Недостаточно истории. ",IF(AQ206&lt;6,"Предварительная классификация. ",""))&amp;IF(AX206=0,"Нет спроса за горизонт. ","")&amp;IF(AZ206&gt;'Настройки'!$B$11,"Экстремальная вариативность. ",""))</x:f>
      </x:c>
      <x:c r="BH206" s="49" t="str">
        <x:f>IF(A206="","",IFERROR(VLOOKUP(BB206,'Настройки'!$D$3:$E$11,2,FALSE),"Сначала проверьте исходные данные и историю спроса.")&amp;" Уточните срок поставки, MOQ и критичность.")</x:f>
      </x:c>
      <x:c r="BI206" s="50" t="str">
        <x:f>IF(1&gt;'Настройки'!$B$3,"",IF(ISBLANK(F206),IF('Настройки'!$B$9="Нулевой спрос",0,""),IF(F206&lt;0,IF('Настройки'!$B$10="Исключить","",IF('Настройки'!$B$10="Абсолютные значения",ABS(F206),F206)),F206)))</x:f>
      </x:c>
      <x:c r="BJ206" s="50" t="str">
        <x:f>IF(2&gt;'Настройки'!$B$3,"",IF(ISBLANK(G206),IF('Настройки'!$B$9="Нулевой спрос",0,""),IF(G206&lt;0,IF('Настройки'!$B$10="Исключить","",IF('Настройки'!$B$10="Абсолютные значения",ABS(G206),G206)),G206)))</x:f>
      </x:c>
      <x:c r="BK206" s="50" t="str">
        <x:f>IF(3&gt;'Настройки'!$B$3,"",IF(ISBLANK(H206),IF('Настройки'!$B$9="Нулевой спрос",0,""),IF(H206&lt;0,IF('Настройки'!$B$10="Исключить","",IF('Настройки'!$B$10="Абсолютные значения",ABS(H206),H206)),H206)))</x:f>
      </x:c>
      <x:c r="BL206" s="50" t="str">
        <x:f>IF(4&gt;'Настройки'!$B$3,"",IF(ISBLANK(I206),IF('Настройки'!$B$9="Нулевой спрос",0,""),IF(I206&lt;0,IF('Настройки'!$B$10="Исключить","",IF('Настройки'!$B$10="Абсолютные значения",ABS(I206),I206)),I206)))</x:f>
      </x:c>
      <x:c r="BM206" s="50" t="str">
        <x:f>IF(5&gt;'Настройки'!$B$3,"",IF(ISBLANK(J206),IF('Настройки'!$B$9="Нулевой спрос",0,""),IF(J206&lt;0,IF('Настройки'!$B$10="Исключить","",IF('Настройки'!$B$10="Абсолютные значения",ABS(J206),J206)),J206)))</x:f>
      </x:c>
      <x:c r="BN206" s="50" t="str">
        <x:f>IF(6&gt;'Настройки'!$B$3,"",IF(ISBLANK(K206),IF('Настройки'!$B$9="Нулевой спрос",0,""),IF(K206&lt;0,IF('Настройки'!$B$10="Исключить","",IF('Настройки'!$B$10="Абсолютные значения",ABS(K206),K206)),K206)))</x:f>
      </x:c>
      <x:c r="BO206" s="50" t="str">
        <x:f>IF(7&gt;'Настройки'!$B$3,"",IF(ISBLANK(L206),IF('Настройки'!$B$9="Нулевой спрос",0,""),IF(L206&lt;0,IF('Настройки'!$B$10="Исключить","",IF('Настройки'!$B$10="Абсолютные значения",ABS(L206),L206)),L206)))</x:f>
      </x:c>
      <x:c r="BP206" s="50" t="str">
        <x:f>IF(8&gt;'Настройки'!$B$3,"",IF(ISBLANK(M206),IF('Настройки'!$B$9="Нулевой спрос",0,""),IF(M206&lt;0,IF('Настройки'!$B$10="Исключить","",IF('Настройки'!$B$10="Абсолютные значения",ABS(M206),M206)),M206)))</x:f>
      </x:c>
      <x:c r="BQ206" s="50" t="str">
        <x:f>IF(9&gt;'Настройки'!$B$3,"",IF(ISBLANK(N206),IF('Настройки'!$B$9="Нулевой спрос",0,""),IF(N206&lt;0,IF('Настройки'!$B$10="Исключить","",IF('Настройки'!$B$10="Абсолютные значения",ABS(N206),N206)),N206)))</x:f>
      </x:c>
      <x:c r="BR206" s="50" t="str">
        <x:f>IF(10&gt;'Настройки'!$B$3,"",IF(ISBLANK(O206),IF('Настройки'!$B$9="Нулевой спрос",0,""),IF(O206&lt;0,IF('Настройки'!$B$10="Исключить","",IF('Настройки'!$B$10="Абсолютные значения",ABS(O206),O206)),O206)))</x:f>
      </x:c>
      <x:c r="BS206" s="50" t="str">
        <x:f>IF(11&gt;'Настройки'!$B$3,"",IF(ISBLANK(P206),IF('Настройки'!$B$9="Нулевой спрос",0,""),IF(P206&lt;0,IF('Настройки'!$B$10="Исключить","",IF('Настройки'!$B$10="Абсолютные значения",ABS(P206),P206)),P206)))</x:f>
      </x:c>
      <x:c r="BT206" s="50" t="str">
        <x:f>IF(12&gt;'Настройки'!$B$3,"",IF(ISBLANK(Q206),IF('Настройки'!$B$9="Нулевой спрос",0,""),IF(Q206&lt;0,IF('Настройки'!$B$10="Исключить","",IF('Настройки'!$B$10="Абсолютные значения",ABS(Q206),Q206)),Q206)))</x:f>
      </x:c>
      <x:c r="BU206" s="50" t="str">
        <x:f>IF(13&gt;'Настройки'!$B$3,"",IF(ISBLANK(R206),IF('Настройки'!$B$9="Нулевой спрос",0,""),IF(R206&lt;0,IF('Настройки'!$B$10="Исключить","",IF('Настройки'!$B$10="Абсолютные значения",ABS(R206),R206)),R206)))</x:f>
      </x:c>
      <x:c r="BV206" s="50" t="str">
        <x:f>IF(14&gt;'Настройки'!$B$3,"",IF(ISBLANK(S206),IF('Настройки'!$B$9="Нулевой спрос",0,""),IF(S206&lt;0,IF('Настройки'!$B$10="Исключить","",IF('Настройки'!$B$10="Абсолютные значения",ABS(S206),S206)),S206)))</x:f>
      </x:c>
      <x:c r="BW206" s="50" t="str">
        <x:f>IF(15&gt;'Настройки'!$B$3,"",IF(ISBLANK(T206),IF('Настройки'!$B$9="Нулевой спрос",0,""),IF(T206&lt;0,IF('Настройки'!$B$10="Исключить","",IF('Настройки'!$B$10="Абсолютные значения",ABS(T206),T206)),T206)))</x:f>
      </x:c>
      <x:c r="BX206" s="50" t="str">
        <x:f>IF(16&gt;'Настройки'!$B$3,"",IF(ISBLANK(U206),IF('Настройки'!$B$9="Нулевой спрос",0,""),IF(U206&lt;0,IF('Настройки'!$B$10="Исключить","",IF('Настройки'!$B$10="Абсолютные значения",ABS(U206),U206)),U206)))</x:f>
      </x:c>
      <x:c r="BY206" s="50" t="str">
        <x:f>IF(17&gt;'Настройки'!$B$3,"",IF(ISBLANK(V206),IF('Настройки'!$B$9="Нулевой спрос",0,""),IF(V206&lt;0,IF('Настройки'!$B$10="Исключить","",IF('Настройки'!$B$10="Абсолютные значения",ABS(V206),V206)),V206)))</x:f>
      </x:c>
      <x:c r="BZ206" s="50" t="str">
        <x:f>IF(18&gt;'Настройки'!$B$3,"",IF(ISBLANK(W206),IF('Настройки'!$B$9="Нулевой спрос",0,""),IF(W206&lt;0,IF('Настройки'!$B$10="Исключить","",IF('Настройки'!$B$10="Абсолютные значения",ABS(W206),W206)),W206)))</x:f>
      </x:c>
      <x:c r="CA206" s="50" t="str">
        <x:f>IF(19&gt;'Настройки'!$B$3,"",IF(ISBLANK(X206),IF('Настройки'!$B$9="Нулевой спрос",0,""),IF(X206&lt;0,IF('Настройки'!$B$10="Исключить","",IF('Настройки'!$B$10="Абсолютные значения",ABS(X206),X206)),X206)))</x:f>
      </x:c>
      <x:c r="CB206" s="50" t="str">
        <x:f>IF(20&gt;'Настройки'!$B$3,"",IF(ISBLANK(Y206),IF('Настройки'!$B$9="Нулевой спрос",0,""),IF(Y206&lt;0,IF('Настройки'!$B$10="Исключить","",IF('Настройки'!$B$10="Абсолютные значения",ABS(Y206),Y206)),Y206)))</x:f>
      </x:c>
      <x:c r="CC206" s="50" t="str">
        <x:f>IF(21&gt;'Настройки'!$B$3,"",IF(ISBLANK(Z206),IF('Настройки'!$B$9="Нулевой спрос",0,""),IF(Z206&lt;0,IF('Настройки'!$B$10="Исключить","",IF('Настройки'!$B$10="Абсолютные значения",ABS(Z206),Z206)),Z206)))</x:f>
      </x:c>
      <x:c r="CD206" s="50" t="str">
        <x:f>IF(22&gt;'Настройки'!$B$3,"",IF(ISBLANK(AA206),IF('Настройки'!$B$9="Нулевой спрос",0,""),IF(AA206&lt;0,IF('Настройки'!$B$10="Исключить","",IF('Настройки'!$B$10="Абсолютные значения",ABS(AA206),AA206)),AA206)))</x:f>
      </x:c>
      <x:c r="CE206" s="50" t="str">
        <x:f>IF(23&gt;'Настройки'!$B$3,"",IF(ISBLANK(AB206),IF('Настройки'!$B$9="Нулевой спрос",0,""),IF(AB206&lt;0,IF('Настройки'!$B$10="Исключить","",IF('Настройки'!$B$10="Абсолютные значения",ABS(AB206),AB206)),AB206)))</x:f>
      </x:c>
      <x:c r="CF206" s="50" t="str">
        <x:f>IF(24&gt;'Настройки'!$B$3,"",IF(ISBLANK(AC206),IF('Настройки'!$B$9="Нулевой спрос",0,""),IF(AC206&lt;0,IF('Настройки'!$B$10="Исключить","",IF('Настройки'!$B$10="Абсолютные значения",ABS(AC206),AC206)),AC206)))</x:f>
      </x:c>
      <x:c r="CG206" s="50" t="str">
        <x:f>IF(25&gt;'Настройки'!$B$3,"",IF(ISBLANK(AD206),IF('Настройки'!$B$9="Нулевой спрос",0,""),IF(AD206&lt;0,IF('Настройки'!$B$10="Исключить","",IF('Настройки'!$B$10="Абсолютные значения",ABS(AD206),AD206)),AD206)))</x:f>
      </x:c>
      <x:c r="CH206" s="50" t="str">
        <x:f>IF(26&gt;'Настройки'!$B$3,"",IF(ISBLANK(AE206),IF('Настройки'!$B$9="Нулевой спрос",0,""),IF(AE206&lt;0,IF('Настройки'!$B$10="Исключить","",IF('Настройки'!$B$10="Абсолютные значения",ABS(AE206),AE206)),AE206)))</x:f>
      </x:c>
      <x:c r="CI206" s="50" t="str">
        <x:f>IF(27&gt;'Настройки'!$B$3,"",IF(ISBLANK(AF206),IF('Настройки'!$B$9="Нулевой спрос",0,""),IF(AF206&lt;0,IF('Настройки'!$B$10="Исключить","",IF('Настройки'!$B$10="Абсолютные значения",ABS(AF206),AF206)),AF206)))</x:f>
      </x:c>
      <x:c r="CJ206" s="50" t="str">
        <x:f>IF(28&gt;'Настройки'!$B$3,"",IF(ISBLANK(AG206),IF('Настройки'!$B$9="Нулевой спрос",0,""),IF(AG206&lt;0,IF('Настройки'!$B$10="Исключить","",IF('Настройки'!$B$10="Абсолютные значения",ABS(AG206),AG206)),AG206)))</x:f>
      </x:c>
      <x:c r="CK206" s="50" t="str">
        <x:f>IF(29&gt;'Настройки'!$B$3,"",IF(ISBLANK(AH206),IF('Настройки'!$B$9="Нулевой спрос",0,""),IF(AH206&lt;0,IF('Настройки'!$B$10="Исключить","",IF('Настройки'!$B$10="Абсолютные значения",ABS(AH206),AH206)),AH206)))</x:f>
      </x:c>
      <x:c r="CL206" s="50" t="str">
        <x:f>IF(30&gt;'Настройки'!$B$3,"",IF(ISBLANK(AI206),IF('Настройки'!$B$9="Нулевой спрос",0,""),IF(AI206&lt;0,IF('Настройки'!$B$10="Исключить","",IF('Настройки'!$B$10="Абсолютные значения",ABS(AI206),AI206)),AI206)))</x:f>
      </x:c>
      <x:c r="CM206" s="50" t="str">
        <x:f>IF(31&gt;'Настройки'!$B$3,"",IF(ISBLANK(AJ206),IF('Настройки'!$B$9="Нулевой спрос",0,""),IF(AJ206&lt;0,IF('Настройки'!$B$10="Исключить","",IF('Настройки'!$B$10="Абсолютные значения",ABS(AJ206),AJ206)),AJ206)))</x:f>
      </x:c>
      <x:c r="CN206" s="50" t="str">
        <x:f>IF(32&gt;'Настройки'!$B$3,"",IF(ISBLANK(AK206),IF('Настройки'!$B$9="Нулевой спрос",0,""),IF(AK206&lt;0,IF('Настройки'!$B$10="Исключить","",IF('Настройки'!$B$10="Абсолютные значения",ABS(AK206),AK206)),AK206)))</x:f>
      </x:c>
      <x:c r="CO206" s="50" t="str">
        <x:f>IF(33&gt;'Настройки'!$B$3,"",IF(ISBLANK(AL206),IF('Настройки'!$B$9="Нулевой спрос",0,""),IF(AL206&lt;0,IF('Настройки'!$B$10="Исключить","",IF('Настройки'!$B$10="Абсолютные значения",ABS(AL206),AL206)),AL206)))</x:f>
      </x:c>
      <x:c r="CP206" s="50" t="str">
        <x:f>IF(34&gt;'Настройки'!$B$3,"",IF(ISBLANK(AM206),IF('Настройки'!$B$9="Нулевой спрос",0,""),IF(AM206&lt;0,IF('Настройки'!$B$10="Исключить","",IF('Настройки'!$B$10="Абсолютные значения",ABS(AM206),AM206)),AM206)))</x:f>
      </x:c>
      <x:c r="CQ206" s="50" t="str">
        <x:f>IF(35&gt;'Настройки'!$B$3,"",IF(ISBLANK(AN206),IF('Настройки'!$B$9="Нулевой спрос",0,""),IF(AN206&lt;0,IF('Настройки'!$B$10="Исключить","",IF('Настройки'!$B$10="Абсолютные значения",ABS(AN206),AN206)),AN206)))</x:f>
      </x:c>
      <x:c r="CR206" s="50" t="str">
        <x:f>IF(36&gt;'Настройки'!$B$3,"",IF(ISBLANK(AO206),IF('Настройки'!$B$9="Нулевой спрос",0,""),IF(AO206&lt;0,IF('Настройки'!$B$10="Исключить","",IF('Настройки'!$B$10="Абсолютные значения",ABS(AO206),AO206)),AO206)))</x:f>
      </x:c>
      <x:c r="CS206" s="50" t="str">
        <x:f>IF(OR(1&gt;'Настройки'!$B$3,ISBLANK(BI206),BI206=0),"",BI206)</x:f>
      </x:c>
      <x:c r="CT206" s="50" t="str">
        <x:f>IF(OR(2&gt;'Настройки'!$B$3,ISBLANK(BJ206),BJ206=0),"",BJ206)</x:f>
      </x:c>
      <x:c r="CU206" s="50" t="str">
        <x:f>IF(OR(3&gt;'Настройки'!$B$3,ISBLANK(BK206),BK206=0),"",BK206)</x:f>
      </x:c>
      <x:c r="CV206" s="50" t="str">
        <x:f>IF(OR(4&gt;'Настройки'!$B$3,ISBLANK(BL206),BL206=0),"",BL206)</x:f>
      </x:c>
      <x:c r="CW206" s="50" t="str">
        <x:f>IF(OR(5&gt;'Настройки'!$B$3,ISBLANK(BM206),BM206=0),"",BM206)</x:f>
      </x:c>
      <x:c r="CX206" s="50" t="str">
        <x:f>IF(OR(6&gt;'Настройки'!$B$3,ISBLANK(BN206),BN206=0),"",BN206)</x:f>
      </x:c>
      <x:c r="CY206" s="50" t="str">
        <x:f>IF(OR(7&gt;'Настройки'!$B$3,ISBLANK(BO206),BO206=0),"",BO206)</x:f>
      </x:c>
      <x:c r="CZ206" s="50" t="str">
        <x:f>IF(OR(8&gt;'Настройки'!$B$3,ISBLANK(BP206),BP206=0),"",BP206)</x:f>
      </x:c>
      <x:c r="DA206" s="50" t="str">
        <x:f>IF(OR(9&gt;'Настройки'!$B$3,ISBLANK(BQ206),BQ206=0),"",BQ206)</x:f>
      </x:c>
      <x:c r="DB206" s="50" t="str">
        <x:f>IF(OR(10&gt;'Настройки'!$B$3,ISBLANK(BR206),BR206=0),"",BR206)</x:f>
      </x:c>
      <x:c r="DC206" s="50" t="str">
        <x:f>IF(OR(11&gt;'Настройки'!$B$3,ISBLANK(BS206),BS206=0),"",BS206)</x:f>
      </x:c>
      <x:c r="DD206" s="50" t="str">
        <x:f>IF(OR(12&gt;'Настройки'!$B$3,ISBLANK(BT206),BT206=0),"",BT206)</x:f>
      </x:c>
      <x:c r="DE206" s="50" t="str">
        <x:f>IF(OR(13&gt;'Настройки'!$B$3,ISBLANK(BU206),BU206=0),"",BU206)</x:f>
      </x:c>
      <x:c r="DF206" s="50" t="str">
        <x:f>IF(OR(14&gt;'Настройки'!$B$3,ISBLANK(BV206),BV206=0),"",BV206)</x:f>
      </x:c>
      <x:c r="DG206" s="50" t="str">
        <x:f>IF(OR(15&gt;'Настройки'!$B$3,ISBLANK(BW206),BW206=0),"",BW206)</x:f>
      </x:c>
      <x:c r="DH206" s="50" t="str">
        <x:f>IF(OR(16&gt;'Настройки'!$B$3,ISBLANK(BX206),BX206=0),"",BX206)</x:f>
      </x:c>
      <x:c r="DI206" s="50" t="str">
        <x:f>IF(OR(17&gt;'Настройки'!$B$3,ISBLANK(BY206),BY206=0),"",BY206)</x:f>
      </x:c>
      <x:c r="DJ206" s="50" t="str">
        <x:f>IF(OR(18&gt;'Настройки'!$B$3,ISBLANK(BZ206),BZ206=0),"",BZ206)</x:f>
      </x:c>
      <x:c r="DK206" s="50" t="str">
        <x:f>IF(OR(19&gt;'Настройки'!$B$3,ISBLANK(CA206),CA206=0),"",CA206)</x:f>
      </x:c>
      <x:c r="DL206" s="50" t="str">
        <x:f>IF(OR(20&gt;'Настройки'!$B$3,ISBLANK(CB206),CB206=0),"",CB206)</x:f>
      </x:c>
      <x:c r="DM206" s="50" t="str">
        <x:f>IF(OR(21&gt;'Настройки'!$B$3,ISBLANK(CC206),CC206=0),"",CC206)</x:f>
      </x:c>
      <x:c r="DN206" s="50" t="str">
        <x:f>IF(OR(22&gt;'Настройки'!$B$3,ISBLANK(CD206),CD206=0),"",CD206)</x:f>
      </x:c>
      <x:c r="DO206" s="50" t="str">
        <x:f>IF(OR(23&gt;'Настройки'!$B$3,ISBLANK(CE206),CE206=0),"",CE206)</x:f>
      </x:c>
      <x:c r="DP206" s="50" t="str">
        <x:f>IF(OR(24&gt;'Настройки'!$B$3,ISBLANK(CF206),CF206=0),"",CF206)</x:f>
      </x:c>
      <x:c r="DQ206" s="50" t="str">
        <x:f>IF(OR(25&gt;'Настройки'!$B$3,ISBLANK(CG206),CG206=0),"",CG206)</x:f>
      </x:c>
      <x:c r="DR206" s="50" t="str">
        <x:f>IF(OR(26&gt;'Настройки'!$B$3,ISBLANK(CH206),CH206=0),"",CH206)</x:f>
      </x:c>
      <x:c r="DS206" s="50" t="str">
        <x:f>IF(OR(27&gt;'Настройки'!$B$3,ISBLANK(CI206),CI206=0),"",CI206)</x:f>
      </x:c>
      <x:c r="DT206" s="50" t="str">
        <x:f>IF(OR(28&gt;'Настройки'!$B$3,ISBLANK(CJ206),CJ206=0),"",CJ206)</x:f>
      </x:c>
      <x:c r="DU206" s="50" t="str">
        <x:f>IF(OR(29&gt;'Настройки'!$B$3,ISBLANK(CK206),CK206=0),"",CK206)</x:f>
      </x:c>
      <x:c r="DV206" s="50" t="str">
        <x:f>IF(OR(30&gt;'Настройки'!$B$3,ISBLANK(CL206),CL206=0),"",CL206)</x:f>
      </x:c>
      <x:c r="DW206" s="50" t="str">
        <x:f>IF(OR(31&gt;'Настройки'!$B$3,ISBLANK(CM206),CM206=0),"",CM206)</x:f>
      </x:c>
      <x:c r="DX206" s="50" t="str">
        <x:f>IF(OR(32&gt;'Настройки'!$B$3,ISBLANK(CN206),CN206=0),"",CN206)</x:f>
      </x:c>
      <x:c r="DY206" s="50" t="str">
        <x:f>IF(OR(33&gt;'Настройки'!$B$3,ISBLANK(CO206),CO206=0),"",CO206)</x:f>
      </x:c>
      <x:c r="DZ206" s="50" t="str">
        <x:f>IF(OR(34&gt;'Настройки'!$B$3,ISBLANK(CP206),CP206=0),"",CP206)</x:f>
      </x:c>
      <x:c r="EA206" s="50" t="str">
        <x:f>IF(OR(35&gt;'Настройки'!$B$3,ISBLANK(CQ206),CQ206=0),"",CQ206)</x:f>
      </x:c>
      <x:c r="EB206" s="50" t="str">
        <x:f>IF(OR(36&gt;'Настройки'!$B$3,ISBLANK(CR206),CR206=0),"",CR206)</x:f>
      </x:c>
      <x:c r="EC206" s="50" t="str">
        <x:f>IF(A206="","",IF(OR(BB206="AZ",BB206="BZ"),10000+ROW(),IF(AZ206&gt;'Настройки'!$B$11,20000+ROW(),IF(BF206&lt;&gt;"Обычный",30000+ROW(),IF(AX206&lt;=0,40000+ROW(),"")))))</x:f>
      </x:c>
      <x:c r="ED206" s="50" t="str">
        <x:f>IF(EC206="","",COUNTIFS($EC$2:$EC$1001,"&gt;0",$EC$2:$EC$1001,"&lt;"&amp;EC206)+1)</x:f>
      </x:c>
    </x:row>
    <x:row r="207">
      <x:c r="A207" s="115"/>
      <x:c r="B207" s="115"/>
      <x:c r="C207" s="115"/>
      <x:c r="D207" s="118"/>
      <x:c r="E207" s="118"/>
      <x:c r="F207" s="118"/>
      <x:c r="G207" s="118"/>
      <x:c r="H207" s="118"/>
      <x:c r="I207" s="118"/>
      <x:c r="J207" s="118"/>
      <x:c r="K207" s="118"/>
      <x:c r="L207" s="118"/>
      <x:c r="M207" s="118"/>
      <x:c r="N207" s="118"/>
      <x:c r="O207" s="118"/>
      <x:c r="P207" s="118"/>
      <x:c r="Q207" s="118"/>
      <x:c r="R207" s="118"/>
      <x:c r="S207" s="118"/>
      <x:c r="T207" s="118"/>
      <x:c r="U207" s="118"/>
      <x:c r="V207" s="118"/>
      <x:c r="W207" s="118"/>
      <x:c r="X207" s="118"/>
      <x:c r="Y207" s="118"/>
      <x:c r="Z207" s="118"/>
      <x:c r="AA207" s="118"/>
      <x:c r="AB207" s="118"/>
      <x:c r="AC207" s="118"/>
      <x:c r="AD207" s="118"/>
      <x:c r="AE207" s="118"/>
      <x:c r="AF207" s="118"/>
      <x:c r="AG207" s="118"/>
      <x:c r="AH207" s="118"/>
      <x:c r="AI207" s="118"/>
      <x:c r="AJ207" s="118"/>
      <x:c r="AK207" s="118"/>
      <x:c r="AL207" s="118"/>
      <x:c r="AM207" s="118"/>
      <x:c r="AN207" s="118"/>
      <x:c r="AO207" s="118"/>
      <x:c r="AP207" s="115"/>
      <x:c r="AQ207" s="49" t="str">
        <x:f>IF(A207="","",COUNT(BI207:INDEX(BI207:CR207,1,'Настройки'!$B$3)))</x:f>
      </x:c>
      <x:c r="AR207" s="49" t="str">
        <x:f>IF(A207="","",SUM(BI207:INDEX(BI207:CR207,1,'Настройки'!$B$3)))</x:f>
      </x:c>
      <x:c r="AS207" s="58" t="str">
        <x:f>IF(A207="","",IF('Настройки'!$B$4="Стоимость потребления",AR207*D207,IF('Настройки'!$B$4="Количество",AR207,E207)))</x:f>
      </x:c>
      <x:c r="AT207" s="61" t="str">
        <x:f>IF(OR(A207="",AS207&lt;0,SUM($AS$2:$AS$1001)&lt;=0),"",AS207/SUM($AS$2:$AS$1001))</x:f>
      </x:c>
      <x:c r="AU207" s="61" t="str">
        <x:f>IF(OR(A207="",AS207&lt;0,SUM($AS$2:$AS$1001)&lt;=0),"",SUMIFS($AS$2:$AS$1001,$AS$2:$AS$1001,"&gt;"&amp;AS207)/SUM($AS$2:$AS$1001))</x:f>
      </x:c>
      <x:c r="AV207" s="61" t="str">
        <x:f>IF(OR(A207="",AS207&lt;0,SUM($AS$2:$AS$1001)&lt;=0),"",SUMIFS($AS$2:$AS$1001,$AS$2:$AS$1001,"&gt;="&amp;AS207)/SUM($AS$2:$AS$1001))</x:f>
      </x:c>
      <x:c r="AW207" s="49" t="str">
        <x:f>IF(A207="","",IF(SUM($AS$2:$AS$1001)&lt;=0,"Не определён",IF(AS207&lt;0,"Исключение",IF(AU207&lt;'Настройки'!$B$5,"A",IF(AU207&lt;'Настройки'!$B$6,"B","C")))))</x:f>
      </x:c>
      <x:c r="AX207" s="58" t="str">
        <x:f>IF(A207="","",IF(AQ207=0,"",AVERAGE(BI207:INDEX(BI207:CR207,1,'Настройки'!$B$3))))</x:f>
      </x:c>
      <x:c r="AY207" s="58" t="str">
        <x:f>IF(OR(A207="",AQ207=0),"",STDEVP(BI207:INDEX(BI207:CR207,1,'Настройки'!$B$3)))</x:f>
      </x:c>
      <x:c r="AZ207" s="61" t="str">
        <x:f>IF(OR(A207="",AQ207&lt;'Настройки'!$B$12,AX207&lt;=0,AND('Настройки'!$B$10="Блокировать",COUNTIF(F207:INDEX(F207:AO207,1,'Настройки'!$B$3),"&lt;0")&gt;0)),"",AY207/ABS(AX207))</x:f>
      </x:c>
      <x:c r="BA207" s="49" t="str">
        <x:f>IF(A207="","",IF(AND('Настройки'!$B$10="Блокировать",COUNTIF(F207:INDEX(F207:AO207,1,'Настройки'!$B$3),"&lt;0")&gt;0),"Не определён",IF(AQ207&lt;'Настройки'!$B$12,"Не определён",IF(AX207=0,"Нет спроса",IF(AX207&lt;0,"Не определён",IF(AZ207&lt;='Настройки'!$B$7,"X",IF(AZ207&lt;='Настройки'!$B$8,"Y","Z")))))))</x:f>
      </x:c>
      <x:c r="BB207" s="49" t="str">
        <x:f>IF(OR(A207="",LEN(AW207)&lt;&gt;1,LEN(BA207)&lt;&gt;1),"",AW207&amp;BA207)</x:f>
      </x:c>
      <x:c r="BC207" s="61" t="str">
        <x:f>IF(OR(A207="",AQ207=0),"",(COUNT(BI207:INDEX(BI207:CR207,1,'Настройки'!$B$3))-COUNT(CS207:INDEX(CS207:EB207,1,'Настройки'!$B$3)))/AQ207)</x:f>
      </x:c>
      <x:c r="BD207" s="64" t="str">
        <x:f>IF(OR(A207="",COUNT(CS207:INDEX(CS207:EB207,1,'Настройки'!$B$3))=0),"",AQ207/COUNT(CS207:INDEX(CS207:EB207,1,'Настройки'!$B$3)))</x:f>
      </x:c>
      <x:c r="BE207" s="64" t="str">
        <x:f>IF(OR(A207="",COUNT(CS207:INDEX(CS207:EB207,1,'Настройки'!$B$3))=0),"",IF(AVERAGE(CS207:INDEX(CS207:EB207,1,'Настройки'!$B$3))=0,"",(STDEVP(CS207:INDEX(CS207:EB207,1,'Настройки'!$B$3))/ABS(AVERAGE(CS207:INDEX(CS207:EB207,1,'Настройки'!$B$3))))^2))</x:f>
      </x:c>
      <x:c r="BF207" s="49" t="str">
        <x:f>IF(A207="","",IF(AQ207&lt;3,"Недостаточно",IF(AQ207&lt;6,"Предварительный","Обычный")))</x:f>
      </x:c>
      <x:c r="BG207" s="49" t="str">
        <x:f>IF(A207="","",IF(COUNTIF(F207:INDEX(F207:AO207,1,'Настройки'!$B$3),"&lt;0")&gt;0,IF('Настройки'!$B$10="Блокировать","Отрицательный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"),"")&amp;IF(AQ207&lt;3,"Недостаточно истории. ",IF(AQ207&lt;6,"Предварительная классификация. ",""))&amp;IF(AX207=0,"Нет спроса за горизонт. ","")&amp;IF(AZ207&gt;'Настройки'!$B$11,"Экстремальная вариативность. ",""))</x:f>
      </x:c>
      <x:c r="BH207" s="49" t="str">
        <x:f>IF(A207="","",IFERROR(VLOOKUP(BB207,'Настройки'!$D$3:$E$11,2,FALSE),"Сначала проверьте исходные данные и историю спроса.")&amp;" Уточните срок поставки, MOQ и критичность.")</x:f>
      </x:c>
      <x:c r="BI207" s="50" t="str">
        <x:f>IF(1&gt;'Настройки'!$B$3,"",IF(ISBLANK(F207),IF('Настройки'!$B$9="Нулевой спрос",0,""),IF(F207&lt;0,IF('Настройки'!$B$10="Исключить","",IF('Настройки'!$B$10="Абсолютные значения",ABS(F207),F207)),F207)))</x:f>
      </x:c>
      <x:c r="BJ207" s="50" t="str">
        <x:f>IF(2&gt;'Настройки'!$B$3,"",IF(ISBLANK(G207),IF('Настройки'!$B$9="Нулевой спрос",0,""),IF(G207&lt;0,IF('Настройки'!$B$10="Исключить","",IF('Настройки'!$B$10="Абсолютные значения",ABS(G207),G207)),G207)))</x:f>
      </x:c>
      <x:c r="BK207" s="50" t="str">
        <x:f>IF(3&gt;'Настройки'!$B$3,"",IF(ISBLANK(H207),IF('Настройки'!$B$9="Нулевой спрос",0,""),IF(H207&lt;0,IF('Настройки'!$B$10="Исключить","",IF('Настройки'!$B$10="Абсолютные значения",ABS(H207),H207)),H207)))</x:f>
      </x:c>
      <x:c r="BL207" s="50" t="str">
        <x:f>IF(4&gt;'Настройки'!$B$3,"",IF(ISBLANK(I207),IF('Настройки'!$B$9="Нулевой спрос",0,""),IF(I207&lt;0,IF('Настройки'!$B$10="Исключить","",IF('Настройки'!$B$10="Абсолютные значения",ABS(I207),I207)),I207)))</x:f>
      </x:c>
      <x:c r="BM207" s="50" t="str">
        <x:f>IF(5&gt;'Настройки'!$B$3,"",IF(ISBLANK(J207),IF('Настройки'!$B$9="Нулевой спрос",0,""),IF(J207&lt;0,IF('Настройки'!$B$10="Исключить","",IF('Настройки'!$B$10="Абсолютные значения",ABS(J207),J207)),J207)))</x:f>
      </x:c>
      <x:c r="BN207" s="50" t="str">
        <x:f>IF(6&gt;'Настройки'!$B$3,"",IF(ISBLANK(K207),IF('Настройки'!$B$9="Нулевой спрос",0,""),IF(K207&lt;0,IF('Настройки'!$B$10="Исключить","",IF('Настройки'!$B$10="Абсолютные значения",ABS(K207),K207)),K207)))</x:f>
      </x:c>
      <x:c r="BO207" s="50" t="str">
        <x:f>IF(7&gt;'Настройки'!$B$3,"",IF(ISBLANK(L207),IF('Настройки'!$B$9="Нулевой спрос",0,""),IF(L207&lt;0,IF('Настройки'!$B$10="Исключить","",IF('Настройки'!$B$10="Абсолютные значения",ABS(L207),L207)),L207)))</x:f>
      </x:c>
      <x:c r="BP207" s="50" t="str">
        <x:f>IF(8&gt;'Настройки'!$B$3,"",IF(ISBLANK(M207),IF('Настройки'!$B$9="Нулевой спрос",0,""),IF(M207&lt;0,IF('Настройки'!$B$10="Исключить","",IF('Настройки'!$B$10="Абсолютные значения",ABS(M207),M207)),M207)))</x:f>
      </x:c>
      <x:c r="BQ207" s="50" t="str">
        <x:f>IF(9&gt;'Настройки'!$B$3,"",IF(ISBLANK(N207),IF('Настройки'!$B$9="Нулевой спрос",0,""),IF(N207&lt;0,IF('Настройки'!$B$10="Исключить","",IF('Настройки'!$B$10="Абсолютные значения",ABS(N207),N207)),N207)))</x:f>
      </x:c>
      <x:c r="BR207" s="50" t="str">
        <x:f>IF(10&gt;'Настройки'!$B$3,"",IF(ISBLANK(O207),IF('Настройки'!$B$9="Нулевой спрос",0,""),IF(O207&lt;0,IF('Настройки'!$B$10="Исключить","",IF('Настройки'!$B$10="Абсолютные значения",ABS(O207),O207)),O207)))</x:f>
      </x:c>
      <x:c r="BS207" s="50" t="str">
        <x:f>IF(11&gt;'Настройки'!$B$3,"",IF(ISBLANK(P207),IF('Настройки'!$B$9="Нулевой спрос",0,""),IF(P207&lt;0,IF('Настройки'!$B$10="Исключить","",IF('Настройки'!$B$10="Абсолютные значения",ABS(P207),P207)),P207)))</x:f>
      </x:c>
      <x:c r="BT207" s="50" t="str">
        <x:f>IF(12&gt;'Настройки'!$B$3,"",IF(ISBLANK(Q207),IF('Настройки'!$B$9="Нулевой спрос",0,""),IF(Q207&lt;0,IF('Настройки'!$B$10="Исключить","",IF('Настройки'!$B$10="Абсолютные значения",ABS(Q207),Q207)),Q207)))</x:f>
      </x:c>
      <x:c r="BU207" s="50" t="str">
        <x:f>IF(13&gt;'Настройки'!$B$3,"",IF(ISBLANK(R207),IF('Настройки'!$B$9="Нулевой спрос",0,""),IF(R207&lt;0,IF('Настройки'!$B$10="Исключить","",IF('Настройки'!$B$10="Абсолютные значения",ABS(R207),R207)),R207)))</x:f>
      </x:c>
      <x:c r="BV207" s="50" t="str">
        <x:f>IF(14&gt;'Настройки'!$B$3,"",IF(ISBLANK(S207),IF('Настройки'!$B$9="Нулевой спрос",0,""),IF(S207&lt;0,IF('Настройки'!$B$10="Исключить","",IF('Настройки'!$B$10="Абсолютные значения",ABS(S207),S207)),S207)))</x:f>
      </x:c>
      <x:c r="BW207" s="50" t="str">
        <x:f>IF(15&gt;'Настройки'!$B$3,"",IF(ISBLANK(T207),IF('Настройки'!$B$9="Нулевой спрос",0,""),IF(T207&lt;0,IF('Настройки'!$B$10="Исключить","",IF('Настройки'!$B$10="Абсолютные значения",ABS(T207),T207)),T207)))</x:f>
      </x:c>
      <x:c r="BX207" s="50" t="str">
        <x:f>IF(16&gt;'Настройки'!$B$3,"",IF(ISBLANK(U207),IF('Настройки'!$B$9="Нулевой спрос",0,""),IF(U207&lt;0,IF('Настройки'!$B$10="Исключить","",IF('Настройки'!$B$10="Абсолютные значения",ABS(U207),U207)),U207)))</x:f>
      </x:c>
      <x:c r="BY207" s="50" t="str">
        <x:f>IF(17&gt;'Настройки'!$B$3,"",IF(ISBLANK(V207),IF('Настройки'!$B$9="Нулевой спрос",0,""),IF(V207&lt;0,IF('Настройки'!$B$10="Исключить","",IF('Настройки'!$B$10="Абсолютные значения",ABS(V207),V207)),V207)))</x:f>
      </x:c>
      <x:c r="BZ207" s="50" t="str">
        <x:f>IF(18&gt;'Настройки'!$B$3,"",IF(ISBLANK(W207),IF('Настройки'!$B$9="Нулевой спрос",0,""),IF(W207&lt;0,IF('Настройки'!$B$10="Исключить","",IF('Настройки'!$B$10="Абсолютные значения",ABS(W207),W207)),W207)))</x:f>
      </x:c>
      <x:c r="CA207" s="50" t="str">
        <x:f>IF(19&gt;'Настройки'!$B$3,"",IF(ISBLANK(X207),IF('Настройки'!$B$9="Нулевой спрос",0,""),IF(X207&lt;0,IF('Настройки'!$B$10="Исключить","",IF('Настройки'!$B$10="Абсолютные значения",ABS(X207),X207)),X207)))</x:f>
      </x:c>
      <x:c r="CB207" s="50" t="str">
        <x:f>IF(20&gt;'Настройки'!$B$3,"",IF(ISBLANK(Y207),IF('Настройки'!$B$9="Нулевой спрос",0,""),IF(Y207&lt;0,IF('Настройки'!$B$10="Исключить","",IF('Настройки'!$B$10="Абсолютные значения",ABS(Y207),Y207)),Y207)))</x:f>
      </x:c>
      <x:c r="CC207" s="50" t="str">
        <x:f>IF(21&gt;'Настройки'!$B$3,"",IF(ISBLANK(Z207),IF('Настройки'!$B$9="Нулевой спрос",0,""),IF(Z207&lt;0,IF('Настройки'!$B$10="Исключить","",IF('Настройки'!$B$10="Абсолютные значения",ABS(Z207),Z207)),Z207)))</x:f>
      </x:c>
      <x:c r="CD207" s="50" t="str">
        <x:f>IF(22&gt;'Настройки'!$B$3,"",IF(ISBLANK(AA207),IF('Настройки'!$B$9="Нулевой спрос",0,""),IF(AA207&lt;0,IF('Настройки'!$B$10="Исключить","",IF('Настройки'!$B$10="Абсолютные значения",ABS(AA207),AA207)),AA207)))</x:f>
      </x:c>
      <x:c r="CE207" s="50" t="str">
        <x:f>IF(23&gt;'Настройки'!$B$3,"",IF(ISBLANK(AB207),IF('Настройки'!$B$9="Нулевой спрос",0,""),IF(AB207&lt;0,IF('Настройки'!$B$10="Исключить","",IF('Настройки'!$B$10="Абсолютные значения",ABS(AB207),AB207)),AB207)))</x:f>
      </x:c>
      <x:c r="CF207" s="50" t="str">
        <x:f>IF(24&gt;'Настройки'!$B$3,"",IF(ISBLANK(AC207),IF('Настройки'!$B$9="Нулевой спрос",0,""),IF(AC207&lt;0,IF('Настройки'!$B$10="Исключить","",IF('Настройки'!$B$10="Абсолютные значения",ABS(AC207),AC207)),AC207)))</x:f>
      </x:c>
      <x:c r="CG207" s="50" t="str">
        <x:f>IF(25&gt;'Настройки'!$B$3,"",IF(ISBLANK(AD207),IF('Настройки'!$B$9="Нулевой спрос",0,""),IF(AD207&lt;0,IF('Настройки'!$B$10="Исключить","",IF('Настройки'!$B$10="Абсолютные значения",ABS(AD207),AD207)),AD207)))</x:f>
      </x:c>
      <x:c r="CH207" s="50" t="str">
        <x:f>IF(26&gt;'Настройки'!$B$3,"",IF(ISBLANK(AE207),IF('Настройки'!$B$9="Нулевой спрос",0,""),IF(AE207&lt;0,IF('Настройки'!$B$10="Исключить","",IF('Настройки'!$B$10="Абсолютные значения",ABS(AE207),AE207)),AE207)))</x:f>
      </x:c>
      <x:c r="CI207" s="50" t="str">
        <x:f>IF(27&gt;'Настройки'!$B$3,"",IF(ISBLANK(AF207),IF('Настройки'!$B$9="Нулевой спрос",0,""),IF(AF207&lt;0,IF('Настройки'!$B$10="Исключить","",IF('Настройки'!$B$10="Абсолютные значения",ABS(AF207),AF207)),AF207)))</x:f>
      </x:c>
      <x:c r="CJ207" s="50" t="str">
        <x:f>IF(28&gt;'Настройки'!$B$3,"",IF(ISBLANK(AG207),IF('Настройки'!$B$9="Нулевой спрос",0,""),IF(AG207&lt;0,IF('Настройки'!$B$10="Исключить","",IF('Настройки'!$B$10="Абсолютные значения",ABS(AG207),AG207)),AG207)))</x:f>
      </x:c>
      <x:c r="CK207" s="50" t="str">
        <x:f>IF(29&gt;'Настройки'!$B$3,"",IF(ISBLANK(AH207),IF('Настройки'!$B$9="Нулевой спрос",0,""),IF(AH207&lt;0,IF('Настройки'!$B$10="Исключить","",IF('Настройки'!$B$10="Абсолютные значения",ABS(AH207),AH207)),AH207)))</x:f>
      </x:c>
      <x:c r="CL207" s="50" t="str">
        <x:f>IF(30&gt;'Настройки'!$B$3,"",IF(ISBLANK(AI207),IF('Настройки'!$B$9="Нулевой спрос",0,""),IF(AI207&lt;0,IF('Настройки'!$B$10="Исключить","",IF('Настройки'!$B$10="Абсолютные значения",ABS(AI207),AI207)),AI207)))</x:f>
      </x:c>
      <x:c r="CM207" s="50" t="str">
        <x:f>IF(31&gt;'Настройки'!$B$3,"",IF(ISBLANK(AJ207),IF('Настройки'!$B$9="Нулевой спрос",0,""),IF(AJ207&lt;0,IF('Настройки'!$B$10="Исключить","",IF('Настройки'!$B$10="Абсолютные значения",ABS(AJ207),AJ207)),AJ207)))</x:f>
      </x:c>
      <x:c r="CN207" s="50" t="str">
        <x:f>IF(32&gt;'Настройки'!$B$3,"",IF(ISBLANK(AK207),IF('Настройки'!$B$9="Нулевой спрос",0,""),IF(AK207&lt;0,IF('Настройки'!$B$10="Исключить","",IF('Настройки'!$B$10="Абсолютные значения",ABS(AK207),AK207)),AK207)))</x:f>
      </x:c>
      <x:c r="CO207" s="50" t="str">
        <x:f>IF(33&gt;'Настройки'!$B$3,"",IF(ISBLANK(AL207),IF('Настройки'!$B$9="Нулевой спрос",0,""),IF(AL207&lt;0,IF('Настройки'!$B$10="Исключить","",IF('Настройки'!$B$10="Абсолютные значения",ABS(AL207),AL207)),AL207)))</x:f>
      </x:c>
      <x:c r="CP207" s="50" t="str">
        <x:f>IF(34&gt;'Настройки'!$B$3,"",IF(ISBLANK(AM207),IF('Настройки'!$B$9="Нулевой спрос",0,""),IF(AM207&lt;0,IF('Настройки'!$B$10="Исключить","",IF('Настройки'!$B$10="Абсолютные значения",ABS(AM207),AM207)),AM207)))</x:f>
      </x:c>
      <x:c r="CQ207" s="50" t="str">
        <x:f>IF(35&gt;'Настройки'!$B$3,"",IF(ISBLANK(AN207),IF('Настройки'!$B$9="Нулевой спрос",0,""),IF(AN207&lt;0,IF('Настройки'!$B$10="Исключить","",IF('Настройки'!$B$10="Абсолютные значения",ABS(AN207),AN207)),AN207)))</x:f>
      </x:c>
      <x:c r="CR207" s="50" t="str">
        <x:f>IF(36&gt;'Настройки'!$B$3,"",IF(ISBLANK(AO207),IF('Настройки'!$B$9="Нулевой спрос",0,""),IF(AO207&lt;0,IF('Настройки'!$B$10="Исключить","",IF('Настройки'!$B$10="Абсолютные значения",ABS(AO207),AO207)),AO207)))</x:f>
      </x:c>
      <x:c r="CS207" s="50" t="str">
        <x:f>IF(OR(1&gt;'Настройки'!$B$3,ISBLANK(BI207),BI207=0),"",BI207)</x:f>
      </x:c>
      <x:c r="CT207" s="50" t="str">
        <x:f>IF(OR(2&gt;'Настройки'!$B$3,ISBLANK(BJ207),BJ207=0),"",BJ207)</x:f>
      </x:c>
      <x:c r="CU207" s="50" t="str">
        <x:f>IF(OR(3&gt;'Настройки'!$B$3,ISBLANK(BK207),BK207=0),"",BK207)</x:f>
      </x:c>
      <x:c r="CV207" s="50" t="str">
        <x:f>IF(OR(4&gt;'Настройки'!$B$3,ISBLANK(BL207),BL207=0),"",BL207)</x:f>
      </x:c>
      <x:c r="CW207" s="50" t="str">
        <x:f>IF(OR(5&gt;'Настройки'!$B$3,ISBLANK(BM207),BM207=0),"",BM207)</x:f>
      </x:c>
      <x:c r="CX207" s="50" t="str">
        <x:f>IF(OR(6&gt;'Настройки'!$B$3,ISBLANK(BN207),BN207=0),"",BN207)</x:f>
      </x:c>
      <x:c r="CY207" s="50" t="str">
        <x:f>IF(OR(7&gt;'Настройки'!$B$3,ISBLANK(BO207),BO207=0),"",BO207)</x:f>
      </x:c>
      <x:c r="CZ207" s="50" t="str">
        <x:f>IF(OR(8&gt;'Настройки'!$B$3,ISBLANK(BP207),BP207=0),"",BP207)</x:f>
      </x:c>
      <x:c r="DA207" s="50" t="str">
        <x:f>IF(OR(9&gt;'Настройки'!$B$3,ISBLANK(BQ207),BQ207=0),"",BQ207)</x:f>
      </x:c>
      <x:c r="DB207" s="50" t="str">
        <x:f>IF(OR(10&gt;'Настройки'!$B$3,ISBLANK(BR207),BR207=0),"",BR207)</x:f>
      </x:c>
      <x:c r="DC207" s="50" t="str">
        <x:f>IF(OR(11&gt;'Настройки'!$B$3,ISBLANK(BS207),BS207=0),"",BS207)</x:f>
      </x:c>
      <x:c r="DD207" s="50" t="str">
        <x:f>IF(OR(12&gt;'Настройки'!$B$3,ISBLANK(BT207),BT207=0),"",BT207)</x:f>
      </x:c>
      <x:c r="DE207" s="50" t="str">
        <x:f>IF(OR(13&gt;'Настройки'!$B$3,ISBLANK(BU207),BU207=0),"",BU207)</x:f>
      </x:c>
      <x:c r="DF207" s="50" t="str">
        <x:f>IF(OR(14&gt;'Настройки'!$B$3,ISBLANK(BV207),BV207=0),"",BV207)</x:f>
      </x:c>
      <x:c r="DG207" s="50" t="str">
        <x:f>IF(OR(15&gt;'Настройки'!$B$3,ISBLANK(BW207),BW207=0),"",BW207)</x:f>
      </x:c>
      <x:c r="DH207" s="50" t="str">
        <x:f>IF(OR(16&gt;'Настройки'!$B$3,ISBLANK(BX207),BX207=0),"",BX207)</x:f>
      </x:c>
      <x:c r="DI207" s="50" t="str">
        <x:f>IF(OR(17&gt;'Настройки'!$B$3,ISBLANK(BY207),BY207=0),"",BY207)</x:f>
      </x:c>
      <x:c r="DJ207" s="50" t="str">
        <x:f>IF(OR(18&gt;'Настройки'!$B$3,ISBLANK(BZ207),BZ207=0),"",BZ207)</x:f>
      </x:c>
      <x:c r="DK207" s="50" t="str">
        <x:f>IF(OR(19&gt;'Настройки'!$B$3,ISBLANK(CA207),CA207=0),"",CA207)</x:f>
      </x:c>
      <x:c r="DL207" s="50" t="str">
        <x:f>IF(OR(20&gt;'Настройки'!$B$3,ISBLANK(CB207),CB207=0),"",CB207)</x:f>
      </x:c>
      <x:c r="DM207" s="50" t="str">
        <x:f>IF(OR(21&gt;'Настройки'!$B$3,ISBLANK(CC207),CC207=0),"",CC207)</x:f>
      </x:c>
      <x:c r="DN207" s="50" t="str">
        <x:f>IF(OR(22&gt;'Настройки'!$B$3,ISBLANK(CD207),CD207=0),"",CD207)</x:f>
      </x:c>
      <x:c r="DO207" s="50" t="str">
        <x:f>IF(OR(23&gt;'Настройки'!$B$3,ISBLANK(CE207),CE207=0),"",CE207)</x:f>
      </x:c>
      <x:c r="DP207" s="50" t="str">
        <x:f>IF(OR(24&gt;'Настройки'!$B$3,ISBLANK(CF207),CF207=0),"",CF207)</x:f>
      </x:c>
      <x:c r="DQ207" s="50" t="str">
        <x:f>IF(OR(25&gt;'Настройки'!$B$3,ISBLANK(CG207),CG207=0),"",CG207)</x:f>
      </x:c>
      <x:c r="DR207" s="50" t="str">
        <x:f>IF(OR(26&gt;'Настройки'!$B$3,ISBLANK(CH207),CH207=0),"",CH207)</x:f>
      </x:c>
      <x:c r="DS207" s="50" t="str">
        <x:f>IF(OR(27&gt;'Настройки'!$B$3,ISBLANK(CI207),CI207=0),"",CI207)</x:f>
      </x:c>
      <x:c r="DT207" s="50" t="str">
        <x:f>IF(OR(28&gt;'Настройки'!$B$3,ISBLANK(CJ207),CJ207=0),"",CJ207)</x:f>
      </x:c>
      <x:c r="DU207" s="50" t="str">
        <x:f>IF(OR(29&gt;'Настройки'!$B$3,ISBLANK(CK207),CK207=0),"",CK207)</x:f>
      </x:c>
      <x:c r="DV207" s="50" t="str">
        <x:f>IF(OR(30&gt;'Настройки'!$B$3,ISBLANK(CL207),CL207=0),"",CL207)</x:f>
      </x:c>
      <x:c r="DW207" s="50" t="str">
        <x:f>IF(OR(31&gt;'Настройки'!$B$3,ISBLANK(CM207),CM207=0),"",CM207)</x:f>
      </x:c>
      <x:c r="DX207" s="50" t="str">
        <x:f>IF(OR(32&gt;'Настройки'!$B$3,ISBLANK(CN207),CN207=0),"",CN207)</x:f>
      </x:c>
      <x:c r="DY207" s="50" t="str">
        <x:f>IF(OR(33&gt;'Настройки'!$B$3,ISBLANK(CO207),CO207=0),"",CO207)</x:f>
      </x:c>
      <x:c r="DZ207" s="50" t="str">
        <x:f>IF(OR(34&gt;'Настройки'!$B$3,ISBLANK(CP207),CP207=0),"",CP207)</x:f>
      </x:c>
      <x:c r="EA207" s="50" t="str">
        <x:f>IF(OR(35&gt;'Настройки'!$B$3,ISBLANK(CQ207),CQ207=0),"",CQ207)</x:f>
      </x:c>
      <x:c r="EB207" s="50" t="str">
        <x:f>IF(OR(36&gt;'Настройки'!$B$3,ISBLANK(CR207),CR207=0),"",CR207)</x:f>
      </x:c>
      <x:c r="EC207" s="50" t="str">
        <x:f>IF(A207="","",IF(OR(BB207="AZ",BB207="BZ"),10000+ROW(),IF(AZ207&gt;'Настройки'!$B$11,20000+ROW(),IF(BF207&lt;&gt;"Обычный",30000+ROW(),IF(AX207&lt;=0,40000+ROW(),"")))))</x:f>
      </x:c>
      <x:c r="ED207" s="50" t="str">
        <x:f>IF(EC207="","",COUNTIFS($EC$2:$EC$1001,"&gt;0",$EC$2:$EC$1001,"&lt;"&amp;EC207)+1)</x:f>
      </x:c>
    </x:row>
    <x:row r="208">
      <x:c r="A208" s="115"/>
      <x:c r="B208" s="115"/>
      <x:c r="C208" s="115"/>
      <x:c r="D208" s="118"/>
      <x:c r="E208" s="118"/>
      <x:c r="F208" s="118"/>
      <x:c r="G208" s="118"/>
      <x:c r="H208" s="118"/>
      <x:c r="I208" s="118"/>
      <x:c r="J208" s="118"/>
      <x:c r="K208" s="118"/>
      <x:c r="L208" s="118"/>
      <x:c r="M208" s="118"/>
      <x:c r="N208" s="118"/>
      <x:c r="O208" s="118"/>
      <x:c r="P208" s="118"/>
      <x:c r="Q208" s="118"/>
      <x:c r="R208" s="118"/>
      <x:c r="S208" s="118"/>
      <x:c r="T208" s="118"/>
      <x:c r="U208" s="118"/>
      <x:c r="V208" s="118"/>
      <x:c r="W208" s="118"/>
      <x:c r="X208" s="118"/>
      <x:c r="Y208" s="118"/>
      <x:c r="Z208" s="118"/>
      <x:c r="AA208" s="118"/>
      <x:c r="AB208" s="118"/>
      <x:c r="AC208" s="118"/>
      <x:c r="AD208" s="118"/>
      <x:c r="AE208" s="118"/>
      <x:c r="AF208" s="118"/>
      <x:c r="AG208" s="118"/>
      <x:c r="AH208" s="118"/>
      <x:c r="AI208" s="118"/>
      <x:c r="AJ208" s="118"/>
      <x:c r="AK208" s="118"/>
      <x:c r="AL208" s="118"/>
      <x:c r="AM208" s="118"/>
      <x:c r="AN208" s="118"/>
      <x:c r="AO208" s="118"/>
      <x:c r="AP208" s="115"/>
      <x:c r="AQ208" s="49" t="str">
        <x:f>IF(A208="","",COUNT(BI208:INDEX(BI208:CR208,1,'Настройки'!$B$3)))</x:f>
      </x:c>
      <x:c r="AR208" s="49" t="str">
        <x:f>IF(A208="","",SUM(BI208:INDEX(BI208:CR208,1,'Настройки'!$B$3)))</x:f>
      </x:c>
      <x:c r="AS208" s="58" t="str">
        <x:f>IF(A208="","",IF('Настройки'!$B$4="Стоимость потребления",AR208*D208,IF('Настройки'!$B$4="Количество",AR208,E208)))</x:f>
      </x:c>
      <x:c r="AT208" s="61" t="str">
        <x:f>IF(OR(A208="",AS208&lt;0,SUM($AS$2:$AS$1001)&lt;=0),"",AS208/SUM($AS$2:$AS$1001))</x:f>
      </x:c>
      <x:c r="AU208" s="61" t="str">
        <x:f>IF(OR(A208="",AS208&lt;0,SUM($AS$2:$AS$1001)&lt;=0),"",SUMIFS($AS$2:$AS$1001,$AS$2:$AS$1001,"&gt;"&amp;AS208)/SUM($AS$2:$AS$1001))</x:f>
      </x:c>
      <x:c r="AV208" s="61" t="str">
        <x:f>IF(OR(A208="",AS208&lt;0,SUM($AS$2:$AS$1001)&lt;=0),"",SUMIFS($AS$2:$AS$1001,$AS$2:$AS$1001,"&gt;="&amp;AS208)/SUM($AS$2:$AS$1001))</x:f>
      </x:c>
      <x:c r="AW208" s="49" t="str">
        <x:f>IF(A208="","",IF(SUM($AS$2:$AS$1001)&lt;=0,"Не определён",IF(AS208&lt;0,"Исключение",IF(AU208&lt;'Настройки'!$B$5,"A",IF(AU208&lt;'Настройки'!$B$6,"B","C")))))</x:f>
      </x:c>
      <x:c r="AX208" s="58" t="str">
        <x:f>IF(A208="","",IF(AQ208=0,"",AVERAGE(BI208:INDEX(BI208:CR208,1,'Настройки'!$B$3))))</x:f>
      </x:c>
      <x:c r="AY208" s="58" t="str">
        <x:f>IF(OR(A208="",AQ208=0),"",STDEVP(BI208:INDEX(BI208:CR208,1,'Настройки'!$B$3)))</x:f>
      </x:c>
      <x:c r="AZ208" s="61" t="str">
        <x:f>IF(OR(A208="",AQ208&lt;'Настройки'!$B$12,AX208&lt;=0,AND('Настройки'!$B$10="Блокировать",COUNTIF(F208:INDEX(F208:AO208,1,'Настройки'!$B$3),"&lt;0")&gt;0)),"",AY208/ABS(AX208))</x:f>
      </x:c>
      <x:c r="BA208" s="49" t="str">
        <x:f>IF(A208="","",IF(AND('Настройки'!$B$10="Блокировать",COUNTIF(F208:INDEX(F208:AO208,1,'Настройки'!$B$3),"&lt;0")&gt;0),"Не определён",IF(AQ208&lt;'Настройки'!$B$12,"Не определён",IF(AX208=0,"Нет спроса",IF(AX208&lt;0,"Не определён",IF(AZ208&lt;='Настройки'!$B$7,"X",IF(AZ208&lt;='Настройки'!$B$8,"Y","Z")))))))</x:f>
      </x:c>
      <x:c r="BB208" s="49" t="str">
        <x:f>IF(OR(A208="",LEN(AW208)&lt;&gt;1,LEN(BA208)&lt;&gt;1),"",AW208&amp;BA208)</x:f>
      </x:c>
      <x:c r="BC208" s="61" t="str">
        <x:f>IF(OR(A208="",AQ208=0),"",(COUNT(BI208:INDEX(BI208:CR208,1,'Настройки'!$B$3))-COUNT(CS208:INDEX(CS208:EB208,1,'Настройки'!$B$3)))/AQ208)</x:f>
      </x:c>
      <x:c r="BD208" s="64" t="str">
        <x:f>IF(OR(A208="",COUNT(CS208:INDEX(CS208:EB208,1,'Настройки'!$B$3))=0),"",AQ208/COUNT(CS208:INDEX(CS208:EB208,1,'Настройки'!$B$3)))</x:f>
      </x:c>
      <x:c r="BE208" s="64" t="str">
        <x:f>IF(OR(A208="",COUNT(CS208:INDEX(CS208:EB208,1,'Настройки'!$B$3))=0),"",IF(AVERAGE(CS208:INDEX(CS208:EB208,1,'Настройки'!$B$3))=0,"",(STDEVP(CS208:INDEX(CS208:EB208,1,'Настройки'!$B$3))/ABS(AVERAGE(CS208:INDEX(CS208:EB208,1,'Настройки'!$B$3))))^2))</x:f>
      </x:c>
      <x:c r="BF208" s="49" t="str">
        <x:f>IF(A208="","",IF(AQ208&lt;3,"Недостаточно",IF(AQ208&lt;6,"Предварительный","Обычный")))</x:f>
      </x:c>
      <x:c r="BG208" s="49" t="str">
        <x:f>IF(A208="","",IF(COUNTIF(F208:INDEX(F208:AO208,1,'Настройки'!$B$3),"&lt;0")&gt;0,IF('Настройки'!$B$10="Блокировать","Отрицательный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"),"")&amp;IF(AQ208&lt;3,"Недостаточно истории. ",IF(AQ208&lt;6,"Предварительная классификация. ",""))&amp;IF(AX208=0,"Нет спроса за горизонт. ","")&amp;IF(AZ208&gt;'Настройки'!$B$11,"Экстремальная вариативность. ",""))</x:f>
      </x:c>
      <x:c r="BH208" s="49" t="str">
        <x:f>IF(A208="","",IFERROR(VLOOKUP(BB208,'Настройки'!$D$3:$E$11,2,FALSE),"Сначала проверьте исходные данные и историю спроса.")&amp;" Уточните срок поставки, MOQ и критичность.")</x:f>
      </x:c>
      <x:c r="BI208" s="50" t="str">
        <x:f>IF(1&gt;'Настройки'!$B$3,"",IF(ISBLANK(F208),IF('Настройки'!$B$9="Нулевой спрос",0,""),IF(F208&lt;0,IF('Настройки'!$B$10="Исключить","",IF('Настройки'!$B$10="Абсолютные значения",ABS(F208),F208)),F208)))</x:f>
      </x:c>
      <x:c r="BJ208" s="50" t="str">
        <x:f>IF(2&gt;'Настройки'!$B$3,"",IF(ISBLANK(G208),IF('Настройки'!$B$9="Нулевой спрос",0,""),IF(G208&lt;0,IF('Настройки'!$B$10="Исключить","",IF('Настройки'!$B$10="Абсолютные значения",ABS(G208),G208)),G208)))</x:f>
      </x:c>
      <x:c r="BK208" s="50" t="str">
        <x:f>IF(3&gt;'Настройки'!$B$3,"",IF(ISBLANK(H208),IF('Настройки'!$B$9="Нулевой спрос",0,""),IF(H208&lt;0,IF('Настройки'!$B$10="Исключить","",IF('Настройки'!$B$10="Абсолютные значения",ABS(H208),H208)),H208)))</x:f>
      </x:c>
      <x:c r="BL208" s="50" t="str">
        <x:f>IF(4&gt;'Настройки'!$B$3,"",IF(ISBLANK(I208),IF('Настройки'!$B$9="Нулевой спрос",0,""),IF(I208&lt;0,IF('Настройки'!$B$10="Исключить","",IF('Настройки'!$B$10="Абсолютные значения",ABS(I208),I208)),I208)))</x:f>
      </x:c>
      <x:c r="BM208" s="50" t="str">
        <x:f>IF(5&gt;'Настройки'!$B$3,"",IF(ISBLANK(J208),IF('Настройки'!$B$9="Нулевой спрос",0,""),IF(J208&lt;0,IF('Настройки'!$B$10="Исключить","",IF('Настройки'!$B$10="Абсолютные значения",ABS(J208),J208)),J208)))</x:f>
      </x:c>
      <x:c r="BN208" s="50" t="str">
        <x:f>IF(6&gt;'Настройки'!$B$3,"",IF(ISBLANK(K208),IF('Настройки'!$B$9="Нулевой спрос",0,""),IF(K208&lt;0,IF('Настройки'!$B$10="Исключить","",IF('Настройки'!$B$10="Абсолютные значения",ABS(K208),K208)),K208)))</x:f>
      </x:c>
      <x:c r="BO208" s="50" t="str">
        <x:f>IF(7&gt;'Настройки'!$B$3,"",IF(ISBLANK(L208),IF('Настройки'!$B$9="Нулевой спрос",0,""),IF(L208&lt;0,IF('Настройки'!$B$10="Исключить","",IF('Настройки'!$B$10="Абсолютные значения",ABS(L208),L208)),L208)))</x:f>
      </x:c>
      <x:c r="BP208" s="50" t="str">
        <x:f>IF(8&gt;'Настройки'!$B$3,"",IF(ISBLANK(M208),IF('Настройки'!$B$9="Нулевой спрос",0,""),IF(M208&lt;0,IF('Настройки'!$B$10="Исключить","",IF('Настройки'!$B$10="Абсолютные значения",ABS(M208),M208)),M208)))</x:f>
      </x:c>
      <x:c r="BQ208" s="50" t="str">
        <x:f>IF(9&gt;'Настройки'!$B$3,"",IF(ISBLANK(N208),IF('Настройки'!$B$9="Нулевой спрос",0,""),IF(N208&lt;0,IF('Настройки'!$B$10="Исключить","",IF('Настройки'!$B$10="Абсолютные значения",ABS(N208),N208)),N208)))</x:f>
      </x:c>
      <x:c r="BR208" s="50" t="str">
        <x:f>IF(10&gt;'Настройки'!$B$3,"",IF(ISBLANK(O208),IF('Настройки'!$B$9="Нулевой спрос",0,""),IF(O208&lt;0,IF('Настройки'!$B$10="Исключить","",IF('Настройки'!$B$10="Абсолютные значения",ABS(O208),O208)),O208)))</x:f>
      </x:c>
      <x:c r="BS208" s="50" t="str">
        <x:f>IF(11&gt;'Настройки'!$B$3,"",IF(ISBLANK(P208),IF('Настройки'!$B$9="Нулевой спрос",0,""),IF(P208&lt;0,IF('Настройки'!$B$10="Исключить","",IF('Настройки'!$B$10="Абсолютные значения",ABS(P208),P208)),P208)))</x:f>
      </x:c>
      <x:c r="BT208" s="50" t="str">
        <x:f>IF(12&gt;'Настройки'!$B$3,"",IF(ISBLANK(Q208),IF('Настройки'!$B$9="Нулевой спрос",0,""),IF(Q208&lt;0,IF('Настройки'!$B$10="Исключить","",IF('Настройки'!$B$10="Абсолютные значения",ABS(Q208),Q208)),Q208)))</x:f>
      </x:c>
      <x:c r="BU208" s="50" t="str">
        <x:f>IF(13&gt;'Настройки'!$B$3,"",IF(ISBLANK(R208),IF('Настройки'!$B$9="Нулевой спрос",0,""),IF(R208&lt;0,IF('Настройки'!$B$10="Исключить","",IF('Настройки'!$B$10="Абсолютные значения",ABS(R208),R208)),R208)))</x:f>
      </x:c>
      <x:c r="BV208" s="50" t="str">
        <x:f>IF(14&gt;'Настройки'!$B$3,"",IF(ISBLANK(S208),IF('Настройки'!$B$9="Нулевой спрос",0,""),IF(S208&lt;0,IF('Настройки'!$B$10="Исключить","",IF('Настройки'!$B$10="Абсолютные значения",ABS(S208),S208)),S208)))</x:f>
      </x:c>
      <x:c r="BW208" s="50" t="str">
        <x:f>IF(15&gt;'Настройки'!$B$3,"",IF(ISBLANK(T208),IF('Настройки'!$B$9="Нулевой спрос",0,""),IF(T208&lt;0,IF('Настройки'!$B$10="Исключить","",IF('Настройки'!$B$10="Абсолютные значения",ABS(T208),T208)),T208)))</x:f>
      </x:c>
      <x:c r="BX208" s="50" t="str">
        <x:f>IF(16&gt;'Настройки'!$B$3,"",IF(ISBLANK(U208),IF('Настройки'!$B$9="Нулевой спрос",0,""),IF(U208&lt;0,IF('Настройки'!$B$10="Исключить","",IF('Настройки'!$B$10="Абсолютные значения",ABS(U208),U208)),U208)))</x:f>
      </x:c>
      <x:c r="BY208" s="50" t="str">
        <x:f>IF(17&gt;'Настройки'!$B$3,"",IF(ISBLANK(V208),IF('Настройки'!$B$9="Нулевой спрос",0,""),IF(V208&lt;0,IF('Настройки'!$B$10="Исключить","",IF('Настройки'!$B$10="Абсолютные значения",ABS(V208),V208)),V208)))</x:f>
      </x:c>
      <x:c r="BZ208" s="50" t="str">
        <x:f>IF(18&gt;'Настройки'!$B$3,"",IF(ISBLANK(W208),IF('Настройки'!$B$9="Нулевой спрос",0,""),IF(W208&lt;0,IF('Настройки'!$B$10="Исключить","",IF('Настройки'!$B$10="Абсолютные значения",ABS(W208),W208)),W208)))</x:f>
      </x:c>
      <x:c r="CA208" s="50" t="str">
        <x:f>IF(19&gt;'Настройки'!$B$3,"",IF(ISBLANK(X208),IF('Настройки'!$B$9="Нулевой спрос",0,""),IF(X208&lt;0,IF('Настройки'!$B$10="Исключить","",IF('Настройки'!$B$10="Абсолютные значения",ABS(X208),X208)),X208)))</x:f>
      </x:c>
      <x:c r="CB208" s="50" t="str">
        <x:f>IF(20&gt;'Настройки'!$B$3,"",IF(ISBLANK(Y208),IF('Настройки'!$B$9="Нулевой спрос",0,""),IF(Y208&lt;0,IF('Настройки'!$B$10="Исключить","",IF('Настройки'!$B$10="Абсолютные значения",ABS(Y208),Y208)),Y208)))</x:f>
      </x:c>
      <x:c r="CC208" s="50" t="str">
        <x:f>IF(21&gt;'Настройки'!$B$3,"",IF(ISBLANK(Z208),IF('Настройки'!$B$9="Нулевой спрос",0,""),IF(Z208&lt;0,IF('Настройки'!$B$10="Исключить","",IF('Настройки'!$B$10="Абсолютные значения",ABS(Z208),Z208)),Z208)))</x:f>
      </x:c>
      <x:c r="CD208" s="50" t="str">
        <x:f>IF(22&gt;'Настройки'!$B$3,"",IF(ISBLANK(AA208),IF('Настройки'!$B$9="Нулевой спрос",0,""),IF(AA208&lt;0,IF('Настройки'!$B$10="Исключить","",IF('Настройки'!$B$10="Абсолютные значения",ABS(AA208),AA208)),AA208)))</x:f>
      </x:c>
      <x:c r="CE208" s="50" t="str">
        <x:f>IF(23&gt;'Настройки'!$B$3,"",IF(ISBLANK(AB208),IF('Настройки'!$B$9="Нулевой спрос",0,""),IF(AB208&lt;0,IF('Настройки'!$B$10="Исключить","",IF('Настройки'!$B$10="Абсолютные значения",ABS(AB208),AB208)),AB208)))</x:f>
      </x:c>
      <x:c r="CF208" s="50" t="str">
        <x:f>IF(24&gt;'Настройки'!$B$3,"",IF(ISBLANK(AC208),IF('Настройки'!$B$9="Нулевой спрос",0,""),IF(AC208&lt;0,IF('Настройки'!$B$10="Исключить","",IF('Настройки'!$B$10="Абсолютные значения",ABS(AC208),AC208)),AC208)))</x:f>
      </x:c>
      <x:c r="CG208" s="50" t="str">
        <x:f>IF(25&gt;'Настройки'!$B$3,"",IF(ISBLANK(AD208),IF('Настройки'!$B$9="Нулевой спрос",0,""),IF(AD208&lt;0,IF('Настройки'!$B$10="Исключить","",IF('Настройки'!$B$10="Абсолютные значения",ABS(AD208),AD208)),AD208)))</x:f>
      </x:c>
      <x:c r="CH208" s="50" t="str">
        <x:f>IF(26&gt;'Настройки'!$B$3,"",IF(ISBLANK(AE208),IF('Настройки'!$B$9="Нулевой спрос",0,""),IF(AE208&lt;0,IF('Настройки'!$B$10="Исключить","",IF('Настройки'!$B$10="Абсолютные значения",ABS(AE208),AE208)),AE208)))</x:f>
      </x:c>
      <x:c r="CI208" s="50" t="str">
        <x:f>IF(27&gt;'Настройки'!$B$3,"",IF(ISBLANK(AF208),IF('Настройки'!$B$9="Нулевой спрос",0,""),IF(AF208&lt;0,IF('Настройки'!$B$10="Исключить","",IF('Настройки'!$B$10="Абсолютные значения",ABS(AF208),AF208)),AF208)))</x:f>
      </x:c>
      <x:c r="CJ208" s="50" t="str">
        <x:f>IF(28&gt;'Настройки'!$B$3,"",IF(ISBLANK(AG208),IF('Настройки'!$B$9="Нулевой спрос",0,""),IF(AG208&lt;0,IF('Настройки'!$B$10="Исключить","",IF('Настройки'!$B$10="Абсолютные значения",ABS(AG208),AG208)),AG208)))</x:f>
      </x:c>
      <x:c r="CK208" s="50" t="str">
        <x:f>IF(29&gt;'Настройки'!$B$3,"",IF(ISBLANK(AH208),IF('Настройки'!$B$9="Нулевой спрос",0,""),IF(AH208&lt;0,IF('Настройки'!$B$10="Исключить","",IF('Настройки'!$B$10="Абсолютные значения",ABS(AH208),AH208)),AH208)))</x:f>
      </x:c>
      <x:c r="CL208" s="50" t="str">
        <x:f>IF(30&gt;'Настройки'!$B$3,"",IF(ISBLANK(AI208),IF('Настройки'!$B$9="Нулевой спрос",0,""),IF(AI208&lt;0,IF('Настройки'!$B$10="Исключить","",IF('Настройки'!$B$10="Абсолютные значения",ABS(AI208),AI208)),AI208)))</x:f>
      </x:c>
      <x:c r="CM208" s="50" t="str">
        <x:f>IF(31&gt;'Настройки'!$B$3,"",IF(ISBLANK(AJ208),IF('Настройки'!$B$9="Нулевой спрос",0,""),IF(AJ208&lt;0,IF('Настройки'!$B$10="Исключить","",IF('Настройки'!$B$10="Абсолютные значения",ABS(AJ208),AJ208)),AJ208)))</x:f>
      </x:c>
      <x:c r="CN208" s="50" t="str">
        <x:f>IF(32&gt;'Настройки'!$B$3,"",IF(ISBLANK(AK208),IF('Настройки'!$B$9="Нулевой спрос",0,""),IF(AK208&lt;0,IF('Настройки'!$B$10="Исключить","",IF('Настройки'!$B$10="Абсолютные значения",ABS(AK208),AK208)),AK208)))</x:f>
      </x:c>
      <x:c r="CO208" s="50" t="str">
        <x:f>IF(33&gt;'Настройки'!$B$3,"",IF(ISBLANK(AL208),IF('Настройки'!$B$9="Нулевой спрос",0,""),IF(AL208&lt;0,IF('Настройки'!$B$10="Исключить","",IF('Настройки'!$B$10="Абсолютные значения",ABS(AL208),AL208)),AL208)))</x:f>
      </x:c>
      <x:c r="CP208" s="50" t="str">
        <x:f>IF(34&gt;'Настройки'!$B$3,"",IF(ISBLANK(AM208),IF('Настройки'!$B$9="Нулевой спрос",0,""),IF(AM208&lt;0,IF('Настройки'!$B$10="Исключить","",IF('Настройки'!$B$10="Абсолютные значения",ABS(AM208),AM208)),AM208)))</x:f>
      </x:c>
      <x:c r="CQ208" s="50" t="str">
        <x:f>IF(35&gt;'Настройки'!$B$3,"",IF(ISBLANK(AN208),IF('Настройки'!$B$9="Нулевой спрос",0,""),IF(AN208&lt;0,IF('Настройки'!$B$10="Исключить","",IF('Настройки'!$B$10="Абсолютные значения",ABS(AN208),AN208)),AN208)))</x:f>
      </x:c>
      <x:c r="CR208" s="50" t="str">
        <x:f>IF(36&gt;'Настройки'!$B$3,"",IF(ISBLANK(AO208),IF('Настройки'!$B$9="Нулевой спрос",0,""),IF(AO208&lt;0,IF('Настройки'!$B$10="Исключить","",IF('Настройки'!$B$10="Абсолютные значения",ABS(AO208),AO208)),AO208)))</x:f>
      </x:c>
      <x:c r="CS208" s="50" t="str">
        <x:f>IF(OR(1&gt;'Настройки'!$B$3,ISBLANK(BI208),BI208=0),"",BI208)</x:f>
      </x:c>
      <x:c r="CT208" s="50" t="str">
        <x:f>IF(OR(2&gt;'Настройки'!$B$3,ISBLANK(BJ208),BJ208=0),"",BJ208)</x:f>
      </x:c>
      <x:c r="CU208" s="50" t="str">
        <x:f>IF(OR(3&gt;'Настройки'!$B$3,ISBLANK(BK208),BK208=0),"",BK208)</x:f>
      </x:c>
      <x:c r="CV208" s="50" t="str">
        <x:f>IF(OR(4&gt;'Настройки'!$B$3,ISBLANK(BL208),BL208=0),"",BL208)</x:f>
      </x:c>
      <x:c r="CW208" s="50" t="str">
        <x:f>IF(OR(5&gt;'Настройки'!$B$3,ISBLANK(BM208),BM208=0),"",BM208)</x:f>
      </x:c>
      <x:c r="CX208" s="50" t="str">
        <x:f>IF(OR(6&gt;'Настройки'!$B$3,ISBLANK(BN208),BN208=0),"",BN208)</x:f>
      </x:c>
      <x:c r="CY208" s="50" t="str">
        <x:f>IF(OR(7&gt;'Настройки'!$B$3,ISBLANK(BO208),BO208=0),"",BO208)</x:f>
      </x:c>
      <x:c r="CZ208" s="50" t="str">
        <x:f>IF(OR(8&gt;'Настройки'!$B$3,ISBLANK(BP208),BP208=0),"",BP208)</x:f>
      </x:c>
      <x:c r="DA208" s="50" t="str">
        <x:f>IF(OR(9&gt;'Настройки'!$B$3,ISBLANK(BQ208),BQ208=0),"",BQ208)</x:f>
      </x:c>
      <x:c r="DB208" s="50" t="str">
        <x:f>IF(OR(10&gt;'Настройки'!$B$3,ISBLANK(BR208),BR208=0),"",BR208)</x:f>
      </x:c>
      <x:c r="DC208" s="50" t="str">
        <x:f>IF(OR(11&gt;'Настройки'!$B$3,ISBLANK(BS208),BS208=0),"",BS208)</x:f>
      </x:c>
      <x:c r="DD208" s="50" t="str">
        <x:f>IF(OR(12&gt;'Настройки'!$B$3,ISBLANK(BT208),BT208=0),"",BT208)</x:f>
      </x:c>
      <x:c r="DE208" s="50" t="str">
        <x:f>IF(OR(13&gt;'Настройки'!$B$3,ISBLANK(BU208),BU208=0),"",BU208)</x:f>
      </x:c>
      <x:c r="DF208" s="50" t="str">
        <x:f>IF(OR(14&gt;'Настройки'!$B$3,ISBLANK(BV208),BV208=0),"",BV208)</x:f>
      </x:c>
      <x:c r="DG208" s="50" t="str">
        <x:f>IF(OR(15&gt;'Настройки'!$B$3,ISBLANK(BW208),BW208=0),"",BW208)</x:f>
      </x:c>
      <x:c r="DH208" s="50" t="str">
        <x:f>IF(OR(16&gt;'Настройки'!$B$3,ISBLANK(BX208),BX208=0),"",BX208)</x:f>
      </x:c>
      <x:c r="DI208" s="50" t="str">
        <x:f>IF(OR(17&gt;'Настройки'!$B$3,ISBLANK(BY208),BY208=0),"",BY208)</x:f>
      </x:c>
      <x:c r="DJ208" s="50" t="str">
        <x:f>IF(OR(18&gt;'Настройки'!$B$3,ISBLANK(BZ208),BZ208=0),"",BZ208)</x:f>
      </x:c>
      <x:c r="DK208" s="50" t="str">
        <x:f>IF(OR(19&gt;'Настройки'!$B$3,ISBLANK(CA208),CA208=0),"",CA208)</x:f>
      </x:c>
      <x:c r="DL208" s="50" t="str">
        <x:f>IF(OR(20&gt;'Настройки'!$B$3,ISBLANK(CB208),CB208=0),"",CB208)</x:f>
      </x:c>
      <x:c r="DM208" s="50" t="str">
        <x:f>IF(OR(21&gt;'Настройки'!$B$3,ISBLANK(CC208),CC208=0),"",CC208)</x:f>
      </x:c>
      <x:c r="DN208" s="50" t="str">
        <x:f>IF(OR(22&gt;'Настройки'!$B$3,ISBLANK(CD208),CD208=0),"",CD208)</x:f>
      </x:c>
      <x:c r="DO208" s="50" t="str">
        <x:f>IF(OR(23&gt;'Настройки'!$B$3,ISBLANK(CE208),CE208=0),"",CE208)</x:f>
      </x:c>
      <x:c r="DP208" s="50" t="str">
        <x:f>IF(OR(24&gt;'Настройки'!$B$3,ISBLANK(CF208),CF208=0),"",CF208)</x:f>
      </x:c>
      <x:c r="DQ208" s="50" t="str">
        <x:f>IF(OR(25&gt;'Настройки'!$B$3,ISBLANK(CG208),CG208=0),"",CG208)</x:f>
      </x:c>
      <x:c r="DR208" s="50" t="str">
        <x:f>IF(OR(26&gt;'Настройки'!$B$3,ISBLANK(CH208),CH208=0),"",CH208)</x:f>
      </x:c>
      <x:c r="DS208" s="50" t="str">
        <x:f>IF(OR(27&gt;'Настройки'!$B$3,ISBLANK(CI208),CI208=0),"",CI208)</x:f>
      </x:c>
      <x:c r="DT208" s="50" t="str">
        <x:f>IF(OR(28&gt;'Настройки'!$B$3,ISBLANK(CJ208),CJ208=0),"",CJ208)</x:f>
      </x:c>
      <x:c r="DU208" s="50" t="str">
        <x:f>IF(OR(29&gt;'Настройки'!$B$3,ISBLANK(CK208),CK208=0),"",CK208)</x:f>
      </x:c>
      <x:c r="DV208" s="50" t="str">
        <x:f>IF(OR(30&gt;'Настройки'!$B$3,ISBLANK(CL208),CL208=0),"",CL208)</x:f>
      </x:c>
      <x:c r="DW208" s="50" t="str">
        <x:f>IF(OR(31&gt;'Настройки'!$B$3,ISBLANK(CM208),CM208=0),"",CM208)</x:f>
      </x:c>
      <x:c r="DX208" s="50" t="str">
        <x:f>IF(OR(32&gt;'Настройки'!$B$3,ISBLANK(CN208),CN208=0),"",CN208)</x:f>
      </x:c>
      <x:c r="DY208" s="50" t="str">
        <x:f>IF(OR(33&gt;'Настройки'!$B$3,ISBLANK(CO208),CO208=0),"",CO208)</x:f>
      </x:c>
      <x:c r="DZ208" s="50" t="str">
        <x:f>IF(OR(34&gt;'Настройки'!$B$3,ISBLANK(CP208),CP208=0),"",CP208)</x:f>
      </x:c>
      <x:c r="EA208" s="50" t="str">
        <x:f>IF(OR(35&gt;'Настройки'!$B$3,ISBLANK(CQ208),CQ208=0),"",CQ208)</x:f>
      </x:c>
      <x:c r="EB208" s="50" t="str">
        <x:f>IF(OR(36&gt;'Настройки'!$B$3,ISBLANK(CR208),CR208=0),"",CR208)</x:f>
      </x:c>
      <x:c r="EC208" s="50" t="str">
        <x:f>IF(A208="","",IF(OR(BB208="AZ",BB208="BZ"),10000+ROW(),IF(AZ208&gt;'Настройки'!$B$11,20000+ROW(),IF(BF208&lt;&gt;"Обычный",30000+ROW(),IF(AX208&lt;=0,40000+ROW(),"")))))</x:f>
      </x:c>
      <x:c r="ED208" s="50" t="str">
        <x:f>IF(EC208="","",COUNTIFS($EC$2:$EC$1001,"&gt;0",$EC$2:$EC$1001,"&lt;"&amp;EC208)+1)</x:f>
      </x:c>
    </x:row>
    <x:row r="209">
      <x:c r="A209" s="115"/>
      <x:c r="B209" s="115"/>
      <x:c r="C209" s="115"/>
      <x:c r="D209" s="118"/>
      <x:c r="E209" s="118"/>
      <x:c r="F209" s="118"/>
      <x:c r="G209" s="118"/>
      <x:c r="H209" s="118"/>
      <x:c r="I209" s="118"/>
      <x:c r="J209" s="118"/>
      <x:c r="K209" s="118"/>
      <x:c r="L209" s="118"/>
      <x:c r="M209" s="118"/>
      <x:c r="N209" s="118"/>
      <x:c r="O209" s="118"/>
      <x:c r="P209" s="118"/>
      <x:c r="Q209" s="118"/>
      <x:c r="R209" s="118"/>
      <x:c r="S209" s="118"/>
      <x:c r="T209" s="118"/>
      <x:c r="U209" s="118"/>
      <x:c r="V209" s="118"/>
      <x:c r="W209" s="118"/>
      <x:c r="X209" s="118"/>
      <x:c r="Y209" s="118"/>
      <x:c r="Z209" s="118"/>
      <x:c r="AA209" s="118"/>
      <x:c r="AB209" s="118"/>
      <x:c r="AC209" s="118"/>
      <x:c r="AD209" s="118"/>
      <x:c r="AE209" s="118"/>
      <x:c r="AF209" s="118"/>
      <x:c r="AG209" s="118"/>
      <x:c r="AH209" s="118"/>
      <x:c r="AI209" s="118"/>
      <x:c r="AJ209" s="118"/>
      <x:c r="AK209" s="118"/>
      <x:c r="AL209" s="118"/>
      <x:c r="AM209" s="118"/>
      <x:c r="AN209" s="118"/>
      <x:c r="AO209" s="118"/>
      <x:c r="AP209" s="115"/>
      <x:c r="AQ209" s="49" t="str">
        <x:f>IF(A209="","",COUNT(BI209:INDEX(BI209:CR209,1,'Настройки'!$B$3)))</x:f>
      </x:c>
      <x:c r="AR209" s="49" t="str">
        <x:f>IF(A209="","",SUM(BI209:INDEX(BI209:CR209,1,'Настройки'!$B$3)))</x:f>
      </x:c>
      <x:c r="AS209" s="58" t="str">
        <x:f>IF(A209="","",IF('Настройки'!$B$4="Стоимость потребления",AR209*D209,IF('Настройки'!$B$4="Количество",AR209,E209)))</x:f>
      </x:c>
      <x:c r="AT209" s="61" t="str">
        <x:f>IF(OR(A209="",AS209&lt;0,SUM($AS$2:$AS$1001)&lt;=0),"",AS209/SUM($AS$2:$AS$1001))</x:f>
      </x:c>
      <x:c r="AU209" s="61" t="str">
        <x:f>IF(OR(A209="",AS209&lt;0,SUM($AS$2:$AS$1001)&lt;=0),"",SUMIFS($AS$2:$AS$1001,$AS$2:$AS$1001,"&gt;"&amp;AS209)/SUM($AS$2:$AS$1001))</x:f>
      </x:c>
      <x:c r="AV209" s="61" t="str">
        <x:f>IF(OR(A209="",AS209&lt;0,SUM($AS$2:$AS$1001)&lt;=0),"",SUMIFS($AS$2:$AS$1001,$AS$2:$AS$1001,"&gt;="&amp;AS209)/SUM($AS$2:$AS$1001))</x:f>
      </x:c>
      <x:c r="AW209" s="49" t="str">
        <x:f>IF(A209="","",IF(SUM($AS$2:$AS$1001)&lt;=0,"Не определён",IF(AS209&lt;0,"Исключение",IF(AU209&lt;'Настройки'!$B$5,"A",IF(AU209&lt;'Настройки'!$B$6,"B","C")))))</x:f>
      </x:c>
      <x:c r="AX209" s="58" t="str">
        <x:f>IF(A209="","",IF(AQ209=0,"",AVERAGE(BI209:INDEX(BI209:CR209,1,'Настройки'!$B$3))))</x:f>
      </x:c>
      <x:c r="AY209" s="58" t="str">
        <x:f>IF(OR(A209="",AQ209=0),"",STDEVP(BI209:INDEX(BI209:CR209,1,'Настройки'!$B$3)))</x:f>
      </x:c>
      <x:c r="AZ209" s="61" t="str">
        <x:f>IF(OR(A209="",AQ209&lt;'Настройки'!$B$12,AX209&lt;=0,AND('Настройки'!$B$10="Блокировать",COUNTIF(F209:INDEX(F209:AO209,1,'Настройки'!$B$3),"&lt;0")&gt;0)),"",AY209/ABS(AX209))</x:f>
      </x:c>
      <x:c r="BA209" s="49" t="str">
        <x:f>IF(A209="","",IF(AND('Настройки'!$B$10="Блокировать",COUNTIF(F209:INDEX(F209:AO209,1,'Настройки'!$B$3),"&lt;0")&gt;0),"Не определён",IF(AQ209&lt;'Настройки'!$B$12,"Не определён",IF(AX209=0,"Нет спроса",IF(AX209&lt;0,"Не определён",IF(AZ209&lt;='Настройки'!$B$7,"X",IF(AZ209&lt;='Настройки'!$B$8,"Y","Z")))))))</x:f>
      </x:c>
      <x:c r="BB209" s="49" t="str">
        <x:f>IF(OR(A209="",LEN(AW209)&lt;&gt;1,LEN(BA209)&lt;&gt;1),"",AW209&amp;BA209)</x:f>
      </x:c>
      <x:c r="BC209" s="61" t="str">
        <x:f>IF(OR(A209="",AQ209=0),"",(COUNT(BI209:INDEX(BI209:CR209,1,'Настройки'!$B$3))-COUNT(CS209:INDEX(CS209:EB209,1,'Настройки'!$B$3)))/AQ209)</x:f>
      </x:c>
      <x:c r="BD209" s="64" t="str">
        <x:f>IF(OR(A209="",COUNT(CS209:INDEX(CS209:EB209,1,'Настройки'!$B$3))=0),"",AQ209/COUNT(CS209:INDEX(CS209:EB209,1,'Настройки'!$B$3)))</x:f>
      </x:c>
      <x:c r="BE209" s="64" t="str">
        <x:f>IF(OR(A209="",COUNT(CS209:INDEX(CS209:EB209,1,'Настройки'!$B$3))=0),"",IF(AVERAGE(CS209:INDEX(CS209:EB209,1,'Настройки'!$B$3))=0,"",(STDEVP(CS209:INDEX(CS209:EB209,1,'Настройки'!$B$3))/ABS(AVERAGE(CS209:INDEX(CS209:EB209,1,'Настройки'!$B$3))))^2))</x:f>
      </x:c>
      <x:c r="BF209" s="49" t="str">
        <x:f>IF(A209="","",IF(AQ209&lt;3,"Недостаточно",IF(AQ209&lt;6,"Предварительный","Обычный")))</x:f>
      </x:c>
      <x:c r="BG209" s="49" t="str">
        <x:f>IF(A209="","",IF(COUNTIF(F209:INDEX(F209:AO209,1,'Настройки'!$B$3),"&lt;0")&gt;0,IF('Настройки'!$B$10="Блокировать","Отрицательный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"),"")&amp;IF(AQ209&lt;3,"Недостаточно истории. ",IF(AQ209&lt;6,"Предварительная классификация. ",""))&amp;IF(AX209=0,"Нет спроса за горизонт. ","")&amp;IF(AZ209&gt;'Настройки'!$B$11,"Экстремальная вариативность. ",""))</x:f>
      </x:c>
      <x:c r="BH209" s="49" t="str">
        <x:f>IF(A209="","",IFERROR(VLOOKUP(BB209,'Настройки'!$D$3:$E$11,2,FALSE),"Сначала проверьте исходные данные и историю спроса.")&amp;" Уточните срок поставки, MOQ и критичность.")</x:f>
      </x:c>
      <x:c r="BI209" s="50" t="str">
        <x:f>IF(1&gt;'Настройки'!$B$3,"",IF(ISBLANK(F209),IF('Настройки'!$B$9="Нулевой спрос",0,""),IF(F209&lt;0,IF('Настройки'!$B$10="Исключить","",IF('Настройки'!$B$10="Абсолютные значения",ABS(F209),F209)),F209)))</x:f>
      </x:c>
      <x:c r="BJ209" s="50" t="str">
        <x:f>IF(2&gt;'Настройки'!$B$3,"",IF(ISBLANK(G209),IF('Настройки'!$B$9="Нулевой спрос",0,""),IF(G209&lt;0,IF('Настройки'!$B$10="Исключить","",IF('Настройки'!$B$10="Абсолютные значения",ABS(G209),G209)),G209)))</x:f>
      </x:c>
      <x:c r="BK209" s="50" t="str">
        <x:f>IF(3&gt;'Настройки'!$B$3,"",IF(ISBLANK(H209),IF('Настройки'!$B$9="Нулевой спрос",0,""),IF(H209&lt;0,IF('Настройки'!$B$10="Исключить","",IF('Настройки'!$B$10="Абсолютные значения",ABS(H209),H209)),H209)))</x:f>
      </x:c>
      <x:c r="BL209" s="50" t="str">
        <x:f>IF(4&gt;'Настройки'!$B$3,"",IF(ISBLANK(I209),IF('Настройки'!$B$9="Нулевой спрос",0,""),IF(I209&lt;0,IF('Настройки'!$B$10="Исключить","",IF('Настройки'!$B$10="Абсолютные значения",ABS(I209),I209)),I209)))</x:f>
      </x:c>
      <x:c r="BM209" s="50" t="str">
        <x:f>IF(5&gt;'Настройки'!$B$3,"",IF(ISBLANK(J209),IF('Настройки'!$B$9="Нулевой спрос",0,""),IF(J209&lt;0,IF('Настройки'!$B$10="Исключить","",IF('Настройки'!$B$10="Абсолютные значения",ABS(J209),J209)),J209)))</x:f>
      </x:c>
      <x:c r="BN209" s="50" t="str">
        <x:f>IF(6&gt;'Настройки'!$B$3,"",IF(ISBLANK(K209),IF('Настройки'!$B$9="Нулевой спрос",0,""),IF(K209&lt;0,IF('Настройки'!$B$10="Исключить","",IF('Настройки'!$B$10="Абсолютные значения",ABS(K209),K209)),K209)))</x:f>
      </x:c>
      <x:c r="BO209" s="50" t="str">
        <x:f>IF(7&gt;'Настройки'!$B$3,"",IF(ISBLANK(L209),IF('Настройки'!$B$9="Нулевой спрос",0,""),IF(L209&lt;0,IF('Настройки'!$B$10="Исключить","",IF('Настройки'!$B$10="Абсолютные значения",ABS(L209),L209)),L209)))</x:f>
      </x:c>
      <x:c r="BP209" s="50" t="str">
        <x:f>IF(8&gt;'Настройки'!$B$3,"",IF(ISBLANK(M209),IF('Настройки'!$B$9="Нулевой спрос",0,""),IF(M209&lt;0,IF('Настройки'!$B$10="Исключить","",IF('Настройки'!$B$10="Абсолютные значения",ABS(M209),M209)),M209)))</x:f>
      </x:c>
      <x:c r="BQ209" s="50" t="str">
        <x:f>IF(9&gt;'Настройки'!$B$3,"",IF(ISBLANK(N209),IF('Настройки'!$B$9="Нулевой спрос",0,""),IF(N209&lt;0,IF('Настройки'!$B$10="Исключить","",IF('Настройки'!$B$10="Абсолютные значения",ABS(N209),N209)),N209)))</x:f>
      </x:c>
      <x:c r="BR209" s="50" t="str">
        <x:f>IF(10&gt;'Настройки'!$B$3,"",IF(ISBLANK(O209),IF('Настройки'!$B$9="Нулевой спрос",0,""),IF(O209&lt;0,IF('Настройки'!$B$10="Исключить","",IF('Настройки'!$B$10="Абсолютные значения",ABS(O209),O209)),O209)))</x:f>
      </x:c>
      <x:c r="BS209" s="50" t="str">
        <x:f>IF(11&gt;'Настройки'!$B$3,"",IF(ISBLANK(P209),IF('Настройки'!$B$9="Нулевой спрос",0,""),IF(P209&lt;0,IF('Настройки'!$B$10="Исключить","",IF('Настройки'!$B$10="Абсолютные значения",ABS(P209),P209)),P209)))</x:f>
      </x:c>
      <x:c r="BT209" s="50" t="str">
        <x:f>IF(12&gt;'Настройки'!$B$3,"",IF(ISBLANK(Q209),IF('Настройки'!$B$9="Нулевой спрос",0,""),IF(Q209&lt;0,IF('Настройки'!$B$10="Исключить","",IF('Настройки'!$B$10="Абсолютные значения",ABS(Q209),Q209)),Q209)))</x:f>
      </x:c>
      <x:c r="BU209" s="50" t="str">
        <x:f>IF(13&gt;'Настройки'!$B$3,"",IF(ISBLANK(R209),IF('Настройки'!$B$9="Нулевой спрос",0,""),IF(R209&lt;0,IF('Настройки'!$B$10="Исключить","",IF('Настройки'!$B$10="Абсолютные значения",ABS(R209),R209)),R209)))</x:f>
      </x:c>
      <x:c r="BV209" s="50" t="str">
        <x:f>IF(14&gt;'Настройки'!$B$3,"",IF(ISBLANK(S209),IF('Настройки'!$B$9="Нулевой спрос",0,""),IF(S209&lt;0,IF('Настройки'!$B$10="Исключить","",IF('Настройки'!$B$10="Абсолютные значения",ABS(S209),S209)),S209)))</x:f>
      </x:c>
      <x:c r="BW209" s="50" t="str">
        <x:f>IF(15&gt;'Настройки'!$B$3,"",IF(ISBLANK(T209),IF('Настройки'!$B$9="Нулевой спрос",0,""),IF(T209&lt;0,IF('Настройки'!$B$10="Исключить","",IF('Настройки'!$B$10="Абсолютные значения",ABS(T209),T209)),T209)))</x:f>
      </x:c>
      <x:c r="BX209" s="50" t="str">
        <x:f>IF(16&gt;'Настройки'!$B$3,"",IF(ISBLANK(U209),IF('Настройки'!$B$9="Нулевой спрос",0,""),IF(U209&lt;0,IF('Настройки'!$B$10="Исключить","",IF('Настройки'!$B$10="Абсолютные значения",ABS(U209),U209)),U209)))</x:f>
      </x:c>
      <x:c r="BY209" s="50" t="str">
        <x:f>IF(17&gt;'Настройки'!$B$3,"",IF(ISBLANK(V209),IF('Настройки'!$B$9="Нулевой спрос",0,""),IF(V209&lt;0,IF('Настройки'!$B$10="Исключить","",IF('Настройки'!$B$10="Абсолютные значения",ABS(V209),V209)),V209)))</x:f>
      </x:c>
      <x:c r="BZ209" s="50" t="str">
        <x:f>IF(18&gt;'Настройки'!$B$3,"",IF(ISBLANK(W209),IF('Настройки'!$B$9="Нулевой спрос",0,""),IF(W209&lt;0,IF('Настройки'!$B$10="Исключить","",IF('Настройки'!$B$10="Абсолютные значения",ABS(W209),W209)),W209)))</x:f>
      </x:c>
      <x:c r="CA209" s="50" t="str">
        <x:f>IF(19&gt;'Настройки'!$B$3,"",IF(ISBLANK(X209),IF('Настройки'!$B$9="Нулевой спрос",0,""),IF(X209&lt;0,IF('Настройки'!$B$10="Исключить","",IF('Настройки'!$B$10="Абсолютные значения",ABS(X209),X209)),X209)))</x:f>
      </x:c>
      <x:c r="CB209" s="50" t="str">
        <x:f>IF(20&gt;'Настройки'!$B$3,"",IF(ISBLANK(Y209),IF('Настройки'!$B$9="Нулевой спрос",0,""),IF(Y209&lt;0,IF('Настройки'!$B$10="Исключить","",IF('Настройки'!$B$10="Абсолютные значения",ABS(Y209),Y209)),Y209)))</x:f>
      </x:c>
      <x:c r="CC209" s="50" t="str">
        <x:f>IF(21&gt;'Настройки'!$B$3,"",IF(ISBLANK(Z209),IF('Настройки'!$B$9="Нулевой спрос",0,""),IF(Z209&lt;0,IF('Настройки'!$B$10="Исключить","",IF('Настройки'!$B$10="Абсолютные значения",ABS(Z209),Z209)),Z209)))</x:f>
      </x:c>
      <x:c r="CD209" s="50" t="str">
        <x:f>IF(22&gt;'Настройки'!$B$3,"",IF(ISBLANK(AA209),IF('Настройки'!$B$9="Нулевой спрос",0,""),IF(AA209&lt;0,IF('Настройки'!$B$10="Исключить","",IF('Настройки'!$B$10="Абсолютные значения",ABS(AA209),AA209)),AA209)))</x:f>
      </x:c>
      <x:c r="CE209" s="50" t="str">
        <x:f>IF(23&gt;'Настройки'!$B$3,"",IF(ISBLANK(AB209),IF('Настройки'!$B$9="Нулевой спрос",0,""),IF(AB209&lt;0,IF('Настройки'!$B$10="Исключить","",IF('Настройки'!$B$10="Абсолютные значения",ABS(AB209),AB209)),AB209)))</x:f>
      </x:c>
      <x:c r="CF209" s="50" t="str">
        <x:f>IF(24&gt;'Настройки'!$B$3,"",IF(ISBLANK(AC209),IF('Настройки'!$B$9="Нулевой спрос",0,""),IF(AC209&lt;0,IF('Настройки'!$B$10="Исключить","",IF('Настройки'!$B$10="Абсолютные значения",ABS(AC209),AC209)),AC209)))</x:f>
      </x:c>
      <x:c r="CG209" s="50" t="str">
        <x:f>IF(25&gt;'Настройки'!$B$3,"",IF(ISBLANK(AD209),IF('Настройки'!$B$9="Нулевой спрос",0,""),IF(AD209&lt;0,IF('Настройки'!$B$10="Исключить","",IF('Настройки'!$B$10="Абсолютные значения",ABS(AD209),AD209)),AD209)))</x:f>
      </x:c>
      <x:c r="CH209" s="50" t="str">
        <x:f>IF(26&gt;'Настройки'!$B$3,"",IF(ISBLANK(AE209),IF('Настройки'!$B$9="Нулевой спрос",0,""),IF(AE209&lt;0,IF('Настройки'!$B$10="Исключить","",IF('Настройки'!$B$10="Абсолютные значения",ABS(AE209),AE209)),AE209)))</x:f>
      </x:c>
      <x:c r="CI209" s="50" t="str">
        <x:f>IF(27&gt;'Настройки'!$B$3,"",IF(ISBLANK(AF209),IF('Настройки'!$B$9="Нулевой спрос",0,""),IF(AF209&lt;0,IF('Настройки'!$B$10="Исключить","",IF('Настройки'!$B$10="Абсолютные значения",ABS(AF209),AF209)),AF209)))</x:f>
      </x:c>
      <x:c r="CJ209" s="50" t="str">
        <x:f>IF(28&gt;'Настройки'!$B$3,"",IF(ISBLANK(AG209),IF('Настройки'!$B$9="Нулевой спрос",0,""),IF(AG209&lt;0,IF('Настройки'!$B$10="Исключить","",IF('Настройки'!$B$10="Абсолютные значения",ABS(AG209),AG209)),AG209)))</x:f>
      </x:c>
      <x:c r="CK209" s="50" t="str">
        <x:f>IF(29&gt;'Настройки'!$B$3,"",IF(ISBLANK(AH209),IF('Настройки'!$B$9="Нулевой спрос",0,""),IF(AH209&lt;0,IF('Настройки'!$B$10="Исключить","",IF('Настройки'!$B$10="Абсолютные значения",ABS(AH209),AH209)),AH209)))</x:f>
      </x:c>
      <x:c r="CL209" s="50" t="str">
        <x:f>IF(30&gt;'Настройки'!$B$3,"",IF(ISBLANK(AI209),IF('Настройки'!$B$9="Нулевой спрос",0,""),IF(AI209&lt;0,IF('Настройки'!$B$10="Исключить","",IF('Настройки'!$B$10="Абсолютные значения",ABS(AI209),AI209)),AI209)))</x:f>
      </x:c>
      <x:c r="CM209" s="50" t="str">
        <x:f>IF(31&gt;'Настройки'!$B$3,"",IF(ISBLANK(AJ209),IF('Настройки'!$B$9="Нулевой спрос",0,""),IF(AJ209&lt;0,IF('Настройки'!$B$10="Исключить","",IF('Настройки'!$B$10="Абсолютные значения",ABS(AJ209),AJ209)),AJ209)))</x:f>
      </x:c>
      <x:c r="CN209" s="50" t="str">
        <x:f>IF(32&gt;'Настройки'!$B$3,"",IF(ISBLANK(AK209),IF('Настройки'!$B$9="Нулевой спрос",0,""),IF(AK209&lt;0,IF('Настройки'!$B$10="Исключить","",IF('Настройки'!$B$10="Абсолютные значения",ABS(AK209),AK209)),AK209)))</x:f>
      </x:c>
      <x:c r="CO209" s="50" t="str">
        <x:f>IF(33&gt;'Настройки'!$B$3,"",IF(ISBLANK(AL209),IF('Настройки'!$B$9="Нулевой спрос",0,""),IF(AL209&lt;0,IF('Настройки'!$B$10="Исключить","",IF('Настройки'!$B$10="Абсолютные значения",ABS(AL209),AL209)),AL209)))</x:f>
      </x:c>
      <x:c r="CP209" s="50" t="str">
        <x:f>IF(34&gt;'Настройки'!$B$3,"",IF(ISBLANK(AM209),IF('Настройки'!$B$9="Нулевой спрос",0,""),IF(AM209&lt;0,IF('Настройки'!$B$10="Исключить","",IF('Настройки'!$B$10="Абсолютные значения",ABS(AM209),AM209)),AM209)))</x:f>
      </x:c>
      <x:c r="CQ209" s="50" t="str">
        <x:f>IF(35&gt;'Настройки'!$B$3,"",IF(ISBLANK(AN209),IF('Настройки'!$B$9="Нулевой спрос",0,""),IF(AN209&lt;0,IF('Настройки'!$B$10="Исключить","",IF('Настройки'!$B$10="Абсолютные значения",ABS(AN209),AN209)),AN209)))</x:f>
      </x:c>
      <x:c r="CR209" s="50" t="str">
        <x:f>IF(36&gt;'Настройки'!$B$3,"",IF(ISBLANK(AO209),IF('Настройки'!$B$9="Нулевой спрос",0,""),IF(AO209&lt;0,IF('Настройки'!$B$10="Исключить","",IF('Настройки'!$B$10="Абсолютные значения",ABS(AO209),AO209)),AO209)))</x:f>
      </x:c>
      <x:c r="CS209" s="50" t="str">
        <x:f>IF(OR(1&gt;'Настройки'!$B$3,ISBLANK(BI209),BI209=0),"",BI209)</x:f>
      </x:c>
      <x:c r="CT209" s="50" t="str">
        <x:f>IF(OR(2&gt;'Настройки'!$B$3,ISBLANK(BJ209),BJ209=0),"",BJ209)</x:f>
      </x:c>
      <x:c r="CU209" s="50" t="str">
        <x:f>IF(OR(3&gt;'Настройки'!$B$3,ISBLANK(BK209),BK209=0),"",BK209)</x:f>
      </x:c>
      <x:c r="CV209" s="50" t="str">
        <x:f>IF(OR(4&gt;'Настройки'!$B$3,ISBLANK(BL209),BL209=0),"",BL209)</x:f>
      </x:c>
      <x:c r="CW209" s="50" t="str">
        <x:f>IF(OR(5&gt;'Настройки'!$B$3,ISBLANK(BM209),BM209=0),"",BM209)</x:f>
      </x:c>
      <x:c r="CX209" s="50" t="str">
        <x:f>IF(OR(6&gt;'Настройки'!$B$3,ISBLANK(BN209),BN209=0),"",BN209)</x:f>
      </x:c>
      <x:c r="CY209" s="50" t="str">
        <x:f>IF(OR(7&gt;'Настройки'!$B$3,ISBLANK(BO209),BO209=0),"",BO209)</x:f>
      </x:c>
      <x:c r="CZ209" s="50" t="str">
        <x:f>IF(OR(8&gt;'Настройки'!$B$3,ISBLANK(BP209),BP209=0),"",BP209)</x:f>
      </x:c>
      <x:c r="DA209" s="50" t="str">
        <x:f>IF(OR(9&gt;'Настройки'!$B$3,ISBLANK(BQ209),BQ209=0),"",BQ209)</x:f>
      </x:c>
      <x:c r="DB209" s="50" t="str">
        <x:f>IF(OR(10&gt;'Настройки'!$B$3,ISBLANK(BR209),BR209=0),"",BR209)</x:f>
      </x:c>
      <x:c r="DC209" s="50" t="str">
        <x:f>IF(OR(11&gt;'Настройки'!$B$3,ISBLANK(BS209),BS209=0),"",BS209)</x:f>
      </x:c>
      <x:c r="DD209" s="50" t="str">
        <x:f>IF(OR(12&gt;'Настройки'!$B$3,ISBLANK(BT209),BT209=0),"",BT209)</x:f>
      </x:c>
      <x:c r="DE209" s="50" t="str">
        <x:f>IF(OR(13&gt;'Настройки'!$B$3,ISBLANK(BU209),BU209=0),"",BU209)</x:f>
      </x:c>
      <x:c r="DF209" s="50" t="str">
        <x:f>IF(OR(14&gt;'Настройки'!$B$3,ISBLANK(BV209),BV209=0),"",BV209)</x:f>
      </x:c>
      <x:c r="DG209" s="50" t="str">
        <x:f>IF(OR(15&gt;'Настройки'!$B$3,ISBLANK(BW209),BW209=0),"",BW209)</x:f>
      </x:c>
      <x:c r="DH209" s="50" t="str">
        <x:f>IF(OR(16&gt;'Настройки'!$B$3,ISBLANK(BX209),BX209=0),"",BX209)</x:f>
      </x:c>
      <x:c r="DI209" s="50" t="str">
        <x:f>IF(OR(17&gt;'Настройки'!$B$3,ISBLANK(BY209),BY209=0),"",BY209)</x:f>
      </x:c>
      <x:c r="DJ209" s="50" t="str">
        <x:f>IF(OR(18&gt;'Настройки'!$B$3,ISBLANK(BZ209),BZ209=0),"",BZ209)</x:f>
      </x:c>
      <x:c r="DK209" s="50" t="str">
        <x:f>IF(OR(19&gt;'Настройки'!$B$3,ISBLANK(CA209),CA209=0),"",CA209)</x:f>
      </x:c>
      <x:c r="DL209" s="50" t="str">
        <x:f>IF(OR(20&gt;'Настройки'!$B$3,ISBLANK(CB209),CB209=0),"",CB209)</x:f>
      </x:c>
      <x:c r="DM209" s="50" t="str">
        <x:f>IF(OR(21&gt;'Настройки'!$B$3,ISBLANK(CC209),CC209=0),"",CC209)</x:f>
      </x:c>
      <x:c r="DN209" s="50" t="str">
        <x:f>IF(OR(22&gt;'Настройки'!$B$3,ISBLANK(CD209),CD209=0),"",CD209)</x:f>
      </x:c>
      <x:c r="DO209" s="50" t="str">
        <x:f>IF(OR(23&gt;'Настройки'!$B$3,ISBLANK(CE209),CE209=0),"",CE209)</x:f>
      </x:c>
      <x:c r="DP209" s="50" t="str">
        <x:f>IF(OR(24&gt;'Настройки'!$B$3,ISBLANK(CF209),CF209=0),"",CF209)</x:f>
      </x:c>
      <x:c r="DQ209" s="50" t="str">
        <x:f>IF(OR(25&gt;'Настройки'!$B$3,ISBLANK(CG209),CG209=0),"",CG209)</x:f>
      </x:c>
      <x:c r="DR209" s="50" t="str">
        <x:f>IF(OR(26&gt;'Настройки'!$B$3,ISBLANK(CH209),CH209=0),"",CH209)</x:f>
      </x:c>
      <x:c r="DS209" s="50" t="str">
        <x:f>IF(OR(27&gt;'Настройки'!$B$3,ISBLANK(CI209),CI209=0),"",CI209)</x:f>
      </x:c>
      <x:c r="DT209" s="50" t="str">
        <x:f>IF(OR(28&gt;'Настройки'!$B$3,ISBLANK(CJ209),CJ209=0),"",CJ209)</x:f>
      </x:c>
      <x:c r="DU209" s="50" t="str">
        <x:f>IF(OR(29&gt;'Настройки'!$B$3,ISBLANK(CK209),CK209=0),"",CK209)</x:f>
      </x:c>
      <x:c r="DV209" s="50" t="str">
        <x:f>IF(OR(30&gt;'Настройки'!$B$3,ISBLANK(CL209),CL209=0),"",CL209)</x:f>
      </x:c>
      <x:c r="DW209" s="50" t="str">
        <x:f>IF(OR(31&gt;'Настройки'!$B$3,ISBLANK(CM209),CM209=0),"",CM209)</x:f>
      </x:c>
      <x:c r="DX209" s="50" t="str">
        <x:f>IF(OR(32&gt;'Настройки'!$B$3,ISBLANK(CN209),CN209=0),"",CN209)</x:f>
      </x:c>
      <x:c r="DY209" s="50" t="str">
        <x:f>IF(OR(33&gt;'Настройки'!$B$3,ISBLANK(CO209),CO209=0),"",CO209)</x:f>
      </x:c>
      <x:c r="DZ209" s="50" t="str">
        <x:f>IF(OR(34&gt;'Настройки'!$B$3,ISBLANK(CP209),CP209=0),"",CP209)</x:f>
      </x:c>
      <x:c r="EA209" s="50" t="str">
        <x:f>IF(OR(35&gt;'Настройки'!$B$3,ISBLANK(CQ209),CQ209=0),"",CQ209)</x:f>
      </x:c>
      <x:c r="EB209" s="50" t="str">
        <x:f>IF(OR(36&gt;'Настройки'!$B$3,ISBLANK(CR209),CR209=0),"",CR209)</x:f>
      </x:c>
      <x:c r="EC209" s="50" t="str">
        <x:f>IF(A209="","",IF(OR(BB209="AZ",BB209="BZ"),10000+ROW(),IF(AZ209&gt;'Настройки'!$B$11,20000+ROW(),IF(BF209&lt;&gt;"Обычный",30000+ROW(),IF(AX209&lt;=0,40000+ROW(),"")))))</x:f>
      </x:c>
      <x:c r="ED209" s="50" t="str">
        <x:f>IF(EC209="","",COUNTIFS($EC$2:$EC$1001,"&gt;0",$EC$2:$EC$1001,"&lt;"&amp;EC209)+1)</x:f>
      </x:c>
    </x:row>
    <x:row r="210">
      <x:c r="A210" s="115"/>
      <x:c r="B210" s="115"/>
      <x:c r="C210" s="115"/>
      <x:c r="D210" s="118"/>
      <x:c r="E210" s="118"/>
      <x:c r="F210" s="118"/>
      <x:c r="G210" s="118"/>
      <x:c r="H210" s="118"/>
      <x:c r="I210" s="118"/>
      <x:c r="J210" s="118"/>
      <x:c r="K210" s="118"/>
      <x:c r="L210" s="118"/>
      <x:c r="M210" s="118"/>
      <x:c r="N210" s="118"/>
      <x:c r="O210" s="118"/>
      <x:c r="P210" s="118"/>
      <x:c r="Q210" s="118"/>
      <x:c r="R210" s="118"/>
      <x:c r="S210" s="118"/>
      <x:c r="T210" s="118"/>
      <x:c r="U210" s="118"/>
      <x:c r="V210" s="118"/>
      <x:c r="W210" s="118"/>
      <x:c r="X210" s="118"/>
      <x:c r="Y210" s="118"/>
      <x:c r="Z210" s="118"/>
      <x:c r="AA210" s="118"/>
      <x:c r="AB210" s="118"/>
      <x:c r="AC210" s="118"/>
      <x:c r="AD210" s="118"/>
      <x:c r="AE210" s="118"/>
      <x:c r="AF210" s="118"/>
      <x:c r="AG210" s="118"/>
      <x:c r="AH210" s="118"/>
      <x:c r="AI210" s="118"/>
      <x:c r="AJ210" s="118"/>
      <x:c r="AK210" s="118"/>
      <x:c r="AL210" s="118"/>
      <x:c r="AM210" s="118"/>
      <x:c r="AN210" s="118"/>
      <x:c r="AO210" s="118"/>
      <x:c r="AP210" s="115"/>
      <x:c r="AQ210" s="49" t="str">
        <x:f>IF(A210="","",COUNT(BI210:INDEX(BI210:CR210,1,'Настройки'!$B$3)))</x:f>
      </x:c>
      <x:c r="AR210" s="49" t="str">
        <x:f>IF(A210="","",SUM(BI210:INDEX(BI210:CR210,1,'Настройки'!$B$3)))</x:f>
      </x:c>
      <x:c r="AS210" s="58" t="str">
        <x:f>IF(A210="","",IF('Настройки'!$B$4="Стоимость потребления",AR210*D210,IF('Настройки'!$B$4="Количество",AR210,E210)))</x:f>
      </x:c>
      <x:c r="AT210" s="61" t="str">
        <x:f>IF(OR(A210="",AS210&lt;0,SUM($AS$2:$AS$1001)&lt;=0),"",AS210/SUM($AS$2:$AS$1001))</x:f>
      </x:c>
      <x:c r="AU210" s="61" t="str">
        <x:f>IF(OR(A210="",AS210&lt;0,SUM($AS$2:$AS$1001)&lt;=0),"",SUMIFS($AS$2:$AS$1001,$AS$2:$AS$1001,"&gt;"&amp;AS210)/SUM($AS$2:$AS$1001))</x:f>
      </x:c>
      <x:c r="AV210" s="61" t="str">
        <x:f>IF(OR(A210="",AS210&lt;0,SUM($AS$2:$AS$1001)&lt;=0),"",SUMIFS($AS$2:$AS$1001,$AS$2:$AS$1001,"&gt;="&amp;AS210)/SUM($AS$2:$AS$1001))</x:f>
      </x:c>
      <x:c r="AW210" s="49" t="str">
        <x:f>IF(A210="","",IF(SUM($AS$2:$AS$1001)&lt;=0,"Не определён",IF(AS210&lt;0,"Исключение",IF(AU210&lt;'Настройки'!$B$5,"A",IF(AU210&lt;'Настройки'!$B$6,"B","C")))))</x:f>
      </x:c>
      <x:c r="AX210" s="58" t="str">
        <x:f>IF(A210="","",IF(AQ210=0,"",AVERAGE(BI210:INDEX(BI210:CR210,1,'Настройки'!$B$3))))</x:f>
      </x:c>
      <x:c r="AY210" s="58" t="str">
        <x:f>IF(OR(A210="",AQ210=0),"",STDEVP(BI210:INDEX(BI210:CR210,1,'Настройки'!$B$3)))</x:f>
      </x:c>
      <x:c r="AZ210" s="61" t="str">
        <x:f>IF(OR(A210="",AQ210&lt;'Настройки'!$B$12,AX210&lt;=0,AND('Настройки'!$B$10="Блокировать",COUNTIF(F210:INDEX(F210:AO210,1,'Настройки'!$B$3),"&lt;0")&gt;0)),"",AY210/ABS(AX210))</x:f>
      </x:c>
      <x:c r="BA210" s="49" t="str">
        <x:f>IF(A210="","",IF(AND('Настройки'!$B$10="Блокировать",COUNTIF(F210:INDEX(F210:AO210,1,'Настройки'!$B$3),"&lt;0")&gt;0),"Не определён",IF(AQ210&lt;'Настройки'!$B$12,"Не определён",IF(AX210=0,"Нет спроса",IF(AX210&lt;0,"Не определён",IF(AZ210&lt;='Настройки'!$B$7,"X",IF(AZ210&lt;='Настройки'!$B$8,"Y","Z")))))))</x:f>
      </x:c>
      <x:c r="BB210" s="49" t="str">
        <x:f>IF(OR(A210="",LEN(AW210)&lt;&gt;1,LEN(BA210)&lt;&gt;1),"",AW210&amp;BA210)</x:f>
      </x:c>
      <x:c r="BC210" s="61" t="str">
        <x:f>IF(OR(A210="",AQ210=0),"",(COUNT(BI210:INDEX(BI210:CR210,1,'Настройки'!$B$3))-COUNT(CS210:INDEX(CS210:EB210,1,'Настройки'!$B$3)))/AQ210)</x:f>
      </x:c>
      <x:c r="BD210" s="64" t="str">
        <x:f>IF(OR(A210="",COUNT(CS210:INDEX(CS210:EB210,1,'Настройки'!$B$3))=0),"",AQ210/COUNT(CS210:INDEX(CS210:EB210,1,'Настройки'!$B$3)))</x:f>
      </x:c>
      <x:c r="BE210" s="64" t="str">
        <x:f>IF(OR(A210="",COUNT(CS210:INDEX(CS210:EB210,1,'Настройки'!$B$3))=0),"",IF(AVERAGE(CS210:INDEX(CS210:EB210,1,'Настройки'!$B$3))=0,"",(STDEVP(CS210:INDEX(CS210:EB210,1,'Настройки'!$B$3))/ABS(AVERAGE(CS210:INDEX(CS210:EB210,1,'Настройки'!$B$3))))^2))</x:f>
      </x:c>
      <x:c r="BF210" s="49" t="str">
        <x:f>IF(A210="","",IF(AQ210&lt;3,"Недостаточно",IF(AQ210&lt;6,"Предварительный","Обычный")))</x:f>
      </x:c>
      <x:c r="BG210" s="49" t="str">
        <x:f>IF(A210="","",IF(COUNTIF(F210:INDEX(F210:AO210,1,'Настройки'!$B$3),"&lt;0")&gt;0,IF('Настройки'!$B$10="Блокировать","Отрицательный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"),"")&amp;IF(AQ210&lt;3,"Недостаточно истории. ",IF(AQ210&lt;6,"Предварительная классификация. ",""))&amp;IF(AX210=0,"Нет спроса за горизонт. ","")&amp;IF(AZ210&gt;'Настройки'!$B$11,"Экстремальная вариативность. ",""))</x:f>
      </x:c>
      <x:c r="BH210" s="49" t="str">
        <x:f>IF(A210="","",IFERROR(VLOOKUP(BB210,'Настройки'!$D$3:$E$11,2,FALSE),"Сначала проверьте исходные данные и историю спроса.")&amp;" Уточните срок поставки, MOQ и критичность.")</x:f>
      </x:c>
      <x:c r="BI210" s="50" t="str">
        <x:f>IF(1&gt;'Настройки'!$B$3,"",IF(ISBLANK(F210),IF('Настройки'!$B$9="Нулевой спрос",0,""),IF(F210&lt;0,IF('Настройки'!$B$10="Исключить","",IF('Настройки'!$B$10="Абсолютные значения",ABS(F210),F210)),F210)))</x:f>
      </x:c>
      <x:c r="BJ210" s="50" t="str">
        <x:f>IF(2&gt;'Настройки'!$B$3,"",IF(ISBLANK(G210),IF('Настройки'!$B$9="Нулевой спрос",0,""),IF(G210&lt;0,IF('Настройки'!$B$10="Исключить","",IF('Настройки'!$B$10="Абсолютные значения",ABS(G210),G210)),G210)))</x:f>
      </x:c>
      <x:c r="BK210" s="50" t="str">
        <x:f>IF(3&gt;'Настройки'!$B$3,"",IF(ISBLANK(H210),IF('Настройки'!$B$9="Нулевой спрос",0,""),IF(H210&lt;0,IF('Настройки'!$B$10="Исключить","",IF('Настройки'!$B$10="Абсолютные значения",ABS(H210),H210)),H210)))</x:f>
      </x:c>
      <x:c r="BL210" s="50" t="str">
        <x:f>IF(4&gt;'Настройки'!$B$3,"",IF(ISBLANK(I210),IF('Настройки'!$B$9="Нулевой спрос",0,""),IF(I210&lt;0,IF('Настройки'!$B$10="Исключить","",IF('Настройки'!$B$10="Абсолютные значения",ABS(I210),I210)),I210)))</x:f>
      </x:c>
      <x:c r="BM210" s="50" t="str">
        <x:f>IF(5&gt;'Настройки'!$B$3,"",IF(ISBLANK(J210),IF('Настройки'!$B$9="Нулевой спрос",0,""),IF(J210&lt;0,IF('Настройки'!$B$10="Исключить","",IF('Настройки'!$B$10="Абсолютные значения",ABS(J210),J210)),J210)))</x:f>
      </x:c>
      <x:c r="BN210" s="50" t="str">
        <x:f>IF(6&gt;'Настройки'!$B$3,"",IF(ISBLANK(K210),IF('Настройки'!$B$9="Нулевой спрос",0,""),IF(K210&lt;0,IF('Настройки'!$B$10="Исключить","",IF('Настройки'!$B$10="Абсолютные значения",ABS(K210),K210)),K210)))</x:f>
      </x:c>
      <x:c r="BO210" s="50" t="str">
        <x:f>IF(7&gt;'Настройки'!$B$3,"",IF(ISBLANK(L210),IF('Настройки'!$B$9="Нулевой спрос",0,""),IF(L210&lt;0,IF('Настройки'!$B$10="Исключить","",IF('Настройки'!$B$10="Абсолютные значения",ABS(L210),L210)),L210)))</x:f>
      </x:c>
      <x:c r="BP210" s="50" t="str">
        <x:f>IF(8&gt;'Настройки'!$B$3,"",IF(ISBLANK(M210),IF('Настройки'!$B$9="Нулевой спрос",0,""),IF(M210&lt;0,IF('Настройки'!$B$10="Исключить","",IF('Настройки'!$B$10="Абсолютные значения",ABS(M210),M210)),M210)))</x:f>
      </x:c>
      <x:c r="BQ210" s="50" t="str">
        <x:f>IF(9&gt;'Настройки'!$B$3,"",IF(ISBLANK(N210),IF('Настройки'!$B$9="Нулевой спрос",0,""),IF(N210&lt;0,IF('Настройки'!$B$10="Исключить","",IF('Настройки'!$B$10="Абсолютные значения",ABS(N210),N210)),N210)))</x:f>
      </x:c>
      <x:c r="BR210" s="50" t="str">
        <x:f>IF(10&gt;'Настройки'!$B$3,"",IF(ISBLANK(O210),IF('Настройки'!$B$9="Нулевой спрос",0,""),IF(O210&lt;0,IF('Настройки'!$B$10="Исключить","",IF('Настройки'!$B$10="Абсолютные значения",ABS(O210),O210)),O210)))</x:f>
      </x:c>
      <x:c r="BS210" s="50" t="str">
        <x:f>IF(11&gt;'Настройки'!$B$3,"",IF(ISBLANK(P210),IF('Настройки'!$B$9="Нулевой спрос",0,""),IF(P210&lt;0,IF('Настройки'!$B$10="Исключить","",IF('Настройки'!$B$10="Абсолютные значения",ABS(P210),P210)),P210)))</x:f>
      </x:c>
      <x:c r="BT210" s="50" t="str">
        <x:f>IF(12&gt;'Настройки'!$B$3,"",IF(ISBLANK(Q210),IF('Настройки'!$B$9="Нулевой спрос",0,""),IF(Q210&lt;0,IF('Настройки'!$B$10="Исключить","",IF('Настройки'!$B$10="Абсолютные значения",ABS(Q210),Q210)),Q210)))</x:f>
      </x:c>
      <x:c r="BU210" s="50" t="str">
        <x:f>IF(13&gt;'Настройки'!$B$3,"",IF(ISBLANK(R210),IF('Настройки'!$B$9="Нулевой спрос",0,""),IF(R210&lt;0,IF('Настройки'!$B$10="Исключить","",IF('Настройки'!$B$10="Абсолютные значения",ABS(R210),R210)),R210)))</x:f>
      </x:c>
      <x:c r="BV210" s="50" t="str">
        <x:f>IF(14&gt;'Настройки'!$B$3,"",IF(ISBLANK(S210),IF('Настройки'!$B$9="Нулевой спрос",0,""),IF(S210&lt;0,IF('Настройки'!$B$10="Исключить","",IF('Настройки'!$B$10="Абсолютные значения",ABS(S210),S210)),S210)))</x:f>
      </x:c>
      <x:c r="BW210" s="50" t="str">
        <x:f>IF(15&gt;'Настройки'!$B$3,"",IF(ISBLANK(T210),IF('Настройки'!$B$9="Нулевой спрос",0,""),IF(T210&lt;0,IF('Настройки'!$B$10="Исключить","",IF('Настройки'!$B$10="Абсолютные значения",ABS(T210),T210)),T210)))</x:f>
      </x:c>
      <x:c r="BX210" s="50" t="str">
        <x:f>IF(16&gt;'Настройки'!$B$3,"",IF(ISBLANK(U210),IF('Настройки'!$B$9="Нулевой спрос",0,""),IF(U210&lt;0,IF('Настройки'!$B$10="Исключить","",IF('Настройки'!$B$10="Абсолютные значения",ABS(U210),U210)),U210)))</x:f>
      </x:c>
      <x:c r="BY210" s="50" t="str">
        <x:f>IF(17&gt;'Настройки'!$B$3,"",IF(ISBLANK(V210),IF('Настройки'!$B$9="Нулевой спрос",0,""),IF(V210&lt;0,IF('Настройки'!$B$10="Исключить","",IF('Настройки'!$B$10="Абсолютные значения",ABS(V210),V210)),V210)))</x:f>
      </x:c>
      <x:c r="BZ210" s="50" t="str">
        <x:f>IF(18&gt;'Настройки'!$B$3,"",IF(ISBLANK(W210),IF('Настройки'!$B$9="Нулевой спрос",0,""),IF(W210&lt;0,IF('Настройки'!$B$10="Исключить","",IF('Настройки'!$B$10="Абсолютные значения",ABS(W210),W210)),W210)))</x:f>
      </x:c>
      <x:c r="CA210" s="50" t="str">
        <x:f>IF(19&gt;'Настройки'!$B$3,"",IF(ISBLANK(X210),IF('Настройки'!$B$9="Нулевой спрос",0,""),IF(X210&lt;0,IF('Настройки'!$B$10="Исключить","",IF('Настройки'!$B$10="Абсолютные значения",ABS(X210),X210)),X210)))</x:f>
      </x:c>
      <x:c r="CB210" s="50" t="str">
        <x:f>IF(20&gt;'Настройки'!$B$3,"",IF(ISBLANK(Y210),IF('Настройки'!$B$9="Нулевой спрос",0,""),IF(Y210&lt;0,IF('Настройки'!$B$10="Исключить","",IF('Настройки'!$B$10="Абсолютные значения",ABS(Y210),Y210)),Y210)))</x:f>
      </x:c>
      <x:c r="CC210" s="50" t="str">
        <x:f>IF(21&gt;'Настройки'!$B$3,"",IF(ISBLANK(Z210),IF('Настройки'!$B$9="Нулевой спрос",0,""),IF(Z210&lt;0,IF('Настройки'!$B$10="Исключить","",IF('Настройки'!$B$10="Абсолютные значения",ABS(Z210),Z210)),Z210)))</x:f>
      </x:c>
      <x:c r="CD210" s="50" t="str">
        <x:f>IF(22&gt;'Настройки'!$B$3,"",IF(ISBLANK(AA210),IF('Настройки'!$B$9="Нулевой спрос",0,""),IF(AA210&lt;0,IF('Настройки'!$B$10="Исключить","",IF('Настройки'!$B$10="Абсолютные значения",ABS(AA210),AA210)),AA210)))</x:f>
      </x:c>
      <x:c r="CE210" s="50" t="str">
        <x:f>IF(23&gt;'Настройки'!$B$3,"",IF(ISBLANK(AB210),IF('Настройки'!$B$9="Нулевой спрос",0,""),IF(AB210&lt;0,IF('Настройки'!$B$10="Исключить","",IF('Настройки'!$B$10="Абсолютные значения",ABS(AB210),AB210)),AB210)))</x:f>
      </x:c>
      <x:c r="CF210" s="50" t="str">
        <x:f>IF(24&gt;'Настройки'!$B$3,"",IF(ISBLANK(AC210),IF('Настройки'!$B$9="Нулевой спрос",0,""),IF(AC210&lt;0,IF('Настройки'!$B$10="Исключить","",IF('Настройки'!$B$10="Абсолютные значения",ABS(AC210),AC210)),AC210)))</x:f>
      </x:c>
      <x:c r="CG210" s="50" t="str">
        <x:f>IF(25&gt;'Настройки'!$B$3,"",IF(ISBLANK(AD210),IF('Настройки'!$B$9="Нулевой спрос",0,""),IF(AD210&lt;0,IF('Настройки'!$B$10="Исключить","",IF('Настройки'!$B$10="Абсолютные значения",ABS(AD210),AD210)),AD210)))</x:f>
      </x:c>
      <x:c r="CH210" s="50" t="str">
        <x:f>IF(26&gt;'Настройки'!$B$3,"",IF(ISBLANK(AE210),IF('Настройки'!$B$9="Нулевой спрос",0,""),IF(AE210&lt;0,IF('Настройки'!$B$10="Исключить","",IF('Настройки'!$B$10="Абсолютные значения",ABS(AE210),AE210)),AE210)))</x:f>
      </x:c>
      <x:c r="CI210" s="50" t="str">
        <x:f>IF(27&gt;'Настройки'!$B$3,"",IF(ISBLANK(AF210),IF('Настройки'!$B$9="Нулевой спрос",0,""),IF(AF210&lt;0,IF('Настройки'!$B$10="Исключить","",IF('Настройки'!$B$10="Абсолютные значения",ABS(AF210),AF210)),AF210)))</x:f>
      </x:c>
      <x:c r="CJ210" s="50" t="str">
        <x:f>IF(28&gt;'Настройки'!$B$3,"",IF(ISBLANK(AG210),IF('Настройки'!$B$9="Нулевой спрос",0,""),IF(AG210&lt;0,IF('Настройки'!$B$10="Исключить","",IF('Настройки'!$B$10="Абсолютные значения",ABS(AG210),AG210)),AG210)))</x:f>
      </x:c>
      <x:c r="CK210" s="50" t="str">
        <x:f>IF(29&gt;'Настройки'!$B$3,"",IF(ISBLANK(AH210),IF('Настройки'!$B$9="Нулевой спрос",0,""),IF(AH210&lt;0,IF('Настройки'!$B$10="Исключить","",IF('Настройки'!$B$10="Абсолютные значения",ABS(AH210),AH210)),AH210)))</x:f>
      </x:c>
      <x:c r="CL210" s="50" t="str">
        <x:f>IF(30&gt;'Настройки'!$B$3,"",IF(ISBLANK(AI210),IF('Настройки'!$B$9="Нулевой спрос",0,""),IF(AI210&lt;0,IF('Настройки'!$B$10="Исключить","",IF('Настройки'!$B$10="Абсолютные значения",ABS(AI210),AI210)),AI210)))</x:f>
      </x:c>
      <x:c r="CM210" s="50" t="str">
        <x:f>IF(31&gt;'Настройки'!$B$3,"",IF(ISBLANK(AJ210),IF('Настройки'!$B$9="Нулевой спрос",0,""),IF(AJ210&lt;0,IF('Настройки'!$B$10="Исключить","",IF('Настройки'!$B$10="Абсолютные значения",ABS(AJ210),AJ210)),AJ210)))</x:f>
      </x:c>
      <x:c r="CN210" s="50" t="str">
        <x:f>IF(32&gt;'Настройки'!$B$3,"",IF(ISBLANK(AK210),IF('Настройки'!$B$9="Нулевой спрос",0,""),IF(AK210&lt;0,IF('Настройки'!$B$10="Исключить","",IF('Настройки'!$B$10="Абсолютные значения",ABS(AK210),AK210)),AK210)))</x:f>
      </x:c>
      <x:c r="CO210" s="50" t="str">
        <x:f>IF(33&gt;'Настройки'!$B$3,"",IF(ISBLANK(AL210),IF('Настройки'!$B$9="Нулевой спрос",0,""),IF(AL210&lt;0,IF('Настройки'!$B$10="Исключить","",IF('Настройки'!$B$10="Абсолютные значения",ABS(AL210),AL210)),AL210)))</x:f>
      </x:c>
      <x:c r="CP210" s="50" t="str">
        <x:f>IF(34&gt;'Настройки'!$B$3,"",IF(ISBLANK(AM210),IF('Настройки'!$B$9="Нулевой спрос",0,""),IF(AM210&lt;0,IF('Настройки'!$B$10="Исключить","",IF('Настройки'!$B$10="Абсолютные значения",ABS(AM210),AM210)),AM210)))</x:f>
      </x:c>
      <x:c r="CQ210" s="50" t="str">
        <x:f>IF(35&gt;'Настройки'!$B$3,"",IF(ISBLANK(AN210),IF('Настройки'!$B$9="Нулевой спрос",0,""),IF(AN210&lt;0,IF('Настройки'!$B$10="Исключить","",IF('Настройки'!$B$10="Абсолютные значения",ABS(AN210),AN210)),AN210)))</x:f>
      </x:c>
      <x:c r="CR210" s="50" t="str">
        <x:f>IF(36&gt;'Настройки'!$B$3,"",IF(ISBLANK(AO210),IF('Настройки'!$B$9="Нулевой спрос",0,""),IF(AO210&lt;0,IF('Настройки'!$B$10="Исключить","",IF('Настройки'!$B$10="Абсолютные значения",ABS(AO210),AO210)),AO210)))</x:f>
      </x:c>
      <x:c r="CS210" s="50" t="str">
        <x:f>IF(OR(1&gt;'Настройки'!$B$3,ISBLANK(BI210),BI210=0),"",BI210)</x:f>
      </x:c>
      <x:c r="CT210" s="50" t="str">
        <x:f>IF(OR(2&gt;'Настройки'!$B$3,ISBLANK(BJ210),BJ210=0),"",BJ210)</x:f>
      </x:c>
      <x:c r="CU210" s="50" t="str">
        <x:f>IF(OR(3&gt;'Настройки'!$B$3,ISBLANK(BK210),BK210=0),"",BK210)</x:f>
      </x:c>
      <x:c r="CV210" s="50" t="str">
        <x:f>IF(OR(4&gt;'Настройки'!$B$3,ISBLANK(BL210),BL210=0),"",BL210)</x:f>
      </x:c>
      <x:c r="CW210" s="50" t="str">
        <x:f>IF(OR(5&gt;'Настройки'!$B$3,ISBLANK(BM210),BM210=0),"",BM210)</x:f>
      </x:c>
      <x:c r="CX210" s="50" t="str">
        <x:f>IF(OR(6&gt;'Настройки'!$B$3,ISBLANK(BN210),BN210=0),"",BN210)</x:f>
      </x:c>
      <x:c r="CY210" s="50" t="str">
        <x:f>IF(OR(7&gt;'Настройки'!$B$3,ISBLANK(BO210),BO210=0),"",BO210)</x:f>
      </x:c>
      <x:c r="CZ210" s="50" t="str">
        <x:f>IF(OR(8&gt;'Настройки'!$B$3,ISBLANK(BP210),BP210=0),"",BP210)</x:f>
      </x:c>
      <x:c r="DA210" s="50" t="str">
        <x:f>IF(OR(9&gt;'Настройки'!$B$3,ISBLANK(BQ210),BQ210=0),"",BQ210)</x:f>
      </x:c>
      <x:c r="DB210" s="50" t="str">
        <x:f>IF(OR(10&gt;'Настройки'!$B$3,ISBLANK(BR210),BR210=0),"",BR210)</x:f>
      </x:c>
      <x:c r="DC210" s="50" t="str">
        <x:f>IF(OR(11&gt;'Настройки'!$B$3,ISBLANK(BS210),BS210=0),"",BS210)</x:f>
      </x:c>
      <x:c r="DD210" s="50" t="str">
        <x:f>IF(OR(12&gt;'Настройки'!$B$3,ISBLANK(BT210),BT210=0),"",BT210)</x:f>
      </x:c>
      <x:c r="DE210" s="50" t="str">
        <x:f>IF(OR(13&gt;'Настройки'!$B$3,ISBLANK(BU210),BU210=0),"",BU210)</x:f>
      </x:c>
      <x:c r="DF210" s="50" t="str">
        <x:f>IF(OR(14&gt;'Настройки'!$B$3,ISBLANK(BV210),BV210=0),"",BV210)</x:f>
      </x:c>
      <x:c r="DG210" s="50" t="str">
        <x:f>IF(OR(15&gt;'Настройки'!$B$3,ISBLANK(BW210),BW210=0),"",BW210)</x:f>
      </x:c>
      <x:c r="DH210" s="50" t="str">
        <x:f>IF(OR(16&gt;'Настройки'!$B$3,ISBLANK(BX210),BX210=0),"",BX210)</x:f>
      </x:c>
      <x:c r="DI210" s="50" t="str">
        <x:f>IF(OR(17&gt;'Настройки'!$B$3,ISBLANK(BY210),BY210=0),"",BY210)</x:f>
      </x:c>
      <x:c r="DJ210" s="50" t="str">
        <x:f>IF(OR(18&gt;'Настройки'!$B$3,ISBLANK(BZ210),BZ210=0),"",BZ210)</x:f>
      </x:c>
      <x:c r="DK210" s="50" t="str">
        <x:f>IF(OR(19&gt;'Настройки'!$B$3,ISBLANK(CA210),CA210=0),"",CA210)</x:f>
      </x:c>
      <x:c r="DL210" s="50" t="str">
        <x:f>IF(OR(20&gt;'Настройки'!$B$3,ISBLANK(CB210),CB210=0),"",CB210)</x:f>
      </x:c>
      <x:c r="DM210" s="50" t="str">
        <x:f>IF(OR(21&gt;'Настройки'!$B$3,ISBLANK(CC210),CC210=0),"",CC210)</x:f>
      </x:c>
      <x:c r="DN210" s="50" t="str">
        <x:f>IF(OR(22&gt;'Настройки'!$B$3,ISBLANK(CD210),CD210=0),"",CD210)</x:f>
      </x:c>
      <x:c r="DO210" s="50" t="str">
        <x:f>IF(OR(23&gt;'Настройки'!$B$3,ISBLANK(CE210),CE210=0),"",CE210)</x:f>
      </x:c>
      <x:c r="DP210" s="50" t="str">
        <x:f>IF(OR(24&gt;'Настройки'!$B$3,ISBLANK(CF210),CF210=0),"",CF210)</x:f>
      </x:c>
      <x:c r="DQ210" s="50" t="str">
        <x:f>IF(OR(25&gt;'Настройки'!$B$3,ISBLANK(CG210),CG210=0),"",CG210)</x:f>
      </x:c>
      <x:c r="DR210" s="50" t="str">
        <x:f>IF(OR(26&gt;'Настройки'!$B$3,ISBLANK(CH210),CH210=0),"",CH210)</x:f>
      </x:c>
      <x:c r="DS210" s="50" t="str">
        <x:f>IF(OR(27&gt;'Настройки'!$B$3,ISBLANK(CI210),CI210=0),"",CI210)</x:f>
      </x:c>
      <x:c r="DT210" s="50" t="str">
        <x:f>IF(OR(28&gt;'Настройки'!$B$3,ISBLANK(CJ210),CJ210=0),"",CJ210)</x:f>
      </x:c>
      <x:c r="DU210" s="50" t="str">
        <x:f>IF(OR(29&gt;'Настройки'!$B$3,ISBLANK(CK210),CK210=0),"",CK210)</x:f>
      </x:c>
      <x:c r="DV210" s="50" t="str">
        <x:f>IF(OR(30&gt;'Настройки'!$B$3,ISBLANK(CL210),CL210=0),"",CL210)</x:f>
      </x:c>
      <x:c r="DW210" s="50" t="str">
        <x:f>IF(OR(31&gt;'Настройки'!$B$3,ISBLANK(CM210),CM210=0),"",CM210)</x:f>
      </x:c>
      <x:c r="DX210" s="50" t="str">
        <x:f>IF(OR(32&gt;'Настройки'!$B$3,ISBLANK(CN210),CN210=0),"",CN210)</x:f>
      </x:c>
      <x:c r="DY210" s="50" t="str">
        <x:f>IF(OR(33&gt;'Настройки'!$B$3,ISBLANK(CO210),CO210=0),"",CO210)</x:f>
      </x:c>
      <x:c r="DZ210" s="50" t="str">
        <x:f>IF(OR(34&gt;'Настройки'!$B$3,ISBLANK(CP210),CP210=0),"",CP210)</x:f>
      </x:c>
      <x:c r="EA210" s="50" t="str">
        <x:f>IF(OR(35&gt;'Настройки'!$B$3,ISBLANK(CQ210),CQ210=0),"",CQ210)</x:f>
      </x:c>
      <x:c r="EB210" s="50" t="str">
        <x:f>IF(OR(36&gt;'Настройки'!$B$3,ISBLANK(CR210),CR210=0),"",CR210)</x:f>
      </x:c>
      <x:c r="EC210" s="50" t="str">
        <x:f>IF(A210="","",IF(OR(BB210="AZ",BB210="BZ"),10000+ROW(),IF(AZ210&gt;'Настройки'!$B$11,20000+ROW(),IF(BF210&lt;&gt;"Обычный",30000+ROW(),IF(AX210&lt;=0,40000+ROW(),"")))))</x:f>
      </x:c>
      <x:c r="ED210" s="50" t="str">
        <x:f>IF(EC210="","",COUNTIFS($EC$2:$EC$1001,"&gt;0",$EC$2:$EC$1001,"&lt;"&amp;EC210)+1)</x:f>
      </x:c>
    </x:row>
    <x:row r="211">
      <x:c r="A211" s="115"/>
      <x:c r="B211" s="115"/>
      <x:c r="C211" s="115"/>
      <x:c r="D211" s="118"/>
      <x:c r="E211" s="118"/>
      <x:c r="F211" s="118"/>
      <x:c r="G211" s="118"/>
      <x:c r="H211" s="118"/>
      <x:c r="I211" s="118"/>
      <x:c r="J211" s="118"/>
      <x:c r="K211" s="118"/>
      <x:c r="L211" s="118"/>
      <x:c r="M211" s="118"/>
      <x:c r="N211" s="118"/>
      <x:c r="O211" s="118"/>
      <x:c r="P211" s="118"/>
      <x:c r="Q211" s="118"/>
      <x:c r="R211" s="118"/>
      <x:c r="S211" s="118"/>
      <x:c r="T211" s="118"/>
      <x:c r="U211" s="118"/>
      <x:c r="V211" s="118"/>
      <x:c r="W211" s="118"/>
      <x:c r="X211" s="118"/>
      <x:c r="Y211" s="118"/>
      <x:c r="Z211" s="118"/>
      <x:c r="AA211" s="118"/>
      <x:c r="AB211" s="118"/>
      <x:c r="AC211" s="118"/>
      <x:c r="AD211" s="118"/>
      <x:c r="AE211" s="118"/>
      <x:c r="AF211" s="118"/>
      <x:c r="AG211" s="118"/>
      <x:c r="AH211" s="118"/>
      <x:c r="AI211" s="118"/>
      <x:c r="AJ211" s="118"/>
      <x:c r="AK211" s="118"/>
      <x:c r="AL211" s="118"/>
      <x:c r="AM211" s="118"/>
      <x:c r="AN211" s="118"/>
      <x:c r="AO211" s="118"/>
      <x:c r="AP211" s="115"/>
      <x:c r="AQ211" s="49" t="str">
        <x:f>IF(A211="","",COUNT(BI211:INDEX(BI211:CR211,1,'Настройки'!$B$3)))</x:f>
      </x:c>
      <x:c r="AR211" s="49" t="str">
        <x:f>IF(A211="","",SUM(BI211:INDEX(BI211:CR211,1,'Настройки'!$B$3)))</x:f>
      </x:c>
      <x:c r="AS211" s="58" t="str">
        <x:f>IF(A211="","",IF('Настройки'!$B$4="Стоимость потребления",AR211*D211,IF('Настройки'!$B$4="Количество",AR211,E211)))</x:f>
      </x:c>
      <x:c r="AT211" s="61" t="str">
        <x:f>IF(OR(A211="",AS211&lt;0,SUM($AS$2:$AS$1001)&lt;=0),"",AS211/SUM($AS$2:$AS$1001))</x:f>
      </x:c>
      <x:c r="AU211" s="61" t="str">
        <x:f>IF(OR(A211="",AS211&lt;0,SUM($AS$2:$AS$1001)&lt;=0),"",SUMIFS($AS$2:$AS$1001,$AS$2:$AS$1001,"&gt;"&amp;AS211)/SUM($AS$2:$AS$1001))</x:f>
      </x:c>
      <x:c r="AV211" s="61" t="str">
        <x:f>IF(OR(A211="",AS211&lt;0,SUM($AS$2:$AS$1001)&lt;=0),"",SUMIFS($AS$2:$AS$1001,$AS$2:$AS$1001,"&gt;="&amp;AS211)/SUM($AS$2:$AS$1001))</x:f>
      </x:c>
      <x:c r="AW211" s="49" t="str">
        <x:f>IF(A211="","",IF(SUM($AS$2:$AS$1001)&lt;=0,"Не определён",IF(AS211&lt;0,"Исключение",IF(AU211&lt;'Настройки'!$B$5,"A",IF(AU211&lt;'Настройки'!$B$6,"B","C")))))</x:f>
      </x:c>
      <x:c r="AX211" s="58" t="str">
        <x:f>IF(A211="","",IF(AQ211=0,"",AVERAGE(BI211:INDEX(BI211:CR211,1,'Настройки'!$B$3))))</x:f>
      </x:c>
      <x:c r="AY211" s="58" t="str">
        <x:f>IF(OR(A211="",AQ211=0),"",STDEVP(BI211:INDEX(BI211:CR211,1,'Настройки'!$B$3)))</x:f>
      </x:c>
      <x:c r="AZ211" s="61" t="str">
        <x:f>IF(OR(A211="",AQ211&lt;'Настройки'!$B$12,AX211&lt;=0,AND('Настройки'!$B$10="Блокировать",COUNTIF(F211:INDEX(F211:AO211,1,'Настройки'!$B$3),"&lt;0")&gt;0)),"",AY211/ABS(AX211))</x:f>
      </x:c>
      <x:c r="BA211" s="49" t="str">
        <x:f>IF(A211="","",IF(AND('Настройки'!$B$10="Блокировать",COUNTIF(F211:INDEX(F211:AO211,1,'Настройки'!$B$3),"&lt;0")&gt;0),"Не определён",IF(AQ211&lt;'Настройки'!$B$12,"Не определён",IF(AX211=0,"Нет спроса",IF(AX211&lt;0,"Не определён",IF(AZ211&lt;='Настройки'!$B$7,"X",IF(AZ211&lt;='Настройки'!$B$8,"Y","Z")))))))</x:f>
      </x:c>
      <x:c r="BB211" s="49" t="str">
        <x:f>IF(OR(A211="",LEN(AW211)&lt;&gt;1,LEN(BA211)&lt;&gt;1),"",AW211&amp;BA211)</x:f>
      </x:c>
      <x:c r="BC211" s="61" t="str">
        <x:f>IF(OR(A211="",AQ211=0),"",(COUNT(BI211:INDEX(BI211:CR211,1,'Настройки'!$B$3))-COUNT(CS211:INDEX(CS211:EB211,1,'Настройки'!$B$3)))/AQ211)</x:f>
      </x:c>
      <x:c r="BD211" s="64" t="str">
        <x:f>IF(OR(A211="",COUNT(CS211:INDEX(CS211:EB211,1,'Настройки'!$B$3))=0),"",AQ211/COUNT(CS211:INDEX(CS211:EB211,1,'Настройки'!$B$3)))</x:f>
      </x:c>
      <x:c r="BE211" s="64" t="str">
        <x:f>IF(OR(A211="",COUNT(CS211:INDEX(CS211:EB211,1,'Настройки'!$B$3))=0),"",IF(AVERAGE(CS211:INDEX(CS211:EB211,1,'Настройки'!$B$3))=0,"",(STDEVP(CS211:INDEX(CS211:EB211,1,'Настройки'!$B$3))/ABS(AVERAGE(CS211:INDEX(CS211:EB211,1,'Настройки'!$B$3))))^2))</x:f>
      </x:c>
      <x:c r="BF211" s="49" t="str">
        <x:f>IF(A211="","",IF(AQ211&lt;3,"Недостаточно",IF(AQ211&lt;6,"Предварительный","Обычный")))</x:f>
      </x:c>
      <x:c r="BG211" s="49" t="str">
        <x:f>IF(A211="","",IF(COUNTIF(F211:INDEX(F211:AO211,1,'Настройки'!$B$3),"&lt;0")&gt;0,IF('Настройки'!$B$10="Блокировать","Отрицательный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"),"")&amp;IF(AQ211&lt;3,"Недостаточно истории. ",IF(AQ211&lt;6,"Предварительная классификация. ",""))&amp;IF(AX211=0,"Нет спроса за горизонт. ","")&amp;IF(AZ211&gt;'Настройки'!$B$11,"Экстремальная вариативность. ",""))</x:f>
      </x:c>
      <x:c r="BH211" s="49" t="str">
        <x:f>IF(A211="","",IFERROR(VLOOKUP(BB211,'Настройки'!$D$3:$E$11,2,FALSE),"Сначала проверьте исходные данные и историю спроса.")&amp;" Уточните срок поставки, MOQ и критичность.")</x:f>
      </x:c>
      <x:c r="BI211" s="50" t="str">
        <x:f>IF(1&gt;'Настройки'!$B$3,"",IF(ISBLANK(F211),IF('Настройки'!$B$9="Нулевой спрос",0,""),IF(F211&lt;0,IF('Настройки'!$B$10="Исключить","",IF('Настройки'!$B$10="Абсолютные значения",ABS(F211),F211)),F211)))</x:f>
      </x:c>
      <x:c r="BJ211" s="50" t="str">
        <x:f>IF(2&gt;'Настройки'!$B$3,"",IF(ISBLANK(G211),IF('Настройки'!$B$9="Нулевой спрос",0,""),IF(G211&lt;0,IF('Настройки'!$B$10="Исключить","",IF('Настройки'!$B$10="Абсолютные значения",ABS(G211),G211)),G211)))</x:f>
      </x:c>
      <x:c r="BK211" s="50" t="str">
        <x:f>IF(3&gt;'Настройки'!$B$3,"",IF(ISBLANK(H211),IF('Настройки'!$B$9="Нулевой спрос",0,""),IF(H211&lt;0,IF('Настройки'!$B$10="Исключить","",IF('Настройки'!$B$10="Абсолютные значения",ABS(H211),H211)),H211)))</x:f>
      </x:c>
      <x:c r="BL211" s="50" t="str">
        <x:f>IF(4&gt;'Настройки'!$B$3,"",IF(ISBLANK(I211),IF('Настройки'!$B$9="Нулевой спрос",0,""),IF(I211&lt;0,IF('Настройки'!$B$10="Исключить","",IF('Настройки'!$B$10="Абсолютные значения",ABS(I211),I211)),I211)))</x:f>
      </x:c>
      <x:c r="BM211" s="50" t="str">
        <x:f>IF(5&gt;'Настройки'!$B$3,"",IF(ISBLANK(J211),IF('Настройки'!$B$9="Нулевой спрос",0,""),IF(J211&lt;0,IF('Настройки'!$B$10="Исключить","",IF('Настройки'!$B$10="Абсолютные значения",ABS(J211),J211)),J211)))</x:f>
      </x:c>
      <x:c r="BN211" s="50" t="str">
        <x:f>IF(6&gt;'Настройки'!$B$3,"",IF(ISBLANK(K211),IF('Настройки'!$B$9="Нулевой спрос",0,""),IF(K211&lt;0,IF('Настройки'!$B$10="Исключить","",IF('Настройки'!$B$10="Абсолютные значения",ABS(K211),K211)),K211)))</x:f>
      </x:c>
      <x:c r="BO211" s="50" t="str">
        <x:f>IF(7&gt;'Настройки'!$B$3,"",IF(ISBLANK(L211),IF('Настройки'!$B$9="Нулевой спрос",0,""),IF(L211&lt;0,IF('Настройки'!$B$10="Исключить","",IF('Настройки'!$B$10="Абсолютные значения",ABS(L211),L211)),L211)))</x:f>
      </x:c>
      <x:c r="BP211" s="50" t="str">
        <x:f>IF(8&gt;'Настройки'!$B$3,"",IF(ISBLANK(M211),IF('Настройки'!$B$9="Нулевой спрос",0,""),IF(M211&lt;0,IF('Настройки'!$B$10="Исключить","",IF('Настройки'!$B$10="Абсолютные значения",ABS(M211),M211)),M211)))</x:f>
      </x:c>
      <x:c r="BQ211" s="50" t="str">
        <x:f>IF(9&gt;'Настройки'!$B$3,"",IF(ISBLANK(N211),IF('Настройки'!$B$9="Нулевой спрос",0,""),IF(N211&lt;0,IF('Настройки'!$B$10="Исключить","",IF('Настройки'!$B$10="Абсолютные значения",ABS(N211),N211)),N211)))</x:f>
      </x:c>
      <x:c r="BR211" s="50" t="str">
        <x:f>IF(10&gt;'Настройки'!$B$3,"",IF(ISBLANK(O211),IF('Настройки'!$B$9="Нулевой спрос",0,""),IF(O211&lt;0,IF('Настройки'!$B$10="Исключить","",IF('Настройки'!$B$10="Абсолютные значения",ABS(O211),O211)),O211)))</x:f>
      </x:c>
      <x:c r="BS211" s="50" t="str">
        <x:f>IF(11&gt;'Настройки'!$B$3,"",IF(ISBLANK(P211),IF('Настройки'!$B$9="Нулевой спрос",0,""),IF(P211&lt;0,IF('Настройки'!$B$10="Исключить","",IF('Настройки'!$B$10="Абсолютные значения",ABS(P211),P211)),P211)))</x:f>
      </x:c>
      <x:c r="BT211" s="50" t="str">
        <x:f>IF(12&gt;'Настройки'!$B$3,"",IF(ISBLANK(Q211),IF('Настройки'!$B$9="Нулевой спрос",0,""),IF(Q211&lt;0,IF('Настройки'!$B$10="Исключить","",IF('Настройки'!$B$10="Абсолютные значения",ABS(Q211),Q211)),Q211)))</x:f>
      </x:c>
      <x:c r="BU211" s="50" t="str">
        <x:f>IF(13&gt;'Настройки'!$B$3,"",IF(ISBLANK(R211),IF('Настройки'!$B$9="Нулевой спрос",0,""),IF(R211&lt;0,IF('Настройки'!$B$10="Исключить","",IF('Настройки'!$B$10="Абсолютные значения",ABS(R211),R211)),R211)))</x:f>
      </x:c>
      <x:c r="BV211" s="50" t="str">
        <x:f>IF(14&gt;'Настройки'!$B$3,"",IF(ISBLANK(S211),IF('Настройки'!$B$9="Нулевой спрос",0,""),IF(S211&lt;0,IF('Настройки'!$B$10="Исключить","",IF('Настройки'!$B$10="Абсолютные значения",ABS(S211),S211)),S211)))</x:f>
      </x:c>
      <x:c r="BW211" s="50" t="str">
        <x:f>IF(15&gt;'Настройки'!$B$3,"",IF(ISBLANK(T211),IF('Настройки'!$B$9="Нулевой спрос",0,""),IF(T211&lt;0,IF('Настройки'!$B$10="Исключить","",IF('Настройки'!$B$10="Абсолютные значения",ABS(T211),T211)),T211)))</x:f>
      </x:c>
      <x:c r="BX211" s="50" t="str">
        <x:f>IF(16&gt;'Настройки'!$B$3,"",IF(ISBLANK(U211),IF('Настройки'!$B$9="Нулевой спрос",0,""),IF(U211&lt;0,IF('Настройки'!$B$10="Исключить","",IF('Настройки'!$B$10="Абсолютные значения",ABS(U211),U211)),U211)))</x:f>
      </x:c>
      <x:c r="BY211" s="50" t="str">
        <x:f>IF(17&gt;'Настройки'!$B$3,"",IF(ISBLANK(V211),IF('Настройки'!$B$9="Нулевой спрос",0,""),IF(V211&lt;0,IF('Настройки'!$B$10="Исключить","",IF('Настройки'!$B$10="Абсолютные значения",ABS(V211),V211)),V211)))</x:f>
      </x:c>
      <x:c r="BZ211" s="50" t="str">
        <x:f>IF(18&gt;'Настройки'!$B$3,"",IF(ISBLANK(W211),IF('Настройки'!$B$9="Нулевой спрос",0,""),IF(W211&lt;0,IF('Настройки'!$B$10="Исключить","",IF('Настройки'!$B$10="Абсолютные значения",ABS(W211),W211)),W211)))</x:f>
      </x:c>
      <x:c r="CA211" s="50" t="str">
        <x:f>IF(19&gt;'Настройки'!$B$3,"",IF(ISBLANK(X211),IF('Настройки'!$B$9="Нулевой спрос",0,""),IF(X211&lt;0,IF('Настройки'!$B$10="Исключить","",IF('Настройки'!$B$10="Абсолютные значения",ABS(X211),X211)),X211)))</x:f>
      </x:c>
      <x:c r="CB211" s="50" t="str">
        <x:f>IF(20&gt;'Настройки'!$B$3,"",IF(ISBLANK(Y211),IF('Настройки'!$B$9="Нулевой спрос",0,""),IF(Y211&lt;0,IF('Настройки'!$B$10="Исключить","",IF('Настройки'!$B$10="Абсолютные значения",ABS(Y211),Y211)),Y211)))</x:f>
      </x:c>
      <x:c r="CC211" s="50" t="str">
        <x:f>IF(21&gt;'Настройки'!$B$3,"",IF(ISBLANK(Z211),IF('Настройки'!$B$9="Нулевой спрос",0,""),IF(Z211&lt;0,IF('Настройки'!$B$10="Исключить","",IF('Настройки'!$B$10="Абсолютные значения",ABS(Z211),Z211)),Z211)))</x:f>
      </x:c>
      <x:c r="CD211" s="50" t="str">
        <x:f>IF(22&gt;'Настройки'!$B$3,"",IF(ISBLANK(AA211),IF('Настройки'!$B$9="Нулевой спрос",0,""),IF(AA211&lt;0,IF('Настройки'!$B$10="Исключить","",IF('Настройки'!$B$10="Абсолютные значения",ABS(AA211),AA211)),AA211)))</x:f>
      </x:c>
      <x:c r="CE211" s="50" t="str">
        <x:f>IF(23&gt;'Настройки'!$B$3,"",IF(ISBLANK(AB211),IF('Настройки'!$B$9="Нулевой спрос",0,""),IF(AB211&lt;0,IF('Настройки'!$B$10="Исключить","",IF('Настройки'!$B$10="Абсолютные значения",ABS(AB211),AB211)),AB211)))</x:f>
      </x:c>
      <x:c r="CF211" s="50" t="str">
        <x:f>IF(24&gt;'Настройки'!$B$3,"",IF(ISBLANK(AC211),IF('Настройки'!$B$9="Нулевой спрос",0,""),IF(AC211&lt;0,IF('Настройки'!$B$10="Исключить","",IF('Настройки'!$B$10="Абсолютные значения",ABS(AC211),AC211)),AC211)))</x:f>
      </x:c>
      <x:c r="CG211" s="50" t="str">
        <x:f>IF(25&gt;'Настройки'!$B$3,"",IF(ISBLANK(AD211),IF('Настройки'!$B$9="Нулевой спрос",0,""),IF(AD211&lt;0,IF('Настройки'!$B$10="Исключить","",IF('Настройки'!$B$10="Абсолютные значения",ABS(AD211),AD211)),AD211)))</x:f>
      </x:c>
      <x:c r="CH211" s="50" t="str">
        <x:f>IF(26&gt;'Настройки'!$B$3,"",IF(ISBLANK(AE211),IF('Настройки'!$B$9="Нулевой спрос",0,""),IF(AE211&lt;0,IF('Настройки'!$B$10="Исключить","",IF('Настройки'!$B$10="Абсолютные значения",ABS(AE211),AE211)),AE211)))</x:f>
      </x:c>
      <x:c r="CI211" s="50" t="str">
        <x:f>IF(27&gt;'Настройки'!$B$3,"",IF(ISBLANK(AF211),IF('Настройки'!$B$9="Нулевой спрос",0,""),IF(AF211&lt;0,IF('Настройки'!$B$10="Исключить","",IF('Настройки'!$B$10="Абсолютные значения",ABS(AF211),AF211)),AF211)))</x:f>
      </x:c>
      <x:c r="CJ211" s="50" t="str">
        <x:f>IF(28&gt;'Настройки'!$B$3,"",IF(ISBLANK(AG211),IF('Настройки'!$B$9="Нулевой спрос",0,""),IF(AG211&lt;0,IF('Настройки'!$B$10="Исключить","",IF('Настройки'!$B$10="Абсолютные значения",ABS(AG211),AG211)),AG211)))</x:f>
      </x:c>
      <x:c r="CK211" s="50" t="str">
        <x:f>IF(29&gt;'Настройки'!$B$3,"",IF(ISBLANK(AH211),IF('Настройки'!$B$9="Нулевой спрос",0,""),IF(AH211&lt;0,IF('Настройки'!$B$10="Исключить","",IF('Настройки'!$B$10="Абсолютные значения",ABS(AH211),AH211)),AH211)))</x:f>
      </x:c>
      <x:c r="CL211" s="50" t="str">
        <x:f>IF(30&gt;'Настройки'!$B$3,"",IF(ISBLANK(AI211),IF('Настройки'!$B$9="Нулевой спрос",0,""),IF(AI211&lt;0,IF('Настройки'!$B$10="Исключить","",IF('Настройки'!$B$10="Абсолютные значения",ABS(AI211),AI211)),AI211)))</x:f>
      </x:c>
      <x:c r="CM211" s="50" t="str">
        <x:f>IF(31&gt;'Настройки'!$B$3,"",IF(ISBLANK(AJ211),IF('Настройки'!$B$9="Нулевой спрос",0,""),IF(AJ211&lt;0,IF('Настройки'!$B$10="Исключить","",IF('Настройки'!$B$10="Абсолютные значения",ABS(AJ211),AJ211)),AJ211)))</x:f>
      </x:c>
      <x:c r="CN211" s="50" t="str">
        <x:f>IF(32&gt;'Настройки'!$B$3,"",IF(ISBLANK(AK211),IF('Настройки'!$B$9="Нулевой спрос",0,""),IF(AK211&lt;0,IF('Настройки'!$B$10="Исключить","",IF('Настройки'!$B$10="Абсолютные значения",ABS(AK211),AK211)),AK211)))</x:f>
      </x:c>
      <x:c r="CO211" s="50" t="str">
        <x:f>IF(33&gt;'Настройки'!$B$3,"",IF(ISBLANK(AL211),IF('Настройки'!$B$9="Нулевой спрос",0,""),IF(AL211&lt;0,IF('Настройки'!$B$10="Исключить","",IF('Настройки'!$B$10="Абсолютные значения",ABS(AL211),AL211)),AL211)))</x:f>
      </x:c>
      <x:c r="CP211" s="50" t="str">
        <x:f>IF(34&gt;'Настройки'!$B$3,"",IF(ISBLANK(AM211),IF('Настройки'!$B$9="Нулевой спрос",0,""),IF(AM211&lt;0,IF('Настройки'!$B$10="Исключить","",IF('Настройки'!$B$10="Абсолютные значения",ABS(AM211),AM211)),AM211)))</x:f>
      </x:c>
      <x:c r="CQ211" s="50" t="str">
        <x:f>IF(35&gt;'Настройки'!$B$3,"",IF(ISBLANK(AN211),IF('Настройки'!$B$9="Нулевой спрос",0,""),IF(AN211&lt;0,IF('Настройки'!$B$10="Исключить","",IF('Настройки'!$B$10="Абсолютные значения",ABS(AN211),AN211)),AN211)))</x:f>
      </x:c>
      <x:c r="CR211" s="50" t="str">
        <x:f>IF(36&gt;'Настройки'!$B$3,"",IF(ISBLANK(AO211),IF('Настройки'!$B$9="Нулевой спрос",0,""),IF(AO211&lt;0,IF('Настройки'!$B$10="Исключить","",IF('Настройки'!$B$10="Абсолютные значения",ABS(AO211),AO211)),AO211)))</x:f>
      </x:c>
      <x:c r="CS211" s="50" t="str">
        <x:f>IF(OR(1&gt;'Настройки'!$B$3,ISBLANK(BI211),BI211=0),"",BI211)</x:f>
      </x:c>
      <x:c r="CT211" s="50" t="str">
        <x:f>IF(OR(2&gt;'Настройки'!$B$3,ISBLANK(BJ211),BJ211=0),"",BJ211)</x:f>
      </x:c>
      <x:c r="CU211" s="50" t="str">
        <x:f>IF(OR(3&gt;'Настройки'!$B$3,ISBLANK(BK211),BK211=0),"",BK211)</x:f>
      </x:c>
      <x:c r="CV211" s="50" t="str">
        <x:f>IF(OR(4&gt;'Настройки'!$B$3,ISBLANK(BL211),BL211=0),"",BL211)</x:f>
      </x:c>
      <x:c r="CW211" s="50" t="str">
        <x:f>IF(OR(5&gt;'Настройки'!$B$3,ISBLANK(BM211),BM211=0),"",BM211)</x:f>
      </x:c>
      <x:c r="CX211" s="50" t="str">
        <x:f>IF(OR(6&gt;'Настройки'!$B$3,ISBLANK(BN211),BN211=0),"",BN211)</x:f>
      </x:c>
      <x:c r="CY211" s="50" t="str">
        <x:f>IF(OR(7&gt;'Настройки'!$B$3,ISBLANK(BO211),BO211=0),"",BO211)</x:f>
      </x:c>
      <x:c r="CZ211" s="50" t="str">
        <x:f>IF(OR(8&gt;'Настройки'!$B$3,ISBLANK(BP211),BP211=0),"",BP211)</x:f>
      </x:c>
      <x:c r="DA211" s="50" t="str">
        <x:f>IF(OR(9&gt;'Настройки'!$B$3,ISBLANK(BQ211),BQ211=0),"",BQ211)</x:f>
      </x:c>
      <x:c r="DB211" s="50" t="str">
        <x:f>IF(OR(10&gt;'Настройки'!$B$3,ISBLANK(BR211),BR211=0),"",BR211)</x:f>
      </x:c>
      <x:c r="DC211" s="50" t="str">
        <x:f>IF(OR(11&gt;'Настройки'!$B$3,ISBLANK(BS211),BS211=0),"",BS211)</x:f>
      </x:c>
      <x:c r="DD211" s="50" t="str">
        <x:f>IF(OR(12&gt;'Настройки'!$B$3,ISBLANK(BT211),BT211=0),"",BT211)</x:f>
      </x:c>
      <x:c r="DE211" s="50" t="str">
        <x:f>IF(OR(13&gt;'Настройки'!$B$3,ISBLANK(BU211),BU211=0),"",BU211)</x:f>
      </x:c>
      <x:c r="DF211" s="50" t="str">
        <x:f>IF(OR(14&gt;'Настройки'!$B$3,ISBLANK(BV211),BV211=0),"",BV211)</x:f>
      </x:c>
      <x:c r="DG211" s="50" t="str">
        <x:f>IF(OR(15&gt;'Настройки'!$B$3,ISBLANK(BW211),BW211=0),"",BW211)</x:f>
      </x:c>
      <x:c r="DH211" s="50" t="str">
        <x:f>IF(OR(16&gt;'Настройки'!$B$3,ISBLANK(BX211),BX211=0),"",BX211)</x:f>
      </x:c>
      <x:c r="DI211" s="50" t="str">
        <x:f>IF(OR(17&gt;'Настройки'!$B$3,ISBLANK(BY211),BY211=0),"",BY211)</x:f>
      </x:c>
      <x:c r="DJ211" s="50" t="str">
        <x:f>IF(OR(18&gt;'Настройки'!$B$3,ISBLANK(BZ211),BZ211=0),"",BZ211)</x:f>
      </x:c>
      <x:c r="DK211" s="50" t="str">
        <x:f>IF(OR(19&gt;'Настройки'!$B$3,ISBLANK(CA211),CA211=0),"",CA211)</x:f>
      </x:c>
      <x:c r="DL211" s="50" t="str">
        <x:f>IF(OR(20&gt;'Настройки'!$B$3,ISBLANK(CB211),CB211=0),"",CB211)</x:f>
      </x:c>
      <x:c r="DM211" s="50" t="str">
        <x:f>IF(OR(21&gt;'Настройки'!$B$3,ISBLANK(CC211),CC211=0),"",CC211)</x:f>
      </x:c>
      <x:c r="DN211" s="50" t="str">
        <x:f>IF(OR(22&gt;'Настройки'!$B$3,ISBLANK(CD211),CD211=0),"",CD211)</x:f>
      </x:c>
      <x:c r="DO211" s="50" t="str">
        <x:f>IF(OR(23&gt;'Настройки'!$B$3,ISBLANK(CE211),CE211=0),"",CE211)</x:f>
      </x:c>
      <x:c r="DP211" s="50" t="str">
        <x:f>IF(OR(24&gt;'Настройки'!$B$3,ISBLANK(CF211),CF211=0),"",CF211)</x:f>
      </x:c>
      <x:c r="DQ211" s="50" t="str">
        <x:f>IF(OR(25&gt;'Настройки'!$B$3,ISBLANK(CG211),CG211=0),"",CG211)</x:f>
      </x:c>
      <x:c r="DR211" s="50" t="str">
        <x:f>IF(OR(26&gt;'Настройки'!$B$3,ISBLANK(CH211),CH211=0),"",CH211)</x:f>
      </x:c>
      <x:c r="DS211" s="50" t="str">
        <x:f>IF(OR(27&gt;'Настройки'!$B$3,ISBLANK(CI211),CI211=0),"",CI211)</x:f>
      </x:c>
      <x:c r="DT211" s="50" t="str">
        <x:f>IF(OR(28&gt;'Настройки'!$B$3,ISBLANK(CJ211),CJ211=0),"",CJ211)</x:f>
      </x:c>
      <x:c r="DU211" s="50" t="str">
        <x:f>IF(OR(29&gt;'Настройки'!$B$3,ISBLANK(CK211),CK211=0),"",CK211)</x:f>
      </x:c>
      <x:c r="DV211" s="50" t="str">
        <x:f>IF(OR(30&gt;'Настройки'!$B$3,ISBLANK(CL211),CL211=0),"",CL211)</x:f>
      </x:c>
      <x:c r="DW211" s="50" t="str">
        <x:f>IF(OR(31&gt;'Настройки'!$B$3,ISBLANK(CM211),CM211=0),"",CM211)</x:f>
      </x:c>
      <x:c r="DX211" s="50" t="str">
        <x:f>IF(OR(32&gt;'Настройки'!$B$3,ISBLANK(CN211),CN211=0),"",CN211)</x:f>
      </x:c>
      <x:c r="DY211" s="50" t="str">
        <x:f>IF(OR(33&gt;'Настройки'!$B$3,ISBLANK(CO211),CO211=0),"",CO211)</x:f>
      </x:c>
      <x:c r="DZ211" s="50" t="str">
        <x:f>IF(OR(34&gt;'Настройки'!$B$3,ISBLANK(CP211),CP211=0),"",CP211)</x:f>
      </x:c>
      <x:c r="EA211" s="50" t="str">
        <x:f>IF(OR(35&gt;'Настройки'!$B$3,ISBLANK(CQ211),CQ211=0),"",CQ211)</x:f>
      </x:c>
      <x:c r="EB211" s="50" t="str">
        <x:f>IF(OR(36&gt;'Настройки'!$B$3,ISBLANK(CR211),CR211=0),"",CR211)</x:f>
      </x:c>
      <x:c r="EC211" s="50" t="str">
        <x:f>IF(A211="","",IF(OR(BB211="AZ",BB211="BZ"),10000+ROW(),IF(AZ211&gt;'Настройки'!$B$11,20000+ROW(),IF(BF211&lt;&gt;"Обычный",30000+ROW(),IF(AX211&lt;=0,40000+ROW(),"")))))</x:f>
      </x:c>
      <x:c r="ED211" s="50" t="str">
        <x:f>IF(EC211="","",COUNTIFS($EC$2:$EC$1001,"&gt;0",$EC$2:$EC$1001,"&lt;"&amp;EC211)+1)</x:f>
      </x:c>
    </x:row>
    <x:row r="212">
      <x:c r="A212" s="115"/>
      <x:c r="B212" s="115"/>
      <x:c r="C212" s="115"/>
      <x:c r="D212" s="118"/>
      <x:c r="E212" s="118"/>
      <x:c r="F212" s="118"/>
      <x:c r="G212" s="118"/>
      <x:c r="H212" s="118"/>
      <x:c r="I212" s="118"/>
      <x:c r="J212" s="118"/>
      <x:c r="K212" s="118"/>
      <x:c r="L212" s="118"/>
      <x:c r="M212" s="118"/>
      <x:c r="N212" s="118"/>
      <x:c r="O212" s="118"/>
      <x:c r="P212" s="118"/>
      <x:c r="Q212" s="118"/>
      <x:c r="R212" s="118"/>
      <x:c r="S212" s="118"/>
      <x:c r="T212" s="118"/>
      <x:c r="U212" s="118"/>
      <x:c r="V212" s="118"/>
      <x:c r="W212" s="118"/>
      <x:c r="X212" s="118"/>
      <x:c r="Y212" s="118"/>
      <x:c r="Z212" s="118"/>
      <x:c r="AA212" s="118"/>
      <x:c r="AB212" s="118"/>
      <x:c r="AC212" s="118"/>
      <x:c r="AD212" s="118"/>
      <x:c r="AE212" s="118"/>
      <x:c r="AF212" s="118"/>
      <x:c r="AG212" s="118"/>
      <x:c r="AH212" s="118"/>
      <x:c r="AI212" s="118"/>
      <x:c r="AJ212" s="118"/>
      <x:c r="AK212" s="118"/>
      <x:c r="AL212" s="118"/>
      <x:c r="AM212" s="118"/>
      <x:c r="AN212" s="118"/>
      <x:c r="AO212" s="118"/>
      <x:c r="AP212" s="115"/>
      <x:c r="AQ212" s="49" t="str">
        <x:f>IF(A212="","",COUNT(BI212:INDEX(BI212:CR212,1,'Настройки'!$B$3)))</x:f>
      </x:c>
      <x:c r="AR212" s="49" t="str">
        <x:f>IF(A212="","",SUM(BI212:INDEX(BI212:CR212,1,'Настройки'!$B$3)))</x:f>
      </x:c>
      <x:c r="AS212" s="58" t="str">
        <x:f>IF(A212="","",IF('Настройки'!$B$4="Стоимость потребления",AR212*D212,IF('Настройки'!$B$4="Количество",AR212,E212)))</x:f>
      </x:c>
      <x:c r="AT212" s="61" t="str">
        <x:f>IF(OR(A212="",AS212&lt;0,SUM($AS$2:$AS$1001)&lt;=0),"",AS212/SUM($AS$2:$AS$1001))</x:f>
      </x:c>
      <x:c r="AU212" s="61" t="str">
        <x:f>IF(OR(A212="",AS212&lt;0,SUM($AS$2:$AS$1001)&lt;=0),"",SUMIFS($AS$2:$AS$1001,$AS$2:$AS$1001,"&gt;"&amp;AS212)/SUM($AS$2:$AS$1001))</x:f>
      </x:c>
      <x:c r="AV212" s="61" t="str">
        <x:f>IF(OR(A212="",AS212&lt;0,SUM($AS$2:$AS$1001)&lt;=0),"",SUMIFS($AS$2:$AS$1001,$AS$2:$AS$1001,"&gt;="&amp;AS212)/SUM($AS$2:$AS$1001))</x:f>
      </x:c>
      <x:c r="AW212" s="49" t="str">
        <x:f>IF(A212="","",IF(SUM($AS$2:$AS$1001)&lt;=0,"Не определён",IF(AS212&lt;0,"Исключение",IF(AU212&lt;'Настройки'!$B$5,"A",IF(AU212&lt;'Настройки'!$B$6,"B","C")))))</x:f>
      </x:c>
      <x:c r="AX212" s="58" t="str">
        <x:f>IF(A212="","",IF(AQ212=0,"",AVERAGE(BI212:INDEX(BI212:CR212,1,'Настройки'!$B$3))))</x:f>
      </x:c>
      <x:c r="AY212" s="58" t="str">
        <x:f>IF(OR(A212="",AQ212=0),"",STDEVP(BI212:INDEX(BI212:CR212,1,'Настройки'!$B$3)))</x:f>
      </x:c>
      <x:c r="AZ212" s="61" t="str">
        <x:f>IF(OR(A212="",AQ212&lt;'Настройки'!$B$12,AX212&lt;=0,AND('Настройки'!$B$10="Блокировать",COUNTIF(F212:INDEX(F212:AO212,1,'Настройки'!$B$3),"&lt;0")&gt;0)),"",AY212/ABS(AX212))</x:f>
      </x:c>
      <x:c r="BA212" s="49" t="str">
        <x:f>IF(A212="","",IF(AND('Настройки'!$B$10="Блокировать",COUNTIF(F212:INDEX(F212:AO212,1,'Настройки'!$B$3),"&lt;0")&gt;0),"Не определён",IF(AQ212&lt;'Настройки'!$B$12,"Не определён",IF(AX212=0,"Нет спроса",IF(AX212&lt;0,"Не определён",IF(AZ212&lt;='Настройки'!$B$7,"X",IF(AZ212&lt;='Настройки'!$B$8,"Y","Z")))))))</x:f>
      </x:c>
      <x:c r="BB212" s="49" t="str">
        <x:f>IF(OR(A212="",LEN(AW212)&lt;&gt;1,LEN(BA212)&lt;&gt;1),"",AW212&amp;BA212)</x:f>
      </x:c>
      <x:c r="BC212" s="61" t="str">
        <x:f>IF(OR(A212="",AQ212=0),"",(COUNT(BI212:INDEX(BI212:CR212,1,'Настройки'!$B$3))-COUNT(CS212:INDEX(CS212:EB212,1,'Настройки'!$B$3)))/AQ212)</x:f>
      </x:c>
      <x:c r="BD212" s="64" t="str">
        <x:f>IF(OR(A212="",COUNT(CS212:INDEX(CS212:EB212,1,'Настройки'!$B$3))=0),"",AQ212/COUNT(CS212:INDEX(CS212:EB212,1,'Настройки'!$B$3)))</x:f>
      </x:c>
      <x:c r="BE212" s="64" t="str">
        <x:f>IF(OR(A212="",COUNT(CS212:INDEX(CS212:EB212,1,'Настройки'!$B$3))=0),"",IF(AVERAGE(CS212:INDEX(CS212:EB212,1,'Настройки'!$B$3))=0,"",(STDEVP(CS212:INDEX(CS212:EB212,1,'Настройки'!$B$3))/ABS(AVERAGE(CS212:INDEX(CS212:EB212,1,'Настройки'!$B$3))))^2))</x:f>
      </x:c>
      <x:c r="BF212" s="49" t="str">
        <x:f>IF(A212="","",IF(AQ212&lt;3,"Недостаточно",IF(AQ212&lt;6,"Предварительный","Обычный")))</x:f>
      </x:c>
      <x:c r="BG212" s="49" t="str">
        <x:f>IF(A212="","",IF(COUNTIF(F212:INDEX(F212:AO212,1,'Настройки'!$B$3),"&lt;0")&gt;0,IF('Настройки'!$B$10="Блокировать","Отрицательный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"),"")&amp;IF(AQ212&lt;3,"Недостаточно истории. ",IF(AQ212&lt;6,"Предварительная классификация. ",""))&amp;IF(AX212=0,"Нет спроса за горизонт. ","")&amp;IF(AZ212&gt;'Настройки'!$B$11,"Экстремальная вариативность. ",""))</x:f>
      </x:c>
      <x:c r="BH212" s="49" t="str">
        <x:f>IF(A212="","",IFERROR(VLOOKUP(BB212,'Настройки'!$D$3:$E$11,2,FALSE),"Сначала проверьте исходные данные и историю спроса.")&amp;" Уточните срок поставки, MOQ и критичность.")</x:f>
      </x:c>
      <x:c r="BI212" s="50" t="str">
        <x:f>IF(1&gt;'Настройки'!$B$3,"",IF(ISBLANK(F212),IF('Настройки'!$B$9="Нулевой спрос",0,""),IF(F212&lt;0,IF('Настройки'!$B$10="Исключить","",IF('Настройки'!$B$10="Абсолютные значения",ABS(F212),F212)),F212)))</x:f>
      </x:c>
      <x:c r="BJ212" s="50" t="str">
        <x:f>IF(2&gt;'Настройки'!$B$3,"",IF(ISBLANK(G212),IF('Настройки'!$B$9="Нулевой спрос",0,""),IF(G212&lt;0,IF('Настройки'!$B$10="Исключить","",IF('Настройки'!$B$10="Абсолютные значения",ABS(G212),G212)),G212)))</x:f>
      </x:c>
      <x:c r="BK212" s="50" t="str">
        <x:f>IF(3&gt;'Настройки'!$B$3,"",IF(ISBLANK(H212),IF('Настройки'!$B$9="Нулевой спрос",0,""),IF(H212&lt;0,IF('Настройки'!$B$10="Исключить","",IF('Настройки'!$B$10="Абсолютные значения",ABS(H212),H212)),H212)))</x:f>
      </x:c>
      <x:c r="BL212" s="50" t="str">
        <x:f>IF(4&gt;'Настройки'!$B$3,"",IF(ISBLANK(I212),IF('Настройки'!$B$9="Нулевой спрос",0,""),IF(I212&lt;0,IF('Настройки'!$B$10="Исключить","",IF('Настройки'!$B$10="Абсолютные значения",ABS(I212),I212)),I212)))</x:f>
      </x:c>
      <x:c r="BM212" s="50" t="str">
        <x:f>IF(5&gt;'Настройки'!$B$3,"",IF(ISBLANK(J212),IF('Настройки'!$B$9="Нулевой спрос",0,""),IF(J212&lt;0,IF('Настройки'!$B$10="Исключить","",IF('Настройки'!$B$10="Абсолютные значения",ABS(J212),J212)),J212)))</x:f>
      </x:c>
      <x:c r="BN212" s="50" t="str">
        <x:f>IF(6&gt;'Настройки'!$B$3,"",IF(ISBLANK(K212),IF('Настройки'!$B$9="Нулевой спрос",0,""),IF(K212&lt;0,IF('Настройки'!$B$10="Исключить","",IF('Настройки'!$B$10="Абсолютные значения",ABS(K212),K212)),K212)))</x:f>
      </x:c>
      <x:c r="BO212" s="50" t="str">
        <x:f>IF(7&gt;'Настройки'!$B$3,"",IF(ISBLANK(L212),IF('Настройки'!$B$9="Нулевой спрос",0,""),IF(L212&lt;0,IF('Настройки'!$B$10="Исключить","",IF('Настройки'!$B$10="Абсолютные значения",ABS(L212),L212)),L212)))</x:f>
      </x:c>
      <x:c r="BP212" s="50" t="str">
        <x:f>IF(8&gt;'Настройки'!$B$3,"",IF(ISBLANK(M212),IF('Настройки'!$B$9="Нулевой спрос",0,""),IF(M212&lt;0,IF('Настройки'!$B$10="Исключить","",IF('Настройки'!$B$10="Абсолютные значения",ABS(M212),M212)),M212)))</x:f>
      </x:c>
      <x:c r="BQ212" s="50" t="str">
        <x:f>IF(9&gt;'Настройки'!$B$3,"",IF(ISBLANK(N212),IF('Настройки'!$B$9="Нулевой спрос",0,""),IF(N212&lt;0,IF('Настройки'!$B$10="Исключить","",IF('Настройки'!$B$10="Абсолютные значения",ABS(N212),N212)),N212)))</x:f>
      </x:c>
      <x:c r="BR212" s="50" t="str">
        <x:f>IF(10&gt;'Настройки'!$B$3,"",IF(ISBLANK(O212),IF('Настройки'!$B$9="Нулевой спрос",0,""),IF(O212&lt;0,IF('Настройки'!$B$10="Исключить","",IF('Настройки'!$B$10="Абсолютные значения",ABS(O212),O212)),O212)))</x:f>
      </x:c>
      <x:c r="BS212" s="50" t="str">
        <x:f>IF(11&gt;'Настройки'!$B$3,"",IF(ISBLANK(P212),IF('Настройки'!$B$9="Нулевой спрос",0,""),IF(P212&lt;0,IF('Настройки'!$B$10="Исключить","",IF('Настройки'!$B$10="Абсолютные значения",ABS(P212),P212)),P212)))</x:f>
      </x:c>
      <x:c r="BT212" s="50" t="str">
        <x:f>IF(12&gt;'Настройки'!$B$3,"",IF(ISBLANK(Q212),IF('Настройки'!$B$9="Нулевой спрос",0,""),IF(Q212&lt;0,IF('Настройки'!$B$10="Исключить","",IF('Настройки'!$B$10="Абсолютные значения",ABS(Q212),Q212)),Q212)))</x:f>
      </x:c>
      <x:c r="BU212" s="50" t="str">
        <x:f>IF(13&gt;'Настройки'!$B$3,"",IF(ISBLANK(R212),IF('Настройки'!$B$9="Нулевой спрос",0,""),IF(R212&lt;0,IF('Настройки'!$B$10="Исключить","",IF('Настройки'!$B$10="Абсолютные значения",ABS(R212),R212)),R212)))</x:f>
      </x:c>
      <x:c r="BV212" s="50" t="str">
        <x:f>IF(14&gt;'Настройки'!$B$3,"",IF(ISBLANK(S212),IF('Настройки'!$B$9="Нулевой спрос",0,""),IF(S212&lt;0,IF('Настройки'!$B$10="Исключить","",IF('Настройки'!$B$10="Абсолютные значения",ABS(S212),S212)),S212)))</x:f>
      </x:c>
      <x:c r="BW212" s="50" t="str">
        <x:f>IF(15&gt;'Настройки'!$B$3,"",IF(ISBLANK(T212),IF('Настройки'!$B$9="Нулевой спрос",0,""),IF(T212&lt;0,IF('Настройки'!$B$10="Исключить","",IF('Настройки'!$B$10="Абсолютные значения",ABS(T212),T212)),T212)))</x:f>
      </x:c>
      <x:c r="BX212" s="50" t="str">
        <x:f>IF(16&gt;'Настройки'!$B$3,"",IF(ISBLANK(U212),IF('Настройки'!$B$9="Нулевой спрос",0,""),IF(U212&lt;0,IF('Настройки'!$B$10="Исключить","",IF('Настройки'!$B$10="Абсолютные значения",ABS(U212),U212)),U212)))</x:f>
      </x:c>
      <x:c r="BY212" s="50" t="str">
        <x:f>IF(17&gt;'Настройки'!$B$3,"",IF(ISBLANK(V212),IF('Настройки'!$B$9="Нулевой спрос",0,""),IF(V212&lt;0,IF('Настройки'!$B$10="Исключить","",IF('Настройки'!$B$10="Абсолютные значения",ABS(V212),V212)),V212)))</x:f>
      </x:c>
      <x:c r="BZ212" s="50" t="str">
        <x:f>IF(18&gt;'Настройки'!$B$3,"",IF(ISBLANK(W212),IF('Настройки'!$B$9="Нулевой спрос",0,""),IF(W212&lt;0,IF('Настройки'!$B$10="Исключить","",IF('Настройки'!$B$10="Абсолютные значения",ABS(W212),W212)),W212)))</x:f>
      </x:c>
      <x:c r="CA212" s="50" t="str">
        <x:f>IF(19&gt;'Настройки'!$B$3,"",IF(ISBLANK(X212),IF('Настройки'!$B$9="Нулевой спрос",0,""),IF(X212&lt;0,IF('Настройки'!$B$10="Исключить","",IF('Настройки'!$B$10="Абсолютные значения",ABS(X212),X212)),X212)))</x:f>
      </x:c>
      <x:c r="CB212" s="50" t="str">
        <x:f>IF(20&gt;'Настройки'!$B$3,"",IF(ISBLANK(Y212),IF('Настройки'!$B$9="Нулевой спрос",0,""),IF(Y212&lt;0,IF('Настройки'!$B$10="Исключить","",IF('Настройки'!$B$10="Абсолютные значения",ABS(Y212),Y212)),Y212)))</x:f>
      </x:c>
      <x:c r="CC212" s="50" t="str">
        <x:f>IF(21&gt;'Настройки'!$B$3,"",IF(ISBLANK(Z212),IF('Настройки'!$B$9="Нулевой спрос",0,""),IF(Z212&lt;0,IF('Настройки'!$B$10="Исключить","",IF('Настройки'!$B$10="Абсолютные значения",ABS(Z212),Z212)),Z212)))</x:f>
      </x:c>
      <x:c r="CD212" s="50" t="str">
        <x:f>IF(22&gt;'Настройки'!$B$3,"",IF(ISBLANK(AA212),IF('Настройки'!$B$9="Нулевой спрос",0,""),IF(AA212&lt;0,IF('Настройки'!$B$10="Исключить","",IF('Настройки'!$B$10="Абсолютные значения",ABS(AA212),AA212)),AA212)))</x:f>
      </x:c>
      <x:c r="CE212" s="50" t="str">
        <x:f>IF(23&gt;'Настройки'!$B$3,"",IF(ISBLANK(AB212),IF('Настройки'!$B$9="Нулевой спрос",0,""),IF(AB212&lt;0,IF('Настройки'!$B$10="Исключить","",IF('Настройки'!$B$10="Абсолютные значения",ABS(AB212),AB212)),AB212)))</x:f>
      </x:c>
      <x:c r="CF212" s="50" t="str">
        <x:f>IF(24&gt;'Настройки'!$B$3,"",IF(ISBLANK(AC212),IF('Настройки'!$B$9="Нулевой спрос",0,""),IF(AC212&lt;0,IF('Настройки'!$B$10="Исключить","",IF('Настройки'!$B$10="Абсолютные значения",ABS(AC212),AC212)),AC212)))</x:f>
      </x:c>
      <x:c r="CG212" s="50" t="str">
        <x:f>IF(25&gt;'Настройки'!$B$3,"",IF(ISBLANK(AD212),IF('Настройки'!$B$9="Нулевой спрос",0,""),IF(AD212&lt;0,IF('Настройки'!$B$10="Исключить","",IF('Настройки'!$B$10="Абсолютные значения",ABS(AD212),AD212)),AD212)))</x:f>
      </x:c>
      <x:c r="CH212" s="50" t="str">
        <x:f>IF(26&gt;'Настройки'!$B$3,"",IF(ISBLANK(AE212),IF('Настройки'!$B$9="Нулевой спрос",0,""),IF(AE212&lt;0,IF('Настройки'!$B$10="Исключить","",IF('Настройки'!$B$10="Абсолютные значения",ABS(AE212),AE212)),AE212)))</x:f>
      </x:c>
      <x:c r="CI212" s="50" t="str">
        <x:f>IF(27&gt;'Настройки'!$B$3,"",IF(ISBLANK(AF212),IF('Настройки'!$B$9="Нулевой спрос",0,""),IF(AF212&lt;0,IF('Настройки'!$B$10="Исключить","",IF('Настройки'!$B$10="Абсолютные значения",ABS(AF212),AF212)),AF212)))</x:f>
      </x:c>
      <x:c r="CJ212" s="50" t="str">
        <x:f>IF(28&gt;'Настройки'!$B$3,"",IF(ISBLANK(AG212),IF('Настройки'!$B$9="Нулевой спрос",0,""),IF(AG212&lt;0,IF('Настройки'!$B$10="Исключить","",IF('Настройки'!$B$10="Абсолютные значения",ABS(AG212),AG212)),AG212)))</x:f>
      </x:c>
      <x:c r="CK212" s="50" t="str">
        <x:f>IF(29&gt;'Настройки'!$B$3,"",IF(ISBLANK(AH212),IF('Настройки'!$B$9="Нулевой спрос",0,""),IF(AH212&lt;0,IF('Настройки'!$B$10="Исключить","",IF('Настройки'!$B$10="Абсолютные значения",ABS(AH212),AH212)),AH212)))</x:f>
      </x:c>
      <x:c r="CL212" s="50" t="str">
        <x:f>IF(30&gt;'Настройки'!$B$3,"",IF(ISBLANK(AI212),IF('Настройки'!$B$9="Нулевой спрос",0,""),IF(AI212&lt;0,IF('Настройки'!$B$10="Исключить","",IF('Настройки'!$B$10="Абсолютные значения",ABS(AI212),AI212)),AI212)))</x:f>
      </x:c>
      <x:c r="CM212" s="50" t="str">
        <x:f>IF(31&gt;'Настройки'!$B$3,"",IF(ISBLANK(AJ212),IF('Настройки'!$B$9="Нулевой спрос",0,""),IF(AJ212&lt;0,IF('Настройки'!$B$10="Исключить","",IF('Настройки'!$B$10="Абсолютные значения",ABS(AJ212),AJ212)),AJ212)))</x:f>
      </x:c>
      <x:c r="CN212" s="50" t="str">
        <x:f>IF(32&gt;'Настройки'!$B$3,"",IF(ISBLANK(AK212),IF('Настройки'!$B$9="Нулевой спрос",0,""),IF(AK212&lt;0,IF('Настройки'!$B$10="Исключить","",IF('Настройки'!$B$10="Абсолютные значения",ABS(AK212),AK212)),AK212)))</x:f>
      </x:c>
      <x:c r="CO212" s="50" t="str">
        <x:f>IF(33&gt;'Настройки'!$B$3,"",IF(ISBLANK(AL212),IF('Настройки'!$B$9="Нулевой спрос",0,""),IF(AL212&lt;0,IF('Настройки'!$B$10="Исключить","",IF('Настройки'!$B$10="Абсолютные значения",ABS(AL212),AL212)),AL212)))</x:f>
      </x:c>
      <x:c r="CP212" s="50" t="str">
        <x:f>IF(34&gt;'Настройки'!$B$3,"",IF(ISBLANK(AM212),IF('Настройки'!$B$9="Нулевой спрос",0,""),IF(AM212&lt;0,IF('Настройки'!$B$10="Исключить","",IF('Настройки'!$B$10="Абсолютные значения",ABS(AM212),AM212)),AM212)))</x:f>
      </x:c>
      <x:c r="CQ212" s="50" t="str">
        <x:f>IF(35&gt;'Настройки'!$B$3,"",IF(ISBLANK(AN212),IF('Настройки'!$B$9="Нулевой спрос",0,""),IF(AN212&lt;0,IF('Настройки'!$B$10="Исключить","",IF('Настройки'!$B$10="Абсолютные значения",ABS(AN212),AN212)),AN212)))</x:f>
      </x:c>
      <x:c r="CR212" s="50" t="str">
        <x:f>IF(36&gt;'Настройки'!$B$3,"",IF(ISBLANK(AO212),IF('Настройки'!$B$9="Нулевой спрос",0,""),IF(AO212&lt;0,IF('Настройки'!$B$10="Исключить","",IF('Настройки'!$B$10="Абсолютные значения",ABS(AO212),AO212)),AO212)))</x:f>
      </x:c>
      <x:c r="CS212" s="50" t="str">
        <x:f>IF(OR(1&gt;'Настройки'!$B$3,ISBLANK(BI212),BI212=0),"",BI212)</x:f>
      </x:c>
      <x:c r="CT212" s="50" t="str">
        <x:f>IF(OR(2&gt;'Настройки'!$B$3,ISBLANK(BJ212),BJ212=0),"",BJ212)</x:f>
      </x:c>
      <x:c r="CU212" s="50" t="str">
        <x:f>IF(OR(3&gt;'Настройки'!$B$3,ISBLANK(BK212),BK212=0),"",BK212)</x:f>
      </x:c>
      <x:c r="CV212" s="50" t="str">
        <x:f>IF(OR(4&gt;'Настройки'!$B$3,ISBLANK(BL212),BL212=0),"",BL212)</x:f>
      </x:c>
      <x:c r="CW212" s="50" t="str">
        <x:f>IF(OR(5&gt;'Настройки'!$B$3,ISBLANK(BM212),BM212=0),"",BM212)</x:f>
      </x:c>
      <x:c r="CX212" s="50" t="str">
        <x:f>IF(OR(6&gt;'Настройки'!$B$3,ISBLANK(BN212),BN212=0),"",BN212)</x:f>
      </x:c>
      <x:c r="CY212" s="50" t="str">
        <x:f>IF(OR(7&gt;'Настройки'!$B$3,ISBLANK(BO212),BO212=0),"",BO212)</x:f>
      </x:c>
      <x:c r="CZ212" s="50" t="str">
        <x:f>IF(OR(8&gt;'Настройки'!$B$3,ISBLANK(BP212),BP212=0),"",BP212)</x:f>
      </x:c>
      <x:c r="DA212" s="50" t="str">
        <x:f>IF(OR(9&gt;'Настройки'!$B$3,ISBLANK(BQ212),BQ212=0),"",BQ212)</x:f>
      </x:c>
      <x:c r="DB212" s="50" t="str">
        <x:f>IF(OR(10&gt;'Настройки'!$B$3,ISBLANK(BR212),BR212=0),"",BR212)</x:f>
      </x:c>
      <x:c r="DC212" s="50" t="str">
        <x:f>IF(OR(11&gt;'Настройки'!$B$3,ISBLANK(BS212),BS212=0),"",BS212)</x:f>
      </x:c>
      <x:c r="DD212" s="50" t="str">
        <x:f>IF(OR(12&gt;'Настройки'!$B$3,ISBLANK(BT212),BT212=0),"",BT212)</x:f>
      </x:c>
      <x:c r="DE212" s="50" t="str">
        <x:f>IF(OR(13&gt;'Настройки'!$B$3,ISBLANK(BU212),BU212=0),"",BU212)</x:f>
      </x:c>
      <x:c r="DF212" s="50" t="str">
        <x:f>IF(OR(14&gt;'Настройки'!$B$3,ISBLANK(BV212),BV212=0),"",BV212)</x:f>
      </x:c>
      <x:c r="DG212" s="50" t="str">
        <x:f>IF(OR(15&gt;'Настройки'!$B$3,ISBLANK(BW212),BW212=0),"",BW212)</x:f>
      </x:c>
      <x:c r="DH212" s="50" t="str">
        <x:f>IF(OR(16&gt;'Настройки'!$B$3,ISBLANK(BX212),BX212=0),"",BX212)</x:f>
      </x:c>
      <x:c r="DI212" s="50" t="str">
        <x:f>IF(OR(17&gt;'Настройки'!$B$3,ISBLANK(BY212),BY212=0),"",BY212)</x:f>
      </x:c>
      <x:c r="DJ212" s="50" t="str">
        <x:f>IF(OR(18&gt;'Настройки'!$B$3,ISBLANK(BZ212),BZ212=0),"",BZ212)</x:f>
      </x:c>
      <x:c r="DK212" s="50" t="str">
        <x:f>IF(OR(19&gt;'Настройки'!$B$3,ISBLANK(CA212),CA212=0),"",CA212)</x:f>
      </x:c>
      <x:c r="DL212" s="50" t="str">
        <x:f>IF(OR(20&gt;'Настройки'!$B$3,ISBLANK(CB212),CB212=0),"",CB212)</x:f>
      </x:c>
      <x:c r="DM212" s="50" t="str">
        <x:f>IF(OR(21&gt;'Настройки'!$B$3,ISBLANK(CC212),CC212=0),"",CC212)</x:f>
      </x:c>
      <x:c r="DN212" s="50" t="str">
        <x:f>IF(OR(22&gt;'Настройки'!$B$3,ISBLANK(CD212),CD212=0),"",CD212)</x:f>
      </x:c>
      <x:c r="DO212" s="50" t="str">
        <x:f>IF(OR(23&gt;'Настройки'!$B$3,ISBLANK(CE212),CE212=0),"",CE212)</x:f>
      </x:c>
      <x:c r="DP212" s="50" t="str">
        <x:f>IF(OR(24&gt;'Настройки'!$B$3,ISBLANK(CF212),CF212=0),"",CF212)</x:f>
      </x:c>
      <x:c r="DQ212" s="50" t="str">
        <x:f>IF(OR(25&gt;'Настройки'!$B$3,ISBLANK(CG212),CG212=0),"",CG212)</x:f>
      </x:c>
      <x:c r="DR212" s="50" t="str">
        <x:f>IF(OR(26&gt;'Настройки'!$B$3,ISBLANK(CH212),CH212=0),"",CH212)</x:f>
      </x:c>
      <x:c r="DS212" s="50" t="str">
        <x:f>IF(OR(27&gt;'Настройки'!$B$3,ISBLANK(CI212),CI212=0),"",CI212)</x:f>
      </x:c>
      <x:c r="DT212" s="50" t="str">
        <x:f>IF(OR(28&gt;'Настройки'!$B$3,ISBLANK(CJ212),CJ212=0),"",CJ212)</x:f>
      </x:c>
      <x:c r="DU212" s="50" t="str">
        <x:f>IF(OR(29&gt;'Настройки'!$B$3,ISBLANK(CK212),CK212=0),"",CK212)</x:f>
      </x:c>
      <x:c r="DV212" s="50" t="str">
        <x:f>IF(OR(30&gt;'Настройки'!$B$3,ISBLANK(CL212),CL212=0),"",CL212)</x:f>
      </x:c>
      <x:c r="DW212" s="50" t="str">
        <x:f>IF(OR(31&gt;'Настройки'!$B$3,ISBLANK(CM212),CM212=0),"",CM212)</x:f>
      </x:c>
      <x:c r="DX212" s="50" t="str">
        <x:f>IF(OR(32&gt;'Настройки'!$B$3,ISBLANK(CN212),CN212=0),"",CN212)</x:f>
      </x:c>
      <x:c r="DY212" s="50" t="str">
        <x:f>IF(OR(33&gt;'Настройки'!$B$3,ISBLANK(CO212),CO212=0),"",CO212)</x:f>
      </x:c>
      <x:c r="DZ212" s="50" t="str">
        <x:f>IF(OR(34&gt;'Настройки'!$B$3,ISBLANK(CP212),CP212=0),"",CP212)</x:f>
      </x:c>
      <x:c r="EA212" s="50" t="str">
        <x:f>IF(OR(35&gt;'Настройки'!$B$3,ISBLANK(CQ212),CQ212=0),"",CQ212)</x:f>
      </x:c>
      <x:c r="EB212" s="50" t="str">
        <x:f>IF(OR(36&gt;'Настройки'!$B$3,ISBLANK(CR212),CR212=0),"",CR212)</x:f>
      </x:c>
      <x:c r="EC212" s="50" t="str">
        <x:f>IF(A212="","",IF(OR(BB212="AZ",BB212="BZ"),10000+ROW(),IF(AZ212&gt;'Настройки'!$B$11,20000+ROW(),IF(BF212&lt;&gt;"Обычный",30000+ROW(),IF(AX212&lt;=0,40000+ROW(),"")))))</x:f>
      </x:c>
      <x:c r="ED212" s="50" t="str">
        <x:f>IF(EC212="","",COUNTIFS($EC$2:$EC$1001,"&gt;0",$EC$2:$EC$1001,"&lt;"&amp;EC212)+1)</x:f>
      </x:c>
    </x:row>
    <x:row r="213">
      <x:c r="A213" s="115"/>
      <x:c r="B213" s="115"/>
      <x:c r="C213" s="115"/>
      <x:c r="D213" s="118"/>
      <x:c r="E213" s="118"/>
      <x:c r="F213" s="118"/>
      <x:c r="G213" s="118"/>
      <x:c r="H213" s="118"/>
      <x:c r="I213" s="118"/>
      <x:c r="J213" s="118"/>
      <x:c r="K213" s="118"/>
      <x:c r="L213" s="118"/>
      <x:c r="M213" s="118"/>
      <x:c r="N213" s="118"/>
      <x:c r="O213" s="118"/>
      <x:c r="P213" s="118"/>
      <x:c r="Q213" s="118"/>
      <x:c r="R213" s="118"/>
      <x:c r="S213" s="118"/>
      <x:c r="T213" s="118"/>
      <x:c r="U213" s="118"/>
      <x:c r="V213" s="118"/>
      <x:c r="W213" s="118"/>
      <x:c r="X213" s="118"/>
      <x:c r="Y213" s="118"/>
      <x:c r="Z213" s="118"/>
      <x:c r="AA213" s="118"/>
      <x:c r="AB213" s="118"/>
      <x:c r="AC213" s="118"/>
      <x:c r="AD213" s="118"/>
      <x:c r="AE213" s="118"/>
      <x:c r="AF213" s="118"/>
      <x:c r="AG213" s="118"/>
      <x:c r="AH213" s="118"/>
      <x:c r="AI213" s="118"/>
      <x:c r="AJ213" s="118"/>
      <x:c r="AK213" s="118"/>
      <x:c r="AL213" s="118"/>
      <x:c r="AM213" s="118"/>
      <x:c r="AN213" s="118"/>
      <x:c r="AO213" s="118"/>
      <x:c r="AP213" s="115"/>
      <x:c r="AQ213" s="49" t="str">
        <x:f>IF(A213="","",COUNT(BI213:INDEX(BI213:CR213,1,'Настройки'!$B$3)))</x:f>
      </x:c>
      <x:c r="AR213" s="49" t="str">
        <x:f>IF(A213="","",SUM(BI213:INDEX(BI213:CR213,1,'Настройки'!$B$3)))</x:f>
      </x:c>
      <x:c r="AS213" s="58" t="str">
        <x:f>IF(A213="","",IF('Настройки'!$B$4="Стоимость потребления",AR213*D213,IF('Настройки'!$B$4="Количество",AR213,E213)))</x:f>
      </x:c>
      <x:c r="AT213" s="61" t="str">
        <x:f>IF(OR(A213="",AS213&lt;0,SUM($AS$2:$AS$1001)&lt;=0),"",AS213/SUM($AS$2:$AS$1001))</x:f>
      </x:c>
      <x:c r="AU213" s="61" t="str">
        <x:f>IF(OR(A213="",AS213&lt;0,SUM($AS$2:$AS$1001)&lt;=0),"",SUMIFS($AS$2:$AS$1001,$AS$2:$AS$1001,"&gt;"&amp;AS213)/SUM($AS$2:$AS$1001))</x:f>
      </x:c>
      <x:c r="AV213" s="61" t="str">
        <x:f>IF(OR(A213="",AS213&lt;0,SUM($AS$2:$AS$1001)&lt;=0),"",SUMIFS($AS$2:$AS$1001,$AS$2:$AS$1001,"&gt;="&amp;AS213)/SUM($AS$2:$AS$1001))</x:f>
      </x:c>
      <x:c r="AW213" s="49" t="str">
        <x:f>IF(A213="","",IF(SUM($AS$2:$AS$1001)&lt;=0,"Не определён",IF(AS213&lt;0,"Исключение",IF(AU213&lt;'Настройки'!$B$5,"A",IF(AU213&lt;'Настройки'!$B$6,"B","C")))))</x:f>
      </x:c>
      <x:c r="AX213" s="58" t="str">
        <x:f>IF(A213="","",IF(AQ213=0,"",AVERAGE(BI213:INDEX(BI213:CR213,1,'Настройки'!$B$3))))</x:f>
      </x:c>
      <x:c r="AY213" s="58" t="str">
        <x:f>IF(OR(A213="",AQ213=0),"",STDEVP(BI213:INDEX(BI213:CR213,1,'Настройки'!$B$3)))</x:f>
      </x:c>
      <x:c r="AZ213" s="61" t="str">
        <x:f>IF(OR(A213="",AQ213&lt;'Настройки'!$B$12,AX213&lt;=0,AND('Настройки'!$B$10="Блокировать",COUNTIF(F213:INDEX(F213:AO213,1,'Настройки'!$B$3),"&lt;0")&gt;0)),"",AY213/ABS(AX213))</x:f>
      </x:c>
      <x:c r="BA213" s="49" t="str">
        <x:f>IF(A213="","",IF(AND('Настройки'!$B$10="Блокировать",COUNTIF(F213:INDEX(F213:AO213,1,'Настройки'!$B$3),"&lt;0")&gt;0),"Не определён",IF(AQ213&lt;'Настройки'!$B$12,"Не определён",IF(AX213=0,"Нет спроса",IF(AX213&lt;0,"Не определён",IF(AZ213&lt;='Настройки'!$B$7,"X",IF(AZ213&lt;='Настройки'!$B$8,"Y","Z")))))))</x:f>
      </x:c>
      <x:c r="BB213" s="49" t="str">
        <x:f>IF(OR(A213="",LEN(AW213)&lt;&gt;1,LEN(BA213)&lt;&gt;1),"",AW213&amp;BA213)</x:f>
      </x:c>
      <x:c r="BC213" s="61" t="str">
        <x:f>IF(OR(A213="",AQ213=0),"",(COUNT(BI213:INDEX(BI213:CR213,1,'Настройки'!$B$3))-COUNT(CS213:INDEX(CS213:EB213,1,'Настройки'!$B$3)))/AQ213)</x:f>
      </x:c>
      <x:c r="BD213" s="64" t="str">
        <x:f>IF(OR(A213="",COUNT(CS213:INDEX(CS213:EB213,1,'Настройки'!$B$3))=0),"",AQ213/COUNT(CS213:INDEX(CS213:EB213,1,'Настройки'!$B$3)))</x:f>
      </x:c>
      <x:c r="BE213" s="64" t="str">
        <x:f>IF(OR(A213="",COUNT(CS213:INDEX(CS213:EB213,1,'Настройки'!$B$3))=0),"",IF(AVERAGE(CS213:INDEX(CS213:EB213,1,'Настройки'!$B$3))=0,"",(STDEVP(CS213:INDEX(CS213:EB213,1,'Настройки'!$B$3))/ABS(AVERAGE(CS213:INDEX(CS213:EB213,1,'Настройки'!$B$3))))^2))</x:f>
      </x:c>
      <x:c r="BF213" s="49" t="str">
        <x:f>IF(A213="","",IF(AQ213&lt;3,"Недостаточно",IF(AQ213&lt;6,"Предварительный","Обычный")))</x:f>
      </x:c>
      <x:c r="BG213" s="49" t="str">
        <x:f>IF(A213="","",IF(COUNTIF(F213:INDEX(F213:AO213,1,'Настройки'!$B$3),"&lt;0")&gt;0,IF('Настройки'!$B$10="Блокировать","Отрицательный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"),"")&amp;IF(AQ213&lt;3,"Недостаточно истории. ",IF(AQ213&lt;6,"Предварительная классификация. ",""))&amp;IF(AX213=0,"Нет спроса за горизонт. ","")&amp;IF(AZ213&gt;'Настройки'!$B$11,"Экстремальная вариативность. ",""))</x:f>
      </x:c>
      <x:c r="BH213" s="49" t="str">
        <x:f>IF(A213="","",IFERROR(VLOOKUP(BB213,'Настройки'!$D$3:$E$11,2,FALSE),"Сначала проверьте исходные данные и историю спроса.")&amp;" Уточните срок поставки, MOQ и критичность.")</x:f>
      </x:c>
      <x:c r="BI213" s="50" t="str">
        <x:f>IF(1&gt;'Настройки'!$B$3,"",IF(ISBLANK(F213),IF('Настройки'!$B$9="Нулевой спрос",0,""),IF(F213&lt;0,IF('Настройки'!$B$10="Исключить","",IF('Настройки'!$B$10="Абсолютные значения",ABS(F213),F213)),F213)))</x:f>
      </x:c>
      <x:c r="BJ213" s="50" t="str">
        <x:f>IF(2&gt;'Настройки'!$B$3,"",IF(ISBLANK(G213),IF('Настройки'!$B$9="Нулевой спрос",0,""),IF(G213&lt;0,IF('Настройки'!$B$10="Исключить","",IF('Настройки'!$B$10="Абсолютные значения",ABS(G213),G213)),G213)))</x:f>
      </x:c>
      <x:c r="BK213" s="50" t="str">
        <x:f>IF(3&gt;'Настройки'!$B$3,"",IF(ISBLANK(H213),IF('Настройки'!$B$9="Нулевой спрос",0,""),IF(H213&lt;0,IF('Настройки'!$B$10="Исключить","",IF('Настройки'!$B$10="Абсолютные значения",ABS(H213),H213)),H213)))</x:f>
      </x:c>
      <x:c r="BL213" s="50" t="str">
        <x:f>IF(4&gt;'Настройки'!$B$3,"",IF(ISBLANK(I213),IF('Настройки'!$B$9="Нулевой спрос",0,""),IF(I213&lt;0,IF('Настройки'!$B$10="Исключить","",IF('Настройки'!$B$10="Абсолютные значения",ABS(I213),I213)),I213)))</x:f>
      </x:c>
      <x:c r="BM213" s="50" t="str">
        <x:f>IF(5&gt;'Настройки'!$B$3,"",IF(ISBLANK(J213),IF('Настройки'!$B$9="Нулевой спрос",0,""),IF(J213&lt;0,IF('Настройки'!$B$10="Исключить","",IF('Настройки'!$B$10="Абсолютные значения",ABS(J213),J213)),J213)))</x:f>
      </x:c>
      <x:c r="BN213" s="50" t="str">
        <x:f>IF(6&gt;'Настройки'!$B$3,"",IF(ISBLANK(K213),IF('Настройки'!$B$9="Нулевой спрос",0,""),IF(K213&lt;0,IF('Настройки'!$B$10="Исключить","",IF('Настройки'!$B$10="Абсолютные значения",ABS(K213),K213)),K213)))</x:f>
      </x:c>
      <x:c r="BO213" s="50" t="str">
        <x:f>IF(7&gt;'Настройки'!$B$3,"",IF(ISBLANK(L213),IF('Настройки'!$B$9="Нулевой спрос",0,""),IF(L213&lt;0,IF('Настройки'!$B$10="Исключить","",IF('Настройки'!$B$10="Абсолютные значения",ABS(L213),L213)),L213)))</x:f>
      </x:c>
      <x:c r="BP213" s="50" t="str">
        <x:f>IF(8&gt;'Настройки'!$B$3,"",IF(ISBLANK(M213),IF('Настройки'!$B$9="Нулевой спрос",0,""),IF(M213&lt;0,IF('Настройки'!$B$10="Исключить","",IF('Настройки'!$B$10="Абсолютные значения",ABS(M213),M213)),M213)))</x:f>
      </x:c>
      <x:c r="BQ213" s="50" t="str">
        <x:f>IF(9&gt;'Настройки'!$B$3,"",IF(ISBLANK(N213),IF('Настройки'!$B$9="Нулевой спрос",0,""),IF(N213&lt;0,IF('Настройки'!$B$10="Исключить","",IF('Настройки'!$B$10="Абсолютные значения",ABS(N213),N213)),N213)))</x:f>
      </x:c>
      <x:c r="BR213" s="50" t="str">
        <x:f>IF(10&gt;'Настройки'!$B$3,"",IF(ISBLANK(O213),IF('Настройки'!$B$9="Нулевой спрос",0,""),IF(O213&lt;0,IF('Настройки'!$B$10="Исключить","",IF('Настройки'!$B$10="Абсолютные значения",ABS(O213),O213)),O213)))</x:f>
      </x:c>
      <x:c r="BS213" s="50" t="str">
        <x:f>IF(11&gt;'Настройки'!$B$3,"",IF(ISBLANK(P213),IF('Настройки'!$B$9="Нулевой спрос",0,""),IF(P213&lt;0,IF('Настройки'!$B$10="Исключить","",IF('Настройки'!$B$10="Абсолютные значения",ABS(P213),P213)),P213)))</x:f>
      </x:c>
      <x:c r="BT213" s="50" t="str">
        <x:f>IF(12&gt;'Настройки'!$B$3,"",IF(ISBLANK(Q213),IF('Настройки'!$B$9="Нулевой спрос",0,""),IF(Q213&lt;0,IF('Настройки'!$B$10="Исключить","",IF('Настройки'!$B$10="Абсолютные значения",ABS(Q213),Q213)),Q213)))</x:f>
      </x:c>
      <x:c r="BU213" s="50" t="str">
        <x:f>IF(13&gt;'Настройки'!$B$3,"",IF(ISBLANK(R213),IF('Настройки'!$B$9="Нулевой спрос",0,""),IF(R213&lt;0,IF('Настройки'!$B$10="Исключить","",IF('Настройки'!$B$10="Абсолютные значения",ABS(R213),R213)),R213)))</x:f>
      </x:c>
      <x:c r="BV213" s="50" t="str">
        <x:f>IF(14&gt;'Настройки'!$B$3,"",IF(ISBLANK(S213),IF('Настройки'!$B$9="Нулевой спрос",0,""),IF(S213&lt;0,IF('Настройки'!$B$10="Исключить","",IF('Настройки'!$B$10="Абсолютные значения",ABS(S213),S213)),S213)))</x:f>
      </x:c>
      <x:c r="BW213" s="50" t="str">
        <x:f>IF(15&gt;'Настройки'!$B$3,"",IF(ISBLANK(T213),IF('Настройки'!$B$9="Нулевой спрос",0,""),IF(T213&lt;0,IF('Настройки'!$B$10="Исключить","",IF('Настройки'!$B$10="Абсолютные значения",ABS(T213),T213)),T213)))</x:f>
      </x:c>
      <x:c r="BX213" s="50" t="str">
        <x:f>IF(16&gt;'Настройки'!$B$3,"",IF(ISBLANK(U213),IF('Настройки'!$B$9="Нулевой спрос",0,""),IF(U213&lt;0,IF('Настройки'!$B$10="Исключить","",IF('Настройки'!$B$10="Абсолютные значения",ABS(U213),U213)),U213)))</x:f>
      </x:c>
      <x:c r="BY213" s="50" t="str">
        <x:f>IF(17&gt;'Настройки'!$B$3,"",IF(ISBLANK(V213),IF('Настройки'!$B$9="Нулевой спрос",0,""),IF(V213&lt;0,IF('Настройки'!$B$10="Исключить","",IF('Настройки'!$B$10="Абсолютные значения",ABS(V213),V213)),V213)))</x:f>
      </x:c>
      <x:c r="BZ213" s="50" t="str">
        <x:f>IF(18&gt;'Настройки'!$B$3,"",IF(ISBLANK(W213),IF('Настройки'!$B$9="Нулевой спрос",0,""),IF(W213&lt;0,IF('Настройки'!$B$10="Исключить","",IF('Настройки'!$B$10="Абсолютные значения",ABS(W213),W213)),W213)))</x:f>
      </x:c>
      <x:c r="CA213" s="50" t="str">
        <x:f>IF(19&gt;'Настройки'!$B$3,"",IF(ISBLANK(X213),IF('Настройки'!$B$9="Нулевой спрос",0,""),IF(X213&lt;0,IF('Настройки'!$B$10="Исключить","",IF('Настройки'!$B$10="Абсолютные значения",ABS(X213),X213)),X213)))</x:f>
      </x:c>
      <x:c r="CB213" s="50" t="str">
        <x:f>IF(20&gt;'Настройки'!$B$3,"",IF(ISBLANK(Y213),IF('Настройки'!$B$9="Нулевой спрос",0,""),IF(Y213&lt;0,IF('Настройки'!$B$10="Исключить","",IF('Настройки'!$B$10="Абсолютные значения",ABS(Y213),Y213)),Y213)))</x:f>
      </x:c>
      <x:c r="CC213" s="50" t="str">
        <x:f>IF(21&gt;'Настройки'!$B$3,"",IF(ISBLANK(Z213),IF('Настройки'!$B$9="Нулевой спрос",0,""),IF(Z213&lt;0,IF('Настройки'!$B$10="Исключить","",IF('Настройки'!$B$10="Абсолютные значения",ABS(Z213),Z213)),Z213)))</x:f>
      </x:c>
      <x:c r="CD213" s="50" t="str">
        <x:f>IF(22&gt;'Настройки'!$B$3,"",IF(ISBLANK(AA213),IF('Настройки'!$B$9="Нулевой спрос",0,""),IF(AA213&lt;0,IF('Настройки'!$B$10="Исключить","",IF('Настройки'!$B$10="Абсолютные значения",ABS(AA213),AA213)),AA213)))</x:f>
      </x:c>
      <x:c r="CE213" s="50" t="str">
        <x:f>IF(23&gt;'Настройки'!$B$3,"",IF(ISBLANK(AB213),IF('Настройки'!$B$9="Нулевой спрос",0,""),IF(AB213&lt;0,IF('Настройки'!$B$10="Исключить","",IF('Настройки'!$B$10="Абсолютные значения",ABS(AB213),AB213)),AB213)))</x:f>
      </x:c>
      <x:c r="CF213" s="50" t="str">
        <x:f>IF(24&gt;'Настройки'!$B$3,"",IF(ISBLANK(AC213),IF('Настройки'!$B$9="Нулевой спрос",0,""),IF(AC213&lt;0,IF('Настройки'!$B$10="Исключить","",IF('Настройки'!$B$10="Абсолютные значения",ABS(AC213),AC213)),AC213)))</x:f>
      </x:c>
      <x:c r="CG213" s="50" t="str">
        <x:f>IF(25&gt;'Настройки'!$B$3,"",IF(ISBLANK(AD213),IF('Настройки'!$B$9="Нулевой спрос",0,""),IF(AD213&lt;0,IF('Настройки'!$B$10="Исключить","",IF('Настройки'!$B$10="Абсолютные значения",ABS(AD213),AD213)),AD213)))</x:f>
      </x:c>
      <x:c r="CH213" s="50" t="str">
        <x:f>IF(26&gt;'Настройки'!$B$3,"",IF(ISBLANK(AE213),IF('Настройки'!$B$9="Нулевой спрос",0,""),IF(AE213&lt;0,IF('Настройки'!$B$10="Исключить","",IF('Настройки'!$B$10="Абсолютные значения",ABS(AE213),AE213)),AE213)))</x:f>
      </x:c>
      <x:c r="CI213" s="50" t="str">
        <x:f>IF(27&gt;'Настройки'!$B$3,"",IF(ISBLANK(AF213),IF('Настройки'!$B$9="Нулевой спрос",0,""),IF(AF213&lt;0,IF('Настройки'!$B$10="Исключить","",IF('Настройки'!$B$10="Абсолютные значения",ABS(AF213),AF213)),AF213)))</x:f>
      </x:c>
      <x:c r="CJ213" s="50" t="str">
        <x:f>IF(28&gt;'Настройки'!$B$3,"",IF(ISBLANK(AG213),IF('Настройки'!$B$9="Нулевой спрос",0,""),IF(AG213&lt;0,IF('Настройки'!$B$10="Исключить","",IF('Настройки'!$B$10="Абсолютные значения",ABS(AG213),AG213)),AG213)))</x:f>
      </x:c>
      <x:c r="CK213" s="50" t="str">
        <x:f>IF(29&gt;'Настройки'!$B$3,"",IF(ISBLANK(AH213),IF('Настройки'!$B$9="Нулевой спрос",0,""),IF(AH213&lt;0,IF('Настройки'!$B$10="Исключить","",IF('Настройки'!$B$10="Абсолютные значения",ABS(AH213),AH213)),AH213)))</x:f>
      </x:c>
      <x:c r="CL213" s="50" t="str">
        <x:f>IF(30&gt;'Настройки'!$B$3,"",IF(ISBLANK(AI213),IF('Настройки'!$B$9="Нулевой спрос",0,""),IF(AI213&lt;0,IF('Настройки'!$B$10="Исключить","",IF('Настройки'!$B$10="Абсолютные значения",ABS(AI213),AI213)),AI213)))</x:f>
      </x:c>
      <x:c r="CM213" s="50" t="str">
        <x:f>IF(31&gt;'Настройки'!$B$3,"",IF(ISBLANK(AJ213),IF('Настройки'!$B$9="Нулевой спрос",0,""),IF(AJ213&lt;0,IF('Настройки'!$B$10="Исключить","",IF('Настройки'!$B$10="Абсолютные значения",ABS(AJ213),AJ213)),AJ213)))</x:f>
      </x:c>
      <x:c r="CN213" s="50" t="str">
        <x:f>IF(32&gt;'Настройки'!$B$3,"",IF(ISBLANK(AK213),IF('Настройки'!$B$9="Нулевой спрос",0,""),IF(AK213&lt;0,IF('Настройки'!$B$10="Исключить","",IF('Настройки'!$B$10="Абсолютные значения",ABS(AK213),AK213)),AK213)))</x:f>
      </x:c>
      <x:c r="CO213" s="50" t="str">
        <x:f>IF(33&gt;'Настройки'!$B$3,"",IF(ISBLANK(AL213),IF('Настройки'!$B$9="Нулевой спрос",0,""),IF(AL213&lt;0,IF('Настройки'!$B$10="Исключить","",IF('Настройки'!$B$10="Абсолютные значения",ABS(AL213),AL213)),AL213)))</x:f>
      </x:c>
      <x:c r="CP213" s="50" t="str">
        <x:f>IF(34&gt;'Настройки'!$B$3,"",IF(ISBLANK(AM213),IF('Настройки'!$B$9="Нулевой спрос",0,""),IF(AM213&lt;0,IF('Настройки'!$B$10="Исключить","",IF('Настройки'!$B$10="Абсолютные значения",ABS(AM213),AM213)),AM213)))</x:f>
      </x:c>
      <x:c r="CQ213" s="50" t="str">
        <x:f>IF(35&gt;'Настройки'!$B$3,"",IF(ISBLANK(AN213),IF('Настройки'!$B$9="Нулевой спрос",0,""),IF(AN213&lt;0,IF('Настройки'!$B$10="Исключить","",IF('Настройки'!$B$10="Абсолютные значения",ABS(AN213),AN213)),AN213)))</x:f>
      </x:c>
      <x:c r="CR213" s="50" t="str">
        <x:f>IF(36&gt;'Настройки'!$B$3,"",IF(ISBLANK(AO213),IF('Настройки'!$B$9="Нулевой спрос",0,""),IF(AO213&lt;0,IF('Настройки'!$B$10="Исключить","",IF('Настройки'!$B$10="Абсолютные значения",ABS(AO213),AO213)),AO213)))</x:f>
      </x:c>
      <x:c r="CS213" s="50" t="str">
        <x:f>IF(OR(1&gt;'Настройки'!$B$3,ISBLANK(BI213),BI213=0),"",BI213)</x:f>
      </x:c>
      <x:c r="CT213" s="50" t="str">
        <x:f>IF(OR(2&gt;'Настройки'!$B$3,ISBLANK(BJ213),BJ213=0),"",BJ213)</x:f>
      </x:c>
      <x:c r="CU213" s="50" t="str">
        <x:f>IF(OR(3&gt;'Настройки'!$B$3,ISBLANK(BK213),BK213=0),"",BK213)</x:f>
      </x:c>
      <x:c r="CV213" s="50" t="str">
        <x:f>IF(OR(4&gt;'Настройки'!$B$3,ISBLANK(BL213),BL213=0),"",BL213)</x:f>
      </x:c>
      <x:c r="CW213" s="50" t="str">
        <x:f>IF(OR(5&gt;'Настройки'!$B$3,ISBLANK(BM213),BM213=0),"",BM213)</x:f>
      </x:c>
      <x:c r="CX213" s="50" t="str">
        <x:f>IF(OR(6&gt;'Настройки'!$B$3,ISBLANK(BN213),BN213=0),"",BN213)</x:f>
      </x:c>
      <x:c r="CY213" s="50" t="str">
        <x:f>IF(OR(7&gt;'Настройки'!$B$3,ISBLANK(BO213),BO213=0),"",BO213)</x:f>
      </x:c>
      <x:c r="CZ213" s="50" t="str">
        <x:f>IF(OR(8&gt;'Настройки'!$B$3,ISBLANK(BP213),BP213=0),"",BP213)</x:f>
      </x:c>
      <x:c r="DA213" s="50" t="str">
        <x:f>IF(OR(9&gt;'Настройки'!$B$3,ISBLANK(BQ213),BQ213=0),"",BQ213)</x:f>
      </x:c>
      <x:c r="DB213" s="50" t="str">
        <x:f>IF(OR(10&gt;'Настройки'!$B$3,ISBLANK(BR213),BR213=0),"",BR213)</x:f>
      </x:c>
      <x:c r="DC213" s="50" t="str">
        <x:f>IF(OR(11&gt;'Настройки'!$B$3,ISBLANK(BS213),BS213=0),"",BS213)</x:f>
      </x:c>
      <x:c r="DD213" s="50" t="str">
        <x:f>IF(OR(12&gt;'Настройки'!$B$3,ISBLANK(BT213),BT213=0),"",BT213)</x:f>
      </x:c>
      <x:c r="DE213" s="50" t="str">
        <x:f>IF(OR(13&gt;'Настройки'!$B$3,ISBLANK(BU213),BU213=0),"",BU213)</x:f>
      </x:c>
      <x:c r="DF213" s="50" t="str">
        <x:f>IF(OR(14&gt;'Настройки'!$B$3,ISBLANK(BV213),BV213=0),"",BV213)</x:f>
      </x:c>
      <x:c r="DG213" s="50" t="str">
        <x:f>IF(OR(15&gt;'Настройки'!$B$3,ISBLANK(BW213),BW213=0),"",BW213)</x:f>
      </x:c>
      <x:c r="DH213" s="50" t="str">
        <x:f>IF(OR(16&gt;'Настройки'!$B$3,ISBLANK(BX213),BX213=0),"",BX213)</x:f>
      </x:c>
      <x:c r="DI213" s="50" t="str">
        <x:f>IF(OR(17&gt;'Настройки'!$B$3,ISBLANK(BY213),BY213=0),"",BY213)</x:f>
      </x:c>
      <x:c r="DJ213" s="50" t="str">
        <x:f>IF(OR(18&gt;'Настройки'!$B$3,ISBLANK(BZ213),BZ213=0),"",BZ213)</x:f>
      </x:c>
      <x:c r="DK213" s="50" t="str">
        <x:f>IF(OR(19&gt;'Настройки'!$B$3,ISBLANK(CA213),CA213=0),"",CA213)</x:f>
      </x:c>
      <x:c r="DL213" s="50" t="str">
        <x:f>IF(OR(20&gt;'Настройки'!$B$3,ISBLANK(CB213),CB213=0),"",CB213)</x:f>
      </x:c>
      <x:c r="DM213" s="50" t="str">
        <x:f>IF(OR(21&gt;'Настройки'!$B$3,ISBLANK(CC213),CC213=0),"",CC213)</x:f>
      </x:c>
      <x:c r="DN213" s="50" t="str">
        <x:f>IF(OR(22&gt;'Настройки'!$B$3,ISBLANK(CD213),CD213=0),"",CD213)</x:f>
      </x:c>
      <x:c r="DO213" s="50" t="str">
        <x:f>IF(OR(23&gt;'Настройки'!$B$3,ISBLANK(CE213),CE213=0),"",CE213)</x:f>
      </x:c>
      <x:c r="DP213" s="50" t="str">
        <x:f>IF(OR(24&gt;'Настройки'!$B$3,ISBLANK(CF213),CF213=0),"",CF213)</x:f>
      </x:c>
      <x:c r="DQ213" s="50" t="str">
        <x:f>IF(OR(25&gt;'Настройки'!$B$3,ISBLANK(CG213),CG213=0),"",CG213)</x:f>
      </x:c>
      <x:c r="DR213" s="50" t="str">
        <x:f>IF(OR(26&gt;'Настройки'!$B$3,ISBLANK(CH213),CH213=0),"",CH213)</x:f>
      </x:c>
      <x:c r="DS213" s="50" t="str">
        <x:f>IF(OR(27&gt;'Настройки'!$B$3,ISBLANK(CI213),CI213=0),"",CI213)</x:f>
      </x:c>
      <x:c r="DT213" s="50" t="str">
        <x:f>IF(OR(28&gt;'Настройки'!$B$3,ISBLANK(CJ213),CJ213=0),"",CJ213)</x:f>
      </x:c>
      <x:c r="DU213" s="50" t="str">
        <x:f>IF(OR(29&gt;'Настройки'!$B$3,ISBLANK(CK213),CK213=0),"",CK213)</x:f>
      </x:c>
      <x:c r="DV213" s="50" t="str">
        <x:f>IF(OR(30&gt;'Настройки'!$B$3,ISBLANK(CL213),CL213=0),"",CL213)</x:f>
      </x:c>
      <x:c r="DW213" s="50" t="str">
        <x:f>IF(OR(31&gt;'Настройки'!$B$3,ISBLANK(CM213),CM213=0),"",CM213)</x:f>
      </x:c>
      <x:c r="DX213" s="50" t="str">
        <x:f>IF(OR(32&gt;'Настройки'!$B$3,ISBLANK(CN213),CN213=0),"",CN213)</x:f>
      </x:c>
      <x:c r="DY213" s="50" t="str">
        <x:f>IF(OR(33&gt;'Настройки'!$B$3,ISBLANK(CO213),CO213=0),"",CO213)</x:f>
      </x:c>
      <x:c r="DZ213" s="50" t="str">
        <x:f>IF(OR(34&gt;'Настройки'!$B$3,ISBLANK(CP213),CP213=0),"",CP213)</x:f>
      </x:c>
      <x:c r="EA213" s="50" t="str">
        <x:f>IF(OR(35&gt;'Настройки'!$B$3,ISBLANK(CQ213),CQ213=0),"",CQ213)</x:f>
      </x:c>
      <x:c r="EB213" s="50" t="str">
        <x:f>IF(OR(36&gt;'Настройки'!$B$3,ISBLANK(CR213),CR213=0),"",CR213)</x:f>
      </x:c>
      <x:c r="EC213" s="50" t="str">
        <x:f>IF(A213="","",IF(OR(BB213="AZ",BB213="BZ"),10000+ROW(),IF(AZ213&gt;'Настройки'!$B$11,20000+ROW(),IF(BF213&lt;&gt;"Обычный",30000+ROW(),IF(AX213&lt;=0,40000+ROW(),"")))))</x:f>
      </x:c>
      <x:c r="ED213" s="50" t="str">
        <x:f>IF(EC213="","",COUNTIFS($EC$2:$EC$1001,"&gt;0",$EC$2:$EC$1001,"&lt;"&amp;EC213)+1)</x:f>
      </x:c>
    </x:row>
    <x:row r="214">
      <x:c r="A214" s="115"/>
      <x:c r="B214" s="115"/>
      <x:c r="C214" s="115"/>
      <x:c r="D214" s="118"/>
      <x:c r="E214" s="118"/>
      <x:c r="F214" s="118"/>
      <x:c r="G214" s="118"/>
      <x:c r="H214" s="118"/>
      <x:c r="I214" s="118"/>
      <x:c r="J214" s="118"/>
      <x:c r="K214" s="118"/>
      <x:c r="L214" s="118"/>
      <x:c r="M214" s="118"/>
      <x:c r="N214" s="118"/>
      <x:c r="O214" s="118"/>
      <x:c r="P214" s="118"/>
      <x:c r="Q214" s="118"/>
      <x:c r="R214" s="118"/>
      <x:c r="S214" s="118"/>
      <x:c r="T214" s="118"/>
      <x:c r="U214" s="118"/>
      <x:c r="V214" s="118"/>
      <x:c r="W214" s="118"/>
      <x:c r="X214" s="118"/>
      <x:c r="Y214" s="118"/>
      <x:c r="Z214" s="118"/>
      <x:c r="AA214" s="118"/>
      <x:c r="AB214" s="118"/>
      <x:c r="AC214" s="118"/>
      <x:c r="AD214" s="118"/>
      <x:c r="AE214" s="118"/>
      <x:c r="AF214" s="118"/>
      <x:c r="AG214" s="118"/>
      <x:c r="AH214" s="118"/>
      <x:c r="AI214" s="118"/>
      <x:c r="AJ214" s="118"/>
      <x:c r="AK214" s="118"/>
      <x:c r="AL214" s="118"/>
      <x:c r="AM214" s="118"/>
      <x:c r="AN214" s="118"/>
      <x:c r="AO214" s="118"/>
      <x:c r="AP214" s="115"/>
      <x:c r="AQ214" s="49" t="str">
        <x:f>IF(A214="","",COUNT(BI214:INDEX(BI214:CR214,1,'Настройки'!$B$3)))</x:f>
      </x:c>
      <x:c r="AR214" s="49" t="str">
        <x:f>IF(A214="","",SUM(BI214:INDEX(BI214:CR214,1,'Настройки'!$B$3)))</x:f>
      </x:c>
      <x:c r="AS214" s="58" t="str">
        <x:f>IF(A214="","",IF('Настройки'!$B$4="Стоимость потребления",AR214*D214,IF('Настройки'!$B$4="Количество",AR214,E214)))</x:f>
      </x:c>
      <x:c r="AT214" s="61" t="str">
        <x:f>IF(OR(A214="",AS214&lt;0,SUM($AS$2:$AS$1001)&lt;=0),"",AS214/SUM($AS$2:$AS$1001))</x:f>
      </x:c>
      <x:c r="AU214" s="61" t="str">
        <x:f>IF(OR(A214="",AS214&lt;0,SUM($AS$2:$AS$1001)&lt;=0),"",SUMIFS($AS$2:$AS$1001,$AS$2:$AS$1001,"&gt;"&amp;AS214)/SUM($AS$2:$AS$1001))</x:f>
      </x:c>
      <x:c r="AV214" s="61" t="str">
        <x:f>IF(OR(A214="",AS214&lt;0,SUM($AS$2:$AS$1001)&lt;=0),"",SUMIFS($AS$2:$AS$1001,$AS$2:$AS$1001,"&gt;="&amp;AS214)/SUM($AS$2:$AS$1001))</x:f>
      </x:c>
      <x:c r="AW214" s="49" t="str">
        <x:f>IF(A214="","",IF(SUM($AS$2:$AS$1001)&lt;=0,"Не определён",IF(AS214&lt;0,"Исключение",IF(AU214&lt;'Настройки'!$B$5,"A",IF(AU214&lt;'Настройки'!$B$6,"B","C")))))</x:f>
      </x:c>
      <x:c r="AX214" s="58" t="str">
        <x:f>IF(A214="","",IF(AQ214=0,"",AVERAGE(BI214:INDEX(BI214:CR214,1,'Настройки'!$B$3))))</x:f>
      </x:c>
      <x:c r="AY214" s="58" t="str">
        <x:f>IF(OR(A214="",AQ214=0),"",STDEVP(BI214:INDEX(BI214:CR214,1,'Настройки'!$B$3)))</x:f>
      </x:c>
      <x:c r="AZ214" s="61" t="str">
        <x:f>IF(OR(A214="",AQ214&lt;'Настройки'!$B$12,AX214&lt;=0,AND('Настройки'!$B$10="Блокировать",COUNTIF(F214:INDEX(F214:AO214,1,'Настройки'!$B$3),"&lt;0")&gt;0)),"",AY214/ABS(AX214))</x:f>
      </x:c>
      <x:c r="BA214" s="49" t="str">
        <x:f>IF(A214="","",IF(AND('Настройки'!$B$10="Блокировать",COUNTIF(F214:INDEX(F214:AO214,1,'Настройки'!$B$3),"&lt;0")&gt;0),"Не определён",IF(AQ214&lt;'Настройки'!$B$12,"Не определён",IF(AX214=0,"Нет спроса",IF(AX214&lt;0,"Не определён",IF(AZ214&lt;='Настройки'!$B$7,"X",IF(AZ214&lt;='Настройки'!$B$8,"Y","Z")))))))</x:f>
      </x:c>
      <x:c r="BB214" s="49" t="str">
        <x:f>IF(OR(A214="",LEN(AW214)&lt;&gt;1,LEN(BA214)&lt;&gt;1),"",AW214&amp;BA214)</x:f>
      </x:c>
      <x:c r="BC214" s="61" t="str">
        <x:f>IF(OR(A214="",AQ214=0),"",(COUNT(BI214:INDEX(BI214:CR214,1,'Настройки'!$B$3))-COUNT(CS214:INDEX(CS214:EB214,1,'Настройки'!$B$3)))/AQ214)</x:f>
      </x:c>
      <x:c r="BD214" s="64" t="str">
        <x:f>IF(OR(A214="",COUNT(CS214:INDEX(CS214:EB214,1,'Настройки'!$B$3))=0),"",AQ214/COUNT(CS214:INDEX(CS214:EB214,1,'Настройки'!$B$3)))</x:f>
      </x:c>
      <x:c r="BE214" s="64" t="str">
        <x:f>IF(OR(A214="",COUNT(CS214:INDEX(CS214:EB214,1,'Настройки'!$B$3))=0),"",IF(AVERAGE(CS214:INDEX(CS214:EB214,1,'Настройки'!$B$3))=0,"",(STDEVP(CS214:INDEX(CS214:EB214,1,'Настройки'!$B$3))/ABS(AVERAGE(CS214:INDEX(CS214:EB214,1,'Настройки'!$B$3))))^2))</x:f>
      </x:c>
      <x:c r="BF214" s="49" t="str">
        <x:f>IF(A214="","",IF(AQ214&lt;3,"Недостаточно",IF(AQ214&lt;6,"Предварительный","Обычный")))</x:f>
      </x:c>
      <x:c r="BG214" s="49" t="str">
        <x:f>IF(A214="","",IF(COUNTIF(F214:INDEX(F214:AO214,1,'Настройки'!$B$3),"&lt;0")&gt;0,IF('Настройки'!$B$10="Блокировать","Отрицательный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"),"")&amp;IF(AQ214&lt;3,"Недостаточно истории. ",IF(AQ214&lt;6,"Предварительная классификация. ",""))&amp;IF(AX214=0,"Нет спроса за горизонт. ","")&amp;IF(AZ214&gt;'Настройки'!$B$11,"Экстремальная вариативность. ",""))</x:f>
      </x:c>
      <x:c r="BH214" s="49" t="str">
        <x:f>IF(A214="","",IFERROR(VLOOKUP(BB214,'Настройки'!$D$3:$E$11,2,FALSE),"Сначала проверьте исходные данные и историю спроса.")&amp;" Уточните срок поставки, MOQ и критичность.")</x:f>
      </x:c>
      <x:c r="BI214" s="50" t="str">
        <x:f>IF(1&gt;'Настройки'!$B$3,"",IF(ISBLANK(F214),IF('Настройки'!$B$9="Нулевой спрос",0,""),IF(F214&lt;0,IF('Настройки'!$B$10="Исключить","",IF('Настройки'!$B$10="Абсолютные значения",ABS(F214),F214)),F214)))</x:f>
      </x:c>
      <x:c r="BJ214" s="50" t="str">
        <x:f>IF(2&gt;'Настройки'!$B$3,"",IF(ISBLANK(G214),IF('Настройки'!$B$9="Нулевой спрос",0,""),IF(G214&lt;0,IF('Настройки'!$B$10="Исключить","",IF('Настройки'!$B$10="Абсолютные значения",ABS(G214),G214)),G214)))</x:f>
      </x:c>
      <x:c r="BK214" s="50" t="str">
        <x:f>IF(3&gt;'Настройки'!$B$3,"",IF(ISBLANK(H214),IF('Настройки'!$B$9="Нулевой спрос",0,""),IF(H214&lt;0,IF('Настройки'!$B$10="Исключить","",IF('Настройки'!$B$10="Абсолютные значения",ABS(H214),H214)),H214)))</x:f>
      </x:c>
      <x:c r="BL214" s="50" t="str">
        <x:f>IF(4&gt;'Настройки'!$B$3,"",IF(ISBLANK(I214),IF('Настройки'!$B$9="Нулевой спрос",0,""),IF(I214&lt;0,IF('Настройки'!$B$10="Исключить","",IF('Настройки'!$B$10="Абсолютные значения",ABS(I214),I214)),I214)))</x:f>
      </x:c>
      <x:c r="BM214" s="50" t="str">
        <x:f>IF(5&gt;'Настройки'!$B$3,"",IF(ISBLANK(J214),IF('Настройки'!$B$9="Нулевой спрос",0,""),IF(J214&lt;0,IF('Настройки'!$B$10="Исключить","",IF('Настройки'!$B$10="Абсолютные значения",ABS(J214),J214)),J214)))</x:f>
      </x:c>
      <x:c r="BN214" s="50" t="str">
        <x:f>IF(6&gt;'Настройки'!$B$3,"",IF(ISBLANK(K214),IF('Настройки'!$B$9="Нулевой спрос",0,""),IF(K214&lt;0,IF('Настройки'!$B$10="Исключить","",IF('Настройки'!$B$10="Абсолютные значения",ABS(K214),K214)),K214)))</x:f>
      </x:c>
      <x:c r="BO214" s="50" t="str">
        <x:f>IF(7&gt;'Настройки'!$B$3,"",IF(ISBLANK(L214),IF('Настройки'!$B$9="Нулевой спрос",0,""),IF(L214&lt;0,IF('Настройки'!$B$10="Исключить","",IF('Настройки'!$B$10="Абсолютные значения",ABS(L214),L214)),L214)))</x:f>
      </x:c>
      <x:c r="BP214" s="50" t="str">
        <x:f>IF(8&gt;'Настройки'!$B$3,"",IF(ISBLANK(M214),IF('Настройки'!$B$9="Нулевой спрос",0,""),IF(M214&lt;0,IF('Настройки'!$B$10="Исключить","",IF('Настройки'!$B$10="Абсолютные значения",ABS(M214),M214)),M214)))</x:f>
      </x:c>
      <x:c r="BQ214" s="50" t="str">
        <x:f>IF(9&gt;'Настройки'!$B$3,"",IF(ISBLANK(N214),IF('Настройки'!$B$9="Нулевой спрос",0,""),IF(N214&lt;0,IF('Настройки'!$B$10="Исключить","",IF('Настройки'!$B$10="Абсолютные значения",ABS(N214),N214)),N214)))</x:f>
      </x:c>
      <x:c r="BR214" s="50" t="str">
        <x:f>IF(10&gt;'Настройки'!$B$3,"",IF(ISBLANK(O214),IF('Настройки'!$B$9="Нулевой спрос",0,""),IF(O214&lt;0,IF('Настройки'!$B$10="Исключить","",IF('Настройки'!$B$10="Абсолютные значения",ABS(O214),O214)),O214)))</x:f>
      </x:c>
      <x:c r="BS214" s="50" t="str">
        <x:f>IF(11&gt;'Настройки'!$B$3,"",IF(ISBLANK(P214),IF('Настройки'!$B$9="Нулевой спрос",0,""),IF(P214&lt;0,IF('Настройки'!$B$10="Исключить","",IF('Настройки'!$B$10="Абсолютные значения",ABS(P214),P214)),P214)))</x:f>
      </x:c>
      <x:c r="BT214" s="50" t="str">
        <x:f>IF(12&gt;'Настройки'!$B$3,"",IF(ISBLANK(Q214),IF('Настройки'!$B$9="Нулевой спрос",0,""),IF(Q214&lt;0,IF('Настройки'!$B$10="Исключить","",IF('Настройки'!$B$10="Абсолютные значения",ABS(Q214),Q214)),Q214)))</x:f>
      </x:c>
      <x:c r="BU214" s="50" t="str">
        <x:f>IF(13&gt;'Настройки'!$B$3,"",IF(ISBLANK(R214),IF('Настройки'!$B$9="Нулевой спрос",0,""),IF(R214&lt;0,IF('Настройки'!$B$10="Исключить","",IF('Настройки'!$B$10="Абсолютные значения",ABS(R214),R214)),R214)))</x:f>
      </x:c>
      <x:c r="BV214" s="50" t="str">
        <x:f>IF(14&gt;'Настройки'!$B$3,"",IF(ISBLANK(S214),IF('Настройки'!$B$9="Нулевой спрос",0,""),IF(S214&lt;0,IF('Настройки'!$B$10="Исключить","",IF('Настройки'!$B$10="Абсолютные значения",ABS(S214),S214)),S214)))</x:f>
      </x:c>
      <x:c r="BW214" s="50" t="str">
        <x:f>IF(15&gt;'Настройки'!$B$3,"",IF(ISBLANK(T214),IF('Настройки'!$B$9="Нулевой спрос",0,""),IF(T214&lt;0,IF('Настройки'!$B$10="Исключить","",IF('Настройки'!$B$10="Абсолютные значения",ABS(T214),T214)),T214)))</x:f>
      </x:c>
      <x:c r="BX214" s="50" t="str">
        <x:f>IF(16&gt;'Настройки'!$B$3,"",IF(ISBLANK(U214),IF('Настройки'!$B$9="Нулевой спрос",0,""),IF(U214&lt;0,IF('Настройки'!$B$10="Исключить","",IF('Настройки'!$B$10="Абсолютные значения",ABS(U214),U214)),U214)))</x:f>
      </x:c>
      <x:c r="BY214" s="50" t="str">
        <x:f>IF(17&gt;'Настройки'!$B$3,"",IF(ISBLANK(V214),IF('Настройки'!$B$9="Нулевой спрос",0,""),IF(V214&lt;0,IF('Настройки'!$B$10="Исключить","",IF('Настройки'!$B$10="Абсолютные значения",ABS(V214),V214)),V214)))</x:f>
      </x:c>
      <x:c r="BZ214" s="50" t="str">
        <x:f>IF(18&gt;'Настройки'!$B$3,"",IF(ISBLANK(W214),IF('Настройки'!$B$9="Нулевой спрос",0,""),IF(W214&lt;0,IF('Настройки'!$B$10="Исключить","",IF('Настройки'!$B$10="Абсолютные значения",ABS(W214),W214)),W214)))</x:f>
      </x:c>
      <x:c r="CA214" s="50" t="str">
        <x:f>IF(19&gt;'Настройки'!$B$3,"",IF(ISBLANK(X214),IF('Настройки'!$B$9="Нулевой спрос",0,""),IF(X214&lt;0,IF('Настройки'!$B$10="Исключить","",IF('Настройки'!$B$10="Абсолютные значения",ABS(X214),X214)),X214)))</x:f>
      </x:c>
      <x:c r="CB214" s="50" t="str">
        <x:f>IF(20&gt;'Настройки'!$B$3,"",IF(ISBLANK(Y214),IF('Настройки'!$B$9="Нулевой спрос",0,""),IF(Y214&lt;0,IF('Настройки'!$B$10="Исключить","",IF('Настройки'!$B$10="Абсолютные значения",ABS(Y214),Y214)),Y214)))</x:f>
      </x:c>
      <x:c r="CC214" s="50" t="str">
        <x:f>IF(21&gt;'Настройки'!$B$3,"",IF(ISBLANK(Z214),IF('Настройки'!$B$9="Нулевой спрос",0,""),IF(Z214&lt;0,IF('Настройки'!$B$10="Исключить","",IF('Настройки'!$B$10="Абсолютные значения",ABS(Z214),Z214)),Z214)))</x:f>
      </x:c>
      <x:c r="CD214" s="50" t="str">
        <x:f>IF(22&gt;'Настройки'!$B$3,"",IF(ISBLANK(AA214),IF('Настройки'!$B$9="Нулевой спрос",0,""),IF(AA214&lt;0,IF('Настройки'!$B$10="Исключить","",IF('Настройки'!$B$10="Абсолютные значения",ABS(AA214),AA214)),AA214)))</x:f>
      </x:c>
      <x:c r="CE214" s="50" t="str">
        <x:f>IF(23&gt;'Настройки'!$B$3,"",IF(ISBLANK(AB214),IF('Настройки'!$B$9="Нулевой спрос",0,""),IF(AB214&lt;0,IF('Настройки'!$B$10="Исключить","",IF('Настройки'!$B$10="Абсолютные значения",ABS(AB214),AB214)),AB214)))</x:f>
      </x:c>
      <x:c r="CF214" s="50" t="str">
        <x:f>IF(24&gt;'Настройки'!$B$3,"",IF(ISBLANK(AC214),IF('Настройки'!$B$9="Нулевой спрос",0,""),IF(AC214&lt;0,IF('Настройки'!$B$10="Исключить","",IF('Настройки'!$B$10="Абсолютные значения",ABS(AC214),AC214)),AC214)))</x:f>
      </x:c>
      <x:c r="CG214" s="50" t="str">
        <x:f>IF(25&gt;'Настройки'!$B$3,"",IF(ISBLANK(AD214),IF('Настройки'!$B$9="Нулевой спрос",0,""),IF(AD214&lt;0,IF('Настройки'!$B$10="Исключить","",IF('Настройки'!$B$10="Абсолютные значения",ABS(AD214),AD214)),AD214)))</x:f>
      </x:c>
      <x:c r="CH214" s="50" t="str">
        <x:f>IF(26&gt;'Настройки'!$B$3,"",IF(ISBLANK(AE214),IF('Настройки'!$B$9="Нулевой спрос",0,""),IF(AE214&lt;0,IF('Настройки'!$B$10="Исключить","",IF('Настройки'!$B$10="Абсолютные значения",ABS(AE214),AE214)),AE214)))</x:f>
      </x:c>
      <x:c r="CI214" s="50" t="str">
        <x:f>IF(27&gt;'Настройки'!$B$3,"",IF(ISBLANK(AF214),IF('Настройки'!$B$9="Нулевой спрос",0,""),IF(AF214&lt;0,IF('Настройки'!$B$10="Исключить","",IF('Настройки'!$B$10="Абсолютные значения",ABS(AF214),AF214)),AF214)))</x:f>
      </x:c>
      <x:c r="CJ214" s="50" t="str">
        <x:f>IF(28&gt;'Настройки'!$B$3,"",IF(ISBLANK(AG214),IF('Настройки'!$B$9="Нулевой спрос",0,""),IF(AG214&lt;0,IF('Настройки'!$B$10="Исключить","",IF('Настройки'!$B$10="Абсолютные значения",ABS(AG214),AG214)),AG214)))</x:f>
      </x:c>
      <x:c r="CK214" s="50" t="str">
        <x:f>IF(29&gt;'Настройки'!$B$3,"",IF(ISBLANK(AH214),IF('Настройки'!$B$9="Нулевой спрос",0,""),IF(AH214&lt;0,IF('Настройки'!$B$10="Исключить","",IF('Настройки'!$B$10="Абсолютные значения",ABS(AH214),AH214)),AH214)))</x:f>
      </x:c>
      <x:c r="CL214" s="50" t="str">
        <x:f>IF(30&gt;'Настройки'!$B$3,"",IF(ISBLANK(AI214),IF('Настройки'!$B$9="Нулевой спрос",0,""),IF(AI214&lt;0,IF('Настройки'!$B$10="Исключить","",IF('Настройки'!$B$10="Абсолютные значения",ABS(AI214),AI214)),AI214)))</x:f>
      </x:c>
      <x:c r="CM214" s="50" t="str">
        <x:f>IF(31&gt;'Настройки'!$B$3,"",IF(ISBLANK(AJ214),IF('Настройки'!$B$9="Нулевой спрос",0,""),IF(AJ214&lt;0,IF('Настройки'!$B$10="Исключить","",IF('Настройки'!$B$10="Абсолютные значения",ABS(AJ214),AJ214)),AJ214)))</x:f>
      </x:c>
      <x:c r="CN214" s="50" t="str">
        <x:f>IF(32&gt;'Настройки'!$B$3,"",IF(ISBLANK(AK214),IF('Настройки'!$B$9="Нулевой спрос",0,""),IF(AK214&lt;0,IF('Настройки'!$B$10="Исключить","",IF('Настройки'!$B$10="Абсолютные значения",ABS(AK214),AK214)),AK214)))</x:f>
      </x:c>
      <x:c r="CO214" s="50" t="str">
        <x:f>IF(33&gt;'Настройки'!$B$3,"",IF(ISBLANK(AL214),IF('Настройки'!$B$9="Нулевой спрос",0,""),IF(AL214&lt;0,IF('Настройки'!$B$10="Исключить","",IF('Настройки'!$B$10="Абсолютные значения",ABS(AL214),AL214)),AL214)))</x:f>
      </x:c>
      <x:c r="CP214" s="50" t="str">
        <x:f>IF(34&gt;'Настройки'!$B$3,"",IF(ISBLANK(AM214),IF('Настройки'!$B$9="Нулевой спрос",0,""),IF(AM214&lt;0,IF('Настройки'!$B$10="Исключить","",IF('Настройки'!$B$10="Абсолютные значения",ABS(AM214),AM214)),AM214)))</x:f>
      </x:c>
      <x:c r="CQ214" s="50" t="str">
        <x:f>IF(35&gt;'Настройки'!$B$3,"",IF(ISBLANK(AN214),IF('Настройки'!$B$9="Нулевой спрос",0,""),IF(AN214&lt;0,IF('Настройки'!$B$10="Исключить","",IF('Настройки'!$B$10="Абсолютные значения",ABS(AN214),AN214)),AN214)))</x:f>
      </x:c>
      <x:c r="CR214" s="50" t="str">
        <x:f>IF(36&gt;'Настройки'!$B$3,"",IF(ISBLANK(AO214),IF('Настройки'!$B$9="Нулевой спрос",0,""),IF(AO214&lt;0,IF('Настройки'!$B$10="Исключить","",IF('Настройки'!$B$10="Абсолютные значения",ABS(AO214),AO214)),AO214)))</x:f>
      </x:c>
      <x:c r="CS214" s="50" t="str">
        <x:f>IF(OR(1&gt;'Настройки'!$B$3,ISBLANK(BI214),BI214=0),"",BI214)</x:f>
      </x:c>
      <x:c r="CT214" s="50" t="str">
        <x:f>IF(OR(2&gt;'Настройки'!$B$3,ISBLANK(BJ214),BJ214=0),"",BJ214)</x:f>
      </x:c>
      <x:c r="CU214" s="50" t="str">
        <x:f>IF(OR(3&gt;'Настройки'!$B$3,ISBLANK(BK214),BK214=0),"",BK214)</x:f>
      </x:c>
      <x:c r="CV214" s="50" t="str">
        <x:f>IF(OR(4&gt;'Настройки'!$B$3,ISBLANK(BL214),BL214=0),"",BL214)</x:f>
      </x:c>
      <x:c r="CW214" s="50" t="str">
        <x:f>IF(OR(5&gt;'Настройки'!$B$3,ISBLANK(BM214),BM214=0),"",BM214)</x:f>
      </x:c>
      <x:c r="CX214" s="50" t="str">
        <x:f>IF(OR(6&gt;'Настройки'!$B$3,ISBLANK(BN214),BN214=0),"",BN214)</x:f>
      </x:c>
      <x:c r="CY214" s="50" t="str">
        <x:f>IF(OR(7&gt;'Настройки'!$B$3,ISBLANK(BO214),BO214=0),"",BO214)</x:f>
      </x:c>
      <x:c r="CZ214" s="50" t="str">
        <x:f>IF(OR(8&gt;'Настройки'!$B$3,ISBLANK(BP214),BP214=0),"",BP214)</x:f>
      </x:c>
      <x:c r="DA214" s="50" t="str">
        <x:f>IF(OR(9&gt;'Настройки'!$B$3,ISBLANK(BQ214),BQ214=0),"",BQ214)</x:f>
      </x:c>
      <x:c r="DB214" s="50" t="str">
        <x:f>IF(OR(10&gt;'Настройки'!$B$3,ISBLANK(BR214),BR214=0),"",BR214)</x:f>
      </x:c>
      <x:c r="DC214" s="50" t="str">
        <x:f>IF(OR(11&gt;'Настройки'!$B$3,ISBLANK(BS214),BS214=0),"",BS214)</x:f>
      </x:c>
      <x:c r="DD214" s="50" t="str">
        <x:f>IF(OR(12&gt;'Настройки'!$B$3,ISBLANK(BT214),BT214=0),"",BT214)</x:f>
      </x:c>
      <x:c r="DE214" s="50" t="str">
        <x:f>IF(OR(13&gt;'Настройки'!$B$3,ISBLANK(BU214),BU214=0),"",BU214)</x:f>
      </x:c>
      <x:c r="DF214" s="50" t="str">
        <x:f>IF(OR(14&gt;'Настройки'!$B$3,ISBLANK(BV214),BV214=0),"",BV214)</x:f>
      </x:c>
      <x:c r="DG214" s="50" t="str">
        <x:f>IF(OR(15&gt;'Настройки'!$B$3,ISBLANK(BW214),BW214=0),"",BW214)</x:f>
      </x:c>
      <x:c r="DH214" s="50" t="str">
        <x:f>IF(OR(16&gt;'Настройки'!$B$3,ISBLANK(BX214),BX214=0),"",BX214)</x:f>
      </x:c>
      <x:c r="DI214" s="50" t="str">
        <x:f>IF(OR(17&gt;'Настройки'!$B$3,ISBLANK(BY214),BY214=0),"",BY214)</x:f>
      </x:c>
      <x:c r="DJ214" s="50" t="str">
        <x:f>IF(OR(18&gt;'Настройки'!$B$3,ISBLANK(BZ214),BZ214=0),"",BZ214)</x:f>
      </x:c>
      <x:c r="DK214" s="50" t="str">
        <x:f>IF(OR(19&gt;'Настройки'!$B$3,ISBLANK(CA214),CA214=0),"",CA214)</x:f>
      </x:c>
      <x:c r="DL214" s="50" t="str">
        <x:f>IF(OR(20&gt;'Настройки'!$B$3,ISBLANK(CB214),CB214=0),"",CB214)</x:f>
      </x:c>
      <x:c r="DM214" s="50" t="str">
        <x:f>IF(OR(21&gt;'Настройки'!$B$3,ISBLANK(CC214),CC214=0),"",CC214)</x:f>
      </x:c>
      <x:c r="DN214" s="50" t="str">
        <x:f>IF(OR(22&gt;'Настройки'!$B$3,ISBLANK(CD214),CD214=0),"",CD214)</x:f>
      </x:c>
      <x:c r="DO214" s="50" t="str">
        <x:f>IF(OR(23&gt;'Настройки'!$B$3,ISBLANK(CE214),CE214=0),"",CE214)</x:f>
      </x:c>
      <x:c r="DP214" s="50" t="str">
        <x:f>IF(OR(24&gt;'Настройки'!$B$3,ISBLANK(CF214),CF214=0),"",CF214)</x:f>
      </x:c>
      <x:c r="DQ214" s="50" t="str">
        <x:f>IF(OR(25&gt;'Настройки'!$B$3,ISBLANK(CG214),CG214=0),"",CG214)</x:f>
      </x:c>
      <x:c r="DR214" s="50" t="str">
        <x:f>IF(OR(26&gt;'Настройки'!$B$3,ISBLANK(CH214),CH214=0),"",CH214)</x:f>
      </x:c>
      <x:c r="DS214" s="50" t="str">
        <x:f>IF(OR(27&gt;'Настройки'!$B$3,ISBLANK(CI214),CI214=0),"",CI214)</x:f>
      </x:c>
      <x:c r="DT214" s="50" t="str">
        <x:f>IF(OR(28&gt;'Настройки'!$B$3,ISBLANK(CJ214),CJ214=0),"",CJ214)</x:f>
      </x:c>
      <x:c r="DU214" s="50" t="str">
        <x:f>IF(OR(29&gt;'Настройки'!$B$3,ISBLANK(CK214),CK214=0),"",CK214)</x:f>
      </x:c>
      <x:c r="DV214" s="50" t="str">
        <x:f>IF(OR(30&gt;'Настройки'!$B$3,ISBLANK(CL214),CL214=0),"",CL214)</x:f>
      </x:c>
      <x:c r="DW214" s="50" t="str">
        <x:f>IF(OR(31&gt;'Настройки'!$B$3,ISBLANK(CM214),CM214=0),"",CM214)</x:f>
      </x:c>
      <x:c r="DX214" s="50" t="str">
        <x:f>IF(OR(32&gt;'Настройки'!$B$3,ISBLANK(CN214),CN214=0),"",CN214)</x:f>
      </x:c>
      <x:c r="DY214" s="50" t="str">
        <x:f>IF(OR(33&gt;'Настройки'!$B$3,ISBLANK(CO214),CO214=0),"",CO214)</x:f>
      </x:c>
      <x:c r="DZ214" s="50" t="str">
        <x:f>IF(OR(34&gt;'Настройки'!$B$3,ISBLANK(CP214),CP214=0),"",CP214)</x:f>
      </x:c>
      <x:c r="EA214" s="50" t="str">
        <x:f>IF(OR(35&gt;'Настройки'!$B$3,ISBLANK(CQ214),CQ214=0),"",CQ214)</x:f>
      </x:c>
      <x:c r="EB214" s="50" t="str">
        <x:f>IF(OR(36&gt;'Настройки'!$B$3,ISBLANK(CR214),CR214=0),"",CR214)</x:f>
      </x:c>
      <x:c r="EC214" s="50" t="str">
        <x:f>IF(A214="","",IF(OR(BB214="AZ",BB214="BZ"),10000+ROW(),IF(AZ214&gt;'Настройки'!$B$11,20000+ROW(),IF(BF214&lt;&gt;"Обычный",30000+ROW(),IF(AX214&lt;=0,40000+ROW(),"")))))</x:f>
      </x:c>
      <x:c r="ED214" s="50" t="str">
        <x:f>IF(EC214="","",COUNTIFS($EC$2:$EC$1001,"&gt;0",$EC$2:$EC$1001,"&lt;"&amp;EC214)+1)</x:f>
      </x:c>
    </x:row>
    <x:row r="215">
      <x:c r="A215" s="115"/>
      <x:c r="B215" s="115"/>
      <x:c r="C215" s="115"/>
      <x:c r="D215" s="118"/>
      <x:c r="E215" s="118"/>
      <x:c r="F215" s="118"/>
      <x:c r="G215" s="118"/>
      <x:c r="H215" s="118"/>
      <x:c r="I215" s="118"/>
      <x:c r="J215" s="118"/>
      <x:c r="K215" s="118"/>
      <x:c r="L215" s="118"/>
      <x:c r="M215" s="118"/>
      <x:c r="N215" s="118"/>
      <x:c r="O215" s="118"/>
      <x:c r="P215" s="118"/>
      <x:c r="Q215" s="118"/>
      <x:c r="R215" s="118"/>
      <x:c r="S215" s="118"/>
      <x:c r="T215" s="118"/>
      <x:c r="U215" s="118"/>
      <x:c r="V215" s="118"/>
      <x:c r="W215" s="118"/>
      <x:c r="X215" s="118"/>
      <x:c r="Y215" s="118"/>
      <x:c r="Z215" s="118"/>
      <x:c r="AA215" s="118"/>
      <x:c r="AB215" s="118"/>
      <x:c r="AC215" s="118"/>
      <x:c r="AD215" s="118"/>
      <x:c r="AE215" s="118"/>
      <x:c r="AF215" s="118"/>
      <x:c r="AG215" s="118"/>
      <x:c r="AH215" s="118"/>
      <x:c r="AI215" s="118"/>
      <x:c r="AJ215" s="118"/>
      <x:c r="AK215" s="118"/>
      <x:c r="AL215" s="118"/>
      <x:c r="AM215" s="118"/>
      <x:c r="AN215" s="118"/>
      <x:c r="AO215" s="118"/>
      <x:c r="AP215" s="115"/>
      <x:c r="AQ215" s="49" t="str">
        <x:f>IF(A215="","",COUNT(BI215:INDEX(BI215:CR215,1,'Настройки'!$B$3)))</x:f>
      </x:c>
      <x:c r="AR215" s="49" t="str">
        <x:f>IF(A215="","",SUM(BI215:INDEX(BI215:CR215,1,'Настройки'!$B$3)))</x:f>
      </x:c>
      <x:c r="AS215" s="58" t="str">
        <x:f>IF(A215="","",IF('Настройки'!$B$4="Стоимость потребления",AR215*D215,IF('Настройки'!$B$4="Количество",AR215,E215)))</x:f>
      </x:c>
      <x:c r="AT215" s="61" t="str">
        <x:f>IF(OR(A215="",AS215&lt;0,SUM($AS$2:$AS$1001)&lt;=0),"",AS215/SUM($AS$2:$AS$1001))</x:f>
      </x:c>
      <x:c r="AU215" s="61" t="str">
        <x:f>IF(OR(A215="",AS215&lt;0,SUM($AS$2:$AS$1001)&lt;=0),"",SUMIFS($AS$2:$AS$1001,$AS$2:$AS$1001,"&gt;"&amp;AS215)/SUM($AS$2:$AS$1001))</x:f>
      </x:c>
      <x:c r="AV215" s="61" t="str">
        <x:f>IF(OR(A215="",AS215&lt;0,SUM($AS$2:$AS$1001)&lt;=0),"",SUMIFS($AS$2:$AS$1001,$AS$2:$AS$1001,"&gt;="&amp;AS215)/SUM($AS$2:$AS$1001))</x:f>
      </x:c>
      <x:c r="AW215" s="49" t="str">
        <x:f>IF(A215="","",IF(SUM($AS$2:$AS$1001)&lt;=0,"Не определён",IF(AS215&lt;0,"Исключение",IF(AU215&lt;'Настройки'!$B$5,"A",IF(AU215&lt;'Настройки'!$B$6,"B","C")))))</x:f>
      </x:c>
      <x:c r="AX215" s="58" t="str">
        <x:f>IF(A215="","",IF(AQ215=0,"",AVERAGE(BI215:INDEX(BI215:CR215,1,'Настройки'!$B$3))))</x:f>
      </x:c>
      <x:c r="AY215" s="58" t="str">
        <x:f>IF(OR(A215="",AQ215=0),"",STDEVP(BI215:INDEX(BI215:CR215,1,'Настройки'!$B$3)))</x:f>
      </x:c>
      <x:c r="AZ215" s="61" t="str">
        <x:f>IF(OR(A215="",AQ215&lt;'Настройки'!$B$12,AX215&lt;=0,AND('Настройки'!$B$10="Блокировать",COUNTIF(F215:INDEX(F215:AO215,1,'Настройки'!$B$3),"&lt;0")&gt;0)),"",AY215/ABS(AX215))</x:f>
      </x:c>
      <x:c r="BA215" s="49" t="str">
        <x:f>IF(A215="","",IF(AND('Настройки'!$B$10="Блокировать",COUNTIF(F215:INDEX(F215:AO215,1,'Настройки'!$B$3),"&lt;0")&gt;0),"Не определён",IF(AQ215&lt;'Настройки'!$B$12,"Не определён",IF(AX215=0,"Нет спроса",IF(AX215&lt;0,"Не определён",IF(AZ215&lt;='Настройки'!$B$7,"X",IF(AZ215&lt;='Настройки'!$B$8,"Y","Z")))))))</x:f>
      </x:c>
      <x:c r="BB215" s="49" t="str">
        <x:f>IF(OR(A215="",LEN(AW215)&lt;&gt;1,LEN(BA215)&lt;&gt;1),"",AW215&amp;BA215)</x:f>
      </x:c>
      <x:c r="BC215" s="61" t="str">
        <x:f>IF(OR(A215="",AQ215=0),"",(COUNT(BI215:INDEX(BI215:CR215,1,'Настройки'!$B$3))-COUNT(CS215:INDEX(CS215:EB215,1,'Настройки'!$B$3)))/AQ215)</x:f>
      </x:c>
      <x:c r="BD215" s="64" t="str">
        <x:f>IF(OR(A215="",COUNT(CS215:INDEX(CS215:EB215,1,'Настройки'!$B$3))=0),"",AQ215/COUNT(CS215:INDEX(CS215:EB215,1,'Настройки'!$B$3)))</x:f>
      </x:c>
      <x:c r="BE215" s="64" t="str">
        <x:f>IF(OR(A215="",COUNT(CS215:INDEX(CS215:EB215,1,'Настройки'!$B$3))=0),"",IF(AVERAGE(CS215:INDEX(CS215:EB215,1,'Настройки'!$B$3))=0,"",(STDEVP(CS215:INDEX(CS215:EB215,1,'Настройки'!$B$3))/ABS(AVERAGE(CS215:INDEX(CS215:EB215,1,'Настройки'!$B$3))))^2))</x:f>
      </x:c>
      <x:c r="BF215" s="49" t="str">
        <x:f>IF(A215="","",IF(AQ215&lt;3,"Недостаточно",IF(AQ215&lt;6,"Предварительный","Обычный")))</x:f>
      </x:c>
      <x:c r="BG215" s="49" t="str">
        <x:f>IF(A215="","",IF(COUNTIF(F215:INDEX(F215:AO215,1,'Настройки'!$B$3),"&lt;0")&gt;0,IF('Настройки'!$B$10="Блокировать","Отрицательный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"),"")&amp;IF(AQ215&lt;3,"Недостаточно истории. ",IF(AQ215&lt;6,"Предварительная классификация. ",""))&amp;IF(AX215=0,"Нет спроса за горизонт. ","")&amp;IF(AZ215&gt;'Настройки'!$B$11,"Экстремальная вариативность. ",""))</x:f>
      </x:c>
      <x:c r="BH215" s="49" t="str">
        <x:f>IF(A215="","",IFERROR(VLOOKUP(BB215,'Настройки'!$D$3:$E$11,2,FALSE),"Сначала проверьте исходные данные и историю спроса.")&amp;" Уточните срок поставки, MOQ и критичность.")</x:f>
      </x:c>
      <x:c r="BI215" s="50" t="str">
        <x:f>IF(1&gt;'Настройки'!$B$3,"",IF(ISBLANK(F215),IF('Настройки'!$B$9="Нулевой спрос",0,""),IF(F215&lt;0,IF('Настройки'!$B$10="Исключить","",IF('Настройки'!$B$10="Абсолютные значения",ABS(F215),F215)),F215)))</x:f>
      </x:c>
      <x:c r="BJ215" s="50" t="str">
        <x:f>IF(2&gt;'Настройки'!$B$3,"",IF(ISBLANK(G215),IF('Настройки'!$B$9="Нулевой спрос",0,""),IF(G215&lt;0,IF('Настройки'!$B$10="Исключить","",IF('Настройки'!$B$10="Абсолютные значения",ABS(G215),G215)),G215)))</x:f>
      </x:c>
      <x:c r="BK215" s="50" t="str">
        <x:f>IF(3&gt;'Настройки'!$B$3,"",IF(ISBLANK(H215),IF('Настройки'!$B$9="Нулевой спрос",0,""),IF(H215&lt;0,IF('Настройки'!$B$10="Исключить","",IF('Настройки'!$B$10="Абсолютные значения",ABS(H215),H215)),H215)))</x:f>
      </x:c>
      <x:c r="BL215" s="50" t="str">
        <x:f>IF(4&gt;'Настройки'!$B$3,"",IF(ISBLANK(I215),IF('Настройки'!$B$9="Нулевой спрос",0,""),IF(I215&lt;0,IF('Настройки'!$B$10="Исключить","",IF('Настройки'!$B$10="Абсолютные значения",ABS(I215),I215)),I215)))</x:f>
      </x:c>
      <x:c r="BM215" s="50" t="str">
        <x:f>IF(5&gt;'Настройки'!$B$3,"",IF(ISBLANK(J215),IF('Настройки'!$B$9="Нулевой спрос",0,""),IF(J215&lt;0,IF('Настройки'!$B$10="Исключить","",IF('Настройки'!$B$10="Абсолютные значения",ABS(J215),J215)),J215)))</x:f>
      </x:c>
      <x:c r="BN215" s="50" t="str">
        <x:f>IF(6&gt;'Настройки'!$B$3,"",IF(ISBLANK(K215),IF('Настройки'!$B$9="Нулевой спрос",0,""),IF(K215&lt;0,IF('Настройки'!$B$10="Исключить","",IF('Настройки'!$B$10="Абсолютные значения",ABS(K215),K215)),K215)))</x:f>
      </x:c>
      <x:c r="BO215" s="50" t="str">
        <x:f>IF(7&gt;'Настройки'!$B$3,"",IF(ISBLANK(L215),IF('Настройки'!$B$9="Нулевой спрос",0,""),IF(L215&lt;0,IF('Настройки'!$B$10="Исключить","",IF('Настройки'!$B$10="Абсолютные значения",ABS(L215),L215)),L215)))</x:f>
      </x:c>
      <x:c r="BP215" s="50" t="str">
        <x:f>IF(8&gt;'Настройки'!$B$3,"",IF(ISBLANK(M215),IF('Настройки'!$B$9="Нулевой спрос",0,""),IF(M215&lt;0,IF('Настройки'!$B$10="Исключить","",IF('Настройки'!$B$10="Абсолютные значения",ABS(M215),M215)),M215)))</x:f>
      </x:c>
      <x:c r="BQ215" s="50" t="str">
        <x:f>IF(9&gt;'Настройки'!$B$3,"",IF(ISBLANK(N215),IF('Настройки'!$B$9="Нулевой спрос",0,""),IF(N215&lt;0,IF('Настройки'!$B$10="Исключить","",IF('Настройки'!$B$10="Абсолютные значения",ABS(N215),N215)),N215)))</x:f>
      </x:c>
      <x:c r="BR215" s="50" t="str">
        <x:f>IF(10&gt;'Настройки'!$B$3,"",IF(ISBLANK(O215),IF('Настройки'!$B$9="Нулевой спрос",0,""),IF(O215&lt;0,IF('Настройки'!$B$10="Исключить","",IF('Настройки'!$B$10="Абсолютные значения",ABS(O215),O215)),O215)))</x:f>
      </x:c>
      <x:c r="BS215" s="50" t="str">
        <x:f>IF(11&gt;'Настройки'!$B$3,"",IF(ISBLANK(P215),IF('Настройки'!$B$9="Нулевой спрос",0,""),IF(P215&lt;0,IF('Настройки'!$B$10="Исключить","",IF('Настройки'!$B$10="Абсолютные значения",ABS(P215),P215)),P215)))</x:f>
      </x:c>
      <x:c r="BT215" s="50" t="str">
        <x:f>IF(12&gt;'Настройки'!$B$3,"",IF(ISBLANK(Q215),IF('Настройки'!$B$9="Нулевой спрос",0,""),IF(Q215&lt;0,IF('Настройки'!$B$10="Исключить","",IF('Настройки'!$B$10="Абсолютные значения",ABS(Q215),Q215)),Q215)))</x:f>
      </x:c>
      <x:c r="BU215" s="50" t="str">
        <x:f>IF(13&gt;'Настройки'!$B$3,"",IF(ISBLANK(R215),IF('Настройки'!$B$9="Нулевой спрос",0,""),IF(R215&lt;0,IF('Настройки'!$B$10="Исключить","",IF('Настройки'!$B$10="Абсолютные значения",ABS(R215),R215)),R215)))</x:f>
      </x:c>
      <x:c r="BV215" s="50" t="str">
        <x:f>IF(14&gt;'Настройки'!$B$3,"",IF(ISBLANK(S215),IF('Настройки'!$B$9="Нулевой спрос",0,""),IF(S215&lt;0,IF('Настройки'!$B$10="Исключить","",IF('Настройки'!$B$10="Абсолютные значения",ABS(S215),S215)),S215)))</x:f>
      </x:c>
      <x:c r="BW215" s="50" t="str">
        <x:f>IF(15&gt;'Настройки'!$B$3,"",IF(ISBLANK(T215),IF('Настройки'!$B$9="Нулевой спрос",0,""),IF(T215&lt;0,IF('Настройки'!$B$10="Исключить","",IF('Настройки'!$B$10="Абсолютные значения",ABS(T215),T215)),T215)))</x:f>
      </x:c>
      <x:c r="BX215" s="50" t="str">
        <x:f>IF(16&gt;'Настройки'!$B$3,"",IF(ISBLANK(U215),IF('Настройки'!$B$9="Нулевой спрос",0,""),IF(U215&lt;0,IF('Настройки'!$B$10="Исключить","",IF('Настройки'!$B$10="Абсолютные значения",ABS(U215),U215)),U215)))</x:f>
      </x:c>
      <x:c r="BY215" s="50" t="str">
        <x:f>IF(17&gt;'Настройки'!$B$3,"",IF(ISBLANK(V215),IF('Настройки'!$B$9="Нулевой спрос",0,""),IF(V215&lt;0,IF('Настройки'!$B$10="Исключить","",IF('Настройки'!$B$10="Абсолютные значения",ABS(V215),V215)),V215)))</x:f>
      </x:c>
      <x:c r="BZ215" s="50" t="str">
        <x:f>IF(18&gt;'Настройки'!$B$3,"",IF(ISBLANK(W215),IF('Настройки'!$B$9="Нулевой спрос",0,""),IF(W215&lt;0,IF('Настройки'!$B$10="Исключить","",IF('Настройки'!$B$10="Абсолютные значения",ABS(W215),W215)),W215)))</x:f>
      </x:c>
      <x:c r="CA215" s="50" t="str">
        <x:f>IF(19&gt;'Настройки'!$B$3,"",IF(ISBLANK(X215),IF('Настройки'!$B$9="Нулевой спрос",0,""),IF(X215&lt;0,IF('Настройки'!$B$10="Исключить","",IF('Настройки'!$B$10="Абсолютные значения",ABS(X215),X215)),X215)))</x:f>
      </x:c>
      <x:c r="CB215" s="50" t="str">
        <x:f>IF(20&gt;'Настройки'!$B$3,"",IF(ISBLANK(Y215),IF('Настройки'!$B$9="Нулевой спрос",0,""),IF(Y215&lt;0,IF('Настройки'!$B$10="Исключить","",IF('Настройки'!$B$10="Абсолютные значения",ABS(Y215),Y215)),Y215)))</x:f>
      </x:c>
      <x:c r="CC215" s="50" t="str">
        <x:f>IF(21&gt;'Настройки'!$B$3,"",IF(ISBLANK(Z215),IF('Настройки'!$B$9="Нулевой спрос",0,""),IF(Z215&lt;0,IF('Настройки'!$B$10="Исключить","",IF('Настройки'!$B$10="Абсолютные значения",ABS(Z215),Z215)),Z215)))</x:f>
      </x:c>
      <x:c r="CD215" s="50" t="str">
        <x:f>IF(22&gt;'Настройки'!$B$3,"",IF(ISBLANK(AA215),IF('Настройки'!$B$9="Нулевой спрос",0,""),IF(AA215&lt;0,IF('Настройки'!$B$10="Исключить","",IF('Настройки'!$B$10="Абсолютные значения",ABS(AA215),AA215)),AA215)))</x:f>
      </x:c>
      <x:c r="CE215" s="50" t="str">
        <x:f>IF(23&gt;'Настройки'!$B$3,"",IF(ISBLANK(AB215),IF('Настройки'!$B$9="Нулевой спрос",0,""),IF(AB215&lt;0,IF('Настройки'!$B$10="Исключить","",IF('Настройки'!$B$10="Абсолютные значения",ABS(AB215),AB215)),AB215)))</x:f>
      </x:c>
      <x:c r="CF215" s="50" t="str">
        <x:f>IF(24&gt;'Настройки'!$B$3,"",IF(ISBLANK(AC215),IF('Настройки'!$B$9="Нулевой спрос",0,""),IF(AC215&lt;0,IF('Настройки'!$B$10="Исключить","",IF('Настройки'!$B$10="Абсолютные значения",ABS(AC215),AC215)),AC215)))</x:f>
      </x:c>
      <x:c r="CG215" s="50" t="str">
        <x:f>IF(25&gt;'Настройки'!$B$3,"",IF(ISBLANK(AD215),IF('Настройки'!$B$9="Нулевой спрос",0,""),IF(AD215&lt;0,IF('Настройки'!$B$10="Исключить","",IF('Настройки'!$B$10="Абсолютные значения",ABS(AD215),AD215)),AD215)))</x:f>
      </x:c>
      <x:c r="CH215" s="50" t="str">
        <x:f>IF(26&gt;'Настройки'!$B$3,"",IF(ISBLANK(AE215),IF('Настройки'!$B$9="Нулевой спрос",0,""),IF(AE215&lt;0,IF('Настройки'!$B$10="Исключить","",IF('Настройки'!$B$10="Абсолютные значения",ABS(AE215),AE215)),AE215)))</x:f>
      </x:c>
      <x:c r="CI215" s="50" t="str">
        <x:f>IF(27&gt;'Настройки'!$B$3,"",IF(ISBLANK(AF215),IF('Настройки'!$B$9="Нулевой спрос",0,""),IF(AF215&lt;0,IF('Настройки'!$B$10="Исключить","",IF('Настройки'!$B$10="Абсолютные значения",ABS(AF215),AF215)),AF215)))</x:f>
      </x:c>
      <x:c r="CJ215" s="50" t="str">
        <x:f>IF(28&gt;'Настройки'!$B$3,"",IF(ISBLANK(AG215),IF('Настройки'!$B$9="Нулевой спрос",0,""),IF(AG215&lt;0,IF('Настройки'!$B$10="Исключить","",IF('Настройки'!$B$10="Абсолютные значения",ABS(AG215),AG215)),AG215)))</x:f>
      </x:c>
      <x:c r="CK215" s="50" t="str">
        <x:f>IF(29&gt;'Настройки'!$B$3,"",IF(ISBLANK(AH215),IF('Настройки'!$B$9="Нулевой спрос",0,""),IF(AH215&lt;0,IF('Настройки'!$B$10="Исключить","",IF('Настройки'!$B$10="Абсолютные значения",ABS(AH215),AH215)),AH215)))</x:f>
      </x:c>
      <x:c r="CL215" s="50" t="str">
        <x:f>IF(30&gt;'Настройки'!$B$3,"",IF(ISBLANK(AI215),IF('Настройки'!$B$9="Нулевой спрос",0,""),IF(AI215&lt;0,IF('Настройки'!$B$10="Исключить","",IF('Настройки'!$B$10="Абсолютные значения",ABS(AI215),AI215)),AI215)))</x:f>
      </x:c>
      <x:c r="CM215" s="50" t="str">
        <x:f>IF(31&gt;'Настройки'!$B$3,"",IF(ISBLANK(AJ215),IF('Настройки'!$B$9="Нулевой спрос",0,""),IF(AJ215&lt;0,IF('Настройки'!$B$10="Исключить","",IF('Настройки'!$B$10="Абсолютные значения",ABS(AJ215),AJ215)),AJ215)))</x:f>
      </x:c>
      <x:c r="CN215" s="50" t="str">
        <x:f>IF(32&gt;'Настройки'!$B$3,"",IF(ISBLANK(AK215),IF('Настройки'!$B$9="Нулевой спрос",0,""),IF(AK215&lt;0,IF('Настройки'!$B$10="Исключить","",IF('Настройки'!$B$10="Абсолютные значения",ABS(AK215),AK215)),AK215)))</x:f>
      </x:c>
      <x:c r="CO215" s="50" t="str">
        <x:f>IF(33&gt;'Настройки'!$B$3,"",IF(ISBLANK(AL215),IF('Настройки'!$B$9="Нулевой спрос",0,""),IF(AL215&lt;0,IF('Настройки'!$B$10="Исключить","",IF('Настройки'!$B$10="Абсолютные значения",ABS(AL215),AL215)),AL215)))</x:f>
      </x:c>
      <x:c r="CP215" s="50" t="str">
        <x:f>IF(34&gt;'Настройки'!$B$3,"",IF(ISBLANK(AM215),IF('Настройки'!$B$9="Нулевой спрос",0,""),IF(AM215&lt;0,IF('Настройки'!$B$10="Исключить","",IF('Настройки'!$B$10="Абсолютные значения",ABS(AM215),AM215)),AM215)))</x:f>
      </x:c>
      <x:c r="CQ215" s="50" t="str">
        <x:f>IF(35&gt;'Настройки'!$B$3,"",IF(ISBLANK(AN215),IF('Настройки'!$B$9="Нулевой спрос",0,""),IF(AN215&lt;0,IF('Настройки'!$B$10="Исключить","",IF('Настройки'!$B$10="Абсолютные значения",ABS(AN215),AN215)),AN215)))</x:f>
      </x:c>
      <x:c r="CR215" s="50" t="str">
        <x:f>IF(36&gt;'Настройки'!$B$3,"",IF(ISBLANK(AO215),IF('Настройки'!$B$9="Нулевой спрос",0,""),IF(AO215&lt;0,IF('Настройки'!$B$10="Исключить","",IF('Настройки'!$B$10="Абсолютные значения",ABS(AO215),AO215)),AO215)))</x:f>
      </x:c>
      <x:c r="CS215" s="50" t="str">
        <x:f>IF(OR(1&gt;'Настройки'!$B$3,ISBLANK(BI215),BI215=0),"",BI215)</x:f>
      </x:c>
      <x:c r="CT215" s="50" t="str">
        <x:f>IF(OR(2&gt;'Настройки'!$B$3,ISBLANK(BJ215),BJ215=0),"",BJ215)</x:f>
      </x:c>
      <x:c r="CU215" s="50" t="str">
        <x:f>IF(OR(3&gt;'Настройки'!$B$3,ISBLANK(BK215),BK215=0),"",BK215)</x:f>
      </x:c>
      <x:c r="CV215" s="50" t="str">
        <x:f>IF(OR(4&gt;'Настройки'!$B$3,ISBLANK(BL215),BL215=0),"",BL215)</x:f>
      </x:c>
      <x:c r="CW215" s="50" t="str">
        <x:f>IF(OR(5&gt;'Настройки'!$B$3,ISBLANK(BM215),BM215=0),"",BM215)</x:f>
      </x:c>
      <x:c r="CX215" s="50" t="str">
        <x:f>IF(OR(6&gt;'Настройки'!$B$3,ISBLANK(BN215),BN215=0),"",BN215)</x:f>
      </x:c>
      <x:c r="CY215" s="50" t="str">
        <x:f>IF(OR(7&gt;'Настройки'!$B$3,ISBLANK(BO215),BO215=0),"",BO215)</x:f>
      </x:c>
      <x:c r="CZ215" s="50" t="str">
        <x:f>IF(OR(8&gt;'Настройки'!$B$3,ISBLANK(BP215),BP215=0),"",BP215)</x:f>
      </x:c>
      <x:c r="DA215" s="50" t="str">
        <x:f>IF(OR(9&gt;'Настройки'!$B$3,ISBLANK(BQ215),BQ215=0),"",BQ215)</x:f>
      </x:c>
      <x:c r="DB215" s="50" t="str">
        <x:f>IF(OR(10&gt;'Настройки'!$B$3,ISBLANK(BR215),BR215=0),"",BR215)</x:f>
      </x:c>
      <x:c r="DC215" s="50" t="str">
        <x:f>IF(OR(11&gt;'Настройки'!$B$3,ISBLANK(BS215),BS215=0),"",BS215)</x:f>
      </x:c>
      <x:c r="DD215" s="50" t="str">
        <x:f>IF(OR(12&gt;'Настройки'!$B$3,ISBLANK(BT215),BT215=0),"",BT215)</x:f>
      </x:c>
      <x:c r="DE215" s="50" t="str">
        <x:f>IF(OR(13&gt;'Настройки'!$B$3,ISBLANK(BU215),BU215=0),"",BU215)</x:f>
      </x:c>
      <x:c r="DF215" s="50" t="str">
        <x:f>IF(OR(14&gt;'Настройки'!$B$3,ISBLANK(BV215),BV215=0),"",BV215)</x:f>
      </x:c>
      <x:c r="DG215" s="50" t="str">
        <x:f>IF(OR(15&gt;'Настройки'!$B$3,ISBLANK(BW215),BW215=0),"",BW215)</x:f>
      </x:c>
      <x:c r="DH215" s="50" t="str">
        <x:f>IF(OR(16&gt;'Настройки'!$B$3,ISBLANK(BX215),BX215=0),"",BX215)</x:f>
      </x:c>
      <x:c r="DI215" s="50" t="str">
        <x:f>IF(OR(17&gt;'Настройки'!$B$3,ISBLANK(BY215),BY215=0),"",BY215)</x:f>
      </x:c>
      <x:c r="DJ215" s="50" t="str">
        <x:f>IF(OR(18&gt;'Настройки'!$B$3,ISBLANK(BZ215),BZ215=0),"",BZ215)</x:f>
      </x:c>
      <x:c r="DK215" s="50" t="str">
        <x:f>IF(OR(19&gt;'Настройки'!$B$3,ISBLANK(CA215),CA215=0),"",CA215)</x:f>
      </x:c>
      <x:c r="DL215" s="50" t="str">
        <x:f>IF(OR(20&gt;'Настройки'!$B$3,ISBLANK(CB215),CB215=0),"",CB215)</x:f>
      </x:c>
      <x:c r="DM215" s="50" t="str">
        <x:f>IF(OR(21&gt;'Настройки'!$B$3,ISBLANK(CC215),CC215=0),"",CC215)</x:f>
      </x:c>
      <x:c r="DN215" s="50" t="str">
        <x:f>IF(OR(22&gt;'Настройки'!$B$3,ISBLANK(CD215),CD215=0),"",CD215)</x:f>
      </x:c>
      <x:c r="DO215" s="50" t="str">
        <x:f>IF(OR(23&gt;'Настройки'!$B$3,ISBLANK(CE215),CE215=0),"",CE215)</x:f>
      </x:c>
      <x:c r="DP215" s="50" t="str">
        <x:f>IF(OR(24&gt;'Настройки'!$B$3,ISBLANK(CF215),CF215=0),"",CF215)</x:f>
      </x:c>
      <x:c r="DQ215" s="50" t="str">
        <x:f>IF(OR(25&gt;'Настройки'!$B$3,ISBLANK(CG215),CG215=0),"",CG215)</x:f>
      </x:c>
      <x:c r="DR215" s="50" t="str">
        <x:f>IF(OR(26&gt;'Настройки'!$B$3,ISBLANK(CH215),CH215=0),"",CH215)</x:f>
      </x:c>
      <x:c r="DS215" s="50" t="str">
        <x:f>IF(OR(27&gt;'Настройки'!$B$3,ISBLANK(CI215),CI215=0),"",CI215)</x:f>
      </x:c>
      <x:c r="DT215" s="50" t="str">
        <x:f>IF(OR(28&gt;'Настройки'!$B$3,ISBLANK(CJ215),CJ215=0),"",CJ215)</x:f>
      </x:c>
      <x:c r="DU215" s="50" t="str">
        <x:f>IF(OR(29&gt;'Настройки'!$B$3,ISBLANK(CK215),CK215=0),"",CK215)</x:f>
      </x:c>
      <x:c r="DV215" s="50" t="str">
        <x:f>IF(OR(30&gt;'Настройки'!$B$3,ISBLANK(CL215),CL215=0),"",CL215)</x:f>
      </x:c>
      <x:c r="DW215" s="50" t="str">
        <x:f>IF(OR(31&gt;'Настройки'!$B$3,ISBLANK(CM215),CM215=0),"",CM215)</x:f>
      </x:c>
      <x:c r="DX215" s="50" t="str">
        <x:f>IF(OR(32&gt;'Настройки'!$B$3,ISBLANK(CN215),CN215=0),"",CN215)</x:f>
      </x:c>
      <x:c r="DY215" s="50" t="str">
        <x:f>IF(OR(33&gt;'Настройки'!$B$3,ISBLANK(CO215),CO215=0),"",CO215)</x:f>
      </x:c>
      <x:c r="DZ215" s="50" t="str">
        <x:f>IF(OR(34&gt;'Настройки'!$B$3,ISBLANK(CP215),CP215=0),"",CP215)</x:f>
      </x:c>
      <x:c r="EA215" s="50" t="str">
        <x:f>IF(OR(35&gt;'Настройки'!$B$3,ISBLANK(CQ215),CQ215=0),"",CQ215)</x:f>
      </x:c>
      <x:c r="EB215" s="50" t="str">
        <x:f>IF(OR(36&gt;'Настройки'!$B$3,ISBLANK(CR215),CR215=0),"",CR215)</x:f>
      </x:c>
      <x:c r="EC215" s="50" t="str">
        <x:f>IF(A215="","",IF(OR(BB215="AZ",BB215="BZ"),10000+ROW(),IF(AZ215&gt;'Настройки'!$B$11,20000+ROW(),IF(BF215&lt;&gt;"Обычный",30000+ROW(),IF(AX215&lt;=0,40000+ROW(),"")))))</x:f>
      </x:c>
      <x:c r="ED215" s="50" t="str">
        <x:f>IF(EC215="","",COUNTIFS($EC$2:$EC$1001,"&gt;0",$EC$2:$EC$1001,"&lt;"&amp;EC215)+1)</x:f>
      </x:c>
    </x:row>
    <x:row r="216">
      <x:c r="A216" s="115"/>
      <x:c r="B216" s="115"/>
      <x:c r="C216" s="115"/>
      <x:c r="D216" s="118"/>
      <x:c r="E216" s="118"/>
      <x:c r="F216" s="118"/>
      <x:c r="G216" s="118"/>
      <x:c r="H216" s="118"/>
      <x:c r="I216" s="118"/>
      <x:c r="J216" s="118"/>
      <x:c r="K216" s="118"/>
      <x:c r="L216" s="118"/>
      <x:c r="M216" s="118"/>
      <x:c r="N216" s="118"/>
      <x:c r="O216" s="118"/>
      <x:c r="P216" s="118"/>
      <x:c r="Q216" s="118"/>
      <x:c r="R216" s="118"/>
      <x:c r="S216" s="118"/>
      <x:c r="T216" s="118"/>
      <x:c r="U216" s="118"/>
      <x:c r="V216" s="118"/>
      <x:c r="W216" s="118"/>
      <x:c r="X216" s="118"/>
      <x:c r="Y216" s="118"/>
      <x:c r="Z216" s="118"/>
      <x:c r="AA216" s="118"/>
      <x:c r="AB216" s="118"/>
      <x:c r="AC216" s="118"/>
      <x:c r="AD216" s="118"/>
      <x:c r="AE216" s="118"/>
      <x:c r="AF216" s="118"/>
      <x:c r="AG216" s="118"/>
      <x:c r="AH216" s="118"/>
      <x:c r="AI216" s="118"/>
      <x:c r="AJ216" s="118"/>
      <x:c r="AK216" s="118"/>
      <x:c r="AL216" s="118"/>
      <x:c r="AM216" s="118"/>
      <x:c r="AN216" s="118"/>
      <x:c r="AO216" s="118"/>
      <x:c r="AP216" s="115"/>
      <x:c r="AQ216" s="49" t="str">
        <x:f>IF(A216="","",COUNT(BI216:INDEX(BI216:CR216,1,'Настройки'!$B$3)))</x:f>
      </x:c>
      <x:c r="AR216" s="49" t="str">
        <x:f>IF(A216="","",SUM(BI216:INDEX(BI216:CR216,1,'Настройки'!$B$3)))</x:f>
      </x:c>
      <x:c r="AS216" s="58" t="str">
        <x:f>IF(A216="","",IF('Настройки'!$B$4="Стоимость потребления",AR216*D216,IF('Настройки'!$B$4="Количество",AR216,E216)))</x:f>
      </x:c>
      <x:c r="AT216" s="61" t="str">
        <x:f>IF(OR(A216="",AS216&lt;0,SUM($AS$2:$AS$1001)&lt;=0),"",AS216/SUM($AS$2:$AS$1001))</x:f>
      </x:c>
      <x:c r="AU216" s="61" t="str">
        <x:f>IF(OR(A216="",AS216&lt;0,SUM($AS$2:$AS$1001)&lt;=0),"",SUMIFS($AS$2:$AS$1001,$AS$2:$AS$1001,"&gt;"&amp;AS216)/SUM($AS$2:$AS$1001))</x:f>
      </x:c>
      <x:c r="AV216" s="61" t="str">
        <x:f>IF(OR(A216="",AS216&lt;0,SUM($AS$2:$AS$1001)&lt;=0),"",SUMIFS($AS$2:$AS$1001,$AS$2:$AS$1001,"&gt;="&amp;AS216)/SUM($AS$2:$AS$1001))</x:f>
      </x:c>
      <x:c r="AW216" s="49" t="str">
        <x:f>IF(A216="","",IF(SUM($AS$2:$AS$1001)&lt;=0,"Не определён",IF(AS216&lt;0,"Исключение",IF(AU216&lt;'Настройки'!$B$5,"A",IF(AU216&lt;'Настройки'!$B$6,"B","C")))))</x:f>
      </x:c>
      <x:c r="AX216" s="58" t="str">
        <x:f>IF(A216="","",IF(AQ216=0,"",AVERAGE(BI216:INDEX(BI216:CR216,1,'Настройки'!$B$3))))</x:f>
      </x:c>
      <x:c r="AY216" s="58" t="str">
        <x:f>IF(OR(A216="",AQ216=0),"",STDEVP(BI216:INDEX(BI216:CR216,1,'Настройки'!$B$3)))</x:f>
      </x:c>
      <x:c r="AZ216" s="61" t="str">
        <x:f>IF(OR(A216="",AQ216&lt;'Настройки'!$B$12,AX216&lt;=0,AND('Настройки'!$B$10="Блокировать",COUNTIF(F216:INDEX(F216:AO216,1,'Настройки'!$B$3),"&lt;0")&gt;0)),"",AY216/ABS(AX216))</x:f>
      </x:c>
      <x:c r="BA216" s="49" t="str">
        <x:f>IF(A216="","",IF(AND('Настройки'!$B$10="Блокировать",COUNTIF(F216:INDEX(F216:AO216,1,'Настройки'!$B$3),"&lt;0")&gt;0),"Не определён",IF(AQ216&lt;'Настройки'!$B$12,"Не определён",IF(AX216=0,"Нет спроса",IF(AX216&lt;0,"Не определён",IF(AZ216&lt;='Настройки'!$B$7,"X",IF(AZ216&lt;='Настройки'!$B$8,"Y","Z")))))))</x:f>
      </x:c>
      <x:c r="BB216" s="49" t="str">
        <x:f>IF(OR(A216="",LEN(AW216)&lt;&gt;1,LEN(BA216)&lt;&gt;1),"",AW216&amp;BA216)</x:f>
      </x:c>
      <x:c r="BC216" s="61" t="str">
        <x:f>IF(OR(A216="",AQ216=0),"",(COUNT(BI216:INDEX(BI216:CR216,1,'Настройки'!$B$3))-COUNT(CS216:INDEX(CS216:EB216,1,'Настройки'!$B$3)))/AQ216)</x:f>
      </x:c>
      <x:c r="BD216" s="64" t="str">
        <x:f>IF(OR(A216="",COUNT(CS216:INDEX(CS216:EB216,1,'Настройки'!$B$3))=0),"",AQ216/COUNT(CS216:INDEX(CS216:EB216,1,'Настройки'!$B$3)))</x:f>
      </x:c>
      <x:c r="BE216" s="64" t="str">
        <x:f>IF(OR(A216="",COUNT(CS216:INDEX(CS216:EB216,1,'Настройки'!$B$3))=0),"",IF(AVERAGE(CS216:INDEX(CS216:EB216,1,'Настройки'!$B$3))=0,"",(STDEVP(CS216:INDEX(CS216:EB216,1,'Настройки'!$B$3))/ABS(AVERAGE(CS216:INDEX(CS216:EB216,1,'Настройки'!$B$3))))^2))</x:f>
      </x:c>
      <x:c r="BF216" s="49" t="str">
        <x:f>IF(A216="","",IF(AQ216&lt;3,"Недостаточно",IF(AQ216&lt;6,"Предварительный","Обычный")))</x:f>
      </x:c>
      <x:c r="BG216" s="49" t="str">
        <x:f>IF(A216="","",IF(COUNTIF(F216:INDEX(F216:AO216,1,'Настройки'!$B$3),"&lt;0")&gt;0,IF('Настройки'!$B$10="Блокировать","Отрицательный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"),"")&amp;IF(AQ216&lt;3,"Недостаточно истории. ",IF(AQ216&lt;6,"Предварительная классификация. ",""))&amp;IF(AX216=0,"Нет спроса за горизонт. ","")&amp;IF(AZ216&gt;'Настройки'!$B$11,"Экстремальная вариативность. ",""))</x:f>
      </x:c>
      <x:c r="BH216" s="49" t="str">
        <x:f>IF(A216="","",IFERROR(VLOOKUP(BB216,'Настройки'!$D$3:$E$11,2,FALSE),"Сначала проверьте исходные данные и историю спроса.")&amp;" Уточните срок поставки, MOQ и критичность.")</x:f>
      </x:c>
      <x:c r="BI216" s="50" t="str">
        <x:f>IF(1&gt;'Настройки'!$B$3,"",IF(ISBLANK(F216),IF('Настройки'!$B$9="Нулевой спрос",0,""),IF(F216&lt;0,IF('Настройки'!$B$10="Исключить","",IF('Настройки'!$B$10="Абсолютные значения",ABS(F216),F216)),F216)))</x:f>
      </x:c>
      <x:c r="BJ216" s="50" t="str">
        <x:f>IF(2&gt;'Настройки'!$B$3,"",IF(ISBLANK(G216),IF('Настройки'!$B$9="Нулевой спрос",0,""),IF(G216&lt;0,IF('Настройки'!$B$10="Исключить","",IF('Настройки'!$B$10="Абсолютные значения",ABS(G216),G216)),G216)))</x:f>
      </x:c>
      <x:c r="BK216" s="50" t="str">
        <x:f>IF(3&gt;'Настройки'!$B$3,"",IF(ISBLANK(H216),IF('Настройки'!$B$9="Нулевой спрос",0,""),IF(H216&lt;0,IF('Настройки'!$B$10="Исключить","",IF('Настройки'!$B$10="Абсолютные значения",ABS(H216),H216)),H216)))</x:f>
      </x:c>
      <x:c r="BL216" s="50" t="str">
        <x:f>IF(4&gt;'Настройки'!$B$3,"",IF(ISBLANK(I216),IF('Настройки'!$B$9="Нулевой спрос",0,""),IF(I216&lt;0,IF('Настройки'!$B$10="Исключить","",IF('Настройки'!$B$10="Абсолютные значения",ABS(I216),I216)),I216)))</x:f>
      </x:c>
      <x:c r="BM216" s="50" t="str">
        <x:f>IF(5&gt;'Настройки'!$B$3,"",IF(ISBLANK(J216),IF('Настройки'!$B$9="Нулевой спрос",0,""),IF(J216&lt;0,IF('Настройки'!$B$10="Исключить","",IF('Настройки'!$B$10="Абсолютные значения",ABS(J216),J216)),J216)))</x:f>
      </x:c>
      <x:c r="BN216" s="50" t="str">
        <x:f>IF(6&gt;'Настройки'!$B$3,"",IF(ISBLANK(K216),IF('Настройки'!$B$9="Нулевой спрос",0,""),IF(K216&lt;0,IF('Настройки'!$B$10="Исключить","",IF('Настройки'!$B$10="Абсолютные значения",ABS(K216),K216)),K216)))</x:f>
      </x:c>
      <x:c r="BO216" s="50" t="str">
        <x:f>IF(7&gt;'Настройки'!$B$3,"",IF(ISBLANK(L216),IF('Настройки'!$B$9="Нулевой спрос",0,""),IF(L216&lt;0,IF('Настройки'!$B$10="Исключить","",IF('Настройки'!$B$10="Абсолютные значения",ABS(L216),L216)),L216)))</x:f>
      </x:c>
      <x:c r="BP216" s="50" t="str">
        <x:f>IF(8&gt;'Настройки'!$B$3,"",IF(ISBLANK(M216),IF('Настройки'!$B$9="Нулевой спрос",0,""),IF(M216&lt;0,IF('Настройки'!$B$10="Исключить","",IF('Настройки'!$B$10="Абсолютные значения",ABS(M216),M216)),M216)))</x:f>
      </x:c>
      <x:c r="BQ216" s="50" t="str">
        <x:f>IF(9&gt;'Настройки'!$B$3,"",IF(ISBLANK(N216),IF('Настройки'!$B$9="Нулевой спрос",0,""),IF(N216&lt;0,IF('Настройки'!$B$10="Исключить","",IF('Настройки'!$B$10="Абсолютные значения",ABS(N216),N216)),N216)))</x:f>
      </x:c>
      <x:c r="BR216" s="50" t="str">
        <x:f>IF(10&gt;'Настройки'!$B$3,"",IF(ISBLANK(O216),IF('Настройки'!$B$9="Нулевой спрос",0,""),IF(O216&lt;0,IF('Настройки'!$B$10="Исключить","",IF('Настройки'!$B$10="Абсолютные значения",ABS(O216),O216)),O216)))</x:f>
      </x:c>
      <x:c r="BS216" s="50" t="str">
        <x:f>IF(11&gt;'Настройки'!$B$3,"",IF(ISBLANK(P216),IF('Настройки'!$B$9="Нулевой спрос",0,""),IF(P216&lt;0,IF('Настройки'!$B$10="Исключить","",IF('Настройки'!$B$10="Абсолютные значения",ABS(P216),P216)),P216)))</x:f>
      </x:c>
      <x:c r="BT216" s="50" t="str">
        <x:f>IF(12&gt;'Настройки'!$B$3,"",IF(ISBLANK(Q216),IF('Настройки'!$B$9="Нулевой спрос",0,""),IF(Q216&lt;0,IF('Настройки'!$B$10="Исключить","",IF('Настройки'!$B$10="Абсолютные значения",ABS(Q216),Q216)),Q216)))</x:f>
      </x:c>
      <x:c r="BU216" s="50" t="str">
        <x:f>IF(13&gt;'Настройки'!$B$3,"",IF(ISBLANK(R216),IF('Настройки'!$B$9="Нулевой спрос",0,""),IF(R216&lt;0,IF('Настройки'!$B$10="Исключить","",IF('Настройки'!$B$10="Абсолютные значения",ABS(R216),R216)),R216)))</x:f>
      </x:c>
      <x:c r="BV216" s="50" t="str">
        <x:f>IF(14&gt;'Настройки'!$B$3,"",IF(ISBLANK(S216),IF('Настройки'!$B$9="Нулевой спрос",0,""),IF(S216&lt;0,IF('Настройки'!$B$10="Исключить","",IF('Настройки'!$B$10="Абсолютные значения",ABS(S216),S216)),S216)))</x:f>
      </x:c>
      <x:c r="BW216" s="50" t="str">
        <x:f>IF(15&gt;'Настройки'!$B$3,"",IF(ISBLANK(T216),IF('Настройки'!$B$9="Нулевой спрос",0,""),IF(T216&lt;0,IF('Настройки'!$B$10="Исключить","",IF('Настройки'!$B$10="Абсолютные значения",ABS(T216),T216)),T216)))</x:f>
      </x:c>
      <x:c r="BX216" s="50" t="str">
        <x:f>IF(16&gt;'Настройки'!$B$3,"",IF(ISBLANK(U216),IF('Настройки'!$B$9="Нулевой спрос",0,""),IF(U216&lt;0,IF('Настройки'!$B$10="Исключить","",IF('Настройки'!$B$10="Абсолютные значения",ABS(U216),U216)),U216)))</x:f>
      </x:c>
      <x:c r="BY216" s="50" t="str">
        <x:f>IF(17&gt;'Настройки'!$B$3,"",IF(ISBLANK(V216),IF('Настройки'!$B$9="Нулевой спрос",0,""),IF(V216&lt;0,IF('Настройки'!$B$10="Исключить","",IF('Настройки'!$B$10="Абсолютные значения",ABS(V216),V216)),V216)))</x:f>
      </x:c>
      <x:c r="BZ216" s="50" t="str">
        <x:f>IF(18&gt;'Настройки'!$B$3,"",IF(ISBLANK(W216),IF('Настройки'!$B$9="Нулевой спрос",0,""),IF(W216&lt;0,IF('Настройки'!$B$10="Исключить","",IF('Настройки'!$B$10="Абсолютные значения",ABS(W216),W216)),W216)))</x:f>
      </x:c>
      <x:c r="CA216" s="50" t="str">
        <x:f>IF(19&gt;'Настройки'!$B$3,"",IF(ISBLANK(X216),IF('Настройки'!$B$9="Нулевой спрос",0,""),IF(X216&lt;0,IF('Настройки'!$B$10="Исключить","",IF('Настройки'!$B$10="Абсолютные значения",ABS(X216),X216)),X216)))</x:f>
      </x:c>
      <x:c r="CB216" s="50" t="str">
        <x:f>IF(20&gt;'Настройки'!$B$3,"",IF(ISBLANK(Y216),IF('Настройки'!$B$9="Нулевой спрос",0,""),IF(Y216&lt;0,IF('Настройки'!$B$10="Исключить","",IF('Настройки'!$B$10="Абсолютные значения",ABS(Y216),Y216)),Y216)))</x:f>
      </x:c>
      <x:c r="CC216" s="50" t="str">
        <x:f>IF(21&gt;'Настройки'!$B$3,"",IF(ISBLANK(Z216),IF('Настройки'!$B$9="Нулевой спрос",0,""),IF(Z216&lt;0,IF('Настройки'!$B$10="Исключить","",IF('Настройки'!$B$10="Абсолютные значения",ABS(Z216),Z216)),Z216)))</x:f>
      </x:c>
      <x:c r="CD216" s="50" t="str">
        <x:f>IF(22&gt;'Настройки'!$B$3,"",IF(ISBLANK(AA216),IF('Настройки'!$B$9="Нулевой спрос",0,""),IF(AA216&lt;0,IF('Настройки'!$B$10="Исключить","",IF('Настройки'!$B$10="Абсолютные значения",ABS(AA216),AA216)),AA216)))</x:f>
      </x:c>
      <x:c r="CE216" s="50" t="str">
        <x:f>IF(23&gt;'Настройки'!$B$3,"",IF(ISBLANK(AB216),IF('Настройки'!$B$9="Нулевой спрос",0,""),IF(AB216&lt;0,IF('Настройки'!$B$10="Исключить","",IF('Настройки'!$B$10="Абсолютные значения",ABS(AB216),AB216)),AB216)))</x:f>
      </x:c>
      <x:c r="CF216" s="50" t="str">
        <x:f>IF(24&gt;'Настройки'!$B$3,"",IF(ISBLANK(AC216),IF('Настройки'!$B$9="Нулевой спрос",0,""),IF(AC216&lt;0,IF('Настройки'!$B$10="Исключить","",IF('Настройки'!$B$10="Абсолютные значения",ABS(AC216),AC216)),AC216)))</x:f>
      </x:c>
      <x:c r="CG216" s="50" t="str">
        <x:f>IF(25&gt;'Настройки'!$B$3,"",IF(ISBLANK(AD216),IF('Настройки'!$B$9="Нулевой спрос",0,""),IF(AD216&lt;0,IF('Настройки'!$B$10="Исключить","",IF('Настройки'!$B$10="Абсолютные значения",ABS(AD216),AD216)),AD216)))</x:f>
      </x:c>
      <x:c r="CH216" s="50" t="str">
        <x:f>IF(26&gt;'Настройки'!$B$3,"",IF(ISBLANK(AE216),IF('Настройки'!$B$9="Нулевой спрос",0,""),IF(AE216&lt;0,IF('Настройки'!$B$10="Исключить","",IF('Настройки'!$B$10="Абсолютные значения",ABS(AE216),AE216)),AE216)))</x:f>
      </x:c>
      <x:c r="CI216" s="50" t="str">
        <x:f>IF(27&gt;'Настройки'!$B$3,"",IF(ISBLANK(AF216),IF('Настройки'!$B$9="Нулевой спрос",0,""),IF(AF216&lt;0,IF('Настройки'!$B$10="Исключить","",IF('Настройки'!$B$10="Абсолютные значения",ABS(AF216),AF216)),AF216)))</x:f>
      </x:c>
      <x:c r="CJ216" s="50" t="str">
        <x:f>IF(28&gt;'Настройки'!$B$3,"",IF(ISBLANK(AG216),IF('Настройки'!$B$9="Нулевой спрос",0,""),IF(AG216&lt;0,IF('Настройки'!$B$10="Исключить","",IF('Настройки'!$B$10="Абсолютные значения",ABS(AG216),AG216)),AG216)))</x:f>
      </x:c>
      <x:c r="CK216" s="50" t="str">
        <x:f>IF(29&gt;'Настройки'!$B$3,"",IF(ISBLANK(AH216),IF('Настройки'!$B$9="Нулевой спрос",0,""),IF(AH216&lt;0,IF('Настройки'!$B$10="Исключить","",IF('Настройки'!$B$10="Абсолютные значения",ABS(AH216),AH216)),AH216)))</x:f>
      </x:c>
      <x:c r="CL216" s="50" t="str">
        <x:f>IF(30&gt;'Настройки'!$B$3,"",IF(ISBLANK(AI216),IF('Настройки'!$B$9="Нулевой спрос",0,""),IF(AI216&lt;0,IF('Настройки'!$B$10="Исключить","",IF('Настройки'!$B$10="Абсолютные значения",ABS(AI216),AI216)),AI216)))</x:f>
      </x:c>
      <x:c r="CM216" s="50" t="str">
        <x:f>IF(31&gt;'Настройки'!$B$3,"",IF(ISBLANK(AJ216),IF('Настройки'!$B$9="Нулевой спрос",0,""),IF(AJ216&lt;0,IF('Настройки'!$B$10="Исключить","",IF('Настройки'!$B$10="Абсолютные значения",ABS(AJ216),AJ216)),AJ216)))</x:f>
      </x:c>
      <x:c r="CN216" s="50" t="str">
        <x:f>IF(32&gt;'Настройки'!$B$3,"",IF(ISBLANK(AK216),IF('Настройки'!$B$9="Нулевой спрос",0,""),IF(AK216&lt;0,IF('Настройки'!$B$10="Исключить","",IF('Настройки'!$B$10="Абсолютные значения",ABS(AK216),AK216)),AK216)))</x:f>
      </x:c>
      <x:c r="CO216" s="50" t="str">
        <x:f>IF(33&gt;'Настройки'!$B$3,"",IF(ISBLANK(AL216),IF('Настройки'!$B$9="Нулевой спрос",0,""),IF(AL216&lt;0,IF('Настройки'!$B$10="Исключить","",IF('Настройки'!$B$10="Абсолютные значения",ABS(AL216),AL216)),AL216)))</x:f>
      </x:c>
      <x:c r="CP216" s="50" t="str">
        <x:f>IF(34&gt;'Настройки'!$B$3,"",IF(ISBLANK(AM216),IF('Настройки'!$B$9="Нулевой спрос",0,""),IF(AM216&lt;0,IF('Настройки'!$B$10="Исключить","",IF('Настройки'!$B$10="Абсолютные значения",ABS(AM216),AM216)),AM216)))</x:f>
      </x:c>
      <x:c r="CQ216" s="50" t="str">
        <x:f>IF(35&gt;'Настройки'!$B$3,"",IF(ISBLANK(AN216),IF('Настройки'!$B$9="Нулевой спрос",0,""),IF(AN216&lt;0,IF('Настройки'!$B$10="Исключить","",IF('Настройки'!$B$10="Абсолютные значения",ABS(AN216),AN216)),AN216)))</x:f>
      </x:c>
      <x:c r="CR216" s="50" t="str">
        <x:f>IF(36&gt;'Настройки'!$B$3,"",IF(ISBLANK(AO216),IF('Настройки'!$B$9="Нулевой спрос",0,""),IF(AO216&lt;0,IF('Настройки'!$B$10="Исключить","",IF('Настройки'!$B$10="Абсолютные значения",ABS(AO216),AO216)),AO216)))</x:f>
      </x:c>
      <x:c r="CS216" s="50" t="str">
        <x:f>IF(OR(1&gt;'Настройки'!$B$3,ISBLANK(BI216),BI216=0),"",BI216)</x:f>
      </x:c>
      <x:c r="CT216" s="50" t="str">
        <x:f>IF(OR(2&gt;'Настройки'!$B$3,ISBLANK(BJ216),BJ216=0),"",BJ216)</x:f>
      </x:c>
      <x:c r="CU216" s="50" t="str">
        <x:f>IF(OR(3&gt;'Настройки'!$B$3,ISBLANK(BK216),BK216=0),"",BK216)</x:f>
      </x:c>
      <x:c r="CV216" s="50" t="str">
        <x:f>IF(OR(4&gt;'Настройки'!$B$3,ISBLANK(BL216),BL216=0),"",BL216)</x:f>
      </x:c>
      <x:c r="CW216" s="50" t="str">
        <x:f>IF(OR(5&gt;'Настройки'!$B$3,ISBLANK(BM216),BM216=0),"",BM216)</x:f>
      </x:c>
      <x:c r="CX216" s="50" t="str">
        <x:f>IF(OR(6&gt;'Настройки'!$B$3,ISBLANK(BN216),BN216=0),"",BN216)</x:f>
      </x:c>
      <x:c r="CY216" s="50" t="str">
        <x:f>IF(OR(7&gt;'Настройки'!$B$3,ISBLANK(BO216),BO216=0),"",BO216)</x:f>
      </x:c>
      <x:c r="CZ216" s="50" t="str">
        <x:f>IF(OR(8&gt;'Настройки'!$B$3,ISBLANK(BP216),BP216=0),"",BP216)</x:f>
      </x:c>
      <x:c r="DA216" s="50" t="str">
        <x:f>IF(OR(9&gt;'Настройки'!$B$3,ISBLANK(BQ216),BQ216=0),"",BQ216)</x:f>
      </x:c>
      <x:c r="DB216" s="50" t="str">
        <x:f>IF(OR(10&gt;'Настройки'!$B$3,ISBLANK(BR216),BR216=0),"",BR216)</x:f>
      </x:c>
      <x:c r="DC216" s="50" t="str">
        <x:f>IF(OR(11&gt;'Настройки'!$B$3,ISBLANK(BS216),BS216=0),"",BS216)</x:f>
      </x:c>
      <x:c r="DD216" s="50" t="str">
        <x:f>IF(OR(12&gt;'Настройки'!$B$3,ISBLANK(BT216),BT216=0),"",BT216)</x:f>
      </x:c>
      <x:c r="DE216" s="50" t="str">
        <x:f>IF(OR(13&gt;'Настройки'!$B$3,ISBLANK(BU216),BU216=0),"",BU216)</x:f>
      </x:c>
      <x:c r="DF216" s="50" t="str">
        <x:f>IF(OR(14&gt;'Настройки'!$B$3,ISBLANK(BV216),BV216=0),"",BV216)</x:f>
      </x:c>
      <x:c r="DG216" s="50" t="str">
        <x:f>IF(OR(15&gt;'Настройки'!$B$3,ISBLANK(BW216),BW216=0),"",BW216)</x:f>
      </x:c>
      <x:c r="DH216" s="50" t="str">
        <x:f>IF(OR(16&gt;'Настройки'!$B$3,ISBLANK(BX216),BX216=0),"",BX216)</x:f>
      </x:c>
      <x:c r="DI216" s="50" t="str">
        <x:f>IF(OR(17&gt;'Настройки'!$B$3,ISBLANK(BY216),BY216=0),"",BY216)</x:f>
      </x:c>
      <x:c r="DJ216" s="50" t="str">
        <x:f>IF(OR(18&gt;'Настройки'!$B$3,ISBLANK(BZ216),BZ216=0),"",BZ216)</x:f>
      </x:c>
      <x:c r="DK216" s="50" t="str">
        <x:f>IF(OR(19&gt;'Настройки'!$B$3,ISBLANK(CA216),CA216=0),"",CA216)</x:f>
      </x:c>
      <x:c r="DL216" s="50" t="str">
        <x:f>IF(OR(20&gt;'Настройки'!$B$3,ISBLANK(CB216),CB216=0),"",CB216)</x:f>
      </x:c>
      <x:c r="DM216" s="50" t="str">
        <x:f>IF(OR(21&gt;'Настройки'!$B$3,ISBLANK(CC216),CC216=0),"",CC216)</x:f>
      </x:c>
      <x:c r="DN216" s="50" t="str">
        <x:f>IF(OR(22&gt;'Настройки'!$B$3,ISBLANK(CD216),CD216=0),"",CD216)</x:f>
      </x:c>
      <x:c r="DO216" s="50" t="str">
        <x:f>IF(OR(23&gt;'Настройки'!$B$3,ISBLANK(CE216),CE216=0),"",CE216)</x:f>
      </x:c>
      <x:c r="DP216" s="50" t="str">
        <x:f>IF(OR(24&gt;'Настройки'!$B$3,ISBLANK(CF216),CF216=0),"",CF216)</x:f>
      </x:c>
      <x:c r="DQ216" s="50" t="str">
        <x:f>IF(OR(25&gt;'Настройки'!$B$3,ISBLANK(CG216),CG216=0),"",CG216)</x:f>
      </x:c>
      <x:c r="DR216" s="50" t="str">
        <x:f>IF(OR(26&gt;'Настройки'!$B$3,ISBLANK(CH216),CH216=0),"",CH216)</x:f>
      </x:c>
      <x:c r="DS216" s="50" t="str">
        <x:f>IF(OR(27&gt;'Настройки'!$B$3,ISBLANK(CI216),CI216=0),"",CI216)</x:f>
      </x:c>
      <x:c r="DT216" s="50" t="str">
        <x:f>IF(OR(28&gt;'Настройки'!$B$3,ISBLANK(CJ216),CJ216=0),"",CJ216)</x:f>
      </x:c>
      <x:c r="DU216" s="50" t="str">
        <x:f>IF(OR(29&gt;'Настройки'!$B$3,ISBLANK(CK216),CK216=0),"",CK216)</x:f>
      </x:c>
      <x:c r="DV216" s="50" t="str">
        <x:f>IF(OR(30&gt;'Настройки'!$B$3,ISBLANK(CL216),CL216=0),"",CL216)</x:f>
      </x:c>
      <x:c r="DW216" s="50" t="str">
        <x:f>IF(OR(31&gt;'Настройки'!$B$3,ISBLANK(CM216),CM216=0),"",CM216)</x:f>
      </x:c>
      <x:c r="DX216" s="50" t="str">
        <x:f>IF(OR(32&gt;'Настройки'!$B$3,ISBLANK(CN216),CN216=0),"",CN216)</x:f>
      </x:c>
      <x:c r="DY216" s="50" t="str">
        <x:f>IF(OR(33&gt;'Настройки'!$B$3,ISBLANK(CO216),CO216=0),"",CO216)</x:f>
      </x:c>
      <x:c r="DZ216" s="50" t="str">
        <x:f>IF(OR(34&gt;'Настройки'!$B$3,ISBLANK(CP216),CP216=0),"",CP216)</x:f>
      </x:c>
      <x:c r="EA216" s="50" t="str">
        <x:f>IF(OR(35&gt;'Настройки'!$B$3,ISBLANK(CQ216),CQ216=0),"",CQ216)</x:f>
      </x:c>
      <x:c r="EB216" s="50" t="str">
        <x:f>IF(OR(36&gt;'Настройки'!$B$3,ISBLANK(CR216),CR216=0),"",CR216)</x:f>
      </x:c>
      <x:c r="EC216" s="50" t="str">
        <x:f>IF(A216="","",IF(OR(BB216="AZ",BB216="BZ"),10000+ROW(),IF(AZ216&gt;'Настройки'!$B$11,20000+ROW(),IF(BF216&lt;&gt;"Обычный",30000+ROW(),IF(AX216&lt;=0,40000+ROW(),"")))))</x:f>
      </x:c>
      <x:c r="ED216" s="50" t="str">
        <x:f>IF(EC216="","",COUNTIFS($EC$2:$EC$1001,"&gt;0",$EC$2:$EC$1001,"&lt;"&amp;EC216)+1)</x:f>
      </x:c>
    </x:row>
    <x:row r="217">
      <x:c r="A217" s="115"/>
      <x:c r="B217" s="115"/>
      <x:c r="C217" s="115"/>
      <x:c r="D217" s="118"/>
      <x:c r="E217" s="118"/>
      <x:c r="F217" s="118"/>
      <x:c r="G217" s="118"/>
      <x:c r="H217" s="118"/>
      <x:c r="I217" s="118"/>
      <x:c r="J217" s="118"/>
      <x:c r="K217" s="118"/>
      <x:c r="L217" s="118"/>
      <x:c r="M217" s="118"/>
      <x:c r="N217" s="118"/>
      <x:c r="O217" s="118"/>
      <x:c r="P217" s="118"/>
      <x:c r="Q217" s="118"/>
      <x:c r="R217" s="118"/>
      <x:c r="S217" s="118"/>
      <x:c r="T217" s="118"/>
      <x:c r="U217" s="118"/>
      <x:c r="V217" s="118"/>
      <x:c r="W217" s="118"/>
      <x:c r="X217" s="118"/>
      <x:c r="Y217" s="118"/>
      <x:c r="Z217" s="118"/>
      <x:c r="AA217" s="118"/>
      <x:c r="AB217" s="118"/>
      <x:c r="AC217" s="118"/>
      <x:c r="AD217" s="118"/>
      <x:c r="AE217" s="118"/>
      <x:c r="AF217" s="118"/>
      <x:c r="AG217" s="118"/>
      <x:c r="AH217" s="118"/>
      <x:c r="AI217" s="118"/>
      <x:c r="AJ217" s="118"/>
      <x:c r="AK217" s="118"/>
      <x:c r="AL217" s="118"/>
      <x:c r="AM217" s="118"/>
      <x:c r="AN217" s="118"/>
      <x:c r="AO217" s="118"/>
      <x:c r="AP217" s="115"/>
      <x:c r="AQ217" s="49" t="str">
        <x:f>IF(A217="","",COUNT(BI217:INDEX(BI217:CR217,1,'Настройки'!$B$3)))</x:f>
      </x:c>
      <x:c r="AR217" s="49" t="str">
        <x:f>IF(A217="","",SUM(BI217:INDEX(BI217:CR217,1,'Настройки'!$B$3)))</x:f>
      </x:c>
      <x:c r="AS217" s="58" t="str">
        <x:f>IF(A217="","",IF('Настройки'!$B$4="Стоимость потребления",AR217*D217,IF('Настройки'!$B$4="Количество",AR217,E217)))</x:f>
      </x:c>
      <x:c r="AT217" s="61" t="str">
        <x:f>IF(OR(A217="",AS217&lt;0,SUM($AS$2:$AS$1001)&lt;=0),"",AS217/SUM($AS$2:$AS$1001))</x:f>
      </x:c>
      <x:c r="AU217" s="61" t="str">
        <x:f>IF(OR(A217="",AS217&lt;0,SUM($AS$2:$AS$1001)&lt;=0),"",SUMIFS($AS$2:$AS$1001,$AS$2:$AS$1001,"&gt;"&amp;AS217)/SUM($AS$2:$AS$1001))</x:f>
      </x:c>
      <x:c r="AV217" s="61" t="str">
        <x:f>IF(OR(A217="",AS217&lt;0,SUM($AS$2:$AS$1001)&lt;=0),"",SUMIFS($AS$2:$AS$1001,$AS$2:$AS$1001,"&gt;="&amp;AS217)/SUM($AS$2:$AS$1001))</x:f>
      </x:c>
      <x:c r="AW217" s="49" t="str">
        <x:f>IF(A217="","",IF(SUM($AS$2:$AS$1001)&lt;=0,"Не определён",IF(AS217&lt;0,"Исключение",IF(AU217&lt;'Настройки'!$B$5,"A",IF(AU217&lt;'Настройки'!$B$6,"B","C")))))</x:f>
      </x:c>
      <x:c r="AX217" s="58" t="str">
        <x:f>IF(A217="","",IF(AQ217=0,"",AVERAGE(BI217:INDEX(BI217:CR217,1,'Настройки'!$B$3))))</x:f>
      </x:c>
      <x:c r="AY217" s="58" t="str">
        <x:f>IF(OR(A217="",AQ217=0),"",STDEVP(BI217:INDEX(BI217:CR217,1,'Настройки'!$B$3)))</x:f>
      </x:c>
      <x:c r="AZ217" s="61" t="str">
        <x:f>IF(OR(A217="",AQ217&lt;'Настройки'!$B$12,AX217&lt;=0,AND('Настройки'!$B$10="Блокировать",COUNTIF(F217:INDEX(F217:AO217,1,'Настройки'!$B$3),"&lt;0")&gt;0)),"",AY217/ABS(AX217))</x:f>
      </x:c>
      <x:c r="BA217" s="49" t="str">
        <x:f>IF(A217="","",IF(AND('Настройки'!$B$10="Блокировать",COUNTIF(F217:INDEX(F217:AO217,1,'Настройки'!$B$3),"&lt;0")&gt;0),"Не определён",IF(AQ217&lt;'Настройки'!$B$12,"Не определён",IF(AX217=0,"Нет спроса",IF(AX217&lt;0,"Не определён",IF(AZ217&lt;='Настройки'!$B$7,"X",IF(AZ217&lt;='Настройки'!$B$8,"Y","Z")))))))</x:f>
      </x:c>
      <x:c r="BB217" s="49" t="str">
        <x:f>IF(OR(A217="",LEN(AW217)&lt;&gt;1,LEN(BA217)&lt;&gt;1),"",AW217&amp;BA217)</x:f>
      </x:c>
      <x:c r="BC217" s="61" t="str">
        <x:f>IF(OR(A217="",AQ217=0),"",(COUNT(BI217:INDEX(BI217:CR217,1,'Настройки'!$B$3))-COUNT(CS217:INDEX(CS217:EB217,1,'Настройки'!$B$3)))/AQ217)</x:f>
      </x:c>
      <x:c r="BD217" s="64" t="str">
        <x:f>IF(OR(A217="",COUNT(CS217:INDEX(CS217:EB217,1,'Настройки'!$B$3))=0),"",AQ217/COUNT(CS217:INDEX(CS217:EB217,1,'Настройки'!$B$3)))</x:f>
      </x:c>
      <x:c r="BE217" s="64" t="str">
        <x:f>IF(OR(A217="",COUNT(CS217:INDEX(CS217:EB217,1,'Настройки'!$B$3))=0),"",IF(AVERAGE(CS217:INDEX(CS217:EB217,1,'Настройки'!$B$3))=0,"",(STDEVP(CS217:INDEX(CS217:EB217,1,'Настройки'!$B$3))/ABS(AVERAGE(CS217:INDEX(CS217:EB217,1,'Настройки'!$B$3))))^2))</x:f>
      </x:c>
      <x:c r="BF217" s="49" t="str">
        <x:f>IF(A217="","",IF(AQ217&lt;3,"Недостаточно",IF(AQ217&lt;6,"Предварительный","Обычный")))</x:f>
      </x:c>
      <x:c r="BG217" s="49" t="str">
        <x:f>IF(A217="","",IF(COUNTIF(F217:INDEX(F217:AO217,1,'Настройки'!$B$3),"&lt;0")&gt;0,IF('Настройки'!$B$10="Блокировать","Отрицательный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"),"")&amp;IF(AQ217&lt;3,"Недостаточно истории. ",IF(AQ217&lt;6,"Предварительная классификация. ",""))&amp;IF(AX217=0,"Нет спроса за горизонт. ","")&amp;IF(AZ217&gt;'Настройки'!$B$11,"Экстремальная вариативность. ",""))</x:f>
      </x:c>
      <x:c r="BH217" s="49" t="str">
        <x:f>IF(A217="","",IFERROR(VLOOKUP(BB217,'Настройки'!$D$3:$E$11,2,FALSE),"Сначала проверьте исходные данные и историю спроса.")&amp;" Уточните срок поставки, MOQ и критичность.")</x:f>
      </x:c>
      <x:c r="BI217" s="50" t="str">
        <x:f>IF(1&gt;'Настройки'!$B$3,"",IF(ISBLANK(F217),IF('Настройки'!$B$9="Нулевой спрос",0,""),IF(F217&lt;0,IF('Настройки'!$B$10="Исключить","",IF('Настройки'!$B$10="Абсолютные значения",ABS(F217),F217)),F217)))</x:f>
      </x:c>
      <x:c r="BJ217" s="50" t="str">
        <x:f>IF(2&gt;'Настройки'!$B$3,"",IF(ISBLANK(G217),IF('Настройки'!$B$9="Нулевой спрос",0,""),IF(G217&lt;0,IF('Настройки'!$B$10="Исключить","",IF('Настройки'!$B$10="Абсолютные значения",ABS(G217),G217)),G217)))</x:f>
      </x:c>
      <x:c r="BK217" s="50" t="str">
        <x:f>IF(3&gt;'Настройки'!$B$3,"",IF(ISBLANK(H217),IF('Настройки'!$B$9="Нулевой спрос",0,""),IF(H217&lt;0,IF('Настройки'!$B$10="Исключить","",IF('Настройки'!$B$10="Абсолютные значения",ABS(H217),H217)),H217)))</x:f>
      </x:c>
      <x:c r="BL217" s="50" t="str">
        <x:f>IF(4&gt;'Настройки'!$B$3,"",IF(ISBLANK(I217),IF('Настройки'!$B$9="Нулевой спрос",0,""),IF(I217&lt;0,IF('Настройки'!$B$10="Исключить","",IF('Настройки'!$B$10="Абсолютные значения",ABS(I217),I217)),I217)))</x:f>
      </x:c>
      <x:c r="BM217" s="50" t="str">
        <x:f>IF(5&gt;'Настройки'!$B$3,"",IF(ISBLANK(J217),IF('Настройки'!$B$9="Нулевой спрос",0,""),IF(J217&lt;0,IF('Настройки'!$B$10="Исключить","",IF('Настройки'!$B$10="Абсолютные значения",ABS(J217),J217)),J217)))</x:f>
      </x:c>
      <x:c r="BN217" s="50" t="str">
        <x:f>IF(6&gt;'Настройки'!$B$3,"",IF(ISBLANK(K217),IF('Настройки'!$B$9="Нулевой спрос",0,""),IF(K217&lt;0,IF('Настройки'!$B$10="Исключить","",IF('Настройки'!$B$10="Абсолютные значения",ABS(K217),K217)),K217)))</x:f>
      </x:c>
      <x:c r="BO217" s="50" t="str">
        <x:f>IF(7&gt;'Настройки'!$B$3,"",IF(ISBLANK(L217),IF('Настройки'!$B$9="Нулевой спрос",0,""),IF(L217&lt;0,IF('Настройки'!$B$10="Исключить","",IF('Настройки'!$B$10="Абсолютные значения",ABS(L217),L217)),L217)))</x:f>
      </x:c>
      <x:c r="BP217" s="50" t="str">
        <x:f>IF(8&gt;'Настройки'!$B$3,"",IF(ISBLANK(M217),IF('Настройки'!$B$9="Нулевой спрос",0,""),IF(M217&lt;0,IF('Настройки'!$B$10="Исключить","",IF('Настройки'!$B$10="Абсолютные значения",ABS(M217),M217)),M217)))</x:f>
      </x:c>
      <x:c r="BQ217" s="50" t="str">
        <x:f>IF(9&gt;'Настройки'!$B$3,"",IF(ISBLANK(N217),IF('Настройки'!$B$9="Нулевой спрос",0,""),IF(N217&lt;0,IF('Настройки'!$B$10="Исключить","",IF('Настройки'!$B$10="Абсолютные значения",ABS(N217),N217)),N217)))</x:f>
      </x:c>
      <x:c r="BR217" s="50" t="str">
        <x:f>IF(10&gt;'Настройки'!$B$3,"",IF(ISBLANK(O217),IF('Настройки'!$B$9="Нулевой спрос",0,""),IF(O217&lt;0,IF('Настройки'!$B$10="Исключить","",IF('Настройки'!$B$10="Абсолютные значения",ABS(O217),O217)),O217)))</x:f>
      </x:c>
      <x:c r="BS217" s="50" t="str">
        <x:f>IF(11&gt;'Настройки'!$B$3,"",IF(ISBLANK(P217),IF('Настройки'!$B$9="Нулевой спрос",0,""),IF(P217&lt;0,IF('Настройки'!$B$10="Исключить","",IF('Настройки'!$B$10="Абсолютные значения",ABS(P217),P217)),P217)))</x:f>
      </x:c>
      <x:c r="BT217" s="50" t="str">
        <x:f>IF(12&gt;'Настройки'!$B$3,"",IF(ISBLANK(Q217),IF('Настройки'!$B$9="Нулевой спрос",0,""),IF(Q217&lt;0,IF('Настройки'!$B$10="Исключить","",IF('Настройки'!$B$10="Абсолютные значения",ABS(Q217),Q217)),Q217)))</x:f>
      </x:c>
      <x:c r="BU217" s="50" t="str">
        <x:f>IF(13&gt;'Настройки'!$B$3,"",IF(ISBLANK(R217),IF('Настройки'!$B$9="Нулевой спрос",0,""),IF(R217&lt;0,IF('Настройки'!$B$10="Исключить","",IF('Настройки'!$B$10="Абсолютные значения",ABS(R217),R217)),R217)))</x:f>
      </x:c>
      <x:c r="BV217" s="50" t="str">
        <x:f>IF(14&gt;'Настройки'!$B$3,"",IF(ISBLANK(S217),IF('Настройки'!$B$9="Нулевой спрос",0,""),IF(S217&lt;0,IF('Настройки'!$B$10="Исключить","",IF('Настройки'!$B$10="Абсолютные значения",ABS(S217),S217)),S217)))</x:f>
      </x:c>
      <x:c r="BW217" s="50" t="str">
        <x:f>IF(15&gt;'Настройки'!$B$3,"",IF(ISBLANK(T217),IF('Настройки'!$B$9="Нулевой спрос",0,""),IF(T217&lt;0,IF('Настройки'!$B$10="Исключить","",IF('Настройки'!$B$10="Абсолютные значения",ABS(T217),T217)),T217)))</x:f>
      </x:c>
      <x:c r="BX217" s="50" t="str">
        <x:f>IF(16&gt;'Настройки'!$B$3,"",IF(ISBLANK(U217),IF('Настройки'!$B$9="Нулевой спрос",0,""),IF(U217&lt;0,IF('Настройки'!$B$10="Исключить","",IF('Настройки'!$B$10="Абсолютные значения",ABS(U217),U217)),U217)))</x:f>
      </x:c>
      <x:c r="BY217" s="50" t="str">
        <x:f>IF(17&gt;'Настройки'!$B$3,"",IF(ISBLANK(V217),IF('Настройки'!$B$9="Нулевой спрос",0,""),IF(V217&lt;0,IF('Настройки'!$B$10="Исключить","",IF('Настройки'!$B$10="Абсолютные значения",ABS(V217),V217)),V217)))</x:f>
      </x:c>
      <x:c r="BZ217" s="50" t="str">
        <x:f>IF(18&gt;'Настройки'!$B$3,"",IF(ISBLANK(W217),IF('Настройки'!$B$9="Нулевой спрос",0,""),IF(W217&lt;0,IF('Настройки'!$B$10="Исключить","",IF('Настройки'!$B$10="Абсолютные значения",ABS(W217),W217)),W217)))</x:f>
      </x:c>
      <x:c r="CA217" s="50" t="str">
        <x:f>IF(19&gt;'Настройки'!$B$3,"",IF(ISBLANK(X217),IF('Настройки'!$B$9="Нулевой спрос",0,""),IF(X217&lt;0,IF('Настройки'!$B$10="Исключить","",IF('Настройки'!$B$10="Абсолютные значения",ABS(X217),X217)),X217)))</x:f>
      </x:c>
      <x:c r="CB217" s="50" t="str">
        <x:f>IF(20&gt;'Настройки'!$B$3,"",IF(ISBLANK(Y217),IF('Настройки'!$B$9="Нулевой спрос",0,""),IF(Y217&lt;0,IF('Настройки'!$B$10="Исключить","",IF('Настройки'!$B$10="Абсолютные значения",ABS(Y217),Y217)),Y217)))</x:f>
      </x:c>
      <x:c r="CC217" s="50" t="str">
        <x:f>IF(21&gt;'Настройки'!$B$3,"",IF(ISBLANK(Z217),IF('Настройки'!$B$9="Нулевой спрос",0,""),IF(Z217&lt;0,IF('Настройки'!$B$10="Исключить","",IF('Настройки'!$B$10="Абсолютные значения",ABS(Z217),Z217)),Z217)))</x:f>
      </x:c>
      <x:c r="CD217" s="50" t="str">
        <x:f>IF(22&gt;'Настройки'!$B$3,"",IF(ISBLANK(AA217),IF('Настройки'!$B$9="Нулевой спрос",0,""),IF(AA217&lt;0,IF('Настройки'!$B$10="Исключить","",IF('Настройки'!$B$10="Абсолютные значения",ABS(AA217),AA217)),AA217)))</x:f>
      </x:c>
      <x:c r="CE217" s="50" t="str">
        <x:f>IF(23&gt;'Настройки'!$B$3,"",IF(ISBLANK(AB217),IF('Настройки'!$B$9="Нулевой спрос",0,""),IF(AB217&lt;0,IF('Настройки'!$B$10="Исключить","",IF('Настройки'!$B$10="Абсолютные значения",ABS(AB217),AB217)),AB217)))</x:f>
      </x:c>
      <x:c r="CF217" s="50" t="str">
        <x:f>IF(24&gt;'Настройки'!$B$3,"",IF(ISBLANK(AC217),IF('Настройки'!$B$9="Нулевой спрос",0,""),IF(AC217&lt;0,IF('Настройки'!$B$10="Исключить","",IF('Настройки'!$B$10="Абсолютные значения",ABS(AC217),AC217)),AC217)))</x:f>
      </x:c>
      <x:c r="CG217" s="50" t="str">
        <x:f>IF(25&gt;'Настройки'!$B$3,"",IF(ISBLANK(AD217),IF('Настройки'!$B$9="Нулевой спрос",0,""),IF(AD217&lt;0,IF('Настройки'!$B$10="Исключить","",IF('Настройки'!$B$10="Абсолютные значения",ABS(AD217),AD217)),AD217)))</x:f>
      </x:c>
      <x:c r="CH217" s="50" t="str">
        <x:f>IF(26&gt;'Настройки'!$B$3,"",IF(ISBLANK(AE217),IF('Настройки'!$B$9="Нулевой спрос",0,""),IF(AE217&lt;0,IF('Настройки'!$B$10="Исключить","",IF('Настройки'!$B$10="Абсолютные значения",ABS(AE217),AE217)),AE217)))</x:f>
      </x:c>
      <x:c r="CI217" s="50" t="str">
        <x:f>IF(27&gt;'Настройки'!$B$3,"",IF(ISBLANK(AF217),IF('Настройки'!$B$9="Нулевой спрос",0,""),IF(AF217&lt;0,IF('Настройки'!$B$10="Исключить","",IF('Настройки'!$B$10="Абсолютные значения",ABS(AF217),AF217)),AF217)))</x:f>
      </x:c>
      <x:c r="CJ217" s="50" t="str">
        <x:f>IF(28&gt;'Настройки'!$B$3,"",IF(ISBLANK(AG217),IF('Настройки'!$B$9="Нулевой спрос",0,""),IF(AG217&lt;0,IF('Настройки'!$B$10="Исключить","",IF('Настройки'!$B$10="Абсолютные значения",ABS(AG217),AG217)),AG217)))</x:f>
      </x:c>
      <x:c r="CK217" s="50" t="str">
        <x:f>IF(29&gt;'Настройки'!$B$3,"",IF(ISBLANK(AH217),IF('Настройки'!$B$9="Нулевой спрос",0,""),IF(AH217&lt;0,IF('Настройки'!$B$10="Исключить","",IF('Настройки'!$B$10="Абсолютные значения",ABS(AH217),AH217)),AH217)))</x:f>
      </x:c>
      <x:c r="CL217" s="50" t="str">
        <x:f>IF(30&gt;'Настройки'!$B$3,"",IF(ISBLANK(AI217),IF('Настройки'!$B$9="Нулевой спрос",0,""),IF(AI217&lt;0,IF('Настройки'!$B$10="Исключить","",IF('Настройки'!$B$10="Абсолютные значения",ABS(AI217),AI217)),AI217)))</x:f>
      </x:c>
      <x:c r="CM217" s="50" t="str">
        <x:f>IF(31&gt;'Настройки'!$B$3,"",IF(ISBLANK(AJ217),IF('Настройки'!$B$9="Нулевой спрос",0,""),IF(AJ217&lt;0,IF('Настройки'!$B$10="Исключить","",IF('Настройки'!$B$10="Абсолютные значения",ABS(AJ217),AJ217)),AJ217)))</x:f>
      </x:c>
      <x:c r="CN217" s="50" t="str">
        <x:f>IF(32&gt;'Настройки'!$B$3,"",IF(ISBLANK(AK217),IF('Настройки'!$B$9="Нулевой спрос",0,""),IF(AK217&lt;0,IF('Настройки'!$B$10="Исключить","",IF('Настройки'!$B$10="Абсолютные значения",ABS(AK217),AK217)),AK217)))</x:f>
      </x:c>
      <x:c r="CO217" s="50" t="str">
        <x:f>IF(33&gt;'Настройки'!$B$3,"",IF(ISBLANK(AL217),IF('Настройки'!$B$9="Нулевой спрос",0,""),IF(AL217&lt;0,IF('Настройки'!$B$10="Исключить","",IF('Настройки'!$B$10="Абсолютные значения",ABS(AL217),AL217)),AL217)))</x:f>
      </x:c>
      <x:c r="CP217" s="50" t="str">
        <x:f>IF(34&gt;'Настройки'!$B$3,"",IF(ISBLANK(AM217),IF('Настройки'!$B$9="Нулевой спрос",0,""),IF(AM217&lt;0,IF('Настройки'!$B$10="Исключить","",IF('Настройки'!$B$10="Абсолютные значения",ABS(AM217),AM217)),AM217)))</x:f>
      </x:c>
      <x:c r="CQ217" s="50" t="str">
        <x:f>IF(35&gt;'Настройки'!$B$3,"",IF(ISBLANK(AN217),IF('Настройки'!$B$9="Нулевой спрос",0,""),IF(AN217&lt;0,IF('Настройки'!$B$10="Исключить","",IF('Настройки'!$B$10="Абсолютные значения",ABS(AN217),AN217)),AN217)))</x:f>
      </x:c>
      <x:c r="CR217" s="50" t="str">
        <x:f>IF(36&gt;'Настройки'!$B$3,"",IF(ISBLANK(AO217),IF('Настройки'!$B$9="Нулевой спрос",0,""),IF(AO217&lt;0,IF('Настройки'!$B$10="Исключить","",IF('Настройки'!$B$10="Абсолютные значения",ABS(AO217),AO217)),AO217)))</x:f>
      </x:c>
      <x:c r="CS217" s="50" t="str">
        <x:f>IF(OR(1&gt;'Настройки'!$B$3,ISBLANK(BI217),BI217=0),"",BI217)</x:f>
      </x:c>
      <x:c r="CT217" s="50" t="str">
        <x:f>IF(OR(2&gt;'Настройки'!$B$3,ISBLANK(BJ217),BJ217=0),"",BJ217)</x:f>
      </x:c>
      <x:c r="CU217" s="50" t="str">
        <x:f>IF(OR(3&gt;'Настройки'!$B$3,ISBLANK(BK217),BK217=0),"",BK217)</x:f>
      </x:c>
      <x:c r="CV217" s="50" t="str">
        <x:f>IF(OR(4&gt;'Настройки'!$B$3,ISBLANK(BL217),BL217=0),"",BL217)</x:f>
      </x:c>
      <x:c r="CW217" s="50" t="str">
        <x:f>IF(OR(5&gt;'Настройки'!$B$3,ISBLANK(BM217),BM217=0),"",BM217)</x:f>
      </x:c>
      <x:c r="CX217" s="50" t="str">
        <x:f>IF(OR(6&gt;'Настройки'!$B$3,ISBLANK(BN217),BN217=0),"",BN217)</x:f>
      </x:c>
      <x:c r="CY217" s="50" t="str">
        <x:f>IF(OR(7&gt;'Настройки'!$B$3,ISBLANK(BO217),BO217=0),"",BO217)</x:f>
      </x:c>
      <x:c r="CZ217" s="50" t="str">
        <x:f>IF(OR(8&gt;'Настройки'!$B$3,ISBLANK(BP217),BP217=0),"",BP217)</x:f>
      </x:c>
      <x:c r="DA217" s="50" t="str">
        <x:f>IF(OR(9&gt;'Настройки'!$B$3,ISBLANK(BQ217),BQ217=0),"",BQ217)</x:f>
      </x:c>
      <x:c r="DB217" s="50" t="str">
        <x:f>IF(OR(10&gt;'Настройки'!$B$3,ISBLANK(BR217),BR217=0),"",BR217)</x:f>
      </x:c>
      <x:c r="DC217" s="50" t="str">
        <x:f>IF(OR(11&gt;'Настройки'!$B$3,ISBLANK(BS217),BS217=0),"",BS217)</x:f>
      </x:c>
      <x:c r="DD217" s="50" t="str">
        <x:f>IF(OR(12&gt;'Настройки'!$B$3,ISBLANK(BT217),BT217=0),"",BT217)</x:f>
      </x:c>
      <x:c r="DE217" s="50" t="str">
        <x:f>IF(OR(13&gt;'Настройки'!$B$3,ISBLANK(BU217),BU217=0),"",BU217)</x:f>
      </x:c>
      <x:c r="DF217" s="50" t="str">
        <x:f>IF(OR(14&gt;'Настройки'!$B$3,ISBLANK(BV217),BV217=0),"",BV217)</x:f>
      </x:c>
      <x:c r="DG217" s="50" t="str">
        <x:f>IF(OR(15&gt;'Настройки'!$B$3,ISBLANK(BW217),BW217=0),"",BW217)</x:f>
      </x:c>
      <x:c r="DH217" s="50" t="str">
        <x:f>IF(OR(16&gt;'Настройки'!$B$3,ISBLANK(BX217),BX217=0),"",BX217)</x:f>
      </x:c>
      <x:c r="DI217" s="50" t="str">
        <x:f>IF(OR(17&gt;'Настройки'!$B$3,ISBLANK(BY217),BY217=0),"",BY217)</x:f>
      </x:c>
      <x:c r="DJ217" s="50" t="str">
        <x:f>IF(OR(18&gt;'Настройки'!$B$3,ISBLANK(BZ217),BZ217=0),"",BZ217)</x:f>
      </x:c>
      <x:c r="DK217" s="50" t="str">
        <x:f>IF(OR(19&gt;'Настройки'!$B$3,ISBLANK(CA217),CA217=0),"",CA217)</x:f>
      </x:c>
      <x:c r="DL217" s="50" t="str">
        <x:f>IF(OR(20&gt;'Настройки'!$B$3,ISBLANK(CB217),CB217=0),"",CB217)</x:f>
      </x:c>
      <x:c r="DM217" s="50" t="str">
        <x:f>IF(OR(21&gt;'Настройки'!$B$3,ISBLANK(CC217),CC217=0),"",CC217)</x:f>
      </x:c>
      <x:c r="DN217" s="50" t="str">
        <x:f>IF(OR(22&gt;'Настройки'!$B$3,ISBLANK(CD217),CD217=0),"",CD217)</x:f>
      </x:c>
      <x:c r="DO217" s="50" t="str">
        <x:f>IF(OR(23&gt;'Настройки'!$B$3,ISBLANK(CE217),CE217=0),"",CE217)</x:f>
      </x:c>
      <x:c r="DP217" s="50" t="str">
        <x:f>IF(OR(24&gt;'Настройки'!$B$3,ISBLANK(CF217),CF217=0),"",CF217)</x:f>
      </x:c>
      <x:c r="DQ217" s="50" t="str">
        <x:f>IF(OR(25&gt;'Настройки'!$B$3,ISBLANK(CG217),CG217=0),"",CG217)</x:f>
      </x:c>
      <x:c r="DR217" s="50" t="str">
        <x:f>IF(OR(26&gt;'Настройки'!$B$3,ISBLANK(CH217),CH217=0),"",CH217)</x:f>
      </x:c>
      <x:c r="DS217" s="50" t="str">
        <x:f>IF(OR(27&gt;'Настройки'!$B$3,ISBLANK(CI217),CI217=0),"",CI217)</x:f>
      </x:c>
      <x:c r="DT217" s="50" t="str">
        <x:f>IF(OR(28&gt;'Настройки'!$B$3,ISBLANK(CJ217),CJ217=0),"",CJ217)</x:f>
      </x:c>
      <x:c r="DU217" s="50" t="str">
        <x:f>IF(OR(29&gt;'Настройки'!$B$3,ISBLANK(CK217),CK217=0),"",CK217)</x:f>
      </x:c>
      <x:c r="DV217" s="50" t="str">
        <x:f>IF(OR(30&gt;'Настройки'!$B$3,ISBLANK(CL217),CL217=0),"",CL217)</x:f>
      </x:c>
      <x:c r="DW217" s="50" t="str">
        <x:f>IF(OR(31&gt;'Настройки'!$B$3,ISBLANK(CM217),CM217=0),"",CM217)</x:f>
      </x:c>
      <x:c r="DX217" s="50" t="str">
        <x:f>IF(OR(32&gt;'Настройки'!$B$3,ISBLANK(CN217),CN217=0),"",CN217)</x:f>
      </x:c>
      <x:c r="DY217" s="50" t="str">
        <x:f>IF(OR(33&gt;'Настройки'!$B$3,ISBLANK(CO217),CO217=0),"",CO217)</x:f>
      </x:c>
      <x:c r="DZ217" s="50" t="str">
        <x:f>IF(OR(34&gt;'Настройки'!$B$3,ISBLANK(CP217),CP217=0),"",CP217)</x:f>
      </x:c>
      <x:c r="EA217" s="50" t="str">
        <x:f>IF(OR(35&gt;'Настройки'!$B$3,ISBLANK(CQ217),CQ217=0),"",CQ217)</x:f>
      </x:c>
      <x:c r="EB217" s="50" t="str">
        <x:f>IF(OR(36&gt;'Настройки'!$B$3,ISBLANK(CR217),CR217=0),"",CR217)</x:f>
      </x:c>
      <x:c r="EC217" s="50" t="str">
        <x:f>IF(A217="","",IF(OR(BB217="AZ",BB217="BZ"),10000+ROW(),IF(AZ217&gt;'Настройки'!$B$11,20000+ROW(),IF(BF217&lt;&gt;"Обычный",30000+ROW(),IF(AX217&lt;=0,40000+ROW(),"")))))</x:f>
      </x:c>
      <x:c r="ED217" s="50" t="str">
        <x:f>IF(EC217="","",COUNTIFS($EC$2:$EC$1001,"&gt;0",$EC$2:$EC$1001,"&lt;"&amp;EC217)+1)</x:f>
      </x:c>
    </x:row>
    <x:row r="218">
      <x:c r="A218" s="115"/>
      <x:c r="B218" s="115"/>
      <x:c r="C218" s="115"/>
      <x:c r="D218" s="118"/>
      <x:c r="E218" s="118"/>
      <x:c r="F218" s="118"/>
      <x:c r="G218" s="118"/>
      <x:c r="H218" s="118"/>
      <x:c r="I218" s="118"/>
      <x:c r="J218" s="118"/>
      <x:c r="K218" s="118"/>
      <x:c r="L218" s="118"/>
      <x:c r="M218" s="118"/>
      <x:c r="N218" s="118"/>
      <x:c r="O218" s="118"/>
      <x:c r="P218" s="118"/>
      <x:c r="Q218" s="118"/>
      <x:c r="R218" s="118"/>
      <x:c r="S218" s="118"/>
      <x:c r="T218" s="118"/>
      <x:c r="U218" s="118"/>
      <x:c r="V218" s="118"/>
      <x:c r="W218" s="118"/>
      <x:c r="X218" s="118"/>
      <x:c r="Y218" s="118"/>
      <x:c r="Z218" s="118"/>
      <x:c r="AA218" s="118"/>
      <x:c r="AB218" s="118"/>
      <x:c r="AC218" s="118"/>
      <x:c r="AD218" s="118"/>
      <x:c r="AE218" s="118"/>
      <x:c r="AF218" s="118"/>
      <x:c r="AG218" s="118"/>
      <x:c r="AH218" s="118"/>
      <x:c r="AI218" s="118"/>
      <x:c r="AJ218" s="118"/>
      <x:c r="AK218" s="118"/>
      <x:c r="AL218" s="118"/>
      <x:c r="AM218" s="118"/>
      <x:c r="AN218" s="118"/>
      <x:c r="AO218" s="118"/>
      <x:c r="AP218" s="115"/>
      <x:c r="AQ218" s="49" t="str">
        <x:f>IF(A218="","",COUNT(BI218:INDEX(BI218:CR218,1,'Настройки'!$B$3)))</x:f>
      </x:c>
      <x:c r="AR218" s="49" t="str">
        <x:f>IF(A218="","",SUM(BI218:INDEX(BI218:CR218,1,'Настройки'!$B$3)))</x:f>
      </x:c>
      <x:c r="AS218" s="58" t="str">
        <x:f>IF(A218="","",IF('Настройки'!$B$4="Стоимость потребления",AR218*D218,IF('Настройки'!$B$4="Количество",AR218,E218)))</x:f>
      </x:c>
      <x:c r="AT218" s="61" t="str">
        <x:f>IF(OR(A218="",AS218&lt;0,SUM($AS$2:$AS$1001)&lt;=0),"",AS218/SUM($AS$2:$AS$1001))</x:f>
      </x:c>
      <x:c r="AU218" s="61" t="str">
        <x:f>IF(OR(A218="",AS218&lt;0,SUM($AS$2:$AS$1001)&lt;=0),"",SUMIFS($AS$2:$AS$1001,$AS$2:$AS$1001,"&gt;"&amp;AS218)/SUM($AS$2:$AS$1001))</x:f>
      </x:c>
      <x:c r="AV218" s="61" t="str">
        <x:f>IF(OR(A218="",AS218&lt;0,SUM($AS$2:$AS$1001)&lt;=0),"",SUMIFS($AS$2:$AS$1001,$AS$2:$AS$1001,"&gt;="&amp;AS218)/SUM($AS$2:$AS$1001))</x:f>
      </x:c>
      <x:c r="AW218" s="49" t="str">
        <x:f>IF(A218="","",IF(SUM($AS$2:$AS$1001)&lt;=0,"Не определён",IF(AS218&lt;0,"Исключение",IF(AU218&lt;'Настройки'!$B$5,"A",IF(AU218&lt;'Настройки'!$B$6,"B","C")))))</x:f>
      </x:c>
      <x:c r="AX218" s="58" t="str">
        <x:f>IF(A218="","",IF(AQ218=0,"",AVERAGE(BI218:INDEX(BI218:CR218,1,'Настройки'!$B$3))))</x:f>
      </x:c>
      <x:c r="AY218" s="58" t="str">
        <x:f>IF(OR(A218="",AQ218=0),"",STDEVP(BI218:INDEX(BI218:CR218,1,'Настройки'!$B$3)))</x:f>
      </x:c>
      <x:c r="AZ218" s="61" t="str">
        <x:f>IF(OR(A218="",AQ218&lt;'Настройки'!$B$12,AX218&lt;=0,AND('Настройки'!$B$10="Блокировать",COUNTIF(F218:INDEX(F218:AO218,1,'Настройки'!$B$3),"&lt;0")&gt;0)),"",AY218/ABS(AX218))</x:f>
      </x:c>
      <x:c r="BA218" s="49" t="str">
        <x:f>IF(A218="","",IF(AND('Настройки'!$B$10="Блокировать",COUNTIF(F218:INDEX(F218:AO218,1,'Настройки'!$B$3),"&lt;0")&gt;0),"Не определён",IF(AQ218&lt;'Настройки'!$B$12,"Не определён",IF(AX218=0,"Нет спроса",IF(AX218&lt;0,"Не определён",IF(AZ218&lt;='Настройки'!$B$7,"X",IF(AZ218&lt;='Настройки'!$B$8,"Y","Z")))))))</x:f>
      </x:c>
      <x:c r="BB218" s="49" t="str">
        <x:f>IF(OR(A218="",LEN(AW218)&lt;&gt;1,LEN(BA218)&lt;&gt;1),"",AW218&amp;BA218)</x:f>
      </x:c>
      <x:c r="BC218" s="61" t="str">
        <x:f>IF(OR(A218="",AQ218=0),"",(COUNT(BI218:INDEX(BI218:CR218,1,'Настройки'!$B$3))-COUNT(CS218:INDEX(CS218:EB218,1,'Настройки'!$B$3)))/AQ218)</x:f>
      </x:c>
      <x:c r="BD218" s="64" t="str">
        <x:f>IF(OR(A218="",COUNT(CS218:INDEX(CS218:EB218,1,'Настройки'!$B$3))=0),"",AQ218/COUNT(CS218:INDEX(CS218:EB218,1,'Настройки'!$B$3)))</x:f>
      </x:c>
      <x:c r="BE218" s="64" t="str">
        <x:f>IF(OR(A218="",COUNT(CS218:INDEX(CS218:EB218,1,'Настройки'!$B$3))=0),"",IF(AVERAGE(CS218:INDEX(CS218:EB218,1,'Настройки'!$B$3))=0,"",(STDEVP(CS218:INDEX(CS218:EB218,1,'Настройки'!$B$3))/ABS(AVERAGE(CS218:INDEX(CS218:EB218,1,'Настройки'!$B$3))))^2))</x:f>
      </x:c>
      <x:c r="BF218" s="49" t="str">
        <x:f>IF(A218="","",IF(AQ218&lt;3,"Недостаточно",IF(AQ218&lt;6,"Предварительный","Обычный")))</x:f>
      </x:c>
      <x:c r="BG218" s="49" t="str">
        <x:f>IF(A218="","",IF(COUNTIF(F218:INDEX(F218:AO218,1,'Настройки'!$B$3),"&lt;0")&gt;0,IF('Настройки'!$B$10="Блокировать","Отрицательный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"),"")&amp;IF(AQ218&lt;3,"Недостаточно истории. ",IF(AQ218&lt;6,"Предварительная классификация. ",""))&amp;IF(AX218=0,"Нет спроса за горизонт. ","")&amp;IF(AZ218&gt;'Настройки'!$B$11,"Экстремальная вариативность. ",""))</x:f>
      </x:c>
      <x:c r="BH218" s="49" t="str">
        <x:f>IF(A218="","",IFERROR(VLOOKUP(BB218,'Настройки'!$D$3:$E$11,2,FALSE),"Сначала проверьте исходные данные и историю спроса.")&amp;" Уточните срок поставки, MOQ и критичность.")</x:f>
      </x:c>
      <x:c r="BI218" s="50" t="str">
        <x:f>IF(1&gt;'Настройки'!$B$3,"",IF(ISBLANK(F218),IF('Настройки'!$B$9="Нулевой спрос",0,""),IF(F218&lt;0,IF('Настройки'!$B$10="Исключить","",IF('Настройки'!$B$10="Абсолютные значения",ABS(F218),F218)),F218)))</x:f>
      </x:c>
      <x:c r="BJ218" s="50" t="str">
        <x:f>IF(2&gt;'Настройки'!$B$3,"",IF(ISBLANK(G218),IF('Настройки'!$B$9="Нулевой спрос",0,""),IF(G218&lt;0,IF('Настройки'!$B$10="Исключить","",IF('Настройки'!$B$10="Абсолютные значения",ABS(G218),G218)),G218)))</x:f>
      </x:c>
      <x:c r="BK218" s="50" t="str">
        <x:f>IF(3&gt;'Настройки'!$B$3,"",IF(ISBLANK(H218),IF('Настройки'!$B$9="Нулевой спрос",0,""),IF(H218&lt;0,IF('Настройки'!$B$10="Исключить","",IF('Настройки'!$B$10="Абсолютные значения",ABS(H218),H218)),H218)))</x:f>
      </x:c>
      <x:c r="BL218" s="50" t="str">
        <x:f>IF(4&gt;'Настройки'!$B$3,"",IF(ISBLANK(I218),IF('Настройки'!$B$9="Нулевой спрос",0,""),IF(I218&lt;0,IF('Настройки'!$B$10="Исключить","",IF('Настройки'!$B$10="Абсолютные значения",ABS(I218),I218)),I218)))</x:f>
      </x:c>
      <x:c r="BM218" s="50" t="str">
        <x:f>IF(5&gt;'Настройки'!$B$3,"",IF(ISBLANK(J218),IF('Настройки'!$B$9="Нулевой спрос",0,""),IF(J218&lt;0,IF('Настройки'!$B$10="Исключить","",IF('Настройки'!$B$10="Абсолютные значения",ABS(J218),J218)),J218)))</x:f>
      </x:c>
      <x:c r="BN218" s="50" t="str">
        <x:f>IF(6&gt;'Настройки'!$B$3,"",IF(ISBLANK(K218),IF('Настройки'!$B$9="Нулевой спрос",0,""),IF(K218&lt;0,IF('Настройки'!$B$10="Исключить","",IF('Настройки'!$B$10="Абсолютные значения",ABS(K218),K218)),K218)))</x:f>
      </x:c>
      <x:c r="BO218" s="50" t="str">
        <x:f>IF(7&gt;'Настройки'!$B$3,"",IF(ISBLANK(L218),IF('Настройки'!$B$9="Нулевой спрос",0,""),IF(L218&lt;0,IF('Настройки'!$B$10="Исключить","",IF('Настройки'!$B$10="Абсолютные значения",ABS(L218),L218)),L218)))</x:f>
      </x:c>
      <x:c r="BP218" s="50" t="str">
        <x:f>IF(8&gt;'Настройки'!$B$3,"",IF(ISBLANK(M218),IF('Настройки'!$B$9="Нулевой спрос",0,""),IF(M218&lt;0,IF('Настройки'!$B$10="Исключить","",IF('Настройки'!$B$10="Абсолютные значения",ABS(M218),M218)),M218)))</x:f>
      </x:c>
      <x:c r="BQ218" s="50" t="str">
        <x:f>IF(9&gt;'Настройки'!$B$3,"",IF(ISBLANK(N218),IF('Настройки'!$B$9="Нулевой спрос",0,""),IF(N218&lt;0,IF('Настройки'!$B$10="Исключить","",IF('Настройки'!$B$10="Абсолютные значения",ABS(N218),N218)),N218)))</x:f>
      </x:c>
      <x:c r="BR218" s="50" t="str">
        <x:f>IF(10&gt;'Настройки'!$B$3,"",IF(ISBLANK(O218),IF('Настройки'!$B$9="Нулевой спрос",0,""),IF(O218&lt;0,IF('Настройки'!$B$10="Исключить","",IF('Настройки'!$B$10="Абсолютные значения",ABS(O218),O218)),O218)))</x:f>
      </x:c>
      <x:c r="BS218" s="50" t="str">
        <x:f>IF(11&gt;'Настройки'!$B$3,"",IF(ISBLANK(P218),IF('Настройки'!$B$9="Нулевой спрос",0,""),IF(P218&lt;0,IF('Настройки'!$B$10="Исключить","",IF('Настройки'!$B$10="Абсолютные значения",ABS(P218),P218)),P218)))</x:f>
      </x:c>
      <x:c r="BT218" s="50" t="str">
        <x:f>IF(12&gt;'Настройки'!$B$3,"",IF(ISBLANK(Q218),IF('Настройки'!$B$9="Нулевой спрос",0,""),IF(Q218&lt;0,IF('Настройки'!$B$10="Исключить","",IF('Настройки'!$B$10="Абсолютные значения",ABS(Q218),Q218)),Q218)))</x:f>
      </x:c>
      <x:c r="BU218" s="50" t="str">
        <x:f>IF(13&gt;'Настройки'!$B$3,"",IF(ISBLANK(R218),IF('Настройки'!$B$9="Нулевой спрос",0,""),IF(R218&lt;0,IF('Настройки'!$B$10="Исключить","",IF('Настройки'!$B$10="Абсолютные значения",ABS(R218),R218)),R218)))</x:f>
      </x:c>
      <x:c r="BV218" s="50" t="str">
        <x:f>IF(14&gt;'Настройки'!$B$3,"",IF(ISBLANK(S218),IF('Настройки'!$B$9="Нулевой спрос",0,""),IF(S218&lt;0,IF('Настройки'!$B$10="Исключить","",IF('Настройки'!$B$10="Абсолютные значения",ABS(S218),S218)),S218)))</x:f>
      </x:c>
      <x:c r="BW218" s="50" t="str">
        <x:f>IF(15&gt;'Настройки'!$B$3,"",IF(ISBLANK(T218),IF('Настройки'!$B$9="Нулевой спрос",0,""),IF(T218&lt;0,IF('Настройки'!$B$10="Исключить","",IF('Настройки'!$B$10="Абсолютные значения",ABS(T218),T218)),T218)))</x:f>
      </x:c>
      <x:c r="BX218" s="50" t="str">
        <x:f>IF(16&gt;'Настройки'!$B$3,"",IF(ISBLANK(U218),IF('Настройки'!$B$9="Нулевой спрос",0,""),IF(U218&lt;0,IF('Настройки'!$B$10="Исключить","",IF('Настройки'!$B$10="Абсолютные значения",ABS(U218),U218)),U218)))</x:f>
      </x:c>
      <x:c r="BY218" s="50" t="str">
        <x:f>IF(17&gt;'Настройки'!$B$3,"",IF(ISBLANK(V218),IF('Настройки'!$B$9="Нулевой спрос",0,""),IF(V218&lt;0,IF('Настройки'!$B$10="Исключить","",IF('Настройки'!$B$10="Абсолютные значения",ABS(V218),V218)),V218)))</x:f>
      </x:c>
      <x:c r="BZ218" s="50" t="str">
        <x:f>IF(18&gt;'Настройки'!$B$3,"",IF(ISBLANK(W218),IF('Настройки'!$B$9="Нулевой спрос",0,""),IF(W218&lt;0,IF('Настройки'!$B$10="Исключить","",IF('Настройки'!$B$10="Абсолютные значения",ABS(W218),W218)),W218)))</x:f>
      </x:c>
      <x:c r="CA218" s="50" t="str">
        <x:f>IF(19&gt;'Настройки'!$B$3,"",IF(ISBLANK(X218),IF('Настройки'!$B$9="Нулевой спрос",0,""),IF(X218&lt;0,IF('Настройки'!$B$10="Исключить","",IF('Настройки'!$B$10="Абсолютные значения",ABS(X218),X218)),X218)))</x:f>
      </x:c>
      <x:c r="CB218" s="50" t="str">
        <x:f>IF(20&gt;'Настройки'!$B$3,"",IF(ISBLANK(Y218),IF('Настройки'!$B$9="Нулевой спрос",0,""),IF(Y218&lt;0,IF('Настройки'!$B$10="Исключить","",IF('Настройки'!$B$10="Абсолютные значения",ABS(Y218),Y218)),Y218)))</x:f>
      </x:c>
      <x:c r="CC218" s="50" t="str">
        <x:f>IF(21&gt;'Настройки'!$B$3,"",IF(ISBLANK(Z218),IF('Настройки'!$B$9="Нулевой спрос",0,""),IF(Z218&lt;0,IF('Настройки'!$B$10="Исключить","",IF('Настройки'!$B$10="Абсолютные значения",ABS(Z218),Z218)),Z218)))</x:f>
      </x:c>
      <x:c r="CD218" s="50" t="str">
        <x:f>IF(22&gt;'Настройки'!$B$3,"",IF(ISBLANK(AA218),IF('Настройки'!$B$9="Нулевой спрос",0,""),IF(AA218&lt;0,IF('Настройки'!$B$10="Исключить","",IF('Настройки'!$B$10="Абсолютные значения",ABS(AA218),AA218)),AA218)))</x:f>
      </x:c>
      <x:c r="CE218" s="50" t="str">
        <x:f>IF(23&gt;'Настройки'!$B$3,"",IF(ISBLANK(AB218),IF('Настройки'!$B$9="Нулевой спрос",0,""),IF(AB218&lt;0,IF('Настройки'!$B$10="Исключить","",IF('Настройки'!$B$10="Абсолютные значения",ABS(AB218),AB218)),AB218)))</x:f>
      </x:c>
      <x:c r="CF218" s="50" t="str">
        <x:f>IF(24&gt;'Настройки'!$B$3,"",IF(ISBLANK(AC218),IF('Настройки'!$B$9="Нулевой спрос",0,""),IF(AC218&lt;0,IF('Настройки'!$B$10="Исключить","",IF('Настройки'!$B$10="Абсолютные значения",ABS(AC218),AC218)),AC218)))</x:f>
      </x:c>
      <x:c r="CG218" s="50" t="str">
        <x:f>IF(25&gt;'Настройки'!$B$3,"",IF(ISBLANK(AD218),IF('Настройки'!$B$9="Нулевой спрос",0,""),IF(AD218&lt;0,IF('Настройки'!$B$10="Исключить","",IF('Настройки'!$B$10="Абсолютные значения",ABS(AD218),AD218)),AD218)))</x:f>
      </x:c>
      <x:c r="CH218" s="50" t="str">
        <x:f>IF(26&gt;'Настройки'!$B$3,"",IF(ISBLANK(AE218),IF('Настройки'!$B$9="Нулевой спрос",0,""),IF(AE218&lt;0,IF('Настройки'!$B$10="Исключить","",IF('Настройки'!$B$10="Абсолютные значения",ABS(AE218),AE218)),AE218)))</x:f>
      </x:c>
      <x:c r="CI218" s="50" t="str">
        <x:f>IF(27&gt;'Настройки'!$B$3,"",IF(ISBLANK(AF218),IF('Настройки'!$B$9="Нулевой спрос",0,""),IF(AF218&lt;0,IF('Настройки'!$B$10="Исключить","",IF('Настройки'!$B$10="Абсолютные значения",ABS(AF218),AF218)),AF218)))</x:f>
      </x:c>
      <x:c r="CJ218" s="50" t="str">
        <x:f>IF(28&gt;'Настройки'!$B$3,"",IF(ISBLANK(AG218),IF('Настройки'!$B$9="Нулевой спрос",0,""),IF(AG218&lt;0,IF('Настройки'!$B$10="Исключить","",IF('Настройки'!$B$10="Абсолютные значения",ABS(AG218),AG218)),AG218)))</x:f>
      </x:c>
      <x:c r="CK218" s="50" t="str">
        <x:f>IF(29&gt;'Настройки'!$B$3,"",IF(ISBLANK(AH218),IF('Настройки'!$B$9="Нулевой спрос",0,""),IF(AH218&lt;0,IF('Настройки'!$B$10="Исключить","",IF('Настройки'!$B$10="Абсолютные значения",ABS(AH218),AH218)),AH218)))</x:f>
      </x:c>
      <x:c r="CL218" s="50" t="str">
        <x:f>IF(30&gt;'Настройки'!$B$3,"",IF(ISBLANK(AI218),IF('Настройки'!$B$9="Нулевой спрос",0,""),IF(AI218&lt;0,IF('Настройки'!$B$10="Исключить","",IF('Настройки'!$B$10="Абсолютные значения",ABS(AI218),AI218)),AI218)))</x:f>
      </x:c>
      <x:c r="CM218" s="50" t="str">
        <x:f>IF(31&gt;'Настройки'!$B$3,"",IF(ISBLANK(AJ218),IF('Настройки'!$B$9="Нулевой спрос",0,""),IF(AJ218&lt;0,IF('Настройки'!$B$10="Исключить","",IF('Настройки'!$B$10="Абсолютные значения",ABS(AJ218),AJ218)),AJ218)))</x:f>
      </x:c>
      <x:c r="CN218" s="50" t="str">
        <x:f>IF(32&gt;'Настройки'!$B$3,"",IF(ISBLANK(AK218),IF('Настройки'!$B$9="Нулевой спрос",0,""),IF(AK218&lt;0,IF('Настройки'!$B$10="Исключить","",IF('Настройки'!$B$10="Абсолютные значения",ABS(AK218),AK218)),AK218)))</x:f>
      </x:c>
      <x:c r="CO218" s="50" t="str">
        <x:f>IF(33&gt;'Настройки'!$B$3,"",IF(ISBLANK(AL218),IF('Настройки'!$B$9="Нулевой спрос",0,""),IF(AL218&lt;0,IF('Настройки'!$B$10="Исключить","",IF('Настройки'!$B$10="Абсолютные значения",ABS(AL218),AL218)),AL218)))</x:f>
      </x:c>
      <x:c r="CP218" s="50" t="str">
        <x:f>IF(34&gt;'Настройки'!$B$3,"",IF(ISBLANK(AM218),IF('Настройки'!$B$9="Нулевой спрос",0,""),IF(AM218&lt;0,IF('Настройки'!$B$10="Исключить","",IF('Настройки'!$B$10="Абсолютные значения",ABS(AM218),AM218)),AM218)))</x:f>
      </x:c>
      <x:c r="CQ218" s="50" t="str">
        <x:f>IF(35&gt;'Настройки'!$B$3,"",IF(ISBLANK(AN218),IF('Настройки'!$B$9="Нулевой спрос",0,""),IF(AN218&lt;0,IF('Настройки'!$B$10="Исключить","",IF('Настройки'!$B$10="Абсолютные значения",ABS(AN218),AN218)),AN218)))</x:f>
      </x:c>
      <x:c r="CR218" s="50" t="str">
        <x:f>IF(36&gt;'Настройки'!$B$3,"",IF(ISBLANK(AO218),IF('Настройки'!$B$9="Нулевой спрос",0,""),IF(AO218&lt;0,IF('Настройки'!$B$10="Исключить","",IF('Настройки'!$B$10="Абсолютные значения",ABS(AO218),AO218)),AO218)))</x:f>
      </x:c>
      <x:c r="CS218" s="50" t="str">
        <x:f>IF(OR(1&gt;'Настройки'!$B$3,ISBLANK(BI218),BI218=0),"",BI218)</x:f>
      </x:c>
      <x:c r="CT218" s="50" t="str">
        <x:f>IF(OR(2&gt;'Настройки'!$B$3,ISBLANK(BJ218),BJ218=0),"",BJ218)</x:f>
      </x:c>
      <x:c r="CU218" s="50" t="str">
        <x:f>IF(OR(3&gt;'Настройки'!$B$3,ISBLANK(BK218),BK218=0),"",BK218)</x:f>
      </x:c>
      <x:c r="CV218" s="50" t="str">
        <x:f>IF(OR(4&gt;'Настройки'!$B$3,ISBLANK(BL218),BL218=0),"",BL218)</x:f>
      </x:c>
      <x:c r="CW218" s="50" t="str">
        <x:f>IF(OR(5&gt;'Настройки'!$B$3,ISBLANK(BM218),BM218=0),"",BM218)</x:f>
      </x:c>
      <x:c r="CX218" s="50" t="str">
        <x:f>IF(OR(6&gt;'Настройки'!$B$3,ISBLANK(BN218),BN218=0),"",BN218)</x:f>
      </x:c>
      <x:c r="CY218" s="50" t="str">
        <x:f>IF(OR(7&gt;'Настройки'!$B$3,ISBLANK(BO218),BO218=0),"",BO218)</x:f>
      </x:c>
      <x:c r="CZ218" s="50" t="str">
        <x:f>IF(OR(8&gt;'Настройки'!$B$3,ISBLANK(BP218),BP218=0),"",BP218)</x:f>
      </x:c>
      <x:c r="DA218" s="50" t="str">
        <x:f>IF(OR(9&gt;'Настройки'!$B$3,ISBLANK(BQ218),BQ218=0),"",BQ218)</x:f>
      </x:c>
      <x:c r="DB218" s="50" t="str">
        <x:f>IF(OR(10&gt;'Настройки'!$B$3,ISBLANK(BR218),BR218=0),"",BR218)</x:f>
      </x:c>
      <x:c r="DC218" s="50" t="str">
        <x:f>IF(OR(11&gt;'Настройки'!$B$3,ISBLANK(BS218),BS218=0),"",BS218)</x:f>
      </x:c>
      <x:c r="DD218" s="50" t="str">
        <x:f>IF(OR(12&gt;'Настройки'!$B$3,ISBLANK(BT218),BT218=0),"",BT218)</x:f>
      </x:c>
      <x:c r="DE218" s="50" t="str">
        <x:f>IF(OR(13&gt;'Настройки'!$B$3,ISBLANK(BU218),BU218=0),"",BU218)</x:f>
      </x:c>
      <x:c r="DF218" s="50" t="str">
        <x:f>IF(OR(14&gt;'Настройки'!$B$3,ISBLANK(BV218),BV218=0),"",BV218)</x:f>
      </x:c>
      <x:c r="DG218" s="50" t="str">
        <x:f>IF(OR(15&gt;'Настройки'!$B$3,ISBLANK(BW218),BW218=0),"",BW218)</x:f>
      </x:c>
      <x:c r="DH218" s="50" t="str">
        <x:f>IF(OR(16&gt;'Настройки'!$B$3,ISBLANK(BX218),BX218=0),"",BX218)</x:f>
      </x:c>
      <x:c r="DI218" s="50" t="str">
        <x:f>IF(OR(17&gt;'Настройки'!$B$3,ISBLANK(BY218),BY218=0),"",BY218)</x:f>
      </x:c>
      <x:c r="DJ218" s="50" t="str">
        <x:f>IF(OR(18&gt;'Настройки'!$B$3,ISBLANK(BZ218),BZ218=0),"",BZ218)</x:f>
      </x:c>
      <x:c r="DK218" s="50" t="str">
        <x:f>IF(OR(19&gt;'Настройки'!$B$3,ISBLANK(CA218),CA218=0),"",CA218)</x:f>
      </x:c>
      <x:c r="DL218" s="50" t="str">
        <x:f>IF(OR(20&gt;'Настройки'!$B$3,ISBLANK(CB218),CB218=0),"",CB218)</x:f>
      </x:c>
      <x:c r="DM218" s="50" t="str">
        <x:f>IF(OR(21&gt;'Настройки'!$B$3,ISBLANK(CC218),CC218=0),"",CC218)</x:f>
      </x:c>
      <x:c r="DN218" s="50" t="str">
        <x:f>IF(OR(22&gt;'Настройки'!$B$3,ISBLANK(CD218),CD218=0),"",CD218)</x:f>
      </x:c>
      <x:c r="DO218" s="50" t="str">
        <x:f>IF(OR(23&gt;'Настройки'!$B$3,ISBLANK(CE218),CE218=0),"",CE218)</x:f>
      </x:c>
      <x:c r="DP218" s="50" t="str">
        <x:f>IF(OR(24&gt;'Настройки'!$B$3,ISBLANK(CF218),CF218=0),"",CF218)</x:f>
      </x:c>
      <x:c r="DQ218" s="50" t="str">
        <x:f>IF(OR(25&gt;'Настройки'!$B$3,ISBLANK(CG218),CG218=0),"",CG218)</x:f>
      </x:c>
      <x:c r="DR218" s="50" t="str">
        <x:f>IF(OR(26&gt;'Настройки'!$B$3,ISBLANK(CH218),CH218=0),"",CH218)</x:f>
      </x:c>
      <x:c r="DS218" s="50" t="str">
        <x:f>IF(OR(27&gt;'Настройки'!$B$3,ISBLANK(CI218),CI218=0),"",CI218)</x:f>
      </x:c>
      <x:c r="DT218" s="50" t="str">
        <x:f>IF(OR(28&gt;'Настройки'!$B$3,ISBLANK(CJ218),CJ218=0),"",CJ218)</x:f>
      </x:c>
      <x:c r="DU218" s="50" t="str">
        <x:f>IF(OR(29&gt;'Настройки'!$B$3,ISBLANK(CK218),CK218=0),"",CK218)</x:f>
      </x:c>
      <x:c r="DV218" s="50" t="str">
        <x:f>IF(OR(30&gt;'Настройки'!$B$3,ISBLANK(CL218),CL218=0),"",CL218)</x:f>
      </x:c>
      <x:c r="DW218" s="50" t="str">
        <x:f>IF(OR(31&gt;'Настройки'!$B$3,ISBLANK(CM218),CM218=0),"",CM218)</x:f>
      </x:c>
      <x:c r="DX218" s="50" t="str">
        <x:f>IF(OR(32&gt;'Настройки'!$B$3,ISBLANK(CN218),CN218=0),"",CN218)</x:f>
      </x:c>
      <x:c r="DY218" s="50" t="str">
        <x:f>IF(OR(33&gt;'Настройки'!$B$3,ISBLANK(CO218),CO218=0),"",CO218)</x:f>
      </x:c>
      <x:c r="DZ218" s="50" t="str">
        <x:f>IF(OR(34&gt;'Настройки'!$B$3,ISBLANK(CP218),CP218=0),"",CP218)</x:f>
      </x:c>
      <x:c r="EA218" s="50" t="str">
        <x:f>IF(OR(35&gt;'Настройки'!$B$3,ISBLANK(CQ218),CQ218=0),"",CQ218)</x:f>
      </x:c>
      <x:c r="EB218" s="50" t="str">
        <x:f>IF(OR(36&gt;'Настройки'!$B$3,ISBLANK(CR218),CR218=0),"",CR218)</x:f>
      </x:c>
      <x:c r="EC218" s="50" t="str">
        <x:f>IF(A218="","",IF(OR(BB218="AZ",BB218="BZ"),10000+ROW(),IF(AZ218&gt;'Настройки'!$B$11,20000+ROW(),IF(BF218&lt;&gt;"Обычный",30000+ROW(),IF(AX218&lt;=0,40000+ROW(),"")))))</x:f>
      </x:c>
      <x:c r="ED218" s="50" t="str">
        <x:f>IF(EC218="","",COUNTIFS($EC$2:$EC$1001,"&gt;0",$EC$2:$EC$1001,"&lt;"&amp;EC218)+1)</x:f>
      </x:c>
    </x:row>
    <x:row r="219">
      <x:c r="A219" s="115"/>
      <x:c r="B219" s="115"/>
      <x:c r="C219" s="115"/>
      <x:c r="D219" s="118"/>
      <x:c r="E219" s="118"/>
      <x:c r="F219" s="118"/>
      <x:c r="G219" s="118"/>
      <x:c r="H219" s="118"/>
      <x:c r="I219" s="118"/>
      <x:c r="J219" s="118"/>
      <x:c r="K219" s="118"/>
      <x:c r="L219" s="118"/>
      <x:c r="M219" s="118"/>
      <x:c r="N219" s="118"/>
      <x:c r="O219" s="118"/>
      <x:c r="P219" s="118"/>
      <x:c r="Q219" s="118"/>
      <x:c r="R219" s="118"/>
      <x:c r="S219" s="118"/>
      <x:c r="T219" s="118"/>
      <x:c r="U219" s="118"/>
      <x:c r="V219" s="118"/>
      <x:c r="W219" s="118"/>
      <x:c r="X219" s="118"/>
      <x:c r="Y219" s="118"/>
      <x:c r="Z219" s="118"/>
      <x:c r="AA219" s="118"/>
      <x:c r="AB219" s="118"/>
      <x:c r="AC219" s="118"/>
      <x:c r="AD219" s="118"/>
      <x:c r="AE219" s="118"/>
      <x:c r="AF219" s="118"/>
      <x:c r="AG219" s="118"/>
      <x:c r="AH219" s="118"/>
      <x:c r="AI219" s="118"/>
      <x:c r="AJ219" s="118"/>
      <x:c r="AK219" s="118"/>
      <x:c r="AL219" s="118"/>
      <x:c r="AM219" s="118"/>
      <x:c r="AN219" s="118"/>
      <x:c r="AO219" s="118"/>
      <x:c r="AP219" s="115"/>
      <x:c r="AQ219" s="49" t="str">
        <x:f>IF(A219="","",COUNT(BI219:INDEX(BI219:CR219,1,'Настройки'!$B$3)))</x:f>
      </x:c>
      <x:c r="AR219" s="49" t="str">
        <x:f>IF(A219="","",SUM(BI219:INDEX(BI219:CR219,1,'Настройки'!$B$3)))</x:f>
      </x:c>
      <x:c r="AS219" s="58" t="str">
        <x:f>IF(A219="","",IF('Настройки'!$B$4="Стоимость потребления",AR219*D219,IF('Настройки'!$B$4="Количество",AR219,E219)))</x:f>
      </x:c>
      <x:c r="AT219" s="61" t="str">
        <x:f>IF(OR(A219="",AS219&lt;0,SUM($AS$2:$AS$1001)&lt;=0),"",AS219/SUM($AS$2:$AS$1001))</x:f>
      </x:c>
      <x:c r="AU219" s="61" t="str">
        <x:f>IF(OR(A219="",AS219&lt;0,SUM($AS$2:$AS$1001)&lt;=0),"",SUMIFS($AS$2:$AS$1001,$AS$2:$AS$1001,"&gt;"&amp;AS219)/SUM($AS$2:$AS$1001))</x:f>
      </x:c>
      <x:c r="AV219" s="61" t="str">
        <x:f>IF(OR(A219="",AS219&lt;0,SUM($AS$2:$AS$1001)&lt;=0),"",SUMIFS($AS$2:$AS$1001,$AS$2:$AS$1001,"&gt;="&amp;AS219)/SUM($AS$2:$AS$1001))</x:f>
      </x:c>
      <x:c r="AW219" s="49" t="str">
        <x:f>IF(A219="","",IF(SUM($AS$2:$AS$1001)&lt;=0,"Не определён",IF(AS219&lt;0,"Исключение",IF(AU219&lt;'Настройки'!$B$5,"A",IF(AU219&lt;'Настройки'!$B$6,"B","C")))))</x:f>
      </x:c>
      <x:c r="AX219" s="58" t="str">
        <x:f>IF(A219="","",IF(AQ219=0,"",AVERAGE(BI219:INDEX(BI219:CR219,1,'Настройки'!$B$3))))</x:f>
      </x:c>
      <x:c r="AY219" s="58" t="str">
        <x:f>IF(OR(A219="",AQ219=0),"",STDEVP(BI219:INDEX(BI219:CR219,1,'Настройки'!$B$3)))</x:f>
      </x:c>
      <x:c r="AZ219" s="61" t="str">
        <x:f>IF(OR(A219="",AQ219&lt;'Настройки'!$B$12,AX219&lt;=0,AND('Настройки'!$B$10="Блокировать",COUNTIF(F219:INDEX(F219:AO219,1,'Настройки'!$B$3),"&lt;0")&gt;0)),"",AY219/ABS(AX219))</x:f>
      </x:c>
      <x:c r="BA219" s="49" t="str">
        <x:f>IF(A219="","",IF(AND('Настройки'!$B$10="Блокировать",COUNTIF(F219:INDEX(F219:AO219,1,'Настройки'!$B$3),"&lt;0")&gt;0),"Не определён",IF(AQ219&lt;'Настройки'!$B$12,"Не определён",IF(AX219=0,"Нет спроса",IF(AX219&lt;0,"Не определён",IF(AZ219&lt;='Настройки'!$B$7,"X",IF(AZ219&lt;='Настройки'!$B$8,"Y","Z")))))))</x:f>
      </x:c>
      <x:c r="BB219" s="49" t="str">
        <x:f>IF(OR(A219="",LEN(AW219)&lt;&gt;1,LEN(BA219)&lt;&gt;1),"",AW219&amp;BA219)</x:f>
      </x:c>
      <x:c r="BC219" s="61" t="str">
        <x:f>IF(OR(A219="",AQ219=0),"",(COUNT(BI219:INDEX(BI219:CR219,1,'Настройки'!$B$3))-COUNT(CS219:INDEX(CS219:EB219,1,'Настройки'!$B$3)))/AQ219)</x:f>
      </x:c>
      <x:c r="BD219" s="64" t="str">
        <x:f>IF(OR(A219="",COUNT(CS219:INDEX(CS219:EB219,1,'Настройки'!$B$3))=0),"",AQ219/COUNT(CS219:INDEX(CS219:EB219,1,'Настройки'!$B$3)))</x:f>
      </x:c>
      <x:c r="BE219" s="64" t="str">
        <x:f>IF(OR(A219="",COUNT(CS219:INDEX(CS219:EB219,1,'Настройки'!$B$3))=0),"",IF(AVERAGE(CS219:INDEX(CS219:EB219,1,'Настройки'!$B$3))=0,"",(STDEVP(CS219:INDEX(CS219:EB219,1,'Настройки'!$B$3))/ABS(AVERAGE(CS219:INDEX(CS219:EB219,1,'Настройки'!$B$3))))^2))</x:f>
      </x:c>
      <x:c r="BF219" s="49" t="str">
        <x:f>IF(A219="","",IF(AQ219&lt;3,"Недостаточно",IF(AQ219&lt;6,"Предварительный","Обычный")))</x:f>
      </x:c>
      <x:c r="BG219" s="49" t="str">
        <x:f>IF(A219="","",IF(COUNTIF(F219:INDEX(F219:AO219,1,'Настройки'!$B$3),"&lt;0")&gt;0,IF('Настройки'!$B$10="Блокировать","Отрицательный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"),"")&amp;IF(AQ219&lt;3,"Недостаточно истории. ",IF(AQ219&lt;6,"Предварительная классификация. ",""))&amp;IF(AX219=0,"Нет спроса за горизонт. ","")&amp;IF(AZ219&gt;'Настройки'!$B$11,"Экстремальная вариативность. ",""))</x:f>
      </x:c>
      <x:c r="BH219" s="49" t="str">
        <x:f>IF(A219="","",IFERROR(VLOOKUP(BB219,'Настройки'!$D$3:$E$11,2,FALSE),"Сначала проверьте исходные данные и историю спроса.")&amp;" Уточните срок поставки, MOQ и критичность.")</x:f>
      </x:c>
      <x:c r="BI219" s="50" t="str">
        <x:f>IF(1&gt;'Настройки'!$B$3,"",IF(ISBLANK(F219),IF('Настройки'!$B$9="Нулевой спрос",0,""),IF(F219&lt;0,IF('Настройки'!$B$10="Исключить","",IF('Настройки'!$B$10="Абсолютные значения",ABS(F219),F219)),F219)))</x:f>
      </x:c>
      <x:c r="BJ219" s="50" t="str">
        <x:f>IF(2&gt;'Настройки'!$B$3,"",IF(ISBLANK(G219),IF('Настройки'!$B$9="Нулевой спрос",0,""),IF(G219&lt;0,IF('Настройки'!$B$10="Исключить","",IF('Настройки'!$B$10="Абсолютные значения",ABS(G219),G219)),G219)))</x:f>
      </x:c>
      <x:c r="BK219" s="50" t="str">
        <x:f>IF(3&gt;'Настройки'!$B$3,"",IF(ISBLANK(H219),IF('Настройки'!$B$9="Нулевой спрос",0,""),IF(H219&lt;0,IF('Настройки'!$B$10="Исключить","",IF('Настройки'!$B$10="Абсолютные значения",ABS(H219),H219)),H219)))</x:f>
      </x:c>
      <x:c r="BL219" s="50" t="str">
        <x:f>IF(4&gt;'Настройки'!$B$3,"",IF(ISBLANK(I219),IF('Настройки'!$B$9="Нулевой спрос",0,""),IF(I219&lt;0,IF('Настройки'!$B$10="Исключить","",IF('Настройки'!$B$10="Абсолютные значения",ABS(I219),I219)),I219)))</x:f>
      </x:c>
      <x:c r="BM219" s="50" t="str">
        <x:f>IF(5&gt;'Настройки'!$B$3,"",IF(ISBLANK(J219),IF('Настройки'!$B$9="Нулевой спрос",0,""),IF(J219&lt;0,IF('Настройки'!$B$10="Исключить","",IF('Настройки'!$B$10="Абсолютные значения",ABS(J219),J219)),J219)))</x:f>
      </x:c>
      <x:c r="BN219" s="50" t="str">
        <x:f>IF(6&gt;'Настройки'!$B$3,"",IF(ISBLANK(K219),IF('Настройки'!$B$9="Нулевой спрос",0,""),IF(K219&lt;0,IF('Настройки'!$B$10="Исключить","",IF('Настройки'!$B$10="Абсолютные значения",ABS(K219),K219)),K219)))</x:f>
      </x:c>
      <x:c r="BO219" s="50" t="str">
        <x:f>IF(7&gt;'Настройки'!$B$3,"",IF(ISBLANK(L219),IF('Настройки'!$B$9="Нулевой спрос",0,""),IF(L219&lt;0,IF('Настройки'!$B$10="Исключить","",IF('Настройки'!$B$10="Абсолютные значения",ABS(L219),L219)),L219)))</x:f>
      </x:c>
      <x:c r="BP219" s="50" t="str">
        <x:f>IF(8&gt;'Настройки'!$B$3,"",IF(ISBLANK(M219),IF('Настройки'!$B$9="Нулевой спрос",0,""),IF(M219&lt;0,IF('Настройки'!$B$10="Исключить","",IF('Настройки'!$B$10="Абсолютные значения",ABS(M219),M219)),M219)))</x:f>
      </x:c>
      <x:c r="BQ219" s="50" t="str">
        <x:f>IF(9&gt;'Настройки'!$B$3,"",IF(ISBLANK(N219),IF('Настройки'!$B$9="Нулевой спрос",0,""),IF(N219&lt;0,IF('Настройки'!$B$10="Исключить","",IF('Настройки'!$B$10="Абсолютные значения",ABS(N219),N219)),N219)))</x:f>
      </x:c>
      <x:c r="BR219" s="50" t="str">
        <x:f>IF(10&gt;'Настройки'!$B$3,"",IF(ISBLANK(O219),IF('Настройки'!$B$9="Нулевой спрос",0,""),IF(O219&lt;0,IF('Настройки'!$B$10="Исключить","",IF('Настройки'!$B$10="Абсолютные значения",ABS(O219),O219)),O219)))</x:f>
      </x:c>
      <x:c r="BS219" s="50" t="str">
        <x:f>IF(11&gt;'Настройки'!$B$3,"",IF(ISBLANK(P219),IF('Настройки'!$B$9="Нулевой спрос",0,""),IF(P219&lt;0,IF('Настройки'!$B$10="Исключить","",IF('Настройки'!$B$10="Абсолютные значения",ABS(P219),P219)),P219)))</x:f>
      </x:c>
      <x:c r="BT219" s="50" t="str">
        <x:f>IF(12&gt;'Настройки'!$B$3,"",IF(ISBLANK(Q219),IF('Настройки'!$B$9="Нулевой спрос",0,""),IF(Q219&lt;0,IF('Настройки'!$B$10="Исключить","",IF('Настройки'!$B$10="Абсолютные значения",ABS(Q219),Q219)),Q219)))</x:f>
      </x:c>
      <x:c r="BU219" s="50" t="str">
        <x:f>IF(13&gt;'Настройки'!$B$3,"",IF(ISBLANK(R219),IF('Настройки'!$B$9="Нулевой спрос",0,""),IF(R219&lt;0,IF('Настройки'!$B$10="Исключить","",IF('Настройки'!$B$10="Абсолютные значения",ABS(R219),R219)),R219)))</x:f>
      </x:c>
      <x:c r="BV219" s="50" t="str">
        <x:f>IF(14&gt;'Настройки'!$B$3,"",IF(ISBLANK(S219),IF('Настройки'!$B$9="Нулевой спрос",0,""),IF(S219&lt;0,IF('Настройки'!$B$10="Исключить","",IF('Настройки'!$B$10="Абсолютные значения",ABS(S219),S219)),S219)))</x:f>
      </x:c>
      <x:c r="BW219" s="50" t="str">
        <x:f>IF(15&gt;'Настройки'!$B$3,"",IF(ISBLANK(T219),IF('Настройки'!$B$9="Нулевой спрос",0,""),IF(T219&lt;0,IF('Настройки'!$B$10="Исключить","",IF('Настройки'!$B$10="Абсолютные значения",ABS(T219),T219)),T219)))</x:f>
      </x:c>
      <x:c r="BX219" s="50" t="str">
        <x:f>IF(16&gt;'Настройки'!$B$3,"",IF(ISBLANK(U219),IF('Настройки'!$B$9="Нулевой спрос",0,""),IF(U219&lt;0,IF('Настройки'!$B$10="Исключить","",IF('Настройки'!$B$10="Абсолютные значения",ABS(U219),U219)),U219)))</x:f>
      </x:c>
      <x:c r="BY219" s="50" t="str">
        <x:f>IF(17&gt;'Настройки'!$B$3,"",IF(ISBLANK(V219),IF('Настройки'!$B$9="Нулевой спрос",0,""),IF(V219&lt;0,IF('Настройки'!$B$10="Исключить","",IF('Настройки'!$B$10="Абсолютные значения",ABS(V219),V219)),V219)))</x:f>
      </x:c>
      <x:c r="BZ219" s="50" t="str">
        <x:f>IF(18&gt;'Настройки'!$B$3,"",IF(ISBLANK(W219),IF('Настройки'!$B$9="Нулевой спрос",0,""),IF(W219&lt;0,IF('Настройки'!$B$10="Исключить","",IF('Настройки'!$B$10="Абсолютные значения",ABS(W219),W219)),W219)))</x:f>
      </x:c>
      <x:c r="CA219" s="50" t="str">
        <x:f>IF(19&gt;'Настройки'!$B$3,"",IF(ISBLANK(X219),IF('Настройки'!$B$9="Нулевой спрос",0,""),IF(X219&lt;0,IF('Настройки'!$B$10="Исключить","",IF('Настройки'!$B$10="Абсолютные значения",ABS(X219),X219)),X219)))</x:f>
      </x:c>
      <x:c r="CB219" s="50" t="str">
        <x:f>IF(20&gt;'Настройки'!$B$3,"",IF(ISBLANK(Y219),IF('Настройки'!$B$9="Нулевой спрос",0,""),IF(Y219&lt;0,IF('Настройки'!$B$10="Исключить","",IF('Настройки'!$B$10="Абсолютные значения",ABS(Y219),Y219)),Y219)))</x:f>
      </x:c>
      <x:c r="CC219" s="50" t="str">
        <x:f>IF(21&gt;'Настройки'!$B$3,"",IF(ISBLANK(Z219),IF('Настройки'!$B$9="Нулевой спрос",0,""),IF(Z219&lt;0,IF('Настройки'!$B$10="Исключить","",IF('Настройки'!$B$10="Абсолютные значения",ABS(Z219),Z219)),Z219)))</x:f>
      </x:c>
      <x:c r="CD219" s="50" t="str">
        <x:f>IF(22&gt;'Настройки'!$B$3,"",IF(ISBLANK(AA219),IF('Настройки'!$B$9="Нулевой спрос",0,""),IF(AA219&lt;0,IF('Настройки'!$B$10="Исключить","",IF('Настройки'!$B$10="Абсолютные значения",ABS(AA219),AA219)),AA219)))</x:f>
      </x:c>
      <x:c r="CE219" s="50" t="str">
        <x:f>IF(23&gt;'Настройки'!$B$3,"",IF(ISBLANK(AB219),IF('Настройки'!$B$9="Нулевой спрос",0,""),IF(AB219&lt;0,IF('Настройки'!$B$10="Исключить","",IF('Настройки'!$B$10="Абсолютные значения",ABS(AB219),AB219)),AB219)))</x:f>
      </x:c>
      <x:c r="CF219" s="50" t="str">
        <x:f>IF(24&gt;'Настройки'!$B$3,"",IF(ISBLANK(AC219),IF('Настройки'!$B$9="Нулевой спрос",0,""),IF(AC219&lt;0,IF('Настройки'!$B$10="Исключить","",IF('Настройки'!$B$10="Абсолютные значения",ABS(AC219),AC219)),AC219)))</x:f>
      </x:c>
      <x:c r="CG219" s="50" t="str">
        <x:f>IF(25&gt;'Настройки'!$B$3,"",IF(ISBLANK(AD219),IF('Настройки'!$B$9="Нулевой спрос",0,""),IF(AD219&lt;0,IF('Настройки'!$B$10="Исключить","",IF('Настройки'!$B$10="Абсолютные значения",ABS(AD219),AD219)),AD219)))</x:f>
      </x:c>
      <x:c r="CH219" s="50" t="str">
        <x:f>IF(26&gt;'Настройки'!$B$3,"",IF(ISBLANK(AE219),IF('Настройки'!$B$9="Нулевой спрос",0,""),IF(AE219&lt;0,IF('Настройки'!$B$10="Исключить","",IF('Настройки'!$B$10="Абсолютные значения",ABS(AE219),AE219)),AE219)))</x:f>
      </x:c>
      <x:c r="CI219" s="50" t="str">
        <x:f>IF(27&gt;'Настройки'!$B$3,"",IF(ISBLANK(AF219),IF('Настройки'!$B$9="Нулевой спрос",0,""),IF(AF219&lt;0,IF('Настройки'!$B$10="Исключить","",IF('Настройки'!$B$10="Абсолютные значения",ABS(AF219),AF219)),AF219)))</x:f>
      </x:c>
      <x:c r="CJ219" s="50" t="str">
        <x:f>IF(28&gt;'Настройки'!$B$3,"",IF(ISBLANK(AG219),IF('Настройки'!$B$9="Нулевой спрос",0,""),IF(AG219&lt;0,IF('Настройки'!$B$10="Исключить","",IF('Настройки'!$B$10="Абсолютные значения",ABS(AG219),AG219)),AG219)))</x:f>
      </x:c>
      <x:c r="CK219" s="50" t="str">
        <x:f>IF(29&gt;'Настройки'!$B$3,"",IF(ISBLANK(AH219),IF('Настройки'!$B$9="Нулевой спрос",0,""),IF(AH219&lt;0,IF('Настройки'!$B$10="Исключить","",IF('Настройки'!$B$10="Абсолютные значения",ABS(AH219),AH219)),AH219)))</x:f>
      </x:c>
      <x:c r="CL219" s="50" t="str">
        <x:f>IF(30&gt;'Настройки'!$B$3,"",IF(ISBLANK(AI219),IF('Настройки'!$B$9="Нулевой спрос",0,""),IF(AI219&lt;0,IF('Настройки'!$B$10="Исключить","",IF('Настройки'!$B$10="Абсолютные значения",ABS(AI219),AI219)),AI219)))</x:f>
      </x:c>
      <x:c r="CM219" s="50" t="str">
        <x:f>IF(31&gt;'Настройки'!$B$3,"",IF(ISBLANK(AJ219),IF('Настройки'!$B$9="Нулевой спрос",0,""),IF(AJ219&lt;0,IF('Настройки'!$B$10="Исключить","",IF('Настройки'!$B$10="Абсолютные значения",ABS(AJ219),AJ219)),AJ219)))</x:f>
      </x:c>
      <x:c r="CN219" s="50" t="str">
        <x:f>IF(32&gt;'Настройки'!$B$3,"",IF(ISBLANK(AK219),IF('Настройки'!$B$9="Нулевой спрос",0,""),IF(AK219&lt;0,IF('Настройки'!$B$10="Исключить","",IF('Настройки'!$B$10="Абсолютные значения",ABS(AK219),AK219)),AK219)))</x:f>
      </x:c>
      <x:c r="CO219" s="50" t="str">
        <x:f>IF(33&gt;'Настройки'!$B$3,"",IF(ISBLANK(AL219),IF('Настройки'!$B$9="Нулевой спрос",0,""),IF(AL219&lt;0,IF('Настройки'!$B$10="Исключить","",IF('Настройки'!$B$10="Абсолютные значения",ABS(AL219),AL219)),AL219)))</x:f>
      </x:c>
      <x:c r="CP219" s="50" t="str">
        <x:f>IF(34&gt;'Настройки'!$B$3,"",IF(ISBLANK(AM219),IF('Настройки'!$B$9="Нулевой спрос",0,""),IF(AM219&lt;0,IF('Настройки'!$B$10="Исключить","",IF('Настройки'!$B$10="Абсолютные значения",ABS(AM219),AM219)),AM219)))</x:f>
      </x:c>
      <x:c r="CQ219" s="50" t="str">
        <x:f>IF(35&gt;'Настройки'!$B$3,"",IF(ISBLANK(AN219),IF('Настройки'!$B$9="Нулевой спрос",0,""),IF(AN219&lt;0,IF('Настройки'!$B$10="Исключить","",IF('Настройки'!$B$10="Абсолютные значения",ABS(AN219),AN219)),AN219)))</x:f>
      </x:c>
      <x:c r="CR219" s="50" t="str">
        <x:f>IF(36&gt;'Настройки'!$B$3,"",IF(ISBLANK(AO219),IF('Настройки'!$B$9="Нулевой спрос",0,""),IF(AO219&lt;0,IF('Настройки'!$B$10="Исключить","",IF('Настройки'!$B$10="Абсолютные значения",ABS(AO219),AO219)),AO219)))</x:f>
      </x:c>
      <x:c r="CS219" s="50" t="str">
        <x:f>IF(OR(1&gt;'Настройки'!$B$3,ISBLANK(BI219),BI219=0),"",BI219)</x:f>
      </x:c>
      <x:c r="CT219" s="50" t="str">
        <x:f>IF(OR(2&gt;'Настройки'!$B$3,ISBLANK(BJ219),BJ219=0),"",BJ219)</x:f>
      </x:c>
      <x:c r="CU219" s="50" t="str">
        <x:f>IF(OR(3&gt;'Настройки'!$B$3,ISBLANK(BK219),BK219=0),"",BK219)</x:f>
      </x:c>
      <x:c r="CV219" s="50" t="str">
        <x:f>IF(OR(4&gt;'Настройки'!$B$3,ISBLANK(BL219),BL219=0),"",BL219)</x:f>
      </x:c>
      <x:c r="CW219" s="50" t="str">
        <x:f>IF(OR(5&gt;'Настройки'!$B$3,ISBLANK(BM219),BM219=0),"",BM219)</x:f>
      </x:c>
      <x:c r="CX219" s="50" t="str">
        <x:f>IF(OR(6&gt;'Настройки'!$B$3,ISBLANK(BN219),BN219=0),"",BN219)</x:f>
      </x:c>
      <x:c r="CY219" s="50" t="str">
        <x:f>IF(OR(7&gt;'Настройки'!$B$3,ISBLANK(BO219),BO219=0),"",BO219)</x:f>
      </x:c>
      <x:c r="CZ219" s="50" t="str">
        <x:f>IF(OR(8&gt;'Настройки'!$B$3,ISBLANK(BP219),BP219=0),"",BP219)</x:f>
      </x:c>
      <x:c r="DA219" s="50" t="str">
        <x:f>IF(OR(9&gt;'Настройки'!$B$3,ISBLANK(BQ219),BQ219=0),"",BQ219)</x:f>
      </x:c>
      <x:c r="DB219" s="50" t="str">
        <x:f>IF(OR(10&gt;'Настройки'!$B$3,ISBLANK(BR219),BR219=0),"",BR219)</x:f>
      </x:c>
      <x:c r="DC219" s="50" t="str">
        <x:f>IF(OR(11&gt;'Настройки'!$B$3,ISBLANK(BS219),BS219=0),"",BS219)</x:f>
      </x:c>
      <x:c r="DD219" s="50" t="str">
        <x:f>IF(OR(12&gt;'Настройки'!$B$3,ISBLANK(BT219),BT219=0),"",BT219)</x:f>
      </x:c>
      <x:c r="DE219" s="50" t="str">
        <x:f>IF(OR(13&gt;'Настройки'!$B$3,ISBLANK(BU219),BU219=0),"",BU219)</x:f>
      </x:c>
      <x:c r="DF219" s="50" t="str">
        <x:f>IF(OR(14&gt;'Настройки'!$B$3,ISBLANK(BV219),BV219=0),"",BV219)</x:f>
      </x:c>
      <x:c r="DG219" s="50" t="str">
        <x:f>IF(OR(15&gt;'Настройки'!$B$3,ISBLANK(BW219),BW219=0),"",BW219)</x:f>
      </x:c>
      <x:c r="DH219" s="50" t="str">
        <x:f>IF(OR(16&gt;'Настройки'!$B$3,ISBLANK(BX219),BX219=0),"",BX219)</x:f>
      </x:c>
      <x:c r="DI219" s="50" t="str">
        <x:f>IF(OR(17&gt;'Настройки'!$B$3,ISBLANK(BY219),BY219=0),"",BY219)</x:f>
      </x:c>
      <x:c r="DJ219" s="50" t="str">
        <x:f>IF(OR(18&gt;'Настройки'!$B$3,ISBLANK(BZ219),BZ219=0),"",BZ219)</x:f>
      </x:c>
      <x:c r="DK219" s="50" t="str">
        <x:f>IF(OR(19&gt;'Настройки'!$B$3,ISBLANK(CA219),CA219=0),"",CA219)</x:f>
      </x:c>
      <x:c r="DL219" s="50" t="str">
        <x:f>IF(OR(20&gt;'Настройки'!$B$3,ISBLANK(CB219),CB219=0),"",CB219)</x:f>
      </x:c>
      <x:c r="DM219" s="50" t="str">
        <x:f>IF(OR(21&gt;'Настройки'!$B$3,ISBLANK(CC219),CC219=0),"",CC219)</x:f>
      </x:c>
      <x:c r="DN219" s="50" t="str">
        <x:f>IF(OR(22&gt;'Настройки'!$B$3,ISBLANK(CD219),CD219=0),"",CD219)</x:f>
      </x:c>
      <x:c r="DO219" s="50" t="str">
        <x:f>IF(OR(23&gt;'Настройки'!$B$3,ISBLANK(CE219),CE219=0),"",CE219)</x:f>
      </x:c>
      <x:c r="DP219" s="50" t="str">
        <x:f>IF(OR(24&gt;'Настройки'!$B$3,ISBLANK(CF219),CF219=0),"",CF219)</x:f>
      </x:c>
      <x:c r="DQ219" s="50" t="str">
        <x:f>IF(OR(25&gt;'Настройки'!$B$3,ISBLANK(CG219),CG219=0),"",CG219)</x:f>
      </x:c>
      <x:c r="DR219" s="50" t="str">
        <x:f>IF(OR(26&gt;'Настройки'!$B$3,ISBLANK(CH219),CH219=0),"",CH219)</x:f>
      </x:c>
      <x:c r="DS219" s="50" t="str">
        <x:f>IF(OR(27&gt;'Настройки'!$B$3,ISBLANK(CI219),CI219=0),"",CI219)</x:f>
      </x:c>
      <x:c r="DT219" s="50" t="str">
        <x:f>IF(OR(28&gt;'Настройки'!$B$3,ISBLANK(CJ219),CJ219=0),"",CJ219)</x:f>
      </x:c>
      <x:c r="DU219" s="50" t="str">
        <x:f>IF(OR(29&gt;'Настройки'!$B$3,ISBLANK(CK219),CK219=0),"",CK219)</x:f>
      </x:c>
      <x:c r="DV219" s="50" t="str">
        <x:f>IF(OR(30&gt;'Настройки'!$B$3,ISBLANK(CL219),CL219=0),"",CL219)</x:f>
      </x:c>
      <x:c r="DW219" s="50" t="str">
        <x:f>IF(OR(31&gt;'Настройки'!$B$3,ISBLANK(CM219),CM219=0),"",CM219)</x:f>
      </x:c>
      <x:c r="DX219" s="50" t="str">
        <x:f>IF(OR(32&gt;'Настройки'!$B$3,ISBLANK(CN219),CN219=0),"",CN219)</x:f>
      </x:c>
      <x:c r="DY219" s="50" t="str">
        <x:f>IF(OR(33&gt;'Настройки'!$B$3,ISBLANK(CO219),CO219=0),"",CO219)</x:f>
      </x:c>
      <x:c r="DZ219" s="50" t="str">
        <x:f>IF(OR(34&gt;'Настройки'!$B$3,ISBLANK(CP219),CP219=0),"",CP219)</x:f>
      </x:c>
      <x:c r="EA219" s="50" t="str">
        <x:f>IF(OR(35&gt;'Настройки'!$B$3,ISBLANK(CQ219),CQ219=0),"",CQ219)</x:f>
      </x:c>
      <x:c r="EB219" s="50" t="str">
        <x:f>IF(OR(36&gt;'Настройки'!$B$3,ISBLANK(CR219),CR219=0),"",CR219)</x:f>
      </x:c>
      <x:c r="EC219" s="50" t="str">
        <x:f>IF(A219="","",IF(OR(BB219="AZ",BB219="BZ"),10000+ROW(),IF(AZ219&gt;'Настройки'!$B$11,20000+ROW(),IF(BF219&lt;&gt;"Обычный",30000+ROW(),IF(AX219&lt;=0,40000+ROW(),"")))))</x:f>
      </x:c>
      <x:c r="ED219" s="50" t="str">
        <x:f>IF(EC219="","",COUNTIFS($EC$2:$EC$1001,"&gt;0",$EC$2:$EC$1001,"&lt;"&amp;EC219)+1)</x:f>
      </x:c>
    </x:row>
    <x:row r="220">
      <x:c r="A220" s="115"/>
      <x:c r="B220" s="115"/>
      <x:c r="C220" s="115"/>
      <x:c r="D220" s="118"/>
      <x:c r="E220" s="118"/>
      <x:c r="F220" s="118"/>
      <x:c r="G220" s="118"/>
      <x:c r="H220" s="118"/>
      <x:c r="I220" s="118"/>
      <x:c r="J220" s="118"/>
      <x:c r="K220" s="118"/>
      <x:c r="L220" s="118"/>
      <x:c r="M220" s="118"/>
      <x:c r="N220" s="118"/>
      <x:c r="O220" s="118"/>
      <x:c r="P220" s="118"/>
      <x:c r="Q220" s="118"/>
      <x:c r="R220" s="118"/>
      <x:c r="S220" s="118"/>
      <x:c r="T220" s="118"/>
      <x:c r="U220" s="118"/>
      <x:c r="V220" s="118"/>
      <x:c r="W220" s="118"/>
      <x:c r="X220" s="118"/>
      <x:c r="Y220" s="118"/>
      <x:c r="Z220" s="118"/>
      <x:c r="AA220" s="118"/>
      <x:c r="AB220" s="118"/>
      <x:c r="AC220" s="118"/>
      <x:c r="AD220" s="118"/>
      <x:c r="AE220" s="118"/>
      <x:c r="AF220" s="118"/>
      <x:c r="AG220" s="118"/>
      <x:c r="AH220" s="118"/>
      <x:c r="AI220" s="118"/>
      <x:c r="AJ220" s="118"/>
      <x:c r="AK220" s="118"/>
      <x:c r="AL220" s="118"/>
      <x:c r="AM220" s="118"/>
      <x:c r="AN220" s="118"/>
      <x:c r="AO220" s="118"/>
      <x:c r="AP220" s="115"/>
      <x:c r="AQ220" s="49" t="str">
        <x:f>IF(A220="","",COUNT(BI220:INDEX(BI220:CR220,1,'Настройки'!$B$3)))</x:f>
      </x:c>
      <x:c r="AR220" s="49" t="str">
        <x:f>IF(A220="","",SUM(BI220:INDEX(BI220:CR220,1,'Настройки'!$B$3)))</x:f>
      </x:c>
      <x:c r="AS220" s="58" t="str">
        <x:f>IF(A220="","",IF('Настройки'!$B$4="Стоимость потребления",AR220*D220,IF('Настройки'!$B$4="Количество",AR220,E220)))</x:f>
      </x:c>
      <x:c r="AT220" s="61" t="str">
        <x:f>IF(OR(A220="",AS220&lt;0,SUM($AS$2:$AS$1001)&lt;=0),"",AS220/SUM($AS$2:$AS$1001))</x:f>
      </x:c>
      <x:c r="AU220" s="61" t="str">
        <x:f>IF(OR(A220="",AS220&lt;0,SUM($AS$2:$AS$1001)&lt;=0),"",SUMIFS($AS$2:$AS$1001,$AS$2:$AS$1001,"&gt;"&amp;AS220)/SUM($AS$2:$AS$1001))</x:f>
      </x:c>
      <x:c r="AV220" s="61" t="str">
        <x:f>IF(OR(A220="",AS220&lt;0,SUM($AS$2:$AS$1001)&lt;=0),"",SUMIFS($AS$2:$AS$1001,$AS$2:$AS$1001,"&gt;="&amp;AS220)/SUM($AS$2:$AS$1001))</x:f>
      </x:c>
      <x:c r="AW220" s="49" t="str">
        <x:f>IF(A220="","",IF(SUM($AS$2:$AS$1001)&lt;=0,"Не определён",IF(AS220&lt;0,"Исключение",IF(AU220&lt;'Настройки'!$B$5,"A",IF(AU220&lt;'Настройки'!$B$6,"B","C")))))</x:f>
      </x:c>
      <x:c r="AX220" s="58" t="str">
        <x:f>IF(A220="","",IF(AQ220=0,"",AVERAGE(BI220:INDEX(BI220:CR220,1,'Настройки'!$B$3))))</x:f>
      </x:c>
      <x:c r="AY220" s="58" t="str">
        <x:f>IF(OR(A220="",AQ220=0),"",STDEVP(BI220:INDEX(BI220:CR220,1,'Настройки'!$B$3)))</x:f>
      </x:c>
      <x:c r="AZ220" s="61" t="str">
        <x:f>IF(OR(A220="",AQ220&lt;'Настройки'!$B$12,AX220&lt;=0,AND('Настройки'!$B$10="Блокировать",COUNTIF(F220:INDEX(F220:AO220,1,'Настройки'!$B$3),"&lt;0")&gt;0)),"",AY220/ABS(AX220))</x:f>
      </x:c>
      <x:c r="BA220" s="49" t="str">
        <x:f>IF(A220="","",IF(AND('Настройки'!$B$10="Блокировать",COUNTIF(F220:INDEX(F220:AO220,1,'Настройки'!$B$3),"&lt;0")&gt;0),"Не определён",IF(AQ220&lt;'Настройки'!$B$12,"Не определён",IF(AX220=0,"Нет спроса",IF(AX220&lt;0,"Не определён",IF(AZ220&lt;='Настройки'!$B$7,"X",IF(AZ220&lt;='Настройки'!$B$8,"Y","Z")))))))</x:f>
      </x:c>
      <x:c r="BB220" s="49" t="str">
        <x:f>IF(OR(A220="",LEN(AW220)&lt;&gt;1,LEN(BA220)&lt;&gt;1),"",AW220&amp;BA220)</x:f>
      </x:c>
      <x:c r="BC220" s="61" t="str">
        <x:f>IF(OR(A220="",AQ220=0),"",(COUNT(BI220:INDEX(BI220:CR220,1,'Настройки'!$B$3))-COUNT(CS220:INDEX(CS220:EB220,1,'Настройки'!$B$3)))/AQ220)</x:f>
      </x:c>
      <x:c r="BD220" s="64" t="str">
        <x:f>IF(OR(A220="",COUNT(CS220:INDEX(CS220:EB220,1,'Настройки'!$B$3))=0),"",AQ220/COUNT(CS220:INDEX(CS220:EB220,1,'Настройки'!$B$3)))</x:f>
      </x:c>
      <x:c r="BE220" s="64" t="str">
        <x:f>IF(OR(A220="",COUNT(CS220:INDEX(CS220:EB220,1,'Настройки'!$B$3))=0),"",IF(AVERAGE(CS220:INDEX(CS220:EB220,1,'Настройки'!$B$3))=0,"",(STDEVP(CS220:INDEX(CS220:EB220,1,'Настройки'!$B$3))/ABS(AVERAGE(CS220:INDEX(CS220:EB220,1,'Настройки'!$B$3))))^2))</x:f>
      </x:c>
      <x:c r="BF220" s="49" t="str">
        <x:f>IF(A220="","",IF(AQ220&lt;3,"Недостаточно",IF(AQ220&lt;6,"Предварительный","Обычный")))</x:f>
      </x:c>
      <x:c r="BG220" s="49" t="str">
        <x:f>IF(A220="","",IF(COUNTIF(F220:INDEX(F220:AO220,1,'Настройки'!$B$3),"&lt;0")&gt;0,IF('Настройки'!$B$10="Блокировать","Отрицательный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"),"")&amp;IF(AQ220&lt;3,"Недостаточно истории. ",IF(AQ220&lt;6,"Предварительная классификация. ",""))&amp;IF(AX220=0,"Нет спроса за горизонт. ","")&amp;IF(AZ220&gt;'Настройки'!$B$11,"Экстремальная вариативность. ",""))</x:f>
      </x:c>
      <x:c r="BH220" s="49" t="str">
        <x:f>IF(A220="","",IFERROR(VLOOKUP(BB220,'Настройки'!$D$3:$E$11,2,FALSE),"Сначала проверьте исходные данные и историю спроса.")&amp;" Уточните срок поставки, MOQ и критичность.")</x:f>
      </x:c>
      <x:c r="BI220" s="50" t="str">
        <x:f>IF(1&gt;'Настройки'!$B$3,"",IF(ISBLANK(F220),IF('Настройки'!$B$9="Нулевой спрос",0,""),IF(F220&lt;0,IF('Настройки'!$B$10="Исключить","",IF('Настройки'!$B$10="Абсолютные значения",ABS(F220),F220)),F220)))</x:f>
      </x:c>
      <x:c r="BJ220" s="50" t="str">
        <x:f>IF(2&gt;'Настройки'!$B$3,"",IF(ISBLANK(G220),IF('Настройки'!$B$9="Нулевой спрос",0,""),IF(G220&lt;0,IF('Настройки'!$B$10="Исключить","",IF('Настройки'!$B$10="Абсолютные значения",ABS(G220),G220)),G220)))</x:f>
      </x:c>
      <x:c r="BK220" s="50" t="str">
        <x:f>IF(3&gt;'Настройки'!$B$3,"",IF(ISBLANK(H220),IF('Настройки'!$B$9="Нулевой спрос",0,""),IF(H220&lt;0,IF('Настройки'!$B$10="Исключить","",IF('Настройки'!$B$10="Абсолютные значения",ABS(H220),H220)),H220)))</x:f>
      </x:c>
      <x:c r="BL220" s="50" t="str">
        <x:f>IF(4&gt;'Настройки'!$B$3,"",IF(ISBLANK(I220),IF('Настройки'!$B$9="Нулевой спрос",0,""),IF(I220&lt;0,IF('Настройки'!$B$10="Исключить","",IF('Настройки'!$B$10="Абсолютные значения",ABS(I220),I220)),I220)))</x:f>
      </x:c>
      <x:c r="BM220" s="50" t="str">
        <x:f>IF(5&gt;'Настройки'!$B$3,"",IF(ISBLANK(J220),IF('Настройки'!$B$9="Нулевой спрос",0,""),IF(J220&lt;0,IF('Настройки'!$B$10="Исключить","",IF('Настройки'!$B$10="Абсолютные значения",ABS(J220),J220)),J220)))</x:f>
      </x:c>
      <x:c r="BN220" s="50" t="str">
        <x:f>IF(6&gt;'Настройки'!$B$3,"",IF(ISBLANK(K220),IF('Настройки'!$B$9="Нулевой спрос",0,""),IF(K220&lt;0,IF('Настройки'!$B$10="Исключить","",IF('Настройки'!$B$10="Абсолютные значения",ABS(K220),K220)),K220)))</x:f>
      </x:c>
      <x:c r="BO220" s="50" t="str">
        <x:f>IF(7&gt;'Настройки'!$B$3,"",IF(ISBLANK(L220),IF('Настройки'!$B$9="Нулевой спрос",0,""),IF(L220&lt;0,IF('Настройки'!$B$10="Исключить","",IF('Настройки'!$B$10="Абсолютные значения",ABS(L220),L220)),L220)))</x:f>
      </x:c>
      <x:c r="BP220" s="50" t="str">
        <x:f>IF(8&gt;'Настройки'!$B$3,"",IF(ISBLANK(M220),IF('Настройки'!$B$9="Нулевой спрос",0,""),IF(M220&lt;0,IF('Настройки'!$B$10="Исключить","",IF('Настройки'!$B$10="Абсолютные значения",ABS(M220),M220)),M220)))</x:f>
      </x:c>
      <x:c r="BQ220" s="50" t="str">
        <x:f>IF(9&gt;'Настройки'!$B$3,"",IF(ISBLANK(N220),IF('Настройки'!$B$9="Нулевой спрос",0,""),IF(N220&lt;0,IF('Настройки'!$B$10="Исключить","",IF('Настройки'!$B$10="Абсолютные значения",ABS(N220),N220)),N220)))</x:f>
      </x:c>
      <x:c r="BR220" s="50" t="str">
        <x:f>IF(10&gt;'Настройки'!$B$3,"",IF(ISBLANK(O220),IF('Настройки'!$B$9="Нулевой спрос",0,""),IF(O220&lt;0,IF('Настройки'!$B$10="Исключить","",IF('Настройки'!$B$10="Абсолютные значения",ABS(O220),O220)),O220)))</x:f>
      </x:c>
      <x:c r="BS220" s="50" t="str">
        <x:f>IF(11&gt;'Настройки'!$B$3,"",IF(ISBLANK(P220),IF('Настройки'!$B$9="Нулевой спрос",0,""),IF(P220&lt;0,IF('Настройки'!$B$10="Исключить","",IF('Настройки'!$B$10="Абсолютные значения",ABS(P220),P220)),P220)))</x:f>
      </x:c>
      <x:c r="BT220" s="50" t="str">
        <x:f>IF(12&gt;'Настройки'!$B$3,"",IF(ISBLANK(Q220),IF('Настройки'!$B$9="Нулевой спрос",0,""),IF(Q220&lt;0,IF('Настройки'!$B$10="Исключить","",IF('Настройки'!$B$10="Абсолютные значения",ABS(Q220),Q220)),Q220)))</x:f>
      </x:c>
      <x:c r="BU220" s="50" t="str">
        <x:f>IF(13&gt;'Настройки'!$B$3,"",IF(ISBLANK(R220),IF('Настройки'!$B$9="Нулевой спрос",0,""),IF(R220&lt;0,IF('Настройки'!$B$10="Исключить","",IF('Настройки'!$B$10="Абсолютные значения",ABS(R220),R220)),R220)))</x:f>
      </x:c>
      <x:c r="BV220" s="50" t="str">
        <x:f>IF(14&gt;'Настройки'!$B$3,"",IF(ISBLANK(S220),IF('Настройки'!$B$9="Нулевой спрос",0,""),IF(S220&lt;0,IF('Настройки'!$B$10="Исключить","",IF('Настройки'!$B$10="Абсолютные значения",ABS(S220),S220)),S220)))</x:f>
      </x:c>
      <x:c r="BW220" s="50" t="str">
        <x:f>IF(15&gt;'Настройки'!$B$3,"",IF(ISBLANK(T220),IF('Настройки'!$B$9="Нулевой спрос",0,""),IF(T220&lt;0,IF('Настройки'!$B$10="Исключить","",IF('Настройки'!$B$10="Абсолютные значения",ABS(T220),T220)),T220)))</x:f>
      </x:c>
      <x:c r="BX220" s="50" t="str">
        <x:f>IF(16&gt;'Настройки'!$B$3,"",IF(ISBLANK(U220),IF('Настройки'!$B$9="Нулевой спрос",0,""),IF(U220&lt;0,IF('Настройки'!$B$10="Исключить","",IF('Настройки'!$B$10="Абсолютные значения",ABS(U220),U220)),U220)))</x:f>
      </x:c>
      <x:c r="BY220" s="50" t="str">
        <x:f>IF(17&gt;'Настройки'!$B$3,"",IF(ISBLANK(V220),IF('Настройки'!$B$9="Нулевой спрос",0,""),IF(V220&lt;0,IF('Настройки'!$B$10="Исключить","",IF('Настройки'!$B$10="Абсолютные значения",ABS(V220),V220)),V220)))</x:f>
      </x:c>
      <x:c r="BZ220" s="50" t="str">
        <x:f>IF(18&gt;'Настройки'!$B$3,"",IF(ISBLANK(W220),IF('Настройки'!$B$9="Нулевой спрос",0,""),IF(W220&lt;0,IF('Настройки'!$B$10="Исключить","",IF('Настройки'!$B$10="Абсолютные значения",ABS(W220),W220)),W220)))</x:f>
      </x:c>
      <x:c r="CA220" s="50" t="str">
        <x:f>IF(19&gt;'Настройки'!$B$3,"",IF(ISBLANK(X220),IF('Настройки'!$B$9="Нулевой спрос",0,""),IF(X220&lt;0,IF('Настройки'!$B$10="Исключить","",IF('Настройки'!$B$10="Абсолютные значения",ABS(X220),X220)),X220)))</x:f>
      </x:c>
      <x:c r="CB220" s="50" t="str">
        <x:f>IF(20&gt;'Настройки'!$B$3,"",IF(ISBLANK(Y220),IF('Настройки'!$B$9="Нулевой спрос",0,""),IF(Y220&lt;0,IF('Настройки'!$B$10="Исключить","",IF('Настройки'!$B$10="Абсолютные значения",ABS(Y220),Y220)),Y220)))</x:f>
      </x:c>
      <x:c r="CC220" s="50" t="str">
        <x:f>IF(21&gt;'Настройки'!$B$3,"",IF(ISBLANK(Z220),IF('Настройки'!$B$9="Нулевой спрос",0,""),IF(Z220&lt;0,IF('Настройки'!$B$10="Исключить","",IF('Настройки'!$B$10="Абсолютные значения",ABS(Z220),Z220)),Z220)))</x:f>
      </x:c>
      <x:c r="CD220" s="50" t="str">
        <x:f>IF(22&gt;'Настройки'!$B$3,"",IF(ISBLANK(AA220),IF('Настройки'!$B$9="Нулевой спрос",0,""),IF(AA220&lt;0,IF('Настройки'!$B$10="Исключить","",IF('Настройки'!$B$10="Абсолютные значения",ABS(AA220),AA220)),AA220)))</x:f>
      </x:c>
      <x:c r="CE220" s="50" t="str">
        <x:f>IF(23&gt;'Настройки'!$B$3,"",IF(ISBLANK(AB220),IF('Настройки'!$B$9="Нулевой спрос",0,""),IF(AB220&lt;0,IF('Настройки'!$B$10="Исключить","",IF('Настройки'!$B$10="Абсолютные значения",ABS(AB220),AB220)),AB220)))</x:f>
      </x:c>
      <x:c r="CF220" s="50" t="str">
        <x:f>IF(24&gt;'Настройки'!$B$3,"",IF(ISBLANK(AC220),IF('Настройки'!$B$9="Нулевой спрос",0,""),IF(AC220&lt;0,IF('Настройки'!$B$10="Исключить","",IF('Настройки'!$B$10="Абсолютные значения",ABS(AC220),AC220)),AC220)))</x:f>
      </x:c>
      <x:c r="CG220" s="50" t="str">
        <x:f>IF(25&gt;'Настройки'!$B$3,"",IF(ISBLANK(AD220),IF('Настройки'!$B$9="Нулевой спрос",0,""),IF(AD220&lt;0,IF('Настройки'!$B$10="Исключить","",IF('Настройки'!$B$10="Абсолютные значения",ABS(AD220),AD220)),AD220)))</x:f>
      </x:c>
      <x:c r="CH220" s="50" t="str">
        <x:f>IF(26&gt;'Настройки'!$B$3,"",IF(ISBLANK(AE220),IF('Настройки'!$B$9="Нулевой спрос",0,""),IF(AE220&lt;0,IF('Настройки'!$B$10="Исключить","",IF('Настройки'!$B$10="Абсолютные значения",ABS(AE220),AE220)),AE220)))</x:f>
      </x:c>
      <x:c r="CI220" s="50" t="str">
        <x:f>IF(27&gt;'Настройки'!$B$3,"",IF(ISBLANK(AF220),IF('Настройки'!$B$9="Нулевой спрос",0,""),IF(AF220&lt;0,IF('Настройки'!$B$10="Исключить","",IF('Настройки'!$B$10="Абсолютные значения",ABS(AF220),AF220)),AF220)))</x:f>
      </x:c>
      <x:c r="CJ220" s="50" t="str">
        <x:f>IF(28&gt;'Настройки'!$B$3,"",IF(ISBLANK(AG220),IF('Настройки'!$B$9="Нулевой спрос",0,""),IF(AG220&lt;0,IF('Настройки'!$B$10="Исключить","",IF('Настройки'!$B$10="Абсолютные значения",ABS(AG220),AG220)),AG220)))</x:f>
      </x:c>
      <x:c r="CK220" s="50" t="str">
        <x:f>IF(29&gt;'Настройки'!$B$3,"",IF(ISBLANK(AH220),IF('Настройки'!$B$9="Нулевой спрос",0,""),IF(AH220&lt;0,IF('Настройки'!$B$10="Исключить","",IF('Настройки'!$B$10="Абсолютные значения",ABS(AH220),AH220)),AH220)))</x:f>
      </x:c>
      <x:c r="CL220" s="50" t="str">
        <x:f>IF(30&gt;'Настройки'!$B$3,"",IF(ISBLANK(AI220),IF('Настройки'!$B$9="Нулевой спрос",0,""),IF(AI220&lt;0,IF('Настройки'!$B$10="Исключить","",IF('Настройки'!$B$10="Абсолютные значения",ABS(AI220),AI220)),AI220)))</x:f>
      </x:c>
      <x:c r="CM220" s="50" t="str">
        <x:f>IF(31&gt;'Настройки'!$B$3,"",IF(ISBLANK(AJ220),IF('Настройки'!$B$9="Нулевой спрос",0,""),IF(AJ220&lt;0,IF('Настройки'!$B$10="Исключить","",IF('Настройки'!$B$10="Абсолютные значения",ABS(AJ220),AJ220)),AJ220)))</x:f>
      </x:c>
      <x:c r="CN220" s="50" t="str">
        <x:f>IF(32&gt;'Настройки'!$B$3,"",IF(ISBLANK(AK220),IF('Настройки'!$B$9="Нулевой спрос",0,""),IF(AK220&lt;0,IF('Настройки'!$B$10="Исключить","",IF('Настройки'!$B$10="Абсолютные значения",ABS(AK220),AK220)),AK220)))</x:f>
      </x:c>
      <x:c r="CO220" s="50" t="str">
        <x:f>IF(33&gt;'Настройки'!$B$3,"",IF(ISBLANK(AL220),IF('Настройки'!$B$9="Нулевой спрос",0,""),IF(AL220&lt;0,IF('Настройки'!$B$10="Исключить","",IF('Настройки'!$B$10="Абсолютные значения",ABS(AL220),AL220)),AL220)))</x:f>
      </x:c>
      <x:c r="CP220" s="50" t="str">
        <x:f>IF(34&gt;'Настройки'!$B$3,"",IF(ISBLANK(AM220),IF('Настройки'!$B$9="Нулевой спрос",0,""),IF(AM220&lt;0,IF('Настройки'!$B$10="Исключить","",IF('Настройки'!$B$10="Абсолютные значения",ABS(AM220),AM220)),AM220)))</x:f>
      </x:c>
      <x:c r="CQ220" s="50" t="str">
        <x:f>IF(35&gt;'Настройки'!$B$3,"",IF(ISBLANK(AN220),IF('Настройки'!$B$9="Нулевой спрос",0,""),IF(AN220&lt;0,IF('Настройки'!$B$10="Исключить","",IF('Настройки'!$B$10="Абсолютные значения",ABS(AN220),AN220)),AN220)))</x:f>
      </x:c>
      <x:c r="CR220" s="50" t="str">
        <x:f>IF(36&gt;'Настройки'!$B$3,"",IF(ISBLANK(AO220),IF('Настройки'!$B$9="Нулевой спрос",0,""),IF(AO220&lt;0,IF('Настройки'!$B$10="Исключить","",IF('Настройки'!$B$10="Абсолютные значения",ABS(AO220),AO220)),AO220)))</x:f>
      </x:c>
      <x:c r="CS220" s="50" t="str">
        <x:f>IF(OR(1&gt;'Настройки'!$B$3,ISBLANK(BI220),BI220=0),"",BI220)</x:f>
      </x:c>
      <x:c r="CT220" s="50" t="str">
        <x:f>IF(OR(2&gt;'Настройки'!$B$3,ISBLANK(BJ220),BJ220=0),"",BJ220)</x:f>
      </x:c>
      <x:c r="CU220" s="50" t="str">
        <x:f>IF(OR(3&gt;'Настройки'!$B$3,ISBLANK(BK220),BK220=0),"",BK220)</x:f>
      </x:c>
      <x:c r="CV220" s="50" t="str">
        <x:f>IF(OR(4&gt;'Настройки'!$B$3,ISBLANK(BL220),BL220=0),"",BL220)</x:f>
      </x:c>
      <x:c r="CW220" s="50" t="str">
        <x:f>IF(OR(5&gt;'Настройки'!$B$3,ISBLANK(BM220),BM220=0),"",BM220)</x:f>
      </x:c>
      <x:c r="CX220" s="50" t="str">
        <x:f>IF(OR(6&gt;'Настройки'!$B$3,ISBLANK(BN220),BN220=0),"",BN220)</x:f>
      </x:c>
      <x:c r="CY220" s="50" t="str">
        <x:f>IF(OR(7&gt;'Настройки'!$B$3,ISBLANK(BO220),BO220=0),"",BO220)</x:f>
      </x:c>
      <x:c r="CZ220" s="50" t="str">
        <x:f>IF(OR(8&gt;'Настройки'!$B$3,ISBLANK(BP220),BP220=0),"",BP220)</x:f>
      </x:c>
      <x:c r="DA220" s="50" t="str">
        <x:f>IF(OR(9&gt;'Настройки'!$B$3,ISBLANK(BQ220),BQ220=0),"",BQ220)</x:f>
      </x:c>
      <x:c r="DB220" s="50" t="str">
        <x:f>IF(OR(10&gt;'Настройки'!$B$3,ISBLANK(BR220),BR220=0),"",BR220)</x:f>
      </x:c>
      <x:c r="DC220" s="50" t="str">
        <x:f>IF(OR(11&gt;'Настройки'!$B$3,ISBLANK(BS220),BS220=0),"",BS220)</x:f>
      </x:c>
      <x:c r="DD220" s="50" t="str">
        <x:f>IF(OR(12&gt;'Настройки'!$B$3,ISBLANK(BT220),BT220=0),"",BT220)</x:f>
      </x:c>
      <x:c r="DE220" s="50" t="str">
        <x:f>IF(OR(13&gt;'Настройки'!$B$3,ISBLANK(BU220),BU220=0),"",BU220)</x:f>
      </x:c>
      <x:c r="DF220" s="50" t="str">
        <x:f>IF(OR(14&gt;'Настройки'!$B$3,ISBLANK(BV220),BV220=0),"",BV220)</x:f>
      </x:c>
      <x:c r="DG220" s="50" t="str">
        <x:f>IF(OR(15&gt;'Настройки'!$B$3,ISBLANK(BW220),BW220=0),"",BW220)</x:f>
      </x:c>
      <x:c r="DH220" s="50" t="str">
        <x:f>IF(OR(16&gt;'Настройки'!$B$3,ISBLANK(BX220),BX220=0),"",BX220)</x:f>
      </x:c>
      <x:c r="DI220" s="50" t="str">
        <x:f>IF(OR(17&gt;'Настройки'!$B$3,ISBLANK(BY220),BY220=0),"",BY220)</x:f>
      </x:c>
      <x:c r="DJ220" s="50" t="str">
        <x:f>IF(OR(18&gt;'Настройки'!$B$3,ISBLANK(BZ220),BZ220=0),"",BZ220)</x:f>
      </x:c>
      <x:c r="DK220" s="50" t="str">
        <x:f>IF(OR(19&gt;'Настройки'!$B$3,ISBLANK(CA220),CA220=0),"",CA220)</x:f>
      </x:c>
      <x:c r="DL220" s="50" t="str">
        <x:f>IF(OR(20&gt;'Настройки'!$B$3,ISBLANK(CB220),CB220=0),"",CB220)</x:f>
      </x:c>
      <x:c r="DM220" s="50" t="str">
        <x:f>IF(OR(21&gt;'Настройки'!$B$3,ISBLANK(CC220),CC220=0),"",CC220)</x:f>
      </x:c>
      <x:c r="DN220" s="50" t="str">
        <x:f>IF(OR(22&gt;'Настройки'!$B$3,ISBLANK(CD220),CD220=0),"",CD220)</x:f>
      </x:c>
      <x:c r="DO220" s="50" t="str">
        <x:f>IF(OR(23&gt;'Настройки'!$B$3,ISBLANK(CE220),CE220=0),"",CE220)</x:f>
      </x:c>
      <x:c r="DP220" s="50" t="str">
        <x:f>IF(OR(24&gt;'Настройки'!$B$3,ISBLANK(CF220),CF220=0),"",CF220)</x:f>
      </x:c>
      <x:c r="DQ220" s="50" t="str">
        <x:f>IF(OR(25&gt;'Настройки'!$B$3,ISBLANK(CG220),CG220=0),"",CG220)</x:f>
      </x:c>
      <x:c r="DR220" s="50" t="str">
        <x:f>IF(OR(26&gt;'Настройки'!$B$3,ISBLANK(CH220),CH220=0),"",CH220)</x:f>
      </x:c>
      <x:c r="DS220" s="50" t="str">
        <x:f>IF(OR(27&gt;'Настройки'!$B$3,ISBLANK(CI220),CI220=0),"",CI220)</x:f>
      </x:c>
      <x:c r="DT220" s="50" t="str">
        <x:f>IF(OR(28&gt;'Настройки'!$B$3,ISBLANK(CJ220),CJ220=0),"",CJ220)</x:f>
      </x:c>
      <x:c r="DU220" s="50" t="str">
        <x:f>IF(OR(29&gt;'Настройки'!$B$3,ISBLANK(CK220),CK220=0),"",CK220)</x:f>
      </x:c>
      <x:c r="DV220" s="50" t="str">
        <x:f>IF(OR(30&gt;'Настройки'!$B$3,ISBLANK(CL220),CL220=0),"",CL220)</x:f>
      </x:c>
      <x:c r="DW220" s="50" t="str">
        <x:f>IF(OR(31&gt;'Настройки'!$B$3,ISBLANK(CM220),CM220=0),"",CM220)</x:f>
      </x:c>
      <x:c r="DX220" s="50" t="str">
        <x:f>IF(OR(32&gt;'Настройки'!$B$3,ISBLANK(CN220),CN220=0),"",CN220)</x:f>
      </x:c>
      <x:c r="DY220" s="50" t="str">
        <x:f>IF(OR(33&gt;'Настройки'!$B$3,ISBLANK(CO220),CO220=0),"",CO220)</x:f>
      </x:c>
      <x:c r="DZ220" s="50" t="str">
        <x:f>IF(OR(34&gt;'Настройки'!$B$3,ISBLANK(CP220),CP220=0),"",CP220)</x:f>
      </x:c>
      <x:c r="EA220" s="50" t="str">
        <x:f>IF(OR(35&gt;'Настройки'!$B$3,ISBLANK(CQ220),CQ220=0),"",CQ220)</x:f>
      </x:c>
      <x:c r="EB220" s="50" t="str">
        <x:f>IF(OR(36&gt;'Настройки'!$B$3,ISBLANK(CR220),CR220=0),"",CR220)</x:f>
      </x:c>
      <x:c r="EC220" s="50" t="str">
        <x:f>IF(A220="","",IF(OR(BB220="AZ",BB220="BZ"),10000+ROW(),IF(AZ220&gt;'Настройки'!$B$11,20000+ROW(),IF(BF220&lt;&gt;"Обычный",30000+ROW(),IF(AX220&lt;=0,40000+ROW(),"")))))</x:f>
      </x:c>
      <x:c r="ED220" s="50" t="str">
        <x:f>IF(EC220="","",COUNTIFS($EC$2:$EC$1001,"&gt;0",$EC$2:$EC$1001,"&lt;"&amp;EC220)+1)</x:f>
      </x:c>
    </x:row>
    <x:row r="221">
      <x:c r="A221" s="115"/>
      <x:c r="B221" s="115"/>
      <x:c r="C221" s="115"/>
      <x:c r="D221" s="118"/>
      <x:c r="E221" s="118"/>
      <x:c r="F221" s="118"/>
      <x:c r="G221" s="118"/>
      <x:c r="H221" s="118"/>
      <x:c r="I221" s="118"/>
      <x:c r="J221" s="118"/>
      <x:c r="K221" s="118"/>
      <x:c r="L221" s="118"/>
      <x:c r="M221" s="118"/>
      <x:c r="N221" s="118"/>
      <x:c r="O221" s="118"/>
      <x:c r="P221" s="118"/>
      <x:c r="Q221" s="118"/>
      <x:c r="R221" s="118"/>
      <x:c r="S221" s="118"/>
      <x:c r="T221" s="118"/>
      <x:c r="U221" s="118"/>
      <x:c r="V221" s="118"/>
      <x:c r="W221" s="118"/>
      <x:c r="X221" s="118"/>
      <x:c r="Y221" s="118"/>
      <x:c r="Z221" s="118"/>
      <x:c r="AA221" s="118"/>
      <x:c r="AB221" s="118"/>
      <x:c r="AC221" s="118"/>
      <x:c r="AD221" s="118"/>
      <x:c r="AE221" s="118"/>
      <x:c r="AF221" s="118"/>
      <x:c r="AG221" s="118"/>
      <x:c r="AH221" s="118"/>
      <x:c r="AI221" s="118"/>
      <x:c r="AJ221" s="118"/>
      <x:c r="AK221" s="118"/>
      <x:c r="AL221" s="118"/>
      <x:c r="AM221" s="118"/>
      <x:c r="AN221" s="118"/>
      <x:c r="AO221" s="118"/>
      <x:c r="AP221" s="115"/>
      <x:c r="AQ221" s="49" t="str">
        <x:f>IF(A221="","",COUNT(BI221:INDEX(BI221:CR221,1,'Настройки'!$B$3)))</x:f>
      </x:c>
      <x:c r="AR221" s="49" t="str">
        <x:f>IF(A221="","",SUM(BI221:INDEX(BI221:CR221,1,'Настройки'!$B$3)))</x:f>
      </x:c>
      <x:c r="AS221" s="58" t="str">
        <x:f>IF(A221="","",IF('Настройки'!$B$4="Стоимость потребления",AR221*D221,IF('Настройки'!$B$4="Количество",AR221,E221)))</x:f>
      </x:c>
      <x:c r="AT221" s="61" t="str">
        <x:f>IF(OR(A221="",AS221&lt;0,SUM($AS$2:$AS$1001)&lt;=0),"",AS221/SUM($AS$2:$AS$1001))</x:f>
      </x:c>
      <x:c r="AU221" s="61" t="str">
        <x:f>IF(OR(A221="",AS221&lt;0,SUM($AS$2:$AS$1001)&lt;=0),"",SUMIFS($AS$2:$AS$1001,$AS$2:$AS$1001,"&gt;"&amp;AS221)/SUM($AS$2:$AS$1001))</x:f>
      </x:c>
      <x:c r="AV221" s="61" t="str">
        <x:f>IF(OR(A221="",AS221&lt;0,SUM($AS$2:$AS$1001)&lt;=0),"",SUMIFS($AS$2:$AS$1001,$AS$2:$AS$1001,"&gt;="&amp;AS221)/SUM($AS$2:$AS$1001))</x:f>
      </x:c>
      <x:c r="AW221" s="49" t="str">
        <x:f>IF(A221="","",IF(SUM($AS$2:$AS$1001)&lt;=0,"Не определён",IF(AS221&lt;0,"Исключение",IF(AU221&lt;'Настройки'!$B$5,"A",IF(AU221&lt;'Настройки'!$B$6,"B","C")))))</x:f>
      </x:c>
      <x:c r="AX221" s="58" t="str">
        <x:f>IF(A221="","",IF(AQ221=0,"",AVERAGE(BI221:INDEX(BI221:CR221,1,'Настройки'!$B$3))))</x:f>
      </x:c>
      <x:c r="AY221" s="58" t="str">
        <x:f>IF(OR(A221="",AQ221=0),"",STDEVP(BI221:INDEX(BI221:CR221,1,'Настройки'!$B$3)))</x:f>
      </x:c>
      <x:c r="AZ221" s="61" t="str">
        <x:f>IF(OR(A221="",AQ221&lt;'Настройки'!$B$12,AX221&lt;=0,AND('Настройки'!$B$10="Блокировать",COUNTIF(F221:INDEX(F221:AO221,1,'Настройки'!$B$3),"&lt;0")&gt;0)),"",AY221/ABS(AX221))</x:f>
      </x:c>
      <x:c r="BA221" s="49" t="str">
        <x:f>IF(A221="","",IF(AND('Настройки'!$B$10="Блокировать",COUNTIF(F221:INDEX(F221:AO221,1,'Настройки'!$B$3),"&lt;0")&gt;0),"Не определён",IF(AQ221&lt;'Настройки'!$B$12,"Не определён",IF(AX221=0,"Нет спроса",IF(AX221&lt;0,"Не определён",IF(AZ221&lt;='Настройки'!$B$7,"X",IF(AZ221&lt;='Настройки'!$B$8,"Y","Z")))))))</x:f>
      </x:c>
      <x:c r="BB221" s="49" t="str">
        <x:f>IF(OR(A221="",LEN(AW221)&lt;&gt;1,LEN(BA221)&lt;&gt;1),"",AW221&amp;BA221)</x:f>
      </x:c>
      <x:c r="BC221" s="61" t="str">
        <x:f>IF(OR(A221="",AQ221=0),"",(COUNT(BI221:INDEX(BI221:CR221,1,'Настройки'!$B$3))-COUNT(CS221:INDEX(CS221:EB221,1,'Настройки'!$B$3)))/AQ221)</x:f>
      </x:c>
      <x:c r="BD221" s="64" t="str">
        <x:f>IF(OR(A221="",COUNT(CS221:INDEX(CS221:EB221,1,'Настройки'!$B$3))=0),"",AQ221/COUNT(CS221:INDEX(CS221:EB221,1,'Настройки'!$B$3)))</x:f>
      </x:c>
      <x:c r="BE221" s="64" t="str">
        <x:f>IF(OR(A221="",COUNT(CS221:INDEX(CS221:EB221,1,'Настройки'!$B$3))=0),"",IF(AVERAGE(CS221:INDEX(CS221:EB221,1,'Настройки'!$B$3))=0,"",(STDEVP(CS221:INDEX(CS221:EB221,1,'Настройки'!$B$3))/ABS(AVERAGE(CS221:INDEX(CS221:EB221,1,'Настройки'!$B$3))))^2))</x:f>
      </x:c>
      <x:c r="BF221" s="49" t="str">
        <x:f>IF(A221="","",IF(AQ221&lt;3,"Недостаточно",IF(AQ221&lt;6,"Предварительный","Обычный")))</x:f>
      </x:c>
      <x:c r="BG221" s="49" t="str">
        <x:f>IF(A221="","",IF(COUNTIF(F221:INDEX(F221:AO221,1,'Настройки'!$B$3),"&lt;0")&gt;0,IF('Настройки'!$B$10="Блокировать","Отрицательный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"),"")&amp;IF(AQ221&lt;3,"Недостаточно истории. ",IF(AQ221&lt;6,"Предварительная классификация. ",""))&amp;IF(AX221=0,"Нет спроса за горизонт. ","")&amp;IF(AZ221&gt;'Настройки'!$B$11,"Экстремальная вариативность. ",""))</x:f>
      </x:c>
      <x:c r="BH221" s="49" t="str">
        <x:f>IF(A221="","",IFERROR(VLOOKUP(BB221,'Настройки'!$D$3:$E$11,2,FALSE),"Сначала проверьте исходные данные и историю спроса.")&amp;" Уточните срок поставки, MOQ и критичность.")</x:f>
      </x:c>
      <x:c r="BI221" s="50" t="str">
        <x:f>IF(1&gt;'Настройки'!$B$3,"",IF(ISBLANK(F221),IF('Настройки'!$B$9="Нулевой спрос",0,""),IF(F221&lt;0,IF('Настройки'!$B$10="Исключить","",IF('Настройки'!$B$10="Абсолютные значения",ABS(F221),F221)),F221)))</x:f>
      </x:c>
      <x:c r="BJ221" s="50" t="str">
        <x:f>IF(2&gt;'Настройки'!$B$3,"",IF(ISBLANK(G221),IF('Настройки'!$B$9="Нулевой спрос",0,""),IF(G221&lt;0,IF('Настройки'!$B$10="Исключить","",IF('Настройки'!$B$10="Абсолютные значения",ABS(G221),G221)),G221)))</x:f>
      </x:c>
      <x:c r="BK221" s="50" t="str">
        <x:f>IF(3&gt;'Настройки'!$B$3,"",IF(ISBLANK(H221),IF('Настройки'!$B$9="Нулевой спрос",0,""),IF(H221&lt;0,IF('Настройки'!$B$10="Исключить","",IF('Настройки'!$B$10="Абсолютные значения",ABS(H221),H221)),H221)))</x:f>
      </x:c>
      <x:c r="BL221" s="50" t="str">
        <x:f>IF(4&gt;'Настройки'!$B$3,"",IF(ISBLANK(I221),IF('Настройки'!$B$9="Нулевой спрос",0,""),IF(I221&lt;0,IF('Настройки'!$B$10="Исключить","",IF('Настройки'!$B$10="Абсолютные значения",ABS(I221),I221)),I221)))</x:f>
      </x:c>
      <x:c r="BM221" s="50" t="str">
        <x:f>IF(5&gt;'Настройки'!$B$3,"",IF(ISBLANK(J221),IF('Настройки'!$B$9="Нулевой спрос",0,""),IF(J221&lt;0,IF('Настройки'!$B$10="Исключить","",IF('Настройки'!$B$10="Абсолютные значения",ABS(J221),J221)),J221)))</x:f>
      </x:c>
      <x:c r="BN221" s="50" t="str">
        <x:f>IF(6&gt;'Настройки'!$B$3,"",IF(ISBLANK(K221),IF('Настройки'!$B$9="Нулевой спрос",0,""),IF(K221&lt;0,IF('Настройки'!$B$10="Исключить","",IF('Настройки'!$B$10="Абсолютные значения",ABS(K221),K221)),K221)))</x:f>
      </x:c>
      <x:c r="BO221" s="50" t="str">
        <x:f>IF(7&gt;'Настройки'!$B$3,"",IF(ISBLANK(L221),IF('Настройки'!$B$9="Нулевой спрос",0,""),IF(L221&lt;0,IF('Настройки'!$B$10="Исключить","",IF('Настройки'!$B$10="Абсолютные значения",ABS(L221),L221)),L221)))</x:f>
      </x:c>
      <x:c r="BP221" s="50" t="str">
        <x:f>IF(8&gt;'Настройки'!$B$3,"",IF(ISBLANK(M221),IF('Настройки'!$B$9="Нулевой спрос",0,""),IF(M221&lt;0,IF('Настройки'!$B$10="Исключить","",IF('Настройки'!$B$10="Абсолютные значения",ABS(M221),M221)),M221)))</x:f>
      </x:c>
      <x:c r="BQ221" s="50" t="str">
        <x:f>IF(9&gt;'Настройки'!$B$3,"",IF(ISBLANK(N221),IF('Настройки'!$B$9="Нулевой спрос",0,""),IF(N221&lt;0,IF('Настройки'!$B$10="Исключить","",IF('Настройки'!$B$10="Абсолютные значения",ABS(N221),N221)),N221)))</x:f>
      </x:c>
      <x:c r="BR221" s="50" t="str">
        <x:f>IF(10&gt;'Настройки'!$B$3,"",IF(ISBLANK(O221),IF('Настройки'!$B$9="Нулевой спрос",0,""),IF(O221&lt;0,IF('Настройки'!$B$10="Исключить","",IF('Настройки'!$B$10="Абсолютные значения",ABS(O221),O221)),O221)))</x:f>
      </x:c>
      <x:c r="BS221" s="50" t="str">
        <x:f>IF(11&gt;'Настройки'!$B$3,"",IF(ISBLANK(P221),IF('Настройки'!$B$9="Нулевой спрос",0,""),IF(P221&lt;0,IF('Настройки'!$B$10="Исключить","",IF('Настройки'!$B$10="Абсолютные значения",ABS(P221),P221)),P221)))</x:f>
      </x:c>
      <x:c r="BT221" s="50" t="str">
        <x:f>IF(12&gt;'Настройки'!$B$3,"",IF(ISBLANK(Q221),IF('Настройки'!$B$9="Нулевой спрос",0,""),IF(Q221&lt;0,IF('Настройки'!$B$10="Исключить","",IF('Настройки'!$B$10="Абсолютные значения",ABS(Q221),Q221)),Q221)))</x:f>
      </x:c>
      <x:c r="BU221" s="50" t="str">
        <x:f>IF(13&gt;'Настройки'!$B$3,"",IF(ISBLANK(R221),IF('Настройки'!$B$9="Нулевой спрос",0,""),IF(R221&lt;0,IF('Настройки'!$B$10="Исключить","",IF('Настройки'!$B$10="Абсолютные значения",ABS(R221),R221)),R221)))</x:f>
      </x:c>
      <x:c r="BV221" s="50" t="str">
        <x:f>IF(14&gt;'Настройки'!$B$3,"",IF(ISBLANK(S221),IF('Настройки'!$B$9="Нулевой спрос",0,""),IF(S221&lt;0,IF('Настройки'!$B$10="Исключить","",IF('Настройки'!$B$10="Абсолютные значения",ABS(S221),S221)),S221)))</x:f>
      </x:c>
      <x:c r="BW221" s="50" t="str">
        <x:f>IF(15&gt;'Настройки'!$B$3,"",IF(ISBLANK(T221),IF('Настройки'!$B$9="Нулевой спрос",0,""),IF(T221&lt;0,IF('Настройки'!$B$10="Исключить","",IF('Настройки'!$B$10="Абсолютные значения",ABS(T221),T221)),T221)))</x:f>
      </x:c>
      <x:c r="BX221" s="50" t="str">
        <x:f>IF(16&gt;'Настройки'!$B$3,"",IF(ISBLANK(U221),IF('Настройки'!$B$9="Нулевой спрос",0,""),IF(U221&lt;0,IF('Настройки'!$B$10="Исключить","",IF('Настройки'!$B$10="Абсолютные значения",ABS(U221),U221)),U221)))</x:f>
      </x:c>
      <x:c r="BY221" s="50" t="str">
        <x:f>IF(17&gt;'Настройки'!$B$3,"",IF(ISBLANK(V221),IF('Настройки'!$B$9="Нулевой спрос",0,""),IF(V221&lt;0,IF('Настройки'!$B$10="Исключить","",IF('Настройки'!$B$10="Абсолютные значения",ABS(V221),V221)),V221)))</x:f>
      </x:c>
      <x:c r="BZ221" s="50" t="str">
        <x:f>IF(18&gt;'Настройки'!$B$3,"",IF(ISBLANK(W221),IF('Настройки'!$B$9="Нулевой спрос",0,""),IF(W221&lt;0,IF('Настройки'!$B$10="Исключить","",IF('Настройки'!$B$10="Абсолютные значения",ABS(W221),W221)),W221)))</x:f>
      </x:c>
      <x:c r="CA221" s="50" t="str">
        <x:f>IF(19&gt;'Настройки'!$B$3,"",IF(ISBLANK(X221),IF('Настройки'!$B$9="Нулевой спрос",0,""),IF(X221&lt;0,IF('Настройки'!$B$10="Исключить","",IF('Настройки'!$B$10="Абсолютные значения",ABS(X221),X221)),X221)))</x:f>
      </x:c>
      <x:c r="CB221" s="50" t="str">
        <x:f>IF(20&gt;'Настройки'!$B$3,"",IF(ISBLANK(Y221),IF('Настройки'!$B$9="Нулевой спрос",0,""),IF(Y221&lt;0,IF('Настройки'!$B$10="Исключить","",IF('Настройки'!$B$10="Абсолютные значения",ABS(Y221),Y221)),Y221)))</x:f>
      </x:c>
      <x:c r="CC221" s="50" t="str">
        <x:f>IF(21&gt;'Настройки'!$B$3,"",IF(ISBLANK(Z221),IF('Настройки'!$B$9="Нулевой спрос",0,""),IF(Z221&lt;0,IF('Настройки'!$B$10="Исключить","",IF('Настройки'!$B$10="Абсолютные значения",ABS(Z221),Z221)),Z221)))</x:f>
      </x:c>
      <x:c r="CD221" s="50" t="str">
        <x:f>IF(22&gt;'Настройки'!$B$3,"",IF(ISBLANK(AA221),IF('Настройки'!$B$9="Нулевой спрос",0,""),IF(AA221&lt;0,IF('Настройки'!$B$10="Исключить","",IF('Настройки'!$B$10="Абсолютные значения",ABS(AA221),AA221)),AA221)))</x:f>
      </x:c>
      <x:c r="CE221" s="50" t="str">
        <x:f>IF(23&gt;'Настройки'!$B$3,"",IF(ISBLANK(AB221),IF('Настройки'!$B$9="Нулевой спрос",0,""),IF(AB221&lt;0,IF('Настройки'!$B$10="Исключить","",IF('Настройки'!$B$10="Абсолютные значения",ABS(AB221),AB221)),AB221)))</x:f>
      </x:c>
      <x:c r="CF221" s="50" t="str">
        <x:f>IF(24&gt;'Настройки'!$B$3,"",IF(ISBLANK(AC221),IF('Настройки'!$B$9="Нулевой спрос",0,""),IF(AC221&lt;0,IF('Настройки'!$B$10="Исключить","",IF('Настройки'!$B$10="Абсолютные значения",ABS(AC221),AC221)),AC221)))</x:f>
      </x:c>
      <x:c r="CG221" s="50" t="str">
        <x:f>IF(25&gt;'Настройки'!$B$3,"",IF(ISBLANK(AD221),IF('Настройки'!$B$9="Нулевой спрос",0,""),IF(AD221&lt;0,IF('Настройки'!$B$10="Исключить","",IF('Настройки'!$B$10="Абсолютные значения",ABS(AD221),AD221)),AD221)))</x:f>
      </x:c>
      <x:c r="CH221" s="50" t="str">
        <x:f>IF(26&gt;'Настройки'!$B$3,"",IF(ISBLANK(AE221),IF('Настройки'!$B$9="Нулевой спрос",0,""),IF(AE221&lt;0,IF('Настройки'!$B$10="Исключить","",IF('Настройки'!$B$10="Абсолютные значения",ABS(AE221),AE221)),AE221)))</x:f>
      </x:c>
      <x:c r="CI221" s="50" t="str">
        <x:f>IF(27&gt;'Настройки'!$B$3,"",IF(ISBLANK(AF221),IF('Настройки'!$B$9="Нулевой спрос",0,""),IF(AF221&lt;0,IF('Настройки'!$B$10="Исключить","",IF('Настройки'!$B$10="Абсолютные значения",ABS(AF221),AF221)),AF221)))</x:f>
      </x:c>
      <x:c r="CJ221" s="50" t="str">
        <x:f>IF(28&gt;'Настройки'!$B$3,"",IF(ISBLANK(AG221),IF('Настройки'!$B$9="Нулевой спрос",0,""),IF(AG221&lt;0,IF('Настройки'!$B$10="Исключить","",IF('Настройки'!$B$10="Абсолютные значения",ABS(AG221),AG221)),AG221)))</x:f>
      </x:c>
      <x:c r="CK221" s="50" t="str">
        <x:f>IF(29&gt;'Настройки'!$B$3,"",IF(ISBLANK(AH221),IF('Настройки'!$B$9="Нулевой спрос",0,""),IF(AH221&lt;0,IF('Настройки'!$B$10="Исключить","",IF('Настройки'!$B$10="Абсолютные значения",ABS(AH221),AH221)),AH221)))</x:f>
      </x:c>
      <x:c r="CL221" s="50" t="str">
        <x:f>IF(30&gt;'Настройки'!$B$3,"",IF(ISBLANK(AI221),IF('Настройки'!$B$9="Нулевой спрос",0,""),IF(AI221&lt;0,IF('Настройки'!$B$10="Исключить","",IF('Настройки'!$B$10="Абсолютные значения",ABS(AI221),AI221)),AI221)))</x:f>
      </x:c>
      <x:c r="CM221" s="50" t="str">
        <x:f>IF(31&gt;'Настройки'!$B$3,"",IF(ISBLANK(AJ221),IF('Настройки'!$B$9="Нулевой спрос",0,""),IF(AJ221&lt;0,IF('Настройки'!$B$10="Исключить","",IF('Настройки'!$B$10="Абсолютные значения",ABS(AJ221),AJ221)),AJ221)))</x:f>
      </x:c>
      <x:c r="CN221" s="50" t="str">
        <x:f>IF(32&gt;'Настройки'!$B$3,"",IF(ISBLANK(AK221),IF('Настройки'!$B$9="Нулевой спрос",0,""),IF(AK221&lt;0,IF('Настройки'!$B$10="Исключить","",IF('Настройки'!$B$10="Абсолютные значения",ABS(AK221),AK221)),AK221)))</x:f>
      </x:c>
      <x:c r="CO221" s="50" t="str">
        <x:f>IF(33&gt;'Настройки'!$B$3,"",IF(ISBLANK(AL221),IF('Настройки'!$B$9="Нулевой спрос",0,""),IF(AL221&lt;0,IF('Настройки'!$B$10="Исключить","",IF('Настройки'!$B$10="Абсолютные значения",ABS(AL221),AL221)),AL221)))</x:f>
      </x:c>
      <x:c r="CP221" s="50" t="str">
        <x:f>IF(34&gt;'Настройки'!$B$3,"",IF(ISBLANK(AM221),IF('Настройки'!$B$9="Нулевой спрос",0,""),IF(AM221&lt;0,IF('Настройки'!$B$10="Исключить","",IF('Настройки'!$B$10="Абсолютные значения",ABS(AM221),AM221)),AM221)))</x:f>
      </x:c>
      <x:c r="CQ221" s="50" t="str">
        <x:f>IF(35&gt;'Настройки'!$B$3,"",IF(ISBLANK(AN221),IF('Настройки'!$B$9="Нулевой спрос",0,""),IF(AN221&lt;0,IF('Настройки'!$B$10="Исключить","",IF('Настройки'!$B$10="Абсолютные значения",ABS(AN221),AN221)),AN221)))</x:f>
      </x:c>
      <x:c r="CR221" s="50" t="str">
        <x:f>IF(36&gt;'Настройки'!$B$3,"",IF(ISBLANK(AO221),IF('Настройки'!$B$9="Нулевой спрос",0,""),IF(AO221&lt;0,IF('Настройки'!$B$10="Исключить","",IF('Настройки'!$B$10="Абсолютные значения",ABS(AO221),AO221)),AO221)))</x:f>
      </x:c>
      <x:c r="CS221" s="50" t="str">
        <x:f>IF(OR(1&gt;'Настройки'!$B$3,ISBLANK(BI221),BI221=0),"",BI221)</x:f>
      </x:c>
      <x:c r="CT221" s="50" t="str">
        <x:f>IF(OR(2&gt;'Настройки'!$B$3,ISBLANK(BJ221),BJ221=0),"",BJ221)</x:f>
      </x:c>
      <x:c r="CU221" s="50" t="str">
        <x:f>IF(OR(3&gt;'Настройки'!$B$3,ISBLANK(BK221),BK221=0),"",BK221)</x:f>
      </x:c>
      <x:c r="CV221" s="50" t="str">
        <x:f>IF(OR(4&gt;'Настройки'!$B$3,ISBLANK(BL221),BL221=0),"",BL221)</x:f>
      </x:c>
      <x:c r="CW221" s="50" t="str">
        <x:f>IF(OR(5&gt;'Настройки'!$B$3,ISBLANK(BM221),BM221=0),"",BM221)</x:f>
      </x:c>
      <x:c r="CX221" s="50" t="str">
        <x:f>IF(OR(6&gt;'Настройки'!$B$3,ISBLANK(BN221),BN221=0),"",BN221)</x:f>
      </x:c>
      <x:c r="CY221" s="50" t="str">
        <x:f>IF(OR(7&gt;'Настройки'!$B$3,ISBLANK(BO221),BO221=0),"",BO221)</x:f>
      </x:c>
      <x:c r="CZ221" s="50" t="str">
        <x:f>IF(OR(8&gt;'Настройки'!$B$3,ISBLANK(BP221),BP221=0),"",BP221)</x:f>
      </x:c>
      <x:c r="DA221" s="50" t="str">
        <x:f>IF(OR(9&gt;'Настройки'!$B$3,ISBLANK(BQ221),BQ221=0),"",BQ221)</x:f>
      </x:c>
      <x:c r="DB221" s="50" t="str">
        <x:f>IF(OR(10&gt;'Настройки'!$B$3,ISBLANK(BR221),BR221=0),"",BR221)</x:f>
      </x:c>
      <x:c r="DC221" s="50" t="str">
        <x:f>IF(OR(11&gt;'Настройки'!$B$3,ISBLANK(BS221),BS221=0),"",BS221)</x:f>
      </x:c>
      <x:c r="DD221" s="50" t="str">
        <x:f>IF(OR(12&gt;'Настройки'!$B$3,ISBLANK(BT221),BT221=0),"",BT221)</x:f>
      </x:c>
      <x:c r="DE221" s="50" t="str">
        <x:f>IF(OR(13&gt;'Настройки'!$B$3,ISBLANK(BU221),BU221=0),"",BU221)</x:f>
      </x:c>
      <x:c r="DF221" s="50" t="str">
        <x:f>IF(OR(14&gt;'Настройки'!$B$3,ISBLANK(BV221),BV221=0),"",BV221)</x:f>
      </x:c>
      <x:c r="DG221" s="50" t="str">
        <x:f>IF(OR(15&gt;'Настройки'!$B$3,ISBLANK(BW221),BW221=0),"",BW221)</x:f>
      </x:c>
      <x:c r="DH221" s="50" t="str">
        <x:f>IF(OR(16&gt;'Настройки'!$B$3,ISBLANK(BX221),BX221=0),"",BX221)</x:f>
      </x:c>
      <x:c r="DI221" s="50" t="str">
        <x:f>IF(OR(17&gt;'Настройки'!$B$3,ISBLANK(BY221),BY221=0),"",BY221)</x:f>
      </x:c>
      <x:c r="DJ221" s="50" t="str">
        <x:f>IF(OR(18&gt;'Настройки'!$B$3,ISBLANK(BZ221),BZ221=0),"",BZ221)</x:f>
      </x:c>
      <x:c r="DK221" s="50" t="str">
        <x:f>IF(OR(19&gt;'Настройки'!$B$3,ISBLANK(CA221),CA221=0),"",CA221)</x:f>
      </x:c>
      <x:c r="DL221" s="50" t="str">
        <x:f>IF(OR(20&gt;'Настройки'!$B$3,ISBLANK(CB221),CB221=0),"",CB221)</x:f>
      </x:c>
      <x:c r="DM221" s="50" t="str">
        <x:f>IF(OR(21&gt;'Настройки'!$B$3,ISBLANK(CC221),CC221=0),"",CC221)</x:f>
      </x:c>
      <x:c r="DN221" s="50" t="str">
        <x:f>IF(OR(22&gt;'Настройки'!$B$3,ISBLANK(CD221),CD221=0),"",CD221)</x:f>
      </x:c>
      <x:c r="DO221" s="50" t="str">
        <x:f>IF(OR(23&gt;'Настройки'!$B$3,ISBLANK(CE221),CE221=0),"",CE221)</x:f>
      </x:c>
      <x:c r="DP221" s="50" t="str">
        <x:f>IF(OR(24&gt;'Настройки'!$B$3,ISBLANK(CF221),CF221=0),"",CF221)</x:f>
      </x:c>
      <x:c r="DQ221" s="50" t="str">
        <x:f>IF(OR(25&gt;'Настройки'!$B$3,ISBLANK(CG221),CG221=0),"",CG221)</x:f>
      </x:c>
      <x:c r="DR221" s="50" t="str">
        <x:f>IF(OR(26&gt;'Настройки'!$B$3,ISBLANK(CH221),CH221=0),"",CH221)</x:f>
      </x:c>
      <x:c r="DS221" s="50" t="str">
        <x:f>IF(OR(27&gt;'Настройки'!$B$3,ISBLANK(CI221),CI221=0),"",CI221)</x:f>
      </x:c>
      <x:c r="DT221" s="50" t="str">
        <x:f>IF(OR(28&gt;'Настройки'!$B$3,ISBLANK(CJ221),CJ221=0),"",CJ221)</x:f>
      </x:c>
      <x:c r="DU221" s="50" t="str">
        <x:f>IF(OR(29&gt;'Настройки'!$B$3,ISBLANK(CK221),CK221=0),"",CK221)</x:f>
      </x:c>
      <x:c r="DV221" s="50" t="str">
        <x:f>IF(OR(30&gt;'Настройки'!$B$3,ISBLANK(CL221),CL221=0),"",CL221)</x:f>
      </x:c>
      <x:c r="DW221" s="50" t="str">
        <x:f>IF(OR(31&gt;'Настройки'!$B$3,ISBLANK(CM221),CM221=0),"",CM221)</x:f>
      </x:c>
      <x:c r="DX221" s="50" t="str">
        <x:f>IF(OR(32&gt;'Настройки'!$B$3,ISBLANK(CN221),CN221=0),"",CN221)</x:f>
      </x:c>
      <x:c r="DY221" s="50" t="str">
        <x:f>IF(OR(33&gt;'Настройки'!$B$3,ISBLANK(CO221),CO221=0),"",CO221)</x:f>
      </x:c>
      <x:c r="DZ221" s="50" t="str">
        <x:f>IF(OR(34&gt;'Настройки'!$B$3,ISBLANK(CP221),CP221=0),"",CP221)</x:f>
      </x:c>
      <x:c r="EA221" s="50" t="str">
        <x:f>IF(OR(35&gt;'Настройки'!$B$3,ISBLANK(CQ221),CQ221=0),"",CQ221)</x:f>
      </x:c>
      <x:c r="EB221" s="50" t="str">
        <x:f>IF(OR(36&gt;'Настройки'!$B$3,ISBLANK(CR221),CR221=0),"",CR221)</x:f>
      </x:c>
      <x:c r="EC221" s="50" t="str">
        <x:f>IF(A221="","",IF(OR(BB221="AZ",BB221="BZ"),10000+ROW(),IF(AZ221&gt;'Настройки'!$B$11,20000+ROW(),IF(BF221&lt;&gt;"Обычный",30000+ROW(),IF(AX221&lt;=0,40000+ROW(),"")))))</x:f>
      </x:c>
      <x:c r="ED221" s="50" t="str">
        <x:f>IF(EC221="","",COUNTIFS($EC$2:$EC$1001,"&gt;0",$EC$2:$EC$1001,"&lt;"&amp;EC221)+1)</x:f>
      </x:c>
    </x:row>
    <x:row r="222">
      <x:c r="A222" s="115"/>
      <x:c r="B222" s="115"/>
      <x:c r="C222" s="115"/>
      <x:c r="D222" s="118"/>
      <x:c r="E222" s="118"/>
      <x:c r="F222" s="118"/>
      <x:c r="G222" s="118"/>
      <x:c r="H222" s="118"/>
      <x:c r="I222" s="118"/>
      <x:c r="J222" s="118"/>
      <x:c r="K222" s="118"/>
      <x:c r="L222" s="118"/>
      <x:c r="M222" s="118"/>
      <x:c r="N222" s="118"/>
      <x:c r="O222" s="118"/>
      <x:c r="P222" s="118"/>
      <x:c r="Q222" s="118"/>
      <x:c r="R222" s="118"/>
      <x:c r="S222" s="118"/>
      <x:c r="T222" s="118"/>
      <x:c r="U222" s="118"/>
      <x:c r="V222" s="118"/>
      <x:c r="W222" s="118"/>
      <x:c r="X222" s="118"/>
      <x:c r="Y222" s="118"/>
      <x:c r="Z222" s="118"/>
      <x:c r="AA222" s="118"/>
      <x:c r="AB222" s="118"/>
      <x:c r="AC222" s="118"/>
      <x:c r="AD222" s="118"/>
      <x:c r="AE222" s="118"/>
      <x:c r="AF222" s="118"/>
      <x:c r="AG222" s="118"/>
      <x:c r="AH222" s="118"/>
      <x:c r="AI222" s="118"/>
      <x:c r="AJ222" s="118"/>
      <x:c r="AK222" s="118"/>
      <x:c r="AL222" s="118"/>
      <x:c r="AM222" s="118"/>
      <x:c r="AN222" s="118"/>
      <x:c r="AO222" s="118"/>
      <x:c r="AP222" s="115"/>
      <x:c r="AQ222" s="49" t="str">
        <x:f>IF(A222="","",COUNT(BI222:INDEX(BI222:CR222,1,'Настройки'!$B$3)))</x:f>
      </x:c>
      <x:c r="AR222" s="49" t="str">
        <x:f>IF(A222="","",SUM(BI222:INDEX(BI222:CR222,1,'Настройки'!$B$3)))</x:f>
      </x:c>
      <x:c r="AS222" s="58" t="str">
        <x:f>IF(A222="","",IF('Настройки'!$B$4="Стоимость потребления",AR222*D222,IF('Настройки'!$B$4="Количество",AR222,E222)))</x:f>
      </x:c>
      <x:c r="AT222" s="61" t="str">
        <x:f>IF(OR(A222="",AS222&lt;0,SUM($AS$2:$AS$1001)&lt;=0),"",AS222/SUM($AS$2:$AS$1001))</x:f>
      </x:c>
      <x:c r="AU222" s="61" t="str">
        <x:f>IF(OR(A222="",AS222&lt;0,SUM($AS$2:$AS$1001)&lt;=0),"",SUMIFS($AS$2:$AS$1001,$AS$2:$AS$1001,"&gt;"&amp;AS222)/SUM($AS$2:$AS$1001))</x:f>
      </x:c>
      <x:c r="AV222" s="61" t="str">
        <x:f>IF(OR(A222="",AS222&lt;0,SUM($AS$2:$AS$1001)&lt;=0),"",SUMIFS($AS$2:$AS$1001,$AS$2:$AS$1001,"&gt;="&amp;AS222)/SUM($AS$2:$AS$1001))</x:f>
      </x:c>
      <x:c r="AW222" s="49" t="str">
        <x:f>IF(A222="","",IF(SUM($AS$2:$AS$1001)&lt;=0,"Не определён",IF(AS222&lt;0,"Исключение",IF(AU222&lt;'Настройки'!$B$5,"A",IF(AU222&lt;'Настройки'!$B$6,"B","C")))))</x:f>
      </x:c>
      <x:c r="AX222" s="58" t="str">
        <x:f>IF(A222="","",IF(AQ222=0,"",AVERAGE(BI222:INDEX(BI222:CR222,1,'Настройки'!$B$3))))</x:f>
      </x:c>
      <x:c r="AY222" s="58" t="str">
        <x:f>IF(OR(A222="",AQ222=0),"",STDEVP(BI222:INDEX(BI222:CR222,1,'Настройки'!$B$3)))</x:f>
      </x:c>
      <x:c r="AZ222" s="61" t="str">
        <x:f>IF(OR(A222="",AQ222&lt;'Настройки'!$B$12,AX222&lt;=0,AND('Настройки'!$B$10="Блокировать",COUNTIF(F222:INDEX(F222:AO222,1,'Настройки'!$B$3),"&lt;0")&gt;0)),"",AY222/ABS(AX222))</x:f>
      </x:c>
      <x:c r="BA222" s="49" t="str">
        <x:f>IF(A222="","",IF(AND('Настройки'!$B$10="Блокировать",COUNTIF(F222:INDEX(F222:AO222,1,'Настройки'!$B$3),"&lt;0")&gt;0),"Не определён",IF(AQ222&lt;'Настройки'!$B$12,"Не определён",IF(AX222=0,"Нет спроса",IF(AX222&lt;0,"Не определён",IF(AZ222&lt;='Настройки'!$B$7,"X",IF(AZ222&lt;='Настройки'!$B$8,"Y","Z")))))))</x:f>
      </x:c>
      <x:c r="BB222" s="49" t="str">
        <x:f>IF(OR(A222="",LEN(AW222)&lt;&gt;1,LEN(BA222)&lt;&gt;1),"",AW222&amp;BA222)</x:f>
      </x:c>
      <x:c r="BC222" s="61" t="str">
        <x:f>IF(OR(A222="",AQ222=0),"",(COUNT(BI222:INDEX(BI222:CR222,1,'Настройки'!$B$3))-COUNT(CS222:INDEX(CS222:EB222,1,'Настройки'!$B$3)))/AQ222)</x:f>
      </x:c>
      <x:c r="BD222" s="64" t="str">
        <x:f>IF(OR(A222="",COUNT(CS222:INDEX(CS222:EB222,1,'Настройки'!$B$3))=0),"",AQ222/COUNT(CS222:INDEX(CS222:EB222,1,'Настройки'!$B$3)))</x:f>
      </x:c>
      <x:c r="BE222" s="64" t="str">
        <x:f>IF(OR(A222="",COUNT(CS222:INDEX(CS222:EB222,1,'Настройки'!$B$3))=0),"",IF(AVERAGE(CS222:INDEX(CS222:EB222,1,'Настройки'!$B$3))=0,"",(STDEVP(CS222:INDEX(CS222:EB222,1,'Настройки'!$B$3))/ABS(AVERAGE(CS222:INDEX(CS222:EB222,1,'Настройки'!$B$3))))^2))</x:f>
      </x:c>
      <x:c r="BF222" s="49" t="str">
        <x:f>IF(A222="","",IF(AQ222&lt;3,"Недостаточно",IF(AQ222&lt;6,"Предварительный","Обычный")))</x:f>
      </x:c>
      <x:c r="BG222" s="49" t="str">
        <x:f>IF(A222="","",IF(COUNTIF(F222:INDEX(F222:AO222,1,'Настройки'!$B$3),"&lt;0")&gt;0,IF('Настройки'!$B$10="Блокировать","Отрицательный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"),"")&amp;IF(AQ222&lt;3,"Недостаточно истории. ",IF(AQ222&lt;6,"Предварительная классификация. ",""))&amp;IF(AX222=0,"Нет спроса за горизонт. ","")&amp;IF(AZ222&gt;'Настройки'!$B$11,"Экстремальная вариативность. ",""))</x:f>
      </x:c>
      <x:c r="BH222" s="49" t="str">
        <x:f>IF(A222="","",IFERROR(VLOOKUP(BB222,'Настройки'!$D$3:$E$11,2,FALSE),"Сначала проверьте исходные данные и историю спроса.")&amp;" Уточните срок поставки, MOQ и критичность.")</x:f>
      </x:c>
      <x:c r="BI222" s="50" t="str">
        <x:f>IF(1&gt;'Настройки'!$B$3,"",IF(ISBLANK(F222),IF('Настройки'!$B$9="Нулевой спрос",0,""),IF(F222&lt;0,IF('Настройки'!$B$10="Исключить","",IF('Настройки'!$B$10="Абсолютные значения",ABS(F222),F222)),F222)))</x:f>
      </x:c>
      <x:c r="BJ222" s="50" t="str">
        <x:f>IF(2&gt;'Настройки'!$B$3,"",IF(ISBLANK(G222),IF('Настройки'!$B$9="Нулевой спрос",0,""),IF(G222&lt;0,IF('Настройки'!$B$10="Исключить","",IF('Настройки'!$B$10="Абсолютные значения",ABS(G222),G222)),G222)))</x:f>
      </x:c>
      <x:c r="BK222" s="50" t="str">
        <x:f>IF(3&gt;'Настройки'!$B$3,"",IF(ISBLANK(H222),IF('Настройки'!$B$9="Нулевой спрос",0,""),IF(H222&lt;0,IF('Настройки'!$B$10="Исключить","",IF('Настройки'!$B$10="Абсолютные значения",ABS(H222),H222)),H222)))</x:f>
      </x:c>
      <x:c r="BL222" s="50" t="str">
        <x:f>IF(4&gt;'Настройки'!$B$3,"",IF(ISBLANK(I222),IF('Настройки'!$B$9="Нулевой спрос",0,""),IF(I222&lt;0,IF('Настройки'!$B$10="Исключить","",IF('Настройки'!$B$10="Абсолютные значения",ABS(I222),I222)),I222)))</x:f>
      </x:c>
      <x:c r="BM222" s="50" t="str">
        <x:f>IF(5&gt;'Настройки'!$B$3,"",IF(ISBLANK(J222),IF('Настройки'!$B$9="Нулевой спрос",0,""),IF(J222&lt;0,IF('Настройки'!$B$10="Исключить","",IF('Настройки'!$B$10="Абсолютные значения",ABS(J222),J222)),J222)))</x:f>
      </x:c>
      <x:c r="BN222" s="50" t="str">
        <x:f>IF(6&gt;'Настройки'!$B$3,"",IF(ISBLANK(K222),IF('Настройки'!$B$9="Нулевой спрос",0,""),IF(K222&lt;0,IF('Настройки'!$B$10="Исключить","",IF('Настройки'!$B$10="Абсолютные значения",ABS(K222),K222)),K222)))</x:f>
      </x:c>
      <x:c r="BO222" s="50" t="str">
        <x:f>IF(7&gt;'Настройки'!$B$3,"",IF(ISBLANK(L222),IF('Настройки'!$B$9="Нулевой спрос",0,""),IF(L222&lt;0,IF('Настройки'!$B$10="Исключить","",IF('Настройки'!$B$10="Абсолютные значения",ABS(L222),L222)),L222)))</x:f>
      </x:c>
      <x:c r="BP222" s="50" t="str">
        <x:f>IF(8&gt;'Настройки'!$B$3,"",IF(ISBLANK(M222),IF('Настройки'!$B$9="Нулевой спрос",0,""),IF(M222&lt;0,IF('Настройки'!$B$10="Исключить","",IF('Настройки'!$B$10="Абсолютные значения",ABS(M222),M222)),M222)))</x:f>
      </x:c>
      <x:c r="BQ222" s="50" t="str">
        <x:f>IF(9&gt;'Настройки'!$B$3,"",IF(ISBLANK(N222),IF('Настройки'!$B$9="Нулевой спрос",0,""),IF(N222&lt;0,IF('Настройки'!$B$10="Исключить","",IF('Настройки'!$B$10="Абсолютные значения",ABS(N222),N222)),N222)))</x:f>
      </x:c>
      <x:c r="BR222" s="50" t="str">
        <x:f>IF(10&gt;'Настройки'!$B$3,"",IF(ISBLANK(O222),IF('Настройки'!$B$9="Нулевой спрос",0,""),IF(O222&lt;0,IF('Настройки'!$B$10="Исключить","",IF('Настройки'!$B$10="Абсолютные значения",ABS(O222),O222)),O222)))</x:f>
      </x:c>
      <x:c r="BS222" s="50" t="str">
        <x:f>IF(11&gt;'Настройки'!$B$3,"",IF(ISBLANK(P222),IF('Настройки'!$B$9="Нулевой спрос",0,""),IF(P222&lt;0,IF('Настройки'!$B$10="Исключить","",IF('Настройки'!$B$10="Абсолютные значения",ABS(P222),P222)),P222)))</x:f>
      </x:c>
      <x:c r="BT222" s="50" t="str">
        <x:f>IF(12&gt;'Настройки'!$B$3,"",IF(ISBLANK(Q222),IF('Настройки'!$B$9="Нулевой спрос",0,""),IF(Q222&lt;0,IF('Настройки'!$B$10="Исключить","",IF('Настройки'!$B$10="Абсолютные значения",ABS(Q222),Q222)),Q222)))</x:f>
      </x:c>
      <x:c r="BU222" s="50" t="str">
        <x:f>IF(13&gt;'Настройки'!$B$3,"",IF(ISBLANK(R222),IF('Настройки'!$B$9="Нулевой спрос",0,""),IF(R222&lt;0,IF('Настройки'!$B$10="Исключить","",IF('Настройки'!$B$10="Абсолютные значения",ABS(R222),R222)),R222)))</x:f>
      </x:c>
      <x:c r="BV222" s="50" t="str">
        <x:f>IF(14&gt;'Настройки'!$B$3,"",IF(ISBLANK(S222),IF('Настройки'!$B$9="Нулевой спрос",0,""),IF(S222&lt;0,IF('Настройки'!$B$10="Исключить","",IF('Настройки'!$B$10="Абсолютные значения",ABS(S222),S222)),S222)))</x:f>
      </x:c>
      <x:c r="BW222" s="50" t="str">
        <x:f>IF(15&gt;'Настройки'!$B$3,"",IF(ISBLANK(T222),IF('Настройки'!$B$9="Нулевой спрос",0,""),IF(T222&lt;0,IF('Настройки'!$B$10="Исключить","",IF('Настройки'!$B$10="Абсолютные значения",ABS(T222),T222)),T222)))</x:f>
      </x:c>
      <x:c r="BX222" s="50" t="str">
        <x:f>IF(16&gt;'Настройки'!$B$3,"",IF(ISBLANK(U222),IF('Настройки'!$B$9="Нулевой спрос",0,""),IF(U222&lt;0,IF('Настройки'!$B$10="Исключить","",IF('Настройки'!$B$10="Абсолютные значения",ABS(U222),U222)),U222)))</x:f>
      </x:c>
      <x:c r="BY222" s="50" t="str">
        <x:f>IF(17&gt;'Настройки'!$B$3,"",IF(ISBLANK(V222),IF('Настройки'!$B$9="Нулевой спрос",0,""),IF(V222&lt;0,IF('Настройки'!$B$10="Исключить","",IF('Настройки'!$B$10="Абсолютные значения",ABS(V222),V222)),V222)))</x:f>
      </x:c>
      <x:c r="BZ222" s="50" t="str">
        <x:f>IF(18&gt;'Настройки'!$B$3,"",IF(ISBLANK(W222),IF('Настройки'!$B$9="Нулевой спрос",0,""),IF(W222&lt;0,IF('Настройки'!$B$10="Исключить","",IF('Настройки'!$B$10="Абсолютные значения",ABS(W222),W222)),W222)))</x:f>
      </x:c>
      <x:c r="CA222" s="50" t="str">
        <x:f>IF(19&gt;'Настройки'!$B$3,"",IF(ISBLANK(X222),IF('Настройки'!$B$9="Нулевой спрос",0,""),IF(X222&lt;0,IF('Настройки'!$B$10="Исключить","",IF('Настройки'!$B$10="Абсолютные значения",ABS(X222),X222)),X222)))</x:f>
      </x:c>
      <x:c r="CB222" s="50" t="str">
        <x:f>IF(20&gt;'Настройки'!$B$3,"",IF(ISBLANK(Y222),IF('Настройки'!$B$9="Нулевой спрос",0,""),IF(Y222&lt;0,IF('Настройки'!$B$10="Исключить","",IF('Настройки'!$B$10="Абсолютные значения",ABS(Y222),Y222)),Y222)))</x:f>
      </x:c>
      <x:c r="CC222" s="50" t="str">
        <x:f>IF(21&gt;'Настройки'!$B$3,"",IF(ISBLANK(Z222),IF('Настройки'!$B$9="Нулевой спрос",0,""),IF(Z222&lt;0,IF('Настройки'!$B$10="Исключить","",IF('Настройки'!$B$10="Абсолютные значения",ABS(Z222),Z222)),Z222)))</x:f>
      </x:c>
      <x:c r="CD222" s="50" t="str">
        <x:f>IF(22&gt;'Настройки'!$B$3,"",IF(ISBLANK(AA222),IF('Настройки'!$B$9="Нулевой спрос",0,""),IF(AA222&lt;0,IF('Настройки'!$B$10="Исключить","",IF('Настройки'!$B$10="Абсолютные значения",ABS(AA222),AA222)),AA222)))</x:f>
      </x:c>
      <x:c r="CE222" s="50" t="str">
        <x:f>IF(23&gt;'Настройки'!$B$3,"",IF(ISBLANK(AB222),IF('Настройки'!$B$9="Нулевой спрос",0,""),IF(AB222&lt;0,IF('Настройки'!$B$10="Исключить","",IF('Настройки'!$B$10="Абсолютные значения",ABS(AB222),AB222)),AB222)))</x:f>
      </x:c>
      <x:c r="CF222" s="50" t="str">
        <x:f>IF(24&gt;'Настройки'!$B$3,"",IF(ISBLANK(AC222),IF('Настройки'!$B$9="Нулевой спрос",0,""),IF(AC222&lt;0,IF('Настройки'!$B$10="Исключить","",IF('Настройки'!$B$10="Абсолютные значения",ABS(AC222),AC222)),AC222)))</x:f>
      </x:c>
      <x:c r="CG222" s="50" t="str">
        <x:f>IF(25&gt;'Настройки'!$B$3,"",IF(ISBLANK(AD222),IF('Настройки'!$B$9="Нулевой спрос",0,""),IF(AD222&lt;0,IF('Настройки'!$B$10="Исключить","",IF('Настройки'!$B$10="Абсолютные значения",ABS(AD222),AD222)),AD222)))</x:f>
      </x:c>
      <x:c r="CH222" s="50" t="str">
        <x:f>IF(26&gt;'Настройки'!$B$3,"",IF(ISBLANK(AE222),IF('Настройки'!$B$9="Нулевой спрос",0,""),IF(AE222&lt;0,IF('Настройки'!$B$10="Исключить","",IF('Настройки'!$B$10="Абсолютные значения",ABS(AE222),AE222)),AE222)))</x:f>
      </x:c>
      <x:c r="CI222" s="50" t="str">
        <x:f>IF(27&gt;'Настройки'!$B$3,"",IF(ISBLANK(AF222),IF('Настройки'!$B$9="Нулевой спрос",0,""),IF(AF222&lt;0,IF('Настройки'!$B$10="Исключить","",IF('Настройки'!$B$10="Абсолютные значения",ABS(AF222),AF222)),AF222)))</x:f>
      </x:c>
      <x:c r="CJ222" s="50" t="str">
        <x:f>IF(28&gt;'Настройки'!$B$3,"",IF(ISBLANK(AG222),IF('Настройки'!$B$9="Нулевой спрос",0,""),IF(AG222&lt;0,IF('Настройки'!$B$10="Исключить","",IF('Настройки'!$B$10="Абсолютные значения",ABS(AG222),AG222)),AG222)))</x:f>
      </x:c>
      <x:c r="CK222" s="50" t="str">
        <x:f>IF(29&gt;'Настройки'!$B$3,"",IF(ISBLANK(AH222),IF('Настройки'!$B$9="Нулевой спрос",0,""),IF(AH222&lt;0,IF('Настройки'!$B$10="Исключить","",IF('Настройки'!$B$10="Абсолютные значения",ABS(AH222),AH222)),AH222)))</x:f>
      </x:c>
      <x:c r="CL222" s="50" t="str">
        <x:f>IF(30&gt;'Настройки'!$B$3,"",IF(ISBLANK(AI222),IF('Настройки'!$B$9="Нулевой спрос",0,""),IF(AI222&lt;0,IF('Настройки'!$B$10="Исключить","",IF('Настройки'!$B$10="Абсолютные значения",ABS(AI222),AI222)),AI222)))</x:f>
      </x:c>
      <x:c r="CM222" s="50" t="str">
        <x:f>IF(31&gt;'Настройки'!$B$3,"",IF(ISBLANK(AJ222),IF('Настройки'!$B$9="Нулевой спрос",0,""),IF(AJ222&lt;0,IF('Настройки'!$B$10="Исключить","",IF('Настройки'!$B$10="Абсолютные значения",ABS(AJ222),AJ222)),AJ222)))</x:f>
      </x:c>
      <x:c r="CN222" s="50" t="str">
        <x:f>IF(32&gt;'Настройки'!$B$3,"",IF(ISBLANK(AK222),IF('Настройки'!$B$9="Нулевой спрос",0,""),IF(AK222&lt;0,IF('Настройки'!$B$10="Исключить","",IF('Настройки'!$B$10="Абсолютные значения",ABS(AK222),AK222)),AK222)))</x:f>
      </x:c>
      <x:c r="CO222" s="50" t="str">
        <x:f>IF(33&gt;'Настройки'!$B$3,"",IF(ISBLANK(AL222),IF('Настройки'!$B$9="Нулевой спрос",0,""),IF(AL222&lt;0,IF('Настройки'!$B$10="Исключить","",IF('Настройки'!$B$10="Абсолютные значения",ABS(AL222),AL222)),AL222)))</x:f>
      </x:c>
      <x:c r="CP222" s="50" t="str">
        <x:f>IF(34&gt;'Настройки'!$B$3,"",IF(ISBLANK(AM222),IF('Настройки'!$B$9="Нулевой спрос",0,""),IF(AM222&lt;0,IF('Настройки'!$B$10="Исключить","",IF('Настройки'!$B$10="Абсолютные значения",ABS(AM222),AM222)),AM222)))</x:f>
      </x:c>
      <x:c r="CQ222" s="50" t="str">
        <x:f>IF(35&gt;'Настройки'!$B$3,"",IF(ISBLANK(AN222),IF('Настройки'!$B$9="Нулевой спрос",0,""),IF(AN222&lt;0,IF('Настройки'!$B$10="Исключить","",IF('Настройки'!$B$10="Абсолютные значения",ABS(AN222),AN222)),AN222)))</x:f>
      </x:c>
      <x:c r="CR222" s="50" t="str">
        <x:f>IF(36&gt;'Настройки'!$B$3,"",IF(ISBLANK(AO222),IF('Настройки'!$B$9="Нулевой спрос",0,""),IF(AO222&lt;0,IF('Настройки'!$B$10="Исключить","",IF('Настройки'!$B$10="Абсолютные значения",ABS(AO222),AO222)),AO222)))</x:f>
      </x:c>
      <x:c r="CS222" s="50" t="str">
        <x:f>IF(OR(1&gt;'Настройки'!$B$3,ISBLANK(BI222),BI222=0),"",BI222)</x:f>
      </x:c>
      <x:c r="CT222" s="50" t="str">
        <x:f>IF(OR(2&gt;'Настройки'!$B$3,ISBLANK(BJ222),BJ222=0),"",BJ222)</x:f>
      </x:c>
      <x:c r="CU222" s="50" t="str">
        <x:f>IF(OR(3&gt;'Настройки'!$B$3,ISBLANK(BK222),BK222=0),"",BK222)</x:f>
      </x:c>
      <x:c r="CV222" s="50" t="str">
        <x:f>IF(OR(4&gt;'Настройки'!$B$3,ISBLANK(BL222),BL222=0),"",BL222)</x:f>
      </x:c>
      <x:c r="CW222" s="50" t="str">
        <x:f>IF(OR(5&gt;'Настройки'!$B$3,ISBLANK(BM222),BM222=0),"",BM222)</x:f>
      </x:c>
      <x:c r="CX222" s="50" t="str">
        <x:f>IF(OR(6&gt;'Настройки'!$B$3,ISBLANK(BN222),BN222=0),"",BN222)</x:f>
      </x:c>
      <x:c r="CY222" s="50" t="str">
        <x:f>IF(OR(7&gt;'Настройки'!$B$3,ISBLANK(BO222),BO222=0),"",BO222)</x:f>
      </x:c>
      <x:c r="CZ222" s="50" t="str">
        <x:f>IF(OR(8&gt;'Настройки'!$B$3,ISBLANK(BP222),BP222=0),"",BP222)</x:f>
      </x:c>
      <x:c r="DA222" s="50" t="str">
        <x:f>IF(OR(9&gt;'Настройки'!$B$3,ISBLANK(BQ222),BQ222=0),"",BQ222)</x:f>
      </x:c>
      <x:c r="DB222" s="50" t="str">
        <x:f>IF(OR(10&gt;'Настройки'!$B$3,ISBLANK(BR222),BR222=0),"",BR222)</x:f>
      </x:c>
      <x:c r="DC222" s="50" t="str">
        <x:f>IF(OR(11&gt;'Настройки'!$B$3,ISBLANK(BS222),BS222=0),"",BS222)</x:f>
      </x:c>
      <x:c r="DD222" s="50" t="str">
        <x:f>IF(OR(12&gt;'Настройки'!$B$3,ISBLANK(BT222),BT222=0),"",BT222)</x:f>
      </x:c>
      <x:c r="DE222" s="50" t="str">
        <x:f>IF(OR(13&gt;'Настройки'!$B$3,ISBLANK(BU222),BU222=0),"",BU222)</x:f>
      </x:c>
      <x:c r="DF222" s="50" t="str">
        <x:f>IF(OR(14&gt;'Настройки'!$B$3,ISBLANK(BV222),BV222=0),"",BV222)</x:f>
      </x:c>
      <x:c r="DG222" s="50" t="str">
        <x:f>IF(OR(15&gt;'Настройки'!$B$3,ISBLANK(BW222),BW222=0),"",BW222)</x:f>
      </x:c>
      <x:c r="DH222" s="50" t="str">
        <x:f>IF(OR(16&gt;'Настройки'!$B$3,ISBLANK(BX222),BX222=0),"",BX222)</x:f>
      </x:c>
      <x:c r="DI222" s="50" t="str">
        <x:f>IF(OR(17&gt;'Настройки'!$B$3,ISBLANK(BY222),BY222=0),"",BY222)</x:f>
      </x:c>
      <x:c r="DJ222" s="50" t="str">
        <x:f>IF(OR(18&gt;'Настройки'!$B$3,ISBLANK(BZ222),BZ222=0),"",BZ222)</x:f>
      </x:c>
      <x:c r="DK222" s="50" t="str">
        <x:f>IF(OR(19&gt;'Настройки'!$B$3,ISBLANK(CA222),CA222=0),"",CA222)</x:f>
      </x:c>
      <x:c r="DL222" s="50" t="str">
        <x:f>IF(OR(20&gt;'Настройки'!$B$3,ISBLANK(CB222),CB222=0),"",CB222)</x:f>
      </x:c>
      <x:c r="DM222" s="50" t="str">
        <x:f>IF(OR(21&gt;'Настройки'!$B$3,ISBLANK(CC222),CC222=0),"",CC222)</x:f>
      </x:c>
      <x:c r="DN222" s="50" t="str">
        <x:f>IF(OR(22&gt;'Настройки'!$B$3,ISBLANK(CD222),CD222=0),"",CD222)</x:f>
      </x:c>
      <x:c r="DO222" s="50" t="str">
        <x:f>IF(OR(23&gt;'Настройки'!$B$3,ISBLANK(CE222),CE222=0),"",CE222)</x:f>
      </x:c>
      <x:c r="DP222" s="50" t="str">
        <x:f>IF(OR(24&gt;'Настройки'!$B$3,ISBLANK(CF222),CF222=0),"",CF222)</x:f>
      </x:c>
      <x:c r="DQ222" s="50" t="str">
        <x:f>IF(OR(25&gt;'Настройки'!$B$3,ISBLANK(CG222),CG222=0),"",CG222)</x:f>
      </x:c>
      <x:c r="DR222" s="50" t="str">
        <x:f>IF(OR(26&gt;'Настройки'!$B$3,ISBLANK(CH222),CH222=0),"",CH222)</x:f>
      </x:c>
      <x:c r="DS222" s="50" t="str">
        <x:f>IF(OR(27&gt;'Настройки'!$B$3,ISBLANK(CI222),CI222=0),"",CI222)</x:f>
      </x:c>
      <x:c r="DT222" s="50" t="str">
        <x:f>IF(OR(28&gt;'Настройки'!$B$3,ISBLANK(CJ222),CJ222=0),"",CJ222)</x:f>
      </x:c>
      <x:c r="DU222" s="50" t="str">
        <x:f>IF(OR(29&gt;'Настройки'!$B$3,ISBLANK(CK222),CK222=0),"",CK222)</x:f>
      </x:c>
      <x:c r="DV222" s="50" t="str">
        <x:f>IF(OR(30&gt;'Настройки'!$B$3,ISBLANK(CL222),CL222=0),"",CL222)</x:f>
      </x:c>
      <x:c r="DW222" s="50" t="str">
        <x:f>IF(OR(31&gt;'Настройки'!$B$3,ISBLANK(CM222),CM222=0),"",CM222)</x:f>
      </x:c>
      <x:c r="DX222" s="50" t="str">
        <x:f>IF(OR(32&gt;'Настройки'!$B$3,ISBLANK(CN222),CN222=0),"",CN222)</x:f>
      </x:c>
      <x:c r="DY222" s="50" t="str">
        <x:f>IF(OR(33&gt;'Настройки'!$B$3,ISBLANK(CO222),CO222=0),"",CO222)</x:f>
      </x:c>
      <x:c r="DZ222" s="50" t="str">
        <x:f>IF(OR(34&gt;'Настройки'!$B$3,ISBLANK(CP222),CP222=0),"",CP222)</x:f>
      </x:c>
      <x:c r="EA222" s="50" t="str">
        <x:f>IF(OR(35&gt;'Настройки'!$B$3,ISBLANK(CQ222),CQ222=0),"",CQ222)</x:f>
      </x:c>
      <x:c r="EB222" s="50" t="str">
        <x:f>IF(OR(36&gt;'Настройки'!$B$3,ISBLANK(CR222),CR222=0),"",CR222)</x:f>
      </x:c>
      <x:c r="EC222" s="50" t="str">
        <x:f>IF(A222="","",IF(OR(BB222="AZ",BB222="BZ"),10000+ROW(),IF(AZ222&gt;'Настройки'!$B$11,20000+ROW(),IF(BF222&lt;&gt;"Обычный",30000+ROW(),IF(AX222&lt;=0,40000+ROW(),"")))))</x:f>
      </x:c>
      <x:c r="ED222" s="50" t="str">
        <x:f>IF(EC222="","",COUNTIFS($EC$2:$EC$1001,"&gt;0",$EC$2:$EC$1001,"&lt;"&amp;EC222)+1)</x:f>
      </x:c>
    </x:row>
    <x:row r="223">
      <x:c r="A223" s="115"/>
      <x:c r="B223" s="115"/>
      <x:c r="C223" s="115"/>
      <x:c r="D223" s="118"/>
      <x:c r="E223" s="118"/>
      <x:c r="F223" s="118"/>
      <x:c r="G223" s="118"/>
      <x:c r="H223" s="118"/>
      <x:c r="I223" s="118"/>
      <x:c r="J223" s="118"/>
      <x:c r="K223" s="118"/>
      <x:c r="L223" s="118"/>
      <x:c r="M223" s="118"/>
      <x:c r="N223" s="118"/>
      <x:c r="O223" s="118"/>
      <x:c r="P223" s="118"/>
      <x:c r="Q223" s="118"/>
      <x:c r="R223" s="118"/>
      <x:c r="S223" s="118"/>
      <x:c r="T223" s="118"/>
      <x:c r="U223" s="118"/>
      <x:c r="V223" s="118"/>
      <x:c r="W223" s="118"/>
      <x:c r="X223" s="118"/>
      <x:c r="Y223" s="118"/>
      <x:c r="Z223" s="118"/>
      <x:c r="AA223" s="118"/>
      <x:c r="AB223" s="118"/>
      <x:c r="AC223" s="118"/>
      <x:c r="AD223" s="118"/>
      <x:c r="AE223" s="118"/>
      <x:c r="AF223" s="118"/>
      <x:c r="AG223" s="118"/>
      <x:c r="AH223" s="118"/>
      <x:c r="AI223" s="118"/>
      <x:c r="AJ223" s="118"/>
      <x:c r="AK223" s="118"/>
      <x:c r="AL223" s="118"/>
      <x:c r="AM223" s="118"/>
      <x:c r="AN223" s="118"/>
      <x:c r="AO223" s="118"/>
      <x:c r="AP223" s="115"/>
      <x:c r="AQ223" s="49" t="str">
        <x:f>IF(A223="","",COUNT(BI223:INDEX(BI223:CR223,1,'Настройки'!$B$3)))</x:f>
      </x:c>
      <x:c r="AR223" s="49" t="str">
        <x:f>IF(A223="","",SUM(BI223:INDEX(BI223:CR223,1,'Настройки'!$B$3)))</x:f>
      </x:c>
      <x:c r="AS223" s="58" t="str">
        <x:f>IF(A223="","",IF('Настройки'!$B$4="Стоимость потребления",AR223*D223,IF('Настройки'!$B$4="Количество",AR223,E223)))</x:f>
      </x:c>
      <x:c r="AT223" s="61" t="str">
        <x:f>IF(OR(A223="",AS223&lt;0,SUM($AS$2:$AS$1001)&lt;=0),"",AS223/SUM($AS$2:$AS$1001))</x:f>
      </x:c>
      <x:c r="AU223" s="61" t="str">
        <x:f>IF(OR(A223="",AS223&lt;0,SUM($AS$2:$AS$1001)&lt;=0),"",SUMIFS($AS$2:$AS$1001,$AS$2:$AS$1001,"&gt;"&amp;AS223)/SUM($AS$2:$AS$1001))</x:f>
      </x:c>
      <x:c r="AV223" s="61" t="str">
        <x:f>IF(OR(A223="",AS223&lt;0,SUM($AS$2:$AS$1001)&lt;=0),"",SUMIFS($AS$2:$AS$1001,$AS$2:$AS$1001,"&gt;="&amp;AS223)/SUM($AS$2:$AS$1001))</x:f>
      </x:c>
      <x:c r="AW223" s="49" t="str">
        <x:f>IF(A223="","",IF(SUM($AS$2:$AS$1001)&lt;=0,"Не определён",IF(AS223&lt;0,"Исключение",IF(AU223&lt;'Настройки'!$B$5,"A",IF(AU223&lt;'Настройки'!$B$6,"B","C")))))</x:f>
      </x:c>
      <x:c r="AX223" s="58" t="str">
        <x:f>IF(A223="","",IF(AQ223=0,"",AVERAGE(BI223:INDEX(BI223:CR223,1,'Настройки'!$B$3))))</x:f>
      </x:c>
      <x:c r="AY223" s="58" t="str">
        <x:f>IF(OR(A223="",AQ223=0),"",STDEVP(BI223:INDEX(BI223:CR223,1,'Настройки'!$B$3)))</x:f>
      </x:c>
      <x:c r="AZ223" s="61" t="str">
        <x:f>IF(OR(A223="",AQ223&lt;'Настройки'!$B$12,AX223&lt;=0,AND('Настройки'!$B$10="Блокировать",COUNTIF(F223:INDEX(F223:AO223,1,'Настройки'!$B$3),"&lt;0")&gt;0)),"",AY223/ABS(AX223))</x:f>
      </x:c>
      <x:c r="BA223" s="49" t="str">
        <x:f>IF(A223="","",IF(AND('Настройки'!$B$10="Блокировать",COUNTIF(F223:INDEX(F223:AO223,1,'Настройки'!$B$3),"&lt;0")&gt;0),"Не определён",IF(AQ223&lt;'Настройки'!$B$12,"Не определён",IF(AX223=0,"Нет спроса",IF(AX223&lt;0,"Не определён",IF(AZ223&lt;='Настройки'!$B$7,"X",IF(AZ223&lt;='Настройки'!$B$8,"Y","Z")))))))</x:f>
      </x:c>
      <x:c r="BB223" s="49" t="str">
        <x:f>IF(OR(A223="",LEN(AW223)&lt;&gt;1,LEN(BA223)&lt;&gt;1),"",AW223&amp;BA223)</x:f>
      </x:c>
      <x:c r="BC223" s="61" t="str">
        <x:f>IF(OR(A223="",AQ223=0),"",(COUNT(BI223:INDEX(BI223:CR223,1,'Настройки'!$B$3))-COUNT(CS223:INDEX(CS223:EB223,1,'Настройки'!$B$3)))/AQ223)</x:f>
      </x:c>
      <x:c r="BD223" s="64" t="str">
        <x:f>IF(OR(A223="",COUNT(CS223:INDEX(CS223:EB223,1,'Настройки'!$B$3))=0),"",AQ223/COUNT(CS223:INDEX(CS223:EB223,1,'Настройки'!$B$3)))</x:f>
      </x:c>
      <x:c r="BE223" s="64" t="str">
        <x:f>IF(OR(A223="",COUNT(CS223:INDEX(CS223:EB223,1,'Настройки'!$B$3))=0),"",IF(AVERAGE(CS223:INDEX(CS223:EB223,1,'Настройки'!$B$3))=0,"",(STDEVP(CS223:INDEX(CS223:EB223,1,'Настройки'!$B$3))/ABS(AVERAGE(CS223:INDEX(CS223:EB223,1,'Настройки'!$B$3))))^2))</x:f>
      </x:c>
      <x:c r="BF223" s="49" t="str">
        <x:f>IF(A223="","",IF(AQ223&lt;3,"Недостаточно",IF(AQ223&lt;6,"Предварительный","Обычный")))</x:f>
      </x:c>
      <x:c r="BG223" s="49" t="str">
        <x:f>IF(A223="","",IF(COUNTIF(F223:INDEX(F223:AO223,1,'Настройки'!$B$3),"&lt;0")&gt;0,IF('Настройки'!$B$10="Блокировать","Отрицательный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"),"")&amp;IF(AQ223&lt;3,"Недостаточно истории. ",IF(AQ223&lt;6,"Предварительная классификация. ",""))&amp;IF(AX223=0,"Нет спроса за горизонт. ","")&amp;IF(AZ223&gt;'Настройки'!$B$11,"Экстремальная вариативность. ",""))</x:f>
      </x:c>
      <x:c r="BH223" s="49" t="str">
        <x:f>IF(A223="","",IFERROR(VLOOKUP(BB223,'Настройки'!$D$3:$E$11,2,FALSE),"Сначала проверьте исходные данные и историю спроса.")&amp;" Уточните срок поставки, MOQ и критичность.")</x:f>
      </x:c>
      <x:c r="BI223" s="50" t="str">
        <x:f>IF(1&gt;'Настройки'!$B$3,"",IF(ISBLANK(F223),IF('Настройки'!$B$9="Нулевой спрос",0,""),IF(F223&lt;0,IF('Настройки'!$B$10="Исключить","",IF('Настройки'!$B$10="Абсолютные значения",ABS(F223),F223)),F223)))</x:f>
      </x:c>
      <x:c r="BJ223" s="50" t="str">
        <x:f>IF(2&gt;'Настройки'!$B$3,"",IF(ISBLANK(G223),IF('Настройки'!$B$9="Нулевой спрос",0,""),IF(G223&lt;0,IF('Настройки'!$B$10="Исключить","",IF('Настройки'!$B$10="Абсолютные значения",ABS(G223),G223)),G223)))</x:f>
      </x:c>
      <x:c r="BK223" s="50" t="str">
        <x:f>IF(3&gt;'Настройки'!$B$3,"",IF(ISBLANK(H223),IF('Настройки'!$B$9="Нулевой спрос",0,""),IF(H223&lt;0,IF('Настройки'!$B$10="Исключить","",IF('Настройки'!$B$10="Абсолютные значения",ABS(H223),H223)),H223)))</x:f>
      </x:c>
      <x:c r="BL223" s="50" t="str">
        <x:f>IF(4&gt;'Настройки'!$B$3,"",IF(ISBLANK(I223),IF('Настройки'!$B$9="Нулевой спрос",0,""),IF(I223&lt;0,IF('Настройки'!$B$10="Исключить","",IF('Настройки'!$B$10="Абсолютные значения",ABS(I223),I223)),I223)))</x:f>
      </x:c>
      <x:c r="BM223" s="50" t="str">
        <x:f>IF(5&gt;'Настройки'!$B$3,"",IF(ISBLANK(J223),IF('Настройки'!$B$9="Нулевой спрос",0,""),IF(J223&lt;0,IF('Настройки'!$B$10="Исключить","",IF('Настройки'!$B$10="Абсолютные значения",ABS(J223),J223)),J223)))</x:f>
      </x:c>
      <x:c r="BN223" s="50" t="str">
        <x:f>IF(6&gt;'Настройки'!$B$3,"",IF(ISBLANK(K223),IF('Настройки'!$B$9="Нулевой спрос",0,""),IF(K223&lt;0,IF('Настройки'!$B$10="Исключить","",IF('Настройки'!$B$10="Абсолютные значения",ABS(K223),K223)),K223)))</x:f>
      </x:c>
      <x:c r="BO223" s="50" t="str">
        <x:f>IF(7&gt;'Настройки'!$B$3,"",IF(ISBLANK(L223),IF('Настройки'!$B$9="Нулевой спрос",0,""),IF(L223&lt;0,IF('Настройки'!$B$10="Исключить","",IF('Настройки'!$B$10="Абсолютные значения",ABS(L223),L223)),L223)))</x:f>
      </x:c>
      <x:c r="BP223" s="50" t="str">
        <x:f>IF(8&gt;'Настройки'!$B$3,"",IF(ISBLANK(M223),IF('Настройки'!$B$9="Нулевой спрос",0,""),IF(M223&lt;0,IF('Настройки'!$B$10="Исключить","",IF('Настройки'!$B$10="Абсолютные значения",ABS(M223),M223)),M223)))</x:f>
      </x:c>
      <x:c r="BQ223" s="50" t="str">
        <x:f>IF(9&gt;'Настройки'!$B$3,"",IF(ISBLANK(N223),IF('Настройки'!$B$9="Нулевой спрос",0,""),IF(N223&lt;0,IF('Настройки'!$B$10="Исключить","",IF('Настройки'!$B$10="Абсолютные значения",ABS(N223),N223)),N223)))</x:f>
      </x:c>
      <x:c r="BR223" s="50" t="str">
        <x:f>IF(10&gt;'Настройки'!$B$3,"",IF(ISBLANK(O223),IF('Настройки'!$B$9="Нулевой спрос",0,""),IF(O223&lt;0,IF('Настройки'!$B$10="Исключить","",IF('Настройки'!$B$10="Абсолютные значения",ABS(O223),O223)),O223)))</x:f>
      </x:c>
      <x:c r="BS223" s="50" t="str">
        <x:f>IF(11&gt;'Настройки'!$B$3,"",IF(ISBLANK(P223),IF('Настройки'!$B$9="Нулевой спрос",0,""),IF(P223&lt;0,IF('Настройки'!$B$10="Исключить","",IF('Настройки'!$B$10="Абсолютные значения",ABS(P223),P223)),P223)))</x:f>
      </x:c>
      <x:c r="BT223" s="50" t="str">
        <x:f>IF(12&gt;'Настройки'!$B$3,"",IF(ISBLANK(Q223),IF('Настройки'!$B$9="Нулевой спрос",0,""),IF(Q223&lt;0,IF('Настройки'!$B$10="Исключить","",IF('Настройки'!$B$10="Абсолютные значения",ABS(Q223),Q223)),Q223)))</x:f>
      </x:c>
      <x:c r="BU223" s="50" t="str">
        <x:f>IF(13&gt;'Настройки'!$B$3,"",IF(ISBLANK(R223),IF('Настройки'!$B$9="Нулевой спрос",0,""),IF(R223&lt;0,IF('Настройки'!$B$10="Исключить","",IF('Настройки'!$B$10="Абсолютные значения",ABS(R223),R223)),R223)))</x:f>
      </x:c>
      <x:c r="BV223" s="50" t="str">
        <x:f>IF(14&gt;'Настройки'!$B$3,"",IF(ISBLANK(S223),IF('Настройки'!$B$9="Нулевой спрос",0,""),IF(S223&lt;0,IF('Настройки'!$B$10="Исключить","",IF('Настройки'!$B$10="Абсолютные значения",ABS(S223),S223)),S223)))</x:f>
      </x:c>
      <x:c r="BW223" s="50" t="str">
        <x:f>IF(15&gt;'Настройки'!$B$3,"",IF(ISBLANK(T223),IF('Настройки'!$B$9="Нулевой спрос",0,""),IF(T223&lt;0,IF('Настройки'!$B$10="Исключить","",IF('Настройки'!$B$10="Абсолютные значения",ABS(T223),T223)),T223)))</x:f>
      </x:c>
      <x:c r="BX223" s="50" t="str">
        <x:f>IF(16&gt;'Настройки'!$B$3,"",IF(ISBLANK(U223),IF('Настройки'!$B$9="Нулевой спрос",0,""),IF(U223&lt;0,IF('Настройки'!$B$10="Исключить","",IF('Настройки'!$B$10="Абсолютные значения",ABS(U223),U223)),U223)))</x:f>
      </x:c>
      <x:c r="BY223" s="50" t="str">
        <x:f>IF(17&gt;'Настройки'!$B$3,"",IF(ISBLANK(V223),IF('Настройки'!$B$9="Нулевой спрос",0,""),IF(V223&lt;0,IF('Настройки'!$B$10="Исключить","",IF('Настройки'!$B$10="Абсолютные значения",ABS(V223),V223)),V223)))</x:f>
      </x:c>
      <x:c r="BZ223" s="50" t="str">
        <x:f>IF(18&gt;'Настройки'!$B$3,"",IF(ISBLANK(W223),IF('Настройки'!$B$9="Нулевой спрос",0,""),IF(W223&lt;0,IF('Настройки'!$B$10="Исключить","",IF('Настройки'!$B$10="Абсолютные значения",ABS(W223),W223)),W223)))</x:f>
      </x:c>
      <x:c r="CA223" s="50" t="str">
        <x:f>IF(19&gt;'Настройки'!$B$3,"",IF(ISBLANK(X223),IF('Настройки'!$B$9="Нулевой спрос",0,""),IF(X223&lt;0,IF('Настройки'!$B$10="Исключить","",IF('Настройки'!$B$10="Абсолютные значения",ABS(X223),X223)),X223)))</x:f>
      </x:c>
      <x:c r="CB223" s="50" t="str">
        <x:f>IF(20&gt;'Настройки'!$B$3,"",IF(ISBLANK(Y223),IF('Настройки'!$B$9="Нулевой спрос",0,""),IF(Y223&lt;0,IF('Настройки'!$B$10="Исключить","",IF('Настройки'!$B$10="Абсолютные значения",ABS(Y223),Y223)),Y223)))</x:f>
      </x:c>
      <x:c r="CC223" s="50" t="str">
        <x:f>IF(21&gt;'Настройки'!$B$3,"",IF(ISBLANK(Z223),IF('Настройки'!$B$9="Нулевой спрос",0,""),IF(Z223&lt;0,IF('Настройки'!$B$10="Исключить","",IF('Настройки'!$B$10="Абсолютные значения",ABS(Z223),Z223)),Z223)))</x:f>
      </x:c>
      <x:c r="CD223" s="50" t="str">
        <x:f>IF(22&gt;'Настройки'!$B$3,"",IF(ISBLANK(AA223),IF('Настройки'!$B$9="Нулевой спрос",0,""),IF(AA223&lt;0,IF('Настройки'!$B$10="Исключить","",IF('Настройки'!$B$10="Абсолютные значения",ABS(AA223),AA223)),AA223)))</x:f>
      </x:c>
      <x:c r="CE223" s="50" t="str">
        <x:f>IF(23&gt;'Настройки'!$B$3,"",IF(ISBLANK(AB223),IF('Настройки'!$B$9="Нулевой спрос",0,""),IF(AB223&lt;0,IF('Настройки'!$B$10="Исключить","",IF('Настройки'!$B$10="Абсолютные значения",ABS(AB223),AB223)),AB223)))</x:f>
      </x:c>
      <x:c r="CF223" s="50" t="str">
        <x:f>IF(24&gt;'Настройки'!$B$3,"",IF(ISBLANK(AC223),IF('Настройки'!$B$9="Нулевой спрос",0,""),IF(AC223&lt;0,IF('Настройки'!$B$10="Исключить","",IF('Настройки'!$B$10="Абсолютные значения",ABS(AC223),AC223)),AC223)))</x:f>
      </x:c>
      <x:c r="CG223" s="50" t="str">
        <x:f>IF(25&gt;'Настройки'!$B$3,"",IF(ISBLANK(AD223),IF('Настройки'!$B$9="Нулевой спрос",0,""),IF(AD223&lt;0,IF('Настройки'!$B$10="Исключить","",IF('Настройки'!$B$10="Абсолютные значения",ABS(AD223),AD223)),AD223)))</x:f>
      </x:c>
      <x:c r="CH223" s="50" t="str">
        <x:f>IF(26&gt;'Настройки'!$B$3,"",IF(ISBLANK(AE223),IF('Настройки'!$B$9="Нулевой спрос",0,""),IF(AE223&lt;0,IF('Настройки'!$B$10="Исключить","",IF('Настройки'!$B$10="Абсолютные значения",ABS(AE223),AE223)),AE223)))</x:f>
      </x:c>
      <x:c r="CI223" s="50" t="str">
        <x:f>IF(27&gt;'Настройки'!$B$3,"",IF(ISBLANK(AF223),IF('Настройки'!$B$9="Нулевой спрос",0,""),IF(AF223&lt;0,IF('Настройки'!$B$10="Исключить","",IF('Настройки'!$B$10="Абсолютные значения",ABS(AF223),AF223)),AF223)))</x:f>
      </x:c>
      <x:c r="CJ223" s="50" t="str">
        <x:f>IF(28&gt;'Настройки'!$B$3,"",IF(ISBLANK(AG223),IF('Настройки'!$B$9="Нулевой спрос",0,""),IF(AG223&lt;0,IF('Настройки'!$B$10="Исключить","",IF('Настройки'!$B$10="Абсолютные значения",ABS(AG223),AG223)),AG223)))</x:f>
      </x:c>
      <x:c r="CK223" s="50" t="str">
        <x:f>IF(29&gt;'Настройки'!$B$3,"",IF(ISBLANK(AH223),IF('Настройки'!$B$9="Нулевой спрос",0,""),IF(AH223&lt;0,IF('Настройки'!$B$10="Исключить","",IF('Настройки'!$B$10="Абсолютные значения",ABS(AH223),AH223)),AH223)))</x:f>
      </x:c>
      <x:c r="CL223" s="50" t="str">
        <x:f>IF(30&gt;'Настройки'!$B$3,"",IF(ISBLANK(AI223),IF('Настройки'!$B$9="Нулевой спрос",0,""),IF(AI223&lt;0,IF('Настройки'!$B$10="Исключить","",IF('Настройки'!$B$10="Абсолютные значения",ABS(AI223),AI223)),AI223)))</x:f>
      </x:c>
      <x:c r="CM223" s="50" t="str">
        <x:f>IF(31&gt;'Настройки'!$B$3,"",IF(ISBLANK(AJ223),IF('Настройки'!$B$9="Нулевой спрос",0,""),IF(AJ223&lt;0,IF('Настройки'!$B$10="Исключить","",IF('Настройки'!$B$10="Абсолютные значения",ABS(AJ223),AJ223)),AJ223)))</x:f>
      </x:c>
      <x:c r="CN223" s="50" t="str">
        <x:f>IF(32&gt;'Настройки'!$B$3,"",IF(ISBLANK(AK223),IF('Настройки'!$B$9="Нулевой спрос",0,""),IF(AK223&lt;0,IF('Настройки'!$B$10="Исключить","",IF('Настройки'!$B$10="Абсолютные значения",ABS(AK223),AK223)),AK223)))</x:f>
      </x:c>
      <x:c r="CO223" s="50" t="str">
        <x:f>IF(33&gt;'Настройки'!$B$3,"",IF(ISBLANK(AL223),IF('Настройки'!$B$9="Нулевой спрос",0,""),IF(AL223&lt;0,IF('Настройки'!$B$10="Исключить","",IF('Настройки'!$B$10="Абсолютные значения",ABS(AL223),AL223)),AL223)))</x:f>
      </x:c>
      <x:c r="CP223" s="50" t="str">
        <x:f>IF(34&gt;'Настройки'!$B$3,"",IF(ISBLANK(AM223),IF('Настройки'!$B$9="Нулевой спрос",0,""),IF(AM223&lt;0,IF('Настройки'!$B$10="Исключить","",IF('Настройки'!$B$10="Абсолютные значения",ABS(AM223),AM223)),AM223)))</x:f>
      </x:c>
      <x:c r="CQ223" s="50" t="str">
        <x:f>IF(35&gt;'Настройки'!$B$3,"",IF(ISBLANK(AN223),IF('Настройки'!$B$9="Нулевой спрос",0,""),IF(AN223&lt;0,IF('Настройки'!$B$10="Исключить","",IF('Настройки'!$B$10="Абсолютные значения",ABS(AN223),AN223)),AN223)))</x:f>
      </x:c>
      <x:c r="CR223" s="50" t="str">
        <x:f>IF(36&gt;'Настройки'!$B$3,"",IF(ISBLANK(AO223),IF('Настройки'!$B$9="Нулевой спрос",0,""),IF(AO223&lt;0,IF('Настройки'!$B$10="Исключить","",IF('Настройки'!$B$10="Абсолютные значения",ABS(AO223),AO223)),AO223)))</x:f>
      </x:c>
      <x:c r="CS223" s="50" t="str">
        <x:f>IF(OR(1&gt;'Настройки'!$B$3,ISBLANK(BI223),BI223=0),"",BI223)</x:f>
      </x:c>
      <x:c r="CT223" s="50" t="str">
        <x:f>IF(OR(2&gt;'Настройки'!$B$3,ISBLANK(BJ223),BJ223=0),"",BJ223)</x:f>
      </x:c>
      <x:c r="CU223" s="50" t="str">
        <x:f>IF(OR(3&gt;'Настройки'!$B$3,ISBLANK(BK223),BK223=0),"",BK223)</x:f>
      </x:c>
      <x:c r="CV223" s="50" t="str">
        <x:f>IF(OR(4&gt;'Настройки'!$B$3,ISBLANK(BL223),BL223=0),"",BL223)</x:f>
      </x:c>
      <x:c r="CW223" s="50" t="str">
        <x:f>IF(OR(5&gt;'Настройки'!$B$3,ISBLANK(BM223),BM223=0),"",BM223)</x:f>
      </x:c>
      <x:c r="CX223" s="50" t="str">
        <x:f>IF(OR(6&gt;'Настройки'!$B$3,ISBLANK(BN223),BN223=0),"",BN223)</x:f>
      </x:c>
      <x:c r="CY223" s="50" t="str">
        <x:f>IF(OR(7&gt;'Настройки'!$B$3,ISBLANK(BO223),BO223=0),"",BO223)</x:f>
      </x:c>
      <x:c r="CZ223" s="50" t="str">
        <x:f>IF(OR(8&gt;'Настройки'!$B$3,ISBLANK(BP223),BP223=0),"",BP223)</x:f>
      </x:c>
      <x:c r="DA223" s="50" t="str">
        <x:f>IF(OR(9&gt;'Настройки'!$B$3,ISBLANK(BQ223),BQ223=0),"",BQ223)</x:f>
      </x:c>
      <x:c r="DB223" s="50" t="str">
        <x:f>IF(OR(10&gt;'Настройки'!$B$3,ISBLANK(BR223),BR223=0),"",BR223)</x:f>
      </x:c>
      <x:c r="DC223" s="50" t="str">
        <x:f>IF(OR(11&gt;'Настройки'!$B$3,ISBLANK(BS223),BS223=0),"",BS223)</x:f>
      </x:c>
      <x:c r="DD223" s="50" t="str">
        <x:f>IF(OR(12&gt;'Настройки'!$B$3,ISBLANK(BT223),BT223=0),"",BT223)</x:f>
      </x:c>
      <x:c r="DE223" s="50" t="str">
        <x:f>IF(OR(13&gt;'Настройки'!$B$3,ISBLANK(BU223),BU223=0),"",BU223)</x:f>
      </x:c>
      <x:c r="DF223" s="50" t="str">
        <x:f>IF(OR(14&gt;'Настройки'!$B$3,ISBLANK(BV223),BV223=0),"",BV223)</x:f>
      </x:c>
      <x:c r="DG223" s="50" t="str">
        <x:f>IF(OR(15&gt;'Настройки'!$B$3,ISBLANK(BW223),BW223=0),"",BW223)</x:f>
      </x:c>
      <x:c r="DH223" s="50" t="str">
        <x:f>IF(OR(16&gt;'Настройки'!$B$3,ISBLANK(BX223),BX223=0),"",BX223)</x:f>
      </x:c>
      <x:c r="DI223" s="50" t="str">
        <x:f>IF(OR(17&gt;'Настройки'!$B$3,ISBLANK(BY223),BY223=0),"",BY223)</x:f>
      </x:c>
      <x:c r="DJ223" s="50" t="str">
        <x:f>IF(OR(18&gt;'Настройки'!$B$3,ISBLANK(BZ223),BZ223=0),"",BZ223)</x:f>
      </x:c>
      <x:c r="DK223" s="50" t="str">
        <x:f>IF(OR(19&gt;'Настройки'!$B$3,ISBLANK(CA223),CA223=0),"",CA223)</x:f>
      </x:c>
      <x:c r="DL223" s="50" t="str">
        <x:f>IF(OR(20&gt;'Настройки'!$B$3,ISBLANK(CB223),CB223=0),"",CB223)</x:f>
      </x:c>
      <x:c r="DM223" s="50" t="str">
        <x:f>IF(OR(21&gt;'Настройки'!$B$3,ISBLANK(CC223),CC223=0),"",CC223)</x:f>
      </x:c>
      <x:c r="DN223" s="50" t="str">
        <x:f>IF(OR(22&gt;'Настройки'!$B$3,ISBLANK(CD223),CD223=0),"",CD223)</x:f>
      </x:c>
      <x:c r="DO223" s="50" t="str">
        <x:f>IF(OR(23&gt;'Настройки'!$B$3,ISBLANK(CE223),CE223=0),"",CE223)</x:f>
      </x:c>
      <x:c r="DP223" s="50" t="str">
        <x:f>IF(OR(24&gt;'Настройки'!$B$3,ISBLANK(CF223),CF223=0),"",CF223)</x:f>
      </x:c>
      <x:c r="DQ223" s="50" t="str">
        <x:f>IF(OR(25&gt;'Настройки'!$B$3,ISBLANK(CG223),CG223=0),"",CG223)</x:f>
      </x:c>
      <x:c r="DR223" s="50" t="str">
        <x:f>IF(OR(26&gt;'Настройки'!$B$3,ISBLANK(CH223),CH223=0),"",CH223)</x:f>
      </x:c>
      <x:c r="DS223" s="50" t="str">
        <x:f>IF(OR(27&gt;'Настройки'!$B$3,ISBLANK(CI223),CI223=0),"",CI223)</x:f>
      </x:c>
      <x:c r="DT223" s="50" t="str">
        <x:f>IF(OR(28&gt;'Настройки'!$B$3,ISBLANK(CJ223),CJ223=0),"",CJ223)</x:f>
      </x:c>
      <x:c r="DU223" s="50" t="str">
        <x:f>IF(OR(29&gt;'Настройки'!$B$3,ISBLANK(CK223),CK223=0),"",CK223)</x:f>
      </x:c>
      <x:c r="DV223" s="50" t="str">
        <x:f>IF(OR(30&gt;'Настройки'!$B$3,ISBLANK(CL223),CL223=0),"",CL223)</x:f>
      </x:c>
      <x:c r="DW223" s="50" t="str">
        <x:f>IF(OR(31&gt;'Настройки'!$B$3,ISBLANK(CM223),CM223=0),"",CM223)</x:f>
      </x:c>
      <x:c r="DX223" s="50" t="str">
        <x:f>IF(OR(32&gt;'Настройки'!$B$3,ISBLANK(CN223),CN223=0),"",CN223)</x:f>
      </x:c>
      <x:c r="DY223" s="50" t="str">
        <x:f>IF(OR(33&gt;'Настройки'!$B$3,ISBLANK(CO223),CO223=0),"",CO223)</x:f>
      </x:c>
      <x:c r="DZ223" s="50" t="str">
        <x:f>IF(OR(34&gt;'Настройки'!$B$3,ISBLANK(CP223),CP223=0),"",CP223)</x:f>
      </x:c>
      <x:c r="EA223" s="50" t="str">
        <x:f>IF(OR(35&gt;'Настройки'!$B$3,ISBLANK(CQ223),CQ223=0),"",CQ223)</x:f>
      </x:c>
      <x:c r="EB223" s="50" t="str">
        <x:f>IF(OR(36&gt;'Настройки'!$B$3,ISBLANK(CR223),CR223=0),"",CR223)</x:f>
      </x:c>
      <x:c r="EC223" s="50" t="str">
        <x:f>IF(A223="","",IF(OR(BB223="AZ",BB223="BZ"),10000+ROW(),IF(AZ223&gt;'Настройки'!$B$11,20000+ROW(),IF(BF223&lt;&gt;"Обычный",30000+ROW(),IF(AX223&lt;=0,40000+ROW(),"")))))</x:f>
      </x:c>
      <x:c r="ED223" s="50" t="str">
        <x:f>IF(EC223="","",COUNTIFS($EC$2:$EC$1001,"&gt;0",$EC$2:$EC$1001,"&lt;"&amp;EC223)+1)</x:f>
      </x:c>
    </x:row>
    <x:row r="224">
      <x:c r="A224" s="115"/>
      <x:c r="B224" s="115"/>
      <x:c r="C224" s="115"/>
      <x:c r="D224" s="118"/>
      <x:c r="E224" s="118"/>
      <x:c r="F224" s="118"/>
      <x:c r="G224" s="118"/>
      <x:c r="H224" s="118"/>
      <x:c r="I224" s="118"/>
      <x:c r="J224" s="118"/>
      <x:c r="K224" s="118"/>
      <x:c r="L224" s="118"/>
      <x:c r="M224" s="118"/>
      <x:c r="N224" s="118"/>
      <x:c r="O224" s="118"/>
      <x:c r="P224" s="118"/>
      <x:c r="Q224" s="118"/>
      <x:c r="R224" s="118"/>
      <x:c r="S224" s="118"/>
      <x:c r="T224" s="118"/>
      <x:c r="U224" s="118"/>
      <x:c r="V224" s="118"/>
      <x:c r="W224" s="118"/>
      <x:c r="X224" s="118"/>
      <x:c r="Y224" s="118"/>
      <x:c r="Z224" s="118"/>
      <x:c r="AA224" s="118"/>
      <x:c r="AB224" s="118"/>
      <x:c r="AC224" s="118"/>
      <x:c r="AD224" s="118"/>
      <x:c r="AE224" s="118"/>
      <x:c r="AF224" s="118"/>
      <x:c r="AG224" s="118"/>
      <x:c r="AH224" s="118"/>
      <x:c r="AI224" s="118"/>
      <x:c r="AJ224" s="118"/>
      <x:c r="AK224" s="118"/>
      <x:c r="AL224" s="118"/>
      <x:c r="AM224" s="118"/>
      <x:c r="AN224" s="118"/>
      <x:c r="AO224" s="118"/>
      <x:c r="AP224" s="115"/>
      <x:c r="AQ224" s="49" t="str">
        <x:f>IF(A224="","",COUNT(BI224:INDEX(BI224:CR224,1,'Настройки'!$B$3)))</x:f>
      </x:c>
      <x:c r="AR224" s="49" t="str">
        <x:f>IF(A224="","",SUM(BI224:INDEX(BI224:CR224,1,'Настройки'!$B$3)))</x:f>
      </x:c>
      <x:c r="AS224" s="58" t="str">
        <x:f>IF(A224="","",IF('Настройки'!$B$4="Стоимость потребления",AR224*D224,IF('Настройки'!$B$4="Количество",AR224,E224)))</x:f>
      </x:c>
      <x:c r="AT224" s="61" t="str">
        <x:f>IF(OR(A224="",AS224&lt;0,SUM($AS$2:$AS$1001)&lt;=0),"",AS224/SUM($AS$2:$AS$1001))</x:f>
      </x:c>
      <x:c r="AU224" s="61" t="str">
        <x:f>IF(OR(A224="",AS224&lt;0,SUM($AS$2:$AS$1001)&lt;=0),"",SUMIFS($AS$2:$AS$1001,$AS$2:$AS$1001,"&gt;"&amp;AS224)/SUM($AS$2:$AS$1001))</x:f>
      </x:c>
      <x:c r="AV224" s="61" t="str">
        <x:f>IF(OR(A224="",AS224&lt;0,SUM($AS$2:$AS$1001)&lt;=0),"",SUMIFS($AS$2:$AS$1001,$AS$2:$AS$1001,"&gt;="&amp;AS224)/SUM($AS$2:$AS$1001))</x:f>
      </x:c>
      <x:c r="AW224" s="49" t="str">
        <x:f>IF(A224="","",IF(SUM($AS$2:$AS$1001)&lt;=0,"Не определён",IF(AS224&lt;0,"Исключение",IF(AU224&lt;'Настройки'!$B$5,"A",IF(AU224&lt;'Настройки'!$B$6,"B","C")))))</x:f>
      </x:c>
      <x:c r="AX224" s="58" t="str">
        <x:f>IF(A224="","",IF(AQ224=0,"",AVERAGE(BI224:INDEX(BI224:CR224,1,'Настройки'!$B$3))))</x:f>
      </x:c>
      <x:c r="AY224" s="58" t="str">
        <x:f>IF(OR(A224="",AQ224=0),"",STDEVP(BI224:INDEX(BI224:CR224,1,'Настройки'!$B$3)))</x:f>
      </x:c>
      <x:c r="AZ224" s="61" t="str">
        <x:f>IF(OR(A224="",AQ224&lt;'Настройки'!$B$12,AX224&lt;=0,AND('Настройки'!$B$10="Блокировать",COUNTIF(F224:INDEX(F224:AO224,1,'Настройки'!$B$3),"&lt;0")&gt;0)),"",AY224/ABS(AX224))</x:f>
      </x:c>
      <x:c r="BA224" s="49" t="str">
        <x:f>IF(A224="","",IF(AND('Настройки'!$B$10="Блокировать",COUNTIF(F224:INDEX(F224:AO224,1,'Настройки'!$B$3),"&lt;0")&gt;0),"Не определён",IF(AQ224&lt;'Настройки'!$B$12,"Не определён",IF(AX224=0,"Нет спроса",IF(AX224&lt;0,"Не определён",IF(AZ224&lt;='Настройки'!$B$7,"X",IF(AZ224&lt;='Настройки'!$B$8,"Y","Z")))))))</x:f>
      </x:c>
      <x:c r="BB224" s="49" t="str">
        <x:f>IF(OR(A224="",LEN(AW224)&lt;&gt;1,LEN(BA224)&lt;&gt;1),"",AW224&amp;BA224)</x:f>
      </x:c>
      <x:c r="BC224" s="61" t="str">
        <x:f>IF(OR(A224="",AQ224=0),"",(COUNT(BI224:INDEX(BI224:CR224,1,'Настройки'!$B$3))-COUNT(CS224:INDEX(CS224:EB224,1,'Настройки'!$B$3)))/AQ224)</x:f>
      </x:c>
      <x:c r="BD224" s="64" t="str">
        <x:f>IF(OR(A224="",COUNT(CS224:INDEX(CS224:EB224,1,'Настройки'!$B$3))=0),"",AQ224/COUNT(CS224:INDEX(CS224:EB224,1,'Настройки'!$B$3)))</x:f>
      </x:c>
      <x:c r="BE224" s="64" t="str">
        <x:f>IF(OR(A224="",COUNT(CS224:INDEX(CS224:EB224,1,'Настройки'!$B$3))=0),"",IF(AVERAGE(CS224:INDEX(CS224:EB224,1,'Настройки'!$B$3))=0,"",(STDEVP(CS224:INDEX(CS224:EB224,1,'Настройки'!$B$3))/ABS(AVERAGE(CS224:INDEX(CS224:EB224,1,'Настройки'!$B$3))))^2))</x:f>
      </x:c>
      <x:c r="BF224" s="49" t="str">
        <x:f>IF(A224="","",IF(AQ224&lt;3,"Недостаточно",IF(AQ224&lt;6,"Предварительный","Обычный")))</x:f>
      </x:c>
      <x:c r="BG224" s="49" t="str">
        <x:f>IF(A224="","",IF(COUNTIF(F224:INDEX(F224:AO224,1,'Настройки'!$B$3),"&lt;0")&gt;0,IF('Настройки'!$B$10="Блокировать","Отрицательный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"),"")&amp;IF(AQ224&lt;3,"Недостаточно истории. ",IF(AQ224&lt;6,"Предварительная классификация. ",""))&amp;IF(AX224=0,"Нет спроса за горизонт. ","")&amp;IF(AZ224&gt;'Настройки'!$B$11,"Экстремальная вариативность. ",""))</x:f>
      </x:c>
      <x:c r="BH224" s="49" t="str">
        <x:f>IF(A224="","",IFERROR(VLOOKUP(BB224,'Настройки'!$D$3:$E$11,2,FALSE),"Сначала проверьте исходные данные и историю спроса.")&amp;" Уточните срок поставки, MOQ и критичность.")</x:f>
      </x:c>
      <x:c r="BI224" s="50" t="str">
        <x:f>IF(1&gt;'Настройки'!$B$3,"",IF(ISBLANK(F224),IF('Настройки'!$B$9="Нулевой спрос",0,""),IF(F224&lt;0,IF('Настройки'!$B$10="Исключить","",IF('Настройки'!$B$10="Абсолютные значения",ABS(F224),F224)),F224)))</x:f>
      </x:c>
      <x:c r="BJ224" s="50" t="str">
        <x:f>IF(2&gt;'Настройки'!$B$3,"",IF(ISBLANK(G224),IF('Настройки'!$B$9="Нулевой спрос",0,""),IF(G224&lt;0,IF('Настройки'!$B$10="Исключить","",IF('Настройки'!$B$10="Абсолютные значения",ABS(G224),G224)),G224)))</x:f>
      </x:c>
      <x:c r="BK224" s="50" t="str">
        <x:f>IF(3&gt;'Настройки'!$B$3,"",IF(ISBLANK(H224),IF('Настройки'!$B$9="Нулевой спрос",0,""),IF(H224&lt;0,IF('Настройки'!$B$10="Исключить","",IF('Настройки'!$B$10="Абсолютные значения",ABS(H224),H224)),H224)))</x:f>
      </x:c>
      <x:c r="BL224" s="50" t="str">
        <x:f>IF(4&gt;'Настройки'!$B$3,"",IF(ISBLANK(I224),IF('Настройки'!$B$9="Нулевой спрос",0,""),IF(I224&lt;0,IF('Настройки'!$B$10="Исключить","",IF('Настройки'!$B$10="Абсолютные значения",ABS(I224),I224)),I224)))</x:f>
      </x:c>
      <x:c r="BM224" s="50" t="str">
        <x:f>IF(5&gt;'Настройки'!$B$3,"",IF(ISBLANK(J224),IF('Настройки'!$B$9="Нулевой спрос",0,""),IF(J224&lt;0,IF('Настройки'!$B$10="Исключить","",IF('Настройки'!$B$10="Абсолютные значения",ABS(J224),J224)),J224)))</x:f>
      </x:c>
      <x:c r="BN224" s="50" t="str">
        <x:f>IF(6&gt;'Настройки'!$B$3,"",IF(ISBLANK(K224),IF('Настройки'!$B$9="Нулевой спрос",0,""),IF(K224&lt;0,IF('Настройки'!$B$10="Исключить","",IF('Настройки'!$B$10="Абсолютные значения",ABS(K224),K224)),K224)))</x:f>
      </x:c>
      <x:c r="BO224" s="50" t="str">
        <x:f>IF(7&gt;'Настройки'!$B$3,"",IF(ISBLANK(L224),IF('Настройки'!$B$9="Нулевой спрос",0,""),IF(L224&lt;0,IF('Настройки'!$B$10="Исключить","",IF('Настройки'!$B$10="Абсолютные значения",ABS(L224),L224)),L224)))</x:f>
      </x:c>
      <x:c r="BP224" s="50" t="str">
        <x:f>IF(8&gt;'Настройки'!$B$3,"",IF(ISBLANK(M224),IF('Настройки'!$B$9="Нулевой спрос",0,""),IF(M224&lt;0,IF('Настройки'!$B$10="Исключить","",IF('Настройки'!$B$10="Абсолютные значения",ABS(M224),M224)),M224)))</x:f>
      </x:c>
      <x:c r="BQ224" s="50" t="str">
        <x:f>IF(9&gt;'Настройки'!$B$3,"",IF(ISBLANK(N224),IF('Настройки'!$B$9="Нулевой спрос",0,""),IF(N224&lt;0,IF('Настройки'!$B$10="Исключить","",IF('Настройки'!$B$10="Абсолютные значения",ABS(N224),N224)),N224)))</x:f>
      </x:c>
      <x:c r="BR224" s="50" t="str">
        <x:f>IF(10&gt;'Настройки'!$B$3,"",IF(ISBLANK(O224),IF('Настройки'!$B$9="Нулевой спрос",0,""),IF(O224&lt;0,IF('Настройки'!$B$10="Исключить","",IF('Настройки'!$B$10="Абсолютные значения",ABS(O224),O224)),O224)))</x:f>
      </x:c>
      <x:c r="BS224" s="50" t="str">
        <x:f>IF(11&gt;'Настройки'!$B$3,"",IF(ISBLANK(P224),IF('Настройки'!$B$9="Нулевой спрос",0,""),IF(P224&lt;0,IF('Настройки'!$B$10="Исключить","",IF('Настройки'!$B$10="Абсолютные значения",ABS(P224),P224)),P224)))</x:f>
      </x:c>
      <x:c r="BT224" s="50" t="str">
        <x:f>IF(12&gt;'Настройки'!$B$3,"",IF(ISBLANK(Q224),IF('Настройки'!$B$9="Нулевой спрос",0,""),IF(Q224&lt;0,IF('Настройки'!$B$10="Исключить","",IF('Настройки'!$B$10="Абсолютные значения",ABS(Q224),Q224)),Q224)))</x:f>
      </x:c>
      <x:c r="BU224" s="50" t="str">
        <x:f>IF(13&gt;'Настройки'!$B$3,"",IF(ISBLANK(R224),IF('Настройки'!$B$9="Нулевой спрос",0,""),IF(R224&lt;0,IF('Настройки'!$B$10="Исключить","",IF('Настройки'!$B$10="Абсолютные значения",ABS(R224),R224)),R224)))</x:f>
      </x:c>
      <x:c r="BV224" s="50" t="str">
        <x:f>IF(14&gt;'Настройки'!$B$3,"",IF(ISBLANK(S224),IF('Настройки'!$B$9="Нулевой спрос",0,""),IF(S224&lt;0,IF('Настройки'!$B$10="Исключить","",IF('Настройки'!$B$10="Абсолютные значения",ABS(S224),S224)),S224)))</x:f>
      </x:c>
      <x:c r="BW224" s="50" t="str">
        <x:f>IF(15&gt;'Настройки'!$B$3,"",IF(ISBLANK(T224),IF('Настройки'!$B$9="Нулевой спрос",0,""),IF(T224&lt;0,IF('Настройки'!$B$10="Исключить","",IF('Настройки'!$B$10="Абсолютные значения",ABS(T224),T224)),T224)))</x:f>
      </x:c>
      <x:c r="BX224" s="50" t="str">
        <x:f>IF(16&gt;'Настройки'!$B$3,"",IF(ISBLANK(U224),IF('Настройки'!$B$9="Нулевой спрос",0,""),IF(U224&lt;0,IF('Настройки'!$B$10="Исключить","",IF('Настройки'!$B$10="Абсолютные значения",ABS(U224),U224)),U224)))</x:f>
      </x:c>
      <x:c r="BY224" s="50" t="str">
        <x:f>IF(17&gt;'Настройки'!$B$3,"",IF(ISBLANK(V224),IF('Настройки'!$B$9="Нулевой спрос",0,""),IF(V224&lt;0,IF('Настройки'!$B$10="Исключить","",IF('Настройки'!$B$10="Абсолютные значения",ABS(V224),V224)),V224)))</x:f>
      </x:c>
      <x:c r="BZ224" s="50" t="str">
        <x:f>IF(18&gt;'Настройки'!$B$3,"",IF(ISBLANK(W224),IF('Настройки'!$B$9="Нулевой спрос",0,""),IF(W224&lt;0,IF('Настройки'!$B$10="Исключить","",IF('Настройки'!$B$10="Абсолютные значения",ABS(W224),W224)),W224)))</x:f>
      </x:c>
      <x:c r="CA224" s="50" t="str">
        <x:f>IF(19&gt;'Настройки'!$B$3,"",IF(ISBLANK(X224),IF('Настройки'!$B$9="Нулевой спрос",0,""),IF(X224&lt;0,IF('Настройки'!$B$10="Исключить","",IF('Настройки'!$B$10="Абсолютные значения",ABS(X224),X224)),X224)))</x:f>
      </x:c>
      <x:c r="CB224" s="50" t="str">
        <x:f>IF(20&gt;'Настройки'!$B$3,"",IF(ISBLANK(Y224),IF('Настройки'!$B$9="Нулевой спрос",0,""),IF(Y224&lt;0,IF('Настройки'!$B$10="Исключить","",IF('Настройки'!$B$10="Абсолютные значения",ABS(Y224),Y224)),Y224)))</x:f>
      </x:c>
      <x:c r="CC224" s="50" t="str">
        <x:f>IF(21&gt;'Настройки'!$B$3,"",IF(ISBLANK(Z224),IF('Настройки'!$B$9="Нулевой спрос",0,""),IF(Z224&lt;0,IF('Настройки'!$B$10="Исключить","",IF('Настройки'!$B$10="Абсолютные значения",ABS(Z224),Z224)),Z224)))</x:f>
      </x:c>
      <x:c r="CD224" s="50" t="str">
        <x:f>IF(22&gt;'Настройки'!$B$3,"",IF(ISBLANK(AA224),IF('Настройки'!$B$9="Нулевой спрос",0,""),IF(AA224&lt;0,IF('Настройки'!$B$10="Исключить","",IF('Настройки'!$B$10="Абсолютные значения",ABS(AA224),AA224)),AA224)))</x:f>
      </x:c>
      <x:c r="CE224" s="50" t="str">
        <x:f>IF(23&gt;'Настройки'!$B$3,"",IF(ISBLANK(AB224),IF('Настройки'!$B$9="Нулевой спрос",0,""),IF(AB224&lt;0,IF('Настройки'!$B$10="Исключить","",IF('Настройки'!$B$10="Абсолютные значения",ABS(AB224),AB224)),AB224)))</x:f>
      </x:c>
      <x:c r="CF224" s="50" t="str">
        <x:f>IF(24&gt;'Настройки'!$B$3,"",IF(ISBLANK(AC224),IF('Настройки'!$B$9="Нулевой спрос",0,""),IF(AC224&lt;0,IF('Настройки'!$B$10="Исключить","",IF('Настройки'!$B$10="Абсолютные значения",ABS(AC224),AC224)),AC224)))</x:f>
      </x:c>
      <x:c r="CG224" s="50" t="str">
        <x:f>IF(25&gt;'Настройки'!$B$3,"",IF(ISBLANK(AD224),IF('Настройки'!$B$9="Нулевой спрос",0,""),IF(AD224&lt;0,IF('Настройки'!$B$10="Исключить","",IF('Настройки'!$B$10="Абсолютные значения",ABS(AD224),AD224)),AD224)))</x:f>
      </x:c>
      <x:c r="CH224" s="50" t="str">
        <x:f>IF(26&gt;'Настройки'!$B$3,"",IF(ISBLANK(AE224),IF('Настройки'!$B$9="Нулевой спрос",0,""),IF(AE224&lt;0,IF('Настройки'!$B$10="Исключить","",IF('Настройки'!$B$10="Абсолютные значения",ABS(AE224),AE224)),AE224)))</x:f>
      </x:c>
      <x:c r="CI224" s="50" t="str">
        <x:f>IF(27&gt;'Настройки'!$B$3,"",IF(ISBLANK(AF224),IF('Настройки'!$B$9="Нулевой спрос",0,""),IF(AF224&lt;0,IF('Настройки'!$B$10="Исключить","",IF('Настройки'!$B$10="Абсолютные значения",ABS(AF224),AF224)),AF224)))</x:f>
      </x:c>
      <x:c r="CJ224" s="50" t="str">
        <x:f>IF(28&gt;'Настройки'!$B$3,"",IF(ISBLANK(AG224),IF('Настройки'!$B$9="Нулевой спрос",0,""),IF(AG224&lt;0,IF('Настройки'!$B$10="Исключить","",IF('Настройки'!$B$10="Абсолютные значения",ABS(AG224),AG224)),AG224)))</x:f>
      </x:c>
      <x:c r="CK224" s="50" t="str">
        <x:f>IF(29&gt;'Настройки'!$B$3,"",IF(ISBLANK(AH224),IF('Настройки'!$B$9="Нулевой спрос",0,""),IF(AH224&lt;0,IF('Настройки'!$B$10="Исключить","",IF('Настройки'!$B$10="Абсолютные значения",ABS(AH224),AH224)),AH224)))</x:f>
      </x:c>
      <x:c r="CL224" s="50" t="str">
        <x:f>IF(30&gt;'Настройки'!$B$3,"",IF(ISBLANK(AI224),IF('Настройки'!$B$9="Нулевой спрос",0,""),IF(AI224&lt;0,IF('Настройки'!$B$10="Исключить","",IF('Настройки'!$B$10="Абсолютные значения",ABS(AI224),AI224)),AI224)))</x:f>
      </x:c>
      <x:c r="CM224" s="50" t="str">
        <x:f>IF(31&gt;'Настройки'!$B$3,"",IF(ISBLANK(AJ224),IF('Настройки'!$B$9="Нулевой спрос",0,""),IF(AJ224&lt;0,IF('Настройки'!$B$10="Исключить","",IF('Настройки'!$B$10="Абсолютные значения",ABS(AJ224),AJ224)),AJ224)))</x:f>
      </x:c>
      <x:c r="CN224" s="50" t="str">
        <x:f>IF(32&gt;'Настройки'!$B$3,"",IF(ISBLANK(AK224),IF('Настройки'!$B$9="Нулевой спрос",0,""),IF(AK224&lt;0,IF('Настройки'!$B$10="Исключить","",IF('Настройки'!$B$10="Абсолютные значения",ABS(AK224),AK224)),AK224)))</x:f>
      </x:c>
      <x:c r="CO224" s="50" t="str">
        <x:f>IF(33&gt;'Настройки'!$B$3,"",IF(ISBLANK(AL224),IF('Настройки'!$B$9="Нулевой спрос",0,""),IF(AL224&lt;0,IF('Настройки'!$B$10="Исключить","",IF('Настройки'!$B$10="Абсолютные значения",ABS(AL224),AL224)),AL224)))</x:f>
      </x:c>
      <x:c r="CP224" s="50" t="str">
        <x:f>IF(34&gt;'Настройки'!$B$3,"",IF(ISBLANK(AM224),IF('Настройки'!$B$9="Нулевой спрос",0,""),IF(AM224&lt;0,IF('Настройки'!$B$10="Исключить","",IF('Настройки'!$B$10="Абсолютные значения",ABS(AM224),AM224)),AM224)))</x:f>
      </x:c>
      <x:c r="CQ224" s="50" t="str">
        <x:f>IF(35&gt;'Настройки'!$B$3,"",IF(ISBLANK(AN224),IF('Настройки'!$B$9="Нулевой спрос",0,""),IF(AN224&lt;0,IF('Настройки'!$B$10="Исключить","",IF('Настройки'!$B$10="Абсолютные значения",ABS(AN224),AN224)),AN224)))</x:f>
      </x:c>
      <x:c r="CR224" s="50" t="str">
        <x:f>IF(36&gt;'Настройки'!$B$3,"",IF(ISBLANK(AO224),IF('Настройки'!$B$9="Нулевой спрос",0,""),IF(AO224&lt;0,IF('Настройки'!$B$10="Исключить","",IF('Настройки'!$B$10="Абсолютные значения",ABS(AO224),AO224)),AO224)))</x:f>
      </x:c>
      <x:c r="CS224" s="50" t="str">
        <x:f>IF(OR(1&gt;'Настройки'!$B$3,ISBLANK(BI224),BI224=0),"",BI224)</x:f>
      </x:c>
      <x:c r="CT224" s="50" t="str">
        <x:f>IF(OR(2&gt;'Настройки'!$B$3,ISBLANK(BJ224),BJ224=0),"",BJ224)</x:f>
      </x:c>
      <x:c r="CU224" s="50" t="str">
        <x:f>IF(OR(3&gt;'Настройки'!$B$3,ISBLANK(BK224),BK224=0),"",BK224)</x:f>
      </x:c>
      <x:c r="CV224" s="50" t="str">
        <x:f>IF(OR(4&gt;'Настройки'!$B$3,ISBLANK(BL224),BL224=0),"",BL224)</x:f>
      </x:c>
      <x:c r="CW224" s="50" t="str">
        <x:f>IF(OR(5&gt;'Настройки'!$B$3,ISBLANK(BM224),BM224=0),"",BM224)</x:f>
      </x:c>
      <x:c r="CX224" s="50" t="str">
        <x:f>IF(OR(6&gt;'Настройки'!$B$3,ISBLANK(BN224),BN224=0),"",BN224)</x:f>
      </x:c>
      <x:c r="CY224" s="50" t="str">
        <x:f>IF(OR(7&gt;'Настройки'!$B$3,ISBLANK(BO224),BO224=0),"",BO224)</x:f>
      </x:c>
      <x:c r="CZ224" s="50" t="str">
        <x:f>IF(OR(8&gt;'Настройки'!$B$3,ISBLANK(BP224),BP224=0),"",BP224)</x:f>
      </x:c>
      <x:c r="DA224" s="50" t="str">
        <x:f>IF(OR(9&gt;'Настройки'!$B$3,ISBLANK(BQ224),BQ224=0),"",BQ224)</x:f>
      </x:c>
      <x:c r="DB224" s="50" t="str">
        <x:f>IF(OR(10&gt;'Настройки'!$B$3,ISBLANK(BR224),BR224=0),"",BR224)</x:f>
      </x:c>
      <x:c r="DC224" s="50" t="str">
        <x:f>IF(OR(11&gt;'Настройки'!$B$3,ISBLANK(BS224),BS224=0),"",BS224)</x:f>
      </x:c>
      <x:c r="DD224" s="50" t="str">
        <x:f>IF(OR(12&gt;'Настройки'!$B$3,ISBLANK(BT224),BT224=0),"",BT224)</x:f>
      </x:c>
      <x:c r="DE224" s="50" t="str">
        <x:f>IF(OR(13&gt;'Настройки'!$B$3,ISBLANK(BU224),BU224=0),"",BU224)</x:f>
      </x:c>
      <x:c r="DF224" s="50" t="str">
        <x:f>IF(OR(14&gt;'Настройки'!$B$3,ISBLANK(BV224),BV224=0),"",BV224)</x:f>
      </x:c>
      <x:c r="DG224" s="50" t="str">
        <x:f>IF(OR(15&gt;'Настройки'!$B$3,ISBLANK(BW224),BW224=0),"",BW224)</x:f>
      </x:c>
      <x:c r="DH224" s="50" t="str">
        <x:f>IF(OR(16&gt;'Настройки'!$B$3,ISBLANK(BX224),BX224=0),"",BX224)</x:f>
      </x:c>
      <x:c r="DI224" s="50" t="str">
        <x:f>IF(OR(17&gt;'Настройки'!$B$3,ISBLANK(BY224),BY224=0),"",BY224)</x:f>
      </x:c>
      <x:c r="DJ224" s="50" t="str">
        <x:f>IF(OR(18&gt;'Настройки'!$B$3,ISBLANK(BZ224),BZ224=0),"",BZ224)</x:f>
      </x:c>
      <x:c r="DK224" s="50" t="str">
        <x:f>IF(OR(19&gt;'Настройки'!$B$3,ISBLANK(CA224),CA224=0),"",CA224)</x:f>
      </x:c>
      <x:c r="DL224" s="50" t="str">
        <x:f>IF(OR(20&gt;'Настройки'!$B$3,ISBLANK(CB224),CB224=0),"",CB224)</x:f>
      </x:c>
      <x:c r="DM224" s="50" t="str">
        <x:f>IF(OR(21&gt;'Настройки'!$B$3,ISBLANK(CC224),CC224=0),"",CC224)</x:f>
      </x:c>
      <x:c r="DN224" s="50" t="str">
        <x:f>IF(OR(22&gt;'Настройки'!$B$3,ISBLANK(CD224),CD224=0),"",CD224)</x:f>
      </x:c>
      <x:c r="DO224" s="50" t="str">
        <x:f>IF(OR(23&gt;'Настройки'!$B$3,ISBLANK(CE224),CE224=0),"",CE224)</x:f>
      </x:c>
      <x:c r="DP224" s="50" t="str">
        <x:f>IF(OR(24&gt;'Настройки'!$B$3,ISBLANK(CF224),CF224=0),"",CF224)</x:f>
      </x:c>
      <x:c r="DQ224" s="50" t="str">
        <x:f>IF(OR(25&gt;'Настройки'!$B$3,ISBLANK(CG224),CG224=0),"",CG224)</x:f>
      </x:c>
      <x:c r="DR224" s="50" t="str">
        <x:f>IF(OR(26&gt;'Настройки'!$B$3,ISBLANK(CH224),CH224=0),"",CH224)</x:f>
      </x:c>
      <x:c r="DS224" s="50" t="str">
        <x:f>IF(OR(27&gt;'Настройки'!$B$3,ISBLANK(CI224),CI224=0),"",CI224)</x:f>
      </x:c>
      <x:c r="DT224" s="50" t="str">
        <x:f>IF(OR(28&gt;'Настройки'!$B$3,ISBLANK(CJ224),CJ224=0),"",CJ224)</x:f>
      </x:c>
      <x:c r="DU224" s="50" t="str">
        <x:f>IF(OR(29&gt;'Настройки'!$B$3,ISBLANK(CK224),CK224=0),"",CK224)</x:f>
      </x:c>
      <x:c r="DV224" s="50" t="str">
        <x:f>IF(OR(30&gt;'Настройки'!$B$3,ISBLANK(CL224),CL224=0),"",CL224)</x:f>
      </x:c>
      <x:c r="DW224" s="50" t="str">
        <x:f>IF(OR(31&gt;'Настройки'!$B$3,ISBLANK(CM224),CM224=0),"",CM224)</x:f>
      </x:c>
      <x:c r="DX224" s="50" t="str">
        <x:f>IF(OR(32&gt;'Настройки'!$B$3,ISBLANK(CN224),CN224=0),"",CN224)</x:f>
      </x:c>
      <x:c r="DY224" s="50" t="str">
        <x:f>IF(OR(33&gt;'Настройки'!$B$3,ISBLANK(CO224),CO224=0),"",CO224)</x:f>
      </x:c>
      <x:c r="DZ224" s="50" t="str">
        <x:f>IF(OR(34&gt;'Настройки'!$B$3,ISBLANK(CP224),CP224=0),"",CP224)</x:f>
      </x:c>
      <x:c r="EA224" s="50" t="str">
        <x:f>IF(OR(35&gt;'Настройки'!$B$3,ISBLANK(CQ224),CQ224=0),"",CQ224)</x:f>
      </x:c>
      <x:c r="EB224" s="50" t="str">
        <x:f>IF(OR(36&gt;'Настройки'!$B$3,ISBLANK(CR224),CR224=0),"",CR224)</x:f>
      </x:c>
      <x:c r="EC224" s="50" t="str">
        <x:f>IF(A224="","",IF(OR(BB224="AZ",BB224="BZ"),10000+ROW(),IF(AZ224&gt;'Настройки'!$B$11,20000+ROW(),IF(BF224&lt;&gt;"Обычный",30000+ROW(),IF(AX224&lt;=0,40000+ROW(),"")))))</x:f>
      </x:c>
      <x:c r="ED224" s="50" t="str">
        <x:f>IF(EC224="","",COUNTIFS($EC$2:$EC$1001,"&gt;0",$EC$2:$EC$1001,"&lt;"&amp;EC224)+1)</x:f>
      </x:c>
    </x:row>
    <x:row r="225">
      <x:c r="A225" s="115"/>
      <x:c r="B225" s="115"/>
      <x:c r="C225" s="115"/>
      <x:c r="D225" s="118"/>
      <x:c r="E225" s="118"/>
      <x:c r="F225" s="118"/>
      <x:c r="G225" s="118"/>
      <x:c r="H225" s="118"/>
      <x:c r="I225" s="118"/>
      <x:c r="J225" s="118"/>
      <x:c r="K225" s="118"/>
      <x:c r="L225" s="118"/>
      <x:c r="M225" s="118"/>
      <x:c r="N225" s="118"/>
      <x:c r="O225" s="118"/>
      <x:c r="P225" s="118"/>
      <x:c r="Q225" s="118"/>
      <x:c r="R225" s="118"/>
      <x:c r="S225" s="118"/>
      <x:c r="T225" s="118"/>
      <x:c r="U225" s="118"/>
      <x:c r="V225" s="118"/>
      <x:c r="W225" s="118"/>
      <x:c r="X225" s="118"/>
      <x:c r="Y225" s="118"/>
      <x:c r="Z225" s="118"/>
      <x:c r="AA225" s="118"/>
      <x:c r="AB225" s="118"/>
      <x:c r="AC225" s="118"/>
      <x:c r="AD225" s="118"/>
      <x:c r="AE225" s="118"/>
      <x:c r="AF225" s="118"/>
      <x:c r="AG225" s="118"/>
      <x:c r="AH225" s="118"/>
      <x:c r="AI225" s="118"/>
      <x:c r="AJ225" s="118"/>
      <x:c r="AK225" s="118"/>
      <x:c r="AL225" s="118"/>
      <x:c r="AM225" s="118"/>
      <x:c r="AN225" s="118"/>
      <x:c r="AO225" s="118"/>
      <x:c r="AP225" s="115"/>
      <x:c r="AQ225" s="49" t="str">
        <x:f>IF(A225="","",COUNT(BI225:INDEX(BI225:CR225,1,'Настройки'!$B$3)))</x:f>
      </x:c>
      <x:c r="AR225" s="49" t="str">
        <x:f>IF(A225="","",SUM(BI225:INDEX(BI225:CR225,1,'Настройки'!$B$3)))</x:f>
      </x:c>
      <x:c r="AS225" s="58" t="str">
        <x:f>IF(A225="","",IF('Настройки'!$B$4="Стоимость потребления",AR225*D225,IF('Настройки'!$B$4="Количество",AR225,E225)))</x:f>
      </x:c>
      <x:c r="AT225" s="61" t="str">
        <x:f>IF(OR(A225="",AS225&lt;0,SUM($AS$2:$AS$1001)&lt;=0),"",AS225/SUM($AS$2:$AS$1001))</x:f>
      </x:c>
      <x:c r="AU225" s="61" t="str">
        <x:f>IF(OR(A225="",AS225&lt;0,SUM($AS$2:$AS$1001)&lt;=0),"",SUMIFS($AS$2:$AS$1001,$AS$2:$AS$1001,"&gt;"&amp;AS225)/SUM($AS$2:$AS$1001))</x:f>
      </x:c>
      <x:c r="AV225" s="61" t="str">
        <x:f>IF(OR(A225="",AS225&lt;0,SUM($AS$2:$AS$1001)&lt;=0),"",SUMIFS($AS$2:$AS$1001,$AS$2:$AS$1001,"&gt;="&amp;AS225)/SUM($AS$2:$AS$1001))</x:f>
      </x:c>
      <x:c r="AW225" s="49" t="str">
        <x:f>IF(A225="","",IF(SUM($AS$2:$AS$1001)&lt;=0,"Не определён",IF(AS225&lt;0,"Исключение",IF(AU225&lt;'Настройки'!$B$5,"A",IF(AU225&lt;'Настройки'!$B$6,"B","C")))))</x:f>
      </x:c>
      <x:c r="AX225" s="58" t="str">
        <x:f>IF(A225="","",IF(AQ225=0,"",AVERAGE(BI225:INDEX(BI225:CR225,1,'Настройки'!$B$3))))</x:f>
      </x:c>
      <x:c r="AY225" s="58" t="str">
        <x:f>IF(OR(A225="",AQ225=0),"",STDEVP(BI225:INDEX(BI225:CR225,1,'Настройки'!$B$3)))</x:f>
      </x:c>
      <x:c r="AZ225" s="61" t="str">
        <x:f>IF(OR(A225="",AQ225&lt;'Настройки'!$B$12,AX225&lt;=0,AND('Настройки'!$B$10="Блокировать",COUNTIF(F225:INDEX(F225:AO225,1,'Настройки'!$B$3),"&lt;0")&gt;0)),"",AY225/ABS(AX225))</x:f>
      </x:c>
      <x:c r="BA225" s="49" t="str">
        <x:f>IF(A225="","",IF(AND('Настройки'!$B$10="Блокировать",COUNTIF(F225:INDEX(F225:AO225,1,'Настройки'!$B$3),"&lt;0")&gt;0),"Не определён",IF(AQ225&lt;'Настройки'!$B$12,"Не определён",IF(AX225=0,"Нет спроса",IF(AX225&lt;0,"Не определён",IF(AZ225&lt;='Настройки'!$B$7,"X",IF(AZ225&lt;='Настройки'!$B$8,"Y","Z")))))))</x:f>
      </x:c>
      <x:c r="BB225" s="49" t="str">
        <x:f>IF(OR(A225="",LEN(AW225)&lt;&gt;1,LEN(BA225)&lt;&gt;1),"",AW225&amp;BA225)</x:f>
      </x:c>
      <x:c r="BC225" s="61" t="str">
        <x:f>IF(OR(A225="",AQ225=0),"",(COUNT(BI225:INDEX(BI225:CR225,1,'Настройки'!$B$3))-COUNT(CS225:INDEX(CS225:EB225,1,'Настройки'!$B$3)))/AQ225)</x:f>
      </x:c>
      <x:c r="BD225" s="64" t="str">
        <x:f>IF(OR(A225="",COUNT(CS225:INDEX(CS225:EB225,1,'Настройки'!$B$3))=0),"",AQ225/COUNT(CS225:INDEX(CS225:EB225,1,'Настройки'!$B$3)))</x:f>
      </x:c>
      <x:c r="BE225" s="64" t="str">
        <x:f>IF(OR(A225="",COUNT(CS225:INDEX(CS225:EB225,1,'Настройки'!$B$3))=0),"",IF(AVERAGE(CS225:INDEX(CS225:EB225,1,'Настройки'!$B$3))=0,"",(STDEVP(CS225:INDEX(CS225:EB225,1,'Настройки'!$B$3))/ABS(AVERAGE(CS225:INDEX(CS225:EB225,1,'Настройки'!$B$3))))^2))</x:f>
      </x:c>
      <x:c r="BF225" s="49" t="str">
        <x:f>IF(A225="","",IF(AQ225&lt;3,"Недостаточно",IF(AQ225&lt;6,"Предварительный","Обычный")))</x:f>
      </x:c>
      <x:c r="BG225" s="49" t="str">
        <x:f>IF(A225="","",IF(COUNTIF(F225:INDEX(F225:AO225,1,'Настройки'!$B$3),"&lt;0")&gt;0,IF('Настройки'!$B$10="Блокировать","Отрицательный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"),"")&amp;IF(AQ225&lt;3,"Недостаточно истории. ",IF(AQ225&lt;6,"Предварительная классификация. ",""))&amp;IF(AX225=0,"Нет спроса за горизонт. ","")&amp;IF(AZ225&gt;'Настройки'!$B$11,"Экстремальная вариативность. ",""))</x:f>
      </x:c>
      <x:c r="BH225" s="49" t="str">
        <x:f>IF(A225="","",IFERROR(VLOOKUP(BB225,'Настройки'!$D$3:$E$11,2,FALSE),"Сначала проверьте исходные данные и историю спроса.")&amp;" Уточните срок поставки, MOQ и критичность.")</x:f>
      </x:c>
      <x:c r="BI225" s="50" t="str">
        <x:f>IF(1&gt;'Настройки'!$B$3,"",IF(ISBLANK(F225),IF('Настройки'!$B$9="Нулевой спрос",0,""),IF(F225&lt;0,IF('Настройки'!$B$10="Исключить","",IF('Настройки'!$B$10="Абсолютные значения",ABS(F225),F225)),F225)))</x:f>
      </x:c>
      <x:c r="BJ225" s="50" t="str">
        <x:f>IF(2&gt;'Настройки'!$B$3,"",IF(ISBLANK(G225),IF('Настройки'!$B$9="Нулевой спрос",0,""),IF(G225&lt;0,IF('Настройки'!$B$10="Исключить","",IF('Настройки'!$B$10="Абсолютные значения",ABS(G225),G225)),G225)))</x:f>
      </x:c>
      <x:c r="BK225" s="50" t="str">
        <x:f>IF(3&gt;'Настройки'!$B$3,"",IF(ISBLANK(H225),IF('Настройки'!$B$9="Нулевой спрос",0,""),IF(H225&lt;0,IF('Настройки'!$B$10="Исключить","",IF('Настройки'!$B$10="Абсолютные значения",ABS(H225),H225)),H225)))</x:f>
      </x:c>
      <x:c r="BL225" s="50" t="str">
        <x:f>IF(4&gt;'Настройки'!$B$3,"",IF(ISBLANK(I225),IF('Настройки'!$B$9="Нулевой спрос",0,""),IF(I225&lt;0,IF('Настройки'!$B$10="Исключить","",IF('Настройки'!$B$10="Абсолютные значения",ABS(I225),I225)),I225)))</x:f>
      </x:c>
      <x:c r="BM225" s="50" t="str">
        <x:f>IF(5&gt;'Настройки'!$B$3,"",IF(ISBLANK(J225),IF('Настройки'!$B$9="Нулевой спрос",0,""),IF(J225&lt;0,IF('Настройки'!$B$10="Исключить","",IF('Настройки'!$B$10="Абсолютные значения",ABS(J225),J225)),J225)))</x:f>
      </x:c>
      <x:c r="BN225" s="50" t="str">
        <x:f>IF(6&gt;'Настройки'!$B$3,"",IF(ISBLANK(K225),IF('Настройки'!$B$9="Нулевой спрос",0,""),IF(K225&lt;0,IF('Настройки'!$B$10="Исключить","",IF('Настройки'!$B$10="Абсолютные значения",ABS(K225),K225)),K225)))</x:f>
      </x:c>
      <x:c r="BO225" s="50" t="str">
        <x:f>IF(7&gt;'Настройки'!$B$3,"",IF(ISBLANK(L225),IF('Настройки'!$B$9="Нулевой спрос",0,""),IF(L225&lt;0,IF('Настройки'!$B$10="Исключить","",IF('Настройки'!$B$10="Абсолютные значения",ABS(L225),L225)),L225)))</x:f>
      </x:c>
      <x:c r="BP225" s="50" t="str">
        <x:f>IF(8&gt;'Настройки'!$B$3,"",IF(ISBLANK(M225),IF('Настройки'!$B$9="Нулевой спрос",0,""),IF(M225&lt;0,IF('Настройки'!$B$10="Исключить","",IF('Настройки'!$B$10="Абсолютные значения",ABS(M225),M225)),M225)))</x:f>
      </x:c>
      <x:c r="BQ225" s="50" t="str">
        <x:f>IF(9&gt;'Настройки'!$B$3,"",IF(ISBLANK(N225),IF('Настройки'!$B$9="Нулевой спрос",0,""),IF(N225&lt;0,IF('Настройки'!$B$10="Исключить","",IF('Настройки'!$B$10="Абсолютные значения",ABS(N225),N225)),N225)))</x:f>
      </x:c>
      <x:c r="BR225" s="50" t="str">
        <x:f>IF(10&gt;'Настройки'!$B$3,"",IF(ISBLANK(O225),IF('Настройки'!$B$9="Нулевой спрос",0,""),IF(O225&lt;0,IF('Настройки'!$B$10="Исключить","",IF('Настройки'!$B$10="Абсолютные значения",ABS(O225),O225)),O225)))</x:f>
      </x:c>
      <x:c r="BS225" s="50" t="str">
        <x:f>IF(11&gt;'Настройки'!$B$3,"",IF(ISBLANK(P225),IF('Настройки'!$B$9="Нулевой спрос",0,""),IF(P225&lt;0,IF('Настройки'!$B$10="Исключить","",IF('Настройки'!$B$10="Абсолютные значения",ABS(P225),P225)),P225)))</x:f>
      </x:c>
      <x:c r="BT225" s="50" t="str">
        <x:f>IF(12&gt;'Настройки'!$B$3,"",IF(ISBLANK(Q225),IF('Настройки'!$B$9="Нулевой спрос",0,""),IF(Q225&lt;0,IF('Настройки'!$B$10="Исключить","",IF('Настройки'!$B$10="Абсолютные значения",ABS(Q225),Q225)),Q225)))</x:f>
      </x:c>
      <x:c r="BU225" s="50" t="str">
        <x:f>IF(13&gt;'Настройки'!$B$3,"",IF(ISBLANK(R225),IF('Настройки'!$B$9="Нулевой спрос",0,""),IF(R225&lt;0,IF('Настройки'!$B$10="Исключить","",IF('Настройки'!$B$10="Абсолютные значения",ABS(R225),R225)),R225)))</x:f>
      </x:c>
      <x:c r="BV225" s="50" t="str">
        <x:f>IF(14&gt;'Настройки'!$B$3,"",IF(ISBLANK(S225),IF('Настройки'!$B$9="Нулевой спрос",0,""),IF(S225&lt;0,IF('Настройки'!$B$10="Исключить","",IF('Настройки'!$B$10="Абсолютные значения",ABS(S225),S225)),S225)))</x:f>
      </x:c>
      <x:c r="BW225" s="50" t="str">
        <x:f>IF(15&gt;'Настройки'!$B$3,"",IF(ISBLANK(T225),IF('Настройки'!$B$9="Нулевой спрос",0,""),IF(T225&lt;0,IF('Настройки'!$B$10="Исключить","",IF('Настройки'!$B$10="Абсолютные значения",ABS(T225),T225)),T225)))</x:f>
      </x:c>
      <x:c r="BX225" s="50" t="str">
        <x:f>IF(16&gt;'Настройки'!$B$3,"",IF(ISBLANK(U225),IF('Настройки'!$B$9="Нулевой спрос",0,""),IF(U225&lt;0,IF('Настройки'!$B$10="Исключить","",IF('Настройки'!$B$10="Абсолютные значения",ABS(U225),U225)),U225)))</x:f>
      </x:c>
      <x:c r="BY225" s="50" t="str">
        <x:f>IF(17&gt;'Настройки'!$B$3,"",IF(ISBLANK(V225),IF('Настройки'!$B$9="Нулевой спрос",0,""),IF(V225&lt;0,IF('Настройки'!$B$10="Исключить","",IF('Настройки'!$B$10="Абсолютные значения",ABS(V225),V225)),V225)))</x:f>
      </x:c>
      <x:c r="BZ225" s="50" t="str">
        <x:f>IF(18&gt;'Настройки'!$B$3,"",IF(ISBLANK(W225),IF('Настройки'!$B$9="Нулевой спрос",0,""),IF(W225&lt;0,IF('Настройки'!$B$10="Исключить","",IF('Настройки'!$B$10="Абсолютные значения",ABS(W225),W225)),W225)))</x:f>
      </x:c>
      <x:c r="CA225" s="50" t="str">
        <x:f>IF(19&gt;'Настройки'!$B$3,"",IF(ISBLANK(X225),IF('Настройки'!$B$9="Нулевой спрос",0,""),IF(X225&lt;0,IF('Настройки'!$B$10="Исключить","",IF('Настройки'!$B$10="Абсолютные значения",ABS(X225),X225)),X225)))</x:f>
      </x:c>
      <x:c r="CB225" s="50" t="str">
        <x:f>IF(20&gt;'Настройки'!$B$3,"",IF(ISBLANK(Y225),IF('Настройки'!$B$9="Нулевой спрос",0,""),IF(Y225&lt;0,IF('Настройки'!$B$10="Исключить","",IF('Настройки'!$B$10="Абсолютные значения",ABS(Y225),Y225)),Y225)))</x:f>
      </x:c>
      <x:c r="CC225" s="50" t="str">
        <x:f>IF(21&gt;'Настройки'!$B$3,"",IF(ISBLANK(Z225),IF('Настройки'!$B$9="Нулевой спрос",0,""),IF(Z225&lt;0,IF('Настройки'!$B$10="Исключить","",IF('Настройки'!$B$10="Абсолютные значения",ABS(Z225),Z225)),Z225)))</x:f>
      </x:c>
      <x:c r="CD225" s="50" t="str">
        <x:f>IF(22&gt;'Настройки'!$B$3,"",IF(ISBLANK(AA225),IF('Настройки'!$B$9="Нулевой спрос",0,""),IF(AA225&lt;0,IF('Настройки'!$B$10="Исключить","",IF('Настройки'!$B$10="Абсолютные значения",ABS(AA225),AA225)),AA225)))</x:f>
      </x:c>
      <x:c r="CE225" s="50" t="str">
        <x:f>IF(23&gt;'Настройки'!$B$3,"",IF(ISBLANK(AB225),IF('Настройки'!$B$9="Нулевой спрос",0,""),IF(AB225&lt;0,IF('Настройки'!$B$10="Исключить","",IF('Настройки'!$B$10="Абсолютные значения",ABS(AB225),AB225)),AB225)))</x:f>
      </x:c>
      <x:c r="CF225" s="50" t="str">
        <x:f>IF(24&gt;'Настройки'!$B$3,"",IF(ISBLANK(AC225),IF('Настройки'!$B$9="Нулевой спрос",0,""),IF(AC225&lt;0,IF('Настройки'!$B$10="Исключить","",IF('Настройки'!$B$10="Абсолютные значения",ABS(AC225),AC225)),AC225)))</x:f>
      </x:c>
      <x:c r="CG225" s="50" t="str">
        <x:f>IF(25&gt;'Настройки'!$B$3,"",IF(ISBLANK(AD225),IF('Настройки'!$B$9="Нулевой спрос",0,""),IF(AD225&lt;0,IF('Настройки'!$B$10="Исключить","",IF('Настройки'!$B$10="Абсолютные значения",ABS(AD225),AD225)),AD225)))</x:f>
      </x:c>
      <x:c r="CH225" s="50" t="str">
        <x:f>IF(26&gt;'Настройки'!$B$3,"",IF(ISBLANK(AE225),IF('Настройки'!$B$9="Нулевой спрос",0,""),IF(AE225&lt;0,IF('Настройки'!$B$10="Исключить","",IF('Настройки'!$B$10="Абсолютные значения",ABS(AE225),AE225)),AE225)))</x:f>
      </x:c>
      <x:c r="CI225" s="50" t="str">
        <x:f>IF(27&gt;'Настройки'!$B$3,"",IF(ISBLANK(AF225),IF('Настройки'!$B$9="Нулевой спрос",0,""),IF(AF225&lt;0,IF('Настройки'!$B$10="Исключить","",IF('Настройки'!$B$10="Абсолютные значения",ABS(AF225),AF225)),AF225)))</x:f>
      </x:c>
      <x:c r="CJ225" s="50" t="str">
        <x:f>IF(28&gt;'Настройки'!$B$3,"",IF(ISBLANK(AG225),IF('Настройки'!$B$9="Нулевой спрос",0,""),IF(AG225&lt;0,IF('Настройки'!$B$10="Исключить","",IF('Настройки'!$B$10="Абсолютные значения",ABS(AG225),AG225)),AG225)))</x:f>
      </x:c>
      <x:c r="CK225" s="50" t="str">
        <x:f>IF(29&gt;'Настройки'!$B$3,"",IF(ISBLANK(AH225),IF('Настройки'!$B$9="Нулевой спрос",0,""),IF(AH225&lt;0,IF('Настройки'!$B$10="Исключить","",IF('Настройки'!$B$10="Абсолютные значения",ABS(AH225),AH225)),AH225)))</x:f>
      </x:c>
      <x:c r="CL225" s="50" t="str">
        <x:f>IF(30&gt;'Настройки'!$B$3,"",IF(ISBLANK(AI225),IF('Настройки'!$B$9="Нулевой спрос",0,""),IF(AI225&lt;0,IF('Настройки'!$B$10="Исключить","",IF('Настройки'!$B$10="Абсолютные значения",ABS(AI225),AI225)),AI225)))</x:f>
      </x:c>
      <x:c r="CM225" s="50" t="str">
        <x:f>IF(31&gt;'Настройки'!$B$3,"",IF(ISBLANK(AJ225),IF('Настройки'!$B$9="Нулевой спрос",0,""),IF(AJ225&lt;0,IF('Настройки'!$B$10="Исключить","",IF('Настройки'!$B$10="Абсолютные значения",ABS(AJ225),AJ225)),AJ225)))</x:f>
      </x:c>
      <x:c r="CN225" s="50" t="str">
        <x:f>IF(32&gt;'Настройки'!$B$3,"",IF(ISBLANK(AK225),IF('Настройки'!$B$9="Нулевой спрос",0,""),IF(AK225&lt;0,IF('Настройки'!$B$10="Исключить","",IF('Настройки'!$B$10="Абсолютные значения",ABS(AK225),AK225)),AK225)))</x:f>
      </x:c>
      <x:c r="CO225" s="50" t="str">
        <x:f>IF(33&gt;'Настройки'!$B$3,"",IF(ISBLANK(AL225),IF('Настройки'!$B$9="Нулевой спрос",0,""),IF(AL225&lt;0,IF('Настройки'!$B$10="Исключить","",IF('Настройки'!$B$10="Абсолютные значения",ABS(AL225),AL225)),AL225)))</x:f>
      </x:c>
      <x:c r="CP225" s="50" t="str">
        <x:f>IF(34&gt;'Настройки'!$B$3,"",IF(ISBLANK(AM225),IF('Настройки'!$B$9="Нулевой спрос",0,""),IF(AM225&lt;0,IF('Настройки'!$B$10="Исключить","",IF('Настройки'!$B$10="Абсолютные значения",ABS(AM225),AM225)),AM225)))</x:f>
      </x:c>
      <x:c r="CQ225" s="50" t="str">
        <x:f>IF(35&gt;'Настройки'!$B$3,"",IF(ISBLANK(AN225),IF('Настройки'!$B$9="Нулевой спрос",0,""),IF(AN225&lt;0,IF('Настройки'!$B$10="Исключить","",IF('Настройки'!$B$10="Абсолютные значения",ABS(AN225),AN225)),AN225)))</x:f>
      </x:c>
      <x:c r="CR225" s="50" t="str">
        <x:f>IF(36&gt;'Настройки'!$B$3,"",IF(ISBLANK(AO225),IF('Настройки'!$B$9="Нулевой спрос",0,""),IF(AO225&lt;0,IF('Настройки'!$B$10="Исключить","",IF('Настройки'!$B$10="Абсолютные значения",ABS(AO225),AO225)),AO225)))</x:f>
      </x:c>
      <x:c r="CS225" s="50" t="str">
        <x:f>IF(OR(1&gt;'Настройки'!$B$3,ISBLANK(BI225),BI225=0),"",BI225)</x:f>
      </x:c>
      <x:c r="CT225" s="50" t="str">
        <x:f>IF(OR(2&gt;'Настройки'!$B$3,ISBLANK(BJ225),BJ225=0),"",BJ225)</x:f>
      </x:c>
      <x:c r="CU225" s="50" t="str">
        <x:f>IF(OR(3&gt;'Настройки'!$B$3,ISBLANK(BK225),BK225=0),"",BK225)</x:f>
      </x:c>
      <x:c r="CV225" s="50" t="str">
        <x:f>IF(OR(4&gt;'Настройки'!$B$3,ISBLANK(BL225),BL225=0),"",BL225)</x:f>
      </x:c>
      <x:c r="CW225" s="50" t="str">
        <x:f>IF(OR(5&gt;'Настройки'!$B$3,ISBLANK(BM225),BM225=0),"",BM225)</x:f>
      </x:c>
      <x:c r="CX225" s="50" t="str">
        <x:f>IF(OR(6&gt;'Настройки'!$B$3,ISBLANK(BN225),BN225=0),"",BN225)</x:f>
      </x:c>
      <x:c r="CY225" s="50" t="str">
        <x:f>IF(OR(7&gt;'Настройки'!$B$3,ISBLANK(BO225),BO225=0),"",BO225)</x:f>
      </x:c>
      <x:c r="CZ225" s="50" t="str">
        <x:f>IF(OR(8&gt;'Настройки'!$B$3,ISBLANK(BP225),BP225=0),"",BP225)</x:f>
      </x:c>
      <x:c r="DA225" s="50" t="str">
        <x:f>IF(OR(9&gt;'Настройки'!$B$3,ISBLANK(BQ225),BQ225=0),"",BQ225)</x:f>
      </x:c>
      <x:c r="DB225" s="50" t="str">
        <x:f>IF(OR(10&gt;'Настройки'!$B$3,ISBLANK(BR225),BR225=0),"",BR225)</x:f>
      </x:c>
      <x:c r="DC225" s="50" t="str">
        <x:f>IF(OR(11&gt;'Настройки'!$B$3,ISBLANK(BS225),BS225=0),"",BS225)</x:f>
      </x:c>
      <x:c r="DD225" s="50" t="str">
        <x:f>IF(OR(12&gt;'Настройки'!$B$3,ISBLANK(BT225),BT225=0),"",BT225)</x:f>
      </x:c>
      <x:c r="DE225" s="50" t="str">
        <x:f>IF(OR(13&gt;'Настройки'!$B$3,ISBLANK(BU225),BU225=0),"",BU225)</x:f>
      </x:c>
      <x:c r="DF225" s="50" t="str">
        <x:f>IF(OR(14&gt;'Настройки'!$B$3,ISBLANK(BV225),BV225=0),"",BV225)</x:f>
      </x:c>
      <x:c r="DG225" s="50" t="str">
        <x:f>IF(OR(15&gt;'Настройки'!$B$3,ISBLANK(BW225),BW225=0),"",BW225)</x:f>
      </x:c>
      <x:c r="DH225" s="50" t="str">
        <x:f>IF(OR(16&gt;'Настройки'!$B$3,ISBLANK(BX225),BX225=0),"",BX225)</x:f>
      </x:c>
      <x:c r="DI225" s="50" t="str">
        <x:f>IF(OR(17&gt;'Настройки'!$B$3,ISBLANK(BY225),BY225=0),"",BY225)</x:f>
      </x:c>
      <x:c r="DJ225" s="50" t="str">
        <x:f>IF(OR(18&gt;'Настройки'!$B$3,ISBLANK(BZ225),BZ225=0),"",BZ225)</x:f>
      </x:c>
      <x:c r="DK225" s="50" t="str">
        <x:f>IF(OR(19&gt;'Настройки'!$B$3,ISBLANK(CA225),CA225=0),"",CA225)</x:f>
      </x:c>
      <x:c r="DL225" s="50" t="str">
        <x:f>IF(OR(20&gt;'Настройки'!$B$3,ISBLANK(CB225),CB225=0),"",CB225)</x:f>
      </x:c>
      <x:c r="DM225" s="50" t="str">
        <x:f>IF(OR(21&gt;'Настройки'!$B$3,ISBLANK(CC225),CC225=0),"",CC225)</x:f>
      </x:c>
      <x:c r="DN225" s="50" t="str">
        <x:f>IF(OR(22&gt;'Настройки'!$B$3,ISBLANK(CD225),CD225=0),"",CD225)</x:f>
      </x:c>
      <x:c r="DO225" s="50" t="str">
        <x:f>IF(OR(23&gt;'Настройки'!$B$3,ISBLANK(CE225),CE225=0),"",CE225)</x:f>
      </x:c>
      <x:c r="DP225" s="50" t="str">
        <x:f>IF(OR(24&gt;'Настройки'!$B$3,ISBLANK(CF225),CF225=0),"",CF225)</x:f>
      </x:c>
      <x:c r="DQ225" s="50" t="str">
        <x:f>IF(OR(25&gt;'Настройки'!$B$3,ISBLANK(CG225),CG225=0),"",CG225)</x:f>
      </x:c>
      <x:c r="DR225" s="50" t="str">
        <x:f>IF(OR(26&gt;'Настройки'!$B$3,ISBLANK(CH225),CH225=0),"",CH225)</x:f>
      </x:c>
      <x:c r="DS225" s="50" t="str">
        <x:f>IF(OR(27&gt;'Настройки'!$B$3,ISBLANK(CI225),CI225=0),"",CI225)</x:f>
      </x:c>
      <x:c r="DT225" s="50" t="str">
        <x:f>IF(OR(28&gt;'Настройки'!$B$3,ISBLANK(CJ225),CJ225=0),"",CJ225)</x:f>
      </x:c>
      <x:c r="DU225" s="50" t="str">
        <x:f>IF(OR(29&gt;'Настройки'!$B$3,ISBLANK(CK225),CK225=0),"",CK225)</x:f>
      </x:c>
      <x:c r="DV225" s="50" t="str">
        <x:f>IF(OR(30&gt;'Настройки'!$B$3,ISBLANK(CL225),CL225=0),"",CL225)</x:f>
      </x:c>
      <x:c r="DW225" s="50" t="str">
        <x:f>IF(OR(31&gt;'Настройки'!$B$3,ISBLANK(CM225),CM225=0),"",CM225)</x:f>
      </x:c>
      <x:c r="DX225" s="50" t="str">
        <x:f>IF(OR(32&gt;'Настройки'!$B$3,ISBLANK(CN225),CN225=0),"",CN225)</x:f>
      </x:c>
      <x:c r="DY225" s="50" t="str">
        <x:f>IF(OR(33&gt;'Настройки'!$B$3,ISBLANK(CO225),CO225=0),"",CO225)</x:f>
      </x:c>
      <x:c r="DZ225" s="50" t="str">
        <x:f>IF(OR(34&gt;'Настройки'!$B$3,ISBLANK(CP225),CP225=0),"",CP225)</x:f>
      </x:c>
      <x:c r="EA225" s="50" t="str">
        <x:f>IF(OR(35&gt;'Настройки'!$B$3,ISBLANK(CQ225),CQ225=0),"",CQ225)</x:f>
      </x:c>
      <x:c r="EB225" s="50" t="str">
        <x:f>IF(OR(36&gt;'Настройки'!$B$3,ISBLANK(CR225),CR225=0),"",CR225)</x:f>
      </x:c>
      <x:c r="EC225" s="50" t="str">
        <x:f>IF(A225="","",IF(OR(BB225="AZ",BB225="BZ"),10000+ROW(),IF(AZ225&gt;'Настройки'!$B$11,20000+ROW(),IF(BF225&lt;&gt;"Обычный",30000+ROW(),IF(AX225&lt;=0,40000+ROW(),"")))))</x:f>
      </x:c>
      <x:c r="ED225" s="50" t="str">
        <x:f>IF(EC225="","",COUNTIFS($EC$2:$EC$1001,"&gt;0",$EC$2:$EC$1001,"&lt;"&amp;EC225)+1)</x:f>
      </x:c>
    </x:row>
    <x:row r="226">
      <x:c r="A226" s="115"/>
      <x:c r="B226" s="115"/>
      <x:c r="C226" s="115"/>
      <x:c r="D226" s="118"/>
      <x:c r="E226" s="118"/>
      <x:c r="F226" s="118"/>
      <x:c r="G226" s="118"/>
      <x:c r="H226" s="118"/>
      <x:c r="I226" s="118"/>
      <x:c r="J226" s="118"/>
      <x:c r="K226" s="118"/>
      <x:c r="L226" s="118"/>
      <x:c r="M226" s="118"/>
      <x:c r="N226" s="118"/>
      <x:c r="O226" s="118"/>
      <x:c r="P226" s="118"/>
      <x:c r="Q226" s="118"/>
      <x:c r="R226" s="118"/>
      <x:c r="S226" s="118"/>
      <x:c r="T226" s="118"/>
      <x:c r="U226" s="118"/>
      <x:c r="V226" s="118"/>
      <x:c r="W226" s="118"/>
      <x:c r="X226" s="118"/>
      <x:c r="Y226" s="118"/>
      <x:c r="Z226" s="118"/>
      <x:c r="AA226" s="118"/>
      <x:c r="AB226" s="118"/>
      <x:c r="AC226" s="118"/>
      <x:c r="AD226" s="118"/>
      <x:c r="AE226" s="118"/>
      <x:c r="AF226" s="118"/>
      <x:c r="AG226" s="118"/>
      <x:c r="AH226" s="118"/>
      <x:c r="AI226" s="118"/>
      <x:c r="AJ226" s="118"/>
      <x:c r="AK226" s="118"/>
      <x:c r="AL226" s="118"/>
      <x:c r="AM226" s="118"/>
      <x:c r="AN226" s="118"/>
      <x:c r="AO226" s="118"/>
      <x:c r="AP226" s="115"/>
      <x:c r="AQ226" s="49" t="str">
        <x:f>IF(A226="","",COUNT(BI226:INDEX(BI226:CR226,1,'Настройки'!$B$3)))</x:f>
      </x:c>
      <x:c r="AR226" s="49" t="str">
        <x:f>IF(A226="","",SUM(BI226:INDEX(BI226:CR226,1,'Настройки'!$B$3)))</x:f>
      </x:c>
      <x:c r="AS226" s="58" t="str">
        <x:f>IF(A226="","",IF('Настройки'!$B$4="Стоимость потребления",AR226*D226,IF('Настройки'!$B$4="Количество",AR226,E226)))</x:f>
      </x:c>
      <x:c r="AT226" s="61" t="str">
        <x:f>IF(OR(A226="",AS226&lt;0,SUM($AS$2:$AS$1001)&lt;=0),"",AS226/SUM($AS$2:$AS$1001))</x:f>
      </x:c>
      <x:c r="AU226" s="61" t="str">
        <x:f>IF(OR(A226="",AS226&lt;0,SUM($AS$2:$AS$1001)&lt;=0),"",SUMIFS($AS$2:$AS$1001,$AS$2:$AS$1001,"&gt;"&amp;AS226)/SUM($AS$2:$AS$1001))</x:f>
      </x:c>
      <x:c r="AV226" s="61" t="str">
        <x:f>IF(OR(A226="",AS226&lt;0,SUM($AS$2:$AS$1001)&lt;=0),"",SUMIFS($AS$2:$AS$1001,$AS$2:$AS$1001,"&gt;="&amp;AS226)/SUM($AS$2:$AS$1001))</x:f>
      </x:c>
      <x:c r="AW226" s="49" t="str">
        <x:f>IF(A226="","",IF(SUM($AS$2:$AS$1001)&lt;=0,"Не определён",IF(AS226&lt;0,"Исключение",IF(AU226&lt;'Настройки'!$B$5,"A",IF(AU226&lt;'Настройки'!$B$6,"B","C")))))</x:f>
      </x:c>
      <x:c r="AX226" s="58" t="str">
        <x:f>IF(A226="","",IF(AQ226=0,"",AVERAGE(BI226:INDEX(BI226:CR226,1,'Настройки'!$B$3))))</x:f>
      </x:c>
      <x:c r="AY226" s="58" t="str">
        <x:f>IF(OR(A226="",AQ226=0),"",STDEVP(BI226:INDEX(BI226:CR226,1,'Настройки'!$B$3)))</x:f>
      </x:c>
      <x:c r="AZ226" s="61" t="str">
        <x:f>IF(OR(A226="",AQ226&lt;'Настройки'!$B$12,AX226&lt;=0,AND('Настройки'!$B$10="Блокировать",COUNTIF(F226:INDEX(F226:AO226,1,'Настройки'!$B$3),"&lt;0")&gt;0)),"",AY226/ABS(AX226))</x:f>
      </x:c>
      <x:c r="BA226" s="49" t="str">
        <x:f>IF(A226="","",IF(AND('Настройки'!$B$10="Блокировать",COUNTIF(F226:INDEX(F226:AO226,1,'Настройки'!$B$3),"&lt;0")&gt;0),"Не определён",IF(AQ226&lt;'Настройки'!$B$12,"Не определён",IF(AX226=0,"Нет спроса",IF(AX226&lt;0,"Не определён",IF(AZ226&lt;='Настройки'!$B$7,"X",IF(AZ226&lt;='Настройки'!$B$8,"Y","Z")))))))</x:f>
      </x:c>
      <x:c r="BB226" s="49" t="str">
        <x:f>IF(OR(A226="",LEN(AW226)&lt;&gt;1,LEN(BA226)&lt;&gt;1),"",AW226&amp;BA226)</x:f>
      </x:c>
      <x:c r="BC226" s="61" t="str">
        <x:f>IF(OR(A226="",AQ226=0),"",(COUNT(BI226:INDEX(BI226:CR226,1,'Настройки'!$B$3))-COUNT(CS226:INDEX(CS226:EB226,1,'Настройки'!$B$3)))/AQ226)</x:f>
      </x:c>
      <x:c r="BD226" s="64" t="str">
        <x:f>IF(OR(A226="",COUNT(CS226:INDEX(CS226:EB226,1,'Настройки'!$B$3))=0),"",AQ226/COUNT(CS226:INDEX(CS226:EB226,1,'Настройки'!$B$3)))</x:f>
      </x:c>
      <x:c r="BE226" s="64" t="str">
        <x:f>IF(OR(A226="",COUNT(CS226:INDEX(CS226:EB226,1,'Настройки'!$B$3))=0),"",IF(AVERAGE(CS226:INDEX(CS226:EB226,1,'Настройки'!$B$3))=0,"",(STDEVP(CS226:INDEX(CS226:EB226,1,'Настройки'!$B$3))/ABS(AVERAGE(CS226:INDEX(CS226:EB226,1,'Настройки'!$B$3))))^2))</x:f>
      </x:c>
      <x:c r="BF226" s="49" t="str">
        <x:f>IF(A226="","",IF(AQ226&lt;3,"Недостаточно",IF(AQ226&lt;6,"Предварительный","Обычный")))</x:f>
      </x:c>
      <x:c r="BG226" s="49" t="str">
        <x:f>IF(A226="","",IF(COUNTIF(F226:INDEX(F226:AO226,1,'Настройки'!$B$3),"&lt;0")&gt;0,IF('Настройки'!$B$10="Блокировать","Отрицательный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"),"")&amp;IF(AQ226&lt;3,"Недостаточно истории. ",IF(AQ226&lt;6,"Предварительная классификация. ",""))&amp;IF(AX226=0,"Нет спроса за горизонт. ","")&amp;IF(AZ226&gt;'Настройки'!$B$11,"Экстремальная вариативность. ",""))</x:f>
      </x:c>
      <x:c r="BH226" s="49" t="str">
        <x:f>IF(A226="","",IFERROR(VLOOKUP(BB226,'Настройки'!$D$3:$E$11,2,FALSE),"Сначала проверьте исходные данные и историю спроса.")&amp;" Уточните срок поставки, MOQ и критичность.")</x:f>
      </x:c>
      <x:c r="BI226" s="50" t="str">
        <x:f>IF(1&gt;'Настройки'!$B$3,"",IF(ISBLANK(F226),IF('Настройки'!$B$9="Нулевой спрос",0,""),IF(F226&lt;0,IF('Настройки'!$B$10="Исключить","",IF('Настройки'!$B$10="Абсолютные значения",ABS(F226),F226)),F226)))</x:f>
      </x:c>
      <x:c r="BJ226" s="50" t="str">
        <x:f>IF(2&gt;'Настройки'!$B$3,"",IF(ISBLANK(G226),IF('Настройки'!$B$9="Нулевой спрос",0,""),IF(G226&lt;0,IF('Настройки'!$B$10="Исключить","",IF('Настройки'!$B$10="Абсолютные значения",ABS(G226),G226)),G226)))</x:f>
      </x:c>
      <x:c r="BK226" s="50" t="str">
        <x:f>IF(3&gt;'Настройки'!$B$3,"",IF(ISBLANK(H226),IF('Настройки'!$B$9="Нулевой спрос",0,""),IF(H226&lt;0,IF('Настройки'!$B$10="Исключить","",IF('Настройки'!$B$10="Абсолютные значения",ABS(H226),H226)),H226)))</x:f>
      </x:c>
      <x:c r="BL226" s="50" t="str">
        <x:f>IF(4&gt;'Настройки'!$B$3,"",IF(ISBLANK(I226),IF('Настройки'!$B$9="Нулевой спрос",0,""),IF(I226&lt;0,IF('Настройки'!$B$10="Исключить","",IF('Настройки'!$B$10="Абсолютные значения",ABS(I226),I226)),I226)))</x:f>
      </x:c>
      <x:c r="BM226" s="50" t="str">
        <x:f>IF(5&gt;'Настройки'!$B$3,"",IF(ISBLANK(J226),IF('Настройки'!$B$9="Нулевой спрос",0,""),IF(J226&lt;0,IF('Настройки'!$B$10="Исключить","",IF('Настройки'!$B$10="Абсолютные значения",ABS(J226),J226)),J226)))</x:f>
      </x:c>
      <x:c r="BN226" s="50" t="str">
        <x:f>IF(6&gt;'Настройки'!$B$3,"",IF(ISBLANK(K226),IF('Настройки'!$B$9="Нулевой спрос",0,""),IF(K226&lt;0,IF('Настройки'!$B$10="Исключить","",IF('Настройки'!$B$10="Абсолютные значения",ABS(K226),K226)),K226)))</x:f>
      </x:c>
      <x:c r="BO226" s="50" t="str">
        <x:f>IF(7&gt;'Настройки'!$B$3,"",IF(ISBLANK(L226),IF('Настройки'!$B$9="Нулевой спрос",0,""),IF(L226&lt;0,IF('Настройки'!$B$10="Исключить","",IF('Настройки'!$B$10="Абсолютные значения",ABS(L226),L226)),L226)))</x:f>
      </x:c>
      <x:c r="BP226" s="50" t="str">
        <x:f>IF(8&gt;'Настройки'!$B$3,"",IF(ISBLANK(M226),IF('Настройки'!$B$9="Нулевой спрос",0,""),IF(M226&lt;0,IF('Настройки'!$B$10="Исключить","",IF('Настройки'!$B$10="Абсолютные значения",ABS(M226),M226)),M226)))</x:f>
      </x:c>
      <x:c r="BQ226" s="50" t="str">
        <x:f>IF(9&gt;'Настройки'!$B$3,"",IF(ISBLANK(N226),IF('Настройки'!$B$9="Нулевой спрос",0,""),IF(N226&lt;0,IF('Настройки'!$B$10="Исключить","",IF('Настройки'!$B$10="Абсолютные значения",ABS(N226),N226)),N226)))</x:f>
      </x:c>
      <x:c r="BR226" s="50" t="str">
        <x:f>IF(10&gt;'Настройки'!$B$3,"",IF(ISBLANK(O226),IF('Настройки'!$B$9="Нулевой спрос",0,""),IF(O226&lt;0,IF('Настройки'!$B$10="Исключить","",IF('Настройки'!$B$10="Абсолютные значения",ABS(O226),O226)),O226)))</x:f>
      </x:c>
      <x:c r="BS226" s="50" t="str">
        <x:f>IF(11&gt;'Настройки'!$B$3,"",IF(ISBLANK(P226),IF('Настройки'!$B$9="Нулевой спрос",0,""),IF(P226&lt;0,IF('Настройки'!$B$10="Исключить","",IF('Настройки'!$B$10="Абсолютные значения",ABS(P226),P226)),P226)))</x:f>
      </x:c>
      <x:c r="BT226" s="50" t="str">
        <x:f>IF(12&gt;'Настройки'!$B$3,"",IF(ISBLANK(Q226),IF('Настройки'!$B$9="Нулевой спрос",0,""),IF(Q226&lt;0,IF('Настройки'!$B$10="Исключить","",IF('Настройки'!$B$10="Абсолютные значения",ABS(Q226),Q226)),Q226)))</x:f>
      </x:c>
      <x:c r="BU226" s="50" t="str">
        <x:f>IF(13&gt;'Настройки'!$B$3,"",IF(ISBLANK(R226),IF('Настройки'!$B$9="Нулевой спрос",0,""),IF(R226&lt;0,IF('Настройки'!$B$10="Исключить","",IF('Настройки'!$B$10="Абсолютные значения",ABS(R226),R226)),R226)))</x:f>
      </x:c>
      <x:c r="BV226" s="50" t="str">
        <x:f>IF(14&gt;'Настройки'!$B$3,"",IF(ISBLANK(S226),IF('Настройки'!$B$9="Нулевой спрос",0,""),IF(S226&lt;0,IF('Настройки'!$B$10="Исключить","",IF('Настройки'!$B$10="Абсолютные значения",ABS(S226),S226)),S226)))</x:f>
      </x:c>
      <x:c r="BW226" s="50" t="str">
        <x:f>IF(15&gt;'Настройки'!$B$3,"",IF(ISBLANK(T226),IF('Настройки'!$B$9="Нулевой спрос",0,""),IF(T226&lt;0,IF('Настройки'!$B$10="Исключить","",IF('Настройки'!$B$10="Абсолютные значения",ABS(T226),T226)),T226)))</x:f>
      </x:c>
      <x:c r="BX226" s="50" t="str">
        <x:f>IF(16&gt;'Настройки'!$B$3,"",IF(ISBLANK(U226),IF('Настройки'!$B$9="Нулевой спрос",0,""),IF(U226&lt;0,IF('Настройки'!$B$10="Исключить","",IF('Настройки'!$B$10="Абсолютные значения",ABS(U226),U226)),U226)))</x:f>
      </x:c>
      <x:c r="BY226" s="50" t="str">
        <x:f>IF(17&gt;'Настройки'!$B$3,"",IF(ISBLANK(V226),IF('Настройки'!$B$9="Нулевой спрос",0,""),IF(V226&lt;0,IF('Настройки'!$B$10="Исключить","",IF('Настройки'!$B$10="Абсолютные значения",ABS(V226),V226)),V226)))</x:f>
      </x:c>
      <x:c r="BZ226" s="50" t="str">
        <x:f>IF(18&gt;'Настройки'!$B$3,"",IF(ISBLANK(W226),IF('Настройки'!$B$9="Нулевой спрос",0,""),IF(W226&lt;0,IF('Настройки'!$B$10="Исключить","",IF('Настройки'!$B$10="Абсолютные значения",ABS(W226),W226)),W226)))</x:f>
      </x:c>
      <x:c r="CA226" s="50" t="str">
        <x:f>IF(19&gt;'Настройки'!$B$3,"",IF(ISBLANK(X226),IF('Настройки'!$B$9="Нулевой спрос",0,""),IF(X226&lt;0,IF('Настройки'!$B$10="Исключить","",IF('Настройки'!$B$10="Абсолютные значения",ABS(X226),X226)),X226)))</x:f>
      </x:c>
      <x:c r="CB226" s="50" t="str">
        <x:f>IF(20&gt;'Настройки'!$B$3,"",IF(ISBLANK(Y226),IF('Настройки'!$B$9="Нулевой спрос",0,""),IF(Y226&lt;0,IF('Настройки'!$B$10="Исключить","",IF('Настройки'!$B$10="Абсолютные значения",ABS(Y226),Y226)),Y226)))</x:f>
      </x:c>
      <x:c r="CC226" s="50" t="str">
        <x:f>IF(21&gt;'Настройки'!$B$3,"",IF(ISBLANK(Z226),IF('Настройки'!$B$9="Нулевой спрос",0,""),IF(Z226&lt;0,IF('Настройки'!$B$10="Исключить","",IF('Настройки'!$B$10="Абсолютные значения",ABS(Z226),Z226)),Z226)))</x:f>
      </x:c>
      <x:c r="CD226" s="50" t="str">
        <x:f>IF(22&gt;'Настройки'!$B$3,"",IF(ISBLANK(AA226),IF('Настройки'!$B$9="Нулевой спрос",0,""),IF(AA226&lt;0,IF('Настройки'!$B$10="Исключить","",IF('Настройки'!$B$10="Абсолютные значения",ABS(AA226),AA226)),AA226)))</x:f>
      </x:c>
      <x:c r="CE226" s="50" t="str">
        <x:f>IF(23&gt;'Настройки'!$B$3,"",IF(ISBLANK(AB226),IF('Настройки'!$B$9="Нулевой спрос",0,""),IF(AB226&lt;0,IF('Настройки'!$B$10="Исключить","",IF('Настройки'!$B$10="Абсолютные значения",ABS(AB226),AB226)),AB226)))</x:f>
      </x:c>
      <x:c r="CF226" s="50" t="str">
        <x:f>IF(24&gt;'Настройки'!$B$3,"",IF(ISBLANK(AC226),IF('Настройки'!$B$9="Нулевой спрос",0,""),IF(AC226&lt;0,IF('Настройки'!$B$10="Исключить","",IF('Настройки'!$B$10="Абсолютные значения",ABS(AC226),AC226)),AC226)))</x:f>
      </x:c>
      <x:c r="CG226" s="50" t="str">
        <x:f>IF(25&gt;'Настройки'!$B$3,"",IF(ISBLANK(AD226),IF('Настройки'!$B$9="Нулевой спрос",0,""),IF(AD226&lt;0,IF('Настройки'!$B$10="Исключить","",IF('Настройки'!$B$10="Абсолютные значения",ABS(AD226),AD226)),AD226)))</x:f>
      </x:c>
      <x:c r="CH226" s="50" t="str">
        <x:f>IF(26&gt;'Настройки'!$B$3,"",IF(ISBLANK(AE226),IF('Настройки'!$B$9="Нулевой спрос",0,""),IF(AE226&lt;0,IF('Настройки'!$B$10="Исключить","",IF('Настройки'!$B$10="Абсолютные значения",ABS(AE226),AE226)),AE226)))</x:f>
      </x:c>
      <x:c r="CI226" s="50" t="str">
        <x:f>IF(27&gt;'Настройки'!$B$3,"",IF(ISBLANK(AF226),IF('Настройки'!$B$9="Нулевой спрос",0,""),IF(AF226&lt;0,IF('Настройки'!$B$10="Исключить","",IF('Настройки'!$B$10="Абсолютные значения",ABS(AF226),AF226)),AF226)))</x:f>
      </x:c>
      <x:c r="CJ226" s="50" t="str">
        <x:f>IF(28&gt;'Настройки'!$B$3,"",IF(ISBLANK(AG226),IF('Настройки'!$B$9="Нулевой спрос",0,""),IF(AG226&lt;0,IF('Настройки'!$B$10="Исключить","",IF('Настройки'!$B$10="Абсолютные значения",ABS(AG226),AG226)),AG226)))</x:f>
      </x:c>
      <x:c r="CK226" s="50" t="str">
        <x:f>IF(29&gt;'Настройки'!$B$3,"",IF(ISBLANK(AH226),IF('Настройки'!$B$9="Нулевой спрос",0,""),IF(AH226&lt;0,IF('Настройки'!$B$10="Исключить","",IF('Настройки'!$B$10="Абсолютные значения",ABS(AH226),AH226)),AH226)))</x:f>
      </x:c>
      <x:c r="CL226" s="50" t="str">
        <x:f>IF(30&gt;'Настройки'!$B$3,"",IF(ISBLANK(AI226),IF('Настройки'!$B$9="Нулевой спрос",0,""),IF(AI226&lt;0,IF('Настройки'!$B$10="Исключить","",IF('Настройки'!$B$10="Абсолютные значения",ABS(AI226),AI226)),AI226)))</x:f>
      </x:c>
      <x:c r="CM226" s="50" t="str">
        <x:f>IF(31&gt;'Настройки'!$B$3,"",IF(ISBLANK(AJ226),IF('Настройки'!$B$9="Нулевой спрос",0,""),IF(AJ226&lt;0,IF('Настройки'!$B$10="Исключить","",IF('Настройки'!$B$10="Абсолютные значения",ABS(AJ226),AJ226)),AJ226)))</x:f>
      </x:c>
      <x:c r="CN226" s="50" t="str">
        <x:f>IF(32&gt;'Настройки'!$B$3,"",IF(ISBLANK(AK226),IF('Настройки'!$B$9="Нулевой спрос",0,""),IF(AK226&lt;0,IF('Настройки'!$B$10="Исключить","",IF('Настройки'!$B$10="Абсолютные значения",ABS(AK226),AK226)),AK226)))</x:f>
      </x:c>
      <x:c r="CO226" s="50" t="str">
        <x:f>IF(33&gt;'Настройки'!$B$3,"",IF(ISBLANK(AL226),IF('Настройки'!$B$9="Нулевой спрос",0,""),IF(AL226&lt;0,IF('Настройки'!$B$10="Исключить","",IF('Настройки'!$B$10="Абсолютные значения",ABS(AL226),AL226)),AL226)))</x:f>
      </x:c>
      <x:c r="CP226" s="50" t="str">
        <x:f>IF(34&gt;'Настройки'!$B$3,"",IF(ISBLANK(AM226),IF('Настройки'!$B$9="Нулевой спрос",0,""),IF(AM226&lt;0,IF('Настройки'!$B$10="Исключить","",IF('Настройки'!$B$10="Абсолютные значения",ABS(AM226),AM226)),AM226)))</x:f>
      </x:c>
      <x:c r="CQ226" s="50" t="str">
        <x:f>IF(35&gt;'Настройки'!$B$3,"",IF(ISBLANK(AN226),IF('Настройки'!$B$9="Нулевой спрос",0,""),IF(AN226&lt;0,IF('Настройки'!$B$10="Исключить","",IF('Настройки'!$B$10="Абсолютные значения",ABS(AN226),AN226)),AN226)))</x:f>
      </x:c>
      <x:c r="CR226" s="50" t="str">
        <x:f>IF(36&gt;'Настройки'!$B$3,"",IF(ISBLANK(AO226),IF('Настройки'!$B$9="Нулевой спрос",0,""),IF(AO226&lt;0,IF('Настройки'!$B$10="Исключить","",IF('Настройки'!$B$10="Абсолютные значения",ABS(AO226),AO226)),AO226)))</x:f>
      </x:c>
      <x:c r="CS226" s="50" t="str">
        <x:f>IF(OR(1&gt;'Настройки'!$B$3,ISBLANK(BI226),BI226=0),"",BI226)</x:f>
      </x:c>
      <x:c r="CT226" s="50" t="str">
        <x:f>IF(OR(2&gt;'Настройки'!$B$3,ISBLANK(BJ226),BJ226=0),"",BJ226)</x:f>
      </x:c>
      <x:c r="CU226" s="50" t="str">
        <x:f>IF(OR(3&gt;'Настройки'!$B$3,ISBLANK(BK226),BK226=0),"",BK226)</x:f>
      </x:c>
      <x:c r="CV226" s="50" t="str">
        <x:f>IF(OR(4&gt;'Настройки'!$B$3,ISBLANK(BL226),BL226=0),"",BL226)</x:f>
      </x:c>
      <x:c r="CW226" s="50" t="str">
        <x:f>IF(OR(5&gt;'Настройки'!$B$3,ISBLANK(BM226),BM226=0),"",BM226)</x:f>
      </x:c>
      <x:c r="CX226" s="50" t="str">
        <x:f>IF(OR(6&gt;'Настройки'!$B$3,ISBLANK(BN226),BN226=0),"",BN226)</x:f>
      </x:c>
      <x:c r="CY226" s="50" t="str">
        <x:f>IF(OR(7&gt;'Настройки'!$B$3,ISBLANK(BO226),BO226=0),"",BO226)</x:f>
      </x:c>
      <x:c r="CZ226" s="50" t="str">
        <x:f>IF(OR(8&gt;'Настройки'!$B$3,ISBLANK(BP226),BP226=0),"",BP226)</x:f>
      </x:c>
      <x:c r="DA226" s="50" t="str">
        <x:f>IF(OR(9&gt;'Настройки'!$B$3,ISBLANK(BQ226),BQ226=0),"",BQ226)</x:f>
      </x:c>
      <x:c r="DB226" s="50" t="str">
        <x:f>IF(OR(10&gt;'Настройки'!$B$3,ISBLANK(BR226),BR226=0),"",BR226)</x:f>
      </x:c>
      <x:c r="DC226" s="50" t="str">
        <x:f>IF(OR(11&gt;'Настройки'!$B$3,ISBLANK(BS226),BS226=0),"",BS226)</x:f>
      </x:c>
      <x:c r="DD226" s="50" t="str">
        <x:f>IF(OR(12&gt;'Настройки'!$B$3,ISBLANK(BT226),BT226=0),"",BT226)</x:f>
      </x:c>
      <x:c r="DE226" s="50" t="str">
        <x:f>IF(OR(13&gt;'Настройки'!$B$3,ISBLANK(BU226),BU226=0),"",BU226)</x:f>
      </x:c>
      <x:c r="DF226" s="50" t="str">
        <x:f>IF(OR(14&gt;'Настройки'!$B$3,ISBLANK(BV226),BV226=0),"",BV226)</x:f>
      </x:c>
      <x:c r="DG226" s="50" t="str">
        <x:f>IF(OR(15&gt;'Настройки'!$B$3,ISBLANK(BW226),BW226=0),"",BW226)</x:f>
      </x:c>
      <x:c r="DH226" s="50" t="str">
        <x:f>IF(OR(16&gt;'Настройки'!$B$3,ISBLANK(BX226),BX226=0),"",BX226)</x:f>
      </x:c>
      <x:c r="DI226" s="50" t="str">
        <x:f>IF(OR(17&gt;'Настройки'!$B$3,ISBLANK(BY226),BY226=0),"",BY226)</x:f>
      </x:c>
      <x:c r="DJ226" s="50" t="str">
        <x:f>IF(OR(18&gt;'Настройки'!$B$3,ISBLANK(BZ226),BZ226=0),"",BZ226)</x:f>
      </x:c>
      <x:c r="DK226" s="50" t="str">
        <x:f>IF(OR(19&gt;'Настройки'!$B$3,ISBLANK(CA226),CA226=0),"",CA226)</x:f>
      </x:c>
      <x:c r="DL226" s="50" t="str">
        <x:f>IF(OR(20&gt;'Настройки'!$B$3,ISBLANK(CB226),CB226=0),"",CB226)</x:f>
      </x:c>
      <x:c r="DM226" s="50" t="str">
        <x:f>IF(OR(21&gt;'Настройки'!$B$3,ISBLANK(CC226),CC226=0),"",CC226)</x:f>
      </x:c>
      <x:c r="DN226" s="50" t="str">
        <x:f>IF(OR(22&gt;'Настройки'!$B$3,ISBLANK(CD226),CD226=0),"",CD226)</x:f>
      </x:c>
      <x:c r="DO226" s="50" t="str">
        <x:f>IF(OR(23&gt;'Настройки'!$B$3,ISBLANK(CE226),CE226=0),"",CE226)</x:f>
      </x:c>
      <x:c r="DP226" s="50" t="str">
        <x:f>IF(OR(24&gt;'Настройки'!$B$3,ISBLANK(CF226),CF226=0),"",CF226)</x:f>
      </x:c>
      <x:c r="DQ226" s="50" t="str">
        <x:f>IF(OR(25&gt;'Настройки'!$B$3,ISBLANK(CG226),CG226=0),"",CG226)</x:f>
      </x:c>
      <x:c r="DR226" s="50" t="str">
        <x:f>IF(OR(26&gt;'Настройки'!$B$3,ISBLANK(CH226),CH226=0),"",CH226)</x:f>
      </x:c>
      <x:c r="DS226" s="50" t="str">
        <x:f>IF(OR(27&gt;'Настройки'!$B$3,ISBLANK(CI226),CI226=0),"",CI226)</x:f>
      </x:c>
      <x:c r="DT226" s="50" t="str">
        <x:f>IF(OR(28&gt;'Настройки'!$B$3,ISBLANK(CJ226),CJ226=0),"",CJ226)</x:f>
      </x:c>
      <x:c r="DU226" s="50" t="str">
        <x:f>IF(OR(29&gt;'Настройки'!$B$3,ISBLANK(CK226),CK226=0),"",CK226)</x:f>
      </x:c>
      <x:c r="DV226" s="50" t="str">
        <x:f>IF(OR(30&gt;'Настройки'!$B$3,ISBLANK(CL226),CL226=0),"",CL226)</x:f>
      </x:c>
      <x:c r="DW226" s="50" t="str">
        <x:f>IF(OR(31&gt;'Настройки'!$B$3,ISBLANK(CM226),CM226=0),"",CM226)</x:f>
      </x:c>
      <x:c r="DX226" s="50" t="str">
        <x:f>IF(OR(32&gt;'Настройки'!$B$3,ISBLANK(CN226),CN226=0),"",CN226)</x:f>
      </x:c>
      <x:c r="DY226" s="50" t="str">
        <x:f>IF(OR(33&gt;'Настройки'!$B$3,ISBLANK(CO226),CO226=0),"",CO226)</x:f>
      </x:c>
      <x:c r="DZ226" s="50" t="str">
        <x:f>IF(OR(34&gt;'Настройки'!$B$3,ISBLANK(CP226),CP226=0),"",CP226)</x:f>
      </x:c>
      <x:c r="EA226" s="50" t="str">
        <x:f>IF(OR(35&gt;'Настройки'!$B$3,ISBLANK(CQ226),CQ226=0),"",CQ226)</x:f>
      </x:c>
      <x:c r="EB226" s="50" t="str">
        <x:f>IF(OR(36&gt;'Настройки'!$B$3,ISBLANK(CR226),CR226=0),"",CR226)</x:f>
      </x:c>
      <x:c r="EC226" s="50" t="str">
        <x:f>IF(A226="","",IF(OR(BB226="AZ",BB226="BZ"),10000+ROW(),IF(AZ226&gt;'Настройки'!$B$11,20000+ROW(),IF(BF226&lt;&gt;"Обычный",30000+ROW(),IF(AX226&lt;=0,40000+ROW(),"")))))</x:f>
      </x:c>
      <x:c r="ED226" s="50" t="str">
        <x:f>IF(EC226="","",COUNTIFS($EC$2:$EC$1001,"&gt;0",$EC$2:$EC$1001,"&lt;"&amp;EC226)+1)</x:f>
      </x:c>
    </x:row>
    <x:row r="227">
      <x:c r="A227" s="115"/>
      <x:c r="B227" s="115"/>
      <x:c r="C227" s="115"/>
      <x:c r="D227" s="118"/>
      <x:c r="E227" s="118"/>
      <x:c r="F227" s="118"/>
      <x:c r="G227" s="118"/>
      <x:c r="H227" s="118"/>
      <x:c r="I227" s="118"/>
      <x:c r="J227" s="118"/>
      <x:c r="K227" s="118"/>
      <x:c r="L227" s="118"/>
      <x:c r="M227" s="118"/>
      <x:c r="N227" s="118"/>
      <x:c r="O227" s="118"/>
      <x:c r="P227" s="118"/>
      <x:c r="Q227" s="118"/>
      <x:c r="R227" s="118"/>
      <x:c r="S227" s="118"/>
      <x:c r="T227" s="118"/>
      <x:c r="U227" s="118"/>
      <x:c r="V227" s="118"/>
      <x:c r="W227" s="118"/>
      <x:c r="X227" s="118"/>
      <x:c r="Y227" s="118"/>
      <x:c r="Z227" s="118"/>
      <x:c r="AA227" s="118"/>
      <x:c r="AB227" s="118"/>
      <x:c r="AC227" s="118"/>
      <x:c r="AD227" s="118"/>
      <x:c r="AE227" s="118"/>
      <x:c r="AF227" s="118"/>
      <x:c r="AG227" s="118"/>
      <x:c r="AH227" s="118"/>
      <x:c r="AI227" s="118"/>
      <x:c r="AJ227" s="118"/>
      <x:c r="AK227" s="118"/>
      <x:c r="AL227" s="118"/>
      <x:c r="AM227" s="118"/>
      <x:c r="AN227" s="118"/>
      <x:c r="AO227" s="118"/>
      <x:c r="AP227" s="115"/>
      <x:c r="AQ227" s="49" t="str">
        <x:f>IF(A227="","",COUNT(BI227:INDEX(BI227:CR227,1,'Настройки'!$B$3)))</x:f>
      </x:c>
      <x:c r="AR227" s="49" t="str">
        <x:f>IF(A227="","",SUM(BI227:INDEX(BI227:CR227,1,'Настройки'!$B$3)))</x:f>
      </x:c>
      <x:c r="AS227" s="58" t="str">
        <x:f>IF(A227="","",IF('Настройки'!$B$4="Стоимость потребления",AR227*D227,IF('Настройки'!$B$4="Количество",AR227,E227)))</x:f>
      </x:c>
      <x:c r="AT227" s="61" t="str">
        <x:f>IF(OR(A227="",AS227&lt;0,SUM($AS$2:$AS$1001)&lt;=0),"",AS227/SUM($AS$2:$AS$1001))</x:f>
      </x:c>
      <x:c r="AU227" s="61" t="str">
        <x:f>IF(OR(A227="",AS227&lt;0,SUM($AS$2:$AS$1001)&lt;=0),"",SUMIFS($AS$2:$AS$1001,$AS$2:$AS$1001,"&gt;"&amp;AS227)/SUM($AS$2:$AS$1001))</x:f>
      </x:c>
      <x:c r="AV227" s="61" t="str">
        <x:f>IF(OR(A227="",AS227&lt;0,SUM($AS$2:$AS$1001)&lt;=0),"",SUMIFS($AS$2:$AS$1001,$AS$2:$AS$1001,"&gt;="&amp;AS227)/SUM($AS$2:$AS$1001))</x:f>
      </x:c>
      <x:c r="AW227" s="49" t="str">
        <x:f>IF(A227="","",IF(SUM($AS$2:$AS$1001)&lt;=0,"Не определён",IF(AS227&lt;0,"Исключение",IF(AU227&lt;'Настройки'!$B$5,"A",IF(AU227&lt;'Настройки'!$B$6,"B","C")))))</x:f>
      </x:c>
      <x:c r="AX227" s="58" t="str">
        <x:f>IF(A227="","",IF(AQ227=0,"",AVERAGE(BI227:INDEX(BI227:CR227,1,'Настройки'!$B$3))))</x:f>
      </x:c>
      <x:c r="AY227" s="58" t="str">
        <x:f>IF(OR(A227="",AQ227=0),"",STDEVP(BI227:INDEX(BI227:CR227,1,'Настройки'!$B$3)))</x:f>
      </x:c>
      <x:c r="AZ227" s="61" t="str">
        <x:f>IF(OR(A227="",AQ227&lt;'Настройки'!$B$12,AX227&lt;=0,AND('Настройки'!$B$10="Блокировать",COUNTIF(F227:INDEX(F227:AO227,1,'Настройки'!$B$3),"&lt;0")&gt;0)),"",AY227/ABS(AX227))</x:f>
      </x:c>
      <x:c r="BA227" s="49" t="str">
        <x:f>IF(A227="","",IF(AND('Настройки'!$B$10="Блокировать",COUNTIF(F227:INDEX(F227:AO227,1,'Настройки'!$B$3),"&lt;0")&gt;0),"Не определён",IF(AQ227&lt;'Настройки'!$B$12,"Не определён",IF(AX227=0,"Нет спроса",IF(AX227&lt;0,"Не определён",IF(AZ227&lt;='Настройки'!$B$7,"X",IF(AZ227&lt;='Настройки'!$B$8,"Y","Z")))))))</x:f>
      </x:c>
      <x:c r="BB227" s="49" t="str">
        <x:f>IF(OR(A227="",LEN(AW227)&lt;&gt;1,LEN(BA227)&lt;&gt;1),"",AW227&amp;BA227)</x:f>
      </x:c>
      <x:c r="BC227" s="61" t="str">
        <x:f>IF(OR(A227="",AQ227=0),"",(COUNT(BI227:INDEX(BI227:CR227,1,'Настройки'!$B$3))-COUNT(CS227:INDEX(CS227:EB227,1,'Настройки'!$B$3)))/AQ227)</x:f>
      </x:c>
      <x:c r="BD227" s="64" t="str">
        <x:f>IF(OR(A227="",COUNT(CS227:INDEX(CS227:EB227,1,'Настройки'!$B$3))=0),"",AQ227/COUNT(CS227:INDEX(CS227:EB227,1,'Настройки'!$B$3)))</x:f>
      </x:c>
      <x:c r="BE227" s="64" t="str">
        <x:f>IF(OR(A227="",COUNT(CS227:INDEX(CS227:EB227,1,'Настройки'!$B$3))=0),"",IF(AVERAGE(CS227:INDEX(CS227:EB227,1,'Настройки'!$B$3))=0,"",(STDEVP(CS227:INDEX(CS227:EB227,1,'Настройки'!$B$3))/ABS(AVERAGE(CS227:INDEX(CS227:EB227,1,'Настройки'!$B$3))))^2))</x:f>
      </x:c>
      <x:c r="BF227" s="49" t="str">
        <x:f>IF(A227="","",IF(AQ227&lt;3,"Недостаточно",IF(AQ227&lt;6,"Предварительный","Обычный")))</x:f>
      </x:c>
      <x:c r="BG227" s="49" t="str">
        <x:f>IF(A227="","",IF(COUNTIF(F227:INDEX(F227:AO227,1,'Настройки'!$B$3),"&lt;0")&gt;0,IF('Настройки'!$B$10="Блокировать","Отрицательный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"),"")&amp;IF(AQ227&lt;3,"Недостаточно истории. ",IF(AQ227&lt;6,"Предварительная классификация. ",""))&amp;IF(AX227=0,"Нет спроса за горизонт. ","")&amp;IF(AZ227&gt;'Настройки'!$B$11,"Экстремальная вариативность. ",""))</x:f>
      </x:c>
      <x:c r="BH227" s="49" t="str">
        <x:f>IF(A227="","",IFERROR(VLOOKUP(BB227,'Настройки'!$D$3:$E$11,2,FALSE),"Сначала проверьте исходные данные и историю спроса.")&amp;" Уточните срок поставки, MOQ и критичность.")</x:f>
      </x:c>
      <x:c r="BI227" s="50" t="str">
        <x:f>IF(1&gt;'Настройки'!$B$3,"",IF(ISBLANK(F227),IF('Настройки'!$B$9="Нулевой спрос",0,""),IF(F227&lt;0,IF('Настройки'!$B$10="Исключить","",IF('Настройки'!$B$10="Абсолютные значения",ABS(F227),F227)),F227)))</x:f>
      </x:c>
      <x:c r="BJ227" s="50" t="str">
        <x:f>IF(2&gt;'Настройки'!$B$3,"",IF(ISBLANK(G227),IF('Настройки'!$B$9="Нулевой спрос",0,""),IF(G227&lt;0,IF('Настройки'!$B$10="Исключить","",IF('Настройки'!$B$10="Абсолютные значения",ABS(G227),G227)),G227)))</x:f>
      </x:c>
      <x:c r="BK227" s="50" t="str">
        <x:f>IF(3&gt;'Настройки'!$B$3,"",IF(ISBLANK(H227),IF('Настройки'!$B$9="Нулевой спрос",0,""),IF(H227&lt;0,IF('Настройки'!$B$10="Исключить","",IF('Настройки'!$B$10="Абсолютные значения",ABS(H227),H227)),H227)))</x:f>
      </x:c>
      <x:c r="BL227" s="50" t="str">
        <x:f>IF(4&gt;'Настройки'!$B$3,"",IF(ISBLANK(I227),IF('Настройки'!$B$9="Нулевой спрос",0,""),IF(I227&lt;0,IF('Настройки'!$B$10="Исключить","",IF('Настройки'!$B$10="Абсолютные значения",ABS(I227),I227)),I227)))</x:f>
      </x:c>
      <x:c r="BM227" s="50" t="str">
        <x:f>IF(5&gt;'Настройки'!$B$3,"",IF(ISBLANK(J227),IF('Настройки'!$B$9="Нулевой спрос",0,""),IF(J227&lt;0,IF('Настройки'!$B$10="Исключить","",IF('Настройки'!$B$10="Абсолютные значения",ABS(J227),J227)),J227)))</x:f>
      </x:c>
      <x:c r="BN227" s="50" t="str">
        <x:f>IF(6&gt;'Настройки'!$B$3,"",IF(ISBLANK(K227),IF('Настройки'!$B$9="Нулевой спрос",0,""),IF(K227&lt;0,IF('Настройки'!$B$10="Исключить","",IF('Настройки'!$B$10="Абсолютные значения",ABS(K227),K227)),K227)))</x:f>
      </x:c>
      <x:c r="BO227" s="50" t="str">
        <x:f>IF(7&gt;'Настройки'!$B$3,"",IF(ISBLANK(L227),IF('Настройки'!$B$9="Нулевой спрос",0,""),IF(L227&lt;0,IF('Настройки'!$B$10="Исключить","",IF('Настройки'!$B$10="Абсолютные значения",ABS(L227),L227)),L227)))</x:f>
      </x:c>
      <x:c r="BP227" s="50" t="str">
        <x:f>IF(8&gt;'Настройки'!$B$3,"",IF(ISBLANK(M227),IF('Настройки'!$B$9="Нулевой спрос",0,""),IF(M227&lt;0,IF('Настройки'!$B$10="Исключить","",IF('Настройки'!$B$10="Абсолютные значения",ABS(M227),M227)),M227)))</x:f>
      </x:c>
      <x:c r="BQ227" s="50" t="str">
        <x:f>IF(9&gt;'Настройки'!$B$3,"",IF(ISBLANK(N227),IF('Настройки'!$B$9="Нулевой спрос",0,""),IF(N227&lt;0,IF('Настройки'!$B$10="Исключить","",IF('Настройки'!$B$10="Абсолютные значения",ABS(N227),N227)),N227)))</x:f>
      </x:c>
      <x:c r="BR227" s="50" t="str">
        <x:f>IF(10&gt;'Настройки'!$B$3,"",IF(ISBLANK(O227),IF('Настройки'!$B$9="Нулевой спрос",0,""),IF(O227&lt;0,IF('Настройки'!$B$10="Исключить","",IF('Настройки'!$B$10="Абсолютные значения",ABS(O227),O227)),O227)))</x:f>
      </x:c>
      <x:c r="BS227" s="50" t="str">
        <x:f>IF(11&gt;'Настройки'!$B$3,"",IF(ISBLANK(P227),IF('Настройки'!$B$9="Нулевой спрос",0,""),IF(P227&lt;0,IF('Настройки'!$B$10="Исключить","",IF('Настройки'!$B$10="Абсолютные значения",ABS(P227),P227)),P227)))</x:f>
      </x:c>
      <x:c r="BT227" s="50" t="str">
        <x:f>IF(12&gt;'Настройки'!$B$3,"",IF(ISBLANK(Q227),IF('Настройки'!$B$9="Нулевой спрос",0,""),IF(Q227&lt;0,IF('Настройки'!$B$10="Исключить","",IF('Настройки'!$B$10="Абсолютные значения",ABS(Q227),Q227)),Q227)))</x:f>
      </x:c>
      <x:c r="BU227" s="50" t="str">
        <x:f>IF(13&gt;'Настройки'!$B$3,"",IF(ISBLANK(R227),IF('Настройки'!$B$9="Нулевой спрос",0,""),IF(R227&lt;0,IF('Настройки'!$B$10="Исключить","",IF('Настройки'!$B$10="Абсолютные значения",ABS(R227),R227)),R227)))</x:f>
      </x:c>
      <x:c r="BV227" s="50" t="str">
        <x:f>IF(14&gt;'Настройки'!$B$3,"",IF(ISBLANK(S227),IF('Настройки'!$B$9="Нулевой спрос",0,""),IF(S227&lt;0,IF('Настройки'!$B$10="Исключить","",IF('Настройки'!$B$10="Абсолютные значения",ABS(S227),S227)),S227)))</x:f>
      </x:c>
      <x:c r="BW227" s="50" t="str">
        <x:f>IF(15&gt;'Настройки'!$B$3,"",IF(ISBLANK(T227),IF('Настройки'!$B$9="Нулевой спрос",0,""),IF(T227&lt;0,IF('Настройки'!$B$10="Исключить","",IF('Настройки'!$B$10="Абсолютные значения",ABS(T227),T227)),T227)))</x:f>
      </x:c>
      <x:c r="BX227" s="50" t="str">
        <x:f>IF(16&gt;'Настройки'!$B$3,"",IF(ISBLANK(U227),IF('Настройки'!$B$9="Нулевой спрос",0,""),IF(U227&lt;0,IF('Настройки'!$B$10="Исключить","",IF('Настройки'!$B$10="Абсолютные значения",ABS(U227),U227)),U227)))</x:f>
      </x:c>
      <x:c r="BY227" s="50" t="str">
        <x:f>IF(17&gt;'Настройки'!$B$3,"",IF(ISBLANK(V227),IF('Настройки'!$B$9="Нулевой спрос",0,""),IF(V227&lt;0,IF('Настройки'!$B$10="Исключить","",IF('Настройки'!$B$10="Абсолютные значения",ABS(V227),V227)),V227)))</x:f>
      </x:c>
      <x:c r="BZ227" s="50" t="str">
        <x:f>IF(18&gt;'Настройки'!$B$3,"",IF(ISBLANK(W227),IF('Настройки'!$B$9="Нулевой спрос",0,""),IF(W227&lt;0,IF('Настройки'!$B$10="Исключить","",IF('Настройки'!$B$10="Абсолютные значения",ABS(W227),W227)),W227)))</x:f>
      </x:c>
      <x:c r="CA227" s="50" t="str">
        <x:f>IF(19&gt;'Настройки'!$B$3,"",IF(ISBLANK(X227),IF('Настройки'!$B$9="Нулевой спрос",0,""),IF(X227&lt;0,IF('Настройки'!$B$10="Исключить","",IF('Настройки'!$B$10="Абсолютные значения",ABS(X227),X227)),X227)))</x:f>
      </x:c>
      <x:c r="CB227" s="50" t="str">
        <x:f>IF(20&gt;'Настройки'!$B$3,"",IF(ISBLANK(Y227),IF('Настройки'!$B$9="Нулевой спрос",0,""),IF(Y227&lt;0,IF('Настройки'!$B$10="Исключить","",IF('Настройки'!$B$10="Абсолютные значения",ABS(Y227),Y227)),Y227)))</x:f>
      </x:c>
      <x:c r="CC227" s="50" t="str">
        <x:f>IF(21&gt;'Настройки'!$B$3,"",IF(ISBLANK(Z227),IF('Настройки'!$B$9="Нулевой спрос",0,""),IF(Z227&lt;0,IF('Настройки'!$B$10="Исключить","",IF('Настройки'!$B$10="Абсолютные значения",ABS(Z227),Z227)),Z227)))</x:f>
      </x:c>
      <x:c r="CD227" s="50" t="str">
        <x:f>IF(22&gt;'Настройки'!$B$3,"",IF(ISBLANK(AA227),IF('Настройки'!$B$9="Нулевой спрос",0,""),IF(AA227&lt;0,IF('Настройки'!$B$10="Исключить","",IF('Настройки'!$B$10="Абсолютные значения",ABS(AA227),AA227)),AA227)))</x:f>
      </x:c>
      <x:c r="CE227" s="50" t="str">
        <x:f>IF(23&gt;'Настройки'!$B$3,"",IF(ISBLANK(AB227),IF('Настройки'!$B$9="Нулевой спрос",0,""),IF(AB227&lt;0,IF('Настройки'!$B$10="Исключить","",IF('Настройки'!$B$10="Абсолютные значения",ABS(AB227),AB227)),AB227)))</x:f>
      </x:c>
      <x:c r="CF227" s="50" t="str">
        <x:f>IF(24&gt;'Настройки'!$B$3,"",IF(ISBLANK(AC227),IF('Настройки'!$B$9="Нулевой спрос",0,""),IF(AC227&lt;0,IF('Настройки'!$B$10="Исключить","",IF('Настройки'!$B$10="Абсолютные значения",ABS(AC227),AC227)),AC227)))</x:f>
      </x:c>
      <x:c r="CG227" s="50" t="str">
        <x:f>IF(25&gt;'Настройки'!$B$3,"",IF(ISBLANK(AD227),IF('Настройки'!$B$9="Нулевой спрос",0,""),IF(AD227&lt;0,IF('Настройки'!$B$10="Исключить","",IF('Настройки'!$B$10="Абсолютные значения",ABS(AD227),AD227)),AD227)))</x:f>
      </x:c>
      <x:c r="CH227" s="50" t="str">
        <x:f>IF(26&gt;'Настройки'!$B$3,"",IF(ISBLANK(AE227),IF('Настройки'!$B$9="Нулевой спрос",0,""),IF(AE227&lt;0,IF('Настройки'!$B$10="Исключить","",IF('Настройки'!$B$10="Абсолютные значения",ABS(AE227),AE227)),AE227)))</x:f>
      </x:c>
      <x:c r="CI227" s="50" t="str">
        <x:f>IF(27&gt;'Настройки'!$B$3,"",IF(ISBLANK(AF227),IF('Настройки'!$B$9="Нулевой спрос",0,""),IF(AF227&lt;0,IF('Настройки'!$B$10="Исключить","",IF('Настройки'!$B$10="Абсолютные значения",ABS(AF227),AF227)),AF227)))</x:f>
      </x:c>
      <x:c r="CJ227" s="50" t="str">
        <x:f>IF(28&gt;'Настройки'!$B$3,"",IF(ISBLANK(AG227),IF('Настройки'!$B$9="Нулевой спрос",0,""),IF(AG227&lt;0,IF('Настройки'!$B$10="Исключить","",IF('Настройки'!$B$10="Абсолютные значения",ABS(AG227),AG227)),AG227)))</x:f>
      </x:c>
      <x:c r="CK227" s="50" t="str">
        <x:f>IF(29&gt;'Настройки'!$B$3,"",IF(ISBLANK(AH227),IF('Настройки'!$B$9="Нулевой спрос",0,""),IF(AH227&lt;0,IF('Настройки'!$B$10="Исключить","",IF('Настройки'!$B$10="Абсолютные значения",ABS(AH227),AH227)),AH227)))</x:f>
      </x:c>
      <x:c r="CL227" s="50" t="str">
        <x:f>IF(30&gt;'Настройки'!$B$3,"",IF(ISBLANK(AI227),IF('Настройки'!$B$9="Нулевой спрос",0,""),IF(AI227&lt;0,IF('Настройки'!$B$10="Исключить","",IF('Настройки'!$B$10="Абсолютные значения",ABS(AI227),AI227)),AI227)))</x:f>
      </x:c>
      <x:c r="CM227" s="50" t="str">
        <x:f>IF(31&gt;'Настройки'!$B$3,"",IF(ISBLANK(AJ227),IF('Настройки'!$B$9="Нулевой спрос",0,""),IF(AJ227&lt;0,IF('Настройки'!$B$10="Исключить","",IF('Настройки'!$B$10="Абсолютные значения",ABS(AJ227),AJ227)),AJ227)))</x:f>
      </x:c>
      <x:c r="CN227" s="50" t="str">
        <x:f>IF(32&gt;'Настройки'!$B$3,"",IF(ISBLANK(AK227),IF('Настройки'!$B$9="Нулевой спрос",0,""),IF(AK227&lt;0,IF('Настройки'!$B$10="Исключить","",IF('Настройки'!$B$10="Абсолютные значения",ABS(AK227),AK227)),AK227)))</x:f>
      </x:c>
      <x:c r="CO227" s="50" t="str">
        <x:f>IF(33&gt;'Настройки'!$B$3,"",IF(ISBLANK(AL227),IF('Настройки'!$B$9="Нулевой спрос",0,""),IF(AL227&lt;0,IF('Настройки'!$B$10="Исключить","",IF('Настройки'!$B$10="Абсолютные значения",ABS(AL227),AL227)),AL227)))</x:f>
      </x:c>
      <x:c r="CP227" s="50" t="str">
        <x:f>IF(34&gt;'Настройки'!$B$3,"",IF(ISBLANK(AM227),IF('Настройки'!$B$9="Нулевой спрос",0,""),IF(AM227&lt;0,IF('Настройки'!$B$10="Исключить","",IF('Настройки'!$B$10="Абсолютные значения",ABS(AM227),AM227)),AM227)))</x:f>
      </x:c>
      <x:c r="CQ227" s="50" t="str">
        <x:f>IF(35&gt;'Настройки'!$B$3,"",IF(ISBLANK(AN227),IF('Настройки'!$B$9="Нулевой спрос",0,""),IF(AN227&lt;0,IF('Настройки'!$B$10="Исключить","",IF('Настройки'!$B$10="Абсолютные значения",ABS(AN227),AN227)),AN227)))</x:f>
      </x:c>
      <x:c r="CR227" s="50" t="str">
        <x:f>IF(36&gt;'Настройки'!$B$3,"",IF(ISBLANK(AO227),IF('Настройки'!$B$9="Нулевой спрос",0,""),IF(AO227&lt;0,IF('Настройки'!$B$10="Исключить","",IF('Настройки'!$B$10="Абсолютные значения",ABS(AO227),AO227)),AO227)))</x:f>
      </x:c>
      <x:c r="CS227" s="50" t="str">
        <x:f>IF(OR(1&gt;'Настройки'!$B$3,ISBLANK(BI227),BI227=0),"",BI227)</x:f>
      </x:c>
      <x:c r="CT227" s="50" t="str">
        <x:f>IF(OR(2&gt;'Настройки'!$B$3,ISBLANK(BJ227),BJ227=0),"",BJ227)</x:f>
      </x:c>
      <x:c r="CU227" s="50" t="str">
        <x:f>IF(OR(3&gt;'Настройки'!$B$3,ISBLANK(BK227),BK227=0),"",BK227)</x:f>
      </x:c>
      <x:c r="CV227" s="50" t="str">
        <x:f>IF(OR(4&gt;'Настройки'!$B$3,ISBLANK(BL227),BL227=0),"",BL227)</x:f>
      </x:c>
      <x:c r="CW227" s="50" t="str">
        <x:f>IF(OR(5&gt;'Настройки'!$B$3,ISBLANK(BM227),BM227=0),"",BM227)</x:f>
      </x:c>
      <x:c r="CX227" s="50" t="str">
        <x:f>IF(OR(6&gt;'Настройки'!$B$3,ISBLANK(BN227),BN227=0),"",BN227)</x:f>
      </x:c>
      <x:c r="CY227" s="50" t="str">
        <x:f>IF(OR(7&gt;'Настройки'!$B$3,ISBLANK(BO227),BO227=0),"",BO227)</x:f>
      </x:c>
      <x:c r="CZ227" s="50" t="str">
        <x:f>IF(OR(8&gt;'Настройки'!$B$3,ISBLANK(BP227),BP227=0),"",BP227)</x:f>
      </x:c>
      <x:c r="DA227" s="50" t="str">
        <x:f>IF(OR(9&gt;'Настройки'!$B$3,ISBLANK(BQ227),BQ227=0),"",BQ227)</x:f>
      </x:c>
      <x:c r="DB227" s="50" t="str">
        <x:f>IF(OR(10&gt;'Настройки'!$B$3,ISBLANK(BR227),BR227=0),"",BR227)</x:f>
      </x:c>
      <x:c r="DC227" s="50" t="str">
        <x:f>IF(OR(11&gt;'Настройки'!$B$3,ISBLANK(BS227),BS227=0),"",BS227)</x:f>
      </x:c>
      <x:c r="DD227" s="50" t="str">
        <x:f>IF(OR(12&gt;'Настройки'!$B$3,ISBLANK(BT227),BT227=0),"",BT227)</x:f>
      </x:c>
      <x:c r="DE227" s="50" t="str">
        <x:f>IF(OR(13&gt;'Настройки'!$B$3,ISBLANK(BU227),BU227=0),"",BU227)</x:f>
      </x:c>
      <x:c r="DF227" s="50" t="str">
        <x:f>IF(OR(14&gt;'Настройки'!$B$3,ISBLANK(BV227),BV227=0),"",BV227)</x:f>
      </x:c>
      <x:c r="DG227" s="50" t="str">
        <x:f>IF(OR(15&gt;'Настройки'!$B$3,ISBLANK(BW227),BW227=0),"",BW227)</x:f>
      </x:c>
      <x:c r="DH227" s="50" t="str">
        <x:f>IF(OR(16&gt;'Настройки'!$B$3,ISBLANK(BX227),BX227=0),"",BX227)</x:f>
      </x:c>
      <x:c r="DI227" s="50" t="str">
        <x:f>IF(OR(17&gt;'Настройки'!$B$3,ISBLANK(BY227),BY227=0),"",BY227)</x:f>
      </x:c>
      <x:c r="DJ227" s="50" t="str">
        <x:f>IF(OR(18&gt;'Настройки'!$B$3,ISBLANK(BZ227),BZ227=0),"",BZ227)</x:f>
      </x:c>
      <x:c r="DK227" s="50" t="str">
        <x:f>IF(OR(19&gt;'Настройки'!$B$3,ISBLANK(CA227),CA227=0),"",CA227)</x:f>
      </x:c>
      <x:c r="DL227" s="50" t="str">
        <x:f>IF(OR(20&gt;'Настройки'!$B$3,ISBLANK(CB227),CB227=0),"",CB227)</x:f>
      </x:c>
      <x:c r="DM227" s="50" t="str">
        <x:f>IF(OR(21&gt;'Настройки'!$B$3,ISBLANK(CC227),CC227=0),"",CC227)</x:f>
      </x:c>
      <x:c r="DN227" s="50" t="str">
        <x:f>IF(OR(22&gt;'Настройки'!$B$3,ISBLANK(CD227),CD227=0),"",CD227)</x:f>
      </x:c>
      <x:c r="DO227" s="50" t="str">
        <x:f>IF(OR(23&gt;'Настройки'!$B$3,ISBLANK(CE227),CE227=0),"",CE227)</x:f>
      </x:c>
      <x:c r="DP227" s="50" t="str">
        <x:f>IF(OR(24&gt;'Настройки'!$B$3,ISBLANK(CF227),CF227=0),"",CF227)</x:f>
      </x:c>
      <x:c r="DQ227" s="50" t="str">
        <x:f>IF(OR(25&gt;'Настройки'!$B$3,ISBLANK(CG227),CG227=0),"",CG227)</x:f>
      </x:c>
      <x:c r="DR227" s="50" t="str">
        <x:f>IF(OR(26&gt;'Настройки'!$B$3,ISBLANK(CH227),CH227=0),"",CH227)</x:f>
      </x:c>
      <x:c r="DS227" s="50" t="str">
        <x:f>IF(OR(27&gt;'Настройки'!$B$3,ISBLANK(CI227),CI227=0),"",CI227)</x:f>
      </x:c>
      <x:c r="DT227" s="50" t="str">
        <x:f>IF(OR(28&gt;'Настройки'!$B$3,ISBLANK(CJ227),CJ227=0),"",CJ227)</x:f>
      </x:c>
      <x:c r="DU227" s="50" t="str">
        <x:f>IF(OR(29&gt;'Настройки'!$B$3,ISBLANK(CK227),CK227=0),"",CK227)</x:f>
      </x:c>
      <x:c r="DV227" s="50" t="str">
        <x:f>IF(OR(30&gt;'Настройки'!$B$3,ISBLANK(CL227),CL227=0),"",CL227)</x:f>
      </x:c>
      <x:c r="DW227" s="50" t="str">
        <x:f>IF(OR(31&gt;'Настройки'!$B$3,ISBLANK(CM227),CM227=0),"",CM227)</x:f>
      </x:c>
      <x:c r="DX227" s="50" t="str">
        <x:f>IF(OR(32&gt;'Настройки'!$B$3,ISBLANK(CN227),CN227=0),"",CN227)</x:f>
      </x:c>
      <x:c r="DY227" s="50" t="str">
        <x:f>IF(OR(33&gt;'Настройки'!$B$3,ISBLANK(CO227),CO227=0),"",CO227)</x:f>
      </x:c>
      <x:c r="DZ227" s="50" t="str">
        <x:f>IF(OR(34&gt;'Настройки'!$B$3,ISBLANK(CP227),CP227=0),"",CP227)</x:f>
      </x:c>
      <x:c r="EA227" s="50" t="str">
        <x:f>IF(OR(35&gt;'Настройки'!$B$3,ISBLANK(CQ227),CQ227=0),"",CQ227)</x:f>
      </x:c>
      <x:c r="EB227" s="50" t="str">
        <x:f>IF(OR(36&gt;'Настройки'!$B$3,ISBLANK(CR227),CR227=0),"",CR227)</x:f>
      </x:c>
      <x:c r="EC227" s="50" t="str">
        <x:f>IF(A227="","",IF(OR(BB227="AZ",BB227="BZ"),10000+ROW(),IF(AZ227&gt;'Настройки'!$B$11,20000+ROW(),IF(BF227&lt;&gt;"Обычный",30000+ROW(),IF(AX227&lt;=0,40000+ROW(),"")))))</x:f>
      </x:c>
      <x:c r="ED227" s="50" t="str">
        <x:f>IF(EC227="","",COUNTIFS($EC$2:$EC$1001,"&gt;0",$EC$2:$EC$1001,"&lt;"&amp;EC227)+1)</x:f>
      </x:c>
    </x:row>
    <x:row r="228">
      <x:c r="A228" s="115"/>
      <x:c r="B228" s="115"/>
      <x:c r="C228" s="115"/>
      <x:c r="D228" s="118"/>
      <x:c r="E228" s="118"/>
      <x:c r="F228" s="118"/>
      <x:c r="G228" s="118"/>
      <x:c r="H228" s="118"/>
      <x:c r="I228" s="118"/>
      <x:c r="J228" s="118"/>
      <x:c r="K228" s="118"/>
      <x:c r="L228" s="118"/>
      <x:c r="M228" s="118"/>
      <x:c r="N228" s="118"/>
      <x:c r="O228" s="118"/>
      <x:c r="P228" s="118"/>
      <x:c r="Q228" s="118"/>
      <x:c r="R228" s="118"/>
      <x:c r="S228" s="118"/>
      <x:c r="T228" s="118"/>
      <x:c r="U228" s="118"/>
      <x:c r="V228" s="118"/>
      <x:c r="W228" s="118"/>
      <x:c r="X228" s="118"/>
      <x:c r="Y228" s="118"/>
      <x:c r="Z228" s="118"/>
      <x:c r="AA228" s="118"/>
      <x:c r="AB228" s="118"/>
      <x:c r="AC228" s="118"/>
      <x:c r="AD228" s="118"/>
      <x:c r="AE228" s="118"/>
      <x:c r="AF228" s="118"/>
      <x:c r="AG228" s="118"/>
      <x:c r="AH228" s="118"/>
      <x:c r="AI228" s="118"/>
      <x:c r="AJ228" s="118"/>
      <x:c r="AK228" s="118"/>
      <x:c r="AL228" s="118"/>
      <x:c r="AM228" s="118"/>
      <x:c r="AN228" s="118"/>
      <x:c r="AO228" s="118"/>
      <x:c r="AP228" s="115"/>
      <x:c r="AQ228" s="49" t="str">
        <x:f>IF(A228="","",COUNT(BI228:INDEX(BI228:CR228,1,'Настройки'!$B$3)))</x:f>
      </x:c>
      <x:c r="AR228" s="49" t="str">
        <x:f>IF(A228="","",SUM(BI228:INDEX(BI228:CR228,1,'Настройки'!$B$3)))</x:f>
      </x:c>
      <x:c r="AS228" s="58" t="str">
        <x:f>IF(A228="","",IF('Настройки'!$B$4="Стоимость потребления",AR228*D228,IF('Настройки'!$B$4="Количество",AR228,E228)))</x:f>
      </x:c>
      <x:c r="AT228" s="61" t="str">
        <x:f>IF(OR(A228="",AS228&lt;0,SUM($AS$2:$AS$1001)&lt;=0),"",AS228/SUM($AS$2:$AS$1001))</x:f>
      </x:c>
      <x:c r="AU228" s="61" t="str">
        <x:f>IF(OR(A228="",AS228&lt;0,SUM($AS$2:$AS$1001)&lt;=0),"",SUMIFS($AS$2:$AS$1001,$AS$2:$AS$1001,"&gt;"&amp;AS228)/SUM($AS$2:$AS$1001))</x:f>
      </x:c>
      <x:c r="AV228" s="61" t="str">
        <x:f>IF(OR(A228="",AS228&lt;0,SUM($AS$2:$AS$1001)&lt;=0),"",SUMIFS($AS$2:$AS$1001,$AS$2:$AS$1001,"&gt;="&amp;AS228)/SUM($AS$2:$AS$1001))</x:f>
      </x:c>
      <x:c r="AW228" s="49" t="str">
        <x:f>IF(A228="","",IF(SUM($AS$2:$AS$1001)&lt;=0,"Не определён",IF(AS228&lt;0,"Исключение",IF(AU228&lt;'Настройки'!$B$5,"A",IF(AU228&lt;'Настройки'!$B$6,"B","C")))))</x:f>
      </x:c>
      <x:c r="AX228" s="58" t="str">
        <x:f>IF(A228="","",IF(AQ228=0,"",AVERAGE(BI228:INDEX(BI228:CR228,1,'Настройки'!$B$3))))</x:f>
      </x:c>
      <x:c r="AY228" s="58" t="str">
        <x:f>IF(OR(A228="",AQ228=0),"",STDEVP(BI228:INDEX(BI228:CR228,1,'Настройки'!$B$3)))</x:f>
      </x:c>
      <x:c r="AZ228" s="61" t="str">
        <x:f>IF(OR(A228="",AQ228&lt;'Настройки'!$B$12,AX228&lt;=0,AND('Настройки'!$B$10="Блокировать",COUNTIF(F228:INDEX(F228:AO228,1,'Настройки'!$B$3),"&lt;0")&gt;0)),"",AY228/ABS(AX228))</x:f>
      </x:c>
      <x:c r="BA228" s="49" t="str">
        <x:f>IF(A228="","",IF(AND('Настройки'!$B$10="Блокировать",COUNTIF(F228:INDEX(F228:AO228,1,'Настройки'!$B$3),"&lt;0")&gt;0),"Не определён",IF(AQ228&lt;'Настройки'!$B$12,"Не определён",IF(AX228=0,"Нет спроса",IF(AX228&lt;0,"Не определён",IF(AZ228&lt;='Настройки'!$B$7,"X",IF(AZ228&lt;='Настройки'!$B$8,"Y","Z")))))))</x:f>
      </x:c>
      <x:c r="BB228" s="49" t="str">
        <x:f>IF(OR(A228="",LEN(AW228)&lt;&gt;1,LEN(BA228)&lt;&gt;1),"",AW228&amp;BA228)</x:f>
      </x:c>
      <x:c r="BC228" s="61" t="str">
        <x:f>IF(OR(A228="",AQ228=0),"",(COUNT(BI228:INDEX(BI228:CR228,1,'Настройки'!$B$3))-COUNT(CS228:INDEX(CS228:EB228,1,'Настройки'!$B$3)))/AQ228)</x:f>
      </x:c>
      <x:c r="BD228" s="64" t="str">
        <x:f>IF(OR(A228="",COUNT(CS228:INDEX(CS228:EB228,1,'Настройки'!$B$3))=0),"",AQ228/COUNT(CS228:INDEX(CS228:EB228,1,'Настройки'!$B$3)))</x:f>
      </x:c>
      <x:c r="BE228" s="64" t="str">
        <x:f>IF(OR(A228="",COUNT(CS228:INDEX(CS228:EB228,1,'Настройки'!$B$3))=0),"",IF(AVERAGE(CS228:INDEX(CS228:EB228,1,'Настройки'!$B$3))=0,"",(STDEVP(CS228:INDEX(CS228:EB228,1,'Настройки'!$B$3))/ABS(AVERAGE(CS228:INDEX(CS228:EB228,1,'Настройки'!$B$3))))^2))</x:f>
      </x:c>
      <x:c r="BF228" s="49" t="str">
        <x:f>IF(A228="","",IF(AQ228&lt;3,"Недостаточно",IF(AQ228&lt;6,"Предварительный","Обычный")))</x:f>
      </x:c>
      <x:c r="BG228" s="49" t="str">
        <x:f>IF(A228="","",IF(COUNTIF(F228:INDEX(F228:AO228,1,'Настройки'!$B$3),"&lt;0")&gt;0,IF('Настройки'!$B$10="Блокировать","Отрицательный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"),"")&amp;IF(AQ228&lt;3,"Недостаточно истории. ",IF(AQ228&lt;6,"Предварительная классификация. ",""))&amp;IF(AX228=0,"Нет спроса за горизонт. ","")&amp;IF(AZ228&gt;'Настройки'!$B$11,"Экстремальная вариативность. ",""))</x:f>
      </x:c>
      <x:c r="BH228" s="49" t="str">
        <x:f>IF(A228="","",IFERROR(VLOOKUP(BB228,'Настройки'!$D$3:$E$11,2,FALSE),"Сначала проверьте исходные данные и историю спроса.")&amp;" Уточните срок поставки, MOQ и критичность.")</x:f>
      </x:c>
      <x:c r="BI228" s="50" t="str">
        <x:f>IF(1&gt;'Настройки'!$B$3,"",IF(ISBLANK(F228),IF('Настройки'!$B$9="Нулевой спрос",0,""),IF(F228&lt;0,IF('Настройки'!$B$10="Исключить","",IF('Настройки'!$B$10="Абсолютные значения",ABS(F228),F228)),F228)))</x:f>
      </x:c>
      <x:c r="BJ228" s="50" t="str">
        <x:f>IF(2&gt;'Настройки'!$B$3,"",IF(ISBLANK(G228),IF('Настройки'!$B$9="Нулевой спрос",0,""),IF(G228&lt;0,IF('Настройки'!$B$10="Исключить","",IF('Настройки'!$B$10="Абсолютные значения",ABS(G228),G228)),G228)))</x:f>
      </x:c>
      <x:c r="BK228" s="50" t="str">
        <x:f>IF(3&gt;'Настройки'!$B$3,"",IF(ISBLANK(H228),IF('Настройки'!$B$9="Нулевой спрос",0,""),IF(H228&lt;0,IF('Настройки'!$B$10="Исключить","",IF('Настройки'!$B$10="Абсолютные значения",ABS(H228),H228)),H228)))</x:f>
      </x:c>
      <x:c r="BL228" s="50" t="str">
        <x:f>IF(4&gt;'Настройки'!$B$3,"",IF(ISBLANK(I228),IF('Настройки'!$B$9="Нулевой спрос",0,""),IF(I228&lt;0,IF('Настройки'!$B$10="Исключить","",IF('Настройки'!$B$10="Абсолютные значения",ABS(I228),I228)),I228)))</x:f>
      </x:c>
      <x:c r="BM228" s="50" t="str">
        <x:f>IF(5&gt;'Настройки'!$B$3,"",IF(ISBLANK(J228),IF('Настройки'!$B$9="Нулевой спрос",0,""),IF(J228&lt;0,IF('Настройки'!$B$10="Исключить","",IF('Настройки'!$B$10="Абсолютные значения",ABS(J228),J228)),J228)))</x:f>
      </x:c>
      <x:c r="BN228" s="50" t="str">
        <x:f>IF(6&gt;'Настройки'!$B$3,"",IF(ISBLANK(K228),IF('Настройки'!$B$9="Нулевой спрос",0,""),IF(K228&lt;0,IF('Настройки'!$B$10="Исключить","",IF('Настройки'!$B$10="Абсолютные значения",ABS(K228),K228)),K228)))</x:f>
      </x:c>
      <x:c r="BO228" s="50" t="str">
        <x:f>IF(7&gt;'Настройки'!$B$3,"",IF(ISBLANK(L228),IF('Настройки'!$B$9="Нулевой спрос",0,""),IF(L228&lt;0,IF('Настройки'!$B$10="Исключить","",IF('Настройки'!$B$10="Абсолютные значения",ABS(L228),L228)),L228)))</x:f>
      </x:c>
      <x:c r="BP228" s="50" t="str">
        <x:f>IF(8&gt;'Настройки'!$B$3,"",IF(ISBLANK(M228),IF('Настройки'!$B$9="Нулевой спрос",0,""),IF(M228&lt;0,IF('Настройки'!$B$10="Исключить","",IF('Настройки'!$B$10="Абсолютные значения",ABS(M228),M228)),M228)))</x:f>
      </x:c>
      <x:c r="BQ228" s="50" t="str">
        <x:f>IF(9&gt;'Настройки'!$B$3,"",IF(ISBLANK(N228),IF('Настройки'!$B$9="Нулевой спрос",0,""),IF(N228&lt;0,IF('Настройки'!$B$10="Исключить","",IF('Настройки'!$B$10="Абсолютные значения",ABS(N228),N228)),N228)))</x:f>
      </x:c>
      <x:c r="BR228" s="50" t="str">
        <x:f>IF(10&gt;'Настройки'!$B$3,"",IF(ISBLANK(O228),IF('Настройки'!$B$9="Нулевой спрос",0,""),IF(O228&lt;0,IF('Настройки'!$B$10="Исключить","",IF('Настройки'!$B$10="Абсолютные значения",ABS(O228),O228)),O228)))</x:f>
      </x:c>
      <x:c r="BS228" s="50" t="str">
        <x:f>IF(11&gt;'Настройки'!$B$3,"",IF(ISBLANK(P228),IF('Настройки'!$B$9="Нулевой спрос",0,""),IF(P228&lt;0,IF('Настройки'!$B$10="Исключить","",IF('Настройки'!$B$10="Абсолютные значения",ABS(P228),P228)),P228)))</x:f>
      </x:c>
      <x:c r="BT228" s="50" t="str">
        <x:f>IF(12&gt;'Настройки'!$B$3,"",IF(ISBLANK(Q228),IF('Настройки'!$B$9="Нулевой спрос",0,""),IF(Q228&lt;0,IF('Настройки'!$B$10="Исключить","",IF('Настройки'!$B$10="Абсолютные значения",ABS(Q228),Q228)),Q228)))</x:f>
      </x:c>
      <x:c r="BU228" s="50" t="str">
        <x:f>IF(13&gt;'Настройки'!$B$3,"",IF(ISBLANK(R228),IF('Настройки'!$B$9="Нулевой спрос",0,""),IF(R228&lt;0,IF('Настройки'!$B$10="Исключить","",IF('Настройки'!$B$10="Абсолютные значения",ABS(R228),R228)),R228)))</x:f>
      </x:c>
      <x:c r="BV228" s="50" t="str">
        <x:f>IF(14&gt;'Настройки'!$B$3,"",IF(ISBLANK(S228),IF('Настройки'!$B$9="Нулевой спрос",0,""),IF(S228&lt;0,IF('Настройки'!$B$10="Исключить","",IF('Настройки'!$B$10="Абсолютные значения",ABS(S228),S228)),S228)))</x:f>
      </x:c>
      <x:c r="BW228" s="50" t="str">
        <x:f>IF(15&gt;'Настройки'!$B$3,"",IF(ISBLANK(T228),IF('Настройки'!$B$9="Нулевой спрос",0,""),IF(T228&lt;0,IF('Настройки'!$B$10="Исключить","",IF('Настройки'!$B$10="Абсолютные значения",ABS(T228),T228)),T228)))</x:f>
      </x:c>
      <x:c r="BX228" s="50" t="str">
        <x:f>IF(16&gt;'Настройки'!$B$3,"",IF(ISBLANK(U228),IF('Настройки'!$B$9="Нулевой спрос",0,""),IF(U228&lt;0,IF('Настройки'!$B$10="Исключить","",IF('Настройки'!$B$10="Абсолютные значения",ABS(U228),U228)),U228)))</x:f>
      </x:c>
      <x:c r="BY228" s="50" t="str">
        <x:f>IF(17&gt;'Настройки'!$B$3,"",IF(ISBLANK(V228),IF('Настройки'!$B$9="Нулевой спрос",0,""),IF(V228&lt;0,IF('Настройки'!$B$10="Исключить","",IF('Настройки'!$B$10="Абсолютные значения",ABS(V228),V228)),V228)))</x:f>
      </x:c>
      <x:c r="BZ228" s="50" t="str">
        <x:f>IF(18&gt;'Настройки'!$B$3,"",IF(ISBLANK(W228),IF('Настройки'!$B$9="Нулевой спрос",0,""),IF(W228&lt;0,IF('Настройки'!$B$10="Исключить","",IF('Настройки'!$B$10="Абсолютные значения",ABS(W228),W228)),W228)))</x:f>
      </x:c>
      <x:c r="CA228" s="50" t="str">
        <x:f>IF(19&gt;'Настройки'!$B$3,"",IF(ISBLANK(X228),IF('Настройки'!$B$9="Нулевой спрос",0,""),IF(X228&lt;0,IF('Настройки'!$B$10="Исключить","",IF('Настройки'!$B$10="Абсолютные значения",ABS(X228),X228)),X228)))</x:f>
      </x:c>
      <x:c r="CB228" s="50" t="str">
        <x:f>IF(20&gt;'Настройки'!$B$3,"",IF(ISBLANK(Y228),IF('Настройки'!$B$9="Нулевой спрос",0,""),IF(Y228&lt;0,IF('Настройки'!$B$10="Исключить","",IF('Настройки'!$B$10="Абсолютные значения",ABS(Y228),Y228)),Y228)))</x:f>
      </x:c>
      <x:c r="CC228" s="50" t="str">
        <x:f>IF(21&gt;'Настройки'!$B$3,"",IF(ISBLANK(Z228),IF('Настройки'!$B$9="Нулевой спрос",0,""),IF(Z228&lt;0,IF('Настройки'!$B$10="Исключить","",IF('Настройки'!$B$10="Абсолютные значения",ABS(Z228),Z228)),Z228)))</x:f>
      </x:c>
      <x:c r="CD228" s="50" t="str">
        <x:f>IF(22&gt;'Настройки'!$B$3,"",IF(ISBLANK(AA228),IF('Настройки'!$B$9="Нулевой спрос",0,""),IF(AA228&lt;0,IF('Настройки'!$B$10="Исключить","",IF('Настройки'!$B$10="Абсолютные значения",ABS(AA228),AA228)),AA228)))</x:f>
      </x:c>
      <x:c r="CE228" s="50" t="str">
        <x:f>IF(23&gt;'Настройки'!$B$3,"",IF(ISBLANK(AB228),IF('Настройки'!$B$9="Нулевой спрос",0,""),IF(AB228&lt;0,IF('Настройки'!$B$10="Исключить","",IF('Настройки'!$B$10="Абсолютные значения",ABS(AB228),AB228)),AB228)))</x:f>
      </x:c>
      <x:c r="CF228" s="50" t="str">
        <x:f>IF(24&gt;'Настройки'!$B$3,"",IF(ISBLANK(AC228),IF('Настройки'!$B$9="Нулевой спрос",0,""),IF(AC228&lt;0,IF('Настройки'!$B$10="Исключить","",IF('Настройки'!$B$10="Абсолютные значения",ABS(AC228),AC228)),AC228)))</x:f>
      </x:c>
      <x:c r="CG228" s="50" t="str">
        <x:f>IF(25&gt;'Настройки'!$B$3,"",IF(ISBLANK(AD228),IF('Настройки'!$B$9="Нулевой спрос",0,""),IF(AD228&lt;0,IF('Настройки'!$B$10="Исключить","",IF('Настройки'!$B$10="Абсолютные значения",ABS(AD228),AD228)),AD228)))</x:f>
      </x:c>
      <x:c r="CH228" s="50" t="str">
        <x:f>IF(26&gt;'Настройки'!$B$3,"",IF(ISBLANK(AE228),IF('Настройки'!$B$9="Нулевой спрос",0,""),IF(AE228&lt;0,IF('Настройки'!$B$10="Исключить","",IF('Настройки'!$B$10="Абсолютные значения",ABS(AE228),AE228)),AE228)))</x:f>
      </x:c>
      <x:c r="CI228" s="50" t="str">
        <x:f>IF(27&gt;'Настройки'!$B$3,"",IF(ISBLANK(AF228),IF('Настройки'!$B$9="Нулевой спрос",0,""),IF(AF228&lt;0,IF('Настройки'!$B$10="Исключить","",IF('Настройки'!$B$10="Абсолютные значения",ABS(AF228),AF228)),AF228)))</x:f>
      </x:c>
      <x:c r="CJ228" s="50" t="str">
        <x:f>IF(28&gt;'Настройки'!$B$3,"",IF(ISBLANK(AG228),IF('Настройки'!$B$9="Нулевой спрос",0,""),IF(AG228&lt;0,IF('Настройки'!$B$10="Исключить","",IF('Настройки'!$B$10="Абсолютные значения",ABS(AG228),AG228)),AG228)))</x:f>
      </x:c>
      <x:c r="CK228" s="50" t="str">
        <x:f>IF(29&gt;'Настройки'!$B$3,"",IF(ISBLANK(AH228),IF('Настройки'!$B$9="Нулевой спрос",0,""),IF(AH228&lt;0,IF('Настройки'!$B$10="Исключить","",IF('Настройки'!$B$10="Абсолютные значения",ABS(AH228),AH228)),AH228)))</x:f>
      </x:c>
      <x:c r="CL228" s="50" t="str">
        <x:f>IF(30&gt;'Настройки'!$B$3,"",IF(ISBLANK(AI228),IF('Настройки'!$B$9="Нулевой спрос",0,""),IF(AI228&lt;0,IF('Настройки'!$B$10="Исключить","",IF('Настройки'!$B$10="Абсолютные значения",ABS(AI228),AI228)),AI228)))</x:f>
      </x:c>
      <x:c r="CM228" s="50" t="str">
        <x:f>IF(31&gt;'Настройки'!$B$3,"",IF(ISBLANK(AJ228),IF('Настройки'!$B$9="Нулевой спрос",0,""),IF(AJ228&lt;0,IF('Настройки'!$B$10="Исключить","",IF('Настройки'!$B$10="Абсолютные значения",ABS(AJ228),AJ228)),AJ228)))</x:f>
      </x:c>
      <x:c r="CN228" s="50" t="str">
        <x:f>IF(32&gt;'Настройки'!$B$3,"",IF(ISBLANK(AK228),IF('Настройки'!$B$9="Нулевой спрос",0,""),IF(AK228&lt;0,IF('Настройки'!$B$10="Исключить","",IF('Настройки'!$B$10="Абсолютные значения",ABS(AK228),AK228)),AK228)))</x:f>
      </x:c>
      <x:c r="CO228" s="50" t="str">
        <x:f>IF(33&gt;'Настройки'!$B$3,"",IF(ISBLANK(AL228),IF('Настройки'!$B$9="Нулевой спрос",0,""),IF(AL228&lt;0,IF('Настройки'!$B$10="Исключить","",IF('Настройки'!$B$10="Абсолютные значения",ABS(AL228),AL228)),AL228)))</x:f>
      </x:c>
      <x:c r="CP228" s="50" t="str">
        <x:f>IF(34&gt;'Настройки'!$B$3,"",IF(ISBLANK(AM228),IF('Настройки'!$B$9="Нулевой спрос",0,""),IF(AM228&lt;0,IF('Настройки'!$B$10="Исключить","",IF('Настройки'!$B$10="Абсолютные значения",ABS(AM228),AM228)),AM228)))</x:f>
      </x:c>
      <x:c r="CQ228" s="50" t="str">
        <x:f>IF(35&gt;'Настройки'!$B$3,"",IF(ISBLANK(AN228),IF('Настройки'!$B$9="Нулевой спрос",0,""),IF(AN228&lt;0,IF('Настройки'!$B$10="Исключить","",IF('Настройки'!$B$10="Абсолютные значения",ABS(AN228),AN228)),AN228)))</x:f>
      </x:c>
      <x:c r="CR228" s="50" t="str">
        <x:f>IF(36&gt;'Настройки'!$B$3,"",IF(ISBLANK(AO228),IF('Настройки'!$B$9="Нулевой спрос",0,""),IF(AO228&lt;0,IF('Настройки'!$B$10="Исключить","",IF('Настройки'!$B$10="Абсолютные значения",ABS(AO228),AO228)),AO228)))</x:f>
      </x:c>
      <x:c r="CS228" s="50" t="str">
        <x:f>IF(OR(1&gt;'Настройки'!$B$3,ISBLANK(BI228),BI228=0),"",BI228)</x:f>
      </x:c>
      <x:c r="CT228" s="50" t="str">
        <x:f>IF(OR(2&gt;'Настройки'!$B$3,ISBLANK(BJ228),BJ228=0),"",BJ228)</x:f>
      </x:c>
      <x:c r="CU228" s="50" t="str">
        <x:f>IF(OR(3&gt;'Настройки'!$B$3,ISBLANK(BK228),BK228=0),"",BK228)</x:f>
      </x:c>
      <x:c r="CV228" s="50" t="str">
        <x:f>IF(OR(4&gt;'Настройки'!$B$3,ISBLANK(BL228),BL228=0),"",BL228)</x:f>
      </x:c>
      <x:c r="CW228" s="50" t="str">
        <x:f>IF(OR(5&gt;'Настройки'!$B$3,ISBLANK(BM228),BM228=0),"",BM228)</x:f>
      </x:c>
      <x:c r="CX228" s="50" t="str">
        <x:f>IF(OR(6&gt;'Настройки'!$B$3,ISBLANK(BN228),BN228=0),"",BN228)</x:f>
      </x:c>
      <x:c r="CY228" s="50" t="str">
        <x:f>IF(OR(7&gt;'Настройки'!$B$3,ISBLANK(BO228),BO228=0),"",BO228)</x:f>
      </x:c>
      <x:c r="CZ228" s="50" t="str">
        <x:f>IF(OR(8&gt;'Настройки'!$B$3,ISBLANK(BP228),BP228=0),"",BP228)</x:f>
      </x:c>
      <x:c r="DA228" s="50" t="str">
        <x:f>IF(OR(9&gt;'Настройки'!$B$3,ISBLANK(BQ228),BQ228=0),"",BQ228)</x:f>
      </x:c>
      <x:c r="DB228" s="50" t="str">
        <x:f>IF(OR(10&gt;'Настройки'!$B$3,ISBLANK(BR228),BR228=0),"",BR228)</x:f>
      </x:c>
      <x:c r="DC228" s="50" t="str">
        <x:f>IF(OR(11&gt;'Настройки'!$B$3,ISBLANK(BS228),BS228=0),"",BS228)</x:f>
      </x:c>
      <x:c r="DD228" s="50" t="str">
        <x:f>IF(OR(12&gt;'Настройки'!$B$3,ISBLANK(BT228),BT228=0),"",BT228)</x:f>
      </x:c>
      <x:c r="DE228" s="50" t="str">
        <x:f>IF(OR(13&gt;'Настройки'!$B$3,ISBLANK(BU228),BU228=0),"",BU228)</x:f>
      </x:c>
      <x:c r="DF228" s="50" t="str">
        <x:f>IF(OR(14&gt;'Настройки'!$B$3,ISBLANK(BV228),BV228=0),"",BV228)</x:f>
      </x:c>
      <x:c r="DG228" s="50" t="str">
        <x:f>IF(OR(15&gt;'Настройки'!$B$3,ISBLANK(BW228),BW228=0),"",BW228)</x:f>
      </x:c>
      <x:c r="DH228" s="50" t="str">
        <x:f>IF(OR(16&gt;'Настройки'!$B$3,ISBLANK(BX228),BX228=0),"",BX228)</x:f>
      </x:c>
      <x:c r="DI228" s="50" t="str">
        <x:f>IF(OR(17&gt;'Настройки'!$B$3,ISBLANK(BY228),BY228=0),"",BY228)</x:f>
      </x:c>
      <x:c r="DJ228" s="50" t="str">
        <x:f>IF(OR(18&gt;'Настройки'!$B$3,ISBLANK(BZ228),BZ228=0),"",BZ228)</x:f>
      </x:c>
      <x:c r="DK228" s="50" t="str">
        <x:f>IF(OR(19&gt;'Настройки'!$B$3,ISBLANK(CA228),CA228=0),"",CA228)</x:f>
      </x:c>
      <x:c r="DL228" s="50" t="str">
        <x:f>IF(OR(20&gt;'Настройки'!$B$3,ISBLANK(CB228),CB228=0),"",CB228)</x:f>
      </x:c>
      <x:c r="DM228" s="50" t="str">
        <x:f>IF(OR(21&gt;'Настройки'!$B$3,ISBLANK(CC228),CC228=0),"",CC228)</x:f>
      </x:c>
      <x:c r="DN228" s="50" t="str">
        <x:f>IF(OR(22&gt;'Настройки'!$B$3,ISBLANK(CD228),CD228=0),"",CD228)</x:f>
      </x:c>
      <x:c r="DO228" s="50" t="str">
        <x:f>IF(OR(23&gt;'Настройки'!$B$3,ISBLANK(CE228),CE228=0),"",CE228)</x:f>
      </x:c>
      <x:c r="DP228" s="50" t="str">
        <x:f>IF(OR(24&gt;'Настройки'!$B$3,ISBLANK(CF228),CF228=0),"",CF228)</x:f>
      </x:c>
      <x:c r="DQ228" s="50" t="str">
        <x:f>IF(OR(25&gt;'Настройки'!$B$3,ISBLANK(CG228),CG228=0),"",CG228)</x:f>
      </x:c>
      <x:c r="DR228" s="50" t="str">
        <x:f>IF(OR(26&gt;'Настройки'!$B$3,ISBLANK(CH228),CH228=0),"",CH228)</x:f>
      </x:c>
      <x:c r="DS228" s="50" t="str">
        <x:f>IF(OR(27&gt;'Настройки'!$B$3,ISBLANK(CI228),CI228=0),"",CI228)</x:f>
      </x:c>
      <x:c r="DT228" s="50" t="str">
        <x:f>IF(OR(28&gt;'Настройки'!$B$3,ISBLANK(CJ228),CJ228=0),"",CJ228)</x:f>
      </x:c>
      <x:c r="DU228" s="50" t="str">
        <x:f>IF(OR(29&gt;'Настройки'!$B$3,ISBLANK(CK228),CK228=0),"",CK228)</x:f>
      </x:c>
      <x:c r="DV228" s="50" t="str">
        <x:f>IF(OR(30&gt;'Настройки'!$B$3,ISBLANK(CL228),CL228=0),"",CL228)</x:f>
      </x:c>
      <x:c r="DW228" s="50" t="str">
        <x:f>IF(OR(31&gt;'Настройки'!$B$3,ISBLANK(CM228),CM228=0),"",CM228)</x:f>
      </x:c>
      <x:c r="DX228" s="50" t="str">
        <x:f>IF(OR(32&gt;'Настройки'!$B$3,ISBLANK(CN228),CN228=0),"",CN228)</x:f>
      </x:c>
      <x:c r="DY228" s="50" t="str">
        <x:f>IF(OR(33&gt;'Настройки'!$B$3,ISBLANK(CO228),CO228=0),"",CO228)</x:f>
      </x:c>
      <x:c r="DZ228" s="50" t="str">
        <x:f>IF(OR(34&gt;'Настройки'!$B$3,ISBLANK(CP228),CP228=0),"",CP228)</x:f>
      </x:c>
      <x:c r="EA228" s="50" t="str">
        <x:f>IF(OR(35&gt;'Настройки'!$B$3,ISBLANK(CQ228),CQ228=0),"",CQ228)</x:f>
      </x:c>
      <x:c r="EB228" s="50" t="str">
        <x:f>IF(OR(36&gt;'Настройки'!$B$3,ISBLANK(CR228),CR228=0),"",CR228)</x:f>
      </x:c>
      <x:c r="EC228" s="50" t="str">
        <x:f>IF(A228="","",IF(OR(BB228="AZ",BB228="BZ"),10000+ROW(),IF(AZ228&gt;'Настройки'!$B$11,20000+ROW(),IF(BF228&lt;&gt;"Обычный",30000+ROW(),IF(AX228&lt;=0,40000+ROW(),"")))))</x:f>
      </x:c>
      <x:c r="ED228" s="50" t="str">
        <x:f>IF(EC228="","",COUNTIFS($EC$2:$EC$1001,"&gt;0",$EC$2:$EC$1001,"&lt;"&amp;EC228)+1)</x:f>
      </x:c>
    </x:row>
    <x:row r="229">
      <x:c r="A229" s="115"/>
      <x:c r="B229" s="115"/>
      <x:c r="C229" s="115"/>
      <x:c r="D229" s="118"/>
      <x:c r="E229" s="118"/>
      <x:c r="F229" s="118"/>
      <x:c r="G229" s="118"/>
      <x:c r="H229" s="118"/>
      <x:c r="I229" s="118"/>
      <x:c r="J229" s="118"/>
      <x:c r="K229" s="118"/>
      <x:c r="L229" s="118"/>
      <x:c r="M229" s="118"/>
      <x:c r="N229" s="118"/>
      <x:c r="O229" s="118"/>
      <x:c r="P229" s="118"/>
      <x:c r="Q229" s="118"/>
      <x:c r="R229" s="118"/>
      <x:c r="S229" s="118"/>
      <x:c r="T229" s="118"/>
      <x:c r="U229" s="118"/>
      <x:c r="V229" s="118"/>
      <x:c r="W229" s="118"/>
      <x:c r="X229" s="118"/>
      <x:c r="Y229" s="118"/>
      <x:c r="Z229" s="118"/>
      <x:c r="AA229" s="118"/>
      <x:c r="AB229" s="118"/>
      <x:c r="AC229" s="118"/>
      <x:c r="AD229" s="118"/>
      <x:c r="AE229" s="118"/>
      <x:c r="AF229" s="118"/>
      <x:c r="AG229" s="118"/>
      <x:c r="AH229" s="118"/>
      <x:c r="AI229" s="118"/>
      <x:c r="AJ229" s="118"/>
      <x:c r="AK229" s="118"/>
      <x:c r="AL229" s="118"/>
      <x:c r="AM229" s="118"/>
      <x:c r="AN229" s="118"/>
      <x:c r="AO229" s="118"/>
      <x:c r="AP229" s="115"/>
      <x:c r="AQ229" s="49" t="str">
        <x:f>IF(A229="","",COUNT(BI229:INDEX(BI229:CR229,1,'Настройки'!$B$3)))</x:f>
      </x:c>
      <x:c r="AR229" s="49" t="str">
        <x:f>IF(A229="","",SUM(BI229:INDEX(BI229:CR229,1,'Настройки'!$B$3)))</x:f>
      </x:c>
      <x:c r="AS229" s="58" t="str">
        <x:f>IF(A229="","",IF('Настройки'!$B$4="Стоимость потребления",AR229*D229,IF('Настройки'!$B$4="Количество",AR229,E229)))</x:f>
      </x:c>
      <x:c r="AT229" s="61" t="str">
        <x:f>IF(OR(A229="",AS229&lt;0,SUM($AS$2:$AS$1001)&lt;=0),"",AS229/SUM($AS$2:$AS$1001))</x:f>
      </x:c>
      <x:c r="AU229" s="61" t="str">
        <x:f>IF(OR(A229="",AS229&lt;0,SUM($AS$2:$AS$1001)&lt;=0),"",SUMIFS($AS$2:$AS$1001,$AS$2:$AS$1001,"&gt;"&amp;AS229)/SUM($AS$2:$AS$1001))</x:f>
      </x:c>
      <x:c r="AV229" s="61" t="str">
        <x:f>IF(OR(A229="",AS229&lt;0,SUM($AS$2:$AS$1001)&lt;=0),"",SUMIFS($AS$2:$AS$1001,$AS$2:$AS$1001,"&gt;="&amp;AS229)/SUM($AS$2:$AS$1001))</x:f>
      </x:c>
      <x:c r="AW229" s="49" t="str">
        <x:f>IF(A229="","",IF(SUM($AS$2:$AS$1001)&lt;=0,"Не определён",IF(AS229&lt;0,"Исключение",IF(AU229&lt;'Настройки'!$B$5,"A",IF(AU229&lt;'Настройки'!$B$6,"B","C")))))</x:f>
      </x:c>
      <x:c r="AX229" s="58" t="str">
        <x:f>IF(A229="","",IF(AQ229=0,"",AVERAGE(BI229:INDEX(BI229:CR229,1,'Настройки'!$B$3))))</x:f>
      </x:c>
      <x:c r="AY229" s="58" t="str">
        <x:f>IF(OR(A229="",AQ229=0),"",STDEVP(BI229:INDEX(BI229:CR229,1,'Настройки'!$B$3)))</x:f>
      </x:c>
      <x:c r="AZ229" s="61" t="str">
        <x:f>IF(OR(A229="",AQ229&lt;'Настройки'!$B$12,AX229&lt;=0,AND('Настройки'!$B$10="Блокировать",COUNTIF(F229:INDEX(F229:AO229,1,'Настройки'!$B$3),"&lt;0")&gt;0)),"",AY229/ABS(AX229))</x:f>
      </x:c>
      <x:c r="BA229" s="49" t="str">
        <x:f>IF(A229="","",IF(AND('Настройки'!$B$10="Блокировать",COUNTIF(F229:INDEX(F229:AO229,1,'Настройки'!$B$3),"&lt;0")&gt;0),"Не определён",IF(AQ229&lt;'Настройки'!$B$12,"Не определён",IF(AX229=0,"Нет спроса",IF(AX229&lt;0,"Не определён",IF(AZ229&lt;='Настройки'!$B$7,"X",IF(AZ229&lt;='Настройки'!$B$8,"Y","Z")))))))</x:f>
      </x:c>
      <x:c r="BB229" s="49" t="str">
        <x:f>IF(OR(A229="",LEN(AW229)&lt;&gt;1,LEN(BA229)&lt;&gt;1),"",AW229&amp;BA229)</x:f>
      </x:c>
      <x:c r="BC229" s="61" t="str">
        <x:f>IF(OR(A229="",AQ229=0),"",(COUNT(BI229:INDEX(BI229:CR229,1,'Настройки'!$B$3))-COUNT(CS229:INDEX(CS229:EB229,1,'Настройки'!$B$3)))/AQ229)</x:f>
      </x:c>
      <x:c r="BD229" s="64" t="str">
        <x:f>IF(OR(A229="",COUNT(CS229:INDEX(CS229:EB229,1,'Настройки'!$B$3))=0),"",AQ229/COUNT(CS229:INDEX(CS229:EB229,1,'Настройки'!$B$3)))</x:f>
      </x:c>
      <x:c r="BE229" s="64" t="str">
        <x:f>IF(OR(A229="",COUNT(CS229:INDEX(CS229:EB229,1,'Настройки'!$B$3))=0),"",IF(AVERAGE(CS229:INDEX(CS229:EB229,1,'Настройки'!$B$3))=0,"",(STDEVP(CS229:INDEX(CS229:EB229,1,'Настройки'!$B$3))/ABS(AVERAGE(CS229:INDEX(CS229:EB229,1,'Настройки'!$B$3))))^2))</x:f>
      </x:c>
      <x:c r="BF229" s="49" t="str">
        <x:f>IF(A229="","",IF(AQ229&lt;3,"Недостаточно",IF(AQ229&lt;6,"Предварительный","Обычный")))</x:f>
      </x:c>
      <x:c r="BG229" s="49" t="str">
        <x:f>IF(A229="","",IF(COUNTIF(F229:INDEX(F229:AO229,1,'Настройки'!$B$3),"&lt;0")&gt;0,IF('Настройки'!$B$10="Блокировать","Отрицательный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"),"")&amp;IF(AQ229&lt;3,"Недостаточно истории. ",IF(AQ229&lt;6,"Предварительная классификация. ",""))&amp;IF(AX229=0,"Нет спроса за горизонт. ","")&amp;IF(AZ229&gt;'Настройки'!$B$11,"Экстремальная вариативность. ",""))</x:f>
      </x:c>
      <x:c r="BH229" s="49" t="str">
        <x:f>IF(A229="","",IFERROR(VLOOKUP(BB229,'Настройки'!$D$3:$E$11,2,FALSE),"Сначала проверьте исходные данные и историю спроса.")&amp;" Уточните срок поставки, MOQ и критичность.")</x:f>
      </x:c>
      <x:c r="BI229" s="50" t="str">
        <x:f>IF(1&gt;'Настройки'!$B$3,"",IF(ISBLANK(F229),IF('Настройки'!$B$9="Нулевой спрос",0,""),IF(F229&lt;0,IF('Настройки'!$B$10="Исключить","",IF('Настройки'!$B$10="Абсолютные значения",ABS(F229),F229)),F229)))</x:f>
      </x:c>
      <x:c r="BJ229" s="50" t="str">
        <x:f>IF(2&gt;'Настройки'!$B$3,"",IF(ISBLANK(G229),IF('Настройки'!$B$9="Нулевой спрос",0,""),IF(G229&lt;0,IF('Настройки'!$B$10="Исключить","",IF('Настройки'!$B$10="Абсолютные значения",ABS(G229),G229)),G229)))</x:f>
      </x:c>
      <x:c r="BK229" s="50" t="str">
        <x:f>IF(3&gt;'Настройки'!$B$3,"",IF(ISBLANK(H229),IF('Настройки'!$B$9="Нулевой спрос",0,""),IF(H229&lt;0,IF('Настройки'!$B$10="Исключить","",IF('Настройки'!$B$10="Абсолютные значения",ABS(H229),H229)),H229)))</x:f>
      </x:c>
      <x:c r="BL229" s="50" t="str">
        <x:f>IF(4&gt;'Настройки'!$B$3,"",IF(ISBLANK(I229),IF('Настройки'!$B$9="Нулевой спрос",0,""),IF(I229&lt;0,IF('Настройки'!$B$10="Исключить","",IF('Настройки'!$B$10="Абсолютные значения",ABS(I229),I229)),I229)))</x:f>
      </x:c>
      <x:c r="BM229" s="50" t="str">
        <x:f>IF(5&gt;'Настройки'!$B$3,"",IF(ISBLANK(J229),IF('Настройки'!$B$9="Нулевой спрос",0,""),IF(J229&lt;0,IF('Настройки'!$B$10="Исключить","",IF('Настройки'!$B$10="Абсолютные значения",ABS(J229),J229)),J229)))</x:f>
      </x:c>
      <x:c r="BN229" s="50" t="str">
        <x:f>IF(6&gt;'Настройки'!$B$3,"",IF(ISBLANK(K229),IF('Настройки'!$B$9="Нулевой спрос",0,""),IF(K229&lt;0,IF('Настройки'!$B$10="Исключить","",IF('Настройки'!$B$10="Абсолютные значения",ABS(K229),K229)),K229)))</x:f>
      </x:c>
      <x:c r="BO229" s="50" t="str">
        <x:f>IF(7&gt;'Настройки'!$B$3,"",IF(ISBLANK(L229),IF('Настройки'!$B$9="Нулевой спрос",0,""),IF(L229&lt;0,IF('Настройки'!$B$10="Исключить","",IF('Настройки'!$B$10="Абсолютные значения",ABS(L229),L229)),L229)))</x:f>
      </x:c>
      <x:c r="BP229" s="50" t="str">
        <x:f>IF(8&gt;'Настройки'!$B$3,"",IF(ISBLANK(M229),IF('Настройки'!$B$9="Нулевой спрос",0,""),IF(M229&lt;0,IF('Настройки'!$B$10="Исключить","",IF('Настройки'!$B$10="Абсолютные значения",ABS(M229),M229)),M229)))</x:f>
      </x:c>
      <x:c r="BQ229" s="50" t="str">
        <x:f>IF(9&gt;'Настройки'!$B$3,"",IF(ISBLANK(N229),IF('Настройки'!$B$9="Нулевой спрос",0,""),IF(N229&lt;0,IF('Настройки'!$B$10="Исключить","",IF('Настройки'!$B$10="Абсолютные значения",ABS(N229),N229)),N229)))</x:f>
      </x:c>
      <x:c r="BR229" s="50" t="str">
        <x:f>IF(10&gt;'Настройки'!$B$3,"",IF(ISBLANK(O229),IF('Настройки'!$B$9="Нулевой спрос",0,""),IF(O229&lt;0,IF('Настройки'!$B$10="Исключить","",IF('Настройки'!$B$10="Абсолютные значения",ABS(O229),O229)),O229)))</x:f>
      </x:c>
      <x:c r="BS229" s="50" t="str">
        <x:f>IF(11&gt;'Настройки'!$B$3,"",IF(ISBLANK(P229),IF('Настройки'!$B$9="Нулевой спрос",0,""),IF(P229&lt;0,IF('Настройки'!$B$10="Исключить","",IF('Настройки'!$B$10="Абсолютные значения",ABS(P229),P229)),P229)))</x:f>
      </x:c>
      <x:c r="BT229" s="50" t="str">
        <x:f>IF(12&gt;'Настройки'!$B$3,"",IF(ISBLANK(Q229),IF('Настройки'!$B$9="Нулевой спрос",0,""),IF(Q229&lt;0,IF('Настройки'!$B$10="Исключить","",IF('Настройки'!$B$10="Абсолютные значения",ABS(Q229),Q229)),Q229)))</x:f>
      </x:c>
      <x:c r="BU229" s="50" t="str">
        <x:f>IF(13&gt;'Настройки'!$B$3,"",IF(ISBLANK(R229),IF('Настройки'!$B$9="Нулевой спрос",0,""),IF(R229&lt;0,IF('Настройки'!$B$10="Исключить","",IF('Настройки'!$B$10="Абсолютные значения",ABS(R229),R229)),R229)))</x:f>
      </x:c>
      <x:c r="BV229" s="50" t="str">
        <x:f>IF(14&gt;'Настройки'!$B$3,"",IF(ISBLANK(S229),IF('Настройки'!$B$9="Нулевой спрос",0,""),IF(S229&lt;0,IF('Настройки'!$B$10="Исключить","",IF('Настройки'!$B$10="Абсолютные значения",ABS(S229),S229)),S229)))</x:f>
      </x:c>
      <x:c r="BW229" s="50" t="str">
        <x:f>IF(15&gt;'Настройки'!$B$3,"",IF(ISBLANK(T229),IF('Настройки'!$B$9="Нулевой спрос",0,""),IF(T229&lt;0,IF('Настройки'!$B$10="Исключить","",IF('Настройки'!$B$10="Абсолютные значения",ABS(T229),T229)),T229)))</x:f>
      </x:c>
      <x:c r="BX229" s="50" t="str">
        <x:f>IF(16&gt;'Настройки'!$B$3,"",IF(ISBLANK(U229),IF('Настройки'!$B$9="Нулевой спрос",0,""),IF(U229&lt;0,IF('Настройки'!$B$10="Исключить","",IF('Настройки'!$B$10="Абсолютные значения",ABS(U229),U229)),U229)))</x:f>
      </x:c>
      <x:c r="BY229" s="50" t="str">
        <x:f>IF(17&gt;'Настройки'!$B$3,"",IF(ISBLANK(V229),IF('Настройки'!$B$9="Нулевой спрос",0,""),IF(V229&lt;0,IF('Настройки'!$B$10="Исключить","",IF('Настройки'!$B$10="Абсолютные значения",ABS(V229),V229)),V229)))</x:f>
      </x:c>
      <x:c r="BZ229" s="50" t="str">
        <x:f>IF(18&gt;'Настройки'!$B$3,"",IF(ISBLANK(W229),IF('Настройки'!$B$9="Нулевой спрос",0,""),IF(W229&lt;0,IF('Настройки'!$B$10="Исключить","",IF('Настройки'!$B$10="Абсолютные значения",ABS(W229),W229)),W229)))</x:f>
      </x:c>
      <x:c r="CA229" s="50" t="str">
        <x:f>IF(19&gt;'Настройки'!$B$3,"",IF(ISBLANK(X229),IF('Настройки'!$B$9="Нулевой спрос",0,""),IF(X229&lt;0,IF('Настройки'!$B$10="Исключить","",IF('Настройки'!$B$10="Абсолютные значения",ABS(X229),X229)),X229)))</x:f>
      </x:c>
      <x:c r="CB229" s="50" t="str">
        <x:f>IF(20&gt;'Настройки'!$B$3,"",IF(ISBLANK(Y229),IF('Настройки'!$B$9="Нулевой спрос",0,""),IF(Y229&lt;0,IF('Настройки'!$B$10="Исключить","",IF('Настройки'!$B$10="Абсолютные значения",ABS(Y229),Y229)),Y229)))</x:f>
      </x:c>
      <x:c r="CC229" s="50" t="str">
        <x:f>IF(21&gt;'Настройки'!$B$3,"",IF(ISBLANK(Z229),IF('Настройки'!$B$9="Нулевой спрос",0,""),IF(Z229&lt;0,IF('Настройки'!$B$10="Исключить","",IF('Настройки'!$B$10="Абсолютные значения",ABS(Z229),Z229)),Z229)))</x:f>
      </x:c>
      <x:c r="CD229" s="50" t="str">
        <x:f>IF(22&gt;'Настройки'!$B$3,"",IF(ISBLANK(AA229),IF('Настройки'!$B$9="Нулевой спрос",0,""),IF(AA229&lt;0,IF('Настройки'!$B$10="Исключить","",IF('Настройки'!$B$10="Абсолютные значения",ABS(AA229),AA229)),AA229)))</x:f>
      </x:c>
      <x:c r="CE229" s="50" t="str">
        <x:f>IF(23&gt;'Настройки'!$B$3,"",IF(ISBLANK(AB229),IF('Настройки'!$B$9="Нулевой спрос",0,""),IF(AB229&lt;0,IF('Настройки'!$B$10="Исключить","",IF('Настройки'!$B$10="Абсолютные значения",ABS(AB229),AB229)),AB229)))</x:f>
      </x:c>
      <x:c r="CF229" s="50" t="str">
        <x:f>IF(24&gt;'Настройки'!$B$3,"",IF(ISBLANK(AC229),IF('Настройки'!$B$9="Нулевой спрос",0,""),IF(AC229&lt;0,IF('Настройки'!$B$10="Исключить","",IF('Настройки'!$B$10="Абсолютные значения",ABS(AC229),AC229)),AC229)))</x:f>
      </x:c>
      <x:c r="CG229" s="50" t="str">
        <x:f>IF(25&gt;'Настройки'!$B$3,"",IF(ISBLANK(AD229),IF('Настройки'!$B$9="Нулевой спрос",0,""),IF(AD229&lt;0,IF('Настройки'!$B$10="Исключить","",IF('Настройки'!$B$10="Абсолютные значения",ABS(AD229),AD229)),AD229)))</x:f>
      </x:c>
      <x:c r="CH229" s="50" t="str">
        <x:f>IF(26&gt;'Настройки'!$B$3,"",IF(ISBLANK(AE229),IF('Настройки'!$B$9="Нулевой спрос",0,""),IF(AE229&lt;0,IF('Настройки'!$B$10="Исключить","",IF('Настройки'!$B$10="Абсолютные значения",ABS(AE229),AE229)),AE229)))</x:f>
      </x:c>
      <x:c r="CI229" s="50" t="str">
        <x:f>IF(27&gt;'Настройки'!$B$3,"",IF(ISBLANK(AF229),IF('Настройки'!$B$9="Нулевой спрос",0,""),IF(AF229&lt;0,IF('Настройки'!$B$10="Исключить","",IF('Настройки'!$B$10="Абсолютные значения",ABS(AF229),AF229)),AF229)))</x:f>
      </x:c>
      <x:c r="CJ229" s="50" t="str">
        <x:f>IF(28&gt;'Настройки'!$B$3,"",IF(ISBLANK(AG229),IF('Настройки'!$B$9="Нулевой спрос",0,""),IF(AG229&lt;0,IF('Настройки'!$B$10="Исключить","",IF('Настройки'!$B$10="Абсолютные значения",ABS(AG229),AG229)),AG229)))</x:f>
      </x:c>
      <x:c r="CK229" s="50" t="str">
        <x:f>IF(29&gt;'Настройки'!$B$3,"",IF(ISBLANK(AH229),IF('Настройки'!$B$9="Нулевой спрос",0,""),IF(AH229&lt;0,IF('Настройки'!$B$10="Исключить","",IF('Настройки'!$B$10="Абсолютные значения",ABS(AH229),AH229)),AH229)))</x:f>
      </x:c>
      <x:c r="CL229" s="50" t="str">
        <x:f>IF(30&gt;'Настройки'!$B$3,"",IF(ISBLANK(AI229),IF('Настройки'!$B$9="Нулевой спрос",0,""),IF(AI229&lt;0,IF('Настройки'!$B$10="Исключить","",IF('Настройки'!$B$10="Абсолютные значения",ABS(AI229),AI229)),AI229)))</x:f>
      </x:c>
      <x:c r="CM229" s="50" t="str">
        <x:f>IF(31&gt;'Настройки'!$B$3,"",IF(ISBLANK(AJ229),IF('Настройки'!$B$9="Нулевой спрос",0,""),IF(AJ229&lt;0,IF('Настройки'!$B$10="Исключить","",IF('Настройки'!$B$10="Абсолютные значения",ABS(AJ229),AJ229)),AJ229)))</x:f>
      </x:c>
      <x:c r="CN229" s="50" t="str">
        <x:f>IF(32&gt;'Настройки'!$B$3,"",IF(ISBLANK(AK229),IF('Настройки'!$B$9="Нулевой спрос",0,""),IF(AK229&lt;0,IF('Настройки'!$B$10="Исключить","",IF('Настройки'!$B$10="Абсолютные значения",ABS(AK229),AK229)),AK229)))</x:f>
      </x:c>
      <x:c r="CO229" s="50" t="str">
        <x:f>IF(33&gt;'Настройки'!$B$3,"",IF(ISBLANK(AL229),IF('Настройки'!$B$9="Нулевой спрос",0,""),IF(AL229&lt;0,IF('Настройки'!$B$10="Исключить","",IF('Настройки'!$B$10="Абсолютные значения",ABS(AL229),AL229)),AL229)))</x:f>
      </x:c>
      <x:c r="CP229" s="50" t="str">
        <x:f>IF(34&gt;'Настройки'!$B$3,"",IF(ISBLANK(AM229),IF('Настройки'!$B$9="Нулевой спрос",0,""),IF(AM229&lt;0,IF('Настройки'!$B$10="Исключить","",IF('Настройки'!$B$10="Абсолютные значения",ABS(AM229),AM229)),AM229)))</x:f>
      </x:c>
      <x:c r="CQ229" s="50" t="str">
        <x:f>IF(35&gt;'Настройки'!$B$3,"",IF(ISBLANK(AN229),IF('Настройки'!$B$9="Нулевой спрос",0,""),IF(AN229&lt;0,IF('Настройки'!$B$10="Исключить","",IF('Настройки'!$B$10="Абсолютные значения",ABS(AN229),AN229)),AN229)))</x:f>
      </x:c>
      <x:c r="CR229" s="50" t="str">
        <x:f>IF(36&gt;'Настройки'!$B$3,"",IF(ISBLANK(AO229),IF('Настройки'!$B$9="Нулевой спрос",0,""),IF(AO229&lt;0,IF('Настройки'!$B$10="Исключить","",IF('Настройки'!$B$10="Абсолютные значения",ABS(AO229),AO229)),AO229)))</x:f>
      </x:c>
      <x:c r="CS229" s="50" t="str">
        <x:f>IF(OR(1&gt;'Настройки'!$B$3,ISBLANK(BI229),BI229=0),"",BI229)</x:f>
      </x:c>
      <x:c r="CT229" s="50" t="str">
        <x:f>IF(OR(2&gt;'Настройки'!$B$3,ISBLANK(BJ229),BJ229=0),"",BJ229)</x:f>
      </x:c>
      <x:c r="CU229" s="50" t="str">
        <x:f>IF(OR(3&gt;'Настройки'!$B$3,ISBLANK(BK229),BK229=0),"",BK229)</x:f>
      </x:c>
      <x:c r="CV229" s="50" t="str">
        <x:f>IF(OR(4&gt;'Настройки'!$B$3,ISBLANK(BL229),BL229=0),"",BL229)</x:f>
      </x:c>
      <x:c r="CW229" s="50" t="str">
        <x:f>IF(OR(5&gt;'Настройки'!$B$3,ISBLANK(BM229),BM229=0),"",BM229)</x:f>
      </x:c>
      <x:c r="CX229" s="50" t="str">
        <x:f>IF(OR(6&gt;'Настройки'!$B$3,ISBLANK(BN229),BN229=0),"",BN229)</x:f>
      </x:c>
      <x:c r="CY229" s="50" t="str">
        <x:f>IF(OR(7&gt;'Настройки'!$B$3,ISBLANK(BO229),BO229=0),"",BO229)</x:f>
      </x:c>
      <x:c r="CZ229" s="50" t="str">
        <x:f>IF(OR(8&gt;'Настройки'!$B$3,ISBLANK(BP229),BP229=0),"",BP229)</x:f>
      </x:c>
      <x:c r="DA229" s="50" t="str">
        <x:f>IF(OR(9&gt;'Настройки'!$B$3,ISBLANK(BQ229),BQ229=0),"",BQ229)</x:f>
      </x:c>
      <x:c r="DB229" s="50" t="str">
        <x:f>IF(OR(10&gt;'Настройки'!$B$3,ISBLANK(BR229),BR229=0),"",BR229)</x:f>
      </x:c>
      <x:c r="DC229" s="50" t="str">
        <x:f>IF(OR(11&gt;'Настройки'!$B$3,ISBLANK(BS229),BS229=0),"",BS229)</x:f>
      </x:c>
      <x:c r="DD229" s="50" t="str">
        <x:f>IF(OR(12&gt;'Настройки'!$B$3,ISBLANK(BT229),BT229=0),"",BT229)</x:f>
      </x:c>
      <x:c r="DE229" s="50" t="str">
        <x:f>IF(OR(13&gt;'Настройки'!$B$3,ISBLANK(BU229),BU229=0),"",BU229)</x:f>
      </x:c>
      <x:c r="DF229" s="50" t="str">
        <x:f>IF(OR(14&gt;'Настройки'!$B$3,ISBLANK(BV229),BV229=0),"",BV229)</x:f>
      </x:c>
      <x:c r="DG229" s="50" t="str">
        <x:f>IF(OR(15&gt;'Настройки'!$B$3,ISBLANK(BW229),BW229=0),"",BW229)</x:f>
      </x:c>
      <x:c r="DH229" s="50" t="str">
        <x:f>IF(OR(16&gt;'Настройки'!$B$3,ISBLANK(BX229),BX229=0),"",BX229)</x:f>
      </x:c>
      <x:c r="DI229" s="50" t="str">
        <x:f>IF(OR(17&gt;'Настройки'!$B$3,ISBLANK(BY229),BY229=0),"",BY229)</x:f>
      </x:c>
      <x:c r="DJ229" s="50" t="str">
        <x:f>IF(OR(18&gt;'Настройки'!$B$3,ISBLANK(BZ229),BZ229=0),"",BZ229)</x:f>
      </x:c>
      <x:c r="DK229" s="50" t="str">
        <x:f>IF(OR(19&gt;'Настройки'!$B$3,ISBLANK(CA229),CA229=0),"",CA229)</x:f>
      </x:c>
      <x:c r="DL229" s="50" t="str">
        <x:f>IF(OR(20&gt;'Настройки'!$B$3,ISBLANK(CB229),CB229=0),"",CB229)</x:f>
      </x:c>
      <x:c r="DM229" s="50" t="str">
        <x:f>IF(OR(21&gt;'Настройки'!$B$3,ISBLANK(CC229),CC229=0),"",CC229)</x:f>
      </x:c>
      <x:c r="DN229" s="50" t="str">
        <x:f>IF(OR(22&gt;'Настройки'!$B$3,ISBLANK(CD229),CD229=0),"",CD229)</x:f>
      </x:c>
      <x:c r="DO229" s="50" t="str">
        <x:f>IF(OR(23&gt;'Настройки'!$B$3,ISBLANK(CE229),CE229=0),"",CE229)</x:f>
      </x:c>
      <x:c r="DP229" s="50" t="str">
        <x:f>IF(OR(24&gt;'Настройки'!$B$3,ISBLANK(CF229),CF229=0),"",CF229)</x:f>
      </x:c>
      <x:c r="DQ229" s="50" t="str">
        <x:f>IF(OR(25&gt;'Настройки'!$B$3,ISBLANK(CG229),CG229=0),"",CG229)</x:f>
      </x:c>
      <x:c r="DR229" s="50" t="str">
        <x:f>IF(OR(26&gt;'Настройки'!$B$3,ISBLANK(CH229),CH229=0),"",CH229)</x:f>
      </x:c>
      <x:c r="DS229" s="50" t="str">
        <x:f>IF(OR(27&gt;'Настройки'!$B$3,ISBLANK(CI229),CI229=0),"",CI229)</x:f>
      </x:c>
      <x:c r="DT229" s="50" t="str">
        <x:f>IF(OR(28&gt;'Настройки'!$B$3,ISBLANK(CJ229),CJ229=0),"",CJ229)</x:f>
      </x:c>
      <x:c r="DU229" s="50" t="str">
        <x:f>IF(OR(29&gt;'Настройки'!$B$3,ISBLANK(CK229),CK229=0),"",CK229)</x:f>
      </x:c>
      <x:c r="DV229" s="50" t="str">
        <x:f>IF(OR(30&gt;'Настройки'!$B$3,ISBLANK(CL229),CL229=0),"",CL229)</x:f>
      </x:c>
      <x:c r="DW229" s="50" t="str">
        <x:f>IF(OR(31&gt;'Настройки'!$B$3,ISBLANK(CM229),CM229=0),"",CM229)</x:f>
      </x:c>
      <x:c r="DX229" s="50" t="str">
        <x:f>IF(OR(32&gt;'Настройки'!$B$3,ISBLANK(CN229),CN229=0),"",CN229)</x:f>
      </x:c>
      <x:c r="DY229" s="50" t="str">
        <x:f>IF(OR(33&gt;'Настройки'!$B$3,ISBLANK(CO229),CO229=0),"",CO229)</x:f>
      </x:c>
      <x:c r="DZ229" s="50" t="str">
        <x:f>IF(OR(34&gt;'Настройки'!$B$3,ISBLANK(CP229),CP229=0),"",CP229)</x:f>
      </x:c>
      <x:c r="EA229" s="50" t="str">
        <x:f>IF(OR(35&gt;'Настройки'!$B$3,ISBLANK(CQ229),CQ229=0),"",CQ229)</x:f>
      </x:c>
      <x:c r="EB229" s="50" t="str">
        <x:f>IF(OR(36&gt;'Настройки'!$B$3,ISBLANK(CR229),CR229=0),"",CR229)</x:f>
      </x:c>
      <x:c r="EC229" s="50" t="str">
        <x:f>IF(A229="","",IF(OR(BB229="AZ",BB229="BZ"),10000+ROW(),IF(AZ229&gt;'Настройки'!$B$11,20000+ROW(),IF(BF229&lt;&gt;"Обычный",30000+ROW(),IF(AX229&lt;=0,40000+ROW(),"")))))</x:f>
      </x:c>
      <x:c r="ED229" s="50" t="str">
        <x:f>IF(EC229="","",COUNTIFS($EC$2:$EC$1001,"&gt;0",$EC$2:$EC$1001,"&lt;"&amp;EC229)+1)</x:f>
      </x:c>
    </x:row>
    <x:row r="230">
      <x:c r="A230" s="115"/>
      <x:c r="B230" s="115"/>
      <x:c r="C230" s="115"/>
      <x:c r="D230" s="118"/>
      <x:c r="E230" s="118"/>
      <x:c r="F230" s="118"/>
      <x:c r="G230" s="118"/>
      <x:c r="H230" s="118"/>
      <x:c r="I230" s="118"/>
      <x:c r="J230" s="118"/>
      <x:c r="K230" s="118"/>
      <x:c r="L230" s="118"/>
      <x:c r="M230" s="118"/>
      <x:c r="N230" s="118"/>
      <x:c r="O230" s="118"/>
      <x:c r="P230" s="118"/>
      <x:c r="Q230" s="118"/>
      <x:c r="R230" s="118"/>
      <x:c r="S230" s="118"/>
      <x:c r="T230" s="118"/>
      <x:c r="U230" s="118"/>
      <x:c r="V230" s="118"/>
      <x:c r="W230" s="118"/>
      <x:c r="X230" s="118"/>
      <x:c r="Y230" s="118"/>
      <x:c r="Z230" s="118"/>
      <x:c r="AA230" s="118"/>
      <x:c r="AB230" s="118"/>
      <x:c r="AC230" s="118"/>
      <x:c r="AD230" s="118"/>
      <x:c r="AE230" s="118"/>
      <x:c r="AF230" s="118"/>
      <x:c r="AG230" s="118"/>
      <x:c r="AH230" s="118"/>
      <x:c r="AI230" s="118"/>
      <x:c r="AJ230" s="118"/>
      <x:c r="AK230" s="118"/>
      <x:c r="AL230" s="118"/>
      <x:c r="AM230" s="118"/>
      <x:c r="AN230" s="118"/>
      <x:c r="AO230" s="118"/>
      <x:c r="AP230" s="115"/>
      <x:c r="AQ230" s="49" t="str">
        <x:f>IF(A230="","",COUNT(BI230:INDEX(BI230:CR230,1,'Настройки'!$B$3)))</x:f>
      </x:c>
      <x:c r="AR230" s="49" t="str">
        <x:f>IF(A230="","",SUM(BI230:INDEX(BI230:CR230,1,'Настройки'!$B$3)))</x:f>
      </x:c>
      <x:c r="AS230" s="58" t="str">
        <x:f>IF(A230="","",IF('Настройки'!$B$4="Стоимость потребления",AR230*D230,IF('Настройки'!$B$4="Количество",AR230,E230)))</x:f>
      </x:c>
      <x:c r="AT230" s="61" t="str">
        <x:f>IF(OR(A230="",AS230&lt;0,SUM($AS$2:$AS$1001)&lt;=0),"",AS230/SUM($AS$2:$AS$1001))</x:f>
      </x:c>
      <x:c r="AU230" s="61" t="str">
        <x:f>IF(OR(A230="",AS230&lt;0,SUM($AS$2:$AS$1001)&lt;=0),"",SUMIFS($AS$2:$AS$1001,$AS$2:$AS$1001,"&gt;"&amp;AS230)/SUM($AS$2:$AS$1001))</x:f>
      </x:c>
      <x:c r="AV230" s="61" t="str">
        <x:f>IF(OR(A230="",AS230&lt;0,SUM($AS$2:$AS$1001)&lt;=0),"",SUMIFS($AS$2:$AS$1001,$AS$2:$AS$1001,"&gt;="&amp;AS230)/SUM($AS$2:$AS$1001))</x:f>
      </x:c>
      <x:c r="AW230" s="49" t="str">
        <x:f>IF(A230="","",IF(SUM($AS$2:$AS$1001)&lt;=0,"Не определён",IF(AS230&lt;0,"Исключение",IF(AU230&lt;'Настройки'!$B$5,"A",IF(AU230&lt;'Настройки'!$B$6,"B","C")))))</x:f>
      </x:c>
      <x:c r="AX230" s="58" t="str">
        <x:f>IF(A230="","",IF(AQ230=0,"",AVERAGE(BI230:INDEX(BI230:CR230,1,'Настройки'!$B$3))))</x:f>
      </x:c>
      <x:c r="AY230" s="58" t="str">
        <x:f>IF(OR(A230="",AQ230=0),"",STDEVP(BI230:INDEX(BI230:CR230,1,'Настройки'!$B$3)))</x:f>
      </x:c>
      <x:c r="AZ230" s="61" t="str">
        <x:f>IF(OR(A230="",AQ230&lt;'Настройки'!$B$12,AX230&lt;=0,AND('Настройки'!$B$10="Блокировать",COUNTIF(F230:INDEX(F230:AO230,1,'Настройки'!$B$3),"&lt;0")&gt;0)),"",AY230/ABS(AX230))</x:f>
      </x:c>
      <x:c r="BA230" s="49" t="str">
        <x:f>IF(A230="","",IF(AND('Настройки'!$B$10="Блокировать",COUNTIF(F230:INDEX(F230:AO230,1,'Настройки'!$B$3),"&lt;0")&gt;0),"Не определён",IF(AQ230&lt;'Настройки'!$B$12,"Не определён",IF(AX230=0,"Нет спроса",IF(AX230&lt;0,"Не определён",IF(AZ230&lt;='Настройки'!$B$7,"X",IF(AZ230&lt;='Настройки'!$B$8,"Y","Z")))))))</x:f>
      </x:c>
      <x:c r="BB230" s="49" t="str">
        <x:f>IF(OR(A230="",LEN(AW230)&lt;&gt;1,LEN(BA230)&lt;&gt;1),"",AW230&amp;BA230)</x:f>
      </x:c>
      <x:c r="BC230" s="61" t="str">
        <x:f>IF(OR(A230="",AQ230=0),"",(COUNT(BI230:INDEX(BI230:CR230,1,'Настройки'!$B$3))-COUNT(CS230:INDEX(CS230:EB230,1,'Настройки'!$B$3)))/AQ230)</x:f>
      </x:c>
      <x:c r="BD230" s="64" t="str">
        <x:f>IF(OR(A230="",COUNT(CS230:INDEX(CS230:EB230,1,'Настройки'!$B$3))=0),"",AQ230/COUNT(CS230:INDEX(CS230:EB230,1,'Настройки'!$B$3)))</x:f>
      </x:c>
      <x:c r="BE230" s="64" t="str">
        <x:f>IF(OR(A230="",COUNT(CS230:INDEX(CS230:EB230,1,'Настройки'!$B$3))=0),"",IF(AVERAGE(CS230:INDEX(CS230:EB230,1,'Настройки'!$B$3))=0,"",(STDEVP(CS230:INDEX(CS230:EB230,1,'Настройки'!$B$3))/ABS(AVERAGE(CS230:INDEX(CS230:EB230,1,'Настройки'!$B$3))))^2))</x:f>
      </x:c>
      <x:c r="BF230" s="49" t="str">
        <x:f>IF(A230="","",IF(AQ230&lt;3,"Недостаточно",IF(AQ230&lt;6,"Предварительный","Обычный")))</x:f>
      </x:c>
      <x:c r="BG230" s="49" t="str">
        <x:f>IF(A230="","",IF(COUNTIF(F230:INDEX(F230:AO230,1,'Настройки'!$B$3),"&lt;0")&gt;0,IF('Настройки'!$B$10="Блокировать","Отрицательный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"),"")&amp;IF(AQ230&lt;3,"Недостаточно истории. ",IF(AQ230&lt;6,"Предварительная классификация. ",""))&amp;IF(AX230=0,"Нет спроса за горизонт. ","")&amp;IF(AZ230&gt;'Настройки'!$B$11,"Экстремальная вариативность. ",""))</x:f>
      </x:c>
      <x:c r="BH230" s="49" t="str">
        <x:f>IF(A230="","",IFERROR(VLOOKUP(BB230,'Настройки'!$D$3:$E$11,2,FALSE),"Сначала проверьте исходные данные и историю спроса.")&amp;" Уточните срок поставки, MOQ и критичность.")</x:f>
      </x:c>
      <x:c r="BI230" s="50" t="str">
        <x:f>IF(1&gt;'Настройки'!$B$3,"",IF(ISBLANK(F230),IF('Настройки'!$B$9="Нулевой спрос",0,""),IF(F230&lt;0,IF('Настройки'!$B$10="Исключить","",IF('Настройки'!$B$10="Абсолютные значения",ABS(F230),F230)),F230)))</x:f>
      </x:c>
      <x:c r="BJ230" s="50" t="str">
        <x:f>IF(2&gt;'Настройки'!$B$3,"",IF(ISBLANK(G230),IF('Настройки'!$B$9="Нулевой спрос",0,""),IF(G230&lt;0,IF('Настройки'!$B$10="Исключить","",IF('Настройки'!$B$10="Абсолютные значения",ABS(G230),G230)),G230)))</x:f>
      </x:c>
      <x:c r="BK230" s="50" t="str">
        <x:f>IF(3&gt;'Настройки'!$B$3,"",IF(ISBLANK(H230),IF('Настройки'!$B$9="Нулевой спрос",0,""),IF(H230&lt;0,IF('Настройки'!$B$10="Исключить","",IF('Настройки'!$B$10="Абсолютные значения",ABS(H230),H230)),H230)))</x:f>
      </x:c>
      <x:c r="BL230" s="50" t="str">
        <x:f>IF(4&gt;'Настройки'!$B$3,"",IF(ISBLANK(I230),IF('Настройки'!$B$9="Нулевой спрос",0,""),IF(I230&lt;0,IF('Настройки'!$B$10="Исключить","",IF('Настройки'!$B$10="Абсолютные значения",ABS(I230),I230)),I230)))</x:f>
      </x:c>
      <x:c r="BM230" s="50" t="str">
        <x:f>IF(5&gt;'Настройки'!$B$3,"",IF(ISBLANK(J230),IF('Настройки'!$B$9="Нулевой спрос",0,""),IF(J230&lt;0,IF('Настройки'!$B$10="Исключить","",IF('Настройки'!$B$10="Абсолютные значения",ABS(J230),J230)),J230)))</x:f>
      </x:c>
      <x:c r="BN230" s="50" t="str">
        <x:f>IF(6&gt;'Настройки'!$B$3,"",IF(ISBLANK(K230),IF('Настройки'!$B$9="Нулевой спрос",0,""),IF(K230&lt;0,IF('Настройки'!$B$10="Исключить","",IF('Настройки'!$B$10="Абсолютные значения",ABS(K230),K230)),K230)))</x:f>
      </x:c>
      <x:c r="BO230" s="50" t="str">
        <x:f>IF(7&gt;'Настройки'!$B$3,"",IF(ISBLANK(L230),IF('Настройки'!$B$9="Нулевой спрос",0,""),IF(L230&lt;0,IF('Настройки'!$B$10="Исключить","",IF('Настройки'!$B$10="Абсолютные значения",ABS(L230),L230)),L230)))</x:f>
      </x:c>
      <x:c r="BP230" s="50" t="str">
        <x:f>IF(8&gt;'Настройки'!$B$3,"",IF(ISBLANK(M230),IF('Настройки'!$B$9="Нулевой спрос",0,""),IF(M230&lt;0,IF('Настройки'!$B$10="Исключить","",IF('Настройки'!$B$10="Абсолютные значения",ABS(M230),M230)),M230)))</x:f>
      </x:c>
      <x:c r="BQ230" s="50" t="str">
        <x:f>IF(9&gt;'Настройки'!$B$3,"",IF(ISBLANK(N230),IF('Настройки'!$B$9="Нулевой спрос",0,""),IF(N230&lt;0,IF('Настройки'!$B$10="Исключить","",IF('Настройки'!$B$10="Абсолютные значения",ABS(N230),N230)),N230)))</x:f>
      </x:c>
      <x:c r="BR230" s="50" t="str">
        <x:f>IF(10&gt;'Настройки'!$B$3,"",IF(ISBLANK(O230),IF('Настройки'!$B$9="Нулевой спрос",0,""),IF(O230&lt;0,IF('Настройки'!$B$10="Исключить","",IF('Настройки'!$B$10="Абсолютные значения",ABS(O230),O230)),O230)))</x:f>
      </x:c>
      <x:c r="BS230" s="50" t="str">
        <x:f>IF(11&gt;'Настройки'!$B$3,"",IF(ISBLANK(P230),IF('Настройки'!$B$9="Нулевой спрос",0,""),IF(P230&lt;0,IF('Настройки'!$B$10="Исключить","",IF('Настройки'!$B$10="Абсолютные значения",ABS(P230),P230)),P230)))</x:f>
      </x:c>
      <x:c r="BT230" s="50" t="str">
        <x:f>IF(12&gt;'Настройки'!$B$3,"",IF(ISBLANK(Q230),IF('Настройки'!$B$9="Нулевой спрос",0,""),IF(Q230&lt;0,IF('Настройки'!$B$10="Исключить","",IF('Настройки'!$B$10="Абсолютные значения",ABS(Q230),Q230)),Q230)))</x:f>
      </x:c>
      <x:c r="BU230" s="50" t="str">
        <x:f>IF(13&gt;'Настройки'!$B$3,"",IF(ISBLANK(R230),IF('Настройки'!$B$9="Нулевой спрос",0,""),IF(R230&lt;0,IF('Настройки'!$B$10="Исключить","",IF('Настройки'!$B$10="Абсолютные значения",ABS(R230),R230)),R230)))</x:f>
      </x:c>
      <x:c r="BV230" s="50" t="str">
        <x:f>IF(14&gt;'Настройки'!$B$3,"",IF(ISBLANK(S230),IF('Настройки'!$B$9="Нулевой спрос",0,""),IF(S230&lt;0,IF('Настройки'!$B$10="Исключить","",IF('Настройки'!$B$10="Абсолютные значения",ABS(S230),S230)),S230)))</x:f>
      </x:c>
      <x:c r="BW230" s="50" t="str">
        <x:f>IF(15&gt;'Настройки'!$B$3,"",IF(ISBLANK(T230),IF('Настройки'!$B$9="Нулевой спрос",0,""),IF(T230&lt;0,IF('Настройки'!$B$10="Исключить","",IF('Настройки'!$B$10="Абсолютные значения",ABS(T230),T230)),T230)))</x:f>
      </x:c>
      <x:c r="BX230" s="50" t="str">
        <x:f>IF(16&gt;'Настройки'!$B$3,"",IF(ISBLANK(U230),IF('Настройки'!$B$9="Нулевой спрос",0,""),IF(U230&lt;0,IF('Настройки'!$B$10="Исключить","",IF('Настройки'!$B$10="Абсолютные значения",ABS(U230),U230)),U230)))</x:f>
      </x:c>
      <x:c r="BY230" s="50" t="str">
        <x:f>IF(17&gt;'Настройки'!$B$3,"",IF(ISBLANK(V230),IF('Настройки'!$B$9="Нулевой спрос",0,""),IF(V230&lt;0,IF('Настройки'!$B$10="Исключить","",IF('Настройки'!$B$10="Абсолютные значения",ABS(V230),V230)),V230)))</x:f>
      </x:c>
      <x:c r="BZ230" s="50" t="str">
        <x:f>IF(18&gt;'Настройки'!$B$3,"",IF(ISBLANK(W230),IF('Настройки'!$B$9="Нулевой спрос",0,""),IF(W230&lt;0,IF('Настройки'!$B$10="Исключить","",IF('Настройки'!$B$10="Абсолютные значения",ABS(W230),W230)),W230)))</x:f>
      </x:c>
      <x:c r="CA230" s="50" t="str">
        <x:f>IF(19&gt;'Настройки'!$B$3,"",IF(ISBLANK(X230),IF('Настройки'!$B$9="Нулевой спрос",0,""),IF(X230&lt;0,IF('Настройки'!$B$10="Исключить","",IF('Настройки'!$B$10="Абсолютные значения",ABS(X230),X230)),X230)))</x:f>
      </x:c>
      <x:c r="CB230" s="50" t="str">
        <x:f>IF(20&gt;'Настройки'!$B$3,"",IF(ISBLANK(Y230),IF('Настройки'!$B$9="Нулевой спрос",0,""),IF(Y230&lt;0,IF('Настройки'!$B$10="Исключить","",IF('Настройки'!$B$10="Абсолютные значения",ABS(Y230),Y230)),Y230)))</x:f>
      </x:c>
      <x:c r="CC230" s="50" t="str">
        <x:f>IF(21&gt;'Настройки'!$B$3,"",IF(ISBLANK(Z230),IF('Настройки'!$B$9="Нулевой спрос",0,""),IF(Z230&lt;0,IF('Настройки'!$B$10="Исключить","",IF('Настройки'!$B$10="Абсолютные значения",ABS(Z230),Z230)),Z230)))</x:f>
      </x:c>
      <x:c r="CD230" s="50" t="str">
        <x:f>IF(22&gt;'Настройки'!$B$3,"",IF(ISBLANK(AA230),IF('Настройки'!$B$9="Нулевой спрос",0,""),IF(AA230&lt;0,IF('Настройки'!$B$10="Исключить","",IF('Настройки'!$B$10="Абсолютные значения",ABS(AA230),AA230)),AA230)))</x:f>
      </x:c>
      <x:c r="CE230" s="50" t="str">
        <x:f>IF(23&gt;'Настройки'!$B$3,"",IF(ISBLANK(AB230),IF('Настройки'!$B$9="Нулевой спрос",0,""),IF(AB230&lt;0,IF('Настройки'!$B$10="Исключить","",IF('Настройки'!$B$10="Абсолютные значения",ABS(AB230),AB230)),AB230)))</x:f>
      </x:c>
      <x:c r="CF230" s="50" t="str">
        <x:f>IF(24&gt;'Настройки'!$B$3,"",IF(ISBLANK(AC230),IF('Настройки'!$B$9="Нулевой спрос",0,""),IF(AC230&lt;0,IF('Настройки'!$B$10="Исключить","",IF('Настройки'!$B$10="Абсолютные значения",ABS(AC230),AC230)),AC230)))</x:f>
      </x:c>
      <x:c r="CG230" s="50" t="str">
        <x:f>IF(25&gt;'Настройки'!$B$3,"",IF(ISBLANK(AD230),IF('Настройки'!$B$9="Нулевой спрос",0,""),IF(AD230&lt;0,IF('Настройки'!$B$10="Исключить","",IF('Настройки'!$B$10="Абсолютные значения",ABS(AD230),AD230)),AD230)))</x:f>
      </x:c>
      <x:c r="CH230" s="50" t="str">
        <x:f>IF(26&gt;'Настройки'!$B$3,"",IF(ISBLANK(AE230),IF('Настройки'!$B$9="Нулевой спрос",0,""),IF(AE230&lt;0,IF('Настройки'!$B$10="Исключить","",IF('Настройки'!$B$10="Абсолютные значения",ABS(AE230),AE230)),AE230)))</x:f>
      </x:c>
      <x:c r="CI230" s="50" t="str">
        <x:f>IF(27&gt;'Настройки'!$B$3,"",IF(ISBLANK(AF230),IF('Настройки'!$B$9="Нулевой спрос",0,""),IF(AF230&lt;0,IF('Настройки'!$B$10="Исключить","",IF('Настройки'!$B$10="Абсолютные значения",ABS(AF230),AF230)),AF230)))</x:f>
      </x:c>
      <x:c r="CJ230" s="50" t="str">
        <x:f>IF(28&gt;'Настройки'!$B$3,"",IF(ISBLANK(AG230),IF('Настройки'!$B$9="Нулевой спрос",0,""),IF(AG230&lt;0,IF('Настройки'!$B$10="Исключить","",IF('Настройки'!$B$10="Абсолютные значения",ABS(AG230),AG230)),AG230)))</x:f>
      </x:c>
      <x:c r="CK230" s="50" t="str">
        <x:f>IF(29&gt;'Настройки'!$B$3,"",IF(ISBLANK(AH230),IF('Настройки'!$B$9="Нулевой спрос",0,""),IF(AH230&lt;0,IF('Настройки'!$B$10="Исключить","",IF('Настройки'!$B$10="Абсолютные значения",ABS(AH230),AH230)),AH230)))</x:f>
      </x:c>
      <x:c r="CL230" s="50" t="str">
        <x:f>IF(30&gt;'Настройки'!$B$3,"",IF(ISBLANK(AI230),IF('Настройки'!$B$9="Нулевой спрос",0,""),IF(AI230&lt;0,IF('Настройки'!$B$10="Исключить","",IF('Настройки'!$B$10="Абсолютные значения",ABS(AI230),AI230)),AI230)))</x:f>
      </x:c>
      <x:c r="CM230" s="50" t="str">
        <x:f>IF(31&gt;'Настройки'!$B$3,"",IF(ISBLANK(AJ230),IF('Настройки'!$B$9="Нулевой спрос",0,""),IF(AJ230&lt;0,IF('Настройки'!$B$10="Исключить","",IF('Настройки'!$B$10="Абсолютные значения",ABS(AJ230),AJ230)),AJ230)))</x:f>
      </x:c>
      <x:c r="CN230" s="50" t="str">
        <x:f>IF(32&gt;'Настройки'!$B$3,"",IF(ISBLANK(AK230),IF('Настройки'!$B$9="Нулевой спрос",0,""),IF(AK230&lt;0,IF('Настройки'!$B$10="Исключить","",IF('Настройки'!$B$10="Абсолютные значения",ABS(AK230),AK230)),AK230)))</x:f>
      </x:c>
      <x:c r="CO230" s="50" t="str">
        <x:f>IF(33&gt;'Настройки'!$B$3,"",IF(ISBLANK(AL230),IF('Настройки'!$B$9="Нулевой спрос",0,""),IF(AL230&lt;0,IF('Настройки'!$B$10="Исключить","",IF('Настройки'!$B$10="Абсолютные значения",ABS(AL230),AL230)),AL230)))</x:f>
      </x:c>
      <x:c r="CP230" s="50" t="str">
        <x:f>IF(34&gt;'Настройки'!$B$3,"",IF(ISBLANK(AM230),IF('Настройки'!$B$9="Нулевой спрос",0,""),IF(AM230&lt;0,IF('Настройки'!$B$10="Исключить","",IF('Настройки'!$B$10="Абсолютные значения",ABS(AM230),AM230)),AM230)))</x:f>
      </x:c>
      <x:c r="CQ230" s="50" t="str">
        <x:f>IF(35&gt;'Настройки'!$B$3,"",IF(ISBLANK(AN230),IF('Настройки'!$B$9="Нулевой спрос",0,""),IF(AN230&lt;0,IF('Настройки'!$B$10="Исключить","",IF('Настройки'!$B$10="Абсолютные значения",ABS(AN230),AN230)),AN230)))</x:f>
      </x:c>
      <x:c r="CR230" s="50" t="str">
        <x:f>IF(36&gt;'Настройки'!$B$3,"",IF(ISBLANK(AO230),IF('Настройки'!$B$9="Нулевой спрос",0,""),IF(AO230&lt;0,IF('Настройки'!$B$10="Исключить","",IF('Настройки'!$B$10="Абсолютные значения",ABS(AO230),AO230)),AO230)))</x:f>
      </x:c>
      <x:c r="CS230" s="50" t="str">
        <x:f>IF(OR(1&gt;'Настройки'!$B$3,ISBLANK(BI230),BI230=0),"",BI230)</x:f>
      </x:c>
      <x:c r="CT230" s="50" t="str">
        <x:f>IF(OR(2&gt;'Настройки'!$B$3,ISBLANK(BJ230),BJ230=0),"",BJ230)</x:f>
      </x:c>
      <x:c r="CU230" s="50" t="str">
        <x:f>IF(OR(3&gt;'Настройки'!$B$3,ISBLANK(BK230),BK230=0),"",BK230)</x:f>
      </x:c>
      <x:c r="CV230" s="50" t="str">
        <x:f>IF(OR(4&gt;'Настройки'!$B$3,ISBLANK(BL230),BL230=0),"",BL230)</x:f>
      </x:c>
      <x:c r="CW230" s="50" t="str">
        <x:f>IF(OR(5&gt;'Настройки'!$B$3,ISBLANK(BM230),BM230=0),"",BM230)</x:f>
      </x:c>
      <x:c r="CX230" s="50" t="str">
        <x:f>IF(OR(6&gt;'Настройки'!$B$3,ISBLANK(BN230),BN230=0),"",BN230)</x:f>
      </x:c>
      <x:c r="CY230" s="50" t="str">
        <x:f>IF(OR(7&gt;'Настройки'!$B$3,ISBLANK(BO230),BO230=0),"",BO230)</x:f>
      </x:c>
      <x:c r="CZ230" s="50" t="str">
        <x:f>IF(OR(8&gt;'Настройки'!$B$3,ISBLANK(BP230),BP230=0),"",BP230)</x:f>
      </x:c>
      <x:c r="DA230" s="50" t="str">
        <x:f>IF(OR(9&gt;'Настройки'!$B$3,ISBLANK(BQ230),BQ230=0),"",BQ230)</x:f>
      </x:c>
      <x:c r="DB230" s="50" t="str">
        <x:f>IF(OR(10&gt;'Настройки'!$B$3,ISBLANK(BR230),BR230=0),"",BR230)</x:f>
      </x:c>
      <x:c r="DC230" s="50" t="str">
        <x:f>IF(OR(11&gt;'Настройки'!$B$3,ISBLANK(BS230),BS230=0),"",BS230)</x:f>
      </x:c>
      <x:c r="DD230" s="50" t="str">
        <x:f>IF(OR(12&gt;'Настройки'!$B$3,ISBLANK(BT230),BT230=0),"",BT230)</x:f>
      </x:c>
      <x:c r="DE230" s="50" t="str">
        <x:f>IF(OR(13&gt;'Настройки'!$B$3,ISBLANK(BU230),BU230=0),"",BU230)</x:f>
      </x:c>
      <x:c r="DF230" s="50" t="str">
        <x:f>IF(OR(14&gt;'Настройки'!$B$3,ISBLANK(BV230),BV230=0),"",BV230)</x:f>
      </x:c>
      <x:c r="DG230" s="50" t="str">
        <x:f>IF(OR(15&gt;'Настройки'!$B$3,ISBLANK(BW230),BW230=0),"",BW230)</x:f>
      </x:c>
      <x:c r="DH230" s="50" t="str">
        <x:f>IF(OR(16&gt;'Настройки'!$B$3,ISBLANK(BX230),BX230=0),"",BX230)</x:f>
      </x:c>
      <x:c r="DI230" s="50" t="str">
        <x:f>IF(OR(17&gt;'Настройки'!$B$3,ISBLANK(BY230),BY230=0),"",BY230)</x:f>
      </x:c>
      <x:c r="DJ230" s="50" t="str">
        <x:f>IF(OR(18&gt;'Настройки'!$B$3,ISBLANK(BZ230),BZ230=0),"",BZ230)</x:f>
      </x:c>
      <x:c r="DK230" s="50" t="str">
        <x:f>IF(OR(19&gt;'Настройки'!$B$3,ISBLANK(CA230),CA230=0),"",CA230)</x:f>
      </x:c>
      <x:c r="DL230" s="50" t="str">
        <x:f>IF(OR(20&gt;'Настройки'!$B$3,ISBLANK(CB230),CB230=0),"",CB230)</x:f>
      </x:c>
      <x:c r="DM230" s="50" t="str">
        <x:f>IF(OR(21&gt;'Настройки'!$B$3,ISBLANK(CC230),CC230=0),"",CC230)</x:f>
      </x:c>
      <x:c r="DN230" s="50" t="str">
        <x:f>IF(OR(22&gt;'Настройки'!$B$3,ISBLANK(CD230),CD230=0),"",CD230)</x:f>
      </x:c>
      <x:c r="DO230" s="50" t="str">
        <x:f>IF(OR(23&gt;'Настройки'!$B$3,ISBLANK(CE230),CE230=0),"",CE230)</x:f>
      </x:c>
      <x:c r="DP230" s="50" t="str">
        <x:f>IF(OR(24&gt;'Настройки'!$B$3,ISBLANK(CF230),CF230=0),"",CF230)</x:f>
      </x:c>
      <x:c r="DQ230" s="50" t="str">
        <x:f>IF(OR(25&gt;'Настройки'!$B$3,ISBLANK(CG230),CG230=0),"",CG230)</x:f>
      </x:c>
      <x:c r="DR230" s="50" t="str">
        <x:f>IF(OR(26&gt;'Настройки'!$B$3,ISBLANK(CH230),CH230=0),"",CH230)</x:f>
      </x:c>
      <x:c r="DS230" s="50" t="str">
        <x:f>IF(OR(27&gt;'Настройки'!$B$3,ISBLANK(CI230),CI230=0),"",CI230)</x:f>
      </x:c>
      <x:c r="DT230" s="50" t="str">
        <x:f>IF(OR(28&gt;'Настройки'!$B$3,ISBLANK(CJ230),CJ230=0),"",CJ230)</x:f>
      </x:c>
      <x:c r="DU230" s="50" t="str">
        <x:f>IF(OR(29&gt;'Настройки'!$B$3,ISBLANK(CK230),CK230=0),"",CK230)</x:f>
      </x:c>
      <x:c r="DV230" s="50" t="str">
        <x:f>IF(OR(30&gt;'Настройки'!$B$3,ISBLANK(CL230),CL230=0),"",CL230)</x:f>
      </x:c>
      <x:c r="DW230" s="50" t="str">
        <x:f>IF(OR(31&gt;'Настройки'!$B$3,ISBLANK(CM230),CM230=0),"",CM230)</x:f>
      </x:c>
      <x:c r="DX230" s="50" t="str">
        <x:f>IF(OR(32&gt;'Настройки'!$B$3,ISBLANK(CN230),CN230=0),"",CN230)</x:f>
      </x:c>
      <x:c r="DY230" s="50" t="str">
        <x:f>IF(OR(33&gt;'Настройки'!$B$3,ISBLANK(CO230),CO230=0),"",CO230)</x:f>
      </x:c>
      <x:c r="DZ230" s="50" t="str">
        <x:f>IF(OR(34&gt;'Настройки'!$B$3,ISBLANK(CP230),CP230=0),"",CP230)</x:f>
      </x:c>
      <x:c r="EA230" s="50" t="str">
        <x:f>IF(OR(35&gt;'Настройки'!$B$3,ISBLANK(CQ230),CQ230=0),"",CQ230)</x:f>
      </x:c>
      <x:c r="EB230" s="50" t="str">
        <x:f>IF(OR(36&gt;'Настройки'!$B$3,ISBLANK(CR230),CR230=0),"",CR230)</x:f>
      </x:c>
      <x:c r="EC230" s="50" t="str">
        <x:f>IF(A230="","",IF(OR(BB230="AZ",BB230="BZ"),10000+ROW(),IF(AZ230&gt;'Настройки'!$B$11,20000+ROW(),IF(BF230&lt;&gt;"Обычный",30000+ROW(),IF(AX230&lt;=0,40000+ROW(),"")))))</x:f>
      </x:c>
      <x:c r="ED230" s="50" t="str">
        <x:f>IF(EC230="","",COUNTIFS($EC$2:$EC$1001,"&gt;0",$EC$2:$EC$1001,"&lt;"&amp;EC230)+1)</x:f>
      </x:c>
    </x:row>
    <x:row r="231">
      <x:c r="A231" s="115"/>
      <x:c r="B231" s="115"/>
      <x:c r="C231" s="115"/>
      <x:c r="D231" s="118"/>
      <x:c r="E231" s="118"/>
      <x:c r="F231" s="118"/>
      <x:c r="G231" s="118"/>
      <x:c r="H231" s="118"/>
      <x:c r="I231" s="118"/>
      <x:c r="J231" s="118"/>
      <x:c r="K231" s="118"/>
      <x:c r="L231" s="118"/>
      <x:c r="M231" s="118"/>
      <x:c r="N231" s="118"/>
      <x:c r="O231" s="118"/>
      <x:c r="P231" s="118"/>
      <x:c r="Q231" s="118"/>
      <x:c r="R231" s="118"/>
      <x:c r="S231" s="118"/>
      <x:c r="T231" s="118"/>
      <x:c r="U231" s="118"/>
      <x:c r="V231" s="118"/>
      <x:c r="W231" s="118"/>
      <x:c r="X231" s="118"/>
      <x:c r="Y231" s="118"/>
      <x:c r="Z231" s="118"/>
      <x:c r="AA231" s="118"/>
      <x:c r="AB231" s="118"/>
      <x:c r="AC231" s="118"/>
      <x:c r="AD231" s="118"/>
      <x:c r="AE231" s="118"/>
      <x:c r="AF231" s="118"/>
      <x:c r="AG231" s="118"/>
      <x:c r="AH231" s="118"/>
      <x:c r="AI231" s="118"/>
      <x:c r="AJ231" s="118"/>
      <x:c r="AK231" s="118"/>
      <x:c r="AL231" s="118"/>
      <x:c r="AM231" s="118"/>
      <x:c r="AN231" s="118"/>
      <x:c r="AO231" s="118"/>
      <x:c r="AP231" s="115"/>
      <x:c r="AQ231" s="49" t="str">
        <x:f>IF(A231="","",COUNT(BI231:INDEX(BI231:CR231,1,'Настройки'!$B$3)))</x:f>
      </x:c>
      <x:c r="AR231" s="49" t="str">
        <x:f>IF(A231="","",SUM(BI231:INDEX(BI231:CR231,1,'Настройки'!$B$3)))</x:f>
      </x:c>
      <x:c r="AS231" s="58" t="str">
        <x:f>IF(A231="","",IF('Настройки'!$B$4="Стоимость потребления",AR231*D231,IF('Настройки'!$B$4="Количество",AR231,E231)))</x:f>
      </x:c>
      <x:c r="AT231" s="61" t="str">
        <x:f>IF(OR(A231="",AS231&lt;0,SUM($AS$2:$AS$1001)&lt;=0),"",AS231/SUM($AS$2:$AS$1001))</x:f>
      </x:c>
      <x:c r="AU231" s="61" t="str">
        <x:f>IF(OR(A231="",AS231&lt;0,SUM($AS$2:$AS$1001)&lt;=0),"",SUMIFS($AS$2:$AS$1001,$AS$2:$AS$1001,"&gt;"&amp;AS231)/SUM($AS$2:$AS$1001))</x:f>
      </x:c>
      <x:c r="AV231" s="61" t="str">
        <x:f>IF(OR(A231="",AS231&lt;0,SUM($AS$2:$AS$1001)&lt;=0),"",SUMIFS($AS$2:$AS$1001,$AS$2:$AS$1001,"&gt;="&amp;AS231)/SUM($AS$2:$AS$1001))</x:f>
      </x:c>
      <x:c r="AW231" s="49" t="str">
        <x:f>IF(A231="","",IF(SUM($AS$2:$AS$1001)&lt;=0,"Не определён",IF(AS231&lt;0,"Исключение",IF(AU231&lt;'Настройки'!$B$5,"A",IF(AU231&lt;'Настройки'!$B$6,"B","C")))))</x:f>
      </x:c>
      <x:c r="AX231" s="58" t="str">
        <x:f>IF(A231="","",IF(AQ231=0,"",AVERAGE(BI231:INDEX(BI231:CR231,1,'Настройки'!$B$3))))</x:f>
      </x:c>
      <x:c r="AY231" s="58" t="str">
        <x:f>IF(OR(A231="",AQ231=0),"",STDEVP(BI231:INDEX(BI231:CR231,1,'Настройки'!$B$3)))</x:f>
      </x:c>
      <x:c r="AZ231" s="61" t="str">
        <x:f>IF(OR(A231="",AQ231&lt;'Настройки'!$B$12,AX231&lt;=0,AND('Настройки'!$B$10="Блокировать",COUNTIF(F231:INDEX(F231:AO231,1,'Настройки'!$B$3),"&lt;0")&gt;0)),"",AY231/ABS(AX231))</x:f>
      </x:c>
      <x:c r="BA231" s="49" t="str">
        <x:f>IF(A231="","",IF(AND('Настройки'!$B$10="Блокировать",COUNTIF(F231:INDEX(F231:AO231,1,'Настройки'!$B$3),"&lt;0")&gt;0),"Не определён",IF(AQ231&lt;'Настройки'!$B$12,"Не определён",IF(AX231=0,"Нет спроса",IF(AX231&lt;0,"Не определён",IF(AZ231&lt;='Настройки'!$B$7,"X",IF(AZ231&lt;='Настройки'!$B$8,"Y","Z")))))))</x:f>
      </x:c>
      <x:c r="BB231" s="49" t="str">
        <x:f>IF(OR(A231="",LEN(AW231)&lt;&gt;1,LEN(BA231)&lt;&gt;1),"",AW231&amp;BA231)</x:f>
      </x:c>
      <x:c r="BC231" s="61" t="str">
        <x:f>IF(OR(A231="",AQ231=0),"",(COUNT(BI231:INDEX(BI231:CR231,1,'Настройки'!$B$3))-COUNT(CS231:INDEX(CS231:EB231,1,'Настройки'!$B$3)))/AQ231)</x:f>
      </x:c>
      <x:c r="BD231" s="64" t="str">
        <x:f>IF(OR(A231="",COUNT(CS231:INDEX(CS231:EB231,1,'Настройки'!$B$3))=0),"",AQ231/COUNT(CS231:INDEX(CS231:EB231,1,'Настройки'!$B$3)))</x:f>
      </x:c>
      <x:c r="BE231" s="64" t="str">
        <x:f>IF(OR(A231="",COUNT(CS231:INDEX(CS231:EB231,1,'Настройки'!$B$3))=0),"",IF(AVERAGE(CS231:INDEX(CS231:EB231,1,'Настройки'!$B$3))=0,"",(STDEVP(CS231:INDEX(CS231:EB231,1,'Настройки'!$B$3))/ABS(AVERAGE(CS231:INDEX(CS231:EB231,1,'Настройки'!$B$3))))^2))</x:f>
      </x:c>
      <x:c r="BF231" s="49" t="str">
        <x:f>IF(A231="","",IF(AQ231&lt;3,"Недостаточно",IF(AQ231&lt;6,"Предварительный","Обычный")))</x:f>
      </x:c>
      <x:c r="BG231" s="49" t="str">
        <x:f>IF(A231="","",IF(COUNTIF(F231:INDEX(F231:AO231,1,'Настройки'!$B$3),"&lt;0")&gt;0,IF('Настройки'!$B$10="Блокировать","Отрицательный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"),"")&amp;IF(AQ231&lt;3,"Недостаточно истории. ",IF(AQ231&lt;6,"Предварительная классификация. ",""))&amp;IF(AX231=0,"Нет спроса за горизонт. ","")&amp;IF(AZ231&gt;'Настройки'!$B$11,"Экстремальная вариативность. ",""))</x:f>
      </x:c>
      <x:c r="BH231" s="49" t="str">
        <x:f>IF(A231="","",IFERROR(VLOOKUP(BB231,'Настройки'!$D$3:$E$11,2,FALSE),"Сначала проверьте исходные данные и историю спроса.")&amp;" Уточните срок поставки, MOQ и критичность.")</x:f>
      </x:c>
      <x:c r="BI231" s="50" t="str">
        <x:f>IF(1&gt;'Настройки'!$B$3,"",IF(ISBLANK(F231),IF('Настройки'!$B$9="Нулевой спрос",0,""),IF(F231&lt;0,IF('Настройки'!$B$10="Исключить","",IF('Настройки'!$B$10="Абсолютные значения",ABS(F231),F231)),F231)))</x:f>
      </x:c>
      <x:c r="BJ231" s="50" t="str">
        <x:f>IF(2&gt;'Настройки'!$B$3,"",IF(ISBLANK(G231),IF('Настройки'!$B$9="Нулевой спрос",0,""),IF(G231&lt;0,IF('Настройки'!$B$10="Исключить","",IF('Настройки'!$B$10="Абсолютные значения",ABS(G231),G231)),G231)))</x:f>
      </x:c>
      <x:c r="BK231" s="50" t="str">
        <x:f>IF(3&gt;'Настройки'!$B$3,"",IF(ISBLANK(H231),IF('Настройки'!$B$9="Нулевой спрос",0,""),IF(H231&lt;0,IF('Настройки'!$B$10="Исключить","",IF('Настройки'!$B$10="Абсолютные значения",ABS(H231),H231)),H231)))</x:f>
      </x:c>
      <x:c r="BL231" s="50" t="str">
        <x:f>IF(4&gt;'Настройки'!$B$3,"",IF(ISBLANK(I231),IF('Настройки'!$B$9="Нулевой спрос",0,""),IF(I231&lt;0,IF('Настройки'!$B$10="Исключить","",IF('Настройки'!$B$10="Абсолютные значения",ABS(I231),I231)),I231)))</x:f>
      </x:c>
      <x:c r="BM231" s="50" t="str">
        <x:f>IF(5&gt;'Настройки'!$B$3,"",IF(ISBLANK(J231),IF('Настройки'!$B$9="Нулевой спрос",0,""),IF(J231&lt;0,IF('Настройки'!$B$10="Исключить","",IF('Настройки'!$B$10="Абсолютные значения",ABS(J231),J231)),J231)))</x:f>
      </x:c>
      <x:c r="BN231" s="50" t="str">
        <x:f>IF(6&gt;'Настройки'!$B$3,"",IF(ISBLANK(K231),IF('Настройки'!$B$9="Нулевой спрос",0,""),IF(K231&lt;0,IF('Настройки'!$B$10="Исключить","",IF('Настройки'!$B$10="Абсолютные значения",ABS(K231),K231)),K231)))</x:f>
      </x:c>
      <x:c r="BO231" s="50" t="str">
        <x:f>IF(7&gt;'Настройки'!$B$3,"",IF(ISBLANK(L231),IF('Настройки'!$B$9="Нулевой спрос",0,""),IF(L231&lt;0,IF('Настройки'!$B$10="Исключить","",IF('Настройки'!$B$10="Абсолютные значения",ABS(L231),L231)),L231)))</x:f>
      </x:c>
      <x:c r="BP231" s="50" t="str">
        <x:f>IF(8&gt;'Настройки'!$B$3,"",IF(ISBLANK(M231),IF('Настройки'!$B$9="Нулевой спрос",0,""),IF(M231&lt;0,IF('Настройки'!$B$10="Исключить","",IF('Настройки'!$B$10="Абсолютные значения",ABS(M231),M231)),M231)))</x:f>
      </x:c>
      <x:c r="BQ231" s="50" t="str">
        <x:f>IF(9&gt;'Настройки'!$B$3,"",IF(ISBLANK(N231),IF('Настройки'!$B$9="Нулевой спрос",0,""),IF(N231&lt;0,IF('Настройки'!$B$10="Исключить","",IF('Настройки'!$B$10="Абсолютные значения",ABS(N231),N231)),N231)))</x:f>
      </x:c>
      <x:c r="BR231" s="50" t="str">
        <x:f>IF(10&gt;'Настройки'!$B$3,"",IF(ISBLANK(O231),IF('Настройки'!$B$9="Нулевой спрос",0,""),IF(O231&lt;0,IF('Настройки'!$B$10="Исключить","",IF('Настройки'!$B$10="Абсолютные значения",ABS(O231),O231)),O231)))</x:f>
      </x:c>
      <x:c r="BS231" s="50" t="str">
        <x:f>IF(11&gt;'Настройки'!$B$3,"",IF(ISBLANK(P231),IF('Настройки'!$B$9="Нулевой спрос",0,""),IF(P231&lt;0,IF('Настройки'!$B$10="Исключить","",IF('Настройки'!$B$10="Абсолютные значения",ABS(P231),P231)),P231)))</x:f>
      </x:c>
      <x:c r="BT231" s="50" t="str">
        <x:f>IF(12&gt;'Настройки'!$B$3,"",IF(ISBLANK(Q231),IF('Настройки'!$B$9="Нулевой спрос",0,""),IF(Q231&lt;0,IF('Настройки'!$B$10="Исключить","",IF('Настройки'!$B$10="Абсолютные значения",ABS(Q231),Q231)),Q231)))</x:f>
      </x:c>
      <x:c r="BU231" s="50" t="str">
        <x:f>IF(13&gt;'Настройки'!$B$3,"",IF(ISBLANK(R231),IF('Настройки'!$B$9="Нулевой спрос",0,""),IF(R231&lt;0,IF('Настройки'!$B$10="Исключить","",IF('Настройки'!$B$10="Абсолютные значения",ABS(R231),R231)),R231)))</x:f>
      </x:c>
      <x:c r="BV231" s="50" t="str">
        <x:f>IF(14&gt;'Настройки'!$B$3,"",IF(ISBLANK(S231),IF('Настройки'!$B$9="Нулевой спрос",0,""),IF(S231&lt;0,IF('Настройки'!$B$10="Исключить","",IF('Настройки'!$B$10="Абсолютные значения",ABS(S231),S231)),S231)))</x:f>
      </x:c>
      <x:c r="BW231" s="50" t="str">
        <x:f>IF(15&gt;'Настройки'!$B$3,"",IF(ISBLANK(T231),IF('Настройки'!$B$9="Нулевой спрос",0,""),IF(T231&lt;0,IF('Настройки'!$B$10="Исключить","",IF('Настройки'!$B$10="Абсолютные значения",ABS(T231),T231)),T231)))</x:f>
      </x:c>
      <x:c r="BX231" s="50" t="str">
        <x:f>IF(16&gt;'Настройки'!$B$3,"",IF(ISBLANK(U231),IF('Настройки'!$B$9="Нулевой спрос",0,""),IF(U231&lt;0,IF('Настройки'!$B$10="Исключить","",IF('Настройки'!$B$10="Абсолютные значения",ABS(U231),U231)),U231)))</x:f>
      </x:c>
      <x:c r="BY231" s="50" t="str">
        <x:f>IF(17&gt;'Настройки'!$B$3,"",IF(ISBLANK(V231),IF('Настройки'!$B$9="Нулевой спрос",0,""),IF(V231&lt;0,IF('Настройки'!$B$10="Исключить","",IF('Настройки'!$B$10="Абсолютные значения",ABS(V231),V231)),V231)))</x:f>
      </x:c>
      <x:c r="BZ231" s="50" t="str">
        <x:f>IF(18&gt;'Настройки'!$B$3,"",IF(ISBLANK(W231),IF('Настройки'!$B$9="Нулевой спрос",0,""),IF(W231&lt;0,IF('Настройки'!$B$10="Исключить","",IF('Настройки'!$B$10="Абсолютные значения",ABS(W231),W231)),W231)))</x:f>
      </x:c>
      <x:c r="CA231" s="50" t="str">
        <x:f>IF(19&gt;'Настройки'!$B$3,"",IF(ISBLANK(X231),IF('Настройки'!$B$9="Нулевой спрос",0,""),IF(X231&lt;0,IF('Настройки'!$B$10="Исключить","",IF('Настройки'!$B$10="Абсолютные значения",ABS(X231),X231)),X231)))</x:f>
      </x:c>
      <x:c r="CB231" s="50" t="str">
        <x:f>IF(20&gt;'Настройки'!$B$3,"",IF(ISBLANK(Y231),IF('Настройки'!$B$9="Нулевой спрос",0,""),IF(Y231&lt;0,IF('Настройки'!$B$10="Исключить","",IF('Настройки'!$B$10="Абсолютные значения",ABS(Y231),Y231)),Y231)))</x:f>
      </x:c>
      <x:c r="CC231" s="50" t="str">
        <x:f>IF(21&gt;'Настройки'!$B$3,"",IF(ISBLANK(Z231),IF('Настройки'!$B$9="Нулевой спрос",0,""),IF(Z231&lt;0,IF('Настройки'!$B$10="Исключить","",IF('Настройки'!$B$10="Абсолютные значения",ABS(Z231),Z231)),Z231)))</x:f>
      </x:c>
      <x:c r="CD231" s="50" t="str">
        <x:f>IF(22&gt;'Настройки'!$B$3,"",IF(ISBLANK(AA231),IF('Настройки'!$B$9="Нулевой спрос",0,""),IF(AA231&lt;0,IF('Настройки'!$B$10="Исключить","",IF('Настройки'!$B$10="Абсолютные значения",ABS(AA231),AA231)),AA231)))</x:f>
      </x:c>
      <x:c r="CE231" s="50" t="str">
        <x:f>IF(23&gt;'Настройки'!$B$3,"",IF(ISBLANK(AB231),IF('Настройки'!$B$9="Нулевой спрос",0,""),IF(AB231&lt;0,IF('Настройки'!$B$10="Исключить","",IF('Настройки'!$B$10="Абсолютные значения",ABS(AB231),AB231)),AB231)))</x:f>
      </x:c>
      <x:c r="CF231" s="50" t="str">
        <x:f>IF(24&gt;'Настройки'!$B$3,"",IF(ISBLANK(AC231),IF('Настройки'!$B$9="Нулевой спрос",0,""),IF(AC231&lt;0,IF('Настройки'!$B$10="Исключить","",IF('Настройки'!$B$10="Абсолютные значения",ABS(AC231),AC231)),AC231)))</x:f>
      </x:c>
      <x:c r="CG231" s="50" t="str">
        <x:f>IF(25&gt;'Настройки'!$B$3,"",IF(ISBLANK(AD231),IF('Настройки'!$B$9="Нулевой спрос",0,""),IF(AD231&lt;0,IF('Настройки'!$B$10="Исключить","",IF('Настройки'!$B$10="Абсолютные значения",ABS(AD231),AD231)),AD231)))</x:f>
      </x:c>
      <x:c r="CH231" s="50" t="str">
        <x:f>IF(26&gt;'Настройки'!$B$3,"",IF(ISBLANK(AE231),IF('Настройки'!$B$9="Нулевой спрос",0,""),IF(AE231&lt;0,IF('Настройки'!$B$10="Исключить","",IF('Настройки'!$B$10="Абсолютные значения",ABS(AE231),AE231)),AE231)))</x:f>
      </x:c>
      <x:c r="CI231" s="50" t="str">
        <x:f>IF(27&gt;'Настройки'!$B$3,"",IF(ISBLANK(AF231),IF('Настройки'!$B$9="Нулевой спрос",0,""),IF(AF231&lt;0,IF('Настройки'!$B$10="Исключить","",IF('Настройки'!$B$10="Абсолютные значения",ABS(AF231),AF231)),AF231)))</x:f>
      </x:c>
      <x:c r="CJ231" s="50" t="str">
        <x:f>IF(28&gt;'Настройки'!$B$3,"",IF(ISBLANK(AG231),IF('Настройки'!$B$9="Нулевой спрос",0,""),IF(AG231&lt;0,IF('Настройки'!$B$10="Исключить","",IF('Настройки'!$B$10="Абсолютные значения",ABS(AG231),AG231)),AG231)))</x:f>
      </x:c>
      <x:c r="CK231" s="50" t="str">
        <x:f>IF(29&gt;'Настройки'!$B$3,"",IF(ISBLANK(AH231),IF('Настройки'!$B$9="Нулевой спрос",0,""),IF(AH231&lt;0,IF('Настройки'!$B$10="Исключить","",IF('Настройки'!$B$10="Абсолютные значения",ABS(AH231),AH231)),AH231)))</x:f>
      </x:c>
      <x:c r="CL231" s="50" t="str">
        <x:f>IF(30&gt;'Настройки'!$B$3,"",IF(ISBLANK(AI231),IF('Настройки'!$B$9="Нулевой спрос",0,""),IF(AI231&lt;0,IF('Настройки'!$B$10="Исключить","",IF('Настройки'!$B$10="Абсолютные значения",ABS(AI231),AI231)),AI231)))</x:f>
      </x:c>
      <x:c r="CM231" s="50" t="str">
        <x:f>IF(31&gt;'Настройки'!$B$3,"",IF(ISBLANK(AJ231),IF('Настройки'!$B$9="Нулевой спрос",0,""),IF(AJ231&lt;0,IF('Настройки'!$B$10="Исключить","",IF('Настройки'!$B$10="Абсолютные значения",ABS(AJ231),AJ231)),AJ231)))</x:f>
      </x:c>
      <x:c r="CN231" s="50" t="str">
        <x:f>IF(32&gt;'Настройки'!$B$3,"",IF(ISBLANK(AK231),IF('Настройки'!$B$9="Нулевой спрос",0,""),IF(AK231&lt;0,IF('Настройки'!$B$10="Исключить","",IF('Настройки'!$B$10="Абсолютные значения",ABS(AK231),AK231)),AK231)))</x:f>
      </x:c>
      <x:c r="CO231" s="50" t="str">
        <x:f>IF(33&gt;'Настройки'!$B$3,"",IF(ISBLANK(AL231),IF('Настройки'!$B$9="Нулевой спрос",0,""),IF(AL231&lt;0,IF('Настройки'!$B$10="Исключить","",IF('Настройки'!$B$10="Абсолютные значения",ABS(AL231),AL231)),AL231)))</x:f>
      </x:c>
      <x:c r="CP231" s="50" t="str">
        <x:f>IF(34&gt;'Настройки'!$B$3,"",IF(ISBLANK(AM231),IF('Настройки'!$B$9="Нулевой спрос",0,""),IF(AM231&lt;0,IF('Настройки'!$B$10="Исключить","",IF('Настройки'!$B$10="Абсолютные значения",ABS(AM231),AM231)),AM231)))</x:f>
      </x:c>
      <x:c r="CQ231" s="50" t="str">
        <x:f>IF(35&gt;'Настройки'!$B$3,"",IF(ISBLANK(AN231),IF('Настройки'!$B$9="Нулевой спрос",0,""),IF(AN231&lt;0,IF('Настройки'!$B$10="Исключить","",IF('Настройки'!$B$10="Абсолютные значения",ABS(AN231),AN231)),AN231)))</x:f>
      </x:c>
      <x:c r="CR231" s="50" t="str">
        <x:f>IF(36&gt;'Настройки'!$B$3,"",IF(ISBLANK(AO231),IF('Настройки'!$B$9="Нулевой спрос",0,""),IF(AO231&lt;0,IF('Настройки'!$B$10="Исключить","",IF('Настройки'!$B$10="Абсолютные значения",ABS(AO231),AO231)),AO231)))</x:f>
      </x:c>
      <x:c r="CS231" s="50" t="str">
        <x:f>IF(OR(1&gt;'Настройки'!$B$3,ISBLANK(BI231),BI231=0),"",BI231)</x:f>
      </x:c>
      <x:c r="CT231" s="50" t="str">
        <x:f>IF(OR(2&gt;'Настройки'!$B$3,ISBLANK(BJ231),BJ231=0),"",BJ231)</x:f>
      </x:c>
      <x:c r="CU231" s="50" t="str">
        <x:f>IF(OR(3&gt;'Настройки'!$B$3,ISBLANK(BK231),BK231=0),"",BK231)</x:f>
      </x:c>
      <x:c r="CV231" s="50" t="str">
        <x:f>IF(OR(4&gt;'Настройки'!$B$3,ISBLANK(BL231),BL231=0),"",BL231)</x:f>
      </x:c>
      <x:c r="CW231" s="50" t="str">
        <x:f>IF(OR(5&gt;'Настройки'!$B$3,ISBLANK(BM231),BM231=0),"",BM231)</x:f>
      </x:c>
      <x:c r="CX231" s="50" t="str">
        <x:f>IF(OR(6&gt;'Настройки'!$B$3,ISBLANK(BN231),BN231=0),"",BN231)</x:f>
      </x:c>
      <x:c r="CY231" s="50" t="str">
        <x:f>IF(OR(7&gt;'Настройки'!$B$3,ISBLANK(BO231),BO231=0),"",BO231)</x:f>
      </x:c>
      <x:c r="CZ231" s="50" t="str">
        <x:f>IF(OR(8&gt;'Настройки'!$B$3,ISBLANK(BP231),BP231=0),"",BP231)</x:f>
      </x:c>
      <x:c r="DA231" s="50" t="str">
        <x:f>IF(OR(9&gt;'Настройки'!$B$3,ISBLANK(BQ231),BQ231=0),"",BQ231)</x:f>
      </x:c>
      <x:c r="DB231" s="50" t="str">
        <x:f>IF(OR(10&gt;'Настройки'!$B$3,ISBLANK(BR231),BR231=0),"",BR231)</x:f>
      </x:c>
      <x:c r="DC231" s="50" t="str">
        <x:f>IF(OR(11&gt;'Настройки'!$B$3,ISBLANK(BS231),BS231=0),"",BS231)</x:f>
      </x:c>
      <x:c r="DD231" s="50" t="str">
        <x:f>IF(OR(12&gt;'Настройки'!$B$3,ISBLANK(BT231),BT231=0),"",BT231)</x:f>
      </x:c>
      <x:c r="DE231" s="50" t="str">
        <x:f>IF(OR(13&gt;'Настройки'!$B$3,ISBLANK(BU231),BU231=0),"",BU231)</x:f>
      </x:c>
      <x:c r="DF231" s="50" t="str">
        <x:f>IF(OR(14&gt;'Настройки'!$B$3,ISBLANK(BV231),BV231=0),"",BV231)</x:f>
      </x:c>
      <x:c r="DG231" s="50" t="str">
        <x:f>IF(OR(15&gt;'Настройки'!$B$3,ISBLANK(BW231),BW231=0),"",BW231)</x:f>
      </x:c>
      <x:c r="DH231" s="50" t="str">
        <x:f>IF(OR(16&gt;'Настройки'!$B$3,ISBLANK(BX231),BX231=0),"",BX231)</x:f>
      </x:c>
      <x:c r="DI231" s="50" t="str">
        <x:f>IF(OR(17&gt;'Настройки'!$B$3,ISBLANK(BY231),BY231=0),"",BY231)</x:f>
      </x:c>
      <x:c r="DJ231" s="50" t="str">
        <x:f>IF(OR(18&gt;'Настройки'!$B$3,ISBLANK(BZ231),BZ231=0),"",BZ231)</x:f>
      </x:c>
      <x:c r="DK231" s="50" t="str">
        <x:f>IF(OR(19&gt;'Настройки'!$B$3,ISBLANK(CA231),CA231=0),"",CA231)</x:f>
      </x:c>
      <x:c r="DL231" s="50" t="str">
        <x:f>IF(OR(20&gt;'Настройки'!$B$3,ISBLANK(CB231),CB231=0),"",CB231)</x:f>
      </x:c>
      <x:c r="DM231" s="50" t="str">
        <x:f>IF(OR(21&gt;'Настройки'!$B$3,ISBLANK(CC231),CC231=0),"",CC231)</x:f>
      </x:c>
      <x:c r="DN231" s="50" t="str">
        <x:f>IF(OR(22&gt;'Настройки'!$B$3,ISBLANK(CD231),CD231=0),"",CD231)</x:f>
      </x:c>
      <x:c r="DO231" s="50" t="str">
        <x:f>IF(OR(23&gt;'Настройки'!$B$3,ISBLANK(CE231),CE231=0),"",CE231)</x:f>
      </x:c>
      <x:c r="DP231" s="50" t="str">
        <x:f>IF(OR(24&gt;'Настройки'!$B$3,ISBLANK(CF231),CF231=0),"",CF231)</x:f>
      </x:c>
      <x:c r="DQ231" s="50" t="str">
        <x:f>IF(OR(25&gt;'Настройки'!$B$3,ISBLANK(CG231),CG231=0),"",CG231)</x:f>
      </x:c>
      <x:c r="DR231" s="50" t="str">
        <x:f>IF(OR(26&gt;'Настройки'!$B$3,ISBLANK(CH231),CH231=0),"",CH231)</x:f>
      </x:c>
      <x:c r="DS231" s="50" t="str">
        <x:f>IF(OR(27&gt;'Настройки'!$B$3,ISBLANK(CI231),CI231=0),"",CI231)</x:f>
      </x:c>
      <x:c r="DT231" s="50" t="str">
        <x:f>IF(OR(28&gt;'Настройки'!$B$3,ISBLANK(CJ231),CJ231=0),"",CJ231)</x:f>
      </x:c>
      <x:c r="DU231" s="50" t="str">
        <x:f>IF(OR(29&gt;'Настройки'!$B$3,ISBLANK(CK231),CK231=0),"",CK231)</x:f>
      </x:c>
      <x:c r="DV231" s="50" t="str">
        <x:f>IF(OR(30&gt;'Настройки'!$B$3,ISBLANK(CL231),CL231=0),"",CL231)</x:f>
      </x:c>
      <x:c r="DW231" s="50" t="str">
        <x:f>IF(OR(31&gt;'Настройки'!$B$3,ISBLANK(CM231),CM231=0),"",CM231)</x:f>
      </x:c>
      <x:c r="DX231" s="50" t="str">
        <x:f>IF(OR(32&gt;'Настройки'!$B$3,ISBLANK(CN231),CN231=0),"",CN231)</x:f>
      </x:c>
      <x:c r="DY231" s="50" t="str">
        <x:f>IF(OR(33&gt;'Настройки'!$B$3,ISBLANK(CO231),CO231=0),"",CO231)</x:f>
      </x:c>
      <x:c r="DZ231" s="50" t="str">
        <x:f>IF(OR(34&gt;'Настройки'!$B$3,ISBLANK(CP231),CP231=0),"",CP231)</x:f>
      </x:c>
      <x:c r="EA231" s="50" t="str">
        <x:f>IF(OR(35&gt;'Настройки'!$B$3,ISBLANK(CQ231),CQ231=0),"",CQ231)</x:f>
      </x:c>
      <x:c r="EB231" s="50" t="str">
        <x:f>IF(OR(36&gt;'Настройки'!$B$3,ISBLANK(CR231),CR231=0),"",CR231)</x:f>
      </x:c>
      <x:c r="EC231" s="50" t="str">
        <x:f>IF(A231="","",IF(OR(BB231="AZ",BB231="BZ"),10000+ROW(),IF(AZ231&gt;'Настройки'!$B$11,20000+ROW(),IF(BF231&lt;&gt;"Обычный",30000+ROW(),IF(AX231&lt;=0,40000+ROW(),"")))))</x:f>
      </x:c>
      <x:c r="ED231" s="50" t="str">
        <x:f>IF(EC231="","",COUNTIFS($EC$2:$EC$1001,"&gt;0",$EC$2:$EC$1001,"&lt;"&amp;EC231)+1)</x:f>
      </x:c>
    </x:row>
    <x:row r="232">
      <x:c r="A232" s="115"/>
      <x:c r="B232" s="115"/>
      <x:c r="C232" s="115"/>
      <x:c r="D232" s="118"/>
      <x:c r="E232" s="118"/>
      <x:c r="F232" s="118"/>
      <x:c r="G232" s="118"/>
      <x:c r="H232" s="118"/>
      <x:c r="I232" s="118"/>
      <x:c r="J232" s="118"/>
      <x:c r="K232" s="118"/>
      <x:c r="L232" s="118"/>
      <x:c r="M232" s="118"/>
      <x:c r="N232" s="118"/>
      <x:c r="O232" s="118"/>
      <x:c r="P232" s="118"/>
      <x:c r="Q232" s="118"/>
      <x:c r="R232" s="118"/>
      <x:c r="S232" s="118"/>
      <x:c r="T232" s="118"/>
      <x:c r="U232" s="118"/>
      <x:c r="V232" s="118"/>
      <x:c r="W232" s="118"/>
      <x:c r="X232" s="118"/>
      <x:c r="Y232" s="118"/>
      <x:c r="Z232" s="118"/>
      <x:c r="AA232" s="118"/>
      <x:c r="AB232" s="118"/>
      <x:c r="AC232" s="118"/>
      <x:c r="AD232" s="118"/>
      <x:c r="AE232" s="118"/>
      <x:c r="AF232" s="118"/>
      <x:c r="AG232" s="118"/>
      <x:c r="AH232" s="118"/>
      <x:c r="AI232" s="118"/>
      <x:c r="AJ232" s="118"/>
      <x:c r="AK232" s="118"/>
      <x:c r="AL232" s="118"/>
      <x:c r="AM232" s="118"/>
      <x:c r="AN232" s="118"/>
      <x:c r="AO232" s="118"/>
      <x:c r="AP232" s="115"/>
      <x:c r="AQ232" s="49" t="str">
        <x:f>IF(A232="","",COUNT(BI232:INDEX(BI232:CR232,1,'Настройки'!$B$3)))</x:f>
      </x:c>
      <x:c r="AR232" s="49" t="str">
        <x:f>IF(A232="","",SUM(BI232:INDEX(BI232:CR232,1,'Настройки'!$B$3)))</x:f>
      </x:c>
      <x:c r="AS232" s="58" t="str">
        <x:f>IF(A232="","",IF('Настройки'!$B$4="Стоимость потребления",AR232*D232,IF('Настройки'!$B$4="Количество",AR232,E232)))</x:f>
      </x:c>
      <x:c r="AT232" s="61" t="str">
        <x:f>IF(OR(A232="",AS232&lt;0,SUM($AS$2:$AS$1001)&lt;=0),"",AS232/SUM($AS$2:$AS$1001))</x:f>
      </x:c>
      <x:c r="AU232" s="61" t="str">
        <x:f>IF(OR(A232="",AS232&lt;0,SUM($AS$2:$AS$1001)&lt;=0),"",SUMIFS($AS$2:$AS$1001,$AS$2:$AS$1001,"&gt;"&amp;AS232)/SUM($AS$2:$AS$1001))</x:f>
      </x:c>
      <x:c r="AV232" s="61" t="str">
        <x:f>IF(OR(A232="",AS232&lt;0,SUM($AS$2:$AS$1001)&lt;=0),"",SUMIFS($AS$2:$AS$1001,$AS$2:$AS$1001,"&gt;="&amp;AS232)/SUM($AS$2:$AS$1001))</x:f>
      </x:c>
      <x:c r="AW232" s="49" t="str">
        <x:f>IF(A232="","",IF(SUM($AS$2:$AS$1001)&lt;=0,"Не определён",IF(AS232&lt;0,"Исключение",IF(AU232&lt;'Настройки'!$B$5,"A",IF(AU232&lt;'Настройки'!$B$6,"B","C")))))</x:f>
      </x:c>
      <x:c r="AX232" s="58" t="str">
        <x:f>IF(A232="","",IF(AQ232=0,"",AVERAGE(BI232:INDEX(BI232:CR232,1,'Настройки'!$B$3))))</x:f>
      </x:c>
      <x:c r="AY232" s="58" t="str">
        <x:f>IF(OR(A232="",AQ232=0),"",STDEVP(BI232:INDEX(BI232:CR232,1,'Настройки'!$B$3)))</x:f>
      </x:c>
      <x:c r="AZ232" s="61" t="str">
        <x:f>IF(OR(A232="",AQ232&lt;'Настройки'!$B$12,AX232&lt;=0,AND('Настройки'!$B$10="Блокировать",COUNTIF(F232:INDEX(F232:AO232,1,'Настройки'!$B$3),"&lt;0")&gt;0)),"",AY232/ABS(AX232))</x:f>
      </x:c>
      <x:c r="BA232" s="49" t="str">
        <x:f>IF(A232="","",IF(AND('Настройки'!$B$10="Блокировать",COUNTIF(F232:INDEX(F232:AO232,1,'Настройки'!$B$3),"&lt;0")&gt;0),"Не определён",IF(AQ232&lt;'Настройки'!$B$12,"Не определён",IF(AX232=0,"Нет спроса",IF(AX232&lt;0,"Не определён",IF(AZ232&lt;='Настройки'!$B$7,"X",IF(AZ232&lt;='Настройки'!$B$8,"Y","Z")))))))</x:f>
      </x:c>
      <x:c r="BB232" s="49" t="str">
        <x:f>IF(OR(A232="",LEN(AW232)&lt;&gt;1,LEN(BA232)&lt;&gt;1),"",AW232&amp;BA232)</x:f>
      </x:c>
      <x:c r="BC232" s="61" t="str">
        <x:f>IF(OR(A232="",AQ232=0),"",(COUNT(BI232:INDEX(BI232:CR232,1,'Настройки'!$B$3))-COUNT(CS232:INDEX(CS232:EB232,1,'Настройки'!$B$3)))/AQ232)</x:f>
      </x:c>
      <x:c r="BD232" s="64" t="str">
        <x:f>IF(OR(A232="",COUNT(CS232:INDEX(CS232:EB232,1,'Настройки'!$B$3))=0),"",AQ232/COUNT(CS232:INDEX(CS232:EB232,1,'Настройки'!$B$3)))</x:f>
      </x:c>
      <x:c r="BE232" s="64" t="str">
        <x:f>IF(OR(A232="",COUNT(CS232:INDEX(CS232:EB232,1,'Настройки'!$B$3))=0),"",IF(AVERAGE(CS232:INDEX(CS232:EB232,1,'Настройки'!$B$3))=0,"",(STDEVP(CS232:INDEX(CS232:EB232,1,'Настройки'!$B$3))/ABS(AVERAGE(CS232:INDEX(CS232:EB232,1,'Настройки'!$B$3))))^2))</x:f>
      </x:c>
      <x:c r="BF232" s="49" t="str">
        <x:f>IF(A232="","",IF(AQ232&lt;3,"Недостаточно",IF(AQ232&lt;6,"Предварительный","Обычный")))</x:f>
      </x:c>
      <x:c r="BG232" s="49" t="str">
        <x:f>IF(A232="","",IF(COUNTIF(F232:INDEX(F232:AO232,1,'Настройки'!$B$3),"&lt;0")&gt;0,IF('Настройки'!$B$10="Блокировать","Отрицательный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"),"")&amp;IF(AQ232&lt;3,"Недостаточно истории. ",IF(AQ232&lt;6,"Предварительная классификация. ",""))&amp;IF(AX232=0,"Нет спроса за горизонт. ","")&amp;IF(AZ232&gt;'Настройки'!$B$11,"Экстремальная вариативность. ",""))</x:f>
      </x:c>
      <x:c r="BH232" s="49" t="str">
        <x:f>IF(A232="","",IFERROR(VLOOKUP(BB232,'Настройки'!$D$3:$E$11,2,FALSE),"Сначала проверьте исходные данные и историю спроса.")&amp;" Уточните срок поставки, MOQ и критичность.")</x:f>
      </x:c>
      <x:c r="BI232" s="50" t="str">
        <x:f>IF(1&gt;'Настройки'!$B$3,"",IF(ISBLANK(F232),IF('Настройки'!$B$9="Нулевой спрос",0,""),IF(F232&lt;0,IF('Настройки'!$B$10="Исключить","",IF('Настройки'!$B$10="Абсолютные значения",ABS(F232),F232)),F232)))</x:f>
      </x:c>
      <x:c r="BJ232" s="50" t="str">
        <x:f>IF(2&gt;'Настройки'!$B$3,"",IF(ISBLANK(G232),IF('Настройки'!$B$9="Нулевой спрос",0,""),IF(G232&lt;0,IF('Настройки'!$B$10="Исключить","",IF('Настройки'!$B$10="Абсолютные значения",ABS(G232),G232)),G232)))</x:f>
      </x:c>
      <x:c r="BK232" s="50" t="str">
        <x:f>IF(3&gt;'Настройки'!$B$3,"",IF(ISBLANK(H232),IF('Настройки'!$B$9="Нулевой спрос",0,""),IF(H232&lt;0,IF('Настройки'!$B$10="Исключить","",IF('Настройки'!$B$10="Абсолютные значения",ABS(H232),H232)),H232)))</x:f>
      </x:c>
      <x:c r="BL232" s="50" t="str">
        <x:f>IF(4&gt;'Настройки'!$B$3,"",IF(ISBLANK(I232),IF('Настройки'!$B$9="Нулевой спрос",0,""),IF(I232&lt;0,IF('Настройки'!$B$10="Исключить","",IF('Настройки'!$B$10="Абсолютные значения",ABS(I232),I232)),I232)))</x:f>
      </x:c>
      <x:c r="BM232" s="50" t="str">
        <x:f>IF(5&gt;'Настройки'!$B$3,"",IF(ISBLANK(J232),IF('Настройки'!$B$9="Нулевой спрос",0,""),IF(J232&lt;0,IF('Настройки'!$B$10="Исключить","",IF('Настройки'!$B$10="Абсолютные значения",ABS(J232),J232)),J232)))</x:f>
      </x:c>
      <x:c r="BN232" s="50" t="str">
        <x:f>IF(6&gt;'Настройки'!$B$3,"",IF(ISBLANK(K232),IF('Настройки'!$B$9="Нулевой спрос",0,""),IF(K232&lt;0,IF('Настройки'!$B$10="Исключить","",IF('Настройки'!$B$10="Абсолютные значения",ABS(K232),K232)),K232)))</x:f>
      </x:c>
      <x:c r="BO232" s="50" t="str">
        <x:f>IF(7&gt;'Настройки'!$B$3,"",IF(ISBLANK(L232),IF('Настройки'!$B$9="Нулевой спрос",0,""),IF(L232&lt;0,IF('Настройки'!$B$10="Исключить","",IF('Настройки'!$B$10="Абсолютные значения",ABS(L232),L232)),L232)))</x:f>
      </x:c>
      <x:c r="BP232" s="50" t="str">
        <x:f>IF(8&gt;'Настройки'!$B$3,"",IF(ISBLANK(M232),IF('Настройки'!$B$9="Нулевой спрос",0,""),IF(M232&lt;0,IF('Настройки'!$B$10="Исключить","",IF('Настройки'!$B$10="Абсолютные значения",ABS(M232),M232)),M232)))</x:f>
      </x:c>
      <x:c r="BQ232" s="50" t="str">
        <x:f>IF(9&gt;'Настройки'!$B$3,"",IF(ISBLANK(N232),IF('Настройки'!$B$9="Нулевой спрос",0,""),IF(N232&lt;0,IF('Настройки'!$B$10="Исключить","",IF('Настройки'!$B$10="Абсолютные значения",ABS(N232),N232)),N232)))</x:f>
      </x:c>
      <x:c r="BR232" s="50" t="str">
        <x:f>IF(10&gt;'Настройки'!$B$3,"",IF(ISBLANK(O232),IF('Настройки'!$B$9="Нулевой спрос",0,""),IF(O232&lt;0,IF('Настройки'!$B$10="Исключить","",IF('Настройки'!$B$10="Абсолютные значения",ABS(O232),O232)),O232)))</x:f>
      </x:c>
      <x:c r="BS232" s="50" t="str">
        <x:f>IF(11&gt;'Настройки'!$B$3,"",IF(ISBLANK(P232),IF('Настройки'!$B$9="Нулевой спрос",0,""),IF(P232&lt;0,IF('Настройки'!$B$10="Исключить","",IF('Настройки'!$B$10="Абсолютные значения",ABS(P232),P232)),P232)))</x:f>
      </x:c>
      <x:c r="BT232" s="50" t="str">
        <x:f>IF(12&gt;'Настройки'!$B$3,"",IF(ISBLANK(Q232),IF('Настройки'!$B$9="Нулевой спрос",0,""),IF(Q232&lt;0,IF('Настройки'!$B$10="Исключить","",IF('Настройки'!$B$10="Абсолютные значения",ABS(Q232),Q232)),Q232)))</x:f>
      </x:c>
      <x:c r="BU232" s="50" t="str">
        <x:f>IF(13&gt;'Настройки'!$B$3,"",IF(ISBLANK(R232),IF('Настройки'!$B$9="Нулевой спрос",0,""),IF(R232&lt;0,IF('Настройки'!$B$10="Исключить","",IF('Настройки'!$B$10="Абсолютные значения",ABS(R232),R232)),R232)))</x:f>
      </x:c>
      <x:c r="BV232" s="50" t="str">
        <x:f>IF(14&gt;'Настройки'!$B$3,"",IF(ISBLANK(S232),IF('Настройки'!$B$9="Нулевой спрос",0,""),IF(S232&lt;0,IF('Настройки'!$B$10="Исключить","",IF('Настройки'!$B$10="Абсолютные значения",ABS(S232),S232)),S232)))</x:f>
      </x:c>
      <x:c r="BW232" s="50" t="str">
        <x:f>IF(15&gt;'Настройки'!$B$3,"",IF(ISBLANK(T232),IF('Настройки'!$B$9="Нулевой спрос",0,""),IF(T232&lt;0,IF('Настройки'!$B$10="Исключить","",IF('Настройки'!$B$10="Абсолютные значения",ABS(T232),T232)),T232)))</x:f>
      </x:c>
      <x:c r="BX232" s="50" t="str">
        <x:f>IF(16&gt;'Настройки'!$B$3,"",IF(ISBLANK(U232),IF('Настройки'!$B$9="Нулевой спрос",0,""),IF(U232&lt;0,IF('Настройки'!$B$10="Исключить","",IF('Настройки'!$B$10="Абсолютные значения",ABS(U232),U232)),U232)))</x:f>
      </x:c>
      <x:c r="BY232" s="50" t="str">
        <x:f>IF(17&gt;'Настройки'!$B$3,"",IF(ISBLANK(V232),IF('Настройки'!$B$9="Нулевой спрос",0,""),IF(V232&lt;0,IF('Настройки'!$B$10="Исключить","",IF('Настройки'!$B$10="Абсолютные значения",ABS(V232),V232)),V232)))</x:f>
      </x:c>
      <x:c r="BZ232" s="50" t="str">
        <x:f>IF(18&gt;'Настройки'!$B$3,"",IF(ISBLANK(W232),IF('Настройки'!$B$9="Нулевой спрос",0,""),IF(W232&lt;0,IF('Настройки'!$B$10="Исключить","",IF('Настройки'!$B$10="Абсолютные значения",ABS(W232),W232)),W232)))</x:f>
      </x:c>
      <x:c r="CA232" s="50" t="str">
        <x:f>IF(19&gt;'Настройки'!$B$3,"",IF(ISBLANK(X232),IF('Настройки'!$B$9="Нулевой спрос",0,""),IF(X232&lt;0,IF('Настройки'!$B$10="Исключить","",IF('Настройки'!$B$10="Абсолютные значения",ABS(X232),X232)),X232)))</x:f>
      </x:c>
      <x:c r="CB232" s="50" t="str">
        <x:f>IF(20&gt;'Настройки'!$B$3,"",IF(ISBLANK(Y232),IF('Настройки'!$B$9="Нулевой спрос",0,""),IF(Y232&lt;0,IF('Настройки'!$B$10="Исключить","",IF('Настройки'!$B$10="Абсолютные значения",ABS(Y232),Y232)),Y232)))</x:f>
      </x:c>
      <x:c r="CC232" s="50" t="str">
        <x:f>IF(21&gt;'Настройки'!$B$3,"",IF(ISBLANK(Z232),IF('Настройки'!$B$9="Нулевой спрос",0,""),IF(Z232&lt;0,IF('Настройки'!$B$10="Исключить","",IF('Настройки'!$B$10="Абсолютные значения",ABS(Z232),Z232)),Z232)))</x:f>
      </x:c>
      <x:c r="CD232" s="50" t="str">
        <x:f>IF(22&gt;'Настройки'!$B$3,"",IF(ISBLANK(AA232),IF('Настройки'!$B$9="Нулевой спрос",0,""),IF(AA232&lt;0,IF('Настройки'!$B$10="Исключить","",IF('Настройки'!$B$10="Абсолютные значения",ABS(AA232),AA232)),AA232)))</x:f>
      </x:c>
      <x:c r="CE232" s="50" t="str">
        <x:f>IF(23&gt;'Настройки'!$B$3,"",IF(ISBLANK(AB232),IF('Настройки'!$B$9="Нулевой спрос",0,""),IF(AB232&lt;0,IF('Настройки'!$B$10="Исключить","",IF('Настройки'!$B$10="Абсолютные значения",ABS(AB232),AB232)),AB232)))</x:f>
      </x:c>
      <x:c r="CF232" s="50" t="str">
        <x:f>IF(24&gt;'Настройки'!$B$3,"",IF(ISBLANK(AC232),IF('Настройки'!$B$9="Нулевой спрос",0,""),IF(AC232&lt;0,IF('Настройки'!$B$10="Исключить","",IF('Настройки'!$B$10="Абсолютные значения",ABS(AC232),AC232)),AC232)))</x:f>
      </x:c>
      <x:c r="CG232" s="50" t="str">
        <x:f>IF(25&gt;'Настройки'!$B$3,"",IF(ISBLANK(AD232),IF('Настройки'!$B$9="Нулевой спрос",0,""),IF(AD232&lt;0,IF('Настройки'!$B$10="Исключить","",IF('Настройки'!$B$10="Абсолютные значения",ABS(AD232),AD232)),AD232)))</x:f>
      </x:c>
      <x:c r="CH232" s="50" t="str">
        <x:f>IF(26&gt;'Настройки'!$B$3,"",IF(ISBLANK(AE232),IF('Настройки'!$B$9="Нулевой спрос",0,""),IF(AE232&lt;0,IF('Настройки'!$B$10="Исключить","",IF('Настройки'!$B$10="Абсолютные значения",ABS(AE232),AE232)),AE232)))</x:f>
      </x:c>
      <x:c r="CI232" s="50" t="str">
        <x:f>IF(27&gt;'Настройки'!$B$3,"",IF(ISBLANK(AF232),IF('Настройки'!$B$9="Нулевой спрос",0,""),IF(AF232&lt;0,IF('Настройки'!$B$10="Исключить","",IF('Настройки'!$B$10="Абсолютные значения",ABS(AF232),AF232)),AF232)))</x:f>
      </x:c>
      <x:c r="CJ232" s="50" t="str">
        <x:f>IF(28&gt;'Настройки'!$B$3,"",IF(ISBLANK(AG232),IF('Настройки'!$B$9="Нулевой спрос",0,""),IF(AG232&lt;0,IF('Настройки'!$B$10="Исключить","",IF('Настройки'!$B$10="Абсолютные значения",ABS(AG232),AG232)),AG232)))</x:f>
      </x:c>
      <x:c r="CK232" s="50" t="str">
        <x:f>IF(29&gt;'Настройки'!$B$3,"",IF(ISBLANK(AH232),IF('Настройки'!$B$9="Нулевой спрос",0,""),IF(AH232&lt;0,IF('Настройки'!$B$10="Исключить","",IF('Настройки'!$B$10="Абсолютные значения",ABS(AH232),AH232)),AH232)))</x:f>
      </x:c>
      <x:c r="CL232" s="50" t="str">
        <x:f>IF(30&gt;'Настройки'!$B$3,"",IF(ISBLANK(AI232),IF('Настройки'!$B$9="Нулевой спрос",0,""),IF(AI232&lt;0,IF('Настройки'!$B$10="Исключить","",IF('Настройки'!$B$10="Абсолютные значения",ABS(AI232),AI232)),AI232)))</x:f>
      </x:c>
      <x:c r="CM232" s="50" t="str">
        <x:f>IF(31&gt;'Настройки'!$B$3,"",IF(ISBLANK(AJ232),IF('Настройки'!$B$9="Нулевой спрос",0,""),IF(AJ232&lt;0,IF('Настройки'!$B$10="Исключить","",IF('Настройки'!$B$10="Абсолютные значения",ABS(AJ232),AJ232)),AJ232)))</x:f>
      </x:c>
      <x:c r="CN232" s="50" t="str">
        <x:f>IF(32&gt;'Настройки'!$B$3,"",IF(ISBLANK(AK232),IF('Настройки'!$B$9="Нулевой спрос",0,""),IF(AK232&lt;0,IF('Настройки'!$B$10="Исключить","",IF('Настройки'!$B$10="Абсолютные значения",ABS(AK232),AK232)),AK232)))</x:f>
      </x:c>
      <x:c r="CO232" s="50" t="str">
        <x:f>IF(33&gt;'Настройки'!$B$3,"",IF(ISBLANK(AL232),IF('Настройки'!$B$9="Нулевой спрос",0,""),IF(AL232&lt;0,IF('Настройки'!$B$10="Исключить","",IF('Настройки'!$B$10="Абсолютные значения",ABS(AL232),AL232)),AL232)))</x:f>
      </x:c>
      <x:c r="CP232" s="50" t="str">
        <x:f>IF(34&gt;'Настройки'!$B$3,"",IF(ISBLANK(AM232),IF('Настройки'!$B$9="Нулевой спрос",0,""),IF(AM232&lt;0,IF('Настройки'!$B$10="Исключить","",IF('Настройки'!$B$10="Абсолютные значения",ABS(AM232),AM232)),AM232)))</x:f>
      </x:c>
      <x:c r="CQ232" s="50" t="str">
        <x:f>IF(35&gt;'Настройки'!$B$3,"",IF(ISBLANK(AN232),IF('Настройки'!$B$9="Нулевой спрос",0,""),IF(AN232&lt;0,IF('Настройки'!$B$10="Исключить","",IF('Настройки'!$B$10="Абсолютные значения",ABS(AN232),AN232)),AN232)))</x:f>
      </x:c>
      <x:c r="CR232" s="50" t="str">
        <x:f>IF(36&gt;'Настройки'!$B$3,"",IF(ISBLANK(AO232),IF('Настройки'!$B$9="Нулевой спрос",0,""),IF(AO232&lt;0,IF('Настройки'!$B$10="Исключить","",IF('Настройки'!$B$10="Абсолютные значения",ABS(AO232),AO232)),AO232)))</x:f>
      </x:c>
      <x:c r="CS232" s="50" t="str">
        <x:f>IF(OR(1&gt;'Настройки'!$B$3,ISBLANK(BI232),BI232=0),"",BI232)</x:f>
      </x:c>
      <x:c r="CT232" s="50" t="str">
        <x:f>IF(OR(2&gt;'Настройки'!$B$3,ISBLANK(BJ232),BJ232=0),"",BJ232)</x:f>
      </x:c>
      <x:c r="CU232" s="50" t="str">
        <x:f>IF(OR(3&gt;'Настройки'!$B$3,ISBLANK(BK232),BK232=0),"",BK232)</x:f>
      </x:c>
      <x:c r="CV232" s="50" t="str">
        <x:f>IF(OR(4&gt;'Настройки'!$B$3,ISBLANK(BL232),BL232=0),"",BL232)</x:f>
      </x:c>
      <x:c r="CW232" s="50" t="str">
        <x:f>IF(OR(5&gt;'Настройки'!$B$3,ISBLANK(BM232),BM232=0),"",BM232)</x:f>
      </x:c>
      <x:c r="CX232" s="50" t="str">
        <x:f>IF(OR(6&gt;'Настройки'!$B$3,ISBLANK(BN232),BN232=0),"",BN232)</x:f>
      </x:c>
      <x:c r="CY232" s="50" t="str">
        <x:f>IF(OR(7&gt;'Настройки'!$B$3,ISBLANK(BO232),BO232=0),"",BO232)</x:f>
      </x:c>
      <x:c r="CZ232" s="50" t="str">
        <x:f>IF(OR(8&gt;'Настройки'!$B$3,ISBLANK(BP232),BP232=0),"",BP232)</x:f>
      </x:c>
      <x:c r="DA232" s="50" t="str">
        <x:f>IF(OR(9&gt;'Настройки'!$B$3,ISBLANK(BQ232),BQ232=0),"",BQ232)</x:f>
      </x:c>
      <x:c r="DB232" s="50" t="str">
        <x:f>IF(OR(10&gt;'Настройки'!$B$3,ISBLANK(BR232),BR232=0),"",BR232)</x:f>
      </x:c>
      <x:c r="DC232" s="50" t="str">
        <x:f>IF(OR(11&gt;'Настройки'!$B$3,ISBLANK(BS232),BS232=0),"",BS232)</x:f>
      </x:c>
      <x:c r="DD232" s="50" t="str">
        <x:f>IF(OR(12&gt;'Настройки'!$B$3,ISBLANK(BT232),BT232=0),"",BT232)</x:f>
      </x:c>
      <x:c r="DE232" s="50" t="str">
        <x:f>IF(OR(13&gt;'Настройки'!$B$3,ISBLANK(BU232),BU232=0),"",BU232)</x:f>
      </x:c>
      <x:c r="DF232" s="50" t="str">
        <x:f>IF(OR(14&gt;'Настройки'!$B$3,ISBLANK(BV232),BV232=0),"",BV232)</x:f>
      </x:c>
      <x:c r="DG232" s="50" t="str">
        <x:f>IF(OR(15&gt;'Настройки'!$B$3,ISBLANK(BW232),BW232=0),"",BW232)</x:f>
      </x:c>
      <x:c r="DH232" s="50" t="str">
        <x:f>IF(OR(16&gt;'Настройки'!$B$3,ISBLANK(BX232),BX232=0),"",BX232)</x:f>
      </x:c>
      <x:c r="DI232" s="50" t="str">
        <x:f>IF(OR(17&gt;'Настройки'!$B$3,ISBLANK(BY232),BY232=0),"",BY232)</x:f>
      </x:c>
      <x:c r="DJ232" s="50" t="str">
        <x:f>IF(OR(18&gt;'Настройки'!$B$3,ISBLANK(BZ232),BZ232=0),"",BZ232)</x:f>
      </x:c>
      <x:c r="DK232" s="50" t="str">
        <x:f>IF(OR(19&gt;'Настройки'!$B$3,ISBLANK(CA232),CA232=0),"",CA232)</x:f>
      </x:c>
      <x:c r="DL232" s="50" t="str">
        <x:f>IF(OR(20&gt;'Настройки'!$B$3,ISBLANK(CB232),CB232=0),"",CB232)</x:f>
      </x:c>
      <x:c r="DM232" s="50" t="str">
        <x:f>IF(OR(21&gt;'Настройки'!$B$3,ISBLANK(CC232),CC232=0),"",CC232)</x:f>
      </x:c>
      <x:c r="DN232" s="50" t="str">
        <x:f>IF(OR(22&gt;'Настройки'!$B$3,ISBLANK(CD232),CD232=0),"",CD232)</x:f>
      </x:c>
      <x:c r="DO232" s="50" t="str">
        <x:f>IF(OR(23&gt;'Настройки'!$B$3,ISBLANK(CE232),CE232=0),"",CE232)</x:f>
      </x:c>
      <x:c r="DP232" s="50" t="str">
        <x:f>IF(OR(24&gt;'Настройки'!$B$3,ISBLANK(CF232),CF232=0),"",CF232)</x:f>
      </x:c>
      <x:c r="DQ232" s="50" t="str">
        <x:f>IF(OR(25&gt;'Настройки'!$B$3,ISBLANK(CG232),CG232=0),"",CG232)</x:f>
      </x:c>
      <x:c r="DR232" s="50" t="str">
        <x:f>IF(OR(26&gt;'Настройки'!$B$3,ISBLANK(CH232),CH232=0),"",CH232)</x:f>
      </x:c>
      <x:c r="DS232" s="50" t="str">
        <x:f>IF(OR(27&gt;'Настройки'!$B$3,ISBLANK(CI232),CI232=0),"",CI232)</x:f>
      </x:c>
      <x:c r="DT232" s="50" t="str">
        <x:f>IF(OR(28&gt;'Настройки'!$B$3,ISBLANK(CJ232),CJ232=0),"",CJ232)</x:f>
      </x:c>
      <x:c r="DU232" s="50" t="str">
        <x:f>IF(OR(29&gt;'Настройки'!$B$3,ISBLANK(CK232),CK232=0),"",CK232)</x:f>
      </x:c>
      <x:c r="DV232" s="50" t="str">
        <x:f>IF(OR(30&gt;'Настройки'!$B$3,ISBLANK(CL232),CL232=0),"",CL232)</x:f>
      </x:c>
      <x:c r="DW232" s="50" t="str">
        <x:f>IF(OR(31&gt;'Настройки'!$B$3,ISBLANK(CM232),CM232=0),"",CM232)</x:f>
      </x:c>
      <x:c r="DX232" s="50" t="str">
        <x:f>IF(OR(32&gt;'Настройки'!$B$3,ISBLANK(CN232),CN232=0),"",CN232)</x:f>
      </x:c>
      <x:c r="DY232" s="50" t="str">
        <x:f>IF(OR(33&gt;'Настройки'!$B$3,ISBLANK(CO232),CO232=0),"",CO232)</x:f>
      </x:c>
      <x:c r="DZ232" s="50" t="str">
        <x:f>IF(OR(34&gt;'Настройки'!$B$3,ISBLANK(CP232),CP232=0),"",CP232)</x:f>
      </x:c>
      <x:c r="EA232" s="50" t="str">
        <x:f>IF(OR(35&gt;'Настройки'!$B$3,ISBLANK(CQ232),CQ232=0),"",CQ232)</x:f>
      </x:c>
      <x:c r="EB232" s="50" t="str">
        <x:f>IF(OR(36&gt;'Настройки'!$B$3,ISBLANK(CR232),CR232=0),"",CR232)</x:f>
      </x:c>
      <x:c r="EC232" s="50" t="str">
        <x:f>IF(A232="","",IF(OR(BB232="AZ",BB232="BZ"),10000+ROW(),IF(AZ232&gt;'Настройки'!$B$11,20000+ROW(),IF(BF232&lt;&gt;"Обычный",30000+ROW(),IF(AX232&lt;=0,40000+ROW(),"")))))</x:f>
      </x:c>
      <x:c r="ED232" s="50" t="str">
        <x:f>IF(EC232="","",COUNTIFS($EC$2:$EC$1001,"&gt;0",$EC$2:$EC$1001,"&lt;"&amp;EC232)+1)</x:f>
      </x:c>
    </x:row>
    <x:row r="233">
      <x:c r="A233" s="115"/>
      <x:c r="B233" s="115"/>
      <x:c r="C233" s="115"/>
      <x:c r="D233" s="118"/>
      <x:c r="E233" s="118"/>
      <x:c r="F233" s="118"/>
      <x:c r="G233" s="118"/>
      <x:c r="H233" s="118"/>
      <x:c r="I233" s="118"/>
      <x:c r="J233" s="118"/>
      <x:c r="K233" s="118"/>
      <x:c r="L233" s="118"/>
      <x:c r="M233" s="118"/>
      <x:c r="N233" s="118"/>
      <x:c r="O233" s="118"/>
      <x:c r="P233" s="118"/>
      <x:c r="Q233" s="118"/>
      <x:c r="R233" s="118"/>
      <x:c r="S233" s="118"/>
      <x:c r="T233" s="118"/>
      <x:c r="U233" s="118"/>
      <x:c r="V233" s="118"/>
      <x:c r="W233" s="118"/>
      <x:c r="X233" s="118"/>
      <x:c r="Y233" s="118"/>
      <x:c r="Z233" s="118"/>
      <x:c r="AA233" s="118"/>
      <x:c r="AB233" s="118"/>
      <x:c r="AC233" s="118"/>
      <x:c r="AD233" s="118"/>
      <x:c r="AE233" s="118"/>
      <x:c r="AF233" s="118"/>
      <x:c r="AG233" s="118"/>
      <x:c r="AH233" s="118"/>
      <x:c r="AI233" s="118"/>
      <x:c r="AJ233" s="118"/>
      <x:c r="AK233" s="118"/>
      <x:c r="AL233" s="118"/>
      <x:c r="AM233" s="118"/>
      <x:c r="AN233" s="118"/>
      <x:c r="AO233" s="118"/>
      <x:c r="AP233" s="115"/>
      <x:c r="AQ233" s="49" t="str">
        <x:f>IF(A233="","",COUNT(BI233:INDEX(BI233:CR233,1,'Настройки'!$B$3)))</x:f>
      </x:c>
      <x:c r="AR233" s="49" t="str">
        <x:f>IF(A233="","",SUM(BI233:INDEX(BI233:CR233,1,'Настройки'!$B$3)))</x:f>
      </x:c>
      <x:c r="AS233" s="58" t="str">
        <x:f>IF(A233="","",IF('Настройки'!$B$4="Стоимость потребления",AR233*D233,IF('Настройки'!$B$4="Количество",AR233,E233)))</x:f>
      </x:c>
      <x:c r="AT233" s="61" t="str">
        <x:f>IF(OR(A233="",AS233&lt;0,SUM($AS$2:$AS$1001)&lt;=0),"",AS233/SUM($AS$2:$AS$1001))</x:f>
      </x:c>
      <x:c r="AU233" s="61" t="str">
        <x:f>IF(OR(A233="",AS233&lt;0,SUM($AS$2:$AS$1001)&lt;=0),"",SUMIFS($AS$2:$AS$1001,$AS$2:$AS$1001,"&gt;"&amp;AS233)/SUM($AS$2:$AS$1001))</x:f>
      </x:c>
      <x:c r="AV233" s="61" t="str">
        <x:f>IF(OR(A233="",AS233&lt;0,SUM($AS$2:$AS$1001)&lt;=0),"",SUMIFS($AS$2:$AS$1001,$AS$2:$AS$1001,"&gt;="&amp;AS233)/SUM($AS$2:$AS$1001))</x:f>
      </x:c>
      <x:c r="AW233" s="49" t="str">
        <x:f>IF(A233="","",IF(SUM($AS$2:$AS$1001)&lt;=0,"Не определён",IF(AS233&lt;0,"Исключение",IF(AU233&lt;'Настройки'!$B$5,"A",IF(AU233&lt;'Настройки'!$B$6,"B","C")))))</x:f>
      </x:c>
      <x:c r="AX233" s="58" t="str">
        <x:f>IF(A233="","",IF(AQ233=0,"",AVERAGE(BI233:INDEX(BI233:CR233,1,'Настройки'!$B$3))))</x:f>
      </x:c>
      <x:c r="AY233" s="58" t="str">
        <x:f>IF(OR(A233="",AQ233=0),"",STDEVP(BI233:INDEX(BI233:CR233,1,'Настройки'!$B$3)))</x:f>
      </x:c>
      <x:c r="AZ233" s="61" t="str">
        <x:f>IF(OR(A233="",AQ233&lt;'Настройки'!$B$12,AX233&lt;=0,AND('Настройки'!$B$10="Блокировать",COUNTIF(F233:INDEX(F233:AO233,1,'Настройки'!$B$3),"&lt;0")&gt;0)),"",AY233/ABS(AX233))</x:f>
      </x:c>
      <x:c r="BA233" s="49" t="str">
        <x:f>IF(A233="","",IF(AND('Настройки'!$B$10="Блокировать",COUNTIF(F233:INDEX(F233:AO233,1,'Настройки'!$B$3),"&lt;0")&gt;0),"Не определён",IF(AQ233&lt;'Настройки'!$B$12,"Не определён",IF(AX233=0,"Нет спроса",IF(AX233&lt;0,"Не определён",IF(AZ233&lt;='Настройки'!$B$7,"X",IF(AZ233&lt;='Настройки'!$B$8,"Y","Z")))))))</x:f>
      </x:c>
      <x:c r="BB233" s="49" t="str">
        <x:f>IF(OR(A233="",LEN(AW233)&lt;&gt;1,LEN(BA233)&lt;&gt;1),"",AW233&amp;BA233)</x:f>
      </x:c>
      <x:c r="BC233" s="61" t="str">
        <x:f>IF(OR(A233="",AQ233=0),"",(COUNT(BI233:INDEX(BI233:CR233,1,'Настройки'!$B$3))-COUNT(CS233:INDEX(CS233:EB233,1,'Настройки'!$B$3)))/AQ233)</x:f>
      </x:c>
      <x:c r="BD233" s="64" t="str">
        <x:f>IF(OR(A233="",COUNT(CS233:INDEX(CS233:EB233,1,'Настройки'!$B$3))=0),"",AQ233/COUNT(CS233:INDEX(CS233:EB233,1,'Настройки'!$B$3)))</x:f>
      </x:c>
      <x:c r="BE233" s="64" t="str">
        <x:f>IF(OR(A233="",COUNT(CS233:INDEX(CS233:EB233,1,'Настройки'!$B$3))=0),"",IF(AVERAGE(CS233:INDEX(CS233:EB233,1,'Настройки'!$B$3))=0,"",(STDEVP(CS233:INDEX(CS233:EB233,1,'Настройки'!$B$3))/ABS(AVERAGE(CS233:INDEX(CS233:EB233,1,'Настройки'!$B$3))))^2))</x:f>
      </x:c>
      <x:c r="BF233" s="49" t="str">
        <x:f>IF(A233="","",IF(AQ233&lt;3,"Недостаточно",IF(AQ233&lt;6,"Предварительный","Обычный")))</x:f>
      </x:c>
      <x:c r="BG233" s="49" t="str">
        <x:f>IF(A233="","",IF(COUNTIF(F233:INDEX(F233:AO233,1,'Настройки'!$B$3),"&lt;0")&gt;0,IF('Настройки'!$B$10="Блокировать","Отрицательный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"),"")&amp;IF(AQ233&lt;3,"Недостаточно истории. ",IF(AQ233&lt;6,"Предварительная классификация. ",""))&amp;IF(AX233=0,"Нет спроса за горизонт. ","")&amp;IF(AZ233&gt;'Настройки'!$B$11,"Экстремальная вариативность. ",""))</x:f>
      </x:c>
      <x:c r="BH233" s="49" t="str">
        <x:f>IF(A233="","",IFERROR(VLOOKUP(BB233,'Настройки'!$D$3:$E$11,2,FALSE),"Сначала проверьте исходные данные и историю спроса.")&amp;" Уточните срок поставки, MOQ и критичность.")</x:f>
      </x:c>
      <x:c r="BI233" s="50" t="str">
        <x:f>IF(1&gt;'Настройки'!$B$3,"",IF(ISBLANK(F233),IF('Настройки'!$B$9="Нулевой спрос",0,""),IF(F233&lt;0,IF('Настройки'!$B$10="Исключить","",IF('Настройки'!$B$10="Абсолютные значения",ABS(F233),F233)),F233)))</x:f>
      </x:c>
      <x:c r="BJ233" s="50" t="str">
        <x:f>IF(2&gt;'Настройки'!$B$3,"",IF(ISBLANK(G233),IF('Настройки'!$B$9="Нулевой спрос",0,""),IF(G233&lt;0,IF('Настройки'!$B$10="Исключить","",IF('Настройки'!$B$10="Абсолютные значения",ABS(G233),G233)),G233)))</x:f>
      </x:c>
      <x:c r="BK233" s="50" t="str">
        <x:f>IF(3&gt;'Настройки'!$B$3,"",IF(ISBLANK(H233),IF('Настройки'!$B$9="Нулевой спрос",0,""),IF(H233&lt;0,IF('Настройки'!$B$10="Исключить","",IF('Настройки'!$B$10="Абсолютные значения",ABS(H233),H233)),H233)))</x:f>
      </x:c>
      <x:c r="BL233" s="50" t="str">
        <x:f>IF(4&gt;'Настройки'!$B$3,"",IF(ISBLANK(I233),IF('Настройки'!$B$9="Нулевой спрос",0,""),IF(I233&lt;0,IF('Настройки'!$B$10="Исключить","",IF('Настройки'!$B$10="Абсолютные значения",ABS(I233),I233)),I233)))</x:f>
      </x:c>
      <x:c r="BM233" s="50" t="str">
        <x:f>IF(5&gt;'Настройки'!$B$3,"",IF(ISBLANK(J233),IF('Настройки'!$B$9="Нулевой спрос",0,""),IF(J233&lt;0,IF('Настройки'!$B$10="Исключить","",IF('Настройки'!$B$10="Абсолютные значения",ABS(J233),J233)),J233)))</x:f>
      </x:c>
      <x:c r="BN233" s="50" t="str">
        <x:f>IF(6&gt;'Настройки'!$B$3,"",IF(ISBLANK(K233),IF('Настройки'!$B$9="Нулевой спрос",0,""),IF(K233&lt;0,IF('Настройки'!$B$10="Исключить","",IF('Настройки'!$B$10="Абсолютные значения",ABS(K233),K233)),K233)))</x:f>
      </x:c>
      <x:c r="BO233" s="50" t="str">
        <x:f>IF(7&gt;'Настройки'!$B$3,"",IF(ISBLANK(L233),IF('Настройки'!$B$9="Нулевой спрос",0,""),IF(L233&lt;0,IF('Настройки'!$B$10="Исключить","",IF('Настройки'!$B$10="Абсолютные значения",ABS(L233),L233)),L233)))</x:f>
      </x:c>
      <x:c r="BP233" s="50" t="str">
        <x:f>IF(8&gt;'Настройки'!$B$3,"",IF(ISBLANK(M233),IF('Настройки'!$B$9="Нулевой спрос",0,""),IF(M233&lt;0,IF('Настройки'!$B$10="Исключить","",IF('Настройки'!$B$10="Абсолютные значения",ABS(M233),M233)),M233)))</x:f>
      </x:c>
      <x:c r="BQ233" s="50" t="str">
        <x:f>IF(9&gt;'Настройки'!$B$3,"",IF(ISBLANK(N233),IF('Настройки'!$B$9="Нулевой спрос",0,""),IF(N233&lt;0,IF('Настройки'!$B$10="Исключить","",IF('Настройки'!$B$10="Абсолютные значения",ABS(N233),N233)),N233)))</x:f>
      </x:c>
      <x:c r="BR233" s="50" t="str">
        <x:f>IF(10&gt;'Настройки'!$B$3,"",IF(ISBLANK(O233),IF('Настройки'!$B$9="Нулевой спрос",0,""),IF(O233&lt;0,IF('Настройки'!$B$10="Исключить","",IF('Настройки'!$B$10="Абсолютные значения",ABS(O233),O233)),O233)))</x:f>
      </x:c>
      <x:c r="BS233" s="50" t="str">
        <x:f>IF(11&gt;'Настройки'!$B$3,"",IF(ISBLANK(P233),IF('Настройки'!$B$9="Нулевой спрос",0,""),IF(P233&lt;0,IF('Настройки'!$B$10="Исключить","",IF('Настройки'!$B$10="Абсолютные значения",ABS(P233),P233)),P233)))</x:f>
      </x:c>
      <x:c r="BT233" s="50" t="str">
        <x:f>IF(12&gt;'Настройки'!$B$3,"",IF(ISBLANK(Q233),IF('Настройки'!$B$9="Нулевой спрос",0,""),IF(Q233&lt;0,IF('Настройки'!$B$10="Исключить","",IF('Настройки'!$B$10="Абсолютные значения",ABS(Q233),Q233)),Q233)))</x:f>
      </x:c>
      <x:c r="BU233" s="50" t="str">
        <x:f>IF(13&gt;'Настройки'!$B$3,"",IF(ISBLANK(R233),IF('Настройки'!$B$9="Нулевой спрос",0,""),IF(R233&lt;0,IF('Настройки'!$B$10="Исключить","",IF('Настройки'!$B$10="Абсолютные значения",ABS(R233),R233)),R233)))</x:f>
      </x:c>
      <x:c r="BV233" s="50" t="str">
        <x:f>IF(14&gt;'Настройки'!$B$3,"",IF(ISBLANK(S233),IF('Настройки'!$B$9="Нулевой спрос",0,""),IF(S233&lt;0,IF('Настройки'!$B$10="Исключить","",IF('Настройки'!$B$10="Абсолютные значения",ABS(S233),S233)),S233)))</x:f>
      </x:c>
      <x:c r="BW233" s="50" t="str">
        <x:f>IF(15&gt;'Настройки'!$B$3,"",IF(ISBLANK(T233),IF('Настройки'!$B$9="Нулевой спрос",0,""),IF(T233&lt;0,IF('Настройки'!$B$10="Исключить","",IF('Настройки'!$B$10="Абсолютные значения",ABS(T233),T233)),T233)))</x:f>
      </x:c>
      <x:c r="BX233" s="50" t="str">
        <x:f>IF(16&gt;'Настройки'!$B$3,"",IF(ISBLANK(U233),IF('Настройки'!$B$9="Нулевой спрос",0,""),IF(U233&lt;0,IF('Настройки'!$B$10="Исключить","",IF('Настройки'!$B$10="Абсолютные значения",ABS(U233),U233)),U233)))</x:f>
      </x:c>
      <x:c r="BY233" s="50" t="str">
        <x:f>IF(17&gt;'Настройки'!$B$3,"",IF(ISBLANK(V233),IF('Настройки'!$B$9="Нулевой спрос",0,""),IF(V233&lt;0,IF('Настройки'!$B$10="Исключить","",IF('Настройки'!$B$10="Абсолютные значения",ABS(V233),V233)),V233)))</x:f>
      </x:c>
      <x:c r="BZ233" s="50" t="str">
        <x:f>IF(18&gt;'Настройки'!$B$3,"",IF(ISBLANK(W233),IF('Настройки'!$B$9="Нулевой спрос",0,""),IF(W233&lt;0,IF('Настройки'!$B$10="Исключить","",IF('Настройки'!$B$10="Абсолютные значения",ABS(W233),W233)),W233)))</x:f>
      </x:c>
      <x:c r="CA233" s="50" t="str">
        <x:f>IF(19&gt;'Настройки'!$B$3,"",IF(ISBLANK(X233),IF('Настройки'!$B$9="Нулевой спрос",0,""),IF(X233&lt;0,IF('Настройки'!$B$10="Исключить","",IF('Настройки'!$B$10="Абсолютные значения",ABS(X233),X233)),X233)))</x:f>
      </x:c>
      <x:c r="CB233" s="50" t="str">
        <x:f>IF(20&gt;'Настройки'!$B$3,"",IF(ISBLANK(Y233),IF('Настройки'!$B$9="Нулевой спрос",0,""),IF(Y233&lt;0,IF('Настройки'!$B$10="Исключить","",IF('Настройки'!$B$10="Абсолютные значения",ABS(Y233),Y233)),Y233)))</x:f>
      </x:c>
      <x:c r="CC233" s="50" t="str">
        <x:f>IF(21&gt;'Настройки'!$B$3,"",IF(ISBLANK(Z233),IF('Настройки'!$B$9="Нулевой спрос",0,""),IF(Z233&lt;0,IF('Настройки'!$B$10="Исключить","",IF('Настройки'!$B$10="Абсолютные значения",ABS(Z233),Z233)),Z233)))</x:f>
      </x:c>
      <x:c r="CD233" s="50" t="str">
        <x:f>IF(22&gt;'Настройки'!$B$3,"",IF(ISBLANK(AA233),IF('Настройки'!$B$9="Нулевой спрос",0,""),IF(AA233&lt;0,IF('Настройки'!$B$10="Исключить","",IF('Настройки'!$B$10="Абсолютные значения",ABS(AA233),AA233)),AA233)))</x:f>
      </x:c>
      <x:c r="CE233" s="50" t="str">
        <x:f>IF(23&gt;'Настройки'!$B$3,"",IF(ISBLANK(AB233),IF('Настройки'!$B$9="Нулевой спрос",0,""),IF(AB233&lt;0,IF('Настройки'!$B$10="Исключить","",IF('Настройки'!$B$10="Абсолютные значения",ABS(AB233),AB233)),AB233)))</x:f>
      </x:c>
      <x:c r="CF233" s="50" t="str">
        <x:f>IF(24&gt;'Настройки'!$B$3,"",IF(ISBLANK(AC233),IF('Настройки'!$B$9="Нулевой спрос",0,""),IF(AC233&lt;0,IF('Настройки'!$B$10="Исключить","",IF('Настройки'!$B$10="Абсолютные значения",ABS(AC233),AC233)),AC233)))</x:f>
      </x:c>
      <x:c r="CG233" s="50" t="str">
        <x:f>IF(25&gt;'Настройки'!$B$3,"",IF(ISBLANK(AD233),IF('Настройки'!$B$9="Нулевой спрос",0,""),IF(AD233&lt;0,IF('Настройки'!$B$10="Исключить","",IF('Настройки'!$B$10="Абсолютные значения",ABS(AD233),AD233)),AD233)))</x:f>
      </x:c>
      <x:c r="CH233" s="50" t="str">
        <x:f>IF(26&gt;'Настройки'!$B$3,"",IF(ISBLANK(AE233),IF('Настройки'!$B$9="Нулевой спрос",0,""),IF(AE233&lt;0,IF('Настройки'!$B$10="Исключить","",IF('Настройки'!$B$10="Абсолютные значения",ABS(AE233),AE233)),AE233)))</x:f>
      </x:c>
      <x:c r="CI233" s="50" t="str">
        <x:f>IF(27&gt;'Настройки'!$B$3,"",IF(ISBLANK(AF233),IF('Настройки'!$B$9="Нулевой спрос",0,""),IF(AF233&lt;0,IF('Настройки'!$B$10="Исключить","",IF('Настройки'!$B$10="Абсолютные значения",ABS(AF233),AF233)),AF233)))</x:f>
      </x:c>
      <x:c r="CJ233" s="50" t="str">
        <x:f>IF(28&gt;'Настройки'!$B$3,"",IF(ISBLANK(AG233),IF('Настройки'!$B$9="Нулевой спрос",0,""),IF(AG233&lt;0,IF('Настройки'!$B$10="Исключить","",IF('Настройки'!$B$10="Абсолютные значения",ABS(AG233),AG233)),AG233)))</x:f>
      </x:c>
      <x:c r="CK233" s="50" t="str">
        <x:f>IF(29&gt;'Настройки'!$B$3,"",IF(ISBLANK(AH233),IF('Настройки'!$B$9="Нулевой спрос",0,""),IF(AH233&lt;0,IF('Настройки'!$B$10="Исключить","",IF('Настройки'!$B$10="Абсолютные значения",ABS(AH233),AH233)),AH233)))</x:f>
      </x:c>
      <x:c r="CL233" s="50" t="str">
        <x:f>IF(30&gt;'Настройки'!$B$3,"",IF(ISBLANK(AI233),IF('Настройки'!$B$9="Нулевой спрос",0,""),IF(AI233&lt;0,IF('Настройки'!$B$10="Исключить","",IF('Настройки'!$B$10="Абсолютные значения",ABS(AI233),AI233)),AI233)))</x:f>
      </x:c>
      <x:c r="CM233" s="50" t="str">
        <x:f>IF(31&gt;'Настройки'!$B$3,"",IF(ISBLANK(AJ233),IF('Настройки'!$B$9="Нулевой спрос",0,""),IF(AJ233&lt;0,IF('Настройки'!$B$10="Исключить","",IF('Настройки'!$B$10="Абсолютные значения",ABS(AJ233),AJ233)),AJ233)))</x:f>
      </x:c>
      <x:c r="CN233" s="50" t="str">
        <x:f>IF(32&gt;'Настройки'!$B$3,"",IF(ISBLANK(AK233),IF('Настройки'!$B$9="Нулевой спрос",0,""),IF(AK233&lt;0,IF('Настройки'!$B$10="Исключить","",IF('Настройки'!$B$10="Абсолютные значения",ABS(AK233),AK233)),AK233)))</x:f>
      </x:c>
      <x:c r="CO233" s="50" t="str">
        <x:f>IF(33&gt;'Настройки'!$B$3,"",IF(ISBLANK(AL233),IF('Настройки'!$B$9="Нулевой спрос",0,""),IF(AL233&lt;0,IF('Настройки'!$B$10="Исключить","",IF('Настройки'!$B$10="Абсолютные значения",ABS(AL233),AL233)),AL233)))</x:f>
      </x:c>
      <x:c r="CP233" s="50" t="str">
        <x:f>IF(34&gt;'Настройки'!$B$3,"",IF(ISBLANK(AM233),IF('Настройки'!$B$9="Нулевой спрос",0,""),IF(AM233&lt;0,IF('Настройки'!$B$10="Исключить","",IF('Настройки'!$B$10="Абсолютные значения",ABS(AM233),AM233)),AM233)))</x:f>
      </x:c>
      <x:c r="CQ233" s="50" t="str">
        <x:f>IF(35&gt;'Настройки'!$B$3,"",IF(ISBLANK(AN233),IF('Настройки'!$B$9="Нулевой спрос",0,""),IF(AN233&lt;0,IF('Настройки'!$B$10="Исключить","",IF('Настройки'!$B$10="Абсолютные значения",ABS(AN233),AN233)),AN233)))</x:f>
      </x:c>
      <x:c r="CR233" s="50" t="str">
        <x:f>IF(36&gt;'Настройки'!$B$3,"",IF(ISBLANK(AO233),IF('Настройки'!$B$9="Нулевой спрос",0,""),IF(AO233&lt;0,IF('Настройки'!$B$10="Исключить","",IF('Настройки'!$B$10="Абсолютные значения",ABS(AO233),AO233)),AO233)))</x:f>
      </x:c>
      <x:c r="CS233" s="50" t="str">
        <x:f>IF(OR(1&gt;'Настройки'!$B$3,ISBLANK(BI233),BI233=0),"",BI233)</x:f>
      </x:c>
      <x:c r="CT233" s="50" t="str">
        <x:f>IF(OR(2&gt;'Настройки'!$B$3,ISBLANK(BJ233),BJ233=0),"",BJ233)</x:f>
      </x:c>
      <x:c r="CU233" s="50" t="str">
        <x:f>IF(OR(3&gt;'Настройки'!$B$3,ISBLANK(BK233),BK233=0),"",BK233)</x:f>
      </x:c>
      <x:c r="CV233" s="50" t="str">
        <x:f>IF(OR(4&gt;'Настройки'!$B$3,ISBLANK(BL233),BL233=0),"",BL233)</x:f>
      </x:c>
      <x:c r="CW233" s="50" t="str">
        <x:f>IF(OR(5&gt;'Настройки'!$B$3,ISBLANK(BM233),BM233=0),"",BM233)</x:f>
      </x:c>
      <x:c r="CX233" s="50" t="str">
        <x:f>IF(OR(6&gt;'Настройки'!$B$3,ISBLANK(BN233),BN233=0),"",BN233)</x:f>
      </x:c>
      <x:c r="CY233" s="50" t="str">
        <x:f>IF(OR(7&gt;'Настройки'!$B$3,ISBLANK(BO233),BO233=0),"",BO233)</x:f>
      </x:c>
      <x:c r="CZ233" s="50" t="str">
        <x:f>IF(OR(8&gt;'Настройки'!$B$3,ISBLANK(BP233),BP233=0),"",BP233)</x:f>
      </x:c>
      <x:c r="DA233" s="50" t="str">
        <x:f>IF(OR(9&gt;'Настройки'!$B$3,ISBLANK(BQ233),BQ233=0),"",BQ233)</x:f>
      </x:c>
      <x:c r="DB233" s="50" t="str">
        <x:f>IF(OR(10&gt;'Настройки'!$B$3,ISBLANK(BR233),BR233=0),"",BR233)</x:f>
      </x:c>
      <x:c r="DC233" s="50" t="str">
        <x:f>IF(OR(11&gt;'Настройки'!$B$3,ISBLANK(BS233),BS233=0),"",BS233)</x:f>
      </x:c>
      <x:c r="DD233" s="50" t="str">
        <x:f>IF(OR(12&gt;'Настройки'!$B$3,ISBLANK(BT233),BT233=0),"",BT233)</x:f>
      </x:c>
      <x:c r="DE233" s="50" t="str">
        <x:f>IF(OR(13&gt;'Настройки'!$B$3,ISBLANK(BU233),BU233=0),"",BU233)</x:f>
      </x:c>
      <x:c r="DF233" s="50" t="str">
        <x:f>IF(OR(14&gt;'Настройки'!$B$3,ISBLANK(BV233),BV233=0),"",BV233)</x:f>
      </x:c>
      <x:c r="DG233" s="50" t="str">
        <x:f>IF(OR(15&gt;'Настройки'!$B$3,ISBLANK(BW233),BW233=0),"",BW233)</x:f>
      </x:c>
      <x:c r="DH233" s="50" t="str">
        <x:f>IF(OR(16&gt;'Настройки'!$B$3,ISBLANK(BX233),BX233=0),"",BX233)</x:f>
      </x:c>
      <x:c r="DI233" s="50" t="str">
        <x:f>IF(OR(17&gt;'Настройки'!$B$3,ISBLANK(BY233),BY233=0),"",BY233)</x:f>
      </x:c>
      <x:c r="DJ233" s="50" t="str">
        <x:f>IF(OR(18&gt;'Настройки'!$B$3,ISBLANK(BZ233),BZ233=0),"",BZ233)</x:f>
      </x:c>
      <x:c r="DK233" s="50" t="str">
        <x:f>IF(OR(19&gt;'Настройки'!$B$3,ISBLANK(CA233),CA233=0),"",CA233)</x:f>
      </x:c>
      <x:c r="DL233" s="50" t="str">
        <x:f>IF(OR(20&gt;'Настройки'!$B$3,ISBLANK(CB233),CB233=0),"",CB233)</x:f>
      </x:c>
      <x:c r="DM233" s="50" t="str">
        <x:f>IF(OR(21&gt;'Настройки'!$B$3,ISBLANK(CC233),CC233=0),"",CC233)</x:f>
      </x:c>
      <x:c r="DN233" s="50" t="str">
        <x:f>IF(OR(22&gt;'Настройки'!$B$3,ISBLANK(CD233),CD233=0),"",CD233)</x:f>
      </x:c>
      <x:c r="DO233" s="50" t="str">
        <x:f>IF(OR(23&gt;'Настройки'!$B$3,ISBLANK(CE233),CE233=0),"",CE233)</x:f>
      </x:c>
      <x:c r="DP233" s="50" t="str">
        <x:f>IF(OR(24&gt;'Настройки'!$B$3,ISBLANK(CF233),CF233=0),"",CF233)</x:f>
      </x:c>
      <x:c r="DQ233" s="50" t="str">
        <x:f>IF(OR(25&gt;'Настройки'!$B$3,ISBLANK(CG233),CG233=0),"",CG233)</x:f>
      </x:c>
      <x:c r="DR233" s="50" t="str">
        <x:f>IF(OR(26&gt;'Настройки'!$B$3,ISBLANK(CH233),CH233=0),"",CH233)</x:f>
      </x:c>
      <x:c r="DS233" s="50" t="str">
        <x:f>IF(OR(27&gt;'Настройки'!$B$3,ISBLANK(CI233),CI233=0),"",CI233)</x:f>
      </x:c>
      <x:c r="DT233" s="50" t="str">
        <x:f>IF(OR(28&gt;'Настройки'!$B$3,ISBLANK(CJ233),CJ233=0),"",CJ233)</x:f>
      </x:c>
      <x:c r="DU233" s="50" t="str">
        <x:f>IF(OR(29&gt;'Настройки'!$B$3,ISBLANK(CK233),CK233=0),"",CK233)</x:f>
      </x:c>
      <x:c r="DV233" s="50" t="str">
        <x:f>IF(OR(30&gt;'Настройки'!$B$3,ISBLANK(CL233),CL233=0),"",CL233)</x:f>
      </x:c>
      <x:c r="DW233" s="50" t="str">
        <x:f>IF(OR(31&gt;'Настройки'!$B$3,ISBLANK(CM233),CM233=0),"",CM233)</x:f>
      </x:c>
      <x:c r="DX233" s="50" t="str">
        <x:f>IF(OR(32&gt;'Настройки'!$B$3,ISBLANK(CN233),CN233=0),"",CN233)</x:f>
      </x:c>
      <x:c r="DY233" s="50" t="str">
        <x:f>IF(OR(33&gt;'Настройки'!$B$3,ISBLANK(CO233),CO233=0),"",CO233)</x:f>
      </x:c>
      <x:c r="DZ233" s="50" t="str">
        <x:f>IF(OR(34&gt;'Настройки'!$B$3,ISBLANK(CP233),CP233=0),"",CP233)</x:f>
      </x:c>
      <x:c r="EA233" s="50" t="str">
        <x:f>IF(OR(35&gt;'Настройки'!$B$3,ISBLANK(CQ233),CQ233=0),"",CQ233)</x:f>
      </x:c>
      <x:c r="EB233" s="50" t="str">
        <x:f>IF(OR(36&gt;'Настройки'!$B$3,ISBLANK(CR233),CR233=0),"",CR233)</x:f>
      </x:c>
      <x:c r="EC233" s="50" t="str">
        <x:f>IF(A233="","",IF(OR(BB233="AZ",BB233="BZ"),10000+ROW(),IF(AZ233&gt;'Настройки'!$B$11,20000+ROW(),IF(BF233&lt;&gt;"Обычный",30000+ROW(),IF(AX233&lt;=0,40000+ROW(),"")))))</x:f>
      </x:c>
      <x:c r="ED233" s="50" t="str">
        <x:f>IF(EC233="","",COUNTIFS($EC$2:$EC$1001,"&gt;0",$EC$2:$EC$1001,"&lt;"&amp;EC233)+1)</x:f>
      </x:c>
    </x:row>
    <x:row r="234">
      <x:c r="A234" s="115"/>
      <x:c r="B234" s="115"/>
      <x:c r="C234" s="115"/>
      <x:c r="D234" s="118"/>
      <x:c r="E234" s="118"/>
      <x:c r="F234" s="118"/>
      <x:c r="G234" s="118"/>
      <x:c r="H234" s="118"/>
      <x:c r="I234" s="118"/>
      <x:c r="J234" s="118"/>
      <x:c r="K234" s="118"/>
      <x:c r="L234" s="118"/>
      <x:c r="M234" s="118"/>
      <x:c r="N234" s="118"/>
      <x:c r="O234" s="118"/>
      <x:c r="P234" s="118"/>
      <x:c r="Q234" s="118"/>
      <x:c r="R234" s="118"/>
      <x:c r="S234" s="118"/>
      <x:c r="T234" s="118"/>
      <x:c r="U234" s="118"/>
      <x:c r="V234" s="118"/>
      <x:c r="W234" s="118"/>
      <x:c r="X234" s="118"/>
      <x:c r="Y234" s="118"/>
      <x:c r="Z234" s="118"/>
      <x:c r="AA234" s="118"/>
      <x:c r="AB234" s="118"/>
      <x:c r="AC234" s="118"/>
      <x:c r="AD234" s="118"/>
      <x:c r="AE234" s="118"/>
      <x:c r="AF234" s="118"/>
      <x:c r="AG234" s="118"/>
      <x:c r="AH234" s="118"/>
      <x:c r="AI234" s="118"/>
      <x:c r="AJ234" s="118"/>
      <x:c r="AK234" s="118"/>
      <x:c r="AL234" s="118"/>
      <x:c r="AM234" s="118"/>
      <x:c r="AN234" s="118"/>
      <x:c r="AO234" s="118"/>
      <x:c r="AP234" s="115"/>
      <x:c r="AQ234" s="49" t="str">
        <x:f>IF(A234="","",COUNT(BI234:INDEX(BI234:CR234,1,'Настройки'!$B$3)))</x:f>
      </x:c>
      <x:c r="AR234" s="49" t="str">
        <x:f>IF(A234="","",SUM(BI234:INDEX(BI234:CR234,1,'Настройки'!$B$3)))</x:f>
      </x:c>
      <x:c r="AS234" s="58" t="str">
        <x:f>IF(A234="","",IF('Настройки'!$B$4="Стоимость потребления",AR234*D234,IF('Настройки'!$B$4="Количество",AR234,E234)))</x:f>
      </x:c>
      <x:c r="AT234" s="61" t="str">
        <x:f>IF(OR(A234="",AS234&lt;0,SUM($AS$2:$AS$1001)&lt;=0),"",AS234/SUM($AS$2:$AS$1001))</x:f>
      </x:c>
      <x:c r="AU234" s="61" t="str">
        <x:f>IF(OR(A234="",AS234&lt;0,SUM($AS$2:$AS$1001)&lt;=0),"",SUMIFS($AS$2:$AS$1001,$AS$2:$AS$1001,"&gt;"&amp;AS234)/SUM($AS$2:$AS$1001))</x:f>
      </x:c>
      <x:c r="AV234" s="61" t="str">
        <x:f>IF(OR(A234="",AS234&lt;0,SUM($AS$2:$AS$1001)&lt;=0),"",SUMIFS($AS$2:$AS$1001,$AS$2:$AS$1001,"&gt;="&amp;AS234)/SUM($AS$2:$AS$1001))</x:f>
      </x:c>
      <x:c r="AW234" s="49" t="str">
        <x:f>IF(A234="","",IF(SUM($AS$2:$AS$1001)&lt;=0,"Не определён",IF(AS234&lt;0,"Исключение",IF(AU234&lt;'Настройки'!$B$5,"A",IF(AU234&lt;'Настройки'!$B$6,"B","C")))))</x:f>
      </x:c>
      <x:c r="AX234" s="58" t="str">
        <x:f>IF(A234="","",IF(AQ234=0,"",AVERAGE(BI234:INDEX(BI234:CR234,1,'Настройки'!$B$3))))</x:f>
      </x:c>
      <x:c r="AY234" s="58" t="str">
        <x:f>IF(OR(A234="",AQ234=0),"",STDEVP(BI234:INDEX(BI234:CR234,1,'Настройки'!$B$3)))</x:f>
      </x:c>
      <x:c r="AZ234" s="61" t="str">
        <x:f>IF(OR(A234="",AQ234&lt;'Настройки'!$B$12,AX234&lt;=0,AND('Настройки'!$B$10="Блокировать",COUNTIF(F234:INDEX(F234:AO234,1,'Настройки'!$B$3),"&lt;0")&gt;0)),"",AY234/ABS(AX234))</x:f>
      </x:c>
      <x:c r="BA234" s="49" t="str">
        <x:f>IF(A234="","",IF(AND('Настройки'!$B$10="Блокировать",COUNTIF(F234:INDEX(F234:AO234,1,'Настройки'!$B$3),"&lt;0")&gt;0),"Не определён",IF(AQ234&lt;'Настройки'!$B$12,"Не определён",IF(AX234=0,"Нет спроса",IF(AX234&lt;0,"Не определён",IF(AZ234&lt;='Настройки'!$B$7,"X",IF(AZ234&lt;='Настройки'!$B$8,"Y","Z")))))))</x:f>
      </x:c>
      <x:c r="BB234" s="49" t="str">
        <x:f>IF(OR(A234="",LEN(AW234)&lt;&gt;1,LEN(BA234)&lt;&gt;1),"",AW234&amp;BA234)</x:f>
      </x:c>
      <x:c r="BC234" s="61" t="str">
        <x:f>IF(OR(A234="",AQ234=0),"",(COUNT(BI234:INDEX(BI234:CR234,1,'Настройки'!$B$3))-COUNT(CS234:INDEX(CS234:EB234,1,'Настройки'!$B$3)))/AQ234)</x:f>
      </x:c>
      <x:c r="BD234" s="64" t="str">
        <x:f>IF(OR(A234="",COUNT(CS234:INDEX(CS234:EB234,1,'Настройки'!$B$3))=0),"",AQ234/COUNT(CS234:INDEX(CS234:EB234,1,'Настройки'!$B$3)))</x:f>
      </x:c>
      <x:c r="BE234" s="64" t="str">
        <x:f>IF(OR(A234="",COUNT(CS234:INDEX(CS234:EB234,1,'Настройки'!$B$3))=0),"",IF(AVERAGE(CS234:INDEX(CS234:EB234,1,'Настройки'!$B$3))=0,"",(STDEVP(CS234:INDEX(CS234:EB234,1,'Настройки'!$B$3))/ABS(AVERAGE(CS234:INDEX(CS234:EB234,1,'Настройки'!$B$3))))^2))</x:f>
      </x:c>
      <x:c r="BF234" s="49" t="str">
        <x:f>IF(A234="","",IF(AQ234&lt;3,"Недостаточно",IF(AQ234&lt;6,"Предварительный","Обычный")))</x:f>
      </x:c>
      <x:c r="BG234" s="49" t="str">
        <x:f>IF(A234="","",IF(COUNTIF(F234:INDEX(F234:AO234,1,'Настройки'!$B$3),"&lt;0")&gt;0,IF('Настройки'!$B$10="Блокировать","Отрицательный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"),"")&amp;IF(AQ234&lt;3,"Недостаточно истории. ",IF(AQ234&lt;6,"Предварительная классификация. ",""))&amp;IF(AX234=0,"Нет спроса за горизонт. ","")&amp;IF(AZ234&gt;'Настройки'!$B$11,"Экстремальная вариативность. ",""))</x:f>
      </x:c>
      <x:c r="BH234" s="49" t="str">
        <x:f>IF(A234="","",IFERROR(VLOOKUP(BB234,'Настройки'!$D$3:$E$11,2,FALSE),"Сначала проверьте исходные данные и историю спроса.")&amp;" Уточните срок поставки, MOQ и критичность.")</x:f>
      </x:c>
      <x:c r="BI234" s="50" t="str">
        <x:f>IF(1&gt;'Настройки'!$B$3,"",IF(ISBLANK(F234),IF('Настройки'!$B$9="Нулевой спрос",0,""),IF(F234&lt;0,IF('Настройки'!$B$10="Исключить","",IF('Настройки'!$B$10="Абсолютные значения",ABS(F234),F234)),F234)))</x:f>
      </x:c>
      <x:c r="BJ234" s="50" t="str">
        <x:f>IF(2&gt;'Настройки'!$B$3,"",IF(ISBLANK(G234),IF('Настройки'!$B$9="Нулевой спрос",0,""),IF(G234&lt;0,IF('Настройки'!$B$10="Исключить","",IF('Настройки'!$B$10="Абсолютные значения",ABS(G234),G234)),G234)))</x:f>
      </x:c>
      <x:c r="BK234" s="50" t="str">
        <x:f>IF(3&gt;'Настройки'!$B$3,"",IF(ISBLANK(H234),IF('Настройки'!$B$9="Нулевой спрос",0,""),IF(H234&lt;0,IF('Настройки'!$B$10="Исключить","",IF('Настройки'!$B$10="Абсолютные значения",ABS(H234),H234)),H234)))</x:f>
      </x:c>
      <x:c r="BL234" s="50" t="str">
        <x:f>IF(4&gt;'Настройки'!$B$3,"",IF(ISBLANK(I234),IF('Настройки'!$B$9="Нулевой спрос",0,""),IF(I234&lt;0,IF('Настройки'!$B$10="Исключить","",IF('Настройки'!$B$10="Абсолютные значения",ABS(I234),I234)),I234)))</x:f>
      </x:c>
      <x:c r="BM234" s="50" t="str">
        <x:f>IF(5&gt;'Настройки'!$B$3,"",IF(ISBLANK(J234),IF('Настройки'!$B$9="Нулевой спрос",0,""),IF(J234&lt;0,IF('Настройки'!$B$10="Исключить","",IF('Настройки'!$B$10="Абсолютные значения",ABS(J234),J234)),J234)))</x:f>
      </x:c>
      <x:c r="BN234" s="50" t="str">
        <x:f>IF(6&gt;'Настройки'!$B$3,"",IF(ISBLANK(K234),IF('Настройки'!$B$9="Нулевой спрос",0,""),IF(K234&lt;0,IF('Настройки'!$B$10="Исключить","",IF('Настройки'!$B$10="Абсолютные значения",ABS(K234),K234)),K234)))</x:f>
      </x:c>
      <x:c r="BO234" s="50" t="str">
        <x:f>IF(7&gt;'Настройки'!$B$3,"",IF(ISBLANK(L234),IF('Настройки'!$B$9="Нулевой спрос",0,""),IF(L234&lt;0,IF('Настройки'!$B$10="Исключить","",IF('Настройки'!$B$10="Абсолютные значения",ABS(L234),L234)),L234)))</x:f>
      </x:c>
      <x:c r="BP234" s="50" t="str">
        <x:f>IF(8&gt;'Настройки'!$B$3,"",IF(ISBLANK(M234),IF('Настройки'!$B$9="Нулевой спрос",0,""),IF(M234&lt;0,IF('Настройки'!$B$10="Исключить","",IF('Настройки'!$B$10="Абсолютные значения",ABS(M234),M234)),M234)))</x:f>
      </x:c>
      <x:c r="BQ234" s="50" t="str">
        <x:f>IF(9&gt;'Настройки'!$B$3,"",IF(ISBLANK(N234),IF('Настройки'!$B$9="Нулевой спрос",0,""),IF(N234&lt;0,IF('Настройки'!$B$10="Исключить","",IF('Настройки'!$B$10="Абсолютные значения",ABS(N234),N234)),N234)))</x:f>
      </x:c>
      <x:c r="BR234" s="50" t="str">
        <x:f>IF(10&gt;'Настройки'!$B$3,"",IF(ISBLANK(O234),IF('Настройки'!$B$9="Нулевой спрос",0,""),IF(O234&lt;0,IF('Настройки'!$B$10="Исключить","",IF('Настройки'!$B$10="Абсолютные значения",ABS(O234),O234)),O234)))</x:f>
      </x:c>
      <x:c r="BS234" s="50" t="str">
        <x:f>IF(11&gt;'Настройки'!$B$3,"",IF(ISBLANK(P234),IF('Настройки'!$B$9="Нулевой спрос",0,""),IF(P234&lt;0,IF('Настройки'!$B$10="Исключить","",IF('Настройки'!$B$10="Абсолютные значения",ABS(P234),P234)),P234)))</x:f>
      </x:c>
      <x:c r="BT234" s="50" t="str">
        <x:f>IF(12&gt;'Настройки'!$B$3,"",IF(ISBLANK(Q234),IF('Настройки'!$B$9="Нулевой спрос",0,""),IF(Q234&lt;0,IF('Настройки'!$B$10="Исключить","",IF('Настройки'!$B$10="Абсолютные значения",ABS(Q234),Q234)),Q234)))</x:f>
      </x:c>
      <x:c r="BU234" s="50" t="str">
        <x:f>IF(13&gt;'Настройки'!$B$3,"",IF(ISBLANK(R234),IF('Настройки'!$B$9="Нулевой спрос",0,""),IF(R234&lt;0,IF('Настройки'!$B$10="Исключить","",IF('Настройки'!$B$10="Абсолютные значения",ABS(R234),R234)),R234)))</x:f>
      </x:c>
      <x:c r="BV234" s="50" t="str">
        <x:f>IF(14&gt;'Настройки'!$B$3,"",IF(ISBLANK(S234),IF('Настройки'!$B$9="Нулевой спрос",0,""),IF(S234&lt;0,IF('Настройки'!$B$10="Исключить","",IF('Настройки'!$B$10="Абсолютные значения",ABS(S234),S234)),S234)))</x:f>
      </x:c>
      <x:c r="BW234" s="50" t="str">
        <x:f>IF(15&gt;'Настройки'!$B$3,"",IF(ISBLANK(T234),IF('Настройки'!$B$9="Нулевой спрос",0,""),IF(T234&lt;0,IF('Настройки'!$B$10="Исключить","",IF('Настройки'!$B$10="Абсолютные значения",ABS(T234),T234)),T234)))</x:f>
      </x:c>
      <x:c r="BX234" s="50" t="str">
        <x:f>IF(16&gt;'Настройки'!$B$3,"",IF(ISBLANK(U234),IF('Настройки'!$B$9="Нулевой спрос",0,""),IF(U234&lt;0,IF('Настройки'!$B$10="Исключить","",IF('Настройки'!$B$10="Абсолютные значения",ABS(U234),U234)),U234)))</x:f>
      </x:c>
      <x:c r="BY234" s="50" t="str">
        <x:f>IF(17&gt;'Настройки'!$B$3,"",IF(ISBLANK(V234),IF('Настройки'!$B$9="Нулевой спрос",0,""),IF(V234&lt;0,IF('Настройки'!$B$10="Исключить","",IF('Настройки'!$B$10="Абсолютные значения",ABS(V234),V234)),V234)))</x:f>
      </x:c>
      <x:c r="BZ234" s="50" t="str">
        <x:f>IF(18&gt;'Настройки'!$B$3,"",IF(ISBLANK(W234),IF('Настройки'!$B$9="Нулевой спрос",0,""),IF(W234&lt;0,IF('Настройки'!$B$10="Исключить","",IF('Настройки'!$B$10="Абсолютные значения",ABS(W234),W234)),W234)))</x:f>
      </x:c>
      <x:c r="CA234" s="50" t="str">
        <x:f>IF(19&gt;'Настройки'!$B$3,"",IF(ISBLANK(X234),IF('Настройки'!$B$9="Нулевой спрос",0,""),IF(X234&lt;0,IF('Настройки'!$B$10="Исключить","",IF('Настройки'!$B$10="Абсолютные значения",ABS(X234),X234)),X234)))</x:f>
      </x:c>
      <x:c r="CB234" s="50" t="str">
        <x:f>IF(20&gt;'Настройки'!$B$3,"",IF(ISBLANK(Y234),IF('Настройки'!$B$9="Нулевой спрос",0,""),IF(Y234&lt;0,IF('Настройки'!$B$10="Исключить","",IF('Настройки'!$B$10="Абсолютные значения",ABS(Y234),Y234)),Y234)))</x:f>
      </x:c>
      <x:c r="CC234" s="50" t="str">
        <x:f>IF(21&gt;'Настройки'!$B$3,"",IF(ISBLANK(Z234),IF('Настройки'!$B$9="Нулевой спрос",0,""),IF(Z234&lt;0,IF('Настройки'!$B$10="Исключить","",IF('Настройки'!$B$10="Абсолютные значения",ABS(Z234),Z234)),Z234)))</x:f>
      </x:c>
      <x:c r="CD234" s="50" t="str">
        <x:f>IF(22&gt;'Настройки'!$B$3,"",IF(ISBLANK(AA234),IF('Настройки'!$B$9="Нулевой спрос",0,""),IF(AA234&lt;0,IF('Настройки'!$B$10="Исключить","",IF('Настройки'!$B$10="Абсолютные значения",ABS(AA234),AA234)),AA234)))</x:f>
      </x:c>
      <x:c r="CE234" s="50" t="str">
        <x:f>IF(23&gt;'Настройки'!$B$3,"",IF(ISBLANK(AB234),IF('Настройки'!$B$9="Нулевой спрос",0,""),IF(AB234&lt;0,IF('Настройки'!$B$10="Исключить","",IF('Настройки'!$B$10="Абсолютные значения",ABS(AB234),AB234)),AB234)))</x:f>
      </x:c>
      <x:c r="CF234" s="50" t="str">
        <x:f>IF(24&gt;'Настройки'!$B$3,"",IF(ISBLANK(AC234),IF('Настройки'!$B$9="Нулевой спрос",0,""),IF(AC234&lt;0,IF('Настройки'!$B$10="Исключить","",IF('Настройки'!$B$10="Абсолютные значения",ABS(AC234),AC234)),AC234)))</x:f>
      </x:c>
      <x:c r="CG234" s="50" t="str">
        <x:f>IF(25&gt;'Настройки'!$B$3,"",IF(ISBLANK(AD234),IF('Настройки'!$B$9="Нулевой спрос",0,""),IF(AD234&lt;0,IF('Настройки'!$B$10="Исключить","",IF('Настройки'!$B$10="Абсолютные значения",ABS(AD234),AD234)),AD234)))</x:f>
      </x:c>
      <x:c r="CH234" s="50" t="str">
        <x:f>IF(26&gt;'Настройки'!$B$3,"",IF(ISBLANK(AE234),IF('Настройки'!$B$9="Нулевой спрос",0,""),IF(AE234&lt;0,IF('Настройки'!$B$10="Исключить","",IF('Настройки'!$B$10="Абсолютные значения",ABS(AE234),AE234)),AE234)))</x:f>
      </x:c>
      <x:c r="CI234" s="50" t="str">
        <x:f>IF(27&gt;'Настройки'!$B$3,"",IF(ISBLANK(AF234),IF('Настройки'!$B$9="Нулевой спрос",0,""),IF(AF234&lt;0,IF('Настройки'!$B$10="Исключить","",IF('Настройки'!$B$10="Абсолютные значения",ABS(AF234),AF234)),AF234)))</x:f>
      </x:c>
      <x:c r="CJ234" s="50" t="str">
        <x:f>IF(28&gt;'Настройки'!$B$3,"",IF(ISBLANK(AG234),IF('Настройки'!$B$9="Нулевой спрос",0,""),IF(AG234&lt;0,IF('Настройки'!$B$10="Исключить","",IF('Настройки'!$B$10="Абсолютные значения",ABS(AG234),AG234)),AG234)))</x:f>
      </x:c>
      <x:c r="CK234" s="50" t="str">
        <x:f>IF(29&gt;'Настройки'!$B$3,"",IF(ISBLANK(AH234),IF('Настройки'!$B$9="Нулевой спрос",0,""),IF(AH234&lt;0,IF('Настройки'!$B$10="Исключить","",IF('Настройки'!$B$10="Абсолютные значения",ABS(AH234),AH234)),AH234)))</x:f>
      </x:c>
      <x:c r="CL234" s="50" t="str">
        <x:f>IF(30&gt;'Настройки'!$B$3,"",IF(ISBLANK(AI234),IF('Настройки'!$B$9="Нулевой спрос",0,""),IF(AI234&lt;0,IF('Настройки'!$B$10="Исключить","",IF('Настройки'!$B$10="Абсолютные значения",ABS(AI234),AI234)),AI234)))</x:f>
      </x:c>
      <x:c r="CM234" s="50" t="str">
        <x:f>IF(31&gt;'Настройки'!$B$3,"",IF(ISBLANK(AJ234),IF('Настройки'!$B$9="Нулевой спрос",0,""),IF(AJ234&lt;0,IF('Настройки'!$B$10="Исключить","",IF('Настройки'!$B$10="Абсолютные значения",ABS(AJ234),AJ234)),AJ234)))</x:f>
      </x:c>
      <x:c r="CN234" s="50" t="str">
        <x:f>IF(32&gt;'Настройки'!$B$3,"",IF(ISBLANK(AK234),IF('Настройки'!$B$9="Нулевой спрос",0,""),IF(AK234&lt;0,IF('Настройки'!$B$10="Исключить","",IF('Настройки'!$B$10="Абсолютные значения",ABS(AK234),AK234)),AK234)))</x:f>
      </x:c>
      <x:c r="CO234" s="50" t="str">
        <x:f>IF(33&gt;'Настройки'!$B$3,"",IF(ISBLANK(AL234),IF('Настройки'!$B$9="Нулевой спрос",0,""),IF(AL234&lt;0,IF('Настройки'!$B$10="Исключить","",IF('Настройки'!$B$10="Абсолютные значения",ABS(AL234),AL234)),AL234)))</x:f>
      </x:c>
      <x:c r="CP234" s="50" t="str">
        <x:f>IF(34&gt;'Настройки'!$B$3,"",IF(ISBLANK(AM234),IF('Настройки'!$B$9="Нулевой спрос",0,""),IF(AM234&lt;0,IF('Настройки'!$B$10="Исключить","",IF('Настройки'!$B$10="Абсолютные значения",ABS(AM234),AM234)),AM234)))</x:f>
      </x:c>
      <x:c r="CQ234" s="50" t="str">
        <x:f>IF(35&gt;'Настройки'!$B$3,"",IF(ISBLANK(AN234),IF('Настройки'!$B$9="Нулевой спрос",0,""),IF(AN234&lt;0,IF('Настройки'!$B$10="Исключить","",IF('Настройки'!$B$10="Абсолютные значения",ABS(AN234),AN234)),AN234)))</x:f>
      </x:c>
      <x:c r="CR234" s="50" t="str">
        <x:f>IF(36&gt;'Настройки'!$B$3,"",IF(ISBLANK(AO234),IF('Настройки'!$B$9="Нулевой спрос",0,""),IF(AO234&lt;0,IF('Настройки'!$B$10="Исключить","",IF('Настройки'!$B$10="Абсолютные значения",ABS(AO234),AO234)),AO234)))</x:f>
      </x:c>
      <x:c r="CS234" s="50" t="str">
        <x:f>IF(OR(1&gt;'Настройки'!$B$3,ISBLANK(BI234),BI234=0),"",BI234)</x:f>
      </x:c>
      <x:c r="CT234" s="50" t="str">
        <x:f>IF(OR(2&gt;'Настройки'!$B$3,ISBLANK(BJ234),BJ234=0),"",BJ234)</x:f>
      </x:c>
      <x:c r="CU234" s="50" t="str">
        <x:f>IF(OR(3&gt;'Настройки'!$B$3,ISBLANK(BK234),BK234=0),"",BK234)</x:f>
      </x:c>
      <x:c r="CV234" s="50" t="str">
        <x:f>IF(OR(4&gt;'Настройки'!$B$3,ISBLANK(BL234),BL234=0),"",BL234)</x:f>
      </x:c>
      <x:c r="CW234" s="50" t="str">
        <x:f>IF(OR(5&gt;'Настройки'!$B$3,ISBLANK(BM234),BM234=0),"",BM234)</x:f>
      </x:c>
      <x:c r="CX234" s="50" t="str">
        <x:f>IF(OR(6&gt;'Настройки'!$B$3,ISBLANK(BN234),BN234=0),"",BN234)</x:f>
      </x:c>
      <x:c r="CY234" s="50" t="str">
        <x:f>IF(OR(7&gt;'Настройки'!$B$3,ISBLANK(BO234),BO234=0),"",BO234)</x:f>
      </x:c>
      <x:c r="CZ234" s="50" t="str">
        <x:f>IF(OR(8&gt;'Настройки'!$B$3,ISBLANK(BP234),BP234=0),"",BP234)</x:f>
      </x:c>
      <x:c r="DA234" s="50" t="str">
        <x:f>IF(OR(9&gt;'Настройки'!$B$3,ISBLANK(BQ234),BQ234=0),"",BQ234)</x:f>
      </x:c>
      <x:c r="DB234" s="50" t="str">
        <x:f>IF(OR(10&gt;'Настройки'!$B$3,ISBLANK(BR234),BR234=0),"",BR234)</x:f>
      </x:c>
      <x:c r="DC234" s="50" t="str">
        <x:f>IF(OR(11&gt;'Настройки'!$B$3,ISBLANK(BS234),BS234=0),"",BS234)</x:f>
      </x:c>
      <x:c r="DD234" s="50" t="str">
        <x:f>IF(OR(12&gt;'Настройки'!$B$3,ISBLANK(BT234),BT234=0),"",BT234)</x:f>
      </x:c>
      <x:c r="DE234" s="50" t="str">
        <x:f>IF(OR(13&gt;'Настройки'!$B$3,ISBLANK(BU234),BU234=0),"",BU234)</x:f>
      </x:c>
      <x:c r="DF234" s="50" t="str">
        <x:f>IF(OR(14&gt;'Настройки'!$B$3,ISBLANK(BV234),BV234=0),"",BV234)</x:f>
      </x:c>
      <x:c r="DG234" s="50" t="str">
        <x:f>IF(OR(15&gt;'Настройки'!$B$3,ISBLANK(BW234),BW234=0),"",BW234)</x:f>
      </x:c>
      <x:c r="DH234" s="50" t="str">
        <x:f>IF(OR(16&gt;'Настройки'!$B$3,ISBLANK(BX234),BX234=0),"",BX234)</x:f>
      </x:c>
      <x:c r="DI234" s="50" t="str">
        <x:f>IF(OR(17&gt;'Настройки'!$B$3,ISBLANK(BY234),BY234=0),"",BY234)</x:f>
      </x:c>
      <x:c r="DJ234" s="50" t="str">
        <x:f>IF(OR(18&gt;'Настройки'!$B$3,ISBLANK(BZ234),BZ234=0),"",BZ234)</x:f>
      </x:c>
      <x:c r="DK234" s="50" t="str">
        <x:f>IF(OR(19&gt;'Настройки'!$B$3,ISBLANK(CA234),CA234=0),"",CA234)</x:f>
      </x:c>
      <x:c r="DL234" s="50" t="str">
        <x:f>IF(OR(20&gt;'Настройки'!$B$3,ISBLANK(CB234),CB234=0),"",CB234)</x:f>
      </x:c>
      <x:c r="DM234" s="50" t="str">
        <x:f>IF(OR(21&gt;'Настройки'!$B$3,ISBLANK(CC234),CC234=0),"",CC234)</x:f>
      </x:c>
      <x:c r="DN234" s="50" t="str">
        <x:f>IF(OR(22&gt;'Настройки'!$B$3,ISBLANK(CD234),CD234=0),"",CD234)</x:f>
      </x:c>
      <x:c r="DO234" s="50" t="str">
        <x:f>IF(OR(23&gt;'Настройки'!$B$3,ISBLANK(CE234),CE234=0),"",CE234)</x:f>
      </x:c>
      <x:c r="DP234" s="50" t="str">
        <x:f>IF(OR(24&gt;'Настройки'!$B$3,ISBLANK(CF234),CF234=0),"",CF234)</x:f>
      </x:c>
      <x:c r="DQ234" s="50" t="str">
        <x:f>IF(OR(25&gt;'Настройки'!$B$3,ISBLANK(CG234),CG234=0),"",CG234)</x:f>
      </x:c>
      <x:c r="DR234" s="50" t="str">
        <x:f>IF(OR(26&gt;'Настройки'!$B$3,ISBLANK(CH234),CH234=0),"",CH234)</x:f>
      </x:c>
      <x:c r="DS234" s="50" t="str">
        <x:f>IF(OR(27&gt;'Настройки'!$B$3,ISBLANK(CI234),CI234=0),"",CI234)</x:f>
      </x:c>
      <x:c r="DT234" s="50" t="str">
        <x:f>IF(OR(28&gt;'Настройки'!$B$3,ISBLANK(CJ234),CJ234=0),"",CJ234)</x:f>
      </x:c>
      <x:c r="DU234" s="50" t="str">
        <x:f>IF(OR(29&gt;'Настройки'!$B$3,ISBLANK(CK234),CK234=0),"",CK234)</x:f>
      </x:c>
      <x:c r="DV234" s="50" t="str">
        <x:f>IF(OR(30&gt;'Настройки'!$B$3,ISBLANK(CL234),CL234=0),"",CL234)</x:f>
      </x:c>
      <x:c r="DW234" s="50" t="str">
        <x:f>IF(OR(31&gt;'Настройки'!$B$3,ISBLANK(CM234),CM234=0),"",CM234)</x:f>
      </x:c>
      <x:c r="DX234" s="50" t="str">
        <x:f>IF(OR(32&gt;'Настройки'!$B$3,ISBLANK(CN234),CN234=0),"",CN234)</x:f>
      </x:c>
      <x:c r="DY234" s="50" t="str">
        <x:f>IF(OR(33&gt;'Настройки'!$B$3,ISBLANK(CO234),CO234=0),"",CO234)</x:f>
      </x:c>
      <x:c r="DZ234" s="50" t="str">
        <x:f>IF(OR(34&gt;'Настройки'!$B$3,ISBLANK(CP234),CP234=0),"",CP234)</x:f>
      </x:c>
      <x:c r="EA234" s="50" t="str">
        <x:f>IF(OR(35&gt;'Настройки'!$B$3,ISBLANK(CQ234),CQ234=0),"",CQ234)</x:f>
      </x:c>
      <x:c r="EB234" s="50" t="str">
        <x:f>IF(OR(36&gt;'Настройки'!$B$3,ISBLANK(CR234),CR234=0),"",CR234)</x:f>
      </x:c>
      <x:c r="EC234" s="50" t="str">
        <x:f>IF(A234="","",IF(OR(BB234="AZ",BB234="BZ"),10000+ROW(),IF(AZ234&gt;'Настройки'!$B$11,20000+ROW(),IF(BF234&lt;&gt;"Обычный",30000+ROW(),IF(AX234&lt;=0,40000+ROW(),"")))))</x:f>
      </x:c>
      <x:c r="ED234" s="50" t="str">
        <x:f>IF(EC234="","",COUNTIFS($EC$2:$EC$1001,"&gt;0",$EC$2:$EC$1001,"&lt;"&amp;EC234)+1)</x:f>
      </x:c>
    </x:row>
    <x:row r="235">
      <x:c r="A235" s="115"/>
      <x:c r="B235" s="115"/>
      <x:c r="C235" s="115"/>
      <x:c r="D235" s="118"/>
      <x:c r="E235" s="118"/>
      <x:c r="F235" s="118"/>
      <x:c r="G235" s="118"/>
      <x:c r="H235" s="118"/>
      <x:c r="I235" s="118"/>
      <x:c r="J235" s="118"/>
      <x:c r="K235" s="118"/>
      <x:c r="L235" s="118"/>
      <x:c r="M235" s="118"/>
      <x:c r="N235" s="118"/>
      <x:c r="O235" s="118"/>
      <x:c r="P235" s="118"/>
      <x:c r="Q235" s="118"/>
      <x:c r="R235" s="118"/>
      <x:c r="S235" s="118"/>
      <x:c r="T235" s="118"/>
      <x:c r="U235" s="118"/>
      <x:c r="V235" s="118"/>
      <x:c r="W235" s="118"/>
      <x:c r="X235" s="118"/>
      <x:c r="Y235" s="118"/>
      <x:c r="Z235" s="118"/>
      <x:c r="AA235" s="118"/>
      <x:c r="AB235" s="118"/>
      <x:c r="AC235" s="118"/>
      <x:c r="AD235" s="118"/>
      <x:c r="AE235" s="118"/>
      <x:c r="AF235" s="118"/>
      <x:c r="AG235" s="118"/>
      <x:c r="AH235" s="118"/>
      <x:c r="AI235" s="118"/>
      <x:c r="AJ235" s="118"/>
      <x:c r="AK235" s="118"/>
      <x:c r="AL235" s="118"/>
      <x:c r="AM235" s="118"/>
      <x:c r="AN235" s="118"/>
      <x:c r="AO235" s="118"/>
      <x:c r="AP235" s="115"/>
      <x:c r="AQ235" s="49" t="str">
        <x:f>IF(A235="","",COUNT(BI235:INDEX(BI235:CR235,1,'Настройки'!$B$3)))</x:f>
      </x:c>
      <x:c r="AR235" s="49" t="str">
        <x:f>IF(A235="","",SUM(BI235:INDEX(BI235:CR235,1,'Настройки'!$B$3)))</x:f>
      </x:c>
      <x:c r="AS235" s="58" t="str">
        <x:f>IF(A235="","",IF('Настройки'!$B$4="Стоимость потребления",AR235*D235,IF('Настройки'!$B$4="Количество",AR235,E235)))</x:f>
      </x:c>
      <x:c r="AT235" s="61" t="str">
        <x:f>IF(OR(A235="",AS235&lt;0,SUM($AS$2:$AS$1001)&lt;=0),"",AS235/SUM($AS$2:$AS$1001))</x:f>
      </x:c>
      <x:c r="AU235" s="61" t="str">
        <x:f>IF(OR(A235="",AS235&lt;0,SUM($AS$2:$AS$1001)&lt;=0),"",SUMIFS($AS$2:$AS$1001,$AS$2:$AS$1001,"&gt;"&amp;AS235)/SUM($AS$2:$AS$1001))</x:f>
      </x:c>
      <x:c r="AV235" s="61" t="str">
        <x:f>IF(OR(A235="",AS235&lt;0,SUM($AS$2:$AS$1001)&lt;=0),"",SUMIFS($AS$2:$AS$1001,$AS$2:$AS$1001,"&gt;="&amp;AS235)/SUM($AS$2:$AS$1001))</x:f>
      </x:c>
      <x:c r="AW235" s="49" t="str">
        <x:f>IF(A235="","",IF(SUM($AS$2:$AS$1001)&lt;=0,"Не определён",IF(AS235&lt;0,"Исключение",IF(AU235&lt;'Настройки'!$B$5,"A",IF(AU235&lt;'Настройки'!$B$6,"B","C")))))</x:f>
      </x:c>
      <x:c r="AX235" s="58" t="str">
        <x:f>IF(A235="","",IF(AQ235=0,"",AVERAGE(BI235:INDEX(BI235:CR235,1,'Настройки'!$B$3))))</x:f>
      </x:c>
      <x:c r="AY235" s="58" t="str">
        <x:f>IF(OR(A235="",AQ235=0),"",STDEVP(BI235:INDEX(BI235:CR235,1,'Настройки'!$B$3)))</x:f>
      </x:c>
      <x:c r="AZ235" s="61" t="str">
        <x:f>IF(OR(A235="",AQ235&lt;'Настройки'!$B$12,AX235&lt;=0,AND('Настройки'!$B$10="Блокировать",COUNTIF(F235:INDEX(F235:AO235,1,'Настройки'!$B$3),"&lt;0")&gt;0)),"",AY235/ABS(AX235))</x:f>
      </x:c>
      <x:c r="BA235" s="49" t="str">
        <x:f>IF(A235="","",IF(AND('Настройки'!$B$10="Блокировать",COUNTIF(F235:INDEX(F235:AO235,1,'Настройки'!$B$3),"&lt;0")&gt;0),"Не определён",IF(AQ235&lt;'Настройки'!$B$12,"Не определён",IF(AX235=0,"Нет спроса",IF(AX235&lt;0,"Не определён",IF(AZ235&lt;='Настройки'!$B$7,"X",IF(AZ235&lt;='Настройки'!$B$8,"Y","Z")))))))</x:f>
      </x:c>
      <x:c r="BB235" s="49" t="str">
        <x:f>IF(OR(A235="",LEN(AW235)&lt;&gt;1,LEN(BA235)&lt;&gt;1),"",AW235&amp;BA235)</x:f>
      </x:c>
      <x:c r="BC235" s="61" t="str">
        <x:f>IF(OR(A235="",AQ235=0),"",(COUNT(BI235:INDEX(BI235:CR235,1,'Настройки'!$B$3))-COUNT(CS235:INDEX(CS235:EB235,1,'Настройки'!$B$3)))/AQ235)</x:f>
      </x:c>
      <x:c r="BD235" s="64" t="str">
        <x:f>IF(OR(A235="",COUNT(CS235:INDEX(CS235:EB235,1,'Настройки'!$B$3))=0),"",AQ235/COUNT(CS235:INDEX(CS235:EB235,1,'Настройки'!$B$3)))</x:f>
      </x:c>
      <x:c r="BE235" s="64" t="str">
        <x:f>IF(OR(A235="",COUNT(CS235:INDEX(CS235:EB235,1,'Настройки'!$B$3))=0),"",IF(AVERAGE(CS235:INDEX(CS235:EB235,1,'Настройки'!$B$3))=0,"",(STDEVP(CS235:INDEX(CS235:EB235,1,'Настройки'!$B$3))/ABS(AVERAGE(CS235:INDEX(CS235:EB235,1,'Настройки'!$B$3))))^2))</x:f>
      </x:c>
      <x:c r="BF235" s="49" t="str">
        <x:f>IF(A235="","",IF(AQ235&lt;3,"Недостаточно",IF(AQ235&lt;6,"Предварительный","Обычный")))</x:f>
      </x:c>
      <x:c r="BG235" s="49" t="str">
        <x:f>IF(A235="","",IF(COUNTIF(F235:INDEX(F235:AO235,1,'Настройки'!$B$3),"&lt;0")&gt;0,IF('Настройки'!$B$10="Блокировать","Отрицательный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"),"")&amp;IF(AQ235&lt;3,"Недостаточно истории. ",IF(AQ235&lt;6,"Предварительная классификация. ",""))&amp;IF(AX235=0,"Нет спроса за горизонт. ","")&amp;IF(AZ235&gt;'Настройки'!$B$11,"Экстремальная вариативность. ",""))</x:f>
      </x:c>
      <x:c r="BH235" s="49" t="str">
        <x:f>IF(A235="","",IFERROR(VLOOKUP(BB235,'Настройки'!$D$3:$E$11,2,FALSE),"Сначала проверьте исходные данные и историю спроса.")&amp;" Уточните срок поставки, MOQ и критичность.")</x:f>
      </x:c>
      <x:c r="BI235" s="50" t="str">
        <x:f>IF(1&gt;'Настройки'!$B$3,"",IF(ISBLANK(F235),IF('Настройки'!$B$9="Нулевой спрос",0,""),IF(F235&lt;0,IF('Настройки'!$B$10="Исключить","",IF('Настройки'!$B$10="Абсолютные значения",ABS(F235),F235)),F235)))</x:f>
      </x:c>
      <x:c r="BJ235" s="50" t="str">
        <x:f>IF(2&gt;'Настройки'!$B$3,"",IF(ISBLANK(G235),IF('Настройки'!$B$9="Нулевой спрос",0,""),IF(G235&lt;0,IF('Настройки'!$B$10="Исключить","",IF('Настройки'!$B$10="Абсолютные значения",ABS(G235),G235)),G235)))</x:f>
      </x:c>
      <x:c r="BK235" s="50" t="str">
        <x:f>IF(3&gt;'Настройки'!$B$3,"",IF(ISBLANK(H235),IF('Настройки'!$B$9="Нулевой спрос",0,""),IF(H235&lt;0,IF('Настройки'!$B$10="Исключить","",IF('Настройки'!$B$10="Абсолютные значения",ABS(H235),H235)),H235)))</x:f>
      </x:c>
      <x:c r="BL235" s="50" t="str">
        <x:f>IF(4&gt;'Настройки'!$B$3,"",IF(ISBLANK(I235),IF('Настройки'!$B$9="Нулевой спрос",0,""),IF(I235&lt;0,IF('Настройки'!$B$10="Исключить","",IF('Настройки'!$B$10="Абсолютные значения",ABS(I235),I235)),I235)))</x:f>
      </x:c>
      <x:c r="BM235" s="50" t="str">
        <x:f>IF(5&gt;'Настройки'!$B$3,"",IF(ISBLANK(J235),IF('Настройки'!$B$9="Нулевой спрос",0,""),IF(J235&lt;0,IF('Настройки'!$B$10="Исключить","",IF('Настройки'!$B$10="Абсолютные значения",ABS(J235),J235)),J235)))</x:f>
      </x:c>
      <x:c r="BN235" s="50" t="str">
        <x:f>IF(6&gt;'Настройки'!$B$3,"",IF(ISBLANK(K235),IF('Настройки'!$B$9="Нулевой спрос",0,""),IF(K235&lt;0,IF('Настройки'!$B$10="Исключить","",IF('Настройки'!$B$10="Абсолютные значения",ABS(K235),K235)),K235)))</x:f>
      </x:c>
      <x:c r="BO235" s="50" t="str">
        <x:f>IF(7&gt;'Настройки'!$B$3,"",IF(ISBLANK(L235),IF('Настройки'!$B$9="Нулевой спрос",0,""),IF(L235&lt;0,IF('Настройки'!$B$10="Исключить","",IF('Настройки'!$B$10="Абсолютные значения",ABS(L235),L235)),L235)))</x:f>
      </x:c>
      <x:c r="BP235" s="50" t="str">
        <x:f>IF(8&gt;'Настройки'!$B$3,"",IF(ISBLANK(M235),IF('Настройки'!$B$9="Нулевой спрос",0,""),IF(M235&lt;0,IF('Настройки'!$B$10="Исключить","",IF('Настройки'!$B$10="Абсолютные значения",ABS(M235),M235)),M235)))</x:f>
      </x:c>
      <x:c r="BQ235" s="50" t="str">
        <x:f>IF(9&gt;'Настройки'!$B$3,"",IF(ISBLANK(N235),IF('Настройки'!$B$9="Нулевой спрос",0,""),IF(N235&lt;0,IF('Настройки'!$B$10="Исключить","",IF('Настройки'!$B$10="Абсолютные значения",ABS(N235),N235)),N235)))</x:f>
      </x:c>
      <x:c r="BR235" s="50" t="str">
        <x:f>IF(10&gt;'Настройки'!$B$3,"",IF(ISBLANK(O235),IF('Настройки'!$B$9="Нулевой спрос",0,""),IF(O235&lt;0,IF('Настройки'!$B$10="Исключить","",IF('Настройки'!$B$10="Абсолютные значения",ABS(O235),O235)),O235)))</x:f>
      </x:c>
      <x:c r="BS235" s="50" t="str">
        <x:f>IF(11&gt;'Настройки'!$B$3,"",IF(ISBLANK(P235),IF('Настройки'!$B$9="Нулевой спрос",0,""),IF(P235&lt;0,IF('Настройки'!$B$10="Исключить","",IF('Настройки'!$B$10="Абсолютные значения",ABS(P235),P235)),P235)))</x:f>
      </x:c>
      <x:c r="BT235" s="50" t="str">
        <x:f>IF(12&gt;'Настройки'!$B$3,"",IF(ISBLANK(Q235),IF('Настройки'!$B$9="Нулевой спрос",0,""),IF(Q235&lt;0,IF('Настройки'!$B$10="Исключить","",IF('Настройки'!$B$10="Абсолютные значения",ABS(Q235),Q235)),Q235)))</x:f>
      </x:c>
      <x:c r="BU235" s="50" t="str">
        <x:f>IF(13&gt;'Настройки'!$B$3,"",IF(ISBLANK(R235),IF('Настройки'!$B$9="Нулевой спрос",0,""),IF(R235&lt;0,IF('Настройки'!$B$10="Исключить","",IF('Настройки'!$B$10="Абсолютные значения",ABS(R235),R235)),R235)))</x:f>
      </x:c>
      <x:c r="BV235" s="50" t="str">
        <x:f>IF(14&gt;'Настройки'!$B$3,"",IF(ISBLANK(S235),IF('Настройки'!$B$9="Нулевой спрос",0,""),IF(S235&lt;0,IF('Настройки'!$B$10="Исключить","",IF('Настройки'!$B$10="Абсолютные значения",ABS(S235),S235)),S235)))</x:f>
      </x:c>
      <x:c r="BW235" s="50" t="str">
        <x:f>IF(15&gt;'Настройки'!$B$3,"",IF(ISBLANK(T235),IF('Настройки'!$B$9="Нулевой спрос",0,""),IF(T235&lt;0,IF('Настройки'!$B$10="Исключить","",IF('Настройки'!$B$10="Абсолютные значения",ABS(T235),T235)),T235)))</x:f>
      </x:c>
      <x:c r="BX235" s="50" t="str">
        <x:f>IF(16&gt;'Настройки'!$B$3,"",IF(ISBLANK(U235),IF('Настройки'!$B$9="Нулевой спрос",0,""),IF(U235&lt;0,IF('Настройки'!$B$10="Исключить","",IF('Настройки'!$B$10="Абсолютные значения",ABS(U235),U235)),U235)))</x:f>
      </x:c>
      <x:c r="BY235" s="50" t="str">
        <x:f>IF(17&gt;'Настройки'!$B$3,"",IF(ISBLANK(V235),IF('Настройки'!$B$9="Нулевой спрос",0,""),IF(V235&lt;0,IF('Настройки'!$B$10="Исключить","",IF('Настройки'!$B$10="Абсолютные значения",ABS(V235),V235)),V235)))</x:f>
      </x:c>
      <x:c r="BZ235" s="50" t="str">
        <x:f>IF(18&gt;'Настройки'!$B$3,"",IF(ISBLANK(W235),IF('Настройки'!$B$9="Нулевой спрос",0,""),IF(W235&lt;0,IF('Настройки'!$B$10="Исключить","",IF('Настройки'!$B$10="Абсолютные значения",ABS(W235),W235)),W235)))</x:f>
      </x:c>
      <x:c r="CA235" s="50" t="str">
        <x:f>IF(19&gt;'Настройки'!$B$3,"",IF(ISBLANK(X235),IF('Настройки'!$B$9="Нулевой спрос",0,""),IF(X235&lt;0,IF('Настройки'!$B$10="Исключить","",IF('Настройки'!$B$10="Абсолютные значения",ABS(X235),X235)),X235)))</x:f>
      </x:c>
      <x:c r="CB235" s="50" t="str">
        <x:f>IF(20&gt;'Настройки'!$B$3,"",IF(ISBLANK(Y235),IF('Настройки'!$B$9="Нулевой спрос",0,""),IF(Y235&lt;0,IF('Настройки'!$B$10="Исключить","",IF('Настройки'!$B$10="Абсолютные значения",ABS(Y235),Y235)),Y235)))</x:f>
      </x:c>
      <x:c r="CC235" s="50" t="str">
        <x:f>IF(21&gt;'Настройки'!$B$3,"",IF(ISBLANK(Z235),IF('Настройки'!$B$9="Нулевой спрос",0,""),IF(Z235&lt;0,IF('Настройки'!$B$10="Исключить","",IF('Настройки'!$B$10="Абсолютные значения",ABS(Z235),Z235)),Z235)))</x:f>
      </x:c>
      <x:c r="CD235" s="50" t="str">
        <x:f>IF(22&gt;'Настройки'!$B$3,"",IF(ISBLANK(AA235),IF('Настройки'!$B$9="Нулевой спрос",0,""),IF(AA235&lt;0,IF('Настройки'!$B$10="Исключить","",IF('Настройки'!$B$10="Абсолютные значения",ABS(AA235),AA235)),AA235)))</x:f>
      </x:c>
      <x:c r="CE235" s="50" t="str">
        <x:f>IF(23&gt;'Настройки'!$B$3,"",IF(ISBLANK(AB235),IF('Настройки'!$B$9="Нулевой спрос",0,""),IF(AB235&lt;0,IF('Настройки'!$B$10="Исключить","",IF('Настройки'!$B$10="Абсолютные значения",ABS(AB235),AB235)),AB235)))</x:f>
      </x:c>
      <x:c r="CF235" s="50" t="str">
        <x:f>IF(24&gt;'Настройки'!$B$3,"",IF(ISBLANK(AC235),IF('Настройки'!$B$9="Нулевой спрос",0,""),IF(AC235&lt;0,IF('Настройки'!$B$10="Исключить","",IF('Настройки'!$B$10="Абсолютные значения",ABS(AC235),AC235)),AC235)))</x:f>
      </x:c>
      <x:c r="CG235" s="50" t="str">
        <x:f>IF(25&gt;'Настройки'!$B$3,"",IF(ISBLANK(AD235),IF('Настройки'!$B$9="Нулевой спрос",0,""),IF(AD235&lt;0,IF('Настройки'!$B$10="Исключить","",IF('Настройки'!$B$10="Абсолютные значения",ABS(AD235),AD235)),AD235)))</x:f>
      </x:c>
      <x:c r="CH235" s="50" t="str">
        <x:f>IF(26&gt;'Настройки'!$B$3,"",IF(ISBLANK(AE235),IF('Настройки'!$B$9="Нулевой спрос",0,""),IF(AE235&lt;0,IF('Настройки'!$B$10="Исключить","",IF('Настройки'!$B$10="Абсолютные значения",ABS(AE235),AE235)),AE235)))</x:f>
      </x:c>
      <x:c r="CI235" s="50" t="str">
        <x:f>IF(27&gt;'Настройки'!$B$3,"",IF(ISBLANK(AF235),IF('Настройки'!$B$9="Нулевой спрос",0,""),IF(AF235&lt;0,IF('Настройки'!$B$10="Исключить","",IF('Настройки'!$B$10="Абсолютные значения",ABS(AF235),AF235)),AF235)))</x:f>
      </x:c>
      <x:c r="CJ235" s="50" t="str">
        <x:f>IF(28&gt;'Настройки'!$B$3,"",IF(ISBLANK(AG235),IF('Настройки'!$B$9="Нулевой спрос",0,""),IF(AG235&lt;0,IF('Настройки'!$B$10="Исключить","",IF('Настройки'!$B$10="Абсолютные значения",ABS(AG235),AG235)),AG235)))</x:f>
      </x:c>
      <x:c r="CK235" s="50" t="str">
        <x:f>IF(29&gt;'Настройки'!$B$3,"",IF(ISBLANK(AH235),IF('Настройки'!$B$9="Нулевой спрос",0,""),IF(AH235&lt;0,IF('Настройки'!$B$10="Исключить","",IF('Настройки'!$B$10="Абсолютные значения",ABS(AH235),AH235)),AH235)))</x:f>
      </x:c>
      <x:c r="CL235" s="50" t="str">
        <x:f>IF(30&gt;'Настройки'!$B$3,"",IF(ISBLANK(AI235),IF('Настройки'!$B$9="Нулевой спрос",0,""),IF(AI235&lt;0,IF('Настройки'!$B$10="Исключить","",IF('Настройки'!$B$10="Абсолютные значения",ABS(AI235),AI235)),AI235)))</x:f>
      </x:c>
      <x:c r="CM235" s="50" t="str">
        <x:f>IF(31&gt;'Настройки'!$B$3,"",IF(ISBLANK(AJ235),IF('Настройки'!$B$9="Нулевой спрос",0,""),IF(AJ235&lt;0,IF('Настройки'!$B$10="Исключить","",IF('Настройки'!$B$10="Абсолютные значения",ABS(AJ235),AJ235)),AJ235)))</x:f>
      </x:c>
      <x:c r="CN235" s="50" t="str">
        <x:f>IF(32&gt;'Настройки'!$B$3,"",IF(ISBLANK(AK235),IF('Настройки'!$B$9="Нулевой спрос",0,""),IF(AK235&lt;0,IF('Настройки'!$B$10="Исключить","",IF('Настройки'!$B$10="Абсолютные значения",ABS(AK235),AK235)),AK235)))</x:f>
      </x:c>
      <x:c r="CO235" s="50" t="str">
        <x:f>IF(33&gt;'Настройки'!$B$3,"",IF(ISBLANK(AL235),IF('Настройки'!$B$9="Нулевой спрос",0,""),IF(AL235&lt;0,IF('Настройки'!$B$10="Исключить","",IF('Настройки'!$B$10="Абсолютные значения",ABS(AL235),AL235)),AL235)))</x:f>
      </x:c>
      <x:c r="CP235" s="50" t="str">
        <x:f>IF(34&gt;'Настройки'!$B$3,"",IF(ISBLANK(AM235),IF('Настройки'!$B$9="Нулевой спрос",0,""),IF(AM235&lt;0,IF('Настройки'!$B$10="Исключить","",IF('Настройки'!$B$10="Абсолютные значения",ABS(AM235),AM235)),AM235)))</x:f>
      </x:c>
      <x:c r="CQ235" s="50" t="str">
        <x:f>IF(35&gt;'Настройки'!$B$3,"",IF(ISBLANK(AN235),IF('Настройки'!$B$9="Нулевой спрос",0,""),IF(AN235&lt;0,IF('Настройки'!$B$10="Исключить","",IF('Настройки'!$B$10="Абсолютные значения",ABS(AN235),AN235)),AN235)))</x:f>
      </x:c>
      <x:c r="CR235" s="50" t="str">
        <x:f>IF(36&gt;'Настройки'!$B$3,"",IF(ISBLANK(AO235),IF('Настройки'!$B$9="Нулевой спрос",0,""),IF(AO235&lt;0,IF('Настройки'!$B$10="Исключить","",IF('Настройки'!$B$10="Абсолютные значения",ABS(AO235),AO235)),AO235)))</x:f>
      </x:c>
      <x:c r="CS235" s="50" t="str">
        <x:f>IF(OR(1&gt;'Настройки'!$B$3,ISBLANK(BI235),BI235=0),"",BI235)</x:f>
      </x:c>
      <x:c r="CT235" s="50" t="str">
        <x:f>IF(OR(2&gt;'Настройки'!$B$3,ISBLANK(BJ235),BJ235=0),"",BJ235)</x:f>
      </x:c>
      <x:c r="CU235" s="50" t="str">
        <x:f>IF(OR(3&gt;'Настройки'!$B$3,ISBLANK(BK235),BK235=0),"",BK235)</x:f>
      </x:c>
      <x:c r="CV235" s="50" t="str">
        <x:f>IF(OR(4&gt;'Настройки'!$B$3,ISBLANK(BL235),BL235=0),"",BL235)</x:f>
      </x:c>
      <x:c r="CW235" s="50" t="str">
        <x:f>IF(OR(5&gt;'Настройки'!$B$3,ISBLANK(BM235),BM235=0),"",BM235)</x:f>
      </x:c>
      <x:c r="CX235" s="50" t="str">
        <x:f>IF(OR(6&gt;'Настройки'!$B$3,ISBLANK(BN235),BN235=0),"",BN235)</x:f>
      </x:c>
      <x:c r="CY235" s="50" t="str">
        <x:f>IF(OR(7&gt;'Настройки'!$B$3,ISBLANK(BO235),BO235=0),"",BO235)</x:f>
      </x:c>
      <x:c r="CZ235" s="50" t="str">
        <x:f>IF(OR(8&gt;'Настройки'!$B$3,ISBLANK(BP235),BP235=0),"",BP235)</x:f>
      </x:c>
      <x:c r="DA235" s="50" t="str">
        <x:f>IF(OR(9&gt;'Настройки'!$B$3,ISBLANK(BQ235),BQ235=0),"",BQ235)</x:f>
      </x:c>
      <x:c r="DB235" s="50" t="str">
        <x:f>IF(OR(10&gt;'Настройки'!$B$3,ISBLANK(BR235),BR235=0),"",BR235)</x:f>
      </x:c>
      <x:c r="DC235" s="50" t="str">
        <x:f>IF(OR(11&gt;'Настройки'!$B$3,ISBLANK(BS235),BS235=0),"",BS235)</x:f>
      </x:c>
      <x:c r="DD235" s="50" t="str">
        <x:f>IF(OR(12&gt;'Настройки'!$B$3,ISBLANK(BT235),BT235=0),"",BT235)</x:f>
      </x:c>
      <x:c r="DE235" s="50" t="str">
        <x:f>IF(OR(13&gt;'Настройки'!$B$3,ISBLANK(BU235),BU235=0),"",BU235)</x:f>
      </x:c>
      <x:c r="DF235" s="50" t="str">
        <x:f>IF(OR(14&gt;'Настройки'!$B$3,ISBLANK(BV235),BV235=0),"",BV235)</x:f>
      </x:c>
      <x:c r="DG235" s="50" t="str">
        <x:f>IF(OR(15&gt;'Настройки'!$B$3,ISBLANK(BW235),BW235=0),"",BW235)</x:f>
      </x:c>
      <x:c r="DH235" s="50" t="str">
        <x:f>IF(OR(16&gt;'Настройки'!$B$3,ISBLANK(BX235),BX235=0),"",BX235)</x:f>
      </x:c>
      <x:c r="DI235" s="50" t="str">
        <x:f>IF(OR(17&gt;'Настройки'!$B$3,ISBLANK(BY235),BY235=0),"",BY235)</x:f>
      </x:c>
      <x:c r="DJ235" s="50" t="str">
        <x:f>IF(OR(18&gt;'Настройки'!$B$3,ISBLANK(BZ235),BZ235=0),"",BZ235)</x:f>
      </x:c>
      <x:c r="DK235" s="50" t="str">
        <x:f>IF(OR(19&gt;'Настройки'!$B$3,ISBLANK(CA235),CA235=0),"",CA235)</x:f>
      </x:c>
      <x:c r="DL235" s="50" t="str">
        <x:f>IF(OR(20&gt;'Настройки'!$B$3,ISBLANK(CB235),CB235=0),"",CB235)</x:f>
      </x:c>
      <x:c r="DM235" s="50" t="str">
        <x:f>IF(OR(21&gt;'Настройки'!$B$3,ISBLANK(CC235),CC235=0),"",CC235)</x:f>
      </x:c>
      <x:c r="DN235" s="50" t="str">
        <x:f>IF(OR(22&gt;'Настройки'!$B$3,ISBLANK(CD235),CD235=0),"",CD235)</x:f>
      </x:c>
      <x:c r="DO235" s="50" t="str">
        <x:f>IF(OR(23&gt;'Настройки'!$B$3,ISBLANK(CE235),CE235=0),"",CE235)</x:f>
      </x:c>
      <x:c r="DP235" s="50" t="str">
        <x:f>IF(OR(24&gt;'Настройки'!$B$3,ISBLANK(CF235),CF235=0),"",CF235)</x:f>
      </x:c>
      <x:c r="DQ235" s="50" t="str">
        <x:f>IF(OR(25&gt;'Настройки'!$B$3,ISBLANK(CG235),CG235=0),"",CG235)</x:f>
      </x:c>
      <x:c r="DR235" s="50" t="str">
        <x:f>IF(OR(26&gt;'Настройки'!$B$3,ISBLANK(CH235),CH235=0),"",CH235)</x:f>
      </x:c>
      <x:c r="DS235" s="50" t="str">
        <x:f>IF(OR(27&gt;'Настройки'!$B$3,ISBLANK(CI235),CI235=0),"",CI235)</x:f>
      </x:c>
      <x:c r="DT235" s="50" t="str">
        <x:f>IF(OR(28&gt;'Настройки'!$B$3,ISBLANK(CJ235),CJ235=0),"",CJ235)</x:f>
      </x:c>
      <x:c r="DU235" s="50" t="str">
        <x:f>IF(OR(29&gt;'Настройки'!$B$3,ISBLANK(CK235),CK235=0),"",CK235)</x:f>
      </x:c>
      <x:c r="DV235" s="50" t="str">
        <x:f>IF(OR(30&gt;'Настройки'!$B$3,ISBLANK(CL235),CL235=0),"",CL235)</x:f>
      </x:c>
      <x:c r="DW235" s="50" t="str">
        <x:f>IF(OR(31&gt;'Настройки'!$B$3,ISBLANK(CM235),CM235=0),"",CM235)</x:f>
      </x:c>
      <x:c r="DX235" s="50" t="str">
        <x:f>IF(OR(32&gt;'Настройки'!$B$3,ISBLANK(CN235),CN235=0),"",CN235)</x:f>
      </x:c>
      <x:c r="DY235" s="50" t="str">
        <x:f>IF(OR(33&gt;'Настройки'!$B$3,ISBLANK(CO235),CO235=0),"",CO235)</x:f>
      </x:c>
      <x:c r="DZ235" s="50" t="str">
        <x:f>IF(OR(34&gt;'Настройки'!$B$3,ISBLANK(CP235),CP235=0),"",CP235)</x:f>
      </x:c>
      <x:c r="EA235" s="50" t="str">
        <x:f>IF(OR(35&gt;'Настройки'!$B$3,ISBLANK(CQ235),CQ235=0),"",CQ235)</x:f>
      </x:c>
      <x:c r="EB235" s="50" t="str">
        <x:f>IF(OR(36&gt;'Настройки'!$B$3,ISBLANK(CR235),CR235=0),"",CR235)</x:f>
      </x:c>
      <x:c r="EC235" s="50" t="str">
        <x:f>IF(A235="","",IF(OR(BB235="AZ",BB235="BZ"),10000+ROW(),IF(AZ235&gt;'Настройки'!$B$11,20000+ROW(),IF(BF235&lt;&gt;"Обычный",30000+ROW(),IF(AX235&lt;=0,40000+ROW(),"")))))</x:f>
      </x:c>
      <x:c r="ED235" s="50" t="str">
        <x:f>IF(EC235="","",COUNTIFS($EC$2:$EC$1001,"&gt;0",$EC$2:$EC$1001,"&lt;"&amp;EC235)+1)</x:f>
      </x:c>
    </x:row>
    <x:row r="236">
      <x:c r="A236" s="115"/>
      <x:c r="B236" s="115"/>
      <x:c r="C236" s="115"/>
      <x:c r="D236" s="118"/>
      <x:c r="E236" s="118"/>
      <x:c r="F236" s="118"/>
      <x:c r="G236" s="118"/>
      <x:c r="H236" s="118"/>
      <x:c r="I236" s="118"/>
      <x:c r="J236" s="118"/>
      <x:c r="K236" s="118"/>
      <x:c r="L236" s="118"/>
      <x:c r="M236" s="118"/>
      <x:c r="N236" s="118"/>
      <x:c r="O236" s="118"/>
      <x:c r="P236" s="118"/>
      <x:c r="Q236" s="118"/>
      <x:c r="R236" s="118"/>
      <x:c r="S236" s="118"/>
      <x:c r="T236" s="118"/>
      <x:c r="U236" s="118"/>
      <x:c r="V236" s="118"/>
      <x:c r="W236" s="118"/>
      <x:c r="X236" s="118"/>
      <x:c r="Y236" s="118"/>
      <x:c r="Z236" s="118"/>
      <x:c r="AA236" s="118"/>
      <x:c r="AB236" s="118"/>
      <x:c r="AC236" s="118"/>
      <x:c r="AD236" s="118"/>
      <x:c r="AE236" s="118"/>
      <x:c r="AF236" s="118"/>
      <x:c r="AG236" s="118"/>
      <x:c r="AH236" s="118"/>
      <x:c r="AI236" s="118"/>
      <x:c r="AJ236" s="118"/>
      <x:c r="AK236" s="118"/>
      <x:c r="AL236" s="118"/>
      <x:c r="AM236" s="118"/>
      <x:c r="AN236" s="118"/>
      <x:c r="AO236" s="118"/>
      <x:c r="AP236" s="115"/>
      <x:c r="AQ236" s="49" t="str">
        <x:f>IF(A236="","",COUNT(BI236:INDEX(BI236:CR236,1,'Настройки'!$B$3)))</x:f>
      </x:c>
      <x:c r="AR236" s="49" t="str">
        <x:f>IF(A236="","",SUM(BI236:INDEX(BI236:CR236,1,'Настройки'!$B$3)))</x:f>
      </x:c>
      <x:c r="AS236" s="58" t="str">
        <x:f>IF(A236="","",IF('Настройки'!$B$4="Стоимость потребления",AR236*D236,IF('Настройки'!$B$4="Количество",AR236,E236)))</x:f>
      </x:c>
      <x:c r="AT236" s="61" t="str">
        <x:f>IF(OR(A236="",AS236&lt;0,SUM($AS$2:$AS$1001)&lt;=0),"",AS236/SUM($AS$2:$AS$1001))</x:f>
      </x:c>
      <x:c r="AU236" s="61" t="str">
        <x:f>IF(OR(A236="",AS236&lt;0,SUM($AS$2:$AS$1001)&lt;=0),"",SUMIFS($AS$2:$AS$1001,$AS$2:$AS$1001,"&gt;"&amp;AS236)/SUM($AS$2:$AS$1001))</x:f>
      </x:c>
      <x:c r="AV236" s="61" t="str">
        <x:f>IF(OR(A236="",AS236&lt;0,SUM($AS$2:$AS$1001)&lt;=0),"",SUMIFS($AS$2:$AS$1001,$AS$2:$AS$1001,"&gt;="&amp;AS236)/SUM($AS$2:$AS$1001))</x:f>
      </x:c>
      <x:c r="AW236" s="49" t="str">
        <x:f>IF(A236="","",IF(SUM($AS$2:$AS$1001)&lt;=0,"Не определён",IF(AS236&lt;0,"Исключение",IF(AU236&lt;'Настройки'!$B$5,"A",IF(AU236&lt;'Настройки'!$B$6,"B","C")))))</x:f>
      </x:c>
      <x:c r="AX236" s="58" t="str">
        <x:f>IF(A236="","",IF(AQ236=0,"",AVERAGE(BI236:INDEX(BI236:CR236,1,'Настройки'!$B$3))))</x:f>
      </x:c>
      <x:c r="AY236" s="58" t="str">
        <x:f>IF(OR(A236="",AQ236=0),"",STDEVP(BI236:INDEX(BI236:CR236,1,'Настройки'!$B$3)))</x:f>
      </x:c>
      <x:c r="AZ236" s="61" t="str">
        <x:f>IF(OR(A236="",AQ236&lt;'Настройки'!$B$12,AX236&lt;=0,AND('Настройки'!$B$10="Блокировать",COUNTIF(F236:INDEX(F236:AO236,1,'Настройки'!$B$3),"&lt;0")&gt;0)),"",AY236/ABS(AX236))</x:f>
      </x:c>
      <x:c r="BA236" s="49" t="str">
        <x:f>IF(A236="","",IF(AND('Настройки'!$B$10="Блокировать",COUNTIF(F236:INDEX(F236:AO236,1,'Настройки'!$B$3),"&lt;0")&gt;0),"Не определён",IF(AQ236&lt;'Настройки'!$B$12,"Не определён",IF(AX236=0,"Нет спроса",IF(AX236&lt;0,"Не определён",IF(AZ236&lt;='Настройки'!$B$7,"X",IF(AZ236&lt;='Настройки'!$B$8,"Y","Z")))))))</x:f>
      </x:c>
      <x:c r="BB236" s="49" t="str">
        <x:f>IF(OR(A236="",LEN(AW236)&lt;&gt;1,LEN(BA236)&lt;&gt;1),"",AW236&amp;BA236)</x:f>
      </x:c>
      <x:c r="BC236" s="61" t="str">
        <x:f>IF(OR(A236="",AQ236=0),"",(COUNT(BI236:INDEX(BI236:CR236,1,'Настройки'!$B$3))-COUNT(CS236:INDEX(CS236:EB236,1,'Настройки'!$B$3)))/AQ236)</x:f>
      </x:c>
      <x:c r="BD236" s="64" t="str">
        <x:f>IF(OR(A236="",COUNT(CS236:INDEX(CS236:EB236,1,'Настройки'!$B$3))=0),"",AQ236/COUNT(CS236:INDEX(CS236:EB236,1,'Настройки'!$B$3)))</x:f>
      </x:c>
      <x:c r="BE236" s="64" t="str">
        <x:f>IF(OR(A236="",COUNT(CS236:INDEX(CS236:EB236,1,'Настройки'!$B$3))=0),"",IF(AVERAGE(CS236:INDEX(CS236:EB236,1,'Настройки'!$B$3))=0,"",(STDEVP(CS236:INDEX(CS236:EB236,1,'Настройки'!$B$3))/ABS(AVERAGE(CS236:INDEX(CS236:EB236,1,'Настройки'!$B$3))))^2))</x:f>
      </x:c>
      <x:c r="BF236" s="49" t="str">
        <x:f>IF(A236="","",IF(AQ236&lt;3,"Недостаточно",IF(AQ236&lt;6,"Предварительный","Обычный")))</x:f>
      </x:c>
      <x:c r="BG236" s="49" t="str">
        <x:f>IF(A236="","",IF(COUNTIF(F236:INDEX(F236:AO236,1,'Настройки'!$B$3),"&lt;0")&gt;0,IF('Настройки'!$B$10="Блокировать","Отрицательный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"),"")&amp;IF(AQ236&lt;3,"Недостаточно истории. ",IF(AQ236&lt;6,"Предварительная классификация. ",""))&amp;IF(AX236=0,"Нет спроса за горизонт. ","")&amp;IF(AZ236&gt;'Настройки'!$B$11,"Экстремальная вариативность. ",""))</x:f>
      </x:c>
      <x:c r="BH236" s="49" t="str">
        <x:f>IF(A236="","",IFERROR(VLOOKUP(BB236,'Настройки'!$D$3:$E$11,2,FALSE),"Сначала проверьте исходные данные и историю спроса.")&amp;" Уточните срок поставки, MOQ и критичность.")</x:f>
      </x:c>
      <x:c r="BI236" s="50" t="str">
        <x:f>IF(1&gt;'Настройки'!$B$3,"",IF(ISBLANK(F236),IF('Настройки'!$B$9="Нулевой спрос",0,""),IF(F236&lt;0,IF('Настройки'!$B$10="Исключить","",IF('Настройки'!$B$10="Абсолютные значения",ABS(F236),F236)),F236)))</x:f>
      </x:c>
      <x:c r="BJ236" s="50" t="str">
        <x:f>IF(2&gt;'Настройки'!$B$3,"",IF(ISBLANK(G236),IF('Настройки'!$B$9="Нулевой спрос",0,""),IF(G236&lt;0,IF('Настройки'!$B$10="Исключить","",IF('Настройки'!$B$10="Абсолютные значения",ABS(G236),G236)),G236)))</x:f>
      </x:c>
      <x:c r="BK236" s="50" t="str">
        <x:f>IF(3&gt;'Настройки'!$B$3,"",IF(ISBLANK(H236),IF('Настройки'!$B$9="Нулевой спрос",0,""),IF(H236&lt;0,IF('Настройки'!$B$10="Исключить","",IF('Настройки'!$B$10="Абсолютные значения",ABS(H236),H236)),H236)))</x:f>
      </x:c>
      <x:c r="BL236" s="50" t="str">
        <x:f>IF(4&gt;'Настройки'!$B$3,"",IF(ISBLANK(I236),IF('Настройки'!$B$9="Нулевой спрос",0,""),IF(I236&lt;0,IF('Настройки'!$B$10="Исключить","",IF('Настройки'!$B$10="Абсолютные значения",ABS(I236),I236)),I236)))</x:f>
      </x:c>
      <x:c r="BM236" s="50" t="str">
        <x:f>IF(5&gt;'Настройки'!$B$3,"",IF(ISBLANK(J236),IF('Настройки'!$B$9="Нулевой спрос",0,""),IF(J236&lt;0,IF('Настройки'!$B$10="Исключить","",IF('Настройки'!$B$10="Абсолютные значения",ABS(J236),J236)),J236)))</x:f>
      </x:c>
      <x:c r="BN236" s="50" t="str">
        <x:f>IF(6&gt;'Настройки'!$B$3,"",IF(ISBLANK(K236),IF('Настройки'!$B$9="Нулевой спрос",0,""),IF(K236&lt;0,IF('Настройки'!$B$10="Исключить","",IF('Настройки'!$B$10="Абсолютные значения",ABS(K236),K236)),K236)))</x:f>
      </x:c>
      <x:c r="BO236" s="50" t="str">
        <x:f>IF(7&gt;'Настройки'!$B$3,"",IF(ISBLANK(L236),IF('Настройки'!$B$9="Нулевой спрос",0,""),IF(L236&lt;0,IF('Настройки'!$B$10="Исключить","",IF('Настройки'!$B$10="Абсолютные значения",ABS(L236),L236)),L236)))</x:f>
      </x:c>
      <x:c r="BP236" s="50" t="str">
        <x:f>IF(8&gt;'Настройки'!$B$3,"",IF(ISBLANK(M236),IF('Настройки'!$B$9="Нулевой спрос",0,""),IF(M236&lt;0,IF('Настройки'!$B$10="Исключить","",IF('Настройки'!$B$10="Абсолютные значения",ABS(M236),M236)),M236)))</x:f>
      </x:c>
      <x:c r="BQ236" s="50" t="str">
        <x:f>IF(9&gt;'Настройки'!$B$3,"",IF(ISBLANK(N236),IF('Настройки'!$B$9="Нулевой спрос",0,""),IF(N236&lt;0,IF('Настройки'!$B$10="Исключить","",IF('Настройки'!$B$10="Абсолютные значения",ABS(N236),N236)),N236)))</x:f>
      </x:c>
      <x:c r="BR236" s="50" t="str">
        <x:f>IF(10&gt;'Настройки'!$B$3,"",IF(ISBLANK(O236),IF('Настройки'!$B$9="Нулевой спрос",0,""),IF(O236&lt;0,IF('Настройки'!$B$10="Исключить","",IF('Настройки'!$B$10="Абсолютные значения",ABS(O236),O236)),O236)))</x:f>
      </x:c>
      <x:c r="BS236" s="50" t="str">
        <x:f>IF(11&gt;'Настройки'!$B$3,"",IF(ISBLANK(P236),IF('Настройки'!$B$9="Нулевой спрос",0,""),IF(P236&lt;0,IF('Настройки'!$B$10="Исключить","",IF('Настройки'!$B$10="Абсолютные значения",ABS(P236),P236)),P236)))</x:f>
      </x:c>
      <x:c r="BT236" s="50" t="str">
        <x:f>IF(12&gt;'Настройки'!$B$3,"",IF(ISBLANK(Q236),IF('Настройки'!$B$9="Нулевой спрос",0,""),IF(Q236&lt;0,IF('Настройки'!$B$10="Исключить","",IF('Настройки'!$B$10="Абсолютные значения",ABS(Q236),Q236)),Q236)))</x:f>
      </x:c>
      <x:c r="BU236" s="50" t="str">
        <x:f>IF(13&gt;'Настройки'!$B$3,"",IF(ISBLANK(R236),IF('Настройки'!$B$9="Нулевой спрос",0,""),IF(R236&lt;0,IF('Настройки'!$B$10="Исключить","",IF('Настройки'!$B$10="Абсолютные значения",ABS(R236),R236)),R236)))</x:f>
      </x:c>
      <x:c r="BV236" s="50" t="str">
        <x:f>IF(14&gt;'Настройки'!$B$3,"",IF(ISBLANK(S236),IF('Настройки'!$B$9="Нулевой спрос",0,""),IF(S236&lt;0,IF('Настройки'!$B$10="Исключить","",IF('Настройки'!$B$10="Абсолютные значения",ABS(S236),S236)),S236)))</x:f>
      </x:c>
      <x:c r="BW236" s="50" t="str">
        <x:f>IF(15&gt;'Настройки'!$B$3,"",IF(ISBLANK(T236),IF('Настройки'!$B$9="Нулевой спрос",0,""),IF(T236&lt;0,IF('Настройки'!$B$10="Исключить","",IF('Настройки'!$B$10="Абсолютные значения",ABS(T236),T236)),T236)))</x:f>
      </x:c>
      <x:c r="BX236" s="50" t="str">
        <x:f>IF(16&gt;'Настройки'!$B$3,"",IF(ISBLANK(U236),IF('Настройки'!$B$9="Нулевой спрос",0,""),IF(U236&lt;0,IF('Настройки'!$B$10="Исключить","",IF('Настройки'!$B$10="Абсолютные значения",ABS(U236),U236)),U236)))</x:f>
      </x:c>
      <x:c r="BY236" s="50" t="str">
        <x:f>IF(17&gt;'Настройки'!$B$3,"",IF(ISBLANK(V236),IF('Настройки'!$B$9="Нулевой спрос",0,""),IF(V236&lt;0,IF('Настройки'!$B$10="Исключить","",IF('Настройки'!$B$10="Абсолютные значения",ABS(V236),V236)),V236)))</x:f>
      </x:c>
      <x:c r="BZ236" s="50" t="str">
        <x:f>IF(18&gt;'Настройки'!$B$3,"",IF(ISBLANK(W236),IF('Настройки'!$B$9="Нулевой спрос",0,""),IF(W236&lt;0,IF('Настройки'!$B$10="Исключить","",IF('Настройки'!$B$10="Абсолютные значения",ABS(W236),W236)),W236)))</x:f>
      </x:c>
      <x:c r="CA236" s="50" t="str">
        <x:f>IF(19&gt;'Настройки'!$B$3,"",IF(ISBLANK(X236),IF('Настройки'!$B$9="Нулевой спрос",0,""),IF(X236&lt;0,IF('Настройки'!$B$10="Исключить","",IF('Настройки'!$B$10="Абсолютные значения",ABS(X236),X236)),X236)))</x:f>
      </x:c>
      <x:c r="CB236" s="50" t="str">
        <x:f>IF(20&gt;'Настройки'!$B$3,"",IF(ISBLANK(Y236),IF('Настройки'!$B$9="Нулевой спрос",0,""),IF(Y236&lt;0,IF('Настройки'!$B$10="Исключить","",IF('Настройки'!$B$10="Абсолютные значения",ABS(Y236),Y236)),Y236)))</x:f>
      </x:c>
      <x:c r="CC236" s="50" t="str">
        <x:f>IF(21&gt;'Настройки'!$B$3,"",IF(ISBLANK(Z236),IF('Настройки'!$B$9="Нулевой спрос",0,""),IF(Z236&lt;0,IF('Настройки'!$B$10="Исключить","",IF('Настройки'!$B$10="Абсолютные значения",ABS(Z236),Z236)),Z236)))</x:f>
      </x:c>
      <x:c r="CD236" s="50" t="str">
        <x:f>IF(22&gt;'Настройки'!$B$3,"",IF(ISBLANK(AA236),IF('Настройки'!$B$9="Нулевой спрос",0,""),IF(AA236&lt;0,IF('Настройки'!$B$10="Исключить","",IF('Настройки'!$B$10="Абсолютные значения",ABS(AA236),AA236)),AA236)))</x:f>
      </x:c>
      <x:c r="CE236" s="50" t="str">
        <x:f>IF(23&gt;'Настройки'!$B$3,"",IF(ISBLANK(AB236),IF('Настройки'!$B$9="Нулевой спрос",0,""),IF(AB236&lt;0,IF('Настройки'!$B$10="Исключить","",IF('Настройки'!$B$10="Абсолютные значения",ABS(AB236),AB236)),AB236)))</x:f>
      </x:c>
      <x:c r="CF236" s="50" t="str">
        <x:f>IF(24&gt;'Настройки'!$B$3,"",IF(ISBLANK(AC236),IF('Настройки'!$B$9="Нулевой спрос",0,""),IF(AC236&lt;0,IF('Настройки'!$B$10="Исключить","",IF('Настройки'!$B$10="Абсолютные значения",ABS(AC236),AC236)),AC236)))</x:f>
      </x:c>
      <x:c r="CG236" s="50" t="str">
        <x:f>IF(25&gt;'Настройки'!$B$3,"",IF(ISBLANK(AD236),IF('Настройки'!$B$9="Нулевой спрос",0,""),IF(AD236&lt;0,IF('Настройки'!$B$10="Исключить","",IF('Настройки'!$B$10="Абсолютные значения",ABS(AD236),AD236)),AD236)))</x:f>
      </x:c>
      <x:c r="CH236" s="50" t="str">
        <x:f>IF(26&gt;'Настройки'!$B$3,"",IF(ISBLANK(AE236),IF('Настройки'!$B$9="Нулевой спрос",0,""),IF(AE236&lt;0,IF('Настройки'!$B$10="Исключить","",IF('Настройки'!$B$10="Абсолютные значения",ABS(AE236),AE236)),AE236)))</x:f>
      </x:c>
      <x:c r="CI236" s="50" t="str">
        <x:f>IF(27&gt;'Настройки'!$B$3,"",IF(ISBLANK(AF236),IF('Настройки'!$B$9="Нулевой спрос",0,""),IF(AF236&lt;0,IF('Настройки'!$B$10="Исключить","",IF('Настройки'!$B$10="Абсолютные значения",ABS(AF236),AF236)),AF236)))</x:f>
      </x:c>
      <x:c r="CJ236" s="50" t="str">
        <x:f>IF(28&gt;'Настройки'!$B$3,"",IF(ISBLANK(AG236),IF('Настройки'!$B$9="Нулевой спрос",0,""),IF(AG236&lt;0,IF('Настройки'!$B$10="Исключить","",IF('Настройки'!$B$10="Абсолютные значения",ABS(AG236),AG236)),AG236)))</x:f>
      </x:c>
      <x:c r="CK236" s="50" t="str">
        <x:f>IF(29&gt;'Настройки'!$B$3,"",IF(ISBLANK(AH236),IF('Настройки'!$B$9="Нулевой спрос",0,""),IF(AH236&lt;0,IF('Настройки'!$B$10="Исключить","",IF('Настройки'!$B$10="Абсолютные значения",ABS(AH236),AH236)),AH236)))</x:f>
      </x:c>
      <x:c r="CL236" s="50" t="str">
        <x:f>IF(30&gt;'Настройки'!$B$3,"",IF(ISBLANK(AI236),IF('Настройки'!$B$9="Нулевой спрос",0,""),IF(AI236&lt;0,IF('Настройки'!$B$10="Исключить","",IF('Настройки'!$B$10="Абсолютные значения",ABS(AI236),AI236)),AI236)))</x:f>
      </x:c>
      <x:c r="CM236" s="50" t="str">
        <x:f>IF(31&gt;'Настройки'!$B$3,"",IF(ISBLANK(AJ236),IF('Настройки'!$B$9="Нулевой спрос",0,""),IF(AJ236&lt;0,IF('Настройки'!$B$10="Исключить","",IF('Настройки'!$B$10="Абсолютные значения",ABS(AJ236),AJ236)),AJ236)))</x:f>
      </x:c>
      <x:c r="CN236" s="50" t="str">
        <x:f>IF(32&gt;'Настройки'!$B$3,"",IF(ISBLANK(AK236),IF('Настройки'!$B$9="Нулевой спрос",0,""),IF(AK236&lt;0,IF('Настройки'!$B$10="Исключить","",IF('Настройки'!$B$10="Абсолютные значения",ABS(AK236),AK236)),AK236)))</x:f>
      </x:c>
      <x:c r="CO236" s="50" t="str">
        <x:f>IF(33&gt;'Настройки'!$B$3,"",IF(ISBLANK(AL236),IF('Настройки'!$B$9="Нулевой спрос",0,""),IF(AL236&lt;0,IF('Настройки'!$B$10="Исключить","",IF('Настройки'!$B$10="Абсолютные значения",ABS(AL236),AL236)),AL236)))</x:f>
      </x:c>
      <x:c r="CP236" s="50" t="str">
        <x:f>IF(34&gt;'Настройки'!$B$3,"",IF(ISBLANK(AM236),IF('Настройки'!$B$9="Нулевой спрос",0,""),IF(AM236&lt;0,IF('Настройки'!$B$10="Исключить","",IF('Настройки'!$B$10="Абсолютные значения",ABS(AM236),AM236)),AM236)))</x:f>
      </x:c>
      <x:c r="CQ236" s="50" t="str">
        <x:f>IF(35&gt;'Настройки'!$B$3,"",IF(ISBLANK(AN236),IF('Настройки'!$B$9="Нулевой спрос",0,""),IF(AN236&lt;0,IF('Настройки'!$B$10="Исключить","",IF('Настройки'!$B$10="Абсолютные значения",ABS(AN236),AN236)),AN236)))</x:f>
      </x:c>
      <x:c r="CR236" s="50" t="str">
        <x:f>IF(36&gt;'Настройки'!$B$3,"",IF(ISBLANK(AO236),IF('Настройки'!$B$9="Нулевой спрос",0,""),IF(AO236&lt;0,IF('Настройки'!$B$10="Исключить","",IF('Настройки'!$B$10="Абсолютные значения",ABS(AO236),AO236)),AO236)))</x:f>
      </x:c>
      <x:c r="CS236" s="50" t="str">
        <x:f>IF(OR(1&gt;'Настройки'!$B$3,ISBLANK(BI236),BI236=0),"",BI236)</x:f>
      </x:c>
      <x:c r="CT236" s="50" t="str">
        <x:f>IF(OR(2&gt;'Настройки'!$B$3,ISBLANK(BJ236),BJ236=0),"",BJ236)</x:f>
      </x:c>
      <x:c r="CU236" s="50" t="str">
        <x:f>IF(OR(3&gt;'Настройки'!$B$3,ISBLANK(BK236),BK236=0),"",BK236)</x:f>
      </x:c>
      <x:c r="CV236" s="50" t="str">
        <x:f>IF(OR(4&gt;'Настройки'!$B$3,ISBLANK(BL236),BL236=0),"",BL236)</x:f>
      </x:c>
      <x:c r="CW236" s="50" t="str">
        <x:f>IF(OR(5&gt;'Настройки'!$B$3,ISBLANK(BM236),BM236=0),"",BM236)</x:f>
      </x:c>
      <x:c r="CX236" s="50" t="str">
        <x:f>IF(OR(6&gt;'Настройки'!$B$3,ISBLANK(BN236),BN236=0),"",BN236)</x:f>
      </x:c>
      <x:c r="CY236" s="50" t="str">
        <x:f>IF(OR(7&gt;'Настройки'!$B$3,ISBLANK(BO236),BO236=0),"",BO236)</x:f>
      </x:c>
      <x:c r="CZ236" s="50" t="str">
        <x:f>IF(OR(8&gt;'Настройки'!$B$3,ISBLANK(BP236),BP236=0),"",BP236)</x:f>
      </x:c>
      <x:c r="DA236" s="50" t="str">
        <x:f>IF(OR(9&gt;'Настройки'!$B$3,ISBLANK(BQ236),BQ236=0),"",BQ236)</x:f>
      </x:c>
      <x:c r="DB236" s="50" t="str">
        <x:f>IF(OR(10&gt;'Настройки'!$B$3,ISBLANK(BR236),BR236=0),"",BR236)</x:f>
      </x:c>
      <x:c r="DC236" s="50" t="str">
        <x:f>IF(OR(11&gt;'Настройки'!$B$3,ISBLANK(BS236),BS236=0),"",BS236)</x:f>
      </x:c>
      <x:c r="DD236" s="50" t="str">
        <x:f>IF(OR(12&gt;'Настройки'!$B$3,ISBLANK(BT236),BT236=0),"",BT236)</x:f>
      </x:c>
      <x:c r="DE236" s="50" t="str">
        <x:f>IF(OR(13&gt;'Настройки'!$B$3,ISBLANK(BU236),BU236=0),"",BU236)</x:f>
      </x:c>
      <x:c r="DF236" s="50" t="str">
        <x:f>IF(OR(14&gt;'Настройки'!$B$3,ISBLANK(BV236),BV236=0),"",BV236)</x:f>
      </x:c>
      <x:c r="DG236" s="50" t="str">
        <x:f>IF(OR(15&gt;'Настройки'!$B$3,ISBLANK(BW236),BW236=0),"",BW236)</x:f>
      </x:c>
      <x:c r="DH236" s="50" t="str">
        <x:f>IF(OR(16&gt;'Настройки'!$B$3,ISBLANK(BX236),BX236=0),"",BX236)</x:f>
      </x:c>
      <x:c r="DI236" s="50" t="str">
        <x:f>IF(OR(17&gt;'Настройки'!$B$3,ISBLANK(BY236),BY236=0),"",BY236)</x:f>
      </x:c>
      <x:c r="DJ236" s="50" t="str">
        <x:f>IF(OR(18&gt;'Настройки'!$B$3,ISBLANK(BZ236),BZ236=0),"",BZ236)</x:f>
      </x:c>
      <x:c r="DK236" s="50" t="str">
        <x:f>IF(OR(19&gt;'Настройки'!$B$3,ISBLANK(CA236),CA236=0),"",CA236)</x:f>
      </x:c>
      <x:c r="DL236" s="50" t="str">
        <x:f>IF(OR(20&gt;'Настройки'!$B$3,ISBLANK(CB236),CB236=0),"",CB236)</x:f>
      </x:c>
      <x:c r="DM236" s="50" t="str">
        <x:f>IF(OR(21&gt;'Настройки'!$B$3,ISBLANK(CC236),CC236=0),"",CC236)</x:f>
      </x:c>
      <x:c r="DN236" s="50" t="str">
        <x:f>IF(OR(22&gt;'Настройки'!$B$3,ISBLANK(CD236),CD236=0),"",CD236)</x:f>
      </x:c>
      <x:c r="DO236" s="50" t="str">
        <x:f>IF(OR(23&gt;'Настройки'!$B$3,ISBLANK(CE236),CE236=0),"",CE236)</x:f>
      </x:c>
      <x:c r="DP236" s="50" t="str">
        <x:f>IF(OR(24&gt;'Настройки'!$B$3,ISBLANK(CF236),CF236=0),"",CF236)</x:f>
      </x:c>
      <x:c r="DQ236" s="50" t="str">
        <x:f>IF(OR(25&gt;'Настройки'!$B$3,ISBLANK(CG236),CG236=0),"",CG236)</x:f>
      </x:c>
      <x:c r="DR236" s="50" t="str">
        <x:f>IF(OR(26&gt;'Настройки'!$B$3,ISBLANK(CH236),CH236=0),"",CH236)</x:f>
      </x:c>
      <x:c r="DS236" s="50" t="str">
        <x:f>IF(OR(27&gt;'Настройки'!$B$3,ISBLANK(CI236),CI236=0),"",CI236)</x:f>
      </x:c>
      <x:c r="DT236" s="50" t="str">
        <x:f>IF(OR(28&gt;'Настройки'!$B$3,ISBLANK(CJ236),CJ236=0),"",CJ236)</x:f>
      </x:c>
      <x:c r="DU236" s="50" t="str">
        <x:f>IF(OR(29&gt;'Настройки'!$B$3,ISBLANK(CK236),CK236=0),"",CK236)</x:f>
      </x:c>
      <x:c r="DV236" s="50" t="str">
        <x:f>IF(OR(30&gt;'Настройки'!$B$3,ISBLANK(CL236),CL236=0),"",CL236)</x:f>
      </x:c>
      <x:c r="DW236" s="50" t="str">
        <x:f>IF(OR(31&gt;'Настройки'!$B$3,ISBLANK(CM236),CM236=0),"",CM236)</x:f>
      </x:c>
      <x:c r="DX236" s="50" t="str">
        <x:f>IF(OR(32&gt;'Настройки'!$B$3,ISBLANK(CN236),CN236=0),"",CN236)</x:f>
      </x:c>
      <x:c r="DY236" s="50" t="str">
        <x:f>IF(OR(33&gt;'Настройки'!$B$3,ISBLANK(CO236),CO236=0),"",CO236)</x:f>
      </x:c>
      <x:c r="DZ236" s="50" t="str">
        <x:f>IF(OR(34&gt;'Настройки'!$B$3,ISBLANK(CP236),CP236=0),"",CP236)</x:f>
      </x:c>
      <x:c r="EA236" s="50" t="str">
        <x:f>IF(OR(35&gt;'Настройки'!$B$3,ISBLANK(CQ236),CQ236=0),"",CQ236)</x:f>
      </x:c>
      <x:c r="EB236" s="50" t="str">
        <x:f>IF(OR(36&gt;'Настройки'!$B$3,ISBLANK(CR236),CR236=0),"",CR236)</x:f>
      </x:c>
      <x:c r="EC236" s="50" t="str">
        <x:f>IF(A236="","",IF(OR(BB236="AZ",BB236="BZ"),10000+ROW(),IF(AZ236&gt;'Настройки'!$B$11,20000+ROW(),IF(BF236&lt;&gt;"Обычный",30000+ROW(),IF(AX236&lt;=0,40000+ROW(),"")))))</x:f>
      </x:c>
      <x:c r="ED236" s="50" t="str">
        <x:f>IF(EC236="","",COUNTIFS($EC$2:$EC$1001,"&gt;0",$EC$2:$EC$1001,"&lt;"&amp;EC236)+1)</x:f>
      </x:c>
    </x:row>
    <x:row r="237">
      <x:c r="A237" s="115"/>
      <x:c r="B237" s="115"/>
      <x:c r="C237" s="115"/>
      <x:c r="D237" s="118"/>
      <x:c r="E237" s="118"/>
      <x:c r="F237" s="118"/>
      <x:c r="G237" s="118"/>
      <x:c r="H237" s="118"/>
      <x:c r="I237" s="118"/>
      <x:c r="J237" s="118"/>
      <x:c r="K237" s="118"/>
      <x:c r="L237" s="118"/>
      <x:c r="M237" s="118"/>
      <x:c r="N237" s="118"/>
      <x:c r="O237" s="118"/>
      <x:c r="P237" s="118"/>
      <x:c r="Q237" s="118"/>
      <x:c r="R237" s="118"/>
      <x:c r="S237" s="118"/>
      <x:c r="T237" s="118"/>
      <x:c r="U237" s="118"/>
      <x:c r="V237" s="118"/>
      <x:c r="W237" s="118"/>
      <x:c r="X237" s="118"/>
      <x:c r="Y237" s="118"/>
      <x:c r="Z237" s="118"/>
      <x:c r="AA237" s="118"/>
      <x:c r="AB237" s="118"/>
      <x:c r="AC237" s="118"/>
      <x:c r="AD237" s="118"/>
      <x:c r="AE237" s="118"/>
      <x:c r="AF237" s="118"/>
      <x:c r="AG237" s="118"/>
      <x:c r="AH237" s="118"/>
      <x:c r="AI237" s="118"/>
      <x:c r="AJ237" s="118"/>
      <x:c r="AK237" s="118"/>
      <x:c r="AL237" s="118"/>
      <x:c r="AM237" s="118"/>
      <x:c r="AN237" s="118"/>
      <x:c r="AO237" s="118"/>
      <x:c r="AP237" s="115"/>
      <x:c r="AQ237" s="49" t="str">
        <x:f>IF(A237="","",COUNT(BI237:INDEX(BI237:CR237,1,'Настройки'!$B$3)))</x:f>
      </x:c>
      <x:c r="AR237" s="49" t="str">
        <x:f>IF(A237="","",SUM(BI237:INDEX(BI237:CR237,1,'Настройки'!$B$3)))</x:f>
      </x:c>
      <x:c r="AS237" s="58" t="str">
        <x:f>IF(A237="","",IF('Настройки'!$B$4="Стоимость потребления",AR237*D237,IF('Настройки'!$B$4="Количество",AR237,E237)))</x:f>
      </x:c>
      <x:c r="AT237" s="61" t="str">
        <x:f>IF(OR(A237="",AS237&lt;0,SUM($AS$2:$AS$1001)&lt;=0),"",AS237/SUM($AS$2:$AS$1001))</x:f>
      </x:c>
      <x:c r="AU237" s="61" t="str">
        <x:f>IF(OR(A237="",AS237&lt;0,SUM($AS$2:$AS$1001)&lt;=0),"",SUMIFS($AS$2:$AS$1001,$AS$2:$AS$1001,"&gt;"&amp;AS237)/SUM($AS$2:$AS$1001))</x:f>
      </x:c>
      <x:c r="AV237" s="61" t="str">
        <x:f>IF(OR(A237="",AS237&lt;0,SUM($AS$2:$AS$1001)&lt;=0),"",SUMIFS($AS$2:$AS$1001,$AS$2:$AS$1001,"&gt;="&amp;AS237)/SUM($AS$2:$AS$1001))</x:f>
      </x:c>
      <x:c r="AW237" s="49" t="str">
        <x:f>IF(A237="","",IF(SUM($AS$2:$AS$1001)&lt;=0,"Не определён",IF(AS237&lt;0,"Исключение",IF(AU237&lt;'Настройки'!$B$5,"A",IF(AU237&lt;'Настройки'!$B$6,"B","C")))))</x:f>
      </x:c>
      <x:c r="AX237" s="58" t="str">
        <x:f>IF(A237="","",IF(AQ237=0,"",AVERAGE(BI237:INDEX(BI237:CR237,1,'Настройки'!$B$3))))</x:f>
      </x:c>
      <x:c r="AY237" s="58" t="str">
        <x:f>IF(OR(A237="",AQ237=0),"",STDEVP(BI237:INDEX(BI237:CR237,1,'Настройки'!$B$3)))</x:f>
      </x:c>
      <x:c r="AZ237" s="61" t="str">
        <x:f>IF(OR(A237="",AQ237&lt;'Настройки'!$B$12,AX237&lt;=0,AND('Настройки'!$B$10="Блокировать",COUNTIF(F237:INDEX(F237:AO237,1,'Настройки'!$B$3),"&lt;0")&gt;0)),"",AY237/ABS(AX237))</x:f>
      </x:c>
      <x:c r="BA237" s="49" t="str">
        <x:f>IF(A237="","",IF(AND('Настройки'!$B$10="Блокировать",COUNTIF(F237:INDEX(F237:AO237,1,'Настройки'!$B$3),"&lt;0")&gt;0),"Не определён",IF(AQ237&lt;'Настройки'!$B$12,"Не определён",IF(AX237=0,"Нет спроса",IF(AX237&lt;0,"Не определён",IF(AZ237&lt;='Настройки'!$B$7,"X",IF(AZ237&lt;='Настройки'!$B$8,"Y","Z")))))))</x:f>
      </x:c>
      <x:c r="BB237" s="49" t="str">
        <x:f>IF(OR(A237="",LEN(AW237)&lt;&gt;1,LEN(BA237)&lt;&gt;1),"",AW237&amp;BA237)</x:f>
      </x:c>
      <x:c r="BC237" s="61" t="str">
        <x:f>IF(OR(A237="",AQ237=0),"",(COUNT(BI237:INDEX(BI237:CR237,1,'Настройки'!$B$3))-COUNT(CS237:INDEX(CS237:EB237,1,'Настройки'!$B$3)))/AQ237)</x:f>
      </x:c>
      <x:c r="BD237" s="64" t="str">
        <x:f>IF(OR(A237="",COUNT(CS237:INDEX(CS237:EB237,1,'Настройки'!$B$3))=0),"",AQ237/COUNT(CS237:INDEX(CS237:EB237,1,'Настройки'!$B$3)))</x:f>
      </x:c>
      <x:c r="BE237" s="64" t="str">
        <x:f>IF(OR(A237="",COUNT(CS237:INDEX(CS237:EB237,1,'Настройки'!$B$3))=0),"",IF(AVERAGE(CS237:INDEX(CS237:EB237,1,'Настройки'!$B$3))=0,"",(STDEVP(CS237:INDEX(CS237:EB237,1,'Настройки'!$B$3))/ABS(AVERAGE(CS237:INDEX(CS237:EB237,1,'Настройки'!$B$3))))^2))</x:f>
      </x:c>
      <x:c r="BF237" s="49" t="str">
        <x:f>IF(A237="","",IF(AQ237&lt;3,"Недостаточно",IF(AQ237&lt;6,"Предварительный","Обычный")))</x:f>
      </x:c>
      <x:c r="BG237" s="49" t="str">
        <x:f>IF(A237="","",IF(COUNTIF(F237:INDEX(F237:AO237,1,'Настройки'!$B$3),"&lt;0")&gt;0,IF('Настройки'!$B$10="Блокировать","Отрицательный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"),"")&amp;IF(AQ237&lt;3,"Недостаточно истории. ",IF(AQ237&lt;6,"Предварительная классификация. ",""))&amp;IF(AX237=0,"Нет спроса за горизонт. ","")&amp;IF(AZ237&gt;'Настройки'!$B$11,"Экстремальная вариативность. ",""))</x:f>
      </x:c>
      <x:c r="BH237" s="49" t="str">
        <x:f>IF(A237="","",IFERROR(VLOOKUP(BB237,'Настройки'!$D$3:$E$11,2,FALSE),"Сначала проверьте исходные данные и историю спроса.")&amp;" Уточните срок поставки, MOQ и критичность.")</x:f>
      </x:c>
      <x:c r="BI237" s="50" t="str">
        <x:f>IF(1&gt;'Настройки'!$B$3,"",IF(ISBLANK(F237),IF('Настройки'!$B$9="Нулевой спрос",0,""),IF(F237&lt;0,IF('Настройки'!$B$10="Исключить","",IF('Настройки'!$B$10="Абсолютные значения",ABS(F237),F237)),F237)))</x:f>
      </x:c>
      <x:c r="BJ237" s="50" t="str">
        <x:f>IF(2&gt;'Настройки'!$B$3,"",IF(ISBLANK(G237),IF('Настройки'!$B$9="Нулевой спрос",0,""),IF(G237&lt;0,IF('Настройки'!$B$10="Исключить","",IF('Настройки'!$B$10="Абсолютные значения",ABS(G237),G237)),G237)))</x:f>
      </x:c>
      <x:c r="BK237" s="50" t="str">
        <x:f>IF(3&gt;'Настройки'!$B$3,"",IF(ISBLANK(H237),IF('Настройки'!$B$9="Нулевой спрос",0,""),IF(H237&lt;0,IF('Настройки'!$B$10="Исключить","",IF('Настройки'!$B$10="Абсолютные значения",ABS(H237),H237)),H237)))</x:f>
      </x:c>
      <x:c r="BL237" s="50" t="str">
        <x:f>IF(4&gt;'Настройки'!$B$3,"",IF(ISBLANK(I237),IF('Настройки'!$B$9="Нулевой спрос",0,""),IF(I237&lt;0,IF('Настройки'!$B$10="Исключить","",IF('Настройки'!$B$10="Абсолютные значения",ABS(I237),I237)),I237)))</x:f>
      </x:c>
      <x:c r="BM237" s="50" t="str">
        <x:f>IF(5&gt;'Настройки'!$B$3,"",IF(ISBLANK(J237),IF('Настройки'!$B$9="Нулевой спрос",0,""),IF(J237&lt;0,IF('Настройки'!$B$10="Исключить","",IF('Настройки'!$B$10="Абсолютные значения",ABS(J237),J237)),J237)))</x:f>
      </x:c>
      <x:c r="BN237" s="50" t="str">
        <x:f>IF(6&gt;'Настройки'!$B$3,"",IF(ISBLANK(K237),IF('Настройки'!$B$9="Нулевой спрос",0,""),IF(K237&lt;0,IF('Настройки'!$B$10="Исключить","",IF('Настройки'!$B$10="Абсолютные значения",ABS(K237),K237)),K237)))</x:f>
      </x:c>
      <x:c r="BO237" s="50" t="str">
        <x:f>IF(7&gt;'Настройки'!$B$3,"",IF(ISBLANK(L237),IF('Настройки'!$B$9="Нулевой спрос",0,""),IF(L237&lt;0,IF('Настройки'!$B$10="Исключить","",IF('Настройки'!$B$10="Абсолютные значения",ABS(L237),L237)),L237)))</x:f>
      </x:c>
      <x:c r="BP237" s="50" t="str">
        <x:f>IF(8&gt;'Настройки'!$B$3,"",IF(ISBLANK(M237),IF('Настройки'!$B$9="Нулевой спрос",0,""),IF(M237&lt;0,IF('Настройки'!$B$10="Исключить","",IF('Настройки'!$B$10="Абсолютные значения",ABS(M237),M237)),M237)))</x:f>
      </x:c>
      <x:c r="BQ237" s="50" t="str">
        <x:f>IF(9&gt;'Настройки'!$B$3,"",IF(ISBLANK(N237),IF('Настройки'!$B$9="Нулевой спрос",0,""),IF(N237&lt;0,IF('Настройки'!$B$10="Исключить","",IF('Настройки'!$B$10="Абсолютные значения",ABS(N237),N237)),N237)))</x:f>
      </x:c>
      <x:c r="BR237" s="50" t="str">
        <x:f>IF(10&gt;'Настройки'!$B$3,"",IF(ISBLANK(O237),IF('Настройки'!$B$9="Нулевой спрос",0,""),IF(O237&lt;0,IF('Настройки'!$B$10="Исключить","",IF('Настройки'!$B$10="Абсолютные значения",ABS(O237),O237)),O237)))</x:f>
      </x:c>
      <x:c r="BS237" s="50" t="str">
        <x:f>IF(11&gt;'Настройки'!$B$3,"",IF(ISBLANK(P237),IF('Настройки'!$B$9="Нулевой спрос",0,""),IF(P237&lt;0,IF('Настройки'!$B$10="Исключить","",IF('Настройки'!$B$10="Абсолютные значения",ABS(P237),P237)),P237)))</x:f>
      </x:c>
      <x:c r="BT237" s="50" t="str">
        <x:f>IF(12&gt;'Настройки'!$B$3,"",IF(ISBLANK(Q237),IF('Настройки'!$B$9="Нулевой спрос",0,""),IF(Q237&lt;0,IF('Настройки'!$B$10="Исключить","",IF('Настройки'!$B$10="Абсолютные значения",ABS(Q237),Q237)),Q237)))</x:f>
      </x:c>
      <x:c r="BU237" s="50" t="str">
        <x:f>IF(13&gt;'Настройки'!$B$3,"",IF(ISBLANK(R237),IF('Настройки'!$B$9="Нулевой спрос",0,""),IF(R237&lt;0,IF('Настройки'!$B$10="Исключить","",IF('Настройки'!$B$10="Абсолютные значения",ABS(R237),R237)),R237)))</x:f>
      </x:c>
      <x:c r="BV237" s="50" t="str">
        <x:f>IF(14&gt;'Настройки'!$B$3,"",IF(ISBLANK(S237),IF('Настройки'!$B$9="Нулевой спрос",0,""),IF(S237&lt;0,IF('Настройки'!$B$10="Исключить","",IF('Настройки'!$B$10="Абсолютные значения",ABS(S237),S237)),S237)))</x:f>
      </x:c>
      <x:c r="BW237" s="50" t="str">
        <x:f>IF(15&gt;'Настройки'!$B$3,"",IF(ISBLANK(T237),IF('Настройки'!$B$9="Нулевой спрос",0,""),IF(T237&lt;0,IF('Настройки'!$B$10="Исключить","",IF('Настройки'!$B$10="Абсолютные значения",ABS(T237),T237)),T237)))</x:f>
      </x:c>
      <x:c r="BX237" s="50" t="str">
        <x:f>IF(16&gt;'Настройки'!$B$3,"",IF(ISBLANK(U237),IF('Настройки'!$B$9="Нулевой спрос",0,""),IF(U237&lt;0,IF('Настройки'!$B$10="Исключить","",IF('Настройки'!$B$10="Абсолютные значения",ABS(U237),U237)),U237)))</x:f>
      </x:c>
      <x:c r="BY237" s="50" t="str">
        <x:f>IF(17&gt;'Настройки'!$B$3,"",IF(ISBLANK(V237),IF('Настройки'!$B$9="Нулевой спрос",0,""),IF(V237&lt;0,IF('Настройки'!$B$10="Исключить","",IF('Настройки'!$B$10="Абсолютные значения",ABS(V237),V237)),V237)))</x:f>
      </x:c>
      <x:c r="BZ237" s="50" t="str">
        <x:f>IF(18&gt;'Настройки'!$B$3,"",IF(ISBLANK(W237),IF('Настройки'!$B$9="Нулевой спрос",0,""),IF(W237&lt;0,IF('Настройки'!$B$10="Исключить","",IF('Настройки'!$B$10="Абсолютные значения",ABS(W237),W237)),W237)))</x:f>
      </x:c>
      <x:c r="CA237" s="50" t="str">
        <x:f>IF(19&gt;'Настройки'!$B$3,"",IF(ISBLANK(X237),IF('Настройки'!$B$9="Нулевой спрос",0,""),IF(X237&lt;0,IF('Настройки'!$B$10="Исключить","",IF('Настройки'!$B$10="Абсолютные значения",ABS(X237),X237)),X237)))</x:f>
      </x:c>
      <x:c r="CB237" s="50" t="str">
        <x:f>IF(20&gt;'Настройки'!$B$3,"",IF(ISBLANK(Y237),IF('Настройки'!$B$9="Нулевой спрос",0,""),IF(Y237&lt;0,IF('Настройки'!$B$10="Исключить","",IF('Настройки'!$B$10="Абсолютные значения",ABS(Y237),Y237)),Y237)))</x:f>
      </x:c>
      <x:c r="CC237" s="50" t="str">
        <x:f>IF(21&gt;'Настройки'!$B$3,"",IF(ISBLANK(Z237),IF('Настройки'!$B$9="Нулевой спрос",0,""),IF(Z237&lt;0,IF('Настройки'!$B$10="Исключить","",IF('Настройки'!$B$10="Абсолютные значения",ABS(Z237),Z237)),Z237)))</x:f>
      </x:c>
      <x:c r="CD237" s="50" t="str">
        <x:f>IF(22&gt;'Настройки'!$B$3,"",IF(ISBLANK(AA237),IF('Настройки'!$B$9="Нулевой спрос",0,""),IF(AA237&lt;0,IF('Настройки'!$B$10="Исключить","",IF('Настройки'!$B$10="Абсолютные значения",ABS(AA237),AA237)),AA237)))</x:f>
      </x:c>
      <x:c r="CE237" s="50" t="str">
        <x:f>IF(23&gt;'Настройки'!$B$3,"",IF(ISBLANK(AB237),IF('Настройки'!$B$9="Нулевой спрос",0,""),IF(AB237&lt;0,IF('Настройки'!$B$10="Исключить","",IF('Настройки'!$B$10="Абсолютные значения",ABS(AB237),AB237)),AB237)))</x:f>
      </x:c>
      <x:c r="CF237" s="50" t="str">
        <x:f>IF(24&gt;'Настройки'!$B$3,"",IF(ISBLANK(AC237),IF('Настройки'!$B$9="Нулевой спрос",0,""),IF(AC237&lt;0,IF('Настройки'!$B$10="Исключить","",IF('Настройки'!$B$10="Абсолютные значения",ABS(AC237),AC237)),AC237)))</x:f>
      </x:c>
      <x:c r="CG237" s="50" t="str">
        <x:f>IF(25&gt;'Настройки'!$B$3,"",IF(ISBLANK(AD237),IF('Настройки'!$B$9="Нулевой спрос",0,""),IF(AD237&lt;0,IF('Настройки'!$B$10="Исключить","",IF('Настройки'!$B$10="Абсолютные значения",ABS(AD237),AD237)),AD237)))</x:f>
      </x:c>
      <x:c r="CH237" s="50" t="str">
        <x:f>IF(26&gt;'Настройки'!$B$3,"",IF(ISBLANK(AE237),IF('Настройки'!$B$9="Нулевой спрос",0,""),IF(AE237&lt;0,IF('Настройки'!$B$10="Исключить","",IF('Настройки'!$B$10="Абсолютные значения",ABS(AE237),AE237)),AE237)))</x:f>
      </x:c>
      <x:c r="CI237" s="50" t="str">
        <x:f>IF(27&gt;'Настройки'!$B$3,"",IF(ISBLANK(AF237),IF('Настройки'!$B$9="Нулевой спрос",0,""),IF(AF237&lt;0,IF('Настройки'!$B$10="Исключить","",IF('Настройки'!$B$10="Абсолютные значения",ABS(AF237),AF237)),AF237)))</x:f>
      </x:c>
      <x:c r="CJ237" s="50" t="str">
        <x:f>IF(28&gt;'Настройки'!$B$3,"",IF(ISBLANK(AG237),IF('Настройки'!$B$9="Нулевой спрос",0,""),IF(AG237&lt;0,IF('Настройки'!$B$10="Исключить","",IF('Настройки'!$B$10="Абсолютные значения",ABS(AG237),AG237)),AG237)))</x:f>
      </x:c>
      <x:c r="CK237" s="50" t="str">
        <x:f>IF(29&gt;'Настройки'!$B$3,"",IF(ISBLANK(AH237),IF('Настройки'!$B$9="Нулевой спрос",0,""),IF(AH237&lt;0,IF('Настройки'!$B$10="Исключить","",IF('Настройки'!$B$10="Абсолютные значения",ABS(AH237),AH237)),AH237)))</x:f>
      </x:c>
      <x:c r="CL237" s="50" t="str">
        <x:f>IF(30&gt;'Настройки'!$B$3,"",IF(ISBLANK(AI237),IF('Настройки'!$B$9="Нулевой спрос",0,""),IF(AI237&lt;0,IF('Настройки'!$B$10="Исключить","",IF('Настройки'!$B$10="Абсолютные значения",ABS(AI237),AI237)),AI237)))</x:f>
      </x:c>
      <x:c r="CM237" s="50" t="str">
        <x:f>IF(31&gt;'Настройки'!$B$3,"",IF(ISBLANK(AJ237),IF('Настройки'!$B$9="Нулевой спрос",0,""),IF(AJ237&lt;0,IF('Настройки'!$B$10="Исключить","",IF('Настройки'!$B$10="Абсолютные значения",ABS(AJ237),AJ237)),AJ237)))</x:f>
      </x:c>
      <x:c r="CN237" s="50" t="str">
        <x:f>IF(32&gt;'Настройки'!$B$3,"",IF(ISBLANK(AK237),IF('Настройки'!$B$9="Нулевой спрос",0,""),IF(AK237&lt;0,IF('Настройки'!$B$10="Исключить","",IF('Настройки'!$B$10="Абсолютные значения",ABS(AK237),AK237)),AK237)))</x:f>
      </x:c>
      <x:c r="CO237" s="50" t="str">
        <x:f>IF(33&gt;'Настройки'!$B$3,"",IF(ISBLANK(AL237),IF('Настройки'!$B$9="Нулевой спрос",0,""),IF(AL237&lt;0,IF('Настройки'!$B$10="Исключить","",IF('Настройки'!$B$10="Абсолютные значения",ABS(AL237),AL237)),AL237)))</x:f>
      </x:c>
      <x:c r="CP237" s="50" t="str">
        <x:f>IF(34&gt;'Настройки'!$B$3,"",IF(ISBLANK(AM237),IF('Настройки'!$B$9="Нулевой спрос",0,""),IF(AM237&lt;0,IF('Настройки'!$B$10="Исключить","",IF('Настройки'!$B$10="Абсолютные значения",ABS(AM237),AM237)),AM237)))</x:f>
      </x:c>
      <x:c r="CQ237" s="50" t="str">
        <x:f>IF(35&gt;'Настройки'!$B$3,"",IF(ISBLANK(AN237),IF('Настройки'!$B$9="Нулевой спрос",0,""),IF(AN237&lt;0,IF('Настройки'!$B$10="Исключить","",IF('Настройки'!$B$10="Абсолютные значения",ABS(AN237),AN237)),AN237)))</x:f>
      </x:c>
      <x:c r="CR237" s="50" t="str">
        <x:f>IF(36&gt;'Настройки'!$B$3,"",IF(ISBLANK(AO237),IF('Настройки'!$B$9="Нулевой спрос",0,""),IF(AO237&lt;0,IF('Настройки'!$B$10="Исключить","",IF('Настройки'!$B$10="Абсолютные значения",ABS(AO237),AO237)),AO237)))</x:f>
      </x:c>
      <x:c r="CS237" s="50" t="str">
        <x:f>IF(OR(1&gt;'Настройки'!$B$3,ISBLANK(BI237),BI237=0),"",BI237)</x:f>
      </x:c>
      <x:c r="CT237" s="50" t="str">
        <x:f>IF(OR(2&gt;'Настройки'!$B$3,ISBLANK(BJ237),BJ237=0),"",BJ237)</x:f>
      </x:c>
      <x:c r="CU237" s="50" t="str">
        <x:f>IF(OR(3&gt;'Настройки'!$B$3,ISBLANK(BK237),BK237=0),"",BK237)</x:f>
      </x:c>
      <x:c r="CV237" s="50" t="str">
        <x:f>IF(OR(4&gt;'Настройки'!$B$3,ISBLANK(BL237),BL237=0),"",BL237)</x:f>
      </x:c>
      <x:c r="CW237" s="50" t="str">
        <x:f>IF(OR(5&gt;'Настройки'!$B$3,ISBLANK(BM237),BM237=0),"",BM237)</x:f>
      </x:c>
      <x:c r="CX237" s="50" t="str">
        <x:f>IF(OR(6&gt;'Настройки'!$B$3,ISBLANK(BN237),BN237=0),"",BN237)</x:f>
      </x:c>
      <x:c r="CY237" s="50" t="str">
        <x:f>IF(OR(7&gt;'Настройки'!$B$3,ISBLANK(BO237),BO237=0),"",BO237)</x:f>
      </x:c>
      <x:c r="CZ237" s="50" t="str">
        <x:f>IF(OR(8&gt;'Настройки'!$B$3,ISBLANK(BP237),BP237=0),"",BP237)</x:f>
      </x:c>
      <x:c r="DA237" s="50" t="str">
        <x:f>IF(OR(9&gt;'Настройки'!$B$3,ISBLANK(BQ237),BQ237=0),"",BQ237)</x:f>
      </x:c>
      <x:c r="DB237" s="50" t="str">
        <x:f>IF(OR(10&gt;'Настройки'!$B$3,ISBLANK(BR237),BR237=0),"",BR237)</x:f>
      </x:c>
      <x:c r="DC237" s="50" t="str">
        <x:f>IF(OR(11&gt;'Настройки'!$B$3,ISBLANK(BS237),BS237=0),"",BS237)</x:f>
      </x:c>
      <x:c r="DD237" s="50" t="str">
        <x:f>IF(OR(12&gt;'Настройки'!$B$3,ISBLANK(BT237),BT237=0),"",BT237)</x:f>
      </x:c>
      <x:c r="DE237" s="50" t="str">
        <x:f>IF(OR(13&gt;'Настройки'!$B$3,ISBLANK(BU237),BU237=0),"",BU237)</x:f>
      </x:c>
      <x:c r="DF237" s="50" t="str">
        <x:f>IF(OR(14&gt;'Настройки'!$B$3,ISBLANK(BV237),BV237=0),"",BV237)</x:f>
      </x:c>
      <x:c r="DG237" s="50" t="str">
        <x:f>IF(OR(15&gt;'Настройки'!$B$3,ISBLANK(BW237),BW237=0),"",BW237)</x:f>
      </x:c>
      <x:c r="DH237" s="50" t="str">
        <x:f>IF(OR(16&gt;'Настройки'!$B$3,ISBLANK(BX237),BX237=0),"",BX237)</x:f>
      </x:c>
      <x:c r="DI237" s="50" t="str">
        <x:f>IF(OR(17&gt;'Настройки'!$B$3,ISBLANK(BY237),BY237=0),"",BY237)</x:f>
      </x:c>
      <x:c r="DJ237" s="50" t="str">
        <x:f>IF(OR(18&gt;'Настройки'!$B$3,ISBLANK(BZ237),BZ237=0),"",BZ237)</x:f>
      </x:c>
      <x:c r="DK237" s="50" t="str">
        <x:f>IF(OR(19&gt;'Настройки'!$B$3,ISBLANK(CA237),CA237=0),"",CA237)</x:f>
      </x:c>
      <x:c r="DL237" s="50" t="str">
        <x:f>IF(OR(20&gt;'Настройки'!$B$3,ISBLANK(CB237),CB237=0),"",CB237)</x:f>
      </x:c>
      <x:c r="DM237" s="50" t="str">
        <x:f>IF(OR(21&gt;'Настройки'!$B$3,ISBLANK(CC237),CC237=0),"",CC237)</x:f>
      </x:c>
      <x:c r="DN237" s="50" t="str">
        <x:f>IF(OR(22&gt;'Настройки'!$B$3,ISBLANK(CD237),CD237=0),"",CD237)</x:f>
      </x:c>
      <x:c r="DO237" s="50" t="str">
        <x:f>IF(OR(23&gt;'Настройки'!$B$3,ISBLANK(CE237),CE237=0),"",CE237)</x:f>
      </x:c>
      <x:c r="DP237" s="50" t="str">
        <x:f>IF(OR(24&gt;'Настройки'!$B$3,ISBLANK(CF237),CF237=0),"",CF237)</x:f>
      </x:c>
      <x:c r="DQ237" s="50" t="str">
        <x:f>IF(OR(25&gt;'Настройки'!$B$3,ISBLANK(CG237),CG237=0),"",CG237)</x:f>
      </x:c>
      <x:c r="DR237" s="50" t="str">
        <x:f>IF(OR(26&gt;'Настройки'!$B$3,ISBLANK(CH237),CH237=0),"",CH237)</x:f>
      </x:c>
      <x:c r="DS237" s="50" t="str">
        <x:f>IF(OR(27&gt;'Настройки'!$B$3,ISBLANK(CI237),CI237=0),"",CI237)</x:f>
      </x:c>
      <x:c r="DT237" s="50" t="str">
        <x:f>IF(OR(28&gt;'Настройки'!$B$3,ISBLANK(CJ237),CJ237=0),"",CJ237)</x:f>
      </x:c>
      <x:c r="DU237" s="50" t="str">
        <x:f>IF(OR(29&gt;'Настройки'!$B$3,ISBLANK(CK237),CK237=0),"",CK237)</x:f>
      </x:c>
      <x:c r="DV237" s="50" t="str">
        <x:f>IF(OR(30&gt;'Настройки'!$B$3,ISBLANK(CL237),CL237=0),"",CL237)</x:f>
      </x:c>
      <x:c r="DW237" s="50" t="str">
        <x:f>IF(OR(31&gt;'Настройки'!$B$3,ISBLANK(CM237),CM237=0),"",CM237)</x:f>
      </x:c>
      <x:c r="DX237" s="50" t="str">
        <x:f>IF(OR(32&gt;'Настройки'!$B$3,ISBLANK(CN237),CN237=0),"",CN237)</x:f>
      </x:c>
      <x:c r="DY237" s="50" t="str">
        <x:f>IF(OR(33&gt;'Настройки'!$B$3,ISBLANK(CO237),CO237=0),"",CO237)</x:f>
      </x:c>
      <x:c r="DZ237" s="50" t="str">
        <x:f>IF(OR(34&gt;'Настройки'!$B$3,ISBLANK(CP237),CP237=0),"",CP237)</x:f>
      </x:c>
      <x:c r="EA237" s="50" t="str">
        <x:f>IF(OR(35&gt;'Настройки'!$B$3,ISBLANK(CQ237),CQ237=0),"",CQ237)</x:f>
      </x:c>
      <x:c r="EB237" s="50" t="str">
        <x:f>IF(OR(36&gt;'Настройки'!$B$3,ISBLANK(CR237),CR237=0),"",CR237)</x:f>
      </x:c>
      <x:c r="EC237" s="50" t="str">
        <x:f>IF(A237="","",IF(OR(BB237="AZ",BB237="BZ"),10000+ROW(),IF(AZ237&gt;'Настройки'!$B$11,20000+ROW(),IF(BF237&lt;&gt;"Обычный",30000+ROW(),IF(AX237&lt;=0,40000+ROW(),"")))))</x:f>
      </x:c>
      <x:c r="ED237" s="50" t="str">
        <x:f>IF(EC237="","",COUNTIFS($EC$2:$EC$1001,"&gt;0",$EC$2:$EC$1001,"&lt;"&amp;EC237)+1)</x:f>
      </x:c>
    </x:row>
    <x:row r="238">
      <x:c r="A238" s="115"/>
      <x:c r="B238" s="115"/>
      <x:c r="C238" s="115"/>
      <x:c r="D238" s="118"/>
      <x:c r="E238" s="118"/>
      <x:c r="F238" s="118"/>
      <x:c r="G238" s="118"/>
      <x:c r="H238" s="118"/>
      <x:c r="I238" s="118"/>
      <x:c r="J238" s="118"/>
      <x:c r="K238" s="118"/>
      <x:c r="L238" s="118"/>
      <x:c r="M238" s="118"/>
      <x:c r="N238" s="118"/>
      <x:c r="O238" s="118"/>
      <x:c r="P238" s="118"/>
      <x:c r="Q238" s="118"/>
      <x:c r="R238" s="118"/>
      <x:c r="S238" s="118"/>
      <x:c r="T238" s="118"/>
      <x:c r="U238" s="118"/>
      <x:c r="V238" s="118"/>
      <x:c r="W238" s="118"/>
      <x:c r="X238" s="118"/>
      <x:c r="Y238" s="118"/>
      <x:c r="Z238" s="118"/>
      <x:c r="AA238" s="118"/>
      <x:c r="AB238" s="118"/>
      <x:c r="AC238" s="118"/>
      <x:c r="AD238" s="118"/>
      <x:c r="AE238" s="118"/>
      <x:c r="AF238" s="118"/>
      <x:c r="AG238" s="118"/>
      <x:c r="AH238" s="118"/>
      <x:c r="AI238" s="118"/>
      <x:c r="AJ238" s="118"/>
      <x:c r="AK238" s="118"/>
      <x:c r="AL238" s="118"/>
      <x:c r="AM238" s="118"/>
      <x:c r="AN238" s="118"/>
      <x:c r="AO238" s="118"/>
      <x:c r="AP238" s="115"/>
      <x:c r="AQ238" s="49" t="str">
        <x:f>IF(A238="","",COUNT(BI238:INDEX(BI238:CR238,1,'Настройки'!$B$3)))</x:f>
      </x:c>
      <x:c r="AR238" s="49" t="str">
        <x:f>IF(A238="","",SUM(BI238:INDEX(BI238:CR238,1,'Настройки'!$B$3)))</x:f>
      </x:c>
      <x:c r="AS238" s="58" t="str">
        <x:f>IF(A238="","",IF('Настройки'!$B$4="Стоимость потребления",AR238*D238,IF('Настройки'!$B$4="Количество",AR238,E238)))</x:f>
      </x:c>
      <x:c r="AT238" s="61" t="str">
        <x:f>IF(OR(A238="",AS238&lt;0,SUM($AS$2:$AS$1001)&lt;=0),"",AS238/SUM($AS$2:$AS$1001))</x:f>
      </x:c>
      <x:c r="AU238" s="61" t="str">
        <x:f>IF(OR(A238="",AS238&lt;0,SUM($AS$2:$AS$1001)&lt;=0),"",SUMIFS($AS$2:$AS$1001,$AS$2:$AS$1001,"&gt;"&amp;AS238)/SUM($AS$2:$AS$1001))</x:f>
      </x:c>
      <x:c r="AV238" s="61" t="str">
        <x:f>IF(OR(A238="",AS238&lt;0,SUM($AS$2:$AS$1001)&lt;=0),"",SUMIFS($AS$2:$AS$1001,$AS$2:$AS$1001,"&gt;="&amp;AS238)/SUM($AS$2:$AS$1001))</x:f>
      </x:c>
      <x:c r="AW238" s="49" t="str">
        <x:f>IF(A238="","",IF(SUM($AS$2:$AS$1001)&lt;=0,"Не определён",IF(AS238&lt;0,"Исключение",IF(AU238&lt;'Настройки'!$B$5,"A",IF(AU238&lt;'Настройки'!$B$6,"B","C")))))</x:f>
      </x:c>
      <x:c r="AX238" s="58" t="str">
        <x:f>IF(A238="","",IF(AQ238=0,"",AVERAGE(BI238:INDEX(BI238:CR238,1,'Настройки'!$B$3))))</x:f>
      </x:c>
      <x:c r="AY238" s="58" t="str">
        <x:f>IF(OR(A238="",AQ238=0),"",STDEVP(BI238:INDEX(BI238:CR238,1,'Настройки'!$B$3)))</x:f>
      </x:c>
      <x:c r="AZ238" s="61" t="str">
        <x:f>IF(OR(A238="",AQ238&lt;'Настройки'!$B$12,AX238&lt;=0,AND('Настройки'!$B$10="Блокировать",COUNTIF(F238:INDEX(F238:AO238,1,'Настройки'!$B$3),"&lt;0")&gt;0)),"",AY238/ABS(AX238))</x:f>
      </x:c>
      <x:c r="BA238" s="49" t="str">
        <x:f>IF(A238="","",IF(AND('Настройки'!$B$10="Блокировать",COUNTIF(F238:INDEX(F238:AO238,1,'Настройки'!$B$3),"&lt;0")&gt;0),"Не определён",IF(AQ238&lt;'Настройки'!$B$12,"Не определён",IF(AX238=0,"Нет спроса",IF(AX238&lt;0,"Не определён",IF(AZ238&lt;='Настройки'!$B$7,"X",IF(AZ238&lt;='Настройки'!$B$8,"Y","Z")))))))</x:f>
      </x:c>
      <x:c r="BB238" s="49" t="str">
        <x:f>IF(OR(A238="",LEN(AW238)&lt;&gt;1,LEN(BA238)&lt;&gt;1),"",AW238&amp;BA238)</x:f>
      </x:c>
      <x:c r="BC238" s="61" t="str">
        <x:f>IF(OR(A238="",AQ238=0),"",(COUNT(BI238:INDEX(BI238:CR238,1,'Настройки'!$B$3))-COUNT(CS238:INDEX(CS238:EB238,1,'Настройки'!$B$3)))/AQ238)</x:f>
      </x:c>
      <x:c r="BD238" s="64" t="str">
        <x:f>IF(OR(A238="",COUNT(CS238:INDEX(CS238:EB238,1,'Настройки'!$B$3))=0),"",AQ238/COUNT(CS238:INDEX(CS238:EB238,1,'Настройки'!$B$3)))</x:f>
      </x:c>
      <x:c r="BE238" s="64" t="str">
        <x:f>IF(OR(A238="",COUNT(CS238:INDEX(CS238:EB238,1,'Настройки'!$B$3))=0),"",IF(AVERAGE(CS238:INDEX(CS238:EB238,1,'Настройки'!$B$3))=0,"",(STDEVP(CS238:INDEX(CS238:EB238,1,'Настройки'!$B$3))/ABS(AVERAGE(CS238:INDEX(CS238:EB238,1,'Настройки'!$B$3))))^2))</x:f>
      </x:c>
      <x:c r="BF238" s="49" t="str">
        <x:f>IF(A238="","",IF(AQ238&lt;3,"Недостаточно",IF(AQ238&lt;6,"Предварительный","Обычный")))</x:f>
      </x:c>
      <x:c r="BG238" s="49" t="str">
        <x:f>IF(A238="","",IF(COUNTIF(F238:INDEX(F238:AO238,1,'Настройки'!$B$3),"&lt;0")&gt;0,IF('Настройки'!$B$10="Блокировать","Отрицательный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"),"")&amp;IF(AQ238&lt;3,"Недостаточно истории. ",IF(AQ238&lt;6,"Предварительная классификация. ",""))&amp;IF(AX238=0,"Нет спроса за горизонт. ","")&amp;IF(AZ238&gt;'Настройки'!$B$11,"Экстремальная вариативность. ",""))</x:f>
      </x:c>
      <x:c r="BH238" s="49" t="str">
        <x:f>IF(A238="","",IFERROR(VLOOKUP(BB238,'Настройки'!$D$3:$E$11,2,FALSE),"Сначала проверьте исходные данные и историю спроса.")&amp;" Уточните срок поставки, MOQ и критичность.")</x:f>
      </x:c>
      <x:c r="BI238" s="50" t="str">
        <x:f>IF(1&gt;'Настройки'!$B$3,"",IF(ISBLANK(F238),IF('Настройки'!$B$9="Нулевой спрос",0,""),IF(F238&lt;0,IF('Настройки'!$B$10="Исключить","",IF('Настройки'!$B$10="Абсолютные значения",ABS(F238),F238)),F238)))</x:f>
      </x:c>
      <x:c r="BJ238" s="50" t="str">
        <x:f>IF(2&gt;'Настройки'!$B$3,"",IF(ISBLANK(G238),IF('Настройки'!$B$9="Нулевой спрос",0,""),IF(G238&lt;0,IF('Настройки'!$B$10="Исключить","",IF('Настройки'!$B$10="Абсолютные значения",ABS(G238),G238)),G238)))</x:f>
      </x:c>
      <x:c r="BK238" s="50" t="str">
        <x:f>IF(3&gt;'Настройки'!$B$3,"",IF(ISBLANK(H238),IF('Настройки'!$B$9="Нулевой спрос",0,""),IF(H238&lt;0,IF('Настройки'!$B$10="Исключить","",IF('Настройки'!$B$10="Абсолютные значения",ABS(H238),H238)),H238)))</x:f>
      </x:c>
      <x:c r="BL238" s="50" t="str">
        <x:f>IF(4&gt;'Настройки'!$B$3,"",IF(ISBLANK(I238),IF('Настройки'!$B$9="Нулевой спрос",0,""),IF(I238&lt;0,IF('Настройки'!$B$10="Исключить","",IF('Настройки'!$B$10="Абсолютные значения",ABS(I238),I238)),I238)))</x:f>
      </x:c>
      <x:c r="BM238" s="50" t="str">
        <x:f>IF(5&gt;'Настройки'!$B$3,"",IF(ISBLANK(J238),IF('Настройки'!$B$9="Нулевой спрос",0,""),IF(J238&lt;0,IF('Настройки'!$B$10="Исключить","",IF('Настройки'!$B$10="Абсолютные значения",ABS(J238),J238)),J238)))</x:f>
      </x:c>
      <x:c r="BN238" s="50" t="str">
        <x:f>IF(6&gt;'Настройки'!$B$3,"",IF(ISBLANK(K238),IF('Настройки'!$B$9="Нулевой спрос",0,""),IF(K238&lt;0,IF('Настройки'!$B$10="Исключить","",IF('Настройки'!$B$10="Абсолютные значения",ABS(K238),K238)),K238)))</x:f>
      </x:c>
      <x:c r="BO238" s="50" t="str">
        <x:f>IF(7&gt;'Настройки'!$B$3,"",IF(ISBLANK(L238),IF('Настройки'!$B$9="Нулевой спрос",0,""),IF(L238&lt;0,IF('Настройки'!$B$10="Исключить","",IF('Настройки'!$B$10="Абсолютные значения",ABS(L238),L238)),L238)))</x:f>
      </x:c>
      <x:c r="BP238" s="50" t="str">
        <x:f>IF(8&gt;'Настройки'!$B$3,"",IF(ISBLANK(M238),IF('Настройки'!$B$9="Нулевой спрос",0,""),IF(M238&lt;0,IF('Настройки'!$B$10="Исключить","",IF('Настройки'!$B$10="Абсолютные значения",ABS(M238),M238)),M238)))</x:f>
      </x:c>
      <x:c r="BQ238" s="50" t="str">
        <x:f>IF(9&gt;'Настройки'!$B$3,"",IF(ISBLANK(N238),IF('Настройки'!$B$9="Нулевой спрос",0,""),IF(N238&lt;0,IF('Настройки'!$B$10="Исключить","",IF('Настройки'!$B$10="Абсолютные значения",ABS(N238),N238)),N238)))</x:f>
      </x:c>
      <x:c r="BR238" s="50" t="str">
        <x:f>IF(10&gt;'Настройки'!$B$3,"",IF(ISBLANK(O238),IF('Настройки'!$B$9="Нулевой спрос",0,""),IF(O238&lt;0,IF('Настройки'!$B$10="Исключить","",IF('Настройки'!$B$10="Абсолютные значения",ABS(O238),O238)),O238)))</x:f>
      </x:c>
      <x:c r="BS238" s="50" t="str">
        <x:f>IF(11&gt;'Настройки'!$B$3,"",IF(ISBLANK(P238),IF('Настройки'!$B$9="Нулевой спрос",0,""),IF(P238&lt;0,IF('Настройки'!$B$10="Исключить","",IF('Настройки'!$B$10="Абсолютные значения",ABS(P238),P238)),P238)))</x:f>
      </x:c>
      <x:c r="BT238" s="50" t="str">
        <x:f>IF(12&gt;'Настройки'!$B$3,"",IF(ISBLANK(Q238),IF('Настройки'!$B$9="Нулевой спрос",0,""),IF(Q238&lt;0,IF('Настройки'!$B$10="Исключить","",IF('Настройки'!$B$10="Абсолютные значения",ABS(Q238),Q238)),Q238)))</x:f>
      </x:c>
      <x:c r="BU238" s="50" t="str">
        <x:f>IF(13&gt;'Настройки'!$B$3,"",IF(ISBLANK(R238),IF('Настройки'!$B$9="Нулевой спрос",0,""),IF(R238&lt;0,IF('Настройки'!$B$10="Исключить","",IF('Настройки'!$B$10="Абсолютные значения",ABS(R238),R238)),R238)))</x:f>
      </x:c>
      <x:c r="BV238" s="50" t="str">
        <x:f>IF(14&gt;'Настройки'!$B$3,"",IF(ISBLANK(S238),IF('Настройки'!$B$9="Нулевой спрос",0,""),IF(S238&lt;0,IF('Настройки'!$B$10="Исключить","",IF('Настройки'!$B$10="Абсолютные значения",ABS(S238),S238)),S238)))</x:f>
      </x:c>
      <x:c r="BW238" s="50" t="str">
        <x:f>IF(15&gt;'Настройки'!$B$3,"",IF(ISBLANK(T238),IF('Настройки'!$B$9="Нулевой спрос",0,""),IF(T238&lt;0,IF('Настройки'!$B$10="Исключить","",IF('Настройки'!$B$10="Абсолютные значения",ABS(T238),T238)),T238)))</x:f>
      </x:c>
      <x:c r="BX238" s="50" t="str">
        <x:f>IF(16&gt;'Настройки'!$B$3,"",IF(ISBLANK(U238),IF('Настройки'!$B$9="Нулевой спрос",0,""),IF(U238&lt;0,IF('Настройки'!$B$10="Исключить","",IF('Настройки'!$B$10="Абсолютные значения",ABS(U238),U238)),U238)))</x:f>
      </x:c>
      <x:c r="BY238" s="50" t="str">
        <x:f>IF(17&gt;'Настройки'!$B$3,"",IF(ISBLANK(V238),IF('Настройки'!$B$9="Нулевой спрос",0,""),IF(V238&lt;0,IF('Настройки'!$B$10="Исключить","",IF('Настройки'!$B$10="Абсолютные значения",ABS(V238),V238)),V238)))</x:f>
      </x:c>
      <x:c r="BZ238" s="50" t="str">
        <x:f>IF(18&gt;'Настройки'!$B$3,"",IF(ISBLANK(W238),IF('Настройки'!$B$9="Нулевой спрос",0,""),IF(W238&lt;0,IF('Настройки'!$B$10="Исключить","",IF('Настройки'!$B$10="Абсолютные значения",ABS(W238),W238)),W238)))</x:f>
      </x:c>
      <x:c r="CA238" s="50" t="str">
        <x:f>IF(19&gt;'Настройки'!$B$3,"",IF(ISBLANK(X238),IF('Настройки'!$B$9="Нулевой спрос",0,""),IF(X238&lt;0,IF('Настройки'!$B$10="Исключить","",IF('Настройки'!$B$10="Абсолютные значения",ABS(X238),X238)),X238)))</x:f>
      </x:c>
      <x:c r="CB238" s="50" t="str">
        <x:f>IF(20&gt;'Настройки'!$B$3,"",IF(ISBLANK(Y238),IF('Настройки'!$B$9="Нулевой спрос",0,""),IF(Y238&lt;0,IF('Настройки'!$B$10="Исключить","",IF('Настройки'!$B$10="Абсолютные значения",ABS(Y238),Y238)),Y238)))</x:f>
      </x:c>
      <x:c r="CC238" s="50" t="str">
        <x:f>IF(21&gt;'Настройки'!$B$3,"",IF(ISBLANK(Z238),IF('Настройки'!$B$9="Нулевой спрос",0,""),IF(Z238&lt;0,IF('Настройки'!$B$10="Исключить","",IF('Настройки'!$B$10="Абсолютные значения",ABS(Z238),Z238)),Z238)))</x:f>
      </x:c>
      <x:c r="CD238" s="50" t="str">
        <x:f>IF(22&gt;'Настройки'!$B$3,"",IF(ISBLANK(AA238),IF('Настройки'!$B$9="Нулевой спрос",0,""),IF(AA238&lt;0,IF('Настройки'!$B$10="Исключить","",IF('Настройки'!$B$10="Абсолютные значения",ABS(AA238),AA238)),AA238)))</x:f>
      </x:c>
      <x:c r="CE238" s="50" t="str">
        <x:f>IF(23&gt;'Настройки'!$B$3,"",IF(ISBLANK(AB238),IF('Настройки'!$B$9="Нулевой спрос",0,""),IF(AB238&lt;0,IF('Настройки'!$B$10="Исключить","",IF('Настройки'!$B$10="Абсолютные значения",ABS(AB238),AB238)),AB238)))</x:f>
      </x:c>
      <x:c r="CF238" s="50" t="str">
        <x:f>IF(24&gt;'Настройки'!$B$3,"",IF(ISBLANK(AC238),IF('Настройки'!$B$9="Нулевой спрос",0,""),IF(AC238&lt;0,IF('Настройки'!$B$10="Исключить","",IF('Настройки'!$B$10="Абсолютные значения",ABS(AC238),AC238)),AC238)))</x:f>
      </x:c>
      <x:c r="CG238" s="50" t="str">
        <x:f>IF(25&gt;'Настройки'!$B$3,"",IF(ISBLANK(AD238),IF('Настройки'!$B$9="Нулевой спрос",0,""),IF(AD238&lt;0,IF('Настройки'!$B$10="Исключить","",IF('Настройки'!$B$10="Абсолютные значения",ABS(AD238),AD238)),AD238)))</x:f>
      </x:c>
      <x:c r="CH238" s="50" t="str">
        <x:f>IF(26&gt;'Настройки'!$B$3,"",IF(ISBLANK(AE238),IF('Настройки'!$B$9="Нулевой спрос",0,""),IF(AE238&lt;0,IF('Настройки'!$B$10="Исключить","",IF('Настройки'!$B$10="Абсолютные значения",ABS(AE238),AE238)),AE238)))</x:f>
      </x:c>
      <x:c r="CI238" s="50" t="str">
        <x:f>IF(27&gt;'Настройки'!$B$3,"",IF(ISBLANK(AF238),IF('Настройки'!$B$9="Нулевой спрос",0,""),IF(AF238&lt;0,IF('Настройки'!$B$10="Исключить","",IF('Настройки'!$B$10="Абсолютные значения",ABS(AF238),AF238)),AF238)))</x:f>
      </x:c>
      <x:c r="CJ238" s="50" t="str">
        <x:f>IF(28&gt;'Настройки'!$B$3,"",IF(ISBLANK(AG238),IF('Настройки'!$B$9="Нулевой спрос",0,""),IF(AG238&lt;0,IF('Настройки'!$B$10="Исключить","",IF('Настройки'!$B$10="Абсолютные значения",ABS(AG238),AG238)),AG238)))</x:f>
      </x:c>
      <x:c r="CK238" s="50" t="str">
        <x:f>IF(29&gt;'Настройки'!$B$3,"",IF(ISBLANK(AH238),IF('Настройки'!$B$9="Нулевой спрос",0,""),IF(AH238&lt;0,IF('Настройки'!$B$10="Исключить","",IF('Настройки'!$B$10="Абсолютные значения",ABS(AH238),AH238)),AH238)))</x:f>
      </x:c>
      <x:c r="CL238" s="50" t="str">
        <x:f>IF(30&gt;'Настройки'!$B$3,"",IF(ISBLANK(AI238),IF('Настройки'!$B$9="Нулевой спрос",0,""),IF(AI238&lt;0,IF('Настройки'!$B$10="Исключить","",IF('Настройки'!$B$10="Абсолютные значения",ABS(AI238),AI238)),AI238)))</x:f>
      </x:c>
      <x:c r="CM238" s="50" t="str">
        <x:f>IF(31&gt;'Настройки'!$B$3,"",IF(ISBLANK(AJ238),IF('Настройки'!$B$9="Нулевой спрос",0,""),IF(AJ238&lt;0,IF('Настройки'!$B$10="Исключить","",IF('Настройки'!$B$10="Абсолютные значения",ABS(AJ238),AJ238)),AJ238)))</x:f>
      </x:c>
      <x:c r="CN238" s="50" t="str">
        <x:f>IF(32&gt;'Настройки'!$B$3,"",IF(ISBLANK(AK238),IF('Настройки'!$B$9="Нулевой спрос",0,""),IF(AK238&lt;0,IF('Настройки'!$B$10="Исключить","",IF('Настройки'!$B$10="Абсолютные значения",ABS(AK238),AK238)),AK238)))</x:f>
      </x:c>
      <x:c r="CO238" s="50" t="str">
        <x:f>IF(33&gt;'Настройки'!$B$3,"",IF(ISBLANK(AL238),IF('Настройки'!$B$9="Нулевой спрос",0,""),IF(AL238&lt;0,IF('Настройки'!$B$10="Исключить","",IF('Настройки'!$B$10="Абсолютные значения",ABS(AL238),AL238)),AL238)))</x:f>
      </x:c>
      <x:c r="CP238" s="50" t="str">
        <x:f>IF(34&gt;'Настройки'!$B$3,"",IF(ISBLANK(AM238),IF('Настройки'!$B$9="Нулевой спрос",0,""),IF(AM238&lt;0,IF('Настройки'!$B$10="Исключить","",IF('Настройки'!$B$10="Абсолютные значения",ABS(AM238),AM238)),AM238)))</x:f>
      </x:c>
      <x:c r="CQ238" s="50" t="str">
        <x:f>IF(35&gt;'Настройки'!$B$3,"",IF(ISBLANK(AN238),IF('Настройки'!$B$9="Нулевой спрос",0,""),IF(AN238&lt;0,IF('Настройки'!$B$10="Исключить","",IF('Настройки'!$B$10="Абсолютные значения",ABS(AN238),AN238)),AN238)))</x:f>
      </x:c>
      <x:c r="CR238" s="50" t="str">
        <x:f>IF(36&gt;'Настройки'!$B$3,"",IF(ISBLANK(AO238),IF('Настройки'!$B$9="Нулевой спрос",0,""),IF(AO238&lt;0,IF('Настройки'!$B$10="Исключить","",IF('Настройки'!$B$10="Абсолютные значения",ABS(AO238),AO238)),AO238)))</x:f>
      </x:c>
      <x:c r="CS238" s="50" t="str">
        <x:f>IF(OR(1&gt;'Настройки'!$B$3,ISBLANK(BI238),BI238=0),"",BI238)</x:f>
      </x:c>
      <x:c r="CT238" s="50" t="str">
        <x:f>IF(OR(2&gt;'Настройки'!$B$3,ISBLANK(BJ238),BJ238=0),"",BJ238)</x:f>
      </x:c>
      <x:c r="CU238" s="50" t="str">
        <x:f>IF(OR(3&gt;'Настройки'!$B$3,ISBLANK(BK238),BK238=0),"",BK238)</x:f>
      </x:c>
      <x:c r="CV238" s="50" t="str">
        <x:f>IF(OR(4&gt;'Настройки'!$B$3,ISBLANK(BL238),BL238=0),"",BL238)</x:f>
      </x:c>
      <x:c r="CW238" s="50" t="str">
        <x:f>IF(OR(5&gt;'Настройки'!$B$3,ISBLANK(BM238),BM238=0),"",BM238)</x:f>
      </x:c>
      <x:c r="CX238" s="50" t="str">
        <x:f>IF(OR(6&gt;'Настройки'!$B$3,ISBLANK(BN238),BN238=0),"",BN238)</x:f>
      </x:c>
      <x:c r="CY238" s="50" t="str">
        <x:f>IF(OR(7&gt;'Настройки'!$B$3,ISBLANK(BO238),BO238=0),"",BO238)</x:f>
      </x:c>
      <x:c r="CZ238" s="50" t="str">
        <x:f>IF(OR(8&gt;'Настройки'!$B$3,ISBLANK(BP238),BP238=0),"",BP238)</x:f>
      </x:c>
      <x:c r="DA238" s="50" t="str">
        <x:f>IF(OR(9&gt;'Настройки'!$B$3,ISBLANK(BQ238),BQ238=0),"",BQ238)</x:f>
      </x:c>
      <x:c r="DB238" s="50" t="str">
        <x:f>IF(OR(10&gt;'Настройки'!$B$3,ISBLANK(BR238),BR238=0),"",BR238)</x:f>
      </x:c>
      <x:c r="DC238" s="50" t="str">
        <x:f>IF(OR(11&gt;'Настройки'!$B$3,ISBLANK(BS238),BS238=0),"",BS238)</x:f>
      </x:c>
      <x:c r="DD238" s="50" t="str">
        <x:f>IF(OR(12&gt;'Настройки'!$B$3,ISBLANK(BT238),BT238=0),"",BT238)</x:f>
      </x:c>
      <x:c r="DE238" s="50" t="str">
        <x:f>IF(OR(13&gt;'Настройки'!$B$3,ISBLANK(BU238),BU238=0),"",BU238)</x:f>
      </x:c>
      <x:c r="DF238" s="50" t="str">
        <x:f>IF(OR(14&gt;'Настройки'!$B$3,ISBLANK(BV238),BV238=0),"",BV238)</x:f>
      </x:c>
      <x:c r="DG238" s="50" t="str">
        <x:f>IF(OR(15&gt;'Настройки'!$B$3,ISBLANK(BW238),BW238=0),"",BW238)</x:f>
      </x:c>
      <x:c r="DH238" s="50" t="str">
        <x:f>IF(OR(16&gt;'Настройки'!$B$3,ISBLANK(BX238),BX238=0),"",BX238)</x:f>
      </x:c>
      <x:c r="DI238" s="50" t="str">
        <x:f>IF(OR(17&gt;'Настройки'!$B$3,ISBLANK(BY238),BY238=0),"",BY238)</x:f>
      </x:c>
      <x:c r="DJ238" s="50" t="str">
        <x:f>IF(OR(18&gt;'Настройки'!$B$3,ISBLANK(BZ238),BZ238=0),"",BZ238)</x:f>
      </x:c>
      <x:c r="DK238" s="50" t="str">
        <x:f>IF(OR(19&gt;'Настройки'!$B$3,ISBLANK(CA238),CA238=0),"",CA238)</x:f>
      </x:c>
      <x:c r="DL238" s="50" t="str">
        <x:f>IF(OR(20&gt;'Настройки'!$B$3,ISBLANK(CB238),CB238=0),"",CB238)</x:f>
      </x:c>
      <x:c r="DM238" s="50" t="str">
        <x:f>IF(OR(21&gt;'Настройки'!$B$3,ISBLANK(CC238),CC238=0),"",CC238)</x:f>
      </x:c>
      <x:c r="DN238" s="50" t="str">
        <x:f>IF(OR(22&gt;'Настройки'!$B$3,ISBLANK(CD238),CD238=0),"",CD238)</x:f>
      </x:c>
      <x:c r="DO238" s="50" t="str">
        <x:f>IF(OR(23&gt;'Настройки'!$B$3,ISBLANK(CE238),CE238=0),"",CE238)</x:f>
      </x:c>
      <x:c r="DP238" s="50" t="str">
        <x:f>IF(OR(24&gt;'Настройки'!$B$3,ISBLANK(CF238),CF238=0),"",CF238)</x:f>
      </x:c>
      <x:c r="DQ238" s="50" t="str">
        <x:f>IF(OR(25&gt;'Настройки'!$B$3,ISBLANK(CG238),CG238=0),"",CG238)</x:f>
      </x:c>
      <x:c r="DR238" s="50" t="str">
        <x:f>IF(OR(26&gt;'Настройки'!$B$3,ISBLANK(CH238),CH238=0),"",CH238)</x:f>
      </x:c>
      <x:c r="DS238" s="50" t="str">
        <x:f>IF(OR(27&gt;'Настройки'!$B$3,ISBLANK(CI238),CI238=0),"",CI238)</x:f>
      </x:c>
      <x:c r="DT238" s="50" t="str">
        <x:f>IF(OR(28&gt;'Настройки'!$B$3,ISBLANK(CJ238),CJ238=0),"",CJ238)</x:f>
      </x:c>
      <x:c r="DU238" s="50" t="str">
        <x:f>IF(OR(29&gt;'Настройки'!$B$3,ISBLANK(CK238),CK238=0),"",CK238)</x:f>
      </x:c>
      <x:c r="DV238" s="50" t="str">
        <x:f>IF(OR(30&gt;'Настройки'!$B$3,ISBLANK(CL238),CL238=0),"",CL238)</x:f>
      </x:c>
      <x:c r="DW238" s="50" t="str">
        <x:f>IF(OR(31&gt;'Настройки'!$B$3,ISBLANK(CM238),CM238=0),"",CM238)</x:f>
      </x:c>
      <x:c r="DX238" s="50" t="str">
        <x:f>IF(OR(32&gt;'Настройки'!$B$3,ISBLANK(CN238),CN238=0),"",CN238)</x:f>
      </x:c>
      <x:c r="DY238" s="50" t="str">
        <x:f>IF(OR(33&gt;'Настройки'!$B$3,ISBLANK(CO238),CO238=0),"",CO238)</x:f>
      </x:c>
      <x:c r="DZ238" s="50" t="str">
        <x:f>IF(OR(34&gt;'Настройки'!$B$3,ISBLANK(CP238),CP238=0),"",CP238)</x:f>
      </x:c>
      <x:c r="EA238" s="50" t="str">
        <x:f>IF(OR(35&gt;'Настройки'!$B$3,ISBLANK(CQ238),CQ238=0),"",CQ238)</x:f>
      </x:c>
      <x:c r="EB238" s="50" t="str">
        <x:f>IF(OR(36&gt;'Настройки'!$B$3,ISBLANK(CR238),CR238=0),"",CR238)</x:f>
      </x:c>
      <x:c r="EC238" s="50" t="str">
        <x:f>IF(A238="","",IF(OR(BB238="AZ",BB238="BZ"),10000+ROW(),IF(AZ238&gt;'Настройки'!$B$11,20000+ROW(),IF(BF238&lt;&gt;"Обычный",30000+ROW(),IF(AX238&lt;=0,40000+ROW(),"")))))</x:f>
      </x:c>
      <x:c r="ED238" s="50" t="str">
        <x:f>IF(EC238="","",COUNTIFS($EC$2:$EC$1001,"&gt;0",$EC$2:$EC$1001,"&lt;"&amp;EC238)+1)</x:f>
      </x:c>
    </x:row>
    <x:row r="239">
      <x:c r="A239" s="115"/>
      <x:c r="B239" s="115"/>
      <x:c r="C239" s="115"/>
      <x:c r="D239" s="118"/>
      <x:c r="E239" s="118"/>
      <x:c r="F239" s="118"/>
      <x:c r="G239" s="118"/>
      <x:c r="H239" s="118"/>
      <x:c r="I239" s="118"/>
      <x:c r="J239" s="118"/>
      <x:c r="K239" s="118"/>
      <x:c r="L239" s="118"/>
      <x:c r="M239" s="118"/>
      <x:c r="N239" s="118"/>
      <x:c r="O239" s="118"/>
      <x:c r="P239" s="118"/>
      <x:c r="Q239" s="118"/>
      <x:c r="R239" s="118"/>
      <x:c r="S239" s="118"/>
      <x:c r="T239" s="118"/>
      <x:c r="U239" s="118"/>
      <x:c r="V239" s="118"/>
      <x:c r="W239" s="118"/>
      <x:c r="X239" s="118"/>
      <x:c r="Y239" s="118"/>
      <x:c r="Z239" s="118"/>
      <x:c r="AA239" s="118"/>
      <x:c r="AB239" s="118"/>
      <x:c r="AC239" s="118"/>
      <x:c r="AD239" s="118"/>
      <x:c r="AE239" s="118"/>
      <x:c r="AF239" s="118"/>
      <x:c r="AG239" s="118"/>
      <x:c r="AH239" s="118"/>
      <x:c r="AI239" s="118"/>
      <x:c r="AJ239" s="118"/>
      <x:c r="AK239" s="118"/>
      <x:c r="AL239" s="118"/>
      <x:c r="AM239" s="118"/>
      <x:c r="AN239" s="118"/>
      <x:c r="AO239" s="118"/>
      <x:c r="AP239" s="115"/>
      <x:c r="AQ239" s="49" t="str">
        <x:f>IF(A239="","",COUNT(BI239:INDEX(BI239:CR239,1,'Настройки'!$B$3)))</x:f>
      </x:c>
      <x:c r="AR239" s="49" t="str">
        <x:f>IF(A239="","",SUM(BI239:INDEX(BI239:CR239,1,'Настройки'!$B$3)))</x:f>
      </x:c>
      <x:c r="AS239" s="58" t="str">
        <x:f>IF(A239="","",IF('Настройки'!$B$4="Стоимость потребления",AR239*D239,IF('Настройки'!$B$4="Количество",AR239,E239)))</x:f>
      </x:c>
      <x:c r="AT239" s="61" t="str">
        <x:f>IF(OR(A239="",AS239&lt;0,SUM($AS$2:$AS$1001)&lt;=0),"",AS239/SUM($AS$2:$AS$1001))</x:f>
      </x:c>
      <x:c r="AU239" s="61" t="str">
        <x:f>IF(OR(A239="",AS239&lt;0,SUM($AS$2:$AS$1001)&lt;=0),"",SUMIFS($AS$2:$AS$1001,$AS$2:$AS$1001,"&gt;"&amp;AS239)/SUM($AS$2:$AS$1001))</x:f>
      </x:c>
      <x:c r="AV239" s="61" t="str">
        <x:f>IF(OR(A239="",AS239&lt;0,SUM($AS$2:$AS$1001)&lt;=0),"",SUMIFS($AS$2:$AS$1001,$AS$2:$AS$1001,"&gt;="&amp;AS239)/SUM($AS$2:$AS$1001))</x:f>
      </x:c>
      <x:c r="AW239" s="49" t="str">
        <x:f>IF(A239="","",IF(SUM($AS$2:$AS$1001)&lt;=0,"Не определён",IF(AS239&lt;0,"Исключение",IF(AU239&lt;'Настройки'!$B$5,"A",IF(AU239&lt;'Настройки'!$B$6,"B","C")))))</x:f>
      </x:c>
      <x:c r="AX239" s="58" t="str">
        <x:f>IF(A239="","",IF(AQ239=0,"",AVERAGE(BI239:INDEX(BI239:CR239,1,'Настройки'!$B$3))))</x:f>
      </x:c>
      <x:c r="AY239" s="58" t="str">
        <x:f>IF(OR(A239="",AQ239=0),"",STDEVP(BI239:INDEX(BI239:CR239,1,'Настройки'!$B$3)))</x:f>
      </x:c>
      <x:c r="AZ239" s="61" t="str">
        <x:f>IF(OR(A239="",AQ239&lt;'Настройки'!$B$12,AX239&lt;=0,AND('Настройки'!$B$10="Блокировать",COUNTIF(F239:INDEX(F239:AO239,1,'Настройки'!$B$3),"&lt;0")&gt;0)),"",AY239/ABS(AX239))</x:f>
      </x:c>
      <x:c r="BA239" s="49" t="str">
        <x:f>IF(A239="","",IF(AND('Настройки'!$B$10="Блокировать",COUNTIF(F239:INDEX(F239:AO239,1,'Настройки'!$B$3),"&lt;0")&gt;0),"Не определён",IF(AQ239&lt;'Настройки'!$B$12,"Не определён",IF(AX239=0,"Нет спроса",IF(AX239&lt;0,"Не определён",IF(AZ239&lt;='Настройки'!$B$7,"X",IF(AZ239&lt;='Настройки'!$B$8,"Y","Z")))))))</x:f>
      </x:c>
      <x:c r="BB239" s="49" t="str">
        <x:f>IF(OR(A239="",LEN(AW239)&lt;&gt;1,LEN(BA239)&lt;&gt;1),"",AW239&amp;BA239)</x:f>
      </x:c>
      <x:c r="BC239" s="61" t="str">
        <x:f>IF(OR(A239="",AQ239=0),"",(COUNT(BI239:INDEX(BI239:CR239,1,'Настройки'!$B$3))-COUNT(CS239:INDEX(CS239:EB239,1,'Настройки'!$B$3)))/AQ239)</x:f>
      </x:c>
      <x:c r="BD239" s="64" t="str">
        <x:f>IF(OR(A239="",COUNT(CS239:INDEX(CS239:EB239,1,'Настройки'!$B$3))=0),"",AQ239/COUNT(CS239:INDEX(CS239:EB239,1,'Настройки'!$B$3)))</x:f>
      </x:c>
      <x:c r="BE239" s="64" t="str">
        <x:f>IF(OR(A239="",COUNT(CS239:INDEX(CS239:EB239,1,'Настройки'!$B$3))=0),"",IF(AVERAGE(CS239:INDEX(CS239:EB239,1,'Настройки'!$B$3))=0,"",(STDEVP(CS239:INDEX(CS239:EB239,1,'Настройки'!$B$3))/ABS(AVERAGE(CS239:INDEX(CS239:EB239,1,'Настройки'!$B$3))))^2))</x:f>
      </x:c>
      <x:c r="BF239" s="49" t="str">
        <x:f>IF(A239="","",IF(AQ239&lt;3,"Недостаточно",IF(AQ239&lt;6,"Предварительный","Обычный")))</x:f>
      </x:c>
      <x:c r="BG239" s="49" t="str">
        <x:f>IF(A239="","",IF(COUNTIF(F239:INDEX(F239:AO239,1,'Настройки'!$B$3),"&lt;0")&gt;0,IF('Настройки'!$B$10="Блокировать","Отрицательный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"),"")&amp;IF(AQ239&lt;3,"Недостаточно истории. ",IF(AQ239&lt;6,"Предварительная классификация. ",""))&amp;IF(AX239=0,"Нет спроса за горизонт. ","")&amp;IF(AZ239&gt;'Настройки'!$B$11,"Экстремальная вариативность. ",""))</x:f>
      </x:c>
      <x:c r="BH239" s="49" t="str">
        <x:f>IF(A239="","",IFERROR(VLOOKUP(BB239,'Настройки'!$D$3:$E$11,2,FALSE),"Сначала проверьте исходные данные и историю спроса.")&amp;" Уточните срок поставки, MOQ и критичность.")</x:f>
      </x:c>
      <x:c r="BI239" s="50" t="str">
        <x:f>IF(1&gt;'Настройки'!$B$3,"",IF(ISBLANK(F239),IF('Настройки'!$B$9="Нулевой спрос",0,""),IF(F239&lt;0,IF('Настройки'!$B$10="Исключить","",IF('Настройки'!$B$10="Абсолютные значения",ABS(F239),F239)),F239)))</x:f>
      </x:c>
      <x:c r="BJ239" s="50" t="str">
        <x:f>IF(2&gt;'Настройки'!$B$3,"",IF(ISBLANK(G239),IF('Настройки'!$B$9="Нулевой спрос",0,""),IF(G239&lt;0,IF('Настройки'!$B$10="Исключить","",IF('Настройки'!$B$10="Абсолютные значения",ABS(G239),G239)),G239)))</x:f>
      </x:c>
      <x:c r="BK239" s="50" t="str">
        <x:f>IF(3&gt;'Настройки'!$B$3,"",IF(ISBLANK(H239),IF('Настройки'!$B$9="Нулевой спрос",0,""),IF(H239&lt;0,IF('Настройки'!$B$10="Исключить","",IF('Настройки'!$B$10="Абсолютные значения",ABS(H239),H239)),H239)))</x:f>
      </x:c>
      <x:c r="BL239" s="50" t="str">
        <x:f>IF(4&gt;'Настройки'!$B$3,"",IF(ISBLANK(I239),IF('Настройки'!$B$9="Нулевой спрос",0,""),IF(I239&lt;0,IF('Настройки'!$B$10="Исключить","",IF('Настройки'!$B$10="Абсолютные значения",ABS(I239),I239)),I239)))</x:f>
      </x:c>
      <x:c r="BM239" s="50" t="str">
        <x:f>IF(5&gt;'Настройки'!$B$3,"",IF(ISBLANK(J239),IF('Настройки'!$B$9="Нулевой спрос",0,""),IF(J239&lt;0,IF('Настройки'!$B$10="Исключить","",IF('Настройки'!$B$10="Абсолютные значения",ABS(J239),J239)),J239)))</x:f>
      </x:c>
      <x:c r="BN239" s="50" t="str">
        <x:f>IF(6&gt;'Настройки'!$B$3,"",IF(ISBLANK(K239),IF('Настройки'!$B$9="Нулевой спрос",0,""),IF(K239&lt;0,IF('Настройки'!$B$10="Исключить","",IF('Настройки'!$B$10="Абсолютные значения",ABS(K239),K239)),K239)))</x:f>
      </x:c>
      <x:c r="BO239" s="50" t="str">
        <x:f>IF(7&gt;'Настройки'!$B$3,"",IF(ISBLANK(L239),IF('Настройки'!$B$9="Нулевой спрос",0,""),IF(L239&lt;0,IF('Настройки'!$B$10="Исключить","",IF('Настройки'!$B$10="Абсолютные значения",ABS(L239),L239)),L239)))</x:f>
      </x:c>
      <x:c r="BP239" s="50" t="str">
        <x:f>IF(8&gt;'Настройки'!$B$3,"",IF(ISBLANK(M239),IF('Настройки'!$B$9="Нулевой спрос",0,""),IF(M239&lt;0,IF('Настройки'!$B$10="Исключить","",IF('Настройки'!$B$10="Абсолютные значения",ABS(M239),M239)),M239)))</x:f>
      </x:c>
      <x:c r="BQ239" s="50" t="str">
        <x:f>IF(9&gt;'Настройки'!$B$3,"",IF(ISBLANK(N239),IF('Настройки'!$B$9="Нулевой спрос",0,""),IF(N239&lt;0,IF('Настройки'!$B$10="Исключить","",IF('Настройки'!$B$10="Абсолютные значения",ABS(N239),N239)),N239)))</x:f>
      </x:c>
      <x:c r="BR239" s="50" t="str">
        <x:f>IF(10&gt;'Настройки'!$B$3,"",IF(ISBLANK(O239),IF('Настройки'!$B$9="Нулевой спрос",0,""),IF(O239&lt;0,IF('Настройки'!$B$10="Исключить","",IF('Настройки'!$B$10="Абсолютные значения",ABS(O239),O239)),O239)))</x:f>
      </x:c>
      <x:c r="BS239" s="50" t="str">
        <x:f>IF(11&gt;'Настройки'!$B$3,"",IF(ISBLANK(P239),IF('Настройки'!$B$9="Нулевой спрос",0,""),IF(P239&lt;0,IF('Настройки'!$B$10="Исключить","",IF('Настройки'!$B$10="Абсолютные значения",ABS(P239),P239)),P239)))</x:f>
      </x:c>
      <x:c r="BT239" s="50" t="str">
        <x:f>IF(12&gt;'Настройки'!$B$3,"",IF(ISBLANK(Q239),IF('Настройки'!$B$9="Нулевой спрос",0,""),IF(Q239&lt;0,IF('Настройки'!$B$10="Исключить","",IF('Настройки'!$B$10="Абсолютные значения",ABS(Q239),Q239)),Q239)))</x:f>
      </x:c>
      <x:c r="BU239" s="50" t="str">
        <x:f>IF(13&gt;'Настройки'!$B$3,"",IF(ISBLANK(R239),IF('Настройки'!$B$9="Нулевой спрос",0,""),IF(R239&lt;0,IF('Настройки'!$B$10="Исключить","",IF('Настройки'!$B$10="Абсолютные значения",ABS(R239),R239)),R239)))</x:f>
      </x:c>
      <x:c r="BV239" s="50" t="str">
        <x:f>IF(14&gt;'Настройки'!$B$3,"",IF(ISBLANK(S239),IF('Настройки'!$B$9="Нулевой спрос",0,""),IF(S239&lt;0,IF('Настройки'!$B$10="Исключить","",IF('Настройки'!$B$10="Абсолютные значения",ABS(S239),S239)),S239)))</x:f>
      </x:c>
      <x:c r="BW239" s="50" t="str">
        <x:f>IF(15&gt;'Настройки'!$B$3,"",IF(ISBLANK(T239),IF('Настройки'!$B$9="Нулевой спрос",0,""),IF(T239&lt;0,IF('Настройки'!$B$10="Исключить","",IF('Настройки'!$B$10="Абсолютные значения",ABS(T239),T239)),T239)))</x:f>
      </x:c>
      <x:c r="BX239" s="50" t="str">
        <x:f>IF(16&gt;'Настройки'!$B$3,"",IF(ISBLANK(U239),IF('Настройки'!$B$9="Нулевой спрос",0,""),IF(U239&lt;0,IF('Настройки'!$B$10="Исключить","",IF('Настройки'!$B$10="Абсолютные значения",ABS(U239),U239)),U239)))</x:f>
      </x:c>
      <x:c r="BY239" s="50" t="str">
        <x:f>IF(17&gt;'Настройки'!$B$3,"",IF(ISBLANK(V239),IF('Настройки'!$B$9="Нулевой спрос",0,""),IF(V239&lt;0,IF('Настройки'!$B$10="Исключить","",IF('Настройки'!$B$10="Абсолютные значения",ABS(V239),V239)),V239)))</x:f>
      </x:c>
      <x:c r="BZ239" s="50" t="str">
        <x:f>IF(18&gt;'Настройки'!$B$3,"",IF(ISBLANK(W239),IF('Настройки'!$B$9="Нулевой спрос",0,""),IF(W239&lt;0,IF('Настройки'!$B$10="Исключить","",IF('Настройки'!$B$10="Абсолютные значения",ABS(W239),W239)),W239)))</x:f>
      </x:c>
      <x:c r="CA239" s="50" t="str">
        <x:f>IF(19&gt;'Настройки'!$B$3,"",IF(ISBLANK(X239),IF('Настройки'!$B$9="Нулевой спрос",0,""),IF(X239&lt;0,IF('Настройки'!$B$10="Исключить","",IF('Настройки'!$B$10="Абсолютные значения",ABS(X239),X239)),X239)))</x:f>
      </x:c>
      <x:c r="CB239" s="50" t="str">
        <x:f>IF(20&gt;'Настройки'!$B$3,"",IF(ISBLANK(Y239),IF('Настройки'!$B$9="Нулевой спрос",0,""),IF(Y239&lt;0,IF('Настройки'!$B$10="Исключить","",IF('Настройки'!$B$10="Абсолютные значения",ABS(Y239),Y239)),Y239)))</x:f>
      </x:c>
      <x:c r="CC239" s="50" t="str">
        <x:f>IF(21&gt;'Настройки'!$B$3,"",IF(ISBLANK(Z239),IF('Настройки'!$B$9="Нулевой спрос",0,""),IF(Z239&lt;0,IF('Настройки'!$B$10="Исключить","",IF('Настройки'!$B$10="Абсолютные значения",ABS(Z239),Z239)),Z239)))</x:f>
      </x:c>
      <x:c r="CD239" s="50" t="str">
        <x:f>IF(22&gt;'Настройки'!$B$3,"",IF(ISBLANK(AA239),IF('Настройки'!$B$9="Нулевой спрос",0,""),IF(AA239&lt;0,IF('Настройки'!$B$10="Исключить","",IF('Настройки'!$B$10="Абсолютные значения",ABS(AA239),AA239)),AA239)))</x:f>
      </x:c>
      <x:c r="CE239" s="50" t="str">
        <x:f>IF(23&gt;'Настройки'!$B$3,"",IF(ISBLANK(AB239),IF('Настройки'!$B$9="Нулевой спрос",0,""),IF(AB239&lt;0,IF('Настройки'!$B$10="Исключить","",IF('Настройки'!$B$10="Абсолютные значения",ABS(AB239),AB239)),AB239)))</x:f>
      </x:c>
      <x:c r="CF239" s="50" t="str">
        <x:f>IF(24&gt;'Настройки'!$B$3,"",IF(ISBLANK(AC239),IF('Настройки'!$B$9="Нулевой спрос",0,""),IF(AC239&lt;0,IF('Настройки'!$B$10="Исключить","",IF('Настройки'!$B$10="Абсолютные значения",ABS(AC239),AC239)),AC239)))</x:f>
      </x:c>
      <x:c r="CG239" s="50" t="str">
        <x:f>IF(25&gt;'Настройки'!$B$3,"",IF(ISBLANK(AD239),IF('Настройки'!$B$9="Нулевой спрос",0,""),IF(AD239&lt;0,IF('Настройки'!$B$10="Исключить","",IF('Настройки'!$B$10="Абсолютные значения",ABS(AD239),AD239)),AD239)))</x:f>
      </x:c>
      <x:c r="CH239" s="50" t="str">
        <x:f>IF(26&gt;'Настройки'!$B$3,"",IF(ISBLANK(AE239),IF('Настройки'!$B$9="Нулевой спрос",0,""),IF(AE239&lt;0,IF('Настройки'!$B$10="Исключить","",IF('Настройки'!$B$10="Абсолютные значения",ABS(AE239),AE239)),AE239)))</x:f>
      </x:c>
      <x:c r="CI239" s="50" t="str">
        <x:f>IF(27&gt;'Настройки'!$B$3,"",IF(ISBLANK(AF239),IF('Настройки'!$B$9="Нулевой спрос",0,""),IF(AF239&lt;0,IF('Настройки'!$B$10="Исключить","",IF('Настройки'!$B$10="Абсолютные значения",ABS(AF239),AF239)),AF239)))</x:f>
      </x:c>
      <x:c r="CJ239" s="50" t="str">
        <x:f>IF(28&gt;'Настройки'!$B$3,"",IF(ISBLANK(AG239),IF('Настройки'!$B$9="Нулевой спрос",0,""),IF(AG239&lt;0,IF('Настройки'!$B$10="Исключить","",IF('Настройки'!$B$10="Абсолютные значения",ABS(AG239),AG239)),AG239)))</x:f>
      </x:c>
      <x:c r="CK239" s="50" t="str">
        <x:f>IF(29&gt;'Настройки'!$B$3,"",IF(ISBLANK(AH239),IF('Настройки'!$B$9="Нулевой спрос",0,""),IF(AH239&lt;0,IF('Настройки'!$B$10="Исключить","",IF('Настройки'!$B$10="Абсолютные значения",ABS(AH239),AH239)),AH239)))</x:f>
      </x:c>
      <x:c r="CL239" s="50" t="str">
        <x:f>IF(30&gt;'Настройки'!$B$3,"",IF(ISBLANK(AI239),IF('Настройки'!$B$9="Нулевой спрос",0,""),IF(AI239&lt;0,IF('Настройки'!$B$10="Исключить","",IF('Настройки'!$B$10="Абсолютные значения",ABS(AI239),AI239)),AI239)))</x:f>
      </x:c>
      <x:c r="CM239" s="50" t="str">
        <x:f>IF(31&gt;'Настройки'!$B$3,"",IF(ISBLANK(AJ239),IF('Настройки'!$B$9="Нулевой спрос",0,""),IF(AJ239&lt;0,IF('Настройки'!$B$10="Исключить","",IF('Настройки'!$B$10="Абсолютные значения",ABS(AJ239),AJ239)),AJ239)))</x:f>
      </x:c>
      <x:c r="CN239" s="50" t="str">
        <x:f>IF(32&gt;'Настройки'!$B$3,"",IF(ISBLANK(AK239),IF('Настройки'!$B$9="Нулевой спрос",0,""),IF(AK239&lt;0,IF('Настройки'!$B$10="Исключить","",IF('Настройки'!$B$10="Абсолютные значения",ABS(AK239),AK239)),AK239)))</x:f>
      </x:c>
      <x:c r="CO239" s="50" t="str">
        <x:f>IF(33&gt;'Настройки'!$B$3,"",IF(ISBLANK(AL239),IF('Настройки'!$B$9="Нулевой спрос",0,""),IF(AL239&lt;0,IF('Настройки'!$B$10="Исключить","",IF('Настройки'!$B$10="Абсолютные значения",ABS(AL239),AL239)),AL239)))</x:f>
      </x:c>
      <x:c r="CP239" s="50" t="str">
        <x:f>IF(34&gt;'Настройки'!$B$3,"",IF(ISBLANK(AM239),IF('Настройки'!$B$9="Нулевой спрос",0,""),IF(AM239&lt;0,IF('Настройки'!$B$10="Исключить","",IF('Настройки'!$B$10="Абсолютные значения",ABS(AM239),AM239)),AM239)))</x:f>
      </x:c>
      <x:c r="CQ239" s="50" t="str">
        <x:f>IF(35&gt;'Настройки'!$B$3,"",IF(ISBLANK(AN239),IF('Настройки'!$B$9="Нулевой спрос",0,""),IF(AN239&lt;0,IF('Настройки'!$B$10="Исключить","",IF('Настройки'!$B$10="Абсолютные значения",ABS(AN239),AN239)),AN239)))</x:f>
      </x:c>
      <x:c r="CR239" s="50" t="str">
        <x:f>IF(36&gt;'Настройки'!$B$3,"",IF(ISBLANK(AO239),IF('Настройки'!$B$9="Нулевой спрос",0,""),IF(AO239&lt;0,IF('Настройки'!$B$10="Исключить","",IF('Настройки'!$B$10="Абсолютные значения",ABS(AO239),AO239)),AO239)))</x:f>
      </x:c>
      <x:c r="CS239" s="50" t="str">
        <x:f>IF(OR(1&gt;'Настройки'!$B$3,ISBLANK(BI239),BI239=0),"",BI239)</x:f>
      </x:c>
      <x:c r="CT239" s="50" t="str">
        <x:f>IF(OR(2&gt;'Настройки'!$B$3,ISBLANK(BJ239),BJ239=0),"",BJ239)</x:f>
      </x:c>
      <x:c r="CU239" s="50" t="str">
        <x:f>IF(OR(3&gt;'Настройки'!$B$3,ISBLANK(BK239),BK239=0),"",BK239)</x:f>
      </x:c>
      <x:c r="CV239" s="50" t="str">
        <x:f>IF(OR(4&gt;'Настройки'!$B$3,ISBLANK(BL239),BL239=0),"",BL239)</x:f>
      </x:c>
      <x:c r="CW239" s="50" t="str">
        <x:f>IF(OR(5&gt;'Настройки'!$B$3,ISBLANK(BM239),BM239=0),"",BM239)</x:f>
      </x:c>
      <x:c r="CX239" s="50" t="str">
        <x:f>IF(OR(6&gt;'Настройки'!$B$3,ISBLANK(BN239),BN239=0),"",BN239)</x:f>
      </x:c>
      <x:c r="CY239" s="50" t="str">
        <x:f>IF(OR(7&gt;'Настройки'!$B$3,ISBLANK(BO239),BO239=0),"",BO239)</x:f>
      </x:c>
      <x:c r="CZ239" s="50" t="str">
        <x:f>IF(OR(8&gt;'Настройки'!$B$3,ISBLANK(BP239),BP239=0),"",BP239)</x:f>
      </x:c>
      <x:c r="DA239" s="50" t="str">
        <x:f>IF(OR(9&gt;'Настройки'!$B$3,ISBLANK(BQ239),BQ239=0),"",BQ239)</x:f>
      </x:c>
      <x:c r="DB239" s="50" t="str">
        <x:f>IF(OR(10&gt;'Настройки'!$B$3,ISBLANK(BR239),BR239=0),"",BR239)</x:f>
      </x:c>
      <x:c r="DC239" s="50" t="str">
        <x:f>IF(OR(11&gt;'Настройки'!$B$3,ISBLANK(BS239),BS239=0),"",BS239)</x:f>
      </x:c>
      <x:c r="DD239" s="50" t="str">
        <x:f>IF(OR(12&gt;'Настройки'!$B$3,ISBLANK(BT239),BT239=0),"",BT239)</x:f>
      </x:c>
      <x:c r="DE239" s="50" t="str">
        <x:f>IF(OR(13&gt;'Настройки'!$B$3,ISBLANK(BU239),BU239=0),"",BU239)</x:f>
      </x:c>
      <x:c r="DF239" s="50" t="str">
        <x:f>IF(OR(14&gt;'Настройки'!$B$3,ISBLANK(BV239),BV239=0),"",BV239)</x:f>
      </x:c>
      <x:c r="DG239" s="50" t="str">
        <x:f>IF(OR(15&gt;'Настройки'!$B$3,ISBLANK(BW239),BW239=0),"",BW239)</x:f>
      </x:c>
      <x:c r="DH239" s="50" t="str">
        <x:f>IF(OR(16&gt;'Настройки'!$B$3,ISBLANK(BX239),BX239=0),"",BX239)</x:f>
      </x:c>
      <x:c r="DI239" s="50" t="str">
        <x:f>IF(OR(17&gt;'Настройки'!$B$3,ISBLANK(BY239),BY239=0),"",BY239)</x:f>
      </x:c>
      <x:c r="DJ239" s="50" t="str">
        <x:f>IF(OR(18&gt;'Настройки'!$B$3,ISBLANK(BZ239),BZ239=0),"",BZ239)</x:f>
      </x:c>
      <x:c r="DK239" s="50" t="str">
        <x:f>IF(OR(19&gt;'Настройки'!$B$3,ISBLANK(CA239),CA239=0),"",CA239)</x:f>
      </x:c>
      <x:c r="DL239" s="50" t="str">
        <x:f>IF(OR(20&gt;'Настройки'!$B$3,ISBLANK(CB239),CB239=0),"",CB239)</x:f>
      </x:c>
      <x:c r="DM239" s="50" t="str">
        <x:f>IF(OR(21&gt;'Настройки'!$B$3,ISBLANK(CC239),CC239=0),"",CC239)</x:f>
      </x:c>
      <x:c r="DN239" s="50" t="str">
        <x:f>IF(OR(22&gt;'Настройки'!$B$3,ISBLANK(CD239),CD239=0),"",CD239)</x:f>
      </x:c>
      <x:c r="DO239" s="50" t="str">
        <x:f>IF(OR(23&gt;'Настройки'!$B$3,ISBLANK(CE239),CE239=0),"",CE239)</x:f>
      </x:c>
      <x:c r="DP239" s="50" t="str">
        <x:f>IF(OR(24&gt;'Настройки'!$B$3,ISBLANK(CF239),CF239=0),"",CF239)</x:f>
      </x:c>
      <x:c r="DQ239" s="50" t="str">
        <x:f>IF(OR(25&gt;'Настройки'!$B$3,ISBLANK(CG239),CG239=0),"",CG239)</x:f>
      </x:c>
      <x:c r="DR239" s="50" t="str">
        <x:f>IF(OR(26&gt;'Настройки'!$B$3,ISBLANK(CH239),CH239=0),"",CH239)</x:f>
      </x:c>
      <x:c r="DS239" s="50" t="str">
        <x:f>IF(OR(27&gt;'Настройки'!$B$3,ISBLANK(CI239),CI239=0),"",CI239)</x:f>
      </x:c>
      <x:c r="DT239" s="50" t="str">
        <x:f>IF(OR(28&gt;'Настройки'!$B$3,ISBLANK(CJ239),CJ239=0),"",CJ239)</x:f>
      </x:c>
      <x:c r="DU239" s="50" t="str">
        <x:f>IF(OR(29&gt;'Настройки'!$B$3,ISBLANK(CK239),CK239=0),"",CK239)</x:f>
      </x:c>
      <x:c r="DV239" s="50" t="str">
        <x:f>IF(OR(30&gt;'Настройки'!$B$3,ISBLANK(CL239),CL239=0),"",CL239)</x:f>
      </x:c>
      <x:c r="DW239" s="50" t="str">
        <x:f>IF(OR(31&gt;'Настройки'!$B$3,ISBLANK(CM239),CM239=0),"",CM239)</x:f>
      </x:c>
      <x:c r="DX239" s="50" t="str">
        <x:f>IF(OR(32&gt;'Настройки'!$B$3,ISBLANK(CN239),CN239=0),"",CN239)</x:f>
      </x:c>
      <x:c r="DY239" s="50" t="str">
        <x:f>IF(OR(33&gt;'Настройки'!$B$3,ISBLANK(CO239),CO239=0),"",CO239)</x:f>
      </x:c>
      <x:c r="DZ239" s="50" t="str">
        <x:f>IF(OR(34&gt;'Настройки'!$B$3,ISBLANK(CP239),CP239=0),"",CP239)</x:f>
      </x:c>
      <x:c r="EA239" s="50" t="str">
        <x:f>IF(OR(35&gt;'Настройки'!$B$3,ISBLANK(CQ239),CQ239=0),"",CQ239)</x:f>
      </x:c>
      <x:c r="EB239" s="50" t="str">
        <x:f>IF(OR(36&gt;'Настройки'!$B$3,ISBLANK(CR239),CR239=0),"",CR239)</x:f>
      </x:c>
      <x:c r="EC239" s="50" t="str">
        <x:f>IF(A239="","",IF(OR(BB239="AZ",BB239="BZ"),10000+ROW(),IF(AZ239&gt;'Настройки'!$B$11,20000+ROW(),IF(BF239&lt;&gt;"Обычный",30000+ROW(),IF(AX239&lt;=0,40000+ROW(),"")))))</x:f>
      </x:c>
      <x:c r="ED239" s="50" t="str">
        <x:f>IF(EC239="","",COUNTIFS($EC$2:$EC$1001,"&gt;0",$EC$2:$EC$1001,"&lt;"&amp;EC239)+1)</x:f>
      </x:c>
    </x:row>
    <x:row r="240">
      <x:c r="A240" s="115"/>
      <x:c r="B240" s="115"/>
      <x:c r="C240" s="115"/>
      <x:c r="D240" s="118"/>
      <x:c r="E240" s="118"/>
      <x:c r="F240" s="118"/>
      <x:c r="G240" s="118"/>
      <x:c r="H240" s="118"/>
      <x:c r="I240" s="118"/>
      <x:c r="J240" s="118"/>
      <x:c r="K240" s="118"/>
      <x:c r="L240" s="118"/>
      <x:c r="M240" s="118"/>
      <x:c r="N240" s="118"/>
      <x:c r="O240" s="118"/>
      <x:c r="P240" s="118"/>
      <x:c r="Q240" s="118"/>
      <x:c r="R240" s="118"/>
      <x:c r="S240" s="118"/>
      <x:c r="T240" s="118"/>
      <x:c r="U240" s="118"/>
      <x:c r="V240" s="118"/>
      <x:c r="W240" s="118"/>
      <x:c r="X240" s="118"/>
      <x:c r="Y240" s="118"/>
      <x:c r="Z240" s="118"/>
      <x:c r="AA240" s="118"/>
      <x:c r="AB240" s="118"/>
      <x:c r="AC240" s="118"/>
      <x:c r="AD240" s="118"/>
      <x:c r="AE240" s="118"/>
      <x:c r="AF240" s="118"/>
      <x:c r="AG240" s="118"/>
      <x:c r="AH240" s="118"/>
      <x:c r="AI240" s="118"/>
      <x:c r="AJ240" s="118"/>
      <x:c r="AK240" s="118"/>
      <x:c r="AL240" s="118"/>
      <x:c r="AM240" s="118"/>
      <x:c r="AN240" s="118"/>
      <x:c r="AO240" s="118"/>
      <x:c r="AP240" s="115"/>
      <x:c r="AQ240" s="49" t="str">
        <x:f>IF(A240="","",COUNT(BI240:INDEX(BI240:CR240,1,'Настройки'!$B$3)))</x:f>
      </x:c>
      <x:c r="AR240" s="49" t="str">
        <x:f>IF(A240="","",SUM(BI240:INDEX(BI240:CR240,1,'Настройки'!$B$3)))</x:f>
      </x:c>
      <x:c r="AS240" s="58" t="str">
        <x:f>IF(A240="","",IF('Настройки'!$B$4="Стоимость потребления",AR240*D240,IF('Настройки'!$B$4="Количество",AR240,E240)))</x:f>
      </x:c>
      <x:c r="AT240" s="61" t="str">
        <x:f>IF(OR(A240="",AS240&lt;0,SUM($AS$2:$AS$1001)&lt;=0),"",AS240/SUM($AS$2:$AS$1001))</x:f>
      </x:c>
      <x:c r="AU240" s="61" t="str">
        <x:f>IF(OR(A240="",AS240&lt;0,SUM($AS$2:$AS$1001)&lt;=0),"",SUMIFS($AS$2:$AS$1001,$AS$2:$AS$1001,"&gt;"&amp;AS240)/SUM($AS$2:$AS$1001))</x:f>
      </x:c>
      <x:c r="AV240" s="61" t="str">
        <x:f>IF(OR(A240="",AS240&lt;0,SUM($AS$2:$AS$1001)&lt;=0),"",SUMIFS($AS$2:$AS$1001,$AS$2:$AS$1001,"&gt;="&amp;AS240)/SUM($AS$2:$AS$1001))</x:f>
      </x:c>
      <x:c r="AW240" s="49" t="str">
        <x:f>IF(A240="","",IF(SUM($AS$2:$AS$1001)&lt;=0,"Не определён",IF(AS240&lt;0,"Исключение",IF(AU240&lt;'Настройки'!$B$5,"A",IF(AU240&lt;'Настройки'!$B$6,"B","C")))))</x:f>
      </x:c>
      <x:c r="AX240" s="58" t="str">
        <x:f>IF(A240="","",IF(AQ240=0,"",AVERAGE(BI240:INDEX(BI240:CR240,1,'Настройки'!$B$3))))</x:f>
      </x:c>
      <x:c r="AY240" s="58" t="str">
        <x:f>IF(OR(A240="",AQ240=0),"",STDEVP(BI240:INDEX(BI240:CR240,1,'Настройки'!$B$3)))</x:f>
      </x:c>
      <x:c r="AZ240" s="61" t="str">
        <x:f>IF(OR(A240="",AQ240&lt;'Настройки'!$B$12,AX240&lt;=0,AND('Настройки'!$B$10="Блокировать",COUNTIF(F240:INDEX(F240:AO240,1,'Настройки'!$B$3),"&lt;0")&gt;0)),"",AY240/ABS(AX240))</x:f>
      </x:c>
      <x:c r="BA240" s="49" t="str">
        <x:f>IF(A240="","",IF(AND('Настройки'!$B$10="Блокировать",COUNTIF(F240:INDEX(F240:AO240,1,'Настройки'!$B$3),"&lt;0")&gt;0),"Не определён",IF(AQ240&lt;'Настройки'!$B$12,"Не определён",IF(AX240=0,"Нет спроса",IF(AX240&lt;0,"Не определён",IF(AZ240&lt;='Настройки'!$B$7,"X",IF(AZ240&lt;='Настройки'!$B$8,"Y","Z")))))))</x:f>
      </x:c>
      <x:c r="BB240" s="49" t="str">
        <x:f>IF(OR(A240="",LEN(AW240)&lt;&gt;1,LEN(BA240)&lt;&gt;1),"",AW240&amp;BA240)</x:f>
      </x:c>
      <x:c r="BC240" s="61" t="str">
        <x:f>IF(OR(A240="",AQ240=0),"",(COUNT(BI240:INDEX(BI240:CR240,1,'Настройки'!$B$3))-COUNT(CS240:INDEX(CS240:EB240,1,'Настройки'!$B$3)))/AQ240)</x:f>
      </x:c>
      <x:c r="BD240" s="64" t="str">
        <x:f>IF(OR(A240="",COUNT(CS240:INDEX(CS240:EB240,1,'Настройки'!$B$3))=0),"",AQ240/COUNT(CS240:INDEX(CS240:EB240,1,'Настройки'!$B$3)))</x:f>
      </x:c>
      <x:c r="BE240" s="64" t="str">
        <x:f>IF(OR(A240="",COUNT(CS240:INDEX(CS240:EB240,1,'Настройки'!$B$3))=0),"",IF(AVERAGE(CS240:INDEX(CS240:EB240,1,'Настройки'!$B$3))=0,"",(STDEVP(CS240:INDEX(CS240:EB240,1,'Настройки'!$B$3))/ABS(AVERAGE(CS240:INDEX(CS240:EB240,1,'Настройки'!$B$3))))^2))</x:f>
      </x:c>
      <x:c r="BF240" s="49" t="str">
        <x:f>IF(A240="","",IF(AQ240&lt;3,"Недостаточно",IF(AQ240&lt;6,"Предварительный","Обычный")))</x:f>
      </x:c>
      <x:c r="BG240" s="49" t="str">
        <x:f>IF(A240="","",IF(COUNTIF(F240:INDEX(F240:AO240,1,'Настройки'!$B$3),"&lt;0")&gt;0,IF('Настройки'!$B$10="Блокировать","Отрицательный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"),"")&amp;IF(AQ240&lt;3,"Недостаточно истории. ",IF(AQ240&lt;6,"Предварительная классификация. ",""))&amp;IF(AX240=0,"Нет спроса за горизонт. ","")&amp;IF(AZ240&gt;'Настройки'!$B$11,"Экстремальная вариативность. ",""))</x:f>
      </x:c>
      <x:c r="BH240" s="49" t="str">
        <x:f>IF(A240="","",IFERROR(VLOOKUP(BB240,'Настройки'!$D$3:$E$11,2,FALSE),"Сначала проверьте исходные данные и историю спроса.")&amp;" Уточните срок поставки, MOQ и критичность.")</x:f>
      </x:c>
      <x:c r="BI240" s="50" t="str">
        <x:f>IF(1&gt;'Настройки'!$B$3,"",IF(ISBLANK(F240),IF('Настройки'!$B$9="Нулевой спрос",0,""),IF(F240&lt;0,IF('Настройки'!$B$10="Исключить","",IF('Настройки'!$B$10="Абсолютные значения",ABS(F240),F240)),F240)))</x:f>
      </x:c>
      <x:c r="BJ240" s="50" t="str">
        <x:f>IF(2&gt;'Настройки'!$B$3,"",IF(ISBLANK(G240),IF('Настройки'!$B$9="Нулевой спрос",0,""),IF(G240&lt;0,IF('Настройки'!$B$10="Исключить","",IF('Настройки'!$B$10="Абсолютные значения",ABS(G240),G240)),G240)))</x:f>
      </x:c>
      <x:c r="BK240" s="50" t="str">
        <x:f>IF(3&gt;'Настройки'!$B$3,"",IF(ISBLANK(H240),IF('Настройки'!$B$9="Нулевой спрос",0,""),IF(H240&lt;0,IF('Настройки'!$B$10="Исключить","",IF('Настройки'!$B$10="Абсолютные значения",ABS(H240),H240)),H240)))</x:f>
      </x:c>
      <x:c r="BL240" s="50" t="str">
        <x:f>IF(4&gt;'Настройки'!$B$3,"",IF(ISBLANK(I240),IF('Настройки'!$B$9="Нулевой спрос",0,""),IF(I240&lt;0,IF('Настройки'!$B$10="Исключить","",IF('Настройки'!$B$10="Абсолютные значения",ABS(I240),I240)),I240)))</x:f>
      </x:c>
      <x:c r="BM240" s="50" t="str">
        <x:f>IF(5&gt;'Настройки'!$B$3,"",IF(ISBLANK(J240),IF('Настройки'!$B$9="Нулевой спрос",0,""),IF(J240&lt;0,IF('Настройки'!$B$10="Исключить","",IF('Настройки'!$B$10="Абсолютные значения",ABS(J240),J240)),J240)))</x:f>
      </x:c>
      <x:c r="BN240" s="50" t="str">
        <x:f>IF(6&gt;'Настройки'!$B$3,"",IF(ISBLANK(K240),IF('Настройки'!$B$9="Нулевой спрос",0,""),IF(K240&lt;0,IF('Настройки'!$B$10="Исключить","",IF('Настройки'!$B$10="Абсолютные значения",ABS(K240),K240)),K240)))</x:f>
      </x:c>
      <x:c r="BO240" s="50" t="str">
        <x:f>IF(7&gt;'Настройки'!$B$3,"",IF(ISBLANK(L240),IF('Настройки'!$B$9="Нулевой спрос",0,""),IF(L240&lt;0,IF('Настройки'!$B$10="Исключить","",IF('Настройки'!$B$10="Абсолютные значения",ABS(L240),L240)),L240)))</x:f>
      </x:c>
      <x:c r="BP240" s="50" t="str">
        <x:f>IF(8&gt;'Настройки'!$B$3,"",IF(ISBLANK(M240),IF('Настройки'!$B$9="Нулевой спрос",0,""),IF(M240&lt;0,IF('Настройки'!$B$10="Исключить","",IF('Настройки'!$B$10="Абсолютные значения",ABS(M240),M240)),M240)))</x:f>
      </x:c>
      <x:c r="BQ240" s="50" t="str">
        <x:f>IF(9&gt;'Настройки'!$B$3,"",IF(ISBLANK(N240),IF('Настройки'!$B$9="Нулевой спрос",0,""),IF(N240&lt;0,IF('Настройки'!$B$10="Исключить","",IF('Настройки'!$B$10="Абсолютные значения",ABS(N240),N240)),N240)))</x:f>
      </x:c>
      <x:c r="BR240" s="50" t="str">
        <x:f>IF(10&gt;'Настройки'!$B$3,"",IF(ISBLANK(O240),IF('Настройки'!$B$9="Нулевой спрос",0,""),IF(O240&lt;0,IF('Настройки'!$B$10="Исключить","",IF('Настройки'!$B$10="Абсолютные значения",ABS(O240),O240)),O240)))</x:f>
      </x:c>
      <x:c r="BS240" s="50" t="str">
        <x:f>IF(11&gt;'Настройки'!$B$3,"",IF(ISBLANK(P240),IF('Настройки'!$B$9="Нулевой спрос",0,""),IF(P240&lt;0,IF('Настройки'!$B$10="Исключить","",IF('Настройки'!$B$10="Абсолютные значения",ABS(P240),P240)),P240)))</x:f>
      </x:c>
      <x:c r="BT240" s="50" t="str">
        <x:f>IF(12&gt;'Настройки'!$B$3,"",IF(ISBLANK(Q240),IF('Настройки'!$B$9="Нулевой спрос",0,""),IF(Q240&lt;0,IF('Настройки'!$B$10="Исключить","",IF('Настройки'!$B$10="Абсолютные значения",ABS(Q240),Q240)),Q240)))</x:f>
      </x:c>
      <x:c r="BU240" s="50" t="str">
        <x:f>IF(13&gt;'Настройки'!$B$3,"",IF(ISBLANK(R240),IF('Настройки'!$B$9="Нулевой спрос",0,""),IF(R240&lt;0,IF('Настройки'!$B$10="Исключить","",IF('Настройки'!$B$10="Абсолютные значения",ABS(R240),R240)),R240)))</x:f>
      </x:c>
      <x:c r="BV240" s="50" t="str">
        <x:f>IF(14&gt;'Настройки'!$B$3,"",IF(ISBLANK(S240),IF('Настройки'!$B$9="Нулевой спрос",0,""),IF(S240&lt;0,IF('Настройки'!$B$10="Исключить","",IF('Настройки'!$B$10="Абсолютные значения",ABS(S240),S240)),S240)))</x:f>
      </x:c>
      <x:c r="BW240" s="50" t="str">
        <x:f>IF(15&gt;'Настройки'!$B$3,"",IF(ISBLANK(T240),IF('Настройки'!$B$9="Нулевой спрос",0,""),IF(T240&lt;0,IF('Настройки'!$B$10="Исключить","",IF('Настройки'!$B$10="Абсолютные значения",ABS(T240),T240)),T240)))</x:f>
      </x:c>
      <x:c r="BX240" s="50" t="str">
        <x:f>IF(16&gt;'Настройки'!$B$3,"",IF(ISBLANK(U240),IF('Настройки'!$B$9="Нулевой спрос",0,""),IF(U240&lt;0,IF('Настройки'!$B$10="Исключить","",IF('Настройки'!$B$10="Абсолютные значения",ABS(U240),U240)),U240)))</x:f>
      </x:c>
      <x:c r="BY240" s="50" t="str">
        <x:f>IF(17&gt;'Настройки'!$B$3,"",IF(ISBLANK(V240),IF('Настройки'!$B$9="Нулевой спрос",0,""),IF(V240&lt;0,IF('Настройки'!$B$10="Исключить","",IF('Настройки'!$B$10="Абсолютные значения",ABS(V240),V240)),V240)))</x:f>
      </x:c>
      <x:c r="BZ240" s="50" t="str">
        <x:f>IF(18&gt;'Настройки'!$B$3,"",IF(ISBLANK(W240),IF('Настройки'!$B$9="Нулевой спрос",0,""),IF(W240&lt;0,IF('Настройки'!$B$10="Исключить","",IF('Настройки'!$B$10="Абсолютные значения",ABS(W240),W240)),W240)))</x:f>
      </x:c>
      <x:c r="CA240" s="50" t="str">
        <x:f>IF(19&gt;'Настройки'!$B$3,"",IF(ISBLANK(X240),IF('Настройки'!$B$9="Нулевой спрос",0,""),IF(X240&lt;0,IF('Настройки'!$B$10="Исключить","",IF('Настройки'!$B$10="Абсолютные значения",ABS(X240),X240)),X240)))</x:f>
      </x:c>
      <x:c r="CB240" s="50" t="str">
        <x:f>IF(20&gt;'Настройки'!$B$3,"",IF(ISBLANK(Y240),IF('Настройки'!$B$9="Нулевой спрос",0,""),IF(Y240&lt;0,IF('Настройки'!$B$10="Исключить","",IF('Настройки'!$B$10="Абсолютные значения",ABS(Y240),Y240)),Y240)))</x:f>
      </x:c>
      <x:c r="CC240" s="50" t="str">
        <x:f>IF(21&gt;'Настройки'!$B$3,"",IF(ISBLANK(Z240),IF('Настройки'!$B$9="Нулевой спрос",0,""),IF(Z240&lt;0,IF('Настройки'!$B$10="Исключить","",IF('Настройки'!$B$10="Абсолютные значения",ABS(Z240),Z240)),Z240)))</x:f>
      </x:c>
      <x:c r="CD240" s="50" t="str">
        <x:f>IF(22&gt;'Настройки'!$B$3,"",IF(ISBLANK(AA240),IF('Настройки'!$B$9="Нулевой спрос",0,""),IF(AA240&lt;0,IF('Настройки'!$B$10="Исключить","",IF('Настройки'!$B$10="Абсолютные значения",ABS(AA240),AA240)),AA240)))</x:f>
      </x:c>
      <x:c r="CE240" s="50" t="str">
        <x:f>IF(23&gt;'Настройки'!$B$3,"",IF(ISBLANK(AB240),IF('Настройки'!$B$9="Нулевой спрос",0,""),IF(AB240&lt;0,IF('Настройки'!$B$10="Исключить","",IF('Настройки'!$B$10="Абсолютные значения",ABS(AB240),AB240)),AB240)))</x:f>
      </x:c>
      <x:c r="CF240" s="50" t="str">
        <x:f>IF(24&gt;'Настройки'!$B$3,"",IF(ISBLANK(AC240),IF('Настройки'!$B$9="Нулевой спрос",0,""),IF(AC240&lt;0,IF('Настройки'!$B$10="Исключить","",IF('Настройки'!$B$10="Абсолютные значения",ABS(AC240),AC240)),AC240)))</x:f>
      </x:c>
      <x:c r="CG240" s="50" t="str">
        <x:f>IF(25&gt;'Настройки'!$B$3,"",IF(ISBLANK(AD240),IF('Настройки'!$B$9="Нулевой спрос",0,""),IF(AD240&lt;0,IF('Настройки'!$B$10="Исключить","",IF('Настройки'!$B$10="Абсолютные значения",ABS(AD240),AD240)),AD240)))</x:f>
      </x:c>
      <x:c r="CH240" s="50" t="str">
        <x:f>IF(26&gt;'Настройки'!$B$3,"",IF(ISBLANK(AE240),IF('Настройки'!$B$9="Нулевой спрос",0,""),IF(AE240&lt;0,IF('Настройки'!$B$10="Исключить","",IF('Настройки'!$B$10="Абсолютные значения",ABS(AE240),AE240)),AE240)))</x:f>
      </x:c>
      <x:c r="CI240" s="50" t="str">
        <x:f>IF(27&gt;'Настройки'!$B$3,"",IF(ISBLANK(AF240),IF('Настройки'!$B$9="Нулевой спрос",0,""),IF(AF240&lt;0,IF('Настройки'!$B$10="Исключить","",IF('Настройки'!$B$10="Абсолютные значения",ABS(AF240),AF240)),AF240)))</x:f>
      </x:c>
      <x:c r="CJ240" s="50" t="str">
        <x:f>IF(28&gt;'Настройки'!$B$3,"",IF(ISBLANK(AG240),IF('Настройки'!$B$9="Нулевой спрос",0,""),IF(AG240&lt;0,IF('Настройки'!$B$10="Исключить","",IF('Настройки'!$B$10="Абсолютные значения",ABS(AG240),AG240)),AG240)))</x:f>
      </x:c>
      <x:c r="CK240" s="50" t="str">
        <x:f>IF(29&gt;'Настройки'!$B$3,"",IF(ISBLANK(AH240),IF('Настройки'!$B$9="Нулевой спрос",0,""),IF(AH240&lt;0,IF('Настройки'!$B$10="Исключить","",IF('Настройки'!$B$10="Абсолютные значения",ABS(AH240),AH240)),AH240)))</x:f>
      </x:c>
      <x:c r="CL240" s="50" t="str">
        <x:f>IF(30&gt;'Настройки'!$B$3,"",IF(ISBLANK(AI240),IF('Настройки'!$B$9="Нулевой спрос",0,""),IF(AI240&lt;0,IF('Настройки'!$B$10="Исключить","",IF('Настройки'!$B$10="Абсолютные значения",ABS(AI240),AI240)),AI240)))</x:f>
      </x:c>
      <x:c r="CM240" s="50" t="str">
        <x:f>IF(31&gt;'Настройки'!$B$3,"",IF(ISBLANK(AJ240),IF('Настройки'!$B$9="Нулевой спрос",0,""),IF(AJ240&lt;0,IF('Настройки'!$B$10="Исключить","",IF('Настройки'!$B$10="Абсолютные значения",ABS(AJ240),AJ240)),AJ240)))</x:f>
      </x:c>
      <x:c r="CN240" s="50" t="str">
        <x:f>IF(32&gt;'Настройки'!$B$3,"",IF(ISBLANK(AK240),IF('Настройки'!$B$9="Нулевой спрос",0,""),IF(AK240&lt;0,IF('Настройки'!$B$10="Исключить","",IF('Настройки'!$B$10="Абсолютные значения",ABS(AK240),AK240)),AK240)))</x:f>
      </x:c>
      <x:c r="CO240" s="50" t="str">
        <x:f>IF(33&gt;'Настройки'!$B$3,"",IF(ISBLANK(AL240),IF('Настройки'!$B$9="Нулевой спрос",0,""),IF(AL240&lt;0,IF('Настройки'!$B$10="Исключить","",IF('Настройки'!$B$10="Абсолютные значения",ABS(AL240),AL240)),AL240)))</x:f>
      </x:c>
      <x:c r="CP240" s="50" t="str">
        <x:f>IF(34&gt;'Настройки'!$B$3,"",IF(ISBLANK(AM240),IF('Настройки'!$B$9="Нулевой спрос",0,""),IF(AM240&lt;0,IF('Настройки'!$B$10="Исключить","",IF('Настройки'!$B$10="Абсолютные значения",ABS(AM240),AM240)),AM240)))</x:f>
      </x:c>
      <x:c r="CQ240" s="50" t="str">
        <x:f>IF(35&gt;'Настройки'!$B$3,"",IF(ISBLANK(AN240),IF('Настройки'!$B$9="Нулевой спрос",0,""),IF(AN240&lt;0,IF('Настройки'!$B$10="Исключить","",IF('Настройки'!$B$10="Абсолютные значения",ABS(AN240),AN240)),AN240)))</x:f>
      </x:c>
      <x:c r="CR240" s="50" t="str">
        <x:f>IF(36&gt;'Настройки'!$B$3,"",IF(ISBLANK(AO240),IF('Настройки'!$B$9="Нулевой спрос",0,""),IF(AO240&lt;0,IF('Настройки'!$B$10="Исключить","",IF('Настройки'!$B$10="Абсолютные значения",ABS(AO240),AO240)),AO240)))</x:f>
      </x:c>
      <x:c r="CS240" s="50" t="str">
        <x:f>IF(OR(1&gt;'Настройки'!$B$3,ISBLANK(BI240),BI240=0),"",BI240)</x:f>
      </x:c>
      <x:c r="CT240" s="50" t="str">
        <x:f>IF(OR(2&gt;'Настройки'!$B$3,ISBLANK(BJ240),BJ240=0),"",BJ240)</x:f>
      </x:c>
      <x:c r="CU240" s="50" t="str">
        <x:f>IF(OR(3&gt;'Настройки'!$B$3,ISBLANK(BK240),BK240=0),"",BK240)</x:f>
      </x:c>
      <x:c r="CV240" s="50" t="str">
        <x:f>IF(OR(4&gt;'Настройки'!$B$3,ISBLANK(BL240),BL240=0),"",BL240)</x:f>
      </x:c>
      <x:c r="CW240" s="50" t="str">
        <x:f>IF(OR(5&gt;'Настройки'!$B$3,ISBLANK(BM240),BM240=0),"",BM240)</x:f>
      </x:c>
      <x:c r="CX240" s="50" t="str">
        <x:f>IF(OR(6&gt;'Настройки'!$B$3,ISBLANK(BN240),BN240=0),"",BN240)</x:f>
      </x:c>
      <x:c r="CY240" s="50" t="str">
        <x:f>IF(OR(7&gt;'Настройки'!$B$3,ISBLANK(BO240),BO240=0),"",BO240)</x:f>
      </x:c>
      <x:c r="CZ240" s="50" t="str">
        <x:f>IF(OR(8&gt;'Настройки'!$B$3,ISBLANK(BP240),BP240=0),"",BP240)</x:f>
      </x:c>
      <x:c r="DA240" s="50" t="str">
        <x:f>IF(OR(9&gt;'Настройки'!$B$3,ISBLANK(BQ240),BQ240=0),"",BQ240)</x:f>
      </x:c>
      <x:c r="DB240" s="50" t="str">
        <x:f>IF(OR(10&gt;'Настройки'!$B$3,ISBLANK(BR240),BR240=0),"",BR240)</x:f>
      </x:c>
      <x:c r="DC240" s="50" t="str">
        <x:f>IF(OR(11&gt;'Настройки'!$B$3,ISBLANK(BS240),BS240=0),"",BS240)</x:f>
      </x:c>
      <x:c r="DD240" s="50" t="str">
        <x:f>IF(OR(12&gt;'Настройки'!$B$3,ISBLANK(BT240),BT240=0),"",BT240)</x:f>
      </x:c>
      <x:c r="DE240" s="50" t="str">
        <x:f>IF(OR(13&gt;'Настройки'!$B$3,ISBLANK(BU240),BU240=0),"",BU240)</x:f>
      </x:c>
      <x:c r="DF240" s="50" t="str">
        <x:f>IF(OR(14&gt;'Настройки'!$B$3,ISBLANK(BV240),BV240=0),"",BV240)</x:f>
      </x:c>
      <x:c r="DG240" s="50" t="str">
        <x:f>IF(OR(15&gt;'Настройки'!$B$3,ISBLANK(BW240),BW240=0),"",BW240)</x:f>
      </x:c>
      <x:c r="DH240" s="50" t="str">
        <x:f>IF(OR(16&gt;'Настройки'!$B$3,ISBLANK(BX240),BX240=0),"",BX240)</x:f>
      </x:c>
      <x:c r="DI240" s="50" t="str">
        <x:f>IF(OR(17&gt;'Настройки'!$B$3,ISBLANK(BY240),BY240=0),"",BY240)</x:f>
      </x:c>
      <x:c r="DJ240" s="50" t="str">
        <x:f>IF(OR(18&gt;'Настройки'!$B$3,ISBLANK(BZ240),BZ240=0),"",BZ240)</x:f>
      </x:c>
      <x:c r="DK240" s="50" t="str">
        <x:f>IF(OR(19&gt;'Настройки'!$B$3,ISBLANK(CA240),CA240=0),"",CA240)</x:f>
      </x:c>
      <x:c r="DL240" s="50" t="str">
        <x:f>IF(OR(20&gt;'Настройки'!$B$3,ISBLANK(CB240),CB240=0),"",CB240)</x:f>
      </x:c>
      <x:c r="DM240" s="50" t="str">
        <x:f>IF(OR(21&gt;'Настройки'!$B$3,ISBLANK(CC240),CC240=0),"",CC240)</x:f>
      </x:c>
      <x:c r="DN240" s="50" t="str">
        <x:f>IF(OR(22&gt;'Настройки'!$B$3,ISBLANK(CD240),CD240=0),"",CD240)</x:f>
      </x:c>
      <x:c r="DO240" s="50" t="str">
        <x:f>IF(OR(23&gt;'Настройки'!$B$3,ISBLANK(CE240),CE240=0),"",CE240)</x:f>
      </x:c>
      <x:c r="DP240" s="50" t="str">
        <x:f>IF(OR(24&gt;'Настройки'!$B$3,ISBLANK(CF240),CF240=0),"",CF240)</x:f>
      </x:c>
      <x:c r="DQ240" s="50" t="str">
        <x:f>IF(OR(25&gt;'Настройки'!$B$3,ISBLANK(CG240),CG240=0),"",CG240)</x:f>
      </x:c>
      <x:c r="DR240" s="50" t="str">
        <x:f>IF(OR(26&gt;'Настройки'!$B$3,ISBLANK(CH240),CH240=0),"",CH240)</x:f>
      </x:c>
      <x:c r="DS240" s="50" t="str">
        <x:f>IF(OR(27&gt;'Настройки'!$B$3,ISBLANK(CI240),CI240=0),"",CI240)</x:f>
      </x:c>
      <x:c r="DT240" s="50" t="str">
        <x:f>IF(OR(28&gt;'Настройки'!$B$3,ISBLANK(CJ240),CJ240=0),"",CJ240)</x:f>
      </x:c>
      <x:c r="DU240" s="50" t="str">
        <x:f>IF(OR(29&gt;'Настройки'!$B$3,ISBLANK(CK240),CK240=0),"",CK240)</x:f>
      </x:c>
      <x:c r="DV240" s="50" t="str">
        <x:f>IF(OR(30&gt;'Настройки'!$B$3,ISBLANK(CL240),CL240=0),"",CL240)</x:f>
      </x:c>
      <x:c r="DW240" s="50" t="str">
        <x:f>IF(OR(31&gt;'Настройки'!$B$3,ISBLANK(CM240),CM240=0),"",CM240)</x:f>
      </x:c>
      <x:c r="DX240" s="50" t="str">
        <x:f>IF(OR(32&gt;'Настройки'!$B$3,ISBLANK(CN240),CN240=0),"",CN240)</x:f>
      </x:c>
      <x:c r="DY240" s="50" t="str">
        <x:f>IF(OR(33&gt;'Настройки'!$B$3,ISBLANK(CO240),CO240=0),"",CO240)</x:f>
      </x:c>
      <x:c r="DZ240" s="50" t="str">
        <x:f>IF(OR(34&gt;'Настройки'!$B$3,ISBLANK(CP240),CP240=0),"",CP240)</x:f>
      </x:c>
      <x:c r="EA240" s="50" t="str">
        <x:f>IF(OR(35&gt;'Настройки'!$B$3,ISBLANK(CQ240),CQ240=0),"",CQ240)</x:f>
      </x:c>
      <x:c r="EB240" s="50" t="str">
        <x:f>IF(OR(36&gt;'Настройки'!$B$3,ISBLANK(CR240),CR240=0),"",CR240)</x:f>
      </x:c>
      <x:c r="EC240" s="50" t="str">
        <x:f>IF(A240="","",IF(OR(BB240="AZ",BB240="BZ"),10000+ROW(),IF(AZ240&gt;'Настройки'!$B$11,20000+ROW(),IF(BF240&lt;&gt;"Обычный",30000+ROW(),IF(AX240&lt;=0,40000+ROW(),"")))))</x:f>
      </x:c>
      <x:c r="ED240" s="50" t="str">
        <x:f>IF(EC240="","",COUNTIFS($EC$2:$EC$1001,"&gt;0",$EC$2:$EC$1001,"&lt;"&amp;EC240)+1)</x:f>
      </x:c>
    </x:row>
    <x:row r="241">
      <x:c r="A241" s="115"/>
      <x:c r="B241" s="115"/>
      <x:c r="C241" s="115"/>
      <x:c r="D241" s="118"/>
      <x:c r="E241" s="118"/>
      <x:c r="F241" s="118"/>
      <x:c r="G241" s="118"/>
      <x:c r="H241" s="118"/>
      <x:c r="I241" s="118"/>
      <x:c r="J241" s="118"/>
      <x:c r="K241" s="118"/>
      <x:c r="L241" s="118"/>
      <x:c r="M241" s="118"/>
      <x:c r="N241" s="118"/>
      <x:c r="O241" s="118"/>
      <x:c r="P241" s="118"/>
      <x:c r="Q241" s="118"/>
      <x:c r="R241" s="118"/>
      <x:c r="S241" s="118"/>
      <x:c r="T241" s="118"/>
      <x:c r="U241" s="118"/>
      <x:c r="V241" s="118"/>
      <x:c r="W241" s="118"/>
      <x:c r="X241" s="118"/>
      <x:c r="Y241" s="118"/>
      <x:c r="Z241" s="118"/>
      <x:c r="AA241" s="118"/>
      <x:c r="AB241" s="118"/>
      <x:c r="AC241" s="118"/>
      <x:c r="AD241" s="118"/>
      <x:c r="AE241" s="118"/>
      <x:c r="AF241" s="118"/>
      <x:c r="AG241" s="118"/>
      <x:c r="AH241" s="118"/>
      <x:c r="AI241" s="118"/>
      <x:c r="AJ241" s="118"/>
      <x:c r="AK241" s="118"/>
      <x:c r="AL241" s="118"/>
      <x:c r="AM241" s="118"/>
      <x:c r="AN241" s="118"/>
      <x:c r="AO241" s="118"/>
      <x:c r="AP241" s="115"/>
      <x:c r="AQ241" s="49" t="str">
        <x:f>IF(A241="","",COUNT(BI241:INDEX(BI241:CR241,1,'Настройки'!$B$3)))</x:f>
      </x:c>
      <x:c r="AR241" s="49" t="str">
        <x:f>IF(A241="","",SUM(BI241:INDEX(BI241:CR241,1,'Настройки'!$B$3)))</x:f>
      </x:c>
      <x:c r="AS241" s="58" t="str">
        <x:f>IF(A241="","",IF('Настройки'!$B$4="Стоимость потребления",AR241*D241,IF('Настройки'!$B$4="Количество",AR241,E241)))</x:f>
      </x:c>
      <x:c r="AT241" s="61" t="str">
        <x:f>IF(OR(A241="",AS241&lt;0,SUM($AS$2:$AS$1001)&lt;=0),"",AS241/SUM($AS$2:$AS$1001))</x:f>
      </x:c>
      <x:c r="AU241" s="61" t="str">
        <x:f>IF(OR(A241="",AS241&lt;0,SUM($AS$2:$AS$1001)&lt;=0),"",SUMIFS($AS$2:$AS$1001,$AS$2:$AS$1001,"&gt;"&amp;AS241)/SUM($AS$2:$AS$1001))</x:f>
      </x:c>
      <x:c r="AV241" s="61" t="str">
        <x:f>IF(OR(A241="",AS241&lt;0,SUM($AS$2:$AS$1001)&lt;=0),"",SUMIFS($AS$2:$AS$1001,$AS$2:$AS$1001,"&gt;="&amp;AS241)/SUM($AS$2:$AS$1001))</x:f>
      </x:c>
      <x:c r="AW241" s="49" t="str">
        <x:f>IF(A241="","",IF(SUM($AS$2:$AS$1001)&lt;=0,"Не определён",IF(AS241&lt;0,"Исключение",IF(AU241&lt;'Настройки'!$B$5,"A",IF(AU241&lt;'Настройки'!$B$6,"B","C")))))</x:f>
      </x:c>
      <x:c r="AX241" s="58" t="str">
        <x:f>IF(A241="","",IF(AQ241=0,"",AVERAGE(BI241:INDEX(BI241:CR241,1,'Настройки'!$B$3))))</x:f>
      </x:c>
      <x:c r="AY241" s="58" t="str">
        <x:f>IF(OR(A241="",AQ241=0),"",STDEVP(BI241:INDEX(BI241:CR241,1,'Настройки'!$B$3)))</x:f>
      </x:c>
      <x:c r="AZ241" s="61" t="str">
        <x:f>IF(OR(A241="",AQ241&lt;'Настройки'!$B$12,AX241&lt;=0,AND('Настройки'!$B$10="Блокировать",COUNTIF(F241:INDEX(F241:AO241,1,'Настройки'!$B$3),"&lt;0")&gt;0)),"",AY241/ABS(AX241))</x:f>
      </x:c>
      <x:c r="BA241" s="49" t="str">
        <x:f>IF(A241="","",IF(AND('Настройки'!$B$10="Блокировать",COUNTIF(F241:INDEX(F241:AO241,1,'Настройки'!$B$3),"&lt;0")&gt;0),"Не определён",IF(AQ241&lt;'Настройки'!$B$12,"Не определён",IF(AX241=0,"Нет спроса",IF(AX241&lt;0,"Не определён",IF(AZ241&lt;='Настройки'!$B$7,"X",IF(AZ241&lt;='Настройки'!$B$8,"Y","Z")))))))</x:f>
      </x:c>
      <x:c r="BB241" s="49" t="str">
        <x:f>IF(OR(A241="",LEN(AW241)&lt;&gt;1,LEN(BA241)&lt;&gt;1),"",AW241&amp;BA241)</x:f>
      </x:c>
      <x:c r="BC241" s="61" t="str">
        <x:f>IF(OR(A241="",AQ241=0),"",(COUNT(BI241:INDEX(BI241:CR241,1,'Настройки'!$B$3))-COUNT(CS241:INDEX(CS241:EB241,1,'Настройки'!$B$3)))/AQ241)</x:f>
      </x:c>
      <x:c r="BD241" s="64" t="str">
        <x:f>IF(OR(A241="",COUNT(CS241:INDEX(CS241:EB241,1,'Настройки'!$B$3))=0),"",AQ241/COUNT(CS241:INDEX(CS241:EB241,1,'Настройки'!$B$3)))</x:f>
      </x:c>
      <x:c r="BE241" s="64" t="str">
        <x:f>IF(OR(A241="",COUNT(CS241:INDEX(CS241:EB241,1,'Настройки'!$B$3))=0),"",IF(AVERAGE(CS241:INDEX(CS241:EB241,1,'Настройки'!$B$3))=0,"",(STDEVP(CS241:INDEX(CS241:EB241,1,'Настройки'!$B$3))/ABS(AVERAGE(CS241:INDEX(CS241:EB241,1,'Настройки'!$B$3))))^2))</x:f>
      </x:c>
      <x:c r="BF241" s="49" t="str">
        <x:f>IF(A241="","",IF(AQ241&lt;3,"Недостаточно",IF(AQ241&lt;6,"Предварительный","Обычный")))</x:f>
      </x:c>
      <x:c r="BG241" s="49" t="str">
        <x:f>IF(A241="","",IF(COUNTIF(F241:INDEX(F241:AO241,1,'Настройки'!$B$3),"&lt;0")&gt;0,IF('Настройки'!$B$10="Блокировать","Отрицательный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"),"")&amp;IF(AQ241&lt;3,"Недостаточно истории. ",IF(AQ241&lt;6,"Предварительная классификация. ",""))&amp;IF(AX241=0,"Нет спроса за горизонт. ","")&amp;IF(AZ241&gt;'Настройки'!$B$11,"Экстремальная вариативность. ",""))</x:f>
      </x:c>
      <x:c r="BH241" s="49" t="str">
        <x:f>IF(A241="","",IFERROR(VLOOKUP(BB241,'Настройки'!$D$3:$E$11,2,FALSE),"Сначала проверьте исходные данные и историю спроса.")&amp;" Уточните срок поставки, MOQ и критичность.")</x:f>
      </x:c>
      <x:c r="BI241" s="50" t="str">
        <x:f>IF(1&gt;'Настройки'!$B$3,"",IF(ISBLANK(F241),IF('Настройки'!$B$9="Нулевой спрос",0,""),IF(F241&lt;0,IF('Настройки'!$B$10="Исключить","",IF('Настройки'!$B$10="Абсолютные значения",ABS(F241),F241)),F241)))</x:f>
      </x:c>
      <x:c r="BJ241" s="50" t="str">
        <x:f>IF(2&gt;'Настройки'!$B$3,"",IF(ISBLANK(G241),IF('Настройки'!$B$9="Нулевой спрос",0,""),IF(G241&lt;0,IF('Настройки'!$B$10="Исключить","",IF('Настройки'!$B$10="Абсолютные значения",ABS(G241),G241)),G241)))</x:f>
      </x:c>
      <x:c r="BK241" s="50" t="str">
        <x:f>IF(3&gt;'Настройки'!$B$3,"",IF(ISBLANK(H241),IF('Настройки'!$B$9="Нулевой спрос",0,""),IF(H241&lt;0,IF('Настройки'!$B$10="Исключить","",IF('Настройки'!$B$10="Абсолютные значения",ABS(H241),H241)),H241)))</x:f>
      </x:c>
      <x:c r="BL241" s="50" t="str">
        <x:f>IF(4&gt;'Настройки'!$B$3,"",IF(ISBLANK(I241),IF('Настройки'!$B$9="Нулевой спрос",0,""),IF(I241&lt;0,IF('Настройки'!$B$10="Исключить","",IF('Настройки'!$B$10="Абсолютные значения",ABS(I241),I241)),I241)))</x:f>
      </x:c>
      <x:c r="BM241" s="50" t="str">
        <x:f>IF(5&gt;'Настройки'!$B$3,"",IF(ISBLANK(J241),IF('Настройки'!$B$9="Нулевой спрос",0,""),IF(J241&lt;0,IF('Настройки'!$B$10="Исключить","",IF('Настройки'!$B$10="Абсолютные значения",ABS(J241),J241)),J241)))</x:f>
      </x:c>
      <x:c r="BN241" s="50" t="str">
        <x:f>IF(6&gt;'Настройки'!$B$3,"",IF(ISBLANK(K241),IF('Настройки'!$B$9="Нулевой спрос",0,""),IF(K241&lt;0,IF('Настройки'!$B$10="Исключить","",IF('Настройки'!$B$10="Абсолютные значения",ABS(K241),K241)),K241)))</x:f>
      </x:c>
      <x:c r="BO241" s="50" t="str">
        <x:f>IF(7&gt;'Настройки'!$B$3,"",IF(ISBLANK(L241),IF('Настройки'!$B$9="Нулевой спрос",0,""),IF(L241&lt;0,IF('Настройки'!$B$10="Исключить","",IF('Настройки'!$B$10="Абсолютные значения",ABS(L241),L241)),L241)))</x:f>
      </x:c>
      <x:c r="BP241" s="50" t="str">
        <x:f>IF(8&gt;'Настройки'!$B$3,"",IF(ISBLANK(M241),IF('Настройки'!$B$9="Нулевой спрос",0,""),IF(M241&lt;0,IF('Настройки'!$B$10="Исключить","",IF('Настройки'!$B$10="Абсолютные значения",ABS(M241),M241)),M241)))</x:f>
      </x:c>
      <x:c r="BQ241" s="50" t="str">
        <x:f>IF(9&gt;'Настройки'!$B$3,"",IF(ISBLANK(N241),IF('Настройки'!$B$9="Нулевой спрос",0,""),IF(N241&lt;0,IF('Настройки'!$B$10="Исключить","",IF('Настройки'!$B$10="Абсолютные значения",ABS(N241),N241)),N241)))</x:f>
      </x:c>
      <x:c r="BR241" s="50" t="str">
        <x:f>IF(10&gt;'Настройки'!$B$3,"",IF(ISBLANK(O241),IF('Настройки'!$B$9="Нулевой спрос",0,""),IF(O241&lt;0,IF('Настройки'!$B$10="Исключить","",IF('Настройки'!$B$10="Абсолютные значения",ABS(O241),O241)),O241)))</x:f>
      </x:c>
      <x:c r="BS241" s="50" t="str">
        <x:f>IF(11&gt;'Настройки'!$B$3,"",IF(ISBLANK(P241),IF('Настройки'!$B$9="Нулевой спрос",0,""),IF(P241&lt;0,IF('Настройки'!$B$10="Исключить","",IF('Настройки'!$B$10="Абсолютные значения",ABS(P241),P241)),P241)))</x:f>
      </x:c>
      <x:c r="BT241" s="50" t="str">
        <x:f>IF(12&gt;'Настройки'!$B$3,"",IF(ISBLANK(Q241),IF('Настройки'!$B$9="Нулевой спрос",0,""),IF(Q241&lt;0,IF('Настройки'!$B$10="Исключить","",IF('Настройки'!$B$10="Абсолютные значения",ABS(Q241),Q241)),Q241)))</x:f>
      </x:c>
      <x:c r="BU241" s="50" t="str">
        <x:f>IF(13&gt;'Настройки'!$B$3,"",IF(ISBLANK(R241),IF('Настройки'!$B$9="Нулевой спрос",0,""),IF(R241&lt;0,IF('Настройки'!$B$10="Исключить","",IF('Настройки'!$B$10="Абсолютные значения",ABS(R241),R241)),R241)))</x:f>
      </x:c>
      <x:c r="BV241" s="50" t="str">
        <x:f>IF(14&gt;'Настройки'!$B$3,"",IF(ISBLANK(S241),IF('Настройки'!$B$9="Нулевой спрос",0,""),IF(S241&lt;0,IF('Настройки'!$B$10="Исключить","",IF('Настройки'!$B$10="Абсолютные значения",ABS(S241),S241)),S241)))</x:f>
      </x:c>
      <x:c r="BW241" s="50" t="str">
        <x:f>IF(15&gt;'Настройки'!$B$3,"",IF(ISBLANK(T241),IF('Настройки'!$B$9="Нулевой спрос",0,""),IF(T241&lt;0,IF('Настройки'!$B$10="Исключить","",IF('Настройки'!$B$10="Абсолютные значения",ABS(T241),T241)),T241)))</x:f>
      </x:c>
      <x:c r="BX241" s="50" t="str">
        <x:f>IF(16&gt;'Настройки'!$B$3,"",IF(ISBLANK(U241),IF('Настройки'!$B$9="Нулевой спрос",0,""),IF(U241&lt;0,IF('Настройки'!$B$10="Исключить","",IF('Настройки'!$B$10="Абсолютные значения",ABS(U241),U241)),U241)))</x:f>
      </x:c>
      <x:c r="BY241" s="50" t="str">
        <x:f>IF(17&gt;'Настройки'!$B$3,"",IF(ISBLANK(V241),IF('Настройки'!$B$9="Нулевой спрос",0,""),IF(V241&lt;0,IF('Настройки'!$B$10="Исключить","",IF('Настройки'!$B$10="Абсолютные значения",ABS(V241),V241)),V241)))</x:f>
      </x:c>
      <x:c r="BZ241" s="50" t="str">
        <x:f>IF(18&gt;'Настройки'!$B$3,"",IF(ISBLANK(W241),IF('Настройки'!$B$9="Нулевой спрос",0,""),IF(W241&lt;0,IF('Настройки'!$B$10="Исключить","",IF('Настройки'!$B$10="Абсолютные значения",ABS(W241),W241)),W241)))</x:f>
      </x:c>
      <x:c r="CA241" s="50" t="str">
        <x:f>IF(19&gt;'Настройки'!$B$3,"",IF(ISBLANK(X241),IF('Настройки'!$B$9="Нулевой спрос",0,""),IF(X241&lt;0,IF('Настройки'!$B$10="Исключить","",IF('Настройки'!$B$10="Абсолютные значения",ABS(X241),X241)),X241)))</x:f>
      </x:c>
      <x:c r="CB241" s="50" t="str">
        <x:f>IF(20&gt;'Настройки'!$B$3,"",IF(ISBLANK(Y241),IF('Настройки'!$B$9="Нулевой спрос",0,""),IF(Y241&lt;0,IF('Настройки'!$B$10="Исключить","",IF('Настройки'!$B$10="Абсолютные значения",ABS(Y241),Y241)),Y241)))</x:f>
      </x:c>
      <x:c r="CC241" s="50" t="str">
        <x:f>IF(21&gt;'Настройки'!$B$3,"",IF(ISBLANK(Z241),IF('Настройки'!$B$9="Нулевой спрос",0,""),IF(Z241&lt;0,IF('Настройки'!$B$10="Исключить","",IF('Настройки'!$B$10="Абсолютные значения",ABS(Z241),Z241)),Z241)))</x:f>
      </x:c>
      <x:c r="CD241" s="50" t="str">
        <x:f>IF(22&gt;'Настройки'!$B$3,"",IF(ISBLANK(AA241),IF('Настройки'!$B$9="Нулевой спрос",0,""),IF(AA241&lt;0,IF('Настройки'!$B$10="Исключить","",IF('Настройки'!$B$10="Абсолютные значения",ABS(AA241),AA241)),AA241)))</x:f>
      </x:c>
      <x:c r="CE241" s="50" t="str">
        <x:f>IF(23&gt;'Настройки'!$B$3,"",IF(ISBLANK(AB241),IF('Настройки'!$B$9="Нулевой спрос",0,""),IF(AB241&lt;0,IF('Настройки'!$B$10="Исключить","",IF('Настройки'!$B$10="Абсолютные значения",ABS(AB241),AB241)),AB241)))</x:f>
      </x:c>
      <x:c r="CF241" s="50" t="str">
        <x:f>IF(24&gt;'Настройки'!$B$3,"",IF(ISBLANK(AC241),IF('Настройки'!$B$9="Нулевой спрос",0,""),IF(AC241&lt;0,IF('Настройки'!$B$10="Исключить","",IF('Настройки'!$B$10="Абсолютные значения",ABS(AC241),AC241)),AC241)))</x:f>
      </x:c>
      <x:c r="CG241" s="50" t="str">
        <x:f>IF(25&gt;'Настройки'!$B$3,"",IF(ISBLANK(AD241),IF('Настройки'!$B$9="Нулевой спрос",0,""),IF(AD241&lt;0,IF('Настройки'!$B$10="Исключить","",IF('Настройки'!$B$10="Абсолютные значения",ABS(AD241),AD241)),AD241)))</x:f>
      </x:c>
      <x:c r="CH241" s="50" t="str">
        <x:f>IF(26&gt;'Настройки'!$B$3,"",IF(ISBLANK(AE241),IF('Настройки'!$B$9="Нулевой спрос",0,""),IF(AE241&lt;0,IF('Настройки'!$B$10="Исключить","",IF('Настройки'!$B$10="Абсолютные значения",ABS(AE241),AE241)),AE241)))</x:f>
      </x:c>
      <x:c r="CI241" s="50" t="str">
        <x:f>IF(27&gt;'Настройки'!$B$3,"",IF(ISBLANK(AF241),IF('Настройки'!$B$9="Нулевой спрос",0,""),IF(AF241&lt;0,IF('Настройки'!$B$10="Исключить","",IF('Настройки'!$B$10="Абсолютные значения",ABS(AF241),AF241)),AF241)))</x:f>
      </x:c>
      <x:c r="CJ241" s="50" t="str">
        <x:f>IF(28&gt;'Настройки'!$B$3,"",IF(ISBLANK(AG241),IF('Настройки'!$B$9="Нулевой спрос",0,""),IF(AG241&lt;0,IF('Настройки'!$B$10="Исключить","",IF('Настройки'!$B$10="Абсолютные значения",ABS(AG241),AG241)),AG241)))</x:f>
      </x:c>
      <x:c r="CK241" s="50" t="str">
        <x:f>IF(29&gt;'Настройки'!$B$3,"",IF(ISBLANK(AH241),IF('Настройки'!$B$9="Нулевой спрос",0,""),IF(AH241&lt;0,IF('Настройки'!$B$10="Исключить","",IF('Настройки'!$B$10="Абсолютные значения",ABS(AH241),AH241)),AH241)))</x:f>
      </x:c>
      <x:c r="CL241" s="50" t="str">
        <x:f>IF(30&gt;'Настройки'!$B$3,"",IF(ISBLANK(AI241),IF('Настройки'!$B$9="Нулевой спрос",0,""),IF(AI241&lt;0,IF('Настройки'!$B$10="Исключить","",IF('Настройки'!$B$10="Абсолютные значения",ABS(AI241),AI241)),AI241)))</x:f>
      </x:c>
      <x:c r="CM241" s="50" t="str">
        <x:f>IF(31&gt;'Настройки'!$B$3,"",IF(ISBLANK(AJ241),IF('Настройки'!$B$9="Нулевой спрос",0,""),IF(AJ241&lt;0,IF('Настройки'!$B$10="Исключить","",IF('Настройки'!$B$10="Абсолютные значения",ABS(AJ241),AJ241)),AJ241)))</x:f>
      </x:c>
      <x:c r="CN241" s="50" t="str">
        <x:f>IF(32&gt;'Настройки'!$B$3,"",IF(ISBLANK(AK241),IF('Настройки'!$B$9="Нулевой спрос",0,""),IF(AK241&lt;0,IF('Настройки'!$B$10="Исключить","",IF('Настройки'!$B$10="Абсолютные значения",ABS(AK241),AK241)),AK241)))</x:f>
      </x:c>
      <x:c r="CO241" s="50" t="str">
        <x:f>IF(33&gt;'Настройки'!$B$3,"",IF(ISBLANK(AL241),IF('Настройки'!$B$9="Нулевой спрос",0,""),IF(AL241&lt;0,IF('Настройки'!$B$10="Исключить","",IF('Настройки'!$B$10="Абсолютные значения",ABS(AL241),AL241)),AL241)))</x:f>
      </x:c>
      <x:c r="CP241" s="50" t="str">
        <x:f>IF(34&gt;'Настройки'!$B$3,"",IF(ISBLANK(AM241),IF('Настройки'!$B$9="Нулевой спрос",0,""),IF(AM241&lt;0,IF('Настройки'!$B$10="Исключить","",IF('Настройки'!$B$10="Абсолютные значения",ABS(AM241),AM241)),AM241)))</x:f>
      </x:c>
      <x:c r="CQ241" s="50" t="str">
        <x:f>IF(35&gt;'Настройки'!$B$3,"",IF(ISBLANK(AN241),IF('Настройки'!$B$9="Нулевой спрос",0,""),IF(AN241&lt;0,IF('Настройки'!$B$10="Исключить","",IF('Настройки'!$B$10="Абсолютные значения",ABS(AN241),AN241)),AN241)))</x:f>
      </x:c>
      <x:c r="CR241" s="50" t="str">
        <x:f>IF(36&gt;'Настройки'!$B$3,"",IF(ISBLANK(AO241),IF('Настройки'!$B$9="Нулевой спрос",0,""),IF(AO241&lt;0,IF('Настройки'!$B$10="Исключить","",IF('Настройки'!$B$10="Абсолютные значения",ABS(AO241),AO241)),AO241)))</x:f>
      </x:c>
      <x:c r="CS241" s="50" t="str">
        <x:f>IF(OR(1&gt;'Настройки'!$B$3,ISBLANK(BI241),BI241=0),"",BI241)</x:f>
      </x:c>
      <x:c r="CT241" s="50" t="str">
        <x:f>IF(OR(2&gt;'Настройки'!$B$3,ISBLANK(BJ241),BJ241=0),"",BJ241)</x:f>
      </x:c>
      <x:c r="CU241" s="50" t="str">
        <x:f>IF(OR(3&gt;'Настройки'!$B$3,ISBLANK(BK241),BK241=0),"",BK241)</x:f>
      </x:c>
      <x:c r="CV241" s="50" t="str">
        <x:f>IF(OR(4&gt;'Настройки'!$B$3,ISBLANK(BL241),BL241=0),"",BL241)</x:f>
      </x:c>
      <x:c r="CW241" s="50" t="str">
        <x:f>IF(OR(5&gt;'Настройки'!$B$3,ISBLANK(BM241),BM241=0),"",BM241)</x:f>
      </x:c>
      <x:c r="CX241" s="50" t="str">
        <x:f>IF(OR(6&gt;'Настройки'!$B$3,ISBLANK(BN241),BN241=0),"",BN241)</x:f>
      </x:c>
      <x:c r="CY241" s="50" t="str">
        <x:f>IF(OR(7&gt;'Настройки'!$B$3,ISBLANK(BO241),BO241=0),"",BO241)</x:f>
      </x:c>
      <x:c r="CZ241" s="50" t="str">
        <x:f>IF(OR(8&gt;'Настройки'!$B$3,ISBLANK(BP241),BP241=0),"",BP241)</x:f>
      </x:c>
      <x:c r="DA241" s="50" t="str">
        <x:f>IF(OR(9&gt;'Настройки'!$B$3,ISBLANK(BQ241),BQ241=0),"",BQ241)</x:f>
      </x:c>
      <x:c r="DB241" s="50" t="str">
        <x:f>IF(OR(10&gt;'Настройки'!$B$3,ISBLANK(BR241),BR241=0),"",BR241)</x:f>
      </x:c>
      <x:c r="DC241" s="50" t="str">
        <x:f>IF(OR(11&gt;'Настройки'!$B$3,ISBLANK(BS241),BS241=0),"",BS241)</x:f>
      </x:c>
      <x:c r="DD241" s="50" t="str">
        <x:f>IF(OR(12&gt;'Настройки'!$B$3,ISBLANK(BT241),BT241=0),"",BT241)</x:f>
      </x:c>
      <x:c r="DE241" s="50" t="str">
        <x:f>IF(OR(13&gt;'Настройки'!$B$3,ISBLANK(BU241),BU241=0),"",BU241)</x:f>
      </x:c>
      <x:c r="DF241" s="50" t="str">
        <x:f>IF(OR(14&gt;'Настройки'!$B$3,ISBLANK(BV241),BV241=0),"",BV241)</x:f>
      </x:c>
      <x:c r="DG241" s="50" t="str">
        <x:f>IF(OR(15&gt;'Настройки'!$B$3,ISBLANK(BW241),BW241=0),"",BW241)</x:f>
      </x:c>
      <x:c r="DH241" s="50" t="str">
        <x:f>IF(OR(16&gt;'Настройки'!$B$3,ISBLANK(BX241),BX241=0),"",BX241)</x:f>
      </x:c>
      <x:c r="DI241" s="50" t="str">
        <x:f>IF(OR(17&gt;'Настройки'!$B$3,ISBLANK(BY241),BY241=0),"",BY241)</x:f>
      </x:c>
      <x:c r="DJ241" s="50" t="str">
        <x:f>IF(OR(18&gt;'Настройки'!$B$3,ISBLANK(BZ241),BZ241=0),"",BZ241)</x:f>
      </x:c>
      <x:c r="DK241" s="50" t="str">
        <x:f>IF(OR(19&gt;'Настройки'!$B$3,ISBLANK(CA241),CA241=0),"",CA241)</x:f>
      </x:c>
      <x:c r="DL241" s="50" t="str">
        <x:f>IF(OR(20&gt;'Настройки'!$B$3,ISBLANK(CB241),CB241=0),"",CB241)</x:f>
      </x:c>
      <x:c r="DM241" s="50" t="str">
        <x:f>IF(OR(21&gt;'Настройки'!$B$3,ISBLANK(CC241),CC241=0),"",CC241)</x:f>
      </x:c>
      <x:c r="DN241" s="50" t="str">
        <x:f>IF(OR(22&gt;'Настройки'!$B$3,ISBLANK(CD241),CD241=0),"",CD241)</x:f>
      </x:c>
      <x:c r="DO241" s="50" t="str">
        <x:f>IF(OR(23&gt;'Настройки'!$B$3,ISBLANK(CE241),CE241=0),"",CE241)</x:f>
      </x:c>
      <x:c r="DP241" s="50" t="str">
        <x:f>IF(OR(24&gt;'Настройки'!$B$3,ISBLANK(CF241),CF241=0),"",CF241)</x:f>
      </x:c>
      <x:c r="DQ241" s="50" t="str">
        <x:f>IF(OR(25&gt;'Настройки'!$B$3,ISBLANK(CG241),CG241=0),"",CG241)</x:f>
      </x:c>
      <x:c r="DR241" s="50" t="str">
        <x:f>IF(OR(26&gt;'Настройки'!$B$3,ISBLANK(CH241),CH241=0),"",CH241)</x:f>
      </x:c>
      <x:c r="DS241" s="50" t="str">
        <x:f>IF(OR(27&gt;'Настройки'!$B$3,ISBLANK(CI241),CI241=0),"",CI241)</x:f>
      </x:c>
      <x:c r="DT241" s="50" t="str">
        <x:f>IF(OR(28&gt;'Настройки'!$B$3,ISBLANK(CJ241),CJ241=0),"",CJ241)</x:f>
      </x:c>
      <x:c r="DU241" s="50" t="str">
        <x:f>IF(OR(29&gt;'Настройки'!$B$3,ISBLANK(CK241),CK241=0),"",CK241)</x:f>
      </x:c>
      <x:c r="DV241" s="50" t="str">
        <x:f>IF(OR(30&gt;'Настройки'!$B$3,ISBLANK(CL241),CL241=0),"",CL241)</x:f>
      </x:c>
      <x:c r="DW241" s="50" t="str">
        <x:f>IF(OR(31&gt;'Настройки'!$B$3,ISBLANK(CM241),CM241=0),"",CM241)</x:f>
      </x:c>
      <x:c r="DX241" s="50" t="str">
        <x:f>IF(OR(32&gt;'Настройки'!$B$3,ISBLANK(CN241),CN241=0),"",CN241)</x:f>
      </x:c>
      <x:c r="DY241" s="50" t="str">
        <x:f>IF(OR(33&gt;'Настройки'!$B$3,ISBLANK(CO241),CO241=0),"",CO241)</x:f>
      </x:c>
      <x:c r="DZ241" s="50" t="str">
        <x:f>IF(OR(34&gt;'Настройки'!$B$3,ISBLANK(CP241),CP241=0),"",CP241)</x:f>
      </x:c>
      <x:c r="EA241" s="50" t="str">
        <x:f>IF(OR(35&gt;'Настройки'!$B$3,ISBLANK(CQ241),CQ241=0),"",CQ241)</x:f>
      </x:c>
      <x:c r="EB241" s="50" t="str">
        <x:f>IF(OR(36&gt;'Настройки'!$B$3,ISBLANK(CR241),CR241=0),"",CR241)</x:f>
      </x:c>
      <x:c r="EC241" s="50" t="str">
        <x:f>IF(A241="","",IF(OR(BB241="AZ",BB241="BZ"),10000+ROW(),IF(AZ241&gt;'Настройки'!$B$11,20000+ROW(),IF(BF241&lt;&gt;"Обычный",30000+ROW(),IF(AX241&lt;=0,40000+ROW(),"")))))</x:f>
      </x:c>
      <x:c r="ED241" s="50" t="str">
        <x:f>IF(EC241="","",COUNTIFS($EC$2:$EC$1001,"&gt;0",$EC$2:$EC$1001,"&lt;"&amp;EC241)+1)</x:f>
      </x:c>
    </x:row>
    <x:row r="242">
      <x:c r="A242" s="115"/>
      <x:c r="B242" s="115"/>
      <x:c r="C242" s="115"/>
      <x:c r="D242" s="118"/>
      <x:c r="E242" s="118"/>
      <x:c r="F242" s="118"/>
      <x:c r="G242" s="118"/>
      <x:c r="H242" s="118"/>
      <x:c r="I242" s="118"/>
      <x:c r="J242" s="118"/>
      <x:c r="K242" s="118"/>
      <x:c r="L242" s="118"/>
      <x:c r="M242" s="118"/>
      <x:c r="N242" s="118"/>
      <x:c r="O242" s="118"/>
      <x:c r="P242" s="118"/>
      <x:c r="Q242" s="118"/>
      <x:c r="R242" s="118"/>
      <x:c r="S242" s="118"/>
      <x:c r="T242" s="118"/>
      <x:c r="U242" s="118"/>
      <x:c r="V242" s="118"/>
      <x:c r="W242" s="118"/>
      <x:c r="X242" s="118"/>
      <x:c r="Y242" s="118"/>
      <x:c r="Z242" s="118"/>
      <x:c r="AA242" s="118"/>
      <x:c r="AB242" s="118"/>
      <x:c r="AC242" s="118"/>
      <x:c r="AD242" s="118"/>
      <x:c r="AE242" s="118"/>
      <x:c r="AF242" s="118"/>
      <x:c r="AG242" s="118"/>
      <x:c r="AH242" s="118"/>
      <x:c r="AI242" s="118"/>
      <x:c r="AJ242" s="118"/>
      <x:c r="AK242" s="118"/>
      <x:c r="AL242" s="118"/>
      <x:c r="AM242" s="118"/>
      <x:c r="AN242" s="118"/>
      <x:c r="AO242" s="118"/>
      <x:c r="AP242" s="115"/>
      <x:c r="AQ242" s="49" t="str">
        <x:f>IF(A242="","",COUNT(BI242:INDEX(BI242:CR242,1,'Настройки'!$B$3)))</x:f>
      </x:c>
      <x:c r="AR242" s="49" t="str">
        <x:f>IF(A242="","",SUM(BI242:INDEX(BI242:CR242,1,'Настройки'!$B$3)))</x:f>
      </x:c>
      <x:c r="AS242" s="58" t="str">
        <x:f>IF(A242="","",IF('Настройки'!$B$4="Стоимость потребления",AR242*D242,IF('Настройки'!$B$4="Количество",AR242,E242)))</x:f>
      </x:c>
      <x:c r="AT242" s="61" t="str">
        <x:f>IF(OR(A242="",AS242&lt;0,SUM($AS$2:$AS$1001)&lt;=0),"",AS242/SUM($AS$2:$AS$1001))</x:f>
      </x:c>
      <x:c r="AU242" s="61" t="str">
        <x:f>IF(OR(A242="",AS242&lt;0,SUM($AS$2:$AS$1001)&lt;=0),"",SUMIFS($AS$2:$AS$1001,$AS$2:$AS$1001,"&gt;"&amp;AS242)/SUM($AS$2:$AS$1001))</x:f>
      </x:c>
      <x:c r="AV242" s="61" t="str">
        <x:f>IF(OR(A242="",AS242&lt;0,SUM($AS$2:$AS$1001)&lt;=0),"",SUMIFS($AS$2:$AS$1001,$AS$2:$AS$1001,"&gt;="&amp;AS242)/SUM($AS$2:$AS$1001))</x:f>
      </x:c>
      <x:c r="AW242" s="49" t="str">
        <x:f>IF(A242="","",IF(SUM($AS$2:$AS$1001)&lt;=0,"Не определён",IF(AS242&lt;0,"Исключение",IF(AU242&lt;'Настройки'!$B$5,"A",IF(AU242&lt;'Настройки'!$B$6,"B","C")))))</x:f>
      </x:c>
      <x:c r="AX242" s="58" t="str">
        <x:f>IF(A242="","",IF(AQ242=0,"",AVERAGE(BI242:INDEX(BI242:CR242,1,'Настройки'!$B$3))))</x:f>
      </x:c>
      <x:c r="AY242" s="58" t="str">
        <x:f>IF(OR(A242="",AQ242=0),"",STDEVP(BI242:INDEX(BI242:CR242,1,'Настройки'!$B$3)))</x:f>
      </x:c>
      <x:c r="AZ242" s="61" t="str">
        <x:f>IF(OR(A242="",AQ242&lt;'Настройки'!$B$12,AX242&lt;=0,AND('Настройки'!$B$10="Блокировать",COUNTIF(F242:INDEX(F242:AO242,1,'Настройки'!$B$3),"&lt;0")&gt;0)),"",AY242/ABS(AX242))</x:f>
      </x:c>
      <x:c r="BA242" s="49" t="str">
        <x:f>IF(A242="","",IF(AND('Настройки'!$B$10="Блокировать",COUNTIF(F242:INDEX(F242:AO242,1,'Настройки'!$B$3),"&lt;0")&gt;0),"Не определён",IF(AQ242&lt;'Настройки'!$B$12,"Не определён",IF(AX242=0,"Нет спроса",IF(AX242&lt;0,"Не определён",IF(AZ242&lt;='Настройки'!$B$7,"X",IF(AZ242&lt;='Настройки'!$B$8,"Y","Z")))))))</x:f>
      </x:c>
      <x:c r="BB242" s="49" t="str">
        <x:f>IF(OR(A242="",LEN(AW242)&lt;&gt;1,LEN(BA242)&lt;&gt;1),"",AW242&amp;BA242)</x:f>
      </x:c>
      <x:c r="BC242" s="61" t="str">
        <x:f>IF(OR(A242="",AQ242=0),"",(COUNT(BI242:INDEX(BI242:CR242,1,'Настройки'!$B$3))-COUNT(CS242:INDEX(CS242:EB242,1,'Настройки'!$B$3)))/AQ242)</x:f>
      </x:c>
      <x:c r="BD242" s="64" t="str">
        <x:f>IF(OR(A242="",COUNT(CS242:INDEX(CS242:EB242,1,'Настройки'!$B$3))=0),"",AQ242/COUNT(CS242:INDEX(CS242:EB242,1,'Настройки'!$B$3)))</x:f>
      </x:c>
      <x:c r="BE242" s="64" t="str">
        <x:f>IF(OR(A242="",COUNT(CS242:INDEX(CS242:EB242,1,'Настройки'!$B$3))=0),"",IF(AVERAGE(CS242:INDEX(CS242:EB242,1,'Настройки'!$B$3))=0,"",(STDEVP(CS242:INDEX(CS242:EB242,1,'Настройки'!$B$3))/ABS(AVERAGE(CS242:INDEX(CS242:EB242,1,'Настройки'!$B$3))))^2))</x:f>
      </x:c>
      <x:c r="BF242" s="49" t="str">
        <x:f>IF(A242="","",IF(AQ242&lt;3,"Недостаточно",IF(AQ242&lt;6,"Предварительный","Обычный")))</x:f>
      </x:c>
      <x:c r="BG242" s="49" t="str">
        <x:f>IF(A242="","",IF(COUNTIF(F242:INDEX(F242:AO242,1,'Настройки'!$B$3),"&lt;0")&gt;0,IF('Настройки'!$B$10="Блокировать","Отрицательный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"),"")&amp;IF(AQ242&lt;3,"Недостаточно истории. ",IF(AQ242&lt;6,"Предварительная классификация. ",""))&amp;IF(AX242=0,"Нет спроса за горизонт. ","")&amp;IF(AZ242&gt;'Настройки'!$B$11,"Экстремальная вариативность. ",""))</x:f>
      </x:c>
      <x:c r="BH242" s="49" t="str">
        <x:f>IF(A242="","",IFERROR(VLOOKUP(BB242,'Настройки'!$D$3:$E$11,2,FALSE),"Сначала проверьте исходные данные и историю спроса.")&amp;" Уточните срок поставки, MOQ и критичность.")</x:f>
      </x:c>
      <x:c r="BI242" s="50" t="str">
        <x:f>IF(1&gt;'Настройки'!$B$3,"",IF(ISBLANK(F242),IF('Настройки'!$B$9="Нулевой спрос",0,""),IF(F242&lt;0,IF('Настройки'!$B$10="Исключить","",IF('Настройки'!$B$10="Абсолютные значения",ABS(F242),F242)),F242)))</x:f>
      </x:c>
      <x:c r="BJ242" s="50" t="str">
        <x:f>IF(2&gt;'Настройки'!$B$3,"",IF(ISBLANK(G242),IF('Настройки'!$B$9="Нулевой спрос",0,""),IF(G242&lt;0,IF('Настройки'!$B$10="Исключить","",IF('Настройки'!$B$10="Абсолютные значения",ABS(G242),G242)),G242)))</x:f>
      </x:c>
      <x:c r="BK242" s="50" t="str">
        <x:f>IF(3&gt;'Настройки'!$B$3,"",IF(ISBLANK(H242),IF('Настройки'!$B$9="Нулевой спрос",0,""),IF(H242&lt;0,IF('Настройки'!$B$10="Исключить","",IF('Настройки'!$B$10="Абсолютные значения",ABS(H242),H242)),H242)))</x:f>
      </x:c>
      <x:c r="BL242" s="50" t="str">
        <x:f>IF(4&gt;'Настройки'!$B$3,"",IF(ISBLANK(I242),IF('Настройки'!$B$9="Нулевой спрос",0,""),IF(I242&lt;0,IF('Настройки'!$B$10="Исключить","",IF('Настройки'!$B$10="Абсолютные значения",ABS(I242),I242)),I242)))</x:f>
      </x:c>
      <x:c r="BM242" s="50" t="str">
        <x:f>IF(5&gt;'Настройки'!$B$3,"",IF(ISBLANK(J242),IF('Настройки'!$B$9="Нулевой спрос",0,""),IF(J242&lt;0,IF('Настройки'!$B$10="Исключить","",IF('Настройки'!$B$10="Абсолютные значения",ABS(J242),J242)),J242)))</x:f>
      </x:c>
      <x:c r="BN242" s="50" t="str">
        <x:f>IF(6&gt;'Настройки'!$B$3,"",IF(ISBLANK(K242),IF('Настройки'!$B$9="Нулевой спрос",0,""),IF(K242&lt;0,IF('Настройки'!$B$10="Исключить","",IF('Настройки'!$B$10="Абсолютные значения",ABS(K242),K242)),K242)))</x:f>
      </x:c>
      <x:c r="BO242" s="50" t="str">
        <x:f>IF(7&gt;'Настройки'!$B$3,"",IF(ISBLANK(L242),IF('Настройки'!$B$9="Нулевой спрос",0,""),IF(L242&lt;0,IF('Настройки'!$B$10="Исключить","",IF('Настройки'!$B$10="Абсолютные значения",ABS(L242),L242)),L242)))</x:f>
      </x:c>
      <x:c r="BP242" s="50" t="str">
        <x:f>IF(8&gt;'Настройки'!$B$3,"",IF(ISBLANK(M242),IF('Настройки'!$B$9="Нулевой спрос",0,""),IF(M242&lt;0,IF('Настройки'!$B$10="Исключить","",IF('Настройки'!$B$10="Абсолютные значения",ABS(M242),M242)),M242)))</x:f>
      </x:c>
      <x:c r="BQ242" s="50" t="str">
        <x:f>IF(9&gt;'Настройки'!$B$3,"",IF(ISBLANK(N242),IF('Настройки'!$B$9="Нулевой спрос",0,""),IF(N242&lt;0,IF('Настройки'!$B$10="Исключить","",IF('Настройки'!$B$10="Абсолютные значения",ABS(N242),N242)),N242)))</x:f>
      </x:c>
      <x:c r="BR242" s="50" t="str">
        <x:f>IF(10&gt;'Настройки'!$B$3,"",IF(ISBLANK(O242),IF('Настройки'!$B$9="Нулевой спрос",0,""),IF(O242&lt;0,IF('Настройки'!$B$10="Исключить","",IF('Настройки'!$B$10="Абсолютные значения",ABS(O242),O242)),O242)))</x:f>
      </x:c>
      <x:c r="BS242" s="50" t="str">
        <x:f>IF(11&gt;'Настройки'!$B$3,"",IF(ISBLANK(P242),IF('Настройки'!$B$9="Нулевой спрос",0,""),IF(P242&lt;0,IF('Настройки'!$B$10="Исключить","",IF('Настройки'!$B$10="Абсолютные значения",ABS(P242),P242)),P242)))</x:f>
      </x:c>
      <x:c r="BT242" s="50" t="str">
        <x:f>IF(12&gt;'Настройки'!$B$3,"",IF(ISBLANK(Q242),IF('Настройки'!$B$9="Нулевой спрос",0,""),IF(Q242&lt;0,IF('Настройки'!$B$10="Исключить","",IF('Настройки'!$B$10="Абсолютные значения",ABS(Q242),Q242)),Q242)))</x:f>
      </x:c>
      <x:c r="BU242" s="50" t="str">
        <x:f>IF(13&gt;'Настройки'!$B$3,"",IF(ISBLANK(R242),IF('Настройки'!$B$9="Нулевой спрос",0,""),IF(R242&lt;0,IF('Настройки'!$B$10="Исключить","",IF('Настройки'!$B$10="Абсолютные значения",ABS(R242),R242)),R242)))</x:f>
      </x:c>
      <x:c r="BV242" s="50" t="str">
        <x:f>IF(14&gt;'Настройки'!$B$3,"",IF(ISBLANK(S242),IF('Настройки'!$B$9="Нулевой спрос",0,""),IF(S242&lt;0,IF('Настройки'!$B$10="Исключить","",IF('Настройки'!$B$10="Абсолютные значения",ABS(S242),S242)),S242)))</x:f>
      </x:c>
      <x:c r="BW242" s="50" t="str">
        <x:f>IF(15&gt;'Настройки'!$B$3,"",IF(ISBLANK(T242),IF('Настройки'!$B$9="Нулевой спрос",0,""),IF(T242&lt;0,IF('Настройки'!$B$10="Исключить","",IF('Настройки'!$B$10="Абсолютные значения",ABS(T242),T242)),T242)))</x:f>
      </x:c>
      <x:c r="BX242" s="50" t="str">
        <x:f>IF(16&gt;'Настройки'!$B$3,"",IF(ISBLANK(U242),IF('Настройки'!$B$9="Нулевой спрос",0,""),IF(U242&lt;0,IF('Настройки'!$B$10="Исключить","",IF('Настройки'!$B$10="Абсолютные значения",ABS(U242),U242)),U242)))</x:f>
      </x:c>
      <x:c r="BY242" s="50" t="str">
        <x:f>IF(17&gt;'Настройки'!$B$3,"",IF(ISBLANK(V242),IF('Настройки'!$B$9="Нулевой спрос",0,""),IF(V242&lt;0,IF('Настройки'!$B$10="Исключить","",IF('Настройки'!$B$10="Абсолютные значения",ABS(V242),V242)),V242)))</x:f>
      </x:c>
      <x:c r="BZ242" s="50" t="str">
        <x:f>IF(18&gt;'Настройки'!$B$3,"",IF(ISBLANK(W242),IF('Настройки'!$B$9="Нулевой спрос",0,""),IF(W242&lt;0,IF('Настройки'!$B$10="Исключить","",IF('Настройки'!$B$10="Абсолютные значения",ABS(W242),W242)),W242)))</x:f>
      </x:c>
      <x:c r="CA242" s="50" t="str">
        <x:f>IF(19&gt;'Настройки'!$B$3,"",IF(ISBLANK(X242),IF('Настройки'!$B$9="Нулевой спрос",0,""),IF(X242&lt;0,IF('Настройки'!$B$10="Исключить","",IF('Настройки'!$B$10="Абсолютные значения",ABS(X242),X242)),X242)))</x:f>
      </x:c>
      <x:c r="CB242" s="50" t="str">
        <x:f>IF(20&gt;'Настройки'!$B$3,"",IF(ISBLANK(Y242),IF('Настройки'!$B$9="Нулевой спрос",0,""),IF(Y242&lt;0,IF('Настройки'!$B$10="Исключить","",IF('Настройки'!$B$10="Абсолютные значения",ABS(Y242),Y242)),Y242)))</x:f>
      </x:c>
      <x:c r="CC242" s="50" t="str">
        <x:f>IF(21&gt;'Настройки'!$B$3,"",IF(ISBLANK(Z242),IF('Настройки'!$B$9="Нулевой спрос",0,""),IF(Z242&lt;0,IF('Настройки'!$B$10="Исключить","",IF('Настройки'!$B$10="Абсолютные значения",ABS(Z242),Z242)),Z242)))</x:f>
      </x:c>
      <x:c r="CD242" s="50" t="str">
        <x:f>IF(22&gt;'Настройки'!$B$3,"",IF(ISBLANK(AA242),IF('Настройки'!$B$9="Нулевой спрос",0,""),IF(AA242&lt;0,IF('Настройки'!$B$10="Исключить","",IF('Настройки'!$B$10="Абсолютные значения",ABS(AA242),AA242)),AA242)))</x:f>
      </x:c>
      <x:c r="CE242" s="50" t="str">
        <x:f>IF(23&gt;'Настройки'!$B$3,"",IF(ISBLANK(AB242),IF('Настройки'!$B$9="Нулевой спрос",0,""),IF(AB242&lt;0,IF('Настройки'!$B$10="Исключить","",IF('Настройки'!$B$10="Абсолютные значения",ABS(AB242),AB242)),AB242)))</x:f>
      </x:c>
      <x:c r="CF242" s="50" t="str">
        <x:f>IF(24&gt;'Настройки'!$B$3,"",IF(ISBLANK(AC242),IF('Настройки'!$B$9="Нулевой спрос",0,""),IF(AC242&lt;0,IF('Настройки'!$B$10="Исключить","",IF('Настройки'!$B$10="Абсолютные значения",ABS(AC242),AC242)),AC242)))</x:f>
      </x:c>
      <x:c r="CG242" s="50" t="str">
        <x:f>IF(25&gt;'Настройки'!$B$3,"",IF(ISBLANK(AD242),IF('Настройки'!$B$9="Нулевой спрос",0,""),IF(AD242&lt;0,IF('Настройки'!$B$10="Исключить","",IF('Настройки'!$B$10="Абсолютные значения",ABS(AD242),AD242)),AD242)))</x:f>
      </x:c>
      <x:c r="CH242" s="50" t="str">
        <x:f>IF(26&gt;'Настройки'!$B$3,"",IF(ISBLANK(AE242),IF('Настройки'!$B$9="Нулевой спрос",0,""),IF(AE242&lt;0,IF('Настройки'!$B$10="Исключить","",IF('Настройки'!$B$10="Абсолютные значения",ABS(AE242),AE242)),AE242)))</x:f>
      </x:c>
      <x:c r="CI242" s="50" t="str">
        <x:f>IF(27&gt;'Настройки'!$B$3,"",IF(ISBLANK(AF242),IF('Настройки'!$B$9="Нулевой спрос",0,""),IF(AF242&lt;0,IF('Настройки'!$B$10="Исключить","",IF('Настройки'!$B$10="Абсолютные значения",ABS(AF242),AF242)),AF242)))</x:f>
      </x:c>
      <x:c r="CJ242" s="50" t="str">
        <x:f>IF(28&gt;'Настройки'!$B$3,"",IF(ISBLANK(AG242),IF('Настройки'!$B$9="Нулевой спрос",0,""),IF(AG242&lt;0,IF('Настройки'!$B$10="Исключить","",IF('Настройки'!$B$10="Абсолютные значения",ABS(AG242),AG242)),AG242)))</x:f>
      </x:c>
      <x:c r="CK242" s="50" t="str">
        <x:f>IF(29&gt;'Настройки'!$B$3,"",IF(ISBLANK(AH242),IF('Настройки'!$B$9="Нулевой спрос",0,""),IF(AH242&lt;0,IF('Настройки'!$B$10="Исключить","",IF('Настройки'!$B$10="Абсолютные значения",ABS(AH242),AH242)),AH242)))</x:f>
      </x:c>
      <x:c r="CL242" s="50" t="str">
        <x:f>IF(30&gt;'Настройки'!$B$3,"",IF(ISBLANK(AI242),IF('Настройки'!$B$9="Нулевой спрос",0,""),IF(AI242&lt;0,IF('Настройки'!$B$10="Исключить","",IF('Настройки'!$B$10="Абсолютные значения",ABS(AI242),AI242)),AI242)))</x:f>
      </x:c>
      <x:c r="CM242" s="50" t="str">
        <x:f>IF(31&gt;'Настройки'!$B$3,"",IF(ISBLANK(AJ242),IF('Настройки'!$B$9="Нулевой спрос",0,""),IF(AJ242&lt;0,IF('Настройки'!$B$10="Исключить","",IF('Настройки'!$B$10="Абсолютные значения",ABS(AJ242),AJ242)),AJ242)))</x:f>
      </x:c>
      <x:c r="CN242" s="50" t="str">
        <x:f>IF(32&gt;'Настройки'!$B$3,"",IF(ISBLANK(AK242),IF('Настройки'!$B$9="Нулевой спрос",0,""),IF(AK242&lt;0,IF('Настройки'!$B$10="Исключить","",IF('Настройки'!$B$10="Абсолютные значения",ABS(AK242),AK242)),AK242)))</x:f>
      </x:c>
      <x:c r="CO242" s="50" t="str">
        <x:f>IF(33&gt;'Настройки'!$B$3,"",IF(ISBLANK(AL242),IF('Настройки'!$B$9="Нулевой спрос",0,""),IF(AL242&lt;0,IF('Настройки'!$B$10="Исключить","",IF('Настройки'!$B$10="Абсолютные значения",ABS(AL242),AL242)),AL242)))</x:f>
      </x:c>
      <x:c r="CP242" s="50" t="str">
        <x:f>IF(34&gt;'Настройки'!$B$3,"",IF(ISBLANK(AM242),IF('Настройки'!$B$9="Нулевой спрос",0,""),IF(AM242&lt;0,IF('Настройки'!$B$10="Исключить","",IF('Настройки'!$B$10="Абсолютные значения",ABS(AM242),AM242)),AM242)))</x:f>
      </x:c>
      <x:c r="CQ242" s="50" t="str">
        <x:f>IF(35&gt;'Настройки'!$B$3,"",IF(ISBLANK(AN242),IF('Настройки'!$B$9="Нулевой спрос",0,""),IF(AN242&lt;0,IF('Настройки'!$B$10="Исключить","",IF('Настройки'!$B$10="Абсолютные значения",ABS(AN242),AN242)),AN242)))</x:f>
      </x:c>
      <x:c r="CR242" s="50" t="str">
        <x:f>IF(36&gt;'Настройки'!$B$3,"",IF(ISBLANK(AO242),IF('Настройки'!$B$9="Нулевой спрос",0,""),IF(AO242&lt;0,IF('Настройки'!$B$10="Исключить","",IF('Настройки'!$B$10="Абсолютные значения",ABS(AO242),AO242)),AO242)))</x:f>
      </x:c>
      <x:c r="CS242" s="50" t="str">
        <x:f>IF(OR(1&gt;'Настройки'!$B$3,ISBLANK(BI242),BI242=0),"",BI242)</x:f>
      </x:c>
      <x:c r="CT242" s="50" t="str">
        <x:f>IF(OR(2&gt;'Настройки'!$B$3,ISBLANK(BJ242),BJ242=0),"",BJ242)</x:f>
      </x:c>
      <x:c r="CU242" s="50" t="str">
        <x:f>IF(OR(3&gt;'Настройки'!$B$3,ISBLANK(BK242),BK242=0),"",BK242)</x:f>
      </x:c>
      <x:c r="CV242" s="50" t="str">
        <x:f>IF(OR(4&gt;'Настройки'!$B$3,ISBLANK(BL242),BL242=0),"",BL242)</x:f>
      </x:c>
      <x:c r="CW242" s="50" t="str">
        <x:f>IF(OR(5&gt;'Настройки'!$B$3,ISBLANK(BM242),BM242=0),"",BM242)</x:f>
      </x:c>
      <x:c r="CX242" s="50" t="str">
        <x:f>IF(OR(6&gt;'Настройки'!$B$3,ISBLANK(BN242),BN242=0),"",BN242)</x:f>
      </x:c>
      <x:c r="CY242" s="50" t="str">
        <x:f>IF(OR(7&gt;'Настройки'!$B$3,ISBLANK(BO242),BO242=0),"",BO242)</x:f>
      </x:c>
      <x:c r="CZ242" s="50" t="str">
        <x:f>IF(OR(8&gt;'Настройки'!$B$3,ISBLANK(BP242),BP242=0),"",BP242)</x:f>
      </x:c>
      <x:c r="DA242" s="50" t="str">
        <x:f>IF(OR(9&gt;'Настройки'!$B$3,ISBLANK(BQ242),BQ242=0),"",BQ242)</x:f>
      </x:c>
      <x:c r="DB242" s="50" t="str">
        <x:f>IF(OR(10&gt;'Настройки'!$B$3,ISBLANK(BR242),BR242=0),"",BR242)</x:f>
      </x:c>
      <x:c r="DC242" s="50" t="str">
        <x:f>IF(OR(11&gt;'Настройки'!$B$3,ISBLANK(BS242),BS242=0),"",BS242)</x:f>
      </x:c>
      <x:c r="DD242" s="50" t="str">
        <x:f>IF(OR(12&gt;'Настройки'!$B$3,ISBLANK(BT242),BT242=0),"",BT242)</x:f>
      </x:c>
      <x:c r="DE242" s="50" t="str">
        <x:f>IF(OR(13&gt;'Настройки'!$B$3,ISBLANK(BU242),BU242=0),"",BU242)</x:f>
      </x:c>
      <x:c r="DF242" s="50" t="str">
        <x:f>IF(OR(14&gt;'Настройки'!$B$3,ISBLANK(BV242),BV242=0),"",BV242)</x:f>
      </x:c>
      <x:c r="DG242" s="50" t="str">
        <x:f>IF(OR(15&gt;'Настройки'!$B$3,ISBLANK(BW242),BW242=0),"",BW242)</x:f>
      </x:c>
      <x:c r="DH242" s="50" t="str">
        <x:f>IF(OR(16&gt;'Настройки'!$B$3,ISBLANK(BX242),BX242=0),"",BX242)</x:f>
      </x:c>
      <x:c r="DI242" s="50" t="str">
        <x:f>IF(OR(17&gt;'Настройки'!$B$3,ISBLANK(BY242),BY242=0),"",BY242)</x:f>
      </x:c>
      <x:c r="DJ242" s="50" t="str">
        <x:f>IF(OR(18&gt;'Настройки'!$B$3,ISBLANK(BZ242),BZ242=0),"",BZ242)</x:f>
      </x:c>
      <x:c r="DK242" s="50" t="str">
        <x:f>IF(OR(19&gt;'Настройки'!$B$3,ISBLANK(CA242),CA242=0),"",CA242)</x:f>
      </x:c>
      <x:c r="DL242" s="50" t="str">
        <x:f>IF(OR(20&gt;'Настройки'!$B$3,ISBLANK(CB242),CB242=0),"",CB242)</x:f>
      </x:c>
      <x:c r="DM242" s="50" t="str">
        <x:f>IF(OR(21&gt;'Настройки'!$B$3,ISBLANK(CC242),CC242=0),"",CC242)</x:f>
      </x:c>
      <x:c r="DN242" s="50" t="str">
        <x:f>IF(OR(22&gt;'Настройки'!$B$3,ISBLANK(CD242),CD242=0),"",CD242)</x:f>
      </x:c>
      <x:c r="DO242" s="50" t="str">
        <x:f>IF(OR(23&gt;'Настройки'!$B$3,ISBLANK(CE242),CE242=0),"",CE242)</x:f>
      </x:c>
      <x:c r="DP242" s="50" t="str">
        <x:f>IF(OR(24&gt;'Настройки'!$B$3,ISBLANK(CF242),CF242=0),"",CF242)</x:f>
      </x:c>
      <x:c r="DQ242" s="50" t="str">
        <x:f>IF(OR(25&gt;'Настройки'!$B$3,ISBLANK(CG242),CG242=0),"",CG242)</x:f>
      </x:c>
      <x:c r="DR242" s="50" t="str">
        <x:f>IF(OR(26&gt;'Настройки'!$B$3,ISBLANK(CH242),CH242=0),"",CH242)</x:f>
      </x:c>
      <x:c r="DS242" s="50" t="str">
        <x:f>IF(OR(27&gt;'Настройки'!$B$3,ISBLANK(CI242),CI242=0),"",CI242)</x:f>
      </x:c>
      <x:c r="DT242" s="50" t="str">
        <x:f>IF(OR(28&gt;'Настройки'!$B$3,ISBLANK(CJ242),CJ242=0),"",CJ242)</x:f>
      </x:c>
      <x:c r="DU242" s="50" t="str">
        <x:f>IF(OR(29&gt;'Настройки'!$B$3,ISBLANK(CK242),CK242=0),"",CK242)</x:f>
      </x:c>
      <x:c r="DV242" s="50" t="str">
        <x:f>IF(OR(30&gt;'Настройки'!$B$3,ISBLANK(CL242),CL242=0),"",CL242)</x:f>
      </x:c>
      <x:c r="DW242" s="50" t="str">
        <x:f>IF(OR(31&gt;'Настройки'!$B$3,ISBLANK(CM242),CM242=0),"",CM242)</x:f>
      </x:c>
      <x:c r="DX242" s="50" t="str">
        <x:f>IF(OR(32&gt;'Настройки'!$B$3,ISBLANK(CN242),CN242=0),"",CN242)</x:f>
      </x:c>
      <x:c r="DY242" s="50" t="str">
        <x:f>IF(OR(33&gt;'Настройки'!$B$3,ISBLANK(CO242),CO242=0),"",CO242)</x:f>
      </x:c>
      <x:c r="DZ242" s="50" t="str">
        <x:f>IF(OR(34&gt;'Настройки'!$B$3,ISBLANK(CP242),CP242=0),"",CP242)</x:f>
      </x:c>
      <x:c r="EA242" s="50" t="str">
        <x:f>IF(OR(35&gt;'Настройки'!$B$3,ISBLANK(CQ242),CQ242=0),"",CQ242)</x:f>
      </x:c>
      <x:c r="EB242" s="50" t="str">
        <x:f>IF(OR(36&gt;'Настройки'!$B$3,ISBLANK(CR242),CR242=0),"",CR242)</x:f>
      </x:c>
      <x:c r="EC242" s="50" t="str">
        <x:f>IF(A242="","",IF(OR(BB242="AZ",BB242="BZ"),10000+ROW(),IF(AZ242&gt;'Настройки'!$B$11,20000+ROW(),IF(BF242&lt;&gt;"Обычный",30000+ROW(),IF(AX242&lt;=0,40000+ROW(),"")))))</x:f>
      </x:c>
      <x:c r="ED242" s="50" t="str">
        <x:f>IF(EC242="","",COUNTIFS($EC$2:$EC$1001,"&gt;0",$EC$2:$EC$1001,"&lt;"&amp;EC242)+1)</x:f>
      </x:c>
    </x:row>
    <x:row r="243">
      <x:c r="A243" s="115"/>
      <x:c r="B243" s="115"/>
      <x:c r="C243" s="115"/>
      <x:c r="D243" s="118"/>
      <x:c r="E243" s="118"/>
      <x:c r="F243" s="118"/>
      <x:c r="G243" s="118"/>
      <x:c r="H243" s="118"/>
      <x:c r="I243" s="118"/>
      <x:c r="J243" s="118"/>
      <x:c r="K243" s="118"/>
      <x:c r="L243" s="118"/>
      <x:c r="M243" s="118"/>
      <x:c r="N243" s="118"/>
      <x:c r="O243" s="118"/>
      <x:c r="P243" s="118"/>
      <x:c r="Q243" s="118"/>
      <x:c r="R243" s="118"/>
      <x:c r="S243" s="118"/>
      <x:c r="T243" s="118"/>
      <x:c r="U243" s="118"/>
      <x:c r="V243" s="118"/>
      <x:c r="W243" s="118"/>
      <x:c r="X243" s="118"/>
      <x:c r="Y243" s="118"/>
      <x:c r="Z243" s="118"/>
      <x:c r="AA243" s="118"/>
      <x:c r="AB243" s="118"/>
      <x:c r="AC243" s="118"/>
      <x:c r="AD243" s="118"/>
      <x:c r="AE243" s="118"/>
      <x:c r="AF243" s="118"/>
      <x:c r="AG243" s="118"/>
      <x:c r="AH243" s="118"/>
      <x:c r="AI243" s="118"/>
      <x:c r="AJ243" s="118"/>
      <x:c r="AK243" s="118"/>
      <x:c r="AL243" s="118"/>
      <x:c r="AM243" s="118"/>
      <x:c r="AN243" s="118"/>
      <x:c r="AO243" s="118"/>
      <x:c r="AP243" s="115"/>
      <x:c r="AQ243" s="49" t="str">
        <x:f>IF(A243="","",COUNT(BI243:INDEX(BI243:CR243,1,'Настройки'!$B$3)))</x:f>
      </x:c>
      <x:c r="AR243" s="49" t="str">
        <x:f>IF(A243="","",SUM(BI243:INDEX(BI243:CR243,1,'Настройки'!$B$3)))</x:f>
      </x:c>
      <x:c r="AS243" s="58" t="str">
        <x:f>IF(A243="","",IF('Настройки'!$B$4="Стоимость потребления",AR243*D243,IF('Настройки'!$B$4="Количество",AR243,E243)))</x:f>
      </x:c>
      <x:c r="AT243" s="61" t="str">
        <x:f>IF(OR(A243="",AS243&lt;0,SUM($AS$2:$AS$1001)&lt;=0),"",AS243/SUM($AS$2:$AS$1001))</x:f>
      </x:c>
      <x:c r="AU243" s="61" t="str">
        <x:f>IF(OR(A243="",AS243&lt;0,SUM($AS$2:$AS$1001)&lt;=0),"",SUMIFS($AS$2:$AS$1001,$AS$2:$AS$1001,"&gt;"&amp;AS243)/SUM($AS$2:$AS$1001))</x:f>
      </x:c>
      <x:c r="AV243" s="61" t="str">
        <x:f>IF(OR(A243="",AS243&lt;0,SUM($AS$2:$AS$1001)&lt;=0),"",SUMIFS($AS$2:$AS$1001,$AS$2:$AS$1001,"&gt;="&amp;AS243)/SUM($AS$2:$AS$1001))</x:f>
      </x:c>
      <x:c r="AW243" s="49" t="str">
        <x:f>IF(A243="","",IF(SUM($AS$2:$AS$1001)&lt;=0,"Не определён",IF(AS243&lt;0,"Исключение",IF(AU243&lt;'Настройки'!$B$5,"A",IF(AU243&lt;'Настройки'!$B$6,"B","C")))))</x:f>
      </x:c>
      <x:c r="AX243" s="58" t="str">
        <x:f>IF(A243="","",IF(AQ243=0,"",AVERAGE(BI243:INDEX(BI243:CR243,1,'Настройки'!$B$3))))</x:f>
      </x:c>
      <x:c r="AY243" s="58" t="str">
        <x:f>IF(OR(A243="",AQ243=0),"",STDEVP(BI243:INDEX(BI243:CR243,1,'Настройки'!$B$3)))</x:f>
      </x:c>
      <x:c r="AZ243" s="61" t="str">
        <x:f>IF(OR(A243="",AQ243&lt;'Настройки'!$B$12,AX243&lt;=0,AND('Настройки'!$B$10="Блокировать",COUNTIF(F243:INDEX(F243:AO243,1,'Настройки'!$B$3),"&lt;0")&gt;0)),"",AY243/ABS(AX243))</x:f>
      </x:c>
      <x:c r="BA243" s="49" t="str">
        <x:f>IF(A243="","",IF(AND('Настройки'!$B$10="Блокировать",COUNTIF(F243:INDEX(F243:AO243,1,'Настройки'!$B$3),"&lt;0")&gt;0),"Не определён",IF(AQ243&lt;'Настройки'!$B$12,"Не определён",IF(AX243=0,"Нет спроса",IF(AX243&lt;0,"Не определён",IF(AZ243&lt;='Настройки'!$B$7,"X",IF(AZ243&lt;='Настройки'!$B$8,"Y","Z")))))))</x:f>
      </x:c>
      <x:c r="BB243" s="49" t="str">
        <x:f>IF(OR(A243="",LEN(AW243)&lt;&gt;1,LEN(BA243)&lt;&gt;1),"",AW243&amp;BA243)</x:f>
      </x:c>
      <x:c r="BC243" s="61" t="str">
        <x:f>IF(OR(A243="",AQ243=0),"",(COUNT(BI243:INDEX(BI243:CR243,1,'Настройки'!$B$3))-COUNT(CS243:INDEX(CS243:EB243,1,'Настройки'!$B$3)))/AQ243)</x:f>
      </x:c>
      <x:c r="BD243" s="64" t="str">
        <x:f>IF(OR(A243="",COUNT(CS243:INDEX(CS243:EB243,1,'Настройки'!$B$3))=0),"",AQ243/COUNT(CS243:INDEX(CS243:EB243,1,'Настройки'!$B$3)))</x:f>
      </x:c>
      <x:c r="BE243" s="64" t="str">
        <x:f>IF(OR(A243="",COUNT(CS243:INDEX(CS243:EB243,1,'Настройки'!$B$3))=0),"",IF(AVERAGE(CS243:INDEX(CS243:EB243,1,'Настройки'!$B$3))=0,"",(STDEVP(CS243:INDEX(CS243:EB243,1,'Настройки'!$B$3))/ABS(AVERAGE(CS243:INDEX(CS243:EB243,1,'Настройки'!$B$3))))^2))</x:f>
      </x:c>
      <x:c r="BF243" s="49" t="str">
        <x:f>IF(A243="","",IF(AQ243&lt;3,"Недостаточно",IF(AQ243&lt;6,"Предварительный","Обычный")))</x:f>
      </x:c>
      <x:c r="BG243" s="49" t="str">
        <x:f>IF(A243="","",IF(COUNTIF(F243:INDEX(F243:AO243,1,'Настройки'!$B$3),"&lt;0")&gt;0,IF('Настройки'!$B$10="Блокировать","Отрицательный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"),"")&amp;IF(AQ243&lt;3,"Недостаточно истории. ",IF(AQ243&lt;6,"Предварительная классификация. ",""))&amp;IF(AX243=0,"Нет спроса за горизонт. ","")&amp;IF(AZ243&gt;'Настройки'!$B$11,"Экстремальная вариативность. ",""))</x:f>
      </x:c>
      <x:c r="BH243" s="49" t="str">
        <x:f>IF(A243="","",IFERROR(VLOOKUP(BB243,'Настройки'!$D$3:$E$11,2,FALSE),"Сначала проверьте исходные данные и историю спроса.")&amp;" Уточните срок поставки, MOQ и критичность.")</x:f>
      </x:c>
      <x:c r="BI243" s="50" t="str">
        <x:f>IF(1&gt;'Настройки'!$B$3,"",IF(ISBLANK(F243),IF('Настройки'!$B$9="Нулевой спрос",0,""),IF(F243&lt;0,IF('Настройки'!$B$10="Исключить","",IF('Настройки'!$B$10="Абсолютные значения",ABS(F243),F243)),F243)))</x:f>
      </x:c>
      <x:c r="BJ243" s="50" t="str">
        <x:f>IF(2&gt;'Настройки'!$B$3,"",IF(ISBLANK(G243),IF('Настройки'!$B$9="Нулевой спрос",0,""),IF(G243&lt;0,IF('Настройки'!$B$10="Исключить","",IF('Настройки'!$B$10="Абсолютные значения",ABS(G243),G243)),G243)))</x:f>
      </x:c>
      <x:c r="BK243" s="50" t="str">
        <x:f>IF(3&gt;'Настройки'!$B$3,"",IF(ISBLANK(H243),IF('Настройки'!$B$9="Нулевой спрос",0,""),IF(H243&lt;0,IF('Настройки'!$B$10="Исключить","",IF('Настройки'!$B$10="Абсолютные значения",ABS(H243),H243)),H243)))</x:f>
      </x:c>
      <x:c r="BL243" s="50" t="str">
        <x:f>IF(4&gt;'Настройки'!$B$3,"",IF(ISBLANK(I243),IF('Настройки'!$B$9="Нулевой спрос",0,""),IF(I243&lt;0,IF('Настройки'!$B$10="Исключить","",IF('Настройки'!$B$10="Абсолютные значения",ABS(I243),I243)),I243)))</x:f>
      </x:c>
      <x:c r="BM243" s="50" t="str">
        <x:f>IF(5&gt;'Настройки'!$B$3,"",IF(ISBLANK(J243),IF('Настройки'!$B$9="Нулевой спрос",0,""),IF(J243&lt;0,IF('Настройки'!$B$10="Исключить","",IF('Настройки'!$B$10="Абсолютные значения",ABS(J243),J243)),J243)))</x:f>
      </x:c>
      <x:c r="BN243" s="50" t="str">
        <x:f>IF(6&gt;'Настройки'!$B$3,"",IF(ISBLANK(K243),IF('Настройки'!$B$9="Нулевой спрос",0,""),IF(K243&lt;0,IF('Настройки'!$B$10="Исключить","",IF('Настройки'!$B$10="Абсолютные значения",ABS(K243),K243)),K243)))</x:f>
      </x:c>
      <x:c r="BO243" s="50" t="str">
        <x:f>IF(7&gt;'Настройки'!$B$3,"",IF(ISBLANK(L243),IF('Настройки'!$B$9="Нулевой спрос",0,""),IF(L243&lt;0,IF('Настройки'!$B$10="Исключить","",IF('Настройки'!$B$10="Абсолютные значения",ABS(L243),L243)),L243)))</x:f>
      </x:c>
      <x:c r="BP243" s="50" t="str">
        <x:f>IF(8&gt;'Настройки'!$B$3,"",IF(ISBLANK(M243),IF('Настройки'!$B$9="Нулевой спрос",0,""),IF(M243&lt;0,IF('Настройки'!$B$10="Исключить","",IF('Настройки'!$B$10="Абсолютные значения",ABS(M243),M243)),M243)))</x:f>
      </x:c>
      <x:c r="BQ243" s="50" t="str">
        <x:f>IF(9&gt;'Настройки'!$B$3,"",IF(ISBLANK(N243),IF('Настройки'!$B$9="Нулевой спрос",0,""),IF(N243&lt;0,IF('Настройки'!$B$10="Исключить","",IF('Настройки'!$B$10="Абсолютные значения",ABS(N243),N243)),N243)))</x:f>
      </x:c>
      <x:c r="BR243" s="50" t="str">
        <x:f>IF(10&gt;'Настройки'!$B$3,"",IF(ISBLANK(O243),IF('Настройки'!$B$9="Нулевой спрос",0,""),IF(O243&lt;0,IF('Настройки'!$B$10="Исключить","",IF('Настройки'!$B$10="Абсолютные значения",ABS(O243),O243)),O243)))</x:f>
      </x:c>
      <x:c r="BS243" s="50" t="str">
        <x:f>IF(11&gt;'Настройки'!$B$3,"",IF(ISBLANK(P243),IF('Настройки'!$B$9="Нулевой спрос",0,""),IF(P243&lt;0,IF('Настройки'!$B$10="Исключить","",IF('Настройки'!$B$10="Абсолютные значения",ABS(P243),P243)),P243)))</x:f>
      </x:c>
      <x:c r="BT243" s="50" t="str">
        <x:f>IF(12&gt;'Настройки'!$B$3,"",IF(ISBLANK(Q243),IF('Настройки'!$B$9="Нулевой спрос",0,""),IF(Q243&lt;0,IF('Настройки'!$B$10="Исключить","",IF('Настройки'!$B$10="Абсолютные значения",ABS(Q243),Q243)),Q243)))</x:f>
      </x:c>
      <x:c r="BU243" s="50" t="str">
        <x:f>IF(13&gt;'Настройки'!$B$3,"",IF(ISBLANK(R243),IF('Настройки'!$B$9="Нулевой спрос",0,""),IF(R243&lt;0,IF('Настройки'!$B$10="Исключить","",IF('Настройки'!$B$10="Абсолютные значения",ABS(R243),R243)),R243)))</x:f>
      </x:c>
      <x:c r="BV243" s="50" t="str">
        <x:f>IF(14&gt;'Настройки'!$B$3,"",IF(ISBLANK(S243),IF('Настройки'!$B$9="Нулевой спрос",0,""),IF(S243&lt;0,IF('Настройки'!$B$10="Исключить","",IF('Настройки'!$B$10="Абсолютные значения",ABS(S243),S243)),S243)))</x:f>
      </x:c>
      <x:c r="BW243" s="50" t="str">
        <x:f>IF(15&gt;'Настройки'!$B$3,"",IF(ISBLANK(T243),IF('Настройки'!$B$9="Нулевой спрос",0,""),IF(T243&lt;0,IF('Настройки'!$B$10="Исключить","",IF('Настройки'!$B$10="Абсолютные значения",ABS(T243),T243)),T243)))</x:f>
      </x:c>
      <x:c r="BX243" s="50" t="str">
        <x:f>IF(16&gt;'Настройки'!$B$3,"",IF(ISBLANK(U243),IF('Настройки'!$B$9="Нулевой спрос",0,""),IF(U243&lt;0,IF('Настройки'!$B$10="Исключить","",IF('Настройки'!$B$10="Абсолютные значения",ABS(U243),U243)),U243)))</x:f>
      </x:c>
      <x:c r="BY243" s="50" t="str">
        <x:f>IF(17&gt;'Настройки'!$B$3,"",IF(ISBLANK(V243),IF('Настройки'!$B$9="Нулевой спрос",0,""),IF(V243&lt;0,IF('Настройки'!$B$10="Исключить","",IF('Настройки'!$B$10="Абсолютные значения",ABS(V243),V243)),V243)))</x:f>
      </x:c>
      <x:c r="BZ243" s="50" t="str">
        <x:f>IF(18&gt;'Настройки'!$B$3,"",IF(ISBLANK(W243),IF('Настройки'!$B$9="Нулевой спрос",0,""),IF(W243&lt;0,IF('Настройки'!$B$10="Исключить","",IF('Настройки'!$B$10="Абсолютные значения",ABS(W243),W243)),W243)))</x:f>
      </x:c>
      <x:c r="CA243" s="50" t="str">
        <x:f>IF(19&gt;'Настройки'!$B$3,"",IF(ISBLANK(X243),IF('Настройки'!$B$9="Нулевой спрос",0,""),IF(X243&lt;0,IF('Настройки'!$B$10="Исключить","",IF('Настройки'!$B$10="Абсолютные значения",ABS(X243),X243)),X243)))</x:f>
      </x:c>
      <x:c r="CB243" s="50" t="str">
        <x:f>IF(20&gt;'Настройки'!$B$3,"",IF(ISBLANK(Y243),IF('Настройки'!$B$9="Нулевой спрос",0,""),IF(Y243&lt;0,IF('Настройки'!$B$10="Исключить","",IF('Настройки'!$B$10="Абсолютные значения",ABS(Y243),Y243)),Y243)))</x:f>
      </x:c>
      <x:c r="CC243" s="50" t="str">
        <x:f>IF(21&gt;'Настройки'!$B$3,"",IF(ISBLANK(Z243),IF('Настройки'!$B$9="Нулевой спрос",0,""),IF(Z243&lt;0,IF('Настройки'!$B$10="Исключить","",IF('Настройки'!$B$10="Абсолютные значения",ABS(Z243),Z243)),Z243)))</x:f>
      </x:c>
      <x:c r="CD243" s="50" t="str">
        <x:f>IF(22&gt;'Настройки'!$B$3,"",IF(ISBLANK(AA243),IF('Настройки'!$B$9="Нулевой спрос",0,""),IF(AA243&lt;0,IF('Настройки'!$B$10="Исключить","",IF('Настройки'!$B$10="Абсолютные значения",ABS(AA243),AA243)),AA243)))</x:f>
      </x:c>
      <x:c r="CE243" s="50" t="str">
        <x:f>IF(23&gt;'Настройки'!$B$3,"",IF(ISBLANK(AB243),IF('Настройки'!$B$9="Нулевой спрос",0,""),IF(AB243&lt;0,IF('Настройки'!$B$10="Исключить","",IF('Настройки'!$B$10="Абсолютные значения",ABS(AB243),AB243)),AB243)))</x:f>
      </x:c>
      <x:c r="CF243" s="50" t="str">
        <x:f>IF(24&gt;'Настройки'!$B$3,"",IF(ISBLANK(AC243),IF('Настройки'!$B$9="Нулевой спрос",0,""),IF(AC243&lt;0,IF('Настройки'!$B$10="Исключить","",IF('Настройки'!$B$10="Абсолютные значения",ABS(AC243),AC243)),AC243)))</x:f>
      </x:c>
      <x:c r="CG243" s="50" t="str">
        <x:f>IF(25&gt;'Настройки'!$B$3,"",IF(ISBLANK(AD243),IF('Настройки'!$B$9="Нулевой спрос",0,""),IF(AD243&lt;0,IF('Настройки'!$B$10="Исключить","",IF('Настройки'!$B$10="Абсолютные значения",ABS(AD243),AD243)),AD243)))</x:f>
      </x:c>
      <x:c r="CH243" s="50" t="str">
        <x:f>IF(26&gt;'Настройки'!$B$3,"",IF(ISBLANK(AE243),IF('Настройки'!$B$9="Нулевой спрос",0,""),IF(AE243&lt;0,IF('Настройки'!$B$10="Исключить","",IF('Настройки'!$B$10="Абсолютные значения",ABS(AE243),AE243)),AE243)))</x:f>
      </x:c>
      <x:c r="CI243" s="50" t="str">
        <x:f>IF(27&gt;'Настройки'!$B$3,"",IF(ISBLANK(AF243),IF('Настройки'!$B$9="Нулевой спрос",0,""),IF(AF243&lt;0,IF('Настройки'!$B$10="Исключить","",IF('Настройки'!$B$10="Абсолютные значения",ABS(AF243),AF243)),AF243)))</x:f>
      </x:c>
      <x:c r="CJ243" s="50" t="str">
        <x:f>IF(28&gt;'Настройки'!$B$3,"",IF(ISBLANK(AG243),IF('Настройки'!$B$9="Нулевой спрос",0,""),IF(AG243&lt;0,IF('Настройки'!$B$10="Исключить","",IF('Настройки'!$B$10="Абсолютные значения",ABS(AG243),AG243)),AG243)))</x:f>
      </x:c>
      <x:c r="CK243" s="50" t="str">
        <x:f>IF(29&gt;'Настройки'!$B$3,"",IF(ISBLANK(AH243),IF('Настройки'!$B$9="Нулевой спрос",0,""),IF(AH243&lt;0,IF('Настройки'!$B$10="Исключить","",IF('Настройки'!$B$10="Абсолютные значения",ABS(AH243),AH243)),AH243)))</x:f>
      </x:c>
      <x:c r="CL243" s="50" t="str">
        <x:f>IF(30&gt;'Настройки'!$B$3,"",IF(ISBLANK(AI243),IF('Настройки'!$B$9="Нулевой спрос",0,""),IF(AI243&lt;0,IF('Настройки'!$B$10="Исключить","",IF('Настройки'!$B$10="Абсолютные значения",ABS(AI243),AI243)),AI243)))</x:f>
      </x:c>
      <x:c r="CM243" s="50" t="str">
        <x:f>IF(31&gt;'Настройки'!$B$3,"",IF(ISBLANK(AJ243),IF('Настройки'!$B$9="Нулевой спрос",0,""),IF(AJ243&lt;0,IF('Настройки'!$B$10="Исключить","",IF('Настройки'!$B$10="Абсолютные значения",ABS(AJ243),AJ243)),AJ243)))</x:f>
      </x:c>
      <x:c r="CN243" s="50" t="str">
        <x:f>IF(32&gt;'Настройки'!$B$3,"",IF(ISBLANK(AK243),IF('Настройки'!$B$9="Нулевой спрос",0,""),IF(AK243&lt;0,IF('Настройки'!$B$10="Исключить","",IF('Настройки'!$B$10="Абсолютные значения",ABS(AK243),AK243)),AK243)))</x:f>
      </x:c>
      <x:c r="CO243" s="50" t="str">
        <x:f>IF(33&gt;'Настройки'!$B$3,"",IF(ISBLANK(AL243),IF('Настройки'!$B$9="Нулевой спрос",0,""),IF(AL243&lt;0,IF('Настройки'!$B$10="Исключить","",IF('Настройки'!$B$10="Абсолютные значения",ABS(AL243),AL243)),AL243)))</x:f>
      </x:c>
      <x:c r="CP243" s="50" t="str">
        <x:f>IF(34&gt;'Настройки'!$B$3,"",IF(ISBLANK(AM243),IF('Настройки'!$B$9="Нулевой спрос",0,""),IF(AM243&lt;0,IF('Настройки'!$B$10="Исключить","",IF('Настройки'!$B$10="Абсолютные значения",ABS(AM243),AM243)),AM243)))</x:f>
      </x:c>
      <x:c r="CQ243" s="50" t="str">
        <x:f>IF(35&gt;'Настройки'!$B$3,"",IF(ISBLANK(AN243),IF('Настройки'!$B$9="Нулевой спрос",0,""),IF(AN243&lt;0,IF('Настройки'!$B$10="Исключить","",IF('Настройки'!$B$10="Абсолютные значения",ABS(AN243),AN243)),AN243)))</x:f>
      </x:c>
      <x:c r="CR243" s="50" t="str">
        <x:f>IF(36&gt;'Настройки'!$B$3,"",IF(ISBLANK(AO243),IF('Настройки'!$B$9="Нулевой спрос",0,""),IF(AO243&lt;0,IF('Настройки'!$B$10="Исключить","",IF('Настройки'!$B$10="Абсолютные значения",ABS(AO243),AO243)),AO243)))</x:f>
      </x:c>
      <x:c r="CS243" s="50" t="str">
        <x:f>IF(OR(1&gt;'Настройки'!$B$3,ISBLANK(BI243),BI243=0),"",BI243)</x:f>
      </x:c>
      <x:c r="CT243" s="50" t="str">
        <x:f>IF(OR(2&gt;'Настройки'!$B$3,ISBLANK(BJ243),BJ243=0),"",BJ243)</x:f>
      </x:c>
      <x:c r="CU243" s="50" t="str">
        <x:f>IF(OR(3&gt;'Настройки'!$B$3,ISBLANK(BK243),BK243=0),"",BK243)</x:f>
      </x:c>
      <x:c r="CV243" s="50" t="str">
        <x:f>IF(OR(4&gt;'Настройки'!$B$3,ISBLANK(BL243),BL243=0),"",BL243)</x:f>
      </x:c>
      <x:c r="CW243" s="50" t="str">
        <x:f>IF(OR(5&gt;'Настройки'!$B$3,ISBLANK(BM243),BM243=0),"",BM243)</x:f>
      </x:c>
      <x:c r="CX243" s="50" t="str">
        <x:f>IF(OR(6&gt;'Настройки'!$B$3,ISBLANK(BN243),BN243=0),"",BN243)</x:f>
      </x:c>
      <x:c r="CY243" s="50" t="str">
        <x:f>IF(OR(7&gt;'Настройки'!$B$3,ISBLANK(BO243),BO243=0),"",BO243)</x:f>
      </x:c>
      <x:c r="CZ243" s="50" t="str">
        <x:f>IF(OR(8&gt;'Настройки'!$B$3,ISBLANK(BP243),BP243=0),"",BP243)</x:f>
      </x:c>
      <x:c r="DA243" s="50" t="str">
        <x:f>IF(OR(9&gt;'Настройки'!$B$3,ISBLANK(BQ243),BQ243=0),"",BQ243)</x:f>
      </x:c>
      <x:c r="DB243" s="50" t="str">
        <x:f>IF(OR(10&gt;'Настройки'!$B$3,ISBLANK(BR243),BR243=0),"",BR243)</x:f>
      </x:c>
      <x:c r="DC243" s="50" t="str">
        <x:f>IF(OR(11&gt;'Настройки'!$B$3,ISBLANK(BS243),BS243=0),"",BS243)</x:f>
      </x:c>
      <x:c r="DD243" s="50" t="str">
        <x:f>IF(OR(12&gt;'Настройки'!$B$3,ISBLANK(BT243),BT243=0),"",BT243)</x:f>
      </x:c>
      <x:c r="DE243" s="50" t="str">
        <x:f>IF(OR(13&gt;'Настройки'!$B$3,ISBLANK(BU243),BU243=0),"",BU243)</x:f>
      </x:c>
      <x:c r="DF243" s="50" t="str">
        <x:f>IF(OR(14&gt;'Настройки'!$B$3,ISBLANK(BV243),BV243=0),"",BV243)</x:f>
      </x:c>
      <x:c r="DG243" s="50" t="str">
        <x:f>IF(OR(15&gt;'Настройки'!$B$3,ISBLANK(BW243),BW243=0),"",BW243)</x:f>
      </x:c>
      <x:c r="DH243" s="50" t="str">
        <x:f>IF(OR(16&gt;'Настройки'!$B$3,ISBLANK(BX243),BX243=0),"",BX243)</x:f>
      </x:c>
      <x:c r="DI243" s="50" t="str">
        <x:f>IF(OR(17&gt;'Настройки'!$B$3,ISBLANK(BY243),BY243=0),"",BY243)</x:f>
      </x:c>
      <x:c r="DJ243" s="50" t="str">
        <x:f>IF(OR(18&gt;'Настройки'!$B$3,ISBLANK(BZ243),BZ243=0),"",BZ243)</x:f>
      </x:c>
      <x:c r="DK243" s="50" t="str">
        <x:f>IF(OR(19&gt;'Настройки'!$B$3,ISBLANK(CA243),CA243=0),"",CA243)</x:f>
      </x:c>
      <x:c r="DL243" s="50" t="str">
        <x:f>IF(OR(20&gt;'Настройки'!$B$3,ISBLANK(CB243),CB243=0),"",CB243)</x:f>
      </x:c>
      <x:c r="DM243" s="50" t="str">
        <x:f>IF(OR(21&gt;'Настройки'!$B$3,ISBLANK(CC243),CC243=0),"",CC243)</x:f>
      </x:c>
      <x:c r="DN243" s="50" t="str">
        <x:f>IF(OR(22&gt;'Настройки'!$B$3,ISBLANK(CD243),CD243=0),"",CD243)</x:f>
      </x:c>
      <x:c r="DO243" s="50" t="str">
        <x:f>IF(OR(23&gt;'Настройки'!$B$3,ISBLANK(CE243),CE243=0),"",CE243)</x:f>
      </x:c>
      <x:c r="DP243" s="50" t="str">
        <x:f>IF(OR(24&gt;'Настройки'!$B$3,ISBLANK(CF243),CF243=0),"",CF243)</x:f>
      </x:c>
      <x:c r="DQ243" s="50" t="str">
        <x:f>IF(OR(25&gt;'Настройки'!$B$3,ISBLANK(CG243),CG243=0),"",CG243)</x:f>
      </x:c>
      <x:c r="DR243" s="50" t="str">
        <x:f>IF(OR(26&gt;'Настройки'!$B$3,ISBLANK(CH243),CH243=0),"",CH243)</x:f>
      </x:c>
      <x:c r="DS243" s="50" t="str">
        <x:f>IF(OR(27&gt;'Настройки'!$B$3,ISBLANK(CI243),CI243=0),"",CI243)</x:f>
      </x:c>
      <x:c r="DT243" s="50" t="str">
        <x:f>IF(OR(28&gt;'Настройки'!$B$3,ISBLANK(CJ243),CJ243=0),"",CJ243)</x:f>
      </x:c>
      <x:c r="DU243" s="50" t="str">
        <x:f>IF(OR(29&gt;'Настройки'!$B$3,ISBLANK(CK243),CK243=0),"",CK243)</x:f>
      </x:c>
      <x:c r="DV243" s="50" t="str">
        <x:f>IF(OR(30&gt;'Настройки'!$B$3,ISBLANK(CL243),CL243=0),"",CL243)</x:f>
      </x:c>
      <x:c r="DW243" s="50" t="str">
        <x:f>IF(OR(31&gt;'Настройки'!$B$3,ISBLANK(CM243),CM243=0),"",CM243)</x:f>
      </x:c>
      <x:c r="DX243" s="50" t="str">
        <x:f>IF(OR(32&gt;'Настройки'!$B$3,ISBLANK(CN243),CN243=0),"",CN243)</x:f>
      </x:c>
      <x:c r="DY243" s="50" t="str">
        <x:f>IF(OR(33&gt;'Настройки'!$B$3,ISBLANK(CO243),CO243=0),"",CO243)</x:f>
      </x:c>
      <x:c r="DZ243" s="50" t="str">
        <x:f>IF(OR(34&gt;'Настройки'!$B$3,ISBLANK(CP243),CP243=0),"",CP243)</x:f>
      </x:c>
      <x:c r="EA243" s="50" t="str">
        <x:f>IF(OR(35&gt;'Настройки'!$B$3,ISBLANK(CQ243),CQ243=0),"",CQ243)</x:f>
      </x:c>
      <x:c r="EB243" s="50" t="str">
        <x:f>IF(OR(36&gt;'Настройки'!$B$3,ISBLANK(CR243),CR243=0),"",CR243)</x:f>
      </x:c>
      <x:c r="EC243" s="50" t="str">
        <x:f>IF(A243="","",IF(OR(BB243="AZ",BB243="BZ"),10000+ROW(),IF(AZ243&gt;'Настройки'!$B$11,20000+ROW(),IF(BF243&lt;&gt;"Обычный",30000+ROW(),IF(AX243&lt;=0,40000+ROW(),"")))))</x:f>
      </x:c>
      <x:c r="ED243" s="50" t="str">
        <x:f>IF(EC243="","",COUNTIFS($EC$2:$EC$1001,"&gt;0",$EC$2:$EC$1001,"&lt;"&amp;EC243)+1)</x:f>
      </x:c>
    </x:row>
    <x:row r="244">
      <x:c r="A244" s="115"/>
      <x:c r="B244" s="115"/>
      <x:c r="C244" s="115"/>
      <x:c r="D244" s="118"/>
      <x:c r="E244" s="118"/>
      <x:c r="F244" s="118"/>
      <x:c r="G244" s="118"/>
      <x:c r="H244" s="118"/>
      <x:c r="I244" s="118"/>
      <x:c r="J244" s="118"/>
      <x:c r="K244" s="118"/>
      <x:c r="L244" s="118"/>
      <x:c r="M244" s="118"/>
      <x:c r="N244" s="118"/>
      <x:c r="O244" s="118"/>
      <x:c r="P244" s="118"/>
      <x:c r="Q244" s="118"/>
      <x:c r="R244" s="118"/>
      <x:c r="S244" s="118"/>
      <x:c r="T244" s="118"/>
      <x:c r="U244" s="118"/>
      <x:c r="V244" s="118"/>
      <x:c r="W244" s="118"/>
      <x:c r="X244" s="118"/>
      <x:c r="Y244" s="118"/>
      <x:c r="Z244" s="118"/>
      <x:c r="AA244" s="118"/>
      <x:c r="AB244" s="118"/>
      <x:c r="AC244" s="118"/>
      <x:c r="AD244" s="118"/>
      <x:c r="AE244" s="118"/>
      <x:c r="AF244" s="118"/>
      <x:c r="AG244" s="118"/>
      <x:c r="AH244" s="118"/>
      <x:c r="AI244" s="118"/>
      <x:c r="AJ244" s="118"/>
      <x:c r="AK244" s="118"/>
      <x:c r="AL244" s="118"/>
      <x:c r="AM244" s="118"/>
      <x:c r="AN244" s="118"/>
      <x:c r="AO244" s="118"/>
      <x:c r="AP244" s="115"/>
      <x:c r="AQ244" s="49" t="str">
        <x:f>IF(A244="","",COUNT(BI244:INDEX(BI244:CR244,1,'Настройки'!$B$3)))</x:f>
      </x:c>
      <x:c r="AR244" s="49" t="str">
        <x:f>IF(A244="","",SUM(BI244:INDEX(BI244:CR244,1,'Настройки'!$B$3)))</x:f>
      </x:c>
      <x:c r="AS244" s="58" t="str">
        <x:f>IF(A244="","",IF('Настройки'!$B$4="Стоимость потребления",AR244*D244,IF('Настройки'!$B$4="Количество",AR244,E244)))</x:f>
      </x:c>
      <x:c r="AT244" s="61" t="str">
        <x:f>IF(OR(A244="",AS244&lt;0,SUM($AS$2:$AS$1001)&lt;=0),"",AS244/SUM($AS$2:$AS$1001))</x:f>
      </x:c>
      <x:c r="AU244" s="61" t="str">
        <x:f>IF(OR(A244="",AS244&lt;0,SUM($AS$2:$AS$1001)&lt;=0),"",SUMIFS($AS$2:$AS$1001,$AS$2:$AS$1001,"&gt;"&amp;AS244)/SUM($AS$2:$AS$1001))</x:f>
      </x:c>
      <x:c r="AV244" s="61" t="str">
        <x:f>IF(OR(A244="",AS244&lt;0,SUM($AS$2:$AS$1001)&lt;=0),"",SUMIFS($AS$2:$AS$1001,$AS$2:$AS$1001,"&gt;="&amp;AS244)/SUM($AS$2:$AS$1001))</x:f>
      </x:c>
      <x:c r="AW244" s="49" t="str">
        <x:f>IF(A244="","",IF(SUM($AS$2:$AS$1001)&lt;=0,"Не определён",IF(AS244&lt;0,"Исключение",IF(AU244&lt;'Настройки'!$B$5,"A",IF(AU244&lt;'Настройки'!$B$6,"B","C")))))</x:f>
      </x:c>
      <x:c r="AX244" s="58" t="str">
        <x:f>IF(A244="","",IF(AQ244=0,"",AVERAGE(BI244:INDEX(BI244:CR244,1,'Настройки'!$B$3))))</x:f>
      </x:c>
      <x:c r="AY244" s="58" t="str">
        <x:f>IF(OR(A244="",AQ244=0),"",STDEVP(BI244:INDEX(BI244:CR244,1,'Настройки'!$B$3)))</x:f>
      </x:c>
      <x:c r="AZ244" s="61" t="str">
        <x:f>IF(OR(A244="",AQ244&lt;'Настройки'!$B$12,AX244&lt;=0,AND('Настройки'!$B$10="Блокировать",COUNTIF(F244:INDEX(F244:AO244,1,'Настройки'!$B$3),"&lt;0")&gt;0)),"",AY244/ABS(AX244))</x:f>
      </x:c>
      <x:c r="BA244" s="49" t="str">
        <x:f>IF(A244="","",IF(AND('Настройки'!$B$10="Блокировать",COUNTIF(F244:INDEX(F244:AO244,1,'Настройки'!$B$3),"&lt;0")&gt;0),"Не определён",IF(AQ244&lt;'Настройки'!$B$12,"Не определён",IF(AX244=0,"Нет спроса",IF(AX244&lt;0,"Не определён",IF(AZ244&lt;='Настройки'!$B$7,"X",IF(AZ244&lt;='Настройки'!$B$8,"Y","Z")))))))</x:f>
      </x:c>
      <x:c r="BB244" s="49" t="str">
        <x:f>IF(OR(A244="",LEN(AW244)&lt;&gt;1,LEN(BA244)&lt;&gt;1),"",AW244&amp;BA244)</x:f>
      </x:c>
      <x:c r="BC244" s="61" t="str">
        <x:f>IF(OR(A244="",AQ244=0),"",(COUNT(BI244:INDEX(BI244:CR244,1,'Настройки'!$B$3))-COUNT(CS244:INDEX(CS244:EB244,1,'Настройки'!$B$3)))/AQ244)</x:f>
      </x:c>
      <x:c r="BD244" s="64" t="str">
        <x:f>IF(OR(A244="",COUNT(CS244:INDEX(CS244:EB244,1,'Настройки'!$B$3))=0),"",AQ244/COUNT(CS244:INDEX(CS244:EB244,1,'Настройки'!$B$3)))</x:f>
      </x:c>
      <x:c r="BE244" s="64" t="str">
        <x:f>IF(OR(A244="",COUNT(CS244:INDEX(CS244:EB244,1,'Настройки'!$B$3))=0),"",IF(AVERAGE(CS244:INDEX(CS244:EB244,1,'Настройки'!$B$3))=0,"",(STDEVP(CS244:INDEX(CS244:EB244,1,'Настройки'!$B$3))/ABS(AVERAGE(CS244:INDEX(CS244:EB244,1,'Настройки'!$B$3))))^2))</x:f>
      </x:c>
      <x:c r="BF244" s="49" t="str">
        <x:f>IF(A244="","",IF(AQ244&lt;3,"Недостаточно",IF(AQ244&lt;6,"Предварительный","Обычный")))</x:f>
      </x:c>
      <x:c r="BG244" s="49" t="str">
        <x:f>IF(A244="","",IF(COUNTIF(F244:INDEX(F244:AO244,1,'Настройки'!$B$3),"&lt;0")&gt;0,IF('Настройки'!$B$10="Блокировать","Отрицательный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"),"")&amp;IF(AQ244&lt;3,"Недостаточно истории. ",IF(AQ244&lt;6,"Предварительная классификация. ",""))&amp;IF(AX244=0,"Нет спроса за горизонт. ","")&amp;IF(AZ244&gt;'Настройки'!$B$11,"Экстремальная вариативность. ",""))</x:f>
      </x:c>
      <x:c r="BH244" s="49" t="str">
        <x:f>IF(A244="","",IFERROR(VLOOKUP(BB244,'Настройки'!$D$3:$E$11,2,FALSE),"Сначала проверьте исходные данные и историю спроса.")&amp;" Уточните срок поставки, MOQ и критичность.")</x:f>
      </x:c>
      <x:c r="BI244" s="50" t="str">
        <x:f>IF(1&gt;'Настройки'!$B$3,"",IF(ISBLANK(F244),IF('Настройки'!$B$9="Нулевой спрос",0,""),IF(F244&lt;0,IF('Настройки'!$B$10="Исключить","",IF('Настройки'!$B$10="Абсолютные значения",ABS(F244),F244)),F244)))</x:f>
      </x:c>
      <x:c r="BJ244" s="50" t="str">
        <x:f>IF(2&gt;'Настройки'!$B$3,"",IF(ISBLANK(G244),IF('Настройки'!$B$9="Нулевой спрос",0,""),IF(G244&lt;0,IF('Настройки'!$B$10="Исключить","",IF('Настройки'!$B$10="Абсолютные значения",ABS(G244),G244)),G244)))</x:f>
      </x:c>
      <x:c r="BK244" s="50" t="str">
        <x:f>IF(3&gt;'Настройки'!$B$3,"",IF(ISBLANK(H244),IF('Настройки'!$B$9="Нулевой спрос",0,""),IF(H244&lt;0,IF('Настройки'!$B$10="Исключить","",IF('Настройки'!$B$10="Абсолютные значения",ABS(H244),H244)),H244)))</x:f>
      </x:c>
      <x:c r="BL244" s="50" t="str">
        <x:f>IF(4&gt;'Настройки'!$B$3,"",IF(ISBLANK(I244),IF('Настройки'!$B$9="Нулевой спрос",0,""),IF(I244&lt;0,IF('Настройки'!$B$10="Исключить","",IF('Настройки'!$B$10="Абсолютные значения",ABS(I244),I244)),I244)))</x:f>
      </x:c>
      <x:c r="BM244" s="50" t="str">
        <x:f>IF(5&gt;'Настройки'!$B$3,"",IF(ISBLANK(J244),IF('Настройки'!$B$9="Нулевой спрос",0,""),IF(J244&lt;0,IF('Настройки'!$B$10="Исключить","",IF('Настройки'!$B$10="Абсолютные значения",ABS(J244),J244)),J244)))</x:f>
      </x:c>
      <x:c r="BN244" s="50" t="str">
        <x:f>IF(6&gt;'Настройки'!$B$3,"",IF(ISBLANK(K244),IF('Настройки'!$B$9="Нулевой спрос",0,""),IF(K244&lt;0,IF('Настройки'!$B$10="Исключить","",IF('Настройки'!$B$10="Абсолютные значения",ABS(K244),K244)),K244)))</x:f>
      </x:c>
      <x:c r="BO244" s="50" t="str">
        <x:f>IF(7&gt;'Настройки'!$B$3,"",IF(ISBLANK(L244),IF('Настройки'!$B$9="Нулевой спрос",0,""),IF(L244&lt;0,IF('Настройки'!$B$10="Исключить","",IF('Настройки'!$B$10="Абсолютные значения",ABS(L244),L244)),L244)))</x:f>
      </x:c>
      <x:c r="BP244" s="50" t="str">
        <x:f>IF(8&gt;'Настройки'!$B$3,"",IF(ISBLANK(M244),IF('Настройки'!$B$9="Нулевой спрос",0,""),IF(M244&lt;0,IF('Настройки'!$B$10="Исключить","",IF('Настройки'!$B$10="Абсолютные значения",ABS(M244),M244)),M244)))</x:f>
      </x:c>
      <x:c r="BQ244" s="50" t="str">
        <x:f>IF(9&gt;'Настройки'!$B$3,"",IF(ISBLANK(N244),IF('Настройки'!$B$9="Нулевой спрос",0,""),IF(N244&lt;0,IF('Настройки'!$B$10="Исключить","",IF('Настройки'!$B$10="Абсолютные значения",ABS(N244),N244)),N244)))</x:f>
      </x:c>
      <x:c r="BR244" s="50" t="str">
        <x:f>IF(10&gt;'Настройки'!$B$3,"",IF(ISBLANK(O244),IF('Настройки'!$B$9="Нулевой спрос",0,""),IF(O244&lt;0,IF('Настройки'!$B$10="Исключить","",IF('Настройки'!$B$10="Абсолютные значения",ABS(O244),O244)),O244)))</x:f>
      </x:c>
      <x:c r="BS244" s="50" t="str">
        <x:f>IF(11&gt;'Настройки'!$B$3,"",IF(ISBLANK(P244),IF('Настройки'!$B$9="Нулевой спрос",0,""),IF(P244&lt;0,IF('Настройки'!$B$10="Исключить","",IF('Настройки'!$B$10="Абсолютные значения",ABS(P244),P244)),P244)))</x:f>
      </x:c>
      <x:c r="BT244" s="50" t="str">
        <x:f>IF(12&gt;'Настройки'!$B$3,"",IF(ISBLANK(Q244),IF('Настройки'!$B$9="Нулевой спрос",0,""),IF(Q244&lt;0,IF('Настройки'!$B$10="Исключить","",IF('Настройки'!$B$10="Абсолютные значения",ABS(Q244),Q244)),Q244)))</x:f>
      </x:c>
      <x:c r="BU244" s="50" t="str">
        <x:f>IF(13&gt;'Настройки'!$B$3,"",IF(ISBLANK(R244),IF('Настройки'!$B$9="Нулевой спрос",0,""),IF(R244&lt;0,IF('Настройки'!$B$10="Исключить","",IF('Настройки'!$B$10="Абсолютные значения",ABS(R244),R244)),R244)))</x:f>
      </x:c>
      <x:c r="BV244" s="50" t="str">
        <x:f>IF(14&gt;'Настройки'!$B$3,"",IF(ISBLANK(S244),IF('Настройки'!$B$9="Нулевой спрос",0,""),IF(S244&lt;0,IF('Настройки'!$B$10="Исключить","",IF('Настройки'!$B$10="Абсолютные значения",ABS(S244),S244)),S244)))</x:f>
      </x:c>
      <x:c r="BW244" s="50" t="str">
        <x:f>IF(15&gt;'Настройки'!$B$3,"",IF(ISBLANK(T244),IF('Настройки'!$B$9="Нулевой спрос",0,""),IF(T244&lt;0,IF('Настройки'!$B$10="Исключить","",IF('Настройки'!$B$10="Абсолютные значения",ABS(T244),T244)),T244)))</x:f>
      </x:c>
      <x:c r="BX244" s="50" t="str">
        <x:f>IF(16&gt;'Настройки'!$B$3,"",IF(ISBLANK(U244),IF('Настройки'!$B$9="Нулевой спрос",0,""),IF(U244&lt;0,IF('Настройки'!$B$10="Исключить","",IF('Настройки'!$B$10="Абсолютные значения",ABS(U244),U244)),U244)))</x:f>
      </x:c>
      <x:c r="BY244" s="50" t="str">
        <x:f>IF(17&gt;'Настройки'!$B$3,"",IF(ISBLANK(V244),IF('Настройки'!$B$9="Нулевой спрос",0,""),IF(V244&lt;0,IF('Настройки'!$B$10="Исключить","",IF('Настройки'!$B$10="Абсолютные значения",ABS(V244),V244)),V244)))</x:f>
      </x:c>
      <x:c r="BZ244" s="50" t="str">
        <x:f>IF(18&gt;'Настройки'!$B$3,"",IF(ISBLANK(W244),IF('Настройки'!$B$9="Нулевой спрос",0,""),IF(W244&lt;0,IF('Настройки'!$B$10="Исключить","",IF('Настройки'!$B$10="Абсолютные значения",ABS(W244),W244)),W244)))</x:f>
      </x:c>
      <x:c r="CA244" s="50" t="str">
        <x:f>IF(19&gt;'Настройки'!$B$3,"",IF(ISBLANK(X244),IF('Настройки'!$B$9="Нулевой спрос",0,""),IF(X244&lt;0,IF('Настройки'!$B$10="Исключить","",IF('Настройки'!$B$10="Абсолютные значения",ABS(X244),X244)),X244)))</x:f>
      </x:c>
      <x:c r="CB244" s="50" t="str">
        <x:f>IF(20&gt;'Настройки'!$B$3,"",IF(ISBLANK(Y244),IF('Настройки'!$B$9="Нулевой спрос",0,""),IF(Y244&lt;0,IF('Настройки'!$B$10="Исключить","",IF('Настройки'!$B$10="Абсолютные значения",ABS(Y244),Y244)),Y244)))</x:f>
      </x:c>
      <x:c r="CC244" s="50" t="str">
        <x:f>IF(21&gt;'Настройки'!$B$3,"",IF(ISBLANK(Z244),IF('Настройки'!$B$9="Нулевой спрос",0,""),IF(Z244&lt;0,IF('Настройки'!$B$10="Исключить","",IF('Настройки'!$B$10="Абсолютные значения",ABS(Z244),Z244)),Z244)))</x:f>
      </x:c>
      <x:c r="CD244" s="50" t="str">
        <x:f>IF(22&gt;'Настройки'!$B$3,"",IF(ISBLANK(AA244),IF('Настройки'!$B$9="Нулевой спрос",0,""),IF(AA244&lt;0,IF('Настройки'!$B$10="Исключить","",IF('Настройки'!$B$10="Абсолютные значения",ABS(AA244),AA244)),AA244)))</x:f>
      </x:c>
      <x:c r="CE244" s="50" t="str">
        <x:f>IF(23&gt;'Настройки'!$B$3,"",IF(ISBLANK(AB244),IF('Настройки'!$B$9="Нулевой спрос",0,""),IF(AB244&lt;0,IF('Настройки'!$B$10="Исключить","",IF('Настройки'!$B$10="Абсолютные значения",ABS(AB244),AB244)),AB244)))</x:f>
      </x:c>
      <x:c r="CF244" s="50" t="str">
        <x:f>IF(24&gt;'Настройки'!$B$3,"",IF(ISBLANK(AC244),IF('Настройки'!$B$9="Нулевой спрос",0,""),IF(AC244&lt;0,IF('Настройки'!$B$10="Исключить","",IF('Настройки'!$B$10="Абсолютные значения",ABS(AC244),AC244)),AC244)))</x:f>
      </x:c>
      <x:c r="CG244" s="50" t="str">
        <x:f>IF(25&gt;'Настройки'!$B$3,"",IF(ISBLANK(AD244),IF('Настройки'!$B$9="Нулевой спрос",0,""),IF(AD244&lt;0,IF('Настройки'!$B$10="Исключить","",IF('Настройки'!$B$10="Абсолютные значения",ABS(AD244),AD244)),AD244)))</x:f>
      </x:c>
      <x:c r="CH244" s="50" t="str">
        <x:f>IF(26&gt;'Настройки'!$B$3,"",IF(ISBLANK(AE244),IF('Настройки'!$B$9="Нулевой спрос",0,""),IF(AE244&lt;0,IF('Настройки'!$B$10="Исключить","",IF('Настройки'!$B$10="Абсолютные значения",ABS(AE244),AE244)),AE244)))</x:f>
      </x:c>
      <x:c r="CI244" s="50" t="str">
        <x:f>IF(27&gt;'Настройки'!$B$3,"",IF(ISBLANK(AF244),IF('Настройки'!$B$9="Нулевой спрос",0,""),IF(AF244&lt;0,IF('Настройки'!$B$10="Исключить","",IF('Настройки'!$B$10="Абсолютные значения",ABS(AF244),AF244)),AF244)))</x:f>
      </x:c>
      <x:c r="CJ244" s="50" t="str">
        <x:f>IF(28&gt;'Настройки'!$B$3,"",IF(ISBLANK(AG244),IF('Настройки'!$B$9="Нулевой спрос",0,""),IF(AG244&lt;0,IF('Настройки'!$B$10="Исключить","",IF('Настройки'!$B$10="Абсолютные значения",ABS(AG244),AG244)),AG244)))</x:f>
      </x:c>
      <x:c r="CK244" s="50" t="str">
        <x:f>IF(29&gt;'Настройки'!$B$3,"",IF(ISBLANK(AH244),IF('Настройки'!$B$9="Нулевой спрос",0,""),IF(AH244&lt;0,IF('Настройки'!$B$10="Исключить","",IF('Настройки'!$B$10="Абсолютные значения",ABS(AH244),AH244)),AH244)))</x:f>
      </x:c>
      <x:c r="CL244" s="50" t="str">
        <x:f>IF(30&gt;'Настройки'!$B$3,"",IF(ISBLANK(AI244),IF('Настройки'!$B$9="Нулевой спрос",0,""),IF(AI244&lt;0,IF('Настройки'!$B$10="Исключить","",IF('Настройки'!$B$10="Абсолютные значения",ABS(AI244),AI244)),AI244)))</x:f>
      </x:c>
      <x:c r="CM244" s="50" t="str">
        <x:f>IF(31&gt;'Настройки'!$B$3,"",IF(ISBLANK(AJ244),IF('Настройки'!$B$9="Нулевой спрос",0,""),IF(AJ244&lt;0,IF('Настройки'!$B$10="Исключить","",IF('Настройки'!$B$10="Абсолютные значения",ABS(AJ244),AJ244)),AJ244)))</x:f>
      </x:c>
      <x:c r="CN244" s="50" t="str">
        <x:f>IF(32&gt;'Настройки'!$B$3,"",IF(ISBLANK(AK244),IF('Настройки'!$B$9="Нулевой спрос",0,""),IF(AK244&lt;0,IF('Настройки'!$B$10="Исключить","",IF('Настройки'!$B$10="Абсолютные значения",ABS(AK244),AK244)),AK244)))</x:f>
      </x:c>
      <x:c r="CO244" s="50" t="str">
        <x:f>IF(33&gt;'Настройки'!$B$3,"",IF(ISBLANK(AL244),IF('Настройки'!$B$9="Нулевой спрос",0,""),IF(AL244&lt;0,IF('Настройки'!$B$10="Исключить","",IF('Настройки'!$B$10="Абсолютные значения",ABS(AL244),AL244)),AL244)))</x:f>
      </x:c>
      <x:c r="CP244" s="50" t="str">
        <x:f>IF(34&gt;'Настройки'!$B$3,"",IF(ISBLANK(AM244),IF('Настройки'!$B$9="Нулевой спрос",0,""),IF(AM244&lt;0,IF('Настройки'!$B$10="Исключить","",IF('Настройки'!$B$10="Абсолютные значения",ABS(AM244),AM244)),AM244)))</x:f>
      </x:c>
      <x:c r="CQ244" s="50" t="str">
        <x:f>IF(35&gt;'Настройки'!$B$3,"",IF(ISBLANK(AN244),IF('Настройки'!$B$9="Нулевой спрос",0,""),IF(AN244&lt;0,IF('Настройки'!$B$10="Исключить","",IF('Настройки'!$B$10="Абсолютные значения",ABS(AN244),AN244)),AN244)))</x:f>
      </x:c>
      <x:c r="CR244" s="50" t="str">
        <x:f>IF(36&gt;'Настройки'!$B$3,"",IF(ISBLANK(AO244),IF('Настройки'!$B$9="Нулевой спрос",0,""),IF(AO244&lt;0,IF('Настройки'!$B$10="Исключить","",IF('Настройки'!$B$10="Абсолютные значения",ABS(AO244),AO244)),AO244)))</x:f>
      </x:c>
      <x:c r="CS244" s="50" t="str">
        <x:f>IF(OR(1&gt;'Настройки'!$B$3,ISBLANK(BI244),BI244=0),"",BI244)</x:f>
      </x:c>
      <x:c r="CT244" s="50" t="str">
        <x:f>IF(OR(2&gt;'Настройки'!$B$3,ISBLANK(BJ244),BJ244=0),"",BJ244)</x:f>
      </x:c>
      <x:c r="CU244" s="50" t="str">
        <x:f>IF(OR(3&gt;'Настройки'!$B$3,ISBLANK(BK244),BK244=0),"",BK244)</x:f>
      </x:c>
      <x:c r="CV244" s="50" t="str">
        <x:f>IF(OR(4&gt;'Настройки'!$B$3,ISBLANK(BL244),BL244=0),"",BL244)</x:f>
      </x:c>
      <x:c r="CW244" s="50" t="str">
        <x:f>IF(OR(5&gt;'Настройки'!$B$3,ISBLANK(BM244),BM244=0),"",BM244)</x:f>
      </x:c>
      <x:c r="CX244" s="50" t="str">
        <x:f>IF(OR(6&gt;'Настройки'!$B$3,ISBLANK(BN244),BN244=0),"",BN244)</x:f>
      </x:c>
      <x:c r="CY244" s="50" t="str">
        <x:f>IF(OR(7&gt;'Настройки'!$B$3,ISBLANK(BO244),BO244=0),"",BO244)</x:f>
      </x:c>
      <x:c r="CZ244" s="50" t="str">
        <x:f>IF(OR(8&gt;'Настройки'!$B$3,ISBLANK(BP244),BP244=0),"",BP244)</x:f>
      </x:c>
      <x:c r="DA244" s="50" t="str">
        <x:f>IF(OR(9&gt;'Настройки'!$B$3,ISBLANK(BQ244),BQ244=0),"",BQ244)</x:f>
      </x:c>
      <x:c r="DB244" s="50" t="str">
        <x:f>IF(OR(10&gt;'Настройки'!$B$3,ISBLANK(BR244),BR244=0),"",BR244)</x:f>
      </x:c>
      <x:c r="DC244" s="50" t="str">
        <x:f>IF(OR(11&gt;'Настройки'!$B$3,ISBLANK(BS244),BS244=0),"",BS244)</x:f>
      </x:c>
      <x:c r="DD244" s="50" t="str">
        <x:f>IF(OR(12&gt;'Настройки'!$B$3,ISBLANK(BT244),BT244=0),"",BT244)</x:f>
      </x:c>
      <x:c r="DE244" s="50" t="str">
        <x:f>IF(OR(13&gt;'Настройки'!$B$3,ISBLANK(BU244),BU244=0),"",BU244)</x:f>
      </x:c>
      <x:c r="DF244" s="50" t="str">
        <x:f>IF(OR(14&gt;'Настройки'!$B$3,ISBLANK(BV244),BV244=0),"",BV244)</x:f>
      </x:c>
      <x:c r="DG244" s="50" t="str">
        <x:f>IF(OR(15&gt;'Настройки'!$B$3,ISBLANK(BW244),BW244=0),"",BW244)</x:f>
      </x:c>
      <x:c r="DH244" s="50" t="str">
        <x:f>IF(OR(16&gt;'Настройки'!$B$3,ISBLANK(BX244),BX244=0),"",BX244)</x:f>
      </x:c>
      <x:c r="DI244" s="50" t="str">
        <x:f>IF(OR(17&gt;'Настройки'!$B$3,ISBLANK(BY244),BY244=0),"",BY244)</x:f>
      </x:c>
      <x:c r="DJ244" s="50" t="str">
        <x:f>IF(OR(18&gt;'Настройки'!$B$3,ISBLANK(BZ244),BZ244=0),"",BZ244)</x:f>
      </x:c>
      <x:c r="DK244" s="50" t="str">
        <x:f>IF(OR(19&gt;'Настройки'!$B$3,ISBLANK(CA244),CA244=0),"",CA244)</x:f>
      </x:c>
      <x:c r="DL244" s="50" t="str">
        <x:f>IF(OR(20&gt;'Настройки'!$B$3,ISBLANK(CB244),CB244=0),"",CB244)</x:f>
      </x:c>
      <x:c r="DM244" s="50" t="str">
        <x:f>IF(OR(21&gt;'Настройки'!$B$3,ISBLANK(CC244),CC244=0),"",CC244)</x:f>
      </x:c>
      <x:c r="DN244" s="50" t="str">
        <x:f>IF(OR(22&gt;'Настройки'!$B$3,ISBLANK(CD244),CD244=0),"",CD244)</x:f>
      </x:c>
      <x:c r="DO244" s="50" t="str">
        <x:f>IF(OR(23&gt;'Настройки'!$B$3,ISBLANK(CE244),CE244=0),"",CE244)</x:f>
      </x:c>
      <x:c r="DP244" s="50" t="str">
        <x:f>IF(OR(24&gt;'Настройки'!$B$3,ISBLANK(CF244),CF244=0),"",CF244)</x:f>
      </x:c>
      <x:c r="DQ244" s="50" t="str">
        <x:f>IF(OR(25&gt;'Настройки'!$B$3,ISBLANK(CG244),CG244=0),"",CG244)</x:f>
      </x:c>
      <x:c r="DR244" s="50" t="str">
        <x:f>IF(OR(26&gt;'Настройки'!$B$3,ISBLANK(CH244),CH244=0),"",CH244)</x:f>
      </x:c>
      <x:c r="DS244" s="50" t="str">
        <x:f>IF(OR(27&gt;'Настройки'!$B$3,ISBLANK(CI244),CI244=0),"",CI244)</x:f>
      </x:c>
      <x:c r="DT244" s="50" t="str">
        <x:f>IF(OR(28&gt;'Настройки'!$B$3,ISBLANK(CJ244),CJ244=0),"",CJ244)</x:f>
      </x:c>
      <x:c r="DU244" s="50" t="str">
        <x:f>IF(OR(29&gt;'Настройки'!$B$3,ISBLANK(CK244),CK244=0),"",CK244)</x:f>
      </x:c>
      <x:c r="DV244" s="50" t="str">
        <x:f>IF(OR(30&gt;'Настройки'!$B$3,ISBLANK(CL244),CL244=0),"",CL244)</x:f>
      </x:c>
      <x:c r="DW244" s="50" t="str">
        <x:f>IF(OR(31&gt;'Настройки'!$B$3,ISBLANK(CM244),CM244=0),"",CM244)</x:f>
      </x:c>
      <x:c r="DX244" s="50" t="str">
        <x:f>IF(OR(32&gt;'Настройки'!$B$3,ISBLANK(CN244),CN244=0),"",CN244)</x:f>
      </x:c>
      <x:c r="DY244" s="50" t="str">
        <x:f>IF(OR(33&gt;'Настройки'!$B$3,ISBLANK(CO244),CO244=0),"",CO244)</x:f>
      </x:c>
      <x:c r="DZ244" s="50" t="str">
        <x:f>IF(OR(34&gt;'Настройки'!$B$3,ISBLANK(CP244),CP244=0),"",CP244)</x:f>
      </x:c>
      <x:c r="EA244" s="50" t="str">
        <x:f>IF(OR(35&gt;'Настройки'!$B$3,ISBLANK(CQ244),CQ244=0),"",CQ244)</x:f>
      </x:c>
      <x:c r="EB244" s="50" t="str">
        <x:f>IF(OR(36&gt;'Настройки'!$B$3,ISBLANK(CR244),CR244=0),"",CR244)</x:f>
      </x:c>
      <x:c r="EC244" s="50" t="str">
        <x:f>IF(A244="","",IF(OR(BB244="AZ",BB244="BZ"),10000+ROW(),IF(AZ244&gt;'Настройки'!$B$11,20000+ROW(),IF(BF244&lt;&gt;"Обычный",30000+ROW(),IF(AX244&lt;=0,40000+ROW(),"")))))</x:f>
      </x:c>
      <x:c r="ED244" s="50" t="str">
        <x:f>IF(EC244="","",COUNTIFS($EC$2:$EC$1001,"&gt;0",$EC$2:$EC$1001,"&lt;"&amp;EC244)+1)</x:f>
      </x:c>
    </x:row>
    <x:row r="245">
      <x:c r="A245" s="115"/>
      <x:c r="B245" s="115"/>
      <x:c r="C245" s="115"/>
      <x:c r="D245" s="118"/>
      <x:c r="E245" s="118"/>
      <x:c r="F245" s="118"/>
      <x:c r="G245" s="118"/>
      <x:c r="H245" s="118"/>
      <x:c r="I245" s="118"/>
      <x:c r="J245" s="118"/>
      <x:c r="K245" s="118"/>
      <x:c r="L245" s="118"/>
      <x:c r="M245" s="118"/>
      <x:c r="N245" s="118"/>
      <x:c r="O245" s="118"/>
      <x:c r="P245" s="118"/>
      <x:c r="Q245" s="118"/>
      <x:c r="R245" s="118"/>
      <x:c r="S245" s="118"/>
      <x:c r="T245" s="118"/>
      <x:c r="U245" s="118"/>
      <x:c r="V245" s="118"/>
      <x:c r="W245" s="118"/>
      <x:c r="X245" s="118"/>
      <x:c r="Y245" s="118"/>
      <x:c r="Z245" s="118"/>
      <x:c r="AA245" s="118"/>
      <x:c r="AB245" s="118"/>
      <x:c r="AC245" s="118"/>
      <x:c r="AD245" s="118"/>
      <x:c r="AE245" s="118"/>
      <x:c r="AF245" s="118"/>
      <x:c r="AG245" s="118"/>
      <x:c r="AH245" s="118"/>
      <x:c r="AI245" s="118"/>
      <x:c r="AJ245" s="118"/>
      <x:c r="AK245" s="118"/>
      <x:c r="AL245" s="118"/>
      <x:c r="AM245" s="118"/>
      <x:c r="AN245" s="118"/>
      <x:c r="AO245" s="118"/>
      <x:c r="AP245" s="115"/>
      <x:c r="AQ245" s="49" t="str">
        <x:f>IF(A245="","",COUNT(BI245:INDEX(BI245:CR245,1,'Настройки'!$B$3)))</x:f>
      </x:c>
      <x:c r="AR245" s="49" t="str">
        <x:f>IF(A245="","",SUM(BI245:INDEX(BI245:CR245,1,'Настройки'!$B$3)))</x:f>
      </x:c>
      <x:c r="AS245" s="58" t="str">
        <x:f>IF(A245="","",IF('Настройки'!$B$4="Стоимость потребления",AR245*D245,IF('Настройки'!$B$4="Количество",AR245,E245)))</x:f>
      </x:c>
      <x:c r="AT245" s="61" t="str">
        <x:f>IF(OR(A245="",AS245&lt;0,SUM($AS$2:$AS$1001)&lt;=0),"",AS245/SUM($AS$2:$AS$1001))</x:f>
      </x:c>
      <x:c r="AU245" s="61" t="str">
        <x:f>IF(OR(A245="",AS245&lt;0,SUM($AS$2:$AS$1001)&lt;=0),"",SUMIFS($AS$2:$AS$1001,$AS$2:$AS$1001,"&gt;"&amp;AS245)/SUM($AS$2:$AS$1001))</x:f>
      </x:c>
      <x:c r="AV245" s="61" t="str">
        <x:f>IF(OR(A245="",AS245&lt;0,SUM($AS$2:$AS$1001)&lt;=0),"",SUMIFS($AS$2:$AS$1001,$AS$2:$AS$1001,"&gt;="&amp;AS245)/SUM($AS$2:$AS$1001))</x:f>
      </x:c>
      <x:c r="AW245" s="49" t="str">
        <x:f>IF(A245="","",IF(SUM($AS$2:$AS$1001)&lt;=0,"Не определён",IF(AS245&lt;0,"Исключение",IF(AU245&lt;'Настройки'!$B$5,"A",IF(AU245&lt;'Настройки'!$B$6,"B","C")))))</x:f>
      </x:c>
      <x:c r="AX245" s="58" t="str">
        <x:f>IF(A245="","",IF(AQ245=0,"",AVERAGE(BI245:INDEX(BI245:CR245,1,'Настройки'!$B$3))))</x:f>
      </x:c>
      <x:c r="AY245" s="58" t="str">
        <x:f>IF(OR(A245="",AQ245=0),"",STDEVP(BI245:INDEX(BI245:CR245,1,'Настройки'!$B$3)))</x:f>
      </x:c>
      <x:c r="AZ245" s="61" t="str">
        <x:f>IF(OR(A245="",AQ245&lt;'Настройки'!$B$12,AX245&lt;=0,AND('Настройки'!$B$10="Блокировать",COUNTIF(F245:INDEX(F245:AO245,1,'Настройки'!$B$3),"&lt;0")&gt;0)),"",AY245/ABS(AX245))</x:f>
      </x:c>
      <x:c r="BA245" s="49" t="str">
        <x:f>IF(A245="","",IF(AND('Настройки'!$B$10="Блокировать",COUNTIF(F245:INDEX(F245:AO245,1,'Настройки'!$B$3),"&lt;0")&gt;0),"Не определён",IF(AQ245&lt;'Настройки'!$B$12,"Не определён",IF(AX245=0,"Нет спроса",IF(AX245&lt;0,"Не определён",IF(AZ245&lt;='Настройки'!$B$7,"X",IF(AZ245&lt;='Настройки'!$B$8,"Y","Z")))))))</x:f>
      </x:c>
      <x:c r="BB245" s="49" t="str">
        <x:f>IF(OR(A245="",LEN(AW245)&lt;&gt;1,LEN(BA245)&lt;&gt;1),"",AW245&amp;BA245)</x:f>
      </x:c>
      <x:c r="BC245" s="61" t="str">
        <x:f>IF(OR(A245="",AQ245=0),"",(COUNT(BI245:INDEX(BI245:CR245,1,'Настройки'!$B$3))-COUNT(CS245:INDEX(CS245:EB245,1,'Настройки'!$B$3)))/AQ245)</x:f>
      </x:c>
      <x:c r="BD245" s="64" t="str">
        <x:f>IF(OR(A245="",COUNT(CS245:INDEX(CS245:EB245,1,'Настройки'!$B$3))=0),"",AQ245/COUNT(CS245:INDEX(CS245:EB245,1,'Настройки'!$B$3)))</x:f>
      </x:c>
      <x:c r="BE245" s="64" t="str">
        <x:f>IF(OR(A245="",COUNT(CS245:INDEX(CS245:EB245,1,'Настройки'!$B$3))=0),"",IF(AVERAGE(CS245:INDEX(CS245:EB245,1,'Настройки'!$B$3))=0,"",(STDEVP(CS245:INDEX(CS245:EB245,1,'Настройки'!$B$3))/ABS(AVERAGE(CS245:INDEX(CS245:EB245,1,'Настройки'!$B$3))))^2))</x:f>
      </x:c>
      <x:c r="BF245" s="49" t="str">
        <x:f>IF(A245="","",IF(AQ245&lt;3,"Недостаточно",IF(AQ245&lt;6,"Предварительный","Обычный")))</x:f>
      </x:c>
      <x:c r="BG245" s="49" t="str">
        <x:f>IF(A245="","",IF(COUNTIF(F245:INDEX(F245:AO245,1,'Настройки'!$B$3),"&lt;0")&gt;0,IF('Настройки'!$B$10="Блокировать","Отрицательный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"),"")&amp;IF(AQ245&lt;3,"Недостаточно истории. ",IF(AQ245&lt;6,"Предварительная классификация. ",""))&amp;IF(AX245=0,"Нет спроса за горизонт. ","")&amp;IF(AZ245&gt;'Настройки'!$B$11,"Экстремальная вариативность. ",""))</x:f>
      </x:c>
      <x:c r="BH245" s="49" t="str">
        <x:f>IF(A245="","",IFERROR(VLOOKUP(BB245,'Настройки'!$D$3:$E$11,2,FALSE),"Сначала проверьте исходные данные и историю спроса.")&amp;" Уточните срок поставки, MOQ и критичность.")</x:f>
      </x:c>
      <x:c r="BI245" s="50" t="str">
        <x:f>IF(1&gt;'Настройки'!$B$3,"",IF(ISBLANK(F245),IF('Настройки'!$B$9="Нулевой спрос",0,""),IF(F245&lt;0,IF('Настройки'!$B$10="Исключить","",IF('Настройки'!$B$10="Абсолютные значения",ABS(F245),F245)),F245)))</x:f>
      </x:c>
      <x:c r="BJ245" s="50" t="str">
        <x:f>IF(2&gt;'Настройки'!$B$3,"",IF(ISBLANK(G245),IF('Настройки'!$B$9="Нулевой спрос",0,""),IF(G245&lt;0,IF('Настройки'!$B$10="Исключить","",IF('Настройки'!$B$10="Абсолютные значения",ABS(G245),G245)),G245)))</x:f>
      </x:c>
      <x:c r="BK245" s="50" t="str">
        <x:f>IF(3&gt;'Настройки'!$B$3,"",IF(ISBLANK(H245),IF('Настройки'!$B$9="Нулевой спрос",0,""),IF(H245&lt;0,IF('Настройки'!$B$10="Исключить","",IF('Настройки'!$B$10="Абсолютные значения",ABS(H245),H245)),H245)))</x:f>
      </x:c>
      <x:c r="BL245" s="50" t="str">
        <x:f>IF(4&gt;'Настройки'!$B$3,"",IF(ISBLANK(I245),IF('Настройки'!$B$9="Нулевой спрос",0,""),IF(I245&lt;0,IF('Настройки'!$B$10="Исключить","",IF('Настройки'!$B$10="Абсолютные значения",ABS(I245),I245)),I245)))</x:f>
      </x:c>
      <x:c r="BM245" s="50" t="str">
        <x:f>IF(5&gt;'Настройки'!$B$3,"",IF(ISBLANK(J245),IF('Настройки'!$B$9="Нулевой спрос",0,""),IF(J245&lt;0,IF('Настройки'!$B$10="Исключить","",IF('Настройки'!$B$10="Абсолютные значения",ABS(J245),J245)),J245)))</x:f>
      </x:c>
      <x:c r="BN245" s="50" t="str">
        <x:f>IF(6&gt;'Настройки'!$B$3,"",IF(ISBLANK(K245),IF('Настройки'!$B$9="Нулевой спрос",0,""),IF(K245&lt;0,IF('Настройки'!$B$10="Исключить","",IF('Настройки'!$B$10="Абсолютные значения",ABS(K245),K245)),K245)))</x:f>
      </x:c>
      <x:c r="BO245" s="50" t="str">
        <x:f>IF(7&gt;'Настройки'!$B$3,"",IF(ISBLANK(L245),IF('Настройки'!$B$9="Нулевой спрос",0,""),IF(L245&lt;0,IF('Настройки'!$B$10="Исключить","",IF('Настройки'!$B$10="Абсолютные значения",ABS(L245),L245)),L245)))</x:f>
      </x:c>
      <x:c r="BP245" s="50" t="str">
        <x:f>IF(8&gt;'Настройки'!$B$3,"",IF(ISBLANK(M245),IF('Настройки'!$B$9="Нулевой спрос",0,""),IF(M245&lt;0,IF('Настройки'!$B$10="Исключить","",IF('Настройки'!$B$10="Абсолютные значения",ABS(M245),M245)),M245)))</x:f>
      </x:c>
      <x:c r="BQ245" s="50" t="str">
        <x:f>IF(9&gt;'Настройки'!$B$3,"",IF(ISBLANK(N245),IF('Настройки'!$B$9="Нулевой спрос",0,""),IF(N245&lt;0,IF('Настройки'!$B$10="Исключить","",IF('Настройки'!$B$10="Абсолютные значения",ABS(N245),N245)),N245)))</x:f>
      </x:c>
      <x:c r="BR245" s="50" t="str">
        <x:f>IF(10&gt;'Настройки'!$B$3,"",IF(ISBLANK(O245),IF('Настройки'!$B$9="Нулевой спрос",0,""),IF(O245&lt;0,IF('Настройки'!$B$10="Исключить","",IF('Настройки'!$B$10="Абсолютные значения",ABS(O245),O245)),O245)))</x:f>
      </x:c>
      <x:c r="BS245" s="50" t="str">
        <x:f>IF(11&gt;'Настройки'!$B$3,"",IF(ISBLANK(P245),IF('Настройки'!$B$9="Нулевой спрос",0,""),IF(P245&lt;0,IF('Настройки'!$B$10="Исключить","",IF('Настройки'!$B$10="Абсолютные значения",ABS(P245),P245)),P245)))</x:f>
      </x:c>
      <x:c r="BT245" s="50" t="str">
        <x:f>IF(12&gt;'Настройки'!$B$3,"",IF(ISBLANK(Q245),IF('Настройки'!$B$9="Нулевой спрос",0,""),IF(Q245&lt;0,IF('Настройки'!$B$10="Исключить","",IF('Настройки'!$B$10="Абсолютные значения",ABS(Q245),Q245)),Q245)))</x:f>
      </x:c>
      <x:c r="BU245" s="50" t="str">
        <x:f>IF(13&gt;'Настройки'!$B$3,"",IF(ISBLANK(R245),IF('Настройки'!$B$9="Нулевой спрос",0,""),IF(R245&lt;0,IF('Настройки'!$B$10="Исключить","",IF('Настройки'!$B$10="Абсолютные значения",ABS(R245),R245)),R245)))</x:f>
      </x:c>
      <x:c r="BV245" s="50" t="str">
        <x:f>IF(14&gt;'Настройки'!$B$3,"",IF(ISBLANK(S245),IF('Настройки'!$B$9="Нулевой спрос",0,""),IF(S245&lt;0,IF('Настройки'!$B$10="Исключить","",IF('Настройки'!$B$10="Абсолютные значения",ABS(S245),S245)),S245)))</x:f>
      </x:c>
      <x:c r="BW245" s="50" t="str">
        <x:f>IF(15&gt;'Настройки'!$B$3,"",IF(ISBLANK(T245),IF('Настройки'!$B$9="Нулевой спрос",0,""),IF(T245&lt;0,IF('Настройки'!$B$10="Исключить","",IF('Настройки'!$B$10="Абсолютные значения",ABS(T245),T245)),T245)))</x:f>
      </x:c>
      <x:c r="BX245" s="50" t="str">
        <x:f>IF(16&gt;'Настройки'!$B$3,"",IF(ISBLANK(U245),IF('Настройки'!$B$9="Нулевой спрос",0,""),IF(U245&lt;0,IF('Настройки'!$B$10="Исключить","",IF('Настройки'!$B$10="Абсолютные значения",ABS(U245),U245)),U245)))</x:f>
      </x:c>
      <x:c r="BY245" s="50" t="str">
        <x:f>IF(17&gt;'Настройки'!$B$3,"",IF(ISBLANK(V245),IF('Настройки'!$B$9="Нулевой спрос",0,""),IF(V245&lt;0,IF('Настройки'!$B$10="Исключить","",IF('Настройки'!$B$10="Абсолютные значения",ABS(V245),V245)),V245)))</x:f>
      </x:c>
      <x:c r="BZ245" s="50" t="str">
        <x:f>IF(18&gt;'Настройки'!$B$3,"",IF(ISBLANK(W245),IF('Настройки'!$B$9="Нулевой спрос",0,""),IF(W245&lt;0,IF('Настройки'!$B$10="Исключить","",IF('Настройки'!$B$10="Абсолютные значения",ABS(W245),W245)),W245)))</x:f>
      </x:c>
      <x:c r="CA245" s="50" t="str">
        <x:f>IF(19&gt;'Настройки'!$B$3,"",IF(ISBLANK(X245),IF('Настройки'!$B$9="Нулевой спрос",0,""),IF(X245&lt;0,IF('Настройки'!$B$10="Исключить","",IF('Настройки'!$B$10="Абсолютные значения",ABS(X245),X245)),X245)))</x:f>
      </x:c>
      <x:c r="CB245" s="50" t="str">
        <x:f>IF(20&gt;'Настройки'!$B$3,"",IF(ISBLANK(Y245),IF('Настройки'!$B$9="Нулевой спрос",0,""),IF(Y245&lt;0,IF('Настройки'!$B$10="Исключить","",IF('Настройки'!$B$10="Абсолютные значения",ABS(Y245),Y245)),Y245)))</x:f>
      </x:c>
      <x:c r="CC245" s="50" t="str">
        <x:f>IF(21&gt;'Настройки'!$B$3,"",IF(ISBLANK(Z245),IF('Настройки'!$B$9="Нулевой спрос",0,""),IF(Z245&lt;0,IF('Настройки'!$B$10="Исключить","",IF('Настройки'!$B$10="Абсолютные значения",ABS(Z245),Z245)),Z245)))</x:f>
      </x:c>
      <x:c r="CD245" s="50" t="str">
        <x:f>IF(22&gt;'Настройки'!$B$3,"",IF(ISBLANK(AA245),IF('Настройки'!$B$9="Нулевой спрос",0,""),IF(AA245&lt;0,IF('Настройки'!$B$10="Исключить","",IF('Настройки'!$B$10="Абсолютные значения",ABS(AA245),AA245)),AA245)))</x:f>
      </x:c>
      <x:c r="CE245" s="50" t="str">
        <x:f>IF(23&gt;'Настройки'!$B$3,"",IF(ISBLANK(AB245),IF('Настройки'!$B$9="Нулевой спрос",0,""),IF(AB245&lt;0,IF('Настройки'!$B$10="Исключить","",IF('Настройки'!$B$10="Абсолютные значения",ABS(AB245),AB245)),AB245)))</x:f>
      </x:c>
      <x:c r="CF245" s="50" t="str">
        <x:f>IF(24&gt;'Настройки'!$B$3,"",IF(ISBLANK(AC245),IF('Настройки'!$B$9="Нулевой спрос",0,""),IF(AC245&lt;0,IF('Настройки'!$B$10="Исключить","",IF('Настройки'!$B$10="Абсолютные значения",ABS(AC245),AC245)),AC245)))</x:f>
      </x:c>
      <x:c r="CG245" s="50" t="str">
        <x:f>IF(25&gt;'Настройки'!$B$3,"",IF(ISBLANK(AD245),IF('Настройки'!$B$9="Нулевой спрос",0,""),IF(AD245&lt;0,IF('Настройки'!$B$10="Исключить","",IF('Настройки'!$B$10="Абсолютные значения",ABS(AD245),AD245)),AD245)))</x:f>
      </x:c>
      <x:c r="CH245" s="50" t="str">
        <x:f>IF(26&gt;'Настройки'!$B$3,"",IF(ISBLANK(AE245),IF('Настройки'!$B$9="Нулевой спрос",0,""),IF(AE245&lt;0,IF('Настройки'!$B$10="Исключить","",IF('Настройки'!$B$10="Абсолютные значения",ABS(AE245),AE245)),AE245)))</x:f>
      </x:c>
      <x:c r="CI245" s="50" t="str">
        <x:f>IF(27&gt;'Настройки'!$B$3,"",IF(ISBLANK(AF245),IF('Настройки'!$B$9="Нулевой спрос",0,""),IF(AF245&lt;0,IF('Настройки'!$B$10="Исключить","",IF('Настройки'!$B$10="Абсолютные значения",ABS(AF245),AF245)),AF245)))</x:f>
      </x:c>
      <x:c r="CJ245" s="50" t="str">
        <x:f>IF(28&gt;'Настройки'!$B$3,"",IF(ISBLANK(AG245),IF('Настройки'!$B$9="Нулевой спрос",0,""),IF(AG245&lt;0,IF('Настройки'!$B$10="Исключить","",IF('Настройки'!$B$10="Абсолютные значения",ABS(AG245),AG245)),AG245)))</x:f>
      </x:c>
      <x:c r="CK245" s="50" t="str">
        <x:f>IF(29&gt;'Настройки'!$B$3,"",IF(ISBLANK(AH245),IF('Настройки'!$B$9="Нулевой спрос",0,""),IF(AH245&lt;0,IF('Настройки'!$B$10="Исключить","",IF('Настройки'!$B$10="Абсолютные значения",ABS(AH245),AH245)),AH245)))</x:f>
      </x:c>
      <x:c r="CL245" s="50" t="str">
        <x:f>IF(30&gt;'Настройки'!$B$3,"",IF(ISBLANK(AI245),IF('Настройки'!$B$9="Нулевой спрос",0,""),IF(AI245&lt;0,IF('Настройки'!$B$10="Исключить","",IF('Настройки'!$B$10="Абсолютные значения",ABS(AI245),AI245)),AI245)))</x:f>
      </x:c>
      <x:c r="CM245" s="50" t="str">
        <x:f>IF(31&gt;'Настройки'!$B$3,"",IF(ISBLANK(AJ245),IF('Настройки'!$B$9="Нулевой спрос",0,""),IF(AJ245&lt;0,IF('Настройки'!$B$10="Исключить","",IF('Настройки'!$B$10="Абсолютные значения",ABS(AJ245),AJ245)),AJ245)))</x:f>
      </x:c>
      <x:c r="CN245" s="50" t="str">
        <x:f>IF(32&gt;'Настройки'!$B$3,"",IF(ISBLANK(AK245),IF('Настройки'!$B$9="Нулевой спрос",0,""),IF(AK245&lt;0,IF('Настройки'!$B$10="Исключить","",IF('Настройки'!$B$10="Абсолютные значения",ABS(AK245),AK245)),AK245)))</x:f>
      </x:c>
      <x:c r="CO245" s="50" t="str">
        <x:f>IF(33&gt;'Настройки'!$B$3,"",IF(ISBLANK(AL245),IF('Настройки'!$B$9="Нулевой спрос",0,""),IF(AL245&lt;0,IF('Настройки'!$B$10="Исключить","",IF('Настройки'!$B$10="Абсолютные значения",ABS(AL245),AL245)),AL245)))</x:f>
      </x:c>
      <x:c r="CP245" s="50" t="str">
        <x:f>IF(34&gt;'Настройки'!$B$3,"",IF(ISBLANK(AM245),IF('Настройки'!$B$9="Нулевой спрос",0,""),IF(AM245&lt;0,IF('Настройки'!$B$10="Исключить","",IF('Настройки'!$B$10="Абсолютные значения",ABS(AM245),AM245)),AM245)))</x:f>
      </x:c>
      <x:c r="CQ245" s="50" t="str">
        <x:f>IF(35&gt;'Настройки'!$B$3,"",IF(ISBLANK(AN245),IF('Настройки'!$B$9="Нулевой спрос",0,""),IF(AN245&lt;0,IF('Настройки'!$B$10="Исключить","",IF('Настройки'!$B$10="Абсолютные значения",ABS(AN245),AN245)),AN245)))</x:f>
      </x:c>
      <x:c r="CR245" s="50" t="str">
        <x:f>IF(36&gt;'Настройки'!$B$3,"",IF(ISBLANK(AO245),IF('Настройки'!$B$9="Нулевой спрос",0,""),IF(AO245&lt;0,IF('Настройки'!$B$10="Исключить","",IF('Настройки'!$B$10="Абсолютные значения",ABS(AO245),AO245)),AO245)))</x:f>
      </x:c>
      <x:c r="CS245" s="50" t="str">
        <x:f>IF(OR(1&gt;'Настройки'!$B$3,ISBLANK(BI245),BI245=0),"",BI245)</x:f>
      </x:c>
      <x:c r="CT245" s="50" t="str">
        <x:f>IF(OR(2&gt;'Настройки'!$B$3,ISBLANK(BJ245),BJ245=0),"",BJ245)</x:f>
      </x:c>
      <x:c r="CU245" s="50" t="str">
        <x:f>IF(OR(3&gt;'Настройки'!$B$3,ISBLANK(BK245),BK245=0),"",BK245)</x:f>
      </x:c>
      <x:c r="CV245" s="50" t="str">
        <x:f>IF(OR(4&gt;'Настройки'!$B$3,ISBLANK(BL245),BL245=0),"",BL245)</x:f>
      </x:c>
      <x:c r="CW245" s="50" t="str">
        <x:f>IF(OR(5&gt;'Настройки'!$B$3,ISBLANK(BM245),BM245=0),"",BM245)</x:f>
      </x:c>
      <x:c r="CX245" s="50" t="str">
        <x:f>IF(OR(6&gt;'Настройки'!$B$3,ISBLANK(BN245),BN245=0),"",BN245)</x:f>
      </x:c>
      <x:c r="CY245" s="50" t="str">
        <x:f>IF(OR(7&gt;'Настройки'!$B$3,ISBLANK(BO245),BO245=0),"",BO245)</x:f>
      </x:c>
      <x:c r="CZ245" s="50" t="str">
        <x:f>IF(OR(8&gt;'Настройки'!$B$3,ISBLANK(BP245),BP245=0),"",BP245)</x:f>
      </x:c>
      <x:c r="DA245" s="50" t="str">
        <x:f>IF(OR(9&gt;'Настройки'!$B$3,ISBLANK(BQ245),BQ245=0),"",BQ245)</x:f>
      </x:c>
      <x:c r="DB245" s="50" t="str">
        <x:f>IF(OR(10&gt;'Настройки'!$B$3,ISBLANK(BR245),BR245=0),"",BR245)</x:f>
      </x:c>
      <x:c r="DC245" s="50" t="str">
        <x:f>IF(OR(11&gt;'Настройки'!$B$3,ISBLANK(BS245),BS245=0),"",BS245)</x:f>
      </x:c>
      <x:c r="DD245" s="50" t="str">
        <x:f>IF(OR(12&gt;'Настройки'!$B$3,ISBLANK(BT245),BT245=0),"",BT245)</x:f>
      </x:c>
      <x:c r="DE245" s="50" t="str">
        <x:f>IF(OR(13&gt;'Настройки'!$B$3,ISBLANK(BU245),BU245=0),"",BU245)</x:f>
      </x:c>
      <x:c r="DF245" s="50" t="str">
        <x:f>IF(OR(14&gt;'Настройки'!$B$3,ISBLANK(BV245),BV245=0),"",BV245)</x:f>
      </x:c>
      <x:c r="DG245" s="50" t="str">
        <x:f>IF(OR(15&gt;'Настройки'!$B$3,ISBLANK(BW245),BW245=0),"",BW245)</x:f>
      </x:c>
      <x:c r="DH245" s="50" t="str">
        <x:f>IF(OR(16&gt;'Настройки'!$B$3,ISBLANK(BX245),BX245=0),"",BX245)</x:f>
      </x:c>
      <x:c r="DI245" s="50" t="str">
        <x:f>IF(OR(17&gt;'Настройки'!$B$3,ISBLANK(BY245),BY245=0),"",BY245)</x:f>
      </x:c>
      <x:c r="DJ245" s="50" t="str">
        <x:f>IF(OR(18&gt;'Настройки'!$B$3,ISBLANK(BZ245),BZ245=0),"",BZ245)</x:f>
      </x:c>
      <x:c r="DK245" s="50" t="str">
        <x:f>IF(OR(19&gt;'Настройки'!$B$3,ISBLANK(CA245),CA245=0),"",CA245)</x:f>
      </x:c>
      <x:c r="DL245" s="50" t="str">
        <x:f>IF(OR(20&gt;'Настройки'!$B$3,ISBLANK(CB245),CB245=0),"",CB245)</x:f>
      </x:c>
      <x:c r="DM245" s="50" t="str">
        <x:f>IF(OR(21&gt;'Настройки'!$B$3,ISBLANK(CC245),CC245=0),"",CC245)</x:f>
      </x:c>
      <x:c r="DN245" s="50" t="str">
        <x:f>IF(OR(22&gt;'Настройки'!$B$3,ISBLANK(CD245),CD245=0),"",CD245)</x:f>
      </x:c>
      <x:c r="DO245" s="50" t="str">
        <x:f>IF(OR(23&gt;'Настройки'!$B$3,ISBLANK(CE245),CE245=0),"",CE245)</x:f>
      </x:c>
      <x:c r="DP245" s="50" t="str">
        <x:f>IF(OR(24&gt;'Настройки'!$B$3,ISBLANK(CF245),CF245=0),"",CF245)</x:f>
      </x:c>
      <x:c r="DQ245" s="50" t="str">
        <x:f>IF(OR(25&gt;'Настройки'!$B$3,ISBLANK(CG245),CG245=0),"",CG245)</x:f>
      </x:c>
      <x:c r="DR245" s="50" t="str">
        <x:f>IF(OR(26&gt;'Настройки'!$B$3,ISBLANK(CH245),CH245=0),"",CH245)</x:f>
      </x:c>
      <x:c r="DS245" s="50" t="str">
        <x:f>IF(OR(27&gt;'Настройки'!$B$3,ISBLANK(CI245),CI245=0),"",CI245)</x:f>
      </x:c>
      <x:c r="DT245" s="50" t="str">
        <x:f>IF(OR(28&gt;'Настройки'!$B$3,ISBLANK(CJ245),CJ245=0),"",CJ245)</x:f>
      </x:c>
      <x:c r="DU245" s="50" t="str">
        <x:f>IF(OR(29&gt;'Настройки'!$B$3,ISBLANK(CK245),CK245=0),"",CK245)</x:f>
      </x:c>
      <x:c r="DV245" s="50" t="str">
        <x:f>IF(OR(30&gt;'Настройки'!$B$3,ISBLANK(CL245),CL245=0),"",CL245)</x:f>
      </x:c>
      <x:c r="DW245" s="50" t="str">
        <x:f>IF(OR(31&gt;'Настройки'!$B$3,ISBLANK(CM245),CM245=0),"",CM245)</x:f>
      </x:c>
      <x:c r="DX245" s="50" t="str">
        <x:f>IF(OR(32&gt;'Настройки'!$B$3,ISBLANK(CN245),CN245=0),"",CN245)</x:f>
      </x:c>
      <x:c r="DY245" s="50" t="str">
        <x:f>IF(OR(33&gt;'Настройки'!$B$3,ISBLANK(CO245),CO245=0),"",CO245)</x:f>
      </x:c>
      <x:c r="DZ245" s="50" t="str">
        <x:f>IF(OR(34&gt;'Настройки'!$B$3,ISBLANK(CP245),CP245=0),"",CP245)</x:f>
      </x:c>
      <x:c r="EA245" s="50" t="str">
        <x:f>IF(OR(35&gt;'Настройки'!$B$3,ISBLANK(CQ245),CQ245=0),"",CQ245)</x:f>
      </x:c>
      <x:c r="EB245" s="50" t="str">
        <x:f>IF(OR(36&gt;'Настройки'!$B$3,ISBLANK(CR245),CR245=0),"",CR245)</x:f>
      </x:c>
      <x:c r="EC245" s="50" t="str">
        <x:f>IF(A245="","",IF(OR(BB245="AZ",BB245="BZ"),10000+ROW(),IF(AZ245&gt;'Настройки'!$B$11,20000+ROW(),IF(BF245&lt;&gt;"Обычный",30000+ROW(),IF(AX245&lt;=0,40000+ROW(),"")))))</x:f>
      </x:c>
      <x:c r="ED245" s="50" t="str">
        <x:f>IF(EC245="","",COUNTIFS($EC$2:$EC$1001,"&gt;0",$EC$2:$EC$1001,"&lt;"&amp;EC245)+1)</x:f>
      </x:c>
    </x:row>
    <x:row r="246">
      <x:c r="A246" s="115"/>
      <x:c r="B246" s="115"/>
      <x:c r="C246" s="115"/>
      <x:c r="D246" s="118"/>
      <x:c r="E246" s="118"/>
      <x:c r="F246" s="118"/>
      <x:c r="G246" s="118"/>
      <x:c r="H246" s="118"/>
      <x:c r="I246" s="118"/>
      <x:c r="J246" s="118"/>
      <x:c r="K246" s="118"/>
      <x:c r="L246" s="118"/>
      <x:c r="M246" s="118"/>
      <x:c r="N246" s="118"/>
      <x:c r="O246" s="118"/>
      <x:c r="P246" s="118"/>
      <x:c r="Q246" s="118"/>
      <x:c r="R246" s="118"/>
      <x:c r="S246" s="118"/>
      <x:c r="T246" s="118"/>
      <x:c r="U246" s="118"/>
      <x:c r="V246" s="118"/>
      <x:c r="W246" s="118"/>
      <x:c r="X246" s="118"/>
      <x:c r="Y246" s="118"/>
      <x:c r="Z246" s="118"/>
      <x:c r="AA246" s="118"/>
      <x:c r="AB246" s="118"/>
      <x:c r="AC246" s="118"/>
      <x:c r="AD246" s="118"/>
      <x:c r="AE246" s="118"/>
      <x:c r="AF246" s="118"/>
      <x:c r="AG246" s="118"/>
      <x:c r="AH246" s="118"/>
      <x:c r="AI246" s="118"/>
      <x:c r="AJ246" s="118"/>
      <x:c r="AK246" s="118"/>
      <x:c r="AL246" s="118"/>
      <x:c r="AM246" s="118"/>
      <x:c r="AN246" s="118"/>
      <x:c r="AO246" s="118"/>
      <x:c r="AP246" s="115"/>
      <x:c r="AQ246" s="49" t="str">
        <x:f>IF(A246="","",COUNT(BI246:INDEX(BI246:CR246,1,'Настройки'!$B$3)))</x:f>
      </x:c>
      <x:c r="AR246" s="49" t="str">
        <x:f>IF(A246="","",SUM(BI246:INDEX(BI246:CR246,1,'Настройки'!$B$3)))</x:f>
      </x:c>
      <x:c r="AS246" s="58" t="str">
        <x:f>IF(A246="","",IF('Настройки'!$B$4="Стоимость потребления",AR246*D246,IF('Настройки'!$B$4="Количество",AR246,E246)))</x:f>
      </x:c>
      <x:c r="AT246" s="61" t="str">
        <x:f>IF(OR(A246="",AS246&lt;0,SUM($AS$2:$AS$1001)&lt;=0),"",AS246/SUM($AS$2:$AS$1001))</x:f>
      </x:c>
      <x:c r="AU246" s="61" t="str">
        <x:f>IF(OR(A246="",AS246&lt;0,SUM($AS$2:$AS$1001)&lt;=0),"",SUMIFS($AS$2:$AS$1001,$AS$2:$AS$1001,"&gt;"&amp;AS246)/SUM($AS$2:$AS$1001))</x:f>
      </x:c>
      <x:c r="AV246" s="61" t="str">
        <x:f>IF(OR(A246="",AS246&lt;0,SUM($AS$2:$AS$1001)&lt;=0),"",SUMIFS($AS$2:$AS$1001,$AS$2:$AS$1001,"&gt;="&amp;AS246)/SUM($AS$2:$AS$1001))</x:f>
      </x:c>
      <x:c r="AW246" s="49" t="str">
        <x:f>IF(A246="","",IF(SUM($AS$2:$AS$1001)&lt;=0,"Не определён",IF(AS246&lt;0,"Исключение",IF(AU246&lt;'Настройки'!$B$5,"A",IF(AU246&lt;'Настройки'!$B$6,"B","C")))))</x:f>
      </x:c>
      <x:c r="AX246" s="58" t="str">
        <x:f>IF(A246="","",IF(AQ246=0,"",AVERAGE(BI246:INDEX(BI246:CR246,1,'Настройки'!$B$3))))</x:f>
      </x:c>
      <x:c r="AY246" s="58" t="str">
        <x:f>IF(OR(A246="",AQ246=0),"",STDEVP(BI246:INDEX(BI246:CR246,1,'Настройки'!$B$3)))</x:f>
      </x:c>
      <x:c r="AZ246" s="61" t="str">
        <x:f>IF(OR(A246="",AQ246&lt;'Настройки'!$B$12,AX246&lt;=0,AND('Настройки'!$B$10="Блокировать",COUNTIF(F246:INDEX(F246:AO246,1,'Настройки'!$B$3),"&lt;0")&gt;0)),"",AY246/ABS(AX246))</x:f>
      </x:c>
      <x:c r="BA246" s="49" t="str">
        <x:f>IF(A246="","",IF(AND('Настройки'!$B$10="Блокировать",COUNTIF(F246:INDEX(F246:AO246,1,'Настройки'!$B$3),"&lt;0")&gt;0),"Не определён",IF(AQ246&lt;'Настройки'!$B$12,"Не определён",IF(AX246=0,"Нет спроса",IF(AX246&lt;0,"Не определён",IF(AZ246&lt;='Настройки'!$B$7,"X",IF(AZ246&lt;='Настройки'!$B$8,"Y","Z")))))))</x:f>
      </x:c>
      <x:c r="BB246" s="49" t="str">
        <x:f>IF(OR(A246="",LEN(AW246)&lt;&gt;1,LEN(BA246)&lt;&gt;1),"",AW246&amp;BA246)</x:f>
      </x:c>
      <x:c r="BC246" s="61" t="str">
        <x:f>IF(OR(A246="",AQ246=0),"",(COUNT(BI246:INDEX(BI246:CR246,1,'Настройки'!$B$3))-COUNT(CS246:INDEX(CS246:EB246,1,'Настройки'!$B$3)))/AQ246)</x:f>
      </x:c>
      <x:c r="BD246" s="64" t="str">
        <x:f>IF(OR(A246="",COUNT(CS246:INDEX(CS246:EB246,1,'Настройки'!$B$3))=0),"",AQ246/COUNT(CS246:INDEX(CS246:EB246,1,'Настройки'!$B$3)))</x:f>
      </x:c>
      <x:c r="BE246" s="64" t="str">
        <x:f>IF(OR(A246="",COUNT(CS246:INDEX(CS246:EB246,1,'Настройки'!$B$3))=0),"",IF(AVERAGE(CS246:INDEX(CS246:EB246,1,'Настройки'!$B$3))=0,"",(STDEVP(CS246:INDEX(CS246:EB246,1,'Настройки'!$B$3))/ABS(AVERAGE(CS246:INDEX(CS246:EB246,1,'Настройки'!$B$3))))^2))</x:f>
      </x:c>
      <x:c r="BF246" s="49" t="str">
        <x:f>IF(A246="","",IF(AQ246&lt;3,"Недостаточно",IF(AQ246&lt;6,"Предварительный","Обычный")))</x:f>
      </x:c>
      <x:c r="BG246" s="49" t="str">
        <x:f>IF(A246="","",IF(COUNTIF(F246:INDEX(F246:AO246,1,'Настройки'!$B$3),"&lt;0")&gt;0,IF('Настройки'!$B$10="Блокировать","Отрицательный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"),"")&amp;IF(AQ246&lt;3,"Недостаточно истории. ",IF(AQ246&lt;6,"Предварительная классификация. ",""))&amp;IF(AX246=0,"Нет спроса за горизонт. ","")&amp;IF(AZ246&gt;'Настройки'!$B$11,"Экстремальная вариативность. ",""))</x:f>
      </x:c>
      <x:c r="BH246" s="49" t="str">
        <x:f>IF(A246="","",IFERROR(VLOOKUP(BB246,'Настройки'!$D$3:$E$11,2,FALSE),"Сначала проверьте исходные данные и историю спроса.")&amp;" Уточните срок поставки, MOQ и критичность.")</x:f>
      </x:c>
      <x:c r="BI246" s="50" t="str">
        <x:f>IF(1&gt;'Настройки'!$B$3,"",IF(ISBLANK(F246),IF('Настройки'!$B$9="Нулевой спрос",0,""),IF(F246&lt;0,IF('Настройки'!$B$10="Исключить","",IF('Настройки'!$B$10="Абсолютные значения",ABS(F246),F246)),F246)))</x:f>
      </x:c>
      <x:c r="BJ246" s="50" t="str">
        <x:f>IF(2&gt;'Настройки'!$B$3,"",IF(ISBLANK(G246),IF('Настройки'!$B$9="Нулевой спрос",0,""),IF(G246&lt;0,IF('Настройки'!$B$10="Исключить","",IF('Настройки'!$B$10="Абсолютные значения",ABS(G246),G246)),G246)))</x:f>
      </x:c>
      <x:c r="BK246" s="50" t="str">
        <x:f>IF(3&gt;'Настройки'!$B$3,"",IF(ISBLANK(H246),IF('Настройки'!$B$9="Нулевой спрос",0,""),IF(H246&lt;0,IF('Настройки'!$B$10="Исключить","",IF('Настройки'!$B$10="Абсолютные значения",ABS(H246),H246)),H246)))</x:f>
      </x:c>
      <x:c r="BL246" s="50" t="str">
        <x:f>IF(4&gt;'Настройки'!$B$3,"",IF(ISBLANK(I246),IF('Настройки'!$B$9="Нулевой спрос",0,""),IF(I246&lt;0,IF('Настройки'!$B$10="Исключить","",IF('Настройки'!$B$10="Абсолютные значения",ABS(I246),I246)),I246)))</x:f>
      </x:c>
      <x:c r="BM246" s="50" t="str">
        <x:f>IF(5&gt;'Настройки'!$B$3,"",IF(ISBLANK(J246),IF('Настройки'!$B$9="Нулевой спрос",0,""),IF(J246&lt;0,IF('Настройки'!$B$10="Исключить","",IF('Настройки'!$B$10="Абсолютные значения",ABS(J246),J246)),J246)))</x:f>
      </x:c>
      <x:c r="BN246" s="50" t="str">
        <x:f>IF(6&gt;'Настройки'!$B$3,"",IF(ISBLANK(K246),IF('Настройки'!$B$9="Нулевой спрос",0,""),IF(K246&lt;0,IF('Настройки'!$B$10="Исключить","",IF('Настройки'!$B$10="Абсолютные значения",ABS(K246),K246)),K246)))</x:f>
      </x:c>
      <x:c r="BO246" s="50" t="str">
        <x:f>IF(7&gt;'Настройки'!$B$3,"",IF(ISBLANK(L246),IF('Настройки'!$B$9="Нулевой спрос",0,""),IF(L246&lt;0,IF('Настройки'!$B$10="Исключить","",IF('Настройки'!$B$10="Абсолютные значения",ABS(L246),L246)),L246)))</x:f>
      </x:c>
      <x:c r="BP246" s="50" t="str">
        <x:f>IF(8&gt;'Настройки'!$B$3,"",IF(ISBLANK(M246),IF('Настройки'!$B$9="Нулевой спрос",0,""),IF(M246&lt;0,IF('Настройки'!$B$10="Исключить","",IF('Настройки'!$B$10="Абсолютные значения",ABS(M246),M246)),M246)))</x:f>
      </x:c>
      <x:c r="BQ246" s="50" t="str">
        <x:f>IF(9&gt;'Настройки'!$B$3,"",IF(ISBLANK(N246),IF('Настройки'!$B$9="Нулевой спрос",0,""),IF(N246&lt;0,IF('Настройки'!$B$10="Исключить","",IF('Настройки'!$B$10="Абсолютные значения",ABS(N246),N246)),N246)))</x:f>
      </x:c>
      <x:c r="BR246" s="50" t="str">
        <x:f>IF(10&gt;'Настройки'!$B$3,"",IF(ISBLANK(O246),IF('Настройки'!$B$9="Нулевой спрос",0,""),IF(O246&lt;0,IF('Настройки'!$B$10="Исключить","",IF('Настройки'!$B$10="Абсолютные значения",ABS(O246),O246)),O246)))</x:f>
      </x:c>
      <x:c r="BS246" s="50" t="str">
        <x:f>IF(11&gt;'Настройки'!$B$3,"",IF(ISBLANK(P246),IF('Настройки'!$B$9="Нулевой спрос",0,""),IF(P246&lt;0,IF('Настройки'!$B$10="Исключить","",IF('Настройки'!$B$10="Абсолютные значения",ABS(P246),P246)),P246)))</x:f>
      </x:c>
      <x:c r="BT246" s="50" t="str">
        <x:f>IF(12&gt;'Настройки'!$B$3,"",IF(ISBLANK(Q246),IF('Настройки'!$B$9="Нулевой спрос",0,""),IF(Q246&lt;0,IF('Настройки'!$B$10="Исключить","",IF('Настройки'!$B$10="Абсолютные значения",ABS(Q246),Q246)),Q246)))</x:f>
      </x:c>
      <x:c r="BU246" s="50" t="str">
        <x:f>IF(13&gt;'Настройки'!$B$3,"",IF(ISBLANK(R246),IF('Настройки'!$B$9="Нулевой спрос",0,""),IF(R246&lt;0,IF('Настройки'!$B$10="Исключить","",IF('Настройки'!$B$10="Абсолютные значения",ABS(R246),R246)),R246)))</x:f>
      </x:c>
      <x:c r="BV246" s="50" t="str">
        <x:f>IF(14&gt;'Настройки'!$B$3,"",IF(ISBLANK(S246),IF('Настройки'!$B$9="Нулевой спрос",0,""),IF(S246&lt;0,IF('Настройки'!$B$10="Исключить","",IF('Настройки'!$B$10="Абсолютные значения",ABS(S246),S246)),S246)))</x:f>
      </x:c>
      <x:c r="BW246" s="50" t="str">
        <x:f>IF(15&gt;'Настройки'!$B$3,"",IF(ISBLANK(T246),IF('Настройки'!$B$9="Нулевой спрос",0,""),IF(T246&lt;0,IF('Настройки'!$B$10="Исключить","",IF('Настройки'!$B$10="Абсолютные значения",ABS(T246),T246)),T246)))</x:f>
      </x:c>
      <x:c r="BX246" s="50" t="str">
        <x:f>IF(16&gt;'Настройки'!$B$3,"",IF(ISBLANK(U246),IF('Настройки'!$B$9="Нулевой спрос",0,""),IF(U246&lt;0,IF('Настройки'!$B$10="Исключить","",IF('Настройки'!$B$10="Абсолютные значения",ABS(U246),U246)),U246)))</x:f>
      </x:c>
      <x:c r="BY246" s="50" t="str">
        <x:f>IF(17&gt;'Настройки'!$B$3,"",IF(ISBLANK(V246),IF('Настройки'!$B$9="Нулевой спрос",0,""),IF(V246&lt;0,IF('Настройки'!$B$10="Исключить","",IF('Настройки'!$B$10="Абсолютные значения",ABS(V246),V246)),V246)))</x:f>
      </x:c>
      <x:c r="BZ246" s="50" t="str">
        <x:f>IF(18&gt;'Настройки'!$B$3,"",IF(ISBLANK(W246),IF('Настройки'!$B$9="Нулевой спрос",0,""),IF(W246&lt;0,IF('Настройки'!$B$10="Исключить","",IF('Настройки'!$B$10="Абсолютные значения",ABS(W246),W246)),W246)))</x:f>
      </x:c>
      <x:c r="CA246" s="50" t="str">
        <x:f>IF(19&gt;'Настройки'!$B$3,"",IF(ISBLANK(X246),IF('Настройки'!$B$9="Нулевой спрос",0,""),IF(X246&lt;0,IF('Настройки'!$B$10="Исключить","",IF('Настройки'!$B$10="Абсолютные значения",ABS(X246),X246)),X246)))</x:f>
      </x:c>
      <x:c r="CB246" s="50" t="str">
        <x:f>IF(20&gt;'Настройки'!$B$3,"",IF(ISBLANK(Y246),IF('Настройки'!$B$9="Нулевой спрос",0,""),IF(Y246&lt;0,IF('Настройки'!$B$10="Исключить","",IF('Настройки'!$B$10="Абсолютные значения",ABS(Y246),Y246)),Y246)))</x:f>
      </x:c>
      <x:c r="CC246" s="50" t="str">
        <x:f>IF(21&gt;'Настройки'!$B$3,"",IF(ISBLANK(Z246),IF('Настройки'!$B$9="Нулевой спрос",0,""),IF(Z246&lt;0,IF('Настройки'!$B$10="Исключить","",IF('Настройки'!$B$10="Абсолютные значения",ABS(Z246),Z246)),Z246)))</x:f>
      </x:c>
      <x:c r="CD246" s="50" t="str">
        <x:f>IF(22&gt;'Настройки'!$B$3,"",IF(ISBLANK(AA246),IF('Настройки'!$B$9="Нулевой спрос",0,""),IF(AA246&lt;0,IF('Настройки'!$B$10="Исключить","",IF('Настройки'!$B$10="Абсолютные значения",ABS(AA246),AA246)),AA246)))</x:f>
      </x:c>
      <x:c r="CE246" s="50" t="str">
        <x:f>IF(23&gt;'Настройки'!$B$3,"",IF(ISBLANK(AB246),IF('Настройки'!$B$9="Нулевой спрос",0,""),IF(AB246&lt;0,IF('Настройки'!$B$10="Исключить","",IF('Настройки'!$B$10="Абсолютные значения",ABS(AB246),AB246)),AB246)))</x:f>
      </x:c>
      <x:c r="CF246" s="50" t="str">
        <x:f>IF(24&gt;'Настройки'!$B$3,"",IF(ISBLANK(AC246),IF('Настройки'!$B$9="Нулевой спрос",0,""),IF(AC246&lt;0,IF('Настройки'!$B$10="Исключить","",IF('Настройки'!$B$10="Абсолютные значения",ABS(AC246),AC246)),AC246)))</x:f>
      </x:c>
      <x:c r="CG246" s="50" t="str">
        <x:f>IF(25&gt;'Настройки'!$B$3,"",IF(ISBLANK(AD246),IF('Настройки'!$B$9="Нулевой спрос",0,""),IF(AD246&lt;0,IF('Настройки'!$B$10="Исключить","",IF('Настройки'!$B$10="Абсолютные значения",ABS(AD246),AD246)),AD246)))</x:f>
      </x:c>
      <x:c r="CH246" s="50" t="str">
        <x:f>IF(26&gt;'Настройки'!$B$3,"",IF(ISBLANK(AE246),IF('Настройки'!$B$9="Нулевой спрос",0,""),IF(AE246&lt;0,IF('Настройки'!$B$10="Исключить","",IF('Настройки'!$B$10="Абсолютные значения",ABS(AE246),AE246)),AE246)))</x:f>
      </x:c>
      <x:c r="CI246" s="50" t="str">
        <x:f>IF(27&gt;'Настройки'!$B$3,"",IF(ISBLANK(AF246),IF('Настройки'!$B$9="Нулевой спрос",0,""),IF(AF246&lt;0,IF('Настройки'!$B$10="Исключить","",IF('Настройки'!$B$10="Абсолютные значения",ABS(AF246),AF246)),AF246)))</x:f>
      </x:c>
      <x:c r="CJ246" s="50" t="str">
        <x:f>IF(28&gt;'Настройки'!$B$3,"",IF(ISBLANK(AG246),IF('Настройки'!$B$9="Нулевой спрос",0,""),IF(AG246&lt;0,IF('Настройки'!$B$10="Исключить","",IF('Настройки'!$B$10="Абсолютные значения",ABS(AG246),AG246)),AG246)))</x:f>
      </x:c>
      <x:c r="CK246" s="50" t="str">
        <x:f>IF(29&gt;'Настройки'!$B$3,"",IF(ISBLANK(AH246),IF('Настройки'!$B$9="Нулевой спрос",0,""),IF(AH246&lt;0,IF('Настройки'!$B$10="Исключить","",IF('Настройки'!$B$10="Абсолютные значения",ABS(AH246),AH246)),AH246)))</x:f>
      </x:c>
      <x:c r="CL246" s="50" t="str">
        <x:f>IF(30&gt;'Настройки'!$B$3,"",IF(ISBLANK(AI246),IF('Настройки'!$B$9="Нулевой спрос",0,""),IF(AI246&lt;0,IF('Настройки'!$B$10="Исключить","",IF('Настройки'!$B$10="Абсолютные значения",ABS(AI246),AI246)),AI246)))</x:f>
      </x:c>
      <x:c r="CM246" s="50" t="str">
        <x:f>IF(31&gt;'Настройки'!$B$3,"",IF(ISBLANK(AJ246),IF('Настройки'!$B$9="Нулевой спрос",0,""),IF(AJ246&lt;0,IF('Настройки'!$B$10="Исключить","",IF('Настройки'!$B$10="Абсолютные значения",ABS(AJ246),AJ246)),AJ246)))</x:f>
      </x:c>
      <x:c r="CN246" s="50" t="str">
        <x:f>IF(32&gt;'Настройки'!$B$3,"",IF(ISBLANK(AK246),IF('Настройки'!$B$9="Нулевой спрос",0,""),IF(AK246&lt;0,IF('Настройки'!$B$10="Исключить","",IF('Настройки'!$B$10="Абсолютные значения",ABS(AK246),AK246)),AK246)))</x:f>
      </x:c>
      <x:c r="CO246" s="50" t="str">
        <x:f>IF(33&gt;'Настройки'!$B$3,"",IF(ISBLANK(AL246),IF('Настройки'!$B$9="Нулевой спрос",0,""),IF(AL246&lt;0,IF('Настройки'!$B$10="Исключить","",IF('Настройки'!$B$10="Абсолютные значения",ABS(AL246),AL246)),AL246)))</x:f>
      </x:c>
      <x:c r="CP246" s="50" t="str">
        <x:f>IF(34&gt;'Настройки'!$B$3,"",IF(ISBLANK(AM246),IF('Настройки'!$B$9="Нулевой спрос",0,""),IF(AM246&lt;0,IF('Настройки'!$B$10="Исключить","",IF('Настройки'!$B$10="Абсолютные значения",ABS(AM246),AM246)),AM246)))</x:f>
      </x:c>
      <x:c r="CQ246" s="50" t="str">
        <x:f>IF(35&gt;'Настройки'!$B$3,"",IF(ISBLANK(AN246),IF('Настройки'!$B$9="Нулевой спрос",0,""),IF(AN246&lt;0,IF('Настройки'!$B$10="Исключить","",IF('Настройки'!$B$10="Абсолютные значения",ABS(AN246),AN246)),AN246)))</x:f>
      </x:c>
      <x:c r="CR246" s="50" t="str">
        <x:f>IF(36&gt;'Настройки'!$B$3,"",IF(ISBLANK(AO246),IF('Настройки'!$B$9="Нулевой спрос",0,""),IF(AO246&lt;0,IF('Настройки'!$B$10="Исключить","",IF('Настройки'!$B$10="Абсолютные значения",ABS(AO246),AO246)),AO246)))</x:f>
      </x:c>
      <x:c r="CS246" s="50" t="str">
        <x:f>IF(OR(1&gt;'Настройки'!$B$3,ISBLANK(BI246),BI246=0),"",BI246)</x:f>
      </x:c>
      <x:c r="CT246" s="50" t="str">
        <x:f>IF(OR(2&gt;'Настройки'!$B$3,ISBLANK(BJ246),BJ246=0),"",BJ246)</x:f>
      </x:c>
      <x:c r="CU246" s="50" t="str">
        <x:f>IF(OR(3&gt;'Настройки'!$B$3,ISBLANK(BK246),BK246=0),"",BK246)</x:f>
      </x:c>
      <x:c r="CV246" s="50" t="str">
        <x:f>IF(OR(4&gt;'Настройки'!$B$3,ISBLANK(BL246),BL246=0),"",BL246)</x:f>
      </x:c>
      <x:c r="CW246" s="50" t="str">
        <x:f>IF(OR(5&gt;'Настройки'!$B$3,ISBLANK(BM246),BM246=0),"",BM246)</x:f>
      </x:c>
      <x:c r="CX246" s="50" t="str">
        <x:f>IF(OR(6&gt;'Настройки'!$B$3,ISBLANK(BN246),BN246=0),"",BN246)</x:f>
      </x:c>
      <x:c r="CY246" s="50" t="str">
        <x:f>IF(OR(7&gt;'Настройки'!$B$3,ISBLANK(BO246),BO246=0),"",BO246)</x:f>
      </x:c>
      <x:c r="CZ246" s="50" t="str">
        <x:f>IF(OR(8&gt;'Настройки'!$B$3,ISBLANK(BP246),BP246=0),"",BP246)</x:f>
      </x:c>
      <x:c r="DA246" s="50" t="str">
        <x:f>IF(OR(9&gt;'Настройки'!$B$3,ISBLANK(BQ246),BQ246=0),"",BQ246)</x:f>
      </x:c>
      <x:c r="DB246" s="50" t="str">
        <x:f>IF(OR(10&gt;'Настройки'!$B$3,ISBLANK(BR246),BR246=0),"",BR246)</x:f>
      </x:c>
      <x:c r="DC246" s="50" t="str">
        <x:f>IF(OR(11&gt;'Настройки'!$B$3,ISBLANK(BS246),BS246=0),"",BS246)</x:f>
      </x:c>
      <x:c r="DD246" s="50" t="str">
        <x:f>IF(OR(12&gt;'Настройки'!$B$3,ISBLANK(BT246),BT246=0),"",BT246)</x:f>
      </x:c>
      <x:c r="DE246" s="50" t="str">
        <x:f>IF(OR(13&gt;'Настройки'!$B$3,ISBLANK(BU246),BU246=0),"",BU246)</x:f>
      </x:c>
      <x:c r="DF246" s="50" t="str">
        <x:f>IF(OR(14&gt;'Настройки'!$B$3,ISBLANK(BV246),BV246=0),"",BV246)</x:f>
      </x:c>
      <x:c r="DG246" s="50" t="str">
        <x:f>IF(OR(15&gt;'Настройки'!$B$3,ISBLANK(BW246),BW246=0),"",BW246)</x:f>
      </x:c>
      <x:c r="DH246" s="50" t="str">
        <x:f>IF(OR(16&gt;'Настройки'!$B$3,ISBLANK(BX246),BX246=0),"",BX246)</x:f>
      </x:c>
      <x:c r="DI246" s="50" t="str">
        <x:f>IF(OR(17&gt;'Настройки'!$B$3,ISBLANK(BY246),BY246=0),"",BY246)</x:f>
      </x:c>
      <x:c r="DJ246" s="50" t="str">
        <x:f>IF(OR(18&gt;'Настройки'!$B$3,ISBLANK(BZ246),BZ246=0),"",BZ246)</x:f>
      </x:c>
      <x:c r="DK246" s="50" t="str">
        <x:f>IF(OR(19&gt;'Настройки'!$B$3,ISBLANK(CA246),CA246=0),"",CA246)</x:f>
      </x:c>
      <x:c r="DL246" s="50" t="str">
        <x:f>IF(OR(20&gt;'Настройки'!$B$3,ISBLANK(CB246),CB246=0),"",CB246)</x:f>
      </x:c>
      <x:c r="DM246" s="50" t="str">
        <x:f>IF(OR(21&gt;'Настройки'!$B$3,ISBLANK(CC246),CC246=0),"",CC246)</x:f>
      </x:c>
      <x:c r="DN246" s="50" t="str">
        <x:f>IF(OR(22&gt;'Настройки'!$B$3,ISBLANK(CD246),CD246=0),"",CD246)</x:f>
      </x:c>
      <x:c r="DO246" s="50" t="str">
        <x:f>IF(OR(23&gt;'Настройки'!$B$3,ISBLANK(CE246),CE246=0),"",CE246)</x:f>
      </x:c>
      <x:c r="DP246" s="50" t="str">
        <x:f>IF(OR(24&gt;'Настройки'!$B$3,ISBLANK(CF246),CF246=0),"",CF246)</x:f>
      </x:c>
      <x:c r="DQ246" s="50" t="str">
        <x:f>IF(OR(25&gt;'Настройки'!$B$3,ISBLANK(CG246),CG246=0),"",CG246)</x:f>
      </x:c>
      <x:c r="DR246" s="50" t="str">
        <x:f>IF(OR(26&gt;'Настройки'!$B$3,ISBLANK(CH246),CH246=0),"",CH246)</x:f>
      </x:c>
      <x:c r="DS246" s="50" t="str">
        <x:f>IF(OR(27&gt;'Настройки'!$B$3,ISBLANK(CI246),CI246=0),"",CI246)</x:f>
      </x:c>
      <x:c r="DT246" s="50" t="str">
        <x:f>IF(OR(28&gt;'Настройки'!$B$3,ISBLANK(CJ246),CJ246=0),"",CJ246)</x:f>
      </x:c>
      <x:c r="DU246" s="50" t="str">
        <x:f>IF(OR(29&gt;'Настройки'!$B$3,ISBLANK(CK246),CK246=0),"",CK246)</x:f>
      </x:c>
      <x:c r="DV246" s="50" t="str">
        <x:f>IF(OR(30&gt;'Настройки'!$B$3,ISBLANK(CL246),CL246=0),"",CL246)</x:f>
      </x:c>
      <x:c r="DW246" s="50" t="str">
        <x:f>IF(OR(31&gt;'Настройки'!$B$3,ISBLANK(CM246),CM246=0),"",CM246)</x:f>
      </x:c>
      <x:c r="DX246" s="50" t="str">
        <x:f>IF(OR(32&gt;'Настройки'!$B$3,ISBLANK(CN246),CN246=0),"",CN246)</x:f>
      </x:c>
      <x:c r="DY246" s="50" t="str">
        <x:f>IF(OR(33&gt;'Настройки'!$B$3,ISBLANK(CO246),CO246=0),"",CO246)</x:f>
      </x:c>
      <x:c r="DZ246" s="50" t="str">
        <x:f>IF(OR(34&gt;'Настройки'!$B$3,ISBLANK(CP246),CP246=0),"",CP246)</x:f>
      </x:c>
      <x:c r="EA246" s="50" t="str">
        <x:f>IF(OR(35&gt;'Настройки'!$B$3,ISBLANK(CQ246),CQ246=0),"",CQ246)</x:f>
      </x:c>
      <x:c r="EB246" s="50" t="str">
        <x:f>IF(OR(36&gt;'Настройки'!$B$3,ISBLANK(CR246),CR246=0),"",CR246)</x:f>
      </x:c>
      <x:c r="EC246" s="50" t="str">
        <x:f>IF(A246="","",IF(OR(BB246="AZ",BB246="BZ"),10000+ROW(),IF(AZ246&gt;'Настройки'!$B$11,20000+ROW(),IF(BF246&lt;&gt;"Обычный",30000+ROW(),IF(AX246&lt;=0,40000+ROW(),"")))))</x:f>
      </x:c>
      <x:c r="ED246" s="50" t="str">
        <x:f>IF(EC246="","",COUNTIFS($EC$2:$EC$1001,"&gt;0",$EC$2:$EC$1001,"&lt;"&amp;EC246)+1)</x:f>
      </x:c>
    </x:row>
    <x:row r="247">
      <x:c r="A247" s="115"/>
      <x:c r="B247" s="115"/>
      <x:c r="C247" s="115"/>
      <x:c r="D247" s="118"/>
      <x:c r="E247" s="118"/>
      <x:c r="F247" s="118"/>
      <x:c r="G247" s="118"/>
      <x:c r="H247" s="118"/>
      <x:c r="I247" s="118"/>
      <x:c r="J247" s="118"/>
      <x:c r="K247" s="118"/>
      <x:c r="L247" s="118"/>
      <x:c r="M247" s="118"/>
      <x:c r="N247" s="118"/>
      <x:c r="O247" s="118"/>
      <x:c r="P247" s="118"/>
      <x:c r="Q247" s="118"/>
      <x:c r="R247" s="118"/>
      <x:c r="S247" s="118"/>
      <x:c r="T247" s="118"/>
      <x:c r="U247" s="118"/>
      <x:c r="V247" s="118"/>
      <x:c r="W247" s="118"/>
      <x:c r="X247" s="118"/>
      <x:c r="Y247" s="118"/>
      <x:c r="Z247" s="118"/>
      <x:c r="AA247" s="118"/>
      <x:c r="AB247" s="118"/>
      <x:c r="AC247" s="118"/>
      <x:c r="AD247" s="118"/>
      <x:c r="AE247" s="118"/>
      <x:c r="AF247" s="118"/>
      <x:c r="AG247" s="118"/>
      <x:c r="AH247" s="118"/>
      <x:c r="AI247" s="118"/>
      <x:c r="AJ247" s="118"/>
      <x:c r="AK247" s="118"/>
      <x:c r="AL247" s="118"/>
      <x:c r="AM247" s="118"/>
      <x:c r="AN247" s="118"/>
      <x:c r="AO247" s="118"/>
      <x:c r="AP247" s="115"/>
      <x:c r="AQ247" s="49" t="str">
        <x:f>IF(A247="","",COUNT(BI247:INDEX(BI247:CR247,1,'Настройки'!$B$3)))</x:f>
      </x:c>
      <x:c r="AR247" s="49" t="str">
        <x:f>IF(A247="","",SUM(BI247:INDEX(BI247:CR247,1,'Настройки'!$B$3)))</x:f>
      </x:c>
      <x:c r="AS247" s="58" t="str">
        <x:f>IF(A247="","",IF('Настройки'!$B$4="Стоимость потребления",AR247*D247,IF('Настройки'!$B$4="Количество",AR247,E247)))</x:f>
      </x:c>
      <x:c r="AT247" s="61" t="str">
        <x:f>IF(OR(A247="",AS247&lt;0,SUM($AS$2:$AS$1001)&lt;=0),"",AS247/SUM($AS$2:$AS$1001))</x:f>
      </x:c>
      <x:c r="AU247" s="61" t="str">
        <x:f>IF(OR(A247="",AS247&lt;0,SUM($AS$2:$AS$1001)&lt;=0),"",SUMIFS($AS$2:$AS$1001,$AS$2:$AS$1001,"&gt;"&amp;AS247)/SUM($AS$2:$AS$1001))</x:f>
      </x:c>
      <x:c r="AV247" s="61" t="str">
        <x:f>IF(OR(A247="",AS247&lt;0,SUM($AS$2:$AS$1001)&lt;=0),"",SUMIFS($AS$2:$AS$1001,$AS$2:$AS$1001,"&gt;="&amp;AS247)/SUM($AS$2:$AS$1001))</x:f>
      </x:c>
      <x:c r="AW247" s="49" t="str">
        <x:f>IF(A247="","",IF(SUM($AS$2:$AS$1001)&lt;=0,"Не определён",IF(AS247&lt;0,"Исключение",IF(AU247&lt;'Настройки'!$B$5,"A",IF(AU247&lt;'Настройки'!$B$6,"B","C")))))</x:f>
      </x:c>
      <x:c r="AX247" s="58" t="str">
        <x:f>IF(A247="","",IF(AQ247=0,"",AVERAGE(BI247:INDEX(BI247:CR247,1,'Настройки'!$B$3))))</x:f>
      </x:c>
      <x:c r="AY247" s="58" t="str">
        <x:f>IF(OR(A247="",AQ247=0),"",STDEVP(BI247:INDEX(BI247:CR247,1,'Настройки'!$B$3)))</x:f>
      </x:c>
      <x:c r="AZ247" s="61" t="str">
        <x:f>IF(OR(A247="",AQ247&lt;'Настройки'!$B$12,AX247&lt;=0,AND('Настройки'!$B$10="Блокировать",COUNTIF(F247:INDEX(F247:AO247,1,'Настройки'!$B$3),"&lt;0")&gt;0)),"",AY247/ABS(AX247))</x:f>
      </x:c>
      <x:c r="BA247" s="49" t="str">
        <x:f>IF(A247="","",IF(AND('Настройки'!$B$10="Блокировать",COUNTIF(F247:INDEX(F247:AO247,1,'Настройки'!$B$3),"&lt;0")&gt;0),"Не определён",IF(AQ247&lt;'Настройки'!$B$12,"Не определён",IF(AX247=0,"Нет спроса",IF(AX247&lt;0,"Не определён",IF(AZ247&lt;='Настройки'!$B$7,"X",IF(AZ247&lt;='Настройки'!$B$8,"Y","Z")))))))</x:f>
      </x:c>
      <x:c r="BB247" s="49" t="str">
        <x:f>IF(OR(A247="",LEN(AW247)&lt;&gt;1,LEN(BA247)&lt;&gt;1),"",AW247&amp;BA247)</x:f>
      </x:c>
      <x:c r="BC247" s="61" t="str">
        <x:f>IF(OR(A247="",AQ247=0),"",(COUNT(BI247:INDEX(BI247:CR247,1,'Настройки'!$B$3))-COUNT(CS247:INDEX(CS247:EB247,1,'Настройки'!$B$3)))/AQ247)</x:f>
      </x:c>
      <x:c r="BD247" s="64" t="str">
        <x:f>IF(OR(A247="",COUNT(CS247:INDEX(CS247:EB247,1,'Настройки'!$B$3))=0),"",AQ247/COUNT(CS247:INDEX(CS247:EB247,1,'Настройки'!$B$3)))</x:f>
      </x:c>
      <x:c r="BE247" s="64" t="str">
        <x:f>IF(OR(A247="",COUNT(CS247:INDEX(CS247:EB247,1,'Настройки'!$B$3))=0),"",IF(AVERAGE(CS247:INDEX(CS247:EB247,1,'Настройки'!$B$3))=0,"",(STDEVP(CS247:INDEX(CS247:EB247,1,'Настройки'!$B$3))/ABS(AVERAGE(CS247:INDEX(CS247:EB247,1,'Настройки'!$B$3))))^2))</x:f>
      </x:c>
      <x:c r="BF247" s="49" t="str">
        <x:f>IF(A247="","",IF(AQ247&lt;3,"Недостаточно",IF(AQ247&lt;6,"Предварительный","Обычный")))</x:f>
      </x:c>
      <x:c r="BG247" s="49" t="str">
        <x:f>IF(A247="","",IF(COUNTIF(F247:INDEX(F247:AO247,1,'Настройки'!$B$3),"&lt;0")&gt;0,IF('Настройки'!$B$10="Блокировать","Отрицательный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"),"")&amp;IF(AQ247&lt;3,"Недостаточно истории. ",IF(AQ247&lt;6,"Предварительная классификация. ",""))&amp;IF(AX247=0,"Нет спроса за горизонт. ","")&amp;IF(AZ247&gt;'Настройки'!$B$11,"Экстремальная вариативность. ",""))</x:f>
      </x:c>
      <x:c r="BH247" s="49" t="str">
        <x:f>IF(A247="","",IFERROR(VLOOKUP(BB247,'Настройки'!$D$3:$E$11,2,FALSE),"Сначала проверьте исходные данные и историю спроса.")&amp;" Уточните срок поставки, MOQ и критичность.")</x:f>
      </x:c>
      <x:c r="BI247" s="50" t="str">
        <x:f>IF(1&gt;'Настройки'!$B$3,"",IF(ISBLANK(F247),IF('Настройки'!$B$9="Нулевой спрос",0,""),IF(F247&lt;0,IF('Настройки'!$B$10="Исключить","",IF('Настройки'!$B$10="Абсолютные значения",ABS(F247),F247)),F247)))</x:f>
      </x:c>
      <x:c r="BJ247" s="50" t="str">
        <x:f>IF(2&gt;'Настройки'!$B$3,"",IF(ISBLANK(G247),IF('Настройки'!$B$9="Нулевой спрос",0,""),IF(G247&lt;0,IF('Настройки'!$B$10="Исключить","",IF('Настройки'!$B$10="Абсолютные значения",ABS(G247),G247)),G247)))</x:f>
      </x:c>
      <x:c r="BK247" s="50" t="str">
        <x:f>IF(3&gt;'Настройки'!$B$3,"",IF(ISBLANK(H247),IF('Настройки'!$B$9="Нулевой спрос",0,""),IF(H247&lt;0,IF('Настройки'!$B$10="Исключить","",IF('Настройки'!$B$10="Абсолютные значения",ABS(H247),H247)),H247)))</x:f>
      </x:c>
      <x:c r="BL247" s="50" t="str">
        <x:f>IF(4&gt;'Настройки'!$B$3,"",IF(ISBLANK(I247),IF('Настройки'!$B$9="Нулевой спрос",0,""),IF(I247&lt;0,IF('Настройки'!$B$10="Исключить","",IF('Настройки'!$B$10="Абсолютные значения",ABS(I247),I247)),I247)))</x:f>
      </x:c>
      <x:c r="BM247" s="50" t="str">
        <x:f>IF(5&gt;'Настройки'!$B$3,"",IF(ISBLANK(J247),IF('Настройки'!$B$9="Нулевой спрос",0,""),IF(J247&lt;0,IF('Настройки'!$B$10="Исключить","",IF('Настройки'!$B$10="Абсолютные значения",ABS(J247),J247)),J247)))</x:f>
      </x:c>
      <x:c r="BN247" s="50" t="str">
        <x:f>IF(6&gt;'Настройки'!$B$3,"",IF(ISBLANK(K247),IF('Настройки'!$B$9="Нулевой спрос",0,""),IF(K247&lt;0,IF('Настройки'!$B$10="Исключить","",IF('Настройки'!$B$10="Абсолютные значения",ABS(K247),K247)),K247)))</x:f>
      </x:c>
      <x:c r="BO247" s="50" t="str">
        <x:f>IF(7&gt;'Настройки'!$B$3,"",IF(ISBLANK(L247),IF('Настройки'!$B$9="Нулевой спрос",0,""),IF(L247&lt;0,IF('Настройки'!$B$10="Исключить","",IF('Настройки'!$B$10="Абсолютные значения",ABS(L247),L247)),L247)))</x:f>
      </x:c>
      <x:c r="BP247" s="50" t="str">
        <x:f>IF(8&gt;'Настройки'!$B$3,"",IF(ISBLANK(M247),IF('Настройки'!$B$9="Нулевой спрос",0,""),IF(M247&lt;0,IF('Настройки'!$B$10="Исключить","",IF('Настройки'!$B$10="Абсолютные значения",ABS(M247),M247)),M247)))</x:f>
      </x:c>
      <x:c r="BQ247" s="50" t="str">
        <x:f>IF(9&gt;'Настройки'!$B$3,"",IF(ISBLANK(N247),IF('Настройки'!$B$9="Нулевой спрос",0,""),IF(N247&lt;0,IF('Настройки'!$B$10="Исключить","",IF('Настройки'!$B$10="Абсолютные значения",ABS(N247),N247)),N247)))</x:f>
      </x:c>
      <x:c r="BR247" s="50" t="str">
        <x:f>IF(10&gt;'Настройки'!$B$3,"",IF(ISBLANK(O247),IF('Настройки'!$B$9="Нулевой спрос",0,""),IF(O247&lt;0,IF('Настройки'!$B$10="Исключить","",IF('Настройки'!$B$10="Абсолютные значения",ABS(O247),O247)),O247)))</x:f>
      </x:c>
      <x:c r="BS247" s="50" t="str">
        <x:f>IF(11&gt;'Настройки'!$B$3,"",IF(ISBLANK(P247),IF('Настройки'!$B$9="Нулевой спрос",0,""),IF(P247&lt;0,IF('Настройки'!$B$10="Исключить","",IF('Настройки'!$B$10="Абсолютные значения",ABS(P247),P247)),P247)))</x:f>
      </x:c>
      <x:c r="BT247" s="50" t="str">
        <x:f>IF(12&gt;'Настройки'!$B$3,"",IF(ISBLANK(Q247),IF('Настройки'!$B$9="Нулевой спрос",0,""),IF(Q247&lt;0,IF('Настройки'!$B$10="Исключить","",IF('Настройки'!$B$10="Абсолютные значения",ABS(Q247),Q247)),Q247)))</x:f>
      </x:c>
      <x:c r="BU247" s="50" t="str">
        <x:f>IF(13&gt;'Настройки'!$B$3,"",IF(ISBLANK(R247),IF('Настройки'!$B$9="Нулевой спрос",0,""),IF(R247&lt;0,IF('Настройки'!$B$10="Исключить","",IF('Настройки'!$B$10="Абсолютные значения",ABS(R247),R247)),R247)))</x:f>
      </x:c>
      <x:c r="BV247" s="50" t="str">
        <x:f>IF(14&gt;'Настройки'!$B$3,"",IF(ISBLANK(S247),IF('Настройки'!$B$9="Нулевой спрос",0,""),IF(S247&lt;0,IF('Настройки'!$B$10="Исключить","",IF('Настройки'!$B$10="Абсолютные значения",ABS(S247),S247)),S247)))</x:f>
      </x:c>
      <x:c r="BW247" s="50" t="str">
        <x:f>IF(15&gt;'Настройки'!$B$3,"",IF(ISBLANK(T247),IF('Настройки'!$B$9="Нулевой спрос",0,""),IF(T247&lt;0,IF('Настройки'!$B$10="Исключить","",IF('Настройки'!$B$10="Абсолютные значения",ABS(T247),T247)),T247)))</x:f>
      </x:c>
      <x:c r="BX247" s="50" t="str">
        <x:f>IF(16&gt;'Настройки'!$B$3,"",IF(ISBLANK(U247),IF('Настройки'!$B$9="Нулевой спрос",0,""),IF(U247&lt;0,IF('Настройки'!$B$10="Исключить","",IF('Настройки'!$B$10="Абсолютные значения",ABS(U247),U247)),U247)))</x:f>
      </x:c>
      <x:c r="BY247" s="50" t="str">
        <x:f>IF(17&gt;'Настройки'!$B$3,"",IF(ISBLANK(V247),IF('Настройки'!$B$9="Нулевой спрос",0,""),IF(V247&lt;0,IF('Настройки'!$B$10="Исключить","",IF('Настройки'!$B$10="Абсолютные значения",ABS(V247),V247)),V247)))</x:f>
      </x:c>
      <x:c r="BZ247" s="50" t="str">
        <x:f>IF(18&gt;'Настройки'!$B$3,"",IF(ISBLANK(W247),IF('Настройки'!$B$9="Нулевой спрос",0,""),IF(W247&lt;0,IF('Настройки'!$B$10="Исключить","",IF('Настройки'!$B$10="Абсолютные значения",ABS(W247),W247)),W247)))</x:f>
      </x:c>
      <x:c r="CA247" s="50" t="str">
        <x:f>IF(19&gt;'Настройки'!$B$3,"",IF(ISBLANK(X247),IF('Настройки'!$B$9="Нулевой спрос",0,""),IF(X247&lt;0,IF('Настройки'!$B$10="Исключить","",IF('Настройки'!$B$10="Абсолютные значения",ABS(X247),X247)),X247)))</x:f>
      </x:c>
      <x:c r="CB247" s="50" t="str">
        <x:f>IF(20&gt;'Настройки'!$B$3,"",IF(ISBLANK(Y247),IF('Настройки'!$B$9="Нулевой спрос",0,""),IF(Y247&lt;0,IF('Настройки'!$B$10="Исключить","",IF('Настройки'!$B$10="Абсолютные значения",ABS(Y247),Y247)),Y247)))</x:f>
      </x:c>
      <x:c r="CC247" s="50" t="str">
        <x:f>IF(21&gt;'Настройки'!$B$3,"",IF(ISBLANK(Z247),IF('Настройки'!$B$9="Нулевой спрос",0,""),IF(Z247&lt;0,IF('Настройки'!$B$10="Исключить","",IF('Настройки'!$B$10="Абсолютные значения",ABS(Z247),Z247)),Z247)))</x:f>
      </x:c>
      <x:c r="CD247" s="50" t="str">
        <x:f>IF(22&gt;'Настройки'!$B$3,"",IF(ISBLANK(AA247),IF('Настройки'!$B$9="Нулевой спрос",0,""),IF(AA247&lt;0,IF('Настройки'!$B$10="Исключить","",IF('Настройки'!$B$10="Абсолютные значения",ABS(AA247),AA247)),AA247)))</x:f>
      </x:c>
      <x:c r="CE247" s="50" t="str">
        <x:f>IF(23&gt;'Настройки'!$B$3,"",IF(ISBLANK(AB247),IF('Настройки'!$B$9="Нулевой спрос",0,""),IF(AB247&lt;0,IF('Настройки'!$B$10="Исключить","",IF('Настройки'!$B$10="Абсолютные значения",ABS(AB247),AB247)),AB247)))</x:f>
      </x:c>
      <x:c r="CF247" s="50" t="str">
        <x:f>IF(24&gt;'Настройки'!$B$3,"",IF(ISBLANK(AC247),IF('Настройки'!$B$9="Нулевой спрос",0,""),IF(AC247&lt;0,IF('Настройки'!$B$10="Исключить","",IF('Настройки'!$B$10="Абсолютные значения",ABS(AC247),AC247)),AC247)))</x:f>
      </x:c>
      <x:c r="CG247" s="50" t="str">
        <x:f>IF(25&gt;'Настройки'!$B$3,"",IF(ISBLANK(AD247),IF('Настройки'!$B$9="Нулевой спрос",0,""),IF(AD247&lt;0,IF('Настройки'!$B$10="Исключить","",IF('Настройки'!$B$10="Абсолютные значения",ABS(AD247),AD247)),AD247)))</x:f>
      </x:c>
      <x:c r="CH247" s="50" t="str">
        <x:f>IF(26&gt;'Настройки'!$B$3,"",IF(ISBLANK(AE247),IF('Настройки'!$B$9="Нулевой спрос",0,""),IF(AE247&lt;0,IF('Настройки'!$B$10="Исключить","",IF('Настройки'!$B$10="Абсолютные значения",ABS(AE247),AE247)),AE247)))</x:f>
      </x:c>
      <x:c r="CI247" s="50" t="str">
        <x:f>IF(27&gt;'Настройки'!$B$3,"",IF(ISBLANK(AF247),IF('Настройки'!$B$9="Нулевой спрос",0,""),IF(AF247&lt;0,IF('Настройки'!$B$10="Исключить","",IF('Настройки'!$B$10="Абсолютные значения",ABS(AF247),AF247)),AF247)))</x:f>
      </x:c>
      <x:c r="CJ247" s="50" t="str">
        <x:f>IF(28&gt;'Настройки'!$B$3,"",IF(ISBLANK(AG247),IF('Настройки'!$B$9="Нулевой спрос",0,""),IF(AG247&lt;0,IF('Настройки'!$B$10="Исключить","",IF('Настройки'!$B$10="Абсолютные значения",ABS(AG247),AG247)),AG247)))</x:f>
      </x:c>
      <x:c r="CK247" s="50" t="str">
        <x:f>IF(29&gt;'Настройки'!$B$3,"",IF(ISBLANK(AH247),IF('Настройки'!$B$9="Нулевой спрос",0,""),IF(AH247&lt;0,IF('Настройки'!$B$10="Исключить","",IF('Настройки'!$B$10="Абсолютные значения",ABS(AH247),AH247)),AH247)))</x:f>
      </x:c>
      <x:c r="CL247" s="50" t="str">
        <x:f>IF(30&gt;'Настройки'!$B$3,"",IF(ISBLANK(AI247),IF('Настройки'!$B$9="Нулевой спрос",0,""),IF(AI247&lt;0,IF('Настройки'!$B$10="Исключить","",IF('Настройки'!$B$10="Абсолютные значения",ABS(AI247),AI247)),AI247)))</x:f>
      </x:c>
      <x:c r="CM247" s="50" t="str">
        <x:f>IF(31&gt;'Настройки'!$B$3,"",IF(ISBLANK(AJ247),IF('Настройки'!$B$9="Нулевой спрос",0,""),IF(AJ247&lt;0,IF('Настройки'!$B$10="Исключить","",IF('Настройки'!$B$10="Абсолютные значения",ABS(AJ247),AJ247)),AJ247)))</x:f>
      </x:c>
      <x:c r="CN247" s="50" t="str">
        <x:f>IF(32&gt;'Настройки'!$B$3,"",IF(ISBLANK(AK247),IF('Настройки'!$B$9="Нулевой спрос",0,""),IF(AK247&lt;0,IF('Настройки'!$B$10="Исключить","",IF('Настройки'!$B$10="Абсолютные значения",ABS(AK247),AK247)),AK247)))</x:f>
      </x:c>
      <x:c r="CO247" s="50" t="str">
        <x:f>IF(33&gt;'Настройки'!$B$3,"",IF(ISBLANK(AL247),IF('Настройки'!$B$9="Нулевой спрос",0,""),IF(AL247&lt;0,IF('Настройки'!$B$10="Исключить","",IF('Настройки'!$B$10="Абсолютные значения",ABS(AL247),AL247)),AL247)))</x:f>
      </x:c>
      <x:c r="CP247" s="50" t="str">
        <x:f>IF(34&gt;'Настройки'!$B$3,"",IF(ISBLANK(AM247),IF('Настройки'!$B$9="Нулевой спрос",0,""),IF(AM247&lt;0,IF('Настройки'!$B$10="Исключить","",IF('Настройки'!$B$10="Абсолютные значения",ABS(AM247),AM247)),AM247)))</x:f>
      </x:c>
      <x:c r="CQ247" s="50" t="str">
        <x:f>IF(35&gt;'Настройки'!$B$3,"",IF(ISBLANK(AN247),IF('Настройки'!$B$9="Нулевой спрос",0,""),IF(AN247&lt;0,IF('Настройки'!$B$10="Исключить","",IF('Настройки'!$B$10="Абсолютные значения",ABS(AN247),AN247)),AN247)))</x:f>
      </x:c>
      <x:c r="CR247" s="50" t="str">
        <x:f>IF(36&gt;'Настройки'!$B$3,"",IF(ISBLANK(AO247),IF('Настройки'!$B$9="Нулевой спрос",0,""),IF(AO247&lt;0,IF('Настройки'!$B$10="Исключить","",IF('Настройки'!$B$10="Абсолютные значения",ABS(AO247),AO247)),AO247)))</x:f>
      </x:c>
      <x:c r="CS247" s="50" t="str">
        <x:f>IF(OR(1&gt;'Настройки'!$B$3,ISBLANK(BI247),BI247=0),"",BI247)</x:f>
      </x:c>
      <x:c r="CT247" s="50" t="str">
        <x:f>IF(OR(2&gt;'Настройки'!$B$3,ISBLANK(BJ247),BJ247=0),"",BJ247)</x:f>
      </x:c>
      <x:c r="CU247" s="50" t="str">
        <x:f>IF(OR(3&gt;'Настройки'!$B$3,ISBLANK(BK247),BK247=0),"",BK247)</x:f>
      </x:c>
      <x:c r="CV247" s="50" t="str">
        <x:f>IF(OR(4&gt;'Настройки'!$B$3,ISBLANK(BL247),BL247=0),"",BL247)</x:f>
      </x:c>
      <x:c r="CW247" s="50" t="str">
        <x:f>IF(OR(5&gt;'Настройки'!$B$3,ISBLANK(BM247),BM247=0),"",BM247)</x:f>
      </x:c>
      <x:c r="CX247" s="50" t="str">
        <x:f>IF(OR(6&gt;'Настройки'!$B$3,ISBLANK(BN247),BN247=0),"",BN247)</x:f>
      </x:c>
      <x:c r="CY247" s="50" t="str">
        <x:f>IF(OR(7&gt;'Настройки'!$B$3,ISBLANK(BO247),BO247=0),"",BO247)</x:f>
      </x:c>
      <x:c r="CZ247" s="50" t="str">
        <x:f>IF(OR(8&gt;'Настройки'!$B$3,ISBLANK(BP247),BP247=0),"",BP247)</x:f>
      </x:c>
      <x:c r="DA247" s="50" t="str">
        <x:f>IF(OR(9&gt;'Настройки'!$B$3,ISBLANK(BQ247),BQ247=0),"",BQ247)</x:f>
      </x:c>
      <x:c r="DB247" s="50" t="str">
        <x:f>IF(OR(10&gt;'Настройки'!$B$3,ISBLANK(BR247),BR247=0),"",BR247)</x:f>
      </x:c>
      <x:c r="DC247" s="50" t="str">
        <x:f>IF(OR(11&gt;'Настройки'!$B$3,ISBLANK(BS247),BS247=0),"",BS247)</x:f>
      </x:c>
      <x:c r="DD247" s="50" t="str">
        <x:f>IF(OR(12&gt;'Настройки'!$B$3,ISBLANK(BT247),BT247=0),"",BT247)</x:f>
      </x:c>
      <x:c r="DE247" s="50" t="str">
        <x:f>IF(OR(13&gt;'Настройки'!$B$3,ISBLANK(BU247),BU247=0),"",BU247)</x:f>
      </x:c>
      <x:c r="DF247" s="50" t="str">
        <x:f>IF(OR(14&gt;'Настройки'!$B$3,ISBLANK(BV247),BV247=0),"",BV247)</x:f>
      </x:c>
      <x:c r="DG247" s="50" t="str">
        <x:f>IF(OR(15&gt;'Настройки'!$B$3,ISBLANK(BW247),BW247=0),"",BW247)</x:f>
      </x:c>
      <x:c r="DH247" s="50" t="str">
        <x:f>IF(OR(16&gt;'Настройки'!$B$3,ISBLANK(BX247),BX247=0),"",BX247)</x:f>
      </x:c>
      <x:c r="DI247" s="50" t="str">
        <x:f>IF(OR(17&gt;'Настройки'!$B$3,ISBLANK(BY247),BY247=0),"",BY247)</x:f>
      </x:c>
      <x:c r="DJ247" s="50" t="str">
        <x:f>IF(OR(18&gt;'Настройки'!$B$3,ISBLANK(BZ247),BZ247=0),"",BZ247)</x:f>
      </x:c>
      <x:c r="DK247" s="50" t="str">
        <x:f>IF(OR(19&gt;'Настройки'!$B$3,ISBLANK(CA247),CA247=0),"",CA247)</x:f>
      </x:c>
      <x:c r="DL247" s="50" t="str">
        <x:f>IF(OR(20&gt;'Настройки'!$B$3,ISBLANK(CB247),CB247=0),"",CB247)</x:f>
      </x:c>
      <x:c r="DM247" s="50" t="str">
        <x:f>IF(OR(21&gt;'Настройки'!$B$3,ISBLANK(CC247),CC247=0),"",CC247)</x:f>
      </x:c>
      <x:c r="DN247" s="50" t="str">
        <x:f>IF(OR(22&gt;'Настройки'!$B$3,ISBLANK(CD247),CD247=0),"",CD247)</x:f>
      </x:c>
      <x:c r="DO247" s="50" t="str">
        <x:f>IF(OR(23&gt;'Настройки'!$B$3,ISBLANK(CE247),CE247=0),"",CE247)</x:f>
      </x:c>
      <x:c r="DP247" s="50" t="str">
        <x:f>IF(OR(24&gt;'Настройки'!$B$3,ISBLANK(CF247),CF247=0),"",CF247)</x:f>
      </x:c>
      <x:c r="DQ247" s="50" t="str">
        <x:f>IF(OR(25&gt;'Настройки'!$B$3,ISBLANK(CG247),CG247=0),"",CG247)</x:f>
      </x:c>
      <x:c r="DR247" s="50" t="str">
        <x:f>IF(OR(26&gt;'Настройки'!$B$3,ISBLANK(CH247),CH247=0),"",CH247)</x:f>
      </x:c>
      <x:c r="DS247" s="50" t="str">
        <x:f>IF(OR(27&gt;'Настройки'!$B$3,ISBLANK(CI247),CI247=0),"",CI247)</x:f>
      </x:c>
      <x:c r="DT247" s="50" t="str">
        <x:f>IF(OR(28&gt;'Настройки'!$B$3,ISBLANK(CJ247),CJ247=0),"",CJ247)</x:f>
      </x:c>
      <x:c r="DU247" s="50" t="str">
        <x:f>IF(OR(29&gt;'Настройки'!$B$3,ISBLANK(CK247),CK247=0),"",CK247)</x:f>
      </x:c>
      <x:c r="DV247" s="50" t="str">
        <x:f>IF(OR(30&gt;'Настройки'!$B$3,ISBLANK(CL247),CL247=0),"",CL247)</x:f>
      </x:c>
      <x:c r="DW247" s="50" t="str">
        <x:f>IF(OR(31&gt;'Настройки'!$B$3,ISBLANK(CM247),CM247=0),"",CM247)</x:f>
      </x:c>
      <x:c r="DX247" s="50" t="str">
        <x:f>IF(OR(32&gt;'Настройки'!$B$3,ISBLANK(CN247),CN247=0),"",CN247)</x:f>
      </x:c>
      <x:c r="DY247" s="50" t="str">
        <x:f>IF(OR(33&gt;'Настройки'!$B$3,ISBLANK(CO247),CO247=0),"",CO247)</x:f>
      </x:c>
      <x:c r="DZ247" s="50" t="str">
        <x:f>IF(OR(34&gt;'Настройки'!$B$3,ISBLANK(CP247),CP247=0),"",CP247)</x:f>
      </x:c>
      <x:c r="EA247" s="50" t="str">
        <x:f>IF(OR(35&gt;'Настройки'!$B$3,ISBLANK(CQ247),CQ247=0),"",CQ247)</x:f>
      </x:c>
      <x:c r="EB247" s="50" t="str">
        <x:f>IF(OR(36&gt;'Настройки'!$B$3,ISBLANK(CR247),CR247=0),"",CR247)</x:f>
      </x:c>
      <x:c r="EC247" s="50" t="str">
        <x:f>IF(A247="","",IF(OR(BB247="AZ",BB247="BZ"),10000+ROW(),IF(AZ247&gt;'Настройки'!$B$11,20000+ROW(),IF(BF247&lt;&gt;"Обычный",30000+ROW(),IF(AX247&lt;=0,40000+ROW(),"")))))</x:f>
      </x:c>
      <x:c r="ED247" s="50" t="str">
        <x:f>IF(EC247="","",COUNTIFS($EC$2:$EC$1001,"&gt;0",$EC$2:$EC$1001,"&lt;"&amp;EC247)+1)</x:f>
      </x:c>
    </x:row>
    <x:row r="248">
      <x:c r="A248" s="115"/>
      <x:c r="B248" s="115"/>
      <x:c r="C248" s="115"/>
      <x:c r="D248" s="118"/>
      <x:c r="E248" s="118"/>
      <x:c r="F248" s="118"/>
      <x:c r="G248" s="118"/>
      <x:c r="H248" s="118"/>
      <x:c r="I248" s="118"/>
      <x:c r="J248" s="118"/>
      <x:c r="K248" s="118"/>
      <x:c r="L248" s="118"/>
      <x:c r="M248" s="118"/>
      <x:c r="N248" s="118"/>
      <x:c r="O248" s="118"/>
      <x:c r="P248" s="118"/>
      <x:c r="Q248" s="118"/>
      <x:c r="R248" s="118"/>
      <x:c r="S248" s="118"/>
      <x:c r="T248" s="118"/>
      <x:c r="U248" s="118"/>
      <x:c r="V248" s="118"/>
      <x:c r="W248" s="118"/>
      <x:c r="X248" s="118"/>
      <x:c r="Y248" s="118"/>
      <x:c r="Z248" s="118"/>
      <x:c r="AA248" s="118"/>
      <x:c r="AB248" s="118"/>
      <x:c r="AC248" s="118"/>
      <x:c r="AD248" s="118"/>
      <x:c r="AE248" s="118"/>
      <x:c r="AF248" s="118"/>
      <x:c r="AG248" s="118"/>
      <x:c r="AH248" s="118"/>
      <x:c r="AI248" s="118"/>
      <x:c r="AJ248" s="118"/>
      <x:c r="AK248" s="118"/>
      <x:c r="AL248" s="118"/>
      <x:c r="AM248" s="118"/>
      <x:c r="AN248" s="118"/>
      <x:c r="AO248" s="118"/>
      <x:c r="AP248" s="115"/>
      <x:c r="AQ248" s="49" t="str">
        <x:f>IF(A248="","",COUNT(BI248:INDEX(BI248:CR248,1,'Настройки'!$B$3)))</x:f>
      </x:c>
      <x:c r="AR248" s="49" t="str">
        <x:f>IF(A248="","",SUM(BI248:INDEX(BI248:CR248,1,'Настройки'!$B$3)))</x:f>
      </x:c>
      <x:c r="AS248" s="58" t="str">
        <x:f>IF(A248="","",IF('Настройки'!$B$4="Стоимость потребления",AR248*D248,IF('Настройки'!$B$4="Количество",AR248,E248)))</x:f>
      </x:c>
      <x:c r="AT248" s="61" t="str">
        <x:f>IF(OR(A248="",AS248&lt;0,SUM($AS$2:$AS$1001)&lt;=0),"",AS248/SUM($AS$2:$AS$1001))</x:f>
      </x:c>
      <x:c r="AU248" s="61" t="str">
        <x:f>IF(OR(A248="",AS248&lt;0,SUM($AS$2:$AS$1001)&lt;=0),"",SUMIFS($AS$2:$AS$1001,$AS$2:$AS$1001,"&gt;"&amp;AS248)/SUM($AS$2:$AS$1001))</x:f>
      </x:c>
      <x:c r="AV248" s="61" t="str">
        <x:f>IF(OR(A248="",AS248&lt;0,SUM($AS$2:$AS$1001)&lt;=0),"",SUMIFS($AS$2:$AS$1001,$AS$2:$AS$1001,"&gt;="&amp;AS248)/SUM($AS$2:$AS$1001))</x:f>
      </x:c>
      <x:c r="AW248" s="49" t="str">
        <x:f>IF(A248="","",IF(SUM($AS$2:$AS$1001)&lt;=0,"Не определён",IF(AS248&lt;0,"Исключение",IF(AU248&lt;'Настройки'!$B$5,"A",IF(AU248&lt;'Настройки'!$B$6,"B","C")))))</x:f>
      </x:c>
      <x:c r="AX248" s="58" t="str">
        <x:f>IF(A248="","",IF(AQ248=0,"",AVERAGE(BI248:INDEX(BI248:CR248,1,'Настройки'!$B$3))))</x:f>
      </x:c>
      <x:c r="AY248" s="58" t="str">
        <x:f>IF(OR(A248="",AQ248=0),"",STDEVP(BI248:INDEX(BI248:CR248,1,'Настройки'!$B$3)))</x:f>
      </x:c>
      <x:c r="AZ248" s="61" t="str">
        <x:f>IF(OR(A248="",AQ248&lt;'Настройки'!$B$12,AX248&lt;=0,AND('Настройки'!$B$10="Блокировать",COUNTIF(F248:INDEX(F248:AO248,1,'Настройки'!$B$3),"&lt;0")&gt;0)),"",AY248/ABS(AX248))</x:f>
      </x:c>
      <x:c r="BA248" s="49" t="str">
        <x:f>IF(A248="","",IF(AND('Настройки'!$B$10="Блокировать",COUNTIF(F248:INDEX(F248:AO248,1,'Настройки'!$B$3),"&lt;0")&gt;0),"Не определён",IF(AQ248&lt;'Настройки'!$B$12,"Не определён",IF(AX248=0,"Нет спроса",IF(AX248&lt;0,"Не определён",IF(AZ248&lt;='Настройки'!$B$7,"X",IF(AZ248&lt;='Настройки'!$B$8,"Y","Z")))))))</x:f>
      </x:c>
      <x:c r="BB248" s="49" t="str">
        <x:f>IF(OR(A248="",LEN(AW248)&lt;&gt;1,LEN(BA248)&lt;&gt;1),"",AW248&amp;BA248)</x:f>
      </x:c>
      <x:c r="BC248" s="61" t="str">
        <x:f>IF(OR(A248="",AQ248=0),"",(COUNT(BI248:INDEX(BI248:CR248,1,'Настройки'!$B$3))-COUNT(CS248:INDEX(CS248:EB248,1,'Настройки'!$B$3)))/AQ248)</x:f>
      </x:c>
      <x:c r="BD248" s="64" t="str">
        <x:f>IF(OR(A248="",COUNT(CS248:INDEX(CS248:EB248,1,'Настройки'!$B$3))=0),"",AQ248/COUNT(CS248:INDEX(CS248:EB248,1,'Настройки'!$B$3)))</x:f>
      </x:c>
      <x:c r="BE248" s="64" t="str">
        <x:f>IF(OR(A248="",COUNT(CS248:INDEX(CS248:EB248,1,'Настройки'!$B$3))=0),"",IF(AVERAGE(CS248:INDEX(CS248:EB248,1,'Настройки'!$B$3))=0,"",(STDEVP(CS248:INDEX(CS248:EB248,1,'Настройки'!$B$3))/ABS(AVERAGE(CS248:INDEX(CS248:EB248,1,'Настройки'!$B$3))))^2))</x:f>
      </x:c>
      <x:c r="BF248" s="49" t="str">
        <x:f>IF(A248="","",IF(AQ248&lt;3,"Недостаточно",IF(AQ248&lt;6,"Предварительный","Обычный")))</x:f>
      </x:c>
      <x:c r="BG248" s="49" t="str">
        <x:f>IF(A248="","",IF(COUNTIF(F248:INDEX(F248:AO248,1,'Настройки'!$B$3),"&lt;0")&gt;0,IF('Настройки'!$B$10="Блокировать","Отрицательный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"),"")&amp;IF(AQ248&lt;3,"Недостаточно истории. ",IF(AQ248&lt;6,"Предварительная классификация. ",""))&amp;IF(AX248=0,"Нет спроса за горизонт. ","")&amp;IF(AZ248&gt;'Настройки'!$B$11,"Экстремальная вариативность. ",""))</x:f>
      </x:c>
      <x:c r="BH248" s="49" t="str">
        <x:f>IF(A248="","",IFERROR(VLOOKUP(BB248,'Настройки'!$D$3:$E$11,2,FALSE),"Сначала проверьте исходные данные и историю спроса.")&amp;" Уточните срок поставки, MOQ и критичность.")</x:f>
      </x:c>
      <x:c r="BI248" s="50" t="str">
        <x:f>IF(1&gt;'Настройки'!$B$3,"",IF(ISBLANK(F248),IF('Настройки'!$B$9="Нулевой спрос",0,""),IF(F248&lt;0,IF('Настройки'!$B$10="Исключить","",IF('Настройки'!$B$10="Абсолютные значения",ABS(F248),F248)),F248)))</x:f>
      </x:c>
      <x:c r="BJ248" s="50" t="str">
        <x:f>IF(2&gt;'Настройки'!$B$3,"",IF(ISBLANK(G248),IF('Настройки'!$B$9="Нулевой спрос",0,""),IF(G248&lt;0,IF('Настройки'!$B$10="Исключить","",IF('Настройки'!$B$10="Абсолютные значения",ABS(G248),G248)),G248)))</x:f>
      </x:c>
      <x:c r="BK248" s="50" t="str">
        <x:f>IF(3&gt;'Настройки'!$B$3,"",IF(ISBLANK(H248),IF('Настройки'!$B$9="Нулевой спрос",0,""),IF(H248&lt;0,IF('Настройки'!$B$10="Исключить","",IF('Настройки'!$B$10="Абсолютные значения",ABS(H248),H248)),H248)))</x:f>
      </x:c>
      <x:c r="BL248" s="50" t="str">
        <x:f>IF(4&gt;'Настройки'!$B$3,"",IF(ISBLANK(I248),IF('Настройки'!$B$9="Нулевой спрос",0,""),IF(I248&lt;0,IF('Настройки'!$B$10="Исключить","",IF('Настройки'!$B$10="Абсолютные значения",ABS(I248),I248)),I248)))</x:f>
      </x:c>
      <x:c r="BM248" s="50" t="str">
        <x:f>IF(5&gt;'Настройки'!$B$3,"",IF(ISBLANK(J248),IF('Настройки'!$B$9="Нулевой спрос",0,""),IF(J248&lt;0,IF('Настройки'!$B$10="Исключить","",IF('Настройки'!$B$10="Абсолютные значения",ABS(J248),J248)),J248)))</x:f>
      </x:c>
      <x:c r="BN248" s="50" t="str">
        <x:f>IF(6&gt;'Настройки'!$B$3,"",IF(ISBLANK(K248),IF('Настройки'!$B$9="Нулевой спрос",0,""),IF(K248&lt;0,IF('Настройки'!$B$10="Исключить","",IF('Настройки'!$B$10="Абсолютные значения",ABS(K248),K248)),K248)))</x:f>
      </x:c>
      <x:c r="BO248" s="50" t="str">
        <x:f>IF(7&gt;'Настройки'!$B$3,"",IF(ISBLANK(L248),IF('Настройки'!$B$9="Нулевой спрос",0,""),IF(L248&lt;0,IF('Настройки'!$B$10="Исключить","",IF('Настройки'!$B$10="Абсолютные значения",ABS(L248),L248)),L248)))</x:f>
      </x:c>
      <x:c r="BP248" s="50" t="str">
        <x:f>IF(8&gt;'Настройки'!$B$3,"",IF(ISBLANK(M248),IF('Настройки'!$B$9="Нулевой спрос",0,""),IF(M248&lt;0,IF('Настройки'!$B$10="Исключить","",IF('Настройки'!$B$10="Абсолютные значения",ABS(M248),M248)),M248)))</x:f>
      </x:c>
      <x:c r="BQ248" s="50" t="str">
        <x:f>IF(9&gt;'Настройки'!$B$3,"",IF(ISBLANK(N248),IF('Настройки'!$B$9="Нулевой спрос",0,""),IF(N248&lt;0,IF('Настройки'!$B$10="Исключить","",IF('Настройки'!$B$10="Абсолютные значения",ABS(N248),N248)),N248)))</x:f>
      </x:c>
      <x:c r="BR248" s="50" t="str">
        <x:f>IF(10&gt;'Настройки'!$B$3,"",IF(ISBLANK(O248),IF('Настройки'!$B$9="Нулевой спрос",0,""),IF(O248&lt;0,IF('Настройки'!$B$10="Исключить","",IF('Настройки'!$B$10="Абсолютные значения",ABS(O248),O248)),O248)))</x:f>
      </x:c>
      <x:c r="BS248" s="50" t="str">
        <x:f>IF(11&gt;'Настройки'!$B$3,"",IF(ISBLANK(P248),IF('Настройки'!$B$9="Нулевой спрос",0,""),IF(P248&lt;0,IF('Настройки'!$B$10="Исключить","",IF('Настройки'!$B$10="Абсолютные значения",ABS(P248),P248)),P248)))</x:f>
      </x:c>
      <x:c r="BT248" s="50" t="str">
        <x:f>IF(12&gt;'Настройки'!$B$3,"",IF(ISBLANK(Q248),IF('Настройки'!$B$9="Нулевой спрос",0,""),IF(Q248&lt;0,IF('Настройки'!$B$10="Исключить","",IF('Настройки'!$B$10="Абсолютные значения",ABS(Q248),Q248)),Q248)))</x:f>
      </x:c>
      <x:c r="BU248" s="50" t="str">
        <x:f>IF(13&gt;'Настройки'!$B$3,"",IF(ISBLANK(R248),IF('Настройки'!$B$9="Нулевой спрос",0,""),IF(R248&lt;0,IF('Настройки'!$B$10="Исключить","",IF('Настройки'!$B$10="Абсолютные значения",ABS(R248),R248)),R248)))</x:f>
      </x:c>
      <x:c r="BV248" s="50" t="str">
        <x:f>IF(14&gt;'Настройки'!$B$3,"",IF(ISBLANK(S248),IF('Настройки'!$B$9="Нулевой спрос",0,""),IF(S248&lt;0,IF('Настройки'!$B$10="Исключить","",IF('Настройки'!$B$10="Абсолютные значения",ABS(S248),S248)),S248)))</x:f>
      </x:c>
      <x:c r="BW248" s="50" t="str">
        <x:f>IF(15&gt;'Настройки'!$B$3,"",IF(ISBLANK(T248),IF('Настройки'!$B$9="Нулевой спрос",0,""),IF(T248&lt;0,IF('Настройки'!$B$10="Исключить","",IF('Настройки'!$B$10="Абсолютные значения",ABS(T248),T248)),T248)))</x:f>
      </x:c>
      <x:c r="BX248" s="50" t="str">
        <x:f>IF(16&gt;'Настройки'!$B$3,"",IF(ISBLANK(U248),IF('Настройки'!$B$9="Нулевой спрос",0,""),IF(U248&lt;0,IF('Настройки'!$B$10="Исключить","",IF('Настройки'!$B$10="Абсолютные значения",ABS(U248),U248)),U248)))</x:f>
      </x:c>
      <x:c r="BY248" s="50" t="str">
        <x:f>IF(17&gt;'Настройки'!$B$3,"",IF(ISBLANK(V248),IF('Настройки'!$B$9="Нулевой спрос",0,""),IF(V248&lt;0,IF('Настройки'!$B$10="Исключить","",IF('Настройки'!$B$10="Абсолютные значения",ABS(V248),V248)),V248)))</x:f>
      </x:c>
      <x:c r="BZ248" s="50" t="str">
        <x:f>IF(18&gt;'Настройки'!$B$3,"",IF(ISBLANK(W248),IF('Настройки'!$B$9="Нулевой спрос",0,""),IF(W248&lt;0,IF('Настройки'!$B$10="Исключить","",IF('Настройки'!$B$10="Абсолютные значения",ABS(W248),W248)),W248)))</x:f>
      </x:c>
      <x:c r="CA248" s="50" t="str">
        <x:f>IF(19&gt;'Настройки'!$B$3,"",IF(ISBLANK(X248),IF('Настройки'!$B$9="Нулевой спрос",0,""),IF(X248&lt;0,IF('Настройки'!$B$10="Исключить","",IF('Настройки'!$B$10="Абсолютные значения",ABS(X248),X248)),X248)))</x:f>
      </x:c>
      <x:c r="CB248" s="50" t="str">
        <x:f>IF(20&gt;'Настройки'!$B$3,"",IF(ISBLANK(Y248),IF('Настройки'!$B$9="Нулевой спрос",0,""),IF(Y248&lt;0,IF('Настройки'!$B$10="Исключить","",IF('Настройки'!$B$10="Абсолютные значения",ABS(Y248),Y248)),Y248)))</x:f>
      </x:c>
      <x:c r="CC248" s="50" t="str">
        <x:f>IF(21&gt;'Настройки'!$B$3,"",IF(ISBLANK(Z248),IF('Настройки'!$B$9="Нулевой спрос",0,""),IF(Z248&lt;0,IF('Настройки'!$B$10="Исключить","",IF('Настройки'!$B$10="Абсолютные значения",ABS(Z248),Z248)),Z248)))</x:f>
      </x:c>
      <x:c r="CD248" s="50" t="str">
        <x:f>IF(22&gt;'Настройки'!$B$3,"",IF(ISBLANK(AA248),IF('Настройки'!$B$9="Нулевой спрос",0,""),IF(AA248&lt;0,IF('Настройки'!$B$10="Исключить","",IF('Настройки'!$B$10="Абсолютные значения",ABS(AA248),AA248)),AA248)))</x:f>
      </x:c>
      <x:c r="CE248" s="50" t="str">
        <x:f>IF(23&gt;'Настройки'!$B$3,"",IF(ISBLANK(AB248),IF('Настройки'!$B$9="Нулевой спрос",0,""),IF(AB248&lt;0,IF('Настройки'!$B$10="Исключить","",IF('Настройки'!$B$10="Абсолютные значения",ABS(AB248),AB248)),AB248)))</x:f>
      </x:c>
      <x:c r="CF248" s="50" t="str">
        <x:f>IF(24&gt;'Настройки'!$B$3,"",IF(ISBLANK(AC248),IF('Настройки'!$B$9="Нулевой спрос",0,""),IF(AC248&lt;0,IF('Настройки'!$B$10="Исключить","",IF('Настройки'!$B$10="Абсолютные значения",ABS(AC248),AC248)),AC248)))</x:f>
      </x:c>
      <x:c r="CG248" s="50" t="str">
        <x:f>IF(25&gt;'Настройки'!$B$3,"",IF(ISBLANK(AD248),IF('Настройки'!$B$9="Нулевой спрос",0,""),IF(AD248&lt;0,IF('Настройки'!$B$10="Исключить","",IF('Настройки'!$B$10="Абсолютные значения",ABS(AD248),AD248)),AD248)))</x:f>
      </x:c>
      <x:c r="CH248" s="50" t="str">
        <x:f>IF(26&gt;'Настройки'!$B$3,"",IF(ISBLANK(AE248),IF('Настройки'!$B$9="Нулевой спрос",0,""),IF(AE248&lt;0,IF('Настройки'!$B$10="Исключить","",IF('Настройки'!$B$10="Абсолютные значения",ABS(AE248),AE248)),AE248)))</x:f>
      </x:c>
      <x:c r="CI248" s="50" t="str">
        <x:f>IF(27&gt;'Настройки'!$B$3,"",IF(ISBLANK(AF248),IF('Настройки'!$B$9="Нулевой спрос",0,""),IF(AF248&lt;0,IF('Настройки'!$B$10="Исключить","",IF('Настройки'!$B$10="Абсолютные значения",ABS(AF248),AF248)),AF248)))</x:f>
      </x:c>
      <x:c r="CJ248" s="50" t="str">
        <x:f>IF(28&gt;'Настройки'!$B$3,"",IF(ISBLANK(AG248),IF('Настройки'!$B$9="Нулевой спрос",0,""),IF(AG248&lt;0,IF('Настройки'!$B$10="Исключить","",IF('Настройки'!$B$10="Абсолютные значения",ABS(AG248),AG248)),AG248)))</x:f>
      </x:c>
      <x:c r="CK248" s="50" t="str">
        <x:f>IF(29&gt;'Настройки'!$B$3,"",IF(ISBLANK(AH248),IF('Настройки'!$B$9="Нулевой спрос",0,""),IF(AH248&lt;0,IF('Настройки'!$B$10="Исключить","",IF('Настройки'!$B$10="Абсолютные значения",ABS(AH248),AH248)),AH248)))</x:f>
      </x:c>
      <x:c r="CL248" s="50" t="str">
        <x:f>IF(30&gt;'Настройки'!$B$3,"",IF(ISBLANK(AI248),IF('Настройки'!$B$9="Нулевой спрос",0,""),IF(AI248&lt;0,IF('Настройки'!$B$10="Исключить","",IF('Настройки'!$B$10="Абсолютные значения",ABS(AI248),AI248)),AI248)))</x:f>
      </x:c>
      <x:c r="CM248" s="50" t="str">
        <x:f>IF(31&gt;'Настройки'!$B$3,"",IF(ISBLANK(AJ248),IF('Настройки'!$B$9="Нулевой спрос",0,""),IF(AJ248&lt;0,IF('Настройки'!$B$10="Исключить","",IF('Настройки'!$B$10="Абсолютные значения",ABS(AJ248),AJ248)),AJ248)))</x:f>
      </x:c>
      <x:c r="CN248" s="50" t="str">
        <x:f>IF(32&gt;'Настройки'!$B$3,"",IF(ISBLANK(AK248),IF('Настройки'!$B$9="Нулевой спрос",0,""),IF(AK248&lt;0,IF('Настройки'!$B$10="Исключить","",IF('Настройки'!$B$10="Абсолютные значения",ABS(AK248),AK248)),AK248)))</x:f>
      </x:c>
      <x:c r="CO248" s="50" t="str">
        <x:f>IF(33&gt;'Настройки'!$B$3,"",IF(ISBLANK(AL248),IF('Настройки'!$B$9="Нулевой спрос",0,""),IF(AL248&lt;0,IF('Настройки'!$B$10="Исключить","",IF('Настройки'!$B$10="Абсолютные значения",ABS(AL248),AL248)),AL248)))</x:f>
      </x:c>
      <x:c r="CP248" s="50" t="str">
        <x:f>IF(34&gt;'Настройки'!$B$3,"",IF(ISBLANK(AM248),IF('Настройки'!$B$9="Нулевой спрос",0,""),IF(AM248&lt;0,IF('Настройки'!$B$10="Исключить","",IF('Настройки'!$B$10="Абсолютные значения",ABS(AM248),AM248)),AM248)))</x:f>
      </x:c>
      <x:c r="CQ248" s="50" t="str">
        <x:f>IF(35&gt;'Настройки'!$B$3,"",IF(ISBLANK(AN248),IF('Настройки'!$B$9="Нулевой спрос",0,""),IF(AN248&lt;0,IF('Настройки'!$B$10="Исключить","",IF('Настройки'!$B$10="Абсолютные значения",ABS(AN248),AN248)),AN248)))</x:f>
      </x:c>
      <x:c r="CR248" s="50" t="str">
        <x:f>IF(36&gt;'Настройки'!$B$3,"",IF(ISBLANK(AO248),IF('Настройки'!$B$9="Нулевой спрос",0,""),IF(AO248&lt;0,IF('Настройки'!$B$10="Исключить","",IF('Настройки'!$B$10="Абсолютные значения",ABS(AO248),AO248)),AO248)))</x:f>
      </x:c>
      <x:c r="CS248" s="50" t="str">
        <x:f>IF(OR(1&gt;'Настройки'!$B$3,ISBLANK(BI248),BI248=0),"",BI248)</x:f>
      </x:c>
      <x:c r="CT248" s="50" t="str">
        <x:f>IF(OR(2&gt;'Настройки'!$B$3,ISBLANK(BJ248),BJ248=0),"",BJ248)</x:f>
      </x:c>
      <x:c r="CU248" s="50" t="str">
        <x:f>IF(OR(3&gt;'Настройки'!$B$3,ISBLANK(BK248),BK248=0),"",BK248)</x:f>
      </x:c>
      <x:c r="CV248" s="50" t="str">
        <x:f>IF(OR(4&gt;'Настройки'!$B$3,ISBLANK(BL248),BL248=0),"",BL248)</x:f>
      </x:c>
      <x:c r="CW248" s="50" t="str">
        <x:f>IF(OR(5&gt;'Настройки'!$B$3,ISBLANK(BM248),BM248=0),"",BM248)</x:f>
      </x:c>
      <x:c r="CX248" s="50" t="str">
        <x:f>IF(OR(6&gt;'Настройки'!$B$3,ISBLANK(BN248),BN248=0),"",BN248)</x:f>
      </x:c>
      <x:c r="CY248" s="50" t="str">
        <x:f>IF(OR(7&gt;'Настройки'!$B$3,ISBLANK(BO248),BO248=0),"",BO248)</x:f>
      </x:c>
      <x:c r="CZ248" s="50" t="str">
        <x:f>IF(OR(8&gt;'Настройки'!$B$3,ISBLANK(BP248),BP248=0),"",BP248)</x:f>
      </x:c>
      <x:c r="DA248" s="50" t="str">
        <x:f>IF(OR(9&gt;'Настройки'!$B$3,ISBLANK(BQ248),BQ248=0),"",BQ248)</x:f>
      </x:c>
      <x:c r="DB248" s="50" t="str">
        <x:f>IF(OR(10&gt;'Настройки'!$B$3,ISBLANK(BR248),BR248=0),"",BR248)</x:f>
      </x:c>
      <x:c r="DC248" s="50" t="str">
        <x:f>IF(OR(11&gt;'Настройки'!$B$3,ISBLANK(BS248),BS248=0),"",BS248)</x:f>
      </x:c>
      <x:c r="DD248" s="50" t="str">
        <x:f>IF(OR(12&gt;'Настройки'!$B$3,ISBLANK(BT248),BT248=0),"",BT248)</x:f>
      </x:c>
      <x:c r="DE248" s="50" t="str">
        <x:f>IF(OR(13&gt;'Настройки'!$B$3,ISBLANK(BU248),BU248=0),"",BU248)</x:f>
      </x:c>
      <x:c r="DF248" s="50" t="str">
        <x:f>IF(OR(14&gt;'Настройки'!$B$3,ISBLANK(BV248),BV248=0),"",BV248)</x:f>
      </x:c>
      <x:c r="DG248" s="50" t="str">
        <x:f>IF(OR(15&gt;'Настройки'!$B$3,ISBLANK(BW248),BW248=0),"",BW248)</x:f>
      </x:c>
      <x:c r="DH248" s="50" t="str">
        <x:f>IF(OR(16&gt;'Настройки'!$B$3,ISBLANK(BX248),BX248=0),"",BX248)</x:f>
      </x:c>
      <x:c r="DI248" s="50" t="str">
        <x:f>IF(OR(17&gt;'Настройки'!$B$3,ISBLANK(BY248),BY248=0),"",BY248)</x:f>
      </x:c>
      <x:c r="DJ248" s="50" t="str">
        <x:f>IF(OR(18&gt;'Настройки'!$B$3,ISBLANK(BZ248),BZ248=0),"",BZ248)</x:f>
      </x:c>
      <x:c r="DK248" s="50" t="str">
        <x:f>IF(OR(19&gt;'Настройки'!$B$3,ISBLANK(CA248),CA248=0),"",CA248)</x:f>
      </x:c>
      <x:c r="DL248" s="50" t="str">
        <x:f>IF(OR(20&gt;'Настройки'!$B$3,ISBLANK(CB248),CB248=0),"",CB248)</x:f>
      </x:c>
      <x:c r="DM248" s="50" t="str">
        <x:f>IF(OR(21&gt;'Настройки'!$B$3,ISBLANK(CC248),CC248=0),"",CC248)</x:f>
      </x:c>
      <x:c r="DN248" s="50" t="str">
        <x:f>IF(OR(22&gt;'Настройки'!$B$3,ISBLANK(CD248),CD248=0),"",CD248)</x:f>
      </x:c>
      <x:c r="DO248" s="50" t="str">
        <x:f>IF(OR(23&gt;'Настройки'!$B$3,ISBLANK(CE248),CE248=0),"",CE248)</x:f>
      </x:c>
      <x:c r="DP248" s="50" t="str">
        <x:f>IF(OR(24&gt;'Настройки'!$B$3,ISBLANK(CF248),CF248=0),"",CF248)</x:f>
      </x:c>
      <x:c r="DQ248" s="50" t="str">
        <x:f>IF(OR(25&gt;'Настройки'!$B$3,ISBLANK(CG248),CG248=0),"",CG248)</x:f>
      </x:c>
      <x:c r="DR248" s="50" t="str">
        <x:f>IF(OR(26&gt;'Настройки'!$B$3,ISBLANK(CH248),CH248=0),"",CH248)</x:f>
      </x:c>
      <x:c r="DS248" s="50" t="str">
        <x:f>IF(OR(27&gt;'Настройки'!$B$3,ISBLANK(CI248),CI248=0),"",CI248)</x:f>
      </x:c>
      <x:c r="DT248" s="50" t="str">
        <x:f>IF(OR(28&gt;'Настройки'!$B$3,ISBLANK(CJ248),CJ248=0),"",CJ248)</x:f>
      </x:c>
      <x:c r="DU248" s="50" t="str">
        <x:f>IF(OR(29&gt;'Настройки'!$B$3,ISBLANK(CK248),CK248=0),"",CK248)</x:f>
      </x:c>
      <x:c r="DV248" s="50" t="str">
        <x:f>IF(OR(30&gt;'Настройки'!$B$3,ISBLANK(CL248),CL248=0),"",CL248)</x:f>
      </x:c>
      <x:c r="DW248" s="50" t="str">
        <x:f>IF(OR(31&gt;'Настройки'!$B$3,ISBLANK(CM248),CM248=0),"",CM248)</x:f>
      </x:c>
      <x:c r="DX248" s="50" t="str">
        <x:f>IF(OR(32&gt;'Настройки'!$B$3,ISBLANK(CN248),CN248=0),"",CN248)</x:f>
      </x:c>
      <x:c r="DY248" s="50" t="str">
        <x:f>IF(OR(33&gt;'Настройки'!$B$3,ISBLANK(CO248),CO248=0),"",CO248)</x:f>
      </x:c>
      <x:c r="DZ248" s="50" t="str">
        <x:f>IF(OR(34&gt;'Настройки'!$B$3,ISBLANK(CP248),CP248=0),"",CP248)</x:f>
      </x:c>
      <x:c r="EA248" s="50" t="str">
        <x:f>IF(OR(35&gt;'Настройки'!$B$3,ISBLANK(CQ248),CQ248=0),"",CQ248)</x:f>
      </x:c>
      <x:c r="EB248" s="50" t="str">
        <x:f>IF(OR(36&gt;'Настройки'!$B$3,ISBLANK(CR248),CR248=0),"",CR248)</x:f>
      </x:c>
      <x:c r="EC248" s="50" t="str">
        <x:f>IF(A248="","",IF(OR(BB248="AZ",BB248="BZ"),10000+ROW(),IF(AZ248&gt;'Настройки'!$B$11,20000+ROW(),IF(BF248&lt;&gt;"Обычный",30000+ROW(),IF(AX248&lt;=0,40000+ROW(),"")))))</x:f>
      </x:c>
      <x:c r="ED248" s="50" t="str">
        <x:f>IF(EC248="","",COUNTIFS($EC$2:$EC$1001,"&gt;0",$EC$2:$EC$1001,"&lt;"&amp;EC248)+1)</x:f>
      </x:c>
    </x:row>
    <x:row r="249">
      <x:c r="A249" s="115"/>
      <x:c r="B249" s="115"/>
      <x:c r="C249" s="115"/>
      <x:c r="D249" s="118"/>
      <x:c r="E249" s="118"/>
      <x:c r="F249" s="118"/>
      <x:c r="G249" s="118"/>
      <x:c r="H249" s="118"/>
      <x:c r="I249" s="118"/>
      <x:c r="J249" s="118"/>
      <x:c r="K249" s="118"/>
      <x:c r="L249" s="118"/>
      <x:c r="M249" s="118"/>
      <x:c r="N249" s="118"/>
      <x:c r="O249" s="118"/>
      <x:c r="P249" s="118"/>
      <x:c r="Q249" s="118"/>
      <x:c r="R249" s="118"/>
      <x:c r="S249" s="118"/>
      <x:c r="T249" s="118"/>
      <x:c r="U249" s="118"/>
      <x:c r="V249" s="118"/>
      <x:c r="W249" s="118"/>
      <x:c r="X249" s="118"/>
      <x:c r="Y249" s="118"/>
      <x:c r="Z249" s="118"/>
      <x:c r="AA249" s="118"/>
      <x:c r="AB249" s="118"/>
      <x:c r="AC249" s="118"/>
      <x:c r="AD249" s="118"/>
      <x:c r="AE249" s="118"/>
      <x:c r="AF249" s="118"/>
      <x:c r="AG249" s="118"/>
      <x:c r="AH249" s="118"/>
      <x:c r="AI249" s="118"/>
      <x:c r="AJ249" s="118"/>
      <x:c r="AK249" s="118"/>
      <x:c r="AL249" s="118"/>
      <x:c r="AM249" s="118"/>
      <x:c r="AN249" s="118"/>
      <x:c r="AO249" s="118"/>
      <x:c r="AP249" s="115"/>
      <x:c r="AQ249" s="49" t="str">
        <x:f>IF(A249="","",COUNT(BI249:INDEX(BI249:CR249,1,'Настройки'!$B$3)))</x:f>
      </x:c>
      <x:c r="AR249" s="49" t="str">
        <x:f>IF(A249="","",SUM(BI249:INDEX(BI249:CR249,1,'Настройки'!$B$3)))</x:f>
      </x:c>
      <x:c r="AS249" s="58" t="str">
        <x:f>IF(A249="","",IF('Настройки'!$B$4="Стоимость потребления",AR249*D249,IF('Настройки'!$B$4="Количество",AR249,E249)))</x:f>
      </x:c>
      <x:c r="AT249" s="61" t="str">
        <x:f>IF(OR(A249="",AS249&lt;0,SUM($AS$2:$AS$1001)&lt;=0),"",AS249/SUM($AS$2:$AS$1001))</x:f>
      </x:c>
      <x:c r="AU249" s="61" t="str">
        <x:f>IF(OR(A249="",AS249&lt;0,SUM($AS$2:$AS$1001)&lt;=0),"",SUMIFS($AS$2:$AS$1001,$AS$2:$AS$1001,"&gt;"&amp;AS249)/SUM($AS$2:$AS$1001))</x:f>
      </x:c>
      <x:c r="AV249" s="61" t="str">
        <x:f>IF(OR(A249="",AS249&lt;0,SUM($AS$2:$AS$1001)&lt;=0),"",SUMIFS($AS$2:$AS$1001,$AS$2:$AS$1001,"&gt;="&amp;AS249)/SUM($AS$2:$AS$1001))</x:f>
      </x:c>
      <x:c r="AW249" s="49" t="str">
        <x:f>IF(A249="","",IF(SUM($AS$2:$AS$1001)&lt;=0,"Не определён",IF(AS249&lt;0,"Исключение",IF(AU249&lt;'Настройки'!$B$5,"A",IF(AU249&lt;'Настройки'!$B$6,"B","C")))))</x:f>
      </x:c>
      <x:c r="AX249" s="58" t="str">
        <x:f>IF(A249="","",IF(AQ249=0,"",AVERAGE(BI249:INDEX(BI249:CR249,1,'Настройки'!$B$3))))</x:f>
      </x:c>
      <x:c r="AY249" s="58" t="str">
        <x:f>IF(OR(A249="",AQ249=0),"",STDEVP(BI249:INDEX(BI249:CR249,1,'Настройки'!$B$3)))</x:f>
      </x:c>
      <x:c r="AZ249" s="61" t="str">
        <x:f>IF(OR(A249="",AQ249&lt;'Настройки'!$B$12,AX249&lt;=0,AND('Настройки'!$B$10="Блокировать",COUNTIF(F249:INDEX(F249:AO249,1,'Настройки'!$B$3),"&lt;0")&gt;0)),"",AY249/ABS(AX249))</x:f>
      </x:c>
      <x:c r="BA249" s="49" t="str">
        <x:f>IF(A249="","",IF(AND('Настройки'!$B$10="Блокировать",COUNTIF(F249:INDEX(F249:AO249,1,'Настройки'!$B$3),"&lt;0")&gt;0),"Не определён",IF(AQ249&lt;'Настройки'!$B$12,"Не определён",IF(AX249=0,"Нет спроса",IF(AX249&lt;0,"Не определён",IF(AZ249&lt;='Настройки'!$B$7,"X",IF(AZ249&lt;='Настройки'!$B$8,"Y","Z")))))))</x:f>
      </x:c>
      <x:c r="BB249" s="49" t="str">
        <x:f>IF(OR(A249="",LEN(AW249)&lt;&gt;1,LEN(BA249)&lt;&gt;1),"",AW249&amp;BA249)</x:f>
      </x:c>
      <x:c r="BC249" s="61" t="str">
        <x:f>IF(OR(A249="",AQ249=0),"",(COUNT(BI249:INDEX(BI249:CR249,1,'Настройки'!$B$3))-COUNT(CS249:INDEX(CS249:EB249,1,'Настройки'!$B$3)))/AQ249)</x:f>
      </x:c>
      <x:c r="BD249" s="64" t="str">
        <x:f>IF(OR(A249="",COUNT(CS249:INDEX(CS249:EB249,1,'Настройки'!$B$3))=0),"",AQ249/COUNT(CS249:INDEX(CS249:EB249,1,'Настройки'!$B$3)))</x:f>
      </x:c>
      <x:c r="BE249" s="64" t="str">
        <x:f>IF(OR(A249="",COUNT(CS249:INDEX(CS249:EB249,1,'Настройки'!$B$3))=0),"",IF(AVERAGE(CS249:INDEX(CS249:EB249,1,'Настройки'!$B$3))=0,"",(STDEVP(CS249:INDEX(CS249:EB249,1,'Настройки'!$B$3))/ABS(AVERAGE(CS249:INDEX(CS249:EB249,1,'Настройки'!$B$3))))^2))</x:f>
      </x:c>
      <x:c r="BF249" s="49" t="str">
        <x:f>IF(A249="","",IF(AQ249&lt;3,"Недостаточно",IF(AQ249&lt;6,"Предварительный","Обычный")))</x:f>
      </x:c>
      <x:c r="BG249" s="49" t="str">
        <x:f>IF(A249="","",IF(COUNTIF(F249:INDEX(F249:AO249,1,'Настройки'!$B$3),"&lt;0")&gt;0,IF('Настройки'!$B$10="Блокировать","Отрицательный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"),"")&amp;IF(AQ249&lt;3,"Недостаточно истории. ",IF(AQ249&lt;6,"Предварительная классификация. ",""))&amp;IF(AX249=0,"Нет спроса за горизонт. ","")&amp;IF(AZ249&gt;'Настройки'!$B$11,"Экстремальная вариативность. ",""))</x:f>
      </x:c>
      <x:c r="BH249" s="49" t="str">
        <x:f>IF(A249="","",IFERROR(VLOOKUP(BB249,'Настройки'!$D$3:$E$11,2,FALSE),"Сначала проверьте исходные данные и историю спроса.")&amp;" Уточните срок поставки, MOQ и критичность.")</x:f>
      </x:c>
      <x:c r="BI249" s="50" t="str">
        <x:f>IF(1&gt;'Настройки'!$B$3,"",IF(ISBLANK(F249),IF('Настройки'!$B$9="Нулевой спрос",0,""),IF(F249&lt;0,IF('Настройки'!$B$10="Исключить","",IF('Настройки'!$B$10="Абсолютные значения",ABS(F249),F249)),F249)))</x:f>
      </x:c>
      <x:c r="BJ249" s="50" t="str">
        <x:f>IF(2&gt;'Настройки'!$B$3,"",IF(ISBLANK(G249),IF('Настройки'!$B$9="Нулевой спрос",0,""),IF(G249&lt;0,IF('Настройки'!$B$10="Исключить","",IF('Настройки'!$B$10="Абсолютные значения",ABS(G249),G249)),G249)))</x:f>
      </x:c>
      <x:c r="BK249" s="50" t="str">
        <x:f>IF(3&gt;'Настройки'!$B$3,"",IF(ISBLANK(H249),IF('Настройки'!$B$9="Нулевой спрос",0,""),IF(H249&lt;0,IF('Настройки'!$B$10="Исключить","",IF('Настройки'!$B$10="Абсолютные значения",ABS(H249),H249)),H249)))</x:f>
      </x:c>
      <x:c r="BL249" s="50" t="str">
        <x:f>IF(4&gt;'Настройки'!$B$3,"",IF(ISBLANK(I249),IF('Настройки'!$B$9="Нулевой спрос",0,""),IF(I249&lt;0,IF('Настройки'!$B$10="Исключить","",IF('Настройки'!$B$10="Абсолютные значения",ABS(I249),I249)),I249)))</x:f>
      </x:c>
      <x:c r="BM249" s="50" t="str">
        <x:f>IF(5&gt;'Настройки'!$B$3,"",IF(ISBLANK(J249),IF('Настройки'!$B$9="Нулевой спрос",0,""),IF(J249&lt;0,IF('Настройки'!$B$10="Исключить","",IF('Настройки'!$B$10="Абсолютные значения",ABS(J249),J249)),J249)))</x:f>
      </x:c>
      <x:c r="BN249" s="50" t="str">
        <x:f>IF(6&gt;'Настройки'!$B$3,"",IF(ISBLANK(K249),IF('Настройки'!$B$9="Нулевой спрос",0,""),IF(K249&lt;0,IF('Настройки'!$B$10="Исключить","",IF('Настройки'!$B$10="Абсолютные значения",ABS(K249),K249)),K249)))</x:f>
      </x:c>
      <x:c r="BO249" s="50" t="str">
        <x:f>IF(7&gt;'Настройки'!$B$3,"",IF(ISBLANK(L249),IF('Настройки'!$B$9="Нулевой спрос",0,""),IF(L249&lt;0,IF('Настройки'!$B$10="Исключить","",IF('Настройки'!$B$10="Абсолютные значения",ABS(L249),L249)),L249)))</x:f>
      </x:c>
      <x:c r="BP249" s="50" t="str">
        <x:f>IF(8&gt;'Настройки'!$B$3,"",IF(ISBLANK(M249),IF('Настройки'!$B$9="Нулевой спрос",0,""),IF(M249&lt;0,IF('Настройки'!$B$10="Исключить","",IF('Настройки'!$B$10="Абсолютные значения",ABS(M249),M249)),M249)))</x:f>
      </x:c>
      <x:c r="BQ249" s="50" t="str">
        <x:f>IF(9&gt;'Настройки'!$B$3,"",IF(ISBLANK(N249),IF('Настройки'!$B$9="Нулевой спрос",0,""),IF(N249&lt;0,IF('Настройки'!$B$10="Исключить","",IF('Настройки'!$B$10="Абсолютные значения",ABS(N249),N249)),N249)))</x:f>
      </x:c>
      <x:c r="BR249" s="50" t="str">
        <x:f>IF(10&gt;'Настройки'!$B$3,"",IF(ISBLANK(O249),IF('Настройки'!$B$9="Нулевой спрос",0,""),IF(O249&lt;0,IF('Настройки'!$B$10="Исключить","",IF('Настройки'!$B$10="Абсолютные значения",ABS(O249),O249)),O249)))</x:f>
      </x:c>
      <x:c r="BS249" s="50" t="str">
        <x:f>IF(11&gt;'Настройки'!$B$3,"",IF(ISBLANK(P249),IF('Настройки'!$B$9="Нулевой спрос",0,""),IF(P249&lt;0,IF('Настройки'!$B$10="Исключить","",IF('Настройки'!$B$10="Абсолютные значения",ABS(P249),P249)),P249)))</x:f>
      </x:c>
      <x:c r="BT249" s="50" t="str">
        <x:f>IF(12&gt;'Настройки'!$B$3,"",IF(ISBLANK(Q249),IF('Настройки'!$B$9="Нулевой спрос",0,""),IF(Q249&lt;0,IF('Настройки'!$B$10="Исключить","",IF('Настройки'!$B$10="Абсолютные значения",ABS(Q249),Q249)),Q249)))</x:f>
      </x:c>
      <x:c r="BU249" s="50" t="str">
        <x:f>IF(13&gt;'Настройки'!$B$3,"",IF(ISBLANK(R249),IF('Настройки'!$B$9="Нулевой спрос",0,""),IF(R249&lt;0,IF('Настройки'!$B$10="Исключить","",IF('Настройки'!$B$10="Абсолютные значения",ABS(R249),R249)),R249)))</x:f>
      </x:c>
      <x:c r="BV249" s="50" t="str">
        <x:f>IF(14&gt;'Настройки'!$B$3,"",IF(ISBLANK(S249),IF('Настройки'!$B$9="Нулевой спрос",0,""),IF(S249&lt;0,IF('Настройки'!$B$10="Исключить","",IF('Настройки'!$B$10="Абсолютные значения",ABS(S249),S249)),S249)))</x:f>
      </x:c>
      <x:c r="BW249" s="50" t="str">
        <x:f>IF(15&gt;'Настройки'!$B$3,"",IF(ISBLANK(T249),IF('Настройки'!$B$9="Нулевой спрос",0,""),IF(T249&lt;0,IF('Настройки'!$B$10="Исключить","",IF('Настройки'!$B$10="Абсолютные значения",ABS(T249),T249)),T249)))</x:f>
      </x:c>
      <x:c r="BX249" s="50" t="str">
        <x:f>IF(16&gt;'Настройки'!$B$3,"",IF(ISBLANK(U249),IF('Настройки'!$B$9="Нулевой спрос",0,""),IF(U249&lt;0,IF('Настройки'!$B$10="Исключить","",IF('Настройки'!$B$10="Абсолютные значения",ABS(U249),U249)),U249)))</x:f>
      </x:c>
      <x:c r="BY249" s="50" t="str">
        <x:f>IF(17&gt;'Настройки'!$B$3,"",IF(ISBLANK(V249),IF('Настройки'!$B$9="Нулевой спрос",0,""),IF(V249&lt;0,IF('Настройки'!$B$10="Исключить","",IF('Настройки'!$B$10="Абсолютные значения",ABS(V249),V249)),V249)))</x:f>
      </x:c>
      <x:c r="BZ249" s="50" t="str">
        <x:f>IF(18&gt;'Настройки'!$B$3,"",IF(ISBLANK(W249),IF('Настройки'!$B$9="Нулевой спрос",0,""),IF(W249&lt;0,IF('Настройки'!$B$10="Исключить","",IF('Настройки'!$B$10="Абсолютные значения",ABS(W249),W249)),W249)))</x:f>
      </x:c>
      <x:c r="CA249" s="50" t="str">
        <x:f>IF(19&gt;'Настройки'!$B$3,"",IF(ISBLANK(X249),IF('Настройки'!$B$9="Нулевой спрос",0,""),IF(X249&lt;0,IF('Настройки'!$B$10="Исключить","",IF('Настройки'!$B$10="Абсолютные значения",ABS(X249),X249)),X249)))</x:f>
      </x:c>
      <x:c r="CB249" s="50" t="str">
        <x:f>IF(20&gt;'Настройки'!$B$3,"",IF(ISBLANK(Y249),IF('Настройки'!$B$9="Нулевой спрос",0,""),IF(Y249&lt;0,IF('Настройки'!$B$10="Исключить","",IF('Настройки'!$B$10="Абсолютные значения",ABS(Y249),Y249)),Y249)))</x:f>
      </x:c>
      <x:c r="CC249" s="50" t="str">
        <x:f>IF(21&gt;'Настройки'!$B$3,"",IF(ISBLANK(Z249),IF('Настройки'!$B$9="Нулевой спрос",0,""),IF(Z249&lt;0,IF('Настройки'!$B$10="Исключить","",IF('Настройки'!$B$10="Абсолютные значения",ABS(Z249),Z249)),Z249)))</x:f>
      </x:c>
      <x:c r="CD249" s="50" t="str">
        <x:f>IF(22&gt;'Настройки'!$B$3,"",IF(ISBLANK(AA249),IF('Настройки'!$B$9="Нулевой спрос",0,""),IF(AA249&lt;0,IF('Настройки'!$B$10="Исключить","",IF('Настройки'!$B$10="Абсолютные значения",ABS(AA249),AA249)),AA249)))</x:f>
      </x:c>
      <x:c r="CE249" s="50" t="str">
        <x:f>IF(23&gt;'Настройки'!$B$3,"",IF(ISBLANK(AB249),IF('Настройки'!$B$9="Нулевой спрос",0,""),IF(AB249&lt;0,IF('Настройки'!$B$10="Исключить","",IF('Настройки'!$B$10="Абсолютные значения",ABS(AB249),AB249)),AB249)))</x:f>
      </x:c>
      <x:c r="CF249" s="50" t="str">
        <x:f>IF(24&gt;'Настройки'!$B$3,"",IF(ISBLANK(AC249),IF('Настройки'!$B$9="Нулевой спрос",0,""),IF(AC249&lt;0,IF('Настройки'!$B$10="Исключить","",IF('Настройки'!$B$10="Абсолютные значения",ABS(AC249),AC249)),AC249)))</x:f>
      </x:c>
      <x:c r="CG249" s="50" t="str">
        <x:f>IF(25&gt;'Настройки'!$B$3,"",IF(ISBLANK(AD249),IF('Настройки'!$B$9="Нулевой спрос",0,""),IF(AD249&lt;0,IF('Настройки'!$B$10="Исключить","",IF('Настройки'!$B$10="Абсолютные значения",ABS(AD249),AD249)),AD249)))</x:f>
      </x:c>
      <x:c r="CH249" s="50" t="str">
        <x:f>IF(26&gt;'Настройки'!$B$3,"",IF(ISBLANK(AE249),IF('Настройки'!$B$9="Нулевой спрос",0,""),IF(AE249&lt;0,IF('Настройки'!$B$10="Исключить","",IF('Настройки'!$B$10="Абсолютные значения",ABS(AE249),AE249)),AE249)))</x:f>
      </x:c>
      <x:c r="CI249" s="50" t="str">
        <x:f>IF(27&gt;'Настройки'!$B$3,"",IF(ISBLANK(AF249),IF('Настройки'!$B$9="Нулевой спрос",0,""),IF(AF249&lt;0,IF('Настройки'!$B$10="Исключить","",IF('Настройки'!$B$10="Абсолютные значения",ABS(AF249),AF249)),AF249)))</x:f>
      </x:c>
      <x:c r="CJ249" s="50" t="str">
        <x:f>IF(28&gt;'Настройки'!$B$3,"",IF(ISBLANK(AG249),IF('Настройки'!$B$9="Нулевой спрос",0,""),IF(AG249&lt;0,IF('Настройки'!$B$10="Исключить","",IF('Настройки'!$B$10="Абсолютные значения",ABS(AG249),AG249)),AG249)))</x:f>
      </x:c>
      <x:c r="CK249" s="50" t="str">
        <x:f>IF(29&gt;'Настройки'!$B$3,"",IF(ISBLANK(AH249),IF('Настройки'!$B$9="Нулевой спрос",0,""),IF(AH249&lt;0,IF('Настройки'!$B$10="Исключить","",IF('Настройки'!$B$10="Абсолютные значения",ABS(AH249),AH249)),AH249)))</x:f>
      </x:c>
      <x:c r="CL249" s="50" t="str">
        <x:f>IF(30&gt;'Настройки'!$B$3,"",IF(ISBLANK(AI249),IF('Настройки'!$B$9="Нулевой спрос",0,""),IF(AI249&lt;0,IF('Настройки'!$B$10="Исключить","",IF('Настройки'!$B$10="Абсолютные значения",ABS(AI249),AI249)),AI249)))</x:f>
      </x:c>
      <x:c r="CM249" s="50" t="str">
        <x:f>IF(31&gt;'Настройки'!$B$3,"",IF(ISBLANK(AJ249),IF('Настройки'!$B$9="Нулевой спрос",0,""),IF(AJ249&lt;0,IF('Настройки'!$B$10="Исключить","",IF('Настройки'!$B$10="Абсолютные значения",ABS(AJ249),AJ249)),AJ249)))</x:f>
      </x:c>
      <x:c r="CN249" s="50" t="str">
        <x:f>IF(32&gt;'Настройки'!$B$3,"",IF(ISBLANK(AK249),IF('Настройки'!$B$9="Нулевой спрос",0,""),IF(AK249&lt;0,IF('Настройки'!$B$10="Исключить","",IF('Настройки'!$B$10="Абсолютные значения",ABS(AK249),AK249)),AK249)))</x:f>
      </x:c>
      <x:c r="CO249" s="50" t="str">
        <x:f>IF(33&gt;'Настройки'!$B$3,"",IF(ISBLANK(AL249),IF('Настройки'!$B$9="Нулевой спрос",0,""),IF(AL249&lt;0,IF('Настройки'!$B$10="Исключить","",IF('Настройки'!$B$10="Абсолютные значения",ABS(AL249),AL249)),AL249)))</x:f>
      </x:c>
      <x:c r="CP249" s="50" t="str">
        <x:f>IF(34&gt;'Настройки'!$B$3,"",IF(ISBLANK(AM249),IF('Настройки'!$B$9="Нулевой спрос",0,""),IF(AM249&lt;0,IF('Настройки'!$B$10="Исключить","",IF('Настройки'!$B$10="Абсолютные значения",ABS(AM249),AM249)),AM249)))</x:f>
      </x:c>
      <x:c r="CQ249" s="50" t="str">
        <x:f>IF(35&gt;'Настройки'!$B$3,"",IF(ISBLANK(AN249),IF('Настройки'!$B$9="Нулевой спрос",0,""),IF(AN249&lt;0,IF('Настройки'!$B$10="Исключить","",IF('Настройки'!$B$10="Абсолютные значения",ABS(AN249),AN249)),AN249)))</x:f>
      </x:c>
      <x:c r="CR249" s="50" t="str">
        <x:f>IF(36&gt;'Настройки'!$B$3,"",IF(ISBLANK(AO249),IF('Настройки'!$B$9="Нулевой спрос",0,""),IF(AO249&lt;0,IF('Настройки'!$B$10="Исключить","",IF('Настройки'!$B$10="Абсолютные значения",ABS(AO249),AO249)),AO249)))</x:f>
      </x:c>
      <x:c r="CS249" s="50" t="str">
        <x:f>IF(OR(1&gt;'Настройки'!$B$3,ISBLANK(BI249),BI249=0),"",BI249)</x:f>
      </x:c>
      <x:c r="CT249" s="50" t="str">
        <x:f>IF(OR(2&gt;'Настройки'!$B$3,ISBLANK(BJ249),BJ249=0),"",BJ249)</x:f>
      </x:c>
      <x:c r="CU249" s="50" t="str">
        <x:f>IF(OR(3&gt;'Настройки'!$B$3,ISBLANK(BK249),BK249=0),"",BK249)</x:f>
      </x:c>
      <x:c r="CV249" s="50" t="str">
        <x:f>IF(OR(4&gt;'Настройки'!$B$3,ISBLANK(BL249),BL249=0),"",BL249)</x:f>
      </x:c>
      <x:c r="CW249" s="50" t="str">
        <x:f>IF(OR(5&gt;'Настройки'!$B$3,ISBLANK(BM249),BM249=0),"",BM249)</x:f>
      </x:c>
      <x:c r="CX249" s="50" t="str">
        <x:f>IF(OR(6&gt;'Настройки'!$B$3,ISBLANK(BN249),BN249=0),"",BN249)</x:f>
      </x:c>
      <x:c r="CY249" s="50" t="str">
        <x:f>IF(OR(7&gt;'Настройки'!$B$3,ISBLANK(BO249),BO249=0),"",BO249)</x:f>
      </x:c>
      <x:c r="CZ249" s="50" t="str">
        <x:f>IF(OR(8&gt;'Настройки'!$B$3,ISBLANK(BP249),BP249=0),"",BP249)</x:f>
      </x:c>
      <x:c r="DA249" s="50" t="str">
        <x:f>IF(OR(9&gt;'Настройки'!$B$3,ISBLANK(BQ249),BQ249=0),"",BQ249)</x:f>
      </x:c>
      <x:c r="DB249" s="50" t="str">
        <x:f>IF(OR(10&gt;'Настройки'!$B$3,ISBLANK(BR249),BR249=0),"",BR249)</x:f>
      </x:c>
      <x:c r="DC249" s="50" t="str">
        <x:f>IF(OR(11&gt;'Настройки'!$B$3,ISBLANK(BS249),BS249=0),"",BS249)</x:f>
      </x:c>
      <x:c r="DD249" s="50" t="str">
        <x:f>IF(OR(12&gt;'Настройки'!$B$3,ISBLANK(BT249),BT249=0),"",BT249)</x:f>
      </x:c>
      <x:c r="DE249" s="50" t="str">
        <x:f>IF(OR(13&gt;'Настройки'!$B$3,ISBLANK(BU249),BU249=0),"",BU249)</x:f>
      </x:c>
      <x:c r="DF249" s="50" t="str">
        <x:f>IF(OR(14&gt;'Настройки'!$B$3,ISBLANK(BV249),BV249=0),"",BV249)</x:f>
      </x:c>
      <x:c r="DG249" s="50" t="str">
        <x:f>IF(OR(15&gt;'Настройки'!$B$3,ISBLANK(BW249),BW249=0),"",BW249)</x:f>
      </x:c>
      <x:c r="DH249" s="50" t="str">
        <x:f>IF(OR(16&gt;'Настройки'!$B$3,ISBLANK(BX249),BX249=0),"",BX249)</x:f>
      </x:c>
      <x:c r="DI249" s="50" t="str">
        <x:f>IF(OR(17&gt;'Настройки'!$B$3,ISBLANK(BY249),BY249=0),"",BY249)</x:f>
      </x:c>
      <x:c r="DJ249" s="50" t="str">
        <x:f>IF(OR(18&gt;'Настройки'!$B$3,ISBLANK(BZ249),BZ249=0),"",BZ249)</x:f>
      </x:c>
      <x:c r="DK249" s="50" t="str">
        <x:f>IF(OR(19&gt;'Настройки'!$B$3,ISBLANK(CA249),CA249=0),"",CA249)</x:f>
      </x:c>
      <x:c r="DL249" s="50" t="str">
        <x:f>IF(OR(20&gt;'Настройки'!$B$3,ISBLANK(CB249),CB249=0),"",CB249)</x:f>
      </x:c>
      <x:c r="DM249" s="50" t="str">
        <x:f>IF(OR(21&gt;'Настройки'!$B$3,ISBLANK(CC249),CC249=0),"",CC249)</x:f>
      </x:c>
      <x:c r="DN249" s="50" t="str">
        <x:f>IF(OR(22&gt;'Настройки'!$B$3,ISBLANK(CD249),CD249=0),"",CD249)</x:f>
      </x:c>
      <x:c r="DO249" s="50" t="str">
        <x:f>IF(OR(23&gt;'Настройки'!$B$3,ISBLANK(CE249),CE249=0),"",CE249)</x:f>
      </x:c>
      <x:c r="DP249" s="50" t="str">
        <x:f>IF(OR(24&gt;'Настройки'!$B$3,ISBLANK(CF249),CF249=0),"",CF249)</x:f>
      </x:c>
      <x:c r="DQ249" s="50" t="str">
        <x:f>IF(OR(25&gt;'Настройки'!$B$3,ISBLANK(CG249),CG249=0),"",CG249)</x:f>
      </x:c>
      <x:c r="DR249" s="50" t="str">
        <x:f>IF(OR(26&gt;'Настройки'!$B$3,ISBLANK(CH249),CH249=0),"",CH249)</x:f>
      </x:c>
      <x:c r="DS249" s="50" t="str">
        <x:f>IF(OR(27&gt;'Настройки'!$B$3,ISBLANK(CI249),CI249=0),"",CI249)</x:f>
      </x:c>
      <x:c r="DT249" s="50" t="str">
        <x:f>IF(OR(28&gt;'Настройки'!$B$3,ISBLANK(CJ249),CJ249=0),"",CJ249)</x:f>
      </x:c>
      <x:c r="DU249" s="50" t="str">
        <x:f>IF(OR(29&gt;'Настройки'!$B$3,ISBLANK(CK249),CK249=0),"",CK249)</x:f>
      </x:c>
      <x:c r="DV249" s="50" t="str">
        <x:f>IF(OR(30&gt;'Настройки'!$B$3,ISBLANK(CL249),CL249=0),"",CL249)</x:f>
      </x:c>
      <x:c r="DW249" s="50" t="str">
        <x:f>IF(OR(31&gt;'Настройки'!$B$3,ISBLANK(CM249),CM249=0),"",CM249)</x:f>
      </x:c>
      <x:c r="DX249" s="50" t="str">
        <x:f>IF(OR(32&gt;'Настройки'!$B$3,ISBLANK(CN249),CN249=0),"",CN249)</x:f>
      </x:c>
      <x:c r="DY249" s="50" t="str">
        <x:f>IF(OR(33&gt;'Настройки'!$B$3,ISBLANK(CO249),CO249=0),"",CO249)</x:f>
      </x:c>
      <x:c r="DZ249" s="50" t="str">
        <x:f>IF(OR(34&gt;'Настройки'!$B$3,ISBLANK(CP249),CP249=0),"",CP249)</x:f>
      </x:c>
      <x:c r="EA249" s="50" t="str">
        <x:f>IF(OR(35&gt;'Настройки'!$B$3,ISBLANK(CQ249),CQ249=0),"",CQ249)</x:f>
      </x:c>
      <x:c r="EB249" s="50" t="str">
        <x:f>IF(OR(36&gt;'Настройки'!$B$3,ISBLANK(CR249),CR249=0),"",CR249)</x:f>
      </x:c>
      <x:c r="EC249" s="50" t="str">
        <x:f>IF(A249="","",IF(OR(BB249="AZ",BB249="BZ"),10000+ROW(),IF(AZ249&gt;'Настройки'!$B$11,20000+ROW(),IF(BF249&lt;&gt;"Обычный",30000+ROW(),IF(AX249&lt;=0,40000+ROW(),"")))))</x:f>
      </x:c>
      <x:c r="ED249" s="50" t="str">
        <x:f>IF(EC249="","",COUNTIFS($EC$2:$EC$1001,"&gt;0",$EC$2:$EC$1001,"&lt;"&amp;EC249)+1)</x:f>
      </x:c>
    </x:row>
    <x:row r="250">
      <x:c r="A250" s="115"/>
      <x:c r="B250" s="115"/>
      <x:c r="C250" s="115"/>
      <x:c r="D250" s="118"/>
      <x:c r="E250" s="118"/>
      <x:c r="F250" s="118"/>
      <x:c r="G250" s="118"/>
      <x:c r="H250" s="118"/>
      <x:c r="I250" s="118"/>
      <x:c r="J250" s="118"/>
      <x:c r="K250" s="118"/>
      <x:c r="L250" s="118"/>
      <x:c r="M250" s="118"/>
      <x:c r="N250" s="118"/>
      <x:c r="O250" s="118"/>
      <x:c r="P250" s="118"/>
      <x:c r="Q250" s="118"/>
      <x:c r="R250" s="118"/>
      <x:c r="S250" s="118"/>
      <x:c r="T250" s="118"/>
      <x:c r="U250" s="118"/>
      <x:c r="V250" s="118"/>
      <x:c r="W250" s="118"/>
      <x:c r="X250" s="118"/>
      <x:c r="Y250" s="118"/>
      <x:c r="Z250" s="118"/>
      <x:c r="AA250" s="118"/>
      <x:c r="AB250" s="118"/>
      <x:c r="AC250" s="118"/>
      <x:c r="AD250" s="118"/>
      <x:c r="AE250" s="118"/>
      <x:c r="AF250" s="118"/>
      <x:c r="AG250" s="118"/>
      <x:c r="AH250" s="118"/>
      <x:c r="AI250" s="118"/>
      <x:c r="AJ250" s="118"/>
      <x:c r="AK250" s="118"/>
      <x:c r="AL250" s="118"/>
      <x:c r="AM250" s="118"/>
      <x:c r="AN250" s="118"/>
      <x:c r="AO250" s="118"/>
      <x:c r="AP250" s="115"/>
      <x:c r="AQ250" s="49" t="str">
        <x:f>IF(A250="","",COUNT(BI250:INDEX(BI250:CR250,1,'Настройки'!$B$3)))</x:f>
      </x:c>
      <x:c r="AR250" s="49" t="str">
        <x:f>IF(A250="","",SUM(BI250:INDEX(BI250:CR250,1,'Настройки'!$B$3)))</x:f>
      </x:c>
      <x:c r="AS250" s="58" t="str">
        <x:f>IF(A250="","",IF('Настройки'!$B$4="Стоимость потребления",AR250*D250,IF('Настройки'!$B$4="Количество",AR250,E250)))</x:f>
      </x:c>
      <x:c r="AT250" s="61" t="str">
        <x:f>IF(OR(A250="",AS250&lt;0,SUM($AS$2:$AS$1001)&lt;=0),"",AS250/SUM($AS$2:$AS$1001))</x:f>
      </x:c>
      <x:c r="AU250" s="61" t="str">
        <x:f>IF(OR(A250="",AS250&lt;0,SUM($AS$2:$AS$1001)&lt;=0),"",SUMIFS($AS$2:$AS$1001,$AS$2:$AS$1001,"&gt;"&amp;AS250)/SUM($AS$2:$AS$1001))</x:f>
      </x:c>
      <x:c r="AV250" s="61" t="str">
        <x:f>IF(OR(A250="",AS250&lt;0,SUM($AS$2:$AS$1001)&lt;=0),"",SUMIFS($AS$2:$AS$1001,$AS$2:$AS$1001,"&gt;="&amp;AS250)/SUM($AS$2:$AS$1001))</x:f>
      </x:c>
      <x:c r="AW250" s="49" t="str">
        <x:f>IF(A250="","",IF(SUM($AS$2:$AS$1001)&lt;=0,"Не определён",IF(AS250&lt;0,"Исключение",IF(AU250&lt;'Настройки'!$B$5,"A",IF(AU250&lt;'Настройки'!$B$6,"B","C")))))</x:f>
      </x:c>
      <x:c r="AX250" s="58" t="str">
        <x:f>IF(A250="","",IF(AQ250=0,"",AVERAGE(BI250:INDEX(BI250:CR250,1,'Настройки'!$B$3))))</x:f>
      </x:c>
      <x:c r="AY250" s="58" t="str">
        <x:f>IF(OR(A250="",AQ250=0),"",STDEVP(BI250:INDEX(BI250:CR250,1,'Настройки'!$B$3)))</x:f>
      </x:c>
      <x:c r="AZ250" s="61" t="str">
        <x:f>IF(OR(A250="",AQ250&lt;'Настройки'!$B$12,AX250&lt;=0,AND('Настройки'!$B$10="Блокировать",COUNTIF(F250:INDEX(F250:AO250,1,'Настройки'!$B$3),"&lt;0")&gt;0)),"",AY250/ABS(AX250))</x:f>
      </x:c>
      <x:c r="BA250" s="49" t="str">
        <x:f>IF(A250="","",IF(AND('Настройки'!$B$10="Блокировать",COUNTIF(F250:INDEX(F250:AO250,1,'Настройки'!$B$3),"&lt;0")&gt;0),"Не определён",IF(AQ250&lt;'Настройки'!$B$12,"Не определён",IF(AX250=0,"Нет спроса",IF(AX250&lt;0,"Не определён",IF(AZ250&lt;='Настройки'!$B$7,"X",IF(AZ250&lt;='Настройки'!$B$8,"Y","Z")))))))</x:f>
      </x:c>
      <x:c r="BB250" s="49" t="str">
        <x:f>IF(OR(A250="",LEN(AW250)&lt;&gt;1,LEN(BA250)&lt;&gt;1),"",AW250&amp;BA250)</x:f>
      </x:c>
      <x:c r="BC250" s="61" t="str">
        <x:f>IF(OR(A250="",AQ250=0),"",(COUNT(BI250:INDEX(BI250:CR250,1,'Настройки'!$B$3))-COUNT(CS250:INDEX(CS250:EB250,1,'Настройки'!$B$3)))/AQ250)</x:f>
      </x:c>
      <x:c r="BD250" s="64" t="str">
        <x:f>IF(OR(A250="",COUNT(CS250:INDEX(CS250:EB250,1,'Настройки'!$B$3))=0),"",AQ250/COUNT(CS250:INDEX(CS250:EB250,1,'Настройки'!$B$3)))</x:f>
      </x:c>
      <x:c r="BE250" s="64" t="str">
        <x:f>IF(OR(A250="",COUNT(CS250:INDEX(CS250:EB250,1,'Настройки'!$B$3))=0),"",IF(AVERAGE(CS250:INDEX(CS250:EB250,1,'Настройки'!$B$3))=0,"",(STDEVP(CS250:INDEX(CS250:EB250,1,'Настройки'!$B$3))/ABS(AVERAGE(CS250:INDEX(CS250:EB250,1,'Настройки'!$B$3))))^2))</x:f>
      </x:c>
      <x:c r="BF250" s="49" t="str">
        <x:f>IF(A250="","",IF(AQ250&lt;3,"Недостаточно",IF(AQ250&lt;6,"Предварительный","Обычный")))</x:f>
      </x:c>
      <x:c r="BG250" s="49" t="str">
        <x:f>IF(A250="","",IF(COUNTIF(F250:INDEX(F250:AO250,1,'Настройки'!$B$3),"&lt;0")&gt;0,IF('Настройки'!$B$10="Блокировать","Отрицательный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"),"")&amp;IF(AQ250&lt;3,"Недостаточно истории. ",IF(AQ250&lt;6,"Предварительная классификация. ",""))&amp;IF(AX250=0,"Нет спроса за горизонт. ","")&amp;IF(AZ250&gt;'Настройки'!$B$11,"Экстремальная вариативность. ",""))</x:f>
      </x:c>
      <x:c r="BH250" s="49" t="str">
        <x:f>IF(A250="","",IFERROR(VLOOKUP(BB250,'Настройки'!$D$3:$E$11,2,FALSE),"Сначала проверьте исходные данные и историю спроса.")&amp;" Уточните срок поставки, MOQ и критичность.")</x:f>
      </x:c>
      <x:c r="BI250" s="50" t="str">
        <x:f>IF(1&gt;'Настройки'!$B$3,"",IF(ISBLANK(F250),IF('Настройки'!$B$9="Нулевой спрос",0,""),IF(F250&lt;0,IF('Настройки'!$B$10="Исключить","",IF('Настройки'!$B$10="Абсолютные значения",ABS(F250),F250)),F250)))</x:f>
      </x:c>
      <x:c r="BJ250" s="50" t="str">
        <x:f>IF(2&gt;'Настройки'!$B$3,"",IF(ISBLANK(G250),IF('Настройки'!$B$9="Нулевой спрос",0,""),IF(G250&lt;0,IF('Настройки'!$B$10="Исключить","",IF('Настройки'!$B$10="Абсолютные значения",ABS(G250),G250)),G250)))</x:f>
      </x:c>
      <x:c r="BK250" s="50" t="str">
        <x:f>IF(3&gt;'Настройки'!$B$3,"",IF(ISBLANK(H250),IF('Настройки'!$B$9="Нулевой спрос",0,""),IF(H250&lt;0,IF('Настройки'!$B$10="Исключить","",IF('Настройки'!$B$10="Абсолютные значения",ABS(H250),H250)),H250)))</x:f>
      </x:c>
      <x:c r="BL250" s="50" t="str">
        <x:f>IF(4&gt;'Настройки'!$B$3,"",IF(ISBLANK(I250),IF('Настройки'!$B$9="Нулевой спрос",0,""),IF(I250&lt;0,IF('Настройки'!$B$10="Исключить","",IF('Настройки'!$B$10="Абсолютные значения",ABS(I250),I250)),I250)))</x:f>
      </x:c>
      <x:c r="BM250" s="50" t="str">
        <x:f>IF(5&gt;'Настройки'!$B$3,"",IF(ISBLANK(J250),IF('Настройки'!$B$9="Нулевой спрос",0,""),IF(J250&lt;0,IF('Настройки'!$B$10="Исключить","",IF('Настройки'!$B$10="Абсолютные значения",ABS(J250),J250)),J250)))</x:f>
      </x:c>
      <x:c r="BN250" s="50" t="str">
        <x:f>IF(6&gt;'Настройки'!$B$3,"",IF(ISBLANK(K250),IF('Настройки'!$B$9="Нулевой спрос",0,""),IF(K250&lt;0,IF('Настройки'!$B$10="Исключить","",IF('Настройки'!$B$10="Абсолютные значения",ABS(K250),K250)),K250)))</x:f>
      </x:c>
      <x:c r="BO250" s="50" t="str">
        <x:f>IF(7&gt;'Настройки'!$B$3,"",IF(ISBLANK(L250),IF('Настройки'!$B$9="Нулевой спрос",0,""),IF(L250&lt;0,IF('Настройки'!$B$10="Исключить","",IF('Настройки'!$B$10="Абсолютные значения",ABS(L250),L250)),L250)))</x:f>
      </x:c>
      <x:c r="BP250" s="50" t="str">
        <x:f>IF(8&gt;'Настройки'!$B$3,"",IF(ISBLANK(M250),IF('Настройки'!$B$9="Нулевой спрос",0,""),IF(M250&lt;0,IF('Настройки'!$B$10="Исключить","",IF('Настройки'!$B$10="Абсолютные значения",ABS(M250),M250)),M250)))</x:f>
      </x:c>
      <x:c r="BQ250" s="50" t="str">
        <x:f>IF(9&gt;'Настройки'!$B$3,"",IF(ISBLANK(N250),IF('Настройки'!$B$9="Нулевой спрос",0,""),IF(N250&lt;0,IF('Настройки'!$B$10="Исключить","",IF('Настройки'!$B$10="Абсолютные значения",ABS(N250),N250)),N250)))</x:f>
      </x:c>
      <x:c r="BR250" s="50" t="str">
        <x:f>IF(10&gt;'Настройки'!$B$3,"",IF(ISBLANK(O250),IF('Настройки'!$B$9="Нулевой спрос",0,""),IF(O250&lt;0,IF('Настройки'!$B$10="Исключить","",IF('Настройки'!$B$10="Абсолютные значения",ABS(O250),O250)),O250)))</x:f>
      </x:c>
      <x:c r="BS250" s="50" t="str">
        <x:f>IF(11&gt;'Настройки'!$B$3,"",IF(ISBLANK(P250),IF('Настройки'!$B$9="Нулевой спрос",0,""),IF(P250&lt;0,IF('Настройки'!$B$10="Исключить","",IF('Настройки'!$B$10="Абсолютные значения",ABS(P250),P250)),P250)))</x:f>
      </x:c>
      <x:c r="BT250" s="50" t="str">
        <x:f>IF(12&gt;'Настройки'!$B$3,"",IF(ISBLANK(Q250),IF('Настройки'!$B$9="Нулевой спрос",0,""),IF(Q250&lt;0,IF('Настройки'!$B$10="Исключить","",IF('Настройки'!$B$10="Абсолютные значения",ABS(Q250),Q250)),Q250)))</x:f>
      </x:c>
      <x:c r="BU250" s="50" t="str">
        <x:f>IF(13&gt;'Настройки'!$B$3,"",IF(ISBLANK(R250),IF('Настройки'!$B$9="Нулевой спрос",0,""),IF(R250&lt;0,IF('Настройки'!$B$10="Исключить","",IF('Настройки'!$B$10="Абсолютные значения",ABS(R250),R250)),R250)))</x:f>
      </x:c>
      <x:c r="BV250" s="50" t="str">
        <x:f>IF(14&gt;'Настройки'!$B$3,"",IF(ISBLANK(S250),IF('Настройки'!$B$9="Нулевой спрос",0,""),IF(S250&lt;0,IF('Настройки'!$B$10="Исключить","",IF('Настройки'!$B$10="Абсолютные значения",ABS(S250),S250)),S250)))</x:f>
      </x:c>
      <x:c r="BW250" s="50" t="str">
        <x:f>IF(15&gt;'Настройки'!$B$3,"",IF(ISBLANK(T250),IF('Настройки'!$B$9="Нулевой спрос",0,""),IF(T250&lt;0,IF('Настройки'!$B$10="Исключить","",IF('Настройки'!$B$10="Абсолютные значения",ABS(T250),T250)),T250)))</x:f>
      </x:c>
      <x:c r="BX250" s="50" t="str">
        <x:f>IF(16&gt;'Настройки'!$B$3,"",IF(ISBLANK(U250),IF('Настройки'!$B$9="Нулевой спрос",0,""),IF(U250&lt;0,IF('Настройки'!$B$10="Исключить","",IF('Настройки'!$B$10="Абсолютные значения",ABS(U250),U250)),U250)))</x:f>
      </x:c>
      <x:c r="BY250" s="50" t="str">
        <x:f>IF(17&gt;'Настройки'!$B$3,"",IF(ISBLANK(V250),IF('Настройки'!$B$9="Нулевой спрос",0,""),IF(V250&lt;0,IF('Настройки'!$B$10="Исключить","",IF('Настройки'!$B$10="Абсолютные значения",ABS(V250),V250)),V250)))</x:f>
      </x:c>
      <x:c r="BZ250" s="50" t="str">
        <x:f>IF(18&gt;'Настройки'!$B$3,"",IF(ISBLANK(W250),IF('Настройки'!$B$9="Нулевой спрос",0,""),IF(W250&lt;0,IF('Настройки'!$B$10="Исключить","",IF('Настройки'!$B$10="Абсолютные значения",ABS(W250),W250)),W250)))</x:f>
      </x:c>
      <x:c r="CA250" s="50" t="str">
        <x:f>IF(19&gt;'Настройки'!$B$3,"",IF(ISBLANK(X250),IF('Настройки'!$B$9="Нулевой спрос",0,""),IF(X250&lt;0,IF('Настройки'!$B$10="Исключить","",IF('Настройки'!$B$10="Абсолютные значения",ABS(X250),X250)),X250)))</x:f>
      </x:c>
      <x:c r="CB250" s="50" t="str">
        <x:f>IF(20&gt;'Настройки'!$B$3,"",IF(ISBLANK(Y250),IF('Настройки'!$B$9="Нулевой спрос",0,""),IF(Y250&lt;0,IF('Настройки'!$B$10="Исключить","",IF('Настройки'!$B$10="Абсолютные значения",ABS(Y250),Y250)),Y250)))</x:f>
      </x:c>
      <x:c r="CC250" s="50" t="str">
        <x:f>IF(21&gt;'Настройки'!$B$3,"",IF(ISBLANK(Z250),IF('Настройки'!$B$9="Нулевой спрос",0,""),IF(Z250&lt;0,IF('Настройки'!$B$10="Исключить","",IF('Настройки'!$B$10="Абсолютные значения",ABS(Z250),Z250)),Z250)))</x:f>
      </x:c>
      <x:c r="CD250" s="50" t="str">
        <x:f>IF(22&gt;'Настройки'!$B$3,"",IF(ISBLANK(AA250),IF('Настройки'!$B$9="Нулевой спрос",0,""),IF(AA250&lt;0,IF('Настройки'!$B$10="Исключить","",IF('Настройки'!$B$10="Абсолютные значения",ABS(AA250),AA250)),AA250)))</x:f>
      </x:c>
      <x:c r="CE250" s="50" t="str">
        <x:f>IF(23&gt;'Настройки'!$B$3,"",IF(ISBLANK(AB250),IF('Настройки'!$B$9="Нулевой спрос",0,""),IF(AB250&lt;0,IF('Настройки'!$B$10="Исключить","",IF('Настройки'!$B$10="Абсолютные значения",ABS(AB250),AB250)),AB250)))</x:f>
      </x:c>
      <x:c r="CF250" s="50" t="str">
        <x:f>IF(24&gt;'Настройки'!$B$3,"",IF(ISBLANK(AC250),IF('Настройки'!$B$9="Нулевой спрос",0,""),IF(AC250&lt;0,IF('Настройки'!$B$10="Исключить","",IF('Настройки'!$B$10="Абсолютные значения",ABS(AC250),AC250)),AC250)))</x:f>
      </x:c>
      <x:c r="CG250" s="50" t="str">
        <x:f>IF(25&gt;'Настройки'!$B$3,"",IF(ISBLANK(AD250),IF('Настройки'!$B$9="Нулевой спрос",0,""),IF(AD250&lt;0,IF('Настройки'!$B$10="Исключить","",IF('Настройки'!$B$10="Абсолютные значения",ABS(AD250),AD250)),AD250)))</x:f>
      </x:c>
      <x:c r="CH250" s="50" t="str">
        <x:f>IF(26&gt;'Настройки'!$B$3,"",IF(ISBLANK(AE250),IF('Настройки'!$B$9="Нулевой спрос",0,""),IF(AE250&lt;0,IF('Настройки'!$B$10="Исключить","",IF('Настройки'!$B$10="Абсолютные значения",ABS(AE250),AE250)),AE250)))</x:f>
      </x:c>
      <x:c r="CI250" s="50" t="str">
        <x:f>IF(27&gt;'Настройки'!$B$3,"",IF(ISBLANK(AF250),IF('Настройки'!$B$9="Нулевой спрос",0,""),IF(AF250&lt;0,IF('Настройки'!$B$10="Исключить","",IF('Настройки'!$B$10="Абсолютные значения",ABS(AF250),AF250)),AF250)))</x:f>
      </x:c>
      <x:c r="CJ250" s="50" t="str">
        <x:f>IF(28&gt;'Настройки'!$B$3,"",IF(ISBLANK(AG250),IF('Настройки'!$B$9="Нулевой спрос",0,""),IF(AG250&lt;0,IF('Настройки'!$B$10="Исключить","",IF('Настройки'!$B$10="Абсолютные значения",ABS(AG250),AG250)),AG250)))</x:f>
      </x:c>
      <x:c r="CK250" s="50" t="str">
        <x:f>IF(29&gt;'Настройки'!$B$3,"",IF(ISBLANK(AH250),IF('Настройки'!$B$9="Нулевой спрос",0,""),IF(AH250&lt;0,IF('Настройки'!$B$10="Исключить","",IF('Настройки'!$B$10="Абсолютные значения",ABS(AH250),AH250)),AH250)))</x:f>
      </x:c>
      <x:c r="CL250" s="50" t="str">
        <x:f>IF(30&gt;'Настройки'!$B$3,"",IF(ISBLANK(AI250),IF('Настройки'!$B$9="Нулевой спрос",0,""),IF(AI250&lt;0,IF('Настройки'!$B$10="Исключить","",IF('Настройки'!$B$10="Абсолютные значения",ABS(AI250),AI250)),AI250)))</x:f>
      </x:c>
      <x:c r="CM250" s="50" t="str">
        <x:f>IF(31&gt;'Настройки'!$B$3,"",IF(ISBLANK(AJ250),IF('Настройки'!$B$9="Нулевой спрос",0,""),IF(AJ250&lt;0,IF('Настройки'!$B$10="Исключить","",IF('Настройки'!$B$10="Абсолютные значения",ABS(AJ250),AJ250)),AJ250)))</x:f>
      </x:c>
      <x:c r="CN250" s="50" t="str">
        <x:f>IF(32&gt;'Настройки'!$B$3,"",IF(ISBLANK(AK250),IF('Настройки'!$B$9="Нулевой спрос",0,""),IF(AK250&lt;0,IF('Настройки'!$B$10="Исключить","",IF('Настройки'!$B$10="Абсолютные значения",ABS(AK250),AK250)),AK250)))</x:f>
      </x:c>
      <x:c r="CO250" s="50" t="str">
        <x:f>IF(33&gt;'Настройки'!$B$3,"",IF(ISBLANK(AL250),IF('Настройки'!$B$9="Нулевой спрос",0,""),IF(AL250&lt;0,IF('Настройки'!$B$10="Исключить","",IF('Настройки'!$B$10="Абсолютные значения",ABS(AL250),AL250)),AL250)))</x:f>
      </x:c>
      <x:c r="CP250" s="50" t="str">
        <x:f>IF(34&gt;'Настройки'!$B$3,"",IF(ISBLANK(AM250),IF('Настройки'!$B$9="Нулевой спрос",0,""),IF(AM250&lt;0,IF('Настройки'!$B$10="Исключить","",IF('Настройки'!$B$10="Абсолютные значения",ABS(AM250),AM250)),AM250)))</x:f>
      </x:c>
      <x:c r="CQ250" s="50" t="str">
        <x:f>IF(35&gt;'Настройки'!$B$3,"",IF(ISBLANK(AN250),IF('Настройки'!$B$9="Нулевой спрос",0,""),IF(AN250&lt;0,IF('Настройки'!$B$10="Исключить","",IF('Настройки'!$B$10="Абсолютные значения",ABS(AN250),AN250)),AN250)))</x:f>
      </x:c>
      <x:c r="CR250" s="50" t="str">
        <x:f>IF(36&gt;'Настройки'!$B$3,"",IF(ISBLANK(AO250),IF('Настройки'!$B$9="Нулевой спрос",0,""),IF(AO250&lt;0,IF('Настройки'!$B$10="Исключить","",IF('Настройки'!$B$10="Абсолютные значения",ABS(AO250),AO250)),AO250)))</x:f>
      </x:c>
      <x:c r="CS250" s="50" t="str">
        <x:f>IF(OR(1&gt;'Настройки'!$B$3,ISBLANK(BI250),BI250=0),"",BI250)</x:f>
      </x:c>
      <x:c r="CT250" s="50" t="str">
        <x:f>IF(OR(2&gt;'Настройки'!$B$3,ISBLANK(BJ250),BJ250=0),"",BJ250)</x:f>
      </x:c>
      <x:c r="CU250" s="50" t="str">
        <x:f>IF(OR(3&gt;'Настройки'!$B$3,ISBLANK(BK250),BK250=0),"",BK250)</x:f>
      </x:c>
      <x:c r="CV250" s="50" t="str">
        <x:f>IF(OR(4&gt;'Настройки'!$B$3,ISBLANK(BL250),BL250=0),"",BL250)</x:f>
      </x:c>
      <x:c r="CW250" s="50" t="str">
        <x:f>IF(OR(5&gt;'Настройки'!$B$3,ISBLANK(BM250),BM250=0),"",BM250)</x:f>
      </x:c>
      <x:c r="CX250" s="50" t="str">
        <x:f>IF(OR(6&gt;'Настройки'!$B$3,ISBLANK(BN250),BN250=0),"",BN250)</x:f>
      </x:c>
      <x:c r="CY250" s="50" t="str">
        <x:f>IF(OR(7&gt;'Настройки'!$B$3,ISBLANK(BO250),BO250=0),"",BO250)</x:f>
      </x:c>
      <x:c r="CZ250" s="50" t="str">
        <x:f>IF(OR(8&gt;'Настройки'!$B$3,ISBLANK(BP250),BP250=0),"",BP250)</x:f>
      </x:c>
      <x:c r="DA250" s="50" t="str">
        <x:f>IF(OR(9&gt;'Настройки'!$B$3,ISBLANK(BQ250),BQ250=0),"",BQ250)</x:f>
      </x:c>
      <x:c r="DB250" s="50" t="str">
        <x:f>IF(OR(10&gt;'Настройки'!$B$3,ISBLANK(BR250),BR250=0),"",BR250)</x:f>
      </x:c>
      <x:c r="DC250" s="50" t="str">
        <x:f>IF(OR(11&gt;'Настройки'!$B$3,ISBLANK(BS250),BS250=0),"",BS250)</x:f>
      </x:c>
      <x:c r="DD250" s="50" t="str">
        <x:f>IF(OR(12&gt;'Настройки'!$B$3,ISBLANK(BT250),BT250=0),"",BT250)</x:f>
      </x:c>
      <x:c r="DE250" s="50" t="str">
        <x:f>IF(OR(13&gt;'Настройки'!$B$3,ISBLANK(BU250),BU250=0),"",BU250)</x:f>
      </x:c>
      <x:c r="DF250" s="50" t="str">
        <x:f>IF(OR(14&gt;'Настройки'!$B$3,ISBLANK(BV250),BV250=0),"",BV250)</x:f>
      </x:c>
      <x:c r="DG250" s="50" t="str">
        <x:f>IF(OR(15&gt;'Настройки'!$B$3,ISBLANK(BW250),BW250=0),"",BW250)</x:f>
      </x:c>
      <x:c r="DH250" s="50" t="str">
        <x:f>IF(OR(16&gt;'Настройки'!$B$3,ISBLANK(BX250),BX250=0),"",BX250)</x:f>
      </x:c>
      <x:c r="DI250" s="50" t="str">
        <x:f>IF(OR(17&gt;'Настройки'!$B$3,ISBLANK(BY250),BY250=0),"",BY250)</x:f>
      </x:c>
      <x:c r="DJ250" s="50" t="str">
        <x:f>IF(OR(18&gt;'Настройки'!$B$3,ISBLANK(BZ250),BZ250=0),"",BZ250)</x:f>
      </x:c>
      <x:c r="DK250" s="50" t="str">
        <x:f>IF(OR(19&gt;'Настройки'!$B$3,ISBLANK(CA250),CA250=0),"",CA250)</x:f>
      </x:c>
      <x:c r="DL250" s="50" t="str">
        <x:f>IF(OR(20&gt;'Настройки'!$B$3,ISBLANK(CB250),CB250=0),"",CB250)</x:f>
      </x:c>
      <x:c r="DM250" s="50" t="str">
        <x:f>IF(OR(21&gt;'Настройки'!$B$3,ISBLANK(CC250),CC250=0),"",CC250)</x:f>
      </x:c>
      <x:c r="DN250" s="50" t="str">
        <x:f>IF(OR(22&gt;'Настройки'!$B$3,ISBLANK(CD250),CD250=0),"",CD250)</x:f>
      </x:c>
      <x:c r="DO250" s="50" t="str">
        <x:f>IF(OR(23&gt;'Настройки'!$B$3,ISBLANK(CE250),CE250=0),"",CE250)</x:f>
      </x:c>
      <x:c r="DP250" s="50" t="str">
        <x:f>IF(OR(24&gt;'Настройки'!$B$3,ISBLANK(CF250),CF250=0),"",CF250)</x:f>
      </x:c>
      <x:c r="DQ250" s="50" t="str">
        <x:f>IF(OR(25&gt;'Настройки'!$B$3,ISBLANK(CG250),CG250=0),"",CG250)</x:f>
      </x:c>
      <x:c r="DR250" s="50" t="str">
        <x:f>IF(OR(26&gt;'Настройки'!$B$3,ISBLANK(CH250),CH250=0),"",CH250)</x:f>
      </x:c>
      <x:c r="DS250" s="50" t="str">
        <x:f>IF(OR(27&gt;'Настройки'!$B$3,ISBLANK(CI250),CI250=0),"",CI250)</x:f>
      </x:c>
      <x:c r="DT250" s="50" t="str">
        <x:f>IF(OR(28&gt;'Настройки'!$B$3,ISBLANK(CJ250),CJ250=0),"",CJ250)</x:f>
      </x:c>
      <x:c r="DU250" s="50" t="str">
        <x:f>IF(OR(29&gt;'Настройки'!$B$3,ISBLANK(CK250),CK250=0),"",CK250)</x:f>
      </x:c>
      <x:c r="DV250" s="50" t="str">
        <x:f>IF(OR(30&gt;'Настройки'!$B$3,ISBLANK(CL250),CL250=0),"",CL250)</x:f>
      </x:c>
      <x:c r="DW250" s="50" t="str">
        <x:f>IF(OR(31&gt;'Настройки'!$B$3,ISBLANK(CM250),CM250=0),"",CM250)</x:f>
      </x:c>
      <x:c r="DX250" s="50" t="str">
        <x:f>IF(OR(32&gt;'Настройки'!$B$3,ISBLANK(CN250),CN250=0),"",CN250)</x:f>
      </x:c>
      <x:c r="DY250" s="50" t="str">
        <x:f>IF(OR(33&gt;'Настройки'!$B$3,ISBLANK(CO250),CO250=0),"",CO250)</x:f>
      </x:c>
      <x:c r="DZ250" s="50" t="str">
        <x:f>IF(OR(34&gt;'Настройки'!$B$3,ISBLANK(CP250),CP250=0),"",CP250)</x:f>
      </x:c>
      <x:c r="EA250" s="50" t="str">
        <x:f>IF(OR(35&gt;'Настройки'!$B$3,ISBLANK(CQ250),CQ250=0),"",CQ250)</x:f>
      </x:c>
      <x:c r="EB250" s="50" t="str">
        <x:f>IF(OR(36&gt;'Настройки'!$B$3,ISBLANK(CR250),CR250=0),"",CR250)</x:f>
      </x:c>
      <x:c r="EC250" s="50" t="str">
        <x:f>IF(A250="","",IF(OR(BB250="AZ",BB250="BZ"),10000+ROW(),IF(AZ250&gt;'Настройки'!$B$11,20000+ROW(),IF(BF250&lt;&gt;"Обычный",30000+ROW(),IF(AX250&lt;=0,40000+ROW(),"")))))</x:f>
      </x:c>
      <x:c r="ED250" s="50" t="str">
        <x:f>IF(EC250="","",COUNTIFS($EC$2:$EC$1001,"&gt;0",$EC$2:$EC$1001,"&lt;"&amp;EC250)+1)</x:f>
      </x:c>
    </x:row>
    <x:row r="251">
      <x:c r="A251" s="115"/>
      <x:c r="B251" s="115"/>
      <x:c r="C251" s="115"/>
      <x:c r="D251" s="118"/>
      <x:c r="E251" s="118"/>
      <x:c r="F251" s="118"/>
      <x:c r="G251" s="118"/>
      <x:c r="H251" s="118"/>
      <x:c r="I251" s="118"/>
      <x:c r="J251" s="118"/>
      <x:c r="K251" s="118"/>
      <x:c r="L251" s="118"/>
      <x:c r="M251" s="118"/>
      <x:c r="N251" s="118"/>
      <x:c r="O251" s="118"/>
      <x:c r="P251" s="118"/>
      <x:c r="Q251" s="118"/>
      <x:c r="R251" s="118"/>
      <x:c r="S251" s="118"/>
      <x:c r="T251" s="118"/>
      <x:c r="U251" s="118"/>
      <x:c r="V251" s="118"/>
      <x:c r="W251" s="118"/>
      <x:c r="X251" s="118"/>
      <x:c r="Y251" s="118"/>
      <x:c r="Z251" s="118"/>
      <x:c r="AA251" s="118"/>
      <x:c r="AB251" s="118"/>
      <x:c r="AC251" s="118"/>
      <x:c r="AD251" s="118"/>
      <x:c r="AE251" s="118"/>
      <x:c r="AF251" s="118"/>
      <x:c r="AG251" s="118"/>
      <x:c r="AH251" s="118"/>
      <x:c r="AI251" s="118"/>
      <x:c r="AJ251" s="118"/>
      <x:c r="AK251" s="118"/>
      <x:c r="AL251" s="118"/>
      <x:c r="AM251" s="118"/>
      <x:c r="AN251" s="118"/>
      <x:c r="AO251" s="118"/>
      <x:c r="AP251" s="115"/>
      <x:c r="AQ251" s="49" t="str">
        <x:f>IF(A251="","",COUNT(BI251:INDEX(BI251:CR251,1,'Настройки'!$B$3)))</x:f>
      </x:c>
      <x:c r="AR251" s="49" t="str">
        <x:f>IF(A251="","",SUM(BI251:INDEX(BI251:CR251,1,'Настройки'!$B$3)))</x:f>
      </x:c>
      <x:c r="AS251" s="58" t="str">
        <x:f>IF(A251="","",IF('Настройки'!$B$4="Стоимость потребления",AR251*D251,IF('Настройки'!$B$4="Количество",AR251,E251)))</x:f>
      </x:c>
      <x:c r="AT251" s="61" t="str">
        <x:f>IF(OR(A251="",AS251&lt;0,SUM($AS$2:$AS$1001)&lt;=0),"",AS251/SUM($AS$2:$AS$1001))</x:f>
      </x:c>
      <x:c r="AU251" s="61" t="str">
        <x:f>IF(OR(A251="",AS251&lt;0,SUM($AS$2:$AS$1001)&lt;=0),"",SUMIFS($AS$2:$AS$1001,$AS$2:$AS$1001,"&gt;"&amp;AS251)/SUM($AS$2:$AS$1001))</x:f>
      </x:c>
      <x:c r="AV251" s="61" t="str">
        <x:f>IF(OR(A251="",AS251&lt;0,SUM($AS$2:$AS$1001)&lt;=0),"",SUMIFS($AS$2:$AS$1001,$AS$2:$AS$1001,"&gt;="&amp;AS251)/SUM($AS$2:$AS$1001))</x:f>
      </x:c>
      <x:c r="AW251" s="49" t="str">
        <x:f>IF(A251="","",IF(SUM($AS$2:$AS$1001)&lt;=0,"Не определён",IF(AS251&lt;0,"Исключение",IF(AU251&lt;'Настройки'!$B$5,"A",IF(AU251&lt;'Настройки'!$B$6,"B","C")))))</x:f>
      </x:c>
      <x:c r="AX251" s="58" t="str">
        <x:f>IF(A251="","",IF(AQ251=0,"",AVERAGE(BI251:INDEX(BI251:CR251,1,'Настройки'!$B$3))))</x:f>
      </x:c>
      <x:c r="AY251" s="58" t="str">
        <x:f>IF(OR(A251="",AQ251=0),"",STDEVP(BI251:INDEX(BI251:CR251,1,'Настройки'!$B$3)))</x:f>
      </x:c>
      <x:c r="AZ251" s="61" t="str">
        <x:f>IF(OR(A251="",AQ251&lt;'Настройки'!$B$12,AX251&lt;=0,AND('Настройки'!$B$10="Блокировать",COUNTIF(F251:INDEX(F251:AO251,1,'Настройки'!$B$3),"&lt;0")&gt;0)),"",AY251/ABS(AX251))</x:f>
      </x:c>
      <x:c r="BA251" s="49" t="str">
        <x:f>IF(A251="","",IF(AND('Настройки'!$B$10="Блокировать",COUNTIF(F251:INDEX(F251:AO251,1,'Настройки'!$B$3),"&lt;0")&gt;0),"Не определён",IF(AQ251&lt;'Настройки'!$B$12,"Не определён",IF(AX251=0,"Нет спроса",IF(AX251&lt;0,"Не определён",IF(AZ251&lt;='Настройки'!$B$7,"X",IF(AZ251&lt;='Настройки'!$B$8,"Y","Z")))))))</x:f>
      </x:c>
      <x:c r="BB251" s="49" t="str">
        <x:f>IF(OR(A251="",LEN(AW251)&lt;&gt;1,LEN(BA251)&lt;&gt;1),"",AW251&amp;BA251)</x:f>
      </x:c>
      <x:c r="BC251" s="61" t="str">
        <x:f>IF(OR(A251="",AQ251=0),"",(COUNT(BI251:INDEX(BI251:CR251,1,'Настройки'!$B$3))-COUNT(CS251:INDEX(CS251:EB251,1,'Настройки'!$B$3)))/AQ251)</x:f>
      </x:c>
      <x:c r="BD251" s="64" t="str">
        <x:f>IF(OR(A251="",COUNT(CS251:INDEX(CS251:EB251,1,'Настройки'!$B$3))=0),"",AQ251/COUNT(CS251:INDEX(CS251:EB251,1,'Настройки'!$B$3)))</x:f>
      </x:c>
      <x:c r="BE251" s="64" t="str">
        <x:f>IF(OR(A251="",COUNT(CS251:INDEX(CS251:EB251,1,'Настройки'!$B$3))=0),"",IF(AVERAGE(CS251:INDEX(CS251:EB251,1,'Настройки'!$B$3))=0,"",(STDEVP(CS251:INDEX(CS251:EB251,1,'Настройки'!$B$3))/ABS(AVERAGE(CS251:INDEX(CS251:EB251,1,'Настройки'!$B$3))))^2))</x:f>
      </x:c>
      <x:c r="BF251" s="49" t="str">
        <x:f>IF(A251="","",IF(AQ251&lt;3,"Недостаточно",IF(AQ251&lt;6,"Предварительный","Обычный")))</x:f>
      </x:c>
      <x:c r="BG251" s="49" t="str">
        <x:f>IF(A251="","",IF(COUNTIF(F251:INDEX(F251:AO251,1,'Настройки'!$B$3),"&lt;0")&gt;0,IF('Настройки'!$B$10="Блокировать","Отрицательный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"),"")&amp;IF(AQ251&lt;3,"Недостаточно истории. ",IF(AQ251&lt;6,"Предварительная классификация. ",""))&amp;IF(AX251=0,"Нет спроса за горизонт. ","")&amp;IF(AZ251&gt;'Настройки'!$B$11,"Экстремальная вариативность. ",""))</x:f>
      </x:c>
      <x:c r="BH251" s="49" t="str">
        <x:f>IF(A251="","",IFERROR(VLOOKUP(BB251,'Настройки'!$D$3:$E$11,2,FALSE),"Сначала проверьте исходные данные и историю спроса.")&amp;" Уточните срок поставки, MOQ и критичность.")</x:f>
      </x:c>
      <x:c r="BI251" s="50" t="str">
        <x:f>IF(1&gt;'Настройки'!$B$3,"",IF(ISBLANK(F251),IF('Настройки'!$B$9="Нулевой спрос",0,""),IF(F251&lt;0,IF('Настройки'!$B$10="Исключить","",IF('Настройки'!$B$10="Абсолютные значения",ABS(F251),F251)),F251)))</x:f>
      </x:c>
      <x:c r="BJ251" s="50" t="str">
        <x:f>IF(2&gt;'Настройки'!$B$3,"",IF(ISBLANK(G251),IF('Настройки'!$B$9="Нулевой спрос",0,""),IF(G251&lt;0,IF('Настройки'!$B$10="Исключить","",IF('Настройки'!$B$10="Абсолютные значения",ABS(G251),G251)),G251)))</x:f>
      </x:c>
      <x:c r="BK251" s="50" t="str">
        <x:f>IF(3&gt;'Настройки'!$B$3,"",IF(ISBLANK(H251),IF('Настройки'!$B$9="Нулевой спрос",0,""),IF(H251&lt;0,IF('Настройки'!$B$10="Исключить","",IF('Настройки'!$B$10="Абсолютные значения",ABS(H251),H251)),H251)))</x:f>
      </x:c>
      <x:c r="BL251" s="50" t="str">
        <x:f>IF(4&gt;'Настройки'!$B$3,"",IF(ISBLANK(I251),IF('Настройки'!$B$9="Нулевой спрос",0,""),IF(I251&lt;0,IF('Настройки'!$B$10="Исключить","",IF('Настройки'!$B$10="Абсолютные значения",ABS(I251),I251)),I251)))</x:f>
      </x:c>
      <x:c r="BM251" s="50" t="str">
        <x:f>IF(5&gt;'Настройки'!$B$3,"",IF(ISBLANK(J251),IF('Настройки'!$B$9="Нулевой спрос",0,""),IF(J251&lt;0,IF('Настройки'!$B$10="Исключить","",IF('Настройки'!$B$10="Абсолютные значения",ABS(J251),J251)),J251)))</x:f>
      </x:c>
      <x:c r="BN251" s="50" t="str">
        <x:f>IF(6&gt;'Настройки'!$B$3,"",IF(ISBLANK(K251),IF('Настройки'!$B$9="Нулевой спрос",0,""),IF(K251&lt;0,IF('Настройки'!$B$10="Исключить","",IF('Настройки'!$B$10="Абсолютные значения",ABS(K251),K251)),K251)))</x:f>
      </x:c>
      <x:c r="BO251" s="50" t="str">
        <x:f>IF(7&gt;'Настройки'!$B$3,"",IF(ISBLANK(L251),IF('Настройки'!$B$9="Нулевой спрос",0,""),IF(L251&lt;0,IF('Настройки'!$B$10="Исключить","",IF('Настройки'!$B$10="Абсолютные значения",ABS(L251),L251)),L251)))</x:f>
      </x:c>
      <x:c r="BP251" s="50" t="str">
        <x:f>IF(8&gt;'Настройки'!$B$3,"",IF(ISBLANK(M251),IF('Настройки'!$B$9="Нулевой спрос",0,""),IF(M251&lt;0,IF('Настройки'!$B$10="Исключить","",IF('Настройки'!$B$10="Абсолютные значения",ABS(M251),M251)),M251)))</x:f>
      </x:c>
      <x:c r="BQ251" s="50" t="str">
        <x:f>IF(9&gt;'Настройки'!$B$3,"",IF(ISBLANK(N251),IF('Настройки'!$B$9="Нулевой спрос",0,""),IF(N251&lt;0,IF('Настройки'!$B$10="Исключить","",IF('Настройки'!$B$10="Абсолютные значения",ABS(N251),N251)),N251)))</x:f>
      </x:c>
      <x:c r="BR251" s="50" t="str">
        <x:f>IF(10&gt;'Настройки'!$B$3,"",IF(ISBLANK(O251),IF('Настройки'!$B$9="Нулевой спрос",0,""),IF(O251&lt;0,IF('Настройки'!$B$10="Исключить","",IF('Настройки'!$B$10="Абсолютные значения",ABS(O251),O251)),O251)))</x:f>
      </x:c>
      <x:c r="BS251" s="50" t="str">
        <x:f>IF(11&gt;'Настройки'!$B$3,"",IF(ISBLANK(P251),IF('Настройки'!$B$9="Нулевой спрос",0,""),IF(P251&lt;0,IF('Настройки'!$B$10="Исключить","",IF('Настройки'!$B$10="Абсолютные значения",ABS(P251),P251)),P251)))</x:f>
      </x:c>
      <x:c r="BT251" s="50" t="str">
        <x:f>IF(12&gt;'Настройки'!$B$3,"",IF(ISBLANK(Q251),IF('Настройки'!$B$9="Нулевой спрос",0,""),IF(Q251&lt;0,IF('Настройки'!$B$10="Исключить","",IF('Настройки'!$B$10="Абсолютные значения",ABS(Q251),Q251)),Q251)))</x:f>
      </x:c>
      <x:c r="BU251" s="50" t="str">
        <x:f>IF(13&gt;'Настройки'!$B$3,"",IF(ISBLANK(R251),IF('Настройки'!$B$9="Нулевой спрос",0,""),IF(R251&lt;0,IF('Настройки'!$B$10="Исключить","",IF('Настройки'!$B$10="Абсолютные значения",ABS(R251),R251)),R251)))</x:f>
      </x:c>
      <x:c r="BV251" s="50" t="str">
        <x:f>IF(14&gt;'Настройки'!$B$3,"",IF(ISBLANK(S251),IF('Настройки'!$B$9="Нулевой спрос",0,""),IF(S251&lt;0,IF('Настройки'!$B$10="Исключить","",IF('Настройки'!$B$10="Абсолютные значения",ABS(S251),S251)),S251)))</x:f>
      </x:c>
      <x:c r="BW251" s="50" t="str">
        <x:f>IF(15&gt;'Настройки'!$B$3,"",IF(ISBLANK(T251),IF('Настройки'!$B$9="Нулевой спрос",0,""),IF(T251&lt;0,IF('Настройки'!$B$10="Исключить","",IF('Настройки'!$B$10="Абсолютные значения",ABS(T251),T251)),T251)))</x:f>
      </x:c>
      <x:c r="BX251" s="50" t="str">
        <x:f>IF(16&gt;'Настройки'!$B$3,"",IF(ISBLANK(U251),IF('Настройки'!$B$9="Нулевой спрос",0,""),IF(U251&lt;0,IF('Настройки'!$B$10="Исключить","",IF('Настройки'!$B$10="Абсолютные значения",ABS(U251),U251)),U251)))</x:f>
      </x:c>
      <x:c r="BY251" s="50" t="str">
        <x:f>IF(17&gt;'Настройки'!$B$3,"",IF(ISBLANK(V251),IF('Настройки'!$B$9="Нулевой спрос",0,""),IF(V251&lt;0,IF('Настройки'!$B$10="Исключить","",IF('Настройки'!$B$10="Абсолютные значения",ABS(V251),V251)),V251)))</x:f>
      </x:c>
      <x:c r="BZ251" s="50" t="str">
        <x:f>IF(18&gt;'Настройки'!$B$3,"",IF(ISBLANK(W251),IF('Настройки'!$B$9="Нулевой спрос",0,""),IF(W251&lt;0,IF('Настройки'!$B$10="Исключить","",IF('Настройки'!$B$10="Абсолютные значения",ABS(W251),W251)),W251)))</x:f>
      </x:c>
      <x:c r="CA251" s="50" t="str">
        <x:f>IF(19&gt;'Настройки'!$B$3,"",IF(ISBLANK(X251),IF('Настройки'!$B$9="Нулевой спрос",0,""),IF(X251&lt;0,IF('Настройки'!$B$10="Исключить","",IF('Настройки'!$B$10="Абсолютные значения",ABS(X251),X251)),X251)))</x:f>
      </x:c>
      <x:c r="CB251" s="50" t="str">
        <x:f>IF(20&gt;'Настройки'!$B$3,"",IF(ISBLANK(Y251),IF('Настройки'!$B$9="Нулевой спрос",0,""),IF(Y251&lt;0,IF('Настройки'!$B$10="Исключить","",IF('Настройки'!$B$10="Абсолютные значения",ABS(Y251),Y251)),Y251)))</x:f>
      </x:c>
      <x:c r="CC251" s="50" t="str">
        <x:f>IF(21&gt;'Настройки'!$B$3,"",IF(ISBLANK(Z251),IF('Настройки'!$B$9="Нулевой спрос",0,""),IF(Z251&lt;0,IF('Настройки'!$B$10="Исключить","",IF('Настройки'!$B$10="Абсолютные значения",ABS(Z251),Z251)),Z251)))</x:f>
      </x:c>
      <x:c r="CD251" s="50" t="str">
        <x:f>IF(22&gt;'Настройки'!$B$3,"",IF(ISBLANK(AA251),IF('Настройки'!$B$9="Нулевой спрос",0,""),IF(AA251&lt;0,IF('Настройки'!$B$10="Исключить","",IF('Настройки'!$B$10="Абсолютные значения",ABS(AA251),AA251)),AA251)))</x:f>
      </x:c>
      <x:c r="CE251" s="50" t="str">
        <x:f>IF(23&gt;'Настройки'!$B$3,"",IF(ISBLANK(AB251),IF('Настройки'!$B$9="Нулевой спрос",0,""),IF(AB251&lt;0,IF('Настройки'!$B$10="Исключить","",IF('Настройки'!$B$10="Абсолютные значения",ABS(AB251),AB251)),AB251)))</x:f>
      </x:c>
      <x:c r="CF251" s="50" t="str">
        <x:f>IF(24&gt;'Настройки'!$B$3,"",IF(ISBLANK(AC251),IF('Настройки'!$B$9="Нулевой спрос",0,""),IF(AC251&lt;0,IF('Настройки'!$B$10="Исключить","",IF('Настройки'!$B$10="Абсолютные значения",ABS(AC251),AC251)),AC251)))</x:f>
      </x:c>
      <x:c r="CG251" s="50" t="str">
        <x:f>IF(25&gt;'Настройки'!$B$3,"",IF(ISBLANK(AD251),IF('Настройки'!$B$9="Нулевой спрос",0,""),IF(AD251&lt;0,IF('Настройки'!$B$10="Исключить","",IF('Настройки'!$B$10="Абсолютные значения",ABS(AD251),AD251)),AD251)))</x:f>
      </x:c>
      <x:c r="CH251" s="50" t="str">
        <x:f>IF(26&gt;'Настройки'!$B$3,"",IF(ISBLANK(AE251),IF('Настройки'!$B$9="Нулевой спрос",0,""),IF(AE251&lt;0,IF('Настройки'!$B$10="Исключить","",IF('Настройки'!$B$10="Абсолютные значения",ABS(AE251),AE251)),AE251)))</x:f>
      </x:c>
      <x:c r="CI251" s="50" t="str">
        <x:f>IF(27&gt;'Настройки'!$B$3,"",IF(ISBLANK(AF251),IF('Настройки'!$B$9="Нулевой спрос",0,""),IF(AF251&lt;0,IF('Настройки'!$B$10="Исключить","",IF('Настройки'!$B$10="Абсолютные значения",ABS(AF251),AF251)),AF251)))</x:f>
      </x:c>
      <x:c r="CJ251" s="50" t="str">
        <x:f>IF(28&gt;'Настройки'!$B$3,"",IF(ISBLANK(AG251),IF('Настройки'!$B$9="Нулевой спрос",0,""),IF(AG251&lt;0,IF('Настройки'!$B$10="Исключить","",IF('Настройки'!$B$10="Абсолютные значения",ABS(AG251),AG251)),AG251)))</x:f>
      </x:c>
      <x:c r="CK251" s="50" t="str">
        <x:f>IF(29&gt;'Настройки'!$B$3,"",IF(ISBLANK(AH251),IF('Настройки'!$B$9="Нулевой спрос",0,""),IF(AH251&lt;0,IF('Настройки'!$B$10="Исключить","",IF('Настройки'!$B$10="Абсолютные значения",ABS(AH251),AH251)),AH251)))</x:f>
      </x:c>
      <x:c r="CL251" s="50" t="str">
        <x:f>IF(30&gt;'Настройки'!$B$3,"",IF(ISBLANK(AI251),IF('Настройки'!$B$9="Нулевой спрос",0,""),IF(AI251&lt;0,IF('Настройки'!$B$10="Исключить","",IF('Настройки'!$B$10="Абсолютные значения",ABS(AI251),AI251)),AI251)))</x:f>
      </x:c>
      <x:c r="CM251" s="50" t="str">
        <x:f>IF(31&gt;'Настройки'!$B$3,"",IF(ISBLANK(AJ251),IF('Настройки'!$B$9="Нулевой спрос",0,""),IF(AJ251&lt;0,IF('Настройки'!$B$10="Исключить","",IF('Настройки'!$B$10="Абсолютные значения",ABS(AJ251),AJ251)),AJ251)))</x:f>
      </x:c>
      <x:c r="CN251" s="50" t="str">
        <x:f>IF(32&gt;'Настройки'!$B$3,"",IF(ISBLANK(AK251),IF('Настройки'!$B$9="Нулевой спрос",0,""),IF(AK251&lt;0,IF('Настройки'!$B$10="Исключить","",IF('Настройки'!$B$10="Абсолютные значения",ABS(AK251),AK251)),AK251)))</x:f>
      </x:c>
      <x:c r="CO251" s="50" t="str">
        <x:f>IF(33&gt;'Настройки'!$B$3,"",IF(ISBLANK(AL251),IF('Настройки'!$B$9="Нулевой спрос",0,""),IF(AL251&lt;0,IF('Настройки'!$B$10="Исключить","",IF('Настройки'!$B$10="Абсолютные значения",ABS(AL251),AL251)),AL251)))</x:f>
      </x:c>
      <x:c r="CP251" s="50" t="str">
        <x:f>IF(34&gt;'Настройки'!$B$3,"",IF(ISBLANK(AM251),IF('Настройки'!$B$9="Нулевой спрос",0,""),IF(AM251&lt;0,IF('Настройки'!$B$10="Исключить","",IF('Настройки'!$B$10="Абсолютные значения",ABS(AM251),AM251)),AM251)))</x:f>
      </x:c>
      <x:c r="CQ251" s="50" t="str">
        <x:f>IF(35&gt;'Настройки'!$B$3,"",IF(ISBLANK(AN251),IF('Настройки'!$B$9="Нулевой спрос",0,""),IF(AN251&lt;0,IF('Настройки'!$B$10="Исключить","",IF('Настройки'!$B$10="Абсолютные значения",ABS(AN251),AN251)),AN251)))</x:f>
      </x:c>
      <x:c r="CR251" s="50" t="str">
        <x:f>IF(36&gt;'Настройки'!$B$3,"",IF(ISBLANK(AO251),IF('Настройки'!$B$9="Нулевой спрос",0,""),IF(AO251&lt;0,IF('Настройки'!$B$10="Исключить","",IF('Настройки'!$B$10="Абсолютные значения",ABS(AO251),AO251)),AO251)))</x:f>
      </x:c>
      <x:c r="CS251" s="50" t="str">
        <x:f>IF(OR(1&gt;'Настройки'!$B$3,ISBLANK(BI251),BI251=0),"",BI251)</x:f>
      </x:c>
      <x:c r="CT251" s="50" t="str">
        <x:f>IF(OR(2&gt;'Настройки'!$B$3,ISBLANK(BJ251),BJ251=0),"",BJ251)</x:f>
      </x:c>
      <x:c r="CU251" s="50" t="str">
        <x:f>IF(OR(3&gt;'Настройки'!$B$3,ISBLANK(BK251),BK251=0),"",BK251)</x:f>
      </x:c>
      <x:c r="CV251" s="50" t="str">
        <x:f>IF(OR(4&gt;'Настройки'!$B$3,ISBLANK(BL251),BL251=0),"",BL251)</x:f>
      </x:c>
      <x:c r="CW251" s="50" t="str">
        <x:f>IF(OR(5&gt;'Настройки'!$B$3,ISBLANK(BM251),BM251=0),"",BM251)</x:f>
      </x:c>
      <x:c r="CX251" s="50" t="str">
        <x:f>IF(OR(6&gt;'Настройки'!$B$3,ISBLANK(BN251),BN251=0),"",BN251)</x:f>
      </x:c>
      <x:c r="CY251" s="50" t="str">
        <x:f>IF(OR(7&gt;'Настройки'!$B$3,ISBLANK(BO251),BO251=0),"",BO251)</x:f>
      </x:c>
      <x:c r="CZ251" s="50" t="str">
        <x:f>IF(OR(8&gt;'Настройки'!$B$3,ISBLANK(BP251),BP251=0),"",BP251)</x:f>
      </x:c>
      <x:c r="DA251" s="50" t="str">
        <x:f>IF(OR(9&gt;'Настройки'!$B$3,ISBLANK(BQ251),BQ251=0),"",BQ251)</x:f>
      </x:c>
      <x:c r="DB251" s="50" t="str">
        <x:f>IF(OR(10&gt;'Настройки'!$B$3,ISBLANK(BR251),BR251=0),"",BR251)</x:f>
      </x:c>
      <x:c r="DC251" s="50" t="str">
        <x:f>IF(OR(11&gt;'Настройки'!$B$3,ISBLANK(BS251),BS251=0),"",BS251)</x:f>
      </x:c>
      <x:c r="DD251" s="50" t="str">
        <x:f>IF(OR(12&gt;'Настройки'!$B$3,ISBLANK(BT251),BT251=0),"",BT251)</x:f>
      </x:c>
      <x:c r="DE251" s="50" t="str">
        <x:f>IF(OR(13&gt;'Настройки'!$B$3,ISBLANK(BU251),BU251=0),"",BU251)</x:f>
      </x:c>
      <x:c r="DF251" s="50" t="str">
        <x:f>IF(OR(14&gt;'Настройки'!$B$3,ISBLANK(BV251),BV251=0),"",BV251)</x:f>
      </x:c>
      <x:c r="DG251" s="50" t="str">
        <x:f>IF(OR(15&gt;'Настройки'!$B$3,ISBLANK(BW251),BW251=0),"",BW251)</x:f>
      </x:c>
      <x:c r="DH251" s="50" t="str">
        <x:f>IF(OR(16&gt;'Настройки'!$B$3,ISBLANK(BX251),BX251=0),"",BX251)</x:f>
      </x:c>
      <x:c r="DI251" s="50" t="str">
        <x:f>IF(OR(17&gt;'Настройки'!$B$3,ISBLANK(BY251),BY251=0),"",BY251)</x:f>
      </x:c>
      <x:c r="DJ251" s="50" t="str">
        <x:f>IF(OR(18&gt;'Настройки'!$B$3,ISBLANK(BZ251),BZ251=0),"",BZ251)</x:f>
      </x:c>
      <x:c r="DK251" s="50" t="str">
        <x:f>IF(OR(19&gt;'Настройки'!$B$3,ISBLANK(CA251),CA251=0),"",CA251)</x:f>
      </x:c>
      <x:c r="DL251" s="50" t="str">
        <x:f>IF(OR(20&gt;'Настройки'!$B$3,ISBLANK(CB251),CB251=0),"",CB251)</x:f>
      </x:c>
      <x:c r="DM251" s="50" t="str">
        <x:f>IF(OR(21&gt;'Настройки'!$B$3,ISBLANK(CC251),CC251=0),"",CC251)</x:f>
      </x:c>
      <x:c r="DN251" s="50" t="str">
        <x:f>IF(OR(22&gt;'Настройки'!$B$3,ISBLANK(CD251),CD251=0),"",CD251)</x:f>
      </x:c>
      <x:c r="DO251" s="50" t="str">
        <x:f>IF(OR(23&gt;'Настройки'!$B$3,ISBLANK(CE251),CE251=0),"",CE251)</x:f>
      </x:c>
      <x:c r="DP251" s="50" t="str">
        <x:f>IF(OR(24&gt;'Настройки'!$B$3,ISBLANK(CF251),CF251=0),"",CF251)</x:f>
      </x:c>
      <x:c r="DQ251" s="50" t="str">
        <x:f>IF(OR(25&gt;'Настройки'!$B$3,ISBLANK(CG251),CG251=0),"",CG251)</x:f>
      </x:c>
      <x:c r="DR251" s="50" t="str">
        <x:f>IF(OR(26&gt;'Настройки'!$B$3,ISBLANK(CH251),CH251=0),"",CH251)</x:f>
      </x:c>
      <x:c r="DS251" s="50" t="str">
        <x:f>IF(OR(27&gt;'Настройки'!$B$3,ISBLANK(CI251),CI251=0),"",CI251)</x:f>
      </x:c>
      <x:c r="DT251" s="50" t="str">
        <x:f>IF(OR(28&gt;'Настройки'!$B$3,ISBLANK(CJ251),CJ251=0),"",CJ251)</x:f>
      </x:c>
      <x:c r="DU251" s="50" t="str">
        <x:f>IF(OR(29&gt;'Настройки'!$B$3,ISBLANK(CK251),CK251=0),"",CK251)</x:f>
      </x:c>
      <x:c r="DV251" s="50" t="str">
        <x:f>IF(OR(30&gt;'Настройки'!$B$3,ISBLANK(CL251),CL251=0),"",CL251)</x:f>
      </x:c>
      <x:c r="DW251" s="50" t="str">
        <x:f>IF(OR(31&gt;'Настройки'!$B$3,ISBLANK(CM251),CM251=0),"",CM251)</x:f>
      </x:c>
      <x:c r="DX251" s="50" t="str">
        <x:f>IF(OR(32&gt;'Настройки'!$B$3,ISBLANK(CN251),CN251=0),"",CN251)</x:f>
      </x:c>
      <x:c r="DY251" s="50" t="str">
        <x:f>IF(OR(33&gt;'Настройки'!$B$3,ISBLANK(CO251),CO251=0),"",CO251)</x:f>
      </x:c>
      <x:c r="DZ251" s="50" t="str">
        <x:f>IF(OR(34&gt;'Настройки'!$B$3,ISBLANK(CP251),CP251=0),"",CP251)</x:f>
      </x:c>
      <x:c r="EA251" s="50" t="str">
        <x:f>IF(OR(35&gt;'Настройки'!$B$3,ISBLANK(CQ251),CQ251=0),"",CQ251)</x:f>
      </x:c>
      <x:c r="EB251" s="50" t="str">
        <x:f>IF(OR(36&gt;'Настройки'!$B$3,ISBLANK(CR251),CR251=0),"",CR251)</x:f>
      </x:c>
      <x:c r="EC251" s="50" t="str">
        <x:f>IF(A251="","",IF(OR(BB251="AZ",BB251="BZ"),10000+ROW(),IF(AZ251&gt;'Настройки'!$B$11,20000+ROW(),IF(BF251&lt;&gt;"Обычный",30000+ROW(),IF(AX251&lt;=0,40000+ROW(),"")))))</x:f>
      </x:c>
      <x:c r="ED251" s="50" t="str">
        <x:f>IF(EC251="","",COUNTIFS($EC$2:$EC$1001,"&gt;0",$EC$2:$EC$1001,"&lt;"&amp;EC251)+1)</x:f>
      </x:c>
    </x:row>
    <x:row r="252">
      <x:c r="A252" s="115"/>
      <x:c r="B252" s="115"/>
      <x:c r="C252" s="115"/>
      <x:c r="D252" s="118"/>
      <x:c r="E252" s="118"/>
      <x:c r="F252" s="118"/>
      <x:c r="G252" s="118"/>
      <x:c r="H252" s="118"/>
      <x:c r="I252" s="118"/>
      <x:c r="J252" s="118"/>
      <x:c r="K252" s="118"/>
      <x:c r="L252" s="118"/>
      <x:c r="M252" s="118"/>
      <x:c r="N252" s="118"/>
      <x:c r="O252" s="118"/>
      <x:c r="P252" s="118"/>
      <x:c r="Q252" s="118"/>
      <x:c r="R252" s="118"/>
      <x:c r="S252" s="118"/>
      <x:c r="T252" s="118"/>
      <x:c r="U252" s="118"/>
      <x:c r="V252" s="118"/>
      <x:c r="W252" s="118"/>
      <x:c r="X252" s="118"/>
      <x:c r="Y252" s="118"/>
      <x:c r="Z252" s="118"/>
      <x:c r="AA252" s="118"/>
      <x:c r="AB252" s="118"/>
      <x:c r="AC252" s="118"/>
      <x:c r="AD252" s="118"/>
      <x:c r="AE252" s="118"/>
      <x:c r="AF252" s="118"/>
      <x:c r="AG252" s="118"/>
      <x:c r="AH252" s="118"/>
      <x:c r="AI252" s="118"/>
      <x:c r="AJ252" s="118"/>
      <x:c r="AK252" s="118"/>
      <x:c r="AL252" s="118"/>
      <x:c r="AM252" s="118"/>
      <x:c r="AN252" s="118"/>
      <x:c r="AO252" s="118"/>
      <x:c r="AP252" s="115"/>
      <x:c r="AQ252" s="49" t="str">
        <x:f>IF(A252="","",COUNT(BI252:INDEX(BI252:CR252,1,'Настройки'!$B$3)))</x:f>
      </x:c>
      <x:c r="AR252" s="49" t="str">
        <x:f>IF(A252="","",SUM(BI252:INDEX(BI252:CR252,1,'Настройки'!$B$3)))</x:f>
      </x:c>
      <x:c r="AS252" s="58" t="str">
        <x:f>IF(A252="","",IF('Настройки'!$B$4="Стоимость потребления",AR252*D252,IF('Настройки'!$B$4="Количество",AR252,E252)))</x:f>
      </x:c>
      <x:c r="AT252" s="61" t="str">
        <x:f>IF(OR(A252="",AS252&lt;0,SUM($AS$2:$AS$1001)&lt;=0),"",AS252/SUM($AS$2:$AS$1001))</x:f>
      </x:c>
      <x:c r="AU252" s="61" t="str">
        <x:f>IF(OR(A252="",AS252&lt;0,SUM($AS$2:$AS$1001)&lt;=0),"",SUMIFS($AS$2:$AS$1001,$AS$2:$AS$1001,"&gt;"&amp;AS252)/SUM($AS$2:$AS$1001))</x:f>
      </x:c>
      <x:c r="AV252" s="61" t="str">
        <x:f>IF(OR(A252="",AS252&lt;0,SUM($AS$2:$AS$1001)&lt;=0),"",SUMIFS($AS$2:$AS$1001,$AS$2:$AS$1001,"&gt;="&amp;AS252)/SUM($AS$2:$AS$1001))</x:f>
      </x:c>
      <x:c r="AW252" s="49" t="str">
        <x:f>IF(A252="","",IF(SUM($AS$2:$AS$1001)&lt;=0,"Не определён",IF(AS252&lt;0,"Исключение",IF(AU252&lt;'Настройки'!$B$5,"A",IF(AU252&lt;'Настройки'!$B$6,"B","C")))))</x:f>
      </x:c>
      <x:c r="AX252" s="58" t="str">
        <x:f>IF(A252="","",IF(AQ252=0,"",AVERAGE(BI252:INDEX(BI252:CR252,1,'Настройки'!$B$3))))</x:f>
      </x:c>
      <x:c r="AY252" s="58" t="str">
        <x:f>IF(OR(A252="",AQ252=0),"",STDEVP(BI252:INDEX(BI252:CR252,1,'Настройки'!$B$3)))</x:f>
      </x:c>
      <x:c r="AZ252" s="61" t="str">
        <x:f>IF(OR(A252="",AQ252&lt;'Настройки'!$B$12,AX252&lt;=0,AND('Настройки'!$B$10="Блокировать",COUNTIF(F252:INDEX(F252:AO252,1,'Настройки'!$B$3),"&lt;0")&gt;0)),"",AY252/ABS(AX252))</x:f>
      </x:c>
      <x:c r="BA252" s="49" t="str">
        <x:f>IF(A252="","",IF(AND('Настройки'!$B$10="Блокировать",COUNTIF(F252:INDEX(F252:AO252,1,'Настройки'!$B$3),"&lt;0")&gt;0),"Не определён",IF(AQ252&lt;'Настройки'!$B$12,"Не определён",IF(AX252=0,"Нет спроса",IF(AX252&lt;0,"Не определён",IF(AZ252&lt;='Настройки'!$B$7,"X",IF(AZ252&lt;='Настройки'!$B$8,"Y","Z")))))))</x:f>
      </x:c>
      <x:c r="BB252" s="49" t="str">
        <x:f>IF(OR(A252="",LEN(AW252)&lt;&gt;1,LEN(BA252)&lt;&gt;1),"",AW252&amp;BA252)</x:f>
      </x:c>
      <x:c r="BC252" s="61" t="str">
        <x:f>IF(OR(A252="",AQ252=0),"",(COUNT(BI252:INDEX(BI252:CR252,1,'Настройки'!$B$3))-COUNT(CS252:INDEX(CS252:EB252,1,'Настройки'!$B$3)))/AQ252)</x:f>
      </x:c>
      <x:c r="BD252" s="64" t="str">
        <x:f>IF(OR(A252="",COUNT(CS252:INDEX(CS252:EB252,1,'Настройки'!$B$3))=0),"",AQ252/COUNT(CS252:INDEX(CS252:EB252,1,'Настройки'!$B$3)))</x:f>
      </x:c>
      <x:c r="BE252" s="64" t="str">
        <x:f>IF(OR(A252="",COUNT(CS252:INDEX(CS252:EB252,1,'Настройки'!$B$3))=0),"",IF(AVERAGE(CS252:INDEX(CS252:EB252,1,'Настройки'!$B$3))=0,"",(STDEVP(CS252:INDEX(CS252:EB252,1,'Настройки'!$B$3))/ABS(AVERAGE(CS252:INDEX(CS252:EB252,1,'Настройки'!$B$3))))^2))</x:f>
      </x:c>
      <x:c r="BF252" s="49" t="str">
        <x:f>IF(A252="","",IF(AQ252&lt;3,"Недостаточно",IF(AQ252&lt;6,"Предварительный","Обычный")))</x:f>
      </x:c>
      <x:c r="BG252" s="49" t="str">
        <x:f>IF(A252="","",IF(COUNTIF(F252:INDEX(F252:AO252,1,'Настройки'!$B$3),"&lt;0")&gt;0,IF('Настройки'!$B$10="Блокировать","Отрицательный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"),"")&amp;IF(AQ252&lt;3,"Недостаточно истории. ",IF(AQ252&lt;6,"Предварительная классификация. ",""))&amp;IF(AX252=0,"Нет спроса за горизонт. ","")&amp;IF(AZ252&gt;'Настройки'!$B$11,"Экстремальная вариативность. ",""))</x:f>
      </x:c>
      <x:c r="BH252" s="49" t="str">
        <x:f>IF(A252="","",IFERROR(VLOOKUP(BB252,'Настройки'!$D$3:$E$11,2,FALSE),"Сначала проверьте исходные данные и историю спроса.")&amp;" Уточните срок поставки, MOQ и критичность.")</x:f>
      </x:c>
      <x:c r="BI252" s="50" t="str">
        <x:f>IF(1&gt;'Настройки'!$B$3,"",IF(ISBLANK(F252),IF('Настройки'!$B$9="Нулевой спрос",0,""),IF(F252&lt;0,IF('Настройки'!$B$10="Исключить","",IF('Настройки'!$B$10="Абсолютные значения",ABS(F252),F252)),F252)))</x:f>
      </x:c>
      <x:c r="BJ252" s="50" t="str">
        <x:f>IF(2&gt;'Настройки'!$B$3,"",IF(ISBLANK(G252),IF('Настройки'!$B$9="Нулевой спрос",0,""),IF(G252&lt;0,IF('Настройки'!$B$10="Исключить","",IF('Настройки'!$B$10="Абсолютные значения",ABS(G252),G252)),G252)))</x:f>
      </x:c>
      <x:c r="BK252" s="50" t="str">
        <x:f>IF(3&gt;'Настройки'!$B$3,"",IF(ISBLANK(H252),IF('Настройки'!$B$9="Нулевой спрос",0,""),IF(H252&lt;0,IF('Настройки'!$B$10="Исключить","",IF('Настройки'!$B$10="Абсолютные значения",ABS(H252),H252)),H252)))</x:f>
      </x:c>
      <x:c r="BL252" s="50" t="str">
        <x:f>IF(4&gt;'Настройки'!$B$3,"",IF(ISBLANK(I252),IF('Настройки'!$B$9="Нулевой спрос",0,""),IF(I252&lt;0,IF('Настройки'!$B$10="Исключить","",IF('Настройки'!$B$10="Абсолютные значения",ABS(I252),I252)),I252)))</x:f>
      </x:c>
      <x:c r="BM252" s="50" t="str">
        <x:f>IF(5&gt;'Настройки'!$B$3,"",IF(ISBLANK(J252),IF('Настройки'!$B$9="Нулевой спрос",0,""),IF(J252&lt;0,IF('Настройки'!$B$10="Исключить","",IF('Настройки'!$B$10="Абсолютные значения",ABS(J252),J252)),J252)))</x:f>
      </x:c>
      <x:c r="BN252" s="50" t="str">
        <x:f>IF(6&gt;'Настройки'!$B$3,"",IF(ISBLANK(K252),IF('Настройки'!$B$9="Нулевой спрос",0,""),IF(K252&lt;0,IF('Настройки'!$B$10="Исключить","",IF('Настройки'!$B$10="Абсолютные значения",ABS(K252),K252)),K252)))</x:f>
      </x:c>
      <x:c r="BO252" s="50" t="str">
        <x:f>IF(7&gt;'Настройки'!$B$3,"",IF(ISBLANK(L252),IF('Настройки'!$B$9="Нулевой спрос",0,""),IF(L252&lt;0,IF('Настройки'!$B$10="Исключить","",IF('Настройки'!$B$10="Абсолютные значения",ABS(L252),L252)),L252)))</x:f>
      </x:c>
      <x:c r="BP252" s="50" t="str">
        <x:f>IF(8&gt;'Настройки'!$B$3,"",IF(ISBLANK(M252),IF('Настройки'!$B$9="Нулевой спрос",0,""),IF(M252&lt;0,IF('Настройки'!$B$10="Исключить","",IF('Настройки'!$B$10="Абсолютные значения",ABS(M252),M252)),M252)))</x:f>
      </x:c>
      <x:c r="BQ252" s="50" t="str">
        <x:f>IF(9&gt;'Настройки'!$B$3,"",IF(ISBLANK(N252),IF('Настройки'!$B$9="Нулевой спрос",0,""),IF(N252&lt;0,IF('Настройки'!$B$10="Исключить","",IF('Настройки'!$B$10="Абсолютные значения",ABS(N252),N252)),N252)))</x:f>
      </x:c>
      <x:c r="BR252" s="50" t="str">
        <x:f>IF(10&gt;'Настройки'!$B$3,"",IF(ISBLANK(O252),IF('Настройки'!$B$9="Нулевой спрос",0,""),IF(O252&lt;0,IF('Настройки'!$B$10="Исключить","",IF('Настройки'!$B$10="Абсолютные значения",ABS(O252),O252)),O252)))</x:f>
      </x:c>
      <x:c r="BS252" s="50" t="str">
        <x:f>IF(11&gt;'Настройки'!$B$3,"",IF(ISBLANK(P252),IF('Настройки'!$B$9="Нулевой спрос",0,""),IF(P252&lt;0,IF('Настройки'!$B$10="Исключить","",IF('Настройки'!$B$10="Абсолютные значения",ABS(P252),P252)),P252)))</x:f>
      </x:c>
      <x:c r="BT252" s="50" t="str">
        <x:f>IF(12&gt;'Настройки'!$B$3,"",IF(ISBLANK(Q252),IF('Настройки'!$B$9="Нулевой спрос",0,""),IF(Q252&lt;0,IF('Настройки'!$B$10="Исключить","",IF('Настройки'!$B$10="Абсолютные значения",ABS(Q252),Q252)),Q252)))</x:f>
      </x:c>
      <x:c r="BU252" s="50" t="str">
        <x:f>IF(13&gt;'Настройки'!$B$3,"",IF(ISBLANK(R252),IF('Настройки'!$B$9="Нулевой спрос",0,""),IF(R252&lt;0,IF('Настройки'!$B$10="Исключить","",IF('Настройки'!$B$10="Абсолютные значения",ABS(R252),R252)),R252)))</x:f>
      </x:c>
      <x:c r="BV252" s="50" t="str">
        <x:f>IF(14&gt;'Настройки'!$B$3,"",IF(ISBLANK(S252),IF('Настройки'!$B$9="Нулевой спрос",0,""),IF(S252&lt;0,IF('Настройки'!$B$10="Исключить","",IF('Настройки'!$B$10="Абсолютные значения",ABS(S252),S252)),S252)))</x:f>
      </x:c>
      <x:c r="BW252" s="50" t="str">
        <x:f>IF(15&gt;'Настройки'!$B$3,"",IF(ISBLANK(T252),IF('Настройки'!$B$9="Нулевой спрос",0,""),IF(T252&lt;0,IF('Настройки'!$B$10="Исключить","",IF('Настройки'!$B$10="Абсолютные значения",ABS(T252),T252)),T252)))</x:f>
      </x:c>
      <x:c r="BX252" s="50" t="str">
        <x:f>IF(16&gt;'Настройки'!$B$3,"",IF(ISBLANK(U252),IF('Настройки'!$B$9="Нулевой спрос",0,""),IF(U252&lt;0,IF('Настройки'!$B$10="Исключить","",IF('Настройки'!$B$10="Абсолютные значения",ABS(U252),U252)),U252)))</x:f>
      </x:c>
      <x:c r="BY252" s="50" t="str">
        <x:f>IF(17&gt;'Настройки'!$B$3,"",IF(ISBLANK(V252),IF('Настройки'!$B$9="Нулевой спрос",0,""),IF(V252&lt;0,IF('Настройки'!$B$10="Исключить","",IF('Настройки'!$B$10="Абсолютные значения",ABS(V252),V252)),V252)))</x:f>
      </x:c>
      <x:c r="BZ252" s="50" t="str">
        <x:f>IF(18&gt;'Настройки'!$B$3,"",IF(ISBLANK(W252),IF('Настройки'!$B$9="Нулевой спрос",0,""),IF(W252&lt;0,IF('Настройки'!$B$10="Исключить","",IF('Настройки'!$B$10="Абсолютные значения",ABS(W252),W252)),W252)))</x:f>
      </x:c>
      <x:c r="CA252" s="50" t="str">
        <x:f>IF(19&gt;'Настройки'!$B$3,"",IF(ISBLANK(X252),IF('Настройки'!$B$9="Нулевой спрос",0,""),IF(X252&lt;0,IF('Настройки'!$B$10="Исключить","",IF('Настройки'!$B$10="Абсолютные значения",ABS(X252),X252)),X252)))</x:f>
      </x:c>
      <x:c r="CB252" s="50" t="str">
        <x:f>IF(20&gt;'Настройки'!$B$3,"",IF(ISBLANK(Y252),IF('Настройки'!$B$9="Нулевой спрос",0,""),IF(Y252&lt;0,IF('Настройки'!$B$10="Исключить","",IF('Настройки'!$B$10="Абсолютные значения",ABS(Y252),Y252)),Y252)))</x:f>
      </x:c>
      <x:c r="CC252" s="50" t="str">
        <x:f>IF(21&gt;'Настройки'!$B$3,"",IF(ISBLANK(Z252),IF('Настройки'!$B$9="Нулевой спрос",0,""),IF(Z252&lt;0,IF('Настройки'!$B$10="Исключить","",IF('Настройки'!$B$10="Абсолютные значения",ABS(Z252),Z252)),Z252)))</x:f>
      </x:c>
      <x:c r="CD252" s="50" t="str">
        <x:f>IF(22&gt;'Настройки'!$B$3,"",IF(ISBLANK(AA252),IF('Настройки'!$B$9="Нулевой спрос",0,""),IF(AA252&lt;0,IF('Настройки'!$B$10="Исключить","",IF('Настройки'!$B$10="Абсолютные значения",ABS(AA252),AA252)),AA252)))</x:f>
      </x:c>
      <x:c r="CE252" s="50" t="str">
        <x:f>IF(23&gt;'Настройки'!$B$3,"",IF(ISBLANK(AB252),IF('Настройки'!$B$9="Нулевой спрос",0,""),IF(AB252&lt;0,IF('Настройки'!$B$10="Исключить","",IF('Настройки'!$B$10="Абсолютные значения",ABS(AB252),AB252)),AB252)))</x:f>
      </x:c>
      <x:c r="CF252" s="50" t="str">
        <x:f>IF(24&gt;'Настройки'!$B$3,"",IF(ISBLANK(AC252),IF('Настройки'!$B$9="Нулевой спрос",0,""),IF(AC252&lt;0,IF('Настройки'!$B$10="Исключить","",IF('Настройки'!$B$10="Абсолютные значения",ABS(AC252),AC252)),AC252)))</x:f>
      </x:c>
      <x:c r="CG252" s="50" t="str">
        <x:f>IF(25&gt;'Настройки'!$B$3,"",IF(ISBLANK(AD252),IF('Настройки'!$B$9="Нулевой спрос",0,""),IF(AD252&lt;0,IF('Настройки'!$B$10="Исключить","",IF('Настройки'!$B$10="Абсолютные значения",ABS(AD252),AD252)),AD252)))</x:f>
      </x:c>
      <x:c r="CH252" s="50" t="str">
        <x:f>IF(26&gt;'Настройки'!$B$3,"",IF(ISBLANK(AE252),IF('Настройки'!$B$9="Нулевой спрос",0,""),IF(AE252&lt;0,IF('Настройки'!$B$10="Исключить","",IF('Настройки'!$B$10="Абсолютные значения",ABS(AE252),AE252)),AE252)))</x:f>
      </x:c>
      <x:c r="CI252" s="50" t="str">
        <x:f>IF(27&gt;'Настройки'!$B$3,"",IF(ISBLANK(AF252),IF('Настройки'!$B$9="Нулевой спрос",0,""),IF(AF252&lt;0,IF('Настройки'!$B$10="Исключить","",IF('Настройки'!$B$10="Абсолютные значения",ABS(AF252),AF252)),AF252)))</x:f>
      </x:c>
      <x:c r="CJ252" s="50" t="str">
        <x:f>IF(28&gt;'Настройки'!$B$3,"",IF(ISBLANK(AG252),IF('Настройки'!$B$9="Нулевой спрос",0,""),IF(AG252&lt;0,IF('Настройки'!$B$10="Исключить","",IF('Настройки'!$B$10="Абсолютные значения",ABS(AG252),AG252)),AG252)))</x:f>
      </x:c>
      <x:c r="CK252" s="50" t="str">
        <x:f>IF(29&gt;'Настройки'!$B$3,"",IF(ISBLANK(AH252),IF('Настройки'!$B$9="Нулевой спрос",0,""),IF(AH252&lt;0,IF('Настройки'!$B$10="Исключить","",IF('Настройки'!$B$10="Абсолютные значения",ABS(AH252),AH252)),AH252)))</x:f>
      </x:c>
      <x:c r="CL252" s="50" t="str">
        <x:f>IF(30&gt;'Настройки'!$B$3,"",IF(ISBLANK(AI252),IF('Настройки'!$B$9="Нулевой спрос",0,""),IF(AI252&lt;0,IF('Настройки'!$B$10="Исключить","",IF('Настройки'!$B$10="Абсолютные значения",ABS(AI252),AI252)),AI252)))</x:f>
      </x:c>
      <x:c r="CM252" s="50" t="str">
        <x:f>IF(31&gt;'Настройки'!$B$3,"",IF(ISBLANK(AJ252),IF('Настройки'!$B$9="Нулевой спрос",0,""),IF(AJ252&lt;0,IF('Настройки'!$B$10="Исключить","",IF('Настройки'!$B$10="Абсолютные значения",ABS(AJ252),AJ252)),AJ252)))</x:f>
      </x:c>
      <x:c r="CN252" s="50" t="str">
        <x:f>IF(32&gt;'Настройки'!$B$3,"",IF(ISBLANK(AK252),IF('Настройки'!$B$9="Нулевой спрос",0,""),IF(AK252&lt;0,IF('Настройки'!$B$10="Исключить","",IF('Настройки'!$B$10="Абсолютные значения",ABS(AK252),AK252)),AK252)))</x:f>
      </x:c>
      <x:c r="CO252" s="50" t="str">
        <x:f>IF(33&gt;'Настройки'!$B$3,"",IF(ISBLANK(AL252),IF('Настройки'!$B$9="Нулевой спрос",0,""),IF(AL252&lt;0,IF('Настройки'!$B$10="Исключить","",IF('Настройки'!$B$10="Абсолютные значения",ABS(AL252),AL252)),AL252)))</x:f>
      </x:c>
      <x:c r="CP252" s="50" t="str">
        <x:f>IF(34&gt;'Настройки'!$B$3,"",IF(ISBLANK(AM252),IF('Настройки'!$B$9="Нулевой спрос",0,""),IF(AM252&lt;0,IF('Настройки'!$B$10="Исключить","",IF('Настройки'!$B$10="Абсолютные значения",ABS(AM252),AM252)),AM252)))</x:f>
      </x:c>
      <x:c r="CQ252" s="50" t="str">
        <x:f>IF(35&gt;'Настройки'!$B$3,"",IF(ISBLANK(AN252),IF('Настройки'!$B$9="Нулевой спрос",0,""),IF(AN252&lt;0,IF('Настройки'!$B$10="Исключить","",IF('Настройки'!$B$10="Абсолютные значения",ABS(AN252),AN252)),AN252)))</x:f>
      </x:c>
      <x:c r="CR252" s="50" t="str">
        <x:f>IF(36&gt;'Настройки'!$B$3,"",IF(ISBLANK(AO252),IF('Настройки'!$B$9="Нулевой спрос",0,""),IF(AO252&lt;0,IF('Настройки'!$B$10="Исключить","",IF('Настройки'!$B$10="Абсолютные значения",ABS(AO252),AO252)),AO252)))</x:f>
      </x:c>
      <x:c r="CS252" s="50" t="str">
        <x:f>IF(OR(1&gt;'Настройки'!$B$3,ISBLANK(BI252),BI252=0),"",BI252)</x:f>
      </x:c>
      <x:c r="CT252" s="50" t="str">
        <x:f>IF(OR(2&gt;'Настройки'!$B$3,ISBLANK(BJ252),BJ252=0),"",BJ252)</x:f>
      </x:c>
      <x:c r="CU252" s="50" t="str">
        <x:f>IF(OR(3&gt;'Настройки'!$B$3,ISBLANK(BK252),BK252=0),"",BK252)</x:f>
      </x:c>
      <x:c r="CV252" s="50" t="str">
        <x:f>IF(OR(4&gt;'Настройки'!$B$3,ISBLANK(BL252),BL252=0),"",BL252)</x:f>
      </x:c>
      <x:c r="CW252" s="50" t="str">
        <x:f>IF(OR(5&gt;'Настройки'!$B$3,ISBLANK(BM252),BM252=0),"",BM252)</x:f>
      </x:c>
      <x:c r="CX252" s="50" t="str">
        <x:f>IF(OR(6&gt;'Настройки'!$B$3,ISBLANK(BN252),BN252=0),"",BN252)</x:f>
      </x:c>
      <x:c r="CY252" s="50" t="str">
        <x:f>IF(OR(7&gt;'Настройки'!$B$3,ISBLANK(BO252),BO252=0),"",BO252)</x:f>
      </x:c>
      <x:c r="CZ252" s="50" t="str">
        <x:f>IF(OR(8&gt;'Настройки'!$B$3,ISBLANK(BP252),BP252=0),"",BP252)</x:f>
      </x:c>
      <x:c r="DA252" s="50" t="str">
        <x:f>IF(OR(9&gt;'Настройки'!$B$3,ISBLANK(BQ252),BQ252=0),"",BQ252)</x:f>
      </x:c>
      <x:c r="DB252" s="50" t="str">
        <x:f>IF(OR(10&gt;'Настройки'!$B$3,ISBLANK(BR252),BR252=0),"",BR252)</x:f>
      </x:c>
      <x:c r="DC252" s="50" t="str">
        <x:f>IF(OR(11&gt;'Настройки'!$B$3,ISBLANK(BS252),BS252=0),"",BS252)</x:f>
      </x:c>
      <x:c r="DD252" s="50" t="str">
        <x:f>IF(OR(12&gt;'Настройки'!$B$3,ISBLANK(BT252),BT252=0),"",BT252)</x:f>
      </x:c>
      <x:c r="DE252" s="50" t="str">
        <x:f>IF(OR(13&gt;'Настройки'!$B$3,ISBLANK(BU252),BU252=0),"",BU252)</x:f>
      </x:c>
      <x:c r="DF252" s="50" t="str">
        <x:f>IF(OR(14&gt;'Настройки'!$B$3,ISBLANK(BV252),BV252=0),"",BV252)</x:f>
      </x:c>
      <x:c r="DG252" s="50" t="str">
        <x:f>IF(OR(15&gt;'Настройки'!$B$3,ISBLANK(BW252),BW252=0),"",BW252)</x:f>
      </x:c>
      <x:c r="DH252" s="50" t="str">
        <x:f>IF(OR(16&gt;'Настройки'!$B$3,ISBLANK(BX252),BX252=0),"",BX252)</x:f>
      </x:c>
      <x:c r="DI252" s="50" t="str">
        <x:f>IF(OR(17&gt;'Настройки'!$B$3,ISBLANK(BY252),BY252=0),"",BY252)</x:f>
      </x:c>
      <x:c r="DJ252" s="50" t="str">
        <x:f>IF(OR(18&gt;'Настройки'!$B$3,ISBLANK(BZ252),BZ252=0),"",BZ252)</x:f>
      </x:c>
      <x:c r="DK252" s="50" t="str">
        <x:f>IF(OR(19&gt;'Настройки'!$B$3,ISBLANK(CA252),CA252=0),"",CA252)</x:f>
      </x:c>
      <x:c r="DL252" s="50" t="str">
        <x:f>IF(OR(20&gt;'Настройки'!$B$3,ISBLANK(CB252),CB252=0),"",CB252)</x:f>
      </x:c>
      <x:c r="DM252" s="50" t="str">
        <x:f>IF(OR(21&gt;'Настройки'!$B$3,ISBLANK(CC252),CC252=0),"",CC252)</x:f>
      </x:c>
      <x:c r="DN252" s="50" t="str">
        <x:f>IF(OR(22&gt;'Настройки'!$B$3,ISBLANK(CD252),CD252=0),"",CD252)</x:f>
      </x:c>
      <x:c r="DO252" s="50" t="str">
        <x:f>IF(OR(23&gt;'Настройки'!$B$3,ISBLANK(CE252),CE252=0),"",CE252)</x:f>
      </x:c>
      <x:c r="DP252" s="50" t="str">
        <x:f>IF(OR(24&gt;'Настройки'!$B$3,ISBLANK(CF252),CF252=0),"",CF252)</x:f>
      </x:c>
      <x:c r="DQ252" s="50" t="str">
        <x:f>IF(OR(25&gt;'Настройки'!$B$3,ISBLANK(CG252),CG252=0),"",CG252)</x:f>
      </x:c>
      <x:c r="DR252" s="50" t="str">
        <x:f>IF(OR(26&gt;'Настройки'!$B$3,ISBLANK(CH252),CH252=0),"",CH252)</x:f>
      </x:c>
      <x:c r="DS252" s="50" t="str">
        <x:f>IF(OR(27&gt;'Настройки'!$B$3,ISBLANK(CI252),CI252=0),"",CI252)</x:f>
      </x:c>
      <x:c r="DT252" s="50" t="str">
        <x:f>IF(OR(28&gt;'Настройки'!$B$3,ISBLANK(CJ252),CJ252=0),"",CJ252)</x:f>
      </x:c>
      <x:c r="DU252" s="50" t="str">
        <x:f>IF(OR(29&gt;'Настройки'!$B$3,ISBLANK(CK252),CK252=0),"",CK252)</x:f>
      </x:c>
      <x:c r="DV252" s="50" t="str">
        <x:f>IF(OR(30&gt;'Настройки'!$B$3,ISBLANK(CL252),CL252=0),"",CL252)</x:f>
      </x:c>
      <x:c r="DW252" s="50" t="str">
        <x:f>IF(OR(31&gt;'Настройки'!$B$3,ISBLANK(CM252),CM252=0),"",CM252)</x:f>
      </x:c>
      <x:c r="DX252" s="50" t="str">
        <x:f>IF(OR(32&gt;'Настройки'!$B$3,ISBLANK(CN252),CN252=0),"",CN252)</x:f>
      </x:c>
      <x:c r="DY252" s="50" t="str">
        <x:f>IF(OR(33&gt;'Настройки'!$B$3,ISBLANK(CO252),CO252=0),"",CO252)</x:f>
      </x:c>
      <x:c r="DZ252" s="50" t="str">
        <x:f>IF(OR(34&gt;'Настройки'!$B$3,ISBLANK(CP252),CP252=0),"",CP252)</x:f>
      </x:c>
      <x:c r="EA252" s="50" t="str">
        <x:f>IF(OR(35&gt;'Настройки'!$B$3,ISBLANK(CQ252),CQ252=0),"",CQ252)</x:f>
      </x:c>
      <x:c r="EB252" s="50" t="str">
        <x:f>IF(OR(36&gt;'Настройки'!$B$3,ISBLANK(CR252),CR252=0),"",CR252)</x:f>
      </x:c>
      <x:c r="EC252" s="50" t="str">
        <x:f>IF(A252="","",IF(OR(BB252="AZ",BB252="BZ"),10000+ROW(),IF(AZ252&gt;'Настройки'!$B$11,20000+ROW(),IF(BF252&lt;&gt;"Обычный",30000+ROW(),IF(AX252&lt;=0,40000+ROW(),"")))))</x:f>
      </x:c>
      <x:c r="ED252" s="50" t="str">
        <x:f>IF(EC252="","",COUNTIFS($EC$2:$EC$1001,"&gt;0",$EC$2:$EC$1001,"&lt;"&amp;EC252)+1)</x:f>
      </x:c>
    </x:row>
    <x:row r="253">
      <x:c r="A253" s="115"/>
      <x:c r="B253" s="115"/>
      <x:c r="C253" s="115"/>
      <x:c r="D253" s="118"/>
      <x:c r="E253" s="118"/>
      <x:c r="F253" s="118"/>
      <x:c r="G253" s="118"/>
      <x:c r="H253" s="118"/>
      <x:c r="I253" s="118"/>
      <x:c r="J253" s="118"/>
      <x:c r="K253" s="118"/>
      <x:c r="L253" s="118"/>
      <x:c r="M253" s="118"/>
      <x:c r="N253" s="118"/>
      <x:c r="O253" s="118"/>
      <x:c r="P253" s="118"/>
      <x:c r="Q253" s="118"/>
      <x:c r="R253" s="118"/>
      <x:c r="S253" s="118"/>
      <x:c r="T253" s="118"/>
      <x:c r="U253" s="118"/>
      <x:c r="V253" s="118"/>
      <x:c r="W253" s="118"/>
      <x:c r="X253" s="118"/>
      <x:c r="Y253" s="118"/>
      <x:c r="Z253" s="118"/>
      <x:c r="AA253" s="118"/>
      <x:c r="AB253" s="118"/>
      <x:c r="AC253" s="118"/>
      <x:c r="AD253" s="118"/>
      <x:c r="AE253" s="118"/>
      <x:c r="AF253" s="118"/>
      <x:c r="AG253" s="118"/>
      <x:c r="AH253" s="118"/>
      <x:c r="AI253" s="118"/>
      <x:c r="AJ253" s="118"/>
      <x:c r="AK253" s="118"/>
      <x:c r="AL253" s="118"/>
      <x:c r="AM253" s="118"/>
      <x:c r="AN253" s="118"/>
      <x:c r="AO253" s="118"/>
      <x:c r="AP253" s="115"/>
      <x:c r="AQ253" s="49" t="str">
        <x:f>IF(A253="","",COUNT(BI253:INDEX(BI253:CR253,1,'Настройки'!$B$3)))</x:f>
      </x:c>
      <x:c r="AR253" s="49" t="str">
        <x:f>IF(A253="","",SUM(BI253:INDEX(BI253:CR253,1,'Настройки'!$B$3)))</x:f>
      </x:c>
      <x:c r="AS253" s="58" t="str">
        <x:f>IF(A253="","",IF('Настройки'!$B$4="Стоимость потребления",AR253*D253,IF('Настройки'!$B$4="Количество",AR253,E253)))</x:f>
      </x:c>
      <x:c r="AT253" s="61" t="str">
        <x:f>IF(OR(A253="",AS253&lt;0,SUM($AS$2:$AS$1001)&lt;=0),"",AS253/SUM($AS$2:$AS$1001))</x:f>
      </x:c>
      <x:c r="AU253" s="61" t="str">
        <x:f>IF(OR(A253="",AS253&lt;0,SUM($AS$2:$AS$1001)&lt;=0),"",SUMIFS($AS$2:$AS$1001,$AS$2:$AS$1001,"&gt;"&amp;AS253)/SUM($AS$2:$AS$1001))</x:f>
      </x:c>
      <x:c r="AV253" s="61" t="str">
        <x:f>IF(OR(A253="",AS253&lt;0,SUM($AS$2:$AS$1001)&lt;=0),"",SUMIFS($AS$2:$AS$1001,$AS$2:$AS$1001,"&gt;="&amp;AS253)/SUM($AS$2:$AS$1001))</x:f>
      </x:c>
      <x:c r="AW253" s="49" t="str">
        <x:f>IF(A253="","",IF(SUM($AS$2:$AS$1001)&lt;=0,"Не определён",IF(AS253&lt;0,"Исключение",IF(AU253&lt;'Настройки'!$B$5,"A",IF(AU253&lt;'Настройки'!$B$6,"B","C")))))</x:f>
      </x:c>
      <x:c r="AX253" s="58" t="str">
        <x:f>IF(A253="","",IF(AQ253=0,"",AVERAGE(BI253:INDEX(BI253:CR253,1,'Настройки'!$B$3))))</x:f>
      </x:c>
      <x:c r="AY253" s="58" t="str">
        <x:f>IF(OR(A253="",AQ253=0),"",STDEVP(BI253:INDEX(BI253:CR253,1,'Настройки'!$B$3)))</x:f>
      </x:c>
      <x:c r="AZ253" s="61" t="str">
        <x:f>IF(OR(A253="",AQ253&lt;'Настройки'!$B$12,AX253&lt;=0,AND('Настройки'!$B$10="Блокировать",COUNTIF(F253:INDEX(F253:AO253,1,'Настройки'!$B$3),"&lt;0")&gt;0)),"",AY253/ABS(AX253))</x:f>
      </x:c>
      <x:c r="BA253" s="49" t="str">
        <x:f>IF(A253="","",IF(AND('Настройки'!$B$10="Блокировать",COUNTIF(F253:INDEX(F253:AO253,1,'Настройки'!$B$3),"&lt;0")&gt;0),"Не определён",IF(AQ253&lt;'Настройки'!$B$12,"Не определён",IF(AX253=0,"Нет спроса",IF(AX253&lt;0,"Не определён",IF(AZ253&lt;='Настройки'!$B$7,"X",IF(AZ253&lt;='Настройки'!$B$8,"Y","Z")))))))</x:f>
      </x:c>
      <x:c r="BB253" s="49" t="str">
        <x:f>IF(OR(A253="",LEN(AW253)&lt;&gt;1,LEN(BA253)&lt;&gt;1),"",AW253&amp;BA253)</x:f>
      </x:c>
      <x:c r="BC253" s="61" t="str">
        <x:f>IF(OR(A253="",AQ253=0),"",(COUNT(BI253:INDEX(BI253:CR253,1,'Настройки'!$B$3))-COUNT(CS253:INDEX(CS253:EB253,1,'Настройки'!$B$3)))/AQ253)</x:f>
      </x:c>
      <x:c r="BD253" s="64" t="str">
        <x:f>IF(OR(A253="",COUNT(CS253:INDEX(CS253:EB253,1,'Настройки'!$B$3))=0),"",AQ253/COUNT(CS253:INDEX(CS253:EB253,1,'Настройки'!$B$3)))</x:f>
      </x:c>
      <x:c r="BE253" s="64" t="str">
        <x:f>IF(OR(A253="",COUNT(CS253:INDEX(CS253:EB253,1,'Настройки'!$B$3))=0),"",IF(AVERAGE(CS253:INDEX(CS253:EB253,1,'Настройки'!$B$3))=0,"",(STDEVP(CS253:INDEX(CS253:EB253,1,'Настройки'!$B$3))/ABS(AVERAGE(CS253:INDEX(CS253:EB253,1,'Настройки'!$B$3))))^2))</x:f>
      </x:c>
      <x:c r="BF253" s="49" t="str">
        <x:f>IF(A253="","",IF(AQ253&lt;3,"Недостаточно",IF(AQ253&lt;6,"Предварительный","Обычный")))</x:f>
      </x:c>
      <x:c r="BG253" s="49" t="str">
        <x:f>IF(A253="","",IF(COUNTIF(F253:INDEX(F253:AO253,1,'Настройки'!$B$3),"&lt;0")&gt;0,IF('Настройки'!$B$10="Блокировать","Отрицательный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"),"")&amp;IF(AQ253&lt;3,"Недостаточно истории. ",IF(AQ253&lt;6,"Предварительная классификация. ",""))&amp;IF(AX253=0,"Нет спроса за горизонт. ","")&amp;IF(AZ253&gt;'Настройки'!$B$11,"Экстремальная вариативность. ",""))</x:f>
      </x:c>
      <x:c r="BH253" s="49" t="str">
        <x:f>IF(A253="","",IFERROR(VLOOKUP(BB253,'Настройки'!$D$3:$E$11,2,FALSE),"Сначала проверьте исходные данные и историю спроса.")&amp;" Уточните срок поставки, MOQ и критичность.")</x:f>
      </x:c>
      <x:c r="BI253" s="50" t="str">
        <x:f>IF(1&gt;'Настройки'!$B$3,"",IF(ISBLANK(F253),IF('Настройки'!$B$9="Нулевой спрос",0,""),IF(F253&lt;0,IF('Настройки'!$B$10="Исключить","",IF('Настройки'!$B$10="Абсолютные значения",ABS(F253),F253)),F253)))</x:f>
      </x:c>
      <x:c r="BJ253" s="50" t="str">
        <x:f>IF(2&gt;'Настройки'!$B$3,"",IF(ISBLANK(G253),IF('Настройки'!$B$9="Нулевой спрос",0,""),IF(G253&lt;0,IF('Настройки'!$B$10="Исключить","",IF('Настройки'!$B$10="Абсолютные значения",ABS(G253),G253)),G253)))</x:f>
      </x:c>
      <x:c r="BK253" s="50" t="str">
        <x:f>IF(3&gt;'Настройки'!$B$3,"",IF(ISBLANK(H253),IF('Настройки'!$B$9="Нулевой спрос",0,""),IF(H253&lt;0,IF('Настройки'!$B$10="Исключить","",IF('Настройки'!$B$10="Абсолютные значения",ABS(H253),H253)),H253)))</x:f>
      </x:c>
      <x:c r="BL253" s="50" t="str">
        <x:f>IF(4&gt;'Настройки'!$B$3,"",IF(ISBLANK(I253),IF('Настройки'!$B$9="Нулевой спрос",0,""),IF(I253&lt;0,IF('Настройки'!$B$10="Исключить","",IF('Настройки'!$B$10="Абсолютные значения",ABS(I253),I253)),I253)))</x:f>
      </x:c>
      <x:c r="BM253" s="50" t="str">
        <x:f>IF(5&gt;'Настройки'!$B$3,"",IF(ISBLANK(J253),IF('Настройки'!$B$9="Нулевой спрос",0,""),IF(J253&lt;0,IF('Настройки'!$B$10="Исключить","",IF('Настройки'!$B$10="Абсолютные значения",ABS(J253),J253)),J253)))</x:f>
      </x:c>
      <x:c r="BN253" s="50" t="str">
        <x:f>IF(6&gt;'Настройки'!$B$3,"",IF(ISBLANK(K253),IF('Настройки'!$B$9="Нулевой спрос",0,""),IF(K253&lt;0,IF('Настройки'!$B$10="Исключить","",IF('Настройки'!$B$10="Абсолютные значения",ABS(K253),K253)),K253)))</x:f>
      </x:c>
      <x:c r="BO253" s="50" t="str">
        <x:f>IF(7&gt;'Настройки'!$B$3,"",IF(ISBLANK(L253),IF('Настройки'!$B$9="Нулевой спрос",0,""),IF(L253&lt;0,IF('Настройки'!$B$10="Исключить","",IF('Настройки'!$B$10="Абсолютные значения",ABS(L253),L253)),L253)))</x:f>
      </x:c>
      <x:c r="BP253" s="50" t="str">
        <x:f>IF(8&gt;'Настройки'!$B$3,"",IF(ISBLANK(M253),IF('Настройки'!$B$9="Нулевой спрос",0,""),IF(M253&lt;0,IF('Настройки'!$B$10="Исключить","",IF('Настройки'!$B$10="Абсолютные значения",ABS(M253),M253)),M253)))</x:f>
      </x:c>
      <x:c r="BQ253" s="50" t="str">
        <x:f>IF(9&gt;'Настройки'!$B$3,"",IF(ISBLANK(N253),IF('Настройки'!$B$9="Нулевой спрос",0,""),IF(N253&lt;0,IF('Настройки'!$B$10="Исключить","",IF('Настройки'!$B$10="Абсолютные значения",ABS(N253),N253)),N253)))</x:f>
      </x:c>
      <x:c r="BR253" s="50" t="str">
        <x:f>IF(10&gt;'Настройки'!$B$3,"",IF(ISBLANK(O253),IF('Настройки'!$B$9="Нулевой спрос",0,""),IF(O253&lt;0,IF('Настройки'!$B$10="Исключить","",IF('Настройки'!$B$10="Абсолютные значения",ABS(O253),O253)),O253)))</x:f>
      </x:c>
      <x:c r="BS253" s="50" t="str">
        <x:f>IF(11&gt;'Настройки'!$B$3,"",IF(ISBLANK(P253),IF('Настройки'!$B$9="Нулевой спрос",0,""),IF(P253&lt;0,IF('Настройки'!$B$10="Исключить","",IF('Настройки'!$B$10="Абсолютные значения",ABS(P253),P253)),P253)))</x:f>
      </x:c>
      <x:c r="BT253" s="50" t="str">
        <x:f>IF(12&gt;'Настройки'!$B$3,"",IF(ISBLANK(Q253),IF('Настройки'!$B$9="Нулевой спрос",0,""),IF(Q253&lt;0,IF('Настройки'!$B$10="Исключить","",IF('Настройки'!$B$10="Абсолютные значения",ABS(Q253),Q253)),Q253)))</x:f>
      </x:c>
      <x:c r="BU253" s="50" t="str">
        <x:f>IF(13&gt;'Настройки'!$B$3,"",IF(ISBLANK(R253),IF('Настройки'!$B$9="Нулевой спрос",0,""),IF(R253&lt;0,IF('Настройки'!$B$10="Исключить","",IF('Настройки'!$B$10="Абсолютные значения",ABS(R253),R253)),R253)))</x:f>
      </x:c>
      <x:c r="BV253" s="50" t="str">
        <x:f>IF(14&gt;'Настройки'!$B$3,"",IF(ISBLANK(S253),IF('Настройки'!$B$9="Нулевой спрос",0,""),IF(S253&lt;0,IF('Настройки'!$B$10="Исключить","",IF('Настройки'!$B$10="Абсолютные значения",ABS(S253),S253)),S253)))</x:f>
      </x:c>
      <x:c r="BW253" s="50" t="str">
        <x:f>IF(15&gt;'Настройки'!$B$3,"",IF(ISBLANK(T253),IF('Настройки'!$B$9="Нулевой спрос",0,""),IF(T253&lt;0,IF('Настройки'!$B$10="Исключить","",IF('Настройки'!$B$10="Абсолютные значения",ABS(T253),T253)),T253)))</x:f>
      </x:c>
      <x:c r="BX253" s="50" t="str">
        <x:f>IF(16&gt;'Настройки'!$B$3,"",IF(ISBLANK(U253),IF('Настройки'!$B$9="Нулевой спрос",0,""),IF(U253&lt;0,IF('Настройки'!$B$10="Исключить","",IF('Настройки'!$B$10="Абсолютные значения",ABS(U253),U253)),U253)))</x:f>
      </x:c>
      <x:c r="BY253" s="50" t="str">
        <x:f>IF(17&gt;'Настройки'!$B$3,"",IF(ISBLANK(V253),IF('Настройки'!$B$9="Нулевой спрос",0,""),IF(V253&lt;0,IF('Настройки'!$B$10="Исключить","",IF('Настройки'!$B$10="Абсолютные значения",ABS(V253),V253)),V253)))</x:f>
      </x:c>
      <x:c r="BZ253" s="50" t="str">
        <x:f>IF(18&gt;'Настройки'!$B$3,"",IF(ISBLANK(W253),IF('Настройки'!$B$9="Нулевой спрос",0,""),IF(W253&lt;0,IF('Настройки'!$B$10="Исключить","",IF('Настройки'!$B$10="Абсолютные значения",ABS(W253),W253)),W253)))</x:f>
      </x:c>
      <x:c r="CA253" s="50" t="str">
        <x:f>IF(19&gt;'Настройки'!$B$3,"",IF(ISBLANK(X253),IF('Настройки'!$B$9="Нулевой спрос",0,""),IF(X253&lt;0,IF('Настройки'!$B$10="Исключить","",IF('Настройки'!$B$10="Абсолютные значения",ABS(X253),X253)),X253)))</x:f>
      </x:c>
      <x:c r="CB253" s="50" t="str">
        <x:f>IF(20&gt;'Настройки'!$B$3,"",IF(ISBLANK(Y253),IF('Настройки'!$B$9="Нулевой спрос",0,""),IF(Y253&lt;0,IF('Настройки'!$B$10="Исключить","",IF('Настройки'!$B$10="Абсолютные значения",ABS(Y253),Y253)),Y253)))</x:f>
      </x:c>
      <x:c r="CC253" s="50" t="str">
        <x:f>IF(21&gt;'Настройки'!$B$3,"",IF(ISBLANK(Z253),IF('Настройки'!$B$9="Нулевой спрос",0,""),IF(Z253&lt;0,IF('Настройки'!$B$10="Исключить","",IF('Настройки'!$B$10="Абсолютные значения",ABS(Z253),Z253)),Z253)))</x:f>
      </x:c>
      <x:c r="CD253" s="50" t="str">
        <x:f>IF(22&gt;'Настройки'!$B$3,"",IF(ISBLANK(AA253),IF('Настройки'!$B$9="Нулевой спрос",0,""),IF(AA253&lt;0,IF('Настройки'!$B$10="Исключить","",IF('Настройки'!$B$10="Абсолютные значения",ABS(AA253),AA253)),AA253)))</x:f>
      </x:c>
      <x:c r="CE253" s="50" t="str">
        <x:f>IF(23&gt;'Настройки'!$B$3,"",IF(ISBLANK(AB253),IF('Настройки'!$B$9="Нулевой спрос",0,""),IF(AB253&lt;0,IF('Настройки'!$B$10="Исключить","",IF('Настройки'!$B$10="Абсолютные значения",ABS(AB253),AB253)),AB253)))</x:f>
      </x:c>
      <x:c r="CF253" s="50" t="str">
        <x:f>IF(24&gt;'Настройки'!$B$3,"",IF(ISBLANK(AC253),IF('Настройки'!$B$9="Нулевой спрос",0,""),IF(AC253&lt;0,IF('Настройки'!$B$10="Исключить","",IF('Настройки'!$B$10="Абсолютные значения",ABS(AC253),AC253)),AC253)))</x:f>
      </x:c>
      <x:c r="CG253" s="50" t="str">
        <x:f>IF(25&gt;'Настройки'!$B$3,"",IF(ISBLANK(AD253),IF('Настройки'!$B$9="Нулевой спрос",0,""),IF(AD253&lt;0,IF('Настройки'!$B$10="Исключить","",IF('Настройки'!$B$10="Абсолютные значения",ABS(AD253),AD253)),AD253)))</x:f>
      </x:c>
      <x:c r="CH253" s="50" t="str">
        <x:f>IF(26&gt;'Настройки'!$B$3,"",IF(ISBLANK(AE253),IF('Настройки'!$B$9="Нулевой спрос",0,""),IF(AE253&lt;0,IF('Настройки'!$B$10="Исключить","",IF('Настройки'!$B$10="Абсолютные значения",ABS(AE253),AE253)),AE253)))</x:f>
      </x:c>
      <x:c r="CI253" s="50" t="str">
        <x:f>IF(27&gt;'Настройки'!$B$3,"",IF(ISBLANK(AF253),IF('Настройки'!$B$9="Нулевой спрос",0,""),IF(AF253&lt;0,IF('Настройки'!$B$10="Исключить","",IF('Настройки'!$B$10="Абсолютные значения",ABS(AF253),AF253)),AF253)))</x:f>
      </x:c>
      <x:c r="CJ253" s="50" t="str">
        <x:f>IF(28&gt;'Настройки'!$B$3,"",IF(ISBLANK(AG253),IF('Настройки'!$B$9="Нулевой спрос",0,""),IF(AG253&lt;0,IF('Настройки'!$B$10="Исключить","",IF('Настройки'!$B$10="Абсолютные значения",ABS(AG253),AG253)),AG253)))</x:f>
      </x:c>
      <x:c r="CK253" s="50" t="str">
        <x:f>IF(29&gt;'Настройки'!$B$3,"",IF(ISBLANK(AH253),IF('Настройки'!$B$9="Нулевой спрос",0,""),IF(AH253&lt;0,IF('Настройки'!$B$10="Исключить","",IF('Настройки'!$B$10="Абсолютные значения",ABS(AH253),AH253)),AH253)))</x:f>
      </x:c>
      <x:c r="CL253" s="50" t="str">
        <x:f>IF(30&gt;'Настройки'!$B$3,"",IF(ISBLANK(AI253),IF('Настройки'!$B$9="Нулевой спрос",0,""),IF(AI253&lt;0,IF('Настройки'!$B$10="Исключить","",IF('Настройки'!$B$10="Абсолютные значения",ABS(AI253),AI253)),AI253)))</x:f>
      </x:c>
      <x:c r="CM253" s="50" t="str">
        <x:f>IF(31&gt;'Настройки'!$B$3,"",IF(ISBLANK(AJ253),IF('Настройки'!$B$9="Нулевой спрос",0,""),IF(AJ253&lt;0,IF('Настройки'!$B$10="Исключить","",IF('Настройки'!$B$10="Абсолютные значения",ABS(AJ253),AJ253)),AJ253)))</x:f>
      </x:c>
      <x:c r="CN253" s="50" t="str">
        <x:f>IF(32&gt;'Настройки'!$B$3,"",IF(ISBLANK(AK253),IF('Настройки'!$B$9="Нулевой спрос",0,""),IF(AK253&lt;0,IF('Настройки'!$B$10="Исключить","",IF('Настройки'!$B$10="Абсолютные значения",ABS(AK253),AK253)),AK253)))</x:f>
      </x:c>
      <x:c r="CO253" s="50" t="str">
        <x:f>IF(33&gt;'Настройки'!$B$3,"",IF(ISBLANK(AL253),IF('Настройки'!$B$9="Нулевой спрос",0,""),IF(AL253&lt;0,IF('Настройки'!$B$10="Исключить","",IF('Настройки'!$B$10="Абсолютные значения",ABS(AL253),AL253)),AL253)))</x:f>
      </x:c>
      <x:c r="CP253" s="50" t="str">
        <x:f>IF(34&gt;'Настройки'!$B$3,"",IF(ISBLANK(AM253),IF('Настройки'!$B$9="Нулевой спрос",0,""),IF(AM253&lt;0,IF('Настройки'!$B$10="Исключить","",IF('Настройки'!$B$10="Абсолютные значения",ABS(AM253),AM253)),AM253)))</x:f>
      </x:c>
      <x:c r="CQ253" s="50" t="str">
        <x:f>IF(35&gt;'Настройки'!$B$3,"",IF(ISBLANK(AN253),IF('Настройки'!$B$9="Нулевой спрос",0,""),IF(AN253&lt;0,IF('Настройки'!$B$10="Исключить","",IF('Настройки'!$B$10="Абсолютные значения",ABS(AN253),AN253)),AN253)))</x:f>
      </x:c>
      <x:c r="CR253" s="50" t="str">
        <x:f>IF(36&gt;'Настройки'!$B$3,"",IF(ISBLANK(AO253),IF('Настройки'!$B$9="Нулевой спрос",0,""),IF(AO253&lt;0,IF('Настройки'!$B$10="Исключить","",IF('Настройки'!$B$10="Абсолютные значения",ABS(AO253),AO253)),AO253)))</x:f>
      </x:c>
      <x:c r="CS253" s="50" t="str">
        <x:f>IF(OR(1&gt;'Настройки'!$B$3,ISBLANK(BI253),BI253=0),"",BI253)</x:f>
      </x:c>
      <x:c r="CT253" s="50" t="str">
        <x:f>IF(OR(2&gt;'Настройки'!$B$3,ISBLANK(BJ253),BJ253=0),"",BJ253)</x:f>
      </x:c>
      <x:c r="CU253" s="50" t="str">
        <x:f>IF(OR(3&gt;'Настройки'!$B$3,ISBLANK(BK253),BK253=0),"",BK253)</x:f>
      </x:c>
      <x:c r="CV253" s="50" t="str">
        <x:f>IF(OR(4&gt;'Настройки'!$B$3,ISBLANK(BL253),BL253=0),"",BL253)</x:f>
      </x:c>
      <x:c r="CW253" s="50" t="str">
        <x:f>IF(OR(5&gt;'Настройки'!$B$3,ISBLANK(BM253),BM253=0),"",BM253)</x:f>
      </x:c>
      <x:c r="CX253" s="50" t="str">
        <x:f>IF(OR(6&gt;'Настройки'!$B$3,ISBLANK(BN253),BN253=0),"",BN253)</x:f>
      </x:c>
      <x:c r="CY253" s="50" t="str">
        <x:f>IF(OR(7&gt;'Настройки'!$B$3,ISBLANK(BO253),BO253=0),"",BO253)</x:f>
      </x:c>
      <x:c r="CZ253" s="50" t="str">
        <x:f>IF(OR(8&gt;'Настройки'!$B$3,ISBLANK(BP253),BP253=0),"",BP253)</x:f>
      </x:c>
      <x:c r="DA253" s="50" t="str">
        <x:f>IF(OR(9&gt;'Настройки'!$B$3,ISBLANK(BQ253),BQ253=0),"",BQ253)</x:f>
      </x:c>
      <x:c r="DB253" s="50" t="str">
        <x:f>IF(OR(10&gt;'Настройки'!$B$3,ISBLANK(BR253),BR253=0),"",BR253)</x:f>
      </x:c>
      <x:c r="DC253" s="50" t="str">
        <x:f>IF(OR(11&gt;'Настройки'!$B$3,ISBLANK(BS253),BS253=0),"",BS253)</x:f>
      </x:c>
      <x:c r="DD253" s="50" t="str">
        <x:f>IF(OR(12&gt;'Настройки'!$B$3,ISBLANK(BT253),BT253=0),"",BT253)</x:f>
      </x:c>
      <x:c r="DE253" s="50" t="str">
        <x:f>IF(OR(13&gt;'Настройки'!$B$3,ISBLANK(BU253),BU253=0),"",BU253)</x:f>
      </x:c>
      <x:c r="DF253" s="50" t="str">
        <x:f>IF(OR(14&gt;'Настройки'!$B$3,ISBLANK(BV253),BV253=0),"",BV253)</x:f>
      </x:c>
      <x:c r="DG253" s="50" t="str">
        <x:f>IF(OR(15&gt;'Настройки'!$B$3,ISBLANK(BW253),BW253=0),"",BW253)</x:f>
      </x:c>
      <x:c r="DH253" s="50" t="str">
        <x:f>IF(OR(16&gt;'Настройки'!$B$3,ISBLANK(BX253),BX253=0),"",BX253)</x:f>
      </x:c>
      <x:c r="DI253" s="50" t="str">
        <x:f>IF(OR(17&gt;'Настройки'!$B$3,ISBLANK(BY253),BY253=0),"",BY253)</x:f>
      </x:c>
      <x:c r="DJ253" s="50" t="str">
        <x:f>IF(OR(18&gt;'Настройки'!$B$3,ISBLANK(BZ253),BZ253=0),"",BZ253)</x:f>
      </x:c>
      <x:c r="DK253" s="50" t="str">
        <x:f>IF(OR(19&gt;'Настройки'!$B$3,ISBLANK(CA253),CA253=0),"",CA253)</x:f>
      </x:c>
      <x:c r="DL253" s="50" t="str">
        <x:f>IF(OR(20&gt;'Настройки'!$B$3,ISBLANK(CB253),CB253=0),"",CB253)</x:f>
      </x:c>
      <x:c r="DM253" s="50" t="str">
        <x:f>IF(OR(21&gt;'Настройки'!$B$3,ISBLANK(CC253),CC253=0),"",CC253)</x:f>
      </x:c>
      <x:c r="DN253" s="50" t="str">
        <x:f>IF(OR(22&gt;'Настройки'!$B$3,ISBLANK(CD253),CD253=0),"",CD253)</x:f>
      </x:c>
      <x:c r="DO253" s="50" t="str">
        <x:f>IF(OR(23&gt;'Настройки'!$B$3,ISBLANK(CE253),CE253=0),"",CE253)</x:f>
      </x:c>
      <x:c r="DP253" s="50" t="str">
        <x:f>IF(OR(24&gt;'Настройки'!$B$3,ISBLANK(CF253),CF253=0),"",CF253)</x:f>
      </x:c>
      <x:c r="DQ253" s="50" t="str">
        <x:f>IF(OR(25&gt;'Настройки'!$B$3,ISBLANK(CG253),CG253=0),"",CG253)</x:f>
      </x:c>
      <x:c r="DR253" s="50" t="str">
        <x:f>IF(OR(26&gt;'Настройки'!$B$3,ISBLANK(CH253),CH253=0),"",CH253)</x:f>
      </x:c>
      <x:c r="DS253" s="50" t="str">
        <x:f>IF(OR(27&gt;'Настройки'!$B$3,ISBLANK(CI253),CI253=0),"",CI253)</x:f>
      </x:c>
      <x:c r="DT253" s="50" t="str">
        <x:f>IF(OR(28&gt;'Настройки'!$B$3,ISBLANK(CJ253),CJ253=0),"",CJ253)</x:f>
      </x:c>
      <x:c r="DU253" s="50" t="str">
        <x:f>IF(OR(29&gt;'Настройки'!$B$3,ISBLANK(CK253),CK253=0),"",CK253)</x:f>
      </x:c>
      <x:c r="DV253" s="50" t="str">
        <x:f>IF(OR(30&gt;'Настройки'!$B$3,ISBLANK(CL253),CL253=0),"",CL253)</x:f>
      </x:c>
      <x:c r="DW253" s="50" t="str">
        <x:f>IF(OR(31&gt;'Настройки'!$B$3,ISBLANK(CM253),CM253=0),"",CM253)</x:f>
      </x:c>
      <x:c r="DX253" s="50" t="str">
        <x:f>IF(OR(32&gt;'Настройки'!$B$3,ISBLANK(CN253),CN253=0),"",CN253)</x:f>
      </x:c>
      <x:c r="DY253" s="50" t="str">
        <x:f>IF(OR(33&gt;'Настройки'!$B$3,ISBLANK(CO253),CO253=0),"",CO253)</x:f>
      </x:c>
      <x:c r="DZ253" s="50" t="str">
        <x:f>IF(OR(34&gt;'Настройки'!$B$3,ISBLANK(CP253),CP253=0),"",CP253)</x:f>
      </x:c>
      <x:c r="EA253" s="50" t="str">
        <x:f>IF(OR(35&gt;'Настройки'!$B$3,ISBLANK(CQ253),CQ253=0),"",CQ253)</x:f>
      </x:c>
      <x:c r="EB253" s="50" t="str">
        <x:f>IF(OR(36&gt;'Настройки'!$B$3,ISBLANK(CR253),CR253=0),"",CR253)</x:f>
      </x:c>
      <x:c r="EC253" s="50" t="str">
        <x:f>IF(A253="","",IF(OR(BB253="AZ",BB253="BZ"),10000+ROW(),IF(AZ253&gt;'Настройки'!$B$11,20000+ROW(),IF(BF253&lt;&gt;"Обычный",30000+ROW(),IF(AX253&lt;=0,40000+ROW(),"")))))</x:f>
      </x:c>
      <x:c r="ED253" s="50" t="str">
        <x:f>IF(EC253="","",COUNTIFS($EC$2:$EC$1001,"&gt;0",$EC$2:$EC$1001,"&lt;"&amp;EC253)+1)</x:f>
      </x:c>
    </x:row>
    <x:row r="254">
      <x:c r="A254" s="115"/>
      <x:c r="B254" s="115"/>
      <x:c r="C254" s="115"/>
      <x:c r="D254" s="118"/>
      <x:c r="E254" s="118"/>
      <x:c r="F254" s="118"/>
      <x:c r="G254" s="118"/>
      <x:c r="H254" s="118"/>
      <x:c r="I254" s="118"/>
      <x:c r="J254" s="118"/>
      <x:c r="K254" s="118"/>
      <x:c r="L254" s="118"/>
      <x:c r="M254" s="118"/>
      <x:c r="N254" s="118"/>
      <x:c r="O254" s="118"/>
      <x:c r="P254" s="118"/>
      <x:c r="Q254" s="118"/>
      <x:c r="R254" s="118"/>
      <x:c r="S254" s="118"/>
      <x:c r="T254" s="118"/>
      <x:c r="U254" s="118"/>
      <x:c r="V254" s="118"/>
      <x:c r="W254" s="118"/>
      <x:c r="X254" s="118"/>
      <x:c r="Y254" s="118"/>
      <x:c r="Z254" s="118"/>
      <x:c r="AA254" s="118"/>
      <x:c r="AB254" s="118"/>
      <x:c r="AC254" s="118"/>
      <x:c r="AD254" s="118"/>
      <x:c r="AE254" s="118"/>
      <x:c r="AF254" s="118"/>
      <x:c r="AG254" s="118"/>
      <x:c r="AH254" s="118"/>
      <x:c r="AI254" s="118"/>
      <x:c r="AJ254" s="118"/>
      <x:c r="AK254" s="118"/>
      <x:c r="AL254" s="118"/>
      <x:c r="AM254" s="118"/>
      <x:c r="AN254" s="118"/>
      <x:c r="AO254" s="118"/>
      <x:c r="AP254" s="115"/>
      <x:c r="AQ254" s="49" t="str">
        <x:f>IF(A254="","",COUNT(BI254:INDEX(BI254:CR254,1,'Настройки'!$B$3)))</x:f>
      </x:c>
      <x:c r="AR254" s="49" t="str">
        <x:f>IF(A254="","",SUM(BI254:INDEX(BI254:CR254,1,'Настройки'!$B$3)))</x:f>
      </x:c>
      <x:c r="AS254" s="58" t="str">
        <x:f>IF(A254="","",IF('Настройки'!$B$4="Стоимость потребления",AR254*D254,IF('Настройки'!$B$4="Количество",AR254,E254)))</x:f>
      </x:c>
      <x:c r="AT254" s="61" t="str">
        <x:f>IF(OR(A254="",AS254&lt;0,SUM($AS$2:$AS$1001)&lt;=0),"",AS254/SUM($AS$2:$AS$1001))</x:f>
      </x:c>
      <x:c r="AU254" s="61" t="str">
        <x:f>IF(OR(A254="",AS254&lt;0,SUM($AS$2:$AS$1001)&lt;=0),"",SUMIFS($AS$2:$AS$1001,$AS$2:$AS$1001,"&gt;"&amp;AS254)/SUM($AS$2:$AS$1001))</x:f>
      </x:c>
      <x:c r="AV254" s="61" t="str">
        <x:f>IF(OR(A254="",AS254&lt;0,SUM($AS$2:$AS$1001)&lt;=0),"",SUMIFS($AS$2:$AS$1001,$AS$2:$AS$1001,"&gt;="&amp;AS254)/SUM($AS$2:$AS$1001))</x:f>
      </x:c>
      <x:c r="AW254" s="49" t="str">
        <x:f>IF(A254="","",IF(SUM($AS$2:$AS$1001)&lt;=0,"Не определён",IF(AS254&lt;0,"Исключение",IF(AU254&lt;'Настройки'!$B$5,"A",IF(AU254&lt;'Настройки'!$B$6,"B","C")))))</x:f>
      </x:c>
      <x:c r="AX254" s="58" t="str">
        <x:f>IF(A254="","",IF(AQ254=0,"",AVERAGE(BI254:INDEX(BI254:CR254,1,'Настройки'!$B$3))))</x:f>
      </x:c>
      <x:c r="AY254" s="58" t="str">
        <x:f>IF(OR(A254="",AQ254=0),"",STDEVP(BI254:INDEX(BI254:CR254,1,'Настройки'!$B$3)))</x:f>
      </x:c>
      <x:c r="AZ254" s="61" t="str">
        <x:f>IF(OR(A254="",AQ254&lt;'Настройки'!$B$12,AX254&lt;=0,AND('Настройки'!$B$10="Блокировать",COUNTIF(F254:INDEX(F254:AO254,1,'Настройки'!$B$3),"&lt;0")&gt;0)),"",AY254/ABS(AX254))</x:f>
      </x:c>
      <x:c r="BA254" s="49" t="str">
        <x:f>IF(A254="","",IF(AND('Настройки'!$B$10="Блокировать",COUNTIF(F254:INDEX(F254:AO254,1,'Настройки'!$B$3),"&lt;0")&gt;0),"Не определён",IF(AQ254&lt;'Настройки'!$B$12,"Не определён",IF(AX254=0,"Нет спроса",IF(AX254&lt;0,"Не определён",IF(AZ254&lt;='Настройки'!$B$7,"X",IF(AZ254&lt;='Настройки'!$B$8,"Y","Z")))))))</x:f>
      </x:c>
      <x:c r="BB254" s="49" t="str">
        <x:f>IF(OR(A254="",LEN(AW254)&lt;&gt;1,LEN(BA254)&lt;&gt;1),"",AW254&amp;BA254)</x:f>
      </x:c>
      <x:c r="BC254" s="61" t="str">
        <x:f>IF(OR(A254="",AQ254=0),"",(COUNT(BI254:INDEX(BI254:CR254,1,'Настройки'!$B$3))-COUNT(CS254:INDEX(CS254:EB254,1,'Настройки'!$B$3)))/AQ254)</x:f>
      </x:c>
      <x:c r="BD254" s="64" t="str">
        <x:f>IF(OR(A254="",COUNT(CS254:INDEX(CS254:EB254,1,'Настройки'!$B$3))=0),"",AQ254/COUNT(CS254:INDEX(CS254:EB254,1,'Настройки'!$B$3)))</x:f>
      </x:c>
      <x:c r="BE254" s="64" t="str">
        <x:f>IF(OR(A254="",COUNT(CS254:INDEX(CS254:EB254,1,'Настройки'!$B$3))=0),"",IF(AVERAGE(CS254:INDEX(CS254:EB254,1,'Настройки'!$B$3))=0,"",(STDEVP(CS254:INDEX(CS254:EB254,1,'Настройки'!$B$3))/ABS(AVERAGE(CS254:INDEX(CS254:EB254,1,'Настройки'!$B$3))))^2))</x:f>
      </x:c>
      <x:c r="BF254" s="49" t="str">
        <x:f>IF(A254="","",IF(AQ254&lt;3,"Недостаточно",IF(AQ254&lt;6,"Предварительный","Обычный")))</x:f>
      </x:c>
      <x:c r="BG254" s="49" t="str">
        <x:f>IF(A254="","",IF(COUNTIF(F254:INDEX(F254:AO254,1,'Настройки'!$B$3),"&lt;0")&gt;0,IF('Настройки'!$B$10="Блокировать","Отрицательный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"),"")&amp;IF(AQ254&lt;3,"Недостаточно истории. ",IF(AQ254&lt;6,"Предварительная классификация. ",""))&amp;IF(AX254=0,"Нет спроса за горизонт. ","")&amp;IF(AZ254&gt;'Настройки'!$B$11,"Экстремальная вариативность. ",""))</x:f>
      </x:c>
      <x:c r="BH254" s="49" t="str">
        <x:f>IF(A254="","",IFERROR(VLOOKUP(BB254,'Настройки'!$D$3:$E$11,2,FALSE),"Сначала проверьте исходные данные и историю спроса.")&amp;" Уточните срок поставки, MOQ и критичность.")</x:f>
      </x:c>
      <x:c r="BI254" s="50" t="str">
        <x:f>IF(1&gt;'Настройки'!$B$3,"",IF(ISBLANK(F254),IF('Настройки'!$B$9="Нулевой спрос",0,""),IF(F254&lt;0,IF('Настройки'!$B$10="Исключить","",IF('Настройки'!$B$10="Абсолютные значения",ABS(F254),F254)),F254)))</x:f>
      </x:c>
      <x:c r="BJ254" s="50" t="str">
        <x:f>IF(2&gt;'Настройки'!$B$3,"",IF(ISBLANK(G254),IF('Настройки'!$B$9="Нулевой спрос",0,""),IF(G254&lt;0,IF('Настройки'!$B$10="Исключить","",IF('Настройки'!$B$10="Абсолютные значения",ABS(G254),G254)),G254)))</x:f>
      </x:c>
      <x:c r="BK254" s="50" t="str">
        <x:f>IF(3&gt;'Настройки'!$B$3,"",IF(ISBLANK(H254),IF('Настройки'!$B$9="Нулевой спрос",0,""),IF(H254&lt;0,IF('Настройки'!$B$10="Исключить","",IF('Настройки'!$B$10="Абсолютные значения",ABS(H254),H254)),H254)))</x:f>
      </x:c>
      <x:c r="BL254" s="50" t="str">
        <x:f>IF(4&gt;'Настройки'!$B$3,"",IF(ISBLANK(I254),IF('Настройки'!$B$9="Нулевой спрос",0,""),IF(I254&lt;0,IF('Настройки'!$B$10="Исключить","",IF('Настройки'!$B$10="Абсолютные значения",ABS(I254),I254)),I254)))</x:f>
      </x:c>
      <x:c r="BM254" s="50" t="str">
        <x:f>IF(5&gt;'Настройки'!$B$3,"",IF(ISBLANK(J254),IF('Настройки'!$B$9="Нулевой спрос",0,""),IF(J254&lt;0,IF('Настройки'!$B$10="Исключить","",IF('Настройки'!$B$10="Абсолютные значения",ABS(J254),J254)),J254)))</x:f>
      </x:c>
      <x:c r="BN254" s="50" t="str">
        <x:f>IF(6&gt;'Настройки'!$B$3,"",IF(ISBLANK(K254),IF('Настройки'!$B$9="Нулевой спрос",0,""),IF(K254&lt;0,IF('Настройки'!$B$10="Исключить","",IF('Настройки'!$B$10="Абсолютные значения",ABS(K254),K254)),K254)))</x:f>
      </x:c>
      <x:c r="BO254" s="50" t="str">
        <x:f>IF(7&gt;'Настройки'!$B$3,"",IF(ISBLANK(L254),IF('Настройки'!$B$9="Нулевой спрос",0,""),IF(L254&lt;0,IF('Настройки'!$B$10="Исключить","",IF('Настройки'!$B$10="Абсолютные значения",ABS(L254),L254)),L254)))</x:f>
      </x:c>
      <x:c r="BP254" s="50" t="str">
        <x:f>IF(8&gt;'Настройки'!$B$3,"",IF(ISBLANK(M254),IF('Настройки'!$B$9="Нулевой спрос",0,""),IF(M254&lt;0,IF('Настройки'!$B$10="Исключить","",IF('Настройки'!$B$10="Абсолютные значения",ABS(M254),M254)),M254)))</x:f>
      </x:c>
      <x:c r="BQ254" s="50" t="str">
        <x:f>IF(9&gt;'Настройки'!$B$3,"",IF(ISBLANK(N254),IF('Настройки'!$B$9="Нулевой спрос",0,""),IF(N254&lt;0,IF('Настройки'!$B$10="Исключить","",IF('Настройки'!$B$10="Абсолютные значения",ABS(N254),N254)),N254)))</x:f>
      </x:c>
      <x:c r="BR254" s="50" t="str">
        <x:f>IF(10&gt;'Настройки'!$B$3,"",IF(ISBLANK(O254),IF('Настройки'!$B$9="Нулевой спрос",0,""),IF(O254&lt;0,IF('Настройки'!$B$10="Исключить","",IF('Настройки'!$B$10="Абсолютные значения",ABS(O254),O254)),O254)))</x:f>
      </x:c>
      <x:c r="BS254" s="50" t="str">
        <x:f>IF(11&gt;'Настройки'!$B$3,"",IF(ISBLANK(P254),IF('Настройки'!$B$9="Нулевой спрос",0,""),IF(P254&lt;0,IF('Настройки'!$B$10="Исключить","",IF('Настройки'!$B$10="Абсолютные значения",ABS(P254),P254)),P254)))</x:f>
      </x:c>
      <x:c r="BT254" s="50" t="str">
        <x:f>IF(12&gt;'Настройки'!$B$3,"",IF(ISBLANK(Q254),IF('Настройки'!$B$9="Нулевой спрос",0,""),IF(Q254&lt;0,IF('Настройки'!$B$10="Исключить","",IF('Настройки'!$B$10="Абсолютные значения",ABS(Q254),Q254)),Q254)))</x:f>
      </x:c>
      <x:c r="BU254" s="50" t="str">
        <x:f>IF(13&gt;'Настройки'!$B$3,"",IF(ISBLANK(R254),IF('Настройки'!$B$9="Нулевой спрос",0,""),IF(R254&lt;0,IF('Настройки'!$B$10="Исключить","",IF('Настройки'!$B$10="Абсолютные значения",ABS(R254),R254)),R254)))</x:f>
      </x:c>
      <x:c r="BV254" s="50" t="str">
        <x:f>IF(14&gt;'Настройки'!$B$3,"",IF(ISBLANK(S254),IF('Настройки'!$B$9="Нулевой спрос",0,""),IF(S254&lt;0,IF('Настройки'!$B$10="Исключить","",IF('Настройки'!$B$10="Абсолютные значения",ABS(S254),S254)),S254)))</x:f>
      </x:c>
      <x:c r="BW254" s="50" t="str">
        <x:f>IF(15&gt;'Настройки'!$B$3,"",IF(ISBLANK(T254),IF('Настройки'!$B$9="Нулевой спрос",0,""),IF(T254&lt;0,IF('Настройки'!$B$10="Исключить","",IF('Настройки'!$B$10="Абсолютные значения",ABS(T254),T254)),T254)))</x:f>
      </x:c>
      <x:c r="BX254" s="50" t="str">
        <x:f>IF(16&gt;'Настройки'!$B$3,"",IF(ISBLANK(U254),IF('Настройки'!$B$9="Нулевой спрос",0,""),IF(U254&lt;0,IF('Настройки'!$B$10="Исключить","",IF('Настройки'!$B$10="Абсолютные значения",ABS(U254),U254)),U254)))</x:f>
      </x:c>
      <x:c r="BY254" s="50" t="str">
        <x:f>IF(17&gt;'Настройки'!$B$3,"",IF(ISBLANK(V254),IF('Настройки'!$B$9="Нулевой спрос",0,""),IF(V254&lt;0,IF('Настройки'!$B$10="Исключить","",IF('Настройки'!$B$10="Абсолютные значения",ABS(V254),V254)),V254)))</x:f>
      </x:c>
      <x:c r="BZ254" s="50" t="str">
        <x:f>IF(18&gt;'Настройки'!$B$3,"",IF(ISBLANK(W254),IF('Настройки'!$B$9="Нулевой спрос",0,""),IF(W254&lt;0,IF('Настройки'!$B$10="Исключить","",IF('Настройки'!$B$10="Абсолютные значения",ABS(W254),W254)),W254)))</x:f>
      </x:c>
      <x:c r="CA254" s="50" t="str">
        <x:f>IF(19&gt;'Настройки'!$B$3,"",IF(ISBLANK(X254),IF('Настройки'!$B$9="Нулевой спрос",0,""),IF(X254&lt;0,IF('Настройки'!$B$10="Исключить","",IF('Настройки'!$B$10="Абсолютные значения",ABS(X254),X254)),X254)))</x:f>
      </x:c>
      <x:c r="CB254" s="50" t="str">
        <x:f>IF(20&gt;'Настройки'!$B$3,"",IF(ISBLANK(Y254),IF('Настройки'!$B$9="Нулевой спрос",0,""),IF(Y254&lt;0,IF('Настройки'!$B$10="Исключить","",IF('Настройки'!$B$10="Абсолютные значения",ABS(Y254),Y254)),Y254)))</x:f>
      </x:c>
      <x:c r="CC254" s="50" t="str">
        <x:f>IF(21&gt;'Настройки'!$B$3,"",IF(ISBLANK(Z254),IF('Настройки'!$B$9="Нулевой спрос",0,""),IF(Z254&lt;0,IF('Настройки'!$B$10="Исключить","",IF('Настройки'!$B$10="Абсолютные значения",ABS(Z254),Z254)),Z254)))</x:f>
      </x:c>
      <x:c r="CD254" s="50" t="str">
        <x:f>IF(22&gt;'Настройки'!$B$3,"",IF(ISBLANK(AA254),IF('Настройки'!$B$9="Нулевой спрос",0,""),IF(AA254&lt;0,IF('Настройки'!$B$10="Исключить","",IF('Настройки'!$B$10="Абсолютные значения",ABS(AA254),AA254)),AA254)))</x:f>
      </x:c>
      <x:c r="CE254" s="50" t="str">
        <x:f>IF(23&gt;'Настройки'!$B$3,"",IF(ISBLANK(AB254),IF('Настройки'!$B$9="Нулевой спрос",0,""),IF(AB254&lt;0,IF('Настройки'!$B$10="Исключить","",IF('Настройки'!$B$10="Абсолютные значения",ABS(AB254),AB254)),AB254)))</x:f>
      </x:c>
      <x:c r="CF254" s="50" t="str">
        <x:f>IF(24&gt;'Настройки'!$B$3,"",IF(ISBLANK(AC254),IF('Настройки'!$B$9="Нулевой спрос",0,""),IF(AC254&lt;0,IF('Настройки'!$B$10="Исключить","",IF('Настройки'!$B$10="Абсолютные значения",ABS(AC254),AC254)),AC254)))</x:f>
      </x:c>
      <x:c r="CG254" s="50" t="str">
        <x:f>IF(25&gt;'Настройки'!$B$3,"",IF(ISBLANK(AD254),IF('Настройки'!$B$9="Нулевой спрос",0,""),IF(AD254&lt;0,IF('Настройки'!$B$10="Исключить","",IF('Настройки'!$B$10="Абсолютные значения",ABS(AD254),AD254)),AD254)))</x:f>
      </x:c>
      <x:c r="CH254" s="50" t="str">
        <x:f>IF(26&gt;'Настройки'!$B$3,"",IF(ISBLANK(AE254),IF('Настройки'!$B$9="Нулевой спрос",0,""),IF(AE254&lt;0,IF('Настройки'!$B$10="Исключить","",IF('Настройки'!$B$10="Абсолютные значения",ABS(AE254),AE254)),AE254)))</x:f>
      </x:c>
      <x:c r="CI254" s="50" t="str">
        <x:f>IF(27&gt;'Настройки'!$B$3,"",IF(ISBLANK(AF254),IF('Настройки'!$B$9="Нулевой спрос",0,""),IF(AF254&lt;0,IF('Настройки'!$B$10="Исключить","",IF('Настройки'!$B$10="Абсолютные значения",ABS(AF254),AF254)),AF254)))</x:f>
      </x:c>
      <x:c r="CJ254" s="50" t="str">
        <x:f>IF(28&gt;'Настройки'!$B$3,"",IF(ISBLANK(AG254),IF('Настройки'!$B$9="Нулевой спрос",0,""),IF(AG254&lt;0,IF('Настройки'!$B$10="Исключить","",IF('Настройки'!$B$10="Абсолютные значения",ABS(AG254),AG254)),AG254)))</x:f>
      </x:c>
      <x:c r="CK254" s="50" t="str">
        <x:f>IF(29&gt;'Настройки'!$B$3,"",IF(ISBLANK(AH254),IF('Настройки'!$B$9="Нулевой спрос",0,""),IF(AH254&lt;0,IF('Настройки'!$B$10="Исключить","",IF('Настройки'!$B$10="Абсолютные значения",ABS(AH254),AH254)),AH254)))</x:f>
      </x:c>
      <x:c r="CL254" s="50" t="str">
        <x:f>IF(30&gt;'Настройки'!$B$3,"",IF(ISBLANK(AI254),IF('Настройки'!$B$9="Нулевой спрос",0,""),IF(AI254&lt;0,IF('Настройки'!$B$10="Исключить","",IF('Настройки'!$B$10="Абсолютные значения",ABS(AI254),AI254)),AI254)))</x:f>
      </x:c>
      <x:c r="CM254" s="50" t="str">
        <x:f>IF(31&gt;'Настройки'!$B$3,"",IF(ISBLANK(AJ254),IF('Настройки'!$B$9="Нулевой спрос",0,""),IF(AJ254&lt;0,IF('Настройки'!$B$10="Исключить","",IF('Настройки'!$B$10="Абсолютные значения",ABS(AJ254),AJ254)),AJ254)))</x:f>
      </x:c>
      <x:c r="CN254" s="50" t="str">
        <x:f>IF(32&gt;'Настройки'!$B$3,"",IF(ISBLANK(AK254),IF('Настройки'!$B$9="Нулевой спрос",0,""),IF(AK254&lt;0,IF('Настройки'!$B$10="Исключить","",IF('Настройки'!$B$10="Абсолютные значения",ABS(AK254),AK254)),AK254)))</x:f>
      </x:c>
      <x:c r="CO254" s="50" t="str">
        <x:f>IF(33&gt;'Настройки'!$B$3,"",IF(ISBLANK(AL254),IF('Настройки'!$B$9="Нулевой спрос",0,""),IF(AL254&lt;0,IF('Настройки'!$B$10="Исключить","",IF('Настройки'!$B$10="Абсолютные значения",ABS(AL254),AL254)),AL254)))</x:f>
      </x:c>
      <x:c r="CP254" s="50" t="str">
        <x:f>IF(34&gt;'Настройки'!$B$3,"",IF(ISBLANK(AM254),IF('Настройки'!$B$9="Нулевой спрос",0,""),IF(AM254&lt;0,IF('Настройки'!$B$10="Исключить","",IF('Настройки'!$B$10="Абсолютные значения",ABS(AM254),AM254)),AM254)))</x:f>
      </x:c>
      <x:c r="CQ254" s="50" t="str">
        <x:f>IF(35&gt;'Настройки'!$B$3,"",IF(ISBLANK(AN254),IF('Настройки'!$B$9="Нулевой спрос",0,""),IF(AN254&lt;0,IF('Настройки'!$B$10="Исключить","",IF('Настройки'!$B$10="Абсолютные значения",ABS(AN254),AN254)),AN254)))</x:f>
      </x:c>
      <x:c r="CR254" s="50" t="str">
        <x:f>IF(36&gt;'Настройки'!$B$3,"",IF(ISBLANK(AO254),IF('Настройки'!$B$9="Нулевой спрос",0,""),IF(AO254&lt;0,IF('Настройки'!$B$10="Исключить","",IF('Настройки'!$B$10="Абсолютные значения",ABS(AO254),AO254)),AO254)))</x:f>
      </x:c>
      <x:c r="CS254" s="50" t="str">
        <x:f>IF(OR(1&gt;'Настройки'!$B$3,ISBLANK(BI254),BI254=0),"",BI254)</x:f>
      </x:c>
      <x:c r="CT254" s="50" t="str">
        <x:f>IF(OR(2&gt;'Настройки'!$B$3,ISBLANK(BJ254),BJ254=0),"",BJ254)</x:f>
      </x:c>
      <x:c r="CU254" s="50" t="str">
        <x:f>IF(OR(3&gt;'Настройки'!$B$3,ISBLANK(BK254),BK254=0),"",BK254)</x:f>
      </x:c>
      <x:c r="CV254" s="50" t="str">
        <x:f>IF(OR(4&gt;'Настройки'!$B$3,ISBLANK(BL254),BL254=0),"",BL254)</x:f>
      </x:c>
      <x:c r="CW254" s="50" t="str">
        <x:f>IF(OR(5&gt;'Настройки'!$B$3,ISBLANK(BM254),BM254=0),"",BM254)</x:f>
      </x:c>
      <x:c r="CX254" s="50" t="str">
        <x:f>IF(OR(6&gt;'Настройки'!$B$3,ISBLANK(BN254),BN254=0),"",BN254)</x:f>
      </x:c>
      <x:c r="CY254" s="50" t="str">
        <x:f>IF(OR(7&gt;'Настройки'!$B$3,ISBLANK(BO254),BO254=0),"",BO254)</x:f>
      </x:c>
      <x:c r="CZ254" s="50" t="str">
        <x:f>IF(OR(8&gt;'Настройки'!$B$3,ISBLANK(BP254),BP254=0),"",BP254)</x:f>
      </x:c>
      <x:c r="DA254" s="50" t="str">
        <x:f>IF(OR(9&gt;'Настройки'!$B$3,ISBLANK(BQ254),BQ254=0),"",BQ254)</x:f>
      </x:c>
      <x:c r="DB254" s="50" t="str">
        <x:f>IF(OR(10&gt;'Настройки'!$B$3,ISBLANK(BR254),BR254=0),"",BR254)</x:f>
      </x:c>
      <x:c r="DC254" s="50" t="str">
        <x:f>IF(OR(11&gt;'Настройки'!$B$3,ISBLANK(BS254),BS254=0),"",BS254)</x:f>
      </x:c>
      <x:c r="DD254" s="50" t="str">
        <x:f>IF(OR(12&gt;'Настройки'!$B$3,ISBLANK(BT254),BT254=0),"",BT254)</x:f>
      </x:c>
      <x:c r="DE254" s="50" t="str">
        <x:f>IF(OR(13&gt;'Настройки'!$B$3,ISBLANK(BU254),BU254=0),"",BU254)</x:f>
      </x:c>
      <x:c r="DF254" s="50" t="str">
        <x:f>IF(OR(14&gt;'Настройки'!$B$3,ISBLANK(BV254),BV254=0),"",BV254)</x:f>
      </x:c>
      <x:c r="DG254" s="50" t="str">
        <x:f>IF(OR(15&gt;'Настройки'!$B$3,ISBLANK(BW254),BW254=0),"",BW254)</x:f>
      </x:c>
      <x:c r="DH254" s="50" t="str">
        <x:f>IF(OR(16&gt;'Настройки'!$B$3,ISBLANK(BX254),BX254=0),"",BX254)</x:f>
      </x:c>
      <x:c r="DI254" s="50" t="str">
        <x:f>IF(OR(17&gt;'Настройки'!$B$3,ISBLANK(BY254),BY254=0),"",BY254)</x:f>
      </x:c>
      <x:c r="DJ254" s="50" t="str">
        <x:f>IF(OR(18&gt;'Настройки'!$B$3,ISBLANK(BZ254),BZ254=0),"",BZ254)</x:f>
      </x:c>
      <x:c r="DK254" s="50" t="str">
        <x:f>IF(OR(19&gt;'Настройки'!$B$3,ISBLANK(CA254),CA254=0),"",CA254)</x:f>
      </x:c>
      <x:c r="DL254" s="50" t="str">
        <x:f>IF(OR(20&gt;'Настройки'!$B$3,ISBLANK(CB254),CB254=0),"",CB254)</x:f>
      </x:c>
      <x:c r="DM254" s="50" t="str">
        <x:f>IF(OR(21&gt;'Настройки'!$B$3,ISBLANK(CC254),CC254=0),"",CC254)</x:f>
      </x:c>
      <x:c r="DN254" s="50" t="str">
        <x:f>IF(OR(22&gt;'Настройки'!$B$3,ISBLANK(CD254),CD254=0),"",CD254)</x:f>
      </x:c>
      <x:c r="DO254" s="50" t="str">
        <x:f>IF(OR(23&gt;'Настройки'!$B$3,ISBLANK(CE254),CE254=0),"",CE254)</x:f>
      </x:c>
      <x:c r="DP254" s="50" t="str">
        <x:f>IF(OR(24&gt;'Настройки'!$B$3,ISBLANK(CF254),CF254=0),"",CF254)</x:f>
      </x:c>
      <x:c r="DQ254" s="50" t="str">
        <x:f>IF(OR(25&gt;'Настройки'!$B$3,ISBLANK(CG254),CG254=0),"",CG254)</x:f>
      </x:c>
      <x:c r="DR254" s="50" t="str">
        <x:f>IF(OR(26&gt;'Настройки'!$B$3,ISBLANK(CH254),CH254=0),"",CH254)</x:f>
      </x:c>
      <x:c r="DS254" s="50" t="str">
        <x:f>IF(OR(27&gt;'Настройки'!$B$3,ISBLANK(CI254),CI254=0),"",CI254)</x:f>
      </x:c>
      <x:c r="DT254" s="50" t="str">
        <x:f>IF(OR(28&gt;'Настройки'!$B$3,ISBLANK(CJ254),CJ254=0),"",CJ254)</x:f>
      </x:c>
      <x:c r="DU254" s="50" t="str">
        <x:f>IF(OR(29&gt;'Настройки'!$B$3,ISBLANK(CK254),CK254=0),"",CK254)</x:f>
      </x:c>
      <x:c r="DV254" s="50" t="str">
        <x:f>IF(OR(30&gt;'Настройки'!$B$3,ISBLANK(CL254),CL254=0),"",CL254)</x:f>
      </x:c>
      <x:c r="DW254" s="50" t="str">
        <x:f>IF(OR(31&gt;'Настройки'!$B$3,ISBLANK(CM254),CM254=0),"",CM254)</x:f>
      </x:c>
      <x:c r="DX254" s="50" t="str">
        <x:f>IF(OR(32&gt;'Настройки'!$B$3,ISBLANK(CN254),CN254=0),"",CN254)</x:f>
      </x:c>
      <x:c r="DY254" s="50" t="str">
        <x:f>IF(OR(33&gt;'Настройки'!$B$3,ISBLANK(CO254),CO254=0),"",CO254)</x:f>
      </x:c>
      <x:c r="DZ254" s="50" t="str">
        <x:f>IF(OR(34&gt;'Настройки'!$B$3,ISBLANK(CP254),CP254=0),"",CP254)</x:f>
      </x:c>
      <x:c r="EA254" s="50" t="str">
        <x:f>IF(OR(35&gt;'Настройки'!$B$3,ISBLANK(CQ254),CQ254=0),"",CQ254)</x:f>
      </x:c>
      <x:c r="EB254" s="50" t="str">
        <x:f>IF(OR(36&gt;'Настройки'!$B$3,ISBLANK(CR254),CR254=0),"",CR254)</x:f>
      </x:c>
      <x:c r="EC254" s="50" t="str">
        <x:f>IF(A254="","",IF(OR(BB254="AZ",BB254="BZ"),10000+ROW(),IF(AZ254&gt;'Настройки'!$B$11,20000+ROW(),IF(BF254&lt;&gt;"Обычный",30000+ROW(),IF(AX254&lt;=0,40000+ROW(),"")))))</x:f>
      </x:c>
      <x:c r="ED254" s="50" t="str">
        <x:f>IF(EC254="","",COUNTIFS($EC$2:$EC$1001,"&gt;0",$EC$2:$EC$1001,"&lt;"&amp;EC254)+1)</x:f>
      </x:c>
    </x:row>
    <x:row r="255">
      <x:c r="A255" s="115"/>
      <x:c r="B255" s="115"/>
      <x:c r="C255" s="115"/>
      <x:c r="D255" s="118"/>
      <x:c r="E255" s="118"/>
      <x:c r="F255" s="118"/>
      <x:c r="G255" s="118"/>
      <x:c r="H255" s="118"/>
      <x:c r="I255" s="118"/>
      <x:c r="J255" s="118"/>
      <x:c r="K255" s="118"/>
      <x:c r="L255" s="118"/>
      <x:c r="M255" s="118"/>
      <x:c r="N255" s="118"/>
      <x:c r="O255" s="118"/>
      <x:c r="P255" s="118"/>
      <x:c r="Q255" s="118"/>
      <x:c r="R255" s="118"/>
      <x:c r="S255" s="118"/>
      <x:c r="T255" s="118"/>
      <x:c r="U255" s="118"/>
      <x:c r="V255" s="118"/>
      <x:c r="W255" s="118"/>
      <x:c r="X255" s="118"/>
      <x:c r="Y255" s="118"/>
      <x:c r="Z255" s="118"/>
      <x:c r="AA255" s="118"/>
      <x:c r="AB255" s="118"/>
      <x:c r="AC255" s="118"/>
      <x:c r="AD255" s="118"/>
      <x:c r="AE255" s="118"/>
      <x:c r="AF255" s="118"/>
      <x:c r="AG255" s="118"/>
      <x:c r="AH255" s="118"/>
      <x:c r="AI255" s="118"/>
      <x:c r="AJ255" s="118"/>
      <x:c r="AK255" s="118"/>
      <x:c r="AL255" s="118"/>
      <x:c r="AM255" s="118"/>
      <x:c r="AN255" s="118"/>
      <x:c r="AO255" s="118"/>
      <x:c r="AP255" s="115"/>
      <x:c r="AQ255" s="49" t="str">
        <x:f>IF(A255="","",COUNT(BI255:INDEX(BI255:CR255,1,'Настройки'!$B$3)))</x:f>
      </x:c>
      <x:c r="AR255" s="49" t="str">
        <x:f>IF(A255="","",SUM(BI255:INDEX(BI255:CR255,1,'Настройки'!$B$3)))</x:f>
      </x:c>
      <x:c r="AS255" s="58" t="str">
        <x:f>IF(A255="","",IF('Настройки'!$B$4="Стоимость потребления",AR255*D255,IF('Настройки'!$B$4="Количество",AR255,E255)))</x:f>
      </x:c>
      <x:c r="AT255" s="61" t="str">
        <x:f>IF(OR(A255="",AS255&lt;0,SUM($AS$2:$AS$1001)&lt;=0),"",AS255/SUM($AS$2:$AS$1001))</x:f>
      </x:c>
      <x:c r="AU255" s="61" t="str">
        <x:f>IF(OR(A255="",AS255&lt;0,SUM($AS$2:$AS$1001)&lt;=0),"",SUMIFS($AS$2:$AS$1001,$AS$2:$AS$1001,"&gt;"&amp;AS255)/SUM($AS$2:$AS$1001))</x:f>
      </x:c>
      <x:c r="AV255" s="61" t="str">
        <x:f>IF(OR(A255="",AS255&lt;0,SUM($AS$2:$AS$1001)&lt;=0),"",SUMIFS($AS$2:$AS$1001,$AS$2:$AS$1001,"&gt;="&amp;AS255)/SUM($AS$2:$AS$1001))</x:f>
      </x:c>
      <x:c r="AW255" s="49" t="str">
        <x:f>IF(A255="","",IF(SUM($AS$2:$AS$1001)&lt;=0,"Не определён",IF(AS255&lt;0,"Исключение",IF(AU255&lt;'Настройки'!$B$5,"A",IF(AU255&lt;'Настройки'!$B$6,"B","C")))))</x:f>
      </x:c>
      <x:c r="AX255" s="58" t="str">
        <x:f>IF(A255="","",IF(AQ255=0,"",AVERAGE(BI255:INDEX(BI255:CR255,1,'Настройки'!$B$3))))</x:f>
      </x:c>
      <x:c r="AY255" s="58" t="str">
        <x:f>IF(OR(A255="",AQ255=0),"",STDEVP(BI255:INDEX(BI255:CR255,1,'Настройки'!$B$3)))</x:f>
      </x:c>
      <x:c r="AZ255" s="61" t="str">
        <x:f>IF(OR(A255="",AQ255&lt;'Настройки'!$B$12,AX255&lt;=0,AND('Настройки'!$B$10="Блокировать",COUNTIF(F255:INDEX(F255:AO255,1,'Настройки'!$B$3),"&lt;0")&gt;0)),"",AY255/ABS(AX255))</x:f>
      </x:c>
      <x:c r="BA255" s="49" t="str">
        <x:f>IF(A255="","",IF(AND('Настройки'!$B$10="Блокировать",COUNTIF(F255:INDEX(F255:AO255,1,'Настройки'!$B$3),"&lt;0")&gt;0),"Не определён",IF(AQ255&lt;'Настройки'!$B$12,"Не определён",IF(AX255=0,"Нет спроса",IF(AX255&lt;0,"Не определён",IF(AZ255&lt;='Настройки'!$B$7,"X",IF(AZ255&lt;='Настройки'!$B$8,"Y","Z")))))))</x:f>
      </x:c>
      <x:c r="BB255" s="49" t="str">
        <x:f>IF(OR(A255="",LEN(AW255)&lt;&gt;1,LEN(BA255)&lt;&gt;1),"",AW255&amp;BA255)</x:f>
      </x:c>
      <x:c r="BC255" s="61" t="str">
        <x:f>IF(OR(A255="",AQ255=0),"",(COUNT(BI255:INDEX(BI255:CR255,1,'Настройки'!$B$3))-COUNT(CS255:INDEX(CS255:EB255,1,'Настройки'!$B$3)))/AQ255)</x:f>
      </x:c>
      <x:c r="BD255" s="64" t="str">
        <x:f>IF(OR(A255="",COUNT(CS255:INDEX(CS255:EB255,1,'Настройки'!$B$3))=0),"",AQ255/COUNT(CS255:INDEX(CS255:EB255,1,'Настройки'!$B$3)))</x:f>
      </x:c>
      <x:c r="BE255" s="64" t="str">
        <x:f>IF(OR(A255="",COUNT(CS255:INDEX(CS255:EB255,1,'Настройки'!$B$3))=0),"",IF(AVERAGE(CS255:INDEX(CS255:EB255,1,'Настройки'!$B$3))=0,"",(STDEVP(CS255:INDEX(CS255:EB255,1,'Настройки'!$B$3))/ABS(AVERAGE(CS255:INDEX(CS255:EB255,1,'Настройки'!$B$3))))^2))</x:f>
      </x:c>
      <x:c r="BF255" s="49" t="str">
        <x:f>IF(A255="","",IF(AQ255&lt;3,"Недостаточно",IF(AQ255&lt;6,"Предварительный","Обычный")))</x:f>
      </x:c>
      <x:c r="BG255" s="49" t="str">
        <x:f>IF(A255="","",IF(COUNTIF(F255:INDEX(F255:AO255,1,'Настройки'!$B$3),"&lt;0")&gt;0,IF('Настройки'!$B$10="Блокировать","Отрицательный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"),"")&amp;IF(AQ255&lt;3,"Недостаточно истории. ",IF(AQ255&lt;6,"Предварительная классификация. ",""))&amp;IF(AX255=0,"Нет спроса за горизонт. ","")&amp;IF(AZ255&gt;'Настройки'!$B$11,"Экстремальная вариативность. ",""))</x:f>
      </x:c>
      <x:c r="BH255" s="49" t="str">
        <x:f>IF(A255="","",IFERROR(VLOOKUP(BB255,'Настройки'!$D$3:$E$11,2,FALSE),"Сначала проверьте исходные данные и историю спроса.")&amp;" Уточните срок поставки, MOQ и критичность.")</x:f>
      </x:c>
      <x:c r="BI255" s="50" t="str">
        <x:f>IF(1&gt;'Настройки'!$B$3,"",IF(ISBLANK(F255),IF('Настройки'!$B$9="Нулевой спрос",0,""),IF(F255&lt;0,IF('Настройки'!$B$10="Исключить","",IF('Настройки'!$B$10="Абсолютные значения",ABS(F255),F255)),F255)))</x:f>
      </x:c>
      <x:c r="BJ255" s="50" t="str">
        <x:f>IF(2&gt;'Настройки'!$B$3,"",IF(ISBLANK(G255),IF('Настройки'!$B$9="Нулевой спрос",0,""),IF(G255&lt;0,IF('Настройки'!$B$10="Исключить","",IF('Настройки'!$B$10="Абсолютные значения",ABS(G255),G255)),G255)))</x:f>
      </x:c>
      <x:c r="BK255" s="50" t="str">
        <x:f>IF(3&gt;'Настройки'!$B$3,"",IF(ISBLANK(H255),IF('Настройки'!$B$9="Нулевой спрос",0,""),IF(H255&lt;0,IF('Настройки'!$B$10="Исключить","",IF('Настройки'!$B$10="Абсолютные значения",ABS(H255),H255)),H255)))</x:f>
      </x:c>
      <x:c r="BL255" s="50" t="str">
        <x:f>IF(4&gt;'Настройки'!$B$3,"",IF(ISBLANK(I255),IF('Настройки'!$B$9="Нулевой спрос",0,""),IF(I255&lt;0,IF('Настройки'!$B$10="Исключить","",IF('Настройки'!$B$10="Абсолютные значения",ABS(I255),I255)),I255)))</x:f>
      </x:c>
      <x:c r="BM255" s="50" t="str">
        <x:f>IF(5&gt;'Настройки'!$B$3,"",IF(ISBLANK(J255),IF('Настройки'!$B$9="Нулевой спрос",0,""),IF(J255&lt;0,IF('Настройки'!$B$10="Исключить","",IF('Настройки'!$B$10="Абсолютные значения",ABS(J255),J255)),J255)))</x:f>
      </x:c>
      <x:c r="BN255" s="50" t="str">
        <x:f>IF(6&gt;'Настройки'!$B$3,"",IF(ISBLANK(K255),IF('Настройки'!$B$9="Нулевой спрос",0,""),IF(K255&lt;0,IF('Настройки'!$B$10="Исключить","",IF('Настройки'!$B$10="Абсолютные значения",ABS(K255),K255)),K255)))</x:f>
      </x:c>
      <x:c r="BO255" s="50" t="str">
        <x:f>IF(7&gt;'Настройки'!$B$3,"",IF(ISBLANK(L255),IF('Настройки'!$B$9="Нулевой спрос",0,""),IF(L255&lt;0,IF('Настройки'!$B$10="Исключить","",IF('Настройки'!$B$10="Абсолютные значения",ABS(L255),L255)),L255)))</x:f>
      </x:c>
      <x:c r="BP255" s="50" t="str">
        <x:f>IF(8&gt;'Настройки'!$B$3,"",IF(ISBLANK(M255),IF('Настройки'!$B$9="Нулевой спрос",0,""),IF(M255&lt;0,IF('Настройки'!$B$10="Исключить","",IF('Настройки'!$B$10="Абсолютные значения",ABS(M255),M255)),M255)))</x:f>
      </x:c>
      <x:c r="BQ255" s="50" t="str">
        <x:f>IF(9&gt;'Настройки'!$B$3,"",IF(ISBLANK(N255),IF('Настройки'!$B$9="Нулевой спрос",0,""),IF(N255&lt;0,IF('Настройки'!$B$10="Исключить","",IF('Настройки'!$B$10="Абсолютные значения",ABS(N255),N255)),N255)))</x:f>
      </x:c>
      <x:c r="BR255" s="50" t="str">
        <x:f>IF(10&gt;'Настройки'!$B$3,"",IF(ISBLANK(O255),IF('Настройки'!$B$9="Нулевой спрос",0,""),IF(O255&lt;0,IF('Настройки'!$B$10="Исключить","",IF('Настройки'!$B$10="Абсолютные значения",ABS(O255),O255)),O255)))</x:f>
      </x:c>
      <x:c r="BS255" s="50" t="str">
        <x:f>IF(11&gt;'Настройки'!$B$3,"",IF(ISBLANK(P255),IF('Настройки'!$B$9="Нулевой спрос",0,""),IF(P255&lt;0,IF('Настройки'!$B$10="Исключить","",IF('Настройки'!$B$10="Абсолютные значения",ABS(P255),P255)),P255)))</x:f>
      </x:c>
      <x:c r="BT255" s="50" t="str">
        <x:f>IF(12&gt;'Настройки'!$B$3,"",IF(ISBLANK(Q255),IF('Настройки'!$B$9="Нулевой спрос",0,""),IF(Q255&lt;0,IF('Настройки'!$B$10="Исключить","",IF('Настройки'!$B$10="Абсолютные значения",ABS(Q255),Q255)),Q255)))</x:f>
      </x:c>
      <x:c r="BU255" s="50" t="str">
        <x:f>IF(13&gt;'Настройки'!$B$3,"",IF(ISBLANK(R255),IF('Настройки'!$B$9="Нулевой спрос",0,""),IF(R255&lt;0,IF('Настройки'!$B$10="Исключить","",IF('Настройки'!$B$10="Абсолютные значения",ABS(R255),R255)),R255)))</x:f>
      </x:c>
      <x:c r="BV255" s="50" t="str">
        <x:f>IF(14&gt;'Настройки'!$B$3,"",IF(ISBLANK(S255),IF('Настройки'!$B$9="Нулевой спрос",0,""),IF(S255&lt;0,IF('Настройки'!$B$10="Исключить","",IF('Настройки'!$B$10="Абсолютные значения",ABS(S255),S255)),S255)))</x:f>
      </x:c>
      <x:c r="BW255" s="50" t="str">
        <x:f>IF(15&gt;'Настройки'!$B$3,"",IF(ISBLANK(T255),IF('Настройки'!$B$9="Нулевой спрос",0,""),IF(T255&lt;0,IF('Настройки'!$B$10="Исключить","",IF('Настройки'!$B$10="Абсолютные значения",ABS(T255),T255)),T255)))</x:f>
      </x:c>
      <x:c r="BX255" s="50" t="str">
        <x:f>IF(16&gt;'Настройки'!$B$3,"",IF(ISBLANK(U255),IF('Настройки'!$B$9="Нулевой спрос",0,""),IF(U255&lt;0,IF('Настройки'!$B$10="Исключить","",IF('Настройки'!$B$10="Абсолютные значения",ABS(U255),U255)),U255)))</x:f>
      </x:c>
      <x:c r="BY255" s="50" t="str">
        <x:f>IF(17&gt;'Настройки'!$B$3,"",IF(ISBLANK(V255),IF('Настройки'!$B$9="Нулевой спрос",0,""),IF(V255&lt;0,IF('Настройки'!$B$10="Исключить","",IF('Настройки'!$B$10="Абсолютные значения",ABS(V255),V255)),V255)))</x:f>
      </x:c>
      <x:c r="BZ255" s="50" t="str">
        <x:f>IF(18&gt;'Настройки'!$B$3,"",IF(ISBLANK(W255),IF('Настройки'!$B$9="Нулевой спрос",0,""),IF(W255&lt;0,IF('Настройки'!$B$10="Исключить","",IF('Настройки'!$B$10="Абсолютные значения",ABS(W255),W255)),W255)))</x:f>
      </x:c>
      <x:c r="CA255" s="50" t="str">
        <x:f>IF(19&gt;'Настройки'!$B$3,"",IF(ISBLANK(X255),IF('Настройки'!$B$9="Нулевой спрос",0,""),IF(X255&lt;0,IF('Настройки'!$B$10="Исключить","",IF('Настройки'!$B$10="Абсолютные значения",ABS(X255),X255)),X255)))</x:f>
      </x:c>
      <x:c r="CB255" s="50" t="str">
        <x:f>IF(20&gt;'Настройки'!$B$3,"",IF(ISBLANK(Y255),IF('Настройки'!$B$9="Нулевой спрос",0,""),IF(Y255&lt;0,IF('Настройки'!$B$10="Исключить","",IF('Настройки'!$B$10="Абсолютные значения",ABS(Y255),Y255)),Y255)))</x:f>
      </x:c>
      <x:c r="CC255" s="50" t="str">
        <x:f>IF(21&gt;'Настройки'!$B$3,"",IF(ISBLANK(Z255),IF('Настройки'!$B$9="Нулевой спрос",0,""),IF(Z255&lt;0,IF('Настройки'!$B$10="Исключить","",IF('Настройки'!$B$10="Абсолютные значения",ABS(Z255),Z255)),Z255)))</x:f>
      </x:c>
      <x:c r="CD255" s="50" t="str">
        <x:f>IF(22&gt;'Настройки'!$B$3,"",IF(ISBLANK(AA255),IF('Настройки'!$B$9="Нулевой спрос",0,""),IF(AA255&lt;0,IF('Настройки'!$B$10="Исключить","",IF('Настройки'!$B$10="Абсолютные значения",ABS(AA255),AA255)),AA255)))</x:f>
      </x:c>
      <x:c r="CE255" s="50" t="str">
        <x:f>IF(23&gt;'Настройки'!$B$3,"",IF(ISBLANK(AB255),IF('Настройки'!$B$9="Нулевой спрос",0,""),IF(AB255&lt;0,IF('Настройки'!$B$10="Исключить","",IF('Настройки'!$B$10="Абсолютные значения",ABS(AB255),AB255)),AB255)))</x:f>
      </x:c>
      <x:c r="CF255" s="50" t="str">
        <x:f>IF(24&gt;'Настройки'!$B$3,"",IF(ISBLANK(AC255),IF('Настройки'!$B$9="Нулевой спрос",0,""),IF(AC255&lt;0,IF('Настройки'!$B$10="Исключить","",IF('Настройки'!$B$10="Абсолютные значения",ABS(AC255),AC255)),AC255)))</x:f>
      </x:c>
      <x:c r="CG255" s="50" t="str">
        <x:f>IF(25&gt;'Настройки'!$B$3,"",IF(ISBLANK(AD255),IF('Настройки'!$B$9="Нулевой спрос",0,""),IF(AD255&lt;0,IF('Настройки'!$B$10="Исключить","",IF('Настройки'!$B$10="Абсолютные значения",ABS(AD255),AD255)),AD255)))</x:f>
      </x:c>
      <x:c r="CH255" s="50" t="str">
        <x:f>IF(26&gt;'Настройки'!$B$3,"",IF(ISBLANK(AE255),IF('Настройки'!$B$9="Нулевой спрос",0,""),IF(AE255&lt;0,IF('Настройки'!$B$10="Исключить","",IF('Настройки'!$B$10="Абсолютные значения",ABS(AE255),AE255)),AE255)))</x:f>
      </x:c>
      <x:c r="CI255" s="50" t="str">
        <x:f>IF(27&gt;'Настройки'!$B$3,"",IF(ISBLANK(AF255),IF('Настройки'!$B$9="Нулевой спрос",0,""),IF(AF255&lt;0,IF('Настройки'!$B$10="Исключить","",IF('Настройки'!$B$10="Абсолютные значения",ABS(AF255),AF255)),AF255)))</x:f>
      </x:c>
      <x:c r="CJ255" s="50" t="str">
        <x:f>IF(28&gt;'Настройки'!$B$3,"",IF(ISBLANK(AG255),IF('Настройки'!$B$9="Нулевой спрос",0,""),IF(AG255&lt;0,IF('Настройки'!$B$10="Исключить","",IF('Настройки'!$B$10="Абсолютные значения",ABS(AG255),AG255)),AG255)))</x:f>
      </x:c>
      <x:c r="CK255" s="50" t="str">
        <x:f>IF(29&gt;'Настройки'!$B$3,"",IF(ISBLANK(AH255),IF('Настройки'!$B$9="Нулевой спрос",0,""),IF(AH255&lt;0,IF('Настройки'!$B$10="Исключить","",IF('Настройки'!$B$10="Абсолютные значения",ABS(AH255),AH255)),AH255)))</x:f>
      </x:c>
      <x:c r="CL255" s="50" t="str">
        <x:f>IF(30&gt;'Настройки'!$B$3,"",IF(ISBLANK(AI255),IF('Настройки'!$B$9="Нулевой спрос",0,""),IF(AI255&lt;0,IF('Настройки'!$B$10="Исключить","",IF('Настройки'!$B$10="Абсолютные значения",ABS(AI255),AI255)),AI255)))</x:f>
      </x:c>
      <x:c r="CM255" s="50" t="str">
        <x:f>IF(31&gt;'Настройки'!$B$3,"",IF(ISBLANK(AJ255),IF('Настройки'!$B$9="Нулевой спрос",0,""),IF(AJ255&lt;0,IF('Настройки'!$B$10="Исключить","",IF('Настройки'!$B$10="Абсолютные значения",ABS(AJ255),AJ255)),AJ255)))</x:f>
      </x:c>
      <x:c r="CN255" s="50" t="str">
        <x:f>IF(32&gt;'Настройки'!$B$3,"",IF(ISBLANK(AK255),IF('Настройки'!$B$9="Нулевой спрос",0,""),IF(AK255&lt;0,IF('Настройки'!$B$10="Исключить","",IF('Настройки'!$B$10="Абсолютные значения",ABS(AK255),AK255)),AK255)))</x:f>
      </x:c>
      <x:c r="CO255" s="50" t="str">
        <x:f>IF(33&gt;'Настройки'!$B$3,"",IF(ISBLANK(AL255),IF('Настройки'!$B$9="Нулевой спрос",0,""),IF(AL255&lt;0,IF('Настройки'!$B$10="Исключить","",IF('Настройки'!$B$10="Абсолютные значения",ABS(AL255),AL255)),AL255)))</x:f>
      </x:c>
      <x:c r="CP255" s="50" t="str">
        <x:f>IF(34&gt;'Настройки'!$B$3,"",IF(ISBLANK(AM255),IF('Настройки'!$B$9="Нулевой спрос",0,""),IF(AM255&lt;0,IF('Настройки'!$B$10="Исключить","",IF('Настройки'!$B$10="Абсолютные значения",ABS(AM255),AM255)),AM255)))</x:f>
      </x:c>
      <x:c r="CQ255" s="50" t="str">
        <x:f>IF(35&gt;'Настройки'!$B$3,"",IF(ISBLANK(AN255),IF('Настройки'!$B$9="Нулевой спрос",0,""),IF(AN255&lt;0,IF('Настройки'!$B$10="Исключить","",IF('Настройки'!$B$10="Абсолютные значения",ABS(AN255),AN255)),AN255)))</x:f>
      </x:c>
      <x:c r="CR255" s="50" t="str">
        <x:f>IF(36&gt;'Настройки'!$B$3,"",IF(ISBLANK(AO255),IF('Настройки'!$B$9="Нулевой спрос",0,""),IF(AO255&lt;0,IF('Настройки'!$B$10="Исключить","",IF('Настройки'!$B$10="Абсолютные значения",ABS(AO255),AO255)),AO255)))</x:f>
      </x:c>
      <x:c r="CS255" s="50" t="str">
        <x:f>IF(OR(1&gt;'Настройки'!$B$3,ISBLANK(BI255),BI255=0),"",BI255)</x:f>
      </x:c>
      <x:c r="CT255" s="50" t="str">
        <x:f>IF(OR(2&gt;'Настройки'!$B$3,ISBLANK(BJ255),BJ255=0),"",BJ255)</x:f>
      </x:c>
      <x:c r="CU255" s="50" t="str">
        <x:f>IF(OR(3&gt;'Настройки'!$B$3,ISBLANK(BK255),BK255=0),"",BK255)</x:f>
      </x:c>
      <x:c r="CV255" s="50" t="str">
        <x:f>IF(OR(4&gt;'Настройки'!$B$3,ISBLANK(BL255),BL255=0),"",BL255)</x:f>
      </x:c>
      <x:c r="CW255" s="50" t="str">
        <x:f>IF(OR(5&gt;'Настройки'!$B$3,ISBLANK(BM255),BM255=0),"",BM255)</x:f>
      </x:c>
      <x:c r="CX255" s="50" t="str">
        <x:f>IF(OR(6&gt;'Настройки'!$B$3,ISBLANK(BN255),BN255=0),"",BN255)</x:f>
      </x:c>
      <x:c r="CY255" s="50" t="str">
        <x:f>IF(OR(7&gt;'Настройки'!$B$3,ISBLANK(BO255),BO255=0),"",BO255)</x:f>
      </x:c>
      <x:c r="CZ255" s="50" t="str">
        <x:f>IF(OR(8&gt;'Настройки'!$B$3,ISBLANK(BP255),BP255=0),"",BP255)</x:f>
      </x:c>
      <x:c r="DA255" s="50" t="str">
        <x:f>IF(OR(9&gt;'Настройки'!$B$3,ISBLANK(BQ255),BQ255=0),"",BQ255)</x:f>
      </x:c>
      <x:c r="DB255" s="50" t="str">
        <x:f>IF(OR(10&gt;'Настройки'!$B$3,ISBLANK(BR255),BR255=0),"",BR255)</x:f>
      </x:c>
      <x:c r="DC255" s="50" t="str">
        <x:f>IF(OR(11&gt;'Настройки'!$B$3,ISBLANK(BS255),BS255=0),"",BS255)</x:f>
      </x:c>
      <x:c r="DD255" s="50" t="str">
        <x:f>IF(OR(12&gt;'Настройки'!$B$3,ISBLANK(BT255),BT255=0),"",BT255)</x:f>
      </x:c>
      <x:c r="DE255" s="50" t="str">
        <x:f>IF(OR(13&gt;'Настройки'!$B$3,ISBLANK(BU255),BU255=0),"",BU255)</x:f>
      </x:c>
      <x:c r="DF255" s="50" t="str">
        <x:f>IF(OR(14&gt;'Настройки'!$B$3,ISBLANK(BV255),BV255=0),"",BV255)</x:f>
      </x:c>
      <x:c r="DG255" s="50" t="str">
        <x:f>IF(OR(15&gt;'Настройки'!$B$3,ISBLANK(BW255),BW255=0),"",BW255)</x:f>
      </x:c>
      <x:c r="DH255" s="50" t="str">
        <x:f>IF(OR(16&gt;'Настройки'!$B$3,ISBLANK(BX255),BX255=0),"",BX255)</x:f>
      </x:c>
      <x:c r="DI255" s="50" t="str">
        <x:f>IF(OR(17&gt;'Настройки'!$B$3,ISBLANK(BY255),BY255=0),"",BY255)</x:f>
      </x:c>
      <x:c r="DJ255" s="50" t="str">
        <x:f>IF(OR(18&gt;'Настройки'!$B$3,ISBLANK(BZ255),BZ255=0),"",BZ255)</x:f>
      </x:c>
      <x:c r="DK255" s="50" t="str">
        <x:f>IF(OR(19&gt;'Настройки'!$B$3,ISBLANK(CA255),CA255=0),"",CA255)</x:f>
      </x:c>
      <x:c r="DL255" s="50" t="str">
        <x:f>IF(OR(20&gt;'Настройки'!$B$3,ISBLANK(CB255),CB255=0),"",CB255)</x:f>
      </x:c>
      <x:c r="DM255" s="50" t="str">
        <x:f>IF(OR(21&gt;'Настройки'!$B$3,ISBLANK(CC255),CC255=0),"",CC255)</x:f>
      </x:c>
      <x:c r="DN255" s="50" t="str">
        <x:f>IF(OR(22&gt;'Настройки'!$B$3,ISBLANK(CD255),CD255=0),"",CD255)</x:f>
      </x:c>
      <x:c r="DO255" s="50" t="str">
        <x:f>IF(OR(23&gt;'Настройки'!$B$3,ISBLANK(CE255),CE255=0),"",CE255)</x:f>
      </x:c>
      <x:c r="DP255" s="50" t="str">
        <x:f>IF(OR(24&gt;'Настройки'!$B$3,ISBLANK(CF255),CF255=0),"",CF255)</x:f>
      </x:c>
      <x:c r="DQ255" s="50" t="str">
        <x:f>IF(OR(25&gt;'Настройки'!$B$3,ISBLANK(CG255),CG255=0),"",CG255)</x:f>
      </x:c>
      <x:c r="DR255" s="50" t="str">
        <x:f>IF(OR(26&gt;'Настройки'!$B$3,ISBLANK(CH255),CH255=0),"",CH255)</x:f>
      </x:c>
      <x:c r="DS255" s="50" t="str">
        <x:f>IF(OR(27&gt;'Настройки'!$B$3,ISBLANK(CI255),CI255=0),"",CI255)</x:f>
      </x:c>
      <x:c r="DT255" s="50" t="str">
        <x:f>IF(OR(28&gt;'Настройки'!$B$3,ISBLANK(CJ255),CJ255=0),"",CJ255)</x:f>
      </x:c>
      <x:c r="DU255" s="50" t="str">
        <x:f>IF(OR(29&gt;'Настройки'!$B$3,ISBLANK(CK255),CK255=0),"",CK255)</x:f>
      </x:c>
      <x:c r="DV255" s="50" t="str">
        <x:f>IF(OR(30&gt;'Настройки'!$B$3,ISBLANK(CL255),CL255=0),"",CL255)</x:f>
      </x:c>
      <x:c r="DW255" s="50" t="str">
        <x:f>IF(OR(31&gt;'Настройки'!$B$3,ISBLANK(CM255),CM255=0),"",CM255)</x:f>
      </x:c>
      <x:c r="DX255" s="50" t="str">
        <x:f>IF(OR(32&gt;'Настройки'!$B$3,ISBLANK(CN255),CN255=0),"",CN255)</x:f>
      </x:c>
      <x:c r="DY255" s="50" t="str">
        <x:f>IF(OR(33&gt;'Настройки'!$B$3,ISBLANK(CO255),CO255=0),"",CO255)</x:f>
      </x:c>
      <x:c r="DZ255" s="50" t="str">
        <x:f>IF(OR(34&gt;'Настройки'!$B$3,ISBLANK(CP255),CP255=0),"",CP255)</x:f>
      </x:c>
      <x:c r="EA255" s="50" t="str">
        <x:f>IF(OR(35&gt;'Настройки'!$B$3,ISBLANK(CQ255),CQ255=0),"",CQ255)</x:f>
      </x:c>
      <x:c r="EB255" s="50" t="str">
        <x:f>IF(OR(36&gt;'Настройки'!$B$3,ISBLANK(CR255),CR255=0),"",CR255)</x:f>
      </x:c>
      <x:c r="EC255" s="50" t="str">
        <x:f>IF(A255="","",IF(OR(BB255="AZ",BB255="BZ"),10000+ROW(),IF(AZ255&gt;'Настройки'!$B$11,20000+ROW(),IF(BF255&lt;&gt;"Обычный",30000+ROW(),IF(AX255&lt;=0,40000+ROW(),"")))))</x:f>
      </x:c>
      <x:c r="ED255" s="50" t="str">
        <x:f>IF(EC255="","",COUNTIFS($EC$2:$EC$1001,"&gt;0",$EC$2:$EC$1001,"&lt;"&amp;EC255)+1)</x:f>
      </x:c>
    </x:row>
    <x:row r="256">
      <x:c r="A256" s="115"/>
      <x:c r="B256" s="115"/>
      <x:c r="C256" s="115"/>
      <x:c r="D256" s="118"/>
      <x:c r="E256" s="118"/>
      <x:c r="F256" s="118"/>
      <x:c r="G256" s="118"/>
      <x:c r="H256" s="118"/>
      <x:c r="I256" s="118"/>
      <x:c r="J256" s="118"/>
      <x:c r="K256" s="118"/>
      <x:c r="L256" s="118"/>
      <x:c r="M256" s="118"/>
      <x:c r="N256" s="118"/>
      <x:c r="O256" s="118"/>
      <x:c r="P256" s="118"/>
      <x:c r="Q256" s="118"/>
      <x:c r="R256" s="118"/>
      <x:c r="S256" s="118"/>
      <x:c r="T256" s="118"/>
      <x:c r="U256" s="118"/>
      <x:c r="V256" s="118"/>
      <x:c r="W256" s="118"/>
      <x:c r="X256" s="118"/>
      <x:c r="Y256" s="118"/>
      <x:c r="Z256" s="118"/>
      <x:c r="AA256" s="118"/>
      <x:c r="AB256" s="118"/>
      <x:c r="AC256" s="118"/>
      <x:c r="AD256" s="118"/>
      <x:c r="AE256" s="118"/>
      <x:c r="AF256" s="118"/>
      <x:c r="AG256" s="118"/>
      <x:c r="AH256" s="118"/>
      <x:c r="AI256" s="118"/>
      <x:c r="AJ256" s="118"/>
      <x:c r="AK256" s="118"/>
      <x:c r="AL256" s="118"/>
      <x:c r="AM256" s="118"/>
      <x:c r="AN256" s="118"/>
      <x:c r="AO256" s="118"/>
      <x:c r="AP256" s="115"/>
      <x:c r="AQ256" s="49" t="str">
        <x:f>IF(A256="","",COUNT(BI256:INDEX(BI256:CR256,1,'Настройки'!$B$3)))</x:f>
      </x:c>
      <x:c r="AR256" s="49" t="str">
        <x:f>IF(A256="","",SUM(BI256:INDEX(BI256:CR256,1,'Настройки'!$B$3)))</x:f>
      </x:c>
      <x:c r="AS256" s="58" t="str">
        <x:f>IF(A256="","",IF('Настройки'!$B$4="Стоимость потребления",AR256*D256,IF('Настройки'!$B$4="Количество",AR256,E256)))</x:f>
      </x:c>
      <x:c r="AT256" s="61" t="str">
        <x:f>IF(OR(A256="",AS256&lt;0,SUM($AS$2:$AS$1001)&lt;=0),"",AS256/SUM($AS$2:$AS$1001))</x:f>
      </x:c>
      <x:c r="AU256" s="61" t="str">
        <x:f>IF(OR(A256="",AS256&lt;0,SUM($AS$2:$AS$1001)&lt;=0),"",SUMIFS($AS$2:$AS$1001,$AS$2:$AS$1001,"&gt;"&amp;AS256)/SUM($AS$2:$AS$1001))</x:f>
      </x:c>
      <x:c r="AV256" s="61" t="str">
        <x:f>IF(OR(A256="",AS256&lt;0,SUM($AS$2:$AS$1001)&lt;=0),"",SUMIFS($AS$2:$AS$1001,$AS$2:$AS$1001,"&gt;="&amp;AS256)/SUM($AS$2:$AS$1001))</x:f>
      </x:c>
      <x:c r="AW256" s="49" t="str">
        <x:f>IF(A256="","",IF(SUM($AS$2:$AS$1001)&lt;=0,"Не определён",IF(AS256&lt;0,"Исключение",IF(AU256&lt;'Настройки'!$B$5,"A",IF(AU256&lt;'Настройки'!$B$6,"B","C")))))</x:f>
      </x:c>
      <x:c r="AX256" s="58" t="str">
        <x:f>IF(A256="","",IF(AQ256=0,"",AVERAGE(BI256:INDEX(BI256:CR256,1,'Настройки'!$B$3))))</x:f>
      </x:c>
      <x:c r="AY256" s="58" t="str">
        <x:f>IF(OR(A256="",AQ256=0),"",STDEVP(BI256:INDEX(BI256:CR256,1,'Настройки'!$B$3)))</x:f>
      </x:c>
      <x:c r="AZ256" s="61" t="str">
        <x:f>IF(OR(A256="",AQ256&lt;'Настройки'!$B$12,AX256&lt;=0,AND('Настройки'!$B$10="Блокировать",COUNTIF(F256:INDEX(F256:AO256,1,'Настройки'!$B$3),"&lt;0")&gt;0)),"",AY256/ABS(AX256))</x:f>
      </x:c>
      <x:c r="BA256" s="49" t="str">
        <x:f>IF(A256="","",IF(AND('Настройки'!$B$10="Блокировать",COUNTIF(F256:INDEX(F256:AO256,1,'Настройки'!$B$3),"&lt;0")&gt;0),"Не определён",IF(AQ256&lt;'Настройки'!$B$12,"Не определён",IF(AX256=0,"Нет спроса",IF(AX256&lt;0,"Не определён",IF(AZ256&lt;='Настройки'!$B$7,"X",IF(AZ256&lt;='Настройки'!$B$8,"Y","Z")))))))</x:f>
      </x:c>
      <x:c r="BB256" s="49" t="str">
        <x:f>IF(OR(A256="",LEN(AW256)&lt;&gt;1,LEN(BA256)&lt;&gt;1),"",AW256&amp;BA256)</x:f>
      </x:c>
      <x:c r="BC256" s="61" t="str">
        <x:f>IF(OR(A256="",AQ256=0),"",(COUNT(BI256:INDEX(BI256:CR256,1,'Настройки'!$B$3))-COUNT(CS256:INDEX(CS256:EB256,1,'Настройки'!$B$3)))/AQ256)</x:f>
      </x:c>
      <x:c r="BD256" s="64" t="str">
        <x:f>IF(OR(A256="",COUNT(CS256:INDEX(CS256:EB256,1,'Настройки'!$B$3))=0),"",AQ256/COUNT(CS256:INDEX(CS256:EB256,1,'Настройки'!$B$3)))</x:f>
      </x:c>
      <x:c r="BE256" s="64" t="str">
        <x:f>IF(OR(A256="",COUNT(CS256:INDEX(CS256:EB256,1,'Настройки'!$B$3))=0),"",IF(AVERAGE(CS256:INDEX(CS256:EB256,1,'Настройки'!$B$3))=0,"",(STDEVP(CS256:INDEX(CS256:EB256,1,'Настройки'!$B$3))/ABS(AVERAGE(CS256:INDEX(CS256:EB256,1,'Настройки'!$B$3))))^2))</x:f>
      </x:c>
      <x:c r="BF256" s="49" t="str">
        <x:f>IF(A256="","",IF(AQ256&lt;3,"Недостаточно",IF(AQ256&lt;6,"Предварительный","Обычный")))</x:f>
      </x:c>
      <x:c r="BG256" s="49" t="str">
        <x:f>IF(A256="","",IF(COUNTIF(F256:INDEX(F256:AO256,1,'Настройки'!$B$3),"&lt;0")&gt;0,IF('Настройки'!$B$10="Блокировать","Отрицательный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"),"")&amp;IF(AQ256&lt;3,"Недостаточно истории. ",IF(AQ256&lt;6,"Предварительная классификация. ",""))&amp;IF(AX256=0,"Нет спроса за горизонт. ","")&amp;IF(AZ256&gt;'Настройки'!$B$11,"Экстремальная вариативность. ",""))</x:f>
      </x:c>
      <x:c r="BH256" s="49" t="str">
        <x:f>IF(A256="","",IFERROR(VLOOKUP(BB256,'Настройки'!$D$3:$E$11,2,FALSE),"Сначала проверьте исходные данные и историю спроса.")&amp;" Уточните срок поставки, MOQ и критичность.")</x:f>
      </x:c>
      <x:c r="BI256" s="50" t="str">
        <x:f>IF(1&gt;'Настройки'!$B$3,"",IF(ISBLANK(F256),IF('Настройки'!$B$9="Нулевой спрос",0,""),IF(F256&lt;0,IF('Настройки'!$B$10="Исключить","",IF('Настройки'!$B$10="Абсолютные значения",ABS(F256),F256)),F256)))</x:f>
      </x:c>
      <x:c r="BJ256" s="50" t="str">
        <x:f>IF(2&gt;'Настройки'!$B$3,"",IF(ISBLANK(G256),IF('Настройки'!$B$9="Нулевой спрос",0,""),IF(G256&lt;0,IF('Настройки'!$B$10="Исключить","",IF('Настройки'!$B$10="Абсолютные значения",ABS(G256),G256)),G256)))</x:f>
      </x:c>
      <x:c r="BK256" s="50" t="str">
        <x:f>IF(3&gt;'Настройки'!$B$3,"",IF(ISBLANK(H256),IF('Настройки'!$B$9="Нулевой спрос",0,""),IF(H256&lt;0,IF('Настройки'!$B$10="Исключить","",IF('Настройки'!$B$10="Абсолютные значения",ABS(H256),H256)),H256)))</x:f>
      </x:c>
      <x:c r="BL256" s="50" t="str">
        <x:f>IF(4&gt;'Настройки'!$B$3,"",IF(ISBLANK(I256),IF('Настройки'!$B$9="Нулевой спрос",0,""),IF(I256&lt;0,IF('Настройки'!$B$10="Исключить","",IF('Настройки'!$B$10="Абсолютные значения",ABS(I256),I256)),I256)))</x:f>
      </x:c>
      <x:c r="BM256" s="50" t="str">
        <x:f>IF(5&gt;'Настройки'!$B$3,"",IF(ISBLANK(J256),IF('Настройки'!$B$9="Нулевой спрос",0,""),IF(J256&lt;0,IF('Настройки'!$B$10="Исключить","",IF('Настройки'!$B$10="Абсолютные значения",ABS(J256),J256)),J256)))</x:f>
      </x:c>
      <x:c r="BN256" s="50" t="str">
        <x:f>IF(6&gt;'Настройки'!$B$3,"",IF(ISBLANK(K256),IF('Настройки'!$B$9="Нулевой спрос",0,""),IF(K256&lt;0,IF('Настройки'!$B$10="Исключить","",IF('Настройки'!$B$10="Абсолютные значения",ABS(K256),K256)),K256)))</x:f>
      </x:c>
      <x:c r="BO256" s="50" t="str">
        <x:f>IF(7&gt;'Настройки'!$B$3,"",IF(ISBLANK(L256),IF('Настройки'!$B$9="Нулевой спрос",0,""),IF(L256&lt;0,IF('Настройки'!$B$10="Исключить","",IF('Настройки'!$B$10="Абсолютные значения",ABS(L256),L256)),L256)))</x:f>
      </x:c>
      <x:c r="BP256" s="50" t="str">
        <x:f>IF(8&gt;'Настройки'!$B$3,"",IF(ISBLANK(M256),IF('Настройки'!$B$9="Нулевой спрос",0,""),IF(M256&lt;0,IF('Настройки'!$B$10="Исключить","",IF('Настройки'!$B$10="Абсолютные значения",ABS(M256),M256)),M256)))</x:f>
      </x:c>
      <x:c r="BQ256" s="50" t="str">
        <x:f>IF(9&gt;'Настройки'!$B$3,"",IF(ISBLANK(N256),IF('Настройки'!$B$9="Нулевой спрос",0,""),IF(N256&lt;0,IF('Настройки'!$B$10="Исключить","",IF('Настройки'!$B$10="Абсолютные значения",ABS(N256),N256)),N256)))</x:f>
      </x:c>
      <x:c r="BR256" s="50" t="str">
        <x:f>IF(10&gt;'Настройки'!$B$3,"",IF(ISBLANK(O256),IF('Настройки'!$B$9="Нулевой спрос",0,""),IF(O256&lt;0,IF('Настройки'!$B$10="Исключить","",IF('Настройки'!$B$10="Абсолютные значения",ABS(O256),O256)),O256)))</x:f>
      </x:c>
      <x:c r="BS256" s="50" t="str">
        <x:f>IF(11&gt;'Настройки'!$B$3,"",IF(ISBLANK(P256),IF('Настройки'!$B$9="Нулевой спрос",0,""),IF(P256&lt;0,IF('Настройки'!$B$10="Исключить","",IF('Настройки'!$B$10="Абсолютные значения",ABS(P256),P256)),P256)))</x:f>
      </x:c>
      <x:c r="BT256" s="50" t="str">
        <x:f>IF(12&gt;'Настройки'!$B$3,"",IF(ISBLANK(Q256),IF('Настройки'!$B$9="Нулевой спрос",0,""),IF(Q256&lt;0,IF('Настройки'!$B$10="Исключить","",IF('Настройки'!$B$10="Абсолютные значения",ABS(Q256),Q256)),Q256)))</x:f>
      </x:c>
      <x:c r="BU256" s="50" t="str">
        <x:f>IF(13&gt;'Настройки'!$B$3,"",IF(ISBLANK(R256),IF('Настройки'!$B$9="Нулевой спрос",0,""),IF(R256&lt;0,IF('Настройки'!$B$10="Исключить","",IF('Настройки'!$B$10="Абсолютные значения",ABS(R256),R256)),R256)))</x:f>
      </x:c>
      <x:c r="BV256" s="50" t="str">
        <x:f>IF(14&gt;'Настройки'!$B$3,"",IF(ISBLANK(S256),IF('Настройки'!$B$9="Нулевой спрос",0,""),IF(S256&lt;0,IF('Настройки'!$B$10="Исключить","",IF('Настройки'!$B$10="Абсолютные значения",ABS(S256),S256)),S256)))</x:f>
      </x:c>
      <x:c r="BW256" s="50" t="str">
        <x:f>IF(15&gt;'Настройки'!$B$3,"",IF(ISBLANK(T256),IF('Настройки'!$B$9="Нулевой спрос",0,""),IF(T256&lt;0,IF('Настройки'!$B$10="Исключить","",IF('Настройки'!$B$10="Абсолютные значения",ABS(T256),T256)),T256)))</x:f>
      </x:c>
      <x:c r="BX256" s="50" t="str">
        <x:f>IF(16&gt;'Настройки'!$B$3,"",IF(ISBLANK(U256),IF('Настройки'!$B$9="Нулевой спрос",0,""),IF(U256&lt;0,IF('Настройки'!$B$10="Исключить","",IF('Настройки'!$B$10="Абсолютные значения",ABS(U256),U256)),U256)))</x:f>
      </x:c>
      <x:c r="BY256" s="50" t="str">
        <x:f>IF(17&gt;'Настройки'!$B$3,"",IF(ISBLANK(V256),IF('Настройки'!$B$9="Нулевой спрос",0,""),IF(V256&lt;0,IF('Настройки'!$B$10="Исключить","",IF('Настройки'!$B$10="Абсолютные значения",ABS(V256),V256)),V256)))</x:f>
      </x:c>
      <x:c r="BZ256" s="50" t="str">
        <x:f>IF(18&gt;'Настройки'!$B$3,"",IF(ISBLANK(W256),IF('Настройки'!$B$9="Нулевой спрос",0,""),IF(W256&lt;0,IF('Настройки'!$B$10="Исключить","",IF('Настройки'!$B$10="Абсолютные значения",ABS(W256),W256)),W256)))</x:f>
      </x:c>
      <x:c r="CA256" s="50" t="str">
        <x:f>IF(19&gt;'Настройки'!$B$3,"",IF(ISBLANK(X256),IF('Настройки'!$B$9="Нулевой спрос",0,""),IF(X256&lt;0,IF('Настройки'!$B$10="Исключить","",IF('Настройки'!$B$10="Абсолютные значения",ABS(X256),X256)),X256)))</x:f>
      </x:c>
      <x:c r="CB256" s="50" t="str">
        <x:f>IF(20&gt;'Настройки'!$B$3,"",IF(ISBLANK(Y256),IF('Настройки'!$B$9="Нулевой спрос",0,""),IF(Y256&lt;0,IF('Настройки'!$B$10="Исключить","",IF('Настройки'!$B$10="Абсолютные значения",ABS(Y256),Y256)),Y256)))</x:f>
      </x:c>
      <x:c r="CC256" s="50" t="str">
        <x:f>IF(21&gt;'Настройки'!$B$3,"",IF(ISBLANK(Z256),IF('Настройки'!$B$9="Нулевой спрос",0,""),IF(Z256&lt;0,IF('Настройки'!$B$10="Исключить","",IF('Настройки'!$B$10="Абсолютные значения",ABS(Z256),Z256)),Z256)))</x:f>
      </x:c>
      <x:c r="CD256" s="50" t="str">
        <x:f>IF(22&gt;'Настройки'!$B$3,"",IF(ISBLANK(AA256),IF('Настройки'!$B$9="Нулевой спрос",0,""),IF(AA256&lt;0,IF('Настройки'!$B$10="Исключить","",IF('Настройки'!$B$10="Абсолютные значения",ABS(AA256),AA256)),AA256)))</x:f>
      </x:c>
      <x:c r="CE256" s="50" t="str">
        <x:f>IF(23&gt;'Настройки'!$B$3,"",IF(ISBLANK(AB256),IF('Настройки'!$B$9="Нулевой спрос",0,""),IF(AB256&lt;0,IF('Настройки'!$B$10="Исключить","",IF('Настройки'!$B$10="Абсолютные значения",ABS(AB256),AB256)),AB256)))</x:f>
      </x:c>
      <x:c r="CF256" s="50" t="str">
        <x:f>IF(24&gt;'Настройки'!$B$3,"",IF(ISBLANK(AC256),IF('Настройки'!$B$9="Нулевой спрос",0,""),IF(AC256&lt;0,IF('Настройки'!$B$10="Исключить","",IF('Настройки'!$B$10="Абсолютные значения",ABS(AC256),AC256)),AC256)))</x:f>
      </x:c>
      <x:c r="CG256" s="50" t="str">
        <x:f>IF(25&gt;'Настройки'!$B$3,"",IF(ISBLANK(AD256),IF('Настройки'!$B$9="Нулевой спрос",0,""),IF(AD256&lt;0,IF('Настройки'!$B$10="Исключить","",IF('Настройки'!$B$10="Абсолютные значения",ABS(AD256),AD256)),AD256)))</x:f>
      </x:c>
      <x:c r="CH256" s="50" t="str">
        <x:f>IF(26&gt;'Настройки'!$B$3,"",IF(ISBLANK(AE256),IF('Настройки'!$B$9="Нулевой спрос",0,""),IF(AE256&lt;0,IF('Настройки'!$B$10="Исключить","",IF('Настройки'!$B$10="Абсолютные значения",ABS(AE256),AE256)),AE256)))</x:f>
      </x:c>
      <x:c r="CI256" s="50" t="str">
        <x:f>IF(27&gt;'Настройки'!$B$3,"",IF(ISBLANK(AF256),IF('Настройки'!$B$9="Нулевой спрос",0,""),IF(AF256&lt;0,IF('Настройки'!$B$10="Исключить","",IF('Настройки'!$B$10="Абсолютные значения",ABS(AF256),AF256)),AF256)))</x:f>
      </x:c>
      <x:c r="CJ256" s="50" t="str">
        <x:f>IF(28&gt;'Настройки'!$B$3,"",IF(ISBLANK(AG256),IF('Настройки'!$B$9="Нулевой спрос",0,""),IF(AG256&lt;0,IF('Настройки'!$B$10="Исключить","",IF('Настройки'!$B$10="Абсолютные значения",ABS(AG256),AG256)),AG256)))</x:f>
      </x:c>
      <x:c r="CK256" s="50" t="str">
        <x:f>IF(29&gt;'Настройки'!$B$3,"",IF(ISBLANK(AH256),IF('Настройки'!$B$9="Нулевой спрос",0,""),IF(AH256&lt;0,IF('Настройки'!$B$10="Исключить","",IF('Настройки'!$B$10="Абсолютные значения",ABS(AH256),AH256)),AH256)))</x:f>
      </x:c>
      <x:c r="CL256" s="50" t="str">
        <x:f>IF(30&gt;'Настройки'!$B$3,"",IF(ISBLANK(AI256),IF('Настройки'!$B$9="Нулевой спрос",0,""),IF(AI256&lt;0,IF('Настройки'!$B$10="Исключить","",IF('Настройки'!$B$10="Абсолютные значения",ABS(AI256),AI256)),AI256)))</x:f>
      </x:c>
      <x:c r="CM256" s="50" t="str">
        <x:f>IF(31&gt;'Настройки'!$B$3,"",IF(ISBLANK(AJ256),IF('Настройки'!$B$9="Нулевой спрос",0,""),IF(AJ256&lt;0,IF('Настройки'!$B$10="Исключить","",IF('Настройки'!$B$10="Абсолютные значения",ABS(AJ256),AJ256)),AJ256)))</x:f>
      </x:c>
      <x:c r="CN256" s="50" t="str">
        <x:f>IF(32&gt;'Настройки'!$B$3,"",IF(ISBLANK(AK256),IF('Настройки'!$B$9="Нулевой спрос",0,""),IF(AK256&lt;0,IF('Настройки'!$B$10="Исключить","",IF('Настройки'!$B$10="Абсолютные значения",ABS(AK256),AK256)),AK256)))</x:f>
      </x:c>
      <x:c r="CO256" s="50" t="str">
        <x:f>IF(33&gt;'Настройки'!$B$3,"",IF(ISBLANK(AL256),IF('Настройки'!$B$9="Нулевой спрос",0,""),IF(AL256&lt;0,IF('Настройки'!$B$10="Исключить","",IF('Настройки'!$B$10="Абсолютные значения",ABS(AL256),AL256)),AL256)))</x:f>
      </x:c>
      <x:c r="CP256" s="50" t="str">
        <x:f>IF(34&gt;'Настройки'!$B$3,"",IF(ISBLANK(AM256),IF('Настройки'!$B$9="Нулевой спрос",0,""),IF(AM256&lt;0,IF('Настройки'!$B$10="Исключить","",IF('Настройки'!$B$10="Абсолютные значения",ABS(AM256),AM256)),AM256)))</x:f>
      </x:c>
      <x:c r="CQ256" s="50" t="str">
        <x:f>IF(35&gt;'Настройки'!$B$3,"",IF(ISBLANK(AN256),IF('Настройки'!$B$9="Нулевой спрос",0,""),IF(AN256&lt;0,IF('Настройки'!$B$10="Исключить","",IF('Настройки'!$B$10="Абсолютные значения",ABS(AN256),AN256)),AN256)))</x:f>
      </x:c>
      <x:c r="CR256" s="50" t="str">
        <x:f>IF(36&gt;'Настройки'!$B$3,"",IF(ISBLANK(AO256),IF('Настройки'!$B$9="Нулевой спрос",0,""),IF(AO256&lt;0,IF('Настройки'!$B$10="Исключить","",IF('Настройки'!$B$10="Абсолютные значения",ABS(AO256),AO256)),AO256)))</x:f>
      </x:c>
      <x:c r="CS256" s="50" t="str">
        <x:f>IF(OR(1&gt;'Настройки'!$B$3,ISBLANK(BI256),BI256=0),"",BI256)</x:f>
      </x:c>
      <x:c r="CT256" s="50" t="str">
        <x:f>IF(OR(2&gt;'Настройки'!$B$3,ISBLANK(BJ256),BJ256=0),"",BJ256)</x:f>
      </x:c>
      <x:c r="CU256" s="50" t="str">
        <x:f>IF(OR(3&gt;'Настройки'!$B$3,ISBLANK(BK256),BK256=0),"",BK256)</x:f>
      </x:c>
      <x:c r="CV256" s="50" t="str">
        <x:f>IF(OR(4&gt;'Настройки'!$B$3,ISBLANK(BL256),BL256=0),"",BL256)</x:f>
      </x:c>
      <x:c r="CW256" s="50" t="str">
        <x:f>IF(OR(5&gt;'Настройки'!$B$3,ISBLANK(BM256),BM256=0),"",BM256)</x:f>
      </x:c>
      <x:c r="CX256" s="50" t="str">
        <x:f>IF(OR(6&gt;'Настройки'!$B$3,ISBLANK(BN256),BN256=0),"",BN256)</x:f>
      </x:c>
      <x:c r="CY256" s="50" t="str">
        <x:f>IF(OR(7&gt;'Настройки'!$B$3,ISBLANK(BO256),BO256=0),"",BO256)</x:f>
      </x:c>
      <x:c r="CZ256" s="50" t="str">
        <x:f>IF(OR(8&gt;'Настройки'!$B$3,ISBLANK(BP256),BP256=0),"",BP256)</x:f>
      </x:c>
      <x:c r="DA256" s="50" t="str">
        <x:f>IF(OR(9&gt;'Настройки'!$B$3,ISBLANK(BQ256),BQ256=0),"",BQ256)</x:f>
      </x:c>
      <x:c r="DB256" s="50" t="str">
        <x:f>IF(OR(10&gt;'Настройки'!$B$3,ISBLANK(BR256),BR256=0),"",BR256)</x:f>
      </x:c>
      <x:c r="DC256" s="50" t="str">
        <x:f>IF(OR(11&gt;'Настройки'!$B$3,ISBLANK(BS256),BS256=0),"",BS256)</x:f>
      </x:c>
      <x:c r="DD256" s="50" t="str">
        <x:f>IF(OR(12&gt;'Настройки'!$B$3,ISBLANK(BT256),BT256=0),"",BT256)</x:f>
      </x:c>
      <x:c r="DE256" s="50" t="str">
        <x:f>IF(OR(13&gt;'Настройки'!$B$3,ISBLANK(BU256),BU256=0),"",BU256)</x:f>
      </x:c>
      <x:c r="DF256" s="50" t="str">
        <x:f>IF(OR(14&gt;'Настройки'!$B$3,ISBLANK(BV256),BV256=0),"",BV256)</x:f>
      </x:c>
      <x:c r="DG256" s="50" t="str">
        <x:f>IF(OR(15&gt;'Настройки'!$B$3,ISBLANK(BW256),BW256=0),"",BW256)</x:f>
      </x:c>
      <x:c r="DH256" s="50" t="str">
        <x:f>IF(OR(16&gt;'Настройки'!$B$3,ISBLANK(BX256),BX256=0),"",BX256)</x:f>
      </x:c>
      <x:c r="DI256" s="50" t="str">
        <x:f>IF(OR(17&gt;'Настройки'!$B$3,ISBLANK(BY256),BY256=0),"",BY256)</x:f>
      </x:c>
      <x:c r="DJ256" s="50" t="str">
        <x:f>IF(OR(18&gt;'Настройки'!$B$3,ISBLANK(BZ256),BZ256=0),"",BZ256)</x:f>
      </x:c>
      <x:c r="DK256" s="50" t="str">
        <x:f>IF(OR(19&gt;'Настройки'!$B$3,ISBLANK(CA256),CA256=0),"",CA256)</x:f>
      </x:c>
      <x:c r="DL256" s="50" t="str">
        <x:f>IF(OR(20&gt;'Настройки'!$B$3,ISBLANK(CB256),CB256=0),"",CB256)</x:f>
      </x:c>
      <x:c r="DM256" s="50" t="str">
        <x:f>IF(OR(21&gt;'Настройки'!$B$3,ISBLANK(CC256),CC256=0),"",CC256)</x:f>
      </x:c>
      <x:c r="DN256" s="50" t="str">
        <x:f>IF(OR(22&gt;'Настройки'!$B$3,ISBLANK(CD256),CD256=0),"",CD256)</x:f>
      </x:c>
      <x:c r="DO256" s="50" t="str">
        <x:f>IF(OR(23&gt;'Настройки'!$B$3,ISBLANK(CE256),CE256=0),"",CE256)</x:f>
      </x:c>
      <x:c r="DP256" s="50" t="str">
        <x:f>IF(OR(24&gt;'Настройки'!$B$3,ISBLANK(CF256),CF256=0),"",CF256)</x:f>
      </x:c>
      <x:c r="DQ256" s="50" t="str">
        <x:f>IF(OR(25&gt;'Настройки'!$B$3,ISBLANK(CG256),CG256=0),"",CG256)</x:f>
      </x:c>
      <x:c r="DR256" s="50" t="str">
        <x:f>IF(OR(26&gt;'Настройки'!$B$3,ISBLANK(CH256),CH256=0),"",CH256)</x:f>
      </x:c>
      <x:c r="DS256" s="50" t="str">
        <x:f>IF(OR(27&gt;'Настройки'!$B$3,ISBLANK(CI256),CI256=0),"",CI256)</x:f>
      </x:c>
      <x:c r="DT256" s="50" t="str">
        <x:f>IF(OR(28&gt;'Настройки'!$B$3,ISBLANK(CJ256),CJ256=0),"",CJ256)</x:f>
      </x:c>
      <x:c r="DU256" s="50" t="str">
        <x:f>IF(OR(29&gt;'Настройки'!$B$3,ISBLANK(CK256),CK256=0),"",CK256)</x:f>
      </x:c>
      <x:c r="DV256" s="50" t="str">
        <x:f>IF(OR(30&gt;'Настройки'!$B$3,ISBLANK(CL256),CL256=0),"",CL256)</x:f>
      </x:c>
      <x:c r="DW256" s="50" t="str">
        <x:f>IF(OR(31&gt;'Настройки'!$B$3,ISBLANK(CM256),CM256=0),"",CM256)</x:f>
      </x:c>
      <x:c r="DX256" s="50" t="str">
        <x:f>IF(OR(32&gt;'Настройки'!$B$3,ISBLANK(CN256),CN256=0),"",CN256)</x:f>
      </x:c>
      <x:c r="DY256" s="50" t="str">
        <x:f>IF(OR(33&gt;'Настройки'!$B$3,ISBLANK(CO256),CO256=0),"",CO256)</x:f>
      </x:c>
      <x:c r="DZ256" s="50" t="str">
        <x:f>IF(OR(34&gt;'Настройки'!$B$3,ISBLANK(CP256),CP256=0),"",CP256)</x:f>
      </x:c>
      <x:c r="EA256" s="50" t="str">
        <x:f>IF(OR(35&gt;'Настройки'!$B$3,ISBLANK(CQ256),CQ256=0),"",CQ256)</x:f>
      </x:c>
      <x:c r="EB256" s="50" t="str">
        <x:f>IF(OR(36&gt;'Настройки'!$B$3,ISBLANK(CR256),CR256=0),"",CR256)</x:f>
      </x:c>
      <x:c r="EC256" s="50" t="str">
        <x:f>IF(A256="","",IF(OR(BB256="AZ",BB256="BZ"),10000+ROW(),IF(AZ256&gt;'Настройки'!$B$11,20000+ROW(),IF(BF256&lt;&gt;"Обычный",30000+ROW(),IF(AX256&lt;=0,40000+ROW(),"")))))</x:f>
      </x:c>
      <x:c r="ED256" s="50" t="str">
        <x:f>IF(EC256="","",COUNTIFS($EC$2:$EC$1001,"&gt;0",$EC$2:$EC$1001,"&lt;"&amp;EC256)+1)</x:f>
      </x:c>
    </x:row>
    <x:row r="257">
      <x:c r="A257" s="115"/>
      <x:c r="B257" s="115"/>
      <x:c r="C257" s="115"/>
      <x:c r="D257" s="118"/>
      <x:c r="E257" s="118"/>
      <x:c r="F257" s="118"/>
      <x:c r="G257" s="118"/>
      <x:c r="H257" s="118"/>
      <x:c r="I257" s="118"/>
      <x:c r="J257" s="118"/>
      <x:c r="K257" s="118"/>
      <x:c r="L257" s="118"/>
      <x:c r="M257" s="118"/>
      <x:c r="N257" s="118"/>
      <x:c r="O257" s="118"/>
      <x:c r="P257" s="118"/>
      <x:c r="Q257" s="118"/>
      <x:c r="R257" s="118"/>
      <x:c r="S257" s="118"/>
      <x:c r="T257" s="118"/>
      <x:c r="U257" s="118"/>
      <x:c r="V257" s="118"/>
      <x:c r="W257" s="118"/>
      <x:c r="X257" s="118"/>
      <x:c r="Y257" s="118"/>
      <x:c r="Z257" s="118"/>
      <x:c r="AA257" s="118"/>
      <x:c r="AB257" s="118"/>
      <x:c r="AC257" s="118"/>
      <x:c r="AD257" s="118"/>
      <x:c r="AE257" s="118"/>
      <x:c r="AF257" s="118"/>
      <x:c r="AG257" s="118"/>
      <x:c r="AH257" s="118"/>
      <x:c r="AI257" s="118"/>
      <x:c r="AJ257" s="118"/>
      <x:c r="AK257" s="118"/>
      <x:c r="AL257" s="118"/>
      <x:c r="AM257" s="118"/>
      <x:c r="AN257" s="118"/>
      <x:c r="AO257" s="118"/>
      <x:c r="AP257" s="115"/>
      <x:c r="AQ257" s="49" t="str">
        <x:f>IF(A257="","",COUNT(BI257:INDEX(BI257:CR257,1,'Настройки'!$B$3)))</x:f>
      </x:c>
      <x:c r="AR257" s="49" t="str">
        <x:f>IF(A257="","",SUM(BI257:INDEX(BI257:CR257,1,'Настройки'!$B$3)))</x:f>
      </x:c>
      <x:c r="AS257" s="58" t="str">
        <x:f>IF(A257="","",IF('Настройки'!$B$4="Стоимость потребления",AR257*D257,IF('Настройки'!$B$4="Количество",AR257,E257)))</x:f>
      </x:c>
      <x:c r="AT257" s="61" t="str">
        <x:f>IF(OR(A257="",AS257&lt;0,SUM($AS$2:$AS$1001)&lt;=0),"",AS257/SUM($AS$2:$AS$1001))</x:f>
      </x:c>
      <x:c r="AU257" s="61" t="str">
        <x:f>IF(OR(A257="",AS257&lt;0,SUM($AS$2:$AS$1001)&lt;=0),"",SUMIFS($AS$2:$AS$1001,$AS$2:$AS$1001,"&gt;"&amp;AS257)/SUM($AS$2:$AS$1001))</x:f>
      </x:c>
      <x:c r="AV257" s="61" t="str">
        <x:f>IF(OR(A257="",AS257&lt;0,SUM($AS$2:$AS$1001)&lt;=0),"",SUMIFS($AS$2:$AS$1001,$AS$2:$AS$1001,"&gt;="&amp;AS257)/SUM($AS$2:$AS$1001))</x:f>
      </x:c>
      <x:c r="AW257" s="49" t="str">
        <x:f>IF(A257="","",IF(SUM($AS$2:$AS$1001)&lt;=0,"Не определён",IF(AS257&lt;0,"Исключение",IF(AU257&lt;'Настройки'!$B$5,"A",IF(AU257&lt;'Настройки'!$B$6,"B","C")))))</x:f>
      </x:c>
      <x:c r="AX257" s="58" t="str">
        <x:f>IF(A257="","",IF(AQ257=0,"",AVERAGE(BI257:INDEX(BI257:CR257,1,'Настройки'!$B$3))))</x:f>
      </x:c>
      <x:c r="AY257" s="58" t="str">
        <x:f>IF(OR(A257="",AQ257=0),"",STDEVP(BI257:INDEX(BI257:CR257,1,'Настройки'!$B$3)))</x:f>
      </x:c>
      <x:c r="AZ257" s="61" t="str">
        <x:f>IF(OR(A257="",AQ257&lt;'Настройки'!$B$12,AX257&lt;=0,AND('Настройки'!$B$10="Блокировать",COUNTIF(F257:INDEX(F257:AO257,1,'Настройки'!$B$3),"&lt;0")&gt;0)),"",AY257/ABS(AX257))</x:f>
      </x:c>
      <x:c r="BA257" s="49" t="str">
        <x:f>IF(A257="","",IF(AND('Настройки'!$B$10="Блокировать",COUNTIF(F257:INDEX(F257:AO257,1,'Настройки'!$B$3),"&lt;0")&gt;0),"Не определён",IF(AQ257&lt;'Настройки'!$B$12,"Не определён",IF(AX257=0,"Нет спроса",IF(AX257&lt;0,"Не определён",IF(AZ257&lt;='Настройки'!$B$7,"X",IF(AZ257&lt;='Настройки'!$B$8,"Y","Z")))))))</x:f>
      </x:c>
      <x:c r="BB257" s="49" t="str">
        <x:f>IF(OR(A257="",LEN(AW257)&lt;&gt;1,LEN(BA257)&lt;&gt;1),"",AW257&amp;BA257)</x:f>
      </x:c>
      <x:c r="BC257" s="61" t="str">
        <x:f>IF(OR(A257="",AQ257=0),"",(COUNT(BI257:INDEX(BI257:CR257,1,'Настройки'!$B$3))-COUNT(CS257:INDEX(CS257:EB257,1,'Настройки'!$B$3)))/AQ257)</x:f>
      </x:c>
      <x:c r="BD257" s="64" t="str">
        <x:f>IF(OR(A257="",COUNT(CS257:INDEX(CS257:EB257,1,'Настройки'!$B$3))=0),"",AQ257/COUNT(CS257:INDEX(CS257:EB257,1,'Настройки'!$B$3)))</x:f>
      </x:c>
      <x:c r="BE257" s="64" t="str">
        <x:f>IF(OR(A257="",COUNT(CS257:INDEX(CS257:EB257,1,'Настройки'!$B$3))=0),"",IF(AVERAGE(CS257:INDEX(CS257:EB257,1,'Настройки'!$B$3))=0,"",(STDEVP(CS257:INDEX(CS257:EB257,1,'Настройки'!$B$3))/ABS(AVERAGE(CS257:INDEX(CS257:EB257,1,'Настройки'!$B$3))))^2))</x:f>
      </x:c>
      <x:c r="BF257" s="49" t="str">
        <x:f>IF(A257="","",IF(AQ257&lt;3,"Недостаточно",IF(AQ257&lt;6,"Предварительный","Обычный")))</x:f>
      </x:c>
      <x:c r="BG257" s="49" t="str">
        <x:f>IF(A257="","",IF(COUNTIF(F257:INDEX(F257:AO257,1,'Настройки'!$B$3),"&lt;0")&gt;0,IF('Настройки'!$B$10="Блокировать","Отрицательный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"),"")&amp;IF(AQ257&lt;3,"Недостаточно истории. ",IF(AQ257&lt;6,"Предварительная классификация. ",""))&amp;IF(AX257=0,"Нет спроса за горизонт. ","")&amp;IF(AZ257&gt;'Настройки'!$B$11,"Экстремальная вариативность. ",""))</x:f>
      </x:c>
      <x:c r="BH257" s="49" t="str">
        <x:f>IF(A257="","",IFERROR(VLOOKUP(BB257,'Настройки'!$D$3:$E$11,2,FALSE),"Сначала проверьте исходные данные и историю спроса.")&amp;" Уточните срок поставки, MOQ и критичность.")</x:f>
      </x:c>
      <x:c r="BI257" s="50" t="str">
        <x:f>IF(1&gt;'Настройки'!$B$3,"",IF(ISBLANK(F257),IF('Настройки'!$B$9="Нулевой спрос",0,""),IF(F257&lt;0,IF('Настройки'!$B$10="Исключить","",IF('Настройки'!$B$10="Абсолютные значения",ABS(F257),F257)),F257)))</x:f>
      </x:c>
      <x:c r="BJ257" s="50" t="str">
        <x:f>IF(2&gt;'Настройки'!$B$3,"",IF(ISBLANK(G257),IF('Настройки'!$B$9="Нулевой спрос",0,""),IF(G257&lt;0,IF('Настройки'!$B$10="Исключить","",IF('Настройки'!$B$10="Абсолютные значения",ABS(G257),G257)),G257)))</x:f>
      </x:c>
      <x:c r="BK257" s="50" t="str">
        <x:f>IF(3&gt;'Настройки'!$B$3,"",IF(ISBLANK(H257),IF('Настройки'!$B$9="Нулевой спрос",0,""),IF(H257&lt;0,IF('Настройки'!$B$10="Исключить","",IF('Настройки'!$B$10="Абсолютные значения",ABS(H257),H257)),H257)))</x:f>
      </x:c>
      <x:c r="BL257" s="50" t="str">
        <x:f>IF(4&gt;'Настройки'!$B$3,"",IF(ISBLANK(I257),IF('Настройки'!$B$9="Нулевой спрос",0,""),IF(I257&lt;0,IF('Настройки'!$B$10="Исключить","",IF('Настройки'!$B$10="Абсолютные значения",ABS(I257),I257)),I257)))</x:f>
      </x:c>
      <x:c r="BM257" s="50" t="str">
        <x:f>IF(5&gt;'Настройки'!$B$3,"",IF(ISBLANK(J257),IF('Настройки'!$B$9="Нулевой спрос",0,""),IF(J257&lt;0,IF('Настройки'!$B$10="Исключить","",IF('Настройки'!$B$10="Абсолютные значения",ABS(J257),J257)),J257)))</x:f>
      </x:c>
      <x:c r="BN257" s="50" t="str">
        <x:f>IF(6&gt;'Настройки'!$B$3,"",IF(ISBLANK(K257),IF('Настройки'!$B$9="Нулевой спрос",0,""),IF(K257&lt;0,IF('Настройки'!$B$10="Исключить","",IF('Настройки'!$B$10="Абсолютные значения",ABS(K257),K257)),K257)))</x:f>
      </x:c>
      <x:c r="BO257" s="50" t="str">
        <x:f>IF(7&gt;'Настройки'!$B$3,"",IF(ISBLANK(L257),IF('Настройки'!$B$9="Нулевой спрос",0,""),IF(L257&lt;0,IF('Настройки'!$B$10="Исключить","",IF('Настройки'!$B$10="Абсолютные значения",ABS(L257),L257)),L257)))</x:f>
      </x:c>
      <x:c r="BP257" s="50" t="str">
        <x:f>IF(8&gt;'Настройки'!$B$3,"",IF(ISBLANK(M257),IF('Настройки'!$B$9="Нулевой спрос",0,""),IF(M257&lt;0,IF('Настройки'!$B$10="Исключить","",IF('Настройки'!$B$10="Абсолютные значения",ABS(M257),M257)),M257)))</x:f>
      </x:c>
      <x:c r="BQ257" s="50" t="str">
        <x:f>IF(9&gt;'Настройки'!$B$3,"",IF(ISBLANK(N257),IF('Настройки'!$B$9="Нулевой спрос",0,""),IF(N257&lt;0,IF('Настройки'!$B$10="Исключить","",IF('Настройки'!$B$10="Абсолютные значения",ABS(N257),N257)),N257)))</x:f>
      </x:c>
      <x:c r="BR257" s="50" t="str">
        <x:f>IF(10&gt;'Настройки'!$B$3,"",IF(ISBLANK(O257),IF('Настройки'!$B$9="Нулевой спрос",0,""),IF(O257&lt;0,IF('Настройки'!$B$10="Исключить","",IF('Настройки'!$B$10="Абсолютные значения",ABS(O257),O257)),O257)))</x:f>
      </x:c>
      <x:c r="BS257" s="50" t="str">
        <x:f>IF(11&gt;'Настройки'!$B$3,"",IF(ISBLANK(P257),IF('Настройки'!$B$9="Нулевой спрос",0,""),IF(P257&lt;0,IF('Настройки'!$B$10="Исключить","",IF('Настройки'!$B$10="Абсолютные значения",ABS(P257),P257)),P257)))</x:f>
      </x:c>
      <x:c r="BT257" s="50" t="str">
        <x:f>IF(12&gt;'Настройки'!$B$3,"",IF(ISBLANK(Q257),IF('Настройки'!$B$9="Нулевой спрос",0,""),IF(Q257&lt;0,IF('Настройки'!$B$10="Исключить","",IF('Настройки'!$B$10="Абсолютные значения",ABS(Q257),Q257)),Q257)))</x:f>
      </x:c>
      <x:c r="BU257" s="50" t="str">
        <x:f>IF(13&gt;'Настройки'!$B$3,"",IF(ISBLANK(R257),IF('Настройки'!$B$9="Нулевой спрос",0,""),IF(R257&lt;0,IF('Настройки'!$B$10="Исключить","",IF('Настройки'!$B$10="Абсолютные значения",ABS(R257),R257)),R257)))</x:f>
      </x:c>
      <x:c r="BV257" s="50" t="str">
        <x:f>IF(14&gt;'Настройки'!$B$3,"",IF(ISBLANK(S257),IF('Настройки'!$B$9="Нулевой спрос",0,""),IF(S257&lt;0,IF('Настройки'!$B$10="Исключить","",IF('Настройки'!$B$10="Абсолютные значения",ABS(S257),S257)),S257)))</x:f>
      </x:c>
      <x:c r="BW257" s="50" t="str">
        <x:f>IF(15&gt;'Настройки'!$B$3,"",IF(ISBLANK(T257),IF('Настройки'!$B$9="Нулевой спрос",0,""),IF(T257&lt;0,IF('Настройки'!$B$10="Исключить","",IF('Настройки'!$B$10="Абсолютные значения",ABS(T257),T257)),T257)))</x:f>
      </x:c>
      <x:c r="BX257" s="50" t="str">
        <x:f>IF(16&gt;'Настройки'!$B$3,"",IF(ISBLANK(U257),IF('Настройки'!$B$9="Нулевой спрос",0,""),IF(U257&lt;0,IF('Настройки'!$B$10="Исключить","",IF('Настройки'!$B$10="Абсолютные значения",ABS(U257),U257)),U257)))</x:f>
      </x:c>
      <x:c r="BY257" s="50" t="str">
        <x:f>IF(17&gt;'Настройки'!$B$3,"",IF(ISBLANK(V257),IF('Настройки'!$B$9="Нулевой спрос",0,""),IF(V257&lt;0,IF('Настройки'!$B$10="Исключить","",IF('Настройки'!$B$10="Абсолютные значения",ABS(V257),V257)),V257)))</x:f>
      </x:c>
      <x:c r="BZ257" s="50" t="str">
        <x:f>IF(18&gt;'Настройки'!$B$3,"",IF(ISBLANK(W257),IF('Настройки'!$B$9="Нулевой спрос",0,""),IF(W257&lt;0,IF('Настройки'!$B$10="Исключить","",IF('Настройки'!$B$10="Абсолютные значения",ABS(W257),W257)),W257)))</x:f>
      </x:c>
      <x:c r="CA257" s="50" t="str">
        <x:f>IF(19&gt;'Настройки'!$B$3,"",IF(ISBLANK(X257),IF('Настройки'!$B$9="Нулевой спрос",0,""),IF(X257&lt;0,IF('Настройки'!$B$10="Исключить","",IF('Настройки'!$B$10="Абсолютные значения",ABS(X257),X257)),X257)))</x:f>
      </x:c>
      <x:c r="CB257" s="50" t="str">
        <x:f>IF(20&gt;'Настройки'!$B$3,"",IF(ISBLANK(Y257),IF('Настройки'!$B$9="Нулевой спрос",0,""),IF(Y257&lt;0,IF('Настройки'!$B$10="Исключить","",IF('Настройки'!$B$10="Абсолютные значения",ABS(Y257),Y257)),Y257)))</x:f>
      </x:c>
      <x:c r="CC257" s="50" t="str">
        <x:f>IF(21&gt;'Настройки'!$B$3,"",IF(ISBLANK(Z257),IF('Настройки'!$B$9="Нулевой спрос",0,""),IF(Z257&lt;0,IF('Настройки'!$B$10="Исключить","",IF('Настройки'!$B$10="Абсолютные значения",ABS(Z257),Z257)),Z257)))</x:f>
      </x:c>
      <x:c r="CD257" s="50" t="str">
        <x:f>IF(22&gt;'Настройки'!$B$3,"",IF(ISBLANK(AA257),IF('Настройки'!$B$9="Нулевой спрос",0,""),IF(AA257&lt;0,IF('Настройки'!$B$10="Исключить","",IF('Настройки'!$B$10="Абсолютные значения",ABS(AA257),AA257)),AA257)))</x:f>
      </x:c>
      <x:c r="CE257" s="50" t="str">
        <x:f>IF(23&gt;'Настройки'!$B$3,"",IF(ISBLANK(AB257),IF('Настройки'!$B$9="Нулевой спрос",0,""),IF(AB257&lt;0,IF('Настройки'!$B$10="Исключить","",IF('Настройки'!$B$10="Абсолютные значения",ABS(AB257),AB257)),AB257)))</x:f>
      </x:c>
      <x:c r="CF257" s="50" t="str">
        <x:f>IF(24&gt;'Настройки'!$B$3,"",IF(ISBLANK(AC257),IF('Настройки'!$B$9="Нулевой спрос",0,""),IF(AC257&lt;0,IF('Настройки'!$B$10="Исключить","",IF('Настройки'!$B$10="Абсолютные значения",ABS(AC257),AC257)),AC257)))</x:f>
      </x:c>
      <x:c r="CG257" s="50" t="str">
        <x:f>IF(25&gt;'Настройки'!$B$3,"",IF(ISBLANK(AD257),IF('Настройки'!$B$9="Нулевой спрос",0,""),IF(AD257&lt;0,IF('Настройки'!$B$10="Исключить","",IF('Настройки'!$B$10="Абсолютные значения",ABS(AD257),AD257)),AD257)))</x:f>
      </x:c>
      <x:c r="CH257" s="50" t="str">
        <x:f>IF(26&gt;'Настройки'!$B$3,"",IF(ISBLANK(AE257),IF('Настройки'!$B$9="Нулевой спрос",0,""),IF(AE257&lt;0,IF('Настройки'!$B$10="Исключить","",IF('Настройки'!$B$10="Абсолютные значения",ABS(AE257),AE257)),AE257)))</x:f>
      </x:c>
      <x:c r="CI257" s="50" t="str">
        <x:f>IF(27&gt;'Настройки'!$B$3,"",IF(ISBLANK(AF257),IF('Настройки'!$B$9="Нулевой спрос",0,""),IF(AF257&lt;0,IF('Настройки'!$B$10="Исключить","",IF('Настройки'!$B$10="Абсолютные значения",ABS(AF257),AF257)),AF257)))</x:f>
      </x:c>
      <x:c r="CJ257" s="50" t="str">
        <x:f>IF(28&gt;'Настройки'!$B$3,"",IF(ISBLANK(AG257),IF('Настройки'!$B$9="Нулевой спрос",0,""),IF(AG257&lt;0,IF('Настройки'!$B$10="Исключить","",IF('Настройки'!$B$10="Абсолютные значения",ABS(AG257),AG257)),AG257)))</x:f>
      </x:c>
      <x:c r="CK257" s="50" t="str">
        <x:f>IF(29&gt;'Настройки'!$B$3,"",IF(ISBLANK(AH257),IF('Настройки'!$B$9="Нулевой спрос",0,""),IF(AH257&lt;0,IF('Настройки'!$B$10="Исключить","",IF('Настройки'!$B$10="Абсолютные значения",ABS(AH257),AH257)),AH257)))</x:f>
      </x:c>
      <x:c r="CL257" s="50" t="str">
        <x:f>IF(30&gt;'Настройки'!$B$3,"",IF(ISBLANK(AI257),IF('Настройки'!$B$9="Нулевой спрос",0,""),IF(AI257&lt;0,IF('Настройки'!$B$10="Исключить","",IF('Настройки'!$B$10="Абсолютные значения",ABS(AI257),AI257)),AI257)))</x:f>
      </x:c>
      <x:c r="CM257" s="50" t="str">
        <x:f>IF(31&gt;'Настройки'!$B$3,"",IF(ISBLANK(AJ257),IF('Настройки'!$B$9="Нулевой спрос",0,""),IF(AJ257&lt;0,IF('Настройки'!$B$10="Исключить","",IF('Настройки'!$B$10="Абсолютные значения",ABS(AJ257),AJ257)),AJ257)))</x:f>
      </x:c>
      <x:c r="CN257" s="50" t="str">
        <x:f>IF(32&gt;'Настройки'!$B$3,"",IF(ISBLANK(AK257),IF('Настройки'!$B$9="Нулевой спрос",0,""),IF(AK257&lt;0,IF('Настройки'!$B$10="Исключить","",IF('Настройки'!$B$10="Абсолютные значения",ABS(AK257),AK257)),AK257)))</x:f>
      </x:c>
      <x:c r="CO257" s="50" t="str">
        <x:f>IF(33&gt;'Настройки'!$B$3,"",IF(ISBLANK(AL257),IF('Настройки'!$B$9="Нулевой спрос",0,""),IF(AL257&lt;0,IF('Настройки'!$B$10="Исключить","",IF('Настройки'!$B$10="Абсолютные значения",ABS(AL257),AL257)),AL257)))</x:f>
      </x:c>
      <x:c r="CP257" s="50" t="str">
        <x:f>IF(34&gt;'Настройки'!$B$3,"",IF(ISBLANK(AM257),IF('Настройки'!$B$9="Нулевой спрос",0,""),IF(AM257&lt;0,IF('Настройки'!$B$10="Исключить","",IF('Настройки'!$B$10="Абсолютные значения",ABS(AM257),AM257)),AM257)))</x:f>
      </x:c>
      <x:c r="CQ257" s="50" t="str">
        <x:f>IF(35&gt;'Настройки'!$B$3,"",IF(ISBLANK(AN257),IF('Настройки'!$B$9="Нулевой спрос",0,""),IF(AN257&lt;0,IF('Настройки'!$B$10="Исключить","",IF('Настройки'!$B$10="Абсолютные значения",ABS(AN257),AN257)),AN257)))</x:f>
      </x:c>
      <x:c r="CR257" s="50" t="str">
        <x:f>IF(36&gt;'Настройки'!$B$3,"",IF(ISBLANK(AO257),IF('Настройки'!$B$9="Нулевой спрос",0,""),IF(AO257&lt;0,IF('Настройки'!$B$10="Исключить","",IF('Настройки'!$B$10="Абсолютные значения",ABS(AO257),AO257)),AO257)))</x:f>
      </x:c>
      <x:c r="CS257" s="50" t="str">
        <x:f>IF(OR(1&gt;'Настройки'!$B$3,ISBLANK(BI257),BI257=0),"",BI257)</x:f>
      </x:c>
      <x:c r="CT257" s="50" t="str">
        <x:f>IF(OR(2&gt;'Настройки'!$B$3,ISBLANK(BJ257),BJ257=0),"",BJ257)</x:f>
      </x:c>
      <x:c r="CU257" s="50" t="str">
        <x:f>IF(OR(3&gt;'Настройки'!$B$3,ISBLANK(BK257),BK257=0),"",BK257)</x:f>
      </x:c>
      <x:c r="CV257" s="50" t="str">
        <x:f>IF(OR(4&gt;'Настройки'!$B$3,ISBLANK(BL257),BL257=0),"",BL257)</x:f>
      </x:c>
      <x:c r="CW257" s="50" t="str">
        <x:f>IF(OR(5&gt;'Настройки'!$B$3,ISBLANK(BM257),BM257=0),"",BM257)</x:f>
      </x:c>
      <x:c r="CX257" s="50" t="str">
        <x:f>IF(OR(6&gt;'Настройки'!$B$3,ISBLANK(BN257),BN257=0),"",BN257)</x:f>
      </x:c>
      <x:c r="CY257" s="50" t="str">
        <x:f>IF(OR(7&gt;'Настройки'!$B$3,ISBLANK(BO257),BO257=0),"",BO257)</x:f>
      </x:c>
      <x:c r="CZ257" s="50" t="str">
        <x:f>IF(OR(8&gt;'Настройки'!$B$3,ISBLANK(BP257),BP257=0),"",BP257)</x:f>
      </x:c>
      <x:c r="DA257" s="50" t="str">
        <x:f>IF(OR(9&gt;'Настройки'!$B$3,ISBLANK(BQ257),BQ257=0),"",BQ257)</x:f>
      </x:c>
      <x:c r="DB257" s="50" t="str">
        <x:f>IF(OR(10&gt;'Настройки'!$B$3,ISBLANK(BR257),BR257=0),"",BR257)</x:f>
      </x:c>
      <x:c r="DC257" s="50" t="str">
        <x:f>IF(OR(11&gt;'Настройки'!$B$3,ISBLANK(BS257),BS257=0),"",BS257)</x:f>
      </x:c>
      <x:c r="DD257" s="50" t="str">
        <x:f>IF(OR(12&gt;'Настройки'!$B$3,ISBLANK(BT257),BT257=0),"",BT257)</x:f>
      </x:c>
      <x:c r="DE257" s="50" t="str">
        <x:f>IF(OR(13&gt;'Настройки'!$B$3,ISBLANK(BU257),BU257=0),"",BU257)</x:f>
      </x:c>
      <x:c r="DF257" s="50" t="str">
        <x:f>IF(OR(14&gt;'Настройки'!$B$3,ISBLANK(BV257),BV257=0),"",BV257)</x:f>
      </x:c>
      <x:c r="DG257" s="50" t="str">
        <x:f>IF(OR(15&gt;'Настройки'!$B$3,ISBLANK(BW257),BW257=0),"",BW257)</x:f>
      </x:c>
      <x:c r="DH257" s="50" t="str">
        <x:f>IF(OR(16&gt;'Настройки'!$B$3,ISBLANK(BX257),BX257=0),"",BX257)</x:f>
      </x:c>
      <x:c r="DI257" s="50" t="str">
        <x:f>IF(OR(17&gt;'Настройки'!$B$3,ISBLANK(BY257),BY257=0),"",BY257)</x:f>
      </x:c>
      <x:c r="DJ257" s="50" t="str">
        <x:f>IF(OR(18&gt;'Настройки'!$B$3,ISBLANK(BZ257),BZ257=0),"",BZ257)</x:f>
      </x:c>
      <x:c r="DK257" s="50" t="str">
        <x:f>IF(OR(19&gt;'Настройки'!$B$3,ISBLANK(CA257),CA257=0),"",CA257)</x:f>
      </x:c>
      <x:c r="DL257" s="50" t="str">
        <x:f>IF(OR(20&gt;'Настройки'!$B$3,ISBLANK(CB257),CB257=0),"",CB257)</x:f>
      </x:c>
      <x:c r="DM257" s="50" t="str">
        <x:f>IF(OR(21&gt;'Настройки'!$B$3,ISBLANK(CC257),CC257=0),"",CC257)</x:f>
      </x:c>
      <x:c r="DN257" s="50" t="str">
        <x:f>IF(OR(22&gt;'Настройки'!$B$3,ISBLANK(CD257),CD257=0),"",CD257)</x:f>
      </x:c>
      <x:c r="DO257" s="50" t="str">
        <x:f>IF(OR(23&gt;'Настройки'!$B$3,ISBLANK(CE257),CE257=0),"",CE257)</x:f>
      </x:c>
      <x:c r="DP257" s="50" t="str">
        <x:f>IF(OR(24&gt;'Настройки'!$B$3,ISBLANK(CF257),CF257=0),"",CF257)</x:f>
      </x:c>
      <x:c r="DQ257" s="50" t="str">
        <x:f>IF(OR(25&gt;'Настройки'!$B$3,ISBLANK(CG257),CG257=0),"",CG257)</x:f>
      </x:c>
      <x:c r="DR257" s="50" t="str">
        <x:f>IF(OR(26&gt;'Настройки'!$B$3,ISBLANK(CH257),CH257=0),"",CH257)</x:f>
      </x:c>
      <x:c r="DS257" s="50" t="str">
        <x:f>IF(OR(27&gt;'Настройки'!$B$3,ISBLANK(CI257),CI257=0),"",CI257)</x:f>
      </x:c>
      <x:c r="DT257" s="50" t="str">
        <x:f>IF(OR(28&gt;'Настройки'!$B$3,ISBLANK(CJ257),CJ257=0),"",CJ257)</x:f>
      </x:c>
      <x:c r="DU257" s="50" t="str">
        <x:f>IF(OR(29&gt;'Настройки'!$B$3,ISBLANK(CK257),CK257=0),"",CK257)</x:f>
      </x:c>
      <x:c r="DV257" s="50" t="str">
        <x:f>IF(OR(30&gt;'Настройки'!$B$3,ISBLANK(CL257),CL257=0),"",CL257)</x:f>
      </x:c>
      <x:c r="DW257" s="50" t="str">
        <x:f>IF(OR(31&gt;'Настройки'!$B$3,ISBLANK(CM257),CM257=0),"",CM257)</x:f>
      </x:c>
      <x:c r="DX257" s="50" t="str">
        <x:f>IF(OR(32&gt;'Настройки'!$B$3,ISBLANK(CN257),CN257=0),"",CN257)</x:f>
      </x:c>
      <x:c r="DY257" s="50" t="str">
        <x:f>IF(OR(33&gt;'Настройки'!$B$3,ISBLANK(CO257),CO257=0),"",CO257)</x:f>
      </x:c>
      <x:c r="DZ257" s="50" t="str">
        <x:f>IF(OR(34&gt;'Настройки'!$B$3,ISBLANK(CP257),CP257=0),"",CP257)</x:f>
      </x:c>
      <x:c r="EA257" s="50" t="str">
        <x:f>IF(OR(35&gt;'Настройки'!$B$3,ISBLANK(CQ257),CQ257=0),"",CQ257)</x:f>
      </x:c>
      <x:c r="EB257" s="50" t="str">
        <x:f>IF(OR(36&gt;'Настройки'!$B$3,ISBLANK(CR257),CR257=0),"",CR257)</x:f>
      </x:c>
      <x:c r="EC257" s="50" t="str">
        <x:f>IF(A257="","",IF(OR(BB257="AZ",BB257="BZ"),10000+ROW(),IF(AZ257&gt;'Настройки'!$B$11,20000+ROW(),IF(BF257&lt;&gt;"Обычный",30000+ROW(),IF(AX257&lt;=0,40000+ROW(),"")))))</x:f>
      </x:c>
      <x:c r="ED257" s="50" t="str">
        <x:f>IF(EC257="","",COUNTIFS($EC$2:$EC$1001,"&gt;0",$EC$2:$EC$1001,"&lt;"&amp;EC257)+1)</x:f>
      </x:c>
    </x:row>
    <x:row r="258">
      <x:c r="A258" s="115"/>
      <x:c r="B258" s="115"/>
      <x:c r="C258" s="115"/>
      <x:c r="D258" s="118"/>
      <x:c r="E258" s="118"/>
      <x:c r="F258" s="118"/>
      <x:c r="G258" s="118"/>
      <x:c r="H258" s="118"/>
      <x:c r="I258" s="118"/>
      <x:c r="J258" s="118"/>
      <x:c r="K258" s="118"/>
      <x:c r="L258" s="118"/>
      <x:c r="M258" s="118"/>
      <x:c r="N258" s="118"/>
      <x:c r="O258" s="118"/>
      <x:c r="P258" s="118"/>
      <x:c r="Q258" s="118"/>
      <x:c r="R258" s="118"/>
      <x:c r="S258" s="118"/>
      <x:c r="T258" s="118"/>
      <x:c r="U258" s="118"/>
      <x:c r="V258" s="118"/>
      <x:c r="W258" s="118"/>
      <x:c r="X258" s="118"/>
      <x:c r="Y258" s="118"/>
      <x:c r="Z258" s="118"/>
      <x:c r="AA258" s="118"/>
      <x:c r="AB258" s="118"/>
      <x:c r="AC258" s="118"/>
      <x:c r="AD258" s="118"/>
      <x:c r="AE258" s="118"/>
      <x:c r="AF258" s="118"/>
      <x:c r="AG258" s="118"/>
      <x:c r="AH258" s="118"/>
      <x:c r="AI258" s="118"/>
      <x:c r="AJ258" s="118"/>
      <x:c r="AK258" s="118"/>
      <x:c r="AL258" s="118"/>
      <x:c r="AM258" s="118"/>
      <x:c r="AN258" s="118"/>
      <x:c r="AO258" s="118"/>
      <x:c r="AP258" s="115"/>
      <x:c r="AQ258" s="49" t="str">
        <x:f>IF(A258="","",COUNT(BI258:INDEX(BI258:CR258,1,'Настройки'!$B$3)))</x:f>
      </x:c>
      <x:c r="AR258" s="49" t="str">
        <x:f>IF(A258="","",SUM(BI258:INDEX(BI258:CR258,1,'Настройки'!$B$3)))</x:f>
      </x:c>
      <x:c r="AS258" s="58" t="str">
        <x:f>IF(A258="","",IF('Настройки'!$B$4="Стоимость потребления",AR258*D258,IF('Настройки'!$B$4="Количество",AR258,E258)))</x:f>
      </x:c>
      <x:c r="AT258" s="61" t="str">
        <x:f>IF(OR(A258="",AS258&lt;0,SUM($AS$2:$AS$1001)&lt;=0),"",AS258/SUM($AS$2:$AS$1001))</x:f>
      </x:c>
      <x:c r="AU258" s="61" t="str">
        <x:f>IF(OR(A258="",AS258&lt;0,SUM($AS$2:$AS$1001)&lt;=0),"",SUMIFS($AS$2:$AS$1001,$AS$2:$AS$1001,"&gt;"&amp;AS258)/SUM($AS$2:$AS$1001))</x:f>
      </x:c>
      <x:c r="AV258" s="61" t="str">
        <x:f>IF(OR(A258="",AS258&lt;0,SUM($AS$2:$AS$1001)&lt;=0),"",SUMIFS($AS$2:$AS$1001,$AS$2:$AS$1001,"&gt;="&amp;AS258)/SUM($AS$2:$AS$1001))</x:f>
      </x:c>
      <x:c r="AW258" s="49" t="str">
        <x:f>IF(A258="","",IF(SUM($AS$2:$AS$1001)&lt;=0,"Не определён",IF(AS258&lt;0,"Исключение",IF(AU258&lt;'Настройки'!$B$5,"A",IF(AU258&lt;'Настройки'!$B$6,"B","C")))))</x:f>
      </x:c>
      <x:c r="AX258" s="58" t="str">
        <x:f>IF(A258="","",IF(AQ258=0,"",AVERAGE(BI258:INDEX(BI258:CR258,1,'Настройки'!$B$3))))</x:f>
      </x:c>
      <x:c r="AY258" s="58" t="str">
        <x:f>IF(OR(A258="",AQ258=0),"",STDEVP(BI258:INDEX(BI258:CR258,1,'Настройки'!$B$3)))</x:f>
      </x:c>
      <x:c r="AZ258" s="61" t="str">
        <x:f>IF(OR(A258="",AQ258&lt;'Настройки'!$B$12,AX258&lt;=0,AND('Настройки'!$B$10="Блокировать",COUNTIF(F258:INDEX(F258:AO258,1,'Настройки'!$B$3),"&lt;0")&gt;0)),"",AY258/ABS(AX258))</x:f>
      </x:c>
      <x:c r="BA258" s="49" t="str">
        <x:f>IF(A258="","",IF(AND('Настройки'!$B$10="Блокировать",COUNTIF(F258:INDEX(F258:AO258,1,'Настройки'!$B$3),"&lt;0")&gt;0),"Не определён",IF(AQ258&lt;'Настройки'!$B$12,"Не определён",IF(AX258=0,"Нет спроса",IF(AX258&lt;0,"Не определён",IF(AZ258&lt;='Настройки'!$B$7,"X",IF(AZ258&lt;='Настройки'!$B$8,"Y","Z")))))))</x:f>
      </x:c>
      <x:c r="BB258" s="49" t="str">
        <x:f>IF(OR(A258="",LEN(AW258)&lt;&gt;1,LEN(BA258)&lt;&gt;1),"",AW258&amp;BA258)</x:f>
      </x:c>
      <x:c r="BC258" s="61" t="str">
        <x:f>IF(OR(A258="",AQ258=0),"",(COUNT(BI258:INDEX(BI258:CR258,1,'Настройки'!$B$3))-COUNT(CS258:INDEX(CS258:EB258,1,'Настройки'!$B$3)))/AQ258)</x:f>
      </x:c>
      <x:c r="BD258" s="64" t="str">
        <x:f>IF(OR(A258="",COUNT(CS258:INDEX(CS258:EB258,1,'Настройки'!$B$3))=0),"",AQ258/COUNT(CS258:INDEX(CS258:EB258,1,'Настройки'!$B$3)))</x:f>
      </x:c>
      <x:c r="BE258" s="64" t="str">
        <x:f>IF(OR(A258="",COUNT(CS258:INDEX(CS258:EB258,1,'Настройки'!$B$3))=0),"",IF(AVERAGE(CS258:INDEX(CS258:EB258,1,'Настройки'!$B$3))=0,"",(STDEVP(CS258:INDEX(CS258:EB258,1,'Настройки'!$B$3))/ABS(AVERAGE(CS258:INDEX(CS258:EB258,1,'Настройки'!$B$3))))^2))</x:f>
      </x:c>
      <x:c r="BF258" s="49" t="str">
        <x:f>IF(A258="","",IF(AQ258&lt;3,"Недостаточно",IF(AQ258&lt;6,"Предварительный","Обычный")))</x:f>
      </x:c>
      <x:c r="BG258" s="49" t="str">
        <x:f>IF(A258="","",IF(COUNTIF(F258:INDEX(F258:AO258,1,'Настройки'!$B$3),"&lt;0")&gt;0,IF('Настройки'!$B$10="Блокировать","Отрицательный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"),"")&amp;IF(AQ258&lt;3,"Недостаточно истории. ",IF(AQ258&lt;6,"Предварительная классификация. ",""))&amp;IF(AX258=0,"Нет спроса за горизонт. ","")&amp;IF(AZ258&gt;'Настройки'!$B$11,"Экстремальная вариативность. ",""))</x:f>
      </x:c>
      <x:c r="BH258" s="49" t="str">
        <x:f>IF(A258="","",IFERROR(VLOOKUP(BB258,'Настройки'!$D$3:$E$11,2,FALSE),"Сначала проверьте исходные данные и историю спроса.")&amp;" Уточните срок поставки, MOQ и критичность.")</x:f>
      </x:c>
      <x:c r="BI258" s="50" t="str">
        <x:f>IF(1&gt;'Настройки'!$B$3,"",IF(ISBLANK(F258),IF('Настройки'!$B$9="Нулевой спрос",0,""),IF(F258&lt;0,IF('Настройки'!$B$10="Исключить","",IF('Настройки'!$B$10="Абсолютные значения",ABS(F258),F258)),F258)))</x:f>
      </x:c>
      <x:c r="BJ258" s="50" t="str">
        <x:f>IF(2&gt;'Настройки'!$B$3,"",IF(ISBLANK(G258),IF('Настройки'!$B$9="Нулевой спрос",0,""),IF(G258&lt;0,IF('Настройки'!$B$10="Исключить","",IF('Настройки'!$B$10="Абсолютные значения",ABS(G258),G258)),G258)))</x:f>
      </x:c>
      <x:c r="BK258" s="50" t="str">
        <x:f>IF(3&gt;'Настройки'!$B$3,"",IF(ISBLANK(H258),IF('Настройки'!$B$9="Нулевой спрос",0,""),IF(H258&lt;0,IF('Настройки'!$B$10="Исключить","",IF('Настройки'!$B$10="Абсолютные значения",ABS(H258),H258)),H258)))</x:f>
      </x:c>
      <x:c r="BL258" s="50" t="str">
        <x:f>IF(4&gt;'Настройки'!$B$3,"",IF(ISBLANK(I258),IF('Настройки'!$B$9="Нулевой спрос",0,""),IF(I258&lt;0,IF('Настройки'!$B$10="Исключить","",IF('Настройки'!$B$10="Абсолютные значения",ABS(I258),I258)),I258)))</x:f>
      </x:c>
      <x:c r="BM258" s="50" t="str">
        <x:f>IF(5&gt;'Настройки'!$B$3,"",IF(ISBLANK(J258),IF('Настройки'!$B$9="Нулевой спрос",0,""),IF(J258&lt;0,IF('Настройки'!$B$10="Исключить","",IF('Настройки'!$B$10="Абсолютные значения",ABS(J258),J258)),J258)))</x:f>
      </x:c>
      <x:c r="BN258" s="50" t="str">
        <x:f>IF(6&gt;'Настройки'!$B$3,"",IF(ISBLANK(K258),IF('Настройки'!$B$9="Нулевой спрос",0,""),IF(K258&lt;0,IF('Настройки'!$B$10="Исключить","",IF('Настройки'!$B$10="Абсолютные значения",ABS(K258),K258)),K258)))</x:f>
      </x:c>
      <x:c r="BO258" s="50" t="str">
        <x:f>IF(7&gt;'Настройки'!$B$3,"",IF(ISBLANK(L258),IF('Настройки'!$B$9="Нулевой спрос",0,""),IF(L258&lt;0,IF('Настройки'!$B$10="Исключить","",IF('Настройки'!$B$10="Абсолютные значения",ABS(L258),L258)),L258)))</x:f>
      </x:c>
      <x:c r="BP258" s="50" t="str">
        <x:f>IF(8&gt;'Настройки'!$B$3,"",IF(ISBLANK(M258),IF('Настройки'!$B$9="Нулевой спрос",0,""),IF(M258&lt;0,IF('Настройки'!$B$10="Исключить","",IF('Настройки'!$B$10="Абсолютные значения",ABS(M258),M258)),M258)))</x:f>
      </x:c>
      <x:c r="BQ258" s="50" t="str">
        <x:f>IF(9&gt;'Настройки'!$B$3,"",IF(ISBLANK(N258),IF('Настройки'!$B$9="Нулевой спрос",0,""),IF(N258&lt;0,IF('Настройки'!$B$10="Исключить","",IF('Настройки'!$B$10="Абсолютные значения",ABS(N258),N258)),N258)))</x:f>
      </x:c>
      <x:c r="BR258" s="50" t="str">
        <x:f>IF(10&gt;'Настройки'!$B$3,"",IF(ISBLANK(O258),IF('Настройки'!$B$9="Нулевой спрос",0,""),IF(O258&lt;0,IF('Настройки'!$B$10="Исключить","",IF('Настройки'!$B$10="Абсолютные значения",ABS(O258),O258)),O258)))</x:f>
      </x:c>
      <x:c r="BS258" s="50" t="str">
        <x:f>IF(11&gt;'Настройки'!$B$3,"",IF(ISBLANK(P258),IF('Настройки'!$B$9="Нулевой спрос",0,""),IF(P258&lt;0,IF('Настройки'!$B$10="Исключить","",IF('Настройки'!$B$10="Абсолютные значения",ABS(P258),P258)),P258)))</x:f>
      </x:c>
      <x:c r="BT258" s="50" t="str">
        <x:f>IF(12&gt;'Настройки'!$B$3,"",IF(ISBLANK(Q258),IF('Настройки'!$B$9="Нулевой спрос",0,""),IF(Q258&lt;0,IF('Настройки'!$B$10="Исключить","",IF('Настройки'!$B$10="Абсолютные значения",ABS(Q258),Q258)),Q258)))</x:f>
      </x:c>
      <x:c r="BU258" s="50" t="str">
        <x:f>IF(13&gt;'Настройки'!$B$3,"",IF(ISBLANK(R258),IF('Настройки'!$B$9="Нулевой спрос",0,""),IF(R258&lt;0,IF('Настройки'!$B$10="Исключить","",IF('Настройки'!$B$10="Абсолютные значения",ABS(R258),R258)),R258)))</x:f>
      </x:c>
      <x:c r="BV258" s="50" t="str">
        <x:f>IF(14&gt;'Настройки'!$B$3,"",IF(ISBLANK(S258),IF('Настройки'!$B$9="Нулевой спрос",0,""),IF(S258&lt;0,IF('Настройки'!$B$10="Исключить","",IF('Настройки'!$B$10="Абсолютные значения",ABS(S258),S258)),S258)))</x:f>
      </x:c>
      <x:c r="BW258" s="50" t="str">
        <x:f>IF(15&gt;'Настройки'!$B$3,"",IF(ISBLANK(T258),IF('Настройки'!$B$9="Нулевой спрос",0,""),IF(T258&lt;0,IF('Настройки'!$B$10="Исключить","",IF('Настройки'!$B$10="Абсолютные значения",ABS(T258),T258)),T258)))</x:f>
      </x:c>
      <x:c r="BX258" s="50" t="str">
        <x:f>IF(16&gt;'Настройки'!$B$3,"",IF(ISBLANK(U258),IF('Настройки'!$B$9="Нулевой спрос",0,""),IF(U258&lt;0,IF('Настройки'!$B$10="Исключить","",IF('Настройки'!$B$10="Абсолютные значения",ABS(U258),U258)),U258)))</x:f>
      </x:c>
      <x:c r="BY258" s="50" t="str">
        <x:f>IF(17&gt;'Настройки'!$B$3,"",IF(ISBLANK(V258),IF('Настройки'!$B$9="Нулевой спрос",0,""),IF(V258&lt;0,IF('Настройки'!$B$10="Исключить","",IF('Настройки'!$B$10="Абсолютные значения",ABS(V258),V258)),V258)))</x:f>
      </x:c>
      <x:c r="BZ258" s="50" t="str">
        <x:f>IF(18&gt;'Настройки'!$B$3,"",IF(ISBLANK(W258),IF('Настройки'!$B$9="Нулевой спрос",0,""),IF(W258&lt;0,IF('Настройки'!$B$10="Исключить","",IF('Настройки'!$B$10="Абсолютные значения",ABS(W258),W258)),W258)))</x:f>
      </x:c>
      <x:c r="CA258" s="50" t="str">
        <x:f>IF(19&gt;'Настройки'!$B$3,"",IF(ISBLANK(X258),IF('Настройки'!$B$9="Нулевой спрос",0,""),IF(X258&lt;0,IF('Настройки'!$B$10="Исключить","",IF('Настройки'!$B$10="Абсолютные значения",ABS(X258),X258)),X258)))</x:f>
      </x:c>
      <x:c r="CB258" s="50" t="str">
        <x:f>IF(20&gt;'Настройки'!$B$3,"",IF(ISBLANK(Y258),IF('Настройки'!$B$9="Нулевой спрос",0,""),IF(Y258&lt;0,IF('Настройки'!$B$10="Исключить","",IF('Настройки'!$B$10="Абсолютные значения",ABS(Y258),Y258)),Y258)))</x:f>
      </x:c>
      <x:c r="CC258" s="50" t="str">
        <x:f>IF(21&gt;'Настройки'!$B$3,"",IF(ISBLANK(Z258),IF('Настройки'!$B$9="Нулевой спрос",0,""),IF(Z258&lt;0,IF('Настройки'!$B$10="Исключить","",IF('Настройки'!$B$10="Абсолютные значения",ABS(Z258),Z258)),Z258)))</x:f>
      </x:c>
      <x:c r="CD258" s="50" t="str">
        <x:f>IF(22&gt;'Настройки'!$B$3,"",IF(ISBLANK(AA258),IF('Настройки'!$B$9="Нулевой спрос",0,""),IF(AA258&lt;0,IF('Настройки'!$B$10="Исключить","",IF('Настройки'!$B$10="Абсолютные значения",ABS(AA258),AA258)),AA258)))</x:f>
      </x:c>
      <x:c r="CE258" s="50" t="str">
        <x:f>IF(23&gt;'Настройки'!$B$3,"",IF(ISBLANK(AB258),IF('Настройки'!$B$9="Нулевой спрос",0,""),IF(AB258&lt;0,IF('Настройки'!$B$10="Исключить","",IF('Настройки'!$B$10="Абсолютные значения",ABS(AB258),AB258)),AB258)))</x:f>
      </x:c>
      <x:c r="CF258" s="50" t="str">
        <x:f>IF(24&gt;'Настройки'!$B$3,"",IF(ISBLANK(AC258),IF('Настройки'!$B$9="Нулевой спрос",0,""),IF(AC258&lt;0,IF('Настройки'!$B$10="Исключить","",IF('Настройки'!$B$10="Абсолютные значения",ABS(AC258),AC258)),AC258)))</x:f>
      </x:c>
      <x:c r="CG258" s="50" t="str">
        <x:f>IF(25&gt;'Настройки'!$B$3,"",IF(ISBLANK(AD258),IF('Настройки'!$B$9="Нулевой спрос",0,""),IF(AD258&lt;0,IF('Настройки'!$B$10="Исключить","",IF('Настройки'!$B$10="Абсолютные значения",ABS(AD258),AD258)),AD258)))</x:f>
      </x:c>
      <x:c r="CH258" s="50" t="str">
        <x:f>IF(26&gt;'Настройки'!$B$3,"",IF(ISBLANK(AE258),IF('Настройки'!$B$9="Нулевой спрос",0,""),IF(AE258&lt;0,IF('Настройки'!$B$10="Исключить","",IF('Настройки'!$B$10="Абсолютные значения",ABS(AE258),AE258)),AE258)))</x:f>
      </x:c>
      <x:c r="CI258" s="50" t="str">
        <x:f>IF(27&gt;'Настройки'!$B$3,"",IF(ISBLANK(AF258),IF('Настройки'!$B$9="Нулевой спрос",0,""),IF(AF258&lt;0,IF('Настройки'!$B$10="Исключить","",IF('Настройки'!$B$10="Абсолютные значения",ABS(AF258),AF258)),AF258)))</x:f>
      </x:c>
      <x:c r="CJ258" s="50" t="str">
        <x:f>IF(28&gt;'Настройки'!$B$3,"",IF(ISBLANK(AG258),IF('Настройки'!$B$9="Нулевой спрос",0,""),IF(AG258&lt;0,IF('Настройки'!$B$10="Исключить","",IF('Настройки'!$B$10="Абсолютные значения",ABS(AG258),AG258)),AG258)))</x:f>
      </x:c>
      <x:c r="CK258" s="50" t="str">
        <x:f>IF(29&gt;'Настройки'!$B$3,"",IF(ISBLANK(AH258),IF('Настройки'!$B$9="Нулевой спрос",0,""),IF(AH258&lt;0,IF('Настройки'!$B$10="Исключить","",IF('Настройки'!$B$10="Абсолютные значения",ABS(AH258),AH258)),AH258)))</x:f>
      </x:c>
      <x:c r="CL258" s="50" t="str">
        <x:f>IF(30&gt;'Настройки'!$B$3,"",IF(ISBLANK(AI258),IF('Настройки'!$B$9="Нулевой спрос",0,""),IF(AI258&lt;0,IF('Настройки'!$B$10="Исключить","",IF('Настройки'!$B$10="Абсолютные значения",ABS(AI258),AI258)),AI258)))</x:f>
      </x:c>
      <x:c r="CM258" s="50" t="str">
        <x:f>IF(31&gt;'Настройки'!$B$3,"",IF(ISBLANK(AJ258),IF('Настройки'!$B$9="Нулевой спрос",0,""),IF(AJ258&lt;0,IF('Настройки'!$B$10="Исключить","",IF('Настройки'!$B$10="Абсолютные значения",ABS(AJ258),AJ258)),AJ258)))</x:f>
      </x:c>
      <x:c r="CN258" s="50" t="str">
        <x:f>IF(32&gt;'Настройки'!$B$3,"",IF(ISBLANK(AK258),IF('Настройки'!$B$9="Нулевой спрос",0,""),IF(AK258&lt;0,IF('Настройки'!$B$10="Исключить","",IF('Настройки'!$B$10="Абсолютные значения",ABS(AK258),AK258)),AK258)))</x:f>
      </x:c>
      <x:c r="CO258" s="50" t="str">
        <x:f>IF(33&gt;'Настройки'!$B$3,"",IF(ISBLANK(AL258),IF('Настройки'!$B$9="Нулевой спрос",0,""),IF(AL258&lt;0,IF('Настройки'!$B$10="Исключить","",IF('Настройки'!$B$10="Абсолютные значения",ABS(AL258),AL258)),AL258)))</x:f>
      </x:c>
      <x:c r="CP258" s="50" t="str">
        <x:f>IF(34&gt;'Настройки'!$B$3,"",IF(ISBLANK(AM258),IF('Настройки'!$B$9="Нулевой спрос",0,""),IF(AM258&lt;0,IF('Настройки'!$B$10="Исключить","",IF('Настройки'!$B$10="Абсолютные значения",ABS(AM258),AM258)),AM258)))</x:f>
      </x:c>
      <x:c r="CQ258" s="50" t="str">
        <x:f>IF(35&gt;'Настройки'!$B$3,"",IF(ISBLANK(AN258),IF('Настройки'!$B$9="Нулевой спрос",0,""),IF(AN258&lt;0,IF('Настройки'!$B$10="Исключить","",IF('Настройки'!$B$10="Абсолютные значения",ABS(AN258),AN258)),AN258)))</x:f>
      </x:c>
      <x:c r="CR258" s="50" t="str">
        <x:f>IF(36&gt;'Настройки'!$B$3,"",IF(ISBLANK(AO258),IF('Настройки'!$B$9="Нулевой спрос",0,""),IF(AO258&lt;0,IF('Настройки'!$B$10="Исключить","",IF('Настройки'!$B$10="Абсолютные значения",ABS(AO258),AO258)),AO258)))</x:f>
      </x:c>
      <x:c r="CS258" s="50" t="str">
        <x:f>IF(OR(1&gt;'Настройки'!$B$3,ISBLANK(BI258),BI258=0),"",BI258)</x:f>
      </x:c>
      <x:c r="CT258" s="50" t="str">
        <x:f>IF(OR(2&gt;'Настройки'!$B$3,ISBLANK(BJ258),BJ258=0),"",BJ258)</x:f>
      </x:c>
      <x:c r="CU258" s="50" t="str">
        <x:f>IF(OR(3&gt;'Настройки'!$B$3,ISBLANK(BK258),BK258=0),"",BK258)</x:f>
      </x:c>
      <x:c r="CV258" s="50" t="str">
        <x:f>IF(OR(4&gt;'Настройки'!$B$3,ISBLANK(BL258),BL258=0),"",BL258)</x:f>
      </x:c>
      <x:c r="CW258" s="50" t="str">
        <x:f>IF(OR(5&gt;'Настройки'!$B$3,ISBLANK(BM258),BM258=0),"",BM258)</x:f>
      </x:c>
      <x:c r="CX258" s="50" t="str">
        <x:f>IF(OR(6&gt;'Настройки'!$B$3,ISBLANK(BN258),BN258=0),"",BN258)</x:f>
      </x:c>
      <x:c r="CY258" s="50" t="str">
        <x:f>IF(OR(7&gt;'Настройки'!$B$3,ISBLANK(BO258),BO258=0),"",BO258)</x:f>
      </x:c>
      <x:c r="CZ258" s="50" t="str">
        <x:f>IF(OR(8&gt;'Настройки'!$B$3,ISBLANK(BP258),BP258=0),"",BP258)</x:f>
      </x:c>
      <x:c r="DA258" s="50" t="str">
        <x:f>IF(OR(9&gt;'Настройки'!$B$3,ISBLANK(BQ258),BQ258=0),"",BQ258)</x:f>
      </x:c>
      <x:c r="DB258" s="50" t="str">
        <x:f>IF(OR(10&gt;'Настройки'!$B$3,ISBLANK(BR258),BR258=0),"",BR258)</x:f>
      </x:c>
      <x:c r="DC258" s="50" t="str">
        <x:f>IF(OR(11&gt;'Настройки'!$B$3,ISBLANK(BS258),BS258=0),"",BS258)</x:f>
      </x:c>
      <x:c r="DD258" s="50" t="str">
        <x:f>IF(OR(12&gt;'Настройки'!$B$3,ISBLANK(BT258),BT258=0),"",BT258)</x:f>
      </x:c>
      <x:c r="DE258" s="50" t="str">
        <x:f>IF(OR(13&gt;'Настройки'!$B$3,ISBLANK(BU258),BU258=0),"",BU258)</x:f>
      </x:c>
      <x:c r="DF258" s="50" t="str">
        <x:f>IF(OR(14&gt;'Настройки'!$B$3,ISBLANK(BV258),BV258=0),"",BV258)</x:f>
      </x:c>
      <x:c r="DG258" s="50" t="str">
        <x:f>IF(OR(15&gt;'Настройки'!$B$3,ISBLANK(BW258),BW258=0),"",BW258)</x:f>
      </x:c>
      <x:c r="DH258" s="50" t="str">
        <x:f>IF(OR(16&gt;'Настройки'!$B$3,ISBLANK(BX258),BX258=0),"",BX258)</x:f>
      </x:c>
      <x:c r="DI258" s="50" t="str">
        <x:f>IF(OR(17&gt;'Настройки'!$B$3,ISBLANK(BY258),BY258=0),"",BY258)</x:f>
      </x:c>
      <x:c r="DJ258" s="50" t="str">
        <x:f>IF(OR(18&gt;'Настройки'!$B$3,ISBLANK(BZ258),BZ258=0),"",BZ258)</x:f>
      </x:c>
      <x:c r="DK258" s="50" t="str">
        <x:f>IF(OR(19&gt;'Настройки'!$B$3,ISBLANK(CA258),CA258=0),"",CA258)</x:f>
      </x:c>
      <x:c r="DL258" s="50" t="str">
        <x:f>IF(OR(20&gt;'Настройки'!$B$3,ISBLANK(CB258),CB258=0),"",CB258)</x:f>
      </x:c>
      <x:c r="DM258" s="50" t="str">
        <x:f>IF(OR(21&gt;'Настройки'!$B$3,ISBLANK(CC258),CC258=0),"",CC258)</x:f>
      </x:c>
      <x:c r="DN258" s="50" t="str">
        <x:f>IF(OR(22&gt;'Настройки'!$B$3,ISBLANK(CD258),CD258=0),"",CD258)</x:f>
      </x:c>
      <x:c r="DO258" s="50" t="str">
        <x:f>IF(OR(23&gt;'Настройки'!$B$3,ISBLANK(CE258),CE258=0),"",CE258)</x:f>
      </x:c>
      <x:c r="DP258" s="50" t="str">
        <x:f>IF(OR(24&gt;'Настройки'!$B$3,ISBLANK(CF258),CF258=0),"",CF258)</x:f>
      </x:c>
      <x:c r="DQ258" s="50" t="str">
        <x:f>IF(OR(25&gt;'Настройки'!$B$3,ISBLANK(CG258),CG258=0),"",CG258)</x:f>
      </x:c>
      <x:c r="DR258" s="50" t="str">
        <x:f>IF(OR(26&gt;'Настройки'!$B$3,ISBLANK(CH258),CH258=0),"",CH258)</x:f>
      </x:c>
      <x:c r="DS258" s="50" t="str">
        <x:f>IF(OR(27&gt;'Настройки'!$B$3,ISBLANK(CI258),CI258=0),"",CI258)</x:f>
      </x:c>
      <x:c r="DT258" s="50" t="str">
        <x:f>IF(OR(28&gt;'Настройки'!$B$3,ISBLANK(CJ258),CJ258=0),"",CJ258)</x:f>
      </x:c>
      <x:c r="DU258" s="50" t="str">
        <x:f>IF(OR(29&gt;'Настройки'!$B$3,ISBLANK(CK258),CK258=0),"",CK258)</x:f>
      </x:c>
      <x:c r="DV258" s="50" t="str">
        <x:f>IF(OR(30&gt;'Настройки'!$B$3,ISBLANK(CL258),CL258=0),"",CL258)</x:f>
      </x:c>
      <x:c r="DW258" s="50" t="str">
        <x:f>IF(OR(31&gt;'Настройки'!$B$3,ISBLANK(CM258),CM258=0),"",CM258)</x:f>
      </x:c>
      <x:c r="DX258" s="50" t="str">
        <x:f>IF(OR(32&gt;'Настройки'!$B$3,ISBLANK(CN258),CN258=0),"",CN258)</x:f>
      </x:c>
      <x:c r="DY258" s="50" t="str">
        <x:f>IF(OR(33&gt;'Настройки'!$B$3,ISBLANK(CO258),CO258=0),"",CO258)</x:f>
      </x:c>
      <x:c r="DZ258" s="50" t="str">
        <x:f>IF(OR(34&gt;'Настройки'!$B$3,ISBLANK(CP258),CP258=0),"",CP258)</x:f>
      </x:c>
      <x:c r="EA258" s="50" t="str">
        <x:f>IF(OR(35&gt;'Настройки'!$B$3,ISBLANK(CQ258),CQ258=0),"",CQ258)</x:f>
      </x:c>
      <x:c r="EB258" s="50" t="str">
        <x:f>IF(OR(36&gt;'Настройки'!$B$3,ISBLANK(CR258),CR258=0),"",CR258)</x:f>
      </x:c>
      <x:c r="EC258" s="50" t="str">
        <x:f>IF(A258="","",IF(OR(BB258="AZ",BB258="BZ"),10000+ROW(),IF(AZ258&gt;'Настройки'!$B$11,20000+ROW(),IF(BF258&lt;&gt;"Обычный",30000+ROW(),IF(AX258&lt;=0,40000+ROW(),"")))))</x:f>
      </x:c>
      <x:c r="ED258" s="50" t="str">
        <x:f>IF(EC258="","",COUNTIFS($EC$2:$EC$1001,"&gt;0",$EC$2:$EC$1001,"&lt;"&amp;EC258)+1)</x:f>
      </x:c>
    </x:row>
    <x:row r="259">
      <x:c r="A259" s="115"/>
      <x:c r="B259" s="115"/>
      <x:c r="C259" s="115"/>
      <x:c r="D259" s="118"/>
      <x:c r="E259" s="118"/>
      <x:c r="F259" s="118"/>
      <x:c r="G259" s="118"/>
      <x:c r="H259" s="118"/>
      <x:c r="I259" s="118"/>
      <x:c r="J259" s="118"/>
      <x:c r="K259" s="118"/>
      <x:c r="L259" s="118"/>
      <x:c r="M259" s="118"/>
      <x:c r="N259" s="118"/>
      <x:c r="O259" s="118"/>
      <x:c r="P259" s="118"/>
      <x:c r="Q259" s="118"/>
      <x:c r="R259" s="118"/>
      <x:c r="S259" s="118"/>
      <x:c r="T259" s="118"/>
      <x:c r="U259" s="118"/>
      <x:c r="V259" s="118"/>
      <x:c r="W259" s="118"/>
      <x:c r="X259" s="118"/>
      <x:c r="Y259" s="118"/>
      <x:c r="Z259" s="118"/>
      <x:c r="AA259" s="118"/>
      <x:c r="AB259" s="118"/>
      <x:c r="AC259" s="118"/>
      <x:c r="AD259" s="118"/>
      <x:c r="AE259" s="118"/>
      <x:c r="AF259" s="118"/>
      <x:c r="AG259" s="118"/>
      <x:c r="AH259" s="118"/>
      <x:c r="AI259" s="118"/>
      <x:c r="AJ259" s="118"/>
      <x:c r="AK259" s="118"/>
      <x:c r="AL259" s="118"/>
      <x:c r="AM259" s="118"/>
      <x:c r="AN259" s="118"/>
      <x:c r="AO259" s="118"/>
      <x:c r="AP259" s="115"/>
      <x:c r="AQ259" s="49" t="str">
        <x:f>IF(A259="","",COUNT(BI259:INDEX(BI259:CR259,1,'Настройки'!$B$3)))</x:f>
      </x:c>
      <x:c r="AR259" s="49" t="str">
        <x:f>IF(A259="","",SUM(BI259:INDEX(BI259:CR259,1,'Настройки'!$B$3)))</x:f>
      </x:c>
      <x:c r="AS259" s="58" t="str">
        <x:f>IF(A259="","",IF('Настройки'!$B$4="Стоимость потребления",AR259*D259,IF('Настройки'!$B$4="Количество",AR259,E259)))</x:f>
      </x:c>
      <x:c r="AT259" s="61" t="str">
        <x:f>IF(OR(A259="",AS259&lt;0,SUM($AS$2:$AS$1001)&lt;=0),"",AS259/SUM($AS$2:$AS$1001))</x:f>
      </x:c>
      <x:c r="AU259" s="61" t="str">
        <x:f>IF(OR(A259="",AS259&lt;0,SUM($AS$2:$AS$1001)&lt;=0),"",SUMIFS($AS$2:$AS$1001,$AS$2:$AS$1001,"&gt;"&amp;AS259)/SUM($AS$2:$AS$1001))</x:f>
      </x:c>
      <x:c r="AV259" s="61" t="str">
        <x:f>IF(OR(A259="",AS259&lt;0,SUM($AS$2:$AS$1001)&lt;=0),"",SUMIFS($AS$2:$AS$1001,$AS$2:$AS$1001,"&gt;="&amp;AS259)/SUM($AS$2:$AS$1001))</x:f>
      </x:c>
      <x:c r="AW259" s="49" t="str">
        <x:f>IF(A259="","",IF(SUM($AS$2:$AS$1001)&lt;=0,"Не определён",IF(AS259&lt;0,"Исключение",IF(AU259&lt;'Настройки'!$B$5,"A",IF(AU259&lt;'Настройки'!$B$6,"B","C")))))</x:f>
      </x:c>
      <x:c r="AX259" s="58" t="str">
        <x:f>IF(A259="","",IF(AQ259=0,"",AVERAGE(BI259:INDEX(BI259:CR259,1,'Настройки'!$B$3))))</x:f>
      </x:c>
      <x:c r="AY259" s="58" t="str">
        <x:f>IF(OR(A259="",AQ259=0),"",STDEVP(BI259:INDEX(BI259:CR259,1,'Настройки'!$B$3)))</x:f>
      </x:c>
      <x:c r="AZ259" s="61" t="str">
        <x:f>IF(OR(A259="",AQ259&lt;'Настройки'!$B$12,AX259&lt;=0,AND('Настройки'!$B$10="Блокировать",COUNTIF(F259:INDEX(F259:AO259,1,'Настройки'!$B$3),"&lt;0")&gt;0)),"",AY259/ABS(AX259))</x:f>
      </x:c>
      <x:c r="BA259" s="49" t="str">
        <x:f>IF(A259="","",IF(AND('Настройки'!$B$10="Блокировать",COUNTIF(F259:INDEX(F259:AO259,1,'Настройки'!$B$3),"&lt;0")&gt;0),"Не определён",IF(AQ259&lt;'Настройки'!$B$12,"Не определён",IF(AX259=0,"Нет спроса",IF(AX259&lt;0,"Не определён",IF(AZ259&lt;='Настройки'!$B$7,"X",IF(AZ259&lt;='Настройки'!$B$8,"Y","Z")))))))</x:f>
      </x:c>
      <x:c r="BB259" s="49" t="str">
        <x:f>IF(OR(A259="",LEN(AW259)&lt;&gt;1,LEN(BA259)&lt;&gt;1),"",AW259&amp;BA259)</x:f>
      </x:c>
      <x:c r="BC259" s="61" t="str">
        <x:f>IF(OR(A259="",AQ259=0),"",(COUNT(BI259:INDEX(BI259:CR259,1,'Настройки'!$B$3))-COUNT(CS259:INDEX(CS259:EB259,1,'Настройки'!$B$3)))/AQ259)</x:f>
      </x:c>
      <x:c r="BD259" s="64" t="str">
        <x:f>IF(OR(A259="",COUNT(CS259:INDEX(CS259:EB259,1,'Настройки'!$B$3))=0),"",AQ259/COUNT(CS259:INDEX(CS259:EB259,1,'Настройки'!$B$3)))</x:f>
      </x:c>
      <x:c r="BE259" s="64" t="str">
        <x:f>IF(OR(A259="",COUNT(CS259:INDEX(CS259:EB259,1,'Настройки'!$B$3))=0),"",IF(AVERAGE(CS259:INDEX(CS259:EB259,1,'Настройки'!$B$3))=0,"",(STDEVP(CS259:INDEX(CS259:EB259,1,'Настройки'!$B$3))/ABS(AVERAGE(CS259:INDEX(CS259:EB259,1,'Настройки'!$B$3))))^2))</x:f>
      </x:c>
      <x:c r="BF259" s="49" t="str">
        <x:f>IF(A259="","",IF(AQ259&lt;3,"Недостаточно",IF(AQ259&lt;6,"Предварительный","Обычный")))</x:f>
      </x:c>
      <x:c r="BG259" s="49" t="str">
        <x:f>IF(A259="","",IF(COUNTIF(F259:INDEX(F259:AO259,1,'Настройки'!$B$3),"&lt;0")&gt;0,IF('Настройки'!$B$10="Блокировать","Отрицательный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"),"")&amp;IF(AQ259&lt;3,"Недостаточно истории. ",IF(AQ259&lt;6,"Предварительная классификация. ",""))&amp;IF(AX259=0,"Нет спроса за горизонт. ","")&amp;IF(AZ259&gt;'Настройки'!$B$11,"Экстремальная вариативность. ",""))</x:f>
      </x:c>
      <x:c r="BH259" s="49" t="str">
        <x:f>IF(A259="","",IFERROR(VLOOKUP(BB259,'Настройки'!$D$3:$E$11,2,FALSE),"Сначала проверьте исходные данные и историю спроса.")&amp;" Уточните срок поставки, MOQ и критичность.")</x:f>
      </x:c>
      <x:c r="BI259" s="50" t="str">
        <x:f>IF(1&gt;'Настройки'!$B$3,"",IF(ISBLANK(F259),IF('Настройки'!$B$9="Нулевой спрос",0,""),IF(F259&lt;0,IF('Настройки'!$B$10="Исключить","",IF('Настройки'!$B$10="Абсолютные значения",ABS(F259),F259)),F259)))</x:f>
      </x:c>
      <x:c r="BJ259" s="50" t="str">
        <x:f>IF(2&gt;'Настройки'!$B$3,"",IF(ISBLANK(G259),IF('Настройки'!$B$9="Нулевой спрос",0,""),IF(G259&lt;0,IF('Настройки'!$B$10="Исключить","",IF('Настройки'!$B$10="Абсолютные значения",ABS(G259),G259)),G259)))</x:f>
      </x:c>
      <x:c r="BK259" s="50" t="str">
        <x:f>IF(3&gt;'Настройки'!$B$3,"",IF(ISBLANK(H259),IF('Настройки'!$B$9="Нулевой спрос",0,""),IF(H259&lt;0,IF('Настройки'!$B$10="Исключить","",IF('Настройки'!$B$10="Абсолютные значения",ABS(H259),H259)),H259)))</x:f>
      </x:c>
      <x:c r="BL259" s="50" t="str">
        <x:f>IF(4&gt;'Настройки'!$B$3,"",IF(ISBLANK(I259),IF('Настройки'!$B$9="Нулевой спрос",0,""),IF(I259&lt;0,IF('Настройки'!$B$10="Исключить","",IF('Настройки'!$B$10="Абсолютные значения",ABS(I259),I259)),I259)))</x:f>
      </x:c>
      <x:c r="BM259" s="50" t="str">
        <x:f>IF(5&gt;'Настройки'!$B$3,"",IF(ISBLANK(J259),IF('Настройки'!$B$9="Нулевой спрос",0,""),IF(J259&lt;0,IF('Настройки'!$B$10="Исключить","",IF('Настройки'!$B$10="Абсолютные значения",ABS(J259),J259)),J259)))</x:f>
      </x:c>
      <x:c r="BN259" s="50" t="str">
        <x:f>IF(6&gt;'Настройки'!$B$3,"",IF(ISBLANK(K259),IF('Настройки'!$B$9="Нулевой спрос",0,""),IF(K259&lt;0,IF('Настройки'!$B$10="Исключить","",IF('Настройки'!$B$10="Абсолютные значения",ABS(K259),K259)),K259)))</x:f>
      </x:c>
      <x:c r="BO259" s="50" t="str">
        <x:f>IF(7&gt;'Настройки'!$B$3,"",IF(ISBLANK(L259),IF('Настройки'!$B$9="Нулевой спрос",0,""),IF(L259&lt;0,IF('Настройки'!$B$10="Исключить","",IF('Настройки'!$B$10="Абсолютные значения",ABS(L259),L259)),L259)))</x:f>
      </x:c>
      <x:c r="BP259" s="50" t="str">
        <x:f>IF(8&gt;'Настройки'!$B$3,"",IF(ISBLANK(M259),IF('Настройки'!$B$9="Нулевой спрос",0,""),IF(M259&lt;0,IF('Настройки'!$B$10="Исключить","",IF('Настройки'!$B$10="Абсолютные значения",ABS(M259),M259)),M259)))</x:f>
      </x:c>
      <x:c r="BQ259" s="50" t="str">
        <x:f>IF(9&gt;'Настройки'!$B$3,"",IF(ISBLANK(N259),IF('Настройки'!$B$9="Нулевой спрос",0,""),IF(N259&lt;0,IF('Настройки'!$B$10="Исключить","",IF('Настройки'!$B$10="Абсолютные значения",ABS(N259),N259)),N259)))</x:f>
      </x:c>
      <x:c r="BR259" s="50" t="str">
        <x:f>IF(10&gt;'Настройки'!$B$3,"",IF(ISBLANK(O259),IF('Настройки'!$B$9="Нулевой спрос",0,""),IF(O259&lt;0,IF('Настройки'!$B$10="Исключить","",IF('Настройки'!$B$10="Абсолютные значения",ABS(O259),O259)),O259)))</x:f>
      </x:c>
      <x:c r="BS259" s="50" t="str">
        <x:f>IF(11&gt;'Настройки'!$B$3,"",IF(ISBLANK(P259),IF('Настройки'!$B$9="Нулевой спрос",0,""),IF(P259&lt;0,IF('Настройки'!$B$10="Исключить","",IF('Настройки'!$B$10="Абсолютные значения",ABS(P259),P259)),P259)))</x:f>
      </x:c>
      <x:c r="BT259" s="50" t="str">
        <x:f>IF(12&gt;'Настройки'!$B$3,"",IF(ISBLANK(Q259),IF('Настройки'!$B$9="Нулевой спрос",0,""),IF(Q259&lt;0,IF('Настройки'!$B$10="Исключить","",IF('Настройки'!$B$10="Абсолютные значения",ABS(Q259),Q259)),Q259)))</x:f>
      </x:c>
      <x:c r="BU259" s="50" t="str">
        <x:f>IF(13&gt;'Настройки'!$B$3,"",IF(ISBLANK(R259),IF('Настройки'!$B$9="Нулевой спрос",0,""),IF(R259&lt;0,IF('Настройки'!$B$10="Исключить","",IF('Настройки'!$B$10="Абсолютные значения",ABS(R259),R259)),R259)))</x:f>
      </x:c>
      <x:c r="BV259" s="50" t="str">
        <x:f>IF(14&gt;'Настройки'!$B$3,"",IF(ISBLANK(S259),IF('Настройки'!$B$9="Нулевой спрос",0,""),IF(S259&lt;0,IF('Настройки'!$B$10="Исключить","",IF('Настройки'!$B$10="Абсолютные значения",ABS(S259),S259)),S259)))</x:f>
      </x:c>
      <x:c r="BW259" s="50" t="str">
        <x:f>IF(15&gt;'Настройки'!$B$3,"",IF(ISBLANK(T259),IF('Настройки'!$B$9="Нулевой спрос",0,""),IF(T259&lt;0,IF('Настройки'!$B$10="Исключить","",IF('Настройки'!$B$10="Абсолютные значения",ABS(T259),T259)),T259)))</x:f>
      </x:c>
      <x:c r="BX259" s="50" t="str">
        <x:f>IF(16&gt;'Настройки'!$B$3,"",IF(ISBLANK(U259),IF('Настройки'!$B$9="Нулевой спрос",0,""),IF(U259&lt;0,IF('Настройки'!$B$10="Исключить","",IF('Настройки'!$B$10="Абсолютные значения",ABS(U259),U259)),U259)))</x:f>
      </x:c>
      <x:c r="BY259" s="50" t="str">
        <x:f>IF(17&gt;'Настройки'!$B$3,"",IF(ISBLANK(V259),IF('Настройки'!$B$9="Нулевой спрос",0,""),IF(V259&lt;0,IF('Настройки'!$B$10="Исключить","",IF('Настройки'!$B$10="Абсолютные значения",ABS(V259),V259)),V259)))</x:f>
      </x:c>
      <x:c r="BZ259" s="50" t="str">
        <x:f>IF(18&gt;'Настройки'!$B$3,"",IF(ISBLANK(W259),IF('Настройки'!$B$9="Нулевой спрос",0,""),IF(W259&lt;0,IF('Настройки'!$B$10="Исключить","",IF('Настройки'!$B$10="Абсолютные значения",ABS(W259),W259)),W259)))</x:f>
      </x:c>
      <x:c r="CA259" s="50" t="str">
        <x:f>IF(19&gt;'Настройки'!$B$3,"",IF(ISBLANK(X259),IF('Настройки'!$B$9="Нулевой спрос",0,""),IF(X259&lt;0,IF('Настройки'!$B$10="Исключить","",IF('Настройки'!$B$10="Абсолютные значения",ABS(X259),X259)),X259)))</x:f>
      </x:c>
      <x:c r="CB259" s="50" t="str">
        <x:f>IF(20&gt;'Настройки'!$B$3,"",IF(ISBLANK(Y259),IF('Настройки'!$B$9="Нулевой спрос",0,""),IF(Y259&lt;0,IF('Настройки'!$B$10="Исключить","",IF('Настройки'!$B$10="Абсолютные значения",ABS(Y259),Y259)),Y259)))</x:f>
      </x:c>
      <x:c r="CC259" s="50" t="str">
        <x:f>IF(21&gt;'Настройки'!$B$3,"",IF(ISBLANK(Z259),IF('Настройки'!$B$9="Нулевой спрос",0,""),IF(Z259&lt;0,IF('Настройки'!$B$10="Исключить","",IF('Настройки'!$B$10="Абсолютные значения",ABS(Z259),Z259)),Z259)))</x:f>
      </x:c>
      <x:c r="CD259" s="50" t="str">
        <x:f>IF(22&gt;'Настройки'!$B$3,"",IF(ISBLANK(AA259),IF('Настройки'!$B$9="Нулевой спрос",0,""),IF(AA259&lt;0,IF('Настройки'!$B$10="Исключить","",IF('Настройки'!$B$10="Абсолютные значения",ABS(AA259),AA259)),AA259)))</x:f>
      </x:c>
      <x:c r="CE259" s="50" t="str">
        <x:f>IF(23&gt;'Настройки'!$B$3,"",IF(ISBLANK(AB259),IF('Настройки'!$B$9="Нулевой спрос",0,""),IF(AB259&lt;0,IF('Настройки'!$B$10="Исключить","",IF('Настройки'!$B$10="Абсолютные значения",ABS(AB259),AB259)),AB259)))</x:f>
      </x:c>
      <x:c r="CF259" s="50" t="str">
        <x:f>IF(24&gt;'Настройки'!$B$3,"",IF(ISBLANK(AC259),IF('Настройки'!$B$9="Нулевой спрос",0,""),IF(AC259&lt;0,IF('Настройки'!$B$10="Исключить","",IF('Настройки'!$B$10="Абсолютные значения",ABS(AC259),AC259)),AC259)))</x:f>
      </x:c>
      <x:c r="CG259" s="50" t="str">
        <x:f>IF(25&gt;'Настройки'!$B$3,"",IF(ISBLANK(AD259),IF('Настройки'!$B$9="Нулевой спрос",0,""),IF(AD259&lt;0,IF('Настройки'!$B$10="Исключить","",IF('Настройки'!$B$10="Абсолютные значения",ABS(AD259),AD259)),AD259)))</x:f>
      </x:c>
      <x:c r="CH259" s="50" t="str">
        <x:f>IF(26&gt;'Настройки'!$B$3,"",IF(ISBLANK(AE259),IF('Настройки'!$B$9="Нулевой спрос",0,""),IF(AE259&lt;0,IF('Настройки'!$B$10="Исключить","",IF('Настройки'!$B$10="Абсолютные значения",ABS(AE259),AE259)),AE259)))</x:f>
      </x:c>
      <x:c r="CI259" s="50" t="str">
        <x:f>IF(27&gt;'Настройки'!$B$3,"",IF(ISBLANK(AF259),IF('Настройки'!$B$9="Нулевой спрос",0,""),IF(AF259&lt;0,IF('Настройки'!$B$10="Исключить","",IF('Настройки'!$B$10="Абсолютные значения",ABS(AF259),AF259)),AF259)))</x:f>
      </x:c>
      <x:c r="CJ259" s="50" t="str">
        <x:f>IF(28&gt;'Настройки'!$B$3,"",IF(ISBLANK(AG259),IF('Настройки'!$B$9="Нулевой спрос",0,""),IF(AG259&lt;0,IF('Настройки'!$B$10="Исключить","",IF('Настройки'!$B$10="Абсолютные значения",ABS(AG259),AG259)),AG259)))</x:f>
      </x:c>
      <x:c r="CK259" s="50" t="str">
        <x:f>IF(29&gt;'Настройки'!$B$3,"",IF(ISBLANK(AH259),IF('Настройки'!$B$9="Нулевой спрос",0,""),IF(AH259&lt;0,IF('Настройки'!$B$10="Исключить","",IF('Настройки'!$B$10="Абсолютные значения",ABS(AH259),AH259)),AH259)))</x:f>
      </x:c>
      <x:c r="CL259" s="50" t="str">
        <x:f>IF(30&gt;'Настройки'!$B$3,"",IF(ISBLANK(AI259),IF('Настройки'!$B$9="Нулевой спрос",0,""),IF(AI259&lt;0,IF('Настройки'!$B$10="Исключить","",IF('Настройки'!$B$10="Абсолютные значения",ABS(AI259),AI259)),AI259)))</x:f>
      </x:c>
      <x:c r="CM259" s="50" t="str">
        <x:f>IF(31&gt;'Настройки'!$B$3,"",IF(ISBLANK(AJ259),IF('Настройки'!$B$9="Нулевой спрос",0,""),IF(AJ259&lt;0,IF('Настройки'!$B$10="Исключить","",IF('Настройки'!$B$10="Абсолютные значения",ABS(AJ259),AJ259)),AJ259)))</x:f>
      </x:c>
      <x:c r="CN259" s="50" t="str">
        <x:f>IF(32&gt;'Настройки'!$B$3,"",IF(ISBLANK(AK259),IF('Настройки'!$B$9="Нулевой спрос",0,""),IF(AK259&lt;0,IF('Настройки'!$B$10="Исключить","",IF('Настройки'!$B$10="Абсолютные значения",ABS(AK259),AK259)),AK259)))</x:f>
      </x:c>
      <x:c r="CO259" s="50" t="str">
        <x:f>IF(33&gt;'Настройки'!$B$3,"",IF(ISBLANK(AL259),IF('Настройки'!$B$9="Нулевой спрос",0,""),IF(AL259&lt;0,IF('Настройки'!$B$10="Исключить","",IF('Настройки'!$B$10="Абсолютные значения",ABS(AL259),AL259)),AL259)))</x:f>
      </x:c>
      <x:c r="CP259" s="50" t="str">
        <x:f>IF(34&gt;'Настройки'!$B$3,"",IF(ISBLANK(AM259),IF('Настройки'!$B$9="Нулевой спрос",0,""),IF(AM259&lt;0,IF('Настройки'!$B$10="Исключить","",IF('Настройки'!$B$10="Абсолютные значения",ABS(AM259),AM259)),AM259)))</x:f>
      </x:c>
      <x:c r="CQ259" s="50" t="str">
        <x:f>IF(35&gt;'Настройки'!$B$3,"",IF(ISBLANK(AN259),IF('Настройки'!$B$9="Нулевой спрос",0,""),IF(AN259&lt;0,IF('Настройки'!$B$10="Исключить","",IF('Настройки'!$B$10="Абсолютные значения",ABS(AN259),AN259)),AN259)))</x:f>
      </x:c>
      <x:c r="CR259" s="50" t="str">
        <x:f>IF(36&gt;'Настройки'!$B$3,"",IF(ISBLANK(AO259),IF('Настройки'!$B$9="Нулевой спрос",0,""),IF(AO259&lt;0,IF('Настройки'!$B$10="Исключить","",IF('Настройки'!$B$10="Абсолютные значения",ABS(AO259),AO259)),AO259)))</x:f>
      </x:c>
      <x:c r="CS259" s="50" t="str">
        <x:f>IF(OR(1&gt;'Настройки'!$B$3,ISBLANK(BI259),BI259=0),"",BI259)</x:f>
      </x:c>
      <x:c r="CT259" s="50" t="str">
        <x:f>IF(OR(2&gt;'Настройки'!$B$3,ISBLANK(BJ259),BJ259=0),"",BJ259)</x:f>
      </x:c>
      <x:c r="CU259" s="50" t="str">
        <x:f>IF(OR(3&gt;'Настройки'!$B$3,ISBLANK(BK259),BK259=0),"",BK259)</x:f>
      </x:c>
      <x:c r="CV259" s="50" t="str">
        <x:f>IF(OR(4&gt;'Настройки'!$B$3,ISBLANK(BL259),BL259=0),"",BL259)</x:f>
      </x:c>
      <x:c r="CW259" s="50" t="str">
        <x:f>IF(OR(5&gt;'Настройки'!$B$3,ISBLANK(BM259),BM259=0),"",BM259)</x:f>
      </x:c>
      <x:c r="CX259" s="50" t="str">
        <x:f>IF(OR(6&gt;'Настройки'!$B$3,ISBLANK(BN259),BN259=0),"",BN259)</x:f>
      </x:c>
      <x:c r="CY259" s="50" t="str">
        <x:f>IF(OR(7&gt;'Настройки'!$B$3,ISBLANK(BO259),BO259=0),"",BO259)</x:f>
      </x:c>
      <x:c r="CZ259" s="50" t="str">
        <x:f>IF(OR(8&gt;'Настройки'!$B$3,ISBLANK(BP259),BP259=0),"",BP259)</x:f>
      </x:c>
      <x:c r="DA259" s="50" t="str">
        <x:f>IF(OR(9&gt;'Настройки'!$B$3,ISBLANK(BQ259),BQ259=0),"",BQ259)</x:f>
      </x:c>
      <x:c r="DB259" s="50" t="str">
        <x:f>IF(OR(10&gt;'Настройки'!$B$3,ISBLANK(BR259),BR259=0),"",BR259)</x:f>
      </x:c>
      <x:c r="DC259" s="50" t="str">
        <x:f>IF(OR(11&gt;'Настройки'!$B$3,ISBLANK(BS259),BS259=0),"",BS259)</x:f>
      </x:c>
      <x:c r="DD259" s="50" t="str">
        <x:f>IF(OR(12&gt;'Настройки'!$B$3,ISBLANK(BT259),BT259=0),"",BT259)</x:f>
      </x:c>
      <x:c r="DE259" s="50" t="str">
        <x:f>IF(OR(13&gt;'Настройки'!$B$3,ISBLANK(BU259),BU259=0),"",BU259)</x:f>
      </x:c>
      <x:c r="DF259" s="50" t="str">
        <x:f>IF(OR(14&gt;'Настройки'!$B$3,ISBLANK(BV259),BV259=0),"",BV259)</x:f>
      </x:c>
      <x:c r="DG259" s="50" t="str">
        <x:f>IF(OR(15&gt;'Настройки'!$B$3,ISBLANK(BW259),BW259=0),"",BW259)</x:f>
      </x:c>
      <x:c r="DH259" s="50" t="str">
        <x:f>IF(OR(16&gt;'Настройки'!$B$3,ISBLANK(BX259),BX259=0),"",BX259)</x:f>
      </x:c>
      <x:c r="DI259" s="50" t="str">
        <x:f>IF(OR(17&gt;'Настройки'!$B$3,ISBLANK(BY259),BY259=0),"",BY259)</x:f>
      </x:c>
      <x:c r="DJ259" s="50" t="str">
        <x:f>IF(OR(18&gt;'Настройки'!$B$3,ISBLANK(BZ259),BZ259=0),"",BZ259)</x:f>
      </x:c>
      <x:c r="DK259" s="50" t="str">
        <x:f>IF(OR(19&gt;'Настройки'!$B$3,ISBLANK(CA259),CA259=0),"",CA259)</x:f>
      </x:c>
      <x:c r="DL259" s="50" t="str">
        <x:f>IF(OR(20&gt;'Настройки'!$B$3,ISBLANK(CB259),CB259=0),"",CB259)</x:f>
      </x:c>
      <x:c r="DM259" s="50" t="str">
        <x:f>IF(OR(21&gt;'Настройки'!$B$3,ISBLANK(CC259),CC259=0),"",CC259)</x:f>
      </x:c>
      <x:c r="DN259" s="50" t="str">
        <x:f>IF(OR(22&gt;'Настройки'!$B$3,ISBLANK(CD259),CD259=0),"",CD259)</x:f>
      </x:c>
      <x:c r="DO259" s="50" t="str">
        <x:f>IF(OR(23&gt;'Настройки'!$B$3,ISBLANK(CE259),CE259=0),"",CE259)</x:f>
      </x:c>
      <x:c r="DP259" s="50" t="str">
        <x:f>IF(OR(24&gt;'Настройки'!$B$3,ISBLANK(CF259),CF259=0),"",CF259)</x:f>
      </x:c>
      <x:c r="DQ259" s="50" t="str">
        <x:f>IF(OR(25&gt;'Настройки'!$B$3,ISBLANK(CG259),CG259=0),"",CG259)</x:f>
      </x:c>
      <x:c r="DR259" s="50" t="str">
        <x:f>IF(OR(26&gt;'Настройки'!$B$3,ISBLANK(CH259),CH259=0),"",CH259)</x:f>
      </x:c>
      <x:c r="DS259" s="50" t="str">
        <x:f>IF(OR(27&gt;'Настройки'!$B$3,ISBLANK(CI259),CI259=0),"",CI259)</x:f>
      </x:c>
      <x:c r="DT259" s="50" t="str">
        <x:f>IF(OR(28&gt;'Настройки'!$B$3,ISBLANK(CJ259),CJ259=0),"",CJ259)</x:f>
      </x:c>
      <x:c r="DU259" s="50" t="str">
        <x:f>IF(OR(29&gt;'Настройки'!$B$3,ISBLANK(CK259),CK259=0),"",CK259)</x:f>
      </x:c>
      <x:c r="DV259" s="50" t="str">
        <x:f>IF(OR(30&gt;'Настройки'!$B$3,ISBLANK(CL259),CL259=0),"",CL259)</x:f>
      </x:c>
      <x:c r="DW259" s="50" t="str">
        <x:f>IF(OR(31&gt;'Настройки'!$B$3,ISBLANK(CM259),CM259=0),"",CM259)</x:f>
      </x:c>
      <x:c r="DX259" s="50" t="str">
        <x:f>IF(OR(32&gt;'Настройки'!$B$3,ISBLANK(CN259),CN259=0),"",CN259)</x:f>
      </x:c>
      <x:c r="DY259" s="50" t="str">
        <x:f>IF(OR(33&gt;'Настройки'!$B$3,ISBLANK(CO259),CO259=0),"",CO259)</x:f>
      </x:c>
      <x:c r="DZ259" s="50" t="str">
        <x:f>IF(OR(34&gt;'Настройки'!$B$3,ISBLANK(CP259),CP259=0),"",CP259)</x:f>
      </x:c>
      <x:c r="EA259" s="50" t="str">
        <x:f>IF(OR(35&gt;'Настройки'!$B$3,ISBLANK(CQ259),CQ259=0),"",CQ259)</x:f>
      </x:c>
      <x:c r="EB259" s="50" t="str">
        <x:f>IF(OR(36&gt;'Настройки'!$B$3,ISBLANK(CR259),CR259=0),"",CR259)</x:f>
      </x:c>
      <x:c r="EC259" s="50" t="str">
        <x:f>IF(A259="","",IF(OR(BB259="AZ",BB259="BZ"),10000+ROW(),IF(AZ259&gt;'Настройки'!$B$11,20000+ROW(),IF(BF259&lt;&gt;"Обычный",30000+ROW(),IF(AX259&lt;=0,40000+ROW(),"")))))</x:f>
      </x:c>
      <x:c r="ED259" s="50" t="str">
        <x:f>IF(EC259="","",COUNTIFS($EC$2:$EC$1001,"&gt;0",$EC$2:$EC$1001,"&lt;"&amp;EC259)+1)</x:f>
      </x:c>
    </x:row>
    <x:row r="260">
      <x:c r="A260" s="115"/>
      <x:c r="B260" s="115"/>
      <x:c r="C260" s="115"/>
      <x:c r="D260" s="118"/>
      <x:c r="E260" s="118"/>
      <x:c r="F260" s="118"/>
      <x:c r="G260" s="118"/>
      <x:c r="H260" s="118"/>
      <x:c r="I260" s="118"/>
      <x:c r="J260" s="118"/>
      <x:c r="K260" s="118"/>
      <x:c r="L260" s="118"/>
      <x:c r="M260" s="118"/>
      <x:c r="N260" s="118"/>
      <x:c r="O260" s="118"/>
      <x:c r="P260" s="118"/>
      <x:c r="Q260" s="118"/>
      <x:c r="R260" s="118"/>
      <x:c r="S260" s="118"/>
      <x:c r="T260" s="118"/>
      <x:c r="U260" s="118"/>
      <x:c r="V260" s="118"/>
      <x:c r="W260" s="118"/>
      <x:c r="X260" s="118"/>
      <x:c r="Y260" s="118"/>
      <x:c r="Z260" s="118"/>
      <x:c r="AA260" s="118"/>
      <x:c r="AB260" s="118"/>
      <x:c r="AC260" s="118"/>
      <x:c r="AD260" s="118"/>
      <x:c r="AE260" s="118"/>
      <x:c r="AF260" s="118"/>
      <x:c r="AG260" s="118"/>
      <x:c r="AH260" s="118"/>
      <x:c r="AI260" s="118"/>
      <x:c r="AJ260" s="118"/>
      <x:c r="AK260" s="118"/>
      <x:c r="AL260" s="118"/>
      <x:c r="AM260" s="118"/>
      <x:c r="AN260" s="118"/>
      <x:c r="AO260" s="118"/>
      <x:c r="AP260" s="115"/>
      <x:c r="AQ260" s="49" t="str">
        <x:f>IF(A260="","",COUNT(BI260:INDEX(BI260:CR260,1,'Настройки'!$B$3)))</x:f>
      </x:c>
      <x:c r="AR260" s="49" t="str">
        <x:f>IF(A260="","",SUM(BI260:INDEX(BI260:CR260,1,'Настройки'!$B$3)))</x:f>
      </x:c>
      <x:c r="AS260" s="58" t="str">
        <x:f>IF(A260="","",IF('Настройки'!$B$4="Стоимость потребления",AR260*D260,IF('Настройки'!$B$4="Количество",AR260,E260)))</x:f>
      </x:c>
      <x:c r="AT260" s="61" t="str">
        <x:f>IF(OR(A260="",AS260&lt;0,SUM($AS$2:$AS$1001)&lt;=0),"",AS260/SUM($AS$2:$AS$1001))</x:f>
      </x:c>
      <x:c r="AU260" s="61" t="str">
        <x:f>IF(OR(A260="",AS260&lt;0,SUM($AS$2:$AS$1001)&lt;=0),"",SUMIFS($AS$2:$AS$1001,$AS$2:$AS$1001,"&gt;"&amp;AS260)/SUM($AS$2:$AS$1001))</x:f>
      </x:c>
      <x:c r="AV260" s="61" t="str">
        <x:f>IF(OR(A260="",AS260&lt;0,SUM($AS$2:$AS$1001)&lt;=0),"",SUMIFS($AS$2:$AS$1001,$AS$2:$AS$1001,"&gt;="&amp;AS260)/SUM($AS$2:$AS$1001))</x:f>
      </x:c>
      <x:c r="AW260" s="49" t="str">
        <x:f>IF(A260="","",IF(SUM($AS$2:$AS$1001)&lt;=0,"Не определён",IF(AS260&lt;0,"Исключение",IF(AU260&lt;'Настройки'!$B$5,"A",IF(AU260&lt;'Настройки'!$B$6,"B","C")))))</x:f>
      </x:c>
      <x:c r="AX260" s="58" t="str">
        <x:f>IF(A260="","",IF(AQ260=0,"",AVERAGE(BI260:INDEX(BI260:CR260,1,'Настройки'!$B$3))))</x:f>
      </x:c>
      <x:c r="AY260" s="58" t="str">
        <x:f>IF(OR(A260="",AQ260=0),"",STDEVP(BI260:INDEX(BI260:CR260,1,'Настройки'!$B$3)))</x:f>
      </x:c>
      <x:c r="AZ260" s="61" t="str">
        <x:f>IF(OR(A260="",AQ260&lt;'Настройки'!$B$12,AX260&lt;=0,AND('Настройки'!$B$10="Блокировать",COUNTIF(F260:INDEX(F260:AO260,1,'Настройки'!$B$3),"&lt;0")&gt;0)),"",AY260/ABS(AX260))</x:f>
      </x:c>
      <x:c r="BA260" s="49" t="str">
        <x:f>IF(A260="","",IF(AND('Настройки'!$B$10="Блокировать",COUNTIF(F260:INDEX(F260:AO260,1,'Настройки'!$B$3),"&lt;0")&gt;0),"Не определён",IF(AQ260&lt;'Настройки'!$B$12,"Не определён",IF(AX260=0,"Нет спроса",IF(AX260&lt;0,"Не определён",IF(AZ260&lt;='Настройки'!$B$7,"X",IF(AZ260&lt;='Настройки'!$B$8,"Y","Z")))))))</x:f>
      </x:c>
      <x:c r="BB260" s="49" t="str">
        <x:f>IF(OR(A260="",LEN(AW260)&lt;&gt;1,LEN(BA260)&lt;&gt;1),"",AW260&amp;BA260)</x:f>
      </x:c>
      <x:c r="BC260" s="61" t="str">
        <x:f>IF(OR(A260="",AQ260=0),"",(COUNT(BI260:INDEX(BI260:CR260,1,'Настройки'!$B$3))-COUNT(CS260:INDEX(CS260:EB260,1,'Настройки'!$B$3)))/AQ260)</x:f>
      </x:c>
      <x:c r="BD260" s="64" t="str">
        <x:f>IF(OR(A260="",COUNT(CS260:INDEX(CS260:EB260,1,'Настройки'!$B$3))=0),"",AQ260/COUNT(CS260:INDEX(CS260:EB260,1,'Настройки'!$B$3)))</x:f>
      </x:c>
      <x:c r="BE260" s="64" t="str">
        <x:f>IF(OR(A260="",COUNT(CS260:INDEX(CS260:EB260,1,'Настройки'!$B$3))=0),"",IF(AVERAGE(CS260:INDEX(CS260:EB260,1,'Настройки'!$B$3))=0,"",(STDEVP(CS260:INDEX(CS260:EB260,1,'Настройки'!$B$3))/ABS(AVERAGE(CS260:INDEX(CS260:EB260,1,'Настройки'!$B$3))))^2))</x:f>
      </x:c>
      <x:c r="BF260" s="49" t="str">
        <x:f>IF(A260="","",IF(AQ260&lt;3,"Недостаточно",IF(AQ260&lt;6,"Предварительный","Обычный")))</x:f>
      </x:c>
      <x:c r="BG260" s="49" t="str">
        <x:f>IF(A260="","",IF(COUNTIF(F260:INDEX(F260:AO260,1,'Настройки'!$B$3),"&lt;0")&gt;0,IF('Настройки'!$B$10="Блокировать","Отрицательный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"),"")&amp;IF(AQ260&lt;3,"Недостаточно истории. ",IF(AQ260&lt;6,"Предварительная классификация. ",""))&amp;IF(AX260=0,"Нет спроса за горизонт. ","")&amp;IF(AZ260&gt;'Настройки'!$B$11,"Экстремальная вариативность. ",""))</x:f>
      </x:c>
      <x:c r="BH260" s="49" t="str">
        <x:f>IF(A260="","",IFERROR(VLOOKUP(BB260,'Настройки'!$D$3:$E$11,2,FALSE),"Сначала проверьте исходные данные и историю спроса.")&amp;" Уточните срок поставки, MOQ и критичность.")</x:f>
      </x:c>
      <x:c r="BI260" s="50" t="str">
        <x:f>IF(1&gt;'Настройки'!$B$3,"",IF(ISBLANK(F260),IF('Настройки'!$B$9="Нулевой спрос",0,""),IF(F260&lt;0,IF('Настройки'!$B$10="Исключить","",IF('Настройки'!$B$10="Абсолютные значения",ABS(F260),F260)),F260)))</x:f>
      </x:c>
      <x:c r="BJ260" s="50" t="str">
        <x:f>IF(2&gt;'Настройки'!$B$3,"",IF(ISBLANK(G260),IF('Настройки'!$B$9="Нулевой спрос",0,""),IF(G260&lt;0,IF('Настройки'!$B$10="Исключить","",IF('Настройки'!$B$10="Абсолютные значения",ABS(G260),G260)),G260)))</x:f>
      </x:c>
      <x:c r="BK260" s="50" t="str">
        <x:f>IF(3&gt;'Настройки'!$B$3,"",IF(ISBLANK(H260),IF('Настройки'!$B$9="Нулевой спрос",0,""),IF(H260&lt;0,IF('Настройки'!$B$10="Исключить","",IF('Настройки'!$B$10="Абсолютные значения",ABS(H260),H260)),H260)))</x:f>
      </x:c>
      <x:c r="BL260" s="50" t="str">
        <x:f>IF(4&gt;'Настройки'!$B$3,"",IF(ISBLANK(I260),IF('Настройки'!$B$9="Нулевой спрос",0,""),IF(I260&lt;0,IF('Настройки'!$B$10="Исключить","",IF('Настройки'!$B$10="Абсолютные значения",ABS(I260),I260)),I260)))</x:f>
      </x:c>
      <x:c r="BM260" s="50" t="str">
        <x:f>IF(5&gt;'Настройки'!$B$3,"",IF(ISBLANK(J260),IF('Настройки'!$B$9="Нулевой спрос",0,""),IF(J260&lt;0,IF('Настройки'!$B$10="Исключить","",IF('Настройки'!$B$10="Абсолютные значения",ABS(J260),J260)),J260)))</x:f>
      </x:c>
      <x:c r="BN260" s="50" t="str">
        <x:f>IF(6&gt;'Настройки'!$B$3,"",IF(ISBLANK(K260),IF('Настройки'!$B$9="Нулевой спрос",0,""),IF(K260&lt;0,IF('Настройки'!$B$10="Исключить","",IF('Настройки'!$B$10="Абсолютные значения",ABS(K260),K260)),K260)))</x:f>
      </x:c>
      <x:c r="BO260" s="50" t="str">
        <x:f>IF(7&gt;'Настройки'!$B$3,"",IF(ISBLANK(L260),IF('Настройки'!$B$9="Нулевой спрос",0,""),IF(L260&lt;0,IF('Настройки'!$B$10="Исключить","",IF('Настройки'!$B$10="Абсолютные значения",ABS(L260),L260)),L260)))</x:f>
      </x:c>
      <x:c r="BP260" s="50" t="str">
        <x:f>IF(8&gt;'Настройки'!$B$3,"",IF(ISBLANK(M260),IF('Настройки'!$B$9="Нулевой спрос",0,""),IF(M260&lt;0,IF('Настройки'!$B$10="Исключить","",IF('Настройки'!$B$10="Абсолютные значения",ABS(M260),M260)),M260)))</x:f>
      </x:c>
      <x:c r="BQ260" s="50" t="str">
        <x:f>IF(9&gt;'Настройки'!$B$3,"",IF(ISBLANK(N260),IF('Настройки'!$B$9="Нулевой спрос",0,""),IF(N260&lt;0,IF('Настройки'!$B$10="Исключить","",IF('Настройки'!$B$10="Абсолютные значения",ABS(N260),N260)),N260)))</x:f>
      </x:c>
      <x:c r="BR260" s="50" t="str">
        <x:f>IF(10&gt;'Настройки'!$B$3,"",IF(ISBLANK(O260),IF('Настройки'!$B$9="Нулевой спрос",0,""),IF(O260&lt;0,IF('Настройки'!$B$10="Исключить","",IF('Настройки'!$B$10="Абсолютные значения",ABS(O260),O260)),O260)))</x:f>
      </x:c>
      <x:c r="BS260" s="50" t="str">
        <x:f>IF(11&gt;'Настройки'!$B$3,"",IF(ISBLANK(P260),IF('Настройки'!$B$9="Нулевой спрос",0,""),IF(P260&lt;0,IF('Настройки'!$B$10="Исключить","",IF('Настройки'!$B$10="Абсолютные значения",ABS(P260),P260)),P260)))</x:f>
      </x:c>
      <x:c r="BT260" s="50" t="str">
        <x:f>IF(12&gt;'Настройки'!$B$3,"",IF(ISBLANK(Q260),IF('Настройки'!$B$9="Нулевой спрос",0,""),IF(Q260&lt;0,IF('Настройки'!$B$10="Исключить","",IF('Настройки'!$B$10="Абсолютные значения",ABS(Q260),Q260)),Q260)))</x:f>
      </x:c>
      <x:c r="BU260" s="50" t="str">
        <x:f>IF(13&gt;'Настройки'!$B$3,"",IF(ISBLANK(R260),IF('Настройки'!$B$9="Нулевой спрос",0,""),IF(R260&lt;0,IF('Настройки'!$B$10="Исключить","",IF('Настройки'!$B$10="Абсолютные значения",ABS(R260),R260)),R260)))</x:f>
      </x:c>
      <x:c r="BV260" s="50" t="str">
        <x:f>IF(14&gt;'Настройки'!$B$3,"",IF(ISBLANK(S260),IF('Настройки'!$B$9="Нулевой спрос",0,""),IF(S260&lt;0,IF('Настройки'!$B$10="Исключить","",IF('Настройки'!$B$10="Абсолютные значения",ABS(S260),S260)),S260)))</x:f>
      </x:c>
      <x:c r="BW260" s="50" t="str">
        <x:f>IF(15&gt;'Настройки'!$B$3,"",IF(ISBLANK(T260),IF('Настройки'!$B$9="Нулевой спрос",0,""),IF(T260&lt;0,IF('Настройки'!$B$10="Исключить","",IF('Настройки'!$B$10="Абсолютные значения",ABS(T260),T260)),T260)))</x:f>
      </x:c>
      <x:c r="BX260" s="50" t="str">
        <x:f>IF(16&gt;'Настройки'!$B$3,"",IF(ISBLANK(U260),IF('Настройки'!$B$9="Нулевой спрос",0,""),IF(U260&lt;0,IF('Настройки'!$B$10="Исключить","",IF('Настройки'!$B$10="Абсолютные значения",ABS(U260),U260)),U260)))</x:f>
      </x:c>
      <x:c r="BY260" s="50" t="str">
        <x:f>IF(17&gt;'Настройки'!$B$3,"",IF(ISBLANK(V260),IF('Настройки'!$B$9="Нулевой спрос",0,""),IF(V260&lt;0,IF('Настройки'!$B$10="Исключить","",IF('Настройки'!$B$10="Абсолютные значения",ABS(V260),V260)),V260)))</x:f>
      </x:c>
      <x:c r="BZ260" s="50" t="str">
        <x:f>IF(18&gt;'Настройки'!$B$3,"",IF(ISBLANK(W260),IF('Настройки'!$B$9="Нулевой спрос",0,""),IF(W260&lt;0,IF('Настройки'!$B$10="Исключить","",IF('Настройки'!$B$10="Абсолютные значения",ABS(W260),W260)),W260)))</x:f>
      </x:c>
      <x:c r="CA260" s="50" t="str">
        <x:f>IF(19&gt;'Настройки'!$B$3,"",IF(ISBLANK(X260),IF('Настройки'!$B$9="Нулевой спрос",0,""),IF(X260&lt;0,IF('Настройки'!$B$10="Исключить","",IF('Настройки'!$B$10="Абсолютные значения",ABS(X260),X260)),X260)))</x:f>
      </x:c>
      <x:c r="CB260" s="50" t="str">
        <x:f>IF(20&gt;'Настройки'!$B$3,"",IF(ISBLANK(Y260),IF('Настройки'!$B$9="Нулевой спрос",0,""),IF(Y260&lt;0,IF('Настройки'!$B$10="Исключить","",IF('Настройки'!$B$10="Абсолютные значения",ABS(Y260),Y260)),Y260)))</x:f>
      </x:c>
      <x:c r="CC260" s="50" t="str">
        <x:f>IF(21&gt;'Настройки'!$B$3,"",IF(ISBLANK(Z260),IF('Настройки'!$B$9="Нулевой спрос",0,""),IF(Z260&lt;0,IF('Настройки'!$B$10="Исключить","",IF('Настройки'!$B$10="Абсолютные значения",ABS(Z260),Z260)),Z260)))</x:f>
      </x:c>
      <x:c r="CD260" s="50" t="str">
        <x:f>IF(22&gt;'Настройки'!$B$3,"",IF(ISBLANK(AA260),IF('Настройки'!$B$9="Нулевой спрос",0,""),IF(AA260&lt;0,IF('Настройки'!$B$10="Исключить","",IF('Настройки'!$B$10="Абсолютные значения",ABS(AA260),AA260)),AA260)))</x:f>
      </x:c>
      <x:c r="CE260" s="50" t="str">
        <x:f>IF(23&gt;'Настройки'!$B$3,"",IF(ISBLANK(AB260),IF('Настройки'!$B$9="Нулевой спрос",0,""),IF(AB260&lt;0,IF('Настройки'!$B$10="Исключить","",IF('Настройки'!$B$10="Абсолютные значения",ABS(AB260),AB260)),AB260)))</x:f>
      </x:c>
      <x:c r="CF260" s="50" t="str">
        <x:f>IF(24&gt;'Настройки'!$B$3,"",IF(ISBLANK(AC260),IF('Настройки'!$B$9="Нулевой спрос",0,""),IF(AC260&lt;0,IF('Настройки'!$B$10="Исключить","",IF('Настройки'!$B$10="Абсолютные значения",ABS(AC260),AC260)),AC260)))</x:f>
      </x:c>
      <x:c r="CG260" s="50" t="str">
        <x:f>IF(25&gt;'Настройки'!$B$3,"",IF(ISBLANK(AD260),IF('Настройки'!$B$9="Нулевой спрос",0,""),IF(AD260&lt;0,IF('Настройки'!$B$10="Исключить","",IF('Настройки'!$B$10="Абсолютные значения",ABS(AD260),AD260)),AD260)))</x:f>
      </x:c>
      <x:c r="CH260" s="50" t="str">
        <x:f>IF(26&gt;'Настройки'!$B$3,"",IF(ISBLANK(AE260),IF('Настройки'!$B$9="Нулевой спрос",0,""),IF(AE260&lt;0,IF('Настройки'!$B$10="Исключить","",IF('Настройки'!$B$10="Абсолютные значения",ABS(AE260),AE260)),AE260)))</x:f>
      </x:c>
      <x:c r="CI260" s="50" t="str">
        <x:f>IF(27&gt;'Настройки'!$B$3,"",IF(ISBLANK(AF260),IF('Настройки'!$B$9="Нулевой спрос",0,""),IF(AF260&lt;0,IF('Настройки'!$B$10="Исключить","",IF('Настройки'!$B$10="Абсолютные значения",ABS(AF260),AF260)),AF260)))</x:f>
      </x:c>
      <x:c r="CJ260" s="50" t="str">
        <x:f>IF(28&gt;'Настройки'!$B$3,"",IF(ISBLANK(AG260),IF('Настройки'!$B$9="Нулевой спрос",0,""),IF(AG260&lt;0,IF('Настройки'!$B$10="Исключить","",IF('Настройки'!$B$10="Абсолютные значения",ABS(AG260),AG260)),AG260)))</x:f>
      </x:c>
      <x:c r="CK260" s="50" t="str">
        <x:f>IF(29&gt;'Настройки'!$B$3,"",IF(ISBLANK(AH260),IF('Настройки'!$B$9="Нулевой спрос",0,""),IF(AH260&lt;0,IF('Настройки'!$B$10="Исключить","",IF('Настройки'!$B$10="Абсолютные значения",ABS(AH260),AH260)),AH260)))</x:f>
      </x:c>
      <x:c r="CL260" s="50" t="str">
        <x:f>IF(30&gt;'Настройки'!$B$3,"",IF(ISBLANK(AI260),IF('Настройки'!$B$9="Нулевой спрос",0,""),IF(AI260&lt;0,IF('Настройки'!$B$10="Исключить","",IF('Настройки'!$B$10="Абсолютные значения",ABS(AI260),AI260)),AI260)))</x:f>
      </x:c>
      <x:c r="CM260" s="50" t="str">
        <x:f>IF(31&gt;'Настройки'!$B$3,"",IF(ISBLANK(AJ260),IF('Настройки'!$B$9="Нулевой спрос",0,""),IF(AJ260&lt;0,IF('Настройки'!$B$10="Исключить","",IF('Настройки'!$B$10="Абсолютные значения",ABS(AJ260),AJ260)),AJ260)))</x:f>
      </x:c>
      <x:c r="CN260" s="50" t="str">
        <x:f>IF(32&gt;'Настройки'!$B$3,"",IF(ISBLANK(AK260),IF('Настройки'!$B$9="Нулевой спрос",0,""),IF(AK260&lt;0,IF('Настройки'!$B$10="Исключить","",IF('Настройки'!$B$10="Абсолютные значения",ABS(AK260),AK260)),AK260)))</x:f>
      </x:c>
      <x:c r="CO260" s="50" t="str">
        <x:f>IF(33&gt;'Настройки'!$B$3,"",IF(ISBLANK(AL260),IF('Настройки'!$B$9="Нулевой спрос",0,""),IF(AL260&lt;0,IF('Настройки'!$B$10="Исключить","",IF('Настройки'!$B$10="Абсолютные значения",ABS(AL260),AL260)),AL260)))</x:f>
      </x:c>
      <x:c r="CP260" s="50" t="str">
        <x:f>IF(34&gt;'Настройки'!$B$3,"",IF(ISBLANK(AM260),IF('Настройки'!$B$9="Нулевой спрос",0,""),IF(AM260&lt;0,IF('Настройки'!$B$10="Исключить","",IF('Настройки'!$B$10="Абсолютные значения",ABS(AM260),AM260)),AM260)))</x:f>
      </x:c>
      <x:c r="CQ260" s="50" t="str">
        <x:f>IF(35&gt;'Настройки'!$B$3,"",IF(ISBLANK(AN260),IF('Настройки'!$B$9="Нулевой спрос",0,""),IF(AN260&lt;0,IF('Настройки'!$B$10="Исключить","",IF('Настройки'!$B$10="Абсолютные значения",ABS(AN260),AN260)),AN260)))</x:f>
      </x:c>
      <x:c r="CR260" s="50" t="str">
        <x:f>IF(36&gt;'Настройки'!$B$3,"",IF(ISBLANK(AO260),IF('Настройки'!$B$9="Нулевой спрос",0,""),IF(AO260&lt;0,IF('Настройки'!$B$10="Исключить","",IF('Настройки'!$B$10="Абсолютные значения",ABS(AO260),AO260)),AO260)))</x:f>
      </x:c>
      <x:c r="CS260" s="50" t="str">
        <x:f>IF(OR(1&gt;'Настройки'!$B$3,ISBLANK(BI260),BI260=0),"",BI260)</x:f>
      </x:c>
      <x:c r="CT260" s="50" t="str">
        <x:f>IF(OR(2&gt;'Настройки'!$B$3,ISBLANK(BJ260),BJ260=0),"",BJ260)</x:f>
      </x:c>
      <x:c r="CU260" s="50" t="str">
        <x:f>IF(OR(3&gt;'Настройки'!$B$3,ISBLANK(BK260),BK260=0),"",BK260)</x:f>
      </x:c>
      <x:c r="CV260" s="50" t="str">
        <x:f>IF(OR(4&gt;'Настройки'!$B$3,ISBLANK(BL260),BL260=0),"",BL260)</x:f>
      </x:c>
      <x:c r="CW260" s="50" t="str">
        <x:f>IF(OR(5&gt;'Настройки'!$B$3,ISBLANK(BM260),BM260=0),"",BM260)</x:f>
      </x:c>
      <x:c r="CX260" s="50" t="str">
        <x:f>IF(OR(6&gt;'Настройки'!$B$3,ISBLANK(BN260),BN260=0),"",BN260)</x:f>
      </x:c>
      <x:c r="CY260" s="50" t="str">
        <x:f>IF(OR(7&gt;'Настройки'!$B$3,ISBLANK(BO260),BO260=0),"",BO260)</x:f>
      </x:c>
      <x:c r="CZ260" s="50" t="str">
        <x:f>IF(OR(8&gt;'Настройки'!$B$3,ISBLANK(BP260),BP260=0),"",BP260)</x:f>
      </x:c>
      <x:c r="DA260" s="50" t="str">
        <x:f>IF(OR(9&gt;'Настройки'!$B$3,ISBLANK(BQ260),BQ260=0),"",BQ260)</x:f>
      </x:c>
      <x:c r="DB260" s="50" t="str">
        <x:f>IF(OR(10&gt;'Настройки'!$B$3,ISBLANK(BR260),BR260=0),"",BR260)</x:f>
      </x:c>
      <x:c r="DC260" s="50" t="str">
        <x:f>IF(OR(11&gt;'Настройки'!$B$3,ISBLANK(BS260),BS260=0),"",BS260)</x:f>
      </x:c>
      <x:c r="DD260" s="50" t="str">
        <x:f>IF(OR(12&gt;'Настройки'!$B$3,ISBLANK(BT260),BT260=0),"",BT260)</x:f>
      </x:c>
      <x:c r="DE260" s="50" t="str">
        <x:f>IF(OR(13&gt;'Настройки'!$B$3,ISBLANK(BU260),BU260=0),"",BU260)</x:f>
      </x:c>
      <x:c r="DF260" s="50" t="str">
        <x:f>IF(OR(14&gt;'Настройки'!$B$3,ISBLANK(BV260),BV260=0),"",BV260)</x:f>
      </x:c>
      <x:c r="DG260" s="50" t="str">
        <x:f>IF(OR(15&gt;'Настройки'!$B$3,ISBLANK(BW260),BW260=0),"",BW260)</x:f>
      </x:c>
      <x:c r="DH260" s="50" t="str">
        <x:f>IF(OR(16&gt;'Настройки'!$B$3,ISBLANK(BX260),BX260=0),"",BX260)</x:f>
      </x:c>
      <x:c r="DI260" s="50" t="str">
        <x:f>IF(OR(17&gt;'Настройки'!$B$3,ISBLANK(BY260),BY260=0),"",BY260)</x:f>
      </x:c>
      <x:c r="DJ260" s="50" t="str">
        <x:f>IF(OR(18&gt;'Настройки'!$B$3,ISBLANK(BZ260),BZ260=0),"",BZ260)</x:f>
      </x:c>
      <x:c r="DK260" s="50" t="str">
        <x:f>IF(OR(19&gt;'Настройки'!$B$3,ISBLANK(CA260),CA260=0),"",CA260)</x:f>
      </x:c>
      <x:c r="DL260" s="50" t="str">
        <x:f>IF(OR(20&gt;'Настройки'!$B$3,ISBLANK(CB260),CB260=0),"",CB260)</x:f>
      </x:c>
      <x:c r="DM260" s="50" t="str">
        <x:f>IF(OR(21&gt;'Настройки'!$B$3,ISBLANK(CC260),CC260=0),"",CC260)</x:f>
      </x:c>
      <x:c r="DN260" s="50" t="str">
        <x:f>IF(OR(22&gt;'Настройки'!$B$3,ISBLANK(CD260),CD260=0),"",CD260)</x:f>
      </x:c>
      <x:c r="DO260" s="50" t="str">
        <x:f>IF(OR(23&gt;'Настройки'!$B$3,ISBLANK(CE260),CE260=0),"",CE260)</x:f>
      </x:c>
      <x:c r="DP260" s="50" t="str">
        <x:f>IF(OR(24&gt;'Настройки'!$B$3,ISBLANK(CF260),CF260=0),"",CF260)</x:f>
      </x:c>
      <x:c r="DQ260" s="50" t="str">
        <x:f>IF(OR(25&gt;'Настройки'!$B$3,ISBLANK(CG260),CG260=0),"",CG260)</x:f>
      </x:c>
      <x:c r="DR260" s="50" t="str">
        <x:f>IF(OR(26&gt;'Настройки'!$B$3,ISBLANK(CH260),CH260=0),"",CH260)</x:f>
      </x:c>
      <x:c r="DS260" s="50" t="str">
        <x:f>IF(OR(27&gt;'Настройки'!$B$3,ISBLANK(CI260),CI260=0),"",CI260)</x:f>
      </x:c>
      <x:c r="DT260" s="50" t="str">
        <x:f>IF(OR(28&gt;'Настройки'!$B$3,ISBLANK(CJ260),CJ260=0),"",CJ260)</x:f>
      </x:c>
      <x:c r="DU260" s="50" t="str">
        <x:f>IF(OR(29&gt;'Настройки'!$B$3,ISBLANK(CK260),CK260=0),"",CK260)</x:f>
      </x:c>
      <x:c r="DV260" s="50" t="str">
        <x:f>IF(OR(30&gt;'Настройки'!$B$3,ISBLANK(CL260),CL260=0),"",CL260)</x:f>
      </x:c>
      <x:c r="DW260" s="50" t="str">
        <x:f>IF(OR(31&gt;'Настройки'!$B$3,ISBLANK(CM260),CM260=0),"",CM260)</x:f>
      </x:c>
      <x:c r="DX260" s="50" t="str">
        <x:f>IF(OR(32&gt;'Настройки'!$B$3,ISBLANK(CN260),CN260=0),"",CN260)</x:f>
      </x:c>
      <x:c r="DY260" s="50" t="str">
        <x:f>IF(OR(33&gt;'Настройки'!$B$3,ISBLANK(CO260),CO260=0),"",CO260)</x:f>
      </x:c>
      <x:c r="DZ260" s="50" t="str">
        <x:f>IF(OR(34&gt;'Настройки'!$B$3,ISBLANK(CP260),CP260=0),"",CP260)</x:f>
      </x:c>
      <x:c r="EA260" s="50" t="str">
        <x:f>IF(OR(35&gt;'Настройки'!$B$3,ISBLANK(CQ260),CQ260=0),"",CQ260)</x:f>
      </x:c>
      <x:c r="EB260" s="50" t="str">
        <x:f>IF(OR(36&gt;'Настройки'!$B$3,ISBLANK(CR260),CR260=0),"",CR260)</x:f>
      </x:c>
      <x:c r="EC260" s="50" t="str">
        <x:f>IF(A260="","",IF(OR(BB260="AZ",BB260="BZ"),10000+ROW(),IF(AZ260&gt;'Настройки'!$B$11,20000+ROW(),IF(BF260&lt;&gt;"Обычный",30000+ROW(),IF(AX260&lt;=0,40000+ROW(),"")))))</x:f>
      </x:c>
      <x:c r="ED260" s="50" t="str">
        <x:f>IF(EC260="","",COUNTIFS($EC$2:$EC$1001,"&gt;0",$EC$2:$EC$1001,"&lt;"&amp;EC260)+1)</x:f>
      </x:c>
    </x:row>
    <x:row r="261">
      <x:c r="A261" s="115"/>
      <x:c r="B261" s="115"/>
      <x:c r="C261" s="115"/>
      <x:c r="D261" s="118"/>
      <x:c r="E261" s="118"/>
      <x:c r="F261" s="118"/>
      <x:c r="G261" s="118"/>
      <x:c r="H261" s="118"/>
      <x:c r="I261" s="118"/>
      <x:c r="J261" s="118"/>
      <x:c r="K261" s="118"/>
      <x:c r="L261" s="118"/>
      <x:c r="M261" s="118"/>
      <x:c r="N261" s="118"/>
      <x:c r="O261" s="118"/>
      <x:c r="P261" s="118"/>
      <x:c r="Q261" s="118"/>
      <x:c r="R261" s="118"/>
      <x:c r="S261" s="118"/>
      <x:c r="T261" s="118"/>
      <x:c r="U261" s="118"/>
      <x:c r="V261" s="118"/>
      <x:c r="W261" s="118"/>
      <x:c r="X261" s="118"/>
      <x:c r="Y261" s="118"/>
      <x:c r="Z261" s="118"/>
      <x:c r="AA261" s="118"/>
      <x:c r="AB261" s="118"/>
      <x:c r="AC261" s="118"/>
      <x:c r="AD261" s="118"/>
      <x:c r="AE261" s="118"/>
      <x:c r="AF261" s="118"/>
      <x:c r="AG261" s="118"/>
      <x:c r="AH261" s="118"/>
      <x:c r="AI261" s="118"/>
      <x:c r="AJ261" s="118"/>
      <x:c r="AK261" s="118"/>
      <x:c r="AL261" s="118"/>
      <x:c r="AM261" s="118"/>
      <x:c r="AN261" s="118"/>
      <x:c r="AO261" s="118"/>
      <x:c r="AP261" s="115"/>
      <x:c r="AQ261" s="49" t="str">
        <x:f>IF(A261="","",COUNT(BI261:INDEX(BI261:CR261,1,'Настройки'!$B$3)))</x:f>
      </x:c>
      <x:c r="AR261" s="49" t="str">
        <x:f>IF(A261="","",SUM(BI261:INDEX(BI261:CR261,1,'Настройки'!$B$3)))</x:f>
      </x:c>
      <x:c r="AS261" s="58" t="str">
        <x:f>IF(A261="","",IF('Настройки'!$B$4="Стоимость потребления",AR261*D261,IF('Настройки'!$B$4="Количество",AR261,E261)))</x:f>
      </x:c>
      <x:c r="AT261" s="61" t="str">
        <x:f>IF(OR(A261="",AS261&lt;0,SUM($AS$2:$AS$1001)&lt;=0),"",AS261/SUM($AS$2:$AS$1001))</x:f>
      </x:c>
      <x:c r="AU261" s="61" t="str">
        <x:f>IF(OR(A261="",AS261&lt;0,SUM($AS$2:$AS$1001)&lt;=0),"",SUMIFS($AS$2:$AS$1001,$AS$2:$AS$1001,"&gt;"&amp;AS261)/SUM($AS$2:$AS$1001))</x:f>
      </x:c>
      <x:c r="AV261" s="61" t="str">
        <x:f>IF(OR(A261="",AS261&lt;0,SUM($AS$2:$AS$1001)&lt;=0),"",SUMIFS($AS$2:$AS$1001,$AS$2:$AS$1001,"&gt;="&amp;AS261)/SUM($AS$2:$AS$1001))</x:f>
      </x:c>
      <x:c r="AW261" s="49" t="str">
        <x:f>IF(A261="","",IF(SUM($AS$2:$AS$1001)&lt;=0,"Не определён",IF(AS261&lt;0,"Исключение",IF(AU261&lt;'Настройки'!$B$5,"A",IF(AU261&lt;'Настройки'!$B$6,"B","C")))))</x:f>
      </x:c>
      <x:c r="AX261" s="58" t="str">
        <x:f>IF(A261="","",IF(AQ261=0,"",AVERAGE(BI261:INDEX(BI261:CR261,1,'Настройки'!$B$3))))</x:f>
      </x:c>
      <x:c r="AY261" s="58" t="str">
        <x:f>IF(OR(A261="",AQ261=0),"",STDEVP(BI261:INDEX(BI261:CR261,1,'Настройки'!$B$3)))</x:f>
      </x:c>
      <x:c r="AZ261" s="61" t="str">
        <x:f>IF(OR(A261="",AQ261&lt;'Настройки'!$B$12,AX261&lt;=0,AND('Настройки'!$B$10="Блокировать",COUNTIF(F261:INDEX(F261:AO261,1,'Настройки'!$B$3),"&lt;0")&gt;0)),"",AY261/ABS(AX261))</x:f>
      </x:c>
      <x:c r="BA261" s="49" t="str">
        <x:f>IF(A261="","",IF(AND('Настройки'!$B$10="Блокировать",COUNTIF(F261:INDEX(F261:AO261,1,'Настройки'!$B$3),"&lt;0")&gt;0),"Не определён",IF(AQ261&lt;'Настройки'!$B$12,"Не определён",IF(AX261=0,"Нет спроса",IF(AX261&lt;0,"Не определён",IF(AZ261&lt;='Настройки'!$B$7,"X",IF(AZ261&lt;='Настройки'!$B$8,"Y","Z")))))))</x:f>
      </x:c>
      <x:c r="BB261" s="49" t="str">
        <x:f>IF(OR(A261="",LEN(AW261)&lt;&gt;1,LEN(BA261)&lt;&gt;1),"",AW261&amp;BA261)</x:f>
      </x:c>
      <x:c r="BC261" s="61" t="str">
        <x:f>IF(OR(A261="",AQ261=0),"",(COUNT(BI261:INDEX(BI261:CR261,1,'Настройки'!$B$3))-COUNT(CS261:INDEX(CS261:EB261,1,'Настройки'!$B$3)))/AQ261)</x:f>
      </x:c>
      <x:c r="BD261" s="64" t="str">
        <x:f>IF(OR(A261="",COUNT(CS261:INDEX(CS261:EB261,1,'Настройки'!$B$3))=0),"",AQ261/COUNT(CS261:INDEX(CS261:EB261,1,'Настройки'!$B$3)))</x:f>
      </x:c>
      <x:c r="BE261" s="64" t="str">
        <x:f>IF(OR(A261="",COUNT(CS261:INDEX(CS261:EB261,1,'Настройки'!$B$3))=0),"",IF(AVERAGE(CS261:INDEX(CS261:EB261,1,'Настройки'!$B$3))=0,"",(STDEVP(CS261:INDEX(CS261:EB261,1,'Настройки'!$B$3))/ABS(AVERAGE(CS261:INDEX(CS261:EB261,1,'Настройки'!$B$3))))^2))</x:f>
      </x:c>
      <x:c r="BF261" s="49" t="str">
        <x:f>IF(A261="","",IF(AQ261&lt;3,"Недостаточно",IF(AQ261&lt;6,"Предварительный","Обычный")))</x:f>
      </x:c>
      <x:c r="BG261" s="49" t="str">
        <x:f>IF(A261="","",IF(COUNTIF(F261:INDEX(F261:AO261,1,'Настройки'!$B$3),"&lt;0")&gt;0,IF('Настройки'!$B$10="Блокировать","Отрицательный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"),"")&amp;IF(AQ261&lt;3,"Недостаточно истории. ",IF(AQ261&lt;6,"Предварительная классификация. ",""))&amp;IF(AX261=0,"Нет спроса за горизонт. ","")&amp;IF(AZ261&gt;'Настройки'!$B$11,"Экстремальная вариативность. ",""))</x:f>
      </x:c>
      <x:c r="BH261" s="49" t="str">
        <x:f>IF(A261="","",IFERROR(VLOOKUP(BB261,'Настройки'!$D$3:$E$11,2,FALSE),"Сначала проверьте исходные данные и историю спроса.")&amp;" Уточните срок поставки, MOQ и критичность.")</x:f>
      </x:c>
      <x:c r="BI261" s="50" t="str">
        <x:f>IF(1&gt;'Настройки'!$B$3,"",IF(ISBLANK(F261),IF('Настройки'!$B$9="Нулевой спрос",0,""),IF(F261&lt;0,IF('Настройки'!$B$10="Исключить","",IF('Настройки'!$B$10="Абсолютные значения",ABS(F261),F261)),F261)))</x:f>
      </x:c>
      <x:c r="BJ261" s="50" t="str">
        <x:f>IF(2&gt;'Настройки'!$B$3,"",IF(ISBLANK(G261),IF('Настройки'!$B$9="Нулевой спрос",0,""),IF(G261&lt;0,IF('Настройки'!$B$10="Исключить","",IF('Настройки'!$B$10="Абсолютные значения",ABS(G261),G261)),G261)))</x:f>
      </x:c>
      <x:c r="BK261" s="50" t="str">
        <x:f>IF(3&gt;'Настройки'!$B$3,"",IF(ISBLANK(H261),IF('Настройки'!$B$9="Нулевой спрос",0,""),IF(H261&lt;0,IF('Настройки'!$B$10="Исключить","",IF('Настройки'!$B$10="Абсолютные значения",ABS(H261),H261)),H261)))</x:f>
      </x:c>
      <x:c r="BL261" s="50" t="str">
        <x:f>IF(4&gt;'Настройки'!$B$3,"",IF(ISBLANK(I261),IF('Настройки'!$B$9="Нулевой спрос",0,""),IF(I261&lt;0,IF('Настройки'!$B$10="Исключить","",IF('Настройки'!$B$10="Абсолютные значения",ABS(I261),I261)),I261)))</x:f>
      </x:c>
      <x:c r="BM261" s="50" t="str">
        <x:f>IF(5&gt;'Настройки'!$B$3,"",IF(ISBLANK(J261),IF('Настройки'!$B$9="Нулевой спрос",0,""),IF(J261&lt;0,IF('Настройки'!$B$10="Исключить","",IF('Настройки'!$B$10="Абсолютные значения",ABS(J261),J261)),J261)))</x:f>
      </x:c>
      <x:c r="BN261" s="50" t="str">
        <x:f>IF(6&gt;'Настройки'!$B$3,"",IF(ISBLANK(K261),IF('Настройки'!$B$9="Нулевой спрос",0,""),IF(K261&lt;0,IF('Настройки'!$B$10="Исключить","",IF('Настройки'!$B$10="Абсолютные значения",ABS(K261),K261)),K261)))</x:f>
      </x:c>
      <x:c r="BO261" s="50" t="str">
        <x:f>IF(7&gt;'Настройки'!$B$3,"",IF(ISBLANK(L261),IF('Настройки'!$B$9="Нулевой спрос",0,""),IF(L261&lt;0,IF('Настройки'!$B$10="Исключить","",IF('Настройки'!$B$10="Абсолютные значения",ABS(L261),L261)),L261)))</x:f>
      </x:c>
      <x:c r="BP261" s="50" t="str">
        <x:f>IF(8&gt;'Настройки'!$B$3,"",IF(ISBLANK(M261),IF('Настройки'!$B$9="Нулевой спрос",0,""),IF(M261&lt;0,IF('Настройки'!$B$10="Исключить","",IF('Настройки'!$B$10="Абсолютные значения",ABS(M261),M261)),M261)))</x:f>
      </x:c>
      <x:c r="BQ261" s="50" t="str">
        <x:f>IF(9&gt;'Настройки'!$B$3,"",IF(ISBLANK(N261),IF('Настройки'!$B$9="Нулевой спрос",0,""),IF(N261&lt;0,IF('Настройки'!$B$10="Исключить","",IF('Настройки'!$B$10="Абсолютные значения",ABS(N261),N261)),N261)))</x:f>
      </x:c>
      <x:c r="BR261" s="50" t="str">
        <x:f>IF(10&gt;'Настройки'!$B$3,"",IF(ISBLANK(O261),IF('Настройки'!$B$9="Нулевой спрос",0,""),IF(O261&lt;0,IF('Настройки'!$B$10="Исключить","",IF('Настройки'!$B$10="Абсолютные значения",ABS(O261),O261)),O261)))</x:f>
      </x:c>
      <x:c r="BS261" s="50" t="str">
        <x:f>IF(11&gt;'Настройки'!$B$3,"",IF(ISBLANK(P261),IF('Настройки'!$B$9="Нулевой спрос",0,""),IF(P261&lt;0,IF('Настройки'!$B$10="Исключить","",IF('Настройки'!$B$10="Абсолютные значения",ABS(P261),P261)),P261)))</x:f>
      </x:c>
      <x:c r="BT261" s="50" t="str">
        <x:f>IF(12&gt;'Настройки'!$B$3,"",IF(ISBLANK(Q261),IF('Настройки'!$B$9="Нулевой спрос",0,""),IF(Q261&lt;0,IF('Настройки'!$B$10="Исключить","",IF('Настройки'!$B$10="Абсолютные значения",ABS(Q261),Q261)),Q261)))</x:f>
      </x:c>
      <x:c r="BU261" s="50" t="str">
        <x:f>IF(13&gt;'Настройки'!$B$3,"",IF(ISBLANK(R261),IF('Настройки'!$B$9="Нулевой спрос",0,""),IF(R261&lt;0,IF('Настройки'!$B$10="Исключить","",IF('Настройки'!$B$10="Абсолютные значения",ABS(R261),R261)),R261)))</x:f>
      </x:c>
      <x:c r="BV261" s="50" t="str">
        <x:f>IF(14&gt;'Настройки'!$B$3,"",IF(ISBLANK(S261),IF('Настройки'!$B$9="Нулевой спрос",0,""),IF(S261&lt;0,IF('Настройки'!$B$10="Исключить","",IF('Настройки'!$B$10="Абсолютные значения",ABS(S261),S261)),S261)))</x:f>
      </x:c>
      <x:c r="BW261" s="50" t="str">
        <x:f>IF(15&gt;'Настройки'!$B$3,"",IF(ISBLANK(T261),IF('Настройки'!$B$9="Нулевой спрос",0,""),IF(T261&lt;0,IF('Настройки'!$B$10="Исключить","",IF('Настройки'!$B$10="Абсолютные значения",ABS(T261),T261)),T261)))</x:f>
      </x:c>
      <x:c r="BX261" s="50" t="str">
        <x:f>IF(16&gt;'Настройки'!$B$3,"",IF(ISBLANK(U261),IF('Настройки'!$B$9="Нулевой спрос",0,""),IF(U261&lt;0,IF('Настройки'!$B$10="Исключить","",IF('Настройки'!$B$10="Абсолютные значения",ABS(U261),U261)),U261)))</x:f>
      </x:c>
      <x:c r="BY261" s="50" t="str">
        <x:f>IF(17&gt;'Настройки'!$B$3,"",IF(ISBLANK(V261),IF('Настройки'!$B$9="Нулевой спрос",0,""),IF(V261&lt;0,IF('Настройки'!$B$10="Исключить","",IF('Настройки'!$B$10="Абсолютные значения",ABS(V261),V261)),V261)))</x:f>
      </x:c>
      <x:c r="BZ261" s="50" t="str">
        <x:f>IF(18&gt;'Настройки'!$B$3,"",IF(ISBLANK(W261),IF('Настройки'!$B$9="Нулевой спрос",0,""),IF(W261&lt;0,IF('Настройки'!$B$10="Исключить","",IF('Настройки'!$B$10="Абсолютные значения",ABS(W261),W261)),W261)))</x:f>
      </x:c>
      <x:c r="CA261" s="50" t="str">
        <x:f>IF(19&gt;'Настройки'!$B$3,"",IF(ISBLANK(X261),IF('Настройки'!$B$9="Нулевой спрос",0,""),IF(X261&lt;0,IF('Настройки'!$B$10="Исключить","",IF('Настройки'!$B$10="Абсолютные значения",ABS(X261),X261)),X261)))</x:f>
      </x:c>
      <x:c r="CB261" s="50" t="str">
        <x:f>IF(20&gt;'Настройки'!$B$3,"",IF(ISBLANK(Y261),IF('Настройки'!$B$9="Нулевой спрос",0,""),IF(Y261&lt;0,IF('Настройки'!$B$10="Исключить","",IF('Настройки'!$B$10="Абсолютные значения",ABS(Y261),Y261)),Y261)))</x:f>
      </x:c>
      <x:c r="CC261" s="50" t="str">
        <x:f>IF(21&gt;'Настройки'!$B$3,"",IF(ISBLANK(Z261),IF('Настройки'!$B$9="Нулевой спрос",0,""),IF(Z261&lt;0,IF('Настройки'!$B$10="Исключить","",IF('Настройки'!$B$10="Абсолютные значения",ABS(Z261),Z261)),Z261)))</x:f>
      </x:c>
      <x:c r="CD261" s="50" t="str">
        <x:f>IF(22&gt;'Настройки'!$B$3,"",IF(ISBLANK(AA261),IF('Настройки'!$B$9="Нулевой спрос",0,""),IF(AA261&lt;0,IF('Настройки'!$B$10="Исключить","",IF('Настройки'!$B$10="Абсолютные значения",ABS(AA261),AA261)),AA261)))</x:f>
      </x:c>
      <x:c r="CE261" s="50" t="str">
        <x:f>IF(23&gt;'Настройки'!$B$3,"",IF(ISBLANK(AB261),IF('Настройки'!$B$9="Нулевой спрос",0,""),IF(AB261&lt;0,IF('Настройки'!$B$10="Исключить","",IF('Настройки'!$B$10="Абсолютные значения",ABS(AB261),AB261)),AB261)))</x:f>
      </x:c>
      <x:c r="CF261" s="50" t="str">
        <x:f>IF(24&gt;'Настройки'!$B$3,"",IF(ISBLANK(AC261),IF('Настройки'!$B$9="Нулевой спрос",0,""),IF(AC261&lt;0,IF('Настройки'!$B$10="Исключить","",IF('Настройки'!$B$10="Абсолютные значения",ABS(AC261),AC261)),AC261)))</x:f>
      </x:c>
      <x:c r="CG261" s="50" t="str">
        <x:f>IF(25&gt;'Настройки'!$B$3,"",IF(ISBLANK(AD261),IF('Настройки'!$B$9="Нулевой спрос",0,""),IF(AD261&lt;0,IF('Настройки'!$B$10="Исключить","",IF('Настройки'!$B$10="Абсолютные значения",ABS(AD261),AD261)),AD261)))</x:f>
      </x:c>
      <x:c r="CH261" s="50" t="str">
        <x:f>IF(26&gt;'Настройки'!$B$3,"",IF(ISBLANK(AE261),IF('Настройки'!$B$9="Нулевой спрос",0,""),IF(AE261&lt;0,IF('Настройки'!$B$10="Исключить","",IF('Настройки'!$B$10="Абсолютные значения",ABS(AE261),AE261)),AE261)))</x:f>
      </x:c>
      <x:c r="CI261" s="50" t="str">
        <x:f>IF(27&gt;'Настройки'!$B$3,"",IF(ISBLANK(AF261),IF('Настройки'!$B$9="Нулевой спрос",0,""),IF(AF261&lt;0,IF('Настройки'!$B$10="Исключить","",IF('Настройки'!$B$10="Абсолютные значения",ABS(AF261),AF261)),AF261)))</x:f>
      </x:c>
      <x:c r="CJ261" s="50" t="str">
        <x:f>IF(28&gt;'Настройки'!$B$3,"",IF(ISBLANK(AG261),IF('Настройки'!$B$9="Нулевой спрос",0,""),IF(AG261&lt;0,IF('Настройки'!$B$10="Исключить","",IF('Настройки'!$B$10="Абсолютные значения",ABS(AG261),AG261)),AG261)))</x:f>
      </x:c>
      <x:c r="CK261" s="50" t="str">
        <x:f>IF(29&gt;'Настройки'!$B$3,"",IF(ISBLANK(AH261),IF('Настройки'!$B$9="Нулевой спрос",0,""),IF(AH261&lt;0,IF('Настройки'!$B$10="Исключить","",IF('Настройки'!$B$10="Абсолютные значения",ABS(AH261),AH261)),AH261)))</x:f>
      </x:c>
      <x:c r="CL261" s="50" t="str">
        <x:f>IF(30&gt;'Настройки'!$B$3,"",IF(ISBLANK(AI261),IF('Настройки'!$B$9="Нулевой спрос",0,""),IF(AI261&lt;0,IF('Настройки'!$B$10="Исключить","",IF('Настройки'!$B$10="Абсолютные значения",ABS(AI261),AI261)),AI261)))</x:f>
      </x:c>
      <x:c r="CM261" s="50" t="str">
        <x:f>IF(31&gt;'Настройки'!$B$3,"",IF(ISBLANK(AJ261),IF('Настройки'!$B$9="Нулевой спрос",0,""),IF(AJ261&lt;0,IF('Настройки'!$B$10="Исключить","",IF('Настройки'!$B$10="Абсолютные значения",ABS(AJ261),AJ261)),AJ261)))</x:f>
      </x:c>
      <x:c r="CN261" s="50" t="str">
        <x:f>IF(32&gt;'Настройки'!$B$3,"",IF(ISBLANK(AK261),IF('Настройки'!$B$9="Нулевой спрос",0,""),IF(AK261&lt;0,IF('Настройки'!$B$10="Исключить","",IF('Настройки'!$B$10="Абсолютные значения",ABS(AK261),AK261)),AK261)))</x:f>
      </x:c>
      <x:c r="CO261" s="50" t="str">
        <x:f>IF(33&gt;'Настройки'!$B$3,"",IF(ISBLANK(AL261),IF('Настройки'!$B$9="Нулевой спрос",0,""),IF(AL261&lt;0,IF('Настройки'!$B$10="Исключить","",IF('Настройки'!$B$10="Абсолютные значения",ABS(AL261),AL261)),AL261)))</x:f>
      </x:c>
      <x:c r="CP261" s="50" t="str">
        <x:f>IF(34&gt;'Настройки'!$B$3,"",IF(ISBLANK(AM261),IF('Настройки'!$B$9="Нулевой спрос",0,""),IF(AM261&lt;0,IF('Настройки'!$B$10="Исключить","",IF('Настройки'!$B$10="Абсолютные значения",ABS(AM261),AM261)),AM261)))</x:f>
      </x:c>
      <x:c r="CQ261" s="50" t="str">
        <x:f>IF(35&gt;'Настройки'!$B$3,"",IF(ISBLANK(AN261),IF('Настройки'!$B$9="Нулевой спрос",0,""),IF(AN261&lt;0,IF('Настройки'!$B$10="Исключить","",IF('Настройки'!$B$10="Абсолютные значения",ABS(AN261),AN261)),AN261)))</x:f>
      </x:c>
      <x:c r="CR261" s="50" t="str">
        <x:f>IF(36&gt;'Настройки'!$B$3,"",IF(ISBLANK(AO261),IF('Настройки'!$B$9="Нулевой спрос",0,""),IF(AO261&lt;0,IF('Настройки'!$B$10="Исключить","",IF('Настройки'!$B$10="Абсолютные значения",ABS(AO261),AO261)),AO261)))</x:f>
      </x:c>
      <x:c r="CS261" s="50" t="str">
        <x:f>IF(OR(1&gt;'Настройки'!$B$3,ISBLANK(BI261),BI261=0),"",BI261)</x:f>
      </x:c>
      <x:c r="CT261" s="50" t="str">
        <x:f>IF(OR(2&gt;'Настройки'!$B$3,ISBLANK(BJ261),BJ261=0),"",BJ261)</x:f>
      </x:c>
      <x:c r="CU261" s="50" t="str">
        <x:f>IF(OR(3&gt;'Настройки'!$B$3,ISBLANK(BK261),BK261=0),"",BK261)</x:f>
      </x:c>
      <x:c r="CV261" s="50" t="str">
        <x:f>IF(OR(4&gt;'Настройки'!$B$3,ISBLANK(BL261),BL261=0),"",BL261)</x:f>
      </x:c>
      <x:c r="CW261" s="50" t="str">
        <x:f>IF(OR(5&gt;'Настройки'!$B$3,ISBLANK(BM261),BM261=0),"",BM261)</x:f>
      </x:c>
      <x:c r="CX261" s="50" t="str">
        <x:f>IF(OR(6&gt;'Настройки'!$B$3,ISBLANK(BN261),BN261=0),"",BN261)</x:f>
      </x:c>
      <x:c r="CY261" s="50" t="str">
        <x:f>IF(OR(7&gt;'Настройки'!$B$3,ISBLANK(BO261),BO261=0),"",BO261)</x:f>
      </x:c>
      <x:c r="CZ261" s="50" t="str">
        <x:f>IF(OR(8&gt;'Настройки'!$B$3,ISBLANK(BP261),BP261=0),"",BP261)</x:f>
      </x:c>
      <x:c r="DA261" s="50" t="str">
        <x:f>IF(OR(9&gt;'Настройки'!$B$3,ISBLANK(BQ261),BQ261=0),"",BQ261)</x:f>
      </x:c>
      <x:c r="DB261" s="50" t="str">
        <x:f>IF(OR(10&gt;'Настройки'!$B$3,ISBLANK(BR261),BR261=0),"",BR261)</x:f>
      </x:c>
      <x:c r="DC261" s="50" t="str">
        <x:f>IF(OR(11&gt;'Настройки'!$B$3,ISBLANK(BS261),BS261=0),"",BS261)</x:f>
      </x:c>
      <x:c r="DD261" s="50" t="str">
        <x:f>IF(OR(12&gt;'Настройки'!$B$3,ISBLANK(BT261),BT261=0),"",BT261)</x:f>
      </x:c>
      <x:c r="DE261" s="50" t="str">
        <x:f>IF(OR(13&gt;'Настройки'!$B$3,ISBLANK(BU261),BU261=0),"",BU261)</x:f>
      </x:c>
      <x:c r="DF261" s="50" t="str">
        <x:f>IF(OR(14&gt;'Настройки'!$B$3,ISBLANK(BV261),BV261=0),"",BV261)</x:f>
      </x:c>
      <x:c r="DG261" s="50" t="str">
        <x:f>IF(OR(15&gt;'Настройки'!$B$3,ISBLANK(BW261),BW261=0),"",BW261)</x:f>
      </x:c>
      <x:c r="DH261" s="50" t="str">
        <x:f>IF(OR(16&gt;'Настройки'!$B$3,ISBLANK(BX261),BX261=0),"",BX261)</x:f>
      </x:c>
      <x:c r="DI261" s="50" t="str">
        <x:f>IF(OR(17&gt;'Настройки'!$B$3,ISBLANK(BY261),BY261=0),"",BY261)</x:f>
      </x:c>
      <x:c r="DJ261" s="50" t="str">
        <x:f>IF(OR(18&gt;'Настройки'!$B$3,ISBLANK(BZ261),BZ261=0),"",BZ261)</x:f>
      </x:c>
      <x:c r="DK261" s="50" t="str">
        <x:f>IF(OR(19&gt;'Настройки'!$B$3,ISBLANK(CA261),CA261=0),"",CA261)</x:f>
      </x:c>
      <x:c r="DL261" s="50" t="str">
        <x:f>IF(OR(20&gt;'Настройки'!$B$3,ISBLANK(CB261),CB261=0),"",CB261)</x:f>
      </x:c>
      <x:c r="DM261" s="50" t="str">
        <x:f>IF(OR(21&gt;'Настройки'!$B$3,ISBLANK(CC261),CC261=0),"",CC261)</x:f>
      </x:c>
      <x:c r="DN261" s="50" t="str">
        <x:f>IF(OR(22&gt;'Настройки'!$B$3,ISBLANK(CD261),CD261=0),"",CD261)</x:f>
      </x:c>
      <x:c r="DO261" s="50" t="str">
        <x:f>IF(OR(23&gt;'Настройки'!$B$3,ISBLANK(CE261),CE261=0),"",CE261)</x:f>
      </x:c>
      <x:c r="DP261" s="50" t="str">
        <x:f>IF(OR(24&gt;'Настройки'!$B$3,ISBLANK(CF261),CF261=0),"",CF261)</x:f>
      </x:c>
      <x:c r="DQ261" s="50" t="str">
        <x:f>IF(OR(25&gt;'Настройки'!$B$3,ISBLANK(CG261),CG261=0),"",CG261)</x:f>
      </x:c>
      <x:c r="DR261" s="50" t="str">
        <x:f>IF(OR(26&gt;'Настройки'!$B$3,ISBLANK(CH261),CH261=0),"",CH261)</x:f>
      </x:c>
      <x:c r="DS261" s="50" t="str">
        <x:f>IF(OR(27&gt;'Настройки'!$B$3,ISBLANK(CI261),CI261=0),"",CI261)</x:f>
      </x:c>
      <x:c r="DT261" s="50" t="str">
        <x:f>IF(OR(28&gt;'Настройки'!$B$3,ISBLANK(CJ261),CJ261=0),"",CJ261)</x:f>
      </x:c>
      <x:c r="DU261" s="50" t="str">
        <x:f>IF(OR(29&gt;'Настройки'!$B$3,ISBLANK(CK261),CK261=0),"",CK261)</x:f>
      </x:c>
      <x:c r="DV261" s="50" t="str">
        <x:f>IF(OR(30&gt;'Настройки'!$B$3,ISBLANK(CL261),CL261=0),"",CL261)</x:f>
      </x:c>
      <x:c r="DW261" s="50" t="str">
        <x:f>IF(OR(31&gt;'Настройки'!$B$3,ISBLANK(CM261),CM261=0),"",CM261)</x:f>
      </x:c>
      <x:c r="DX261" s="50" t="str">
        <x:f>IF(OR(32&gt;'Настройки'!$B$3,ISBLANK(CN261),CN261=0),"",CN261)</x:f>
      </x:c>
      <x:c r="DY261" s="50" t="str">
        <x:f>IF(OR(33&gt;'Настройки'!$B$3,ISBLANK(CO261),CO261=0),"",CO261)</x:f>
      </x:c>
      <x:c r="DZ261" s="50" t="str">
        <x:f>IF(OR(34&gt;'Настройки'!$B$3,ISBLANK(CP261),CP261=0),"",CP261)</x:f>
      </x:c>
      <x:c r="EA261" s="50" t="str">
        <x:f>IF(OR(35&gt;'Настройки'!$B$3,ISBLANK(CQ261),CQ261=0),"",CQ261)</x:f>
      </x:c>
      <x:c r="EB261" s="50" t="str">
        <x:f>IF(OR(36&gt;'Настройки'!$B$3,ISBLANK(CR261),CR261=0),"",CR261)</x:f>
      </x:c>
      <x:c r="EC261" s="50" t="str">
        <x:f>IF(A261="","",IF(OR(BB261="AZ",BB261="BZ"),10000+ROW(),IF(AZ261&gt;'Настройки'!$B$11,20000+ROW(),IF(BF261&lt;&gt;"Обычный",30000+ROW(),IF(AX261&lt;=0,40000+ROW(),"")))))</x:f>
      </x:c>
      <x:c r="ED261" s="50" t="str">
        <x:f>IF(EC261="","",COUNTIFS($EC$2:$EC$1001,"&gt;0",$EC$2:$EC$1001,"&lt;"&amp;EC261)+1)</x:f>
      </x:c>
    </x:row>
    <x:row r="262">
      <x:c r="A262" s="115"/>
      <x:c r="B262" s="115"/>
      <x:c r="C262" s="115"/>
      <x:c r="D262" s="118"/>
      <x:c r="E262" s="118"/>
      <x:c r="F262" s="118"/>
      <x:c r="G262" s="118"/>
      <x:c r="H262" s="118"/>
      <x:c r="I262" s="118"/>
      <x:c r="J262" s="118"/>
      <x:c r="K262" s="118"/>
      <x:c r="L262" s="118"/>
      <x:c r="M262" s="118"/>
      <x:c r="N262" s="118"/>
      <x:c r="O262" s="118"/>
      <x:c r="P262" s="118"/>
      <x:c r="Q262" s="118"/>
      <x:c r="R262" s="118"/>
      <x:c r="S262" s="118"/>
      <x:c r="T262" s="118"/>
      <x:c r="U262" s="118"/>
      <x:c r="V262" s="118"/>
      <x:c r="W262" s="118"/>
      <x:c r="X262" s="118"/>
      <x:c r="Y262" s="118"/>
      <x:c r="Z262" s="118"/>
      <x:c r="AA262" s="118"/>
      <x:c r="AB262" s="118"/>
      <x:c r="AC262" s="118"/>
      <x:c r="AD262" s="118"/>
      <x:c r="AE262" s="118"/>
      <x:c r="AF262" s="118"/>
      <x:c r="AG262" s="118"/>
      <x:c r="AH262" s="118"/>
      <x:c r="AI262" s="118"/>
      <x:c r="AJ262" s="118"/>
      <x:c r="AK262" s="118"/>
      <x:c r="AL262" s="118"/>
      <x:c r="AM262" s="118"/>
      <x:c r="AN262" s="118"/>
      <x:c r="AO262" s="118"/>
      <x:c r="AP262" s="115"/>
      <x:c r="AQ262" s="49" t="str">
        <x:f>IF(A262="","",COUNT(BI262:INDEX(BI262:CR262,1,'Настройки'!$B$3)))</x:f>
      </x:c>
      <x:c r="AR262" s="49" t="str">
        <x:f>IF(A262="","",SUM(BI262:INDEX(BI262:CR262,1,'Настройки'!$B$3)))</x:f>
      </x:c>
      <x:c r="AS262" s="58" t="str">
        <x:f>IF(A262="","",IF('Настройки'!$B$4="Стоимость потребления",AR262*D262,IF('Настройки'!$B$4="Количество",AR262,E262)))</x:f>
      </x:c>
      <x:c r="AT262" s="61" t="str">
        <x:f>IF(OR(A262="",AS262&lt;0,SUM($AS$2:$AS$1001)&lt;=0),"",AS262/SUM($AS$2:$AS$1001))</x:f>
      </x:c>
      <x:c r="AU262" s="61" t="str">
        <x:f>IF(OR(A262="",AS262&lt;0,SUM($AS$2:$AS$1001)&lt;=0),"",SUMIFS($AS$2:$AS$1001,$AS$2:$AS$1001,"&gt;"&amp;AS262)/SUM($AS$2:$AS$1001))</x:f>
      </x:c>
      <x:c r="AV262" s="61" t="str">
        <x:f>IF(OR(A262="",AS262&lt;0,SUM($AS$2:$AS$1001)&lt;=0),"",SUMIFS($AS$2:$AS$1001,$AS$2:$AS$1001,"&gt;="&amp;AS262)/SUM($AS$2:$AS$1001))</x:f>
      </x:c>
      <x:c r="AW262" s="49" t="str">
        <x:f>IF(A262="","",IF(SUM($AS$2:$AS$1001)&lt;=0,"Не определён",IF(AS262&lt;0,"Исключение",IF(AU262&lt;'Настройки'!$B$5,"A",IF(AU262&lt;'Настройки'!$B$6,"B","C")))))</x:f>
      </x:c>
      <x:c r="AX262" s="58" t="str">
        <x:f>IF(A262="","",IF(AQ262=0,"",AVERAGE(BI262:INDEX(BI262:CR262,1,'Настройки'!$B$3))))</x:f>
      </x:c>
      <x:c r="AY262" s="58" t="str">
        <x:f>IF(OR(A262="",AQ262=0),"",STDEVP(BI262:INDEX(BI262:CR262,1,'Настройки'!$B$3)))</x:f>
      </x:c>
      <x:c r="AZ262" s="61" t="str">
        <x:f>IF(OR(A262="",AQ262&lt;'Настройки'!$B$12,AX262&lt;=0,AND('Настройки'!$B$10="Блокировать",COUNTIF(F262:INDEX(F262:AO262,1,'Настройки'!$B$3),"&lt;0")&gt;0)),"",AY262/ABS(AX262))</x:f>
      </x:c>
      <x:c r="BA262" s="49" t="str">
        <x:f>IF(A262="","",IF(AND('Настройки'!$B$10="Блокировать",COUNTIF(F262:INDEX(F262:AO262,1,'Настройки'!$B$3),"&lt;0")&gt;0),"Не определён",IF(AQ262&lt;'Настройки'!$B$12,"Не определён",IF(AX262=0,"Нет спроса",IF(AX262&lt;0,"Не определён",IF(AZ262&lt;='Настройки'!$B$7,"X",IF(AZ262&lt;='Настройки'!$B$8,"Y","Z")))))))</x:f>
      </x:c>
      <x:c r="BB262" s="49" t="str">
        <x:f>IF(OR(A262="",LEN(AW262)&lt;&gt;1,LEN(BA262)&lt;&gt;1),"",AW262&amp;BA262)</x:f>
      </x:c>
      <x:c r="BC262" s="61" t="str">
        <x:f>IF(OR(A262="",AQ262=0),"",(COUNT(BI262:INDEX(BI262:CR262,1,'Настройки'!$B$3))-COUNT(CS262:INDEX(CS262:EB262,1,'Настройки'!$B$3)))/AQ262)</x:f>
      </x:c>
      <x:c r="BD262" s="64" t="str">
        <x:f>IF(OR(A262="",COUNT(CS262:INDEX(CS262:EB262,1,'Настройки'!$B$3))=0),"",AQ262/COUNT(CS262:INDEX(CS262:EB262,1,'Настройки'!$B$3)))</x:f>
      </x:c>
      <x:c r="BE262" s="64" t="str">
        <x:f>IF(OR(A262="",COUNT(CS262:INDEX(CS262:EB262,1,'Настройки'!$B$3))=0),"",IF(AVERAGE(CS262:INDEX(CS262:EB262,1,'Настройки'!$B$3))=0,"",(STDEVP(CS262:INDEX(CS262:EB262,1,'Настройки'!$B$3))/ABS(AVERAGE(CS262:INDEX(CS262:EB262,1,'Настройки'!$B$3))))^2))</x:f>
      </x:c>
      <x:c r="BF262" s="49" t="str">
        <x:f>IF(A262="","",IF(AQ262&lt;3,"Недостаточно",IF(AQ262&lt;6,"Предварительный","Обычный")))</x:f>
      </x:c>
      <x:c r="BG262" s="49" t="str">
        <x:f>IF(A262="","",IF(COUNTIF(F262:INDEX(F262:AO262,1,'Настройки'!$B$3),"&lt;0")&gt;0,IF('Настройки'!$B$10="Блокировать","Отрицательный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"),"")&amp;IF(AQ262&lt;3,"Недостаточно истории. ",IF(AQ262&lt;6,"Предварительная классификация. ",""))&amp;IF(AX262=0,"Нет спроса за горизонт. ","")&amp;IF(AZ262&gt;'Настройки'!$B$11,"Экстремальная вариативность. ",""))</x:f>
      </x:c>
      <x:c r="BH262" s="49" t="str">
        <x:f>IF(A262="","",IFERROR(VLOOKUP(BB262,'Настройки'!$D$3:$E$11,2,FALSE),"Сначала проверьте исходные данные и историю спроса.")&amp;" Уточните срок поставки, MOQ и критичность.")</x:f>
      </x:c>
      <x:c r="BI262" s="50" t="str">
        <x:f>IF(1&gt;'Настройки'!$B$3,"",IF(ISBLANK(F262),IF('Настройки'!$B$9="Нулевой спрос",0,""),IF(F262&lt;0,IF('Настройки'!$B$10="Исключить","",IF('Настройки'!$B$10="Абсолютные значения",ABS(F262),F262)),F262)))</x:f>
      </x:c>
      <x:c r="BJ262" s="50" t="str">
        <x:f>IF(2&gt;'Настройки'!$B$3,"",IF(ISBLANK(G262),IF('Настройки'!$B$9="Нулевой спрос",0,""),IF(G262&lt;0,IF('Настройки'!$B$10="Исключить","",IF('Настройки'!$B$10="Абсолютные значения",ABS(G262),G262)),G262)))</x:f>
      </x:c>
      <x:c r="BK262" s="50" t="str">
        <x:f>IF(3&gt;'Настройки'!$B$3,"",IF(ISBLANK(H262),IF('Настройки'!$B$9="Нулевой спрос",0,""),IF(H262&lt;0,IF('Настройки'!$B$10="Исключить","",IF('Настройки'!$B$10="Абсолютные значения",ABS(H262),H262)),H262)))</x:f>
      </x:c>
      <x:c r="BL262" s="50" t="str">
        <x:f>IF(4&gt;'Настройки'!$B$3,"",IF(ISBLANK(I262),IF('Настройки'!$B$9="Нулевой спрос",0,""),IF(I262&lt;0,IF('Настройки'!$B$10="Исключить","",IF('Настройки'!$B$10="Абсолютные значения",ABS(I262),I262)),I262)))</x:f>
      </x:c>
      <x:c r="BM262" s="50" t="str">
        <x:f>IF(5&gt;'Настройки'!$B$3,"",IF(ISBLANK(J262),IF('Настройки'!$B$9="Нулевой спрос",0,""),IF(J262&lt;0,IF('Настройки'!$B$10="Исключить","",IF('Настройки'!$B$10="Абсолютные значения",ABS(J262),J262)),J262)))</x:f>
      </x:c>
      <x:c r="BN262" s="50" t="str">
        <x:f>IF(6&gt;'Настройки'!$B$3,"",IF(ISBLANK(K262),IF('Настройки'!$B$9="Нулевой спрос",0,""),IF(K262&lt;0,IF('Настройки'!$B$10="Исключить","",IF('Настройки'!$B$10="Абсолютные значения",ABS(K262),K262)),K262)))</x:f>
      </x:c>
      <x:c r="BO262" s="50" t="str">
        <x:f>IF(7&gt;'Настройки'!$B$3,"",IF(ISBLANK(L262),IF('Настройки'!$B$9="Нулевой спрос",0,""),IF(L262&lt;0,IF('Настройки'!$B$10="Исключить","",IF('Настройки'!$B$10="Абсолютные значения",ABS(L262),L262)),L262)))</x:f>
      </x:c>
      <x:c r="BP262" s="50" t="str">
        <x:f>IF(8&gt;'Настройки'!$B$3,"",IF(ISBLANK(M262),IF('Настройки'!$B$9="Нулевой спрос",0,""),IF(M262&lt;0,IF('Настройки'!$B$10="Исключить","",IF('Настройки'!$B$10="Абсолютные значения",ABS(M262),M262)),M262)))</x:f>
      </x:c>
      <x:c r="BQ262" s="50" t="str">
        <x:f>IF(9&gt;'Настройки'!$B$3,"",IF(ISBLANK(N262),IF('Настройки'!$B$9="Нулевой спрос",0,""),IF(N262&lt;0,IF('Настройки'!$B$10="Исключить","",IF('Настройки'!$B$10="Абсолютные значения",ABS(N262),N262)),N262)))</x:f>
      </x:c>
      <x:c r="BR262" s="50" t="str">
        <x:f>IF(10&gt;'Настройки'!$B$3,"",IF(ISBLANK(O262),IF('Настройки'!$B$9="Нулевой спрос",0,""),IF(O262&lt;0,IF('Настройки'!$B$10="Исключить","",IF('Настройки'!$B$10="Абсолютные значения",ABS(O262),O262)),O262)))</x:f>
      </x:c>
      <x:c r="BS262" s="50" t="str">
        <x:f>IF(11&gt;'Настройки'!$B$3,"",IF(ISBLANK(P262),IF('Настройки'!$B$9="Нулевой спрос",0,""),IF(P262&lt;0,IF('Настройки'!$B$10="Исключить","",IF('Настройки'!$B$10="Абсолютные значения",ABS(P262),P262)),P262)))</x:f>
      </x:c>
      <x:c r="BT262" s="50" t="str">
        <x:f>IF(12&gt;'Настройки'!$B$3,"",IF(ISBLANK(Q262),IF('Настройки'!$B$9="Нулевой спрос",0,""),IF(Q262&lt;0,IF('Настройки'!$B$10="Исключить","",IF('Настройки'!$B$10="Абсолютные значения",ABS(Q262),Q262)),Q262)))</x:f>
      </x:c>
      <x:c r="BU262" s="50" t="str">
        <x:f>IF(13&gt;'Настройки'!$B$3,"",IF(ISBLANK(R262),IF('Настройки'!$B$9="Нулевой спрос",0,""),IF(R262&lt;0,IF('Настройки'!$B$10="Исключить","",IF('Настройки'!$B$10="Абсолютные значения",ABS(R262),R262)),R262)))</x:f>
      </x:c>
      <x:c r="BV262" s="50" t="str">
        <x:f>IF(14&gt;'Настройки'!$B$3,"",IF(ISBLANK(S262),IF('Настройки'!$B$9="Нулевой спрос",0,""),IF(S262&lt;0,IF('Настройки'!$B$10="Исключить","",IF('Настройки'!$B$10="Абсолютные значения",ABS(S262),S262)),S262)))</x:f>
      </x:c>
      <x:c r="BW262" s="50" t="str">
        <x:f>IF(15&gt;'Настройки'!$B$3,"",IF(ISBLANK(T262),IF('Настройки'!$B$9="Нулевой спрос",0,""),IF(T262&lt;0,IF('Настройки'!$B$10="Исключить","",IF('Настройки'!$B$10="Абсолютные значения",ABS(T262),T262)),T262)))</x:f>
      </x:c>
      <x:c r="BX262" s="50" t="str">
        <x:f>IF(16&gt;'Настройки'!$B$3,"",IF(ISBLANK(U262),IF('Настройки'!$B$9="Нулевой спрос",0,""),IF(U262&lt;0,IF('Настройки'!$B$10="Исключить","",IF('Настройки'!$B$10="Абсолютные значения",ABS(U262),U262)),U262)))</x:f>
      </x:c>
      <x:c r="BY262" s="50" t="str">
        <x:f>IF(17&gt;'Настройки'!$B$3,"",IF(ISBLANK(V262),IF('Настройки'!$B$9="Нулевой спрос",0,""),IF(V262&lt;0,IF('Настройки'!$B$10="Исключить","",IF('Настройки'!$B$10="Абсолютные значения",ABS(V262),V262)),V262)))</x:f>
      </x:c>
      <x:c r="BZ262" s="50" t="str">
        <x:f>IF(18&gt;'Настройки'!$B$3,"",IF(ISBLANK(W262),IF('Настройки'!$B$9="Нулевой спрос",0,""),IF(W262&lt;0,IF('Настройки'!$B$10="Исключить","",IF('Настройки'!$B$10="Абсолютные значения",ABS(W262),W262)),W262)))</x:f>
      </x:c>
      <x:c r="CA262" s="50" t="str">
        <x:f>IF(19&gt;'Настройки'!$B$3,"",IF(ISBLANK(X262),IF('Настройки'!$B$9="Нулевой спрос",0,""),IF(X262&lt;0,IF('Настройки'!$B$10="Исключить","",IF('Настройки'!$B$10="Абсолютные значения",ABS(X262),X262)),X262)))</x:f>
      </x:c>
      <x:c r="CB262" s="50" t="str">
        <x:f>IF(20&gt;'Настройки'!$B$3,"",IF(ISBLANK(Y262),IF('Настройки'!$B$9="Нулевой спрос",0,""),IF(Y262&lt;0,IF('Настройки'!$B$10="Исключить","",IF('Настройки'!$B$10="Абсолютные значения",ABS(Y262),Y262)),Y262)))</x:f>
      </x:c>
      <x:c r="CC262" s="50" t="str">
        <x:f>IF(21&gt;'Настройки'!$B$3,"",IF(ISBLANK(Z262),IF('Настройки'!$B$9="Нулевой спрос",0,""),IF(Z262&lt;0,IF('Настройки'!$B$10="Исключить","",IF('Настройки'!$B$10="Абсолютные значения",ABS(Z262),Z262)),Z262)))</x:f>
      </x:c>
      <x:c r="CD262" s="50" t="str">
        <x:f>IF(22&gt;'Настройки'!$B$3,"",IF(ISBLANK(AA262),IF('Настройки'!$B$9="Нулевой спрос",0,""),IF(AA262&lt;0,IF('Настройки'!$B$10="Исключить","",IF('Настройки'!$B$10="Абсолютные значения",ABS(AA262),AA262)),AA262)))</x:f>
      </x:c>
      <x:c r="CE262" s="50" t="str">
        <x:f>IF(23&gt;'Настройки'!$B$3,"",IF(ISBLANK(AB262),IF('Настройки'!$B$9="Нулевой спрос",0,""),IF(AB262&lt;0,IF('Настройки'!$B$10="Исключить","",IF('Настройки'!$B$10="Абсолютные значения",ABS(AB262),AB262)),AB262)))</x:f>
      </x:c>
      <x:c r="CF262" s="50" t="str">
        <x:f>IF(24&gt;'Настройки'!$B$3,"",IF(ISBLANK(AC262),IF('Настройки'!$B$9="Нулевой спрос",0,""),IF(AC262&lt;0,IF('Настройки'!$B$10="Исключить","",IF('Настройки'!$B$10="Абсолютные значения",ABS(AC262),AC262)),AC262)))</x:f>
      </x:c>
      <x:c r="CG262" s="50" t="str">
        <x:f>IF(25&gt;'Настройки'!$B$3,"",IF(ISBLANK(AD262),IF('Настройки'!$B$9="Нулевой спрос",0,""),IF(AD262&lt;0,IF('Настройки'!$B$10="Исключить","",IF('Настройки'!$B$10="Абсолютные значения",ABS(AD262),AD262)),AD262)))</x:f>
      </x:c>
      <x:c r="CH262" s="50" t="str">
        <x:f>IF(26&gt;'Настройки'!$B$3,"",IF(ISBLANK(AE262),IF('Настройки'!$B$9="Нулевой спрос",0,""),IF(AE262&lt;0,IF('Настройки'!$B$10="Исключить","",IF('Настройки'!$B$10="Абсолютные значения",ABS(AE262),AE262)),AE262)))</x:f>
      </x:c>
      <x:c r="CI262" s="50" t="str">
        <x:f>IF(27&gt;'Настройки'!$B$3,"",IF(ISBLANK(AF262),IF('Настройки'!$B$9="Нулевой спрос",0,""),IF(AF262&lt;0,IF('Настройки'!$B$10="Исключить","",IF('Настройки'!$B$10="Абсолютные значения",ABS(AF262),AF262)),AF262)))</x:f>
      </x:c>
      <x:c r="CJ262" s="50" t="str">
        <x:f>IF(28&gt;'Настройки'!$B$3,"",IF(ISBLANK(AG262),IF('Настройки'!$B$9="Нулевой спрос",0,""),IF(AG262&lt;0,IF('Настройки'!$B$10="Исключить","",IF('Настройки'!$B$10="Абсолютные значения",ABS(AG262),AG262)),AG262)))</x:f>
      </x:c>
      <x:c r="CK262" s="50" t="str">
        <x:f>IF(29&gt;'Настройки'!$B$3,"",IF(ISBLANK(AH262),IF('Настройки'!$B$9="Нулевой спрос",0,""),IF(AH262&lt;0,IF('Настройки'!$B$10="Исключить","",IF('Настройки'!$B$10="Абсолютные значения",ABS(AH262),AH262)),AH262)))</x:f>
      </x:c>
      <x:c r="CL262" s="50" t="str">
        <x:f>IF(30&gt;'Настройки'!$B$3,"",IF(ISBLANK(AI262),IF('Настройки'!$B$9="Нулевой спрос",0,""),IF(AI262&lt;0,IF('Настройки'!$B$10="Исключить","",IF('Настройки'!$B$10="Абсолютные значения",ABS(AI262),AI262)),AI262)))</x:f>
      </x:c>
      <x:c r="CM262" s="50" t="str">
        <x:f>IF(31&gt;'Настройки'!$B$3,"",IF(ISBLANK(AJ262),IF('Настройки'!$B$9="Нулевой спрос",0,""),IF(AJ262&lt;0,IF('Настройки'!$B$10="Исключить","",IF('Настройки'!$B$10="Абсолютные значения",ABS(AJ262),AJ262)),AJ262)))</x:f>
      </x:c>
      <x:c r="CN262" s="50" t="str">
        <x:f>IF(32&gt;'Настройки'!$B$3,"",IF(ISBLANK(AK262),IF('Настройки'!$B$9="Нулевой спрос",0,""),IF(AK262&lt;0,IF('Настройки'!$B$10="Исключить","",IF('Настройки'!$B$10="Абсолютные значения",ABS(AK262),AK262)),AK262)))</x:f>
      </x:c>
      <x:c r="CO262" s="50" t="str">
        <x:f>IF(33&gt;'Настройки'!$B$3,"",IF(ISBLANK(AL262),IF('Настройки'!$B$9="Нулевой спрос",0,""),IF(AL262&lt;0,IF('Настройки'!$B$10="Исключить","",IF('Настройки'!$B$10="Абсолютные значения",ABS(AL262),AL262)),AL262)))</x:f>
      </x:c>
      <x:c r="CP262" s="50" t="str">
        <x:f>IF(34&gt;'Настройки'!$B$3,"",IF(ISBLANK(AM262),IF('Настройки'!$B$9="Нулевой спрос",0,""),IF(AM262&lt;0,IF('Настройки'!$B$10="Исключить","",IF('Настройки'!$B$10="Абсолютные значения",ABS(AM262),AM262)),AM262)))</x:f>
      </x:c>
      <x:c r="CQ262" s="50" t="str">
        <x:f>IF(35&gt;'Настройки'!$B$3,"",IF(ISBLANK(AN262),IF('Настройки'!$B$9="Нулевой спрос",0,""),IF(AN262&lt;0,IF('Настройки'!$B$10="Исключить","",IF('Настройки'!$B$10="Абсолютные значения",ABS(AN262),AN262)),AN262)))</x:f>
      </x:c>
      <x:c r="CR262" s="50" t="str">
        <x:f>IF(36&gt;'Настройки'!$B$3,"",IF(ISBLANK(AO262),IF('Настройки'!$B$9="Нулевой спрос",0,""),IF(AO262&lt;0,IF('Настройки'!$B$10="Исключить","",IF('Настройки'!$B$10="Абсолютные значения",ABS(AO262),AO262)),AO262)))</x:f>
      </x:c>
      <x:c r="CS262" s="50" t="str">
        <x:f>IF(OR(1&gt;'Настройки'!$B$3,ISBLANK(BI262),BI262=0),"",BI262)</x:f>
      </x:c>
      <x:c r="CT262" s="50" t="str">
        <x:f>IF(OR(2&gt;'Настройки'!$B$3,ISBLANK(BJ262),BJ262=0),"",BJ262)</x:f>
      </x:c>
      <x:c r="CU262" s="50" t="str">
        <x:f>IF(OR(3&gt;'Настройки'!$B$3,ISBLANK(BK262),BK262=0),"",BK262)</x:f>
      </x:c>
      <x:c r="CV262" s="50" t="str">
        <x:f>IF(OR(4&gt;'Настройки'!$B$3,ISBLANK(BL262),BL262=0),"",BL262)</x:f>
      </x:c>
      <x:c r="CW262" s="50" t="str">
        <x:f>IF(OR(5&gt;'Настройки'!$B$3,ISBLANK(BM262),BM262=0),"",BM262)</x:f>
      </x:c>
      <x:c r="CX262" s="50" t="str">
        <x:f>IF(OR(6&gt;'Настройки'!$B$3,ISBLANK(BN262),BN262=0),"",BN262)</x:f>
      </x:c>
      <x:c r="CY262" s="50" t="str">
        <x:f>IF(OR(7&gt;'Настройки'!$B$3,ISBLANK(BO262),BO262=0),"",BO262)</x:f>
      </x:c>
      <x:c r="CZ262" s="50" t="str">
        <x:f>IF(OR(8&gt;'Настройки'!$B$3,ISBLANK(BP262),BP262=0),"",BP262)</x:f>
      </x:c>
      <x:c r="DA262" s="50" t="str">
        <x:f>IF(OR(9&gt;'Настройки'!$B$3,ISBLANK(BQ262),BQ262=0),"",BQ262)</x:f>
      </x:c>
      <x:c r="DB262" s="50" t="str">
        <x:f>IF(OR(10&gt;'Настройки'!$B$3,ISBLANK(BR262),BR262=0),"",BR262)</x:f>
      </x:c>
      <x:c r="DC262" s="50" t="str">
        <x:f>IF(OR(11&gt;'Настройки'!$B$3,ISBLANK(BS262),BS262=0),"",BS262)</x:f>
      </x:c>
      <x:c r="DD262" s="50" t="str">
        <x:f>IF(OR(12&gt;'Настройки'!$B$3,ISBLANK(BT262),BT262=0),"",BT262)</x:f>
      </x:c>
      <x:c r="DE262" s="50" t="str">
        <x:f>IF(OR(13&gt;'Настройки'!$B$3,ISBLANK(BU262),BU262=0),"",BU262)</x:f>
      </x:c>
      <x:c r="DF262" s="50" t="str">
        <x:f>IF(OR(14&gt;'Настройки'!$B$3,ISBLANK(BV262),BV262=0),"",BV262)</x:f>
      </x:c>
      <x:c r="DG262" s="50" t="str">
        <x:f>IF(OR(15&gt;'Настройки'!$B$3,ISBLANK(BW262),BW262=0),"",BW262)</x:f>
      </x:c>
      <x:c r="DH262" s="50" t="str">
        <x:f>IF(OR(16&gt;'Настройки'!$B$3,ISBLANK(BX262),BX262=0),"",BX262)</x:f>
      </x:c>
      <x:c r="DI262" s="50" t="str">
        <x:f>IF(OR(17&gt;'Настройки'!$B$3,ISBLANK(BY262),BY262=0),"",BY262)</x:f>
      </x:c>
      <x:c r="DJ262" s="50" t="str">
        <x:f>IF(OR(18&gt;'Настройки'!$B$3,ISBLANK(BZ262),BZ262=0),"",BZ262)</x:f>
      </x:c>
      <x:c r="DK262" s="50" t="str">
        <x:f>IF(OR(19&gt;'Настройки'!$B$3,ISBLANK(CA262),CA262=0),"",CA262)</x:f>
      </x:c>
      <x:c r="DL262" s="50" t="str">
        <x:f>IF(OR(20&gt;'Настройки'!$B$3,ISBLANK(CB262),CB262=0),"",CB262)</x:f>
      </x:c>
      <x:c r="DM262" s="50" t="str">
        <x:f>IF(OR(21&gt;'Настройки'!$B$3,ISBLANK(CC262),CC262=0),"",CC262)</x:f>
      </x:c>
      <x:c r="DN262" s="50" t="str">
        <x:f>IF(OR(22&gt;'Настройки'!$B$3,ISBLANK(CD262),CD262=0),"",CD262)</x:f>
      </x:c>
      <x:c r="DO262" s="50" t="str">
        <x:f>IF(OR(23&gt;'Настройки'!$B$3,ISBLANK(CE262),CE262=0),"",CE262)</x:f>
      </x:c>
      <x:c r="DP262" s="50" t="str">
        <x:f>IF(OR(24&gt;'Настройки'!$B$3,ISBLANK(CF262),CF262=0),"",CF262)</x:f>
      </x:c>
      <x:c r="DQ262" s="50" t="str">
        <x:f>IF(OR(25&gt;'Настройки'!$B$3,ISBLANK(CG262),CG262=0),"",CG262)</x:f>
      </x:c>
      <x:c r="DR262" s="50" t="str">
        <x:f>IF(OR(26&gt;'Настройки'!$B$3,ISBLANK(CH262),CH262=0),"",CH262)</x:f>
      </x:c>
      <x:c r="DS262" s="50" t="str">
        <x:f>IF(OR(27&gt;'Настройки'!$B$3,ISBLANK(CI262),CI262=0),"",CI262)</x:f>
      </x:c>
      <x:c r="DT262" s="50" t="str">
        <x:f>IF(OR(28&gt;'Настройки'!$B$3,ISBLANK(CJ262),CJ262=0),"",CJ262)</x:f>
      </x:c>
      <x:c r="DU262" s="50" t="str">
        <x:f>IF(OR(29&gt;'Настройки'!$B$3,ISBLANK(CK262),CK262=0),"",CK262)</x:f>
      </x:c>
      <x:c r="DV262" s="50" t="str">
        <x:f>IF(OR(30&gt;'Настройки'!$B$3,ISBLANK(CL262),CL262=0),"",CL262)</x:f>
      </x:c>
      <x:c r="DW262" s="50" t="str">
        <x:f>IF(OR(31&gt;'Настройки'!$B$3,ISBLANK(CM262),CM262=0),"",CM262)</x:f>
      </x:c>
      <x:c r="DX262" s="50" t="str">
        <x:f>IF(OR(32&gt;'Настройки'!$B$3,ISBLANK(CN262),CN262=0),"",CN262)</x:f>
      </x:c>
      <x:c r="DY262" s="50" t="str">
        <x:f>IF(OR(33&gt;'Настройки'!$B$3,ISBLANK(CO262),CO262=0),"",CO262)</x:f>
      </x:c>
      <x:c r="DZ262" s="50" t="str">
        <x:f>IF(OR(34&gt;'Настройки'!$B$3,ISBLANK(CP262),CP262=0),"",CP262)</x:f>
      </x:c>
      <x:c r="EA262" s="50" t="str">
        <x:f>IF(OR(35&gt;'Настройки'!$B$3,ISBLANK(CQ262),CQ262=0),"",CQ262)</x:f>
      </x:c>
      <x:c r="EB262" s="50" t="str">
        <x:f>IF(OR(36&gt;'Настройки'!$B$3,ISBLANK(CR262),CR262=0),"",CR262)</x:f>
      </x:c>
      <x:c r="EC262" s="50" t="str">
        <x:f>IF(A262="","",IF(OR(BB262="AZ",BB262="BZ"),10000+ROW(),IF(AZ262&gt;'Настройки'!$B$11,20000+ROW(),IF(BF262&lt;&gt;"Обычный",30000+ROW(),IF(AX262&lt;=0,40000+ROW(),"")))))</x:f>
      </x:c>
      <x:c r="ED262" s="50" t="str">
        <x:f>IF(EC262="","",COUNTIFS($EC$2:$EC$1001,"&gt;0",$EC$2:$EC$1001,"&lt;"&amp;EC262)+1)</x:f>
      </x:c>
    </x:row>
    <x:row r="263">
      <x:c r="A263" s="115"/>
      <x:c r="B263" s="115"/>
      <x:c r="C263" s="115"/>
      <x:c r="D263" s="118"/>
      <x:c r="E263" s="118"/>
      <x:c r="F263" s="118"/>
      <x:c r="G263" s="118"/>
      <x:c r="H263" s="118"/>
      <x:c r="I263" s="118"/>
      <x:c r="J263" s="118"/>
      <x:c r="K263" s="118"/>
      <x:c r="L263" s="118"/>
      <x:c r="M263" s="118"/>
      <x:c r="N263" s="118"/>
      <x:c r="O263" s="118"/>
      <x:c r="P263" s="118"/>
      <x:c r="Q263" s="118"/>
      <x:c r="R263" s="118"/>
      <x:c r="S263" s="118"/>
      <x:c r="T263" s="118"/>
      <x:c r="U263" s="118"/>
      <x:c r="V263" s="118"/>
      <x:c r="W263" s="118"/>
      <x:c r="X263" s="118"/>
      <x:c r="Y263" s="118"/>
      <x:c r="Z263" s="118"/>
      <x:c r="AA263" s="118"/>
      <x:c r="AB263" s="118"/>
      <x:c r="AC263" s="118"/>
      <x:c r="AD263" s="118"/>
      <x:c r="AE263" s="118"/>
      <x:c r="AF263" s="118"/>
      <x:c r="AG263" s="118"/>
      <x:c r="AH263" s="118"/>
      <x:c r="AI263" s="118"/>
      <x:c r="AJ263" s="118"/>
      <x:c r="AK263" s="118"/>
      <x:c r="AL263" s="118"/>
      <x:c r="AM263" s="118"/>
      <x:c r="AN263" s="118"/>
      <x:c r="AO263" s="118"/>
      <x:c r="AP263" s="115"/>
      <x:c r="AQ263" s="49" t="str">
        <x:f>IF(A263="","",COUNT(BI263:INDEX(BI263:CR263,1,'Настройки'!$B$3)))</x:f>
      </x:c>
      <x:c r="AR263" s="49" t="str">
        <x:f>IF(A263="","",SUM(BI263:INDEX(BI263:CR263,1,'Настройки'!$B$3)))</x:f>
      </x:c>
      <x:c r="AS263" s="58" t="str">
        <x:f>IF(A263="","",IF('Настройки'!$B$4="Стоимость потребления",AR263*D263,IF('Настройки'!$B$4="Количество",AR263,E263)))</x:f>
      </x:c>
      <x:c r="AT263" s="61" t="str">
        <x:f>IF(OR(A263="",AS263&lt;0,SUM($AS$2:$AS$1001)&lt;=0),"",AS263/SUM($AS$2:$AS$1001))</x:f>
      </x:c>
      <x:c r="AU263" s="61" t="str">
        <x:f>IF(OR(A263="",AS263&lt;0,SUM($AS$2:$AS$1001)&lt;=0),"",SUMIFS($AS$2:$AS$1001,$AS$2:$AS$1001,"&gt;"&amp;AS263)/SUM($AS$2:$AS$1001))</x:f>
      </x:c>
      <x:c r="AV263" s="61" t="str">
        <x:f>IF(OR(A263="",AS263&lt;0,SUM($AS$2:$AS$1001)&lt;=0),"",SUMIFS($AS$2:$AS$1001,$AS$2:$AS$1001,"&gt;="&amp;AS263)/SUM($AS$2:$AS$1001))</x:f>
      </x:c>
      <x:c r="AW263" s="49" t="str">
        <x:f>IF(A263="","",IF(SUM($AS$2:$AS$1001)&lt;=0,"Не определён",IF(AS263&lt;0,"Исключение",IF(AU263&lt;'Настройки'!$B$5,"A",IF(AU263&lt;'Настройки'!$B$6,"B","C")))))</x:f>
      </x:c>
      <x:c r="AX263" s="58" t="str">
        <x:f>IF(A263="","",IF(AQ263=0,"",AVERAGE(BI263:INDEX(BI263:CR263,1,'Настройки'!$B$3))))</x:f>
      </x:c>
      <x:c r="AY263" s="58" t="str">
        <x:f>IF(OR(A263="",AQ263=0),"",STDEVP(BI263:INDEX(BI263:CR263,1,'Настройки'!$B$3)))</x:f>
      </x:c>
      <x:c r="AZ263" s="61" t="str">
        <x:f>IF(OR(A263="",AQ263&lt;'Настройки'!$B$12,AX263&lt;=0,AND('Настройки'!$B$10="Блокировать",COUNTIF(F263:INDEX(F263:AO263,1,'Настройки'!$B$3),"&lt;0")&gt;0)),"",AY263/ABS(AX263))</x:f>
      </x:c>
      <x:c r="BA263" s="49" t="str">
        <x:f>IF(A263="","",IF(AND('Настройки'!$B$10="Блокировать",COUNTIF(F263:INDEX(F263:AO263,1,'Настройки'!$B$3),"&lt;0")&gt;0),"Не определён",IF(AQ263&lt;'Настройки'!$B$12,"Не определён",IF(AX263=0,"Нет спроса",IF(AX263&lt;0,"Не определён",IF(AZ263&lt;='Настройки'!$B$7,"X",IF(AZ263&lt;='Настройки'!$B$8,"Y","Z")))))))</x:f>
      </x:c>
      <x:c r="BB263" s="49" t="str">
        <x:f>IF(OR(A263="",LEN(AW263)&lt;&gt;1,LEN(BA263)&lt;&gt;1),"",AW263&amp;BA263)</x:f>
      </x:c>
      <x:c r="BC263" s="61" t="str">
        <x:f>IF(OR(A263="",AQ263=0),"",(COUNT(BI263:INDEX(BI263:CR263,1,'Настройки'!$B$3))-COUNT(CS263:INDEX(CS263:EB263,1,'Настройки'!$B$3)))/AQ263)</x:f>
      </x:c>
      <x:c r="BD263" s="64" t="str">
        <x:f>IF(OR(A263="",COUNT(CS263:INDEX(CS263:EB263,1,'Настройки'!$B$3))=0),"",AQ263/COUNT(CS263:INDEX(CS263:EB263,1,'Настройки'!$B$3)))</x:f>
      </x:c>
      <x:c r="BE263" s="64" t="str">
        <x:f>IF(OR(A263="",COUNT(CS263:INDEX(CS263:EB263,1,'Настройки'!$B$3))=0),"",IF(AVERAGE(CS263:INDEX(CS263:EB263,1,'Настройки'!$B$3))=0,"",(STDEVP(CS263:INDEX(CS263:EB263,1,'Настройки'!$B$3))/ABS(AVERAGE(CS263:INDEX(CS263:EB263,1,'Настройки'!$B$3))))^2))</x:f>
      </x:c>
      <x:c r="BF263" s="49" t="str">
        <x:f>IF(A263="","",IF(AQ263&lt;3,"Недостаточно",IF(AQ263&lt;6,"Предварительный","Обычный")))</x:f>
      </x:c>
      <x:c r="BG263" s="49" t="str">
        <x:f>IF(A263="","",IF(COUNTIF(F263:INDEX(F263:AO263,1,'Настройки'!$B$3),"&lt;0")&gt;0,IF('Настройки'!$B$10="Блокировать","Отрицательный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"),"")&amp;IF(AQ263&lt;3,"Недостаточно истории. ",IF(AQ263&lt;6,"Предварительная классификация. ",""))&amp;IF(AX263=0,"Нет спроса за горизонт. ","")&amp;IF(AZ263&gt;'Настройки'!$B$11,"Экстремальная вариативность. ",""))</x:f>
      </x:c>
      <x:c r="BH263" s="49" t="str">
        <x:f>IF(A263="","",IFERROR(VLOOKUP(BB263,'Настройки'!$D$3:$E$11,2,FALSE),"Сначала проверьте исходные данные и историю спроса.")&amp;" Уточните срок поставки, MOQ и критичность.")</x:f>
      </x:c>
      <x:c r="BI263" s="50" t="str">
        <x:f>IF(1&gt;'Настройки'!$B$3,"",IF(ISBLANK(F263),IF('Настройки'!$B$9="Нулевой спрос",0,""),IF(F263&lt;0,IF('Настройки'!$B$10="Исключить","",IF('Настройки'!$B$10="Абсолютные значения",ABS(F263),F263)),F263)))</x:f>
      </x:c>
      <x:c r="BJ263" s="50" t="str">
        <x:f>IF(2&gt;'Настройки'!$B$3,"",IF(ISBLANK(G263),IF('Настройки'!$B$9="Нулевой спрос",0,""),IF(G263&lt;0,IF('Настройки'!$B$10="Исключить","",IF('Настройки'!$B$10="Абсолютные значения",ABS(G263),G263)),G263)))</x:f>
      </x:c>
      <x:c r="BK263" s="50" t="str">
        <x:f>IF(3&gt;'Настройки'!$B$3,"",IF(ISBLANK(H263),IF('Настройки'!$B$9="Нулевой спрос",0,""),IF(H263&lt;0,IF('Настройки'!$B$10="Исключить","",IF('Настройки'!$B$10="Абсолютные значения",ABS(H263),H263)),H263)))</x:f>
      </x:c>
      <x:c r="BL263" s="50" t="str">
        <x:f>IF(4&gt;'Настройки'!$B$3,"",IF(ISBLANK(I263),IF('Настройки'!$B$9="Нулевой спрос",0,""),IF(I263&lt;0,IF('Настройки'!$B$10="Исключить","",IF('Настройки'!$B$10="Абсолютные значения",ABS(I263),I263)),I263)))</x:f>
      </x:c>
      <x:c r="BM263" s="50" t="str">
        <x:f>IF(5&gt;'Настройки'!$B$3,"",IF(ISBLANK(J263),IF('Настройки'!$B$9="Нулевой спрос",0,""),IF(J263&lt;0,IF('Настройки'!$B$10="Исключить","",IF('Настройки'!$B$10="Абсолютные значения",ABS(J263),J263)),J263)))</x:f>
      </x:c>
      <x:c r="BN263" s="50" t="str">
        <x:f>IF(6&gt;'Настройки'!$B$3,"",IF(ISBLANK(K263),IF('Настройки'!$B$9="Нулевой спрос",0,""),IF(K263&lt;0,IF('Настройки'!$B$10="Исключить","",IF('Настройки'!$B$10="Абсолютные значения",ABS(K263),K263)),K263)))</x:f>
      </x:c>
      <x:c r="BO263" s="50" t="str">
        <x:f>IF(7&gt;'Настройки'!$B$3,"",IF(ISBLANK(L263),IF('Настройки'!$B$9="Нулевой спрос",0,""),IF(L263&lt;0,IF('Настройки'!$B$10="Исключить","",IF('Настройки'!$B$10="Абсолютные значения",ABS(L263),L263)),L263)))</x:f>
      </x:c>
      <x:c r="BP263" s="50" t="str">
        <x:f>IF(8&gt;'Настройки'!$B$3,"",IF(ISBLANK(M263),IF('Настройки'!$B$9="Нулевой спрос",0,""),IF(M263&lt;0,IF('Настройки'!$B$10="Исключить","",IF('Настройки'!$B$10="Абсолютные значения",ABS(M263),M263)),M263)))</x:f>
      </x:c>
      <x:c r="BQ263" s="50" t="str">
        <x:f>IF(9&gt;'Настройки'!$B$3,"",IF(ISBLANK(N263),IF('Настройки'!$B$9="Нулевой спрос",0,""),IF(N263&lt;0,IF('Настройки'!$B$10="Исключить","",IF('Настройки'!$B$10="Абсолютные значения",ABS(N263),N263)),N263)))</x:f>
      </x:c>
      <x:c r="BR263" s="50" t="str">
        <x:f>IF(10&gt;'Настройки'!$B$3,"",IF(ISBLANK(O263),IF('Настройки'!$B$9="Нулевой спрос",0,""),IF(O263&lt;0,IF('Настройки'!$B$10="Исключить","",IF('Настройки'!$B$10="Абсолютные значения",ABS(O263),O263)),O263)))</x:f>
      </x:c>
      <x:c r="BS263" s="50" t="str">
        <x:f>IF(11&gt;'Настройки'!$B$3,"",IF(ISBLANK(P263),IF('Настройки'!$B$9="Нулевой спрос",0,""),IF(P263&lt;0,IF('Настройки'!$B$10="Исключить","",IF('Настройки'!$B$10="Абсолютные значения",ABS(P263),P263)),P263)))</x:f>
      </x:c>
      <x:c r="BT263" s="50" t="str">
        <x:f>IF(12&gt;'Настройки'!$B$3,"",IF(ISBLANK(Q263),IF('Настройки'!$B$9="Нулевой спрос",0,""),IF(Q263&lt;0,IF('Настройки'!$B$10="Исключить","",IF('Настройки'!$B$10="Абсолютные значения",ABS(Q263),Q263)),Q263)))</x:f>
      </x:c>
      <x:c r="BU263" s="50" t="str">
        <x:f>IF(13&gt;'Настройки'!$B$3,"",IF(ISBLANK(R263),IF('Настройки'!$B$9="Нулевой спрос",0,""),IF(R263&lt;0,IF('Настройки'!$B$10="Исключить","",IF('Настройки'!$B$10="Абсолютные значения",ABS(R263),R263)),R263)))</x:f>
      </x:c>
      <x:c r="BV263" s="50" t="str">
        <x:f>IF(14&gt;'Настройки'!$B$3,"",IF(ISBLANK(S263),IF('Настройки'!$B$9="Нулевой спрос",0,""),IF(S263&lt;0,IF('Настройки'!$B$10="Исключить","",IF('Настройки'!$B$10="Абсолютные значения",ABS(S263),S263)),S263)))</x:f>
      </x:c>
      <x:c r="BW263" s="50" t="str">
        <x:f>IF(15&gt;'Настройки'!$B$3,"",IF(ISBLANK(T263),IF('Настройки'!$B$9="Нулевой спрос",0,""),IF(T263&lt;0,IF('Настройки'!$B$10="Исключить","",IF('Настройки'!$B$10="Абсолютные значения",ABS(T263),T263)),T263)))</x:f>
      </x:c>
      <x:c r="BX263" s="50" t="str">
        <x:f>IF(16&gt;'Настройки'!$B$3,"",IF(ISBLANK(U263),IF('Настройки'!$B$9="Нулевой спрос",0,""),IF(U263&lt;0,IF('Настройки'!$B$10="Исключить","",IF('Настройки'!$B$10="Абсолютные значения",ABS(U263),U263)),U263)))</x:f>
      </x:c>
      <x:c r="BY263" s="50" t="str">
        <x:f>IF(17&gt;'Настройки'!$B$3,"",IF(ISBLANK(V263),IF('Настройки'!$B$9="Нулевой спрос",0,""),IF(V263&lt;0,IF('Настройки'!$B$10="Исключить","",IF('Настройки'!$B$10="Абсолютные значения",ABS(V263),V263)),V263)))</x:f>
      </x:c>
      <x:c r="BZ263" s="50" t="str">
        <x:f>IF(18&gt;'Настройки'!$B$3,"",IF(ISBLANK(W263),IF('Настройки'!$B$9="Нулевой спрос",0,""),IF(W263&lt;0,IF('Настройки'!$B$10="Исключить","",IF('Настройки'!$B$10="Абсолютные значения",ABS(W263),W263)),W263)))</x:f>
      </x:c>
      <x:c r="CA263" s="50" t="str">
        <x:f>IF(19&gt;'Настройки'!$B$3,"",IF(ISBLANK(X263),IF('Настройки'!$B$9="Нулевой спрос",0,""),IF(X263&lt;0,IF('Настройки'!$B$10="Исключить","",IF('Настройки'!$B$10="Абсолютные значения",ABS(X263),X263)),X263)))</x:f>
      </x:c>
      <x:c r="CB263" s="50" t="str">
        <x:f>IF(20&gt;'Настройки'!$B$3,"",IF(ISBLANK(Y263),IF('Настройки'!$B$9="Нулевой спрос",0,""),IF(Y263&lt;0,IF('Настройки'!$B$10="Исключить","",IF('Настройки'!$B$10="Абсолютные значения",ABS(Y263),Y263)),Y263)))</x:f>
      </x:c>
      <x:c r="CC263" s="50" t="str">
        <x:f>IF(21&gt;'Настройки'!$B$3,"",IF(ISBLANK(Z263),IF('Настройки'!$B$9="Нулевой спрос",0,""),IF(Z263&lt;0,IF('Настройки'!$B$10="Исключить","",IF('Настройки'!$B$10="Абсолютные значения",ABS(Z263),Z263)),Z263)))</x:f>
      </x:c>
      <x:c r="CD263" s="50" t="str">
        <x:f>IF(22&gt;'Настройки'!$B$3,"",IF(ISBLANK(AA263),IF('Настройки'!$B$9="Нулевой спрос",0,""),IF(AA263&lt;0,IF('Настройки'!$B$10="Исключить","",IF('Настройки'!$B$10="Абсолютные значения",ABS(AA263),AA263)),AA263)))</x:f>
      </x:c>
      <x:c r="CE263" s="50" t="str">
        <x:f>IF(23&gt;'Настройки'!$B$3,"",IF(ISBLANK(AB263),IF('Настройки'!$B$9="Нулевой спрос",0,""),IF(AB263&lt;0,IF('Настройки'!$B$10="Исключить","",IF('Настройки'!$B$10="Абсолютные значения",ABS(AB263),AB263)),AB263)))</x:f>
      </x:c>
      <x:c r="CF263" s="50" t="str">
        <x:f>IF(24&gt;'Настройки'!$B$3,"",IF(ISBLANK(AC263),IF('Настройки'!$B$9="Нулевой спрос",0,""),IF(AC263&lt;0,IF('Настройки'!$B$10="Исключить","",IF('Настройки'!$B$10="Абсолютные значения",ABS(AC263),AC263)),AC263)))</x:f>
      </x:c>
      <x:c r="CG263" s="50" t="str">
        <x:f>IF(25&gt;'Настройки'!$B$3,"",IF(ISBLANK(AD263),IF('Настройки'!$B$9="Нулевой спрос",0,""),IF(AD263&lt;0,IF('Настройки'!$B$10="Исключить","",IF('Настройки'!$B$10="Абсолютные значения",ABS(AD263),AD263)),AD263)))</x:f>
      </x:c>
      <x:c r="CH263" s="50" t="str">
        <x:f>IF(26&gt;'Настройки'!$B$3,"",IF(ISBLANK(AE263),IF('Настройки'!$B$9="Нулевой спрос",0,""),IF(AE263&lt;0,IF('Настройки'!$B$10="Исключить","",IF('Настройки'!$B$10="Абсолютные значения",ABS(AE263),AE263)),AE263)))</x:f>
      </x:c>
      <x:c r="CI263" s="50" t="str">
        <x:f>IF(27&gt;'Настройки'!$B$3,"",IF(ISBLANK(AF263),IF('Настройки'!$B$9="Нулевой спрос",0,""),IF(AF263&lt;0,IF('Настройки'!$B$10="Исключить","",IF('Настройки'!$B$10="Абсолютные значения",ABS(AF263),AF263)),AF263)))</x:f>
      </x:c>
      <x:c r="CJ263" s="50" t="str">
        <x:f>IF(28&gt;'Настройки'!$B$3,"",IF(ISBLANK(AG263),IF('Настройки'!$B$9="Нулевой спрос",0,""),IF(AG263&lt;0,IF('Настройки'!$B$10="Исключить","",IF('Настройки'!$B$10="Абсолютные значения",ABS(AG263),AG263)),AG263)))</x:f>
      </x:c>
      <x:c r="CK263" s="50" t="str">
        <x:f>IF(29&gt;'Настройки'!$B$3,"",IF(ISBLANK(AH263),IF('Настройки'!$B$9="Нулевой спрос",0,""),IF(AH263&lt;0,IF('Настройки'!$B$10="Исключить","",IF('Настройки'!$B$10="Абсолютные значения",ABS(AH263),AH263)),AH263)))</x:f>
      </x:c>
      <x:c r="CL263" s="50" t="str">
        <x:f>IF(30&gt;'Настройки'!$B$3,"",IF(ISBLANK(AI263),IF('Настройки'!$B$9="Нулевой спрос",0,""),IF(AI263&lt;0,IF('Настройки'!$B$10="Исключить","",IF('Настройки'!$B$10="Абсолютные значения",ABS(AI263),AI263)),AI263)))</x:f>
      </x:c>
      <x:c r="CM263" s="50" t="str">
        <x:f>IF(31&gt;'Настройки'!$B$3,"",IF(ISBLANK(AJ263),IF('Настройки'!$B$9="Нулевой спрос",0,""),IF(AJ263&lt;0,IF('Настройки'!$B$10="Исключить","",IF('Настройки'!$B$10="Абсолютные значения",ABS(AJ263),AJ263)),AJ263)))</x:f>
      </x:c>
      <x:c r="CN263" s="50" t="str">
        <x:f>IF(32&gt;'Настройки'!$B$3,"",IF(ISBLANK(AK263),IF('Настройки'!$B$9="Нулевой спрос",0,""),IF(AK263&lt;0,IF('Настройки'!$B$10="Исключить","",IF('Настройки'!$B$10="Абсолютные значения",ABS(AK263),AK263)),AK263)))</x:f>
      </x:c>
      <x:c r="CO263" s="50" t="str">
        <x:f>IF(33&gt;'Настройки'!$B$3,"",IF(ISBLANK(AL263),IF('Настройки'!$B$9="Нулевой спрос",0,""),IF(AL263&lt;0,IF('Настройки'!$B$10="Исключить","",IF('Настройки'!$B$10="Абсолютные значения",ABS(AL263),AL263)),AL263)))</x:f>
      </x:c>
      <x:c r="CP263" s="50" t="str">
        <x:f>IF(34&gt;'Настройки'!$B$3,"",IF(ISBLANK(AM263),IF('Настройки'!$B$9="Нулевой спрос",0,""),IF(AM263&lt;0,IF('Настройки'!$B$10="Исключить","",IF('Настройки'!$B$10="Абсолютные значения",ABS(AM263),AM263)),AM263)))</x:f>
      </x:c>
      <x:c r="CQ263" s="50" t="str">
        <x:f>IF(35&gt;'Настройки'!$B$3,"",IF(ISBLANK(AN263),IF('Настройки'!$B$9="Нулевой спрос",0,""),IF(AN263&lt;0,IF('Настройки'!$B$10="Исключить","",IF('Настройки'!$B$10="Абсолютные значения",ABS(AN263),AN263)),AN263)))</x:f>
      </x:c>
      <x:c r="CR263" s="50" t="str">
        <x:f>IF(36&gt;'Настройки'!$B$3,"",IF(ISBLANK(AO263),IF('Настройки'!$B$9="Нулевой спрос",0,""),IF(AO263&lt;0,IF('Настройки'!$B$10="Исключить","",IF('Настройки'!$B$10="Абсолютные значения",ABS(AO263),AO263)),AO263)))</x:f>
      </x:c>
      <x:c r="CS263" s="50" t="str">
        <x:f>IF(OR(1&gt;'Настройки'!$B$3,ISBLANK(BI263),BI263=0),"",BI263)</x:f>
      </x:c>
      <x:c r="CT263" s="50" t="str">
        <x:f>IF(OR(2&gt;'Настройки'!$B$3,ISBLANK(BJ263),BJ263=0),"",BJ263)</x:f>
      </x:c>
      <x:c r="CU263" s="50" t="str">
        <x:f>IF(OR(3&gt;'Настройки'!$B$3,ISBLANK(BK263),BK263=0),"",BK263)</x:f>
      </x:c>
      <x:c r="CV263" s="50" t="str">
        <x:f>IF(OR(4&gt;'Настройки'!$B$3,ISBLANK(BL263),BL263=0),"",BL263)</x:f>
      </x:c>
      <x:c r="CW263" s="50" t="str">
        <x:f>IF(OR(5&gt;'Настройки'!$B$3,ISBLANK(BM263),BM263=0),"",BM263)</x:f>
      </x:c>
      <x:c r="CX263" s="50" t="str">
        <x:f>IF(OR(6&gt;'Настройки'!$B$3,ISBLANK(BN263),BN263=0),"",BN263)</x:f>
      </x:c>
      <x:c r="CY263" s="50" t="str">
        <x:f>IF(OR(7&gt;'Настройки'!$B$3,ISBLANK(BO263),BO263=0),"",BO263)</x:f>
      </x:c>
      <x:c r="CZ263" s="50" t="str">
        <x:f>IF(OR(8&gt;'Настройки'!$B$3,ISBLANK(BP263),BP263=0),"",BP263)</x:f>
      </x:c>
      <x:c r="DA263" s="50" t="str">
        <x:f>IF(OR(9&gt;'Настройки'!$B$3,ISBLANK(BQ263),BQ263=0),"",BQ263)</x:f>
      </x:c>
      <x:c r="DB263" s="50" t="str">
        <x:f>IF(OR(10&gt;'Настройки'!$B$3,ISBLANK(BR263),BR263=0),"",BR263)</x:f>
      </x:c>
      <x:c r="DC263" s="50" t="str">
        <x:f>IF(OR(11&gt;'Настройки'!$B$3,ISBLANK(BS263),BS263=0),"",BS263)</x:f>
      </x:c>
      <x:c r="DD263" s="50" t="str">
        <x:f>IF(OR(12&gt;'Настройки'!$B$3,ISBLANK(BT263),BT263=0),"",BT263)</x:f>
      </x:c>
      <x:c r="DE263" s="50" t="str">
        <x:f>IF(OR(13&gt;'Настройки'!$B$3,ISBLANK(BU263),BU263=0),"",BU263)</x:f>
      </x:c>
      <x:c r="DF263" s="50" t="str">
        <x:f>IF(OR(14&gt;'Настройки'!$B$3,ISBLANK(BV263),BV263=0),"",BV263)</x:f>
      </x:c>
      <x:c r="DG263" s="50" t="str">
        <x:f>IF(OR(15&gt;'Настройки'!$B$3,ISBLANK(BW263),BW263=0),"",BW263)</x:f>
      </x:c>
      <x:c r="DH263" s="50" t="str">
        <x:f>IF(OR(16&gt;'Настройки'!$B$3,ISBLANK(BX263),BX263=0),"",BX263)</x:f>
      </x:c>
      <x:c r="DI263" s="50" t="str">
        <x:f>IF(OR(17&gt;'Настройки'!$B$3,ISBLANK(BY263),BY263=0),"",BY263)</x:f>
      </x:c>
      <x:c r="DJ263" s="50" t="str">
        <x:f>IF(OR(18&gt;'Настройки'!$B$3,ISBLANK(BZ263),BZ263=0),"",BZ263)</x:f>
      </x:c>
      <x:c r="DK263" s="50" t="str">
        <x:f>IF(OR(19&gt;'Настройки'!$B$3,ISBLANK(CA263),CA263=0),"",CA263)</x:f>
      </x:c>
      <x:c r="DL263" s="50" t="str">
        <x:f>IF(OR(20&gt;'Настройки'!$B$3,ISBLANK(CB263),CB263=0),"",CB263)</x:f>
      </x:c>
      <x:c r="DM263" s="50" t="str">
        <x:f>IF(OR(21&gt;'Настройки'!$B$3,ISBLANK(CC263),CC263=0),"",CC263)</x:f>
      </x:c>
      <x:c r="DN263" s="50" t="str">
        <x:f>IF(OR(22&gt;'Настройки'!$B$3,ISBLANK(CD263),CD263=0),"",CD263)</x:f>
      </x:c>
      <x:c r="DO263" s="50" t="str">
        <x:f>IF(OR(23&gt;'Настройки'!$B$3,ISBLANK(CE263),CE263=0),"",CE263)</x:f>
      </x:c>
      <x:c r="DP263" s="50" t="str">
        <x:f>IF(OR(24&gt;'Настройки'!$B$3,ISBLANK(CF263),CF263=0),"",CF263)</x:f>
      </x:c>
      <x:c r="DQ263" s="50" t="str">
        <x:f>IF(OR(25&gt;'Настройки'!$B$3,ISBLANK(CG263),CG263=0),"",CG263)</x:f>
      </x:c>
      <x:c r="DR263" s="50" t="str">
        <x:f>IF(OR(26&gt;'Настройки'!$B$3,ISBLANK(CH263),CH263=0),"",CH263)</x:f>
      </x:c>
      <x:c r="DS263" s="50" t="str">
        <x:f>IF(OR(27&gt;'Настройки'!$B$3,ISBLANK(CI263),CI263=0),"",CI263)</x:f>
      </x:c>
      <x:c r="DT263" s="50" t="str">
        <x:f>IF(OR(28&gt;'Настройки'!$B$3,ISBLANK(CJ263),CJ263=0),"",CJ263)</x:f>
      </x:c>
      <x:c r="DU263" s="50" t="str">
        <x:f>IF(OR(29&gt;'Настройки'!$B$3,ISBLANK(CK263),CK263=0),"",CK263)</x:f>
      </x:c>
      <x:c r="DV263" s="50" t="str">
        <x:f>IF(OR(30&gt;'Настройки'!$B$3,ISBLANK(CL263),CL263=0),"",CL263)</x:f>
      </x:c>
      <x:c r="DW263" s="50" t="str">
        <x:f>IF(OR(31&gt;'Настройки'!$B$3,ISBLANK(CM263),CM263=0),"",CM263)</x:f>
      </x:c>
      <x:c r="DX263" s="50" t="str">
        <x:f>IF(OR(32&gt;'Настройки'!$B$3,ISBLANK(CN263),CN263=0),"",CN263)</x:f>
      </x:c>
      <x:c r="DY263" s="50" t="str">
        <x:f>IF(OR(33&gt;'Настройки'!$B$3,ISBLANK(CO263),CO263=0),"",CO263)</x:f>
      </x:c>
      <x:c r="DZ263" s="50" t="str">
        <x:f>IF(OR(34&gt;'Настройки'!$B$3,ISBLANK(CP263),CP263=0),"",CP263)</x:f>
      </x:c>
      <x:c r="EA263" s="50" t="str">
        <x:f>IF(OR(35&gt;'Настройки'!$B$3,ISBLANK(CQ263),CQ263=0),"",CQ263)</x:f>
      </x:c>
      <x:c r="EB263" s="50" t="str">
        <x:f>IF(OR(36&gt;'Настройки'!$B$3,ISBLANK(CR263),CR263=0),"",CR263)</x:f>
      </x:c>
      <x:c r="EC263" s="50" t="str">
        <x:f>IF(A263="","",IF(OR(BB263="AZ",BB263="BZ"),10000+ROW(),IF(AZ263&gt;'Настройки'!$B$11,20000+ROW(),IF(BF263&lt;&gt;"Обычный",30000+ROW(),IF(AX263&lt;=0,40000+ROW(),"")))))</x:f>
      </x:c>
      <x:c r="ED263" s="50" t="str">
        <x:f>IF(EC263="","",COUNTIFS($EC$2:$EC$1001,"&gt;0",$EC$2:$EC$1001,"&lt;"&amp;EC263)+1)</x:f>
      </x:c>
    </x:row>
    <x:row r="264">
      <x:c r="A264" s="115"/>
      <x:c r="B264" s="115"/>
      <x:c r="C264" s="115"/>
      <x:c r="D264" s="118"/>
      <x:c r="E264" s="118"/>
      <x:c r="F264" s="118"/>
      <x:c r="G264" s="118"/>
      <x:c r="H264" s="118"/>
      <x:c r="I264" s="118"/>
      <x:c r="J264" s="118"/>
      <x:c r="K264" s="118"/>
      <x:c r="L264" s="118"/>
      <x:c r="M264" s="118"/>
      <x:c r="N264" s="118"/>
      <x:c r="O264" s="118"/>
      <x:c r="P264" s="118"/>
      <x:c r="Q264" s="118"/>
      <x:c r="R264" s="118"/>
      <x:c r="S264" s="118"/>
      <x:c r="T264" s="118"/>
      <x:c r="U264" s="118"/>
      <x:c r="V264" s="118"/>
      <x:c r="W264" s="118"/>
      <x:c r="X264" s="118"/>
      <x:c r="Y264" s="118"/>
      <x:c r="Z264" s="118"/>
      <x:c r="AA264" s="118"/>
      <x:c r="AB264" s="118"/>
      <x:c r="AC264" s="118"/>
      <x:c r="AD264" s="118"/>
      <x:c r="AE264" s="118"/>
      <x:c r="AF264" s="118"/>
      <x:c r="AG264" s="118"/>
      <x:c r="AH264" s="118"/>
      <x:c r="AI264" s="118"/>
      <x:c r="AJ264" s="118"/>
      <x:c r="AK264" s="118"/>
      <x:c r="AL264" s="118"/>
      <x:c r="AM264" s="118"/>
      <x:c r="AN264" s="118"/>
      <x:c r="AO264" s="118"/>
      <x:c r="AP264" s="115"/>
      <x:c r="AQ264" s="49" t="str">
        <x:f>IF(A264="","",COUNT(BI264:INDEX(BI264:CR264,1,'Настройки'!$B$3)))</x:f>
      </x:c>
      <x:c r="AR264" s="49" t="str">
        <x:f>IF(A264="","",SUM(BI264:INDEX(BI264:CR264,1,'Настройки'!$B$3)))</x:f>
      </x:c>
      <x:c r="AS264" s="58" t="str">
        <x:f>IF(A264="","",IF('Настройки'!$B$4="Стоимость потребления",AR264*D264,IF('Настройки'!$B$4="Количество",AR264,E264)))</x:f>
      </x:c>
      <x:c r="AT264" s="61" t="str">
        <x:f>IF(OR(A264="",AS264&lt;0,SUM($AS$2:$AS$1001)&lt;=0),"",AS264/SUM($AS$2:$AS$1001))</x:f>
      </x:c>
      <x:c r="AU264" s="61" t="str">
        <x:f>IF(OR(A264="",AS264&lt;0,SUM($AS$2:$AS$1001)&lt;=0),"",SUMIFS($AS$2:$AS$1001,$AS$2:$AS$1001,"&gt;"&amp;AS264)/SUM($AS$2:$AS$1001))</x:f>
      </x:c>
      <x:c r="AV264" s="61" t="str">
        <x:f>IF(OR(A264="",AS264&lt;0,SUM($AS$2:$AS$1001)&lt;=0),"",SUMIFS($AS$2:$AS$1001,$AS$2:$AS$1001,"&gt;="&amp;AS264)/SUM($AS$2:$AS$1001))</x:f>
      </x:c>
      <x:c r="AW264" s="49" t="str">
        <x:f>IF(A264="","",IF(SUM($AS$2:$AS$1001)&lt;=0,"Не определён",IF(AS264&lt;0,"Исключение",IF(AU264&lt;'Настройки'!$B$5,"A",IF(AU264&lt;'Настройки'!$B$6,"B","C")))))</x:f>
      </x:c>
      <x:c r="AX264" s="58" t="str">
        <x:f>IF(A264="","",IF(AQ264=0,"",AVERAGE(BI264:INDEX(BI264:CR264,1,'Настройки'!$B$3))))</x:f>
      </x:c>
      <x:c r="AY264" s="58" t="str">
        <x:f>IF(OR(A264="",AQ264=0),"",STDEVP(BI264:INDEX(BI264:CR264,1,'Настройки'!$B$3)))</x:f>
      </x:c>
      <x:c r="AZ264" s="61" t="str">
        <x:f>IF(OR(A264="",AQ264&lt;'Настройки'!$B$12,AX264&lt;=0,AND('Настройки'!$B$10="Блокировать",COUNTIF(F264:INDEX(F264:AO264,1,'Настройки'!$B$3),"&lt;0")&gt;0)),"",AY264/ABS(AX264))</x:f>
      </x:c>
      <x:c r="BA264" s="49" t="str">
        <x:f>IF(A264="","",IF(AND('Настройки'!$B$10="Блокировать",COUNTIF(F264:INDEX(F264:AO264,1,'Настройки'!$B$3),"&lt;0")&gt;0),"Не определён",IF(AQ264&lt;'Настройки'!$B$12,"Не определён",IF(AX264=0,"Нет спроса",IF(AX264&lt;0,"Не определён",IF(AZ264&lt;='Настройки'!$B$7,"X",IF(AZ264&lt;='Настройки'!$B$8,"Y","Z")))))))</x:f>
      </x:c>
      <x:c r="BB264" s="49" t="str">
        <x:f>IF(OR(A264="",LEN(AW264)&lt;&gt;1,LEN(BA264)&lt;&gt;1),"",AW264&amp;BA264)</x:f>
      </x:c>
      <x:c r="BC264" s="61" t="str">
        <x:f>IF(OR(A264="",AQ264=0),"",(COUNT(BI264:INDEX(BI264:CR264,1,'Настройки'!$B$3))-COUNT(CS264:INDEX(CS264:EB264,1,'Настройки'!$B$3)))/AQ264)</x:f>
      </x:c>
      <x:c r="BD264" s="64" t="str">
        <x:f>IF(OR(A264="",COUNT(CS264:INDEX(CS264:EB264,1,'Настройки'!$B$3))=0),"",AQ264/COUNT(CS264:INDEX(CS264:EB264,1,'Настройки'!$B$3)))</x:f>
      </x:c>
      <x:c r="BE264" s="64" t="str">
        <x:f>IF(OR(A264="",COUNT(CS264:INDEX(CS264:EB264,1,'Настройки'!$B$3))=0),"",IF(AVERAGE(CS264:INDEX(CS264:EB264,1,'Настройки'!$B$3))=0,"",(STDEVP(CS264:INDEX(CS264:EB264,1,'Настройки'!$B$3))/ABS(AVERAGE(CS264:INDEX(CS264:EB264,1,'Настройки'!$B$3))))^2))</x:f>
      </x:c>
      <x:c r="BF264" s="49" t="str">
        <x:f>IF(A264="","",IF(AQ264&lt;3,"Недостаточно",IF(AQ264&lt;6,"Предварительный","Обычный")))</x:f>
      </x:c>
      <x:c r="BG264" s="49" t="str">
        <x:f>IF(A264="","",IF(COUNTIF(F264:INDEX(F264:AO264,1,'Настройки'!$B$3),"&lt;0")&gt;0,IF('Настройки'!$B$10="Блокировать","Отрицательный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"),"")&amp;IF(AQ264&lt;3,"Недостаточно истории. ",IF(AQ264&lt;6,"Предварительная классификация. ",""))&amp;IF(AX264=0,"Нет спроса за горизонт. ","")&amp;IF(AZ264&gt;'Настройки'!$B$11,"Экстремальная вариативность. ",""))</x:f>
      </x:c>
      <x:c r="BH264" s="49" t="str">
        <x:f>IF(A264="","",IFERROR(VLOOKUP(BB264,'Настройки'!$D$3:$E$11,2,FALSE),"Сначала проверьте исходные данные и историю спроса.")&amp;" Уточните срок поставки, MOQ и критичность.")</x:f>
      </x:c>
      <x:c r="BI264" s="50" t="str">
        <x:f>IF(1&gt;'Настройки'!$B$3,"",IF(ISBLANK(F264),IF('Настройки'!$B$9="Нулевой спрос",0,""),IF(F264&lt;0,IF('Настройки'!$B$10="Исключить","",IF('Настройки'!$B$10="Абсолютные значения",ABS(F264),F264)),F264)))</x:f>
      </x:c>
      <x:c r="BJ264" s="50" t="str">
        <x:f>IF(2&gt;'Настройки'!$B$3,"",IF(ISBLANK(G264),IF('Настройки'!$B$9="Нулевой спрос",0,""),IF(G264&lt;0,IF('Настройки'!$B$10="Исключить","",IF('Настройки'!$B$10="Абсолютные значения",ABS(G264),G264)),G264)))</x:f>
      </x:c>
      <x:c r="BK264" s="50" t="str">
        <x:f>IF(3&gt;'Настройки'!$B$3,"",IF(ISBLANK(H264),IF('Настройки'!$B$9="Нулевой спрос",0,""),IF(H264&lt;0,IF('Настройки'!$B$10="Исключить","",IF('Настройки'!$B$10="Абсолютные значения",ABS(H264),H264)),H264)))</x:f>
      </x:c>
      <x:c r="BL264" s="50" t="str">
        <x:f>IF(4&gt;'Настройки'!$B$3,"",IF(ISBLANK(I264),IF('Настройки'!$B$9="Нулевой спрос",0,""),IF(I264&lt;0,IF('Настройки'!$B$10="Исключить","",IF('Настройки'!$B$10="Абсолютные значения",ABS(I264),I264)),I264)))</x:f>
      </x:c>
      <x:c r="BM264" s="50" t="str">
        <x:f>IF(5&gt;'Настройки'!$B$3,"",IF(ISBLANK(J264),IF('Настройки'!$B$9="Нулевой спрос",0,""),IF(J264&lt;0,IF('Настройки'!$B$10="Исключить","",IF('Настройки'!$B$10="Абсолютные значения",ABS(J264),J264)),J264)))</x:f>
      </x:c>
      <x:c r="BN264" s="50" t="str">
        <x:f>IF(6&gt;'Настройки'!$B$3,"",IF(ISBLANK(K264),IF('Настройки'!$B$9="Нулевой спрос",0,""),IF(K264&lt;0,IF('Настройки'!$B$10="Исключить","",IF('Настройки'!$B$10="Абсолютные значения",ABS(K264),K264)),K264)))</x:f>
      </x:c>
      <x:c r="BO264" s="50" t="str">
        <x:f>IF(7&gt;'Настройки'!$B$3,"",IF(ISBLANK(L264),IF('Настройки'!$B$9="Нулевой спрос",0,""),IF(L264&lt;0,IF('Настройки'!$B$10="Исключить","",IF('Настройки'!$B$10="Абсолютные значения",ABS(L264),L264)),L264)))</x:f>
      </x:c>
      <x:c r="BP264" s="50" t="str">
        <x:f>IF(8&gt;'Настройки'!$B$3,"",IF(ISBLANK(M264),IF('Настройки'!$B$9="Нулевой спрос",0,""),IF(M264&lt;0,IF('Настройки'!$B$10="Исключить","",IF('Настройки'!$B$10="Абсолютные значения",ABS(M264),M264)),M264)))</x:f>
      </x:c>
      <x:c r="BQ264" s="50" t="str">
        <x:f>IF(9&gt;'Настройки'!$B$3,"",IF(ISBLANK(N264),IF('Настройки'!$B$9="Нулевой спрос",0,""),IF(N264&lt;0,IF('Настройки'!$B$10="Исключить","",IF('Настройки'!$B$10="Абсолютные значения",ABS(N264),N264)),N264)))</x:f>
      </x:c>
      <x:c r="BR264" s="50" t="str">
        <x:f>IF(10&gt;'Настройки'!$B$3,"",IF(ISBLANK(O264),IF('Настройки'!$B$9="Нулевой спрос",0,""),IF(O264&lt;0,IF('Настройки'!$B$10="Исключить","",IF('Настройки'!$B$10="Абсолютные значения",ABS(O264),O264)),O264)))</x:f>
      </x:c>
      <x:c r="BS264" s="50" t="str">
        <x:f>IF(11&gt;'Настройки'!$B$3,"",IF(ISBLANK(P264),IF('Настройки'!$B$9="Нулевой спрос",0,""),IF(P264&lt;0,IF('Настройки'!$B$10="Исключить","",IF('Настройки'!$B$10="Абсолютные значения",ABS(P264),P264)),P264)))</x:f>
      </x:c>
      <x:c r="BT264" s="50" t="str">
        <x:f>IF(12&gt;'Настройки'!$B$3,"",IF(ISBLANK(Q264),IF('Настройки'!$B$9="Нулевой спрос",0,""),IF(Q264&lt;0,IF('Настройки'!$B$10="Исключить","",IF('Настройки'!$B$10="Абсолютные значения",ABS(Q264),Q264)),Q264)))</x:f>
      </x:c>
      <x:c r="BU264" s="50" t="str">
        <x:f>IF(13&gt;'Настройки'!$B$3,"",IF(ISBLANK(R264),IF('Настройки'!$B$9="Нулевой спрос",0,""),IF(R264&lt;0,IF('Настройки'!$B$10="Исключить","",IF('Настройки'!$B$10="Абсолютные значения",ABS(R264),R264)),R264)))</x:f>
      </x:c>
      <x:c r="BV264" s="50" t="str">
        <x:f>IF(14&gt;'Настройки'!$B$3,"",IF(ISBLANK(S264),IF('Настройки'!$B$9="Нулевой спрос",0,""),IF(S264&lt;0,IF('Настройки'!$B$10="Исключить","",IF('Настройки'!$B$10="Абсолютные значения",ABS(S264),S264)),S264)))</x:f>
      </x:c>
      <x:c r="BW264" s="50" t="str">
        <x:f>IF(15&gt;'Настройки'!$B$3,"",IF(ISBLANK(T264),IF('Настройки'!$B$9="Нулевой спрос",0,""),IF(T264&lt;0,IF('Настройки'!$B$10="Исключить","",IF('Настройки'!$B$10="Абсолютные значения",ABS(T264),T264)),T264)))</x:f>
      </x:c>
      <x:c r="BX264" s="50" t="str">
        <x:f>IF(16&gt;'Настройки'!$B$3,"",IF(ISBLANK(U264),IF('Настройки'!$B$9="Нулевой спрос",0,""),IF(U264&lt;0,IF('Настройки'!$B$10="Исключить","",IF('Настройки'!$B$10="Абсолютные значения",ABS(U264),U264)),U264)))</x:f>
      </x:c>
      <x:c r="BY264" s="50" t="str">
        <x:f>IF(17&gt;'Настройки'!$B$3,"",IF(ISBLANK(V264),IF('Настройки'!$B$9="Нулевой спрос",0,""),IF(V264&lt;0,IF('Настройки'!$B$10="Исключить","",IF('Настройки'!$B$10="Абсолютные значения",ABS(V264),V264)),V264)))</x:f>
      </x:c>
      <x:c r="BZ264" s="50" t="str">
        <x:f>IF(18&gt;'Настройки'!$B$3,"",IF(ISBLANK(W264),IF('Настройки'!$B$9="Нулевой спрос",0,""),IF(W264&lt;0,IF('Настройки'!$B$10="Исключить","",IF('Настройки'!$B$10="Абсолютные значения",ABS(W264),W264)),W264)))</x:f>
      </x:c>
      <x:c r="CA264" s="50" t="str">
        <x:f>IF(19&gt;'Настройки'!$B$3,"",IF(ISBLANK(X264),IF('Настройки'!$B$9="Нулевой спрос",0,""),IF(X264&lt;0,IF('Настройки'!$B$10="Исключить","",IF('Настройки'!$B$10="Абсолютные значения",ABS(X264),X264)),X264)))</x:f>
      </x:c>
      <x:c r="CB264" s="50" t="str">
        <x:f>IF(20&gt;'Настройки'!$B$3,"",IF(ISBLANK(Y264),IF('Настройки'!$B$9="Нулевой спрос",0,""),IF(Y264&lt;0,IF('Настройки'!$B$10="Исключить","",IF('Настройки'!$B$10="Абсолютные значения",ABS(Y264),Y264)),Y264)))</x:f>
      </x:c>
      <x:c r="CC264" s="50" t="str">
        <x:f>IF(21&gt;'Настройки'!$B$3,"",IF(ISBLANK(Z264),IF('Настройки'!$B$9="Нулевой спрос",0,""),IF(Z264&lt;0,IF('Настройки'!$B$10="Исключить","",IF('Настройки'!$B$10="Абсолютные значения",ABS(Z264),Z264)),Z264)))</x:f>
      </x:c>
      <x:c r="CD264" s="50" t="str">
        <x:f>IF(22&gt;'Настройки'!$B$3,"",IF(ISBLANK(AA264),IF('Настройки'!$B$9="Нулевой спрос",0,""),IF(AA264&lt;0,IF('Настройки'!$B$10="Исключить","",IF('Настройки'!$B$10="Абсолютные значения",ABS(AA264),AA264)),AA264)))</x:f>
      </x:c>
      <x:c r="CE264" s="50" t="str">
        <x:f>IF(23&gt;'Настройки'!$B$3,"",IF(ISBLANK(AB264),IF('Настройки'!$B$9="Нулевой спрос",0,""),IF(AB264&lt;0,IF('Настройки'!$B$10="Исключить","",IF('Настройки'!$B$10="Абсолютные значения",ABS(AB264),AB264)),AB264)))</x:f>
      </x:c>
      <x:c r="CF264" s="50" t="str">
        <x:f>IF(24&gt;'Настройки'!$B$3,"",IF(ISBLANK(AC264),IF('Настройки'!$B$9="Нулевой спрос",0,""),IF(AC264&lt;0,IF('Настройки'!$B$10="Исключить","",IF('Настройки'!$B$10="Абсолютные значения",ABS(AC264),AC264)),AC264)))</x:f>
      </x:c>
      <x:c r="CG264" s="50" t="str">
        <x:f>IF(25&gt;'Настройки'!$B$3,"",IF(ISBLANK(AD264),IF('Настройки'!$B$9="Нулевой спрос",0,""),IF(AD264&lt;0,IF('Настройки'!$B$10="Исключить","",IF('Настройки'!$B$10="Абсолютные значения",ABS(AD264),AD264)),AD264)))</x:f>
      </x:c>
      <x:c r="CH264" s="50" t="str">
        <x:f>IF(26&gt;'Настройки'!$B$3,"",IF(ISBLANK(AE264),IF('Настройки'!$B$9="Нулевой спрос",0,""),IF(AE264&lt;0,IF('Настройки'!$B$10="Исключить","",IF('Настройки'!$B$10="Абсолютные значения",ABS(AE264),AE264)),AE264)))</x:f>
      </x:c>
      <x:c r="CI264" s="50" t="str">
        <x:f>IF(27&gt;'Настройки'!$B$3,"",IF(ISBLANK(AF264),IF('Настройки'!$B$9="Нулевой спрос",0,""),IF(AF264&lt;0,IF('Настройки'!$B$10="Исключить","",IF('Настройки'!$B$10="Абсолютные значения",ABS(AF264),AF264)),AF264)))</x:f>
      </x:c>
      <x:c r="CJ264" s="50" t="str">
        <x:f>IF(28&gt;'Настройки'!$B$3,"",IF(ISBLANK(AG264),IF('Настройки'!$B$9="Нулевой спрос",0,""),IF(AG264&lt;0,IF('Настройки'!$B$10="Исключить","",IF('Настройки'!$B$10="Абсолютные значения",ABS(AG264),AG264)),AG264)))</x:f>
      </x:c>
      <x:c r="CK264" s="50" t="str">
        <x:f>IF(29&gt;'Настройки'!$B$3,"",IF(ISBLANK(AH264),IF('Настройки'!$B$9="Нулевой спрос",0,""),IF(AH264&lt;0,IF('Настройки'!$B$10="Исключить","",IF('Настройки'!$B$10="Абсолютные значения",ABS(AH264),AH264)),AH264)))</x:f>
      </x:c>
      <x:c r="CL264" s="50" t="str">
        <x:f>IF(30&gt;'Настройки'!$B$3,"",IF(ISBLANK(AI264),IF('Настройки'!$B$9="Нулевой спрос",0,""),IF(AI264&lt;0,IF('Настройки'!$B$10="Исключить","",IF('Настройки'!$B$10="Абсолютные значения",ABS(AI264),AI264)),AI264)))</x:f>
      </x:c>
      <x:c r="CM264" s="50" t="str">
        <x:f>IF(31&gt;'Настройки'!$B$3,"",IF(ISBLANK(AJ264),IF('Настройки'!$B$9="Нулевой спрос",0,""),IF(AJ264&lt;0,IF('Настройки'!$B$10="Исключить","",IF('Настройки'!$B$10="Абсолютные значения",ABS(AJ264),AJ264)),AJ264)))</x:f>
      </x:c>
      <x:c r="CN264" s="50" t="str">
        <x:f>IF(32&gt;'Настройки'!$B$3,"",IF(ISBLANK(AK264),IF('Настройки'!$B$9="Нулевой спрос",0,""),IF(AK264&lt;0,IF('Настройки'!$B$10="Исключить","",IF('Настройки'!$B$10="Абсолютные значения",ABS(AK264),AK264)),AK264)))</x:f>
      </x:c>
      <x:c r="CO264" s="50" t="str">
        <x:f>IF(33&gt;'Настройки'!$B$3,"",IF(ISBLANK(AL264),IF('Настройки'!$B$9="Нулевой спрос",0,""),IF(AL264&lt;0,IF('Настройки'!$B$10="Исключить","",IF('Настройки'!$B$10="Абсолютные значения",ABS(AL264),AL264)),AL264)))</x:f>
      </x:c>
      <x:c r="CP264" s="50" t="str">
        <x:f>IF(34&gt;'Настройки'!$B$3,"",IF(ISBLANK(AM264),IF('Настройки'!$B$9="Нулевой спрос",0,""),IF(AM264&lt;0,IF('Настройки'!$B$10="Исключить","",IF('Настройки'!$B$10="Абсолютные значения",ABS(AM264),AM264)),AM264)))</x:f>
      </x:c>
      <x:c r="CQ264" s="50" t="str">
        <x:f>IF(35&gt;'Настройки'!$B$3,"",IF(ISBLANK(AN264),IF('Настройки'!$B$9="Нулевой спрос",0,""),IF(AN264&lt;0,IF('Настройки'!$B$10="Исключить","",IF('Настройки'!$B$10="Абсолютные значения",ABS(AN264),AN264)),AN264)))</x:f>
      </x:c>
      <x:c r="CR264" s="50" t="str">
        <x:f>IF(36&gt;'Настройки'!$B$3,"",IF(ISBLANK(AO264),IF('Настройки'!$B$9="Нулевой спрос",0,""),IF(AO264&lt;0,IF('Настройки'!$B$10="Исключить","",IF('Настройки'!$B$10="Абсолютные значения",ABS(AO264),AO264)),AO264)))</x:f>
      </x:c>
      <x:c r="CS264" s="50" t="str">
        <x:f>IF(OR(1&gt;'Настройки'!$B$3,ISBLANK(BI264),BI264=0),"",BI264)</x:f>
      </x:c>
      <x:c r="CT264" s="50" t="str">
        <x:f>IF(OR(2&gt;'Настройки'!$B$3,ISBLANK(BJ264),BJ264=0),"",BJ264)</x:f>
      </x:c>
      <x:c r="CU264" s="50" t="str">
        <x:f>IF(OR(3&gt;'Настройки'!$B$3,ISBLANK(BK264),BK264=0),"",BK264)</x:f>
      </x:c>
      <x:c r="CV264" s="50" t="str">
        <x:f>IF(OR(4&gt;'Настройки'!$B$3,ISBLANK(BL264),BL264=0),"",BL264)</x:f>
      </x:c>
      <x:c r="CW264" s="50" t="str">
        <x:f>IF(OR(5&gt;'Настройки'!$B$3,ISBLANK(BM264),BM264=0),"",BM264)</x:f>
      </x:c>
      <x:c r="CX264" s="50" t="str">
        <x:f>IF(OR(6&gt;'Настройки'!$B$3,ISBLANK(BN264),BN264=0),"",BN264)</x:f>
      </x:c>
      <x:c r="CY264" s="50" t="str">
        <x:f>IF(OR(7&gt;'Настройки'!$B$3,ISBLANK(BO264),BO264=0),"",BO264)</x:f>
      </x:c>
      <x:c r="CZ264" s="50" t="str">
        <x:f>IF(OR(8&gt;'Настройки'!$B$3,ISBLANK(BP264),BP264=0),"",BP264)</x:f>
      </x:c>
      <x:c r="DA264" s="50" t="str">
        <x:f>IF(OR(9&gt;'Настройки'!$B$3,ISBLANK(BQ264),BQ264=0),"",BQ264)</x:f>
      </x:c>
      <x:c r="DB264" s="50" t="str">
        <x:f>IF(OR(10&gt;'Настройки'!$B$3,ISBLANK(BR264),BR264=0),"",BR264)</x:f>
      </x:c>
      <x:c r="DC264" s="50" t="str">
        <x:f>IF(OR(11&gt;'Настройки'!$B$3,ISBLANK(BS264),BS264=0),"",BS264)</x:f>
      </x:c>
      <x:c r="DD264" s="50" t="str">
        <x:f>IF(OR(12&gt;'Настройки'!$B$3,ISBLANK(BT264),BT264=0),"",BT264)</x:f>
      </x:c>
      <x:c r="DE264" s="50" t="str">
        <x:f>IF(OR(13&gt;'Настройки'!$B$3,ISBLANK(BU264),BU264=0),"",BU264)</x:f>
      </x:c>
      <x:c r="DF264" s="50" t="str">
        <x:f>IF(OR(14&gt;'Настройки'!$B$3,ISBLANK(BV264),BV264=0),"",BV264)</x:f>
      </x:c>
      <x:c r="DG264" s="50" t="str">
        <x:f>IF(OR(15&gt;'Настройки'!$B$3,ISBLANK(BW264),BW264=0),"",BW264)</x:f>
      </x:c>
      <x:c r="DH264" s="50" t="str">
        <x:f>IF(OR(16&gt;'Настройки'!$B$3,ISBLANK(BX264),BX264=0),"",BX264)</x:f>
      </x:c>
      <x:c r="DI264" s="50" t="str">
        <x:f>IF(OR(17&gt;'Настройки'!$B$3,ISBLANK(BY264),BY264=0),"",BY264)</x:f>
      </x:c>
      <x:c r="DJ264" s="50" t="str">
        <x:f>IF(OR(18&gt;'Настройки'!$B$3,ISBLANK(BZ264),BZ264=0),"",BZ264)</x:f>
      </x:c>
      <x:c r="DK264" s="50" t="str">
        <x:f>IF(OR(19&gt;'Настройки'!$B$3,ISBLANK(CA264),CA264=0),"",CA264)</x:f>
      </x:c>
      <x:c r="DL264" s="50" t="str">
        <x:f>IF(OR(20&gt;'Настройки'!$B$3,ISBLANK(CB264),CB264=0),"",CB264)</x:f>
      </x:c>
      <x:c r="DM264" s="50" t="str">
        <x:f>IF(OR(21&gt;'Настройки'!$B$3,ISBLANK(CC264),CC264=0),"",CC264)</x:f>
      </x:c>
      <x:c r="DN264" s="50" t="str">
        <x:f>IF(OR(22&gt;'Настройки'!$B$3,ISBLANK(CD264),CD264=0),"",CD264)</x:f>
      </x:c>
      <x:c r="DO264" s="50" t="str">
        <x:f>IF(OR(23&gt;'Настройки'!$B$3,ISBLANK(CE264),CE264=0),"",CE264)</x:f>
      </x:c>
      <x:c r="DP264" s="50" t="str">
        <x:f>IF(OR(24&gt;'Настройки'!$B$3,ISBLANK(CF264),CF264=0),"",CF264)</x:f>
      </x:c>
      <x:c r="DQ264" s="50" t="str">
        <x:f>IF(OR(25&gt;'Настройки'!$B$3,ISBLANK(CG264),CG264=0),"",CG264)</x:f>
      </x:c>
      <x:c r="DR264" s="50" t="str">
        <x:f>IF(OR(26&gt;'Настройки'!$B$3,ISBLANK(CH264),CH264=0),"",CH264)</x:f>
      </x:c>
      <x:c r="DS264" s="50" t="str">
        <x:f>IF(OR(27&gt;'Настройки'!$B$3,ISBLANK(CI264),CI264=0),"",CI264)</x:f>
      </x:c>
      <x:c r="DT264" s="50" t="str">
        <x:f>IF(OR(28&gt;'Настройки'!$B$3,ISBLANK(CJ264),CJ264=0),"",CJ264)</x:f>
      </x:c>
      <x:c r="DU264" s="50" t="str">
        <x:f>IF(OR(29&gt;'Настройки'!$B$3,ISBLANK(CK264),CK264=0),"",CK264)</x:f>
      </x:c>
      <x:c r="DV264" s="50" t="str">
        <x:f>IF(OR(30&gt;'Настройки'!$B$3,ISBLANK(CL264),CL264=0),"",CL264)</x:f>
      </x:c>
      <x:c r="DW264" s="50" t="str">
        <x:f>IF(OR(31&gt;'Настройки'!$B$3,ISBLANK(CM264),CM264=0),"",CM264)</x:f>
      </x:c>
      <x:c r="DX264" s="50" t="str">
        <x:f>IF(OR(32&gt;'Настройки'!$B$3,ISBLANK(CN264),CN264=0),"",CN264)</x:f>
      </x:c>
      <x:c r="DY264" s="50" t="str">
        <x:f>IF(OR(33&gt;'Настройки'!$B$3,ISBLANK(CO264),CO264=0),"",CO264)</x:f>
      </x:c>
      <x:c r="DZ264" s="50" t="str">
        <x:f>IF(OR(34&gt;'Настройки'!$B$3,ISBLANK(CP264),CP264=0),"",CP264)</x:f>
      </x:c>
      <x:c r="EA264" s="50" t="str">
        <x:f>IF(OR(35&gt;'Настройки'!$B$3,ISBLANK(CQ264),CQ264=0),"",CQ264)</x:f>
      </x:c>
      <x:c r="EB264" s="50" t="str">
        <x:f>IF(OR(36&gt;'Настройки'!$B$3,ISBLANK(CR264),CR264=0),"",CR264)</x:f>
      </x:c>
      <x:c r="EC264" s="50" t="str">
        <x:f>IF(A264="","",IF(OR(BB264="AZ",BB264="BZ"),10000+ROW(),IF(AZ264&gt;'Настройки'!$B$11,20000+ROW(),IF(BF264&lt;&gt;"Обычный",30000+ROW(),IF(AX264&lt;=0,40000+ROW(),"")))))</x:f>
      </x:c>
      <x:c r="ED264" s="50" t="str">
        <x:f>IF(EC264="","",COUNTIFS($EC$2:$EC$1001,"&gt;0",$EC$2:$EC$1001,"&lt;"&amp;EC264)+1)</x:f>
      </x:c>
    </x:row>
    <x:row r="265">
      <x:c r="A265" s="115"/>
      <x:c r="B265" s="115"/>
      <x:c r="C265" s="115"/>
      <x:c r="D265" s="118"/>
      <x:c r="E265" s="118"/>
      <x:c r="F265" s="118"/>
      <x:c r="G265" s="118"/>
      <x:c r="H265" s="118"/>
      <x:c r="I265" s="118"/>
      <x:c r="J265" s="118"/>
      <x:c r="K265" s="118"/>
      <x:c r="L265" s="118"/>
      <x:c r="M265" s="118"/>
      <x:c r="N265" s="118"/>
      <x:c r="O265" s="118"/>
      <x:c r="P265" s="118"/>
      <x:c r="Q265" s="118"/>
      <x:c r="R265" s="118"/>
      <x:c r="S265" s="118"/>
      <x:c r="T265" s="118"/>
      <x:c r="U265" s="118"/>
      <x:c r="V265" s="118"/>
      <x:c r="W265" s="118"/>
      <x:c r="X265" s="118"/>
      <x:c r="Y265" s="118"/>
      <x:c r="Z265" s="118"/>
      <x:c r="AA265" s="118"/>
      <x:c r="AB265" s="118"/>
      <x:c r="AC265" s="118"/>
      <x:c r="AD265" s="118"/>
      <x:c r="AE265" s="118"/>
      <x:c r="AF265" s="118"/>
      <x:c r="AG265" s="118"/>
      <x:c r="AH265" s="118"/>
      <x:c r="AI265" s="118"/>
      <x:c r="AJ265" s="118"/>
      <x:c r="AK265" s="118"/>
      <x:c r="AL265" s="118"/>
      <x:c r="AM265" s="118"/>
      <x:c r="AN265" s="118"/>
      <x:c r="AO265" s="118"/>
      <x:c r="AP265" s="115"/>
      <x:c r="AQ265" s="49" t="str">
        <x:f>IF(A265="","",COUNT(BI265:INDEX(BI265:CR265,1,'Настройки'!$B$3)))</x:f>
      </x:c>
      <x:c r="AR265" s="49" t="str">
        <x:f>IF(A265="","",SUM(BI265:INDEX(BI265:CR265,1,'Настройки'!$B$3)))</x:f>
      </x:c>
      <x:c r="AS265" s="58" t="str">
        <x:f>IF(A265="","",IF('Настройки'!$B$4="Стоимость потребления",AR265*D265,IF('Настройки'!$B$4="Количество",AR265,E265)))</x:f>
      </x:c>
      <x:c r="AT265" s="61" t="str">
        <x:f>IF(OR(A265="",AS265&lt;0,SUM($AS$2:$AS$1001)&lt;=0),"",AS265/SUM($AS$2:$AS$1001))</x:f>
      </x:c>
      <x:c r="AU265" s="61" t="str">
        <x:f>IF(OR(A265="",AS265&lt;0,SUM($AS$2:$AS$1001)&lt;=0),"",SUMIFS($AS$2:$AS$1001,$AS$2:$AS$1001,"&gt;"&amp;AS265)/SUM($AS$2:$AS$1001))</x:f>
      </x:c>
      <x:c r="AV265" s="61" t="str">
        <x:f>IF(OR(A265="",AS265&lt;0,SUM($AS$2:$AS$1001)&lt;=0),"",SUMIFS($AS$2:$AS$1001,$AS$2:$AS$1001,"&gt;="&amp;AS265)/SUM($AS$2:$AS$1001))</x:f>
      </x:c>
      <x:c r="AW265" s="49" t="str">
        <x:f>IF(A265="","",IF(SUM($AS$2:$AS$1001)&lt;=0,"Не определён",IF(AS265&lt;0,"Исключение",IF(AU265&lt;'Настройки'!$B$5,"A",IF(AU265&lt;'Настройки'!$B$6,"B","C")))))</x:f>
      </x:c>
      <x:c r="AX265" s="58" t="str">
        <x:f>IF(A265="","",IF(AQ265=0,"",AVERAGE(BI265:INDEX(BI265:CR265,1,'Настройки'!$B$3))))</x:f>
      </x:c>
      <x:c r="AY265" s="58" t="str">
        <x:f>IF(OR(A265="",AQ265=0),"",STDEVP(BI265:INDEX(BI265:CR265,1,'Настройки'!$B$3)))</x:f>
      </x:c>
      <x:c r="AZ265" s="61" t="str">
        <x:f>IF(OR(A265="",AQ265&lt;'Настройки'!$B$12,AX265&lt;=0,AND('Настройки'!$B$10="Блокировать",COUNTIF(F265:INDEX(F265:AO265,1,'Настройки'!$B$3),"&lt;0")&gt;0)),"",AY265/ABS(AX265))</x:f>
      </x:c>
      <x:c r="BA265" s="49" t="str">
        <x:f>IF(A265="","",IF(AND('Настройки'!$B$10="Блокировать",COUNTIF(F265:INDEX(F265:AO265,1,'Настройки'!$B$3),"&lt;0")&gt;0),"Не определён",IF(AQ265&lt;'Настройки'!$B$12,"Не определён",IF(AX265=0,"Нет спроса",IF(AX265&lt;0,"Не определён",IF(AZ265&lt;='Настройки'!$B$7,"X",IF(AZ265&lt;='Настройки'!$B$8,"Y","Z")))))))</x:f>
      </x:c>
      <x:c r="BB265" s="49" t="str">
        <x:f>IF(OR(A265="",LEN(AW265)&lt;&gt;1,LEN(BA265)&lt;&gt;1),"",AW265&amp;BA265)</x:f>
      </x:c>
      <x:c r="BC265" s="61" t="str">
        <x:f>IF(OR(A265="",AQ265=0),"",(COUNT(BI265:INDEX(BI265:CR265,1,'Настройки'!$B$3))-COUNT(CS265:INDEX(CS265:EB265,1,'Настройки'!$B$3)))/AQ265)</x:f>
      </x:c>
      <x:c r="BD265" s="64" t="str">
        <x:f>IF(OR(A265="",COUNT(CS265:INDEX(CS265:EB265,1,'Настройки'!$B$3))=0),"",AQ265/COUNT(CS265:INDEX(CS265:EB265,1,'Настройки'!$B$3)))</x:f>
      </x:c>
      <x:c r="BE265" s="64" t="str">
        <x:f>IF(OR(A265="",COUNT(CS265:INDEX(CS265:EB265,1,'Настройки'!$B$3))=0),"",IF(AVERAGE(CS265:INDEX(CS265:EB265,1,'Настройки'!$B$3))=0,"",(STDEVP(CS265:INDEX(CS265:EB265,1,'Настройки'!$B$3))/ABS(AVERAGE(CS265:INDEX(CS265:EB265,1,'Настройки'!$B$3))))^2))</x:f>
      </x:c>
      <x:c r="BF265" s="49" t="str">
        <x:f>IF(A265="","",IF(AQ265&lt;3,"Недостаточно",IF(AQ265&lt;6,"Предварительный","Обычный")))</x:f>
      </x:c>
      <x:c r="BG265" s="49" t="str">
        <x:f>IF(A265="","",IF(COUNTIF(F265:INDEX(F265:AO265,1,'Настройки'!$B$3),"&lt;0")&gt;0,IF('Настройки'!$B$10="Блокировать","Отрицательный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"),"")&amp;IF(AQ265&lt;3,"Недостаточно истории. ",IF(AQ265&lt;6,"Предварительная классификация. ",""))&amp;IF(AX265=0,"Нет спроса за горизонт. ","")&amp;IF(AZ265&gt;'Настройки'!$B$11,"Экстремальная вариативность. ",""))</x:f>
      </x:c>
      <x:c r="BH265" s="49" t="str">
        <x:f>IF(A265="","",IFERROR(VLOOKUP(BB265,'Настройки'!$D$3:$E$11,2,FALSE),"Сначала проверьте исходные данные и историю спроса.")&amp;" Уточните срок поставки, MOQ и критичность.")</x:f>
      </x:c>
      <x:c r="BI265" s="50" t="str">
        <x:f>IF(1&gt;'Настройки'!$B$3,"",IF(ISBLANK(F265),IF('Настройки'!$B$9="Нулевой спрос",0,""),IF(F265&lt;0,IF('Настройки'!$B$10="Исключить","",IF('Настройки'!$B$10="Абсолютные значения",ABS(F265),F265)),F265)))</x:f>
      </x:c>
      <x:c r="BJ265" s="50" t="str">
        <x:f>IF(2&gt;'Настройки'!$B$3,"",IF(ISBLANK(G265),IF('Настройки'!$B$9="Нулевой спрос",0,""),IF(G265&lt;0,IF('Настройки'!$B$10="Исключить","",IF('Настройки'!$B$10="Абсолютные значения",ABS(G265),G265)),G265)))</x:f>
      </x:c>
      <x:c r="BK265" s="50" t="str">
        <x:f>IF(3&gt;'Настройки'!$B$3,"",IF(ISBLANK(H265),IF('Настройки'!$B$9="Нулевой спрос",0,""),IF(H265&lt;0,IF('Настройки'!$B$10="Исключить","",IF('Настройки'!$B$10="Абсолютные значения",ABS(H265),H265)),H265)))</x:f>
      </x:c>
      <x:c r="BL265" s="50" t="str">
        <x:f>IF(4&gt;'Настройки'!$B$3,"",IF(ISBLANK(I265),IF('Настройки'!$B$9="Нулевой спрос",0,""),IF(I265&lt;0,IF('Настройки'!$B$10="Исключить","",IF('Настройки'!$B$10="Абсолютные значения",ABS(I265),I265)),I265)))</x:f>
      </x:c>
      <x:c r="BM265" s="50" t="str">
        <x:f>IF(5&gt;'Настройки'!$B$3,"",IF(ISBLANK(J265),IF('Настройки'!$B$9="Нулевой спрос",0,""),IF(J265&lt;0,IF('Настройки'!$B$10="Исключить","",IF('Настройки'!$B$10="Абсолютные значения",ABS(J265),J265)),J265)))</x:f>
      </x:c>
      <x:c r="BN265" s="50" t="str">
        <x:f>IF(6&gt;'Настройки'!$B$3,"",IF(ISBLANK(K265),IF('Настройки'!$B$9="Нулевой спрос",0,""),IF(K265&lt;0,IF('Настройки'!$B$10="Исключить","",IF('Настройки'!$B$10="Абсолютные значения",ABS(K265),K265)),K265)))</x:f>
      </x:c>
      <x:c r="BO265" s="50" t="str">
        <x:f>IF(7&gt;'Настройки'!$B$3,"",IF(ISBLANK(L265),IF('Настройки'!$B$9="Нулевой спрос",0,""),IF(L265&lt;0,IF('Настройки'!$B$10="Исключить","",IF('Настройки'!$B$10="Абсолютные значения",ABS(L265),L265)),L265)))</x:f>
      </x:c>
      <x:c r="BP265" s="50" t="str">
        <x:f>IF(8&gt;'Настройки'!$B$3,"",IF(ISBLANK(M265),IF('Настройки'!$B$9="Нулевой спрос",0,""),IF(M265&lt;0,IF('Настройки'!$B$10="Исключить","",IF('Настройки'!$B$10="Абсолютные значения",ABS(M265),M265)),M265)))</x:f>
      </x:c>
      <x:c r="BQ265" s="50" t="str">
        <x:f>IF(9&gt;'Настройки'!$B$3,"",IF(ISBLANK(N265),IF('Настройки'!$B$9="Нулевой спрос",0,""),IF(N265&lt;0,IF('Настройки'!$B$10="Исключить","",IF('Настройки'!$B$10="Абсолютные значения",ABS(N265),N265)),N265)))</x:f>
      </x:c>
      <x:c r="BR265" s="50" t="str">
        <x:f>IF(10&gt;'Настройки'!$B$3,"",IF(ISBLANK(O265),IF('Настройки'!$B$9="Нулевой спрос",0,""),IF(O265&lt;0,IF('Настройки'!$B$10="Исключить","",IF('Настройки'!$B$10="Абсолютные значения",ABS(O265),O265)),O265)))</x:f>
      </x:c>
      <x:c r="BS265" s="50" t="str">
        <x:f>IF(11&gt;'Настройки'!$B$3,"",IF(ISBLANK(P265),IF('Настройки'!$B$9="Нулевой спрос",0,""),IF(P265&lt;0,IF('Настройки'!$B$10="Исключить","",IF('Настройки'!$B$10="Абсолютные значения",ABS(P265),P265)),P265)))</x:f>
      </x:c>
      <x:c r="BT265" s="50" t="str">
        <x:f>IF(12&gt;'Настройки'!$B$3,"",IF(ISBLANK(Q265),IF('Настройки'!$B$9="Нулевой спрос",0,""),IF(Q265&lt;0,IF('Настройки'!$B$10="Исключить","",IF('Настройки'!$B$10="Абсолютные значения",ABS(Q265),Q265)),Q265)))</x:f>
      </x:c>
      <x:c r="BU265" s="50" t="str">
        <x:f>IF(13&gt;'Настройки'!$B$3,"",IF(ISBLANK(R265),IF('Настройки'!$B$9="Нулевой спрос",0,""),IF(R265&lt;0,IF('Настройки'!$B$10="Исключить","",IF('Настройки'!$B$10="Абсолютные значения",ABS(R265),R265)),R265)))</x:f>
      </x:c>
      <x:c r="BV265" s="50" t="str">
        <x:f>IF(14&gt;'Настройки'!$B$3,"",IF(ISBLANK(S265),IF('Настройки'!$B$9="Нулевой спрос",0,""),IF(S265&lt;0,IF('Настройки'!$B$10="Исключить","",IF('Настройки'!$B$10="Абсолютные значения",ABS(S265),S265)),S265)))</x:f>
      </x:c>
      <x:c r="BW265" s="50" t="str">
        <x:f>IF(15&gt;'Настройки'!$B$3,"",IF(ISBLANK(T265),IF('Настройки'!$B$9="Нулевой спрос",0,""),IF(T265&lt;0,IF('Настройки'!$B$10="Исключить","",IF('Настройки'!$B$10="Абсолютные значения",ABS(T265),T265)),T265)))</x:f>
      </x:c>
      <x:c r="BX265" s="50" t="str">
        <x:f>IF(16&gt;'Настройки'!$B$3,"",IF(ISBLANK(U265),IF('Настройки'!$B$9="Нулевой спрос",0,""),IF(U265&lt;0,IF('Настройки'!$B$10="Исключить","",IF('Настройки'!$B$10="Абсолютные значения",ABS(U265),U265)),U265)))</x:f>
      </x:c>
      <x:c r="BY265" s="50" t="str">
        <x:f>IF(17&gt;'Настройки'!$B$3,"",IF(ISBLANK(V265),IF('Настройки'!$B$9="Нулевой спрос",0,""),IF(V265&lt;0,IF('Настройки'!$B$10="Исключить","",IF('Настройки'!$B$10="Абсолютные значения",ABS(V265),V265)),V265)))</x:f>
      </x:c>
      <x:c r="BZ265" s="50" t="str">
        <x:f>IF(18&gt;'Настройки'!$B$3,"",IF(ISBLANK(W265),IF('Настройки'!$B$9="Нулевой спрос",0,""),IF(W265&lt;0,IF('Настройки'!$B$10="Исключить","",IF('Настройки'!$B$10="Абсолютные значения",ABS(W265),W265)),W265)))</x:f>
      </x:c>
      <x:c r="CA265" s="50" t="str">
        <x:f>IF(19&gt;'Настройки'!$B$3,"",IF(ISBLANK(X265),IF('Настройки'!$B$9="Нулевой спрос",0,""),IF(X265&lt;0,IF('Настройки'!$B$10="Исключить","",IF('Настройки'!$B$10="Абсолютные значения",ABS(X265),X265)),X265)))</x:f>
      </x:c>
      <x:c r="CB265" s="50" t="str">
        <x:f>IF(20&gt;'Настройки'!$B$3,"",IF(ISBLANK(Y265),IF('Настройки'!$B$9="Нулевой спрос",0,""),IF(Y265&lt;0,IF('Настройки'!$B$10="Исключить","",IF('Настройки'!$B$10="Абсолютные значения",ABS(Y265),Y265)),Y265)))</x:f>
      </x:c>
      <x:c r="CC265" s="50" t="str">
        <x:f>IF(21&gt;'Настройки'!$B$3,"",IF(ISBLANK(Z265),IF('Настройки'!$B$9="Нулевой спрос",0,""),IF(Z265&lt;0,IF('Настройки'!$B$10="Исключить","",IF('Настройки'!$B$10="Абсолютные значения",ABS(Z265),Z265)),Z265)))</x:f>
      </x:c>
      <x:c r="CD265" s="50" t="str">
        <x:f>IF(22&gt;'Настройки'!$B$3,"",IF(ISBLANK(AA265),IF('Настройки'!$B$9="Нулевой спрос",0,""),IF(AA265&lt;0,IF('Настройки'!$B$10="Исключить","",IF('Настройки'!$B$10="Абсолютные значения",ABS(AA265),AA265)),AA265)))</x:f>
      </x:c>
      <x:c r="CE265" s="50" t="str">
        <x:f>IF(23&gt;'Настройки'!$B$3,"",IF(ISBLANK(AB265),IF('Настройки'!$B$9="Нулевой спрос",0,""),IF(AB265&lt;0,IF('Настройки'!$B$10="Исключить","",IF('Настройки'!$B$10="Абсолютные значения",ABS(AB265),AB265)),AB265)))</x:f>
      </x:c>
      <x:c r="CF265" s="50" t="str">
        <x:f>IF(24&gt;'Настройки'!$B$3,"",IF(ISBLANK(AC265),IF('Настройки'!$B$9="Нулевой спрос",0,""),IF(AC265&lt;0,IF('Настройки'!$B$10="Исключить","",IF('Настройки'!$B$10="Абсолютные значения",ABS(AC265),AC265)),AC265)))</x:f>
      </x:c>
      <x:c r="CG265" s="50" t="str">
        <x:f>IF(25&gt;'Настройки'!$B$3,"",IF(ISBLANK(AD265),IF('Настройки'!$B$9="Нулевой спрос",0,""),IF(AD265&lt;0,IF('Настройки'!$B$10="Исключить","",IF('Настройки'!$B$10="Абсолютные значения",ABS(AD265),AD265)),AD265)))</x:f>
      </x:c>
      <x:c r="CH265" s="50" t="str">
        <x:f>IF(26&gt;'Настройки'!$B$3,"",IF(ISBLANK(AE265),IF('Настройки'!$B$9="Нулевой спрос",0,""),IF(AE265&lt;0,IF('Настройки'!$B$10="Исключить","",IF('Настройки'!$B$10="Абсолютные значения",ABS(AE265),AE265)),AE265)))</x:f>
      </x:c>
      <x:c r="CI265" s="50" t="str">
        <x:f>IF(27&gt;'Настройки'!$B$3,"",IF(ISBLANK(AF265),IF('Настройки'!$B$9="Нулевой спрос",0,""),IF(AF265&lt;0,IF('Настройки'!$B$10="Исключить","",IF('Настройки'!$B$10="Абсолютные значения",ABS(AF265),AF265)),AF265)))</x:f>
      </x:c>
      <x:c r="CJ265" s="50" t="str">
        <x:f>IF(28&gt;'Настройки'!$B$3,"",IF(ISBLANK(AG265),IF('Настройки'!$B$9="Нулевой спрос",0,""),IF(AG265&lt;0,IF('Настройки'!$B$10="Исключить","",IF('Настройки'!$B$10="Абсолютные значения",ABS(AG265),AG265)),AG265)))</x:f>
      </x:c>
      <x:c r="CK265" s="50" t="str">
        <x:f>IF(29&gt;'Настройки'!$B$3,"",IF(ISBLANK(AH265),IF('Настройки'!$B$9="Нулевой спрос",0,""),IF(AH265&lt;0,IF('Настройки'!$B$10="Исключить","",IF('Настройки'!$B$10="Абсолютные значения",ABS(AH265),AH265)),AH265)))</x:f>
      </x:c>
      <x:c r="CL265" s="50" t="str">
        <x:f>IF(30&gt;'Настройки'!$B$3,"",IF(ISBLANK(AI265),IF('Настройки'!$B$9="Нулевой спрос",0,""),IF(AI265&lt;0,IF('Настройки'!$B$10="Исключить","",IF('Настройки'!$B$10="Абсолютные значения",ABS(AI265),AI265)),AI265)))</x:f>
      </x:c>
      <x:c r="CM265" s="50" t="str">
        <x:f>IF(31&gt;'Настройки'!$B$3,"",IF(ISBLANK(AJ265),IF('Настройки'!$B$9="Нулевой спрос",0,""),IF(AJ265&lt;0,IF('Настройки'!$B$10="Исключить","",IF('Настройки'!$B$10="Абсолютные значения",ABS(AJ265),AJ265)),AJ265)))</x:f>
      </x:c>
      <x:c r="CN265" s="50" t="str">
        <x:f>IF(32&gt;'Настройки'!$B$3,"",IF(ISBLANK(AK265),IF('Настройки'!$B$9="Нулевой спрос",0,""),IF(AK265&lt;0,IF('Настройки'!$B$10="Исключить","",IF('Настройки'!$B$10="Абсолютные значения",ABS(AK265),AK265)),AK265)))</x:f>
      </x:c>
      <x:c r="CO265" s="50" t="str">
        <x:f>IF(33&gt;'Настройки'!$B$3,"",IF(ISBLANK(AL265),IF('Настройки'!$B$9="Нулевой спрос",0,""),IF(AL265&lt;0,IF('Настройки'!$B$10="Исключить","",IF('Настройки'!$B$10="Абсолютные значения",ABS(AL265),AL265)),AL265)))</x:f>
      </x:c>
      <x:c r="CP265" s="50" t="str">
        <x:f>IF(34&gt;'Настройки'!$B$3,"",IF(ISBLANK(AM265),IF('Настройки'!$B$9="Нулевой спрос",0,""),IF(AM265&lt;0,IF('Настройки'!$B$10="Исключить","",IF('Настройки'!$B$10="Абсолютные значения",ABS(AM265),AM265)),AM265)))</x:f>
      </x:c>
      <x:c r="CQ265" s="50" t="str">
        <x:f>IF(35&gt;'Настройки'!$B$3,"",IF(ISBLANK(AN265),IF('Настройки'!$B$9="Нулевой спрос",0,""),IF(AN265&lt;0,IF('Настройки'!$B$10="Исключить","",IF('Настройки'!$B$10="Абсолютные значения",ABS(AN265),AN265)),AN265)))</x:f>
      </x:c>
      <x:c r="CR265" s="50" t="str">
        <x:f>IF(36&gt;'Настройки'!$B$3,"",IF(ISBLANK(AO265),IF('Настройки'!$B$9="Нулевой спрос",0,""),IF(AO265&lt;0,IF('Настройки'!$B$10="Исключить","",IF('Настройки'!$B$10="Абсолютные значения",ABS(AO265),AO265)),AO265)))</x:f>
      </x:c>
      <x:c r="CS265" s="50" t="str">
        <x:f>IF(OR(1&gt;'Настройки'!$B$3,ISBLANK(BI265),BI265=0),"",BI265)</x:f>
      </x:c>
      <x:c r="CT265" s="50" t="str">
        <x:f>IF(OR(2&gt;'Настройки'!$B$3,ISBLANK(BJ265),BJ265=0),"",BJ265)</x:f>
      </x:c>
      <x:c r="CU265" s="50" t="str">
        <x:f>IF(OR(3&gt;'Настройки'!$B$3,ISBLANK(BK265),BK265=0),"",BK265)</x:f>
      </x:c>
      <x:c r="CV265" s="50" t="str">
        <x:f>IF(OR(4&gt;'Настройки'!$B$3,ISBLANK(BL265),BL265=0),"",BL265)</x:f>
      </x:c>
      <x:c r="CW265" s="50" t="str">
        <x:f>IF(OR(5&gt;'Настройки'!$B$3,ISBLANK(BM265),BM265=0),"",BM265)</x:f>
      </x:c>
      <x:c r="CX265" s="50" t="str">
        <x:f>IF(OR(6&gt;'Настройки'!$B$3,ISBLANK(BN265),BN265=0),"",BN265)</x:f>
      </x:c>
      <x:c r="CY265" s="50" t="str">
        <x:f>IF(OR(7&gt;'Настройки'!$B$3,ISBLANK(BO265),BO265=0),"",BO265)</x:f>
      </x:c>
      <x:c r="CZ265" s="50" t="str">
        <x:f>IF(OR(8&gt;'Настройки'!$B$3,ISBLANK(BP265),BP265=0),"",BP265)</x:f>
      </x:c>
      <x:c r="DA265" s="50" t="str">
        <x:f>IF(OR(9&gt;'Настройки'!$B$3,ISBLANK(BQ265),BQ265=0),"",BQ265)</x:f>
      </x:c>
      <x:c r="DB265" s="50" t="str">
        <x:f>IF(OR(10&gt;'Настройки'!$B$3,ISBLANK(BR265),BR265=0),"",BR265)</x:f>
      </x:c>
      <x:c r="DC265" s="50" t="str">
        <x:f>IF(OR(11&gt;'Настройки'!$B$3,ISBLANK(BS265),BS265=0),"",BS265)</x:f>
      </x:c>
      <x:c r="DD265" s="50" t="str">
        <x:f>IF(OR(12&gt;'Настройки'!$B$3,ISBLANK(BT265),BT265=0),"",BT265)</x:f>
      </x:c>
      <x:c r="DE265" s="50" t="str">
        <x:f>IF(OR(13&gt;'Настройки'!$B$3,ISBLANK(BU265),BU265=0),"",BU265)</x:f>
      </x:c>
      <x:c r="DF265" s="50" t="str">
        <x:f>IF(OR(14&gt;'Настройки'!$B$3,ISBLANK(BV265),BV265=0),"",BV265)</x:f>
      </x:c>
      <x:c r="DG265" s="50" t="str">
        <x:f>IF(OR(15&gt;'Настройки'!$B$3,ISBLANK(BW265),BW265=0),"",BW265)</x:f>
      </x:c>
      <x:c r="DH265" s="50" t="str">
        <x:f>IF(OR(16&gt;'Настройки'!$B$3,ISBLANK(BX265),BX265=0),"",BX265)</x:f>
      </x:c>
      <x:c r="DI265" s="50" t="str">
        <x:f>IF(OR(17&gt;'Настройки'!$B$3,ISBLANK(BY265),BY265=0),"",BY265)</x:f>
      </x:c>
      <x:c r="DJ265" s="50" t="str">
        <x:f>IF(OR(18&gt;'Настройки'!$B$3,ISBLANK(BZ265),BZ265=0),"",BZ265)</x:f>
      </x:c>
      <x:c r="DK265" s="50" t="str">
        <x:f>IF(OR(19&gt;'Настройки'!$B$3,ISBLANK(CA265),CA265=0),"",CA265)</x:f>
      </x:c>
      <x:c r="DL265" s="50" t="str">
        <x:f>IF(OR(20&gt;'Настройки'!$B$3,ISBLANK(CB265),CB265=0),"",CB265)</x:f>
      </x:c>
      <x:c r="DM265" s="50" t="str">
        <x:f>IF(OR(21&gt;'Настройки'!$B$3,ISBLANK(CC265),CC265=0),"",CC265)</x:f>
      </x:c>
      <x:c r="DN265" s="50" t="str">
        <x:f>IF(OR(22&gt;'Настройки'!$B$3,ISBLANK(CD265),CD265=0),"",CD265)</x:f>
      </x:c>
      <x:c r="DO265" s="50" t="str">
        <x:f>IF(OR(23&gt;'Настройки'!$B$3,ISBLANK(CE265),CE265=0),"",CE265)</x:f>
      </x:c>
      <x:c r="DP265" s="50" t="str">
        <x:f>IF(OR(24&gt;'Настройки'!$B$3,ISBLANK(CF265),CF265=0),"",CF265)</x:f>
      </x:c>
      <x:c r="DQ265" s="50" t="str">
        <x:f>IF(OR(25&gt;'Настройки'!$B$3,ISBLANK(CG265),CG265=0),"",CG265)</x:f>
      </x:c>
      <x:c r="DR265" s="50" t="str">
        <x:f>IF(OR(26&gt;'Настройки'!$B$3,ISBLANK(CH265),CH265=0),"",CH265)</x:f>
      </x:c>
      <x:c r="DS265" s="50" t="str">
        <x:f>IF(OR(27&gt;'Настройки'!$B$3,ISBLANK(CI265),CI265=0),"",CI265)</x:f>
      </x:c>
      <x:c r="DT265" s="50" t="str">
        <x:f>IF(OR(28&gt;'Настройки'!$B$3,ISBLANK(CJ265),CJ265=0),"",CJ265)</x:f>
      </x:c>
      <x:c r="DU265" s="50" t="str">
        <x:f>IF(OR(29&gt;'Настройки'!$B$3,ISBLANK(CK265),CK265=0),"",CK265)</x:f>
      </x:c>
      <x:c r="DV265" s="50" t="str">
        <x:f>IF(OR(30&gt;'Настройки'!$B$3,ISBLANK(CL265),CL265=0),"",CL265)</x:f>
      </x:c>
      <x:c r="DW265" s="50" t="str">
        <x:f>IF(OR(31&gt;'Настройки'!$B$3,ISBLANK(CM265),CM265=0),"",CM265)</x:f>
      </x:c>
      <x:c r="DX265" s="50" t="str">
        <x:f>IF(OR(32&gt;'Настройки'!$B$3,ISBLANK(CN265),CN265=0),"",CN265)</x:f>
      </x:c>
      <x:c r="DY265" s="50" t="str">
        <x:f>IF(OR(33&gt;'Настройки'!$B$3,ISBLANK(CO265),CO265=0),"",CO265)</x:f>
      </x:c>
      <x:c r="DZ265" s="50" t="str">
        <x:f>IF(OR(34&gt;'Настройки'!$B$3,ISBLANK(CP265),CP265=0),"",CP265)</x:f>
      </x:c>
      <x:c r="EA265" s="50" t="str">
        <x:f>IF(OR(35&gt;'Настройки'!$B$3,ISBLANK(CQ265),CQ265=0),"",CQ265)</x:f>
      </x:c>
      <x:c r="EB265" s="50" t="str">
        <x:f>IF(OR(36&gt;'Настройки'!$B$3,ISBLANK(CR265),CR265=0),"",CR265)</x:f>
      </x:c>
      <x:c r="EC265" s="50" t="str">
        <x:f>IF(A265="","",IF(OR(BB265="AZ",BB265="BZ"),10000+ROW(),IF(AZ265&gt;'Настройки'!$B$11,20000+ROW(),IF(BF265&lt;&gt;"Обычный",30000+ROW(),IF(AX265&lt;=0,40000+ROW(),"")))))</x:f>
      </x:c>
      <x:c r="ED265" s="50" t="str">
        <x:f>IF(EC265="","",COUNTIFS($EC$2:$EC$1001,"&gt;0",$EC$2:$EC$1001,"&lt;"&amp;EC265)+1)</x:f>
      </x:c>
    </x:row>
    <x:row r="266">
      <x:c r="A266" s="115"/>
      <x:c r="B266" s="115"/>
      <x:c r="C266" s="115"/>
      <x:c r="D266" s="118"/>
      <x:c r="E266" s="118"/>
      <x:c r="F266" s="118"/>
      <x:c r="G266" s="118"/>
      <x:c r="H266" s="118"/>
      <x:c r="I266" s="118"/>
      <x:c r="J266" s="118"/>
      <x:c r="K266" s="118"/>
      <x:c r="L266" s="118"/>
      <x:c r="M266" s="118"/>
      <x:c r="N266" s="118"/>
      <x:c r="O266" s="118"/>
      <x:c r="P266" s="118"/>
      <x:c r="Q266" s="118"/>
      <x:c r="R266" s="118"/>
      <x:c r="S266" s="118"/>
      <x:c r="T266" s="118"/>
      <x:c r="U266" s="118"/>
      <x:c r="V266" s="118"/>
      <x:c r="W266" s="118"/>
      <x:c r="X266" s="118"/>
      <x:c r="Y266" s="118"/>
      <x:c r="Z266" s="118"/>
      <x:c r="AA266" s="118"/>
      <x:c r="AB266" s="118"/>
      <x:c r="AC266" s="118"/>
      <x:c r="AD266" s="118"/>
      <x:c r="AE266" s="118"/>
      <x:c r="AF266" s="118"/>
      <x:c r="AG266" s="118"/>
      <x:c r="AH266" s="118"/>
      <x:c r="AI266" s="118"/>
      <x:c r="AJ266" s="118"/>
      <x:c r="AK266" s="118"/>
      <x:c r="AL266" s="118"/>
      <x:c r="AM266" s="118"/>
      <x:c r="AN266" s="118"/>
      <x:c r="AO266" s="118"/>
      <x:c r="AP266" s="115"/>
      <x:c r="AQ266" s="49" t="str">
        <x:f>IF(A266="","",COUNT(BI266:INDEX(BI266:CR266,1,'Настройки'!$B$3)))</x:f>
      </x:c>
      <x:c r="AR266" s="49" t="str">
        <x:f>IF(A266="","",SUM(BI266:INDEX(BI266:CR266,1,'Настройки'!$B$3)))</x:f>
      </x:c>
      <x:c r="AS266" s="58" t="str">
        <x:f>IF(A266="","",IF('Настройки'!$B$4="Стоимость потребления",AR266*D266,IF('Настройки'!$B$4="Количество",AR266,E266)))</x:f>
      </x:c>
      <x:c r="AT266" s="61" t="str">
        <x:f>IF(OR(A266="",AS266&lt;0,SUM($AS$2:$AS$1001)&lt;=0),"",AS266/SUM($AS$2:$AS$1001))</x:f>
      </x:c>
      <x:c r="AU266" s="61" t="str">
        <x:f>IF(OR(A266="",AS266&lt;0,SUM($AS$2:$AS$1001)&lt;=0),"",SUMIFS($AS$2:$AS$1001,$AS$2:$AS$1001,"&gt;"&amp;AS266)/SUM($AS$2:$AS$1001))</x:f>
      </x:c>
      <x:c r="AV266" s="61" t="str">
        <x:f>IF(OR(A266="",AS266&lt;0,SUM($AS$2:$AS$1001)&lt;=0),"",SUMIFS($AS$2:$AS$1001,$AS$2:$AS$1001,"&gt;="&amp;AS266)/SUM($AS$2:$AS$1001))</x:f>
      </x:c>
      <x:c r="AW266" s="49" t="str">
        <x:f>IF(A266="","",IF(SUM($AS$2:$AS$1001)&lt;=0,"Не определён",IF(AS266&lt;0,"Исключение",IF(AU266&lt;'Настройки'!$B$5,"A",IF(AU266&lt;'Настройки'!$B$6,"B","C")))))</x:f>
      </x:c>
      <x:c r="AX266" s="58" t="str">
        <x:f>IF(A266="","",IF(AQ266=0,"",AVERAGE(BI266:INDEX(BI266:CR266,1,'Настройки'!$B$3))))</x:f>
      </x:c>
      <x:c r="AY266" s="58" t="str">
        <x:f>IF(OR(A266="",AQ266=0),"",STDEVP(BI266:INDEX(BI266:CR266,1,'Настройки'!$B$3)))</x:f>
      </x:c>
      <x:c r="AZ266" s="61" t="str">
        <x:f>IF(OR(A266="",AQ266&lt;'Настройки'!$B$12,AX266&lt;=0,AND('Настройки'!$B$10="Блокировать",COUNTIF(F266:INDEX(F266:AO266,1,'Настройки'!$B$3),"&lt;0")&gt;0)),"",AY266/ABS(AX266))</x:f>
      </x:c>
      <x:c r="BA266" s="49" t="str">
        <x:f>IF(A266="","",IF(AND('Настройки'!$B$10="Блокировать",COUNTIF(F266:INDEX(F266:AO266,1,'Настройки'!$B$3),"&lt;0")&gt;0),"Не определён",IF(AQ266&lt;'Настройки'!$B$12,"Не определён",IF(AX266=0,"Нет спроса",IF(AX266&lt;0,"Не определён",IF(AZ266&lt;='Настройки'!$B$7,"X",IF(AZ266&lt;='Настройки'!$B$8,"Y","Z")))))))</x:f>
      </x:c>
      <x:c r="BB266" s="49" t="str">
        <x:f>IF(OR(A266="",LEN(AW266)&lt;&gt;1,LEN(BA266)&lt;&gt;1),"",AW266&amp;BA266)</x:f>
      </x:c>
      <x:c r="BC266" s="61" t="str">
        <x:f>IF(OR(A266="",AQ266=0),"",(COUNT(BI266:INDEX(BI266:CR266,1,'Настройки'!$B$3))-COUNT(CS266:INDEX(CS266:EB266,1,'Настройки'!$B$3)))/AQ266)</x:f>
      </x:c>
      <x:c r="BD266" s="64" t="str">
        <x:f>IF(OR(A266="",COUNT(CS266:INDEX(CS266:EB266,1,'Настройки'!$B$3))=0),"",AQ266/COUNT(CS266:INDEX(CS266:EB266,1,'Настройки'!$B$3)))</x:f>
      </x:c>
      <x:c r="BE266" s="64" t="str">
        <x:f>IF(OR(A266="",COUNT(CS266:INDEX(CS266:EB266,1,'Настройки'!$B$3))=0),"",IF(AVERAGE(CS266:INDEX(CS266:EB266,1,'Настройки'!$B$3))=0,"",(STDEVP(CS266:INDEX(CS266:EB266,1,'Настройки'!$B$3))/ABS(AVERAGE(CS266:INDEX(CS266:EB266,1,'Настройки'!$B$3))))^2))</x:f>
      </x:c>
      <x:c r="BF266" s="49" t="str">
        <x:f>IF(A266="","",IF(AQ266&lt;3,"Недостаточно",IF(AQ266&lt;6,"Предварительный","Обычный")))</x:f>
      </x:c>
      <x:c r="BG266" s="49" t="str">
        <x:f>IF(A266="","",IF(COUNTIF(F266:INDEX(F266:AO266,1,'Настройки'!$B$3),"&lt;0")&gt;0,IF('Настройки'!$B$10="Блокировать","Отрицательный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"),"")&amp;IF(AQ266&lt;3,"Недостаточно истории. ",IF(AQ266&lt;6,"Предварительная классификация. ",""))&amp;IF(AX266=0,"Нет спроса за горизонт. ","")&amp;IF(AZ266&gt;'Настройки'!$B$11,"Экстремальная вариативность. ",""))</x:f>
      </x:c>
      <x:c r="BH266" s="49" t="str">
        <x:f>IF(A266="","",IFERROR(VLOOKUP(BB266,'Настройки'!$D$3:$E$11,2,FALSE),"Сначала проверьте исходные данные и историю спроса.")&amp;" Уточните срок поставки, MOQ и критичность.")</x:f>
      </x:c>
      <x:c r="BI266" s="50" t="str">
        <x:f>IF(1&gt;'Настройки'!$B$3,"",IF(ISBLANK(F266),IF('Настройки'!$B$9="Нулевой спрос",0,""),IF(F266&lt;0,IF('Настройки'!$B$10="Исключить","",IF('Настройки'!$B$10="Абсолютные значения",ABS(F266),F266)),F266)))</x:f>
      </x:c>
      <x:c r="BJ266" s="50" t="str">
        <x:f>IF(2&gt;'Настройки'!$B$3,"",IF(ISBLANK(G266),IF('Настройки'!$B$9="Нулевой спрос",0,""),IF(G266&lt;0,IF('Настройки'!$B$10="Исключить","",IF('Настройки'!$B$10="Абсолютные значения",ABS(G266),G266)),G266)))</x:f>
      </x:c>
      <x:c r="BK266" s="50" t="str">
        <x:f>IF(3&gt;'Настройки'!$B$3,"",IF(ISBLANK(H266),IF('Настройки'!$B$9="Нулевой спрос",0,""),IF(H266&lt;0,IF('Настройки'!$B$10="Исключить","",IF('Настройки'!$B$10="Абсолютные значения",ABS(H266),H266)),H266)))</x:f>
      </x:c>
      <x:c r="BL266" s="50" t="str">
        <x:f>IF(4&gt;'Настройки'!$B$3,"",IF(ISBLANK(I266),IF('Настройки'!$B$9="Нулевой спрос",0,""),IF(I266&lt;0,IF('Настройки'!$B$10="Исключить","",IF('Настройки'!$B$10="Абсолютные значения",ABS(I266),I266)),I266)))</x:f>
      </x:c>
      <x:c r="BM266" s="50" t="str">
        <x:f>IF(5&gt;'Настройки'!$B$3,"",IF(ISBLANK(J266),IF('Настройки'!$B$9="Нулевой спрос",0,""),IF(J266&lt;0,IF('Настройки'!$B$10="Исключить","",IF('Настройки'!$B$10="Абсолютные значения",ABS(J266),J266)),J266)))</x:f>
      </x:c>
      <x:c r="BN266" s="50" t="str">
        <x:f>IF(6&gt;'Настройки'!$B$3,"",IF(ISBLANK(K266),IF('Настройки'!$B$9="Нулевой спрос",0,""),IF(K266&lt;0,IF('Настройки'!$B$10="Исключить","",IF('Настройки'!$B$10="Абсолютные значения",ABS(K266),K266)),K266)))</x:f>
      </x:c>
      <x:c r="BO266" s="50" t="str">
        <x:f>IF(7&gt;'Настройки'!$B$3,"",IF(ISBLANK(L266),IF('Настройки'!$B$9="Нулевой спрос",0,""),IF(L266&lt;0,IF('Настройки'!$B$10="Исключить","",IF('Настройки'!$B$10="Абсолютные значения",ABS(L266),L266)),L266)))</x:f>
      </x:c>
      <x:c r="BP266" s="50" t="str">
        <x:f>IF(8&gt;'Настройки'!$B$3,"",IF(ISBLANK(M266),IF('Настройки'!$B$9="Нулевой спрос",0,""),IF(M266&lt;0,IF('Настройки'!$B$10="Исключить","",IF('Настройки'!$B$10="Абсолютные значения",ABS(M266),M266)),M266)))</x:f>
      </x:c>
      <x:c r="BQ266" s="50" t="str">
        <x:f>IF(9&gt;'Настройки'!$B$3,"",IF(ISBLANK(N266),IF('Настройки'!$B$9="Нулевой спрос",0,""),IF(N266&lt;0,IF('Настройки'!$B$10="Исключить","",IF('Настройки'!$B$10="Абсолютные значения",ABS(N266),N266)),N266)))</x:f>
      </x:c>
      <x:c r="BR266" s="50" t="str">
        <x:f>IF(10&gt;'Настройки'!$B$3,"",IF(ISBLANK(O266),IF('Настройки'!$B$9="Нулевой спрос",0,""),IF(O266&lt;0,IF('Настройки'!$B$10="Исключить","",IF('Настройки'!$B$10="Абсолютные значения",ABS(O266),O266)),O266)))</x:f>
      </x:c>
      <x:c r="BS266" s="50" t="str">
        <x:f>IF(11&gt;'Настройки'!$B$3,"",IF(ISBLANK(P266),IF('Настройки'!$B$9="Нулевой спрос",0,""),IF(P266&lt;0,IF('Настройки'!$B$10="Исключить","",IF('Настройки'!$B$10="Абсолютные значения",ABS(P266),P266)),P266)))</x:f>
      </x:c>
      <x:c r="BT266" s="50" t="str">
        <x:f>IF(12&gt;'Настройки'!$B$3,"",IF(ISBLANK(Q266),IF('Настройки'!$B$9="Нулевой спрос",0,""),IF(Q266&lt;0,IF('Настройки'!$B$10="Исключить","",IF('Настройки'!$B$10="Абсолютные значения",ABS(Q266),Q266)),Q266)))</x:f>
      </x:c>
      <x:c r="BU266" s="50" t="str">
        <x:f>IF(13&gt;'Настройки'!$B$3,"",IF(ISBLANK(R266),IF('Настройки'!$B$9="Нулевой спрос",0,""),IF(R266&lt;0,IF('Настройки'!$B$10="Исключить","",IF('Настройки'!$B$10="Абсолютные значения",ABS(R266),R266)),R266)))</x:f>
      </x:c>
      <x:c r="BV266" s="50" t="str">
        <x:f>IF(14&gt;'Настройки'!$B$3,"",IF(ISBLANK(S266),IF('Настройки'!$B$9="Нулевой спрос",0,""),IF(S266&lt;0,IF('Настройки'!$B$10="Исключить","",IF('Настройки'!$B$10="Абсолютные значения",ABS(S266),S266)),S266)))</x:f>
      </x:c>
      <x:c r="BW266" s="50" t="str">
        <x:f>IF(15&gt;'Настройки'!$B$3,"",IF(ISBLANK(T266),IF('Настройки'!$B$9="Нулевой спрос",0,""),IF(T266&lt;0,IF('Настройки'!$B$10="Исключить","",IF('Настройки'!$B$10="Абсолютные значения",ABS(T266),T266)),T266)))</x:f>
      </x:c>
      <x:c r="BX266" s="50" t="str">
        <x:f>IF(16&gt;'Настройки'!$B$3,"",IF(ISBLANK(U266),IF('Настройки'!$B$9="Нулевой спрос",0,""),IF(U266&lt;0,IF('Настройки'!$B$10="Исключить","",IF('Настройки'!$B$10="Абсолютные значения",ABS(U266),U266)),U266)))</x:f>
      </x:c>
      <x:c r="BY266" s="50" t="str">
        <x:f>IF(17&gt;'Настройки'!$B$3,"",IF(ISBLANK(V266),IF('Настройки'!$B$9="Нулевой спрос",0,""),IF(V266&lt;0,IF('Настройки'!$B$10="Исключить","",IF('Настройки'!$B$10="Абсолютные значения",ABS(V266),V266)),V266)))</x:f>
      </x:c>
      <x:c r="BZ266" s="50" t="str">
        <x:f>IF(18&gt;'Настройки'!$B$3,"",IF(ISBLANK(W266),IF('Настройки'!$B$9="Нулевой спрос",0,""),IF(W266&lt;0,IF('Настройки'!$B$10="Исключить","",IF('Настройки'!$B$10="Абсолютные значения",ABS(W266),W266)),W266)))</x:f>
      </x:c>
      <x:c r="CA266" s="50" t="str">
        <x:f>IF(19&gt;'Настройки'!$B$3,"",IF(ISBLANK(X266),IF('Настройки'!$B$9="Нулевой спрос",0,""),IF(X266&lt;0,IF('Настройки'!$B$10="Исключить","",IF('Настройки'!$B$10="Абсолютные значения",ABS(X266),X266)),X266)))</x:f>
      </x:c>
      <x:c r="CB266" s="50" t="str">
        <x:f>IF(20&gt;'Настройки'!$B$3,"",IF(ISBLANK(Y266),IF('Настройки'!$B$9="Нулевой спрос",0,""),IF(Y266&lt;0,IF('Настройки'!$B$10="Исключить","",IF('Настройки'!$B$10="Абсолютные значения",ABS(Y266),Y266)),Y266)))</x:f>
      </x:c>
      <x:c r="CC266" s="50" t="str">
        <x:f>IF(21&gt;'Настройки'!$B$3,"",IF(ISBLANK(Z266),IF('Настройки'!$B$9="Нулевой спрос",0,""),IF(Z266&lt;0,IF('Настройки'!$B$10="Исключить","",IF('Настройки'!$B$10="Абсолютные значения",ABS(Z266),Z266)),Z266)))</x:f>
      </x:c>
      <x:c r="CD266" s="50" t="str">
        <x:f>IF(22&gt;'Настройки'!$B$3,"",IF(ISBLANK(AA266),IF('Настройки'!$B$9="Нулевой спрос",0,""),IF(AA266&lt;0,IF('Настройки'!$B$10="Исключить","",IF('Настройки'!$B$10="Абсолютные значения",ABS(AA266),AA266)),AA266)))</x:f>
      </x:c>
      <x:c r="CE266" s="50" t="str">
        <x:f>IF(23&gt;'Настройки'!$B$3,"",IF(ISBLANK(AB266),IF('Настройки'!$B$9="Нулевой спрос",0,""),IF(AB266&lt;0,IF('Настройки'!$B$10="Исключить","",IF('Настройки'!$B$10="Абсолютные значения",ABS(AB266),AB266)),AB266)))</x:f>
      </x:c>
      <x:c r="CF266" s="50" t="str">
        <x:f>IF(24&gt;'Настройки'!$B$3,"",IF(ISBLANK(AC266),IF('Настройки'!$B$9="Нулевой спрос",0,""),IF(AC266&lt;0,IF('Настройки'!$B$10="Исключить","",IF('Настройки'!$B$10="Абсолютные значения",ABS(AC266),AC266)),AC266)))</x:f>
      </x:c>
      <x:c r="CG266" s="50" t="str">
        <x:f>IF(25&gt;'Настройки'!$B$3,"",IF(ISBLANK(AD266),IF('Настройки'!$B$9="Нулевой спрос",0,""),IF(AD266&lt;0,IF('Настройки'!$B$10="Исключить","",IF('Настройки'!$B$10="Абсолютные значения",ABS(AD266),AD266)),AD266)))</x:f>
      </x:c>
      <x:c r="CH266" s="50" t="str">
        <x:f>IF(26&gt;'Настройки'!$B$3,"",IF(ISBLANK(AE266),IF('Настройки'!$B$9="Нулевой спрос",0,""),IF(AE266&lt;0,IF('Настройки'!$B$10="Исключить","",IF('Настройки'!$B$10="Абсолютные значения",ABS(AE266),AE266)),AE266)))</x:f>
      </x:c>
      <x:c r="CI266" s="50" t="str">
        <x:f>IF(27&gt;'Настройки'!$B$3,"",IF(ISBLANK(AF266),IF('Настройки'!$B$9="Нулевой спрос",0,""),IF(AF266&lt;0,IF('Настройки'!$B$10="Исключить","",IF('Настройки'!$B$10="Абсолютные значения",ABS(AF266),AF266)),AF266)))</x:f>
      </x:c>
      <x:c r="CJ266" s="50" t="str">
        <x:f>IF(28&gt;'Настройки'!$B$3,"",IF(ISBLANK(AG266),IF('Настройки'!$B$9="Нулевой спрос",0,""),IF(AG266&lt;0,IF('Настройки'!$B$10="Исключить","",IF('Настройки'!$B$10="Абсолютные значения",ABS(AG266),AG266)),AG266)))</x:f>
      </x:c>
      <x:c r="CK266" s="50" t="str">
        <x:f>IF(29&gt;'Настройки'!$B$3,"",IF(ISBLANK(AH266),IF('Настройки'!$B$9="Нулевой спрос",0,""),IF(AH266&lt;0,IF('Настройки'!$B$10="Исключить","",IF('Настройки'!$B$10="Абсолютные значения",ABS(AH266),AH266)),AH266)))</x:f>
      </x:c>
      <x:c r="CL266" s="50" t="str">
        <x:f>IF(30&gt;'Настройки'!$B$3,"",IF(ISBLANK(AI266),IF('Настройки'!$B$9="Нулевой спрос",0,""),IF(AI266&lt;0,IF('Настройки'!$B$10="Исключить","",IF('Настройки'!$B$10="Абсолютные значения",ABS(AI266),AI266)),AI266)))</x:f>
      </x:c>
      <x:c r="CM266" s="50" t="str">
        <x:f>IF(31&gt;'Настройки'!$B$3,"",IF(ISBLANK(AJ266),IF('Настройки'!$B$9="Нулевой спрос",0,""),IF(AJ266&lt;0,IF('Настройки'!$B$10="Исключить","",IF('Настройки'!$B$10="Абсолютные значения",ABS(AJ266),AJ266)),AJ266)))</x:f>
      </x:c>
      <x:c r="CN266" s="50" t="str">
        <x:f>IF(32&gt;'Настройки'!$B$3,"",IF(ISBLANK(AK266),IF('Настройки'!$B$9="Нулевой спрос",0,""),IF(AK266&lt;0,IF('Настройки'!$B$10="Исключить","",IF('Настройки'!$B$10="Абсолютные значения",ABS(AK266),AK266)),AK266)))</x:f>
      </x:c>
      <x:c r="CO266" s="50" t="str">
        <x:f>IF(33&gt;'Настройки'!$B$3,"",IF(ISBLANK(AL266),IF('Настройки'!$B$9="Нулевой спрос",0,""),IF(AL266&lt;0,IF('Настройки'!$B$10="Исключить","",IF('Настройки'!$B$10="Абсолютные значения",ABS(AL266),AL266)),AL266)))</x:f>
      </x:c>
      <x:c r="CP266" s="50" t="str">
        <x:f>IF(34&gt;'Настройки'!$B$3,"",IF(ISBLANK(AM266),IF('Настройки'!$B$9="Нулевой спрос",0,""),IF(AM266&lt;0,IF('Настройки'!$B$10="Исключить","",IF('Настройки'!$B$10="Абсолютные значения",ABS(AM266),AM266)),AM266)))</x:f>
      </x:c>
      <x:c r="CQ266" s="50" t="str">
        <x:f>IF(35&gt;'Настройки'!$B$3,"",IF(ISBLANK(AN266),IF('Настройки'!$B$9="Нулевой спрос",0,""),IF(AN266&lt;0,IF('Настройки'!$B$10="Исключить","",IF('Настройки'!$B$10="Абсолютные значения",ABS(AN266),AN266)),AN266)))</x:f>
      </x:c>
      <x:c r="CR266" s="50" t="str">
        <x:f>IF(36&gt;'Настройки'!$B$3,"",IF(ISBLANK(AO266),IF('Настройки'!$B$9="Нулевой спрос",0,""),IF(AO266&lt;0,IF('Настройки'!$B$10="Исключить","",IF('Настройки'!$B$10="Абсолютные значения",ABS(AO266),AO266)),AO266)))</x:f>
      </x:c>
      <x:c r="CS266" s="50" t="str">
        <x:f>IF(OR(1&gt;'Настройки'!$B$3,ISBLANK(BI266),BI266=0),"",BI266)</x:f>
      </x:c>
      <x:c r="CT266" s="50" t="str">
        <x:f>IF(OR(2&gt;'Настройки'!$B$3,ISBLANK(BJ266),BJ266=0),"",BJ266)</x:f>
      </x:c>
      <x:c r="CU266" s="50" t="str">
        <x:f>IF(OR(3&gt;'Настройки'!$B$3,ISBLANK(BK266),BK266=0),"",BK266)</x:f>
      </x:c>
      <x:c r="CV266" s="50" t="str">
        <x:f>IF(OR(4&gt;'Настройки'!$B$3,ISBLANK(BL266),BL266=0),"",BL266)</x:f>
      </x:c>
      <x:c r="CW266" s="50" t="str">
        <x:f>IF(OR(5&gt;'Настройки'!$B$3,ISBLANK(BM266),BM266=0),"",BM266)</x:f>
      </x:c>
      <x:c r="CX266" s="50" t="str">
        <x:f>IF(OR(6&gt;'Настройки'!$B$3,ISBLANK(BN266),BN266=0),"",BN266)</x:f>
      </x:c>
      <x:c r="CY266" s="50" t="str">
        <x:f>IF(OR(7&gt;'Настройки'!$B$3,ISBLANK(BO266),BO266=0),"",BO266)</x:f>
      </x:c>
      <x:c r="CZ266" s="50" t="str">
        <x:f>IF(OR(8&gt;'Настройки'!$B$3,ISBLANK(BP266),BP266=0),"",BP266)</x:f>
      </x:c>
      <x:c r="DA266" s="50" t="str">
        <x:f>IF(OR(9&gt;'Настройки'!$B$3,ISBLANK(BQ266),BQ266=0),"",BQ266)</x:f>
      </x:c>
      <x:c r="DB266" s="50" t="str">
        <x:f>IF(OR(10&gt;'Настройки'!$B$3,ISBLANK(BR266),BR266=0),"",BR266)</x:f>
      </x:c>
      <x:c r="DC266" s="50" t="str">
        <x:f>IF(OR(11&gt;'Настройки'!$B$3,ISBLANK(BS266),BS266=0),"",BS266)</x:f>
      </x:c>
      <x:c r="DD266" s="50" t="str">
        <x:f>IF(OR(12&gt;'Настройки'!$B$3,ISBLANK(BT266),BT266=0),"",BT266)</x:f>
      </x:c>
      <x:c r="DE266" s="50" t="str">
        <x:f>IF(OR(13&gt;'Настройки'!$B$3,ISBLANK(BU266),BU266=0),"",BU266)</x:f>
      </x:c>
      <x:c r="DF266" s="50" t="str">
        <x:f>IF(OR(14&gt;'Настройки'!$B$3,ISBLANK(BV266),BV266=0),"",BV266)</x:f>
      </x:c>
      <x:c r="DG266" s="50" t="str">
        <x:f>IF(OR(15&gt;'Настройки'!$B$3,ISBLANK(BW266),BW266=0),"",BW266)</x:f>
      </x:c>
      <x:c r="DH266" s="50" t="str">
        <x:f>IF(OR(16&gt;'Настройки'!$B$3,ISBLANK(BX266),BX266=0),"",BX266)</x:f>
      </x:c>
      <x:c r="DI266" s="50" t="str">
        <x:f>IF(OR(17&gt;'Настройки'!$B$3,ISBLANK(BY266),BY266=0),"",BY266)</x:f>
      </x:c>
      <x:c r="DJ266" s="50" t="str">
        <x:f>IF(OR(18&gt;'Настройки'!$B$3,ISBLANK(BZ266),BZ266=0),"",BZ266)</x:f>
      </x:c>
      <x:c r="DK266" s="50" t="str">
        <x:f>IF(OR(19&gt;'Настройки'!$B$3,ISBLANK(CA266),CA266=0),"",CA266)</x:f>
      </x:c>
      <x:c r="DL266" s="50" t="str">
        <x:f>IF(OR(20&gt;'Настройки'!$B$3,ISBLANK(CB266),CB266=0),"",CB266)</x:f>
      </x:c>
      <x:c r="DM266" s="50" t="str">
        <x:f>IF(OR(21&gt;'Настройки'!$B$3,ISBLANK(CC266),CC266=0),"",CC266)</x:f>
      </x:c>
      <x:c r="DN266" s="50" t="str">
        <x:f>IF(OR(22&gt;'Настройки'!$B$3,ISBLANK(CD266),CD266=0),"",CD266)</x:f>
      </x:c>
      <x:c r="DO266" s="50" t="str">
        <x:f>IF(OR(23&gt;'Настройки'!$B$3,ISBLANK(CE266),CE266=0),"",CE266)</x:f>
      </x:c>
      <x:c r="DP266" s="50" t="str">
        <x:f>IF(OR(24&gt;'Настройки'!$B$3,ISBLANK(CF266),CF266=0),"",CF266)</x:f>
      </x:c>
      <x:c r="DQ266" s="50" t="str">
        <x:f>IF(OR(25&gt;'Настройки'!$B$3,ISBLANK(CG266),CG266=0),"",CG266)</x:f>
      </x:c>
      <x:c r="DR266" s="50" t="str">
        <x:f>IF(OR(26&gt;'Настройки'!$B$3,ISBLANK(CH266),CH266=0),"",CH266)</x:f>
      </x:c>
      <x:c r="DS266" s="50" t="str">
        <x:f>IF(OR(27&gt;'Настройки'!$B$3,ISBLANK(CI266),CI266=0),"",CI266)</x:f>
      </x:c>
      <x:c r="DT266" s="50" t="str">
        <x:f>IF(OR(28&gt;'Настройки'!$B$3,ISBLANK(CJ266),CJ266=0),"",CJ266)</x:f>
      </x:c>
      <x:c r="DU266" s="50" t="str">
        <x:f>IF(OR(29&gt;'Настройки'!$B$3,ISBLANK(CK266),CK266=0),"",CK266)</x:f>
      </x:c>
      <x:c r="DV266" s="50" t="str">
        <x:f>IF(OR(30&gt;'Настройки'!$B$3,ISBLANK(CL266),CL266=0),"",CL266)</x:f>
      </x:c>
      <x:c r="DW266" s="50" t="str">
        <x:f>IF(OR(31&gt;'Настройки'!$B$3,ISBLANK(CM266),CM266=0),"",CM266)</x:f>
      </x:c>
      <x:c r="DX266" s="50" t="str">
        <x:f>IF(OR(32&gt;'Настройки'!$B$3,ISBLANK(CN266),CN266=0),"",CN266)</x:f>
      </x:c>
      <x:c r="DY266" s="50" t="str">
        <x:f>IF(OR(33&gt;'Настройки'!$B$3,ISBLANK(CO266),CO266=0),"",CO266)</x:f>
      </x:c>
      <x:c r="DZ266" s="50" t="str">
        <x:f>IF(OR(34&gt;'Настройки'!$B$3,ISBLANK(CP266),CP266=0),"",CP266)</x:f>
      </x:c>
      <x:c r="EA266" s="50" t="str">
        <x:f>IF(OR(35&gt;'Настройки'!$B$3,ISBLANK(CQ266),CQ266=0),"",CQ266)</x:f>
      </x:c>
      <x:c r="EB266" s="50" t="str">
        <x:f>IF(OR(36&gt;'Настройки'!$B$3,ISBLANK(CR266),CR266=0),"",CR266)</x:f>
      </x:c>
      <x:c r="EC266" s="50" t="str">
        <x:f>IF(A266="","",IF(OR(BB266="AZ",BB266="BZ"),10000+ROW(),IF(AZ266&gt;'Настройки'!$B$11,20000+ROW(),IF(BF266&lt;&gt;"Обычный",30000+ROW(),IF(AX266&lt;=0,40000+ROW(),"")))))</x:f>
      </x:c>
      <x:c r="ED266" s="50" t="str">
        <x:f>IF(EC266="","",COUNTIFS($EC$2:$EC$1001,"&gt;0",$EC$2:$EC$1001,"&lt;"&amp;EC266)+1)</x:f>
      </x:c>
    </x:row>
    <x:row r="267">
      <x:c r="A267" s="115"/>
      <x:c r="B267" s="115"/>
      <x:c r="C267" s="115"/>
      <x:c r="D267" s="118"/>
      <x:c r="E267" s="118"/>
      <x:c r="F267" s="118"/>
      <x:c r="G267" s="118"/>
      <x:c r="H267" s="118"/>
      <x:c r="I267" s="118"/>
      <x:c r="J267" s="118"/>
      <x:c r="K267" s="118"/>
      <x:c r="L267" s="118"/>
      <x:c r="M267" s="118"/>
      <x:c r="N267" s="118"/>
      <x:c r="O267" s="118"/>
      <x:c r="P267" s="118"/>
      <x:c r="Q267" s="118"/>
      <x:c r="R267" s="118"/>
      <x:c r="S267" s="118"/>
      <x:c r="T267" s="118"/>
      <x:c r="U267" s="118"/>
      <x:c r="V267" s="118"/>
      <x:c r="W267" s="118"/>
      <x:c r="X267" s="118"/>
      <x:c r="Y267" s="118"/>
      <x:c r="Z267" s="118"/>
      <x:c r="AA267" s="118"/>
      <x:c r="AB267" s="118"/>
      <x:c r="AC267" s="118"/>
      <x:c r="AD267" s="118"/>
      <x:c r="AE267" s="118"/>
      <x:c r="AF267" s="118"/>
      <x:c r="AG267" s="118"/>
      <x:c r="AH267" s="118"/>
      <x:c r="AI267" s="118"/>
      <x:c r="AJ267" s="118"/>
      <x:c r="AK267" s="118"/>
      <x:c r="AL267" s="118"/>
      <x:c r="AM267" s="118"/>
      <x:c r="AN267" s="118"/>
      <x:c r="AO267" s="118"/>
      <x:c r="AP267" s="115"/>
      <x:c r="AQ267" s="49" t="str">
        <x:f>IF(A267="","",COUNT(BI267:INDEX(BI267:CR267,1,'Настройки'!$B$3)))</x:f>
      </x:c>
      <x:c r="AR267" s="49" t="str">
        <x:f>IF(A267="","",SUM(BI267:INDEX(BI267:CR267,1,'Настройки'!$B$3)))</x:f>
      </x:c>
      <x:c r="AS267" s="58" t="str">
        <x:f>IF(A267="","",IF('Настройки'!$B$4="Стоимость потребления",AR267*D267,IF('Настройки'!$B$4="Количество",AR267,E267)))</x:f>
      </x:c>
      <x:c r="AT267" s="61" t="str">
        <x:f>IF(OR(A267="",AS267&lt;0,SUM($AS$2:$AS$1001)&lt;=0),"",AS267/SUM($AS$2:$AS$1001))</x:f>
      </x:c>
      <x:c r="AU267" s="61" t="str">
        <x:f>IF(OR(A267="",AS267&lt;0,SUM($AS$2:$AS$1001)&lt;=0),"",SUMIFS($AS$2:$AS$1001,$AS$2:$AS$1001,"&gt;"&amp;AS267)/SUM($AS$2:$AS$1001))</x:f>
      </x:c>
      <x:c r="AV267" s="61" t="str">
        <x:f>IF(OR(A267="",AS267&lt;0,SUM($AS$2:$AS$1001)&lt;=0),"",SUMIFS($AS$2:$AS$1001,$AS$2:$AS$1001,"&gt;="&amp;AS267)/SUM($AS$2:$AS$1001))</x:f>
      </x:c>
      <x:c r="AW267" s="49" t="str">
        <x:f>IF(A267="","",IF(SUM($AS$2:$AS$1001)&lt;=0,"Не определён",IF(AS267&lt;0,"Исключение",IF(AU267&lt;'Настройки'!$B$5,"A",IF(AU267&lt;'Настройки'!$B$6,"B","C")))))</x:f>
      </x:c>
      <x:c r="AX267" s="58" t="str">
        <x:f>IF(A267="","",IF(AQ267=0,"",AVERAGE(BI267:INDEX(BI267:CR267,1,'Настройки'!$B$3))))</x:f>
      </x:c>
      <x:c r="AY267" s="58" t="str">
        <x:f>IF(OR(A267="",AQ267=0),"",STDEVP(BI267:INDEX(BI267:CR267,1,'Настройки'!$B$3)))</x:f>
      </x:c>
      <x:c r="AZ267" s="61" t="str">
        <x:f>IF(OR(A267="",AQ267&lt;'Настройки'!$B$12,AX267&lt;=0,AND('Настройки'!$B$10="Блокировать",COUNTIF(F267:INDEX(F267:AO267,1,'Настройки'!$B$3),"&lt;0")&gt;0)),"",AY267/ABS(AX267))</x:f>
      </x:c>
      <x:c r="BA267" s="49" t="str">
        <x:f>IF(A267="","",IF(AND('Настройки'!$B$10="Блокировать",COUNTIF(F267:INDEX(F267:AO267,1,'Настройки'!$B$3),"&lt;0")&gt;0),"Не определён",IF(AQ267&lt;'Настройки'!$B$12,"Не определён",IF(AX267=0,"Нет спроса",IF(AX267&lt;0,"Не определён",IF(AZ267&lt;='Настройки'!$B$7,"X",IF(AZ267&lt;='Настройки'!$B$8,"Y","Z")))))))</x:f>
      </x:c>
      <x:c r="BB267" s="49" t="str">
        <x:f>IF(OR(A267="",LEN(AW267)&lt;&gt;1,LEN(BA267)&lt;&gt;1),"",AW267&amp;BA267)</x:f>
      </x:c>
      <x:c r="BC267" s="61" t="str">
        <x:f>IF(OR(A267="",AQ267=0),"",(COUNT(BI267:INDEX(BI267:CR267,1,'Настройки'!$B$3))-COUNT(CS267:INDEX(CS267:EB267,1,'Настройки'!$B$3)))/AQ267)</x:f>
      </x:c>
      <x:c r="BD267" s="64" t="str">
        <x:f>IF(OR(A267="",COUNT(CS267:INDEX(CS267:EB267,1,'Настройки'!$B$3))=0),"",AQ267/COUNT(CS267:INDEX(CS267:EB267,1,'Настройки'!$B$3)))</x:f>
      </x:c>
      <x:c r="BE267" s="64" t="str">
        <x:f>IF(OR(A267="",COUNT(CS267:INDEX(CS267:EB267,1,'Настройки'!$B$3))=0),"",IF(AVERAGE(CS267:INDEX(CS267:EB267,1,'Настройки'!$B$3))=0,"",(STDEVP(CS267:INDEX(CS267:EB267,1,'Настройки'!$B$3))/ABS(AVERAGE(CS267:INDEX(CS267:EB267,1,'Настройки'!$B$3))))^2))</x:f>
      </x:c>
      <x:c r="BF267" s="49" t="str">
        <x:f>IF(A267="","",IF(AQ267&lt;3,"Недостаточно",IF(AQ267&lt;6,"Предварительный","Обычный")))</x:f>
      </x:c>
      <x:c r="BG267" s="49" t="str">
        <x:f>IF(A267="","",IF(COUNTIF(F267:INDEX(F267:AO267,1,'Настройки'!$B$3),"&lt;0")&gt;0,IF('Настройки'!$B$10="Блокировать","Отрицательный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"),"")&amp;IF(AQ267&lt;3,"Недостаточно истории. ",IF(AQ267&lt;6,"Предварительная классификация. ",""))&amp;IF(AX267=0,"Нет спроса за горизонт. ","")&amp;IF(AZ267&gt;'Настройки'!$B$11,"Экстремальная вариативность. ",""))</x:f>
      </x:c>
      <x:c r="BH267" s="49" t="str">
        <x:f>IF(A267="","",IFERROR(VLOOKUP(BB267,'Настройки'!$D$3:$E$11,2,FALSE),"Сначала проверьте исходные данные и историю спроса.")&amp;" Уточните срок поставки, MOQ и критичность.")</x:f>
      </x:c>
      <x:c r="BI267" s="50" t="str">
        <x:f>IF(1&gt;'Настройки'!$B$3,"",IF(ISBLANK(F267),IF('Настройки'!$B$9="Нулевой спрос",0,""),IF(F267&lt;0,IF('Настройки'!$B$10="Исключить","",IF('Настройки'!$B$10="Абсолютные значения",ABS(F267),F267)),F267)))</x:f>
      </x:c>
      <x:c r="BJ267" s="50" t="str">
        <x:f>IF(2&gt;'Настройки'!$B$3,"",IF(ISBLANK(G267),IF('Настройки'!$B$9="Нулевой спрос",0,""),IF(G267&lt;0,IF('Настройки'!$B$10="Исключить","",IF('Настройки'!$B$10="Абсолютные значения",ABS(G267),G267)),G267)))</x:f>
      </x:c>
      <x:c r="BK267" s="50" t="str">
        <x:f>IF(3&gt;'Настройки'!$B$3,"",IF(ISBLANK(H267),IF('Настройки'!$B$9="Нулевой спрос",0,""),IF(H267&lt;0,IF('Настройки'!$B$10="Исключить","",IF('Настройки'!$B$10="Абсолютные значения",ABS(H267),H267)),H267)))</x:f>
      </x:c>
      <x:c r="BL267" s="50" t="str">
        <x:f>IF(4&gt;'Настройки'!$B$3,"",IF(ISBLANK(I267),IF('Настройки'!$B$9="Нулевой спрос",0,""),IF(I267&lt;0,IF('Настройки'!$B$10="Исключить","",IF('Настройки'!$B$10="Абсолютные значения",ABS(I267),I267)),I267)))</x:f>
      </x:c>
      <x:c r="BM267" s="50" t="str">
        <x:f>IF(5&gt;'Настройки'!$B$3,"",IF(ISBLANK(J267),IF('Настройки'!$B$9="Нулевой спрос",0,""),IF(J267&lt;0,IF('Настройки'!$B$10="Исключить","",IF('Настройки'!$B$10="Абсолютные значения",ABS(J267),J267)),J267)))</x:f>
      </x:c>
      <x:c r="BN267" s="50" t="str">
        <x:f>IF(6&gt;'Настройки'!$B$3,"",IF(ISBLANK(K267),IF('Настройки'!$B$9="Нулевой спрос",0,""),IF(K267&lt;0,IF('Настройки'!$B$10="Исключить","",IF('Настройки'!$B$10="Абсолютные значения",ABS(K267),K267)),K267)))</x:f>
      </x:c>
      <x:c r="BO267" s="50" t="str">
        <x:f>IF(7&gt;'Настройки'!$B$3,"",IF(ISBLANK(L267),IF('Настройки'!$B$9="Нулевой спрос",0,""),IF(L267&lt;0,IF('Настройки'!$B$10="Исключить","",IF('Настройки'!$B$10="Абсолютные значения",ABS(L267),L267)),L267)))</x:f>
      </x:c>
      <x:c r="BP267" s="50" t="str">
        <x:f>IF(8&gt;'Настройки'!$B$3,"",IF(ISBLANK(M267),IF('Настройки'!$B$9="Нулевой спрос",0,""),IF(M267&lt;0,IF('Настройки'!$B$10="Исключить","",IF('Настройки'!$B$10="Абсолютные значения",ABS(M267),M267)),M267)))</x:f>
      </x:c>
      <x:c r="BQ267" s="50" t="str">
        <x:f>IF(9&gt;'Настройки'!$B$3,"",IF(ISBLANK(N267),IF('Настройки'!$B$9="Нулевой спрос",0,""),IF(N267&lt;0,IF('Настройки'!$B$10="Исключить","",IF('Настройки'!$B$10="Абсолютные значения",ABS(N267),N267)),N267)))</x:f>
      </x:c>
      <x:c r="BR267" s="50" t="str">
        <x:f>IF(10&gt;'Настройки'!$B$3,"",IF(ISBLANK(O267),IF('Настройки'!$B$9="Нулевой спрос",0,""),IF(O267&lt;0,IF('Настройки'!$B$10="Исключить","",IF('Настройки'!$B$10="Абсолютные значения",ABS(O267),O267)),O267)))</x:f>
      </x:c>
      <x:c r="BS267" s="50" t="str">
        <x:f>IF(11&gt;'Настройки'!$B$3,"",IF(ISBLANK(P267),IF('Настройки'!$B$9="Нулевой спрос",0,""),IF(P267&lt;0,IF('Настройки'!$B$10="Исключить","",IF('Настройки'!$B$10="Абсолютные значения",ABS(P267),P267)),P267)))</x:f>
      </x:c>
      <x:c r="BT267" s="50" t="str">
        <x:f>IF(12&gt;'Настройки'!$B$3,"",IF(ISBLANK(Q267),IF('Настройки'!$B$9="Нулевой спрос",0,""),IF(Q267&lt;0,IF('Настройки'!$B$10="Исключить","",IF('Настройки'!$B$10="Абсолютные значения",ABS(Q267),Q267)),Q267)))</x:f>
      </x:c>
      <x:c r="BU267" s="50" t="str">
        <x:f>IF(13&gt;'Настройки'!$B$3,"",IF(ISBLANK(R267),IF('Настройки'!$B$9="Нулевой спрос",0,""),IF(R267&lt;0,IF('Настройки'!$B$10="Исключить","",IF('Настройки'!$B$10="Абсолютные значения",ABS(R267),R267)),R267)))</x:f>
      </x:c>
      <x:c r="BV267" s="50" t="str">
        <x:f>IF(14&gt;'Настройки'!$B$3,"",IF(ISBLANK(S267),IF('Настройки'!$B$9="Нулевой спрос",0,""),IF(S267&lt;0,IF('Настройки'!$B$10="Исключить","",IF('Настройки'!$B$10="Абсолютные значения",ABS(S267),S267)),S267)))</x:f>
      </x:c>
      <x:c r="BW267" s="50" t="str">
        <x:f>IF(15&gt;'Настройки'!$B$3,"",IF(ISBLANK(T267),IF('Настройки'!$B$9="Нулевой спрос",0,""),IF(T267&lt;0,IF('Настройки'!$B$10="Исключить","",IF('Настройки'!$B$10="Абсолютные значения",ABS(T267),T267)),T267)))</x:f>
      </x:c>
      <x:c r="BX267" s="50" t="str">
        <x:f>IF(16&gt;'Настройки'!$B$3,"",IF(ISBLANK(U267),IF('Настройки'!$B$9="Нулевой спрос",0,""),IF(U267&lt;0,IF('Настройки'!$B$10="Исключить","",IF('Настройки'!$B$10="Абсолютные значения",ABS(U267),U267)),U267)))</x:f>
      </x:c>
      <x:c r="BY267" s="50" t="str">
        <x:f>IF(17&gt;'Настройки'!$B$3,"",IF(ISBLANK(V267),IF('Настройки'!$B$9="Нулевой спрос",0,""),IF(V267&lt;0,IF('Настройки'!$B$10="Исключить","",IF('Настройки'!$B$10="Абсолютные значения",ABS(V267),V267)),V267)))</x:f>
      </x:c>
      <x:c r="BZ267" s="50" t="str">
        <x:f>IF(18&gt;'Настройки'!$B$3,"",IF(ISBLANK(W267),IF('Настройки'!$B$9="Нулевой спрос",0,""),IF(W267&lt;0,IF('Настройки'!$B$10="Исключить","",IF('Настройки'!$B$10="Абсолютные значения",ABS(W267),W267)),W267)))</x:f>
      </x:c>
      <x:c r="CA267" s="50" t="str">
        <x:f>IF(19&gt;'Настройки'!$B$3,"",IF(ISBLANK(X267),IF('Настройки'!$B$9="Нулевой спрос",0,""),IF(X267&lt;0,IF('Настройки'!$B$10="Исключить","",IF('Настройки'!$B$10="Абсолютные значения",ABS(X267),X267)),X267)))</x:f>
      </x:c>
      <x:c r="CB267" s="50" t="str">
        <x:f>IF(20&gt;'Настройки'!$B$3,"",IF(ISBLANK(Y267),IF('Настройки'!$B$9="Нулевой спрос",0,""),IF(Y267&lt;0,IF('Настройки'!$B$10="Исключить","",IF('Настройки'!$B$10="Абсолютные значения",ABS(Y267),Y267)),Y267)))</x:f>
      </x:c>
      <x:c r="CC267" s="50" t="str">
        <x:f>IF(21&gt;'Настройки'!$B$3,"",IF(ISBLANK(Z267),IF('Настройки'!$B$9="Нулевой спрос",0,""),IF(Z267&lt;0,IF('Настройки'!$B$10="Исключить","",IF('Настройки'!$B$10="Абсолютные значения",ABS(Z267),Z267)),Z267)))</x:f>
      </x:c>
      <x:c r="CD267" s="50" t="str">
        <x:f>IF(22&gt;'Настройки'!$B$3,"",IF(ISBLANK(AA267),IF('Настройки'!$B$9="Нулевой спрос",0,""),IF(AA267&lt;0,IF('Настройки'!$B$10="Исключить","",IF('Настройки'!$B$10="Абсолютные значения",ABS(AA267),AA267)),AA267)))</x:f>
      </x:c>
      <x:c r="CE267" s="50" t="str">
        <x:f>IF(23&gt;'Настройки'!$B$3,"",IF(ISBLANK(AB267),IF('Настройки'!$B$9="Нулевой спрос",0,""),IF(AB267&lt;0,IF('Настройки'!$B$10="Исключить","",IF('Настройки'!$B$10="Абсолютные значения",ABS(AB267),AB267)),AB267)))</x:f>
      </x:c>
      <x:c r="CF267" s="50" t="str">
        <x:f>IF(24&gt;'Настройки'!$B$3,"",IF(ISBLANK(AC267),IF('Настройки'!$B$9="Нулевой спрос",0,""),IF(AC267&lt;0,IF('Настройки'!$B$10="Исключить","",IF('Настройки'!$B$10="Абсолютные значения",ABS(AC267),AC267)),AC267)))</x:f>
      </x:c>
      <x:c r="CG267" s="50" t="str">
        <x:f>IF(25&gt;'Настройки'!$B$3,"",IF(ISBLANK(AD267),IF('Настройки'!$B$9="Нулевой спрос",0,""),IF(AD267&lt;0,IF('Настройки'!$B$10="Исключить","",IF('Настройки'!$B$10="Абсолютные значения",ABS(AD267),AD267)),AD267)))</x:f>
      </x:c>
      <x:c r="CH267" s="50" t="str">
        <x:f>IF(26&gt;'Настройки'!$B$3,"",IF(ISBLANK(AE267),IF('Настройки'!$B$9="Нулевой спрос",0,""),IF(AE267&lt;0,IF('Настройки'!$B$10="Исключить","",IF('Настройки'!$B$10="Абсолютные значения",ABS(AE267),AE267)),AE267)))</x:f>
      </x:c>
      <x:c r="CI267" s="50" t="str">
        <x:f>IF(27&gt;'Настройки'!$B$3,"",IF(ISBLANK(AF267),IF('Настройки'!$B$9="Нулевой спрос",0,""),IF(AF267&lt;0,IF('Настройки'!$B$10="Исключить","",IF('Настройки'!$B$10="Абсолютные значения",ABS(AF267),AF267)),AF267)))</x:f>
      </x:c>
      <x:c r="CJ267" s="50" t="str">
        <x:f>IF(28&gt;'Настройки'!$B$3,"",IF(ISBLANK(AG267),IF('Настройки'!$B$9="Нулевой спрос",0,""),IF(AG267&lt;0,IF('Настройки'!$B$10="Исключить","",IF('Настройки'!$B$10="Абсолютные значения",ABS(AG267),AG267)),AG267)))</x:f>
      </x:c>
      <x:c r="CK267" s="50" t="str">
        <x:f>IF(29&gt;'Настройки'!$B$3,"",IF(ISBLANK(AH267),IF('Настройки'!$B$9="Нулевой спрос",0,""),IF(AH267&lt;0,IF('Настройки'!$B$10="Исключить","",IF('Настройки'!$B$10="Абсолютные значения",ABS(AH267),AH267)),AH267)))</x:f>
      </x:c>
      <x:c r="CL267" s="50" t="str">
        <x:f>IF(30&gt;'Настройки'!$B$3,"",IF(ISBLANK(AI267),IF('Настройки'!$B$9="Нулевой спрос",0,""),IF(AI267&lt;0,IF('Настройки'!$B$10="Исключить","",IF('Настройки'!$B$10="Абсолютные значения",ABS(AI267),AI267)),AI267)))</x:f>
      </x:c>
      <x:c r="CM267" s="50" t="str">
        <x:f>IF(31&gt;'Настройки'!$B$3,"",IF(ISBLANK(AJ267),IF('Настройки'!$B$9="Нулевой спрос",0,""),IF(AJ267&lt;0,IF('Настройки'!$B$10="Исключить","",IF('Настройки'!$B$10="Абсолютные значения",ABS(AJ267),AJ267)),AJ267)))</x:f>
      </x:c>
      <x:c r="CN267" s="50" t="str">
        <x:f>IF(32&gt;'Настройки'!$B$3,"",IF(ISBLANK(AK267),IF('Настройки'!$B$9="Нулевой спрос",0,""),IF(AK267&lt;0,IF('Настройки'!$B$10="Исключить","",IF('Настройки'!$B$10="Абсолютные значения",ABS(AK267),AK267)),AK267)))</x:f>
      </x:c>
      <x:c r="CO267" s="50" t="str">
        <x:f>IF(33&gt;'Настройки'!$B$3,"",IF(ISBLANK(AL267),IF('Настройки'!$B$9="Нулевой спрос",0,""),IF(AL267&lt;0,IF('Настройки'!$B$10="Исключить","",IF('Настройки'!$B$10="Абсолютные значения",ABS(AL267),AL267)),AL267)))</x:f>
      </x:c>
      <x:c r="CP267" s="50" t="str">
        <x:f>IF(34&gt;'Настройки'!$B$3,"",IF(ISBLANK(AM267),IF('Настройки'!$B$9="Нулевой спрос",0,""),IF(AM267&lt;0,IF('Настройки'!$B$10="Исключить","",IF('Настройки'!$B$10="Абсолютные значения",ABS(AM267),AM267)),AM267)))</x:f>
      </x:c>
      <x:c r="CQ267" s="50" t="str">
        <x:f>IF(35&gt;'Настройки'!$B$3,"",IF(ISBLANK(AN267),IF('Настройки'!$B$9="Нулевой спрос",0,""),IF(AN267&lt;0,IF('Настройки'!$B$10="Исключить","",IF('Настройки'!$B$10="Абсолютные значения",ABS(AN267),AN267)),AN267)))</x:f>
      </x:c>
      <x:c r="CR267" s="50" t="str">
        <x:f>IF(36&gt;'Настройки'!$B$3,"",IF(ISBLANK(AO267),IF('Настройки'!$B$9="Нулевой спрос",0,""),IF(AO267&lt;0,IF('Настройки'!$B$10="Исключить","",IF('Настройки'!$B$10="Абсолютные значения",ABS(AO267),AO267)),AO267)))</x:f>
      </x:c>
      <x:c r="CS267" s="50" t="str">
        <x:f>IF(OR(1&gt;'Настройки'!$B$3,ISBLANK(BI267),BI267=0),"",BI267)</x:f>
      </x:c>
      <x:c r="CT267" s="50" t="str">
        <x:f>IF(OR(2&gt;'Настройки'!$B$3,ISBLANK(BJ267),BJ267=0),"",BJ267)</x:f>
      </x:c>
      <x:c r="CU267" s="50" t="str">
        <x:f>IF(OR(3&gt;'Настройки'!$B$3,ISBLANK(BK267),BK267=0),"",BK267)</x:f>
      </x:c>
      <x:c r="CV267" s="50" t="str">
        <x:f>IF(OR(4&gt;'Настройки'!$B$3,ISBLANK(BL267),BL267=0),"",BL267)</x:f>
      </x:c>
      <x:c r="CW267" s="50" t="str">
        <x:f>IF(OR(5&gt;'Настройки'!$B$3,ISBLANK(BM267),BM267=0),"",BM267)</x:f>
      </x:c>
      <x:c r="CX267" s="50" t="str">
        <x:f>IF(OR(6&gt;'Настройки'!$B$3,ISBLANK(BN267),BN267=0),"",BN267)</x:f>
      </x:c>
      <x:c r="CY267" s="50" t="str">
        <x:f>IF(OR(7&gt;'Настройки'!$B$3,ISBLANK(BO267),BO267=0),"",BO267)</x:f>
      </x:c>
      <x:c r="CZ267" s="50" t="str">
        <x:f>IF(OR(8&gt;'Настройки'!$B$3,ISBLANK(BP267),BP267=0),"",BP267)</x:f>
      </x:c>
      <x:c r="DA267" s="50" t="str">
        <x:f>IF(OR(9&gt;'Настройки'!$B$3,ISBLANK(BQ267),BQ267=0),"",BQ267)</x:f>
      </x:c>
      <x:c r="DB267" s="50" t="str">
        <x:f>IF(OR(10&gt;'Настройки'!$B$3,ISBLANK(BR267),BR267=0),"",BR267)</x:f>
      </x:c>
      <x:c r="DC267" s="50" t="str">
        <x:f>IF(OR(11&gt;'Настройки'!$B$3,ISBLANK(BS267),BS267=0),"",BS267)</x:f>
      </x:c>
      <x:c r="DD267" s="50" t="str">
        <x:f>IF(OR(12&gt;'Настройки'!$B$3,ISBLANK(BT267),BT267=0),"",BT267)</x:f>
      </x:c>
      <x:c r="DE267" s="50" t="str">
        <x:f>IF(OR(13&gt;'Настройки'!$B$3,ISBLANK(BU267),BU267=0),"",BU267)</x:f>
      </x:c>
      <x:c r="DF267" s="50" t="str">
        <x:f>IF(OR(14&gt;'Настройки'!$B$3,ISBLANK(BV267),BV267=0),"",BV267)</x:f>
      </x:c>
      <x:c r="DG267" s="50" t="str">
        <x:f>IF(OR(15&gt;'Настройки'!$B$3,ISBLANK(BW267),BW267=0),"",BW267)</x:f>
      </x:c>
      <x:c r="DH267" s="50" t="str">
        <x:f>IF(OR(16&gt;'Настройки'!$B$3,ISBLANK(BX267),BX267=0),"",BX267)</x:f>
      </x:c>
      <x:c r="DI267" s="50" t="str">
        <x:f>IF(OR(17&gt;'Настройки'!$B$3,ISBLANK(BY267),BY267=0),"",BY267)</x:f>
      </x:c>
      <x:c r="DJ267" s="50" t="str">
        <x:f>IF(OR(18&gt;'Настройки'!$B$3,ISBLANK(BZ267),BZ267=0),"",BZ267)</x:f>
      </x:c>
      <x:c r="DK267" s="50" t="str">
        <x:f>IF(OR(19&gt;'Настройки'!$B$3,ISBLANK(CA267),CA267=0),"",CA267)</x:f>
      </x:c>
      <x:c r="DL267" s="50" t="str">
        <x:f>IF(OR(20&gt;'Настройки'!$B$3,ISBLANK(CB267),CB267=0),"",CB267)</x:f>
      </x:c>
      <x:c r="DM267" s="50" t="str">
        <x:f>IF(OR(21&gt;'Настройки'!$B$3,ISBLANK(CC267),CC267=0),"",CC267)</x:f>
      </x:c>
      <x:c r="DN267" s="50" t="str">
        <x:f>IF(OR(22&gt;'Настройки'!$B$3,ISBLANK(CD267),CD267=0),"",CD267)</x:f>
      </x:c>
      <x:c r="DO267" s="50" t="str">
        <x:f>IF(OR(23&gt;'Настройки'!$B$3,ISBLANK(CE267),CE267=0),"",CE267)</x:f>
      </x:c>
      <x:c r="DP267" s="50" t="str">
        <x:f>IF(OR(24&gt;'Настройки'!$B$3,ISBLANK(CF267),CF267=0),"",CF267)</x:f>
      </x:c>
      <x:c r="DQ267" s="50" t="str">
        <x:f>IF(OR(25&gt;'Настройки'!$B$3,ISBLANK(CG267),CG267=0),"",CG267)</x:f>
      </x:c>
      <x:c r="DR267" s="50" t="str">
        <x:f>IF(OR(26&gt;'Настройки'!$B$3,ISBLANK(CH267),CH267=0),"",CH267)</x:f>
      </x:c>
      <x:c r="DS267" s="50" t="str">
        <x:f>IF(OR(27&gt;'Настройки'!$B$3,ISBLANK(CI267),CI267=0),"",CI267)</x:f>
      </x:c>
      <x:c r="DT267" s="50" t="str">
        <x:f>IF(OR(28&gt;'Настройки'!$B$3,ISBLANK(CJ267),CJ267=0),"",CJ267)</x:f>
      </x:c>
      <x:c r="DU267" s="50" t="str">
        <x:f>IF(OR(29&gt;'Настройки'!$B$3,ISBLANK(CK267),CK267=0),"",CK267)</x:f>
      </x:c>
      <x:c r="DV267" s="50" t="str">
        <x:f>IF(OR(30&gt;'Настройки'!$B$3,ISBLANK(CL267),CL267=0),"",CL267)</x:f>
      </x:c>
      <x:c r="DW267" s="50" t="str">
        <x:f>IF(OR(31&gt;'Настройки'!$B$3,ISBLANK(CM267),CM267=0),"",CM267)</x:f>
      </x:c>
      <x:c r="DX267" s="50" t="str">
        <x:f>IF(OR(32&gt;'Настройки'!$B$3,ISBLANK(CN267),CN267=0),"",CN267)</x:f>
      </x:c>
      <x:c r="DY267" s="50" t="str">
        <x:f>IF(OR(33&gt;'Настройки'!$B$3,ISBLANK(CO267),CO267=0),"",CO267)</x:f>
      </x:c>
      <x:c r="DZ267" s="50" t="str">
        <x:f>IF(OR(34&gt;'Настройки'!$B$3,ISBLANK(CP267),CP267=0),"",CP267)</x:f>
      </x:c>
      <x:c r="EA267" s="50" t="str">
        <x:f>IF(OR(35&gt;'Настройки'!$B$3,ISBLANK(CQ267),CQ267=0),"",CQ267)</x:f>
      </x:c>
      <x:c r="EB267" s="50" t="str">
        <x:f>IF(OR(36&gt;'Настройки'!$B$3,ISBLANK(CR267),CR267=0),"",CR267)</x:f>
      </x:c>
      <x:c r="EC267" s="50" t="str">
        <x:f>IF(A267="","",IF(OR(BB267="AZ",BB267="BZ"),10000+ROW(),IF(AZ267&gt;'Настройки'!$B$11,20000+ROW(),IF(BF267&lt;&gt;"Обычный",30000+ROW(),IF(AX267&lt;=0,40000+ROW(),"")))))</x:f>
      </x:c>
      <x:c r="ED267" s="50" t="str">
        <x:f>IF(EC267="","",COUNTIFS($EC$2:$EC$1001,"&gt;0",$EC$2:$EC$1001,"&lt;"&amp;EC267)+1)</x:f>
      </x:c>
    </x:row>
    <x:row r="268">
      <x:c r="A268" s="115"/>
      <x:c r="B268" s="115"/>
      <x:c r="C268" s="115"/>
      <x:c r="D268" s="118"/>
      <x:c r="E268" s="118"/>
      <x:c r="F268" s="118"/>
      <x:c r="G268" s="118"/>
      <x:c r="H268" s="118"/>
      <x:c r="I268" s="118"/>
      <x:c r="J268" s="118"/>
      <x:c r="K268" s="118"/>
      <x:c r="L268" s="118"/>
      <x:c r="M268" s="118"/>
      <x:c r="N268" s="118"/>
      <x:c r="O268" s="118"/>
      <x:c r="P268" s="118"/>
      <x:c r="Q268" s="118"/>
      <x:c r="R268" s="118"/>
      <x:c r="S268" s="118"/>
      <x:c r="T268" s="118"/>
      <x:c r="U268" s="118"/>
      <x:c r="V268" s="118"/>
      <x:c r="W268" s="118"/>
      <x:c r="X268" s="118"/>
      <x:c r="Y268" s="118"/>
      <x:c r="Z268" s="118"/>
      <x:c r="AA268" s="118"/>
      <x:c r="AB268" s="118"/>
      <x:c r="AC268" s="118"/>
      <x:c r="AD268" s="118"/>
      <x:c r="AE268" s="118"/>
      <x:c r="AF268" s="118"/>
      <x:c r="AG268" s="118"/>
      <x:c r="AH268" s="118"/>
      <x:c r="AI268" s="118"/>
      <x:c r="AJ268" s="118"/>
      <x:c r="AK268" s="118"/>
      <x:c r="AL268" s="118"/>
      <x:c r="AM268" s="118"/>
      <x:c r="AN268" s="118"/>
      <x:c r="AO268" s="118"/>
      <x:c r="AP268" s="115"/>
      <x:c r="AQ268" s="49" t="str">
        <x:f>IF(A268="","",COUNT(BI268:INDEX(BI268:CR268,1,'Настройки'!$B$3)))</x:f>
      </x:c>
      <x:c r="AR268" s="49" t="str">
        <x:f>IF(A268="","",SUM(BI268:INDEX(BI268:CR268,1,'Настройки'!$B$3)))</x:f>
      </x:c>
      <x:c r="AS268" s="58" t="str">
        <x:f>IF(A268="","",IF('Настройки'!$B$4="Стоимость потребления",AR268*D268,IF('Настройки'!$B$4="Количество",AR268,E268)))</x:f>
      </x:c>
      <x:c r="AT268" s="61" t="str">
        <x:f>IF(OR(A268="",AS268&lt;0,SUM($AS$2:$AS$1001)&lt;=0),"",AS268/SUM($AS$2:$AS$1001))</x:f>
      </x:c>
      <x:c r="AU268" s="61" t="str">
        <x:f>IF(OR(A268="",AS268&lt;0,SUM($AS$2:$AS$1001)&lt;=0),"",SUMIFS($AS$2:$AS$1001,$AS$2:$AS$1001,"&gt;"&amp;AS268)/SUM($AS$2:$AS$1001))</x:f>
      </x:c>
      <x:c r="AV268" s="61" t="str">
        <x:f>IF(OR(A268="",AS268&lt;0,SUM($AS$2:$AS$1001)&lt;=0),"",SUMIFS($AS$2:$AS$1001,$AS$2:$AS$1001,"&gt;="&amp;AS268)/SUM($AS$2:$AS$1001))</x:f>
      </x:c>
      <x:c r="AW268" s="49" t="str">
        <x:f>IF(A268="","",IF(SUM($AS$2:$AS$1001)&lt;=0,"Не определён",IF(AS268&lt;0,"Исключение",IF(AU268&lt;'Настройки'!$B$5,"A",IF(AU268&lt;'Настройки'!$B$6,"B","C")))))</x:f>
      </x:c>
      <x:c r="AX268" s="58" t="str">
        <x:f>IF(A268="","",IF(AQ268=0,"",AVERAGE(BI268:INDEX(BI268:CR268,1,'Настройки'!$B$3))))</x:f>
      </x:c>
      <x:c r="AY268" s="58" t="str">
        <x:f>IF(OR(A268="",AQ268=0),"",STDEVP(BI268:INDEX(BI268:CR268,1,'Настройки'!$B$3)))</x:f>
      </x:c>
      <x:c r="AZ268" s="61" t="str">
        <x:f>IF(OR(A268="",AQ268&lt;'Настройки'!$B$12,AX268&lt;=0,AND('Настройки'!$B$10="Блокировать",COUNTIF(F268:INDEX(F268:AO268,1,'Настройки'!$B$3),"&lt;0")&gt;0)),"",AY268/ABS(AX268))</x:f>
      </x:c>
      <x:c r="BA268" s="49" t="str">
        <x:f>IF(A268="","",IF(AND('Настройки'!$B$10="Блокировать",COUNTIF(F268:INDEX(F268:AO268,1,'Настройки'!$B$3),"&lt;0")&gt;0),"Не определён",IF(AQ268&lt;'Настройки'!$B$12,"Не определён",IF(AX268=0,"Нет спроса",IF(AX268&lt;0,"Не определён",IF(AZ268&lt;='Настройки'!$B$7,"X",IF(AZ268&lt;='Настройки'!$B$8,"Y","Z")))))))</x:f>
      </x:c>
      <x:c r="BB268" s="49" t="str">
        <x:f>IF(OR(A268="",LEN(AW268)&lt;&gt;1,LEN(BA268)&lt;&gt;1),"",AW268&amp;BA268)</x:f>
      </x:c>
      <x:c r="BC268" s="61" t="str">
        <x:f>IF(OR(A268="",AQ268=0),"",(COUNT(BI268:INDEX(BI268:CR268,1,'Настройки'!$B$3))-COUNT(CS268:INDEX(CS268:EB268,1,'Настройки'!$B$3)))/AQ268)</x:f>
      </x:c>
      <x:c r="BD268" s="64" t="str">
        <x:f>IF(OR(A268="",COUNT(CS268:INDEX(CS268:EB268,1,'Настройки'!$B$3))=0),"",AQ268/COUNT(CS268:INDEX(CS268:EB268,1,'Настройки'!$B$3)))</x:f>
      </x:c>
      <x:c r="BE268" s="64" t="str">
        <x:f>IF(OR(A268="",COUNT(CS268:INDEX(CS268:EB268,1,'Настройки'!$B$3))=0),"",IF(AVERAGE(CS268:INDEX(CS268:EB268,1,'Настройки'!$B$3))=0,"",(STDEVP(CS268:INDEX(CS268:EB268,1,'Настройки'!$B$3))/ABS(AVERAGE(CS268:INDEX(CS268:EB268,1,'Настройки'!$B$3))))^2))</x:f>
      </x:c>
      <x:c r="BF268" s="49" t="str">
        <x:f>IF(A268="","",IF(AQ268&lt;3,"Недостаточно",IF(AQ268&lt;6,"Предварительный","Обычный")))</x:f>
      </x:c>
      <x:c r="BG268" s="49" t="str">
        <x:f>IF(A268="","",IF(COUNTIF(F268:INDEX(F268:AO268,1,'Настройки'!$B$3),"&lt;0")&gt;0,IF('Настройки'!$B$10="Блокировать","Отрицательный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"),"")&amp;IF(AQ268&lt;3,"Недостаточно истории. ",IF(AQ268&lt;6,"Предварительная классификация. ",""))&amp;IF(AX268=0,"Нет спроса за горизонт. ","")&amp;IF(AZ268&gt;'Настройки'!$B$11,"Экстремальная вариативность. ",""))</x:f>
      </x:c>
      <x:c r="BH268" s="49" t="str">
        <x:f>IF(A268="","",IFERROR(VLOOKUP(BB268,'Настройки'!$D$3:$E$11,2,FALSE),"Сначала проверьте исходные данные и историю спроса.")&amp;" Уточните срок поставки, MOQ и критичность.")</x:f>
      </x:c>
      <x:c r="BI268" s="50" t="str">
        <x:f>IF(1&gt;'Настройки'!$B$3,"",IF(ISBLANK(F268),IF('Настройки'!$B$9="Нулевой спрос",0,""),IF(F268&lt;0,IF('Настройки'!$B$10="Исключить","",IF('Настройки'!$B$10="Абсолютные значения",ABS(F268),F268)),F268)))</x:f>
      </x:c>
      <x:c r="BJ268" s="50" t="str">
        <x:f>IF(2&gt;'Настройки'!$B$3,"",IF(ISBLANK(G268),IF('Настройки'!$B$9="Нулевой спрос",0,""),IF(G268&lt;0,IF('Настройки'!$B$10="Исключить","",IF('Настройки'!$B$10="Абсолютные значения",ABS(G268),G268)),G268)))</x:f>
      </x:c>
      <x:c r="BK268" s="50" t="str">
        <x:f>IF(3&gt;'Настройки'!$B$3,"",IF(ISBLANK(H268),IF('Настройки'!$B$9="Нулевой спрос",0,""),IF(H268&lt;0,IF('Настройки'!$B$10="Исключить","",IF('Настройки'!$B$10="Абсолютные значения",ABS(H268),H268)),H268)))</x:f>
      </x:c>
      <x:c r="BL268" s="50" t="str">
        <x:f>IF(4&gt;'Настройки'!$B$3,"",IF(ISBLANK(I268),IF('Настройки'!$B$9="Нулевой спрос",0,""),IF(I268&lt;0,IF('Настройки'!$B$10="Исключить","",IF('Настройки'!$B$10="Абсолютные значения",ABS(I268),I268)),I268)))</x:f>
      </x:c>
      <x:c r="BM268" s="50" t="str">
        <x:f>IF(5&gt;'Настройки'!$B$3,"",IF(ISBLANK(J268),IF('Настройки'!$B$9="Нулевой спрос",0,""),IF(J268&lt;0,IF('Настройки'!$B$10="Исключить","",IF('Настройки'!$B$10="Абсолютные значения",ABS(J268),J268)),J268)))</x:f>
      </x:c>
      <x:c r="BN268" s="50" t="str">
        <x:f>IF(6&gt;'Настройки'!$B$3,"",IF(ISBLANK(K268),IF('Настройки'!$B$9="Нулевой спрос",0,""),IF(K268&lt;0,IF('Настройки'!$B$10="Исключить","",IF('Настройки'!$B$10="Абсолютные значения",ABS(K268),K268)),K268)))</x:f>
      </x:c>
      <x:c r="BO268" s="50" t="str">
        <x:f>IF(7&gt;'Настройки'!$B$3,"",IF(ISBLANK(L268),IF('Настройки'!$B$9="Нулевой спрос",0,""),IF(L268&lt;0,IF('Настройки'!$B$10="Исключить","",IF('Настройки'!$B$10="Абсолютные значения",ABS(L268),L268)),L268)))</x:f>
      </x:c>
      <x:c r="BP268" s="50" t="str">
        <x:f>IF(8&gt;'Настройки'!$B$3,"",IF(ISBLANK(M268),IF('Настройки'!$B$9="Нулевой спрос",0,""),IF(M268&lt;0,IF('Настройки'!$B$10="Исключить","",IF('Настройки'!$B$10="Абсолютные значения",ABS(M268),M268)),M268)))</x:f>
      </x:c>
      <x:c r="BQ268" s="50" t="str">
        <x:f>IF(9&gt;'Настройки'!$B$3,"",IF(ISBLANK(N268),IF('Настройки'!$B$9="Нулевой спрос",0,""),IF(N268&lt;0,IF('Настройки'!$B$10="Исключить","",IF('Настройки'!$B$10="Абсолютные значения",ABS(N268),N268)),N268)))</x:f>
      </x:c>
      <x:c r="BR268" s="50" t="str">
        <x:f>IF(10&gt;'Настройки'!$B$3,"",IF(ISBLANK(O268),IF('Настройки'!$B$9="Нулевой спрос",0,""),IF(O268&lt;0,IF('Настройки'!$B$10="Исключить","",IF('Настройки'!$B$10="Абсолютные значения",ABS(O268),O268)),O268)))</x:f>
      </x:c>
      <x:c r="BS268" s="50" t="str">
        <x:f>IF(11&gt;'Настройки'!$B$3,"",IF(ISBLANK(P268),IF('Настройки'!$B$9="Нулевой спрос",0,""),IF(P268&lt;0,IF('Настройки'!$B$10="Исключить","",IF('Настройки'!$B$10="Абсолютные значения",ABS(P268),P268)),P268)))</x:f>
      </x:c>
      <x:c r="BT268" s="50" t="str">
        <x:f>IF(12&gt;'Настройки'!$B$3,"",IF(ISBLANK(Q268),IF('Настройки'!$B$9="Нулевой спрос",0,""),IF(Q268&lt;0,IF('Настройки'!$B$10="Исключить","",IF('Настройки'!$B$10="Абсолютные значения",ABS(Q268),Q268)),Q268)))</x:f>
      </x:c>
      <x:c r="BU268" s="50" t="str">
        <x:f>IF(13&gt;'Настройки'!$B$3,"",IF(ISBLANK(R268),IF('Настройки'!$B$9="Нулевой спрос",0,""),IF(R268&lt;0,IF('Настройки'!$B$10="Исключить","",IF('Настройки'!$B$10="Абсолютные значения",ABS(R268),R268)),R268)))</x:f>
      </x:c>
      <x:c r="BV268" s="50" t="str">
        <x:f>IF(14&gt;'Настройки'!$B$3,"",IF(ISBLANK(S268),IF('Настройки'!$B$9="Нулевой спрос",0,""),IF(S268&lt;0,IF('Настройки'!$B$10="Исключить","",IF('Настройки'!$B$10="Абсолютные значения",ABS(S268),S268)),S268)))</x:f>
      </x:c>
      <x:c r="BW268" s="50" t="str">
        <x:f>IF(15&gt;'Настройки'!$B$3,"",IF(ISBLANK(T268),IF('Настройки'!$B$9="Нулевой спрос",0,""),IF(T268&lt;0,IF('Настройки'!$B$10="Исключить","",IF('Настройки'!$B$10="Абсолютные значения",ABS(T268),T268)),T268)))</x:f>
      </x:c>
      <x:c r="BX268" s="50" t="str">
        <x:f>IF(16&gt;'Настройки'!$B$3,"",IF(ISBLANK(U268),IF('Настройки'!$B$9="Нулевой спрос",0,""),IF(U268&lt;0,IF('Настройки'!$B$10="Исключить","",IF('Настройки'!$B$10="Абсолютные значения",ABS(U268),U268)),U268)))</x:f>
      </x:c>
      <x:c r="BY268" s="50" t="str">
        <x:f>IF(17&gt;'Настройки'!$B$3,"",IF(ISBLANK(V268),IF('Настройки'!$B$9="Нулевой спрос",0,""),IF(V268&lt;0,IF('Настройки'!$B$10="Исключить","",IF('Настройки'!$B$10="Абсолютные значения",ABS(V268),V268)),V268)))</x:f>
      </x:c>
      <x:c r="BZ268" s="50" t="str">
        <x:f>IF(18&gt;'Настройки'!$B$3,"",IF(ISBLANK(W268),IF('Настройки'!$B$9="Нулевой спрос",0,""),IF(W268&lt;0,IF('Настройки'!$B$10="Исключить","",IF('Настройки'!$B$10="Абсолютные значения",ABS(W268),W268)),W268)))</x:f>
      </x:c>
      <x:c r="CA268" s="50" t="str">
        <x:f>IF(19&gt;'Настройки'!$B$3,"",IF(ISBLANK(X268),IF('Настройки'!$B$9="Нулевой спрос",0,""),IF(X268&lt;0,IF('Настройки'!$B$10="Исключить","",IF('Настройки'!$B$10="Абсолютные значения",ABS(X268),X268)),X268)))</x:f>
      </x:c>
      <x:c r="CB268" s="50" t="str">
        <x:f>IF(20&gt;'Настройки'!$B$3,"",IF(ISBLANK(Y268),IF('Настройки'!$B$9="Нулевой спрос",0,""),IF(Y268&lt;0,IF('Настройки'!$B$10="Исключить","",IF('Настройки'!$B$10="Абсолютные значения",ABS(Y268),Y268)),Y268)))</x:f>
      </x:c>
      <x:c r="CC268" s="50" t="str">
        <x:f>IF(21&gt;'Настройки'!$B$3,"",IF(ISBLANK(Z268),IF('Настройки'!$B$9="Нулевой спрос",0,""),IF(Z268&lt;0,IF('Настройки'!$B$10="Исключить","",IF('Настройки'!$B$10="Абсолютные значения",ABS(Z268),Z268)),Z268)))</x:f>
      </x:c>
      <x:c r="CD268" s="50" t="str">
        <x:f>IF(22&gt;'Настройки'!$B$3,"",IF(ISBLANK(AA268),IF('Настройки'!$B$9="Нулевой спрос",0,""),IF(AA268&lt;0,IF('Настройки'!$B$10="Исключить","",IF('Настройки'!$B$10="Абсолютные значения",ABS(AA268),AA268)),AA268)))</x:f>
      </x:c>
      <x:c r="CE268" s="50" t="str">
        <x:f>IF(23&gt;'Настройки'!$B$3,"",IF(ISBLANK(AB268),IF('Настройки'!$B$9="Нулевой спрос",0,""),IF(AB268&lt;0,IF('Настройки'!$B$10="Исключить","",IF('Настройки'!$B$10="Абсолютные значения",ABS(AB268),AB268)),AB268)))</x:f>
      </x:c>
      <x:c r="CF268" s="50" t="str">
        <x:f>IF(24&gt;'Настройки'!$B$3,"",IF(ISBLANK(AC268),IF('Настройки'!$B$9="Нулевой спрос",0,""),IF(AC268&lt;0,IF('Настройки'!$B$10="Исключить","",IF('Настройки'!$B$10="Абсолютные значения",ABS(AC268),AC268)),AC268)))</x:f>
      </x:c>
      <x:c r="CG268" s="50" t="str">
        <x:f>IF(25&gt;'Настройки'!$B$3,"",IF(ISBLANK(AD268),IF('Настройки'!$B$9="Нулевой спрос",0,""),IF(AD268&lt;0,IF('Настройки'!$B$10="Исключить","",IF('Настройки'!$B$10="Абсолютные значения",ABS(AD268),AD268)),AD268)))</x:f>
      </x:c>
      <x:c r="CH268" s="50" t="str">
        <x:f>IF(26&gt;'Настройки'!$B$3,"",IF(ISBLANK(AE268),IF('Настройки'!$B$9="Нулевой спрос",0,""),IF(AE268&lt;0,IF('Настройки'!$B$10="Исключить","",IF('Настройки'!$B$10="Абсолютные значения",ABS(AE268),AE268)),AE268)))</x:f>
      </x:c>
      <x:c r="CI268" s="50" t="str">
        <x:f>IF(27&gt;'Настройки'!$B$3,"",IF(ISBLANK(AF268),IF('Настройки'!$B$9="Нулевой спрос",0,""),IF(AF268&lt;0,IF('Настройки'!$B$10="Исключить","",IF('Настройки'!$B$10="Абсолютные значения",ABS(AF268),AF268)),AF268)))</x:f>
      </x:c>
      <x:c r="CJ268" s="50" t="str">
        <x:f>IF(28&gt;'Настройки'!$B$3,"",IF(ISBLANK(AG268),IF('Настройки'!$B$9="Нулевой спрос",0,""),IF(AG268&lt;0,IF('Настройки'!$B$10="Исключить","",IF('Настройки'!$B$10="Абсолютные значения",ABS(AG268),AG268)),AG268)))</x:f>
      </x:c>
      <x:c r="CK268" s="50" t="str">
        <x:f>IF(29&gt;'Настройки'!$B$3,"",IF(ISBLANK(AH268),IF('Настройки'!$B$9="Нулевой спрос",0,""),IF(AH268&lt;0,IF('Настройки'!$B$10="Исключить","",IF('Настройки'!$B$10="Абсолютные значения",ABS(AH268),AH268)),AH268)))</x:f>
      </x:c>
      <x:c r="CL268" s="50" t="str">
        <x:f>IF(30&gt;'Настройки'!$B$3,"",IF(ISBLANK(AI268),IF('Настройки'!$B$9="Нулевой спрос",0,""),IF(AI268&lt;0,IF('Настройки'!$B$10="Исключить","",IF('Настройки'!$B$10="Абсолютные значения",ABS(AI268),AI268)),AI268)))</x:f>
      </x:c>
      <x:c r="CM268" s="50" t="str">
        <x:f>IF(31&gt;'Настройки'!$B$3,"",IF(ISBLANK(AJ268),IF('Настройки'!$B$9="Нулевой спрос",0,""),IF(AJ268&lt;0,IF('Настройки'!$B$10="Исключить","",IF('Настройки'!$B$10="Абсолютные значения",ABS(AJ268),AJ268)),AJ268)))</x:f>
      </x:c>
      <x:c r="CN268" s="50" t="str">
        <x:f>IF(32&gt;'Настройки'!$B$3,"",IF(ISBLANK(AK268),IF('Настройки'!$B$9="Нулевой спрос",0,""),IF(AK268&lt;0,IF('Настройки'!$B$10="Исключить","",IF('Настройки'!$B$10="Абсолютные значения",ABS(AK268),AK268)),AK268)))</x:f>
      </x:c>
      <x:c r="CO268" s="50" t="str">
        <x:f>IF(33&gt;'Настройки'!$B$3,"",IF(ISBLANK(AL268),IF('Настройки'!$B$9="Нулевой спрос",0,""),IF(AL268&lt;0,IF('Настройки'!$B$10="Исключить","",IF('Настройки'!$B$10="Абсолютные значения",ABS(AL268),AL268)),AL268)))</x:f>
      </x:c>
      <x:c r="CP268" s="50" t="str">
        <x:f>IF(34&gt;'Настройки'!$B$3,"",IF(ISBLANK(AM268),IF('Настройки'!$B$9="Нулевой спрос",0,""),IF(AM268&lt;0,IF('Настройки'!$B$10="Исключить","",IF('Настройки'!$B$10="Абсолютные значения",ABS(AM268),AM268)),AM268)))</x:f>
      </x:c>
      <x:c r="CQ268" s="50" t="str">
        <x:f>IF(35&gt;'Настройки'!$B$3,"",IF(ISBLANK(AN268),IF('Настройки'!$B$9="Нулевой спрос",0,""),IF(AN268&lt;0,IF('Настройки'!$B$10="Исключить","",IF('Настройки'!$B$10="Абсолютные значения",ABS(AN268),AN268)),AN268)))</x:f>
      </x:c>
      <x:c r="CR268" s="50" t="str">
        <x:f>IF(36&gt;'Настройки'!$B$3,"",IF(ISBLANK(AO268),IF('Настройки'!$B$9="Нулевой спрос",0,""),IF(AO268&lt;0,IF('Настройки'!$B$10="Исключить","",IF('Настройки'!$B$10="Абсолютные значения",ABS(AO268),AO268)),AO268)))</x:f>
      </x:c>
      <x:c r="CS268" s="50" t="str">
        <x:f>IF(OR(1&gt;'Настройки'!$B$3,ISBLANK(BI268),BI268=0),"",BI268)</x:f>
      </x:c>
      <x:c r="CT268" s="50" t="str">
        <x:f>IF(OR(2&gt;'Настройки'!$B$3,ISBLANK(BJ268),BJ268=0),"",BJ268)</x:f>
      </x:c>
      <x:c r="CU268" s="50" t="str">
        <x:f>IF(OR(3&gt;'Настройки'!$B$3,ISBLANK(BK268),BK268=0),"",BK268)</x:f>
      </x:c>
      <x:c r="CV268" s="50" t="str">
        <x:f>IF(OR(4&gt;'Настройки'!$B$3,ISBLANK(BL268),BL268=0),"",BL268)</x:f>
      </x:c>
      <x:c r="CW268" s="50" t="str">
        <x:f>IF(OR(5&gt;'Настройки'!$B$3,ISBLANK(BM268),BM268=0),"",BM268)</x:f>
      </x:c>
      <x:c r="CX268" s="50" t="str">
        <x:f>IF(OR(6&gt;'Настройки'!$B$3,ISBLANK(BN268),BN268=0),"",BN268)</x:f>
      </x:c>
      <x:c r="CY268" s="50" t="str">
        <x:f>IF(OR(7&gt;'Настройки'!$B$3,ISBLANK(BO268),BO268=0),"",BO268)</x:f>
      </x:c>
      <x:c r="CZ268" s="50" t="str">
        <x:f>IF(OR(8&gt;'Настройки'!$B$3,ISBLANK(BP268),BP268=0),"",BP268)</x:f>
      </x:c>
      <x:c r="DA268" s="50" t="str">
        <x:f>IF(OR(9&gt;'Настройки'!$B$3,ISBLANK(BQ268),BQ268=0),"",BQ268)</x:f>
      </x:c>
      <x:c r="DB268" s="50" t="str">
        <x:f>IF(OR(10&gt;'Настройки'!$B$3,ISBLANK(BR268),BR268=0),"",BR268)</x:f>
      </x:c>
      <x:c r="DC268" s="50" t="str">
        <x:f>IF(OR(11&gt;'Настройки'!$B$3,ISBLANK(BS268),BS268=0),"",BS268)</x:f>
      </x:c>
      <x:c r="DD268" s="50" t="str">
        <x:f>IF(OR(12&gt;'Настройки'!$B$3,ISBLANK(BT268),BT268=0),"",BT268)</x:f>
      </x:c>
      <x:c r="DE268" s="50" t="str">
        <x:f>IF(OR(13&gt;'Настройки'!$B$3,ISBLANK(BU268),BU268=0),"",BU268)</x:f>
      </x:c>
      <x:c r="DF268" s="50" t="str">
        <x:f>IF(OR(14&gt;'Настройки'!$B$3,ISBLANK(BV268),BV268=0),"",BV268)</x:f>
      </x:c>
      <x:c r="DG268" s="50" t="str">
        <x:f>IF(OR(15&gt;'Настройки'!$B$3,ISBLANK(BW268),BW268=0),"",BW268)</x:f>
      </x:c>
      <x:c r="DH268" s="50" t="str">
        <x:f>IF(OR(16&gt;'Настройки'!$B$3,ISBLANK(BX268),BX268=0),"",BX268)</x:f>
      </x:c>
      <x:c r="DI268" s="50" t="str">
        <x:f>IF(OR(17&gt;'Настройки'!$B$3,ISBLANK(BY268),BY268=0),"",BY268)</x:f>
      </x:c>
      <x:c r="DJ268" s="50" t="str">
        <x:f>IF(OR(18&gt;'Настройки'!$B$3,ISBLANK(BZ268),BZ268=0),"",BZ268)</x:f>
      </x:c>
      <x:c r="DK268" s="50" t="str">
        <x:f>IF(OR(19&gt;'Настройки'!$B$3,ISBLANK(CA268),CA268=0),"",CA268)</x:f>
      </x:c>
      <x:c r="DL268" s="50" t="str">
        <x:f>IF(OR(20&gt;'Настройки'!$B$3,ISBLANK(CB268),CB268=0),"",CB268)</x:f>
      </x:c>
      <x:c r="DM268" s="50" t="str">
        <x:f>IF(OR(21&gt;'Настройки'!$B$3,ISBLANK(CC268),CC268=0),"",CC268)</x:f>
      </x:c>
      <x:c r="DN268" s="50" t="str">
        <x:f>IF(OR(22&gt;'Настройки'!$B$3,ISBLANK(CD268),CD268=0),"",CD268)</x:f>
      </x:c>
      <x:c r="DO268" s="50" t="str">
        <x:f>IF(OR(23&gt;'Настройки'!$B$3,ISBLANK(CE268),CE268=0),"",CE268)</x:f>
      </x:c>
      <x:c r="DP268" s="50" t="str">
        <x:f>IF(OR(24&gt;'Настройки'!$B$3,ISBLANK(CF268),CF268=0),"",CF268)</x:f>
      </x:c>
      <x:c r="DQ268" s="50" t="str">
        <x:f>IF(OR(25&gt;'Настройки'!$B$3,ISBLANK(CG268),CG268=0),"",CG268)</x:f>
      </x:c>
      <x:c r="DR268" s="50" t="str">
        <x:f>IF(OR(26&gt;'Настройки'!$B$3,ISBLANK(CH268),CH268=0),"",CH268)</x:f>
      </x:c>
      <x:c r="DS268" s="50" t="str">
        <x:f>IF(OR(27&gt;'Настройки'!$B$3,ISBLANK(CI268),CI268=0),"",CI268)</x:f>
      </x:c>
      <x:c r="DT268" s="50" t="str">
        <x:f>IF(OR(28&gt;'Настройки'!$B$3,ISBLANK(CJ268),CJ268=0),"",CJ268)</x:f>
      </x:c>
      <x:c r="DU268" s="50" t="str">
        <x:f>IF(OR(29&gt;'Настройки'!$B$3,ISBLANK(CK268),CK268=0),"",CK268)</x:f>
      </x:c>
      <x:c r="DV268" s="50" t="str">
        <x:f>IF(OR(30&gt;'Настройки'!$B$3,ISBLANK(CL268),CL268=0),"",CL268)</x:f>
      </x:c>
      <x:c r="DW268" s="50" t="str">
        <x:f>IF(OR(31&gt;'Настройки'!$B$3,ISBLANK(CM268),CM268=0),"",CM268)</x:f>
      </x:c>
      <x:c r="DX268" s="50" t="str">
        <x:f>IF(OR(32&gt;'Настройки'!$B$3,ISBLANK(CN268),CN268=0),"",CN268)</x:f>
      </x:c>
      <x:c r="DY268" s="50" t="str">
        <x:f>IF(OR(33&gt;'Настройки'!$B$3,ISBLANK(CO268),CO268=0),"",CO268)</x:f>
      </x:c>
      <x:c r="DZ268" s="50" t="str">
        <x:f>IF(OR(34&gt;'Настройки'!$B$3,ISBLANK(CP268),CP268=0),"",CP268)</x:f>
      </x:c>
      <x:c r="EA268" s="50" t="str">
        <x:f>IF(OR(35&gt;'Настройки'!$B$3,ISBLANK(CQ268),CQ268=0),"",CQ268)</x:f>
      </x:c>
      <x:c r="EB268" s="50" t="str">
        <x:f>IF(OR(36&gt;'Настройки'!$B$3,ISBLANK(CR268),CR268=0),"",CR268)</x:f>
      </x:c>
      <x:c r="EC268" s="50" t="str">
        <x:f>IF(A268="","",IF(OR(BB268="AZ",BB268="BZ"),10000+ROW(),IF(AZ268&gt;'Настройки'!$B$11,20000+ROW(),IF(BF268&lt;&gt;"Обычный",30000+ROW(),IF(AX268&lt;=0,40000+ROW(),"")))))</x:f>
      </x:c>
      <x:c r="ED268" s="50" t="str">
        <x:f>IF(EC268="","",COUNTIFS($EC$2:$EC$1001,"&gt;0",$EC$2:$EC$1001,"&lt;"&amp;EC268)+1)</x:f>
      </x:c>
    </x:row>
    <x:row r="269">
      <x:c r="A269" s="115"/>
      <x:c r="B269" s="115"/>
      <x:c r="C269" s="115"/>
      <x:c r="D269" s="118"/>
      <x:c r="E269" s="118"/>
      <x:c r="F269" s="118"/>
      <x:c r="G269" s="118"/>
      <x:c r="H269" s="118"/>
      <x:c r="I269" s="118"/>
      <x:c r="J269" s="118"/>
      <x:c r="K269" s="118"/>
      <x:c r="L269" s="118"/>
      <x:c r="M269" s="118"/>
      <x:c r="N269" s="118"/>
      <x:c r="O269" s="118"/>
      <x:c r="P269" s="118"/>
      <x:c r="Q269" s="118"/>
      <x:c r="R269" s="118"/>
      <x:c r="S269" s="118"/>
      <x:c r="T269" s="118"/>
      <x:c r="U269" s="118"/>
      <x:c r="V269" s="118"/>
      <x:c r="W269" s="118"/>
      <x:c r="X269" s="118"/>
      <x:c r="Y269" s="118"/>
      <x:c r="Z269" s="118"/>
      <x:c r="AA269" s="118"/>
      <x:c r="AB269" s="118"/>
      <x:c r="AC269" s="118"/>
      <x:c r="AD269" s="118"/>
      <x:c r="AE269" s="118"/>
      <x:c r="AF269" s="118"/>
      <x:c r="AG269" s="118"/>
      <x:c r="AH269" s="118"/>
      <x:c r="AI269" s="118"/>
      <x:c r="AJ269" s="118"/>
      <x:c r="AK269" s="118"/>
      <x:c r="AL269" s="118"/>
      <x:c r="AM269" s="118"/>
      <x:c r="AN269" s="118"/>
      <x:c r="AO269" s="118"/>
      <x:c r="AP269" s="115"/>
      <x:c r="AQ269" s="49" t="str">
        <x:f>IF(A269="","",COUNT(BI269:INDEX(BI269:CR269,1,'Настройки'!$B$3)))</x:f>
      </x:c>
      <x:c r="AR269" s="49" t="str">
        <x:f>IF(A269="","",SUM(BI269:INDEX(BI269:CR269,1,'Настройки'!$B$3)))</x:f>
      </x:c>
      <x:c r="AS269" s="58" t="str">
        <x:f>IF(A269="","",IF('Настройки'!$B$4="Стоимость потребления",AR269*D269,IF('Настройки'!$B$4="Количество",AR269,E269)))</x:f>
      </x:c>
      <x:c r="AT269" s="61" t="str">
        <x:f>IF(OR(A269="",AS269&lt;0,SUM($AS$2:$AS$1001)&lt;=0),"",AS269/SUM($AS$2:$AS$1001))</x:f>
      </x:c>
      <x:c r="AU269" s="61" t="str">
        <x:f>IF(OR(A269="",AS269&lt;0,SUM($AS$2:$AS$1001)&lt;=0),"",SUMIFS($AS$2:$AS$1001,$AS$2:$AS$1001,"&gt;"&amp;AS269)/SUM($AS$2:$AS$1001))</x:f>
      </x:c>
      <x:c r="AV269" s="61" t="str">
        <x:f>IF(OR(A269="",AS269&lt;0,SUM($AS$2:$AS$1001)&lt;=0),"",SUMIFS($AS$2:$AS$1001,$AS$2:$AS$1001,"&gt;="&amp;AS269)/SUM($AS$2:$AS$1001))</x:f>
      </x:c>
      <x:c r="AW269" s="49" t="str">
        <x:f>IF(A269="","",IF(SUM($AS$2:$AS$1001)&lt;=0,"Не определён",IF(AS269&lt;0,"Исключение",IF(AU269&lt;'Настройки'!$B$5,"A",IF(AU269&lt;'Настройки'!$B$6,"B","C")))))</x:f>
      </x:c>
      <x:c r="AX269" s="58" t="str">
        <x:f>IF(A269="","",IF(AQ269=0,"",AVERAGE(BI269:INDEX(BI269:CR269,1,'Настройки'!$B$3))))</x:f>
      </x:c>
      <x:c r="AY269" s="58" t="str">
        <x:f>IF(OR(A269="",AQ269=0),"",STDEVP(BI269:INDEX(BI269:CR269,1,'Настройки'!$B$3)))</x:f>
      </x:c>
      <x:c r="AZ269" s="61" t="str">
        <x:f>IF(OR(A269="",AQ269&lt;'Настройки'!$B$12,AX269&lt;=0,AND('Настройки'!$B$10="Блокировать",COUNTIF(F269:INDEX(F269:AO269,1,'Настройки'!$B$3),"&lt;0")&gt;0)),"",AY269/ABS(AX269))</x:f>
      </x:c>
      <x:c r="BA269" s="49" t="str">
        <x:f>IF(A269="","",IF(AND('Настройки'!$B$10="Блокировать",COUNTIF(F269:INDEX(F269:AO269,1,'Настройки'!$B$3),"&lt;0")&gt;0),"Не определён",IF(AQ269&lt;'Настройки'!$B$12,"Не определён",IF(AX269=0,"Нет спроса",IF(AX269&lt;0,"Не определён",IF(AZ269&lt;='Настройки'!$B$7,"X",IF(AZ269&lt;='Настройки'!$B$8,"Y","Z")))))))</x:f>
      </x:c>
      <x:c r="BB269" s="49" t="str">
        <x:f>IF(OR(A269="",LEN(AW269)&lt;&gt;1,LEN(BA269)&lt;&gt;1),"",AW269&amp;BA269)</x:f>
      </x:c>
      <x:c r="BC269" s="61" t="str">
        <x:f>IF(OR(A269="",AQ269=0),"",(COUNT(BI269:INDEX(BI269:CR269,1,'Настройки'!$B$3))-COUNT(CS269:INDEX(CS269:EB269,1,'Настройки'!$B$3)))/AQ269)</x:f>
      </x:c>
      <x:c r="BD269" s="64" t="str">
        <x:f>IF(OR(A269="",COUNT(CS269:INDEX(CS269:EB269,1,'Настройки'!$B$3))=0),"",AQ269/COUNT(CS269:INDEX(CS269:EB269,1,'Настройки'!$B$3)))</x:f>
      </x:c>
      <x:c r="BE269" s="64" t="str">
        <x:f>IF(OR(A269="",COUNT(CS269:INDEX(CS269:EB269,1,'Настройки'!$B$3))=0),"",IF(AVERAGE(CS269:INDEX(CS269:EB269,1,'Настройки'!$B$3))=0,"",(STDEVP(CS269:INDEX(CS269:EB269,1,'Настройки'!$B$3))/ABS(AVERAGE(CS269:INDEX(CS269:EB269,1,'Настройки'!$B$3))))^2))</x:f>
      </x:c>
      <x:c r="BF269" s="49" t="str">
        <x:f>IF(A269="","",IF(AQ269&lt;3,"Недостаточно",IF(AQ269&lt;6,"Предварительный","Обычный")))</x:f>
      </x:c>
      <x:c r="BG269" s="49" t="str">
        <x:f>IF(A269="","",IF(COUNTIF(F269:INDEX(F269:AO269,1,'Настройки'!$B$3),"&lt;0")&gt;0,IF('Настройки'!$B$10="Блокировать","Отрицательный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"),"")&amp;IF(AQ269&lt;3,"Недостаточно истории. ",IF(AQ269&lt;6,"Предварительная классификация. ",""))&amp;IF(AX269=0,"Нет спроса за горизонт. ","")&amp;IF(AZ269&gt;'Настройки'!$B$11,"Экстремальная вариативность. ",""))</x:f>
      </x:c>
      <x:c r="BH269" s="49" t="str">
        <x:f>IF(A269="","",IFERROR(VLOOKUP(BB269,'Настройки'!$D$3:$E$11,2,FALSE),"Сначала проверьте исходные данные и историю спроса.")&amp;" Уточните срок поставки, MOQ и критичность.")</x:f>
      </x:c>
      <x:c r="BI269" s="50" t="str">
        <x:f>IF(1&gt;'Настройки'!$B$3,"",IF(ISBLANK(F269),IF('Настройки'!$B$9="Нулевой спрос",0,""),IF(F269&lt;0,IF('Настройки'!$B$10="Исключить","",IF('Настройки'!$B$10="Абсолютные значения",ABS(F269),F269)),F269)))</x:f>
      </x:c>
      <x:c r="BJ269" s="50" t="str">
        <x:f>IF(2&gt;'Настройки'!$B$3,"",IF(ISBLANK(G269),IF('Настройки'!$B$9="Нулевой спрос",0,""),IF(G269&lt;0,IF('Настройки'!$B$10="Исключить","",IF('Настройки'!$B$10="Абсолютные значения",ABS(G269),G269)),G269)))</x:f>
      </x:c>
      <x:c r="BK269" s="50" t="str">
        <x:f>IF(3&gt;'Настройки'!$B$3,"",IF(ISBLANK(H269),IF('Настройки'!$B$9="Нулевой спрос",0,""),IF(H269&lt;0,IF('Настройки'!$B$10="Исключить","",IF('Настройки'!$B$10="Абсолютные значения",ABS(H269),H269)),H269)))</x:f>
      </x:c>
      <x:c r="BL269" s="50" t="str">
        <x:f>IF(4&gt;'Настройки'!$B$3,"",IF(ISBLANK(I269),IF('Настройки'!$B$9="Нулевой спрос",0,""),IF(I269&lt;0,IF('Настройки'!$B$10="Исключить","",IF('Настройки'!$B$10="Абсолютные значения",ABS(I269),I269)),I269)))</x:f>
      </x:c>
      <x:c r="BM269" s="50" t="str">
        <x:f>IF(5&gt;'Настройки'!$B$3,"",IF(ISBLANK(J269),IF('Настройки'!$B$9="Нулевой спрос",0,""),IF(J269&lt;0,IF('Настройки'!$B$10="Исключить","",IF('Настройки'!$B$10="Абсолютные значения",ABS(J269),J269)),J269)))</x:f>
      </x:c>
      <x:c r="BN269" s="50" t="str">
        <x:f>IF(6&gt;'Настройки'!$B$3,"",IF(ISBLANK(K269),IF('Настройки'!$B$9="Нулевой спрос",0,""),IF(K269&lt;0,IF('Настройки'!$B$10="Исключить","",IF('Настройки'!$B$10="Абсолютные значения",ABS(K269),K269)),K269)))</x:f>
      </x:c>
      <x:c r="BO269" s="50" t="str">
        <x:f>IF(7&gt;'Настройки'!$B$3,"",IF(ISBLANK(L269),IF('Настройки'!$B$9="Нулевой спрос",0,""),IF(L269&lt;0,IF('Настройки'!$B$10="Исключить","",IF('Настройки'!$B$10="Абсолютные значения",ABS(L269),L269)),L269)))</x:f>
      </x:c>
      <x:c r="BP269" s="50" t="str">
        <x:f>IF(8&gt;'Настройки'!$B$3,"",IF(ISBLANK(M269),IF('Настройки'!$B$9="Нулевой спрос",0,""),IF(M269&lt;0,IF('Настройки'!$B$10="Исключить","",IF('Настройки'!$B$10="Абсолютные значения",ABS(M269),M269)),M269)))</x:f>
      </x:c>
      <x:c r="BQ269" s="50" t="str">
        <x:f>IF(9&gt;'Настройки'!$B$3,"",IF(ISBLANK(N269),IF('Настройки'!$B$9="Нулевой спрос",0,""),IF(N269&lt;0,IF('Настройки'!$B$10="Исключить","",IF('Настройки'!$B$10="Абсолютные значения",ABS(N269),N269)),N269)))</x:f>
      </x:c>
      <x:c r="BR269" s="50" t="str">
        <x:f>IF(10&gt;'Настройки'!$B$3,"",IF(ISBLANK(O269),IF('Настройки'!$B$9="Нулевой спрос",0,""),IF(O269&lt;0,IF('Настройки'!$B$10="Исключить","",IF('Настройки'!$B$10="Абсолютные значения",ABS(O269),O269)),O269)))</x:f>
      </x:c>
      <x:c r="BS269" s="50" t="str">
        <x:f>IF(11&gt;'Настройки'!$B$3,"",IF(ISBLANK(P269),IF('Настройки'!$B$9="Нулевой спрос",0,""),IF(P269&lt;0,IF('Настройки'!$B$10="Исключить","",IF('Настройки'!$B$10="Абсолютные значения",ABS(P269),P269)),P269)))</x:f>
      </x:c>
      <x:c r="BT269" s="50" t="str">
        <x:f>IF(12&gt;'Настройки'!$B$3,"",IF(ISBLANK(Q269),IF('Настройки'!$B$9="Нулевой спрос",0,""),IF(Q269&lt;0,IF('Настройки'!$B$10="Исключить","",IF('Настройки'!$B$10="Абсолютные значения",ABS(Q269),Q269)),Q269)))</x:f>
      </x:c>
      <x:c r="BU269" s="50" t="str">
        <x:f>IF(13&gt;'Настройки'!$B$3,"",IF(ISBLANK(R269),IF('Настройки'!$B$9="Нулевой спрос",0,""),IF(R269&lt;0,IF('Настройки'!$B$10="Исключить","",IF('Настройки'!$B$10="Абсолютные значения",ABS(R269),R269)),R269)))</x:f>
      </x:c>
      <x:c r="BV269" s="50" t="str">
        <x:f>IF(14&gt;'Настройки'!$B$3,"",IF(ISBLANK(S269),IF('Настройки'!$B$9="Нулевой спрос",0,""),IF(S269&lt;0,IF('Настройки'!$B$10="Исключить","",IF('Настройки'!$B$10="Абсолютные значения",ABS(S269),S269)),S269)))</x:f>
      </x:c>
      <x:c r="BW269" s="50" t="str">
        <x:f>IF(15&gt;'Настройки'!$B$3,"",IF(ISBLANK(T269),IF('Настройки'!$B$9="Нулевой спрос",0,""),IF(T269&lt;0,IF('Настройки'!$B$10="Исключить","",IF('Настройки'!$B$10="Абсолютные значения",ABS(T269),T269)),T269)))</x:f>
      </x:c>
      <x:c r="BX269" s="50" t="str">
        <x:f>IF(16&gt;'Настройки'!$B$3,"",IF(ISBLANK(U269),IF('Настройки'!$B$9="Нулевой спрос",0,""),IF(U269&lt;0,IF('Настройки'!$B$10="Исключить","",IF('Настройки'!$B$10="Абсолютные значения",ABS(U269),U269)),U269)))</x:f>
      </x:c>
      <x:c r="BY269" s="50" t="str">
        <x:f>IF(17&gt;'Настройки'!$B$3,"",IF(ISBLANK(V269),IF('Настройки'!$B$9="Нулевой спрос",0,""),IF(V269&lt;0,IF('Настройки'!$B$10="Исключить","",IF('Настройки'!$B$10="Абсолютные значения",ABS(V269),V269)),V269)))</x:f>
      </x:c>
      <x:c r="BZ269" s="50" t="str">
        <x:f>IF(18&gt;'Настройки'!$B$3,"",IF(ISBLANK(W269),IF('Настройки'!$B$9="Нулевой спрос",0,""),IF(W269&lt;0,IF('Настройки'!$B$10="Исключить","",IF('Настройки'!$B$10="Абсолютные значения",ABS(W269),W269)),W269)))</x:f>
      </x:c>
      <x:c r="CA269" s="50" t="str">
        <x:f>IF(19&gt;'Настройки'!$B$3,"",IF(ISBLANK(X269),IF('Настройки'!$B$9="Нулевой спрос",0,""),IF(X269&lt;0,IF('Настройки'!$B$10="Исключить","",IF('Настройки'!$B$10="Абсолютные значения",ABS(X269),X269)),X269)))</x:f>
      </x:c>
      <x:c r="CB269" s="50" t="str">
        <x:f>IF(20&gt;'Настройки'!$B$3,"",IF(ISBLANK(Y269),IF('Настройки'!$B$9="Нулевой спрос",0,""),IF(Y269&lt;0,IF('Настройки'!$B$10="Исключить","",IF('Настройки'!$B$10="Абсолютные значения",ABS(Y269),Y269)),Y269)))</x:f>
      </x:c>
      <x:c r="CC269" s="50" t="str">
        <x:f>IF(21&gt;'Настройки'!$B$3,"",IF(ISBLANK(Z269),IF('Настройки'!$B$9="Нулевой спрос",0,""),IF(Z269&lt;0,IF('Настройки'!$B$10="Исключить","",IF('Настройки'!$B$10="Абсолютные значения",ABS(Z269),Z269)),Z269)))</x:f>
      </x:c>
      <x:c r="CD269" s="50" t="str">
        <x:f>IF(22&gt;'Настройки'!$B$3,"",IF(ISBLANK(AA269),IF('Настройки'!$B$9="Нулевой спрос",0,""),IF(AA269&lt;0,IF('Настройки'!$B$10="Исключить","",IF('Настройки'!$B$10="Абсолютные значения",ABS(AA269),AA269)),AA269)))</x:f>
      </x:c>
      <x:c r="CE269" s="50" t="str">
        <x:f>IF(23&gt;'Настройки'!$B$3,"",IF(ISBLANK(AB269),IF('Настройки'!$B$9="Нулевой спрос",0,""),IF(AB269&lt;0,IF('Настройки'!$B$10="Исключить","",IF('Настройки'!$B$10="Абсолютные значения",ABS(AB269),AB269)),AB269)))</x:f>
      </x:c>
      <x:c r="CF269" s="50" t="str">
        <x:f>IF(24&gt;'Настройки'!$B$3,"",IF(ISBLANK(AC269),IF('Настройки'!$B$9="Нулевой спрос",0,""),IF(AC269&lt;0,IF('Настройки'!$B$10="Исключить","",IF('Настройки'!$B$10="Абсолютные значения",ABS(AC269),AC269)),AC269)))</x:f>
      </x:c>
      <x:c r="CG269" s="50" t="str">
        <x:f>IF(25&gt;'Настройки'!$B$3,"",IF(ISBLANK(AD269),IF('Настройки'!$B$9="Нулевой спрос",0,""),IF(AD269&lt;0,IF('Настройки'!$B$10="Исключить","",IF('Настройки'!$B$10="Абсолютные значения",ABS(AD269),AD269)),AD269)))</x:f>
      </x:c>
      <x:c r="CH269" s="50" t="str">
        <x:f>IF(26&gt;'Настройки'!$B$3,"",IF(ISBLANK(AE269),IF('Настройки'!$B$9="Нулевой спрос",0,""),IF(AE269&lt;0,IF('Настройки'!$B$10="Исключить","",IF('Настройки'!$B$10="Абсолютные значения",ABS(AE269),AE269)),AE269)))</x:f>
      </x:c>
      <x:c r="CI269" s="50" t="str">
        <x:f>IF(27&gt;'Настройки'!$B$3,"",IF(ISBLANK(AF269),IF('Настройки'!$B$9="Нулевой спрос",0,""),IF(AF269&lt;0,IF('Настройки'!$B$10="Исключить","",IF('Настройки'!$B$10="Абсолютные значения",ABS(AF269),AF269)),AF269)))</x:f>
      </x:c>
      <x:c r="CJ269" s="50" t="str">
        <x:f>IF(28&gt;'Настройки'!$B$3,"",IF(ISBLANK(AG269),IF('Настройки'!$B$9="Нулевой спрос",0,""),IF(AG269&lt;0,IF('Настройки'!$B$10="Исключить","",IF('Настройки'!$B$10="Абсолютные значения",ABS(AG269),AG269)),AG269)))</x:f>
      </x:c>
      <x:c r="CK269" s="50" t="str">
        <x:f>IF(29&gt;'Настройки'!$B$3,"",IF(ISBLANK(AH269),IF('Настройки'!$B$9="Нулевой спрос",0,""),IF(AH269&lt;0,IF('Настройки'!$B$10="Исключить","",IF('Настройки'!$B$10="Абсолютные значения",ABS(AH269),AH269)),AH269)))</x:f>
      </x:c>
      <x:c r="CL269" s="50" t="str">
        <x:f>IF(30&gt;'Настройки'!$B$3,"",IF(ISBLANK(AI269),IF('Настройки'!$B$9="Нулевой спрос",0,""),IF(AI269&lt;0,IF('Настройки'!$B$10="Исключить","",IF('Настройки'!$B$10="Абсолютные значения",ABS(AI269),AI269)),AI269)))</x:f>
      </x:c>
      <x:c r="CM269" s="50" t="str">
        <x:f>IF(31&gt;'Настройки'!$B$3,"",IF(ISBLANK(AJ269),IF('Настройки'!$B$9="Нулевой спрос",0,""),IF(AJ269&lt;0,IF('Настройки'!$B$10="Исключить","",IF('Настройки'!$B$10="Абсолютные значения",ABS(AJ269),AJ269)),AJ269)))</x:f>
      </x:c>
      <x:c r="CN269" s="50" t="str">
        <x:f>IF(32&gt;'Настройки'!$B$3,"",IF(ISBLANK(AK269),IF('Настройки'!$B$9="Нулевой спрос",0,""),IF(AK269&lt;0,IF('Настройки'!$B$10="Исключить","",IF('Настройки'!$B$10="Абсолютные значения",ABS(AK269),AK269)),AK269)))</x:f>
      </x:c>
      <x:c r="CO269" s="50" t="str">
        <x:f>IF(33&gt;'Настройки'!$B$3,"",IF(ISBLANK(AL269),IF('Настройки'!$B$9="Нулевой спрос",0,""),IF(AL269&lt;0,IF('Настройки'!$B$10="Исключить","",IF('Настройки'!$B$10="Абсолютные значения",ABS(AL269),AL269)),AL269)))</x:f>
      </x:c>
      <x:c r="CP269" s="50" t="str">
        <x:f>IF(34&gt;'Настройки'!$B$3,"",IF(ISBLANK(AM269),IF('Настройки'!$B$9="Нулевой спрос",0,""),IF(AM269&lt;0,IF('Настройки'!$B$10="Исключить","",IF('Настройки'!$B$10="Абсолютные значения",ABS(AM269),AM269)),AM269)))</x:f>
      </x:c>
      <x:c r="CQ269" s="50" t="str">
        <x:f>IF(35&gt;'Настройки'!$B$3,"",IF(ISBLANK(AN269),IF('Настройки'!$B$9="Нулевой спрос",0,""),IF(AN269&lt;0,IF('Настройки'!$B$10="Исключить","",IF('Настройки'!$B$10="Абсолютные значения",ABS(AN269),AN269)),AN269)))</x:f>
      </x:c>
      <x:c r="CR269" s="50" t="str">
        <x:f>IF(36&gt;'Настройки'!$B$3,"",IF(ISBLANK(AO269),IF('Настройки'!$B$9="Нулевой спрос",0,""),IF(AO269&lt;0,IF('Настройки'!$B$10="Исключить","",IF('Настройки'!$B$10="Абсолютные значения",ABS(AO269),AO269)),AO269)))</x:f>
      </x:c>
      <x:c r="CS269" s="50" t="str">
        <x:f>IF(OR(1&gt;'Настройки'!$B$3,ISBLANK(BI269),BI269=0),"",BI269)</x:f>
      </x:c>
      <x:c r="CT269" s="50" t="str">
        <x:f>IF(OR(2&gt;'Настройки'!$B$3,ISBLANK(BJ269),BJ269=0),"",BJ269)</x:f>
      </x:c>
      <x:c r="CU269" s="50" t="str">
        <x:f>IF(OR(3&gt;'Настройки'!$B$3,ISBLANK(BK269),BK269=0),"",BK269)</x:f>
      </x:c>
      <x:c r="CV269" s="50" t="str">
        <x:f>IF(OR(4&gt;'Настройки'!$B$3,ISBLANK(BL269),BL269=0),"",BL269)</x:f>
      </x:c>
      <x:c r="CW269" s="50" t="str">
        <x:f>IF(OR(5&gt;'Настройки'!$B$3,ISBLANK(BM269),BM269=0),"",BM269)</x:f>
      </x:c>
      <x:c r="CX269" s="50" t="str">
        <x:f>IF(OR(6&gt;'Настройки'!$B$3,ISBLANK(BN269),BN269=0),"",BN269)</x:f>
      </x:c>
      <x:c r="CY269" s="50" t="str">
        <x:f>IF(OR(7&gt;'Настройки'!$B$3,ISBLANK(BO269),BO269=0),"",BO269)</x:f>
      </x:c>
      <x:c r="CZ269" s="50" t="str">
        <x:f>IF(OR(8&gt;'Настройки'!$B$3,ISBLANK(BP269),BP269=0),"",BP269)</x:f>
      </x:c>
      <x:c r="DA269" s="50" t="str">
        <x:f>IF(OR(9&gt;'Настройки'!$B$3,ISBLANK(BQ269),BQ269=0),"",BQ269)</x:f>
      </x:c>
      <x:c r="DB269" s="50" t="str">
        <x:f>IF(OR(10&gt;'Настройки'!$B$3,ISBLANK(BR269),BR269=0),"",BR269)</x:f>
      </x:c>
      <x:c r="DC269" s="50" t="str">
        <x:f>IF(OR(11&gt;'Настройки'!$B$3,ISBLANK(BS269),BS269=0),"",BS269)</x:f>
      </x:c>
      <x:c r="DD269" s="50" t="str">
        <x:f>IF(OR(12&gt;'Настройки'!$B$3,ISBLANK(BT269),BT269=0),"",BT269)</x:f>
      </x:c>
      <x:c r="DE269" s="50" t="str">
        <x:f>IF(OR(13&gt;'Настройки'!$B$3,ISBLANK(BU269),BU269=0),"",BU269)</x:f>
      </x:c>
      <x:c r="DF269" s="50" t="str">
        <x:f>IF(OR(14&gt;'Настройки'!$B$3,ISBLANK(BV269),BV269=0),"",BV269)</x:f>
      </x:c>
      <x:c r="DG269" s="50" t="str">
        <x:f>IF(OR(15&gt;'Настройки'!$B$3,ISBLANK(BW269),BW269=0),"",BW269)</x:f>
      </x:c>
      <x:c r="DH269" s="50" t="str">
        <x:f>IF(OR(16&gt;'Настройки'!$B$3,ISBLANK(BX269),BX269=0),"",BX269)</x:f>
      </x:c>
      <x:c r="DI269" s="50" t="str">
        <x:f>IF(OR(17&gt;'Настройки'!$B$3,ISBLANK(BY269),BY269=0),"",BY269)</x:f>
      </x:c>
      <x:c r="DJ269" s="50" t="str">
        <x:f>IF(OR(18&gt;'Настройки'!$B$3,ISBLANK(BZ269),BZ269=0),"",BZ269)</x:f>
      </x:c>
      <x:c r="DK269" s="50" t="str">
        <x:f>IF(OR(19&gt;'Настройки'!$B$3,ISBLANK(CA269),CA269=0),"",CA269)</x:f>
      </x:c>
      <x:c r="DL269" s="50" t="str">
        <x:f>IF(OR(20&gt;'Настройки'!$B$3,ISBLANK(CB269),CB269=0),"",CB269)</x:f>
      </x:c>
      <x:c r="DM269" s="50" t="str">
        <x:f>IF(OR(21&gt;'Настройки'!$B$3,ISBLANK(CC269),CC269=0),"",CC269)</x:f>
      </x:c>
      <x:c r="DN269" s="50" t="str">
        <x:f>IF(OR(22&gt;'Настройки'!$B$3,ISBLANK(CD269),CD269=0),"",CD269)</x:f>
      </x:c>
      <x:c r="DO269" s="50" t="str">
        <x:f>IF(OR(23&gt;'Настройки'!$B$3,ISBLANK(CE269),CE269=0),"",CE269)</x:f>
      </x:c>
      <x:c r="DP269" s="50" t="str">
        <x:f>IF(OR(24&gt;'Настройки'!$B$3,ISBLANK(CF269),CF269=0),"",CF269)</x:f>
      </x:c>
      <x:c r="DQ269" s="50" t="str">
        <x:f>IF(OR(25&gt;'Настройки'!$B$3,ISBLANK(CG269),CG269=0),"",CG269)</x:f>
      </x:c>
      <x:c r="DR269" s="50" t="str">
        <x:f>IF(OR(26&gt;'Настройки'!$B$3,ISBLANK(CH269),CH269=0),"",CH269)</x:f>
      </x:c>
      <x:c r="DS269" s="50" t="str">
        <x:f>IF(OR(27&gt;'Настройки'!$B$3,ISBLANK(CI269),CI269=0),"",CI269)</x:f>
      </x:c>
      <x:c r="DT269" s="50" t="str">
        <x:f>IF(OR(28&gt;'Настройки'!$B$3,ISBLANK(CJ269),CJ269=0),"",CJ269)</x:f>
      </x:c>
      <x:c r="DU269" s="50" t="str">
        <x:f>IF(OR(29&gt;'Настройки'!$B$3,ISBLANK(CK269),CK269=0),"",CK269)</x:f>
      </x:c>
      <x:c r="DV269" s="50" t="str">
        <x:f>IF(OR(30&gt;'Настройки'!$B$3,ISBLANK(CL269),CL269=0),"",CL269)</x:f>
      </x:c>
      <x:c r="DW269" s="50" t="str">
        <x:f>IF(OR(31&gt;'Настройки'!$B$3,ISBLANK(CM269),CM269=0),"",CM269)</x:f>
      </x:c>
      <x:c r="DX269" s="50" t="str">
        <x:f>IF(OR(32&gt;'Настройки'!$B$3,ISBLANK(CN269),CN269=0),"",CN269)</x:f>
      </x:c>
      <x:c r="DY269" s="50" t="str">
        <x:f>IF(OR(33&gt;'Настройки'!$B$3,ISBLANK(CO269),CO269=0),"",CO269)</x:f>
      </x:c>
      <x:c r="DZ269" s="50" t="str">
        <x:f>IF(OR(34&gt;'Настройки'!$B$3,ISBLANK(CP269),CP269=0),"",CP269)</x:f>
      </x:c>
      <x:c r="EA269" s="50" t="str">
        <x:f>IF(OR(35&gt;'Настройки'!$B$3,ISBLANK(CQ269),CQ269=0),"",CQ269)</x:f>
      </x:c>
      <x:c r="EB269" s="50" t="str">
        <x:f>IF(OR(36&gt;'Настройки'!$B$3,ISBLANK(CR269),CR269=0),"",CR269)</x:f>
      </x:c>
      <x:c r="EC269" s="50" t="str">
        <x:f>IF(A269="","",IF(OR(BB269="AZ",BB269="BZ"),10000+ROW(),IF(AZ269&gt;'Настройки'!$B$11,20000+ROW(),IF(BF269&lt;&gt;"Обычный",30000+ROW(),IF(AX269&lt;=0,40000+ROW(),"")))))</x:f>
      </x:c>
      <x:c r="ED269" s="50" t="str">
        <x:f>IF(EC269="","",COUNTIFS($EC$2:$EC$1001,"&gt;0",$EC$2:$EC$1001,"&lt;"&amp;EC269)+1)</x:f>
      </x:c>
    </x:row>
    <x:row r="270">
      <x:c r="A270" s="115"/>
      <x:c r="B270" s="115"/>
      <x:c r="C270" s="115"/>
      <x:c r="D270" s="118"/>
      <x:c r="E270" s="118"/>
      <x:c r="F270" s="118"/>
      <x:c r="G270" s="118"/>
      <x:c r="H270" s="118"/>
      <x:c r="I270" s="118"/>
      <x:c r="J270" s="118"/>
      <x:c r="K270" s="118"/>
      <x:c r="L270" s="118"/>
      <x:c r="M270" s="118"/>
      <x:c r="N270" s="118"/>
      <x:c r="O270" s="118"/>
      <x:c r="P270" s="118"/>
      <x:c r="Q270" s="118"/>
      <x:c r="R270" s="118"/>
      <x:c r="S270" s="118"/>
      <x:c r="T270" s="118"/>
      <x:c r="U270" s="118"/>
      <x:c r="V270" s="118"/>
      <x:c r="W270" s="118"/>
      <x:c r="X270" s="118"/>
      <x:c r="Y270" s="118"/>
      <x:c r="Z270" s="118"/>
      <x:c r="AA270" s="118"/>
      <x:c r="AB270" s="118"/>
      <x:c r="AC270" s="118"/>
      <x:c r="AD270" s="118"/>
      <x:c r="AE270" s="118"/>
      <x:c r="AF270" s="118"/>
      <x:c r="AG270" s="118"/>
      <x:c r="AH270" s="118"/>
      <x:c r="AI270" s="118"/>
      <x:c r="AJ270" s="118"/>
      <x:c r="AK270" s="118"/>
      <x:c r="AL270" s="118"/>
      <x:c r="AM270" s="118"/>
      <x:c r="AN270" s="118"/>
      <x:c r="AO270" s="118"/>
      <x:c r="AP270" s="115"/>
      <x:c r="AQ270" s="49" t="str">
        <x:f>IF(A270="","",COUNT(BI270:INDEX(BI270:CR270,1,'Настройки'!$B$3)))</x:f>
      </x:c>
      <x:c r="AR270" s="49" t="str">
        <x:f>IF(A270="","",SUM(BI270:INDEX(BI270:CR270,1,'Настройки'!$B$3)))</x:f>
      </x:c>
      <x:c r="AS270" s="58" t="str">
        <x:f>IF(A270="","",IF('Настройки'!$B$4="Стоимость потребления",AR270*D270,IF('Настройки'!$B$4="Количество",AR270,E270)))</x:f>
      </x:c>
      <x:c r="AT270" s="61" t="str">
        <x:f>IF(OR(A270="",AS270&lt;0,SUM($AS$2:$AS$1001)&lt;=0),"",AS270/SUM($AS$2:$AS$1001))</x:f>
      </x:c>
      <x:c r="AU270" s="61" t="str">
        <x:f>IF(OR(A270="",AS270&lt;0,SUM($AS$2:$AS$1001)&lt;=0),"",SUMIFS($AS$2:$AS$1001,$AS$2:$AS$1001,"&gt;"&amp;AS270)/SUM($AS$2:$AS$1001))</x:f>
      </x:c>
      <x:c r="AV270" s="61" t="str">
        <x:f>IF(OR(A270="",AS270&lt;0,SUM($AS$2:$AS$1001)&lt;=0),"",SUMIFS($AS$2:$AS$1001,$AS$2:$AS$1001,"&gt;="&amp;AS270)/SUM($AS$2:$AS$1001))</x:f>
      </x:c>
      <x:c r="AW270" s="49" t="str">
        <x:f>IF(A270="","",IF(SUM($AS$2:$AS$1001)&lt;=0,"Не определён",IF(AS270&lt;0,"Исключение",IF(AU270&lt;'Настройки'!$B$5,"A",IF(AU270&lt;'Настройки'!$B$6,"B","C")))))</x:f>
      </x:c>
      <x:c r="AX270" s="58" t="str">
        <x:f>IF(A270="","",IF(AQ270=0,"",AVERAGE(BI270:INDEX(BI270:CR270,1,'Настройки'!$B$3))))</x:f>
      </x:c>
      <x:c r="AY270" s="58" t="str">
        <x:f>IF(OR(A270="",AQ270=0),"",STDEVP(BI270:INDEX(BI270:CR270,1,'Настройки'!$B$3)))</x:f>
      </x:c>
      <x:c r="AZ270" s="61" t="str">
        <x:f>IF(OR(A270="",AQ270&lt;'Настройки'!$B$12,AX270&lt;=0,AND('Настройки'!$B$10="Блокировать",COUNTIF(F270:INDEX(F270:AO270,1,'Настройки'!$B$3),"&lt;0")&gt;0)),"",AY270/ABS(AX270))</x:f>
      </x:c>
      <x:c r="BA270" s="49" t="str">
        <x:f>IF(A270="","",IF(AND('Настройки'!$B$10="Блокировать",COUNTIF(F270:INDEX(F270:AO270,1,'Настройки'!$B$3),"&lt;0")&gt;0),"Не определён",IF(AQ270&lt;'Настройки'!$B$12,"Не определён",IF(AX270=0,"Нет спроса",IF(AX270&lt;0,"Не определён",IF(AZ270&lt;='Настройки'!$B$7,"X",IF(AZ270&lt;='Настройки'!$B$8,"Y","Z")))))))</x:f>
      </x:c>
      <x:c r="BB270" s="49" t="str">
        <x:f>IF(OR(A270="",LEN(AW270)&lt;&gt;1,LEN(BA270)&lt;&gt;1),"",AW270&amp;BA270)</x:f>
      </x:c>
      <x:c r="BC270" s="61" t="str">
        <x:f>IF(OR(A270="",AQ270=0),"",(COUNT(BI270:INDEX(BI270:CR270,1,'Настройки'!$B$3))-COUNT(CS270:INDEX(CS270:EB270,1,'Настройки'!$B$3)))/AQ270)</x:f>
      </x:c>
      <x:c r="BD270" s="64" t="str">
        <x:f>IF(OR(A270="",COUNT(CS270:INDEX(CS270:EB270,1,'Настройки'!$B$3))=0),"",AQ270/COUNT(CS270:INDEX(CS270:EB270,1,'Настройки'!$B$3)))</x:f>
      </x:c>
      <x:c r="BE270" s="64" t="str">
        <x:f>IF(OR(A270="",COUNT(CS270:INDEX(CS270:EB270,1,'Настройки'!$B$3))=0),"",IF(AVERAGE(CS270:INDEX(CS270:EB270,1,'Настройки'!$B$3))=0,"",(STDEVP(CS270:INDEX(CS270:EB270,1,'Настройки'!$B$3))/ABS(AVERAGE(CS270:INDEX(CS270:EB270,1,'Настройки'!$B$3))))^2))</x:f>
      </x:c>
      <x:c r="BF270" s="49" t="str">
        <x:f>IF(A270="","",IF(AQ270&lt;3,"Недостаточно",IF(AQ270&lt;6,"Предварительный","Обычный")))</x:f>
      </x:c>
      <x:c r="BG270" s="49" t="str">
        <x:f>IF(A270="","",IF(COUNTIF(F270:INDEX(F270:AO270,1,'Настройки'!$B$3),"&lt;0")&gt;0,IF('Настройки'!$B$10="Блокировать","Отрицательный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"),"")&amp;IF(AQ270&lt;3,"Недостаточно истории. ",IF(AQ270&lt;6,"Предварительная классификация. ",""))&amp;IF(AX270=0,"Нет спроса за горизонт. ","")&amp;IF(AZ270&gt;'Настройки'!$B$11,"Экстремальная вариативность. ",""))</x:f>
      </x:c>
      <x:c r="BH270" s="49" t="str">
        <x:f>IF(A270="","",IFERROR(VLOOKUP(BB270,'Настройки'!$D$3:$E$11,2,FALSE),"Сначала проверьте исходные данные и историю спроса.")&amp;" Уточните срок поставки, MOQ и критичность.")</x:f>
      </x:c>
      <x:c r="BI270" s="50" t="str">
        <x:f>IF(1&gt;'Настройки'!$B$3,"",IF(ISBLANK(F270),IF('Настройки'!$B$9="Нулевой спрос",0,""),IF(F270&lt;0,IF('Настройки'!$B$10="Исключить","",IF('Настройки'!$B$10="Абсолютные значения",ABS(F270),F270)),F270)))</x:f>
      </x:c>
      <x:c r="BJ270" s="50" t="str">
        <x:f>IF(2&gt;'Настройки'!$B$3,"",IF(ISBLANK(G270),IF('Настройки'!$B$9="Нулевой спрос",0,""),IF(G270&lt;0,IF('Настройки'!$B$10="Исключить","",IF('Настройки'!$B$10="Абсолютные значения",ABS(G270),G270)),G270)))</x:f>
      </x:c>
      <x:c r="BK270" s="50" t="str">
        <x:f>IF(3&gt;'Настройки'!$B$3,"",IF(ISBLANK(H270),IF('Настройки'!$B$9="Нулевой спрос",0,""),IF(H270&lt;0,IF('Настройки'!$B$10="Исключить","",IF('Настройки'!$B$10="Абсолютные значения",ABS(H270),H270)),H270)))</x:f>
      </x:c>
      <x:c r="BL270" s="50" t="str">
        <x:f>IF(4&gt;'Настройки'!$B$3,"",IF(ISBLANK(I270),IF('Настройки'!$B$9="Нулевой спрос",0,""),IF(I270&lt;0,IF('Настройки'!$B$10="Исключить","",IF('Настройки'!$B$10="Абсолютные значения",ABS(I270),I270)),I270)))</x:f>
      </x:c>
      <x:c r="BM270" s="50" t="str">
        <x:f>IF(5&gt;'Настройки'!$B$3,"",IF(ISBLANK(J270),IF('Настройки'!$B$9="Нулевой спрос",0,""),IF(J270&lt;0,IF('Настройки'!$B$10="Исключить","",IF('Настройки'!$B$10="Абсолютные значения",ABS(J270),J270)),J270)))</x:f>
      </x:c>
      <x:c r="BN270" s="50" t="str">
        <x:f>IF(6&gt;'Настройки'!$B$3,"",IF(ISBLANK(K270),IF('Настройки'!$B$9="Нулевой спрос",0,""),IF(K270&lt;0,IF('Настройки'!$B$10="Исключить","",IF('Настройки'!$B$10="Абсолютные значения",ABS(K270),K270)),K270)))</x:f>
      </x:c>
      <x:c r="BO270" s="50" t="str">
        <x:f>IF(7&gt;'Настройки'!$B$3,"",IF(ISBLANK(L270),IF('Настройки'!$B$9="Нулевой спрос",0,""),IF(L270&lt;0,IF('Настройки'!$B$10="Исключить","",IF('Настройки'!$B$10="Абсолютные значения",ABS(L270),L270)),L270)))</x:f>
      </x:c>
      <x:c r="BP270" s="50" t="str">
        <x:f>IF(8&gt;'Настройки'!$B$3,"",IF(ISBLANK(M270),IF('Настройки'!$B$9="Нулевой спрос",0,""),IF(M270&lt;0,IF('Настройки'!$B$10="Исключить","",IF('Настройки'!$B$10="Абсолютные значения",ABS(M270),M270)),M270)))</x:f>
      </x:c>
      <x:c r="BQ270" s="50" t="str">
        <x:f>IF(9&gt;'Настройки'!$B$3,"",IF(ISBLANK(N270),IF('Настройки'!$B$9="Нулевой спрос",0,""),IF(N270&lt;0,IF('Настройки'!$B$10="Исключить","",IF('Настройки'!$B$10="Абсолютные значения",ABS(N270),N270)),N270)))</x:f>
      </x:c>
      <x:c r="BR270" s="50" t="str">
        <x:f>IF(10&gt;'Настройки'!$B$3,"",IF(ISBLANK(O270),IF('Настройки'!$B$9="Нулевой спрос",0,""),IF(O270&lt;0,IF('Настройки'!$B$10="Исключить","",IF('Настройки'!$B$10="Абсолютные значения",ABS(O270),O270)),O270)))</x:f>
      </x:c>
      <x:c r="BS270" s="50" t="str">
        <x:f>IF(11&gt;'Настройки'!$B$3,"",IF(ISBLANK(P270),IF('Настройки'!$B$9="Нулевой спрос",0,""),IF(P270&lt;0,IF('Настройки'!$B$10="Исключить","",IF('Настройки'!$B$10="Абсолютные значения",ABS(P270),P270)),P270)))</x:f>
      </x:c>
      <x:c r="BT270" s="50" t="str">
        <x:f>IF(12&gt;'Настройки'!$B$3,"",IF(ISBLANK(Q270),IF('Настройки'!$B$9="Нулевой спрос",0,""),IF(Q270&lt;0,IF('Настройки'!$B$10="Исключить","",IF('Настройки'!$B$10="Абсолютные значения",ABS(Q270),Q270)),Q270)))</x:f>
      </x:c>
      <x:c r="BU270" s="50" t="str">
        <x:f>IF(13&gt;'Настройки'!$B$3,"",IF(ISBLANK(R270),IF('Настройки'!$B$9="Нулевой спрос",0,""),IF(R270&lt;0,IF('Настройки'!$B$10="Исключить","",IF('Настройки'!$B$10="Абсолютные значения",ABS(R270),R270)),R270)))</x:f>
      </x:c>
      <x:c r="BV270" s="50" t="str">
        <x:f>IF(14&gt;'Настройки'!$B$3,"",IF(ISBLANK(S270),IF('Настройки'!$B$9="Нулевой спрос",0,""),IF(S270&lt;0,IF('Настройки'!$B$10="Исключить","",IF('Настройки'!$B$10="Абсолютные значения",ABS(S270),S270)),S270)))</x:f>
      </x:c>
      <x:c r="BW270" s="50" t="str">
        <x:f>IF(15&gt;'Настройки'!$B$3,"",IF(ISBLANK(T270),IF('Настройки'!$B$9="Нулевой спрос",0,""),IF(T270&lt;0,IF('Настройки'!$B$10="Исключить","",IF('Настройки'!$B$10="Абсолютные значения",ABS(T270),T270)),T270)))</x:f>
      </x:c>
      <x:c r="BX270" s="50" t="str">
        <x:f>IF(16&gt;'Настройки'!$B$3,"",IF(ISBLANK(U270),IF('Настройки'!$B$9="Нулевой спрос",0,""),IF(U270&lt;0,IF('Настройки'!$B$10="Исключить","",IF('Настройки'!$B$10="Абсолютные значения",ABS(U270),U270)),U270)))</x:f>
      </x:c>
      <x:c r="BY270" s="50" t="str">
        <x:f>IF(17&gt;'Настройки'!$B$3,"",IF(ISBLANK(V270),IF('Настройки'!$B$9="Нулевой спрос",0,""),IF(V270&lt;0,IF('Настройки'!$B$10="Исключить","",IF('Настройки'!$B$10="Абсолютные значения",ABS(V270),V270)),V270)))</x:f>
      </x:c>
      <x:c r="BZ270" s="50" t="str">
        <x:f>IF(18&gt;'Настройки'!$B$3,"",IF(ISBLANK(W270),IF('Настройки'!$B$9="Нулевой спрос",0,""),IF(W270&lt;0,IF('Настройки'!$B$10="Исключить","",IF('Настройки'!$B$10="Абсолютные значения",ABS(W270),W270)),W270)))</x:f>
      </x:c>
      <x:c r="CA270" s="50" t="str">
        <x:f>IF(19&gt;'Настройки'!$B$3,"",IF(ISBLANK(X270),IF('Настройки'!$B$9="Нулевой спрос",0,""),IF(X270&lt;0,IF('Настройки'!$B$10="Исключить","",IF('Настройки'!$B$10="Абсолютные значения",ABS(X270),X270)),X270)))</x:f>
      </x:c>
      <x:c r="CB270" s="50" t="str">
        <x:f>IF(20&gt;'Настройки'!$B$3,"",IF(ISBLANK(Y270),IF('Настройки'!$B$9="Нулевой спрос",0,""),IF(Y270&lt;0,IF('Настройки'!$B$10="Исключить","",IF('Настройки'!$B$10="Абсолютные значения",ABS(Y270),Y270)),Y270)))</x:f>
      </x:c>
      <x:c r="CC270" s="50" t="str">
        <x:f>IF(21&gt;'Настройки'!$B$3,"",IF(ISBLANK(Z270),IF('Настройки'!$B$9="Нулевой спрос",0,""),IF(Z270&lt;0,IF('Настройки'!$B$10="Исключить","",IF('Настройки'!$B$10="Абсолютные значения",ABS(Z270),Z270)),Z270)))</x:f>
      </x:c>
      <x:c r="CD270" s="50" t="str">
        <x:f>IF(22&gt;'Настройки'!$B$3,"",IF(ISBLANK(AA270),IF('Настройки'!$B$9="Нулевой спрос",0,""),IF(AA270&lt;0,IF('Настройки'!$B$10="Исключить","",IF('Настройки'!$B$10="Абсолютные значения",ABS(AA270),AA270)),AA270)))</x:f>
      </x:c>
      <x:c r="CE270" s="50" t="str">
        <x:f>IF(23&gt;'Настройки'!$B$3,"",IF(ISBLANK(AB270),IF('Настройки'!$B$9="Нулевой спрос",0,""),IF(AB270&lt;0,IF('Настройки'!$B$10="Исключить","",IF('Настройки'!$B$10="Абсолютные значения",ABS(AB270),AB270)),AB270)))</x:f>
      </x:c>
      <x:c r="CF270" s="50" t="str">
        <x:f>IF(24&gt;'Настройки'!$B$3,"",IF(ISBLANK(AC270),IF('Настройки'!$B$9="Нулевой спрос",0,""),IF(AC270&lt;0,IF('Настройки'!$B$10="Исключить","",IF('Настройки'!$B$10="Абсолютные значения",ABS(AC270),AC270)),AC270)))</x:f>
      </x:c>
      <x:c r="CG270" s="50" t="str">
        <x:f>IF(25&gt;'Настройки'!$B$3,"",IF(ISBLANK(AD270),IF('Настройки'!$B$9="Нулевой спрос",0,""),IF(AD270&lt;0,IF('Настройки'!$B$10="Исключить","",IF('Настройки'!$B$10="Абсолютные значения",ABS(AD270),AD270)),AD270)))</x:f>
      </x:c>
      <x:c r="CH270" s="50" t="str">
        <x:f>IF(26&gt;'Настройки'!$B$3,"",IF(ISBLANK(AE270),IF('Настройки'!$B$9="Нулевой спрос",0,""),IF(AE270&lt;0,IF('Настройки'!$B$10="Исключить","",IF('Настройки'!$B$10="Абсолютные значения",ABS(AE270),AE270)),AE270)))</x:f>
      </x:c>
      <x:c r="CI270" s="50" t="str">
        <x:f>IF(27&gt;'Настройки'!$B$3,"",IF(ISBLANK(AF270),IF('Настройки'!$B$9="Нулевой спрос",0,""),IF(AF270&lt;0,IF('Настройки'!$B$10="Исключить","",IF('Настройки'!$B$10="Абсолютные значения",ABS(AF270),AF270)),AF270)))</x:f>
      </x:c>
      <x:c r="CJ270" s="50" t="str">
        <x:f>IF(28&gt;'Настройки'!$B$3,"",IF(ISBLANK(AG270),IF('Настройки'!$B$9="Нулевой спрос",0,""),IF(AG270&lt;0,IF('Настройки'!$B$10="Исключить","",IF('Настройки'!$B$10="Абсолютные значения",ABS(AG270),AG270)),AG270)))</x:f>
      </x:c>
      <x:c r="CK270" s="50" t="str">
        <x:f>IF(29&gt;'Настройки'!$B$3,"",IF(ISBLANK(AH270),IF('Настройки'!$B$9="Нулевой спрос",0,""),IF(AH270&lt;0,IF('Настройки'!$B$10="Исключить","",IF('Настройки'!$B$10="Абсолютные значения",ABS(AH270),AH270)),AH270)))</x:f>
      </x:c>
      <x:c r="CL270" s="50" t="str">
        <x:f>IF(30&gt;'Настройки'!$B$3,"",IF(ISBLANK(AI270),IF('Настройки'!$B$9="Нулевой спрос",0,""),IF(AI270&lt;0,IF('Настройки'!$B$10="Исключить","",IF('Настройки'!$B$10="Абсолютные значения",ABS(AI270),AI270)),AI270)))</x:f>
      </x:c>
      <x:c r="CM270" s="50" t="str">
        <x:f>IF(31&gt;'Настройки'!$B$3,"",IF(ISBLANK(AJ270),IF('Настройки'!$B$9="Нулевой спрос",0,""),IF(AJ270&lt;0,IF('Настройки'!$B$10="Исключить","",IF('Настройки'!$B$10="Абсолютные значения",ABS(AJ270),AJ270)),AJ270)))</x:f>
      </x:c>
      <x:c r="CN270" s="50" t="str">
        <x:f>IF(32&gt;'Настройки'!$B$3,"",IF(ISBLANK(AK270),IF('Настройки'!$B$9="Нулевой спрос",0,""),IF(AK270&lt;0,IF('Настройки'!$B$10="Исключить","",IF('Настройки'!$B$10="Абсолютные значения",ABS(AK270),AK270)),AK270)))</x:f>
      </x:c>
      <x:c r="CO270" s="50" t="str">
        <x:f>IF(33&gt;'Настройки'!$B$3,"",IF(ISBLANK(AL270),IF('Настройки'!$B$9="Нулевой спрос",0,""),IF(AL270&lt;0,IF('Настройки'!$B$10="Исключить","",IF('Настройки'!$B$10="Абсолютные значения",ABS(AL270),AL270)),AL270)))</x:f>
      </x:c>
      <x:c r="CP270" s="50" t="str">
        <x:f>IF(34&gt;'Настройки'!$B$3,"",IF(ISBLANK(AM270),IF('Настройки'!$B$9="Нулевой спрос",0,""),IF(AM270&lt;0,IF('Настройки'!$B$10="Исключить","",IF('Настройки'!$B$10="Абсолютные значения",ABS(AM270),AM270)),AM270)))</x:f>
      </x:c>
      <x:c r="CQ270" s="50" t="str">
        <x:f>IF(35&gt;'Настройки'!$B$3,"",IF(ISBLANK(AN270),IF('Настройки'!$B$9="Нулевой спрос",0,""),IF(AN270&lt;0,IF('Настройки'!$B$10="Исключить","",IF('Настройки'!$B$10="Абсолютные значения",ABS(AN270),AN270)),AN270)))</x:f>
      </x:c>
      <x:c r="CR270" s="50" t="str">
        <x:f>IF(36&gt;'Настройки'!$B$3,"",IF(ISBLANK(AO270),IF('Настройки'!$B$9="Нулевой спрос",0,""),IF(AO270&lt;0,IF('Настройки'!$B$10="Исключить","",IF('Настройки'!$B$10="Абсолютные значения",ABS(AO270),AO270)),AO270)))</x:f>
      </x:c>
      <x:c r="CS270" s="50" t="str">
        <x:f>IF(OR(1&gt;'Настройки'!$B$3,ISBLANK(BI270),BI270=0),"",BI270)</x:f>
      </x:c>
      <x:c r="CT270" s="50" t="str">
        <x:f>IF(OR(2&gt;'Настройки'!$B$3,ISBLANK(BJ270),BJ270=0),"",BJ270)</x:f>
      </x:c>
      <x:c r="CU270" s="50" t="str">
        <x:f>IF(OR(3&gt;'Настройки'!$B$3,ISBLANK(BK270),BK270=0),"",BK270)</x:f>
      </x:c>
      <x:c r="CV270" s="50" t="str">
        <x:f>IF(OR(4&gt;'Настройки'!$B$3,ISBLANK(BL270),BL270=0),"",BL270)</x:f>
      </x:c>
      <x:c r="CW270" s="50" t="str">
        <x:f>IF(OR(5&gt;'Настройки'!$B$3,ISBLANK(BM270),BM270=0),"",BM270)</x:f>
      </x:c>
      <x:c r="CX270" s="50" t="str">
        <x:f>IF(OR(6&gt;'Настройки'!$B$3,ISBLANK(BN270),BN270=0),"",BN270)</x:f>
      </x:c>
      <x:c r="CY270" s="50" t="str">
        <x:f>IF(OR(7&gt;'Настройки'!$B$3,ISBLANK(BO270),BO270=0),"",BO270)</x:f>
      </x:c>
      <x:c r="CZ270" s="50" t="str">
        <x:f>IF(OR(8&gt;'Настройки'!$B$3,ISBLANK(BP270),BP270=0),"",BP270)</x:f>
      </x:c>
      <x:c r="DA270" s="50" t="str">
        <x:f>IF(OR(9&gt;'Настройки'!$B$3,ISBLANK(BQ270),BQ270=0),"",BQ270)</x:f>
      </x:c>
      <x:c r="DB270" s="50" t="str">
        <x:f>IF(OR(10&gt;'Настройки'!$B$3,ISBLANK(BR270),BR270=0),"",BR270)</x:f>
      </x:c>
      <x:c r="DC270" s="50" t="str">
        <x:f>IF(OR(11&gt;'Настройки'!$B$3,ISBLANK(BS270),BS270=0),"",BS270)</x:f>
      </x:c>
      <x:c r="DD270" s="50" t="str">
        <x:f>IF(OR(12&gt;'Настройки'!$B$3,ISBLANK(BT270),BT270=0),"",BT270)</x:f>
      </x:c>
      <x:c r="DE270" s="50" t="str">
        <x:f>IF(OR(13&gt;'Настройки'!$B$3,ISBLANK(BU270),BU270=0),"",BU270)</x:f>
      </x:c>
      <x:c r="DF270" s="50" t="str">
        <x:f>IF(OR(14&gt;'Настройки'!$B$3,ISBLANK(BV270),BV270=0),"",BV270)</x:f>
      </x:c>
      <x:c r="DG270" s="50" t="str">
        <x:f>IF(OR(15&gt;'Настройки'!$B$3,ISBLANK(BW270),BW270=0),"",BW270)</x:f>
      </x:c>
      <x:c r="DH270" s="50" t="str">
        <x:f>IF(OR(16&gt;'Настройки'!$B$3,ISBLANK(BX270),BX270=0),"",BX270)</x:f>
      </x:c>
      <x:c r="DI270" s="50" t="str">
        <x:f>IF(OR(17&gt;'Настройки'!$B$3,ISBLANK(BY270),BY270=0),"",BY270)</x:f>
      </x:c>
      <x:c r="DJ270" s="50" t="str">
        <x:f>IF(OR(18&gt;'Настройки'!$B$3,ISBLANK(BZ270),BZ270=0),"",BZ270)</x:f>
      </x:c>
      <x:c r="DK270" s="50" t="str">
        <x:f>IF(OR(19&gt;'Настройки'!$B$3,ISBLANK(CA270),CA270=0),"",CA270)</x:f>
      </x:c>
      <x:c r="DL270" s="50" t="str">
        <x:f>IF(OR(20&gt;'Настройки'!$B$3,ISBLANK(CB270),CB270=0),"",CB270)</x:f>
      </x:c>
      <x:c r="DM270" s="50" t="str">
        <x:f>IF(OR(21&gt;'Настройки'!$B$3,ISBLANK(CC270),CC270=0),"",CC270)</x:f>
      </x:c>
      <x:c r="DN270" s="50" t="str">
        <x:f>IF(OR(22&gt;'Настройки'!$B$3,ISBLANK(CD270),CD270=0),"",CD270)</x:f>
      </x:c>
      <x:c r="DO270" s="50" t="str">
        <x:f>IF(OR(23&gt;'Настройки'!$B$3,ISBLANK(CE270),CE270=0),"",CE270)</x:f>
      </x:c>
      <x:c r="DP270" s="50" t="str">
        <x:f>IF(OR(24&gt;'Настройки'!$B$3,ISBLANK(CF270),CF270=0),"",CF270)</x:f>
      </x:c>
      <x:c r="DQ270" s="50" t="str">
        <x:f>IF(OR(25&gt;'Настройки'!$B$3,ISBLANK(CG270),CG270=0),"",CG270)</x:f>
      </x:c>
      <x:c r="DR270" s="50" t="str">
        <x:f>IF(OR(26&gt;'Настройки'!$B$3,ISBLANK(CH270),CH270=0),"",CH270)</x:f>
      </x:c>
      <x:c r="DS270" s="50" t="str">
        <x:f>IF(OR(27&gt;'Настройки'!$B$3,ISBLANK(CI270),CI270=0),"",CI270)</x:f>
      </x:c>
      <x:c r="DT270" s="50" t="str">
        <x:f>IF(OR(28&gt;'Настройки'!$B$3,ISBLANK(CJ270),CJ270=0),"",CJ270)</x:f>
      </x:c>
      <x:c r="DU270" s="50" t="str">
        <x:f>IF(OR(29&gt;'Настройки'!$B$3,ISBLANK(CK270),CK270=0),"",CK270)</x:f>
      </x:c>
      <x:c r="DV270" s="50" t="str">
        <x:f>IF(OR(30&gt;'Настройки'!$B$3,ISBLANK(CL270),CL270=0),"",CL270)</x:f>
      </x:c>
      <x:c r="DW270" s="50" t="str">
        <x:f>IF(OR(31&gt;'Настройки'!$B$3,ISBLANK(CM270),CM270=0),"",CM270)</x:f>
      </x:c>
      <x:c r="DX270" s="50" t="str">
        <x:f>IF(OR(32&gt;'Настройки'!$B$3,ISBLANK(CN270),CN270=0),"",CN270)</x:f>
      </x:c>
      <x:c r="DY270" s="50" t="str">
        <x:f>IF(OR(33&gt;'Настройки'!$B$3,ISBLANK(CO270),CO270=0),"",CO270)</x:f>
      </x:c>
      <x:c r="DZ270" s="50" t="str">
        <x:f>IF(OR(34&gt;'Настройки'!$B$3,ISBLANK(CP270),CP270=0),"",CP270)</x:f>
      </x:c>
      <x:c r="EA270" s="50" t="str">
        <x:f>IF(OR(35&gt;'Настройки'!$B$3,ISBLANK(CQ270),CQ270=0),"",CQ270)</x:f>
      </x:c>
      <x:c r="EB270" s="50" t="str">
        <x:f>IF(OR(36&gt;'Настройки'!$B$3,ISBLANK(CR270),CR270=0),"",CR270)</x:f>
      </x:c>
      <x:c r="EC270" s="50" t="str">
        <x:f>IF(A270="","",IF(OR(BB270="AZ",BB270="BZ"),10000+ROW(),IF(AZ270&gt;'Настройки'!$B$11,20000+ROW(),IF(BF270&lt;&gt;"Обычный",30000+ROW(),IF(AX270&lt;=0,40000+ROW(),"")))))</x:f>
      </x:c>
      <x:c r="ED270" s="50" t="str">
        <x:f>IF(EC270="","",COUNTIFS($EC$2:$EC$1001,"&gt;0",$EC$2:$EC$1001,"&lt;"&amp;EC270)+1)</x:f>
      </x:c>
    </x:row>
    <x:row r="271">
      <x:c r="A271" s="115"/>
      <x:c r="B271" s="115"/>
      <x:c r="C271" s="115"/>
      <x:c r="D271" s="118"/>
      <x:c r="E271" s="118"/>
      <x:c r="F271" s="118"/>
      <x:c r="G271" s="118"/>
      <x:c r="H271" s="118"/>
      <x:c r="I271" s="118"/>
      <x:c r="J271" s="118"/>
      <x:c r="K271" s="118"/>
      <x:c r="L271" s="118"/>
      <x:c r="M271" s="118"/>
      <x:c r="N271" s="118"/>
      <x:c r="O271" s="118"/>
      <x:c r="P271" s="118"/>
      <x:c r="Q271" s="118"/>
      <x:c r="R271" s="118"/>
      <x:c r="S271" s="118"/>
      <x:c r="T271" s="118"/>
      <x:c r="U271" s="118"/>
      <x:c r="V271" s="118"/>
      <x:c r="W271" s="118"/>
      <x:c r="X271" s="118"/>
      <x:c r="Y271" s="118"/>
      <x:c r="Z271" s="118"/>
      <x:c r="AA271" s="118"/>
      <x:c r="AB271" s="118"/>
      <x:c r="AC271" s="118"/>
      <x:c r="AD271" s="118"/>
      <x:c r="AE271" s="118"/>
      <x:c r="AF271" s="118"/>
      <x:c r="AG271" s="118"/>
      <x:c r="AH271" s="118"/>
      <x:c r="AI271" s="118"/>
      <x:c r="AJ271" s="118"/>
      <x:c r="AK271" s="118"/>
      <x:c r="AL271" s="118"/>
      <x:c r="AM271" s="118"/>
      <x:c r="AN271" s="118"/>
      <x:c r="AO271" s="118"/>
      <x:c r="AP271" s="115"/>
      <x:c r="AQ271" s="49" t="str">
        <x:f>IF(A271="","",COUNT(BI271:INDEX(BI271:CR271,1,'Настройки'!$B$3)))</x:f>
      </x:c>
      <x:c r="AR271" s="49" t="str">
        <x:f>IF(A271="","",SUM(BI271:INDEX(BI271:CR271,1,'Настройки'!$B$3)))</x:f>
      </x:c>
      <x:c r="AS271" s="58" t="str">
        <x:f>IF(A271="","",IF('Настройки'!$B$4="Стоимость потребления",AR271*D271,IF('Настройки'!$B$4="Количество",AR271,E271)))</x:f>
      </x:c>
      <x:c r="AT271" s="61" t="str">
        <x:f>IF(OR(A271="",AS271&lt;0,SUM($AS$2:$AS$1001)&lt;=0),"",AS271/SUM($AS$2:$AS$1001))</x:f>
      </x:c>
      <x:c r="AU271" s="61" t="str">
        <x:f>IF(OR(A271="",AS271&lt;0,SUM($AS$2:$AS$1001)&lt;=0),"",SUMIFS($AS$2:$AS$1001,$AS$2:$AS$1001,"&gt;"&amp;AS271)/SUM($AS$2:$AS$1001))</x:f>
      </x:c>
      <x:c r="AV271" s="61" t="str">
        <x:f>IF(OR(A271="",AS271&lt;0,SUM($AS$2:$AS$1001)&lt;=0),"",SUMIFS($AS$2:$AS$1001,$AS$2:$AS$1001,"&gt;="&amp;AS271)/SUM($AS$2:$AS$1001))</x:f>
      </x:c>
      <x:c r="AW271" s="49" t="str">
        <x:f>IF(A271="","",IF(SUM($AS$2:$AS$1001)&lt;=0,"Не определён",IF(AS271&lt;0,"Исключение",IF(AU271&lt;'Настройки'!$B$5,"A",IF(AU271&lt;'Настройки'!$B$6,"B","C")))))</x:f>
      </x:c>
      <x:c r="AX271" s="58" t="str">
        <x:f>IF(A271="","",IF(AQ271=0,"",AVERAGE(BI271:INDEX(BI271:CR271,1,'Настройки'!$B$3))))</x:f>
      </x:c>
      <x:c r="AY271" s="58" t="str">
        <x:f>IF(OR(A271="",AQ271=0),"",STDEVP(BI271:INDEX(BI271:CR271,1,'Настройки'!$B$3)))</x:f>
      </x:c>
      <x:c r="AZ271" s="61" t="str">
        <x:f>IF(OR(A271="",AQ271&lt;'Настройки'!$B$12,AX271&lt;=0,AND('Настройки'!$B$10="Блокировать",COUNTIF(F271:INDEX(F271:AO271,1,'Настройки'!$B$3),"&lt;0")&gt;0)),"",AY271/ABS(AX271))</x:f>
      </x:c>
      <x:c r="BA271" s="49" t="str">
        <x:f>IF(A271="","",IF(AND('Настройки'!$B$10="Блокировать",COUNTIF(F271:INDEX(F271:AO271,1,'Настройки'!$B$3),"&lt;0")&gt;0),"Не определён",IF(AQ271&lt;'Настройки'!$B$12,"Не определён",IF(AX271=0,"Нет спроса",IF(AX271&lt;0,"Не определён",IF(AZ271&lt;='Настройки'!$B$7,"X",IF(AZ271&lt;='Настройки'!$B$8,"Y","Z")))))))</x:f>
      </x:c>
      <x:c r="BB271" s="49" t="str">
        <x:f>IF(OR(A271="",LEN(AW271)&lt;&gt;1,LEN(BA271)&lt;&gt;1),"",AW271&amp;BA271)</x:f>
      </x:c>
      <x:c r="BC271" s="61" t="str">
        <x:f>IF(OR(A271="",AQ271=0),"",(COUNT(BI271:INDEX(BI271:CR271,1,'Настройки'!$B$3))-COUNT(CS271:INDEX(CS271:EB271,1,'Настройки'!$B$3)))/AQ271)</x:f>
      </x:c>
      <x:c r="BD271" s="64" t="str">
        <x:f>IF(OR(A271="",COUNT(CS271:INDEX(CS271:EB271,1,'Настройки'!$B$3))=0),"",AQ271/COUNT(CS271:INDEX(CS271:EB271,1,'Настройки'!$B$3)))</x:f>
      </x:c>
      <x:c r="BE271" s="64" t="str">
        <x:f>IF(OR(A271="",COUNT(CS271:INDEX(CS271:EB271,1,'Настройки'!$B$3))=0),"",IF(AVERAGE(CS271:INDEX(CS271:EB271,1,'Настройки'!$B$3))=0,"",(STDEVP(CS271:INDEX(CS271:EB271,1,'Настройки'!$B$3))/ABS(AVERAGE(CS271:INDEX(CS271:EB271,1,'Настройки'!$B$3))))^2))</x:f>
      </x:c>
      <x:c r="BF271" s="49" t="str">
        <x:f>IF(A271="","",IF(AQ271&lt;3,"Недостаточно",IF(AQ271&lt;6,"Предварительный","Обычный")))</x:f>
      </x:c>
      <x:c r="BG271" s="49" t="str">
        <x:f>IF(A271="","",IF(COUNTIF(F271:INDEX(F271:AO271,1,'Настройки'!$B$3),"&lt;0")&gt;0,IF('Настройки'!$B$10="Блокировать","Отрицательный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"),"")&amp;IF(AQ271&lt;3,"Недостаточно истории. ",IF(AQ271&lt;6,"Предварительная классификация. ",""))&amp;IF(AX271=0,"Нет спроса за горизонт. ","")&amp;IF(AZ271&gt;'Настройки'!$B$11,"Экстремальная вариативность. ",""))</x:f>
      </x:c>
      <x:c r="BH271" s="49" t="str">
        <x:f>IF(A271="","",IFERROR(VLOOKUP(BB271,'Настройки'!$D$3:$E$11,2,FALSE),"Сначала проверьте исходные данные и историю спроса.")&amp;" Уточните срок поставки, MOQ и критичность.")</x:f>
      </x:c>
      <x:c r="BI271" s="50" t="str">
        <x:f>IF(1&gt;'Настройки'!$B$3,"",IF(ISBLANK(F271),IF('Настройки'!$B$9="Нулевой спрос",0,""),IF(F271&lt;0,IF('Настройки'!$B$10="Исключить","",IF('Настройки'!$B$10="Абсолютные значения",ABS(F271),F271)),F271)))</x:f>
      </x:c>
      <x:c r="BJ271" s="50" t="str">
        <x:f>IF(2&gt;'Настройки'!$B$3,"",IF(ISBLANK(G271),IF('Настройки'!$B$9="Нулевой спрос",0,""),IF(G271&lt;0,IF('Настройки'!$B$10="Исключить","",IF('Настройки'!$B$10="Абсолютные значения",ABS(G271),G271)),G271)))</x:f>
      </x:c>
      <x:c r="BK271" s="50" t="str">
        <x:f>IF(3&gt;'Настройки'!$B$3,"",IF(ISBLANK(H271),IF('Настройки'!$B$9="Нулевой спрос",0,""),IF(H271&lt;0,IF('Настройки'!$B$10="Исключить","",IF('Настройки'!$B$10="Абсолютные значения",ABS(H271),H271)),H271)))</x:f>
      </x:c>
      <x:c r="BL271" s="50" t="str">
        <x:f>IF(4&gt;'Настройки'!$B$3,"",IF(ISBLANK(I271),IF('Настройки'!$B$9="Нулевой спрос",0,""),IF(I271&lt;0,IF('Настройки'!$B$10="Исключить","",IF('Настройки'!$B$10="Абсолютные значения",ABS(I271),I271)),I271)))</x:f>
      </x:c>
      <x:c r="BM271" s="50" t="str">
        <x:f>IF(5&gt;'Настройки'!$B$3,"",IF(ISBLANK(J271),IF('Настройки'!$B$9="Нулевой спрос",0,""),IF(J271&lt;0,IF('Настройки'!$B$10="Исключить","",IF('Настройки'!$B$10="Абсолютные значения",ABS(J271),J271)),J271)))</x:f>
      </x:c>
      <x:c r="BN271" s="50" t="str">
        <x:f>IF(6&gt;'Настройки'!$B$3,"",IF(ISBLANK(K271),IF('Настройки'!$B$9="Нулевой спрос",0,""),IF(K271&lt;0,IF('Настройки'!$B$10="Исключить","",IF('Настройки'!$B$10="Абсолютные значения",ABS(K271),K271)),K271)))</x:f>
      </x:c>
      <x:c r="BO271" s="50" t="str">
        <x:f>IF(7&gt;'Настройки'!$B$3,"",IF(ISBLANK(L271),IF('Настройки'!$B$9="Нулевой спрос",0,""),IF(L271&lt;0,IF('Настройки'!$B$10="Исключить","",IF('Настройки'!$B$10="Абсолютные значения",ABS(L271),L271)),L271)))</x:f>
      </x:c>
      <x:c r="BP271" s="50" t="str">
        <x:f>IF(8&gt;'Настройки'!$B$3,"",IF(ISBLANK(M271),IF('Настройки'!$B$9="Нулевой спрос",0,""),IF(M271&lt;0,IF('Настройки'!$B$10="Исключить","",IF('Настройки'!$B$10="Абсолютные значения",ABS(M271),M271)),M271)))</x:f>
      </x:c>
      <x:c r="BQ271" s="50" t="str">
        <x:f>IF(9&gt;'Настройки'!$B$3,"",IF(ISBLANK(N271),IF('Настройки'!$B$9="Нулевой спрос",0,""),IF(N271&lt;0,IF('Настройки'!$B$10="Исключить","",IF('Настройки'!$B$10="Абсолютные значения",ABS(N271),N271)),N271)))</x:f>
      </x:c>
      <x:c r="BR271" s="50" t="str">
        <x:f>IF(10&gt;'Настройки'!$B$3,"",IF(ISBLANK(O271),IF('Настройки'!$B$9="Нулевой спрос",0,""),IF(O271&lt;0,IF('Настройки'!$B$10="Исключить","",IF('Настройки'!$B$10="Абсолютные значения",ABS(O271),O271)),O271)))</x:f>
      </x:c>
      <x:c r="BS271" s="50" t="str">
        <x:f>IF(11&gt;'Настройки'!$B$3,"",IF(ISBLANK(P271),IF('Настройки'!$B$9="Нулевой спрос",0,""),IF(P271&lt;0,IF('Настройки'!$B$10="Исключить","",IF('Настройки'!$B$10="Абсолютные значения",ABS(P271),P271)),P271)))</x:f>
      </x:c>
      <x:c r="BT271" s="50" t="str">
        <x:f>IF(12&gt;'Настройки'!$B$3,"",IF(ISBLANK(Q271),IF('Настройки'!$B$9="Нулевой спрос",0,""),IF(Q271&lt;0,IF('Настройки'!$B$10="Исключить","",IF('Настройки'!$B$10="Абсолютные значения",ABS(Q271),Q271)),Q271)))</x:f>
      </x:c>
      <x:c r="BU271" s="50" t="str">
        <x:f>IF(13&gt;'Настройки'!$B$3,"",IF(ISBLANK(R271),IF('Настройки'!$B$9="Нулевой спрос",0,""),IF(R271&lt;0,IF('Настройки'!$B$10="Исключить","",IF('Настройки'!$B$10="Абсолютные значения",ABS(R271),R271)),R271)))</x:f>
      </x:c>
      <x:c r="BV271" s="50" t="str">
        <x:f>IF(14&gt;'Настройки'!$B$3,"",IF(ISBLANK(S271),IF('Настройки'!$B$9="Нулевой спрос",0,""),IF(S271&lt;0,IF('Настройки'!$B$10="Исключить","",IF('Настройки'!$B$10="Абсолютные значения",ABS(S271),S271)),S271)))</x:f>
      </x:c>
      <x:c r="BW271" s="50" t="str">
        <x:f>IF(15&gt;'Настройки'!$B$3,"",IF(ISBLANK(T271),IF('Настройки'!$B$9="Нулевой спрос",0,""),IF(T271&lt;0,IF('Настройки'!$B$10="Исключить","",IF('Настройки'!$B$10="Абсолютные значения",ABS(T271),T271)),T271)))</x:f>
      </x:c>
      <x:c r="BX271" s="50" t="str">
        <x:f>IF(16&gt;'Настройки'!$B$3,"",IF(ISBLANK(U271),IF('Настройки'!$B$9="Нулевой спрос",0,""),IF(U271&lt;0,IF('Настройки'!$B$10="Исключить","",IF('Настройки'!$B$10="Абсолютные значения",ABS(U271),U271)),U271)))</x:f>
      </x:c>
      <x:c r="BY271" s="50" t="str">
        <x:f>IF(17&gt;'Настройки'!$B$3,"",IF(ISBLANK(V271),IF('Настройки'!$B$9="Нулевой спрос",0,""),IF(V271&lt;0,IF('Настройки'!$B$10="Исключить","",IF('Настройки'!$B$10="Абсолютные значения",ABS(V271),V271)),V271)))</x:f>
      </x:c>
      <x:c r="BZ271" s="50" t="str">
        <x:f>IF(18&gt;'Настройки'!$B$3,"",IF(ISBLANK(W271),IF('Настройки'!$B$9="Нулевой спрос",0,""),IF(W271&lt;0,IF('Настройки'!$B$10="Исключить","",IF('Настройки'!$B$10="Абсолютные значения",ABS(W271),W271)),W271)))</x:f>
      </x:c>
      <x:c r="CA271" s="50" t="str">
        <x:f>IF(19&gt;'Настройки'!$B$3,"",IF(ISBLANK(X271),IF('Настройки'!$B$9="Нулевой спрос",0,""),IF(X271&lt;0,IF('Настройки'!$B$10="Исключить","",IF('Настройки'!$B$10="Абсолютные значения",ABS(X271),X271)),X271)))</x:f>
      </x:c>
      <x:c r="CB271" s="50" t="str">
        <x:f>IF(20&gt;'Настройки'!$B$3,"",IF(ISBLANK(Y271),IF('Настройки'!$B$9="Нулевой спрос",0,""),IF(Y271&lt;0,IF('Настройки'!$B$10="Исключить","",IF('Настройки'!$B$10="Абсолютные значения",ABS(Y271),Y271)),Y271)))</x:f>
      </x:c>
      <x:c r="CC271" s="50" t="str">
        <x:f>IF(21&gt;'Настройки'!$B$3,"",IF(ISBLANK(Z271),IF('Настройки'!$B$9="Нулевой спрос",0,""),IF(Z271&lt;0,IF('Настройки'!$B$10="Исключить","",IF('Настройки'!$B$10="Абсолютные значения",ABS(Z271),Z271)),Z271)))</x:f>
      </x:c>
      <x:c r="CD271" s="50" t="str">
        <x:f>IF(22&gt;'Настройки'!$B$3,"",IF(ISBLANK(AA271),IF('Настройки'!$B$9="Нулевой спрос",0,""),IF(AA271&lt;0,IF('Настройки'!$B$10="Исключить","",IF('Настройки'!$B$10="Абсолютные значения",ABS(AA271),AA271)),AA271)))</x:f>
      </x:c>
      <x:c r="CE271" s="50" t="str">
        <x:f>IF(23&gt;'Настройки'!$B$3,"",IF(ISBLANK(AB271),IF('Настройки'!$B$9="Нулевой спрос",0,""),IF(AB271&lt;0,IF('Настройки'!$B$10="Исключить","",IF('Настройки'!$B$10="Абсолютные значения",ABS(AB271),AB271)),AB271)))</x:f>
      </x:c>
      <x:c r="CF271" s="50" t="str">
        <x:f>IF(24&gt;'Настройки'!$B$3,"",IF(ISBLANK(AC271),IF('Настройки'!$B$9="Нулевой спрос",0,""),IF(AC271&lt;0,IF('Настройки'!$B$10="Исключить","",IF('Настройки'!$B$10="Абсолютные значения",ABS(AC271),AC271)),AC271)))</x:f>
      </x:c>
      <x:c r="CG271" s="50" t="str">
        <x:f>IF(25&gt;'Настройки'!$B$3,"",IF(ISBLANK(AD271),IF('Настройки'!$B$9="Нулевой спрос",0,""),IF(AD271&lt;0,IF('Настройки'!$B$10="Исключить","",IF('Настройки'!$B$10="Абсолютные значения",ABS(AD271),AD271)),AD271)))</x:f>
      </x:c>
      <x:c r="CH271" s="50" t="str">
        <x:f>IF(26&gt;'Настройки'!$B$3,"",IF(ISBLANK(AE271),IF('Настройки'!$B$9="Нулевой спрос",0,""),IF(AE271&lt;0,IF('Настройки'!$B$10="Исключить","",IF('Настройки'!$B$10="Абсолютные значения",ABS(AE271),AE271)),AE271)))</x:f>
      </x:c>
      <x:c r="CI271" s="50" t="str">
        <x:f>IF(27&gt;'Настройки'!$B$3,"",IF(ISBLANK(AF271),IF('Настройки'!$B$9="Нулевой спрос",0,""),IF(AF271&lt;0,IF('Настройки'!$B$10="Исключить","",IF('Настройки'!$B$10="Абсолютные значения",ABS(AF271),AF271)),AF271)))</x:f>
      </x:c>
      <x:c r="CJ271" s="50" t="str">
        <x:f>IF(28&gt;'Настройки'!$B$3,"",IF(ISBLANK(AG271),IF('Настройки'!$B$9="Нулевой спрос",0,""),IF(AG271&lt;0,IF('Настройки'!$B$10="Исключить","",IF('Настройки'!$B$10="Абсолютные значения",ABS(AG271),AG271)),AG271)))</x:f>
      </x:c>
      <x:c r="CK271" s="50" t="str">
        <x:f>IF(29&gt;'Настройки'!$B$3,"",IF(ISBLANK(AH271),IF('Настройки'!$B$9="Нулевой спрос",0,""),IF(AH271&lt;0,IF('Настройки'!$B$10="Исключить","",IF('Настройки'!$B$10="Абсолютные значения",ABS(AH271),AH271)),AH271)))</x:f>
      </x:c>
      <x:c r="CL271" s="50" t="str">
        <x:f>IF(30&gt;'Настройки'!$B$3,"",IF(ISBLANK(AI271),IF('Настройки'!$B$9="Нулевой спрос",0,""),IF(AI271&lt;0,IF('Настройки'!$B$10="Исключить","",IF('Настройки'!$B$10="Абсолютные значения",ABS(AI271),AI271)),AI271)))</x:f>
      </x:c>
      <x:c r="CM271" s="50" t="str">
        <x:f>IF(31&gt;'Настройки'!$B$3,"",IF(ISBLANK(AJ271),IF('Настройки'!$B$9="Нулевой спрос",0,""),IF(AJ271&lt;0,IF('Настройки'!$B$10="Исключить","",IF('Настройки'!$B$10="Абсолютные значения",ABS(AJ271),AJ271)),AJ271)))</x:f>
      </x:c>
      <x:c r="CN271" s="50" t="str">
        <x:f>IF(32&gt;'Настройки'!$B$3,"",IF(ISBLANK(AK271),IF('Настройки'!$B$9="Нулевой спрос",0,""),IF(AK271&lt;0,IF('Настройки'!$B$10="Исключить","",IF('Настройки'!$B$10="Абсолютные значения",ABS(AK271),AK271)),AK271)))</x:f>
      </x:c>
      <x:c r="CO271" s="50" t="str">
        <x:f>IF(33&gt;'Настройки'!$B$3,"",IF(ISBLANK(AL271),IF('Настройки'!$B$9="Нулевой спрос",0,""),IF(AL271&lt;0,IF('Настройки'!$B$10="Исключить","",IF('Настройки'!$B$10="Абсолютные значения",ABS(AL271),AL271)),AL271)))</x:f>
      </x:c>
      <x:c r="CP271" s="50" t="str">
        <x:f>IF(34&gt;'Настройки'!$B$3,"",IF(ISBLANK(AM271),IF('Настройки'!$B$9="Нулевой спрос",0,""),IF(AM271&lt;0,IF('Настройки'!$B$10="Исключить","",IF('Настройки'!$B$10="Абсолютные значения",ABS(AM271),AM271)),AM271)))</x:f>
      </x:c>
      <x:c r="CQ271" s="50" t="str">
        <x:f>IF(35&gt;'Настройки'!$B$3,"",IF(ISBLANK(AN271),IF('Настройки'!$B$9="Нулевой спрос",0,""),IF(AN271&lt;0,IF('Настройки'!$B$10="Исключить","",IF('Настройки'!$B$10="Абсолютные значения",ABS(AN271),AN271)),AN271)))</x:f>
      </x:c>
      <x:c r="CR271" s="50" t="str">
        <x:f>IF(36&gt;'Настройки'!$B$3,"",IF(ISBLANK(AO271),IF('Настройки'!$B$9="Нулевой спрос",0,""),IF(AO271&lt;0,IF('Настройки'!$B$10="Исключить","",IF('Настройки'!$B$10="Абсолютные значения",ABS(AO271),AO271)),AO271)))</x:f>
      </x:c>
      <x:c r="CS271" s="50" t="str">
        <x:f>IF(OR(1&gt;'Настройки'!$B$3,ISBLANK(BI271),BI271=0),"",BI271)</x:f>
      </x:c>
      <x:c r="CT271" s="50" t="str">
        <x:f>IF(OR(2&gt;'Настройки'!$B$3,ISBLANK(BJ271),BJ271=0),"",BJ271)</x:f>
      </x:c>
      <x:c r="CU271" s="50" t="str">
        <x:f>IF(OR(3&gt;'Настройки'!$B$3,ISBLANK(BK271),BK271=0),"",BK271)</x:f>
      </x:c>
      <x:c r="CV271" s="50" t="str">
        <x:f>IF(OR(4&gt;'Настройки'!$B$3,ISBLANK(BL271),BL271=0),"",BL271)</x:f>
      </x:c>
      <x:c r="CW271" s="50" t="str">
        <x:f>IF(OR(5&gt;'Настройки'!$B$3,ISBLANK(BM271),BM271=0),"",BM271)</x:f>
      </x:c>
      <x:c r="CX271" s="50" t="str">
        <x:f>IF(OR(6&gt;'Настройки'!$B$3,ISBLANK(BN271),BN271=0),"",BN271)</x:f>
      </x:c>
      <x:c r="CY271" s="50" t="str">
        <x:f>IF(OR(7&gt;'Настройки'!$B$3,ISBLANK(BO271),BO271=0),"",BO271)</x:f>
      </x:c>
      <x:c r="CZ271" s="50" t="str">
        <x:f>IF(OR(8&gt;'Настройки'!$B$3,ISBLANK(BP271),BP271=0),"",BP271)</x:f>
      </x:c>
      <x:c r="DA271" s="50" t="str">
        <x:f>IF(OR(9&gt;'Настройки'!$B$3,ISBLANK(BQ271),BQ271=0),"",BQ271)</x:f>
      </x:c>
      <x:c r="DB271" s="50" t="str">
        <x:f>IF(OR(10&gt;'Настройки'!$B$3,ISBLANK(BR271),BR271=0),"",BR271)</x:f>
      </x:c>
      <x:c r="DC271" s="50" t="str">
        <x:f>IF(OR(11&gt;'Настройки'!$B$3,ISBLANK(BS271),BS271=0),"",BS271)</x:f>
      </x:c>
      <x:c r="DD271" s="50" t="str">
        <x:f>IF(OR(12&gt;'Настройки'!$B$3,ISBLANK(BT271),BT271=0),"",BT271)</x:f>
      </x:c>
      <x:c r="DE271" s="50" t="str">
        <x:f>IF(OR(13&gt;'Настройки'!$B$3,ISBLANK(BU271),BU271=0),"",BU271)</x:f>
      </x:c>
      <x:c r="DF271" s="50" t="str">
        <x:f>IF(OR(14&gt;'Настройки'!$B$3,ISBLANK(BV271),BV271=0),"",BV271)</x:f>
      </x:c>
      <x:c r="DG271" s="50" t="str">
        <x:f>IF(OR(15&gt;'Настройки'!$B$3,ISBLANK(BW271),BW271=0),"",BW271)</x:f>
      </x:c>
      <x:c r="DH271" s="50" t="str">
        <x:f>IF(OR(16&gt;'Настройки'!$B$3,ISBLANK(BX271),BX271=0),"",BX271)</x:f>
      </x:c>
      <x:c r="DI271" s="50" t="str">
        <x:f>IF(OR(17&gt;'Настройки'!$B$3,ISBLANK(BY271),BY271=0),"",BY271)</x:f>
      </x:c>
      <x:c r="DJ271" s="50" t="str">
        <x:f>IF(OR(18&gt;'Настройки'!$B$3,ISBLANK(BZ271),BZ271=0),"",BZ271)</x:f>
      </x:c>
      <x:c r="DK271" s="50" t="str">
        <x:f>IF(OR(19&gt;'Настройки'!$B$3,ISBLANK(CA271),CA271=0),"",CA271)</x:f>
      </x:c>
      <x:c r="DL271" s="50" t="str">
        <x:f>IF(OR(20&gt;'Настройки'!$B$3,ISBLANK(CB271),CB271=0),"",CB271)</x:f>
      </x:c>
      <x:c r="DM271" s="50" t="str">
        <x:f>IF(OR(21&gt;'Настройки'!$B$3,ISBLANK(CC271),CC271=0),"",CC271)</x:f>
      </x:c>
      <x:c r="DN271" s="50" t="str">
        <x:f>IF(OR(22&gt;'Настройки'!$B$3,ISBLANK(CD271),CD271=0),"",CD271)</x:f>
      </x:c>
      <x:c r="DO271" s="50" t="str">
        <x:f>IF(OR(23&gt;'Настройки'!$B$3,ISBLANK(CE271),CE271=0),"",CE271)</x:f>
      </x:c>
      <x:c r="DP271" s="50" t="str">
        <x:f>IF(OR(24&gt;'Настройки'!$B$3,ISBLANK(CF271),CF271=0),"",CF271)</x:f>
      </x:c>
      <x:c r="DQ271" s="50" t="str">
        <x:f>IF(OR(25&gt;'Настройки'!$B$3,ISBLANK(CG271),CG271=0),"",CG271)</x:f>
      </x:c>
      <x:c r="DR271" s="50" t="str">
        <x:f>IF(OR(26&gt;'Настройки'!$B$3,ISBLANK(CH271),CH271=0),"",CH271)</x:f>
      </x:c>
      <x:c r="DS271" s="50" t="str">
        <x:f>IF(OR(27&gt;'Настройки'!$B$3,ISBLANK(CI271),CI271=0),"",CI271)</x:f>
      </x:c>
      <x:c r="DT271" s="50" t="str">
        <x:f>IF(OR(28&gt;'Настройки'!$B$3,ISBLANK(CJ271),CJ271=0),"",CJ271)</x:f>
      </x:c>
      <x:c r="DU271" s="50" t="str">
        <x:f>IF(OR(29&gt;'Настройки'!$B$3,ISBLANK(CK271),CK271=0),"",CK271)</x:f>
      </x:c>
      <x:c r="DV271" s="50" t="str">
        <x:f>IF(OR(30&gt;'Настройки'!$B$3,ISBLANK(CL271),CL271=0),"",CL271)</x:f>
      </x:c>
      <x:c r="DW271" s="50" t="str">
        <x:f>IF(OR(31&gt;'Настройки'!$B$3,ISBLANK(CM271),CM271=0),"",CM271)</x:f>
      </x:c>
      <x:c r="DX271" s="50" t="str">
        <x:f>IF(OR(32&gt;'Настройки'!$B$3,ISBLANK(CN271),CN271=0),"",CN271)</x:f>
      </x:c>
      <x:c r="DY271" s="50" t="str">
        <x:f>IF(OR(33&gt;'Настройки'!$B$3,ISBLANK(CO271),CO271=0),"",CO271)</x:f>
      </x:c>
      <x:c r="DZ271" s="50" t="str">
        <x:f>IF(OR(34&gt;'Настройки'!$B$3,ISBLANK(CP271),CP271=0),"",CP271)</x:f>
      </x:c>
      <x:c r="EA271" s="50" t="str">
        <x:f>IF(OR(35&gt;'Настройки'!$B$3,ISBLANK(CQ271),CQ271=0),"",CQ271)</x:f>
      </x:c>
      <x:c r="EB271" s="50" t="str">
        <x:f>IF(OR(36&gt;'Настройки'!$B$3,ISBLANK(CR271),CR271=0),"",CR271)</x:f>
      </x:c>
      <x:c r="EC271" s="50" t="str">
        <x:f>IF(A271="","",IF(OR(BB271="AZ",BB271="BZ"),10000+ROW(),IF(AZ271&gt;'Настройки'!$B$11,20000+ROW(),IF(BF271&lt;&gt;"Обычный",30000+ROW(),IF(AX271&lt;=0,40000+ROW(),"")))))</x:f>
      </x:c>
      <x:c r="ED271" s="50" t="str">
        <x:f>IF(EC271="","",COUNTIFS($EC$2:$EC$1001,"&gt;0",$EC$2:$EC$1001,"&lt;"&amp;EC271)+1)</x:f>
      </x:c>
    </x:row>
    <x:row r="272">
      <x:c r="A272" s="115"/>
      <x:c r="B272" s="115"/>
      <x:c r="C272" s="115"/>
      <x:c r="D272" s="118"/>
      <x:c r="E272" s="118"/>
      <x:c r="F272" s="118"/>
      <x:c r="G272" s="118"/>
      <x:c r="H272" s="118"/>
      <x:c r="I272" s="118"/>
      <x:c r="J272" s="118"/>
      <x:c r="K272" s="118"/>
      <x:c r="L272" s="118"/>
      <x:c r="M272" s="118"/>
      <x:c r="N272" s="118"/>
      <x:c r="O272" s="118"/>
      <x:c r="P272" s="118"/>
      <x:c r="Q272" s="118"/>
      <x:c r="R272" s="118"/>
      <x:c r="S272" s="118"/>
      <x:c r="T272" s="118"/>
      <x:c r="U272" s="118"/>
      <x:c r="V272" s="118"/>
      <x:c r="W272" s="118"/>
      <x:c r="X272" s="118"/>
      <x:c r="Y272" s="118"/>
      <x:c r="Z272" s="118"/>
      <x:c r="AA272" s="118"/>
      <x:c r="AB272" s="118"/>
      <x:c r="AC272" s="118"/>
      <x:c r="AD272" s="118"/>
      <x:c r="AE272" s="118"/>
      <x:c r="AF272" s="118"/>
      <x:c r="AG272" s="118"/>
      <x:c r="AH272" s="118"/>
      <x:c r="AI272" s="118"/>
      <x:c r="AJ272" s="118"/>
      <x:c r="AK272" s="118"/>
      <x:c r="AL272" s="118"/>
      <x:c r="AM272" s="118"/>
      <x:c r="AN272" s="118"/>
      <x:c r="AO272" s="118"/>
      <x:c r="AP272" s="115"/>
      <x:c r="AQ272" s="49" t="str">
        <x:f>IF(A272="","",COUNT(BI272:INDEX(BI272:CR272,1,'Настройки'!$B$3)))</x:f>
      </x:c>
      <x:c r="AR272" s="49" t="str">
        <x:f>IF(A272="","",SUM(BI272:INDEX(BI272:CR272,1,'Настройки'!$B$3)))</x:f>
      </x:c>
      <x:c r="AS272" s="58" t="str">
        <x:f>IF(A272="","",IF('Настройки'!$B$4="Стоимость потребления",AR272*D272,IF('Настройки'!$B$4="Количество",AR272,E272)))</x:f>
      </x:c>
      <x:c r="AT272" s="61" t="str">
        <x:f>IF(OR(A272="",AS272&lt;0,SUM($AS$2:$AS$1001)&lt;=0),"",AS272/SUM($AS$2:$AS$1001))</x:f>
      </x:c>
      <x:c r="AU272" s="61" t="str">
        <x:f>IF(OR(A272="",AS272&lt;0,SUM($AS$2:$AS$1001)&lt;=0),"",SUMIFS($AS$2:$AS$1001,$AS$2:$AS$1001,"&gt;"&amp;AS272)/SUM($AS$2:$AS$1001))</x:f>
      </x:c>
      <x:c r="AV272" s="61" t="str">
        <x:f>IF(OR(A272="",AS272&lt;0,SUM($AS$2:$AS$1001)&lt;=0),"",SUMIFS($AS$2:$AS$1001,$AS$2:$AS$1001,"&gt;="&amp;AS272)/SUM($AS$2:$AS$1001))</x:f>
      </x:c>
      <x:c r="AW272" s="49" t="str">
        <x:f>IF(A272="","",IF(SUM($AS$2:$AS$1001)&lt;=0,"Не определён",IF(AS272&lt;0,"Исключение",IF(AU272&lt;'Настройки'!$B$5,"A",IF(AU272&lt;'Настройки'!$B$6,"B","C")))))</x:f>
      </x:c>
      <x:c r="AX272" s="58" t="str">
        <x:f>IF(A272="","",IF(AQ272=0,"",AVERAGE(BI272:INDEX(BI272:CR272,1,'Настройки'!$B$3))))</x:f>
      </x:c>
      <x:c r="AY272" s="58" t="str">
        <x:f>IF(OR(A272="",AQ272=0),"",STDEVP(BI272:INDEX(BI272:CR272,1,'Настройки'!$B$3)))</x:f>
      </x:c>
      <x:c r="AZ272" s="61" t="str">
        <x:f>IF(OR(A272="",AQ272&lt;'Настройки'!$B$12,AX272&lt;=0,AND('Настройки'!$B$10="Блокировать",COUNTIF(F272:INDEX(F272:AO272,1,'Настройки'!$B$3),"&lt;0")&gt;0)),"",AY272/ABS(AX272))</x:f>
      </x:c>
      <x:c r="BA272" s="49" t="str">
        <x:f>IF(A272="","",IF(AND('Настройки'!$B$10="Блокировать",COUNTIF(F272:INDEX(F272:AO272,1,'Настройки'!$B$3),"&lt;0")&gt;0),"Не определён",IF(AQ272&lt;'Настройки'!$B$12,"Не определён",IF(AX272=0,"Нет спроса",IF(AX272&lt;0,"Не определён",IF(AZ272&lt;='Настройки'!$B$7,"X",IF(AZ272&lt;='Настройки'!$B$8,"Y","Z")))))))</x:f>
      </x:c>
      <x:c r="BB272" s="49" t="str">
        <x:f>IF(OR(A272="",LEN(AW272)&lt;&gt;1,LEN(BA272)&lt;&gt;1),"",AW272&amp;BA272)</x:f>
      </x:c>
      <x:c r="BC272" s="61" t="str">
        <x:f>IF(OR(A272="",AQ272=0),"",(COUNT(BI272:INDEX(BI272:CR272,1,'Настройки'!$B$3))-COUNT(CS272:INDEX(CS272:EB272,1,'Настройки'!$B$3)))/AQ272)</x:f>
      </x:c>
      <x:c r="BD272" s="64" t="str">
        <x:f>IF(OR(A272="",COUNT(CS272:INDEX(CS272:EB272,1,'Настройки'!$B$3))=0),"",AQ272/COUNT(CS272:INDEX(CS272:EB272,1,'Настройки'!$B$3)))</x:f>
      </x:c>
      <x:c r="BE272" s="64" t="str">
        <x:f>IF(OR(A272="",COUNT(CS272:INDEX(CS272:EB272,1,'Настройки'!$B$3))=0),"",IF(AVERAGE(CS272:INDEX(CS272:EB272,1,'Настройки'!$B$3))=0,"",(STDEVP(CS272:INDEX(CS272:EB272,1,'Настройки'!$B$3))/ABS(AVERAGE(CS272:INDEX(CS272:EB272,1,'Настройки'!$B$3))))^2))</x:f>
      </x:c>
      <x:c r="BF272" s="49" t="str">
        <x:f>IF(A272="","",IF(AQ272&lt;3,"Недостаточно",IF(AQ272&lt;6,"Предварительный","Обычный")))</x:f>
      </x:c>
      <x:c r="BG272" s="49" t="str">
        <x:f>IF(A272="","",IF(COUNTIF(F272:INDEX(F272:AO272,1,'Настройки'!$B$3),"&lt;0")&gt;0,IF('Настройки'!$B$10="Блокировать","Отрицательный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"),"")&amp;IF(AQ272&lt;3,"Недостаточно истории. ",IF(AQ272&lt;6,"Предварительная классификация. ",""))&amp;IF(AX272=0,"Нет спроса за горизонт. ","")&amp;IF(AZ272&gt;'Настройки'!$B$11,"Экстремальная вариативность. ",""))</x:f>
      </x:c>
      <x:c r="BH272" s="49" t="str">
        <x:f>IF(A272="","",IFERROR(VLOOKUP(BB272,'Настройки'!$D$3:$E$11,2,FALSE),"Сначала проверьте исходные данные и историю спроса.")&amp;" Уточните срок поставки, MOQ и критичность.")</x:f>
      </x:c>
      <x:c r="BI272" s="50" t="str">
        <x:f>IF(1&gt;'Настройки'!$B$3,"",IF(ISBLANK(F272),IF('Настройки'!$B$9="Нулевой спрос",0,""),IF(F272&lt;0,IF('Настройки'!$B$10="Исключить","",IF('Настройки'!$B$10="Абсолютные значения",ABS(F272),F272)),F272)))</x:f>
      </x:c>
      <x:c r="BJ272" s="50" t="str">
        <x:f>IF(2&gt;'Настройки'!$B$3,"",IF(ISBLANK(G272),IF('Настройки'!$B$9="Нулевой спрос",0,""),IF(G272&lt;0,IF('Настройки'!$B$10="Исключить","",IF('Настройки'!$B$10="Абсолютные значения",ABS(G272),G272)),G272)))</x:f>
      </x:c>
      <x:c r="BK272" s="50" t="str">
        <x:f>IF(3&gt;'Настройки'!$B$3,"",IF(ISBLANK(H272),IF('Настройки'!$B$9="Нулевой спрос",0,""),IF(H272&lt;0,IF('Настройки'!$B$10="Исключить","",IF('Настройки'!$B$10="Абсолютные значения",ABS(H272),H272)),H272)))</x:f>
      </x:c>
      <x:c r="BL272" s="50" t="str">
        <x:f>IF(4&gt;'Настройки'!$B$3,"",IF(ISBLANK(I272),IF('Настройки'!$B$9="Нулевой спрос",0,""),IF(I272&lt;0,IF('Настройки'!$B$10="Исключить","",IF('Настройки'!$B$10="Абсолютные значения",ABS(I272),I272)),I272)))</x:f>
      </x:c>
      <x:c r="BM272" s="50" t="str">
        <x:f>IF(5&gt;'Настройки'!$B$3,"",IF(ISBLANK(J272),IF('Настройки'!$B$9="Нулевой спрос",0,""),IF(J272&lt;0,IF('Настройки'!$B$10="Исключить","",IF('Настройки'!$B$10="Абсолютные значения",ABS(J272),J272)),J272)))</x:f>
      </x:c>
      <x:c r="BN272" s="50" t="str">
        <x:f>IF(6&gt;'Настройки'!$B$3,"",IF(ISBLANK(K272),IF('Настройки'!$B$9="Нулевой спрос",0,""),IF(K272&lt;0,IF('Настройки'!$B$10="Исключить","",IF('Настройки'!$B$10="Абсолютные значения",ABS(K272),K272)),K272)))</x:f>
      </x:c>
      <x:c r="BO272" s="50" t="str">
        <x:f>IF(7&gt;'Настройки'!$B$3,"",IF(ISBLANK(L272),IF('Настройки'!$B$9="Нулевой спрос",0,""),IF(L272&lt;0,IF('Настройки'!$B$10="Исключить","",IF('Настройки'!$B$10="Абсолютные значения",ABS(L272),L272)),L272)))</x:f>
      </x:c>
      <x:c r="BP272" s="50" t="str">
        <x:f>IF(8&gt;'Настройки'!$B$3,"",IF(ISBLANK(M272),IF('Настройки'!$B$9="Нулевой спрос",0,""),IF(M272&lt;0,IF('Настройки'!$B$10="Исключить","",IF('Настройки'!$B$10="Абсолютные значения",ABS(M272),M272)),M272)))</x:f>
      </x:c>
      <x:c r="BQ272" s="50" t="str">
        <x:f>IF(9&gt;'Настройки'!$B$3,"",IF(ISBLANK(N272),IF('Настройки'!$B$9="Нулевой спрос",0,""),IF(N272&lt;0,IF('Настройки'!$B$10="Исключить","",IF('Настройки'!$B$10="Абсолютные значения",ABS(N272),N272)),N272)))</x:f>
      </x:c>
      <x:c r="BR272" s="50" t="str">
        <x:f>IF(10&gt;'Настройки'!$B$3,"",IF(ISBLANK(O272),IF('Настройки'!$B$9="Нулевой спрос",0,""),IF(O272&lt;0,IF('Настройки'!$B$10="Исключить","",IF('Настройки'!$B$10="Абсолютные значения",ABS(O272),O272)),O272)))</x:f>
      </x:c>
      <x:c r="BS272" s="50" t="str">
        <x:f>IF(11&gt;'Настройки'!$B$3,"",IF(ISBLANK(P272),IF('Настройки'!$B$9="Нулевой спрос",0,""),IF(P272&lt;0,IF('Настройки'!$B$10="Исключить","",IF('Настройки'!$B$10="Абсолютные значения",ABS(P272),P272)),P272)))</x:f>
      </x:c>
      <x:c r="BT272" s="50" t="str">
        <x:f>IF(12&gt;'Настройки'!$B$3,"",IF(ISBLANK(Q272),IF('Настройки'!$B$9="Нулевой спрос",0,""),IF(Q272&lt;0,IF('Настройки'!$B$10="Исключить","",IF('Настройки'!$B$10="Абсолютные значения",ABS(Q272),Q272)),Q272)))</x:f>
      </x:c>
      <x:c r="BU272" s="50" t="str">
        <x:f>IF(13&gt;'Настройки'!$B$3,"",IF(ISBLANK(R272),IF('Настройки'!$B$9="Нулевой спрос",0,""),IF(R272&lt;0,IF('Настройки'!$B$10="Исключить","",IF('Настройки'!$B$10="Абсолютные значения",ABS(R272),R272)),R272)))</x:f>
      </x:c>
      <x:c r="BV272" s="50" t="str">
        <x:f>IF(14&gt;'Настройки'!$B$3,"",IF(ISBLANK(S272),IF('Настройки'!$B$9="Нулевой спрос",0,""),IF(S272&lt;0,IF('Настройки'!$B$10="Исключить","",IF('Настройки'!$B$10="Абсолютные значения",ABS(S272),S272)),S272)))</x:f>
      </x:c>
      <x:c r="BW272" s="50" t="str">
        <x:f>IF(15&gt;'Настройки'!$B$3,"",IF(ISBLANK(T272),IF('Настройки'!$B$9="Нулевой спрос",0,""),IF(T272&lt;0,IF('Настройки'!$B$10="Исключить","",IF('Настройки'!$B$10="Абсолютные значения",ABS(T272),T272)),T272)))</x:f>
      </x:c>
      <x:c r="BX272" s="50" t="str">
        <x:f>IF(16&gt;'Настройки'!$B$3,"",IF(ISBLANK(U272),IF('Настройки'!$B$9="Нулевой спрос",0,""),IF(U272&lt;0,IF('Настройки'!$B$10="Исключить","",IF('Настройки'!$B$10="Абсолютные значения",ABS(U272),U272)),U272)))</x:f>
      </x:c>
      <x:c r="BY272" s="50" t="str">
        <x:f>IF(17&gt;'Настройки'!$B$3,"",IF(ISBLANK(V272),IF('Настройки'!$B$9="Нулевой спрос",0,""),IF(V272&lt;0,IF('Настройки'!$B$10="Исключить","",IF('Настройки'!$B$10="Абсолютные значения",ABS(V272),V272)),V272)))</x:f>
      </x:c>
      <x:c r="BZ272" s="50" t="str">
        <x:f>IF(18&gt;'Настройки'!$B$3,"",IF(ISBLANK(W272),IF('Настройки'!$B$9="Нулевой спрос",0,""),IF(W272&lt;0,IF('Настройки'!$B$10="Исключить","",IF('Настройки'!$B$10="Абсолютные значения",ABS(W272),W272)),W272)))</x:f>
      </x:c>
      <x:c r="CA272" s="50" t="str">
        <x:f>IF(19&gt;'Настройки'!$B$3,"",IF(ISBLANK(X272),IF('Настройки'!$B$9="Нулевой спрос",0,""),IF(X272&lt;0,IF('Настройки'!$B$10="Исключить","",IF('Настройки'!$B$10="Абсолютные значения",ABS(X272),X272)),X272)))</x:f>
      </x:c>
      <x:c r="CB272" s="50" t="str">
        <x:f>IF(20&gt;'Настройки'!$B$3,"",IF(ISBLANK(Y272),IF('Настройки'!$B$9="Нулевой спрос",0,""),IF(Y272&lt;0,IF('Настройки'!$B$10="Исключить","",IF('Настройки'!$B$10="Абсолютные значения",ABS(Y272),Y272)),Y272)))</x:f>
      </x:c>
      <x:c r="CC272" s="50" t="str">
        <x:f>IF(21&gt;'Настройки'!$B$3,"",IF(ISBLANK(Z272),IF('Настройки'!$B$9="Нулевой спрос",0,""),IF(Z272&lt;0,IF('Настройки'!$B$10="Исключить","",IF('Настройки'!$B$10="Абсолютные значения",ABS(Z272),Z272)),Z272)))</x:f>
      </x:c>
      <x:c r="CD272" s="50" t="str">
        <x:f>IF(22&gt;'Настройки'!$B$3,"",IF(ISBLANK(AA272),IF('Настройки'!$B$9="Нулевой спрос",0,""),IF(AA272&lt;0,IF('Настройки'!$B$10="Исключить","",IF('Настройки'!$B$10="Абсолютные значения",ABS(AA272),AA272)),AA272)))</x:f>
      </x:c>
      <x:c r="CE272" s="50" t="str">
        <x:f>IF(23&gt;'Настройки'!$B$3,"",IF(ISBLANK(AB272),IF('Настройки'!$B$9="Нулевой спрос",0,""),IF(AB272&lt;0,IF('Настройки'!$B$10="Исключить","",IF('Настройки'!$B$10="Абсолютные значения",ABS(AB272),AB272)),AB272)))</x:f>
      </x:c>
      <x:c r="CF272" s="50" t="str">
        <x:f>IF(24&gt;'Настройки'!$B$3,"",IF(ISBLANK(AC272),IF('Настройки'!$B$9="Нулевой спрос",0,""),IF(AC272&lt;0,IF('Настройки'!$B$10="Исключить","",IF('Настройки'!$B$10="Абсолютные значения",ABS(AC272),AC272)),AC272)))</x:f>
      </x:c>
      <x:c r="CG272" s="50" t="str">
        <x:f>IF(25&gt;'Настройки'!$B$3,"",IF(ISBLANK(AD272),IF('Настройки'!$B$9="Нулевой спрос",0,""),IF(AD272&lt;0,IF('Настройки'!$B$10="Исключить","",IF('Настройки'!$B$10="Абсолютные значения",ABS(AD272),AD272)),AD272)))</x:f>
      </x:c>
      <x:c r="CH272" s="50" t="str">
        <x:f>IF(26&gt;'Настройки'!$B$3,"",IF(ISBLANK(AE272),IF('Настройки'!$B$9="Нулевой спрос",0,""),IF(AE272&lt;0,IF('Настройки'!$B$10="Исключить","",IF('Настройки'!$B$10="Абсолютные значения",ABS(AE272),AE272)),AE272)))</x:f>
      </x:c>
      <x:c r="CI272" s="50" t="str">
        <x:f>IF(27&gt;'Настройки'!$B$3,"",IF(ISBLANK(AF272),IF('Настройки'!$B$9="Нулевой спрос",0,""),IF(AF272&lt;0,IF('Настройки'!$B$10="Исключить","",IF('Настройки'!$B$10="Абсолютные значения",ABS(AF272),AF272)),AF272)))</x:f>
      </x:c>
      <x:c r="CJ272" s="50" t="str">
        <x:f>IF(28&gt;'Настройки'!$B$3,"",IF(ISBLANK(AG272),IF('Настройки'!$B$9="Нулевой спрос",0,""),IF(AG272&lt;0,IF('Настройки'!$B$10="Исключить","",IF('Настройки'!$B$10="Абсолютные значения",ABS(AG272),AG272)),AG272)))</x:f>
      </x:c>
      <x:c r="CK272" s="50" t="str">
        <x:f>IF(29&gt;'Настройки'!$B$3,"",IF(ISBLANK(AH272),IF('Настройки'!$B$9="Нулевой спрос",0,""),IF(AH272&lt;0,IF('Настройки'!$B$10="Исключить","",IF('Настройки'!$B$10="Абсолютные значения",ABS(AH272),AH272)),AH272)))</x:f>
      </x:c>
      <x:c r="CL272" s="50" t="str">
        <x:f>IF(30&gt;'Настройки'!$B$3,"",IF(ISBLANK(AI272),IF('Настройки'!$B$9="Нулевой спрос",0,""),IF(AI272&lt;0,IF('Настройки'!$B$10="Исключить","",IF('Настройки'!$B$10="Абсолютные значения",ABS(AI272),AI272)),AI272)))</x:f>
      </x:c>
      <x:c r="CM272" s="50" t="str">
        <x:f>IF(31&gt;'Настройки'!$B$3,"",IF(ISBLANK(AJ272),IF('Настройки'!$B$9="Нулевой спрос",0,""),IF(AJ272&lt;0,IF('Настройки'!$B$10="Исключить","",IF('Настройки'!$B$10="Абсолютные значения",ABS(AJ272),AJ272)),AJ272)))</x:f>
      </x:c>
      <x:c r="CN272" s="50" t="str">
        <x:f>IF(32&gt;'Настройки'!$B$3,"",IF(ISBLANK(AK272),IF('Настройки'!$B$9="Нулевой спрос",0,""),IF(AK272&lt;0,IF('Настройки'!$B$10="Исключить","",IF('Настройки'!$B$10="Абсолютные значения",ABS(AK272),AK272)),AK272)))</x:f>
      </x:c>
      <x:c r="CO272" s="50" t="str">
        <x:f>IF(33&gt;'Настройки'!$B$3,"",IF(ISBLANK(AL272),IF('Настройки'!$B$9="Нулевой спрос",0,""),IF(AL272&lt;0,IF('Настройки'!$B$10="Исключить","",IF('Настройки'!$B$10="Абсолютные значения",ABS(AL272),AL272)),AL272)))</x:f>
      </x:c>
      <x:c r="CP272" s="50" t="str">
        <x:f>IF(34&gt;'Настройки'!$B$3,"",IF(ISBLANK(AM272),IF('Настройки'!$B$9="Нулевой спрос",0,""),IF(AM272&lt;0,IF('Настройки'!$B$10="Исключить","",IF('Настройки'!$B$10="Абсолютные значения",ABS(AM272),AM272)),AM272)))</x:f>
      </x:c>
      <x:c r="CQ272" s="50" t="str">
        <x:f>IF(35&gt;'Настройки'!$B$3,"",IF(ISBLANK(AN272),IF('Настройки'!$B$9="Нулевой спрос",0,""),IF(AN272&lt;0,IF('Настройки'!$B$10="Исключить","",IF('Настройки'!$B$10="Абсолютные значения",ABS(AN272),AN272)),AN272)))</x:f>
      </x:c>
      <x:c r="CR272" s="50" t="str">
        <x:f>IF(36&gt;'Настройки'!$B$3,"",IF(ISBLANK(AO272),IF('Настройки'!$B$9="Нулевой спрос",0,""),IF(AO272&lt;0,IF('Настройки'!$B$10="Исключить","",IF('Настройки'!$B$10="Абсолютные значения",ABS(AO272),AO272)),AO272)))</x:f>
      </x:c>
      <x:c r="CS272" s="50" t="str">
        <x:f>IF(OR(1&gt;'Настройки'!$B$3,ISBLANK(BI272),BI272=0),"",BI272)</x:f>
      </x:c>
      <x:c r="CT272" s="50" t="str">
        <x:f>IF(OR(2&gt;'Настройки'!$B$3,ISBLANK(BJ272),BJ272=0),"",BJ272)</x:f>
      </x:c>
      <x:c r="CU272" s="50" t="str">
        <x:f>IF(OR(3&gt;'Настройки'!$B$3,ISBLANK(BK272),BK272=0),"",BK272)</x:f>
      </x:c>
      <x:c r="CV272" s="50" t="str">
        <x:f>IF(OR(4&gt;'Настройки'!$B$3,ISBLANK(BL272),BL272=0),"",BL272)</x:f>
      </x:c>
      <x:c r="CW272" s="50" t="str">
        <x:f>IF(OR(5&gt;'Настройки'!$B$3,ISBLANK(BM272),BM272=0),"",BM272)</x:f>
      </x:c>
      <x:c r="CX272" s="50" t="str">
        <x:f>IF(OR(6&gt;'Настройки'!$B$3,ISBLANK(BN272),BN272=0),"",BN272)</x:f>
      </x:c>
      <x:c r="CY272" s="50" t="str">
        <x:f>IF(OR(7&gt;'Настройки'!$B$3,ISBLANK(BO272),BO272=0),"",BO272)</x:f>
      </x:c>
      <x:c r="CZ272" s="50" t="str">
        <x:f>IF(OR(8&gt;'Настройки'!$B$3,ISBLANK(BP272),BP272=0),"",BP272)</x:f>
      </x:c>
      <x:c r="DA272" s="50" t="str">
        <x:f>IF(OR(9&gt;'Настройки'!$B$3,ISBLANK(BQ272),BQ272=0),"",BQ272)</x:f>
      </x:c>
      <x:c r="DB272" s="50" t="str">
        <x:f>IF(OR(10&gt;'Настройки'!$B$3,ISBLANK(BR272),BR272=0),"",BR272)</x:f>
      </x:c>
      <x:c r="DC272" s="50" t="str">
        <x:f>IF(OR(11&gt;'Настройки'!$B$3,ISBLANK(BS272),BS272=0),"",BS272)</x:f>
      </x:c>
      <x:c r="DD272" s="50" t="str">
        <x:f>IF(OR(12&gt;'Настройки'!$B$3,ISBLANK(BT272),BT272=0),"",BT272)</x:f>
      </x:c>
      <x:c r="DE272" s="50" t="str">
        <x:f>IF(OR(13&gt;'Настройки'!$B$3,ISBLANK(BU272),BU272=0),"",BU272)</x:f>
      </x:c>
      <x:c r="DF272" s="50" t="str">
        <x:f>IF(OR(14&gt;'Настройки'!$B$3,ISBLANK(BV272),BV272=0),"",BV272)</x:f>
      </x:c>
      <x:c r="DG272" s="50" t="str">
        <x:f>IF(OR(15&gt;'Настройки'!$B$3,ISBLANK(BW272),BW272=0),"",BW272)</x:f>
      </x:c>
      <x:c r="DH272" s="50" t="str">
        <x:f>IF(OR(16&gt;'Настройки'!$B$3,ISBLANK(BX272),BX272=0),"",BX272)</x:f>
      </x:c>
      <x:c r="DI272" s="50" t="str">
        <x:f>IF(OR(17&gt;'Настройки'!$B$3,ISBLANK(BY272),BY272=0),"",BY272)</x:f>
      </x:c>
      <x:c r="DJ272" s="50" t="str">
        <x:f>IF(OR(18&gt;'Настройки'!$B$3,ISBLANK(BZ272),BZ272=0),"",BZ272)</x:f>
      </x:c>
      <x:c r="DK272" s="50" t="str">
        <x:f>IF(OR(19&gt;'Настройки'!$B$3,ISBLANK(CA272),CA272=0),"",CA272)</x:f>
      </x:c>
      <x:c r="DL272" s="50" t="str">
        <x:f>IF(OR(20&gt;'Настройки'!$B$3,ISBLANK(CB272),CB272=0),"",CB272)</x:f>
      </x:c>
      <x:c r="DM272" s="50" t="str">
        <x:f>IF(OR(21&gt;'Настройки'!$B$3,ISBLANK(CC272),CC272=0),"",CC272)</x:f>
      </x:c>
      <x:c r="DN272" s="50" t="str">
        <x:f>IF(OR(22&gt;'Настройки'!$B$3,ISBLANK(CD272),CD272=0),"",CD272)</x:f>
      </x:c>
      <x:c r="DO272" s="50" t="str">
        <x:f>IF(OR(23&gt;'Настройки'!$B$3,ISBLANK(CE272),CE272=0),"",CE272)</x:f>
      </x:c>
      <x:c r="DP272" s="50" t="str">
        <x:f>IF(OR(24&gt;'Настройки'!$B$3,ISBLANK(CF272),CF272=0),"",CF272)</x:f>
      </x:c>
      <x:c r="DQ272" s="50" t="str">
        <x:f>IF(OR(25&gt;'Настройки'!$B$3,ISBLANK(CG272),CG272=0),"",CG272)</x:f>
      </x:c>
      <x:c r="DR272" s="50" t="str">
        <x:f>IF(OR(26&gt;'Настройки'!$B$3,ISBLANK(CH272),CH272=0),"",CH272)</x:f>
      </x:c>
      <x:c r="DS272" s="50" t="str">
        <x:f>IF(OR(27&gt;'Настройки'!$B$3,ISBLANK(CI272),CI272=0),"",CI272)</x:f>
      </x:c>
      <x:c r="DT272" s="50" t="str">
        <x:f>IF(OR(28&gt;'Настройки'!$B$3,ISBLANK(CJ272),CJ272=0),"",CJ272)</x:f>
      </x:c>
      <x:c r="DU272" s="50" t="str">
        <x:f>IF(OR(29&gt;'Настройки'!$B$3,ISBLANK(CK272),CK272=0),"",CK272)</x:f>
      </x:c>
      <x:c r="DV272" s="50" t="str">
        <x:f>IF(OR(30&gt;'Настройки'!$B$3,ISBLANK(CL272),CL272=0),"",CL272)</x:f>
      </x:c>
      <x:c r="DW272" s="50" t="str">
        <x:f>IF(OR(31&gt;'Настройки'!$B$3,ISBLANK(CM272),CM272=0),"",CM272)</x:f>
      </x:c>
      <x:c r="DX272" s="50" t="str">
        <x:f>IF(OR(32&gt;'Настройки'!$B$3,ISBLANK(CN272),CN272=0),"",CN272)</x:f>
      </x:c>
      <x:c r="DY272" s="50" t="str">
        <x:f>IF(OR(33&gt;'Настройки'!$B$3,ISBLANK(CO272),CO272=0),"",CO272)</x:f>
      </x:c>
      <x:c r="DZ272" s="50" t="str">
        <x:f>IF(OR(34&gt;'Настройки'!$B$3,ISBLANK(CP272),CP272=0),"",CP272)</x:f>
      </x:c>
      <x:c r="EA272" s="50" t="str">
        <x:f>IF(OR(35&gt;'Настройки'!$B$3,ISBLANK(CQ272),CQ272=0),"",CQ272)</x:f>
      </x:c>
      <x:c r="EB272" s="50" t="str">
        <x:f>IF(OR(36&gt;'Настройки'!$B$3,ISBLANK(CR272),CR272=0),"",CR272)</x:f>
      </x:c>
      <x:c r="EC272" s="50" t="str">
        <x:f>IF(A272="","",IF(OR(BB272="AZ",BB272="BZ"),10000+ROW(),IF(AZ272&gt;'Настройки'!$B$11,20000+ROW(),IF(BF272&lt;&gt;"Обычный",30000+ROW(),IF(AX272&lt;=0,40000+ROW(),"")))))</x:f>
      </x:c>
      <x:c r="ED272" s="50" t="str">
        <x:f>IF(EC272="","",COUNTIFS($EC$2:$EC$1001,"&gt;0",$EC$2:$EC$1001,"&lt;"&amp;EC272)+1)</x:f>
      </x:c>
    </x:row>
    <x:row r="273">
      <x:c r="A273" s="115"/>
      <x:c r="B273" s="115"/>
      <x:c r="C273" s="115"/>
      <x:c r="D273" s="118"/>
      <x:c r="E273" s="118"/>
      <x:c r="F273" s="118"/>
      <x:c r="G273" s="118"/>
      <x:c r="H273" s="118"/>
      <x:c r="I273" s="118"/>
      <x:c r="J273" s="118"/>
      <x:c r="K273" s="118"/>
      <x:c r="L273" s="118"/>
      <x:c r="M273" s="118"/>
      <x:c r="N273" s="118"/>
      <x:c r="O273" s="118"/>
      <x:c r="P273" s="118"/>
      <x:c r="Q273" s="118"/>
      <x:c r="R273" s="118"/>
      <x:c r="S273" s="118"/>
      <x:c r="T273" s="118"/>
      <x:c r="U273" s="118"/>
      <x:c r="V273" s="118"/>
      <x:c r="W273" s="118"/>
      <x:c r="X273" s="118"/>
      <x:c r="Y273" s="118"/>
      <x:c r="Z273" s="118"/>
      <x:c r="AA273" s="118"/>
      <x:c r="AB273" s="118"/>
      <x:c r="AC273" s="118"/>
      <x:c r="AD273" s="118"/>
      <x:c r="AE273" s="118"/>
      <x:c r="AF273" s="118"/>
      <x:c r="AG273" s="118"/>
      <x:c r="AH273" s="118"/>
      <x:c r="AI273" s="118"/>
      <x:c r="AJ273" s="118"/>
      <x:c r="AK273" s="118"/>
      <x:c r="AL273" s="118"/>
      <x:c r="AM273" s="118"/>
      <x:c r="AN273" s="118"/>
      <x:c r="AO273" s="118"/>
      <x:c r="AP273" s="115"/>
      <x:c r="AQ273" s="49" t="str">
        <x:f>IF(A273="","",COUNT(BI273:INDEX(BI273:CR273,1,'Настройки'!$B$3)))</x:f>
      </x:c>
      <x:c r="AR273" s="49" t="str">
        <x:f>IF(A273="","",SUM(BI273:INDEX(BI273:CR273,1,'Настройки'!$B$3)))</x:f>
      </x:c>
      <x:c r="AS273" s="58" t="str">
        <x:f>IF(A273="","",IF('Настройки'!$B$4="Стоимость потребления",AR273*D273,IF('Настройки'!$B$4="Количество",AR273,E273)))</x:f>
      </x:c>
      <x:c r="AT273" s="61" t="str">
        <x:f>IF(OR(A273="",AS273&lt;0,SUM($AS$2:$AS$1001)&lt;=0),"",AS273/SUM($AS$2:$AS$1001))</x:f>
      </x:c>
      <x:c r="AU273" s="61" t="str">
        <x:f>IF(OR(A273="",AS273&lt;0,SUM($AS$2:$AS$1001)&lt;=0),"",SUMIFS($AS$2:$AS$1001,$AS$2:$AS$1001,"&gt;"&amp;AS273)/SUM($AS$2:$AS$1001))</x:f>
      </x:c>
      <x:c r="AV273" s="61" t="str">
        <x:f>IF(OR(A273="",AS273&lt;0,SUM($AS$2:$AS$1001)&lt;=0),"",SUMIFS($AS$2:$AS$1001,$AS$2:$AS$1001,"&gt;="&amp;AS273)/SUM($AS$2:$AS$1001))</x:f>
      </x:c>
      <x:c r="AW273" s="49" t="str">
        <x:f>IF(A273="","",IF(SUM($AS$2:$AS$1001)&lt;=0,"Не определён",IF(AS273&lt;0,"Исключение",IF(AU273&lt;'Настройки'!$B$5,"A",IF(AU273&lt;'Настройки'!$B$6,"B","C")))))</x:f>
      </x:c>
      <x:c r="AX273" s="58" t="str">
        <x:f>IF(A273="","",IF(AQ273=0,"",AVERAGE(BI273:INDEX(BI273:CR273,1,'Настройки'!$B$3))))</x:f>
      </x:c>
      <x:c r="AY273" s="58" t="str">
        <x:f>IF(OR(A273="",AQ273=0),"",STDEVP(BI273:INDEX(BI273:CR273,1,'Настройки'!$B$3)))</x:f>
      </x:c>
      <x:c r="AZ273" s="61" t="str">
        <x:f>IF(OR(A273="",AQ273&lt;'Настройки'!$B$12,AX273&lt;=0,AND('Настройки'!$B$10="Блокировать",COUNTIF(F273:INDEX(F273:AO273,1,'Настройки'!$B$3),"&lt;0")&gt;0)),"",AY273/ABS(AX273))</x:f>
      </x:c>
      <x:c r="BA273" s="49" t="str">
        <x:f>IF(A273="","",IF(AND('Настройки'!$B$10="Блокировать",COUNTIF(F273:INDEX(F273:AO273,1,'Настройки'!$B$3),"&lt;0")&gt;0),"Не определён",IF(AQ273&lt;'Настройки'!$B$12,"Не определён",IF(AX273=0,"Нет спроса",IF(AX273&lt;0,"Не определён",IF(AZ273&lt;='Настройки'!$B$7,"X",IF(AZ273&lt;='Настройки'!$B$8,"Y","Z")))))))</x:f>
      </x:c>
      <x:c r="BB273" s="49" t="str">
        <x:f>IF(OR(A273="",LEN(AW273)&lt;&gt;1,LEN(BA273)&lt;&gt;1),"",AW273&amp;BA273)</x:f>
      </x:c>
      <x:c r="BC273" s="61" t="str">
        <x:f>IF(OR(A273="",AQ273=0),"",(COUNT(BI273:INDEX(BI273:CR273,1,'Настройки'!$B$3))-COUNT(CS273:INDEX(CS273:EB273,1,'Настройки'!$B$3)))/AQ273)</x:f>
      </x:c>
      <x:c r="BD273" s="64" t="str">
        <x:f>IF(OR(A273="",COUNT(CS273:INDEX(CS273:EB273,1,'Настройки'!$B$3))=0),"",AQ273/COUNT(CS273:INDEX(CS273:EB273,1,'Настройки'!$B$3)))</x:f>
      </x:c>
      <x:c r="BE273" s="64" t="str">
        <x:f>IF(OR(A273="",COUNT(CS273:INDEX(CS273:EB273,1,'Настройки'!$B$3))=0),"",IF(AVERAGE(CS273:INDEX(CS273:EB273,1,'Настройки'!$B$3))=0,"",(STDEVP(CS273:INDEX(CS273:EB273,1,'Настройки'!$B$3))/ABS(AVERAGE(CS273:INDEX(CS273:EB273,1,'Настройки'!$B$3))))^2))</x:f>
      </x:c>
      <x:c r="BF273" s="49" t="str">
        <x:f>IF(A273="","",IF(AQ273&lt;3,"Недостаточно",IF(AQ273&lt;6,"Предварительный","Обычный")))</x:f>
      </x:c>
      <x:c r="BG273" s="49" t="str">
        <x:f>IF(A273="","",IF(COUNTIF(F273:INDEX(F273:AO273,1,'Настройки'!$B$3),"&lt;0")&gt;0,IF('Настройки'!$B$10="Блокировать","Отрицательный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"),"")&amp;IF(AQ273&lt;3,"Недостаточно истории. ",IF(AQ273&lt;6,"Предварительная классификация. ",""))&amp;IF(AX273=0,"Нет спроса за горизонт. ","")&amp;IF(AZ273&gt;'Настройки'!$B$11,"Экстремальная вариативность. ",""))</x:f>
      </x:c>
      <x:c r="BH273" s="49" t="str">
        <x:f>IF(A273="","",IFERROR(VLOOKUP(BB273,'Настройки'!$D$3:$E$11,2,FALSE),"Сначала проверьте исходные данные и историю спроса.")&amp;" Уточните срок поставки, MOQ и критичность.")</x:f>
      </x:c>
      <x:c r="BI273" s="50" t="str">
        <x:f>IF(1&gt;'Настройки'!$B$3,"",IF(ISBLANK(F273),IF('Настройки'!$B$9="Нулевой спрос",0,""),IF(F273&lt;0,IF('Настройки'!$B$10="Исключить","",IF('Настройки'!$B$10="Абсолютные значения",ABS(F273),F273)),F273)))</x:f>
      </x:c>
      <x:c r="BJ273" s="50" t="str">
        <x:f>IF(2&gt;'Настройки'!$B$3,"",IF(ISBLANK(G273),IF('Настройки'!$B$9="Нулевой спрос",0,""),IF(G273&lt;0,IF('Настройки'!$B$10="Исключить","",IF('Настройки'!$B$10="Абсолютные значения",ABS(G273),G273)),G273)))</x:f>
      </x:c>
      <x:c r="BK273" s="50" t="str">
        <x:f>IF(3&gt;'Настройки'!$B$3,"",IF(ISBLANK(H273),IF('Настройки'!$B$9="Нулевой спрос",0,""),IF(H273&lt;0,IF('Настройки'!$B$10="Исключить","",IF('Настройки'!$B$10="Абсолютные значения",ABS(H273),H273)),H273)))</x:f>
      </x:c>
      <x:c r="BL273" s="50" t="str">
        <x:f>IF(4&gt;'Настройки'!$B$3,"",IF(ISBLANK(I273),IF('Настройки'!$B$9="Нулевой спрос",0,""),IF(I273&lt;0,IF('Настройки'!$B$10="Исключить","",IF('Настройки'!$B$10="Абсолютные значения",ABS(I273),I273)),I273)))</x:f>
      </x:c>
      <x:c r="BM273" s="50" t="str">
        <x:f>IF(5&gt;'Настройки'!$B$3,"",IF(ISBLANK(J273),IF('Настройки'!$B$9="Нулевой спрос",0,""),IF(J273&lt;0,IF('Настройки'!$B$10="Исключить","",IF('Настройки'!$B$10="Абсолютные значения",ABS(J273),J273)),J273)))</x:f>
      </x:c>
      <x:c r="BN273" s="50" t="str">
        <x:f>IF(6&gt;'Настройки'!$B$3,"",IF(ISBLANK(K273),IF('Настройки'!$B$9="Нулевой спрос",0,""),IF(K273&lt;0,IF('Настройки'!$B$10="Исключить","",IF('Настройки'!$B$10="Абсолютные значения",ABS(K273),K273)),K273)))</x:f>
      </x:c>
      <x:c r="BO273" s="50" t="str">
        <x:f>IF(7&gt;'Настройки'!$B$3,"",IF(ISBLANK(L273),IF('Настройки'!$B$9="Нулевой спрос",0,""),IF(L273&lt;0,IF('Настройки'!$B$10="Исключить","",IF('Настройки'!$B$10="Абсолютные значения",ABS(L273),L273)),L273)))</x:f>
      </x:c>
      <x:c r="BP273" s="50" t="str">
        <x:f>IF(8&gt;'Настройки'!$B$3,"",IF(ISBLANK(M273),IF('Настройки'!$B$9="Нулевой спрос",0,""),IF(M273&lt;0,IF('Настройки'!$B$10="Исключить","",IF('Настройки'!$B$10="Абсолютные значения",ABS(M273),M273)),M273)))</x:f>
      </x:c>
      <x:c r="BQ273" s="50" t="str">
        <x:f>IF(9&gt;'Настройки'!$B$3,"",IF(ISBLANK(N273),IF('Настройки'!$B$9="Нулевой спрос",0,""),IF(N273&lt;0,IF('Настройки'!$B$10="Исключить","",IF('Настройки'!$B$10="Абсолютные значения",ABS(N273),N273)),N273)))</x:f>
      </x:c>
      <x:c r="BR273" s="50" t="str">
        <x:f>IF(10&gt;'Настройки'!$B$3,"",IF(ISBLANK(O273),IF('Настройки'!$B$9="Нулевой спрос",0,""),IF(O273&lt;0,IF('Настройки'!$B$10="Исключить","",IF('Настройки'!$B$10="Абсолютные значения",ABS(O273),O273)),O273)))</x:f>
      </x:c>
      <x:c r="BS273" s="50" t="str">
        <x:f>IF(11&gt;'Настройки'!$B$3,"",IF(ISBLANK(P273),IF('Настройки'!$B$9="Нулевой спрос",0,""),IF(P273&lt;0,IF('Настройки'!$B$10="Исключить","",IF('Настройки'!$B$10="Абсолютные значения",ABS(P273),P273)),P273)))</x:f>
      </x:c>
      <x:c r="BT273" s="50" t="str">
        <x:f>IF(12&gt;'Настройки'!$B$3,"",IF(ISBLANK(Q273),IF('Настройки'!$B$9="Нулевой спрос",0,""),IF(Q273&lt;0,IF('Настройки'!$B$10="Исключить","",IF('Настройки'!$B$10="Абсолютные значения",ABS(Q273),Q273)),Q273)))</x:f>
      </x:c>
      <x:c r="BU273" s="50" t="str">
        <x:f>IF(13&gt;'Настройки'!$B$3,"",IF(ISBLANK(R273),IF('Настройки'!$B$9="Нулевой спрос",0,""),IF(R273&lt;0,IF('Настройки'!$B$10="Исключить","",IF('Настройки'!$B$10="Абсолютные значения",ABS(R273),R273)),R273)))</x:f>
      </x:c>
      <x:c r="BV273" s="50" t="str">
        <x:f>IF(14&gt;'Настройки'!$B$3,"",IF(ISBLANK(S273),IF('Настройки'!$B$9="Нулевой спрос",0,""),IF(S273&lt;0,IF('Настройки'!$B$10="Исключить","",IF('Настройки'!$B$10="Абсолютные значения",ABS(S273),S273)),S273)))</x:f>
      </x:c>
      <x:c r="BW273" s="50" t="str">
        <x:f>IF(15&gt;'Настройки'!$B$3,"",IF(ISBLANK(T273),IF('Настройки'!$B$9="Нулевой спрос",0,""),IF(T273&lt;0,IF('Настройки'!$B$10="Исключить","",IF('Настройки'!$B$10="Абсолютные значения",ABS(T273),T273)),T273)))</x:f>
      </x:c>
      <x:c r="BX273" s="50" t="str">
        <x:f>IF(16&gt;'Настройки'!$B$3,"",IF(ISBLANK(U273),IF('Настройки'!$B$9="Нулевой спрос",0,""),IF(U273&lt;0,IF('Настройки'!$B$10="Исключить","",IF('Настройки'!$B$10="Абсолютные значения",ABS(U273),U273)),U273)))</x:f>
      </x:c>
      <x:c r="BY273" s="50" t="str">
        <x:f>IF(17&gt;'Настройки'!$B$3,"",IF(ISBLANK(V273),IF('Настройки'!$B$9="Нулевой спрос",0,""),IF(V273&lt;0,IF('Настройки'!$B$10="Исключить","",IF('Настройки'!$B$10="Абсолютные значения",ABS(V273),V273)),V273)))</x:f>
      </x:c>
      <x:c r="BZ273" s="50" t="str">
        <x:f>IF(18&gt;'Настройки'!$B$3,"",IF(ISBLANK(W273),IF('Настройки'!$B$9="Нулевой спрос",0,""),IF(W273&lt;0,IF('Настройки'!$B$10="Исключить","",IF('Настройки'!$B$10="Абсолютные значения",ABS(W273),W273)),W273)))</x:f>
      </x:c>
      <x:c r="CA273" s="50" t="str">
        <x:f>IF(19&gt;'Настройки'!$B$3,"",IF(ISBLANK(X273),IF('Настройки'!$B$9="Нулевой спрос",0,""),IF(X273&lt;0,IF('Настройки'!$B$10="Исключить","",IF('Настройки'!$B$10="Абсолютные значения",ABS(X273),X273)),X273)))</x:f>
      </x:c>
      <x:c r="CB273" s="50" t="str">
        <x:f>IF(20&gt;'Настройки'!$B$3,"",IF(ISBLANK(Y273),IF('Настройки'!$B$9="Нулевой спрос",0,""),IF(Y273&lt;0,IF('Настройки'!$B$10="Исключить","",IF('Настройки'!$B$10="Абсолютные значения",ABS(Y273),Y273)),Y273)))</x:f>
      </x:c>
      <x:c r="CC273" s="50" t="str">
        <x:f>IF(21&gt;'Настройки'!$B$3,"",IF(ISBLANK(Z273),IF('Настройки'!$B$9="Нулевой спрос",0,""),IF(Z273&lt;0,IF('Настройки'!$B$10="Исключить","",IF('Настройки'!$B$10="Абсолютные значения",ABS(Z273),Z273)),Z273)))</x:f>
      </x:c>
      <x:c r="CD273" s="50" t="str">
        <x:f>IF(22&gt;'Настройки'!$B$3,"",IF(ISBLANK(AA273),IF('Настройки'!$B$9="Нулевой спрос",0,""),IF(AA273&lt;0,IF('Настройки'!$B$10="Исключить","",IF('Настройки'!$B$10="Абсолютные значения",ABS(AA273),AA273)),AA273)))</x:f>
      </x:c>
      <x:c r="CE273" s="50" t="str">
        <x:f>IF(23&gt;'Настройки'!$B$3,"",IF(ISBLANK(AB273),IF('Настройки'!$B$9="Нулевой спрос",0,""),IF(AB273&lt;0,IF('Настройки'!$B$10="Исключить","",IF('Настройки'!$B$10="Абсолютные значения",ABS(AB273),AB273)),AB273)))</x:f>
      </x:c>
      <x:c r="CF273" s="50" t="str">
        <x:f>IF(24&gt;'Настройки'!$B$3,"",IF(ISBLANK(AC273),IF('Настройки'!$B$9="Нулевой спрос",0,""),IF(AC273&lt;0,IF('Настройки'!$B$10="Исключить","",IF('Настройки'!$B$10="Абсолютные значения",ABS(AC273),AC273)),AC273)))</x:f>
      </x:c>
      <x:c r="CG273" s="50" t="str">
        <x:f>IF(25&gt;'Настройки'!$B$3,"",IF(ISBLANK(AD273),IF('Настройки'!$B$9="Нулевой спрос",0,""),IF(AD273&lt;0,IF('Настройки'!$B$10="Исключить","",IF('Настройки'!$B$10="Абсолютные значения",ABS(AD273),AD273)),AD273)))</x:f>
      </x:c>
      <x:c r="CH273" s="50" t="str">
        <x:f>IF(26&gt;'Настройки'!$B$3,"",IF(ISBLANK(AE273),IF('Настройки'!$B$9="Нулевой спрос",0,""),IF(AE273&lt;0,IF('Настройки'!$B$10="Исключить","",IF('Настройки'!$B$10="Абсолютные значения",ABS(AE273),AE273)),AE273)))</x:f>
      </x:c>
      <x:c r="CI273" s="50" t="str">
        <x:f>IF(27&gt;'Настройки'!$B$3,"",IF(ISBLANK(AF273),IF('Настройки'!$B$9="Нулевой спрос",0,""),IF(AF273&lt;0,IF('Настройки'!$B$10="Исключить","",IF('Настройки'!$B$10="Абсолютные значения",ABS(AF273),AF273)),AF273)))</x:f>
      </x:c>
      <x:c r="CJ273" s="50" t="str">
        <x:f>IF(28&gt;'Настройки'!$B$3,"",IF(ISBLANK(AG273),IF('Настройки'!$B$9="Нулевой спрос",0,""),IF(AG273&lt;0,IF('Настройки'!$B$10="Исключить","",IF('Настройки'!$B$10="Абсолютные значения",ABS(AG273),AG273)),AG273)))</x:f>
      </x:c>
      <x:c r="CK273" s="50" t="str">
        <x:f>IF(29&gt;'Настройки'!$B$3,"",IF(ISBLANK(AH273),IF('Настройки'!$B$9="Нулевой спрос",0,""),IF(AH273&lt;0,IF('Настройки'!$B$10="Исключить","",IF('Настройки'!$B$10="Абсолютные значения",ABS(AH273),AH273)),AH273)))</x:f>
      </x:c>
      <x:c r="CL273" s="50" t="str">
        <x:f>IF(30&gt;'Настройки'!$B$3,"",IF(ISBLANK(AI273),IF('Настройки'!$B$9="Нулевой спрос",0,""),IF(AI273&lt;0,IF('Настройки'!$B$10="Исключить","",IF('Настройки'!$B$10="Абсолютные значения",ABS(AI273),AI273)),AI273)))</x:f>
      </x:c>
      <x:c r="CM273" s="50" t="str">
        <x:f>IF(31&gt;'Настройки'!$B$3,"",IF(ISBLANK(AJ273),IF('Настройки'!$B$9="Нулевой спрос",0,""),IF(AJ273&lt;0,IF('Настройки'!$B$10="Исключить","",IF('Настройки'!$B$10="Абсолютные значения",ABS(AJ273),AJ273)),AJ273)))</x:f>
      </x:c>
      <x:c r="CN273" s="50" t="str">
        <x:f>IF(32&gt;'Настройки'!$B$3,"",IF(ISBLANK(AK273),IF('Настройки'!$B$9="Нулевой спрос",0,""),IF(AK273&lt;0,IF('Настройки'!$B$10="Исключить","",IF('Настройки'!$B$10="Абсолютные значения",ABS(AK273),AK273)),AK273)))</x:f>
      </x:c>
      <x:c r="CO273" s="50" t="str">
        <x:f>IF(33&gt;'Настройки'!$B$3,"",IF(ISBLANK(AL273),IF('Настройки'!$B$9="Нулевой спрос",0,""),IF(AL273&lt;0,IF('Настройки'!$B$10="Исключить","",IF('Настройки'!$B$10="Абсолютные значения",ABS(AL273),AL273)),AL273)))</x:f>
      </x:c>
      <x:c r="CP273" s="50" t="str">
        <x:f>IF(34&gt;'Настройки'!$B$3,"",IF(ISBLANK(AM273),IF('Настройки'!$B$9="Нулевой спрос",0,""),IF(AM273&lt;0,IF('Настройки'!$B$10="Исключить","",IF('Настройки'!$B$10="Абсолютные значения",ABS(AM273),AM273)),AM273)))</x:f>
      </x:c>
      <x:c r="CQ273" s="50" t="str">
        <x:f>IF(35&gt;'Настройки'!$B$3,"",IF(ISBLANK(AN273),IF('Настройки'!$B$9="Нулевой спрос",0,""),IF(AN273&lt;0,IF('Настройки'!$B$10="Исключить","",IF('Настройки'!$B$10="Абсолютные значения",ABS(AN273),AN273)),AN273)))</x:f>
      </x:c>
      <x:c r="CR273" s="50" t="str">
        <x:f>IF(36&gt;'Настройки'!$B$3,"",IF(ISBLANK(AO273),IF('Настройки'!$B$9="Нулевой спрос",0,""),IF(AO273&lt;0,IF('Настройки'!$B$10="Исключить","",IF('Настройки'!$B$10="Абсолютные значения",ABS(AO273),AO273)),AO273)))</x:f>
      </x:c>
      <x:c r="CS273" s="50" t="str">
        <x:f>IF(OR(1&gt;'Настройки'!$B$3,ISBLANK(BI273),BI273=0),"",BI273)</x:f>
      </x:c>
      <x:c r="CT273" s="50" t="str">
        <x:f>IF(OR(2&gt;'Настройки'!$B$3,ISBLANK(BJ273),BJ273=0),"",BJ273)</x:f>
      </x:c>
      <x:c r="CU273" s="50" t="str">
        <x:f>IF(OR(3&gt;'Настройки'!$B$3,ISBLANK(BK273),BK273=0),"",BK273)</x:f>
      </x:c>
      <x:c r="CV273" s="50" t="str">
        <x:f>IF(OR(4&gt;'Настройки'!$B$3,ISBLANK(BL273),BL273=0),"",BL273)</x:f>
      </x:c>
      <x:c r="CW273" s="50" t="str">
        <x:f>IF(OR(5&gt;'Настройки'!$B$3,ISBLANK(BM273),BM273=0),"",BM273)</x:f>
      </x:c>
      <x:c r="CX273" s="50" t="str">
        <x:f>IF(OR(6&gt;'Настройки'!$B$3,ISBLANK(BN273),BN273=0),"",BN273)</x:f>
      </x:c>
      <x:c r="CY273" s="50" t="str">
        <x:f>IF(OR(7&gt;'Настройки'!$B$3,ISBLANK(BO273),BO273=0),"",BO273)</x:f>
      </x:c>
      <x:c r="CZ273" s="50" t="str">
        <x:f>IF(OR(8&gt;'Настройки'!$B$3,ISBLANK(BP273),BP273=0),"",BP273)</x:f>
      </x:c>
      <x:c r="DA273" s="50" t="str">
        <x:f>IF(OR(9&gt;'Настройки'!$B$3,ISBLANK(BQ273),BQ273=0),"",BQ273)</x:f>
      </x:c>
      <x:c r="DB273" s="50" t="str">
        <x:f>IF(OR(10&gt;'Настройки'!$B$3,ISBLANK(BR273),BR273=0),"",BR273)</x:f>
      </x:c>
      <x:c r="DC273" s="50" t="str">
        <x:f>IF(OR(11&gt;'Настройки'!$B$3,ISBLANK(BS273),BS273=0),"",BS273)</x:f>
      </x:c>
      <x:c r="DD273" s="50" t="str">
        <x:f>IF(OR(12&gt;'Настройки'!$B$3,ISBLANK(BT273),BT273=0),"",BT273)</x:f>
      </x:c>
      <x:c r="DE273" s="50" t="str">
        <x:f>IF(OR(13&gt;'Настройки'!$B$3,ISBLANK(BU273),BU273=0),"",BU273)</x:f>
      </x:c>
      <x:c r="DF273" s="50" t="str">
        <x:f>IF(OR(14&gt;'Настройки'!$B$3,ISBLANK(BV273),BV273=0),"",BV273)</x:f>
      </x:c>
      <x:c r="DG273" s="50" t="str">
        <x:f>IF(OR(15&gt;'Настройки'!$B$3,ISBLANK(BW273),BW273=0),"",BW273)</x:f>
      </x:c>
      <x:c r="DH273" s="50" t="str">
        <x:f>IF(OR(16&gt;'Настройки'!$B$3,ISBLANK(BX273),BX273=0),"",BX273)</x:f>
      </x:c>
      <x:c r="DI273" s="50" t="str">
        <x:f>IF(OR(17&gt;'Настройки'!$B$3,ISBLANK(BY273),BY273=0),"",BY273)</x:f>
      </x:c>
      <x:c r="DJ273" s="50" t="str">
        <x:f>IF(OR(18&gt;'Настройки'!$B$3,ISBLANK(BZ273),BZ273=0),"",BZ273)</x:f>
      </x:c>
      <x:c r="DK273" s="50" t="str">
        <x:f>IF(OR(19&gt;'Настройки'!$B$3,ISBLANK(CA273),CA273=0),"",CA273)</x:f>
      </x:c>
      <x:c r="DL273" s="50" t="str">
        <x:f>IF(OR(20&gt;'Настройки'!$B$3,ISBLANK(CB273),CB273=0),"",CB273)</x:f>
      </x:c>
      <x:c r="DM273" s="50" t="str">
        <x:f>IF(OR(21&gt;'Настройки'!$B$3,ISBLANK(CC273),CC273=0),"",CC273)</x:f>
      </x:c>
      <x:c r="DN273" s="50" t="str">
        <x:f>IF(OR(22&gt;'Настройки'!$B$3,ISBLANK(CD273),CD273=0),"",CD273)</x:f>
      </x:c>
      <x:c r="DO273" s="50" t="str">
        <x:f>IF(OR(23&gt;'Настройки'!$B$3,ISBLANK(CE273),CE273=0),"",CE273)</x:f>
      </x:c>
      <x:c r="DP273" s="50" t="str">
        <x:f>IF(OR(24&gt;'Настройки'!$B$3,ISBLANK(CF273),CF273=0),"",CF273)</x:f>
      </x:c>
      <x:c r="DQ273" s="50" t="str">
        <x:f>IF(OR(25&gt;'Настройки'!$B$3,ISBLANK(CG273),CG273=0),"",CG273)</x:f>
      </x:c>
      <x:c r="DR273" s="50" t="str">
        <x:f>IF(OR(26&gt;'Настройки'!$B$3,ISBLANK(CH273),CH273=0),"",CH273)</x:f>
      </x:c>
      <x:c r="DS273" s="50" t="str">
        <x:f>IF(OR(27&gt;'Настройки'!$B$3,ISBLANK(CI273),CI273=0),"",CI273)</x:f>
      </x:c>
      <x:c r="DT273" s="50" t="str">
        <x:f>IF(OR(28&gt;'Настройки'!$B$3,ISBLANK(CJ273),CJ273=0),"",CJ273)</x:f>
      </x:c>
      <x:c r="DU273" s="50" t="str">
        <x:f>IF(OR(29&gt;'Настройки'!$B$3,ISBLANK(CK273),CK273=0),"",CK273)</x:f>
      </x:c>
      <x:c r="DV273" s="50" t="str">
        <x:f>IF(OR(30&gt;'Настройки'!$B$3,ISBLANK(CL273),CL273=0),"",CL273)</x:f>
      </x:c>
      <x:c r="DW273" s="50" t="str">
        <x:f>IF(OR(31&gt;'Настройки'!$B$3,ISBLANK(CM273),CM273=0),"",CM273)</x:f>
      </x:c>
      <x:c r="DX273" s="50" t="str">
        <x:f>IF(OR(32&gt;'Настройки'!$B$3,ISBLANK(CN273),CN273=0),"",CN273)</x:f>
      </x:c>
      <x:c r="DY273" s="50" t="str">
        <x:f>IF(OR(33&gt;'Настройки'!$B$3,ISBLANK(CO273),CO273=0),"",CO273)</x:f>
      </x:c>
      <x:c r="DZ273" s="50" t="str">
        <x:f>IF(OR(34&gt;'Настройки'!$B$3,ISBLANK(CP273),CP273=0),"",CP273)</x:f>
      </x:c>
      <x:c r="EA273" s="50" t="str">
        <x:f>IF(OR(35&gt;'Настройки'!$B$3,ISBLANK(CQ273),CQ273=0),"",CQ273)</x:f>
      </x:c>
      <x:c r="EB273" s="50" t="str">
        <x:f>IF(OR(36&gt;'Настройки'!$B$3,ISBLANK(CR273),CR273=0),"",CR273)</x:f>
      </x:c>
      <x:c r="EC273" s="50" t="str">
        <x:f>IF(A273="","",IF(OR(BB273="AZ",BB273="BZ"),10000+ROW(),IF(AZ273&gt;'Настройки'!$B$11,20000+ROW(),IF(BF273&lt;&gt;"Обычный",30000+ROW(),IF(AX273&lt;=0,40000+ROW(),"")))))</x:f>
      </x:c>
      <x:c r="ED273" s="50" t="str">
        <x:f>IF(EC273="","",COUNTIFS($EC$2:$EC$1001,"&gt;0",$EC$2:$EC$1001,"&lt;"&amp;EC273)+1)</x:f>
      </x:c>
    </x:row>
    <x:row r="274">
      <x:c r="A274" s="115"/>
      <x:c r="B274" s="115"/>
      <x:c r="C274" s="115"/>
      <x:c r="D274" s="118"/>
      <x:c r="E274" s="118"/>
      <x:c r="F274" s="118"/>
      <x:c r="G274" s="118"/>
      <x:c r="H274" s="118"/>
      <x:c r="I274" s="118"/>
      <x:c r="J274" s="118"/>
      <x:c r="K274" s="118"/>
      <x:c r="L274" s="118"/>
      <x:c r="M274" s="118"/>
      <x:c r="N274" s="118"/>
      <x:c r="O274" s="118"/>
      <x:c r="P274" s="118"/>
      <x:c r="Q274" s="118"/>
      <x:c r="R274" s="118"/>
      <x:c r="S274" s="118"/>
      <x:c r="T274" s="118"/>
      <x:c r="U274" s="118"/>
      <x:c r="V274" s="118"/>
      <x:c r="W274" s="118"/>
      <x:c r="X274" s="118"/>
      <x:c r="Y274" s="118"/>
      <x:c r="Z274" s="118"/>
      <x:c r="AA274" s="118"/>
      <x:c r="AB274" s="118"/>
      <x:c r="AC274" s="118"/>
      <x:c r="AD274" s="118"/>
      <x:c r="AE274" s="118"/>
      <x:c r="AF274" s="118"/>
      <x:c r="AG274" s="118"/>
      <x:c r="AH274" s="118"/>
      <x:c r="AI274" s="118"/>
      <x:c r="AJ274" s="118"/>
      <x:c r="AK274" s="118"/>
      <x:c r="AL274" s="118"/>
      <x:c r="AM274" s="118"/>
      <x:c r="AN274" s="118"/>
      <x:c r="AO274" s="118"/>
      <x:c r="AP274" s="115"/>
      <x:c r="AQ274" s="49" t="str">
        <x:f>IF(A274="","",COUNT(BI274:INDEX(BI274:CR274,1,'Настройки'!$B$3)))</x:f>
      </x:c>
      <x:c r="AR274" s="49" t="str">
        <x:f>IF(A274="","",SUM(BI274:INDEX(BI274:CR274,1,'Настройки'!$B$3)))</x:f>
      </x:c>
      <x:c r="AS274" s="58" t="str">
        <x:f>IF(A274="","",IF('Настройки'!$B$4="Стоимость потребления",AR274*D274,IF('Настройки'!$B$4="Количество",AR274,E274)))</x:f>
      </x:c>
      <x:c r="AT274" s="61" t="str">
        <x:f>IF(OR(A274="",AS274&lt;0,SUM($AS$2:$AS$1001)&lt;=0),"",AS274/SUM($AS$2:$AS$1001))</x:f>
      </x:c>
      <x:c r="AU274" s="61" t="str">
        <x:f>IF(OR(A274="",AS274&lt;0,SUM($AS$2:$AS$1001)&lt;=0),"",SUMIFS($AS$2:$AS$1001,$AS$2:$AS$1001,"&gt;"&amp;AS274)/SUM($AS$2:$AS$1001))</x:f>
      </x:c>
      <x:c r="AV274" s="61" t="str">
        <x:f>IF(OR(A274="",AS274&lt;0,SUM($AS$2:$AS$1001)&lt;=0),"",SUMIFS($AS$2:$AS$1001,$AS$2:$AS$1001,"&gt;="&amp;AS274)/SUM($AS$2:$AS$1001))</x:f>
      </x:c>
      <x:c r="AW274" s="49" t="str">
        <x:f>IF(A274="","",IF(SUM($AS$2:$AS$1001)&lt;=0,"Не определён",IF(AS274&lt;0,"Исключение",IF(AU274&lt;'Настройки'!$B$5,"A",IF(AU274&lt;'Настройки'!$B$6,"B","C")))))</x:f>
      </x:c>
      <x:c r="AX274" s="58" t="str">
        <x:f>IF(A274="","",IF(AQ274=0,"",AVERAGE(BI274:INDEX(BI274:CR274,1,'Настройки'!$B$3))))</x:f>
      </x:c>
      <x:c r="AY274" s="58" t="str">
        <x:f>IF(OR(A274="",AQ274=0),"",STDEVP(BI274:INDEX(BI274:CR274,1,'Настройки'!$B$3)))</x:f>
      </x:c>
      <x:c r="AZ274" s="61" t="str">
        <x:f>IF(OR(A274="",AQ274&lt;'Настройки'!$B$12,AX274&lt;=0,AND('Настройки'!$B$10="Блокировать",COUNTIF(F274:INDEX(F274:AO274,1,'Настройки'!$B$3),"&lt;0")&gt;0)),"",AY274/ABS(AX274))</x:f>
      </x:c>
      <x:c r="BA274" s="49" t="str">
        <x:f>IF(A274="","",IF(AND('Настройки'!$B$10="Блокировать",COUNTIF(F274:INDEX(F274:AO274,1,'Настройки'!$B$3),"&lt;0")&gt;0),"Не определён",IF(AQ274&lt;'Настройки'!$B$12,"Не определён",IF(AX274=0,"Нет спроса",IF(AX274&lt;0,"Не определён",IF(AZ274&lt;='Настройки'!$B$7,"X",IF(AZ274&lt;='Настройки'!$B$8,"Y","Z")))))))</x:f>
      </x:c>
      <x:c r="BB274" s="49" t="str">
        <x:f>IF(OR(A274="",LEN(AW274)&lt;&gt;1,LEN(BA274)&lt;&gt;1),"",AW274&amp;BA274)</x:f>
      </x:c>
      <x:c r="BC274" s="61" t="str">
        <x:f>IF(OR(A274="",AQ274=0),"",(COUNT(BI274:INDEX(BI274:CR274,1,'Настройки'!$B$3))-COUNT(CS274:INDEX(CS274:EB274,1,'Настройки'!$B$3)))/AQ274)</x:f>
      </x:c>
      <x:c r="BD274" s="64" t="str">
        <x:f>IF(OR(A274="",COUNT(CS274:INDEX(CS274:EB274,1,'Настройки'!$B$3))=0),"",AQ274/COUNT(CS274:INDEX(CS274:EB274,1,'Настройки'!$B$3)))</x:f>
      </x:c>
      <x:c r="BE274" s="64" t="str">
        <x:f>IF(OR(A274="",COUNT(CS274:INDEX(CS274:EB274,1,'Настройки'!$B$3))=0),"",IF(AVERAGE(CS274:INDEX(CS274:EB274,1,'Настройки'!$B$3))=0,"",(STDEVP(CS274:INDEX(CS274:EB274,1,'Настройки'!$B$3))/ABS(AVERAGE(CS274:INDEX(CS274:EB274,1,'Настройки'!$B$3))))^2))</x:f>
      </x:c>
      <x:c r="BF274" s="49" t="str">
        <x:f>IF(A274="","",IF(AQ274&lt;3,"Недостаточно",IF(AQ274&lt;6,"Предварительный","Обычный")))</x:f>
      </x:c>
      <x:c r="BG274" s="49" t="str">
        <x:f>IF(A274="","",IF(COUNTIF(F274:INDEX(F274:AO274,1,'Настройки'!$B$3),"&lt;0")&gt;0,IF('Настройки'!$B$10="Блокировать","Отрицательный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"),"")&amp;IF(AQ274&lt;3,"Недостаточно истории. ",IF(AQ274&lt;6,"Предварительная классификация. ",""))&amp;IF(AX274=0,"Нет спроса за горизонт. ","")&amp;IF(AZ274&gt;'Настройки'!$B$11,"Экстремальная вариативность. ",""))</x:f>
      </x:c>
      <x:c r="BH274" s="49" t="str">
        <x:f>IF(A274="","",IFERROR(VLOOKUP(BB274,'Настройки'!$D$3:$E$11,2,FALSE),"Сначала проверьте исходные данные и историю спроса.")&amp;" Уточните срок поставки, MOQ и критичность.")</x:f>
      </x:c>
      <x:c r="BI274" s="50" t="str">
        <x:f>IF(1&gt;'Настройки'!$B$3,"",IF(ISBLANK(F274),IF('Настройки'!$B$9="Нулевой спрос",0,""),IF(F274&lt;0,IF('Настройки'!$B$10="Исключить","",IF('Настройки'!$B$10="Абсолютные значения",ABS(F274),F274)),F274)))</x:f>
      </x:c>
      <x:c r="BJ274" s="50" t="str">
        <x:f>IF(2&gt;'Настройки'!$B$3,"",IF(ISBLANK(G274),IF('Настройки'!$B$9="Нулевой спрос",0,""),IF(G274&lt;0,IF('Настройки'!$B$10="Исключить","",IF('Настройки'!$B$10="Абсолютные значения",ABS(G274),G274)),G274)))</x:f>
      </x:c>
      <x:c r="BK274" s="50" t="str">
        <x:f>IF(3&gt;'Настройки'!$B$3,"",IF(ISBLANK(H274),IF('Настройки'!$B$9="Нулевой спрос",0,""),IF(H274&lt;0,IF('Настройки'!$B$10="Исключить","",IF('Настройки'!$B$10="Абсолютные значения",ABS(H274),H274)),H274)))</x:f>
      </x:c>
      <x:c r="BL274" s="50" t="str">
        <x:f>IF(4&gt;'Настройки'!$B$3,"",IF(ISBLANK(I274),IF('Настройки'!$B$9="Нулевой спрос",0,""),IF(I274&lt;0,IF('Настройки'!$B$10="Исключить","",IF('Настройки'!$B$10="Абсолютные значения",ABS(I274),I274)),I274)))</x:f>
      </x:c>
      <x:c r="BM274" s="50" t="str">
        <x:f>IF(5&gt;'Настройки'!$B$3,"",IF(ISBLANK(J274),IF('Настройки'!$B$9="Нулевой спрос",0,""),IF(J274&lt;0,IF('Настройки'!$B$10="Исключить","",IF('Настройки'!$B$10="Абсолютные значения",ABS(J274),J274)),J274)))</x:f>
      </x:c>
      <x:c r="BN274" s="50" t="str">
        <x:f>IF(6&gt;'Настройки'!$B$3,"",IF(ISBLANK(K274),IF('Настройки'!$B$9="Нулевой спрос",0,""),IF(K274&lt;0,IF('Настройки'!$B$10="Исключить","",IF('Настройки'!$B$10="Абсолютные значения",ABS(K274),K274)),K274)))</x:f>
      </x:c>
      <x:c r="BO274" s="50" t="str">
        <x:f>IF(7&gt;'Настройки'!$B$3,"",IF(ISBLANK(L274),IF('Настройки'!$B$9="Нулевой спрос",0,""),IF(L274&lt;0,IF('Настройки'!$B$10="Исключить","",IF('Настройки'!$B$10="Абсолютные значения",ABS(L274),L274)),L274)))</x:f>
      </x:c>
      <x:c r="BP274" s="50" t="str">
        <x:f>IF(8&gt;'Настройки'!$B$3,"",IF(ISBLANK(M274),IF('Настройки'!$B$9="Нулевой спрос",0,""),IF(M274&lt;0,IF('Настройки'!$B$10="Исключить","",IF('Настройки'!$B$10="Абсолютные значения",ABS(M274),M274)),M274)))</x:f>
      </x:c>
      <x:c r="BQ274" s="50" t="str">
        <x:f>IF(9&gt;'Настройки'!$B$3,"",IF(ISBLANK(N274),IF('Настройки'!$B$9="Нулевой спрос",0,""),IF(N274&lt;0,IF('Настройки'!$B$10="Исключить","",IF('Настройки'!$B$10="Абсолютные значения",ABS(N274),N274)),N274)))</x:f>
      </x:c>
      <x:c r="BR274" s="50" t="str">
        <x:f>IF(10&gt;'Настройки'!$B$3,"",IF(ISBLANK(O274),IF('Настройки'!$B$9="Нулевой спрос",0,""),IF(O274&lt;0,IF('Настройки'!$B$10="Исключить","",IF('Настройки'!$B$10="Абсолютные значения",ABS(O274),O274)),O274)))</x:f>
      </x:c>
      <x:c r="BS274" s="50" t="str">
        <x:f>IF(11&gt;'Настройки'!$B$3,"",IF(ISBLANK(P274),IF('Настройки'!$B$9="Нулевой спрос",0,""),IF(P274&lt;0,IF('Настройки'!$B$10="Исключить","",IF('Настройки'!$B$10="Абсолютные значения",ABS(P274),P274)),P274)))</x:f>
      </x:c>
      <x:c r="BT274" s="50" t="str">
        <x:f>IF(12&gt;'Настройки'!$B$3,"",IF(ISBLANK(Q274),IF('Настройки'!$B$9="Нулевой спрос",0,""),IF(Q274&lt;0,IF('Настройки'!$B$10="Исключить","",IF('Настройки'!$B$10="Абсолютные значения",ABS(Q274),Q274)),Q274)))</x:f>
      </x:c>
      <x:c r="BU274" s="50" t="str">
        <x:f>IF(13&gt;'Настройки'!$B$3,"",IF(ISBLANK(R274),IF('Настройки'!$B$9="Нулевой спрос",0,""),IF(R274&lt;0,IF('Настройки'!$B$10="Исключить","",IF('Настройки'!$B$10="Абсолютные значения",ABS(R274),R274)),R274)))</x:f>
      </x:c>
      <x:c r="BV274" s="50" t="str">
        <x:f>IF(14&gt;'Настройки'!$B$3,"",IF(ISBLANK(S274),IF('Настройки'!$B$9="Нулевой спрос",0,""),IF(S274&lt;0,IF('Настройки'!$B$10="Исключить","",IF('Настройки'!$B$10="Абсолютные значения",ABS(S274),S274)),S274)))</x:f>
      </x:c>
      <x:c r="BW274" s="50" t="str">
        <x:f>IF(15&gt;'Настройки'!$B$3,"",IF(ISBLANK(T274),IF('Настройки'!$B$9="Нулевой спрос",0,""),IF(T274&lt;0,IF('Настройки'!$B$10="Исключить","",IF('Настройки'!$B$10="Абсолютные значения",ABS(T274),T274)),T274)))</x:f>
      </x:c>
      <x:c r="BX274" s="50" t="str">
        <x:f>IF(16&gt;'Настройки'!$B$3,"",IF(ISBLANK(U274),IF('Настройки'!$B$9="Нулевой спрос",0,""),IF(U274&lt;0,IF('Настройки'!$B$10="Исключить","",IF('Настройки'!$B$10="Абсолютные значения",ABS(U274),U274)),U274)))</x:f>
      </x:c>
      <x:c r="BY274" s="50" t="str">
        <x:f>IF(17&gt;'Настройки'!$B$3,"",IF(ISBLANK(V274),IF('Настройки'!$B$9="Нулевой спрос",0,""),IF(V274&lt;0,IF('Настройки'!$B$10="Исключить","",IF('Настройки'!$B$10="Абсолютные значения",ABS(V274),V274)),V274)))</x:f>
      </x:c>
      <x:c r="BZ274" s="50" t="str">
        <x:f>IF(18&gt;'Настройки'!$B$3,"",IF(ISBLANK(W274),IF('Настройки'!$B$9="Нулевой спрос",0,""),IF(W274&lt;0,IF('Настройки'!$B$10="Исключить","",IF('Настройки'!$B$10="Абсолютные значения",ABS(W274),W274)),W274)))</x:f>
      </x:c>
      <x:c r="CA274" s="50" t="str">
        <x:f>IF(19&gt;'Настройки'!$B$3,"",IF(ISBLANK(X274),IF('Настройки'!$B$9="Нулевой спрос",0,""),IF(X274&lt;0,IF('Настройки'!$B$10="Исключить","",IF('Настройки'!$B$10="Абсолютные значения",ABS(X274),X274)),X274)))</x:f>
      </x:c>
      <x:c r="CB274" s="50" t="str">
        <x:f>IF(20&gt;'Настройки'!$B$3,"",IF(ISBLANK(Y274),IF('Настройки'!$B$9="Нулевой спрос",0,""),IF(Y274&lt;0,IF('Настройки'!$B$10="Исключить","",IF('Настройки'!$B$10="Абсолютные значения",ABS(Y274),Y274)),Y274)))</x:f>
      </x:c>
      <x:c r="CC274" s="50" t="str">
        <x:f>IF(21&gt;'Настройки'!$B$3,"",IF(ISBLANK(Z274),IF('Настройки'!$B$9="Нулевой спрос",0,""),IF(Z274&lt;0,IF('Настройки'!$B$10="Исключить","",IF('Настройки'!$B$10="Абсолютные значения",ABS(Z274),Z274)),Z274)))</x:f>
      </x:c>
      <x:c r="CD274" s="50" t="str">
        <x:f>IF(22&gt;'Настройки'!$B$3,"",IF(ISBLANK(AA274),IF('Настройки'!$B$9="Нулевой спрос",0,""),IF(AA274&lt;0,IF('Настройки'!$B$10="Исключить","",IF('Настройки'!$B$10="Абсолютные значения",ABS(AA274),AA274)),AA274)))</x:f>
      </x:c>
      <x:c r="CE274" s="50" t="str">
        <x:f>IF(23&gt;'Настройки'!$B$3,"",IF(ISBLANK(AB274),IF('Настройки'!$B$9="Нулевой спрос",0,""),IF(AB274&lt;0,IF('Настройки'!$B$10="Исключить","",IF('Настройки'!$B$10="Абсолютные значения",ABS(AB274),AB274)),AB274)))</x:f>
      </x:c>
      <x:c r="CF274" s="50" t="str">
        <x:f>IF(24&gt;'Настройки'!$B$3,"",IF(ISBLANK(AC274),IF('Настройки'!$B$9="Нулевой спрос",0,""),IF(AC274&lt;0,IF('Настройки'!$B$10="Исключить","",IF('Настройки'!$B$10="Абсолютные значения",ABS(AC274),AC274)),AC274)))</x:f>
      </x:c>
      <x:c r="CG274" s="50" t="str">
        <x:f>IF(25&gt;'Настройки'!$B$3,"",IF(ISBLANK(AD274),IF('Настройки'!$B$9="Нулевой спрос",0,""),IF(AD274&lt;0,IF('Настройки'!$B$10="Исключить","",IF('Настройки'!$B$10="Абсолютные значения",ABS(AD274),AD274)),AD274)))</x:f>
      </x:c>
      <x:c r="CH274" s="50" t="str">
        <x:f>IF(26&gt;'Настройки'!$B$3,"",IF(ISBLANK(AE274),IF('Настройки'!$B$9="Нулевой спрос",0,""),IF(AE274&lt;0,IF('Настройки'!$B$10="Исключить","",IF('Настройки'!$B$10="Абсолютные значения",ABS(AE274),AE274)),AE274)))</x:f>
      </x:c>
      <x:c r="CI274" s="50" t="str">
        <x:f>IF(27&gt;'Настройки'!$B$3,"",IF(ISBLANK(AF274),IF('Настройки'!$B$9="Нулевой спрос",0,""),IF(AF274&lt;0,IF('Настройки'!$B$10="Исключить","",IF('Настройки'!$B$10="Абсолютные значения",ABS(AF274),AF274)),AF274)))</x:f>
      </x:c>
      <x:c r="CJ274" s="50" t="str">
        <x:f>IF(28&gt;'Настройки'!$B$3,"",IF(ISBLANK(AG274),IF('Настройки'!$B$9="Нулевой спрос",0,""),IF(AG274&lt;0,IF('Настройки'!$B$10="Исключить","",IF('Настройки'!$B$10="Абсолютные значения",ABS(AG274),AG274)),AG274)))</x:f>
      </x:c>
      <x:c r="CK274" s="50" t="str">
        <x:f>IF(29&gt;'Настройки'!$B$3,"",IF(ISBLANK(AH274),IF('Настройки'!$B$9="Нулевой спрос",0,""),IF(AH274&lt;0,IF('Настройки'!$B$10="Исключить","",IF('Настройки'!$B$10="Абсолютные значения",ABS(AH274),AH274)),AH274)))</x:f>
      </x:c>
      <x:c r="CL274" s="50" t="str">
        <x:f>IF(30&gt;'Настройки'!$B$3,"",IF(ISBLANK(AI274),IF('Настройки'!$B$9="Нулевой спрос",0,""),IF(AI274&lt;0,IF('Настройки'!$B$10="Исключить","",IF('Настройки'!$B$10="Абсолютные значения",ABS(AI274),AI274)),AI274)))</x:f>
      </x:c>
      <x:c r="CM274" s="50" t="str">
        <x:f>IF(31&gt;'Настройки'!$B$3,"",IF(ISBLANK(AJ274),IF('Настройки'!$B$9="Нулевой спрос",0,""),IF(AJ274&lt;0,IF('Настройки'!$B$10="Исключить","",IF('Настройки'!$B$10="Абсолютные значения",ABS(AJ274),AJ274)),AJ274)))</x:f>
      </x:c>
      <x:c r="CN274" s="50" t="str">
        <x:f>IF(32&gt;'Настройки'!$B$3,"",IF(ISBLANK(AK274),IF('Настройки'!$B$9="Нулевой спрос",0,""),IF(AK274&lt;0,IF('Настройки'!$B$10="Исключить","",IF('Настройки'!$B$10="Абсолютные значения",ABS(AK274),AK274)),AK274)))</x:f>
      </x:c>
      <x:c r="CO274" s="50" t="str">
        <x:f>IF(33&gt;'Настройки'!$B$3,"",IF(ISBLANK(AL274),IF('Настройки'!$B$9="Нулевой спрос",0,""),IF(AL274&lt;0,IF('Настройки'!$B$10="Исключить","",IF('Настройки'!$B$10="Абсолютные значения",ABS(AL274),AL274)),AL274)))</x:f>
      </x:c>
      <x:c r="CP274" s="50" t="str">
        <x:f>IF(34&gt;'Настройки'!$B$3,"",IF(ISBLANK(AM274),IF('Настройки'!$B$9="Нулевой спрос",0,""),IF(AM274&lt;0,IF('Настройки'!$B$10="Исключить","",IF('Настройки'!$B$10="Абсолютные значения",ABS(AM274),AM274)),AM274)))</x:f>
      </x:c>
      <x:c r="CQ274" s="50" t="str">
        <x:f>IF(35&gt;'Настройки'!$B$3,"",IF(ISBLANK(AN274),IF('Настройки'!$B$9="Нулевой спрос",0,""),IF(AN274&lt;0,IF('Настройки'!$B$10="Исключить","",IF('Настройки'!$B$10="Абсолютные значения",ABS(AN274),AN274)),AN274)))</x:f>
      </x:c>
      <x:c r="CR274" s="50" t="str">
        <x:f>IF(36&gt;'Настройки'!$B$3,"",IF(ISBLANK(AO274),IF('Настройки'!$B$9="Нулевой спрос",0,""),IF(AO274&lt;0,IF('Настройки'!$B$10="Исключить","",IF('Настройки'!$B$10="Абсолютные значения",ABS(AO274),AO274)),AO274)))</x:f>
      </x:c>
      <x:c r="CS274" s="50" t="str">
        <x:f>IF(OR(1&gt;'Настройки'!$B$3,ISBLANK(BI274),BI274=0),"",BI274)</x:f>
      </x:c>
      <x:c r="CT274" s="50" t="str">
        <x:f>IF(OR(2&gt;'Настройки'!$B$3,ISBLANK(BJ274),BJ274=0),"",BJ274)</x:f>
      </x:c>
      <x:c r="CU274" s="50" t="str">
        <x:f>IF(OR(3&gt;'Настройки'!$B$3,ISBLANK(BK274),BK274=0),"",BK274)</x:f>
      </x:c>
      <x:c r="CV274" s="50" t="str">
        <x:f>IF(OR(4&gt;'Настройки'!$B$3,ISBLANK(BL274),BL274=0),"",BL274)</x:f>
      </x:c>
      <x:c r="CW274" s="50" t="str">
        <x:f>IF(OR(5&gt;'Настройки'!$B$3,ISBLANK(BM274),BM274=0),"",BM274)</x:f>
      </x:c>
      <x:c r="CX274" s="50" t="str">
        <x:f>IF(OR(6&gt;'Настройки'!$B$3,ISBLANK(BN274),BN274=0),"",BN274)</x:f>
      </x:c>
      <x:c r="CY274" s="50" t="str">
        <x:f>IF(OR(7&gt;'Настройки'!$B$3,ISBLANK(BO274),BO274=0),"",BO274)</x:f>
      </x:c>
      <x:c r="CZ274" s="50" t="str">
        <x:f>IF(OR(8&gt;'Настройки'!$B$3,ISBLANK(BP274),BP274=0),"",BP274)</x:f>
      </x:c>
      <x:c r="DA274" s="50" t="str">
        <x:f>IF(OR(9&gt;'Настройки'!$B$3,ISBLANK(BQ274),BQ274=0),"",BQ274)</x:f>
      </x:c>
      <x:c r="DB274" s="50" t="str">
        <x:f>IF(OR(10&gt;'Настройки'!$B$3,ISBLANK(BR274),BR274=0),"",BR274)</x:f>
      </x:c>
      <x:c r="DC274" s="50" t="str">
        <x:f>IF(OR(11&gt;'Настройки'!$B$3,ISBLANK(BS274),BS274=0),"",BS274)</x:f>
      </x:c>
      <x:c r="DD274" s="50" t="str">
        <x:f>IF(OR(12&gt;'Настройки'!$B$3,ISBLANK(BT274),BT274=0),"",BT274)</x:f>
      </x:c>
      <x:c r="DE274" s="50" t="str">
        <x:f>IF(OR(13&gt;'Настройки'!$B$3,ISBLANK(BU274),BU274=0),"",BU274)</x:f>
      </x:c>
      <x:c r="DF274" s="50" t="str">
        <x:f>IF(OR(14&gt;'Настройки'!$B$3,ISBLANK(BV274),BV274=0),"",BV274)</x:f>
      </x:c>
      <x:c r="DG274" s="50" t="str">
        <x:f>IF(OR(15&gt;'Настройки'!$B$3,ISBLANK(BW274),BW274=0),"",BW274)</x:f>
      </x:c>
      <x:c r="DH274" s="50" t="str">
        <x:f>IF(OR(16&gt;'Настройки'!$B$3,ISBLANK(BX274),BX274=0),"",BX274)</x:f>
      </x:c>
      <x:c r="DI274" s="50" t="str">
        <x:f>IF(OR(17&gt;'Настройки'!$B$3,ISBLANK(BY274),BY274=0),"",BY274)</x:f>
      </x:c>
      <x:c r="DJ274" s="50" t="str">
        <x:f>IF(OR(18&gt;'Настройки'!$B$3,ISBLANK(BZ274),BZ274=0),"",BZ274)</x:f>
      </x:c>
      <x:c r="DK274" s="50" t="str">
        <x:f>IF(OR(19&gt;'Настройки'!$B$3,ISBLANK(CA274),CA274=0),"",CA274)</x:f>
      </x:c>
      <x:c r="DL274" s="50" t="str">
        <x:f>IF(OR(20&gt;'Настройки'!$B$3,ISBLANK(CB274),CB274=0),"",CB274)</x:f>
      </x:c>
      <x:c r="DM274" s="50" t="str">
        <x:f>IF(OR(21&gt;'Настройки'!$B$3,ISBLANK(CC274),CC274=0),"",CC274)</x:f>
      </x:c>
      <x:c r="DN274" s="50" t="str">
        <x:f>IF(OR(22&gt;'Настройки'!$B$3,ISBLANK(CD274),CD274=0),"",CD274)</x:f>
      </x:c>
      <x:c r="DO274" s="50" t="str">
        <x:f>IF(OR(23&gt;'Настройки'!$B$3,ISBLANK(CE274),CE274=0),"",CE274)</x:f>
      </x:c>
      <x:c r="DP274" s="50" t="str">
        <x:f>IF(OR(24&gt;'Настройки'!$B$3,ISBLANK(CF274),CF274=0),"",CF274)</x:f>
      </x:c>
      <x:c r="DQ274" s="50" t="str">
        <x:f>IF(OR(25&gt;'Настройки'!$B$3,ISBLANK(CG274),CG274=0),"",CG274)</x:f>
      </x:c>
      <x:c r="DR274" s="50" t="str">
        <x:f>IF(OR(26&gt;'Настройки'!$B$3,ISBLANK(CH274),CH274=0),"",CH274)</x:f>
      </x:c>
      <x:c r="DS274" s="50" t="str">
        <x:f>IF(OR(27&gt;'Настройки'!$B$3,ISBLANK(CI274),CI274=0),"",CI274)</x:f>
      </x:c>
      <x:c r="DT274" s="50" t="str">
        <x:f>IF(OR(28&gt;'Настройки'!$B$3,ISBLANK(CJ274),CJ274=0),"",CJ274)</x:f>
      </x:c>
      <x:c r="DU274" s="50" t="str">
        <x:f>IF(OR(29&gt;'Настройки'!$B$3,ISBLANK(CK274),CK274=0),"",CK274)</x:f>
      </x:c>
      <x:c r="DV274" s="50" t="str">
        <x:f>IF(OR(30&gt;'Настройки'!$B$3,ISBLANK(CL274),CL274=0),"",CL274)</x:f>
      </x:c>
      <x:c r="DW274" s="50" t="str">
        <x:f>IF(OR(31&gt;'Настройки'!$B$3,ISBLANK(CM274),CM274=0),"",CM274)</x:f>
      </x:c>
      <x:c r="DX274" s="50" t="str">
        <x:f>IF(OR(32&gt;'Настройки'!$B$3,ISBLANK(CN274),CN274=0),"",CN274)</x:f>
      </x:c>
      <x:c r="DY274" s="50" t="str">
        <x:f>IF(OR(33&gt;'Настройки'!$B$3,ISBLANK(CO274),CO274=0),"",CO274)</x:f>
      </x:c>
      <x:c r="DZ274" s="50" t="str">
        <x:f>IF(OR(34&gt;'Настройки'!$B$3,ISBLANK(CP274),CP274=0),"",CP274)</x:f>
      </x:c>
      <x:c r="EA274" s="50" t="str">
        <x:f>IF(OR(35&gt;'Настройки'!$B$3,ISBLANK(CQ274),CQ274=0),"",CQ274)</x:f>
      </x:c>
      <x:c r="EB274" s="50" t="str">
        <x:f>IF(OR(36&gt;'Настройки'!$B$3,ISBLANK(CR274),CR274=0),"",CR274)</x:f>
      </x:c>
      <x:c r="EC274" s="50" t="str">
        <x:f>IF(A274="","",IF(OR(BB274="AZ",BB274="BZ"),10000+ROW(),IF(AZ274&gt;'Настройки'!$B$11,20000+ROW(),IF(BF274&lt;&gt;"Обычный",30000+ROW(),IF(AX274&lt;=0,40000+ROW(),"")))))</x:f>
      </x:c>
      <x:c r="ED274" s="50" t="str">
        <x:f>IF(EC274="","",COUNTIFS($EC$2:$EC$1001,"&gt;0",$EC$2:$EC$1001,"&lt;"&amp;EC274)+1)</x:f>
      </x:c>
    </x:row>
    <x:row r="275">
      <x:c r="A275" s="115"/>
      <x:c r="B275" s="115"/>
      <x:c r="C275" s="115"/>
      <x:c r="D275" s="118"/>
      <x:c r="E275" s="118"/>
      <x:c r="F275" s="118"/>
      <x:c r="G275" s="118"/>
      <x:c r="H275" s="118"/>
      <x:c r="I275" s="118"/>
      <x:c r="J275" s="118"/>
      <x:c r="K275" s="118"/>
      <x:c r="L275" s="118"/>
      <x:c r="M275" s="118"/>
      <x:c r="N275" s="118"/>
      <x:c r="O275" s="118"/>
      <x:c r="P275" s="118"/>
      <x:c r="Q275" s="118"/>
      <x:c r="R275" s="118"/>
      <x:c r="S275" s="118"/>
      <x:c r="T275" s="118"/>
      <x:c r="U275" s="118"/>
      <x:c r="V275" s="118"/>
      <x:c r="W275" s="118"/>
      <x:c r="X275" s="118"/>
      <x:c r="Y275" s="118"/>
      <x:c r="Z275" s="118"/>
      <x:c r="AA275" s="118"/>
      <x:c r="AB275" s="118"/>
      <x:c r="AC275" s="118"/>
      <x:c r="AD275" s="118"/>
      <x:c r="AE275" s="118"/>
      <x:c r="AF275" s="118"/>
      <x:c r="AG275" s="118"/>
      <x:c r="AH275" s="118"/>
      <x:c r="AI275" s="118"/>
      <x:c r="AJ275" s="118"/>
      <x:c r="AK275" s="118"/>
      <x:c r="AL275" s="118"/>
      <x:c r="AM275" s="118"/>
      <x:c r="AN275" s="118"/>
      <x:c r="AO275" s="118"/>
      <x:c r="AP275" s="115"/>
      <x:c r="AQ275" s="49" t="str">
        <x:f>IF(A275="","",COUNT(BI275:INDEX(BI275:CR275,1,'Настройки'!$B$3)))</x:f>
      </x:c>
      <x:c r="AR275" s="49" t="str">
        <x:f>IF(A275="","",SUM(BI275:INDEX(BI275:CR275,1,'Настройки'!$B$3)))</x:f>
      </x:c>
      <x:c r="AS275" s="58" t="str">
        <x:f>IF(A275="","",IF('Настройки'!$B$4="Стоимость потребления",AR275*D275,IF('Настройки'!$B$4="Количество",AR275,E275)))</x:f>
      </x:c>
      <x:c r="AT275" s="61" t="str">
        <x:f>IF(OR(A275="",AS275&lt;0,SUM($AS$2:$AS$1001)&lt;=0),"",AS275/SUM($AS$2:$AS$1001))</x:f>
      </x:c>
      <x:c r="AU275" s="61" t="str">
        <x:f>IF(OR(A275="",AS275&lt;0,SUM($AS$2:$AS$1001)&lt;=0),"",SUMIFS($AS$2:$AS$1001,$AS$2:$AS$1001,"&gt;"&amp;AS275)/SUM($AS$2:$AS$1001))</x:f>
      </x:c>
      <x:c r="AV275" s="61" t="str">
        <x:f>IF(OR(A275="",AS275&lt;0,SUM($AS$2:$AS$1001)&lt;=0),"",SUMIFS($AS$2:$AS$1001,$AS$2:$AS$1001,"&gt;="&amp;AS275)/SUM($AS$2:$AS$1001))</x:f>
      </x:c>
      <x:c r="AW275" s="49" t="str">
        <x:f>IF(A275="","",IF(SUM($AS$2:$AS$1001)&lt;=0,"Не определён",IF(AS275&lt;0,"Исключение",IF(AU275&lt;'Настройки'!$B$5,"A",IF(AU275&lt;'Настройки'!$B$6,"B","C")))))</x:f>
      </x:c>
      <x:c r="AX275" s="58" t="str">
        <x:f>IF(A275="","",IF(AQ275=0,"",AVERAGE(BI275:INDEX(BI275:CR275,1,'Настройки'!$B$3))))</x:f>
      </x:c>
      <x:c r="AY275" s="58" t="str">
        <x:f>IF(OR(A275="",AQ275=0),"",STDEVP(BI275:INDEX(BI275:CR275,1,'Настройки'!$B$3)))</x:f>
      </x:c>
      <x:c r="AZ275" s="61" t="str">
        <x:f>IF(OR(A275="",AQ275&lt;'Настройки'!$B$12,AX275&lt;=0,AND('Настройки'!$B$10="Блокировать",COUNTIF(F275:INDEX(F275:AO275,1,'Настройки'!$B$3),"&lt;0")&gt;0)),"",AY275/ABS(AX275))</x:f>
      </x:c>
      <x:c r="BA275" s="49" t="str">
        <x:f>IF(A275="","",IF(AND('Настройки'!$B$10="Блокировать",COUNTIF(F275:INDEX(F275:AO275,1,'Настройки'!$B$3),"&lt;0")&gt;0),"Не определён",IF(AQ275&lt;'Настройки'!$B$12,"Не определён",IF(AX275=0,"Нет спроса",IF(AX275&lt;0,"Не определён",IF(AZ275&lt;='Настройки'!$B$7,"X",IF(AZ275&lt;='Настройки'!$B$8,"Y","Z")))))))</x:f>
      </x:c>
      <x:c r="BB275" s="49" t="str">
        <x:f>IF(OR(A275="",LEN(AW275)&lt;&gt;1,LEN(BA275)&lt;&gt;1),"",AW275&amp;BA275)</x:f>
      </x:c>
      <x:c r="BC275" s="61" t="str">
        <x:f>IF(OR(A275="",AQ275=0),"",(COUNT(BI275:INDEX(BI275:CR275,1,'Настройки'!$B$3))-COUNT(CS275:INDEX(CS275:EB275,1,'Настройки'!$B$3)))/AQ275)</x:f>
      </x:c>
      <x:c r="BD275" s="64" t="str">
        <x:f>IF(OR(A275="",COUNT(CS275:INDEX(CS275:EB275,1,'Настройки'!$B$3))=0),"",AQ275/COUNT(CS275:INDEX(CS275:EB275,1,'Настройки'!$B$3)))</x:f>
      </x:c>
      <x:c r="BE275" s="64" t="str">
        <x:f>IF(OR(A275="",COUNT(CS275:INDEX(CS275:EB275,1,'Настройки'!$B$3))=0),"",IF(AVERAGE(CS275:INDEX(CS275:EB275,1,'Настройки'!$B$3))=0,"",(STDEVP(CS275:INDEX(CS275:EB275,1,'Настройки'!$B$3))/ABS(AVERAGE(CS275:INDEX(CS275:EB275,1,'Настройки'!$B$3))))^2))</x:f>
      </x:c>
      <x:c r="BF275" s="49" t="str">
        <x:f>IF(A275="","",IF(AQ275&lt;3,"Недостаточно",IF(AQ275&lt;6,"Предварительный","Обычный")))</x:f>
      </x:c>
      <x:c r="BG275" s="49" t="str">
        <x:f>IF(A275="","",IF(COUNTIF(F275:INDEX(F275:AO275,1,'Настройки'!$B$3),"&lt;0")&gt;0,IF('Настройки'!$B$10="Блокировать","Отрицательный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"),"")&amp;IF(AQ275&lt;3,"Недостаточно истории. ",IF(AQ275&lt;6,"Предварительная классификация. ",""))&amp;IF(AX275=0,"Нет спроса за горизонт. ","")&amp;IF(AZ275&gt;'Настройки'!$B$11,"Экстремальная вариативность. ",""))</x:f>
      </x:c>
      <x:c r="BH275" s="49" t="str">
        <x:f>IF(A275="","",IFERROR(VLOOKUP(BB275,'Настройки'!$D$3:$E$11,2,FALSE),"Сначала проверьте исходные данные и историю спроса.")&amp;" Уточните срок поставки, MOQ и критичность.")</x:f>
      </x:c>
      <x:c r="BI275" s="50" t="str">
        <x:f>IF(1&gt;'Настройки'!$B$3,"",IF(ISBLANK(F275),IF('Настройки'!$B$9="Нулевой спрос",0,""),IF(F275&lt;0,IF('Настройки'!$B$10="Исключить","",IF('Настройки'!$B$10="Абсолютные значения",ABS(F275),F275)),F275)))</x:f>
      </x:c>
      <x:c r="BJ275" s="50" t="str">
        <x:f>IF(2&gt;'Настройки'!$B$3,"",IF(ISBLANK(G275),IF('Настройки'!$B$9="Нулевой спрос",0,""),IF(G275&lt;0,IF('Настройки'!$B$10="Исключить","",IF('Настройки'!$B$10="Абсолютные значения",ABS(G275),G275)),G275)))</x:f>
      </x:c>
      <x:c r="BK275" s="50" t="str">
        <x:f>IF(3&gt;'Настройки'!$B$3,"",IF(ISBLANK(H275),IF('Настройки'!$B$9="Нулевой спрос",0,""),IF(H275&lt;0,IF('Настройки'!$B$10="Исключить","",IF('Настройки'!$B$10="Абсолютные значения",ABS(H275),H275)),H275)))</x:f>
      </x:c>
      <x:c r="BL275" s="50" t="str">
        <x:f>IF(4&gt;'Настройки'!$B$3,"",IF(ISBLANK(I275),IF('Настройки'!$B$9="Нулевой спрос",0,""),IF(I275&lt;0,IF('Настройки'!$B$10="Исключить","",IF('Настройки'!$B$10="Абсолютные значения",ABS(I275),I275)),I275)))</x:f>
      </x:c>
      <x:c r="BM275" s="50" t="str">
        <x:f>IF(5&gt;'Настройки'!$B$3,"",IF(ISBLANK(J275),IF('Настройки'!$B$9="Нулевой спрос",0,""),IF(J275&lt;0,IF('Настройки'!$B$10="Исключить","",IF('Настройки'!$B$10="Абсолютные значения",ABS(J275),J275)),J275)))</x:f>
      </x:c>
      <x:c r="BN275" s="50" t="str">
        <x:f>IF(6&gt;'Настройки'!$B$3,"",IF(ISBLANK(K275),IF('Настройки'!$B$9="Нулевой спрос",0,""),IF(K275&lt;0,IF('Настройки'!$B$10="Исключить","",IF('Настройки'!$B$10="Абсолютные значения",ABS(K275),K275)),K275)))</x:f>
      </x:c>
      <x:c r="BO275" s="50" t="str">
        <x:f>IF(7&gt;'Настройки'!$B$3,"",IF(ISBLANK(L275),IF('Настройки'!$B$9="Нулевой спрос",0,""),IF(L275&lt;0,IF('Настройки'!$B$10="Исключить","",IF('Настройки'!$B$10="Абсолютные значения",ABS(L275),L275)),L275)))</x:f>
      </x:c>
      <x:c r="BP275" s="50" t="str">
        <x:f>IF(8&gt;'Настройки'!$B$3,"",IF(ISBLANK(M275),IF('Настройки'!$B$9="Нулевой спрос",0,""),IF(M275&lt;0,IF('Настройки'!$B$10="Исключить","",IF('Настройки'!$B$10="Абсолютные значения",ABS(M275),M275)),M275)))</x:f>
      </x:c>
      <x:c r="BQ275" s="50" t="str">
        <x:f>IF(9&gt;'Настройки'!$B$3,"",IF(ISBLANK(N275),IF('Настройки'!$B$9="Нулевой спрос",0,""),IF(N275&lt;0,IF('Настройки'!$B$10="Исключить","",IF('Настройки'!$B$10="Абсолютные значения",ABS(N275),N275)),N275)))</x:f>
      </x:c>
      <x:c r="BR275" s="50" t="str">
        <x:f>IF(10&gt;'Настройки'!$B$3,"",IF(ISBLANK(O275),IF('Настройки'!$B$9="Нулевой спрос",0,""),IF(O275&lt;0,IF('Настройки'!$B$10="Исключить","",IF('Настройки'!$B$10="Абсолютные значения",ABS(O275),O275)),O275)))</x:f>
      </x:c>
      <x:c r="BS275" s="50" t="str">
        <x:f>IF(11&gt;'Настройки'!$B$3,"",IF(ISBLANK(P275),IF('Настройки'!$B$9="Нулевой спрос",0,""),IF(P275&lt;0,IF('Настройки'!$B$10="Исключить","",IF('Настройки'!$B$10="Абсолютные значения",ABS(P275),P275)),P275)))</x:f>
      </x:c>
      <x:c r="BT275" s="50" t="str">
        <x:f>IF(12&gt;'Настройки'!$B$3,"",IF(ISBLANK(Q275),IF('Настройки'!$B$9="Нулевой спрос",0,""),IF(Q275&lt;0,IF('Настройки'!$B$10="Исключить","",IF('Настройки'!$B$10="Абсолютные значения",ABS(Q275),Q275)),Q275)))</x:f>
      </x:c>
      <x:c r="BU275" s="50" t="str">
        <x:f>IF(13&gt;'Настройки'!$B$3,"",IF(ISBLANK(R275),IF('Настройки'!$B$9="Нулевой спрос",0,""),IF(R275&lt;0,IF('Настройки'!$B$10="Исключить","",IF('Настройки'!$B$10="Абсолютные значения",ABS(R275),R275)),R275)))</x:f>
      </x:c>
      <x:c r="BV275" s="50" t="str">
        <x:f>IF(14&gt;'Настройки'!$B$3,"",IF(ISBLANK(S275),IF('Настройки'!$B$9="Нулевой спрос",0,""),IF(S275&lt;0,IF('Настройки'!$B$10="Исключить","",IF('Настройки'!$B$10="Абсолютные значения",ABS(S275),S275)),S275)))</x:f>
      </x:c>
      <x:c r="BW275" s="50" t="str">
        <x:f>IF(15&gt;'Настройки'!$B$3,"",IF(ISBLANK(T275),IF('Настройки'!$B$9="Нулевой спрос",0,""),IF(T275&lt;0,IF('Настройки'!$B$10="Исключить","",IF('Настройки'!$B$10="Абсолютные значения",ABS(T275),T275)),T275)))</x:f>
      </x:c>
      <x:c r="BX275" s="50" t="str">
        <x:f>IF(16&gt;'Настройки'!$B$3,"",IF(ISBLANK(U275),IF('Настройки'!$B$9="Нулевой спрос",0,""),IF(U275&lt;0,IF('Настройки'!$B$10="Исключить","",IF('Настройки'!$B$10="Абсолютные значения",ABS(U275),U275)),U275)))</x:f>
      </x:c>
      <x:c r="BY275" s="50" t="str">
        <x:f>IF(17&gt;'Настройки'!$B$3,"",IF(ISBLANK(V275),IF('Настройки'!$B$9="Нулевой спрос",0,""),IF(V275&lt;0,IF('Настройки'!$B$10="Исключить","",IF('Настройки'!$B$10="Абсолютные значения",ABS(V275),V275)),V275)))</x:f>
      </x:c>
      <x:c r="BZ275" s="50" t="str">
        <x:f>IF(18&gt;'Настройки'!$B$3,"",IF(ISBLANK(W275),IF('Настройки'!$B$9="Нулевой спрос",0,""),IF(W275&lt;0,IF('Настройки'!$B$10="Исключить","",IF('Настройки'!$B$10="Абсолютные значения",ABS(W275),W275)),W275)))</x:f>
      </x:c>
      <x:c r="CA275" s="50" t="str">
        <x:f>IF(19&gt;'Настройки'!$B$3,"",IF(ISBLANK(X275),IF('Настройки'!$B$9="Нулевой спрос",0,""),IF(X275&lt;0,IF('Настройки'!$B$10="Исключить","",IF('Настройки'!$B$10="Абсолютные значения",ABS(X275),X275)),X275)))</x:f>
      </x:c>
      <x:c r="CB275" s="50" t="str">
        <x:f>IF(20&gt;'Настройки'!$B$3,"",IF(ISBLANK(Y275),IF('Настройки'!$B$9="Нулевой спрос",0,""),IF(Y275&lt;0,IF('Настройки'!$B$10="Исключить","",IF('Настройки'!$B$10="Абсолютные значения",ABS(Y275),Y275)),Y275)))</x:f>
      </x:c>
      <x:c r="CC275" s="50" t="str">
        <x:f>IF(21&gt;'Настройки'!$B$3,"",IF(ISBLANK(Z275),IF('Настройки'!$B$9="Нулевой спрос",0,""),IF(Z275&lt;0,IF('Настройки'!$B$10="Исключить","",IF('Настройки'!$B$10="Абсолютные значения",ABS(Z275),Z275)),Z275)))</x:f>
      </x:c>
      <x:c r="CD275" s="50" t="str">
        <x:f>IF(22&gt;'Настройки'!$B$3,"",IF(ISBLANK(AA275),IF('Настройки'!$B$9="Нулевой спрос",0,""),IF(AA275&lt;0,IF('Настройки'!$B$10="Исключить","",IF('Настройки'!$B$10="Абсолютные значения",ABS(AA275),AA275)),AA275)))</x:f>
      </x:c>
      <x:c r="CE275" s="50" t="str">
        <x:f>IF(23&gt;'Настройки'!$B$3,"",IF(ISBLANK(AB275),IF('Настройки'!$B$9="Нулевой спрос",0,""),IF(AB275&lt;0,IF('Настройки'!$B$10="Исключить","",IF('Настройки'!$B$10="Абсолютные значения",ABS(AB275),AB275)),AB275)))</x:f>
      </x:c>
      <x:c r="CF275" s="50" t="str">
        <x:f>IF(24&gt;'Настройки'!$B$3,"",IF(ISBLANK(AC275),IF('Настройки'!$B$9="Нулевой спрос",0,""),IF(AC275&lt;0,IF('Настройки'!$B$10="Исключить","",IF('Настройки'!$B$10="Абсолютные значения",ABS(AC275),AC275)),AC275)))</x:f>
      </x:c>
      <x:c r="CG275" s="50" t="str">
        <x:f>IF(25&gt;'Настройки'!$B$3,"",IF(ISBLANK(AD275),IF('Настройки'!$B$9="Нулевой спрос",0,""),IF(AD275&lt;0,IF('Настройки'!$B$10="Исключить","",IF('Настройки'!$B$10="Абсолютные значения",ABS(AD275),AD275)),AD275)))</x:f>
      </x:c>
      <x:c r="CH275" s="50" t="str">
        <x:f>IF(26&gt;'Настройки'!$B$3,"",IF(ISBLANK(AE275),IF('Настройки'!$B$9="Нулевой спрос",0,""),IF(AE275&lt;0,IF('Настройки'!$B$10="Исключить","",IF('Настройки'!$B$10="Абсолютные значения",ABS(AE275),AE275)),AE275)))</x:f>
      </x:c>
      <x:c r="CI275" s="50" t="str">
        <x:f>IF(27&gt;'Настройки'!$B$3,"",IF(ISBLANK(AF275),IF('Настройки'!$B$9="Нулевой спрос",0,""),IF(AF275&lt;0,IF('Настройки'!$B$10="Исключить","",IF('Настройки'!$B$10="Абсолютные значения",ABS(AF275),AF275)),AF275)))</x:f>
      </x:c>
      <x:c r="CJ275" s="50" t="str">
        <x:f>IF(28&gt;'Настройки'!$B$3,"",IF(ISBLANK(AG275),IF('Настройки'!$B$9="Нулевой спрос",0,""),IF(AG275&lt;0,IF('Настройки'!$B$10="Исключить","",IF('Настройки'!$B$10="Абсолютные значения",ABS(AG275),AG275)),AG275)))</x:f>
      </x:c>
      <x:c r="CK275" s="50" t="str">
        <x:f>IF(29&gt;'Настройки'!$B$3,"",IF(ISBLANK(AH275),IF('Настройки'!$B$9="Нулевой спрос",0,""),IF(AH275&lt;0,IF('Настройки'!$B$10="Исключить","",IF('Настройки'!$B$10="Абсолютные значения",ABS(AH275),AH275)),AH275)))</x:f>
      </x:c>
      <x:c r="CL275" s="50" t="str">
        <x:f>IF(30&gt;'Настройки'!$B$3,"",IF(ISBLANK(AI275),IF('Настройки'!$B$9="Нулевой спрос",0,""),IF(AI275&lt;0,IF('Настройки'!$B$10="Исключить","",IF('Настройки'!$B$10="Абсолютные значения",ABS(AI275),AI275)),AI275)))</x:f>
      </x:c>
      <x:c r="CM275" s="50" t="str">
        <x:f>IF(31&gt;'Настройки'!$B$3,"",IF(ISBLANK(AJ275),IF('Настройки'!$B$9="Нулевой спрос",0,""),IF(AJ275&lt;0,IF('Настройки'!$B$10="Исключить","",IF('Настройки'!$B$10="Абсолютные значения",ABS(AJ275),AJ275)),AJ275)))</x:f>
      </x:c>
      <x:c r="CN275" s="50" t="str">
        <x:f>IF(32&gt;'Настройки'!$B$3,"",IF(ISBLANK(AK275),IF('Настройки'!$B$9="Нулевой спрос",0,""),IF(AK275&lt;0,IF('Настройки'!$B$10="Исключить","",IF('Настройки'!$B$10="Абсолютные значения",ABS(AK275),AK275)),AK275)))</x:f>
      </x:c>
      <x:c r="CO275" s="50" t="str">
        <x:f>IF(33&gt;'Настройки'!$B$3,"",IF(ISBLANK(AL275),IF('Настройки'!$B$9="Нулевой спрос",0,""),IF(AL275&lt;0,IF('Настройки'!$B$10="Исключить","",IF('Настройки'!$B$10="Абсолютные значения",ABS(AL275),AL275)),AL275)))</x:f>
      </x:c>
      <x:c r="CP275" s="50" t="str">
        <x:f>IF(34&gt;'Настройки'!$B$3,"",IF(ISBLANK(AM275),IF('Настройки'!$B$9="Нулевой спрос",0,""),IF(AM275&lt;0,IF('Настройки'!$B$10="Исключить","",IF('Настройки'!$B$10="Абсолютные значения",ABS(AM275),AM275)),AM275)))</x:f>
      </x:c>
      <x:c r="CQ275" s="50" t="str">
        <x:f>IF(35&gt;'Настройки'!$B$3,"",IF(ISBLANK(AN275),IF('Настройки'!$B$9="Нулевой спрос",0,""),IF(AN275&lt;0,IF('Настройки'!$B$10="Исключить","",IF('Настройки'!$B$10="Абсолютные значения",ABS(AN275),AN275)),AN275)))</x:f>
      </x:c>
      <x:c r="CR275" s="50" t="str">
        <x:f>IF(36&gt;'Настройки'!$B$3,"",IF(ISBLANK(AO275),IF('Настройки'!$B$9="Нулевой спрос",0,""),IF(AO275&lt;0,IF('Настройки'!$B$10="Исключить","",IF('Настройки'!$B$10="Абсолютные значения",ABS(AO275),AO275)),AO275)))</x:f>
      </x:c>
      <x:c r="CS275" s="50" t="str">
        <x:f>IF(OR(1&gt;'Настройки'!$B$3,ISBLANK(BI275),BI275=0),"",BI275)</x:f>
      </x:c>
      <x:c r="CT275" s="50" t="str">
        <x:f>IF(OR(2&gt;'Настройки'!$B$3,ISBLANK(BJ275),BJ275=0),"",BJ275)</x:f>
      </x:c>
      <x:c r="CU275" s="50" t="str">
        <x:f>IF(OR(3&gt;'Настройки'!$B$3,ISBLANK(BK275),BK275=0),"",BK275)</x:f>
      </x:c>
      <x:c r="CV275" s="50" t="str">
        <x:f>IF(OR(4&gt;'Настройки'!$B$3,ISBLANK(BL275),BL275=0),"",BL275)</x:f>
      </x:c>
      <x:c r="CW275" s="50" t="str">
        <x:f>IF(OR(5&gt;'Настройки'!$B$3,ISBLANK(BM275),BM275=0),"",BM275)</x:f>
      </x:c>
      <x:c r="CX275" s="50" t="str">
        <x:f>IF(OR(6&gt;'Настройки'!$B$3,ISBLANK(BN275),BN275=0),"",BN275)</x:f>
      </x:c>
      <x:c r="CY275" s="50" t="str">
        <x:f>IF(OR(7&gt;'Настройки'!$B$3,ISBLANK(BO275),BO275=0),"",BO275)</x:f>
      </x:c>
      <x:c r="CZ275" s="50" t="str">
        <x:f>IF(OR(8&gt;'Настройки'!$B$3,ISBLANK(BP275),BP275=0),"",BP275)</x:f>
      </x:c>
      <x:c r="DA275" s="50" t="str">
        <x:f>IF(OR(9&gt;'Настройки'!$B$3,ISBLANK(BQ275),BQ275=0),"",BQ275)</x:f>
      </x:c>
      <x:c r="DB275" s="50" t="str">
        <x:f>IF(OR(10&gt;'Настройки'!$B$3,ISBLANK(BR275),BR275=0),"",BR275)</x:f>
      </x:c>
      <x:c r="DC275" s="50" t="str">
        <x:f>IF(OR(11&gt;'Настройки'!$B$3,ISBLANK(BS275),BS275=0),"",BS275)</x:f>
      </x:c>
      <x:c r="DD275" s="50" t="str">
        <x:f>IF(OR(12&gt;'Настройки'!$B$3,ISBLANK(BT275),BT275=0),"",BT275)</x:f>
      </x:c>
      <x:c r="DE275" s="50" t="str">
        <x:f>IF(OR(13&gt;'Настройки'!$B$3,ISBLANK(BU275),BU275=0),"",BU275)</x:f>
      </x:c>
      <x:c r="DF275" s="50" t="str">
        <x:f>IF(OR(14&gt;'Настройки'!$B$3,ISBLANK(BV275),BV275=0),"",BV275)</x:f>
      </x:c>
      <x:c r="DG275" s="50" t="str">
        <x:f>IF(OR(15&gt;'Настройки'!$B$3,ISBLANK(BW275),BW275=0),"",BW275)</x:f>
      </x:c>
      <x:c r="DH275" s="50" t="str">
        <x:f>IF(OR(16&gt;'Настройки'!$B$3,ISBLANK(BX275),BX275=0),"",BX275)</x:f>
      </x:c>
      <x:c r="DI275" s="50" t="str">
        <x:f>IF(OR(17&gt;'Настройки'!$B$3,ISBLANK(BY275),BY275=0),"",BY275)</x:f>
      </x:c>
      <x:c r="DJ275" s="50" t="str">
        <x:f>IF(OR(18&gt;'Настройки'!$B$3,ISBLANK(BZ275),BZ275=0),"",BZ275)</x:f>
      </x:c>
      <x:c r="DK275" s="50" t="str">
        <x:f>IF(OR(19&gt;'Настройки'!$B$3,ISBLANK(CA275),CA275=0),"",CA275)</x:f>
      </x:c>
      <x:c r="DL275" s="50" t="str">
        <x:f>IF(OR(20&gt;'Настройки'!$B$3,ISBLANK(CB275),CB275=0),"",CB275)</x:f>
      </x:c>
      <x:c r="DM275" s="50" t="str">
        <x:f>IF(OR(21&gt;'Настройки'!$B$3,ISBLANK(CC275),CC275=0),"",CC275)</x:f>
      </x:c>
      <x:c r="DN275" s="50" t="str">
        <x:f>IF(OR(22&gt;'Настройки'!$B$3,ISBLANK(CD275),CD275=0),"",CD275)</x:f>
      </x:c>
      <x:c r="DO275" s="50" t="str">
        <x:f>IF(OR(23&gt;'Настройки'!$B$3,ISBLANK(CE275),CE275=0),"",CE275)</x:f>
      </x:c>
      <x:c r="DP275" s="50" t="str">
        <x:f>IF(OR(24&gt;'Настройки'!$B$3,ISBLANK(CF275),CF275=0),"",CF275)</x:f>
      </x:c>
      <x:c r="DQ275" s="50" t="str">
        <x:f>IF(OR(25&gt;'Настройки'!$B$3,ISBLANK(CG275),CG275=0),"",CG275)</x:f>
      </x:c>
      <x:c r="DR275" s="50" t="str">
        <x:f>IF(OR(26&gt;'Настройки'!$B$3,ISBLANK(CH275),CH275=0),"",CH275)</x:f>
      </x:c>
      <x:c r="DS275" s="50" t="str">
        <x:f>IF(OR(27&gt;'Настройки'!$B$3,ISBLANK(CI275),CI275=0),"",CI275)</x:f>
      </x:c>
      <x:c r="DT275" s="50" t="str">
        <x:f>IF(OR(28&gt;'Настройки'!$B$3,ISBLANK(CJ275),CJ275=0),"",CJ275)</x:f>
      </x:c>
      <x:c r="DU275" s="50" t="str">
        <x:f>IF(OR(29&gt;'Настройки'!$B$3,ISBLANK(CK275),CK275=0),"",CK275)</x:f>
      </x:c>
      <x:c r="DV275" s="50" t="str">
        <x:f>IF(OR(30&gt;'Настройки'!$B$3,ISBLANK(CL275),CL275=0),"",CL275)</x:f>
      </x:c>
      <x:c r="DW275" s="50" t="str">
        <x:f>IF(OR(31&gt;'Настройки'!$B$3,ISBLANK(CM275),CM275=0),"",CM275)</x:f>
      </x:c>
      <x:c r="DX275" s="50" t="str">
        <x:f>IF(OR(32&gt;'Настройки'!$B$3,ISBLANK(CN275),CN275=0),"",CN275)</x:f>
      </x:c>
      <x:c r="DY275" s="50" t="str">
        <x:f>IF(OR(33&gt;'Настройки'!$B$3,ISBLANK(CO275),CO275=0),"",CO275)</x:f>
      </x:c>
      <x:c r="DZ275" s="50" t="str">
        <x:f>IF(OR(34&gt;'Настройки'!$B$3,ISBLANK(CP275),CP275=0),"",CP275)</x:f>
      </x:c>
      <x:c r="EA275" s="50" t="str">
        <x:f>IF(OR(35&gt;'Настройки'!$B$3,ISBLANK(CQ275),CQ275=0),"",CQ275)</x:f>
      </x:c>
      <x:c r="EB275" s="50" t="str">
        <x:f>IF(OR(36&gt;'Настройки'!$B$3,ISBLANK(CR275),CR275=0),"",CR275)</x:f>
      </x:c>
      <x:c r="EC275" s="50" t="str">
        <x:f>IF(A275="","",IF(OR(BB275="AZ",BB275="BZ"),10000+ROW(),IF(AZ275&gt;'Настройки'!$B$11,20000+ROW(),IF(BF275&lt;&gt;"Обычный",30000+ROW(),IF(AX275&lt;=0,40000+ROW(),"")))))</x:f>
      </x:c>
      <x:c r="ED275" s="50" t="str">
        <x:f>IF(EC275="","",COUNTIFS($EC$2:$EC$1001,"&gt;0",$EC$2:$EC$1001,"&lt;"&amp;EC275)+1)</x:f>
      </x:c>
    </x:row>
    <x:row r="276">
      <x:c r="A276" s="115"/>
      <x:c r="B276" s="115"/>
      <x:c r="C276" s="115"/>
      <x:c r="D276" s="118"/>
      <x:c r="E276" s="118"/>
      <x:c r="F276" s="118"/>
      <x:c r="G276" s="118"/>
      <x:c r="H276" s="118"/>
      <x:c r="I276" s="118"/>
      <x:c r="J276" s="118"/>
      <x:c r="K276" s="118"/>
      <x:c r="L276" s="118"/>
      <x:c r="M276" s="118"/>
      <x:c r="N276" s="118"/>
      <x:c r="O276" s="118"/>
      <x:c r="P276" s="118"/>
      <x:c r="Q276" s="118"/>
      <x:c r="R276" s="118"/>
      <x:c r="S276" s="118"/>
      <x:c r="T276" s="118"/>
      <x:c r="U276" s="118"/>
      <x:c r="V276" s="118"/>
      <x:c r="W276" s="118"/>
      <x:c r="X276" s="118"/>
      <x:c r="Y276" s="118"/>
      <x:c r="Z276" s="118"/>
      <x:c r="AA276" s="118"/>
      <x:c r="AB276" s="118"/>
      <x:c r="AC276" s="118"/>
      <x:c r="AD276" s="118"/>
      <x:c r="AE276" s="118"/>
      <x:c r="AF276" s="118"/>
      <x:c r="AG276" s="118"/>
      <x:c r="AH276" s="118"/>
      <x:c r="AI276" s="118"/>
      <x:c r="AJ276" s="118"/>
      <x:c r="AK276" s="118"/>
      <x:c r="AL276" s="118"/>
      <x:c r="AM276" s="118"/>
      <x:c r="AN276" s="118"/>
      <x:c r="AO276" s="118"/>
      <x:c r="AP276" s="115"/>
      <x:c r="AQ276" s="49" t="str">
        <x:f>IF(A276="","",COUNT(BI276:INDEX(BI276:CR276,1,'Настройки'!$B$3)))</x:f>
      </x:c>
      <x:c r="AR276" s="49" t="str">
        <x:f>IF(A276="","",SUM(BI276:INDEX(BI276:CR276,1,'Настройки'!$B$3)))</x:f>
      </x:c>
      <x:c r="AS276" s="58" t="str">
        <x:f>IF(A276="","",IF('Настройки'!$B$4="Стоимость потребления",AR276*D276,IF('Настройки'!$B$4="Количество",AR276,E276)))</x:f>
      </x:c>
      <x:c r="AT276" s="61" t="str">
        <x:f>IF(OR(A276="",AS276&lt;0,SUM($AS$2:$AS$1001)&lt;=0),"",AS276/SUM($AS$2:$AS$1001))</x:f>
      </x:c>
      <x:c r="AU276" s="61" t="str">
        <x:f>IF(OR(A276="",AS276&lt;0,SUM($AS$2:$AS$1001)&lt;=0),"",SUMIFS($AS$2:$AS$1001,$AS$2:$AS$1001,"&gt;"&amp;AS276)/SUM($AS$2:$AS$1001))</x:f>
      </x:c>
      <x:c r="AV276" s="61" t="str">
        <x:f>IF(OR(A276="",AS276&lt;0,SUM($AS$2:$AS$1001)&lt;=0),"",SUMIFS($AS$2:$AS$1001,$AS$2:$AS$1001,"&gt;="&amp;AS276)/SUM($AS$2:$AS$1001))</x:f>
      </x:c>
      <x:c r="AW276" s="49" t="str">
        <x:f>IF(A276="","",IF(SUM($AS$2:$AS$1001)&lt;=0,"Не определён",IF(AS276&lt;0,"Исключение",IF(AU276&lt;'Настройки'!$B$5,"A",IF(AU276&lt;'Настройки'!$B$6,"B","C")))))</x:f>
      </x:c>
      <x:c r="AX276" s="58" t="str">
        <x:f>IF(A276="","",IF(AQ276=0,"",AVERAGE(BI276:INDEX(BI276:CR276,1,'Настройки'!$B$3))))</x:f>
      </x:c>
      <x:c r="AY276" s="58" t="str">
        <x:f>IF(OR(A276="",AQ276=0),"",STDEVP(BI276:INDEX(BI276:CR276,1,'Настройки'!$B$3)))</x:f>
      </x:c>
      <x:c r="AZ276" s="61" t="str">
        <x:f>IF(OR(A276="",AQ276&lt;'Настройки'!$B$12,AX276&lt;=0,AND('Настройки'!$B$10="Блокировать",COUNTIF(F276:INDEX(F276:AO276,1,'Настройки'!$B$3),"&lt;0")&gt;0)),"",AY276/ABS(AX276))</x:f>
      </x:c>
      <x:c r="BA276" s="49" t="str">
        <x:f>IF(A276="","",IF(AND('Настройки'!$B$10="Блокировать",COUNTIF(F276:INDEX(F276:AO276,1,'Настройки'!$B$3),"&lt;0")&gt;0),"Не определён",IF(AQ276&lt;'Настройки'!$B$12,"Не определён",IF(AX276=0,"Нет спроса",IF(AX276&lt;0,"Не определён",IF(AZ276&lt;='Настройки'!$B$7,"X",IF(AZ276&lt;='Настройки'!$B$8,"Y","Z")))))))</x:f>
      </x:c>
      <x:c r="BB276" s="49" t="str">
        <x:f>IF(OR(A276="",LEN(AW276)&lt;&gt;1,LEN(BA276)&lt;&gt;1),"",AW276&amp;BA276)</x:f>
      </x:c>
      <x:c r="BC276" s="61" t="str">
        <x:f>IF(OR(A276="",AQ276=0),"",(COUNT(BI276:INDEX(BI276:CR276,1,'Настройки'!$B$3))-COUNT(CS276:INDEX(CS276:EB276,1,'Настройки'!$B$3)))/AQ276)</x:f>
      </x:c>
      <x:c r="BD276" s="64" t="str">
        <x:f>IF(OR(A276="",COUNT(CS276:INDEX(CS276:EB276,1,'Настройки'!$B$3))=0),"",AQ276/COUNT(CS276:INDEX(CS276:EB276,1,'Настройки'!$B$3)))</x:f>
      </x:c>
      <x:c r="BE276" s="64" t="str">
        <x:f>IF(OR(A276="",COUNT(CS276:INDEX(CS276:EB276,1,'Настройки'!$B$3))=0),"",IF(AVERAGE(CS276:INDEX(CS276:EB276,1,'Настройки'!$B$3))=0,"",(STDEVP(CS276:INDEX(CS276:EB276,1,'Настройки'!$B$3))/ABS(AVERAGE(CS276:INDEX(CS276:EB276,1,'Настройки'!$B$3))))^2))</x:f>
      </x:c>
      <x:c r="BF276" s="49" t="str">
        <x:f>IF(A276="","",IF(AQ276&lt;3,"Недостаточно",IF(AQ276&lt;6,"Предварительный","Обычный")))</x:f>
      </x:c>
      <x:c r="BG276" s="49" t="str">
        <x:f>IF(A276="","",IF(COUNTIF(F276:INDEX(F276:AO276,1,'Настройки'!$B$3),"&lt;0")&gt;0,IF('Настройки'!$B$10="Блокировать","Отрицательный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"),"")&amp;IF(AQ276&lt;3,"Недостаточно истории. ",IF(AQ276&lt;6,"Предварительная классификация. ",""))&amp;IF(AX276=0,"Нет спроса за горизонт. ","")&amp;IF(AZ276&gt;'Настройки'!$B$11,"Экстремальная вариативность. ",""))</x:f>
      </x:c>
      <x:c r="BH276" s="49" t="str">
        <x:f>IF(A276="","",IFERROR(VLOOKUP(BB276,'Настройки'!$D$3:$E$11,2,FALSE),"Сначала проверьте исходные данные и историю спроса.")&amp;" Уточните срок поставки, MOQ и критичность.")</x:f>
      </x:c>
      <x:c r="BI276" s="50" t="str">
        <x:f>IF(1&gt;'Настройки'!$B$3,"",IF(ISBLANK(F276),IF('Настройки'!$B$9="Нулевой спрос",0,""),IF(F276&lt;0,IF('Настройки'!$B$10="Исключить","",IF('Настройки'!$B$10="Абсолютные значения",ABS(F276),F276)),F276)))</x:f>
      </x:c>
      <x:c r="BJ276" s="50" t="str">
        <x:f>IF(2&gt;'Настройки'!$B$3,"",IF(ISBLANK(G276),IF('Настройки'!$B$9="Нулевой спрос",0,""),IF(G276&lt;0,IF('Настройки'!$B$10="Исключить","",IF('Настройки'!$B$10="Абсолютные значения",ABS(G276),G276)),G276)))</x:f>
      </x:c>
      <x:c r="BK276" s="50" t="str">
        <x:f>IF(3&gt;'Настройки'!$B$3,"",IF(ISBLANK(H276),IF('Настройки'!$B$9="Нулевой спрос",0,""),IF(H276&lt;0,IF('Настройки'!$B$10="Исключить","",IF('Настройки'!$B$10="Абсолютные значения",ABS(H276),H276)),H276)))</x:f>
      </x:c>
      <x:c r="BL276" s="50" t="str">
        <x:f>IF(4&gt;'Настройки'!$B$3,"",IF(ISBLANK(I276),IF('Настройки'!$B$9="Нулевой спрос",0,""),IF(I276&lt;0,IF('Настройки'!$B$10="Исключить","",IF('Настройки'!$B$10="Абсолютные значения",ABS(I276),I276)),I276)))</x:f>
      </x:c>
      <x:c r="BM276" s="50" t="str">
        <x:f>IF(5&gt;'Настройки'!$B$3,"",IF(ISBLANK(J276),IF('Настройки'!$B$9="Нулевой спрос",0,""),IF(J276&lt;0,IF('Настройки'!$B$10="Исключить","",IF('Настройки'!$B$10="Абсолютные значения",ABS(J276),J276)),J276)))</x:f>
      </x:c>
      <x:c r="BN276" s="50" t="str">
        <x:f>IF(6&gt;'Настройки'!$B$3,"",IF(ISBLANK(K276),IF('Настройки'!$B$9="Нулевой спрос",0,""),IF(K276&lt;0,IF('Настройки'!$B$10="Исключить","",IF('Настройки'!$B$10="Абсолютные значения",ABS(K276),K276)),K276)))</x:f>
      </x:c>
      <x:c r="BO276" s="50" t="str">
        <x:f>IF(7&gt;'Настройки'!$B$3,"",IF(ISBLANK(L276),IF('Настройки'!$B$9="Нулевой спрос",0,""),IF(L276&lt;0,IF('Настройки'!$B$10="Исключить","",IF('Настройки'!$B$10="Абсолютные значения",ABS(L276),L276)),L276)))</x:f>
      </x:c>
      <x:c r="BP276" s="50" t="str">
        <x:f>IF(8&gt;'Настройки'!$B$3,"",IF(ISBLANK(M276),IF('Настройки'!$B$9="Нулевой спрос",0,""),IF(M276&lt;0,IF('Настройки'!$B$10="Исключить","",IF('Настройки'!$B$10="Абсолютные значения",ABS(M276),M276)),M276)))</x:f>
      </x:c>
      <x:c r="BQ276" s="50" t="str">
        <x:f>IF(9&gt;'Настройки'!$B$3,"",IF(ISBLANK(N276),IF('Настройки'!$B$9="Нулевой спрос",0,""),IF(N276&lt;0,IF('Настройки'!$B$10="Исключить","",IF('Настройки'!$B$10="Абсолютные значения",ABS(N276),N276)),N276)))</x:f>
      </x:c>
      <x:c r="BR276" s="50" t="str">
        <x:f>IF(10&gt;'Настройки'!$B$3,"",IF(ISBLANK(O276),IF('Настройки'!$B$9="Нулевой спрос",0,""),IF(O276&lt;0,IF('Настройки'!$B$10="Исключить","",IF('Настройки'!$B$10="Абсолютные значения",ABS(O276),O276)),O276)))</x:f>
      </x:c>
      <x:c r="BS276" s="50" t="str">
        <x:f>IF(11&gt;'Настройки'!$B$3,"",IF(ISBLANK(P276),IF('Настройки'!$B$9="Нулевой спрос",0,""),IF(P276&lt;0,IF('Настройки'!$B$10="Исключить","",IF('Настройки'!$B$10="Абсолютные значения",ABS(P276),P276)),P276)))</x:f>
      </x:c>
      <x:c r="BT276" s="50" t="str">
        <x:f>IF(12&gt;'Настройки'!$B$3,"",IF(ISBLANK(Q276),IF('Настройки'!$B$9="Нулевой спрос",0,""),IF(Q276&lt;0,IF('Настройки'!$B$10="Исключить","",IF('Настройки'!$B$10="Абсолютные значения",ABS(Q276),Q276)),Q276)))</x:f>
      </x:c>
      <x:c r="BU276" s="50" t="str">
        <x:f>IF(13&gt;'Настройки'!$B$3,"",IF(ISBLANK(R276),IF('Настройки'!$B$9="Нулевой спрос",0,""),IF(R276&lt;0,IF('Настройки'!$B$10="Исключить","",IF('Настройки'!$B$10="Абсолютные значения",ABS(R276),R276)),R276)))</x:f>
      </x:c>
      <x:c r="BV276" s="50" t="str">
        <x:f>IF(14&gt;'Настройки'!$B$3,"",IF(ISBLANK(S276),IF('Настройки'!$B$9="Нулевой спрос",0,""),IF(S276&lt;0,IF('Настройки'!$B$10="Исключить","",IF('Настройки'!$B$10="Абсолютные значения",ABS(S276),S276)),S276)))</x:f>
      </x:c>
      <x:c r="BW276" s="50" t="str">
        <x:f>IF(15&gt;'Настройки'!$B$3,"",IF(ISBLANK(T276),IF('Настройки'!$B$9="Нулевой спрос",0,""),IF(T276&lt;0,IF('Настройки'!$B$10="Исключить","",IF('Настройки'!$B$10="Абсолютные значения",ABS(T276),T276)),T276)))</x:f>
      </x:c>
      <x:c r="BX276" s="50" t="str">
        <x:f>IF(16&gt;'Настройки'!$B$3,"",IF(ISBLANK(U276),IF('Настройки'!$B$9="Нулевой спрос",0,""),IF(U276&lt;0,IF('Настройки'!$B$10="Исключить","",IF('Настройки'!$B$10="Абсолютные значения",ABS(U276),U276)),U276)))</x:f>
      </x:c>
      <x:c r="BY276" s="50" t="str">
        <x:f>IF(17&gt;'Настройки'!$B$3,"",IF(ISBLANK(V276),IF('Настройки'!$B$9="Нулевой спрос",0,""),IF(V276&lt;0,IF('Настройки'!$B$10="Исключить","",IF('Настройки'!$B$10="Абсолютные значения",ABS(V276),V276)),V276)))</x:f>
      </x:c>
      <x:c r="BZ276" s="50" t="str">
        <x:f>IF(18&gt;'Настройки'!$B$3,"",IF(ISBLANK(W276),IF('Настройки'!$B$9="Нулевой спрос",0,""),IF(W276&lt;0,IF('Настройки'!$B$10="Исключить","",IF('Настройки'!$B$10="Абсолютные значения",ABS(W276),W276)),W276)))</x:f>
      </x:c>
      <x:c r="CA276" s="50" t="str">
        <x:f>IF(19&gt;'Настройки'!$B$3,"",IF(ISBLANK(X276),IF('Настройки'!$B$9="Нулевой спрос",0,""),IF(X276&lt;0,IF('Настройки'!$B$10="Исключить","",IF('Настройки'!$B$10="Абсолютные значения",ABS(X276),X276)),X276)))</x:f>
      </x:c>
      <x:c r="CB276" s="50" t="str">
        <x:f>IF(20&gt;'Настройки'!$B$3,"",IF(ISBLANK(Y276),IF('Настройки'!$B$9="Нулевой спрос",0,""),IF(Y276&lt;0,IF('Настройки'!$B$10="Исключить","",IF('Настройки'!$B$10="Абсолютные значения",ABS(Y276),Y276)),Y276)))</x:f>
      </x:c>
      <x:c r="CC276" s="50" t="str">
        <x:f>IF(21&gt;'Настройки'!$B$3,"",IF(ISBLANK(Z276),IF('Настройки'!$B$9="Нулевой спрос",0,""),IF(Z276&lt;0,IF('Настройки'!$B$10="Исключить","",IF('Настройки'!$B$10="Абсолютные значения",ABS(Z276),Z276)),Z276)))</x:f>
      </x:c>
      <x:c r="CD276" s="50" t="str">
        <x:f>IF(22&gt;'Настройки'!$B$3,"",IF(ISBLANK(AA276),IF('Настройки'!$B$9="Нулевой спрос",0,""),IF(AA276&lt;0,IF('Настройки'!$B$10="Исключить","",IF('Настройки'!$B$10="Абсолютные значения",ABS(AA276),AA276)),AA276)))</x:f>
      </x:c>
      <x:c r="CE276" s="50" t="str">
        <x:f>IF(23&gt;'Настройки'!$B$3,"",IF(ISBLANK(AB276),IF('Настройки'!$B$9="Нулевой спрос",0,""),IF(AB276&lt;0,IF('Настройки'!$B$10="Исключить","",IF('Настройки'!$B$10="Абсолютные значения",ABS(AB276),AB276)),AB276)))</x:f>
      </x:c>
      <x:c r="CF276" s="50" t="str">
        <x:f>IF(24&gt;'Настройки'!$B$3,"",IF(ISBLANK(AC276),IF('Настройки'!$B$9="Нулевой спрос",0,""),IF(AC276&lt;0,IF('Настройки'!$B$10="Исключить","",IF('Настройки'!$B$10="Абсолютные значения",ABS(AC276),AC276)),AC276)))</x:f>
      </x:c>
      <x:c r="CG276" s="50" t="str">
        <x:f>IF(25&gt;'Настройки'!$B$3,"",IF(ISBLANK(AD276),IF('Настройки'!$B$9="Нулевой спрос",0,""),IF(AD276&lt;0,IF('Настройки'!$B$10="Исключить","",IF('Настройки'!$B$10="Абсолютные значения",ABS(AD276),AD276)),AD276)))</x:f>
      </x:c>
      <x:c r="CH276" s="50" t="str">
        <x:f>IF(26&gt;'Настройки'!$B$3,"",IF(ISBLANK(AE276),IF('Настройки'!$B$9="Нулевой спрос",0,""),IF(AE276&lt;0,IF('Настройки'!$B$10="Исключить","",IF('Настройки'!$B$10="Абсолютные значения",ABS(AE276),AE276)),AE276)))</x:f>
      </x:c>
      <x:c r="CI276" s="50" t="str">
        <x:f>IF(27&gt;'Настройки'!$B$3,"",IF(ISBLANK(AF276),IF('Настройки'!$B$9="Нулевой спрос",0,""),IF(AF276&lt;0,IF('Настройки'!$B$10="Исключить","",IF('Настройки'!$B$10="Абсолютные значения",ABS(AF276),AF276)),AF276)))</x:f>
      </x:c>
      <x:c r="CJ276" s="50" t="str">
        <x:f>IF(28&gt;'Настройки'!$B$3,"",IF(ISBLANK(AG276),IF('Настройки'!$B$9="Нулевой спрос",0,""),IF(AG276&lt;0,IF('Настройки'!$B$10="Исключить","",IF('Настройки'!$B$10="Абсолютные значения",ABS(AG276),AG276)),AG276)))</x:f>
      </x:c>
      <x:c r="CK276" s="50" t="str">
        <x:f>IF(29&gt;'Настройки'!$B$3,"",IF(ISBLANK(AH276),IF('Настройки'!$B$9="Нулевой спрос",0,""),IF(AH276&lt;0,IF('Настройки'!$B$10="Исключить","",IF('Настройки'!$B$10="Абсолютные значения",ABS(AH276),AH276)),AH276)))</x:f>
      </x:c>
      <x:c r="CL276" s="50" t="str">
        <x:f>IF(30&gt;'Настройки'!$B$3,"",IF(ISBLANK(AI276),IF('Настройки'!$B$9="Нулевой спрос",0,""),IF(AI276&lt;0,IF('Настройки'!$B$10="Исключить","",IF('Настройки'!$B$10="Абсолютные значения",ABS(AI276),AI276)),AI276)))</x:f>
      </x:c>
      <x:c r="CM276" s="50" t="str">
        <x:f>IF(31&gt;'Настройки'!$B$3,"",IF(ISBLANK(AJ276),IF('Настройки'!$B$9="Нулевой спрос",0,""),IF(AJ276&lt;0,IF('Настройки'!$B$10="Исключить","",IF('Настройки'!$B$10="Абсолютные значения",ABS(AJ276),AJ276)),AJ276)))</x:f>
      </x:c>
      <x:c r="CN276" s="50" t="str">
        <x:f>IF(32&gt;'Настройки'!$B$3,"",IF(ISBLANK(AK276),IF('Настройки'!$B$9="Нулевой спрос",0,""),IF(AK276&lt;0,IF('Настройки'!$B$10="Исключить","",IF('Настройки'!$B$10="Абсолютные значения",ABS(AK276),AK276)),AK276)))</x:f>
      </x:c>
      <x:c r="CO276" s="50" t="str">
        <x:f>IF(33&gt;'Настройки'!$B$3,"",IF(ISBLANK(AL276),IF('Настройки'!$B$9="Нулевой спрос",0,""),IF(AL276&lt;0,IF('Настройки'!$B$10="Исключить","",IF('Настройки'!$B$10="Абсолютные значения",ABS(AL276),AL276)),AL276)))</x:f>
      </x:c>
      <x:c r="CP276" s="50" t="str">
        <x:f>IF(34&gt;'Настройки'!$B$3,"",IF(ISBLANK(AM276),IF('Настройки'!$B$9="Нулевой спрос",0,""),IF(AM276&lt;0,IF('Настройки'!$B$10="Исключить","",IF('Настройки'!$B$10="Абсолютные значения",ABS(AM276),AM276)),AM276)))</x:f>
      </x:c>
      <x:c r="CQ276" s="50" t="str">
        <x:f>IF(35&gt;'Настройки'!$B$3,"",IF(ISBLANK(AN276),IF('Настройки'!$B$9="Нулевой спрос",0,""),IF(AN276&lt;0,IF('Настройки'!$B$10="Исключить","",IF('Настройки'!$B$10="Абсолютные значения",ABS(AN276),AN276)),AN276)))</x:f>
      </x:c>
      <x:c r="CR276" s="50" t="str">
        <x:f>IF(36&gt;'Настройки'!$B$3,"",IF(ISBLANK(AO276),IF('Настройки'!$B$9="Нулевой спрос",0,""),IF(AO276&lt;0,IF('Настройки'!$B$10="Исключить","",IF('Настройки'!$B$10="Абсолютные значения",ABS(AO276),AO276)),AO276)))</x:f>
      </x:c>
      <x:c r="CS276" s="50" t="str">
        <x:f>IF(OR(1&gt;'Настройки'!$B$3,ISBLANK(BI276),BI276=0),"",BI276)</x:f>
      </x:c>
      <x:c r="CT276" s="50" t="str">
        <x:f>IF(OR(2&gt;'Настройки'!$B$3,ISBLANK(BJ276),BJ276=0),"",BJ276)</x:f>
      </x:c>
      <x:c r="CU276" s="50" t="str">
        <x:f>IF(OR(3&gt;'Настройки'!$B$3,ISBLANK(BK276),BK276=0),"",BK276)</x:f>
      </x:c>
      <x:c r="CV276" s="50" t="str">
        <x:f>IF(OR(4&gt;'Настройки'!$B$3,ISBLANK(BL276),BL276=0),"",BL276)</x:f>
      </x:c>
      <x:c r="CW276" s="50" t="str">
        <x:f>IF(OR(5&gt;'Настройки'!$B$3,ISBLANK(BM276),BM276=0),"",BM276)</x:f>
      </x:c>
      <x:c r="CX276" s="50" t="str">
        <x:f>IF(OR(6&gt;'Настройки'!$B$3,ISBLANK(BN276),BN276=0),"",BN276)</x:f>
      </x:c>
      <x:c r="CY276" s="50" t="str">
        <x:f>IF(OR(7&gt;'Настройки'!$B$3,ISBLANK(BO276),BO276=0),"",BO276)</x:f>
      </x:c>
      <x:c r="CZ276" s="50" t="str">
        <x:f>IF(OR(8&gt;'Настройки'!$B$3,ISBLANK(BP276),BP276=0),"",BP276)</x:f>
      </x:c>
      <x:c r="DA276" s="50" t="str">
        <x:f>IF(OR(9&gt;'Настройки'!$B$3,ISBLANK(BQ276),BQ276=0),"",BQ276)</x:f>
      </x:c>
      <x:c r="DB276" s="50" t="str">
        <x:f>IF(OR(10&gt;'Настройки'!$B$3,ISBLANK(BR276),BR276=0),"",BR276)</x:f>
      </x:c>
      <x:c r="DC276" s="50" t="str">
        <x:f>IF(OR(11&gt;'Настройки'!$B$3,ISBLANK(BS276),BS276=0),"",BS276)</x:f>
      </x:c>
      <x:c r="DD276" s="50" t="str">
        <x:f>IF(OR(12&gt;'Настройки'!$B$3,ISBLANK(BT276),BT276=0),"",BT276)</x:f>
      </x:c>
      <x:c r="DE276" s="50" t="str">
        <x:f>IF(OR(13&gt;'Настройки'!$B$3,ISBLANK(BU276),BU276=0),"",BU276)</x:f>
      </x:c>
      <x:c r="DF276" s="50" t="str">
        <x:f>IF(OR(14&gt;'Настройки'!$B$3,ISBLANK(BV276),BV276=0),"",BV276)</x:f>
      </x:c>
      <x:c r="DG276" s="50" t="str">
        <x:f>IF(OR(15&gt;'Настройки'!$B$3,ISBLANK(BW276),BW276=0),"",BW276)</x:f>
      </x:c>
      <x:c r="DH276" s="50" t="str">
        <x:f>IF(OR(16&gt;'Настройки'!$B$3,ISBLANK(BX276),BX276=0),"",BX276)</x:f>
      </x:c>
      <x:c r="DI276" s="50" t="str">
        <x:f>IF(OR(17&gt;'Настройки'!$B$3,ISBLANK(BY276),BY276=0),"",BY276)</x:f>
      </x:c>
      <x:c r="DJ276" s="50" t="str">
        <x:f>IF(OR(18&gt;'Настройки'!$B$3,ISBLANK(BZ276),BZ276=0),"",BZ276)</x:f>
      </x:c>
      <x:c r="DK276" s="50" t="str">
        <x:f>IF(OR(19&gt;'Настройки'!$B$3,ISBLANK(CA276),CA276=0),"",CA276)</x:f>
      </x:c>
      <x:c r="DL276" s="50" t="str">
        <x:f>IF(OR(20&gt;'Настройки'!$B$3,ISBLANK(CB276),CB276=0),"",CB276)</x:f>
      </x:c>
      <x:c r="DM276" s="50" t="str">
        <x:f>IF(OR(21&gt;'Настройки'!$B$3,ISBLANK(CC276),CC276=0),"",CC276)</x:f>
      </x:c>
      <x:c r="DN276" s="50" t="str">
        <x:f>IF(OR(22&gt;'Настройки'!$B$3,ISBLANK(CD276),CD276=0),"",CD276)</x:f>
      </x:c>
      <x:c r="DO276" s="50" t="str">
        <x:f>IF(OR(23&gt;'Настройки'!$B$3,ISBLANK(CE276),CE276=0),"",CE276)</x:f>
      </x:c>
      <x:c r="DP276" s="50" t="str">
        <x:f>IF(OR(24&gt;'Настройки'!$B$3,ISBLANK(CF276),CF276=0),"",CF276)</x:f>
      </x:c>
      <x:c r="DQ276" s="50" t="str">
        <x:f>IF(OR(25&gt;'Настройки'!$B$3,ISBLANK(CG276),CG276=0),"",CG276)</x:f>
      </x:c>
      <x:c r="DR276" s="50" t="str">
        <x:f>IF(OR(26&gt;'Настройки'!$B$3,ISBLANK(CH276),CH276=0),"",CH276)</x:f>
      </x:c>
      <x:c r="DS276" s="50" t="str">
        <x:f>IF(OR(27&gt;'Настройки'!$B$3,ISBLANK(CI276),CI276=0),"",CI276)</x:f>
      </x:c>
      <x:c r="DT276" s="50" t="str">
        <x:f>IF(OR(28&gt;'Настройки'!$B$3,ISBLANK(CJ276),CJ276=0),"",CJ276)</x:f>
      </x:c>
      <x:c r="DU276" s="50" t="str">
        <x:f>IF(OR(29&gt;'Настройки'!$B$3,ISBLANK(CK276),CK276=0),"",CK276)</x:f>
      </x:c>
      <x:c r="DV276" s="50" t="str">
        <x:f>IF(OR(30&gt;'Настройки'!$B$3,ISBLANK(CL276),CL276=0),"",CL276)</x:f>
      </x:c>
      <x:c r="DW276" s="50" t="str">
        <x:f>IF(OR(31&gt;'Настройки'!$B$3,ISBLANK(CM276),CM276=0),"",CM276)</x:f>
      </x:c>
      <x:c r="DX276" s="50" t="str">
        <x:f>IF(OR(32&gt;'Настройки'!$B$3,ISBLANK(CN276),CN276=0),"",CN276)</x:f>
      </x:c>
      <x:c r="DY276" s="50" t="str">
        <x:f>IF(OR(33&gt;'Настройки'!$B$3,ISBLANK(CO276),CO276=0),"",CO276)</x:f>
      </x:c>
      <x:c r="DZ276" s="50" t="str">
        <x:f>IF(OR(34&gt;'Настройки'!$B$3,ISBLANK(CP276),CP276=0),"",CP276)</x:f>
      </x:c>
      <x:c r="EA276" s="50" t="str">
        <x:f>IF(OR(35&gt;'Настройки'!$B$3,ISBLANK(CQ276),CQ276=0),"",CQ276)</x:f>
      </x:c>
      <x:c r="EB276" s="50" t="str">
        <x:f>IF(OR(36&gt;'Настройки'!$B$3,ISBLANK(CR276),CR276=0),"",CR276)</x:f>
      </x:c>
      <x:c r="EC276" s="50" t="str">
        <x:f>IF(A276="","",IF(OR(BB276="AZ",BB276="BZ"),10000+ROW(),IF(AZ276&gt;'Настройки'!$B$11,20000+ROW(),IF(BF276&lt;&gt;"Обычный",30000+ROW(),IF(AX276&lt;=0,40000+ROW(),"")))))</x:f>
      </x:c>
      <x:c r="ED276" s="50" t="str">
        <x:f>IF(EC276="","",COUNTIFS($EC$2:$EC$1001,"&gt;0",$EC$2:$EC$1001,"&lt;"&amp;EC276)+1)</x:f>
      </x:c>
    </x:row>
    <x:row r="277">
      <x:c r="A277" s="115"/>
      <x:c r="B277" s="115"/>
      <x:c r="C277" s="115"/>
      <x:c r="D277" s="118"/>
      <x:c r="E277" s="118"/>
      <x:c r="F277" s="118"/>
      <x:c r="G277" s="118"/>
      <x:c r="H277" s="118"/>
      <x:c r="I277" s="118"/>
      <x:c r="J277" s="118"/>
      <x:c r="K277" s="118"/>
      <x:c r="L277" s="118"/>
      <x:c r="M277" s="118"/>
      <x:c r="N277" s="118"/>
      <x:c r="O277" s="118"/>
      <x:c r="P277" s="118"/>
      <x:c r="Q277" s="118"/>
      <x:c r="R277" s="118"/>
      <x:c r="S277" s="118"/>
      <x:c r="T277" s="118"/>
      <x:c r="U277" s="118"/>
      <x:c r="V277" s="118"/>
      <x:c r="W277" s="118"/>
      <x:c r="X277" s="118"/>
      <x:c r="Y277" s="118"/>
      <x:c r="Z277" s="118"/>
      <x:c r="AA277" s="118"/>
      <x:c r="AB277" s="118"/>
      <x:c r="AC277" s="118"/>
      <x:c r="AD277" s="118"/>
      <x:c r="AE277" s="118"/>
      <x:c r="AF277" s="118"/>
      <x:c r="AG277" s="118"/>
      <x:c r="AH277" s="118"/>
      <x:c r="AI277" s="118"/>
      <x:c r="AJ277" s="118"/>
      <x:c r="AK277" s="118"/>
      <x:c r="AL277" s="118"/>
      <x:c r="AM277" s="118"/>
      <x:c r="AN277" s="118"/>
      <x:c r="AO277" s="118"/>
      <x:c r="AP277" s="115"/>
      <x:c r="AQ277" s="49" t="str">
        <x:f>IF(A277="","",COUNT(BI277:INDEX(BI277:CR277,1,'Настройки'!$B$3)))</x:f>
      </x:c>
      <x:c r="AR277" s="49" t="str">
        <x:f>IF(A277="","",SUM(BI277:INDEX(BI277:CR277,1,'Настройки'!$B$3)))</x:f>
      </x:c>
      <x:c r="AS277" s="58" t="str">
        <x:f>IF(A277="","",IF('Настройки'!$B$4="Стоимость потребления",AR277*D277,IF('Настройки'!$B$4="Количество",AR277,E277)))</x:f>
      </x:c>
      <x:c r="AT277" s="61" t="str">
        <x:f>IF(OR(A277="",AS277&lt;0,SUM($AS$2:$AS$1001)&lt;=0),"",AS277/SUM($AS$2:$AS$1001))</x:f>
      </x:c>
      <x:c r="AU277" s="61" t="str">
        <x:f>IF(OR(A277="",AS277&lt;0,SUM($AS$2:$AS$1001)&lt;=0),"",SUMIFS($AS$2:$AS$1001,$AS$2:$AS$1001,"&gt;"&amp;AS277)/SUM($AS$2:$AS$1001))</x:f>
      </x:c>
      <x:c r="AV277" s="61" t="str">
        <x:f>IF(OR(A277="",AS277&lt;0,SUM($AS$2:$AS$1001)&lt;=0),"",SUMIFS($AS$2:$AS$1001,$AS$2:$AS$1001,"&gt;="&amp;AS277)/SUM($AS$2:$AS$1001))</x:f>
      </x:c>
      <x:c r="AW277" s="49" t="str">
        <x:f>IF(A277="","",IF(SUM($AS$2:$AS$1001)&lt;=0,"Не определён",IF(AS277&lt;0,"Исключение",IF(AU277&lt;'Настройки'!$B$5,"A",IF(AU277&lt;'Настройки'!$B$6,"B","C")))))</x:f>
      </x:c>
      <x:c r="AX277" s="58" t="str">
        <x:f>IF(A277="","",IF(AQ277=0,"",AVERAGE(BI277:INDEX(BI277:CR277,1,'Настройки'!$B$3))))</x:f>
      </x:c>
      <x:c r="AY277" s="58" t="str">
        <x:f>IF(OR(A277="",AQ277=0),"",STDEVP(BI277:INDEX(BI277:CR277,1,'Настройки'!$B$3)))</x:f>
      </x:c>
      <x:c r="AZ277" s="61" t="str">
        <x:f>IF(OR(A277="",AQ277&lt;'Настройки'!$B$12,AX277&lt;=0,AND('Настройки'!$B$10="Блокировать",COUNTIF(F277:INDEX(F277:AO277,1,'Настройки'!$B$3),"&lt;0")&gt;0)),"",AY277/ABS(AX277))</x:f>
      </x:c>
      <x:c r="BA277" s="49" t="str">
        <x:f>IF(A277="","",IF(AND('Настройки'!$B$10="Блокировать",COUNTIF(F277:INDEX(F277:AO277,1,'Настройки'!$B$3),"&lt;0")&gt;0),"Не определён",IF(AQ277&lt;'Настройки'!$B$12,"Не определён",IF(AX277=0,"Нет спроса",IF(AX277&lt;0,"Не определён",IF(AZ277&lt;='Настройки'!$B$7,"X",IF(AZ277&lt;='Настройки'!$B$8,"Y","Z")))))))</x:f>
      </x:c>
      <x:c r="BB277" s="49" t="str">
        <x:f>IF(OR(A277="",LEN(AW277)&lt;&gt;1,LEN(BA277)&lt;&gt;1),"",AW277&amp;BA277)</x:f>
      </x:c>
      <x:c r="BC277" s="61" t="str">
        <x:f>IF(OR(A277="",AQ277=0),"",(COUNT(BI277:INDEX(BI277:CR277,1,'Настройки'!$B$3))-COUNT(CS277:INDEX(CS277:EB277,1,'Настройки'!$B$3)))/AQ277)</x:f>
      </x:c>
      <x:c r="BD277" s="64" t="str">
        <x:f>IF(OR(A277="",COUNT(CS277:INDEX(CS277:EB277,1,'Настройки'!$B$3))=0),"",AQ277/COUNT(CS277:INDEX(CS277:EB277,1,'Настройки'!$B$3)))</x:f>
      </x:c>
      <x:c r="BE277" s="64" t="str">
        <x:f>IF(OR(A277="",COUNT(CS277:INDEX(CS277:EB277,1,'Настройки'!$B$3))=0),"",IF(AVERAGE(CS277:INDEX(CS277:EB277,1,'Настройки'!$B$3))=0,"",(STDEVP(CS277:INDEX(CS277:EB277,1,'Настройки'!$B$3))/ABS(AVERAGE(CS277:INDEX(CS277:EB277,1,'Настройки'!$B$3))))^2))</x:f>
      </x:c>
      <x:c r="BF277" s="49" t="str">
        <x:f>IF(A277="","",IF(AQ277&lt;3,"Недостаточно",IF(AQ277&lt;6,"Предварительный","Обычный")))</x:f>
      </x:c>
      <x:c r="BG277" s="49" t="str">
        <x:f>IF(A277="","",IF(COUNTIF(F277:INDEX(F277:AO277,1,'Настройки'!$B$3),"&lt;0")&gt;0,IF('Настройки'!$B$10="Блокировать","Отрицательный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"),"")&amp;IF(AQ277&lt;3,"Недостаточно истории. ",IF(AQ277&lt;6,"Предварительная классификация. ",""))&amp;IF(AX277=0,"Нет спроса за горизонт. ","")&amp;IF(AZ277&gt;'Настройки'!$B$11,"Экстремальная вариативность. ",""))</x:f>
      </x:c>
      <x:c r="BH277" s="49" t="str">
        <x:f>IF(A277="","",IFERROR(VLOOKUP(BB277,'Настройки'!$D$3:$E$11,2,FALSE),"Сначала проверьте исходные данные и историю спроса.")&amp;" Уточните срок поставки, MOQ и критичность.")</x:f>
      </x:c>
      <x:c r="BI277" s="50" t="str">
        <x:f>IF(1&gt;'Настройки'!$B$3,"",IF(ISBLANK(F277),IF('Настройки'!$B$9="Нулевой спрос",0,""),IF(F277&lt;0,IF('Настройки'!$B$10="Исключить","",IF('Настройки'!$B$10="Абсолютные значения",ABS(F277),F277)),F277)))</x:f>
      </x:c>
      <x:c r="BJ277" s="50" t="str">
        <x:f>IF(2&gt;'Настройки'!$B$3,"",IF(ISBLANK(G277),IF('Настройки'!$B$9="Нулевой спрос",0,""),IF(G277&lt;0,IF('Настройки'!$B$10="Исключить","",IF('Настройки'!$B$10="Абсолютные значения",ABS(G277),G277)),G277)))</x:f>
      </x:c>
      <x:c r="BK277" s="50" t="str">
        <x:f>IF(3&gt;'Настройки'!$B$3,"",IF(ISBLANK(H277),IF('Настройки'!$B$9="Нулевой спрос",0,""),IF(H277&lt;0,IF('Настройки'!$B$10="Исключить","",IF('Настройки'!$B$10="Абсолютные значения",ABS(H277),H277)),H277)))</x:f>
      </x:c>
      <x:c r="BL277" s="50" t="str">
        <x:f>IF(4&gt;'Настройки'!$B$3,"",IF(ISBLANK(I277),IF('Настройки'!$B$9="Нулевой спрос",0,""),IF(I277&lt;0,IF('Настройки'!$B$10="Исключить","",IF('Настройки'!$B$10="Абсолютные значения",ABS(I277),I277)),I277)))</x:f>
      </x:c>
      <x:c r="BM277" s="50" t="str">
        <x:f>IF(5&gt;'Настройки'!$B$3,"",IF(ISBLANK(J277),IF('Настройки'!$B$9="Нулевой спрос",0,""),IF(J277&lt;0,IF('Настройки'!$B$10="Исключить","",IF('Настройки'!$B$10="Абсолютные значения",ABS(J277),J277)),J277)))</x:f>
      </x:c>
      <x:c r="BN277" s="50" t="str">
        <x:f>IF(6&gt;'Настройки'!$B$3,"",IF(ISBLANK(K277),IF('Настройки'!$B$9="Нулевой спрос",0,""),IF(K277&lt;0,IF('Настройки'!$B$10="Исключить","",IF('Настройки'!$B$10="Абсолютные значения",ABS(K277),K277)),K277)))</x:f>
      </x:c>
      <x:c r="BO277" s="50" t="str">
        <x:f>IF(7&gt;'Настройки'!$B$3,"",IF(ISBLANK(L277),IF('Настройки'!$B$9="Нулевой спрос",0,""),IF(L277&lt;0,IF('Настройки'!$B$10="Исключить","",IF('Настройки'!$B$10="Абсолютные значения",ABS(L277),L277)),L277)))</x:f>
      </x:c>
      <x:c r="BP277" s="50" t="str">
        <x:f>IF(8&gt;'Настройки'!$B$3,"",IF(ISBLANK(M277),IF('Настройки'!$B$9="Нулевой спрос",0,""),IF(M277&lt;0,IF('Настройки'!$B$10="Исключить","",IF('Настройки'!$B$10="Абсолютные значения",ABS(M277),M277)),M277)))</x:f>
      </x:c>
      <x:c r="BQ277" s="50" t="str">
        <x:f>IF(9&gt;'Настройки'!$B$3,"",IF(ISBLANK(N277),IF('Настройки'!$B$9="Нулевой спрос",0,""),IF(N277&lt;0,IF('Настройки'!$B$10="Исключить","",IF('Настройки'!$B$10="Абсолютные значения",ABS(N277),N277)),N277)))</x:f>
      </x:c>
      <x:c r="BR277" s="50" t="str">
        <x:f>IF(10&gt;'Настройки'!$B$3,"",IF(ISBLANK(O277),IF('Настройки'!$B$9="Нулевой спрос",0,""),IF(O277&lt;0,IF('Настройки'!$B$10="Исключить","",IF('Настройки'!$B$10="Абсолютные значения",ABS(O277),O277)),O277)))</x:f>
      </x:c>
      <x:c r="BS277" s="50" t="str">
        <x:f>IF(11&gt;'Настройки'!$B$3,"",IF(ISBLANK(P277),IF('Настройки'!$B$9="Нулевой спрос",0,""),IF(P277&lt;0,IF('Настройки'!$B$10="Исключить","",IF('Настройки'!$B$10="Абсолютные значения",ABS(P277),P277)),P277)))</x:f>
      </x:c>
      <x:c r="BT277" s="50" t="str">
        <x:f>IF(12&gt;'Настройки'!$B$3,"",IF(ISBLANK(Q277),IF('Настройки'!$B$9="Нулевой спрос",0,""),IF(Q277&lt;0,IF('Настройки'!$B$10="Исключить","",IF('Настройки'!$B$10="Абсолютные значения",ABS(Q277),Q277)),Q277)))</x:f>
      </x:c>
      <x:c r="BU277" s="50" t="str">
        <x:f>IF(13&gt;'Настройки'!$B$3,"",IF(ISBLANK(R277),IF('Настройки'!$B$9="Нулевой спрос",0,""),IF(R277&lt;0,IF('Настройки'!$B$10="Исключить","",IF('Настройки'!$B$10="Абсолютные значения",ABS(R277),R277)),R277)))</x:f>
      </x:c>
      <x:c r="BV277" s="50" t="str">
        <x:f>IF(14&gt;'Настройки'!$B$3,"",IF(ISBLANK(S277),IF('Настройки'!$B$9="Нулевой спрос",0,""),IF(S277&lt;0,IF('Настройки'!$B$10="Исключить","",IF('Настройки'!$B$10="Абсолютные значения",ABS(S277),S277)),S277)))</x:f>
      </x:c>
      <x:c r="BW277" s="50" t="str">
        <x:f>IF(15&gt;'Настройки'!$B$3,"",IF(ISBLANK(T277),IF('Настройки'!$B$9="Нулевой спрос",0,""),IF(T277&lt;0,IF('Настройки'!$B$10="Исключить","",IF('Настройки'!$B$10="Абсолютные значения",ABS(T277),T277)),T277)))</x:f>
      </x:c>
      <x:c r="BX277" s="50" t="str">
        <x:f>IF(16&gt;'Настройки'!$B$3,"",IF(ISBLANK(U277),IF('Настройки'!$B$9="Нулевой спрос",0,""),IF(U277&lt;0,IF('Настройки'!$B$10="Исключить","",IF('Настройки'!$B$10="Абсолютные значения",ABS(U277),U277)),U277)))</x:f>
      </x:c>
      <x:c r="BY277" s="50" t="str">
        <x:f>IF(17&gt;'Настройки'!$B$3,"",IF(ISBLANK(V277),IF('Настройки'!$B$9="Нулевой спрос",0,""),IF(V277&lt;0,IF('Настройки'!$B$10="Исключить","",IF('Настройки'!$B$10="Абсолютные значения",ABS(V277),V277)),V277)))</x:f>
      </x:c>
      <x:c r="BZ277" s="50" t="str">
        <x:f>IF(18&gt;'Настройки'!$B$3,"",IF(ISBLANK(W277),IF('Настройки'!$B$9="Нулевой спрос",0,""),IF(W277&lt;0,IF('Настройки'!$B$10="Исключить","",IF('Настройки'!$B$10="Абсолютные значения",ABS(W277),W277)),W277)))</x:f>
      </x:c>
      <x:c r="CA277" s="50" t="str">
        <x:f>IF(19&gt;'Настройки'!$B$3,"",IF(ISBLANK(X277),IF('Настройки'!$B$9="Нулевой спрос",0,""),IF(X277&lt;0,IF('Настройки'!$B$10="Исключить","",IF('Настройки'!$B$10="Абсолютные значения",ABS(X277),X277)),X277)))</x:f>
      </x:c>
      <x:c r="CB277" s="50" t="str">
        <x:f>IF(20&gt;'Настройки'!$B$3,"",IF(ISBLANK(Y277),IF('Настройки'!$B$9="Нулевой спрос",0,""),IF(Y277&lt;0,IF('Настройки'!$B$10="Исключить","",IF('Настройки'!$B$10="Абсолютные значения",ABS(Y277),Y277)),Y277)))</x:f>
      </x:c>
      <x:c r="CC277" s="50" t="str">
        <x:f>IF(21&gt;'Настройки'!$B$3,"",IF(ISBLANK(Z277),IF('Настройки'!$B$9="Нулевой спрос",0,""),IF(Z277&lt;0,IF('Настройки'!$B$10="Исключить","",IF('Настройки'!$B$10="Абсолютные значения",ABS(Z277),Z277)),Z277)))</x:f>
      </x:c>
      <x:c r="CD277" s="50" t="str">
        <x:f>IF(22&gt;'Настройки'!$B$3,"",IF(ISBLANK(AA277),IF('Настройки'!$B$9="Нулевой спрос",0,""),IF(AA277&lt;0,IF('Настройки'!$B$10="Исключить","",IF('Настройки'!$B$10="Абсолютные значения",ABS(AA277),AA277)),AA277)))</x:f>
      </x:c>
      <x:c r="CE277" s="50" t="str">
        <x:f>IF(23&gt;'Настройки'!$B$3,"",IF(ISBLANK(AB277),IF('Настройки'!$B$9="Нулевой спрос",0,""),IF(AB277&lt;0,IF('Настройки'!$B$10="Исключить","",IF('Настройки'!$B$10="Абсолютные значения",ABS(AB277),AB277)),AB277)))</x:f>
      </x:c>
      <x:c r="CF277" s="50" t="str">
        <x:f>IF(24&gt;'Настройки'!$B$3,"",IF(ISBLANK(AC277),IF('Настройки'!$B$9="Нулевой спрос",0,""),IF(AC277&lt;0,IF('Настройки'!$B$10="Исключить","",IF('Настройки'!$B$10="Абсолютные значения",ABS(AC277),AC277)),AC277)))</x:f>
      </x:c>
      <x:c r="CG277" s="50" t="str">
        <x:f>IF(25&gt;'Настройки'!$B$3,"",IF(ISBLANK(AD277),IF('Настройки'!$B$9="Нулевой спрос",0,""),IF(AD277&lt;0,IF('Настройки'!$B$10="Исключить","",IF('Настройки'!$B$10="Абсолютные значения",ABS(AD277),AD277)),AD277)))</x:f>
      </x:c>
      <x:c r="CH277" s="50" t="str">
        <x:f>IF(26&gt;'Настройки'!$B$3,"",IF(ISBLANK(AE277),IF('Настройки'!$B$9="Нулевой спрос",0,""),IF(AE277&lt;0,IF('Настройки'!$B$10="Исключить","",IF('Настройки'!$B$10="Абсолютные значения",ABS(AE277),AE277)),AE277)))</x:f>
      </x:c>
      <x:c r="CI277" s="50" t="str">
        <x:f>IF(27&gt;'Настройки'!$B$3,"",IF(ISBLANK(AF277),IF('Настройки'!$B$9="Нулевой спрос",0,""),IF(AF277&lt;0,IF('Настройки'!$B$10="Исключить","",IF('Настройки'!$B$10="Абсолютные значения",ABS(AF277),AF277)),AF277)))</x:f>
      </x:c>
      <x:c r="CJ277" s="50" t="str">
        <x:f>IF(28&gt;'Настройки'!$B$3,"",IF(ISBLANK(AG277),IF('Настройки'!$B$9="Нулевой спрос",0,""),IF(AG277&lt;0,IF('Настройки'!$B$10="Исключить","",IF('Настройки'!$B$10="Абсолютные значения",ABS(AG277),AG277)),AG277)))</x:f>
      </x:c>
      <x:c r="CK277" s="50" t="str">
        <x:f>IF(29&gt;'Настройки'!$B$3,"",IF(ISBLANK(AH277),IF('Настройки'!$B$9="Нулевой спрос",0,""),IF(AH277&lt;0,IF('Настройки'!$B$10="Исключить","",IF('Настройки'!$B$10="Абсолютные значения",ABS(AH277),AH277)),AH277)))</x:f>
      </x:c>
      <x:c r="CL277" s="50" t="str">
        <x:f>IF(30&gt;'Настройки'!$B$3,"",IF(ISBLANK(AI277),IF('Настройки'!$B$9="Нулевой спрос",0,""),IF(AI277&lt;0,IF('Настройки'!$B$10="Исключить","",IF('Настройки'!$B$10="Абсолютные значения",ABS(AI277),AI277)),AI277)))</x:f>
      </x:c>
      <x:c r="CM277" s="50" t="str">
        <x:f>IF(31&gt;'Настройки'!$B$3,"",IF(ISBLANK(AJ277),IF('Настройки'!$B$9="Нулевой спрос",0,""),IF(AJ277&lt;0,IF('Настройки'!$B$10="Исключить","",IF('Настройки'!$B$10="Абсолютные значения",ABS(AJ277),AJ277)),AJ277)))</x:f>
      </x:c>
      <x:c r="CN277" s="50" t="str">
        <x:f>IF(32&gt;'Настройки'!$B$3,"",IF(ISBLANK(AK277),IF('Настройки'!$B$9="Нулевой спрос",0,""),IF(AK277&lt;0,IF('Настройки'!$B$10="Исключить","",IF('Настройки'!$B$10="Абсолютные значения",ABS(AK277),AK277)),AK277)))</x:f>
      </x:c>
      <x:c r="CO277" s="50" t="str">
        <x:f>IF(33&gt;'Настройки'!$B$3,"",IF(ISBLANK(AL277),IF('Настройки'!$B$9="Нулевой спрос",0,""),IF(AL277&lt;0,IF('Настройки'!$B$10="Исключить","",IF('Настройки'!$B$10="Абсолютные значения",ABS(AL277),AL277)),AL277)))</x:f>
      </x:c>
      <x:c r="CP277" s="50" t="str">
        <x:f>IF(34&gt;'Настройки'!$B$3,"",IF(ISBLANK(AM277),IF('Настройки'!$B$9="Нулевой спрос",0,""),IF(AM277&lt;0,IF('Настройки'!$B$10="Исключить","",IF('Настройки'!$B$10="Абсолютные значения",ABS(AM277),AM277)),AM277)))</x:f>
      </x:c>
      <x:c r="CQ277" s="50" t="str">
        <x:f>IF(35&gt;'Настройки'!$B$3,"",IF(ISBLANK(AN277),IF('Настройки'!$B$9="Нулевой спрос",0,""),IF(AN277&lt;0,IF('Настройки'!$B$10="Исключить","",IF('Настройки'!$B$10="Абсолютные значения",ABS(AN277),AN277)),AN277)))</x:f>
      </x:c>
      <x:c r="CR277" s="50" t="str">
        <x:f>IF(36&gt;'Настройки'!$B$3,"",IF(ISBLANK(AO277),IF('Настройки'!$B$9="Нулевой спрос",0,""),IF(AO277&lt;0,IF('Настройки'!$B$10="Исключить","",IF('Настройки'!$B$10="Абсолютные значения",ABS(AO277),AO277)),AO277)))</x:f>
      </x:c>
      <x:c r="CS277" s="50" t="str">
        <x:f>IF(OR(1&gt;'Настройки'!$B$3,ISBLANK(BI277),BI277=0),"",BI277)</x:f>
      </x:c>
      <x:c r="CT277" s="50" t="str">
        <x:f>IF(OR(2&gt;'Настройки'!$B$3,ISBLANK(BJ277),BJ277=0),"",BJ277)</x:f>
      </x:c>
      <x:c r="CU277" s="50" t="str">
        <x:f>IF(OR(3&gt;'Настройки'!$B$3,ISBLANK(BK277),BK277=0),"",BK277)</x:f>
      </x:c>
      <x:c r="CV277" s="50" t="str">
        <x:f>IF(OR(4&gt;'Настройки'!$B$3,ISBLANK(BL277),BL277=0),"",BL277)</x:f>
      </x:c>
      <x:c r="CW277" s="50" t="str">
        <x:f>IF(OR(5&gt;'Настройки'!$B$3,ISBLANK(BM277),BM277=0),"",BM277)</x:f>
      </x:c>
      <x:c r="CX277" s="50" t="str">
        <x:f>IF(OR(6&gt;'Настройки'!$B$3,ISBLANK(BN277),BN277=0),"",BN277)</x:f>
      </x:c>
      <x:c r="CY277" s="50" t="str">
        <x:f>IF(OR(7&gt;'Настройки'!$B$3,ISBLANK(BO277),BO277=0),"",BO277)</x:f>
      </x:c>
      <x:c r="CZ277" s="50" t="str">
        <x:f>IF(OR(8&gt;'Настройки'!$B$3,ISBLANK(BP277),BP277=0),"",BP277)</x:f>
      </x:c>
      <x:c r="DA277" s="50" t="str">
        <x:f>IF(OR(9&gt;'Настройки'!$B$3,ISBLANK(BQ277),BQ277=0),"",BQ277)</x:f>
      </x:c>
      <x:c r="DB277" s="50" t="str">
        <x:f>IF(OR(10&gt;'Настройки'!$B$3,ISBLANK(BR277),BR277=0),"",BR277)</x:f>
      </x:c>
      <x:c r="DC277" s="50" t="str">
        <x:f>IF(OR(11&gt;'Настройки'!$B$3,ISBLANK(BS277),BS277=0),"",BS277)</x:f>
      </x:c>
      <x:c r="DD277" s="50" t="str">
        <x:f>IF(OR(12&gt;'Настройки'!$B$3,ISBLANK(BT277),BT277=0),"",BT277)</x:f>
      </x:c>
      <x:c r="DE277" s="50" t="str">
        <x:f>IF(OR(13&gt;'Настройки'!$B$3,ISBLANK(BU277),BU277=0),"",BU277)</x:f>
      </x:c>
      <x:c r="DF277" s="50" t="str">
        <x:f>IF(OR(14&gt;'Настройки'!$B$3,ISBLANK(BV277),BV277=0),"",BV277)</x:f>
      </x:c>
      <x:c r="DG277" s="50" t="str">
        <x:f>IF(OR(15&gt;'Настройки'!$B$3,ISBLANK(BW277),BW277=0),"",BW277)</x:f>
      </x:c>
      <x:c r="DH277" s="50" t="str">
        <x:f>IF(OR(16&gt;'Настройки'!$B$3,ISBLANK(BX277),BX277=0),"",BX277)</x:f>
      </x:c>
      <x:c r="DI277" s="50" t="str">
        <x:f>IF(OR(17&gt;'Настройки'!$B$3,ISBLANK(BY277),BY277=0),"",BY277)</x:f>
      </x:c>
      <x:c r="DJ277" s="50" t="str">
        <x:f>IF(OR(18&gt;'Настройки'!$B$3,ISBLANK(BZ277),BZ277=0),"",BZ277)</x:f>
      </x:c>
      <x:c r="DK277" s="50" t="str">
        <x:f>IF(OR(19&gt;'Настройки'!$B$3,ISBLANK(CA277),CA277=0),"",CA277)</x:f>
      </x:c>
      <x:c r="DL277" s="50" t="str">
        <x:f>IF(OR(20&gt;'Настройки'!$B$3,ISBLANK(CB277),CB277=0),"",CB277)</x:f>
      </x:c>
      <x:c r="DM277" s="50" t="str">
        <x:f>IF(OR(21&gt;'Настройки'!$B$3,ISBLANK(CC277),CC277=0),"",CC277)</x:f>
      </x:c>
      <x:c r="DN277" s="50" t="str">
        <x:f>IF(OR(22&gt;'Настройки'!$B$3,ISBLANK(CD277),CD277=0),"",CD277)</x:f>
      </x:c>
      <x:c r="DO277" s="50" t="str">
        <x:f>IF(OR(23&gt;'Настройки'!$B$3,ISBLANK(CE277),CE277=0),"",CE277)</x:f>
      </x:c>
      <x:c r="DP277" s="50" t="str">
        <x:f>IF(OR(24&gt;'Настройки'!$B$3,ISBLANK(CF277),CF277=0),"",CF277)</x:f>
      </x:c>
      <x:c r="DQ277" s="50" t="str">
        <x:f>IF(OR(25&gt;'Настройки'!$B$3,ISBLANK(CG277),CG277=0),"",CG277)</x:f>
      </x:c>
      <x:c r="DR277" s="50" t="str">
        <x:f>IF(OR(26&gt;'Настройки'!$B$3,ISBLANK(CH277),CH277=0),"",CH277)</x:f>
      </x:c>
      <x:c r="DS277" s="50" t="str">
        <x:f>IF(OR(27&gt;'Настройки'!$B$3,ISBLANK(CI277),CI277=0),"",CI277)</x:f>
      </x:c>
      <x:c r="DT277" s="50" t="str">
        <x:f>IF(OR(28&gt;'Настройки'!$B$3,ISBLANK(CJ277),CJ277=0),"",CJ277)</x:f>
      </x:c>
      <x:c r="DU277" s="50" t="str">
        <x:f>IF(OR(29&gt;'Настройки'!$B$3,ISBLANK(CK277),CK277=0),"",CK277)</x:f>
      </x:c>
      <x:c r="DV277" s="50" t="str">
        <x:f>IF(OR(30&gt;'Настройки'!$B$3,ISBLANK(CL277),CL277=0),"",CL277)</x:f>
      </x:c>
      <x:c r="DW277" s="50" t="str">
        <x:f>IF(OR(31&gt;'Настройки'!$B$3,ISBLANK(CM277),CM277=0),"",CM277)</x:f>
      </x:c>
      <x:c r="DX277" s="50" t="str">
        <x:f>IF(OR(32&gt;'Настройки'!$B$3,ISBLANK(CN277),CN277=0),"",CN277)</x:f>
      </x:c>
      <x:c r="DY277" s="50" t="str">
        <x:f>IF(OR(33&gt;'Настройки'!$B$3,ISBLANK(CO277),CO277=0),"",CO277)</x:f>
      </x:c>
      <x:c r="DZ277" s="50" t="str">
        <x:f>IF(OR(34&gt;'Настройки'!$B$3,ISBLANK(CP277),CP277=0),"",CP277)</x:f>
      </x:c>
      <x:c r="EA277" s="50" t="str">
        <x:f>IF(OR(35&gt;'Настройки'!$B$3,ISBLANK(CQ277),CQ277=0),"",CQ277)</x:f>
      </x:c>
      <x:c r="EB277" s="50" t="str">
        <x:f>IF(OR(36&gt;'Настройки'!$B$3,ISBLANK(CR277),CR277=0),"",CR277)</x:f>
      </x:c>
      <x:c r="EC277" s="50" t="str">
        <x:f>IF(A277="","",IF(OR(BB277="AZ",BB277="BZ"),10000+ROW(),IF(AZ277&gt;'Настройки'!$B$11,20000+ROW(),IF(BF277&lt;&gt;"Обычный",30000+ROW(),IF(AX277&lt;=0,40000+ROW(),"")))))</x:f>
      </x:c>
      <x:c r="ED277" s="50" t="str">
        <x:f>IF(EC277="","",COUNTIFS($EC$2:$EC$1001,"&gt;0",$EC$2:$EC$1001,"&lt;"&amp;EC277)+1)</x:f>
      </x:c>
    </x:row>
    <x:row r="278">
      <x:c r="A278" s="115"/>
      <x:c r="B278" s="115"/>
      <x:c r="C278" s="115"/>
      <x:c r="D278" s="118"/>
      <x:c r="E278" s="118"/>
      <x:c r="F278" s="118"/>
      <x:c r="G278" s="118"/>
      <x:c r="H278" s="118"/>
      <x:c r="I278" s="118"/>
      <x:c r="J278" s="118"/>
      <x:c r="K278" s="118"/>
      <x:c r="L278" s="118"/>
      <x:c r="M278" s="118"/>
      <x:c r="N278" s="118"/>
      <x:c r="O278" s="118"/>
      <x:c r="P278" s="118"/>
      <x:c r="Q278" s="118"/>
      <x:c r="R278" s="118"/>
      <x:c r="S278" s="118"/>
      <x:c r="T278" s="118"/>
      <x:c r="U278" s="118"/>
      <x:c r="V278" s="118"/>
      <x:c r="W278" s="118"/>
      <x:c r="X278" s="118"/>
      <x:c r="Y278" s="118"/>
      <x:c r="Z278" s="118"/>
      <x:c r="AA278" s="118"/>
      <x:c r="AB278" s="118"/>
      <x:c r="AC278" s="118"/>
      <x:c r="AD278" s="118"/>
      <x:c r="AE278" s="118"/>
      <x:c r="AF278" s="118"/>
      <x:c r="AG278" s="118"/>
      <x:c r="AH278" s="118"/>
      <x:c r="AI278" s="118"/>
      <x:c r="AJ278" s="118"/>
      <x:c r="AK278" s="118"/>
      <x:c r="AL278" s="118"/>
      <x:c r="AM278" s="118"/>
      <x:c r="AN278" s="118"/>
      <x:c r="AO278" s="118"/>
      <x:c r="AP278" s="115"/>
      <x:c r="AQ278" s="49" t="str">
        <x:f>IF(A278="","",COUNT(BI278:INDEX(BI278:CR278,1,'Настройки'!$B$3)))</x:f>
      </x:c>
      <x:c r="AR278" s="49" t="str">
        <x:f>IF(A278="","",SUM(BI278:INDEX(BI278:CR278,1,'Настройки'!$B$3)))</x:f>
      </x:c>
      <x:c r="AS278" s="58" t="str">
        <x:f>IF(A278="","",IF('Настройки'!$B$4="Стоимость потребления",AR278*D278,IF('Настройки'!$B$4="Количество",AR278,E278)))</x:f>
      </x:c>
      <x:c r="AT278" s="61" t="str">
        <x:f>IF(OR(A278="",AS278&lt;0,SUM($AS$2:$AS$1001)&lt;=0),"",AS278/SUM($AS$2:$AS$1001))</x:f>
      </x:c>
      <x:c r="AU278" s="61" t="str">
        <x:f>IF(OR(A278="",AS278&lt;0,SUM($AS$2:$AS$1001)&lt;=0),"",SUMIFS($AS$2:$AS$1001,$AS$2:$AS$1001,"&gt;"&amp;AS278)/SUM($AS$2:$AS$1001))</x:f>
      </x:c>
      <x:c r="AV278" s="61" t="str">
        <x:f>IF(OR(A278="",AS278&lt;0,SUM($AS$2:$AS$1001)&lt;=0),"",SUMIFS($AS$2:$AS$1001,$AS$2:$AS$1001,"&gt;="&amp;AS278)/SUM($AS$2:$AS$1001))</x:f>
      </x:c>
      <x:c r="AW278" s="49" t="str">
        <x:f>IF(A278="","",IF(SUM($AS$2:$AS$1001)&lt;=0,"Не определён",IF(AS278&lt;0,"Исключение",IF(AU278&lt;'Настройки'!$B$5,"A",IF(AU278&lt;'Настройки'!$B$6,"B","C")))))</x:f>
      </x:c>
      <x:c r="AX278" s="58" t="str">
        <x:f>IF(A278="","",IF(AQ278=0,"",AVERAGE(BI278:INDEX(BI278:CR278,1,'Настройки'!$B$3))))</x:f>
      </x:c>
      <x:c r="AY278" s="58" t="str">
        <x:f>IF(OR(A278="",AQ278=0),"",STDEVP(BI278:INDEX(BI278:CR278,1,'Настройки'!$B$3)))</x:f>
      </x:c>
      <x:c r="AZ278" s="61" t="str">
        <x:f>IF(OR(A278="",AQ278&lt;'Настройки'!$B$12,AX278&lt;=0,AND('Настройки'!$B$10="Блокировать",COUNTIF(F278:INDEX(F278:AO278,1,'Настройки'!$B$3),"&lt;0")&gt;0)),"",AY278/ABS(AX278))</x:f>
      </x:c>
      <x:c r="BA278" s="49" t="str">
        <x:f>IF(A278="","",IF(AND('Настройки'!$B$10="Блокировать",COUNTIF(F278:INDEX(F278:AO278,1,'Настройки'!$B$3),"&lt;0")&gt;0),"Не определён",IF(AQ278&lt;'Настройки'!$B$12,"Не определён",IF(AX278=0,"Нет спроса",IF(AX278&lt;0,"Не определён",IF(AZ278&lt;='Настройки'!$B$7,"X",IF(AZ278&lt;='Настройки'!$B$8,"Y","Z")))))))</x:f>
      </x:c>
      <x:c r="BB278" s="49" t="str">
        <x:f>IF(OR(A278="",LEN(AW278)&lt;&gt;1,LEN(BA278)&lt;&gt;1),"",AW278&amp;BA278)</x:f>
      </x:c>
      <x:c r="BC278" s="61" t="str">
        <x:f>IF(OR(A278="",AQ278=0),"",(COUNT(BI278:INDEX(BI278:CR278,1,'Настройки'!$B$3))-COUNT(CS278:INDEX(CS278:EB278,1,'Настройки'!$B$3)))/AQ278)</x:f>
      </x:c>
      <x:c r="BD278" s="64" t="str">
        <x:f>IF(OR(A278="",COUNT(CS278:INDEX(CS278:EB278,1,'Настройки'!$B$3))=0),"",AQ278/COUNT(CS278:INDEX(CS278:EB278,1,'Настройки'!$B$3)))</x:f>
      </x:c>
      <x:c r="BE278" s="64" t="str">
        <x:f>IF(OR(A278="",COUNT(CS278:INDEX(CS278:EB278,1,'Настройки'!$B$3))=0),"",IF(AVERAGE(CS278:INDEX(CS278:EB278,1,'Настройки'!$B$3))=0,"",(STDEVP(CS278:INDEX(CS278:EB278,1,'Настройки'!$B$3))/ABS(AVERAGE(CS278:INDEX(CS278:EB278,1,'Настройки'!$B$3))))^2))</x:f>
      </x:c>
      <x:c r="BF278" s="49" t="str">
        <x:f>IF(A278="","",IF(AQ278&lt;3,"Недостаточно",IF(AQ278&lt;6,"Предварительный","Обычный")))</x:f>
      </x:c>
      <x:c r="BG278" s="49" t="str">
        <x:f>IF(A278="","",IF(COUNTIF(F278:INDEX(F278:AO278,1,'Настройки'!$B$3),"&lt;0")&gt;0,IF('Настройки'!$B$10="Блокировать","Отрицательный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"),"")&amp;IF(AQ278&lt;3,"Недостаточно истории. ",IF(AQ278&lt;6,"Предварительная классификация. ",""))&amp;IF(AX278=0,"Нет спроса за горизонт. ","")&amp;IF(AZ278&gt;'Настройки'!$B$11,"Экстремальная вариативность. ",""))</x:f>
      </x:c>
      <x:c r="BH278" s="49" t="str">
        <x:f>IF(A278="","",IFERROR(VLOOKUP(BB278,'Настройки'!$D$3:$E$11,2,FALSE),"Сначала проверьте исходные данные и историю спроса.")&amp;" Уточните срок поставки, MOQ и критичность.")</x:f>
      </x:c>
      <x:c r="BI278" s="50" t="str">
        <x:f>IF(1&gt;'Настройки'!$B$3,"",IF(ISBLANK(F278),IF('Настройки'!$B$9="Нулевой спрос",0,""),IF(F278&lt;0,IF('Настройки'!$B$10="Исключить","",IF('Настройки'!$B$10="Абсолютные значения",ABS(F278),F278)),F278)))</x:f>
      </x:c>
      <x:c r="BJ278" s="50" t="str">
        <x:f>IF(2&gt;'Настройки'!$B$3,"",IF(ISBLANK(G278),IF('Настройки'!$B$9="Нулевой спрос",0,""),IF(G278&lt;0,IF('Настройки'!$B$10="Исключить","",IF('Настройки'!$B$10="Абсолютные значения",ABS(G278),G278)),G278)))</x:f>
      </x:c>
      <x:c r="BK278" s="50" t="str">
        <x:f>IF(3&gt;'Настройки'!$B$3,"",IF(ISBLANK(H278),IF('Настройки'!$B$9="Нулевой спрос",0,""),IF(H278&lt;0,IF('Настройки'!$B$10="Исключить","",IF('Настройки'!$B$10="Абсолютные значения",ABS(H278),H278)),H278)))</x:f>
      </x:c>
      <x:c r="BL278" s="50" t="str">
        <x:f>IF(4&gt;'Настройки'!$B$3,"",IF(ISBLANK(I278),IF('Настройки'!$B$9="Нулевой спрос",0,""),IF(I278&lt;0,IF('Настройки'!$B$10="Исключить","",IF('Настройки'!$B$10="Абсолютные значения",ABS(I278),I278)),I278)))</x:f>
      </x:c>
      <x:c r="BM278" s="50" t="str">
        <x:f>IF(5&gt;'Настройки'!$B$3,"",IF(ISBLANK(J278),IF('Настройки'!$B$9="Нулевой спрос",0,""),IF(J278&lt;0,IF('Настройки'!$B$10="Исключить","",IF('Настройки'!$B$10="Абсолютные значения",ABS(J278),J278)),J278)))</x:f>
      </x:c>
      <x:c r="BN278" s="50" t="str">
        <x:f>IF(6&gt;'Настройки'!$B$3,"",IF(ISBLANK(K278),IF('Настройки'!$B$9="Нулевой спрос",0,""),IF(K278&lt;0,IF('Настройки'!$B$10="Исключить","",IF('Настройки'!$B$10="Абсолютные значения",ABS(K278),K278)),K278)))</x:f>
      </x:c>
      <x:c r="BO278" s="50" t="str">
        <x:f>IF(7&gt;'Настройки'!$B$3,"",IF(ISBLANK(L278),IF('Настройки'!$B$9="Нулевой спрос",0,""),IF(L278&lt;0,IF('Настройки'!$B$10="Исключить","",IF('Настройки'!$B$10="Абсолютные значения",ABS(L278),L278)),L278)))</x:f>
      </x:c>
      <x:c r="BP278" s="50" t="str">
        <x:f>IF(8&gt;'Настройки'!$B$3,"",IF(ISBLANK(M278),IF('Настройки'!$B$9="Нулевой спрос",0,""),IF(M278&lt;0,IF('Настройки'!$B$10="Исключить","",IF('Настройки'!$B$10="Абсолютные значения",ABS(M278),M278)),M278)))</x:f>
      </x:c>
      <x:c r="BQ278" s="50" t="str">
        <x:f>IF(9&gt;'Настройки'!$B$3,"",IF(ISBLANK(N278),IF('Настройки'!$B$9="Нулевой спрос",0,""),IF(N278&lt;0,IF('Настройки'!$B$10="Исключить","",IF('Настройки'!$B$10="Абсолютные значения",ABS(N278),N278)),N278)))</x:f>
      </x:c>
      <x:c r="BR278" s="50" t="str">
        <x:f>IF(10&gt;'Настройки'!$B$3,"",IF(ISBLANK(O278),IF('Настройки'!$B$9="Нулевой спрос",0,""),IF(O278&lt;0,IF('Настройки'!$B$10="Исключить","",IF('Настройки'!$B$10="Абсолютные значения",ABS(O278),O278)),O278)))</x:f>
      </x:c>
      <x:c r="BS278" s="50" t="str">
        <x:f>IF(11&gt;'Настройки'!$B$3,"",IF(ISBLANK(P278),IF('Настройки'!$B$9="Нулевой спрос",0,""),IF(P278&lt;0,IF('Настройки'!$B$10="Исключить","",IF('Настройки'!$B$10="Абсолютные значения",ABS(P278),P278)),P278)))</x:f>
      </x:c>
      <x:c r="BT278" s="50" t="str">
        <x:f>IF(12&gt;'Настройки'!$B$3,"",IF(ISBLANK(Q278),IF('Настройки'!$B$9="Нулевой спрос",0,""),IF(Q278&lt;0,IF('Настройки'!$B$10="Исключить","",IF('Настройки'!$B$10="Абсолютные значения",ABS(Q278),Q278)),Q278)))</x:f>
      </x:c>
      <x:c r="BU278" s="50" t="str">
        <x:f>IF(13&gt;'Настройки'!$B$3,"",IF(ISBLANK(R278),IF('Настройки'!$B$9="Нулевой спрос",0,""),IF(R278&lt;0,IF('Настройки'!$B$10="Исключить","",IF('Настройки'!$B$10="Абсолютные значения",ABS(R278),R278)),R278)))</x:f>
      </x:c>
      <x:c r="BV278" s="50" t="str">
        <x:f>IF(14&gt;'Настройки'!$B$3,"",IF(ISBLANK(S278),IF('Настройки'!$B$9="Нулевой спрос",0,""),IF(S278&lt;0,IF('Настройки'!$B$10="Исключить","",IF('Настройки'!$B$10="Абсолютные значения",ABS(S278),S278)),S278)))</x:f>
      </x:c>
      <x:c r="BW278" s="50" t="str">
        <x:f>IF(15&gt;'Настройки'!$B$3,"",IF(ISBLANK(T278),IF('Настройки'!$B$9="Нулевой спрос",0,""),IF(T278&lt;0,IF('Настройки'!$B$10="Исключить","",IF('Настройки'!$B$10="Абсолютные значения",ABS(T278),T278)),T278)))</x:f>
      </x:c>
      <x:c r="BX278" s="50" t="str">
        <x:f>IF(16&gt;'Настройки'!$B$3,"",IF(ISBLANK(U278),IF('Настройки'!$B$9="Нулевой спрос",0,""),IF(U278&lt;0,IF('Настройки'!$B$10="Исключить","",IF('Настройки'!$B$10="Абсолютные значения",ABS(U278),U278)),U278)))</x:f>
      </x:c>
      <x:c r="BY278" s="50" t="str">
        <x:f>IF(17&gt;'Настройки'!$B$3,"",IF(ISBLANK(V278),IF('Настройки'!$B$9="Нулевой спрос",0,""),IF(V278&lt;0,IF('Настройки'!$B$10="Исключить","",IF('Настройки'!$B$10="Абсолютные значения",ABS(V278),V278)),V278)))</x:f>
      </x:c>
      <x:c r="BZ278" s="50" t="str">
        <x:f>IF(18&gt;'Настройки'!$B$3,"",IF(ISBLANK(W278),IF('Настройки'!$B$9="Нулевой спрос",0,""),IF(W278&lt;0,IF('Настройки'!$B$10="Исключить","",IF('Настройки'!$B$10="Абсолютные значения",ABS(W278),W278)),W278)))</x:f>
      </x:c>
      <x:c r="CA278" s="50" t="str">
        <x:f>IF(19&gt;'Настройки'!$B$3,"",IF(ISBLANK(X278),IF('Настройки'!$B$9="Нулевой спрос",0,""),IF(X278&lt;0,IF('Настройки'!$B$10="Исключить","",IF('Настройки'!$B$10="Абсолютные значения",ABS(X278),X278)),X278)))</x:f>
      </x:c>
      <x:c r="CB278" s="50" t="str">
        <x:f>IF(20&gt;'Настройки'!$B$3,"",IF(ISBLANK(Y278),IF('Настройки'!$B$9="Нулевой спрос",0,""),IF(Y278&lt;0,IF('Настройки'!$B$10="Исключить","",IF('Настройки'!$B$10="Абсолютные значения",ABS(Y278),Y278)),Y278)))</x:f>
      </x:c>
      <x:c r="CC278" s="50" t="str">
        <x:f>IF(21&gt;'Настройки'!$B$3,"",IF(ISBLANK(Z278),IF('Настройки'!$B$9="Нулевой спрос",0,""),IF(Z278&lt;0,IF('Настройки'!$B$10="Исключить","",IF('Настройки'!$B$10="Абсолютные значения",ABS(Z278),Z278)),Z278)))</x:f>
      </x:c>
      <x:c r="CD278" s="50" t="str">
        <x:f>IF(22&gt;'Настройки'!$B$3,"",IF(ISBLANK(AA278),IF('Настройки'!$B$9="Нулевой спрос",0,""),IF(AA278&lt;0,IF('Настройки'!$B$10="Исключить","",IF('Настройки'!$B$10="Абсолютные значения",ABS(AA278),AA278)),AA278)))</x:f>
      </x:c>
      <x:c r="CE278" s="50" t="str">
        <x:f>IF(23&gt;'Настройки'!$B$3,"",IF(ISBLANK(AB278),IF('Настройки'!$B$9="Нулевой спрос",0,""),IF(AB278&lt;0,IF('Настройки'!$B$10="Исключить","",IF('Настройки'!$B$10="Абсолютные значения",ABS(AB278),AB278)),AB278)))</x:f>
      </x:c>
      <x:c r="CF278" s="50" t="str">
        <x:f>IF(24&gt;'Настройки'!$B$3,"",IF(ISBLANK(AC278),IF('Настройки'!$B$9="Нулевой спрос",0,""),IF(AC278&lt;0,IF('Настройки'!$B$10="Исключить","",IF('Настройки'!$B$10="Абсолютные значения",ABS(AC278),AC278)),AC278)))</x:f>
      </x:c>
      <x:c r="CG278" s="50" t="str">
        <x:f>IF(25&gt;'Настройки'!$B$3,"",IF(ISBLANK(AD278),IF('Настройки'!$B$9="Нулевой спрос",0,""),IF(AD278&lt;0,IF('Настройки'!$B$10="Исключить","",IF('Настройки'!$B$10="Абсолютные значения",ABS(AD278),AD278)),AD278)))</x:f>
      </x:c>
      <x:c r="CH278" s="50" t="str">
        <x:f>IF(26&gt;'Настройки'!$B$3,"",IF(ISBLANK(AE278),IF('Настройки'!$B$9="Нулевой спрос",0,""),IF(AE278&lt;0,IF('Настройки'!$B$10="Исключить","",IF('Настройки'!$B$10="Абсолютные значения",ABS(AE278),AE278)),AE278)))</x:f>
      </x:c>
      <x:c r="CI278" s="50" t="str">
        <x:f>IF(27&gt;'Настройки'!$B$3,"",IF(ISBLANK(AF278),IF('Настройки'!$B$9="Нулевой спрос",0,""),IF(AF278&lt;0,IF('Настройки'!$B$10="Исключить","",IF('Настройки'!$B$10="Абсолютные значения",ABS(AF278),AF278)),AF278)))</x:f>
      </x:c>
      <x:c r="CJ278" s="50" t="str">
        <x:f>IF(28&gt;'Настройки'!$B$3,"",IF(ISBLANK(AG278),IF('Настройки'!$B$9="Нулевой спрос",0,""),IF(AG278&lt;0,IF('Настройки'!$B$10="Исключить","",IF('Настройки'!$B$10="Абсолютные значения",ABS(AG278),AG278)),AG278)))</x:f>
      </x:c>
      <x:c r="CK278" s="50" t="str">
        <x:f>IF(29&gt;'Настройки'!$B$3,"",IF(ISBLANK(AH278),IF('Настройки'!$B$9="Нулевой спрос",0,""),IF(AH278&lt;0,IF('Настройки'!$B$10="Исключить","",IF('Настройки'!$B$10="Абсолютные значения",ABS(AH278),AH278)),AH278)))</x:f>
      </x:c>
      <x:c r="CL278" s="50" t="str">
        <x:f>IF(30&gt;'Настройки'!$B$3,"",IF(ISBLANK(AI278),IF('Настройки'!$B$9="Нулевой спрос",0,""),IF(AI278&lt;0,IF('Настройки'!$B$10="Исключить","",IF('Настройки'!$B$10="Абсолютные значения",ABS(AI278),AI278)),AI278)))</x:f>
      </x:c>
      <x:c r="CM278" s="50" t="str">
        <x:f>IF(31&gt;'Настройки'!$B$3,"",IF(ISBLANK(AJ278),IF('Настройки'!$B$9="Нулевой спрос",0,""),IF(AJ278&lt;0,IF('Настройки'!$B$10="Исключить","",IF('Настройки'!$B$10="Абсолютные значения",ABS(AJ278),AJ278)),AJ278)))</x:f>
      </x:c>
      <x:c r="CN278" s="50" t="str">
        <x:f>IF(32&gt;'Настройки'!$B$3,"",IF(ISBLANK(AK278),IF('Настройки'!$B$9="Нулевой спрос",0,""),IF(AK278&lt;0,IF('Настройки'!$B$10="Исключить","",IF('Настройки'!$B$10="Абсолютные значения",ABS(AK278),AK278)),AK278)))</x:f>
      </x:c>
      <x:c r="CO278" s="50" t="str">
        <x:f>IF(33&gt;'Настройки'!$B$3,"",IF(ISBLANK(AL278),IF('Настройки'!$B$9="Нулевой спрос",0,""),IF(AL278&lt;0,IF('Настройки'!$B$10="Исключить","",IF('Настройки'!$B$10="Абсолютные значения",ABS(AL278),AL278)),AL278)))</x:f>
      </x:c>
      <x:c r="CP278" s="50" t="str">
        <x:f>IF(34&gt;'Настройки'!$B$3,"",IF(ISBLANK(AM278),IF('Настройки'!$B$9="Нулевой спрос",0,""),IF(AM278&lt;0,IF('Настройки'!$B$10="Исключить","",IF('Настройки'!$B$10="Абсолютные значения",ABS(AM278),AM278)),AM278)))</x:f>
      </x:c>
      <x:c r="CQ278" s="50" t="str">
        <x:f>IF(35&gt;'Настройки'!$B$3,"",IF(ISBLANK(AN278),IF('Настройки'!$B$9="Нулевой спрос",0,""),IF(AN278&lt;0,IF('Настройки'!$B$10="Исключить","",IF('Настройки'!$B$10="Абсолютные значения",ABS(AN278),AN278)),AN278)))</x:f>
      </x:c>
      <x:c r="CR278" s="50" t="str">
        <x:f>IF(36&gt;'Настройки'!$B$3,"",IF(ISBLANK(AO278),IF('Настройки'!$B$9="Нулевой спрос",0,""),IF(AO278&lt;0,IF('Настройки'!$B$10="Исключить","",IF('Настройки'!$B$10="Абсолютные значения",ABS(AO278),AO278)),AO278)))</x:f>
      </x:c>
      <x:c r="CS278" s="50" t="str">
        <x:f>IF(OR(1&gt;'Настройки'!$B$3,ISBLANK(BI278),BI278=0),"",BI278)</x:f>
      </x:c>
      <x:c r="CT278" s="50" t="str">
        <x:f>IF(OR(2&gt;'Настройки'!$B$3,ISBLANK(BJ278),BJ278=0),"",BJ278)</x:f>
      </x:c>
      <x:c r="CU278" s="50" t="str">
        <x:f>IF(OR(3&gt;'Настройки'!$B$3,ISBLANK(BK278),BK278=0),"",BK278)</x:f>
      </x:c>
      <x:c r="CV278" s="50" t="str">
        <x:f>IF(OR(4&gt;'Настройки'!$B$3,ISBLANK(BL278),BL278=0),"",BL278)</x:f>
      </x:c>
      <x:c r="CW278" s="50" t="str">
        <x:f>IF(OR(5&gt;'Настройки'!$B$3,ISBLANK(BM278),BM278=0),"",BM278)</x:f>
      </x:c>
      <x:c r="CX278" s="50" t="str">
        <x:f>IF(OR(6&gt;'Настройки'!$B$3,ISBLANK(BN278),BN278=0),"",BN278)</x:f>
      </x:c>
      <x:c r="CY278" s="50" t="str">
        <x:f>IF(OR(7&gt;'Настройки'!$B$3,ISBLANK(BO278),BO278=0),"",BO278)</x:f>
      </x:c>
      <x:c r="CZ278" s="50" t="str">
        <x:f>IF(OR(8&gt;'Настройки'!$B$3,ISBLANK(BP278),BP278=0),"",BP278)</x:f>
      </x:c>
      <x:c r="DA278" s="50" t="str">
        <x:f>IF(OR(9&gt;'Настройки'!$B$3,ISBLANK(BQ278),BQ278=0),"",BQ278)</x:f>
      </x:c>
      <x:c r="DB278" s="50" t="str">
        <x:f>IF(OR(10&gt;'Настройки'!$B$3,ISBLANK(BR278),BR278=0),"",BR278)</x:f>
      </x:c>
      <x:c r="DC278" s="50" t="str">
        <x:f>IF(OR(11&gt;'Настройки'!$B$3,ISBLANK(BS278),BS278=0),"",BS278)</x:f>
      </x:c>
      <x:c r="DD278" s="50" t="str">
        <x:f>IF(OR(12&gt;'Настройки'!$B$3,ISBLANK(BT278),BT278=0),"",BT278)</x:f>
      </x:c>
      <x:c r="DE278" s="50" t="str">
        <x:f>IF(OR(13&gt;'Настройки'!$B$3,ISBLANK(BU278),BU278=0),"",BU278)</x:f>
      </x:c>
      <x:c r="DF278" s="50" t="str">
        <x:f>IF(OR(14&gt;'Настройки'!$B$3,ISBLANK(BV278),BV278=0),"",BV278)</x:f>
      </x:c>
      <x:c r="DG278" s="50" t="str">
        <x:f>IF(OR(15&gt;'Настройки'!$B$3,ISBLANK(BW278),BW278=0),"",BW278)</x:f>
      </x:c>
      <x:c r="DH278" s="50" t="str">
        <x:f>IF(OR(16&gt;'Настройки'!$B$3,ISBLANK(BX278),BX278=0),"",BX278)</x:f>
      </x:c>
      <x:c r="DI278" s="50" t="str">
        <x:f>IF(OR(17&gt;'Настройки'!$B$3,ISBLANK(BY278),BY278=0),"",BY278)</x:f>
      </x:c>
      <x:c r="DJ278" s="50" t="str">
        <x:f>IF(OR(18&gt;'Настройки'!$B$3,ISBLANK(BZ278),BZ278=0),"",BZ278)</x:f>
      </x:c>
      <x:c r="DK278" s="50" t="str">
        <x:f>IF(OR(19&gt;'Настройки'!$B$3,ISBLANK(CA278),CA278=0),"",CA278)</x:f>
      </x:c>
      <x:c r="DL278" s="50" t="str">
        <x:f>IF(OR(20&gt;'Настройки'!$B$3,ISBLANK(CB278),CB278=0),"",CB278)</x:f>
      </x:c>
      <x:c r="DM278" s="50" t="str">
        <x:f>IF(OR(21&gt;'Настройки'!$B$3,ISBLANK(CC278),CC278=0),"",CC278)</x:f>
      </x:c>
      <x:c r="DN278" s="50" t="str">
        <x:f>IF(OR(22&gt;'Настройки'!$B$3,ISBLANK(CD278),CD278=0),"",CD278)</x:f>
      </x:c>
      <x:c r="DO278" s="50" t="str">
        <x:f>IF(OR(23&gt;'Настройки'!$B$3,ISBLANK(CE278),CE278=0),"",CE278)</x:f>
      </x:c>
      <x:c r="DP278" s="50" t="str">
        <x:f>IF(OR(24&gt;'Настройки'!$B$3,ISBLANK(CF278),CF278=0),"",CF278)</x:f>
      </x:c>
      <x:c r="DQ278" s="50" t="str">
        <x:f>IF(OR(25&gt;'Настройки'!$B$3,ISBLANK(CG278),CG278=0),"",CG278)</x:f>
      </x:c>
      <x:c r="DR278" s="50" t="str">
        <x:f>IF(OR(26&gt;'Настройки'!$B$3,ISBLANK(CH278),CH278=0),"",CH278)</x:f>
      </x:c>
      <x:c r="DS278" s="50" t="str">
        <x:f>IF(OR(27&gt;'Настройки'!$B$3,ISBLANK(CI278),CI278=0),"",CI278)</x:f>
      </x:c>
      <x:c r="DT278" s="50" t="str">
        <x:f>IF(OR(28&gt;'Настройки'!$B$3,ISBLANK(CJ278),CJ278=0),"",CJ278)</x:f>
      </x:c>
      <x:c r="DU278" s="50" t="str">
        <x:f>IF(OR(29&gt;'Настройки'!$B$3,ISBLANK(CK278),CK278=0),"",CK278)</x:f>
      </x:c>
      <x:c r="DV278" s="50" t="str">
        <x:f>IF(OR(30&gt;'Настройки'!$B$3,ISBLANK(CL278),CL278=0),"",CL278)</x:f>
      </x:c>
      <x:c r="DW278" s="50" t="str">
        <x:f>IF(OR(31&gt;'Настройки'!$B$3,ISBLANK(CM278),CM278=0),"",CM278)</x:f>
      </x:c>
      <x:c r="DX278" s="50" t="str">
        <x:f>IF(OR(32&gt;'Настройки'!$B$3,ISBLANK(CN278),CN278=0),"",CN278)</x:f>
      </x:c>
      <x:c r="DY278" s="50" t="str">
        <x:f>IF(OR(33&gt;'Настройки'!$B$3,ISBLANK(CO278),CO278=0),"",CO278)</x:f>
      </x:c>
      <x:c r="DZ278" s="50" t="str">
        <x:f>IF(OR(34&gt;'Настройки'!$B$3,ISBLANK(CP278),CP278=0),"",CP278)</x:f>
      </x:c>
      <x:c r="EA278" s="50" t="str">
        <x:f>IF(OR(35&gt;'Настройки'!$B$3,ISBLANK(CQ278),CQ278=0),"",CQ278)</x:f>
      </x:c>
      <x:c r="EB278" s="50" t="str">
        <x:f>IF(OR(36&gt;'Настройки'!$B$3,ISBLANK(CR278),CR278=0),"",CR278)</x:f>
      </x:c>
      <x:c r="EC278" s="50" t="str">
        <x:f>IF(A278="","",IF(OR(BB278="AZ",BB278="BZ"),10000+ROW(),IF(AZ278&gt;'Настройки'!$B$11,20000+ROW(),IF(BF278&lt;&gt;"Обычный",30000+ROW(),IF(AX278&lt;=0,40000+ROW(),"")))))</x:f>
      </x:c>
      <x:c r="ED278" s="50" t="str">
        <x:f>IF(EC278="","",COUNTIFS($EC$2:$EC$1001,"&gt;0",$EC$2:$EC$1001,"&lt;"&amp;EC278)+1)</x:f>
      </x:c>
    </x:row>
    <x:row r="279">
      <x:c r="A279" s="115"/>
      <x:c r="B279" s="115"/>
      <x:c r="C279" s="115"/>
      <x:c r="D279" s="118"/>
      <x:c r="E279" s="118"/>
      <x:c r="F279" s="118"/>
      <x:c r="G279" s="118"/>
      <x:c r="H279" s="118"/>
      <x:c r="I279" s="118"/>
      <x:c r="J279" s="118"/>
      <x:c r="K279" s="118"/>
      <x:c r="L279" s="118"/>
      <x:c r="M279" s="118"/>
      <x:c r="N279" s="118"/>
      <x:c r="O279" s="118"/>
      <x:c r="P279" s="118"/>
      <x:c r="Q279" s="118"/>
      <x:c r="R279" s="118"/>
      <x:c r="S279" s="118"/>
      <x:c r="T279" s="118"/>
      <x:c r="U279" s="118"/>
      <x:c r="V279" s="118"/>
      <x:c r="W279" s="118"/>
      <x:c r="X279" s="118"/>
      <x:c r="Y279" s="118"/>
      <x:c r="Z279" s="118"/>
      <x:c r="AA279" s="118"/>
      <x:c r="AB279" s="118"/>
      <x:c r="AC279" s="118"/>
      <x:c r="AD279" s="118"/>
      <x:c r="AE279" s="118"/>
      <x:c r="AF279" s="118"/>
      <x:c r="AG279" s="118"/>
      <x:c r="AH279" s="118"/>
      <x:c r="AI279" s="118"/>
      <x:c r="AJ279" s="118"/>
      <x:c r="AK279" s="118"/>
      <x:c r="AL279" s="118"/>
      <x:c r="AM279" s="118"/>
      <x:c r="AN279" s="118"/>
      <x:c r="AO279" s="118"/>
      <x:c r="AP279" s="115"/>
      <x:c r="AQ279" s="49" t="str">
        <x:f>IF(A279="","",COUNT(BI279:INDEX(BI279:CR279,1,'Настройки'!$B$3)))</x:f>
      </x:c>
      <x:c r="AR279" s="49" t="str">
        <x:f>IF(A279="","",SUM(BI279:INDEX(BI279:CR279,1,'Настройки'!$B$3)))</x:f>
      </x:c>
      <x:c r="AS279" s="58" t="str">
        <x:f>IF(A279="","",IF('Настройки'!$B$4="Стоимость потребления",AR279*D279,IF('Настройки'!$B$4="Количество",AR279,E279)))</x:f>
      </x:c>
      <x:c r="AT279" s="61" t="str">
        <x:f>IF(OR(A279="",AS279&lt;0,SUM($AS$2:$AS$1001)&lt;=0),"",AS279/SUM($AS$2:$AS$1001))</x:f>
      </x:c>
      <x:c r="AU279" s="61" t="str">
        <x:f>IF(OR(A279="",AS279&lt;0,SUM($AS$2:$AS$1001)&lt;=0),"",SUMIFS($AS$2:$AS$1001,$AS$2:$AS$1001,"&gt;"&amp;AS279)/SUM($AS$2:$AS$1001))</x:f>
      </x:c>
      <x:c r="AV279" s="61" t="str">
        <x:f>IF(OR(A279="",AS279&lt;0,SUM($AS$2:$AS$1001)&lt;=0),"",SUMIFS($AS$2:$AS$1001,$AS$2:$AS$1001,"&gt;="&amp;AS279)/SUM($AS$2:$AS$1001))</x:f>
      </x:c>
      <x:c r="AW279" s="49" t="str">
        <x:f>IF(A279="","",IF(SUM($AS$2:$AS$1001)&lt;=0,"Не определён",IF(AS279&lt;0,"Исключение",IF(AU279&lt;'Настройки'!$B$5,"A",IF(AU279&lt;'Настройки'!$B$6,"B","C")))))</x:f>
      </x:c>
      <x:c r="AX279" s="58" t="str">
        <x:f>IF(A279="","",IF(AQ279=0,"",AVERAGE(BI279:INDEX(BI279:CR279,1,'Настройки'!$B$3))))</x:f>
      </x:c>
      <x:c r="AY279" s="58" t="str">
        <x:f>IF(OR(A279="",AQ279=0),"",STDEVP(BI279:INDEX(BI279:CR279,1,'Настройки'!$B$3)))</x:f>
      </x:c>
      <x:c r="AZ279" s="61" t="str">
        <x:f>IF(OR(A279="",AQ279&lt;'Настройки'!$B$12,AX279&lt;=0,AND('Настройки'!$B$10="Блокировать",COUNTIF(F279:INDEX(F279:AO279,1,'Настройки'!$B$3),"&lt;0")&gt;0)),"",AY279/ABS(AX279))</x:f>
      </x:c>
      <x:c r="BA279" s="49" t="str">
        <x:f>IF(A279="","",IF(AND('Настройки'!$B$10="Блокировать",COUNTIF(F279:INDEX(F279:AO279,1,'Настройки'!$B$3),"&lt;0")&gt;0),"Не определён",IF(AQ279&lt;'Настройки'!$B$12,"Не определён",IF(AX279=0,"Нет спроса",IF(AX279&lt;0,"Не определён",IF(AZ279&lt;='Настройки'!$B$7,"X",IF(AZ279&lt;='Настройки'!$B$8,"Y","Z")))))))</x:f>
      </x:c>
      <x:c r="BB279" s="49" t="str">
        <x:f>IF(OR(A279="",LEN(AW279)&lt;&gt;1,LEN(BA279)&lt;&gt;1),"",AW279&amp;BA279)</x:f>
      </x:c>
      <x:c r="BC279" s="61" t="str">
        <x:f>IF(OR(A279="",AQ279=0),"",(COUNT(BI279:INDEX(BI279:CR279,1,'Настройки'!$B$3))-COUNT(CS279:INDEX(CS279:EB279,1,'Настройки'!$B$3)))/AQ279)</x:f>
      </x:c>
      <x:c r="BD279" s="64" t="str">
        <x:f>IF(OR(A279="",COUNT(CS279:INDEX(CS279:EB279,1,'Настройки'!$B$3))=0),"",AQ279/COUNT(CS279:INDEX(CS279:EB279,1,'Настройки'!$B$3)))</x:f>
      </x:c>
      <x:c r="BE279" s="64" t="str">
        <x:f>IF(OR(A279="",COUNT(CS279:INDEX(CS279:EB279,1,'Настройки'!$B$3))=0),"",IF(AVERAGE(CS279:INDEX(CS279:EB279,1,'Настройки'!$B$3))=0,"",(STDEVP(CS279:INDEX(CS279:EB279,1,'Настройки'!$B$3))/ABS(AVERAGE(CS279:INDEX(CS279:EB279,1,'Настройки'!$B$3))))^2))</x:f>
      </x:c>
      <x:c r="BF279" s="49" t="str">
        <x:f>IF(A279="","",IF(AQ279&lt;3,"Недостаточно",IF(AQ279&lt;6,"Предварительный","Обычный")))</x:f>
      </x:c>
      <x:c r="BG279" s="49" t="str">
        <x:f>IF(A279="","",IF(COUNTIF(F279:INDEX(F279:AO279,1,'Настройки'!$B$3),"&lt;0")&gt;0,IF('Настройки'!$B$10="Блокировать","Отрицательный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"),"")&amp;IF(AQ279&lt;3,"Недостаточно истории. ",IF(AQ279&lt;6,"Предварительная классификация. ",""))&amp;IF(AX279=0,"Нет спроса за горизонт. ","")&amp;IF(AZ279&gt;'Настройки'!$B$11,"Экстремальная вариативность. ",""))</x:f>
      </x:c>
      <x:c r="BH279" s="49" t="str">
        <x:f>IF(A279="","",IFERROR(VLOOKUP(BB279,'Настройки'!$D$3:$E$11,2,FALSE),"Сначала проверьте исходные данные и историю спроса.")&amp;" Уточните срок поставки, MOQ и критичность.")</x:f>
      </x:c>
      <x:c r="BI279" s="50" t="str">
        <x:f>IF(1&gt;'Настройки'!$B$3,"",IF(ISBLANK(F279),IF('Настройки'!$B$9="Нулевой спрос",0,""),IF(F279&lt;0,IF('Настройки'!$B$10="Исключить","",IF('Настройки'!$B$10="Абсолютные значения",ABS(F279),F279)),F279)))</x:f>
      </x:c>
      <x:c r="BJ279" s="50" t="str">
        <x:f>IF(2&gt;'Настройки'!$B$3,"",IF(ISBLANK(G279),IF('Настройки'!$B$9="Нулевой спрос",0,""),IF(G279&lt;0,IF('Настройки'!$B$10="Исключить","",IF('Настройки'!$B$10="Абсолютные значения",ABS(G279),G279)),G279)))</x:f>
      </x:c>
      <x:c r="BK279" s="50" t="str">
        <x:f>IF(3&gt;'Настройки'!$B$3,"",IF(ISBLANK(H279),IF('Настройки'!$B$9="Нулевой спрос",0,""),IF(H279&lt;0,IF('Настройки'!$B$10="Исключить","",IF('Настройки'!$B$10="Абсолютные значения",ABS(H279),H279)),H279)))</x:f>
      </x:c>
      <x:c r="BL279" s="50" t="str">
        <x:f>IF(4&gt;'Настройки'!$B$3,"",IF(ISBLANK(I279),IF('Настройки'!$B$9="Нулевой спрос",0,""),IF(I279&lt;0,IF('Настройки'!$B$10="Исключить","",IF('Настройки'!$B$10="Абсолютные значения",ABS(I279),I279)),I279)))</x:f>
      </x:c>
      <x:c r="BM279" s="50" t="str">
        <x:f>IF(5&gt;'Настройки'!$B$3,"",IF(ISBLANK(J279),IF('Настройки'!$B$9="Нулевой спрос",0,""),IF(J279&lt;0,IF('Настройки'!$B$10="Исключить","",IF('Настройки'!$B$10="Абсолютные значения",ABS(J279),J279)),J279)))</x:f>
      </x:c>
      <x:c r="BN279" s="50" t="str">
        <x:f>IF(6&gt;'Настройки'!$B$3,"",IF(ISBLANK(K279),IF('Настройки'!$B$9="Нулевой спрос",0,""),IF(K279&lt;0,IF('Настройки'!$B$10="Исключить","",IF('Настройки'!$B$10="Абсолютные значения",ABS(K279),K279)),K279)))</x:f>
      </x:c>
      <x:c r="BO279" s="50" t="str">
        <x:f>IF(7&gt;'Настройки'!$B$3,"",IF(ISBLANK(L279),IF('Настройки'!$B$9="Нулевой спрос",0,""),IF(L279&lt;0,IF('Настройки'!$B$10="Исключить","",IF('Настройки'!$B$10="Абсолютные значения",ABS(L279),L279)),L279)))</x:f>
      </x:c>
      <x:c r="BP279" s="50" t="str">
        <x:f>IF(8&gt;'Настройки'!$B$3,"",IF(ISBLANK(M279),IF('Настройки'!$B$9="Нулевой спрос",0,""),IF(M279&lt;0,IF('Настройки'!$B$10="Исключить","",IF('Настройки'!$B$10="Абсолютные значения",ABS(M279),M279)),M279)))</x:f>
      </x:c>
      <x:c r="BQ279" s="50" t="str">
        <x:f>IF(9&gt;'Настройки'!$B$3,"",IF(ISBLANK(N279),IF('Настройки'!$B$9="Нулевой спрос",0,""),IF(N279&lt;0,IF('Настройки'!$B$10="Исключить","",IF('Настройки'!$B$10="Абсолютные значения",ABS(N279),N279)),N279)))</x:f>
      </x:c>
      <x:c r="BR279" s="50" t="str">
        <x:f>IF(10&gt;'Настройки'!$B$3,"",IF(ISBLANK(O279),IF('Настройки'!$B$9="Нулевой спрос",0,""),IF(O279&lt;0,IF('Настройки'!$B$10="Исключить","",IF('Настройки'!$B$10="Абсолютные значения",ABS(O279),O279)),O279)))</x:f>
      </x:c>
      <x:c r="BS279" s="50" t="str">
        <x:f>IF(11&gt;'Настройки'!$B$3,"",IF(ISBLANK(P279),IF('Настройки'!$B$9="Нулевой спрос",0,""),IF(P279&lt;0,IF('Настройки'!$B$10="Исключить","",IF('Настройки'!$B$10="Абсолютные значения",ABS(P279),P279)),P279)))</x:f>
      </x:c>
      <x:c r="BT279" s="50" t="str">
        <x:f>IF(12&gt;'Настройки'!$B$3,"",IF(ISBLANK(Q279),IF('Настройки'!$B$9="Нулевой спрос",0,""),IF(Q279&lt;0,IF('Настройки'!$B$10="Исключить","",IF('Настройки'!$B$10="Абсолютные значения",ABS(Q279),Q279)),Q279)))</x:f>
      </x:c>
      <x:c r="BU279" s="50" t="str">
        <x:f>IF(13&gt;'Настройки'!$B$3,"",IF(ISBLANK(R279),IF('Настройки'!$B$9="Нулевой спрос",0,""),IF(R279&lt;0,IF('Настройки'!$B$10="Исключить","",IF('Настройки'!$B$10="Абсолютные значения",ABS(R279),R279)),R279)))</x:f>
      </x:c>
      <x:c r="BV279" s="50" t="str">
        <x:f>IF(14&gt;'Настройки'!$B$3,"",IF(ISBLANK(S279),IF('Настройки'!$B$9="Нулевой спрос",0,""),IF(S279&lt;0,IF('Настройки'!$B$10="Исключить","",IF('Настройки'!$B$10="Абсолютные значения",ABS(S279),S279)),S279)))</x:f>
      </x:c>
      <x:c r="BW279" s="50" t="str">
        <x:f>IF(15&gt;'Настройки'!$B$3,"",IF(ISBLANK(T279),IF('Настройки'!$B$9="Нулевой спрос",0,""),IF(T279&lt;0,IF('Настройки'!$B$10="Исключить","",IF('Настройки'!$B$10="Абсолютные значения",ABS(T279),T279)),T279)))</x:f>
      </x:c>
      <x:c r="BX279" s="50" t="str">
        <x:f>IF(16&gt;'Настройки'!$B$3,"",IF(ISBLANK(U279),IF('Настройки'!$B$9="Нулевой спрос",0,""),IF(U279&lt;0,IF('Настройки'!$B$10="Исключить","",IF('Настройки'!$B$10="Абсолютные значения",ABS(U279),U279)),U279)))</x:f>
      </x:c>
      <x:c r="BY279" s="50" t="str">
        <x:f>IF(17&gt;'Настройки'!$B$3,"",IF(ISBLANK(V279),IF('Настройки'!$B$9="Нулевой спрос",0,""),IF(V279&lt;0,IF('Настройки'!$B$10="Исключить","",IF('Настройки'!$B$10="Абсолютные значения",ABS(V279),V279)),V279)))</x:f>
      </x:c>
      <x:c r="BZ279" s="50" t="str">
        <x:f>IF(18&gt;'Настройки'!$B$3,"",IF(ISBLANK(W279),IF('Настройки'!$B$9="Нулевой спрос",0,""),IF(W279&lt;0,IF('Настройки'!$B$10="Исключить","",IF('Настройки'!$B$10="Абсолютные значения",ABS(W279),W279)),W279)))</x:f>
      </x:c>
      <x:c r="CA279" s="50" t="str">
        <x:f>IF(19&gt;'Настройки'!$B$3,"",IF(ISBLANK(X279),IF('Настройки'!$B$9="Нулевой спрос",0,""),IF(X279&lt;0,IF('Настройки'!$B$10="Исключить","",IF('Настройки'!$B$10="Абсолютные значения",ABS(X279),X279)),X279)))</x:f>
      </x:c>
      <x:c r="CB279" s="50" t="str">
        <x:f>IF(20&gt;'Настройки'!$B$3,"",IF(ISBLANK(Y279),IF('Настройки'!$B$9="Нулевой спрос",0,""),IF(Y279&lt;0,IF('Настройки'!$B$10="Исключить","",IF('Настройки'!$B$10="Абсолютные значения",ABS(Y279),Y279)),Y279)))</x:f>
      </x:c>
      <x:c r="CC279" s="50" t="str">
        <x:f>IF(21&gt;'Настройки'!$B$3,"",IF(ISBLANK(Z279),IF('Настройки'!$B$9="Нулевой спрос",0,""),IF(Z279&lt;0,IF('Настройки'!$B$10="Исключить","",IF('Настройки'!$B$10="Абсолютные значения",ABS(Z279),Z279)),Z279)))</x:f>
      </x:c>
      <x:c r="CD279" s="50" t="str">
        <x:f>IF(22&gt;'Настройки'!$B$3,"",IF(ISBLANK(AA279),IF('Настройки'!$B$9="Нулевой спрос",0,""),IF(AA279&lt;0,IF('Настройки'!$B$10="Исключить","",IF('Настройки'!$B$10="Абсолютные значения",ABS(AA279),AA279)),AA279)))</x:f>
      </x:c>
      <x:c r="CE279" s="50" t="str">
        <x:f>IF(23&gt;'Настройки'!$B$3,"",IF(ISBLANK(AB279),IF('Настройки'!$B$9="Нулевой спрос",0,""),IF(AB279&lt;0,IF('Настройки'!$B$10="Исключить","",IF('Настройки'!$B$10="Абсолютные значения",ABS(AB279),AB279)),AB279)))</x:f>
      </x:c>
      <x:c r="CF279" s="50" t="str">
        <x:f>IF(24&gt;'Настройки'!$B$3,"",IF(ISBLANK(AC279),IF('Настройки'!$B$9="Нулевой спрос",0,""),IF(AC279&lt;0,IF('Настройки'!$B$10="Исключить","",IF('Настройки'!$B$10="Абсолютные значения",ABS(AC279),AC279)),AC279)))</x:f>
      </x:c>
      <x:c r="CG279" s="50" t="str">
        <x:f>IF(25&gt;'Настройки'!$B$3,"",IF(ISBLANK(AD279),IF('Настройки'!$B$9="Нулевой спрос",0,""),IF(AD279&lt;0,IF('Настройки'!$B$10="Исключить","",IF('Настройки'!$B$10="Абсолютные значения",ABS(AD279),AD279)),AD279)))</x:f>
      </x:c>
      <x:c r="CH279" s="50" t="str">
        <x:f>IF(26&gt;'Настройки'!$B$3,"",IF(ISBLANK(AE279),IF('Настройки'!$B$9="Нулевой спрос",0,""),IF(AE279&lt;0,IF('Настройки'!$B$10="Исключить","",IF('Настройки'!$B$10="Абсолютные значения",ABS(AE279),AE279)),AE279)))</x:f>
      </x:c>
      <x:c r="CI279" s="50" t="str">
        <x:f>IF(27&gt;'Настройки'!$B$3,"",IF(ISBLANK(AF279),IF('Настройки'!$B$9="Нулевой спрос",0,""),IF(AF279&lt;0,IF('Настройки'!$B$10="Исключить","",IF('Настройки'!$B$10="Абсолютные значения",ABS(AF279),AF279)),AF279)))</x:f>
      </x:c>
      <x:c r="CJ279" s="50" t="str">
        <x:f>IF(28&gt;'Настройки'!$B$3,"",IF(ISBLANK(AG279),IF('Настройки'!$B$9="Нулевой спрос",0,""),IF(AG279&lt;0,IF('Настройки'!$B$10="Исключить","",IF('Настройки'!$B$10="Абсолютные значения",ABS(AG279),AG279)),AG279)))</x:f>
      </x:c>
      <x:c r="CK279" s="50" t="str">
        <x:f>IF(29&gt;'Настройки'!$B$3,"",IF(ISBLANK(AH279),IF('Настройки'!$B$9="Нулевой спрос",0,""),IF(AH279&lt;0,IF('Настройки'!$B$10="Исключить","",IF('Настройки'!$B$10="Абсолютные значения",ABS(AH279),AH279)),AH279)))</x:f>
      </x:c>
      <x:c r="CL279" s="50" t="str">
        <x:f>IF(30&gt;'Настройки'!$B$3,"",IF(ISBLANK(AI279),IF('Настройки'!$B$9="Нулевой спрос",0,""),IF(AI279&lt;0,IF('Настройки'!$B$10="Исключить","",IF('Настройки'!$B$10="Абсолютные значения",ABS(AI279),AI279)),AI279)))</x:f>
      </x:c>
      <x:c r="CM279" s="50" t="str">
        <x:f>IF(31&gt;'Настройки'!$B$3,"",IF(ISBLANK(AJ279),IF('Настройки'!$B$9="Нулевой спрос",0,""),IF(AJ279&lt;0,IF('Настройки'!$B$10="Исключить","",IF('Настройки'!$B$10="Абсолютные значения",ABS(AJ279),AJ279)),AJ279)))</x:f>
      </x:c>
      <x:c r="CN279" s="50" t="str">
        <x:f>IF(32&gt;'Настройки'!$B$3,"",IF(ISBLANK(AK279),IF('Настройки'!$B$9="Нулевой спрос",0,""),IF(AK279&lt;0,IF('Настройки'!$B$10="Исключить","",IF('Настройки'!$B$10="Абсолютные значения",ABS(AK279),AK279)),AK279)))</x:f>
      </x:c>
      <x:c r="CO279" s="50" t="str">
        <x:f>IF(33&gt;'Настройки'!$B$3,"",IF(ISBLANK(AL279),IF('Настройки'!$B$9="Нулевой спрос",0,""),IF(AL279&lt;0,IF('Настройки'!$B$10="Исключить","",IF('Настройки'!$B$10="Абсолютные значения",ABS(AL279),AL279)),AL279)))</x:f>
      </x:c>
      <x:c r="CP279" s="50" t="str">
        <x:f>IF(34&gt;'Настройки'!$B$3,"",IF(ISBLANK(AM279),IF('Настройки'!$B$9="Нулевой спрос",0,""),IF(AM279&lt;0,IF('Настройки'!$B$10="Исключить","",IF('Настройки'!$B$10="Абсолютные значения",ABS(AM279),AM279)),AM279)))</x:f>
      </x:c>
      <x:c r="CQ279" s="50" t="str">
        <x:f>IF(35&gt;'Настройки'!$B$3,"",IF(ISBLANK(AN279),IF('Настройки'!$B$9="Нулевой спрос",0,""),IF(AN279&lt;0,IF('Настройки'!$B$10="Исключить","",IF('Настройки'!$B$10="Абсолютные значения",ABS(AN279),AN279)),AN279)))</x:f>
      </x:c>
      <x:c r="CR279" s="50" t="str">
        <x:f>IF(36&gt;'Настройки'!$B$3,"",IF(ISBLANK(AO279),IF('Настройки'!$B$9="Нулевой спрос",0,""),IF(AO279&lt;0,IF('Настройки'!$B$10="Исключить","",IF('Настройки'!$B$10="Абсолютные значения",ABS(AO279),AO279)),AO279)))</x:f>
      </x:c>
      <x:c r="CS279" s="50" t="str">
        <x:f>IF(OR(1&gt;'Настройки'!$B$3,ISBLANK(BI279),BI279=0),"",BI279)</x:f>
      </x:c>
      <x:c r="CT279" s="50" t="str">
        <x:f>IF(OR(2&gt;'Настройки'!$B$3,ISBLANK(BJ279),BJ279=0),"",BJ279)</x:f>
      </x:c>
      <x:c r="CU279" s="50" t="str">
        <x:f>IF(OR(3&gt;'Настройки'!$B$3,ISBLANK(BK279),BK279=0),"",BK279)</x:f>
      </x:c>
      <x:c r="CV279" s="50" t="str">
        <x:f>IF(OR(4&gt;'Настройки'!$B$3,ISBLANK(BL279),BL279=0),"",BL279)</x:f>
      </x:c>
      <x:c r="CW279" s="50" t="str">
        <x:f>IF(OR(5&gt;'Настройки'!$B$3,ISBLANK(BM279),BM279=0),"",BM279)</x:f>
      </x:c>
      <x:c r="CX279" s="50" t="str">
        <x:f>IF(OR(6&gt;'Настройки'!$B$3,ISBLANK(BN279),BN279=0),"",BN279)</x:f>
      </x:c>
      <x:c r="CY279" s="50" t="str">
        <x:f>IF(OR(7&gt;'Настройки'!$B$3,ISBLANK(BO279),BO279=0),"",BO279)</x:f>
      </x:c>
      <x:c r="CZ279" s="50" t="str">
        <x:f>IF(OR(8&gt;'Настройки'!$B$3,ISBLANK(BP279),BP279=0),"",BP279)</x:f>
      </x:c>
      <x:c r="DA279" s="50" t="str">
        <x:f>IF(OR(9&gt;'Настройки'!$B$3,ISBLANK(BQ279),BQ279=0),"",BQ279)</x:f>
      </x:c>
      <x:c r="DB279" s="50" t="str">
        <x:f>IF(OR(10&gt;'Настройки'!$B$3,ISBLANK(BR279),BR279=0),"",BR279)</x:f>
      </x:c>
      <x:c r="DC279" s="50" t="str">
        <x:f>IF(OR(11&gt;'Настройки'!$B$3,ISBLANK(BS279),BS279=0),"",BS279)</x:f>
      </x:c>
      <x:c r="DD279" s="50" t="str">
        <x:f>IF(OR(12&gt;'Настройки'!$B$3,ISBLANK(BT279),BT279=0),"",BT279)</x:f>
      </x:c>
      <x:c r="DE279" s="50" t="str">
        <x:f>IF(OR(13&gt;'Настройки'!$B$3,ISBLANK(BU279),BU279=0),"",BU279)</x:f>
      </x:c>
      <x:c r="DF279" s="50" t="str">
        <x:f>IF(OR(14&gt;'Настройки'!$B$3,ISBLANK(BV279),BV279=0),"",BV279)</x:f>
      </x:c>
      <x:c r="DG279" s="50" t="str">
        <x:f>IF(OR(15&gt;'Настройки'!$B$3,ISBLANK(BW279),BW279=0),"",BW279)</x:f>
      </x:c>
      <x:c r="DH279" s="50" t="str">
        <x:f>IF(OR(16&gt;'Настройки'!$B$3,ISBLANK(BX279),BX279=0),"",BX279)</x:f>
      </x:c>
      <x:c r="DI279" s="50" t="str">
        <x:f>IF(OR(17&gt;'Настройки'!$B$3,ISBLANK(BY279),BY279=0),"",BY279)</x:f>
      </x:c>
      <x:c r="DJ279" s="50" t="str">
        <x:f>IF(OR(18&gt;'Настройки'!$B$3,ISBLANK(BZ279),BZ279=0),"",BZ279)</x:f>
      </x:c>
      <x:c r="DK279" s="50" t="str">
        <x:f>IF(OR(19&gt;'Настройки'!$B$3,ISBLANK(CA279),CA279=0),"",CA279)</x:f>
      </x:c>
      <x:c r="DL279" s="50" t="str">
        <x:f>IF(OR(20&gt;'Настройки'!$B$3,ISBLANK(CB279),CB279=0),"",CB279)</x:f>
      </x:c>
      <x:c r="DM279" s="50" t="str">
        <x:f>IF(OR(21&gt;'Настройки'!$B$3,ISBLANK(CC279),CC279=0),"",CC279)</x:f>
      </x:c>
      <x:c r="DN279" s="50" t="str">
        <x:f>IF(OR(22&gt;'Настройки'!$B$3,ISBLANK(CD279),CD279=0),"",CD279)</x:f>
      </x:c>
      <x:c r="DO279" s="50" t="str">
        <x:f>IF(OR(23&gt;'Настройки'!$B$3,ISBLANK(CE279),CE279=0),"",CE279)</x:f>
      </x:c>
      <x:c r="DP279" s="50" t="str">
        <x:f>IF(OR(24&gt;'Настройки'!$B$3,ISBLANK(CF279),CF279=0),"",CF279)</x:f>
      </x:c>
      <x:c r="DQ279" s="50" t="str">
        <x:f>IF(OR(25&gt;'Настройки'!$B$3,ISBLANK(CG279),CG279=0),"",CG279)</x:f>
      </x:c>
      <x:c r="DR279" s="50" t="str">
        <x:f>IF(OR(26&gt;'Настройки'!$B$3,ISBLANK(CH279),CH279=0),"",CH279)</x:f>
      </x:c>
      <x:c r="DS279" s="50" t="str">
        <x:f>IF(OR(27&gt;'Настройки'!$B$3,ISBLANK(CI279),CI279=0),"",CI279)</x:f>
      </x:c>
      <x:c r="DT279" s="50" t="str">
        <x:f>IF(OR(28&gt;'Настройки'!$B$3,ISBLANK(CJ279),CJ279=0),"",CJ279)</x:f>
      </x:c>
      <x:c r="DU279" s="50" t="str">
        <x:f>IF(OR(29&gt;'Настройки'!$B$3,ISBLANK(CK279),CK279=0),"",CK279)</x:f>
      </x:c>
      <x:c r="DV279" s="50" t="str">
        <x:f>IF(OR(30&gt;'Настройки'!$B$3,ISBLANK(CL279),CL279=0),"",CL279)</x:f>
      </x:c>
      <x:c r="DW279" s="50" t="str">
        <x:f>IF(OR(31&gt;'Настройки'!$B$3,ISBLANK(CM279),CM279=0),"",CM279)</x:f>
      </x:c>
      <x:c r="DX279" s="50" t="str">
        <x:f>IF(OR(32&gt;'Настройки'!$B$3,ISBLANK(CN279),CN279=0),"",CN279)</x:f>
      </x:c>
      <x:c r="DY279" s="50" t="str">
        <x:f>IF(OR(33&gt;'Настройки'!$B$3,ISBLANK(CO279),CO279=0),"",CO279)</x:f>
      </x:c>
      <x:c r="DZ279" s="50" t="str">
        <x:f>IF(OR(34&gt;'Настройки'!$B$3,ISBLANK(CP279),CP279=0),"",CP279)</x:f>
      </x:c>
      <x:c r="EA279" s="50" t="str">
        <x:f>IF(OR(35&gt;'Настройки'!$B$3,ISBLANK(CQ279),CQ279=0),"",CQ279)</x:f>
      </x:c>
      <x:c r="EB279" s="50" t="str">
        <x:f>IF(OR(36&gt;'Настройки'!$B$3,ISBLANK(CR279),CR279=0),"",CR279)</x:f>
      </x:c>
      <x:c r="EC279" s="50" t="str">
        <x:f>IF(A279="","",IF(OR(BB279="AZ",BB279="BZ"),10000+ROW(),IF(AZ279&gt;'Настройки'!$B$11,20000+ROW(),IF(BF279&lt;&gt;"Обычный",30000+ROW(),IF(AX279&lt;=0,40000+ROW(),"")))))</x:f>
      </x:c>
      <x:c r="ED279" s="50" t="str">
        <x:f>IF(EC279="","",COUNTIFS($EC$2:$EC$1001,"&gt;0",$EC$2:$EC$1001,"&lt;"&amp;EC279)+1)</x:f>
      </x:c>
    </x:row>
    <x:row r="280">
      <x:c r="A280" s="115"/>
      <x:c r="B280" s="115"/>
      <x:c r="C280" s="115"/>
      <x:c r="D280" s="118"/>
      <x:c r="E280" s="118"/>
      <x:c r="F280" s="118"/>
      <x:c r="G280" s="118"/>
      <x:c r="H280" s="118"/>
      <x:c r="I280" s="118"/>
      <x:c r="J280" s="118"/>
      <x:c r="K280" s="118"/>
      <x:c r="L280" s="118"/>
      <x:c r="M280" s="118"/>
      <x:c r="N280" s="118"/>
      <x:c r="O280" s="118"/>
      <x:c r="P280" s="118"/>
      <x:c r="Q280" s="118"/>
      <x:c r="R280" s="118"/>
      <x:c r="S280" s="118"/>
      <x:c r="T280" s="118"/>
      <x:c r="U280" s="118"/>
      <x:c r="V280" s="118"/>
      <x:c r="W280" s="118"/>
      <x:c r="X280" s="118"/>
      <x:c r="Y280" s="118"/>
      <x:c r="Z280" s="118"/>
      <x:c r="AA280" s="118"/>
      <x:c r="AB280" s="118"/>
      <x:c r="AC280" s="118"/>
      <x:c r="AD280" s="118"/>
      <x:c r="AE280" s="118"/>
      <x:c r="AF280" s="118"/>
      <x:c r="AG280" s="118"/>
      <x:c r="AH280" s="118"/>
      <x:c r="AI280" s="118"/>
      <x:c r="AJ280" s="118"/>
      <x:c r="AK280" s="118"/>
      <x:c r="AL280" s="118"/>
      <x:c r="AM280" s="118"/>
      <x:c r="AN280" s="118"/>
      <x:c r="AO280" s="118"/>
      <x:c r="AP280" s="115"/>
      <x:c r="AQ280" s="49" t="str">
        <x:f>IF(A280="","",COUNT(BI280:INDEX(BI280:CR280,1,'Настройки'!$B$3)))</x:f>
      </x:c>
      <x:c r="AR280" s="49" t="str">
        <x:f>IF(A280="","",SUM(BI280:INDEX(BI280:CR280,1,'Настройки'!$B$3)))</x:f>
      </x:c>
      <x:c r="AS280" s="58" t="str">
        <x:f>IF(A280="","",IF('Настройки'!$B$4="Стоимость потребления",AR280*D280,IF('Настройки'!$B$4="Количество",AR280,E280)))</x:f>
      </x:c>
      <x:c r="AT280" s="61" t="str">
        <x:f>IF(OR(A280="",AS280&lt;0,SUM($AS$2:$AS$1001)&lt;=0),"",AS280/SUM($AS$2:$AS$1001))</x:f>
      </x:c>
      <x:c r="AU280" s="61" t="str">
        <x:f>IF(OR(A280="",AS280&lt;0,SUM($AS$2:$AS$1001)&lt;=0),"",SUMIFS($AS$2:$AS$1001,$AS$2:$AS$1001,"&gt;"&amp;AS280)/SUM($AS$2:$AS$1001))</x:f>
      </x:c>
      <x:c r="AV280" s="61" t="str">
        <x:f>IF(OR(A280="",AS280&lt;0,SUM($AS$2:$AS$1001)&lt;=0),"",SUMIFS($AS$2:$AS$1001,$AS$2:$AS$1001,"&gt;="&amp;AS280)/SUM($AS$2:$AS$1001))</x:f>
      </x:c>
      <x:c r="AW280" s="49" t="str">
        <x:f>IF(A280="","",IF(SUM($AS$2:$AS$1001)&lt;=0,"Не определён",IF(AS280&lt;0,"Исключение",IF(AU280&lt;'Настройки'!$B$5,"A",IF(AU280&lt;'Настройки'!$B$6,"B","C")))))</x:f>
      </x:c>
      <x:c r="AX280" s="58" t="str">
        <x:f>IF(A280="","",IF(AQ280=0,"",AVERAGE(BI280:INDEX(BI280:CR280,1,'Настройки'!$B$3))))</x:f>
      </x:c>
      <x:c r="AY280" s="58" t="str">
        <x:f>IF(OR(A280="",AQ280=0),"",STDEVP(BI280:INDEX(BI280:CR280,1,'Настройки'!$B$3)))</x:f>
      </x:c>
      <x:c r="AZ280" s="61" t="str">
        <x:f>IF(OR(A280="",AQ280&lt;'Настройки'!$B$12,AX280&lt;=0,AND('Настройки'!$B$10="Блокировать",COUNTIF(F280:INDEX(F280:AO280,1,'Настройки'!$B$3),"&lt;0")&gt;0)),"",AY280/ABS(AX280))</x:f>
      </x:c>
      <x:c r="BA280" s="49" t="str">
        <x:f>IF(A280="","",IF(AND('Настройки'!$B$10="Блокировать",COUNTIF(F280:INDEX(F280:AO280,1,'Настройки'!$B$3),"&lt;0")&gt;0),"Не определён",IF(AQ280&lt;'Настройки'!$B$12,"Не определён",IF(AX280=0,"Нет спроса",IF(AX280&lt;0,"Не определён",IF(AZ280&lt;='Настройки'!$B$7,"X",IF(AZ280&lt;='Настройки'!$B$8,"Y","Z")))))))</x:f>
      </x:c>
      <x:c r="BB280" s="49" t="str">
        <x:f>IF(OR(A280="",LEN(AW280)&lt;&gt;1,LEN(BA280)&lt;&gt;1),"",AW280&amp;BA280)</x:f>
      </x:c>
      <x:c r="BC280" s="61" t="str">
        <x:f>IF(OR(A280="",AQ280=0),"",(COUNT(BI280:INDEX(BI280:CR280,1,'Настройки'!$B$3))-COUNT(CS280:INDEX(CS280:EB280,1,'Настройки'!$B$3)))/AQ280)</x:f>
      </x:c>
      <x:c r="BD280" s="64" t="str">
        <x:f>IF(OR(A280="",COUNT(CS280:INDEX(CS280:EB280,1,'Настройки'!$B$3))=0),"",AQ280/COUNT(CS280:INDEX(CS280:EB280,1,'Настройки'!$B$3)))</x:f>
      </x:c>
      <x:c r="BE280" s="64" t="str">
        <x:f>IF(OR(A280="",COUNT(CS280:INDEX(CS280:EB280,1,'Настройки'!$B$3))=0),"",IF(AVERAGE(CS280:INDEX(CS280:EB280,1,'Настройки'!$B$3))=0,"",(STDEVP(CS280:INDEX(CS280:EB280,1,'Настройки'!$B$3))/ABS(AVERAGE(CS280:INDEX(CS280:EB280,1,'Настройки'!$B$3))))^2))</x:f>
      </x:c>
      <x:c r="BF280" s="49" t="str">
        <x:f>IF(A280="","",IF(AQ280&lt;3,"Недостаточно",IF(AQ280&lt;6,"Предварительный","Обычный")))</x:f>
      </x:c>
      <x:c r="BG280" s="49" t="str">
        <x:f>IF(A280="","",IF(COUNTIF(F280:INDEX(F280:AO280,1,'Настройки'!$B$3),"&lt;0")&gt;0,IF('Настройки'!$B$10="Блокировать","Отрицательный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"),"")&amp;IF(AQ280&lt;3,"Недостаточно истории. ",IF(AQ280&lt;6,"Предварительная классификация. ",""))&amp;IF(AX280=0,"Нет спроса за горизонт. ","")&amp;IF(AZ280&gt;'Настройки'!$B$11,"Экстремальная вариативность. ",""))</x:f>
      </x:c>
      <x:c r="BH280" s="49" t="str">
        <x:f>IF(A280="","",IFERROR(VLOOKUP(BB280,'Настройки'!$D$3:$E$11,2,FALSE),"Сначала проверьте исходные данные и историю спроса.")&amp;" Уточните срок поставки, MOQ и критичность.")</x:f>
      </x:c>
      <x:c r="BI280" s="50" t="str">
        <x:f>IF(1&gt;'Настройки'!$B$3,"",IF(ISBLANK(F280),IF('Настройки'!$B$9="Нулевой спрос",0,""),IF(F280&lt;0,IF('Настройки'!$B$10="Исключить","",IF('Настройки'!$B$10="Абсолютные значения",ABS(F280),F280)),F280)))</x:f>
      </x:c>
      <x:c r="BJ280" s="50" t="str">
        <x:f>IF(2&gt;'Настройки'!$B$3,"",IF(ISBLANK(G280),IF('Настройки'!$B$9="Нулевой спрос",0,""),IF(G280&lt;0,IF('Настройки'!$B$10="Исключить","",IF('Настройки'!$B$10="Абсолютные значения",ABS(G280),G280)),G280)))</x:f>
      </x:c>
      <x:c r="BK280" s="50" t="str">
        <x:f>IF(3&gt;'Настройки'!$B$3,"",IF(ISBLANK(H280),IF('Настройки'!$B$9="Нулевой спрос",0,""),IF(H280&lt;0,IF('Настройки'!$B$10="Исключить","",IF('Настройки'!$B$10="Абсолютные значения",ABS(H280),H280)),H280)))</x:f>
      </x:c>
      <x:c r="BL280" s="50" t="str">
        <x:f>IF(4&gt;'Настройки'!$B$3,"",IF(ISBLANK(I280),IF('Настройки'!$B$9="Нулевой спрос",0,""),IF(I280&lt;0,IF('Настройки'!$B$10="Исключить","",IF('Настройки'!$B$10="Абсолютные значения",ABS(I280),I280)),I280)))</x:f>
      </x:c>
      <x:c r="BM280" s="50" t="str">
        <x:f>IF(5&gt;'Настройки'!$B$3,"",IF(ISBLANK(J280),IF('Настройки'!$B$9="Нулевой спрос",0,""),IF(J280&lt;0,IF('Настройки'!$B$10="Исключить","",IF('Настройки'!$B$10="Абсолютные значения",ABS(J280),J280)),J280)))</x:f>
      </x:c>
      <x:c r="BN280" s="50" t="str">
        <x:f>IF(6&gt;'Настройки'!$B$3,"",IF(ISBLANK(K280),IF('Настройки'!$B$9="Нулевой спрос",0,""),IF(K280&lt;0,IF('Настройки'!$B$10="Исключить","",IF('Настройки'!$B$10="Абсолютные значения",ABS(K280),K280)),K280)))</x:f>
      </x:c>
      <x:c r="BO280" s="50" t="str">
        <x:f>IF(7&gt;'Настройки'!$B$3,"",IF(ISBLANK(L280),IF('Настройки'!$B$9="Нулевой спрос",0,""),IF(L280&lt;0,IF('Настройки'!$B$10="Исключить","",IF('Настройки'!$B$10="Абсолютные значения",ABS(L280),L280)),L280)))</x:f>
      </x:c>
      <x:c r="BP280" s="50" t="str">
        <x:f>IF(8&gt;'Настройки'!$B$3,"",IF(ISBLANK(M280),IF('Настройки'!$B$9="Нулевой спрос",0,""),IF(M280&lt;0,IF('Настройки'!$B$10="Исключить","",IF('Настройки'!$B$10="Абсолютные значения",ABS(M280),M280)),M280)))</x:f>
      </x:c>
      <x:c r="BQ280" s="50" t="str">
        <x:f>IF(9&gt;'Настройки'!$B$3,"",IF(ISBLANK(N280),IF('Настройки'!$B$9="Нулевой спрос",0,""),IF(N280&lt;0,IF('Настройки'!$B$10="Исключить","",IF('Настройки'!$B$10="Абсолютные значения",ABS(N280),N280)),N280)))</x:f>
      </x:c>
      <x:c r="BR280" s="50" t="str">
        <x:f>IF(10&gt;'Настройки'!$B$3,"",IF(ISBLANK(O280),IF('Настройки'!$B$9="Нулевой спрос",0,""),IF(O280&lt;0,IF('Настройки'!$B$10="Исключить","",IF('Настройки'!$B$10="Абсолютные значения",ABS(O280),O280)),O280)))</x:f>
      </x:c>
      <x:c r="BS280" s="50" t="str">
        <x:f>IF(11&gt;'Настройки'!$B$3,"",IF(ISBLANK(P280),IF('Настройки'!$B$9="Нулевой спрос",0,""),IF(P280&lt;0,IF('Настройки'!$B$10="Исключить","",IF('Настройки'!$B$10="Абсолютные значения",ABS(P280),P280)),P280)))</x:f>
      </x:c>
      <x:c r="BT280" s="50" t="str">
        <x:f>IF(12&gt;'Настройки'!$B$3,"",IF(ISBLANK(Q280),IF('Настройки'!$B$9="Нулевой спрос",0,""),IF(Q280&lt;0,IF('Настройки'!$B$10="Исключить","",IF('Настройки'!$B$10="Абсолютные значения",ABS(Q280),Q280)),Q280)))</x:f>
      </x:c>
      <x:c r="BU280" s="50" t="str">
        <x:f>IF(13&gt;'Настройки'!$B$3,"",IF(ISBLANK(R280),IF('Настройки'!$B$9="Нулевой спрос",0,""),IF(R280&lt;0,IF('Настройки'!$B$10="Исключить","",IF('Настройки'!$B$10="Абсолютные значения",ABS(R280),R280)),R280)))</x:f>
      </x:c>
      <x:c r="BV280" s="50" t="str">
        <x:f>IF(14&gt;'Настройки'!$B$3,"",IF(ISBLANK(S280),IF('Настройки'!$B$9="Нулевой спрос",0,""),IF(S280&lt;0,IF('Настройки'!$B$10="Исключить","",IF('Настройки'!$B$10="Абсолютные значения",ABS(S280),S280)),S280)))</x:f>
      </x:c>
      <x:c r="BW280" s="50" t="str">
        <x:f>IF(15&gt;'Настройки'!$B$3,"",IF(ISBLANK(T280),IF('Настройки'!$B$9="Нулевой спрос",0,""),IF(T280&lt;0,IF('Настройки'!$B$10="Исключить","",IF('Настройки'!$B$10="Абсолютные значения",ABS(T280),T280)),T280)))</x:f>
      </x:c>
      <x:c r="BX280" s="50" t="str">
        <x:f>IF(16&gt;'Настройки'!$B$3,"",IF(ISBLANK(U280),IF('Настройки'!$B$9="Нулевой спрос",0,""),IF(U280&lt;0,IF('Настройки'!$B$10="Исключить","",IF('Настройки'!$B$10="Абсолютные значения",ABS(U280),U280)),U280)))</x:f>
      </x:c>
      <x:c r="BY280" s="50" t="str">
        <x:f>IF(17&gt;'Настройки'!$B$3,"",IF(ISBLANK(V280),IF('Настройки'!$B$9="Нулевой спрос",0,""),IF(V280&lt;0,IF('Настройки'!$B$10="Исключить","",IF('Настройки'!$B$10="Абсолютные значения",ABS(V280),V280)),V280)))</x:f>
      </x:c>
      <x:c r="BZ280" s="50" t="str">
        <x:f>IF(18&gt;'Настройки'!$B$3,"",IF(ISBLANK(W280),IF('Настройки'!$B$9="Нулевой спрос",0,""),IF(W280&lt;0,IF('Настройки'!$B$10="Исключить","",IF('Настройки'!$B$10="Абсолютные значения",ABS(W280),W280)),W280)))</x:f>
      </x:c>
      <x:c r="CA280" s="50" t="str">
        <x:f>IF(19&gt;'Настройки'!$B$3,"",IF(ISBLANK(X280),IF('Настройки'!$B$9="Нулевой спрос",0,""),IF(X280&lt;0,IF('Настройки'!$B$10="Исключить","",IF('Настройки'!$B$10="Абсолютные значения",ABS(X280),X280)),X280)))</x:f>
      </x:c>
      <x:c r="CB280" s="50" t="str">
        <x:f>IF(20&gt;'Настройки'!$B$3,"",IF(ISBLANK(Y280),IF('Настройки'!$B$9="Нулевой спрос",0,""),IF(Y280&lt;0,IF('Настройки'!$B$10="Исключить","",IF('Настройки'!$B$10="Абсолютные значения",ABS(Y280),Y280)),Y280)))</x:f>
      </x:c>
      <x:c r="CC280" s="50" t="str">
        <x:f>IF(21&gt;'Настройки'!$B$3,"",IF(ISBLANK(Z280),IF('Настройки'!$B$9="Нулевой спрос",0,""),IF(Z280&lt;0,IF('Настройки'!$B$10="Исключить","",IF('Настройки'!$B$10="Абсолютные значения",ABS(Z280),Z280)),Z280)))</x:f>
      </x:c>
      <x:c r="CD280" s="50" t="str">
        <x:f>IF(22&gt;'Настройки'!$B$3,"",IF(ISBLANK(AA280),IF('Настройки'!$B$9="Нулевой спрос",0,""),IF(AA280&lt;0,IF('Настройки'!$B$10="Исключить","",IF('Настройки'!$B$10="Абсолютные значения",ABS(AA280),AA280)),AA280)))</x:f>
      </x:c>
      <x:c r="CE280" s="50" t="str">
        <x:f>IF(23&gt;'Настройки'!$B$3,"",IF(ISBLANK(AB280),IF('Настройки'!$B$9="Нулевой спрос",0,""),IF(AB280&lt;0,IF('Настройки'!$B$10="Исключить","",IF('Настройки'!$B$10="Абсолютные значения",ABS(AB280),AB280)),AB280)))</x:f>
      </x:c>
      <x:c r="CF280" s="50" t="str">
        <x:f>IF(24&gt;'Настройки'!$B$3,"",IF(ISBLANK(AC280),IF('Настройки'!$B$9="Нулевой спрос",0,""),IF(AC280&lt;0,IF('Настройки'!$B$10="Исключить","",IF('Настройки'!$B$10="Абсолютные значения",ABS(AC280),AC280)),AC280)))</x:f>
      </x:c>
      <x:c r="CG280" s="50" t="str">
        <x:f>IF(25&gt;'Настройки'!$B$3,"",IF(ISBLANK(AD280),IF('Настройки'!$B$9="Нулевой спрос",0,""),IF(AD280&lt;0,IF('Настройки'!$B$10="Исключить","",IF('Настройки'!$B$10="Абсолютные значения",ABS(AD280),AD280)),AD280)))</x:f>
      </x:c>
      <x:c r="CH280" s="50" t="str">
        <x:f>IF(26&gt;'Настройки'!$B$3,"",IF(ISBLANK(AE280),IF('Настройки'!$B$9="Нулевой спрос",0,""),IF(AE280&lt;0,IF('Настройки'!$B$10="Исключить","",IF('Настройки'!$B$10="Абсолютные значения",ABS(AE280),AE280)),AE280)))</x:f>
      </x:c>
      <x:c r="CI280" s="50" t="str">
        <x:f>IF(27&gt;'Настройки'!$B$3,"",IF(ISBLANK(AF280),IF('Настройки'!$B$9="Нулевой спрос",0,""),IF(AF280&lt;0,IF('Настройки'!$B$10="Исключить","",IF('Настройки'!$B$10="Абсолютные значения",ABS(AF280),AF280)),AF280)))</x:f>
      </x:c>
      <x:c r="CJ280" s="50" t="str">
        <x:f>IF(28&gt;'Настройки'!$B$3,"",IF(ISBLANK(AG280),IF('Настройки'!$B$9="Нулевой спрос",0,""),IF(AG280&lt;0,IF('Настройки'!$B$10="Исключить","",IF('Настройки'!$B$10="Абсолютные значения",ABS(AG280),AG280)),AG280)))</x:f>
      </x:c>
      <x:c r="CK280" s="50" t="str">
        <x:f>IF(29&gt;'Настройки'!$B$3,"",IF(ISBLANK(AH280),IF('Настройки'!$B$9="Нулевой спрос",0,""),IF(AH280&lt;0,IF('Настройки'!$B$10="Исключить","",IF('Настройки'!$B$10="Абсолютные значения",ABS(AH280),AH280)),AH280)))</x:f>
      </x:c>
      <x:c r="CL280" s="50" t="str">
        <x:f>IF(30&gt;'Настройки'!$B$3,"",IF(ISBLANK(AI280),IF('Настройки'!$B$9="Нулевой спрос",0,""),IF(AI280&lt;0,IF('Настройки'!$B$10="Исключить","",IF('Настройки'!$B$10="Абсолютные значения",ABS(AI280),AI280)),AI280)))</x:f>
      </x:c>
      <x:c r="CM280" s="50" t="str">
        <x:f>IF(31&gt;'Настройки'!$B$3,"",IF(ISBLANK(AJ280),IF('Настройки'!$B$9="Нулевой спрос",0,""),IF(AJ280&lt;0,IF('Настройки'!$B$10="Исключить","",IF('Настройки'!$B$10="Абсолютные значения",ABS(AJ280),AJ280)),AJ280)))</x:f>
      </x:c>
      <x:c r="CN280" s="50" t="str">
        <x:f>IF(32&gt;'Настройки'!$B$3,"",IF(ISBLANK(AK280),IF('Настройки'!$B$9="Нулевой спрос",0,""),IF(AK280&lt;0,IF('Настройки'!$B$10="Исключить","",IF('Настройки'!$B$10="Абсолютные значения",ABS(AK280),AK280)),AK280)))</x:f>
      </x:c>
      <x:c r="CO280" s="50" t="str">
        <x:f>IF(33&gt;'Настройки'!$B$3,"",IF(ISBLANK(AL280),IF('Настройки'!$B$9="Нулевой спрос",0,""),IF(AL280&lt;0,IF('Настройки'!$B$10="Исключить","",IF('Настройки'!$B$10="Абсолютные значения",ABS(AL280),AL280)),AL280)))</x:f>
      </x:c>
      <x:c r="CP280" s="50" t="str">
        <x:f>IF(34&gt;'Настройки'!$B$3,"",IF(ISBLANK(AM280),IF('Настройки'!$B$9="Нулевой спрос",0,""),IF(AM280&lt;0,IF('Настройки'!$B$10="Исключить","",IF('Настройки'!$B$10="Абсолютные значения",ABS(AM280),AM280)),AM280)))</x:f>
      </x:c>
      <x:c r="CQ280" s="50" t="str">
        <x:f>IF(35&gt;'Настройки'!$B$3,"",IF(ISBLANK(AN280),IF('Настройки'!$B$9="Нулевой спрос",0,""),IF(AN280&lt;0,IF('Настройки'!$B$10="Исключить","",IF('Настройки'!$B$10="Абсолютные значения",ABS(AN280),AN280)),AN280)))</x:f>
      </x:c>
      <x:c r="CR280" s="50" t="str">
        <x:f>IF(36&gt;'Настройки'!$B$3,"",IF(ISBLANK(AO280),IF('Настройки'!$B$9="Нулевой спрос",0,""),IF(AO280&lt;0,IF('Настройки'!$B$10="Исключить","",IF('Настройки'!$B$10="Абсолютные значения",ABS(AO280),AO280)),AO280)))</x:f>
      </x:c>
      <x:c r="CS280" s="50" t="str">
        <x:f>IF(OR(1&gt;'Настройки'!$B$3,ISBLANK(BI280),BI280=0),"",BI280)</x:f>
      </x:c>
      <x:c r="CT280" s="50" t="str">
        <x:f>IF(OR(2&gt;'Настройки'!$B$3,ISBLANK(BJ280),BJ280=0),"",BJ280)</x:f>
      </x:c>
      <x:c r="CU280" s="50" t="str">
        <x:f>IF(OR(3&gt;'Настройки'!$B$3,ISBLANK(BK280),BK280=0),"",BK280)</x:f>
      </x:c>
      <x:c r="CV280" s="50" t="str">
        <x:f>IF(OR(4&gt;'Настройки'!$B$3,ISBLANK(BL280),BL280=0),"",BL280)</x:f>
      </x:c>
      <x:c r="CW280" s="50" t="str">
        <x:f>IF(OR(5&gt;'Настройки'!$B$3,ISBLANK(BM280),BM280=0),"",BM280)</x:f>
      </x:c>
      <x:c r="CX280" s="50" t="str">
        <x:f>IF(OR(6&gt;'Настройки'!$B$3,ISBLANK(BN280),BN280=0),"",BN280)</x:f>
      </x:c>
      <x:c r="CY280" s="50" t="str">
        <x:f>IF(OR(7&gt;'Настройки'!$B$3,ISBLANK(BO280),BO280=0),"",BO280)</x:f>
      </x:c>
      <x:c r="CZ280" s="50" t="str">
        <x:f>IF(OR(8&gt;'Настройки'!$B$3,ISBLANK(BP280),BP280=0),"",BP280)</x:f>
      </x:c>
      <x:c r="DA280" s="50" t="str">
        <x:f>IF(OR(9&gt;'Настройки'!$B$3,ISBLANK(BQ280),BQ280=0),"",BQ280)</x:f>
      </x:c>
      <x:c r="DB280" s="50" t="str">
        <x:f>IF(OR(10&gt;'Настройки'!$B$3,ISBLANK(BR280),BR280=0),"",BR280)</x:f>
      </x:c>
      <x:c r="DC280" s="50" t="str">
        <x:f>IF(OR(11&gt;'Настройки'!$B$3,ISBLANK(BS280),BS280=0),"",BS280)</x:f>
      </x:c>
      <x:c r="DD280" s="50" t="str">
        <x:f>IF(OR(12&gt;'Настройки'!$B$3,ISBLANK(BT280),BT280=0),"",BT280)</x:f>
      </x:c>
      <x:c r="DE280" s="50" t="str">
        <x:f>IF(OR(13&gt;'Настройки'!$B$3,ISBLANK(BU280),BU280=0),"",BU280)</x:f>
      </x:c>
      <x:c r="DF280" s="50" t="str">
        <x:f>IF(OR(14&gt;'Настройки'!$B$3,ISBLANK(BV280),BV280=0),"",BV280)</x:f>
      </x:c>
      <x:c r="DG280" s="50" t="str">
        <x:f>IF(OR(15&gt;'Настройки'!$B$3,ISBLANK(BW280),BW280=0),"",BW280)</x:f>
      </x:c>
      <x:c r="DH280" s="50" t="str">
        <x:f>IF(OR(16&gt;'Настройки'!$B$3,ISBLANK(BX280),BX280=0),"",BX280)</x:f>
      </x:c>
      <x:c r="DI280" s="50" t="str">
        <x:f>IF(OR(17&gt;'Настройки'!$B$3,ISBLANK(BY280),BY280=0),"",BY280)</x:f>
      </x:c>
      <x:c r="DJ280" s="50" t="str">
        <x:f>IF(OR(18&gt;'Настройки'!$B$3,ISBLANK(BZ280),BZ280=0),"",BZ280)</x:f>
      </x:c>
      <x:c r="DK280" s="50" t="str">
        <x:f>IF(OR(19&gt;'Настройки'!$B$3,ISBLANK(CA280),CA280=0),"",CA280)</x:f>
      </x:c>
      <x:c r="DL280" s="50" t="str">
        <x:f>IF(OR(20&gt;'Настройки'!$B$3,ISBLANK(CB280),CB280=0),"",CB280)</x:f>
      </x:c>
      <x:c r="DM280" s="50" t="str">
        <x:f>IF(OR(21&gt;'Настройки'!$B$3,ISBLANK(CC280),CC280=0),"",CC280)</x:f>
      </x:c>
      <x:c r="DN280" s="50" t="str">
        <x:f>IF(OR(22&gt;'Настройки'!$B$3,ISBLANK(CD280),CD280=0),"",CD280)</x:f>
      </x:c>
      <x:c r="DO280" s="50" t="str">
        <x:f>IF(OR(23&gt;'Настройки'!$B$3,ISBLANK(CE280),CE280=0),"",CE280)</x:f>
      </x:c>
      <x:c r="DP280" s="50" t="str">
        <x:f>IF(OR(24&gt;'Настройки'!$B$3,ISBLANK(CF280),CF280=0),"",CF280)</x:f>
      </x:c>
      <x:c r="DQ280" s="50" t="str">
        <x:f>IF(OR(25&gt;'Настройки'!$B$3,ISBLANK(CG280),CG280=0),"",CG280)</x:f>
      </x:c>
      <x:c r="DR280" s="50" t="str">
        <x:f>IF(OR(26&gt;'Настройки'!$B$3,ISBLANK(CH280),CH280=0),"",CH280)</x:f>
      </x:c>
      <x:c r="DS280" s="50" t="str">
        <x:f>IF(OR(27&gt;'Настройки'!$B$3,ISBLANK(CI280),CI280=0),"",CI280)</x:f>
      </x:c>
      <x:c r="DT280" s="50" t="str">
        <x:f>IF(OR(28&gt;'Настройки'!$B$3,ISBLANK(CJ280),CJ280=0),"",CJ280)</x:f>
      </x:c>
      <x:c r="DU280" s="50" t="str">
        <x:f>IF(OR(29&gt;'Настройки'!$B$3,ISBLANK(CK280),CK280=0),"",CK280)</x:f>
      </x:c>
      <x:c r="DV280" s="50" t="str">
        <x:f>IF(OR(30&gt;'Настройки'!$B$3,ISBLANK(CL280),CL280=0),"",CL280)</x:f>
      </x:c>
      <x:c r="DW280" s="50" t="str">
        <x:f>IF(OR(31&gt;'Настройки'!$B$3,ISBLANK(CM280),CM280=0),"",CM280)</x:f>
      </x:c>
      <x:c r="DX280" s="50" t="str">
        <x:f>IF(OR(32&gt;'Настройки'!$B$3,ISBLANK(CN280),CN280=0),"",CN280)</x:f>
      </x:c>
      <x:c r="DY280" s="50" t="str">
        <x:f>IF(OR(33&gt;'Настройки'!$B$3,ISBLANK(CO280),CO280=0),"",CO280)</x:f>
      </x:c>
      <x:c r="DZ280" s="50" t="str">
        <x:f>IF(OR(34&gt;'Настройки'!$B$3,ISBLANK(CP280),CP280=0),"",CP280)</x:f>
      </x:c>
      <x:c r="EA280" s="50" t="str">
        <x:f>IF(OR(35&gt;'Настройки'!$B$3,ISBLANK(CQ280),CQ280=0),"",CQ280)</x:f>
      </x:c>
      <x:c r="EB280" s="50" t="str">
        <x:f>IF(OR(36&gt;'Настройки'!$B$3,ISBLANK(CR280),CR280=0),"",CR280)</x:f>
      </x:c>
      <x:c r="EC280" s="50" t="str">
        <x:f>IF(A280="","",IF(OR(BB280="AZ",BB280="BZ"),10000+ROW(),IF(AZ280&gt;'Настройки'!$B$11,20000+ROW(),IF(BF280&lt;&gt;"Обычный",30000+ROW(),IF(AX280&lt;=0,40000+ROW(),"")))))</x:f>
      </x:c>
      <x:c r="ED280" s="50" t="str">
        <x:f>IF(EC280="","",COUNTIFS($EC$2:$EC$1001,"&gt;0",$EC$2:$EC$1001,"&lt;"&amp;EC280)+1)</x:f>
      </x:c>
    </x:row>
    <x:row r="281">
      <x:c r="A281" s="115"/>
      <x:c r="B281" s="115"/>
      <x:c r="C281" s="115"/>
      <x:c r="D281" s="118"/>
      <x:c r="E281" s="118"/>
      <x:c r="F281" s="118"/>
      <x:c r="G281" s="118"/>
      <x:c r="H281" s="118"/>
      <x:c r="I281" s="118"/>
      <x:c r="J281" s="118"/>
      <x:c r="K281" s="118"/>
      <x:c r="L281" s="118"/>
      <x:c r="M281" s="118"/>
      <x:c r="N281" s="118"/>
      <x:c r="O281" s="118"/>
      <x:c r="P281" s="118"/>
      <x:c r="Q281" s="118"/>
      <x:c r="R281" s="118"/>
      <x:c r="S281" s="118"/>
      <x:c r="T281" s="118"/>
      <x:c r="U281" s="118"/>
      <x:c r="V281" s="118"/>
      <x:c r="W281" s="118"/>
      <x:c r="X281" s="118"/>
      <x:c r="Y281" s="118"/>
      <x:c r="Z281" s="118"/>
      <x:c r="AA281" s="118"/>
      <x:c r="AB281" s="118"/>
      <x:c r="AC281" s="118"/>
      <x:c r="AD281" s="118"/>
      <x:c r="AE281" s="118"/>
      <x:c r="AF281" s="118"/>
      <x:c r="AG281" s="118"/>
      <x:c r="AH281" s="118"/>
      <x:c r="AI281" s="118"/>
      <x:c r="AJ281" s="118"/>
      <x:c r="AK281" s="118"/>
      <x:c r="AL281" s="118"/>
      <x:c r="AM281" s="118"/>
      <x:c r="AN281" s="118"/>
      <x:c r="AO281" s="118"/>
      <x:c r="AP281" s="115"/>
      <x:c r="AQ281" s="49" t="str">
        <x:f>IF(A281="","",COUNT(BI281:INDEX(BI281:CR281,1,'Настройки'!$B$3)))</x:f>
      </x:c>
      <x:c r="AR281" s="49" t="str">
        <x:f>IF(A281="","",SUM(BI281:INDEX(BI281:CR281,1,'Настройки'!$B$3)))</x:f>
      </x:c>
      <x:c r="AS281" s="58" t="str">
        <x:f>IF(A281="","",IF('Настройки'!$B$4="Стоимость потребления",AR281*D281,IF('Настройки'!$B$4="Количество",AR281,E281)))</x:f>
      </x:c>
      <x:c r="AT281" s="61" t="str">
        <x:f>IF(OR(A281="",AS281&lt;0,SUM($AS$2:$AS$1001)&lt;=0),"",AS281/SUM($AS$2:$AS$1001))</x:f>
      </x:c>
      <x:c r="AU281" s="61" t="str">
        <x:f>IF(OR(A281="",AS281&lt;0,SUM($AS$2:$AS$1001)&lt;=0),"",SUMIFS($AS$2:$AS$1001,$AS$2:$AS$1001,"&gt;"&amp;AS281)/SUM($AS$2:$AS$1001))</x:f>
      </x:c>
      <x:c r="AV281" s="61" t="str">
        <x:f>IF(OR(A281="",AS281&lt;0,SUM($AS$2:$AS$1001)&lt;=0),"",SUMIFS($AS$2:$AS$1001,$AS$2:$AS$1001,"&gt;="&amp;AS281)/SUM($AS$2:$AS$1001))</x:f>
      </x:c>
      <x:c r="AW281" s="49" t="str">
        <x:f>IF(A281="","",IF(SUM($AS$2:$AS$1001)&lt;=0,"Не определён",IF(AS281&lt;0,"Исключение",IF(AU281&lt;'Настройки'!$B$5,"A",IF(AU281&lt;'Настройки'!$B$6,"B","C")))))</x:f>
      </x:c>
      <x:c r="AX281" s="58" t="str">
        <x:f>IF(A281="","",IF(AQ281=0,"",AVERAGE(BI281:INDEX(BI281:CR281,1,'Настройки'!$B$3))))</x:f>
      </x:c>
      <x:c r="AY281" s="58" t="str">
        <x:f>IF(OR(A281="",AQ281=0),"",STDEVP(BI281:INDEX(BI281:CR281,1,'Настройки'!$B$3)))</x:f>
      </x:c>
      <x:c r="AZ281" s="61" t="str">
        <x:f>IF(OR(A281="",AQ281&lt;'Настройки'!$B$12,AX281&lt;=0,AND('Настройки'!$B$10="Блокировать",COUNTIF(F281:INDEX(F281:AO281,1,'Настройки'!$B$3),"&lt;0")&gt;0)),"",AY281/ABS(AX281))</x:f>
      </x:c>
      <x:c r="BA281" s="49" t="str">
        <x:f>IF(A281="","",IF(AND('Настройки'!$B$10="Блокировать",COUNTIF(F281:INDEX(F281:AO281,1,'Настройки'!$B$3),"&lt;0")&gt;0),"Не определён",IF(AQ281&lt;'Настройки'!$B$12,"Не определён",IF(AX281=0,"Нет спроса",IF(AX281&lt;0,"Не определён",IF(AZ281&lt;='Настройки'!$B$7,"X",IF(AZ281&lt;='Настройки'!$B$8,"Y","Z")))))))</x:f>
      </x:c>
      <x:c r="BB281" s="49" t="str">
        <x:f>IF(OR(A281="",LEN(AW281)&lt;&gt;1,LEN(BA281)&lt;&gt;1),"",AW281&amp;BA281)</x:f>
      </x:c>
      <x:c r="BC281" s="61" t="str">
        <x:f>IF(OR(A281="",AQ281=0),"",(COUNT(BI281:INDEX(BI281:CR281,1,'Настройки'!$B$3))-COUNT(CS281:INDEX(CS281:EB281,1,'Настройки'!$B$3)))/AQ281)</x:f>
      </x:c>
      <x:c r="BD281" s="64" t="str">
        <x:f>IF(OR(A281="",COUNT(CS281:INDEX(CS281:EB281,1,'Настройки'!$B$3))=0),"",AQ281/COUNT(CS281:INDEX(CS281:EB281,1,'Настройки'!$B$3)))</x:f>
      </x:c>
      <x:c r="BE281" s="64" t="str">
        <x:f>IF(OR(A281="",COUNT(CS281:INDEX(CS281:EB281,1,'Настройки'!$B$3))=0),"",IF(AVERAGE(CS281:INDEX(CS281:EB281,1,'Настройки'!$B$3))=0,"",(STDEVP(CS281:INDEX(CS281:EB281,1,'Настройки'!$B$3))/ABS(AVERAGE(CS281:INDEX(CS281:EB281,1,'Настройки'!$B$3))))^2))</x:f>
      </x:c>
      <x:c r="BF281" s="49" t="str">
        <x:f>IF(A281="","",IF(AQ281&lt;3,"Недостаточно",IF(AQ281&lt;6,"Предварительный","Обычный")))</x:f>
      </x:c>
      <x:c r="BG281" s="49" t="str">
        <x:f>IF(A281="","",IF(COUNTIF(F281:INDEX(F281:AO281,1,'Настройки'!$B$3),"&lt;0")&gt;0,IF('Настройки'!$B$10="Блокировать","Отрицательный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"),"")&amp;IF(AQ281&lt;3,"Недостаточно истории. ",IF(AQ281&lt;6,"Предварительная классификация. ",""))&amp;IF(AX281=0,"Нет спроса за горизонт. ","")&amp;IF(AZ281&gt;'Настройки'!$B$11,"Экстремальная вариативность. ",""))</x:f>
      </x:c>
      <x:c r="BH281" s="49" t="str">
        <x:f>IF(A281="","",IFERROR(VLOOKUP(BB281,'Настройки'!$D$3:$E$11,2,FALSE),"Сначала проверьте исходные данные и историю спроса.")&amp;" Уточните срок поставки, MOQ и критичность.")</x:f>
      </x:c>
      <x:c r="BI281" s="50" t="str">
        <x:f>IF(1&gt;'Настройки'!$B$3,"",IF(ISBLANK(F281),IF('Настройки'!$B$9="Нулевой спрос",0,""),IF(F281&lt;0,IF('Настройки'!$B$10="Исключить","",IF('Настройки'!$B$10="Абсолютные значения",ABS(F281),F281)),F281)))</x:f>
      </x:c>
      <x:c r="BJ281" s="50" t="str">
        <x:f>IF(2&gt;'Настройки'!$B$3,"",IF(ISBLANK(G281),IF('Настройки'!$B$9="Нулевой спрос",0,""),IF(G281&lt;0,IF('Настройки'!$B$10="Исключить","",IF('Настройки'!$B$10="Абсолютные значения",ABS(G281),G281)),G281)))</x:f>
      </x:c>
      <x:c r="BK281" s="50" t="str">
        <x:f>IF(3&gt;'Настройки'!$B$3,"",IF(ISBLANK(H281),IF('Настройки'!$B$9="Нулевой спрос",0,""),IF(H281&lt;0,IF('Настройки'!$B$10="Исключить","",IF('Настройки'!$B$10="Абсолютные значения",ABS(H281),H281)),H281)))</x:f>
      </x:c>
      <x:c r="BL281" s="50" t="str">
        <x:f>IF(4&gt;'Настройки'!$B$3,"",IF(ISBLANK(I281),IF('Настройки'!$B$9="Нулевой спрос",0,""),IF(I281&lt;0,IF('Настройки'!$B$10="Исключить","",IF('Настройки'!$B$10="Абсолютные значения",ABS(I281),I281)),I281)))</x:f>
      </x:c>
      <x:c r="BM281" s="50" t="str">
        <x:f>IF(5&gt;'Настройки'!$B$3,"",IF(ISBLANK(J281),IF('Настройки'!$B$9="Нулевой спрос",0,""),IF(J281&lt;0,IF('Настройки'!$B$10="Исключить","",IF('Настройки'!$B$10="Абсолютные значения",ABS(J281),J281)),J281)))</x:f>
      </x:c>
      <x:c r="BN281" s="50" t="str">
        <x:f>IF(6&gt;'Настройки'!$B$3,"",IF(ISBLANK(K281),IF('Настройки'!$B$9="Нулевой спрос",0,""),IF(K281&lt;0,IF('Настройки'!$B$10="Исключить","",IF('Настройки'!$B$10="Абсолютные значения",ABS(K281),K281)),K281)))</x:f>
      </x:c>
      <x:c r="BO281" s="50" t="str">
        <x:f>IF(7&gt;'Настройки'!$B$3,"",IF(ISBLANK(L281),IF('Настройки'!$B$9="Нулевой спрос",0,""),IF(L281&lt;0,IF('Настройки'!$B$10="Исключить","",IF('Настройки'!$B$10="Абсолютные значения",ABS(L281),L281)),L281)))</x:f>
      </x:c>
      <x:c r="BP281" s="50" t="str">
        <x:f>IF(8&gt;'Настройки'!$B$3,"",IF(ISBLANK(M281),IF('Настройки'!$B$9="Нулевой спрос",0,""),IF(M281&lt;0,IF('Настройки'!$B$10="Исключить","",IF('Настройки'!$B$10="Абсолютные значения",ABS(M281),M281)),M281)))</x:f>
      </x:c>
      <x:c r="BQ281" s="50" t="str">
        <x:f>IF(9&gt;'Настройки'!$B$3,"",IF(ISBLANK(N281),IF('Настройки'!$B$9="Нулевой спрос",0,""),IF(N281&lt;0,IF('Настройки'!$B$10="Исключить","",IF('Настройки'!$B$10="Абсолютные значения",ABS(N281),N281)),N281)))</x:f>
      </x:c>
      <x:c r="BR281" s="50" t="str">
        <x:f>IF(10&gt;'Настройки'!$B$3,"",IF(ISBLANK(O281),IF('Настройки'!$B$9="Нулевой спрос",0,""),IF(O281&lt;0,IF('Настройки'!$B$10="Исключить","",IF('Настройки'!$B$10="Абсолютные значения",ABS(O281),O281)),O281)))</x:f>
      </x:c>
      <x:c r="BS281" s="50" t="str">
        <x:f>IF(11&gt;'Настройки'!$B$3,"",IF(ISBLANK(P281),IF('Настройки'!$B$9="Нулевой спрос",0,""),IF(P281&lt;0,IF('Настройки'!$B$10="Исключить","",IF('Настройки'!$B$10="Абсолютные значения",ABS(P281),P281)),P281)))</x:f>
      </x:c>
      <x:c r="BT281" s="50" t="str">
        <x:f>IF(12&gt;'Настройки'!$B$3,"",IF(ISBLANK(Q281),IF('Настройки'!$B$9="Нулевой спрос",0,""),IF(Q281&lt;0,IF('Настройки'!$B$10="Исключить","",IF('Настройки'!$B$10="Абсолютные значения",ABS(Q281),Q281)),Q281)))</x:f>
      </x:c>
      <x:c r="BU281" s="50" t="str">
        <x:f>IF(13&gt;'Настройки'!$B$3,"",IF(ISBLANK(R281),IF('Настройки'!$B$9="Нулевой спрос",0,""),IF(R281&lt;0,IF('Настройки'!$B$10="Исключить","",IF('Настройки'!$B$10="Абсолютные значения",ABS(R281),R281)),R281)))</x:f>
      </x:c>
      <x:c r="BV281" s="50" t="str">
        <x:f>IF(14&gt;'Настройки'!$B$3,"",IF(ISBLANK(S281),IF('Настройки'!$B$9="Нулевой спрос",0,""),IF(S281&lt;0,IF('Настройки'!$B$10="Исключить","",IF('Настройки'!$B$10="Абсолютные значения",ABS(S281),S281)),S281)))</x:f>
      </x:c>
      <x:c r="BW281" s="50" t="str">
        <x:f>IF(15&gt;'Настройки'!$B$3,"",IF(ISBLANK(T281),IF('Настройки'!$B$9="Нулевой спрос",0,""),IF(T281&lt;0,IF('Настройки'!$B$10="Исключить","",IF('Настройки'!$B$10="Абсолютные значения",ABS(T281),T281)),T281)))</x:f>
      </x:c>
      <x:c r="BX281" s="50" t="str">
        <x:f>IF(16&gt;'Настройки'!$B$3,"",IF(ISBLANK(U281),IF('Настройки'!$B$9="Нулевой спрос",0,""),IF(U281&lt;0,IF('Настройки'!$B$10="Исключить","",IF('Настройки'!$B$10="Абсолютные значения",ABS(U281),U281)),U281)))</x:f>
      </x:c>
      <x:c r="BY281" s="50" t="str">
        <x:f>IF(17&gt;'Настройки'!$B$3,"",IF(ISBLANK(V281),IF('Настройки'!$B$9="Нулевой спрос",0,""),IF(V281&lt;0,IF('Настройки'!$B$10="Исключить","",IF('Настройки'!$B$10="Абсолютные значения",ABS(V281),V281)),V281)))</x:f>
      </x:c>
      <x:c r="BZ281" s="50" t="str">
        <x:f>IF(18&gt;'Настройки'!$B$3,"",IF(ISBLANK(W281),IF('Настройки'!$B$9="Нулевой спрос",0,""),IF(W281&lt;0,IF('Настройки'!$B$10="Исключить","",IF('Настройки'!$B$10="Абсолютные значения",ABS(W281),W281)),W281)))</x:f>
      </x:c>
      <x:c r="CA281" s="50" t="str">
        <x:f>IF(19&gt;'Настройки'!$B$3,"",IF(ISBLANK(X281),IF('Настройки'!$B$9="Нулевой спрос",0,""),IF(X281&lt;0,IF('Настройки'!$B$10="Исключить","",IF('Настройки'!$B$10="Абсолютные значения",ABS(X281),X281)),X281)))</x:f>
      </x:c>
      <x:c r="CB281" s="50" t="str">
        <x:f>IF(20&gt;'Настройки'!$B$3,"",IF(ISBLANK(Y281),IF('Настройки'!$B$9="Нулевой спрос",0,""),IF(Y281&lt;0,IF('Настройки'!$B$10="Исключить","",IF('Настройки'!$B$10="Абсолютные значения",ABS(Y281),Y281)),Y281)))</x:f>
      </x:c>
      <x:c r="CC281" s="50" t="str">
        <x:f>IF(21&gt;'Настройки'!$B$3,"",IF(ISBLANK(Z281),IF('Настройки'!$B$9="Нулевой спрос",0,""),IF(Z281&lt;0,IF('Настройки'!$B$10="Исключить","",IF('Настройки'!$B$10="Абсолютные значения",ABS(Z281),Z281)),Z281)))</x:f>
      </x:c>
      <x:c r="CD281" s="50" t="str">
        <x:f>IF(22&gt;'Настройки'!$B$3,"",IF(ISBLANK(AA281),IF('Настройки'!$B$9="Нулевой спрос",0,""),IF(AA281&lt;0,IF('Настройки'!$B$10="Исключить","",IF('Настройки'!$B$10="Абсолютные значения",ABS(AA281),AA281)),AA281)))</x:f>
      </x:c>
      <x:c r="CE281" s="50" t="str">
        <x:f>IF(23&gt;'Настройки'!$B$3,"",IF(ISBLANK(AB281),IF('Настройки'!$B$9="Нулевой спрос",0,""),IF(AB281&lt;0,IF('Настройки'!$B$10="Исключить","",IF('Настройки'!$B$10="Абсолютные значения",ABS(AB281),AB281)),AB281)))</x:f>
      </x:c>
      <x:c r="CF281" s="50" t="str">
        <x:f>IF(24&gt;'Настройки'!$B$3,"",IF(ISBLANK(AC281),IF('Настройки'!$B$9="Нулевой спрос",0,""),IF(AC281&lt;0,IF('Настройки'!$B$10="Исключить","",IF('Настройки'!$B$10="Абсолютные значения",ABS(AC281),AC281)),AC281)))</x:f>
      </x:c>
      <x:c r="CG281" s="50" t="str">
        <x:f>IF(25&gt;'Настройки'!$B$3,"",IF(ISBLANK(AD281),IF('Настройки'!$B$9="Нулевой спрос",0,""),IF(AD281&lt;0,IF('Настройки'!$B$10="Исключить","",IF('Настройки'!$B$10="Абсолютные значения",ABS(AD281),AD281)),AD281)))</x:f>
      </x:c>
      <x:c r="CH281" s="50" t="str">
        <x:f>IF(26&gt;'Настройки'!$B$3,"",IF(ISBLANK(AE281),IF('Настройки'!$B$9="Нулевой спрос",0,""),IF(AE281&lt;0,IF('Настройки'!$B$10="Исключить","",IF('Настройки'!$B$10="Абсолютные значения",ABS(AE281),AE281)),AE281)))</x:f>
      </x:c>
      <x:c r="CI281" s="50" t="str">
        <x:f>IF(27&gt;'Настройки'!$B$3,"",IF(ISBLANK(AF281),IF('Настройки'!$B$9="Нулевой спрос",0,""),IF(AF281&lt;0,IF('Настройки'!$B$10="Исключить","",IF('Настройки'!$B$10="Абсолютные значения",ABS(AF281),AF281)),AF281)))</x:f>
      </x:c>
      <x:c r="CJ281" s="50" t="str">
        <x:f>IF(28&gt;'Настройки'!$B$3,"",IF(ISBLANK(AG281),IF('Настройки'!$B$9="Нулевой спрос",0,""),IF(AG281&lt;0,IF('Настройки'!$B$10="Исключить","",IF('Настройки'!$B$10="Абсолютные значения",ABS(AG281),AG281)),AG281)))</x:f>
      </x:c>
      <x:c r="CK281" s="50" t="str">
        <x:f>IF(29&gt;'Настройки'!$B$3,"",IF(ISBLANK(AH281),IF('Настройки'!$B$9="Нулевой спрос",0,""),IF(AH281&lt;0,IF('Настройки'!$B$10="Исключить","",IF('Настройки'!$B$10="Абсолютные значения",ABS(AH281),AH281)),AH281)))</x:f>
      </x:c>
      <x:c r="CL281" s="50" t="str">
        <x:f>IF(30&gt;'Настройки'!$B$3,"",IF(ISBLANK(AI281),IF('Настройки'!$B$9="Нулевой спрос",0,""),IF(AI281&lt;0,IF('Настройки'!$B$10="Исключить","",IF('Настройки'!$B$10="Абсолютные значения",ABS(AI281),AI281)),AI281)))</x:f>
      </x:c>
      <x:c r="CM281" s="50" t="str">
        <x:f>IF(31&gt;'Настройки'!$B$3,"",IF(ISBLANK(AJ281),IF('Настройки'!$B$9="Нулевой спрос",0,""),IF(AJ281&lt;0,IF('Настройки'!$B$10="Исключить","",IF('Настройки'!$B$10="Абсолютные значения",ABS(AJ281),AJ281)),AJ281)))</x:f>
      </x:c>
      <x:c r="CN281" s="50" t="str">
        <x:f>IF(32&gt;'Настройки'!$B$3,"",IF(ISBLANK(AK281),IF('Настройки'!$B$9="Нулевой спрос",0,""),IF(AK281&lt;0,IF('Настройки'!$B$10="Исключить","",IF('Настройки'!$B$10="Абсолютные значения",ABS(AK281),AK281)),AK281)))</x:f>
      </x:c>
      <x:c r="CO281" s="50" t="str">
        <x:f>IF(33&gt;'Настройки'!$B$3,"",IF(ISBLANK(AL281),IF('Настройки'!$B$9="Нулевой спрос",0,""),IF(AL281&lt;0,IF('Настройки'!$B$10="Исключить","",IF('Настройки'!$B$10="Абсолютные значения",ABS(AL281),AL281)),AL281)))</x:f>
      </x:c>
      <x:c r="CP281" s="50" t="str">
        <x:f>IF(34&gt;'Настройки'!$B$3,"",IF(ISBLANK(AM281),IF('Настройки'!$B$9="Нулевой спрос",0,""),IF(AM281&lt;0,IF('Настройки'!$B$10="Исключить","",IF('Настройки'!$B$10="Абсолютные значения",ABS(AM281),AM281)),AM281)))</x:f>
      </x:c>
      <x:c r="CQ281" s="50" t="str">
        <x:f>IF(35&gt;'Настройки'!$B$3,"",IF(ISBLANK(AN281),IF('Настройки'!$B$9="Нулевой спрос",0,""),IF(AN281&lt;0,IF('Настройки'!$B$10="Исключить","",IF('Настройки'!$B$10="Абсолютные значения",ABS(AN281),AN281)),AN281)))</x:f>
      </x:c>
      <x:c r="CR281" s="50" t="str">
        <x:f>IF(36&gt;'Настройки'!$B$3,"",IF(ISBLANK(AO281),IF('Настройки'!$B$9="Нулевой спрос",0,""),IF(AO281&lt;0,IF('Настройки'!$B$10="Исключить","",IF('Настройки'!$B$10="Абсолютные значения",ABS(AO281),AO281)),AO281)))</x:f>
      </x:c>
      <x:c r="CS281" s="50" t="str">
        <x:f>IF(OR(1&gt;'Настройки'!$B$3,ISBLANK(BI281),BI281=0),"",BI281)</x:f>
      </x:c>
      <x:c r="CT281" s="50" t="str">
        <x:f>IF(OR(2&gt;'Настройки'!$B$3,ISBLANK(BJ281),BJ281=0),"",BJ281)</x:f>
      </x:c>
      <x:c r="CU281" s="50" t="str">
        <x:f>IF(OR(3&gt;'Настройки'!$B$3,ISBLANK(BK281),BK281=0),"",BK281)</x:f>
      </x:c>
      <x:c r="CV281" s="50" t="str">
        <x:f>IF(OR(4&gt;'Настройки'!$B$3,ISBLANK(BL281),BL281=0),"",BL281)</x:f>
      </x:c>
      <x:c r="CW281" s="50" t="str">
        <x:f>IF(OR(5&gt;'Настройки'!$B$3,ISBLANK(BM281),BM281=0),"",BM281)</x:f>
      </x:c>
      <x:c r="CX281" s="50" t="str">
        <x:f>IF(OR(6&gt;'Настройки'!$B$3,ISBLANK(BN281),BN281=0),"",BN281)</x:f>
      </x:c>
      <x:c r="CY281" s="50" t="str">
        <x:f>IF(OR(7&gt;'Настройки'!$B$3,ISBLANK(BO281),BO281=0),"",BO281)</x:f>
      </x:c>
      <x:c r="CZ281" s="50" t="str">
        <x:f>IF(OR(8&gt;'Настройки'!$B$3,ISBLANK(BP281),BP281=0),"",BP281)</x:f>
      </x:c>
      <x:c r="DA281" s="50" t="str">
        <x:f>IF(OR(9&gt;'Настройки'!$B$3,ISBLANK(BQ281),BQ281=0),"",BQ281)</x:f>
      </x:c>
      <x:c r="DB281" s="50" t="str">
        <x:f>IF(OR(10&gt;'Настройки'!$B$3,ISBLANK(BR281),BR281=0),"",BR281)</x:f>
      </x:c>
      <x:c r="DC281" s="50" t="str">
        <x:f>IF(OR(11&gt;'Настройки'!$B$3,ISBLANK(BS281),BS281=0),"",BS281)</x:f>
      </x:c>
      <x:c r="DD281" s="50" t="str">
        <x:f>IF(OR(12&gt;'Настройки'!$B$3,ISBLANK(BT281),BT281=0),"",BT281)</x:f>
      </x:c>
      <x:c r="DE281" s="50" t="str">
        <x:f>IF(OR(13&gt;'Настройки'!$B$3,ISBLANK(BU281),BU281=0),"",BU281)</x:f>
      </x:c>
      <x:c r="DF281" s="50" t="str">
        <x:f>IF(OR(14&gt;'Настройки'!$B$3,ISBLANK(BV281),BV281=0),"",BV281)</x:f>
      </x:c>
      <x:c r="DG281" s="50" t="str">
        <x:f>IF(OR(15&gt;'Настройки'!$B$3,ISBLANK(BW281),BW281=0),"",BW281)</x:f>
      </x:c>
      <x:c r="DH281" s="50" t="str">
        <x:f>IF(OR(16&gt;'Настройки'!$B$3,ISBLANK(BX281),BX281=0),"",BX281)</x:f>
      </x:c>
      <x:c r="DI281" s="50" t="str">
        <x:f>IF(OR(17&gt;'Настройки'!$B$3,ISBLANK(BY281),BY281=0),"",BY281)</x:f>
      </x:c>
      <x:c r="DJ281" s="50" t="str">
        <x:f>IF(OR(18&gt;'Настройки'!$B$3,ISBLANK(BZ281),BZ281=0),"",BZ281)</x:f>
      </x:c>
      <x:c r="DK281" s="50" t="str">
        <x:f>IF(OR(19&gt;'Настройки'!$B$3,ISBLANK(CA281),CA281=0),"",CA281)</x:f>
      </x:c>
      <x:c r="DL281" s="50" t="str">
        <x:f>IF(OR(20&gt;'Настройки'!$B$3,ISBLANK(CB281),CB281=0),"",CB281)</x:f>
      </x:c>
      <x:c r="DM281" s="50" t="str">
        <x:f>IF(OR(21&gt;'Настройки'!$B$3,ISBLANK(CC281),CC281=0),"",CC281)</x:f>
      </x:c>
      <x:c r="DN281" s="50" t="str">
        <x:f>IF(OR(22&gt;'Настройки'!$B$3,ISBLANK(CD281),CD281=0),"",CD281)</x:f>
      </x:c>
      <x:c r="DO281" s="50" t="str">
        <x:f>IF(OR(23&gt;'Настройки'!$B$3,ISBLANK(CE281),CE281=0),"",CE281)</x:f>
      </x:c>
      <x:c r="DP281" s="50" t="str">
        <x:f>IF(OR(24&gt;'Настройки'!$B$3,ISBLANK(CF281),CF281=0),"",CF281)</x:f>
      </x:c>
      <x:c r="DQ281" s="50" t="str">
        <x:f>IF(OR(25&gt;'Настройки'!$B$3,ISBLANK(CG281),CG281=0),"",CG281)</x:f>
      </x:c>
      <x:c r="DR281" s="50" t="str">
        <x:f>IF(OR(26&gt;'Настройки'!$B$3,ISBLANK(CH281),CH281=0),"",CH281)</x:f>
      </x:c>
      <x:c r="DS281" s="50" t="str">
        <x:f>IF(OR(27&gt;'Настройки'!$B$3,ISBLANK(CI281),CI281=0),"",CI281)</x:f>
      </x:c>
      <x:c r="DT281" s="50" t="str">
        <x:f>IF(OR(28&gt;'Настройки'!$B$3,ISBLANK(CJ281),CJ281=0),"",CJ281)</x:f>
      </x:c>
      <x:c r="DU281" s="50" t="str">
        <x:f>IF(OR(29&gt;'Настройки'!$B$3,ISBLANK(CK281),CK281=0),"",CK281)</x:f>
      </x:c>
      <x:c r="DV281" s="50" t="str">
        <x:f>IF(OR(30&gt;'Настройки'!$B$3,ISBLANK(CL281),CL281=0),"",CL281)</x:f>
      </x:c>
      <x:c r="DW281" s="50" t="str">
        <x:f>IF(OR(31&gt;'Настройки'!$B$3,ISBLANK(CM281),CM281=0),"",CM281)</x:f>
      </x:c>
      <x:c r="DX281" s="50" t="str">
        <x:f>IF(OR(32&gt;'Настройки'!$B$3,ISBLANK(CN281),CN281=0),"",CN281)</x:f>
      </x:c>
      <x:c r="DY281" s="50" t="str">
        <x:f>IF(OR(33&gt;'Настройки'!$B$3,ISBLANK(CO281),CO281=0),"",CO281)</x:f>
      </x:c>
      <x:c r="DZ281" s="50" t="str">
        <x:f>IF(OR(34&gt;'Настройки'!$B$3,ISBLANK(CP281),CP281=0),"",CP281)</x:f>
      </x:c>
      <x:c r="EA281" s="50" t="str">
        <x:f>IF(OR(35&gt;'Настройки'!$B$3,ISBLANK(CQ281),CQ281=0),"",CQ281)</x:f>
      </x:c>
      <x:c r="EB281" s="50" t="str">
        <x:f>IF(OR(36&gt;'Настройки'!$B$3,ISBLANK(CR281),CR281=0),"",CR281)</x:f>
      </x:c>
      <x:c r="EC281" s="50" t="str">
        <x:f>IF(A281="","",IF(OR(BB281="AZ",BB281="BZ"),10000+ROW(),IF(AZ281&gt;'Настройки'!$B$11,20000+ROW(),IF(BF281&lt;&gt;"Обычный",30000+ROW(),IF(AX281&lt;=0,40000+ROW(),"")))))</x:f>
      </x:c>
      <x:c r="ED281" s="50" t="str">
        <x:f>IF(EC281="","",COUNTIFS($EC$2:$EC$1001,"&gt;0",$EC$2:$EC$1001,"&lt;"&amp;EC281)+1)</x:f>
      </x:c>
    </x:row>
    <x:row r="282">
      <x:c r="A282" s="115"/>
      <x:c r="B282" s="115"/>
      <x:c r="C282" s="115"/>
      <x:c r="D282" s="118"/>
      <x:c r="E282" s="118"/>
      <x:c r="F282" s="118"/>
      <x:c r="G282" s="118"/>
      <x:c r="H282" s="118"/>
      <x:c r="I282" s="118"/>
      <x:c r="J282" s="118"/>
      <x:c r="K282" s="118"/>
      <x:c r="L282" s="118"/>
      <x:c r="M282" s="118"/>
      <x:c r="N282" s="118"/>
      <x:c r="O282" s="118"/>
      <x:c r="P282" s="118"/>
      <x:c r="Q282" s="118"/>
      <x:c r="R282" s="118"/>
      <x:c r="S282" s="118"/>
      <x:c r="T282" s="118"/>
      <x:c r="U282" s="118"/>
      <x:c r="V282" s="118"/>
      <x:c r="W282" s="118"/>
      <x:c r="X282" s="118"/>
      <x:c r="Y282" s="118"/>
      <x:c r="Z282" s="118"/>
      <x:c r="AA282" s="118"/>
      <x:c r="AB282" s="118"/>
      <x:c r="AC282" s="118"/>
      <x:c r="AD282" s="118"/>
      <x:c r="AE282" s="118"/>
      <x:c r="AF282" s="118"/>
      <x:c r="AG282" s="118"/>
      <x:c r="AH282" s="118"/>
      <x:c r="AI282" s="118"/>
      <x:c r="AJ282" s="118"/>
      <x:c r="AK282" s="118"/>
      <x:c r="AL282" s="118"/>
      <x:c r="AM282" s="118"/>
      <x:c r="AN282" s="118"/>
      <x:c r="AO282" s="118"/>
      <x:c r="AP282" s="115"/>
      <x:c r="AQ282" s="49" t="str">
        <x:f>IF(A282="","",COUNT(BI282:INDEX(BI282:CR282,1,'Настройки'!$B$3)))</x:f>
      </x:c>
      <x:c r="AR282" s="49" t="str">
        <x:f>IF(A282="","",SUM(BI282:INDEX(BI282:CR282,1,'Настройки'!$B$3)))</x:f>
      </x:c>
      <x:c r="AS282" s="58" t="str">
        <x:f>IF(A282="","",IF('Настройки'!$B$4="Стоимость потребления",AR282*D282,IF('Настройки'!$B$4="Количество",AR282,E282)))</x:f>
      </x:c>
      <x:c r="AT282" s="61" t="str">
        <x:f>IF(OR(A282="",AS282&lt;0,SUM($AS$2:$AS$1001)&lt;=0),"",AS282/SUM($AS$2:$AS$1001))</x:f>
      </x:c>
      <x:c r="AU282" s="61" t="str">
        <x:f>IF(OR(A282="",AS282&lt;0,SUM($AS$2:$AS$1001)&lt;=0),"",SUMIFS($AS$2:$AS$1001,$AS$2:$AS$1001,"&gt;"&amp;AS282)/SUM($AS$2:$AS$1001))</x:f>
      </x:c>
      <x:c r="AV282" s="61" t="str">
        <x:f>IF(OR(A282="",AS282&lt;0,SUM($AS$2:$AS$1001)&lt;=0),"",SUMIFS($AS$2:$AS$1001,$AS$2:$AS$1001,"&gt;="&amp;AS282)/SUM($AS$2:$AS$1001))</x:f>
      </x:c>
      <x:c r="AW282" s="49" t="str">
        <x:f>IF(A282="","",IF(SUM($AS$2:$AS$1001)&lt;=0,"Не определён",IF(AS282&lt;0,"Исключение",IF(AU282&lt;'Настройки'!$B$5,"A",IF(AU282&lt;'Настройки'!$B$6,"B","C")))))</x:f>
      </x:c>
      <x:c r="AX282" s="58" t="str">
        <x:f>IF(A282="","",IF(AQ282=0,"",AVERAGE(BI282:INDEX(BI282:CR282,1,'Настройки'!$B$3))))</x:f>
      </x:c>
      <x:c r="AY282" s="58" t="str">
        <x:f>IF(OR(A282="",AQ282=0),"",STDEVP(BI282:INDEX(BI282:CR282,1,'Настройки'!$B$3)))</x:f>
      </x:c>
      <x:c r="AZ282" s="61" t="str">
        <x:f>IF(OR(A282="",AQ282&lt;'Настройки'!$B$12,AX282&lt;=0,AND('Настройки'!$B$10="Блокировать",COUNTIF(F282:INDEX(F282:AO282,1,'Настройки'!$B$3),"&lt;0")&gt;0)),"",AY282/ABS(AX282))</x:f>
      </x:c>
      <x:c r="BA282" s="49" t="str">
        <x:f>IF(A282="","",IF(AND('Настройки'!$B$10="Блокировать",COUNTIF(F282:INDEX(F282:AO282,1,'Настройки'!$B$3),"&lt;0")&gt;0),"Не определён",IF(AQ282&lt;'Настройки'!$B$12,"Не определён",IF(AX282=0,"Нет спроса",IF(AX282&lt;0,"Не определён",IF(AZ282&lt;='Настройки'!$B$7,"X",IF(AZ282&lt;='Настройки'!$B$8,"Y","Z")))))))</x:f>
      </x:c>
      <x:c r="BB282" s="49" t="str">
        <x:f>IF(OR(A282="",LEN(AW282)&lt;&gt;1,LEN(BA282)&lt;&gt;1),"",AW282&amp;BA282)</x:f>
      </x:c>
      <x:c r="BC282" s="61" t="str">
        <x:f>IF(OR(A282="",AQ282=0),"",(COUNT(BI282:INDEX(BI282:CR282,1,'Настройки'!$B$3))-COUNT(CS282:INDEX(CS282:EB282,1,'Настройки'!$B$3)))/AQ282)</x:f>
      </x:c>
      <x:c r="BD282" s="64" t="str">
        <x:f>IF(OR(A282="",COUNT(CS282:INDEX(CS282:EB282,1,'Настройки'!$B$3))=0),"",AQ282/COUNT(CS282:INDEX(CS282:EB282,1,'Настройки'!$B$3)))</x:f>
      </x:c>
      <x:c r="BE282" s="64" t="str">
        <x:f>IF(OR(A282="",COUNT(CS282:INDEX(CS282:EB282,1,'Настройки'!$B$3))=0),"",IF(AVERAGE(CS282:INDEX(CS282:EB282,1,'Настройки'!$B$3))=0,"",(STDEVP(CS282:INDEX(CS282:EB282,1,'Настройки'!$B$3))/ABS(AVERAGE(CS282:INDEX(CS282:EB282,1,'Настройки'!$B$3))))^2))</x:f>
      </x:c>
      <x:c r="BF282" s="49" t="str">
        <x:f>IF(A282="","",IF(AQ282&lt;3,"Недостаточно",IF(AQ282&lt;6,"Предварительный","Обычный")))</x:f>
      </x:c>
      <x:c r="BG282" s="49" t="str">
        <x:f>IF(A282="","",IF(COUNTIF(F282:INDEX(F282:AO282,1,'Настройки'!$B$3),"&lt;0")&gt;0,IF('Настройки'!$B$10="Блокировать","Отрицательный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"),"")&amp;IF(AQ282&lt;3,"Недостаточно истории. ",IF(AQ282&lt;6,"Предварительная классификация. ",""))&amp;IF(AX282=0,"Нет спроса за горизонт. ","")&amp;IF(AZ282&gt;'Настройки'!$B$11,"Экстремальная вариативность. ",""))</x:f>
      </x:c>
      <x:c r="BH282" s="49" t="str">
        <x:f>IF(A282="","",IFERROR(VLOOKUP(BB282,'Настройки'!$D$3:$E$11,2,FALSE),"Сначала проверьте исходные данные и историю спроса.")&amp;" Уточните срок поставки, MOQ и критичность.")</x:f>
      </x:c>
      <x:c r="BI282" s="50" t="str">
        <x:f>IF(1&gt;'Настройки'!$B$3,"",IF(ISBLANK(F282),IF('Настройки'!$B$9="Нулевой спрос",0,""),IF(F282&lt;0,IF('Настройки'!$B$10="Исключить","",IF('Настройки'!$B$10="Абсолютные значения",ABS(F282),F282)),F282)))</x:f>
      </x:c>
      <x:c r="BJ282" s="50" t="str">
        <x:f>IF(2&gt;'Настройки'!$B$3,"",IF(ISBLANK(G282),IF('Настройки'!$B$9="Нулевой спрос",0,""),IF(G282&lt;0,IF('Настройки'!$B$10="Исключить","",IF('Настройки'!$B$10="Абсолютные значения",ABS(G282),G282)),G282)))</x:f>
      </x:c>
      <x:c r="BK282" s="50" t="str">
        <x:f>IF(3&gt;'Настройки'!$B$3,"",IF(ISBLANK(H282),IF('Настройки'!$B$9="Нулевой спрос",0,""),IF(H282&lt;0,IF('Настройки'!$B$10="Исключить","",IF('Настройки'!$B$10="Абсолютные значения",ABS(H282),H282)),H282)))</x:f>
      </x:c>
      <x:c r="BL282" s="50" t="str">
        <x:f>IF(4&gt;'Настройки'!$B$3,"",IF(ISBLANK(I282),IF('Настройки'!$B$9="Нулевой спрос",0,""),IF(I282&lt;0,IF('Настройки'!$B$10="Исключить","",IF('Настройки'!$B$10="Абсолютные значения",ABS(I282),I282)),I282)))</x:f>
      </x:c>
      <x:c r="BM282" s="50" t="str">
        <x:f>IF(5&gt;'Настройки'!$B$3,"",IF(ISBLANK(J282),IF('Настройки'!$B$9="Нулевой спрос",0,""),IF(J282&lt;0,IF('Настройки'!$B$10="Исключить","",IF('Настройки'!$B$10="Абсолютные значения",ABS(J282),J282)),J282)))</x:f>
      </x:c>
      <x:c r="BN282" s="50" t="str">
        <x:f>IF(6&gt;'Настройки'!$B$3,"",IF(ISBLANK(K282),IF('Настройки'!$B$9="Нулевой спрос",0,""),IF(K282&lt;0,IF('Настройки'!$B$10="Исключить","",IF('Настройки'!$B$10="Абсолютные значения",ABS(K282),K282)),K282)))</x:f>
      </x:c>
      <x:c r="BO282" s="50" t="str">
        <x:f>IF(7&gt;'Настройки'!$B$3,"",IF(ISBLANK(L282),IF('Настройки'!$B$9="Нулевой спрос",0,""),IF(L282&lt;0,IF('Настройки'!$B$10="Исключить","",IF('Настройки'!$B$10="Абсолютные значения",ABS(L282),L282)),L282)))</x:f>
      </x:c>
      <x:c r="BP282" s="50" t="str">
        <x:f>IF(8&gt;'Настройки'!$B$3,"",IF(ISBLANK(M282),IF('Настройки'!$B$9="Нулевой спрос",0,""),IF(M282&lt;0,IF('Настройки'!$B$10="Исключить","",IF('Настройки'!$B$10="Абсолютные значения",ABS(M282),M282)),M282)))</x:f>
      </x:c>
      <x:c r="BQ282" s="50" t="str">
        <x:f>IF(9&gt;'Настройки'!$B$3,"",IF(ISBLANK(N282),IF('Настройки'!$B$9="Нулевой спрос",0,""),IF(N282&lt;0,IF('Настройки'!$B$10="Исключить","",IF('Настройки'!$B$10="Абсолютные значения",ABS(N282),N282)),N282)))</x:f>
      </x:c>
      <x:c r="BR282" s="50" t="str">
        <x:f>IF(10&gt;'Настройки'!$B$3,"",IF(ISBLANK(O282),IF('Настройки'!$B$9="Нулевой спрос",0,""),IF(O282&lt;0,IF('Настройки'!$B$10="Исключить","",IF('Настройки'!$B$10="Абсолютные значения",ABS(O282),O282)),O282)))</x:f>
      </x:c>
      <x:c r="BS282" s="50" t="str">
        <x:f>IF(11&gt;'Настройки'!$B$3,"",IF(ISBLANK(P282),IF('Настройки'!$B$9="Нулевой спрос",0,""),IF(P282&lt;0,IF('Настройки'!$B$10="Исключить","",IF('Настройки'!$B$10="Абсолютные значения",ABS(P282),P282)),P282)))</x:f>
      </x:c>
      <x:c r="BT282" s="50" t="str">
        <x:f>IF(12&gt;'Настройки'!$B$3,"",IF(ISBLANK(Q282),IF('Настройки'!$B$9="Нулевой спрос",0,""),IF(Q282&lt;0,IF('Настройки'!$B$10="Исключить","",IF('Настройки'!$B$10="Абсолютные значения",ABS(Q282),Q282)),Q282)))</x:f>
      </x:c>
      <x:c r="BU282" s="50" t="str">
        <x:f>IF(13&gt;'Настройки'!$B$3,"",IF(ISBLANK(R282),IF('Настройки'!$B$9="Нулевой спрос",0,""),IF(R282&lt;0,IF('Настройки'!$B$10="Исключить","",IF('Настройки'!$B$10="Абсолютные значения",ABS(R282),R282)),R282)))</x:f>
      </x:c>
      <x:c r="BV282" s="50" t="str">
        <x:f>IF(14&gt;'Настройки'!$B$3,"",IF(ISBLANK(S282),IF('Настройки'!$B$9="Нулевой спрос",0,""),IF(S282&lt;0,IF('Настройки'!$B$10="Исключить","",IF('Настройки'!$B$10="Абсолютные значения",ABS(S282),S282)),S282)))</x:f>
      </x:c>
      <x:c r="BW282" s="50" t="str">
        <x:f>IF(15&gt;'Настройки'!$B$3,"",IF(ISBLANK(T282),IF('Настройки'!$B$9="Нулевой спрос",0,""),IF(T282&lt;0,IF('Настройки'!$B$10="Исключить","",IF('Настройки'!$B$10="Абсолютные значения",ABS(T282),T282)),T282)))</x:f>
      </x:c>
      <x:c r="BX282" s="50" t="str">
        <x:f>IF(16&gt;'Настройки'!$B$3,"",IF(ISBLANK(U282),IF('Настройки'!$B$9="Нулевой спрос",0,""),IF(U282&lt;0,IF('Настройки'!$B$10="Исключить","",IF('Настройки'!$B$10="Абсолютные значения",ABS(U282),U282)),U282)))</x:f>
      </x:c>
      <x:c r="BY282" s="50" t="str">
        <x:f>IF(17&gt;'Настройки'!$B$3,"",IF(ISBLANK(V282),IF('Настройки'!$B$9="Нулевой спрос",0,""),IF(V282&lt;0,IF('Настройки'!$B$10="Исключить","",IF('Настройки'!$B$10="Абсолютные значения",ABS(V282),V282)),V282)))</x:f>
      </x:c>
      <x:c r="BZ282" s="50" t="str">
        <x:f>IF(18&gt;'Настройки'!$B$3,"",IF(ISBLANK(W282),IF('Настройки'!$B$9="Нулевой спрос",0,""),IF(W282&lt;0,IF('Настройки'!$B$10="Исключить","",IF('Настройки'!$B$10="Абсолютные значения",ABS(W282),W282)),W282)))</x:f>
      </x:c>
      <x:c r="CA282" s="50" t="str">
        <x:f>IF(19&gt;'Настройки'!$B$3,"",IF(ISBLANK(X282),IF('Настройки'!$B$9="Нулевой спрос",0,""),IF(X282&lt;0,IF('Настройки'!$B$10="Исключить","",IF('Настройки'!$B$10="Абсолютные значения",ABS(X282),X282)),X282)))</x:f>
      </x:c>
      <x:c r="CB282" s="50" t="str">
        <x:f>IF(20&gt;'Настройки'!$B$3,"",IF(ISBLANK(Y282),IF('Настройки'!$B$9="Нулевой спрос",0,""),IF(Y282&lt;0,IF('Настройки'!$B$10="Исключить","",IF('Настройки'!$B$10="Абсолютные значения",ABS(Y282),Y282)),Y282)))</x:f>
      </x:c>
      <x:c r="CC282" s="50" t="str">
        <x:f>IF(21&gt;'Настройки'!$B$3,"",IF(ISBLANK(Z282),IF('Настройки'!$B$9="Нулевой спрос",0,""),IF(Z282&lt;0,IF('Настройки'!$B$10="Исключить","",IF('Настройки'!$B$10="Абсолютные значения",ABS(Z282),Z282)),Z282)))</x:f>
      </x:c>
      <x:c r="CD282" s="50" t="str">
        <x:f>IF(22&gt;'Настройки'!$B$3,"",IF(ISBLANK(AA282),IF('Настройки'!$B$9="Нулевой спрос",0,""),IF(AA282&lt;0,IF('Настройки'!$B$10="Исключить","",IF('Настройки'!$B$10="Абсолютные значения",ABS(AA282),AA282)),AA282)))</x:f>
      </x:c>
      <x:c r="CE282" s="50" t="str">
        <x:f>IF(23&gt;'Настройки'!$B$3,"",IF(ISBLANK(AB282),IF('Настройки'!$B$9="Нулевой спрос",0,""),IF(AB282&lt;0,IF('Настройки'!$B$10="Исключить","",IF('Настройки'!$B$10="Абсолютные значения",ABS(AB282),AB282)),AB282)))</x:f>
      </x:c>
      <x:c r="CF282" s="50" t="str">
        <x:f>IF(24&gt;'Настройки'!$B$3,"",IF(ISBLANK(AC282),IF('Настройки'!$B$9="Нулевой спрос",0,""),IF(AC282&lt;0,IF('Настройки'!$B$10="Исключить","",IF('Настройки'!$B$10="Абсолютные значения",ABS(AC282),AC282)),AC282)))</x:f>
      </x:c>
      <x:c r="CG282" s="50" t="str">
        <x:f>IF(25&gt;'Настройки'!$B$3,"",IF(ISBLANK(AD282),IF('Настройки'!$B$9="Нулевой спрос",0,""),IF(AD282&lt;0,IF('Настройки'!$B$10="Исключить","",IF('Настройки'!$B$10="Абсолютные значения",ABS(AD282),AD282)),AD282)))</x:f>
      </x:c>
      <x:c r="CH282" s="50" t="str">
        <x:f>IF(26&gt;'Настройки'!$B$3,"",IF(ISBLANK(AE282),IF('Настройки'!$B$9="Нулевой спрос",0,""),IF(AE282&lt;0,IF('Настройки'!$B$10="Исключить","",IF('Настройки'!$B$10="Абсолютные значения",ABS(AE282),AE282)),AE282)))</x:f>
      </x:c>
      <x:c r="CI282" s="50" t="str">
        <x:f>IF(27&gt;'Настройки'!$B$3,"",IF(ISBLANK(AF282),IF('Настройки'!$B$9="Нулевой спрос",0,""),IF(AF282&lt;0,IF('Настройки'!$B$10="Исключить","",IF('Настройки'!$B$10="Абсолютные значения",ABS(AF282),AF282)),AF282)))</x:f>
      </x:c>
      <x:c r="CJ282" s="50" t="str">
        <x:f>IF(28&gt;'Настройки'!$B$3,"",IF(ISBLANK(AG282),IF('Настройки'!$B$9="Нулевой спрос",0,""),IF(AG282&lt;0,IF('Настройки'!$B$10="Исключить","",IF('Настройки'!$B$10="Абсолютные значения",ABS(AG282),AG282)),AG282)))</x:f>
      </x:c>
      <x:c r="CK282" s="50" t="str">
        <x:f>IF(29&gt;'Настройки'!$B$3,"",IF(ISBLANK(AH282),IF('Настройки'!$B$9="Нулевой спрос",0,""),IF(AH282&lt;0,IF('Настройки'!$B$10="Исключить","",IF('Настройки'!$B$10="Абсолютные значения",ABS(AH282),AH282)),AH282)))</x:f>
      </x:c>
      <x:c r="CL282" s="50" t="str">
        <x:f>IF(30&gt;'Настройки'!$B$3,"",IF(ISBLANK(AI282),IF('Настройки'!$B$9="Нулевой спрос",0,""),IF(AI282&lt;0,IF('Настройки'!$B$10="Исключить","",IF('Настройки'!$B$10="Абсолютные значения",ABS(AI282),AI282)),AI282)))</x:f>
      </x:c>
      <x:c r="CM282" s="50" t="str">
        <x:f>IF(31&gt;'Настройки'!$B$3,"",IF(ISBLANK(AJ282),IF('Настройки'!$B$9="Нулевой спрос",0,""),IF(AJ282&lt;0,IF('Настройки'!$B$10="Исключить","",IF('Настройки'!$B$10="Абсолютные значения",ABS(AJ282),AJ282)),AJ282)))</x:f>
      </x:c>
      <x:c r="CN282" s="50" t="str">
        <x:f>IF(32&gt;'Настройки'!$B$3,"",IF(ISBLANK(AK282),IF('Настройки'!$B$9="Нулевой спрос",0,""),IF(AK282&lt;0,IF('Настройки'!$B$10="Исключить","",IF('Настройки'!$B$10="Абсолютные значения",ABS(AK282),AK282)),AK282)))</x:f>
      </x:c>
      <x:c r="CO282" s="50" t="str">
        <x:f>IF(33&gt;'Настройки'!$B$3,"",IF(ISBLANK(AL282),IF('Настройки'!$B$9="Нулевой спрос",0,""),IF(AL282&lt;0,IF('Настройки'!$B$10="Исключить","",IF('Настройки'!$B$10="Абсолютные значения",ABS(AL282),AL282)),AL282)))</x:f>
      </x:c>
      <x:c r="CP282" s="50" t="str">
        <x:f>IF(34&gt;'Настройки'!$B$3,"",IF(ISBLANK(AM282),IF('Настройки'!$B$9="Нулевой спрос",0,""),IF(AM282&lt;0,IF('Настройки'!$B$10="Исключить","",IF('Настройки'!$B$10="Абсолютные значения",ABS(AM282),AM282)),AM282)))</x:f>
      </x:c>
      <x:c r="CQ282" s="50" t="str">
        <x:f>IF(35&gt;'Настройки'!$B$3,"",IF(ISBLANK(AN282),IF('Настройки'!$B$9="Нулевой спрос",0,""),IF(AN282&lt;0,IF('Настройки'!$B$10="Исключить","",IF('Настройки'!$B$10="Абсолютные значения",ABS(AN282),AN282)),AN282)))</x:f>
      </x:c>
      <x:c r="CR282" s="50" t="str">
        <x:f>IF(36&gt;'Настройки'!$B$3,"",IF(ISBLANK(AO282),IF('Настройки'!$B$9="Нулевой спрос",0,""),IF(AO282&lt;0,IF('Настройки'!$B$10="Исключить","",IF('Настройки'!$B$10="Абсолютные значения",ABS(AO282),AO282)),AO282)))</x:f>
      </x:c>
      <x:c r="CS282" s="50" t="str">
        <x:f>IF(OR(1&gt;'Настройки'!$B$3,ISBLANK(BI282),BI282=0),"",BI282)</x:f>
      </x:c>
      <x:c r="CT282" s="50" t="str">
        <x:f>IF(OR(2&gt;'Настройки'!$B$3,ISBLANK(BJ282),BJ282=0),"",BJ282)</x:f>
      </x:c>
      <x:c r="CU282" s="50" t="str">
        <x:f>IF(OR(3&gt;'Настройки'!$B$3,ISBLANK(BK282),BK282=0),"",BK282)</x:f>
      </x:c>
      <x:c r="CV282" s="50" t="str">
        <x:f>IF(OR(4&gt;'Настройки'!$B$3,ISBLANK(BL282),BL282=0),"",BL282)</x:f>
      </x:c>
      <x:c r="CW282" s="50" t="str">
        <x:f>IF(OR(5&gt;'Настройки'!$B$3,ISBLANK(BM282),BM282=0),"",BM282)</x:f>
      </x:c>
      <x:c r="CX282" s="50" t="str">
        <x:f>IF(OR(6&gt;'Настройки'!$B$3,ISBLANK(BN282),BN282=0),"",BN282)</x:f>
      </x:c>
      <x:c r="CY282" s="50" t="str">
        <x:f>IF(OR(7&gt;'Настройки'!$B$3,ISBLANK(BO282),BO282=0),"",BO282)</x:f>
      </x:c>
      <x:c r="CZ282" s="50" t="str">
        <x:f>IF(OR(8&gt;'Настройки'!$B$3,ISBLANK(BP282),BP282=0),"",BP282)</x:f>
      </x:c>
      <x:c r="DA282" s="50" t="str">
        <x:f>IF(OR(9&gt;'Настройки'!$B$3,ISBLANK(BQ282),BQ282=0),"",BQ282)</x:f>
      </x:c>
      <x:c r="DB282" s="50" t="str">
        <x:f>IF(OR(10&gt;'Настройки'!$B$3,ISBLANK(BR282),BR282=0),"",BR282)</x:f>
      </x:c>
      <x:c r="DC282" s="50" t="str">
        <x:f>IF(OR(11&gt;'Настройки'!$B$3,ISBLANK(BS282),BS282=0),"",BS282)</x:f>
      </x:c>
      <x:c r="DD282" s="50" t="str">
        <x:f>IF(OR(12&gt;'Настройки'!$B$3,ISBLANK(BT282),BT282=0),"",BT282)</x:f>
      </x:c>
      <x:c r="DE282" s="50" t="str">
        <x:f>IF(OR(13&gt;'Настройки'!$B$3,ISBLANK(BU282),BU282=0),"",BU282)</x:f>
      </x:c>
      <x:c r="DF282" s="50" t="str">
        <x:f>IF(OR(14&gt;'Настройки'!$B$3,ISBLANK(BV282),BV282=0),"",BV282)</x:f>
      </x:c>
      <x:c r="DG282" s="50" t="str">
        <x:f>IF(OR(15&gt;'Настройки'!$B$3,ISBLANK(BW282),BW282=0),"",BW282)</x:f>
      </x:c>
      <x:c r="DH282" s="50" t="str">
        <x:f>IF(OR(16&gt;'Настройки'!$B$3,ISBLANK(BX282),BX282=0),"",BX282)</x:f>
      </x:c>
      <x:c r="DI282" s="50" t="str">
        <x:f>IF(OR(17&gt;'Настройки'!$B$3,ISBLANK(BY282),BY282=0),"",BY282)</x:f>
      </x:c>
      <x:c r="DJ282" s="50" t="str">
        <x:f>IF(OR(18&gt;'Настройки'!$B$3,ISBLANK(BZ282),BZ282=0),"",BZ282)</x:f>
      </x:c>
      <x:c r="DK282" s="50" t="str">
        <x:f>IF(OR(19&gt;'Настройки'!$B$3,ISBLANK(CA282),CA282=0),"",CA282)</x:f>
      </x:c>
      <x:c r="DL282" s="50" t="str">
        <x:f>IF(OR(20&gt;'Настройки'!$B$3,ISBLANK(CB282),CB282=0),"",CB282)</x:f>
      </x:c>
      <x:c r="DM282" s="50" t="str">
        <x:f>IF(OR(21&gt;'Настройки'!$B$3,ISBLANK(CC282),CC282=0),"",CC282)</x:f>
      </x:c>
      <x:c r="DN282" s="50" t="str">
        <x:f>IF(OR(22&gt;'Настройки'!$B$3,ISBLANK(CD282),CD282=0),"",CD282)</x:f>
      </x:c>
      <x:c r="DO282" s="50" t="str">
        <x:f>IF(OR(23&gt;'Настройки'!$B$3,ISBLANK(CE282),CE282=0),"",CE282)</x:f>
      </x:c>
      <x:c r="DP282" s="50" t="str">
        <x:f>IF(OR(24&gt;'Настройки'!$B$3,ISBLANK(CF282),CF282=0),"",CF282)</x:f>
      </x:c>
      <x:c r="DQ282" s="50" t="str">
        <x:f>IF(OR(25&gt;'Настройки'!$B$3,ISBLANK(CG282),CG282=0),"",CG282)</x:f>
      </x:c>
      <x:c r="DR282" s="50" t="str">
        <x:f>IF(OR(26&gt;'Настройки'!$B$3,ISBLANK(CH282),CH282=0),"",CH282)</x:f>
      </x:c>
      <x:c r="DS282" s="50" t="str">
        <x:f>IF(OR(27&gt;'Настройки'!$B$3,ISBLANK(CI282),CI282=0),"",CI282)</x:f>
      </x:c>
      <x:c r="DT282" s="50" t="str">
        <x:f>IF(OR(28&gt;'Настройки'!$B$3,ISBLANK(CJ282),CJ282=0),"",CJ282)</x:f>
      </x:c>
      <x:c r="DU282" s="50" t="str">
        <x:f>IF(OR(29&gt;'Настройки'!$B$3,ISBLANK(CK282),CK282=0),"",CK282)</x:f>
      </x:c>
      <x:c r="DV282" s="50" t="str">
        <x:f>IF(OR(30&gt;'Настройки'!$B$3,ISBLANK(CL282),CL282=0),"",CL282)</x:f>
      </x:c>
      <x:c r="DW282" s="50" t="str">
        <x:f>IF(OR(31&gt;'Настройки'!$B$3,ISBLANK(CM282),CM282=0),"",CM282)</x:f>
      </x:c>
      <x:c r="DX282" s="50" t="str">
        <x:f>IF(OR(32&gt;'Настройки'!$B$3,ISBLANK(CN282),CN282=0),"",CN282)</x:f>
      </x:c>
      <x:c r="DY282" s="50" t="str">
        <x:f>IF(OR(33&gt;'Настройки'!$B$3,ISBLANK(CO282),CO282=0),"",CO282)</x:f>
      </x:c>
      <x:c r="DZ282" s="50" t="str">
        <x:f>IF(OR(34&gt;'Настройки'!$B$3,ISBLANK(CP282),CP282=0),"",CP282)</x:f>
      </x:c>
      <x:c r="EA282" s="50" t="str">
        <x:f>IF(OR(35&gt;'Настройки'!$B$3,ISBLANK(CQ282),CQ282=0),"",CQ282)</x:f>
      </x:c>
      <x:c r="EB282" s="50" t="str">
        <x:f>IF(OR(36&gt;'Настройки'!$B$3,ISBLANK(CR282),CR282=0),"",CR282)</x:f>
      </x:c>
      <x:c r="EC282" s="50" t="str">
        <x:f>IF(A282="","",IF(OR(BB282="AZ",BB282="BZ"),10000+ROW(),IF(AZ282&gt;'Настройки'!$B$11,20000+ROW(),IF(BF282&lt;&gt;"Обычный",30000+ROW(),IF(AX282&lt;=0,40000+ROW(),"")))))</x:f>
      </x:c>
      <x:c r="ED282" s="50" t="str">
        <x:f>IF(EC282="","",COUNTIFS($EC$2:$EC$1001,"&gt;0",$EC$2:$EC$1001,"&lt;"&amp;EC282)+1)</x:f>
      </x:c>
    </x:row>
    <x:row r="283">
      <x:c r="A283" s="115"/>
      <x:c r="B283" s="115"/>
      <x:c r="C283" s="115"/>
      <x:c r="D283" s="118"/>
      <x:c r="E283" s="118"/>
      <x:c r="F283" s="118"/>
      <x:c r="G283" s="118"/>
      <x:c r="H283" s="118"/>
      <x:c r="I283" s="118"/>
      <x:c r="J283" s="118"/>
      <x:c r="K283" s="118"/>
      <x:c r="L283" s="118"/>
      <x:c r="M283" s="118"/>
      <x:c r="N283" s="118"/>
      <x:c r="O283" s="118"/>
      <x:c r="P283" s="118"/>
      <x:c r="Q283" s="118"/>
      <x:c r="R283" s="118"/>
      <x:c r="S283" s="118"/>
      <x:c r="T283" s="118"/>
      <x:c r="U283" s="118"/>
      <x:c r="V283" s="118"/>
      <x:c r="W283" s="118"/>
      <x:c r="X283" s="118"/>
      <x:c r="Y283" s="118"/>
      <x:c r="Z283" s="118"/>
      <x:c r="AA283" s="118"/>
      <x:c r="AB283" s="118"/>
      <x:c r="AC283" s="118"/>
      <x:c r="AD283" s="118"/>
      <x:c r="AE283" s="118"/>
      <x:c r="AF283" s="118"/>
      <x:c r="AG283" s="118"/>
      <x:c r="AH283" s="118"/>
      <x:c r="AI283" s="118"/>
      <x:c r="AJ283" s="118"/>
      <x:c r="AK283" s="118"/>
      <x:c r="AL283" s="118"/>
      <x:c r="AM283" s="118"/>
      <x:c r="AN283" s="118"/>
      <x:c r="AO283" s="118"/>
      <x:c r="AP283" s="115"/>
      <x:c r="AQ283" s="49" t="str">
        <x:f>IF(A283="","",COUNT(BI283:INDEX(BI283:CR283,1,'Настройки'!$B$3)))</x:f>
      </x:c>
      <x:c r="AR283" s="49" t="str">
        <x:f>IF(A283="","",SUM(BI283:INDEX(BI283:CR283,1,'Настройки'!$B$3)))</x:f>
      </x:c>
      <x:c r="AS283" s="58" t="str">
        <x:f>IF(A283="","",IF('Настройки'!$B$4="Стоимость потребления",AR283*D283,IF('Настройки'!$B$4="Количество",AR283,E283)))</x:f>
      </x:c>
      <x:c r="AT283" s="61" t="str">
        <x:f>IF(OR(A283="",AS283&lt;0,SUM($AS$2:$AS$1001)&lt;=0),"",AS283/SUM($AS$2:$AS$1001))</x:f>
      </x:c>
      <x:c r="AU283" s="61" t="str">
        <x:f>IF(OR(A283="",AS283&lt;0,SUM($AS$2:$AS$1001)&lt;=0),"",SUMIFS($AS$2:$AS$1001,$AS$2:$AS$1001,"&gt;"&amp;AS283)/SUM($AS$2:$AS$1001))</x:f>
      </x:c>
      <x:c r="AV283" s="61" t="str">
        <x:f>IF(OR(A283="",AS283&lt;0,SUM($AS$2:$AS$1001)&lt;=0),"",SUMIFS($AS$2:$AS$1001,$AS$2:$AS$1001,"&gt;="&amp;AS283)/SUM($AS$2:$AS$1001))</x:f>
      </x:c>
      <x:c r="AW283" s="49" t="str">
        <x:f>IF(A283="","",IF(SUM($AS$2:$AS$1001)&lt;=0,"Не определён",IF(AS283&lt;0,"Исключение",IF(AU283&lt;'Настройки'!$B$5,"A",IF(AU283&lt;'Настройки'!$B$6,"B","C")))))</x:f>
      </x:c>
      <x:c r="AX283" s="58" t="str">
        <x:f>IF(A283="","",IF(AQ283=0,"",AVERAGE(BI283:INDEX(BI283:CR283,1,'Настройки'!$B$3))))</x:f>
      </x:c>
      <x:c r="AY283" s="58" t="str">
        <x:f>IF(OR(A283="",AQ283=0),"",STDEVP(BI283:INDEX(BI283:CR283,1,'Настройки'!$B$3)))</x:f>
      </x:c>
      <x:c r="AZ283" s="61" t="str">
        <x:f>IF(OR(A283="",AQ283&lt;'Настройки'!$B$12,AX283&lt;=0,AND('Настройки'!$B$10="Блокировать",COUNTIF(F283:INDEX(F283:AO283,1,'Настройки'!$B$3),"&lt;0")&gt;0)),"",AY283/ABS(AX283))</x:f>
      </x:c>
      <x:c r="BA283" s="49" t="str">
        <x:f>IF(A283="","",IF(AND('Настройки'!$B$10="Блокировать",COUNTIF(F283:INDEX(F283:AO283,1,'Настройки'!$B$3),"&lt;0")&gt;0),"Не определён",IF(AQ283&lt;'Настройки'!$B$12,"Не определён",IF(AX283=0,"Нет спроса",IF(AX283&lt;0,"Не определён",IF(AZ283&lt;='Настройки'!$B$7,"X",IF(AZ283&lt;='Настройки'!$B$8,"Y","Z")))))))</x:f>
      </x:c>
      <x:c r="BB283" s="49" t="str">
        <x:f>IF(OR(A283="",LEN(AW283)&lt;&gt;1,LEN(BA283)&lt;&gt;1),"",AW283&amp;BA283)</x:f>
      </x:c>
      <x:c r="BC283" s="61" t="str">
        <x:f>IF(OR(A283="",AQ283=0),"",(COUNT(BI283:INDEX(BI283:CR283,1,'Настройки'!$B$3))-COUNT(CS283:INDEX(CS283:EB283,1,'Настройки'!$B$3)))/AQ283)</x:f>
      </x:c>
      <x:c r="BD283" s="64" t="str">
        <x:f>IF(OR(A283="",COUNT(CS283:INDEX(CS283:EB283,1,'Настройки'!$B$3))=0),"",AQ283/COUNT(CS283:INDEX(CS283:EB283,1,'Настройки'!$B$3)))</x:f>
      </x:c>
      <x:c r="BE283" s="64" t="str">
        <x:f>IF(OR(A283="",COUNT(CS283:INDEX(CS283:EB283,1,'Настройки'!$B$3))=0),"",IF(AVERAGE(CS283:INDEX(CS283:EB283,1,'Настройки'!$B$3))=0,"",(STDEVP(CS283:INDEX(CS283:EB283,1,'Настройки'!$B$3))/ABS(AVERAGE(CS283:INDEX(CS283:EB283,1,'Настройки'!$B$3))))^2))</x:f>
      </x:c>
      <x:c r="BF283" s="49" t="str">
        <x:f>IF(A283="","",IF(AQ283&lt;3,"Недостаточно",IF(AQ283&lt;6,"Предварительный","Обычный")))</x:f>
      </x:c>
      <x:c r="BG283" s="49" t="str">
        <x:f>IF(A283="","",IF(COUNTIF(F283:INDEX(F283:AO283,1,'Настройки'!$B$3),"&lt;0")&gt;0,IF('Настройки'!$B$10="Блокировать","Отрицательный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"),"")&amp;IF(AQ283&lt;3,"Недостаточно истории. ",IF(AQ283&lt;6,"Предварительная классификация. ",""))&amp;IF(AX283=0,"Нет спроса за горизонт. ","")&amp;IF(AZ283&gt;'Настройки'!$B$11,"Экстремальная вариативность. ",""))</x:f>
      </x:c>
      <x:c r="BH283" s="49" t="str">
        <x:f>IF(A283="","",IFERROR(VLOOKUP(BB283,'Настройки'!$D$3:$E$11,2,FALSE),"Сначала проверьте исходные данные и историю спроса.")&amp;" Уточните срок поставки, MOQ и критичность.")</x:f>
      </x:c>
      <x:c r="BI283" s="50" t="str">
        <x:f>IF(1&gt;'Настройки'!$B$3,"",IF(ISBLANK(F283),IF('Настройки'!$B$9="Нулевой спрос",0,""),IF(F283&lt;0,IF('Настройки'!$B$10="Исключить","",IF('Настройки'!$B$10="Абсолютные значения",ABS(F283),F283)),F283)))</x:f>
      </x:c>
      <x:c r="BJ283" s="50" t="str">
        <x:f>IF(2&gt;'Настройки'!$B$3,"",IF(ISBLANK(G283),IF('Настройки'!$B$9="Нулевой спрос",0,""),IF(G283&lt;0,IF('Настройки'!$B$10="Исключить","",IF('Настройки'!$B$10="Абсолютные значения",ABS(G283),G283)),G283)))</x:f>
      </x:c>
      <x:c r="BK283" s="50" t="str">
        <x:f>IF(3&gt;'Настройки'!$B$3,"",IF(ISBLANK(H283),IF('Настройки'!$B$9="Нулевой спрос",0,""),IF(H283&lt;0,IF('Настройки'!$B$10="Исключить","",IF('Настройки'!$B$10="Абсолютные значения",ABS(H283),H283)),H283)))</x:f>
      </x:c>
      <x:c r="BL283" s="50" t="str">
        <x:f>IF(4&gt;'Настройки'!$B$3,"",IF(ISBLANK(I283),IF('Настройки'!$B$9="Нулевой спрос",0,""),IF(I283&lt;0,IF('Настройки'!$B$10="Исключить","",IF('Настройки'!$B$10="Абсолютные значения",ABS(I283),I283)),I283)))</x:f>
      </x:c>
      <x:c r="BM283" s="50" t="str">
        <x:f>IF(5&gt;'Настройки'!$B$3,"",IF(ISBLANK(J283),IF('Настройки'!$B$9="Нулевой спрос",0,""),IF(J283&lt;0,IF('Настройки'!$B$10="Исключить","",IF('Настройки'!$B$10="Абсолютные значения",ABS(J283),J283)),J283)))</x:f>
      </x:c>
      <x:c r="BN283" s="50" t="str">
        <x:f>IF(6&gt;'Настройки'!$B$3,"",IF(ISBLANK(K283),IF('Настройки'!$B$9="Нулевой спрос",0,""),IF(K283&lt;0,IF('Настройки'!$B$10="Исключить","",IF('Настройки'!$B$10="Абсолютные значения",ABS(K283),K283)),K283)))</x:f>
      </x:c>
      <x:c r="BO283" s="50" t="str">
        <x:f>IF(7&gt;'Настройки'!$B$3,"",IF(ISBLANK(L283),IF('Настройки'!$B$9="Нулевой спрос",0,""),IF(L283&lt;0,IF('Настройки'!$B$10="Исключить","",IF('Настройки'!$B$10="Абсолютные значения",ABS(L283),L283)),L283)))</x:f>
      </x:c>
      <x:c r="BP283" s="50" t="str">
        <x:f>IF(8&gt;'Настройки'!$B$3,"",IF(ISBLANK(M283),IF('Настройки'!$B$9="Нулевой спрос",0,""),IF(M283&lt;0,IF('Настройки'!$B$10="Исключить","",IF('Настройки'!$B$10="Абсолютные значения",ABS(M283),M283)),M283)))</x:f>
      </x:c>
      <x:c r="BQ283" s="50" t="str">
        <x:f>IF(9&gt;'Настройки'!$B$3,"",IF(ISBLANK(N283),IF('Настройки'!$B$9="Нулевой спрос",0,""),IF(N283&lt;0,IF('Настройки'!$B$10="Исключить","",IF('Настройки'!$B$10="Абсолютные значения",ABS(N283),N283)),N283)))</x:f>
      </x:c>
      <x:c r="BR283" s="50" t="str">
        <x:f>IF(10&gt;'Настройки'!$B$3,"",IF(ISBLANK(O283),IF('Настройки'!$B$9="Нулевой спрос",0,""),IF(O283&lt;0,IF('Настройки'!$B$10="Исключить","",IF('Настройки'!$B$10="Абсолютные значения",ABS(O283),O283)),O283)))</x:f>
      </x:c>
      <x:c r="BS283" s="50" t="str">
        <x:f>IF(11&gt;'Настройки'!$B$3,"",IF(ISBLANK(P283),IF('Настройки'!$B$9="Нулевой спрос",0,""),IF(P283&lt;0,IF('Настройки'!$B$10="Исключить","",IF('Настройки'!$B$10="Абсолютные значения",ABS(P283),P283)),P283)))</x:f>
      </x:c>
      <x:c r="BT283" s="50" t="str">
        <x:f>IF(12&gt;'Настройки'!$B$3,"",IF(ISBLANK(Q283),IF('Настройки'!$B$9="Нулевой спрос",0,""),IF(Q283&lt;0,IF('Настройки'!$B$10="Исключить","",IF('Настройки'!$B$10="Абсолютные значения",ABS(Q283),Q283)),Q283)))</x:f>
      </x:c>
      <x:c r="BU283" s="50" t="str">
        <x:f>IF(13&gt;'Настройки'!$B$3,"",IF(ISBLANK(R283),IF('Настройки'!$B$9="Нулевой спрос",0,""),IF(R283&lt;0,IF('Настройки'!$B$10="Исключить","",IF('Настройки'!$B$10="Абсолютные значения",ABS(R283),R283)),R283)))</x:f>
      </x:c>
      <x:c r="BV283" s="50" t="str">
        <x:f>IF(14&gt;'Настройки'!$B$3,"",IF(ISBLANK(S283),IF('Настройки'!$B$9="Нулевой спрос",0,""),IF(S283&lt;0,IF('Настройки'!$B$10="Исключить","",IF('Настройки'!$B$10="Абсолютные значения",ABS(S283),S283)),S283)))</x:f>
      </x:c>
      <x:c r="BW283" s="50" t="str">
        <x:f>IF(15&gt;'Настройки'!$B$3,"",IF(ISBLANK(T283),IF('Настройки'!$B$9="Нулевой спрос",0,""),IF(T283&lt;0,IF('Настройки'!$B$10="Исключить","",IF('Настройки'!$B$10="Абсолютные значения",ABS(T283),T283)),T283)))</x:f>
      </x:c>
      <x:c r="BX283" s="50" t="str">
        <x:f>IF(16&gt;'Настройки'!$B$3,"",IF(ISBLANK(U283),IF('Настройки'!$B$9="Нулевой спрос",0,""),IF(U283&lt;0,IF('Настройки'!$B$10="Исключить","",IF('Настройки'!$B$10="Абсолютные значения",ABS(U283),U283)),U283)))</x:f>
      </x:c>
      <x:c r="BY283" s="50" t="str">
        <x:f>IF(17&gt;'Настройки'!$B$3,"",IF(ISBLANK(V283),IF('Настройки'!$B$9="Нулевой спрос",0,""),IF(V283&lt;0,IF('Настройки'!$B$10="Исключить","",IF('Настройки'!$B$10="Абсолютные значения",ABS(V283),V283)),V283)))</x:f>
      </x:c>
      <x:c r="BZ283" s="50" t="str">
        <x:f>IF(18&gt;'Настройки'!$B$3,"",IF(ISBLANK(W283),IF('Настройки'!$B$9="Нулевой спрос",0,""),IF(W283&lt;0,IF('Настройки'!$B$10="Исключить","",IF('Настройки'!$B$10="Абсолютные значения",ABS(W283),W283)),W283)))</x:f>
      </x:c>
      <x:c r="CA283" s="50" t="str">
        <x:f>IF(19&gt;'Настройки'!$B$3,"",IF(ISBLANK(X283),IF('Настройки'!$B$9="Нулевой спрос",0,""),IF(X283&lt;0,IF('Настройки'!$B$10="Исключить","",IF('Настройки'!$B$10="Абсолютные значения",ABS(X283),X283)),X283)))</x:f>
      </x:c>
      <x:c r="CB283" s="50" t="str">
        <x:f>IF(20&gt;'Настройки'!$B$3,"",IF(ISBLANK(Y283),IF('Настройки'!$B$9="Нулевой спрос",0,""),IF(Y283&lt;0,IF('Настройки'!$B$10="Исключить","",IF('Настройки'!$B$10="Абсолютные значения",ABS(Y283),Y283)),Y283)))</x:f>
      </x:c>
      <x:c r="CC283" s="50" t="str">
        <x:f>IF(21&gt;'Настройки'!$B$3,"",IF(ISBLANK(Z283),IF('Настройки'!$B$9="Нулевой спрос",0,""),IF(Z283&lt;0,IF('Настройки'!$B$10="Исключить","",IF('Настройки'!$B$10="Абсолютные значения",ABS(Z283),Z283)),Z283)))</x:f>
      </x:c>
      <x:c r="CD283" s="50" t="str">
        <x:f>IF(22&gt;'Настройки'!$B$3,"",IF(ISBLANK(AA283),IF('Настройки'!$B$9="Нулевой спрос",0,""),IF(AA283&lt;0,IF('Настройки'!$B$10="Исключить","",IF('Настройки'!$B$10="Абсолютные значения",ABS(AA283),AA283)),AA283)))</x:f>
      </x:c>
      <x:c r="CE283" s="50" t="str">
        <x:f>IF(23&gt;'Настройки'!$B$3,"",IF(ISBLANK(AB283),IF('Настройки'!$B$9="Нулевой спрос",0,""),IF(AB283&lt;0,IF('Настройки'!$B$10="Исключить","",IF('Настройки'!$B$10="Абсолютные значения",ABS(AB283),AB283)),AB283)))</x:f>
      </x:c>
      <x:c r="CF283" s="50" t="str">
        <x:f>IF(24&gt;'Настройки'!$B$3,"",IF(ISBLANK(AC283),IF('Настройки'!$B$9="Нулевой спрос",0,""),IF(AC283&lt;0,IF('Настройки'!$B$10="Исключить","",IF('Настройки'!$B$10="Абсолютные значения",ABS(AC283),AC283)),AC283)))</x:f>
      </x:c>
      <x:c r="CG283" s="50" t="str">
        <x:f>IF(25&gt;'Настройки'!$B$3,"",IF(ISBLANK(AD283),IF('Настройки'!$B$9="Нулевой спрос",0,""),IF(AD283&lt;0,IF('Настройки'!$B$10="Исключить","",IF('Настройки'!$B$10="Абсолютные значения",ABS(AD283),AD283)),AD283)))</x:f>
      </x:c>
      <x:c r="CH283" s="50" t="str">
        <x:f>IF(26&gt;'Настройки'!$B$3,"",IF(ISBLANK(AE283),IF('Настройки'!$B$9="Нулевой спрос",0,""),IF(AE283&lt;0,IF('Настройки'!$B$10="Исключить","",IF('Настройки'!$B$10="Абсолютные значения",ABS(AE283),AE283)),AE283)))</x:f>
      </x:c>
      <x:c r="CI283" s="50" t="str">
        <x:f>IF(27&gt;'Настройки'!$B$3,"",IF(ISBLANK(AF283),IF('Настройки'!$B$9="Нулевой спрос",0,""),IF(AF283&lt;0,IF('Настройки'!$B$10="Исключить","",IF('Настройки'!$B$10="Абсолютные значения",ABS(AF283),AF283)),AF283)))</x:f>
      </x:c>
      <x:c r="CJ283" s="50" t="str">
        <x:f>IF(28&gt;'Настройки'!$B$3,"",IF(ISBLANK(AG283),IF('Настройки'!$B$9="Нулевой спрос",0,""),IF(AG283&lt;0,IF('Настройки'!$B$10="Исключить","",IF('Настройки'!$B$10="Абсолютные значения",ABS(AG283),AG283)),AG283)))</x:f>
      </x:c>
      <x:c r="CK283" s="50" t="str">
        <x:f>IF(29&gt;'Настройки'!$B$3,"",IF(ISBLANK(AH283),IF('Настройки'!$B$9="Нулевой спрос",0,""),IF(AH283&lt;0,IF('Настройки'!$B$10="Исключить","",IF('Настройки'!$B$10="Абсолютные значения",ABS(AH283),AH283)),AH283)))</x:f>
      </x:c>
      <x:c r="CL283" s="50" t="str">
        <x:f>IF(30&gt;'Настройки'!$B$3,"",IF(ISBLANK(AI283),IF('Настройки'!$B$9="Нулевой спрос",0,""),IF(AI283&lt;0,IF('Настройки'!$B$10="Исключить","",IF('Настройки'!$B$10="Абсолютные значения",ABS(AI283),AI283)),AI283)))</x:f>
      </x:c>
      <x:c r="CM283" s="50" t="str">
        <x:f>IF(31&gt;'Настройки'!$B$3,"",IF(ISBLANK(AJ283),IF('Настройки'!$B$9="Нулевой спрос",0,""),IF(AJ283&lt;0,IF('Настройки'!$B$10="Исключить","",IF('Настройки'!$B$10="Абсолютные значения",ABS(AJ283),AJ283)),AJ283)))</x:f>
      </x:c>
      <x:c r="CN283" s="50" t="str">
        <x:f>IF(32&gt;'Настройки'!$B$3,"",IF(ISBLANK(AK283),IF('Настройки'!$B$9="Нулевой спрос",0,""),IF(AK283&lt;0,IF('Настройки'!$B$10="Исключить","",IF('Настройки'!$B$10="Абсолютные значения",ABS(AK283),AK283)),AK283)))</x:f>
      </x:c>
      <x:c r="CO283" s="50" t="str">
        <x:f>IF(33&gt;'Настройки'!$B$3,"",IF(ISBLANK(AL283),IF('Настройки'!$B$9="Нулевой спрос",0,""),IF(AL283&lt;0,IF('Настройки'!$B$10="Исключить","",IF('Настройки'!$B$10="Абсолютные значения",ABS(AL283),AL283)),AL283)))</x:f>
      </x:c>
      <x:c r="CP283" s="50" t="str">
        <x:f>IF(34&gt;'Настройки'!$B$3,"",IF(ISBLANK(AM283),IF('Настройки'!$B$9="Нулевой спрос",0,""),IF(AM283&lt;0,IF('Настройки'!$B$10="Исключить","",IF('Настройки'!$B$10="Абсолютные значения",ABS(AM283),AM283)),AM283)))</x:f>
      </x:c>
      <x:c r="CQ283" s="50" t="str">
        <x:f>IF(35&gt;'Настройки'!$B$3,"",IF(ISBLANK(AN283),IF('Настройки'!$B$9="Нулевой спрос",0,""),IF(AN283&lt;0,IF('Настройки'!$B$10="Исключить","",IF('Настройки'!$B$10="Абсолютные значения",ABS(AN283),AN283)),AN283)))</x:f>
      </x:c>
      <x:c r="CR283" s="50" t="str">
        <x:f>IF(36&gt;'Настройки'!$B$3,"",IF(ISBLANK(AO283),IF('Настройки'!$B$9="Нулевой спрос",0,""),IF(AO283&lt;0,IF('Настройки'!$B$10="Исключить","",IF('Настройки'!$B$10="Абсолютные значения",ABS(AO283),AO283)),AO283)))</x:f>
      </x:c>
      <x:c r="CS283" s="50" t="str">
        <x:f>IF(OR(1&gt;'Настройки'!$B$3,ISBLANK(BI283),BI283=0),"",BI283)</x:f>
      </x:c>
      <x:c r="CT283" s="50" t="str">
        <x:f>IF(OR(2&gt;'Настройки'!$B$3,ISBLANK(BJ283),BJ283=0),"",BJ283)</x:f>
      </x:c>
      <x:c r="CU283" s="50" t="str">
        <x:f>IF(OR(3&gt;'Настройки'!$B$3,ISBLANK(BK283),BK283=0),"",BK283)</x:f>
      </x:c>
      <x:c r="CV283" s="50" t="str">
        <x:f>IF(OR(4&gt;'Настройки'!$B$3,ISBLANK(BL283),BL283=0),"",BL283)</x:f>
      </x:c>
      <x:c r="CW283" s="50" t="str">
        <x:f>IF(OR(5&gt;'Настройки'!$B$3,ISBLANK(BM283),BM283=0),"",BM283)</x:f>
      </x:c>
      <x:c r="CX283" s="50" t="str">
        <x:f>IF(OR(6&gt;'Настройки'!$B$3,ISBLANK(BN283),BN283=0),"",BN283)</x:f>
      </x:c>
      <x:c r="CY283" s="50" t="str">
        <x:f>IF(OR(7&gt;'Настройки'!$B$3,ISBLANK(BO283),BO283=0),"",BO283)</x:f>
      </x:c>
      <x:c r="CZ283" s="50" t="str">
        <x:f>IF(OR(8&gt;'Настройки'!$B$3,ISBLANK(BP283),BP283=0),"",BP283)</x:f>
      </x:c>
      <x:c r="DA283" s="50" t="str">
        <x:f>IF(OR(9&gt;'Настройки'!$B$3,ISBLANK(BQ283),BQ283=0),"",BQ283)</x:f>
      </x:c>
      <x:c r="DB283" s="50" t="str">
        <x:f>IF(OR(10&gt;'Настройки'!$B$3,ISBLANK(BR283),BR283=0),"",BR283)</x:f>
      </x:c>
      <x:c r="DC283" s="50" t="str">
        <x:f>IF(OR(11&gt;'Настройки'!$B$3,ISBLANK(BS283),BS283=0),"",BS283)</x:f>
      </x:c>
      <x:c r="DD283" s="50" t="str">
        <x:f>IF(OR(12&gt;'Настройки'!$B$3,ISBLANK(BT283),BT283=0),"",BT283)</x:f>
      </x:c>
      <x:c r="DE283" s="50" t="str">
        <x:f>IF(OR(13&gt;'Настройки'!$B$3,ISBLANK(BU283),BU283=0),"",BU283)</x:f>
      </x:c>
      <x:c r="DF283" s="50" t="str">
        <x:f>IF(OR(14&gt;'Настройки'!$B$3,ISBLANK(BV283),BV283=0),"",BV283)</x:f>
      </x:c>
      <x:c r="DG283" s="50" t="str">
        <x:f>IF(OR(15&gt;'Настройки'!$B$3,ISBLANK(BW283),BW283=0),"",BW283)</x:f>
      </x:c>
      <x:c r="DH283" s="50" t="str">
        <x:f>IF(OR(16&gt;'Настройки'!$B$3,ISBLANK(BX283),BX283=0),"",BX283)</x:f>
      </x:c>
      <x:c r="DI283" s="50" t="str">
        <x:f>IF(OR(17&gt;'Настройки'!$B$3,ISBLANK(BY283),BY283=0),"",BY283)</x:f>
      </x:c>
      <x:c r="DJ283" s="50" t="str">
        <x:f>IF(OR(18&gt;'Настройки'!$B$3,ISBLANK(BZ283),BZ283=0),"",BZ283)</x:f>
      </x:c>
      <x:c r="DK283" s="50" t="str">
        <x:f>IF(OR(19&gt;'Настройки'!$B$3,ISBLANK(CA283),CA283=0),"",CA283)</x:f>
      </x:c>
      <x:c r="DL283" s="50" t="str">
        <x:f>IF(OR(20&gt;'Настройки'!$B$3,ISBLANK(CB283),CB283=0),"",CB283)</x:f>
      </x:c>
      <x:c r="DM283" s="50" t="str">
        <x:f>IF(OR(21&gt;'Настройки'!$B$3,ISBLANK(CC283),CC283=0),"",CC283)</x:f>
      </x:c>
      <x:c r="DN283" s="50" t="str">
        <x:f>IF(OR(22&gt;'Настройки'!$B$3,ISBLANK(CD283),CD283=0),"",CD283)</x:f>
      </x:c>
      <x:c r="DO283" s="50" t="str">
        <x:f>IF(OR(23&gt;'Настройки'!$B$3,ISBLANK(CE283),CE283=0),"",CE283)</x:f>
      </x:c>
      <x:c r="DP283" s="50" t="str">
        <x:f>IF(OR(24&gt;'Настройки'!$B$3,ISBLANK(CF283),CF283=0),"",CF283)</x:f>
      </x:c>
      <x:c r="DQ283" s="50" t="str">
        <x:f>IF(OR(25&gt;'Настройки'!$B$3,ISBLANK(CG283),CG283=0),"",CG283)</x:f>
      </x:c>
      <x:c r="DR283" s="50" t="str">
        <x:f>IF(OR(26&gt;'Настройки'!$B$3,ISBLANK(CH283),CH283=0),"",CH283)</x:f>
      </x:c>
      <x:c r="DS283" s="50" t="str">
        <x:f>IF(OR(27&gt;'Настройки'!$B$3,ISBLANK(CI283),CI283=0),"",CI283)</x:f>
      </x:c>
      <x:c r="DT283" s="50" t="str">
        <x:f>IF(OR(28&gt;'Настройки'!$B$3,ISBLANK(CJ283),CJ283=0),"",CJ283)</x:f>
      </x:c>
      <x:c r="DU283" s="50" t="str">
        <x:f>IF(OR(29&gt;'Настройки'!$B$3,ISBLANK(CK283),CK283=0),"",CK283)</x:f>
      </x:c>
      <x:c r="DV283" s="50" t="str">
        <x:f>IF(OR(30&gt;'Настройки'!$B$3,ISBLANK(CL283),CL283=0),"",CL283)</x:f>
      </x:c>
      <x:c r="DW283" s="50" t="str">
        <x:f>IF(OR(31&gt;'Настройки'!$B$3,ISBLANK(CM283),CM283=0),"",CM283)</x:f>
      </x:c>
      <x:c r="DX283" s="50" t="str">
        <x:f>IF(OR(32&gt;'Настройки'!$B$3,ISBLANK(CN283),CN283=0),"",CN283)</x:f>
      </x:c>
      <x:c r="DY283" s="50" t="str">
        <x:f>IF(OR(33&gt;'Настройки'!$B$3,ISBLANK(CO283),CO283=0),"",CO283)</x:f>
      </x:c>
      <x:c r="DZ283" s="50" t="str">
        <x:f>IF(OR(34&gt;'Настройки'!$B$3,ISBLANK(CP283),CP283=0),"",CP283)</x:f>
      </x:c>
      <x:c r="EA283" s="50" t="str">
        <x:f>IF(OR(35&gt;'Настройки'!$B$3,ISBLANK(CQ283),CQ283=0),"",CQ283)</x:f>
      </x:c>
      <x:c r="EB283" s="50" t="str">
        <x:f>IF(OR(36&gt;'Настройки'!$B$3,ISBLANK(CR283),CR283=0),"",CR283)</x:f>
      </x:c>
      <x:c r="EC283" s="50" t="str">
        <x:f>IF(A283="","",IF(OR(BB283="AZ",BB283="BZ"),10000+ROW(),IF(AZ283&gt;'Настройки'!$B$11,20000+ROW(),IF(BF283&lt;&gt;"Обычный",30000+ROW(),IF(AX283&lt;=0,40000+ROW(),"")))))</x:f>
      </x:c>
      <x:c r="ED283" s="50" t="str">
        <x:f>IF(EC283="","",COUNTIFS($EC$2:$EC$1001,"&gt;0",$EC$2:$EC$1001,"&lt;"&amp;EC283)+1)</x:f>
      </x:c>
    </x:row>
    <x:row r="284">
      <x:c r="A284" s="115"/>
      <x:c r="B284" s="115"/>
      <x:c r="C284" s="115"/>
      <x:c r="D284" s="118"/>
      <x:c r="E284" s="118"/>
      <x:c r="F284" s="118"/>
      <x:c r="G284" s="118"/>
      <x:c r="H284" s="118"/>
      <x:c r="I284" s="118"/>
      <x:c r="J284" s="118"/>
      <x:c r="K284" s="118"/>
      <x:c r="L284" s="118"/>
      <x:c r="M284" s="118"/>
      <x:c r="N284" s="118"/>
      <x:c r="O284" s="118"/>
      <x:c r="P284" s="118"/>
      <x:c r="Q284" s="118"/>
      <x:c r="R284" s="118"/>
      <x:c r="S284" s="118"/>
      <x:c r="T284" s="118"/>
      <x:c r="U284" s="118"/>
      <x:c r="V284" s="118"/>
      <x:c r="W284" s="118"/>
      <x:c r="X284" s="118"/>
      <x:c r="Y284" s="118"/>
      <x:c r="Z284" s="118"/>
      <x:c r="AA284" s="118"/>
      <x:c r="AB284" s="118"/>
      <x:c r="AC284" s="118"/>
      <x:c r="AD284" s="118"/>
      <x:c r="AE284" s="118"/>
      <x:c r="AF284" s="118"/>
      <x:c r="AG284" s="118"/>
      <x:c r="AH284" s="118"/>
      <x:c r="AI284" s="118"/>
      <x:c r="AJ284" s="118"/>
      <x:c r="AK284" s="118"/>
      <x:c r="AL284" s="118"/>
      <x:c r="AM284" s="118"/>
      <x:c r="AN284" s="118"/>
      <x:c r="AO284" s="118"/>
      <x:c r="AP284" s="115"/>
      <x:c r="AQ284" s="49" t="str">
        <x:f>IF(A284="","",COUNT(BI284:INDEX(BI284:CR284,1,'Настройки'!$B$3)))</x:f>
      </x:c>
      <x:c r="AR284" s="49" t="str">
        <x:f>IF(A284="","",SUM(BI284:INDEX(BI284:CR284,1,'Настройки'!$B$3)))</x:f>
      </x:c>
      <x:c r="AS284" s="58" t="str">
        <x:f>IF(A284="","",IF('Настройки'!$B$4="Стоимость потребления",AR284*D284,IF('Настройки'!$B$4="Количество",AR284,E284)))</x:f>
      </x:c>
      <x:c r="AT284" s="61" t="str">
        <x:f>IF(OR(A284="",AS284&lt;0,SUM($AS$2:$AS$1001)&lt;=0),"",AS284/SUM($AS$2:$AS$1001))</x:f>
      </x:c>
      <x:c r="AU284" s="61" t="str">
        <x:f>IF(OR(A284="",AS284&lt;0,SUM($AS$2:$AS$1001)&lt;=0),"",SUMIFS($AS$2:$AS$1001,$AS$2:$AS$1001,"&gt;"&amp;AS284)/SUM($AS$2:$AS$1001))</x:f>
      </x:c>
      <x:c r="AV284" s="61" t="str">
        <x:f>IF(OR(A284="",AS284&lt;0,SUM($AS$2:$AS$1001)&lt;=0),"",SUMIFS($AS$2:$AS$1001,$AS$2:$AS$1001,"&gt;="&amp;AS284)/SUM($AS$2:$AS$1001))</x:f>
      </x:c>
      <x:c r="AW284" s="49" t="str">
        <x:f>IF(A284="","",IF(SUM($AS$2:$AS$1001)&lt;=0,"Не определён",IF(AS284&lt;0,"Исключение",IF(AU284&lt;'Настройки'!$B$5,"A",IF(AU284&lt;'Настройки'!$B$6,"B","C")))))</x:f>
      </x:c>
      <x:c r="AX284" s="58" t="str">
        <x:f>IF(A284="","",IF(AQ284=0,"",AVERAGE(BI284:INDEX(BI284:CR284,1,'Настройки'!$B$3))))</x:f>
      </x:c>
      <x:c r="AY284" s="58" t="str">
        <x:f>IF(OR(A284="",AQ284=0),"",STDEVP(BI284:INDEX(BI284:CR284,1,'Настройки'!$B$3)))</x:f>
      </x:c>
      <x:c r="AZ284" s="61" t="str">
        <x:f>IF(OR(A284="",AQ284&lt;'Настройки'!$B$12,AX284&lt;=0,AND('Настройки'!$B$10="Блокировать",COUNTIF(F284:INDEX(F284:AO284,1,'Настройки'!$B$3),"&lt;0")&gt;0)),"",AY284/ABS(AX284))</x:f>
      </x:c>
      <x:c r="BA284" s="49" t="str">
        <x:f>IF(A284="","",IF(AND('Настройки'!$B$10="Блокировать",COUNTIF(F284:INDEX(F284:AO284,1,'Настройки'!$B$3),"&lt;0")&gt;0),"Не определён",IF(AQ284&lt;'Настройки'!$B$12,"Не определён",IF(AX284=0,"Нет спроса",IF(AX284&lt;0,"Не определён",IF(AZ284&lt;='Настройки'!$B$7,"X",IF(AZ284&lt;='Настройки'!$B$8,"Y","Z")))))))</x:f>
      </x:c>
      <x:c r="BB284" s="49" t="str">
        <x:f>IF(OR(A284="",LEN(AW284)&lt;&gt;1,LEN(BA284)&lt;&gt;1),"",AW284&amp;BA284)</x:f>
      </x:c>
      <x:c r="BC284" s="61" t="str">
        <x:f>IF(OR(A284="",AQ284=0),"",(COUNT(BI284:INDEX(BI284:CR284,1,'Настройки'!$B$3))-COUNT(CS284:INDEX(CS284:EB284,1,'Настройки'!$B$3)))/AQ284)</x:f>
      </x:c>
      <x:c r="BD284" s="64" t="str">
        <x:f>IF(OR(A284="",COUNT(CS284:INDEX(CS284:EB284,1,'Настройки'!$B$3))=0),"",AQ284/COUNT(CS284:INDEX(CS284:EB284,1,'Настройки'!$B$3)))</x:f>
      </x:c>
      <x:c r="BE284" s="64" t="str">
        <x:f>IF(OR(A284="",COUNT(CS284:INDEX(CS284:EB284,1,'Настройки'!$B$3))=0),"",IF(AVERAGE(CS284:INDEX(CS284:EB284,1,'Настройки'!$B$3))=0,"",(STDEVP(CS284:INDEX(CS284:EB284,1,'Настройки'!$B$3))/ABS(AVERAGE(CS284:INDEX(CS284:EB284,1,'Настройки'!$B$3))))^2))</x:f>
      </x:c>
      <x:c r="BF284" s="49" t="str">
        <x:f>IF(A284="","",IF(AQ284&lt;3,"Недостаточно",IF(AQ284&lt;6,"Предварительный","Обычный")))</x:f>
      </x:c>
      <x:c r="BG284" s="49" t="str">
        <x:f>IF(A284="","",IF(COUNTIF(F284:INDEX(F284:AO284,1,'Настройки'!$B$3),"&lt;0")&gt;0,IF('Настройки'!$B$10="Блокировать","Отрицательный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"),"")&amp;IF(AQ284&lt;3,"Недостаточно истории. ",IF(AQ284&lt;6,"Предварительная классификация. ",""))&amp;IF(AX284=0,"Нет спроса за горизонт. ","")&amp;IF(AZ284&gt;'Настройки'!$B$11,"Экстремальная вариативность. ",""))</x:f>
      </x:c>
      <x:c r="BH284" s="49" t="str">
        <x:f>IF(A284="","",IFERROR(VLOOKUP(BB284,'Настройки'!$D$3:$E$11,2,FALSE),"Сначала проверьте исходные данные и историю спроса.")&amp;" Уточните срок поставки, MOQ и критичность.")</x:f>
      </x:c>
      <x:c r="BI284" s="50" t="str">
        <x:f>IF(1&gt;'Настройки'!$B$3,"",IF(ISBLANK(F284),IF('Настройки'!$B$9="Нулевой спрос",0,""),IF(F284&lt;0,IF('Настройки'!$B$10="Исключить","",IF('Настройки'!$B$10="Абсолютные значения",ABS(F284),F284)),F284)))</x:f>
      </x:c>
      <x:c r="BJ284" s="50" t="str">
        <x:f>IF(2&gt;'Настройки'!$B$3,"",IF(ISBLANK(G284),IF('Настройки'!$B$9="Нулевой спрос",0,""),IF(G284&lt;0,IF('Настройки'!$B$10="Исключить","",IF('Настройки'!$B$10="Абсолютные значения",ABS(G284),G284)),G284)))</x:f>
      </x:c>
      <x:c r="BK284" s="50" t="str">
        <x:f>IF(3&gt;'Настройки'!$B$3,"",IF(ISBLANK(H284),IF('Настройки'!$B$9="Нулевой спрос",0,""),IF(H284&lt;0,IF('Настройки'!$B$10="Исключить","",IF('Настройки'!$B$10="Абсолютные значения",ABS(H284),H284)),H284)))</x:f>
      </x:c>
      <x:c r="BL284" s="50" t="str">
        <x:f>IF(4&gt;'Настройки'!$B$3,"",IF(ISBLANK(I284),IF('Настройки'!$B$9="Нулевой спрос",0,""),IF(I284&lt;0,IF('Настройки'!$B$10="Исключить","",IF('Настройки'!$B$10="Абсолютные значения",ABS(I284),I284)),I284)))</x:f>
      </x:c>
      <x:c r="BM284" s="50" t="str">
        <x:f>IF(5&gt;'Настройки'!$B$3,"",IF(ISBLANK(J284),IF('Настройки'!$B$9="Нулевой спрос",0,""),IF(J284&lt;0,IF('Настройки'!$B$10="Исключить","",IF('Настройки'!$B$10="Абсолютные значения",ABS(J284),J284)),J284)))</x:f>
      </x:c>
      <x:c r="BN284" s="50" t="str">
        <x:f>IF(6&gt;'Настройки'!$B$3,"",IF(ISBLANK(K284),IF('Настройки'!$B$9="Нулевой спрос",0,""),IF(K284&lt;0,IF('Настройки'!$B$10="Исключить","",IF('Настройки'!$B$10="Абсолютные значения",ABS(K284),K284)),K284)))</x:f>
      </x:c>
      <x:c r="BO284" s="50" t="str">
        <x:f>IF(7&gt;'Настройки'!$B$3,"",IF(ISBLANK(L284),IF('Настройки'!$B$9="Нулевой спрос",0,""),IF(L284&lt;0,IF('Настройки'!$B$10="Исключить","",IF('Настройки'!$B$10="Абсолютные значения",ABS(L284),L284)),L284)))</x:f>
      </x:c>
      <x:c r="BP284" s="50" t="str">
        <x:f>IF(8&gt;'Настройки'!$B$3,"",IF(ISBLANK(M284),IF('Настройки'!$B$9="Нулевой спрос",0,""),IF(M284&lt;0,IF('Настройки'!$B$10="Исключить","",IF('Настройки'!$B$10="Абсолютные значения",ABS(M284),M284)),M284)))</x:f>
      </x:c>
      <x:c r="BQ284" s="50" t="str">
        <x:f>IF(9&gt;'Настройки'!$B$3,"",IF(ISBLANK(N284),IF('Настройки'!$B$9="Нулевой спрос",0,""),IF(N284&lt;0,IF('Настройки'!$B$10="Исключить","",IF('Настройки'!$B$10="Абсолютные значения",ABS(N284),N284)),N284)))</x:f>
      </x:c>
      <x:c r="BR284" s="50" t="str">
        <x:f>IF(10&gt;'Настройки'!$B$3,"",IF(ISBLANK(O284),IF('Настройки'!$B$9="Нулевой спрос",0,""),IF(O284&lt;0,IF('Настройки'!$B$10="Исключить","",IF('Настройки'!$B$10="Абсолютные значения",ABS(O284),O284)),O284)))</x:f>
      </x:c>
      <x:c r="BS284" s="50" t="str">
        <x:f>IF(11&gt;'Настройки'!$B$3,"",IF(ISBLANK(P284),IF('Настройки'!$B$9="Нулевой спрос",0,""),IF(P284&lt;0,IF('Настройки'!$B$10="Исключить","",IF('Настройки'!$B$10="Абсолютные значения",ABS(P284),P284)),P284)))</x:f>
      </x:c>
      <x:c r="BT284" s="50" t="str">
        <x:f>IF(12&gt;'Настройки'!$B$3,"",IF(ISBLANK(Q284),IF('Настройки'!$B$9="Нулевой спрос",0,""),IF(Q284&lt;0,IF('Настройки'!$B$10="Исключить","",IF('Настройки'!$B$10="Абсолютные значения",ABS(Q284),Q284)),Q284)))</x:f>
      </x:c>
      <x:c r="BU284" s="50" t="str">
        <x:f>IF(13&gt;'Настройки'!$B$3,"",IF(ISBLANK(R284),IF('Настройки'!$B$9="Нулевой спрос",0,""),IF(R284&lt;0,IF('Настройки'!$B$10="Исключить","",IF('Настройки'!$B$10="Абсолютные значения",ABS(R284),R284)),R284)))</x:f>
      </x:c>
      <x:c r="BV284" s="50" t="str">
        <x:f>IF(14&gt;'Настройки'!$B$3,"",IF(ISBLANK(S284),IF('Настройки'!$B$9="Нулевой спрос",0,""),IF(S284&lt;0,IF('Настройки'!$B$10="Исключить","",IF('Настройки'!$B$10="Абсолютные значения",ABS(S284),S284)),S284)))</x:f>
      </x:c>
      <x:c r="BW284" s="50" t="str">
        <x:f>IF(15&gt;'Настройки'!$B$3,"",IF(ISBLANK(T284),IF('Настройки'!$B$9="Нулевой спрос",0,""),IF(T284&lt;0,IF('Настройки'!$B$10="Исключить","",IF('Настройки'!$B$10="Абсолютные значения",ABS(T284),T284)),T284)))</x:f>
      </x:c>
      <x:c r="BX284" s="50" t="str">
        <x:f>IF(16&gt;'Настройки'!$B$3,"",IF(ISBLANK(U284),IF('Настройки'!$B$9="Нулевой спрос",0,""),IF(U284&lt;0,IF('Настройки'!$B$10="Исключить","",IF('Настройки'!$B$10="Абсолютные значения",ABS(U284),U284)),U284)))</x:f>
      </x:c>
      <x:c r="BY284" s="50" t="str">
        <x:f>IF(17&gt;'Настройки'!$B$3,"",IF(ISBLANK(V284),IF('Настройки'!$B$9="Нулевой спрос",0,""),IF(V284&lt;0,IF('Настройки'!$B$10="Исключить","",IF('Настройки'!$B$10="Абсолютные значения",ABS(V284),V284)),V284)))</x:f>
      </x:c>
      <x:c r="BZ284" s="50" t="str">
        <x:f>IF(18&gt;'Настройки'!$B$3,"",IF(ISBLANK(W284),IF('Настройки'!$B$9="Нулевой спрос",0,""),IF(W284&lt;0,IF('Настройки'!$B$10="Исключить","",IF('Настройки'!$B$10="Абсолютные значения",ABS(W284),W284)),W284)))</x:f>
      </x:c>
      <x:c r="CA284" s="50" t="str">
        <x:f>IF(19&gt;'Настройки'!$B$3,"",IF(ISBLANK(X284),IF('Настройки'!$B$9="Нулевой спрос",0,""),IF(X284&lt;0,IF('Настройки'!$B$10="Исключить","",IF('Настройки'!$B$10="Абсолютные значения",ABS(X284),X284)),X284)))</x:f>
      </x:c>
      <x:c r="CB284" s="50" t="str">
        <x:f>IF(20&gt;'Настройки'!$B$3,"",IF(ISBLANK(Y284),IF('Настройки'!$B$9="Нулевой спрос",0,""),IF(Y284&lt;0,IF('Настройки'!$B$10="Исключить","",IF('Настройки'!$B$10="Абсолютные значения",ABS(Y284),Y284)),Y284)))</x:f>
      </x:c>
      <x:c r="CC284" s="50" t="str">
        <x:f>IF(21&gt;'Настройки'!$B$3,"",IF(ISBLANK(Z284),IF('Настройки'!$B$9="Нулевой спрос",0,""),IF(Z284&lt;0,IF('Настройки'!$B$10="Исключить","",IF('Настройки'!$B$10="Абсолютные значения",ABS(Z284),Z284)),Z284)))</x:f>
      </x:c>
      <x:c r="CD284" s="50" t="str">
        <x:f>IF(22&gt;'Настройки'!$B$3,"",IF(ISBLANK(AA284),IF('Настройки'!$B$9="Нулевой спрос",0,""),IF(AA284&lt;0,IF('Настройки'!$B$10="Исключить","",IF('Настройки'!$B$10="Абсолютные значения",ABS(AA284),AA284)),AA284)))</x:f>
      </x:c>
      <x:c r="CE284" s="50" t="str">
        <x:f>IF(23&gt;'Настройки'!$B$3,"",IF(ISBLANK(AB284),IF('Настройки'!$B$9="Нулевой спрос",0,""),IF(AB284&lt;0,IF('Настройки'!$B$10="Исключить","",IF('Настройки'!$B$10="Абсолютные значения",ABS(AB284),AB284)),AB284)))</x:f>
      </x:c>
      <x:c r="CF284" s="50" t="str">
        <x:f>IF(24&gt;'Настройки'!$B$3,"",IF(ISBLANK(AC284),IF('Настройки'!$B$9="Нулевой спрос",0,""),IF(AC284&lt;0,IF('Настройки'!$B$10="Исключить","",IF('Настройки'!$B$10="Абсолютные значения",ABS(AC284),AC284)),AC284)))</x:f>
      </x:c>
      <x:c r="CG284" s="50" t="str">
        <x:f>IF(25&gt;'Настройки'!$B$3,"",IF(ISBLANK(AD284),IF('Настройки'!$B$9="Нулевой спрос",0,""),IF(AD284&lt;0,IF('Настройки'!$B$10="Исключить","",IF('Настройки'!$B$10="Абсолютные значения",ABS(AD284),AD284)),AD284)))</x:f>
      </x:c>
      <x:c r="CH284" s="50" t="str">
        <x:f>IF(26&gt;'Настройки'!$B$3,"",IF(ISBLANK(AE284),IF('Настройки'!$B$9="Нулевой спрос",0,""),IF(AE284&lt;0,IF('Настройки'!$B$10="Исключить","",IF('Настройки'!$B$10="Абсолютные значения",ABS(AE284),AE284)),AE284)))</x:f>
      </x:c>
      <x:c r="CI284" s="50" t="str">
        <x:f>IF(27&gt;'Настройки'!$B$3,"",IF(ISBLANK(AF284),IF('Настройки'!$B$9="Нулевой спрос",0,""),IF(AF284&lt;0,IF('Настройки'!$B$10="Исключить","",IF('Настройки'!$B$10="Абсолютные значения",ABS(AF284),AF284)),AF284)))</x:f>
      </x:c>
      <x:c r="CJ284" s="50" t="str">
        <x:f>IF(28&gt;'Настройки'!$B$3,"",IF(ISBLANK(AG284),IF('Настройки'!$B$9="Нулевой спрос",0,""),IF(AG284&lt;0,IF('Настройки'!$B$10="Исключить","",IF('Настройки'!$B$10="Абсолютные значения",ABS(AG284),AG284)),AG284)))</x:f>
      </x:c>
      <x:c r="CK284" s="50" t="str">
        <x:f>IF(29&gt;'Настройки'!$B$3,"",IF(ISBLANK(AH284),IF('Настройки'!$B$9="Нулевой спрос",0,""),IF(AH284&lt;0,IF('Настройки'!$B$10="Исключить","",IF('Настройки'!$B$10="Абсолютные значения",ABS(AH284),AH284)),AH284)))</x:f>
      </x:c>
      <x:c r="CL284" s="50" t="str">
        <x:f>IF(30&gt;'Настройки'!$B$3,"",IF(ISBLANK(AI284),IF('Настройки'!$B$9="Нулевой спрос",0,""),IF(AI284&lt;0,IF('Настройки'!$B$10="Исключить","",IF('Настройки'!$B$10="Абсолютные значения",ABS(AI284),AI284)),AI284)))</x:f>
      </x:c>
      <x:c r="CM284" s="50" t="str">
        <x:f>IF(31&gt;'Настройки'!$B$3,"",IF(ISBLANK(AJ284),IF('Настройки'!$B$9="Нулевой спрос",0,""),IF(AJ284&lt;0,IF('Настройки'!$B$10="Исключить","",IF('Настройки'!$B$10="Абсолютные значения",ABS(AJ284),AJ284)),AJ284)))</x:f>
      </x:c>
      <x:c r="CN284" s="50" t="str">
        <x:f>IF(32&gt;'Настройки'!$B$3,"",IF(ISBLANK(AK284),IF('Настройки'!$B$9="Нулевой спрос",0,""),IF(AK284&lt;0,IF('Настройки'!$B$10="Исключить","",IF('Настройки'!$B$10="Абсолютные значения",ABS(AK284),AK284)),AK284)))</x:f>
      </x:c>
      <x:c r="CO284" s="50" t="str">
        <x:f>IF(33&gt;'Настройки'!$B$3,"",IF(ISBLANK(AL284),IF('Настройки'!$B$9="Нулевой спрос",0,""),IF(AL284&lt;0,IF('Настройки'!$B$10="Исключить","",IF('Настройки'!$B$10="Абсолютные значения",ABS(AL284),AL284)),AL284)))</x:f>
      </x:c>
      <x:c r="CP284" s="50" t="str">
        <x:f>IF(34&gt;'Настройки'!$B$3,"",IF(ISBLANK(AM284),IF('Настройки'!$B$9="Нулевой спрос",0,""),IF(AM284&lt;0,IF('Настройки'!$B$10="Исключить","",IF('Настройки'!$B$10="Абсолютные значения",ABS(AM284),AM284)),AM284)))</x:f>
      </x:c>
      <x:c r="CQ284" s="50" t="str">
        <x:f>IF(35&gt;'Настройки'!$B$3,"",IF(ISBLANK(AN284),IF('Настройки'!$B$9="Нулевой спрос",0,""),IF(AN284&lt;0,IF('Настройки'!$B$10="Исключить","",IF('Настройки'!$B$10="Абсолютные значения",ABS(AN284),AN284)),AN284)))</x:f>
      </x:c>
      <x:c r="CR284" s="50" t="str">
        <x:f>IF(36&gt;'Настройки'!$B$3,"",IF(ISBLANK(AO284),IF('Настройки'!$B$9="Нулевой спрос",0,""),IF(AO284&lt;0,IF('Настройки'!$B$10="Исключить","",IF('Настройки'!$B$10="Абсолютные значения",ABS(AO284),AO284)),AO284)))</x:f>
      </x:c>
      <x:c r="CS284" s="50" t="str">
        <x:f>IF(OR(1&gt;'Настройки'!$B$3,ISBLANK(BI284),BI284=0),"",BI284)</x:f>
      </x:c>
      <x:c r="CT284" s="50" t="str">
        <x:f>IF(OR(2&gt;'Настройки'!$B$3,ISBLANK(BJ284),BJ284=0),"",BJ284)</x:f>
      </x:c>
      <x:c r="CU284" s="50" t="str">
        <x:f>IF(OR(3&gt;'Настройки'!$B$3,ISBLANK(BK284),BK284=0),"",BK284)</x:f>
      </x:c>
      <x:c r="CV284" s="50" t="str">
        <x:f>IF(OR(4&gt;'Настройки'!$B$3,ISBLANK(BL284),BL284=0),"",BL284)</x:f>
      </x:c>
      <x:c r="CW284" s="50" t="str">
        <x:f>IF(OR(5&gt;'Настройки'!$B$3,ISBLANK(BM284),BM284=0),"",BM284)</x:f>
      </x:c>
      <x:c r="CX284" s="50" t="str">
        <x:f>IF(OR(6&gt;'Настройки'!$B$3,ISBLANK(BN284),BN284=0),"",BN284)</x:f>
      </x:c>
      <x:c r="CY284" s="50" t="str">
        <x:f>IF(OR(7&gt;'Настройки'!$B$3,ISBLANK(BO284),BO284=0),"",BO284)</x:f>
      </x:c>
      <x:c r="CZ284" s="50" t="str">
        <x:f>IF(OR(8&gt;'Настройки'!$B$3,ISBLANK(BP284),BP284=0),"",BP284)</x:f>
      </x:c>
      <x:c r="DA284" s="50" t="str">
        <x:f>IF(OR(9&gt;'Настройки'!$B$3,ISBLANK(BQ284),BQ284=0),"",BQ284)</x:f>
      </x:c>
      <x:c r="DB284" s="50" t="str">
        <x:f>IF(OR(10&gt;'Настройки'!$B$3,ISBLANK(BR284),BR284=0),"",BR284)</x:f>
      </x:c>
      <x:c r="DC284" s="50" t="str">
        <x:f>IF(OR(11&gt;'Настройки'!$B$3,ISBLANK(BS284),BS284=0),"",BS284)</x:f>
      </x:c>
      <x:c r="DD284" s="50" t="str">
        <x:f>IF(OR(12&gt;'Настройки'!$B$3,ISBLANK(BT284),BT284=0),"",BT284)</x:f>
      </x:c>
      <x:c r="DE284" s="50" t="str">
        <x:f>IF(OR(13&gt;'Настройки'!$B$3,ISBLANK(BU284),BU284=0),"",BU284)</x:f>
      </x:c>
      <x:c r="DF284" s="50" t="str">
        <x:f>IF(OR(14&gt;'Настройки'!$B$3,ISBLANK(BV284),BV284=0),"",BV284)</x:f>
      </x:c>
      <x:c r="DG284" s="50" t="str">
        <x:f>IF(OR(15&gt;'Настройки'!$B$3,ISBLANK(BW284),BW284=0),"",BW284)</x:f>
      </x:c>
      <x:c r="DH284" s="50" t="str">
        <x:f>IF(OR(16&gt;'Настройки'!$B$3,ISBLANK(BX284),BX284=0),"",BX284)</x:f>
      </x:c>
      <x:c r="DI284" s="50" t="str">
        <x:f>IF(OR(17&gt;'Настройки'!$B$3,ISBLANK(BY284),BY284=0),"",BY284)</x:f>
      </x:c>
      <x:c r="DJ284" s="50" t="str">
        <x:f>IF(OR(18&gt;'Настройки'!$B$3,ISBLANK(BZ284),BZ284=0),"",BZ284)</x:f>
      </x:c>
      <x:c r="DK284" s="50" t="str">
        <x:f>IF(OR(19&gt;'Настройки'!$B$3,ISBLANK(CA284),CA284=0),"",CA284)</x:f>
      </x:c>
      <x:c r="DL284" s="50" t="str">
        <x:f>IF(OR(20&gt;'Настройки'!$B$3,ISBLANK(CB284),CB284=0),"",CB284)</x:f>
      </x:c>
      <x:c r="DM284" s="50" t="str">
        <x:f>IF(OR(21&gt;'Настройки'!$B$3,ISBLANK(CC284),CC284=0),"",CC284)</x:f>
      </x:c>
      <x:c r="DN284" s="50" t="str">
        <x:f>IF(OR(22&gt;'Настройки'!$B$3,ISBLANK(CD284),CD284=0),"",CD284)</x:f>
      </x:c>
      <x:c r="DO284" s="50" t="str">
        <x:f>IF(OR(23&gt;'Настройки'!$B$3,ISBLANK(CE284),CE284=0),"",CE284)</x:f>
      </x:c>
      <x:c r="DP284" s="50" t="str">
        <x:f>IF(OR(24&gt;'Настройки'!$B$3,ISBLANK(CF284),CF284=0),"",CF284)</x:f>
      </x:c>
      <x:c r="DQ284" s="50" t="str">
        <x:f>IF(OR(25&gt;'Настройки'!$B$3,ISBLANK(CG284),CG284=0),"",CG284)</x:f>
      </x:c>
      <x:c r="DR284" s="50" t="str">
        <x:f>IF(OR(26&gt;'Настройки'!$B$3,ISBLANK(CH284),CH284=0),"",CH284)</x:f>
      </x:c>
      <x:c r="DS284" s="50" t="str">
        <x:f>IF(OR(27&gt;'Настройки'!$B$3,ISBLANK(CI284),CI284=0),"",CI284)</x:f>
      </x:c>
      <x:c r="DT284" s="50" t="str">
        <x:f>IF(OR(28&gt;'Настройки'!$B$3,ISBLANK(CJ284),CJ284=0),"",CJ284)</x:f>
      </x:c>
      <x:c r="DU284" s="50" t="str">
        <x:f>IF(OR(29&gt;'Настройки'!$B$3,ISBLANK(CK284),CK284=0),"",CK284)</x:f>
      </x:c>
      <x:c r="DV284" s="50" t="str">
        <x:f>IF(OR(30&gt;'Настройки'!$B$3,ISBLANK(CL284),CL284=0),"",CL284)</x:f>
      </x:c>
      <x:c r="DW284" s="50" t="str">
        <x:f>IF(OR(31&gt;'Настройки'!$B$3,ISBLANK(CM284),CM284=0),"",CM284)</x:f>
      </x:c>
      <x:c r="DX284" s="50" t="str">
        <x:f>IF(OR(32&gt;'Настройки'!$B$3,ISBLANK(CN284),CN284=0),"",CN284)</x:f>
      </x:c>
      <x:c r="DY284" s="50" t="str">
        <x:f>IF(OR(33&gt;'Настройки'!$B$3,ISBLANK(CO284),CO284=0),"",CO284)</x:f>
      </x:c>
      <x:c r="DZ284" s="50" t="str">
        <x:f>IF(OR(34&gt;'Настройки'!$B$3,ISBLANK(CP284),CP284=0),"",CP284)</x:f>
      </x:c>
      <x:c r="EA284" s="50" t="str">
        <x:f>IF(OR(35&gt;'Настройки'!$B$3,ISBLANK(CQ284),CQ284=0),"",CQ284)</x:f>
      </x:c>
      <x:c r="EB284" s="50" t="str">
        <x:f>IF(OR(36&gt;'Настройки'!$B$3,ISBLANK(CR284),CR284=0),"",CR284)</x:f>
      </x:c>
      <x:c r="EC284" s="50" t="str">
        <x:f>IF(A284="","",IF(OR(BB284="AZ",BB284="BZ"),10000+ROW(),IF(AZ284&gt;'Настройки'!$B$11,20000+ROW(),IF(BF284&lt;&gt;"Обычный",30000+ROW(),IF(AX284&lt;=0,40000+ROW(),"")))))</x:f>
      </x:c>
      <x:c r="ED284" s="50" t="str">
        <x:f>IF(EC284="","",COUNTIFS($EC$2:$EC$1001,"&gt;0",$EC$2:$EC$1001,"&lt;"&amp;EC284)+1)</x:f>
      </x:c>
    </x:row>
    <x:row r="285">
      <x:c r="A285" s="115"/>
      <x:c r="B285" s="115"/>
      <x:c r="C285" s="115"/>
      <x:c r="D285" s="118"/>
      <x:c r="E285" s="118"/>
      <x:c r="F285" s="118"/>
      <x:c r="G285" s="118"/>
      <x:c r="H285" s="118"/>
      <x:c r="I285" s="118"/>
      <x:c r="J285" s="118"/>
      <x:c r="K285" s="118"/>
      <x:c r="L285" s="118"/>
      <x:c r="M285" s="118"/>
      <x:c r="N285" s="118"/>
      <x:c r="O285" s="118"/>
      <x:c r="P285" s="118"/>
      <x:c r="Q285" s="118"/>
      <x:c r="R285" s="118"/>
      <x:c r="S285" s="118"/>
      <x:c r="T285" s="118"/>
      <x:c r="U285" s="118"/>
      <x:c r="V285" s="118"/>
      <x:c r="W285" s="118"/>
      <x:c r="X285" s="118"/>
      <x:c r="Y285" s="118"/>
      <x:c r="Z285" s="118"/>
      <x:c r="AA285" s="118"/>
      <x:c r="AB285" s="118"/>
      <x:c r="AC285" s="118"/>
      <x:c r="AD285" s="118"/>
      <x:c r="AE285" s="118"/>
      <x:c r="AF285" s="118"/>
      <x:c r="AG285" s="118"/>
      <x:c r="AH285" s="118"/>
      <x:c r="AI285" s="118"/>
      <x:c r="AJ285" s="118"/>
      <x:c r="AK285" s="118"/>
      <x:c r="AL285" s="118"/>
      <x:c r="AM285" s="118"/>
      <x:c r="AN285" s="118"/>
      <x:c r="AO285" s="118"/>
      <x:c r="AP285" s="115"/>
      <x:c r="AQ285" s="49" t="str">
        <x:f>IF(A285="","",COUNT(BI285:INDEX(BI285:CR285,1,'Настройки'!$B$3)))</x:f>
      </x:c>
      <x:c r="AR285" s="49" t="str">
        <x:f>IF(A285="","",SUM(BI285:INDEX(BI285:CR285,1,'Настройки'!$B$3)))</x:f>
      </x:c>
      <x:c r="AS285" s="58" t="str">
        <x:f>IF(A285="","",IF('Настройки'!$B$4="Стоимость потребления",AR285*D285,IF('Настройки'!$B$4="Количество",AR285,E285)))</x:f>
      </x:c>
      <x:c r="AT285" s="61" t="str">
        <x:f>IF(OR(A285="",AS285&lt;0,SUM($AS$2:$AS$1001)&lt;=0),"",AS285/SUM($AS$2:$AS$1001))</x:f>
      </x:c>
      <x:c r="AU285" s="61" t="str">
        <x:f>IF(OR(A285="",AS285&lt;0,SUM($AS$2:$AS$1001)&lt;=0),"",SUMIFS($AS$2:$AS$1001,$AS$2:$AS$1001,"&gt;"&amp;AS285)/SUM($AS$2:$AS$1001))</x:f>
      </x:c>
      <x:c r="AV285" s="61" t="str">
        <x:f>IF(OR(A285="",AS285&lt;0,SUM($AS$2:$AS$1001)&lt;=0),"",SUMIFS($AS$2:$AS$1001,$AS$2:$AS$1001,"&gt;="&amp;AS285)/SUM($AS$2:$AS$1001))</x:f>
      </x:c>
      <x:c r="AW285" s="49" t="str">
        <x:f>IF(A285="","",IF(SUM($AS$2:$AS$1001)&lt;=0,"Не определён",IF(AS285&lt;0,"Исключение",IF(AU285&lt;'Настройки'!$B$5,"A",IF(AU285&lt;'Настройки'!$B$6,"B","C")))))</x:f>
      </x:c>
      <x:c r="AX285" s="58" t="str">
        <x:f>IF(A285="","",IF(AQ285=0,"",AVERAGE(BI285:INDEX(BI285:CR285,1,'Настройки'!$B$3))))</x:f>
      </x:c>
      <x:c r="AY285" s="58" t="str">
        <x:f>IF(OR(A285="",AQ285=0),"",STDEVP(BI285:INDEX(BI285:CR285,1,'Настройки'!$B$3)))</x:f>
      </x:c>
      <x:c r="AZ285" s="61" t="str">
        <x:f>IF(OR(A285="",AQ285&lt;'Настройки'!$B$12,AX285&lt;=0,AND('Настройки'!$B$10="Блокировать",COUNTIF(F285:INDEX(F285:AO285,1,'Настройки'!$B$3),"&lt;0")&gt;0)),"",AY285/ABS(AX285))</x:f>
      </x:c>
      <x:c r="BA285" s="49" t="str">
        <x:f>IF(A285="","",IF(AND('Настройки'!$B$10="Блокировать",COUNTIF(F285:INDEX(F285:AO285,1,'Настройки'!$B$3),"&lt;0")&gt;0),"Не определён",IF(AQ285&lt;'Настройки'!$B$12,"Не определён",IF(AX285=0,"Нет спроса",IF(AX285&lt;0,"Не определён",IF(AZ285&lt;='Настройки'!$B$7,"X",IF(AZ285&lt;='Настройки'!$B$8,"Y","Z")))))))</x:f>
      </x:c>
      <x:c r="BB285" s="49" t="str">
        <x:f>IF(OR(A285="",LEN(AW285)&lt;&gt;1,LEN(BA285)&lt;&gt;1),"",AW285&amp;BA285)</x:f>
      </x:c>
      <x:c r="BC285" s="61" t="str">
        <x:f>IF(OR(A285="",AQ285=0),"",(COUNT(BI285:INDEX(BI285:CR285,1,'Настройки'!$B$3))-COUNT(CS285:INDEX(CS285:EB285,1,'Настройки'!$B$3)))/AQ285)</x:f>
      </x:c>
      <x:c r="BD285" s="64" t="str">
        <x:f>IF(OR(A285="",COUNT(CS285:INDEX(CS285:EB285,1,'Настройки'!$B$3))=0),"",AQ285/COUNT(CS285:INDEX(CS285:EB285,1,'Настройки'!$B$3)))</x:f>
      </x:c>
      <x:c r="BE285" s="64" t="str">
        <x:f>IF(OR(A285="",COUNT(CS285:INDEX(CS285:EB285,1,'Настройки'!$B$3))=0),"",IF(AVERAGE(CS285:INDEX(CS285:EB285,1,'Настройки'!$B$3))=0,"",(STDEVP(CS285:INDEX(CS285:EB285,1,'Настройки'!$B$3))/ABS(AVERAGE(CS285:INDEX(CS285:EB285,1,'Настройки'!$B$3))))^2))</x:f>
      </x:c>
      <x:c r="BF285" s="49" t="str">
        <x:f>IF(A285="","",IF(AQ285&lt;3,"Недостаточно",IF(AQ285&lt;6,"Предварительный","Обычный")))</x:f>
      </x:c>
      <x:c r="BG285" s="49" t="str">
        <x:f>IF(A285="","",IF(COUNTIF(F285:INDEX(F285:AO285,1,'Настройки'!$B$3),"&lt;0")&gt;0,IF('Настройки'!$B$10="Блокировать","Отрицательный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"),"")&amp;IF(AQ285&lt;3,"Недостаточно истории. ",IF(AQ285&lt;6,"Предварительная классификация. ",""))&amp;IF(AX285=0,"Нет спроса за горизонт. ","")&amp;IF(AZ285&gt;'Настройки'!$B$11,"Экстремальная вариативность. ",""))</x:f>
      </x:c>
      <x:c r="BH285" s="49" t="str">
        <x:f>IF(A285="","",IFERROR(VLOOKUP(BB285,'Настройки'!$D$3:$E$11,2,FALSE),"Сначала проверьте исходные данные и историю спроса.")&amp;" Уточните срок поставки, MOQ и критичность.")</x:f>
      </x:c>
      <x:c r="BI285" s="50" t="str">
        <x:f>IF(1&gt;'Настройки'!$B$3,"",IF(ISBLANK(F285),IF('Настройки'!$B$9="Нулевой спрос",0,""),IF(F285&lt;0,IF('Настройки'!$B$10="Исключить","",IF('Настройки'!$B$10="Абсолютные значения",ABS(F285),F285)),F285)))</x:f>
      </x:c>
      <x:c r="BJ285" s="50" t="str">
        <x:f>IF(2&gt;'Настройки'!$B$3,"",IF(ISBLANK(G285),IF('Настройки'!$B$9="Нулевой спрос",0,""),IF(G285&lt;0,IF('Настройки'!$B$10="Исключить","",IF('Настройки'!$B$10="Абсолютные значения",ABS(G285),G285)),G285)))</x:f>
      </x:c>
      <x:c r="BK285" s="50" t="str">
        <x:f>IF(3&gt;'Настройки'!$B$3,"",IF(ISBLANK(H285),IF('Настройки'!$B$9="Нулевой спрос",0,""),IF(H285&lt;0,IF('Настройки'!$B$10="Исключить","",IF('Настройки'!$B$10="Абсолютные значения",ABS(H285),H285)),H285)))</x:f>
      </x:c>
      <x:c r="BL285" s="50" t="str">
        <x:f>IF(4&gt;'Настройки'!$B$3,"",IF(ISBLANK(I285),IF('Настройки'!$B$9="Нулевой спрос",0,""),IF(I285&lt;0,IF('Настройки'!$B$10="Исключить","",IF('Настройки'!$B$10="Абсолютные значения",ABS(I285),I285)),I285)))</x:f>
      </x:c>
      <x:c r="BM285" s="50" t="str">
        <x:f>IF(5&gt;'Настройки'!$B$3,"",IF(ISBLANK(J285),IF('Настройки'!$B$9="Нулевой спрос",0,""),IF(J285&lt;0,IF('Настройки'!$B$10="Исключить","",IF('Настройки'!$B$10="Абсолютные значения",ABS(J285),J285)),J285)))</x:f>
      </x:c>
      <x:c r="BN285" s="50" t="str">
        <x:f>IF(6&gt;'Настройки'!$B$3,"",IF(ISBLANK(K285),IF('Настройки'!$B$9="Нулевой спрос",0,""),IF(K285&lt;0,IF('Настройки'!$B$10="Исключить","",IF('Настройки'!$B$10="Абсолютные значения",ABS(K285),K285)),K285)))</x:f>
      </x:c>
      <x:c r="BO285" s="50" t="str">
        <x:f>IF(7&gt;'Настройки'!$B$3,"",IF(ISBLANK(L285),IF('Настройки'!$B$9="Нулевой спрос",0,""),IF(L285&lt;0,IF('Настройки'!$B$10="Исключить","",IF('Настройки'!$B$10="Абсолютные значения",ABS(L285),L285)),L285)))</x:f>
      </x:c>
      <x:c r="BP285" s="50" t="str">
        <x:f>IF(8&gt;'Настройки'!$B$3,"",IF(ISBLANK(M285),IF('Настройки'!$B$9="Нулевой спрос",0,""),IF(M285&lt;0,IF('Настройки'!$B$10="Исключить","",IF('Настройки'!$B$10="Абсолютные значения",ABS(M285),M285)),M285)))</x:f>
      </x:c>
      <x:c r="BQ285" s="50" t="str">
        <x:f>IF(9&gt;'Настройки'!$B$3,"",IF(ISBLANK(N285),IF('Настройки'!$B$9="Нулевой спрос",0,""),IF(N285&lt;0,IF('Настройки'!$B$10="Исключить","",IF('Настройки'!$B$10="Абсолютные значения",ABS(N285),N285)),N285)))</x:f>
      </x:c>
      <x:c r="BR285" s="50" t="str">
        <x:f>IF(10&gt;'Настройки'!$B$3,"",IF(ISBLANK(O285),IF('Настройки'!$B$9="Нулевой спрос",0,""),IF(O285&lt;0,IF('Настройки'!$B$10="Исключить","",IF('Настройки'!$B$10="Абсолютные значения",ABS(O285),O285)),O285)))</x:f>
      </x:c>
      <x:c r="BS285" s="50" t="str">
        <x:f>IF(11&gt;'Настройки'!$B$3,"",IF(ISBLANK(P285),IF('Настройки'!$B$9="Нулевой спрос",0,""),IF(P285&lt;0,IF('Настройки'!$B$10="Исключить","",IF('Настройки'!$B$10="Абсолютные значения",ABS(P285),P285)),P285)))</x:f>
      </x:c>
      <x:c r="BT285" s="50" t="str">
        <x:f>IF(12&gt;'Настройки'!$B$3,"",IF(ISBLANK(Q285),IF('Настройки'!$B$9="Нулевой спрос",0,""),IF(Q285&lt;0,IF('Настройки'!$B$10="Исключить","",IF('Настройки'!$B$10="Абсолютные значения",ABS(Q285),Q285)),Q285)))</x:f>
      </x:c>
      <x:c r="BU285" s="50" t="str">
        <x:f>IF(13&gt;'Настройки'!$B$3,"",IF(ISBLANK(R285),IF('Настройки'!$B$9="Нулевой спрос",0,""),IF(R285&lt;0,IF('Настройки'!$B$10="Исключить","",IF('Настройки'!$B$10="Абсолютные значения",ABS(R285),R285)),R285)))</x:f>
      </x:c>
      <x:c r="BV285" s="50" t="str">
        <x:f>IF(14&gt;'Настройки'!$B$3,"",IF(ISBLANK(S285),IF('Настройки'!$B$9="Нулевой спрос",0,""),IF(S285&lt;0,IF('Настройки'!$B$10="Исключить","",IF('Настройки'!$B$10="Абсолютные значения",ABS(S285),S285)),S285)))</x:f>
      </x:c>
      <x:c r="BW285" s="50" t="str">
        <x:f>IF(15&gt;'Настройки'!$B$3,"",IF(ISBLANK(T285),IF('Настройки'!$B$9="Нулевой спрос",0,""),IF(T285&lt;0,IF('Настройки'!$B$10="Исключить","",IF('Настройки'!$B$10="Абсолютные значения",ABS(T285),T285)),T285)))</x:f>
      </x:c>
      <x:c r="BX285" s="50" t="str">
        <x:f>IF(16&gt;'Настройки'!$B$3,"",IF(ISBLANK(U285),IF('Настройки'!$B$9="Нулевой спрос",0,""),IF(U285&lt;0,IF('Настройки'!$B$10="Исключить","",IF('Настройки'!$B$10="Абсолютные значения",ABS(U285),U285)),U285)))</x:f>
      </x:c>
      <x:c r="BY285" s="50" t="str">
        <x:f>IF(17&gt;'Настройки'!$B$3,"",IF(ISBLANK(V285),IF('Настройки'!$B$9="Нулевой спрос",0,""),IF(V285&lt;0,IF('Настройки'!$B$10="Исключить","",IF('Настройки'!$B$10="Абсолютные значения",ABS(V285),V285)),V285)))</x:f>
      </x:c>
      <x:c r="BZ285" s="50" t="str">
        <x:f>IF(18&gt;'Настройки'!$B$3,"",IF(ISBLANK(W285),IF('Настройки'!$B$9="Нулевой спрос",0,""),IF(W285&lt;0,IF('Настройки'!$B$10="Исключить","",IF('Настройки'!$B$10="Абсолютные значения",ABS(W285),W285)),W285)))</x:f>
      </x:c>
      <x:c r="CA285" s="50" t="str">
        <x:f>IF(19&gt;'Настройки'!$B$3,"",IF(ISBLANK(X285),IF('Настройки'!$B$9="Нулевой спрос",0,""),IF(X285&lt;0,IF('Настройки'!$B$10="Исключить","",IF('Настройки'!$B$10="Абсолютные значения",ABS(X285),X285)),X285)))</x:f>
      </x:c>
      <x:c r="CB285" s="50" t="str">
        <x:f>IF(20&gt;'Настройки'!$B$3,"",IF(ISBLANK(Y285),IF('Настройки'!$B$9="Нулевой спрос",0,""),IF(Y285&lt;0,IF('Настройки'!$B$10="Исключить","",IF('Настройки'!$B$10="Абсолютные значения",ABS(Y285),Y285)),Y285)))</x:f>
      </x:c>
      <x:c r="CC285" s="50" t="str">
        <x:f>IF(21&gt;'Настройки'!$B$3,"",IF(ISBLANK(Z285),IF('Настройки'!$B$9="Нулевой спрос",0,""),IF(Z285&lt;0,IF('Настройки'!$B$10="Исключить","",IF('Настройки'!$B$10="Абсолютные значения",ABS(Z285),Z285)),Z285)))</x:f>
      </x:c>
      <x:c r="CD285" s="50" t="str">
        <x:f>IF(22&gt;'Настройки'!$B$3,"",IF(ISBLANK(AA285),IF('Настройки'!$B$9="Нулевой спрос",0,""),IF(AA285&lt;0,IF('Настройки'!$B$10="Исключить","",IF('Настройки'!$B$10="Абсолютные значения",ABS(AA285),AA285)),AA285)))</x:f>
      </x:c>
      <x:c r="CE285" s="50" t="str">
        <x:f>IF(23&gt;'Настройки'!$B$3,"",IF(ISBLANK(AB285),IF('Настройки'!$B$9="Нулевой спрос",0,""),IF(AB285&lt;0,IF('Настройки'!$B$10="Исключить","",IF('Настройки'!$B$10="Абсолютные значения",ABS(AB285),AB285)),AB285)))</x:f>
      </x:c>
      <x:c r="CF285" s="50" t="str">
        <x:f>IF(24&gt;'Настройки'!$B$3,"",IF(ISBLANK(AC285),IF('Настройки'!$B$9="Нулевой спрос",0,""),IF(AC285&lt;0,IF('Настройки'!$B$10="Исключить","",IF('Настройки'!$B$10="Абсолютные значения",ABS(AC285),AC285)),AC285)))</x:f>
      </x:c>
      <x:c r="CG285" s="50" t="str">
        <x:f>IF(25&gt;'Настройки'!$B$3,"",IF(ISBLANK(AD285),IF('Настройки'!$B$9="Нулевой спрос",0,""),IF(AD285&lt;0,IF('Настройки'!$B$10="Исключить","",IF('Настройки'!$B$10="Абсолютные значения",ABS(AD285),AD285)),AD285)))</x:f>
      </x:c>
      <x:c r="CH285" s="50" t="str">
        <x:f>IF(26&gt;'Настройки'!$B$3,"",IF(ISBLANK(AE285),IF('Настройки'!$B$9="Нулевой спрос",0,""),IF(AE285&lt;0,IF('Настройки'!$B$10="Исключить","",IF('Настройки'!$B$10="Абсолютные значения",ABS(AE285),AE285)),AE285)))</x:f>
      </x:c>
      <x:c r="CI285" s="50" t="str">
        <x:f>IF(27&gt;'Настройки'!$B$3,"",IF(ISBLANK(AF285),IF('Настройки'!$B$9="Нулевой спрос",0,""),IF(AF285&lt;0,IF('Настройки'!$B$10="Исключить","",IF('Настройки'!$B$10="Абсолютные значения",ABS(AF285),AF285)),AF285)))</x:f>
      </x:c>
      <x:c r="CJ285" s="50" t="str">
        <x:f>IF(28&gt;'Настройки'!$B$3,"",IF(ISBLANK(AG285),IF('Настройки'!$B$9="Нулевой спрос",0,""),IF(AG285&lt;0,IF('Настройки'!$B$10="Исключить","",IF('Настройки'!$B$10="Абсолютные значения",ABS(AG285),AG285)),AG285)))</x:f>
      </x:c>
      <x:c r="CK285" s="50" t="str">
        <x:f>IF(29&gt;'Настройки'!$B$3,"",IF(ISBLANK(AH285),IF('Настройки'!$B$9="Нулевой спрос",0,""),IF(AH285&lt;0,IF('Настройки'!$B$10="Исключить","",IF('Настройки'!$B$10="Абсолютные значения",ABS(AH285),AH285)),AH285)))</x:f>
      </x:c>
      <x:c r="CL285" s="50" t="str">
        <x:f>IF(30&gt;'Настройки'!$B$3,"",IF(ISBLANK(AI285),IF('Настройки'!$B$9="Нулевой спрос",0,""),IF(AI285&lt;0,IF('Настройки'!$B$10="Исключить","",IF('Настройки'!$B$10="Абсолютные значения",ABS(AI285),AI285)),AI285)))</x:f>
      </x:c>
      <x:c r="CM285" s="50" t="str">
        <x:f>IF(31&gt;'Настройки'!$B$3,"",IF(ISBLANK(AJ285),IF('Настройки'!$B$9="Нулевой спрос",0,""),IF(AJ285&lt;0,IF('Настройки'!$B$10="Исключить","",IF('Настройки'!$B$10="Абсолютные значения",ABS(AJ285),AJ285)),AJ285)))</x:f>
      </x:c>
      <x:c r="CN285" s="50" t="str">
        <x:f>IF(32&gt;'Настройки'!$B$3,"",IF(ISBLANK(AK285),IF('Настройки'!$B$9="Нулевой спрос",0,""),IF(AK285&lt;0,IF('Настройки'!$B$10="Исключить","",IF('Настройки'!$B$10="Абсолютные значения",ABS(AK285),AK285)),AK285)))</x:f>
      </x:c>
      <x:c r="CO285" s="50" t="str">
        <x:f>IF(33&gt;'Настройки'!$B$3,"",IF(ISBLANK(AL285),IF('Настройки'!$B$9="Нулевой спрос",0,""),IF(AL285&lt;0,IF('Настройки'!$B$10="Исключить","",IF('Настройки'!$B$10="Абсолютные значения",ABS(AL285),AL285)),AL285)))</x:f>
      </x:c>
      <x:c r="CP285" s="50" t="str">
        <x:f>IF(34&gt;'Настройки'!$B$3,"",IF(ISBLANK(AM285),IF('Настройки'!$B$9="Нулевой спрос",0,""),IF(AM285&lt;0,IF('Настройки'!$B$10="Исключить","",IF('Настройки'!$B$10="Абсолютные значения",ABS(AM285),AM285)),AM285)))</x:f>
      </x:c>
      <x:c r="CQ285" s="50" t="str">
        <x:f>IF(35&gt;'Настройки'!$B$3,"",IF(ISBLANK(AN285),IF('Настройки'!$B$9="Нулевой спрос",0,""),IF(AN285&lt;0,IF('Настройки'!$B$10="Исключить","",IF('Настройки'!$B$10="Абсолютные значения",ABS(AN285),AN285)),AN285)))</x:f>
      </x:c>
      <x:c r="CR285" s="50" t="str">
        <x:f>IF(36&gt;'Настройки'!$B$3,"",IF(ISBLANK(AO285),IF('Настройки'!$B$9="Нулевой спрос",0,""),IF(AO285&lt;0,IF('Настройки'!$B$10="Исключить","",IF('Настройки'!$B$10="Абсолютные значения",ABS(AO285),AO285)),AO285)))</x:f>
      </x:c>
      <x:c r="CS285" s="50" t="str">
        <x:f>IF(OR(1&gt;'Настройки'!$B$3,ISBLANK(BI285),BI285=0),"",BI285)</x:f>
      </x:c>
      <x:c r="CT285" s="50" t="str">
        <x:f>IF(OR(2&gt;'Настройки'!$B$3,ISBLANK(BJ285),BJ285=0),"",BJ285)</x:f>
      </x:c>
      <x:c r="CU285" s="50" t="str">
        <x:f>IF(OR(3&gt;'Настройки'!$B$3,ISBLANK(BK285),BK285=0),"",BK285)</x:f>
      </x:c>
      <x:c r="CV285" s="50" t="str">
        <x:f>IF(OR(4&gt;'Настройки'!$B$3,ISBLANK(BL285),BL285=0),"",BL285)</x:f>
      </x:c>
      <x:c r="CW285" s="50" t="str">
        <x:f>IF(OR(5&gt;'Настройки'!$B$3,ISBLANK(BM285),BM285=0),"",BM285)</x:f>
      </x:c>
      <x:c r="CX285" s="50" t="str">
        <x:f>IF(OR(6&gt;'Настройки'!$B$3,ISBLANK(BN285),BN285=0),"",BN285)</x:f>
      </x:c>
      <x:c r="CY285" s="50" t="str">
        <x:f>IF(OR(7&gt;'Настройки'!$B$3,ISBLANK(BO285),BO285=0),"",BO285)</x:f>
      </x:c>
      <x:c r="CZ285" s="50" t="str">
        <x:f>IF(OR(8&gt;'Настройки'!$B$3,ISBLANK(BP285),BP285=0),"",BP285)</x:f>
      </x:c>
      <x:c r="DA285" s="50" t="str">
        <x:f>IF(OR(9&gt;'Настройки'!$B$3,ISBLANK(BQ285),BQ285=0),"",BQ285)</x:f>
      </x:c>
      <x:c r="DB285" s="50" t="str">
        <x:f>IF(OR(10&gt;'Настройки'!$B$3,ISBLANK(BR285),BR285=0),"",BR285)</x:f>
      </x:c>
      <x:c r="DC285" s="50" t="str">
        <x:f>IF(OR(11&gt;'Настройки'!$B$3,ISBLANK(BS285),BS285=0),"",BS285)</x:f>
      </x:c>
      <x:c r="DD285" s="50" t="str">
        <x:f>IF(OR(12&gt;'Настройки'!$B$3,ISBLANK(BT285),BT285=0),"",BT285)</x:f>
      </x:c>
      <x:c r="DE285" s="50" t="str">
        <x:f>IF(OR(13&gt;'Настройки'!$B$3,ISBLANK(BU285),BU285=0),"",BU285)</x:f>
      </x:c>
      <x:c r="DF285" s="50" t="str">
        <x:f>IF(OR(14&gt;'Настройки'!$B$3,ISBLANK(BV285),BV285=0),"",BV285)</x:f>
      </x:c>
      <x:c r="DG285" s="50" t="str">
        <x:f>IF(OR(15&gt;'Настройки'!$B$3,ISBLANK(BW285),BW285=0),"",BW285)</x:f>
      </x:c>
      <x:c r="DH285" s="50" t="str">
        <x:f>IF(OR(16&gt;'Настройки'!$B$3,ISBLANK(BX285),BX285=0),"",BX285)</x:f>
      </x:c>
      <x:c r="DI285" s="50" t="str">
        <x:f>IF(OR(17&gt;'Настройки'!$B$3,ISBLANK(BY285),BY285=0),"",BY285)</x:f>
      </x:c>
      <x:c r="DJ285" s="50" t="str">
        <x:f>IF(OR(18&gt;'Настройки'!$B$3,ISBLANK(BZ285),BZ285=0),"",BZ285)</x:f>
      </x:c>
      <x:c r="DK285" s="50" t="str">
        <x:f>IF(OR(19&gt;'Настройки'!$B$3,ISBLANK(CA285),CA285=0),"",CA285)</x:f>
      </x:c>
      <x:c r="DL285" s="50" t="str">
        <x:f>IF(OR(20&gt;'Настройки'!$B$3,ISBLANK(CB285),CB285=0),"",CB285)</x:f>
      </x:c>
      <x:c r="DM285" s="50" t="str">
        <x:f>IF(OR(21&gt;'Настройки'!$B$3,ISBLANK(CC285),CC285=0),"",CC285)</x:f>
      </x:c>
      <x:c r="DN285" s="50" t="str">
        <x:f>IF(OR(22&gt;'Настройки'!$B$3,ISBLANK(CD285),CD285=0),"",CD285)</x:f>
      </x:c>
      <x:c r="DO285" s="50" t="str">
        <x:f>IF(OR(23&gt;'Настройки'!$B$3,ISBLANK(CE285),CE285=0),"",CE285)</x:f>
      </x:c>
      <x:c r="DP285" s="50" t="str">
        <x:f>IF(OR(24&gt;'Настройки'!$B$3,ISBLANK(CF285),CF285=0),"",CF285)</x:f>
      </x:c>
      <x:c r="DQ285" s="50" t="str">
        <x:f>IF(OR(25&gt;'Настройки'!$B$3,ISBLANK(CG285),CG285=0),"",CG285)</x:f>
      </x:c>
      <x:c r="DR285" s="50" t="str">
        <x:f>IF(OR(26&gt;'Настройки'!$B$3,ISBLANK(CH285),CH285=0),"",CH285)</x:f>
      </x:c>
      <x:c r="DS285" s="50" t="str">
        <x:f>IF(OR(27&gt;'Настройки'!$B$3,ISBLANK(CI285),CI285=0),"",CI285)</x:f>
      </x:c>
      <x:c r="DT285" s="50" t="str">
        <x:f>IF(OR(28&gt;'Настройки'!$B$3,ISBLANK(CJ285),CJ285=0),"",CJ285)</x:f>
      </x:c>
      <x:c r="DU285" s="50" t="str">
        <x:f>IF(OR(29&gt;'Настройки'!$B$3,ISBLANK(CK285),CK285=0),"",CK285)</x:f>
      </x:c>
      <x:c r="DV285" s="50" t="str">
        <x:f>IF(OR(30&gt;'Настройки'!$B$3,ISBLANK(CL285),CL285=0),"",CL285)</x:f>
      </x:c>
      <x:c r="DW285" s="50" t="str">
        <x:f>IF(OR(31&gt;'Настройки'!$B$3,ISBLANK(CM285),CM285=0),"",CM285)</x:f>
      </x:c>
      <x:c r="DX285" s="50" t="str">
        <x:f>IF(OR(32&gt;'Настройки'!$B$3,ISBLANK(CN285),CN285=0),"",CN285)</x:f>
      </x:c>
      <x:c r="DY285" s="50" t="str">
        <x:f>IF(OR(33&gt;'Настройки'!$B$3,ISBLANK(CO285),CO285=0),"",CO285)</x:f>
      </x:c>
      <x:c r="DZ285" s="50" t="str">
        <x:f>IF(OR(34&gt;'Настройки'!$B$3,ISBLANK(CP285),CP285=0),"",CP285)</x:f>
      </x:c>
      <x:c r="EA285" s="50" t="str">
        <x:f>IF(OR(35&gt;'Настройки'!$B$3,ISBLANK(CQ285),CQ285=0),"",CQ285)</x:f>
      </x:c>
      <x:c r="EB285" s="50" t="str">
        <x:f>IF(OR(36&gt;'Настройки'!$B$3,ISBLANK(CR285),CR285=0),"",CR285)</x:f>
      </x:c>
      <x:c r="EC285" s="50" t="str">
        <x:f>IF(A285="","",IF(OR(BB285="AZ",BB285="BZ"),10000+ROW(),IF(AZ285&gt;'Настройки'!$B$11,20000+ROW(),IF(BF285&lt;&gt;"Обычный",30000+ROW(),IF(AX285&lt;=0,40000+ROW(),"")))))</x:f>
      </x:c>
      <x:c r="ED285" s="50" t="str">
        <x:f>IF(EC285="","",COUNTIFS($EC$2:$EC$1001,"&gt;0",$EC$2:$EC$1001,"&lt;"&amp;EC285)+1)</x:f>
      </x:c>
    </x:row>
    <x:row r="286">
      <x:c r="A286" s="115"/>
      <x:c r="B286" s="115"/>
      <x:c r="C286" s="115"/>
      <x:c r="D286" s="118"/>
      <x:c r="E286" s="118"/>
      <x:c r="F286" s="118"/>
      <x:c r="G286" s="118"/>
      <x:c r="H286" s="118"/>
      <x:c r="I286" s="118"/>
      <x:c r="J286" s="118"/>
      <x:c r="K286" s="118"/>
      <x:c r="L286" s="118"/>
      <x:c r="M286" s="118"/>
      <x:c r="N286" s="118"/>
      <x:c r="O286" s="118"/>
      <x:c r="P286" s="118"/>
      <x:c r="Q286" s="118"/>
      <x:c r="R286" s="118"/>
      <x:c r="S286" s="118"/>
      <x:c r="T286" s="118"/>
      <x:c r="U286" s="118"/>
      <x:c r="V286" s="118"/>
      <x:c r="W286" s="118"/>
      <x:c r="X286" s="118"/>
      <x:c r="Y286" s="118"/>
      <x:c r="Z286" s="118"/>
      <x:c r="AA286" s="118"/>
      <x:c r="AB286" s="118"/>
      <x:c r="AC286" s="118"/>
      <x:c r="AD286" s="118"/>
      <x:c r="AE286" s="118"/>
      <x:c r="AF286" s="118"/>
      <x:c r="AG286" s="118"/>
      <x:c r="AH286" s="118"/>
      <x:c r="AI286" s="118"/>
      <x:c r="AJ286" s="118"/>
      <x:c r="AK286" s="118"/>
      <x:c r="AL286" s="118"/>
      <x:c r="AM286" s="118"/>
      <x:c r="AN286" s="118"/>
      <x:c r="AO286" s="118"/>
      <x:c r="AP286" s="115"/>
      <x:c r="AQ286" s="49" t="str">
        <x:f>IF(A286="","",COUNT(BI286:INDEX(BI286:CR286,1,'Настройки'!$B$3)))</x:f>
      </x:c>
      <x:c r="AR286" s="49" t="str">
        <x:f>IF(A286="","",SUM(BI286:INDEX(BI286:CR286,1,'Настройки'!$B$3)))</x:f>
      </x:c>
      <x:c r="AS286" s="58" t="str">
        <x:f>IF(A286="","",IF('Настройки'!$B$4="Стоимость потребления",AR286*D286,IF('Настройки'!$B$4="Количество",AR286,E286)))</x:f>
      </x:c>
      <x:c r="AT286" s="61" t="str">
        <x:f>IF(OR(A286="",AS286&lt;0,SUM($AS$2:$AS$1001)&lt;=0),"",AS286/SUM($AS$2:$AS$1001))</x:f>
      </x:c>
      <x:c r="AU286" s="61" t="str">
        <x:f>IF(OR(A286="",AS286&lt;0,SUM($AS$2:$AS$1001)&lt;=0),"",SUMIFS($AS$2:$AS$1001,$AS$2:$AS$1001,"&gt;"&amp;AS286)/SUM($AS$2:$AS$1001))</x:f>
      </x:c>
      <x:c r="AV286" s="61" t="str">
        <x:f>IF(OR(A286="",AS286&lt;0,SUM($AS$2:$AS$1001)&lt;=0),"",SUMIFS($AS$2:$AS$1001,$AS$2:$AS$1001,"&gt;="&amp;AS286)/SUM($AS$2:$AS$1001))</x:f>
      </x:c>
      <x:c r="AW286" s="49" t="str">
        <x:f>IF(A286="","",IF(SUM($AS$2:$AS$1001)&lt;=0,"Не определён",IF(AS286&lt;0,"Исключение",IF(AU286&lt;'Настройки'!$B$5,"A",IF(AU286&lt;'Настройки'!$B$6,"B","C")))))</x:f>
      </x:c>
      <x:c r="AX286" s="58" t="str">
        <x:f>IF(A286="","",IF(AQ286=0,"",AVERAGE(BI286:INDEX(BI286:CR286,1,'Настройки'!$B$3))))</x:f>
      </x:c>
      <x:c r="AY286" s="58" t="str">
        <x:f>IF(OR(A286="",AQ286=0),"",STDEVP(BI286:INDEX(BI286:CR286,1,'Настройки'!$B$3)))</x:f>
      </x:c>
      <x:c r="AZ286" s="61" t="str">
        <x:f>IF(OR(A286="",AQ286&lt;'Настройки'!$B$12,AX286&lt;=0,AND('Настройки'!$B$10="Блокировать",COUNTIF(F286:INDEX(F286:AO286,1,'Настройки'!$B$3),"&lt;0")&gt;0)),"",AY286/ABS(AX286))</x:f>
      </x:c>
      <x:c r="BA286" s="49" t="str">
        <x:f>IF(A286="","",IF(AND('Настройки'!$B$10="Блокировать",COUNTIF(F286:INDEX(F286:AO286,1,'Настройки'!$B$3),"&lt;0")&gt;0),"Не определён",IF(AQ286&lt;'Настройки'!$B$12,"Не определён",IF(AX286=0,"Нет спроса",IF(AX286&lt;0,"Не определён",IF(AZ286&lt;='Настройки'!$B$7,"X",IF(AZ286&lt;='Настройки'!$B$8,"Y","Z")))))))</x:f>
      </x:c>
      <x:c r="BB286" s="49" t="str">
        <x:f>IF(OR(A286="",LEN(AW286)&lt;&gt;1,LEN(BA286)&lt;&gt;1),"",AW286&amp;BA286)</x:f>
      </x:c>
      <x:c r="BC286" s="61" t="str">
        <x:f>IF(OR(A286="",AQ286=0),"",(COUNT(BI286:INDEX(BI286:CR286,1,'Настройки'!$B$3))-COUNT(CS286:INDEX(CS286:EB286,1,'Настройки'!$B$3)))/AQ286)</x:f>
      </x:c>
      <x:c r="BD286" s="64" t="str">
        <x:f>IF(OR(A286="",COUNT(CS286:INDEX(CS286:EB286,1,'Настройки'!$B$3))=0),"",AQ286/COUNT(CS286:INDEX(CS286:EB286,1,'Настройки'!$B$3)))</x:f>
      </x:c>
      <x:c r="BE286" s="64" t="str">
        <x:f>IF(OR(A286="",COUNT(CS286:INDEX(CS286:EB286,1,'Настройки'!$B$3))=0),"",IF(AVERAGE(CS286:INDEX(CS286:EB286,1,'Настройки'!$B$3))=0,"",(STDEVP(CS286:INDEX(CS286:EB286,1,'Настройки'!$B$3))/ABS(AVERAGE(CS286:INDEX(CS286:EB286,1,'Настройки'!$B$3))))^2))</x:f>
      </x:c>
      <x:c r="BF286" s="49" t="str">
        <x:f>IF(A286="","",IF(AQ286&lt;3,"Недостаточно",IF(AQ286&lt;6,"Предварительный","Обычный")))</x:f>
      </x:c>
      <x:c r="BG286" s="49" t="str">
        <x:f>IF(A286="","",IF(COUNTIF(F286:INDEX(F286:AO286,1,'Настройки'!$B$3),"&lt;0")&gt;0,IF('Настройки'!$B$10="Блокировать","Отрицательный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"),"")&amp;IF(AQ286&lt;3,"Недостаточно истории. ",IF(AQ286&lt;6,"Предварительная классификация. ",""))&amp;IF(AX286=0,"Нет спроса за горизонт. ","")&amp;IF(AZ286&gt;'Настройки'!$B$11,"Экстремальная вариативность. ",""))</x:f>
      </x:c>
      <x:c r="BH286" s="49" t="str">
        <x:f>IF(A286="","",IFERROR(VLOOKUP(BB286,'Настройки'!$D$3:$E$11,2,FALSE),"Сначала проверьте исходные данные и историю спроса.")&amp;" Уточните срок поставки, MOQ и критичность.")</x:f>
      </x:c>
      <x:c r="BI286" s="50" t="str">
        <x:f>IF(1&gt;'Настройки'!$B$3,"",IF(ISBLANK(F286),IF('Настройки'!$B$9="Нулевой спрос",0,""),IF(F286&lt;0,IF('Настройки'!$B$10="Исключить","",IF('Настройки'!$B$10="Абсолютные значения",ABS(F286),F286)),F286)))</x:f>
      </x:c>
      <x:c r="BJ286" s="50" t="str">
        <x:f>IF(2&gt;'Настройки'!$B$3,"",IF(ISBLANK(G286),IF('Настройки'!$B$9="Нулевой спрос",0,""),IF(G286&lt;0,IF('Настройки'!$B$10="Исключить","",IF('Настройки'!$B$10="Абсолютные значения",ABS(G286),G286)),G286)))</x:f>
      </x:c>
      <x:c r="BK286" s="50" t="str">
        <x:f>IF(3&gt;'Настройки'!$B$3,"",IF(ISBLANK(H286),IF('Настройки'!$B$9="Нулевой спрос",0,""),IF(H286&lt;0,IF('Настройки'!$B$10="Исключить","",IF('Настройки'!$B$10="Абсолютные значения",ABS(H286),H286)),H286)))</x:f>
      </x:c>
      <x:c r="BL286" s="50" t="str">
        <x:f>IF(4&gt;'Настройки'!$B$3,"",IF(ISBLANK(I286),IF('Настройки'!$B$9="Нулевой спрос",0,""),IF(I286&lt;0,IF('Настройки'!$B$10="Исключить","",IF('Настройки'!$B$10="Абсолютные значения",ABS(I286),I286)),I286)))</x:f>
      </x:c>
      <x:c r="BM286" s="50" t="str">
        <x:f>IF(5&gt;'Настройки'!$B$3,"",IF(ISBLANK(J286),IF('Настройки'!$B$9="Нулевой спрос",0,""),IF(J286&lt;0,IF('Настройки'!$B$10="Исключить","",IF('Настройки'!$B$10="Абсолютные значения",ABS(J286),J286)),J286)))</x:f>
      </x:c>
      <x:c r="BN286" s="50" t="str">
        <x:f>IF(6&gt;'Настройки'!$B$3,"",IF(ISBLANK(K286),IF('Настройки'!$B$9="Нулевой спрос",0,""),IF(K286&lt;0,IF('Настройки'!$B$10="Исключить","",IF('Настройки'!$B$10="Абсолютные значения",ABS(K286),K286)),K286)))</x:f>
      </x:c>
      <x:c r="BO286" s="50" t="str">
        <x:f>IF(7&gt;'Настройки'!$B$3,"",IF(ISBLANK(L286),IF('Настройки'!$B$9="Нулевой спрос",0,""),IF(L286&lt;0,IF('Настройки'!$B$10="Исключить","",IF('Настройки'!$B$10="Абсолютные значения",ABS(L286),L286)),L286)))</x:f>
      </x:c>
      <x:c r="BP286" s="50" t="str">
        <x:f>IF(8&gt;'Настройки'!$B$3,"",IF(ISBLANK(M286),IF('Настройки'!$B$9="Нулевой спрос",0,""),IF(M286&lt;0,IF('Настройки'!$B$10="Исключить","",IF('Настройки'!$B$10="Абсолютные значения",ABS(M286),M286)),M286)))</x:f>
      </x:c>
      <x:c r="BQ286" s="50" t="str">
        <x:f>IF(9&gt;'Настройки'!$B$3,"",IF(ISBLANK(N286),IF('Настройки'!$B$9="Нулевой спрос",0,""),IF(N286&lt;0,IF('Настройки'!$B$10="Исключить","",IF('Настройки'!$B$10="Абсолютные значения",ABS(N286),N286)),N286)))</x:f>
      </x:c>
      <x:c r="BR286" s="50" t="str">
        <x:f>IF(10&gt;'Настройки'!$B$3,"",IF(ISBLANK(O286),IF('Настройки'!$B$9="Нулевой спрос",0,""),IF(O286&lt;0,IF('Настройки'!$B$10="Исключить","",IF('Настройки'!$B$10="Абсолютные значения",ABS(O286),O286)),O286)))</x:f>
      </x:c>
      <x:c r="BS286" s="50" t="str">
        <x:f>IF(11&gt;'Настройки'!$B$3,"",IF(ISBLANK(P286),IF('Настройки'!$B$9="Нулевой спрос",0,""),IF(P286&lt;0,IF('Настройки'!$B$10="Исключить","",IF('Настройки'!$B$10="Абсолютные значения",ABS(P286),P286)),P286)))</x:f>
      </x:c>
      <x:c r="BT286" s="50" t="str">
        <x:f>IF(12&gt;'Настройки'!$B$3,"",IF(ISBLANK(Q286),IF('Настройки'!$B$9="Нулевой спрос",0,""),IF(Q286&lt;0,IF('Настройки'!$B$10="Исключить","",IF('Настройки'!$B$10="Абсолютные значения",ABS(Q286),Q286)),Q286)))</x:f>
      </x:c>
      <x:c r="BU286" s="50" t="str">
        <x:f>IF(13&gt;'Настройки'!$B$3,"",IF(ISBLANK(R286),IF('Настройки'!$B$9="Нулевой спрос",0,""),IF(R286&lt;0,IF('Настройки'!$B$10="Исключить","",IF('Настройки'!$B$10="Абсолютные значения",ABS(R286),R286)),R286)))</x:f>
      </x:c>
      <x:c r="BV286" s="50" t="str">
        <x:f>IF(14&gt;'Настройки'!$B$3,"",IF(ISBLANK(S286),IF('Настройки'!$B$9="Нулевой спрос",0,""),IF(S286&lt;0,IF('Настройки'!$B$10="Исключить","",IF('Настройки'!$B$10="Абсолютные значения",ABS(S286),S286)),S286)))</x:f>
      </x:c>
      <x:c r="BW286" s="50" t="str">
        <x:f>IF(15&gt;'Настройки'!$B$3,"",IF(ISBLANK(T286),IF('Настройки'!$B$9="Нулевой спрос",0,""),IF(T286&lt;0,IF('Настройки'!$B$10="Исключить","",IF('Настройки'!$B$10="Абсолютные значения",ABS(T286),T286)),T286)))</x:f>
      </x:c>
      <x:c r="BX286" s="50" t="str">
        <x:f>IF(16&gt;'Настройки'!$B$3,"",IF(ISBLANK(U286),IF('Настройки'!$B$9="Нулевой спрос",0,""),IF(U286&lt;0,IF('Настройки'!$B$10="Исключить","",IF('Настройки'!$B$10="Абсолютные значения",ABS(U286),U286)),U286)))</x:f>
      </x:c>
      <x:c r="BY286" s="50" t="str">
        <x:f>IF(17&gt;'Настройки'!$B$3,"",IF(ISBLANK(V286),IF('Настройки'!$B$9="Нулевой спрос",0,""),IF(V286&lt;0,IF('Настройки'!$B$10="Исключить","",IF('Настройки'!$B$10="Абсолютные значения",ABS(V286),V286)),V286)))</x:f>
      </x:c>
      <x:c r="BZ286" s="50" t="str">
        <x:f>IF(18&gt;'Настройки'!$B$3,"",IF(ISBLANK(W286),IF('Настройки'!$B$9="Нулевой спрос",0,""),IF(W286&lt;0,IF('Настройки'!$B$10="Исключить","",IF('Настройки'!$B$10="Абсолютные значения",ABS(W286),W286)),W286)))</x:f>
      </x:c>
      <x:c r="CA286" s="50" t="str">
        <x:f>IF(19&gt;'Настройки'!$B$3,"",IF(ISBLANK(X286),IF('Настройки'!$B$9="Нулевой спрос",0,""),IF(X286&lt;0,IF('Настройки'!$B$10="Исключить","",IF('Настройки'!$B$10="Абсолютные значения",ABS(X286),X286)),X286)))</x:f>
      </x:c>
      <x:c r="CB286" s="50" t="str">
        <x:f>IF(20&gt;'Настройки'!$B$3,"",IF(ISBLANK(Y286),IF('Настройки'!$B$9="Нулевой спрос",0,""),IF(Y286&lt;0,IF('Настройки'!$B$10="Исключить","",IF('Настройки'!$B$10="Абсолютные значения",ABS(Y286),Y286)),Y286)))</x:f>
      </x:c>
      <x:c r="CC286" s="50" t="str">
        <x:f>IF(21&gt;'Настройки'!$B$3,"",IF(ISBLANK(Z286),IF('Настройки'!$B$9="Нулевой спрос",0,""),IF(Z286&lt;0,IF('Настройки'!$B$10="Исключить","",IF('Настройки'!$B$10="Абсолютные значения",ABS(Z286),Z286)),Z286)))</x:f>
      </x:c>
      <x:c r="CD286" s="50" t="str">
        <x:f>IF(22&gt;'Настройки'!$B$3,"",IF(ISBLANK(AA286),IF('Настройки'!$B$9="Нулевой спрос",0,""),IF(AA286&lt;0,IF('Настройки'!$B$10="Исключить","",IF('Настройки'!$B$10="Абсолютные значения",ABS(AA286),AA286)),AA286)))</x:f>
      </x:c>
      <x:c r="CE286" s="50" t="str">
        <x:f>IF(23&gt;'Настройки'!$B$3,"",IF(ISBLANK(AB286),IF('Настройки'!$B$9="Нулевой спрос",0,""),IF(AB286&lt;0,IF('Настройки'!$B$10="Исключить","",IF('Настройки'!$B$10="Абсолютные значения",ABS(AB286),AB286)),AB286)))</x:f>
      </x:c>
      <x:c r="CF286" s="50" t="str">
        <x:f>IF(24&gt;'Настройки'!$B$3,"",IF(ISBLANK(AC286),IF('Настройки'!$B$9="Нулевой спрос",0,""),IF(AC286&lt;0,IF('Настройки'!$B$10="Исключить","",IF('Настройки'!$B$10="Абсолютные значения",ABS(AC286),AC286)),AC286)))</x:f>
      </x:c>
      <x:c r="CG286" s="50" t="str">
        <x:f>IF(25&gt;'Настройки'!$B$3,"",IF(ISBLANK(AD286),IF('Настройки'!$B$9="Нулевой спрос",0,""),IF(AD286&lt;0,IF('Настройки'!$B$10="Исключить","",IF('Настройки'!$B$10="Абсолютные значения",ABS(AD286),AD286)),AD286)))</x:f>
      </x:c>
      <x:c r="CH286" s="50" t="str">
        <x:f>IF(26&gt;'Настройки'!$B$3,"",IF(ISBLANK(AE286),IF('Настройки'!$B$9="Нулевой спрос",0,""),IF(AE286&lt;0,IF('Настройки'!$B$10="Исключить","",IF('Настройки'!$B$10="Абсолютные значения",ABS(AE286),AE286)),AE286)))</x:f>
      </x:c>
      <x:c r="CI286" s="50" t="str">
        <x:f>IF(27&gt;'Настройки'!$B$3,"",IF(ISBLANK(AF286),IF('Настройки'!$B$9="Нулевой спрос",0,""),IF(AF286&lt;0,IF('Настройки'!$B$10="Исключить","",IF('Настройки'!$B$10="Абсолютные значения",ABS(AF286),AF286)),AF286)))</x:f>
      </x:c>
      <x:c r="CJ286" s="50" t="str">
        <x:f>IF(28&gt;'Настройки'!$B$3,"",IF(ISBLANK(AG286),IF('Настройки'!$B$9="Нулевой спрос",0,""),IF(AG286&lt;0,IF('Настройки'!$B$10="Исключить","",IF('Настройки'!$B$10="Абсолютные значения",ABS(AG286),AG286)),AG286)))</x:f>
      </x:c>
      <x:c r="CK286" s="50" t="str">
        <x:f>IF(29&gt;'Настройки'!$B$3,"",IF(ISBLANK(AH286),IF('Настройки'!$B$9="Нулевой спрос",0,""),IF(AH286&lt;0,IF('Настройки'!$B$10="Исключить","",IF('Настройки'!$B$10="Абсолютные значения",ABS(AH286),AH286)),AH286)))</x:f>
      </x:c>
      <x:c r="CL286" s="50" t="str">
        <x:f>IF(30&gt;'Настройки'!$B$3,"",IF(ISBLANK(AI286),IF('Настройки'!$B$9="Нулевой спрос",0,""),IF(AI286&lt;0,IF('Настройки'!$B$10="Исключить","",IF('Настройки'!$B$10="Абсолютные значения",ABS(AI286),AI286)),AI286)))</x:f>
      </x:c>
      <x:c r="CM286" s="50" t="str">
        <x:f>IF(31&gt;'Настройки'!$B$3,"",IF(ISBLANK(AJ286),IF('Настройки'!$B$9="Нулевой спрос",0,""),IF(AJ286&lt;0,IF('Настройки'!$B$10="Исключить","",IF('Настройки'!$B$10="Абсолютные значения",ABS(AJ286),AJ286)),AJ286)))</x:f>
      </x:c>
      <x:c r="CN286" s="50" t="str">
        <x:f>IF(32&gt;'Настройки'!$B$3,"",IF(ISBLANK(AK286),IF('Настройки'!$B$9="Нулевой спрос",0,""),IF(AK286&lt;0,IF('Настройки'!$B$10="Исключить","",IF('Настройки'!$B$10="Абсолютные значения",ABS(AK286),AK286)),AK286)))</x:f>
      </x:c>
      <x:c r="CO286" s="50" t="str">
        <x:f>IF(33&gt;'Настройки'!$B$3,"",IF(ISBLANK(AL286),IF('Настройки'!$B$9="Нулевой спрос",0,""),IF(AL286&lt;0,IF('Настройки'!$B$10="Исключить","",IF('Настройки'!$B$10="Абсолютные значения",ABS(AL286),AL286)),AL286)))</x:f>
      </x:c>
      <x:c r="CP286" s="50" t="str">
        <x:f>IF(34&gt;'Настройки'!$B$3,"",IF(ISBLANK(AM286),IF('Настройки'!$B$9="Нулевой спрос",0,""),IF(AM286&lt;0,IF('Настройки'!$B$10="Исключить","",IF('Настройки'!$B$10="Абсолютные значения",ABS(AM286),AM286)),AM286)))</x:f>
      </x:c>
      <x:c r="CQ286" s="50" t="str">
        <x:f>IF(35&gt;'Настройки'!$B$3,"",IF(ISBLANK(AN286),IF('Настройки'!$B$9="Нулевой спрос",0,""),IF(AN286&lt;0,IF('Настройки'!$B$10="Исключить","",IF('Настройки'!$B$10="Абсолютные значения",ABS(AN286),AN286)),AN286)))</x:f>
      </x:c>
      <x:c r="CR286" s="50" t="str">
        <x:f>IF(36&gt;'Настройки'!$B$3,"",IF(ISBLANK(AO286),IF('Настройки'!$B$9="Нулевой спрос",0,""),IF(AO286&lt;0,IF('Настройки'!$B$10="Исключить","",IF('Настройки'!$B$10="Абсолютные значения",ABS(AO286),AO286)),AO286)))</x:f>
      </x:c>
      <x:c r="CS286" s="50" t="str">
        <x:f>IF(OR(1&gt;'Настройки'!$B$3,ISBLANK(BI286),BI286=0),"",BI286)</x:f>
      </x:c>
      <x:c r="CT286" s="50" t="str">
        <x:f>IF(OR(2&gt;'Настройки'!$B$3,ISBLANK(BJ286),BJ286=0),"",BJ286)</x:f>
      </x:c>
      <x:c r="CU286" s="50" t="str">
        <x:f>IF(OR(3&gt;'Настройки'!$B$3,ISBLANK(BK286),BK286=0),"",BK286)</x:f>
      </x:c>
      <x:c r="CV286" s="50" t="str">
        <x:f>IF(OR(4&gt;'Настройки'!$B$3,ISBLANK(BL286),BL286=0),"",BL286)</x:f>
      </x:c>
      <x:c r="CW286" s="50" t="str">
        <x:f>IF(OR(5&gt;'Настройки'!$B$3,ISBLANK(BM286),BM286=0),"",BM286)</x:f>
      </x:c>
      <x:c r="CX286" s="50" t="str">
        <x:f>IF(OR(6&gt;'Настройки'!$B$3,ISBLANK(BN286),BN286=0),"",BN286)</x:f>
      </x:c>
      <x:c r="CY286" s="50" t="str">
        <x:f>IF(OR(7&gt;'Настройки'!$B$3,ISBLANK(BO286),BO286=0),"",BO286)</x:f>
      </x:c>
      <x:c r="CZ286" s="50" t="str">
        <x:f>IF(OR(8&gt;'Настройки'!$B$3,ISBLANK(BP286),BP286=0),"",BP286)</x:f>
      </x:c>
      <x:c r="DA286" s="50" t="str">
        <x:f>IF(OR(9&gt;'Настройки'!$B$3,ISBLANK(BQ286),BQ286=0),"",BQ286)</x:f>
      </x:c>
      <x:c r="DB286" s="50" t="str">
        <x:f>IF(OR(10&gt;'Настройки'!$B$3,ISBLANK(BR286),BR286=0),"",BR286)</x:f>
      </x:c>
      <x:c r="DC286" s="50" t="str">
        <x:f>IF(OR(11&gt;'Настройки'!$B$3,ISBLANK(BS286),BS286=0),"",BS286)</x:f>
      </x:c>
      <x:c r="DD286" s="50" t="str">
        <x:f>IF(OR(12&gt;'Настройки'!$B$3,ISBLANK(BT286),BT286=0),"",BT286)</x:f>
      </x:c>
      <x:c r="DE286" s="50" t="str">
        <x:f>IF(OR(13&gt;'Настройки'!$B$3,ISBLANK(BU286),BU286=0),"",BU286)</x:f>
      </x:c>
      <x:c r="DF286" s="50" t="str">
        <x:f>IF(OR(14&gt;'Настройки'!$B$3,ISBLANK(BV286),BV286=0),"",BV286)</x:f>
      </x:c>
      <x:c r="DG286" s="50" t="str">
        <x:f>IF(OR(15&gt;'Настройки'!$B$3,ISBLANK(BW286),BW286=0),"",BW286)</x:f>
      </x:c>
      <x:c r="DH286" s="50" t="str">
        <x:f>IF(OR(16&gt;'Настройки'!$B$3,ISBLANK(BX286),BX286=0),"",BX286)</x:f>
      </x:c>
      <x:c r="DI286" s="50" t="str">
        <x:f>IF(OR(17&gt;'Настройки'!$B$3,ISBLANK(BY286),BY286=0),"",BY286)</x:f>
      </x:c>
      <x:c r="DJ286" s="50" t="str">
        <x:f>IF(OR(18&gt;'Настройки'!$B$3,ISBLANK(BZ286),BZ286=0),"",BZ286)</x:f>
      </x:c>
      <x:c r="DK286" s="50" t="str">
        <x:f>IF(OR(19&gt;'Настройки'!$B$3,ISBLANK(CA286),CA286=0),"",CA286)</x:f>
      </x:c>
      <x:c r="DL286" s="50" t="str">
        <x:f>IF(OR(20&gt;'Настройки'!$B$3,ISBLANK(CB286),CB286=0),"",CB286)</x:f>
      </x:c>
      <x:c r="DM286" s="50" t="str">
        <x:f>IF(OR(21&gt;'Настройки'!$B$3,ISBLANK(CC286),CC286=0),"",CC286)</x:f>
      </x:c>
      <x:c r="DN286" s="50" t="str">
        <x:f>IF(OR(22&gt;'Настройки'!$B$3,ISBLANK(CD286),CD286=0),"",CD286)</x:f>
      </x:c>
      <x:c r="DO286" s="50" t="str">
        <x:f>IF(OR(23&gt;'Настройки'!$B$3,ISBLANK(CE286),CE286=0),"",CE286)</x:f>
      </x:c>
      <x:c r="DP286" s="50" t="str">
        <x:f>IF(OR(24&gt;'Настройки'!$B$3,ISBLANK(CF286),CF286=0),"",CF286)</x:f>
      </x:c>
      <x:c r="DQ286" s="50" t="str">
        <x:f>IF(OR(25&gt;'Настройки'!$B$3,ISBLANK(CG286),CG286=0),"",CG286)</x:f>
      </x:c>
      <x:c r="DR286" s="50" t="str">
        <x:f>IF(OR(26&gt;'Настройки'!$B$3,ISBLANK(CH286),CH286=0),"",CH286)</x:f>
      </x:c>
      <x:c r="DS286" s="50" t="str">
        <x:f>IF(OR(27&gt;'Настройки'!$B$3,ISBLANK(CI286),CI286=0),"",CI286)</x:f>
      </x:c>
      <x:c r="DT286" s="50" t="str">
        <x:f>IF(OR(28&gt;'Настройки'!$B$3,ISBLANK(CJ286),CJ286=0),"",CJ286)</x:f>
      </x:c>
      <x:c r="DU286" s="50" t="str">
        <x:f>IF(OR(29&gt;'Настройки'!$B$3,ISBLANK(CK286),CK286=0),"",CK286)</x:f>
      </x:c>
      <x:c r="DV286" s="50" t="str">
        <x:f>IF(OR(30&gt;'Настройки'!$B$3,ISBLANK(CL286),CL286=0),"",CL286)</x:f>
      </x:c>
      <x:c r="DW286" s="50" t="str">
        <x:f>IF(OR(31&gt;'Настройки'!$B$3,ISBLANK(CM286),CM286=0),"",CM286)</x:f>
      </x:c>
      <x:c r="DX286" s="50" t="str">
        <x:f>IF(OR(32&gt;'Настройки'!$B$3,ISBLANK(CN286),CN286=0),"",CN286)</x:f>
      </x:c>
      <x:c r="DY286" s="50" t="str">
        <x:f>IF(OR(33&gt;'Настройки'!$B$3,ISBLANK(CO286),CO286=0),"",CO286)</x:f>
      </x:c>
      <x:c r="DZ286" s="50" t="str">
        <x:f>IF(OR(34&gt;'Настройки'!$B$3,ISBLANK(CP286),CP286=0),"",CP286)</x:f>
      </x:c>
      <x:c r="EA286" s="50" t="str">
        <x:f>IF(OR(35&gt;'Настройки'!$B$3,ISBLANK(CQ286),CQ286=0),"",CQ286)</x:f>
      </x:c>
      <x:c r="EB286" s="50" t="str">
        <x:f>IF(OR(36&gt;'Настройки'!$B$3,ISBLANK(CR286),CR286=0),"",CR286)</x:f>
      </x:c>
      <x:c r="EC286" s="50" t="str">
        <x:f>IF(A286="","",IF(OR(BB286="AZ",BB286="BZ"),10000+ROW(),IF(AZ286&gt;'Настройки'!$B$11,20000+ROW(),IF(BF286&lt;&gt;"Обычный",30000+ROW(),IF(AX286&lt;=0,40000+ROW(),"")))))</x:f>
      </x:c>
      <x:c r="ED286" s="50" t="str">
        <x:f>IF(EC286="","",COUNTIFS($EC$2:$EC$1001,"&gt;0",$EC$2:$EC$1001,"&lt;"&amp;EC286)+1)</x:f>
      </x:c>
    </x:row>
    <x:row r="287">
      <x:c r="A287" s="115"/>
      <x:c r="B287" s="115"/>
      <x:c r="C287" s="115"/>
      <x:c r="D287" s="118"/>
      <x:c r="E287" s="118"/>
      <x:c r="F287" s="118"/>
      <x:c r="G287" s="118"/>
      <x:c r="H287" s="118"/>
      <x:c r="I287" s="118"/>
      <x:c r="J287" s="118"/>
      <x:c r="K287" s="118"/>
      <x:c r="L287" s="118"/>
      <x:c r="M287" s="118"/>
      <x:c r="N287" s="118"/>
      <x:c r="O287" s="118"/>
      <x:c r="P287" s="118"/>
      <x:c r="Q287" s="118"/>
      <x:c r="R287" s="118"/>
      <x:c r="S287" s="118"/>
      <x:c r="T287" s="118"/>
      <x:c r="U287" s="118"/>
      <x:c r="V287" s="118"/>
      <x:c r="W287" s="118"/>
      <x:c r="X287" s="118"/>
      <x:c r="Y287" s="118"/>
      <x:c r="Z287" s="118"/>
      <x:c r="AA287" s="118"/>
      <x:c r="AB287" s="118"/>
      <x:c r="AC287" s="118"/>
      <x:c r="AD287" s="118"/>
      <x:c r="AE287" s="118"/>
      <x:c r="AF287" s="118"/>
      <x:c r="AG287" s="118"/>
      <x:c r="AH287" s="118"/>
      <x:c r="AI287" s="118"/>
      <x:c r="AJ287" s="118"/>
      <x:c r="AK287" s="118"/>
      <x:c r="AL287" s="118"/>
      <x:c r="AM287" s="118"/>
      <x:c r="AN287" s="118"/>
      <x:c r="AO287" s="118"/>
      <x:c r="AP287" s="115"/>
      <x:c r="AQ287" s="49" t="str">
        <x:f>IF(A287="","",COUNT(BI287:INDEX(BI287:CR287,1,'Настройки'!$B$3)))</x:f>
      </x:c>
      <x:c r="AR287" s="49" t="str">
        <x:f>IF(A287="","",SUM(BI287:INDEX(BI287:CR287,1,'Настройки'!$B$3)))</x:f>
      </x:c>
      <x:c r="AS287" s="58" t="str">
        <x:f>IF(A287="","",IF('Настройки'!$B$4="Стоимость потребления",AR287*D287,IF('Настройки'!$B$4="Количество",AR287,E287)))</x:f>
      </x:c>
      <x:c r="AT287" s="61" t="str">
        <x:f>IF(OR(A287="",AS287&lt;0,SUM($AS$2:$AS$1001)&lt;=0),"",AS287/SUM($AS$2:$AS$1001))</x:f>
      </x:c>
      <x:c r="AU287" s="61" t="str">
        <x:f>IF(OR(A287="",AS287&lt;0,SUM($AS$2:$AS$1001)&lt;=0),"",SUMIFS($AS$2:$AS$1001,$AS$2:$AS$1001,"&gt;"&amp;AS287)/SUM($AS$2:$AS$1001))</x:f>
      </x:c>
      <x:c r="AV287" s="61" t="str">
        <x:f>IF(OR(A287="",AS287&lt;0,SUM($AS$2:$AS$1001)&lt;=0),"",SUMIFS($AS$2:$AS$1001,$AS$2:$AS$1001,"&gt;="&amp;AS287)/SUM($AS$2:$AS$1001))</x:f>
      </x:c>
      <x:c r="AW287" s="49" t="str">
        <x:f>IF(A287="","",IF(SUM($AS$2:$AS$1001)&lt;=0,"Не определён",IF(AS287&lt;0,"Исключение",IF(AU287&lt;'Настройки'!$B$5,"A",IF(AU287&lt;'Настройки'!$B$6,"B","C")))))</x:f>
      </x:c>
      <x:c r="AX287" s="58" t="str">
        <x:f>IF(A287="","",IF(AQ287=0,"",AVERAGE(BI287:INDEX(BI287:CR287,1,'Настройки'!$B$3))))</x:f>
      </x:c>
      <x:c r="AY287" s="58" t="str">
        <x:f>IF(OR(A287="",AQ287=0),"",STDEVP(BI287:INDEX(BI287:CR287,1,'Настройки'!$B$3)))</x:f>
      </x:c>
      <x:c r="AZ287" s="61" t="str">
        <x:f>IF(OR(A287="",AQ287&lt;'Настройки'!$B$12,AX287&lt;=0,AND('Настройки'!$B$10="Блокировать",COUNTIF(F287:INDEX(F287:AO287,1,'Настройки'!$B$3),"&lt;0")&gt;0)),"",AY287/ABS(AX287))</x:f>
      </x:c>
      <x:c r="BA287" s="49" t="str">
        <x:f>IF(A287="","",IF(AND('Настройки'!$B$10="Блокировать",COUNTIF(F287:INDEX(F287:AO287,1,'Настройки'!$B$3),"&lt;0")&gt;0),"Не определён",IF(AQ287&lt;'Настройки'!$B$12,"Не определён",IF(AX287=0,"Нет спроса",IF(AX287&lt;0,"Не определён",IF(AZ287&lt;='Настройки'!$B$7,"X",IF(AZ287&lt;='Настройки'!$B$8,"Y","Z")))))))</x:f>
      </x:c>
      <x:c r="BB287" s="49" t="str">
        <x:f>IF(OR(A287="",LEN(AW287)&lt;&gt;1,LEN(BA287)&lt;&gt;1),"",AW287&amp;BA287)</x:f>
      </x:c>
      <x:c r="BC287" s="61" t="str">
        <x:f>IF(OR(A287="",AQ287=0),"",(COUNT(BI287:INDEX(BI287:CR287,1,'Настройки'!$B$3))-COUNT(CS287:INDEX(CS287:EB287,1,'Настройки'!$B$3)))/AQ287)</x:f>
      </x:c>
      <x:c r="BD287" s="64" t="str">
        <x:f>IF(OR(A287="",COUNT(CS287:INDEX(CS287:EB287,1,'Настройки'!$B$3))=0),"",AQ287/COUNT(CS287:INDEX(CS287:EB287,1,'Настройки'!$B$3)))</x:f>
      </x:c>
      <x:c r="BE287" s="64" t="str">
        <x:f>IF(OR(A287="",COUNT(CS287:INDEX(CS287:EB287,1,'Настройки'!$B$3))=0),"",IF(AVERAGE(CS287:INDEX(CS287:EB287,1,'Настройки'!$B$3))=0,"",(STDEVP(CS287:INDEX(CS287:EB287,1,'Настройки'!$B$3))/ABS(AVERAGE(CS287:INDEX(CS287:EB287,1,'Настройки'!$B$3))))^2))</x:f>
      </x:c>
      <x:c r="BF287" s="49" t="str">
        <x:f>IF(A287="","",IF(AQ287&lt;3,"Недостаточно",IF(AQ287&lt;6,"Предварительный","Обычный")))</x:f>
      </x:c>
      <x:c r="BG287" s="49" t="str">
        <x:f>IF(A287="","",IF(COUNTIF(F287:INDEX(F287:AO287,1,'Настройки'!$B$3),"&lt;0")&gt;0,IF('Настройки'!$B$10="Блокировать","Отрицательный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"),"")&amp;IF(AQ287&lt;3,"Недостаточно истории. ",IF(AQ287&lt;6,"Предварительная классификация. ",""))&amp;IF(AX287=0,"Нет спроса за горизонт. ","")&amp;IF(AZ287&gt;'Настройки'!$B$11,"Экстремальная вариативность. ",""))</x:f>
      </x:c>
      <x:c r="BH287" s="49" t="str">
        <x:f>IF(A287="","",IFERROR(VLOOKUP(BB287,'Настройки'!$D$3:$E$11,2,FALSE),"Сначала проверьте исходные данные и историю спроса.")&amp;" Уточните срок поставки, MOQ и критичность.")</x:f>
      </x:c>
      <x:c r="BI287" s="50" t="str">
        <x:f>IF(1&gt;'Настройки'!$B$3,"",IF(ISBLANK(F287),IF('Настройки'!$B$9="Нулевой спрос",0,""),IF(F287&lt;0,IF('Настройки'!$B$10="Исключить","",IF('Настройки'!$B$10="Абсолютные значения",ABS(F287),F287)),F287)))</x:f>
      </x:c>
      <x:c r="BJ287" s="50" t="str">
        <x:f>IF(2&gt;'Настройки'!$B$3,"",IF(ISBLANK(G287),IF('Настройки'!$B$9="Нулевой спрос",0,""),IF(G287&lt;0,IF('Настройки'!$B$10="Исключить","",IF('Настройки'!$B$10="Абсолютные значения",ABS(G287),G287)),G287)))</x:f>
      </x:c>
      <x:c r="BK287" s="50" t="str">
        <x:f>IF(3&gt;'Настройки'!$B$3,"",IF(ISBLANK(H287),IF('Настройки'!$B$9="Нулевой спрос",0,""),IF(H287&lt;0,IF('Настройки'!$B$10="Исключить","",IF('Настройки'!$B$10="Абсолютные значения",ABS(H287),H287)),H287)))</x:f>
      </x:c>
      <x:c r="BL287" s="50" t="str">
        <x:f>IF(4&gt;'Настройки'!$B$3,"",IF(ISBLANK(I287),IF('Настройки'!$B$9="Нулевой спрос",0,""),IF(I287&lt;0,IF('Настройки'!$B$10="Исключить","",IF('Настройки'!$B$10="Абсолютные значения",ABS(I287),I287)),I287)))</x:f>
      </x:c>
      <x:c r="BM287" s="50" t="str">
        <x:f>IF(5&gt;'Настройки'!$B$3,"",IF(ISBLANK(J287),IF('Настройки'!$B$9="Нулевой спрос",0,""),IF(J287&lt;0,IF('Настройки'!$B$10="Исключить","",IF('Настройки'!$B$10="Абсолютные значения",ABS(J287),J287)),J287)))</x:f>
      </x:c>
      <x:c r="BN287" s="50" t="str">
        <x:f>IF(6&gt;'Настройки'!$B$3,"",IF(ISBLANK(K287),IF('Настройки'!$B$9="Нулевой спрос",0,""),IF(K287&lt;0,IF('Настройки'!$B$10="Исключить","",IF('Настройки'!$B$10="Абсолютные значения",ABS(K287),K287)),K287)))</x:f>
      </x:c>
      <x:c r="BO287" s="50" t="str">
        <x:f>IF(7&gt;'Настройки'!$B$3,"",IF(ISBLANK(L287),IF('Настройки'!$B$9="Нулевой спрос",0,""),IF(L287&lt;0,IF('Настройки'!$B$10="Исключить","",IF('Настройки'!$B$10="Абсолютные значения",ABS(L287),L287)),L287)))</x:f>
      </x:c>
      <x:c r="BP287" s="50" t="str">
        <x:f>IF(8&gt;'Настройки'!$B$3,"",IF(ISBLANK(M287),IF('Настройки'!$B$9="Нулевой спрос",0,""),IF(M287&lt;0,IF('Настройки'!$B$10="Исключить","",IF('Настройки'!$B$10="Абсолютные значения",ABS(M287),M287)),M287)))</x:f>
      </x:c>
      <x:c r="BQ287" s="50" t="str">
        <x:f>IF(9&gt;'Настройки'!$B$3,"",IF(ISBLANK(N287),IF('Настройки'!$B$9="Нулевой спрос",0,""),IF(N287&lt;0,IF('Настройки'!$B$10="Исключить","",IF('Настройки'!$B$10="Абсолютные значения",ABS(N287),N287)),N287)))</x:f>
      </x:c>
      <x:c r="BR287" s="50" t="str">
        <x:f>IF(10&gt;'Настройки'!$B$3,"",IF(ISBLANK(O287),IF('Настройки'!$B$9="Нулевой спрос",0,""),IF(O287&lt;0,IF('Настройки'!$B$10="Исключить","",IF('Настройки'!$B$10="Абсолютные значения",ABS(O287),O287)),O287)))</x:f>
      </x:c>
      <x:c r="BS287" s="50" t="str">
        <x:f>IF(11&gt;'Настройки'!$B$3,"",IF(ISBLANK(P287),IF('Настройки'!$B$9="Нулевой спрос",0,""),IF(P287&lt;0,IF('Настройки'!$B$10="Исключить","",IF('Настройки'!$B$10="Абсолютные значения",ABS(P287),P287)),P287)))</x:f>
      </x:c>
      <x:c r="BT287" s="50" t="str">
        <x:f>IF(12&gt;'Настройки'!$B$3,"",IF(ISBLANK(Q287),IF('Настройки'!$B$9="Нулевой спрос",0,""),IF(Q287&lt;0,IF('Настройки'!$B$10="Исключить","",IF('Настройки'!$B$10="Абсолютные значения",ABS(Q287),Q287)),Q287)))</x:f>
      </x:c>
      <x:c r="BU287" s="50" t="str">
        <x:f>IF(13&gt;'Настройки'!$B$3,"",IF(ISBLANK(R287),IF('Настройки'!$B$9="Нулевой спрос",0,""),IF(R287&lt;0,IF('Настройки'!$B$10="Исключить","",IF('Настройки'!$B$10="Абсолютные значения",ABS(R287),R287)),R287)))</x:f>
      </x:c>
      <x:c r="BV287" s="50" t="str">
        <x:f>IF(14&gt;'Настройки'!$B$3,"",IF(ISBLANK(S287),IF('Настройки'!$B$9="Нулевой спрос",0,""),IF(S287&lt;0,IF('Настройки'!$B$10="Исключить","",IF('Настройки'!$B$10="Абсолютные значения",ABS(S287),S287)),S287)))</x:f>
      </x:c>
      <x:c r="BW287" s="50" t="str">
        <x:f>IF(15&gt;'Настройки'!$B$3,"",IF(ISBLANK(T287),IF('Настройки'!$B$9="Нулевой спрос",0,""),IF(T287&lt;0,IF('Настройки'!$B$10="Исключить","",IF('Настройки'!$B$10="Абсолютные значения",ABS(T287),T287)),T287)))</x:f>
      </x:c>
      <x:c r="BX287" s="50" t="str">
        <x:f>IF(16&gt;'Настройки'!$B$3,"",IF(ISBLANK(U287),IF('Настройки'!$B$9="Нулевой спрос",0,""),IF(U287&lt;0,IF('Настройки'!$B$10="Исключить","",IF('Настройки'!$B$10="Абсолютные значения",ABS(U287),U287)),U287)))</x:f>
      </x:c>
      <x:c r="BY287" s="50" t="str">
        <x:f>IF(17&gt;'Настройки'!$B$3,"",IF(ISBLANK(V287),IF('Настройки'!$B$9="Нулевой спрос",0,""),IF(V287&lt;0,IF('Настройки'!$B$10="Исключить","",IF('Настройки'!$B$10="Абсолютные значения",ABS(V287),V287)),V287)))</x:f>
      </x:c>
      <x:c r="BZ287" s="50" t="str">
        <x:f>IF(18&gt;'Настройки'!$B$3,"",IF(ISBLANK(W287),IF('Настройки'!$B$9="Нулевой спрос",0,""),IF(W287&lt;0,IF('Настройки'!$B$10="Исключить","",IF('Настройки'!$B$10="Абсолютные значения",ABS(W287),W287)),W287)))</x:f>
      </x:c>
      <x:c r="CA287" s="50" t="str">
        <x:f>IF(19&gt;'Настройки'!$B$3,"",IF(ISBLANK(X287),IF('Настройки'!$B$9="Нулевой спрос",0,""),IF(X287&lt;0,IF('Настройки'!$B$10="Исключить","",IF('Настройки'!$B$10="Абсолютные значения",ABS(X287),X287)),X287)))</x:f>
      </x:c>
      <x:c r="CB287" s="50" t="str">
        <x:f>IF(20&gt;'Настройки'!$B$3,"",IF(ISBLANK(Y287),IF('Настройки'!$B$9="Нулевой спрос",0,""),IF(Y287&lt;0,IF('Настройки'!$B$10="Исключить","",IF('Настройки'!$B$10="Абсолютные значения",ABS(Y287),Y287)),Y287)))</x:f>
      </x:c>
      <x:c r="CC287" s="50" t="str">
        <x:f>IF(21&gt;'Настройки'!$B$3,"",IF(ISBLANK(Z287),IF('Настройки'!$B$9="Нулевой спрос",0,""),IF(Z287&lt;0,IF('Настройки'!$B$10="Исключить","",IF('Настройки'!$B$10="Абсолютные значения",ABS(Z287),Z287)),Z287)))</x:f>
      </x:c>
      <x:c r="CD287" s="50" t="str">
        <x:f>IF(22&gt;'Настройки'!$B$3,"",IF(ISBLANK(AA287),IF('Настройки'!$B$9="Нулевой спрос",0,""),IF(AA287&lt;0,IF('Настройки'!$B$10="Исключить","",IF('Настройки'!$B$10="Абсолютные значения",ABS(AA287),AA287)),AA287)))</x:f>
      </x:c>
      <x:c r="CE287" s="50" t="str">
        <x:f>IF(23&gt;'Настройки'!$B$3,"",IF(ISBLANK(AB287),IF('Настройки'!$B$9="Нулевой спрос",0,""),IF(AB287&lt;0,IF('Настройки'!$B$10="Исключить","",IF('Настройки'!$B$10="Абсолютные значения",ABS(AB287),AB287)),AB287)))</x:f>
      </x:c>
      <x:c r="CF287" s="50" t="str">
        <x:f>IF(24&gt;'Настройки'!$B$3,"",IF(ISBLANK(AC287),IF('Настройки'!$B$9="Нулевой спрос",0,""),IF(AC287&lt;0,IF('Настройки'!$B$10="Исключить","",IF('Настройки'!$B$10="Абсолютные значения",ABS(AC287),AC287)),AC287)))</x:f>
      </x:c>
      <x:c r="CG287" s="50" t="str">
        <x:f>IF(25&gt;'Настройки'!$B$3,"",IF(ISBLANK(AD287),IF('Настройки'!$B$9="Нулевой спрос",0,""),IF(AD287&lt;0,IF('Настройки'!$B$10="Исключить","",IF('Настройки'!$B$10="Абсолютные значения",ABS(AD287),AD287)),AD287)))</x:f>
      </x:c>
      <x:c r="CH287" s="50" t="str">
        <x:f>IF(26&gt;'Настройки'!$B$3,"",IF(ISBLANK(AE287),IF('Настройки'!$B$9="Нулевой спрос",0,""),IF(AE287&lt;0,IF('Настройки'!$B$10="Исключить","",IF('Настройки'!$B$10="Абсолютные значения",ABS(AE287),AE287)),AE287)))</x:f>
      </x:c>
      <x:c r="CI287" s="50" t="str">
        <x:f>IF(27&gt;'Настройки'!$B$3,"",IF(ISBLANK(AF287),IF('Настройки'!$B$9="Нулевой спрос",0,""),IF(AF287&lt;0,IF('Настройки'!$B$10="Исключить","",IF('Настройки'!$B$10="Абсолютные значения",ABS(AF287),AF287)),AF287)))</x:f>
      </x:c>
      <x:c r="CJ287" s="50" t="str">
        <x:f>IF(28&gt;'Настройки'!$B$3,"",IF(ISBLANK(AG287),IF('Настройки'!$B$9="Нулевой спрос",0,""),IF(AG287&lt;0,IF('Настройки'!$B$10="Исключить","",IF('Настройки'!$B$10="Абсолютные значения",ABS(AG287),AG287)),AG287)))</x:f>
      </x:c>
      <x:c r="CK287" s="50" t="str">
        <x:f>IF(29&gt;'Настройки'!$B$3,"",IF(ISBLANK(AH287),IF('Настройки'!$B$9="Нулевой спрос",0,""),IF(AH287&lt;0,IF('Настройки'!$B$10="Исключить","",IF('Настройки'!$B$10="Абсолютные значения",ABS(AH287),AH287)),AH287)))</x:f>
      </x:c>
      <x:c r="CL287" s="50" t="str">
        <x:f>IF(30&gt;'Настройки'!$B$3,"",IF(ISBLANK(AI287),IF('Настройки'!$B$9="Нулевой спрос",0,""),IF(AI287&lt;0,IF('Настройки'!$B$10="Исключить","",IF('Настройки'!$B$10="Абсолютные значения",ABS(AI287),AI287)),AI287)))</x:f>
      </x:c>
      <x:c r="CM287" s="50" t="str">
        <x:f>IF(31&gt;'Настройки'!$B$3,"",IF(ISBLANK(AJ287),IF('Настройки'!$B$9="Нулевой спрос",0,""),IF(AJ287&lt;0,IF('Настройки'!$B$10="Исключить","",IF('Настройки'!$B$10="Абсолютные значения",ABS(AJ287),AJ287)),AJ287)))</x:f>
      </x:c>
      <x:c r="CN287" s="50" t="str">
        <x:f>IF(32&gt;'Настройки'!$B$3,"",IF(ISBLANK(AK287),IF('Настройки'!$B$9="Нулевой спрос",0,""),IF(AK287&lt;0,IF('Настройки'!$B$10="Исключить","",IF('Настройки'!$B$10="Абсолютные значения",ABS(AK287),AK287)),AK287)))</x:f>
      </x:c>
      <x:c r="CO287" s="50" t="str">
        <x:f>IF(33&gt;'Настройки'!$B$3,"",IF(ISBLANK(AL287),IF('Настройки'!$B$9="Нулевой спрос",0,""),IF(AL287&lt;0,IF('Настройки'!$B$10="Исключить","",IF('Настройки'!$B$10="Абсолютные значения",ABS(AL287),AL287)),AL287)))</x:f>
      </x:c>
      <x:c r="CP287" s="50" t="str">
        <x:f>IF(34&gt;'Настройки'!$B$3,"",IF(ISBLANK(AM287),IF('Настройки'!$B$9="Нулевой спрос",0,""),IF(AM287&lt;0,IF('Настройки'!$B$10="Исключить","",IF('Настройки'!$B$10="Абсолютные значения",ABS(AM287),AM287)),AM287)))</x:f>
      </x:c>
      <x:c r="CQ287" s="50" t="str">
        <x:f>IF(35&gt;'Настройки'!$B$3,"",IF(ISBLANK(AN287),IF('Настройки'!$B$9="Нулевой спрос",0,""),IF(AN287&lt;0,IF('Настройки'!$B$10="Исключить","",IF('Настройки'!$B$10="Абсолютные значения",ABS(AN287),AN287)),AN287)))</x:f>
      </x:c>
      <x:c r="CR287" s="50" t="str">
        <x:f>IF(36&gt;'Настройки'!$B$3,"",IF(ISBLANK(AO287),IF('Настройки'!$B$9="Нулевой спрос",0,""),IF(AO287&lt;0,IF('Настройки'!$B$10="Исключить","",IF('Настройки'!$B$10="Абсолютные значения",ABS(AO287),AO287)),AO287)))</x:f>
      </x:c>
      <x:c r="CS287" s="50" t="str">
        <x:f>IF(OR(1&gt;'Настройки'!$B$3,ISBLANK(BI287),BI287=0),"",BI287)</x:f>
      </x:c>
      <x:c r="CT287" s="50" t="str">
        <x:f>IF(OR(2&gt;'Настройки'!$B$3,ISBLANK(BJ287),BJ287=0),"",BJ287)</x:f>
      </x:c>
      <x:c r="CU287" s="50" t="str">
        <x:f>IF(OR(3&gt;'Настройки'!$B$3,ISBLANK(BK287),BK287=0),"",BK287)</x:f>
      </x:c>
      <x:c r="CV287" s="50" t="str">
        <x:f>IF(OR(4&gt;'Настройки'!$B$3,ISBLANK(BL287),BL287=0),"",BL287)</x:f>
      </x:c>
      <x:c r="CW287" s="50" t="str">
        <x:f>IF(OR(5&gt;'Настройки'!$B$3,ISBLANK(BM287),BM287=0),"",BM287)</x:f>
      </x:c>
      <x:c r="CX287" s="50" t="str">
        <x:f>IF(OR(6&gt;'Настройки'!$B$3,ISBLANK(BN287),BN287=0),"",BN287)</x:f>
      </x:c>
      <x:c r="CY287" s="50" t="str">
        <x:f>IF(OR(7&gt;'Настройки'!$B$3,ISBLANK(BO287),BO287=0),"",BO287)</x:f>
      </x:c>
      <x:c r="CZ287" s="50" t="str">
        <x:f>IF(OR(8&gt;'Настройки'!$B$3,ISBLANK(BP287),BP287=0),"",BP287)</x:f>
      </x:c>
      <x:c r="DA287" s="50" t="str">
        <x:f>IF(OR(9&gt;'Настройки'!$B$3,ISBLANK(BQ287),BQ287=0),"",BQ287)</x:f>
      </x:c>
      <x:c r="DB287" s="50" t="str">
        <x:f>IF(OR(10&gt;'Настройки'!$B$3,ISBLANK(BR287),BR287=0),"",BR287)</x:f>
      </x:c>
      <x:c r="DC287" s="50" t="str">
        <x:f>IF(OR(11&gt;'Настройки'!$B$3,ISBLANK(BS287),BS287=0),"",BS287)</x:f>
      </x:c>
      <x:c r="DD287" s="50" t="str">
        <x:f>IF(OR(12&gt;'Настройки'!$B$3,ISBLANK(BT287),BT287=0),"",BT287)</x:f>
      </x:c>
      <x:c r="DE287" s="50" t="str">
        <x:f>IF(OR(13&gt;'Настройки'!$B$3,ISBLANK(BU287),BU287=0),"",BU287)</x:f>
      </x:c>
      <x:c r="DF287" s="50" t="str">
        <x:f>IF(OR(14&gt;'Настройки'!$B$3,ISBLANK(BV287),BV287=0),"",BV287)</x:f>
      </x:c>
      <x:c r="DG287" s="50" t="str">
        <x:f>IF(OR(15&gt;'Настройки'!$B$3,ISBLANK(BW287),BW287=0),"",BW287)</x:f>
      </x:c>
      <x:c r="DH287" s="50" t="str">
        <x:f>IF(OR(16&gt;'Настройки'!$B$3,ISBLANK(BX287),BX287=0),"",BX287)</x:f>
      </x:c>
      <x:c r="DI287" s="50" t="str">
        <x:f>IF(OR(17&gt;'Настройки'!$B$3,ISBLANK(BY287),BY287=0),"",BY287)</x:f>
      </x:c>
      <x:c r="DJ287" s="50" t="str">
        <x:f>IF(OR(18&gt;'Настройки'!$B$3,ISBLANK(BZ287),BZ287=0),"",BZ287)</x:f>
      </x:c>
      <x:c r="DK287" s="50" t="str">
        <x:f>IF(OR(19&gt;'Настройки'!$B$3,ISBLANK(CA287),CA287=0),"",CA287)</x:f>
      </x:c>
      <x:c r="DL287" s="50" t="str">
        <x:f>IF(OR(20&gt;'Настройки'!$B$3,ISBLANK(CB287),CB287=0),"",CB287)</x:f>
      </x:c>
      <x:c r="DM287" s="50" t="str">
        <x:f>IF(OR(21&gt;'Настройки'!$B$3,ISBLANK(CC287),CC287=0),"",CC287)</x:f>
      </x:c>
      <x:c r="DN287" s="50" t="str">
        <x:f>IF(OR(22&gt;'Настройки'!$B$3,ISBLANK(CD287),CD287=0),"",CD287)</x:f>
      </x:c>
      <x:c r="DO287" s="50" t="str">
        <x:f>IF(OR(23&gt;'Настройки'!$B$3,ISBLANK(CE287),CE287=0),"",CE287)</x:f>
      </x:c>
      <x:c r="DP287" s="50" t="str">
        <x:f>IF(OR(24&gt;'Настройки'!$B$3,ISBLANK(CF287),CF287=0),"",CF287)</x:f>
      </x:c>
      <x:c r="DQ287" s="50" t="str">
        <x:f>IF(OR(25&gt;'Настройки'!$B$3,ISBLANK(CG287),CG287=0),"",CG287)</x:f>
      </x:c>
      <x:c r="DR287" s="50" t="str">
        <x:f>IF(OR(26&gt;'Настройки'!$B$3,ISBLANK(CH287),CH287=0),"",CH287)</x:f>
      </x:c>
      <x:c r="DS287" s="50" t="str">
        <x:f>IF(OR(27&gt;'Настройки'!$B$3,ISBLANK(CI287),CI287=0),"",CI287)</x:f>
      </x:c>
      <x:c r="DT287" s="50" t="str">
        <x:f>IF(OR(28&gt;'Настройки'!$B$3,ISBLANK(CJ287),CJ287=0),"",CJ287)</x:f>
      </x:c>
      <x:c r="DU287" s="50" t="str">
        <x:f>IF(OR(29&gt;'Настройки'!$B$3,ISBLANK(CK287),CK287=0),"",CK287)</x:f>
      </x:c>
      <x:c r="DV287" s="50" t="str">
        <x:f>IF(OR(30&gt;'Настройки'!$B$3,ISBLANK(CL287),CL287=0),"",CL287)</x:f>
      </x:c>
      <x:c r="DW287" s="50" t="str">
        <x:f>IF(OR(31&gt;'Настройки'!$B$3,ISBLANK(CM287),CM287=0),"",CM287)</x:f>
      </x:c>
      <x:c r="DX287" s="50" t="str">
        <x:f>IF(OR(32&gt;'Настройки'!$B$3,ISBLANK(CN287),CN287=0),"",CN287)</x:f>
      </x:c>
      <x:c r="DY287" s="50" t="str">
        <x:f>IF(OR(33&gt;'Настройки'!$B$3,ISBLANK(CO287),CO287=0),"",CO287)</x:f>
      </x:c>
      <x:c r="DZ287" s="50" t="str">
        <x:f>IF(OR(34&gt;'Настройки'!$B$3,ISBLANK(CP287),CP287=0),"",CP287)</x:f>
      </x:c>
      <x:c r="EA287" s="50" t="str">
        <x:f>IF(OR(35&gt;'Настройки'!$B$3,ISBLANK(CQ287),CQ287=0),"",CQ287)</x:f>
      </x:c>
      <x:c r="EB287" s="50" t="str">
        <x:f>IF(OR(36&gt;'Настройки'!$B$3,ISBLANK(CR287),CR287=0),"",CR287)</x:f>
      </x:c>
      <x:c r="EC287" s="50" t="str">
        <x:f>IF(A287="","",IF(OR(BB287="AZ",BB287="BZ"),10000+ROW(),IF(AZ287&gt;'Настройки'!$B$11,20000+ROW(),IF(BF287&lt;&gt;"Обычный",30000+ROW(),IF(AX287&lt;=0,40000+ROW(),"")))))</x:f>
      </x:c>
      <x:c r="ED287" s="50" t="str">
        <x:f>IF(EC287="","",COUNTIFS($EC$2:$EC$1001,"&gt;0",$EC$2:$EC$1001,"&lt;"&amp;EC287)+1)</x:f>
      </x:c>
    </x:row>
    <x:row r="288">
      <x:c r="A288" s="115"/>
      <x:c r="B288" s="115"/>
      <x:c r="C288" s="115"/>
      <x:c r="D288" s="118"/>
      <x:c r="E288" s="118"/>
      <x:c r="F288" s="118"/>
      <x:c r="G288" s="118"/>
      <x:c r="H288" s="118"/>
      <x:c r="I288" s="118"/>
      <x:c r="J288" s="118"/>
      <x:c r="K288" s="118"/>
      <x:c r="L288" s="118"/>
      <x:c r="M288" s="118"/>
      <x:c r="N288" s="118"/>
      <x:c r="O288" s="118"/>
      <x:c r="P288" s="118"/>
      <x:c r="Q288" s="118"/>
      <x:c r="R288" s="118"/>
      <x:c r="S288" s="118"/>
      <x:c r="T288" s="118"/>
      <x:c r="U288" s="118"/>
      <x:c r="V288" s="118"/>
      <x:c r="W288" s="118"/>
      <x:c r="X288" s="118"/>
      <x:c r="Y288" s="118"/>
      <x:c r="Z288" s="118"/>
      <x:c r="AA288" s="118"/>
      <x:c r="AB288" s="118"/>
      <x:c r="AC288" s="118"/>
      <x:c r="AD288" s="118"/>
      <x:c r="AE288" s="118"/>
      <x:c r="AF288" s="118"/>
      <x:c r="AG288" s="118"/>
      <x:c r="AH288" s="118"/>
      <x:c r="AI288" s="118"/>
      <x:c r="AJ288" s="118"/>
      <x:c r="AK288" s="118"/>
      <x:c r="AL288" s="118"/>
      <x:c r="AM288" s="118"/>
      <x:c r="AN288" s="118"/>
      <x:c r="AO288" s="118"/>
      <x:c r="AP288" s="115"/>
      <x:c r="AQ288" s="49" t="str">
        <x:f>IF(A288="","",COUNT(BI288:INDEX(BI288:CR288,1,'Настройки'!$B$3)))</x:f>
      </x:c>
      <x:c r="AR288" s="49" t="str">
        <x:f>IF(A288="","",SUM(BI288:INDEX(BI288:CR288,1,'Настройки'!$B$3)))</x:f>
      </x:c>
      <x:c r="AS288" s="58" t="str">
        <x:f>IF(A288="","",IF('Настройки'!$B$4="Стоимость потребления",AR288*D288,IF('Настройки'!$B$4="Количество",AR288,E288)))</x:f>
      </x:c>
      <x:c r="AT288" s="61" t="str">
        <x:f>IF(OR(A288="",AS288&lt;0,SUM($AS$2:$AS$1001)&lt;=0),"",AS288/SUM($AS$2:$AS$1001))</x:f>
      </x:c>
      <x:c r="AU288" s="61" t="str">
        <x:f>IF(OR(A288="",AS288&lt;0,SUM($AS$2:$AS$1001)&lt;=0),"",SUMIFS($AS$2:$AS$1001,$AS$2:$AS$1001,"&gt;"&amp;AS288)/SUM($AS$2:$AS$1001))</x:f>
      </x:c>
      <x:c r="AV288" s="61" t="str">
        <x:f>IF(OR(A288="",AS288&lt;0,SUM($AS$2:$AS$1001)&lt;=0),"",SUMIFS($AS$2:$AS$1001,$AS$2:$AS$1001,"&gt;="&amp;AS288)/SUM($AS$2:$AS$1001))</x:f>
      </x:c>
      <x:c r="AW288" s="49" t="str">
        <x:f>IF(A288="","",IF(SUM($AS$2:$AS$1001)&lt;=0,"Не определён",IF(AS288&lt;0,"Исключение",IF(AU288&lt;'Настройки'!$B$5,"A",IF(AU288&lt;'Настройки'!$B$6,"B","C")))))</x:f>
      </x:c>
      <x:c r="AX288" s="58" t="str">
        <x:f>IF(A288="","",IF(AQ288=0,"",AVERAGE(BI288:INDEX(BI288:CR288,1,'Настройки'!$B$3))))</x:f>
      </x:c>
      <x:c r="AY288" s="58" t="str">
        <x:f>IF(OR(A288="",AQ288=0),"",STDEVP(BI288:INDEX(BI288:CR288,1,'Настройки'!$B$3)))</x:f>
      </x:c>
      <x:c r="AZ288" s="61" t="str">
        <x:f>IF(OR(A288="",AQ288&lt;'Настройки'!$B$12,AX288&lt;=0,AND('Настройки'!$B$10="Блокировать",COUNTIF(F288:INDEX(F288:AO288,1,'Настройки'!$B$3),"&lt;0")&gt;0)),"",AY288/ABS(AX288))</x:f>
      </x:c>
      <x:c r="BA288" s="49" t="str">
        <x:f>IF(A288="","",IF(AND('Настройки'!$B$10="Блокировать",COUNTIF(F288:INDEX(F288:AO288,1,'Настройки'!$B$3),"&lt;0")&gt;0),"Не определён",IF(AQ288&lt;'Настройки'!$B$12,"Не определён",IF(AX288=0,"Нет спроса",IF(AX288&lt;0,"Не определён",IF(AZ288&lt;='Настройки'!$B$7,"X",IF(AZ288&lt;='Настройки'!$B$8,"Y","Z")))))))</x:f>
      </x:c>
      <x:c r="BB288" s="49" t="str">
        <x:f>IF(OR(A288="",LEN(AW288)&lt;&gt;1,LEN(BA288)&lt;&gt;1),"",AW288&amp;BA288)</x:f>
      </x:c>
      <x:c r="BC288" s="61" t="str">
        <x:f>IF(OR(A288="",AQ288=0),"",(COUNT(BI288:INDEX(BI288:CR288,1,'Настройки'!$B$3))-COUNT(CS288:INDEX(CS288:EB288,1,'Настройки'!$B$3)))/AQ288)</x:f>
      </x:c>
      <x:c r="BD288" s="64" t="str">
        <x:f>IF(OR(A288="",COUNT(CS288:INDEX(CS288:EB288,1,'Настройки'!$B$3))=0),"",AQ288/COUNT(CS288:INDEX(CS288:EB288,1,'Настройки'!$B$3)))</x:f>
      </x:c>
      <x:c r="BE288" s="64" t="str">
        <x:f>IF(OR(A288="",COUNT(CS288:INDEX(CS288:EB288,1,'Настройки'!$B$3))=0),"",IF(AVERAGE(CS288:INDEX(CS288:EB288,1,'Настройки'!$B$3))=0,"",(STDEVP(CS288:INDEX(CS288:EB288,1,'Настройки'!$B$3))/ABS(AVERAGE(CS288:INDEX(CS288:EB288,1,'Настройки'!$B$3))))^2))</x:f>
      </x:c>
      <x:c r="BF288" s="49" t="str">
        <x:f>IF(A288="","",IF(AQ288&lt;3,"Недостаточно",IF(AQ288&lt;6,"Предварительный","Обычный")))</x:f>
      </x:c>
      <x:c r="BG288" s="49" t="str">
        <x:f>IF(A288="","",IF(COUNTIF(F288:INDEX(F288:AO288,1,'Настройки'!$B$3),"&lt;0")&gt;0,IF('Настройки'!$B$10="Блокировать","Отрицательный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"),"")&amp;IF(AQ288&lt;3,"Недостаточно истории. ",IF(AQ288&lt;6,"Предварительная классификация. ",""))&amp;IF(AX288=0,"Нет спроса за горизонт. ","")&amp;IF(AZ288&gt;'Настройки'!$B$11,"Экстремальная вариативность. ",""))</x:f>
      </x:c>
      <x:c r="BH288" s="49" t="str">
        <x:f>IF(A288="","",IFERROR(VLOOKUP(BB288,'Настройки'!$D$3:$E$11,2,FALSE),"Сначала проверьте исходные данные и историю спроса.")&amp;" Уточните срок поставки, MOQ и критичность.")</x:f>
      </x:c>
      <x:c r="BI288" s="50" t="str">
        <x:f>IF(1&gt;'Настройки'!$B$3,"",IF(ISBLANK(F288),IF('Настройки'!$B$9="Нулевой спрос",0,""),IF(F288&lt;0,IF('Настройки'!$B$10="Исключить","",IF('Настройки'!$B$10="Абсолютные значения",ABS(F288),F288)),F288)))</x:f>
      </x:c>
      <x:c r="BJ288" s="50" t="str">
        <x:f>IF(2&gt;'Настройки'!$B$3,"",IF(ISBLANK(G288),IF('Настройки'!$B$9="Нулевой спрос",0,""),IF(G288&lt;0,IF('Настройки'!$B$10="Исключить","",IF('Настройки'!$B$10="Абсолютные значения",ABS(G288),G288)),G288)))</x:f>
      </x:c>
      <x:c r="BK288" s="50" t="str">
        <x:f>IF(3&gt;'Настройки'!$B$3,"",IF(ISBLANK(H288),IF('Настройки'!$B$9="Нулевой спрос",0,""),IF(H288&lt;0,IF('Настройки'!$B$10="Исключить","",IF('Настройки'!$B$10="Абсолютные значения",ABS(H288),H288)),H288)))</x:f>
      </x:c>
      <x:c r="BL288" s="50" t="str">
        <x:f>IF(4&gt;'Настройки'!$B$3,"",IF(ISBLANK(I288),IF('Настройки'!$B$9="Нулевой спрос",0,""),IF(I288&lt;0,IF('Настройки'!$B$10="Исключить","",IF('Настройки'!$B$10="Абсолютные значения",ABS(I288),I288)),I288)))</x:f>
      </x:c>
      <x:c r="BM288" s="50" t="str">
        <x:f>IF(5&gt;'Настройки'!$B$3,"",IF(ISBLANK(J288),IF('Настройки'!$B$9="Нулевой спрос",0,""),IF(J288&lt;0,IF('Настройки'!$B$10="Исключить","",IF('Настройки'!$B$10="Абсолютные значения",ABS(J288),J288)),J288)))</x:f>
      </x:c>
      <x:c r="BN288" s="50" t="str">
        <x:f>IF(6&gt;'Настройки'!$B$3,"",IF(ISBLANK(K288),IF('Настройки'!$B$9="Нулевой спрос",0,""),IF(K288&lt;0,IF('Настройки'!$B$10="Исключить","",IF('Настройки'!$B$10="Абсолютные значения",ABS(K288),K288)),K288)))</x:f>
      </x:c>
      <x:c r="BO288" s="50" t="str">
        <x:f>IF(7&gt;'Настройки'!$B$3,"",IF(ISBLANK(L288),IF('Настройки'!$B$9="Нулевой спрос",0,""),IF(L288&lt;0,IF('Настройки'!$B$10="Исключить","",IF('Настройки'!$B$10="Абсолютные значения",ABS(L288),L288)),L288)))</x:f>
      </x:c>
      <x:c r="BP288" s="50" t="str">
        <x:f>IF(8&gt;'Настройки'!$B$3,"",IF(ISBLANK(M288),IF('Настройки'!$B$9="Нулевой спрос",0,""),IF(M288&lt;0,IF('Настройки'!$B$10="Исключить","",IF('Настройки'!$B$10="Абсолютные значения",ABS(M288),M288)),M288)))</x:f>
      </x:c>
      <x:c r="BQ288" s="50" t="str">
        <x:f>IF(9&gt;'Настройки'!$B$3,"",IF(ISBLANK(N288),IF('Настройки'!$B$9="Нулевой спрос",0,""),IF(N288&lt;0,IF('Настройки'!$B$10="Исключить","",IF('Настройки'!$B$10="Абсолютные значения",ABS(N288),N288)),N288)))</x:f>
      </x:c>
      <x:c r="BR288" s="50" t="str">
        <x:f>IF(10&gt;'Настройки'!$B$3,"",IF(ISBLANK(O288),IF('Настройки'!$B$9="Нулевой спрос",0,""),IF(O288&lt;0,IF('Настройки'!$B$10="Исключить","",IF('Настройки'!$B$10="Абсолютные значения",ABS(O288),O288)),O288)))</x:f>
      </x:c>
      <x:c r="BS288" s="50" t="str">
        <x:f>IF(11&gt;'Настройки'!$B$3,"",IF(ISBLANK(P288),IF('Настройки'!$B$9="Нулевой спрос",0,""),IF(P288&lt;0,IF('Настройки'!$B$10="Исключить","",IF('Настройки'!$B$10="Абсолютные значения",ABS(P288),P288)),P288)))</x:f>
      </x:c>
      <x:c r="BT288" s="50" t="str">
        <x:f>IF(12&gt;'Настройки'!$B$3,"",IF(ISBLANK(Q288),IF('Настройки'!$B$9="Нулевой спрос",0,""),IF(Q288&lt;0,IF('Настройки'!$B$10="Исключить","",IF('Настройки'!$B$10="Абсолютные значения",ABS(Q288),Q288)),Q288)))</x:f>
      </x:c>
      <x:c r="BU288" s="50" t="str">
        <x:f>IF(13&gt;'Настройки'!$B$3,"",IF(ISBLANK(R288),IF('Настройки'!$B$9="Нулевой спрос",0,""),IF(R288&lt;0,IF('Настройки'!$B$10="Исключить","",IF('Настройки'!$B$10="Абсолютные значения",ABS(R288),R288)),R288)))</x:f>
      </x:c>
      <x:c r="BV288" s="50" t="str">
        <x:f>IF(14&gt;'Настройки'!$B$3,"",IF(ISBLANK(S288),IF('Настройки'!$B$9="Нулевой спрос",0,""),IF(S288&lt;0,IF('Настройки'!$B$10="Исключить","",IF('Настройки'!$B$10="Абсолютные значения",ABS(S288),S288)),S288)))</x:f>
      </x:c>
      <x:c r="BW288" s="50" t="str">
        <x:f>IF(15&gt;'Настройки'!$B$3,"",IF(ISBLANK(T288),IF('Настройки'!$B$9="Нулевой спрос",0,""),IF(T288&lt;0,IF('Настройки'!$B$10="Исключить","",IF('Настройки'!$B$10="Абсолютные значения",ABS(T288),T288)),T288)))</x:f>
      </x:c>
      <x:c r="BX288" s="50" t="str">
        <x:f>IF(16&gt;'Настройки'!$B$3,"",IF(ISBLANK(U288),IF('Настройки'!$B$9="Нулевой спрос",0,""),IF(U288&lt;0,IF('Настройки'!$B$10="Исключить","",IF('Настройки'!$B$10="Абсолютные значения",ABS(U288),U288)),U288)))</x:f>
      </x:c>
      <x:c r="BY288" s="50" t="str">
        <x:f>IF(17&gt;'Настройки'!$B$3,"",IF(ISBLANK(V288),IF('Настройки'!$B$9="Нулевой спрос",0,""),IF(V288&lt;0,IF('Настройки'!$B$10="Исключить","",IF('Настройки'!$B$10="Абсолютные значения",ABS(V288),V288)),V288)))</x:f>
      </x:c>
      <x:c r="BZ288" s="50" t="str">
        <x:f>IF(18&gt;'Настройки'!$B$3,"",IF(ISBLANK(W288),IF('Настройки'!$B$9="Нулевой спрос",0,""),IF(W288&lt;0,IF('Настройки'!$B$10="Исключить","",IF('Настройки'!$B$10="Абсолютные значения",ABS(W288),W288)),W288)))</x:f>
      </x:c>
      <x:c r="CA288" s="50" t="str">
        <x:f>IF(19&gt;'Настройки'!$B$3,"",IF(ISBLANK(X288),IF('Настройки'!$B$9="Нулевой спрос",0,""),IF(X288&lt;0,IF('Настройки'!$B$10="Исключить","",IF('Настройки'!$B$10="Абсолютные значения",ABS(X288),X288)),X288)))</x:f>
      </x:c>
      <x:c r="CB288" s="50" t="str">
        <x:f>IF(20&gt;'Настройки'!$B$3,"",IF(ISBLANK(Y288),IF('Настройки'!$B$9="Нулевой спрос",0,""),IF(Y288&lt;0,IF('Настройки'!$B$10="Исключить","",IF('Настройки'!$B$10="Абсолютные значения",ABS(Y288),Y288)),Y288)))</x:f>
      </x:c>
      <x:c r="CC288" s="50" t="str">
        <x:f>IF(21&gt;'Настройки'!$B$3,"",IF(ISBLANK(Z288),IF('Настройки'!$B$9="Нулевой спрос",0,""),IF(Z288&lt;0,IF('Настройки'!$B$10="Исключить","",IF('Настройки'!$B$10="Абсолютные значения",ABS(Z288),Z288)),Z288)))</x:f>
      </x:c>
      <x:c r="CD288" s="50" t="str">
        <x:f>IF(22&gt;'Настройки'!$B$3,"",IF(ISBLANK(AA288),IF('Настройки'!$B$9="Нулевой спрос",0,""),IF(AA288&lt;0,IF('Настройки'!$B$10="Исключить","",IF('Настройки'!$B$10="Абсолютные значения",ABS(AA288),AA288)),AA288)))</x:f>
      </x:c>
      <x:c r="CE288" s="50" t="str">
        <x:f>IF(23&gt;'Настройки'!$B$3,"",IF(ISBLANK(AB288),IF('Настройки'!$B$9="Нулевой спрос",0,""),IF(AB288&lt;0,IF('Настройки'!$B$10="Исключить","",IF('Настройки'!$B$10="Абсолютные значения",ABS(AB288),AB288)),AB288)))</x:f>
      </x:c>
      <x:c r="CF288" s="50" t="str">
        <x:f>IF(24&gt;'Настройки'!$B$3,"",IF(ISBLANK(AC288),IF('Настройки'!$B$9="Нулевой спрос",0,""),IF(AC288&lt;0,IF('Настройки'!$B$10="Исключить","",IF('Настройки'!$B$10="Абсолютные значения",ABS(AC288),AC288)),AC288)))</x:f>
      </x:c>
      <x:c r="CG288" s="50" t="str">
        <x:f>IF(25&gt;'Настройки'!$B$3,"",IF(ISBLANK(AD288),IF('Настройки'!$B$9="Нулевой спрос",0,""),IF(AD288&lt;0,IF('Настройки'!$B$10="Исключить","",IF('Настройки'!$B$10="Абсолютные значения",ABS(AD288),AD288)),AD288)))</x:f>
      </x:c>
      <x:c r="CH288" s="50" t="str">
        <x:f>IF(26&gt;'Настройки'!$B$3,"",IF(ISBLANK(AE288),IF('Настройки'!$B$9="Нулевой спрос",0,""),IF(AE288&lt;0,IF('Настройки'!$B$10="Исключить","",IF('Настройки'!$B$10="Абсолютные значения",ABS(AE288),AE288)),AE288)))</x:f>
      </x:c>
      <x:c r="CI288" s="50" t="str">
        <x:f>IF(27&gt;'Настройки'!$B$3,"",IF(ISBLANK(AF288),IF('Настройки'!$B$9="Нулевой спрос",0,""),IF(AF288&lt;0,IF('Настройки'!$B$10="Исключить","",IF('Настройки'!$B$10="Абсолютные значения",ABS(AF288),AF288)),AF288)))</x:f>
      </x:c>
      <x:c r="CJ288" s="50" t="str">
        <x:f>IF(28&gt;'Настройки'!$B$3,"",IF(ISBLANK(AG288),IF('Настройки'!$B$9="Нулевой спрос",0,""),IF(AG288&lt;0,IF('Настройки'!$B$10="Исключить","",IF('Настройки'!$B$10="Абсолютные значения",ABS(AG288),AG288)),AG288)))</x:f>
      </x:c>
      <x:c r="CK288" s="50" t="str">
        <x:f>IF(29&gt;'Настройки'!$B$3,"",IF(ISBLANK(AH288),IF('Настройки'!$B$9="Нулевой спрос",0,""),IF(AH288&lt;0,IF('Настройки'!$B$10="Исключить","",IF('Настройки'!$B$10="Абсолютные значения",ABS(AH288),AH288)),AH288)))</x:f>
      </x:c>
      <x:c r="CL288" s="50" t="str">
        <x:f>IF(30&gt;'Настройки'!$B$3,"",IF(ISBLANK(AI288),IF('Настройки'!$B$9="Нулевой спрос",0,""),IF(AI288&lt;0,IF('Настройки'!$B$10="Исключить","",IF('Настройки'!$B$10="Абсолютные значения",ABS(AI288),AI288)),AI288)))</x:f>
      </x:c>
      <x:c r="CM288" s="50" t="str">
        <x:f>IF(31&gt;'Настройки'!$B$3,"",IF(ISBLANK(AJ288),IF('Настройки'!$B$9="Нулевой спрос",0,""),IF(AJ288&lt;0,IF('Настройки'!$B$10="Исключить","",IF('Настройки'!$B$10="Абсолютные значения",ABS(AJ288),AJ288)),AJ288)))</x:f>
      </x:c>
      <x:c r="CN288" s="50" t="str">
        <x:f>IF(32&gt;'Настройки'!$B$3,"",IF(ISBLANK(AK288),IF('Настройки'!$B$9="Нулевой спрос",0,""),IF(AK288&lt;0,IF('Настройки'!$B$10="Исключить","",IF('Настройки'!$B$10="Абсолютные значения",ABS(AK288),AK288)),AK288)))</x:f>
      </x:c>
      <x:c r="CO288" s="50" t="str">
        <x:f>IF(33&gt;'Настройки'!$B$3,"",IF(ISBLANK(AL288),IF('Настройки'!$B$9="Нулевой спрос",0,""),IF(AL288&lt;0,IF('Настройки'!$B$10="Исключить","",IF('Настройки'!$B$10="Абсолютные значения",ABS(AL288),AL288)),AL288)))</x:f>
      </x:c>
      <x:c r="CP288" s="50" t="str">
        <x:f>IF(34&gt;'Настройки'!$B$3,"",IF(ISBLANK(AM288),IF('Настройки'!$B$9="Нулевой спрос",0,""),IF(AM288&lt;0,IF('Настройки'!$B$10="Исключить","",IF('Настройки'!$B$10="Абсолютные значения",ABS(AM288),AM288)),AM288)))</x:f>
      </x:c>
      <x:c r="CQ288" s="50" t="str">
        <x:f>IF(35&gt;'Настройки'!$B$3,"",IF(ISBLANK(AN288),IF('Настройки'!$B$9="Нулевой спрос",0,""),IF(AN288&lt;0,IF('Настройки'!$B$10="Исключить","",IF('Настройки'!$B$10="Абсолютные значения",ABS(AN288),AN288)),AN288)))</x:f>
      </x:c>
      <x:c r="CR288" s="50" t="str">
        <x:f>IF(36&gt;'Настройки'!$B$3,"",IF(ISBLANK(AO288),IF('Настройки'!$B$9="Нулевой спрос",0,""),IF(AO288&lt;0,IF('Настройки'!$B$10="Исключить","",IF('Настройки'!$B$10="Абсолютные значения",ABS(AO288),AO288)),AO288)))</x:f>
      </x:c>
      <x:c r="CS288" s="50" t="str">
        <x:f>IF(OR(1&gt;'Настройки'!$B$3,ISBLANK(BI288),BI288=0),"",BI288)</x:f>
      </x:c>
      <x:c r="CT288" s="50" t="str">
        <x:f>IF(OR(2&gt;'Настройки'!$B$3,ISBLANK(BJ288),BJ288=0),"",BJ288)</x:f>
      </x:c>
      <x:c r="CU288" s="50" t="str">
        <x:f>IF(OR(3&gt;'Настройки'!$B$3,ISBLANK(BK288),BK288=0),"",BK288)</x:f>
      </x:c>
      <x:c r="CV288" s="50" t="str">
        <x:f>IF(OR(4&gt;'Настройки'!$B$3,ISBLANK(BL288),BL288=0),"",BL288)</x:f>
      </x:c>
      <x:c r="CW288" s="50" t="str">
        <x:f>IF(OR(5&gt;'Настройки'!$B$3,ISBLANK(BM288),BM288=0),"",BM288)</x:f>
      </x:c>
      <x:c r="CX288" s="50" t="str">
        <x:f>IF(OR(6&gt;'Настройки'!$B$3,ISBLANK(BN288),BN288=0),"",BN288)</x:f>
      </x:c>
      <x:c r="CY288" s="50" t="str">
        <x:f>IF(OR(7&gt;'Настройки'!$B$3,ISBLANK(BO288),BO288=0),"",BO288)</x:f>
      </x:c>
      <x:c r="CZ288" s="50" t="str">
        <x:f>IF(OR(8&gt;'Настройки'!$B$3,ISBLANK(BP288),BP288=0),"",BP288)</x:f>
      </x:c>
      <x:c r="DA288" s="50" t="str">
        <x:f>IF(OR(9&gt;'Настройки'!$B$3,ISBLANK(BQ288),BQ288=0),"",BQ288)</x:f>
      </x:c>
      <x:c r="DB288" s="50" t="str">
        <x:f>IF(OR(10&gt;'Настройки'!$B$3,ISBLANK(BR288),BR288=0),"",BR288)</x:f>
      </x:c>
      <x:c r="DC288" s="50" t="str">
        <x:f>IF(OR(11&gt;'Настройки'!$B$3,ISBLANK(BS288),BS288=0),"",BS288)</x:f>
      </x:c>
      <x:c r="DD288" s="50" t="str">
        <x:f>IF(OR(12&gt;'Настройки'!$B$3,ISBLANK(BT288),BT288=0),"",BT288)</x:f>
      </x:c>
      <x:c r="DE288" s="50" t="str">
        <x:f>IF(OR(13&gt;'Настройки'!$B$3,ISBLANK(BU288),BU288=0),"",BU288)</x:f>
      </x:c>
      <x:c r="DF288" s="50" t="str">
        <x:f>IF(OR(14&gt;'Настройки'!$B$3,ISBLANK(BV288),BV288=0),"",BV288)</x:f>
      </x:c>
      <x:c r="DG288" s="50" t="str">
        <x:f>IF(OR(15&gt;'Настройки'!$B$3,ISBLANK(BW288),BW288=0),"",BW288)</x:f>
      </x:c>
      <x:c r="DH288" s="50" t="str">
        <x:f>IF(OR(16&gt;'Настройки'!$B$3,ISBLANK(BX288),BX288=0),"",BX288)</x:f>
      </x:c>
      <x:c r="DI288" s="50" t="str">
        <x:f>IF(OR(17&gt;'Настройки'!$B$3,ISBLANK(BY288),BY288=0),"",BY288)</x:f>
      </x:c>
      <x:c r="DJ288" s="50" t="str">
        <x:f>IF(OR(18&gt;'Настройки'!$B$3,ISBLANK(BZ288),BZ288=0),"",BZ288)</x:f>
      </x:c>
      <x:c r="DK288" s="50" t="str">
        <x:f>IF(OR(19&gt;'Настройки'!$B$3,ISBLANK(CA288),CA288=0),"",CA288)</x:f>
      </x:c>
      <x:c r="DL288" s="50" t="str">
        <x:f>IF(OR(20&gt;'Настройки'!$B$3,ISBLANK(CB288),CB288=0),"",CB288)</x:f>
      </x:c>
      <x:c r="DM288" s="50" t="str">
        <x:f>IF(OR(21&gt;'Настройки'!$B$3,ISBLANK(CC288),CC288=0),"",CC288)</x:f>
      </x:c>
      <x:c r="DN288" s="50" t="str">
        <x:f>IF(OR(22&gt;'Настройки'!$B$3,ISBLANK(CD288),CD288=0),"",CD288)</x:f>
      </x:c>
      <x:c r="DO288" s="50" t="str">
        <x:f>IF(OR(23&gt;'Настройки'!$B$3,ISBLANK(CE288),CE288=0),"",CE288)</x:f>
      </x:c>
      <x:c r="DP288" s="50" t="str">
        <x:f>IF(OR(24&gt;'Настройки'!$B$3,ISBLANK(CF288),CF288=0),"",CF288)</x:f>
      </x:c>
      <x:c r="DQ288" s="50" t="str">
        <x:f>IF(OR(25&gt;'Настройки'!$B$3,ISBLANK(CG288),CG288=0),"",CG288)</x:f>
      </x:c>
      <x:c r="DR288" s="50" t="str">
        <x:f>IF(OR(26&gt;'Настройки'!$B$3,ISBLANK(CH288),CH288=0),"",CH288)</x:f>
      </x:c>
      <x:c r="DS288" s="50" t="str">
        <x:f>IF(OR(27&gt;'Настройки'!$B$3,ISBLANK(CI288),CI288=0),"",CI288)</x:f>
      </x:c>
      <x:c r="DT288" s="50" t="str">
        <x:f>IF(OR(28&gt;'Настройки'!$B$3,ISBLANK(CJ288),CJ288=0),"",CJ288)</x:f>
      </x:c>
      <x:c r="DU288" s="50" t="str">
        <x:f>IF(OR(29&gt;'Настройки'!$B$3,ISBLANK(CK288),CK288=0),"",CK288)</x:f>
      </x:c>
      <x:c r="DV288" s="50" t="str">
        <x:f>IF(OR(30&gt;'Настройки'!$B$3,ISBLANK(CL288),CL288=0),"",CL288)</x:f>
      </x:c>
      <x:c r="DW288" s="50" t="str">
        <x:f>IF(OR(31&gt;'Настройки'!$B$3,ISBLANK(CM288),CM288=0),"",CM288)</x:f>
      </x:c>
      <x:c r="DX288" s="50" t="str">
        <x:f>IF(OR(32&gt;'Настройки'!$B$3,ISBLANK(CN288),CN288=0),"",CN288)</x:f>
      </x:c>
      <x:c r="DY288" s="50" t="str">
        <x:f>IF(OR(33&gt;'Настройки'!$B$3,ISBLANK(CO288),CO288=0),"",CO288)</x:f>
      </x:c>
      <x:c r="DZ288" s="50" t="str">
        <x:f>IF(OR(34&gt;'Настройки'!$B$3,ISBLANK(CP288),CP288=0),"",CP288)</x:f>
      </x:c>
      <x:c r="EA288" s="50" t="str">
        <x:f>IF(OR(35&gt;'Настройки'!$B$3,ISBLANK(CQ288),CQ288=0),"",CQ288)</x:f>
      </x:c>
      <x:c r="EB288" s="50" t="str">
        <x:f>IF(OR(36&gt;'Настройки'!$B$3,ISBLANK(CR288),CR288=0),"",CR288)</x:f>
      </x:c>
      <x:c r="EC288" s="50" t="str">
        <x:f>IF(A288="","",IF(OR(BB288="AZ",BB288="BZ"),10000+ROW(),IF(AZ288&gt;'Настройки'!$B$11,20000+ROW(),IF(BF288&lt;&gt;"Обычный",30000+ROW(),IF(AX288&lt;=0,40000+ROW(),"")))))</x:f>
      </x:c>
      <x:c r="ED288" s="50" t="str">
        <x:f>IF(EC288="","",COUNTIFS($EC$2:$EC$1001,"&gt;0",$EC$2:$EC$1001,"&lt;"&amp;EC288)+1)</x:f>
      </x:c>
    </x:row>
    <x:row r="289">
      <x:c r="A289" s="115"/>
      <x:c r="B289" s="115"/>
      <x:c r="C289" s="115"/>
      <x:c r="D289" s="118"/>
      <x:c r="E289" s="118"/>
      <x:c r="F289" s="118"/>
      <x:c r="G289" s="118"/>
      <x:c r="H289" s="118"/>
      <x:c r="I289" s="118"/>
      <x:c r="J289" s="118"/>
      <x:c r="K289" s="118"/>
      <x:c r="L289" s="118"/>
      <x:c r="M289" s="118"/>
      <x:c r="N289" s="118"/>
      <x:c r="O289" s="118"/>
      <x:c r="P289" s="118"/>
      <x:c r="Q289" s="118"/>
      <x:c r="R289" s="118"/>
      <x:c r="S289" s="118"/>
      <x:c r="T289" s="118"/>
      <x:c r="U289" s="118"/>
      <x:c r="V289" s="118"/>
      <x:c r="W289" s="118"/>
      <x:c r="X289" s="118"/>
      <x:c r="Y289" s="118"/>
      <x:c r="Z289" s="118"/>
      <x:c r="AA289" s="118"/>
      <x:c r="AB289" s="118"/>
      <x:c r="AC289" s="118"/>
      <x:c r="AD289" s="118"/>
      <x:c r="AE289" s="118"/>
      <x:c r="AF289" s="118"/>
      <x:c r="AG289" s="118"/>
      <x:c r="AH289" s="118"/>
      <x:c r="AI289" s="118"/>
      <x:c r="AJ289" s="118"/>
      <x:c r="AK289" s="118"/>
      <x:c r="AL289" s="118"/>
      <x:c r="AM289" s="118"/>
      <x:c r="AN289" s="118"/>
      <x:c r="AO289" s="118"/>
      <x:c r="AP289" s="115"/>
      <x:c r="AQ289" s="49" t="str">
        <x:f>IF(A289="","",COUNT(BI289:INDEX(BI289:CR289,1,'Настройки'!$B$3)))</x:f>
      </x:c>
      <x:c r="AR289" s="49" t="str">
        <x:f>IF(A289="","",SUM(BI289:INDEX(BI289:CR289,1,'Настройки'!$B$3)))</x:f>
      </x:c>
      <x:c r="AS289" s="58" t="str">
        <x:f>IF(A289="","",IF('Настройки'!$B$4="Стоимость потребления",AR289*D289,IF('Настройки'!$B$4="Количество",AR289,E289)))</x:f>
      </x:c>
      <x:c r="AT289" s="61" t="str">
        <x:f>IF(OR(A289="",AS289&lt;0,SUM($AS$2:$AS$1001)&lt;=0),"",AS289/SUM($AS$2:$AS$1001))</x:f>
      </x:c>
      <x:c r="AU289" s="61" t="str">
        <x:f>IF(OR(A289="",AS289&lt;0,SUM($AS$2:$AS$1001)&lt;=0),"",SUMIFS($AS$2:$AS$1001,$AS$2:$AS$1001,"&gt;"&amp;AS289)/SUM($AS$2:$AS$1001))</x:f>
      </x:c>
      <x:c r="AV289" s="61" t="str">
        <x:f>IF(OR(A289="",AS289&lt;0,SUM($AS$2:$AS$1001)&lt;=0),"",SUMIFS($AS$2:$AS$1001,$AS$2:$AS$1001,"&gt;="&amp;AS289)/SUM($AS$2:$AS$1001))</x:f>
      </x:c>
      <x:c r="AW289" s="49" t="str">
        <x:f>IF(A289="","",IF(SUM($AS$2:$AS$1001)&lt;=0,"Не определён",IF(AS289&lt;0,"Исключение",IF(AU289&lt;'Настройки'!$B$5,"A",IF(AU289&lt;'Настройки'!$B$6,"B","C")))))</x:f>
      </x:c>
      <x:c r="AX289" s="58" t="str">
        <x:f>IF(A289="","",IF(AQ289=0,"",AVERAGE(BI289:INDEX(BI289:CR289,1,'Настройки'!$B$3))))</x:f>
      </x:c>
      <x:c r="AY289" s="58" t="str">
        <x:f>IF(OR(A289="",AQ289=0),"",STDEVP(BI289:INDEX(BI289:CR289,1,'Настройки'!$B$3)))</x:f>
      </x:c>
      <x:c r="AZ289" s="61" t="str">
        <x:f>IF(OR(A289="",AQ289&lt;'Настройки'!$B$12,AX289&lt;=0,AND('Настройки'!$B$10="Блокировать",COUNTIF(F289:INDEX(F289:AO289,1,'Настройки'!$B$3),"&lt;0")&gt;0)),"",AY289/ABS(AX289))</x:f>
      </x:c>
      <x:c r="BA289" s="49" t="str">
        <x:f>IF(A289="","",IF(AND('Настройки'!$B$10="Блокировать",COUNTIF(F289:INDEX(F289:AO289,1,'Настройки'!$B$3),"&lt;0")&gt;0),"Не определён",IF(AQ289&lt;'Настройки'!$B$12,"Не определён",IF(AX289=0,"Нет спроса",IF(AX289&lt;0,"Не определён",IF(AZ289&lt;='Настройки'!$B$7,"X",IF(AZ289&lt;='Настройки'!$B$8,"Y","Z")))))))</x:f>
      </x:c>
      <x:c r="BB289" s="49" t="str">
        <x:f>IF(OR(A289="",LEN(AW289)&lt;&gt;1,LEN(BA289)&lt;&gt;1),"",AW289&amp;BA289)</x:f>
      </x:c>
      <x:c r="BC289" s="61" t="str">
        <x:f>IF(OR(A289="",AQ289=0),"",(COUNT(BI289:INDEX(BI289:CR289,1,'Настройки'!$B$3))-COUNT(CS289:INDEX(CS289:EB289,1,'Настройки'!$B$3)))/AQ289)</x:f>
      </x:c>
      <x:c r="BD289" s="64" t="str">
        <x:f>IF(OR(A289="",COUNT(CS289:INDEX(CS289:EB289,1,'Настройки'!$B$3))=0),"",AQ289/COUNT(CS289:INDEX(CS289:EB289,1,'Настройки'!$B$3)))</x:f>
      </x:c>
      <x:c r="BE289" s="64" t="str">
        <x:f>IF(OR(A289="",COUNT(CS289:INDEX(CS289:EB289,1,'Настройки'!$B$3))=0),"",IF(AVERAGE(CS289:INDEX(CS289:EB289,1,'Настройки'!$B$3))=0,"",(STDEVP(CS289:INDEX(CS289:EB289,1,'Настройки'!$B$3))/ABS(AVERAGE(CS289:INDEX(CS289:EB289,1,'Настройки'!$B$3))))^2))</x:f>
      </x:c>
      <x:c r="BF289" s="49" t="str">
        <x:f>IF(A289="","",IF(AQ289&lt;3,"Недостаточно",IF(AQ289&lt;6,"Предварительный","Обычный")))</x:f>
      </x:c>
      <x:c r="BG289" s="49" t="str">
        <x:f>IF(A289="","",IF(COUNTIF(F289:INDEX(F289:AO289,1,'Настройки'!$B$3),"&lt;0")&gt;0,IF('Настройки'!$B$10="Блокировать","Отрицательный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"),"")&amp;IF(AQ289&lt;3,"Недостаточно истории. ",IF(AQ289&lt;6,"Предварительная классификация. ",""))&amp;IF(AX289=0,"Нет спроса за горизонт. ","")&amp;IF(AZ289&gt;'Настройки'!$B$11,"Экстремальная вариативность. ",""))</x:f>
      </x:c>
      <x:c r="BH289" s="49" t="str">
        <x:f>IF(A289="","",IFERROR(VLOOKUP(BB289,'Настройки'!$D$3:$E$11,2,FALSE),"Сначала проверьте исходные данные и историю спроса.")&amp;" Уточните срок поставки, MOQ и критичность.")</x:f>
      </x:c>
      <x:c r="BI289" s="50" t="str">
        <x:f>IF(1&gt;'Настройки'!$B$3,"",IF(ISBLANK(F289),IF('Настройки'!$B$9="Нулевой спрос",0,""),IF(F289&lt;0,IF('Настройки'!$B$10="Исключить","",IF('Настройки'!$B$10="Абсолютные значения",ABS(F289),F289)),F289)))</x:f>
      </x:c>
      <x:c r="BJ289" s="50" t="str">
        <x:f>IF(2&gt;'Настройки'!$B$3,"",IF(ISBLANK(G289),IF('Настройки'!$B$9="Нулевой спрос",0,""),IF(G289&lt;0,IF('Настройки'!$B$10="Исключить","",IF('Настройки'!$B$10="Абсолютные значения",ABS(G289),G289)),G289)))</x:f>
      </x:c>
      <x:c r="BK289" s="50" t="str">
        <x:f>IF(3&gt;'Настройки'!$B$3,"",IF(ISBLANK(H289),IF('Настройки'!$B$9="Нулевой спрос",0,""),IF(H289&lt;0,IF('Настройки'!$B$10="Исключить","",IF('Настройки'!$B$10="Абсолютные значения",ABS(H289),H289)),H289)))</x:f>
      </x:c>
      <x:c r="BL289" s="50" t="str">
        <x:f>IF(4&gt;'Настройки'!$B$3,"",IF(ISBLANK(I289),IF('Настройки'!$B$9="Нулевой спрос",0,""),IF(I289&lt;0,IF('Настройки'!$B$10="Исключить","",IF('Настройки'!$B$10="Абсолютные значения",ABS(I289),I289)),I289)))</x:f>
      </x:c>
      <x:c r="BM289" s="50" t="str">
        <x:f>IF(5&gt;'Настройки'!$B$3,"",IF(ISBLANK(J289),IF('Настройки'!$B$9="Нулевой спрос",0,""),IF(J289&lt;0,IF('Настройки'!$B$10="Исключить","",IF('Настройки'!$B$10="Абсолютные значения",ABS(J289),J289)),J289)))</x:f>
      </x:c>
      <x:c r="BN289" s="50" t="str">
        <x:f>IF(6&gt;'Настройки'!$B$3,"",IF(ISBLANK(K289),IF('Настройки'!$B$9="Нулевой спрос",0,""),IF(K289&lt;0,IF('Настройки'!$B$10="Исключить","",IF('Настройки'!$B$10="Абсолютные значения",ABS(K289),K289)),K289)))</x:f>
      </x:c>
      <x:c r="BO289" s="50" t="str">
        <x:f>IF(7&gt;'Настройки'!$B$3,"",IF(ISBLANK(L289),IF('Настройки'!$B$9="Нулевой спрос",0,""),IF(L289&lt;0,IF('Настройки'!$B$10="Исключить","",IF('Настройки'!$B$10="Абсолютные значения",ABS(L289),L289)),L289)))</x:f>
      </x:c>
      <x:c r="BP289" s="50" t="str">
        <x:f>IF(8&gt;'Настройки'!$B$3,"",IF(ISBLANK(M289),IF('Настройки'!$B$9="Нулевой спрос",0,""),IF(M289&lt;0,IF('Настройки'!$B$10="Исключить","",IF('Настройки'!$B$10="Абсолютные значения",ABS(M289),M289)),M289)))</x:f>
      </x:c>
      <x:c r="BQ289" s="50" t="str">
        <x:f>IF(9&gt;'Настройки'!$B$3,"",IF(ISBLANK(N289),IF('Настройки'!$B$9="Нулевой спрос",0,""),IF(N289&lt;0,IF('Настройки'!$B$10="Исключить","",IF('Настройки'!$B$10="Абсолютные значения",ABS(N289),N289)),N289)))</x:f>
      </x:c>
      <x:c r="BR289" s="50" t="str">
        <x:f>IF(10&gt;'Настройки'!$B$3,"",IF(ISBLANK(O289),IF('Настройки'!$B$9="Нулевой спрос",0,""),IF(O289&lt;0,IF('Настройки'!$B$10="Исключить","",IF('Настройки'!$B$10="Абсолютные значения",ABS(O289),O289)),O289)))</x:f>
      </x:c>
      <x:c r="BS289" s="50" t="str">
        <x:f>IF(11&gt;'Настройки'!$B$3,"",IF(ISBLANK(P289),IF('Настройки'!$B$9="Нулевой спрос",0,""),IF(P289&lt;0,IF('Настройки'!$B$10="Исключить","",IF('Настройки'!$B$10="Абсолютные значения",ABS(P289),P289)),P289)))</x:f>
      </x:c>
      <x:c r="BT289" s="50" t="str">
        <x:f>IF(12&gt;'Настройки'!$B$3,"",IF(ISBLANK(Q289),IF('Настройки'!$B$9="Нулевой спрос",0,""),IF(Q289&lt;0,IF('Настройки'!$B$10="Исключить","",IF('Настройки'!$B$10="Абсолютные значения",ABS(Q289),Q289)),Q289)))</x:f>
      </x:c>
      <x:c r="BU289" s="50" t="str">
        <x:f>IF(13&gt;'Настройки'!$B$3,"",IF(ISBLANK(R289),IF('Настройки'!$B$9="Нулевой спрос",0,""),IF(R289&lt;0,IF('Настройки'!$B$10="Исключить","",IF('Настройки'!$B$10="Абсолютные значения",ABS(R289),R289)),R289)))</x:f>
      </x:c>
      <x:c r="BV289" s="50" t="str">
        <x:f>IF(14&gt;'Настройки'!$B$3,"",IF(ISBLANK(S289),IF('Настройки'!$B$9="Нулевой спрос",0,""),IF(S289&lt;0,IF('Настройки'!$B$10="Исключить","",IF('Настройки'!$B$10="Абсолютные значения",ABS(S289),S289)),S289)))</x:f>
      </x:c>
      <x:c r="BW289" s="50" t="str">
        <x:f>IF(15&gt;'Настройки'!$B$3,"",IF(ISBLANK(T289),IF('Настройки'!$B$9="Нулевой спрос",0,""),IF(T289&lt;0,IF('Настройки'!$B$10="Исключить","",IF('Настройки'!$B$10="Абсолютные значения",ABS(T289),T289)),T289)))</x:f>
      </x:c>
      <x:c r="BX289" s="50" t="str">
        <x:f>IF(16&gt;'Настройки'!$B$3,"",IF(ISBLANK(U289),IF('Настройки'!$B$9="Нулевой спрос",0,""),IF(U289&lt;0,IF('Настройки'!$B$10="Исключить","",IF('Настройки'!$B$10="Абсолютные значения",ABS(U289),U289)),U289)))</x:f>
      </x:c>
      <x:c r="BY289" s="50" t="str">
        <x:f>IF(17&gt;'Настройки'!$B$3,"",IF(ISBLANK(V289),IF('Настройки'!$B$9="Нулевой спрос",0,""),IF(V289&lt;0,IF('Настройки'!$B$10="Исключить","",IF('Настройки'!$B$10="Абсолютные значения",ABS(V289),V289)),V289)))</x:f>
      </x:c>
      <x:c r="BZ289" s="50" t="str">
        <x:f>IF(18&gt;'Настройки'!$B$3,"",IF(ISBLANK(W289),IF('Настройки'!$B$9="Нулевой спрос",0,""),IF(W289&lt;0,IF('Настройки'!$B$10="Исключить","",IF('Настройки'!$B$10="Абсолютные значения",ABS(W289),W289)),W289)))</x:f>
      </x:c>
      <x:c r="CA289" s="50" t="str">
        <x:f>IF(19&gt;'Настройки'!$B$3,"",IF(ISBLANK(X289),IF('Настройки'!$B$9="Нулевой спрос",0,""),IF(X289&lt;0,IF('Настройки'!$B$10="Исключить","",IF('Настройки'!$B$10="Абсолютные значения",ABS(X289),X289)),X289)))</x:f>
      </x:c>
      <x:c r="CB289" s="50" t="str">
        <x:f>IF(20&gt;'Настройки'!$B$3,"",IF(ISBLANK(Y289),IF('Настройки'!$B$9="Нулевой спрос",0,""),IF(Y289&lt;0,IF('Настройки'!$B$10="Исключить","",IF('Настройки'!$B$10="Абсолютные значения",ABS(Y289),Y289)),Y289)))</x:f>
      </x:c>
      <x:c r="CC289" s="50" t="str">
        <x:f>IF(21&gt;'Настройки'!$B$3,"",IF(ISBLANK(Z289),IF('Настройки'!$B$9="Нулевой спрос",0,""),IF(Z289&lt;0,IF('Настройки'!$B$10="Исключить","",IF('Настройки'!$B$10="Абсолютные значения",ABS(Z289),Z289)),Z289)))</x:f>
      </x:c>
      <x:c r="CD289" s="50" t="str">
        <x:f>IF(22&gt;'Настройки'!$B$3,"",IF(ISBLANK(AA289),IF('Настройки'!$B$9="Нулевой спрос",0,""),IF(AA289&lt;0,IF('Настройки'!$B$10="Исключить","",IF('Настройки'!$B$10="Абсолютные значения",ABS(AA289),AA289)),AA289)))</x:f>
      </x:c>
      <x:c r="CE289" s="50" t="str">
        <x:f>IF(23&gt;'Настройки'!$B$3,"",IF(ISBLANK(AB289),IF('Настройки'!$B$9="Нулевой спрос",0,""),IF(AB289&lt;0,IF('Настройки'!$B$10="Исключить","",IF('Настройки'!$B$10="Абсолютные значения",ABS(AB289),AB289)),AB289)))</x:f>
      </x:c>
      <x:c r="CF289" s="50" t="str">
        <x:f>IF(24&gt;'Настройки'!$B$3,"",IF(ISBLANK(AC289),IF('Настройки'!$B$9="Нулевой спрос",0,""),IF(AC289&lt;0,IF('Настройки'!$B$10="Исключить","",IF('Настройки'!$B$10="Абсолютные значения",ABS(AC289),AC289)),AC289)))</x:f>
      </x:c>
      <x:c r="CG289" s="50" t="str">
        <x:f>IF(25&gt;'Настройки'!$B$3,"",IF(ISBLANK(AD289),IF('Настройки'!$B$9="Нулевой спрос",0,""),IF(AD289&lt;0,IF('Настройки'!$B$10="Исключить","",IF('Настройки'!$B$10="Абсолютные значения",ABS(AD289),AD289)),AD289)))</x:f>
      </x:c>
      <x:c r="CH289" s="50" t="str">
        <x:f>IF(26&gt;'Настройки'!$B$3,"",IF(ISBLANK(AE289),IF('Настройки'!$B$9="Нулевой спрос",0,""),IF(AE289&lt;0,IF('Настройки'!$B$10="Исключить","",IF('Настройки'!$B$10="Абсолютные значения",ABS(AE289),AE289)),AE289)))</x:f>
      </x:c>
      <x:c r="CI289" s="50" t="str">
        <x:f>IF(27&gt;'Настройки'!$B$3,"",IF(ISBLANK(AF289),IF('Настройки'!$B$9="Нулевой спрос",0,""),IF(AF289&lt;0,IF('Настройки'!$B$10="Исключить","",IF('Настройки'!$B$10="Абсолютные значения",ABS(AF289),AF289)),AF289)))</x:f>
      </x:c>
      <x:c r="CJ289" s="50" t="str">
        <x:f>IF(28&gt;'Настройки'!$B$3,"",IF(ISBLANK(AG289),IF('Настройки'!$B$9="Нулевой спрос",0,""),IF(AG289&lt;0,IF('Настройки'!$B$10="Исключить","",IF('Настройки'!$B$10="Абсолютные значения",ABS(AG289),AG289)),AG289)))</x:f>
      </x:c>
      <x:c r="CK289" s="50" t="str">
        <x:f>IF(29&gt;'Настройки'!$B$3,"",IF(ISBLANK(AH289),IF('Настройки'!$B$9="Нулевой спрос",0,""),IF(AH289&lt;0,IF('Настройки'!$B$10="Исключить","",IF('Настройки'!$B$10="Абсолютные значения",ABS(AH289),AH289)),AH289)))</x:f>
      </x:c>
      <x:c r="CL289" s="50" t="str">
        <x:f>IF(30&gt;'Настройки'!$B$3,"",IF(ISBLANK(AI289),IF('Настройки'!$B$9="Нулевой спрос",0,""),IF(AI289&lt;0,IF('Настройки'!$B$10="Исключить","",IF('Настройки'!$B$10="Абсолютные значения",ABS(AI289),AI289)),AI289)))</x:f>
      </x:c>
      <x:c r="CM289" s="50" t="str">
        <x:f>IF(31&gt;'Настройки'!$B$3,"",IF(ISBLANK(AJ289),IF('Настройки'!$B$9="Нулевой спрос",0,""),IF(AJ289&lt;0,IF('Настройки'!$B$10="Исключить","",IF('Настройки'!$B$10="Абсолютные значения",ABS(AJ289),AJ289)),AJ289)))</x:f>
      </x:c>
      <x:c r="CN289" s="50" t="str">
        <x:f>IF(32&gt;'Настройки'!$B$3,"",IF(ISBLANK(AK289),IF('Настройки'!$B$9="Нулевой спрос",0,""),IF(AK289&lt;0,IF('Настройки'!$B$10="Исключить","",IF('Настройки'!$B$10="Абсолютные значения",ABS(AK289),AK289)),AK289)))</x:f>
      </x:c>
      <x:c r="CO289" s="50" t="str">
        <x:f>IF(33&gt;'Настройки'!$B$3,"",IF(ISBLANK(AL289),IF('Настройки'!$B$9="Нулевой спрос",0,""),IF(AL289&lt;0,IF('Настройки'!$B$10="Исключить","",IF('Настройки'!$B$10="Абсолютные значения",ABS(AL289),AL289)),AL289)))</x:f>
      </x:c>
      <x:c r="CP289" s="50" t="str">
        <x:f>IF(34&gt;'Настройки'!$B$3,"",IF(ISBLANK(AM289),IF('Настройки'!$B$9="Нулевой спрос",0,""),IF(AM289&lt;0,IF('Настройки'!$B$10="Исключить","",IF('Настройки'!$B$10="Абсолютные значения",ABS(AM289),AM289)),AM289)))</x:f>
      </x:c>
      <x:c r="CQ289" s="50" t="str">
        <x:f>IF(35&gt;'Настройки'!$B$3,"",IF(ISBLANK(AN289),IF('Настройки'!$B$9="Нулевой спрос",0,""),IF(AN289&lt;0,IF('Настройки'!$B$10="Исключить","",IF('Настройки'!$B$10="Абсолютные значения",ABS(AN289),AN289)),AN289)))</x:f>
      </x:c>
      <x:c r="CR289" s="50" t="str">
        <x:f>IF(36&gt;'Настройки'!$B$3,"",IF(ISBLANK(AO289),IF('Настройки'!$B$9="Нулевой спрос",0,""),IF(AO289&lt;0,IF('Настройки'!$B$10="Исключить","",IF('Настройки'!$B$10="Абсолютные значения",ABS(AO289),AO289)),AO289)))</x:f>
      </x:c>
      <x:c r="CS289" s="50" t="str">
        <x:f>IF(OR(1&gt;'Настройки'!$B$3,ISBLANK(BI289),BI289=0),"",BI289)</x:f>
      </x:c>
      <x:c r="CT289" s="50" t="str">
        <x:f>IF(OR(2&gt;'Настройки'!$B$3,ISBLANK(BJ289),BJ289=0),"",BJ289)</x:f>
      </x:c>
      <x:c r="CU289" s="50" t="str">
        <x:f>IF(OR(3&gt;'Настройки'!$B$3,ISBLANK(BK289),BK289=0),"",BK289)</x:f>
      </x:c>
      <x:c r="CV289" s="50" t="str">
        <x:f>IF(OR(4&gt;'Настройки'!$B$3,ISBLANK(BL289),BL289=0),"",BL289)</x:f>
      </x:c>
      <x:c r="CW289" s="50" t="str">
        <x:f>IF(OR(5&gt;'Настройки'!$B$3,ISBLANK(BM289),BM289=0),"",BM289)</x:f>
      </x:c>
      <x:c r="CX289" s="50" t="str">
        <x:f>IF(OR(6&gt;'Настройки'!$B$3,ISBLANK(BN289),BN289=0),"",BN289)</x:f>
      </x:c>
      <x:c r="CY289" s="50" t="str">
        <x:f>IF(OR(7&gt;'Настройки'!$B$3,ISBLANK(BO289),BO289=0),"",BO289)</x:f>
      </x:c>
      <x:c r="CZ289" s="50" t="str">
        <x:f>IF(OR(8&gt;'Настройки'!$B$3,ISBLANK(BP289),BP289=0),"",BP289)</x:f>
      </x:c>
      <x:c r="DA289" s="50" t="str">
        <x:f>IF(OR(9&gt;'Настройки'!$B$3,ISBLANK(BQ289),BQ289=0),"",BQ289)</x:f>
      </x:c>
      <x:c r="DB289" s="50" t="str">
        <x:f>IF(OR(10&gt;'Настройки'!$B$3,ISBLANK(BR289),BR289=0),"",BR289)</x:f>
      </x:c>
      <x:c r="DC289" s="50" t="str">
        <x:f>IF(OR(11&gt;'Настройки'!$B$3,ISBLANK(BS289),BS289=0),"",BS289)</x:f>
      </x:c>
      <x:c r="DD289" s="50" t="str">
        <x:f>IF(OR(12&gt;'Настройки'!$B$3,ISBLANK(BT289),BT289=0),"",BT289)</x:f>
      </x:c>
      <x:c r="DE289" s="50" t="str">
        <x:f>IF(OR(13&gt;'Настройки'!$B$3,ISBLANK(BU289),BU289=0),"",BU289)</x:f>
      </x:c>
      <x:c r="DF289" s="50" t="str">
        <x:f>IF(OR(14&gt;'Настройки'!$B$3,ISBLANK(BV289),BV289=0),"",BV289)</x:f>
      </x:c>
      <x:c r="DG289" s="50" t="str">
        <x:f>IF(OR(15&gt;'Настройки'!$B$3,ISBLANK(BW289),BW289=0),"",BW289)</x:f>
      </x:c>
      <x:c r="DH289" s="50" t="str">
        <x:f>IF(OR(16&gt;'Настройки'!$B$3,ISBLANK(BX289),BX289=0),"",BX289)</x:f>
      </x:c>
      <x:c r="DI289" s="50" t="str">
        <x:f>IF(OR(17&gt;'Настройки'!$B$3,ISBLANK(BY289),BY289=0),"",BY289)</x:f>
      </x:c>
      <x:c r="DJ289" s="50" t="str">
        <x:f>IF(OR(18&gt;'Настройки'!$B$3,ISBLANK(BZ289),BZ289=0),"",BZ289)</x:f>
      </x:c>
      <x:c r="DK289" s="50" t="str">
        <x:f>IF(OR(19&gt;'Настройки'!$B$3,ISBLANK(CA289),CA289=0),"",CA289)</x:f>
      </x:c>
      <x:c r="DL289" s="50" t="str">
        <x:f>IF(OR(20&gt;'Настройки'!$B$3,ISBLANK(CB289),CB289=0),"",CB289)</x:f>
      </x:c>
      <x:c r="DM289" s="50" t="str">
        <x:f>IF(OR(21&gt;'Настройки'!$B$3,ISBLANK(CC289),CC289=0),"",CC289)</x:f>
      </x:c>
      <x:c r="DN289" s="50" t="str">
        <x:f>IF(OR(22&gt;'Настройки'!$B$3,ISBLANK(CD289),CD289=0),"",CD289)</x:f>
      </x:c>
      <x:c r="DO289" s="50" t="str">
        <x:f>IF(OR(23&gt;'Настройки'!$B$3,ISBLANK(CE289),CE289=0),"",CE289)</x:f>
      </x:c>
      <x:c r="DP289" s="50" t="str">
        <x:f>IF(OR(24&gt;'Настройки'!$B$3,ISBLANK(CF289),CF289=0),"",CF289)</x:f>
      </x:c>
      <x:c r="DQ289" s="50" t="str">
        <x:f>IF(OR(25&gt;'Настройки'!$B$3,ISBLANK(CG289),CG289=0),"",CG289)</x:f>
      </x:c>
      <x:c r="DR289" s="50" t="str">
        <x:f>IF(OR(26&gt;'Настройки'!$B$3,ISBLANK(CH289),CH289=0),"",CH289)</x:f>
      </x:c>
      <x:c r="DS289" s="50" t="str">
        <x:f>IF(OR(27&gt;'Настройки'!$B$3,ISBLANK(CI289),CI289=0),"",CI289)</x:f>
      </x:c>
      <x:c r="DT289" s="50" t="str">
        <x:f>IF(OR(28&gt;'Настройки'!$B$3,ISBLANK(CJ289),CJ289=0),"",CJ289)</x:f>
      </x:c>
      <x:c r="DU289" s="50" t="str">
        <x:f>IF(OR(29&gt;'Настройки'!$B$3,ISBLANK(CK289),CK289=0),"",CK289)</x:f>
      </x:c>
      <x:c r="DV289" s="50" t="str">
        <x:f>IF(OR(30&gt;'Настройки'!$B$3,ISBLANK(CL289),CL289=0),"",CL289)</x:f>
      </x:c>
      <x:c r="DW289" s="50" t="str">
        <x:f>IF(OR(31&gt;'Настройки'!$B$3,ISBLANK(CM289),CM289=0),"",CM289)</x:f>
      </x:c>
      <x:c r="DX289" s="50" t="str">
        <x:f>IF(OR(32&gt;'Настройки'!$B$3,ISBLANK(CN289),CN289=0),"",CN289)</x:f>
      </x:c>
      <x:c r="DY289" s="50" t="str">
        <x:f>IF(OR(33&gt;'Настройки'!$B$3,ISBLANK(CO289),CO289=0),"",CO289)</x:f>
      </x:c>
      <x:c r="DZ289" s="50" t="str">
        <x:f>IF(OR(34&gt;'Настройки'!$B$3,ISBLANK(CP289),CP289=0),"",CP289)</x:f>
      </x:c>
      <x:c r="EA289" s="50" t="str">
        <x:f>IF(OR(35&gt;'Настройки'!$B$3,ISBLANK(CQ289),CQ289=0),"",CQ289)</x:f>
      </x:c>
      <x:c r="EB289" s="50" t="str">
        <x:f>IF(OR(36&gt;'Настройки'!$B$3,ISBLANK(CR289),CR289=0),"",CR289)</x:f>
      </x:c>
      <x:c r="EC289" s="50" t="str">
        <x:f>IF(A289="","",IF(OR(BB289="AZ",BB289="BZ"),10000+ROW(),IF(AZ289&gt;'Настройки'!$B$11,20000+ROW(),IF(BF289&lt;&gt;"Обычный",30000+ROW(),IF(AX289&lt;=0,40000+ROW(),"")))))</x:f>
      </x:c>
      <x:c r="ED289" s="50" t="str">
        <x:f>IF(EC289="","",COUNTIFS($EC$2:$EC$1001,"&gt;0",$EC$2:$EC$1001,"&lt;"&amp;EC289)+1)</x:f>
      </x:c>
    </x:row>
    <x:row r="290">
      <x:c r="A290" s="115"/>
      <x:c r="B290" s="115"/>
      <x:c r="C290" s="115"/>
      <x:c r="D290" s="118"/>
      <x:c r="E290" s="118"/>
      <x:c r="F290" s="118"/>
      <x:c r="G290" s="118"/>
      <x:c r="H290" s="118"/>
      <x:c r="I290" s="118"/>
      <x:c r="J290" s="118"/>
      <x:c r="K290" s="118"/>
      <x:c r="L290" s="118"/>
      <x:c r="M290" s="118"/>
      <x:c r="N290" s="118"/>
      <x:c r="O290" s="118"/>
      <x:c r="P290" s="118"/>
      <x:c r="Q290" s="118"/>
      <x:c r="R290" s="118"/>
      <x:c r="S290" s="118"/>
      <x:c r="T290" s="118"/>
      <x:c r="U290" s="118"/>
      <x:c r="V290" s="118"/>
      <x:c r="W290" s="118"/>
      <x:c r="X290" s="118"/>
      <x:c r="Y290" s="118"/>
      <x:c r="Z290" s="118"/>
      <x:c r="AA290" s="118"/>
      <x:c r="AB290" s="118"/>
      <x:c r="AC290" s="118"/>
      <x:c r="AD290" s="118"/>
      <x:c r="AE290" s="118"/>
      <x:c r="AF290" s="118"/>
      <x:c r="AG290" s="118"/>
      <x:c r="AH290" s="118"/>
      <x:c r="AI290" s="118"/>
      <x:c r="AJ290" s="118"/>
      <x:c r="AK290" s="118"/>
      <x:c r="AL290" s="118"/>
      <x:c r="AM290" s="118"/>
      <x:c r="AN290" s="118"/>
      <x:c r="AO290" s="118"/>
      <x:c r="AP290" s="115"/>
      <x:c r="AQ290" s="49" t="str">
        <x:f>IF(A290="","",COUNT(BI290:INDEX(BI290:CR290,1,'Настройки'!$B$3)))</x:f>
      </x:c>
      <x:c r="AR290" s="49" t="str">
        <x:f>IF(A290="","",SUM(BI290:INDEX(BI290:CR290,1,'Настройки'!$B$3)))</x:f>
      </x:c>
      <x:c r="AS290" s="58" t="str">
        <x:f>IF(A290="","",IF('Настройки'!$B$4="Стоимость потребления",AR290*D290,IF('Настройки'!$B$4="Количество",AR290,E290)))</x:f>
      </x:c>
      <x:c r="AT290" s="61" t="str">
        <x:f>IF(OR(A290="",AS290&lt;0,SUM($AS$2:$AS$1001)&lt;=0),"",AS290/SUM($AS$2:$AS$1001))</x:f>
      </x:c>
      <x:c r="AU290" s="61" t="str">
        <x:f>IF(OR(A290="",AS290&lt;0,SUM($AS$2:$AS$1001)&lt;=0),"",SUMIFS($AS$2:$AS$1001,$AS$2:$AS$1001,"&gt;"&amp;AS290)/SUM($AS$2:$AS$1001))</x:f>
      </x:c>
      <x:c r="AV290" s="61" t="str">
        <x:f>IF(OR(A290="",AS290&lt;0,SUM($AS$2:$AS$1001)&lt;=0),"",SUMIFS($AS$2:$AS$1001,$AS$2:$AS$1001,"&gt;="&amp;AS290)/SUM($AS$2:$AS$1001))</x:f>
      </x:c>
      <x:c r="AW290" s="49" t="str">
        <x:f>IF(A290="","",IF(SUM($AS$2:$AS$1001)&lt;=0,"Не определён",IF(AS290&lt;0,"Исключение",IF(AU290&lt;'Настройки'!$B$5,"A",IF(AU290&lt;'Настройки'!$B$6,"B","C")))))</x:f>
      </x:c>
      <x:c r="AX290" s="58" t="str">
        <x:f>IF(A290="","",IF(AQ290=0,"",AVERAGE(BI290:INDEX(BI290:CR290,1,'Настройки'!$B$3))))</x:f>
      </x:c>
      <x:c r="AY290" s="58" t="str">
        <x:f>IF(OR(A290="",AQ290=0),"",STDEVP(BI290:INDEX(BI290:CR290,1,'Настройки'!$B$3)))</x:f>
      </x:c>
      <x:c r="AZ290" s="61" t="str">
        <x:f>IF(OR(A290="",AQ290&lt;'Настройки'!$B$12,AX290&lt;=0,AND('Настройки'!$B$10="Блокировать",COUNTIF(F290:INDEX(F290:AO290,1,'Настройки'!$B$3),"&lt;0")&gt;0)),"",AY290/ABS(AX290))</x:f>
      </x:c>
      <x:c r="BA290" s="49" t="str">
        <x:f>IF(A290="","",IF(AND('Настройки'!$B$10="Блокировать",COUNTIF(F290:INDEX(F290:AO290,1,'Настройки'!$B$3),"&lt;0")&gt;0),"Не определён",IF(AQ290&lt;'Настройки'!$B$12,"Не определён",IF(AX290=0,"Нет спроса",IF(AX290&lt;0,"Не определён",IF(AZ290&lt;='Настройки'!$B$7,"X",IF(AZ290&lt;='Настройки'!$B$8,"Y","Z")))))))</x:f>
      </x:c>
      <x:c r="BB290" s="49" t="str">
        <x:f>IF(OR(A290="",LEN(AW290)&lt;&gt;1,LEN(BA290)&lt;&gt;1),"",AW290&amp;BA290)</x:f>
      </x:c>
      <x:c r="BC290" s="61" t="str">
        <x:f>IF(OR(A290="",AQ290=0),"",(COUNT(BI290:INDEX(BI290:CR290,1,'Настройки'!$B$3))-COUNT(CS290:INDEX(CS290:EB290,1,'Настройки'!$B$3)))/AQ290)</x:f>
      </x:c>
      <x:c r="BD290" s="64" t="str">
        <x:f>IF(OR(A290="",COUNT(CS290:INDEX(CS290:EB290,1,'Настройки'!$B$3))=0),"",AQ290/COUNT(CS290:INDEX(CS290:EB290,1,'Настройки'!$B$3)))</x:f>
      </x:c>
      <x:c r="BE290" s="64" t="str">
        <x:f>IF(OR(A290="",COUNT(CS290:INDEX(CS290:EB290,1,'Настройки'!$B$3))=0),"",IF(AVERAGE(CS290:INDEX(CS290:EB290,1,'Настройки'!$B$3))=0,"",(STDEVP(CS290:INDEX(CS290:EB290,1,'Настройки'!$B$3))/ABS(AVERAGE(CS290:INDEX(CS290:EB290,1,'Настройки'!$B$3))))^2))</x:f>
      </x:c>
      <x:c r="BF290" s="49" t="str">
        <x:f>IF(A290="","",IF(AQ290&lt;3,"Недостаточно",IF(AQ290&lt;6,"Предварительный","Обычный")))</x:f>
      </x:c>
      <x:c r="BG290" s="49" t="str">
        <x:f>IF(A290="","",IF(COUNTIF(F290:INDEX(F290:AO290,1,'Настройки'!$B$3),"&lt;0")&gt;0,IF('Настройки'!$B$10="Блокировать","Отрицательный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"),"")&amp;IF(AQ290&lt;3,"Недостаточно истории. ",IF(AQ290&lt;6,"Предварительная классификация. ",""))&amp;IF(AX290=0,"Нет спроса за горизонт. ","")&amp;IF(AZ290&gt;'Настройки'!$B$11,"Экстремальная вариативность. ",""))</x:f>
      </x:c>
      <x:c r="BH290" s="49" t="str">
        <x:f>IF(A290="","",IFERROR(VLOOKUP(BB290,'Настройки'!$D$3:$E$11,2,FALSE),"Сначала проверьте исходные данные и историю спроса.")&amp;" Уточните срок поставки, MOQ и критичность.")</x:f>
      </x:c>
      <x:c r="BI290" s="50" t="str">
        <x:f>IF(1&gt;'Настройки'!$B$3,"",IF(ISBLANK(F290),IF('Настройки'!$B$9="Нулевой спрос",0,""),IF(F290&lt;0,IF('Настройки'!$B$10="Исключить","",IF('Настройки'!$B$10="Абсолютные значения",ABS(F290),F290)),F290)))</x:f>
      </x:c>
      <x:c r="BJ290" s="50" t="str">
        <x:f>IF(2&gt;'Настройки'!$B$3,"",IF(ISBLANK(G290),IF('Настройки'!$B$9="Нулевой спрос",0,""),IF(G290&lt;0,IF('Настройки'!$B$10="Исключить","",IF('Настройки'!$B$10="Абсолютные значения",ABS(G290),G290)),G290)))</x:f>
      </x:c>
      <x:c r="BK290" s="50" t="str">
        <x:f>IF(3&gt;'Настройки'!$B$3,"",IF(ISBLANK(H290),IF('Настройки'!$B$9="Нулевой спрос",0,""),IF(H290&lt;0,IF('Настройки'!$B$10="Исключить","",IF('Настройки'!$B$10="Абсолютные значения",ABS(H290),H290)),H290)))</x:f>
      </x:c>
      <x:c r="BL290" s="50" t="str">
        <x:f>IF(4&gt;'Настройки'!$B$3,"",IF(ISBLANK(I290),IF('Настройки'!$B$9="Нулевой спрос",0,""),IF(I290&lt;0,IF('Настройки'!$B$10="Исключить","",IF('Настройки'!$B$10="Абсолютные значения",ABS(I290),I290)),I290)))</x:f>
      </x:c>
      <x:c r="BM290" s="50" t="str">
        <x:f>IF(5&gt;'Настройки'!$B$3,"",IF(ISBLANK(J290),IF('Настройки'!$B$9="Нулевой спрос",0,""),IF(J290&lt;0,IF('Настройки'!$B$10="Исключить","",IF('Настройки'!$B$10="Абсолютные значения",ABS(J290),J290)),J290)))</x:f>
      </x:c>
      <x:c r="BN290" s="50" t="str">
        <x:f>IF(6&gt;'Настройки'!$B$3,"",IF(ISBLANK(K290),IF('Настройки'!$B$9="Нулевой спрос",0,""),IF(K290&lt;0,IF('Настройки'!$B$10="Исключить","",IF('Настройки'!$B$10="Абсолютные значения",ABS(K290),K290)),K290)))</x:f>
      </x:c>
      <x:c r="BO290" s="50" t="str">
        <x:f>IF(7&gt;'Настройки'!$B$3,"",IF(ISBLANK(L290),IF('Настройки'!$B$9="Нулевой спрос",0,""),IF(L290&lt;0,IF('Настройки'!$B$10="Исключить","",IF('Настройки'!$B$10="Абсолютные значения",ABS(L290),L290)),L290)))</x:f>
      </x:c>
      <x:c r="BP290" s="50" t="str">
        <x:f>IF(8&gt;'Настройки'!$B$3,"",IF(ISBLANK(M290),IF('Настройки'!$B$9="Нулевой спрос",0,""),IF(M290&lt;0,IF('Настройки'!$B$10="Исключить","",IF('Настройки'!$B$10="Абсолютные значения",ABS(M290),M290)),M290)))</x:f>
      </x:c>
      <x:c r="BQ290" s="50" t="str">
        <x:f>IF(9&gt;'Настройки'!$B$3,"",IF(ISBLANK(N290),IF('Настройки'!$B$9="Нулевой спрос",0,""),IF(N290&lt;0,IF('Настройки'!$B$10="Исключить","",IF('Настройки'!$B$10="Абсолютные значения",ABS(N290),N290)),N290)))</x:f>
      </x:c>
      <x:c r="BR290" s="50" t="str">
        <x:f>IF(10&gt;'Настройки'!$B$3,"",IF(ISBLANK(O290),IF('Настройки'!$B$9="Нулевой спрос",0,""),IF(O290&lt;0,IF('Настройки'!$B$10="Исключить","",IF('Настройки'!$B$10="Абсолютные значения",ABS(O290),O290)),O290)))</x:f>
      </x:c>
      <x:c r="BS290" s="50" t="str">
        <x:f>IF(11&gt;'Настройки'!$B$3,"",IF(ISBLANK(P290),IF('Настройки'!$B$9="Нулевой спрос",0,""),IF(P290&lt;0,IF('Настройки'!$B$10="Исключить","",IF('Настройки'!$B$10="Абсолютные значения",ABS(P290),P290)),P290)))</x:f>
      </x:c>
      <x:c r="BT290" s="50" t="str">
        <x:f>IF(12&gt;'Настройки'!$B$3,"",IF(ISBLANK(Q290),IF('Настройки'!$B$9="Нулевой спрос",0,""),IF(Q290&lt;0,IF('Настройки'!$B$10="Исключить","",IF('Настройки'!$B$10="Абсолютные значения",ABS(Q290),Q290)),Q290)))</x:f>
      </x:c>
      <x:c r="BU290" s="50" t="str">
        <x:f>IF(13&gt;'Настройки'!$B$3,"",IF(ISBLANK(R290),IF('Настройки'!$B$9="Нулевой спрос",0,""),IF(R290&lt;0,IF('Настройки'!$B$10="Исключить","",IF('Настройки'!$B$10="Абсолютные значения",ABS(R290),R290)),R290)))</x:f>
      </x:c>
      <x:c r="BV290" s="50" t="str">
        <x:f>IF(14&gt;'Настройки'!$B$3,"",IF(ISBLANK(S290),IF('Настройки'!$B$9="Нулевой спрос",0,""),IF(S290&lt;0,IF('Настройки'!$B$10="Исключить","",IF('Настройки'!$B$10="Абсолютные значения",ABS(S290),S290)),S290)))</x:f>
      </x:c>
      <x:c r="BW290" s="50" t="str">
        <x:f>IF(15&gt;'Настройки'!$B$3,"",IF(ISBLANK(T290),IF('Настройки'!$B$9="Нулевой спрос",0,""),IF(T290&lt;0,IF('Настройки'!$B$10="Исключить","",IF('Настройки'!$B$10="Абсолютные значения",ABS(T290),T290)),T290)))</x:f>
      </x:c>
      <x:c r="BX290" s="50" t="str">
        <x:f>IF(16&gt;'Настройки'!$B$3,"",IF(ISBLANK(U290),IF('Настройки'!$B$9="Нулевой спрос",0,""),IF(U290&lt;0,IF('Настройки'!$B$10="Исключить","",IF('Настройки'!$B$10="Абсолютные значения",ABS(U290),U290)),U290)))</x:f>
      </x:c>
      <x:c r="BY290" s="50" t="str">
        <x:f>IF(17&gt;'Настройки'!$B$3,"",IF(ISBLANK(V290),IF('Настройки'!$B$9="Нулевой спрос",0,""),IF(V290&lt;0,IF('Настройки'!$B$10="Исключить","",IF('Настройки'!$B$10="Абсолютные значения",ABS(V290),V290)),V290)))</x:f>
      </x:c>
      <x:c r="BZ290" s="50" t="str">
        <x:f>IF(18&gt;'Настройки'!$B$3,"",IF(ISBLANK(W290),IF('Настройки'!$B$9="Нулевой спрос",0,""),IF(W290&lt;0,IF('Настройки'!$B$10="Исключить","",IF('Настройки'!$B$10="Абсолютные значения",ABS(W290),W290)),W290)))</x:f>
      </x:c>
      <x:c r="CA290" s="50" t="str">
        <x:f>IF(19&gt;'Настройки'!$B$3,"",IF(ISBLANK(X290),IF('Настройки'!$B$9="Нулевой спрос",0,""),IF(X290&lt;0,IF('Настройки'!$B$10="Исключить","",IF('Настройки'!$B$10="Абсолютные значения",ABS(X290),X290)),X290)))</x:f>
      </x:c>
      <x:c r="CB290" s="50" t="str">
        <x:f>IF(20&gt;'Настройки'!$B$3,"",IF(ISBLANK(Y290),IF('Настройки'!$B$9="Нулевой спрос",0,""),IF(Y290&lt;0,IF('Настройки'!$B$10="Исключить","",IF('Настройки'!$B$10="Абсолютные значения",ABS(Y290),Y290)),Y290)))</x:f>
      </x:c>
      <x:c r="CC290" s="50" t="str">
        <x:f>IF(21&gt;'Настройки'!$B$3,"",IF(ISBLANK(Z290),IF('Настройки'!$B$9="Нулевой спрос",0,""),IF(Z290&lt;0,IF('Настройки'!$B$10="Исключить","",IF('Настройки'!$B$10="Абсолютные значения",ABS(Z290),Z290)),Z290)))</x:f>
      </x:c>
      <x:c r="CD290" s="50" t="str">
        <x:f>IF(22&gt;'Настройки'!$B$3,"",IF(ISBLANK(AA290),IF('Настройки'!$B$9="Нулевой спрос",0,""),IF(AA290&lt;0,IF('Настройки'!$B$10="Исключить","",IF('Настройки'!$B$10="Абсолютные значения",ABS(AA290),AA290)),AA290)))</x:f>
      </x:c>
      <x:c r="CE290" s="50" t="str">
        <x:f>IF(23&gt;'Настройки'!$B$3,"",IF(ISBLANK(AB290),IF('Настройки'!$B$9="Нулевой спрос",0,""),IF(AB290&lt;0,IF('Настройки'!$B$10="Исключить","",IF('Настройки'!$B$10="Абсолютные значения",ABS(AB290),AB290)),AB290)))</x:f>
      </x:c>
      <x:c r="CF290" s="50" t="str">
        <x:f>IF(24&gt;'Настройки'!$B$3,"",IF(ISBLANK(AC290),IF('Настройки'!$B$9="Нулевой спрос",0,""),IF(AC290&lt;0,IF('Настройки'!$B$10="Исключить","",IF('Настройки'!$B$10="Абсолютные значения",ABS(AC290),AC290)),AC290)))</x:f>
      </x:c>
      <x:c r="CG290" s="50" t="str">
        <x:f>IF(25&gt;'Настройки'!$B$3,"",IF(ISBLANK(AD290),IF('Настройки'!$B$9="Нулевой спрос",0,""),IF(AD290&lt;0,IF('Настройки'!$B$10="Исключить","",IF('Настройки'!$B$10="Абсолютные значения",ABS(AD290),AD290)),AD290)))</x:f>
      </x:c>
      <x:c r="CH290" s="50" t="str">
        <x:f>IF(26&gt;'Настройки'!$B$3,"",IF(ISBLANK(AE290),IF('Настройки'!$B$9="Нулевой спрос",0,""),IF(AE290&lt;0,IF('Настройки'!$B$10="Исключить","",IF('Настройки'!$B$10="Абсолютные значения",ABS(AE290),AE290)),AE290)))</x:f>
      </x:c>
      <x:c r="CI290" s="50" t="str">
        <x:f>IF(27&gt;'Настройки'!$B$3,"",IF(ISBLANK(AF290),IF('Настройки'!$B$9="Нулевой спрос",0,""),IF(AF290&lt;0,IF('Настройки'!$B$10="Исключить","",IF('Настройки'!$B$10="Абсолютные значения",ABS(AF290),AF290)),AF290)))</x:f>
      </x:c>
      <x:c r="CJ290" s="50" t="str">
        <x:f>IF(28&gt;'Настройки'!$B$3,"",IF(ISBLANK(AG290),IF('Настройки'!$B$9="Нулевой спрос",0,""),IF(AG290&lt;0,IF('Настройки'!$B$10="Исключить","",IF('Настройки'!$B$10="Абсолютные значения",ABS(AG290),AG290)),AG290)))</x:f>
      </x:c>
      <x:c r="CK290" s="50" t="str">
        <x:f>IF(29&gt;'Настройки'!$B$3,"",IF(ISBLANK(AH290),IF('Настройки'!$B$9="Нулевой спрос",0,""),IF(AH290&lt;0,IF('Настройки'!$B$10="Исключить","",IF('Настройки'!$B$10="Абсолютные значения",ABS(AH290),AH290)),AH290)))</x:f>
      </x:c>
      <x:c r="CL290" s="50" t="str">
        <x:f>IF(30&gt;'Настройки'!$B$3,"",IF(ISBLANK(AI290),IF('Настройки'!$B$9="Нулевой спрос",0,""),IF(AI290&lt;0,IF('Настройки'!$B$10="Исключить","",IF('Настройки'!$B$10="Абсолютные значения",ABS(AI290),AI290)),AI290)))</x:f>
      </x:c>
      <x:c r="CM290" s="50" t="str">
        <x:f>IF(31&gt;'Настройки'!$B$3,"",IF(ISBLANK(AJ290),IF('Настройки'!$B$9="Нулевой спрос",0,""),IF(AJ290&lt;0,IF('Настройки'!$B$10="Исключить","",IF('Настройки'!$B$10="Абсолютные значения",ABS(AJ290),AJ290)),AJ290)))</x:f>
      </x:c>
      <x:c r="CN290" s="50" t="str">
        <x:f>IF(32&gt;'Настройки'!$B$3,"",IF(ISBLANK(AK290),IF('Настройки'!$B$9="Нулевой спрос",0,""),IF(AK290&lt;0,IF('Настройки'!$B$10="Исключить","",IF('Настройки'!$B$10="Абсолютные значения",ABS(AK290),AK290)),AK290)))</x:f>
      </x:c>
      <x:c r="CO290" s="50" t="str">
        <x:f>IF(33&gt;'Настройки'!$B$3,"",IF(ISBLANK(AL290),IF('Настройки'!$B$9="Нулевой спрос",0,""),IF(AL290&lt;0,IF('Настройки'!$B$10="Исключить","",IF('Настройки'!$B$10="Абсолютные значения",ABS(AL290),AL290)),AL290)))</x:f>
      </x:c>
      <x:c r="CP290" s="50" t="str">
        <x:f>IF(34&gt;'Настройки'!$B$3,"",IF(ISBLANK(AM290),IF('Настройки'!$B$9="Нулевой спрос",0,""),IF(AM290&lt;0,IF('Настройки'!$B$10="Исключить","",IF('Настройки'!$B$10="Абсолютные значения",ABS(AM290),AM290)),AM290)))</x:f>
      </x:c>
      <x:c r="CQ290" s="50" t="str">
        <x:f>IF(35&gt;'Настройки'!$B$3,"",IF(ISBLANK(AN290),IF('Настройки'!$B$9="Нулевой спрос",0,""),IF(AN290&lt;0,IF('Настройки'!$B$10="Исключить","",IF('Настройки'!$B$10="Абсолютные значения",ABS(AN290),AN290)),AN290)))</x:f>
      </x:c>
      <x:c r="CR290" s="50" t="str">
        <x:f>IF(36&gt;'Настройки'!$B$3,"",IF(ISBLANK(AO290),IF('Настройки'!$B$9="Нулевой спрос",0,""),IF(AO290&lt;0,IF('Настройки'!$B$10="Исключить","",IF('Настройки'!$B$10="Абсолютные значения",ABS(AO290),AO290)),AO290)))</x:f>
      </x:c>
      <x:c r="CS290" s="50" t="str">
        <x:f>IF(OR(1&gt;'Настройки'!$B$3,ISBLANK(BI290),BI290=0),"",BI290)</x:f>
      </x:c>
      <x:c r="CT290" s="50" t="str">
        <x:f>IF(OR(2&gt;'Настройки'!$B$3,ISBLANK(BJ290),BJ290=0),"",BJ290)</x:f>
      </x:c>
      <x:c r="CU290" s="50" t="str">
        <x:f>IF(OR(3&gt;'Настройки'!$B$3,ISBLANK(BK290),BK290=0),"",BK290)</x:f>
      </x:c>
      <x:c r="CV290" s="50" t="str">
        <x:f>IF(OR(4&gt;'Настройки'!$B$3,ISBLANK(BL290),BL290=0),"",BL290)</x:f>
      </x:c>
      <x:c r="CW290" s="50" t="str">
        <x:f>IF(OR(5&gt;'Настройки'!$B$3,ISBLANK(BM290),BM290=0),"",BM290)</x:f>
      </x:c>
      <x:c r="CX290" s="50" t="str">
        <x:f>IF(OR(6&gt;'Настройки'!$B$3,ISBLANK(BN290),BN290=0),"",BN290)</x:f>
      </x:c>
      <x:c r="CY290" s="50" t="str">
        <x:f>IF(OR(7&gt;'Настройки'!$B$3,ISBLANK(BO290),BO290=0),"",BO290)</x:f>
      </x:c>
      <x:c r="CZ290" s="50" t="str">
        <x:f>IF(OR(8&gt;'Настройки'!$B$3,ISBLANK(BP290),BP290=0),"",BP290)</x:f>
      </x:c>
      <x:c r="DA290" s="50" t="str">
        <x:f>IF(OR(9&gt;'Настройки'!$B$3,ISBLANK(BQ290),BQ290=0),"",BQ290)</x:f>
      </x:c>
      <x:c r="DB290" s="50" t="str">
        <x:f>IF(OR(10&gt;'Настройки'!$B$3,ISBLANK(BR290),BR290=0),"",BR290)</x:f>
      </x:c>
      <x:c r="DC290" s="50" t="str">
        <x:f>IF(OR(11&gt;'Настройки'!$B$3,ISBLANK(BS290),BS290=0),"",BS290)</x:f>
      </x:c>
      <x:c r="DD290" s="50" t="str">
        <x:f>IF(OR(12&gt;'Настройки'!$B$3,ISBLANK(BT290),BT290=0),"",BT290)</x:f>
      </x:c>
      <x:c r="DE290" s="50" t="str">
        <x:f>IF(OR(13&gt;'Настройки'!$B$3,ISBLANK(BU290),BU290=0),"",BU290)</x:f>
      </x:c>
      <x:c r="DF290" s="50" t="str">
        <x:f>IF(OR(14&gt;'Настройки'!$B$3,ISBLANK(BV290),BV290=0),"",BV290)</x:f>
      </x:c>
      <x:c r="DG290" s="50" t="str">
        <x:f>IF(OR(15&gt;'Настройки'!$B$3,ISBLANK(BW290),BW290=0),"",BW290)</x:f>
      </x:c>
      <x:c r="DH290" s="50" t="str">
        <x:f>IF(OR(16&gt;'Настройки'!$B$3,ISBLANK(BX290),BX290=0),"",BX290)</x:f>
      </x:c>
      <x:c r="DI290" s="50" t="str">
        <x:f>IF(OR(17&gt;'Настройки'!$B$3,ISBLANK(BY290),BY290=0),"",BY290)</x:f>
      </x:c>
      <x:c r="DJ290" s="50" t="str">
        <x:f>IF(OR(18&gt;'Настройки'!$B$3,ISBLANK(BZ290),BZ290=0),"",BZ290)</x:f>
      </x:c>
      <x:c r="DK290" s="50" t="str">
        <x:f>IF(OR(19&gt;'Настройки'!$B$3,ISBLANK(CA290),CA290=0),"",CA290)</x:f>
      </x:c>
      <x:c r="DL290" s="50" t="str">
        <x:f>IF(OR(20&gt;'Настройки'!$B$3,ISBLANK(CB290),CB290=0),"",CB290)</x:f>
      </x:c>
      <x:c r="DM290" s="50" t="str">
        <x:f>IF(OR(21&gt;'Настройки'!$B$3,ISBLANK(CC290),CC290=0),"",CC290)</x:f>
      </x:c>
      <x:c r="DN290" s="50" t="str">
        <x:f>IF(OR(22&gt;'Настройки'!$B$3,ISBLANK(CD290),CD290=0),"",CD290)</x:f>
      </x:c>
      <x:c r="DO290" s="50" t="str">
        <x:f>IF(OR(23&gt;'Настройки'!$B$3,ISBLANK(CE290),CE290=0),"",CE290)</x:f>
      </x:c>
      <x:c r="DP290" s="50" t="str">
        <x:f>IF(OR(24&gt;'Настройки'!$B$3,ISBLANK(CF290),CF290=0),"",CF290)</x:f>
      </x:c>
      <x:c r="DQ290" s="50" t="str">
        <x:f>IF(OR(25&gt;'Настройки'!$B$3,ISBLANK(CG290),CG290=0),"",CG290)</x:f>
      </x:c>
      <x:c r="DR290" s="50" t="str">
        <x:f>IF(OR(26&gt;'Настройки'!$B$3,ISBLANK(CH290),CH290=0),"",CH290)</x:f>
      </x:c>
      <x:c r="DS290" s="50" t="str">
        <x:f>IF(OR(27&gt;'Настройки'!$B$3,ISBLANK(CI290),CI290=0),"",CI290)</x:f>
      </x:c>
      <x:c r="DT290" s="50" t="str">
        <x:f>IF(OR(28&gt;'Настройки'!$B$3,ISBLANK(CJ290),CJ290=0),"",CJ290)</x:f>
      </x:c>
      <x:c r="DU290" s="50" t="str">
        <x:f>IF(OR(29&gt;'Настройки'!$B$3,ISBLANK(CK290),CK290=0),"",CK290)</x:f>
      </x:c>
      <x:c r="DV290" s="50" t="str">
        <x:f>IF(OR(30&gt;'Настройки'!$B$3,ISBLANK(CL290),CL290=0),"",CL290)</x:f>
      </x:c>
      <x:c r="DW290" s="50" t="str">
        <x:f>IF(OR(31&gt;'Настройки'!$B$3,ISBLANK(CM290),CM290=0),"",CM290)</x:f>
      </x:c>
      <x:c r="DX290" s="50" t="str">
        <x:f>IF(OR(32&gt;'Настройки'!$B$3,ISBLANK(CN290),CN290=0),"",CN290)</x:f>
      </x:c>
      <x:c r="DY290" s="50" t="str">
        <x:f>IF(OR(33&gt;'Настройки'!$B$3,ISBLANK(CO290),CO290=0),"",CO290)</x:f>
      </x:c>
      <x:c r="DZ290" s="50" t="str">
        <x:f>IF(OR(34&gt;'Настройки'!$B$3,ISBLANK(CP290),CP290=0),"",CP290)</x:f>
      </x:c>
      <x:c r="EA290" s="50" t="str">
        <x:f>IF(OR(35&gt;'Настройки'!$B$3,ISBLANK(CQ290),CQ290=0),"",CQ290)</x:f>
      </x:c>
      <x:c r="EB290" s="50" t="str">
        <x:f>IF(OR(36&gt;'Настройки'!$B$3,ISBLANK(CR290),CR290=0),"",CR290)</x:f>
      </x:c>
      <x:c r="EC290" s="50" t="str">
        <x:f>IF(A290="","",IF(OR(BB290="AZ",BB290="BZ"),10000+ROW(),IF(AZ290&gt;'Настройки'!$B$11,20000+ROW(),IF(BF290&lt;&gt;"Обычный",30000+ROW(),IF(AX290&lt;=0,40000+ROW(),"")))))</x:f>
      </x:c>
      <x:c r="ED290" s="50" t="str">
        <x:f>IF(EC290="","",COUNTIFS($EC$2:$EC$1001,"&gt;0",$EC$2:$EC$1001,"&lt;"&amp;EC290)+1)</x:f>
      </x:c>
    </x:row>
    <x:row r="291">
      <x:c r="A291" s="115"/>
      <x:c r="B291" s="115"/>
      <x:c r="C291" s="115"/>
      <x:c r="D291" s="118"/>
      <x:c r="E291" s="118"/>
      <x:c r="F291" s="118"/>
      <x:c r="G291" s="118"/>
      <x:c r="H291" s="118"/>
      <x:c r="I291" s="118"/>
      <x:c r="J291" s="118"/>
      <x:c r="K291" s="118"/>
      <x:c r="L291" s="118"/>
      <x:c r="M291" s="118"/>
      <x:c r="N291" s="118"/>
      <x:c r="O291" s="118"/>
      <x:c r="P291" s="118"/>
      <x:c r="Q291" s="118"/>
      <x:c r="R291" s="118"/>
      <x:c r="S291" s="118"/>
      <x:c r="T291" s="118"/>
      <x:c r="U291" s="118"/>
      <x:c r="V291" s="118"/>
      <x:c r="W291" s="118"/>
      <x:c r="X291" s="118"/>
      <x:c r="Y291" s="118"/>
      <x:c r="Z291" s="118"/>
      <x:c r="AA291" s="118"/>
      <x:c r="AB291" s="118"/>
      <x:c r="AC291" s="118"/>
      <x:c r="AD291" s="118"/>
      <x:c r="AE291" s="118"/>
      <x:c r="AF291" s="118"/>
      <x:c r="AG291" s="118"/>
      <x:c r="AH291" s="118"/>
      <x:c r="AI291" s="118"/>
      <x:c r="AJ291" s="118"/>
      <x:c r="AK291" s="118"/>
      <x:c r="AL291" s="118"/>
      <x:c r="AM291" s="118"/>
      <x:c r="AN291" s="118"/>
      <x:c r="AO291" s="118"/>
      <x:c r="AP291" s="115"/>
      <x:c r="AQ291" s="49" t="str">
        <x:f>IF(A291="","",COUNT(BI291:INDEX(BI291:CR291,1,'Настройки'!$B$3)))</x:f>
      </x:c>
      <x:c r="AR291" s="49" t="str">
        <x:f>IF(A291="","",SUM(BI291:INDEX(BI291:CR291,1,'Настройки'!$B$3)))</x:f>
      </x:c>
      <x:c r="AS291" s="58" t="str">
        <x:f>IF(A291="","",IF('Настройки'!$B$4="Стоимость потребления",AR291*D291,IF('Настройки'!$B$4="Количество",AR291,E291)))</x:f>
      </x:c>
      <x:c r="AT291" s="61" t="str">
        <x:f>IF(OR(A291="",AS291&lt;0,SUM($AS$2:$AS$1001)&lt;=0),"",AS291/SUM($AS$2:$AS$1001))</x:f>
      </x:c>
      <x:c r="AU291" s="61" t="str">
        <x:f>IF(OR(A291="",AS291&lt;0,SUM($AS$2:$AS$1001)&lt;=0),"",SUMIFS($AS$2:$AS$1001,$AS$2:$AS$1001,"&gt;"&amp;AS291)/SUM($AS$2:$AS$1001))</x:f>
      </x:c>
      <x:c r="AV291" s="61" t="str">
        <x:f>IF(OR(A291="",AS291&lt;0,SUM($AS$2:$AS$1001)&lt;=0),"",SUMIFS($AS$2:$AS$1001,$AS$2:$AS$1001,"&gt;="&amp;AS291)/SUM($AS$2:$AS$1001))</x:f>
      </x:c>
      <x:c r="AW291" s="49" t="str">
        <x:f>IF(A291="","",IF(SUM($AS$2:$AS$1001)&lt;=0,"Не определён",IF(AS291&lt;0,"Исключение",IF(AU291&lt;'Настройки'!$B$5,"A",IF(AU291&lt;'Настройки'!$B$6,"B","C")))))</x:f>
      </x:c>
      <x:c r="AX291" s="58" t="str">
        <x:f>IF(A291="","",IF(AQ291=0,"",AVERAGE(BI291:INDEX(BI291:CR291,1,'Настройки'!$B$3))))</x:f>
      </x:c>
      <x:c r="AY291" s="58" t="str">
        <x:f>IF(OR(A291="",AQ291=0),"",STDEVP(BI291:INDEX(BI291:CR291,1,'Настройки'!$B$3)))</x:f>
      </x:c>
      <x:c r="AZ291" s="61" t="str">
        <x:f>IF(OR(A291="",AQ291&lt;'Настройки'!$B$12,AX291&lt;=0,AND('Настройки'!$B$10="Блокировать",COUNTIF(F291:INDEX(F291:AO291,1,'Настройки'!$B$3),"&lt;0")&gt;0)),"",AY291/ABS(AX291))</x:f>
      </x:c>
      <x:c r="BA291" s="49" t="str">
        <x:f>IF(A291="","",IF(AND('Настройки'!$B$10="Блокировать",COUNTIF(F291:INDEX(F291:AO291,1,'Настройки'!$B$3),"&lt;0")&gt;0),"Не определён",IF(AQ291&lt;'Настройки'!$B$12,"Не определён",IF(AX291=0,"Нет спроса",IF(AX291&lt;0,"Не определён",IF(AZ291&lt;='Настройки'!$B$7,"X",IF(AZ291&lt;='Настройки'!$B$8,"Y","Z")))))))</x:f>
      </x:c>
      <x:c r="BB291" s="49" t="str">
        <x:f>IF(OR(A291="",LEN(AW291)&lt;&gt;1,LEN(BA291)&lt;&gt;1),"",AW291&amp;BA291)</x:f>
      </x:c>
      <x:c r="BC291" s="61" t="str">
        <x:f>IF(OR(A291="",AQ291=0),"",(COUNT(BI291:INDEX(BI291:CR291,1,'Настройки'!$B$3))-COUNT(CS291:INDEX(CS291:EB291,1,'Настройки'!$B$3)))/AQ291)</x:f>
      </x:c>
      <x:c r="BD291" s="64" t="str">
        <x:f>IF(OR(A291="",COUNT(CS291:INDEX(CS291:EB291,1,'Настройки'!$B$3))=0),"",AQ291/COUNT(CS291:INDEX(CS291:EB291,1,'Настройки'!$B$3)))</x:f>
      </x:c>
      <x:c r="BE291" s="64" t="str">
        <x:f>IF(OR(A291="",COUNT(CS291:INDEX(CS291:EB291,1,'Настройки'!$B$3))=0),"",IF(AVERAGE(CS291:INDEX(CS291:EB291,1,'Настройки'!$B$3))=0,"",(STDEVP(CS291:INDEX(CS291:EB291,1,'Настройки'!$B$3))/ABS(AVERAGE(CS291:INDEX(CS291:EB291,1,'Настройки'!$B$3))))^2))</x:f>
      </x:c>
      <x:c r="BF291" s="49" t="str">
        <x:f>IF(A291="","",IF(AQ291&lt;3,"Недостаточно",IF(AQ291&lt;6,"Предварительный","Обычный")))</x:f>
      </x:c>
      <x:c r="BG291" s="49" t="str">
        <x:f>IF(A291="","",IF(COUNTIF(F291:INDEX(F291:AO291,1,'Настройки'!$B$3),"&lt;0")&gt;0,IF('Настройки'!$B$10="Блокировать","Отрицательный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"),"")&amp;IF(AQ291&lt;3,"Недостаточно истории. ",IF(AQ291&lt;6,"Предварительная классификация. ",""))&amp;IF(AX291=0,"Нет спроса за горизонт. ","")&amp;IF(AZ291&gt;'Настройки'!$B$11,"Экстремальная вариативность. ",""))</x:f>
      </x:c>
      <x:c r="BH291" s="49" t="str">
        <x:f>IF(A291="","",IFERROR(VLOOKUP(BB291,'Настройки'!$D$3:$E$11,2,FALSE),"Сначала проверьте исходные данные и историю спроса.")&amp;" Уточните срок поставки, MOQ и критичность.")</x:f>
      </x:c>
      <x:c r="BI291" s="50" t="str">
        <x:f>IF(1&gt;'Настройки'!$B$3,"",IF(ISBLANK(F291),IF('Настройки'!$B$9="Нулевой спрос",0,""),IF(F291&lt;0,IF('Настройки'!$B$10="Исключить","",IF('Настройки'!$B$10="Абсолютные значения",ABS(F291),F291)),F291)))</x:f>
      </x:c>
      <x:c r="BJ291" s="50" t="str">
        <x:f>IF(2&gt;'Настройки'!$B$3,"",IF(ISBLANK(G291),IF('Настройки'!$B$9="Нулевой спрос",0,""),IF(G291&lt;0,IF('Настройки'!$B$10="Исключить","",IF('Настройки'!$B$10="Абсолютные значения",ABS(G291),G291)),G291)))</x:f>
      </x:c>
      <x:c r="BK291" s="50" t="str">
        <x:f>IF(3&gt;'Настройки'!$B$3,"",IF(ISBLANK(H291),IF('Настройки'!$B$9="Нулевой спрос",0,""),IF(H291&lt;0,IF('Настройки'!$B$10="Исключить","",IF('Настройки'!$B$10="Абсолютные значения",ABS(H291),H291)),H291)))</x:f>
      </x:c>
      <x:c r="BL291" s="50" t="str">
        <x:f>IF(4&gt;'Настройки'!$B$3,"",IF(ISBLANK(I291),IF('Настройки'!$B$9="Нулевой спрос",0,""),IF(I291&lt;0,IF('Настройки'!$B$10="Исключить","",IF('Настройки'!$B$10="Абсолютные значения",ABS(I291),I291)),I291)))</x:f>
      </x:c>
      <x:c r="BM291" s="50" t="str">
        <x:f>IF(5&gt;'Настройки'!$B$3,"",IF(ISBLANK(J291),IF('Настройки'!$B$9="Нулевой спрос",0,""),IF(J291&lt;0,IF('Настройки'!$B$10="Исключить","",IF('Настройки'!$B$10="Абсолютные значения",ABS(J291),J291)),J291)))</x:f>
      </x:c>
      <x:c r="BN291" s="50" t="str">
        <x:f>IF(6&gt;'Настройки'!$B$3,"",IF(ISBLANK(K291),IF('Настройки'!$B$9="Нулевой спрос",0,""),IF(K291&lt;0,IF('Настройки'!$B$10="Исключить","",IF('Настройки'!$B$10="Абсолютные значения",ABS(K291),K291)),K291)))</x:f>
      </x:c>
      <x:c r="BO291" s="50" t="str">
        <x:f>IF(7&gt;'Настройки'!$B$3,"",IF(ISBLANK(L291),IF('Настройки'!$B$9="Нулевой спрос",0,""),IF(L291&lt;0,IF('Настройки'!$B$10="Исключить","",IF('Настройки'!$B$10="Абсолютные значения",ABS(L291),L291)),L291)))</x:f>
      </x:c>
      <x:c r="BP291" s="50" t="str">
        <x:f>IF(8&gt;'Настройки'!$B$3,"",IF(ISBLANK(M291),IF('Настройки'!$B$9="Нулевой спрос",0,""),IF(M291&lt;0,IF('Настройки'!$B$10="Исключить","",IF('Настройки'!$B$10="Абсолютные значения",ABS(M291),M291)),M291)))</x:f>
      </x:c>
      <x:c r="BQ291" s="50" t="str">
        <x:f>IF(9&gt;'Настройки'!$B$3,"",IF(ISBLANK(N291),IF('Настройки'!$B$9="Нулевой спрос",0,""),IF(N291&lt;0,IF('Настройки'!$B$10="Исключить","",IF('Настройки'!$B$10="Абсолютные значения",ABS(N291),N291)),N291)))</x:f>
      </x:c>
      <x:c r="BR291" s="50" t="str">
        <x:f>IF(10&gt;'Настройки'!$B$3,"",IF(ISBLANK(O291),IF('Настройки'!$B$9="Нулевой спрос",0,""),IF(O291&lt;0,IF('Настройки'!$B$10="Исключить","",IF('Настройки'!$B$10="Абсолютные значения",ABS(O291),O291)),O291)))</x:f>
      </x:c>
      <x:c r="BS291" s="50" t="str">
        <x:f>IF(11&gt;'Настройки'!$B$3,"",IF(ISBLANK(P291),IF('Настройки'!$B$9="Нулевой спрос",0,""),IF(P291&lt;0,IF('Настройки'!$B$10="Исключить","",IF('Настройки'!$B$10="Абсолютные значения",ABS(P291),P291)),P291)))</x:f>
      </x:c>
      <x:c r="BT291" s="50" t="str">
        <x:f>IF(12&gt;'Настройки'!$B$3,"",IF(ISBLANK(Q291),IF('Настройки'!$B$9="Нулевой спрос",0,""),IF(Q291&lt;0,IF('Настройки'!$B$10="Исключить","",IF('Настройки'!$B$10="Абсолютные значения",ABS(Q291),Q291)),Q291)))</x:f>
      </x:c>
      <x:c r="BU291" s="50" t="str">
        <x:f>IF(13&gt;'Настройки'!$B$3,"",IF(ISBLANK(R291),IF('Настройки'!$B$9="Нулевой спрос",0,""),IF(R291&lt;0,IF('Настройки'!$B$10="Исключить","",IF('Настройки'!$B$10="Абсолютные значения",ABS(R291),R291)),R291)))</x:f>
      </x:c>
      <x:c r="BV291" s="50" t="str">
        <x:f>IF(14&gt;'Настройки'!$B$3,"",IF(ISBLANK(S291),IF('Настройки'!$B$9="Нулевой спрос",0,""),IF(S291&lt;0,IF('Настройки'!$B$10="Исключить","",IF('Настройки'!$B$10="Абсолютные значения",ABS(S291),S291)),S291)))</x:f>
      </x:c>
      <x:c r="BW291" s="50" t="str">
        <x:f>IF(15&gt;'Настройки'!$B$3,"",IF(ISBLANK(T291),IF('Настройки'!$B$9="Нулевой спрос",0,""),IF(T291&lt;0,IF('Настройки'!$B$10="Исключить","",IF('Настройки'!$B$10="Абсолютные значения",ABS(T291),T291)),T291)))</x:f>
      </x:c>
      <x:c r="BX291" s="50" t="str">
        <x:f>IF(16&gt;'Настройки'!$B$3,"",IF(ISBLANK(U291),IF('Настройки'!$B$9="Нулевой спрос",0,""),IF(U291&lt;0,IF('Настройки'!$B$10="Исключить","",IF('Настройки'!$B$10="Абсолютные значения",ABS(U291),U291)),U291)))</x:f>
      </x:c>
      <x:c r="BY291" s="50" t="str">
        <x:f>IF(17&gt;'Настройки'!$B$3,"",IF(ISBLANK(V291),IF('Настройки'!$B$9="Нулевой спрос",0,""),IF(V291&lt;0,IF('Настройки'!$B$10="Исключить","",IF('Настройки'!$B$10="Абсолютные значения",ABS(V291),V291)),V291)))</x:f>
      </x:c>
      <x:c r="BZ291" s="50" t="str">
        <x:f>IF(18&gt;'Настройки'!$B$3,"",IF(ISBLANK(W291),IF('Настройки'!$B$9="Нулевой спрос",0,""),IF(W291&lt;0,IF('Настройки'!$B$10="Исключить","",IF('Настройки'!$B$10="Абсолютные значения",ABS(W291),W291)),W291)))</x:f>
      </x:c>
      <x:c r="CA291" s="50" t="str">
        <x:f>IF(19&gt;'Настройки'!$B$3,"",IF(ISBLANK(X291),IF('Настройки'!$B$9="Нулевой спрос",0,""),IF(X291&lt;0,IF('Настройки'!$B$10="Исключить","",IF('Настройки'!$B$10="Абсолютные значения",ABS(X291),X291)),X291)))</x:f>
      </x:c>
      <x:c r="CB291" s="50" t="str">
        <x:f>IF(20&gt;'Настройки'!$B$3,"",IF(ISBLANK(Y291),IF('Настройки'!$B$9="Нулевой спрос",0,""),IF(Y291&lt;0,IF('Настройки'!$B$10="Исключить","",IF('Настройки'!$B$10="Абсолютные значения",ABS(Y291),Y291)),Y291)))</x:f>
      </x:c>
      <x:c r="CC291" s="50" t="str">
        <x:f>IF(21&gt;'Настройки'!$B$3,"",IF(ISBLANK(Z291),IF('Настройки'!$B$9="Нулевой спрос",0,""),IF(Z291&lt;0,IF('Настройки'!$B$10="Исключить","",IF('Настройки'!$B$10="Абсолютные значения",ABS(Z291),Z291)),Z291)))</x:f>
      </x:c>
      <x:c r="CD291" s="50" t="str">
        <x:f>IF(22&gt;'Настройки'!$B$3,"",IF(ISBLANK(AA291),IF('Настройки'!$B$9="Нулевой спрос",0,""),IF(AA291&lt;0,IF('Настройки'!$B$10="Исключить","",IF('Настройки'!$B$10="Абсолютные значения",ABS(AA291),AA291)),AA291)))</x:f>
      </x:c>
      <x:c r="CE291" s="50" t="str">
        <x:f>IF(23&gt;'Настройки'!$B$3,"",IF(ISBLANK(AB291),IF('Настройки'!$B$9="Нулевой спрос",0,""),IF(AB291&lt;0,IF('Настройки'!$B$10="Исключить","",IF('Настройки'!$B$10="Абсолютные значения",ABS(AB291),AB291)),AB291)))</x:f>
      </x:c>
      <x:c r="CF291" s="50" t="str">
        <x:f>IF(24&gt;'Настройки'!$B$3,"",IF(ISBLANK(AC291),IF('Настройки'!$B$9="Нулевой спрос",0,""),IF(AC291&lt;0,IF('Настройки'!$B$10="Исключить","",IF('Настройки'!$B$10="Абсолютные значения",ABS(AC291),AC291)),AC291)))</x:f>
      </x:c>
      <x:c r="CG291" s="50" t="str">
        <x:f>IF(25&gt;'Настройки'!$B$3,"",IF(ISBLANK(AD291),IF('Настройки'!$B$9="Нулевой спрос",0,""),IF(AD291&lt;0,IF('Настройки'!$B$10="Исключить","",IF('Настройки'!$B$10="Абсолютные значения",ABS(AD291),AD291)),AD291)))</x:f>
      </x:c>
      <x:c r="CH291" s="50" t="str">
        <x:f>IF(26&gt;'Настройки'!$B$3,"",IF(ISBLANK(AE291),IF('Настройки'!$B$9="Нулевой спрос",0,""),IF(AE291&lt;0,IF('Настройки'!$B$10="Исключить","",IF('Настройки'!$B$10="Абсолютные значения",ABS(AE291),AE291)),AE291)))</x:f>
      </x:c>
      <x:c r="CI291" s="50" t="str">
        <x:f>IF(27&gt;'Настройки'!$B$3,"",IF(ISBLANK(AF291),IF('Настройки'!$B$9="Нулевой спрос",0,""),IF(AF291&lt;0,IF('Настройки'!$B$10="Исключить","",IF('Настройки'!$B$10="Абсолютные значения",ABS(AF291),AF291)),AF291)))</x:f>
      </x:c>
      <x:c r="CJ291" s="50" t="str">
        <x:f>IF(28&gt;'Настройки'!$B$3,"",IF(ISBLANK(AG291),IF('Настройки'!$B$9="Нулевой спрос",0,""),IF(AG291&lt;0,IF('Настройки'!$B$10="Исключить","",IF('Настройки'!$B$10="Абсолютные значения",ABS(AG291),AG291)),AG291)))</x:f>
      </x:c>
      <x:c r="CK291" s="50" t="str">
        <x:f>IF(29&gt;'Настройки'!$B$3,"",IF(ISBLANK(AH291),IF('Настройки'!$B$9="Нулевой спрос",0,""),IF(AH291&lt;0,IF('Настройки'!$B$10="Исключить","",IF('Настройки'!$B$10="Абсолютные значения",ABS(AH291),AH291)),AH291)))</x:f>
      </x:c>
      <x:c r="CL291" s="50" t="str">
        <x:f>IF(30&gt;'Настройки'!$B$3,"",IF(ISBLANK(AI291),IF('Настройки'!$B$9="Нулевой спрос",0,""),IF(AI291&lt;0,IF('Настройки'!$B$10="Исключить","",IF('Настройки'!$B$10="Абсолютные значения",ABS(AI291),AI291)),AI291)))</x:f>
      </x:c>
      <x:c r="CM291" s="50" t="str">
        <x:f>IF(31&gt;'Настройки'!$B$3,"",IF(ISBLANK(AJ291),IF('Настройки'!$B$9="Нулевой спрос",0,""),IF(AJ291&lt;0,IF('Настройки'!$B$10="Исключить","",IF('Настройки'!$B$10="Абсолютные значения",ABS(AJ291),AJ291)),AJ291)))</x:f>
      </x:c>
      <x:c r="CN291" s="50" t="str">
        <x:f>IF(32&gt;'Настройки'!$B$3,"",IF(ISBLANK(AK291),IF('Настройки'!$B$9="Нулевой спрос",0,""),IF(AK291&lt;0,IF('Настройки'!$B$10="Исключить","",IF('Настройки'!$B$10="Абсолютные значения",ABS(AK291),AK291)),AK291)))</x:f>
      </x:c>
      <x:c r="CO291" s="50" t="str">
        <x:f>IF(33&gt;'Настройки'!$B$3,"",IF(ISBLANK(AL291),IF('Настройки'!$B$9="Нулевой спрос",0,""),IF(AL291&lt;0,IF('Настройки'!$B$10="Исключить","",IF('Настройки'!$B$10="Абсолютные значения",ABS(AL291),AL291)),AL291)))</x:f>
      </x:c>
      <x:c r="CP291" s="50" t="str">
        <x:f>IF(34&gt;'Настройки'!$B$3,"",IF(ISBLANK(AM291),IF('Настройки'!$B$9="Нулевой спрос",0,""),IF(AM291&lt;0,IF('Настройки'!$B$10="Исключить","",IF('Настройки'!$B$10="Абсолютные значения",ABS(AM291),AM291)),AM291)))</x:f>
      </x:c>
      <x:c r="CQ291" s="50" t="str">
        <x:f>IF(35&gt;'Настройки'!$B$3,"",IF(ISBLANK(AN291),IF('Настройки'!$B$9="Нулевой спрос",0,""),IF(AN291&lt;0,IF('Настройки'!$B$10="Исключить","",IF('Настройки'!$B$10="Абсолютные значения",ABS(AN291),AN291)),AN291)))</x:f>
      </x:c>
      <x:c r="CR291" s="50" t="str">
        <x:f>IF(36&gt;'Настройки'!$B$3,"",IF(ISBLANK(AO291),IF('Настройки'!$B$9="Нулевой спрос",0,""),IF(AO291&lt;0,IF('Настройки'!$B$10="Исключить","",IF('Настройки'!$B$10="Абсолютные значения",ABS(AO291),AO291)),AO291)))</x:f>
      </x:c>
      <x:c r="CS291" s="50" t="str">
        <x:f>IF(OR(1&gt;'Настройки'!$B$3,ISBLANK(BI291),BI291=0),"",BI291)</x:f>
      </x:c>
      <x:c r="CT291" s="50" t="str">
        <x:f>IF(OR(2&gt;'Настройки'!$B$3,ISBLANK(BJ291),BJ291=0),"",BJ291)</x:f>
      </x:c>
      <x:c r="CU291" s="50" t="str">
        <x:f>IF(OR(3&gt;'Настройки'!$B$3,ISBLANK(BK291),BK291=0),"",BK291)</x:f>
      </x:c>
      <x:c r="CV291" s="50" t="str">
        <x:f>IF(OR(4&gt;'Настройки'!$B$3,ISBLANK(BL291),BL291=0),"",BL291)</x:f>
      </x:c>
      <x:c r="CW291" s="50" t="str">
        <x:f>IF(OR(5&gt;'Настройки'!$B$3,ISBLANK(BM291),BM291=0),"",BM291)</x:f>
      </x:c>
      <x:c r="CX291" s="50" t="str">
        <x:f>IF(OR(6&gt;'Настройки'!$B$3,ISBLANK(BN291),BN291=0),"",BN291)</x:f>
      </x:c>
      <x:c r="CY291" s="50" t="str">
        <x:f>IF(OR(7&gt;'Настройки'!$B$3,ISBLANK(BO291),BO291=0),"",BO291)</x:f>
      </x:c>
      <x:c r="CZ291" s="50" t="str">
        <x:f>IF(OR(8&gt;'Настройки'!$B$3,ISBLANK(BP291),BP291=0),"",BP291)</x:f>
      </x:c>
      <x:c r="DA291" s="50" t="str">
        <x:f>IF(OR(9&gt;'Настройки'!$B$3,ISBLANK(BQ291),BQ291=0),"",BQ291)</x:f>
      </x:c>
      <x:c r="DB291" s="50" t="str">
        <x:f>IF(OR(10&gt;'Настройки'!$B$3,ISBLANK(BR291),BR291=0),"",BR291)</x:f>
      </x:c>
      <x:c r="DC291" s="50" t="str">
        <x:f>IF(OR(11&gt;'Настройки'!$B$3,ISBLANK(BS291),BS291=0),"",BS291)</x:f>
      </x:c>
      <x:c r="DD291" s="50" t="str">
        <x:f>IF(OR(12&gt;'Настройки'!$B$3,ISBLANK(BT291),BT291=0),"",BT291)</x:f>
      </x:c>
      <x:c r="DE291" s="50" t="str">
        <x:f>IF(OR(13&gt;'Настройки'!$B$3,ISBLANK(BU291),BU291=0),"",BU291)</x:f>
      </x:c>
      <x:c r="DF291" s="50" t="str">
        <x:f>IF(OR(14&gt;'Настройки'!$B$3,ISBLANK(BV291),BV291=0),"",BV291)</x:f>
      </x:c>
      <x:c r="DG291" s="50" t="str">
        <x:f>IF(OR(15&gt;'Настройки'!$B$3,ISBLANK(BW291),BW291=0),"",BW291)</x:f>
      </x:c>
      <x:c r="DH291" s="50" t="str">
        <x:f>IF(OR(16&gt;'Настройки'!$B$3,ISBLANK(BX291),BX291=0),"",BX291)</x:f>
      </x:c>
      <x:c r="DI291" s="50" t="str">
        <x:f>IF(OR(17&gt;'Настройки'!$B$3,ISBLANK(BY291),BY291=0),"",BY291)</x:f>
      </x:c>
      <x:c r="DJ291" s="50" t="str">
        <x:f>IF(OR(18&gt;'Настройки'!$B$3,ISBLANK(BZ291),BZ291=0),"",BZ291)</x:f>
      </x:c>
      <x:c r="DK291" s="50" t="str">
        <x:f>IF(OR(19&gt;'Настройки'!$B$3,ISBLANK(CA291),CA291=0),"",CA291)</x:f>
      </x:c>
      <x:c r="DL291" s="50" t="str">
        <x:f>IF(OR(20&gt;'Настройки'!$B$3,ISBLANK(CB291),CB291=0),"",CB291)</x:f>
      </x:c>
      <x:c r="DM291" s="50" t="str">
        <x:f>IF(OR(21&gt;'Настройки'!$B$3,ISBLANK(CC291),CC291=0),"",CC291)</x:f>
      </x:c>
      <x:c r="DN291" s="50" t="str">
        <x:f>IF(OR(22&gt;'Настройки'!$B$3,ISBLANK(CD291),CD291=0),"",CD291)</x:f>
      </x:c>
      <x:c r="DO291" s="50" t="str">
        <x:f>IF(OR(23&gt;'Настройки'!$B$3,ISBLANK(CE291),CE291=0),"",CE291)</x:f>
      </x:c>
      <x:c r="DP291" s="50" t="str">
        <x:f>IF(OR(24&gt;'Настройки'!$B$3,ISBLANK(CF291),CF291=0),"",CF291)</x:f>
      </x:c>
      <x:c r="DQ291" s="50" t="str">
        <x:f>IF(OR(25&gt;'Настройки'!$B$3,ISBLANK(CG291),CG291=0),"",CG291)</x:f>
      </x:c>
      <x:c r="DR291" s="50" t="str">
        <x:f>IF(OR(26&gt;'Настройки'!$B$3,ISBLANK(CH291),CH291=0),"",CH291)</x:f>
      </x:c>
      <x:c r="DS291" s="50" t="str">
        <x:f>IF(OR(27&gt;'Настройки'!$B$3,ISBLANK(CI291),CI291=0),"",CI291)</x:f>
      </x:c>
      <x:c r="DT291" s="50" t="str">
        <x:f>IF(OR(28&gt;'Настройки'!$B$3,ISBLANK(CJ291),CJ291=0),"",CJ291)</x:f>
      </x:c>
      <x:c r="DU291" s="50" t="str">
        <x:f>IF(OR(29&gt;'Настройки'!$B$3,ISBLANK(CK291),CK291=0),"",CK291)</x:f>
      </x:c>
      <x:c r="DV291" s="50" t="str">
        <x:f>IF(OR(30&gt;'Настройки'!$B$3,ISBLANK(CL291),CL291=0),"",CL291)</x:f>
      </x:c>
      <x:c r="DW291" s="50" t="str">
        <x:f>IF(OR(31&gt;'Настройки'!$B$3,ISBLANK(CM291),CM291=0),"",CM291)</x:f>
      </x:c>
      <x:c r="DX291" s="50" t="str">
        <x:f>IF(OR(32&gt;'Настройки'!$B$3,ISBLANK(CN291),CN291=0),"",CN291)</x:f>
      </x:c>
      <x:c r="DY291" s="50" t="str">
        <x:f>IF(OR(33&gt;'Настройки'!$B$3,ISBLANK(CO291),CO291=0),"",CO291)</x:f>
      </x:c>
      <x:c r="DZ291" s="50" t="str">
        <x:f>IF(OR(34&gt;'Настройки'!$B$3,ISBLANK(CP291),CP291=0),"",CP291)</x:f>
      </x:c>
      <x:c r="EA291" s="50" t="str">
        <x:f>IF(OR(35&gt;'Настройки'!$B$3,ISBLANK(CQ291),CQ291=0),"",CQ291)</x:f>
      </x:c>
      <x:c r="EB291" s="50" t="str">
        <x:f>IF(OR(36&gt;'Настройки'!$B$3,ISBLANK(CR291),CR291=0),"",CR291)</x:f>
      </x:c>
      <x:c r="EC291" s="50" t="str">
        <x:f>IF(A291="","",IF(OR(BB291="AZ",BB291="BZ"),10000+ROW(),IF(AZ291&gt;'Настройки'!$B$11,20000+ROW(),IF(BF291&lt;&gt;"Обычный",30000+ROW(),IF(AX291&lt;=0,40000+ROW(),"")))))</x:f>
      </x:c>
      <x:c r="ED291" s="50" t="str">
        <x:f>IF(EC291="","",COUNTIFS($EC$2:$EC$1001,"&gt;0",$EC$2:$EC$1001,"&lt;"&amp;EC291)+1)</x:f>
      </x:c>
    </x:row>
    <x:row r="292">
      <x:c r="A292" s="115"/>
      <x:c r="B292" s="115"/>
      <x:c r="C292" s="115"/>
      <x:c r="D292" s="118"/>
      <x:c r="E292" s="118"/>
      <x:c r="F292" s="118"/>
      <x:c r="G292" s="118"/>
      <x:c r="H292" s="118"/>
      <x:c r="I292" s="118"/>
      <x:c r="J292" s="118"/>
      <x:c r="K292" s="118"/>
      <x:c r="L292" s="118"/>
      <x:c r="M292" s="118"/>
      <x:c r="N292" s="118"/>
      <x:c r="O292" s="118"/>
      <x:c r="P292" s="118"/>
      <x:c r="Q292" s="118"/>
      <x:c r="R292" s="118"/>
      <x:c r="S292" s="118"/>
      <x:c r="T292" s="118"/>
      <x:c r="U292" s="118"/>
      <x:c r="V292" s="118"/>
      <x:c r="W292" s="118"/>
      <x:c r="X292" s="118"/>
      <x:c r="Y292" s="118"/>
      <x:c r="Z292" s="118"/>
      <x:c r="AA292" s="118"/>
      <x:c r="AB292" s="118"/>
      <x:c r="AC292" s="118"/>
      <x:c r="AD292" s="118"/>
      <x:c r="AE292" s="118"/>
      <x:c r="AF292" s="118"/>
      <x:c r="AG292" s="118"/>
      <x:c r="AH292" s="118"/>
      <x:c r="AI292" s="118"/>
      <x:c r="AJ292" s="118"/>
      <x:c r="AK292" s="118"/>
      <x:c r="AL292" s="118"/>
      <x:c r="AM292" s="118"/>
      <x:c r="AN292" s="118"/>
      <x:c r="AO292" s="118"/>
      <x:c r="AP292" s="115"/>
      <x:c r="AQ292" s="49" t="str">
        <x:f>IF(A292="","",COUNT(BI292:INDEX(BI292:CR292,1,'Настройки'!$B$3)))</x:f>
      </x:c>
      <x:c r="AR292" s="49" t="str">
        <x:f>IF(A292="","",SUM(BI292:INDEX(BI292:CR292,1,'Настройки'!$B$3)))</x:f>
      </x:c>
      <x:c r="AS292" s="58" t="str">
        <x:f>IF(A292="","",IF('Настройки'!$B$4="Стоимость потребления",AR292*D292,IF('Настройки'!$B$4="Количество",AR292,E292)))</x:f>
      </x:c>
      <x:c r="AT292" s="61" t="str">
        <x:f>IF(OR(A292="",AS292&lt;0,SUM($AS$2:$AS$1001)&lt;=0),"",AS292/SUM($AS$2:$AS$1001))</x:f>
      </x:c>
      <x:c r="AU292" s="61" t="str">
        <x:f>IF(OR(A292="",AS292&lt;0,SUM($AS$2:$AS$1001)&lt;=0),"",SUMIFS($AS$2:$AS$1001,$AS$2:$AS$1001,"&gt;"&amp;AS292)/SUM($AS$2:$AS$1001))</x:f>
      </x:c>
      <x:c r="AV292" s="61" t="str">
        <x:f>IF(OR(A292="",AS292&lt;0,SUM($AS$2:$AS$1001)&lt;=0),"",SUMIFS($AS$2:$AS$1001,$AS$2:$AS$1001,"&gt;="&amp;AS292)/SUM($AS$2:$AS$1001))</x:f>
      </x:c>
      <x:c r="AW292" s="49" t="str">
        <x:f>IF(A292="","",IF(SUM($AS$2:$AS$1001)&lt;=0,"Не определён",IF(AS292&lt;0,"Исключение",IF(AU292&lt;'Настройки'!$B$5,"A",IF(AU292&lt;'Настройки'!$B$6,"B","C")))))</x:f>
      </x:c>
      <x:c r="AX292" s="58" t="str">
        <x:f>IF(A292="","",IF(AQ292=0,"",AVERAGE(BI292:INDEX(BI292:CR292,1,'Настройки'!$B$3))))</x:f>
      </x:c>
      <x:c r="AY292" s="58" t="str">
        <x:f>IF(OR(A292="",AQ292=0),"",STDEVP(BI292:INDEX(BI292:CR292,1,'Настройки'!$B$3)))</x:f>
      </x:c>
      <x:c r="AZ292" s="61" t="str">
        <x:f>IF(OR(A292="",AQ292&lt;'Настройки'!$B$12,AX292&lt;=0,AND('Настройки'!$B$10="Блокировать",COUNTIF(F292:INDEX(F292:AO292,1,'Настройки'!$B$3),"&lt;0")&gt;0)),"",AY292/ABS(AX292))</x:f>
      </x:c>
      <x:c r="BA292" s="49" t="str">
        <x:f>IF(A292="","",IF(AND('Настройки'!$B$10="Блокировать",COUNTIF(F292:INDEX(F292:AO292,1,'Настройки'!$B$3),"&lt;0")&gt;0),"Не определён",IF(AQ292&lt;'Настройки'!$B$12,"Не определён",IF(AX292=0,"Нет спроса",IF(AX292&lt;0,"Не определён",IF(AZ292&lt;='Настройки'!$B$7,"X",IF(AZ292&lt;='Настройки'!$B$8,"Y","Z")))))))</x:f>
      </x:c>
      <x:c r="BB292" s="49" t="str">
        <x:f>IF(OR(A292="",LEN(AW292)&lt;&gt;1,LEN(BA292)&lt;&gt;1),"",AW292&amp;BA292)</x:f>
      </x:c>
      <x:c r="BC292" s="61" t="str">
        <x:f>IF(OR(A292="",AQ292=0),"",(COUNT(BI292:INDEX(BI292:CR292,1,'Настройки'!$B$3))-COUNT(CS292:INDEX(CS292:EB292,1,'Настройки'!$B$3)))/AQ292)</x:f>
      </x:c>
      <x:c r="BD292" s="64" t="str">
        <x:f>IF(OR(A292="",COUNT(CS292:INDEX(CS292:EB292,1,'Настройки'!$B$3))=0),"",AQ292/COUNT(CS292:INDEX(CS292:EB292,1,'Настройки'!$B$3)))</x:f>
      </x:c>
      <x:c r="BE292" s="64" t="str">
        <x:f>IF(OR(A292="",COUNT(CS292:INDEX(CS292:EB292,1,'Настройки'!$B$3))=0),"",IF(AVERAGE(CS292:INDEX(CS292:EB292,1,'Настройки'!$B$3))=0,"",(STDEVP(CS292:INDEX(CS292:EB292,1,'Настройки'!$B$3))/ABS(AVERAGE(CS292:INDEX(CS292:EB292,1,'Настройки'!$B$3))))^2))</x:f>
      </x:c>
      <x:c r="BF292" s="49" t="str">
        <x:f>IF(A292="","",IF(AQ292&lt;3,"Недостаточно",IF(AQ292&lt;6,"Предварительный","Обычный")))</x:f>
      </x:c>
      <x:c r="BG292" s="49" t="str">
        <x:f>IF(A292="","",IF(COUNTIF(F292:INDEX(F292:AO292,1,'Настройки'!$B$3),"&lt;0")&gt;0,IF('Настройки'!$B$10="Блокировать","Отрицательный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"),"")&amp;IF(AQ292&lt;3,"Недостаточно истории. ",IF(AQ292&lt;6,"Предварительная классификация. ",""))&amp;IF(AX292=0,"Нет спроса за горизонт. ","")&amp;IF(AZ292&gt;'Настройки'!$B$11,"Экстремальная вариативность. ",""))</x:f>
      </x:c>
      <x:c r="BH292" s="49" t="str">
        <x:f>IF(A292="","",IFERROR(VLOOKUP(BB292,'Настройки'!$D$3:$E$11,2,FALSE),"Сначала проверьте исходные данные и историю спроса.")&amp;" Уточните срок поставки, MOQ и критичность.")</x:f>
      </x:c>
      <x:c r="BI292" s="50" t="str">
        <x:f>IF(1&gt;'Настройки'!$B$3,"",IF(ISBLANK(F292),IF('Настройки'!$B$9="Нулевой спрос",0,""),IF(F292&lt;0,IF('Настройки'!$B$10="Исключить","",IF('Настройки'!$B$10="Абсолютные значения",ABS(F292),F292)),F292)))</x:f>
      </x:c>
      <x:c r="BJ292" s="50" t="str">
        <x:f>IF(2&gt;'Настройки'!$B$3,"",IF(ISBLANK(G292),IF('Настройки'!$B$9="Нулевой спрос",0,""),IF(G292&lt;0,IF('Настройки'!$B$10="Исключить","",IF('Настройки'!$B$10="Абсолютные значения",ABS(G292),G292)),G292)))</x:f>
      </x:c>
      <x:c r="BK292" s="50" t="str">
        <x:f>IF(3&gt;'Настройки'!$B$3,"",IF(ISBLANK(H292),IF('Настройки'!$B$9="Нулевой спрос",0,""),IF(H292&lt;0,IF('Настройки'!$B$10="Исключить","",IF('Настройки'!$B$10="Абсолютные значения",ABS(H292),H292)),H292)))</x:f>
      </x:c>
      <x:c r="BL292" s="50" t="str">
        <x:f>IF(4&gt;'Настройки'!$B$3,"",IF(ISBLANK(I292),IF('Настройки'!$B$9="Нулевой спрос",0,""),IF(I292&lt;0,IF('Настройки'!$B$10="Исключить","",IF('Настройки'!$B$10="Абсолютные значения",ABS(I292),I292)),I292)))</x:f>
      </x:c>
      <x:c r="BM292" s="50" t="str">
        <x:f>IF(5&gt;'Настройки'!$B$3,"",IF(ISBLANK(J292),IF('Настройки'!$B$9="Нулевой спрос",0,""),IF(J292&lt;0,IF('Настройки'!$B$10="Исключить","",IF('Настройки'!$B$10="Абсолютные значения",ABS(J292),J292)),J292)))</x:f>
      </x:c>
      <x:c r="BN292" s="50" t="str">
        <x:f>IF(6&gt;'Настройки'!$B$3,"",IF(ISBLANK(K292),IF('Настройки'!$B$9="Нулевой спрос",0,""),IF(K292&lt;0,IF('Настройки'!$B$10="Исключить","",IF('Настройки'!$B$10="Абсолютные значения",ABS(K292),K292)),K292)))</x:f>
      </x:c>
      <x:c r="BO292" s="50" t="str">
        <x:f>IF(7&gt;'Настройки'!$B$3,"",IF(ISBLANK(L292),IF('Настройки'!$B$9="Нулевой спрос",0,""),IF(L292&lt;0,IF('Настройки'!$B$10="Исключить","",IF('Настройки'!$B$10="Абсолютные значения",ABS(L292),L292)),L292)))</x:f>
      </x:c>
      <x:c r="BP292" s="50" t="str">
        <x:f>IF(8&gt;'Настройки'!$B$3,"",IF(ISBLANK(M292),IF('Настройки'!$B$9="Нулевой спрос",0,""),IF(M292&lt;0,IF('Настройки'!$B$10="Исключить","",IF('Настройки'!$B$10="Абсолютные значения",ABS(M292),M292)),M292)))</x:f>
      </x:c>
      <x:c r="BQ292" s="50" t="str">
        <x:f>IF(9&gt;'Настройки'!$B$3,"",IF(ISBLANK(N292),IF('Настройки'!$B$9="Нулевой спрос",0,""),IF(N292&lt;0,IF('Настройки'!$B$10="Исключить","",IF('Настройки'!$B$10="Абсолютные значения",ABS(N292),N292)),N292)))</x:f>
      </x:c>
      <x:c r="BR292" s="50" t="str">
        <x:f>IF(10&gt;'Настройки'!$B$3,"",IF(ISBLANK(O292),IF('Настройки'!$B$9="Нулевой спрос",0,""),IF(O292&lt;0,IF('Настройки'!$B$10="Исключить","",IF('Настройки'!$B$10="Абсолютные значения",ABS(O292),O292)),O292)))</x:f>
      </x:c>
      <x:c r="BS292" s="50" t="str">
        <x:f>IF(11&gt;'Настройки'!$B$3,"",IF(ISBLANK(P292),IF('Настройки'!$B$9="Нулевой спрос",0,""),IF(P292&lt;0,IF('Настройки'!$B$10="Исключить","",IF('Настройки'!$B$10="Абсолютные значения",ABS(P292),P292)),P292)))</x:f>
      </x:c>
      <x:c r="BT292" s="50" t="str">
        <x:f>IF(12&gt;'Настройки'!$B$3,"",IF(ISBLANK(Q292),IF('Настройки'!$B$9="Нулевой спрос",0,""),IF(Q292&lt;0,IF('Настройки'!$B$10="Исключить","",IF('Настройки'!$B$10="Абсолютные значения",ABS(Q292),Q292)),Q292)))</x:f>
      </x:c>
      <x:c r="BU292" s="50" t="str">
        <x:f>IF(13&gt;'Настройки'!$B$3,"",IF(ISBLANK(R292),IF('Настройки'!$B$9="Нулевой спрос",0,""),IF(R292&lt;0,IF('Настройки'!$B$10="Исключить","",IF('Настройки'!$B$10="Абсолютные значения",ABS(R292),R292)),R292)))</x:f>
      </x:c>
      <x:c r="BV292" s="50" t="str">
        <x:f>IF(14&gt;'Настройки'!$B$3,"",IF(ISBLANK(S292),IF('Настройки'!$B$9="Нулевой спрос",0,""),IF(S292&lt;0,IF('Настройки'!$B$10="Исключить","",IF('Настройки'!$B$10="Абсолютные значения",ABS(S292),S292)),S292)))</x:f>
      </x:c>
      <x:c r="BW292" s="50" t="str">
        <x:f>IF(15&gt;'Настройки'!$B$3,"",IF(ISBLANK(T292),IF('Настройки'!$B$9="Нулевой спрос",0,""),IF(T292&lt;0,IF('Настройки'!$B$10="Исключить","",IF('Настройки'!$B$10="Абсолютные значения",ABS(T292),T292)),T292)))</x:f>
      </x:c>
      <x:c r="BX292" s="50" t="str">
        <x:f>IF(16&gt;'Настройки'!$B$3,"",IF(ISBLANK(U292),IF('Настройки'!$B$9="Нулевой спрос",0,""),IF(U292&lt;0,IF('Настройки'!$B$10="Исключить","",IF('Настройки'!$B$10="Абсолютные значения",ABS(U292),U292)),U292)))</x:f>
      </x:c>
      <x:c r="BY292" s="50" t="str">
        <x:f>IF(17&gt;'Настройки'!$B$3,"",IF(ISBLANK(V292),IF('Настройки'!$B$9="Нулевой спрос",0,""),IF(V292&lt;0,IF('Настройки'!$B$10="Исключить","",IF('Настройки'!$B$10="Абсолютные значения",ABS(V292),V292)),V292)))</x:f>
      </x:c>
      <x:c r="BZ292" s="50" t="str">
        <x:f>IF(18&gt;'Настройки'!$B$3,"",IF(ISBLANK(W292),IF('Настройки'!$B$9="Нулевой спрос",0,""),IF(W292&lt;0,IF('Настройки'!$B$10="Исключить","",IF('Настройки'!$B$10="Абсолютные значения",ABS(W292),W292)),W292)))</x:f>
      </x:c>
      <x:c r="CA292" s="50" t="str">
        <x:f>IF(19&gt;'Настройки'!$B$3,"",IF(ISBLANK(X292),IF('Настройки'!$B$9="Нулевой спрос",0,""),IF(X292&lt;0,IF('Настройки'!$B$10="Исключить","",IF('Настройки'!$B$10="Абсолютные значения",ABS(X292),X292)),X292)))</x:f>
      </x:c>
      <x:c r="CB292" s="50" t="str">
        <x:f>IF(20&gt;'Настройки'!$B$3,"",IF(ISBLANK(Y292),IF('Настройки'!$B$9="Нулевой спрос",0,""),IF(Y292&lt;0,IF('Настройки'!$B$10="Исключить","",IF('Настройки'!$B$10="Абсолютные значения",ABS(Y292),Y292)),Y292)))</x:f>
      </x:c>
      <x:c r="CC292" s="50" t="str">
        <x:f>IF(21&gt;'Настройки'!$B$3,"",IF(ISBLANK(Z292),IF('Настройки'!$B$9="Нулевой спрос",0,""),IF(Z292&lt;0,IF('Настройки'!$B$10="Исключить","",IF('Настройки'!$B$10="Абсолютные значения",ABS(Z292),Z292)),Z292)))</x:f>
      </x:c>
      <x:c r="CD292" s="50" t="str">
        <x:f>IF(22&gt;'Настройки'!$B$3,"",IF(ISBLANK(AA292),IF('Настройки'!$B$9="Нулевой спрос",0,""),IF(AA292&lt;0,IF('Настройки'!$B$10="Исключить","",IF('Настройки'!$B$10="Абсолютные значения",ABS(AA292),AA292)),AA292)))</x:f>
      </x:c>
      <x:c r="CE292" s="50" t="str">
        <x:f>IF(23&gt;'Настройки'!$B$3,"",IF(ISBLANK(AB292),IF('Настройки'!$B$9="Нулевой спрос",0,""),IF(AB292&lt;0,IF('Настройки'!$B$10="Исключить","",IF('Настройки'!$B$10="Абсолютные значения",ABS(AB292),AB292)),AB292)))</x:f>
      </x:c>
      <x:c r="CF292" s="50" t="str">
        <x:f>IF(24&gt;'Настройки'!$B$3,"",IF(ISBLANK(AC292),IF('Настройки'!$B$9="Нулевой спрос",0,""),IF(AC292&lt;0,IF('Настройки'!$B$10="Исключить","",IF('Настройки'!$B$10="Абсолютные значения",ABS(AC292),AC292)),AC292)))</x:f>
      </x:c>
      <x:c r="CG292" s="50" t="str">
        <x:f>IF(25&gt;'Настройки'!$B$3,"",IF(ISBLANK(AD292),IF('Настройки'!$B$9="Нулевой спрос",0,""),IF(AD292&lt;0,IF('Настройки'!$B$10="Исключить","",IF('Настройки'!$B$10="Абсолютные значения",ABS(AD292),AD292)),AD292)))</x:f>
      </x:c>
      <x:c r="CH292" s="50" t="str">
        <x:f>IF(26&gt;'Настройки'!$B$3,"",IF(ISBLANK(AE292),IF('Настройки'!$B$9="Нулевой спрос",0,""),IF(AE292&lt;0,IF('Настройки'!$B$10="Исключить","",IF('Настройки'!$B$10="Абсолютные значения",ABS(AE292),AE292)),AE292)))</x:f>
      </x:c>
      <x:c r="CI292" s="50" t="str">
        <x:f>IF(27&gt;'Настройки'!$B$3,"",IF(ISBLANK(AF292),IF('Настройки'!$B$9="Нулевой спрос",0,""),IF(AF292&lt;0,IF('Настройки'!$B$10="Исключить","",IF('Настройки'!$B$10="Абсолютные значения",ABS(AF292),AF292)),AF292)))</x:f>
      </x:c>
      <x:c r="CJ292" s="50" t="str">
        <x:f>IF(28&gt;'Настройки'!$B$3,"",IF(ISBLANK(AG292),IF('Настройки'!$B$9="Нулевой спрос",0,""),IF(AG292&lt;0,IF('Настройки'!$B$10="Исключить","",IF('Настройки'!$B$10="Абсолютные значения",ABS(AG292),AG292)),AG292)))</x:f>
      </x:c>
      <x:c r="CK292" s="50" t="str">
        <x:f>IF(29&gt;'Настройки'!$B$3,"",IF(ISBLANK(AH292),IF('Настройки'!$B$9="Нулевой спрос",0,""),IF(AH292&lt;0,IF('Настройки'!$B$10="Исключить","",IF('Настройки'!$B$10="Абсолютные значения",ABS(AH292),AH292)),AH292)))</x:f>
      </x:c>
      <x:c r="CL292" s="50" t="str">
        <x:f>IF(30&gt;'Настройки'!$B$3,"",IF(ISBLANK(AI292),IF('Настройки'!$B$9="Нулевой спрос",0,""),IF(AI292&lt;0,IF('Настройки'!$B$10="Исключить","",IF('Настройки'!$B$10="Абсолютные значения",ABS(AI292),AI292)),AI292)))</x:f>
      </x:c>
      <x:c r="CM292" s="50" t="str">
        <x:f>IF(31&gt;'Настройки'!$B$3,"",IF(ISBLANK(AJ292),IF('Настройки'!$B$9="Нулевой спрос",0,""),IF(AJ292&lt;0,IF('Настройки'!$B$10="Исключить","",IF('Настройки'!$B$10="Абсолютные значения",ABS(AJ292),AJ292)),AJ292)))</x:f>
      </x:c>
      <x:c r="CN292" s="50" t="str">
        <x:f>IF(32&gt;'Настройки'!$B$3,"",IF(ISBLANK(AK292),IF('Настройки'!$B$9="Нулевой спрос",0,""),IF(AK292&lt;0,IF('Настройки'!$B$10="Исключить","",IF('Настройки'!$B$10="Абсолютные значения",ABS(AK292),AK292)),AK292)))</x:f>
      </x:c>
      <x:c r="CO292" s="50" t="str">
        <x:f>IF(33&gt;'Настройки'!$B$3,"",IF(ISBLANK(AL292),IF('Настройки'!$B$9="Нулевой спрос",0,""),IF(AL292&lt;0,IF('Настройки'!$B$10="Исключить","",IF('Настройки'!$B$10="Абсолютные значения",ABS(AL292),AL292)),AL292)))</x:f>
      </x:c>
      <x:c r="CP292" s="50" t="str">
        <x:f>IF(34&gt;'Настройки'!$B$3,"",IF(ISBLANK(AM292),IF('Настройки'!$B$9="Нулевой спрос",0,""),IF(AM292&lt;0,IF('Настройки'!$B$10="Исключить","",IF('Настройки'!$B$10="Абсолютные значения",ABS(AM292),AM292)),AM292)))</x:f>
      </x:c>
      <x:c r="CQ292" s="50" t="str">
        <x:f>IF(35&gt;'Настройки'!$B$3,"",IF(ISBLANK(AN292),IF('Настройки'!$B$9="Нулевой спрос",0,""),IF(AN292&lt;0,IF('Настройки'!$B$10="Исключить","",IF('Настройки'!$B$10="Абсолютные значения",ABS(AN292),AN292)),AN292)))</x:f>
      </x:c>
      <x:c r="CR292" s="50" t="str">
        <x:f>IF(36&gt;'Настройки'!$B$3,"",IF(ISBLANK(AO292),IF('Настройки'!$B$9="Нулевой спрос",0,""),IF(AO292&lt;0,IF('Настройки'!$B$10="Исключить","",IF('Настройки'!$B$10="Абсолютные значения",ABS(AO292),AO292)),AO292)))</x:f>
      </x:c>
      <x:c r="CS292" s="50" t="str">
        <x:f>IF(OR(1&gt;'Настройки'!$B$3,ISBLANK(BI292),BI292=0),"",BI292)</x:f>
      </x:c>
      <x:c r="CT292" s="50" t="str">
        <x:f>IF(OR(2&gt;'Настройки'!$B$3,ISBLANK(BJ292),BJ292=0),"",BJ292)</x:f>
      </x:c>
      <x:c r="CU292" s="50" t="str">
        <x:f>IF(OR(3&gt;'Настройки'!$B$3,ISBLANK(BK292),BK292=0),"",BK292)</x:f>
      </x:c>
      <x:c r="CV292" s="50" t="str">
        <x:f>IF(OR(4&gt;'Настройки'!$B$3,ISBLANK(BL292),BL292=0),"",BL292)</x:f>
      </x:c>
      <x:c r="CW292" s="50" t="str">
        <x:f>IF(OR(5&gt;'Настройки'!$B$3,ISBLANK(BM292),BM292=0),"",BM292)</x:f>
      </x:c>
      <x:c r="CX292" s="50" t="str">
        <x:f>IF(OR(6&gt;'Настройки'!$B$3,ISBLANK(BN292),BN292=0),"",BN292)</x:f>
      </x:c>
      <x:c r="CY292" s="50" t="str">
        <x:f>IF(OR(7&gt;'Настройки'!$B$3,ISBLANK(BO292),BO292=0),"",BO292)</x:f>
      </x:c>
      <x:c r="CZ292" s="50" t="str">
        <x:f>IF(OR(8&gt;'Настройки'!$B$3,ISBLANK(BP292),BP292=0),"",BP292)</x:f>
      </x:c>
      <x:c r="DA292" s="50" t="str">
        <x:f>IF(OR(9&gt;'Настройки'!$B$3,ISBLANK(BQ292),BQ292=0),"",BQ292)</x:f>
      </x:c>
      <x:c r="DB292" s="50" t="str">
        <x:f>IF(OR(10&gt;'Настройки'!$B$3,ISBLANK(BR292),BR292=0),"",BR292)</x:f>
      </x:c>
      <x:c r="DC292" s="50" t="str">
        <x:f>IF(OR(11&gt;'Настройки'!$B$3,ISBLANK(BS292),BS292=0),"",BS292)</x:f>
      </x:c>
      <x:c r="DD292" s="50" t="str">
        <x:f>IF(OR(12&gt;'Настройки'!$B$3,ISBLANK(BT292),BT292=0),"",BT292)</x:f>
      </x:c>
      <x:c r="DE292" s="50" t="str">
        <x:f>IF(OR(13&gt;'Настройки'!$B$3,ISBLANK(BU292),BU292=0),"",BU292)</x:f>
      </x:c>
      <x:c r="DF292" s="50" t="str">
        <x:f>IF(OR(14&gt;'Настройки'!$B$3,ISBLANK(BV292),BV292=0),"",BV292)</x:f>
      </x:c>
      <x:c r="DG292" s="50" t="str">
        <x:f>IF(OR(15&gt;'Настройки'!$B$3,ISBLANK(BW292),BW292=0),"",BW292)</x:f>
      </x:c>
      <x:c r="DH292" s="50" t="str">
        <x:f>IF(OR(16&gt;'Настройки'!$B$3,ISBLANK(BX292),BX292=0),"",BX292)</x:f>
      </x:c>
      <x:c r="DI292" s="50" t="str">
        <x:f>IF(OR(17&gt;'Настройки'!$B$3,ISBLANK(BY292),BY292=0),"",BY292)</x:f>
      </x:c>
      <x:c r="DJ292" s="50" t="str">
        <x:f>IF(OR(18&gt;'Настройки'!$B$3,ISBLANK(BZ292),BZ292=0),"",BZ292)</x:f>
      </x:c>
      <x:c r="DK292" s="50" t="str">
        <x:f>IF(OR(19&gt;'Настройки'!$B$3,ISBLANK(CA292),CA292=0),"",CA292)</x:f>
      </x:c>
      <x:c r="DL292" s="50" t="str">
        <x:f>IF(OR(20&gt;'Настройки'!$B$3,ISBLANK(CB292),CB292=0),"",CB292)</x:f>
      </x:c>
      <x:c r="DM292" s="50" t="str">
        <x:f>IF(OR(21&gt;'Настройки'!$B$3,ISBLANK(CC292),CC292=0),"",CC292)</x:f>
      </x:c>
      <x:c r="DN292" s="50" t="str">
        <x:f>IF(OR(22&gt;'Настройки'!$B$3,ISBLANK(CD292),CD292=0),"",CD292)</x:f>
      </x:c>
      <x:c r="DO292" s="50" t="str">
        <x:f>IF(OR(23&gt;'Настройки'!$B$3,ISBLANK(CE292),CE292=0),"",CE292)</x:f>
      </x:c>
      <x:c r="DP292" s="50" t="str">
        <x:f>IF(OR(24&gt;'Настройки'!$B$3,ISBLANK(CF292),CF292=0),"",CF292)</x:f>
      </x:c>
      <x:c r="DQ292" s="50" t="str">
        <x:f>IF(OR(25&gt;'Настройки'!$B$3,ISBLANK(CG292),CG292=0),"",CG292)</x:f>
      </x:c>
      <x:c r="DR292" s="50" t="str">
        <x:f>IF(OR(26&gt;'Настройки'!$B$3,ISBLANK(CH292),CH292=0),"",CH292)</x:f>
      </x:c>
      <x:c r="DS292" s="50" t="str">
        <x:f>IF(OR(27&gt;'Настройки'!$B$3,ISBLANK(CI292),CI292=0),"",CI292)</x:f>
      </x:c>
      <x:c r="DT292" s="50" t="str">
        <x:f>IF(OR(28&gt;'Настройки'!$B$3,ISBLANK(CJ292),CJ292=0),"",CJ292)</x:f>
      </x:c>
      <x:c r="DU292" s="50" t="str">
        <x:f>IF(OR(29&gt;'Настройки'!$B$3,ISBLANK(CK292),CK292=0),"",CK292)</x:f>
      </x:c>
      <x:c r="DV292" s="50" t="str">
        <x:f>IF(OR(30&gt;'Настройки'!$B$3,ISBLANK(CL292),CL292=0),"",CL292)</x:f>
      </x:c>
      <x:c r="DW292" s="50" t="str">
        <x:f>IF(OR(31&gt;'Настройки'!$B$3,ISBLANK(CM292),CM292=0),"",CM292)</x:f>
      </x:c>
      <x:c r="DX292" s="50" t="str">
        <x:f>IF(OR(32&gt;'Настройки'!$B$3,ISBLANK(CN292),CN292=0),"",CN292)</x:f>
      </x:c>
      <x:c r="DY292" s="50" t="str">
        <x:f>IF(OR(33&gt;'Настройки'!$B$3,ISBLANK(CO292),CO292=0),"",CO292)</x:f>
      </x:c>
      <x:c r="DZ292" s="50" t="str">
        <x:f>IF(OR(34&gt;'Настройки'!$B$3,ISBLANK(CP292),CP292=0),"",CP292)</x:f>
      </x:c>
      <x:c r="EA292" s="50" t="str">
        <x:f>IF(OR(35&gt;'Настройки'!$B$3,ISBLANK(CQ292),CQ292=0),"",CQ292)</x:f>
      </x:c>
      <x:c r="EB292" s="50" t="str">
        <x:f>IF(OR(36&gt;'Настройки'!$B$3,ISBLANK(CR292),CR292=0),"",CR292)</x:f>
      </x:c>
      <x:c r="EC292" s="50" t="str">
        <x:f>IF(A292="","",IF(OR(BB292="AZ",BB292="BZ"),10000+ROW(),IF(AZ292&gt;'Настройки'!$B$11,20000+ROW(),IF(BF292&lt;&gt;"Обычный",30000+ROW(),IF(AX292&lt;=0,40000+ROW(),"")))))</x:f>
      </x:c>
      <x:c r="ED292" s="50" t="str">
        <x:f>IF(EC292="","",COUNTIFS($EC$2:$EC$1001,"&gt;0",$EC$2:$EC$1001,"&lt;"&amp;EC292)+1)</x:f>
      </x:c>
    </x:row>
    <x:row r="293">
      <x:c r="A293" s="115"/>
      <x:c r="B293" s="115"/>
      <x:c r="C293" s="115"/>
      <x:c r="D293" s="118"/>
      <x:c r="E293" s="118"/>
      <x:c r="F293" s="118"/>
      <x:c r="G293" s="118"/>
      <x:c r="H293" s="118"/>
      <x:c r="I293" s="118"/>
      <x:c r="J293" s="118"/>
      <x:c r="K293" s="118"/>
      <x:c r="L293" s="118"/>
      <x:c r="M293" s="118"/>
      <x:c r="N293" s="118"/>
      <x:c r="O293" s="118"/>
      <x:c r="P293" s="118"/>
      <x:c r="Q293" s="118"/>
      <x:c r="R293" s="118"/>
      <x:c r="S293" s="118"/>
      <x:c r="T293" s="118"/>
      <x:c r="U293" s="118"/>
      <x:c r="V293" s="118"/>
      <x:c r="W293" s="118"/>
      <x:c r="X293" s="118"/>
      <x:c r="Y293" s="118"/>
      <x:c r="Z293" s="118"/>
      <x:c r="AA293" s="118"/>
      <x:c r="AB293" s="118"/>
      <x:c r="AC293" s="118"/>
      <x:c r="AD293" s="118"/>
      <x:c r="AE293" s="118"/>
      <x:c r="AF293" s="118"/>
      <x:c r="AG293" s="118"/>
      <x:c r="AH293" s="118"/>
      <x:c r="AI293" s="118"/>
      <x:c r="AJ293" s="118"/>
      <x:c r="AK293" s="118"/>
      <x:c r="AL293" s="118"/>
      <x:c r="AM293" s="118"/>
      <x:c r="AN293" s="118"/>
      <x:c r="AO293" s="118"/>
      <x:c r="AP293" s="115"/>
      <x:c r="AQ293" s="49" t="str">
        <x:f>IF(A293="","",COUNT(BI293:INDEX(BI293:CR293,1,'Настройки'!$B$3)))</x:f>
      </x:c>
      <x:c r="AR293" s="49" t="str">
        <x:f>IF(A293="","",SUM(BI293:INDEX(BI293:CR293,1,'Настройки'!$B$3)))</x:f>
      </x:c>
      <x:c r="AS293" s="58" t="str">
        <x:f>IF(A293="","",IF('Настройки'!$B$4="Стоимость потребления",AR293*D293,IF('Настройки'!$B$4="Количество",AR293,E293)))</x:f>
      </x:c>
      <x:c r="AT293" s="61" t="str">
        <x:f>IF(OR(A293="",AS293&lt;0,SUM($AS$2:$AS$1001)&lt;=0),"",AS293/SUM($AS$2:$AS$1001))</x:f>
      </x:c>
      <x:c r="AU293" s="61" t="str">
        <x:f>IF(OR(A293="",AS293&lt;0,SUM($AS$2:$AS$1001)&lt;=0),"",SUMIFS($AS$2:$AS$1001,$AS$2:$AS$1001,"&gt;"&amp;AS293)/SUM($AS$2:$AS$1001))</x:f>
      </x:c>
      <x:c r="AV293" s="61" t="str">
        <x:f>IF(OR(A293="",AS293&lt;0,SUM($AS$2:$AS$1001)&lt;=0),"",SUMIFS($AS$2:$AS$1001,$AS$2:$AS$1001,"&gt;="&amp;AS293)/SUM($AS$2:$AS$1001))</x:f>
      </x:c>
      <x:c r="AW293" s="49" t="str">
        <x:f>IF(A293="","",IF(SUM($AS$2:$AS$1001)&lt;=0,"Не определён",IF(AS293&lt;0,"Исключение",IF(AU293&lt;'Настройки'!$B$5,"A",IF(AU293&lt;'Настройки'!$B$6,"B","C")))))</x:f>
      </x:c>
      <x:c r="AX293" s="58" t="str">
        <x:f>IF(A293="","",IF(AQ293=0,"",AVERAGE(BI293:INDEX(BI293:CR293,1,'Настройки'!$B$3))))</x:f>
      </x:c>
      <x:c r="AY293" s="58" t="str">
        <x:f>IF(OR(A293="",AQ293=0),"",STDEVP(BI293:INDEX(BI293:CR293,1,'Настройки'!$B$3)))</x:f>
      </x:c>
      <x:c r="AZ293" s="61" t="str">
        <x:f>IF(OR(A293="",AQ293&lt;'Настройки'!$B$12,AX293&lt;=0,AND('Настройки'!$B$10="Блокировать",COUNTIF(F293:INDEX(F293:AO293,1,'Настройки'!$B$3),"&lt;0")&gt;0)),"",AY293/ABS(AX293))</x:f>
      </x:c>
      <x:c r="BA293" s="49" t="str">
        <x:f>IF(A293="","",IF(AND('Настройки'!$B$10="Блокировать",COUNTIF(F293:INDEX(F293:AO293,1,'Настройки'!$B$3),"&lt;0")&gt;0),"Не определён",IF(AQ293&lt;'Настройки'!$B$12,"Не определён",IF(AX293=0,"Нет спроса",IF(AX293&lt;0,"Не определён",IF(AZ293&lt;='Настройки'!$B$7,"X",IF(AZ293&lt;='Настройки'!$B$8,"Y","Z")))))))</x:f>
      </x:c>
      <x:c r="BB293" s="49" t="str">
        <x:f>IF(OR(A293="",LEN(AW293)&lt;&gt;1,LEN(BA293)&lt;&gt;1),"",AW293&amp;BA293)</x:f>
      </x:c>
      <x:c r="BC293" s="61" t="str">
        <x:f>IF(OR(A293="",AQ293=0),"",(COUNT(BI293:INDEX(BI293:CR293,1,'Настройки'!$B$3))-COUNT(CS293:INDEX(CS293:EB293,1,'Настройки'!$B$3)))/AQ293)</x:f>
      </x:c>
      <x:c r="BD293" s="64" t="str">
        <x:f>IF(OR(A293="",COUNT(CS293:INDEX(CS293:EB293,1,'Настройки'!$B$3))=0),"",AQ293/COUNT(CS293:INDEX(CS293:EB293,1,'Настройки'!$B$3)))</x:f>
      </x:c>
      <x:c r="BE293" s="64" t="str">
        <x:f>IF(OR(A293="",COUNT(CS293:INDEX(CS293:EB293,1,'Настройки'!$B$3))=0),"",IF(AVERAGE(CS293:INDEX(CS293:EB293,1,'Настройки'!$B$3))=0,"",(STDEVP(CS293:INDEX(CS293:EB293,1,'Настройки'!$B$3))/ABS(AVERAGE(CS293:INDEX(CS293:EB293,1,'Настройки'!$B$3))))^2))</x:f>
      </x:c>
      <x:c r="BF293" s="49" t="str">
        <x:f>IF(A293="","",IF(AQ293&lt;3,"Недостаточно",IF(AQ293&lt;6,"Предварительный","Обычный")))</x:f>
      </x:c>
      <x:c r="BG293" s="49" t="str">
        <x:f>IF(A293="","",IF(COUNTIF(F293:INDEX(F293:AO293,1,'Настройки'!$B$3),"&lt;0")&gt;0,IF('Настройки'!$B$10="Блокировать","Отрицательный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"),"")&amp;IF(AQ293&lt;3,"Недостаточно истории. ",IF(AQ293&lt;6,"Предварительная классификация. ",""))&amp;IF(AX293=0,"Нет спроса за горизонт. ","")&amp;IF(AZ293&gt;'Настройки'!$B$11,"Экстремальная вариативность. ",""))</x:f>
      </x:c>
      <x:c r="BH293" s="49" t="str">
        <x:f>IF(A293="","",IFERROR(VLOOKUP(BB293,'Настройки'!$D$3:$E$11,2,FALSE),"Сначала проверьте исходные данные и историю спроса.")&amp;" Уточните срок поставки, MOQ и критичность.")</x:f>
      </x:c>
      <x:c r="BI293" s="50" t="str">
        <x:f>IF(1&gt;'Настройки'!$B$3,"",IF(ISBLANK(F293),IF('Настройки'!$B$9="Нулевой спрос",0,""),IF(F293&lt;0,IF('Настройки'!$B$10="Исключить","",IF('Настройки'!$B$10="Абсолютные значения",ABS(F293),F293)),F293)))</x:f>
      </x:c>
      <x:c r="BJ293" s="50" t="str">
        <x:f>IF(2&gt;'Настройки'!$B$3,"",IF(ISBLANK(G293),IF('Настройки'!$B$9="Нулевой спрос",0,""),IF(G293&lt;0,IF('Настройки'!$B$10="Исключить","",IF('Настройки'!$B$10="Абсолютные значения",ABS(G293),G293)),G293)))</x:f>
      </x:c>
      <x:c r="BK293" s="50" t="str">
        <x:f>IF(3&gt;'Настройки'!$B$3,"",IF(ISBLANK(H293),IF('Настройки'!$B$9="Нулевой спрос",0,""),IF(H293&lt;0,IF('Настройки'!$B$10="Исключить","",IF('Настройки'!$B$10="Абсолютные значения",ABS(H293),H293)),H293)))</x:f>
      </x:c>
      <x:c r="BL293" s="50" t="str">
        <x:f>IF(4&gt;'Настройки'!$B$3,"",IF(ISBLANK(I293),IF('Настройки'!$B$9="Нулевой спрос",0,""),IF(I293&lt;0,IF('Настройки'!$B$10="Исключить","",IF('Настройки'!$B$10="Абсолютные значения",ABS(I293),I293)),I293)))</x:f>
      </x:c>
      <x:c r="BM293" s="50" t="str">
        <x:f>IF(5&gt;'Настройки'!$B$3,"",IF(ISBLANK(J293),IF('Настройки'!$B$9="Нулевой спрос",0,""),IF(J293&lt;0,IF('Настройки'!$B$10="Исключить","",IF('Настройки'!$B$10="Абсолютные значения",ABS(J293),J293)),J293)))</x:f>
      </x:c>
      <x:c r="BN293" s="50" t="str">
        <x:f>IF(6&gt;'Настройки'!$B$3,"",IF(ISBLANK(K293),IF('Настройки'!$B$9="Нулевой спрос",0,""),IF(K293&lt;0,IF('Настройки'!$B$10="Исключить","",IF('Настройки'!$B$10="Абсолютные значения",ABS(K293),K293)),K293)))</x:f>
      </x:c>
      <x:c r="BO293" s="50" t="str">
        <x:f>IF(7&gt;'Настройки'!$B$3,"",IF(ISBLANK(L293),IF('Настройки'!$B$9="Нулевой спрос",0,""),IF(L293&lt;0,IF('Настройки'!$B$10="Исключить","",IF('Настройки'!$B$10="Абсолютные значения",ABS(L293),L293)),L293)))</x:f>
      </x:c>
      <x:c r="BP293" s="50" t="str">
        <x:f>IF(8&gt;'Настройки'!$B$3,"",IF(ISBLANK(M293),IF('Настройки'!$B$9="Нулевой спрос",0,""),IF(M293&lt;0,IF('Настройки'!$B$10="Исключить","",IF('Настройки'!$B$10="Абсолютные значения",ABS(M293),M293)),M293)))</x:f>
      </x:c>
      <x:c r="BQ293" s="50" t="str">
        <x:f>IF(9&gt;'Настройки'!$B$3,"",IF(ISBLANK(N293),IF('Настройки'!$B$9="Нулевой спрос",0,""),IF(N293&lt;0,IF('Настройки'!$B$10="Исключить","",IF('Настройки'!$B$10="Абсолютные значения",ABS(N293),N293)),N293)))</x:f>
      </x:c>
      <x:c r="BR293" s="50" t="str">
        <x:f>IF(10&gt;'Настройки'!$B$3,"",IF(ISBLANK(O293),IF('Настройки'!$B$9="Нулевой спрос",0,""),IF(O293&lt;0,IF('Настройки'!$B$10="Исключить","",IF('Настройки'!$B$10="Абсолютные значения",ABS(O293),O293)),O293)))</x:f>
      </x:c>
      <x:c r="BS293" s="50" t="str">
        <x:f>IF(11&gt;'Настройки'!$B$3,"",IF(ISBLANK(P293),IF('Настройки'!$B$9="Нулевой спрос",0,""),IF(P293&lt;0,IF('Настройки'!$B$10="Исключить","",IF('Настройки'!$B$10="Абсолютные значения",ABS(P293),P293)),P293)))</x:f>
      </x:c>
      <x:c r="BT293" s="50" t="str">
        <x:f>IF(12&gt;'Настройки'!$B$3,"",IF(ISBLANK(Q293),IF('Настройки'!$B$9="Нулевой спрос",0,""),IF(Q293&lt;0,IF('Настройки'!$B$10="Исключить","",IF('Настройки'!$B$10="Абсолютные значения",ABS(Q293),Q293)),Q293)))</x:f>
      </x:c>
      <x:c r="BU293" s="50" t="str">
        <x:f>IF(13&gt;'Настройки'!$B$3,"",IF(ISBLANK(R293),IF('Настройки'!$B$9="Нулевой спрос",0,""),IF(R293&lt;0,IF('Настройки'!$B$10="Исключить","",IF('Настройки'!$B$10="Абсолютные значения",ABS(R293),R293)),R293)))</x:f>
      </x:c>
      <x:c r="BV293" s="50" t="str">
        <x:f>IF(14&gt;'Настройки'!$B$3,"",IF(ISBLANK(S293),IF('Настройки'!$B$9="Нулевой спрос",0,""),IF(S293&lt;0,IF('Настройки'!$B$10="Исключить","",IF('Настройки'!$B$10="Абсолютные значения",ABS(S293),S293)),S293)))</x:f>
      </x:c>
      <x:c r="BW293" s="50" t="str">
        <x:f>IF(15&gt;'Настройки'!$B$3,"",IF(ISBLANK(T293),IF('Настройки'!$B$9="Нулевой спрос",0,""),IF(T293&lt;0,IF('Настройки'!$B$10="Исключить","",IF('Настройки'!$B$10="Абсолютные значения",ABS(T293),T293)),T293)))</x:f>
      </x:c>
      <x:c r="BX293" s="50" t="str">
        <x:f>IF(16&gt;'Настройки'!$B$3,"",IF(ISBLANK(U293),IF('Настройки'!$B$9="Нулевой спрос",0,""),IF(U293&lt;0,IF('Настройки'!$B$10="Исключить","",IF('Настройки'!$B$10="Абсолютные значения",ABS(U293),U293)),U293)))</x:f>
      </x:c>
      <x:c r="BY293" s="50" t="str">
        <x:f>IF(17&gt;'Настройки'!$B$3,"",IF(ISBLANK(V293),IF('Настройки'!$B$9="Нулевой спрос",0,""),IF(V293&lt;0,IF('Настройки'!$B$10="Исключить","",IF('Настройки'!$B$10="Абсолютные значения",ABS(V293),V293)),V293)))</x:f>
      </x:c>
      <x:c r="BZ293" s="50" t="str">
        <x:f>IF(18&gt;'Настройки'!$B$3,"",IF(ISBLANK(W293),IF('Настройки'!$B$9="Нулевой спрос",0,""),IF(W293&lt;0,IF('Настройки'!$B$10="Исключить","",IF('Настройки'!$B$10="Абсолютные значения",ABS(W293),W293)),W293)))</x:f>
      </x:c>
      <x:c r="CA293" s="50" t="str">
        <x:f>IF(19&gt;'Настройки'!$B$3,"",IF(ISBLANK(X293),IF('Настройки'!$B$9="Нулевой спрос",0,""),IF(X293&lt;0,IF('Настройки'!$B$10="Исключить","",IF('Настройки'!$B$10="Абсолютные значения",ABS(X293),X293)),X293)))</x:f>
      </x:c>
      <x:c r="CB293" s="50" t="str">
        <x:f>IF(20&gt;'Настройки'!$B$3,"",IF(ISBLANK(Y293),IF('Настройки'!$B$9="Нулевой спрос",0,""),IF(Y293&lt;0,IF('Настройки'!$B$10="Исключить","",IF('Настройки'!$B$10="Абсолютные значения",ABS(Y293),Y293)),Y293)))</x:f>
      </x:c>
      <x:c r="CC293" s="50" t="str">
        <x:f>IF(21&gt;'Настройки'!$B$3,"",IF(ISBLANK(Z293),IF('Настройки'!$B$9="Нулевой спрос",0,""),IF(Z293&lt;0,IF('Настройки'!$B$10="Исключить","",IF('Настройки'!$B$10="Абсолютные значения",ABS(Z293),Z293)),Z293)))</x:f>
      </x:c>
      <x:c r="CD293" s="50" t="str">
        <x:f>IF(22&gt;'Настройки'!$B$3,"",IF(ISBLANK(AA293),IF('Настройки'!$B$9="Нулевой спрос",0,""),IF(AA293&lt;0,IF('Настройки'!$B$10="Исключить","",IF('Настройки'!$B$10="Абсолютные значения",ABS(AA293),AA293)),AA293)))</x:f>
      </x:c>
      <x:c r="CE293" s="50" t="str">
        <x:f>IF(23&gt;'Настройки'!$B$3,"",IF(ISBLANK(AB293),IF('Настройки'!$B$9="Нулевой спрос",0,""),IF(AB293&lt;0,IF('Настройки'!$B$10="Исключить","",IF('Настройки'!$B$10="Абсолютные значения",ABS(AB293),AB293)),AB293)))</x:f>
      </x:c>
      <x:c r="CF293" s="50" t="str">
        <x:f>IF(24&gt;'Настройки'!$B$3,"",IF(ISBLANK(AC293),IF('Настройки'!$B$9="Нулевой спрос",0,""),IF(AC293&lt;0,IF('Настройки'!$B$10="Исключить","",IF('Настройки'!$B$10="Абсолютные значения",ABS(AC293),AC293)),AC293)))</x:f>
      </x:c>
      <x:c r="CG293" s="50" t="str">
        <x:f>IF(25&gt;'Настройки'!$B$3,"",IF(ISBLANK(AD293),IF('Настройки'!$B$9="Нулевой спрос",0,""),IF(AD293&lt;0,IF('Настройки'!$B$10="Исключить","",IF('Настройки'!$B$10="Абсолютные значения",ABS(AD293),AD293)),AD293)))</x:f>
      </x:c>
      <x:c r="CH293" s="50" t="str">
        <x:f>IF(26&gt;'Настройки'!$B$3,"",IF(ISBLANK(AE293),IF('Настройки'!$B$9="Нулевой спрос",0,""),IF(AE293&lt;0,IF('Настройки'!$B$10="Исключить","",IF('Настройки'!$B$10="Абсолютные значения",ABS(AE293),AE293)),AE293)))</x:f>
      </x:c>
      <x:c r="CI293" s="50" t="str">
        <x:f>IF(27&gt;'Настройки'!$B$3,"",IF(ISBLANK(AF293),IF('Настройки'!$B$9="Нулевой спрос",0,""),IF(AF293&lt;0,IF('Настройки'!$B$10="Исключить","",IF('Настройки'!$B$10="Абсолютные значения",ABS(AF293),AF293)),AF293)))</x:f>
      </x:c>
      <x:c r="CJ293" s="50" t="str">
        <x:f>IF(28&gt;'Настройки'!$B$3,"",IF(ISBLANK(AG293),IF('Настройки'!$B$9="Нулевой спрос",0,""),IF(AG293&lt;0,IF('Настройки'!$B$10="Исключить","",IF('Настройки'!$B$10="Абсолютные значения",ABS(AG293),AG293)),AG293)))</x:f>
      </x:c>
      <x:c r="CK293" s="50" t="str">
        <x:f>IF(29&gt;'Настройки'!$B$3,"",IF(ISBLANK(AH293),IF('Настройки'!$B$9="Нулевой спрос",0,""),IF(AH293&lt;0,IF('Настройки'!$B$10="Исключить","",IF('Настройки'!$B$10="Абсолютные значения",ABS(AH293),AH293)),AH293)))</x:f>
      </x:c>
      <x:c r="CL293" s="50" t="str">
        <x:f>IF(30&gt;'Настройки'!$B$3,"",IF(ISBLANK(AI293),IF('Настройки'!$B$9="Нулевой спрос",0,""),IF(AI293&lt;0,IF('Настройки'!$B$10="Исключить","",IF('Настройки'!$B$10="Абсолютные значения",ABS(AI293),AI293)),AI293)))</x:f>
      </x:c>
      <x:c r="CM293" s="50" t="str">
        <x:f>IF(31&gt;'Настройки'!$B$3,"",IF(ISBLANK(AJ293),IF('Настройки'!$B$9="Нулевой спрос",0,""),IF(AJ293&lt;0,IF('Настройки'!$B$10="Исключить","",IF('Настройки'!$B$10="Абсолютные значения",ABS(AJ293),AJ293)),AJ293)))</x:f>
      </x:c>
      <x:c r="CN293" s="50" t="str">
        <x:f>IF(32&gt;'Настройки'!$B$3,"",IF(ISBLANK(AK293),IF('Настройки'!$B$9="Нулевой спрос",0,""),IF(AK293&lt;0,IF('Настройки'!$B$10="Исключить","",IF('Настройки'!$B$10="Абсолютные значения",ABS(AK293),AK293)),AK293)))</x:f>
      </x:c>
      <x:c r="CO293" s="50" t="str">
        <x:f>IF(33&gt;'Настройки'!$B$3,"",IF(ISBLANK(AL293),IF('Настройки'!$B$9="Нулевой спрос",0,""),IF(AL293&lt;0,IF('Настройки'!$B$10="Исключить","",IF('Настройки'!$B$10="Абсолютные значения",ABS(AL293),AL293)),AL293)))</x:f>
      </x:c>
      <x:c r="CP293" s="50" t="str">
        <x:f>IF(34&gt;'Настройки'!$B$3,"",IF(ISBLANK(AM293),IF('Настройки'!$B$9="Нулевой спрос",0,""),IF(AM293&lt;0,IF('Настройки'!$B$10="Исключить","",IF('Настройки'!$B$10="Абсолютные значения",ABS(AM293),AM293)),AM293)))</x:f>
      </x:c>
      <x:c r="CQ293" s="50" t="str">
        <x:f>IF(35&gt;'Настройки'!$B$3,"",IF(ISBLANK(AN293),IF('Настройки'!$B$9="Нулевой спрос",0,""),IF(AN293&lt;0,IF('Настройки'!$B$10="Исключить","",IF('Настройки'!$B$10="Абсолютные значения",ABS(AN293),AN293)),AN293)))</x:f>
      </x:c>
      <x:c r="CR293" s="50" t="str">
        <x:f>IF(36&gt;'Настройки'!$B$3,"",IF(ISBLANK(AO293),IF('Настройки'!$B$9="Нулевой спрос",0,""),IF(AO293&lt;0,IF('Настройки'!$B$10="Исключить","",IF('Настройки'!$B$10="Абсолютные значения",ABS(AO293),AO293)),AO293)))</x:f>
      </x:c>
      <x:c r="CS293" s="50" t="str">
        <x:f>IF(OR(1&gt;'Настройки'!$B$3,ISBLANK(BI293),BI293=0),"",BI293)</x:f>
      </x:c>
      <x:c r="CT293" s="50" t="str">
        <x:f>IF(OR(2&gt;'Настройки'!$B$3,ISBLANK(BJ293),BJ293=0),"",BJ293)</x:f>
      </x:c>
      <x:c r="CU293" s="50" t="str">
        <x:f>IF(OR(3&gt;'Настройки'!$B$3,ISBLANK(BK293),BK293=0),"",BK293)</x:f>
      </x:c>
      <x:c r="CV293" s="50" t="str">
        <x:f>IF(OR(4&gt;'Настройки'!$B$3,ISBLANK(BL293),BL293=0),"",BL293)</x:f>
      </x:c>
      <x:c r="CW293" s="50" t="str">
        <x:f>IF(OR(5&gt;'Настройки'!$B$3,ISBLANK(BM293),BM293=0),"",BM293)</x:f>
      </x:c>
      <x:c r="CX293" s="50" t="str">
        <x:f>IF(OR(6&gt;'Настройки'!$B$3,ISBLANK(BN293),BN293=0),"",BN293)</x:f>
      </x:c>
      <x:c r="CY293" s="50" t="str">
        <x:f>IF(OR(7&gt;'Настройки'!$B$3,ISBLANK(BO293),BO293=0),"",BO293)</x:f>
      </x:c>
      <x:c r="CZ293" s="50" t="str">
        <x:f>IF(OR(8&gt;'Настройки'!$B$3,ISBLANK(BP293),BP293=0),"",BP293)</x:f>
      </x:c>
      <x:c r="DA293" s="50" t="str">
        <x:f>IF(OR(9&gt;'Настройки'!$B$3,ISBLANK(BQ293),BQ293=0),"",BQ293)</x:f>
      </x:c>
      <x:c r="DB293" s="50" t="str">
        <x:f>IF(OR(10&gt;'Настройки'!$B$3,ISBLANK(BR293),BR293=0),"",BR293)</x:f>
      </x:c>
      <x:c r="DC293" s="50" t="str">
        <x:f>IF(OR(11&gt;'Настройки'!$B$3,ISBLANK(BS293),BS293=0),"",BS293)</x:f>
      </x:c>
      <x:c r="DD293" s="50" t="str">
        <x:f>IF(OR(12&gt;'Настройки'!$B$3,ISBLANK(BT293),BT293=0),"",BT293)</x:f>
      </x:c>
      <x:c r="DE293" s="50" t="str">
        <x:f>IF(OR(13&gt;'Настройки'!$B$3,ISBLANK(BU293),BU293=0),"",BU293)</x:f>
      </x:c>
      <x:c r="DF293" s="50" t="str">
        <x:f>IF(OR(14&gt;'Настройки'!$B$3,ISBLANK(BV293),BV293=0),"",BV293)</x:f>
      </x:c>
      <x:c r="DG293" s="50" t="str">
        <x:f>IF(OR(15&gt;'Настройки'!$B$3,ISBLANK(BW293),BW293=0),"",BW293)</x:f>
      </x:c>
      <x:c r="DH293" s="50" t="str">
        <x:f>IF(OR(16&gt;'Настройки'!$B$3,ISBLANK(BX293),BX293=0),"",BX293)</x:f>
      </x:c>
      <x:c r="DI293" s="50" t="str">
        <x:f>IF(OR(17&gt;'Настройки'!$B$3,ISBLANK(BY293),BY293=0),"",BY293)</x:f>
      </x:c>
      <x:c r="DJ293" s="50" t="str">
        <x:f>IF(OR(18&gt;'Настройки'!$B$3,ISBLANK(BZ293),BZ293=0),"",BZ293)</x:f>
      </x:c>
      <x:c r="DK293" s="50" t="str">
        <x:f>IF(OR(19&gt;'Настройки'!$B$3,ISBLANK(CA293),CA293=0),"",CA293)</x:f>
      </x:c>
      <x:c r="DL293" s="50" t="str">
        <x:f>IF(OR(20&gt;'Настройки'!$B$3,ISBLANK(CB293),CB293=0),"",CB293)</x:f>
      </x:c>
      <x:c r="DM293" s="50" t="str">
        <x:f>IF(OR(21&gt;'Настройки'!$B$3,ISBLANK(CC293),CC293=0),"",CC293)</x:f>
      </x:c>
      <x:c r="DN293" s="50" t="str">
        <x:f>IF(OR(22&gt;'Настройки'!$B$3,ISBLANK(CD293),CD293=0),"",CD293)</x:f>
      </x:c>
      <x:c r="DO293" s="50" t="str">
        <x:f>IF(OR(23&gt;'Настройки'!$B$3,ISBLANK(CE293),CE293=0),"",CE293)</x:f>
      </x:c>
      <x:c r="DP293" s="50" t="str">
        <x:f>IF(OR(24&gt;'Настройки'!$B$3,ISBLANK(CF293),CF293=0),"",CF293)</x:f>
      </x:c>
      <x:c r="DQ293" s="50" t="str">
        <x:f>IF(OR(25&gt;'Настройки'!$B$3,ISBLANK(CG293),CG293=0),"",CG293)</x:f>
      </x:c>
      <x:c r="DR293" s="50" t="str">
        <x:f>IF(OR(26&gt;'Настройки'!$B$3,ISBLANK(CH293),CH293=0),"",CH293)</x:f>
      </x:c>
      <x:c r="DS293" s="50" t="str">
        <x:f>IF(OR(27&gt;'Настройки'!$B$3,ISBLANK(CI293),CI293=0),"",CI293)</x:f>
      </x:c>
      <x:c r="DT293" s="50" t="str">
        <x:f>IF(OR(28&gt;'Настройки'!$B$3,ISBLANK(CJ293),CJ293=0),"",CJ293)</x:f>
      </x:c>
      <x:c r="DU293" s="50" t="str">
        <x:f>IF(OR(29&gt;'Настройки'!$B$3,ISBLANK(CK293),CK293=0),"",CK293)</x:f>
      </x:c>
      <x:c r="DV293" s="50" t="str">
        <x:f>IF(OR(30&gt;'Настройки'!$B$3,ISBLANK(CL293),CL293=0),"",CL293)</x:f>
      </x:c>
      <x:c r="DW293" s="50" t="str">
        <x:f>IF(OR(31&gt;'Настройки'!$B$3,ISBLANK(CM293),CM293=0),"",CM293)</x:f>
      </x:c>
      <x:c r="DX293" s="50" t="str">
        <x:f>IF(OR(32&gt;'Настройки'!$B$3,ISBLANK(CN293),CN293=0),"",CN293)</x:f>
      </x:c>
      <x:c r="DY293" s="50" t="str">
        <x:f>IF(OR(33&gt;'Настройки'!$B$3,ISBLANK(CO293),CO293=0),"",CO293)</x:f>
      </x:c>
      <x:c r="DZ293" s="50" t="str">
        <x:f>IF(OR(34&gt;'Настройки'!$B$3,ISBLANK(CP293),CP293=0),"",CP293)</x:f>
      </x:c>
      <x:c r="EA293" s="50" t="str">
        <x:f>IF(OR(35&gt;'Настройки'!$B$3,ISBLANK(CQ293),CQ293=0),"",CQ293)</x:f>
      </x:c>
      <x:c r="EB293" s="50" t="str">
        <x:f>IF(OR(36&gt;'Настройки'!$B$3,ISBLANK(CR293),CR293=0),"",CR293)</x:f>
      </x:c>
      <x:c r="EC293" s="50" t="str">
        <x:f>IF(A293="","",IF(OR(BB293="AZ",BB293="BZ"),10000+ROW(),IF(AZ293&gt;'Настройки'!$B$11,20000+ROW(),IF(BF293&lt;&gt;"Обычный",30000+ROW(),IF(AX293&lt;=0,40000+ROW(),"")))))</x:f>
      </x:c>
      <x:c r="ED293" s="50" t="str">
        <x:f>IF(EC293="","",COUNTIFS($EC$2:$EC$1001,"&gt;0",$EC$2:$EC$1001,"&lt;"&amp;EC293)+1)</x:f>
      </x:c>
    </x:row>
    <x:row r="294">
      <x:c r="A294" s="115"/>
      <x:c r="B294" s="115"/>
      <x:c r="C294" s="115"/>
      <x:c r="D294" s="118"/>
      <x:c r="E294" s="118"/>
      <x:c r="F294" s="118"/>
      <x:c r="G294" s="118"/>
      <x:c r="H294" s="118"/>
      <x:c r="I294" s="118"/>
      <x:c r="J294" s="118"/>
      <x:c r="K294" s="118"/>
      <x:c r="L294" s="118"/>
      <x:c r="M294" s="118"/>
      <x:c r="N294" s="118"/>
      <x:c r="O294" s="118"/>
      <x:c r="P294" s="118"/>
      <x:c r="Q294" s="118"/>
      <x:c r="R294" s="118"/>
      <x:c r="S294" s="118"/>
      <x:c r="T294" s="118"/>
      <x:c r="U294" s="118"/>
      <x:c r="V294" s="118"/>
      <x:c r="W294" s="118"/>
      <x:c r="X294" s="118"/>
      <x:c r="Y294" s="118"/>
      <x:c r="Z294" s="118"/>
      <x:c r="AA294" s="118"/>
      <x:c r="AB294" s="118"/>
      <x:c r="AC294" s="118"/>
      <x:c r="AD294" s="118"/>
      <x:c r="AE294" s="118"/>
      <x:c r="AF294" s="118"/>
      <x:c r="AG294" s="118"/>
      <x:c r="AH294" s="118"/>
      <x:c r="AI294" s="118"/>
      <x:c r="AJ294" s="118"/>
      <x:c r="AK294" s="118"/>
      <x:c r="AL294" s="118"/>
      <x:c r="AM294" s="118"/>
      <x:c r="AN294" s="118"/>
      <x:c r="AO294" s="118"/>
      <x:c r="AP294" s="115"/>
      <x:c r="AQ294" s="49" t="str">
        <x:f>IF(A294="","",COUNT(BI294:INDEX(BI294:CR294,1,'Настройки'!$B$3)))</x:f>
      </x:c>
      <x:c r="AR294" s="49" t="str">
        <x:f>IF(A294="","",SUM(BI294:INDEX(BI294:CR294,1,'Настройки'!$B$3)))</x:f>
      </x:c>
      <x:c r="AS294" s="58" t="str">
        <x:f>IF(A294="","",IF('Настройки'!$B$4="Стоимость потребления",AR294*D294,IF('Настройки'!$B$4="Количество",AR294,E294)))</x:f>
      </x:c>
      <x:c r="AT294" s="61" t="str">
        <x:f>IF(OR(A294="",AS294&lt;0,SUM($AS$2:$AS$1001)&lt;=0),"",AS294/SUM($AS$2:$AS$1001))</x:f>
      </x:c>
      <x:c r="AU294" s="61" t="str">
        <x:f>IF(OR(A294="",AS294&lt;0,SUM($AS$2:$AS$1001)&lt;=0),"",SUMIFS($AS$2:$AS$1001,$AS$2:$AS$1001,"&gt;"&amp;AS294)/SUM($AS$2:$AS$1001))</x:f>
      </x:c>
      <x:c r="AV294" s="61" t="str">
        <x:f>IF(OR(A294="",AS294&lt;0,SUM($AS$2:$AS$1001)&lt;=0),"",SUMIFS($AS$2:$AS$1001,$AS$2:$AS$1001,"&gt;="&amp;AS294)/SUM($AS$2:$AS$1001))</x:f>
      </x:c>
      <x:c r="AW294" s="49" t="str">
        <x:f>IF(A294="","",IF(SUM($AS$2:$AS$1001)&lt;=0,"Не определён",IF(AS294&lt;0,"Исключение",IF(AU294&lt;'Настройки'!$B$5,"A",IF(AU294&lt;'Настройки'!$B$6,"B","C")))))</x:f>
      </x:c>
      <x:c r="AX294" s="58" t="str">
        <x:f>IF(A294="","",IF(AQ294=0,"",AVERAGE(BI294:INDEX(BI294:CR294,1,'Настройки'!$B$3))))</x:f>
      </x:c>
      <x:c r="AY294" s="58" t="str">
        <x:f>IF(OR(A294="",AQ294=0),"",STDEVP(BI294:INDEX(BI294:CR294,1,'Настройки'!$B$3)))</x:f>
      </x:c>
      <x:c r="AZ294" s="61" t="str">
        <x:f>IF(OR(A294="",AQ294&lt;'Настройки'!$B$12,AX294&lt;=0,AND('Настройки'!$B$10="Блокировать",COUNTIF(F294:INDEX(F294:AO294,1,'Настройки'!$B$3),"&lt;0")&gt;0)),"",AY294/ABS(AX294))</x:f>
      </x:c>
      <x:c r="BA294" s="49" t="str">
        <x:f>IF(A294="","",IF(AND('Настройки'!$B$10="Блокировать",COUNTIF(F294:INDEX(F294:AO294,1,'Настройки'!$B$3),"&lt;0")&gt;0),"Не определён",IF(AQ294&lt;'Настройки'!$B$12,"Не определён",IF(AX294=0,"Нет спроса",IF(AX294&lt;0,"Не определён",IF(AZ294&lt;='Настройки'!$B$7,"X",IF(AZ294&lt;='Настройки'!$B$8,"Y","Z")))))))</x:f>
      </x:c>
      <x:c r="BB294" s="49" t="str">
        <x:f>IF(OR(A294="",LEN(AW294)&lt;&gt;1,LEN(BA294)&lt;&gt;1),"",AW294&amp;BA294)</x:f>
      </x:c>
      <x:c r="BC294" s="61" t="str">
        <x:f>IF(OR(A294="",AQ294=0),"",(COUNT(BI294:INDEX(BI294:CR294,1,'Настройки'!$B$3))-COUNT(CS294:INDEX(CS294:EB294,1,'Настройки'!$B$3)))/AQ294)</x:f>
      </x:c>
      <x:c r="BD294" s="64" t="str">
        <x:f>IF(OR(A294="",COUNT(CS294:INDEX(CS294:EB294,1,'Настройки'!$B$3))=0),"",AQ294/COUNT(CS294:INDEX(CS294:EB294,1,'Настройки'!$B$3)))</x:f>
      </x:c>
      <x:c r="BE294" s="64" t="str">
        <x:f>IF(OR(A294="",COUNT(CS294:INDEX(CS294:EB294,1,'Настройки'!$B$3))=0),"",IF(AVERAGE(CS294:INDEX(CS294:EB294,1,'Настройки'!$B$3))=0,"",(STDEVP(CS294:INDEX(CS294:EB294,1,'Настройки'!$B$3))/ABS(AVERAGE(CS294:INDEX(CS294:EB294,1,'Настройки'!$B$3))))^2))</x:f>
      </x:c>
      <x:c r="BF294" s="49" t="str">
        <x:f>IF(A294="","",IF(AQ294&lt;3,"Недостаточно",IF(AQ294&lt;6,"Предварительный","Обычный")))</x:f>
      </x:c>
      <x:c r="BG294" s="49" t="str">
        <x:f>IF(A294="","",IF(COUNTIF(F294:INDEX(F294:AO294,1,'Настройки'!$B$3),"&lt;0")&gt;0,IF('Настройки'!$B$10="Блокировать","Отрицательный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"),"")&amp;IF(AQ294&lt;3,"Недостаточно истории. ",IF(AQ294&lt;6,"Предварительная классификация. ",""))&amp;IF(AX294=0,"Нет спроса за горизонт. ","")&amp;IF(AZ294&gt;'Настройки'!$B$11,"Экстремальная вариативность. ",""))</x:f>
      </x:c>
      <x:c r="BH294" s="49" t="str">
        <x:f>IF(A294="","",IFERROR(VLOOKUP(BB294,'Настройки'!$D$3:$E$11,2,FALSE),"Сначала проверьте исходные данные и историю спроса.")&amp;" Уточните срок поставки, MOQ и критичность.")</x:f>
      </x:c>
      <x:c r="BI294" s="50" t="str">
        <x:f>IF(1&gt;'Настройки'!$B$3,"",IF(ISBLANK(F294),IF('Настройки'!$B$9="Нулевой спрос",0,""),IF(F294&lt;0,IF('Настройки'!$B$10="Исключить","",IF('Настройки'!$B$10="Абсолютные значения",ABS(F294),F294)),F294)))</x:f>
      </x:c>
      <x:c r="BJ294" s="50" t="str">
        <x:f>IF(2&gt;'Настройки'!$B$3,"",IF(ISBLANK(G294),IF('Настройки'!$B$9="Нулевой спрос",0,""),IF(G294&lt;0,IF('Настройки'!$B$10="Исключить","",IF('Настройки'!$B$10="Абсолютные значения",ABS(G294),G294)),G294)))</x:f>
      </x:c>
      <x:c r="BK294" s="50" t="str">
        <x:f>IF(3&gt;'Настройки'!$B$3,"",IF(ISBLANK(H294),IF('Настройки'!$B$9="Нулевой спрос",0,""),IF(H294&lt;0,IF('Настройки'!$B$10="Исключить","",IF('Настройки'!$B$10="Абсолютные значения",ABS(H294),H294)),H294)))</x:f>
      </x:c>
      <x:c r="BL294" s="50" t="str">
        <x:f>IF(4&gt;'Настройки'!$B$3,"",IF(ISBLANK(I294),IF('Настройки'!$B$9="Нулевой спрос",0,""),IF(I294&lt;0,IF('Настройки'!$B$10="Исключить","",IF('Настройки'!$B$10="Абсолютные значения",ABS(I294),I294)),I294)))</x:f>
      </x:c>
      <x:c r="BM294" s="50" t="str">
        <x:f>IF(5&gt;'Настройки'!$B$3,"",IF(ISBLANK(J294),IF('Настройки'!$B$9="Нулевой спрос",0,""),IF(J294&lt;0,IF('Настройки'!$B$10="Исключить","",IF('Настройки'!$B$10="Абсолютные значения",ABS(J294),J294)),J294)))</x:f>
      </x:c>
      <x:c r="BN294" s="50" t="str">
        <x:f>IF(6&gt;'Настройки'!$B$3,"",IF(ISBLANK(K294),IF('Настройки'!$B$9="Нулевой спрос",0,""),IF(K294&lt;0,IF('Настройки'!$B$10="Исключить","",IF('Настройки'!$B$10="Абсолютные значения",ABS(K294),K294)),K294)))</x:f>
      </x:c>
      <x:c r="BO294" s="50" t="str">
        <x:f>IF(7&gt;'Настройки'!$B$3,"",IF(ISBLANK(L294),IF('Настройки'!$B$9="Нулевой спрос",0,""),IF(L294&lt;0,IF('Настройки'!$B$10="Исключить","",IF('Настройки'!$B$10="Абсолютные значения",ABS(L294),L294)),L294)))</x:f>
      </x:c>
      <x:c r="BP294" s="50" t="str">
        <x:f>IF(8&gt;'Настройки'!$B$3,"",IF(ISBLANK(M294),IF('Настройки'!$B$9="Нулевой спрос",0,""),IF(M294&lt;0,IF('Настройки'!$B$10="Исключить","",IF('Настройки'!$B$10="Абсолютные значения",ABS(M294),M294)),M294)))</x:f>
      </x:c>
      <x:c r="BQ294" s="50" t="str">
        <x:f>IF(9&gt;'Настройки'!$B$3,"",IF(ISBLANK(N294),IF('Настройки'!$B$9="Нулевой спрос",0,""),IF(N294&lt;0,IF('Настройки'!$B$10="Исключить","",IF('Настройки'!$B$10="Абсолютные значения",ABS(N294),N294)),N294)))</x:f>
      </x:c>
      <x:c r="BR294" s="50" t="str">
        <x:f>IF(10&gt;'Настройки'!$B$3,"",IF(ISBLANK(O294),IF('Настройки'!$B$9="Нулевой спрос",0,""),IF(O294&lt;0,IF('Настройки'!$B$10="Исключить","",IF('Настройки'!$B$10="Абсолютные значения",ABS(O294),O294)),O294)))</x:f>
      </x:c>
      <x:c r="BS294" s="50" t="str">
        <x:f>IF(11&gt;'Настройки'!$B$3,"",IF(ISBLANK(P294),IF('Настройки'!$B$9="Нулевой спрос",0,""),IF(P294&lt;0,IF('Настройки'!$B$10="Исключить","",IF('Настройки'!$B$10="Абсолютные значения",ABS(P294),P294)),P294)))</x:f>
      </x:c>
      <x:c r="BT294" s="50" t="str">
        <x:f>IF(12&gt;'Настройки'!$B$3,"",IF(ISBLANK(Q294),IF('Настройки'!$B$9="Нулевой спрос",0,""),IF(Q294&lt;0,IF('Настройки'!$B$10="Исключить","",IF('Настройки'!$B$10="Абсолютные значения",ABS(Q294),Q294)),Q294)))</x:f>
      </x:c>
      <x:c r="BU294" s="50" t="str">
        <x:f>IF(13&gt;'Настройки'!$B$3,"",IF(ISBLANK(R294),IF('Настройки'!$B$9="Нулевой спрос",0,""),IF(R294&lt;0,IF('Настройки'!$B$10="Исключить","",IF('Настройки'!$B$10="Абсолютные значения",ABS(R294),R294)),R294)))</x:f>
      </x:c>
      <x:c r="BV294" s="50" t="str">
        <x:f>IF(14&gt;'Настройки'!$B$3,"",IF(ISBLANK(S294),IF('Настройки'!$B$9="Нулевой спрос",0,""),IF(S294&lt;0,IF('Настройки'!$B$10="Исключить","",IF('Настройки'!$B$10="Абсолютные значения",ABS(S294),S294)),S294)))</x:f>
      </x:c>
      <x:c r="BW294" s="50" t="str">
        <x:f>IF(15&gt;'Настройки'!$B$3,"",IF(ISBLANK(T294),IF('Настройки'!$B$9="Нулевой спрос",0,""),IF(T294&lt;0,IF('Настройки'!$B$10="Исключить","",IF('Настройки'!$B$10="Абсолютные значения",ABS(T294),T294)),T294)))</x:f>
      </x:c>
      <x:c r="BX294" s="50" t="str">
        <x:f>IF(16&gt;'Настройки'!$B$3,"",IF(ISBLANK(U294),IF('Настройки'!$B$9="Нулевой спрос",0,""),IF(U294&lt;0,IF('Настройки'!$B$10="Исключить","",IF('Настройки'!$B$10="Абсолютные значения",ABS(U294),U294)),U294)))</x:f>
      </x:c>
      <x:c r="BY294" s="50" t="str">
        <x:f>IF(17&gt;'Настройки'!$B$3,"",IF(ISBLANK(V294),IF('Настройки'!$B$9="Нулевой спрос",0,""),IF(V294&lt;0,IF('Настройки'!$B$10="Исключить","",IF('Настройки'!$B$10="Абсолютные значения",ABS(V294),V294)),V294)))</x:f>
      </x:c>
      <x:c r="BZ294" s="50" t="str">
        <x:f>IF(18&gt;'Настройки'!$B$3,"",IF(ISBLANK(W294),IF('Настройки'!$B$9="Нулевой спрос",0,""),IF(W294&lt;0,IF('Настройки'!$B$10="Исключить","",IF('Настройки'!$B$10="Абсолютные значения",ABS(W294),W294)),W294)))</x:f>
      </x:c>
      <x:c r="CA294" s="50" t="str">
        <x:f>IF(19&gt;'Настройки'!$B$3,"",IF(ISBLANK(X294),IF('Настройки'!$B$9="Нулевой спрос",0,""),IF(X294&lt;0,IF('Настройки'!$B$10="Исключить","",IF('Настройки'!$B$10="Абсолютные значения",ABS(X294),X294)),X294)))</x:f>
      </x:c>
      <x:c r="CB294" s="50" t="str">
        <x:f>IF(20&gt;'Настройки'!$B$3,"",IF(ISBLANK(Y294),IF('Настройки'!$B$9="Нулевой спрос",0,""),IF(Y294&lt;0,IF('Настройки'!$B$10="Исключить","",IF('Настройки'!$B$10="Абсолютные значения",ABS(Y294),Y294)),Y294)))</x:f>
      </x:c>
      <x:c r="CC294" s="50" t="str">
        <x:f>IF(21&gt;'Настройки'!$B$3,"",IF(ISBLANK(Z294),IF('Настройки'!$B$9="Нулевой спрос",0,""),IF(Z294&lt;0,IF('Настройки'!$B$10="Исключить","",IF('Настройки'!$B$10="Абсолютные значения",ABS(Z294),Z294)),Z294)))</x:f>
      </x:c>
      <x:c r="CD294" s="50" t="str">
        <x:f>IF(22&gt;'Настройки'!$B$3,"",IF(ISBLANK(AA294),IF('Настройки'!$B$9="Нулевой спрос",0,""),IF(AA294&lt;0,IF('Настройки'!$B$10="Исключить","",IF('Настройки'!$B$10="Абсолютные значения",ABS(AA294),AA294)),AA294)))</x:f>
      </x:c>
      <x:c r="CE294" s="50" t="str">
        <x:f>IF(23&gt;'Настройки'!$B$3,"",IF(ISBLANK(AB294),IF('Настройки'!$B$9="Нулевой спрос",0,""),IF(AB294&lt;0,IF('Настройки'!$B$10="Исключить","",IF('Настройки'!$B$10="Абсолютные значения",ABS(AB294),AB294)),AB294)))</x:f>
      </x:c>
      <x:c r="CF294" s="50" t="str">
        <x:f>IF(24&gt;'Настройки'!$B$3,"",IF(ISBLANK(AC294),IF('Настройки'!$B$9="Нулевой спрос",0,""),IF(AC294&lt;0,IF('Настройки'!$B$10="Исключить","",IF('Настройки'!$B$10="Абсолютные значения",ABS(AC294),AC294)),AC294)))</x:f>
      </x:c>
      <x:c r="CG294" s="50" t="str">
        <x:f>IF(25&gt;'Настройки'!$B$3,"",IF(ISBLANK(AD294),IF('Настройки'!$B$9="Нулевой спрос",0,""),IF(AD294&lt;0,IF('Настройки'!$B$10="Исключить","",IF('Настройки'!$B$10="Абсолютные значения",ABS(AD294),AD294)),AD294)))</x:f>
      </x:c>
      <x:c r="CH294" s="50" t="str">
        <x:f>IF(26&gt;'Настройки'!$B$3,"",IF(ISBLANK(AE294),IF('Настройки'!$B$9="Нулевой спрос",0,""),IF(AE294&lt;0,IF('Настройки'!$B$10="Исключить","",IF('Настройки'!$B$10="Абсолютные значения",ABS(AE294),AE294)),AE294)))</x:f>
      </x:c>
      <x:c r="CI294" s="50" t="str">
        <x:f>IF(27&gt;'Настройки'!$B$3,"",IF(ISBLANK(AF294),IF('Настройки'!$B$9="Нулевой спрос",0,""),IF(AF294&lt;0,IF('Настройки'!$B$10="Исключить","",IF('Настройки'!$B$10="Абсолютные значения",ABS(AF294),AF294)),AF294)))</x:f>
      </x:c>
      <x:c r="CJ294" s="50" t="str">
        <x:f>IF(28&gt;'Настройки'!$B$3,"",IF(ISBLANK(AG294),IF('Настройки'!$B$9="Нулевой спрос",0,""),IF(AG294&lt;0,IF('Настройки'!$B$10="Исключить","",IF('Настройки'!$B$10="Абсолютные значения",ABS(AG294),AG294)),AG294)))</x:f>
      </x:c>
      <x:c r="CK294" s="50" t="str">
        <x:f>IF(29&gt;'Настройки'!$B$3,"",IF(ISBLANK(AH294),IF('Настройки'!$B$9="Нулевой спрос",0,""),IF(AH294&lt;0,IF('Настройки'!$B$10="Исключить","",IF('Настройки'!$B$10="Абсолютные значения",ABS(AH294),AH294)),AH294)))</x:f>
      </x:c>
      <x:c r="CL294" s="50" t="str">
        <x:f>IF(30&gt;'Настройки'!$B$3,"",IF(ISBLANK(AI294),IF('Настройки'!$B$9="Нулевой спрос",0,""),IF(AI294&lt;0,IF('Настройки'!$B$10="Исключить","",IF('Настройки'!$B$10="Абсолютные значения",ABS(AI294),AI294)),AI294)))</x:f>
      </x:c>
      <x:c r="CM294" s="50" t="str">
        <x:f>IF(31&gt;'Настройки'!$B$3,"",IF(ISBLANK(AJ294),IF('Настройки'!$B$9="Нулевой спрос",0,""),IF(AJ294&lt;0,IF('Настройки'!$B$10="Исключить","",IF('Настройки'!$B$10="Абсолютные значения",ABS(AJ294),AJ294)),AJ294)))</x:f>
      </x:c>
      <x:c r="CN294" s="50" t="str">
        <x:f>IF(32&gt;'Настройки'!$B$3,"",IF(ISBLANK(AK294),IF('Настройки'!$B$9="Нулевой спрос",0,""),IF(AK294&lt;0,IF('Настройки'!$B$10="Исключить","",IF('Настройки'!$B$10="Абсолютные значения",ABS(AK294),AK294)),AK294)))</x:f>
      </x:c>
      <x:c r="CO294" s="50" t="str">
        <x:f>IF(33&gt;'Настройки'!$B$3,"",IF(ISBLANK(AL294),IF('Настройки'!$B$9="Нулевой спрос",0,""),IF(AL294&lt;0,IF('Настройки'!$B$10="Исключить","",IF('Настройки'!$B$10="Абсолютные значения",ABS(AL294),AL294)),AL294)))</x:f>
      </x:c>
      <x:c r="CP294" s="50" t="str">
        <x:f>IF(34&gt;'Настройки'!$B$3,"",IF(ISBLANK(AM294),IF('Настройки'!$B$9="Нулевой спрос",0,""),IF(AM294&lt;0,IF('Настройки'!$B$10="Исключить","",IF('Настройки'!$B$10="Абсолютные значения",ABS(AM294),AM294)),AM294)))</x:f>
      </x:c>
      <x:c r="CQ294" s="50" t="str">
        <x:f>IF(35&gt;'Настройки'!$B$3,"",IF(ISBLANK(AN294),IF('Настройки'!$B$9="Нулевой спрос",0,""),IF(AN294&lt;0,IF('Настройки'!$B$10="Исключить","",IF('Настройки'!$B$10="Абсолютные значения",ABS(AN294),AN294)),AN294)))</x:f>
      </x:c>
      <x:c r="CR294" s="50" t="str">
        <x:f>IF(36&gt;'Настройки'!$B$3,"",IF(ISBLANK(AO294),IF('Настройки'!$B$9="Нулевой спрос",0,""),IF(AO294&lt;0,IF('Настройки'!$B$10="Исключить","",IF('Настройки'!$B$10="Абсолютные значения",ABS(AO294),AO294)),AO294)))</x:f>
      </x:c>
      <x:c r="CS294" s="50" t="str">
        <x:f>IF(OR(1&gt;'Настройки'!$B$3,ISBLANK(BI294),BI294=0),"",BI294)</x:f>
      </x:c>
      <x:c r="CT294" s="50" t="str">
        <x:f>IF(OR(2&gt;'Настройки'!$B$3,ISBLANK(BJ294),BJ294=0),"",BJ294)</x:f>
      </x:c>
      <x:c r="CU294" s="50" t="str">
        <x:f>IF(OR(3&gt;'Настройки'!$B$3,ISBLANK(BK294),BK294=0),"",BK294)</x:f>
      </x:c>
      <x:c r="CV294" s="50" t="str">
        <x:f>IF(OR(4&gt;'Настройки'!$B$3,ISBLANK(BL294),BL294=0),"",BL294)</x:f>
      </x:c>
      <x:c r="CW294" s="50" t="str">
        <x:f>IF(OR(5&gt;'Настройки'!$B$3,ISBLANK(BM294),BM294=0),"",BM294)</x:f>
      </x:c>
      <x:c r="CX294" s="50" t="str">
        <x:f>IF(OR(6&gt;'Настройки'!$B$3,ISBLANK(BN294),BN294=0),"",BN294)</x:f>
      </x:c>
      <x:c r="CY294" s="50" t="str">
        <x:f>IF(OR(7&gt;'Настройки'!$B$3,ISBLANK(BO294),BO294=0),"",BO294)</x:f>
      </x:c>
      <x:c r="CZ294" s="50" t="str">
        <x:f>IF(OR(8&gt;'Настройки'!$B$3,ISBLANK(BP294),BP294=0),"",BP294)</x:f>
      </x:c>
      <x:c r="DA294" s="50" t="str">
        <x:f>IF(OR(9&gt;'Настройки'!$B$3,ISBLANK(BQ294),BQ294=0),"",BQ294)</x:f>
      </x:c>
      <x:c r="DB294" s="50" t="str">
        <x:f>IF(OR(10&gt;'Настройки'!$B$3,ISBLANK(BR294),BR294=0),"",BR294)</x:f>
      </x:c>
      <x:c r="DC294" s="50" t="str">
        <x:f>IF(OR(11&gt;'Настройки'!$B$3,ISBLANK(BS294),BS294=0),"",BS294)</x:f>
      </x:c>
      <x:c r="DD294" s="50" t="str">
        <x:f>IF(OR(12&gt;'Настройки'!$B$3,ISBLANK(BT294),BT294=0),"",BT294)</x:f>
      </x:c>
      <x:c r="DE294" s="50" t="str">
        <x:f>IF(OR(13&gt;'Настройки'!$B$3,ISBLANK(BU294),BU294=0),"",BU294)</x:f>
      </x:c>
      <x:c r="DF294" s="50" t="str">
        <x:f>IF(OR(14&gt;'Настройки'!$B$3,ISBLANK(BV294),BV294=0),"",BV294)</x:f>
      </x:c>
      <x:c r="DG294" s="50" t="str">
        <x:f>IF(OR(15&gt;'Настройки'!$B$3,ISBLANK(BW294),BW294=0),"",BW294)</x:f>
      </x:c>
      <x:c r="DH294" s="50" t="str">
        <x:f>IF(OR(16&gt;'Настройки'!$B$3,ISBLANK(BX294),BX294=0),"",BX294)</x:f>
      </x:c>
      <x:c r="DI294" s="50" t="str">
        <x:f>IF(OR(17&gt;'Настройки'!$B$3,ISBLANK(BY294),BY294=0),"",BY294)</x:f>
      </x:c>
      <x:c r="DJ294" s="50" t="str">
        <x:f>IF(OR(18&gt;'Настройки'!$B$3,ISBLANK(BZ294),BZ294=0),"",BZ294)</x:f>
      </x:c>
      <x:c r="DK294" s="50" t="str">
        <x:f>IF(OR(19&gt;'Настройки'!$B$3,ISBLANK(CA294),CA294=0),"",CA294)</x:f>
      </x:c>
      <x:c r="DL294" s="50" t="str">
        <x:f>IF(OR(20&gt;'Настройки'!$B$3,ISBLANK(CB294),CB294=0),"",CB294)</x:f>
      </x:c>
      <x:c r="DM294" s="50" t="str">
        <x:f>IF(OR(21&gt;'Настройки'!$B$3,ISBLANK(CC294),CC294=0),"",CC294)</x:f>
      </x:c>
      <x:c r="DN294" s="50" t="str">
        <x:f>IF(OR(22&gt;'Настройки'!$B$3,ISBLANK(CD294),CD294=0),"",CD294)</x:f>
      </x:c>
      <x:c r="DO294" s="50" t="str">
        <x:f>IF(OR(23&gt;'Настройки'!$B$3,ISBLANK(CE294),CE294=0),"",CE294)</x:f>
      </x:c>
      <x:c r="DP294" s="50" t="str">
        <x:f>IF(OR(24&gt;'Настройки'!$B$3,ISBLANK(CF294),CF294=0),"",CF294)</x:f>
      </x:c>
      <x:c r="DQ294" s="50" t="str">
        <x:f>IF(OR(25&gt;'Настройки'!$B$3,ISBLANK(CG294),CG294=0),"",CG294)</x:f>
      </x:c>
      <x:c r="DR294" s="50" t="str">
        <x:f>IF(OR(26&gt;'Настройки'!$B$3,ISBLANK(CH294),CH294=0),"",CH294)</x:f>
      </x:c>
      <x:c r="DS294" s="50" t="str">
        <x:f>IF(OR(27&gt;'Настройки'!$B$3,ISBLANK(CI294),CI294=0),"",CI294)</x:f>
      </x:c>
      <x:c r="DT294" s="50" t="str">
        <x:f>IF(OR(28&gt;'Настройки'!$B$3,ISBLANK(CJ294),CJ294=0),"",CJ294)</x:f>
      </x:c>
      <x:c r="DU294" s="50" t="str">
        <x:f>IF(OR(29&gt;'Настройки'!$B$3,ISBLANK(CK294),CK294=0),"",CK294)</x:f>
      </x:c>
      <x:c r="DV294" s="50" t="str">
        <x:f>IF(OR(30&gt;'Настройки'!$B$3,ISBLANK(CL294),CL294=0),"",CL294)</x:f>
      </x:c>
      <x:c r="DW294" s="50" t="str">
        <x:f>IF(OR(31&gt;'Настройки'!$B$3,ISBLANK(CM294),CM294=0),"",CM294)</x:f>
      </x:c>
      <x:c r="DX294" s="50" t="str">
        <x:f>IF(OR(32&gt;'Настройки'!$B$3,ISBLANK(CN294),CN294=0),"",CN294)</x:f>
      </x:c>
      <x:c r="DY294" s="50" t="str">
        <x:f>IF(OR(33&gt;'Настройки'!$B$3,ISBLANK(CO294),CO294=0),"",CO294)</x:f>
      </x:c>
      <x:c r="DZ294" s="50" t="str">
        <x:f>IF(OR(34&gt;'Настройки'!$B$3,ISBLANK(CP294),CP294=0),"",CP294)</x:f>
      </x:c>
      <x:c r="EA294" s="50" t="str">
        <x:f>IF(OR(35&gt;'Настройки'!$B$3,ISBLANK(CQ294),CQ294=0),"",CQ294)</x:f>
      </x:c>
      <x:c r="EB294" s="50" t="str">
        <x:f>IF(OR(36&gt;'Настройки'!$B$3,ISBLANK(CR294),CR294=0),"",CR294)</x:f>
      </x:c>
      <x:c r="EC294" s="50" t="str">
        <x:f>IF(A294="","",IF(OR(BB294="AZ",BB294="BZ"),10000+ROW(),IF(AZ294&gt;'Настройки'!$B$11,20000+ROW(),IF(BF294&lt;&gt;"Обычный",30000+ROW(),IF(AX294&lt;=0,40000+ROW(),"")))))</x:f>
      </x:c>
      <x:c r="ED294" s="50" t="str">
        <x:f>IF(EC294="","",COUNTIFS($EC$2:$EC$1001,"&gt;0",$EC$2:$EC$1001,"&lt;"&amp;EC294)+1)</x:f>
      </x:c>
    </x:row>
    <x:row r="295">
      <x:c r="A295" s="115"/>
      <x:c r="B295" s="115"/>
      <x:c r="C295" s="115"/>
      <x:c r="D295" s="118"/>
      <x:c r="E295" s="118"/>
      <x:c r="F295" s="118"/>
      <x:c r="G295" s="118"/>
      <x:c r="H295" s="118"/>
      <x:c r="I295" s="118"/>
      <x:c r="J295" s="118"/>
      <x:c r="K295" s="118"/>
      <x:c r="L295" s="118"/>
      <x:c r="M295" s="118"/>
      <x:c r="N295" s="118"/>
      <x:c r="O295" s="118"/>
      <x:c r="P295" s="118"/>
      <x:c r="Q295" s="118"/>
      <x:c r="R295" s="118"/>
      <x:c r="S295" s="118"/>
      <x:c r="T295" s="118"/>
      <x:c r="U295" s="118"/>
      <x:c r="V295" s="118"/>
      <x:c r="W295" s="118"/>
      <x:c r="X295" s="118"/>
      <x:c r="Y295" s="118"/>
      <x:c r="Z295" s="118"/>
      <x:c r="AA295" s="118"/>
      <x:c r="AB295" s="118"/>
      <x:c r="AC295" s="118"/>
      <x:c r="AD295" s="118"/>
      <x:c r="AE295" s="118"/>
      <x:c r="AF295" s="118"/>
      <x:c r="AG295" s="118"/>
      <x:c r="AH295" s="118"/>
      <x:c r="AI295" s="118"/>
      <x:c r="AJ295" s="118"/>
      <x:c r="AK295" s="118"/>
      <x:c r="AL295" s="118"/>
      <x:c r="AM295" s="118"/>
      <x:c r="AN295" s="118"/>
      <x:c r="AO295" s="118"/>
      <x:c r="AP295" s="115"/>
      <x:c r="AQ295" s="49" t="str">
        <x:f>IF(A295="","",COUNT(BI295:INDEX(BI295:CR295,1,'Настройки'!$B$3)))</x:f>
      </x:c>
      <x:c r="AR295" s="49" t="str">
        <x:f>IF(A295="","",SUM(BI295:INDEX(BI295:CR295,1,'Настройки'!$B$3)))</x:f>
      </x:c>
      <x:c r="AS295" s="58" t="str">
        <x:f>IF(A295="","",IF('Настройки'!$B$4="Стоимость потребления",AR295*D295,IF('Настройки'!$B$4="Количество",AR295,E295)))</x:f>
      </x:c>
      <x:c r="AT295" s="61" t="str">
        <x:f>IF(OR(A295="",AS295&lt;0,SUM($AS$2:$AS$1001)&lt;=0),"",AS295/SUM($AS$2:$AS$1001))</x:f>
      </x:c>
      <x:c r="AU295" s="61" t="str">
        <x:f>IF(OR(A295="",AS295&lt;0,SUM($AS$2:$AS$1001)&lt;=0),"",SUMIFS($AS$2:$AS$1001,$AS$2:$AS$1001,"&gt;"&amp;AS295)/SUM($AS$2:$AS$1001))</x:f>
      </x:c>
      <x:c r="AV295" s="61" t="str">
        <x:f>IF(OR(A295="",AS295&lt;0,SUM($AS$2:$AS$1001)&lt;=0),"",SUMIFS($AS$2:$AS$1001,$AS$2:$AS$1001,"&gt;="&amp;AS295)/SUM($AS$2:$AS$1001))</x:f>
      </x:c>
      <x:c r="AW295" s="49" t="str">
        <x:f>IF(A295="","",IF(SUM($AS$2:$AS$1001)&lt;=0,"Не определён",IF(AS295&lt;0,"Исключение",IF(AU295&lt;'Настройки'!$B$5,"A",IF(AU295&lt;'Настройки'!$B$6,"B","C")))))</x:f>
      </x:c>
      <x:c r="AX295" s="58" t="str">
        <x:f>IF(A295="","",IF(AQ295=0,"",AVERAGE(BI295:INDEX(BI295:CR295,1,'Настройки'!$B$3))))</x:f>
      </x:c>
      <x:c r="AY295" s="58" t="str">
        <x:f>IF(OR(A295="",AQ295=0),"",STDEVP(BI295:INDEX(BI295:CR295,1,'Настройки'!$B$3)))</x:f>
      </x:c>
      <x:c r="AZ295" s="61" t="str">
        <x:f>IF(OR(A295="",AQ295&lt;'Настройки'!$B$12,AX295&lt;=0,AND('Настройки'!$B$10="Блокировать",COUNTIF(F295:INDEX(F295:AO295,1,'Настройки'!$B$3),"&lt;0")&gt;0)),"",AY295/ABS(AX295))</x:f>
      </x:c>
      <x:c r="BA295" s="49" t="str">
        <x:f>IF(A295="","",IF(AND('Настройки'!$B$10="Блокировать",COUNTIF(F295:INDEX(F295:AO295,1,'Настройки'!$B$3),"&lt;0")&gt;0),"Не определён",IF(AQ295&lt;'Настройки'!$B$12,"Не определён",IF(AX295=0,"Нет спроса",IF(AX295&lt;0,"Не определён",IF(AZ295&lt;='Настройки'!$B$7,"X",IF(AZ295&lt;='Настройки'!$B$8,"Y","Z")))))))</x:f>
      </x:c>
      <x:c r="BB295" s="49" t="str">
        <x:f>IF(OR(A295="",LEN(AW295)&lt;&gt;1,LEN(BA295)&lt;&gt;1),"",AW295&amp;BA295)</x:f>
      </x:c>
      <x:c r="BC295" s="61" t="str">
        <x:f>IF(OR(A295="",AQ295=0),"",(COUNT(BI295:INDEX(BI295:CR295,1,'Настройки'!$B$3))-COUNT(CS295:INDEX(CS295:EB295,1,'Настройки'!$B$3)))/AQ295)</x:f>
      </x:c>
      <x:c r="BD295" s="64" t="str">
        <x:f>IF(OR(A295="",COUNT(CS295:INDEX(CS295:EB295,1,'Настройки'!$B$3))=0),"",AQ295/COUNT(CS295:INDEX(CS295:EB295,1,'Настройки'!$B$3)))</x:f>
      </x:c>
      <x:c r="BE295" s="64" t="str">
        <x:f>IF(OR(A295="",COUNT(CS295:INDEX(CS295:EB295,1,'Настройки'!$B$3))=0),"",IF(AVERAGE(CS295:INDEX(CS295:EB295,1,'Настройки'!$B$3))=0,"",(STDEVP(CS295:INDEX(CS295:EB295,1,'Настройки'!$B$3))/ABS(AVERAGE(CS295:INDEX(CS295:EB295,1,'Настройки'!$B$3))))^2))</x:f>
      </x:c>
      <x:c r="BF295" s="49" t="str">
        <x:f>IF(A295="","",IF(AQ295&lt;3,"Недостаточно",IF(AQ295&lt;6,"Предварительный","Обычный")))</x:f>
      </x:c>
      <x:c r="BG295" s="49" t="str">
        <x:f>IF(A295="","",IF(COUNTIF(F295:INDEX(F295:AO295,1,'Настройки'!$B$3),"&lt;0")&gt;0,IF('Настройки'!$B$10="Блокировать","Отрицательный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"),"")&amp;IF(AQ295&lt;3,"Недостаточно истории. ",IF(AQ295&lt;6,"Предварительная классификация. ",""))&amp;IF(AX295=0,"Нет спроса за горизонт. ","")&amp;IF(AZ295&gt;'Настройки'!$B$11,"Экстремальная вариативность. ",""))</x:f>
      </x:c>
      <x:c r="BH295" s="49" t="str">
        <x:f>IF(A295="","",IFERROR(VLOOKUP(BB295,'Настройки'!$D$3:$E$11,2,FALSE),"Сначала проверьте исходные данные и историю спроса.")&amp;" Уточните срок поставки, MOQ и критичность.")</x:f>
      </x:c>
      <x:c r="BI295" s="50" t="str">
        <x:f>IF(1&gt;'Настройки'!$B$3,"",IF(ISBLANK(F295),IF('Настройки'!$B$9="Нулевой спрос",0,""),IF(F295&lt;0,IF('Настройки'!$B$10="Исключить","",IF('Настройки'!$B$10="Абсолютные значения",ABS(F295),F295)),F295)))</x:f>
      </x:c>
      <x:c r="BJ295" s="50" t="str">
        <x:f>IF(2&gt;'Настройки'!$B$3,"",IF(ISBLANK(G295),IF('Настройки'!$B$9="Нулевой спрос",0,""),IF(G295&lt;0,IF('Настройки'!$B$10="Исключить","",IF('Настройки'!$B$10="Абсолютные значения",ABS(G295),G295)),G295)))</x:f>
      </x:c>
      <x:c r="BK295" s="50" t="str">
        <x:f>IF(3&gt;'Настройки'!$B$3,"",IF(ISBLANK(H295),IF('Настройки'!$B$9="Нулевой спрос",0,""),IF(H295&lt;0,IF('Настройки'!$B$10="Исключить","",IF('Настройки'!$B$10="Абсолютные значения",ABS(H295),H295)),H295)))</x:f>
      </x:c>
      <x:c r="BL295" s="50" t="str">
        <x:f>IF(4&gt;'Настройки'!$B$3,"",IF(ISBLANK(I295),IF('Настройки'!$B$9="Нулевой спрос",0,""),IF(I295&lt;0,IF('Настройки'!$B$10="Исключить","",IF('Настройки'!$B$10="Абсолютные значения",ABS(I295),I295)),I295)))</x:f>
      </x:c>
      <x:c r="BM295" s="50" t="str">
        <x:f>IF(5&gt;'Настройки'!$B$3,"",IF(ISBLANK(J295),IF('Настройки'!$B$9="Нулевой спрос",0,""),IF(J295&lt;0,IF('Настройки'!$B$10="Исключить","",IF('Настройки'!$B$10="Абсолютные значения",ABS(J295),J295)),J295)))</x:f>
      </x:c>
      <x:c r="BN295" s="50" t="str">
        <x:f>IF(6&gt;'Настройки'!$B$3,"",IF(ISBLANK(K295),IF('Настройки'!$B$9="Нулевой спрос",0,""),IF(K295&lt;0,IF('Настройки'!$B$10="Исключить","",IF('Настройки'!$B$10="Абсолютные значения",ABS(K295),K295)),K295)))</x:f>
      </x:c>
      <x:c r="BO295" s="50" t="str">
        <x:f>IF(7&gt;'Настройки'!$B$3,"",IF(ISBLANK(L295),IF('Настройки'!$B$9="Нулевой спрос",0,""),IF(L295&lt;0,IF('Настройки'!$B$10="Исключить","",IF('Настройки'!$B$10="Абсолютные значения",ABS(L295),L295)),L295)))</x:f>
      </x:c>
      <x:c r="BP295" s="50" t="str">
        <x:f>IF(8&gt;'Настройки'!$B$3,"",IF(ISBLANK(M295),IF('Настройки'!$B$9="Нулевой спрос",0,""),IF(M295&lt;0,IF('Настройки'!$B$10="Исключить","",IF('Настройки'!$B$10="Абсолютные значения",ABS(M295),M295)),M295)))</x:f>
      </x:c>
      <x:c r="BQ295" s="50" t="str">
        <x:f>IF(9&gt;'Настройки'!$B$3,"",IF(ISBLANK(N295),IF('Настройки'!$B$9="Нулевой спрос",0,""),IF(N295&lt;0,IF('Настройки'!$B$10="Исключить","",IF('Настройки'!$B$10="Абсолютные значения",ABS(N295),N295)),N295)))</x:f>
      </x:c>
      <x:c r="BR295" s="50" t="str">
        <x:f>IF(10&gt;'Настройки'!$B$3,"",IF(ISBLANK(O295),IF('Настройки'!$B$9="Нулевой спрос",0,""),IF(O295&lt;0,IF('Настройки'!$B$10="Исключить","",IF('Настройки'!$B$10="Абсолютные значения",ABS(O295),O295)),O295)))</x:f>
      </x:c>
      <x:c r="BS295" s="50" t="str">
        <x:f>IF(11&gt;'Настройки'!$B$3,"",IF(ISBLANK(P295),IF('Настройки'!$B$9="Нулевой спрос",0,""),IF(P295&lt;0,IF('Настройки'!$B$10="Исключить","",IF('Настройки'!$B$10="Абсолютные значения",ABS(P295),P295)),P295)))</x:f>
      </x:c>
      <x:c r="BT295" s="50" t="str">
        <x:f>IF(12&gt;'Настройки'!$B$3,"",IF(ISBLANK(Q295),IF('Настройки'!$B$9="Нулевой спрос",0,""),IF(Q295&lt;0,IF('Настройки'!$B$10="Исключить","",IF('Настройки'!$B$10="Абсолютные значения",ABS(Q295),Q295)),Q295)))</x:f>
      </x:c>
      <x:c r="BU295" s="50" t="str">
        <x:f>IF(13&gt;'Настройки'!$B$3,"",IF(ISBLANK(R295),IF('Настройки'!$B$9="Нулевой спрос",0,""),IF(R295&lt;0,IF('Настройки'!$B$10="Исключить","",IF('Настройки'!$B$10="Абсолютные значения",ABS(R295),R295)),R295)))</x:f>
      </x:c>
      <x:c r="BV295" s="50" t="str">
        <x:f>IF(14&gt;'Настройки'!$B$3,"",IF(ISBLANK(S295),IF('Настройки'!$B$9="Нулевой спрос",0,""),IF(S295&lt;0,IF('Настройки'!$B$10="Исключить","",IF('Настройки'!$B$10="Абсолютные значения",ABS(S295),S295)),S295)))</x:f>
      </x:c>
      <x:c r="BW295" s="50" t="str">
        <x:f>IF(15&gt;'Настройки'!$B$3,"",IF(ISBLANK(T295),IF('Настройки'!$B$9="Нулевой спрос",0,""),IF(T295&lt;0,IF('Настройки'!$B$10="Исключить","",IF('Настройки'!$B$10="Абсолютные значения",ABS(T295),T295)),T295)))</x:f>
      </x:c>
      <x:c r="BX295" s="50" t="str">
        <x:f>IF(16&gt;'Настройки'!$B$3,"",IF(ISBLANK(U295),IF('Настройки'!$B$9="Нулевой спрос",0,""),IF(U295&lt;0,IF('Настройки'!$B$10="Исключить","",IF('Настройки'!$B$10="Абсолютные значения",ABS(U295),U295)),U295)))</x:f>
      </x:c>
      <x:c r="BY295" s="50" t="str">
        <x:f>IF(17&gt;'Настройки'!$B$3,"",IF(ISBLANK(V295),IF('Настройки'!$B$9="Нулевой спрос",0,""),IF(V295&lt;0,IF('Настройки'!$B$10="Исключить","",IF('Настройки'!$B$10="Абсолютные значения",ABS(V295),V295)),V295)))</x:f>
      </x:c>
      <x:c r="BZ295" s="50" t="str">
        <x:f>IF(18&gt;'Настройки'!$B$3,"",IF(ISBLANK(W295),IF('Настройки'!$B$9="Нулевой спрос",0,""),IF(W295&lt;0,IF('Настройки'!$B$10="Исключить","",IF('Настройки'!$B$10="Абсолютные значения",ABS(W295),W295)),W295)))</x:f>
      </x:c>
      <x:c r="CA295" s="50" t="str">
        <x:f>IF(19&gt;'Настройки'!$B$3,"",IF(ISBLANK(X295),IF('Настройки'!$B$9="Нулевой спрос",0,""),IF(X295&lt;0,IF('Настройки'!$B$10="Исключить","",IF('Настройки'!$B$10="Абсолютные значения",ABS(X295),X295)),X295)))</x:f>
      </x:c>
      <x:c r="CB295" s="50" t="str">
        <x:f>IF(20&gt;'Настройки'!$B$3,"",IF(ISBLANK(Y295),IF('Настройки'!$B$9="Нулевой спрос",0,""),IF(Y295&lt;0,IF('Настройки'!$B$10="Исключить","",IF('Настройки'!$B$10="Абсолютные значения",ABS(Y295),Y295)),Y295)))</x:f>
      </x:c>
      <x:c r="CC295" s="50" t="str">
        <x:f>IF(21&gt;'Настройки'!$B$3,"",IF(ISBLANK(Z295),IF('Настройки'!$B$9="Нулевой спрос",0,""),IF(Z295&lt;0,IF('Настройки'!$B$10="Исключить","",IF('Настройки'!$B$10="Абсолютные значения",ABS(Z295),Z295)),Z295)))</x:f>
      </x:c>
      <x:c r="CD295" s="50" t="str">
        <x:f>IF(22&gt;'Настройки'!$B$3,"",IF(ISBLANK(AA295),IF('Настройки'!$B$9="Нулевой спрос",0,""),IF(AA295&lt;0,IF('Настройки'!$B$10="Исключить","",IF('Настройки'!$B$10="Абсолютные значения",ABS(AA295),AA295)),AA295)))</x:f>
      </x:c>
      <x:c r="CE295" s="50" t="str">
        <x:f>IF(23&gt;'Настройки'!$B$3,"",IF(ISBLANK(AB295),IF('Настройки'!$B$9="Нулевой спрос",0,""),IF(AB295&lt;0,IF('Настройки'!$B$10="Исключить","",IF('Настройки'!$B$10="Абсолютные значения",ABS(AB295),AB295)),AB295)))</x:f>
      </x:c>
      <x:c r="CF295" s="50" t="str">
        <x:f>IF(24&gt;'Настройки'!$B$3,"",IF(ISBLANK(AC295),IF('Настройки'!$B$9="Нулевой спрос",0,""),IF(AC295&lt;0,IF('Настройки'!$B$10="Исключить","",IF('Настройки'!$B$10="Абсолютные значения",ABS(AC295),AC295)),AC295)))</x:f>
      </x:c>
      <x:c r="CG295" s="50" t="str">
        <x:f>IF(25&gt;'Настройки'!$B$3,"",IF(ISBLANK(AD295),IF('Настройки'!$B$9="Нулевой спрос",0,""),IF(AD295&lt;0,IF('Настройки'!$B$10="Исключить","",IF('Настройки'!$B$10="Абсолютные значения",ABS(AD295),AD295)),AD295)))</x:f>
      </x:c>
      <x:c r="CH295" s="50" t="str">
        <x:f>IF(26&gt;'Настройки'!$B$3,"",IF(ISBLANK(AE295),IF('Настройки'!$B$9="Нулевой спрос",0,""),IF(AE295&lt;0,IF('Настройки'!$B$10="Исключить","",IF('Настройки'!$B$10="Абсолютные значения",ABS(AE295),AE295)),AE295)))</x:f>
      </x:c>
      <x:c r="CI295" s="50" t="str">
        <x:f>IF(27&gt;'Настройки'!$B$3,"",IF(ISBLANK(AF295),IF('Настройки'!$B$9="Нулевой спрос",0,""),IF(AF295&lt;0,IF('Настройки'!$B$10="Исключить","",IF('Настройки'!$B$10="Абсолютные значения",ABS(AF295),AF295)),AF295)))</x:f>
      </x:c>
      <x:c r="CJ295" s="50" t="str">
        <x:f>IF(28&gt;'Настройки'!$B$3,"",IF(ISBLANK(AG295),IF('Настройки'!$B$9="Нулевой спрос",0,""),IF(AG295&lt;0,IF('Настройки'!$B$10="Исключить","",IF('Настройки'!$B$10="Абсолютные значения",ABS(AG295),AG295)),AG295)))</x:f>
      </x:c>
      <x:c r="CK295" s="50" t="str">
        <x:f>IF(29&gt;'Настройки'!$B$3,"",IF(ISBLANK(AH295),IF('Настройки'!$B$9="Нулевой спрос",0,""),IF(AH295&lt;0,IF('Настройки'!$B$10="Исключить","",IF('Настройки'!$B$10="Абсолютные значения",ABS(AH295),AH295)),AH295)))</x:f>
      </x:c>
      <x:c r="CL295" s="50" t="str">
        <x:f>IF(30&gt;'Настройки'!$B$3,"",IF(ISBLANK(AI295),IF('Настройки'!$B$9="Нулевой спрос",0,""),IF(AI295&lt;0,IF('Настройки'!$B$10="Исключить","",IF('Настройки'!$B$10="Абсолютные значения",ABS(AI295),AI295)),AI295)))</x:f>
      </x:c>
      <x:c r="CM295" s="50" t="str">
        <x:f>IF(31&gt;'Настройки'!$B$3,"",IF(ISBLANK(AJ295),IF('Настройки'!$B$9="Нулевой спрос",0,""),IF(AJ295&lt;0,IF('Настройки'!$B$10="Исключить","",IF('Настройки'!$B$10="Абсолютные значения",ABS(AJ295),AJ295)),AJ295)))</x:f>
      </x:c>
      <x:c r="CN295" s="50" t="str">
        <x:f>IF(32&gt;'Настройки'!$B$3,"",IF(ISBLANK(AK295),IF('Настройки'!$B$9="Нулевой спрос",0,""),IF(AK295&lt;0,IF('Настройки'!$B$10="Исключить","",IF('Настройки'!$B$10="Абсолютные значения",ABS(AK295),AK295)),AK295)))</x:f>
      </x:c>
      <x:c r="CO295" s="50" t="str">
        <x:f>IF(33&gt;'Настройки'!$B$3,"",IF(ISBLANK(AL295),IF('Настройки'!$B$9="Нулевой спрос",0,""),IF(AL295&lt;0,IF('Настройки'!$B$10="Исключить","",IF('Настройки'!$B$10="Абсолютные значения",ABS(AL295),AL295)),AL295)))</x:f>
      </x:c>
      <x:c r="CP295" s="50" t="str">
        <x:f>IF(34&gt;'Настройки'!$B$3,"",IF(ISBLANK(AM295),IF('Настройки'!$B$9="Нулевой спрос",0,""),IF(AM295&lt;0,IF('Настройки'!$B$10="Исключить","",IF('Настройки'!$B$10="Абсолютные значения",ABS(AM295),AM295)),AM295)))</x:f>
      </x:c>
      <x:c r="CQ295" s="50" t="str">
        <x:f>IF(35&gt;'Настройки'!$B$3,"",IF(ISBLANK(AN295),IF('Настройки'!$B$9="Нулевой спрос",0,""),IF(AN295&lt;0,IF('Настройки'!$B$10="Исключить","",IF('Настройки'!$B$10="Абсолютные значения",ABS(AN295),AN295)),AN295)))</x:f>
      </x:c>
      <x:c r="CR295" s="50" t="str">
        <x:f>IF(36&gt;'Настройки'!$B$3,"",IF(ISBLANK(AO295),IF('Настройки'!$B$9="Нулевой спрос",0,""),IF(AO295&lt;0,IF('Настройки'!$B$10="Исключить","",IF('Настройки'!$B$10="Абсолютные значения",ABS(AO295),AO295)),AO295)))</x:f>
      </x:c>
      <x:c r="CS295" s="50" t="str">
        <x:f>IF(OR(1&gt;'Настройки'!$B$3,ISBLANK(BI295),BI295=0),"",BI295)</x:f>
      </x:c>
      <x:c r="CT295" s="50" t="str">
        <x:f>IF(OR(2&gt;'Настройки'!$B$3,ISBLANK(BJ295),BJ295=0),"",BJ295)</x:f>
      </x:c>
      <x:c r="CU295" s="50" t="str">
        <x:f>IF(OR(3&gt;'Настройки'!$B$3,ISBLANK(BK295),BK295=0),"",BK295)</x:f>
      </x:c>
      <x:c r="CV295" s="50" t="str">
        <x:f>IF(OR(4&gt;'Настройки'!$B$3,ISBLANK(BL295),BL295=0),"",BL295)</x:f>
      </x:c>
      <x:c r="CW295" s="50" t="str">
        <x:f>IF(OR(5&gt;'Настройки'!$B$3,ISBLANK(BM295),BM295=0),"",BM295)</x:f>
      </x:c>
      <x:c r="CX295" s="50" t="str">
        <x:f>IF(OR(6&gt;'Настройки'!$B$3,ISBLANK(BN295),BN295=0),"",BN295)</x:f>
      </x:c>
      <x:c r="CY295" s="50" t="str">
        <x:f>IF(OR(7&gt;'Настройки'!$B$3,ISBLANK(BO295),BO295=0),"",BO295)</x:f>
      </x:c>
      <x:c r="CZ295" s="50" t="str">
        <x:f>IF(OR(8&gt;'Настройки'!$B$3,ISBLANK(BP295),BP295=0),"",BP295)</x:f>
      </x:c>
      <x:c r="DA295" s="50" t="str">
        <x:f>IF(OR(9&gt;'Настройки'!$B$3,ISBLANK(BQ295),BQ295=0),"",BQ295)</x:f>
      </x:c>
      <x:c r="DB295" s="50" t="str">
        <x:f>IF(OR(10&gt;'Настройки'!$B$3,ISBLANK(BR295),BR295=0),"",BR295)</x:f>
      </x:c>
      <x:c r="DC295" s="50" t="str">
        <x:f>IF(OR(11&gt;'Настройки'!$B$3,ISBLANK(BS295),BS295=0),"",BS295)</x:f>
      </x:c>
      <x:c r="DD295" s="50" t="str">
        <x:f>IF(OR(12&gt;'Настройки'!$B$3,ISBLANK(BT295),BT295=0),"",BT295)</x:f>
      </x:c>
      <x:c r="DE295" s="50" t="str">
        <x:f>IF(OR(13&gt;'Настройки'!$B$3,ISBLANK(BU295),BU295=0),"",BU295)</x:f>
      </x:c>
      <x:c r="DF295" s="50" t="str">
        <x:f>IF(OR(14&gt;'Настройки'!$B$3,ISBLANK(BV295),BV295=0),"",BV295)</x:f>
      </x:c>
      <x:c r="DG295" s="50" t="str">
        <x:f>IF(OR(15&gt;'Настройки'!$B$3,ISBLANK(BW295),BW295=0),"",BW295)</x:f>
      </x:c>
      <x:c r="DH295" s="50" t="str">
        <x:f>IF(OR(16&gt;'Настройки'!$B$3,ISBLANK(BX295),BX295=0),"",BX295)</x:f>
      </x:c>
      <x:c r="DI295" s="50" t="str">
        <x:f>IF(OR(17&gt;'Настройки'!$B$3,ISBLANK(BY295),BY295=0),"",BY295)</x:f>
      </x:c>
      <x:c r="DJ295" s="50" t="str">
        <x:f>IF(OR(18&gt;'Настройки'!$B$3,ISBLANK(BZ295),BZ295=0),"",BZ295)</x:f>
      </x:c>
      <x:c r="DK295" s="50" t="str">
        <x:f>IF(OR(19&gt;'Настройки'!$B$3,ISBLANK(CA295),CA295=0),"",CA295)</x:f>
      </x:c>
      <x:c r="DL295" s="50" t="str">
        <x:f>IF(OR(20&gt;'Настройки'!$B$3,ISBLANK(CB295),CB295=0),"",CB295)</x:f>
      </x:c>
      <x:c r="DM295" s="50" t="str">
        <x:f>IF(OR(21&gt;'Настройки'!$B$3,ISBLANK(CC295),CC295=0),"",CC295)</x:f>
      </x:c>
      <x:c r="DN295" s="50" t="str">
        <x:f>IF(OR(22&gt;'Настройки'!$B$3,ISBLANK(CD295),CD295=0),"",CD295)</x:f>
      </x:c>
      <x:c r="DO295" s="50" t="str">
        <x:f>IF(OR(23&gt;'Настройки'!$B$3,ISBLANK(CE295),CE295=0),"",CE295)</x:f>
      </x:c>
      <x:c r="DP295" s="50" t="str">
        <x:f>IF(OR(24&gt;'Настройки'!$B$3,ISBLANK(CF295),CF295=0),"",CF295)</x:f>
      </x:c>
      <x:c r="DQ295" s="50" t="str">
        <x:f>IF(OR(25&gt;'Настройки'!$B$3,ISBLANK(CG295),CG295=0),"",CG295)</x:f>
      </x:c>
      <x:c r="DR295" s="50" t="str">
        <x:f>IF(OR(26&gt;'Настройки'!$B$3,ISBLANK(CH295),CH295=0),"",CH295)</x:f>
      </x:c>
      <x:c r="DS295" s="50" t="str">
        <x:f>IF(OR(27&gt;'Настройки'!$B$3,ISBLANK(CI295),CI295=0),"",CI295)</x:f>
      </x:c>
      <x:c r="DT295" s="50" t="str">
        <x:f>IF(OR(28&gt;'Настройки'!$B$3,ISBLANK(CJ295),CJ295=0),"",CJ295)</x:f>
      </x:c>
      <x:c r="DU295" s="50" t="str">
        <x:f>IF(OR(29&gt;'Настройки'!$B$3,ISBLANK(CK295),CK295=0),"",CK295)</x:f>
      </x:c>
      <x:c r="DV295" s="50" t="str">
        <x:f>IF(OR(30&gt;'Настройки'!$B$3,ISBLANK(CL295),CL295=0),"",CL295)</x:f>
      </x:c>
      <x:c r="DW295" s="50" t="str">
        <x:f>IF(OR(31&gt;'Настройки'!$B$3,ISBLANK(CM295),CM295=0),"",CM295)</x:f>
      </x:c>
      <x:c r="DX295" s="50" t="str">
        <x:f>IF(OR(32&gt;'Настройки'!$B$3,ISBLANK(CN295),CN295=0),"",CN295)</x:f>
      </x:c>
      <x:c r="DY295" s="50" t="str">
        <x:f>IF(OR(33&gt;'Настройки'!$B$3,ISBLANK(CO295),CO295=0),"",CO295)</x:f>
      </x:c>
      <x:c r="DZ295" s="50" t="str">
        <x:f>IF(OR(34&gt;'Настройки'!$B$3,ISBLANK(CP295),CP295=0),"",CP295)</x:f>
      </x:c>
      <x:c r="EA295" s="50" t="str">
        <x:f>IF(OR(35&gt;'Настройки'!$B$3,ISBLANK(CQ295),CQ295=0),"",CQ295)</x:f>
      </x:c>
      <x:c r="EB295" s="50" t="str">
        <x:f>IF(OR(36&gt;'Настройки'!$B$3,ISBLANK(CR295),CR295=0),"",CR295)</x:f>
      </x:c>
      <x:c r="EC295" s="50" t="str">
        <x:f>IF(A295="","",IF(OR(BB295="AZ",BB295="BZ"),10000+ROW(),IF(AZ295&gt;'Настройки'!$B$11,20000+ROW(),IF(BF295&lt;&gt;"Обычный",30000+ROW(),IF(AX295&lt;=0,40000+ROW(),"")))))</x:f>
      </x:c>
      <x:c r="ED295" s="50" t="str">
        <x:f>IF(EC295="","",COUNTIFS($EC$2:$EC$1001,"&gt;0",$EC$2:$EC$1001,"&lt;"&amp;EC295)+1)</x:f>
      </x:c>
    </x:row>
    <x:row r="296">
      <x:c r="A296" s="115"/>
      <x:c r="B296" s="115"/>
      <x:c r="C296" s="115"/>
      <x:c r="D296" s="118"/>
      <x:c r="E296" s="118"/>
      <x:c r="F296" s="118"/>
      <x:c r="G296" s="118"/>
      <x:c r="H296" s="118"/>
      <x:c r="I296" s="118"/>
      <x:c r="J296" s="118"/>
      <x:c r="K296" s="118"/>
      <x:c r="L296" s="118"/>
      <x:c r="M296" s="118"/>
      <x:c r="N296" s="118"/>
      <x:c r="O296" s="118"/>
      <x:c r="P296" s="118"/>
      <x:c r="Q296" s="118"/>
      <x:c r="R296" s="118"/>
      <x:c r="S296" s="118"/>
      <x:c r="T296" s="118"/>
      <x:c r="U296" s="118"/>
      <x:c r="V296" s="118"/>
      <x:c r="W296" s="118"/>
      <x:c r="X296" s="118"/>
      <x:c r="Y296" s="118"/>
      <x:c r="Z296" s="118"/>
      <x:c r="AA296" s="118"/>
      <x:c r="AB296" s="118"/>
      <x:c r="AC296" s="118"/>
      <x:c r="AD296" s="118"/>
      <x:c r="AE296" s="118"/>
      <x:c r="AF296" s="118"/>
      <x:c r="AG296" s="118"/>
      <x:c r="AH296" s="118"/>
      <x:c r="AI296" s="118"/>
      <x:c r="AJ296" s="118"/>
      <x:c r="AK296" s="118"/>
      <x:c r="AL296" s="118"/>
      <x:c r="AM296" s="118"/>
      <x:c r="AN296" s="118"/>
      <x:c r="AO296" s="118"/>
      <x:c r="AP296" s="115"/>
      <x:c r="AQ296" s="49" t="str">
        <x:f>IF(A296="","",COUNT(BI296:INDEX(BI296:CR296,1,'Настройки'!$B$3)))</x:f>
      </x:c>
      <x:c r="AR296" s="49" t="str">
        <x:f>IF(A296="","",SUM(BI296:INDEX(BI296:CR296,1,'Настройки'!$B$3)))</x:f>
      </x:c>
      <x:c r="AS296" s="58" t="str">
        <x:f>IF(A296="","",IF('Настройки'!$B$4="Стоимость потребления",AR296*D296,IF('Настройки'!$B$4="Количество",AR296,E296)))</x:f>
      </x:c>
      <x:c r="AT296" s="61" t="str">
        <x:f>IF(OR(A296="",AS296&lt;0,SUM($AS$2:$AS$1001)&lt;=0),"",AS296/SUM($AS$2:$AS$1001))</x:f>
      </x:c>
      <x:c r="AU296" s="61" t="str">
        <x:f>IF(OR(A296="",AS296&lt;0,SUM($AS$2:$AS$1001)&lt;=0),"",SUMIFS($AS$2:$AS$1001,$AS$2:$AS$1001,"&gt;"&amp;AS296)/SUM($AS$2:$AS$1001))</x:f>
      </x:c>
      <x:c r="AV296" s="61" t="str">
        <x:f>IF(OR(A296="",AS296&lt;0,SUM($AS$2:$AS$1001)&lt;=0),"",SUMIFS($AS$2:$AS$1001,$AS$2:$AS$1001,"&gt;="&amp;AS296)/SUM($AS$2:$AS$1001))</x:f>
      </x:c>
      <x:c r="AW296" s="49" t="str">
        <x:f>IF(A296="","",IF(SUM($AS$2:$AS$1001)&lt;=0,"Не определён",IF(AS296&lt;0,"Исключение",IF(AU296&lt;'Настройки'!$B$5,"A",IF(AU296&lt;'Настройки'!$B$6,"B","C")))))</x:f>
      </x:c>
      <x:c r="AX296" s="58" t="str">
        <x:f>IF(A296="","",IF(AQ296=0,"",AVERAGE(BI296:INDEX(BI296:CR296,1,'Настройки'!$B$3))))</x:f>
      </x:c>
      <x:c r="AY296" s="58" t="str">
        <x:f>IF(OR(A296="",AQ296=0),"",STDEVP(BI296:INDEX(BI296:CR296,1,'Настройки'!$B$3)))</x:f>
      </x:c>
      <x:c r="AZ296" s="61" t="str">
        <x:f>IF(OR(A296="",AQ296&lt;'Настройки'!$B$12,AX296&lt;=0,AND('Настройки'!$B$10="Блокировать",COUNTIF(F296:INDEX(F296:AO296,1,'Настройки'!$B$3),"&lt;0")&gt;0)),"",AY296/ABS(AX296))</x:f>
      </x:c>
      <x:c r="BA296" s="49" t="str">
        <x:f>IF(A296="","",IF(AND('Настройки'!$B$10="Блокировать",COUNTIF(F296:INDEX(F296:AO296,1,'Настройки'!$B$3),"&lt;0")&gt;0),"Не определён",IF(AQ296&lt;'Настройки'!$B$12,"Не определён",IF(AX296=0,"Нет спроса",IF(AX296&lt;0,"Не определён",IF(AZ296&lt;='Настройки'!$B$7,"X",IF(AZ296&lt;='Настройки'!$B$8,"Y","Z")))))))</x:f>
      </x:c>
      <x:c r="BB296" s="49" t="str">
        <x:f>IF(OR(A296="",LEN(AW296)&lt;&gt;1,LEN(BA296)&lt;&gt;1),"",AW296&amp;BA296)</x:f>
      </x:c>
      <x:c r="BC296" s="61" t="str">
        <x:f>IF(OR(A296="",AQ296=0),"",(COUNT(BI296:INDEX(BI296:CR296,1,'Настройки'!$B$3))-COUNT(CS296:INDEX(CS296:EB296,1,'Настройки'!$B$3)))/AQ296)</x:f>
      </x:c>
      <x:c r="BD296" s="64" t="str">
        <x:f>IF(OR(A296="",COUNT(CS296:INDEX(CS296:EB296,1,'Настройки'!$B$3))=0),"",AQ296/COUNT(CS296:INDEX(CS296:EB296,1,'Настройки'!$B$3)))</x:f>
      </x:c>
      <x:c r="BE296" s="64" t="str">
        <x:f>IF(OR(A296="",COUNT(CS296:INDEX(CS296:EB296,1,'Настройки'!$B$3))=0),"",IF(AVERAGE(CS296:INDEX(CS296:EB296,1,'Настройки'!$B$3))=0,"",(STDEVP(CS296:INDEX(CS296:EB296,1,'Настройки'!$B$3))/ABS(AVERAGE(CS296:INDEX(CS296:EB296,1,'Настройки'!$B$3))))^2))</x:f>
      </x:c>
      <x:c r="BF296" s="49" t="str">
        <x:f>IF(A296="","",IF(AQ296&lt;3,"Недостаточно",IF(AQ296&lt;6,"Предварительный","Обычный")))</x:f>
      </x:c>
      <x:c r="BG296" s="49" t="str">
        <x:f>IF(A296="","",IF(COUNTIF(F296:INDEX(F296:AO296,1,'Настройки'!$B$3),"&lt;0")&gt;0,IF('Настройки'!$B$10="Блокировать","Отрицательный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"),"")&amp;IF(AQ296&lt;3,"Недостаточно истории. ",IF(AQ296&lt;6,"Предварительная классификация. ",""))&amp;IF(AX296=0,"Нет спроса за горизонт. ","")&amp;IF(AZ296&gt;'Настройки'!$B$11,"Экстремальная вариативность. ",""))</x:f>
      </x:c>
      <x:c r="BH296" s="49" t="str">
        <x:f>IF(A296="","",IFERROR(VLOOKUP(BB296,'Настройки'!$D$3:$E$11,2,FALSE),"Сначала проверьте исходные данные и историю спроса.")&amp;" Уточните срок поставки, MOQ и критичность.")</x:f>
      </x:c>
      <x:c r="BI296" s="50" t="str">
        <x:f>IF(1&gt;'Настройки'!$B$3,"",IF(ISBLANK(F296),IF('Настройки'!$B$9="Нулевой спрос",0,""),IF(F296&lt;0,IF('Настройки'!$B$10="Исключить","",IF('Настройки'!$B$10="Абсолютные значения",ABS(F296),F296)),F296)))</x:f>
      </x:c>
      <x:c r="BJ296" s="50" t="str">
        <x:f>IF(2&gt;'Настройки'!$B$3,"",IF(ISBLANK(G296),IF('Настройки'!$B$9="Нулевой спрос",0,""),IF(G296&lt;0,IF('Настройки'!$B$10="Исключить","",IF('Настройки'!$B$10="Абсолютные значения",ABS(G296),G296)),G296)))</x:f>
      </x:c>
      <x:c r="BK296" s="50" t="str">
        <x:f>IF(3&gt;'Настройки'!$B$3,"",IF(ISBLANK(H296),IF('Настройки'!$B$9="Нулевой спрос",0,""),IF(H296&lt;0,IF('Настройки'!$B$10="Исключить","",IF('Настройки'!$B$10="Абсолютные значения",ABS(H296),H296)),H296)))</x:f>
      </x:c>
      <x:c r="BL296" s="50" t="str">
        <x:f>IF(4&gt;'Настройки'!$B$3,"",IF(ISBLANK(I296),IF('Настройки'!$B$9="Нулевой спрос",0,""),IF(I296&lt;0,IF('Настройки'!$B$10="Исключить","",IF('Настройки'!$B$10="Абсолютные значения",ABS(I296),I296)),I296)))</x:f>
      </x:c>
      <x:c r="BM296" s="50" t="str">
        <x:f>IF(5&gt;'Настройки'!$B$3,"",IF(ISBLANK(J296),IF('Настройки'!$B$9="Нулевой спрос",0,""),IF(J296&lt;0,IF('Настройки'!$B$10="Исключить","",IF('Настройки'!$B$10="Абсолютные значения",ABS(J296),J296)),J296)))</x:f>
      </x:c>
      <x:c r="BN296" s="50" t="str">
        <x:f>IF(6&gt;'Настройки'!$B$3,"",IF(ISBLANK(K296),IF('Настройки'!$B$9="Нулевой спрос",0,""),IF(K296&lt;0,IF('Настройки'!$B$10="Исключить","",IF('Настройки'!$B$10="Абсолютные значения",ABS(K296),K296)),K296)))</x:f>
      </x:c>
      <x:c r="BO296" s="50" t="str">
        <x:f>IF(7&gt;'Настройки'!$B$3,"",IF(ISBLANK(L296),IF('Настройки'!$B$9="Нулевой спрос",0,""),IF(L296&lt;0,IF('Настройки'!$B$10="Исключить","",IF('Настройки'!$B$10="Абсолютные значения",ABS(L296),L296)),L296)))</x:f>
      </x:c>
      <x:c r="BP296" s="50" t="str">
        <x:f>IF(8&gt;'Настройки'!$B$3,"",IF(ISBLANK(M296),IF('Настройки'!$B$9="Нулевой спрос",0,""),IF(M296&lt;0,IF('Настройки'!$B$10="Исключить","",IF('Настройки'!$B$10="Абсолютные значения",ABS(M296),M296)),M296)))</x:f>
      </x:c>
      <x:c r="BQ296" s="50" t="str">
        <x:f>IF(9&gt;'Настройки'!$B$3,"",IF(ISBLANK(N296),IF('Настройки'!$B$9="Нулевой спрос",0,""),IF(N296&lt;0,IF('Настройки'!$B$10="Исключить","",IF('Настройки'!$B$10="Абсолютные значения",ABS(N296),N296)),N296)))</x:f>
      </x:c>
      <x:c r="BR296" s="50" t="str">
        <x:f>IF(10&gt;'Настройки'!$B$3,"",IF(ISBLANK(O296),IF('Настройки'!$B$9="Нулевой спрос",0,""),IF(O296&lt;0,IF('Настройки'!$B$10="Исключить","",IF('Настройки'!$B$10="Абсолютные значения",ABS(O296),O296)),O296)))</x:f>
      </x:c>
      <x:c r="BS296" s="50" t="str">
        <x:f>IF(11&gt;'Настройки'!$B$3,"",IF(ISBLANK(P296),IF('Настройки'!$B$9="Нулевой спрос",0,""),IF(P296&lt;0,IF('Настройки'!$B$10="Исключить","",IF('Настройки'!$B$10="Абсолютные значения",ABS(P296),P296)),P296)))</x:f>
      </x:c>
      <x:c r="BT296" s="50" t="str">
        <x:f>IF(12&gt;'Настройки'!$B$3,"",IF(ISBLANK(Q296),IF('Настройки'!$B$9="Нулевой спрос",0,""),IF(Q296&lt;0,IF('Настройки'!$B$10="Исключить","",IF('Настройки'!$B$10="Абсолютные значения",ABS(Q296),Q296)),Q296)))</x:f>
      </x:c>
      <x:c r="BU296" s="50" t="str">
        <x:f>IF(13&gt;'Настройки'!$B$3,"",IF(ISBLANK(R296),IF('Настройки'!$B$9="Нулевой спрос",0,""),IF(R296&lt;0,IF('Настройки'!$B$10="Исключить","",IF('Настройки'!$B$10="Абсолютные значения",ABS(R296),R296)),R296)))</x:f>
      </x:c>
      <x:c r="BV296" s="50" t="str">
        <x:f>IF(14&gt;'Настройки'!$B$3,"",IF(ISBLANK(S296),IF('Настройки'!$B$9="Нулевой спрос",0,""),IF(S296&lt;0,IF('Настройки'!$B$10="Исключить","",IF('Настройки'!$B$10="Абсолютные значения",ABS(S296),S296)),S296)))</x:f>
      </x:c>
      <x:c r="BW296" s="50" t="str">
        <x:f>IF(15&gt;'Настройки'!$B$3,"",IF(ISBLANK(T296),IF('Настройки'!$B$9="Нулевой спрос",0,""),IF(T296&lt;0,IF('Настройки'!$B$10="Исключить","",IF('Настройки'!$B$10="Абсолютные значения",ABS(T296),T296)),T296)))</x:f>
      </x:c>
      <x:c r="BX296" s="50" t="str">
        <x:f>IF(16&gt;'Настройки'!$B$3,"",IF(ISBLANK(U296),IF('Настройки'!$B$9="Нулевой спрос",0,""),IF(U296&lt;0,IF('Настройки'!$B$10="Исключить","",IF('Настройки'!$B$10="Абсолютные значения",ABS(U296),U296)),U296)))</x:f>
      </x:c>
      <x:c r="BY296" s="50" t="str">
        <x:f>IF(17&gt;'Настройки'!$B$3,"",IF(ISBLANK(V296),IF('Настройки'!$B$9="Нулевой спрос",0,""),IF(V296&lt;0,IF('Настройки'!$B$10="Исключить","",IF('Настройки'!$B$10="Абсолютные значения",ABS(V296),V296)),V296)))</x:f>
      </x:c>
      <x:c r="BZ296" s="50" t="str">
        <x:f>IF(18&gt;'Настройки'!$B$3,"",IF(ISBLANK(W296),IF('Настройки'!$B$9="Нулевой спрос",0,""),IF(W296&lt;0,IF('Настройки'!$B$10="Исключить","",IF('Настройки'!$B$10="Абсолютные значения",ABS(W296),W296)),W296)))</x:f>
      </x:c>
      <x:c r="CA296" s="50" t="str">
        <x:f>IF(19&gt;'Настройки'!$B$3,"",IF(ISBLANK(X296),IF('Настройки'!$B$9="Нулевой спрос",0,""),IF(X296&lt;0,IF('Настройки'!$B$10="Исключить","",IF('Настройки'!$B$10="Абсолютные значения",ABS(X296),X296)),X296)))</x:f>
      </x:c>
      <x:c r="CB296" s="50" t="str">
        <x:f>IF(20&gt;'Настройки'!$B$3,"",IF(ISBLANK(Y296),IF('Настройки'!$B$9="Нулевой спрос",0,""),IF(Y296&lt;0,IF('Настройки'!$B$10="Исключить","",IF('Настройки'!$B$10="Абсолютные значения",ABS(Y296),Y296)),Y296)))</x:f>
      </x:c>
      <x:c r="CC296" s="50" t="str">
        <x:f>IF(21&gt;'Настройки'!$B$3,"",IF(ISBLANK(Z296),IF('Настройки'!$B$9="Нулевой спрос",0,""),IF(Z296&lt;0,IF('Настройки'!$B$10="Исключить","",IF('Настройки'!$B$10="Абсолютные значения",ABS(Z296),Z296)),Z296)))</x:f>
      </x:c>
      <x:c r="CD296" s="50" t="str">
        <x:f>IF(22&gt;'Настройки'!$B$3,"",IF(ISBLANK(AA296),IF('Настройки'!$B$9="Нулевой спрос",0,""),IF(AA296&lt;0,IF('Настройки'!$B$10="Исключить","",IF('Настройки'!$B$10="Абсолютные значения",ABS(AA296),AA296)),AA296)))</x:f>
      </x:c>
      <x:c r="CE296" s="50" t="str">
        <x:f>IF(23&gt;'Настройки'!$B$3,"",IF(ISBLANK(AB296),IF('Настройки'!$B$9="Нулевой спрос",0,""),IF(AB296&lt;0,IF('Настройки'!$B$10="Исключить","",IF('Настройки'!$B$10="Абсолютные значения",ABS(AB296),AB296)),AB296)))</x:f>
      </x:c>
      <x:c r="CF296" s="50" t="str">
        <x:f>IF(24&gt;'Настройки'!$B$3,"",IF(ISBLANK(AC296),IF('Настройки'!$B$9="Нулевой спрос",0,""),IF(AC296&lt;0,IF('Настройки'!$B$10="Исключить","",IF('Настройки'!$B$10="Абсолютные значения",ABS(AC296),AC296)),AC296)))</x:f>
      </x:c>
      <x:c r="CG296" s="50" t="str">
        <x:f>IF(25&gt;'Настройки'!$B$3,"",IF(ISBLANK(AD296),IF('Настройки'!$B$9="Нулевой спрос",0,""),IF(AD296&lt;0,IF('Настройки'!$B$10="Исключить","",IF('Настройки'!$B$10="Абсолютные значения",ABS(AD296),AD296)),AD296)))</x:f>
      </x:c>
      <x:c r="CH296" s="50" t="str">
        <x:f>IF(26&gt;'Настройки'!$B$3,"",IF(ISBLANK(AE296),IF('Настройки'!$B$9="Нулевой спрос",0,""),IF(AE296&lt;0,IF('Настройки'!$B$10="Исключить","",IF('Настройки'!$B$10="Абсолютные значения",ABS(AE296),AE296)),AE296)))</x:f>
      </x:c>
      <x:c r="CI296" s="50" t="str">
        <x:f>IF(27&gt;'Настройки'!$B$3,"",IF(ISBLANK(AF296),IF('Настройки'!$B$9="Нулевой спрос",0,""),IF(AF296&lt;0,IF('Настройки'!$B$10="Исключить","",IF('Настройки'!$B$10="Абсолютные значения",ABS(AF296),AF296)),AF296)))</x:f>
      </x:c>
      <x:c r="CJ296" s="50" t="str">
        <x:f>IF(28&gt;'Настройки'!$B$3,"",IF(ISBLANK(AG296),IF('Настройки'!$B$9="Нулевой спрос",0,""),IF(AG296&lt;0,IF('Настройки'!$B$10="Исключить","",IF('Настройки'!$B$10="Абсолютные значения",ABS(AG296),AG296)),AG296)))</x:f>
      </x:c>
      <x:c r="CK296" s="50" t="str">
        <x:f>IF(29&gt;'Настройки'!$B$3,"",IF(ISBLANK(AH296),IF('Настройки'!$B$9="Нулевой спрос",0,""),IF(AH296&lt;0,IF('Настройки'!$B$10="Исключить","",IF('Настройки'!$B$10="Абсолютные значения",ABS(AH296),AH296)),AH296)))</x:f>
      </x:c>
      <x:c r="CL296" s="50" t="str">
        <x:f>IF(30&gt;'Настройки'!$B$3,"",IF(ISBLANK(AI296),IF('Настройки'!$B$9="Нулевой спрос",0,""),IF(AI296&lt;0,IF('Настройки'!$B$10="Исключить","",IF('Настройки'!$B$10="Абсолютные значения",ABS(AI296),AI296)),AI296)))</x:f>
      </x:c>
      <x:c r="CM296" s="50" t="str">
        <x:f>IF(31&gt;'Настройки'!$B$3,"",IF(ISBLANK(AJ296),IF('Настройки'!$B$9="Нулевой спрос",0,""),IF(AJ296&lt;0,IF('Настройки'!$B$10="Исключить","",IF('Настройки'!$B$10="Абсолютные значения",ABS(AJ296),AJ296)),AJ296)))</x:f>
      </x:c>
      <x:c r="CN296" s="50" t="str">
        <x:f>IF(32&gt;'Настройки'!$B$3,"",IF(ISBLANK(AK296),IF('Настройки'!$B$9="Нулевой спрос",0,""),IF(AK296&lt;0,IF('Настройки'!$B$10="Исключить","",IF('Настройки'!$B$10="Абсолютные значения",ABS(AK296),AK296)),AK296)))</x:f>
      </x:c>
      <x:c r="CO296" s="50" t="str">
        <x:f>IF(33&gt;'Настройки'!$B$3,"",IF(ISBLANK(AL296),IF('Настройки'!$B$9="Нулевой спрос",0,""),IF(AL296&lt;0,IF('Настройки'!$B$10="Исключить","",IF('Настройки'!$B$10="Абсолютные значения",ABS(AL296),AL296)),AL296)))</x:f>
      </x:c>
      <x:c r="CP296" s="50" t="str">
        <x:f>IF(34&gt;'Настройки'!$B$3,"",IF(ISBLANK(AM296),IF('Настройки'!$B$9="Нулевой спрос",0,""),IF(AM296&lt;0,IF('Настройки'!$B$10="Исключить","",IF('Настройки'!$B$10="Абсолютные значения",ABS(AM296),AM296)),AM296)))</x:f>
      </x:c>
      <x:c r="CQ296" s="50" t="str">
        <x:f>IF(35&gt;'Настройки'!$B$3,"",IF(ISBLANK(AN296),IF('Настройки'!$B$9="Нулевой спрос",0,""),IF(AN296&lt;0,IF('Настройки'!$B$10="Исключить","",IF('Настройки'!$B$10="Абсолютные значения",ABS(AN296),AN296)),AN296)))</x:f>
      </x:c>
      <x:c r="CR296" s="50" t="str">
        <x:f>IF(36&gt;'Настройки'!$B$3,"",IF(ISBLANK(AO296),IF('Настройки'!$B$9="Нулевой спрос",0,""),IF(AO296&lt;0,IF('Настройки'!$B$10="Исключить","",IF('Настройки'!$B$10="Абсолютные значения",ABS(AO296),AO296)),AO296)))</x:f>
      </x:c>
      <x:c r="CS296" s="50" t="str">
        <x:f>IF(OR(1&gt;'Настройки'!$B$3,ISBLANK(BI296),BI296=0),"",BI296)</x:f>
      </x:c>
      <x:c r="CT296" s="50" t="str">
        <x:f>IF(OR(2&gt;'Настройки'!$B$3,ISBLANK(BJ296),BJ296=0),"",BJ296)</x:f>
      </x:c>
      <x:c r="CU296" s="50" t="str">
        <x:f>IF(OR(3&gt;'Настройки'!$B$3,ISBLANK(BK296),BK296=0),"",BK296)</x:f>
      </x:c>
      <x:c r="CV296" s="50" t="str">
        <x:f>IF(OR(4&gt;'Настройки'!$B$3,ISBLANK(BL296),BL296=0),"",BL296)</x:f>
      </x:c>
      <x:c r="CW296" s="50" t="str">
        <x:f>IF(OR(5&gt;'Настройки'!$B$3,ISBLANK(BM296),BM296=0),"",BM296)</x:f>
      </x:c>
      <x:c r="CX296" s="50" t="str">
        <x:f>IF(OR(6&gt;'Настройки'!$B$3,ISBLANK(BN296),BN296=0),"",BN296)</x:f>
      </x:c>
      <x:c r="CY296" s="50" t="str">
        <x:f>IF(OR(7&gt;'Настройки'!$B$3,ISBLANK(BO296),BO296=0),"",BO296)</x:f>
      </x:c>
      <x:c r="CZ296" s="50" t="str">
        <x:f>IF(OR(8&gt;'Настройки'!$B$3,ISBLANK(BP296),BP296=0),"",BP296)</x:f>
      </x:c>
      <x:c r="DA296" s="50" t="str">
        <x:f>IF(OR(9&gt;'Настройки'!$B$3,ISBLANK(BQ296),BQ296=0),"",BQ296)</x:f>
      </x:c>
      <x:c r="DB296" s="50" t="str">
        <x:f>IF(OR(10&gt;'Настройки'!$B$3,ISBLANK(BR296),BR296=0),"",BR296)</x:f>
      </x:c>
      <x:c r="DC296" s="50" t="str">
        <x:f>IF(OR(11&gt;'Настройки'!$B$3,ISBLANK(BS296),BS296=0),"",BS296)</x:f>
      </x:c>
      <x:c r="DD296" s="50" t="str">
        <x:f>IF(OR(12&gt;'Настройки'!$B$3,ISBLANK(BT296),BT296=0),"",BT296)</x:f>
      </x:c>
      <x:c r="DE296" s="50" t="str">
        <x:f>IF(OR(13&gt;'Настройки'!$B$3,ISBLANK(BU296),BU296=0),"",BU296)</x:f>
      </x:c>
      <x:c r="DF296" s="50" t="str">
        <x:f>IF(OR(14&gt;'Настройки'!$B$3,ISBLANK(BV296),BV296=0),"",BV296)</x:f>
      </x:c>
      <x:c r="DG296" s="50" t="str">
        <x:f>IF(OR(15&gt;'Настройки'!$B$3,ISBLANK(BW296),BW296=0),"",BW296)</x:f>
      </x:c>
      <x:c r="DH296" s="50" t="str">
        <x:f>IF(OR(16&gt;'Настройки'!$B$3,ISBLANK(BX296),BX296=0),"",BX296)</x:f>
      </x:c>
      <x:c r="DI296" s="50" t="str">
        <x:f>IF(OR(17&gt;'Настройки'!$B$3,ISBLANK(BY296),BY296=0),"",BY296)</x:f>
      </x:c>
      <x:c r="DJ296" s="50" t="str">
        <x:f>IF(OR(18&gt;'Настройки'!$B$3,ISBLANK(BZ296),BZ296=0),"",BZ296)</x:f>
      </x:c>
      <x:c r="DK296" s="50" t="str">
        <x:f>IF(OR(19&gt;'Настройки'!$B$3,ISBLANK(CA296),CA296=0),"",CA296)</x:f>
      </x:c>
      <x:c r="DL296" s="50" t="str">
        <x:f>IF(OR(20&gt;'Настройки'!$B$3,ISBLANK(CB296),CB296=0),"",CB296)</x:f>
      </x:c>
      <x:c r="DM296" s="50" t="str">
        <x:f>IF(OR(21&gt;'Настройки'!$B$3,ISBLANK(CC296),CC296=0),"",CC296)</x:f>
      </x:c>
      <x:c r="DN296" s="50" t="str">
        <x:f>IF(OR(22&gt;'Настройки'!$B$3,ISBLANK(CD296),CD296=0),"",CD296)</x:f>
      </x:c>
      <x:c r="DO296" s="50" t="str">
        <x:f>IF(OR(23&gt;'Настройки'!$B$3,ISBLANK(CE296),CE296=0),"",CE296)</x:f>
      </x:c>
      <x:c r="DP296" s="50" t="str">
        <x:f>IF(OR(24&gt;'Настройки'!$B$3,ISBLANK(CF296),CF296=0),"",CF296)</x:f>
      </x:c>
      <x:c r="DQ296" s="50" t="str">
        <x:f>IF(OR(25&gt;'Настройки'!$B$3,ISBLANK(CG296),CG296=0),"",CG296)</x:f>
      </x:c>
      <x:c r="DR296" s="50" t="str">
        <x:f>IF(OR(26&gt;'Настройки'!$B$3,ISBLANK(CH296),CH296=0),"",CH296)</x:f>
      </x:c>
      <x:c r="DS296" s="50" t="str">
        <x:f>IF(OR(27&gt;'Настройки'!$B$3,ISBLANK(CI296),CI296=0),"",CI296)</x:f>
      </x:c>
      <x:c r="DT296" s="50" t="str">
        <x:f>IF(OR(28&gt;'Настройки'!$B$3,ISBLANK(CJ296),CJ296=0),"",CJ296)</x:f>
      </x:c>
      <x:c r="DU296" s="50" t="str">
        <x:f>IF(OR(29&gt;'Настройки'!$B$3,ISBLANK(CK296),CK296=0),"",CK296)</x:f>
      </x:c>
      <x:c r="DV296" s="50" t="str">
        <x:f>IF(OR(30&gt;'Настройки'!$B$3,ISBLANK(CL296),CL296=0),"",CL296)</x:f>
      </x:c>
      <x:c r="DW296" s="50" t="str">
        <x:f>IF(OR(31&gt;'Настройки'!$B$3,ISBLANK(CM296),CM296=0),"",CM296)</x:f>
      </x:c>
      <x:c r="DX296" s="50" t="str">
        <x:f>IF(OR(32&gt;'Настройки'!$B$3,ISBLANK(CN296),CN296=0),"",CN296)</x:f>
      </x:c>
      <x:c r="DY296" s="50" t="str">
        <x:f>IF(OR(33&gt;'Настройки'!$B$3,ISBLANK(CO296),CO296=0),"",CO296)</x:f>
      </x:c>
      <x:c r="DZ296" s="50" t="str">
        <x:f>IF(OR(34&gt;'Настройки'!$B$3,ISBLANK(CP296),CP296=0),"",CP296)</x:f>
      </x:c>
      <x:c r="EA296" s="50" t="str">
        <x:f>IF(OR(35&gt;'Настройки'!$B$3,ISBLANK(CQ296),CQ296=0),"",CQ296)</x:f>
      </x:c>
      <x:c r="EB296" s="50" t="str">
        <x:f>IF(OR(36&gt;'Настройки'!$B$3,ISBLANK(CR296),CR296=0),"",CR296)</x:f>
      </x:c>
      <x:c r="EC296" s="50" t="str">
        <x:f>IF(A296="","",IF(OR(BB296="AZ",BB296="BZ"),10000+ROW(),IF(AZ296&gt;'Настройки'!$B$11,20000+ROW(),IF(BF296&lt;&gt;"Обычный",30000+ROW(),IF(AX296&lt;=0,40000+ROW(),"")))))</x:f>
      </x:c>
      <x:c r="ED296" s="50" t="str">
        <x:f>IF(EC296="","",COUNTIFS($EC$2:$EC$1001,"&gt;0",$EC$2:$EC$1001,"&lt;"&amp;EC296)+1)</x:f>
      </x:c>
    </x:row>
    <x:row r="297">
      <x:c r="A297" s="115"/>
      <x:c r="B297" s="115"/>
      <x:c r="C297" s="115"/>
      <x:c r="D297" s="118"/>
      <x:c r="E297" s="118"/>
      <x:c r="F297" s="118"/>
      <x:c r="G297" s="118"/>
      <x:c r="H297" s="118"/>
      <x:c r="I297" s="118"/>
      <x:c r="J297" s="118"/>
      <x:c r="K297" s="118"/>
      <x:c r="L297" s="118"/>
      <x:c r="M297" s="118"/>
      <x:c r="N297" s="118"/>
      <x:c r="O297" s="118"/>
      <x:c r="P297" s="118"/>
      <x:c r="Q297" s="118"/>
      <x:c r="R297" s="118"/>
      <x:c r="S297" s="118"/>
      <x:c r="T297" s="118"/>
      <x:c r="U297" s="118"/>
      <x:c r="V297" s="118"/>
      <x:c r="W297" s="118"/>
      <x:c r="X297" s="118"/>
      <x:c r="Y297" s="118"/>
      <x:c r="Z297" s="118"/>
      <x:c r="AA297" s="118"/>
      <x:c r="AB297" s="118"/>
      <x:c r="AC297" s="118"/>
      <x:c r="AD297" s="118"/>
      <x:c r="AE297" s="118"/>
      <x:c r="AF297" s="118"/>
      <x:c r="AG297" s="118"/>
      <x:c r="AH297" s="118"/>
      <x:c r="AI297" s="118"/>
      <x:c r="AJ297" s="118"/>
      <x:c r="AK297" s="118"/>
      <x:c r="AL297" s="118"/>
      <x:c r="AM297" s="118"/>
      <x:c r="AN297" s="118"/>
      <x:c r="AO297" s="118"/>
      <x:c r="AP297" s="115"/>
      <x:c r="AQ297" s="49" t="str">
        <x:f>IF(A297="","",COUNT(BI297:INDEX(BI297:CR297,1,'Настройки'!$B$3)))</x:f>
      </x:c>
      <x:c r="AR297" s="49" t="str">
        <x:f>IF(A297="","",SUM(BI297:INDEX(BI297:CR297,1,'Настройки'!$B$3)))</x:f>
      </x:c>
      <x:c r="AS297" s="58" t="str">
        <x:f>IF(A297="","",IF('Настройки'!$B$4="Стоимость потребления",AR297*D297,IF('Настройки'!$B$4="Количество",AR297,E297)))</x:f>
      </x:c>
      <x:c r="AT297" s="61" t="str">
        <x:f>IF(OR(A297="",AS297&lt;0,SUM($AS$2:$AS$1001)&lt;=0),"",AS297/SUM($AS$2:$AS$1001))</x:f>
      </x:c>
      <x:c r="AU297" s="61" t="str">
        <x:f>IF(OR(A297="",AS297&lt;0,SUM($AS$2:$AS$1001)&lt;=0),"",SUMIFS($AS$2:$AS$1001,$AS$2:$AS$1001,"&gt;"&amp;AS297)/SUM($AS$2:$AS$1001))</x:f>
      </x:c>
      <x:c r="AV297" s="61" t="str">
        <x:f>IF(OR(A297="",AS297&lt;0,SUM($AS$2:$AS$1001)&lt;=0),"",SUMIFS($AS$2:$AS$1001,$AS$2:$AS$1001,"&gt;="&amp;AS297)/SUM($AS$2:$AS$1001))</x:f>
      </x:c>
      <x:c r="AW297" s="49" t="str">
        <x:f>IF(A297="","",IF(SUM($AS$2:$AS$1001)&lt;=0,"Не определён",IF(AS297&lt;0,"Исключение",IF(AU297&lt;'Настройки'!$B$5,"A",IF(AU297&lt;'Настройки'!$B$6,"B","C")))))</x:f>
      </x:c>
      <x:c r="AX297" s="58" t="str">
        <x:f>IF(A297="","",IF(AQ297=0,"",AVERAGE(BI297:INDEX(BI297:CR297,1,'Настройки'!$B$3))))</x:f>
      </x:c>
      <x:c r="AY297" s="58" t="str">
        <x:f>IF(OR(A297="",AQ297=0),"",STDEVP(BI297:INDEX(BI297:CR297,1,'Настройки'!$B$3)))</x:f>
      </x:c>
      <x:c r="AZ297" s="61" t="str">
        <x:f>IF(OR(A297="",AQ297&lt;'Настройки'!$B$12,AX297&lt;=0,AND('Настройки'!$B$10="Блокировать",COUNTIF(F297:INDEX(F297:AO297,1,'Настройки'!$B$3),"&lt;0")&gt;0)),"",AY297/ABS(AX297))</x:f>
      </x:c>
      <x:c r="BA297" s="49" t="str">
        <x:f>IF(A297="","",IF(AND('Настройки'!$B$10="Блокировать",COUNTIF(F297:INDEX(F297:AO297,1,'Настройки'!$B$3),"&lt;0")&gt;0),"Не определён",IF(AQ297&lt;'Настройки'!$B$12,"Не определён",IF(AX297=0,"Нет спроса",IF(AX297&lt;0,"Не определён",IF(AZ297&lt;='Настройки'!$B$7,"X",IF(AZ297&lt;='Настройки'!$B$8,"Y","Z")))))))</x:f>
      </x:c>
      <x:c r="BB297" s="49" t="str">
        <x:f>IF(OR(A297="",LEN(AW297)&lt;&gt;1,LEN(BA297)&lt;&gt;1),"",AW297&amp;BA297)</x:f>
      </x:c>
      <x:c r="BC297" s="61" t="str">
        <x:f>IF(OR(A297="",AQ297=0),"",(COUNT(BI297:INDEX(BI297:CR297,1,'Настройки'!$B$3))-COUNT(CS297:INDEX(CS297:EB297,1,'Настройки'!$B$3)))/AQ297)</x:f>
      </x:c>
      <x:c r="BD297" s="64" t="str">
        <x:f>IF(OR(A297="",COUNT(CS297:INDEX(CS297:EB297,1,'Настройки'!$B$3))=0),"",AQ297/COUNT(CS297:INDEX(CS297:EB297,1,'Настройки'!$B$3)))</x:f>
      </x:c>
      <x:c r="BE297" s="64" t="str">
        <x:f>IF(OR(A297="",COUNT(CS297:INDEX(CS297:EB297,1,'Настройки'!$B$3))=0),"",IF(AVERAGE(CS297:INDEX(CS297:EB297,1,'Настройки'!$B$3))=0,"",(STDEVP(CS297:INDEX(CS297:EB297,1,'Настройки'!$B$3))/ABS(AVERAGE(CS297:INDEX(CS297:EB297,1,'Настройки'!$B$3))))^2))</x:f>
      </x:c>
      <x:c r="BF297" s="49" t="str">
        <x:f>IF(A297="","",IF(AQ297&lt;3,"Недостаточно",IF(AQ297&lt;6,"Предварительный","Обычный")))</x:f>
      </x:c>
      <x:c r="BG297" s="49" t="str">
        <x:f>IF(A297="","",IF(COUNTIF(F297:INDEX(F297:AO297,1,'Настройки'!$B$3),"&lt;0")&gt;0,IF('Настройки'!$B$10="Блокировать","Отрицательный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"),"")&amp;IF(AQ297&lt;3,"Недостаточно истории. ",IF(AQ297&lt;6,"Предварительная классификация. ",""))&amp;IF(AX297=0,"Нет спроса за горизонт. ","")&amp;IF(AZ297&gt;'Настройки'!$B$11,"Экстремальная вариативность. ",""))</x:f>
      </x:c>
      <x:c r="BH297" s="49" t="str">
        <x:f>IF(A297="","",IFERROR(VLOOKUP(BB297,'Настройки'!$D$3:$E$11,2,FALSE),"Сначала проверьте исходные данные и историю спроса.")&amp;" Уточните срок поставки, MOQ и критичность.")</x:f>
      </x:c>
      <x:c r="BI297" s="50" t="str">
        <x:f>IF(1&gt;'Настройки'!$B$3,"",IF(ISBLANK(F297),IF('Настройки'!$B$9="Нулевой спрос",0,""),IF(F297&lt;0,IF('Настройки'!$B$10="Исключить","",IF('Настройки'!$B$10="Абсолютные значения",ABS(F297),F297)),F297)))</x:f>
      </x:c>
      <x:c r="BJ297" s="50" t="str">
        <x:f>IF(2&gt;'Настройки'!$B$3,"",IF(ISBLANK(G297),IF('Настройки'!$B$9="Нулевой спрос",0,""),IF(G297&lt;0,IF('Настройки'!$B$10="Исключить","",IF('Настройки'!$B$10="Абсолютные значения",ABS(G297),G297)),G297)))</x:f>
      </x:c>
      <x:c r="BK297" s="50" t="str">
        <x:f>IF(3&gt;'Настройки'!$B$3,"",IF(ISBLANK(H297),IF('Настройки'!$B$9="Нулевой спрос",0,""),IF(H297&lt;0,IF('Настройки'!$B$10="Исключить","",IF('Настройки'!$B$10="Абсолютные значения",ABS(H297),H297)),H297)))</x:f>
      </x:c>
      <x:c r="BL297" s="50" t="str">
        <x:f>IF(4&gt;'Настройки'!$B$3,"",IF(ISBLANK(I297),IF('Настройки'!$B$9="Нулевой спрос",0,""),IF(I297&lt;0,IF('Настройки'!$B$10="Исключить","",IF('Настройки'!$B$10="Абсолютные значения",ABS(I297),I297)),I297)))</x:f>
      </x:c>
      <x:c r="BM297" s="50" t="str">
        <x:f>IF(5&gt;'Настройки'!$B$3,"",IF(ISBLANK(J297),IF('Настройки'!$B$9="Нулевой спрос",0,""),IF(J297&lt;0,IF('Настройки'!$B$10="Исключить","",IF('Настройки'!$B$10="Абсолютные значения",ABS(J297),J297)),J297)))</x:f>
      </x:c>
      <x:c r="BN297" s="50" t="str">
        <x:f>IF(6&gt;'Настройки'!$B$3,"",IF(ISBLANK(K297),IF('Настройки'!$B$9="Нулевой спрос",0,""),IF(K297&lt;0,IF('Настройки'!$B$10="Исключить","",IF('Настройки'!$B$10="Абсолютные значения",ABS(K297),K297)),K297)))</x:f>
      </x:c>
      <x:c r="BO297" s="50" t="str">
        <x:f>IF(7&gt;'Настройки'!$B$3,"",IF(ISBLANK(L297),IF('Настройки'!$B$9="Нулевой спрос",0,""),IF(L297&lt;0,IF('Настройки'!$B$10="Исключить","",IF('Настройки'!$B$10="Абсолютные значения",ABS(L297),L297)),L297)))</x:f>
      </x:c>
      <x:c r="BP297" s="50" t="str">
        <x:f>IF(8&gt;'Настройки'!$B$3,"",IF(ISBLANK(M297),IF('Настройки'!$B$9="Нулевой спрос",0,""),IF(M297&lt;0,IF('Настройки'!$B$10="Исключить","",IF('Настройки'!$B$10="Абсолютные значения",ABS(M297),M297)),M297)))</x:f>
      </x:c>
      <x:c r="BQ297" s="50" t="str">
        <x:f>IF(9&gt;'Настройки'!$B$3,"",IF(ISBLANK(N297),IF('Настройки'!$B$9="Нулевой спрос",0,""),IF(N297&lt;0,IF('Настройки'!$B$10="Исключить","",IF('Настройки'!$B$10="Абсолютные значения",ABS(N297),N297)),N297)))</x:f>
      </x:c>
      <x:c r="BR297" s="50" t="str">
        <x:f>IF(10&gt;'Настройки'!$B$3,"",IF(ISBLANK(O297),IF('Настройки'!$B$9="Нулевой спрос",0,""),IF(O297&lt;0,IF('Настройки'!$B$10="Исключить","",IF('Настройки'!$B$10="Абсолютные значения",ABS(O297),O297)),O297)))</x:f>
      </x:c>
      <x:c r="BS297" s="50" t="str">
        <x:f>IF(11&gt;'Настройки'!$B$3,"",IF(ISBLANK(P297),IF('Настройки'!$B$9="Нулевой спрос",0,""),IF(P297&lt;0,IF('Настройки'!$B$10="Исключить","",IF('Настройки'!$B$10="Абсолютные значения",ABS(P297),P297)),P297)))</x:f>
      </x:c>
      <x:c r="BT297" s="50" t="str">
        <x:f>IF(12&gt;'Настройки'!$B$3,"",IF(ISBLANK(Q297),IF('Настройки'!$B$9="Нулевой спрос",0,""),IF(Q297&lt;0,IF('Настройки'!$B$10="Исключить","",IF('Настройки'!$B$10="Абсолютные значения",ABS(Q297),Q297)),Q297)))</x:f>
      </x:c>
      <x:c r="BU297" s="50" t="str">
        <x:f>IF(13&gt;'Настройки'!$B$3,"",IF(ISBLANK(R297),IF('Настройки'!$B$9="Нулевой спрос",0,""),IF(R297&lt;0,IF('Настройки'!$B$10="Исключить","",IF('Настройки'!$B$10="Абсолютные значения",ABS(R297),R297)),R297)))</x:f>
      </x:c>
      <x:c r="BV297" s="50" t="str">
        <x:f>IF(14&gt;'Настройки'!$B$3,"",IF(ISBLANK(S297),IF('Настройки'!$B$9="Нулевой спрос",0,""),IF(S297&lt;0,IF('Настройки'!$B$10="Исключить","",IF('Настройки'!$B$10="Абсолютные значения",ABS(S297),S297)),S297)))</x:f>
      </x:c>
      <x:c r="BW297" s="50" t="str">
        <x:f>IF(15&gt;'Настройки'!$B$3,"",IF(ISBLANK(T297),IF('Настройки'!$B$9="Нулевой спрос",0,""),IF(T297&lt;0,IF('Настройки'!$B$10="Исключить","",IF('Настройки'!$B$10="Абсолютные значения",ABS(T297),T297)),T297)))</x:f>
      </x:c>
      <x:c r="BX297" s="50" t="str">
        <x:f>IF(16&gt;'Настройки'!$B$3,"",IF(ISBLANK(U297),IF('Настройки'!$B$9="Нулевой спрос",0,""),IF(U297&lt;0,IF('Настройки'!$B$10="Исключить","",IF('Настройки'!$B$10="Абсолютные значения",ABS(U297),U297)),U297)))</x:f>
      </x:c>
      <x:c r="BY297" s="50" t="str">
        <x:f>IF(17&gt;'Настройки'!$B$3,"",IF(ISBLANK(V297),IF('Настройки'!$B$9="Нулевой спрос",0,""),IF(V297&lt;0,IF('Настройки'!$B$10="Исключить","",IF('Настройки'!$B$10="Абсолютные значения",ABS(V297),V297)),V297)))</x:f>
      </x:c>
      <x:c r="BZ297" s="50" t="str">
        <x:f>IF(18&gt;'Настройки'!$B$3,"",IF(ISBLANK(W297),IF('Настройки'!$B$9="Нулевой спрос",0,""),IF(W297&lt;0,IF('Настройки'!$B$10="Исключить","",IF('Настройки'!$B$10="Абсолютные значения",ABS(W297),W297)),W297)))</x:f>
      </x:c>
      <x:c r="CA297" s="50" t="str">
        <x:f>IF(19&gt;'Настройки'!$B$3,"",IF(ISBLANK(X297),IF('Настройки'!$B$9="Нулевой спрос",0,""),IF(X297&lt;0,IF('Настройки'!$B$10="Исключить","",IF('Настройки'!$B$10="Абсолютные значения",ABS(X297),X297)),X297)))</x:f>
      </x:c>
      <x:c r="CB297" s="50" t="str">
        <x:f>IF(20&gt;'Настройки'!$B$3,"",IF(ISBLANK(Y297),IF('Настройки'!$B$9="Нулевой спрос",0,""),IF(Y297&lt;0,IF('Настройки'!$B$10="Исключить","",IF('Настройки'!$B$10="Абсолютные значения",ABS(Y297),Y297)),Y297)))</x:f>
      </x:c>
      <x:c r="CC297" s="50" t="str">
        <x:f>IF(21&gt;'Настройки'!$B$3,"",IF(ISBLANK(Z297),IF('Настройки'!$B$9="Нулевой спрос",0,""),IF(Z297&lt;0,IF('Настройки'!$B$10="Исключить","",IF('Настройки'!$B$10="Абсолютные значения",ABS(Z297),Z297)),Z297)))</x:f>
      </x:c>
      <x:c r="CD297" s="50" t="str">
        <x:f>IF(22&gt;'Настройки'!$B$3,"",IF(ISBLANK(AA297),IF('Настройки'!$B$9="Нулевой спрос",0,""),IF(AA297&lt;0,IF('Настройки'!$B$10="Исключить","",IF('Настройки'!$B$10="Абсолютные значения",ABS(AA297),AA297)),AA297)))</x:f>
      </x:c>
      <x:c r="CE297" s="50" t="str">
        <x:f>IF(23&gt;'Настройки'!$B$3,"",IF(ISBLANK(AB297),IF('Настройки'!$B$9="Нулевой спрос",0,""),IF(AB297&lt;0,IF('Настройки'!$B$10="Исключить","",IF('Настройки'!$B$10="Абсолютные значения",ABS(AB297),AB297)),AB297)))</x:f>
      </x:c>
      <x:c r="CF297" s="50" t="str">
        <x:f>IF(24&gt;'Настройки'!$B$3,"",IF(ISBLANK(AC297),IF('Настройки'!$B$9="Нулевой спрос",0,""),IF(AC297&lt;0,IF('Настройки'!$B$10="Исключить","",IF('Настройки'!$B$10="Абсолютные значения",ABS(AC297),AC297)),AC297)))</x:f>
      </x:c>
      <x:c r="CG297" s="50" t="str">
        <x:f>IF(25&gt;'Настройки'!$B$3,"",IF(ISBLANK(AD297),IF('Настройки'!$B$9="Нулевой спрос",0,""),IF(AD297&lt;0,IF('Настройки'!$B$10="Исключить","",IF('Настройки'!$B$10="Абсолютные значения",ABS(AD297),AD297)),AD297)))</x:f>
      </x:c>
      <x:c r="CH297" s="50" t="str">
        <x:f>IF(26&gt;'Настройки'!$B$3,"",IF(ISBLANK(AE297),IF('Настройки'!$B$9="Нулевой спрос",0,""),IF(AE297&lt;0,IF('Настройки'!$B$10="Исключить","",IF('Настройки'!$B$10="Абсолютные значения",ABS(AE297),AE297)),AE297)))</x:f>
      </x:c>
      <x:c r="CI297" s="50" t="str">
        <x:f>IF(27&gt;'Настройки'!$B$3,"",IF(ISBLANK(AF297),IF('Настройки'!$B$9="Нулевой спрос",0,""),IF(AF297&lt;0,IF('Настройки'!$B$10="Исключить","",IF('Настройки'!$B$10="Абсолютные значения",ABS(AF297),AF297)),AF297)))</x:f>
      </x:c>
      <x:c r="CJ297" s="50" t="str">
        <x:f>IF(28&gt;'Настройки'!$B$3,"",IF(ISBLANK(AG297),IF('Настройки'!$B$9="Нулевой спрос",0,""),IF(AG297&lt;0,IF('Настройки'!$B$10="Исключить","",IF('Настройки'!$B$10="Абсолютные значения",ABS(AG297),AG297)),AG297)))</x:f>
      </x:c>
      <x:c r="CK297" s="50" t="str">
        <x:f>IF(29&gt;'Настройки'!$B$3,"",IF(ISBLANK(AH297),IF('Настройки'!$B$9="Нулевой спрос",0,""),IF(AH297&lt;0,IF('Настройки'!$B$10="Исключить","",IF('Настройки'!$B$10="Абсолютные значения",ABS(AH297),AH297)),AH297)))</x:f>
      </x:c>
      <x:c r="CL297" s="50" t="str">
        <x:f>IF(30&gt;'Настройки'!$B$3,"",IF(ISBLANK(AI297),IF('Настройки'!$B$9="Нулевой спрос",0,""),IF(AI297&lt;0,IF('Настройки'!$B$10="Исключить","",IF('Настройки'!$B$10="Абсолютные значения",ABS(AI297),AI297)),AI297)))</x:f>
      </x:c>
      <x:c r="CM297" s="50" t="str">
        <x:f>IF(31&gt;'Настройки'!$B$3,"",IF(ISBLANK(AJ297),IF('Настройки'!$B$9="Нулевой спрос",0,""),IF(AJ297&lt;0,IF('Настройки'!$B$10="Исключить","",IF('Настройки'!$B$10="Абсолютные значения",ABS(AJ297),AJ297)),AJ297)))</x:f>
      </x:c>
      <x:c r="CN297" s="50" t="str">
        <x:f>IF(32&gt;'Настройки'!$B$3,"",IF(ISBLANK(AK297),IF('Настройки'!$B$9="Нулевой спрос",0,""),IF(AK297&lt;0,IF('Настройки'!$B$10="Исключить","",IF('Настройки'!$B$10="Абсолютные значения",ABS(AK297),AK297)),AK297)))</x:f>
      </x:c>
      <x:c r="CO297" s="50" t="str">
        <x:f>IF(33&gt;'Настройки'!$B$3,"",IF(ISBLANK(AL297),IF('Настройки'!$B$9="Нулевой спрос",0,""),IF(AL297&lt;0,IF('Настройки'!$B$10="Исключить","",IF('Настройки'!$B$10="Абсолютные значения",ABS(AL297),AL297)),AL297)))</x:f>
      </x:c>
      <x:c r="CP297" s="50" t="str">
        <x:f>IF(34&gt;'Настройки'!$B$3,"",IF(ISBLANK(AM297),IF('Настройки'!$B$9="Нулевой спрос",0,""),IF(AM297&lt;0,IF('Настройки'!$B$10="Исключить","",IF('Настройки'!$B$10="Абсолютные значения",ABS(AM297),AM297)),AM297)))</x:f>
      </x:c>
      <x:c r="CQ297" s="50" t="str">
        <x:f>IF(35&gt;'Настройки'!$B$3,"",IF(ISBLANK(AN297),IF('Настройки'!$B$9="Нулевой спрос",0,""),IF(AN297&lt;0,IF('Настройки'!$B$10="Исключить","",IF('Настройки'!$B$10="Абсолютные значения",ABS(AN297),AN297)),AN297)))</x:f>
      </x:c>
      <x:c r="CR297" s="50" t="str">
        <x:f>IF(36&gt;'Настройки'!$B$3,"",IF(ISBLANK(AO297),IF('Настройки'!$B$9="Нулевой спрос",0,""),IF(AO297&lt;0,IF('Настройки'!$B$10="Исключить","",IF('Настройки'!$B$10="Абсолютные значения",ABS(AO297),AO297)),AO297)))</x:f>
      </x:c>
      <x:c r="CS297" s="50" t="str">
        <x:f>IF(OR(1&gt;'Настройки'!$B$3,ISBLANK(BI297),BI297=0),"",BI297)</x:f>
      </x:c>
      <x:c r="CT297" s="50" t="str">
        <x:f>IF(OR(2&gt;'Настройки'!$B$3,ISBLANK(BJ297),BJ297=0),"",BJ297)</x:f>
      </x:c>
      <x:c r="CU297" s="50" t="str">
        <x:f>IF(OR(3&gt;'Настройки'!$B$3,ISBLANK(BK297),BK297=0),"",BK297)</x:f>
      </x:c>
      <x:c r="CV297" s="50" t="str">
        <x:f>IF(OR(4&gt;'Настройки'!$B$3,ISBLANK(BL297),BL297=0),"",BL297)</x:f>
      </x:c>
      <x:c r="CW297" s="50" t="str">
        <x:f>IF(OR(5&gt;'Настройки'!$B$3,ISBLANK(BM297),BM297=0),"",BM297)</x:f>
      </x:c>
      <x:c r="CX297" s="50" t="str">
        <x:f>IF(OR(6&gt;'Настройки'!$B$3,ISBLANK(BN297),BN297=0),"",BN297)</x:f>
      </x:c>
      <x:c r="CY297" s="50" t="str">
        <x:f>IF(OR(7&gt;'Настройки'!$B$3,ISBLANK(BO297),BO297=0),"",BO297)</x:f>
      </x:c>
      <x:c r="CZ297" s="50" t="str">
        <x:f>IF(OR(8&gt;'Настройки'!$B$3,ISBLANK(BP297),BP297=0),"",BP297)</x:f>
      </x:c>
      <x:c r="DA297" s="50" t="str">
        <x:f>IF(OR(9&gt;'Настройки'!$B$3,ISBLANK(BQ297),BQ297=0),"",BQ297)</x:f>
      </x:c>
      <x:c r="DB297" s="50" t="str">
        <x:f>IF(OR(10&gt;'Настройки'!$B$3,ISBLANK(BR297),BR297=0),"",BR297)</x:f>
      </x:c>
      <x:c r="DC297" s="50" t="str">
        <x:f>IF(OR(11&gt;'Настройки'!$B$3,ISBLANK(BS297),BS297=0),"",BS297)</x:f>
      </x:c>
      <x:c r="DD297" s="50" t="str">
        <x:f>IF(OR(12&gt;'Настройки'!$B$3,ISBLANK(BT297),BT297=0),"",BT297)</x:f>
      </x:c>
      <x:c r="DE297" s="50" t="str">
        <x:f>IF(OR(13&gt;'Настройки'!$B$3,ISBLANK(BU297),BU297=0),"",BU297)</x:f>
      </x:c>
      <x:c r="DF297" s="50" t="str">
        <x:f>IF(OR(14&gt;'Настройки'!$B$3,ISBLANK(BV297),BV297=0),"",BV297)</x:f>
      </x:c>
      <x:c r="DG297" s="50" t="str">
        <x:f>IF(OR(15&gt;'Настройки'!$B$3,ISBLANK(BW297),BW297=0),"",BW297)</x:f>
      </x:c>
      <x:c r="DH297" s="50" t="str">
        <x:f>IF(OR(16&gt;'Настройки'!$B$3,ISBLANK(BX297),BX297=0),"",BX297)</x:f>
      </x:c>
      <x:c r="DI297" s="50" t="str">
        <x:f>IF(OR(17&gt;'Настройки'!$B$3,ISBLANK(BY297),BY297=0),"",BY297)</x:f>
      </x:c>
      <x:c r="DJ297" s="50" t="str">
        <x:f>IF(OR(18&gt;'Настройки'!$B$3,ISBLANK(BZ297),BZ297=0),"",BZ297)</x:f>
      </x:c>
      <x:c r="DK297" s="50" t="str">
        <x:f>IF(OR(19&gt;'Настройки'!$B$3,ISBLANK(CA297),CA297=0),"",CA297)</x:f>
      </x:c>
      <x:c r="DL297" s="50" t="str">
        <x:f>IF(OR(20&gt;'Настройки'!$B$3,ISBLANK(CB297),CB297=0),"",CB297)</x:f>
      </x:c>
      <x:c r="DM297" s="50" t="str">
        <x:f>IF(OR(21&gt;'Настройки'!$B$3,ISBLANK(CC297),CC297=0),"",CC297)</x:f>
      </x:c>
      <x:c r="DN297" s="50" t="str">
        <x:f>IF(OR(22&gt;'Настройки'!$B$3,ISBLANK(CD297),CD297=0),"",CD297)</x:f>
      </x:c>
      <x:c r="DO297" s="50" t="str">
        <x:f>IF(OR(23&gt;'Настройки'!$B$3,ISBLANK(CE297),CE297=0),"",CE297)</x:f>
      </x:c>
      <x:c r="DP297" s="50" t="str">
        <x:f>IF(OR(24&gt;'Настройки'!$B$3,ISBLANK(CF297),CF297=0),"",CF297)</x:f>
      </x:c>
      <x:c r="DQ297" s="50" t="str">
        <x:f>IF(OR(25&gt;'Настройки'!$B$3,ISBLANK(CG297),CG297=0),"",CG297)</x:f>
      </x:c>
      <x:c r="DR297" s="50" t="str">
        <x:f>IF(OR(26&gt;'Настройки'!$B$3,ISBLANK(CH297),CH297=0),"",CH297)</x:f>
      </x:c>
      <x:c r="DS297" s="50" t="str">
        <x:f>IF(OR(27&gt;'Настройки'!$B$3,ISBLANK(CI297),CI297=0),"",CI297)</x:f>
      </x:c>
      <x:c r="DT297" s="50" t="str">
        <x:f>IF(OR(28&gt;'Настройки'!$B$3,ISBLANK(CJ297),CJ297=0),"",CJ297)</x:f>
      </x:c>
      <x:c r="DU297" s="50" t="str">
        <x:f>IF(OR(29&gt;'Настройки'!$B$3,ISBLANK(CK297),CK297=0),"",CK297)</x:f>
      </x:c>
      <x:c r="DV297" s="50" t="str">
        <x:f>IF(OR(30&gt;'Настройки'!$B$3,ISBLANK(CL297),CL297=0),"",CL297)</x:f>
      </x:c>
      <x:c r="DW297" s="50" t="str">
        <x:f>IF(OR(31&gt;'Настройки'!$B$3,ISBLANK(CM297),CM297=0),"",CM297)</x:f>
      </x:c>
      <x:c r="DX297" s="50" t="str">
        <x:f>IF(OR(32&gt;'Настройки'!$B$3,ISBLANK(CN297),CN297=0),"",CN297)</x:f>
      </x:c>
      <x:c r="DY297" s="50" t="str">
        <x:f>IF(OR(33&gt;'Настройки'!$B$3,ISBLANK(CO297),CO297=0),"",CO297)</x:f>
      </x:c>
      <x:c r="DZ297" s="50" t="str">
        <x:f>IF(OR(34&gt;'Настройки'!$B$3,ISBLANK(CP297),CP297=0),"",CP297)</x:f>
      </x:c>
      <x:c r="EA297" s="50" t="str">
        <x:f>IF(OR(35&gt;'Настройки'!$B$3,ISBLANK(CQ297),CQ297=0),"",CQ297)</x:f>
      </x:c>
      <x:c r="EB297" s="50" t="str">
        <x:f>IF(OR(36&gt;'Настройки'!$B$3,ISBLANK(CR297),CR297=0),"",CR297)</x:f>
      </x:c>
      <x:c r="EC297" s="50" t="str">
        <x:f>IF(A297="","",IF(OR(BB297="AZ",BB297="BZ"),10000+ROW(),IF(AZ297&gt;'Настройки'!$B$11,20000+ROW(),IF(BF297&lt;&gt;"Обычный",30000+ROW(),IF(AX297&lt;=0,40000+ROW(),"")))))</x:f>
      </x:c>
      <x:c r="ED297" s="50" t="str">
        <x:f>IF(EC297="","",COUNTIFS($EC$2:$EC$1001,"&gt;0",$EC$2:$EC$1001,"&lt;"&amp;EC297)+1)</x:f>
      </x:c>
    </x:row>
    <x:row r="298">
      <x:c r="A298" s="115"/>
      <x:c r="B298" s="115"/>
      <x:c r="C298" s="115"/>
      <x:c r="D298" s="118"/>
      <x:c r="E298" s="118"/>
      <x:c r="F298" s="118"/>
      <x:c r="G298" s="118"/>
      <x:c r="H298" s="118"/>
      <x:c r="I298" s="118"/>
      <x:c r="J298" s="118"/>
      <x:c r="K298" s="118"/>
      <x:c r="L298" s="118"/>
      <x:c r="M298" s="118"/>
      <x:c r="N298" s="118"/>
      <x:c r="O298" s="118"/>
      <x:c r="P298" s="118"/>
      <x:c r="Q298" s="118"/>
      <x:c r="R298" s="118"/>
      <x:c r="S298" s="118"/>
      <x:c r="T298" s="118"/>
      <x:c r="U298" s="118"/>
      <x:c r="V298" s="118"/>
      <x:c r="W298" s="118"/>
      <x:c r="X298" s="118"/>
      <x:c r="Y298" s="118"/>
      <x:c r="Z298" s="118"/>
      <x:c r="AA298" s="118"/>
      <x:c r="AB298" s="118"/>
      <x:c r="AC298" s="118"/>
      <x:c r="AD298" s="118"/>
      <x:c r="AE298" s="118"/>
      <x:c r="AF298" s="118"/>
      <x:c r="AG298" s="118"/>
      <x:c r="AH298" s="118"/>
      <x:c r="AI298" s="118"/>
      <x:c r="AJ298" s="118"/>
      <x:c r="AK298" s="118"/>
      <x:c r="AL298" s="118"/>
      <x:c r="AM298" s="118"/>
      <x:c r="AN298" s="118"/>
      <x:c r="AO298" s="118"/>
      <x:c r="AP298" s="115"/>
      <x:c r="AQ298" s="49" t="str">
        <x:f>IF(A298="","",COUNT(BI298:INDEX(BI298:CR298,1,'Настройки'!$B$3)))</x:f>
      </x:c>
      <x:c r="AR298" s="49" t="str">
        <x:f>IF(A298="","",SUM(BI298:INDEX(BI298:CR298,1,'Настройки'!$B$3)))</x:f>
      </x:c>
      <x:c r="AS298" s="58" t="str">
        <x:f>IF(A298="","",IF('Настройки'!$B$4="Стоимость потребления",AR298*D298,IF('Настройки'!$B$4="Количество",AR298,E298)))</x:f>
      </x:c>
      <x:c r="AT298" s="61" t="str">
        <x:f>IF(OR(A298="",AS298&lt;0,SUM($AS$2:$AS$1001)&lt;=0),"",AS298/SUM($AS$2:$AS$1001))</x:f>
      </x:c>
      <x:c r="AU298" s="61" t="str">
        <x:f>IF(OR(A298="",AS298&lt;0,SUM($AS$2:$AS$1001)&lt;=0),"",SUMIFS($AS$2:$AS$1001,$AS$2:$AS$1001,"&gt;"&amp;AS298)/SUM($AS$2:$AS$1001))</x:f>
      </x:c>
      <x:c r="AV298" s="61" t="str">
        <x:f>IF(OR(A298="",AS298&lt;0,SUM($AS$2:$AS$1001)&lt;=0),"",SUMIFS($AS$2:$AS$1001,$AS$2:$AS$1001,"&gt;="&amp;AS298)/SUM($AS$2:$AS$1001))</x:f>
      </x:c>
      <x:c r="AW298" s="49" t="str">
        <x:f>IF(A298="","",IF(SUM($AS$2:$AS$1001)&lt;=0,"Не определён",IF(AS298&lt;0,"Исключение",IF(AU298&lt;'Настройки'!$B$5,"A",IF(AU298&lt;'Настройки'!$B$6,"B","C")))))</x:f>
      </x:c>
      <x:c r="AX298" s="58" t="str">
        <x:f>IF(A298="","",IF(AQ298=0,"",AVERAGE(BI298:INDEX(BI298:CR298,1,'Настройки'!$B$3))))</x:f>
      </x:c>
      <x:c r="AY298" s="58" t="str">
        <x:f>IF(OR(A298="",AQ298=0),"",STDEVP(BI298:INDEX(BI298:CR298,1,'Настройки'!$B$3)))</x:f>
      </x:c>
      <x:c r="AZ298" s="61" t="str">
        <x:f>IF(OR(A298="",AQ298&lt;'Настройки'!$B$12,AX298&lt;=0,AND('Настройки'!$B$10="Блокировать",COUNTIF(F298:INDEX(F298:AO298,1,'Настройки'!$B$3),"&lt;0")&gt;0)),"",AY298/ABS(AX298))</x:f>
      </x:c>
      <x:c r="BA298" s="49" t="str">
        <x:f>IF(A298="","",IF(AND('Настройки'!$B$10="Блокировать",COUNTIF(F298:INDEX(F298:AO298,1,'Настройки'!$B$3),"&lt;0")&gt;0),"Не определён",IF(AQ298&lt;'Настройки'!$B$12,"Не определён",IF(AX298=0,"Нет спроса",IF(AX298&lt;0,"Не определён",IF(AZ298&lt;='Настройки'!$B$7,"X",IF(AZ298&lt;='Настройки'!$B$8,"Y","Z")))))))</x:f>
      </x:c>
      <x:c r="BB298" s="49" t="str">
        <x:f>IF(OR(A298="",LEN(AW298)&lt;&gt;1,LEN(BA298)&lt;&gt;1),"",AW298&amp;BA298)</x:f>
      </x:c>
      <x:c r="BC298" s="61" t="str">
        <x:f>IF(OR(A298="",AQ298=0),"",(COUNT(BI298:INDEX(BI298:CR298,1,'Настройки'!$B$3))-COUNT(CS298:INDEX(CS298:EB298,1,'Настройки'!$B$3)))/AQ298)</x:f>
      </x:c>
      <x:c r="BD298" s="64" t="str">
        <x:f>IF(OR(A298="",COUNT(CS298:INDEX(CS298:EB298,1,'Настройки'!$B$3))=0),"",AQ298/COUNT(CS298:INDEX(CS298:EB298,1,'Настройки'!$B$3)))</x:f>
      </x:c>
      <x:c r="BE298" s="64" t="str">
        <x:f>IF(OR(A298="",COUNT(CS298:INDEX(CS298:EB298,1,'Настройки'!$B$3))=0),"",IF(AVERAGE(CS298:INDEX(CS298:EB298,1,'Настройки'!$B$3))=0,"",(STDEVP(CS298:INDEX(CS298:EB298,1,'Настройки'!$B$3))/ABS(AVERAGE(CS298:INDEX(CS298:EB298,1,'Настройки'!$B$3))))^2))</x:f>
      </x:c>
      <x:c r="BF298" s="49" t="str">
        <x:f>IF(A298="","",IF(AQ298&lt;3,"Недостаточно",IF(AQ298&lt;6,"Предварительный","Обычный")))</x:f>
      </x:c>
      <x:c r="BG298" s="49" t="str">
        <x:f>IF(A298="","",IF(COUNTIF(F298:INDEX(F298:AO298,1,'Настройки'!$B$3),"&lt;0")&gt;0,IF('Настройки'!$B$10="Блокировать","Отрицательный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"),"")&amp;IF(AQ298&lt;3,"Недостаточно истории. ",IF(AQ298&lt;6,"Предварительная классификация. ",""))&amp;IF(AX298=0,"Нет спроса за горизонт. ","")&amp;IF(AZ298&gt;'Настройки'!$B$11,"Экстремальная вариативность. ",""))</x:f>
      </x:c>
      <x:c r="BH298" s="49" t="str">
        <x:f>IF(A298="","",IFERROR(VLOOKUP(BB298,'Настройки'!$D$3:$E$11,2,FALSE),"Сначала проверьте исходные данные и историю спроса.")&amp;" Уточните срок поставки, MOQ и критичность.")</x:f>
      </x:c>
      <x:c r="BI298" s="50" t="str">
        <x:f>IF(1&gt;'Настройки'!$B$3,"",IF(ISBLANK(F298),IF('Настройки'!$B$9="Нулевой спрос",0,""),IF(F298&lt;0,IF('Настройки'!$B$10="Исключить","",IF('Настройки'!$B$10="Абсолютные значения",ABS(F298),F298)),F298)))</x:f>
      </x:c>
      <x:c r="BJ298" s="50" t="str">
        <x:f>IF(2&gt;'Настройки'!$B$3,"",IF(ISBLANK(G298),IF('Настройки'!$B$9="Нулевой спрос",0,""),IF(G298&lt;0,IF('Настройки'!$B$10="Исключить","",IF('Настройки'!$B$10="Абсолютные значения",ABS(G298),G298)),G298)))</x:f>
      </x:c>
      <x:c r="BK298" s="50" t="str">
        <x:f>IF(3&gt;'Настройки'!$B$3,"",IF(ISBLANK(H298),IF('Настройки'!$B$9="Нулевой спрос",0,""),IF(H298&lt;0,IF('Настройки'!$B$10="Исключить","",IF('Настройки'!$B$10="Абсолютные значения",ABS(H298),H298)),H298)))</x:f>
      </x:c>
      <x:c r="BL298" s="50" t="str">
        <x:f>IF(4&gt;'Настройки'!$B$3,"",IF(ISBLANK(I298),IF('Настройки'!$B$9="Нулевой спрос",0,""),IF(I298&lt;0,IF('Настройки'!$B$10="Исключить","",IF('Настройки'!$B$10="Абсолютные значения",ABS(I298),I298)),I298)))</x:f>
      </x:c>
      <x:c r="BM298" s="50" t="str">
        <x:f>IF(5&gt;'Настройки'!$B$3,"",IF(ISBLANK(J298),IF('Настройки'!$B$9="Нулевой спрос",0,""),IF(J298&lt;0,IF('Настройки'!$B$10="Исключить","",IF('Настройки'!$B$10="Абсолютные значения",ABS(J298),J298)),J298)))</x:f>
      </x:c>
      <x:c r="BN298" s="50" t="str">
        <x:f>IF(6&gt;'Настройки'!$B$3,"",IF(ISBLANK(K298),IF('Настройки'!$B$9="Нулевой спрос",0,""),IF(K298&lt;0,IF('Настройки'!$B$10="Исключить","",IF('Настройки'!$B$10="Абсолютные значения",ABS(K298),K298)),K298)))</x:f>
      </x:c>
      <x:c r="BO298" s="50" t="str">
        <x:f>IF(7&gt;'Настройки'!$B$3,"",IF(ISBLANK(L298),IF('Настройки'!$B$9="Нулевой спрос",0,""),IF(L298&lt;0,IF('Настройки'!$B$10="Исключить","",IF('Настройки'!$B$10="Абсолютные значения",ABS(L298),L298)),L298)))</x:f>
      </x:c>
      <x:c r="BP298" s="50" t="str">
        <x:f>IF(8&gt;'Настройки'!$B$3,"",IF(ISBLANK(M298),IF('Настройки'!$B$9="Нулевой спрос",0,""),IF(M298&lt;0,IF('Настройки'!$B$10="Исключить","",IF('Настройки'!$B$10="Абсолютные значения",ABS(M298),M298)),M298)))</x:f>
      </x:c>
      <x:c r="BQ298" s="50" t="str">
        <x:f>IF(9&gt;'Настройки'!$B$3,"",IF(ISBLANK(N298),IF('Настройки'!$B$9="Нулевой спрос",0,""),IF(N298&lt;0,IF('Настройки'!$B$10="Исключить","",IF('Настройки'!$B$10="Абсолютные значения",ABS(N298),N298)),N298)))</x:f>
      </x:c>
      <x:c r="BR298" s="50" t="str">
        <x:f>IF(10&gt;'Настройки'!$B$3,"",IF(ISBLANK(O298),IF('Настройки'!$B$9="Нулевой спрос",0,""),IF(O298&lt;0,IF('Настройки'!$B$10="Исключить","",IF('Настройки'!$B$10="Абсолютные значения",ABS(O298),O298)),O298)))</x:f>
      </x:c>
      <x:c r="BS298" s="50" t="str">
        <x:f>IF(11&gt;'Настройки'!$B$3,"",IF(ISBLANK(P298),IF('Настройки'!$B$9="Нулевой спрос",0,""),IF(P298&lt;0,IF('Настройки'!$B$10="Исключить","",IF('Настройки'!$B$10="Абсолютные значения",ABS(P298),P298)),P298)))</x:f>
      </x:c>
      <x:c r="BT298" s="50" t="str">
        <x:f>IF(12&gt;'Настройки'!$B$3,"",IF(ISBLANK(Q298),IF('Настройки'!$B$9="Нулевой спрос",0,""),IF(Q298&lt;0,IF('Настройки'!$B$10="Исключить","",IF('Настройки'!$B$10="Абсолютные значения",ABS(Q298),Q298)),Q298)))</x:f>
      </x:c>
      <x:c r="BU298" s="50" t="str">
        <x:f>IF(13&gt;'Настройки'!$B$3,"",IF(ISBLANK(R298),IF('Настройки'!$B$9="Нулевой спрос",0,""),IF(R298&lt;0,IF('Настройки'!$B$10="Исключить","",IF('Настройки'!$B$10="Абсолютные значения",ABS(R298),R298)),R298)))</x:f>
      </x:c>
      <x:c r="BV298" s="50" t="str">
        <x:f>IF(14&gt;'Настройки'!$B$3,"",IF(ISBLANK(S298),IF('Настройки'!$B$9="Нулевой спрос",0,""),IF(S298&lt;0,IF('Настройки'!$B$10="Исключить","",IF('Настройки'!$B$10="Абсолютные значения",ABS(S298),S298)),S298)))</x:f>
      </x:c>
      <x:c r="BW298" s="50" t="str">
        <x:f>IF(15&gt;'Настройки'!$B$3,"",IF(ISBLANK(T298),IF('Настройки'!$B$9="Нулевой спрос",0,""),IF(T298&lt;0,IF('Настройки'!$B$10="Исключить","",IF('Настройки'!$B$10="Абсолютные значения",ABS(T298),T298)),T298)))</x:f>
      </x:c>
      <x:c r="BX298" s="50" t="str">
        <x:f>IF(16&gt;'Настройки'!$B$3,"",IF(ISBLANK(U298),IF('Настройки'!$B$9="Нулевой спрос",0,""),IF(U298&lt;0,IF('Настройки'!$B$10="Исключить","",IF('Настройки'!$B$10="Абсолютные значения",ABS(U298),U298)),U298)))</x:f>
      </x:c>
      <x:c r="BY298" s="50" t="str">
        <x:f>IF(17&gt;'Настройки'!$B$3,"",IF(ISBLANK(V298),IF('Настройки'!$B$9="Нулевой спрос",0,""),IF(V298&lt;0,IF('Настройки'!$B$10="Исключить","",IF('Настройки'!$B$10="Абсолютные значения",ABS(V298),V298)),V298)))</x:f>
      </x:c>
      <x:c r="BZ298" s="50" t="str">
        <x:f>IF(18&gt;'Настройки'!$B$3,"",IF(ISBLANK(W298),IF('Настройки'!$B$9="Нулевой спрос",0,""),IF(W298&lt;0,IF('Настройки'!$B$10="Исключить","",IF('Настройки'!$B$10="Абсолютные значения",ABS(W298),W298)),W298)))</x:f>
      </x:c>
      <x:c r="CA298" s="50" t="str">
        <x:f>IF(19&gt;'Настройки'!$B$3,"",IF(ISBLANK(X298),IF('Настройки'!$B$9="Нулевой спрос",0,""),IF(X298&lt;0,IF('Настройки'!$B$10="Исключить","",IF('Настройки'!$B$10="Абсолютные значения",ABS(X298),X298)),X298)))</x:f>
      </x:c>
      <x:c r="CB298" s="50" t="str">
        <x:f>IF(20&gt;'Настройки'!$B$3,"",IF(ISBLANK(Y298),IF('Настройки'!$B$9="Нулевой спрос",0,""),IF(Y298&lt;0,IF('Настройки'!$B$10="Исключить","",IF('Настройки'!$B$10="Абсолютные значения",ABS(Y298),Y298)),Y298)))</x:f>
      </x:c>
      <x:c r="CC298" s="50" t="str">
        <x:f>IF(21&gt;'Настройки'!$B$3,"",IF(ISBLANK(Z298),IF('Настройки'!$B$9="Нулевой спрос",0,""),IF(Z298&lt;0,IF('Настройки'!$B$10="Исключить","",IF('Настройки'!$B$10="Абсолютные значения",ABS(Z298),Z298)),Z298)))</x:f>
      </x:c>
      <x:c r="CD298" s="50" t="str">
        <x:f>IF(22&gt;'Настройки'!$B$3,"",IF(ISBLANK(AA298),IF('Настройки'!$B$9="Нулевой спрос",0,""),IF(AA298&lt;0,IF('Настройки'!$B$10="Исключить","",IF('Настройки'!$B$10="Абсолютные значения",ABS(AA298),AA298)),AA298)))</x:f>
      </x:c>
      <x:c r="CE298" s="50" t="str">
        <x:f>IF(23&gt;'Настройки'!$B$3,"",IF(ISBLANK(AB298),IF('Настройки'!$B$9="Нулевой спрос",0,""),IF(AB298&lt;0,IF('Настройки'!$B$10="Исключить","",IF('Настройки'!$B$10="Абсолютные значения",ABS(AB298),AB298)),AB298)))</x:f>
      </x:c>
      <x:c r="CF298" s="50" t="str">
        <x:f>IF(24&gt;'Настройки'!$B$3,"",IF(ISBLANK(AC298),IF('Настройки'!$B$9="Нулевой спрос",0,""),IF(AC298&lt;0,IF('Настройки'!$B$10="Исключить","",IF('Настройки'!$B$10="Абсолютные значения",ABS(AC298),AC298)),AC298)))</x:f>
      </x:c>
      <x:c r="CG298" s="50" t="str">
        <x:f>IF(25&gt;'Настройки'!$B$3,"",IF(ISBLANK(AD298),IF('Настройки'!$B$9="Нулевой спрос",0,""),IF(AD298&lt;0,IF('Настройки'!$B$10="Исключить","",IF('Настройки'!$B$10="Абсолютные значения",ABS(AD298),AD298)),AD298)))</x:f>
      </x:c>
      <x:c r="CH298" s="50" t="str">
        <x:f>IF(26&gt;'Настройки'!$B$3,"",IF(ISBLANK(AE298),IF('Настройки'!$B$9="Нулевой спрос",0,""),IF(AE298&lt;0,IF('Настройки'!$B$10="Исключить","",IF('Настройки'!$B$10="Абсолютные значения",ABS(AE298),AE298)),AE298)))</x:f>
      </x:c>
      <x:c r="CI298" s="50" t="str">
        <x:f>IF(27&gt;'Настройки'!$B$3,"",IF(ISBLANK(AF298),IF('Настройки'!$B$9="Нулевой спрос",0,""),IF(AF298&lt;0,IF('Настройки'!$B$10="Исключить","",IF('Настройки'!$B$10="Абсолютные значения",ABS(AF298),AF298)),AF298)))</x:f>
      </x:c>
      <x:c r="CJ298" s="50" t="str">
        <x:f>IF(28&gt;'Настройки'!$B$3,"",IF(ISBLANK(AG298),IF('Настройки'!$B$9="Нулевой спрос",0,""),IF(AG298&lt;0,IF('Настройки'!$B$10="Исключить","",IF('Настройки'!$B$10="Абсолютные значения",ABS(AG298),AG298)),AG298)))</x:f>
      </x:c>
      <x:c r="CK298" s="50" t="str">
        <x:f>IF(29&gt;'Настройки'!$B$3,"",IF(ISBLANK(AH298),IF('Настройки'!$B$9="Нулевой спрос",0,""),IF(AH298&lt;0,IF('Настройки'!$B$10="Исключить","",IF('Настройки'!$B$10="Абсолютные значения",ABS(AH298),AH298)),AH298)))</x:f>
      </x:c>
      <x:c r="CL298" s="50" t="str">
        <x:f>IF(30&gt;'Настройки'!$B$3,"",IF(ISBLANK(AI298),IF('Настройки'!$B$9="Нулевой спрос",0,""),IF(AI298&lt;0,IF('Настройки'!$B$10="Исключить","",IF('Настройки'!$B$10="Абсолютные значения",ABS(AI298),AI298)),AI298)))</x:f>
      </x:c>
      <x:c r="CM298" s="50" t="str">
        <x:f>IF(31&gt;'Настройки'!$B$3,"",IF(ISBLANK(AJ298),IF('Настройки'!$B$9="Нулевой спрос",0,""),IF(AJ298&lt;0,IF('Настройки'!$B$10="Исключить","",IF('Настройки'!$B$10="Абсолютные значения",ABS(AJ298),AJ298)),AJ298)))</x:f>
      </x:c>
      <x:c r="CN298" s="50" t="str">
        <x:f>IF(32&gt;'Настройки'!$B$3,"",IF(ISBLANK(AK298),IF('Настройки'!$B$9="Нулевой спрос",0,""),IF(AK298&lt;0,IF('Настройки'!$B$10="Исключить","",IF('Настройки'!$B$10="Абсолютные значения",ABS(AK298),AK298)),AK298)))</x:f>
      </x:c>
      <x:c r="CO298" s="50" t="str">
        <x:f>IF(33&gt;'Настройки'!$B$3,"",IF(ISBLANK(AL298),IF('Настройки'!$B$9="Нулевой спрос",0,""),IF(AL298&lt;0,IF('Настройки'!$B$10="Исключить","",IF('Настройки'!$B$10="Абсолютные значения",ABS(AL298),AL298)),AL298)))</x:f>
      </x:c>
      <x:c r="CP298" s="50" t="str">
        <x:f>IF(34&gt;'Настройки'!$B$3,"",IF(ISBLANK(AM298),IF('Настройки'!$B$9="Нулевой спрос",0,""),IF(AM298&lt;0,IF('Настройки'!$B$10="Исключить","",IF('Настройки'!$B$10="Абсолютные значения",ABS(AM298),AM298)),AM298)))</x:f>
      </x:c>
      <x:c r="CQ298" s="50" t="str">
        <x:f>IF(35&gt;'Настройки'!$B$3,"",IF(ISBLANK(AN298),IF('Настройки'!$B$9="Нулевой спрос",0,""),IF(AN298&lt;0,IF('Настройки'!$B$10="Исключить","",IF('Настройки'!$B$10="Абсолютные значения",ABS(AN298),AN298)),AN298)))</x:f>
      </x:c>
      <x:c r="CR298" s="50" t="str">
        <x:f>IF(36&gt;'Настройки'!$B$3,"",IF(ISBLANK(AO298),IF('Настройки'!$B$9="Нулевой спрос",0,""),IF(AO298&lt;0,IF('Настройки'!$B$10="Исключить","",IF('Настройки'!$B$10="Абсолютные значения",ABS(AO298),AO298)),AO298)))</x:f>
      </x:c>
      <x:c r="CS298" s="50" t="str">
        <x:f>IF(OR(1&gt;'Настройки'!$B$3,ISBLANK(BI298),BI298=0),"",BI298)</x:f>
      </x:c>
      <x:c r="CT298" s="50" t="str">
        <x:f>IF(OR(2&gt;'Настройки'!$B$3,ISBLANK(BJ298),BJ298=0),"",BJ298)</x:f>
      </x:c>
      <x:c r="CU298" s="50" t="str">
        <x:f>IF(OR(3&gt;'Настройки'!$B$3,ISBLANK(BK298),BK298=0),"",BK298)</x:f>
      </x:c>
      <x:c r="CV298" s="50" t="str">
        <x:f>IF(OR(4&gt;'Настройки'!$B$3,ISBLANK(BL298),BL298=0),"",BL298)</x:f>
      </x:c>
      <x:c r="CW298" s="50" t="str">
        <x:f>IF(OR(5&gt;'Настройки'!$B$3,ISBLANK(BM298),BM298=0),"",BM298)</x:f>
      </x:c>
      <x:c r="CX298" s="50" t="str">
        <x:f>IF(OR(6&gt;'Настройки'!$B$3,ISBLANK(BN298),BN298=0),"",BN298)</x:f>
      </x:c>
      <x:c r="CY298" s="50" t="str">
        <x:f>IF(OR(7&gt;'Настройки'!$B$3,ISBLANK(BO298),BO298=0),"",BO298)</x:f>
      </x:c>
      <x:c r="CZ298" s="50" t="str">
        <x:f>IF(OR(8&gt;'Настройки'!$B$3,ISBLANK(BP298),BP298=0),"",BP298)</x:f>
      </x:c>
      <x:c r="DA298" s="50" t="str">
        <x:f>IF(OR(9&gt;'Настройки'!$B$3,ISBLANK(BQ298),BQ298=0),"",BQ298)</x:f>
      </x:c>
      <x:c r="DB298" s="50" t="str">
        <x:f>IF(OR(10&gt;'Настройки'!$B$3,ISBLANK(BR298),BR298=0),"",BR298)</x:f>
      </x:c>
      <x:c r="DC298" s="50" t="str">
        <x:f>IF(OR(11&gt;'Настройки'!$B$3,ISBLANK(BS298),BS298=0),"",BS298)</x:f>
      </x:c>
      <x:c r="DD298" s="50" t="str">
        <x:f>IF(OR(12&gt;'Настройки'!$B$3,ISBLANK(BT298),BT298=0),"",BT298)</x:f>
      </x:c>
      <x:c r="DE298" s="50" t="str">
        <x:f>IF(OR(13&gt;'Настройки'!$B$3,ISBLANK(BU298),BU298=0),"",BU298)</x:f>
      </x:c>
      <x:c r="DF298" s="50" t="str">
        <x:f>IF(OR(14&gt;'Настройки'!$B$3,ISBLANK(BV298),BV298=0),"",BV298)</x:f>
      </x:c>
      <x:c r="DG298" s="50" t="str">
        <x:f>IF(OR(15&gt;'Настройки'!$B$3,ISBLANK(BW298),BW298=0),"",BW298)</x:f>
      </x:c>
      <x:c r="DH298" s="50" t="str">
        <x:f>IF(OR(16&gt;'Настройки'!$B$3,ISBLANK(BX298),BX298=0),"",BX298)</x:f>
      </x:c>
      <x:c r="DI298" s="50" t="str">
        <x:f>IF(OR(17&gt;'Настройки'!$B$3,ISBLANK(BY298),BY298=0),"",BY298)</x:f>
      </x:c>
      <x:c r="DJ298" s="50" t="str">
        <x:f>IF(OR(18&gt;'Настройки'!$B$3,ISBLANK(BZ298),BZ298=0),"",BZ298)</x:f>
      </x:c>
      <x:c r="DK298" s="50" t="str">
        <x:f>IF(OR(19&gt;'Настройки'!$B$3,ISBLANK(CA298),CA298=0),"",CA298)</x:f>
      </x:c>
      <x:c r="DL298" s="50" t="str">
        <x:f>IF(OR(20&gt;'Настройки'!$B$3,ISBLANK(CB298),CB298=0),"",CB298)</x:f>
      </x:c>
      <x:c r="DM298" s="50" t="str">
        <x:f>IF(OR(21&gt;'Настройки'!$B$3,ISBLANK(CC298),CC298=0),"",CC298)</x:f>
      </x:c>
      <x:c r="DN298" s="50" t="str">
        <x:f>IF(OR(22&gt;'Настройки'!$B$3,ISBLANK(CD298),CD298=0),"",CD298)</x:f>
      </x:c>
      <x:c r="DO298" s="50" t="str">
        <x:f>IF(OR(23&gt;'Настройки'!$B$3,ISBLANK(CE298),CE298=0),"",CE298)</x:f>
      </x:c>
      <x:c r="DP298" s="50" t="str">
        <x:f>IF(OR(24&gt;'Настройки'!$B$3,ISBLANK(CF298),CF298=0),"",CF298)</x:f>
      </x:c>
      <x:c r="DQ298" s="50" t="str">
        <x:f>IF(OR(25&gt;'Настройки'!$B$3,ISBLANK(CG298),CG298=0),"",CG298)</x:f>
      </x:c>
      <x:c r="DR298" s="50" t="str">
        <x:f>IF(OR(26&gt;'Настройки'!$B$3,ISBLANK(CH298),CH298=0),"",CH298)</x:f>
      </x:c>
      <x:c r="DS298" s="50" t="str">
        <x:f>IF(OR(27&gt;'Настройки'!$B$3,ISBLANK(CI298),CI298=0),"",CI298)</x:f>
      </x:c>
      <x:c r="DT298" s="50" t="str">
        <x:f>IF(OR(28&gt;'Настройки'!$B$3,ISBLANK(CJ298),CJ298=0),"",CJ298)</x:f>
      </x:c>
      <x:c r="DU298" s="50" t="str">
        <x:f>IF(OR(29&gt;'Настройки'!$B$3,ISBLANK(CK298),CK298=0),"",CK298)</x:f>
      </x:c>
      <x:c r="DV298" s="50" t="str">
        <x:f>IF(OR(30&gt;'Настройки'!$B$3,ISBLANK(CL298),CL298=0),"",CL298)</x:f>
      </x:c>
      <x:c r="DW298" s="50" t="str">
        <x:f>IF(OR(31&gt;'Настройки'!$B$3,ISBLANK(CM298),CM298=0),"",CM298)</x:f>
      </x:c>
      <x:c r="DX298" s="50" t="str">
        <x:f>IF(OR(32&gt;'Настройки'!$B$3,ISBLANK(CN298),CN298=0),"",CN298)</x:f>
      </x:c>
      <x:c r="DY298" s="50" t="str">
        <x:f>IF(OR(33&gt;'Настройки'!$B$3,ISBLANK(CO298),CO298=0),"",CO298)</x:f>
      </x:c>
      <x:c r="DZ298" s="50" t="str">
        <x:f>IF(OR(34&gt;'Настройки'!$B$3,ISBLANK(CP298),CP298=0),"",CP298)</x:f>
      </x:c>
      <x:c r="EA298" s="50" t="str">
        <x:f>IF(OR(35&gt;'Настройки'!$B$3,ISBLANK(CQ298),CQ298=0),"",CQ298)</x:f>
      </x:c>
      <x:c r="EB298" s="50" t="str">
        <x:f>IF(OR(36&gt;'Настройки'!$B$3,ISBLANK(CR298),CR298=0),"",CR298)</x:f>
      </x:c>
      <x:c r="EC298" s="50" t="str">
        <x:f>IF(A298="","",IF(OR(BB298="AZ",BB298="BZ"),10000+ROW(),IF(AZ298&gt;'Настройки'!$B$11,20000+ROW(),IF(BF298&lt;&gt;"Обычный",30000+ROW(),IF(AX298&lt;=0,40000+ROW(),"")))))</x:f>
      </x:c>
      <x:c r="ED298" s="50" t="str">
        <x:f>IF(EC298="","",COUNTIFS($EC$2:$EC$1001,"&gt;0",$EC$2:$EC$1001,"&lt;"&amp;EC298)+1)</x:f>
      </x:c>
    </x:row>
    <x:row r="299">
      <x:c r="A299" s="115"/>
      <x:c r="B299" s="115"/>
      <x:c r="C299" s="115"/>
      <x:c r="D299" s="118"/>
      <x:c r="E299" s="118"/>
      <x:c r="F299" s="118"/>
      <x:c r="G299" s="118"/>
      <x:c r="H299" s="118"/>
      <x:c r="I299" s="118"/>
      <x:c r="J299" s="118"/>
      <x:c r="K299" s="118"/>
      <x:c r="L299" s="118"/>
      <x:c r="M299" s="118"/>
      <x:c r="N299" s="118"/>
      <x:c r="O299" s="118"/>
      <x:c r="P299" s="118"/>
      <x:c r="Q299" s="118"/>
      <x:c r="R299" s="118"/>
      <x:c r="S299" s="118"/>
      <x:c r="T299" s="118"/>
      <x:c r="U299" s="118"/>
      <x:c r="V299" s="118"/>
      <x:c r="W299" s="118"/>
      <x:c r="X299" s="118"/>
      <x:c r="Y299" s="118"/>
      <x:c r="Z299" s="118"/>
      <x:c r="AA299" s="118"/>
      <x:c r="AB299" s="118"/>
      <x:c r="AC299" s="118"/>
      <x:c r="AD299" s="118"/>
      <x:c r="AE299" s="118"/>
      <x:c r="AF299" s="118"/>
      <x:c r="AG299" s="118"/>
      <x:c r="AH299" s="118"/>
      <x:c r="AI299" s="118"/>
      <x:c r="AJ299" s="118"/>
      <x:c r="AK299" s="118"/>
      <x:c r="AL299" s="118"/>
      <x:c r="AM299" s="118"/>
      <x:c r="AN299" s="118"/>
      <x:c r="AO299" s="118"/>
      <x:c r="AP299" s="115"/>
      <x:c r="AQ299" s="49" t="str">
        <x:f>IF(A299="","",COUNT(BI299:INDEX(BI299:CR299,1,'Настройки'!$B$3)))</x:f>
      </x:c>
      <x:c r="AR299" s="49" t="str">
        <x:f>IF(A299="","",SUM(BI299:INDEX(BI299:CR299,1,'Настройки'!$B$3)))</x:f>
      </x:c>
      <x:c r="AS299" s="58" t="str">
        <x:f>IF(A299="","",IF('Настройки'!$B$4="Стоимость потребления",AR299*D299,IF('Настройки'!$B$4="Количество",AR299,E299)))</x:f>
      </x:c>
      <x:c r="AT299" s="61" t="str">
        <x:f>IF(OR(A299="",AS299&lt;0,SUM($AS$2:$AS$1001)&lt;=0),"",AS299/SUM($AS$2:$AS$1001))</x:f>
      </x:c>
      <x:c r="AU299" s="61" t="str">
        <x:f>IF(OR(A299="",AS299&lt;0,SUM($AS$2:$AS$1001)&lt;=0),"",SUMIFS($AS$2:$AS$1001,$AS$2:$AS$1001,"&gt;"&amp;AS299)/SUM($AS$2:$AS$1001))</x:f>
      </x:c>
      <x:c r="AV299" s="61" t="str">
        <x:f>IF(OR(A299="",AS299&lt;0,SUM($AS$2:$AS$1001)&lt;=0),"",SUMIFS($AS$2:$AS$1001,$AS$2:$AS$1001,"&gt;="&amp;AS299)/SUM($AS$2:$AS$1001))</x:f>
      </x:c>
      <x:c r="AW299" s="49" t="str">
        <x:f>IF(A299="","",IF(SUM($AS$2:$AS$1001)&lt;=0,"Не определён",IF(AS299&lt;0,"Исключение",IF(AU299&lt;'Настройки'!$B$5,"A",IF(AU299&lt;'Настройки'!$B$6,"B","C")))))</x:f>
      </x:c>
      <x:c r="AX299" s="58" t="str">
        <x:f>IF(A299="","",IF(AQ299=0,"",AVERAGE(BI299:INDEX(BI299:CR299,1,'Настройки'!$B$3))))</x:f>
      </x:c>
      <x:c r="AY299" s="58" t="str">
        <x:f>IF(OR(A299="",AQ299=0),"",STDEVP(BI299:INDEX(BI299:CR299,1,'Настройки'!$B$3)))</x:f>
      </x:c>
      <x:c r="AZ299" s="61" t="str">
        <x:f>IF(OR(A299="",AQ299&lt;'Настройки'!$B$12,AX299&lt;=0,AND('Настройки'!$B$10="Блокировать",COUNTIF(F299:INDEX(F299:AO299,1,'Настройки'!$B$3),"&lt;0")&gt;0)),"",AY299/ABS(AX299))</x:f>
      </x:c>
      <x:c r="BA299" s="49" t="str">
        <x:f>IF(A299="","",IF(AND('Настройки'!$B$10="Блокировать",COUNTIF(F299:INDEX(F299:AO299,1,'Настройки'!$B$3),"&lt;0")&gt;0),"Не определён",IF(AQ299&lt;'Настройки'!$B$12,"Не определён",IF(AX299=0,"Нет спроса",IF(AX299&lt;0,"Не определён",IF(AZ299&lt;='Настройки'!$B$7,"X",IF(AZ299&lt;='Настройки'!$B$8,"Y","Z")))))))</x:f>
      </x:c>
      <x:c r="BB299" s="49" t="str">
        <x:f>IF(OR(A299="",LEN(AW299)&lt;&gt;1,LEN(BA299)&lt;&gt;1),"",AW299&amp;BA299)</x:f>
      </x:c>
      <x:c r="BC299" s="61" t="str">
        <x:f>IF(OR(A299="",AQ299=0),"",(COUNT(BI299:INDEX(BI299:CR299,1,'Настройки'!$B$3))-COUNT(CS299:INDEX(CS299:EB299,1,'Настройки'!$B$3)))/AQ299)</x:f>
      </x:c>
      <x:c r="BD299" s="64" t="str">
        <x:f>IF(OR(A299="",COUNT(CS299:INDEX(CS299:EB299,1,'Настройки'!$B$3))=0),"",AQ299/COUNT(CS299:INDEX(CS299:EB299,1,'Настройки'!$B$3)))</x:f>
      </x:c>
      <x:c r="BE299" s="64" t="str">
        <x:f>IF(OR(A299="",COUNT(CS299:INDEX(CS299:EB299,1,'Настройки'!$B$3))=0),"",IF(AVERAGE(CS299:INDEX(CS299:EB299,1,'Настройки'!$B$3))=0,"",(STDEVP(CS299:INDEX(CS299:EB299,1,'Настройки'!$B$3))/ABS(AVERAGE(CS299:INDEX(CS299:EB299,1,'Настройки'!$B$3))))^2))</x:f>
      </x:c>
      <x:c r="BF299" s="49" t="str">
        <x:f>IF(A299="","",IF(AQ299&lt;3,"Недостаточно",IF(AQ299&lt;6,"Предварительный","Обычный")))</x:f>
      </x:c>
      <x:c r="BG299" s="49" t="str">
        <x:f>IF(A299="","",IF(COUNTIF(F299:INDEX(F299:AO299,1,'Настройки'!$B$3),"&lt;0")&gt;0,IF('Настройки'!$B$10="Блокировать","Отрицательный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"),"")&amp;IF(AQ299&lt;3,"Недостаточно истории. ",IF(AQ299&lt;6,"Предварительная классификация. ",""))&amp;IF(AX299=0,"Нет спроса за горизонт. ","")&amp;IF(AZ299&gt;'Настройки'!$B$11,"Экстремальная вариативность. ",""))</x:f>
      </x:c>
      <x:c r="BH299" s="49" t="str">
        <x:f>IF(A299="","",IFERROR(VLOOKUP(BB299,'Настройки'!$D$3:$E$11,2,FALSE),"Сначала проверьте исходные данные и историю спроса.")&amp;" Уточните срок поставки, MOQ и критичность.")</x:f>
      </x:c>
      <x:c r="BI299" s="50" t="str">
        <x:f>IF(1&gt;'Настройки'!$B$3,"",IF(ISBLANK(F299),IF('Настройки'!$B$9="Нулевой спрос",0,""),IF(F299&lt;0,IF('Настройки'!$B$10="Исключить","",IF('Настройки'!$B$10="Абсолютные значения",ABS(F299),F299)),F299)))</x:f>
      </x:c>
      <x:c r="BJ299" s="50" t="str">
        <x:f>IF(2&gt;'Настройки'!$B$3,"",IF(ISBLANK(G299),IF('Настройки'!$B$9="Нулевой спрос",0,""),IF(G299&lt;0,IF('Настройки'!$B$10="Исключить","",IF('Настройки'!$B$10="Абсолютные значения",ABS(G299),G299)),G299)))</x:f>
      </x:c>
      <x:c r="BK299" s="50" t="str">
        <x:f>IF(3&gt;'Настройки'!$B$3,"",IF(ISBLANK(H299),IF('Настройки'!$B$9="Нулевой спрос",0,""),IF(H299&lt;0,IF('Настройки'!$B$10="Исключить","",IF('Настройки'!$B$10="Абсолютные значения",ABS(H299),H299)),H299)))</x:f>
      </x:c>
      <x:c r="BL299" s="50" t="str">
        <x:f>IF(4&gt;'Настройки'!$B$3,"",IF(ISBLANK(I299),IF('Настройки'!$B$9="Нулевой спрос",0,""),IF(I299&lt;0,IF('Настройки'!$B$10="Исключить","",IF('Настройки'!$B$10="Абсолютные значения",ABS(I299),I299)),I299)))</x:f>
      </x:c>
      <x:c r="BM299" s="50" t="str">
        <x:f>IF(5&gt;'Настройки'!$B$3,"",IF(ISBLANK(J299),IF('Настройки'!$B$9="Нулевой спрос",0,""),IF(J299&lt;0,IF('Настройки'!$B$10="Исключить","",IF('Настройки'!$B$10="Абсолютные значения",ABS(J299),J299)),J299)))</x:f>
      </x:c>
      <x:c r="BN299" s="50" t="str">
        <x:f>IF(6&gt;'Настройки'!$B$3,"",IF(ISBLANK(K299),IF('Настройки'!$B$9="Нулевой спрос",0,""),IF(K299&lt;0,IF('Настройки'!$B$10="Исключить","",IF('Настройки'!$B$10="Абсолютные значения",ABS(K299),K299)),K299)))</x:f>
      </x:c>
      <x:c r="BO299" s="50" t="str">
        <x:f>IF(7&gt;'Настройки'!$B$3,"",IF(ISBLANK(L299),IF('Настройки'!$B$9="Нулевой спрос",0,""),IF(L299&lt;0,IF('Настройки'!$B$10="Исключить","",IF('Настройки'!$B$10="Абсолютные значения",ABS(L299),L299)),L299)))</x:f>
      </x:c>
      <x:c r="BP299" s="50" t="str">
        <x:f>IF(8&gt;'Настройки'!$B$3,"",IF(ISBLANK(M299),IF('Настройки'!$B$9="Нулевой спрос",0,""),IF(M299&lt;0,IF('Настройки'!$B$10="Исключить","",IF('Настройки'!$B$10="Абсолютные значения",ABS(M299),M299)),M299)))</x:f>
      </x:c>
      <x:c r="BQ299" s="50" t="str">
        <x:f>IF(9&gt;'Настройки'!$B$3,"",IF(ISBLANK(N299),IF('Настройки'!$B$9="Нулевой спрос",0,""),IF(N299&lt;0,IF('Настройки'!$B$10="Исключить","",IF('Настройки'!$B$10="Абсолютные значения",ABS(N299),N299)),N299)))</x:f>
      </x:c>
      <x:c r="BR299" s="50" t="str">
        <x:f>IF(10&gt;'Настройки'!$B$3,"",IF(ISBLANK(O299),IF('Настройки'!$B$9="Нулевой спрос",0,""),IF(O299&lt;0,IF('Настройки'!$B$10="Исключить","",IF('Настройки'!$B$10="Абсолютные значения",ABS(O299),O299)),O299)))</x:f>
      </x:c>
      <x:c r="BS299" s="50" t="str">
        <x:f>IF(11&gt;'Настройки'!$B$3,"",IF(ISBLANK(P299),IF('Настройки'!$B$9="Нулевой спрос",0,""),IF(P299&lt;0,IF('Настройки'!$B$10="Исключить","",IF('Настройки'!$B$10="Абсолютные значения",ABS(P299),P299)),P299)))</x:f>
      </x:c>
      <x:c r="BT299" s="50" t="str">
        <x:f>IF(12&gt;'Настройки'!$B$3,"",IF(ISBLANK(Q299),IF('Настройки'!$B$9="Нулевой спрос",0,""),IF(Q299&lt;0,IF('Настройки'!$B$10="Исключить","",IF('Настройки'!$B$10="Абсолютные значения",ABS(Q299),Q299)),Q299)))</x:f>
      </x:c>
      <x:c r="BU299" s="50" t="str">
        <x:f>IF(13&gt;'Настройки'!$B$3,"",IF(ISBLANK(R299),IF('Настройки'!$B$9="Нулевой спрос",0,""),IF(R299&lt;0,IF('Настройки'!$B$10="Исключить","",IF('Настройки'!$B$10="Абсолютные значения",ABS(R299),R299)),R299)))</x:f>
      </x:c>
      <x:c r="BV299" s="50" t="str">
        <x:f>IF(14&gt;'Настройки'!$B$3,"",IF(ISBLANK(S299),IF('Настройки'!$B$9="Нулевой спрос",0,""),IF(S299&lt;0,IF('Настройки'!$B$10="Исключить","",IF('Настройки'!$B$10="Абсолютные значения",ABS(S299),S299)),S299)))</x:f>
      </x:c>
      <x:c r="BW299" s="50" t="str">
        <x:f>IF(15&gt;'Настройки'!$B$3,"",IF(ISBLANK(T299),IF('Настройки'!$B$9="Нулевой спрос",0,""),IF(T299&lt;0,IF('Настройки'!$B$10="Исключить","",IF('Настройки'!$B$10="Абсолютные значения",ABS(T299),T299)),T299)))</x:f>
      </x:c>
      <x:c r="BX299" s="50" t="str">
        <x:f>IF(16&gt;'Настройки'!$B$3,"",IF(ISBLANK(U299),IF('Настройки'!$B$9="Нулевой спрос",0,""),IF(U299&lt;0,IF('Настройки'!$B$10="Исключить","",IF('Настройки'!$B$10="Абсолютные значения",ABS(U299),U299)),U299)))</x:f>
      </x:c>
      <x:c r="BY299" s="50" t="str">
        <x:f>IF(17&gt;'Настройки'!$B$3,"",IF(ISBLANK(V299),IF('Настройки'!$B$9="Нулевой спрос",0,""),IF(V299&lt;0,IF('Настройки'!$B$10="Исключить","",IF('Настройки'!$B$10="Абсолютные значения",ABS(V299),V299)),V299)))</x:f>
      </x:c>
      <x:c r="BZ299" s="50" t="str">
        <x:f>IF(18&gt;'Настройки'!$B$3,"",IF(ISBLANK(W299),IF('Настройки'!$B$9="Нулевой спрос",0,""),IF(W299&lt;0,IF('Настройки'!$B$10="Исключить","",IF('Настройки'!$B$10="Абсолютные значения",ABS(W299),W299)),W299)))</x:f>
      </x:c>
      <x:c r="CA299" s="50" t="str">
        <x:f>IF(19&gt;'Настройки'!$B$3,"",IF(ISBLANK(X299),IF('Настройки'!$B$9="Нулевой спрос",0,""),IF(X299&lt;0,IF('Настройки'!$B$10="Исключить","",IF('Настройки'!$B$10="Абсолютные значения",ABS(X299),X299)),X299)))</x:f>
      </x:c>
      <x:c r="CB299" s="50" t="str">
        <x:f>IF(20&gt;'Настройки'!$B$3,"",IF(ISBLANK(Y299),IF('Настройки'!$B$9="Нулевой спрос",0,""),IF(Y299&lt;0,IF('Настройки'!$B$10="Исключить","",IF('Настройки'!$B$10="Абсолютные значения",ABS(Y299),Y299)),Y299)))</x:f>
      </x:c>
      <x:c r="CC299" s="50" t="str">
        <x:f>IF(21&gt;'Настройки'!$B$3,"",IF(ISBLANK(Z299),IF('Настройки'!$B$9="Нулевой спрос",0,""),IF(Z299&lt;0,IF('Настройки'!$B$10="Исключить","",IF('Настройки'!$B$10="Абсолютные значения",ABS(Z299),Z299)),Z299)))</x:f>
      </x:c>
      <x:c r="CD299" s="50" t="str">
        <x:f>IF(22&gt;'Настройки'!$B$3,"",IF(ISBLANK(AA299),IF('Настройки'!$B$9="Нулевой спрос",0,""),IF(AA299&lt;0,IF('Настройки'!$B$10="Исключить","",IF('Настройки'!$B$10="Абсолютные значения",ABS(AA299),AA299)),AA299)))</x:f>
      </x:c>
      <x:c r="CE299" s="50" t="str">
        <x:f>IF(23&gt;'Настройки'!$B$3,"",IF(ISBLANK(AB299),IF('Настройки'!$B$9="Нулевой спрос",0,""),IF(AB299&lt;0,IF('Настройки'!$B$10="Исключить","",IF('Настройки'!$B$10="Абсолютные значения",ABS(AB299),AB299)),AB299)))</x:f>
      </x:c>
      <x:c r="CF299" s="50" t="str">
        <x:f>IF(24&gt;'Настройки'!$B$3,"",IF(ISBLANK(AC299),IF('Настройки'!$B$9="Нулевой спрос",0,""),IF(AC299&lt;0,IF('Настройки'!$B$10="Исключить","",IF('Настройки'!$B$10="Абсолютные значения",ABS(AC299),AC299)),AC299)))</x:f>
      </x:c>
      <x:c r="CG299" s="50" t="str">
        <x:f>IF(25&gt;'Настройки'!$B$3,"",IF(ISBLANK(AD299),IF('Настройки'!$B$9="Нулевой спрос",0,""),IF(AD299&lt;0,IF('Настройки'!$B$10="Исключить","",IF('Настройки'!$B$10="Абсолютные значения",ABS(AD299),AD299)),AD299)))</x:f>
      </x:c>
      <x:c r="CH299" s="50" t="str">
        <x:f>IF(26&gt;'Настройки'!$B$3,"",IF(ISBLANK(AE299),IF('Настройки'!$B$9="Нулевой спрос",0,""),IF(AE299&lt;0,IF('Настройки'!$B$10="Исключить","",IF('Настройки'!$B$10="Абсолютные значения",ABS(AE299),AE299)),AE299)))</x:f>
      </x:c>
      <x:c r="CI299" s="50" t="str">
        <x:f>IF(27&gt;'Настройки'!$B$3,"",IF(ISBLANK(AF299),IF('Настройки'!$B$9="Нулевой спрос",0,""),IF(AF299&lt;0,IF('Настройки'!$B$10="Исключить","",IF('Настройки'!$B$10="Абсолютные значения",ABS(AF299),AF299)),AF299)))</x:f>
      </x:c>
      <x:c r="CJ299" s="50" t="str">
        <x:f>IF(28&gt;'Настройки'!$B$3,"",IF(ISBLANK(AG299),IF('Настройки'!$B$9="Нулевой спрос",0,""),IF(AG299&lt;0,IF('Настройки'!$B$10="Исключить","",IF('Настройки'!$B$10="Абсолютные значения",ABS(AG299),AG299)),AG299)))</x:f>
      </x:c>
      <x:c r="CK299" s="50" t="str">
        <x:f>IF(29&gt;'Настройки'!$B$3,"",IF(ISBLANK(AH299),IF('Настройки'!$B$9="Нулевой спрос",0,""),IF(AH299&lt;0,IF('Настройки'!$B$10="Исключить","",IF('Настройки'!$B$10="Абсолютные значения",ABS(AH299),AH299)),AH299)))</x:f>
      </x:c>
      <x:c r="CL299" s="50" t="str">
        <x:f>IF(30&gt;'Настройки'!$B$3,"",IF(ISBLANK(AI299),IF('Настройки'!$B$9="Нулевой спрос",0,""),IF(AI299&lt;0,IF('Настройки'!$B$10="Исключить","",IF('Настройки'!$B$10="Абсолютные значения",ABS(AI299),AI299)),AI299)))</x:f>
      </x:c>
      <x:c r="CM299" s="50" t="str">
        <x:f>IF(31&gt;'Настройки'!$B$3,"",IF(ISBLANK(AJ299),IF('Настройки'!$B$9="Нулевой спрос",0,""),IF(AJ299&lt;0,IF('Настройки'!$B$10="Исключить","",IF('Настройки'!$B$10="Абсолютные значения",ABS(AJ299),AJ299)),AJ299)))</x:f>
      </x:c>
      <x:c r="CN299" s="50" t="str">
        <x:f>IF(32&gt;'Настройки'!$B$3,"",IF(ISBLANK(AK299),IF('Настройки'!$B$9="Нулевой спрос",0,""),IF(AK299&lt;0,IF('Настройки'!$B$10="Исключить","",IF('Настройки'!$B$10="Абсолютные значения",ABS(AK299),AK299)),AK299)))</x:f>
      </x:c>
      <x:c r="CO299" s="50" t="str">
        <x:f>IF(33&gt;'Настройки'!$B$3,"",IF(ISBLANK(AL299),IF('Настройки'!$B$9="Нулевой спрос",0,""),IF(AL299&lt;0,IF('Настройки'!$B$10="Исключить","",IF('Настройки'!$B$10="Абсолютные значения",ABS(AL299),AL299)),AL299)))</x:f>
      </x:c>
      <x:c r="CP299" s="50" t="str">
        <x:f>IF(34&gt;'Настройки'!$B$3,"",IF(ISBLANK(AM299),IF('Настройки'!$B$9="Нулевой спрос",0,""),IF(AM299&lt;0,IF('Настройки'!$B$10="Исключить","",IF('Настройки'!$B$10="Абсолютные значения",ABS(AM299),AM299)),AM299)))</x:f>
      </x:c>
      <x:c r="CQ299" s="50" t="str">
        <x:f>IF(35&gt;'Настройки'!$B$3,"",IF(ISBLANK(AN299),IF('Настройки'!$B$9="Нулевой спрос",0,""),IF(AN299&lt;0,IF('Настройки'!$B$10="Исключить","",IF('Настройки'!$B$10="Абсолютные значения",ABS(AN299),AN299)),AN299)))</x:f>
      </x:c>
      <x:c r="CR299" s="50" t="str">
        <x:f>IF(36&gt;'Настройки'!$B$3,"",IF(ISBLANK(AO299),IF('Настройки'!$B$9="Нулевой спрос",0,""),IF(AO299&lt;0,IF('Настройки'!$B$10="Исключить","",IF('Настройки'!$B$10="Абсолютные значения",ABS(AO299),AO299)),AO299)))</x:f>
      </x:c>
      <x:c r="CS299" s="50" t="str">
        <x:f>IF(OR(1&gt;'Настройки'!$B$3,ISBLANK(BI299),BI299=0),"",BI299)</x:f>
      </x:c>
      <x:c r="CT299" s="50" t="str">
        <x:f>IF(OR(2&gt;'Настройки'!$B$3,ISBLANK(BJ299),BJ299=0),"",BJ299)</x:f>
      </x:c>
      <x:c r="CU299" s="50" t="str">
        <x:f>IF(OR(3&gt;'Настройки'!$B$3,ISBLANK(BK299),BK299=0),"",BK299)</x:f>
      </x:c>
      <x:c r="CV299" s="50" t="str">
        <x:f>IF(OR(4&gt;'Настройки'!$B$3,ISBLANK(BL299),BL299=0),"",BL299)</x:f>
      </x:c>
      <x:c r="CW299" s="50" t="str">
        <x:f>IF(OR(5&gt;'Настройки'!$B$3,ISBLANK(BM299),BM299=0),"",BM299)</x:f>
      </x:c>
      <x:c r="CX299" s="50" t="str">
        <x:f>IF(OR(6&gt;'Настройки'!$B$3,ISBLANK(BN299),BN299=0),"",BN299)</x:f>
      </x:c>
      <x:c r="CY299" s="50" t="str">
        <x:f>IF(OR(7&gt;'Настройки'!$B$3,ISBLANK(BO299),BO299=0),"",BO299)</x:f>
      </x:c>
      <x:c r="CZ299" s="50" t="str">
        <x:f>IF(OR(8&gt;'Настройки'!$B$3,ISBLANK(BP299),BP299=0),"",BP299)</x:f>
      </x:c>
      <x:c r="DA299" s="50" t="str">
        <x:f>IF(OR(9&gt;'Настройки'!$B$3,ISBLANK(BQ299),BQ299=0),"",BQ299)</x:f>
      </x:c>
      <x:c r="DB299" s="50" t="str">
        <x:f>IF(OR(10&gt;'Настройки'!$B$3,ISBLANK(BR299),BR299=0),"",BR299)</x:f>
      </x:c>
      <x:c r="DC299" s="50" t="str">
        <x:f>IF(OR(11&gt;'Настройки'!$B$3,ISBLANK(BS299),BS299=0),"",BS299)</x:f>
      </x:c>
      <x:c r="DD299" s="50" t="str">
        <x:f>IF(OR(12&gt;'Настройки'!$B$3,ISBLANK(BT299),BT299=0),"",BT299)</x:f>
      </x:c>
      <x:c r="DE299" s="50" t="str">
        <x:f>IF(OR(13&gt;'Настройки'!$B$3,ISBLANK(BU299),BU299=0),"",BU299)</x:f>
      </x:c>
      <x:c r="DF299" s="50" t="str">
        <x:f>IF(OR(14&gt;'Настройки'!$B$3,ISBLANK(BV299),BV299=0),"",BV299)</x:f>
      </x:c>
      <x:c r="DG299" s="50" t="str">
        <x:f>IF(OR(15&gt;'Настройки'!$B$3,ISBLANK(BW299),BW299=0),"",BW299)</x:f>
      </x:c>
      <x:c r="DH299" s="50" t="str">
        <x:f>IF(OR(16&gt;'Настройки'!$B$3,ISBLANK(BX299),BX299=0),"",BX299)</x:f>
      </x:c>
      <x:c r="DI299" s="50" t="str">
        <x:f>IF(OR(17&gt;'Настройки'!$B$3,ISBLANK(BY299),BY299=0),"",BY299)</x:f>
      </x:c>
      <x:c r="DJ299" s="50" t="str">
        <x:f>IF(OR(18&gt;'Настройки'!$B$3,ISBLANK(BZ299),BZ299=0),"",BZ299)</x:f>
      </x:c>
      <x:c r="DK299" s="50" t="str">
        <x:f>IF(OR(19&gt;'Настройки'!$B$3,ISBLANK(CA299),CA299=0),"",CA299)</x:f>
      </x:c>
      <x:c r="DL299" s="50" t="str">
        <x:f>IF(OR(20&gt;'Настройки'!$B$3,ISBLANK(CB299),CB299=0),"",CB299)</x:f>
      </x:c>
      <x:c r="DM299" s="50" t="str">
        <x:f>IF(OR(21&gt;'Настройки'!$B$3,ISBLANK(CC299),CC299=0),"",CC299)</x:f>
      </x:c>
      <x:c r="DN299" s="50" t="str">
        <x:f>IF(OR(22&gt;'Настройки'!$B$3,ISBLANK(CD299),CD299=0),"",CD299)</x:f>
      </x:c>
      <x:c r="DO299" s="50" t="str">
        <x:f>IF(OR(23&gt;'Настройки'!$B$3,ISBLANK(CE299),CE299=0),"",CE299)</x:f>
      </x:c>
      <x:c r="DP299" s="50" t="str">
        <x:f>IF(OR(24&gt;'Настройки'!$B$3,ISBLANK(CF299),CF299=0),"",CF299)</x:f>
      </x:c>
      <x:c r="DQ299" s="50" t="str">
        <x:f>IF(OR(25&gt;'Настройки'!$B$3,ISBLANK(CG299),CG299=0),"",CG299)</x:f>
      </x:c>
      <x:c r="DR299" s="50" t="str">
        <x:f>IF(OR(26&gt;'Настройки'!$B$3,ISBLANK(CH299),CH299=0),"",CH299)</x:f>
      </x:c>
      <x:c r="DS299" s="50" t="str">
        <x:f>IF(OR(27&gt;'Настройки'!$B$3,ISBLANK(CI299),CI299=0),"",CI299)</x:f>
      </x:c>
      <x:c r="DT299" s="50" t="str">
        <x:f>IF(OR(28&gt;'Настройки'!$B$3,ISBLANK(CJ299),CJ299=0),"",CJ299)</x:f>
      </x:c>
      <x:c r="DU299" s="50" t="str">
        <x:f>IF(OR(29&gt;'Настройки'!$B$3,ISBLANK(CK299),CK299=0),"",CK299)</x:f>
      </x:c>
      <x:c r="DV299" s="50" t="str">
        <x:f>IF(OR(30&gt;'Настройки'!$B$3,ISBLANK(CL299),CL299=0),"",CL299)</x:f>
      </x:c>
      <x:c r="DW299" s="50" t="str">
        <x:f>IF(OR(31&gt;'Настройки'!$B$3,ISBLANK(CM299),CM299=0),"",CM299)</x:f>
      </x:c>
      <x:c r="DX299" s="50" t="str">
        <x:f>IF(OR(32&gt;'Настройки'!$B$3,ISBLANK(CN299),CN299=0),"",CN299)</x:f>
      </x:c>
      <x:c r="DY299" s="50" t="str">
        <x:f>IF(OR(33&gt;'Настройки'!$B$3,ISBLANK(CO299),CO299=0),"",CO299)</x:f>
      </x:c>
      <x:c r="DZ299" s="50" t="str">
        <x:f>IF(OR(34&gt;'Настройки'!$B$3,ISBLANK(CP299),CP299=0),"",CP299)</x:f>
      </x:c>
      <x:c r="EA299" s="50" t="str">
        <x:f>IF(OR(35&gt;'Настройки'!$B$3,ISBLANK(CQ299),CQ299=0),"",CQ299)</x:f>
      </x:c>
      <x:c r="EB299" s="50" t="str">
        <x:f>IF(OR(36&gt;'Настройки'!$B$3,ISBLANK(CR299),CR299=0),"",CR299)</x:f>
      </x:c>
      <x:c r="EC299" s="50" t="str">
        <x:f>IF(A299="","",IF(OR(BB299="AZ",BB299="BZ"),10000+ROW(),IF(AZ299&gt;'Настройки'!$B$11,20000+ROW(),IF(BF299&lt;&gt;"Обычный",30000+ROW(),IF(AX299&lt;=0,40000+ROW(),"")))))</x:f>
      </x:c>
      <x:c r="ED299" s="50" t="str">
        <x:f>IF(EC299="","",COUNTIFS($EC$2:$EC$1001,"&gt;0",$EC$2:$EC$1001,"&lt;"&amp;EC299)+1)</x:f>
      </x:c>
    </x:row>
    <x:row r="300">
      <x:c r="A300" s="115"/>
      <x:c r="B300" s="115"/>
      <x:c r="C300" s="115"/>
      <x:c r="D300" s="118"/>
      <x:c r="E300" s="118"/>
      <x:c r="F300" s="118"/>
      <x:c r="G300" s="118"/>
      <x:c r="H300" s="118"/>
      <x:c r="I300" s="118"/>
      <x:c r="J300" s="118"/>
      <x:c r="K300" s="118"/>
      <x:c r="L300" s="118"/>
      <x:c r="M300" s="118"/>
      <x:c r="N300" s="118"/>
      <x:c r="O300" s="118"/>
      <x:c r="P300" s="118"/>
      <x:c r="Q300" s="118"/>
      <x:c r="R300" s="118"/>
      <x:c r="S300" s="118"/>
      <x:c r="T300" s="118"/>
      <x:c r="U300" s="118"/>
      <x:c r="V300" s="118"/>
      <x:c r="W300" s="118"/>
      <x:c r="X300" s="118"/>
      <x:c r="Y300" s="118"/>
      <x:c r="Z300" s="118"/>
      <x:c r="AA300" s="118"/>
      <x:c r="AB300" s="118"/>
      <x:c r="AC300" s="118"/>
      <x:c r="AD300" s="118"/>
      <x:c r="AE300" s="118"/>
      <x:c r="AF300" s="118"/>
      <x:c r="AG300" s="118"/>
      <x:c r="AH300" s="118"/>
      <x:c r="AI300" s="118"/>
      <x:c r="AJ300" s="118"/>
      <x:c r="AK300" s="118"/>
      <x:c r="AL300" s="118"/>
      <x:c r="AM300" s="118"/>
      <x:c r="AN300" s="118"/>
      <x:c r="AO300" s="118"/>
      <x:c r="AP300" s="115"/>
      <x:c r="AQ300" s="49" t="str">
        <x:f>IF(A300="","",COUNT(BI300:INDEX(BI300:CR300,1,'Настройки'!$B$3)))</x:f>
      </x:c>
      <x:c r="AR300" s="49" t="str">
        <x:f>IF(A300="","",SUM(BI300:INDEX(BI300:CR300,1,'Настройки'!$B$3)))</x:f>
      </x:c>
      <x:c r="AS300" s="58" t="str">
        <x:f>IF(A300="","",IF('Настройки'!$B$4="Стоимость потребления",AR300*D300,IF('Настройки'!$B$4="Количество",AR300,E300)))</x:f>
      </x:c>
      <x:c r="AT300" s="61" t="str">
        <x:f>IF(OR(A300="",AS300&lt;0,SUM($AS$2:$AS$1001)&lt;=0),"",AS300/SUM($AS$2:$AS$1001))</x:f>
      </x:c>
      <x:c r="AU300" s="61" t="str">
        <x:f>IF(OR(A300="",AS300&lt;0,SUM($AS$2:$AS$1001)&lt;=0),"",SUMIFS($AS$2:$AS$1001,$AS$2:$AS$1001,"&gt;"&amp;AS300)/SUM($AS$2:$AS$1001))</x:f>
      </x:c>
      <x:c r="AV300" s="61" t="str">
        <x:f>IF(OR(A300="",AS300&lt;0,SUM($AS$2:$AS$1001)&lt;=0),"",SUMIFS($AS$2:$AS$1001,$AS$2:$AS$1001,"&gt;="&amp;AS300)/SUM($AS$2:$AS$1001))</x:f>
      </x:c>
      <x:c r="AW300" s="49" t="str">
        <x:f>IF(A300="","",IF(SUM($AS$2:$AS$1001)&lt;=0,"Не определён",IF(AS300&lt;0,"Исключение",IF(AU300&lt;'Настройки'!$B$5,"A",IF(AU300&lt;'Настройки'!$B$6,"B","C")))))</x:f>
      </x:c>
      <x:c r="AX300" s="58" t="str">
        <x:f>IF(A300="","",IF(AQ300=0,"",AVERAGE(BI300:INDEX(BI300:CR300,1,'Настройки'!$B$3))))</x:f>
      </x:c>
      <x:c r="AY300" s="58" t="str">
        <x:f>IF(OR(A300="",AQ300=0),"",STDEVP(BI300:INDEX(BI300:CR300,1,'Настройки'!$B$3)))</x:f>
      </x:c>
      <x:c r="AZ300" s="61" t="str">
        <x:f>IF(OR(A300="",AQ300&lt;'Настройки'!$B$12,AX300&lt;=0,AND('Настройки'!$B$10="Блокировать",COUNTIF(F300:INDEX(F300:AO300,1,'Настройки'!$B$3),"&lt;0")&gt;0)),"",AY300/ABS(AX300))</x:f>
      </x:c>
      <x:c r="BA300" s="49" t="str">
        <x:f>IF(A300="","",IF(AND('Настройки'!$B$10="Блокировать",COUNTIF(F300:INDEX(F300:AO300,1,'Настройки'!$B$3),"&lt;0")&gt;0),"Не определён",IF(AQ300&lt;'Настройки'!$B$12,"Не определён",IF(AX300=0,"Нет спроса",IF(AX300&lt;0,"Не определён",IF(AZ300&lt;='Настройки'!$B$7,"X",IF(AZ300&lt;='Настройки'!$B$8,"Y","Z")))))))</x:f>
      </x:c>
      <x:c r="BB300" s="49" t="str">
        <x:f>IF(OR(A300="",LEN(AW300)&lt;&gt;1,LEN(BA300)&lt;&gt;1),"",AW300&amp;BA300)</x:f>
      </x:c>
      <x:c r="BC300" s="61" t="str">
        <x:f>IF(OR(A300="",AQ300=0),"",(COUNT(BI300:INDEX(BI300:CR300,1,'Настройки'!$B$3))-COUNT(CS300:INDEX(CS300:EB300,1,'Настройки'!$B$3)))/AQ300)</x:f>
      </x:c>
      <x:c r="BD300" s="64" t="str">
        <x:f>IF(OR(A300="",COUNT(CS300:INDEX(CS300:EB300,1,'Настройки'!$B$3))=0),"",AQ300/COUNT(CS300:INDEX(CS300:EB300,1,'Настройки'!$B$3)))</x:f>
      </x:c>
      <x:c r="BE300" s="64" t="str">
        <x:f>IF(OR(A300="",COUNT(CS300:INDEX(CS300:EB300,1,'Настройки'!$B$3))=0),"",IF(AVERAGE(CS300:INDEX(CS300:EB300,1,'Настройки'!$B$3))=0,"",(STDEVP(CS300:INDEX(CS300:EB300,1,'Настройки'!$B$3))/ABS(AVERAGE(CS300:INDEX(CS300:EB300,1,'Настройки'!$B$3))))^2))</x:f>
      </x:c>
      <x:c r="BF300" s="49" t="str">
        <x:f>IF(A300="","",IF(AQ300&lt;3,"Недостаточно",IF(AQ300&lt;6,"Предварительный","Обычный")))</x:f>
      </x:c>
      <x:c r="BG300" s="49" t="str">
        <x:f>IF(A300="","",IF(COUNTIF(F300:INDEX(F300:AO300,1,'Настройки'!$B$3),"&lt;0")&gt;0,IF('Настройки'!$B$10="Блокировать","Отрицательный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"),"")&amp;IF(AQ300&lt;3,"Недостаточно истории. ",IF(AQ300&lt;6,"Предварительная классификация. ",""))&amp;IF(AX300=0,"Нет спроса за горизонт. ","")&amp;IF(AZ300&gt;'Настройки'!$B$11,"Экстремальная вариативность. ",""))</x:f>
      </x:c>
      <x:c r="BH300" s="49" t="str">
        <x:f>IF(A300="","",IFERROR(VLOOKUP(BB300,'Настройки'!$D$3:$E$11,2,FALSE),"Сначала проверьте исходные данные и историю спроса.")&amp;" Уточните срок поставки, MOQ и критичность.")</x:f>
      </x:c>
      <x:c r="BI300" s="50" t="str">
        <x:f>IF(1&gt;'Настройки'!$B$3,"",IF(ISBLANK(F300),IF('Настройки'!$B$9="Нулевой спрос",0,""),IF(F300&lt;0,IF('Настройки'!$B$10="Исключить","",IF('Настройки'!$B$10="Абсолютные значения",ABS(F300),F300)),F300)))</x:f>
      </x:c>
      <x:c r="BJ300" s="50" t="str">
        <x:f>IF(2&gt;'Настройки'!$B$3,"",IF(ISBLANK(G300),IF('Настройки'!$B$9="Нулевой спрос",0,""),IF(G300&lt;0,IF('Настройки'!$B$10="Исключить","",IF('Настройки'!$B$10="Абсолютные значения",ABS(G300),G300)),G300)))</x:f>
      </x:c>
      <x:c r="BK300" s="50" t="str">
        <x:f>IF(3&gt;'Настройки'!$B$3,"",IF(ISBLANK(H300),IF('Настройки'!$B$9="Нулевой спрос",0,""),IF(H300&lt;0,IF('Настройки'!$B$10="Исключить","",IF('Настройки'!$B$10="Абсолютные значения",ABS(H300),H300)),H300)))</x:f>
      </x:c>
      <x:c r="BL300" s="50" t="str">
        <x:f>IF(4&gt;'Настройки'!$B$3,"",IF(ISBLANK(I300),IF('Настройки'!$B$9="Нулевой спрос",0,""),IF(I300&lt;0,IF('Настройки'!$B$10="Исключить","",IF('Настройки'!$B$10="Абсолютные значения",ABS(I300),I300)),I300)))</x:f>
      </x:c>
      <x:c r="BM300" s="50" t="str">
        <x:f>IF(5&gt;'Настройки'!$B$3,"",IF(ISBLANK(J300),IF('Настройки'!$B$9="Нулевой спрос",0,""),IF(J300&lt;0,IF('Настройки'!$B$10="Исключить","",IF('Настройки'!$B$10="Абсолютные значения",ABS(J300),J300)),J300)))</x:f>
      </x:c>
      <x:c r="BN300" s="50" t="str">
        <x:f>IF(6&gt;'Настройки'!$B$3,"",IF(ISBLANK(K300),IF('Настройки'!$B$9="Нулевой спрос",0,""),IF(K300&lt;0,IF('Настройки'!$B$10="Исключить","",IF('Настройки'!$B$10="Абсолютные значения",ABS(K300),K300)),K300)))</x:f>
      </x:c>
      <x:c r="BO300" s="50" t="str">
        <x:f>IF(7&gt;'Настройки'!$B$3,"",IF(ISBLANK(L300),IF('Настройки'!$B$9="Нулевой спрос",0,""),IF(L300&lt;0,IF('Настройки'!$B$10="Исключить","",IF('Настройки'!$B$10="Абсолютные значения",ABS(L300),L300)),L300)))</x:f>
      </x:c>
      <x:c r="BP300" s="50" t="str">
        <x:f>IF(8&gt;'Настройки'!$B$3,"",IF(ISBLANK(M300),IF('Настройки'!$B$9="Нулевой спрос",0,""),IF(M300&lt;0,IF('Настройки'!$B$10="Исключить","",IF('Настройки'!$B$10="Абсолютные значения",ABS(M300),M300)),M300)))</x:f>
      </x:c>
      <x:c r="BQ300" s="50" t="str">
        <x:f>IF(9&gt;'Настройки'!$B$3,"",IF(ISBLANK(N300),IF('Настройки'!$B$9="Нулевой спрос",0,""),IF(N300&lt;0,IF('Настройки'!$B$10="Исключить","",IF('Настройки'!$B$10="Абсолютные значения",ABS(N300),N300)),N300)))</x:f>
      </x:c>
      <x:c r="BR300" s="50" t="str">
        <x:f>IF(10&gt;'Настройки'!$B$3,"",IF(ISBLANK(O300),IF('Настройки'!$B$9="Нулевой спрос",0,""),IF(O300&lt;0,IF('Настройки'!$B$10="Исключить","",IF('Настройки'!$B$10="Абсолютные значения",ABS(O300),O300)),O300)))</x:f>
      </x:c>
      <x:c r="BS300" s="50" t="str">
        <x:f>IF(11&gt;'Настройки'!$B$3,"",IF(ISBLANK(P300),IF('Настройки'!$B$9="Нулевой спрос",0,""),IF(P300&lt;0,IF('Настройки'!$B$10="Исключить","",IF('Настройки'!$B$10="Абсолютные значения",ABS(P300),P300)),P300)))</x:f>
      </x:c>
      <x:c r="BT300" s="50" t="str">
        <x:f>IF(12&gt;'Настройки'!$B$3,"",IF(ISBLANK(Q300),IF('Настройки'!$B$9="Нулевой спрос",0,""),IF(Q300&lt;0,IF('Настройки'!$B$10="Исключить","",IF('Настройки'!$B$10="Абсолютные значения",ABS(Q300),Q300)),Q300)))</x:f>
      </x:c>
      <x:c r="BU300" s="50" t="str">
        <x:f>IF(13&gt;'Настройки'!$B$3,"",IF(ISBLANK(R300),IF('Настройки'!$B$9="Нулевой спрос",0,""),IF(R300&lt;0,IF('Настройки'!$B$10="Исключить","",IF('Настройки'!$B$10="Абсолютные значения",ABS(R300),R300)),R300)))</x:f>
      </x:c>
      <x:c r="BV300" s="50" t="str">
        <x:f>IF(14&gt;'Настройки'!$B$3,"",IF(ISBLANK(S300),IF('Настройки'!$B$9="Нулевой спрос",0,""),IF(S300&lt;0,IF('Настройки'!$B$10="Исключить","",IF('Настройки'!$B$10="Абсолютные значения",ABS(S300),S300)),S300)))</x:f>
      </x:c>
      <x:c r="BW300" s="50" t="str">
        <x:f>IF(15&gt;'Настройки'!$B$3,"",IF(ISBLANK(T300),IF('Настройки'!$B$9="Нулевой спрос",0,""),IF(T300&lt;0,IF('Настройки'!$B$10="Исключить","",IF('Настройки'!$B$10="Абсолютные значения",ABS(T300),T300)),T300)))</x:f>
      </x:c>
      <x:c r="BX300" s="50" t="str">
        <x:f>IF(16&gt;'Настройки'!$B$3,"",IF(ISBLANK(U300),IF('Настройки'!$B$9="Нулевой спрос",0,""),IF(U300&lt;0,IF('Настройки'!$B$10="Исключить","",IF('Настройки'!$B$10="Абсолютные значения",ABS(U300),U300)),U300)))</x:f>
      </x:c>
      <x:c r="BY300" s="50" t="str">
        <x:f>IF(17&gt;'Настройки'!$B$3,"",IF(ISBLANK(V300),IF('Настройки'!$B$9="Нулевой спрос",0,""),IF(V300&lt;0,IF('Настройки'!$B$10="Исключить","",IF('Настройки'!$B$10="Абсолютные значения",ABS(V300),V300)),V300)))</x:f>
      </x:c>
      <x:c r="BZ300" s="50" t="str">
        <x:f>IF(18&gt;'Настройки'!$B$3,"",IF(ISBLANK(W300),IF('Настройки'!$B$9="Нулевой спрос",0,""),IF(W300&lt;0,IF('Настройки'!$B$10="Исключить","",IF('Настройки'!$B$10="Абсолютные значения",ABS(W300),W300)),W300)))</x:f>
      </x:c>
      <x:c r="CA300" s="50" t="str">
        <x:f>IF(19&gt;'Настройки'!$B$3,"",IF(ISBLANK(X300),IF('Настройки'!$B$9="Нулевой спрос",0,""),IF(X300&lt;0,IF('Настройки'!$B$10="Исключить","",IF('Настройки'!$B$10="Абсолютные значения",ABS(X300),X300)),X300)))</x:f>
      </x:c>
      <x:c r="CB300" s="50" t="str">
        <x:f>IF(20&gt;'Настройки'!$B$3,"",IF(ISBLANK(Y300),IF('Настройки'!$B$9="Нулевой спрос",0,""),IF(Y300&lt;0,IF('Настройки'!$B$10="Исключить","",IF('Настройки'!$B$10="Абсолютные значения",ABS(Y300),Y300)),Y300)))</x:f>
      </x:c>
      <x:c r="CC300" s="50" t="str">
        <x:f>IF(21&gt;'Настройки'!$B$3,"",IF(ISBLANK(Z300),IF('Настройки'!$B$9="Нулевой спрос",0,""),IF(Z300&lt;0,IF('Настройки'!$B$10="Исключить","",IF('Настройки'!$B$10="Абсолютные значения",ABS(Z300),Z300)),Z300)))</x:f>
      </x:c>
      <x:c r="CD300" s="50" t="str">
        <x:f>IF(22&gt;'Настройки'!$B$3,"",IF(ISBLANK(AA300),IF('Настройки'!$B$9="Нулевой спрос",0,""),IF(AA300&lt;0,IF('Настройки'!$B$10="Исключить","",IF('Настройки'!$B$10="Абсолютные значения",ABS(AA300),AA300)),AA300)))</x:f>
      </x:c>
      <x:c r="CE300" s="50" t="str">
        <x:f>IF(23&gt;'Настройки'!$B$3,"",IF(ISBLANK(AB300),IF('Настройки'!$B$9="Нулевой спрос",0,""),IF(AB300&lt;0,IF('Настройки'!$B$10="Исключить","",IF('Настройки'!$B$10="Абсолютные значения",ABS(AB300),AB300)),AB300)))</x:f>
      </x:c>
      <x:c r="CF300" s="50" t="str">
        <x:f>IF(24&gt;'Настройки'!$B$3,"",IF(ISBLANK(AC300),IF('Настройки'!$B$9="Нулевой спрос",0,""),IF(AC300&lt;0,IF('Настройки'!$B$10="Исключить","",IF('Настройки'!$B$10="Абсолютные значения",ABS(AC300),AC300)),AC300)))</x:f>
      </x:c>
      <x:c r="CG300" s="50" t="str">
        <x:f>IF(25&gt;'Настройки'!$B$3,"",IF(ISBLANK(AD300),IF('Настройки'!$B$9="Нулевой спрос",0,""),IF(AD300&lt;0,IF('Настройки'!$B$10="Исключить","",IF('Настройки'!$B$10="Абсолютные значения",ABS(AD300),AD300)),AD300)))</x:f>
      </x:c>
      <x:c r="CH300" s="50" t="str">
        <x:f>IF(26&gt;'Настройки'!$B$3,"",IF(ISBLANK(AE300),IF('Настройки'!$B$9="Нулевой спрос",0,""),IF(AE300&lt;0,IF('Настройки'!$B$10="Исключить","",IF('Настройки'!$B$10="Абсолютные значения",ABS(AE300),AE300)),AE300)))</x:f>
      </x:c>
      <x:c r="CI300" s="50" t="str">
        <x:f>IF(27&gt;'Настройки'!$B$3,"",IF(ISBLANK(AF300),IF('Настройки'!$B$9="Нулевой спрос",0,""),IF(AF300&lt;0,IF('Настройки'!$B$10="Исключить","",IF('Настройки'!$B$10="Абсолютные значения",ABS(AF300),AF300)),AF300)))</x:f>
      </x:c>
      <x:c r="CJ300" s="50" t="str">
        <x:f>IF(28&gt;'Настройки'!$B$3,"",IF(ISBLANK(AG300),IF('Настройки'!$B$9="Нулевой спрос",0,""),IF(AG300&lt;0,IF('Настройки'!$B$10="Исключить","",IF('Настройки'!$B$10="Абсолютные значения",ABS(AG300),AG300)),AG300)))</x:f>
      </x:c>
      <x:c r="CK300" s="50" t="str">
        <x:f>IF(29&gt;'Настройки'!$B$3,"",IF(ISBLANK(AH300),IF('Настройки'!$B$9="Нулевой спрос",0,""),IF(AH300&lt;0,IF('Настройки'!$B$10="Исключить","",IF('Настройки'!$B$10="Абсолютные значения",ABS(AH300),AH300)),AH300)))</x:f>
      </x:c>
      <x:c r="CL300" s="50" t="str">
        <x:f>IF(30&gt;'Настройки'!$B$3,"",IF(ISBLANK(AI300),IF('Настройки'!$B$9="Нулевой спрос",0,""),IF(AI300&lt;0,IF('Настройки'!$B$10="Исключить","",IF('Настройки'!$B$10="Абсолютные значения",ABS(AI300),AI300)),AI300)))</x:f>
      </x:c>
      <x:c r="CM300" s="50" t="str">
        <x:f>IF(31&gt;'Настройки'!$B$3,"",IF(ISBLANK(AJ300),IF('Настройки'!$B$9="Нулевой спрос",0,""),IF(AJ300&lt;0,IF('Настройки'!$B$10="Исключить","",IF('Настройки'!$B$10="Абсолютные значения",ABS(AJ300),AJ300)),AJ300)))</x:f>
      </x:c>
      <x:c r="CN300" s="50" t="str">
        <x:f>IF(32&gt;'Настройки'!$B$3,"",IF(ISBLANK(AK300),IF('Настройки'!$B$9="Нулевой спрос",0,""),IF(AK300&lt;0,IF('Настройки'!$B$10="Исключить","",IF('Настройки'!$B$10="Абсолютные значения",ABS(AK300),AK300)),AK300)))</x:f>
      </x:c>
      <x:c r="CO300" s="50" t="str">
        <x:f>IF(33&gt;'Настройки'!$B$3,"",IF(ISBLANK(AL300),IF('Настройки'!$B$9="Нулевой спрос",0,""),IF(AL300&lt;0,IF('Настройки'!$B$10="Исключить","",IF('Настройки'!$B$10="Абсолютные значения",ABS(AL300),AL300)),AL300)))</x:f>
      </x:c>
      <x:c r="CP300" s="50" t="str">
        <x:f>IF(34&gt;'Настройки'!$B$3,"",IF(ISBLANK(AM300),IF('Настройки'!$B$9="Нулевой спрос",0,""),IF(AM300&lt;0,IF('Настройки'!$B$10="Исключить","",IF('Настройки'!$B$10="Абсолютные значения",ABS(AM300),AM300)),AM300)))</x:f>
      </x:c>
      <x:c r="CQ300" s="50" t="str">
        <x:f>IF(35&gt;'Настройки'!$B$3,"",IF(ISBLANK(AN300),IF('Настройки'!$B$9="Нулевой спрос",0,""),IF(AN300&lt;0,IF('Настройки'!$B$10="Исключить","",IF('Настройки'!$B$10="Абсолютные значения",ABS(AN300),AN300)),AN300)))</x:f>
      </x:c>
      <x:c r="CR300" s="50" t="str">
        <x:f>IF(36&gt;'Настройки'!$B$3,"",IF(ISBLANK(AO300),IF('Настройки'!$B$9="Нулевой спрос",0,""),IF(AO300&lt;0,IF('Настройки'!$B$10="Исключить","",IF('Настройки'!$B$10="Абсолютные значения",ABS(AO300),AO300)),AO300)))</x:f>
      </x:c>
      <x:c r="CS300" s="50" t="str">
        <x:f>IF(OR(1&gt;'Настройки'!$B$3,ISBLANK(BI300),BI300=0),"",BI300)</x:f>
      </x:c>
      <x:c r="CT300" s="50" t="str">
        <x:f>IF(OR(2&gt;'Настройки'!$B$3,ISBLANK(BJ300),BJ300=0),"",BJ300)</x:f>
      </x:c>
      <x:c r="CU300" s="50" t="str">
        <x:f>IF(OR(3&gt;'Настройки'!$B$3,ISBLANK(BK300),BK300=0),"",BK300)</x:f>
      </x:c>
      <x:c r="CV300" s="50" t="str">
        <x:f>IF(OR(4&gt;'Настройки'!$B$3,ISBLANK(BL300),BL300=0),"",BL300)</x:f>
      </x:c>
      <x:c r="CW300" s="50" t="str">
        <x:f>IF(OR(5&gt;'Настройки'!$B$3,ISBLANK(BM300),BM300=0),"",BM300)</x:f>
      </x:c>
      <x:c r="CX300" s="50" t="str">
        <x:f>IF(OR(6&gt;'Настройки'!$B$3,ISBLANK(BN300),BN300=0),"",BN300)</x:f>
      </x:c>
      <x:c r="CY300" s="50" t="str">
        <x:f>IF(OR(7&gt;'Настройки'!$B$3,ISBLANK(BO300),BO300=0),"",BO300)</x:f>
      </x:c>
      <x:c r="CZ300" s="50" t="str">
        <x:f>IF(OR(8&gt;'Настройки'!$B$3,ISBLANK(BP300),BP300=0),"",BP300)</x:f>
      </x:c>
      <x:c r="DA300" s="50" t="str">
        <x:f>IF(OR(9&gt;'Настройки'!$B$3,ISBLANK(BQ300),BQ300=0),"",BQ300)</x:f>
      </x:c>
      <x:c r="DB300" s="50" t="str">
        <x:f>IF(OR(10&gt;'Настройки'!$B$3,ISBLANK(BR300),BR300=0),"",BR300)</x:f>
      </x:c>
      <x:c r="DC300" s="50" t="str">
        <x:f>IF(OR(11&gt;'Настройки'!$B$3,ISBLANK(BS300),BS300=0),"",BS300)</x:f>
      </x:c>
      <x:c r="DD300" s="50" t="str">
        <x:f>IF(OR(12&gt;'Настройки'!$B$3,ISBLANK(BT300),BT300=0),"",BT300)</x:f>
      </x:c>
      <x:c r="DE300" s="50" t="str">
        <x:f>IF(OR(13&gt;'Настройки'!$B$3,ISBLANK(BU300),BU300=0),"",BU300)</x:f>
      </x:c>
      <x:c r="DF300" s="50" t="str">
        <x:f>IF(OR(14&gt;'Настройки'!$B$3,ISBLANK(BV300),BV300=0),"",BV300)</x:f>
      </x:c>
      <x:c r="DG300" s="50" t="str">
        <x:f>IF(OR(15&gt;'Настройки'!$B$3,ISBLANK(BW300),BW300=0),"",BW300)</x:f>
      </x:c>
      <x:c r="DH300" s="50" t="str">
        <x:f>IF(OR(16&gt;'Настройки'!$B$3,ISBLANK(BX300),BX300=0),"",BX300)</x:f>
      </x:c>
      <x:c r="DI300" s="50" t="str">
        <x:f>IF(OR(17&gt;'Настройки'!$B$3,ISBLANK(BY300),BY300=0),"",BY300)</x:f>
      </x:c>
      <x:c r="DJ300" s="50" t="str">
        <x:f>IF(OR(18&gt;'Настройки'!$B$3,ISBLANK(BZ300),BZ300=0),"",BZ300)</x:f>
      </x:c>
      <x:c r="DK300" s="50" t="str">
        <x:f>IF(OR(19&gt;'Настройки'!$B$3,ISBLANK(CA300),CA300=0),"",CA300)</x:f>
      </x:c>
      <x:c r="DL300" s="50" t="str">
        <x:f>IF(OR(20&gt;'Настройки'!$B$3,ISBLANK(CB300),CB300=0),"",CB300)</x:f>
      </x:c>
      <x:c r="DM300" s="50" t="str">
        <x:f>IF(OR(21&gt;'Настройки'!$B$3,ISBLANK(CC300),CC300=0),"",CC300)</x:f>
      </x:c>
      <x:c r="DN300" s="50" t="str">
        <x:f>IF(OR(22&gt;'Настройки'!$B$3,ISBLANK(CD300),CD300=0),"",CD300)</x:f>
      </x:c>
      <x:c r="DO300" s="50" t="str">
        <x:f>IF(OR(23&gt;'Настройки'!$B$3,ISBLANK(CE300),CE300=0),"",CE300)</x:f>
      </x:c>
      <x:c r="DP300" s="50" t="str">
        <x:f>IF(OR(24&gt;'Настройки'!$B$3,ISBLANK(CF300),CF300=0),"",CF300)</x:f>
      </x:c>
      <x:c r="DQ300" s="50" t="str">
        <x:f>IF(OR(25&gt;'Настройки'!$B$3,ISBLANK(CG300),CG300=0),"",CG300)</x:f>
      </x:c>
      <x:c r="DR300" s="50" t="str">
        <x:f>IF(OR(26&gt;'Настройки'!$B$3,ISBLANK(CH300),CH300=0),"",CH300)</x:f>
      </x:c>
      <x:c r="DS300" s="50" t="str">
        <x:f>IF(OR(27&gt;'Настройки'!$B$3,ISBLANK(CI300),CI300=0),"",CI300)</x:f>
      </x:c>
      <x:c r="DT300" s="50" t="str">
        <x:f>IF(OR(28&gt;'Настройки'!$B$3,ISBLANK(CJ300),CJ300=0),"",CJ300)</x:f>
      </x:c>
      <x:c r="DU300" s="50" t="str">
        <x:f>IF(OR(29&gt;'Настройки'!$B$3,ISBLANK(CK300),CK300=0),"",CK300)</x:f>
      </x:c>
      <x:c r="DV300" s="50" t="str">
        <x:f>IF(OR(30&gt;'Настройки'!$B$3,ISBLANK(CL300),CL300=0),"",CL300)</x:f>
      </x:c>
      <x:c r="DW300" s="50" t="str">
        <x:f>IF(OR(31&gt;'Настройки'!$B$3,ISBLANK(CM300),CM300=0),"",CM300)</x:f>
      </x:c>
      <x:c r="DX300" s="50" t="str">
        <x:f>IF(OR(32&gt;'Настройки'!$B$3,ISBLANK(CN300),CN300=0),"",CN300)</x:f>
      </x:c>
      <x:c r="DY300" s="50" t="str">
        <x:f>IF(OR(33&gt;'Настройки'!$B$3,ISBLANK(CO300),CO300=0),"",CO300)</x:f>
      </x:c>
      <x:c r="DZ300" s="50" t="str">
        <x:f>IF(OR(34&gt;'Настройки'!$B$3,ISBLANK(CP300),CP300=0),"",CP300)</x:f>
      </x:c>
      <x:c r="EA300" s="50" t="str">
        <x:f>IF(OR(35&gt;'Настройки'!$B$3,ISBLANK(CQ300),CQ300=0),"",CQ300)</x:f>
      </x:c>
      <x:c r="EB300" s="50" t="str">
        <x:f>IF(OR(36&gt;'Настройки'!$B$3,ISBLANK(CR300),CR300=0),"",CR300)</x:f>
      </x:c>
      <x:c r="EC300" s="50" t="str">
        <x:f>IF(A300="","",IF(OR(BB300="AZ",BB300="BZ"),10000+ROW(),IF(AZ300&gt;'Настройки'!$B$11,20000+ROW(),IF(BF300&lt;&gt;"Обычный",30000+ROW(),IF(AX300&lt;=0,40000+ROW(),"")))))</x:f>
      </x:c>
      <x:c r="ED300" s="50" t="str">
        <x:f>IF(EC300="","",COUNTIFS($EC$2:$EC$1001,"&gt;0",$EC$2:$EC$1001,"&lt;"&amp;EC300)+1)</x:f>
      </x:c>
    </x:row>
    <x:row r="301">
      <x:c r="A301" s="115"/>
      <x:c r="B301" s="115"/>
      <x:c r="C301" s="115"/>
      <x:c r="D301" s="118"/>
      <x:c r="E301" s="118"/>
      <x:c r="F301" s="118"/>
      <x:c r="G301" s="118"/>
      <x:c r="H301" s="118"/>
      <x:c r="I301" s="118"/>
      <x:c r="J301" s="118"/>
      <x:c r="K301" s="118"/>
      <x:c r="L301" s="118"/>
      <x:c r="M301" s="118"/>
      <x:c r="N301" s="118"/>
      <x:c r="O301" s="118"/>
      <x:c r="P301" s="118"/>
      <x:c r="Q301" s="118"/>
      <x:c r="R301" s="118"/>
      <x:c r="S301" s="118"/>
      <x:c r="T301" s="118"/>
      <x:c r="U301" s="118"/>
      <x:c r="V301" s="118"/>
      <x:c r="W301" s="118"/>
      <x:c r="X301" s="118"/>
      <x:c r="Y301" s="118"/>
      <x:c r="Z301" s="118"/>
      <x:c r="AA301" s="118"/>
      <x:c r="AB301" s="118"/>
      <x:c r="AC301" s="118"/>
      <x:c r="AD301" s="118"/>
      <x:c r="AE301" s="118"/>
      <x:c r="AF301" s="118"/>
      <x:c r="AG301" s="118"/>
      <x:c r="AH301" s="118"/>
      <x:c r="AI301" s="118"/>
      <x:c r="AJ301" s="118"/>
      <x:c r="AK301" s="118"/>
      <x:c r="AL301" s="118"/>
      <x:c r="AM301" s="118"/>
      <x:c r="AN301" s="118"/>
      <x:c r="AO301" s="118"/>
      <x:c r="AP301" s="115"/>
      <x:c r="AQ301" s="49" t="str">
        <x:f>IF(A301="","",COUNT(BI301:INDEX(BI301:CR301,1,'Настройки'!$B$3)))</x:f>
      </x:c>
      <x:c r="AR301" s="49" t="str">
        <x:f>IF(A301="","",SUM(BI301:INDEX(BI301:CR301,1,'Настройки'!$B$3)))</x:f>
      </x:c>
      <x:c r="AS301" s="58" t="str">
        <x:f>IF(A301="","",IF('Настройки'!$B$4="Стоимость потребления",AR301*D301,IF('Настройки'!$B$4="Количество",AR301,E301)))</x:f>
      </x:c>
      <x:c r="AT301" s="61" t="str">
        <x:f>IF(OR(A301="",AS301&lt;0,SUM($AS$2:$AS$1001)&lt;=0),"",AS301/SUM($AS$2:$AS$1001))</x:f>
      </x:c>
      <x:c r="AU301" s="61" t="str">
        <x:f>IF(OR(A301="",AS301&lt;0,SUM($AS$2:$AS$1001)&lt;=0),"",SUMIFS($AS$2:$AS$1001,$AS$2:$AS$1001,"&gt;"&amp;AS301)/SUM($AS$2:$AS$1001))</x:f>
      </x:c>
      <x:c r="AV301" s="61" t="str">
        <x:f>IF(OR(A301="",AS301&lt;0,SUM($AS$2:$AS$1001)&lt;=0),"",SUMIFS($AS$2:$AS$1001,$AS$2:$AS$1001,"&gt;="&amp;AS301)/SUM($AS$2:$AS$1001))</x:f>
      </x:c>
      <x:c r="AW301" s="49" t="str">
        <x:f>IF(A301="","",IF(SUM($AS$2:$AS$1001)&lt;=0,"Не определён",IF(AS301&lt;0,"Исключение",IF(AU301&lt;'Настройки'!$B$5,"A",IF(AU301&lt;'Настройки'!$B$6,"B","C")))))</x:f>
      </x:c>
      <x:c r="AX301" s="58" t="str">
        <x:f>IF(A301="","",IF(AQ301=0,"",AVERAGE(BI301:INDEX(BI301:CR301,1,'Настройки'!$B$3))))</x:f>
      </x:c>
      <x:c r="AY301" s="58" t="str">
        <x:f>IF(OR(A301="",AQ301=0),"",STDEVP(BI301:INDEX(BI301:CR301,1,'Настройки'!$B$3)))</x:f>
      </x:c>
      <x:c r="AZ301" s="61" t="str">
        <x:f>IF(OR(A301="",AQ301&lt;'Настройки'!$B$12,AX301&lt;=0,AND('Настройки'!$B$10="Блокировать",COUNTIF(F301:INDEX(F301:AO301,1,'Настройки'!$B$3),"&lt;0")&gt;0)),"",AY301/ABS(AX301))</x:f>
      </x:c>
      <x:c r="BA301" s="49" t="str">
        <x:f>IF(A301="","",IF(AND('Настройки'!$B$10="Блокировать",COUNTIF(F301:INDEX(F301:AO301,1,'Настройки'!$B$3),"&lt;0")&gt;0),"Не определён",IF(AQ301&lt;'Настройки'!$B$12,"Не определён",IF(AX301=0,"Нет спроса",IF(AX301&lt;0,"Не определён",IF(AZ301&lt;='Настройки'!$B$7,"X",IF(AZ301&lt;='Настройки'!$B$8,"Y","Z")))))))</x:f>
      </x:c>
      <x:c r="BB301" s="49" t="str">
        <x:f>IF(OR(A301="",LEN(AW301)&lt;&gt;1,LEN(BA301)&lt;&gt;1),"",AW301&amp;BA301)</x:f>
      </x:c>
      <x:c r="BC301" s="61" t="str">
        <x:f>IF(OR(A301="",AQ301=0),"",(COUNT(BI301:INDEX(BI301:CR301,1,'Настройки'!$B$3))-COUNT(CS301:INDEX(CS301:EB301,1,'Настройки'!$B$3)))/AQ301)</x:f>
      </x:c>
      <x:c r="BD301" s="64" t="str">
        <x:f>IF(OR(A301="",COUNT(CS301:INDEX(CS301:EB301,1,'Настройки'!$B$3))=0),"",AQ301/COUNT(CS301:INDEX(CS301:EB301,1,'Настройки'!$B$3)))</x:f>
      </x:c>
      <x:c r="BE301" s="64" t="str">
        <x:f>IF(OR(A301="",COUNT(CS301:INDEX(CS301:EB301,1,'Настройки'!$B$3))=0),"",IF(AVERAGE(CS301:INDEX(CS301:EB301,1,'Настройки'!$B$3))=0,"",(STDEVP(CS301:INDEX(CS301:EB301,1,'Настройки'!$B$3))/ABS(AVERAGE(CS301:INDEX(CS301:EB301,1,'Настройки'!$B$3))))^2))</x:f>
      </x:c>
      <x:c r="BF301" s="49" t="str">
        <x:f>IF(A301="","",IF(AQ301&lt;3,"Недостаточно",IF(AQ301&lt;6,"Предварительный","Обычный")))</x:f>
      </x:c>
      <x:c r="BG301" s="49" t="str">
        <x:f>IF(A301="","",IF(COUNTIF(F301:INDEX(F301:AO301,1,'Настройки'!$B$3),"&lt;0")&gt;0,IF('Настройки'!$B$10="Блокировать","Отрицательный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"),"")&amp;IF(AQ301&lt;3,"Недостаточно истории. ",IF(AQ301&lt;6,"Предварительная классификация. ",""))&amp;IF(AX301=0,"Нет спроса за горизонт. ","")&amp;IF(AZ301&gt;'Настройки'!$B$11,"Экстремальная вариативность. ",""))</x:f>
      </x:c>
      <x:c r="BH301" s="49" t="str">
        <x:f>IF(A301="","",IFERROR(VLOOKUP(BB301,'Настройки'!$D$3:$E$11,2,FALSE),"Сначала проверьте исходные данные и историю спроса.")&amp;" Уточните срок поставки, MOQ и критичность.")</x:f>
      </x:c>
      <x:c r="BI301" s="50" t="str">
        <x:f>IF(1&gt;'Настройки'!$B$3,"",IF(ISBLANK(F301),IF('Настройки'!$B$9="Нулевой спрос",0,""),IF(F301&lt;0,IF('Настройки'!$B$10="Исключить","",IF('Настройки'!$B$10="Абсолютные значения",ABS(F301),F301)),F301)))</x:f>
      </x:c>
      <x:c r="BJ301" s="50" t="str">
        <x:f>IF(2&gt;'Настройки'!$B$3,"",IF(ISBLANK(G301),IF('Настройки'!$B$9="Нулевой спрос",0,""),IF(G301&lt;0,IF('Настройки'!$B$10="Исключить","",IF('Настройки'!$B$10="Абсолютные значения",ABS(G301),G301)),G301)))</x:f>
      </x:c>
      <x:c r="BK301" s="50" t="str">
        <x:f>IF(3&gt;'Настройки'!$B$3,"",IF(ISBLANK(H301),IF('Настройки'!$B$9="Нулевой спрос",0,""),IF(H301&lt;0,IF('Настройки'!$B$10="Исключить","",IF('Настройки'!$B$10="Абсолютные значения",ABS(H301),H301)),H301)))</x:f>
      </x:c>
      <x:c r="BL301" s="50" t="str">
        <x:f>IF(4&gt;'Настройки'!$B$3,"",IF(ISBLANK(I301),IF('Настройки'!$B$9="Нулевой спрос",0,""),IF(I301&lt;0,IF('Настройки'!$B$10="Исключить","",IF('Настройки'!$B$10="Абсолютные значения",ABS(I301),I301)),I301)))</x:f>
      </x:c>
      <x:c r="BM301" s="50" t="str">
        <x:f>IF(5&gt;'Настройки'!$B$3,"",IF(ISBLANK(J301),IF('Настройки'!$B$9="Нулевой спрос",0,""),IF(J301&lt;0,IF('Настройки'!$B$10="Исключить","",IF('Настройки'!$B$10="Абсолютные значения",ABS(J301),J301)),J301)))</x:f>
      </x:c>
      <x:c r="BN301" s="50" t="str">
        <x:f>IF(6&gt;'Настройки'!$B$3,"",IF(ISBLANK(K301),IF('Настройки'!$B$9="Нулевой спрос",0,""),IF(K301&lt;0,IF('Настройки'!$B$10="Исключить","",IF('Настройки'!$B$10="Абсолютные значения",ABS(K301),K301)),K301)))</x:f>
      </x:c>
      <x:c r="BO301" s="50" t="str">
        <x:f>IF(7&gt;'Настройки'!$B$3,"",IF(ISBLANK(L301),IF('Настройки'!$B$9="Нулевой спрос",0,""),IF(L301&lt;0,IF('Настройки'!$B$10="Исключить","",IF('Настройки'!$B$10="Абсолютные значения",ABS(L301),L301)),L301)))</x:f>
      </x:c>
      <x:c r="BP301" s="50" t="str">
        <x:f>IF(8&gt;'Настройки'!$B$3,"",IF(ISBLANK(M301),IF('Настройки'!$B$9="Нулевой спрос",0,""),IF(M301&lt;0,IF('Настройки'!$B$10="Исключить","",IF('Настройки'!$B$10="Абсолютные значения",ABS(M301),M301)),M301)))</x:f>
      </x:c>
      <x:c r="BQ301" s="50" t="str">
        <x:f>IF(9&gt;'Настройки'!$B$3,"",IF(ISBLANK(N301),IF('Настройки'!$B$9="Нулевой спрос",0,""),IF(N301&lt;0,IF('Настройки'!$B$10="Исключить","",IF('Настройки'!$B$10="Абсолютные значения",ABS(N301),N301)),N301)))</x:f>
      </x:c>
      <x:c r="BR301" s="50" t="str">
        <x:f>IF(10&gt;'Настройки'!$B$3,"",IF(ISBLANK(O301),IF('Настройки'!$B$9="Нулевой спрос",0,""),IF(O301&lt;0,IF('Настройки'!$B$10="Исключить","",IF('Настройки'!$B$10="Абсолютные значения",ABS(O301),O301)),O301)))</x:f>
      </x:c>
      <x:c r="BS301" s="50" t="str">
        <x:f>IF(11&gt;'Настройки'!$B$3,"",IF(ISBLANK(P301),IF('Настройки'!$B$9="Нулевой спрос",0,""),IF(P301&lt;0,IF('Настройки'!$B$10="Исключить","",IF('Настройки'!$B$10="Абсолютные значения",ABS(P301),P301)),P301)))</x:f>
      </x:c>
      <x:c r="BT301" s="50" t="str">
        <x:f>IF(12&gt;'Настройки'!$B$3,"",IF(ISBLANK(Q301),IF('Настройки'!$B$9="Нулевой спрос",0,""),IF(Q301&lt;0,IF('Настройки'!$B$10="Исключить","",IF('Настройки'!$B$10="Абсолютные значения",ABS(Q301),Q301)),Q301)))</x:f>
      </x:c>
      <x:c r="BU301" s="50" t="str">
        <x:f>IF(13&gt;'Настройки'!$B$3,"",IF(ISBLANK(R301),IF('Настройки'!$B$9="Нулевой спрос",0,""),IF(R301&lt;0,IF('Настройки'!$B$10="Исключить","",IF('Настройки'!$B$10="Абсолютные значения",ABS(R301),R301)),R301)))</x:f>
      </x:c>
      <x:c r="BV301" s="50" t="str">
        <x:f>IF(14&gt;'Настройки'!$B$3,"",IF(ISBLANK(S301),IF('Настройки'!$B$9="Нулевой спрос",0,""),IF(S301&lt;0,IF('Настройки'!$B$10="Исключить","",IF('Настройки'!$B$10="Абсолютные значения",ABS(S301),S301)),S301)))</x:f>
      </x:c>
      <x:c r="BW301" s="50" t="str">
        <x:f>IF(15&gt;'Настройки'!$B$3,"",IF(ISBLANK(T301),IF('Настройки'!$B$9="Нулевой спрос",0,""),IF(T301&lt;0,IF('Настройки'!$B$10="Исключить","",IF('Настройки'!$B$10="Абсолютные значения",ABS(T301),T301)),T301)))</x:f>
      </x:c>
      <x:c r="BX301" s="50" t="str">
        <x:f>IF(16&gt;'Настройки'!$B$3,"",IF(ISBLANK(U301),IF('Настройки'!$B$9="Нулевой спрос",0,""),IF(U301&lt;0,IF('Настройки'!$B$10="Исключить","",IF('Настройки'!$B$10="Абсолютные значения",ABS(U301),U301)),U301)))</x:f>
      </x:c>
      <x:c r="BY301" s="50" t="str">
        <x:f>IF(17&gt;'Настройки'!$B$3,"",IF(ISBLANK(V301),IF('Настройки'!$B$9="Нулевой спрос",0,""),IF(V301&lt;0,IF('Настройки'!$B$10="Исключить","",IF('Настройки'!$B$10="Абсолютные значения",ABS(V301),V301)),V301)))</x:f>
      </x:c>
      <x:c r="BZ301" s="50" t="str">
        <x:f>IF(18&gt;'Настройки'!$B$3,"",IF(ISBLANK(W301),IF('Настройки'!$B$9="Нулевой спрос",0,""),IF(W301&lt;0,IF('Настройки'!$B$10="Исключить","",IF('Настройки'!$B$10="Абсолютные значения",ABS(W301),W301)),W301)))</x:f>
      </x:c>
      <x:c r="CA301" s="50" t="str">
        <x:f>IF(19&gt;'Настройки'!$B$3,"",IF(ISBLANK(X301),IF('Настройки'!$B$9="Нулевой спрос",0,""),IF(X301&lt;0,IF('Настройки'!$B$10="Исключить","",IF('Настройки'!$B$10="Абсолютные значения",ABS(X301),X301)),X301)))</x:f>
      </x:c>
      <x:c r="CB301" s="50" t="str">
        <x:f>IF(20&gt;'Настройки'!$B$3,"",IF(ISBLANK(Y301),IF('Настройки'!$B$9="Нулевой спрос",0,""),IF(Y301&lt;0,IF('Настройки'!$B$10="Исключить","",IF('Настройки'!$B$10="Абсолютные значения",ABS(Y301),Y301)),Y301)))</x:f>
      </x:c>
      <x:c r="CC301" s="50" t="str">
        <x:f>IF(21&gt;'Настройки'!$B$3,"",IF(ISBLANK(Z301),IF('Настройки'!$B$9="Нулевой спрос",0,""),IF(Z301&lt;0,IF('Настройки'!$B$10="Исключить","",IF('Настройки'!$B$10="Абсолютные значения",ABS(Z301),Z301)),Z301)))</x:f>
      </x:c>
      <x:c r="CD301" s="50" t="str">
        <x:f>IF(22&gt;'Настройки'!$B$3,"",IF(ISBLANK(AA301),IF('Настройки'!$B$9="Нулевой спрос",0,""),IF(AA301&lt;0,IF('Настройки'!$B$10="Исключить","",IF('Настройки'!$B$10="Абсолютные значения",ABS(AA301),AA301)),AA301)))</x:f>
      </x:c>
      <x:c r="CE301" s="50" t="str">
        <x:f>IF(23&gt;'Настройки'!$B$3,"",IF(ISBLANK(AB301),IF('Настройки'!$B$9="Нулевой спрос",0,""),IF(AB301&lt;0,IF('Настройки'!$B$10="Исключить","",IF('Настройки'!$B$10="Абсолютные значения",ABS(AB301),AB301)),AB301)))</x:f>
      </x:c>
      <x:c r="CF301" s="50" t="str">
        <x:f>IF(24&gt;'Настройки'!$B$3,"",IF(ISBLANK(AC301),IF('Настройки'!$B$9="Нулевой спрос",0,""),IF(AC301&lt;0,IF('Настройки'!$B$10="Исключить","",IF('Настройки'!$B$10="Абсолютные значения",ABS(AC301),AC301)),AC301)))</x:f>
      </x:c>
      <x:c r="CG301" s="50" t="str">
        <x:f>IF(25&gt;'Настройки'!$B$3,"",IF(ISBLANK(AD301),IF('Настройки'!$B$9="Нулевой спрос",0,""),IF(AD301&lt;0,IF('Настройки'!$B$10="Исключить","",IF('Настройки'!$B$10="Абсолютные значения",ABS(AD301),AD301)),AD301)))</x:f>
      </x:c>
      <x:c r="CH301" s="50" t="str">
        <x:f>IF(26&gt;'Настройки'!$B$3,"",IF(ISBLANK(AE301),IF('Настройки'!$B$9="Нулевой спрос",0,""),IF(AE301&lt;0,IF('Настройки'!$B$10="Исключить","",IF('Настройки'!$B$10="Абсолютные значения",ABS(AE301),AE301)),AE301)))</x:f>
      </x:c>
      <x:c r="CI301" s="50" t="str">
        <x:f>IF(27&gt;'Настройки'!$B$3,"",IF(ISBLANK(AF301),IF('Настройки'!$B$9="Нулевой спрос",0,""),IF(AF301&lt;0,IF('Настройки'!$B$10="Исключить","",IF('Настройки'!$B$10="Абсолютные значения",ABS(AF301),AF301)),AF301)))</x:f>
      </x:c>
      <x:c r="CJ301" s="50" t="str">
        <x:f>IF(28&gt;'Настройки'!$B$3,"",IF(ISBLANK(AG301),IF('Настройки'!$B$9="Нулевой спрос",0,""),IF(AG301&lt;0,IF('Настройки'!$B$10="Исключить","",IF('Настройки'!$B$10="Абсолютные значения",ABS(AG301),AG301)),AG301)))</x:f>
      </x:c>
      <x:c r="CK301" s="50" t="str">
        <x:f>IF(29&gt;'Настройки'!$B$3,"",IF(ISBLANK(AH301),IF('Настройки'!$B$9="Нулевой спрос",0,""),IF(AH301&lt;0,IF('Настройки'!$B$10="Исключить","",IF('Настройки'!$B$10="Абсолютные значения",ABS(AH301),AH301)),AH301)))</x:f>
      </x:c>
      <x:c r="CL301" s="50" t="str">
        <x:f>IF(30&gt;'Настройки'!$B$3,"",IF(ISBLANK(AI301),IF('Настройки'!$B$9="Нулевой спрос",0,""),IF(AI301&lt;0,IF('Настройки'!$B$10="Исключить","",IF('Настройки'!$B$10="Абсолютные значения",ABS(AI301),AI301)),AI301)))</x:f>
      </x:c>
      <x:c r="CM301" s="50" t="str">
        <x:f>IF(31&gt;'Настройки'!$B$3,"",IF(ISBLANK(AJ301),IF('Настройки'!$B$9="Нулевой спрос",0,""),IF(AJ301&lt;0,IF('Настройки'!$B$10="Исключить","",IF('Настройки'!$B$10="Абсолютные значения",ABS(AJ301),AJ301)),AJ301)))</x:f>
      </x:c>
      <x:c r="CN301" s="50" t="str">
        <x:f>IF(32&gt;'Настройки'!$B$3,"",IF(ISBLANK(AK301),IF('Настройки'!$B$9="Нулевой спрос",0,""),IF(AK301&lt;0,IF('Настройки'!$B$10="Исключить","",IF('Настройки'!$B$10="Абсолютные значения",ABS(AK301),AK301)),AK301)))</x:f>
      </x:c>
      <x:c r="CO301" s="50" t="str">
        <x:f>IF(33&gt;'Настройки'!$B$3,"",IF(ISBLANK(AL301),IF('Настройки'!$B$9="Нулевой спрос",0,""),IF(AL301&lt;0,IF('Настройки'!$B$10="Исключить","",IF('Настройки'!$B$10="Абсолютные значения",ABS(AL301),AL301)),AL301)))</x:f>
      </x:c>
      <x:c r="CP301" s="50" t="str">
        <x:f>IF(34&gt;'Настройки'!$B$3,"",IF(ISBLANK(AM301),IF('Настройки'!$B$9="Нулевой спрос",0,""),IF(AM301&lt;0,IF('Настройки'!$B$10="Исключить","",IF('Настройки'!$B$10="Абсолютные значения",ABS(AM301),AM301)),AM301)))</x:f>
      </x:c>
      <x:c r="CQ301" s="50" t="str">
        <x:f>IF(35&gt;'Настройки'!$B$3,"",IF(ISBLANK(AN301),IF('Настройки'!$B$9="Нулевой спрос",0,""),IF(AN301&lt;0,IF('Настройки'!$B$10="Исключить","",IF('Настройки'!$B$10="Абсолютные значения",ABS(AN301),AN301)),AN301)))</x:f>
      </x:c>
      <x:c r="CR301" s="50" t="str">
        <x:f>IF(36&gt;'Настройки'!$B$3,"",IF(ISBLANK(AO301),IF('Настройки'!$B$9="Нулевой спрос",0,""),IF(AO301&lt;0,IF('Настройки'!$B$10="Исключить","",IF('Настройки'!$B$10="Абсолютные значения",ABS(AO301),AO301)),AO301)))</x:f>
      </x:c>
      <x:c r="CS301" s="50" t="str">
        <x:f>IF(OR(1&gt;'Настройки'!$B$3,ISBLANK(BI301),BI301=0),"",BI301)</x:f>
      </x:c>
      <x:c r="CT301" s="50" t="str">
        <x:f>IF(OR(2&gt;'Настройки'!$B$3,ISBLANK(BJ301),BJ301=0),"",BJ301)</x:f>
      </x:c>
      <x:c r="CU301" s="50" t="str">
        <x:f>IF(OR(3&gt;'Настройки'!$B$3,ISBLANK(BK301),BK301=0),"",BK301)</x:f>
      </x:c>
      <x:c r="CV301" s="50" t="str">
        <x:f>IF(OR(4&gt;'Настройки'!$B$3,ISBLANK(BL301),BL301=0),"",BL301)</x:f>
      </x:c>
      <x:c r="CW301" s="50" t="str">
        <x:f>IF(OR(5&gt;'Настройки'!$B$3,ISBLANK(BM301),BM301=0),"",BM301)</x:f>
      </x:c>
      <x:c r="CX301" s="50" t="str">
        <x:f>IF(OR(6&gt;'Настройки'!$B$3,ISBLANK(BN301),BN301=0),"",BN301)</x:f>
      </x:c>
      <x:c r="CY301" s="50" t="str">
        <x:f>IF(OR(7&gt;'Настройки'!$B$3,ISBLANK(BO301),BO301=0),"",BO301)</x:f>
      </x:c>
      <x:c r="CZ301" s="50" t="str">
        <x:f>IF(OR(8&gt;'Настройки'!$B$3,ISBLANK(BP301),BP301=0),"",BP301)</x:f>
      </x:c>
      <x:c r="DA301" s="50" t="str">
        <x:f>IF(OR(9&gt;'Настройки'!$B$3,ISBLANK(BQ301),BQ301=0),"",BQ301)</x:f>
      </x:c>
      <x:c r="DB301" s="50" t="str">
        <x:f>IF(OR(10&gt;'Настройки'!$B$3,ISBLANK(BR301),BR301=0),"",BR301)</x:f>
      </x:c>
      <x:c r="DC301" s="50" t="str">
        <x:f>IF(OR(11&gt;'Настройки'!$B$3,ISBLANK(BS301),BS301=0),"",BS301)</x:f>
      </x:c>
      <x:c r="DD301" s="50" t="str">
        <x:f>IF(OR(12&gt;'Настройки'!$B$3,ISBLANK(BT301),BT301=0),"",BT301)</x:f>
      </x:c>
      <x:c r="DE301" s="50" t="str">
        <x:f>IF(OR(13&gt;'Настройки'!$B$3,ISBLANK(BU301),BU301=0),"",BU301)</x:f>
      </x:c>
      <x:c r="DF301" s="50" t="str">
        <x:f>IF(OR(14&gt;'Настройки'!$B$3,ISBLANK(BV301),BV301=0),"",BV301)</x:f>
      </x:c>
      <x:c r="DG301" s="50" t="str">
        <x:f>IF(OR(15&gt;'Настройки'!$B$3,ISBLANK(BW301),BW301=0),"",BW301)</x:f>
      </x:c>
      <x:c r="DH301" s="50" t="str">
        <x:f>IF(OR(16&gt;'Настройки'!$B$3,ISBLANK(BX301),BX301=0),"",BX301)</x:f>
      </x:c>
      <x:c r="DI301" s="50" t="str">
        <x:f>IF(OR(17&gt;'Настройки'!$B$3,ISBLANK(BY301),BY301=0),"",BY301)</x:f>
      </x:c>
      <x:c r="DJ301" s="50" t="str">
        <x:f>IF(OR(18&gt;'Настройки'!$B$3,ISBLANK(BZ301),BZ301=0),"",BZ301)</x:f>
      </x:c>
      <x:c r="DK301" s="50" t="str">
        <x:f>IF(OR(19&gt;'Настройки'!$B$3,ISBLANK(CA301),CA301=0),"",CA301)</x:f>
      </x:c>
      <x:c r="DL301" s="50" t="str">
        <x:f>IF(OR(20&gt;'Настройки'!$B$3,ISBLANK(CB301),CB301=0),"",CB301)</x:f>
      </x:c>
      <x:c r="DM301" s="50" t="str">
        <x:f>IF(OR(21&gt;'Настройки'!$B$3,ISBLANK(CC301),CC301=0),"",CC301)</x:f>
      </x:c>
      <x:c r="DN301" s="50" t="str">
        <x:f>IF(OR(22&gt;'Настройки'!$B$3,ISBLANK(CD301),CD301=0),"",CD301)</x:f>
      </x:c>
      <x:c r="DO301" s="50" t="str">
        <x:f>IF(OR(23&gt;'Настройки'!$B$3,ISBLANK(CE301),CE301=0),"",CE301)</x:f>
      </x:c>
      <x:c r="DP301" s="50" t="str">
        <x:f>IF(OR(24&gt;'Настройки'!$B$3,ISBLANK(CF301),CF301=0),"",CF301)</x:f>
      </x:c>
      <x:c r="DQ301" s="50" t="str">
        <x:f>IF(OR(25&gt;'Настройки'!$B$3,ISBLANK(CG301),CG301=0),"",CG301)</x:f>
      </x:c>
      <x:c r="DR301" s="50" t="str">
        <x:f>IF(OR(26&gt;'Настройки'!$B$3,ISBLANK(CH301),CH301=0),"",CH301)</x:f>
      </x:c>
      <x:c r="DS301" s="50" t="str">
        <x:f>IF(OR(27&gt;'Настройки'!$B$3,ISBLANK(CI301),CI301=0),"",CI301)</x:f>
      </x:c>
      <x:c r="DT301" s="50" t="str">
        <x:f>IF(OR(28&gt;'Настройки'!$B$3,ISBLANK(CJ301),CJ301=0),"",CJ301)</x:f>
      </x:c>
      <x:c r="DU301" s="50" t="str">
        <x:f>IF(OR(29&gt;'Настройки'!$B$3,ISBLANK(CK301),CK301=0),"",CK301)</x:f>
      </x:c>
      <x:c r="DV301" s="50" t="str">
        <x:f>IF(OR(30&gt;'Настройки'!$B$3,ISBLANK(CL301),CL301=0),"",CL301)</x:f>
      </x:c>
      <x:c r="DW301" s="50" t="str">
        <x:f>IF(OR(31&gt;'Настройки'!$B$3,ISBLANK(CM301),CM301=0),"",CM301)</x:f>
      </x:c>
      <x:c r="DX301" s="50" t="str">
        <x:f>IF(OR(32&gt;'Настройки'!$B$3,ISBLANK(CN301),CN301=0),"",CN301)</x:f>
      </x:c>
      <x:c r="DY301" s="50" t="str">
        <x:f>IF(OR(33&gt;'Настройки'!$B$3,ISBLANK(CO301),CO301=0),"",CO301)</x:f>
      </x:c>
      <x:c r="DZ301" s="50" t="str">
        <x:f>IF(OR(34&gt;'Настройки'!$B$3,ISBLANK(CP301),CP301=0),"",CP301)</x:f>
      </x:c>
      <x:c r="EA301" s="50" t="str">
        <x:f>IF(OR(35&gt;'Настройки'!$B$3,ISBLANK(CQ301),CQ301=0),"",CQ301)</x:f>
      </x:c>
      <x:c r="EB301" s="50" t="str">
        <x:f>IF(OR(36&gt;'Настройки'!$B$3,ISBLANK(CR301),CR301=0),"",CR301)</x:f>
      </x:c>
      <x:c r="EC301" s="50" t="str">
        <x:f>IF(A301="","",IF(OR(BB301="AZ",BB301="BZ"),10000+ROW(),IF(AZ301&gt;'Настройки'!$B$11,20000+ROW(),IF(BF301&lt;&gt;"Обычный",30000+ROW(),IF(AX301&lt;=0,40000+ROW(),"")))))</x:f>
      </x:c>
      <x:c r="ED301" s="50" t="str">
        <x:f>IF(EC301="","",COUNTIFS($EC$2:$EC$1001,"&gt;0",$EC$2:$EC$1001,"&lt;"&amp;EC301)+1)</x:f>
      </x:c>
    </x:row>
    <x:row r="302">
      <x:c r="A302" s="115"/>
      <x:c r="B302" s="115"/>
      <x:c r="C302" s="115"/>
      <x:c r="D302" s="118"/>
      <x:c r="E302" s="118"/>
      <x:c r="F302" s="118"/>
      <x:c r="G302" s="118"/>
      <x:c r="H302" s="118"/>
      <x:c r="I302" s="118"/>
      <x:c r="J302" s="118"/>
      <x:c r="K302" s="118"/>
      <x:c r="L302" s="118"/>
      <x:c r="M302" s="118"/>
      <x:c r="N302" s="118"/>
      <x:c r="O302" s="118"/>
      <x:c r="P302" s="118"/>
      <x:c r="Q302" s="118"/>
      <x:c r="R302" s="118"/>
      <x:c r="S302" s="118"/>
      <x:c r="T302" s="118"/>
      <x:c r="U302" s="118"/>
      <x:c r="V302" s="118"/>
      <x:c r="W302" s="118"/>
      <x:c r="X302" s="118"/>
      <x:c r="Y302" s="118"/>
      <x:c r="Z302" s="118"/>
      <x:c r="AA302" s="118"/>
      <x:c r="AB302" s="118"/>
      <x:c r="AC302" s="118"/>
      <x:c r="AD302" s="118"/>
      <x:c r="AE302" s="118"/>
      <x:c r="AF302" s="118"/>
      <x:c r="AG302" s="118"/>
      <x:c r="AH302" s="118"/>
      <x:c r="AI302" s="118"/>
      <x:c r="AJ302" s="118"/>
      <x:c r="AK302" s="118"/>
      <x:c r="AL302" s="118"/>
      <x:c r="AM302" s="118"/>
      <x:c r="AN302" s="118"/>
      <x:c r="AO302" s="118"/>
      <x:c r="AP302" s="115"/>
      <x:c r="AQ302" s="49" t="str">
        <x:f>IF(A302="","",COUNT(BI302:INDEX(BI302:CR302,1,'Настройки'!$B$3)))</x:f>
      </x:c>
      <x:c r="AR302" s="49" t="str">
        <x:f>IF(A302="","",SUM(BI302:INDEX(BI302:CR302,1,'Настройки'!$B$3)))</x:f>
      </x:c>
      <x:c r="AS302" s="58" t="str">
        <x:f>IF(A302="","",IF('Настройки'!$B$4="Стоимость потребления",AR302*D302,IF('Настройки'!$B$4="Количество",AR302,E302)))</x:f>
      </x:c>
      <x:c r="AT302" s="61" t="str">
        <x:f>IF(OR(A302="",AS302&lt;0,SUM($AS$2:$AS$1001)&lt;=0),"",AS302/SUM($AS$2:$AS$1001))</x:f>
      </x:c>
      <x:c r="AU302" s="61" t="str">
        <x:f>IF(OR(A302="",AS302&lt;0,SUM($AS$2:$AS$1001)&lt;=0),"",SUMIFS($AS$2:$AS$1001,$AS$2:$AS$1001,"&gt;"&amp;AS302)/SUM($AS$2:$AS$1001))</x:f>
      </x:c>
      <x:c r="AV302" s="61" t="str">
        <x:f>IF(OR(A302="",AS302&lt;0,SUM($AS$2:$AS$1001)&lt;=0),"",SUMIFS($AS$2:$AS$1001,$AS$2:$AS$1001,"&gt;="&amp;AS302)/SUM($AS$2:$AS$1001))</x:f>
      </x:c>
      <x:c r="AW302" s="49" t="str">
        <x:f>IF(A302="","",IF(SUM($AS$2:$AS$1001)&lt;=0,"Не определён",IF(AS302&lt;0,"Исключение",IF(AU302&lt;'Настройки'!$B$5,"A",IF(AU302&lt;'Настройки'!$B$6,"B","C")))))</x:f>
      </x:c>
      <x:c r="AX302" s="58" t="str">
        <x:f>IF(A302="","",IF(AQ302=0,"",AVERAGE(BI302:INDEX(BI302:CR302,1,'Настройки'!$B$3))))</x:f>
      </x:c>
      <x:c r="AY302" s="58" t="str">
        <x:f>IF(OR(A302="",AQ302=0),"",STDEVP(BI302:INDEX(BI302:CR302,1,'Настройки'!$B$3)))</x:f>
      </x:c>
      <x:c r="AZ302" s="61" t="str">
        <x:f>IF(OR(A302="",AQ302&lt;'Настройки'!$B$12,AX302&lt;=0,AND('Настройки'!$B$10="Блокировать",COUNTIF(F302:INDEX(F302:AO302,1,'Настройки'!$B$3),"&lt;0")&gt;0)),"",AY302/ABS(AX302))</x:f>
      </x:c>
      <x:c r="BA302" s="49" t="str">
        <x:f>IF(A302="","",IF(AND('Настройки'!$B$10="Блокировать",COUNTIF(F302:INDEX(F302:AO302,1,'Настройки'!$B$3),"&lt;0")&gt;0),"Не определён",IF(AQ302&lt;'Настройки'!$B$12,"Не определён",IF(AX302=0,"Нет спроса",IF(AX302&lt;0,"Не определён",IF(AZ302&lt;='Настройки'!$B$7,"X",IF(AZ302&lt;='Настройки'!$B$8,"Y","Z")))))))</x:f>
      </x:c>
      <x:c r="BB302" s="49" t="str">
        <x:f>IF(OR(A302="",LEN(AW302)&lt;&gt;1,LEN(BA302)&lt;&gt;1),"",AW302&amp;BA302)</x:f>
      </x:c>
      <x:c r="BC302" s="61" t="str">
        <x:f>IF(OR(A302="",AQ302=0),"",(COUNT(BI302:INDEX(BI302:CR302,1,'Настройки'!$B$3))-COUNT(CS302:INDEX(CS302:EB302,1,'Настройки'!$B$3)))/AQ302)</x:f>
      </x:c>
      <x:c r="BD302" s="64" t="str">
        <x:f>IF(OR(A302="",COUNT(CS302:INDEX(CS302:EB302,1,'Настройки'!$B$3))=0),"",AQ302/COUNT(CS302:INDEX(CS302:EB302,1,'Настройки'!$B$3)))</x:f>
      </x:c>
      <x:c r="BE302" s="64" t="str">
        <x:f>IF(OR(A302="",COUNT(CS302:INDEX(CS302:EB302,1,'Настройки'!$B$3))=0),"",IF(AVERAGE(CS302:INDEX(CS302:EB302,1,'Настройки'!$B$3))=0,"",(STDEVP(CS302:INDEX(CS302:EB302,1,'Настройки'!$B$3))/ABS(AVERAGE(CS302:INDEX(CS302:EB302,1,'Настройки'!$B$3))))^2))</x:f>
      </x:c>
      <x:c r="BF302" s="49" t="str">
        <x:f>IF(A302="","",IF(AQ302&lt;3,"Недостаточно",IF(AQ302&lt;6,"Предварительный","Обычный")))</x:f>
      </x:c>
      <x:c r="BG302" s="49" t="str">
        <x:f>IF(A302="","",IF(COUNTIF(F302:INDEX(F302:AO302,1,'Настройки'!$B$3),"&lt;0")&gt;0,IF('Настройки'!$B$10="Блокировать","Отрицательный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"),"")&amp;IF(AQ302&lt;3,"Недостаточно истории. ",IF(AQ302&lt;6,"Предварительная классификация. ",""))&amp;IF(AX302=0,"Нет спроса за горизонт. ","")&amp;IF(AZ302&gt;'Настройки'!$B$11,"Экстремальная вариативность. ",""))</x:f>
      </x:c>
      <x:c r="BH302" s="49" t="str">
        <x:f>IF(A302="","",IFERROR(VLOOKUP(BB302,'Настройки'!$D$3:$E$11,2,FALSE),"Сначала проверьте исходные данные и историю спроса.")&amp;" Уточните срок поставки, MOQ и критичность.")</x:f>
      </x:c>
      <x:c r="BI302" s="50" t="str">
        <x:f>IF(1&gt;'Настройки'!$B$3,"",IF(ISBLANK(F302),IF('Настройки'!$B$9="Нулевой спрос",0,""),IF(F302&lt;0,IF('Настройки'!$B$10="Исключить","",IF('Настройки'!$B$10="Абсолютные значения",ABS(F302),F302)),F302)))</x:f>
      </x:c>
      <x:c r="BJ302" s="50" t="str">
        <x:f>IF(2&gt;'Настройки'!$B$3,"",IF(ISBLANK(G302),IF('Настройки'!$B$9="Нулевой спрос",0,""),IF(G302&lt;0,IF('Настройки'!$B$10="Исключить","",IF('Настройки'!$B$10="Абсолютные значения",ABS(G302),G302)),G302)))</x:f>
      </x:c>
      <x:c r="BK302" s="50" t="str">
        <x:f>IF(3&gt;'Настройки'!$B$3,"",IF(ISBLANK(H302),IF('Настройки'!$B$9="Нулевой спрос",0,""),IF(H302&lt;0,IF('Настройки'!$B$10="Исключить","",IF('Настройки'!$B$10="Абсолютные значения",ABS(H302),H302)),H302)))</x:f>
      </x:c>
      <x:c r="BL302" s="50" t="str">
        <x:f>IF(4&gt;'Настройки'!$B$3,"",IF(ISBLANK(I302),IF('Настройки'!$B$9="Нулевой спрос",0,""),IF(I302&lt;0,IF('Настройки'!$B$10="Исключить","",IF('Настройки'!$B$10="Абсолютные значения",ABS(I302),I302)),I302)))</x:f>
      </x:c>
      <x:c r="BM302" s="50" t="str">
        <x:f>IF(5&gt;'Настройки'!$B$3,"",IF(ISBLANK(J302),IF('Настройки'!$B$9="Нулевой спрос",0,""),IF(J302&lt;0,IF('Настройки'!$B$10="Исключить","",IF('Настройки'!$B$10="Абсолютные значения",ABS(J302),J302)),J302)))</x:f>
      </x:c>
      <x:c r="BN302" s="50" t="str">
        <x:f>IF(6&gt;'Настройки'!$B$3,"",IF(ISBLANK(K302),IF('Настройки'!$B$9="Нулевой спрос",0,""),IF(K302&lt;0,IF('Настройки'!$B$10="Исключить","",IF('Настройки'!$B$10="Абсолютные значения",ABS(K302),K302)),K302)))</x:f>
      </x:c>
      <x:c r="BO302" s="50" t="str">
        <x:f>IF(7&gt;'Настройки'!$B$3,"",IF(ISBLANK(L302),IF('Настройки'!$B$9="Нулевой спрос",0,""),IF(L302&lt;0,IF('Настройки'!$B$10="Исключить","",IF('Настройки'!$B$10="Абсолютные значения",ABS(L302),L302)),L302)))</x:f>
      </x:c>
      <x:c r="BP302" s="50" t="str">
        <x:f>IF(8&gt;'Настройки'!$B$3,"",IF(ISBLANK(M302),IF('Настройки'!$B$9="Нулевой спрос",0,""),IF(M302&lt;0,IF('Настройки'!$B$10="Исключить","",IF('Настройки'!$B$10="Абсолютные значения",ABS(M302),M302)),M302)))</x:f>
      </x:c>
      <x:c r="BQ302" s="50" t="str">
        <x:f>IF(9&gt;'Настройки'!$B$3,"",IF(ISBLANK(N302),IF('Настройки'!$B$9="Нулевой спрос",0,""),IF(N302&lt;0,IF('Настройки'!$B$10="Исключить","",IF('Настройки'!$B$10="Абсолютные значения",ABS(N302),N302)),N302)))</x:f>
      </x:c>
      <x:c r="BR302" s="50" t="str">
        <x:f>IF(10&gt;'Настройки'!$B$3,"",IF(ISBLANK(O302),IF('Настройки'!$B$9="Нулевой спрос",0,""),IF(O302&lt;0,IF('Настройки'!$B$10="Исключить","",IF('Настройки'!$B$10="Абсолютные значения",ABS(O302),O302)),O302)))</x:f>
      </x:c>
      <x:c r="BS302" s="50" t="str">
        <x:f>IF(11&gt;'Настройки'!$B$3,"",IF(ISBLANK(P302),IF('Настройки'!$B$9="Нулевой спрос",0,""),IF(P302&lt;0,IF('Настройки'!$B$10="Исключить","",IF('Настройки'!$B$10="Абсолютные значения",ABS(P302),P302)),P302)))</x:f>
      </x:c>
      <x:c r="BT302" s="50" t="str">
        <x:f>IF(12&gt;'Настройки'!$B$3,"",IF(ISBLANK(Q302),IF('Настройки'!$B$9="Нулевой спрос",0,""),IF(Q302&lt;0,IF('Настройки'!$B$10="Исключить","",IF('Настройки'!$B$10="Абсолютные значения",ABS(Q302),Q302)),Q302)))</x:f>
      </x:c>
      <x:c r="BU302" s="50" t="str">
        <x:f>IF(13&gt;'Настройки'!$B$3,"",IF(ISBLANK(R302),IF('Настройки'!$B$9="Нулевой спрос",0,""),IF(R302&lt;0,IF('Настройки'!$B$10="Исключить","",IF('Настройки'!$B$10="Абсолютные значения",ABS(R302),R302)),R302)))</x:f>
      </x:c>
      <x:c r="BV302" s="50" t="str">
        <x:f>IF(14&gt;'Настройки'!$B$3,"",IF(ISBLANK(S302),IF('Настройки'!$B$9="Нулевой спрос",0,""),IF(S302&lt;0,IF('Настройки'!$B$10="Исключить","",IF('Настройки'!$B$10="Абсолютные значения",ABS(S302),S302)),S302)))</x:f>
      </x:c>
      <x:c r="BW302" s="50" t="str">
        <x:f>IF(15&gt;'Настройки'!$B$3,"",IF(ISBLANK(T302),IF('Настройки'!$B$9="Нулевой спрос",0,""),IF(T302&lt;0,IF('Настройки'!$B$10="Исключить","",IF('Настройки'!$B$10="Абсолютные значения",ABS(T302),T302)),T302)))</x:f>
      </x:c>
      <x:c r="BX302" s="50" t="str">
        <x:f>IF(16&gt;'Настройки'!$B$3,"",IF(ISBLANK(U302),IF('Настройки'!$B$9="Нулевой спрос",0,""),IF(U302&lt;0,IF('Настройки'!$B$10="Исключить","",IF('Настройки'!$B$10="Абсолютные значения",ABS(U302),U302)),U302)))</x:f>
      </x:c>
      <x:c r="BY302" s="50" t="str">
        <x:f>IF(17&gt;'Настройки'!$B$3,"",IF(ISBLANK(V302),IF('Настройки'!$B$9="Нулевой спрос",0,""),IF(V302&lt;0,IF('Настройки'!$B$10="Исключить","",IF('Настройки'!$B$10="Абсолютные значения",ABS(V302),V302)),V302)))</x:f>
      </x:c>
      <x:c r="BZ302" s="50" t="str">
        <x:f>IF(18&gt;'Настройки'!$B$3,"",IF(ISBLANK(W302),IF('Настройки'!$B$9="Нулевой спрос",0,""),IF(W302&lt;0,IF('Настройки'!$B$10="Исключить","",IF('Настройки'!$B$10="Абсолютные значения",ABS(W302),W302)),W302)))</x:f>
      </x:c>
      <x:c r="CA302" s="50" t="str">
        <x:f>IF(19&gt;'Настройки'!$B$3,"",IF(ISBLANK(X302),IF('Настройки'!$B$9="Нулевой спрос",0,""),IF(X302&lt;0,IF('Настройки'!$B$10="Исключить","",IF('Настройки'!$B$10="Абсолютные значения",ABS(X302),X302)),X302)))</x:f>
      </x:c>
      <x:c r="CB302" s="50" t="str">
        <x:f>IF(20&gt;'Настройки'!$B$3,"",IF(ISBLANK(Y302),IF('Настройки'!$B$9="Нулевой спрос",0,""),IF(Y302&lt;0,IF('Настройки'!$B$10="Исключить","",IF('Настройки'!$B$10="Абсолютные значения",ABS(Y302),Y302)),Y302)))</x:f>
      </x:c>
      <x:c r="CC302" s="50" t="str">
        <x:f>IF(21&gt;'Настройки'!$B$3,"",IF(ISBLANK(Z302),IF('Настройки'!$B$9="Нулевой спрос",0,""),IF(Z302&lt;0,IF('Настройки'!$B$10="Исключить","",IF('Настройки'!$B$10="Абсолютные значения",ABS(Z302),Z302)),Z302)))</x:f>
      </x:c>
      <x:c r="CD302" s="50" t="str">
        <x:f>IF(22&gt;'Настройки'!$B$3,"",IF(ISBLANK(AA302),IF('Настройки'!$B$9="Нулевой спрос",0,""),IF(AA302&lt;0,IF('Настройки'!$B$10="Исключить","",IF('Настройки'!$B$10="Абсолютные значения",ABS(AA302),AA302)),AA302)))</x:f>
      </x:c>
      <x:c r="CE302" s="50" t="str">
        <x:f>IF(23&gt;'Настройки'!$B$3,"",IF(ISBLANK(AB302),IF('Настройки'!$B$9="Нулевой спрос",0,""),IF(AB302&lt;0,IF('Настройки'!$B$10="Исключить","",IF('Настройки'!$B$10="Абсолютные значения",ABS(AB302),AB302)),AB302)))</x:f>
      </x:c>
      <x:c r="CF302" s="50" t="str">
        <x:f>IF(24&gt;'Настройки'!$B$3,"",IF(ISBLANK(AC302),IF('Настройки'!$B$9="Нулевой спрос",0,""),IF(AC302&lt;0,IF('Настройки'!$B$10="Исключить","",IF('Настройки'!$B$10="Абсолютные значения",ABS(AC302),AC302)),AC302)))</x:f>
      </x:c>
      <x:c r="CG302" s="50" t="str">
        <x:f>IF(25&gt;'Настройки'!$B$3,"",IF(ISBLANK(AD302),IF('Настройки'!$B$9="Нулевой спрос",0,""),IF(AD302&lt;0,IF('Настройки'!$B$10="Исключить","",IF('Настройки'!$B$10="Абсолютные значения",ABS(AD302),AD302)),AD302)))</x:f>
      </x:c>
      <x:c r="CH302" s="50" t="str">
        <x:f>IF(26&gt;'Настройки'!$B$3,"",IF(ISBLANK(AE302),IF('Настройки'!$B$9="Нулевой спрос",0,""),IF(AE302&lt;0,IF('Настройки'!$B$10="Исключить","",IF('Настройки'!$B$10="Абсолютные значения",ABS(AE302),AE302)),AE302)))</x:f>
      </x:c>
      <x:c r="CI302" s="50" t="str">
        <x:f>IF(27&gt;'Настройки'!$B$3,"",IF(ISBLANK(AF302),IF('Настройки'!$B$9="Нулевой спрос",0,""),IF(AF302&lt;0,IF('Настройки'!$B$10="Исключить","",IF('Настройки'!$B$10="Абсолютные значения",ABS(AF302),AF302)),AF302)))</x:f>
      </x:c>
      <x:c r="CJ302" s="50" t="str">
        <x:f>IF(28&gt;'Настройки'!$B$3,"",IF(ISBLANK(AG302),IF('Настройки'!$B$9="Нулевой спрос",0,""),IF(AG302&lt;0,IF('Настройки'!$B$10="Исключить","",IF('Настройки'!$B$10="Абсолютные значения",ABS(AG302),AG302)),AG302)))</x:f>
      </x:c>
      <x:c r="CK302" s="50" t="str">
        <x:f>IF(29&gt;'Настройки'!$B$3,"",IF(ISBLANK(AH302),IF('Настройки'!$B$9="Нулевой спрос",0,""),IF(AH302&lt;0,IF('Настройки'!$B$10="Исключить","",IF('Настройки'!$B$10="Абсолютные значения",ABS(AH302),AH302)),AH302)))</x:f>
      </x:c>
      <x:c r="CL302" s="50" t="str">
        <x:f>IF(30&gt;'Настройки'!$B$3,"",IF(ISBLANK(AI302),IF('Настройки'!$B$9="Нулевой спрос",0,""),IF(AI302&lt;0,IF('Настройки'!$B$10="Исключить","",IF('Настройки'!$B$10="Абсолютные значения",ABS(AI302),AI302)),AI302)))</x:f>
      </x:c>
      <x:c r="CM302" s="50" t="str">
        <x:f>IF(31&gt;'Настройки'!$B$3,"",IF(ISBLANK(AJ302),IF('Настройки'!$B$9="Нулевой спрос",0,""),IF(AJ302&lt;0,IF('Настройки'!$B$10="Исключить","",IF('Настройки'!$B$10="Абсолютные значения",ABS(AJ302),AJ302)),AJ302)))</x:f>
      </x:c>
      <x:c r="CN302" s="50" t="str">
        <x:f>IF(32&gt;'Настройки'!$B$3,"",IF(ISBLANK(AK302),IF('Настройки'!$B$9="Нулевой спрос",0,""),IF(AK302&lt;0,IF('Настройки'!$B$10="Исключить","",IF('Настройки'!$B$10="Абсолютные значения",ABS(AK302),AK302)),AK302)))</x:f>
      </x:c>
      <x:c r="CO302" s="50" t="str">
        <x:f>IF(33&gt;'Настройки'!$B$3,"",IF(ISBLANK(AL302),IF('Настройки'!$B$9="Нулевой спрос",0,""),IF(AL302&lt;0,IF('Настройки'!$B$10="Исключить","",IF('Настройки'!$B$10="Абсолютные значения",ABS(AL302),AL302)),AL302)))</x:f>
      </x:c>
      <x:c r="CP302" s="50" t="str">
        <x:f>IF(34&gt;'Настройки'!$B$3,"",IF(ISBLANK(AM302),IF('Настройки'!$B$9="Нулевой спрос",0,""),IF(AM302&lt;0,IF('Настройки'!$B$10="Исключить","",IF('Настройки'!$B$10="Абсолютные значения",ABS(AM302),AM302)),AM302)))</x:f>
      </x:c>
      <x:c r="CQ302" s="50" t="str">
        <x:f>IF(35&gt;'Настройки'!$B$3,"",IF(ISBLANK(AN302),IF('Настройки'!$B$9="Нулевой спрос",0,""),IF(AN302&lt;0,IF('Настройки'!$B$10="Исключить","",IF('Настройки'!$B$10="Абсолютные значения",ABS(AN302),AN302)),AN302)))</x:f>
      </x:c>
      <x:c r="CR302" s="50" t="str">
        <x:f>IF(36&gt;'Настройки'!$B$3,"",IF(ISBLANK(AO302),IF('Настройки'!$B$9="Нулевой спрос",0,""),IF(AO302&lt;0,IF('Настройки'!$B$10="Исключить","",IF('Настройки'!$B$10="Абсолютные значения",ABS(AO302),AO302)),AO302)))</x:f>
      </x:c>
      <x:c r="CS302" s="50" t="str">
        <x:f>IF(OR(1&gt;'Настройки'!$B$3,ISBLANK(BI302),BI302=0),"",BI302)</x:f>
      </x:c>
      <x:c r="CT302" s="50" t="str">
        <x:f>IF(OR(2&gt;'Настройки'!$B$3,ISBLANK(BJ302),BJ302=0),"",BJ302)</x:f>
      </x:c>
      <x:c r="CU302" s="50" t="str">
        <x:f>IF(OR(3&gt;'Настройки'!$B$3,ISBLANK(BK302),BK302=0),"",BK302)</x:f>
      </x:c>
      <x:c r="CV302" s="50" t="str">
        <x:f>IF(OR(4&gt;'Настройки'!$B$3,ISBLANK(BL302),BL302=0),"",BL302)</x:f>
      </x:c>
      <x:c r="CW302" s="50" t="str">
        <x:f>IF(OR(5&gt;'Настройки'!$B$3,ISBLANK(BM302),BM302=0),"",BM302)</x:f>
      </x:c>
      <x:c r="CX302" s="50" t="str">
        <x:f>IF(OR(6&gt;'Настройки'!$B$3,ISBLANK(BN302),BN302=0),"",BN302)</x:f>
      </x:c>
      <x:c r="CY302" s="50" t="str">
        <x:f>IF(OR(7&gt;'Настройки'!$B$3,ISBLANK(BO302),BO302=0),"",BO302)</x:f>
      </x:c>
      <x:c r="CZ302" s="50" t="str">
        <x:f>IF(OR(8&gt;'Настройки'!$B$3,ISBLANK(BP302),BP302=0),"",BP302)</x:f>
      </x:c>
      <x:c r="DA302" s="50" t="str">
        <x:f>IF(OR(9&gt;'Настройки'!$B$3,ISBLANK(BQ302),BQ302=0),"",BQ302)</x:f>
      </x:c>
      <x:c r="DB302" s="50" t="str">
        <x:f>IF(OR(10&gt;'Настройки'!$B$3,ISBLANK(BR302),BR302=0),"",BR302)</x:f>
      </x:c>
      <x:c r="DC302" s="50" t="str">
        <x:f>IF(OR(11&gt;'Настройки'!$B$3,ISBLANK(BS302),BS302=0),"",BS302)</x:f>
      </x:c>
      <x:c r="DD302" s="50" t="str">
        <x:f>IF(OR(12&gt;'Настройки'!$B$3,ISBLANK(BT302),BT302=0),"",BT302)</x:f>
      </x:c>
      <x:c r="DE302" s="50" t="str">
        <x:f>IF(OR(13&gt;'Настройки'!$B$3,ISBLANK(BU302),BU302=0),"",BU302)</x:f>
      </x:c>
      <x:c r="DF302" s="50" t="str">
        <x:f>IF(OR(14&gt;'Настройки'!$B$3,ISBLANK(BV302),BV302=0),"",BV302)</x:f>
      </x:c>
      <x:c r="DG302" s="50" t="str">
        <x:f>IF(OR(15&gt;'Настройки'!$B$3,ISBLANK(BW302),BW302=0),"",BW302)</x:f>
      </x:c>
      <x:c r="DH302" s="50" t="str">
        <x:f>IF(OR(16&gt;'Настройки'!$B$3,ISBLANK(BX302),BX302=0),"",BX302)</x:f>
      </x:c>
      <x:c r="DI302" s="50" t="str">
        <x:f>IF(OR(17&gt;'Настройки'!$B$3,ISBLANK(BY302),BY302=0),"",BY302)</x:f>
      </x:c>
      <x:c r="DJ302" s="50" t="str">
        <x:f>IF(OR(18&gt;'Настройки'!$B$3,ISBLANK(BZ302),BZ302=0),"",BZ302)</x:f>
      </x:c>
      <x:c r="DK302" s="50" t="str">
        <x:f>IF(OR(19&gt;'Настройки'!$B$3,ISBLANK(CA302),CA302=0),"",CA302)</x:f>
      </x:c>
      <x:c r="DL302" s="50" t="str">
        <x:f>IF(OR(20&gt;'Настройки'!$B$3,ISBLANK(CB302),CB302=0),"",CB302)</x:f>
      </x:c>
      <x:c r="DM302" s="50" t="str">
        <x:f>IF(OR(21&gt;'Настройки'!$B$3,ISBLANK(CC302),CC302=0),"",CC302)</x:f>
      </x:c>
      <x:c r="DN302" s="50" t="str">
        <x:f>IF(OR(22&gt;'Настройки'!$B$3,ISBLANK(CD302),CD302=0),"",CD302)</x:f>
      </x:c>
      <x:c r="DO302" s="50" t="str">
        <x:f>IF(OR(23&gt;'Настройки'!$B$3,ISBLANK(CE302),CE302=0),"",CE302)</x:f>
      </x:c>
      <x:c r="DP302" s="50" t="str">
        <x:f>IF(OR(24&gt;'Настройки'!$B$3,ISBLANK(CF302),CF302=0),"",CF302)</x:f>
      </x:c>
      <x:c r="DQ302" s="50" t="str">
        <x:f>IF(OR(25&gt;'Настройки'!$B$3,ISBLANK(CG302),CG302=0),"",CG302)</x:f>
      </x:c>
      <x:c r="DR302" s="50" t="str">
        <x:f>IF(OR(26&gt;'Настройки'!$B$3,ISBLANK(CH302),CH302=0),"",CH302)</x:f>
      </x:c>
      <x:c r="DS302" s="50" t="str">
        <x:f>IF(OR(27&gt;'Настройки'!$B$3,ISBLANK(CI302),CI302=0),"",CI302)</x:f>
      </x:c>
      <x:c r="DT302" s="50" t="str">
        <x:f>IF(OR(28&gt;'Настройки'!$B$3,ISBLANK(CJ302),CJ302=0),"",CJ302)</x:f>
      </x:c>
      <x:c r="DU302" s="50" t="str">
        <x:f>IF(OR(29&gt;'Настройки'!$B$3,ISBLANK(CK302),CK302=0),"",CK302)</x:f>
      </x:c>
      <x:c r="DV302" s="50" t="str">
        <x:f>IF(OR(30&gt;'Настройки'!$B$3,ISBLANK(CL302),CL302=0),"",CL302)</x:f>
      </x:c>
      <x:c r="DW302" s="50" t="str">
        <x:f>IF(OR(31&gt;'Настройки'!$B$3,ISBLANK(CM302),CM302=0),"",CM302)</x:f>
      </x:c>
      <x:c r="DX302" s="50" t="str">
        <x:f>IF(OR(32&gt;'Настройки'!$B$3,ISBLANK(CN302),CN302=0),"",CN302)</x:f>
      </x:c>
      <x:c r="DY302" s="50" t="str">
        <x:f>IF(OR(33&gt;'Настройки'!$B$3,ISBLANK(CO302),CO302=0),"",CO302)</x:f>
      </x:c>
      <x:c r="DZ302" s="50" t="str">
        <x:f>IF(OR(34&gt;'Настройки'!$B$3,ISBLANK(CP302),CP302=0),"",CP302)</x:f>
      </x:c>
      <x:c r="EA302" s="50" t="str">
        <x:f>IF(OR(35&gt;'Настройки'!$B$3,ISBLANK(CQ302),CQ302=0),"",CQ302)</x:f>
      </x:c>
      <x:c r="EB302" s="50" t="str">
        <x:f>IF(OR(36&gt;'Настройки'!$B$3,ISBLANK(CR302),CR302=0),"",CR302)</x:f>
      </x:c>
      <x:c r="EC302" s="50" t="str">
        <x:f>IF(A302="","",IF(OR(BB302="AZ",BB302="BZ"),10000+ROW(),IF(AZ302&gt;'Настройки'!$B$11,20000+ROW(),IF(BF302&lt;&gt;"Обычный",30000+ROW(),IF(AX302&lt;=0,40000+ROW(),"")))))</x:f>
      </x:c>
      <x:c r="ED302" s="50" t="str">
        <x:f>IF(EC302="","",COUNTIFS($EC$2:$EC$1001,"&gt;0",$EC$2:$EC$1001,"&lt;"&amp;EC302)+1)</x:f>
      </x:c>
    </x:row>
    <x:row r="303">
      <x:c r="A303" s="115"/>
      <x:c r="B303" s="115"/>
      <x:c r="C303" s="115"/>
      <x:c r="D303" s="118"/>
      <x:c r="E303" s="118"/>
      <x:c r="F303" s="118"/>
      <x:c r="G303" s="118"/>
      <x:c r="H303" s="118"/>
      <x:c r="I303" s="118"/>
      <x:c r="J303" s="118"/>
      <x:c r="K303" s="118"/>
      <x:c r="L303" s="118"/>
      <x:c r="M303" s="118"/>
      <x:c r="N303" s="118"/>
      <x:c r="O303" s="118"/>
      <x:c r="P303" s="118"/>
      <x:c r="Q303" s="118"/>
      <x:c r="R303" s="118"/>
      <x:c r="S303" s="118"/>
      <x:c r="T303" s="118"/>
      <x:c r="U303" s="118"/>
      <x:c r="V303" s="118"/>
      <x:c r="W303" s="118"/>
      <x:c r="X303" s="118"/>
      <x:c r="Y303" s="118"/>
      <x:c r="Z303" s="118"/>
      <x:c r="AA303" s="118"/>
      <x:c r="AB303" s="118"/>
      <x:c r="AC303" s="118"/>
      <x:c r="AD303" s="118"/>
      <x:c r="AE303" s="118"/>
      <x:c r="AF303" s="118"/>
      <x:c r="AG303" s="118"/>
      <x:c r="AH303" s="118"/>
      <x:c r="AI303" s="118"/>
      <x:c r="AJ303" s="118"/>
      <x:c r="AK303" s="118"/>
      <x:c r="AL303" s="118"/>
      <x:c r="AM303" s="118"/>
      <x:c r="AN303" s="118"/>
      <x:c r="AO303" s="118"/>
      <x:c r="AP303" s="115"/>
      <x:c r="AQ303" s="49" t="str">
        <x:f>IF(A303="","",COUNT(BI303:INDEX(BI303:CR303,1,'Настройки'!$B$3)))</x:f>
      </x:c>
      <x:c r="AR303" s="49" t="str">
        <x:f>IF(A303="","",SUM(BI303:INDEX(BI303:CR303,1,'Настройки'!$B$3)))</x:f>
      </x:c>
      <x:c r="AS303" s="58" t="str">
        <x:f>IF(A303="","",IF('Настройки'!$B$4="Стоимость потребления",AR303*D303,IF('Настройки'!$B$4="Количество",AR303,E303)))</x:f>
      </x:c>
      <x:c r="AT303" s="61" t="str">
        <x:f>IF(OR(A303="",AS303&lt;0,SUM($AS$2:$AS$1001)&lt;=0),"",AS303/SUM($AS$2:$AS$1001))</x:f>
      </x:c>
      <x:c r="AU303" s="61" t="str">
        <x:f>IF(OR(A303="",AS303&lt;0,SUM($AS$2:$AS$1001)&lt;=0),"",SUMIFS($AS$2:$AS$1001,$AS$2:$AS$1001,"&gt;"&amp;AS303)/SUM($AS$2:$AS$1001))</x:f>
      </x:c>
      <x:c r="AV303" s="61" t="str">
        <x:f>IF(OR(A303="",AS303&lt;0,SUM($AS$2:$AS$1001)&lt;=0),"",SUMIFS($AS$2:$AS$1001,$AS$2:$AS$1001,"&gt;="&amp;AS303)/SUM($AS$2:$AS$1001))</x:f>
      </x:c>
      <x:c r="AW303" s="49" t="str">
        <x:f>IF(A303="","",IF(SUM($AS$2:$AS$1001)&lt;=0,"Не определён",IF(AS303&lt;0,"Исключение",IF(AU303&lt;'Настройки'!$B$5,"A",IF(AU303&lt;'Настройки'!$B$6,"B","C")))))</x:f>
      </x:c>
      <x:c r="AX303" s="58" t="str">
        <x:f>IF(A303="","",IF(AQ303=0,"",AVERAGE(BI303:INDEX(BI303:CR303,1,'Настройки'!$B$3))))</x:f>
      </x:c>
      <x:c r="AY303" s="58" t="str">
        <x:f>IF(OR(A303="",AQ303=0),"",STDEVP(BI303:INDEX(BI303:CR303,1,'Настройки'!$B$3)))</x:f>
      </x:c>
      <x:c r="AZ303" s="61" t="str">
        <x:f>IF(OR(A303="",AQ303&lt;'Настройки'!$B$12,AX303&lt;=0,AND('Настройки'!$B$10="Блокировать",COUNTIF(F303:INDEX(F303:AO303,1,'Настройки'!$B$3),"&lt;0")&gt;0)),"",AY303/ABS(AX303))</x:f>
      </x:c>
      <x:c r="BA303" s="49" t="str">
        <x:f>IF(A303="","",IF(AND('Настройки'!$B$10="Блокировать",COUNTIF(F303:INDEX(F303:AO303,1,'Настройки'!$B$3),"&lt;0")&gt;0),"Не определён",IF(AQ303&lt;'Настройки'!$B$12,"Не определён",IF(AX303=0,"Нет спроса",IF(AX303&lt;0,"Не определён",IF(AZ303&lt;='Настройки'!$B$7,"X",IF(AZ303&lt;='Настройки'!$B$8,"Y","Z")))))))</x:f>
      </x:c>
      <x:c r="BB303" s="49" t="str">
        <x:f>IF(OR(A303="",LEN(AW303)&lt;&gt;1,LEN(BA303)&lt;&gt;1),"",AW303&amp;BA303)</x:f>
      </x:c>
      <x:c r="BC303" s="61" t="str">
        <x:f>IF(OR(A303="",AQ303=0),"",(COUNT(BI303:INDEX(BI303:CR303,1,'Настройки'!$B$3))-COUNT(CS303:INDEX(CS303:EB303,1,'Настройки'!$B$3)))/AQ303)</x:f>
      </x:c>
      <x:c r="BD303" s="64" t="str">
        <x:f>IF(OR(A303="",COUNT(CS303:INDEX(CS303:EB303,1,'Настройки'!$B$3))=0),"",AQ303/COUNT(CS303:INDEX(CS303:EB303,1,'Настройки'!$B$3)))</x:f>
      </x:c>
      <x:c r="BE303" s="64" t="str">
        <x:f>IF(OR(A303="",COUNT(CS303:INDEX(CS303:EB303,1,'Настройки'!$B$3))=0),"",IF(AVERAGE(CS303:INDEX(CS303:EB303,1,'Настройки'!$B$3))=0,"",(STDEVP(CS303:INDEX(CS303:EB303,1,'Настройки'!$B$3))/ABS(AVERAGE(CS303:INDEX(CS303:EB303,1,'Настройки'!$B$3))))^2))</x:f>
      </x:c>
      <x:c r="BF303" s="49" t="str">
        <x:f>IF(A303="","",IF(AQ303&lt;3,"Недостаточно",IF(AQ303&lt;6,"Предварительный","Обычный")))</x:f>
      </x:c>
      <x:c r="BG303" s="49" t="str">
        <x:f>IF(A303="","",IF(COUNTIF(F303:INDEX(F303:AO303,1,'Настройки'!$B$3),"&lt;0")&gt;0,IF('Настройки'!$B$10="Блокировать","Отрицательный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"),"")&amp;IF(AQ303&lt;3,"Недостаточно истории. ",IF(AQ303&lt;6,"Предварительная классификация. ",""))&amp;IF(AX303=0,"Нет спроса за горизонт. ","")&amp;IF(AZ303&gt;'Настройки'!$B$11,"Экстремальная вариативность. ",""))</x:f>
      </x:c>
      <x:c r="BH303" s="49" t="str">
        <x:f>IF(A303="","",IFERROR(VLOOKUP(BB303,'Настройки'!$D$3:$E$11,2,FALSE),"Сначала проверьте исходные данные и историю спроса.")&amp;" Уточните срок поставки, MOQ и критичность.")</x:f>
      </x:c>
      <x:c r="BI303" s="50" t="str">
        <x:f>IF(1&gt;'Настройки'!$B$3,"",IF(ISBLANK(F303),IF('Настройки'!$B$9="Нулевой спрос",0,""),IF(F303&lt;0,IF('Настройки'!$B$10="Исключить","",IF('Настройки'!$B$10="Абсолютные значения",ABS(F303),F303)),F303)))</x:f>
      </x:c>
      <x:c r="BJ303" s="50" t="str">
        <x:f>IF(2&gt;'Настройки'!$B$3,"",IF(ISBLANK(G303),IF('Настройки'!$B$9="Нулевой спрос",0,""),IF(G303&lt;0,IF('Настройки'!$B$10="Исключить","",IF('Настройки'!$B$10="Абсолютные значения",ABS(G303),G303)),G303)))</x:f>
      </x:c>
      <x:c r="BK303" s="50" t="str">
        <x:f>IF(3&gt;'Настройки'!$B$3,"",IF(ISBLANK(H303),IF('Настройки'!$B$9="Нулевой спрос",0,""),IF(H303&lt;0,IF('Настройки'!$B$10="Исключить","",IF('Настройки'!$B$10="Абсолютные значения",ABS(H303),H303)),H303)))</x:f>
      </x:c>
      <x:c r="BL303" s="50" t="str">
        <x:f>IF(4&gt;'Настройки'!$B$3,"",IF(ISBLANK(I303),IF('Настройки'!$B$9="Нулевой спрос",0,""),IF(I303&lt;0,IF('Настройки'!$B$10="Исключить","",IF('Настройки'!$B$10="Абсолютные значения",ABS(I303),I303)),I303)))</x:f>
      </x:c>
      <x:c r="BM303" s="50" t="str">
        <x:f>IF(5&gt;'Настройки'!$B$3,"",IF(ISBLANK(J303),IF('Настройки'!$B$9="Нулевой спрос",0,""),IF(J303&lt;0,IF('Настройки'!$B$10="Исключить","",IF('Настройки'!$B$10="Абсолютные значения",ABS(J303),J303)),J303)))</x:f>
      </x:c>
      <x:c r="BN303" s="50" t="str">
        <x:f>IF(6&gt;'Настройки'!$B$3,"",IF(ISBLANK(K303),IF('Настройки'!$B$9="Нулевой спрос",0,""),IF(K303&lt;0,IF('Настройки'!$B$10="Исключить","",IF('Настройки'!$B$10="Абсолютные значения",ABS(K303),K303)),K303)))</x:f>
      </x:c>
      <x:c r="BO303" s="50" t="str">
        <x:f>IF(7&gt;'Настройки'!$B$3,"",IF(ISBLANK(L303),IF('Настройки'!$B$9="Нулевой спрос",0,""),IF(L303&lt;0,IF('Настройки'!$B$10="Исключить","",IF('Настройки'!$B$10="Абсолютные значения",ABS(L303),L303)),L303)))</x:f>
      </x:c>
      <x:c r="BP303" s="50" t="str">
        <x:f>IF(8&gt;'Настройки'!$B$3,"",IF(ISBLANK(M303),IF('Настройки'!$B$9="Нулевой спрос",0,""),IF(M303&lt;0,IF('Настройки'!$B$10="Исключить","",IF('Настройки'!$B$10="Абсолютные значения",ABS(M303),M303)),M303)))</x:f>
      </x:c>
      <x:c r="BQ303" s="50" t="str">
        <x:f>IF(9&gt;'Настройки'!$B$3,"",IF(ISBLANK(N303),IF('Настройки'!$B$9="Нулевой спрос",0,""),IF(N303&lt;0,IF('Настройки'!$B$10="Исключить","",IF('Настройки'!$B$10="Абсолютные значения",ABS(N303),N303)),N303)))</x:f>
      </x:c>
      <x:c r="BR303" s="50" t="str">
        <x:f>IF(10&gt;'Настройки'!$B$3,"",IF(ISBLANK(O303),IF('Настройки'!$B$9="Нулевой спрос",0,""),IF(O303&lt;0,IF('Настройки'!$B$10="Исключить","",IF('Настройки'!$B$10="Абсолютные значения",ABS(O303),O303)),O303)))</x:f>
      </x:c>
      <x:c r="BS303" s="50" t="str">
        <x:f>IF(11&gt;'Настройки'!$B$3,"",IF(ISBLANK(P303),IF('Настройки'!$B$9="Нулевой спрос",0,""),IF(P303&lt;0,IF('Настройки'!$B$10="Исключить","",IF('Настройки'!$B$10="Абсолютные значения",ABS(P303),P303)),P303)))</x:f>
      </x:c>
      <x:c r="BT303" s="50" t="str">
        <x:f>IF(12&gt;'Настройки'!$B$3,"",IF(ISBLANK(Q303),IF('Настройки'!$B$9="Нулевой спрос",0,""),IF(Q303&lt;0,IF('Настройки'!$B$10="Исключить","",IF('Настройки'!$B$10="Абсолютные значения",ABS(Q303),Q303)),Q303)))</x:f>
      </x:c>
      <x:c r="BU303" s="50" t="str">
        <x:f>IF(13&gt;'Настройки'!$B$3,"",IF(ISBLANK(R303),IF('Настройки'!$B$9="Нулевой спрос",0,""),IF(R303&lt;0,IF('Настройки'!$B$10="Исключить","",IF('Настройки'!$B$10="Абсолютные значения",ABS(R303),R303)),R303)))</x:f>
      </x:c>
      <x:c r="BV303" s="50" t="str">
        <x:f>IF(14&gt;'Настройки'!$B$3,"",IF(ISBLANK(S303),IF('Настройки'!$B$9="Нулевой спрос",0,""),IF(S303&lt;0,IF('Настройки'!$B$10="Исключить","",IF('Настройки'!$B$10="Абсолютные значения",ABS(S303),S303)),S303)))</x:f>
      </x:c>
      <x:c r="BW303" s="50" t="str">
        <x:f>IF(15&gt;'Настройки'!$B$3,"",IF(ISBLANK(T303),IF('Настройки'!$B$9="Нулевой спрос",0,""),IF(T303&lt;0,IF('Настройки'!$B$10="Исключить","",IF('Настройки'!$B$10="Абсолютные значения",ABS(T303),T303)),T303)))</x:f>
      </x:c>
      <x:c r="BX303" s="50" t="str">
        <x:f>IF(16&gt;'Настройки'!$B$3,"",IF(ISBLANK(U303),IF('Настройки'!$B$9="Нулевой спрос",0,""),IF(U303&lt;0,IF('Настройки'!$B$10="Исключить","",IF('Настройки'!$B$10="Абсолютные значения",ABS(U303),U303)),U303)))</x:f>
      </x:c>
      <x:c r="BY303" s="50" t="str">
        <x:f>IF(17&gt;'Настройки'!$B$3,"",IF(ISBLANK(V303),IF('Настройки'!$B$9="Нулевой спрос",0,""),IF(V303&lt;0,IF('Настройки'!$B$10="Исключить","",IF('Настройки'!$B$10="Абсолютные значения",ABS(V303),V303)),V303)))</x:f>
      </x:c>
      <x:c r="BZ303" s="50" t="str">
        <x:f>IF(18&gt;'Настройки'!$B$3,"",IF(ISBLANK(W303),IF('Настройки'!$B$9="Нулевой спрос",0,""),IF(W303&lt;0,IF('Настройки'!$B$10="Исключить","",IF('Настройки'!$B$10="Абсолютные значения",ABS(W303),W303)),W303)))</x:f>
      </x:c>
      <x:c r="CA303" s="50" t="str">
        <x:f>IF(19&gt;'Настройки'!$B$3,"",IF(ISBLANK(X303),IF('Настройки'!$B$9="Нулевой спрос",0,""),IF(X303&lt;0,IF('Настройки'!$B$10="Исключить","",IF('Настройки'!$B$10="Абсолютные значения",ABS(X303),X303)),X303)))</x:f>
      </x:c>
      <x:c r="CB303" s="50" t="str">
        <x:f>IF(20&gt;'Настройки'!$B$3,"",IF(ISBLANK(Y303),IF('Настройки'!$B$9="Нулевой спрос",0,""),IF(Y303&lt;0,IF('Настройки'!$B$10="Исключить","",IF('Настройки'!$B$10="Абсолютные значения",ABS(Y303),Y303)),Y303)))</x:f>
      </x:c>
      <x:c r="CC303" s="50" t="str">
        <x:f>IF(21&gt;'Настройки'!$B$3,"",IF(ISBLANK(Z303),IF('Настройки'!$B$9="Нулевой спрос",0,""),IF(Z303&lt;0,IF('Настройки'!$B$10="Исключить","",IF('Настройки'!$B$10="Абсолютные значения",ABS(Z303),Z303)),Z303)))</x:f>
      </x:c>
      <x:c r="CD303" s="50" t="str">
        <x:f>IF(22&gt;'Настройки'!$B$3,"",IF(ISBLANK(AA303),IF('Настройки'!$B$9="Нулевой спрос",0,""),IF(AA303&lt;0,IF('Настройки'!$B$10="Исключить","",IF('Настройки'!$B$10="Абсолютные значения",ABS(AA303),AA303)),AA303)))</x:f>
      </x:c>
      <x:c r="CE303" s="50" t="str">
        <x:f>IF(23&gt;'Настройки'!$B$3,"",IF(ISBLANK(AB303),IF('Настройки'!$B$9="Нулевой спрос",0,""),IF(AB303&lt;0,IF('Настройки'!$B$10="Исключить","",IF('Настройки'!$B$10="Абсолютные значения",ABS(AB303),AB303)),AB303)))</x:f>
      </x:c>
      <x:c r="CF303" s="50" t="str">
        <x:f>IF(24&gt;'Настройки'!$B$3,"",IF(ISBLANK(AC303),IF('Настройки'!$B$9="Нулевой спрос",0,""),IF(AC303&lt;0,IF('Настройки'!$B$10="Исключить","",IF('Настройки'!$B$10="Абсолютные значения",ABS(AC303),AC303)),AC303)))</x:f>
      </x:c>
      <x:c r="CG303" s="50" t="str">
        <x:f>IF(25&gt;'Настройки'!$B$3,"",IF(ISBLANK(AD303),IF('Настройки'!$B$9="Нулевой спрос",0,""),IF(AD303&lt;0,IF('Настройки'!$B$10="Исключить","",IF('Настройки'!$B$10="Абсолютные значения",ABS(AD303),AD303)),AD303)))</x:f>
      </x:c>
      <x:c r="CH303" s="50" t="str">
        <x:f>IF(26&gt;'Настройки'!$B$3,"",IF(ISBLANK(AE303),IF('Настройки'!$B$9="Нулевой спрос",0,""),IF(AE303&lt;0,IF('Настройки'!$B$10="Исключить","",IF('Настройки'!$B$10="Абсолютные значения",ABS(AE303),AE303)),AE303)))</x:f>
      </x:c>
      <x:c r="CI303" s="50" t="str">
        <x:f>IF(27&gt;'Настройки'!$B$3,"",IF(ISBLANK(AF303),IF('Настройки'!$B$9="Нулевой спрос",0,""),IF(AF303&lt;0,IF('Настройки'!$B$10="Исключить","",IF('Настройки'!$B$10="Абсолютные значения",ABS(AF303),AF303)),AF303)))</x:f>
      </x:c>
      <x:c r="CJ303" s="50" t="str">
        <x:f>IF(28&gt;'Настройки'!$B$3,"",IF(ISBLANK(AG303),IF('Настройки'!$B$9="Нулевой спрос",0,""),IF(AG303&lt;0,IF('Настройки'!$B$10="Исключить","",IF('Настройки'!$B$10="Абсолютные значения",ABS(AG303),AG303)),AG303)))</x:f>
      </x:c>
      <x:c r="CK303" s="50" t="str">
        <x:f>IF(29&gt;'Настройки'!$B$3,"",IF(ISBLANK(AH303),IF('Настройки'!$B$9="Нулевой спрос",0,""),IF(AH303&lt;0,IF('Настройки'!$B$10="Исключить","",IF('Настройки'!$B$10="Абсолютные значения",ABS(AH303),AH303)),AH303)))</x:f>
      </x:c>
      <x:c r="CL303" s="50" t="str">
        <x:f>IF(30&gt;'Настройки'!$B$3,"",IF(ISBLANK(AI303),IF('Настройки'!$B$9="Нулевой спрос",0,""),IF(AI303&lt;0,IF('Настройки'!$B$10="Исключить","",IF('Настройки'!$B$10="Абсолютные значения",ABS(AI303),AI303)),AI303)))</x:f>
      </x:c>
      <x:c r="CM303" s="50" t="str">
        <x:f>IF(31&gt;'Настройки'!$B$3,"",IF(ISBLANK(AJ303),IF('Настройки'!$B$9="Нулевой спрос",0,""),IF(AJ303&lt;0,IF('Настройки'!$B$10="Исключить","",IF('Настройки'!$B$10="Абсолютные значения",ABS(AJ303),AJ303)),AJ303)))</x:f>
      </x:c>
      <x:c r="CN303" s="50" t="str">
        <x:f>IF(32&gt;'Настройки'!$B$3,"",IF(ISBLANK(AK303),IF('Настройки'!$B$9="Нулевой спрос",0,""),IF(AK303&lt;0,IF('Настройки'!$B$10="Исключить","",IF('Настройки'!$B$10="Абсолютные значения",ABS(AK303),AK303)),AK303)))</x:f>
      </x:c>
      <x:c r="CO303" s="50" t="str">
        <x:f>IF(33&gt;'Настройки'!$B$3,"",IF(ISBLANK(AL303),IF('Настройки'!$B$9="Нулевой спрос",0,""),IF(AL303&lt;0,IF('Настройки'!$B$10="Исключить","",IF('Настройки'!$B$10="Абсолютные значения",ABS(AL303),AL303)),AL303)))</x:f>
      </x:c>
      <x:c r="CP303" s="50" t="str">
        <x:f>IF(34&gt;'Настройки'!$B$3,"",IF(ISBLANK(AM303),IF('Настройки'!$B$9="Нулевой спрос",0,""),IF(AM303&lt;0,IF('Настройки'!$B$10="Исключить","",IF('Настройки'!$B$10="Абсолютные значения",ABS(AM303),AM303)),AM303)))</x:f>
      </x:c>
      <x:c r="CQ303" s="50" t="str">
        <x:f>IF(35&gt;'Настройки'!$B$3,"",IF(ISBLANK(AN303),IF('Настройки'!$B$9="Нулевой спрос",0,""),IF(AN303&lt;0,IF('Настройки'!$B$10="Исключить","",IF('Настройки'!$B$10="Абсолютные значения",ABS(AN303),AN303)),AN303)))</x:f>
      </x:c>
      <x:c r="CR303" s="50" t="str">
        <x:f>IF(36&gt;'Настройки'!$B$3,"",IF(ISBLANK(AO303),IF('Настройки'!$B$9="Нулевой спрос",0,""),IF(AO303&lt;0,IF('Настройки'!$B$10="Исключить","",IF('Настройки'!$B$10="Абсолютные значения",ABS(AO303),AO303)),AO303)))</x:f>
      </x:c>
      <x:c r="CS303" s="50" t="str">
        <x:f>IF(OR(1&gt;'Настройки'!$B$3,ISBLANK(BI303),BI303=0),"",BI303)</x:f>
      </x:c>
      <x:c r="CT303" s="50" t="str">
        <x:f>IF(OR(2&gt;'Настройки'!$B$3,ISBLANK(BJ303),BJ303=0),"",BJ303)</x:f>
      </x:c>
      <x:c r="CU303" s="50" t="str">
        <x:f>IF(OR(3&gt;'Настройки'!$B$3,ISBLANK(BK303),BK303=0),"",BK303)</x:f>
      </x:c>
      <x:c r="CV303" s="50" t="str">
        <x:f>IF(OR(4&gt;'Настройки'!$B$3,ISBLANK(BL303),BL303=0),"",BL303)</x:f>
      </x:c>
      <x:c r="CW303" s="50" t="str">
        <x:f>IF(OR(5&gt;'Настройки'!$B$3,ISBLANK(BM303),BM303=0),"",BM303)</x:f>
      </x:c>
      <x:c r="CX303" s="50" t="str">
        <x:f>IF(OR(6&gt;'Настройки'!$B$3,ISBLANK(BN303),BN303=0),"",BN303)</x:f>
      </x:c>
      <x:c r="CY303" s="50" t="str">
        <x:f>IF(OR(7&gt;'Настройки'!$B$3,ISBLANK(BO303),BO303=0),"",BO303)</x:f>
      </x:c>
      <x:c r="CZ303" s="50" t="str">
        <x:f>IF(OR(8&gt;'Настройки'!$B$3,ISBLANK(BP303),BP303=0),"",BP303)</x:f>
      </x:c>
      <x:c r="DA303" s="50" t="str">
        <x:f>IF(OR(9&gt;'Настройки'!$B$3,ISBLANK(BQ303),BQ303=0),"",BQ303)</x:f>
      </x:c>
      <x:c r="DB303" s="50" t="str">
        <x:f>IF(OR(10&gt;'Настройки'!$B$3,ISBLANK(BR303),BR303=0),"",BR303)</x:f>
      </x:c>
      <x:c r="DC303" s="50" t="str">
        <x:f>IF(OR(11&gt;'Настройки'!$B$3,ISBLANK(BS303),BS303=0),"",BS303)</x:f>
      </x:c>
      <x:c r="DD303" s="50" t="str">
        <x:f>IF(OR(12&gt;'Настройки'!$B$3,ISBLANK(BT303),BT303=0),"",BT303)</x:f>
      </x:c>
      <x:c r="DE303" s="50" t="str">
        <x:f>IF(OR(13&gt;'Настройки'!$B$3,ISBLANK(BU303),BU303=0),"",BU303)</x:f>
      </x:c>
      <x:c r="DF303" s="50" t="str">
        <x:f>IF(OR(14&gt;'Настройки'!$B$3,ISBLANK(BV303),BV303=0),"",BV303)</x:f>
      </x:c>
      <x:c r="DG303" s="50" t="str">
        <x:f>IF(OR(15&gt;'Настройки'!$B$3,ISBLANK(BW303),BW303=0),"",BW303)</x:f>
      </x:c>
      <x:c r="DH303" s="50" t="str">
        <x:f>IF(OR(16&gt;'Настройки'!$B$3,ISBLANK(BX303),BX303=0),"",BX303)</x:f>
      </x:c>
      <x:c r="DI303" s="50" t="str">
        <x:f>IF(OR(17&gt;'Настройки'!$B$3,ISBLANK(BY303),BY303=0),"",BY303)</x:f>
      </x:c>
      <x:c r="DJ303" s="50" t="str">
        <x:f>IF(OR(18&gt;'Настройки'!$B$3,ISBLANK(BZ303),BZ303=0),"",BZ303)</x:f>
      </x:c>
      <x:c r="DK303" s="50" t="str">
        <x:f>IF(OR(19&gt;'Настройки'!$B$3,ISBLANK(CA303),CA303=0),"",CA303)</x:f>
      </x:c>
      <x:c r="DL303" s="50" t="str">
        <x:f>IF(OR(20&gt;'Настройки'!$B$3,ISBLANK(CB303),CB303=0),"",CB303)</x:f>
      </x:c>
      <x:c r="DM303" s="50" t="str">
        <x:f>IF(OR(21&gt;'Настройки'!$B$3,ISBLANK(CC303),CC303=0),"",CC303)</x:f>
      </x:c>
      <x:c r="DN303" s="50" t="str">
        <x:f>IF(OR(22&gt;'Настройки'!$B$3,ISBLANK(CD303),CD303=0),"",CD303)</x:f>
      </x:c>
      <x:c r="DO303" s="50" t="str">
        <x:f>IF(OR(23&gt;'Настройки'!$B$3,ISBLANK(CE303),CE303=0),"",CE303)</x:f>
      </x:c>
      <x:c r="DP303" s="50" t="str">
        <x:f>IF(OR(24&gt;'Настройки'!$B$3,ISBLANK(CF303),CF303=0),"",CF303)</x:f>
      </x:c>
      <x:c r="DQ303" s="50" t="str">
        <x:f>IF(OR(25&gt;'Настройки'!$B$3,ISBLANK(CG303),CG303=0),"",CG303)</x:f>
      </x:c>
      <x:c r="DR303" s="50" t="str">
        <x:f>IF(OR(26&gt;'Настройки'!$B$3,ISBLANK(CH303),CH303=0),"",CH303)</x:f>
      </x:c>
      <x:c r="DS303" s="50" t="str">
        <x:f>IF(OR(27&gt;'Настройки'!$B$3,ISBLANK(CI303),CI303=0),"",CI303)</x:f>
      </x:c>
      <x:c r="DT303" s="50" t="str">
        <x:f>IF(OR(28&gt;'Настройки'!$B$3,ISBLANK(CJ303),CJ303=0),"",CJ303)</x:f>
      </x:c>
      <x:c r="DU303" s="50" t="str">
        <x:f>IF(OR(29&gt;'Настройки'!$B$3,ISBLANK(CK303),CK303=0),"",CK303)</x:f>
      </x:c>
      <x:c r="DV303" s="50" t="str">
        <x:f>IF(OR(30&gt;'Настройки'!$B$3,ISBLANK(CL303),CL303=0),"",CL303)</x:f>
      </x:c>
      <x:c r="DW303" s="50" t="str">
        <x:f>IF(OR(31&gt;'Настройки'!$B$3,ISBLANK(CM303),CM303=0),"",CM303)</x:f>
      </x:c>
      <x:c r="DX303" s="50" t="str">
        <x:f>IF(OR(32&gt;'Настройки'!$B$3,ISBLANK(CN303),CN303=0),"",CN303)</x:f>
      </x:c>
      <x:c r="DY303" s="50" t="str">
        <x:f>IF(OR(33&gt;'Настройки'!$B$3,ISBLANK(CO303),CO303=0),"",CO303)</x:f>
      </x:c>
      <x:c r="DZ303" s="50" t="str">
        <x:f>IF(OR(34&gt;'Настройки'!$B$3,ISBLANK(CP303),CP303=0),"",CP303)</x:f>
      </x:c>
      <x:c r="EA303" s="50" t="str">
        <x:f>IF(OR(35&gt;'Настройки'!$B$3,ISBLANK(CQ303),CQ303=0),"",CQ303)</x:f>
      </x:c>
      <x:c r="EB303" s="50" t="str">
        <x:f>IF(OR(36&gt;'Настройки'!$B$3,ISBLANK(CR303),CR303=0),"",CR303)</x:f>
      </x:c>
      <x:c r="EC303" s="50" t="str">
        <x:f>IF(A303="","",IF(OR(BB303="AZ",BB303="BZ"),10000+ROW(),IF(AZ303&gt;'Настройки'!$B$11,20000+ROW(),IF(BF303&lt;&gt;"Обычный",30000+ROW(),IF(AX303&lt;=0,40000+ROW(),"")))))</x:f>
      </x:c>
      <x:c r="ED303" s="50" t="str">
        <x:f>IF(EC303="","",COUNTIFS($EC$2:$EC$1001,"&gt;0",$EC$2:$EC$1001,"&lt;"&amp;EC303)+1)</x:f>
      </x:c>
    </x:row>
    <x:row r="304">
      <x:c r="A304" s="115"/>
      <x:c r="B304" s="115"/>
      <x:c r="C304" s="115"/>
      <x:c r="D304" s="118"/>
      <x:c r="E304" s="118"/>
      <x:c r="F304" s="118"/>
      <x:c r="G304" s="118"/>
      <x:c r="H304" s="118"/>
      <x:c r="I304" s="118"/>
      <x:c r="J304" s="118"/>
      <x:c r="K304" s="118"/>
      <x:c r="L304" s="118"/>
      <x:c r="M304" s="118"/>
      <x:c r="N304" s="118"/>
      <x:c r="O304" s="118"/>
      <x:c r="P304" s="118"/>
      <x:c r="Q304" s="118"/>
      <x:c r="R304" s="118"/>
      <x:c r="S304" s="118"/>
      <x:c r="T304" s="118"/>
      <x:c r="U304" s="118"/>
      <x:c r="V304" s="118"/>
      <x:c r="W304" s="118"/>
      <x:c r="X304" s="118"/>
      <x:c r="Y304" s="118"/>
      <x:c r="Z304" s="118"/>
      <x:c r="AA304" s="118"/>
      <x:c r="AB304" s="118"/>
      <x:c r="AC304" s="118"/>
      <x:c r="AD304" s="118"/>
      <x:c r="AE304" s="118"/>
      <x:c r="AF304" s="118"/>
      <x:c r="AG304" s="118"/>
      <x:c r="AH304" s="118"/>
      <x:c r="AI304" s="118"/>
      <x:c r="AJ304" s="118"/>
      <x:c r="AK304" s="118"/>
      <x:c r="AL304" s="118"/>
      <x:c r="AM304" s="118"/>
      <x:c r="AN304" s="118"/>
      <x:c r="AO304" s="118"/>
      <x:c r="AP304" s="115"/>
      <x:c r="AQ304" s="49" t="str">
        <x:f>IF(A304="","",COUNT(BI304:INDEX(BI304:CR304,1,'Настройки'!$B$3)))</x:f>
      </x:c>
      <x:c r="AR304" s="49" t="str">
        <x:f>IF(A304="","",SUM(BI304:INDEX(BI304:CR304,1,'Настройки'!$B$3)))</x:f>
      </x:c>
      <x:c r="AS304" s="58" t="str">
        <x:f>IF(A304="","",IF('Настройки'!$B$4="Стоимость потребления",AR304*D304,IF('Настройки'!$B$4="Количество",AR304,E304)))</x:f>
      </x:c>
      <x:c r="AT304" s="61" t="str">
        <x:f>IF(OR(A304="",AS304&lt;0,SUM($AS$2:$AS$1001)&lt;=0),"",AS304/SUM($AS$2:$AS$1001))</x:f>
      </x:c>
      <x:c r="AU304" s="61" t="str">
        <x:f>IF(OR(A304="",AS304&lt;0,SUM($AS$2:$AS$1001)&lt;=0),"",SUMIFS($AS$2:$AS$1001,$AS$2:$AS$1001,"&gt;"&amp;AS304)/SUM($AS$2:$AS$1001))</x:f>
      </x:c>
      <x:c r="AV304" s="61" t="str">
        <x:f>IF(OR(A304="",AS304&lt;0,SUM($AS$2:$AS$1001)&lt;=0),"",SUMIFS($AS$2:$AS$1001,$AS$2:$AS$1001,"&gt;="&amp;AS304)/SUM($AS$2:$AS$1001))</x:f>
      </x:c>
      <x:c r="AW304" s="49" t="str">
        <x:f>IF(A304="","",IF(SUM($AS$2:$AS$1001)&lt;=0,"Не определён",IF(AS304&lt;0,"Исключение",IF(AU304&lt;'Настройки'!$B$5,"A",IF(AU304&lt;'Настройки'!$B$6,"B","C")))))</x:f>
      </x:c>
      <x:c r="AX304" s="58" t="str">
        <x:f>IF(A304="","",IF(AQ304=0,"",AVERAGE(BI304:INDEX(BI304:CR304,1,'Настройки'!$B$3))))</x:f>
      </x:c>
      <x:c r="AY304" s="58" t="str">
        <x:f>IF(OR(A304="",AQ304=0),"",STDEVP(BI304:INDEX(BI304:CR304,1,'Настройки'!$B$3)))</x:f>
      </x:c>
      <x:c r="AZ304" s="61" t="str">
        <x:f>IF(OR(A304="",AQ304&lt;'Настройки'!$B$12,AX304&lt;=0,AND('Настройки'!$B$10="Блокировать",COUNTIF(F304:INDEX(F304:AO304,1,'Настройки'!$B$3),"&lt;0")&gt;0)),"",AY304/ABS(AX304))</x:f>
      </x:c>
      <x:c r="BA304" s="49" t="str">
        <x:f>IF(A304="","",IF(AND('Настройки'!$B$10="Блокировать",COUNTIF(F304:INDEX(F304:AO304,1,'Настройки'!$B$3),"&lt;0")&gt;0),"Не определён",IF(AQ304&lt;'Настройки'!$B$12,"Не определён",IF(AX304=0,"Нет спроса",IF(AX304&lt;0,"Не определён",IF(AZ304&lt;='Настройки'!$B$7,"X",IF(AZ304&lt;='Настройки'!$B$8,"Y","Z")))))))</x:f>
      </x:c>
      <x:c r="BB304" s="49" t="str">
        <x:f>IF(OR(A304="",LEN(AW304)&lt;&gt;1,LEN(BA304)&lt;&gt;1),"",AW304&amp;BA304)</x:f>
      </x:c>
      <x:c r="BC304" s="61" t="str">
        <x:f>IF(OR(A304="",AQ304=0),"",(COUNT(BI304:INDEX(BI304:CR304,1,'Настройки'!$B$3))-COUNT(CS304:INDEX(CS304:EB304,1,'Настройки'!$B$3)))/AQ304)</x:f>
      </x:c>
      <x:c r="BD304" s="64" t="str">
        <x:f>IF(OR(A304="",COUNT(CS304:INDEX(CS304:EB304,1,'Настройки'!$B$3))=0),"",AQ304/COUNT(CS304:INDEX(CS304:EB304,1,'Настройки'!$B$3)))</x:f>
      </x:c>
      <x:c r="BE304" s="64" t="str">
        <x:f>IF(OR(A304="",COUNT(CS304:INDEX(CS304:EB304,1,'Настройки'!$B$3))=0),"",IF(AVERAGE(CS304:INDEX(CS304:EB304,1,'Настройки'!$B$3))=0,"",(STDEVP(CS304:INDEX(CS304:EB304,1,'Настройки'!$B$3))/ABS(AVERAGE(CS304:INDEX(CS304:EB304,1,'Настройки'!$B$3))))^2))</x:f>
      </x:c>
      <x:c r="BF304" s="49" t="str">
        <x:f>IF(A304="","",IF(AQ304&lt;3,"Недостаточно",IF(AQ304&lt;6,"Предварительный","Обычный")))</x:f>
      </x:c>
      <x:c r="BG304" s="49" t="str">
        <x:f>IF(A304="","",IF(COUNTIF(F304:INDEX(F304:AO304,1,'Настройки'!$B$3),"&lt;0")&gt;0,IF('Настройки'!$B$10="Блокировать","Отрицательный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"),"")&amp;IF(AQ304&lt;3,"Недостаточно истории. ",IF(AQ304&lt;6,"Предварительная классификация. ",""))&amp;IF(AX304=0,"Нет спроса за горизонт. ","")&amp;IF(AZ304&gt;'Настройки'!$B$11,"Экстремальная вариативность. ",""))</x:f>
      </x:c>
      <x:c r="BH304" s="49" t="str">
        <x:f>IF(A304="","",IFERROR(VLOOKUP(BB304,'Настройки'!$D$3:$E$11,2,FALSE),"Сначала проверьте исходные данные и историю спроса.")&amp;" Уточните срок поставки, MOQ и критичность.")</x:f>
      </x:c>
      <x:c r="BI304" s="50" t="str">
        <x:f>IF(1&gt;'Настройки'!$B$3,"",IF(ISBLANK(F304),IF('Настройки'!$B$9="Нулевой спрос",0,""),IF(F304&lt;0,IF('Настройки'!$B$10="Исключить","",IF('Настройки'!$B$10="Абсолютные значения",ABS(F304),F304)),F304)))</x:f>
      </x:c>
      <x:c r="BJ304" s="50" t="str">
        <x:f>IF(2&gt;'Настройки'!$B$3,"",IF(ISBLANK(G304),IF('Настройки'!$B$9="Нулевой спрос",0,""),IF(G304&lt;0,IF('Настройки'!$B$10="Исключить","",IF('Настройки'!$B$10="Абсолютные значения",ABS(G304),G304)),G304)))</x:f>
      </x:c>
      <x:c r="BK304" s="50" t="str">
        <x:f>IF(3&gt;'Настройки'!$B$3,"",IF(ISBLANK(H304),IF('Настройки'!$B$9="Нулевой спрос",0,""),IF(H304&lt;0,IF('Настройки'!$B$10="Исключить","",IF('Настройки'!$B$10="Абсолютные значения",ABS(H304),H304)),H304)))</x:f>
      </x:c>
      <x:c r="BL304" s="50" t="str">
        <x:f>IF(4&gt;'Настройки'!$B$3,"",IF(ISBLANK(I304),IF('Настройки'!$B$9="Нулевой спрос",0,""),IF(I304&lt;0,IF('Настройки'!$B$10="Исключить","",IF('Настройки'!$B$10="Абсолютные значения",ABS(I304),I304)),I304)))</x:f>
      </x:c>
      <x:c r="BM304" s="50" t="str">
        <x:f>IF(5&gt;'Настройки'!$B$3,"",IF(ISBLANK(J304),IF('Настройки'!$B$9="Нулевой спрос",0,""),IF(J304&lt;0,IF('Настройки'!$B$10="Исключить","",IF('Настройки'!$B$10="Абсолютные значения",ABS(J304),J304)),J304)))</x:f>
      </x:c>
      <x:c r="BN304" s="50" t="str">
        <x:f>IF(6&gt;'Настройки'!$B$3,"",IF(ISBLANK(K304),IF('Настройки'!$B$9="Нулевой спрос",0,""),IF(K304&lt;0,IF('Настройки'!$B$10="Исключить","",IF('Настройки'!$B$10="Абсолютные значения",ABS(K304),K304)),K304)))</x:f>
      </x:c>
      <x:c r="BO304" s="50" t="str">
        <x:f>IF(7&gt;'Настройки'!$B$3,"",IF(ISBLANK(L304),IF('Настройки'!$B$9="Нулевой спрос",0,""),IF(L304&lt;0,IF('Настройки'!$B$10="Исключить","",IF('Настройки'!$B$10="Абсолютные значения",ABS(L304),L304)),L304)))</x:f>
      </x:c>
      <x:c r="BP304" s="50" t="str">
        <x:f>IF(8&gt;'Настройки'!$B$3,"",IF(ISBLANK(M304),IF('Настройки'!$B$9="Нулевой спрос",0,""),IF(M304&lt;0,IF('Настройки'!$B$10="Исключить","",IF('Настройки'!$B$10="Абсолютные значения",ABS(M304),M304)),M304)))</x:f>
      </x:c>
      <x:c r="BQ304" s="50" t="str">
        <x:f>IF(9&gt;'Настройки'!$B$3,"",IF(ISBLANK(N304),IF('Настройки'!$B$9="Нулевой спрос",0,""),IF(N304&lt;0,IF('Настройки'!$B$10="Исключить","",IF('Настройки'!$B$10="Абсолютные значения",ABS(N304),N304)),N304)))</x:f>
      </x:c>
      <x:c r="BR304" s="50" t="str">
        <x:f>IF(10&gt;'Настройки'!$B$3,"",IF(ISBLANK(O304),IF('Настройки'!$B$9="Нулевой спрос",0,""),IF(O304&lt;0,IF('Настройки'!$B$10="Исключить","",IF('Настройки'!$B$10="Абсолютные значения",ABS(O304),O304)),O304)))</x:f>
      </x:c>
      <x:c r="BS304" s="50" t="str">
        <x:f>IF(11&gt;'Настройки'!$B$3,"",IF(ISBLANK(P304),IF('Настройки'!$B$9="Нулевой спрос",0,""),IF(P304&lt;0,IF('Настройки'!$B$10="Исключить","",IF('Настройки'!$B$10="Абсолютные значения",ABS(P304),P304)),P304)))</x:f>
      </x:c>
      <x:c r="BT304" s="50" t="str">
        <x:f>IF(12&gt;'Настройки'!$B$3,"",IF(ISBLANK(Q304),IF('Настройки'!$B$9="Нулевой спрос",0,""),IF(Q304&lt;0,IF('Настройки'!$B$10="Исключить","",IF('Настройки'!$B$10="Абсолютные значения",ABS(Q304),Q304)),Q304)))</x:f>
      </x:c>
      <x:c r="BU304" s="50" t="str">
        <x:f>IF(13&gt;'Настройки'!$B$3,"",IF(ISBLANK(R304),IF('Настройки'!$B$9="Нулевой спрос",0,""),IF(R304&lt;0,IF('Настройки'!$B$10="Исключить","",IF('Настройки'!$B$10="Абсолютные значения",ABS(R304),R304)),R304)))</x:f>
      </x:c>
      <x:c r="BV304" s="50" t="str">
        <x:f>IF(14&gt;'Настройки'!$B$3,"",IF(ISBLANK(S304),IF('Настройки'!$B$9="Нулевой спрос",0,""),IF(S304&lt;0,IF('Настройки'!$B$10="Исключить","",IF('Настройки'!$B$10="Абсолютные значения",ABS(S304),S304)),S304)))</x:f>
      </x:c>
      <x:c r="BW304" s="50" t="str">
        <x:f>IF(15&gt;'Настройки'!$B$3,"",IF(ISBLANK(T304),IF('Настройки'!$B$9="Нулевой спрос",0,""),IF(T304&lt;0,IF('Настройки'!$B$10="Исключить","",IF('Настройки'!$B$10="Абсолютные значения",ABS(T304),T304)),T304)))</x:f>
      </x:c>
      <x:c r="BX304" s="50" t="str">
        <x:f>IF(16&gt;'Настройки'!$B$3,"",IF(ISBLANK(U304),IF('Настройки'!$B$9="Нулевой спрос",0,""),IF(U304&lt;0,IF('Настройки'!$B$10="Исключить","",IF('Настройки'!$B$10="Абсолютные значения",ABS(U304),U304)),U304)))</x:f>
      </x:c>
      <x:c r="BY304" s="50" t="str">
        <x:f>IF(17&gt;'Настройки'!$B$3,"",IF(ISBLANK(V304),IF('Настройки'!$B$9="Нулевой спрос",0,""),IF(V304&lt;0,IF('Настройки'!$B$10="Исключить","",IF('Настройки'!$B$10="Абсолютные значения",ABS(V304),V304)),V304)))</x:f>
      </x:c>
      <x:c r="BZ304" s="50" t="str">
        <x:f>IF(18&gt;'Настройки'!$B$3,"",IF(ISBLANK(W304),IF('Настройки'!$B$9="Нулевой спрос",0,""),IF(W304&lt;0,IF('Настройки'!$B$10="Исключить","",IF('Настройки'!$B$10="Абсолютные значения",ABS(W304),W304)),W304)))</x:f>
      </x:c>
      <x:c r="CA304" s="50" t="str">
        <x:f>IF(19&gt;'Настройки'!$B$3,"",IF(ISBLANK(X304),IF('Настройки'!$B$9="Нулевой спрос",0,""),IF(X304&lt;0,IF('Настройки'!$B$10="Исключить","",IF('Настройки'!$B$10="Абсолютные значения",ABS(X304),X304)),X304)))</x:f>
      </x:c>
      <x:c r="CB304" s="50" t="str">
        <x:f>IF(20&gt;'Настройки'!$B$3,"",IF(ISBLANK(Y304),IF('Настройки'!$B$9="Нулевой спрос",0,""),IF(Y304&lt;0,IF('Настройки'!$B$10="Исключить","",IF('Настройки'!$B$10="Абсолютные значения",ABS(Y304),Y304)),Y304)))</x:f>
      </x:c>
      <x:c r="CC304" s="50" t="str">
        <x:f>IF(21&gt;'Настройки'!$B$3,"",IF(ISBLANK(Z304),IF('Настройки'!$B$9="Нулевой спрос",0,""),IF(Z304&lt;0,IF('Настройки'!$B$10="Исключить","",IF('Настройки'!$B$10="Абсолютные значения",ABS(Z304),Z304)),Z304)))</x:f>
      </x:c>
      <x:c r="CD304" s="50" t="str">
        <x:f>IF(22&gt;'Настройки'!$B$3,"",IF(ISBLANK(AA304),IF('Настройки'!$B$9="Нулевой спрос",0,""),IF(AA304&lt;0,IF('Настройки'!$B$10="Исключить","",IF('Настройки'!$B$10="Абсолютные значения",ABS(AA304),AA304)),AA304)))</x:f>
      </x:c>
      <x:c r="CE304" s="50" t="str">
        <x:f>IF(23&gt;'Настройки'!$B$3,"",IF(ISBLANK(AB304),IF('Настройки'!$B$9="Нулевой спрос",0,""),IF(AB304&lt;0,IF('Настройки'!$B$10="Исключить","",IF('Настройки'!$B$10="Абсолютные значения",ABS(AB304),AB304)),AB304)))</x:f>
      </x:c>
      <x:c r="CF304" s="50" t="str">
        <x:f>IF(24&gt;'Настройки'!$B$3,"",IF(ISBLANK(AC304),IF('Настройки'!$B$9="Нулевой спрос",0,""),IF(AC304&lt;0,IF('Настройки'!$B$10="Исключить","",IF('Настройки'!$B$10="Абсолютные значения",ABS(AC304),AC304)),AC304)))</x:f>
      </x:c>
      <x:c r="CG304" s="50" t="str">
        <x:f>IF(25&gt;'Настройки'!$B$3,"",IF(ISBLANK(AD304),IF('Настройки'!$B$9="Нулевой спрос",0,""),IF(AD304&lt;0,IF('Настройки'!$B$10="Исключить","",IF('Настройки'!$B$10="Абсолютные значения",ABS(AD304),AD304)),AD304)))</x:f>
      </x:c>
      <x:c r="CH304" s="50" t="str">
        <x:f>IF(26&gt;'Настройки'!$B$3,"",IF(ISBLANK(AE304),IF('Настройки'!$B$9="Нулевой спрос",0,""),IF(AE304&lt;0,IF('Настройки'!$B$10="Исключить","",IF('Настройки'!$B$10="Абсолютные значения",ABS(AE304),AE304)),AE304)))</x:f>
      </x:c>
      <x:c r="CI304" s="50" t="str">
        <x:f>IF(27&gt;'Настройки'!$B$3,"",IF(ISBLANK(AF304),IF('Настройки'!$B$9="Нулевой спрос",0,""),IF(AF304&lt;0,IF('Настройки'!$B$10="Исключить","",IF('Настройки'!$B$10="Абсолютные значения",ABS(AF304),AF304)),AF304)))</x:f>
      </x:c>
      <x:c r="CJ304" s="50" t="str">
        <x:f>IF(28&gt;'Настройки'!$B$3,"",IF(ISBLANK(AG304),IF('Настройки'!$B$9="Нулевой спрос",0,""),IF(AG304&lt;0,IF('Настройки'!$B$10="Исключить","",IF('Настройки'!$B$10="Абсолютные значения",ABS(AG304),AG304)),AG304)))</x:f>
      </x:c>
      <x:c r="CK304" s="50" t="str">
        <x:f>IF(29&gt;'Настройки'!$B$3,"",IF(ISBLANK(AH304),IF('Настройки'!$B$9="Нулевой спрос",0,""),IF(AH304&lt;0,IF('Настройки'!$B$10="Исключить","",IF('Настройки'!$B$10="Абсолютные значения",ABS(AH304),AH304)),AH304)))</x:f>
      </x:c>
      <x:c r="CL304" s="50" t="str">
        <x:f>IF(30&gt;'Настройки'!$B$3,"",IF(ISBLANK(AI304),IF('Настройки'!$B$9="Нулевой спрос",0,""),IF(AI304&lt;0,IF('Настройки'!$B$10="Исключить","",IF('Настройки'!$B$10="Абсолютные значения",ABS(AI304),AI304)),AI304)))</x:f>
      </x:c>
      <x:c r="CM304" s="50" t="str">
        <x:f>IF(31&gt;'Настройки'!$B$3,"",IF(ISBLANK(AJ304),IF('Настройки'!$B$9="Нулевой спрос",0,""),IF(AJ304&lt;0,IF('Настройки'!$B$10="Исключить","",IF('Настройки'!$B$10="Абсолютные значения",ABS(AJ304),AJ304)),AJ304)))</x:f>
      </x:c>
      <x:c r="CN304" s="50" t="str">
        <x:f>IF(32&gt;'Настройки'!$B$3,"",IF(ISBLANK(AK304),IF('Настройки'!$B$9="Нулевой спрос",0,""),IF(AK304&lt;0,IF('Настройки'!$B$10="Исключить","",IF('Настройки'!$B$10="Абсолютные значения",ABS(AK304),AK304)),AK304)))</x:f>
      </x:c>
      <x:c r="CO304" s="50" t="str">
        <x:f>IF(33&gt;'Настройки'!$B$3,"",IF(ISBLANK(AL304),IF('Настройки'!$B$9="Нулевой спрос",0,""),IF(AL304&lt;0,IF('Настройки'!$B$10="Исключить","",IF('Настройки'!$B$10="Абсолютные значения",ABS(AL304),AL304)),AL304)))</x:f>
      </x:c>
      <x:c r="CP304" s="50" t="str">
        <x:f>IF(34&gt;'Настройки'!$B$3,"",IF(ISBLANK(AM304),IF('Настройки'!$B$9="Нулевой спрос",0,""),IF(AM304&lt;0,IF('Настройки'!$B$10="Исключить","",IF('Настройки'!$B$10="Абсолютные значения",ABS(AM304),AM304)),AM304)))</x:f>
      </x:c>
      <x:c r="CQ304" s="50" t="str">
        <x:f>IF(35&gt;'Настройки'!$B$3,"",IF(ISBLANK(AN304),IF('Настройки'!$B$9="Нулевой спрос",0,""),IF(AN304&lt;0,IF('Настройки'!$B$10="Исключить","",IF('Настройки'!$B$10="Абсолютные значения",ABS(AN304),AN304)),AN304)))</x:f>
      </x:c>
      <x:c r="CR304" s="50" t="str">
        <x:f>IF(36&gt;'Настройки'!$B$3,"",IF(ISBLANK(AO304),IF('Настройки'!$B$9="Нулевой спрос",0,""),IF(AO304&lt;0,IF('Настройки'!$B$10="Исключить","",IF('Настройки'!$B$10="Абсолютные значения",ABS(AO304),AO304)),AO304)))</x:f>
      </x:c>
      <x:c r="CS304" s="50" t="str">
        <x:f>IF(OR(1&gt;'Настройки'!$B$3,ISBLANK(BI304),BI304=0),"",BI304)</x:f>
      </x:c>
      <x:c r="CT304" s="50" t="str">
        <x:f>IF(OR(2&gt;'Настройки'!$B$3,ISBLANK(BJ304),BJ304=0),"",BJ304)</x:f>
      </x:c>
      <x:c r="CU304" s="50" t="str">
        <x:f>IF(OR(3&gt;'Настройки'!$B$3,ISBLANK(BK304),BK304=0),"",BK304)</x:f>
      </x:c>
      <x:c r="CV304" s="50" t="str">
        <x:f>IF(OR(4&gt;'Настройки'!$B$3,ISBLANK(BL304),BL304=0),"",BL304)</x:f>
      </x:c>
      <x:c r="CW304" s="50" t="str">
        <x:f>IF(OR(5&gt;'Настройки'!$B$3,ISBLANK(BM304),BM304=0),"",BM304)</x:f>
      </x:c>
      <x:c r="CX304" s="50" t="str">
        <x:f>IF(OR(6&gt;'Настройки'!$B$3,ISBLANK(BN304),BN304=0),"",BN304)</x:f>
      </x:c>
      <x:c r="CY304" s="50" t="str">
        <x:f>IF(OR(7&gt;'Настройки'!$B$3,ISBLANK(BO304),BO304=0),"",BO304)</x:f>
      </x:c>
      <x:c r="CZ304" s="50" t="str">
        <x:f>IF(OR(8&gt;'Настройки'!$B$3,ISBLANK(BP304),BP304=0),"",BP304)</x:f>
      </x:c>
      <x:c r="DA304" s="50" t="str">
        <x:f>IF(OR(9&gt;'Настройки'!$B$3,ISBLANK(BQ304),BQ304=0),"",BQ304)</x:f>
      </x:c>
      <x:c r="DB304" s="50" t="str">
        <x:f>IF(OR(10&gt;'Настройки'!$B$3,ISBLANK(BR304),BR304=0),"",BR304)</x:f>
      </x:c>
      <x:c r="DC304" s="50" t="str">
        <x:f>IF(OR(11&gt;'Настройки'!$B$3,ISBLANK(BS304),BS304=0),"",BS304)</x:f>
      </x:c>
      <x:c r="DD304" s="50" t="str">
        <x:f>IF(OR(12&gt;'Настройки'!$B$3,ISBLANK(BT304),BT304=0),"",BT304)</x:f>
      </x:c>
      <x:c r="DE304" s="50" t="str">
        <x:f>IF(OR(13&gt;'Настройки'!$B$3,ISBLANK(BU304),BU304=0),"",BU304)</x:f>
      </x:c>
      <x:c r="DF304" s="50" t="str">
        <x:f>IF(OR(14&gt;'Настройки'!$B$3,ISBLANK(BV304),BV304=0),"",BV304)</x:f>
      </x:c>
      <x:c r="DG304" s="50" t="str">
        <x:f>IF(OR(15&gt;'Настройки'!$B$3,ISBLANK(BW304),BW304=0),"",BW304)</x:f>
      </x:c>
      <x:c r="DH304" s="50" t="str">
        <x:f>IF(OR(16&gt;'Настройки'!$B$3,ISBLANK(BX304),BX304=0),"",BX304)</x:f>
      </x:c>
      <x:c r="DI304" s="50" t="str">
        <x:f>IF(OR(17&gt;'Настройки'!$B$3,ISBLANK(BY304),BY304=0),"",BY304)</x:f>
      </x:c>
      <x:c r="DJ304" s="50" t="str">
        <x:f>IF(OR(18&gt;'Настройки'!$B$3,ISBLANK(BZ304),BZ304=0),"",BZ304)</x:f>
      </x:c>
      <x:c r="DK304" s="50" t="str">
        <x:f>IF(OR(19&gt;'Настройки'!$B$3,ISBLANK(CA304),CA304=0),"",CA304)</x:f>
      </x:c>
      <x:c r="DL304" s="50" t="str">
        <x:f>IF(OR(20&gt;'Настройки'!$B$3,ISBLANK(CB304),CB304=0),"",CB304)</x:f>
      </x:c>
      <x:c r="DM304" s="50" t="str">
        <x:f>IF(OR(21&gt;'Настройки'!$B$3,ISBLANK(CC304),CC304=0),"",CC304)</x:f>
      </x:c>
      <x:c r="DN304" s="50" t="str">
        <x:f>IF(OR(22&gt;'Настройки'!$B$3,ISBLANK(CD304),CD304=0),"",CD304)</x:f>
      </x:c>
      <x:c r="DO304" s="50" t="str">
        <x:f>IF(OR(23&gt;'Настройки'!$B$3,ISBLANK(CE304),CE304=0),"",CE304)</x:f>
      </x:c>
      <x:c r="DP304" s="50" t="str">
        <x:f>IF(OR(24&gt;'Настройки'!$B$3,ISBLANK(CF304),CF304=0),"",CF304)</x:f>
      </x:c>
      <x:c r="DQ304" s="50" t="str">
        <x:f>IF(OR(25&gt;'Настройки'!$B$3,ISBLANK(CG304),CG304=0),"",CG304)</x:f>
      </x:c>
      <x:c r="DR304" s="50" t="str">
        <x:f>IF(OR(26&gt;'Настройки'!$B$3,ISBLANK(CH304),CH304=0),"",CH304)</x:f>
      </x:c>
      <x:c r="DS304" s="50" t="str">
        <x:f>IF(OR(27&gt;'Настройки'!$B$3,ISBLANK(CI304),CI304=0),"",CI304)</x:f>
      </x:c>
      <x:c r="DT304" s="50" t="str">
        <x:f>IF(OR(28&gt;'Настройки'!$B$3,ISBLANK(CJ304),CJ304=0),"",CJ304)</x:f>
      </x:c>
      <x:c r="DU304" s="50" t="str">
        <x:f>IF(OR(29&gt;'Настройки'!$B$3,ISBLANK(CK304),CK304=0),"",CK304)</x:f>
      </x:c>
      <x:c r="DV304" s="50" t="str">
        <x:f>IF(OR(30&gt;'Настройки'!$B$3,ISBLANK(CL304),CL304=0),"",CL304)</x:f>
      </x:c>
      <x:c r="DW304" s="50" t="str">
        <x:f>IF(OR(31&gt;'Настройки'!$B$3,ISBLANK(CM304),CM304=0),"",CM304)</x:f>
      </x:c>
      <x:c r="DX304" s="50" t="str">
        <x:f>IF(OR(32&gt;'Настройки'!$B$3,ISBLANK(CN304),CN304=0),"",CN304)</x:f>
      </x:c>
      <x:c r="DY304" s="50" t="str">
        <x:f>IF(OR(33&gt;'Настройки'!$B$3,ISBLANK(CO304),CO304=0),"",CO304)</x:f>
      </x:c>
      <x:c r="DZ304" s="50" t="str">
        <x:f>IF(OR(34&gt;'Настройки'!$B$3,ISBLANK(CP304),CP304=0),"",CP304)</x:f>
      </x:c>
      <x:c r="EA304" s="50" t="str">
        <x:f>IF(OR(35&gt;'Настройки'!$B$3,ISBLANK(CQ304),CQ304=0),"",CQ304)</x:f>
      </x:c>
      <x:c r="EB304" s="50" t="str">
        <x:f>IF(OR(36&gt;'Настройки'!$B$3,ISBLANK(CR304),CR304=0),"",CR304)</x:f>
      </x:c>
      <x:c r="EC304" s="50" t="str">
        <x:f>IF(A304="","",IF(OR(BB304="AZ",BB304="BZ"),10000+ROW(),IF(AZ304&gt;'Настройки'!$B$11,20000+ROW(),IF(BF304&lt;&gt;"Обычный",30000+ROW(),IF(AX304&lt;=0,40000+ROW(),"")))))</x:f>
      </x:c>
      <x:c r="ED304" s="50" t="str">
        <x:f>IF(EC304="","",COUNTIFS($EC$2:$EC$1001,"&gt;0",$EC$2:$EC$1001,"&lt;"&amp;EC304)+1)</x:f>
      </x:c>
    </x:row>
    <x:row r="305">
      <x:c r="A305" s="115"/>
      <x:c r="B305" s="115"/>
      <x:c r="C305" s="115"/>
      <x:c r="D305" s="118"/>
      <x:c r="E305" s="118"/>
      <x:c r="F305" s="118"/>
      <x:c r="G305" s="118"/>
      <x:c r="H305" s="118"/>
      <x:c r="I305" s="118"/>
      <x:c r="J305" s="118"/>
      <x:c r="K305" s="118"/>
      <x:c r="L305" s="118"/>
      <x:c r="M305" s="118"/>
      <x:c r="N305" s="118"/>
      <x:c r="O305" s="118"/>
      <x:c r="P305" s="118"/>
      <x:c r="Q305" s="118"/>
      <x:c r="R305" s="118"/>
      <x:c r="S305" s="118"/>
      <x:c r="T305" s="118"/>
      <x:c r="U305" s="118"/>
      <x:c r="V305" s="118"/>
      <x:c r="W305" s="118"/>
      <x:c r="X305" s="118"/>
      <x:c r="Y305" s="118"/>
      <x:c r="Z305" s="118"/>
      <x:c r="AA305" s="118"/>
      <x:c r="AB305" s="118"/>
      <x:c r="AC305" s="118"/>
      <x:c r="AD305" s="118"/>
      <x:c r="AE305" s="118"/>
      <x:c r="AF305" s="118"/>
      <x:c r="AG305" s="118"/>
      <x:c r="AH305" s="118"/>
      <x:c r="AI305" s="118"/>
      <x:c r="AJ305" s="118"/>
      <x:c r="AK305" s="118"/>
      <x:c r="AL305" s="118"/>
      <x:c r="AM305" s="118"/>
      <x:c r="AN305" s="118"/>
      <x:c r="AO305" s="118"/>
      <x:c r="AP305" s="115"/>
      <x:c r="AQ305" s="49" t="str">
        <x:f>IF(A305="","",COUNT(BI305:INDEX(BI305:CR305,1,'Настройки'!$B$3)))</x:f>
      </x:c>
      <x:c r="AR305" s="49" t="str">
        <x:f>IF(A305="","",SUM(BI305:INDEX(BI305:CR305,1,'Настройки'!$B$3)))</x:f>
      </x:c>
      <x:c r="AS305" s="58" t="str">
        <x:f>IF(A305="","",IF('Настройки'!$B$4="Стоимость потребления",AR305*D305,IF('Настройки'!$B$4="Количество",AR305,E305)))</x:f>
      </x:c>
      <x:c r="AT305" s="61" t="str">
        <x:f>IF(OR(A305="",AS305&lt;0,SUM($AS$2:$AS$1001)&lt;=0),"",AS305/SUM($AS$2:$AS$1001))</x:f>
      </x:c>
      <x:c r="AU305" s="61" t="str">
        <x:f>IF(OR(A305="",AS305&lt;0,SUM($AS$2:$AS$1001)&lt;=0),"",SUMIFS($AS$2:$AS$1001,$AS$2:$AS$1001,"&gt;"&amp;AS305)/SUM($AS$2:$AS$1001))</x:f>
      </x:c>
      <x:c r="AV305" s="61" t="str">
        <x:f>IF(OR(A305="",AS305&lt;0,SUM($AS$2:$AS$1001)&lt;=0),"",SUMIFS($AS$2:$AS$1001,$AS$2:$AS$1001,"&gt;="&amp;AS305)/SUM($AS$2:$AS$1001))</x:f>
      </x:c>
      <x:c r="AW305" s="49" t="str">
        <x:f>IF(A305="","",IF(SUM($AS$2:$AS$1001)&lt;=0,"Не определён",IF(AS305&lt;0,"Исключение",IF(AU305&lt;'Настройки'!$B$5,"A",IF(AU305&lt;'Настройки'!$B$6,"B","C")))))</x:f>
      </x:c>
      <x:c r="AX305" s="58" t="str">
        <x:f>IF(A305="","",IF(AQ305=0,"",AVERAGE(BI305:INDEX(BI305:CR305,1,'Настройки'!$B$3))))</x:f>
      </x:c>
      <x:c r="AY305" s="58" t="str">
        <x:f>IF(OR(A305="",AQ305=0),"",STDEVP(BI305:INDEX(BI305:CR305,1,'Настройки'!$B$3)))</x:f>
      </x:c>
      <x:c r="AZ305" s="61" t="str">
        <x:f>IF(OR(A305="",AQ305&lt;'Настройки'!$B$12,AX305&lt;=0,AND('Настройки'!$B$10="Блокировать",COUNTIF(F305:INDEX(F305:AO305,1,'Настройки'!$B$3),"&lt;0")&gt;0)),"",AY305/ABS(AX305))</x:f>
      </x:c>
      <x:c r="BA305" s="49" t="str">
        <x:f>IF(A305="","",IF(AND('Настройки'!$B$10="Блокировать",COUNTIF(F305:INDEX(F305:AO305,1,'Настройки'!$B$3),"&lt;0")&gt;0),"Не определён",IF(AQ305&lt;'Настройки'!$B$12,"Не определён",IF(AX305=0,"Нет спроса",IF(AX305&lt;0,"Не определён",IF(AZ305&lt;='Настройки'!$B$7,"X",IF(AZ305&lt;='Настройки'!$B$8,"Y","Z")))))))</x:f>
      </x:c>
      <x:c r="BB305" s="49" t="str">
        <x:f>IF(OR(A305="",LEN(AW305)&lt;&gt;1,LEN(BA305)&lt;&gt;1),"",AW305&amp;BA305)</x:f>
      </x:c>
      <x:c r="BC305" s="61" t="str">
        <x:f>IF(OR(A305="",AQ305=0),"",(COUNT(BI305:INDEX(BI305:CR305,1,'Настройки'!$B$3))-COUNT(CS305:INDEX(CS305:EB305,1,'Настройки'!$B$3)))/AQ305)</x:f>
      </x:c>
      <x:c r="BD305" s="64" t="str">
        <x:f>IF(OR(A305="",COUNT(CS305:INDEX(CS305:EB305,1,'Настройки'!$B$3))=0),"",AQ305/COUNT(CS305:INDEX(CS305:EB305,1,'Настройки'!$B$3)))</x:f>
      </x:c>
      <x:c r="BE305" s="64" t="str">
        <x:f>IF(OR(A305="",COUNT(CS305:INDEX(CS305:EB305,1,'Настройки'!$B$3))=0),"",IF(AVERAGE(CS305:INDEX(CS305:EB305,1,'Настройки'!$B$3))=0,"",(STDEVP(CS305:INDEX(CS305:EB305,1,'Настройки'!$B$3))/ABS(AVERAGE(CS305:INDEX(CS305:EB305,1,'Настройки'!$B$3))))^2))</x:f>
      </x:c>
      <x:c r="BF305" s="49" t="str">
        <x:f>IF(A305="","",IF(AQ305&lt;3,"Недостаточно",IF(AQ305&lt;6,"Предварительный","Обычный")))</x:f>
      </x:c>
      <x:c r="BG305" s="49" t="str">
        <x:f>IF(A305="","",IF(COUNTIF(F305:INDEX(F305:AO305,1,'Настройки'!$B$3),"&lt;0")&gt;0,IF('Настройки'!$B$10="Блокировать","Отрицательный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"),"")&amp;IF(AQ305&lt;3,"Недостаточно истории. ",IF(AQ305&lt;6,"Предварительная классификация. ",""))&amp;IF(AX305=0,"Нет спроса за горизонт. ","")&amp;IF(AZ305&gt;'Настройки'!$B$11,"Экстремальная вариативность. ",""))</x:f>
      </x:c>
      <x:c r="BH305" s="49" t="str">
        <x:f>IF(A305="","",IFERROR(VLOOKUP(BB305,'Настройки'!$D$3:$E$11,2,FALSE),"Сначала проверьте исходные данные и историю спроса.")&amp;" Уточните срок поставки, MOQ и критичность.")</x:f>
      </x:c>
      <x:c r="BI305" s="50" t="str">
        <x:f>IF(1&gt;'Настройки'!$B$3,"",IF(ISBLANK(F305),IF('Настройки'!$B$9="Нулевой спрос",0,""),IF(F305&lt;0,IF('Настройки'!$B$10="Исключить","",IF('Настройки'!$B$10="Абсолютные значения",ABS(F305),F305)),F305)))</x:f>
      </x:c>
      <x:c r="BJ305" s="50" t="str">
        <x:f>IF(2&gt;'Настройки'!$B$3,"",IF(ISBLANK(G305),IF('Настройки'!$B$9="Нулевой спрос",0,""),IF(G305&lt;0,IF('Настройки'!$B$10="Исключить","",IF('Настройки'!$B$10="Абсолютные значения",ABS(G305),G305)),G305)))</x:f>
      </x:c>
      <x:c r="BK305" s="50" t="str">
        <x:f>IF(3&gt;'Настройки'!$B$3,"",IF(ISBLANK(H305),IF('Настройки'!$B$9="Нулевой спрос",0,""),IF(H305&lt;0,IF('Настройки'!$B$10="Исключить","",IF('Настройки'!$B$10="Абсолютные значения",ABS(H305),H305)),H305)))</x:f>
      </x:c>
      <x:c r="BL305" s="50" t="str">
        <x:f>IF(4&gt;'Настройки'!$B$3,"",IF(ISBLANK(I305),IF('Настройки'!$B$9="Нулевой спрос",0,""),IF(I305&lt;0,IF('Настройки'!$B$10="Исключить","",IF('Настройки'!$B$10="Абсолютные значения",ABS(I305),I305)),I305)))</x:f>
      </x:c>
      <x:c r="BM305" s="50" t="str">
        <x:f>IF(5&gt;'Настройки'!$B$3,"",IF(ISBLANK(J305),IF('Настройки'!$B$9="Нулевой спрос",0,""),IF(J305&lt;0,IF('Настройки'!$B$10="Исключить","",IF('Настройки'!$B$10="Абсолютные значения",ABS(J305),J305)),J305)))</x:f>
      </x:c>
      <x:c r="BN305" s="50" t="str">
        <x:f>IF(6&gt;'Настройки'!$B$3,"",IF(ISBLANK(K305),IF('Настройки'!$B$9="Нулевой спрос",0,""),IF(K305&lt;0,IF('Настройки'!$B$10="Исключить","",IF('Настройки'!$B$10="Абсолютные значения",ABS(K305),K305)),K305)))</x:f>
      </x:c>
      <x:c r="BO305" s="50" t="str">
        <x:f>IF(7&gt;'Настройки'!$B$3,"",IF(ISBLANK(L305),IF('Настройки'!$B$9="Нулевой спрос",0,""),IF(L305&lt;0,IF('Настройки'!$B$10="Исключить","",IF('Настройки'!$B$10="Абсолютные значения",ABS(L305),L305)),L305)))</x:f>
      </x:c>
      <x:c r="BP305" s="50" t="str">
        <x:f>IF(8&gt;'Настройки'!$B$3,"",IF(ISBLANK(M305),IF('Настройки'!$B$9="Нулевой спрос",0,""),IF(M305&lt;0,IF('Настройки'!$B$10="Исключить","",IF('Настройки'!$B$10="Абсолютные значения",ABS(M305),M305)),M305)))</x:f>
      </x:c>
      <x:c r="BQ305" s="50" t="str">
        <x:f>IF(9&gt;'Настройки'!$B$3,"",IF(ISBLANK(N305),IF('Настройки'!$B$9="Нулевой спрос",0,""),IF(N305&lt;0,IF('Настройки'!$B$10="Исключить","",IF('Настройки'!$B$10="Абсолютные значения",ABS(N305),N305)),N305)))</x:f>
      </x:c>
      <x:c r="BR305" s="50" t="str">
        <x:f>IF(10&gt;'Настройки'!$B$3,"",IF(ISBLANK(O305),IF('Настройки'!$B$9="Нулевой спрос",0,""),IF(O305&lt;0,IF('Настройки'!$B$10="Исключить","",IF('Настройки'!$B$10="Абсолютные значения",ABS(O305),O305)),O305)))</x:f>
      </x:c>
      <x:c r="BS305" s="50" t="str">
        <x:f>IF(11&gt;'Настройки'!$B$3,"",IF(ISBLANK(P305),IF('Настройки'!$B$9="Нулевой спрос",0,""),IF(P305&lt;0,IF('Настройки'!$B$10="Исключить","",IF('Настройки'!$B$10="Абсолютные значения",ABS(P305),P305)),P305)))</x:f>
      </x:c>
      <x:c r="BT305" s="50" t="str">
        <x:f>IF(12&gt;'Настройки'!$B$3,"",IF(ISBLANK(Q305),IF('Настройки'!$B$9="Нулевой спрос",0,""),IF(Q305&lt;0,IF('Настройки'!$B$10="Исключить","",IF('Настройки'!$B$10="Абсолютные значения",ABS(Q305),Q305)),Q305)))</x:f>
      </x:c>
      <x:c r="BU305" s="50" t="str">
        <x:f>IF(13&gt;'Настройки'!$B$3,"",IF(ISBLANK(R305),IF('Настройки'!$B$9="Нулевой спрос",0,""),IF(R305&lt;0,IF('Настройки'!$B$10="Исключить","",IF('Настройки'!$B$10="Абсолютные значения",ABS(R305),R305)),R305)))</x:f>
      </x:c>
      <x:c r="BV305" s="50" t="str">
        <x:f>IF(14&gt;'Настройки'!$B$3,"",IF(ISBLANK(S305),IF('Настройки'!$B$9="Нулевой спрос",0,""),IF(S305&lt;0,IF('Настройки'!$B$10="Исключить","",IF('Настройки'!$B$10="Абсолютные значения",ABS(S305),S305)),S305)))</x:f>
      </x:c>
      <x:c r="BW305" s="50" t="str">
        <x:f>IF(15&gt;'Настройки'!$B$3,"",IF(ISBLANK(T305),IF('Настройки'!$B$9="Нулевой спрос",0,""),IF(T305&lt;0,IF('Настройки'!$B$10="Исключить","",IF('Настройки'!$B$10="Абсолютные значения",ABS(T305),T305)),T305)))</x:f>
      </x:c>
      <x:c r="BX305" s="50" t="str">
        <x:f>IF(16&gt;'Настройки'!$B$3,"",IF(ISBLANK(U305),IF('Настройки'!$B$9="Нулевой спрос",0,""),IF(U305&lt;0,IF('Настройки'!$B$10="Исключить","",IF('Настройки'!$B$10="Абсолютные значения",ABS(U305),U305)),U305)))</x:f>
      </x:c>
      <x:c r="BY305" s="50" t="str">
        <x:f>IF(17&gt;'Настройки'!$B$3,"",IF(ISBLANK(V305),IF('Настройки'!$B$9="Нулевой спрос",0,""),IF(V305&lt;0,IF('Настройки'!$B$10="Исключить","",IF('Настройки'!$B$10="Абсолютные значения",ABS(V305),V305)),V305)))</x:f>
      </x:c>
      <x:c r="BZ305" s="50" t="str">
        <x:f>IF(18&gt;'Настройки'!$B$3,"",IF(ISBLANK(W305),IF('Настройки'!$B$9="Нулевой спрос",0,""),IF(W305&lt;0,IF('Настройки'!$B$10="Исключить","",IF('Настройки'!$B$10="Абсолютные значения",ABS(W305),W305)),W305)))</x:f>
      </x:c>
      <x:c r="CA305" s="50" t="str">
        <x:f>IF(19&gt;'Настройки'!$B$3,"",IF(ISBLANK(X305),IF('Настройки'!$B$9="Нулевой спрос",0,""),IF(X305&lt;0,IF('Настройки'!$B$10="Исключить","",IF('Настройки'!$B$10="Абсолютные значения",ABS(X305),X305)),X305)))</x:f>
      </x:c>
      <x:c r="CB305" s="50" t="str">
        <x:f>IF(20&gt;'Настройки'!$B$3,"",IF(ISBLANK(Y305),IF('Настройки'!$B$9="Нулевой спрос",0,""),IF(Y305&lt;0,IF('Настройки'!$B$10="Исключить","",IF('Настройки'!$B$10="Абсолютные значения",ABS(Y305),Y305)),Y305)))</x:f>
      </x:c>
      <x:c r="CC305" s="50" t="str">
        <x:f>IF(21&gt;'Настройки'!$B$3,"",IF(ISBLANK(Z305),IF('Настройки'!$B$9="Нулевой спрос",0,""),IF(Z305&lt;0,IF('Настройки'!$B$10="Исключить","",IF('Настройки'!$B$10="Абсолютные значения",ABS(Z305),Z305)),Z305)))</x:f>
      </x:c>
      <x:c r="CD305" s="50" t="str">
        <x:f>IF(22&gt;'Настройки'!$B$3,"",IF(ISBLANK(AA305),IF('Настройки'!$B$9="Нулевой спрос",0,""),IF(AA305&lt;0,IF('Настройки'!$B$10="Исключить","",IF('Настройки'!$B$10="Абсолютные значения",ABS(AA305),AA305)),AA305)))</x:f>
      </x:c>
      <x:c r="CE305" s="50" t="str">
        <x:f>IF(23&gt;'Настройки'!$B$3,"",IF(ISBLANK(AB305),IF('Настройки'!$B$9="Нулевой спрос",0,""),IF(AB305&lt;0,IF('Настройки'!$B$10="Исключить","",IF('Настройки'!$B$10="Абсолютные значения",ABS(AB305),AB305)),AB305)))</x:f>
      </x:c>
      <x:c r="CF305" s="50" t="str">
        <x:f>IF(24&gt;'Настройки'!$B$3,"",IF(ISBLANK(AC305),IF('Настройки'!$B$9="Нулевой спрос",0,""),IF(AC305&lt;0,IF('Настройки'!$B$10="Исключить","",IF('Настройки'!$B$10="Абсолютные значения",ABS(AC305),AC305)),AC305)))</x:f>
      </x:c>
      <x:c r="CG305" s="50" t="str">
        <x:f>IF(25&gt;'Настройки'!$B$3,"",IF(ISBLANK(AD305),IF('Настройки'!$B$9="Нулевой спрос",0,""),IF(AD305&lt;0,IF('Настройки'!$B$10="Исключить","",IF('Настройки'!$B$10="Абсолютные значения",ABS(AD305),AD305)),AD305)))</x:f>
      </x:c>
      <x:c r="CH305" s="50" t="str">
        <x:f>IF(26&gt;'Настройки'!$B$3,"",IF(ISBLANK(AE305),IF('Настройки'!$B$9="Нулевой спрос",0,""),IF(AE305&lt;0,IF('Настройки'!$B$10="Исключить","",IF('Настройки'!$B$10="Абсолютные значения",ABS(AE305),AE305)),AE305)))</x:f>
      </x:c>
      <x:c r="CI305" s="50" t="str">
        <x:f>IF(27&gt;'Настройки'!$B$3,"",IF(ISBLANK(AF305),IF('Настройки'!$B$9="Нулевой спрос",0,""),IF(AF305&lt;0,IF('Настройки'!$B$10="Исключить","",IF('Настройки'!$B$10="Абсолютные значения",ABS(AF305),AF305)),AF305)))</x:f>
      </x:c>
      <x:c r="CJ305" s="50" t="str">
        <x:f>IF(28&gt;'Настройки'!$B$3,"",IF(ISBLANK(AG305),IF('Настройки'!$B$9="Нулевой спрос",0,""),IF(AG305&lt;0,IF('Настройки'!$B$10="Исключить","",IF('Настройки'!$B$10="Абсолютные значения",ABS(AG305),AG305)),AG305)))</x:f>
      </x:c>
      <x:c r="CK305" s="50" t="str">
        <x:f>IF(29&gt;'Настройки'!$B$3,"",IF(ISBLANK(AH305),IF('Настройки'!$B$9="Нулевой спрос",0,""),IF(AH305&lt;0,IF('Настройки'!$B$10="Исключить","",IF('Настройки'!$B$10="Абсолютные значения",ABS(AH305),AH305)),AH305)))</x:f>
      </x:c>
      <x:c r="CL305" s="50" t="str">
        <x:f>IF(30&gt;'Настройки'!$B$3,"",IF(ISBLANK(AI305),IF('Настройки'!$B$9="Нулевой спрос",0,""),IF(AI305&lt;0,IF('Настройки'!$B$10="Исключить","",IF('Настройки'!$B$10="Абсолютные значения",ABS(AI305),AI305)),AI305)))</x:f>
      </x:c>
      <x:c r="CM305" s="50" t="str">
        <x:f>IF(31&gt;'Настройки'!$B$3,"",IF(ISBLANK(AJ305),IF('Настройки'!$B$9="Нулевой спрос",0,""),IF(AJ305&lt;0,IF('Настройки'!$B$10="Исключить","",IF('Настройки'!$B$10="Абсолютные значения",ABS(AJ305),AJ305)),AJ305)))</x:f>
      </x:c>
      <x:c r="CN305" s="50" t="str">
        <x:f>IF(32&gt;'Настройки'!$B$3,"",IF(ISBLANK(AK305),IF('Настройки'!$B$9="Нулевой спрос",0,""),IF(AK305&lt;0,IF('Настройки'!$B$10="Исключить","",IF('Настройки'!$B$10="Абсолютные значения",ABS(AK305),AK305)),AK305)))</x:f>
      </x:c>
      <x:c r="CO305" s="50" t="str">
        <x:f>IF(33&gt;'Настройки'!$B$3,"",IF(ISBLANK(AL305),IF('Настройки'!$B$9="Нулевой спрос",0,""),IF(AL305&lt;0,IF('Настройки'!$B$10="Исключить","",IF('Настройки'!$B$10="Абсолютные значения",ABS(AL305),AL305)),AL305)))</x:f>
      </x:c>
      <x:c r="CP305" s="50" t="str">
        <x:f>IF(34&gt;'Настройки'!$B$3,"",IF(ISBLANK(AM305),IF('Настройки'!$B$9="Нулевой спрос",0,""),IF(AM305&lt;0,IF('Настройки'!$B$10="Исключить","",IF('Настройки'!$B$10="Абсолютные значения",ABS(AM305),AM305)),AM305)))</x:f>
      </x:c>
      <x:c r="CQ305" s="50" t="str">
        <x:f>IF(35&gt;'Настройки'!$B$3,"",IF(ISBLANK(AN305),IF('Настройки'!$B$9="Нулевой спрос",0,""),IF(AN305&lt;0,IF('Настройки'!$B$10="Исключить","",IF('Настройки'!$B$10="Абсолютные значения",ABS(AN305),AN305)),AN305)))</x:f>
      </x:c>
      <x:c r="CR305" s="50" t="str">
        <x:f>IF(36&gt;'Настройки'!$B$3,"",IF(ISBLANK(AO305),IF('Настройки'!$B$9="Нулевой спрос",0,""),IF(AO305&lt;0,IF('Настройки'!$B$10="Исключить","",IF('Настройки'!$B$10="Абсолютные значения",ABS(AO305),AO305)),AO305)))</x:f>
      </x:c>
      <x:c r="CS305" s="50" t="str">
        <x:f>IF(OR(1&gt;'Настройки'!$B$3,ISBLANK(BI305),BI305=0),"",BI305)</x:f>
      </x:c>
      <x:c r="CT305" s="50" t="str">
        <x:f>IF(OR(2&gt;'Настройки'!$B$3,ISBLANK(BJ305),BJ305=0),"",BJ305)</x:f>
      </x:c>
      <x:c r="CU305" s="50" t="str">
        <x:f>IF(OR(3&gt;'Настройки'!$B$3,ISBLANK(BK305),BK305=0),"",BK305)</x:f>
      </x:c>
      <x:c r="CV305" s="50" t="str">
        <x:f>IF(OR(4&gt;'Настройки'!$B$3,ISBLANK(BL305),BL305=0),"",BL305)</x:f>
      </x:c>
      <x:c r="CW305" s="50" t="str">
        <x:f>IF(OR(5&gt;'Настройки'!$B$3,ISBLANK(BM305),BM305=0),"",BM305)</x:f>
      </x:c>
      <x:c r="CX305" s="50" t="str">
        <x:f>IF(OR(6&gt;'Настройки'!$B$3,ISBLANK(BN305),BN305=0),"",BN305)</x:f>
      </x:c>
      <x:c r="CY305" s="50" t="str">
        <x:f>IF(OR(7&gt;'Настройки'!$B$3,ISBLANK(BO305),BO305=0),"",BO305)</x:f>
      </x:c>
      <x:c r="CZ305" s="50" t="str">
        <x:f>IF(OR(8&gt;'Настройки'!$B$3,ISBLANK(BP305),BP305=0),"",BP305)</x:f>
      </x:c>
      <x:c r="DA305" s="50" t="str">
        <x:f>IF(OR(9&gt;'Настройки'!$B$3,ISBLANK(BQ305),BQ305=0),"",BQ305)</x:f>
      </x:c>
      <x:c r="DB305" s="50" t="str">
        <x:f>IF(OR(10&gt;'Настройки'!$B$3,ISBLANK(BR305),BR305=0),"",BR305)</x:f>
      </x:c>
      <x:c r="DC305" s="50" t="str">
        <x:f>IF(OR(11&gt;'Настройки'!$B$3,ISBLANK(BS305),BS305=0),"",BS305)</x:f>
      </x:c>
      <x:c r="DD305" s="50" t="str">
        <x:f>IF(OR(12&gt;'Настройки'!$B$3,ISBLANK(BT305),BT305=0),"",BT305)</x:f>
      </x:c>
      <x:c r="DE305" s="50" t="str">
        <x:f>IF(OR(13&gt;'Настройки'!$B$3,ISBLANK(BU305),BU305=0),"",BU305)</x:f>
      </x:c>
      <x:c r="DF305" s="50" t="str">
        <x:f>IF(OR(14&gt;'Настройки'!$B$3,ISBLANK(BV305),BV305=0),"",BV305)</x:f>
      </x:c>
      <x:c r="DG305" s="50" t="str">
        <x:f>IF(OR(15&gt;'Настройки'!$B$3,ISBLANK(BW305),BW305=0),"",BW305)</x:f>
      </x:c>
      <x:c r="DH305" s="50" t="str">
        <x:f>IF(OR(16&gt;'Настройки'!$B$3,ISBLANK(BX305),BX305=0),"",BX305)</x:f>
      </x:c>
      <x:c r="DI305" s="50" t="str">
        <x:f>IF(OR(17&gt;'Настройки'!$B$3,ISBLANK(BY305),BY305=0),"",BY305)</x:f>
      </x:c>
      <x:c r="DJ305" s="50" t="str">
        <x:f>IF(OR(18&gt;'Настройки'!$B$3,ISBLANK(BZ305),BZ305=0),"",BZ305)</x:f>
      </x:c>
      <x:c r="DK305" s="50" t="str">
        <x:f>IF(OR(19&gt;'Настройки'!$B$3,ISBLANK(CA305),CA305=0),"",CA305)</x:f>
      </x:c>
      <x:c r="DL305" s="50" t="str">
        <x:f>IF(OR(20&gt;'Настройки'!$B$3,ISBLANK(CB305),CB305=0),"",CB305)</x:f>
      </x:c>
      <x:c r="DM305" s="50" t="str">
        <x:f>IF(OR(21&gt;'Настройки'!$B$3,ISBLANK(CC305),CC305=0),"",CC305)</x:f>
      </x:c>
      <x:c r="DN305" s="50" t="str">
        <x:f>IF(OR(22&gt;'Настройки'!$B$3,ISBLANK(CD305),CD305=0),"",CD305)</x:f>
      </x:c>
      <x:c r="DO305" s="50" t="str">
        <x:f>IF(OR(23&gt;'Настройки'!$B$3,ISBLANK(CE305),CE305=0),"",CE305)</x:f>
      </x:c>
      <x:c r="DP305" s="50" t="str">
        <x:f>IF(OR(24&gt;'Настройки'!$B$3,ISBLANK(CF305),CF305=0),"",CF305)</x:f>
      </x:c>
      <x:c r="DQ305" s="50" t="str">
        <x:f>IF(OR(25&gt;'Настройки'!$B$3,ISBLANK(CG305),CG305=0),"",CG305)</x:f>
      </x:c>
      <x:c r="DR305" s="50" t="str">
        <x:f>IF(OR(26&gt;'Настройки'!$B$3,ISBLANK(CH305),CH305=0),"",CH305)</x:f>
      </x:c>
      <x:c r="DS305" s="50" t="str">
        <x:f>IF(OR(27&gt;'Настройки'!$B$3,ISBLANK(CI305),CI305=0),"",CI305)</x:f>
      </x:c>
      <x:c r="DT305" s="50" t="str">
        <x:f>IF(OR(28&gt;'Настройки'!$B$3,ISBLANK(CJ305),CJ305=0),"",CJ305)</x:f>
      </x:c>
      <x:c r="DU305" s="50" t="str">
        <x:f>IF(OR(29&gt;'Настройки'!$B$3,ISBLANK(CK305),CK305=0),"",CK305)</x:f>
      </x:c>
      <x:c r="DV305" s="50" t="str">
        <x:f>IF(OR(30&gt;'Настройки'!$B$3,ISBLANK(CL305),CL305=0),"",CL305)</x:f>
      </x:c>
      <x:c r="DW305" s="50" t="str">
        <x:f>IF(OR(31&gt;'Настройки'!$B$3,ISBLANK(CM305),CM305=0),"",CM305)</x:f>
      </x:c>
      <x:c r="DX305" s="50" t="str">
        <x:f>IF(OR(32&gt;'Настройки'!$B$3,ISBLANK(CN305),CN305=0),"",CN305)</x:f>
      </x:c>
      <x:c r="DY305" s="50" t="str">
        <x:f>IF(OR(33&gt;'Настройки'!$B$3,ISBLANK(CO305),CO305=0),"",CO305)</x:f>
      </x:c>
      <x:c r="DZ305" s="50" t="str">
        <x:f>IF(OR(34&gt;'Настройки'!$B$3,ISBLANK(CP305),CP305=0),"",CP305)</x:f>
      </x:c>
      <x:c r="EA305" s="50" t="str">
        <x:f>IF(OR(35&gt;'Настройки'!$B$3,ISBLANK(CQ305),CQ305=0),"",CQ305)</x:f>
      </x:c>
      <x:c r="EB305" s="50" t="str">
        <x:f>IF(OR(36&gt;'Настройки'!$B$3,ISBLANK(CR305),CR305=0),"",CR305)</x:f>
      </x:c>
      <x:c r="EC305" s="50" t="str">
        <x:f>IF(A305="","",IF(OR(BB305="AZ",BB305="BZ"),10000+ROW(),IF(AZ305&gt;'Настройки'!$B$11,20000+ROW(),IF(BF305&lt;&gt;"Обычный",30000+ROW(),IF(AX305&lt;=0,40000+ROW(),"")))))</x:f>
      </x:c>
      <x:c r="ED305" s="50" t="str">
        <x:f>IF(EC305="","",COUNTIFS($EC$2:$EC$1001,"&gt;0",$EC$2:$EC$1001,"&lt;"&amp;EC305)+1)</x:f>
      </x:c>
    </x:row>
    <x:row r="306">
      <x:c r="A306" s="115"/>
      <x:c r="B306" s="115"/>
      <x:c r="C306" s="115"/>
      <x:c r="D306" s="118"/>
      <x:c r="E306" s="118"/>
      <x:c r="F306" s="118"/>
      <x:c r="G306" s="118"/>
      <x:c r="H306" s="118"/>
      <x:c r="I306" s="118"/>
      <x:c r="J306" s="118"/>
      <x:c r="K306" s="118"/>
      <x:c r="L306" s="118"/>
      <x:c r="M306" s="118"/>
      <x:c r="N306" s="118"/>
      <x:c r="O306" s="118"/>
      <x:c r="P306" s="118"/>
      <x:c r="Q306" s="118"/>
      <x:c r="R306" s="118"/>
      <x:c r="S306" s="118"/>
      <x:c r="T306" s="118"/>
      <x:c r="U306" s="118"/>
      <x:c r="V306" s="118"/>
      <x:c r="W306" s="118"/>
      <x:c r="X306" s="118"/>
      <x:c r="Y306" s="118"/>
      <x:c r="Z306" s="118"/>
      <x:c r="AA306" s="118"/>
      <x:c r="AB306" s="118"/>
      <x:c r="AC306" s="118"/>
      <x:c r="AD306" s="118"/>
      <x:c r="AE306" s="118"/>
      <x:c r="AF306" s="118"/>
      <x:c r="AG306" s="118"/>
      <x:c r="AH306" s="118"/>
      <x:c r="AI306" s="118"/>
      <x:c r="AJ306" s="118"/>
      <x:c r="AK306" s="118"/>
      <x:c r="AL306" s="118"/>
      <x:c r="AM306" s="118"/>
      <x:c r="AN306" s="118"/>
      <x:c r="AO306" s="118"/>
      <x:c r="AP306" s="115"/>
      <x:c r="AQ306" s="49" t="str">
        <x:f>IF(A306="","",COUNT(BI306:INDEX(BI306:CR306,1,'Настройки'!$B$3)))</x:f>
      </x:c>
      <x:c r="AR306" s="49" t="str">
        <x:f>IF(A306="","",SUM(BI306:INDEX(BI306:CR306,1,'Настройки'!$B$3)))</x:f>
      </x:c>
      <x:c r="AS306" s="58" t="str">
        <x:f>IF(A306="","",IF('Настройки'!$B$4="Стоимость потребления",AR306*D306,IF('Настройки'!$B$4="Количество",AR306,E306)))</x:f>
      </x:c>
      <x:c r="AT306" s="61" t="str">
        <x:f>IF(OR(A306="",AS306&lt;0,SUM($AS$2:$AS$1001)&lt;=0),"",AS306/SUM($AS$2:$AS$1001))</x:f>
      </x:c>
      <x:c r="AU306" s="61" t="str">
        <x:f>IF(OR(A306="",AS306&lt;0,SUM($AS$2:$AS$1001)&lt;=0),"",SUMIFS($AS$2:$AS$1001,$AS$2:$AS$1001,"&gt;"&amp;AS306)/SUM($AS$2:$AS$1001))</x:f>
      </x:c>
      <x:c r="AV306" s="61" t="str">
        <x:f>IF(OR(A306="",AS306&lt;0,SUM($AS$2:$AS$1001)&lt;=0),"",SUMIFS($AS$2:$AS$1001,$AS$2:$AS$1001,"&gt;="&amp;AS306)/SUM($AS$2:$AS$1001))</x:f>
      </x:c>
      <x:c r="AW306" s="49" t="str">
        <x:f>IF(A306="","",IF(SUM($AS$2:$AS$1001)&lt;=0,"Не определён",IF(AS306&lt;0,"Исключение",IF(AU306&lt;'Настройки'!$B$5,"A",IF(AU306&lt;'Настройки'!$B$6,"B","C")))))</x:f>
      </x:c>
      <x:c r="AX306" s="58" t="str">
        <x:f>IF(A306="","",IF(AQ306=0,"",AVERAGE(BI306:INDEX(BI306:CR306,1,'Настройки'!$B$3))))</x:f>
      </x:c>
      <x:c r="AY306" s="58" t="str">
        <x:f>IF(OR(A306="",AQ306=0),"",STDEVP(BI306:INDEX(BI306:CR306,1,'Настройки'!$B$3)))</x:f>
      </x:c>
      <x:c r="AZ306" s="61" t="str">
        <x:f>IF(OR(A306="",AQ306&lt;'Настройки'!$B$12,AX306&lt;=0,AND('Настройки'!$B$10="Блокировать",COUNTIF(F306:INDEX(F306:AO306,1,'Настройки'!$B$3),"&lt;0")&gt;0)),"",AY306/ABS(AX306))</x:f>
      </x:c>
      <x:c r="BA306" s="49" t="str">
        <x:f>IF(A306="","",IF(AND('Настройки'!$B$10="Блокировать",COUNTIF(F306:INDEX(F306:AO306,1,'Настройки'!$B$3),"&lt;0")&gt;0),"Не определён",IF(AQ306&lt;'Настройки'!$B$12,"Не определён",IF(AX306=0,"Нет спроса",IF(AX306&lt;0,"Не определён",IF(AZ306&lt;='Настройки'!$B$7,"X",IF(AZ306&lt;='Настройки'!$B$8,"Y","Z")))))))</x:f>
      </x:c>
      <x:c r="BB306" s="49" t="str">
        <x:f>IF(OR(A306="",LEN(AW306)&lt;&gt;1,LEN(BA306)&lt;&gt;1),"",AW306&amp;BA306)</x:f>
      </x:c>
      <x:c r="BC306" s="61" t="str">
        <x:f>IF(OR(A306="",AQ306=0),"",(COUNT(BI306:INDEX(BI306:CR306,1,'Настройки'!$B$3))-COUNT(CS306:INDEX(CS306:EB306,1,'Настройки'!$B$3)))/AQ306)</x:f>
      </x:c>
      <x:c r="BD306" s="64" t="str">
        <x:f>IF(OR(A306="",COUNT(CS306:INDEX(CS306:EB306,1,'Настройки'!$B$3))=0),"",AQ306/COUNT(CS306:INDEX(CS306:EB306,1,'Настройки'!$B$3)))</x:f>
      </x:c>
      <x:c r="BE306" s="64" t="str">
        <x:f>IF(OR(A306="",COUNT(CS306:INDEX(CS306:EB306,1,'Настройки'!$B$3))=0),"",IF(AVERAGE(CS306:INDEX(CS306:EB306,1,'Настройки'!$B$3))=0,"",(STDEVP(CS306:INDEX(CS306:EB306,1,'Настройки'!$B$3))/ABS(AVERAGE(CS306:INDEX(CS306:EB306,1,'Настройки'!$B$3))))^2))</x:f>
      </x:c>
      <x:c r="BF306" s="49" t="str">
        <x:f>IF(A306="","",IF(AQ306&lt;3,"Недостаточно",IF(AQ306&lt;6,"Предварительный","Обычный")))</x:f>
      </x:c>
      <x:c r="BG306" s="49" t="str">
        <x:f>IF(A306="","",IF(COUNTIF(F306:INDEX(F306:AO306,1,'Настройки'!$B$3),"&lt;0")&gt;0,IF('Настройки'!$B$10="Блокировать","Отрицательный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"),"")&amp;IF(AQ306&lt;3,"Недостаточно истории. ",IF(AQ306&lt;6,"Предварительная классификация. ",""))&amp;IF(AX306=0,"Нет спроса за горизонт. ","")&amp;IF(AZ306&gt;'Настройки'!$B$11,"Экстремальная вариативность. ",""))</x:f>
      </x:c>
      <x:c r="BH306" s="49" t="str">
        <x:f>IF(A306="","",IFERROR(VLOOKUP(BB306,'Настройки'!$D$3:$E$11,2,FALSE),"Сначала проверьте исходные данные и историю спроса.")&amp;" Уточните срок поставки, MOQ и критичность.")</x:f>
      </x:c>
      <x:c r="BI306" s="50" t="str">
        <x:f>IF(1&gt;'Настройки'!$B$3,"",IF(ISBLANK(F306),IF('Настройки'!$B$9="Нулевой спрос",0,""),IF(F306&lt;0,IF('Настройки'!$B$10="Исключить","",IF('Настройки'!$B$10="Абсолютные значения",ABS(F306),F306)),F306)))</x:f>
      </x:c>
      <x:c r="BJ306" s="50" t="str">
        <x:f>IF(2&gt;'Настройки'!$B$3,"",IF(ISBLANK(G306),IF('Настройки'!$B$9="Нулевой спрос",0,""),IF(G306&lt;0,IF('Настройки'!$B$10="Исключить","",IF('Настройки'!$B$10="Абсолютные значения",ABS(G306),G306)),G306)))</x:f>
      </x:c>
      <x:c r="BK306" s="50" t="str">
        <x:f>IF(3&gt;'Настройки'!$B$3,"",IF(ISBLANK(H306),IF('Настройки'!$B$9="Нулевой спрос",0,""),IF(H306&lt;0,IF('Настройки'!$B$10="Исключить","",IF('Настройки'!$B$10="Абсолютные значения",ABS(H306),H306)),H306)))</x:f>
      </x:c>
      <x:c r="BL306" s="50" t="str">
        <x:f>IF(4&gt;'Настройки'!$B$3,"",IF(ISBLANK(I306),IF('Настройки'!$B$9="Нулевой спрос",0,""),IF(I306&lt;0,IF('Настройки'!$B$10="Исключить","",IF('Настройки'!$B$10="Абсолютные значения",ABS(I306),I306)),I306)))</x:f>
      </x:c>
      <x:c r="BM306" s="50" t="str">
        <x:f>IF(5&gt;'Настройки'!$B$3,"",IF(ISBLANK(J306),IF('Настройки'!$B$9="Нулевой спрос",0,""),IF(J306&lt;0,IF('Настройки'!$B$10="Исключить","",IF('Настройки'!$B$10="Абсолютные значения",ABS(J306),J306)),J306)))</x:f>
      </x:c>
      <x:c r="BN306" s="50" t="str">
        <x:f>IF(6&gt;'Настройки'!$B$3,"",IF(ISBLANK(K306),IF('Настройки'!$B$9="Нулевой спрос",0,""),IF(K306&lt;0,IF('Настройки'!$B$10="Исключить","",IF('Настройки'!$B$10="Абсолютные значения",ABS(K306),K306)),K306)))</x:f>
      </x:c>
      <x:c r="BO306" s="50" t="str">
        <x:f>IF(7&gt;'Настройки'!$B$3,"",IF(ISBLANK(L306),IF('Настройки'!$B$9="Нулевой спрос",0,""),IF(L306&lt;0,IF('Настройки'!$B$10="Исключить","",IF('Настройки'!$B$10="Абсолютные значения",ABS(L306),L306)),L306)))</x:f>
      </x:c>
      <x:c r="BP306" s="50" t="str">
        <x:f>IF(8&gt;'Настройки'!$B$3,"",IF(ISBLANK(M306),IF('Настройки'!$B$9="Нулевой спрос",0,""),IF(M306&lt;0,IF('Настройки'!$B$10="Исключить","",IF('Настройки'!$B$10="Абсолютные значения",ABS(M306),M306)),M306)))</x:f>
      </x:c>
      <x:c r="BQ306" s="50" t="str">
        <x:f>IF(9&gt;'Настройки'!$B$3,"",IF(ISBLANK(N306),IF('Настройки'!$B$9="Нулевой спрос",0,""),IF(N306&lt;0,IF('Настройки'!$B$10="Исключить","",IF('Настройки'!$B$10="Абсолютные значения",ABS(N306),N306)),N306)))</x:f>
      </x:c>
      <x:c r="BR306" s="50" t="str">
        <x:f>IF(10&gt;'Настройки'!$B$3,"",IF(ISBLANK(O306),IF('Настройки'!$B$9="Нулевой спрос",0,""),IF(O306&lt;0,IF('Настройки'!$B$10="Исключить","",IF('Настройки'!$B$10="Абсолютные значения",ABS(O306),O306)),O306)))</x:f>
      </x:c>
      <x:c r="BS306" s="50" t="str">
        <x:f>IF(11&gt;'Настройки'!$B$3,"",IF(ISBLANK(P306),IF('Настройки'!$B$9="Нулевой спрос",0,""),IF(P306&lt;0,IF('Настройки'!$B$10="Исключить","",IF('Настройки'!$B$10="Абсолютные значения",ABS(P306),P306)),P306)))</x:f>
      </x:c>
      <x:c r="BT306" s="50" t="str">
        <x:f>IF(12&gt;'Настройки'!$B$3,"",IF(ISBLANK(Q306),IF('Настройки'!$B$9="Нулевой спрос",0,""),IF(Q306&lt;0,IF('Настройки'!$B$10="Исключить","",IF('Настройки'!$B$10="Абсолютные значения",ABS(Q306),Q306)),Q306)))</x:f>
      </x:c>
      <x:c r="BU306" s="50" t="str">
        <x:f>IF(13&gt;'Настройки'!$B$3,"",IF(ISBLANK(R306),IF('Настройки'!$B$9="Нулевой спрос",0,""),IF(R306&lt;0,IF('Настройки'!$B$10="Исключить","",IF('Настройки'!$B$10="Абсолютные значения",ABS(R306),R306)),R306)))</x:f>
      </x:c>
      <x:c r="BV306" s="50" t="str">
        <x:f>IF(14&gt;'Настройки'!$B$3,"",IF(ISBLANK(S306),IF('Настройки'!$B$9="Нулевой спрос",0,""),IF(S306&lt;0,IF('Настройки'!$B$10="Исключить","",IF('Настройки'!$B$10="Абсолютные значения",ABS(S306),S306)),S306)))</x:f>
      </x:c>
      <x:c r="BW306" s="50" t="str">
        <x:f>IF(15&gt;'Настройки'!$B$3,"",IF(ISBLANK(T306),IF('Настройки'!$B$9="Нулевой спрос",0,""),IF(T306&lt;0,IF('Настройки'!$B$10="Исключить","",IF('Настройки'!$B$10="Абсолютные значения",ABS(T306),T306)),T306)))</x:f>
      </x:c>
      <x:c r="BX306" s="50" t="str">
        <x:f>IF(16&gt;'Настройки'!$B$3,"",IF(ISBLANK(U306),IF('Настройки'!$B$9="Нулевой спрос",0,""),IF(U306&lt;0,IF('Настройки'!$B$10="Исключить","",IF('Настройки'!$B$10="Абсолютные значения",ABS(U306),U306)),U306)))</x:f>
      </x:c>
      <x:c r="BY306" s="50" t="str">
        <x:f>IF(17&gt;'Настройки'!$B$3,"",IF(ISBLANK(V306),IF('Настройки'!$B$9="Нулевой спрос",0,""),IF(V306&lt;0,IF('Настройки'!$B$10="Исключить","",IF('Настройки'!$B$10="Абсолютные значения",ABS(V306),V306)),V306)))</x:f>
      </x:c>
      <x:c r="BZ306" s="50" t="str">
        <x:f>IF(18&gt;'Настройки'!$B$3,"",IF(ISBLANK(W306),IF('Настройки'!$B$9="Нулевой спрос",0,""),IF(W306&lt;0,IF('Настройки'!$B$10="Исключить","",IF('Настройки'!$B$10="Абсолютные значения",ABS(W306),W306)),W306)))</x:f>
      </x:c>
      <x:c r="CA306" s="50" t="str">
        <x:f>IF(19&gt;'Настройки'!$B$3,"",IF(ISBLANK(X306),IF('Настройки'!$B$9="Нулевой спрос",0,""),IF(X306&lt;0,IF('Настройки'!$B$10="Исключить","",IF('Настройки'!$B$10="Абсолютные значения",ABS(X306),X306)),X306)))</x:f>
      </x:c>
      <x:c r="CB306" s="50" t="str">
        <x:f>IF(20&gt;'Настройки'!$B$3,"",IF(ISBLANK(Y306),IF('Настройки'!$B$9="Нулевой спрос",0,""),IF(Y306&lt;0,IF('Настройки'!$B$10="Исключить","",IF('Настройки'!$B$10="Абсолютные значения",ABS(Y306),Y306)),Y306)))</x:f>
      </x:c>
      <x:c r="CC306" s="50" t="str">
        <x:f>IF(21&gt;'Настройки'!$B$3,"",IF(ISBLANK(Z306),IF('Настройки'!$B$9="Нулевой спрос",0,""),IF(Z306&lt;0,IF('Настройки'!$B$10="Исключить","",IF('Настройки'!$B$10="Абсолютные значения",ABS(Z306),Z306)),Z306)))</x:f>
      </x:c>
      <x:c r="CD306" s="50" t="str">
        <x:f>IF(22&gt;'Настройки'!$B$3,"",IF(ISBLANK(AA306),IF('Настройки'!$B$9="Нулевой спрос",0,""),IF(AA306&lt;0,IF('Настройки'!$B$10="Исключить","",IF('Настройки'!$B$10="Абсолютные значения",ABS(AA306),AA306)),AA306)))</x:f>
      </x:c>
      <x:c r="CE306" s="50" t="str">
        <x:f>IF(23&gt;'Настройки'!$B$3,"",IF(ISBLANK(AB306),IF('Настройки'!$B$9="Нулевой спрос",0,""),IF(AB306&lt;0,IF('Настройки'!$B$10="Исключить","",IF('Настройки'!$B$10="Абсолютные значения",ABS(AB306),AB306)),AB306)))</x:f>
      </x:c>
      <x:c r="CF306" s="50" t="str">
        <x:f>IF(24&gt;'Настройки'!$B$3,"",IF(ISBLANK(AC306),IF('Настройки'!$B$9="Нулевой спрос",0,""),IF(AC306&lt;0,IF('Настройки'!$B$10="Исключить","",IF('Настройки'!$B$10="Абсолютные значения",ABS(AC306),AC306)),AC306)))</x:f>
      </x:c>
      <x:c r="CG306" s="50" t="str">
        <x:f>IF(25&gt;'Настройки'!$B$3,"",IF(ISBLANK(AD306),IF('Настройки'!$B$9="Нулевой спрос",0,""),IF(AD306&lt;0,IF('Настройки'!$B$10="Исключить","",IF('Настройки'!$B$10="Абсолютные значения",ABS(AD306),AD306)),AD306)))</x:f>
      </x:c>
      <x:c r="CH306" s="50" t="str">
        <x:f>IF(26&gt;'Настройки'!$B$3,"",IF(ISBLANK(AE306),IF('Настройки'!$B$9="Нулевой спрос",0,""),IF(AE306&lt;0,IF('Настройки'!$B$10="Исключить","",IF('Настройки'!$B$10="Абсолютные значения",ABS(AE306),AE306)),AE306)))</x:f>
      </x:c>
      <x:c r="CI306" s="50" t="str">
        <x:f>IF(27&gt;'Настройки'!$B$3,"",IF(ISBLANK(AF306),IF('Настройки'!$B$9="Нулевой спрос",0,""),IF(AF306&lt;0,IF('Настройки'!$B$10="Исключить","",IF('Настройки'!$B$10="Абсолютные значения",ABS(AF306),AF306)),AF306)))</x:f>
      </x:c>
      <x:c r="CJ306" s="50" t="str">
        <x:f>IF(28&gt;'Настройки'!$B$3,"",IF(ISBLANK(AG306),IF('Настройки'!$B$9="Нулевой спрос",0,""),IF(AG306&lt;0,IF('Настройки'!$B$10="Исключить","",IF('Настройки'!$B$10="Абсолютные значения",ABS(AG306),AG306)),AG306)))</x:f>
      </x:c>
      <x:c r="CK306" s="50" t="str">
        <x:f>IF(29&gt;'Настройки'!$B$3,"",IF(ISBLANK(AH306),IF('Настройки'!$B$9="Нулевой спрос",0,""),IF(AH306&lt;0,IF('Настройки'!$B$10="Исключить","",IF('Настройки'!$B$10="Абсолютные значения",ABS(AH306),AH306)),AH306)))</x:f>
      </x:c>
      <x:c r="CL306" s="50" t="str">
        <x:f>IF(30&gt;'Настройки'!$B$3,"",IF(ISBLANK(AI306),IF('Настройки'!$B$9="Нулевой спрос",0,""),IF(AI306&lt;0,IF('Настройки'!$B$10="Исключить","",IF('Настройки'!$B$10="Абсолютные значения",ABS(AI306),AI306)),AI306)))</x:f>
      </x:c>
      <x:c r="CM306" s="50" t="str">
        <x:f>IF(31&gt;'Настройки'!$B$3,"",IF(ISBLANK(AJ306),IF('Настройки'!$B$9="Нулевой спрос",0,""),IF(AJ306&lt;0,IF('Настройки'!$B$10="Исключить","",IF('Настройки'!$B$10="Абсолютные значения",ABS(AJ306),AJ306)),AJ306)))</x:f>
      </x:c>
      <x:c r="CN306" s="50" t="str">
        <x:f>IF(32&gt;'Настройки'!$B$3,"",IF(ISBLANK(AK306),IF('Настройки'!$B$9="Нулевой спрос",0,""),IF(AK306&lt;0,IF('Настройки'!$B$10="Исключить","",IF('Настройки'!$B$10="Абсолютные значения",ABS(AK306),AK306)),AK306)))</x:f>
      </x:c>
      <x:c r="CO306" s="50" t="str">
        <x:f>IF(33&gt;'Настройки'!$B$3,"",IF(ISBLANK(AL306),IF('Настройки'!$B$9="Нулевой спрос",0,""),IF(AL306&lt;0,IF('Настройки'!$B$10="Исключить","",IF('Настройки'!$B$10="Абсолютные значения",ABS(AL306),AL306)),AL306)))</x:f>
      </x:c>
      <x:c r="CP306" s="50" t="str">
        <x:f>IF(34&gt;'Настройки'!$B$3,"",IF(ISBLANK(AM306),IF('Настройки'!$B$9="Нулевой спрос",0,""),IF(AM306&lt;0,IF('Настройки'!$B$10="Исключить","",IF('Настройки'!$B$10="Абсолютные значения",ABS(AM306),AM306)),AM306)))</x:f>
      </x:c>
      <x:c r="CQ306" s="50" t="str">
        <x:f>IF(35&gt;'Настройки'!$B$3,"",IF(ISBLANK(AN306),IF('Настройки'!$B$9="Нулевой спрос",0,""),IF(AN306&lt;0,IF('Настройки'!$B$10="Исключить","",IF('Настройки'!$B$10="Абсолютные значения",ABS(AN306),AN306)),AN306)))</x:f>
      </x:c>
      <x:c r="CR306" s="50" t="str">
        <x:f>IF(36&gt;'Настройки'!$B$3,"",IF(ISBLANK(AO306),IF('Настройки'!$B$9="Нулевой спрос",0,""),IF(AO306&lt;0,IF('Настройки'!$B$10="Исключить","",IF('Настройки'!$B$10="Абсолютные значения",ABS(AO306),AO306)),AO306)))</x:f>
      </x:c>
      <x:c r="CS306" s="50" t="str">
        <x:f>IF(OR(1&gt;'Настройки'!$B$3,ISBLANK(BI306),BI306=0),"",BI306)</x:f>
      </x:c>
      <x:c r="CT306" s="50" t="str">
        <x:f>IF(OR(2&gt;'Настройки'!$B$3,ISBLANK(BJ306),BJ306=0),"",BJ306)</x:f>
      </x:c>
      <x:c r="CU306" s="50" t="str">
        <x:f>IF(OR(3&gt;'Настройки'!$B$3,ISBLANK(BK306),BK306=0),"",BK306)</x:f>
      </x:c>
      <x:c r="CV306" s="50" t="str">
        <x:f>IF(OR(4&gt;'Настройки'!$B$3,ISBLANK(BL306),BL306=0),"",BL306)</x:f>
      </x:c>
      <x:c r="CW306" s="50" t="str">
        <x:f>IF(OR(5&gt;'Настройки'!$B$3,ISBLANK(BM306),BM306=0),"",BM306)</x:f>
      </x:c>
      <x:c r="CX306" s="50" t="str">
        <x:f>IF(OR(6&gt;'Настройки'!$B$3,ISBLANK(BN306),BN306=0),"",BN306)</x:f>
      </x:c>
      <x:c r="CY306" s="50" t="str">
        <x:f>IF(OR(7&gt;'Настройки'!$B$3,ISBLANK(BO306),BO306=0),"",BO306)</x:f>
      </x:c>
      <x:c r="CZ306" s="50" t="str">
        <x:f>IF(OR(8&gt;'Настройки'!$B$3,ISBLANK(BP306),BP306=0),"",BP306)</x:f>
      </x:c>
      <x:c r="DA306" s="50" t="str">
        <x:f>IF(OR(9&gt;'Настройки'!$B$3,ISBLANK(BQ306),BQ306=0),"",BQ306)</x:f>
      </x:c>
      <x:c r="DB306" s="50" t="str">
        <x:f>IF(OR(10&gt;'Настройки'!$B$3,ISBLANK(BR306),BR306=0),"",BR306)</x:f>
      </x:c>
      <x:c r="DC306" s="50" t="str">
        <x:f>IF(OR(11&gt;'Настройки'!$B$3,ISBLANK(BS306),BS306=0),"",BS306)</x:f>
      </x:c>
      <x:c r="DD306" s="50" t="str">
        <x:f>IF(OR(12&gt;'Настройки'!$B$3,ISBLANK(BT306),BT306=0),"",BT306)</x:f>
      </x:c>
      <x:c r="DE306" s="50" t="str">
        <x:f>IF(OR(13&gt;'Настройки'!$B$3,ISBLANK(BU306),BU306=0),"",BU306)</x:f>
      </x:c>
      <x:c r="DF306" s="50" t="str">
        <x:f>IF(OR(14&gt;'Настройки'!$B$3,ISBLANK(BV306),BV306=0),"",BV306)</x:f>
      </x:c>
      <x:c r="DG306" s="50" t="str">
        <x:f>IF(OR(15&gt;'Настройки'!$B$3,ISBLANK(BW306),BW306=0),"",BW306)</x:f>
      </x:c>
      <x:c r="DH306" s="50" t="str">
        <x:f>IF(OR(16&gt;'Настройки'!$B$3,ISBLANK(BX306),BX306=0),"",BX306)</x:f>
      </x:c>
      <x:c r="DI306" s="50" t="str">
        <x:f>IF(OR(17&gt;'Настройки'!$B$3,ISBLANK(BY306),BY306=0),"",BY306)</x:f>
      </x:c>
      <x:c r="DJ306" s="50" t="str">
        <x:f>IF(OR(18&gt;'Настройки'!$B$3,ISBLANK(BZ306),BZ306=0),"",BZ306)</x:f>
      </x:c>
      <x:c r="DK306" s="50" t="str">
        <x:f>IF(OR(19&gt;'Настройки'!$B$3,ISBLANK(CA306),CA306=0),"",CA306)</x:f>
      </x:c>
      <x:c r="DL306" s="50" t="str">
        <x:f>IF(OR(20&gt;'Настройки'!$B$3,ISBLANK(CB306),CB306=0),"",CB306)</x:f>
      </x:c>
      <x:c r="DM306" s="50" t="str">
        <x:f>IF(OR(21&gt;'Настройки'!$B$3,ISBLANK(CC306),CC306=0),"",CC306)</x:f>
      </x:c>
      <x:c r="DN306" s="50" t="str">
        <x:f>IF(OR(22&gt;'Настройки'!$B$3,ISBLANK(CD306),CD306=0),"",CD306)</x:f>
      </x:c>
      <x:c r="DO306" s="50" t="str">
        <x:f>IF(OR(23&gt;'Настройки'!$B$3,ISBLANK(CE306),CE306=0),"",CE306)</x:f>
      </x:c>
      <x:c r="DP306" s="50" t="str">
        <x:f>IF(OR(24&gt;'Настройки'!$B$3,ISBLANK(CF306),CF306=0),"",CF306)</x:f>
      </x:c>
      <x:c r="DQ306" s="50" t="str">
        <x:f>IF(OR(25&gt;'Настройки'!$B$3,ISBLANK(CG306),CG306=0),"",CG306)</x:f>
      </x:c>
      <x:c r="DR306" s="50" t="str">
        <x:f>IF(OR(26&gt;'Настройки'!$B$3,ISBLANK(CH306),CH306=0),"",CH306)</x:f>
      </x:c>
      <x:c r="DS306" s="50" t="str">
        <x:f>IF(OR(27&gt;'Настройки'!$B$3,ISBLANK(CI306),CI306=0),"",CI306)</x:f>
      </x:c>
      <x:c r="DT306" s="50" t="str">
        <x:f>IF(OR(28&gt;'Настройки'!$B$3,ISBLANK(CJ306),CJ306=0),"",CJ306)</x:f>
      </x:c>
      <x:c r="DU306" s="50" t="str">
        <x:f>IF(OR(29&gt;'Настройки'!$B$3,ISBLANK(CK306),CK306=0),"",CK306)</x:f>
      </x:c>
      <x:c r="DV306" s="50" t="str">
        <x:f>IF(OR(30&gt;'Настройки'!$B$3,ISBLANK(CL306),CL306=0),"",CL306)</x:f>
      </x:c>
      <x:c r="DW306" s="50" t="str">
        <x:f>IF(OR(31&gt;'Настройки'!$B$3,ISBLANK(CM306),CM306=0),"",CM306)</x:f>
      </x:c>
      <x:c r="DX306" s="50" t="str">
        <x:f>IF(OR(32&gt;'Настройки'!$B$3,ISBLANK(CN306),CN306=0),"",CN306)</x:f>
      </x:c>
      <x:c r="DY306" s="50" t="str">
        <x:f>IF(OR(33&gt;'Настройки'!$B$3,ISBLANK(CO306),CO306=0),"",CO306)</x:f>
      </x:c>
      <x:c r="DZ306" s="50" t="str">
        <x:f>IF(OR(34&gt;'Настройки'!$B$3,ISBLANK(CP306),CP306=0),"",CP306)</x:f>
      </x:c>
      <x:c r="EA306" s="50" t="str">
        <x:f>IF(OR(35&gt;'Настройки'!$B$3,ISBLANK(CQ306),CQ306=0),"",CQ306)</x:f>
      </x:c>
      <x:c r="EB306" s="50" t="str">
        <x:f>IF(OR(36&gt;'Настройки'!$B$3,ISBLANK(CR306),CR306=0),"",CR306)</x:f>
      </x:c>
      <x:c r="EC306" s="50" t="str">
        <x:f>IF(A306="","",IF(OR(BB306="AZ",BB306="BZ"),10000+ROW(),IF(AZ306&gt;'Настройки'!$B$11,20000+ROW(),IF(BF306&lt;&gt;"Обычный",30000+ROW(),IF(AX306&lt;=0,40000+ROW(),"")))))</x:f>
      </x:c>
      <x:c r="ED306" s="50" t="str">
        <x:f>IF(EC306="","",COUNTIFS($EC$2:$EC$1001,"&gt;0",$EC$2:$EC$1001,"&lt;"&amp;EC306)+1)</x:f>
      </x:c>
    </x:row>
    <x:row r="307">
      <x:c r="A307" s="115"/>
      <x:c r="B307" s="115"/>
      <x:c r="C307" s="115"/>
      <x:c r="D307" s="118"/>
      <x:c r="E307" s="118"/>
      <x:c r="F307" s="118"/>
      <x:c r="G307" s="118"/>
      <x:c r="H307" s="118"/>
      <x:c r="I307" s="118"/>
      <x:c r="J307" s="118"/>
      <x:c r="K307" s="118"/>
      <x:c r="L307" s="118"/>
      <x:c r="M307" s="118"/>
      <x:c r="N307" s="118"/>
      <x:c r="O307" s="118"/>
      <x:c r="P307" s="118"/>
      <x:c r="Q307" s="118"/>
      <x:c r="R307" s="118"/>
      <x:c r="S307" s="118"/>
      <x:c r="T307" s="118"/>
      <x:c r="U307" s="118"/>
      <x:c r="V307" s="118"/>
      <x:c r="W307" s="118"/>
      <x:c r="X307" s="118"/>
      <x:c r="Y307" s="118"/>
      <x:c r="Z307" s="118"/>
      <x:c r="AA307" s="118"/>
      <x:c r="AB307" s="118"/>
      <x:c r="AC307" s="118"/>
      <x:c r="AD307" s="118"/>
      <x:c r="AE307" s="118"/>
      <x:c r="AF307" s="118"/>
      <x:c r="AG307" s="118"/>
      <x:c r="AH307" s="118"/>
      <x:c r="AI307" s="118"/>
      <x:c r="AJ307" s="118"/>
      <x:c r="AK307" s="118"/>
      <x:c r="AL307" s="118"/>
      <x:c r="AM307" s="118"/>
      <x:c r="AN307" s="118"/>
      <x:c r="AO307" s="118"/>
      <x:c r="AP307" s="115"/>
      <x:c r="AQ307" s="49" t="str">
        <x:f>IF(A307="","",COUNT(BI307:INDEX(BI307:CR307,1,'Настройки'!$B$3)))</x:f>
      </x:c>
      <x:c r="AR307" s="49" t="str">
        <x:f>IF(A307="","",SUM(BI307:INDEX(BI307:CR307,1,'Настройки'!$B$3)))</x:f>
      </x:c>
      <x:c r="AS307" s="58" t="str">
        <x:f>IF(A307="","",IF('Настройки'!$B$4="Стоимость потребления",AR307*D307,IF('Настройки'!$B$4="Количество",AR307,E307)))</x:f>
      </x:c>
      <x:c r="AT307" s="61" t="str">
        <x:f>IF(OR(A307="",AS307&lt;0,SUM($AS$2:$AS$1001)&lt;=0),"",AS307/SUM($AS$2:$AS$1001))</x:f>
      </x:c>
      <x:c r="AU307" s="61" t="str">
        <x:f>IF(OR(A307="",AS307&lt;0,SUM($AS$2:$AS$1001)&lt;=0),"",SUMIFS($AS$2:$AS$1001,$AS$2:$AS$1001,"&gt;"&amp;AS307)/SUM($AS$2:$AS$1001))</x:f>
      </x:c>
      <x:c r="AV307" s="61" t="str">
        <x:f>IF(OR(A307="",AS307&lt;0,SUM($AS$2:$AS$1001)&lt;=0),"",SUMIFS($AS$2:$AS$1001,$AS$2:$AS$1001,"&gt;="&amp;AS307)/SUM($AS$2:$AS$1001))</x:f>
      </x:c>
      <x:c r="AW307" s="49" t="str">
        <x:f>IF(A307="","",IF(SUM($AS$2:$AS$1001)&lt;=0,"Не определён",IF(AS307&lt;0,"Исключение",IF(AU307&lt;'Настройки'!$B$5,"A",IF(AU307&lt;'Настройки'!$B$6,"B","C")))))</x:f>
      </x:c>
      <x:c r="AX307" s="58" t="str">
        <x:f>IF(A307="","",IF(AQ307=0,"",AVERAGE(BI307:INDEX(BI307:CR307,1,'Настройки'!$B$3))))</x:f>
      </x:c>
      <x:c r="AY307" s="58" t="str">
        <x:f>IF(OR(A307="",AQ307=0),"",STDEVP(BI307:INDEX(BI307:CR307,1,'Настройки'!$B$3)))</x:f>
      </x:c>
      <x:c r="AZ307" s="61" t="str">
        <x:f>IF(OR(A307="",AQ307&lt;'Настройки'!$B$12,AX307&lt;=0,AND('Настройки'!$B$10="Блокировать",COUNTIF(F307:INDEX(F307:AO307,1,'Настройки'!$B$3),"&lt;0")&gt;0)),"",AY307/ABS(AX307))</x:f>
      </x:c>
      <x:c r="BA307" s="49" t="str">
        <x:f>IF(A307="","",IF(AND('Настройки'!$B$10="Блокировать",COUNTIF(F307:INDEX(F307:AO307,1,'Настройки'!$B$3),"&lt;0")&gt;0),"Не определён",IF(AQ307&lt;'Настройки'!$B$12,"Не определён",IF(AX307=0,"Нет спроса",IF(AX307&lt;0,"Не определён",IF(AZ307&lt;='Настройки'!$B$7,"X",IF(AZ307&lt;='Настройки'!$B$8,"Y","Z")))))))</x:f>
      </x:c>
      <x:c r="BB307" s="49" t="str">
        <x:f>IF(OR(A307="",LEN(AW307)&lt;&gt;1,LEN(BA307)&lt;&gt;1),"",AW307&amp;BA307)</x:f>
      </x:c>
      <x:c r="BC307" s="61" t="str">
        <x:f>IF(OR(A307="",AQ307=0),"",(COUNT(BI307:INDEX(BI307:CR307,1,'Настройки'!$B$3))-COUNT(CS307:INDEX(CS307:EB307,1,'Настройки'!$B$3)))/AQ307)</x:f>
      </x:c>
      <x:c r="BD307" s="64" t="str">
        <x:f>IF(OR(A307="",COUNT(CS307:INDEX(CS307:EB307,1,'Настройки'!$B$3))=0),"",AQ307/COUNT(CS307:INDEX(CS307:EB307,1,'Настройки'!$B$3)))</x:f>
      </x:c>
      <x:c r="BE307" s="64" t="str">
        <x:f>IF(OR(A307="",COUNT(CS307:INDEX(CS307:EB307,1,'Настройки'!$B$3))=0),"",IF(AVERAGE(CS307:INDEX(CS307:EB307,1,'Настройки'!$B$3))=0,"",(STDEVP(CS307:INDEX(CS307:EB307,1,'Настройки'!$B$3))/ABS(AVERAGE(CS307:INDEX(CS307:EB307,1,'Настройки'!$B$3))))^2))</x:f>
      </x:c>
      <x:c r="BF307" s="49" t="str">
        <x:f>IF(A307="","",IF(AQ307&lt;3,"Недостаточно",IF(AQ307&lt;6,"Предварительный","Обычный")))</x:f>
      </x:c>
      <x:c r="BG307" s="49" t="str">
        <x:f>IF(A307="","",IF(COUNTIF(F307:INDEX(F307:AO307,1,'Настройки'!$B$3),"&lt;0")&gt;0,IF('Настройки'!$B$10="Блокировать","Отрицательный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"),"")&amp;IF(AQ307&lt;3,"Недостаточно истории. ",IF(AQ307&lt;6,"Предварительная классификация. ",""))&amp;IF(AX307=0,"Нет спроса за горизонт. ","")&amp;IF(AZ307&gt;'Настройки'!$B$11,"Экстремальная вариативность. ",""))</x:f>
      </x:c>
      <x:c r="BH307" s="49" t="str">
        <x:f>IF(A307="","",IFERROR(VLOOKUP(BB307,'Настройки'!$D$3:$E$11,2,FALSE),"Сначала проверьте исходные данные и историю спроса.")&amp;" Уточните срок поставки, MOQ и критичность.")</x:f>
      </x:c>
      <x:c r="BI307" s="50" t="str">
        <x:f>IF(1&gt;'Настройки'!$B$3,"",IF(ISBLANK(F307),IF('Настройки'!$B$9="Нулевой спрос",0,""),IF(F307&lt;0,IF('Настройки'!$B$10="Исключить","",IF('Настройки'!$B$10="Абсолютные значения",ABS(F307),F307)),F307)))</x:f>
      </x:c>
      <x:c r="BJ307" s="50" t="str">
        <x:f>IF(2&gt;'Настройки'!$B$3,"",IF(ISBLANK(G307),IF('Настройки'!$B$9="Нулевой спрос",0,""),IF(G307&lt;0,IF('Настройки'!$B$10="Исключить","",IF('Настройки'!$B$10="Абсолютные значения",ABS(G307),G307)),G307)))</x:f>
      </x:c>
      <x:c r="BK307" s="50" t="str">
        <x:f>IF(3&gt;'Настройки'!$B$3,"",IF(ISBLANK(H307),IF('Настройки'!$B$9="Нулевой спрос",0,""),IF(H307&lt;0,IF('Настройки'!$B$10="Исключить","",IF('Настройки'!$B$10="Абсолютные значения",ABS(H307),H307)),H307)))</x:f>
      </x:c>
      <x:c r="BL307" s="50" t="str">
        <x:f>IF(4&gt;'Настройки'!$B$3,"",IF(ISBLANK(I307),IF('Настройки'!$B$9="Нулевой спрос",0,""),IF(I307&lt;0,IF('Настройки'!$B$10="Исключить","",IF('Настройки'!$B$10="Абсолютные значения",ABS(I307),I307)),I307)))</x:f>
      </x:c>
      <x:c r="BM307" s="50" t="str">
        <x:f>IF(5&gt;'Настройки'!$B$3,"",IF(ISBLANK(J307),IF('Настройки'!$B$9="Нулевой спрос",0,""),IF(J307&lt;0,IF('Настройки'!$B$10="Исключить","",IF('Настройки'!$B$10="Абсолютные значения",ABS(J307),J307)),J307)))</x:f>
      </x:c>
      <x:c r="BN307" s="50" t="str">
        <x:f>IF(6&gt;'Настройки'!$B$3,"",IF(ISBLANK(K307),IF('Настройки'!$B$9="Нулевой спрос",0,""),IF(K307&lt;0,IF('Настройки'!$B$10="Исключить","",IF('Настройки'!$B$10="Абсолютные значения",ABS(K307),K307)),K307)))</x:f>
      </x:c>
      <x:c r="BO307" s="50" t="str">
        <x:f>IF(7&gt;'Настройки'!$B$3,"",IF(ISBLANK(L307),IF('Настройки'!$B$9="Нулевой спрос",0,""),IF(L307&lt;0,IF('Настройки'!$B$10="Исключить","",IF('Настройки'!$B$10="Абсолютные значения",ABS(L307),L307)),L307)))</x:f>
      </x:c>
      <x:c r="BP307" s="50" t="str">
        <x:f>IF(8&gt;'Настройки'!$B$3,"",IF(ISBLANK(M307),IF('Настройки'!$B$9="Нулевой спрос",0,""),IF(M307&lt;0,IF('Настройки'!$B$10="Исключить","",IF('Настройки'!$B$10="Абсолютные значения",ABS(M307),M307)),M307)))</x:f>
      </x:c>
      <x:c r="BQ307" s="50" t="str">
        <x:f>IF(9&gt;'Настройки'!$B$3,"",IF(ISBLANK(N307),IF('Настройки'!$B$9="Нулевой спрос",0,""),IF(N307&lt;0,IF('Настройки'!$B$10="Исключить","",IF('Настройки'!$B$10="Абсолютные значения",ABS(N307),N307)),N307)))</x:f>
      </x:c>
      <x:c r="BR307" s="50" t="str">
        <x:f>IF(10&gt;'Настройки'!$B$3,"",IF(ISBLANK(O307),IF('Настройки'!$B$9="Нулевой спрос",0,""),IF(O307&lt;0,IF('Настройки'!$B$10="Исключить","",IF('Настройки'!$B$10="Абсолютные значения",ABS(O307),O307)),O307)))</x:f>
      </x:c>
      <x:c r="BS307" s="50" t="str">
        <x:f>IF(11&gt;'Настройки'!$B$3,"",IF(ISBLANK(P307),IF('Настройки'!$B$9="Нулевой спрос",0,""),IF(P307&lt;0,IF('Настройки'!$B$10="Исключить","",IF('Настройки'!$B$10="Абсолютные значения",ABS(P307),P307)),P307)))</x:f>
      </x:c>
      <x:c r="BT307" s="50" t="str">
        <x:f>IF(12&gt;'Настройки'!$B$3,"",IF(ISBLANK(Q307),IF('Настройки'!$B$9="Нулевой спрос",0,""),IF(Q307&lt;0,IF('Настройки'!$B$10="Исключить","",IF('Настройки'!$B$10="Абсолютные значения",ABS(Q307),Q307)),Q307)))</x:f>
      </x:c>
      <x:c r="BU307" s="50" t="str">
        <x:f>IF(13&gt;'Настройки'!$B$3,"",IF(ISBLANK(R307),IF('Настройки'!$B$9="Нулевой спрос",0,""),IF(R307&lt;0,IF('Настройки'!$B$10="Исключить","",IF('Настройки'!$B$10="Абсолютные значения",ABS(R307),R307)),R307)))</x:f>
      </x:c>
      <x:c r="BV307" s="50" t="str">
        <x:f>IF(14&gt;'Настройки'!$B$3,"",IF(ISBLANK(S307),IF('Настройки'!$B$9="Нулевой спрос",0,""),IF(S307&lt;0,IF('Настройки'!$B$10="Исключить","",IF('Настройки'!$B$10="Абсолютные значения",ABS(S307),S307)),S307)))</x:f>
      </x:c>
      <x:c r="BW307" s="50" t="str">
        <x:f>IF(15&gt;'Настройки'!$B$3,"",IF(ISBLANK(T307),IF('Настройки'!$B$9="Нулевой спрос",0,""),IF(T307&lt;0,IF('Настройки'!$B$10="Исключить","",IF('Настройки'!$B$10="Абсолютные значения",ABS(T307),T307)),T307)))</x:f>
      </x:c>
      <x:c r="BX307" s="50" t="str">
        <x:f>IF(16&gt;'Настройки'!$B$3,"",IF(ISBLANK(U307),IF('Настройки'!$B$9="Нулевой спрос",0,""),IF(U307&lt;0,IF('Настройки'!$B$10="Исключить","",IF('Настройки'!$B$10="Абсолютные значения",ABS(U307),U307)),U307)))</x:f>
      </x:c>
      <x:c r="BY307" s="50" t="str">
        <x:f>IF(17&gt;'Настройки'!$B$3,"",IF(ISBLANK(V307),IF('Настройки'!$B$9="Нулевой спрос",0,""),IF(V307&lt;0,IF('Настройки'!$B$10="Исключить","",IF('Настройки'!$B$10="Абсолютные значения",ABS(V307),V307)),V307)))</x:f>
      </x:c>
      <x:c r="BZ307" s="50" t="str">
        <x:f>IF(18&gt;'Настройки'!$B$3,"",IF(ISBLANK(W307),IF('Настройки'!$B$9="Нулевой спрос",0,""),IF(W307&lt;0,IF('Настройки'!$B$10="Исключить","",IF('Настройки'!$B$10="Абсолютные значения",ABS(W307),W307)),W307)))</x:f>
      </x:c>
      <x:c r="CA307" s="50" t="str">
        <x:f>IF(19&gt;'Настройки'!$B$3,"",IF(ISBLANK(X307),IF('Настройки'!$B$9="Нулевой спрос",0,""),IF(X307&lt;0,IF('Настройки'!$B$10="Исключить","",IF('Настройки'!$B$10="Абсолютные значения",ABS(X307),X307)),X307)))</x:f>
      </x:c>
      <x:c r="CB307" s="50" t="str">
        <x:f>IF(20&gt;'Настройки'!$B$3,"",IF(ISBLANK(Y307),IF('Настройки'!$B$9="Нулевой спрос",0,""),IF(Y307&lt;0,IF('Настройки'!$B$10="Исключить","",IF('Настройки'!$B$10="Абсолютные значения",ABS(Y307),Y307)),Y307)))</x:f>
      </x:c>
      <x:c r="CC307" s="50" t="str">
        <x:f>IF(21&gt;'Настройки'!$B$3,"",IF(ISBLANK(Z307),IF('Настройки'!$B$9="Нулевой спрос",0,""),IF(Z307&lt;0,IF('Настройки'!$B$10="Исключить","",IF('Настройки'!$B$10="Абсолютные значения",ABS(Z307),Z307)),Z307)))</x:f>
      </x:c>
      <x:c r="CD307" s="50" t="str">
        <x:f>IF(22&gt;'Настройки'!$B$3,"",IF(ISBLANK(AA307),IF('Настройки'!$B$9="Нулевой спрос",0,""),IF(AA307&lt;0,IF('Настройки'!$B$10="Исключить","",IF('Настройки'!$B$10="Абсолютные значения",ABS(AA307),AA307)),AA307)))</x:f>
      </x:c>
      <x:c r="CE307" s="50" t="str">
        <x:f>IF(23&gt;'Настройки'!$B$3,"",IF(ISBLANK(AB307),IF('Настройки'!$B$9="Нулевой спрос",0,""),IF(AB307&lt;0,IF('Настройки'!$B$10="Исключить","",IF('Настройки'!$B$10="Абсолютные значения",ABS(AB307),AB307)),AB307)))</x:f>
      </x:c>
      <x:c r="CF307" s="50" t="str">
        <x:f>IF(24&gt;'Настройки'!$B$3,"",IF(ISBLANK(AC307),IF('Настройки'!$B$9="Нулевой спрос",0,""),IF(AC307&lt;0,IF('Настройки'!$B$10="Исключить","",IF('Настройки'!$B$10="Абсолютные значения",ABS(AC307),AC307)),AC307)))</x:f>
      </x:c>
      <x:c r="CG307" s="50" t="str">
        <x:f>IF(25&gt;'Настройки'!$B$3,"",IF(ISBLANK(AD307),IF('Настройки'!$B$9="Нулевой спрос",0,""),IF(AD307&lt;0,IF('Настройки'!$B$10="Исключить","",IF('Настройки'!$B$10="Абсолютные значения",ABS(AD307),AD307)),AD307)))</x:f>
      </x:c>
      <x:c r="CH307" s="50" t="str">
        <x:f>IF(26&gt;'Настройки'!$B$3,"",IF(ISBLANK(AE307),IF('Настройки'!$B$9="Нулевой спрос",0,""),IF(AE307&lt;0,IF('Настройки'!$B$10="Исключить","",IF('Настройки'!$B$10="Абсолютные значения",ABS(AE307),AE307)),AE307)))</x:f>
      </x:c>
      <x:c r="CI307" s="50" t="str">
        <x:f>IF(27&gt;'Настройки'!$B$3,"",IF(ISBLANK(AF307),IF('Настройки'!$B$9="Нулевой спрос",0,""),IF(AF307&lt;0,IF('Настройки'!$B$10="Исключить","",IF('Настройки'!$B$10="Абсолютные значения",ABS(AF307),AF307)),AF307)))</x:f>
      </x:c>
      <x:c r="CJ307" s="50" t="str">
        <x:f>IF(28&gt;'Настройки'!$B$3,"",IF(ISBLANK(AG307),IF('Настройки'!$B$9="Нулевой спрос",0,""),IF(AG307&lt;0,IF('Настройки'!$B$10="Исключить","",IF('Настройки'!$B$10="Абсолютные значения",ABS(AG307),AG307)),AG307)))</x:f>
      </x:c>
      <x:c r="CK307" s="50" t="str">
        <x:f>IF(29&gt;'Настройки'!$B$3,"",IF(ISBLANK(AH307),IF('Настройки'!$B$9="Нулевой спрос",0,""),IF(AH307&lt;0,IF('Настройки'!$B$10="Исключить","",IF('Настройки'!$B$10="Абсолютные значения",ABS(AH307),AH307)),AH307)))</x:f>
      </x:c>
      <x:c r="CL307" s="50" t="str">
        <x:f>IF(30&gt;'Настройки'!$B$3,"",IF(ISBLANK(AI307),IF('Настройки'!$B$9="Нулевой спрос",0,""),IF(AI307&lt;0,IF('Настройки'!$B$10="Исключить","",IF('Настройки'!$B$10="Абсолютные значения",ABS(AI307),AI307)),AI307)))</x:f>
      </x:c>
      <x:c r="CM307" s="50" t="str">
        <x:f>IF(31&gt;'Настройки'!$B$3,"",IF(ISBLANK(AJ307),IF('Настройки'!$B$9="Нулевой спрос",0,""),IF(AJ307&lt;0,IF('Настройки'!$B$10="Исключить","",IF('Настройки'!$B$10="Абсолютные значения",ABS(AJ307),AJ307)),AJ307)))</x:f>
      </x:c>
      <x:c r="CN307" s="50" t="str">
        <x:f>IF(32&gt;'Настройки'!$B$3,"",IF(ISBLANK(AK307),IF('Настройки'!$B$9="Нулевой спрос",0,""),IF(AK307&lt;0,IF('Настройки'!$B$10="Исключить","",IF('Настройки'!$B$10="Абсолютные значения",ABS(AK307),AK307)),AK307)))</x:f>
      </x:c>
      <x:c r="CO307" s="50" t="str">
        <x:f>IF(33&gt;'Настройки'!$B$3,"",IF(ISBLANK(AL307),IF('Настройки'!$B$9="Нулевой спрос",0,""),IF(AL307&lt;0,IF('Настройки'!$B$10="Исключить","",IF('Настройки'!$B$10="Абсолютные значения",ABS(AL307),AL307)),AL307)))</x:f>
      </x:c>
      <x:c r="CP307" s="50" t="str">
        <x:f>IF(34&gt;'Настройки'!$B$3,"",IF(ISBLANK(AM307),IF('Настройки'!$B$9="Нулевой спрос",0,""),IF(AM307&lt;0,IF('Настройки'!$B$10="Исключить","",IF('Настройки'!$B$10="Абсолютные значения",ABS(AM307),AM307)),AM307)))</x:f>
      </x:c>
      <x:c r="CQ307" s="50" t="str">
        <x:f>IF(35&gt;'Настройки'!$B$3,"",IF(ISBLANK(AN307),IF('Настройки'!$B$9="Нулевой спрос",0,""),IF(AN307&lt;0,IF('Настройки'!$B$10="Исключить","",IF('Настройки'!$B$10="Абсолютные значения",ABS(AN307),AN307)),AN307)))</x:f>
      </x:c>
      <x:c r="CR307" s="50" t="str">
        <x:f>IF(36&gt;'Настройки'!$B$3,"",IF(ISBLANK(AO307),IF('Настройки'!$B$9="Нулевой спрос",0,""),IF(AO307&lt;0,IF('Настройки'!$B$10="Исключить","",IF('Настройки'!$B$10="Абсолютные значения",ABS(AO307),AO307)),AO307)))</x:f>
      </x:c>
      <x:c r="CS307" s="50" t="str">
        <x:f>IF(OR(1&gt;'Настройки'!$B$3,ISBLANK(BI307),BI307=0),"",BI307)</x:f>
      </x:c>
      <x:c r="CT307" s="50" t="str">
        <x:f>IF(OR(2&gt;'Настройки'!$B$3,ISBLANK(BJ307),BJ307=0),"",BJ307)</x:f>
      </x:c>
      <x:c r="CU307" s="50" t="str">
        <x:f>IF(OR(3&gt;'Настройки'!$B$3,ISBLANK(BK307),BK307=0),"",BK307)</x:f>
      </x:c>
      <x:c r="CV307" s="50" t="str">
        <x:f>IF(OR(4&gt;'Настройки'!$B$3,ISBLANK(BL307),BL307=0),"",BL307)</x:f>
      </x:c>
      <x:c r="CW307" s="50" t="str">
        <x:f>IF(OR(5&gt;'Настройки'!$B$3,ISBLANK(BM307),BM307=0),"",BM307)</x:f>
      </x:c>
      <x:c r="CX307" s="50" t="str">
        <x:f>IF(OR(6&gt;'Настройки'!$B$3,ISBLANK(BN307),BN307=0),"",BN307)</x:f>
      </x:c>
      <x:c r="CY307" s="50" t="str">
        <x:f>IF(OR(7&gt;'Настройки'!$B$3,ISBLANK(BO307),BO307=0),"",BO307)</x:f>
      </x:c>
      <x:c r="CZ307" s="50" t="str">
        <x:f>IF(OR(8&gt;'Настройки'!$B$3,ISBLANK(BP307),BP307=0),"",BP307)</x:f>
      </x:c>
      <x:c r="DA307" s="50" t="str">
        <x:f>IF(OR(9&gt;'Настройки'!$B$3,ISBLANK(BQ307),BQ307=0),"",BQ307)</x:f>
      </x:c>
      <x:c r="DB307" s="50" t="str">
        <x:f>IF(OR(10&gt;'Настройки'!$B$3,ISBLANK(BR307),BR307=0),"",BR307)</x:f>
      </x:c>
      <x:c r="DC307" s="50" t="str">
        <x:f>IF(OR(11&gt;'Настройки'!$B$3,ISBLANK(BS307),BS307=0),"",BS307)</x:f>
      </x:c>
      <x:c r="DD307" s="50" t="str">
        <x:f>IF(OR(12&gt;'Настройки'!$B$3,ISBLANK(BT307),BT307=0),"",BT307)</x:f>
      </x:c>
      <x:c r="DE307" s="50" t="str">
        <x:f>IF(OR(13&gt;'Настройки'!$B$3,ISBLANK(BU307),BU307=0),"",BU307)</x:f>
      </x:c>
      <x:c r="DF307" s="50" t="str">
        <x:f>IF(OR(14&gt;'Настройки'!$B$3,ISBLANK(BV307),BV307=0),"",BV307)</x:f>
      </x:c>
      <x:c r="DG307" s="50" t="str">
        <x:f>IF(OR(15&gt;'Настройки'!$B$3,ISBLANK(BW307),BW307=0),"",BW307)</x:f>
      </x:c>
      <x:c r="DH307" s="50" t="str">
        <x:f>IF(OR(16&gt;'Настройки'!$B$3,ISBLANK(BX307),BX307=0),"",BX307)</x:f>
      </x:c>
      <x:c r="DI307" s="50" t="str">
        <x:f>IF(OR(17&gt;'Настройки'!$B$3,ISBLANK(BY307),BY307=0),"",BY307)</x:f>
      </x:c>
      <x:c r="DJ307" s="50" t="str">
        <x:f>IF(OR(18&gt;'Настройки'!$B$3,ISBLANK(BZ307),BZ307=0),"",BZ307)</x:f>
      </x:c>
      <x:c r="DK307" s="50" t="str">
        <x:f>IF(OR(19&gt;'Настройки'!$B$3,ISBLANK(CA307),CA307=0),"",CA307)</x:f>
      </x:c>
      <x:c r="DL307" s="50" t="str">
        <x:f>IF(OR(20&gt;'Настройки'!$B$3,ISBLANK(CB307),CB307=0),"",CB307)</x:f>
      </x:c>
      <x:c r="DM307" s="50" t="str">
        <x:f>IF(OR(21&gt;'Настройки'!$B$3,ISBLANK(CC307),CC307=0),"",CC307)</x:f>
      </x:c>
      <x:c r="DN307" s="50" t="str">
        <x:f>IF(OR(22&gt;'Настройки'!$B$3,ISBLANK(CD307),CD307=0),"",CD307)</x:f>
      </x:c>
      <x:c r="DO307" s="50" t="str">
        <x:f>IF(OR(23&gt;'Настройки'!$B$3,ISBLANK(CE307),CE307=0),"",CE307)</x:f>
      </x:c>
      <x:c r="DP307" s="50" t="str">
        <x:f>IF(OR(24&gt;'Настройки'!$B$3,ISBLANK(CF307),CF307=0),"",CF307)</x:f>
      </x:c>
      <x:c r="DQ307" s="50" t="str">
        <x:f>IF(OR(25&gt;'Настройки'!$B$3,ISBLANK(CG307),CG307=0),"",CG307)</x:f>
      </x:c>
      <x:c r="DR307" s="50" t="str">
        <x:f>IF(OR(26&gt;'Настройки'!$B$3,ISBLANK(CH307),CH307=0),"",CH307)</x:f>
      </x:c>
      <x:c r="DS307" s="50" t="str">
        <x:f>IF(OR(27&gt;'Настройки'!$B$3,ISBLANK(CI307),CI307=0),"",CI307)</x:f>
      </x:c>
      <x:c r="DT307" s="50" t="str">
        <x:f>IF(OR(28&gt;'Настройки'!$B$3,ISBLANK(CJ307),CJ307=0),"",CJ307)</x:f>
      </x:c>
      <x:c r="DU307" s="50" t="str">
        <x:f>IF(OR(29&gt;'Настройки'!$B$3,ISBLANK(CK307),CK307=0),"",CK307)</x:f>
      </x:c>
      <x:c r="DV307" s="50" t="str">
        <x:f>IF(OR(30&gt;'Настройки'!$B$3,ISBLANK(CL307),CL307=0),"",CL307)</x:f>
      </x:c>
      <x:c r="DW307" s="50" t="str">
        <x:f>IF(OR(31&gt;'Настройки'!$B$3,ISBLANK(CM307),CM307=0),"",CM307)</x:f>
      </x:c>
      <x:c r="DX307" s="50" t="str">
        <x:f>IF(OR(32&gt;'Настройки'!$B$3,ISBLANK(CN307),CN307=0),"",CN307)</x:f>
      </x:c>
      <x:c r="DY307" s="50" t="str">
        <x:f>IF(OR(33&gt;'Настройки'!$B$3,ISBLANK(CO307),CO307=0),"",CO307)</x:f>
      </x:c>
      <x:c r="DZ307" s="50" t="str">
        <x:f>IF(OR(34&gt;'Настройки'!$B$3,ISBLANK(CP307),CP307=0),"",CP307)</x:f>
      </x:c>
      <x:c r="EA307" s="50" t="str">
        <x:f>IF(OR(35&gt;'Настройки'!$B$3,ISBLANK(CQ307),CQ307=0),"",CQ307)</x:f>
      </x:c>
      <x:c r="EB307" s="50" t="str">
        <x:f>IF(OR(36&gt;'Настройки'!$B$3,ISBLANK(CR307),CR307=0),"",CR307)</x:f>
      </x:c>
      <x:c r="EC307" s="50" t="str">
        <x:f>IF(A307="","",IF(OR(BB307="AZ",BB307="BZ"),10000+ROW(),IF(AZ307&gt;'Настройки'!$B$11,20000+ROW(),IF(BF307&lt;&gt;"Обычный",30000+ROW(),IF(AX307&lt;=0,40000+ROW(),"")))))</x:f>
      </x:c>
      <x:c r="ED307" s="50" t="str">
        <x:f>IF(EC307="","",COUNTIFS($EC$2:$EC$1001,"&gt;0",$EC$2:$EC$1001,"&lt;"&amp;EC307)+1)</x:f>
      </x:c>
    </x:row>
    <x:row r="308">
      <x:c r="A308" s="115"/>
      <x:c r="B308" s="115"/>
      <x:c r="C308" s="115"/>
      <x:c r="D308" s="118"/>
      <x:c r="E308" s="118"/>
      <x:c r="F308" s="118"/>
      <x:c r="G308" s="118"/>
      <x:c r="H308" s="118"/>
      <x:c r="I308" s="118"/>
      <x:c r="J308" s="118"/>
      <x:c r="K308" s="118"/>
      <x:c r="L308" s="118"/>
      <x:c r="M308" s="118"/>
      <x:c r="N308" s="118"/>
      <x:c r="O308" s="118"/>
      <x:c r="P308" s="118"/>
      <x:c r="Q308" s="118"/>
      <x:c r="R308" s="118"/>
      <x:c r="S308" s="118"/>
      <x:c r="T308" s="118"/>
      <x:c r="U308" s="118"/>
      <x:c r="V308" s="118"/>
      <x:c r="W308" s="118"/>
      <x:c r="X308" s="118"/>
      <x:c r="Y308" s="118"/>
      <x:c r="Z308" s="118"/>
      <x:c r="AA308" s="118"/>
      <x:c r="AB308" s="118"/>
      <x:c r="AC308" s="118"/>
      <x:c r="AD308" s="118"/>
      <x:c r="AE308" s="118"/>
      <x:c r="AF308" s="118"/>
      <x:c r="AG308" s="118"/>
      <x:c r="AH308" s="118"/>
      <x:c r="AI308" s="118"/>
      <x:c r="AJ308" s="118"/>
      <x:c r="AK308" s="118"/>
      <x:c r="AL308" s="118"/>
      <x:c r="AM308" s="118"/>
      <x:c r="AN308" s="118"/>
      <x:c r="AO308" s="118"/>
      <x:c r="AP308" s="115"/>
      <x:c r="AQ308" s="49" t="str">
        <x:f>IF(A308="","",COUNT(BI308:INDEX(BI308:CR308,1,'Настройки'!$B$3)))</x:f>
      </x:c>
      <x:c r="AR308" s="49" t="str">
        <x:f>IF(A308="","",SUM(BI308:INDEX(BI308:CR308,1,'Настройки'!$B$3)))</x:f>
      </x:c>
      <x:c r="AS308" s="58" t="str">
        <x:f>IF(A308="","",IF('Настройки'!$B$4="Стоимость потребления",AR308*D308,IF('Настройки'!$B$4="Количество",AR308,E308)))</x:f>
      </x:c>
      <x:c r="AT308" s="61" t="str">
        <x:f>IF(OR(A308="",AS308&lt;0,SUM($AS$2:$AS$1001)&lt;=0),"",AS308/SUM($AS$2:$AS$1001))</x:f>
      </x:c>
      <x:c r="AU308" s="61" t="str">
        <x:f>IF(OR(A308="",AS308&lt;0,SUM($AS$2:$AS$1001)&lt;=0),"",SUMIFS($AS$2:$AS$1001,$AS$2:$AS$1001,"&gt;"&amp;AS308)/SUM($AS$2:$AS$1001))</x:f>
      </x:c>
      <x:c r="AV308" s="61" t="str">
        <x:f>IF(OR(A308="",AS308&lt;0,SUM($AS$2:$AS$1001)&lt;=0),"",SUMIFS($AS$2:$AS$1001,$AS$2:$AS$1001,"&gt;="&amp;AS308)/SUM($AS$2:$AS$1001))</x:f>
      </x:c>
      <x:c r="AW308" s="49" t="str">
        <x:f>IF(A308="","",IF(SUM($AS$2:$AS$1001)&lt;=0,"Не определён",IF(AS308&lt;0,"Исключение",IF(AU308&lt;'Настройки'!$B$5,"A",IF(AU308&lt;'Настройки'!$B$6,"B","C")))))</x:f>
      </x:c>
      <x:c r="AX308" s="58" t="str">
        <x:f>IF(A308="","",IF(AQ308=0,"",AVERAGE(BI308:INDEX(BI308:CR308,1,'Настройки'!$B$3))))</x:f>
      </x:c>
      <x:c r="AY308" s="58" t="str">
        <x:f>IF(OR(A308="",AQ308=0),"",STDEVP(BI308:INDEX(BI308:CR308,1,'Настройки'!$B$3)))</x:f>
      </x:c>
      <x:c r="AZ308" s="61" t="str">
        <x:f>IF(OR(A308="",AQ308&lt;'Настройки'!$B$12,AX308&lt;=0,AND('Настройки'!$B$10="Блокировать",COUNTIF(F308:INDEX(F308:AO308,1,'Настройки'!$B$3),"&lt;0")&gt;0)),"",AY308/ABS(AX308))</x:f>
      </x:c>
      <x:c r="BA308" s="49" t="str">
        <x:f>IF(A308="","",IF(AND('Настройки'!$B$10="Блокировать",COUNTIF(F308:INDEX(F308:AO308,1,'Настройки'!$B$3),"&lt;0")&gt;0),"Не определён",IF(AQ308&lt;'Настройки'!$B$12,"Не определён",IF(AX308=0,"Нет спроса",IF(AX308&lt;0,"Не определён",IF(AZ308&lt;='Настройки'!$B$7,"X",IF(AZ308&lt;='Настройки'!$B$8,"Y","Z")))))))</x:f>
      </x:c>
      <x:c r="BB308" s="49" t="str">
        <x:f>IF(OR(A308="",LEN(AW308)&lt;&gt;1,LEN(BA308)&lt;&gt;1),"",AW308&amp;BA308)</x:f>
      </x:c>
      <x:c r="BC308" s="61" t="str">
        <x:f>IF(OR(A308="",AQ308=0),"",(COUNT(BI308:INDEX(BI308:CR308,1,'Настройки'!$B$3))-COUNT(CS308:INDEX(CS308:EB308,1,'Настройки'!$B$3)))/AQ308)</x:f>
      </x:c>
      <x:c r="BD308" s="64" t="str">
        <x:f>IF(OR(A308="",COUNT(CS308:INDEX(CS308:EB308,1,'Настройки'!$B$3))=0),"",AQ308/COUNT(CS308:INDEX(CS308:EB308,1,'Настройки'!$B$3)))</x:f>
      </x:c>
      <x:c r="BE308" s="64" t="str">
        <x:f>IF(OR(A308="",COUNT(CS308:INDEX(CS308:EB308,1,'Настройки'!$B$3))=0),"",IF(AVERAGE(CS308:INDEX(CS308:EB308,1,'Настройки'!$B$3))=0,"",(STDEVP(CS308:INDEX(CS308:EB308,1,'Настройки'!$B$3))/ABS(AVERAGE(CS308:INDEX(CS308:EB308,1,'Настройки'!$B$3))))^2))</x:f>
      </x:c>
      <x:c r="BF308" s="49" t="str">
        <x:f>IF(A308="","",IF(AQ308&lt;3,"Недостаточно",IF(AQ308&lt;6,"Предварительный","Обычный")))</x:f>
      </x:c>
      <x:c r="BG308" s="49" t="str">
        <x:f>IF(A308="","",IF(COUNTIF(F308:INDEX(F308:AO308,1,'Настройки'!$B$3),"&lt;0")&gt;0,IF('Настройки'!$B$10="Блокировать","Отрицательный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"),"")&amp;IF(AQ308&lt;3,"Недостаточно истории. ",IF(AQ308&lt;6,"Предварительная классификация. ",""))&amp;IF(AX308=0,"Нет спроса за горизонт. ","")&amp;IF(AZ308&gt;'Настройки'!$B$11,"Экстремальная вариативность. ",""))</x:f>
      </x:c>
      <x:c r="BH308" s="49" t="str">
        <x:f>IF(A308="","",IFERROR(VLOOKUP(BB308,'Настройки'!$D$3:$E$11,2,FALSE),"Сначала проверьте исходные данные и историю спроса.")&amp;" Уточните срок поставки, MOQ и критичность.")</x:f>
      </x:c>
      <x:c r="BI308" s="50" t="str">
        <x:f>IF(1&gt;'Настройки'!$B$3,"",IF(ISBLANK(F308),IF('Настройки'!$B$9="Нулевой спрос",0,""),IF(F308&lt;0,IF('Настройки'!$B$10="Исключить","",IF('Настройки'!$B$10="Абсолютные значения",ABS(F308),F308)),F308)))</x:f>
      </x:c>
      <x:c r="BJ308" s="50" t="str">
        <x:f>IF(2&gt;'Настройки'!$B$3,"",IF(ISBLANK(G308),IF('Настройки'!$B$9="Нулевой спрос",0,""),IF(G308&lt;0,IF('Настройки'!$B$10="Исключить","",IF('Настройки'!$B$10="Абсолютные значения",ABS(G308),G308)),G308)))</x:f>
      </x:c>
      <x:c r="BK308" s="50" t="str">
        <x:f>IF(3&gt;'Настройки'!$B$3,"",IF(ISBLANK(H308),IF('Настройки'!$B$9="Нулевой спрос",0,""),IF(H308&lt;0,IF('Настройки'!$B$10="Исключить","",IF('Настройки'!$B$10="Абсолютные значения",ABS(H308),H308)),H308)))</x:f>
      </x:c>
      <x:c r="BL308" s="50" t="str">
        <x:f>IF(4&gt;'Настройки'!$B$3,"",IF(ISBLANK(I308),IF('Настройки'!$B$9="Нулевой спрос",0,""),IF(I308&lt;0,IF('Настройки'!$B$10="Исключить","",IF('Настройки'!$B$10="Абсолютные значения",ABS(I308),I308)),I308)))</x:f>
      </x:c>
      <x:c r="BM308" s="50" t="str">
        <x:f>IF(5&gt;'Настройки'!$B$3,"",IF(ISBLANK(J308),IF('Настройки'!$B$9="Нулевой спрос",0,""),IF(J308&lt;0,IF('Настройки'!$B$10="Исключить","",IF('Настройки'!$B$10="Абсолютные значения",ABS(J308),J308)),J308)))</x:f>
      </x:c>
      <x:c r="BN308" s="50" t="str">
        <x:f>IF(6&gt;'Настройки'!$B$3,"",IF(ISBLANK(K308),IF('Настройки'!$B$9="Нулевой спрос",0,""),IF(K308&lt;0,IF('Настройки'!$B$10="Исключить","",IF('Настройки'!$B$10="Абсолютные значения",ABS(K308),K308)),K308)))</x:f>
      </x:c>
      <x:c r="BO308" s="50" t="str">
        <x:f>IF(7&gt;'Настройки'!$B$3,"",IF(ISBLANK(L308),IF('Настройки'!$B$9="Нулевой спрос",0,""),IF(L308&lt;0,IF('Настройки'!$B$10="Исключить","",IF('Настройки'!$B$10="Абсолютные значения",ABS(L308),L308)),L308)))</x:f>
      </x:c>
      <x:c r="BP308" s="50" t="str">
        <x:f>IF(8&gt;'Настройки'!$B$3,"",IF(ISBLANK(M308),IF('Настройки'!$B$9="Нулевой спрос",0,""),IF(M308&lt;0,IF('Настройки'!$B$10="Исключить","",IF('Настройки'!$B$10="Абсолютные значения",ABS(M308),M308)),M308)))</x:f>
      </x:c>
      <x:c r="BQ308" s="50" t="str">
        <x:f>IF(9&gt;'Настройки'!$B$3,"",IF(ISBLANK(N308),IF('Настройки'!$B$9="Нулевой спрос",0,""),IF(N308&lt;0,IF('Настройки'!$B$10="Исключить","",IF('Настройки'!$B$10="Абсолютные значения",ABS(N308),N308)),N308)))</x:f>
      </x:c>
      <x:c r="BR308" s="50" t="str">
        <x:f>IF(10&gt;'Настройки'!$B$3,"",IF(ISBLANK(O308),IF('Настройки'!$B$9="Нулевой спрос",0,""),IF(O308&lt;0,IF('Настройки'!$B$10="Исключить","",IF('Настройки'!$B$10="Абсолютные значения",ABS(O308),O308)),O308)))</x:f>
      </x:c>
      <x:c r="BS308" s="50" t="str">
        <x:f>IF(11&gt;'Настройки'!$B$3,"",IF(ISBLANK(P308),IF('Настройки'!$B$9="Нулевой спрос",0,""),IF(P308&lt;0,IF('Настройки'!$B$10="Исключить","",IF('Настройки'!$B$10="Абсолютные значения",ABS(P308),P308)),P308)))</x:f>
      </x:c>
      <x:c r="BT308" s="50" t="str">
        <x:f>IF(12&gt;'Настройки'!$B$3,"",IF(ISBLANK(Q308),IF('Настройки'!$B$9="Нулевой спрос",0,""),IF(Q308&lt;0,IF('Настройки'!$B$10="Исключить","",IF('Настройки'!$B$10="Абсолютные значения",ABS(Q308),Q308)),Q308)))</x:f>
      </x:c>
      <x:c r="BU308" s="50" t="str">
        <x:f>IF(13&gt;'Настройки'!$B$3,"",IF(ISBLANK(R308),IF('Настройки'!$B$9="Нулевой спрос",0,""),IF(R308&lt;0,IF('Настройки'!$B$10="Исключить","",IF('Настройки'!$B$10="Абсолютные значения",ABS(R308),R308)),R308)))</x:f>
      </x:c>
      <x:c r="BV308" s="50" t="str">
        <x:f>IF(14&gt;'Настройки'!$B$3,"",IF(ISBLANK(S308),IF('Настройки'!$B$9="Нулевой спрос",0,""),IF(S308&lt;0,IF('Настройки'!$B$10="Исключить","",IF('Настройки'!$B$10="Абсолютные значения",ABS(S308),S308)),S308)))</x:f>
      </x:c>
      <x:c r="BW308" s="50" t="str">
        <x:f>IF(15&gt;'Настройки'!$B$3,"",IF(ISBLANK(T308),IF('Настройки'!$B$9="Нулевой спрос",0,""),IF(T308&lt;0,IF('Настройки'!$B$10="Исключить","",IF('Настройки'!$B$10="Абсолютные значения",ABS(T308),T308)),T308)))</x:f>
      </x:c>
      <x:c r="BX308" s="50" t="str">
        <x:f>IF(16&gt;'Настройки'!$B$3,"",IF(ISBLANK(U308),IF('Настройки'!$B$9="Нулевой спрос",0,""),IF(U308&lt;0,IF('Настройки'!$B$10="Исключить","",IF('Настройки'!$B$10="Абсолютные значения",ABS(U308),U308)),U308)))</x:f>
      </x:c>
      <x:c r="BY308" s="50" t="str">
        <x:f>IF(17&gt;'Настройки'!$B$3,"",IF(ISBLANK(V308),IF('Настройки'!$B$9="Нулевой спрос",0,""),IF(V308&lt;0,IF('Настройки'!$B$10="Исключить","",IF('Настройки'!$B$10="Абсолютные значения",ABS(V308),V308)),V308)))</x:f>
      </x:c>
      <x:c r="BZ308" s="50" t="str">
        <x:f>IF(18&gt;'Настройки'!$B$3,"",IF(ISBLANK(W308),IF('Настройки'!$B$9="Нулевой спрос",0,""),IF(W308&lt;0,IF('Настройки'!$B$10="Исключить","",IF('Настройки'!$B$10="Абсолютные значения",ABS(W308),W308)),W308)))</x:f>
      </x:c>
      <x:c r="CA308" s="50" t="str">
        <x:f>IF(19&gt;'Настройки'!$B$3,"",IF(ISBLANK(X308),IF('Настройки'!$B$9="Нулевой спрос",0,""),IF(X308&lt;0,IF('Настройки'!$B$10="Исключить","",IF('Настройки'!$B$10="Абсолютные значения",ABS(X308),X308)),X308)))</x:f>
      </x:c>
      <x:c r="CB308" s="50" t="str">
        <x:f>IF(20&gt;'Настройки'!$B$3,"",IF(ISBLANK(Y308),IF('Настройки'!$B$9="Нулевой спрос",0,""),IF(Y308&lt;0,IF('Настройки'!$B$10="Исключить","",IF('Настройки'!$B$10="Абсолютные значения",ABS(Y308),Y308)),Y308)))</x:f>
      </x:c>
      <x:c r="CC308" s="50" t="str">
        <x:f>IF(21&gt;'Настройки'!$B$3,"",IF(ISBLANK(Z308),IF('Настройки'!$B$9="Нулевой спрос",0,""),IF(Z308&lt;0,IF('Настройки'!$B$10="Исключить","",IF('Настройки'!$B$10="Абсолютные значения",ABS(Z308),Z308)),Z308)))</x:f>
      </x:c>
      <x:c r="CD308" s="50" t="str">
        <x:f>IF(22&gt;'Настройки'!$B$3,"",IF(ISBLANK(AA308),IF('Настройки'!$B$9="Нулевой спрос",0,""),IF(AA308&lt;0,IF('Настройки'!$B$10="Исключить","",IF('Настройки'!$B$10="Абсолютные значения",ABS(AA308),AA308)),AA308)))</x:f>
      </x:c>
      <x:c r="CE308" s="50" t="str">
        <x:f>IF(23&gt;'Настройки'!$B$3,"",IF(ISBLANK(AB308),IF('Настройки'!$B$9="Нулевой спрос",0,""),IF(AB308&lt;0,IF('Настройки'!$B$10="Исключить","",IF('Настройки'!$B$10="Абсолютные значения",ABS(AB308),AB308)),AB308)))</x:f>
      </x:c>
      <x:c r="CF308" s="50" t="str">
        <x:f>IF(24&gt;'Настройки'!$B$3,"",IF(ISBLANK(AC308),IF('Настройки'!$B$9="Нулевой спрос",0,""),IF(AC308&lt;0,IF('Настройки'!$B$10="Исключить","",IF('Настройки'!$B$10="Абсолютные значения",ABS(AC308),AC308)),AC308)))</x:f>
      </x:c>
      <x:c r="CG308" s="50" t="str">
        <x:f>IF(25&gt;'Настройки'!$B$3,"",IF(ISBLANK(AD308),IF('Настройки'!$B$9="Нулевой спрос",0,""),IF(AD308&lt;0,IF('Настройки'!$B$10="Исключить","",IF('Настройки'!$B$10="Абсолютные значения",ABS(AD308),AD308)),AD308)))</x:f>
      </x:c>
      <x:c r="CH308" s="50" t="str">
        <x:f>IF(26&gt;'Настройки'!$B$3,"",IF(ISBLANK(AE308),IF('Настройки'!$B$9="Нулевой спрос",0,""),IF(AE308&lt;0,IF('Настройки'!$B$10="Исключить","",IF('Настройки'!$B$10="Абсолютные значения",ABS(AE308),AE308)),AE308)))</x:f>
      </x:c>
      <x:c r="CI308" s="50" t="str">
        <x:f>IF(27&gt;'Настройки'!$B$3,"",IF(ISBLANK(AF308),IF('Настройки'!$B$9="Нулевой спрос",0,""),IF(AF308&lt;0,IF('Настройки'!$B$10="Исключить","",IF('Настройки'!$B$10="Абсолютные значения",ABS(AF308),AF308)),AF308)))</x:f>
      </x:c>
      <x:c r="CJ308" s="50" t="str">
        <x:f>IF(28&gt;'Настройки'!$B$3,"",IF(ISBLANK(AG308),IF('Настройки'!$B$9="Нулевой спрос",0,""),IF(AG308&lt;0,IF('Настройки'!$B$10="Исключить","",IF('Настройки'!$B$10="Абсолютные значения",ABS(AG308),AG308)),AG308)))</x:f>
      </x:c>
      <x:c r="CK308" s="50" t="str">
        <x:f>IF(29&gt;'Настройки'!$B$3,"",IF(ISBLANK(AH308),IF('Настройки'!$B$9="Нулевой спрос",0,""),IF(AH308&lt;0,IF('Настройки'!$B$10="Исключить","",IF('Настройки'!$B$10="Абсолютные значения",ABS(AH308),AH308)),AH308)))</x:f>
      </x:c>
      <x:c r="CL308" s="50" t="str">
        <x:f>IF(30&gt;'Настройки'!$B$3,"",IF(ISBLANK(AI308),IF('Настройки'!$B$9="Нулевой спрос",0,""),IF(AI308&lt;0,IF('Настройки'!$B$10="Исключить","",IF('Настройки'!$B$10="Абсолютные значения",ABS(AI308),AI308)),AI308)))</x:f>
      </x:c>
      <x:c r="CM308" s="50" t="str">
        <x:f>IF(31&gt;'Настройки'!$B$3,"",IF(ISBLANK(AJ308),IF('Настройки'!$B$9="Нулевой спрос",0,""),IF(AJ308&lt;0,IF('Настройки'!$B$10="Исключить","",IF('Настройки'!$B$10="Абсолютные значения",ABS(AJ308),AJ308)),AJ308)))</x:f>
      </x:c>
      <x:c r="CN308" s="50" t="str">
        <x:f>IF(32&gt;'Настройки'!$B$3,"",IF(ISBLANK(AK308),IF('Настройки'!$B$9="Нулевой спрос",0,""),IF(AK308&lt;0,IF('Настройки'!$B$10="Исключить","",IF('Настройки'!$B$10="Абсолютные значения",ABS(AK308),AK308)),AK308)))</x:f>
      </x:c>
      <x:c r="CO308" s="50" t="str">
        <x:f>IF(33&gt;'Настройки'!$B$3,"",IF(ISBLANK(AL308),IF('Настройки'!$B$9="Нулевой спрос",0,""),IF(AL308&lt;0,IF('Настройки'!$B$10="Исключить","",IF('Настройки'!$B$10="Абсолютные значения",ABS(AL308),AL308)),AL308)))</x:f>
      </x:c>
      <x:c r="CP308" s="50" t="str">
        <x:f>IF(34&gt;'Настройки'!$B$3,"",IF(ISBLANK(AM308),IF('Настройки'!$B$9="Нулевой спрос",0,""),IF(AM308&lt;0,IF('Настройки'!$B$10="Исключить","",IF('Настройки'!$B$10="Абсолютные значения",ABS(AM308),AM308)),AM308)))</x:f>
      </x:c>
      <x:c r="CQ308" s="50" t="str">
        <x:f>IF(35&gt;'Настройки'!$B$3,"",IF(ISBLANK(AN308),IF('Настройки'!$B$9="Нулевой спрос",0,""),IF(AN308&lt;0,IF('Настройки'!$B$10="Исключить","",IF('Настройки'!$B$10="Абсолютные значения",ABS(AN308),AN308)),AN308)))</x:f>
      </x:c>
      <x:c r="CR308" s="50" t="str">
        <x:f>IF(36&gt;'Настройки'!$B$3,"",IF(ISBLANK(AO308),IF('Настройки'!$B$9="Нулевой спрос",0,""),IF(AO308&lt;0,IF('Настройки'!$B$10="Исключить","",IF('Настройки'!$B$10="Абсолютные значения",ABS(AO308),AO308)),AO308)))</x:f>
      </x:c>
      <x:c r="CS308" s="50" t="str">
        <x:f>IF(OR(1&gt;'Настройки'!$B$3,ISBLANK(BI308),BI308=0),"",BI308)</x:f>
      </x:c>
      <x:c r="CT308" s="50" t="str">
        <x:f>IF(OR(2&gt;'Настройки'!$B$3,ISBLANK(BJ308),BJ308=0),"",BJ308)</x:f>
      </x:c>
      <x:c r="CU308" s="50" t="str">
        <x:f>IF(OR(3&gt;'Настройки'!$B$3,ISBLANK(BK308),BK308=0),"",BK308)</x:f>
      </x:c>
      <x:c r="CV308" s="50" t="str">
        <x:f>IF(OR(4&gt;'Настройки'!$B$3,ISBLANK(BL308),BL308=0),"",BL308)</x:f>
      </x:c>
      <x:c r="CW308" s="50" t="str">
        <x:f>IF(OR(5&gt;'Настройки'!$B$3,ISBLANK(BM308),BM308=0),"",BM308)</x:f>
      </x:c>
      <x:c r="CX308" s="50" t="str">
        <x:f>IF(OR(6&gt;'Настройки'!$B$3,ISBLANK(BN308),BN308=0),"",BN308)</x:f>
      </x:c>
      <x:c r="CY308" s="50" t="str">
        <x:f>IF(OR(7&gt;'Настройки'!$B$3,ISBLANK(BO308),BO308=0),"",BO308)</x:f>
      </x:c>
      <x:c r="CZ308" s="50" t="str">
        <x:f>IF(OR(8&gt;'Настройки'!$B$3,ISBLANK(BP308),BP308=0),"",BP308)</x:f>
      </x:c>
      <x:c r="DA308" s="50" t="str">
        <x:f>IF(OR(9&gt;'Настройки'!$B$3,ISBLANK(BQ308),BQ308=0),"",BQ308)</x:f>
      </x:c>
      <x:c r="DB308" s="50" t="str">
        <x:f>IF(OR(10&gt;'Настройки'!$B$3,ISBLANK(BR308),BR308=0),"",BR308)</x:f>
      </x:c>
      <x:c r="DC308" s="50" t="str">
        <x:f>IF(OR(11&gt;'Настройки'!$B$3,ISBLANK(BS308),BS308=0),"",BS308)</x:f>
      </x:c>
      <x:c r="DD308" s="50" t="str">
        <x:f>IF(OR(12&gt;'Настройки'!$B$3,ISBLANK(BT308),BT308=0),"",BT308)</x:f>
      </x:c>
      <x:c r="DE308" s="50" t="str">
        <x:f>IF(OR(13&gt;'Настройки'!$B$3,ISBLANK(BU308),BU308=0),"",BU308)</x:f>
      </x:c>
      <x:c r="DF308" s="50" t="str">
        <x:f>IF(OR(14&gt;'Настройки'!$B$3,ISBLANK(BV308),BV308=0),"",BV308)</x:f>
      </x:c>
      <x:c r="DG308" s="50" t="str">
        <x:f>IF(OR(15&gt;'Настройки'!$B$3,ISBLANK(BW308),BW308=0),"",BW308)</x:f>
      </x:c>
      <x:c r="DH308" s="50" t="str">
        <x:f>IF(OR(16&gt;'Настройки'!$B$3,ISBLANK(BX308),BX308=0),"",BX308)</x:f>
      </x:c>
      <x:c r="DI308" s="50" t="str">
        <x:f>IF(OR(17&gt;'Настройки'!$B$3,ISBLANK(BY308),BY308=0),"",BY308)</x:f>
      </x:c>
      <x:c r="DJ308" s="50" t="str">
        <x:f>IF(OR(18&gt;'Настройки'!$B$3,ISBLANK(BZ308),BZ308=0),"",BZ308)</x:f>
      </x:c>
      <x:c r="DK308" s="50" t="str">
        <x:f>IF(OR(19&gt;'Настройки'!$B$3,ISBLANK(CA308),CA308=0),"",CA308)</x:f>
      </x:c>
      <x:c r="DL308" s="50" t="str">
        <x:f>IF(OR(20&gt;'Настройки'!$B$3,ISBLANK(CB308),CB308=0),"",CB308)</x:f>
      </x:c>
      <x:c r="DM308" s="50" t="str">
        <x:f>IF(OR(21&gt;'Настройки'!$B$3,ISBLANK(CC308),CC308=0),"",CC308)</x:f>
      </x:c>
      <x:c r="DN308" s="50" t="str">
        <x:f>IF(OR(22&gt;'Настройки'!$B$3,ISBLANK(CD308),CD308=0),"",CD308)</x:f>
      </x:c>
      <x:c r="DO308" s="50" t="str">
        <x:f>IF(OR(23&gt;'Настройки'!$B$3,ISBLANK(CE308),CE308=0),"",CE308)</x:f>
      </x:c>
      <x:c r="DP308" s="50" t="str">
        <x:f>IF(OR(24&gt;'Настройки'!$B$3,ISBLANK(CF308),CF308=0),"",CF308)</x:f>
      </x:c>
      <x:c r="DQ308" s="50" t="str">
        <x:f>IF(OR(25&gt;'Настройки'!$B$3,ISBLANK(CG308),CG308=0),"",CG308)</x:f>
      </x:c>
      <x:c r="DR308" s="50" t="str">
        <x:f>IF(OR(26&gt;'Настройки'!$B$3,ISBLANK(CH308),CH308=0),"",CH308)</x:f>
      </x:c>
      <x:c r="DS308" s="50" t="str">
        <x:f>IF(OR(27&gt;'Настройки'!$B$3,ISBLANK(CI308),CI308=0),"",CI308)</x:f>
      </x:c>
      <x:c r="DT308" s="50" t="str">
        <x:f>IF(OR(28&gt;'Настройки'!$B$3,ISBLANK(CJ308),CJ308=0),"",CJ308)</x:f>
      </x:c>
      <x:c r="DU308" s="50" t="str">
        <x:f>IF(OR(29&gt;'Настройки'!$B$3,ISBLANK(CK308),CK308=0),"",CK308)</x:f>
      </x:c>
      <x:c r="DV308" s="50" t="str">
        <x:f>IF(OR(30&gt;'Настройки'!$B$3,ISBLANK(CL308),CL308=0),"",CL308)</x:f>
      </x:c>
      <x:c r="DW308" s="50" t="str">
        <x:f>IF(OR(31&gt;'Настройки'!$B$3,ISBLANK(CM308),CM308=0),"",CM308)</x:f>
      </x:c>
      <x:c r="DX308" s="50" t="str">
        <x:f>IF(OR(32&gt;'Настройки'!$B$3,ISBLANK(CN308),CN308=0),"",CN308)</x:f>
      </x:c>
      <x:c r="DY308" s="50" t="str">
        <x:f>IF(OR(33&gt;'Настройки'!$B$3,ISBLANK(CO308),CO308=0),"",CO308)</x:f>
      </x:c>
      <x:c r="DZ308" s="50" t="str">
        <x:f>IF(OR(34&gt;'Настройки'!$B$3,ISBLANK(CP308),CP308=0),"",CP308)</x:f>
      </x:c>
      <x:c r="EA308" s="50" t="str">
        <x:f>IF(OR(35&gt;'Настройки'!$B$3,ISBLANK(CQ308),CQ308=0),"",CQ308)</x:f>
      </x:c>
      <x:c r="EB308" s="50" t="str">
        <x:f>IF(OR(36&gt;'Настройки'!$B$3,ISBLANK(CR308),CR308=0),"",CR308)</x:f>
      </x:c>
      <x:c r="EC308" s="50" t="str">
        <x:f>IF(A308="","",IF(OR(BB308="AZ",BB308="BZ"),10000+ROW(),IF(AZ308&gt;'Настройки'!$B$11,20000+ROW(),IF(BF308&lt;&gt;"Обычный",30000+ROW(),IF(AX308&lt;=0,40000+ROW(),"")))))</x:f>
      </x:c>
      <x:c r="ED308" s="50" t="str">
        <x:f>IF(EC308="","",COUNTIFS($EC$2:$EC$1001,"&gt;0",$EC$2:$EC$1001,"&lt;"&amp;EC308)+1)</x:f>
      </x:c>
    </x:row>
    <x:row r="309">
      <x:c r="A309" s="115"/>
      <x:c r="B309" s="115"/>
      <x:c r="C309" s="115"/>
      <x:c r="D309" s="118"/>
      <x:c r="E309" s="118"/>
      <x:c r="F309" s="118"/>
      <x:c r="G309" s="118"/>
      <x:c r="H309" s="118"/>
      <x:c r="I309" s="118"/>
      <x:c r="J309" s="118"/>
      <x:c r="K309" s="118"/>
      <x:c r="L309" s="118"/>
      <x:c r="M309" s="118"/>
      <x:c r="N309" s="118"/>
      <x:c r="O309" s="118"/>
      <x:c r="P309" s="118"/>
      <x:c r="Q309" s="118"/>
      <x:c r="R309" s="118"/>
      <x:c r="S309" s="118"/>
      <x:c r="T309" s="118"/>
      <x:c r="U309" s="118"/>
      <x:c r="V309" s="118"/>
      <x:c r="W309" s="118"/>
      <x:c r="X309" s="118"/>
      <x:c r="Y309" s="118"/>
      <x:c r="Z309" s="118"/>
      <x:c r="AA309" s="118"/>
      <x:c r="AB309" s="118"/>
      <x:c r="AC309" s="118"/>
      <x:c r="AD309" s="118"/>
      <x:c r="AE309" s="118"/>
      <x:c r="AF309" s="118"/>
      <x:c r="AG309" s="118"/>
      <x:c r="AH309" s="118"/>
      <x:c r="AI309" s="118"/>
      <x:c r="AJ309" s="118"/>
      <x:c r="AK309" s="118"/>
      <x:c r="AL309" s="118"/>
      <x:c r="AM309" s="118"/>
      <x:c r="AN309" s="118"/>
      <x:c r="AO309" s="118"/>
      <x:c r="AP309" s="115"/>
      <x:c r="AQ309" s="49" t="str">
        <x:f>IF(A309="","",COUNT(BI309:INDEX(BI309:CR309,1,'Настройки'!$B$3)))</x:f>
      </x:c>
      <x:c r="AR309" s="49" t="str">
        <x:f>IF(A309="","",SUM(BI309:INDEX(BI309:CR309,1,'Настройки'!$B$3)))</x:f>
      </x:c>
      <x:c r="AS309" s="58" t="str">
        <x:f>IF(A309="","",IF('Настройки'!$B$4="Стоимость потребления",AR309*D309,IF('Настройки'!$B$4="Количество",AR309,E309)))</x:f>
      </x:c>
      <x:c r="AT309" s="61" t="str">
        <x:f>IF(OR(A309="",AS309&lt;0,SUM($AS$2:$AS$1001)&lt;=0),"",AS309/SUM($AS$2:$AS$1001))</x:f>
      </x:c>
      <x:c r="AU309" s="61" t="str">
        <x:f>IF(OR(A309="",AS309&lt;0,SUM($AS$2:$AS$1001)&lt;=0),"",SUMIFS($AS$2:$AS$1001,$AS$2:$AS$1001,"&gt;"&amp;AS309)/SUM($AS$2:$AS$1001))</x:f>
      </x:c>
      <x:c r="AV309" s="61" t="str">
        <x:f>IF(OR(A309="",AS309&lt;0,SUM($AS$2:$AS$1001)&lt;=0),"",SUMIFS($AS$2:$AS$1001,$AS$2:$AS$1001,"&gt;="&amp;AS309)/SUM($AS$2:$AS$1001))</x:f>
      </x:c>
      <x:c r="AW309" s="49" t="str">
        <x:f>IF(A309="","",IF(SUM($AS$2:$AS$1001)&lt;=0,"Не определён",IF(AS309&lt;0,"Исключение",IF(AU309&lt;'Настройки'!$B$5,"A",IF(AU309&lt;'Настройки'!$B$6,"B","C")))))</x:f>
      </x:c>
      <x:c r="AX309" s="58" t="str">
        <x:f>IF(A309="","",IF(AQ309=0,"",AVERAGE(BI309:INDEX(BI309:CR309,1,'Настройки'!$B$3))))</x:f>
      </x:c>
      <x:c r="AY309" s="58" t="str">
        <x:f>IF(OR(A309="",AQ309=0),"",STDEVP(BI309:INDEX(BI309:CR309,1,'Настройки'!$B$3)))</x:f>
      </x:c>
      <x:c r="AZ309" s="61" t="str">
        <x:f>IF(OR(A309="",AQ309&lt;'Настройки'!$B$12,AX309&lt;=0,AND('Настройки'!$B$10="Блокировать",COUNTIF(F309:INDEX(F309:AO309,1,'Настройки'!$B$3),"&lt;0")&gt;0)),"",AY309/ABS(AX309))</x:f>
      </x:c>
      <x:c r="BA309" s="49" t="str">
        <x:f>IF(A309="","",IF(AND('Настройки'!$B$10="Блокировать",COUNTIF(F309:INDEX(F309:AO309,1,'Настройки'!$B$3),"&lt;0")&gt;0),"Не определён",IF(AQ309&lt;'Настройки'!$B$12,"Не определён",IF(AX309=0,"Нет спроса",IF(AX309&lt;0,"Не определён",IF(AZ309&lt;='Настройки'!$B$7,"X",IF(AZ309&lt;='Настройки'!$B$8,"Y","Z")))))))</x:f>
      </x:c>
      <x:c r="BB309" s="49" t="str">
        <x:f>IF(OR(A309="",LEN(AW309)&lt;&gt;1,LEN(BA309)&lt;&gt;1),"",AW309&amp;BA309)</x:f>
      </x:c>
      <x:c r="BC309" s="61" t="str">
        <x:f>IF(OR(A309="",AQ309=0),"",(COUNT(BI309:INDEX(BI309:CR309,1,'Настройки'!$B$3))-COUNT(CS309:INDEX(CS309:EB309,1,'Настройки'!$B$3)))/AQ309)</x:f>
      </x:c>
      <x:c r="BD309" s="64" t="str">
        <x:f>IF(OR(A309="",COUNT(CS309:INDEX(CS309:EB309,1,'Настройки'!$B$3))=0),"",AQ309/COUNT(CS309:INDEX(CS309:EB309,1,'Настройки'!$B$3)))</x:f>
      </x:c>
      <x:c r="BE309" s="64" t="str">
        <x:f>IF(OR(A309="",COUNT(CS309:INDEX(CS309:EB309,1,'Настройки'!$B$3))=0),"",IF(AVERAGE(CS309:INDEX(CS309:EB309,1,'Настройки'!$B$3))=0,"",(STDEVP(CS309:INDEX(CS309:EB309,1,'Настройки'!$B$3))/ABS(AVERAGE(CS309:INDEX(CS309:EB309,1,'Настройки'!$B$3))))^2))</x:f>
      </x:c>
      <x:c r="BF309" s="49" t="str">
        <x:f>IF(A309="","",IF(AQ309&lt;3,"Недостаточно",IF(AQ309&lt;6,"Предварительный","Обычный")))</x:f>
      </x:c>
      <x:c r="BG309" s="49" t="str">
        <x:f>IF(A309="","",IF(COUNTIF(F309:INDEX(F309:AO309,1,'Настройки'!$B$3),"&lt;0")&gt;0,IF('Настройки'!$B$10="Блокировать","Отрицательный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"),"")&amp;IF(AQ309&lt;3,"Недостаточно истории. ",IF(AQ309&lt;6,"Предварительная классификация. ",""))&amp;IF(AX309=0,"Нет спроса за горизонт. ","")&amp;IF(AZ309&gt;'Настройки'!$B$11,"Экстремальная вариативность. ",""))</x:f>
      </x:c>
      <x:c r="BH309" s="49" t="str">
        <x:f>IF(A309="","",IFERROR(VLOOKUP(BB309,'Настройки'!$D$3:$E$11,2,FALSE),"Сначала проверьте исходные данные и историю спроса.")&amp;" Уточните срок поставки, MOQ и критичность.")</x:f>
      </x:c>
      <x:c r="BI309" s="50" t="str">
        <x:f>IF(1&gt;'Настройки'!$B$3,"",IF(ISBLANK(F309),IF('Настройки'!$B$9="Нулевой спрос",0,""),IF(F309&lt;0,IF('Настройки'!$B$10="Исключить","",IF('Настройки'!$B$10="Абсолютные значения",ABS(F309),F309)),F309)))</x:f>
      </x:c>
      <x:c r="BJ309" s="50" t="str">
        <x:f>IF(2&gt;'Настройки'!$B$3,"",IF(ISBLANK(G309),IF('Настройки'!$B$9="Нулевой спрос",0,""),IF(G309&lt;0,IF('Настройки'!$B$10="Исключить","",IF('Настройки'!$B$10="Абсолютные значения",ABS(G309),G309)),G309)))</x:f>
      </x:c>
      <x:c r="BK309" s="50" t="str">
        <x:f>IF(3&gt;'Настройки'!$B$3,"",IF(ISBLANK(H309),IF('Настройки'!$B$9="Нулевой спрос",0,""),IF(H309&lt;0,IF('Настройки'!$B$10="Исключить","",IF('Настройки'!$B$10="Абсолютные значения",ABS(H309),H309)),H309)))</x:f>
      </x:c>
      <x:c r="BL309" s="50" t="str">
        <x:f>IF(4&gt;'Настройки'!$B$3,"",IF(ISBLANK(I309),IF('Настройки'!$B$9="Нулевой спрос",0,""),IF(I309&lt;0,IF('Настройки'!$B$10="Исключить","",IF('Настройки'!$B$10="Абсолютные значения",ABS(I309),I309)),I309)))</x:f>
      </x:c>
      <x:c r="BM309" s="50" t="str">
        <x:f>IF(5&gt;'Настройки'!$B$3,"",IF(ISBLANK(J309),IF('Настройки'!$B$9="Нулевой спрос",0,""),IF(J309&lt;0,IF('Настройки'!$B$10="Исключить","",IF('Настройки'!$B$10="Абсолютные значения",ABS(J309),J309)),J309)))</x:f>
      </x:c>
      <x:c r="BN309" s="50" t="str">
        <x:f>IF(6&gt;'Настройки'!$B$3,"",IF(ISBLANK(K309),IF('Настройки'!$B$9="Нулевой спрос",0,""),IF(K309&lt;0,IF('Настройки'!$B$10="Исключить","",IF('Настройки'!$B$10="Абсолютные значения",ABS(K309),K309)),K309)))</x:f>
      </x:c>
      <x:c r="BO309" s="50" t="str">
        <x:f>IF(7&gt;'Настройки'!$B$3,"",IF(ISBLANK(L309),IF('Настройки'!$B$9="Нулевой спрос",0,""),IF(L309&lt;0,IF('Настройки'!$B$10="Исключить","",IF('Настройки'!$B$10="Абсолютные значения",ABS(L309),L309)),L309)))</x:f>
      </x:c>
      <x:c r="BP309" s="50" t="str">
        <x:f>IF(8&gt;'Настройки'!$B$3,"",IF(ISBLANK(M309),IF('Настройки'!$B$9="Нулевой спрос",0,""),IF(M309&lt;0,IF('Настройки'!$B$10="Исключить","",IF('Настройки'!$B$10="Абсолютные значения",ABS(M309),M309)),M309)))</x:f>
      </x:c>
      <x:c r="BQ309" s="50" t="str">
        <x:f>IF(9&gt;'Настройки'!$B$3,"",IF(ISBLANK(N309),IF('Настройки'!$B$9="Нулевой спрос",0,""),IF(N309&lt;0,IF('Настройки'!$B$10="Исключить","",IF('Настройки'!$B$10="Абсолютные значения",ABS(N309),N309)),N309)))</x:f>
      </x:c>
      <x:c r="BR309" s="50" t="str">
        <x:f>IF(10&gt;'Настройки'!$B$3,"",IF(ISBLANK(O309),IF('Настройки'!$B$9="Нулевой спрос",0,""),IF(O309&lt;0,IF('Настройки'!$B$10="Исключить","",IF('Настройки'!$B$10="Абсолютные значения",ABS(O309),O309)),O309)))</x:f>
      </x:c>
      <x:c r="BS309" s="50" t="str">
        <x:f>IF(11&gt;'Настройки'!$B$3,"",IF(ISBLANK(P309),IF('Настройки'!$B$9="Нулевой спрос",0,""),IF(P309&lt;0,IF('Настройки'!$B$10="Исключить","",IF('Настройки'!$B$10="Абсолютные значения",ABS(P309),P309)),P309)))</x:f>
      </x:c>
      <x:c r="BT309" s="50" t="str">
        <x:f>IF(12&gt;'Настройки'!$B$3,"",IF(ISBLANK(Q309),IF('Настройки'!$B$9="Нулевой спрос",0,""),IF(Q309&lt;0,IF('Настройки'!$B$10="Исключить","",IF('Настройки'!$B$10="Абсолютные значения",ABS(Q309),Q309)),Q309)))</x:f>
      </x:c>
      <x:c r="BU309" s="50" t="str">
        <x:f>IF(13&gt;'Настройки'!$B$3,"",IF(ISBLANK(R309),IF('Настройки'!$B$9="Нулевой спрос",0,""),IF(R309&lt;0,IF('Настройки'!$B$10="Исключить","",IF('Настройки'!$B$10="Абсолютные значения",ABS(R309),R309)),R309)))</x:f>
      </x:c>
      <x:c r="BV309" s="50" t="str">
        <x:f>IF(14&gt;'Настройки'!$B$3,"",IF(ISBLANK(S309),IF('Настройки'!$B$9="Нулевой спрос",0,""),IF(S309&lt;0,IF('Настройки'!$B$10="Исключить","",IF('Настройки'!$B$10="Абсолютные значения",ABS(S309),S309)),S309)))</x:f>
      </x:c>
      <x:c r="BW309" s="50" t="str">
        <x:f>IF(15&gt;'Настройки'!$B$3,"",IF(ISBLANK(T309),IF('Настройки'!$B$9="Нулевой спрос",0,""),IF(T309&lt;0,IF('Настройки'!$B$10="Исключить","",IF('Настройки'!$B$10="Абсолютные значения",ABS(T309),T309)),T309)))</x:f>
      </x:c>
      <x:c r="BX309" s="50" t="str">
        <x:f>IF(16&gt;'Настройки'!$B$3,"",IF(ISBLANK(U309),IF('Настройки'!$B$9="Нулевой спрос",0,""),IF(U309&lt;0,IF('Настройки'!$B$10="Исключить","",IF('Настройки'!$B$10="Абсолютные значения",ABS(U309),U309)),U309)))</x:f>
      </x:c>
      <x:c r="BY309" s="50" t="str">
        <x:f>IF(17&gt;'Настройки'!$B$3,"",IF(ISBLANK(V309),IF('Настройки'!$B$9="Нулевой спрос",0,""),IF(V309&lt;0,IF('Настройки'!$B$10="Исключить","",IF('Настройки'!$B$10="Абсолютные значения",ABS(V309),V309)),V309)))</x:f>
      </x:c>
      <x:c r="BZ309" s="50" t="str">
        <x:f>IF(18&gt;'Настройки'!$B$3,"",IF(ISBLANK(W309),IF('Настройки'!$B$9="Нулевой спрос",0,""),IF(W309&lt;0,IF('Настройки'!$B$10="Исключить","",IF('Настройки'!$B$10="Абсолютные значения",ABS(W309),W309)),W309)))</x:f>
      </x:c>
      <x:c r="CA309" s="50" t="str">
        <x:f>IF(19&gt;'Настройки'!$B$3,"",IF(ISBLANK(X309),IF('Настройки'!$B$9="Нулевой спрос",0,""),IF(X309&lt;0,IF('Настройки'!$B$10="Исключить","",IF('Настройки'!$B$10="Абсолютные значения",ABS(X309),X309)),X309)))</x:f>
      </x:c>
      <x:c r="CB309" s="50" t="str">
        <x:f>IF(20&gt;'Настройки'!$B$3,"",IF(ISBLANK(Y309),IF('Настройки'!$B$9="Нулевой спрос",0,""),IF(Y309&lt;0,IF('Настройки'!$B$10="Исключить","",IF('Настройки'!$B$10="Абсолютные значения",ABS(Y309),Y309)),Y309)))</x:f>
      </x:c>
      <x:c r="CC309" s="50" t="str">
        <x:f>IF(21&gt;'Настройки'!$B$3,"",IF(ISBLANK(Z309),IF('Настройки'!$B$9="Нулевой спрос",0,""),IF(Z309&lt;0,IF('Настройки'!$B$10="Исключить","",IF('Настройки'!$B$10="Абсолютные значения",ABS(Z309),Z309)),Z309)))</x:f>
      </x:c>
      <x:c r="CD309" s="50" t="str">
        <x:f>IF(22&gt;'Настройки'!$B$3,"",IF(ISBLANK(AA309),IF('Настройки'!$B$9="Нулевой спрос",0,""),IF(AA309&lt;0,IF('Настройки'!$B$10="Исключить","",IF('Настройки'!$B$10="Абсолютные значения",ABS(AA309),AA309)),AA309)))</x:f>
      </x:c>
      <x:c r="CE309" s="50" t="str">
        <x:f>IF(23&gt;'Настройки'!$B$3,"",IF(ISBLANK(AB309),IF('Настройки'!$B$9="Нулевой спрос",0,""),IF(AB309&lt;0,IF('Настройки'!$B$10="Исключить","",IF('Настройки'!$B$10="Абсолютные значения",ABS(AB309),AB309)),AB309)))</x:f>
      </x:c>
      <x:c r="CF309" s="50" t="str">
        <x:f>IF(24&gt;'Настройки'!$B$3,"",IF(ISBLANK(AC309),IF('Настройки'!$B$9="Нулевой спрос",0,""),IF(AC309&lt;0,IF('Настройки'!$B$10="Исключить","",IF('Настройки'!$B$10="Абсолютные значения",ABS(AC309),AC309)),AC309)))</x:f>
      </x:c>
      <x:c r="CG309" s="50" t="str">
        <x:f>IF(25&gt;'Настройки'!$B$3,"",IF(ISBLANK(AD309),IF('Настройки'!$B$9="Нулевой спрос",0,""),IF(AD309&lt;0,IF('Настройки'!$B$10="Исключить","",IF('Настройки'!$B$10="Абсолютные значения",ABS(AD309),AD309)),AD309)))</x:f>
      </x:c>
      <x:c r="CH309" s="50" t="str">
        <x:f>IF(26&gt;'Настройки'!$B$3,"",IF(ISBLANK(AE309),IF('Настройки'!$B$9="Нулевой спрос",0,""),IF(AE309&lt;0,IF('Настройки'!$B$10="Исключить","",IF('Настройки'!$B$10="Абсолютные значения",ABS(AE309),AE309)),AE309)))</x:f>
      </x:c>
      <x:c r="CI309" s="50" t="str">
        <x:f>IF(27&gt;'Настройки'!$B$3,"",IF(ISBLANK(AF309),IF('Настройки'!$B$9="Нулевой спрос",0,""),IF(AF309&lt;0,IF('Настройки'!$B$10="Исключить","",IF('Настройки'!$B$10="Абсолютные значения",ABS(AF309),AF309)),AF309)))</x:f>
      </x:c>
      <x:c r="CJ309" s="50" t="str">
        <x:f>IF(28&gt;'Настройки'!$B$3,"",IF(ISBLANK(AG309),IF('Настройки'!$B$9="Нулевой спрос",0,""),IF(AG309&lt;0,IF('Настройки'!$B$10="Исключить","",IF('Настройки'!$B$10="Абсолютные значения",ABS(AG309),AG309)),AG309)))</x:f>
      </x:c>
      <x:c r="CK309" s="50" t="str">
        <x:f>IF(29&gt;'Настройки'!$B$3,"",IF(ISBLANK(AH309),IF('Настройки'!$B$9="Нулевой спрос",0,""),IF(AH309&lt;0,IF('Настройки'!$B$10="Исключить","",IF('Настройки'!$B$10="Абсолютные значения",ABS(AH309),AH309)),AH309)))</x:f>
      </x:c>
      <x:c r="CL309" s="50" t="str">
        <x:f>IF(30&gt;'Настройки'!$B$3,"",IF(ISBLANK(AI309),IF('Настройки'!$B$9="Нулевой спрос",0,""),IF(AI309&lt;0,IF('Настройки'!$B$10="Исключить","",IF('Настройки'!$B$10="Абсолютные значения",ABS(AI309),AI309)),AI309)))</x:f>
      </x:c>
      <x:c r="CM309" s="50" t="str">
        <x:f>IF(31&gt;'Настройки'!$B$3,"",IF(ISBLANK(AJ309),IF('Настройки'!$B$9="Нулевой спрос",0,""),IF(AJ309&lt;0,IF('Настройки'!$B$10="Исключить","",IF('Настройки'!$B$10="Абсолютные значения",ABS(AJ309),AJ309)),AJ309)))</x:f>
      </x:c>
      <x:c r="CN309" s="50" t="str">
        <x:f>IF(32&gt;'Настройки'!$B$3,"",IF(ISBLANK(AK309),IF('Настройки'!$B$9="Нулевой спрос",0,""),IF(AK309&lt;0,IF('Настройки'!$B$10="Исключить","",IF('Настройки'!$B$10="Абсолютные значения",ABS(AK309),AK309)),AK309)))</x:f>
      </x:c>
      <x:c r="CO309" s="50" t="str">
        <x:f>IF(33&gt;'Настройки'!$B$3,"",IF(ISBLANK(AL309),IF('Настройки'!$B$9="Нулевой спрос",0,""),IF(AL309&lt;0,IF('Настройки'!$B$10="Исключить","",IF('Настройки'!$B$10="Абсолютные значения",ABS(AL309),AL309)),AL309)))</x:f>
      </x:c>
      <x:c r="CP309" s="50" t="str">
        <x:f>IF(34&gt;'Настройки'!$B$3,"",IF(ISBLANK(AM309),IF('Настройки'!$B$9="Нулевой спрос",0,""),IF(AM309&lt;0,IF('Настройки'!$B$10="Исключить","",IF('Настройки'!$B$10="Абсолютные значения",ABS(AM309),AM309)),AM309)))</x:f>
      </x:c>
      <x:c r="CQ309" s="50" t="str">
        <x:f>IF(35&gt;'Настройки'!$B$3,"",IF(ISBLANK(AN309),IF('Настройки'!$B$9="Нулевой спрос",0,""),IF(AN309&lt;0,IF('Настройки'!$B$10="Исключить","",IF('Настройки'!$B$10="Абсолютные значения",ABS(AN309),AN309)),AN309)))</x:f>
      </x:c>
      <x:c r="CR309" s="50" t="str">
        <x:f>IF(36&gt;'Настройки'!$B$3,"",IF(ISBLANK(AO309),IF('Настройки'!$B$9="Нулевой спрос",0,""),IF(AO309&lt;0,IF('Настройки'!$B$10="Исключить","",IF('Настройки'!$B$10="Абсолютные значения",ABS(AO309),AO309)),AO309)))</x:f>
      </x:c>
      <x:c r="CS309" s="50" t="str">
        <x:f>IF(OR(1&gt;'Настройки'!$B$3,ISBLANK(BI309),BI309=0),"",BI309)</x:f>
      </x:c>
      <x:c r="CT309" s="50" t="str">
        <x:f>IF(OR(2&gt;'Настройки'!$B$3,ISBLANK(BJ309),BJ309=0),"",BJ309)</x:f>
      </x:c>
      <x:c r="CU309" s="50" t="str">
        <x:f>IF(OR(3&gt;'Настройки'!$B$3,ISBLANK(BK309),BK309=0),"",BK309)</x:f>
      </x:c>
      <x:c r="CV309" s="50" t="str">
        <x:f>IF(OR(4&gt;'Настройки'!$B$3,ISBLANK(BL309),BL309=0),"",BL309)</x:f>
      </x:c>
      <x:c r="CW309" s="50" t="str">
        <x:f>IF(OR(5&gt;'Настройки'!$B$3,ISBLANK(BM309),BM309=0),"",BM309)</x:f>
      </x:c>
      <x:c r="CX309" s="50" t="str">
        <x:f>IF(OR(6&gt;'Настройки'!$B$3,ISBLANK(BN309),BN309=0),"",BN309)</x:f>
      </x:c>
      <x:c r="CY309" s="50" t="str">
        <x:f>IF(OR(7&gt;'Настройки'!$B$3,ISBLANK(BO309),BO309=0),"",BO309)</x:f>
      </x:c>
      <x:c r="CZ309" s="50" t="str">
        <x:f>IF(OR(8&gt;'Настройки'!$B$3,ISBLANK(BP309),BP309=0),"",BP309)</x:f>
      </x:c>
      <x:c r="DA309" s="50" t="str">
        <x:f>IF(OR(9&gt;'Настройки'!$B$3,ISBLANK(BQ309),BQ309=0),"",BQ309)</x:f>
      </x:c>
      <x:c r="DB309" s="50" t="str">
        <x:f>IF(OR(10&gt;'Настройки'!$B$3,ISBLANK(BR309),BR309=0),"",BR309)</x:f>
      </x:c>
      <x:c r="DC309" s="50" t="str">
        <x:f>IF(OR(11&gt;'Настройки'!$B$3,ISBLANK(BS309),BS309=0),"",BS309)</x:f>
      </x:c>
      <x:c r="DD309" s="50" t="str">
        <x:f>IF(OR(12&gt;'Настройки'!$B$3,ISBLANK(BT309),BT309=0),"",BT309)</x:f>
      </x:c>
      <x:c r="DE309" s="50" t="str">
        <x:f>IF(OR(13&gt;'Настройки'!$B$3,ISBLANK(BU309),BU309=0),"",BU309)</x:f>
      </x:c>
      <x:c r="DF309" s="50" t="str">
        <x:f>IF(OR(14&gt;'Настройки'!$B$3,ISBLANK(BV309),BV309=0),"",BV309)</x:f>
      </x:c>
      <x:c r="DG309" s="50" t="str">
        <x:f>IF(OR(15&gt;'Настройки'!$B$3,ISBLANK(BW309),BW309=0),"",BW309)</x:f>
      </x:c>
      <x:c r="DH309" s="50" t="str">
        <x:f>IF(OR(16&gt;'Настройки'!$B$3,ISBLANK(BX309),BX309=0),"",BX309)</x:f>
      </x:c>
      <x:c r="DI309" s="50" t="str">
        <x:f>IF(OR(17&gt;'Настройки'!$B$3,ISBLANK(BY309),BY309=0),"",BY309)</x:f>
      </x:c>
      <x:c r="DJ309" s="50" t="str">
        <x:f>IF(OR(18&gt;'Настройки'!$B$3,ISBLANK(BZ309),BZ309=0),"",BZ309)</x:f>
      </x:c>
      <x:c r="DK309" s="50" t="str">
        <x:f>IF(OR(19&gt;'Настройки'!$B$3,ISBLANK(CA309),CA309=0),"",CA309)</x:f>
      </x:c>
      <x:c r="DL309" s="50" t="str">
        <x:f>IF(OR(20&gt;'Настройки'!$B$3,ISBLANK(CB309),CB309=0),"",CB309)</x:f>
      </x:c>
      <x:c r="DM309" s="50" t="str">
        <x:f>IF(OR(21&gt;'Настройки'!$B$3,ISBLANK(CC309),CC309=0),"",CC309)</x:f>
      </x:c>
      <x:c r="DN309" s="50" t="str">
        <x:f>IF(OR(22&gt;'Настройки'!$B$3,ISBLANK(CD309),CD309=0),"",CD309)</x:f>
      </x:c>
      <x:c r="DO309" s="50" t="str">
        <x:f>IF(OR(23&gt;'Настройки'!$B$3,ISBLANK(CE309),CE309=0),"",CE309)</x:f>
      </x:c>
      <x:c r="DP309" s="50" t="str">
        <x:f>IF(OR(24&gt;'Настройки'!$B$3,ISBLANK(CF309),CF309=0),"",CF309)</x:f>
      </x:c>
      <x:c r="DQ309" s="50" t="str">
        <x:f>IF(OR(25&gt;'Настройки'!$B$3,ISBLANK(CG309),CG309=0),"",CG309)</x:f>
      </x:c>
      <x:c r="DR309" s="50" t="str">
        <x:f>IF(OR(26&gt;'Настройки'!$B$3,ISBLANK(CH309),CH309=0),"",CH309)</x:f>
      </x:c>
      <x:c r="DS309" s="50" t="str">
        <x:f>IF(OR(27&gt;'Настройки'!$B$3,ISBLANK(CI309),CI309=0),"",CI309)</x:f>
      </x:c>
      <x:c r="DT309" s="50" t="str">
        <x:f>IF(OR(28&gt;'Настройки'!$B$3,ISBLANK(CJ309),CJ309=0),"",CJ309)</x:f>
      </x:c>
      <x:c r="DU309" s="50" t="str">
        <x:f>IF(OR(29&gt;'Настройки'!$B$3,ISBLANK(CK309),CK309=0),"",CK309)</x:f>
      </x:c>
      <x:c r="DV309" s="50" t="str">
        <x:f>IF(OR(30&gt;'Настройки'!$B$3,ISBLANK(CL309),CL309=0),"",CL309)</x:f>
      </x:c>
      <x:c r="DW309" s="50" t="str">
        <x:f>IF(OR(31&gt;'Настройки'!$B$3,ISBLANK(CM309),CM309=0),"",CM309)</x:f>
      </x:c>
      <x:c r="DX309" s="50" t="str">
        <x:f>IF(OR(32&gt;'Настройки'!$B$3,ISBLANK(CN309),CN309=0),"",CN309)</x:f>
      </x:c>
      <x:c r="DY309" s="50" t="str">
        <x:f>IF(OR(33&gt;'Настройки'!$B$3,ISBLANK(CO309),CO309=0),"",CO309)</x:f>
      </x:c>
      <x:c r="DZ309" s="50" t="str">
        <x:f>IF(OR(34&gt;'Настройки'!$B$3,ISBLANK(CP309),CP309=0),"",CP309)</x:f>
      </x:c>
      <x:c r="EA309" s="50" t="str">
        <x:f>IF(OR(35&gt;'Настройки'!$B$3,ISBLANK(CQ309),CQ309=0),"",CQ309)</x:f>
      </x:c>
      <x:c r="EB309" s="50" t="str">
        <x:f>IF(OR(36&gt;'Настройки'!$B$3,ISBLANK(CR309),CR309=0),"",CR309)</x:f>
      </x:c>
      <x:c r="EC309" s="50" t="str">
        <x:f>IF(A309="","",IF(OR(BB309="AZ",BB309="BZ"),10000+ROW(),IF(AZ309&gt;'Настройки'!$B$11,20000+ROW(),IF(BF309&lt;&gt;"Обычный",30000+ROW(),IF(AX309&lt;=0,40000+ROW(),"")))))</x:f>
      </x:c>
      <x:c r="ED309" s="50" t="str">
        <x:f>IF(EC309="","",COUNTIFS($EC$2:$EC$1001,"&gt;0",$EC$2:$EC$1001,"&lt;"&amp;EC309)+1)</x:f>
      </x:c>
    </x:row>
    <x:row r="310">
      <x:c r="A310" s="115"/>
      <x:c r="B310" s="115"/>
      <x:c r="C310" s="115"/>
      <x:c r="D310" s="118"/>
      <x:c r="E310" s="118"/>
      <x:c r="F310" s="118"/>
      <x:c r="G310" s="118"/>
      <x:c r="H310" s="118"/>
      <x:c r="I310" s="118"/>
      <x:c r="J310" s="118"/>
      <x:c r="K310" s="118"/>
      <x:c r="L310" s="118"/>
      <x:c r="M310" s="118"/>
      <x:c r="N310" s="118"/>
      <x:c r="O310" s="118"/>
      <x:c r="P310" s="118"/>
      <x:c r="Q310" s="118"/>
      <x:c r="R310" s="118"/>
      <x:c r="S310" s="118"/>
      <x:c r="T310" s="118"/>
      <x:c r="U310" s="118"/>
      <x:c r="V310" s="118"/>
      <x:c r="W310" s="118"/>
      <x:c r="X310" s="118"/>
      <x:c r="Y310" s="118"/>
      <x:c r="Z310" s="118"/>
      <x:c r="AA310" s="118"/>
      <x:c r="AB310" s="118"/>
      <x:c r="AC310" s="118"/>
      <x:c r="AD310" s="118"/>
      <x:c r="AE310" s="118"/>
      <x:c r="AF310" s="118"/>
      <x:c r="AG310" s="118"/>
      <x:c r="AH310" s="118"/>
      <x:c r="AI310" s="118"/>
      <x:c r="AJ310" s="118"/>
      <x:c r="AK310" s="118"/>
      <x:c r="AL310" s="118"/>
      <x:c r="AM310" s="118"/>
      <x:c r="AN310" s="118"/>
      <x:c r="AO310" s="118"/>
      <x:c r="AP310" s="115"/>
      <x:c r="AQ310" s="49" t="str">
        <x:f>IF(A310="","",COUNT(BI310:INDEX(BI310:CR310,1,'Настройки'!$B$3)))</x:f>
      </x:c>
      <x:c r="AR310" s="49" t="str">
        <x:f>IF(A310="","",SUM(BI310:INDEX(BI310:CR310,1,'Настройки'!$B$3)))</x:f>
      </x:c>
      <x:c r="AS310" s="58" t="str">
        <x:f>IF(A310="","",IF('Настройки'!$B$4="Стоимость потребления",AR310*D310,IF('Настройки'!$B$4="Количество",AR310,E310)))</x:f>
      </x:c>
      <x:c r="AT310" s="61" t="str">
        <x:f>IF(OR(A310="",AS310&lt;0,SUM($AS$2:$AS$1001)&lt;=0),"",AS310/SUM($AS$2:$AS$1001))</x:f>
      </x:c>
      <x:c r="AU310" s="61" t="str">
        <x:f>IF(OR(A310="",AS310&lt;0,SUM($AS$2:$AS$1001)&lt;=0),"",SUMIFS($AS$2:$AS$1001,$AS$2:$AS$1001,"&gt;"&amp;AS310)/SUM($AS$2:$AS$1001))</x:f>
      </x:c>
      <x:c r="AV310" s="61" t="str">
        <x:f>IF(OR(A310="",AS310&lt;0,SUM($AS$2:$AS$1001)&lt;=0),"",SUMIFS($AS$2:$AS$1001,$AS$2:$AS$1001,"&gt;="&amp;AS310)/SUM($AS$2:$AS$1001))</x:f>
      </x:c>
      <x:c r="AW310" s="49" t="str">
        <x:f>IF(A310="","",IF(SUM($AS$2:$AS$1001)&lt;=0,"Не определён",IF(AS310&lt;0,"Исключение",IF(AU310&lt;'Настройки'!$B$5,"A",IF(AU310&lt;'Настройки'!$B$6,"B","C")))))</x:f>
      </x:c>
      <x:c r="AX310" s="58" t="str">
        <x:f>IF(A310="","",IF(AQ310=0,"",AVERAGE(BI310:INDEX(BI310:CR310,1,'Настройки'!$B$3))))</x:f>
      </x:c>
      <x:c r="AY310" s="58" t="str">
        <x:f>IF(OR(A310="",AQ310=0),"",STDEVP(BI310:INDEX(BI310:CR310,1,'Настройки'!$B$3)))</x:f>
      </x:c>
      <x:c r="AZ310" s="61" t="str">
        <x:f>IF(OR(A310="",AQ310&lt;'Настройки'!$B$12,AX310&lt;=0,AND('Настройки'!$B$10="Блокировать",COUNTIF(F310:INDEX(F310:AO310,1,'Настройки'!$B$3),"&lt;0")&gt;0)),"",AY310/ABS(AX310))</x:f>
      </x:c>
      <x:c r="BA310" s="49" t="str">
        <x:f>IF(A310="","",IF(AND('Настройки'!$B$10="Блокировать",COUNTIF(F310:INDEX(F310:AO310,1,'Настройки'!$B$3),"&lt;0")&gt;0),"Не определён",IF(AQ310&lt;'Настройки'!$B$12,"Не определён",IF(AX310=0,"Нет спроса",IF(AX310&lt;0,"Не определён",IF(AZ310&lt;='Настройки'!$B$7,"X",IF(AZ310&lt;='Настройки'!$B$8,"Y","Z")))))))</x:f>
      </x:c>
      <x:c r="BB310" s="49" t="str">
        <x:f>IF(OR(A310="",LEN(AW310)&lt;&gt;1,LEN(BA310)&lt;&gt;1),"",AW310&amp;BA310)</x:f>
      </x:c>
      <x:c r="BC310" s="61" t="str">
        <x:f>IF(OR(A310="",AQ310=0),"",(COUNT(BI310:INDEX(BI310:CR310,1,'Настройки'!$B$3))-COUNT(CS310:INDEX(CS310:EB310,1,'Настройки'!$B$3)))/AQ310)</x:f>
      </x:c>
      <x:c r="BD310" s="64" t="str">
        <x:f>IF(OR(A310="",COUNT(CS310:INDEX(CS310:EB310,1,'Настройки'!$B$3))=0),"",AQ310/COUNT(CS310:INDEX(CS310:EB310,1,'Настройки'!$B$3)))</x:f>
      </x:c>
      <x:c r="BE310" s="64" t="str">
        <x:f>IF(OR(A310="",COUNT(CS310:INDEX(CS310:EB310,1,'Настройки'!$B$3))=0),"",IF(AVERAGE(CS310:INDEX(CS310:EB310,1,'Настройки'!$B$3))=0,"",(STDEVP(CS310:INDEX(CS310:EB310,1,'Настройки'!$B$3))/ABS(AVERAGE(CS310:INDEX(CS310:EB310,1,'Настройки'!$B$3))))^2))</x:f>
      </x:c>
      <x:c r="BF310" s="49" t="str">
        <x:f>IF(A310="","",IF(AQ310&lt;3,"Недостаточно",IF(AQ310&lt;6,"Предварительный","Обычный")))</x:f>
      </x:c>
      <x:c r="BG310" s="49" t="str">
        <x:f>IF(A310="","",IF(COUNTIF(F310:INDEX(F310:AO310,1,'Настройки'!$B$3),"&lt;0")&gt;0,IF('Настройки'!$B$10="Блокировать","Отрицательный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"),"")&amp;IF(AQ310&lt;3,"Недостаточно истории. ",IF(AQ310&lt;6,"Предварительная классификация. ",""))&amp;IF(AX310=0,"Нет спроса за горизонт. ","")&amp;IF(AZ310&gt;'Настройки'!$B$11,"Экстремальная вариативность. ",""))</x:f>
      </x:c>
      <x:c r="BH310" s="49" t="str">
        <x:f>IF(A310="","",IFERROR(VLOOKUP(BB310,'Настройки'!$D$3:$E$11,2,FALSE),"Сначала проверьте исходные данные и историю спроса.")&amp;" Уточните срок поставки, MOQ и критичность.")</x:f>
      </x:c>
      <x:c r="BI310" s="50" t="str">
        <x:f>IF(1&gt;'Настройки'!$B$3,"",IF(ISBLANK(F310),IF('Настройки'!$B$9="Нулевой спрос",0,""),IF(F310&lt;0,IF('Настройки'!$B$10="Исключить","",IF('Настройки'!$B$10="Абсолютные значения",ABS(F310),F310)),F310)))</x:f>
      </x:c>
      <x:c r="BJ310" s="50" t="str">
        <x:f>IF(2&gt;'Настройки'!$B$3,"",IF(ISBLANK(G310),IF('Настройки'!$B$9="Нулевой спрос",0,""),IF(G310&lt;0,IF('Настройки'!$B$10="Исключить","",IF('Настройки'!$B$10="Абсолютные значения",ABS(G310),G310)),G310)))</x:f>
      </x:c>
      <x:c r="BK310" s="50" t="str">
        <x:f>IF(3&gt;'Настройки'!$B$3,"",IF(ISBLANK(H310),IF('Настройки'!$B$9="Нулевой спрос",0,""),IF(H310&lt;0,IF('Настройки'!$B$10="Исключить","",IF('Настройки'!$B$10="Абсолютные значения",ABS(H310),H310)),H310)))</x:f>
      </x:c>
      <x:c r="BL310" s="50" t="str">
        <x:f>IF(4&gt;'Настройки'!$B$3,"",IF(ISBLANK(I310),IF('Настройки'!$B$9="Нулевой спрос",0,""),IF(I310&lt;0,IF('Настройки'!$B$10="Исключить","",IF('Настройки'!$B$10="Абсолютные значения",ABS(I310),I310)),I310)))</x:f>
      </x:c>
      <x:c r="BM310" s="50" t="str">
        <x:f>IF(5&gt;'Настройки'!$B$3,"",IF(ISBLANK(J310),IF('Настройки'!$B$9="Нулевой спрос",0,""),IF(J310&lt;0,IF('Настройки'!$B$10="Исключить","",IF('Настройки'!$B$10="Абсолютные значения",ABS(J310),J310)),J310)))</x:f>
      </x:c>
      <x:c r="BN310" s="50" t="str">
        <x:f>IF(6&gt;'Настройки'!$B$3,"",IF(ISBLANK(K310),IF('Настройки'!$B$9="Нулевой спрос",0,""),IF(K310&lt;0,IF('Настройки'!$B$10="Исключить","",IF('Настройки'!$B$10="Абсолютные значения",ABS(K310),K310)),K310)))</x:f>
      </x:c>
      <x:c r="BO310" s="50" t="str">
        <x:f>IF(7&gt;'Настройки'!$B$3,"",IF(ISBLANK(L310),IF('Настройки'!$B$9="Нулевой спрос",0,""),IF(L310&lt;0,IF('Настройки'!$B$10="Исключить","",IF('Настройки'!$B$10="Абсолютные значения",ABS(L310),L310)),L310)))</x:f>
      </x:c>
      <x:c r="BP310" s="50" t="str">
        <x:f>IF(8&gt;'Настройки'!$B$3,"",IF(ISBLANK(M310),IF('Настройки'!$B$9="Нулевой спрос",0,""),IF(M310&lt;0,IF('Настройки'!$B$10="Исключить","",IF('Настройки'!$B$10="Абсолютные значения",ABS(M310),M310)),M310)))</x:f>
      </x:c>
      <x:c r="BQ310" s="50" t="str">
        <x:f>IF(9&gt;'Настройки'!$B$3,"",IF(ISBLANK(N310),IF('Настройки'!$B$9="Нулевой спрос",0,""),IF(N310&lt;0,IF('Настройки'!$B$10="Исключить","",IF('Настройки'!$B$10="Абсолютные значения",ABS(N310),N310)),N310)))</x:f>
      </x:c>
      <x:c r="BR310" s="50" t="str">
        <x:f>IF(10&gt;'Настройки'!$B$3,"",IF(ISBLANK(O310),IF('Настройки'!$B$9="Нулевой спрос",0,""),IF(O310&lt;0,IF('Настройки'!$B$10="Исключить","",IF('Настройки'!$B$10="Абсолютные значения",ABS(O310),O310)),O310)))</x:f>
      </x:c>
      <x:c r="BS310" s="50" t="str">
        <x:f>IF(11&gt;'Настройки'!$B$3,"",IF(ISBLANK(P310),IF('Настройки'!$B$9="Нулевой спрос",0,""),IF(P310&lt;0,IF('Настройки'!$B$10="Исключить","",IF('Настройки'!$B$10="Абсолютные значения",ABS(P310),P310)),P310)))</x:f>
      </x:c>
      <x:c r="BT310" s="50" t="str">
        <x:f>IF(12&gt;'Настройки'!$B$3,"",IF(ISBLANK(Q310),IF('Настройки'!$B$9="Нулевой спрос",0,""),IF(Q310&lt;0,IF('Настройки'!$B$10="Исключить","",IF('Настройки'!$B$10="Абсолютные значения",ABS(Q310),Q310)),Q310)))</x:f>
      </x:c>
      <x:c r="BU310" s="50" t="str">
        <x:f>IF(13&gt;'Настройки'!$B$3,"",IF(ISBLANK(R310),IF('Настройки'!$B$9="Нулевой спрос",0,""),IF(R310&lt;0,IF('Настройки'!$B$10="Исключить","",IF('Настройки'!$B$10="Абсолютные значения",ABS(R310),R310)),R310)))</x:f>
      </x:c>
      <x:c r="BV310" s="50" t="str">
        <x:f>IF(14&gt;'Настройки'!$B$3,"",IF(ISBLANK(S310),IF('Настройки'!$B$9="Нулевой спрос",0,""),IF(S310&lt;0,IF('Настройки'!$B$10="Исключить","",IF('Настройки'!$B$10="Абсолютные значения",ABS(S310),S310)),S310)))</x:f>
      </x:c>
      <x:c r="BW310" s="50" t="str">
        <x:f>IF(15&gt;'Настройки'!$B$3,"",IF(ISBLANK(T310),IF('Настройки'!$B$9="Нулевой спрос",0,""),IF(T310&lt;0,IF('Настройки'!$B$10="Исключить","",IF('Настройки'!$B$10="Абсолютные значения",ABS(T310),T310)),T310)))</x:f>
      </x:c>
      <x:c r="BX310" s="50" t="str">
        <x:f>IF(16&gt;'Настройки'!$B$3,"",IF(ISBLANK(U310),IF('Настройки'!$B$9="Нулевой спрос",0,""),IF(U310&lt;0,IF('Настройки'!$B$10="Исключить","",IF('Настройки'!$B$10="Абсолютные значения",ABS(U310),U310)),U310)))</x:f>
      </x:c>
      <x:c r="BY310" s="50" t="str">
        <x:f>IF(17&gt;'Настройки'!$B$3,"",IF(ISBLANK(V310),IF('Настройки'!$B$9="Нулевой спрос",0,""),IF(V310&lt;0,IF('Настройки'!$B$10="Исключить","",IF('Настройки'!$B$10="Абсолютные значения",ABS(V310),V310)),V310)))</x:f>
      </x:c>
      <x:c r="BZ310" s="50" t="str">
        <x:f>IF(18&gt;'Настройки'!$B$3,"",IF(ISBLANK(W310),IF('Настройки'!$B$9="Нулевой спрос",0,""),IF(W310&lt;0,IF('Настройки'!$B$10="Исключить","",IF('Настройки'!$B$10="Абсолютные значения",ABS(W310),W310)),W310)))</x:f>
      </x:c>
      <x:c r="CA310" s="50" t="str">
        <x:f>IF(19&gt;'Настройки'!$B$3,"",IF(ISBLANK(X310),IF('Настройки'!$B$9="Нулевой спрос",0,""),IF(X310&lt;0,IF('Настройки'!$B$10="Исключить","",IF('Настройки'!$B$10="Абсолютные значения",ABS(X310),X310)),X310)))</x:f>
      </x:c>
      <x:c r="CB310" s="50" t="str">
        <x:f>IF(20&gt;'Настройки'!$B$3,"",IF(ISBLANK(Y310),IF('Настройки'!$B$9="Нулевой спрос",0,""),IF(Y310&lt;0,IF('Настройки'!$B$10="Исключить","",IF('Настройки'!$B$10="Абсолютные значения",ABS(Y310),Y310)),Y310)))</x:f>
      </x:c>
      <x:c r="CC310" s="50" t="str">
        <x:f>IF(21&gt;'Настройки'!$B$3,"",IF(ISBLANK(Z310),IF('Настройки'!$B$9="Нулевой спрос",0,""),IF(Z310&lt;0,IF('Настройки'!$B$10="Исключить","",IF('Настройки'!$B$10="Абсолютные значения",ABS(Z310),Z310)),Z310)))</x:f>
      </x:c>
      <x:c r="CD310" s="50" t="str">
        <x:f>IF(22&gt;'Настройки'!$B$3,"",IF(ISBLANK(AA310),IF('Настройки'!$B$9="Нулевой спрос",0,""),IF(AA310&lt;0,IF('Настройки'!$B$10="Исключить","",IF('Настройки'!$B$10="Абсолютные значения",ABS(AA310),AA310)),AA310)))</x:f>
      </x:c>
      <x:c r="CE310" s="50" t="str">
        <x:f>IF(23&gt;'Настройки'!$B$3,"",IF(ISBLANK(AB310),IF('Настройки'!$B$9="Нулевой спрос",0,""),IF(AB310&lt;0,IF('Настройки'!$B$10="Исключить","",IF('Настройки'!$B$10="Абсолютные значения",ABS(AB310),AB310)),AB310)))</x:f>
      </x:c>
      <x:c r="CF310" s="50" t="str">
        <x:f>IF(24&gt;'Настройки'!$B$3,"",IF(ISBLANK(AC310),IF('Настройки'!$B$9="Нулевой спрос",0,""),IF(AC310&lt;0,IF('Настройки'!$B$10="Исключить","",IF('Настройки'!$B$10="Абсолютные значения",ABS(AC310),AC310)),AC310)))</x:f>
      </x:c>
      <x:c r="CG310" s="50" t="str">
        <x:f>IF(25&gt;'Настройки'!$B$3,"",IF(ISBLANK(AD310),IF('Настройки'!$B$9="Нулевой спрос",0,""),IF(AD310&lt;0,IF('Настройки'!$B$10="Исключить","",IF('Настройки'!$B$10="Абсолютные значения",ABS(AD310),AD310)),AD310)))</x:f>
      </x:c>
      <x:c r="CH310" s="50" t="str">
        <x:f>IF(26&gt;'Настройки'!$B$3,"",IF(ISBLANK(AE310),IF('Настройки'!$B$9="Нулевой спрос",0,""),IF(AE310&lt;0,IF('Настройки'!$B$10="Исключить","",IF('Настройки'!$B$10="Абсолютные значения",ABS(AE310),AE310)),AE310)))</x:f>
      </x:c>
      <x:c r="CI310" s="50" t="str">
        <x:f>IF(27&gt;'Настройки'!$B$3,"",IF(ISBLANK(AF310),IF('Настройки'!$B$9="Нулевой спрос",0,""),IF(AF310&lt;0,IF('Настройки'!$B$10="Исключить","",IF('Настройки'!$B$10="Абсолютные значения",ABS(AF310),AF310)),AF310)))</x:f>
      </x:c>
      <x:c r="CJ310" s="50" t="str">
        <x:f>IF(28&gt;'Настройки'!$B$3,"",IF(ISBLANK(AG310),IF('Настройки'!$B$9="Нулевой спрос",0,""),IF(AG310&lt;0,IF('Настройки'!$B$10="Исключить","",IF('Настройки'!$B$10="Абсолютные значения",ABS(AG310),AG310)),AG310)))</x:f>
      </x:c>
      <x:c r="CK310" s="50" t="str">
        <x:f>IF(29&gt;'Настройки'!$B$3,"",IF(ISBLANK(AH310),IF('Настройки'!$B$9="Нулевой спрос",0,""),IF(AH310&lt;0,IF('Настройки'!$B$10="Исключить","",IF('Настройки'!$B$10="Абсолютные значения",ABS(AH310),AH310)),AH310)))</x:f>
      </x:c>
      <x:c r="CL310" s="50" t="str">
        <x:f>IF(30&gt;'Настройки'!$B$3,"",IF(ISBLANK(AI310),IF('Настройки'!$B$9="Нулевой спрос",0,""),IF(AI310&lt;0,IF('Настройки'!$B$10="Исключить","",IF('Настройки'!$B$10="Абсолютные значения",ABS(AI310),AI310)),AI310)))</x:f>
      </x:c>
      <x:c r="CM310" s="50" t="str">
        <x:f>IF(31&gt;'Настройки'!$B$3,"",IF(ISBLANK(AJ310),IF('Настройки'!$B$9="Нулевой спрос",0,""),IF(AJ310&lt;0,IF('Настройки'!$B$10="Исключить","",IF('Настройки'!$B$10="Абсолютные значения",ABS(AJ310),AJ310)),AJ310)))</x:f>
      </x:c>
      <x:c r="CN310" s="50" t="str">
        <x:f>IF(32&gt;'Настройки'!$B$3,"",IF(ISBLANK(AK310),IF('Настройки'!$B$9="Нулевой спрос",0,""),IF(AK310&lt;0,IF('Настройки'!$B$10="Исключить","",IF('Настройки'!$B$10="Абсолютные значения",ABS(AK310),AK310)),AK310)))</x:f>
      </x:c>
      <x:c r="CO310" s="50" t="str">
        <x:f>IF(33&gt;'Настройки'!$B$3,"",IF(ISBLANK(AL310),IF('Настройки'!$B$9="Нулевой спрос",0,""),IF(AL310&lt;0,IF('Настройки'!$B$10="Исключить","",IF('Настройки'!$B$10="Абсолютные значения",ABS(AL310),AL310)),AL310)))</x:f>
      </x:c>
      <x:c r="CP310" s="50" t="str">
        <x:f>IF(34&gt;'Настройки'!$B$3,"",IF(ISBLANK(AM310),IF('Настройки'!$B$9="Нулевой спрос",0,""),IF(AM310&lt;0,IF('Настройки'!$B$10="Исключить","",IF('Настройки'!$B$10="Абсолютные значения",ABS(AM310),AM310)),AM310)))</x:f>
      </x:c>
      <x:c r="CQ310" s="50" t="str">
        <x:f>IF(35&gt;'Настройки'!$B$3,"",IF(ISBLANK(AN310),IF('Настройки'!$B$9="Нулевой спрос",0,""),IF(AN310&lt;0,IF('Настройки'!$B$10="Исключить","",IF('Настройки'!$B$10="Абсолютные значения",ABS(AN310),AN310)),AN310)))</x:f>
      </x:c>
      <x:c r="CR310" s="50" t="str">
        <x:f>IF(36&gt;'Настройки'!$B$3,"",IF(ISBLANK(AO310),IF('Настройки'!$B$9="Нулевой спрос",0,""),IF(AO310&lt;0,IF('Настройки'!$B$10="Исключить","",IF('Настройки'!$B$10="Абсолютные значения",ABS(AO310),AO310)),AO310)))</x:f>
      </x:c>
      <x:c r="CS310" s="50" t="str">
        <x:f>IF(OR(1&gt;'Настройки'!$B$3,ISBLANK(BI310),BI310=0),"",BI310)</x:f>
      </x:c>
      <x:c r="CT310" s="50" t="str">
        <x:f>IF(OR(2&gt;'Настройки'!$B$3,ISBLANK(BJ310),BJ310=0),"",BJ310)</x:f>
      </x:c>
      <x:c r="CU310" s="50" t="str">
        <x:f>IF(OR(3&gt;'Настройки'!$B$3,ISBLANK(BK310),BK310=0),"",BK310)</x:f>
      </x:c>
      <x:c r="CV310" s="50" t="str">
        <x:f>IF(OR(4&gt;'Настройки'!$B$3,ISBLANK(BL310),BL310=0),"",BL310)</x:f>
      </x:c>
      <x:c r="CW310" s="50" t="str">
        <x:f>IF(OR(5&gt;'Настройки'!$B$3,ISBLANK(BM310),BM310=0),"",BM310)</x:f>
      </x:c>
      <x:c r="CX310" s="50" t="str">
        <x:f>IF(OR(6&gt;'Настройки'!$B$3,ISBLANK(BN310),BN310=0),"",BN310)</x:f>
      </x:c>
      <x:c r="CY310" s="50" t="str">
        <x:f>IF(OR(7&gt;'Настройки'!$B$3,ISBLANK(BO310),BO310=0),"",BO310)</x:f>
      </x:c>
      <x:c r="CZ310" s="50" t="str">
        <x:f>IF(OR(8&gt;'Настройки'!$B$3,ISBLANK(BP310),BP310=0),"",BP310)</x:f>
      </x:c>
      <x:c r="DA310" s="50" t="str">
        <x:f>IF(OR(9&gt;'Настройки'!$B$3,ISBLANK(BQ310),BQ310=0),"",BQ310)</x:f>
      </x:c>
      <x:c r="DB310" s="50" t="str">
        <x:f>IF(OR(10&gt;'Настройки'!$B$3,ISBLANK(BR310),BR310=0),"",BR310)</x:f>
      </x:c>
      <x:c r="DC310" s="50" t="str">
        <x:f>IF(OR(11&gt;'Настройки'!$B$3,ISBLANK(BS310),BS310=0),"",BS310)</x:f>
      </x:c>
      <x:c r="DD310" s="50" t="str">
        <x:f>IF(OR(12&gt;'Настройки'!$B$3,ISBLANK(BT310),BT310=0),"",BT310)</x:f>
      </x:c>
      <x:c r="DE310" s="50" t="str">
        <x:f>IF(OR(13&gt;'Настройки'!$B$3,ISBLANK(BU310),BU310=0),"",BU310)</x:f>
      </x:c>
      <x:c r="DF310" s="50" t="str">
        <x:f>IF(OR(14&gt;'Настройки'!$B$3,ISBLANK(BV310),BV310=0),"",BV310)</x:f>
      </x:c>
      <x:c r="DG310" s="50" t="str">
        <x:f>IF(OR(15&gt;'Настройки'!$B$3,ISBLANK(BW310),BW310=0),"",BW310)</x:f>
      </x:c>
      <x:c r="DH310" s="50" t="str">
        <x:f>IF(OR(16&gt;'Настройки'!$B$3,ISBLANK(BX310),BX310=0),"",BX310)</x:f>
      </x:c>
      <x:c r="DI310" s="50" t="str">
        <x:f>IF(OR(17&gt;'Настройки'!$B$3,ISBLANK(BY310),BY310=0),"",BY310)</x:f>
      </x:c>
      <x:c r="DJ310" s="50" t="str">
        <x:f>IF(OR(18&gt;'Настройки'!$B$3,ISBLANK(BZ310),BZ310=0),"",BZ310)</x:f>
      </x:c>
      <x:c r="DK310" s="50" t="str">
        <x:f>IF(OR(19&gt;'Настройки'!$B$3,ISBLANK(CA310),CA310=0),"",CA310)</x:f>
      </x:c>
      <x:c r="DL310" s="50" t="str">
        <x:f>IF(OR(20&gt;'Настройки'!$B$3,ISBLANK(CB310),CB310=0),"",CB310)</x:f>
      </x:c>
      <x:c r="DM310" s="50" t="str">
        <x:f>IF(OR(21&gt;'Настройки'!$B$3,ISBLANK(CC310),CC310=0),"",CC310)</x:f>
      </x:c>
      <x:c r="DN310" s="50" t="str">
        <x:f>IF(OR(22&gt;'Настройки'!$B$3,ISBLANK(CD310),CD310=0),"",CD310)</x:f>
      </x:c>
      <x:c r="DO310" s="50" t="str">
        <x:f>IF(OR(23&gt;'Настройки'!$B$3,ISBLANK(CE310),CE310=0),"",CE310)</x:f>
      </x:c>
      <x:c r="DP310" s="50" t="str">
        <x:f>IF(OR(24&gt;'Настройки'!$B$3,ISBLANK(CF310),CF310=0),"",CF310)</x:f>
      </x:c>
      <x:c r="DQ310" s="50" t="str">
        <x:f>IF(OR(25&gt;'Настройки'!$B$3,ISBLANK(CG310),CG310=0),"",CG310)</x:f>
      </x:c>
      <x:c r="DR310" s="50" t="str">
        <x:f>IF(OR(26&gt;'Настройки'!$B$3,ISBLANK(CH310),CH310=0),"",CH310)</x:f>
      </x:c>
      <x:c r="DS310" s="50" t="str">
        <x:f>IF(OR(27&gt;'Настройки'!$B$3,ISBLANK(CI310),CI310=0),"",CI310)</x:f>
      </x:c>
      <x:c r="DT310" s="50" t="str">
        <x:f>IF(OR(28&gt;'Настройки'!$B$3,ISBLANK(CJ310),CJ310=0),"",CJ310)</x:f>
      </x:c>
      <x:c r="DU310" s="50" t="str">
        <x:f>IF(OR(29&gt;'Настройки'!$B$3,ISBLANK(CK310),CK310=0),"",CK310)</x:f>
      </x:c>
      <x:c r="DV310" s="50" t="str">
        <x:f>IF(OR(30&gt;'Настройки'!$B$3,ISBLANK(CL310),CL310=0),"",CL310)</x:f>
      </x:c>
      <x:c r="DW310" s="50" t="str">
        <x:f>IF(OR(31&gt;'Настройки'!$B$3,ISBLANK(CM310),CM310=0),"",CM310)</x:f>
      </x:c>
      <x:c r="DX310" s="50" t="str">
        <x:f>IF(OR(32&gt;'Настройки'!$B$3,ISBLANK(CN310),CN310=0),"",CN310)</x:f>
      </x:c>
      <x:c r="DY310" s="50" t="str">
        <x:f>IF(OR(33&gt;'Настройки'!$B$3,ISBLANK(CO310),CO310=0),"",CO310)</x:f>
      </x:c>
      <x:c r="DZ310" s="50" t="str">
        <x:f>IF(OR(34&gt;'Настройки'!$B$3,ISBLANK(CP310),CP310=0),"",CP310)</x:f>
      </x:c>
      <x:c r="EA310" s="50" t="str">
        <x:f>IF(OR(35&gt;'Настройки'!$B$3,ISBLANK(CQ310),CQ310=0),"",CQ310)</x:f>
      </x:c>
      <x:c r="EB310" s="50" t="str">
        <x:f>IF(OR(36&gt;'Настройки'!$B$3,ISBLANK(CR310),CR310=0),"",CR310)</x:f>
      </x:c>
      <x:c r="EC310" s="50" t="str">
        <x:f>IF(A310="","",IF(OR(BB310="AZ",BB310="BZ"),10000+ROW(),IF(AZ310&gt;'Настройки'!$B$11,20000+ROW(),IF(BF310&lt;&gt;"Обычный",30000+ROW(),IF(AX310&lt;=0,40000+ROW(),"")))))</x:f>
      </x:c>
      <x:c r="ED310" s="50" t="str">
        <x:f>IF(EC310="","",COUNTIFS($EC$2:$EC$1001,"&gt;0",$EC$2:$EC$1001,"&lt;"&amp;EC310)+1)</x:f>
      </x:c>
    </x:row>
    <x:row r="311">
      <x:c r="A311" s="115"/>
      <x:c r="B311" s="115"/>
      <x:c r="C311" s="115"/>
      <x:c r="D311" s="118"/>
      <x:c r="E311" s="118"/>
      <x:c r="F311" s="118"/>
      <x:c r="G311" s="118"/>
      <x:c r="H311" s="118"/>
      <x:c r="I311" s="118"/>
      <x:c r="J311" s="118"/>
      <x:c r="K311" s="118"/>
      <x:c r="L311" s="118"/>
      <x:c r="M311" s="118"/>
      <x:c r="N311" s="118"/>
      <x:c r="O311" s="118"/>
      <x:c r="P311" s="118"/>
      <x:c r="Q311" s="118"/>
      <x:c r="R311" s="118"/>
      <x:c r="S311" s="118"/>
      <x:c r="T311" s="118"/>
      <x:c r="U311" s="118"/>
      <x:c r="V311" s="118"/>
      <x:c r="W311" s="118"/>
      <x:c r="X311" s="118"/>
      <x:c r="Y311" s="118"/>
      <x:c r="Z311" s="118"/>
      <x:c r="AA311" s="118"/>
      <x:c r="AB311" s="118"/>
      <x:c r="AC311" s="118"/>
      <x:c r="AD311" s="118"/>
      <x:c r="AE311" s="118"/>
      <x:c r="AF311" s="118"/>
      <x:c r="AG311" s="118"/>
      <x:c r="AH311" s="118"/>
      <x:c r="AI311" s="118"/>
      <x:c r="AJ311" s="118"/>
      <x:c r="AK311" s="118"/>
      <x:c r="AL311" s="118"/>
      <x:c r="AM311" s="118"/>
      <x:c r="AN311" s="118"/>
      <x:c r="AO311" s="118"/>
      <x:c r="AP311" s="115"/>
      <x:c r="AQ311" s="49" t="str">
        <x:f>IF(A311="","",COUNT(BI311:INDEX(BI311:CR311,1,'Настройки'!$B$3)))</x:f>
      </x:c>
      <x:c r="AR311" s="49" t="str">
        <x:f>IF(A311="","",SUM(BI311:INDEX(BI311:CR311,1,'Настройки'!$B$3)))</x:f>
      </x:c>
      <x:c r="AS311" s="58" t="str">
        <x:f>IF(A311="","",IF('Настройки'!$B$4="Стоимость потребления",AR311*D311,IF('Настройки'!$B$4="Количество",AR311,E311)))</x:f>
      </x:c>
      <x:c r="AT311" s="61" t="str">
        <x:f>IF(OR(A311="",AS311&lt;0,SUM($AS$2:$AS$1001)&lt;=0),"",AS311/SUM($AS$2:$AS$1001))</x:f>
      </x:c>
      <x:c r="AU311" s="61" t="str">
        <x:f>IF(OR(A311="",AS311&lt;0,SUM($AS$2:$AS$1001)&lt;=0),"",SUMIFS($AS$2:$AS$1001,$AS$2:$AS$1001,"&gt;"&amp;AS311)/SUM($AS$2:$AS$1001))</x:f>
      </x:c>
      <x:c r="AV311" s="61" t="str">
        <x:f>IF(OR(A311="",AS311&lt;0,SUM($AS$2:$AS$1001)&lt;=0),"",SUMIFS($AS$2:$AS$1001,$AS$2:$AS$1001,"&gt;="&amp;AS311)/SUM($AS$2:$AS$1001))</x:f>
      </x:c>
      <x:c r="AW311" s="49" t="str">
        <x:f>IF(A311="","",IF(SUM($AS$2:$AS$1001)&lt;=0,"Не определён",IF(AS311&lt;0,"Исключение",IF(AU311&lt;'Настройки'!$B$5,"A",IF(AU311&lt;'Настройки'!$B$6,"B","C")))))</x:f>
      </x:c>
      <x:c r="AX311" s="58" t="str">
        <x:f>IF(A311="","",IF(AQ311=0,"",AVERAGE(BI311:INDEX(BI311:CR311,1,'Настройки'!$B$3))))</x:f>
      </x:c>
      <x:c r="AY311" s="58" t="str">
        <x:f>IF(OR(A311="",AQ311=0),"",STDEVP(BI311:INDEX(BI311:CR311,1,'Настройки'!$B$3)))</x:f>
      </x:c>
      <x:c r="AZ311" s="61" t="str">
        <x:f>IF(OR(A311="",AQ311&lt;'Настройки'!$B$12,AX311&lt;=0,AND('Настройки'!$B$10="Блокировать",COUNTIF(F311:INDEX(F311:AO311,1,'Настройки'!$B$3),"&lt;0")&gt;0)),"",AY311/ABS(AX311))</x:f>
      </x:c>
      <x:c r="BA311" s="49" t="str">
        <x:f>IF(A311="","",IF(AND('Настройки'!$B$10="Блокировать",COUNTIF(F311:INDEX(F311:AO311,1,'Настройки'!$B$3),"&lt;0")&gt;0),"Не определён",IF(AQ311&lt;'Настройки'!$B$12,"Не определён",IF(AX311=0,"Нет спроса",IF(AX311&lt;0,"Не определён",IF(AZ311&lt;='Настройки'!$B$7,"X",IF(AZ311&lt;='Настройки'!$B$8,"Y","Z")))))))</x:f>
      </x:c>
      <x:c r="BB311" s="49" t="str">
        <x:f>IF(OR(A311="",LEN(AW311)&lt;&gt;1,LEN(BA311)&lt;&gt;1),"",AW311&amp;BA311)</x:f>
      </x:c>
      <x:c r="BC311" s="61" t="str">
        <x:f>IF(OR(A311="",AQ311=0),"",(COUNT(BI311:INDEX(BI311:CR311,1,'Настройки'!$B$3))-COUNT(CS311:INDEX(CS311:EB311,1,'Настройки'!$B$3)))/AQ311)</x:f>
      </x:c>
      <x:c r="BD311" s="64" t="str">
        <x:f>IF(OR(A311="",COUNT(CS311:INDEX(CS311:EB311,1,'Настройки'!$B$3))=0),"",AQ311/COUNT(CS311:INDEX(CS311:EB311,1,'Настройки'!$B$3)))</x:f>
      </x:c>
      <x:c r="BE311" s="64" t="str">
        <x:f>IF(OR(A311="",COUNT(CS311:INDEX(CS311:EB311,1,'Настройки'!$B$3))=0),"",IF(AVERAGE(CS311:INDEX(CS311:EB311,1,'Настройки'!$B$3))=0,"",(STDEVP(CS311:INDEX(CS311:EB311,1,'Настройки'!$B$3))/ABS(AVERAGE(CS311:INDEX(CS311:EB311,1,'Настройки'!$B$3))))^2))</x:f>
      </x:c>
      <x:c r="BF311" s="49" t="str">
        <x:f>IF(A311="","",IF(AQ311&lt;3,"Недостаточно",IF(AQ311&lt;6,"Предварительный","Обычный")))</x:f>
      </x:c>
      <x:c r="BG311" s="49" t="str">
        <x:f>IF(A311="","",IF(COUNTIF(F311:INDEX(F311:AO311,1,'Настройки'!$B$3),"&lt;0")&gt;0,IF('Настройки'!$B$10="Блокировать","Отрицательный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"),"")&amp;IF(AQ311&lt;3,"Недостаточно истории. ",IF(AQ311&lt;6,"Предварительная классификация. ",""))&amp;IF(AX311=0,"Нет спроса за горизонт. ","")&amp;IF(AZ311&gt;'Настройки'!$B$11,"Экстремальная вариативность. ",""))</x:f>
      </x:c>
      <x:c r="BH311" s="49" t="str">
        <x:f>IF(A311="","",IFERROR(VLOOKUP(BB311,'Настройки'!$D$3:$E$11,2,FALSE),"Сначала проверьте исходные данные и историю спроса.")&amp;" Уточните срок поставки, MOQ и критичность.")</x:f>
      </x:c>
      <x:c r="BI311" s="50" t="str">
        <x:f>IF(1&gt;'Настройки'!$B$3,"",IF(ISBLANK(F311),IF('Настройки'!$B$9="Нулевой спрос",0,""),IF(F311&lt;0,IF('Настройки'!$B$10="Исключить","",IF('Настройки'!$B$10="Абсолютные значения",ABS(F311),F311)),F311)))</x:f>
      </x:c>
      <x:c r="BJ311" s="50" t="str">
        <x:f>IF(2&gt;'Настройки'!$B$3,"",IF(ISBLANK(G311),IF('Настройки'!$B$9="Нулевой спрос",0,""),IF(G311&lt;0,IF('Настройки'!$B$10="Исключить","",IF('Настройки'!$B$10="Абсолютные значения",ABS(G311),G311)),G311)))</x:f>
      </x:c>
      <x:c r="BK311" s="50" t="str">
        <x:f>IF(3&gt;'Настройки'!$B$3,"",IF(ISBLANK(H311),IF('Настройки'!$B$9="Нулевой спрос",0,""),IF(H311&lt;0,IF('Настройки'!$B$10="Исключить","",IF('Настройки'!$B$10="Абсолютные значения",ABS(H311),H311)),H311)))</x:f>
      </x:c>
      <x:c r="BL311" s="50" t="str">
        <x:f>IF(4&gt;'Настройки'!$B$3,"",IF(ISBLANK(I311),IF('Настройки'!$B$9="Нулевой спрос",0,""),IF(I311&lt;0,IF('Настройки'!$B$10="Исключить","",IF('Настройки'!$B$10="Абсолютные значения",ABS(I311),I311)),I311)))</x:f>
      </x:c>
      <x:c r="BM311" s="50" t="str">
        <x:f>IF(5&gt;'Настройки'!$B$3,"",IF(ISBLANK(J311),IF('Настройки'!$B$9="Нулевой спрос",0,""),IF(J311&lt;0,IF('Настройки'!$B$10="Исключить","",IF('Настройки'!$B$10="Абсолютные значения",ABS(J311),J311)),J311)))</x:f>
      </x:c>
      <x:c r="BN311" s="50" t="str">
        <x:f>IF(6&gt;'Настройки'!$B$3,"",IF(ISBLANK(K311),IF('Настройки'!$B$9="Нулевой спрос",0,""),IF(K311&lt;0,IF('Настройки'!$B$10="Исключить","",IF('Настройки'!$B$10="Абсолютные значения",ABS(K311),K311)),K311)))</x:f>
      </x:c>
      <x:c r="BO311" s="50" t="str">
        <x:f>IF(7&gt;'Настройки'!$B$3,"",IF(ISBLANK(L311),IF('Настройки'!$B$9="Нулевой спрос",0,""),IF(L311&lt;0,IF('Настройки'!$B$10="Исключить","",IF('Настройки'!$B$10="Абсолютные значения",ABS(L311),L311)),L311)))</x:f>
      </x:c>
      <x:c r="BP311" s="50" t="str">
        <x:f>IF(8&gt;'Настройки'!$B$3,"",IF(ISBLANK(M311),IF('Настройки'!$B$9="Нулевой спрос",0,""),IF(M311&lt;0,IF('Настройки'!$B$10="Исключить","",IF('Настройки'!$B$10="Абсолютные значения",ABS(M311),M311)),M311)))</x:f>
      </x:c>
      <x:c r="BQ311" s="50" t="str">
        <x:f>IF(9&gt;'Настройки'!$B$3,"",IF(ISBLANK(N311),IF('Настройки'!$B$9="Нулевой спрос",0,""),IF(N311&lt;0,IF('Настройки'!$B$10="Исключить","",IF('Настройки'!$B$10="Абсолютные значения",ABS(N311),N311)),N311)))</x:f>
      </x:c>
      <x:c r="BR311" s="50" t="str">
        <x:f>IF(10&gt;'Настройки'!$B$3,"",IF(ISBLANK(O311),IF('Настройки'!$B$9="Нулевой спрос",0,""),IF(O311&lt;0,IF('Настройки'!$B$10="Исключить","",IF('Настройки'!$B$10="Абсолютные значения",ABS(O311),O311)),O311)))</x:f>
      </x:c>
      <x:c r="BS311" s="50" t="str">
        <x:f>IF(11&gt;'Настройки'!$B$3,"",IF(ISBLANK(P311),IF('Настройки'!$B$9="Нулевой спрос",0,""),IF(P311&lt;0,IF('Настройки'!$B$10="Исключить","",IF('Настройки'!$B$10="Абсолютные значения",ABS(P311),P311)),P311)))</x:f>
      </x:c>
      <x:c r="BT311" s="50" t="str">
        <x:f>IF(12&gt;'Настройки'!$B$3,"",IF(ISBLANK(Q311),IF('Настройки'!$B$9="Нулевой спрос",0,""),IF(Q311&lt;0,IF('Настройки'!$B$10="Исключить","",IF('Настройки'!$B$10="Абсолютные значения",ABS(Q311),Q311)),Q311)))</x:f>
      </x:c>
      <x:c r="BU311" s="50" t="str">
        <x:f>IF(13&gt;'Настройки'!$B$3,"",IF(ISBLANK(R311),IF('Настройки'!$B$9="Нулевой спрос",0,""),IF(R311&lt;0,IF('Настройки'!$B$10="Исключить","",IF('Настройки'!$B$10="Абсолютные значения",ABS(R311),R311)),R311)))</x:f>
      </x:c>
      <x:c r="BV311" s="50" t="str">
        <x:f>IF(14&gt;'Настройки'!$B$3,"",IF(ISBLANK(S311),IF('Настройки'!$B$9="Нулевой спрос",0,""),IF(S311&lt;0,IF('Настройки'!$B$10="Исключить","",IF('Настройки'!$B$10="Абсолютные значения",ABS(S311),S311)),S311)))</x:f>
      </x:c>
      <x:c r="BW311" s="50" t="str">
        <x:f>IF(15&gt;'Настройки'!$B$3,"",IF(ISBLANK(T311),IF('Настройки'!$B$9="Нулевой спрос",0,""),IF(T311&lt;0,IF('Настройки'!$B$10="Исключить","",IF('Настройки'!$B$10="Абсолютные значения",ABS(T311),T311)),T311)))</x:f>
      </x:c>
      <x:c r="BX311" s="50" t="str">
        <x:f>IF(16&gt;'Настройки'!$B$3,"",IF(ISBLANK(U311),IF('Настройки'!$B$9="Нулевой спрос",0,""),IF(U311&lt;0,IF('Настройки'!$B$10="Исключить","",IF('Настройки'!$B$10="Абсолютные значения",ABS(U311),U311)),U311)))</x:f>
      </x:c>
      <x:c r="BY311" s="50" t="str">
        <x:f>IF(17&gt;'Настройки'!$B$3,"",IF(ISBLANK(V311),IF('Настройки'!$B$9="Нулевой спрос",0,""),IF(V311&lt;0,IF('Настройки'!$B$10="Исключить","",IF('Настройки'!$B$10="Абсолютные значения",ABS(V311),V311)),V311)))</x:f>
      </x:c>
      <x:c r="BZ311" s="50" t="str">
        <x:f>IF(18&gt;'Настройки'!$B$3,"",IF(ISBLANK(W311),IF('Настройки'!$B$9="Нулевой спрос",0,""),IF(W311&lt;0,IF('Настройки'!$B$10="Исключить","",IF('Настройки'!$B$10="Абсолютные значения",ABS(W311),W311)),W311)))</x:f>
      </x:c>
      <x:c r="CA311" s="50" t="str">
        <x:f>IF(19&gt;'Настройки'!$B$3,"",IF(ISBLANK(X311),IF('Настройки'!$B$9="Нулевой спрос",0,""),IF(X311&lt;0,IF('Настройки'!$B$10="Исключить","",IF('Настройки'!$B$10="Абсолютные значения",ABS(X311),X311)),X311)))</x:f>
      </x:c>
      <x:c r="CB311" s="50" t="str">
        <x:f>IF(20&gt;'Настройки'!$B$3,"",IF(ISBLANK(Y311),IF('Настройки'!$B$9="Нулевой спрос",0,""),IF(Y311&lt;0,IF('Настройки'!$B$10="Исключить","",IF('Настройки'!$B$10="Абсолютные значения",ABS(Y311),Y311)),Y311)))</x:f>
      </x:c>
      <x:c r="CC311" s="50" t="str">
        <x:f>IF(21&gt;'Настройки'!$B$3,"",IF(ISBLANK(Z311),IF('Настройки'!$B$9="Нулевой спрос",0,""),IF(Z311&lt;0,IF('Настройки'!$B$10="Исключить","",IF('Настройки'!$B$10="Абсолютные значения",ABS(Z311),Z311)),Z311)))</x:f>
      </x:c>
      <x:c r="CD311" s="50" t="str">
        <x:f>IF(22&gt;'Настройки'!$B$3,"",IF(ISBLANK(AA311),IF('Настройки'!$B$9="Нулевой спрос",0,""),IF(AA311&lt;0,IF('Настройки'!$B$10="Исключить","",IF('Настройки'!$B$10="Абсолютные значения",ABS(AA311),AA311)),AA311)))</x:f>
      </x:c>
      <x:c r="CE311" s="50" t="str">
        <x:f>IF(23&gt;'Настройки'!$B$3,"",IF(ISBLANK(AB311),IF('Настройки'!$B$9="Нулевой спрос",0,""),IF(AB311&lt;0,IF('Настройки'!$B$10="Исключить","",IF('Настройки'!$B$10="Абсолютные значения",ABS(AB311),AB311)),AB311)))</x:f>
      </x:c>
      <x:c r="CF311" s="50" t="str">
        <x:f>IF(24&gt;'Настройки'!$B$3,"",IF(ISBLANK(AC311),IF('Настройки'!$B$9="Нулевой спрос",0,""),IF(AC311&lt;0,IF('Настройки'!$B$10="Исключить","",IF('Настройки'!$B$10="Абсолютные значения",ABS(AC311),AC311)),AC311)))</x:f>
      </x:c>
      <x:c r="CG311" s="50" t="str">
        <x:f>IF(25&gt;'Настройки'!$B$3,"",IF(ISBLANK(AD311),IF('Настройки'!$B$9="Нулевой спрос",0,""),IF(AD311&lt;0,IF('Настройки'!$B$10="Исключить","",IF('Настройки'!$B$10="Абсолютные значения",ABS(AD311),AD311)),AD311)))</x:f>
      </x:c>
      <x:c r="CH311" s="50" t="str">
        <x:f>IF(26&gt;'Настройки'!$B$3,"",IF(ISBLANK(AE311),IF('Настройки'!$B$9="Нулевой спрос",0,""),IF(AE311&lt;0,IF('Настройки'!$B$10="Исключить","",IF('Настройки'!$B$10="Абсолютные значения",ABS(AE311),AE311)),AE311)))</x:f>
      </x:c>
      <x:c r="CI311" s="50" t="str">
        <x:f>IF(27&gt;'Настройки'!$B$3,"",IF(ISBLANK(AF311),IF('Настройки'!$B$9="Нулевой спрос",0,""),IF(AF311&lt;0,IF('Настройки'!$B$10="Исключить","",IF('Настройки'!$B$10="Абсолютные значения",ABS(AF311),AF311)),AF311)))</x:f>
      </x:c>
      <x:c r="CJ311" s="50" t="str">
        <x:f>IF(28&gt;'Настройки'!$B$3,"",IF(ISBLANK(AG311),IF('Настройки'!$B$9="Нулевой спрос",0,""),IF(AG311&lt;0,IF('Настройки'!$B$10="Исключить","",IF('Настройки'!$B$10="Абсолютные значения",ABS(AG311),AG311)),AG311)))</x:f>
      </x:c>
      <x:c r="CK311" s="50" t="str">
        <x:f>IF(29&gt;'Настройки'!$B$3,"",IF(ISBLANK(AH311),IF('Настройки'!$B$9="Нулевой спрос",0,""),IF(AH311&lt;0,IF('Настройки'!$B$10="Исключить","",IF('Настройки'!$B$10="Абсолютные значения",ABS(AH311),AH311)),AH311)))</x:f>
      </x:c>
      <x:c r="CL311" s="50" t="str">
        <x:f>IF(30&gt;'Настройки'!$B$3,"",IF(ISBLANK(AI311),IF('Настройки'!$B$9="Нулевой спрос",0,""),IF(AI311&lt;0,IF('Настройки'!$B$10="Исключить","",IF('Настройки'!$B$10="Абсолютные значения",ABS(AI311),AI311)),AI311)))</x:f>
      </x:c>
      <x:c r="CM311" s="50" t="str">
        <x:f>IF(31&gt;'Настройки'!$B$3,"",IF(ISBLANK(AJ311),IF('Настройки'!$B$9="Нулевой спрос",0,""),IF(AJ311&lt;0,IF('Настройки'!$B$10="Исключить","",IF('Настройки'!$B$10="Абсолютные значения",ABS(AJ311),AJ311)),AJ311)))</x:f>
      </x:c>
      <x:c r="CN311" s="50" t="str">
        <x:f>IF(32&gt;'Настройки'!$B$3,"",IF(ISBLANK(AK311),IF('Настройки'!$B$9="Нулевой спрос",0,""),IF(AK311&lt;0,IF('Настройки'!$B$10="Исключить","",IF('Настройки'!$B$10="Абсолютные значения",ABS(AK311),AK311)),AK311)))</x:f>
      </x:c>
      <x:c r="CO311" s="50" t="str">
        <x:f>IF(33&gt;'Настройки'!$B$3,"",IF(ISBLANK(AL311),IF('Настройки'!$B$9="Нулевой спрос",0,""),IF(AL311&lt;0,IF('Настройки'!$B$10="Исключить","",IF('Настройки'!$B$10="Абсолютные значения",ABS(AL311),AL311)),AL311)))</x:f>
      </x:c>
      <x:c r="CP311" s="50" t="str">
        <x:f>IF(34&gt;'Настройки'!$B$3,"",IF(ISBLANK(AM311),IF('Настройки'!$B$9="Нулевой спрос",0,""),IF(AM311&lt;0,IF('Настройки'!$B$10="Исключить","",IF('Настройки'!$B$10="Абсолютные значения",ABS(AM311),AM311)),AM311)))</x:f>
      </x:c>
      <x:c r="CQ311" s="50" t="str">
        <x:f>IF(35&gt;'Настройки'!$B$3,"",IF(ISBLANK(AN311),IF('Настройки'!$B$9="Нулевой спрос",0,""),IF(AN311&lt;0,IF('Настройки'!$B$10="Исключить","",IF('Настройки'!$B$10="Абсолютные значения",ABS(AN311),AN311)),AN311)))</x:f>
      </x:c>
      <x:c r="CR311" s="50" t="str">
        <x:f>IF(36&gt;'Настройки'!$B$3,"",IF(ISBLANK(AO311),IF('Настройки'!$B$9="Нулевой спрос",0,""),IF(AO311&lt;0,IF('Настройки'!$B$10="Исключить","",IF('Настройки'!$B$10="Абсолютные значения",ABS(AO311),AO311)),AO311)))</x:f>
      </x:c>
      <x:c r="CS311" s="50" t="str">
        <x:f>IF(OR(1&gt;'Настройки'!$B$3,ISBLANK(BI311),BI311=0),"",BI311)</x:f>
      </x:c>
      <x:c r="CT311" s="50" t="str">
        <x:f>IF(OR(2&gt;'Настройки'!$B$3,ISBLANK(BJ311),BJ311=0),"",BJ311)</x:f>
      </x:c>
      <x:c r="CU311" s="50" t="str">
        <x:f>IF(OR(3&gt;'Настройки'!$B$3,ISBLANK(BK311),BK311=0),"",BK311)</x:f>
      </x:c>
      <x:c r="CV311" s="50" t="str">
        <x:f>IF(OR(4&gt;'Настройки'!$B$3,ISBLANK(BL311),BL311=0),"",BL311)</x:f>
      </x:c>
      <x:c r="CW311" s="50" t="str">
        <x:f>IF(OR(5&gt;'Настройки'!$B$3,ISBLANK(BM311),BM311=0),"",BM311)</x:f>
      </x:c>
      <x:c r="CX311" s="50" t="str">
        <x:f>IF(OR(6&gt;'Настройки'!$B$3,ISBLANK(BN311),BN311=0),"",BN311)</x:f>
      </x:c>
      <x:c r="CY311" s="50" t="str">
        <x:f>IF(OR(7&gt;'Настройки'!$B$3,ISBLANK(BO311),BO311=0),"",BO311)</x:f>
      </x:c>
      <x:c r="CZ311" s="50" t="str">
        <x:f>IF(OR(8&gt;'Настройки'!$B$3,ISBLANK(BP311),BP311=0),"",BP311)</x:f>
      </x:c>
      <x:c r="DA311" s="50" t="str">
        <x:f>IF(OR(9&gt;'Настройки'!$B$3,ISBLANK(BQ311),BQ311=0),"",BQ311)</x:f>
      </x:c>
      <x:c r="DB311" s="50" t="str">
        <x:f>IF(OR(10&gt;'Настройки'!$B$3,ISBLANK(BR311),BR311=0),"",BR311)</x:f>
      </x:c>
      <x:c r="DC311" s="50" t="str">
        <x:f>IF(OR(11&gt;'Настройки'!$B$3,ISBLANK(BS311),BS311=0),"",BS311)</x:f>
      </x:c>
      <x:c r="DD311" s="50" t="str">
        <x:f>IF(OR(12&gt;'Настройки'!$B$3,ISBLANK(BT311),BT311=0),"",BT311)</x:f>
      </x:c>
      <x:c r="DE311" s="50" t="str">
        <x:f>IF(OR(13&gt;'Настройки'!$B$3,ISBLANK(BU311),BU311=0),"",BU311)</x:f>
      </x:c>
      <x:c r="DF311" s="50" t="str">
        <x:f>IF(OR(14&gt;'Настройки'!$B$3,ISBLANK(BV311),BV311=0),"",BV311)</x:f>
      </x:c>
      <x:c r="DG311" s="50" t="str">
        <x:f>IF(OR(15&gt;'Настройки'!$B$3,ISBLANK(BW311),BW311=0),"",BW311)</x:f>
      </x:c>
      <x:c r="DH311" s="50" t="str">
        <x:f>IF(OR(16&gt;'Настройки'!$B$3,ISBLANK(BX311),BX311=0),"",BX311)</x:f>
      </x:c>
      <x:c r="DI311" s="50" t="str">
        <x:f>IF(OR(17&gt;'Настройки'!$B$3,ISBLANK(BY311),BY311=0),"",BY311)</x:f>
      </x:c>
      <x:c r="DJ311" s="50" t="str">
        <x:f>IF(OR(18&gt;'Настройки'!$B$3,ISBLANK(BZ311),BZ311=0),"",BZ311)</x:f>
      </x:c>
      <x:c r="DK311" s="50" t="str">
        <x:f>IF(OR(19&gt;'Настройки'!$B$3,ISBLANK(CA311),CA311=0),"",CA311)</x:f>
      </x:c>
      <x:c r="DL311" s="50" t="str">
        <x:f>IF(OR(20&gt;'Настройки'!$B$3,ISBLANK(CB311),CB311=0),"",CB311)</x:f>
      </x:c>
      <x:c r="DM311" s="50" t="str">
        <x:f>IF(OR(21&gt;'Настройки'!$B$3,ISBLANK(CC311),CC311=0),"",CC311)</x:f>
      </x:c>
      <x:c r="DN311" s="50" t="str">
        <x:f>IF(OR(22&gt;'Настройки'!$B$3,ISBLANK(CD311),CD311=0),"",CD311)</x:f>
      </x:c>
      <x:c r="DO311" s="50" t="str">
        <x:f>IF(OR(23&gt;'Настройки'!$B$3,ISBLANK(CE311),CE311=0),"",CE311)</x:f>
      </x:c>
      <x:c r="DP311" s="50" t="str">
        <x:f>IF(OR(24&gt;'Настройки'!$B$3,ISBLANK(CF311),CF311=0),"",CF311)</x:f>
      </x:c>
      <x:c r="DQ311" s="50" t="str">
        <x:f>IF(OR(25&gt;'Настройки'!$B$3,ISBLANK(CG311),CG311=0),"",CG311)</x:f>
      </x:c>
      <x:c r="DR311" s="50" t="str">
        <x:f>IF(OR(26&gt;'Настройки'!$B$3,ISBLANK(CH311),CH311=0),"",CH311)</x:f>
      </x:c>
      <x:c r="DS311" s="50" t="str">
        <x:f>IF(OR(27&gt;'Настройки'!$B$3,ISBLANK(CI311),CI311=0),"",CI311)</x:f>
      </x:c>
      <x:c r="DT311" s="50" t="str">
        <x:f>IF(OR(28&gt;'Настройки'!$B$3,ISBLANK(CJ311),CJ311=0),"",CJ311)</x:f>
      </x:c>
      <x:c r="DU311" s="50" t="str">
        <x:f>IF(OR(29&gt;'Настройки'!$B$3,ISBLANK(CK311),CK311=0),"",CK311)</x:f>
      </x:c>
      <x:c r="DV311" s="50" t="str">
        <x:f>IF(OR(30&gt;'Настройки'!$B$3,ISBLANK(CL311),CL311=0),"",CL311)</x:f>
      </x:c>
      <x:c r="DW311" s="50" t="str">
        <x:f>IF(OR(31&gt;'Настройки'!$B$3,ISBLANK(CM311),CM311=0),"",CM311)</x:f>
      </x:c>
      <x:c r="DX311" s="50" t="str">
        <x:f>IF(OR(32&gt;'Настройки'!$B$3,ISBLANK(CN311),CN311=0),"",CN311)</x:f>
      </x:c>
      <x:c r="DY311" s="50" t="str">
        <x:f>IF(OR(33&gt;'Настройки'!$B$3,ISBLANK(CO311),CO311=0),"",CO311)</x:f>
      </x:c>
      <x:c r="DZ311" s="50" t="str">
        <x:f>IF(OR(34&gt;'Настройки'!$B$3,ISBLANK(CP311),CP311=0),"",CP311)</x:f>
      </x:c>
      <x:c r="EA311" s="50" t="str">
        <x:f>IF(OR(35&gt;'Настройки'!$B$3,ISBLANK(CQ311),CQ311=0),"",CQ311)</x:f>
      </x:c>
      <x:c r="EB311" s="50" t="str">
        <x:f>IF(OR(36&gt;'Настройки'!$B$3,ISBLANK(CR311),CR311=0),"",CR311)</x:f>
      </x:c>
      <x:c r="EC311" s="50" t="str">
        <x:f>IF(A311="","",IF(OR(BB311="AZ",BB311="BZ"),10000+ROW(),IF(AZ311&gt;'Настройки'!$B$11,20000+ROW(),IF(BF311&lt;&gt;"Обычный",30000+ROW(),IF(AX311&lt;=0,40000+ROW(),"")))))</x:f>
      </x:c>
      <x:c r="ED311" s="50" t="str">
        <x:f>IF(EC311="","",COUNTIFS($EC$2:$EC$1001,"&gt;0",$EC$2:$EC$1001,"&lt;"&amp;EC311)+1)</x:f>
      </x:c>
    </x:row>
    <x:row r="312">
      <x:c r="A312" s="115"/>
      <x:c r="B312" s="115"/>
      <x:c r="C312" s="115"/>
      <x:c r="D312" s="118"/>
      <x:c r="E312" s="118"/>
      <x:c r="F312" s="118"/>
      <x:c r="G312" s="118"/>
      <x:c r="H312" s="118"/>
      <x:c r="I312" s="118"/>
      <x:c r="J312" s="118"/>
      <x:c r="K312" s="118"/>
      <x:c r="L312" s="118"/>
      <x:c r="M312" s="118"/>
      <x:c r="N312" s="118"/>
      <x:c r="O312" s="118"/>
      <x:c r="P312" s="118"/>
      <x:c r="Q312" s="118"/>
      <x:c r="R312" s="118"/>
      <x:c r="S312" s="118"/>
      <x:c r="T312" s="118"/>
      <x:c r="U312" s="118"/>
      <x:c r="V312" s="118"/>
      <x:c r="W312" s="118"/>
      <x:c r="X312" s="118"/>
      <x:c r="Y312" s="118"/>
      <x:c r="Z312" s="118"/>
      <x:c r="AA312" s="118"/>
      <x:c r="AB312" s="118"/>
      <x:c r="AC312" s="118"/>
      <x:c r="AD312" s="118"/>
      <x:c r="AE312" s="118"/>
      <x:c r="AF312" s="118"/>
      <x:c r="AG312" s="118"/>
      <x:c r="AH312" s="118"/>
      <x:c r="AI312" s="118"/>
      <x:c r="AJ312" s="118"/>
      <x:c r="AK312" s="118"/>
      <x:c r="AL312" s="118"/>
      <x:c r="AM312" s="118"/>
      <x:c r="AN312" s="118"/>
      <x:c r="AO312" s="118"/>
      <x:c r="AP312" s="115"/>
      <x:c r="AQ312" s="49" t="str">
        <x:f>IF(A312="","",COUNT(BI312:INDEX(BI312:CR312,1,'Настройки'!$B$3)))</x:f>
      </x:c>
      <x:c r="AR312" s="49" t="str">
        <x:f>IF(A312="","",SUM(BI312:INDEX(BI312:CR312,1,'Настройки'!$B$3)))</x:f>
      </x:c>
      <x:c r="AS312" s="58" t="str">
        <x:f>IF(A312="","",IF('Настройки'!$B$4="Стоимость потребления",AR312*D312,IF('Настройки'!$B$4="Количество",AR312,E312)))</x:f>
      </x:c>
      <x:c r="AT312" s="61" t="str">
        <x:f>IF(OR(A312="",AS312&lt;0,SUM($AS$2:$AS$1001)&lt;=0),"",AS312/SUM($AS$2:$AS$1001))</x:f>
      </x:c>
      <x:c r="AU312" s="61" t="str">
        <x:f>IF(OR(A312="",AS312&lt;0,SUM($AS$2:$AS$1001)&lt;=0),"",SUMIFS($AS$2:$AS$1001,$AS$2:$AS$1001,"&gt;"&amp;AS312)/SUM($AS$2:$AS$1001))</x:f>
      </x:c>
      <x:c r="AV312" s="61" t="str">
        <x:f>IF(OR(A312="",AS312&lt;0,SUM($AS$2:$AS$1001)&lt;=0),"",SUMIFS($AS$2:$AS$1001,$AS$2:$AS$1001,"&gt;="&amp;AS312)/SUM($AS$2:$AS$1001))</x:f>
      </x:c>
      <x:c r="AW312" s="49" t="str">
        <x:f>IF(A312="","",IF(SUM($AS$2:$AS$1001)&lt;=0,"Не определён",IF(AS312&lt;0,"Исключение",IF(AU312&lt;'Настройки'!$B$5,"A",IF(AU312&lt;'Настройки'!$B$6,"B","C")))))</x:f>
      </x:c>
      <x:c r="AX312" s="58" t="str">
        <x:f>IF(A312="","",IF(AQ312=0,"",AVERAGE(BI312:INDEX(BI312:CR312,1,'Настройки'!$B$3))))</x:f>
      </x:c>
      <x:c r="AY312" s="58" t="str">
        <x:f>IF(OR(A312="",AQ312=0),"",STDEVP(BI312:INDEX(BI312:CR312,1,'Настройки'!$B$3)))</x:f>
      </x:c>
      <x:c r="AZ312" s="61" t="str">
        <x:f>IF(OR(A312="",AQ312&lt;'Настройки'!$B$12,AX312&lt;=0,AND('Настройки'!$B$10="Блокировать",COUNTIF(F312:INDEX(F312:AO312,1,'Настройки'!$B$3),"&lt;0")&gt;0)),"",AY312/ABS(AX312))</x:f>
      </x:c>
      <x:c r="BA312" s="49" t="str">
        <x:f>IF(A312="","",IF(AND('Настройки'!$B$10="Блокировать",COUNTIF(F312:INDEX(F312:AO312,1,'Настройки'!$B$3),"&lt;0")&gt;0),"Не определён",IF(AQ312&lt;'Настройки'!$B$12,"Не определён",IF(AX312=0,"Нет спроса",IF(AX312&lt;0,"Не определён",IF(AZ312&lt;='Настройки'!$B$7,"X",IF(AZ312&lt;='Настройки'!$B$8,"Y","Z")))))))</x:f>
      </x:c>
      <x:c r="BB312" s="49" t="str">
        <x:f>IF(OR(A312="",LEN(AW312)&lt;&gt;1,LEN(BA312)&lt;&gt;1),"",AW312&amp;BA312)</x:f>
      </x:c>
      <x:c r="BC312" s="61" t="str">
        <x:f>IF(OR(A312="",AQ312=0),"",(COUNT(BI312:INDEX(BI312:CR312,1,'Настройки'!$B$3))-COUNT(CS312:INDEX(CS312:EB312,1,'Настройки'!$B$3)))/AQ312)</x:f>
      </x:c>
      <x:c r="BD312" s="64" t="str">
        <x:f>IF(OR(A312="",COUNT(CS312:INDEX(CS312:EB312,1,'Настройки'!$B$3))=0),"",AQ312/COUNT(CS312:INDEX(CS312:EB312,1,'Настройки'!$B$3)))</x:f>
      </x:c>
      <x:c r="BE312" s="64" t="str">
        <x:f>IF(OR(A312="",COUNT(CS312:INDEX(CS312:EB312,1,'Настройки'!$B$3))=0),"",IF(AVERAGE(CS312:INDEX(CS312:EB312,1,'Настройки'!$B$3))=0,"",(STDEVP(CS312:INDEX(CS312:EB312,1,'Настройки'!$B$3))/ABS(AVERAGE(CS312:INDEX(CS312:EB312,1,'Настройки'!$B$3))))^2))</x:f>
      </x:c>
      <x:c r="BF312" s="49" t="str">
        <x:f>IF(A312="","",IF(AQ312&lt;3,"Недостаточно",IF(AQ312&lt;6,"Предварительный","Обычный")))</x:f>
      </x:c>
      <x:c r="BG312" s="49" t="str">
        <x:f>IF(A312="","",IF(COUNTIF(F312:INDEX(F312:AO312,1,'Настройки'!$B$3),"&lt;0")&gt;0,IF('Настройки'!$B$10="Блокировать","Отрицательный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"),"")&amp;IF(AQ312&lt;3,"Недостаточно истории. ",IF(AQ312&lt;6,"Предварительная классификация. ",""))&amp;IF(AX312=0,"Нет спроса за горизонт. ","")&amp;IF(AZ312&gt;'Настройки'!$B$11,"Экстремальная вариативность. ",""))</x:f>
      </x:c>
      <x:c r="BH312" s="49" t="str">
        <x:f>IF(A312="","",IFERROR(VLOOKUP(BB312,'Настройки'!$D$3:$E$11,2,FALSE),"Сначала проверьте исходные данные и историю спроса.")&amp;" Уточните срок поставки, MOQ и критичность.")</x:f>
      </x:c>
      <x:c r="BI312" s="50" t="str">
        <x:f>IF(1&gt;'Настройки'!$B$3,"",IF(ISBLANK(F312),IF('Настройки'!$B$9="Нулевой спрос",0,""),IF(F312&lt;0,IF('Настройки'!$B$10="Исключить","",IF('Настройки'!$B$10="Абсолютные значения",ABS(F312),F312)),F312)))</x:f>
      </x:c>
      <x:c r="BJ312" s="50" t="str">
        <x:f>IF(2&gt;'Настройки'!$B$3,"",IF(ISBLANK(G312),IF('Настройки'!$B$9="Нулевой спрос",0,""),IF(G312&lt;0,IF('Настройки'!$B$10="Исключить","",IF('Настройки'!$B$10="Абсолютные значения",ABS(G312),G312)),G312)))</x:f>
      </x:c>
      <x:c r="BK312" s="50" t="str">
        <x:f>IF(3&gt;'Настройки'!$B$3,"",IF(ISBLANK(H312),IF('Настройки'!$B$9="Нулевой спрос",0,""),IF(H312&lt;0,IF('Настройки'!$B$10="Исключить","",IF('Настройки'!$B$10="Абсолютные значения",ABS(H312),H312)),H312)))</x:f>
      </x:c>
      <x:c r="BL312" s="50" t="str">
        <x:f>IF(4&gt;'Настройки'!$B$3,"",IF(ISBLANK(I312),IF('Настройки'!$B$9="Нулевой спрос",0,""),IF(I312&lt;0,IF('Настройки'!$B$10="Исключить","",IF('Настройки'!$B$10="Абсолютные значения",ABS(I312),I312)),I312)))</x:f>
      </x:c>
      <x:c r="BM312" s="50" t="str">
        <x:f>IF(5&gt;'Настройки'!$B$3,"",IF(ISBLANK(J312),IF('Настройки'!$B$9="Нулевой спрос",0,""),IF(J312&lt;0,IF('Настройки'!$B$10="Исключить","",IF('Настройки'!$B$10="Абсолютные значения",ABS(J312),J312)),J312)))</x:f>
      </x:c>
      <x:c r="BN312" s="50" t="str">
        <x:f>IF(6&gt;'Настройки'!$B$3,"",IF(ISBLANK(K312),IF('Настройки'!$B$9="Нулевой спрос",0,""),IF(K312&lt;0,IF('Настройки'!$B$10="Исключить","",IF('Настройки'!$B$10="Абсолютные значения",ABS(K312),K312)),K312)))</x:f>
      </x:c>
      <x:c r="BO312" s="50" t="str">
        <x:f>IF(7&gt;'Настройки'!$B$3,"",IF(ISBLANK(L312),IF('Настройки'!$B$9="Нулевой спрос",0,""),IF(L312&lt;0,IF('Настройки'!$B$10="Исключить","",IF('Настройки'!$B$10="Абсолютные значения",ABS(L312),L312)),L312)))</x:f>
      </x:c>
      <x:c r="BP312" s="50" t="str">
        <x:f>IF(8&gt;'Настройки'!$B$3,"",IF(ISBLANK(M312),IF('Настройки'!$B$9="Нулевой спрос",0,""),IF(M312&lt;0,IF('Настройки'!$B$10="Исключить","",IF('Настройки'!$B$10="Абсолютные значения",ABS(M312),M312)),M312)))</x:f>
      </x:c>
      <x:c r="BQ312" s="50" t="str">
        <x:f>IF(9&gt;'Настройки'!$B$3,"",IF(ISBLANK(N312),IF('Настройки'!$B$9="Нулевой спрос",0,""),IF(N312&lt;0,IF('Настройки'!$B$10="Исключить","",IF('Настройки'!$B$10="Абсолютные значения",ABS(N312),N312)),N312)))</x:f>
      </x:c>
      <x:c r="BR312" s="50" t="str">
        <x:f>IF(10&gt;'Настройки'!$B$3,"",IF(ISBLANK(O312),IF('Настройки'!$B$9="Нулевой спрос",0,""),IF(O312&lt;0,IF('Настройки'!$B$10="Исключить","",IF('Настройки'!$B$10="Абсолютные значения",ABS(O312),O312)),O312)))</x:f>
      </x:c>
      <x:c r="BS312" s="50" t="str">
        <x:f>IF(11&gt;'Настройки'!$B$3,"",IF(ISBLANK(P312),IF('Настройки'!$B$9="Нулевой спрос",0,""),IF(P312&lt;0,IF('Настройки'!$B$10="Исключить","",IF('Настройки'!$B$10="Абсолютные значения",ABS(P312),P312)),P312)))</x:f>
      </x:c>
      <x:c r="BT312" s="50" t="str">
        <x:f>IF(12&gt;'Настройки'!$B$3,"",IF(ISBLANK(Q312),IF('Настройки'!$B$9="Нулевой спрос",0,""),IF(Q312&lt;0,IF('Настройки'!$B$10="Исключить","",IF('Настройки'!$B$10="Абсолютные значения",ABS(Q312),Q312)),Q312)))</x:f>
      </x:c>
      <x:c r="BU312" s="50" t="str">
        <x:f>IF(13&gt;'Настройки'!$B$3,"",IF(ISBLANK(R312),IF('Настройки'!$B$9="Нулевой спрос",0,""),IF(R312&lt;0,IF('Настройки'!$B$10="Исключить","",IF('Настройки'!$B$10="Абсолютные значения",ABS(R312),R312)),R312)))</x:f>
      </x:c>
      <x:c r="BV312" s="50" t="str">
        <x:f>IF(14&gt;'Настройки'!$B$3,"",IF(ISBLANK(S312),IF('Настройки'!$B$9="Нулевой спрос",0,""),IF(S312&lt;0,IF('Настройки'!$B$10="Исключить","",IF('Настройки'!$B$10="Абсолютные значения",ABS(S312),S312)),S312)))</x:f>
      </x:c>
      <x:c r="BW312" s="50" t="str">
        <x:f>IF(15&gt;'Настройки'!$B$3,"",IF(ISBLANK(T312),IF('Настройки'!$B$9="Нулевой спрос",0,""),IF(T312&lt;0,IF('Настройки'!$B$10="Исключить","",IF('Настройки'!$B$10="Абсолютные значения",ABS(T312),T312)),T312)))</x:f>
      </x:c>
      <x:c r="BX312" s="50" t="str">
        <x:f>IF(16&gt;'Настройки'!$B$3,"",IF(ISBLANK(U312),IF('Настройки'!$B$9="Нулевой спрос",0,""),IF(U312&lt;0,IF('Настройки'!$B$10="Исключить","",IF('Настройки'!$B$10="Абсолютные значения",ABS(U312),U312)),U312)))</x:f>
      </x:c>
      <x:c r="BY312" s="50" t="str">
        <x:f>IF(17&gt;'Настройки'!$B$3,"",IF(ISBLANK(V312),IF('Настройки'!$B$9="Нулевой спрос",0,""),IF(V312&lt;0,IF('Настройки'!$B$10="Исключить","",IF('Настройки'!$B$10="Абсолютные значения",ABS(V312),V312)),V312)))</x:f>
      </x:c>
      <x:c r="BZ312" s="50" t="str">
        <x:f>IF(18&gt;'Настройки'!$B$3,"",IF(ISBLANK(W312),IF('Настройки'!$B$9="Нулевой спрос",0,""),IF(W312&lt;0,IF('Настройки'!$B$10="Исключить","",IF('Настройки'!$B$10="Абсолютные значения",ABS(W312),W312)),W312)))</x:f>
      </x:c>
      <x:c r="CA312" s="50" t="str">
        <x:f>IF(19&gt;'Настройки'!$B$3,"",IF(ISBLANK(X312),IF('Настройки'!$B$9="Нулевой спрос",0,""),IF(X312&lt;0,IF('Настройки'!$B$10="Исключить","",IF('Настройки'!$B$10="Абсолютные значения",ABS(X312),X312)),X312)))</x:f>
      </x:c>
      <x:c r="CB312" s="50" t="str">
        <x:f>IF(20&gt;'Настройки'!$B$3,"",IF(ISBLANK(Y312),IF('Настройки'!$B$9="Нулевой спрос",0,""),IF(Y312&lt;0,IF('Настройки'!$B$10="Исключить","",IF('Настройки'!$B$10="Абсолютные значения",ABS(Y312),Y312)),Y312)))</x:f>
      </x:c>
      <x:c r="CC312" s="50" t="str">
        <x:f>IF(21&gt;'Настройки'!$B$3,"",IF(ISBLANK(Z312),IF('Настройки'!$B$9="Нулевой спрос",0,""),IF(Z312&lt;0,IF('Настройки'!$B$10="Исключить","",IF('Настройки'!$B$10="Абсолютные значения",ABS(Z312),Z312)),Z312)))</x:f>
      </x:c>
      <x:c r="CD312" s="50" t="str">
        <x:f>IF(22&gt;'Настройки'!$B$3,"",IF(ISBLANK(AA312),IF('Настройки'!$B$9="Нулевой спрос",0,""),IF(AA312&lt;0,IF('Настройки'!$B$10="Исключить","",IF('Настройки'!$B$10="Абсолютные значения",ABS(AA312),AA312)),AA312)))</x:f>
      </x:c>
      <x:c r="CE312" s="50" t="str">
        <x:f>IF(23&gt;'Настройки'!$B$3,"",IF(ISBLANK(AB312),IF('Настройки'!$B$9="Нулевой спрос",0,""),IF(AB312&lt;0,IF('Настройки'!$B$10="Исключить","",IF('Настройки'!$B$10="Абсолютные значения",ABS(AB312),AB312)),AB312)))</x:f>
      </x:c>
      <x:c r="CF312" s="50" t="str">
        <x:f>IF(24&gt;'Настройки'!$B$3,"",IF(ISBLANK(AC312),IF('Настройки'!$B$9="Нулевой спрос",0,""),IF(AC312&lt;0,IF('Настройки'!$B$10="Исключить","",IF('Настройки'!$B$10="Абсолютные значения",ABS(AC312),AC312)),AC312)))</x:f>
      </x:c>
      <x:c r="CG312" s="50" t="str">
        <x:f>IF(25&gt;'Настройки'!$B$3,"",IF(ISBLANK(AD312),IF('Настройки'!$B$9="Нулевой спрос",0,""),IF(AD312&lt;0,IF('Настройки'!$B$10="Исключить","",IF('Настройки'!$B$10="Абсолютные значения",ABS(AD312),AD312)),AD312)))</x:f>
      </x:c>
      <x:c r="CH312" s="50" t="str">
        <x:f>IF(26&gt;'Настройки'!$B$3,"",IF(ISBLANK(AE312),IF('Настройки'!$B$9="Нулевой спрос",0,""),IF(AE312&lt;0,IF('Настройки'!$B$10="Исключить","",IF('Настройки'!$B$10="Абсолютные значения",ABS(AE312),AE312)),AE312)))</x:f>
      </x:c>
      <x:c r="CI312" s="50" t="str">
        <x:f>IF(27&gt;'Настройки'!$B$3,"",IF(ISBLANK(AF312),IF('Настройки'!$B$9="Нулевой спрос",0,""),IF(AF312&lt;0,IF('Настройки'!$B$10="Исключить","",IF('Настройки'!$B$10="Абсолютные значения",ABS(AF312),AF312)),AF312)))</x:f>
      </x:c>
      <x:c r="CJ312" s="50" t="str">
        <x:f>IF(28&gt;'Настройки'!$B$3,"",IF(ISBLANK(AG312),IF('Настройки'!$B$9="Нулевой спрос",0,""),IF(AG312&lt;0,IF('Настройки'!$B$10="Исключить","",IF('Настройки'!$B$10="Абсолютные значения",ABS(AG312),AG312)),AG312)))</x:f>
      </x:c>
      <x:c r="CK312" s="50" t="str">
        <x:f>IF(29&gt;'Настройки'!$B$3,"",IF(ISBLANK(AH312),IF('Настройки'!$B$9="Нулевой спрос",0,""),IF(AH312&lt;0,IF('Настройки'!$B$10="Исключить","",IF('Настройки'!$B$10="Абсолютные значения",ABS(AH312),AH312)),AH312)))</x:f>
      </x:c>
      <x:c r="CL312" s="50" t="str">
        <x:f>IF(30&gt;'Настройки'!$B$3,"",IF(ISBLANK(AI312),IF('Настройки'!$B$9="Нулевой спрос",0,""),IF(AI312&lt;0,IF('Настройки'!$B$10="Исключить","",IF('Настройки'!$B$10="Абсолютные значения",ABS(AI312),AI312)),AI312)))</x:f>
      </x:c>
      <x:c r="CM312" s="50" t="str">
        <x:f>IF(31&gt;'Настройки'!$B$3,"",IF(ISBLANK(AJ312),IF('Настройки'!$B$9="Нулевой спрос",0,""),IF(AJ312&lt;0,IF('Настройки'!$B$10="Исключить","",IF('Настройки'!$B$10="Абсолютные значения",ABS(AJ312),AJ312)),AJ312)))</x:f>
      </x:c>
      <x:c r="CN312" s="50" t="str">
        <x:f>IF(32&gt;'Настройки'!$B$3,"",IF(ISBLANK(AK312),IF('Настройки'!$B$9="Нулевой спрос",0,""),IF(AK312&lt;0,IF('Настройки'!$B$10="Исключить","",IF('Настройки'!$B$10="Абсолютные значения",ABS(AK312),AK312)),AK312)))</x:f>
      </x:c>
      <x:c r="CO312" s="50" t="str">
        <x:f>IF(33&gt;'Настройки'!$B$3,"",IF(ISBLANK(AL312),IF('Настройки'!$B$9="Нулевой спрос",0,""),IF(AL312&lt;0,IF('Настройки'!$B$10="Исключить","",IF('Настройки'!$B$10="Абсолютные значения",ABS(AL312),AL312)),AL312)))</x:f>
      </x:c>
      <x:c r="CP312" s="50" t="str">
        <x:f>IF(34&gt;'Настройки'!$B$3,"",IF(ISBLANK(AM312),IF('Настройки'!$B$9="Нулевой спрос",0,""),IF(AM312&lt;0,IF('Настройки'!$B$10="Исключить","",IF('Настройки'!$B$10="Абсолютные значения",ABS(AM312),AM312)),AM312)))</x:f>
      </x:c>
      <x:c r="CQ312" s="50" t="str">
        <x:f>IF(35&gt;'Настройки'!$B$3,"",IF(ISBLANK(AN312),IF('Настройки'!$B$9="Нулевой спрос",0,""),IF(AN312&lt;0,IF('Настройки'!$B$10="Исключить","",IF('Настройки'!$B$10="Абсолютные значения",ABS(AN312),AN312)),AN312)))</x:f>
      </x:c>
      <x:c r="CR312" s="50" t="str">
        <x:f>IF(36&gt;'Настройки'!$B$3,"",IF(ISBLANK(AO312),IF('Настройки'!$B$9="Нулевой спрос",0,""),IF(AO312&lt;0,IF('Настройки'!$B$10="Исключить","",IF('Настройки'!$B$10="Абсолютные значения",ABS(AO312),AO312)),AO312)))</x:f>
      </x:c>
      <x:c r="CS312" s="50" t="str">
        <x:f>IF(OR(1&gt;'Настройки'!$B$3,ISBLANK(BI312),BI312=0),"",BI312)</x:f>
      </x:c>
      <x:c r="CT312" s="50" t="str">
        <x:f>IF(OR(2&gt;'Настройки'!$B$3,ISBLANK(BJ312),BJ312=0),"",BJ312)</x:f>
      </x:c>
      <x:c r="CU312" s="50" t="str">
        <x:f>IF(OR(3&gt;'Настройки'!$B$3,ISBLANK(BK312),BK312=0),"",BK312)</x:f>
      </x:c>
      <x:c r="CV312" s="50" t="str">
        <x:f>IF(OR(4&gt;'Настройки'!$B$3,ISBLANK(BL312),BL312=0),"",BL312)</x:f>
      </x:c>
      <x:c r="CW312" s="50" t="str">
        <x:f>IF(OR(5&gt;'Настройки'!$B$3,ISBLANK(BM312),BM312=0),"",BM312)</x:f>
      </x:c>
      <x:c r="CX312" s="50" t="str">
        <x:f>IF(OR(6&gt;'Настройки'!$B$3,ISBLANK(BN312),BN312=0),"",BN312)</x:f>
      </x:c>
      <x:c r="CY312" s="50" t="str">
        <x:f>IF(OR(7&gt;'Настройки'!$B$3,ISBLANK(BO312),BO312=0),"",BO312)</x:f>
      </x:c>
      <x:c r="CZ312" s="50" t="str">
        <x:f>IF(OR(8&gt;'Настройки'!$B$3,ISBLANK(BP312),BP312=0),"",BP312)</x:f>
      </x:c>
      <x:c r="DA312" s="50" t="str">
        <x:f>IF(OR(9&gt;'Настройки'!$B$3,ISBLANK(BQ312),BQ312=0),"",BQ312)</x:f>
      </x:c>
      <x:c r="DB312" s="50" t="str">
        <x:f>IF(OR(10&gt;'Настройки'!$B$3,ISBLANK(BR312),BR312=0),"",BR312)</x:f>
      </x:c>
      <x:c r="DC312" s="50" t="str">
        <x:f>IF(OR(11&gt;'Настройки'!$B$3,ISBLANK(BS312),BS312=0),"",BS312)</x:f>
      </x:c>
      <x:c r="DD312" s="50" t="str">
        <x:f>IF(OR(12&gt;'Настройки'!$B$3,ISBLANK(BT312),BT312=0),"",BT312)</x:f>
      </x:c>
      <x:c r="DE312" s="50" t="str">
        <x:f>IF(OR(13&gt;'Настройки'!$B$3,ISBLANK(BU312),BU312=0),"",BU312)</x:f>
      </x:c>
      <x:c r="DF312" s="50" t="str">
        <x:f>IF(OR(14&gt;'Настройки'!$B$3,ISBLANK(BV312),BV312=0),"",BV312)</x:f>
      </x:c>
      <x:c r="DG312" s="50" t="str">
        <x:f>IF(OR(15&gt;'Настройки'!$B$3,ISBLANK(BW312),BW312=0),"",BW312)</x:f>
      </x:c>
      <x:c r="DH312" s="50" t="str">
        <x:f>IF(OR(16&gt;'Настройки'!$B$3,ISBLANK(BX312),BX312=0),"",BX312)</x:f>
      </x:c>
      <x:c r="DI312" s="50" t="str">
        <x:f>IF(OR(17&gt;'Настройки'!$B$3,ISBLANK(BY312),BY312=0),"",BY312)</x:f>
      </x:c>
      <x:c r="DJ312" s="50" t="str">
        <x:f>IF(OR(18&gt;'Настройки'!$B$3,ISBLANK(BZ312),BZ312=0),"",BZ312)</x:f>
      </x:c>
      <x:c r="DK312" s="50" t="str">
        <x:f>IF(OR(19&gt;'Настройки'!$B$3,ISBLANK(CA312),CA312=0),"",CA312)</x:f>
      </x:c>
      <x:c r="DL312" s="50" t="str">
        <x:f>IF(OR(20&gt;'Настройки'!$B$3,ISBLANK(CB312),CB312=0),"",CB312)</x:f>
      </x:c>
      <x:c r="DM312" s="50" t="str">
        <x:f>IF(OR(21&gt;'Настройки'!$B$3,ISBLANK(CC312),CC312=0),"",CC312)</x:f>
      </x:c>
      <x:c r="DN312" s="50" t="str">
        <x:f>IF(OR(22&gt;'Настройки'!$B$3,ISBLANK(CD312),CD312=0),"",CD312)</x:f>
      </x:c>
      <x:c r="DO312" s="50" t="str">
        <x:f>IF(OR(23&gt;'Настройки'!$B$3,ISBLANK(CE312),CE312=0),"",CE312)</x:f>
      </x:c>
      <x:c r="DP312" s="50" t="str">
        <x:f>IF(OR(24&gt;'Настройки'!$B$3,ISBLANK(CF312),CF312=0),"",CF312)</x:f>
      </x:c>
      <x:c r="DQ312" s="50" t="str">
        <x:f>IF(OR(25&gt;'Настройки'!$B$3,ISBLANK(CG312),CG312=0),"",CG312)</x:f>
      </x:c>
      <x:c r="DR312" s="50" t="str">
        <x:f>IF(OR(26&gt;'Настройки'!$B$3,ISBLANK(CH312),CH312=0),"",CH312)</x:f>
      </x:c>
      <x:c r="DS312" s="50" t="str">
        <x:f>IF(OR(27&gt;'Настройки'!$B$3,ISBLANK(CI312),CI312=0),"",CI312)</x:f>
      </x:c>
      <x:c r="DT312" s="50" t="str">
        <x:f>IF(OR(28&gt;'Настройки'!$B$3,ISBLANK(CJ312),CJ312=0),"",CJ312)</x:f>
      </x:c>
      <x:c r="DU312" s="50" t="str">
        <x:f>IF(OR(29&gt;'Настройки'!$B$3,ISBLANK(CK312),CK312=0),"",CK312)</x:f>
      </x:c>
      <x:c r="DV312" s="50" t="str">
        <x:f>IF(OR(30&gt;'Настройки'!$B$3,ISBLANK(CL312),CL312=0),"",CL312)</x:f>
      </x:c>
      <x:c r="DW312" s="50" t="str">
        <x:f>IF(OR(31&gt;'Настройки'!$B$3,ISBLANK(CM312),CM312=0),"",CM312)</x:f>
      </x:c>
      <x:c r="DX312" s="50" t="str">
        <x:f>IF(OR(32&gt;'Настройки'!$B$3,ISBLANK(CN312),CN312=0),"",CN312)</x:f>
      </x:c>
      <x:c r="DY312" s="50" t="str">
        <x:f>IF(OR(33&gt;'Настройки'!$B$3,ISBLANK(CO312),CO312=0),"",CO312)</x:f>
      </x:c>
      <x:c r="DZ312" s="50" t="str">
        <x:f>IF(OR(34&gt;'Настройки'!$B$3,ISBLANK(CP312),CP312=0),"",CP312)</x:f>
      </x:c>
      <x:c r="EA312" s="50" t="str">
        <x:f>IF(OR(35&gt;'Настройки'!$B$3,ISBLANK(CQ312),CQ312=0),"",CQ312)</x:f>
      </x:c>
      <x:c r="EB312" s="50" t="str">
        <x:f>IF(OR(36&gt;'Настройки'!$B$3,ISBLANK(CR312),CR312=0),"",CR312)</x:f>
      </x:c>
      <x:c r="EC312" s="50" t="str">
        <x:f>IF(A312="","",IF(OR(BB312="AZ",BB312="BZ"),10000+ROW(),IF(AZ312&gt;'Настройки'!$B$11,20000+ROW(),IF(BF312&lt;&gt;"Обычный",30000+ROW(),IF(AX312&lt;=0,40000+ROW(),"")))))</x:f>
      </x:c>
      <x:c r="ED312" s="50" t="str">
        <x:f>IF(EC312="","",COUNTIFS($EC$2:$EC$1001,"&gt;0",$EC$2:$EC$1001,"&lt;"&amp;EC312)+1)</x:f>
      </x:c>
    </x:row>
    <x:row r="313">
      <x:c r="A313" s="115"/>
      <x:c r="B313" s="115"/>
      <x:c r="C313" s="115"/>
      <x:c r="D313" s="118"/>
      <x:c r="E313" s="118"/>
      <x:c r="F313" s="118"/>
      <x:c r="G313" s="118"/>
      <x:c r="H313" s="118"/>
      <x:c r="I313" s="118"/>
      <x:c r="J313" s="118"/>
      <x:c r="K313" s="118"/>
      <x:c r="L313" s="118"/>
      <x:c r="M313" s="118"/>
      <x:c r="N313" s="118"/>
      <x:c r="O313" s="118"/>
      <x:c r="P313" s="118"/>
      <x:c r="Q313" s="118"/>
      <x:c r="R313" s="118"/>
      <x:c r="S313" s="118"/>
      <x:c r="T313" s="118"/>
      <x:c r="U313" s="118"/>
      <x:c r="V313" s="118"/>
      <x:c r="W313" s="118"/>
      <x:c r="X313" s="118"/>
      <x:c r="Y313" s="118"/>
      <x:c r="Z313" s="118"/>
      <x:c r="AA313" s="118"/>
      <x:c r="AB313" s="118"/>
      <x:c r="AC313" s="118"/>
      <x:c r="AD313" s="118"/>
      <x:c r="AE313" s="118"/>
      <x:c r="AF313" s="118"/>
      <x:c r="AG313" s="118"/>
      <x:c r="AH313" s="118"/>
      <x:c r="AI313" s="118"/>
      <x:c r="AJ313" s="118"/>
      <x:c r="AK313" s="118"/>
      <x:c r="AL313" s="118"/>
      <x:c r="AM313" s="118"/>
      <x:c r="AN313" s="118"/>
      <x:c r="AO313" s="118"/>
      <x:c r="AP313" s="115"/>
      <x:c r="AQ313" s="49" t="str">
        <x:f>IF(A313="","",COUNT(BI313:INDEX(BI313:CR313,1,'Настройки'!$B$3)))</x:f>
      </x:c>
      <x:c r="AR313" s="49" t="str">
        <x:f>IF(A313="","",SUM(BI313:INDEX(BI313:CR313,1,'Настройки'!$B$3)))</x:f>
      </x:c>
      <x:c r="AS313" s="58" t="str">
        <x:f>IF(A313="","",IF('Настройки'!$B$4="Стоимость потребления",AR313*D313,IF('Настройки'!$B$4="Количество",AR313,E313)))</x:f>
      </x:c>
      <x:c r="AT313" s="61" t="str">
        <x:f>IF(OR(A313="",AS313&lt;0,SUM($AS$2:$AS$1001)&lt;=0),"",AS313/SUM($AS$2:$AS$1001))</x:f>
      </x:c>
      <x:c r="AU313" s="61" t="str">
        <x:f>IF(OR(A313="",AS313&lt;0,SUM($AS$2:$AS$1001)&lt;=0),"",SUMIFS($AS$2:$AS$1001,$AS$2:$AS$1001,"&gt;"&amp;AS313)/SUM($AS$2:$AS$1001))</x:f>
      </x:c>
      <x:c r="AV313" s="61" t="str">
        <x:f>IF(OR(A313="",AS313&lt;0,SUM($AS$2:$AS$1001)&lt;=0),"",SUMIFS($AS$2:$AS$1001,$AS$2:$AS$1001,"&gt;="&amp;AS313)/SUM($AS$2:$AS$1001))</x:f>
      </x:c>
      <x:c r="AW313" s="49" t="str">
        <x:f>IF(A313="","",IF(SUM($AS$2:$AS$1001)&lt;=0,"Не определён",IF(AS313&lt;0,"Исключение",IF(AU313&lt;'Настройки'!$B$5,"A",IF(AU313&lt;'Настройки'!$B$6,"B","C")))))</x:f>
      </x:c>
      <x:c r="AX313" s="58" t="str">
        <x:f>IF(A313="","",IF(AQ313=0,"",AVERAGE(BI313:INDEX(BI313:CR313,1,'Настройки'!$B$3))))</x:f>
      </x:c>
      <x:c r="AY313" s="58" t="str">
        <x:f>IF(OR(A313="",AQ313=0),"",STDEVP(BI313:INDEX(BI313:CR313,1,'Настройки'!$B$3)))</x:f>
      </x:c>
      <x:c r="AZ313" s="61" t="str">
        <x:f>IF(OR(A313="",AQ313&lt;'Настройки'!$B$12,AX313&lt;=0,AND('Настройки'!$B$10="Блокировать",COUNTIF(F313:INDEX(F313:AO313,1,'Настройки'!$B$3),"&lt;0")&gt;0)),"",AY313/ABS(AX313))</x:f>
      </x:c>
      <x:c r="BA313" s="49" t="str">
        <x:f>IF(A313="","",IF(AND('Настройки'!$B$10="Блокировать",COUNTIF(F313:INDEX(F313:AO313,1,'Настройки'!$B$3),"&lt;0")&gt;0),"Не определён",IF(AQ313&lt;'Настройки'!$B$12,"Не определён",IF(AX313=0,"Нет спроса",IF(AX313&lt;0,"Не определён",IF(AZ313&lt;='Настройки'!$B$7,"X",IF(AZ313&lt;='Настройки'!$B$8,"Y","Z")))))))</x:f>
      </x:c>
      <x:c r="BB313" s="49" t="str">
        <x:f>IF(OR(A313="",LEN(AW313)&lt;&gt;1,LEN(BA313)&lt;&gt;1),"",AW313&amp;BA313)</x:f>
      </x:c>
      <x:c r="BC313" s="61" t="str">
        <x:f>IF(OR(A313="",AQ313=0),"",(COUNT(BI313:INDEX(BI313:CR313,1,'Настройки'!$B$3))-COUNT(CS313:INDEX(CS313:EB313,1,'Настройки'!$B$3)))/AQ313)</x:f>
      </x:c>
      <x:c r="BD313" s="64" t="str">
        <x:f>IF(OR(A313="",COUNT(CS313:INDEX(CS313:EB313,1,'Настройки'!$B$3))=0),"",AQ313/COUNT(CS313:INDEX(CS313:EB313,1,'Настройки'!$B$3)))</x:f>
      </x:c>
      <x:c r="BE313" s="64" t="str">
        <x:f>IF(OR(A313="",COUNT(CS313:INDEX(CS313:EB313,1,'Настройки'!$B$3))=0),"",IF(AVERAGE(CS313:INDEX(CS313:EB313,1,'Настройки'!$B$3))=0,"",(STDEVP(CS313:INDEX(CS313:EB313,1,'Настройки'!$B$3))/ABS(AVERAGE(CS313:INDEX(CS313:EB313,1,'Настройки'!$B$3))))^2))</x:f>
      </x:c>
      <x:c r="BF313" s="49" t="str">
        <x:f>IF(A313="","",IF(AQ313&lt;3,"Недостаточно",IF(AQ313&lt;6,"Предварительный","Обычный")))</x:f>
      </x:c>
      <x:c r="BG313" s="49" t="str">
        <x:f>IF(A313="","",IF(COUNTIF(F313:INDEX(F313:AO313,1,'Настройки'!$B$3),"&lt;0")&gt;0,IF('Настройки'!$B$10="Блокировать","Отрицательный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"),"")&amp;IF(AQ313&lt;3,"Недостаточно истории. ",IF(AQ313&lt;6,"Предварительная классификация. ",""))&amp;IF(AX313=0,"Нет спроса за горизонт. ","")&amp;IF(AZ313&gt;'Настройки'!$B$11,"Экстремальная вариативность. ",""))</x:f>
      </x:c>
      <x:c r="BH313" s="49" t="str">
        <x:f>IF(A313="","",IFERROR(VLOOKUP(BB313,'Настройки'!$D$3:$E$11,2,FALSE),"Сначала проверьте исходные данные и историю спроса.")&amp;" Уточните срок поставки, MOQ и критичность.")</x:f>
      </x:c>
      <x:c r="BI313" s="50" t="str">
        <x:f>IF(1&gt;'Настройки'!$B$3,"",IF(ISBLANK(F313),IF('Настройки'!$B$9="Нулевой спрос",0,""),IF(F313&lt;0,IF('Настройки'!$B$10="Исключить","",IF('Настройки'!$B$10="Абсолютные значения",ABS(F313),F313)),F313)))</x:f>
      </x:c>
      <x:c r="BJ313" s="50" t="str">
        <x:f>IF(2&gt;'Настройки'!$B$3,"",IF(ISBLANK(G313),IF('Настройки'!$B$9="Нулевой спрос",0,""),IF(G313&lt;0,IF('Настройки'!$B$10="Исключить","",IF('Настройки'!$B$10="Абсолютные значения",ABS(G313),G313)),G313)))</x:f>
      </x:c>
      <x:c r="BK313" s="50" t="str">
        <x:f>IF(3&gt;'Настройки'!$B$3,"",IF(ISBLANK(H313),IF('Настройки'!$B$9="Нулевой спрос",0,""),IF(H313&lt;0,IF('Настройки'!$B$10="Исключить","",IF('Настройки'!$B$10="Абсолютные значения",ABS(H313),H313)),H313)))</x:f>
      </x:c>
      <x:c r="BL313" s="50" t="str">
        <x:f>IF(4&gt;'Настройки'!$B$3,"",IF(ISBLANK(I313),IF('Настройки'!$B$9="Нулевой спрос",0,""),IF(I313&lt;0,IF('Настройки'!$B$10="Исключить","",IF('Настройки'!$B$10="Абсолютные значения",ABS(I313),I313)),I313)))</x:f>
      </x:c>
      <x:c r="BM313" s="50" t="str">
        <x:f>IF(5&gt;'Настройки'!$B$3,"",IF(ISBLANK(J313),IF('Настройки'!$B$9="Нулевой спрос",0,""),IF(J313&lt;0,IF('Настройки'!$B$10="Исключить","",IF('Настройки'!$B$10="Абсолютные значения",ABS(J313),J313)),J313)))</x:f>
      </x:c>
      <x:c r="BN313" s="50" t="str">
        <x:f>IF(6&gt;'Настройки'!$B$3,"",IF(ISBLANK(K313),IF('Настройки'!$B$9="Нулевой спрос",0,""),IF(K313&lt;0,IF('Настройки'!$B$10="Исключить","",IF('Настройки'!$B$10="Абсолютные значения",ABS(K313),K313)),K313)))</x:f>
      </x:c>
      <x:c r="BO313" s="50" t="str">
        <x:f>IF(7&gt;'Настройки'!$B$3,"",IF(ISBLANK(L313),IF('Настройки'!$B$9="Нулевой спрос",0,""),IF(L313&lt;0,IF('Настройки'!$B$10="Исключить","",IF('Настройки'!$B$10="Абсолютные значения",ABS(L313),L313)),L313)))</x:f>
      </x:c>
      <x:c r="BP313" s="50" t="str">
        <x:f>IF(8&gt;'Настройки'!$B$3,"",IF(ISBLANK(M313),IF('Настройки'!$B$9="Нулевой спрос",0,""),IF(M313&lt;0,IF('Настройки'!$B$10="Исключить","",IF('Настройки'!$B$10="Абсолютные значения",ABS(M313),M313)),M313)))</x:f>
      </x:c>
      <x:c r="BQ313" s="50" t="str">
        <x:f>IF(9&gt;'Настройки'!$B$3,"",IF(ISBLANK(N313),IF('Настройки'!$B$9="Нулевой спрос",0,""),IF(N313&lt;0,IF('Настройки'!$B$10="Исключить","",IF('Настройки'!$B$10="Абсолютные значения",ABS(N313),N313)),N313)))</x:f>
      </x:c>
      <x:c r="BR313" s="50" t="str">
        <x:f>IF(10&gt;'Настройки'!$B$3,"",IF(ISBLANK(O313),IF('Настройки'!$B$9="Нулевой спрос",0,""),IF(O313&lt;0,IF('Настройки'!$B$10="Исключить","",IF('Настройки'!$B$10="Абсолютные значения",ABS(O313),O313)),O313)))</x:f>
      </x:c>
      <x:c r="BS313" s="50" t="str">
        <x:f>IF(11&gt;'Настройки'!$B$3,"",IF(ISBLANK(P313),IF('Настройки'!$B$9="Нулевой спрос",0,""),IF(P313&lt;0,IF('Настройки'!$B$10="Исключить","",IF('Настройки'!$B$10="Абсолютные значения",ABS(P313),P313)),P313)))</x:f>
      </x:c>
      <x:c r="BT313" s="50" t="str">
        <x:f>IF(12&gt;'Настройки'!$B$3,"",IF(ISBLANK(Q313),IF('Настройки'!$B$9="Нулевой спрос",0,""),IF(Q313&lt;0,IF('Настройки'!$B$10="Исключить","",IF('Настройки'!$B$10="Абсолютные значения",ABS(Q313),Q313)),Q313)))</x:f>
      </x:c>
      <x:c r="BU313" s="50" t="str">
        <x:f>IF(13&gt;'Настройки'!$B$3,"",IF(ISBLANK(R313),IF('Настройки'!$B$9="Нулевой спрос",0,""),IF(R313&lt;0,IF('Настройки'!$B$10="Исключить","",IF('Настройки'!$B$10="Абсолютные значения",ABS(R313),R313)),R313)))</x:f>
      </x:c>
      <x:c r="BV313" s="50" t="str">
        <x:f>IF(14&gt;'Настройки'!$B$3,"",IF(ISBLANK(S313),IF('Настройки'!$B$9="Нулевой спрос",0,""),IF(S313&lt;0,IF('Настройки'!$B$10="Исключить","",IF('Настройки'!$B$10="Абсолютные значения",ABS(S313),S313)),S313)))</x:f>
      </x:c>
      <x:c r="BW313" s="50" t="str">
        <x:f>IF(15&gt;'Настройки'!$B$3,"",IF(ISBLANK(T313),IF('Настройки'!$B$9="Нулевой спрос",0,""),IF(T313&lt;0,IF('Настройки'!$B$10="Исключить","",IF('Настройки'!$B$10="Абсолютные значения",ABS(T313),T313)),T313)))</x:f>
      </x:c>
      <x:c r="BX313" s="50" t="str">
        <x:f>IF(16&gt;'Настройки'!$B$3,"",IF(ISBLANK(U313),IF('Настройки'!$B$9="Нулевой спрос",0,""),IF(U313&lt;0,IF('Настройки'!$B$10="Исключить","",IF('Настройки'!$B$10="Абсолютные значения",ABS(U313),U313)),U313)))</x:f>
      </x:c>
      <x:c r="BY313" s="50" t="str">
        <x:f>IF(17&gt;'Настройки'!$B$3,"",IF(ISBLANK(V313),IF('Настройки'!$B$9="Нулевой спрос",0,""),IF(V313&lt;0,IF('Настройки'!$B$10="Исключить","",IF('Настройки'!$B$10="Абсолютные значения",ABS(V313),V313)),V313)))</x:f>
      </x:c>
      <x:c r="BZ313" s="50" t="str">
        <x:f>IF(18&gt;'Настройки'!$B$3,"",IF(ISBLANK(W313),IF('Настройки'!$B$9="Нулевой спрос",0,""),IF(W313&lt;0,IF('Настройки'!$B$10="Исключить","",IF('Настройки'!$B$10="Абсолютные значения",ABS(W313),W313)),W313)))</x:f>
      </x:c>
      <x:c r="CA313" s="50" t="str">
        <x:f>IF(19&gt;'Настройки'!$B$3,"",IF(ISBLANK(X313),IF('Настройки'!$B$9="Нулевой спрос",0,""),IF(X313&lt;0,IF('Настройки'!$B$10="Исключить","",IF('Настройки'!$B$10="Абсолютные значения",ABS(X313),X313)),X313)))</x:f>
      </x:c>
      <x:c r="CB313" s="50" t="str">
        <x:f>IF(20&gt;'Настройки'!$B$3,"",IF(ISBLANK(Y313),IF('Настройки'!$B$9="Нулевой спрос",0,""),IF(Y313&lt;0,IF('Настройки'!$B$10="Исключить","",IF('Настройки'!$B$10="Абсолютные значения",ABS(Y313),Y313)),Y313)))</x:f>
      </x:c>
      <x:c r="CC313" s="50" t="str">
        <x:f>IF(21&gt;'Настройки'!$B$3,"",IF(ISBLANK(Z313),IF('Настройки'!$B$9="Нулевой спрос",0,""),IF(Z313&lt;0,IF('Настройки'!$B$10="Исключить","",IF('Настройки'!$B$10="Абсолютные значения",ABS(Z313),Z313)),Z313)))</x:f>
      </x:c>
      <x:c r="CD313" s="50" t="str">
        <x:f>IF(22&gt;'Настройки'!$B$3,"",IF(ISBLANK(AA313),IF('Настройки'!$B$9="Нулевой спрос",0,""),IF(AA313&lt;0,IF('Настройки'!$B$10="Исключить","",IF('Настройки'!$B$10="Абсолютные значения",ABS(AA313),AA313)),AA313)))</x:f>
      </x:c>
      <x:c r="CE313" s="50" t="str">
        <x:f>IF(23&gt;'Настройки'!$B$3,"",IF(ISBLANK(AB313),IF('Настройки'!$B$9="Нулевой спрос",0,""),IF(AB313&lt;0,IF('Настройки'!$B$10="Исключить","",IF('Настройки'!$B$10="Абсолютные значения",ABS(AB313),AB313)),AB313)))</x:f>
      </x:c>
      <x:c r="CF313" s="50" t="str">
        <x:f>IF(24&gt;'Настройки'!$B$3,"",IF(ISBLANK(AC313),IF('Настройки'!$B$9="Нулевой спрос",0,""),IF(AC313&lt;0,IF('Настройки'!$B$10="Исключить","",IF('Настройки'!$B$10="Абсолютные значения",ABS(AC313),AC313)),AC313)))</x:f>
      </x:c>
      <x:c r="CG313" s="50" t="str">
        <x:f>IF(25&gt;'Настройки'!$B$3,"",IF(ISBLANK(AD313),IF('Настройки'!$B$9="Нулевой спрос",0,""),IF(AD313&lt;0,IF('Настройки'!$B$10="Исключить","",IF('Настройки'!$B$10="Абсолютные значения",ABS(AD313),AD313)),AD313)))</x:f>
      </x:c>
      <x:c r="CH313" s="50" t="str">
        <x:f>IF(26&gt;'Настройки'!$B$3,"",IF(ISBLANK(AE313),IF('Настройки'!$B$9="Нулевой спрос",0,""),IF(AE313&lt;0,IF('Настройки'!$B$10="Исключить","",IF('Настройки'!$B$10="Абсолютные значения",ABS(AE313),AE313)),AE313)))</x:f>
      </x:c>
      <x:c r="CI313" s="50" t="str">
        <x:f>IF(27&gt;'Настройки'!$B$3,"",IF(ISBLANK(AF313),IF('Настройки'!$B$9="Нулевой спрос",0,""),IF(AF313&lt;0,IF('Настройки'!$B$10="Исключить","",IF('Настройки'!$B$10="Абсолютные значения",ABS(AF313),AF313)),AF313)))</x:f>
      </x:c>
      <x:c r="CJ313" s="50" t="str">
        <x:f>IF(28&gt;'Настройки'!$B$3,"",IF(ISBLANK(AG313),IF('Настройки'!$B$9="Нулевой спрос",0,""),IF(AG313&lt;0,IF('Настройки'!$B$10="Исключить","",IF('Настройки'!$B$10="Абсолютные значения",ABS(AG313),AG313)),AG313)))</x:f>
      </x:c>
      <x:c r="CK313" s="50" t="str">
        <x:f>IF(29&gt;'Настройки'!$B$3,"",IF(ISBLANK(AH313),IF('Настройки'!$B$9="Нулевой спрос",0,""),IF(AH313&lt;0,IF('Настройки'!$B$10="Исключить","",IF('Настройки'!$B$10="Абсолютные значения",ABS(AH313),AH313)),AH313)))</x:f>
      </x:c>
      <x:c r="CL313" s="50" t="str">
        <x:f>IF(30&gt;'Настройки'!$B$3,"",IF(ISBLANK(AI313),IF('Настройки'!$B$9="Нулевой спрос",0,""),IF(AI313&lt;0,IF('Настройки'!$B$10="Исключить","",IF('Настройки'!$B$10="Абсолютные значения",ABS(AI313),AI313)),AI313)))</x:f>
      </x:c>
      <x:c r="CM313" s="50" t="str">
        <x:f>IF(31&gt;'Настройки'!$B$3,"",IF(ISBLANK(AJ313),IF('Настройки'!$B$9="Нулевой спрос",0,""),IF(AJ313&lt;0,IF('Настройки'!$B$10="Исключить","",IF('Настройки'!$B$10="Абсолютные значения",ABS(AJ313),AJ313)),AJ313)))</x:f>
      </x:c>
      <x:c r="CN313" s="50" t="str">
        <x:f>IF(32&gt;'Настройки'!$B$3,"",IF(ISBLANK(AK313),IF('Настройки'!$B$9="Нулевой спрос",0,""),IF(AK313&lt;0,IF('Настройки'!$B$10="Исключить","",IF('Настройки'!$B$10="Абсолютные значения",ABS(AK313),AK313)),AK313)))</x:f>
      </x:c>
      <x:c r="CO313" s="50" t="str">
        <x:f>IF(33&gt;'Настройки'!$B$3,"",IF(ISBLANK(AL313),IF('Настройки'!$B$9="Нулевой спрос",0,""),IF(AL313&lt;0,IF('Настройки'!$B$10="Исключить","",IF('Настройки'!$B$10="Абсолютные значения",ABS(AL313),AL313)),AL313)))</x:f>
      </x:c>
      <x:c r="CP313" s="50" t="str">
        <x:f>IF(34&gt;'Настройки'!$B$3,"",IF(ISBLANK(AM313),IF('Настройки'!$B$9="Нулевой спрос",0,""),IF(AM313&lt;0,IF('Настройки'!$B$10="Исключить","",IF('Настройки'!$B$10="Абсолютные значения",ABS(AM313),AM313)),AM313)))</x:f>
      </x:c>
      <x:c r="CQ313" s="50" t="str">
        <x:f>IF(35&gt;'Настройки'!$B$3,"",IF(ISBLANK(AN313),IF('Настройки'!$B$9="Нулевой спрос",0,""),IF(AN313&lt;0,IF('Настройки'!$B$10="Исключить","",IF('Настройки'!$B$10="Абсолютные значения",ABS(AN313),AN313)),AN313)))</x:f>
      </x:c>
      <x:c r="CR313" s="50" t="str">
        <x:f>IF(36&gt;'Настройки'!$B$3,"",IF(ISBLANK(AO313),IF('Настройки'!$B$9="Нулевой спрос",0,""),IF(AO313&lt;0,IF('Настройки'!$B$10="Исключить","",IF('Настройки'!$B$10="Абсолютные значения",ABS(AO313),AO313)),AO313)))</x:f>
      </x:c>
      <x:c r="CS313" s="50" t="str">
        <x:f>IF(OR(1&gt;'Настройки'!$B$3,ISBLANK(BI313),BI313=0),"",BI313)</x:f>
      </x:c>
      <x:c r="CT313" s="50" t="str">
        <x:f>IF(OR(2&gt;'Настройки'!$B$3,ISBLANK(BJ313),BJ313=0),"",BJ313)</x:f>
      </x:c>
      <x:c r="CU313" s="50" t="str">
        <x:f>IF(OR(3&gt;'Настройки'!$B$3,ISBLANK(BK313),BK313=0),"",BK313)</x:f>
      </x:c>
      <x:c r="CV313" s="50" t="str">
        <x:f>IF(OR(4&gt;'Настройки'!$B$3,ISBLANK(BL313),BL313=0),"",BL313)</x:f>
      </x:c>
      <x:c r="CW313" s="50" t="str">
        <x:f>IF(OR(5&gt;'Настройки'!$B$3,ISBLANK(BM313),BM313=0),"",BM313)</x:f>
      </x:c>
      <x:c r="CX313" s="50" t="str">
        <x:f>IF(OR(6&gt;'Настройки'!$B$3,ISBLANK(BN313),BN313=0),"",BN313)</x:f>
      </x:c>
      <x:c r="CY313" s="50" t="str">
        <x:f>IF(OR(7&gt;'Настройки'!$B$3,ISBLANK(BO313),BO313=0),"",BO313)</x:f>
      </x:c>
      <x:c r="CZ313" s="50" t="str">
        <x:f>IF(OR(8&gt;'Настройки'!$B$3,ISBLANK(BP313),BP313=0),"",BP313)</x:f>
      </x:c>
      <x:c r="DA313" s="50" t="str">
        <x:f>IF(OR(9&gt;'Настройки'!$B$3,ISBLANK(BQ313),BQ313=0),"",BQ313)</x:f>
      </x:c>
      <x:c r="DB313" s="50" t="str">
        <x:f>IF(OR(10&gt;'Настройки'!$B$3,ISBLANK(BR313),BR313=0),"",BR313)</x:f>
      </x:c>
      <x:c r="DC313" s="50" t="str">
        <x:f>IF(OR(11&gt;'Настройки'!$B$3,ISBLANK(BS313),BS313=0),"",BS313)</x:f>
      </x:c>
      <x:c r="DD313" s="50" t="str">
        <x:f>IF(OR(12&gt;'Настройки'!$B$3,ISBLANK(BT313),BT313=0),"",BT313)</x:f>
      </x:c>
      <x:c r="DE313" s="50" t="str">
        <x:f>IF(OR(13&gt;'Настройки'!$B$3,ISBLANK(BU313),BU313=0),"",BU313)</x:f>
      </x:c>
      <x:c r="DF313" s="50" t="str">
        <x:f>IF(OR(14&gt;'Настройки'!$B$3,ISBLANK(BV313),BV313=0),"",BV313)</x:f>
      </x:c>
      <x:c r="DG313" s="50" t="str">
        <x:f>IF(OR(15&gt;'Настройки'!$B$3,ISBLANK(BW313),BW313=0),"",BW313)</x:f>
      </x:c>
      <x:c r="DH313" s="50" t="str">
        <x:f>IF(OR(16&gt;'Настройки'!$B$3,ISBLANK(BX313),BX313=0),"",BX313)</x:f>
      </x:c>
      <x:c r="DI313" s="50" t="str">
        <x:f>IF(OR(17&gt;'Настройки'!$B$3,ISBLANK(BY313),BY313=0),"",BY313)</x:f>
      </x:c>
      <x:c r="DJ313" s="50" t="str">
        <x:f>IF(OR(18&gt;'Настройки'!$B$3,ISBLANK(BZ313),BZ313=0),"",BZ313)</x:f>
      </x:c>
      <x:c r="DK313" s="50" t="str">
        <x:f>IF(OR(19&gt;'Настройки'!$B$3,ISBLANK(CA313),CA313=0),"",CA313)</x:f>
      </x:c>
      <x:c r="DL313" s="50" t="str">
        <x:f>IF(OR(20&gt;'Настройки'!$B$3,ISBLANK(CB313),CB313=0),"",CB313)</x:f>
      </x:c>
      <x:c r="DM313" s="50" t="str">
        <x:f>IF(OR(21&gt;'Настройки'!$B$3,ISBLANK(CC313),CC313=0),"",CC313)</x:f>
      </x:c>
      <x:c r="DN313" s="50" t="str">
        <x:f>IF(OR(22&gt;'Настройки'!$B$3,ISBLANK(CD313),CD313=0),"",CD313)</x:f>
      </x:c>
      <x:c r="DO313" s="50" t="str">
        <x:f>IF(OR(23&gt;'Настройки'!$B$3,ISBLANK(CE313),CE313=0),"",CE313)</x:f>
      </x:c>
      <x:c r="DP313" s="50" t="str">
        <x:f>IF(OR(24&gt;'Настройки'!$B$3,ISBLANK(CF313),CF313=0),"",CF313)</x:f>
      </x:c>
      <x:c r="DQ313" s="50" t="str">
        <x:f>IF(OR(25&gt;'Настройки'!$B$3,ISBLANK(CG313),CG313=0),"",CG313)</x:f>
      </x:c>
      <x:c r="DR313" s="50" t="str">
        <x:f>IF(OR(26&gt;'Настройки'!$B$3,ISBLANK(CH313),CH313=0),"",CH313)</x:f>
      </x:c>
      <x:c r="DS313" s="50" t="str">
        <x:f>IF(OR(27&gt;'Настройки'!$B$3,ISBLANK(CI313),CI313=0),"",CI313)</x:f>
      </x:c>
      <x:c r="DT313" s="50" t="str">
        <x:f>IF(OR(28&gt;'Настройки'!$B$3,ISBLANK(CJ313),CJ313=0),"",CJ313)</x:f>
      </x:c>
      <x:c r="DU313" s="50" t="str">
        <x:f>IF(OR(29&gt;'Настройки'!$B$3,ISBLANK(CK313),CK313=0),"",CK313)</x:f>
      </x:c>
      <x:c r="DV313" s="50" t="str">
        <x:f>IF(OR(30&gt;'Настройки'!$B$3,ISBLANK(CL313),CL313=0),"",CL313)</x:f>
      </x:c>
      <x:c r="DW313" s="50" t="str">
        <x:f>IF(OR(31&gt;'Настройки'!$B$3,ISBLANK(CM313),CM313=0),"",CM313)</x:f>
      </x:c>
      <x:c r="DX313" s="50" t="str">
        <x:f>IF(OR(32&gt;'Настройки'!$B$3,ISBLANK(CN313),CN313=0),"",CN313)</x:f>
      </x:c>
      <x:c r="DY313" s="50" t="str">
        <x:f>IF(OR(33&gt;'Настройки'!$B$3,ISBLANK(CO313),CO313=0),"",CO313)</x:f>
      </x:c>
      <x:c r="DZ313" s="50" t="str">
        <x:f>IF(OR(34&gt;'Настройки'!$B$3,ISBLANK(CP313),CP313=0),"",CP313)</x:f>
      </x:c>
      <x:c r="EA313" s="50" t="str">
        <x:f>IF(OR(35&gt;'Настройки'!$B$3,ISBLANK(CQ313),CQ313=0),"",CQ313)</x:f>
      </x:c>
      <x:c r="EB313" s="50" t="str">
        <x:f>IF(OR(36&gt;'Настройки'!$B$3,ISBLANK(CR313),CR313=0),"",CR313)</x:f>
      </x:c>
      <x:c r="EC313" s="50" t="str">
        <x:f>IF(A313="","",IF(OR(BB313="AZ",BB313="BZ"),10000+ROW(),IF(AZ313&gt;'Настройки'!$B$11,20000+ROW(),IF(BF313&lt;&gt;"Обычный",30000+ROW(),IF(AX313&lt;=0,40000+ROW(),"")))))</x:f>
      </x:c>
      <x:c r="ED313" s="50" t="str">
        <x:f>IF(EC313="","",COUNTIFS($EC$2:$EC$1001,"&gt;0",$EC$2:$EC$1001,"&lt;"&amp;EC313)+1)</x:f>
      </x:c>
    </x:row>
    <x:row r="314">
      <x:c r="A314" s="115"/>
      <x:c r="B314" s="115"/>
      <x:c r="C314" s="115"/>
      <x:c r="D314" s="118"/>
      <x:c r="E314" s="118"/>
      <x:c r="F314" s="118"/>
      <x:c r="G314" s="118"/>
      <x:c r="H314" s="118"/>
      <x:c r="I314" s="118"/>
      <x:c r="J314" s="118"/>
      <x:c r="K314" s="118"/>
      <x:c r="L314" s="118"/>
      <x:c r="M314" s="118"/>
      <x:c r="N314" s="118"/>
      <x:c r="O314" s="118"/>
      <x:c r="P314" s="118"/>
      <x:c r="Q314" s="118"/>
      <x:c r="R314" s="118"/>
      <x:c r="S314" s="118"/>
      <x:c r="T314" s="118"/>
      <x:c r="U314" s="118"/>
      <x:c r="V314" s="118"/>
      <x:c r="W314" s="118"/>
      <x:c r="X314" s="118"/>
      <x:c r="Y314" s="118"/>
      <x:c r="Z314" s="118"/>
      <x:c r="AA314" s="118"/>
      <x:c r="AB314" s="118"/>
      <x:c r="AC314" s="118"/>
      <x:c r="AD314" s="118"/>
      <x:c r="AE314" s="118"/>
      <x:c r="AF314" s="118"/>
      <x:c r="AG314" s="118"/>
      <x:c r="AH314" s="118"/>
      <x:c r="AI314" s="118"/>
      <x:c r="AJ314" s="118"/>
      <x:c r="AK314" s="118"/>
      <x:c r="AL314" s="118"/>
      <x:c r="AM314" s="118"/>
      <x:c r="AN314" s="118"/>
      <x:c r="AO314" s="118"/>
      <x:c r="AP314" s="115"/>
      <x:c r="AQ314" s="49" t="str">
        <x:f>IF(A314="","",COUNT(BI314:INDEX(BI314:CR314,1,'Настройки'!$B$3)))</x:f>
      </x:c>
      <x:c r="AR314" s="49" t="str">
        <x:f>IF(A314="","",SUM(BI314:INDEX(BI314:CR314,1,'Настройки'!$B$3)))</x:f>
      </x:c>
      <x:c r="AS314" s="58" t="str">
        <x:f>IF(A314="","",IF('Настройки'!$B$4="Стоимость потребления",AR314*D314,IF('Настройки'!$B$4="Количество",AR314,E314)))</x:f>
      </x:c>
      <x:c r="AT314" s="61" t="str">
        <x:f>IF(OR(A314="",AS314&lt;0,SUM($AS$2:$AS$1001)&lt;=0),"",AS314/SUM($AS$2:$AS$1001))</x:f>
      </x:c>
      <x:c r="AU314" s="61" t="str">
        <x:f>IF(OR(A314="",AS314&lt;0,SUM($AS$2:$AS$1001)&lt;=0),"",SUMIFS($AS$2:$AS$1001,$AS$2:$AS$1001,"&gt;"&amp;AS314)/SUM($AS$2:$AS$1001))</x:f>
      </x:c>
      <x:c r="AV314" s="61" t="str">
        <x:f>IF(OR(A314="",AS314&lt;0,SUM($AS$2:$AS$1001)&lt;=0),"",SUMIFS($AS$2:$AS$1001,$AS$2:$AS$1001,"&gt;="&amp;AS314)/SUM($AS$2:$AS$1001))</x:f>
      </x:c>
      <x:c r="AW314" s="49" t="str">
        <x:f>IF(A314="","",IF(SUM($AS$2:$AS$1001)&lt;=0,"Не определён",IF(AS314&lt;0,"Исключение",IF(AU314&lt;'Настройки'!$B$5,"A",IF(AU314&lt;'Настройки'!$B$6,"B","C")))))</x:f>
      </x:c>
      <x:c r="AX314" s="58" t="str">
        <x:f>IF(A314="","",IF(AQ314=0,"",AVERAGE(BI314:INDEX(BI314:CR314,1,'Настройки'!$B$3))))</x:f>
      </x:c>
      <x:c r="AY314" s="58" t="str">
        <x:f>IF(OR(A314="",AQ314=0),"",STDEVP(BI314:INDEX(BI314:CR314,1,'Настройки'!$B$3)))</x:f>
      </x:c>
      <x:c r="AZ314" s="61" t="str">
        <x:f>IF(OR(A314="",AQ314&lt;'Настройки'!$B$12,AX314&lt;=0,AND('Настройки'!$B$10="Блокировать",COUNTIF(F314:INDEX(F314:AO314,1,'Настройки'!$B$3),"&lt;0")&gt;0)),"",AY314/ABS(AX314))</x:f>
      </x:c>
      <x:c r="BA314" s="49" t="str">
        <x:f>IF(A314="","",IF(AND('Настройки'!$B$10="Блокировать",COUNTIF(F314:INDEX(F314:AO314,1,'Настройки'!$B$3),"&lt;0")&gt;0),"Не определён",IF(AQ314&lt;'Настройки'!$B$12,"Не определён",IF(AX314=0,"Нет спроса",IF(AX314&lt;0,"Не определён",IF(AZ314&lt;='Настройки'!$B$7,"X",IF(AZ314&lt;='Настройки'!$B$8,"Y","Z")))))))</x:f>
      </x:c>
      <x:c r="BB314" s="49" t="str">
        <x:f>IF(OR(A314="",LEN(AW314)&lt;&gt;1,LEN(BA314)&lt;&gt;1),"",AW314&amp;BA314)</x:f>
      </x:c>
      <x:c r="BC314" s="61" t="str">
        <x:f>IF(OR(A314="",AQ314=0),"",(COUNT(BI314:INDEX(BI314:CR314,1,'Настройки'!$B$3))-COUNT(CS314:INDEX(CS314:EB314,1,'Настройки'!$B$3)))/AQ314)</x:f>
      </x:c>
      <x:c r="BD314" s="64" t="str">
        <x:f>IF(OR(A314="",COUNT(CS314:INDEX(CS314:EB314,1,'Настройки'!$B$3))=0),"",AQ314/COUNT(CS314:INDEX(CS314:EB314,1,'Настройки'!$B$3)))</x:f>
      </x:c>
      <x:c r="BE314" s="64" t="str">
        <x:f>IF(OR(A314="",COUNT(CS314:INDEX(CS314:EB314,1,'Настройки'!$B$3))=0),"",IF(AVERAGE(CS314:INDEX(CS314:EB314,1,'Настройки'!$B$3))=0,"",(STDEVP(CS314:INDEX(CS314:EB314,1,'Настройки'!$B$3))/ABS(AVERAGE(CS314:INDEX(CS314:EB314,1,'Настройки'!$B$3))))^2))</x:f>
      </x:c>
      <x:c r="BF314" s="49" t="str">
        <x:f>IF(A314="","",IF(AQ314&lt;3,"Недостаточно",IF(AQ314&lt;6,"Предварительный","Обычный")))</x:f>
      </x:c>
      <x:c r="BG314" s="49" t="str">
        <x:f>IF(A314="","",IF(COUNTIF(F314:INDEX(F314:AO314,1,'Настройки'!$B$3),"&lt;0")&gt;0,IF('Настройки'!$B$10="Блокировать","Отрицательный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"),"")&amp;IF(AQ314&lt;3,"Недостаточно истории. ",IF(AQ314&lt;6,"Предварительная классификация. ",""))&amp;IF(AX314=0,"Нет спроса за горизонт. ","")&amp;IF(AZ314&gt;'Настройки'!$B$11,"Экстремальная вариативность. ",""))</x:f>
      </x:c>
      <x:c r="BH314" s="49" t="str">
        <x:f>IF(A314="","",IFERROR(VLOOKUP(BB314,'Настройки'!$D$3:$E$11,2,FALSE),"Сначала проверьте исходные данные и историю спроса.")&amp;" Уточните срок поставки, MOQ и критичность.")</x:f>
      </x:c>
      <x:c r="BI314" s="50" t="str">
        <x:f>IF(1&gt;'Настройки'!$B$3,"",IF(ISBLANK(F314),IF('Настройки'!$B$9="Нулевой спрос",0,""),IF(F314&lt;0,IF('Настройки'!$B$10="Исключить","",IF('Настройки'!$B$10="Абсолютные значения",ABS(F314),F314)),F314)))</x:f>
      </x:c>
      <x:c r="BJ314" s="50" t="str">
        <x:f>IF(2&gt;'Настройки'!$B$3,"",IF(ISBLANK(G314),IF('Настройки'!$B$9="Нулевой спрос",0,""),IF(G314&lt;0,IF('Настройки'!$B$10="Исключить","",IF('Настройки'!$B$10="Абсолютные значения",ABS(G314),G314)),G314)))</x:f>
      </x:c>
      <x:c r="BK314" s="50" t="str">
        <x:f>IF(3&gt;'Настройки'!$B$3,"",IF(ISBLANK(H314),IF('Настройки'!$B$9="Нулевой спрос",0,""),IF(H314&lt;0,IF('Настройки'!$B$10="Исключить","",IF('Настройки'!$B$10="Абсолютные значения",ABS(H314),H314)),H314)))</x:f>
      </x:c>
      <x:c r="BL314" s="50" t="str">
        <x:f>IF(4&gt;'Настройки'!$B$3,"",IF(ISBLANK(I314),IF('Настройки'!$B$9="Нулевой спрос",0,""),IF(I314&lt;0,IF('Настройки'!$B$10="Исключить","",IF('Настройки'!$B$10="Абсолютные значения",ABS(I314),I314)),I314)))</x:f>
      </x:c>
      <x:c r="BM314" s="50" t="str">
        <x:f>IF(5&gt;'Настройки'!$B$3,"",IF(ISBLANK(J314),IF('Настройки'!$B$9="Нулевой спрос",0,""),IF(J314&lt;0,IF('Настройки'!$B$10="Исключить","",IF('Настройки'!$B$10="Абсолютные значения",ABS(J314),J314)),J314)))</x:f>
      </x:c>
      <x:c r="BN314" s="50" t="str">
        <x:f>IF(6&gt;'Настройки'!$B$3,"",IF(ISBLANK(K314),IF('Настройки'!$B$9="Нулевой спрос",0,""),IF(K314&lt;0,IF('Настройки'!$B$10="Исключить","",IF('Настройки'!$B$10="Абсолютные значения",ABS(K314),K314)),K314)))</x:f>
      </x:c>
      <x:c r="BO314" s="50" t="str">
        <x:f>IF(7&gt;'Настройки'!$B$3,"",IF(ISBLANK(L314),IF('Настройки'!$B$9="Нулевой спрос",0,""),IF(L314&lt;0,IF('Настройки'!$B$10="Исключить","",IF('Настройки'!$B$10="Абсолютные значения",ABS(L314),L314)),L314)))</x:f>
      </x:c>
      <x:c r="BP314" s="50" t="str">
        <x:f>IF(8&gt;'Настройки'!$B$3,"",IF(ISBLANK(M314),IF('Настройки'!$B$9="Нулевой спрос",0,""),IF(M314&lt;0,IF('Настройки'!$B$10="Исключить","",IF('Настройки'!$B$10="Абсолютные значения",ABS(M314),M314)),M314)))</x:f>
      </x:c>
      <x:c r="BQ314" s="50" t="str">
        <x:f>IF(9&gt;'Настройки'!$B$3,"",IF(ISBLANK(N314),IF('Настройки'!$B$9="Нулевой спрос",0,""),IF(N314&lt;0,IF('Настройки'!$B$10="Исключить","",IF('Настройки'!$B$10="Абсолютные значения",ABS(N314),N314)),N314)))</x:f>
      </x:c>
      <x:c r="BR314" s="50" t="str">
        <x:f>IF(10&gt;'Настройки'!$B$3,"",IF(ISBLANK(O314),IF('Настройки'!$B$9="Нулевой спрос",0,""),IF(O314&lt;0,IF('Настройки'!$B$10="Исключить","",IF('Настройки'!$B$10="Абсолютные значения",ABS(O314),O314)),O314)))</x:f>
      </x:c>
      <x:c r="BS314" s="50" t="str">
        <x:f>IF(11&gt;'Настройки'!$B$3,"",IF(ISBLANK(P314),IF('Настройки'!$B$9="Нулевой спрос",0,""),IF(P314&lt;0,IF('Настройки'!$B$10="Исключить","",IF('Настройки'!$B$10="Абсолютные значения",ABS(P314),P314)),P314)))</x:f>
      </x:c>
      <x:c r="BT314" s="50" t="str">
        <x:f>IF(12&gt;'Настройки'!$B$3,"",IF(ISBLANK(Q314),IF('Настройки'!$B$9="Нулевой спрос",0,""),IF(Q314&lt;0,IF('Настройки'!$B$10="Исключить","",IF('Настройки'!$B$10="Абсолютные значения",ABS(Q314),Q314)),Q314)))</x:f>
      </x:c>
      <x:c r="BU314" s="50" t="str">
        <x:f>IF(13&gt;'Настройки'!$B$3,"",IF(ISBLANK(R314),IF('Настройки'!$B$9="Нулевой спрос",0,""),IF(R314&lt;0,IF('Настройки'!$B$10="Исключить","",IF('Настройки'!$B$10="Абсолютные значения",ABS(R314),R314)),R314)))</x:f>
      </x:c>
      <x:c r="BV314" s="50" t="str">
        <x:f>IF(14&gt;'Настройки'!$B$3,"",IF(ISBLANK(S314),IF('Настройки'!$B$9="Нулевой спрос",0,""),IF(S314&lt;0,IF('Настройки'!$B$10="Исключить","",IF('Настройки'!$B$10="Абсолютные значения",ABS(S314),S314)),S314)))</x:f>
      </x:c>
      <x:c r="BW314" s="50" t="str">
        <x:f>IF(15&gt;'Настройки'!$B$3,"",IF(ISBLANK(T314),IF('Настройки'!$B$9="Нулевой спрос",0,""),IF(T314&lt;0,IF('Настройки'!$B$10="Исключить","",IF('Настройки'!$B$10="Абсолютные значения",ABS(T314),T314)),T314)))</x:f>
      </x:c>
      <x:c r="BX314" s="50" t="str">
        <x:f>IF(16&gt;'Настройки'!$B$3,"",IF(ISBLANK(U314),IF('Настройки'!$B$9="Нулевой спрос",0,""),IF(U314&lt;0,IF('Настройки'!$B$10="Исключить","",IF('Настройки'!$B$10="Абсолютные значения",ABS(U314),U314)),U314)))</x:f>
      </x:c>
      <x:c r="BY314" s="50" t="str">
        <x:f>IF(17&gt;'Настройки'!$B$3,"",IF(ISBLANK(V314),IF('Настройки'!$B$9="Нулевой спрос",0,""),IF(V314&lt;0,IF('Настройки'!$B$10="Исключить","",IF('Настройки'!$B$10="Абсолютные значения",ABS(V314),V314)),V314)))</x:f>
      </x:c>
      <x:c r="BZ314" s="50" t="str">
        <x:f>IF(18&gt;'Настройки'!$B$3,"",IF(ISBLANK(W314),IF('Настройки'!$B$9="Нулевой спрос",0,""),IF(W314&lt;0,IF('Настройки'!$B$10="Исключить","",IF('Настройки'!$B$10="Абсолютные значения",ABS(W314),W314)),W314)))</x:f>
      </x:c>
      <x:c r="CA314" s="50" t="str">
        <x:f>IF(19&gt;'Настройки'!$B$3,"",IF(ISBLANK(X314),IF('Настройки'!$B$9="Нулевой спрос",0,""),IF(X314&lt;0,IF('Настройки'!$B$10="Исключить","",IF('Настройки'!$B$10="Абсолютные значения",ABS(X314),X314)),X314)))</x:f>
      </x:c>
      <x:c r="CB314" s="50" t="str">
        <x:f>IF(20&gt;'Настройки'!$B$3,"",IF(ISBLANK(Y314),IF('Настройки'!$B$9="Нулевой спрос",0,""),IF(Y314&lt;0,IF('Настройки'!$B$10="Исключить","",IF('Настройки'!$B$10="Абсолютные значения",ABS(Y314),Y314)),Y314)))</x:f>
      </x:c>
      <x:c r="CC314" s="50" t="str">
        <x:f>IF(21&gt;'Настройки'!$B$3,"",IF(ISBLANK(Z314),IF('Настройки'!$B$9="Нулевой спрос",0,""),IF(Z314&lt;0,IF('Настройки'!$B$10="Исключить","",IF('Настройки'!$B$10="Абсолютные значения",ABS(Z314),Z314)),Z314)))</x:f>
      </x:c>
      <x:c r="CD314" s="50" t="str">
        <x:f>IF(22&gt;'Настройки'!$B$3,"",IF(ISBLANK(AA314),IF('Настройки'!$B$9="Нулевой спрос",0,""),IF(AA314&lt;0,IF('Настройки'!$B$10="Исключить","",IF('Настройки'!$B$10="Абсолютные значения",ABS(AA314),AA314)),AA314)))</x:f>
      </x:c>
      <x:c r="CE314" s="50" t="str">
        <x:f>IF(23&gt;'Настройки'!$B$3,"",IF(ISBLANK(AB314),IF('Настройки'!$B$9="Нулевой спрос",0,""),IF(AB314&lt;0,IF('Настройки'!$B$10="Исключить","",IF('Настройки'!$B$10="Абсолютные значения",ABS(AB314),AB314)),AB314)))</x:f>
      </x:c>
      <x:c r="CF314" s="50" t="str">
        <x:f>IF(24&gt;'Настройки'!$B$3,"",IF(ISBLANK(AC314),IF('Настройки'!$B$9="Нулевой спрос",0,""),IF(AC314&lt;0,IF('Настройки'!$B$10="Исключить","",IF('Настройки'!$B$10="Абсолютные значения",ABS(AC314),AC314)),AC314)))</x:f>
      </x:c>
      <x:c r="CG314" s="50" t="str">
        <x:f>IF(25&gt;'Настройки'!$B$3,"",IF(ISBLANK(AD314),IF('Настройки'!$B$9="Нулевой спрос",0,""),IF(AD314&lt;0,IF('Настройки'!$B$10="Исключить","",IF('Настройки'!$B$10="Абсолютные значения",ABS(AD314),AD314)),AD314)))</x:f>
      </x:c>
      <x:c r="CH314" s="50" t="str">
        <x:f>IF(26&gt;'Настройки'!$B$3,"",IF(ISBLANK(AE314),IF('Настройки'!$B$9="Нулевой спрос",0,""),IF(AE314&lt;0,IF('Настройки'!$B$10="Исключить","",IF('Настройки'!$B$10="Абсолютные значения",ABS(AE314),AE314)),AE314)))</x:f>
      </x:c>
      <x:c r="CI314" s="50" t="str">
        <x:f>IF(27&gt;'Настройки'!$B$3,"",IF(ISBLANK(AF314),IF('Настройки'!$B$9="Нулевой спрос",0,""),IF(AF314&lt;0,IF('Настройки'!$B$10="Исключить","",IF('Настройки'!$B$10="Абсолютные значения",ABS(AF314),AF314)),AF314)))</x:f>
      </x:c>
      <x:c r="CJ314" s="50" t="str">
        <x:f>IF(28&gt;'Настройки'!$B$3,"",IF(ISBLANK(AG314),IF('Настройки'!$B$9="Нулевой спрос",0,""),IF(AG314&lt;0,IF('Настройки'!$B$10="Исключить","",IF('Настройки'!$B$10="Абсолютные значения",ABS(AG314),AG314)),AG314)))</x:f>
      </x:c>
      <x:c r="CK314" s="50" t="str">
        <x:f>IF(29&gt;'Настройки'!$B$3,"",IF(ISBLANK(AH314),IF('Настройки'!$B$9="Нулевой спрос",0,""),IF(AH314&lt;0,IF('Настройки'!$B$10="Исключить","",IF('Настройки'!$B$10="Абсолютные значения",ABS(AH314),AH314)),AH314)))</x:f>
      </x:c>
      <x:c r="CL314" s="50" t="str">
        <x:f>IF(30&gt;'Настройки'!$B$3,"",IF(ISBLANK(AI314),IF('Настройки'!$B$9="Нулевой спрос",0,""),IF(AI314&lt;0,IF('Настройки'!$B$10="Исключить","",IF('Настройки'!$B$10="Абсолютные значения",ABS(AI314),AI314)),AI314)))</x:f>
      </x:c>
      <x:c r="CM314" s="50" t="str">
        <x:f>IF(31&gt;'Настройки'!$B$3,"",IF(ISBLANK(AJ314),IF('Настройки'!$B$9="Нулевой спрос",0,""),IF(AJ314&lt;0,IF('Настройки'!$B$10="Исключить","",IF('Настройки'!$B$10="Абсолютные значения",ABS(AJ314),AJ314)),AJ314)))</x:f>
      </x:c>
      <x:c r="CN314" s="50" t="str">
        <x:f>IF(32&gt;'Настройки'!$B$3,"",IF(ISBLANK(AK314),IF('Настройки'!$B$9="Нулевой спрос",0,""),IF(AK314&lt;0,IF('Настройки'!$B$10="Исключить","",IF('Настройки'!$B$10="Абсолютные значения",ABS(AK314),AK314)),AK314)))</x:f>
      </x:c>
      <x:c r="CO314" s="50" t="str">
        <x:f>IF(33&gt;'Настройки'!$B$3,"",IF(ISBLANK(AL314),IF('Настройки'!$B$9="Нулевой спрос",0,""),IF(AL314&lt;0,IF('Настройки'!$B$10="Исключить","",IF('Настройки'!$B$10="Абсолютные значения",ABS(AL314),AL314)),AL314)))</x:f>
      </x:c>
      <x:c r="CP314" s="50" t="str">
        <x:f>IF(34&gt;'Настройки'!$B$3,"",IF(ISBLANK(AM314),IF('Настройки'!$B$9="Нулевой спрос",0,""),IF(AM314&lt;0,IF('Настройки'!$B$10="Исключить","",IF('Настройки'!$B$10="Абсолютные значения",ABS(AM314),AM314)),AM314)))</x:f>
      </x:c>
      <x:c r="CQ314" s="50" t="str">
        <x:f>IF(35&gt;'Настройки'!$B$3,"",IF(ISBLANK(AN314),IF('Настройки'!$B$9="Нулевой спрос",0,""),IF(AN314&lt;0,IF('Настройки'!$B$10="Исключить","",IF('Настройки'!$B$10="Абсолютные значения",ABS(AN314),AN314)),AN314)))</x:f>
      </x:c>
      <x:c r="CR314" s="50" t="str">
        <x:f>IF(36&gt;'Настройки'!$B$3,"",IF(ISBLANK(AO314),IF('Настройки'!$B$9="Нулевой спрос",0,""),IF(AO314&lt;0,IF('Настройки'!$B$10="Исключить","",IF('Настройки'!$B$10="Абсолютные значения",ABS(AO314),AO314)),AO314)))</x:f>
      </x:c>
      <x:c r="CS314" s="50" t="str">
        <x:f>IF(OR(1&gt;'Настройки'!$B$3,ISBLANK(BI314),BI314=0),"",BI314)</x:f>
      </x:c>
      <x:c r="CT314" s="50" t="str">
        <x:f>IF(OR(2&gt;'Настройки'!$B$3,ISBLANK(BJ314),BJ314=0),"",BJ314)</x:f>
      </x:c>
      <x:c r="CU314" s="50" t="str">
        <x:f>IF(OR(3&gt;'Настройки'!$B$3,ISBLANK(BK314),BK314=0),"",BK314)</x:f>
      </x:c>
      <x:c r="CV314" s="50" t="str">
        <x:f>IF(OR(4&gt;'Настройки'!$B$3,ISBLANK(BL314),BL314=0),"",BL314)</x:f>
      </x:c>
      <x:c r="CW314" s="50" t="str">
        <x:f>IF(OR(5&gt;'Настройки'!$B$3,ISBLANK(BM314),BM314=0),"",BM314)</x:f>
      </x:c>
      <x:c r="CX314" s="50" t="str">
        <x:f>IF(OR(6&gt;'Настройки'!$B$3,ISBLANK(BN314),BN314=0),"",BN314)</x:f>
      </x:c>
      <x:c r="CY314" s="50" t="str">
        <x:f>IF(OR(7&gt;'Настройки'!$B$3,ISBLANK(BO314),BO314=0),"",BO314)</x:f>
      </x:c>
      <x:c r="CZ314" s="50" t="str">
        <x:f>IF(OR(8&gt;'Настройки'!$B$3,ISBLANK(BP314),BP314=0),"",BP314)</x:f>
      </x:c>
      <x:c r="DA314" s="50" t="str">
        <x:f>IF(OR(9&gt;'Настройки'!$B$3,ISBLANK(BQ314),BQ314=0),"",BQ314)</x:f>
      </x:c>
      <x:c r="DB314" s="50" t="str">
        <x:f>IF(OR(10&gt;'Настройки'!$B$3,ISBLANK(BR314),BR314=0),"",BR314)</x:f>
      </x:c>
      <x:c r="DC314" s="50" t="str">
        <x:f>IF(OR(11&gt;'Настройки'!$B$3,ISBLANK(BS314),BS314=0),"",BS314)</x:f>
      </x:c>
      <x:c r="DD314" s="50" t="str">
        <x:f>IF(OR(12&gt;'Настройки'!$B$3,ISBLANK(BT314),BT314=0),"",BT314)</x:f>
      </x:c>
      <x:c r="DE314" s="50" t="str">
        <x:f>IF(OR(13&gt;'Настройки'!$B$3,ISBLANK(BU314),BU314=0),"",BU314)</x:f>
      </x:c>
      <x:c r="DF314" s="50" t="str">
        <x:f>IF(OR(14&gt;'Настройки'!$B$3,ISBLANK(BV314),BV314=0),"",BV314)</x:f>
      </x:c>
      <x:c r="DG314" s="50" t="str">
        <x:f>IF(OR(15&gt;'Настройки'!$B$3,ISBLANK(BW314),BW314=0),"",BW314)</x:f>
      </x:c>
      <x:c r="DH314" s="50" t="str">
        <x:f>IF(OR(16&gt;'Настройки'!$B$3,ISBLANK(BX314),BX314=0),"",BX314)</x:f>
      </x:c>
      <x:c r="DI314" s="50" t="str">
        <x:f>IF(OR(17&gt;'Настройки'!$B$3,ISBLANK(BY314),BY314=0),"",BY314)</x:f>
      </x:c>
      <x:c r="DJ314" s="50" t="str">
        <x:f>IF(OR(18&gt;'Настройки'!$B$3,ISBLANK(BZ314),BZ314=0),"",BZ314)</x:f>
      </x:c>
      <x:c r="DK314" s="50" t="str">
        <x:f>IF(OR(19&gt;'Настройки'!$B$3,ISBLANK(CA314),CA314=0),"",CA314)</x:f>
      </x:c>
      <x:c r="DL314" s="50" t="str">
        <x:f>IF(OR(20&gt;'Настройки'!$B$3,ISBLANK(CB314),CB314=0),"",CB314)</x:f>
      </x:c>
      <x:c r="DM314" s="50" t="str">
        <x:f>IF(OR(21&gt;'Настройки'!$B$3,ISBLANK(CC314),CC314=0),"",CC314)</x:f>
      </x:c>
      <x:c r="DN314" s="50" t="str">
        <x:f>IF(OR(22&gt;'Настройки'!$B$3,ISBLANK(CD314),CD314=0),"",CD314)</x:f>
      </x:c>
      <x:c r="DO314" s="50" t="str">
        <x:f>IF(OR(23&gt;'Настройки'!$B$3,ISBLANK(CE314),CE314=0),"",CE314)</x:f>
      </x:c>
      <x:c r="DP314" s="50" t="str">
        <x:f>IF(OR(24&gt;'Настройки'!$B$3,ISBLANK(CF314),CF314=0),"",CF314)</x:f>
      </x:c>
      <x:c r="DQ314" s="50" t="str">
        <x:f>IF(OR(25&gt;'Настройки'!$B$3,ISBLANK(CG314),CG314=0),"",CG314)</x:f>
      </x:c>
      <x:c r="DR314" s="50" t="str">
        <x:f>IF(OR(26&gt;'Настройки'!$B$3,ISBLANK(CH314),CH314=0),"",CH314)</x:f>
      </x:c>
      <x:c r="DS314" s="50" t="str">
        <x:f>IF(OR(27&gt;'Настройки'!$B$3,ISBLANK(CI314),CI314=0),"",CI314)</x:f>
      </x:c>
      <x:c r="DT314" s="50" t="str">
        <x:f>IF(OR(28&gt;'Настройки'!$B$3,ISBLANK(CJ314),CJ314=0),"",CJ314)</x:f>
      </x:c>
      <x:c r="DU314" s="50" t="str">
        <x:f>IF(OR(29&gt;'Настройки'!$B$3,ISBLANK(CK314),CK314=0),"",CK314)</x:f>
      </x:c>
      <x:c r="DV314" s="50" t="str">
        <x:f>IF(OR(30&gt;'Настройки'!$B$3,ISBLANK(CL314),CL314=0),"",CL314)</x:f>
      </x:c>
      <x:c r="DW314" s="50" t="str">
        <x:f>IF(OR(31&gt;'Настройки'!$B$3,ISBLANK(CM314),CM314=0),"",CM314)</x:f>
      </x:c>
      <x:c r="DX314" s="50" t="str">
        <x:f>IF(OR(32&gt;'Настройки'!$B$3,ISBLANK(CN314),CN314=0),"",CN314)</x:f>
      </x:c>
      <x:c r="DY314" s="50" t="str">
        <x:f>IF(OR(33&gt;'Настройки'!$B$3,ISBLANK(CO314),CO314=0),"",CO314)</x:f>
      </x:c>
      <x:c r="DZ314" s="50" t="str">
        <x:f>IF(OR(34&gt;'Настройки'!$B$3,ISBLANK(CP314),CP314=0),"",CP314)</x:f>
      </x:c>
      <x:c r="EA314" s="50" t="str">
        <x:f>IF(OR(35&gt;'Настройки'!$B$3,ISBLANK(CQ314),CQ314=0),"",CQ314)</x:f>
      </x:c>
      <x:c r="EB314" s="50" t="str">
        <x:f>IF(OR(36&gt;'Настройки'!$B$3,ISBLANK(CR314),CR314=0),"",CR314)</x:f>
      </x:c>
      <x:c r="EC314" s="50" t="str">
        <x:f>IF(A314="","",IF(OR(BB314="AZ",BB314="BZ"),10000+ROW(),IF(AZ314&gt;'Настройки'!$B$11,20000+ROW(),IF(BF314&lt;&gt;"Обычный",30000+ROW(),IF(AX314&lt;=0,40000+ROW(),"")))))</x:f>
      </x:c>
      <x:c r="ED314" s="50" t="str">
        <x:f>IF(EC314="","",COUNTIFS($EC$2:$EC$1001,"&gt;0",$EC$2:$EC$1001,"&lt;"&amp;EC314)+1)</x:f>
      </x:c>
    </x:row>
    <x:row r="315">
      <x:c r="A315" s="115"/>
      <x:c r="B315" s="115"/>
      <x:c r="C315" s="115"/>
      <x:c r="D315" s="118"/>
      <x:c r="E315" s="118"/>
      <x:c r="F315" s="118"/>
      <x:c r="G315" s="118"/>
      <x:c r="H315" s="118"/>
      <x:c r="I315" s="118"/>
      <x:c r="J315" s="118"/>
      <x:c r="K315" s="118"/>
      <x:c r="L315" s="118"/>
      <x:c r="M315" s="118"/>
      <x:c r="N315" s="118"/>
      <x:c r="O315" s="118"/>
      <x:c r="P315" s="118"/>
      <x:c r="Q315" s="118"/>
      <x:c r="R315" s="118"/>
      <x:c r="S315" s="118"/>
      <x:c r="T315" s="118"/>
      <x:c r="U315" s="118"/>
      <x:c r="V315" s="118"/>
      <x:c r="W315" s="118"/>
      <x:c r="X315" s="118"/>
      <x:c r="Y315" s="118"/>
      <x:c r="Z315" s="118"/>
      <x:c r="AA315" s="118"/>
      <x:c r="AB315" s="118"/>
      <x:c r="AC315" s="118"/>
      <x:c r="AD315" s="118"/>
      <x:c r="AE315" s="118"/>
      <x:c r="AF315" s="118"/>
      <x:c r="AG315" s="118"/>
      <x:c r="AH315" s="118"/>
      <x:c r="AI315" s="118"/>
      <x:c r="AJ315" s="118"/>
      <x:c r="AK315" s="118"/>
      <x:c r="AL315" s="118"/>
      <x:c r="AM315" s="118"/>
      <x:c r="AN315" s="118"/>
      <x:c r="AO315" s="118"/>
      <x:c r="AP315" s="115"/>
      <x:c r="AQ315" s="49" t="str">
        <x:f>IF(A315="","",COUNT(BI315:INDEX(BI315:CR315,1,'Настройки'!$B$3)))</x:f>
      </x:c>
      <x:c r="AR315" s="49" t="str">
        <x:f>IF(A315="","",SUM(BI315:INDEX(BI315:CR315,1,'Настройки'!$B$3)))</x:f>
      </x:c>
      <x:c r="AS315" s="58" t="str">
        <x:f>IF(A315="","",IF('Настройки'!$B$4="Стоимость потребления",AR315*D315,IF('Настройки'!$B$4="Количество",AR315,E315)))</x:f>
      </x:c>
      <x:c r="AT315" s="61" t="str">
        <x:f>IF(OR(A315="",AS315&lt;0,SUM($AS$2:$AS$1001)&lt;=0),"",AS315/SUM($AS$2:$AS$1001))</x:f>
      </x:c>
      <x:c r="AU315" s="61" t="str">
        <x:f>IF(OR(A315="",AS315&lt;0,SUM($AS$2:$AS$1001)&lt;=0),"",SUMIFS($AS$2:$AS$1001,$AS$2:$AS$1001,"&gt;"&amp;AS315)/SUM($AS$2:$AS$1001))</x:f>
      </x:c>
      <x:c r="AV315" s="61" t="str">
        <x:f>IF(OR(A315="",AS315&lt;0,SUM($AS$2:$AS$1001)&lt;=0),"",SUMIFS($AS$2:$AS$1001,$AS$2:$AS$1001,"&gt;="&amp;AS315)/SUM($AS$2:$AS$1001))</x:f>
      </x:c>
      <x:c r="AW315" s="49" t="str">
        <x:f>IF(A315="","",IF(SUM($AS$2:$AS$1001)&lt;=0,"Не определён",IF(AS315&lt;0,"Исключение",IF(AU315&lt;'Настройки'!$B$5,"A",IF(AU315&lt;'Настройки'!$B$6,"B","C")))))</x:f>
      </x:c>
      <x:c r="AX315" s="58" t="str">
        <x:f>IF(A315="","",IF(AQ315=0,"",AVERAGE(BI315:INDEX(BI315:CR315,1,'Настройки'!$B$3))))</x:f>
      </x:c>
      <x:c r="AY315" s="58" t="str">
        <x:f>IF(OR(A315="",AQ315=0),"",STDEVP(BI315:INDEX(BI315:CR315,1,'Настройки'!$B$3)))</x:f>
      </x:c>
      <x:c r="AZ315" s="61" t="str">
        <x:f>IF(OR(A315="",AQ315&lt;'Настройки'!$B$12,AX315&lt;=0,AND('Настройки'!$B$10="Блокировать",COUNTIF(F315:INDEX(F315:AO315,1,'Настройки'!$B$3),"&lt;0")&gt;0)),"",AY315/ABS(AX315))</x:f>
      </x:c>
      <x:c r="BA315" s="49" t="str">
        <x:f>IF(A315="","",IF(AND('Настройки'!$B$10="Блокировать",COUNTIF(F315:INDEX(F315:AO315,1,'Настройки'!$B$3),"&lt;0")&gt;0),"Не определён",IF(AQ315&lt;'Настройки'!$B$12,"Не определён",IF(AX315=0,"Нет спроса",IF(AX315&lt;0,"Не определён",IF(AZ315&lt;='Настройки'!$B$7,"X",IF(AZ315&lt;='Настройки'!$B$8,"Y","Z")))))))</x:f>
      </x:c>
      <x:c r="BB315" s="49" t="str">
        <x:f>IF(OR(A315="",LEN(AW315)&lt;&gt;1,LEN(BA315)&lt;&gt;1),"",AW315&amp;BA315)</x:f>
      </x:c>
      <x:c r="BC315" s="61" t="str">
        <x:f>IF(OR(A315="",AQ315=0),"",(COUNT(BI315:INDEX(BI315:CR315,1,'Настройки'!$B$3))-COUNT(CS315:INDEX(CS315:EB315,1,'Настройки'!$B$3)))/AQ315)</x:f>
      </x:c>
      <x:c r="BD315" s="64" t="str">
        <x:f>IF(OR(A315="",COUNT(CS315:INDEX(CS315:EB315,1,'Настройки'!$B$3))=0),"",AQ315/COUNT(CS315:INDEX(CS315:EB315,1,'Настройки'!$B$3)))</x:f>
      </x:c>
      <x:c r="BE315" s="64" t="str">
        <x:f>IF(OR(A315="",COUNT(CS315:INDEX(CS315:EB315,1,'Настройки'!$B$3))=0),"",IF(AVERAGE(CS315:INDEX(CS315:EB315,1,'Настройки'!$B$3))=0,"",(STDEVP(CS315:INDEX(CS315:EB315,1,'Настройки'!$B$3))/ABS(AVERAGE(CS315:INDEX(CS315:EB315,1,'Настройки'!$B$3))))^2))</x:f>
      </x:c>
      <x:c r="BF315" s="49" t="str">
        <x:f>IF(A315="","",IF(AQ315&lt;3,"Недостаточно",IF(AQ315&lt;6,"Предварительный","Обычный")))</x:f>
      </x:c>
      <x:c r="BG315" s="49" t="str">
        <x:f>IF(A315="","",IF(COUNTIF(F315:INDEX(F315:AO315,1,'Настройки'!$B$3),"&lt;0")&gt;0,IF('Настройки'!$B$10="Блокировать","Отрицательный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"),"")&amp;IF(AQ315&lt;3,"Недостаточно истории. ",IF(AQ315&lt;6,"Предварительная классификация. ",""))&amp;IF(AX315=0,"Нет спроса за горизонт. ","")&amp;IF(AZ315&gt;'Настройки'!$B$11,"Экстремальная вариативность. ",""))</x:f>
      </x:c>
      <x:c r="BH315" s="49" t="str">
        <x:f>IF(A315="","",IFERROR(VLOOKUP(BB315,'Настройки'!$D$3:$E$11,2,FALSE),"Сначала проверьте исходные данные и историю спроса.")&amp;" Уточните срок поставки, MOQ и критичность.")</x:f>
      </x:c>
      <x:c r="BI315" s="50" t="str">
        <x:f>IF(1&gt;'Настройки'!$B$3,"",IF(ISBLANK(F315),IF('Настройки'!$B$9="Нулевой спрос",0,""),IF(F315&lt;0,IF('Настройки'!$B$10="Исключить","",IF('Настройки'!$B$10="Абсолютные значения",ABS(F315),F315)),F315)))</x:f>
      </x:c>
      <x:c r="BJ315" s="50" t="str">
        <x:f>IF(2&gt;'Настройки'!$B$3,"",IF(ISBLANK(G315),IF('Настройки'!$B$9="Нулевой спрос",0,""),IF(G315&lt;0,IF('Настройки'!$B$10="Исключить","",IF('Настройки'!$B$10="Абсолютные значения",ABS(G315),G315)),G315)))</x:f>
      </x:c>
      <x:c r="BK315" s="50" t="str">
        <x:f>IF(3&gt;'Настройки'!$B$3,"",IF(ISBLANK(H315),IF('Настройки'!$B$9="Нулевой спрос",0,""),IF(H315&lt;0,IF('Настройки'!$B$10="Исключить","",IF('Настройки'!$B$10="Абсолютные значения",ABS(H315),H315)),H315)))</x:f>
      </x:c>
      <x:c r="BL315" s="50" t="str">
        <x:f>IF(4&gt;'Настройки'!$B$3,"",IF(ISBLANK(I315),IF('Настройки'!$B$9="Нулевой спрос",0,""),IF(I315&lt;0,IF('Настройки'!$B$10="Исключить","",IF('Настройки'!$B$10="Абсолютные значения",ABS(I315),I315)),I315)))</x:f>
      </x:c>
      <x:c r="BM315" s="50" t="str">
        <x:f>IF(5&gt;'Настройки'!$B$3,"",IF(ISBLANK(J315),IF('Настройки'!$B$9="Нулевой спрос",0,""),IF(J315&lt;0,IF('Настройки'!$B$10="Исключить","",IF('Настройки'!$B$10="Абсолютные значения",ABS(J315),J315)),J315)))</x:f>
      </x:c>
      <x:c r="BN315" s="50" t="str">
        <x:f>IF(6&gt;'Настройки'!$B$3,"",IF(ISBLANK(K315),IF('Настройки'!$B$9="Нулевой спрос",0,""),IF(K315&lt;0,IF('Настройки'!$B$10="Исключить","",IF('Настройки'!$B$10="Абсолютные значения",ABS(K315),K315)),K315)))</x:f>
      </x:c>
      <x:c r="BO315" s="50" t="str">
        <x:f>IF(7&gt;'Настройки'!$B$3,"",IF(ISBLANK(L315),IF('Настройки'!$B$9="Нулевой спрос",0,""),IF(L315&lt;0,IF('Настройки'!$B$10="Исключить","",IF('Настройки'!$B$10="Абсолютные значения",ABS(L315),L315)),L315)))</x:f>
      </x:c>
      <x:c r="BP315" s="50" t="str">
        <x:f>IF(8&gt;'Настройки'!$B$3,"",IF(ISBLANK(M315),IF('Настройки'!$B$9="Нулевой спрос",0,""),IF(M315&lt;0,IF('Настройки'!$B$10="Исключить","",IF('Настройки'!$B$10="Абсолютные значения",ABS(M315),M315)),M315)))</x:f>
      </x:c>
      <x:c r="BQ315" s="50" t="str">
        <x:f>IF(9&gt;'Настройки'!$B$3,"",IF(ISBLANK(N315),IF('Настройки'!$B$9="Нулевой спрос",0,""),IF(N315&lt;0,IF('Настройки'!$B$10="Исключить","",IF('Настройки'!$B$10="Абсолютные значения",ABS(N315),N315)),N315)))</x:f>
      </x:c>
      <x:c r="BR315" s="50" t="str">
        <x:f>IF(10&gt;'Настройки'!$B$3,"",IF(ISBLANK(O315),IF('Настройки'!$B$9="Нулевой спрос",0,""),IF(O315&lt;0,IF('Настройки'!$B$10="Исключить","",IF('Настройки'!$B$10="Абсолютные значения",ABS(O315),O315)),O315)))</x:f>
      </x:c>
      <x:c r="BS315" s="50" t="str">
        <x:f>IF(11&gt;'Настройки'!$B$3,"",IF(ISBLANK(P315),IF('Настройки'!$B$9="Нулевой спрос",0,""),IF(P315&lt;0,IF('Настройки'!$B$10="Исключить","",IF('Настройки'!$B$10="Абсолютные значения",ABS(P315),P315)),P315)))</x:f>
      </x:c>
      <x:c r="BT315" s="50" t="str">
        <x:f>IF(12&gt;'Настройки'!$B$3,"",IF(ISBLANK(Q315),IF('Настройки'!$B$9="Нулевой спрос",0,""),IF(Q315&lt;0,IF('Настройки'!$B$10="Исключить","",IF('Настройки'!$B$10="Абсолютные значения",ABS(Q315),Q315)),Q315)))</x:f>
      </x:c>
      <x:c r="BU315" s="50" t="str">
        <x:f>IF(13&gt;'Настройки'!$B$3,"",IF(ISBLANK(R315),IF('Настройки'!$B$9="Нулевой спрос",0,""),IF(R315&lt;0,IF('Настройки'!$B$10="Исключить","",IF('Настройки'!$B$10="Абсолютные значения",ABS(R315),R315)),R315)))</x:f>
      </x:c>
      <x:c r="BV315" s="50" t="str">
        <x:f>IF(14&gt;'Настройки'!$B$3,"",IF(ISBLANK(S315),IF('Настройки'!$B$9="Нулевой спрос",0,""),IF(S315&lt;0,IF('Настройки'!$B$10="Исключить","",IF('Настройки'!$B$10="Абсолютные значения",ABS(S315),S315)),S315)))</x:f>
      </x:c>
      <x:c r="BW315" s="50" t="str">
        <x:f>IF(15&gt;'Настройки'!$B$3,"",IF(ISBLANK(T315),IF('Настройки'!$B$9="Нулевой спрос",0,""),IF(T315&lt;0,IF('Настройки'!$B$10="Исключить","",IF('Настройки'!$B$10="Абсолютные значения",ABS(T315),T315)),T315)))</x:f>
      </x:c>
      <x:c r="BX315" s="50" t="str">
        <x:f>IF(16&gt;'Настройки'!$B$3,"",IF(ISBLANK(U315),IF('Настройки'!$B$9="Нулевой спрос",0,""),IF(U315&lt;0,IF('Настройки'!$B$10="Исключить","",IF('Настройки'!$B$10="Абсолютные значения",ABS(U315),U315)),U315)))</x:f>
      </x:c>
      <x:c r="BY315" s="50" t="str">
        <x:f>IF(17&gt;'Настройки'!$B$3,"",IF(ISBLANK(V315),IF('Настройки'!$B$9="Нулевой спрос",0,""),IF(V315&lt;0,IF('Настройки'!$B$10="Исключить","",IF('Настройки'!$B$10="Абсолютные значения",ABS(V315),V315)),V315)))</x:f>
      </x:c>
      <x:c r="BZ315" s="50" t="str">
        <x:f>IF(18&gt;'Настройки'!$B$3,"",IF(ISBLANK(W315),IF('Настройки'!$B$9="Нулевой спрос",0,""),IF(W315&lt;0,IF('Настройки'!$B$10="Исключить","",IF('Настройки'!$B$10="Абсолютные значения",ABS(W315),W315)),W315)))</x:f>
      </x:c>
      <x:c r="CA315" s="50" t="str">
        <x:f>IF(19&gt;'Настройки'!$B$3,"",IF(ISBLANK(X315),IF('Настройки'!$B$9="Нулевой спрос",0,""),IF(X315&lt;0,IF('Настройки'!$B$10="Исключить","",IF('Настройки'!$B$10="Абсолютные значения",ABS(X315),X315)),X315)))</x:f>
      </x:c>
      <x:c r="CB315" s="50" t="str">
        <x:f>IF(20&gt;'Настройки'!$B$3,"",IF(ISBLANK(Y315),IF('Настройки'!$B$9="Нулевой спрос",0,""),IF(Y315&lt;0,IF('Настройки'!$B$10="Исключить","",IF('Настройки'!$B$10="Абсолютные значения",ABS(Y315),Y315)),Y315)))</x:f>
      </x:c>
      <x:c r="CC315" s="50" t="str">
        <x:f>IF(21&gt;'Настройки'!$B$3,"",IF(ISBLANK(Z315),IF('Настройки'!$B$9="Нулевой спрос",0,""),IF(Z315&lt;0,IF('Настройки'!$B$10="Исключить","",IF('Настройки'!$B$10="Абсолютные значения",ABS(Z315),Z315)),Z315)))</x:f>
      </x:c>
      <x:c r="CD315" s="50" t="str">
        <x:f>IF(22&gt;'Настройки'!$B$3,"",IF(ISBLANK(AA315),IF('Настройки'!$B$9="Нулевой спрос",0,""),IF(AA315&lt;0,IF('Настройки'!$B$10="Исключить","",IF('Настройки'!$B$10="Абсолютные значения",ABS(AA315),AA315)),AA315)))</x:f>
      </x:c>
      <x:c r="CE315" s="50" t="str">
        <x:f>IF(23&gt;'Настройки'!$B$3,"",IF(ISBLANK(AB315),IF('Настройки'!$B$9="Нулевой спрос",0,""),IF(AB315&lt;0,IF('Настройки'!$B$10="Исключить","",IF('Настройки'!$B$10="Абсолютные значения",ABS(AB315),AB315)),AB315)))</x:f>
      </x:c>
      <x:c r="CF315" s="50" t="str">
        <x:f>IF(24&gt;'Настройки'!$B$3,"",IF(ISBLANK(AC315),IF('Настройки'!$B$9="Нулевой спрос",0,""),IF(AC315&lt;0,IF('Настройки'!$B$10="Исключить","",IF('Настройки'!$B$10="Абсолютные значения",ABS(AC315),AC315)),AC315)))</x:f>
      </x:c>
      <x:c r="CG315" s="50" t="str">
        <x:f>IF(25&gt;'Настройки'!$B$3,"",IF(ISBLANK(AD315),IF('Настройки'!$B$9="Нулевой спрос",0,""),IF(AD315&lt;0,IF('Настройки'!$B$10="Исключить","",IF('Настройки'!$B$10="Абсолютные значения",ABS(AD315),AD315)),AD315)))</x:f>
      </x:c>
      <x:c r="CH315" s="50" t="str">
        <x:f>IF(26&gt;'Настройки'!$B$3,"",IF(ISBLANK(AE315),IF('Настройки'!$B$9="Нулевой спрос",0,""),IF(AE315&lt;0,IF('Настройки'!$B$10="Исключить","",IF('Настройки'!$B$10="Абсолютные значения",ABS(AE315),AE315)),AE315)))</x:f>
      </x:c>
      <x:c r="CI315" s="50" t="str">
        <x:f>IF(27&gt;'Настройки'!$B$3,"",IF(ISBLANK(AF315),IF('Настройки'!$B$9="Нулевой спрос",0,""),IF(AF315&lt;0,IF('Настройки'!$B$10="Исключить","",IF('Настройки'!$B$10="Абсолютные значения",ABS(AF315),AF315)),AF315)))</x:f>
      </x:c>
      <x:c r="CJ315" s="50" t="str">
        <x:f>IF(28&gt;'Настройки'!$B$3,"",IF(ISBLANK(AG315),IF('Настройки'!$B$9="Нулевой спрос",0,""),IF(AG315&lt;0,IF('Настройки'!$B$10="Исключить","",IF('Настройки'!$B$10="Абсолютные значения",ABS(AG315),AG315)),AG315)))</x:f>
      </x:c>
      <x:c r="CK315" s="50" t="str">
        <x:f>IF(29&gt;'Настройки'!$B$3,"",IF(ISBLANK(AH315),IF('Настройки'!$B$9="Нулевой спрос",0,""),IF(AH315&lt;0,IF('Настройки'!$B$10="Исключить","",IF('Настройки'!$B$10="Абсолютные значения",ABS(AH315),AH315)),AH315)))</x:f>
      </x:c>
      <x:c r="CL315" s="50" t="str">
        <x:f>IF(30&gt;'Настройки'!$B$3,"",IF(ISBLANK(AI315),IF('Настройки'!$B$9="Нулевой спрос",0,""),IF(AI315&lt;0,IF('Настройки'!$B$10="Исключить","",IF('Настройки'!$B$10="Абсолютные значения",ABS(AI315),AI315)),AI315)))</x:f>
      </x:c>
      <x:c r="CM315" s="50" t="str">
        <x:f>IF(31&gt;'Настройки'!$B$3,"",IF(ISBLANK(AJ315),IF('Настройки'!$B$9="Нулевой спрос",0,""),IF(AJ315&lt;0,IF('Настройки'!$B$10="Исключить","",IF('Настройки'!$B$10="Абсолютные значения",ABS(AJ315),AJ315)),AJ315)))</x:f>
      </x:c>
      <x:c r="CN315" s="50" t="str">
        <x:f>IF(32&gt;'Настройки'!$B$3,"",IF(ISBLANK(AK315),IF('Настройки'!$B$9="Нулевой спрос",0,""),IF(AK315&lt;0,IF('Настройки'!$B$10="Исключить","",IF('Настройки'!$B$10="Абсолютные значения",ABS(AK315),AK315)),AK315)))</x:f>
      </x:c>
      <x:c r="CO315" s="50" t="str">
        <x:f>IF(33&gt;'Настройки'!$B$3,"",IF(ISBLANK(AL315),IF('Настройки'!$B$9="Нулевой спрос",0,""),IF(AL315&lt;0,IF('Настройки'!$B$10="Исключить","",IF('Настройки'!$B$10="Абсолютные значения",ABS(AL315),AL315)),AL315)))</x:f>
      </x:c>
      <x:c r="CP315" s="50" t="str">
        <x:f>IF(34&gt;'Настройки'!$B$3,"",IF(ISBLANK(AM315),IF('Настройки'!$B$9="Нулевой спрос",0,""),IF(AM315&lt;0,IF('Настройки'!$B$10="Исключить","",IF('Настройки'!$B$10="Абсолютные значения",ABS(AM315),AM315)),AM315)))</x:f>
      </x:c>
      <x:c r="CQ315" s="50" t="str">
        <x:f>IF(35&gt;'Настройки'!$B$3,"",IF(ISBLANK(AN315),IF('Настройки'!$B$9="Нулевой спрос",0,""),IF(AN315&lt;0,IF('Настройки'!$B$10="Исключить","",IF('Настройки'!$B$10="Абсолютные значения",ABS(AN315),AN315)),AN315)))</x:f>
      </x:c>
      <x:c r="CR315" s="50" t="str">
        <x:f>IF(36&gt;'Настройки'!$B$3,"",IF(ISBLANK(AO315),IF('Настройки'!$B$9="Нулевой спрос",0,""),IF(AO315&lt;0,IF('Настройки'!$B$10="Исключить","",IF('Настройки'!$B$10="Абсолютные значения",ABS(AO315),AO315)),AO315)))</x:f>
      </x:c>
      <x:c r="CS315" s="50" t="str">
        <x:f>IF(OR(1&gt;'Настройки'!$B$3,ISBLANK(BI315),BI315=0),"",BI315)</x:f>
      </x:c>
      <x:c r="CT315" s="50" t="str">
        <x:f>IF(OR(2&gt;'Настройки'!$B$3,ISBLANK(BJ315),BJ315=0),"",BJ315)</x:f>
      </x:c>
      <x:c r="CU315" s="50" t="str">
        <x:f>IF(OR(3&gt;'Настройки'!$B$3,ISBLANK(BK315),BK315=0),"",BK315)</x:f>
      </x:c>
      <x:c r="CV315" s="50" t="str">
        <x:f>IF(OR(4&gt;'Настройки'!$B$3,ISBLANK(BL315),BL315=0),"",BL315)</x:f>
      </x:c>
      <x:c r="CW315" s="50" t="str">
        <x:f>IF(OR(5&gt;'Настройки'!$B$3,ISBLANK(BM315),BM315=0),"",BM315)</x:f>
      </x:c>
      <x:c r="CX315" s="50" t="str">
        <x:f>IF(OR(6&gt;'Настройки'!$B$3,ISBLANK(BN315),BN315=0),"",BN315)</x:f>
      </x:c>
      <x:c r="CY315" s="50" t="str">
        <x:f>IF(OR(7&gt;'Настройки'!$B$3,ISBLANK(BO315),BO315=0),"",BO315)</x:f>
      </x:c>
      <x:c r="CZ315" s="50" t="str">
        <x:f>IF(OR(8&gt;'Настройки'!$B$3,ISBLANK(BP315),BP315=0),"",BP315)</x:f>
      </x:c>
      <x:c r="DA315" s="50" t="str">
        <x:f>IF(OR(9&gt;'Настройки'!$B$3,ISBLANK(BQ315),BQ315=0),"",BQ315)</x:f>
      </x:c>
      <x:c r="DB315" s="50" t="str">
        <x:f>IF(OR(10&gt;'Настройки'!$B$3,ISBLANK(BR315),BR315=0),"",BR315)</x:f>
      </x:c>
      <x:c r="DC315" s="50" t="str">
        <x:f>IF(OR(11&gt;'Настройки'!$B$3,ISBLANK(BS315),BS315=0),"",BS315)</x:f>
      </x:c>
      <x:c r="DD315" s="50" t="str">
        <x:f>IF(OR(12&gt;'Настройки'!$B$3,ISBLANK(BT315),BT315=0),"",BT315)</x:f>
      </x:c>
      <x:c r="DE315" s="50" t="str">
        <x:f>IF(OR(13&gt;'Настройки'!$B$3,ISBLANK(BU315),BU315=0),"",BU315)</x:f>
      </x:c>
      <x:c r="DF315" s="50" t="str">
        <x:f>IF(OR(14&gt;'Настройки'!$B$3,ISBLANK(BV315),BV315=0),"",BV315)</x:f>
      </x:c>
      <x:c r="DG315" s="50" t="str">
        <x:f>IF(OR(15&gt;'Настройки'!$B$3,ISBLANK(BW315),BW315=0),"",BW315)</x:f>
      </x:c>
      <x:c r="DH315" s="50" t="str">
        <x:f>IF(OR(16&gt;'Настройки'!$B$3,ISBLANK(BX315),BX315=0),"",BX315)</x:f>
      </x:c>
      <x:c r="DI315" s="50" t="str">
        <x:f>IF(OR(17&gt;'Настройки'!$B$3,ISBLANK(BY315),BY315=0),"",BY315)</x:f>
      </x:c>
      <x:c r="DJ315" s="50" t="str">
        <x:f>IF(OR(18&gt;'Настройки'!$B$3,ISBLANK(BZ315),BZ315=0),"",BZ315)</x:f>
      </x:c>
      <x:c r="DK315" s="50" t="str">
        <x:f>IF(OR(19&gt;'Настройки'!$B$3,ISBLANK(CA315),CA315=0),"",CA315)</x:f>
      </x:c>
      <x:c r="DL315" s="50" t="str">
        <x:f>IF(OR(20&gt;'Настройки'!$B$3,ISBLANK(CB315),CB315=0),"",CB315)</x:f>
      </x:c>
      <x:c r="DM315" s="50" t="str">
        <x:f>IF(OR(21&gt;'Настройки'!$B$3,ISBLANK(CC315),CC315=0),"",CC315)</x:f>
      </x:c>
      <x:c r="DN315" s="50" t="str">
        <x:f>IF(OR(22&gt;'Настройки'!$B$3,ISBLANK(CD315),CD315=0),"",CD315)</x:f>
      </x:c>
      <x:c r="DO315" s="50" t="str">
        <x:f>IF(OR(23&gt;'Настройки'!$B$3,ISBLANK(CE315),CE315=0),"",CE315)</x:f>
      </x:c>
      <x:c r="DP315" s="50" t="str">
        <x:f>IF(OR(24&gt;'Настройки'!$B$3,ISBLANK(CF315),CF315=0),"",CF315)</x:f>
      </x:c>
      <x:c r="DQ315" s="50" t="str">
        <x:f>IF(OR(25&gt;'Настройки'!$B$3,ISBLANK(CG315),CG315=0),"",CG315)</x:f>
      </x:c>
      <x:c r="DR315" s="50" t="str">
        <x:f>IF(OR(26&gt;'Настройки'!$B$3,ISBLANK(CH315),CH315=0),"",CH315)</x:f>
      </x:c>
      <x:c r="DS315" s="50" t="str">
        <x:f>IF(OR(27&gt;'Настройки'!$B$3,ISBLANK(CI315),CI315=0),"",CI315)</x:f>
      </x:c>
      <x:c r="DT315" s="50" t="str">
        <x:f>IF(OR(28&gt;'Настройки'!$B$3,ISBLANK(CJ315),CJ315=0),"",CJ315)</x:f>
      </x:c>
      <x:c r="DU315" s="50" t="str">
        <x:f>IF(OR(29&gt;'Настройки'!$B$3,ISBLANK(CK315),CK315=0),"",CK315)</x:f>
      </x:c>
      <x:c r="DV315" s="50" t="str">
        <x:f>IF(OR(30&gt;'Настройки'!$B$3,ISBLANK(CL315),CL315=0),"",CL315)</x:f>
      </x:c>
      <x:c r="DW315" s="50" t="str">
        <x:f>IF(OR(31&gt;'Настройки'!$B$3,ISBLANK(CM315),CM315=0),"",CM315)</x:f>
      </x:c>
      <x:c r="DX315" s="50" t="str">
        <x:f>IF(OR(32&gt;'Настройки'!$B$3,ISBLANK(CN315),CN315=0),"",CN315)</x:f>
      </x:c>
      <x:c r="DY315" s="50" t="str">
        <x:f>IF(OR(33&gt;'Настройки'!$B$3,ISBLANK(CO315),CO315=0),"",CO315)</x:f>
      </x:c>
      <x:c r="DZ315" s="50" t="str">
        <x:f>IF(OR(34&gt;'Настройки'!$B$3,ISBLANK(CP315),CP315=0),"",CP315)</x:f>
      </x:c>
      <x:c r="EA315" s="50" t="str">
        <x:f>IF(OR(35&gt;'Настройки'!$B$3,ISBLANK(CQ315),CQ315=0),"",CQ315)</x:f>
      </x:c>
      <x:c r="EB315" s="50" t="str">
        <x:f>IF(OR(36&gt;'Настройки'!$B$3,ISBLANK(CR315),CR315=0),"",CR315)</x:f>
      </x:c>
      <x:c r="EC315" s="50" t="str">
        <x:f>IF(A315="","",IF(OR(BB315="AZ",BB315="BZ"),10000+ROW(),IF(AZ315&gt;'Настройки'!$B$11,20000+ROW(),IF(BF315&lt;&gt;"Обычный",30000+ROW(),IF(AX315&lt;=0,40000+ROW(),"")))))</x:f>
      </x:c>
      <x:c r="ED315" s="50" t="str">
        <x:f>IF(EC315="","",COUNTIFS($EC$2:$EC$1001,"&gt;0",$EC$2:$EC$1001,"&lt;"&amp;EC315)+1)</x:f>
      </x:c>
    </x:row>
    <x:row r="316">
      <x:c r="A316" s="115"/>
      <x:c r="B316" s="115"/>
      <x:c r="C316" s="115"/>
      <x:c r="D316" s="118"/>
      <x:c r="E316" s="118"/>
      <x:c r="F316" s="118"/>
      <x:c r="G316" s="118"/>
      <x:c r="H316" s="118"/>
      <x:c r="I316" s="118"/>
      <x:c r="J316" s="118"/>
      <x:c r="K316" s="118"/>
      <x:c r="L316" s="118"/>
      <x:c r="M316" s="118"/>
      <x:c r="N316" s="118"/>
      <x:c r="O316" s="118"/>
      <x:c r="P316" s="118"/>
      <x:c r="Q316" s="118"/>
      <x:c r="R316" s="118"/>
      <x:c r="S316" s="118"/>
      <x:c r="T316" s="118"/>
      <x:c r="U316" s="118"/>
      <x:c r="V316" s="118"/>
      <x:c r="W316" s="118"/>
      <x:c r="X316" s="118"/>
      <x:c r="Y316" s="118"/>
      <x:c r="Z316" s="118"/>
      <x:c r="AA316" s="118"/>
      <x:c r="AB316" s="118"/>
      <x:c r="AC316" s="118"/>
      <x:c r="AD316" s="118"/>
      <x:c r="AE316" s="118"/>
      <x:c r="AF316" s="118"/>
      <x:c r="AG316" s="118"/>
      <x:c r="AH316" s="118"/>
      <x:c r="AI316" s="118"/>
      <x:c r="AJ316" s="118"/>
      <x:c r="AK316" s="118"/>
      <x:c r="AL316" s="118"/>
      <x:c r="AM316" s="118"/>
      <x:c r="AN316" s="118"/>
      <x:c r="AO316" s="118"/>
      <x:c r="AP316" s="115"/>
      <x:c r="AQ316" s="49" t="str">
        <x:f>IF(A316="","",COUNT(BI316:INDEX(BI316:CR316,1,'Настройки'!$B$3)))</x:f>
      </x:c>
      <x:c r="AR316" s="49" t="str">
        <x:f>IF(A316="","",SUM(BI316:INDEX(BI316:CR316,1,'Настройки'!$B$3)))</x:f>
      </x:c>
      <x:c r="AS316" s="58" t="str">
        <x:f>IF(A316="","",IF('Настройки'!$B$4="Стоимость потребления",AR316*D316,IF('Настройки'!$B$4="Количество",AR316,E316)))</x:f>
      </x:c>
      <x:c r="AT316" s="61" t="str">
        <x:f>IF(OR(A316="",AS316&lt;0,SUM($AS$2:$AS$1001)&lt;=0),"",AS316/SUM($AS$2:$AS$1001))</x:f>
      </x:c>
      <x:c r="AU316" s="61" t="str">
        <x:f>IF(OR(A316="",AS316&lt;0,SUM($AS$2:$AS$1001)&lt;=0),"",SUMIFS($AS$2:$AS$1001,$AS$2:$AS$1001,"&gt;"&amp;AS316)/SUM($AS$2:$AS$1001))</x:f>
      </x:c>
      <x:c r="AV316" s="61" t="str">
        <x:f>IF(OR(A316="",AS316&lt;0,SUM($AS$2:$AS$1001)&lt;=0),"",SUMIFS($AS$2:$AS$1001,$AS$2:$AS$1001,"&gt;="&amp;AS316)/SUM($AS$2:$AS$1001))</x:f>
      </x:c>
      <x:c r="AW316" s="49" t="str">
        <x:f>IF(A316="","",IF(SUM($AS$2:$AS$1001)&lt;=0,"Не определён",IF(AS316&lt;0,"Исключение",IF(AU316&lt;'Настройки'!$B$5,"A",IF(AU316&lt;'Настройки'!$B$6,"B","C")))))</x:f>
      </x:c>
      <x:c r="AX316" s="58" t="str">
        <x:f>IF(A316="","",IF(AQ316=0,"",AVERAGE(BI316:INDEX(BI316:CR316,1,'Настройки'!$B$3))))</x:f>
      </x:c>
      <x:c r="AY316" s="58" t="str">
        <x:f>IF(OR(A316="",AQ316=0),"",STDEVP(BI316:INDEX(BI316:CR316,1,'Настройки'!$B$3)))</x:f>
      </x:c>
      <x:c r="AZ316" s="61" t="str">
        <x:f>IF(OR(A316="",AQ316&lt;'Настройки'!$B$12,AX316&lt;=0,AND('Настройки'!$B$10="Блокировать",COUNTIF(F316:INDEX(F316:AO316,1,'Настройки'!$B$3),"&lt;0")&gt;0)),"",AY316/ABS(AX316))</x:f>
      </x:c>
      <x:c r="BA316" s="49" t="str">
        <x:f>IF(A316="","",IF(AND('Настройки'!$B$10="Блокировать",COUNTIF(F316:INDEX(F316:AO316,1,'Настройки'!$B$3),"&lt;0")&gt;0),"Не определён",IF(AQ316&lt;'Настройки'!$B$12,"Не определён",IF(AX316=0,"Нет спроса",IF(AX316&lt;0,"Не определён",IF(AZ316&lt;='Настройки'!$B$7,"X",IF(AZ316&lt;='Настройки'!$B$8,"Y","Z")))))))</x:f>
      </x:c>
      <x:c r="BB316" s="49" t="str">
        <x:f>IF(OR(A316="",LEN(AW316)&lt;&gt;1,LEN(BA316)&lt;&gt;1),"",AW316&amp;BA316)</x:f>
      </x:c>
      <x:c r="BC316" s="61" t="str">
        <x:f>IF(OR(A316="",AQ316=0),"",(COUNT(BI316:INDEX(BI316:CR316,1,'Настройки'!$B$3))-COUNT(CS316:INDEX(CS316:EB316,1,'Настройки'!$B$3)))/AQ316)</x:f>
      </x:c>
      <x:c r="BD316" s="64" t="str">
        <x:f>IF(OR(A316="",COUNT(CS316:INDEX(CS316:EB316,1,'Настройки'!$B$3))=0),"",AQ316/COUNT(CS316:INDEX(CS316:EB316,1,'Настройки'!$B$3)))</x:f>
      </x:c>
      <x:c r="BE316" s="64" t="str">
        <x:f>IF(OR(A316="",COUNT(CS316:INDEX(CS316:EB316,1,'Настройки'!$B$3))=0),"",IF(AVERAGE(CS316:INDEX(CS316:EB316,1,'Настройки'!$B$3))=0,"",(STDEVP(CS316:INDEX(CS316:EB316,1,'Настройки'!$B$3))/ABS(AVERAGE(CS316:INDEX(CS316:EB316,1,'Настройки'!$B$3))))^2))</x:f>
      </x:c>
      <x:c r="BF316" s="49" t="str">
        <x:f>IF(A316="","",IF(AQ316&lt;3,"Недостаточно",IF(AQ316&lt;6,"Предварительный","Обычный")))</x:f>
      </x:c>
      <x:c r="BG316" s="49" t="str">
        <x:f>IF(A316="","",IF(COUNTIF(F316:INDEX(F316:AO316,1,'Настройки'!$B$3),"&lt;0")&gt;0,IF('Настройки'!$B$10="Блокировать","Отрицательный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"),"")&amp;IF(AQ316&lt;3,"Недостаточно истории. ",IF(AQ316&lt;6,"Предварительная классификация. ",""))&amp;IF(AX316=0,"Нет спроса за горизонт. ","")&amp;IF(AZ316&gt;'Настройки'!$B$11,"Экстремальная вариативность. ",""))</x:f>
      </x:c>
      <x:c r="BH316" s="49" t="str">
        <x:f>IF(A316="","",IFERROR(VLOOKUP(BB316,'Настройки'!$D$3:$E$11,2,FALSE),"Сначала проверьте исходные данные и историю спроса.")&amp;" Уточните срок поставки, MOQ и критичность.")</x:f>
      </x:c>
      <x:c r="BI316" s="50" t="str">
        <x:f>IF(1&gt;'Настройки'!$B$3,"",IF(ISBLANK(F316),IF('Настройки'!$B$9="Нулевой спрос",0,""),IF(F316&lt;0,IF('Настройки'!$B$10="Исключить","",IF('Настройки'!$B$10="Абсолютные значения",ABS(F316),F316)),F316)))</x:f>
      </x:c>
      <x:c r="BJ316" s="50" t="str">
        <x:f>IF(2&gt;'Настройки'!$B$3,"",IF(ISBLANK(G316),IF('Настройки'!$B$9="Нулевой спрос",0,""),IF(G316&lt;0,IF('Настройки'!$B$10="Исключить","",IF('Настройки'!$B$10="Абсолютные значения",ABS(G316),G316)),G316)))</x:f>
      </x:c>
      <x:c r="BK316" s="50" t="str">
        <x:f>IF(3&gt;'Настройки'!$B$3,"",IF(ISBLANK(H316),IF('Настройки'!$B$9="Нулевой спрос",0,""),IF(H316&lt;0,IF('Настройки'!$B$10="Исключить","",IF('Настройки'!$B$10="Абсолютные значения",ABS(H316),H316)),H316)))</x:f>
      </x:c>
      <x:c r="BL316" s="50" t="str">
        <x:f>IF(4&gt;'Настройки'!$B$3,"",IF(ISBLANK(I316),IF('Настройки'!$B$9="Нулевой спрос",0,""),IF(I316&lt;0,IF('Настройки'!$B$10="Исключить","",IF('Настройки'!$B$10="Абсолютные значения",ABS(I316),I316)),I316)))</x:f>
      </x:c>
      <x:c r="BM316" s="50" t="str">
        <x:f>IF(5&gt;'Настройки'!$B$3,"",IF(ISBLANK(J316),IF('Настройки'!$B$9="Нулевой спрос",0,""),IF(J316&lt;0,IF('Настройки'!$B$10="Исключить","",IF('Настройки'!$B$10="Абсолютные значения",ABS(J316),J316)),J316)))</x:f>
      </x:c>
      <x:c r="BN316" s="50" t="str">
        <x:f>IF(6&gt;'Настройки'!$B$3,"",IF(ISBLANK(K316),IF('Настройки'!$B$9="Нулевой спрос",0,""),IF(K316&lt;0,IF('Настройки'!$B$10="Исключить","",IF('Настройки'!$B$10="Абсолютные значения",ABS(K316),K316)),K316)))</x:f>
      </x:c>
      <x:c r="BO316" s="50" t="str">
        <x:f>IF(7&gt;'Настройки'!$B$3,"",IF(ISBLANK(L316),IF('Настройки'!$B$9="Нулевой спрос",0,""),IF(L316&lt;0,IF('Настройки'!$B$10="Исключить","",IF('Настройки'!$B$10="Абсолютные значения",ABS(L316),L316)),L316)))</x:f>
      </x:c>
      <x:c r="BP316" s="50" t="str">
        <x:f>IF(8&gt;'Настройки'!$B$3,"",IF(ISBLANK(M316),IF('Настройки'!$B$9="Нулевой спрос",0,""),IF(M316&lt;0,IF('Настройки'!$B$10="Исключить","",IF('Настройки'!$B$10="Абсолютные значения",ABS(M316),M316)),M316)))</x:f>
      </x:c>
      <x:c r="BQ316" s="50" t="str">
        <x:f>IF(9&gt;'Настройки'!$B$3,"",IF(ISBLANK(N316),IF('Настройки'!$B$9="Нулевой спрос",0,""),IF(N316&lt;0,IF('Настройки'!$B$10="Исключить","",IF('Настройки'!$B$10="Абсолютные значения",ABS(N316),N316)),N316)))</x:f>
      </x:c>
      <x:c r="BR316" s="50" t="str">
        <x:f>IF(10&gt;'Настройки'!$B$3,"",IF(ISBLANK(O316),IF('Настройки'!$B$9="Нулевой спрос",0,""),IF(O316&lt;0,IF('Настройки'!$B$10="Исключить","",IF('Настройки'!$B$10="Абсолютные значения",ABS(O316),O316)),O316)))</x:f>
      </x:c>
      <x:c r="BS316" s="50" t="str">
        <x:f>IF(11&gt;'Настройки'!$B$3,"",IF(ISBLANK(P316),IF('Настройки'!$B$9="Нулевой спрос",0,""),IF(P316&lt;0,IF('Настройки'!$B$10="Исключить","",IF('Настройки'!$B$10="Абсолютные значения",ABS(P316),P316)),P316)))</x:f>
      </x:c>
      <x:c r="BT316" s="50" t="str">
        <x:f>IF(12&gt;'Настройки'!$B$3,"",IF(ISBLANK(Q316),IF('Настройки'!$B$9="Нулевой спрос",0,""),IF(Q316&lt;0,IF('Настройки'!$B$10="Исключить","",IF('Настройки'!$B$10="Абсолютные значения",ABS(Q316),Q316)),Q316)))</x:f>
      </x:c>
      <x:c r="BU316" s="50" t="str">
        <x:f>IF(13&gt;'Настройки'!$B$3,"",IF(ISBLANK(R316),IF('Настройки'!$B$9="Нулевой спрос",0,""),IF(R316&lt;0,IF('Настройки'!$B$10="Исключить","",IF('Настройки'!$B$10="Абсолютные значения",ABS(R316),R316)),R316)))</x:f>
      </x:c>
      <x:c r="BV316" s="50" t="str">
        <x:f>IF(14&gt;'Настройки'!$B$3,"",IF(ISBLANK(S316),IF('Настройки'!$B$9="Нулевой спрос",0,""),IF(S316&lt;0,IF('Настройки'!$B$10="Исключить","",IF('Настройки'!$B$10="Абсолютные значения",ABS(S316),S316)),S316)))</x:f>
      </x:c>
      <x:c r="BW316" s="50" t="str">
        <x:f>IF(15&gt;'Настройки'!$B$3,"",IF(ISBLANK(T316),IF('Настройки'!$B$9="Нулевой спрос",0,""),IF(T316&lt;0,IF('Настройки'!$B$10="Исключить","",IF('Настройки'!$B$10="Абсолютные значения",ABS(T316),T316)),T316)))</x:f>
      </x:c>
      <x:c r="BX316" s="50" t="str">
        <x:f>IF(16&gt;'Настройки'!$B$3,"",IF(ISBLANK(U316),IF('Настройки'!$B$9="Нулевой спрос",0,""),IF(U316&lt;0,IF('Настройки'!$B$10="Исключить","",IF('Настройки'!$B$10="Абсолютные значения",ABS(U316),U316)),U316)))</x:f>
      </x:c>
      <x:c r="BY316" s="50" t="str">
        <x:f>IF(17&gt;'Настройки'!$B$3,"",IF(ISBLANK(V316),IF('Настройки'!$B$9="Нулевой спрос",0,""),IF(V316&lt;0,IF('Настройки'!$B$10="Исключить","",IF('Настройки'!$B$10="Абсолютные значения",ABS(V316),V316)),V316)))</x:f>
      </x:c>
      <x:c r="BZ316" s="50" t="str">
        <x:f>IF(18&gt;'Настройки'!$B$3,"",IF(ISBLANK(W316),IF('Настройки'!$B$9="Нулевой спрос",0,""),IF(W316&lt;0,IF('Настройки'!$B$10="Исключить","",IF('Настройки'!$B$10="Абсолютные значения",ABS(W316),W316)),W316)))</x:f>
      </x:c>
      <x:c r="CA316" s="50" t="str">
        <x:f>IF(19&gt;'Настройки'!$B$3,"",IF(ISBLANK(X316),IF('Настройки'!$B$9="Нулевой спрос",0,""),IF(X316&lt;0,IF('Настройки'!$B$10="Исключить","",IF('Настройки'!$B$10="Абсолютные значения",ABS(X316),X316)),X316)))</x:f>
      </x:c>
      <x:c r="CB316" s="50" t="str">
        <x:f>IF(20&gt;'Настройки'!$B$3,"",IF(ISBLANK(Y316),IF('Настройки'!$B$9="Нулевой спрос",0,""),IF(Y316&lt;0,IF('Настройки'!$B$10="Исключить","",IF('Настройки'!$B$10="Абсолютные значения",ABS(Y316),Y316)),Y316)))</x:f>
      </x:c>
      <x:c r="CC316" s="50" t="str">
        <x:f>IF(21&gt;'Настройки'!$B$3,"",IF(ISBLANK(Z316),IF('Настройки'!$B$9="Нулевой спрос",0,""),IF(Z316&lt;0,IF('Настройки'!$B$10="Исключить","",IF('Настройки'!$B$10="Абсолютные значения",ABS(Z316),Z316)),Z316)))</x:f>
      </x:c>
      <x:c r="CD316" s="50" t="str">
        <x:f>IF(22&gt;'Настройки'!$B$3,"",IF(ISBLANK(AA316),IF('Настройки'!$B$9="Нулевой спрос",0,""),IF(AA316&lt;0,IF('Настройки'!$B$10="Исключить","",IF('Настройки'!$B$10="Абсолютные значения",ABS(AA316),AA316)),AA316)))</x:f>
      </x:c>
      <x:c r="CE316" s="50" t="str">
        <x:f>IF(23&gt;'Настройки'!$B$3,"",IF(ISBLANK(AB316),IF('Настройки'!$B$9="Нулевой спрос",0,""),IF(AB316&lt;0,IF('Настройки'!$B$10="Исключить","",IF('Настройки'!$B$10="Абсолютные значения",ABS(AB316),AB316)),AB316)))</x:f>
      </x:c>
      <x:c r="CF316" s="50" t="str">
        <x:f>IF(24&gt;'Настройки'!$B$3,"",IF(ISBLANK(AC316),IF('Настройки'!$B$9="Нулевой спрос",0,""),IF(AC316&lt;0,IF('Настройки'!$B$10="Исключить","",IF('Настройки'!$B$10="Абсолютные значения",ABS(AC316),AC316)),AC316)))</x:f>
      </x:c>
      <x:c r="CG316" s="50" t="str">
        <x:f>IF(25&gt;'Настройки'!$B$3,"",IF(ISBLANK(AD316),IF('Настройки'!$B$9="Нулевой спрос",0,""),IF(AD316&lt;0,IF('Настройки'!$B$10="Исключить","",IF('Настройки'!$B$10="Абсолютные значения",ABS(AD316),AD316)),AD316)))</x:f>
      </x:c>
      <x:c r="CH316" s="50" t="str">
        <x:f>IF(26&gt;'Настройки'!$B$3,"",IF(ISBLANK(AE316),IF('Настройки'!$B$9="Нулевой спрос",0,""),IF(AE316&lt;0,IF('Настройки'!$B$10="Исключить","",IF('Настройки'!$B$10="Абсолютные значения",ABS(AE316),AE316)),AE316)))</x:f>
      </x:c>
      <x:c r="CI316" s="50" t="str">
        <x:f>IF(27&gt;'Настройки'!$B$3,"",IF(ISBLANK(AF316),IF('Настройки'!$B$9="Нулевой спрос",0,""),IF(AF316&lt;0,IF('Настройки'!$B$10="Исключить","",IF('Настройки'!$B$10="Абсолютные значения",ABS(AF316),AF316)),AF316)))</x:f>
      </x:c>
      <x:c r="CJ316" s="50" t="str">
        <x:f>IF(28&gt;'Настройки'!$B$3,"",IF(ISBLANK(AG316),IF('Настройки'!$B$9="Нулевой спрос",0,""),IF(AG316&lt;0,IF('Настройки'!$B$10="Исключить","",IF('Настройки'!$B$10="Абсолютные значения",ABS(AG316),AG316)),AG316)))</x:f>
      </x:c>
      <x:c r="CK316" s="50" t="str">
        <x:f>IF(29&gt;'Настройки'!$B$3,"",IF(ISBLANK(AH316),IF('Настройки'!$B$9="Нулевой спрос",0,""),IF(AH316&lt;0,IF('Настройки'!$B$10="Исключить","",IF('Настройки'!$B$10="Абсолютные значения",ABS(AH316),AH316)),AH316)))</x:f>
      </x:c>
      <x:c r="CL316" s="50" t="str">
        <x:f>IF(30&gt;'Настройки'!$B$3,"",IF(ISBLANK(AI316),IF('Настройки'!$B$9="Нулевой спрос",0,""),IF(AI316&lt;0,IF('Настройки'!$B$10="Исключить","",IF('Настройки'!$B$10="Абсолютные значения",ABS(AI316),AI316)),AI316)))</x:f>
      </x:c>
      <x:c r="CM316" s="50" t="str">
        <x:f>IF(31&gt;'Настройки'!$B$3,"",IF(ISBLANK(AJ316),IF('Настройки'!$B$9="Нулевой спрос",0,""),IF(AJ316&lt;0,IF('Настройки'!$B$10="Исключить","",IF('Настройки'!$B$10="Абсолютные значения",ABS(AJ316),AJ316)),AJ316)))</x:f>
      </x:c>
      <x:c r="CN316" s="50" t="str">
        <x:f>IF(32&gt;'Настройки'!$B$3,"",IF(ISBLANK(AK316),IF('Настройки'!$B$9="Нулевой спрос",0,""),IF(AK316&lt;0,IF('Настройки'!$B$10="Исключить","",IF('Настройки'!$B$10="Абсолютные значения",ABS(AK316),AK316)),AK316)))</x:f>
      </x:c>
      <x:c r="CO316" s="50" t="str">
        <x:f>IF(33&gt;'Настройки'!$B$3,"",IF(ISBLANK(AL316),IF('Настройки'!$B$9="Нулевой спрос",0,""),IF(AL316&lt;0,IF('Настройки'!$B$10="Исключить","",IF('Настройки'!$B$10="Абсолютные значения",ABS(AL316),AL316)),AL316)))</x:f>
      </x:c>
      <x:c r="CP316" s="50" t="str">
        <x:f>IF(34&gt;'Настройки'!$B$3,"",IF(ISBLANK(AM316),IF('Настройки'!$B$9="Нулевой спрос",0,""),IF(AM316&lt;0,IF('Настройки'!$B$10="Исключить","",IF('Настройки'!$B$10="Абсолютные значения",ABS(AM316),AM316)),AM316)))</x:f>
      </x:c>
      <x:c r="CQ316" s="50" t="str">
        <x:f>IF(35&gt;'Настройки'!$B$3,"",IF(ISBLANK(AN316),IF('Настройки'!$B$9="Нулевой спрос",0,""),IF(AN316&lt;0,IF('Настройки'!$B$10="Исключить","",IF('Настройки'!$B$10="Абсолютные значения",ABS(AN316),AN316)),AN316)))</x:f>
      </x:c>
      <x:c r="CR316" s="50" t="str">
        <x:f>IF(36&gt;'Настройки'!$B$3,"",IF(ISBLANK(AO316),IF('Настройки'!$B$9="Нулевой спрос",0,""),IF(AO316&lt;0,IF('Настройки'!$B$10="Исключить","",IF('Настройки'!$B$10="Абсолютные значения",ABS(AO316),AO316)),AO316)))</x:f>
      </x:c>
      <x:c r="CS316" s="50" t="str">
        <x:f>IF(OR(1&gt;'Настройки'!$B$3,ISBLANK(BI316),BI316=0),"",BI316)</x:f>
      </x:c>
      <x:c r="CT316" s="50" t="str">
        <x:f>IF(OR(2&gt;'Настройки'!$B$3,ISBLANK(BJ316),BJ316=0),"",BJ316)</x:f>
      </x:c>
      <x:c r="CU316" s="50" t="str">
        <x:f>IF(OR(3&gt;'Настройки'!$B$3,ISBLANK(BK316),BK316=0),"",BK316)</x:f>
      </x:c>
      <x:c r="CV316" s="50" t="str">
        <x:f>IF(OR(4&gt;'Настройки'!$B$3,ISBLANK(BL316),BL316=0),"",BL316)</x:f>
      </x:c>
      <x:c r="CW316" s="50" t="str">
        <x:f>IF(OR(5&gt;'Настройки'!$B$3,ISBLANK(BM316),BM316=0),"",BM316)</x:f>
      </x:c>
      <x:c r="CX316" s="50" t="str">
        <x:f>IF(OR(6&gt;'Настройки'!$B$3,ISBLANK(BN316),BN316=0),"",BN316)</x:f>
      </x:c>
      <x:c r="CY316" s="50" t="str">
        <x:f>IF(OR(7&gt;'Настройки'!$B$3,ISBLANK(BO316),BO316=0),"",BO316)</x:f>
      </x:c>
      <x:c r="CZ316" s="50" t="str">
        <x:f>IF(OR(8&gt;'Настройки'!$B$3,ISBLANK(BP316),BP316=0),"",BP316)</x:f>
      </x:c>
      <x:c r="DA316" s="50" t="str">
        <x:f>IF(OR(9&gt;'Настройки'!$B$3,ISBLANK(BQ316),BQ316=0),"",BQ316)</x:f>
      </x:c>
      <x:c r="DB316" s="50" t="str">
        <x:f>IF(OR(10&gt;'Настройки'!$B$3,ISBLANK(BR316),BR316=0),"",BR316)</x:f>
      </x:c>
      <x:c r="DC316" s="50" t="str">
        <x:f>IF(OR(11&gt;'Настройки'!$B$3,ISBLANK(BS316),BS316=0),"",BS316)</x:f>
      </x:c>
      <x:c r="DD316" s="50" t="str">
        <x:f>IF(OR(12&gt;'Настройки'!$B$3,ISBLANK(BT316),BT316=0),"",BT316)</x:f>
      </x:c>
      <x:c r="DE316" s="50" t="str">
        <x:f>IF(OR(13&gt;'Настройки'!$B$3,ISBLANK(BU316),BU316=0),"",BU316)</x:f>
      </x:c>
      <x:c r="DF316" s="50" t="str">
        <x:f>IF(OR(14&gt;'Настройки'!$B$3,ISBLANK(BV316),BV316=0),"",BV316)</x:f>
      </x:c>
      <x:c r="DG316" s="50" t="str">
        <x:f>IF(OR(15&gt;'Настройки'!$B$3,ISBLANK(BW316),BW316=0),"",BW316)</x:f>
      </x:c>
      <x:c r="DH316" s="50" t="str">
        <x:f>IF(OR(16&gt;'Настройки'!$B$3,ISBLANK(BX316),BX316=0),"",BX316)</x:f>
      </x:c>
      <x:c r="DI316" s="50" t="str">
        <x:f>IF(OR(17&gt;'Настройки'!$B$3,ISBLANK(BY316),BY316=0),"",BY316)</x:f>
      </x:c>
      <x:c r="DJ316" s="50" t="str">
        <x:f>IF(OR(18&gt;'Настройки'!$B$3,ISBLANK(BZ316),BZ316=0),"",BZ316)</x:f>
      </x:c>
      <x:c r="DK316" s="50" t="str">
        <x:f>IF(OR(19&gt;'Настройки'!$B$3,ISBLANK(CA316),CA316=0),"",CA316)</x:f>
      </x:c>
      <x:c r="DL316" s="50" t="str">
        <x:f>IF(OR(20&gt;'Настройки'!$B$3,ISBLANK(CB316),CB316=0),"",CB316)</x:f>
      </x:c>
      <x:c r="DM316" s="50" t="str">
        <x:f>IF(OR(21&gt;'Настройки'!$B$3,ISBLANK(CC316),CC316=0),"",CC316)</x:f>
      </x:c>
      <x:c r="DN316" s="50" t="str">
        <x:f>IF(OR(22&gt;'Настройки'!$B$3,ISBLANK(CD316),CD316=0),"",CD316)</x:f>
      </x:c>
      <x:c r="DO316" s="50" t="str">
        <x:f>IF(OR(23&gt;'Настройки'!$B$3,ISBLANK(CE316),CE316=0),"",CE316)</x:f>
      </x:c>
      <x:c r="DP316" s="50" t="str">
        <x:f>IF(OR(24&gt;'Настройки'!$B$3,ISBLANK(CF316),CF316=0),"",CF316)</x:f>
      </x:c>
      <x:c r="DQ316" s="50" t="str">
        <x:f>IF(OR(25&gt;'Настройки'!$B$3,ISBLANK(CG316),CG316=0),"",CG316)</x:f>
      </x:c>
      <x:c r="DR316" s="50" t="str">
        <x:f>IF(OR(26&gt;'Настройки'!$B$3,ISBLANK(CH316),CH316=0),"",CH316)</x:f>
      </x:c>
      <x:c r="DS316" s="50" t="str">
        <x:f>IF(OR(27&gt;'Настройки'!$B$3,ISBLANK(CI316),CI316=0),"",CI316)</x:f>
      </x:c>
      <x:c r="DT316" s="50" t="str">
        <x:f>IF(OR(28&gt;'Настройки'!$B$3,ISBLANK(CJ316),CJ316=0),"",CJ316)</x:f>
      </x:c>
      <x:c r="DU316" s="50" t="str">
        <x:f>IF(OR(29&gt;'Настройки'!$B$3,ISBLANK(CK316),CK316=0),"",CK316)</x:f>
      </x:c>
      <x:c r="DV316" s="50" t="str">
        <x:f>IF(OR(30&gt;'Настройки'!$B$3,ISBLANK(CL316),CL316=0),"",CL316)</x:f>
      </x:c>
      <x:c r="DW316" s="50" t="str">
        <x:f>IF(OR(31&gt;'Настройки'!$B$3,ISBLANK(CM316),CM316=0),"",CM316)</x:f>
      </x:c>
      <x:c r="DX316" s="50" t="str">
        <x:f>IF(OR(32&gt;'Настройки'!$B$3,ISBLANK(CN316),CN316=0),"",CN316)</x:f>
      </x:c>
      <x:c r="DY316" s="50" t="str">
        <x:f>IF(OR(33&gt;'Настройки'!$B$3,ISBLANK(CO316),CO316=0),"",CO316)</x:f>
      </x:c>
      <x:c r="DZ316" s="50" t="str">
        <x:f>IF(OR(34&gt;'Настройки'!$B$3,ISBLANK(CP316),CP316=0),"",CP316)</x:f>
      </x:c>
      <x:c r="EA316" s="50" t="str">
        <x:f>IF(OR(35&gt;'Настройки'!$B$3,ISBLANK(CQ316),CQ316=0),"",CQ316)</x:f>
      </x:c>
      <x:c r="EB316" s="50" t="str">
        <x:f>IF(OR(36&gt;'Настройки'!$B$3,ISBLANK(CR316),CR316=0),"",CR316)</x:f>
      </x:c>
      <x:c r="EC316" s="50" t="str">
        <x:f>IF(A316="","",IF(OR(BB316="AZ",BB316="BZ"),10000+ROW(),IF(AZ316&gt;'Настройки'!$B$11,20000+ROW(),IF(BF316&lt;&gt;"Обычный",30000+ROW(),IF(AX316&lt;=0,40000+ROW(),"")))))</x:f>
      </x:c>
      <x:c r="ED316" s="50" t="str">
        <x:f>IF(EC316="","",COUNTIFS($EC$2:$EC$1001,"&gt;0",$EC$2:$EC$1001,"&lt;"&amp;EC316)+1)</x:f>
      </x:c>
    </x:row>
    <x:row r="317">
      <x:c r="A317" s="115"/>
      <x:c r="B317" s="115"/>
      <x:c r="C317" s="115"/>
      <x:c r="D317" s="118"/>
      <x:c r="E317" s="118"/>
      <x:c r="F317" s="118"/>
      <x:c r="G317" s="118"/>
      <x:c r="H317" s="118"/>
      <x:c r="I317" s="118"/>
      <x:c r="J317" s="118"/>
      <x:c r="K317" s="118"/>
      <x:c r="L317" s="118"/>
      <x:c r="M317" s="118"/>
      <x:c r="N317" s="118"/>
      <x:c r="O317" s="118"/>
      <x:c r="P317" s="118"/>
      <x:c r="Q317" s="118"/>
      <x:c r="R317" s="118"/>
      <x:c r="S317" s="118"/>
      <x:c r="T317" s="118"/>
      <x:c r="U317" s="118"/>
      <x:c r="V317" s="118"/>
      <x:c r="W317" s="118"/>
      <x:c r="X317" s="118"/>
      <x:c r="Y317" s="118"/>
      <x:c r="Z317" s="118"/>
      <x:c r="AA317" s="118"/>
      <x:c r="AB317" s="118"/>
      <x:c r="AC317" s="118"/>
      <x:c r="AD317" s="118"/>
      <x:c r="AE317" s="118"/>
      <x:c r="AF317" s="118"/>
      <x:c r="AG317" s="118"/>
      <x:c r="AH317" s="118"/>
      <x:c r="AI317" s="118"/>
      <x:c r="AJ317" s="118"/>
      <x:c r="AK317" s="118"/>
      <x:c r="AL317" s="118"/>
      <x:c r="AM317" s="118"/>
      <x:c r="AN317" s="118"/>
      <x:c r="AO317" s="118"/>
      <x:c r="AP317" s="115"/>
      <x:c r="AQ317" s="49" t="str">
        <x:f>IF(A317="","",COUNT(BI317:INDEX(BI317:CR317,1,'Настройки'!$B$3)))</x:f>
      </x:c>
      <x:c r="AR317" s="49" t="str">
        <x:f>IF(A317="","",SUM(BI317:INDEX(BI317:CR317,1,'Настройки'!$B$3)))</x:f>
      </x:c>
      <x:c r="AS317" s="58" t="str">
        <x:f>IF(A317="","",IF('Настройки'!$B$4="Стоимость потребления",AR317*D317,IF('Настройки'!$B$4="Количество",AR317,E317)))</x:f>
      </x:c>
      <x:c r="AT317" s="61" t="str">
        <x:f>IF(OR(A317="",AS317&lt;0,SUM($AS$2:$AS$1001)&lt;=0),"",AS317/SUM($AS$2:$AS$1001))</x:f>
      </x:c>
      <x:c r="AU317" s="61" t="str">
        <x:f>IF(OR(A317="",AS317&lt;0,SUM($AS$2:$AS$1001)&lt;=0),"",SUMIFS($AS$2:$AS$1001,$AS$2:$AS$1001,"&gt;"&amp;AS317)/SUM($AS$2:$AS$1001))</x:f>
      </x:c>
      <x:c r="AV317" s="61" t="str">
        <x:f>IF(OR(A317="",AS317&lt;0,SUM($AS$2:$AS$1001)&lt;=0),"",SUMIFS($AS$2:$AS$1001,$AS$2:$AS$1001,"&gt;="&amp;AS317)/SUM($AS$2:$AS$1001))</x:f>
      </x:c>
      <x:c r="AW317" s="49" t="str">
        <x:f>IF(A317="","",IF(SUM($AS$2:$AS$1001)&lt;=0,"Не определён",IF(AS317&lt;0,"Исключение",IF(AU317&lt;'Настройки'!$B$5,"A",IF(AU317&lt;'Настройки'!$B$6,"B","C")))))</x:f>
      </x:c>
      <x:c r="AX317" s="58" t="str">
        <x:f>IF(A317="","",IF(AQ317=0,"",AVERAGE(BI317:INDEX(BI317:CR317,1,'Настройки'!$B$3))))</x:f>
      </x:c>
      <x:c r="AY317" s="58" t="str">
        <x:f>IF(OR(A317="",AQ317=0),"",STDEVP(BI317:INDEX(BI317:CR317,1,'Настройки'!$B$3)))</x:f>
      </x:c>
      <x:c r="AZ317" s="61" t="str">
        <x:f>IF(OR(A317="",AQ317&lt;'Настройки'!$B$12,AX317&lt;=0,AND('Настройки'!$B$10="Блокировать",COUNTIF(F317:INDEX(F317:AO317,1,'Настройки'!$B$3),"&lt;0")&gt;0)),"",AY317/ABS(AX317))</x:f>
      </x:c>
      <x:c r="BA317" s="49" t="str">
        <x:f>IF(A317="","",IF(AND('Настройки'!$B$10="Блокировать",COUNTIF(F317:INDEX(F317:AO317,1,'Настройки'!$B$3),"&lt;0")&gt;0),"Не определён",IF(AQ317&lt;'Настройки'!$B$12,"Не определён",IF(AX317=0,"Нет спроса",IF(AX317&lt;0,"Не определён",IF(AZ317&lt;='Настройки'!$B$7,"X",IF(AZ317&lt;='Настройки'!$B$8,"Y","Z")))))))</x:f>
      </x:c>
      <x:c r="BB317" s="49" t="str">
        <x:f>IF(OR(A317="",LEN(AW317)&lt;&gt;1,LEN(BA317)&lt;&gt;1),"",AW317&amp;BA317)</x:f>
      </x:c>
      <x:c r="BC317" s="61" t="str">
        <x:f>IF(OR(A317="",AQ317=0),"",(COUNT(BI317:INDEX(BI317:CR317,1,'Настройки'!$B$3))-COUNT(CS317:INDEX(CS317:EB317,1,'Настройки'!$B$3)))/AQ317)</x:f>
      </x:c>
      <x:c r="BD317" s="64" t="str">
        <x:f>IF(OR(A317="",COUNT(CS317:INDEX(CS317:EB317,1,'Настройки'!$B$3))=0),"",AQ317/COUNT(CS317:INDEX(CS317:EB317,1,'Настройки'!$B$3)))</x:f>
      </x:c>
      <x:c r="BE317" s="64" t="str">
        <x:f>IF(OR(A317="",COUNT(CS317:INDEX(CS317:EB317,1,'Настройки'!$B$3))=0),"",IF(AVERAGE(CS317:INDEX(CS317:EB317,1,'Настройки'!$B$3))=0,"",(STDEVP(CS317:INDEX(CS317:EB317,1,'Настройки'!$B$3))/ABS(AVERAGE(CS317:INDEX(CS317:EB317,1,'Настройки'!$B$3))))^2))</x:f>
      </x:c>
      <x:c r="BF317" s="49" t="str">
        <x:f>IF(A317="","",IF(AQ317&lt;3,"Недостаточно",IF(AQ317&lt;6,"Предварительный","Обычный")))</x:f>
      </x:c>
      <x:c r="BG317" s="49" t="str">
        <x:f>IF(A317="","",IF(COUNTIF(F317:INDEX(F317:AO317,1,'Настройки'!$B$3),"&lt;0")&gt;0,IF('Настройки'!$B$10="Блокировать","Отрицательный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"),"")&amp;IF(AQ317&lt;3,"Недостаточно истории. ",IF(AQ317&lt;6,"Предварительная классификация. ",""))&amp;IF(AX317=0,"Нет спроса за горизонт. ","")&amp;IF(AZ317&gt;'Настройки'!$B$11,"Экстремальная вариативность. ",""))</x:f>
      </x:c>
      <x:c r="BH317" s="49" t="str">
        <x:f>IF(A317="","",IFERROR(VLOOKUP(BB317,'Настройки'!$D$3:$E$11,2,FALSE),"Сначала проверьте исходные данные и историю спроса.")&amp;" Уточните срок поставки, MOQ и критичность.")</x:f>
      </x:c>
      <x:c r="BI317" s="50" t="str">
        <x:f>IF(1&gt;'Настройки'!$B$3,"",IF(ISBLANK(F317),IF('Настройки'!$B$9="Нулевой спрос",0,""),IF(F317&lt;0,IF('Настройки'!$B$10="Исключить","",IF('Настройки'!$B$10="Абсолютные значения",ABS(F317),F317)),F317)))</x:f>
      </x:c>
      <x:c r="BJ317" s="50" t="str">
        <x:f>IF(2&gt;'Настройки'!$B$3,"",IF(ISBLANK(G317),IF('Настройки'!$B$9="Нулевой спрос",0,""),IF(G317&lt;0,IF('Настройки'!$B$10="Исключить","",IF('Настройки'!$B$10="Абсолютные значения",ABS(G317),G317)),G317)))</x:f>
      </x:c>
      <x:c r="BK317" s="50" t="str">
        <x:f>IF(3&gt;'Настройки'!$B$3,"",IF(ISBLANK(H317),IF('Настройки'!$B$9="Нулевой спрос",0,""),IF(H317&lt;0,IF('Настройки'!$B$10="Исключить","",IF('Настройки'!$B$10="Абсолютные значения",ABS(H317),H317)),H317)))</x:f>
      </x:c>
      <x:c r="BL317" s="50" t="str">
        <x:f>IF(4&gt;'Настройки'!$B$3,"",IF(ISBLANK(I317),IF('Настройки'!$B$9="Нулевой спрос",0,""),IF(I317&lt;0,IF('Настройки'!$B$10="Исключить","",IF('Настройки'!$B$10="Абсолютные значения",ABS(I317),I317)),I317)))</x:f>
      </x:c>
      <x:c r="BM317" s="50" t="str">
        <x:f>IF(5&gt;'Настройки'!$B$3,"",IF(ISBLANK(J317),IF('Настройки'!$B$9="Нулевой спрос",0,""),IF(J317&lt;0,IF('Настройки'!$B$10="Исключить","",IF('Настройки'!$B$10="Абсолютные значения",ABS(J317),J317)),J317)))</x:f>
      </x:c>
      <x:c r="BN317" s="50" t="str">
        <x:f>IF(6&gt;'Настройки'!$B$3,"",IF(ISBLANK(K317),IF('Настройки'!$B$9="Нулевой спрос",0,""),IF(K317&lt;0,IF('Настройки'!$B$10="Исключить","",IF('Настройки'!$B$10="Абсолютные значения",ABS(K317),K317)),K317)))</x:f>
      </x:c>
      <x:c r="BO317" s="50" t="str">
        <x:f>IF(7&gt;'Настройки'!$B$3,"",IF(ISBLANK(L317),IF('Настройки'!$B$9="Нулевой спрос",0,""),IF(L317&lt;0,IF('Настройки'!$B$10="Исключить","",IF('Настройки'!$B$10="Абсолютные значения",ABS(L317),L317)),L317)))</x:f>
      </x:c>
      <x:c r="BP317" s="50" t="str">
        <x:f>IF(8&gt;'Настройки'!$B$3,"",IF(ISBLANK(M317),IF('Настройки'!$B$9="Нулевой спрос",0,""),IF(M317&lt;0,IF('Настройки'!$B$10="Исключить","",IF('Настройки'!$B$10="Абсолютные значения",ABS(M317),M317)),M317)))</x:f>
      </x:c>
      <x:c r="BQ317" s="50" t="str">
        <x:f>IF(9&gt;'Настройки'!$B$3,"",IF(ISBLANK(N317),IF('Настройки'!$B$9="Нулевой спрос",0,""),IF(N317&lt;0,IF('Настройки'!$B$10="Исключить","",IF('Настройки'!$B$10="Абсолютные значения",ABS(N317),N317)),N317)))</x:f>
      </x:c>
      <x:c r="BR317" s="50" t="str">
        <x:f>IF(10&gt;'Настройки'!$B$3,"",IF(ISBLANK(O317),IF('Настройки'!$B$9="Нулевой спрос",0,""),IF(O317&lt;0,IF('Настройки'!$B$10="Исключить","",IF('Настройки'!$B$10="Абсолютные значения",ABS(O317),O317)),O317)))</x:f>
      </x:c>
      <x:c r="BS317" s="50" t="str">
        <x:f>IF(11&gt;'Настройки'!$B$3,"",IF(ISBLANK(P317),IF('Настройки'!$B$9="Нулевой спрос",0,""),IF(P317&lt;0,IF('Настройки'!$B$10="Исключить","",IF('Настройки'!$B$10="Абсолютные значения",ABS(P317),P317)),P317)))</x:f>
      </x:c>
      <x:c r="BT317" s="50" t="str">
        <x:f>IF(12&gt;'Настройки'!$B$3,"",IF(ISBLANK(Q317),IF('Настройки'!$B$9="Нулевой спрос",0,""),IF(Q317&lt;0,IF('Настройки'!$B$10="Исключить","",IF('Настройки'!$B$10="Абсолютные значения",ABS(Q317),Q317)),Q317)))</x:f>
      </x:c>
      <x:c r="BU317" s="50" t="str">
        <x:f>IF(13&gt;'Настройки'!$B$3,"",IF(ISBLANK(R317),IF('Настройки'!$B$9="Нулевой спрос",0,""),IF(R317&lt;0,IF('Настройки'!$B$10="Исключить","",IF('Настройки'!$B$10="Абсолютные значения",ABS(R317),R317)),R317)))</x:f>
      </x:c>
      <x:c r="BV317" s="50" t="str">
        <x:f>IF(14&gt;'Настройки'!$B$3,"",IF(ISBLANK(S317),IF('Настройки'!$B$9="Нулевой спрос",0,""),IF(S317&lt;0,IF('Настройки'!$B$10="Исключить","",IF('Настройки'!$B$10="Абсолютные значения",ABS(S317),S317)),S317)))</x:f>
      </x:c>
      <x:c r="BW317" s="50" t="str">
        <x:f>IF(15&gt;'Настройки'!$B$3,"",IF(ISBLANK(T317),IF('Настройки'!$B$9="Нулевой спрос",0,""),IF(T317&lt;0,IF('Настройки'!$B$10="Исключить","",IF('Настройки'!$B$10="Абсолютные значения",ABS(T317),T317)),T317)))</x:f>
      </x:c>
      <x:c r="BX317" s="50" t="str">
        <x:f>IF(16&gt;'Настройки'!$B$3,"",IF(ISBLANK(U317),IF('Настройки'!$B$9="Нулевой спрос",0,""),IF(U317&lt;0,IF('Настройки'!$B$10="Исключить","",IF('Настройки'!$B$10="Абсолютные значения",ABS(U317),U317)),U317)))</x:f>
      </x:c>
      <x:c r="BY317" s="50" t="str">
        <x:f>IF(17&gt;'Настройки'!$B$3,"",IF(ISBLANK(V317),IF('Настройки'!$B$9="Нулевой спрос",0,""),IF(V317&lt;0,IF('Настройки'!$B$10="Исключить","",IF('Настройки'!$B$10="Абсолютные значения",ABS(V317),V317)),V317)))</x:f>
      </x:c>
      <x:c r="BZ317" s="50" t="str">
        <x:f>IF(18&gt;'Настройки'!$B$3,"",IF(ISBLANK(W317),IF('Настройки'!$B$9="Нулевой спрос",0,""),IF(W317&lt;0,IF('Настройки'!$B$10="Исключить","",IF('Настройки'!$B$10="Абсолютные значения",ABS(W317),W317)),W317)))</x:f>
      </x:c>
      <x:c r="CA317" s="50" t="str">
        <x:f>IF(19&gt;'Настройки'!$B$3,"",IF(ISBLANK(X317),IF('Настройки'!$B$9="Нулевой спрос",0,""),IF(X317&lt;0,IF('Настройки'!$B$10="Исключить","",IF('Настройки'!$B$10="Абсолютные значения",ABS(X317),X317)),X317)))</x:f>
      </x:c>
      <x:c r="CB317" s="50" t="str">
        <x:f>IF(20&gt;'Настройки'!$B$3,"",IF(ISBLANK(Y317),IF('Настройки'!$B$9="Нулевой спрос",0,""),IF(Y317&lt;0,IF('Настройки'!$B$10="Исключить","",IF('Настройки'!$B$10="Абсолютные значения",ABS(Y317),Y317)),Y317)))</x:f>
      </x:c>
      <x:c r="CC317" s="50" t="str">
        <x:f>IF(21&gt;'Настройки'!$B$3,"",IF(ISBLANK(Z317),IF('Настройки'!$B$9="Нулевой спрос",0,""),IF(Z317&lt;0,IF('Настройки'!$B$10="Исключить","",IF('Настройки'!$B$10="Абсолютные значения",ABS(Z317),Z317)),Z317)))</x:f>
      </x:c>
      <x:c r="CD317" s="50" t="str">
        <x:f>IF(22&gt;'Настройки'!$B$3,"",IF(ISBLANK(AA317),IF('Настройки'!$B$9="Нулевой спрос",0,""),IF(AA317&lt;0,IF('Настройки'!$B$10="Исключить","",IF('Настройки'!$B$10="Абсолютные значения",ABS(AA317),AA317)),AA317)))</x:f>
      </x:c>
      <x:c r="CE317" s="50" t="str">
        <x:f>IF(23&gt;'Настройки'!$B$3,"",IF(ISBLANK(AB317),IF('Настройки'!$B$9="Нулевой спрос",0,""),IF(AB317&lt;0,IF('Настройки'!$B$10="Исключить","",IF('Настройки'!$B$10="Абсолютные значения",ABS(AB317),AB317)),AB317)))</x:f>
      </x:c>
      <x:c r="CF317" s="50" t="str">
        <x:f>IF(24&gt;'Настройки'!$B$3,"",IF(ISBLANK(AC317),IF('Настройки'!$B$9="Нулевой спрос",0,""),IF(AC317&lt;0,IF('Настройки'!$B$10="Исключить","",IF('Настройки'!$B$10="Абсолютные значения",ABS(AC317),AC317)),AC317)))</x:f>
      </x:c>
      <x:c r="CG317" s="50" t="str">
        <x:f>IF(25&gt;'Настройки'!$B$3,"",IF(ISBLANK(AD317),IF('Настройки'!$B$9="Нулевой спрос",0,""),IF(AD317&lt;0,IF('Настройки'!$B$10="Исключить","",IF('Настройки'!$B$10="Абсолютные значения",ABS(AD317),AD317)),AD317)))</x:f>
      </x:c>
      <x:c r="CH317" s="50" t="str">
        <x:f>IF(26&gt;'Настройки'!$B$3,"",IF(ISBLANK(AE317),IF('Настройки'!$B$9="Нулевой спрос",0,""),IF(AE317&lt;0,IF('Настройки'!$B$10="Исключить","",IF('Настройки'!$B$10="Абсолютные значения",ABS(AE317),AE317)),AE317)))</x:f>
      </x:c>
      <x:c r="CI317" s="50" t="str">
        <x:f>IF(27&gt;'Настройки'!$B$3,"",IF(ISBLANK(AF317),IF('Настройки'!$B$9="Нулевой спрос",0,""),IF(AF317&lt;0,IF('Настройки'!$B$10="Исключить","",IF('Настройки'!$B$10="Абсолютные значения",ABS(AF317),AF317)),AF317)))</x:f>
      </x:c>
      <x:c r="CJ317" s="50" t="str">
        <x:f>IF(28&gt;'Настройки'!$B$3,"",IF(ISBLANK(AG317),IF('Настройки'!$B$9="Нулевой спрос",0,""),IF(AG317&lt;0,IF('Настройки'!$B$10="Исключить","",IF('Настройки'!$B$10="Абсолютные значения",ABS(AG317),AG317)),AG317)))</x:f>
      </x:c>
      <x:c r="CK317" s="50" t="str">
        <x:f>IF(29&gt;'Настройки'!$B$3,"",IF(ISBLANK(AH317),IF('Настройки'!$B$9="Нулевой спрос",0,""),IF(AH317&lt;0,IF('Настройки'!$B$10="Исключить","",IF('Настройки'!$B$10="Абсолютные значения",ABS(AH317),AH317)),AH317)))</x:f>
      </x:c>
      <x:c r="CL317" s="50" t="str">
        <x:f>IF(30&gt;'Настройки'!$B$3,"",IF(ISBLANK(AI317),IF('Настройки'!$B$9="Нулевой спрос",0,""),IF(AI317&lt;0,IF('Настройки'!$B$10="Исключить","",IF('Настройки'!$B$10="Абсолютные значения",ABS(AI317),AI317)),AI317)))</x:f>
      </x:c>
      <x:c r="CM317" s="50" t="str">
        <x:f>IF(31&gt;'Настройки'!$B$3,"",IF(ISBLANK(AJ317),IF('Настройки'!$B$9="Нулевой спрос",0,""),IF(AJ317&lt;0,IF('Настройки'!$B$10="Исключить","",IF('Настройки'!$B$10="Абсолютные значения",ABS(AJ317),AJ317)),AJ317)))</x:f>
      </x:c>
      <x:c r="CN317" s="50" t="str">
        <x:f>IF(32&gt;'Настройки'!$B$3,"",IF(ISBLANK(AK317),IF('Настройки'!$B$9="Нулевой спрос",0,""),IF(AK317&lt;0,IF('Настройки'!$B$10="Исключить","",IF('Настройки'!$B$10="Абсолютные значения",ABS(AK317),AK317)),AK317)))</x:f>
      </x:c>
      <x:c r="CO317" s="50" t="str">
        <x:f>IF(33&gt;'Настройки'!$B$3,"",IF(ISBLANK(AL317),IF('Настройки'!$B$9="Нулевой спрос",0,""),IF(AL317&lt;0,IF('Настройки'!$B$10="Исключить","",IF('Настройки'!$B$10="Абсолютные значения",ABS(AL317),AL317)),AL317)))</x:f>
      </x:c>
      <x:c r="CP317" s="50" t="str">
        <x:f>IF(34&gt;'Настройки'!$B$3,"",IF(ISBLANK(AM317),IF('Настройки'!$B$9="Нулевой спрос",0,""),IF(AM317&lt;0,IF('Настройки'!$B$10="Исключить","",IF('Настройки'!$B$10="Абсолютные значения",ABS(AM317),AM317)),AM317)))</x:f>
      </x:c>
      <x:c r="CQ317" s="50" t="str">
        <x:f>IF(35&gt;'Настройки'!$B$3,"",IF(ISBLANK(AN317),IF('Настройки'!$B$9="Нулевой спрос",0,""),IF(AN317&lt;0,IF('Настройки'!$B$10="Исключить","",IF('Настройки'!$B$10="Абсолютные значения",ABS(AN317),AN317)),AN317)))</x:f>
      </x:c>
      <x:c r="CR317" s="50" t="str">
        <x:f>IF(36&gt;'Настройки'!$B$3,"",IF(ISBLANK(AO317),IF('Настройки'!$B$9="Нулевой спрос",0,""),IF(AO317&lt;0,IF('Настройки'!$B$10="Исключить","",IF('Настройки'!$B$10="Абсолютные значения",ABS(AO317),AO317)),AO317)))</x:f>
      </x:c>
      <x:c r="CS317" s="50" t="str">
        <x:f>IF(OR(1&gt;'Настройки'!$B$3,ISBLANK(BI317),BI317=0),"",BI317)</x:f>
      </x:c>
      <x:c r="CT317" s="50" t="str">
        <x:f>IF(OR(2&gt;'Настройки'!$B$3,ISBLANK(BJ317),BJ317=0),"",BJ317)</x:f>
      </x:c>
      <x:c r="CU317" s="50" t="str">
        <x:f>IF(OR(3&gt;'Настройки'!$B$3,ISBLANK(BK317),BK317=0),"",BK317)</x:f>
      </x:c>
      <x:c r="CV317" s="50" t="str">
        <x:f>IF(OR(4&gt;'Настройки'!$B$3,ISBLANK(BL317),BL317=0),"",BL317)</x:f>
      </x:c>
      <x:c r="CW317" s="50" t="str">
        <x:f>IF(OR(5&gt;'Настройки'!$B$3,ISBLANK(BM317),BM317=0),"",BM317)</x:f>
      </x:c>
      <x:c r="CX317" s="50" t="str">
        <x:f>IF(OR(6&gt;'Настройки'!$B$3,ISBLANK(BN317),BN317=0),"",BN317)</x:f>
      </x:c>
      <x:c r="CY317" s="50" t="str">
        <x:f>IF(OR(7&gt;'Настройки'!$B$3,ISBLANK(BO317),BO317=0),"",BO317)</x:f>
      </x:c>
      <x:c r="CZ317" s="50" t="str">
        <x:f>IF(OR(8&gt;'Настройки'!$B$3,ISBLANK(BP317),BP317=0),"",BP317)</x:f>
      </x:c>
      <x:c r="DA317" s="50" t="str">
        <x:f>IF(OR(9&gt;'Настройки'!$B$3,ISBLANK(BQ317),BQ317=0),"",BQ317)</x:f>
      </x:c>
      <x:c r="DB317" s="50" t="str">
        <x:f>IF(OR(10&gt;'Настройки'!$B$3,ISBLANK(BR317),BR317=0),"",BR317)</x:f>
      </x:c>
      <x:c r="DC317" s="50" t="str">
        <x:f>IF(OR(11&gt;'Настройки'!$B$3,ISBLANK(BS317),BS317=0),"",BS317)</x:f>
      </x:c>
      <x:c r="DD317" s="50" t="str">
        <x:f>IF(OR(12&gt;'Настройки'!$B$3,ISBLANK(BT317),BT317=0),"",BT317)</x:f>
      </x:c>
      <x:c r="DE317" s="50" t="str">
        <x:f>IF(OR(13&gt;'Настройки'!$B$3,ISBLANK(BU317),BU317=0),"",BU317)</x:f>
      </x:c>
      <x:c r="DF317" s="50" t="str">
        <x:f>IF(OR(14&gt;'Настройки'!$B$3,ISBLANK(BV317),BV317=0),"",BV317)</x:f>
      </x:c>
      <x:c r="DG317" s="50" t="str">
        <x:f>IF(OR(15&gt;'Настройки'!$B$3,ISBLANK(BW317),BW317=0),"",BW317)</x:f>
      </x:c>
      <x:c r="DH317" s="50" t="str">
        <x:f>IF(OR(16&gt;'Настройки'!$B$3,ISBLANK(BX317),BX317=0),"",BX317)</x:f>
      </x:c>
      <x:c r="DI317" s="50" t="str">
        <x:f>IF(OR(17&gt;'Настройки'!$B$3,ISBLANK(BY317),BY317=0),"",BY317)</x:f>
      </x:c>
      <x:c r="DJ317" s="50" t="str">
        <x:f>IF(OR(18&gt;'Настройки'!$B$3,ISBLANK(BZ317),BZ317=0),"",BZ317)</x:f>
      </x:c>
      <x:c r="DK317" s="50" t="str">
        <x:f>IF(OR(19&gt;'Настройки'!$B$3,ISBLANK(CA317),CA317=0),"",CA317)</x:f>
      </x:c>
      <x:c r="DL317" s="50" t="str">
        <x:f>IF(OR(20&gt;'Настройки'!$B$3,ISBLANK(CB317),CB317=0),"",CB317)</x:f>
      </x:c>
      <x:c r="DM317" s="50" t="str">
        <x:f>IF(OR(21&gt;'Настройки'!$B$3,ISBLANK(CC317),CC317=0),"",CC317)</x:f>
      </x:c>
      <x:c r="DN317" s="50" t="str">
        <x:f>IF(OR(22&gt;'Настройки'!$B$3,ISBLANK(CD317),CD317=0),"",CD317)</x:f>
      </x:c>
      <x:c r="DO317" s="50" t="str">
        <x:f>IF(OR(23&gt;'Настройки'!$B$3,ISBLANK(CE317),CE317=0),"",CE317)</x:f>
      </x:c>
      <x:c r="DP317" s="50" t="str">
        <x:f>IF(OR(24&gt;'Настройки'!$B$3,ISBLANK(CF317),CF317=0),"",CF317)</x:f>
      </x:c>
      <x:c r="DQ317" s="50" t="str">
        <x:f>IF(OR(25&gt;'Настройки'!$B$3,ISBLANK(CG317),CG317=0),"",CG317)</x:f>
      </x:c>
      <x:c r="DR317" s="50" t="str">
        <x:f>IF(OR(26&gt;'Настройки'!$B$3,ISBLANK(CH317),CH317=0),"",CH317)</x:f>
      </x:c>
      <x:c r="DS317" s="50" t="str">
        <x:f>IF(OR(27&gt;'Настройки'!$B$3,ISBLANK(CI317),CI317=0),"",CI317)</x:f>
      </x:c>
      <x:c r="DT317" s="50" t="str">
        <x:f>IF(OR(28&gt;'Настройки'!$B$3,ISBLANK(CJ317),CJ317=0),"",CJ317)</x:f>
      </x:c>
      <x:c r="DU317" s="50" t="str">
        <x:f>IF(OR(29&gt;'Настройки'!$B$3,ISBLANK(CK317),CK317=0),"",CK317)</x:f>
      </x:c>
      <x:c r="DV317" s="50" t="str">
        <x:f>IF(OR(30&gt;'Настройки'!$B$3,ISBLANK(CL317),CL317=0),"",CL317)</x:f>
      </x:c>
      <x:c r="DW317" s="50" t="str">
        <x:f>IF(OR(31&gt;'Настройки'!$B$3,ISBLANK(CM317),CM317=0),"",CM317)</x:f>
      </x:c>
      <x:c r="DX317" s="50" t="str">
        <x:f>IF(OR(32&gt;'Настройки'!$B$3,ISBLANK(CN317),CN317=0),"",CN317)</x:f>
      </x:c>
      <x:c r="DY317" s="50" t="str">
        <x:f>IF(OR(33&gt;'Настройки'!$B$3,ISBLANK(CO317),CO317=0),"",CO317)</x:f>
      </x:c>
      <x:c r="DZ317" s="50" t="str">
        <x:f>IF(OR(34&gt;'Настройки'!$B$3,ISBLANK(CP317),CP317=0),"",CP317)</x:f>
      </x:c>
      <x:c r="EA317" s="50" t="str">
        <x:f>IF(OR(35&gt;'Настройки'!$B$3,ISBLANK(CQ317),CQ317=0),"",CQ317)</x:f>
      </x:c>
      <x:c r="EB317" s="50" t="str">
        <x:f>IF(OR(36&gt;'Настройки'!$B$3,ISBLANK(CR317),CR317=0),"",CR317)</x:f>
      </x:c>
      <x:c r="EC317" s="50" t="str">
        <x:f>IF(A317="","",IF(OR(BB317="AZ",BB317="BZ"),10000+ROW(),IF(AZ317&gt;'Настройки'!$B$11,20000+ROW(),IF(BF317&lt;&gt;"Обычный",30000+ROW(),IF(AX317&lt;=0,40000+ROW(),"")))))</x:f>
      </x:c>
      <x:c r="ED317" s="50" t="str">
        <x:f>IF(EC317="","",COUNTIFS($EC$2:$EC$1001,"&gt;0",$EC$2:$EC$1001,"&lt;"&amp;EC317)+1)</x:f>
      </x:c>
    </x:row>
    <x:row r="318">
      <x:c r="A318" s="115"/>
      <x:c r="B318" s="115"/>
      <x:c r="C318" s="115"/>
      <x:c r="D318" s="118"/>
      <x:c r="E318" s="118"/>
      <x:c r="F318" s="118"/>
      <x:c r="G318" s="118"/>
      <x:c r="H318" s="118"/>
      <x:c r="I318" s="118"/>
      <x:c r="J318" s="118"/>
      <x:c r="K318" s="118"/>
      <x:c r="L318" s="118"/>
      <x:c r="M318" s="118"/>
      <x:c r="N318" s="118"/>
      <x:c r="O318" s="118"/>
      <x:c r="P318" s="118"/>
      <x:c r="Q318" s="118"/>
      <x:c r="R318" s="118"/>
      <x:c r="S318" s="118"/>
      <x:c r="T318" s="118"/>
      <x:c r="U318" s="118"/>
      <x:c r="V318" s="118"/>
      <x:c r="W318" s="118"/>
      <x:c r="X318" s="118"/>
      <x:c r="Y318" s="118"/>
      <x:c r="Z318" s="118"/>
      <x:c r="AA318" s="118"/>
      <x:c r="AB318" s="118"/>
      <x:c r="AC318" s="118"/>
      <x:c r="AD318" s="118"/>
      <x:c r="AE318" s="118"/>
      <x:c r="AF318" s="118"/>
      <x:c r="AG318" s="118"/>
      <x:c r="AH318" s="118"/>
      <x:c r="AI318" s="118"/>
      <x:c r="AJ318" s="118"/>
      <x:c r="AK318" s="118"/>
      <x:c r="AL318" s="118"/>
      <x:c r="AM318" s="118"/>
      <x:c r="AN318" s="118"/>
      <x:c r="AO318" s="118"/>
      <x:c r="AP318" s="115"/>
      <x:c r="AQ318" s="49" t="str">
        <x:f>IF(A318="","",COUNT(BI318:INDEX(BI318:CR318,1,'Настройки'!$B$3)))</x:f>
      </x:c>
      <x:c r="AR318" s="49" t="str">
        <x:f>IF(A318="","",SUM(BI318:INDEX(BI318:CR318,1,'Настройки'!$B$3)))</x:f>
      </x:c>
      <x:c r="AS318" s="58" t="str">
        <x:f>IF(A318="","",IF('Настройки'!$B$4="Стоимость потребления",AR318*D318,IF('Настройки'!$B$4="Количество",AR318,E318)))</x:f>
      </x:c>
      <x:c r="AT318" s="61" t="str">
        <x:f>IF(OR(A318="",AS318&lt;0,SUM($AS$2:$AS$1001)&lt;=0),"",AS318/SUM($AS$2:$AS$1001))</x:f>
      </x:c>
      <x:c r="AU318" s="61" t="str">
        <x:f>IF(OR(A318="",AS318&lt;0,SUM($AS$2:$AS$1001)&lt;=0),"",SUMIFS($AS$2:$AS$1001,$AS$2:$AS$1001,"&gt;"&amp;AS318)/SUM($AS$2:$AS$1001))</x:f>
      </x:c>
      <x:c r="AV318" s="61" t="str">
        <x:f>IF(OR(A318="",AS318&lt;0,SUM($AS$2:$AS$1001)&lt;=0),"",SUMIFS($AS$2:$AS$1001,$AS$2:$AS$1001,"&gt;="&amp;AS318)/SUM($AS$2:$AS$1001))</x:f>
      </x:c>
      <x:c r="AW318" s="49" t="str">
        <x:f>IF(A318="","",IF(SUM($AS$2:$AS$1001)&lt;=0,"Не определён",IF(AS318&lt;0,"Исключение",IF(AU318&lt;'Настройки'!$B$5,"A",IF(AU318&lt;'Настройки'!$B$6,"B","C")))))</x:f>
      </x:c>
      <x:c r="AX318" s="58" t="str">
        <x:f>IF(A318="","",IF(AQ318=0,"",AVERAGE(BI318:INDEX(BI318:CR318,1,'Настройки'!$B$3))))</x:f>
      </x:c>
      <x:c r="AY318" s="58" t="str">
        <x:f>IF(OR(A318="",AQ318=0),"",STDEVP(BI318:INDEX(BI318:CR318,1,'Настройки'!$B$3)))</x:f>
      </x:c>
      <x:c r="AZ318" s="61" t="str">
        <x:f>IF(OR(A318="",AQ318&lt;'Настройки'!$B$12,AX318&lt;=0,AND('Настройки'!$B$10="Блокировать",COUNTIF(F318:INDEX(F318:AO318,1,'Настройки'!$B$3),"&lt;0")&gt;0)),"",AY318/ABS(AX318))</x:f>
      </x:c>
      <x:c r="BA318" s="49" t="str">
        <x:f>IF(A318="","",IF(AND('Настройки'!$B$10="Блокировать",COUNTIF(F318:INDEX(F318:AO318,1,'Настройки'!$B$3),"&lt;0")&gt;0),"Не определён",IF(AQ318&lt;'Настройки'!$B$12,"Не определён",IF(AX318=0,"Нет спроса",IF(AX318&lt;0,"Не определён",IF(AZ318&lt;='Настройки'!$B$7,"X",IF(AZ318&lt;='Настройки'!$B$8,"Y","Z")))))))</x:f>
      </x:c>
      <x:c r="BB318" s="49" t="str">
        <x:f>IF(OR(A318="",LEN(AW318)&lt;&gt;1,LEN(BA318)&lt;&gt;1),"",AW318&amp;BA318)</x:f>
      </x:c>
      <x:c r="BC318" s="61" t="str">
        <x:f>IF(OR(A318="",AQ318=0),"",(COUNT(BI318:INDEX(BI318:CR318,1,'Настройки'!$B$3))-COUNT(CS318:INDEX(CS318:EB318,1,'Настройки'!$B$3)))/AQ318)</x:f>
      </x:c>
      <x:c r="BD318" s="64" t="str">
        <x:f>IF(OR(A318="",COUNT(CS318:INDEX(CS318:EB318,1,'Настройки'!$B$3))=0),"",AQ318/COUNT(CS318:INDEX(CS318:EB318,1,'Настройки'!$B$3)))</x:f>
      </x:c>
      <x:c r="BE318" s="64" t="str">
        <x:f>IF(OR(A318="",COUNT(CS318:INDEX(CS318:EB318,1,'Настройки'!$B$3))=0),"",IF(AVERAGE(CS318:INDEX(CS318:EB318,1,'Настройки'!$B$3))=0,"",(STDEVP(CS318:INDEX(CS318:EB318,1,'Настройки'!$B$3))/ABS(AVERAGE(CS318:INDEX(CS318:EB318,1,'Настройки'!$B$3))))^2))</x:f>
      </x:c>
      <x:c r="BF318" s="49" t="str">
        <x:f>IF(A318="","",IF(AQ318&lt;3,"Недостаточно",IF(AQ318&lt;6,"Предварительный","Обычный")))</x:f>
      </x:c>
      <x:c r="BG318" s="49" t="str">
        <x:f>IF(A318="","",IF(COUNTIF(F318:INDEX(F318:AO318,1,'Настройки'!$B$3),"&lt;0")&gt;0,IF('Настройки'!$B$10="Блокировать","Отрицательный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"),"")&amp;IF(AQ318&lt;3,"Недостаточно истории. ",IF(AQ318&lt;6,"Предварительная классификация. ",""))&amp;IF(AX318=0,"Нет спроса за горизонт. ","")&amp;IF(AZ318&gt;'Настройки'!$B$11,"Экстремальная вариативность. ",""))</x:f>
      </x:c>
      <x:c r="BH318" s="49" t="str">
        <x:f>IF(A318="","",IFERROR(VLOOKUP(BB318,'Настройки'!$D$3:$E$11,2,FALSE),"Сначала проверьте исходные данные и историю спроса.")&amp;" Уточните срок поставки, MOQ и критичность.")</x:f>
      </x:c>
      <x:c r="BI318" s="50" t="str">
        <x:f>IF(1&gt;'Настройки'!$B$3,"",IF(ISBLANK(F318),IF('Настройки'!$B$9="Нулевой спрос",0,""),IF(F318&lt;0,IF('Настройки'!$B$10="Исключить","",IF('Настройки'!$B$10="Абсолютные значения",ABS(F318),F318)),F318)))</x:f>
      </x:c>
      <x:c r="BJ318" s="50" t="str">
        <x:f>IF(2&gt;'Настройки'!$B$3,"",IF(ISBLANK(G318),IF('Настройки'!$B$9="Нулевой спрос",0,""),IF(G318&lt;0,IF('Настройки'!$B$10="Исключить","",IF('Настройки'!$B$10="Абсолютные значения",ABS(G318),G318)),G318)))</x:f>
      </x:c>
      <x:c r="BK318" s="50" t="str">
        <x:f>IF(3&gt;'Настройки'!$B$3,"",IF(ISBLANK(H318),IF('Настройки'!$B$9="Нулевой спрос",0,""),IF(H318&lt;0,IF('Настройки'!$B$10="Исключить","",IF('Настройки'!$B$10="Абсолютные значения",ABS(H318),H318)),H318)))</x:f>
      </x:c>
      <x:c r="BL318" s="50" t="str">
        <x:f>IF(4&gt;'Настройки'!$B$3,"",IF(ISBLANK(I318),IF('Настройки'!$B$9="Нулевой спрос",0,""),IF(I318&lt;0,IF('Настройки'!$B$10="Исключить","",IF('Настройки'!$B$10="Абсолютные значения",ABS(I318),I318)),I318)))</x:f>
      </x:c>
      <x:c r="BM318" s="50" t="str">
        <x:f>IF(5&gt;'Настройки'!$B$3,"",IF(ISBLANK(J318),IF('Настройки'!$B$9="Нулевой спрос",0,""),IF(J318&lt;0,IF('Настройки'!$B$10="Исключить","",IF('Настройки'!$B$10="Абсолютные значения",ABS(J318),J318)),J318)))</x:f>
      </x:c>
      <x:c r="BN318" s="50" t="str">
        <x:f>IF(6&gt;'Настройки'!$B$3,"",IF(ISBLANK(K318),IF('Настройки'!$B$9="Нулевой спрос",0,""),IF(K318&lt;0,IF('Настройки'!$B$10="Исключить","",IF('Настройки'!$B$10="Абсолютные значения",ABS(K318),K318)),K318)))</x:f>
      </x:c>
      <x:c r="BO318" s="50" t="str">
        <x:f>IF(7&gt;'Настройки'!$B$3,"",IF(ISBLANK(L318),IF('Настройки'!$B$9="Нулевой спрос",0,""),IF(L318&lt;0,IF('Настройки'!$B$10="Исключить","",IF('Настройки'!$B$10="Абсолютные значения",ABS(L318),L318)),L318)))</x:f>
      </x:c>
      <x:c r="BP318" s="50" t="str">
        <x:f>IF(8&gt;'Настройки'!$B$3,"",IF(ISBLANK(M318),IF('Настройки'!$B$9="Нулевой спрос",0,""),IF(M318&lt;0,IF('Настройки'!$B$10="Исключить","",IF('Настройки'!$B$10="Абсолютные значения",ABS(M318),M318)),M318)))</x:f>
      </x:c>
      <x:c r="BQ318" s="50" t="str">
        <x:f>IF(9&gt;'Настройки'!$B$3,"",IF(ISBLANK(N318),IF('Настройки'!$B$9="Нулевой спрос",0,""),IF(N318&lt;0,IF('Настройки'!$B$10="Исключить","",IF('Настройки'!$B$10="Абсолютные значения",ABS(N318),N318)),N318)))</x:f>
      </x:c>
      <x:c r="BR318" s="50" t="str">
        <x:f>IF(10&gt;'Настройки'!$B$3,"",IF(ISBLANK(O318),IF('Настройки'!$B$9="Нулевой спрос",0,""),IF(O318&lt;0,IF('Настройки'!$B$10="Исключить","",IF('Настройки'!$B$10="Абсолютные значения",ABS(O318),O318)),O318)))</x:f>
      </x:c>
      <x:c r="BS318" s="50" t="str">
        <x:f>IF(11&gt;'Настройки'!$B$3,"",IF(ISBLANK(P318),IF('Настройки'!$B$9="Нулевой спрос",0,""),IF(P318&lt;0,IF('Настройки'!$B$10="Исключить","",IF('Настройки'!$B$10="Абсолютные значения",ABS(P318),P318)),P318)))</x:f>
      </x:c>
      <x:c r="BT318" s="50" t="str">
        <x:f>IF(12&gt;'Настройки'!$B$3,"",IF(ISBLANK(Q318),IF('Настройки'!$B$9="Нулевой спрос",0,""),IF(Q318&lt;0,IF('Настройки'!$B$10="Исключить","",IF('Настройки'!$B$10="Абсолютные значения",ABS(Q318),Q318)),Q318)))</x:f>
      </x:c>
      <x:c r="BU318" s="50" t="str">
        <x:f>IF(13&gt;'Настройки'!$B$3,"",IF(ISBLANK(R318),IF('Настройки'!$B$9="Нулевой спрос",0,""),IF(R318&lt;0,IF('Настройки'!$B$10="Исключить","",IF('Настройки'!$B$10="Абсолютные значения",ABS(R318),R318)),R318)))</x:f>
      </x:c>
      <x:c r="BV318" s="50" t="str">
        <x:f>IF(14&gt;'Настройки'!$B$3,"",IF(ISBLANK(S318),IF('Настройки'!$B$9="Нулевой спрос",0,""),IF(S318&lt;0,IF('Настройки'!$B$10="Исключить","",IF('Настройки'!$B$10="Абсолютные значения",ABS(S318),S318)),S318)))</x:f>
      </x:c>
      <x:c r="BW318" s="50" t="str">
        <x:f>IF(15&gt;'Настройки'!$B$3,"",IF(ISBLANK(T318),IF('Настройки'!$B$9="Нулевой спрос",0,""),IF(T318&lt;0,IF('Настройки'!$B$10="Исключить","",IF('Настройки'!$B$10="Абсолютные значения",ABS(T318),T318)),T318)))</x:f>
      </x:c>
      <x:c r="BX318" s="50" t="str">
        <x:f>IF(16&gt;'Настройки'!$B$3,"",IF(ISBLANK(U318),IF('Настройки'!$B$9="Нулевой спрос",0,""),IF(U318&lt;0,IF('Настройки'!$B$10="Исключить","",IF('Настройки'!$B$10="Абсолютные значения",ABS(U318),U318)),U318)))</x:f>
      </x:c>
      <x:c r="BY318" s="50" t="str">
        <x:f>IF(17&gt;'Настройки'!$B$3,"",IF(ISBLANK(V318),IF('Настройки'!$B$9="Нулевой спрос",0,""),IF(V318&lt;0,IF('Настройки'!$B$10="Исключить","",IF('Настройки'!$B$10="Абсолютные значения",ABS(V318),V318)),V318)))</x:f>
      </x:c>
      <x:c r="BZ318" s="50" t="str">
        <x:f>IF(18&gt;'Настройки'!$B$3,"",IF(ISBLANK(W318),IF('Настройки'!$B$9="Нулевой спрос",0,""),IF(W318&lt;0,IF('Настройки'!$B$10="Исключить","",IF('Настройки'!$B$10="Абсолютные значения",ABS(W318),W318)),W318)))</x:f>
      </x:c>
      <x:c r="CA318" s="50" t="str">
        <x:f>IF(19&gt;'Настройки'!$B$3,"",IF(ISBLANK(X318),IF('Настройки'!$B$9="Нулевой спрос",0,""),IF(X318&lt;0,IF('Настройки'!$B$10="Исключить","",IF('Настройки'!$B$10="Абсолютные значения",ABS(X318),X318)),X318)))</x:f>
      </x:c>
      <x:c r="CB318" s="50" t="str">
        <x:f>IF(20&gt;'Настройки'!$B$3,"",IF(ISBLANK(Y318),IF('Настройки'!$B$9="Нулевой спрос",0,""),IF(Y318&lt;0,IF('Настройки'!$B$10="Исключить","",IF('Настройки'!$B$10="Абсолютные значения",ABS(Y318),Y318)),Y318)))</x:f>
      </x:c>
      <x:c r="CC318" s="50" t="str">
        <x:f>IF(21&gt;'Настройки'!$B$3,"",IF(ISBLANK(Z318),IF('Настройки'!$B$9="Нулевой спрос",0,""),IF(Z318&lt;0,IF('Настройки'!$B$10="Исключить","",IF('Настройки'!$B$10="Абсолютные значения",ABS(Z318),Z318)),Z318)))</x:f>
      </x:c>
      <x:c r="CD318" s="50" t="str">
        <x:f>IF(22&gt;'Настройки'!$B$3,"",IF(ISBLANK(AA318),IF('Настройки'!$B$9="Нулевой спрос",0,""),IF(AA318&lt;0,IF('Настройки'!$B$10="Исключить","",IF('Настройки'!$B$10="Абсолютные значения",ABS(AA318),AA318)),AA318)))</x:f>
      </x:c>
      <x:c r="CE318" s="50" t="str">
        <x:f>IF(23&gt;'Настройки'!$B$3,"",IF(ISBLANK(AB318),IF('Настройки'!$B$9="Нулевой спрос",0,""),IF(AB318&lt;0,IF('Настройки'!$B$10="Исключить","",IF('Настройки'!$B$10="Абсолютные значения",ABS(AB318),AB318)),AB318)))</x:f>
      </x:c>
      <x:c r="CF318" s="50" t="str">
        <x:f>IF(24&gt;'Настройки'!$B$3,"",IF(ISBLANK(AC318),IF('Настройки'!$B$9="Нулевой спрос",0,""),IF(AC318&lt;0,IF('Настройки'!$B$10="Исключить","",IF('Настройки'!$B$10="Абсолютные значения",ABS(AC318),AC318)),AC318)))</x:f>
      </x:c>
      <x:c r="CG318" s="50" t="str">
        <x:f>IF(25&gt;'Настройки'!$B$3,"",IF(ISBLANK(AD318),IF('Настройки'!$B$9="Нулевой спрос",0,""),IF(AD318&lt;0,IF('Настройки'!$B$10="Исключить","",IF('Настройки'!$B$10="Абсолютные значения",ABS(AD318),AD318)),AD318)))</x:f>
      </x:c>
      <x:c r="CH318" s="50" t="str">
        <x:f>IF(26&gt;'Настройки'!$B$3,"",IF(ISBLANK(AE318),IF('Настройки'!$B$9="Нулевой спрос",0,""),IF(AE318&lt;0,IF('Настройки'!$B$10="Исключить","",IF('Настройки'!$B$10="Абсолютные значения",ABS(AE318),AE318)),AE318)))</x:f>
      </x:c>
      <x:c r="CI318" s="50" t="str">
        <x:f>IF(27&gt;'Настройки'!$B$3,"",IF(ISBLANK(AF318),IF('Настройки'!$B$9="Нулевой спрос",0,""),IF(AF318&lt;0,IF('Настройки'!$B$10="Исключить","",IF('Настройки'!$B$10="Абсолютные значения",ABS(AF318),AF318)),AF318)))</x:f>
      </x:c>
      <x:c r="CJ318" s="50" t="str">
        <x:f>IF(28&gt;'Настройки'!$B$3,"",IF(ISBLANK(AG318),IF('Настройки'!$B$9="Нулевой спрос",0,""),IF(AG318&lt;0,IF('Настройки'!$B$10="Исключить","",IF('Настройки'!$B$10="Абсолютные значения",ABS(AG318),AG318)),AG318)))</x:f>
      </x:c>
      <x:c r="CK318" s="50" t="str">
        <x:f>IF(29&gt;'Настройки'!$B$3,"",IF(ISBLANK(AH318),IF('Настройки'!$B$9="Нулевой спрос",0,""),IF(AH318&lt;0,IF('Настройки'!$B$10="Исключить","",IF('Настройки'!$B$10="Абсолютные значения",ABS(AH318),AH318)),AH318)))</x:f>
      </x:c>
      <x:c r="CL318" s="50" t="str">
        <x:f>IF(30&gt;'Настройки'!$B$3,"",IF(ISBLANK(AI318),IF('Настройки'!$B$9="Нулевой спрос",0,""),IF(AI318&lt;0,IF('Настройки'!$B$10="Исключить","",IF('Настройки'!$B$10="Абсолютные значения",ABS(AI318),AI318)),AI318)))</x:f>
      </x:c>
      <x:c r="CM318" s="50" t="str">
        <x:f>IF(31&gt;'Настройки'!$B$3,"",IF(ISBLANK(AJ318),IF('Настройки'!$B$9="Нулевой спрос",0,""),IF(AJ318&lt;0,IF('Настройки'!$B$10="Исключить","",IF('Настройки'!$B$10="Абсолютные значения",ABS(AJ318),AJ318)),AJ318)))</x:f>
      </x:c>
      <x:c r="CN318" s="50" t="str">
        <x:f>IF(32&gt;'Настройки'!$B$3,"",IF(ISBLANK(AK318),IF('Настройки'!$B$9="Нулевой спрос",0,""),IF(AK318&lt;0,IF('Настройки'!$B$10="Исключить","",IF('Настройки'!$B$10="Абсолютные значения",ABS(AK318),AK318)),AK318)))</x:f>
      </x:c>
      <x:c r="CO318" s="50" t="str">
        <x:f>IF(33&gt;'Настройки'!$B$3,"",IF(ISBLANK(AL318),IF('Настройки'!$B$9="Нулевой спрос",0,""),IF(AL318&lt;0,IF('Настройки'!$B$10="Исключить","",IF('Настройки'!$B$10="Абсолютные значения",ABS(AL318),AL318)),AL318)))</x:f>
      </x:c>
      <x:c r="CP318" s="50" t="str">
        <x:f>IF(34&gt;'Настройки'!$B$3,"",IF(ISBLANK(AM318),IF('Настройки'!$B$9="Нулевой спрос",0,""),IF(AM318&lt;0,IF('Настройки'!$B$10="Исключить","",IF('Настройки'!$B$10="Абсолютные значения",ABS(AM318),AM318)),AM318)))</x:f>
      </x:c>
      <x:c r="CQ318" s="50" t="str">
        <x:f>IF(35&gt;'Настройки'!$B$3,"",IF(ISBLANK(AN318),IF('Настройки'!$B$9="Нулевой спрос",0,""),IF(AN318&lt;0,IF('Настройки'!$B$10="Исключить","",IF('Настройки'!$B$10="Абсолютные значения",ABS(AN318),AN318)),AN318)))</x:f>
      </x:c>
      <x:c r="CR318" s="50" t="str">
        <x:f>IF(36&gt;'Настройки'!$B$3,"",IF(ISBLANK(AO318),IF('Настройки'!$B$9="Нулевой спрос",0,""),IF(AO318&lt;0,IF('Настройки'!$B$10="Исключить","",IF('Настройки'!$B$10="Абсолютные значения",ABS(AO318),AO318)),AO318)))</x:f>
      </x:c>
      <x:c r="CS318" s="50" t="str">
        <x:f>IF(OR(1&gt;'Настройки'!$B$3,ISBLANK(BI318),BI318=0),"",BI318)</x:f>
      </x:c>
      <x:c r="CT318" s="50" t="str">
        <x:f>IF(OR(2&gt;'Настройки'!$B$3,ISBLANK(BJ318),BJ318=0),"",BJ318)</x:f>
      </x:c>
      <x:c r="CU318" s="50" t="str">
        <x:f>IF(OR(3&gt;'Настройки'!$B$3,ISBLANK(BK318),BK318=0),"",BK318)</x:f>
      </x:c>
      <x:c r="CV318" s="50" t="str">
        <x:f>IF(OR(4&gt;'Настройки'!$B$3,ISBLANK(BL318),BL318=0),"",BL318)</x:f>
      </x:c>
      <x:c r="CW318" s="50" t="str">
        <x:f>IF(OR(5&gt;'Настройки'!$B$3,ISBLANK(BM318),BM318=0),"",BM318)</x:f>
      </x:c>
      <x:c r="CX318" s="50" t="str">
        <x:f>IF(OR(6&gt;'Настройки'!$B$3,ISBLANK(BN318),BN318=0),"",BN318)</x:f>
      </x:c>
      <x:c r="CY318" s="50" t="str">
        <x:f>IF(OR(7&gt;'Настройки'!$B$3,ISBLANK(BO318),BO318=0),"",BO318)</x:f>
      </x:c>
      <x:c r="CZ318" s="50" t="str">
        <x:f>IF(OR(8&gt;'Настройки'!$B$3,ISBLANK(BP318),BP318=0),"",BP318)</x:f>
      </x:c>
      <x:c r="DA318" s="50" t="str">
        <x:f>IF(OR(9&gt;'Настройки'!$B$3,ISBLANK(BQ318),BQ318=0),"",BQ318)</x:f>
      </x:c>
      <x:c r="DB318" s="50" t="str">
        <x:f>IF(OR(10&gt;'Настройки'!$B$3,ISBLANK(BR318),BR318=0),"",BR318)</x:f>
      </x:c>
      <x:c r="DC318" s="50" t="str">
        <x:f>IF(OR(11&gt;'Настройки'!$B$3,ISBLANK(BS318),BS318=0),"",BS318)</x:f>
      </x:c>
      <x:c r="DD318" s="50" t="str">
        <x:f>IF(OR(12&gt;'Настройки'!$B$3,ISBLANK(BT318),BT318=0),"",BT318)</x:f>
      </x:c>
      <x:c r="DE318" s="50" t="str">
        <x:f>IF(OR(13&gt;'Настройки'!$B$3,ISBLANK(BU318),BU318=0),"",BU318)</x:f>
      </x:c>
      <x:c r="DF318" s="50" t="str">
        <x:f>IF(OR(14&gt;'Настройки'!$B$3,ISBLANK(BV318),BV318=0),"",BV318)</x:f>
      </x:c>
      <x:c r="DG318" s="50" t="str">
        <x:f>IF(OR(15&gt;'Настройки'!$B$3,ISBLANK(BW318),BW318=0),"",BW318)</x:f>
      </x:c>
      <x:c r="DH318" s="50" t="str">
        <x:f>IF(OR(16&gt;'Настройки'!$B$3,ISBLANK(BX318),BX318=0),"",BX318)</x:f>
      </x:c>
      <x:c r="DI318" s="50" t="str">
        <x:f>IF(OR(17&gt;'Настройки'!$B$3,ISBLANK(BY318),BY318=0),"",BY318)</x:f>
      </x:c>
      <x:c r="DJ318" s="50" t="str">
        <x:f>IF(OR(18&gt;'Настройки'!$B$3,ISBLANK(BZ318),BZ318=0),"",BZ318)</x:f>
      </x:c>
      <x:c r="DK318" s="50" t="str">
        <x:f>IF(OR(19&gt;'Настройки'!$B$3,ISBLANK(CA318),CA318=0),"",CA318)</x:f>
      </x:c>
      <x:c r="DL318" s="50" t="str">
        <x:f>IF(OR(20&gt;'Настройки'!$B$3,ISBLANK(CB318),CB318=0),"",CB318)</x:f>
      </x:c>
      <x:c r="DM318" s="50" t="str">
        <x:f>IF(OR(21&gt;'Настройки'!$B$3,ISBLANK(CC318),CC318=0),"",CC318)</x:f>
      </x:c>
      <x:c r="DN318" s="50" t="str">
        <x:f>IF(OR(22&gt;'Настройки'!$B$3,ISBLANK(CD318),CD318=0),"",CD318)</x:f>
      </x:c>
      <x:c r="DO318" s="50" t="str">
        <x:f>IF(OR(23&gt;'Настройки'!$B$3,ISBLANK(CE318),CE318=0),"",CE318)</x:f>
      </x:c>
      <x:c r="DP318" s="50" t="str">
        <x:f>IF(OR(24&gt;'Настройки'!$B$3,ISBLANK(CF318),CF318=0),"",CF318)</x:f>
      </x:c>
      <x:c r="DQ318" s="50" t="str">
        <x:f>IF(OR(25&gt;'Настройки'!$B$3,ISBLANK(CG318),CG318=0),"",CG318)</x:f>
      </x:c>
      <x:c r="DR318" s="50" t="str">
        <x:f>IF(OR(26&gt;'Настройки'!$B$3,ISBLANK(CH318),CH318=0),"",CH318)</x:f>
      </x:c>
      <x:c r="DS318" s="50" t="str">
        <x:f>IF(OR(27&gt;'Настройки'!$B$3,ISBLANK(CI318),CI318=0),"",CI318)</x:f>
      </x:c>
      <x:c r="DT318" s="50" t="str">
        <x:f>IF(OR(28&gt;'Настройки'!$B$3,ISBLANK(CJ318),CJ318=0),"",CJ318)</x:f>
      </x:c>
      <x:c r="DU318" s="50" t="str">
        <x:f>IF(OR(29&gt;'Настройки'!$B$3,ISBLANK(CK318),CK318=0),"",CK318)</x:f>
      </x:c>
      <x:c r="DV318" s="50" t="str">
        <x:f>IF(OR(30&gt;'Настройки'!$B$3,ISBLANK(CL318),CL318=0),"",CL318)</x:f>
      </x:c>
      <x:c r="DW318" s="50" t="str">
        <x:f>IF(OR(31&gt;'Настройки'!$B$3,ISBLANK(CM318),CM318=0),"",CM318)</x:f>
      </x:c>
      <x:c r="DX318" s="50" t="str">
        <x:f>IF(OR(32&gt;'Настройки'!$B$3,ISBLANK(CN318),CN318=0),"",CN318)</x:f>
      </x:c>
      <x:c r="DY318" s="50" t="str">
        <x:f>IF(OR(33&gt;'Настройки'!$B$3,ISBLANK(CO318),CO318=0),"",CO318)</x:f>
      </x:c>
      <x:c r="DZ318" s="50" t="str">
        <x:f>IF(OR(34&gt;'Настройки'!$B$3,ISBLANK(CP318),CP318=0),"",CP318)</x:f>
      </x:c>
      <x:c r="EA318" s="50" t="str">
        <x:f>IF(OR(35&gt;'Настройки'!$B$3,ISBLANK(CQ318),CQ318=0),"",CQ318)</x:f>
      </x:c>
      <x:c r="EB318" s="50" t="str">
        <x:f>IF(OR(36&gt;'Настройки'!$B$3,ISBLANK(CR318),CR318=0),"",CR318)</x:f>
      </x:c>
      <x:c r="EC318" s="50" t="str">
        <x:f>IF(A318="","",IF(OR(BB318="AZ",BB318="BZ"),10000+ROW(),IF(AZ318&gt;'Настройки'!$B$11,20000+ROW(),IF(BF318&lt;&gt;"Обычный",30000+ROW(),IF(AX318&lt;=0,40000+ROW(),"")))))</x:f>
      </x:c>
      <x:c r="ED318" s="50" t="str">
        <x:f>IF(EC318="","",COUNTIFS($EC$2:$EC$1001,"&gt;0",$EC$2:$EC$1001,"&lt;"&amp;EC318)+1)</x:f>
      </x:c>
    </x:row>
    <x:row r="319">
      <x:c r="A319" s="115"/>
      <x:c r="B319" s="115"/>
      <x:c r="C319" s="115"/>
      <x:c r="D319" s="118"/>
      <x:c r="E319" s="118"/>
      <x:c r="F319" s="118"/>
      <x:c r="G319" s="118"/>
      <x:c r="H319" s="118"/>
      <x:c r="I319" s="118"/>
      <x:c r="J319" s="118"/>
      <x:c r="K319" s="118"/>
      <x:c r="L319" s="118"/>
      <x:c r="M319" s="118"/>
      <x:c r="N319" s="118"/>
      <x:c r="O319" s="118"/>
      <x:c r="P319" s="118"/>
      <x:c r="Q319" s="118"/>
      <x:c r="R319" s="118"/>
      <x:c r="S319" s="118"/>
      <x:c r="T319" s="118"/>
      <x:c r="U319" s="118"/>
      <x:c r="V319" s="118"/>
      <x:c r="W319" s="118"/>
      <x:c r="X319" s="118"/>
      <x:c r="Y319" s="118"/>
      <x:c r="Z319" s="118"/>
      <x:c r="AA319" s="118"/>
      <x:c r="AB319" s="118"/>
      <x:c r="AC319" s="118"/>
      <x:c r="AD319" s="118"/>
      <x:c r="AE319" s="118"/>
      <x:c r="AF319" s="118"/>
      <x:c r="AG319" s="118"/>
      <x:c r="AH319" s="118"/>
      <x:c r="AI319" s="118"/>
      <x:c r="AJ319" s="118"/>
      <x:c r="AK319" s="118"/>
      <x:c r="AL319" s="118"/>
      <x:c r="AM319" s="118"/>
      <x:c r="AN319" s="118"/>
      <x:c r="AO319" s="118"/>
      <x:c r="AP319" s="115"/>
      <x:c r="AQ319" s="49" t="str">
        <x:f>IF(A319="","",COUNT(BI319:INDEX(BI319:CR319,1,'Настройки'!$B$3)))</x:f>
      </x:c>
      <x:c r="AR319" s="49" t="str">
        <x:f>IF(A319="","",SUM(BI319:INDEX(BI319:CR319,1,'Настройки'!$B$3)))</x:f>
      </x:c>
      <x:c r="AS319" s="58" t="str">
        <x:f>IF(A319="","",IF('Настройки'!$B$4="Стоимость потребления",AR319*D319,IF('Настройки'!$B$4="Количество",AR319,E319)))</x:f>
      </x:c>
      <x:c r="AT319" s="61" t="str">
        <x:f>IF(OR(A319="",AS319&lt;0,SUM($AS$2:$AS$1001)&lt;=0),"",AS319/SUM($AS$2:$AS$1001))</x:f>
      </x:c>
      <x:c r="AU319" s="61" t="str">
        <x:f>IF(OR(A319="",AS319&lt;0,SUM($AS$2:$AS$1001)&lt;=0),"",SUMIFS($AS$2:$AS$1001,$AS$2:$AS$1001,"&gt;"&amp;AS319)/SUM($AS$2:$AS$1001))</x:f>
      </x:c>
      <x:c r="AV319" s="61" t="str">
        <x:f>IF(OR(A319="",AS319&lt;0,SUM($AS$2:$AS$1001)&lt;=0),"",SUMIFS($AS$2:$AS$1001,$AS$2:$AS$1001,"&gt;="&amp;AS319)/SUM($AS$2:$AS$1001))</x:f>
      </x:c>
      <x:c r="AW319" s="49" t="str">
        <x:f>IF(A319="","",IF(SUM($AS$2:$AS$1001)&lt;=0,"Не определён",IF(AS319&lt;0,"Исключение",IF(AU319&lt;'Настройки'!$B$5,"A",IF(AU319&lt;'Настройки'!$B$6,"B","C")))))</x:f>
      </x:c>
      <x:c r="AX319" s="58" t="str">
        <x:f>IF(A319="","",IF(AQ319=0,"",AVERAGE(BI319:INDEX(BI319:CR319,1,'Настройки'!$B$3))))</x:f>
      </x:c>
      <x:c r="AY319" s="58" t="str">
        <x:f>IF(OR(A319="",AQ319=0),"",STDEVP(BI319:INDEX(BI319:CR319,1,'Настройки'!$B$3)))</x:f>
      </x:c>
      <x:c r="AZ319" s="61" t="str">
        <x:f>IF(OR(A319="",AQ319&lt;'Настройки'!$B$12,AX319&lt;=0,AND('Настройки'!$B$10="Блокировать",COUNTIF(F319:INDEX(F319:AO319,1,'Настройки'!$B$3),"&lt;0")&gt;0)),"",AY319/ABS(AX319))</x:f>
      </x:c>
      <x:c r="BA319" s="49" t="str">
        <x:f>IF(A319="","",IF(AND('Настройки'!$B$10="Блокировать",COUNTIF(F319:INDEX(F319:AO319,1,'Настройки'!$B$3),"&lt;0")&gt;0),"Не определён",IF(AQ319&lt;'Настройки'!$B$12,"Не определён",IF(AX319=0,"Нет спроса",IF(AX319&lt;0,"Не определён",IF(AZ319&lt;='Настройки'!$B$7,"X",IF(AZ319&lt;='Настройки'!$B$8,"Y","Z")))))))</x:f>
      </x:c>
      <x:c r="BB319" s="49" t="str">
        <x:f>IF(OR(A319="",LEN(AW319)&lt;&gt;1,LEN(BA319)&lt;&gt;1),"",AW319&amp;BA319)</x:f>
      </x:c>
      <x:c r="BC319" s="61" t="str">
        <x:f>IF(OR(A319="",AQ319=0),"",(COUNT(BI319:INDEX(BI319:CR319,1,'Настройки'!$B$3))-COUNT(CS319:INDEX(CS319:EB319,1,'Настройки'!$B$3)))/AQ319)</x:f>
      </x:c>
      <x:c r="BD319" s="64" t="str">
        <x:f>IF(OR(A319="",COUNT(CS319:INDEX(CS319:EB319,1,'Настройки'!$B$3))=0),"",AQ319/COUNT(CS319:INDEX(CS319:EB319,1,'Настройки'!$B$3)))</x:f>
      </x:c>
      <x:c r="BE319" s="64" t="str">
        <x:f>IF(OR(A319="",COUNT(CS319:INDEX(CS319:EB319,1,'Настройки'!$B$3))=0),"",IF(AVERAGE(CS319:INDEX(CS319:EB319,1,'Настройки'!$B$3))=0,"",(STDEVP(CS319:INDEX(CS319:EB319,1,'Настройки'!$B$3))/ABS(AVERAGE(CS319:INDEX(CS319:EB319,1,'Настройки'!$B$3))))^2))</x:f>
      </x:c>
      <x:c r="BF319" s="49" t="str">
        <x:f>IF(A319="","",IF(AQ319&lt;3,"Недостаточно",IF(AQ319&lt;6,"Предварительный","Обычный")))</x:f>
      </x:c>
      <x:c r="BG319" s="49" t="str">
        <x:f>IF(A319="","",IF(COUNTIF(F319:INDEX(F319:AO319,1,'Настройки'!$B$3),"&lt;0")&gt;0,IF('Настройки'!$B$10="Блокировать","Отрицательный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"),"")&amp;IF(AQ319&lt;3,"Недостаточно истории. ",IF(AQ319&lt;6,"Предварительная классификация. ",""))&amp;IF(AX319=0,"Нет спроса за горизонт. ","")&amp;IF(AZ319&gt;'Настройки'!$B$11,"Экстремальная вариативность. ",""))</x:f>
      </x:c>
      <x:c r="BH319" s="49" t="str">
        <x:f>IF(A319="","",IFERROR(VLOOKUP(BB319,'Настройки'!$D$3:$E$11,2,FALSE),"Сначала проверьте исходные данные и историю спроса.")&amp;" Уточните срок поставки, MOQ и критичность.")</x:f>
      </x:c>
      <x:c r="BI319" s="50" t="str">
        <x:f>IF(1&gt;'Настройки'!$B$3,"",IF(ISBLANK(F319),IF('Настройки'!$B$9="Нулевой спрос",0,""),IF(F319&lt;0,IF('Настройки'!$B$10="Исключить","",IF('Настройки'!$B$10="Абсолютные значения",ABS(F319),F319)),F319)))</x:f>
      </x:c>
      <x:c r="BJ319" s="50" t="str">
        <x:f>IF(2&gt;'Настройки'!$B$3,"",IF(ISBLANK(G319),IF('Настройки'!$B$9="Нулевой спрос",0,""),IF(G319&lt;0,IF('Настройки'!$B$10="Исключить","",IF('Настройки'!$B$10="Абсолютные значения",ABS(G319),G319)),G319)))</x:f>
      </x:c>
      <x:c r="BK319" s="50" t="str">
        <x:f>IF(3&gt;'Настройки'!$B$3,"",IF(ISBLANK(H319),IF('Настройки'!$B$9="Нулевой спрос",0,""),IF(H319&lt;0,IF('Настройки'!$B$10="Исключить","",IF('Настройки'!$B$10="Абсолютные значения",ABS(H319),H319)),H319)))</x:f>
      </x:c>
      <x:c r="BL319" s="50" t="str">
        <x:f>IF(4&gt;'Настройки'!$B$3,"",IF(ISBLANK(I319),IF('Настройки'!$B$9="Нулевой спрос",0,""),IF(I319&lt;0,IF('Настройки'!$B$10="Исключить","",IF('Настройки'!$B$10="Абсолютные значения",ABS(I319),I319)),I319)))</x:f>
      </x:c>
      <x:c r="BM319" s="50" t="str">
        <x:f>IF(5&gt;'Настройки'!$B$3,"",IF(ISBLANK(J319),IF('Настройки'!$B$9="Нулевой спрос",0,""),IF(J319&lt;0,IF('Настройки'!$B$10="Исключить","",IF('Настройки'!$B$10="Абсолютные значения",ABS(J319),J319)),J319)))</x:f>
      </x:c>
      <x:c r="BN319" s="50" t="str">
        <x:f>IF(6&gt;'Настройки'!$B$3,"",IF(ISBLANK(K319),IF('Настройки'!$B$9="Нулевой спрос",0,""),IF(K319&lt;0,IF('Настройки'!$B$10="Исключить","",IF('Настройки'!$B$10="Абсолютные значения",ABS(K319),K319)),K319)))</x:f>
      </x:c>
      <x:c r="BO319" s="50" t="str">
        <x:f>IF(7&gt;'Настройки'!$B$3,"",IF(ISBLANK(L319),IF('Настройки'!$B$9="Нулевой спрос",0,""),IF(L319&lt;0,IF('Настройки'!$B$10="Исключить","",IF('Настройки'!$B$10="Абсолютные значения",ABS(L319),L319)),L319)))</x:f>
      </x:c>
      <x:c r="BP319" s="50" t="str">
        <x:f>IF(8&gt;'Настройки'!$B$3,"",IF(ISBLANK(M319),IF('Настройки'!$B$9="Нулевой спрос",0,""),IF(M319&lt;0,IF('Настройки'!$B$10="Исключить","",IF('Настройки'!$B$10="Абсолютные значения",ABS(M319),M319)),M319)))</x:f>
      </x:c>
      <x:c r="BQ319" s="50" t="str">
        <x:f>IF(9&gt;'Настройки'!$B$3,"",IF(ISBLANK(N319),IF('Настройки'!$B$9="Нулевой спрос",0,""),IF(N319&lt;0,IF('Настройки'!$B$10="Исключить","",IF('Настройки'!$B$10="Абсолютные значения",ABS(N319),N319)),N319)))</x:f>
      </x:c>
      <x:c r="BR319" s="50" t="str">
        <x:f>IF(10&gt;'Настройки'!$B$3,"",IF(ISBLANK(O319),IF('Настройки'!$B$9="Нулевой спрос",0,""),IF(O319&lt;0,IF('Настройки'!$B$10="Исключить","",IF('Настройки'!$B$10="Абсолютные значения",ABS(O319),O319)),O319)))</x:f>
      </x:c>
      <x:c r="BS319" s="50" t="str">
        <x:f>IF(11&gt;'Настройки'!$B$3,"",IF(ISBLANK(P319),IF('Настройки'!$B$9="Нулевой спрос",0,""),IF(P319&lt;0,IF('Настройки'!$B$10="Исключить","",IF('Настройки'!$B$10="Абсолютные значения",ABS(P319),P319)),P319)))</x:f>
      </x:c>
      <x:c r="BT319" s="50" t="str">
        <x:f>IF(12&gt;'Настройки'!$B$3,"",IF(ISBLANK(Q319),IF('Настройки'!$B$9="Нулевой спрос",0,""),IF(Q319&lt;0,IF('Настройки'!$B$10="Исключить","",IF('Настройки'!$B$10="Абсолютные значения",ABS(Q319),Q319)),Q319)))</x:f>
      </x:c>
      <x:c r="BU319" s="50" t="str">
        <x:f>IF(13&gt;'Настройки'!$B$3,"",IF(ISBLANK(R319),IF('Настройки'!$B$9="Нулевой спрос",0,""),IF(R319&lt;0,IF('Настройки'!$B$10="Исключить","",IF('Настройки'!$B$10="Абсолютные значения",ABS(R319),R319)),R319)))</x:f>
      </x:c>
      <x:c r="BV319" s="50" t="str">
        <x:f>IF(14&gt;'Настройки'!$B$3,"",IF(ISBLANK(S319),IF('Настройки'!$B$9="Нулевой спрос",0,""),IF(S319&lt;0,IF('Настройки'!$B$10="Исключить","",IF('Настройки'!$B$10="Абсолютные значения",ABS(S319),S319)),S319)))</x:f>
      </x:c>
      <x:c r="BW319" s="50" t="str">
        <x:f>IF(15&gt;'Настройки'!$B$3,"",IF(ISBLANK(T319),IF('Настройки'!$B$9="Нулевой спрос",0,""),IF(T319&lt;0,IF('Настройки'!$B$10="Исключить","",IF('Настройки'!$B$10="Абсолютные значения",ABS(T319),T319)),T319)))</x:f>
      </x:c>
      <x:c r="BX319" s="50" t="str">
        <x:f>IF(16&gt;'Настройки'!$B$3,"",IF(ISBLANK(U319),IF('Настройки'!$B$9="Нулевой спрос",0,""),IF(U319&lt;0,IF('Настройки'!$B$10="Исключить","",IF('Настройки'!$B$10="Абсолютные значения",ABS(U319),U319)),U319)))</x:f>
      </x:c>
      <x:c r="BY319" s="50" t="str">
        <x:f>IF(17&gt;'Настройки'!$B$3,"",IF(ISBLANK(V319),IF('Настройки'!$B$9="Нулевой спрос",0,""),IF(V319&lt;0,IF('Настройки'!$B$10="Исключить","",IF('Настройки'!$B$10="Абсолютные значения",ABS(V319),V319)),V319)))</x:f>
      </x:c>
      <x:c r="BZ319" s="50" t="str">
        <x:f>IF(18&gt;'Настройки'!$B$3,"",IF(ISBLANK(W319),IF('Настройки'!$B$9="Нулевой спрос",0,""),IF(W319&lt;0,IF('Настройки'!$B$10="Исключить","",IF('Настройки'!$B$10="Абсолютные значения",ABS(W319),W319)),W319)))</x:f>
      </x:c>
      <x:c r="CA319" s="50" t="str">
        <x:f>IF(19&gt;'Настройки'!$B$3,"",IF(ISBLANK(X319),IF('Настройки'!$B$9="Нулевой спрос",0,""),IF(X319&lt;0,IF('Настройки'!$B$10="Исключить","",IF('Настройки'!$B$10="Абсолютные значения",ABS(X319),X319)),X319)))</x:f>
      </x:c>
      <x:c r="CB319" s="50" t="str">
        <x:f>IF(20&gt;'Настройки'!$B$3,"",IF(ISBLANK(Y319),IF('Настройки'!$B$9="Нулевой спрос",0,""),IF(Y319&lt;0,IF('Настройки'!$B$10="Исключить","",IF('Настройки'!$B$10="Абсолютные значения",ABS(Y319),Y319)),Y319)))</x:f>
      </x:c>
      <x:c r="CC319" s="50" t="str">
        <x:f>IF(21&gt;'Настройки'!$B$3,"",IF(ISBLANK(Z319),IF('Настройки'!$B$9="Нулевой спрос",0,""),IF(Z319&lt;0,IF('Настройки'!$B$10="Исключить","",IF('Настройки'!$B$10="Абсолютные значения",ABS(Z319),Z319)),Z319)))</x:f>
      </x:c>
      <x:c r="CD319" s="50" t="str">
        <x:f>IF(22&gt;'Настройки'!$B$3,"",IF(ISBLANK(AA319),IF('Настройки'!$B$9="Нулевой спрос",0,""),IF(AA319&lt;0,IF('Настройки'!$B$10="Исключить","",IF('Настройки'!$B$10="Абсолютные значения",ABS(AA319),AA319)),AA319)))</x:f>
      </x:c>
      <x:c r="CE319" s="50" t="str">
        <x:f>IF(23&gt;'Настройки'!$B$3,"",IF(ISBLANK(AB319),IF('Настройки'!$B$9="Нулевой спрос",0,""),IF(AB319&lt;0,IF('Настройки'!$B$10="Исключить","",IF('Настройки'!$B$10="Абсолютные значения",ABS(AB319),AB319)),AB319)))</x:f>
      </x:c>
      <x:c r="CF319" s="50" t="str">
        <x:f>IF(24&gt;'Настройки'!$B$3,"",IF(ISBLANK(AC319),IF('Настройки'!$B$9="Нулевой спрос",0,""),IF(AC319&lt;0,IF('Настройки'!$B$10="Исключить","",IF('Настройки'!$B$10="Абсолютные значения",ABS(AC319),AC319)),AC319)))</x:f>
      </x:c>
      <x:c r="CG319" s="50" t="str">
        <x:f>IF(25&gt;'Настройки'!$B$3,"",IF(ISBLANK(AD319),IF('Настройки'!$B$9="Нулевой спрос",0,""),IF(AD319&lt;0,IF('Настройки'!$B$10="Исключить","",IF('Настройки'!$B$10="Абсолютные значения",ABS(AD319),AD319)),AD319)))</x:f>
      </x:c>
      <x:c r="CH319" s="50" t="str">
        <x:f>IF(26&gt;'Настройки'!$B$3,"",IF(ISBLANK(AE319),IF('Настройки'!$B$9="Нулевой спрос",0,""),IF(AE319&lt;0,IF('Настройки'!$B$10="Исключить","",IF('Настройки'!$B$10="Абсолютные значения",ABS(AE319),AE319)),AE319)))</x:f>
      </x:c>
      <x:c r="CI319" s="50" t="str">
        <x:f>IF(27&gt;'Настройки'!$B$3,"",IF(ISBLANK(AF319),IF('Настройки'!$B$9="Нулевой спрос",0,""),IF(AF319&lt;0,IF('Настройки'!$B$10="Исключить","",IF('Настройки'!$B$10="Абсолютные значения",ABS(AF319),AF319)),AF319)))</x:f>
      </x:c>
      <x:c r="CJ319" s="50" t="str">
        <x:f>IF(28&gt;'Настройки'!$B$3,"",IF(ISBLANK(AG319),IF('Настройки'!$B$9="Нулевой спрос",0,""),IF(AG319&lt;0,IF('Настройки'!$B$10="Исключить","",IF('Настройки'!$B$10="Абсолютные значения",ABS(AG319),AG319)),AG319)))</x:f>
      </x:c>
      <x:c r="CK319" s="50" t="str">
        <x:f>IF(29&gt;'Настройки'!$B$3,"",IF(ISBLANK(AH319),IF('Настройки'!$B$9="Нулевой спрос",0,""),IF(AH319&lt;0,IF('Настройки'!$B$10="Исключить","",IF('Настройки'!$B$10="Абсолютные значения",ABS(AH319),AH319)),AH319)))</x:f>
      </x:c>
      <x:c r="CL319" s="50" t="str">
        <x:f>IF(30&gt;'Настройки'!$B$3,"",IF(ISBLANK(AI319),IF('Настройки'!$B$9="Нулевой спрос",0,""),IF(AI319&lt;0,IF('Настройки'!$B$10="Исключить","",IF('Настройки'!$B$10="Абсолютные значения",ABS(AI319),AI319)),AI319)))</x:f>
      </x:c>
      <x:c r="CM319" s="50" t="str">
        <x:f>IF(31&gt;'Настройки'!$B$3,"",IF(ISBLANK(AJ319),IF('Настройки'!$B$9="Нулевой спрос",0,""),IF(AJ319&lt;0,IF('Настройки'!$B$10="Исключить","",IF('Настройки'!$B$10="Абсолютные значения",ABS(AJ319),AJ319)),AJ319)))</x:f>
      </x:c>
      <x:c r="CN319" s="50" t="str">
        <x:f>IF(32&gt;'Настройки'!$B$3,"",IF(ISBLANK(AK319),IF('Настройки'!$B$9="Нулевой спрос",0,""),IF(AK319&lt;0,IF('Настройки'!$B$10="Исключить","",IF('Настройки'!$B$10="Абсолютные значения",ABS(AK319),AK319)),AK319)))</x:f>
      </x:c>
      <x:c r="CO319" s="50" t="str">
        <x:f>IF(33&gt;'Настройки'!$B$3,"",IF(ISBLANK(AL319),IF('Настройки'!$B$9="Нулевой спрос",0,""),IF(AL319&lt;0,IF('Настройки'!$B$10="Исключить","",IF('Настройки'!$B$10="Абсолютные значения",ABS(AL319),AL319)),AL319)))</x:f>
      </x:c>
      <x:c r="CP319" s="50" t="str">
        <x:f>IF(34&gt;'Настройки'!$B$3,"",IF(ISBLANK(AM319),IF('Настройки'!$B$9="Нулевой спрос",0,""),IF(AM319&lt;0,IF('Настройки'!$B$10="Исключить","",IF('Настройки'!$B$10="Абсолютные значения",ABS(AM319),AM319)),AM319)))</x:f>
      </x:c>
      <x:c r="CQ319" s="50" t="str">
        <x:f>IF(35&gt;'Настройки'!$B$3,"",IF(ISBLANK(AN319),IF('Настройки'!$B$9="Нулевой спрос",0,""),IF(AN319&lt;0,IF('Настройки'!$B$10="Исключить","",IF('Настройки'!$B$10="Абсолютные значения",ABS(AN319),AN319)),AN319)))</x:f>
      </x:c>
      <x:c r="CR319" s="50" t="str">
        <x:f>IF(36&gt;'Настройки'!$B$3,"",IF(ISBLANK(AO319),IF('Настройки'!$B$9="Нулевой спрос",0,""),IF(AO319&lt;0,IF('Настройки'!$B$10="Исключить","",IF('Настройки'!$B$10="Абсолютные значения",ABS(AO319),AO319)),AO319)))</x:f>
      </x:c>
      <x:c r="CS319" s="50" t="str">
        <x:f>IF(OR(1&gt;'Настройки'!$B$3,ISBLANK(BI319),BI319=0),"",BI319)</x:f>
      </x:c>
      <x:c r="CT319" s="50" t="str">
        <x:f>IF(OR(2&gt;'Настройки'!$B$3,ISBLANK(BJ319),BJ319=0),"",BJ319)</x:f>
      </x:c>
      <x:c r="CU319" s="50" t="str">
        <x:f>IF(OR(3&gt;'Настройки'!$B$3,ISBLANK(BK319),BK319=0),"",BK319)</x:f>
      </x:c>
      <x:c r="CV319" s="50" t="str">
        <x:f>IF(OR(4&gt;'Настройки'!$B$3,ISBLANK(BL319),BL319=0),"",BL319)</x:f>
      </x:c>
      <x:c r="CW319" s="50" t="str">
        <x:f>IF(OR(5&gt;'Настройки'!$B$3,ISBLANK(BM319),BM319=0),"",BM319)</x:f>
      </x:c>
      <x:c r="CX319" s="50" t="str">
        <x:f>IF(OR(6&gt;'Настройки'!$B$3,ISBLANK(BN319),BN319=0),"",BN319)</x:f>
      </x:c>
      <x:c r="CY319" s="50" t="str">
        <x:f>IF(OR(7&gt;'Настройки'!$B$3,ISBLANK(BO319),BO319=0),"",BO319)</x:f>
      </x:c>
      <x:c r="CZ319" s="50" t="str">
        <x:f>IF(OR(8&gt;'Настройки'!$B$3,ISBLANK(BP319),BP319=0),"",BP319)</x:f>
      </x:c>
      <x:c r="DA319" s="50" t="str">
        <x:f>IF(OR(9&gt;'Настройки'!$B$3,ISBLANK(BQ319),BQ319=0),"",BQ319)</x:f>
      </x:c>
      <x:c r="DB319" s="50" t="str">
        <x:f>IF(OR(10&gt;'Настройки'!$B$3,ISBLANK(BR319),BR319=0),"",BR319)</x:f>
      </x:c>
      <x:c r="DC319" s="50" t="str">
        <x:f>IF(OR(11&gt;'Настройки'!$B$3,ISBLANK(BS319),BS319=0),"",BS319)</x:f>
      </x:c>
      <x:c r="DD319" s="50" t="str">
        <x:f>IF(OR(12&gt;'Настройки'!$B$3,ISBLANK(BT319),BT319=0),"",BT319)</x:f>
      </x:c>
      <x:c r="DE319" s="50" t="str">
        <x:f>IF(OR(13&gt;'Настройки'!$B$3,ISBLANK(BU319),BU319=0),"",BU319)</x:f>
      </x:c>
      <x:c r="DF319" s="50" t="str">
        <x:f>IF(OR(14&gt;'Настройки'!$B$3,ISBLANK(BV319),BV319=0),"",BV319)</x:f>
      </x:c>
      <x:c r="DG319" s="50" t="str">
        <x:f>IF(OR(15&gt;'Настройки'!$B$3,ISBLANK(BW319),BW319=0),"",BW319)</x:f>
      </x:c>
      <x:c r="DH319" s="50" t="str">
        <x:f>IF(OR(16&gt;'Настройки'!$B$3,ISBLANK(BX319),BX319=0),"",BX319)</x:f>
      </x:c>
      <x:c r="DI319" s="50" t="str">
        <x:f>IF(OR(17&gt;'Настройки'!$B$3,ISBLANK(BY319),BY319=0),"",BY319)</x:f>
      </x:c>
      <x:c r="DJ319" s="50" t="str">
        <x:f>IF(OR(18&gt;'Настройки'!$B$3,ISBLANK(BZ319),BZ319=0),"",BZ319)</x:f>
      </x:c>
      <x:c r="DK319" s="50" t="str">
        <x:f>IF(OR(19&gt;'Настройки'!$B$3,ISBLANK(CA319),CA319=0),"",CA319)</x:f>
      </x:c>
      <x:c r="DL319" s="50" t="str">
        <x:f>IF(OR(20&gt;'Настройки'!$B$3,ISBLANK(CB319),CB319=0),"",CB319)</x:f>
      </x:c>
      <x:c r="DM319" s="50" t="str">
        <x:f>IF(OR(21&gt;'Настройки'!$B$3,ISBLANK(CC319),CC319=0),"",CC319)</x:f>
      </x:c>
      <x:c r="DN319" s="50" t="str">
        <x:f>IF(OR(22&gt;'Настройки'!$B$3,ISBLANK(CD319),CD319=0),"",CD319)</x:f>
      </x:c>
      <x:c r="DO319" s="50" t="str">
        <x:f>IF(OR(23&gt;'Настройки'!$B$3,ISBLANK(CE319),CE319=0),"",CE319)</x:f>
      </x:c>
      <x:c r="DP319" s="50" t="str">
        <x:f>IF(OR(24&gt;'Настройки'!$B$3,ISBLANK(CF319),CF319=0),"",CF319)</x:f>
      </x:c>
      <x:c r="DQ319" s="50" t="str">
        <x:f>IF(OR(25&gt;'Настройки'!$B$3,ISBLANK(CG319),CG319=0),"",CG319)</x:f>
      </x:c>
      <x:c r="DR319" s="50" t="str">
        <x:f>IF(OR(26&gt;'Настройки'!$B$3,ISBLANK(CH319),CH319=0),"",CH319)</x:f>
      </x:c>
      <x:c r="DS319" s="50" t="str">
        <x:f>IF(OR(27&gt;'Настройки'!$B$3,ISBLANK(CI319),CI319=0),"",CI319)</x:f>
      </x:c>
      <x:c r="DT319" s="50" t="str">
        <x:f>IF(OR(28&gt;'Настройки'!$B$3,ISBLANK(CJ319),CJ319=0),"",CJ319)</x:f>
      </x:c>
      <x:c r="DU319" s="50" t="str">
        <x:f>IF(OR(29&gt;'Настройки'!$B$3,ISBLANK(CK319),CK319=0),"",CK319)</x:f>
      </x:c>
      <x:c r="DV319" s="50" t="str">
        <x:f>IF(OR(30&gt;'Настройки'!$B$3,ISBLANK(CL319),CL319=0),"",CL319)</x:f>
      </x:c>
      <x:c r="DW319" s="50" t="str">
        <x:f>IF(OR(31&gt;'Настройки'!$B$3,ISBLANK(CM319),CM319=0),"",CM319)</x:f>
      </x:c>
      <x:c r="DX319" s="50" t="str">
        <x:f>IF(OR(32&gt;'Настройки'!$B$3,ISBLANK(CN319),CN319=0),"",CN319)</x:f>
      </x:c>
      <x:c r="DY319" s="50" t="str">
        <x:f>IF(OR(33&gt;'Настройки'!$B$3,ISBLANK(CO319),CO319=0),"",CO319)</x:f>
      </x:c>
      <x:c r="DZ319" s="50" t="str">
        <x:f>IF(OR(34&gt;'Настройки'!$B$3,ISBLANK(CP319),CP319=0),"",CP319)</x:f>
      </x:c>
      <x:c r="EA319" s="50" t="str">
        <x:f>IF(OR(35&gt;'Настройки'!$B$3,ISBLANK(CQ319),CQ319=0),"",CQ319)</x:f>
      </x:c>
      <x:c r="EB319" s="50" t="str">
        <x:f>IF(OR(36&gt;'Настройки'!$B$3,ISBLANK(CR319),CR319=0),"",CR319)</x:f>
      </x:c>
      <x:c r="EC319" s="50" t="str">
        <x:f>IF(A319="","",IF(OR(BB319="AZ",BB319="BZ"),10000+ROW(),IF(AZ319&gt;'Настройки'!$B$11,20000+ROW(),IF(BF319&lt;&gt;"Обычный",30000+ROW(),IF(AX319&lt;=0,40000+ROW(),"")))))</x:f>
      </x:c>
      <x:c r="ED319" s="50" t="str">
        <x:f>IF(EC319="","",COUNTIFS($EC$2:$EC$1001,"&gt;0",$EC$2:$EC$1001,"&lt;"&amp;EC319)+1)</x:f>
      </x:c>
    </x:row>
    <x:row r="320">
      <x:c r="A320" s="115"/>
      <x:c r="B320" s="115"/>
      <x:c r="C320" s="115"/>
      <x:c r="D320" s="118"/>
      <x:c r="E320" s="118"/>
      <x:c r="F320" s="118"/>
      <x:c r="G320" s="118"/>
      <x:c r="H320" s="118"/>
      <x:c r="I320" s="118"/>
      <x:c r="J320" s="118"/>
      <x:c r="K320" s="118"/>
      <x:c r="L320" s="118"/>
      <x:c r="M320" s="118"/>
      <x:c r="N320" s="118"/>
      <x:c r="O320" s="118"/>
      <x:c r="P320" s="118"/>
      <x:c r="Q320" s="118"/>
      <x:c r="R320" s="118"/>
      <x:c r="S320" s="118"/>
      <x:c r="T320" s="118"/>
      <x:c r="U320" s="118"/>
      <x:c r="V320" s="118"/>
      <x:c r="W320" s="118"/>
      <x:c r="X320" s="118"/>
      <x:c r="Y320" s="118"/>
      <x:c r="Z320" s="118"/>
      <x:c r="AA320" s="118"/>
      <x:c r="AB320" s="118"/>
      <x:c r="AC320" s="118"/>
      <x:c r="AD320" s="118"/>
      <x:c r="AE320" s="118"/>
      <x:c r="AF320" s="118"/>
      <x:c r="AG320" s="118"/>
      <x:c r="AH320" s="118"/>
      <x:c r="AI320" s="118"/>
      <x:c r="AJ320" s="118"/>
      <x:c r="AK320" s="118"/>
      <x:c r="AL320" s="118"/>
      <x:c r="AM320" s="118"/>
      <x:c r="AN320" s="118"/>
      <x:c r="AO320" s="118"/>
      <x:c r="AP320" s="115"/>
      <x:c r="AQ320" s="49" t="str">
        <x:f>IF(A320="","",COUNT(BI320:INDEX(BI320:CR320,1,'Настройки'!$B$3)))</x:f>
      </x:c>
      <x:c r="AR320" s="49" t="str">
        <x:f>IF(A320="","",SUM(BI320:INDEX(BI320:CR320,1,'Настройки'!$B$3)))</x:f>
      </x:c>
      <x:c r="AS320" s="58" t="str">
        <x:f>IF(A320="","",IF('Настройки'!$B$4="Стоимость потребления",AR320*D320,IF('Настройки'!$B$4="Количество",AR320,E320)))</x:f>
      </x:c>
      <x:c r="AT320" s="61" t="str">
        <x:f>IF(OR(A320="",AS320&lt;0,SUM($AS$2:$AS$1001)&lt;=0),"",AS320/SUM($AS$2:$AS$1001))</x:f>
      </x:c>
      <x:c r="AU320" s="61" t="str">
        <x:f>IF(OR(A320="",AS320&lt;0,SUM($AS$2:$AS$1001)&lt;=0),"",SUMIFS($AS$2:$AS$1001,$AS$2:$AS$1001,"&gt;"&amp;AS320)/SUM($AS$2:$AS$1001))</x:f>
      </x:c>
      <x:c r="AV320" s="61" t="str">
        <x:f>IF(OR(A320="",AS320&lt;0,SUM($AS$2:$AS$1001)&lt;=0),"",SUMIFS($AS$2:$AS$1001,$AS$2:$AS$1001,"&gt;="&amp;AS320)/SUM($AS$2:$AS$1001))</x:f>
      </x:c>
      <x:c r="AW320" s="49" t="str">
        <x:f>IF(A320="","",IF(SUM($AS$2:$AS$1001)&lt;=0,"Не определён",IF(AS320&lt;0,"Исключение",IF(AU320&lt;'Настройки'!$B$5,"A",IF(AU320&lt;'Настройки'!$B$6,"B","C")))))</x:f>
      </x:c>
      <x:c r="AX320" s="58" t="str">
        <x:f>IF(A320="","",IF(AQ320=0,"",AVERAGE(BI320:INDEX(BI320:CR320,1,'Настройки'!$B$3))))</x:f>
      </x:c>
      <x:c r="AY320" s="58" t="str">
        <x:f>IF(OR(A320="",AQ320=0),"",STDEVP(BI320:INDEX(BI320:CR320,1,'Настройки'!$B$3)))</x:f>
      </x:c>
      <x:c r="AZ320" s="61" t="str">
        <x:f>IF(OR(A320="",AQ320&lt;'Настройки'!$B$12,AX320&lt;=0,AND('Настройки'!$B$10="Блокировать",COUNTIF(F320:INDEX(F320:AO320,1,'Настройки'!$B$3),"&lt;0")&gt;0)),"",AY320/ABS(AX320))</x:f>
      </x:c>
      <x:c r="BA320" s="49" t="str">
        <x:f>IF(A320="","",IF(AND('Настройки'!$B$10="Блокировать",COUNTIF(F320:INDEX(F320:AO320,1,'Настройки'!$B$3),"&lt;0")&gt;0),"Не определён",IF(AQ320&lt;'Настройки'!$B$12,"Не определён",IF(AX320=0,"Нет спроса",IF(AX320&lt;0,"Не определён",IF(AZ320&lt;='Настройки'!$B$7,"X",IF(AZ320&lt;='Настройки'!$B$8,"Y","Z")))))))</x:f>
      </x:c>
      <x:c r="BB320" s="49" t="str">
        <x:f>IF(OR(A320="",LEN(AW320)&lt;&gt;1,LEN(BA320)&lt;&gt;1),"",AW320&amp;BA320)</x:f>
      </x:c>
      <x:c r="BC320" s="61" t="str">
        <x:f>IF(OR(A320="",AQ320=0),"",(COUNT(BI320:INDEX(BI320:CR320,1,'Настройки'!$B$3))-COUNT(CS320:INDEX(CS320:EB320,1,'Настройки'!$B$3)))/AQ320)</x:f>
      </x:c>
      <x:c r="BD320" s="64" t="str">
        <x:f>IF(OR(A320="",COUNT(CS320:INDEX(CS320:EB320,1,'Настройки'!$B$3))=0),"",AQ320/COUNT(CS320:INDEX(CS320:EB320,1,'Настройки'!$B$3)))</x:f>
      </x:c>
      <x:c r="BE320" s="64" t="str">
        <x:f>IF(OR(A320="",COUNT(CS320:INDEX(CS320:EB320,1,'Настройки'!$B$3))=0),"",IF(AVERAGE(CS320:INDEX(CS320:EB320,1,'Настройки'!$B$3))=0,"",(STDEVP(CS320:INDEX(CS320:EB320,1,'Настройки'!$B$3))/ABS(AVERAGE(CS320:INDEX(CS320:EB320,1,'Настройки'!$B$3))))^2))</x:f>
      </x:c>
      <x:c r="BF320" s="49" t="str">
        <x:f>IF(A320="","",IF(AQ320&lt;3,"Недостаточно",IF(AQ320&lt;6,"Предварительный","Обычный")))</x:f>
      </x:c>
      <x:c r="BG320" s="49" t="str">
        <x:f>IF(A320="","",IF(COUNTIF(F320:INDEX(F320:AO320,1,'Настройки'!$B$3),"&lt;0")&gt;0,IF('Настройки'!$B$10="Блокировать","Отрицательный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"),"")&amp;IF(AQ320&lt;3,"Недостаточно истории. ",IF(AQ320&lt;6,"Предварительная классификация. ",""))&amp;IF(AX320=0,"Нет спроса за горизонт. ","")&amp;IF(AZ320&gt;'Настройки'!$B$11,"Экстремальная вариативность. ",""))</x:f>
      </x:c>
      <x:c r="BH320" s="49" t="str">
        <x:f>IF(A320="","",IFERROR(VLOOKUP(BB320,'Настройки'!$D$3:$E$11,2,FALSE),"Сначала проверьте исходные данные и историю спроса.")&amp;" Уточните срок поставки, MOQ и критичность.")</x:f>
      </x:c>
      <x:c r="BI320" s="50" t="str">
        <x:f>IF(1&gt;'Настройки'!$B$3,"",IF(ISBLANK(F320),IF('Настройки'!$B$9="Нулевой спрос",0,""),IF(F320&lt;0,IF('Настройки'!$B$10="Исключить","",IF('Настройки'!$B$10="Абсолютные значения",ABS(F320),F320)),F320)))</x:f>
      </x:c>
      <x:c r="BJ320" s="50" t="str">
        <x:f>IF(2&gt;'Настройки'!$B$3,"",IF(ISBLANK(G320),IF('Настройки'!$B$9="Нулевой спрос",0,""),IF(G320&lt;0,IF('Настройки'!$B$10="Исключить","",IF('Настройки'!$B$10="Абсолютные значения",ABS(G320),G320)),G320)))</x:f>
      </x:c>
      <x:c r="BK320" s="50" t="str">
        <x:f>IF(3&gt;'Настройки'!$B$3,"",IF(ISBLANK(H320),IF('Настройки'!$B$9="Нулевой спрос",0,""),IF(H320&lt;0,IF('Настройки'!$B$10="Исключить","",IF('Настройки'!$B$10="Абсолютные значения",ABS(H320),H320)),H320)))</x:f>
      </x:c>
      <x:c r="BL320" s="50" t="str">
        <x:f>IF(4&gt;'Настройки'!$B$3,"",IF(ISBLANK(I320),IF('Настройки'!$B$9="Нулевой спрос",0,""),IF(I320&lt;0,IF('Настройки'!$B$10="Исключить","",IF('Настройки'!$B$10="Абсолютные значения",ABS(I320),I320)),I320)))</x:f>
      </x:c>
      <x:c r="BM320" s="50" t="str">
        <x:f>IF(5&gt;'Настройки'!$B$3,"",IF(ISBLANK(J320),IF('Настройки'!$B$9="Нулевой спрос",0,""),IF(J320&lt;0,IF('Настройки'!$B$10="Исключить","",IF('Настройки'!$B$10="Абсолютные значения",ABS(J320),J320)),J320)))</x:f>
      </x:c>
      <x:c r="BN320" s="50" t="str">
        <x:f>IF(6&gt;'Настройки'!$B$3,"",IF(ISBLANK(K320),IF('Настройки'!$B$9="Нулевой спрос",0,""),IF(K320&lt;0,IF('Настройки'!$B$10="Исключить","",IF('Настройки'!$B$10="Абсолютные значения",ABS(K320),K320)),K320)))</x:f>
      </x:c>
      <x:c r="BO320" s="50" t="str">
        <x:f>IF(7&gt;'Настройки'!$B$3,"",IF(ISBLANK(L320),IF('Настройки'!$B$9="Нулевой спрос",0,""),IF(L320&lt;0,IF('Настройки'!$B$10="Исключить","",IF('Настройки'!$B$10="Абсолютные значения",ABS(L320),L320)),L320)))</x:f>
      </x:c>
      <x:c r="BP320" s="50" t="str">
        <x:f>IF(8&gt;'Настройки'!$B$3,"",IF(ISBLANK(M320),IF('Настройки'!$B$9="Нулевой спрос",0,""),IF(M320&lt;0,IF('Настройки'!$B$10="Исключить","",IF('Настройки'!$B$10="Абсолютные значения",ABS(M320),M320)),M320)))</x:f>
      </x:c>
      <x:c r="BQ320" s="50" t="str">
        <x:f>IF(9&gt;'Настройки'!$B$3,"",IF(ISBLANK(N320),IF('Настройки'!$B$9="Нулевой спрос",0,""),IF(N320&lt;0,IF('Настройки'!$B$10="Исключить","",IF('Настройки'!$B$10="Абсолютные значения",ABS(N320),N320)),N320)))</x:f>
      </x:c>
      <x:c r="BR320" s="50" t="str">
        <x:f>IF(10&gt;'Настройки'!$B$3,"",IF(ISBLANK(O320),IF('Настройки'!$B$9="Нулевой спрос",0,""),IF(O320&lt;0,IF('Настройки'!$B$10="Исключить","",IF('Настройки'!$B$10="Абсолютные значения",ABS(O320),O320)),O320)))</x:f>
      </x:c>
      <x:c r="BS320" s="50" t="str">
        <x:f>IF(11&gt;'Настройки'!$B$3,"",IF(ISBLANK(P320),IF('Настройки'!$B$9="Нулевой спрос",0,""),IF(P320&lt;0,IF('Настройки'!$B$10="Исключить","",IF('Настройки'!$B$10="Абсолютные значения",ABS(P320),P320)),P320)))</x:f>
      </x:c>
      <x:c r="BT320" s="50" t="str">
        <x:f>IF(12&gt;'Настройки'!$B$3,"",IF(ISBLANK(Q320),IF('Настройки'!$B$9="Нулевой спрос",0,""),IF(Q320&lt;0,IF('Настройки'!$B$10="Исключить","",IF('Настройки'!$B$10="Абсолютные значения",ABS(Q320),Q320)),Q320)))</x:f>
      </x:c>
      <x:c r="BU320" s="50" t="str">
        <x:f>IF(13&gt;'Настройки'!$B$3,"",IF(ISBLANK(R320),IF('Настройки'!$B$9="Нулевой спрос",0,""),IF(R320&lt;0,IF('Настройки'!$B$10="Исключить","",IF('Настройки'!$B$10="Абсолютные значения",ABS(R320),R320)),R320)))</x:f>
      </x:c>
      <x:c r="BV320" s="50" t="str">
        <x:f>IF(14&gt;'Настройки'!$B$3,"",IF(ISBLANK(S320),IF('Настройки'!$B$9="Нулевой спрос",0,""),IF(S320&lt;0,IF('Настройки'!$B$10="Исключить","",IF('Настройки'!$B$10="Абсолютные значения",ABS(S320),S320)),S320)))</x:f>
      </x:c>
      <x:c r="BW320" s="50" t="str">
        <x:f>IF(15&gt;'Настройки'!$B$3,"",IF(ISBLANK(T320),IF('Настройки'!$B$9="Нулевой спрос",0,""),IF(T320&lt;0,IF('Настройки'!$B$10="Исключить","",IF('Настройки'!$B$10="Абсолютные значения",ABS(T320),T320)),T320)))</x:f>
      </x:c>
      <x:c r="BX320" s="50" t="str">
        <x:f>IF(16&gt;'Настройки'!$B$3,"",IF(ISBLANK(U320),IF('Настройки'!$B$9="Нулевой спрос",0,""),IF(U320&lt;0,IF('Настройки'!$B$10="Исключить","",IF('Настройки'!$B$10="Абсолютные значения",ABS(U320),U320)),U320)))</x:f>
      </x:c>
      <x:c r="BY320" s="50" t="str">
        <x:f>IF(17&gt;'Настройки'!$B$3,"",IF(ISBLANK(V320),IF('Настройки'!$B$9="Нулевой спрос",0,""),IF(V320&lt;0,IF('Настройки'!$B$10="Исключить","",IF('Настройки'!$B$10="Абсолютные значения",ABS(V320),V320)),V320)))</x:f>
      </x:c>
      <x:c r="BZ320" s="50" t="str">
        <x:f>IF(18&gt;'Настройки'!$B$3,"",IF(ISBLANK(W320),IF('Настройки'!$B$9="Нулевой спрос",0,""),IF(W320&lt;0,IF('Настройки'!$B$10="Исключить","",IF('Настройки'!$B$10="Абсолютные значения",ABS(W320),W320)),W320)))</x:f>
      </x:c>
      <x:c r="CA320" s="50" t="str">
        <x:f>IF(19&gt;'Настройки'!$B$3,"",IF(ISBLANK(X320),IF('Настройки'!$B$9="Нулевой спрос",0,""),IF(X320&lt;0,IF('Настройки'!$B$10="Исключить","",IF('Настройки'!$B$10="Абсолютные значения",ABS(X320),X320)),X320)))</x:f>
      </x:c>
      <x:c r="CB320" s="50" t="str">
        <x:f>IF(20&gt;'Настройки'!$B$3,"",IF(ISBLANK(Y320),IF('Настройки'!$B$9="Нулевой спрос",0,""),IF(Y320&lt;0,IF('Настройки'!$B$10="Исключить","",IF('Настройки'!$B$10="Абсолютные значения",ABS(Y320),Y320)),Y320)))</x:f>
      </x:c>
      <x:c r="CC320" s="50" t="str">
        <x:f>IF(21&gt;'Настройки'!$B$3,"",IF(ISBLANK(Z320),IF('Настройки'!$B$9="Нулевой спрос",0,""),IF(Z320&lt;0,IF('Настройки'!$B$10="Исключить","",IF('Настройки'!$B$10="Абсолютные значения",ABS(Z320),Z320)),Z320)))</x:f>
      </x:c>
      <x:c r="CD320" s="50" t="str">
        <x:f>IF(22&gt;'Настройки'!$B$3,"",IF(ISBLANK(AA320),IF('Настройки'!$B$9="Нулевой спрос",0,""),IF(AA320&lt;0,IF('Настройки'!$B$10="Исключить","",IF('Настройки'!$B$10="Абсолютные значения",ABS(AA320),AA320)),AA320)))</x:f>
      </x:c>
      <x:c r="CE320" s="50" t="str">
        <x:f>IF(23&gt;'Настройки'!$B$3,"",IF(ISBLANK(AB320),IF('Настройки'!$B$9="Нулевой спрос",0,""),IF(AB320&lt;0,IF('Настройки'!$B$10="Исключить","",IF('Настройки'!$B$10="Абсолютные значения",ABS(AB320),AB320)),AB320)))</x:f>
      </x:c>
      <x:c r="CF320" s="50" t="str">
        <x:f>IF(24&gt;'Настройки'!$B$3,"",IF(ISBLANK(AC320),IF('Настройки'!$B$9="Нулевой спрос",0,""),IF(AC320&lt;0,IF('Настройки'!$B$10="Исключить","",IF('Настройки'!$B$10="Абсолютные значения",ABS(AC320),AC320)),AC320)))</x:f>
      </x:c>
      <x:c r="CG320" s="50" t="str">
        <x:f>IF(25&gt;'Настройки'!$B$3,"",IF(ISBLANK(AD320),IF('Настройки'!$B$9="Нулевой спрос",0,""),IF(AD320&lt;0,IF('Настройки'!$B$10="Исключить","",IF('Настройки'!$B$10="Абсолютные значения",ABS(AD320),AD320)),AD320)))</x:f>
      </x:c>
      <x:c r="CH320" s="50" t="str">
        <x:f>IF(26&gt;'Настройки'!$B$3,"",IF(ISBLANK(AE320),IF('Настройки'!$B$9="Нулевой спрос",0,""),IF(AE320&lt;0,IF('Настройки'!$B$10="Исключить","",IF('Настройки'!$B$10="Абсолютные значения",ABS(AE320),AE320)),AE320)))</x:f>
      </x:c>
      <x:c r="CI320" s="50" t="str">
        <x:f>IF(27&gt;'Настройки'!$B$3,"",IF(ISBLANK(AF320),IF('Настройки'!$B$9="Нулевой спрос",0,""),IF(AF320&lt;0,IF('Настройки'!$B$10="Исключить","",IF('Настройки'!$B$10="Абсолютные значения",ABS(AF320),AF320)),AF320)))</x:f>
      </x:c>
      <x:c r="CJ320" s="50" t="str">
        <x:f>IF(28&gt;'Настройки'!$B$3,"",IF(ISBLANK(AG320),IF('Настройки'!$B$9="Нулевой спрос",0,""),IF(AG320&lt;0,IF('Настройки'!$B$10="Исключить","",IF('Настройки'!$B$10="Абсолютные значения",ABS(AG320),AG320)),AG320)))</x:f>
      </x:c>
      <x:c r="CK320" s="50" t="str">
        <x:f>IF(29&gt;'Настройки'!$B$3,"",IF(ISBLANK(AH320),IF('Настройки'!$B$9="Нулевой спрос",0,""),IF(AH320&lt;0,IF('Настройки'!$B$10="Исключить","",IF('Настройки'!$B$10="Абсолютные значения",ABS(AH320),AH320)),AH320)))</x:f>
      </x:c>
      <x:c r="CL320" s="50" t="str">
        <x:f>IF(30&gt;'Настройки'!$B$3,"",IF(ISBLANK(AI320),IF('Настройки'!$B$9="Нулевой спрос",0,""),IF(AI320&lt;0,IF('Настройки'!$B$10="Исключить","",IF('Настройки'!$B$10="Абсолютные значения",ABS(AI320),AI320)),AI320)))</x:f>
      </x:c>
      <x:c r="CM320" s="50" t="str">
        <x:f>IF(31&gt;'Настройки'!$B$3,"",IF(ISBLANK(AJ320),IF('Настройки'!$B$9="Нулевой спрос",0,""),IF(AJ320&lt;0,IF('Настройки'!$B$10="Исключить","",IF('Настройки'!$B$10="Абсолютные значения",ABS(AJ320),AJ320)),AJ320)))</x:f>
      </x:c>
      <x:c r="CN320" s="50" t="str">
        <x:f>IF(32&gt;'Настройки'!$B$3,"",IF(ISBLANK(AK320),IF('Настройки'!$B$9="Нулевой спрос",0,""),IF(AK320&lt;0,IF('Настройки'!$B$10="Исключить","",IF('Настройки'!$B$10="Абсолютные значения",ABS(AK320),AK320)),AK320)))</x:f>
      </x:c>
      <x:c r="CO320" s="50" t="str">
        <x:f>IF(33&gt;'Настройки'!$B$3,"",IF(ISBLANK(AL320),IF('Настройки'!$B$9="Нулевой спрос",0,""),IF(AL320&lt;0,IF('Настройки'!$B$10="Исключить","",IF('Настройки'!$B$10="Абсолютные значения",ABS(AL320),AL320)),AL320)))</x:f>
      </x:c>
      <x:c r="CP320" s="50" t="str">
        <x:f>IF(34&gt;'Настройки'!$B$3,"",IF(ISBLANK(AM320),IF('Настройки'!$B$9="Нулевой спрос",0,""),IF(AM320&lt;0,IF('Настройки'!$B$10="Исключить","",IF('Настройки'!$B$10="Абсолютные значения",ABS(AM320),AM320)),AM320)))</x:f>
      </x:c>
      <x:c r="CQ320" s="50" t="str">
        <x:f>IF(35&gt;'Настройки'!$B$3,"",IF(ISBLANK(AN320),IF('Настройки'!$B$9="Нулевой спрос",0,""),IF(AN320&lt;0,IF('Настройки'!$B$10="Исключить","",IF('Настройки'!$B$10="Абсолютные значения",ABS(AN320),AN320)),AN320)))</x:f>
      </x:c>
      <x:c r="CR320" s="50" t="str">
        <x:f>IF(36&gt;'Настройки'!$B$3,"",IF(ISBLANK(AO320),IF('Настройки'!$B$9="Нулевой спрос",0,""),IF(AO320&lt;0,IF('Настройки'!$B$10="Исключить","",IF('Настройки'!$B$10="Абсолютные значения",ABS(AO320),AO320)),AO320)))</x:f>
      </x:c>
      <x:c r="CS320" s="50" t="str">
        <x:f>IF(OR(1&gt;'Настройки'!$B$3,ISBLANK(BI320),BI320=0),"",BI320)</x:f>
      </x:c>
      <x:c r="CT320" s="50" t="str">
        <x:f>IF(OR(2&gt;'Настройки'!$B$3,ISBLANK(BJ320),BJ320=0),"",BJ320)</x:f>
      </x:c>
      <x:c r="CU320" s="50" t="str">
        <x:f>IF(OR(3&gt;'Настройки'!$B$3,ISBLANK(BK320),BK320=0),"",BK320)</x:f>
      </x:c>
      <x:c r="CV320" s="50" t="str">
        <x:f>IF(OR(4&gt;'Настройки'!$B$3,ISBLANK(BL320),BL320=0),"",BL320)</x:f>
      </x:c>
      <x:c r="CW320" s="50" t="str">
        <x:f>IF(OR(5&gt;'Настройки'!$B$3,ISBLANK(BM320),BM320=0),"",BM320)</x:f>
      </x:c>
      <x:c r="CX320" s="50" t="str">
        <x:f>IF(OR(6&gt;'Настройки'!$B$3,ISBLANK(BN320),BN320=0),"",BN320)</x:f>
      </x:c>
      <x:c r="CY320" s="50" t="str">
        <x:f>IF(OR(7&gt;'Настройки'!$B$3,ISBLANK(BO320),BO320=0),"",BO320)</x:f>
      </x:c>
      <x:c r="CZ320" s="50" t="str">
        <x:f>IF(OR(8&gt;'Настройки'!$B$3,ISBLANK(BP320),BP320=0),"",BP320)</x:f>
      </x:c>
      <x:c r="DA320" s="50" t="str">
        <x:f>IF(OR(9&gt;'Настройки'!$B$3,ISBLANK(BQ320),BQ320=0),"",BQ320)</x:f>
      </x:c>
      <x:c r="DB320" s="50" t="str">
        <x:f>IF(OR(10&gt;'Настройки'!$B$3,ISBLANK(BR320),BR320=0),"",BR320)</x:f>
      </x:c>
      <x:c r="DC320" s="50" t="str">
        <x:f>IF(OR(11&gt;'Настройки'!$B$3,ISBLANK(BS320),BS320=0),"",BS320)</x:f>
      </x:c>
      <x:c r="DD320" s="50" t="str">
        <x:f>IF(OR(12&gt;'Настройки'!$B$3,ISBLANK(BT320),BT320=0),"",BT320)</x:f>
      </x:c>
      <x:c r="DE320" s="50" t="str">
        <x:f>IF(OR(13&gt;'Настройки'!$B$3,ISBLANK(BU320),BU320=0),"",BU320)</x:f>
      </x:c>
      <x:c r="DF320" s="50" t="str">
        <x:f>IF(OR(14&gt;'Настройки'!$B$3,ISBLANK(BV320),BV320=0),"",BV320)</x:f>
      </x:c>
      <x:c r="DG320" s="50" t="str">
        <x:f>IF(OR(15&gt;'Настройки'!$B$3,ISBLANK(BW320),BW320=0),"",BW320)</x:f>
      </x:c>
      <x:c r="DH320" s="50" t="str">
        <x:f>IF(OR(16&gt;'Настройки'!$B$3,ISBLANK(BX320),BX320=0),"",BX320)</x:f>
      </x:c>
      <x:c r="DI320" s="50" t="str">
        <x:f>IF(OR(17&gt;'Настройки'!$B$3,ISBLANK(BY320),BY320=0),"",BY320)</x:f>
      </x:c>
      <x:c r="DJ320" s="50" t="str">
        <x:f>IF(OR(18&gt;'Настройки'!$B$3,ISBLANK(BZ320),BZ320=0),"",BZ320)</x:f>
      </x:c>
      <x:c r="DK320" s="50" t="str">
        <x:f>IF(OR(19&gt;'Настройки'!$B$3,ISBLANK(CA320),CA320=0),"",CA320)</x:f>
      </x:c>
      <x:c r="DL320" s="50" t="str">
        <x:f>IF(OR(20&gt;'Настройки'!$B$3,ISBLANK(CB320),CB320=0),"",CB320)</x:f>
      </x:c>
      <x:c r="DM320" s="50" t="str">
        <x:f>IF(OR(21&gt;'Настройки'!$B$3,ISBLANK(CC320),CC320=0),"",CC320)</x:f>
      </x:c>
      <x:c r="DN320" s="50" t="str">
        <x:f>IF(OR(22&gt;'Настройки'!$B$3,ISBLANK(CD320),CD320=0),"",CD320)</x:f>
      </x:c>
      <x:c r="DO320" s="50" t="str">
        <x:f>IF(OR(23&gt;'Настройки'!$B$3,ISBLANK(CE320),CE320=0),"",CE320)</x:f>
      </x:c>
      <x:c r="DP320" s="50" t="str">
        <x:f>IF(OR(24&gt;'Настройки'!$B$3,ISBLANK(CF320),CF320=0),"",CF320)</x:f>
      </x:c>
      <x:c r="DQ320" s="50" t="str">
        <x:f>IF(OR(25&gt;'Настройки'!$B$3,ISBLANK(CG320),CG320=0),"",CG320)</x:f>
      </x:c>
      <x:c r="DR320" s="50" t="str">
        <x:f>IF(OR(26&gt;'Настройки'!$B$3,ISBLANK(CH320),CH320=0),"",CH320)</x:f>
      </x:c>
      <x:c r="DS320" s="50" t="str">
        <x:f>IF(OR(27&gt;'Настройки'!$B$3,ISBLANK(CI320),CI320=0),"",CI320)</x:f>
      </x:c>
      <x:c r="DT320" s="50" t="str">
        <x:f>IF(OR(28&gt;'Настройки'!$B$3,ISBLANK(CJ320),CJ320=0),"",CJ320)</x:f>
      </x:c>
      <x:c r="DU320" s="50" t="str">
        <x:f>IF(OR(29&gt;'Настройки'!$B$3,ISBLANK(CK320),CK320=0),"",CK320)</x:f>
      </x:c>
      <x:c r="DV320" s="50" t="str">
        <x:f>IF(OR(30&gt;'Настройки'!$B$3,ISBLANK(CL320),CL320=0),"",CL320)</x:f>
      </x:c>
      <x:c r="DW320" s="50" t="str">
        <x:f>IF(OR(31&gt;'Настройки'!$B$3,ISBLANK(CM320),CM320=0),"",CM320)</x:f>
      </x:c>
      <x:c r="DX320" s="50" t="str">
        <x:f>IF(OR(32&gt;'Настройки'!$B$3,ISBLANK(CN320),CN320=0),"",CN320)</x:f>
      </x:c>
      <x:c r="DY320" s="50" t="str">
        <x:f>IF(OR(33&gt;'Настройки'!$B$3,ISBLANK(CO320),CO320=0),"",CO320)</x:f>
      </x:c>
      <x:c r="DZ320" s="50" t="str">
        <x:f>IF(OR(34&gt;'Настройки'!$B$3,ISBLANK(CP320),CP320=0),"",CP320)</x:f>
      </x:c>
      <x:c r="EA320" s="50" t="str">
        <x:f>IF(OR(35&gt;'Настройки'!$B$3,ISBLANK(CQ320),CQ320=0),"",CQ320)</x:f>
      </x:c>
      <x:c r="EB320" s="50" t="str">
        <x:f>IF(OR(36&gt;'Настройки'!$B$3,ISBLANK(CR320),CR320=0),"",CR320)</x:f>
      </x:c>
      <x:c r="EC320" s="50" t="str">
        <x:f>IF(A320="","",IF(OR(BB320="AZ",BB320="BZ"),10000+ROW(),IF(AZ320&gt;'Настройки'!$B$11,20000+ROW(),IF(BF320&lt;&gt;"Обычный",30000+ROW(),IF(AX320&lt;=0,40000+ROW(),"")))))</x:f>
      </x:c>
      <x:c r="ED320" s="50" t="str">
        <x:f>IF(EC320="","",COUNTIFS($EC$2:$EC$1001,"&gt;0",$EC$2:$EC$1001,"&lt;"&amp;EC320)+1)</x:f>
      </x:c>
    </x:row>
    <x:row r="321">
      <x:c r="A321" s="115"/>
      <x:c r="B321" s="115"/>
      <x:c r="C321" s="115"/>
      <x:c r="D321" s="118"/>
      <x:c r="E321" s="118"/>
      <x:c r="F321" s="118"/>
      <x:c r="G321" s="118"/>
      <x:c r="H321" s="118"/>
      <x:c r="I321" s="118"/>
      <x:c r="J321" s="118"/>
      <x:c r="K321" s="118"/>
      <x:c r="L321" s="118"/>
      <x:c r="M321" s="118"/>
      <x:c r="N321" s="118"/>
      <x:c r="O321" s="118"/>
      <x:c r="P321" s="118"/>
      <x:c r="Q321" s="118"/>
      <x:c r="R321" s="118"/>
      <x:c r="S321" s="118"/>
      <x:c r="T321" s="118"/>
      <x:c r="U321" s="118"/>
      <x:c r="V321" s="118"/>
      <x:c r="W321" s="118"/>
      <x:c r="X321" s="118"/>
      <x:c r="Y321" s="118"/>
      <x:c r="Z321" s="118"/>
      <x:c r="AA321" s="118"/>
      <x:c r="AB321" s="118"/>
      <x:c r="AC321" s="118"/>
      <x:c r="AD321" s="118"/>
      <x:c r="AE321" s="118"/>
      <x:c r="AF321" s="118"/>
      <x:c r="AG321" s="118"/>
      <x:c r="AH321" s="118"/>
      <x:c r="AI321" s="118"/>
      <x:c r="AJ321" s="118"/>
      <x:c r="AK321" s="118"/>
      <x:c r="AL321" s="118"/>
      <x:c r="AM321" s="118"/>
      <x:c r="AN321" s="118"/>
      <x:c r="AO321" s="118"/>
      <x:c r="AP321" s="115"/>
      <x:c r="AQ321" s="49" t="str">
        <x:f>IF(A321="","",COUNT(BI321:INDEX(BI321:CR321,1,'Настройки'!$B$3)))</x:f>
      </x:c>
      <x:c r="AR321" s="49" t="str">
        <x:f>IF(A321="","",SUM(BI321:INDEX(BI321:CR321,1,'Настройки'!$B$3)))</x:f>
      </x:c>
      <x:c r="AS321" s="58" t="str">
        <x:f>IF(A321="","",IF('Настройки'!$B$4="Стоимость потребления",AR321*D321,IF('Настройки'!$B$4="Количество",AR321,E321)))</x:f>
      </x:c>
      <x:c r="AT321" s="61" t="str">
        <x:f>IF(OR(A321="",AS321&lt;0,SUM($AS$2:$AS$1001)&lt;=0),"",AS321/SUM($AS$2:$AS$1001))</x:f>
      </x:c>
      <x:c r="AU321" s="61" t="str">
        <x:f>IF(OR(A321="",AS321&lt;0,SUM($AS$2:$AS$1001)&lt;=0),"",SUMIFS($AS$2:$AS$1001,$AS$2:$AS$1001,"&gt;"&amp;AS321)/SUM($AS$2:$AS$1001))</x:f>
      </x:c>
      <x:c r="AV321" s="61" t="str">
        <x:f>IF(OR(A321="",AS321&lt;0,SUM($AS$2:$AS$1001)&lt;=0),"",SUMIFS($AS$2:$AS$1001,$AS$2:$AS$1001,"&gt;="&amp;AS321)/SUM($AS$2:$AS$1001))</x:f>
      </x:c>
      <x:c r="AW321" s="49" t="str">
        <x:f>IF(A321="","",IF(SUM($AS$2:$AS$1001)&lt;=0,"Не определён",IF(AS321&lt;0,"Исключение",IF(AU321&lt;'Настройки'!$B$5,"A",IF(AU321&lt;'Настройки'!$B$6,"B","C")))))</x:f>
      </x:c>
      <x:c r="AX321" s="58" t="str">
        <x:f>IF(A321="","",IF(AQ321=0,"",AVERAGE(BI321:INDEX(BI321:CR321,1,'Настройки'!$B$3))))</x:f>
      </x:c>
      <x:c r="AY321" s="58" t="str">
        <x:f>IF(OR(A321="",AQ321=0),"",STDEVP(BI321:INDEX(BI321:CR321,1,'Настройки'!$B$3)))</x:f>
      </x:c>
      <x:c r="AZ321" s="61" t="str">
        <x:f>IF(OR(A321="",AQ321&lt;'Настройки'!$B$12,AX321&lt;=0,AND('Настройки'!$B$10="Блокировать",COUNTIF(F321:INDEX(F321:AO321,1,'Настройки'!$B$3),"&lt;0")&gt;0)),"",AY321/ABS(AX321))</x:f>
      </x:c>
      <x:c r="BA321" s="49" t="str">
        <x:f>IF(A321="","",IF(AND('Настройки'!$B$10="Блокировать",COUNTIF(F321:INDEX(F321:AO321,1,'Настройки'!$B$3),"&lt;0")&gt;0),"Не определён",IF(AQ321&lt;'Настройки'!$B$12,"Не определён",IF(AX321=0,"Нет спроса",IF(AX321&lt;0,"Не определён",IF(AZ321&lt;='Настройки'!$B$7,"X",IF(AZ321&lt;='Настройки'!$B$8,"Y","Z")))))))</x:f>
      </x:c>
      <x:c r="BB321" s="49" t="str">
        <x:f>IF(OR(A321="",LEN(AW321)&lt;&gt;1,LEN(BA321)&lt;&gt;1),"",AW321&amp;BA321)</x:f>
      </x:c>
      <x:c r="BC321" s="61" t="str">
        <x:f>IF(OR(A321="",AQ321=0),"",(COUNT(BI321:INDEX(BI321:CR321,1,'Настройки'!$B$3))-COUNT(CS321:INDEX(CS321:EB321,1,'Настройки'!$B$3)))/AQ321)</x:f>
      </x:c>
      <x:c r="BD321" s="64" t="str">
        <x:f>IF(OR(A321="",COUNT(CS321:INDEX(CS321:EB321,1,'Настройки'!$B$3))=0),"",AQ321/COUNT(CS321:INDEX(CS321:EB321,1,'Настройки'!$B$3)))</x:f>
      </x:c>
      <x:c r="BE321" s="64" t="str">
        <x:f>IF(OR(A321="",COUNT(CS321:INDEX(CS321:EB321,1,'Настройки'!$B$3))=0),"",IF(AVERAGE(CS321:INDEX(CS321:EB321,1,'Настройки'!$B$3))=0,"",(STDEVP(CS321:INDEX(CS321:EB321,1,'Настройки'!$B$3))/ABS(AVERAGE(CS321:INDEX(CS321:EB321,1,'Настройки'!$B$3))))^2))</x:f>
      </x:c>
      <x:c r="BF321" s="49" t="str">
        <x:f>IF(A321="","",IF(AQ321&lt;3,"Недостаточно",IF(AQ321&lt;6,"Предварительный","Обычный")))</x:f>
      </x:c>
      <x:c r="BG321" s="49" t="str">
        <x:f>IF(A321="","",IF(COUNTIF(F321:INDEX(F321:AO321,1,'Настройки'!$B$3),"&lt;0")&gt;0,IF('Настройки'!$B$10="Блокировать","Отрицательный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"),"")&amp;IF(AQ321&lt;3,"Недостаточно истории. ",IF(AQ321&lt;6,"Предварительная классификация. ",""))&amp;IF(AX321=0,"Нет спроса за горизонт. ","")&amp;IF(AZ321&gt;'Настройки'!$B$11,"Экстремальная вариативность. ",""))</x:f>
      </x:c>
      <x:c r="BH321" s="49" t="str">
        <x:f>IF(A321="","",IFERROR(VLOOKUP(BB321,'Настройки'!$D$3:$E$11,2,FALSE),"Сначала проверьте исходные данные и историю спроса.")&amp;" Уточните срок поставки, MOQ и критичность.")</x:f>
      </x:c>
      <x:c r="BI321" s="50" t="str">
        <x:f>IF(1&gt;'Настройки'!$B$3,"",IF(ISBLANK(F321),IF('Настройки'!$B$9="Нулевой спрос",0,""),IF(F321&lt;0,IF('Настройки'!$B$10="Исключить","",IF('Настройки'!$B$10="Абсолютные значения",ABS(F321),F321)),F321)))</x:f>
      </x:c>
      <x:c r="BJ321" s="50" t="str">
        <x:f>IF(2&gt;'Настройки'!$B$3,"",IF(ISBLANK(G321),IF('Настройки'!$B$9="Нулевой спрос",0,""),IF(G321&lt;0,IF('Настройки'!$B$10="Исключить","",IF('Настройки'!$B$10="Абсолютные значения",ABS(G321),G321)),G321)))</x:f>
      </x:c>
      <x:c r="BK321" s="50" t="str">
        <x:f>IF(3&gt;'Настройки'!$B$3,"",IF(ISBLANK(H321),IF('Настройки'!$B$9="Нулевой спрос",0,""),IF(H321&lt;0,IF('Настройки'!$B$10="Исключить","",IF('Настройки'!$B$10="Абсолютные значения",ABS(H321),H321)),H321)))</x:f>
      </x:c>
      <x:c r="BL321" s="50" t="str">
        <x:f>IF(4&gt;'Настройки'!$B$3,"",IF(ISBLANK(I321),IF('Настройки'!$B$9="Нулевой спрос",0,""),IF(I321&lt;0,IF('Настройки'!$B$10="Исключить","",IF('Настройки'!$B$10="Абсолютные значения",ABS(I321),I321)),I321)))</x:f>
      </x:c>
      <x:c r="BM321" s="50" t="str">
        <x:f>IF(5&gt;'Настройки'!$B$3,"",IF(ISBLANK(J321),IF('Настройки'!$B$9="Нулевой спрос",0,""),IF(J321&lt;0,IF('Настройки'!$B$10="Исключить","",IF('Настройки'!$B$10="Абсолютные значения",ABS(J321),J321)),J321)))</x:f>
      </x:c>
      <x:c r="BN321" s="50" t="str">
        <x:f>IF(6&gt;'Настройки'!$B$3,"",IF(ISBLANK(K321),IF('Настройки'!$B$9="Нулевой спрос",0,""),IF(K321&lt;0,IF('Настройки'!$B$10="Исключить","",IF('Настройки'!$B$10="Абсолютные значения",ABS(K321),K321)),K321)))</x:f>
      </x:c>
      <x:c r="BO321" s="50" t="str">
        <x:f>IF(7&gt;'Настройки'!$B$3,"",IF(ISBLANK(L321),IF('Настройки'!$B$9="Нулевой спрос",0,""),IF(L321&lt;0,IF('Настройки'!$B$10="Исключить","",IF('Настройки'!$B$10="Абсолютные значения",ABS(L321),L321)),L321)))</x:f>
      </x:c>
      <x:c r="BP321" s="50" t="str">
        <x:f>IF(8&gt;'Настройки'!$B$3,"",IF(ISBLANK(M321),IF('Настройки'!$B$9="Нулевой спрос",0,""),IF(M321&lt;0,IF('Настройки'!$B$10="Исключить","",IF('Настройки'!$B$10="Абсолютные значения",ABS(M321),M321)),M321)))</x:f>
      </x:c>
      <x:c r="BQ321" s="50" t="str">
        <x:f>IF(9&gt;'Настройки'!$B$3,"",IF(ISBLANK(N321),IF('Настройки'!$B$9="Нулевой спрос",0,""),IF(N321&lt;0,IF('Настройки'!$B$10="Исключить","",IF('Настройки'!$B$10="Абсолютные значения",ABS(N321),N321)),N321)))</x:f>
      </x:c>
      <x:c r="BR321" s="50" t="str">
        <x:f>IF(10&gt;'Настройки'!$B$3,"",IF(ISBLANK(O321),IF('Настройки'!$B$9="Нулевой спрос",0,""),IF(O321&lt;0,IF('Настройки'!$B$10="Исключить","",IF('Настройки'!$B$10="Абсолютные значения",ABS(O321),O321)),O321)))</x:f>
      </x:c>
      <x:c r="BS321" s="50" t="str">
        <x:f>IF(11&gt;'Настройки'!$B$3,"",IF(ISBLANK(P321),IF('Настройки'!$B$9="Нулевой спрос",0,""),IF(P321&lt;0,IF('Настройки'!$B$10="Исключить","",IF('Настройки'!$B$10="Абсолютные значения",ABS(P321),P321)),P321)))</x:f>
      </x:c>
      <x:c r="BT321" s="50" t="str">
        <x:f>IF(12&gt;'Настройки'!$B$3,"",IF(ISBLANK(Q321),IF('Настройки'!$B$9="Нулевой спрос",0,""),IF(Q321&lt;0,IF('Настройки'!$B$10="Исключить","",IF('Настройки'!$B$10="Абсолютные значения",ABS(Q321),Q321)),Q321)))</x:f>
      </x:c>
      <x:c r="BU321" s="50" t="str">
        <x:f>IF(13&gt;'Настройки'!$B$3,"",IF(ISBLANK(R321),IF('Настройки'!$B$9="Нулевой спрос",0,""),IF(R321&lt;0,IF('Настройки'!$B$10="Исключить","",IF('Настройки'!$B$10="Абсолютные значения",ABS(R321),R321)),R321)))</x:f>
      </x:c>
      <x:c r="BV321" s="50" t="str">
        <x:f>IF(14&gt;'Настройки'!$B$3,"",IF(ISBLANK(S321),IF('Настройки'!$B$9="Нулевой спрос",0,""),IF(S321&lt;0,IF('Настройки'!$B$10="Исключить","",IF('Настройки'!$B$10="Абсолютные значения",ABS(S321),S321)),S321)))</x:f>
      </x:c>
      <x:c r="BW321" s="50" t="str">
        <x:f>IF(15&gt;'Настройки'!$B$3,"",IF(ISBLANK(T321),IF('Настройки'!$B$9="Нулевой спрос",0,""),IF(T321&lt;0,IF('Настройки'!$B$10="Исключить","",IF('Настройки'!$B$10="Абсолютные значения",ABS(T321),T321)),T321)))</x:f>
      </x:c>
      <x:c r="BX321" s="50" t="str">
        <x:f>IF(16&gt;'Настройки'!$B$3,"",IF(ISBLANK(U321),IF('Настройки'!$B$9="Нулевой спрос",0,""),IF(U321&lt;0,IF('Настройки'!$B$10="Исключить","",IF('Настройки'!$B$10="Абсолютные значения",ABS(U321),U321)),U321)))</x:f>
      </x:c>
      <x:c r="BY321" s="50" t="str">
        <x:f>IF(17&gt;'Настройки'!$B$3,"",IF(ISBLANK(V321),IF('Настройки'!$B$9="Нулевой спрос",0,""),IF(V321&lt;0,IF('Настройки'!$B$10="Исключить","",IF('Настройки'!$B$10="Абсолютные значения",ABS(V321),V321)),V321)))</x:f>
      </x:c>
      <x:c r="BZ321" s="50" t="str">
        <x:f>IF(18&gt;'Настройки'!$B$3,"",IF(ISBLANK(W321),IF('Настройки'!$B$9="Нулевой спрос",0,""),IF(W321&lt;0,IF('Настройки'!$B$10="Исключить","",IF('Настройки'!$B$10="Абсолютные значения",ABS(W321),W321)),W321)))</x:f>
      </x:c>
      <x:c r="CA321" s="50" t="str">
        <x:f>IF(19&gt;'Настройки'!$B$3,"",IF(ISBLANK(X321),IF('Настройки'!$B$9="Нулевой спрос",0,""),IF(X321&lt;0,IF('Настройки'!$B$10="Исключить","",IF('Настройки'!$B$10="Абсолютные значения",ABS(X321),X321)),X321)))</x:f>
      </x:c>
      <x:c r="CB321" s="50" t="str">
        <x:f>IF(20&gt;'Настройки'!$B$3,"",IF(ISBLANK(Y321),IF('Настройки'!$B$9="Нулевой спрос",0,""),IF(Y321&lt;0,IF('Настройки'!$B$10="Исключить","",IF('Настройки'!$B$10="Абсолютные значения",ABS(Y321),Y321)),Y321)))</x:f>
      </x:c>
      <x:c r="CC321" s="50" t="str">
        <x:f>IF(21&gt;'Настройки'!$B$3,"",IF(ISBLANK(Z321),IF('Настройки'!$B$9="Нулевой спрос",0,""),IF(Z321&lt;0,IF('Настройки'!$B$10="Исключить","",IF('Настройки'!$B$10="Абсолютные значения",ABS(Z321),Z321)),Z321)))</x:f>
      </x:c>
      <x:c r="CD321" s="50" t="str">
        <x:f>IF(22&gt;'Настройки'!$B$3,"",IF(ISBLANK(AA321),IF('Настройки'!$B$9="Нулевой спрос",0,""),IF(AA321&lt;0,IF('Настройки'!$B$10="Исключить","",IF('Настройки'!$B$10="Абсолютные значения",ABS(AA321),AA321)),AA321)))</x:f>
      </x:c>
      <x:c r="CE321" s="50" t="str">
        <x:f>IF(23&gt;'Настройки'!$B$3,"",IF(ISBLANK(AB321),IF('Настройки'!$B$9="Нулевой спрос",0,""),IF(AB321&lt;0,IF('Настройки'!$B$10="Исключить","",IF('Настройки'!$B$10="Абсолютные значения",ABS(AB321),AB321)),AB321)))</x:f>
      </x:c>
      <x:c r="CF321" s="50" t="str">
        <x:f>IF(24&gt;'Настройки'!$B$3,"",IF(ISBLANK(AC321),IF('Настройки'!$B$9="Нулевой спрос",0,""),IF(AC321&lt;0,IF('Настройки'!$B$10="Исключить","",IF('Настройки'!$B$10="Абсолютные значения",ABS(AC321),AC321)),AC321)))</x:f>
      </x:c>
      <x:c r="CG321" s="50" t="str">
        <x:f>IF(25&gt;'Настройки'!$B$3,"",IF(ISBLANK(AD321),IF('Настройки'!$B$9="Нулевой спрос",0,""),IF(AD321&lt;0,IF('Настройки'!$B$10="Исключить","",IF('Настройки'!$B$10="Абсолютные значения",ABS(AD321),AD321)),AD321)))</x:f>
      </x:c>
      <x:c r="CH321" s="50" t="str">
        <x:f>IF(26&gt;'Настройки'!$B$3,"",IF(ISBLANK(AE321),IF('Настройки'!$B$9="Нулевой спрос",0,""),IF(AE321&lt;0,IF('Настройки'!$B$10="Исключить","",IF('Настройки'!$B$10="Абсолютные значения",ABS(AE321),AE321)),AE321)))</x:f>
      </x:c>
      <x:c r="CI321" s="50" t="str">
        <x:f>IF(27&gt;'Настройки'!$B$3,"",IF(ISBLANK(AF321),IF('Настройки'!$B$9="Нулевой спрос",0,""),IF(AF321&lt;0,IF('Настройки'!$B$10="Исключить","",IF('Настройки'!$B$10="Абсолютные значения",ABS(AF321),AF321)),AF321)))</x:f>
      </x:c>
      <x:c r="CJ321" s="50" t="str">
        <x:f>IF(28&gt;'Настройки'!$B$3,"",IF(ISBLANK(AG321),IF('Настройки'!$B$9="Нулевой спрос",0,""),IF(AG321&lt;0,IF('Настройки'!$B$10="Исключить","",IF('Настройки'!$B$10="Абсолютные значения",ABS(AG321),AG321)),AG321)))</x:f>
      </x:c>
      <x:c r="CK321" s="50" t="str">
        <x:f>IF(29&gt;'Настройки'!$B$3,"",IF(ISBLANK(AH321),IF('Настройки'!$B$9="Нулевой спрос",0,""),IF(AH321&lt;0,IF('Настройки'!$B$10="Исключить","",IF('Настройки'!$B$10="Абсолютные значения",ABS(AH321),AH321)),AH321)))</x:f>
      </x:c>
      <x:c r="CL321" s="50" t="str">
        <x:f>IF(30&gt;'Настройки'!$B$3,"",IF(ISBLANK(AI321),IF('Настройки'!$B$9="Нулевой спрос",0,""),IF(AI321&lt;0,IF('Настройки'!$B$10="Исключить","",IF('Настройки'!$B$10="Абсолютные значения",ABS(AI321),AI321)),AI321)))</x:f>
      </x:c>
      <x:c r="CM321" s="50" t="str">
        <x:f>IF(31&gt;'Настройки'!$B$3,"",IF(ISBLANK(AJ321),IF('Настройки'!$B$9="Нулевой спрос",0,""),IF(AJ321&lt;0,IF('Настройки'!$B$10="Исключить","",IF('Настройки'!$B$10="Абсолютные значения",ABS(AJ321),AJ321)),AJ321)))</x:f>
      </x:c>
      <x:c r="CN321" s="50" t="str">
        <x:f>IF(32&gt;'Настройки'!$B$3,"",IF(ISBLANK(AK321),IF('Настройки'!$B$9="Нулевой спрос",0,""),IF(AK321&lt;0,IF('Настройки'!$B$10="Исключить","",IF('Настройки'!$B$10="Абсолютные значения",ABS(AK321),AK321)),AK321)))</x:f>
      </x:c>
      <x:c r="CO321" s="50" t="str">
        <x:f>IF(33&gt;'Настройки'!$B$3,"",IF(ISBLANK(AL321),IF('Настройки'!$B$9="Нулевой спрос",0,""),IF(AL321&lt;0,IF('Настройки'!$B$10="Исключить","",IF('Настройки'!$B$10="Абсолютные значения",ABS(AL321),AL321)),AL321)))</x:f>
      </x:c>
      <x:c r="CP321" s="50" t="str">
        <x:f>IF(34&gt;'Настройки'!$B$3,"",IF(ISBLANK(AM321),IF('Настройки'!$B$9="Нулевой спрос",0,""),IF(AM321&lt;0,IF('Настройки'!$B$10="Исключить","",IF('Настройки'!$B$10="Абсолютные значения",ABS(AM321),AM321)),AM321)))</x:f>
      </x:c>
      <x:c r="CQ321" s="50" t="str">
        <x:f>IF(35&gt;'Настройки'!$B$3,"",IF(ISBLANK(AN321),IF('Настройки'!$B$9="Нулевой спрос",0,""),IF(AN321&lt;0,IF('Настройки'!$B$10="Исключить","",IF('Настройки'!$B$10="Абсолютные значения",ABS(AN321),AN321)),AN321)))</x:f>
      </x:c>
      <x:c r="CR321" s="50" t="str">
        <x:f>IF(36&gt;'Настройки'!$B$3,"",IF(ISBLANK(AO321),IF('Настройки'!$B$9="Нулевой спрос",0,""),IF(AO321&lt;0,IF('Настройки'!$B$10="Исключить","",IF('Настройки'!$B$10="Абсолютные значения",ABS(AO321),AO321)),AO321)))</x:f>
      </x:c>
      <x:c r="CS321" s="50" t="str">
        <x:f>IF(OR(1&gt;'Настройки'!$B$3,ISBLANK(BI321),BI321=0),"",BI321)</x:f>
      </x:c>
      <x:c r="CT321" s="50" t="str">
        <x:f>IF(OR(2&gt;'Настройки'!$B$3,ISBLANK(BJ321),BJ321=0),"",BJ321)</x:f>
      </x:c>
      <x:c r="CU321" s="50" t="str">
        <x:f>IF(OR(3&gt;'Настройки'!$B$3,ISBLANK(BK321),BK321=0),"",BK321)</x:f>
      </x:c>
      <x:c r="CV321" s="50" t="str">
        <x:f>IF(OR(4&gt;'Настройки'!$B$3,ISBLANK(BL321),BL321=0),"",BL321)</x:f>
      </x:c>
      <x:c r="CW321" s="50" t="str">
        <x:f>IF(OR(5&gt;'Настройки'!$B$3,ISBLANK(BM321),BM321=0),"",BM321)</x:f>
      </x:c>
      <x:c r="CX321" s="50" t="str">
        <x:f>IF(OR(6&gt;'Настройки'!$B$3,ISBLANK(BN321),BN321=0),"",BN321)</x:f>
      </x:c>
      <x:c r="CY321" s="50" t="str">
        <x:f>IF(OR(7&gt;'Настройки'!$B$3,ISBLANK(BO321),BO321=0),"",BO321)</x:f>
      </x:c>
      <x:c r="CZ321" s="50" t="str">
        <x:f>IF(OR(8&gt;'Настройки'!$B$3,ISBLANK(BP321),BP321=0),"",BP321)</x:f>
      </x:c>
      <x:c r="DA321" s="50" t="str">
        <x:f>IF(OR(9&gt;'Настройки'!$B$3,ISBLANK(BQ321),BQ321=0),"",BQ321)</x:f>
      </x:c>
      <x:c r="DB321" s="50" t="str">
        <x:f>IF(OR(10&gt;'Настройки'!$B$3,ISBLANK(BR321),BR321=0),"",BR321)</x:f>
      </x:c>
      <x:c r="DC321" s="50" t="str">
        <x:f>IF(OR(11&gt;'Настройки'!$B$3,ISBLANK(BS321),BS321=0),"",BS321)</x:f>
      </x:c>
      <x:c r="DD321" s="50" t="str">
        <x:f>IF(OR(12&gt;'Настройки'!$B$3,ISBLANK(BT321),BT321=0),"",BT321)</x:f>
      </x:c>
      <x:c r="DE321" s="50" t="str">
        <x:f>IF(OR(13&gt;'Настройки'!$B$3,ISBLANK(BU321),BU321=0),"",BU321)</x:f>
      </x:c>
      <x:c r="DF321" s="50" t="str">
        <x:f>IF(OR(14&gt;'Настройки'!$B$3,ISBLANK(BV321),BV321=0),"",BV321)</x:f>
      </x:c>
      <x:c r="DG321" s="50" t="str">
        <x:f>IF(OR(15&gt;'Настройки'!$B$3,ISBLANK(BW321),BW321=0),"",BW321)</x:f>
      </x:c>
      <x:c r="DH321" s="50" t="str">
        <x:f>IF(OR(16&gt;'Настройки'!$B$3,ISBLANK(BX321),BX321=0),"",BX321)</x:f>
      </x:c>
      <x:c r="DI321" s="50" t="str">
        <x:f>IF(OR(17&gt;'Настройки'!$B$3,ISBLANK(BY321),BY321=0),"",BY321)</x:f>
      </x:c>
      <x:c r="DJ321" s="50" t="str">
        <x:f>IF(OR(18&gt;'Настройки'!$B$3,ISBLANK(BZ321),BZ321=0),"",BZ321)</x:f>
      </x:c>
      <x:c r="DK321" s="50" t="str">
        <x:f>IF(OR(19&gt;'Настройки'!$B$3,ISBLANK(CA321),CA321=0),"",CA321)</x:f>
      </x:c>
      <x:c r="DL321" s="50" t="str">
        <x:f>IF(OR(20&gt;'Настройки'!$B$3,ISBLANK(CB321),CB321=0),"",CB321)</x:f>
      </x:c>
      <x:c r="DM321" s="50" t="str">
        <x:f>IF(OR(21&gt;'Настройки'!$B$3,ISBLANK(CC321),CC321=0),"",CC321)</x:f>
      </x:c>
      <x:c r="DN321" s="50" t="str">
        <x:f>IF(OR(22&gt;'Настройки'!$B$3,ISBLANK(CD321),CD321=0),"",CD321)</x:f>
      </x:c>
      <x:c r="DO321" s="50" t="str">
        <x:f>IF(OR(23&gt;'Настройки'!$B$3,ISBLANK(CE321),CE321=0),"",CE321)</x:f>
      </x:c>
      <x:c r="DP321" s="50" t="str">
        <x:f>IF(OR(24&gt;'Настройки'!$B$3,ISBLANK(CF321),CF321=0),"",CF321)</x:f>
      </x:c>
      <x:c r="DQ321" s="50" t="str">
        <x:f>IF(OR(25&gt;'Настройки'!$B$3,ISBLANK(CG321),CG321=0),"",CG321)</x:f>
      </x:c>
      <x:c r="DR321" s="50" t="str">
        <x:f>IF(OR(26&gt;'Настройки'!$B$3,ISBLANK(CH321),CH321=0),"",CH321)</x:f>
      </x:c>
      <x:c r="DS321" s="50" t="str">
        <x:f>IF(OR(27&gt;'Настройки'!$B$3,ISBLANK(CI321),CI321=0),"",CI321)</x:f>
      </x:c>
      <x:c r="DT321" s="50" t="str">
        <x:f>IF(OR(28&gt;'Настройки'!$B$3,ISBLANK(CJ321),CJ321=0),"",CJ321)</x:f>
      </x:c>
      <x:c r="DU321" s="50" t="str">
        <x:f>IF(OR(29&gt;'Настройки'!$B$3,ISBLANK(CK321),CK321=0),"",CK321)</x:f>
      </x:c>
      <x:c r="DV321" s="50" t="str">
        <x:f>IF(OR(30&gt;'Настройки'!$B$3,ISBLANK(CL321),CL321=0),"",CL321)</x:f>
      </x:c>
      <x:c r="DW321" s="50" t="str">
        <x:f>IF(OR(31&gt;'Настройки'!$B$3,ISBLANK(CM321),CM321=0),"",CM321)</x:f>
      </x:c>
      <x:c r="DX321" s="50" t="str">
        <x:f>IF(OR(32&gt;'Настройки'!$B$3,ISBLANK(CN321),CN321=0),"",CN321)</x:f>
      </x:c>
      <x:c r="DY321" s="50" t="str">
        <x:f>IF(OR(33&gt;'Настройки'!$B$3,ISBLANK(CO321),CO321=0),"",CO321)</x:f>
      </x:c>
      <x:c r="DZ321" s="50" t="str">
        <x:f>IF(OR(34&gt;'Настройки'!$B$3,ISBLANK(CP321),CP321=0),"",CP321)</x:f>
      </x:c>
      <x:c r="EA321" s="50" t="str">
        <x:f>IF(OR(35&gt;'Настройки'!$B$3,ISBLANK(CQ321),CQ321=0),"",CQ321)</x:f>
      </x:c>
      <x:c r="EB321" s="50" t="str">
        <x:f>IF(OR(36&gt;'Настройки'!$B$3,ISBLANK(CR321),CR321=0),"",CR321)</x:f>
      </x:c>
      <x:c r="EC321" s="50" t="str">
        <x:f>IF(A321="","",IF(OR(BB321="AZ",BB321="BZ"),10000+ROW(),IF(AZ321&gt;'Настройки'!$B$11,20000+ROW(),IF(BF321&lt;&gt;"Обычный",30000+ROW(),IF(AX321&lt;=0,40000+ROW(),"")))))</x:f>
      </x:c>
      <x:c r="ED321" s="50" t="str">
        <x:f>IF(EC321="","",COUNTIFS($EC$2:$EC$1001,"&gt;0",$EC$2:$EC$1001,"&lt;"&amp;EC321)+1)</x:f>
      </x:c>
    </x:row>
    <x:row r="322">
      <x:c r="A322" s="115"/>
      <x:c r="B322" s="115"/>
      <x:c r="C322" s="115"/>
      <x:c r="D322" s="118"/>
      <x:c r="E322" s="118"/>
      <x:c r="F322" s="118"/>
      <x:c r="G322" s="118"/>
      <x:c r="H322" s="118"/>
      <x:c r="I322" s="118"/>
      <x:c r="J322" s="118"/>
      <x:c r="K322" s="118"/>
      <x:c r="L322" s="118"/>
      <x:c r="M322" s="118"/>
      <x:c r="N322" s="118"/>
      <x:c r="O322" s="118"/>
      <x:c r="P322" s="118"/>
      <x:c r="Q322" s="118"/>
      <x:c r="R322" s="118"/>
      <x:c r="S322" s="118"/>
      <x:c r="T322" s="118"/>
      <x:c r="U322" s="118"/>
      <x:c r="V322" s="118"/>
      <x:c r="W322" s="118"/>
      <x:c r="X322" s="118"/>
      <x:c r="Y322" s="118"/>
      <x:c r="Z322" s="118"/>
      <x:c r="AA322" s="118"/>
      <x:c r="AB322" s="118"/>
      <x:c r="AC322" s="118"/>
      <x:c r="AD322" s="118"/>
      <x:c r="AE322" s="118"/>
      <x:c r="AF322" s="118"/>
      <x:c r="AG322" s="118"/>
      <x:c r="AH322" s="118"/>
      <x:c r="AI322" s="118"/>
      <x:c r="AJ322" s="118"/>
      <x:c r="AK322" s="118"/>
      <x:c r="AL322" s="118"/>
      <x:c r="AM322" s="118"/>
      <x:c r="AN322" s="118"/>
      <x:c r="AO322" s="118"/>
      <x:c r="AP322" s="115"/>
      <x:c r="AQ322" s="49" t="str">
        <x:f>IF(A322="","",COUNT(BI322:INDEX(BI322:CR322,1,'Настройки'!$B$3)))</x:f>
      </x:c>
      <x:c r="AR322" s="49" t="str">
        <x:f>IF(A322="","",SUM(BI322:INDEX(BI322:CR322,1,'Настройки'!$B$3)))</x:f>
      </x:c>
      <x:c r="AS322" s="58" t="str">
        <x:f>IF(A322="","",IF('Настройки'!$B$4="Стоимость потребления",AR322*D322,IF('Настройки'!$B$4="Количество",AR322,E322)))</x:f>
      </x:c>
      <x:c r="AT322" s="61" t="str">
        <x:f>IF(OR(A322="",AS322&lt;0,SUM($AS$2:$AS$1001)&lt;=0),"",AS322/SUM($AS$2:$AS$1001))</x:f>
      </x:c>
      <x:c r="AU322" s="61" t="str">
        <x:f>IF(OR(A322="",AS322&lt;0,SUM($AS$2:$AS$1001)&lt;=0),"",SUMIFS($AS$2:$AS$1001,$AS$2:$AS$1001,"&gt;"&amp;AS322)/SUM($AS$2:$AS$1001))</x:f>
      </x:c>
      <x:c r="AV322" s="61" t="str">
        <x:f>IF(OR(A322="",AS322&lt;0,SUM($AS$2:$AS$1001)&lt;=0),"",SUMIFS($AS$2:$AS$1001,$AS$2:$AS$1001,"&gt;="&amp;AS322)/SUM($AS$2:$AS$1001))</x:f>
      </x:c>
      <x:c r="AW322" s="49" t="str">
        <x:f>IF(A322="","",IF(SUM($AS$2:$AS$1001)&lt;=0,"Не определён",IF(AS322&lt;0,"Исключение",IF(AU322&lt;'Настройки'!$B$5,"A",IF(AU322&lt;'Настройки'!$B$6,"B","C")))))</x:f>
      </x:c>
      <x:c r="AX322" s="58" t="str">
        <x:f>IF(A322="","",IF(AQ322=0,"",AVERAGE(BI322:INDEX(BI322:CR322,1,'Настройки'!$B$3))))</x:f>
      </x:c>
      <x:c r="AY322" s="58" t="str">
        <x:f>IF(OR(A322="",AQ322=0),"",STDEVP(BI322:INDEX(BI322:CR322,1,'Настройки'!$B$3)))</x:f>
      </x:c>
      <x:c r="AZ322" s="61" t="str">
        <x:f>IF(OR(A322="",AQ322&lt;'Настройки'!$B$12,AX322&lt;=0,AND('Настройки'!$B$10="Блокировать",COUNTIF(F322:INDEX(F322:AO322,1,'Настройки'!$B$3),"&lt;0")&gt;0)),"",AY322/ABS(AX322))</x:f>
      </x:c>
      <x:c r="BA322" s="49" t="str">
        <x:f>IF(A322="","",IF(AND('Настройки'!$B$10="Блокировать",COUNTIF(F322:INDEX(F322:AO322,1,'Настройки'!$B$3),"&lt;0")&gt;0),"Не определён",IF(AQ322&lt;'Настройки'!$B$12,"Не определён",IF(AX322=0,"Нет спроса",IF(AX322&lt;0,"Не определён",IF(AZ322&lt;='Настройки'!$B$7,"X",IF(AZ322&lt;='Настройки'!$B$8,"Y","Z")))))))</x:f>
      </x:c>
      <x:c r="BB322" s="49" t="str">
        <x:f>IF(OR(A322="",LEN(AW322)&lt;&gt;1,LEN(BA322)&lt;&gt;1),"",AW322&amp;BA322)</x:f>
      </x:c>
      <x:c r="BC322" s="61" t="str">
        <x:f>IF(OR(A322="",AQ322=0),"",(COUNT(BI322:INDEX(BI322:CR322,1,'Настройки'!$B$3))-COUNT(CS322:INDEX(CS322:EB322,1,'Настройки'!$B$3)))/AQ322)</x:f>
      </x:c>
      <x:c r="BD322" s="64" t="str">
        <x:f>IF(OR(A322="",COUNT(CS322:INDEX(CS322:EB322,1,'Настройки'!$B$3))=0),"",AQ322/COUNT(CS322:INDEX(CS322:EB322,1,'Настройки'!$B$3)))</x:f>
      </x:c>
      <x:c r="BE322" s="64" t="str">
        <x:f>IF(OR(A322="",COUNT(CS322:INDEX(CS322:EB322,1,'Настройки'!$B$3))=0),"",IF(AVERAGE(CS322:INDEX(CS322:EB322,1,'Настройки'!$B$3))=0,"",(STDEVP(CS322:INDEX(CS322:EB322,1,'Настройки'!$B$3))/ABS(AVERAGE(CS322:INDEX(CS322:EB322,1,'Настройки'!$B$3))))^2))</x:f>
      </x:c>
      <x:c r="BF322" s="49" t="str">
        <x:f>IF(A322="","",IF(AQ322&lt;3,"Недостаточно",IF(AQ322&lt;6,"Предварительный","Обычный")))</x:f>
      </x:c>
      <x:c r="BG322" s="49" t="str">
        <x:f>IF(A322="","",IF(COUNTIF(F322:INDEX(F322:AO322,1,'Настройки'!$B$3),"&lt;0")&gt;0,IF('Настройки'!$B$10="Блокировать","Отрицательный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"),"")&amp;IF(AQ322&lt;3,"Недостаточно истории. ",IF(AQ322&lt;6,"Предварительная классификация. ",""))&amp;IF(AX322=0,"Нет спроса за горизонт. ","")&amp;IF(AZ322&gt;'Настройки'!$B$11,"Экстремальная вариативность. ",""))</x:f>
      </x:c>
      <x:c r="BH322" s="49" t="str">
        <x:f>IF(A322="","",IFERROR(VLOOKUP(BB322,'Настройки'!$D$3:$E$11,2,FALSE),"Сначала проверьте исходные данные и историю спроса.")&amp;" Уточните срок поставки, MOQ и критичность.")</x:f>
      </x:c>
      <x:c r="BI322" s="50" t="str">
        <x:f>IF(1&gt;'Настройки'!$B$3,"",IF(ISBLANK(F322),IF('Настройки'!$B$9="Нулевой спрос",0,""),IF(F322&lt;0,IF('Настройки'!$B$10="Исключить","",IF('Настройки'!$B$10="Абсолютные значения",ABS(F322),F322)),F322)))</x:f>
      </x:c>
      <x:c r="BJ322" s="50" t="str">
        <x:f>IF(2&gt;'Настройки'!$B$3,"",IF(ISBLANK(G322),IF('Настройки'!$B$9="Нулевой спрос",0,""),IF(G322&lt;0,IF('Настройки'!$B$10="Исключить","",IF('Настройки'!$B$10="Абсолютные значения",ABS(G322),G322)),G322)))</x:f>
      </x:c>
      <x:c r="BK322" s="50" t="str">
        <x:f>IF(3&gt;'Настройки'!$B$3,"",IF(ISBLANK(H322),IF('Настройки'!$B$9="Нулевой спрос",0,""),IF(H322&lt;0,IF('Настройки'!$B$10="Исключить","",IF('Настройки'!$B$10="Абсолютные значения",ABS(H322),H322)),H322)))</x:f>
      </x:c>
      <x:c r="BL322" s="50" t="str">
        <x:f>IF(4&gt;'Настройки'!$B$3,"",IF(ISBLANK(I322),IF('Настройки'!$B$9="Нулевой спрос",0,""),IF(I322&lt;0,IF('Настройки'!$B$10="Исключить","",IF('Настройки'!$B$10="Абсолютные значения",ABS(I322),I322)),I322)))</x:f>
      </x:c>
      <x:c r="BM322" s="50" t="str">
        <x:f>IF(5&gt;'Настройки'!$B$3,"",IF(ISBLANK(J322),IF('Настройки'!$B$9="Нулевой спрос",0,""),IF(J322&lt;0,IF('Настройки'!$B$10="Исключить","",IF('Настройки'!$B$10="Абсолютные значения",ABS(J322),J322)),J322)))</x:f>
      </x:c>
      <x:c r="BN322" s="50" t="str">
        <x:f>IF(6&gt;'Настройки'!$B$3,"",IF(ISBLANK(K322),IF('Настройки'!$B$9="Нулевой спрос",0,""),IF(K322&lt;0,IF('Настройки'!$B$10="Исключить","",IF('Настройки'!$B$10="Абсолютные значения",ABS(K322),K322)),K322)))</x:f>
      </x:c>
      <x:c r="BO322" s="50" t="str">
        <x:f>IF(7&gt;'Настройки'!$B$3,"",IF(ISBLANK(L322),IF('Настройки'!$B$9="Нулевой спрос",0,""),IF(L322&lt;0,IF('Настройки'!$B$10="Исключить","",IF('Настройки'!$B$10="Абсолютные значения",ABS(L322),L322)),L322)))</x:f>
      </x:c>
      <x:c r="BP322" s="50" t="str">
        <x:f>IF(8&gt;'Настройки'!$B$3,"",IF(ISBLANK(M322),IF('Настройки'!$B$9="Нулевой спрос",0,""),IF(M322&lt;0,IF('Настройки'!$B$10="Исключить","",IF('Настройки'!$B$10="Абсолютные значения",ABS(M322),M322)),M322)))</x:f>
      </x:c>
      <x:c r="BQ322" s="50" t="str">
        <x:f>IF(9&gt;'Настройки'!$B$3,"",IF(ISBLANK(N322),IF('Настройки'!$B$9="Нулевой спрос",0,""),IF(N322&lt;0,IF('Настройки'!$B$10="Исключить","",IF('Настройки'!$B$10="Абсолютные значения",ABS(N322),N322)),N322)))</x:f>
      </x:c>
      <x:c r="BR322" s="50" t="str">
        <x:f>IF(10&gt;'Настройки'!$B$3,"",IF(ISBLANK(O322),IF('Настройки'!$B$9="Нулевой спрос",0,""),IF(O322&lt;0,IF('Настройки'!$B$10="Исключить","",IF('Настройки'!$B$10="Абсолютные значения",ABS(O322),O322)),O322)))</x:f>
      </x:c>
      <x:c r="BS322" s="50" t="str">
        <x:f>IF(11&gt;'Настройки'!$B$3,"",IF(ISBLANK(P322),IF('Настройки'!$B$9="Нулевой спрос",0,""),IF(P322&lt;0,IF('Настройки'!$B$10="Исключить","",IF('Настройки'!$B$10="Абсолютные значения",ABS(P322),P322)),P322)))</x:f>
      </x:c>
      <x:c r="BT322" s="50" t="str">
        <x:f>IF(12&gt;'Настройки'!$B$3,"",IF(ISBLANK(Q322),IF('Настройки'!$B$9="Нулевой спрос",0,""),IF(Q322&lt;0,IF('Настройки'!$B$10="Исключить","",IF('Настройки'!$B$10="Абсолютные значения",ABS(Q322),Q322)),Q322)))</x:f>
      </x:c>
      <x:c r="BU322" s="50" t="str">
        <x:f>IF(13&gt;'Настройки'!$B$3,"",IF(ISBLANK(R322),IF('Настройки'!$B$9="Нулевой спрос",0,""),IF(R322&lt;0,IF('Настройки'!$B$10="Исключить","",IF('Настройки'!$B$10="Абсолютные значения",ABS(R322),R322)),R322)))</x:f>
      </x:c>
      <x:c r="BV322" s="50" t="str">
        <x:f>IF(14&gt;'Настройки'!$B$3,"",IF(ISBLANK(S322),IF('Настройки'!$B$9="Нулевой спрос",0,""),IF(S322&lt;0,IF('Настройки'!$B$10="Исключить","",IF('Настройки'!$B$10="Абсолютные значения",ABS(S322),S322)),S322)))</x:f>
      </x:c>
      <x:c r="BW322" s="50" t="str">
        <x:f>IF(15&gt;'Настройки'!$B$3,"",IF(ISBLANK(T322),IF('Настройки'!$B$9="Нулевой спрос",0,""),IF(T322&lt;0,IF('Настройки'!$B$10="Исключить","",IF('Настройки'!$B$10="Абсолютные значения",ABS(T322),T322)),T322)))</x:f>
      </x:c>
      <x:c r="BX322" s="50" t="str">
        <x:f>IF(16&gt;'Настройки'!$B$3,"",IF(ISBLANK(U322),IF('Настройки'!$B$9="Нулевой спрос",0,""),IF(U322&lt;0,IF('Настройки'!$B$10="Исключить","",IF('Настройки'!$B$10="Абсолютные значения",ABS(U322),U322)),U322)))</x:f>
      </x:c>
      <x:c r="BY322" s="50" t="str">
        <x:f>IF(17&gt;'Настройки'!$B$3,"",IF(ISBLANK(V322),IF('Настройки'!$B$9="Нулевой спрос",0,""),IF(V322&lt;0,IF('Настройки'!$B$10="Исключить","",IF('Настройки'!$B$10="Абсолютные значения",ABS(V322),V322)),V322)))</x:f>
      </x:c>
      <x:c r="BZ322" s="50" t="str">
        <x:f>IF(18&gt;'Настройки'!$B$3,"",IF(ISBLANK(W322),IF('Настройки'!$B$9="Нулевой спрос",0,""),IF(W322&lt;0,IF('Настройки'!$B$10="Исключить","",IF('Настройки'!$B$10="Абсолютные значения",ABS(W322),W322)),W322)))</x:f>
      </x:c>
      <x:c r="CA322" s="50" t="str">
        <x:f>IF(19&gt;'Настройки'!$B$3,"",IF(ISBLANK(X322),IF('Настройки'!$B$9="Нулевой спрос",0,""),IF(X322&lt;0,IF('Настройки'!$B$10="Исключить","",IF('Настройки'!$B$10="Абсолютные значения",ABS(X322),X322)),X322)))</x:f>
      </x:c>
      <x:c r="CB322" s="50" t="str">
        <x:f>IF(20&gt;'Настройки'!$B$3,"",IF(ISBLANK(Y322),IF('Настройки'!$B$9="Нулевой спрос",0,""),IF(Y322&lt;0,IF('Настройки'!$B$10="Исключить","",IF('Настройки'!$B$10="Абсолютные значения",ABS(Y322),Y322)),Y322)))</x:f>
      </x:c>
      <x:c r="CC322" s="50" t="str">
        <x:f>IF(21&gt;'Настройки'!$B$3,"",IF(ISBLANK(Z322),IF('Настройки'!$B$9="Нулевой спрос",0,""),IF(Z322&lt;0,IF('Настройки'!$B$10="Исключить","",IF('Настройки'!$B$10="Абсолютные значения",ABS(Z322),Z322)),Z322)))</x:f>
      </x:c>
      <x:c r="CD322" s="50" t="str">
        <x:f>IF(22&gt;'Настройки'!$B$3,"",IF(ISBLANK(AA322),IF('Настройки'!$B$9="Нулевой спрос",0,""),IF(AA322&lt;0,IF('Настройки'!$B$10="Исключить","",IF('Настройки'!$B$10="Абсолютные значения",ABS(AA322),AA322)),AA322)))</x:f>
      </x:c>
      <x:c r="CE322" s="50" t="str">
        <x:f>IF(23&gt;'Настройки'!$B$3,"",IF(ISBLANK(AB322),IF('Настройки'!$B$9="Нулевой спрос",0,""),IF(AB322&lt;0,IF('Настройки'!$B$10="Исключить","",IF('Настройки'!$B$10="Абсолютные значения",ABS(AB322),AB322)),AB322)))</x:f>
      </x:c>
      <x:c r="CF322" s="50" t="str">
        <x:f>IF(24&gt;'Настройки'!$B$3,"",IF(ISBLANK(AC322),IF('Настройки'!$B$9="Нулевой спрос",0,""),IF(AC322&lt;0,IF('Настройки'!$B$10="Исключить","",IF('Настройки'!$B$10="Абсолютные значения",ABS(AC322),AC322)),AC322)))</x:f>
      </x:c>
      <x:c r="CG322" s="50" t="str">
        <x:f>IF(25&gt;'Настройки'!$B$3,"",IF(ISBLANK(AD322),IF('Настройки'!$B$9="Нулевой спрос",0,""),IF(AD322&lt;0,IF('Настройки'!$B$10="Исключить","",IF('Настройки'!$B$10="Абсолютные значения",ABS(AD322),AD322)),AD322)))</x:f>
      </x:c>
      <x:c r="CH322" s="50" t="str">
        <x:f>IF(26&gt;'Настройки'!$B$3,"",IF(ISBLANK(AE322),IF('Настройки'!$B$9="Нулевой спрос",0,""),IF(AE322&lt;0,IF('Настройки'!$B$10="Исключить","",IF('Настройки'!$B$10="Абсолютные значения",ABS(AE322),AE322)),AE322)))</x:f>
      </x:c>
      <x:c r="CI322" s="50" t="str">
        <x:f>IF(27&gt;'Настройки'!$B$3,"",IF(ISBLANK(AF322),IF('Настройки'!$B$9="Нулевой спрос",0,""),IF(AF322&lt;0,IF('Настройки'!$B$10="Исключить","",IF('Настройки'!$B$10="Абсолютные значения",ABS(AF322),AF322)),AF322)))</x:f>
      </x:c>
      <x:c r="CJ322" s="50" t="str">
        <x:f>IF(28&gt;'Настройки'!$B$3,"",IF(ISBLANK(AG322),IF('Настройки'!$B$9="Нулевой спрос",0,""),IF(AG322&lt;0,IF('Настройки'!$B$10="Исключить","",IF('Настройки'!$B$10="Абсолютные значения",ABS(AG322),AG322)),AG322)))</x:f>
      </x:c>
      <x:c r="CK322" s="50" t="str">
        <x:f>IF(29&gt;'Настройки'!$B$3,"",IF(ISBLANK(AH322),IF('Настройки'!$B$9="Нулевой спрос",0,""),IF(AH322&lt;0,IF('Настройки'!$B$10="Исключить","",IF('Настройки'!$B$10="Абсолютные значения",ABS(AH322),AH322)),AH322)))</x:f>
      </x:c>
      <x:c r="CL322" s="50" t="str">
        <x:f>IF(30&gt;'Настройки'!$B$3,"",IF(ISBLANK(AI322),IF('Настройки'!$B$9="Нулевой спрос",0,""),IF(AI322&lt;0,IF('Настройки'!$B$10="Исключить","",IF('Настройки'!$B$10="Абсолютные значения",ABS(AI322),AI322)),AI322)))</x:f>
      </x:c>
      <x:c r="CM322" s="50" t="str">
        <x:f>IF(31&gt;'Настройки'!$B$3,"",IF(ISBLANK(AJ322),IF('Настройки'!$B$9="Нулевой спрос",0,""),IF(AJ322&lt;0,IF('Настройки'!$B$10="Исключить","",IF('Настройки'!$B$10="Абсолютные значения",ABS(AJ322),AJ322)),AJ322)))</x:f>
      </x:c>
      <x:c r="CN322" s="50" t="str">
        <x:f>IF(32&gt;'Настройки'!$B$3,"",IF(ISBLANK(AK322),IF('Настройки'!$B$9="Нулевой спрос",0,""),IF(AK322&lt;0,IF('Настройки'!$B$10="Исключить","",IF('Настройки'!$B$10="Абсолютные значения",ABS(AK322),AK322)),AK322)))</x:f>
      </x:c>
      <x:c r="CO322" s="50" t="str">
        <x:f>IF(33&gt;'Настройки'!$B$3,"",IF(ISBLANK(AL322),IF('Настройки'!$B$9="Нулевой спрос",0,""),IF(AL322&lt;0,IF('Настройки'!$B$10="Исключить","",IF('Настройки'!$B$10="Абсолютные значения",ABS(AL322),AL322)),AL322)))</x:f>
      </x:c>
      <x:c r="CP322" s="50" t="str">
        <x:f>IF(34&gt;'Настройки'!$B$3,"",IF(ISBLANK(AM322),IF('Настройки'!$B$9="Нулевой спрос",0,""),IF(AM322&lt;0,IF('Настройки'!$B$10="Исключить","",IF('Настройки'!$B$10="Абсолютные значения",ABS(AM322),AM322)),AM322)))</x:f>
      </x:c>
      <x:c r="CQ322" s="50" t="str">
        <x:f>IF(35&gt;'Настройки'!$B$3,"",IF(ISBLANK(AN322),IF('Настройки'!$B$9="Нулевой спрос",0,""),IF(AN322&lt;0,IF('Настройки'!$B$10="Исключить","",IF('Настройки'!$B$10="Абсолютные значения",ABS(AN322),AN322)),AN322)))</x:f>
      </x:c>
      <x:c r="CR322" s="50" t="str">
        <x:f>IF(36&gt;'Настройки'!$B$3,"",IF(ISBLANK(AO322),IF('Настройки'!$B$9="Нулевой спрос",0,""),IF(AO322&lt;0,IF('Настройки'!$B$10="Исключить","",IF('Настройки'!$B$10="Абсолютные значения",ABS(AO322),AO322)),AO322)))</x:f>
      </x:c>
      <x:c r="CS322" s="50" t="str">
        <x:f>IF(OR(1&gt;'Настройки'!$B$3,ISBLANK(BI322),BI322=0),"",BI322)</x:f>
      </x:c>
      <x:c r="CT322" s="50" t="str">
        <x:f>IF(OR(2&gt;'Настройки'!$B$3,ISBLANK(BJ322),BJ322=0),"",BJ322)</x:f>
      </x:c>
      <x:c r="CU322" s="50" t="str">
        <x:f>IF(OR(3&gt;'Настройки'!$B$3,ISBLANK(BK322),BK322=0),"",BK322)</x:f>
      </x:c>
      <x:c r="CV322" s="50" t="str">
        <x:f>IF(OR(4&gt;'Настройки'!$B$3,ISBLANK(BL322),BL322=0),"",BL322)</x:f>
      </x:c>
      <x:c r="CW322" s="50" t="str">
        <x:f>IF(OR(5&gt;'Настройки'!$B$3,ISBLANK(BM322),BM322=0),"",BM322)</x:f>
      </x:c>
      <x:c r="CX322" s="50" t="str">
        <x:f>IF(OR(6&gt;'Настройки'!$B$3,ISBLANK(BN322),BN322=0),"",BN322)</x:f>
      </x:c>
      <x:c r="CY322" s="50" t="str">
        <x:f>IF(OR(7&gt;'Настройки'!$B$3,ISBLANK(BO322),BO322=0),"",BO322)</x:f>
      </x:c>
      <x:c r="CZ322" s="50" t="str">
        <x:f>IF(OR(8&gt;'Настройки'!$B$3,ISBLANK(BP322),BP322=0),"",BP322)</x:f>
      </x:c>
      <x:c r="DA322" s="50" t="str">
        <x:f>IF(OR(9&gt;'Настройки'!$B$3,ISBLANK(BQ322),BQ322=0),"",BQ322)</x:f>
      </x:c>
      <x:c r="DB322" s="50" t="str">
        <x:f>IF(OR(10&gt;'Настройки'!$B$3,ISBLANK(BR322),BR322=0),"",BR322)</x:f>
      </x:c>
      <x:c r="DC322" s="50" t="str">
        <x:f>IF(OR(11&gt;'Настройки'!$B$3,ISBLANK(BS322),BS322=0),"",BS322)</x:f>
      </x:c>
      <x:c r="DD322" s="50" t="str">
        <x:f>IF(OR(12&gt;'Настройки'!$B$3,ISBLANK(BT322),BT322=0),"",BT322)</x:f>
      </x:c>
      <x:c r="DE322" s="50" t="str">
        <x:f>IF(OR(13&gt;'Настройки'!$B$3,ISBLANK(BU322),BU322=0),"",BU322)</x:f>
      </x:c>
      <x:c r="DF322" s="50" t="str">
        <x:f>IF(OR(14&gt;'Настройки'!$B$3,ISBLANK(BV322),BV322=0),"",BV322)</x:f>
      </x:c>
      <x:c r="DG322" s="50" t="str">
        <x:f>IF(OR(15&gt;'Настройки'!$B$3,ISBLANK(BW322),BW322=0),"",BW322)</x:f>
      </x:c>
      <x:c r="DH322" s="50" t="str">
        <x:f>IF(OR(16&gt;'Настройки'!$B$3,ISBLANK(BX322),BX322=0),"",BX322)</x:f>
      </x:c>
      <x:c r="DI322" s="50" t="str">
        <x:f>IF(OR(17&gt;'Настройки'!$B$3,ISBLANK(BY322),BY322=0),"",BY322)</x:f>
      </x:c>
      <x:c r="DJ322" s="50" t="str">
        <x:f>IF(OR(18&gt;'Настройки'!$B$3,ISBLANK(BZ322),BZ322=0),"",BZ322)</x:f>
      </x:c>
      <x:c r="DK322" s="50" t="str">
        <x:f>IF(OR(19&gt;'Настройки'!$B$3,ISBLANK(CA322),CA322=0),"",CA322)</x:f>
      </x:c>
      <x:c r="DL322" s="50" t="str">
        <x:f>IF(OR(20&gt;'Настройки'!$B$3,ISBLANK(CB322),CB322=0),"",CB322)</x:f>
      </x:c>
      <x:c r="DM322" s="50" t="str">
        <x:f>IF(OR(21&gt;'Настройки'!$B$3,ISBLANK(CC322),CC322=0),"",CC322)</x:f>
      </x:c>
      <x:c r="DN322" s="50" t="str">
        <x:f>IF(OR(22&gt;'Настройки'!$B$3,ISBLANK(CD322),CD322=0),"",CD322)</x:f>
      </x:c>
      <x:c r="DO322" s="50" t="str">
        <x:f>IF(OR(23&gt;'Настройки'!$B$3,ISBLANK(CE322),CE322=0),"",CE322)</x:f>
      </x:c>
      <x:c r="DP322" s="50" t="str">
        <x:f>IF(OR(24&gt;'Настройки'!$B$3,ISBLANK(CF322),CF322=0),"",CF322)</x:f>
      </x:c>
      <x:c r="DQ322" s="50" t="str">
        <x:f>IF(OR(25&gt;'Настройки'!$B$3,ISBLANK(CG322),CG322=0),"",CG322)</x:f>
      </x:c>
      <x:c r="DR322" s="50" t="str">
        <x:f>IF(OR(26&gt;'Настройки'!$B$3,ISBLANK(CH322),CH322=0),"",CH322)</x:f>
      </x:c>
      <x:c r="DS322" s="50" t="str">
        <x:f>IF(OR(27&gt;'Настройки'!$B$3,ISBLANK(CI322),CI322=0),"",CI322)</x:f>
      </x:c>
      <x:c r="DT322" s="50" t="str">
        <x:f>IF(OR(28&gt;'Настройки'!$B$3,ISBLANK(CJ322),CJ322=0),"",CJ322)</x:f>
      </x:c>
      <x:c r="DU322" s="50" t="str">
        <x:f>IF(OR(29&gt;'Настройки'!$B$3,ISBLANK(CK322),CK322=0),"",CK322)</x:f>
      </x:c>
      <x:c r="DV322" s="50" t="str">
        <x:f>IF(OR(30&gt;'Настройки'!$B$3,ISBLANK(CL322),CL322=0),"",CL322)</x:f>
      </x:c>
      <x:c r="DW322" s="50" t="str">
        <x:f>IF(OR(31&gt;'Настройки'!$B$3,ISBLANK(CM322),CM322=0),"",CM322)</x:f>
      </x:c>
      <x:c r="DX322" s="50" t="str">
        <x:f>IF(OR(32&gt;'Настройки'!$B$3,ISBLANK(CN322),CN322=0),"",CN322)</x:f>
      </x:c>
      <x:c r="DY322" s="50" t="str">
        <x:f>IF(OR(33&gt;'Настройки'!$B$3,ISBLANK(CO322),CO322=0),"",CO322)</x:f>
      </x:c>
      <x:c r="DZ322" s="50" t="str">
        <x:f>IF(OR(34&gt;'Настройки'!$B$3,ISBLANK(CP322),CP322=0),"",CP322)</x:f>
      </x:c>
      <x:c r="EA322" s="50" t="str">
        <x:f>IF(OR(35&gt;'Настройки'!$B$3,ISBLANK(CQ322),CQ322=0),"",CQ322)</x:f>
      </x:c>
      <x:c r="EB322" s="50" t="str">
        <x:f>IF(OR(36&gt;'Настройки'!$B$3,ISBLANK(CR322),CR322=0),"",CR322)</x:f>
      </x:c>
      <x:c r="EC322" s="50" t="str">
        <x:f>IF(A322="","",IF(OR(BB322="AZ",BB322="BZ"),10000+ROW(),IF(AZ322&gt;'Настройки'!$B$11,20000+ROW(),IF(BF322&lt;&gt;"Обычный",30000+ROW(),IF(AX322&lt;=0,40000+ROW(),"")))))</x:f>
      </x:c>
      <x:c r="ED322" s="50" t="str">
        <x:f>IF(EC322="","",COUNTIFS($EC$2:$EC$1001,"&gt;0",$EC$2:$EC$1001,"&lt;"&amp;EC322)+1)</x:f>
      </x:c>
    </x:row>
    <x:row r="323">
      <x:c r="A323" s="115"/>
      <x:c r="B323" s="115"/>
      <x:c r="C323" s="115"/>
      <x:c r="D323" s="118"/>
      <x:c r="E323" s="118"/>
      <x:c r="F323" s="118"/>
      <x:c r="G323" s="118"/>
      <x:c r="H323" s="118"/>
      <x:c r="I323" s="118"/>
      <x:c r="J323" s="118"/>
      <x:c r="K323" s="118"/>
      <x:c r="L323" s="118"/>
      <x:c r="M323" s="118"/>
      <x:c r="N323" s="118"/>
      <x:c r="O323" s="118"/>
      <x:c r="P323" s="118"/>
      <x:c r="Q323" s="118"/>
      <x:c r="R323" s="118"/>
      <x:c r="S323" s="118"/>
      <x:c r="T323" s="118"/>
      <x:c r="U323" s="118"/>
      <x:c r="V323" s="118"/>
      <x:c r="W323" s="118"/>
      <x:c r="X323" s="118"/>
      <x:c r="Y323" s="118"/>
      <x:c r="Z323" s="118"/>
      <x:c r="AA323" s="118"/>
      <x:c r="AB323" s="118"/>
      <x:c r="AC323" s="118"/>
      <x:c r="AD323" s="118"/>
      <x:c r="AE323" s="118"/>
      <x:c r="AF323" s="118"/>
      <x:c r="AG323" s="118"/>
      <x:c r="AH323" s="118"/>
      <x:c r="AI323" s="118"/>
      <x:c r="AJ323" s="118"/>
      <x:c r="AK323" s="118"/>
      <x:c r="AL323" s="118"/>
      <x:c r="AM323" s="118"/>
      <x:c r="AN323" s="118"/>
      <x:c r="AO323" s="118"/>
      <x:c r="AP323" s="115"/>
      <x:c r="AQ323" s="49" t="str">
        <x:f>IF(A323="","",COUNT(BI323:INDEX(BI323:CR323,1,'Настройки'!$B$3)))</x:f>
      </x:c>
      <x:c r="AR323" s="49" t="str">
        <x:f>IF(A323="","",SUM(BI323:INDEX(BI323:CR323,1,'Настройки'!$B$3)))</x:f>
      </x:c>
      <x:c r="AS323" s="58" t="str">
        <x:f>IF(A323="","",IF('Настройки'!$B$4="Стоимость потребления",AR323*D323,IF('Настройки'!$B$4="Количество",AR323,E323)))</x:f>
      </x:c>
      <x:c r="AT323" s="61" t="str">
        <x:f>IF(OR(A323="",AS323&lt;0,SUM($AS$2:$AS$1001)&lt;=0),"",AS323/SUM($AS$2:$AS$1001))</x:f>
      </x:c>
      <x:c r="AU323" s="61" t="str">
        <x:f>IF(OR(A323="",AS323&lt;0,SUM($AS$2:$AS$1001)&lt;=0),"",SUMIFS($AS$2:$AS$1001,$AS$2:$AS$1001,"&gt;"&amp;AS323)/SUM($AS$2:$AS$1001))</x:f>
      </x:c>
      <x:c r="AV323" s="61" t="str">
        <x:f>IF(OR(A323="",AS323&lt;0,SUM($AS$2:$AS$1001)&lt;=0),"",SUMIFS($AS$2:$AS$1001,$AS$2:$AS$1001,"&gt;="&amp;AS323)/SUM($AS$2:$AS$1001))</x:f>
      </x:c>
      <x:c r="AW323" s="49" t="str">
        <x:f>IF(A323="","",IF(SUM($AS$2:$AS$1001)&lt;=0,"Не определён",IF(AS323&lt;0,"Исключение",IF(AU323&lt;'Настройки'!$B$5,"A",IF(AU323&lt;'Настройки'!$B$6,"B","C")))))</x:f>
      </x:c>
      <x:c r="AX323" s="58" t="str">
        <x:f>IF(A323="","",IF(AQ323=0,"",AVERAGE(BI323:INDEX(BI323:CR323,1,'Настройки'!$B$3))))</x:f>
      </x:c>
      <x:c r="AY323" s="58" t="str">
        <x:f>IF(OR(A323="",AQ323=0),"",STDEVP(BI323:INDEX(BI323:CR323,1,'Настройки'!$B$3)))</x:f>
      </x:c>
      <x:c r="AZ323" s="61" t="str">
        <x:f>IF(OR(A323="",AQ323&lt;'Настройки'!$B$12,AX323&lt;=0,AND('Настройки'!$B$10="Блокировать",COUNTIF(F323:INDEX(F323:AO323,1,'Настройки'!$B$3),"&lt;0")&gt;0)),"",AY323/ABS(AX323))</x:f>
      </x:c>
      <x:c r="BA323" s="49" t="str">
        <x:f>IF(A323="","",IF(AND('Настройки'!$B$10="Блокировать",COUNTIF(F323:INDEX(F323:AO323,1,'Настройки'!$B$3),"&lt;0")&gt;0),"Не определён",IF(AQ323&lt;'Настройки'!$B$12,"Не определён",IF(AX323=0,"Нет спроса",IF(AX323&lt;0,"Не определён",IF(AZ323&lt;='Настройки'!$B$7,"X",IF(AZ323&lt;='Настройки'!$B$8,"Y","Z")))))))</x:f>
      </x:c>
      <x:c r="BB323" s="49" t="str">
        <x:f>IF(OR(A323="",LEN(AW323)&lt;&gt;1,LEN(BA323)&lt;&gt;1),"",AW323&amp;BA323)</x:f>
      </x:c>
      <x:c r="BC323" s="61" t="str">
        <x:f>IF(OR(A323="",AQ323=0),"",(COUNT(BI323:INDEX(BI323:CR323,1,'Настройки'!$B$3))-COUNT(CS323:INDEX(CS323:EB323,1,'Настройки'!$B$3)))/AQ323)</x:f>
      </x:c>
      <x:c r="BD323" s="64" t="str">
        <x:f>IF(OR(A323="",COUNT(CS323:INDEX(CS323:EB323,1,'Настройки'!$B$3))=0),"",AQ323/COUNT(CS323:INDEX(CS323:EB323,1,'Настройки'!$B$3)))</x:f>
      </x:c>
      <x:c r="BE323" s="64" t="str">
        <x:f>IF(OR(A323="",COUNT(CS323:INDEX(CS323:EB323,1,'Настройки'!$B$3))=0),"",IF(AVERAGE(CS323:INDEX(CS323:EB323,1,'Настройки'!$B$3))=0,"",(STDEVP(CS323:INDEX(CS323:EB323,1,'Настройки'!$B$3))/ABS(AVERAGE(CS323:INDEX(CS323:EB323,1,'Настройки'!$B$3))))^2))</x:f>
      </x:c>
      <x:c r="BF323" s="49" t="str">
        <x:f>IF(A323="","",IF(AQ323&lt;3,"Недостаточно",IF(AQ323&lt;6,"Предварительный","Обычный")))</x:f>
      </x:c>
      <x:c r="BG323" s="49" t="str">
        <x:f>IF(A323="","",IF(COUNTIF(F323:INDEX(F323:AO323,1,'Настройки'!$B$3),"&lt;0")&gt;0,IF('Настройки'!$B$10="Блокировать","Отрицательный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"),"")&amp;IF(AQ323&lt;3,"Недостаточно истории. ",IF(AQ323&lt;6,"Предварительная классификация. ",""))&amp;IF(AX323=0,"Нет спроса за горизонт. ","")&amp;IF(AZ323&gt;'Настройки'!$B$11,"Экстремальная вариативность. ",""))</x:f>
      </x:c>
      <x:c r="BH323" s="49" t="str">
        <x:f>IF(A323="","",IFERROR(VLOOKUP(BB323,'Настройки'!$D$3:$E$11,2,FALSE),"Сначала проверьте исходные данные и историю спроса.")&amp;" Уточните срок поставки, MOQ и критичность.")</x:f>
      </x:c>
      <x:c r="BI323" s="50" t="str">
        <x:f>IF(1&gt;'Настройки'!$B$3,"",IF(ISBLANK(F323),IF('Настройки'!$B$9="Нулевой спрос",0,""),IF(F323&lt;0,IF('Настройки'!$B$10="Исключить","",IF('Настройки'!$B$10="Абсолютные значения",ABS(F323),F323)),F323)))</x:f>
      </x:c>
      <x:c r="BJ323" s="50" t="str">
        <x:f>IF(2&gt;'Настройки'!$B$3,"",IF(ISBLANK(G323),IF('Настройки'!$B$9="Нулевой спрос",0,""),IF(G323&lt;0,IF('Настройки'!$B$10="Исключить","",IF('Настройки'!$B$10="Абсолютные значения",ABS(G323),G323)),G323)))</x:f>
      </x:c>
      <x:c r="BK323" s="50" t="str">
        <x:f>IF(3&gt;'Настройки'!$B$3,"",IF(ISBLANK(H323),IF('Настройки'!$B$9="Нулевой спрос",0,""),IF(H323&lt;0,IF('Настройки'!$B$10="Исключить","",IF('Настройки'!$B$10="Абсолютные значения",ABS(H323),H323)),H323)))</x:f>
      </x:c>
      <x:c r="BL323" s="50" t="str">
        <x:f>IF(4&gt;'Настройки'!$B$3,"",IF(ISBLANK(I323),IF('Настройки'!$B$9="Нулевой спрос",0,""),IF(I323&lt;0,IF('Настройки'!$B$10="Исключить","",IF('Настройки'!$B$10="Абсолютные значения",ABS(I323),I323)),I323)))</x:f>
      </x:c>
      <x:c r="BM323" s="50" t="str">
        <x:f>IF(5&gt;'Настройки'!$B$3,"",IF(ISBLANK(J323),IF('Настройки'!$B$9="Нулевой спрос",0,""),IF(J323&lt;0,IF('Настройки'!$B$10="Исключить","",IF('Настройки'!$B$10="Абсолютные значения",ABS(J323),J323)),J323)))</x:f>
      </x:c>
      <x:c r="BN323" s="50" t="str">
        <x:f>IF(6&gt;'Настройки'!$B$3,"",IF(ISBLANK(K323),IF('Настройки'!$B$9="Нулевой спрос",0,""),IF(K323&lt;0,IF('Настройки'!$B$10="Исключить","",IF('Настройки'!$B$10="Абсолютные значения",ABS(K323),K323)),K323)))</x:f>
      </x:c>
      <x:c r="BO323" s="50" t="str">
        <x:f>IF(7&gt;'Настройки'!$B$3,"",IF(ISBLANK(L323),IF('Настройки'!$B$9="Нулевой спрос",0,""),IF(L323&lt;0,IF('Настройки'!$B$10="Исключить","",IF('Настройки'!$B$10="Абсолютные значения",ABS(L323),L323)),L323)))</x:f>
      </x:c>
      <x:c r="BP323" s="50" t="str">
        <x:f>IF(8&gt;'Настройки'!$B$3,"",IF(ISBLANK(M323),IF('Настройки'!$B$9="Нулевой спрос",0,""),IF(M323&lt;0,IF('Настройки'!$B$10="Исключить","",IF('Настройки'!$B$10="Абсолютные значения",ABS(M323),M323)),M323)))</x:f>
      </x:c>
      <x:c r="BQ323" s="50" t="str">
        <x:f>IF(9&gt;'Настройки'!$B$3,"",IF(ISBLANK(N323),IF('Настройки'!$B$9="Нулевой спрос",0,""),IF(N323&lt;0,IF('Настройки'!$B$10="Исключить","",IF('Настройки'!$B$10="Абсолютные значения",ABS(N323),N323)),N323)))</x:f>
      </x:c>
      <x:c r="BR323" s="50" t="str">
        <x:f>IF(10&gt;'Настройки'!$B$3,"",IF(ISBLANK(O323),IF('Настройки'!$B$9="Нулевой спрос",0,""),IF(O323&lt;0,IF('Настройки'!$B$10="Исключить","",IF('Настройки'!$B$10="Абсолютные значения",ABS(O323),O323)),O323)))</x:f>
      </x:c>
      <x:c r="BS323" s="50" t="str">
        <x:f>IF(11&gt;'Настройки'!$B$3,"",IF(ISBLANK(P323),IF('Настройки'!$B$9="Нулевой спрос",0,""),IF(P323&lt;0,IF('Настройки'!$B$10="Исключить","",IF('Настройки'!$B$10="Абсолютные значения",ABS(P323),P323)),P323)))</x:f>
      </x:c>
      <x:c r="BT323" s="50" t="str">
        <x:f>IF(12&gt;'Настройки'!$B$3,"",IF(ISBLANK(Q323),IF('Настройки'!$B$9="Нулевой спрос",0,""),IF(Q323&lt;0,IF('Настройки'!$B$10="Исключить","",IF('Настройки'!$B$10="Абсолютные значения",ABS(Q323),Q323)),Q323)))</x:f>
      </x:c>
      <x:c r="BU323" s="50" t="str">
        <x:f>IF(13&gt;'Настройки'!$B$3,"",IF(ISBLANK(R323),IF('Настройки'!$B$9="Нулевой спрос",0,""),IF(R323&lt;0,IF('Настройки'!$B$10="Исключить","",IF('Настройки'!$B$10="Абсолютные значения",ABS(R323),R323)),R323)))</x:f>
      </x:c>
      <x:c r="BV323" s="50" t="str">
        <x:f>IF(14&gt;'Настройки'!$B$3,"",IF(ISBLANK(S323),IF('Настройки'!$B$9="Нулевой спрос",0,""),IF(S323&lt;0,IF('Настройки'!$B$10="Исключить","",IF('Настройки'!$B$10="Абсолютные значения",ABS(S323),S323)),S323)))</x:f>
      </x:c>
      <x:c r="BW323" s="50" t="str">
        <x:f>IF(15&gt;'Настройки'!$B$3,"",IF(ISBLANK(T323),IF('Настройки'!$B$9="Нулевой спрос",0,""),IF(T323&lt;0,IF('Настройки'!$B$10="Исключить","",IF('Настройки'!$B$10="Абсолютные значения",ABS(T323),T323)),T323)))</x:f>
      </x:c>
      <x:c r="BX323" s="50" t="str">
        <x:f>IF(16&gt;'Настройки'!$B$3,"",IF(ISBLANK(U323),IF('Настройки'!$B$9="Нулевой спрос",0,""),IF(U323&lt;0,IF('Настройки'!$B$10="Исключить","",IF('Настройки'!$B$10="Абсолютные значения",ABS(U323),U323)),U323)))</x:f>
      </x:c>
      <x:c r="BY323" s="50" t="str">
        <x:f>IF(17&gt;'Настройки'!$B$3,"",IF(ISBLANK(V323),IF('Настройки'!$B$9="Нулевой спрос",0,""),IF(V323&lt;0,IF('Настройки'!$B$10="Исключить","",IF('Настройки'!$B$10="Абсолютные значения",ABS(V323),V323)),V323)))</x:f>
      </x:c>
      <x:c r="BZ323" s="50" t="str">
        <x:f>IF(18&gt;'Настройки'!$B$3,"",IF(ISBLANK(W323),IF('Настройки'!$B$9="Нулевой спрос",0,""),IF(W323&lt;0,IF('Настройки'!$B$10="Исключить","",IF('Настройки'!$B$10="Абсолютные значения",ABS(W323),W323)),W323)))</x:f>
      </x:c>
      <x:c r="CA323" s="50" t="str">
        <x:f>IF(19&gt;'Настройки'!$B$3,"",IF(ISBLANK(X323),IF('Настройки'!$B$9="Нулевой спрос",0,""),IF(X323&lt;0,IF('Настройки'!$B$10="Исключить","",IF('Настройки'!$B$10="Абсолютные значения",ABS(X323),X323)),X323)))</x:f>
      </x:c>
      <x:c r="CB323" s="50" t="str">
        <x:f>IF(20&gt;'Настройки'!$B$3,"",IF(ISBLANK(Y323),IF('Настройки'!$B$9="Нулевой спрос",0,""),IF(Y323&lt;0,IF('Настройки'!$B$10="Исключить","",IF('Настройки'!$B$10="Абсолютные значения",ABS(Y323),Y323)),Y323)))</x:f>
      </x:c>
      <x:c r="CC323" s="50" t="str">
        <x:f>IF(21&gt;'Настройки'!$B$3,"",IF(ISBLANK(Z323),IF('Настройки'!$B$9="Нулевой спрос",0,""),IF(Z323&lt;0,IF('Настройки'!$B$10="Исключить","",IF('Настройки'!$B$10="Абсолютные значения",ABS(Z323),Z323)),Z323)))</x:f>
      </x:c>
      <x:c r="CD323" s="50" t="str">
        <x:f>IF(22&gt;'Настройки'!$B$3,"",IF(ISBLANK(AA323),IF('Настройки'!$B$9="Нулевой спрос",0,""),IF(AA323&lt;0,IF('Настройки'!$B$10="Исключить","",IF('Настройки'!$B$10="Абсолютные значения",ABS(AA323),AA323)),AA323)))</x:f>
      </x:c>
      <x:c r="CE323" s="50" t="str">
        <x:f>IF(23&gt;'Настройки'!$B$3,"",IF(ISBLANK(AB323),IF('Настройки'!$B$9="Нулевой спрос",0,""),IF(AB323&lt;0,IF('Настройки'!$B$10="Исключить","",IF('Настройки'!$B$10="Абсолютные значения",ABS(AB323),AB323)),AB323)))</x:f>
      </x:c>
      <x:c r="CF323" s="50" t="str">
        <x:f>IF(24&gt;'Настройки'!$B$3,"",IF(ISBLANK(AC323),IF('Настройки'!$B$9="Нулевой спрос",0,""),IF(AC323&lt;0,IF('Настройки'!$B$10="Исключить","",IF('Настройки'!$B$10="Абсолютные значения",ABS(AC323),AC323)),AC323)))</x:f>
      </x:c>
      <x:c r="CG323" s="50" t="str">
        <x:f>IF(25&gt;'Настройки'!$B$3,"",IF(ISBLANK(AD323),IF('Настройки'!$B$9="Нулевой спрос",0,""),IF(AD323&lt;0,IF('Настройки'!$B$10="Исключить","",IF('Настройки'!$B$10="Абсолютные значения",ABS(AD323),AD323)),AD323)))</x:f>
      </x:c>
      <x:c r="CH323" s="50" t="str">
        <x:f>IF(26&gt;'Настройки'!$B$3,"",IF(ISBLANK(AE323),IF('Настройки'!$B$9="Нулевой спрос",0,""),IF(AE323&lt;0,IF('Настройки'!$B$10="Исключить","",IF('Настройки'!$B$10="Абсолютные значения",ABS(AE323),AE323)),AE323)))</x:f>
      </x:c>
      <x:c r="CI323" s="50" t="str">
        <x:f>IF(27&gt;'Настройки'!$B$3,"",IF(ISBLANK(AF323),IF('Настройки'!$B$9="Нулевой спрос",0,""),IF(AF323&lt;0,IF('Настройки'!$B$10="Исключить","",IF('Настройки'!$B$10="Абсолютные значения",ABS(AF323),AF323)),AF323)))</x:f>
      </x:c>
      <x:c r="CJ323" s="50" t="str">
        <x:f>IF(28&gt;'Настройки'!$B$3,"",IF(ISBLANK(AG323),IF('Настройки'!$B$9="Нулевой спрос",0,""),IF(AG323&lt;0,IF('Настройки'!$B$10="Исключить","",IF('Настройки'!$B$10="Абсолютные значения",ABS(AG323),AG323)),AG323)))</x:f>
      </x:c>
      <x:c r="CK323" s="50" t="str">
        <x:f>IF(29&gt;'Настройки'!$B$3,"",IF(ISBLANK(AH323),IF('Настройки'!$B$9="Нулевой спрос",0,""),IF(AH323&lt;0,IF('Настройки'!$B$10="Исключить","",IF('Настройки'!$B$10="Абсолютные значения",ABS(AH323),AH323)),AH323)))</x:f>
      </x:c>
      <x:c r="CL323" s="50" t="str">
        <x:f>IF(30&gt;'Настройки'!$B$3,"",IF(ISBLANK(AI323),IF('Настройки'!$B$9="Нулевой спрос",0,""),IF(AI323&lt;0,IF('Настройки'!$B$10="Исключить","",IF('Настройки'!$B$10="Абсолютные значения",ABS(AI323),AI323)),AI323)))</x:f>
      </x:c>
      <x:c r="CM323" s="50" t="str">
        <x:f>IF(31&gt;'Настройки'!$B$3,"",IF(ISBLANK(AJ323),IF('Настройки'!$B$9="Нулевой спрос",0,""),IF(AJ323&lt;0,IF('Настройки'!$B$10="Исключить","",IF('Настройки'!$B$10="Абсолютные значения",ABS(AJ323),AJ323)),AJ323)))</x:f>
      </x:c>
      <x:c r="CN323" s="50" t="str">
        <x:f>IF(32&gt;'Настройки'!$B$3,"",IF(ISBLANK(AK323),IF('Настройки'!$B$9="Нулевой спрос",0,""),IF(AK323&lt;0,IF('Настройки'!$B$10="Исключить","",IF('Настройки'!$B$10="Абсолютные значения",ABS(AK323),AK323)),AK323)))</x:f>
      </x:c>
      <x:c r="CO323" s="50" t="str">
        <x:f>IF(33&gt;'Настройки'!$B$3,"",IF(ISBLANK(AL323),IF('Настройки'!$B$9="Нулевой спрос",0,""),IF(AL323&lt;0,IF('Настройки'!$B$10="Исключить","",IF('Настройки'!$B$10="Абсолютные значения",ABS(AL323),AL323)),AL323)))</x:f>
      </x:c>
      <x:c r="CP323" s="50" t="str">
        <x:f>IF(34&gt;'Настройки'!$B$3,"",IF(ISBLANK(AM323),IF('Настройки'!$B$9="Нулевой спрос",0,""),IF(AM323&lt;0,IF('Настройки'!$B$10="Исключить","",IF('Настройки'!$B$10="Абсолютные значения",ABS(AM323),AM323)),AM323)))</x:f>
      </x:c>
      <x:c r="CQ323" s="50" t="str">
        <x:f>IF(35&gt;'Настройки'!$B$3,"",IF(ISBLANK(AN323),IF('Настройки'!$B$9="Нулевой спрос",0,""),IF(AN323&lt;0,IF('Настройки'!$B$10="Исключить","",IF('Настройки'!$B$10="Абсолютные значения",ABS(AN323),AN323)),AN323)))</x:f>
      </x:c>
      <x:c r="CR323" s="50" t="str">
        <x:f>IF(36&gt;'Настройки'!$B$3,"",IF(ISBLANK(AO323),IF('Настройки'!$B$9="Нулевой спрос",0,""),IF(AO323&lt;0,IF('Настройки'!$B$10="Исключить","",IF('Настройки'!$B$10="Абсолютные значения",ABS(AO323),AO323)),AO323)))</x:f>
      </x:c>
      <x:c r="CS323" s="50" t="str">
        <x:f>IF(OR(1&gt;'Настройки'!$B$3,ISBLANK(BI323),BI323=0),"",BI323)</x:f>
      </x:c>
      <x:c r="CT323" s="50" t="str">
        <x:f>IF(OR(2&gt;'Настройки'!$B$3,ISBLANK(BJ323),BJ323=0),"",BJ323)</x:f>
      </x:c>
      <x:c r="CU323" s="50" t="str">
        <x:f>IF(OR(3&gt;'Настройки'!$B$3,ISBLANK(BK323),BK323=0),"",BK323)</x:f>
      </x:c>
      <x:c r="CV323" s="50" t="str">
        <x:f>IF(OR(4&gt;'Настройки'!$B$3,ISBLANK(BL323),BL323=0),"",BL323)</x:f>
      </x:c>
      <x:c r="CW323" s="50" t="str">
        <x:f>IF(OR(5&gt;'Настройки'!$B$3,ISBLANK(BM323),BM323=0),"",BM323)</x:f>
      </x:c>
      <x:c r="CX323" s="50" t="str">
        <x:f>IF(OR(6&gt;'Настройки'!$B$3,ISBLANK(BN323),BN323=0),"",BN323)</x:f>
      </x:c>
      <x:c r="CY323" s="50" t="str">
        <x:f>IF(OR(7&gt;'Настройки'!$B$3,ISBLANK(BO323),BO323=0),"",BO323)</x:f>
      </x:c>
      <x:c r="CZ323" s="50" t="str">
        <x:f>IF(OR(8&gt;'Настройки'!$B$3,ISBLANK(BP323),BP323=0),"",BP323)</x:f>
      </x:c>
      <x:c r="DA323" s="50" t="str">
        <x:f>IF(OR(9&gt;'Настройки'!$B$3,ISBLANK(BQ323),BQ323=0),"",BQ323)</x:f>
      </x:c>
      <x:c r="DB323" s="50" t="str">
        <x:f>IF(OR(10&gt;'Настройки'!$B$3,ISBLANK(BR323),BR323=0),"",BR323)</x:f>
      </x:c>
      <x:c r="DC323" s="50" t="str">
        <x:f>IF(OR(11&gt;'Настройки'!$B$3,ISBLANK(BS323),BS323=0),"",BS323)</x:f>
      </x:c>
      <x:c r="DD323" s="50" t="str">
        <x:f>IF(OR(12&gt;'Настройки'!$B$3,ISBLANK(BT323),BT323=0),"",BT323)</x:f>
      </x:c>
      <x:c r="DE323" s="50" t="str">
        <x:f>IF(OR(13&gt;'Настройки'!$B$3,ISBLANK(BU323),BU323=0),"",BU323)</x:f>
      </x:c>
      <x:c r="DF323" s="50" t="str">
        <x:f>IF(OR(14&gt;'Настройки'!$B$3,ISBLANK(BV323),BV323=0),"",BV323)</x:f>
      </x:c>
      <x:c r="DG323" s="50" t="str">
        <x:f>IF(OR(15&gt;'Настройки'!$B$3,ISBLANK(BW323),BW323=0),"",BW323)</x:f>
      </x:c>
      <x:c r="DH323" s="50" t="str">
        <x:f>IF(OR(16&gt;'Настройки'!$B$3,ISBLANK(BX323),BX323=0),"",BX323)</x:f>
      </x:c>
      <x:c r="DI323" s="50" t="str">
        <x:f>IF(OR(17&gt;'Настройки'!$B$3,ISBLANK(BY323),BY323=0),"",BY323)</x:f>
      </x:c>
      <x:c r="DJ323" s="50" t="str">
        <x:f>IF(OR(18&gt;'Настройки'!$B$3,ISBLANK(BZ323),BZ323=0),"",BZ323)</x:f>
      </x:c>
      <x:c r="DK323" s="50" t="str">
        <x:f>IF(OR(19&gt;'Настройки'!$B$3,ISBLANK(CA323),CA323=0),"",CA323)</x:f>
      </x:c>
      <x:c r="DL323" s="50" t="str">
        <x:f>IF(OR(20&gt;'Настройки'!$B$3,ISBLANK(CB323),CB323=0),"",CB323)</x:f>
      </x:c>
      <x:c r="DM323" s="50" t="str">
        <x:f>IF(OR(21&gt;'Настройки'!$B$3,ISBLANK(CC323),CC323=0),"",CC323)</x:f>
      </x:c>
      <x:c r="DN323" s="50" t="str">
        <x:f>IF(OR(22&gt;'Настройки'!$B$3,ISBLANK(CD323),CD323=0),"",CD323)</x:f>
      </x:c>
      <x:c r="DO323" s="50" t="str">
        <x:f>IF(OR(23&gt;'Настройки'!$B$3,ISBLANK(CE323),CE323=0),"",CE323)</x:f>
      </x:c>
      <x:c r="DP323" s="50" t="str">
        <x:f>IF(OR(24&gt;'Настройки'!$B$3,ISBLANK(CF323),CF323=0),"",CF323)</x:f>
      </x:c>
      <x:c r="DQ323" s="50" t="str">
        <x:f>IF(OR(25&gt;'Настройки'!$B$3,ISBLANK(CG323),CG323=0),"",CG323)</x:f>
      </x:c>
      <x:c r="DR323" s="50" t="str">
        <x:f>IF(OR(26&gt;'Настройки'!$B$3,ISBLANK(CH323),CH323=0),"",CH323)</x:f>
      </x:c>
      <x:c r="DS323" s="50" t="str">
        <x:f>IF(OR(27&gt;'Настройки'!$B$3,ISBLANK(CI323),CI323=0),"",CI323)</x:f>
      </x:c>
      <x:c r="DT323" s="50" t="str">
        <x:f>IF(OR(28&gt;'Настройки'!$B$3,ISBLANK(CJ323),CJ323=0),"",CJ323)</x:f>
      </x:c>
      <x:c r="DU323" s="50" t="str">
        <x:f>IF(OR(29&gt;'Настройки'!$B$3,ISBLANK(CK323),CK323=0),"",CK323)</x:f>
      </x:c>
      <x:c r="DV323" s="50" t="str">
        <x:f>IF(OR(30&gt;'Настройки'!$B$3,ISBLANK(CL323),CL323=0),"",CL323)</x:f>
      </x:c>
      <x:c r="DW323" s="50" t="str">
        <x:f>IF(OR(31&gt;'Настройки'!$B$3,ISBLANK(CM323),CM323=0),"",CM323)</x:f>
      </x:c>
      <x:c r="DX323" s="50" t="str">
        <x:f>IF(OR(32&gt;'Настройки'!$B$3,ISBLANK(CN323),CN323=0),"",CN323)</x:f>
      </x:c>
      <x:c r="DY323" s="50" t="str">
        <x:f>IF(OR(33&gt;'Настройки'!$B$3,ISBLANK(CO323),CO323=0),"",CO323)</x:f>
      </x:c>
      <x:c r="DZ323" s="50" t="str">
        <x:f>IF(OR(34&gt;'Настройки'!$B$3,ISBLANK(CP323),CP323=0),"",CP323)</x:f>
      </x:c>
      <x:c r="EA323" s="50" t="str">
        <x:f>IF(OR(35&gt;'Настройки'!$B$3,ISBLANK(CQ323),CQ323=0),"",CQ323)</x:f>
      </x:c>
      <x:c r="EB323" s="50" t="str">
        <x:f>IF(OR(36&gt;'Настройки'!$B$3,ISBLANK(CR323),CR323=0),"",CR323)</x:f>
      </x:c>
      <x:c r="EC323" s="50" t="str">
        <x:f>IF(A323="","",IF(OR(BB323="AZ",BB323="BZ"),10000+ROW(),IF(AZ323&gt;'Настройки'!$B$11,20000+ROW(),IF(BF323&lt;&gt;"Обычный",30000+ROW(),IF(AX323&lt;=0,40000+ROW(),"")))))</x:f>
      </x:c>
      <x:c r="ED323" s="50" t="str">
        <x:f>IF(EC323="","",COUNTIFS($EC$2:$EC$1001,"&gt;0",$EC$2:$EC$1001,"&lt;"&amp;EC323)+1)</x:f>
      </x:c>
    </x:row>
    <x:row r="324">
      <x:c r="A324" s="115"/>
      <x:c r="B324" s="115"/>
      <x:c r="C324" s="115"/>
      <x:c r="D324" s="118"/>
      <x:c r="E324" s="118"/>
      <x:c r="F324" s="118"/>
      <x:c r="G324" s="118"/>
      <x:c r="H324" s="118"/>
      <x:c r="I324" s="118"/>
      <x:c r="J324" s="118"/>
      <x:c r="K324" s="118"/>
      <x:c r="L324" s="118"/>
      <x:c r="M324" s="118"/>
      <x:c r="N324" s="118"/>
      <x:c r="O324" s="118"/>
      <x:c r="P324" s="118"/>
      <x:c r="Q324" s="118"/>
      <x:c r="R324" s="118"/>
      <x:c r="S324" s="118"/>
      <x:c r="T324" s="118"/>
      <x:c r="U324" s="118"/>
      <x:c r="V324" s="118"/>
      <x:c r="W324" s="118"/>
      <x:c r="X324" s="118"/>
      <x:c r="Y324" s="118"/>
      <x:c r="Z324" s="118"/>
      <x:c r="AA324" s="118"/>
      <x:c r="AB324" s="118"/>
      <x:c r="AC324" s="118"/>
      <x:c r="AD324" s="118"/>
      <x:c r="AE324" s="118"/>
      <x:c r="AF324" s="118"/>
      <x:c r="AG324" s="118"/>
      <x:c r="AH324" s="118"/>
      <x:c r="AI324" s="118"/>
      <x:c r="AJ324" s="118"/>
      <x:c r="AK324" s="118"/>
      <x:c r="AL324" s="118"/>
      <x:c r="AM324" s="118"/>
      <x:c r="AN324" s="118"/>
      <x:c r="AO324" s="118"/>
      <x:c r="AP324" s="115"/>
      <x:c r="AQ324" s="49" t="str">
        <x:f>IF(A324="","",COUNT(BI324:INDEX(BI324:CR324,1,'Настройки'!$B$3)))</x:f>
      </x:c>
      <x:c r="AR324" s="49" t="str">
        <x:f>IF(A324="","",SUM(BI324:INDEX(BI324:CR324,1,'Настройки'!$B$3)))</x:f>
      </x:c>
      <x:c r="AS324" s="58" t="str">
        <x:f>IF(A324="","",IF('Настройки'!$B$4="Стоимость потребления",AR324*D324,IF('Настройки'!$B$4="Количество",AR324,E324)))</x:f>
      </x:c>
      <x:c r="AT324" s="61" t="str">
        <x:f>IF(OR(A324="",AS324&lt;0,SUM($AS$2:$AS$1001)&lt;=0),"",AS324/SUM($AS$2:$AS$1001))</x:f>
      </x:c>
      <x:c r="AU324" s="61" t="str">
        <x:f>IF(OR(A324="",AS324&lt;0,SUM($AS$2:$AS$1001)&lt;=0),"",SUMIFS($AS$2:$AS$1001,$AS$2:$AS$1001,"&gt;"&amp;AS324)/SUM($AS$2:$AS$1001))</x:f>
      </x:c>
      <x:c r="AV324" s="61" t="str">
        <x:f>IF(OR(A324="",AS324&lt;0,SUM($AS$2:$AS$1001)&lt;=0),"",SUMIFS($AS$2:$AS$1001,$AS$2:$AS$1001,"&gt;="&amp;AS324)/SUM($AS$2:$AS$1001))</x:f>
      </x:c>
      <x:c r="AW324" s="49" t="str">
        <x:f>IF(A324="","",IF(SUM($AS$2:$AS$1001)&lt;=0,"Не определён",IF(AS324&lt;0,"Исключение",IF(AU324&lt;'Настройки'!$B$5,"A",IF(AU324&lt;'Настройки'!$B$6,"B","C")))))</x:f>
      </x:c>
      <x:c r="AX324" s="58" t="str">
        <x:f>IF(A324="","",IF(AQ324=0,"",AVERAGE(BI324:INDEX(BI324:CR324,1,'Настройки'!$B$3))))</x:f>
      </x:c>
      <x:c r="AY324" s="58" t="str">
        <x:f>IF(OR(A324="",AQ324=0),"",STDEVP(BI324:INDEX(BI324:CR324,1,'Настройки'!$B$3)))</x:f>
      </x:c>
      <x:c r="AZ324" s="61" t="str">
        <x:f>IF(OR(A324="",AQ324&lt;'Настройки'!$B$12,AX324&lt;=0,AND('Настройки'!$B$10="Блокировать",COUNTIF(F324:INDEX(F324:AO324,1,'Настройки'!$B$3),"&lt;0")&gt;0)),"",AY324/ABS(AX324))</x:f>
      </x:c>
      <x:c r="BA324" s="49" t="str">
        <x:f>IF(A324="","",IF(AND('Настройки'!$B$10="Блокировать",COUNTIF(F324:INDEX(F324:AO324,1,'Настройки'!$B$3),"&lt;0")&gt;0),"Не определён",IF(AQ324&lt;'Настройки'!$B$12,"Не определён",IF(AX324=0,"Нет спроса",IF(AX324&lt;0,"Не определён",IF(AZ324&lt;='Настройки'!$B$7,"X",IF(AZ324&lt;='Настройки'!$B$8,"Y","Z")))))))</x:f>
      </x:c>
      <x:c r="BB324" s="49" t="str">
        <x:f>IF(OR(A324="",LEN(AW324)&lt;&gt;1,LEN(BA324)&lt;&gt;1),"",AW324&amp;BA324)</x:f>
      </x:c>
      <x:c r="BC324" s="61" t="str">
        <x:f>IF(OR(A324="",AQ324=0),"",(COUNT(BI324:INDEX(BI324:CR324,1,'Настройки'!$B$3))-COUNT(CS324:INDEX(CS324:EB324,1,'Настройки'!$B$3)))/AQ324)</x:f>
      </x:c>
      <x:c r="BD324" s="64" t="str">
        <x:f>IF(OR(A324="",COUNT(CS324:INDEX(CS324:EB324,1,'Настройки'!$B$3))=0),"",AQ324/COUNT(CS324:INDEX(CS324:EB324,1,'Настройки'!$B$3)))</x:f>
      </x:c>
      <x:c r="BE324" s="64" t="str">
        <x:f>IF(OR(A324="",COUNT(CS324:INDEX(CS324:EB324,1,'Настройки'!$B$3))=0),"",IF(AVERAGE(CS324:INDEX(CS324:EB324,1,'Настройки'!$B$3))=0,"",(STDEVP(CS324:INDEX(CS324:EB324,1,'Настройки'!$B$3))/ABS(AVERAGE(CS324:INDEX(CS324:EB324,1,'Настройки'!$B$3))))^2))</x:f>
      </x:c>
      <x:c r="BF324" s="49" t="str">
        <x:f>IF(A324="","",IF(AQ324&lt;3,"Недостаточно",IF(AQ324&lt;6,"Предварительный","Обычный")))</x:f>
      </x:c>
      <x:c r="BG324" s="49" t="str">
        <x:f>IF(A324="","",IF(COUNTIF(F324:INDEX(F324:AO324,1,'Настройки'!$B$3),"&lt;0")&gt;0,IF('Настройки'!$B$10="Блокировать","Отрицательный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"),"")&amp;IF(AQ324&lt;3,"Недостаточно истории. ",IF(AQ324&lt;6,"Предварительная классификация. ",""))&amp;IF(AX324=0,"Нет спроса за горизонт. ","")&amp;IF(AZ324&gt;'Настройки'!$B$11,"Экстремальная вариативность. ",""))</x:f>
      </x:c>
      <x:c r="BH324" s="49" t="str">
        <x:f>IF(A324="","",IFERROR(VLOOKUP(BB324,'Настройки'!$D$3:$E$11,2,FALSE),"Сначала проверьте исходные данные и историю спроса.")&amp;" Уточните срок поставки, MOQ и критичность.")</x:f>
      </x:c>
      <x:c r="BI324" s="50" t="str">
        <x:f>IF(1&gt;'Настройки'!$B$3,"",IF(ISBLANK(F324),IF('Настройки'!$B$9="Нулевой спрос",0,""),IF(F324&lt;0,IF('Настройки'!$B$10="Исключить","",IF('Настройки'!$B$10="Абсолютные значения",ABS(F324),F324)),F324)))</x:f>
      </x:c>
      <x:c r="BJ324" s="50" t="str">
        <x:f>IF(2&gt;'Настройки'!$B$3,"",IF(ISBLANK(G324),IF('Настройки'!$B$9="Нулевой спрос",0,""),IF(G324&lt;0,IF('Настройки'!$B$10="Исключить","",IF('Настройки'!$B$10="Абсолютные значения",ABS(G324),G324)),G324)))</x:f>
      </x:c>
      <x:c r="BK324" s="50" t="str">
        <x:f>IF(3&gt;'Настройки'!$B$3,"",IF(ISBLANK(H324),IF('Настройки'!$B$9="Нулевой спрос",0,""),IF(H324&lt;0,IF('Настройки'!$B$10="Исключить","",IF('Настройки'!$B$10="Абсолютные значения",ABS(H324),H324)),H324)))</x:f>
      </x:c>
      <x:c r="BL324" s="50" t="str">
        <x:f>IF(4&gt;'Настройки'!$B$3,"",IF(ISBLANK(I324),IF('Настройки'!$B$9="Нулевой спрос",0,""),IF(I324&lt;0,IF('Настройки'!$B$10="Исключить","",IF('Настройки'!$B$10="Абсолютные значения",ABS(I324),I324)),I324)))</x:f>
      </x:c>
      <x:c r="BM324" s="50" t="str">
        <x:f>IF(5&gt;'Настройки'!$B$3,"",IF(ISBLANK(J324),IF('Настройки'!$B$9="Нулевой спрос",0,""),IF(J324&lt;0,IF('Настройки'!$B$10="Исключить","",IF('Настройки'!$B$10="Абсолютные значения",ABS(J324),J324)),J324)))</x:f>
      </x:c>
      <x:c r="BN324" s="50" t="str">
        <x:f>IF(6&gt;'Настройки'!$B$3,"",IF(ISBLANK(K324),IF('Настройки'!$B$9="Нулевой спрос",0,""),IF(K324&lt;0,IF('Настройки'!$B$10="Исключить","",IF('Настройки'!$B$10="Абсолютные значения",ABS(K324),K324)),K324)))</x:f>
      </x:c>
      <x:c r="BO324" s="50" t="str">
        <x:f>IF(7&gt;'Настройки'!$B$3,"",IF(ISBLANK(L324),IF('Настройки'!$B$9="Нулевой спрос",0,""),IF(L324&lt;0,IF('Настройки'!$B$10="Исключить","",IF('Настройки'!$B$10="Абсолютные значения",ABS(L324),L324)),L324)))</x:f>
      </x:c>
      <x:c r="BP324" s="50" t="str">
        <x:f>IF(8&gt;'Настройки'!$B$3,"",IF(ISBLANK(M324),IF('Настройки'!$B$9="Нулевой спрос",0,""),IF(M324&lt;0,IF('Настройки'!$B$10="Исключить","",IF('Настройки'!$B$10="Абсолютные значения",ABS(M324),M324)),M324)))</x:f>
      </x:c>
      <x:c r="BQ324" s="50" t="str">
        <x:f>IF(9&gt;'Настройки'!$B$3,"",IF(ISBLANK(N324),IF('Настройки'!$B$9="Нулевой спрос",0,""),IF(N324&lt;0,IF('Настройки'!$B$10="Исключить","",IF('Настройки'!$B$10="Абсолютные значения",ABS(N324),N324)),N324)))</x:f>
      </x:c>
      <x:c r="BR324" s="50" t="str">
        <x:f>IF(10&gt;'Настройки'!$B$3,"",IF(ISBLANK(O324),IF('Настройки'!$B$9="Нулевой спрос",0,""),IF(O324&lt;0,IF('Настройки'!$B$10="Исключить","",IF('Настройки'!$B$10="Абсолютные значения",ABS(O324),O324)),O324)))</x:f>
      </x:c>
      <x:c r="BS324" s="50" t="str">
        <x:f>IF(11&gt;'Настройки'!$B$3,"",IF(ISBLANK(P324),IF('Настройки'!$B$9="Нулевой спрос",0,""),IF(P324&lt;0,IF('Настройки'!$B$10="Исключить","",IF('Настройки'!$B$10="Абсолютные значения",ABS(P324),P324)),P324)))</x:f>
      </x:c>
      <x:c r="BT324" s="50" t="str">
        <x:f>IF(12&gt;'Настройки'!$B$3,"",IF(ISBLANK(Q324),IF('Настройки'!$B$9="Нулевой спрос",0,""),IF(Q324&lt;0,IF('Настройки'!$B$10="Исключить","",IF('Настройки'!$B$10="Абсолютные значения",ABS(Q324),Q324)),Q324)))</x:f>
      </x:c>
      <x:c r="BU324" s="50" t="str">
        <x:f>IF(13&gt;'Настройки'!$B$3,"",IF(ISBLANK(R324),IF('Настройки'!$B$9="Нулевой спрос",0,""),IF(R324&lt;0,IF('Настройки'!$B$10="Исключить","",IF('Настройки'!$B$10="Абсолютные значения",ABS(R324),R324)),R324)))</x:f>
      </x:c>
      <x:c r="BV324" s="50" t="str">
        <x:f>IF(14&gt;'Настройки'!$B$3,"",IF(ISBLANK(S324),IF('Настройки'!$B$9="Нулевой спрос",0,""),IF(S324&lt;0,IF('Настройки'!$B$10="Исключить","",IF('Настройки'!$B$10="Абсолютные значения",ABS(S324),S324)),S324)))</x:f>
      </x:c>
      <x:c r="BW324" s="50" t="str">
        <x:f>IF(15&gt;'Настройки'!$B$3,"",IF(ISBLANK(T324),IF('Настройки'!$B$9="Нулевой спрос",0,""),IF(T324&lt;0,IF('Настройки'!$B$10="Исключить","",IF('Настройки'!$B$10="Абсолютные значения",ABS(T324),T324)),T324)))</x:f>
      </x:c>
      <x:c r="BX324" s="50" t="str">
        <x:f>IF(16&gt;'Настройки'!$B$3,"",IF(ISBLANK(U324),IF('Настройки'!$B$9="Нулевой спрос",0,""),IF(U324&lt;0,IF('Настройки'!$B$10="Исключить","",IF('Настройки'!$B$10="Абсолютные значения",ABS(U324),U324)),U324)))</x:f>
      </x:c>
      <x:c r="BY324" s="50" t="str">
        <x:f>IF(17&gt;'Настройки'!$B$3,"",IF(ISBLANK(V324),IF('Настройки'!$B$9="Нулевой спрос",0,""),IF(V324&lt;0,IF('Настройки'!$B$10="Исключить","",IF('Настройки'!$B$10="Абсолютные значения",ABS(V324),V324)),V324)))</x:f>
      </x:c>
      <x:c r="BZ324" s="50" t="str">
        <x:f>IF(18&gt;'Настройки'!$B$3,"",IF(ISBLANK(W324),IF('Настройки'!$B$9="Нулевой спрос",0,""),IF(W324&lt;0,IF('Настройки'!$B$10="Исключить","",IF('Настройки'!$B$10="Абсолютные значения",ABS(W324),W324)),W324)))</x:f>
      </x:c>
      <x:c r="CA324" s="50" t="str">
        <x:f>IF(19&gt;'Настройки'!$B$3,"",IF(ISBLANK(X324),IF('Настройки'!$B$9="Нулевой спрос",0,""),IF(X324&lt;0,IF('Настройки'!$B$10="Исключить","",IF('Настройки'!$B$10="Абсолютные значения",ABS(X324),X324)),X324)))</x:f>
      </x:c>
      <x:c r="CB324" s="50" t="str">
        <x:f>IF(20&gt;'Настройки'!$B$3,"",IF(ISBLANK(Y324),IF('Настройки'!$B$9="Нулевой спрос",0,""),IF(Y324&lt;0,IF('Настройки'!$B$10="Исключить","",IF('Настройки'!$B$10="Абсолютные значения",ABS(Y324),Y324)),Y324)))</x:f>
      </x:c>
      <x:c r="CC324" s="50" t="str">
        <x:f>IF(21&gt;'Настройки'!$B$3,"",IF(ISBLANK(Z324),IF('Настройки'!$B$9="Нулевой спрос",0,""),IF(Z324&lt;0,IF('Настройки'!$B$10="Исключить","",IF('Настройки'!$B$10="Абсолютные значения",ABS(Z324),Z324)),Z324)))</x:f>
      </x:c>
      <x:c r="CD324" s="50" t="str">
        <x:f>IF(22&gt;'Настройки'!$B$3,"",IF(ISBLANK(AA324),IF('Настройки'!$B$9="Нулевой спрос",0,""),IF(AA324&lt;0,IF('Настройки'!$B$10="Исключить","",IF('Настройки'!$B$10="Абсолютные значения",ABS(AA324),AA324)),AA324)))</x:f>
      </x:c>
      <x:c r="CE324" s="50" t="str">
        <x:f>IF(23&gt;'Настройки'!$B$3,"",IF(ISBLANK(AB324),IF('Настройки'!$B$9="Нулевой спрос",0,""),IF(AB324&lt;0,IF('Настройки'!$B$10="Исключить","",IF('Настройки'!$B$10="Абсолютные значения",ABS(AB324),AB324)),AB324)))</x:f>
      </x:c>
      <x:c r="CF324" s="50" t="str">
        <x:f>IF(24&gt;'Настройки'!$B$3,"",IF(ISBLANK(AC324),IF('Настройки'!$B$9="Нулевой спрос",0,""),IF(AC324&lt;0,IF('Настройки'!$B$10="Исключить","",IF('Настройки'!$B$10="Абсолютные значения",ABS(AC324),AC324)),AC324)))</x:f>
      </x:c>
      <x:c r="CG324" s="50" t="str">
        <x:f>IF(25&gt;'Настройки'!$B$3,"",IF(ISBLANK(AD324),IF('Настройки'!$B$9="Нулевой спрос",0,""),IF(AD324&lt;0,IF('Настройки'!$B$10="Исключить","",IF('Настройки'!$B$10="Абсолютные значения",ABS(AD324),AD324)),AD324)))</x:f>
      </x:c>
      <x:c r="CH324" s="50" t="str">
        <x:f>IF(26&gt;'Настройки'!$B$3,"",IF(ISBLANK(AE324),IF('Настройки'!$B$9="Нулевой спрос",0,""),IF(AE324&lt;0,IF('Настройки'!$B$10="Исключить","",IF('Настройки'!$B$10="Абсолютные значения",ABS(AE324),AE324)),AE324)))</x:f>
      </x:c>
      <x:c r="CI324" s="50" t="str">
        <x:f>IF(27&gt;'Настройки'!$B$3,"",IF(ISBLANK(AF324),IF('Настройки'!$B$9="Нулевой спрос",0,""),IF(AF324&lt;0,IF('Настройки'!$B$10="Исключить","",IF('Настройки'!$B$10="Абсолютные значения",ABS(AF324),AF324)),AF324)))</x:f>
      </x:c>
      <x:c r="CJ324" s="50" t="str">
        <x:f>IF(28&gt;'Настройки'!$B$3,"",IF(ISBLANK(AG324),IF('Настройки'!$B$9="Нулевой спрос",0,""),IF(AG324&lt;0,IF('Настройки'!$B$10="Исключить","",IF('Настройки'!$B$10="Абсолютные значения",ABS(AG324),AG324)),AG324)))</x:f>
      </x:c>
      <x:c r="CK324" s="50" t="str">
        <x:f>IF(29&gt;'Настройки'!$B$3,"",IF(ISBLANK(AH324),IF('Настройки'!$B$9="Нулевой спрос",0,""),IF(AH324&lt;0,IF('Настройки'!$B$10="Исключить","",IF('Настройки'!$B$10="Абсолютные значения",ABS(AH324),AH324)),AH324)))</x:f>
      </x:c>
      <x:c r="CL324" s="50" t="str">
        <x:f>IF(30&gt;'Настройки'!$B$3,"",IF(ISBLANK(AI324),IF('Настройки'!$B$9="Нулевой спрос",0,""),IF(AI324&lt;0,IF('Настройки'!$B$10="Исключить","",IF('Настройки'!$B$10="Абсолютные значения",ABS(AI324),AI324)),AI324)))</x:f>
      </x:c>
      <x:c r="CM324" s="50" t="str">
        <x:f>IF(31&gt;'Настройки'!$B$3,"",IF(ISBLANK(AJ324),IF('Настройки'!$B$9="Нулевой спрос",0,""),IF(AJ324&lt;0,IF('Настройки'!$B$10="Исключить","",IF('Настройки'!$B$10="Абсолютные значения",ABS(AJ324),AJ324)),AJ324)))</x:f>
      </x:c>
      <x:c r="CN324" s="50" t="str">
        <x:f>IF(32&gt;'Настройки'!$B$3,"",IF(ISBLANK(AK324),IF('Настройки'!$B$9="Нулевой спрос",0,""),IF(AK324&lt;0,IF('Настройки'!$B$10="Исключить","",IF('Настройки'!$B$10="Абсолютные значения",ABS(AK324),AK324)),AK324)))</x:f>
      </x:c>
      <x:c r="CO324" s="50" t="str">
        <x:f>IF(33&gt;'Настройки'!$B$3,"",IF(ISBLANK(AL324),IF('Настройки'!$B$9="Нулевой спрос",0,""),IF(AL324&lt;0,IF('Настройки'!$B$10="Исключить","",IF('Настройки'!$B$10="Абсолютные значения",ABS(AL324),AL324)),AL324)))</x:f>
      </x:c>
      <x:c r="CP324" s="50" t="str">
        <x:f>IF(34&gt;'Настройки'!$B$3,"",IF(ISBLANK(AM324),IF('Настройки'!$B$9="Нулевой спрос",0,""),IF(AM324&lt;0,IF('Настройки'!$B$10="Исключить","",IF('Настройки'!$B$10="Абсолютные значения",ABS(AM324),AM324)),AM324)))</x:f>
      </x:c>
      <x:c r="CQ324" s="50" t="str">
        <x:f>IF(35&gt;'Настройки'!$B$3,"",IF(ISBLANK(AN324),IF('Настройки'!$B$9="Нулевой спрос",0,""),IF(AN324&lt;0,IF('Настройки'!$B$10="Исключить","",IF('Настройки'!$B$10="Абсолютные значения",ABS(AN324),AN324)),AN324)))</x:f>
      </x:c>
      <x:c r="CR324" s="50" t="str">
        <x:f>IF(36&gt;'Настройки'!$B$3,"",IF(ISBLANK(AO324),IF('Настройки'!$B$9="Нулевой спрос",0,""),IF(AO324&lt;0,IF('Настройки'!$B$10="Исключить","",IF('Настройки'!$B$10="Абсолютные значения",ABS(AO324),AO324)),AO324)))</x:f>
      </x:c>
      <x:c r="CS324" s="50" t="str">
        <x:f>IF(OR(1&gt;'Настройки'!$B$3,ISBLANK(BI324),BI324=0),"",BI324)</x:f>
      </x:c>
      <x:c r="CT324" s="50" t="str">
        <x:f>IF(OR(2&gt;'Настройки'!$B$3,ISBLANK(BJ324),BJ324=0),"",BJ324)</x:f>
      </x:c>
      <x:c r="CU324" s="50" t="str">
        <x:f>IF(OR(3&gt;'Настройки'!$B$3,ISBLANK(BK324),BK324=0),"",BK324)</x:f>
      </x:c>
      <x:c r="CV324" s="50" t="str">
        <x:f>IF(OR(4&gt;'Настройки'!$B$3,ISBLANK(BL324),BL324=0),"",BL324)</x:f>
      </x:c>
      <x:c r="CW324" s="50" t="str">
        <x:f>IF(OR(5&gt;'Настройки'!$B$3,ISBLANK(BM324),BM324=0),"",BM324)</x:f>
      </x:c>
      <x:c r="CX324" s="50" t="str">
        <x:f>IF(OR(6&gt;'Настройки'!$B$3,ISBLANK(BN324),BN324=0),"",BN324)</x:f>
      </x:c>
      <x:c r="CY324" s="50" t="str">
        <x:f>IF(OR(7&gt;'Настройки'!$B$3,ISBLANK(BO324),BO324=0),"",BO324)</x:f>
      </x:c>
      <x:c r="CZ324" s="50" t="str">
        <x:f>IF(OR(8&gt;'Настройки'!$B$3,ISBLANK(BP324),BP324=0),"",BP324)</x:f>
      </x:c>
      <x:c r="DA324" s="50" t="str">
        <x:f>IF(OR(9&gt;'Настройки'!$B$3,ISBLANK(BQ324),BQ324=0),"",BQ324)</x:f>
      </x:c>
      <x:c r="DB324" s="50" t="str">
        <x:f>IF(OR(10&gt;'Настройки'!$B$3,ISBLANK(BR324),BR324=0),"",BR324)</x:f>
      </x:c>
      <x:c r="DC324" s="50" t="str">
        <x:f>IF(OR(11&gt;'Настройки'!$B$3,ISBLANK(BS324),BS324=0),"",BS324)</x:f>
      </x:c>
      <x:c r="DD324" s="50" t="str">
        <x:f>IF(OR(12&gt;'Настройки'!$B$3,ISBLANK(BT324),BT324=0),"",BT324)</x:f>
      </x:c>
      <x:c r="DE324" s="50" t="str">
        <x:f>IF(OR(13&gt;'Настройки'!$B$3,ISBLANK(BU324),BU324=0),"",BU324)</x:f>
      </x:c>
      <x:c r="DF324" s="50" t="str">
        <x:f>IF(OR(14&gt;'Настройки'!$B$3,ISBLANK(BV324),BV324=0),"",BV324)</x:f>
      </x:c>
      <x:c r="DG324" s="50" t="str">
        <x:f>IF(OR(15&gt;'Настройки'!$B$3,ISBLANK(BW324),BW324=0),"",BW324)</x:f>
      </x:c>
      <x:c r="DH324" s="50" t="str">
        <x:f>IF(OR(16&gt;'Настройки'!$B$3,ISBLANK(BX324),BX324=0),"",BX324)</x:f>
      </x:c>
      <x:c r="DI324" s="50" t="str">
        <x:f>IF(OR(17&gt;'Настройки'!$B$3,ISBLANK(BY324),BY324=0),"",BY324)</x:f>
      </x:c>
      <x:c r="DJ324" s="50" t="str">
        <x:f>IF(OR(18&gt;'Настройки'!$B$3,ISBLANK(BZ324),BZ324=0),"",BZ324)</x:f>
      </x:c>
      <x:c r="DK324" s="50" t="str">
        <x:f>IF(OR(19&gt;'Настройки'!$B$3,ISBLANK(CA324),CA324=0),"",CA324)</x:f>
      </x:c>
      <x:c r="DL324" s="50" t="str">
        <x:f>IF(OR(20&gt;'Настройки'!$B$3,ISBLANK(CB324),CB324=0),"",CB324)</x:f>
      </x:c>
      <x:c r="DM324" s="50" t="str">
        <x:f>IF(OR(21&gt;'Настройки'!$B$3,ISBLANK(CC324),CC324=0),"",CC324)</x:f>
      </x:c>
      <x:c r="DN324" s="50" t="str">
        <x:f>IF(OR(22&gt;'Настройки'!$B$3,ISBLANK(CD324),CD324=0),"",CD324)</x:f>
      </x:c>
      <x:c r="DO324" s="50" t="str">
        <x:f>IF(OR(23&gt;'Настройки'!$B$3,ISBLANK(CE324),CE324=0),"",CE324)</x:f>
      </x:c>
      <x:c r="DP324" s="50" t="str">
        <x:f>IF(OR(24&gt;'Настройки'!$B$3,ISBLANK(CF324),CF324=0),"",CF324)</x:f>
      </x:c>
      <x:c r="DQ324" s="50" t="str">
        <x:f>IF(OR(25&gt;'Настройки'!$B$3,ISBLANK(CG324),CG324=0),"",CG324)</x:f>
      </x:c>
      <x:c r="DR324" s="50" t="str">
        <x:f>IF(OR(26&gt;'Настройки'!$B$3,ISBLANK(CH324),CH324=0),"",CH324)</x:f>
      </x:c>
      <x:c r="DS324" s="50" t="str">
        <x:f>IF(OR(27&gt;'Настройки'!$B$3,ISBLANK(CI324),CI324=0),"",CI324)</x:f>
      </x:c>
      <x:c r="DT324" s="50" t="str">
        <x:f>IF(OR(28&gt;'Настройки'!$B$3,ISBLANK(CJ324),CJ324=0),"",CJ324)</x:f>
      </x:c>
      <x:c r="DU324" s="50" t="str">
        <x:f>IF(OR(29&gt;'Настройки'!$B$3,ISBLANK(CK324),CK324=0),"",CK324)</x:f>
      </x:c>
      <x:c r="DV324" s="50" t="str">
        <x:f>IF(OR(30&gt;'Настройки'!$B$3,ISBLANK(CL324),CL324=0),"",CL324)</x:f>
      </x:c>
      <x:c r="DW324" s="50" t="str">
        <x:f>IF(OR(31&gt;'Настройки'!$B$3,ISBLANK(CM324),CM324=0),"",CM324)</x:f>
      </x:c>
      <x:c r="DX324" s="50" t="str">
        <x:f>IF(OR(32&gt;'Настройки'!$B$3,ISBLANK(CN324),CN324=0),"",CN324)</x:f>
      </x:c>
      <x:c r="DY324" s="50" t="str">
        <x:f>IF(OR(33&gt;'Настройки'!$B$3,ISBLANK(CO324),CO324=0),"",CO324)</x:f>
      </x:c>
      <x:c r="DZ324" s="50" t="str">
        <x:f>IF(OR(34&gt;'Настройки'!$B$3,ISBLANK(CP324),CP324=0),"",CP324)</x:f>
      </x:c>
      <x:c r="EA324" s="50" t="str">
        <x:f>IF(OR(35&gt;'Настройки'!$B$3,ISBLANK(CQ324),CQ324=0),"",CQ324)</x:f>
      </x:c>
      <x:c r="EB324" s="50" t="str">
        <x:f>IF(OR(36&gt;'Настройки'!$B$3,ISBLANK(CR324),CR324=0),"",CR324)</x:f>
      </x:c>
      <x:c r="EC324" s="50" t="str">
        <x:f>IF(A324="","",IF(OR(BB324="AZ",BB324="BZ"),10000+ROW(),IF(AZ324&gt;'Настройки'!$B$11,20000+ROW(),IF(BF324&lt;&gt;"Обычный",30000+ROW(),IF(AX324&lt;=0,40000+ROW(),"")))))</x:f>
      </x:c>
      <x:c r="ED324" s="50" t="str">
        <x:f>IF(EC324="","",COUNTIFS($EC$2:$EC$1001,"&gt;0",$EC$2:$EC$1001,"&lt;"&amp;EC324)+1)</x:f>
      </x:c>
    </x:row>
    <x:row r="325">
      <x:c r="A325" s="115"/>
      <x:c r="B325" s="115"/>
      <x:c r="C325" s="115"/>
      <x:c r="D325" s="118"/>
      <x:c r="E325" s="118"/>
      <x:c r="F325" s="118"/>
      <x:c r="G325" s="118"/>
      <x:c r="H325" s="118"/>
      <x:c r="I325" s="118"/>
      <x:c r="J325" s="118"/>
      <x:c r="K325" s="118"/>
      <x:c r="L325" s="118"/>
      <x:c r="M325" s="118"/>
      <x:c r="N325" s="118"/>
      <x:c r="O325" s="118"/>
      <x:c r="P325" s="118"/>
      <x:c r="Q325" s="118"/>
      <x:c r="R325" s="118"/>
      <x:c r="S325" s="118"/>
      <x:c r="T325" s="118"/>
      <x:c r="U325" s="118"/>
      <x:c r="V325" s="118"/>
      <x:c r="W325" s="118"/>
      <x:c r="X325" s="118"/>
      <x:c r="Y325" s="118"/>
      <x:c r="Z325" s="118"/>
      <x:c r="AA325" s="118"/>
      <x:c r="AB325" s="118"/>
      <x:c r="AC325" s="118"/>
      <x:c r="AD325" s="118"/>
      <x:c r="AE325" s="118"/>
      <x:c r="AF325" s="118"/>
      <x:c r="AG325" s="118"/>
      <x:c r="AH325" s="118"/>
      <x:c r="AI325" s="118"/>
      <x:c r="AJ325" s="118"/>
      <x:c r="AK325" s="118"/>
      <x:c r="AL325" s="118"/>
      <x:c r="AM325" s="118"/>
      <x:c r="AN325" s="118"/>
      <x:c r="AO325" s="118"/>
      <x:c r="AP325" s="115"/>
      <x:c r="AQ325" s="49" t="str">
        <x:f>IF(A325="","",COUNT(BI325:INDEX(BI325:CR325,1,'Настройки'!$B$3)))</x:f>
      </x:c>
      <x:c r="AR325" s="49" t="str">
        <x:f>IF(A325="","",SUM(BI325:INDEX(BI325:CR325,1,'Настройки'!$B$3)))</x:f>
      </x:c>
      <x:c r="AS325" s="58" t="str">
        <x:f>IF(A325="","",IF('Настройки'!$B$4="Стоимость потребления",AR325*D325,IF('Настройки'!$B$4="Количество",AR325,E325)))</x:f>
      </x:c>
      <x:c r="AT325" s="61" t="str">
        <x:f>IF(OR(A325="",AS325&lt;0,SUM($AS$2:$AS$1001)&lt;=0),"",AS325/SUM($AS$2:$AS$1001))</x:f>
      </x:c>
      <x:c r="AU325" s="61" t="str">
        <x:f>IF(OR(A325="",AS325&lt;0,SUM($AS$2:$AS$1001)&lt;=0),"",SUMIFS($AS$2:$AS$1001,$AS$2:$AS$1001,"&gt;"&amp;AS325)/SUM($AS$2:$AS$1001))</x:f>
      </x:c>
      <x:c r="AV325" s="61" t="str">
        <x:f>IF(OR(A325="",AS325&lt;0,SUM($AS$2:$AS$1001)&lt;=0),"",SUMIFS($AS$2:$AS$1001,$AS$2:$AS$1001,"&gt;="&amp;AS325)/SUM($AS$2:$AS$1001))</x:f>
      </x:c>
      <x:c r="AW325" s="49" t="str">
        <x:f>IF(A325="","",IF(SUM($AS$2:$AS$1001)&lt;=0,"Не определён",IF(AS325&lt;0,"Исключение",IF(AU325&lt;'Настройки'!$B$5,"A",IF(AU325&lt;'Настройки'!$B$6,"B","C")))))</x:f>
      </x:c>
      <x:c r="AX325" s="58" t="str">
        <x:f>IF(A325="","",IF(AQ325=0,"",AVERAGE(BI325:INDEX(BI325:CR325,1,'Настройки'!$B$3))))</x:f>
      </x:c>
      <x:c r="AY325" s="58" t="str">
        <x:f>IF(OR(A325="",AQ325=0),"",STDEVP(BI325:INDEX(BI325:CR325,1,'Настройки'!$B$3)))</x:f>
      </x:c>
      <x:c r="AZ325" s="61" t="str">
        <x:f>IF(OR(A325="",AQ325&lt;'Настройки'!$B$12,AX325&lt;=0,AND('Настройки'!$B$10="Блокировать",COUNTIF(F325:INDEX(F325:AO325,1,'Настройки'!$B$3),"&lt;0")&gt;0)),"",AY325/ABS(AX325))</x:f>
      </x:c>
      <x:c r="BA325" s="49" t="str">
        <x:f>IF(A325="","",IF(AND('Настройки'!$B$10="Блокировать",COUNTIF(F325:INDEX(F325:AO325,1,'Настройки'!$B$3),"&lt;0")&gt;0),"Не определён",IF(AQ325&lt;'Настройки'!$B$12,"Не определён",IF(AX325=0,"Нет спроса",IF(AX325&lt;0,"Не определён",IF(AZ325&lt;='Настройки'!$B$7,"X",IF(AZ325&lt;='Настройки'!$B$8,"Y","Z")))))))</x:f>
      </x:c>
      <x:c r="BB325" s="49" t="str">
        <x:f>IF(OR(A325="",LEN(AW325)&lt;&gt;1,LEN(BA325)&lt;&gt;1),"",AW325&amp;BA325)</x:f>
      </x:c>
      <x:c r="BC325" s="61" t="str">
        <x:f>IF(OR(A325="",AQ325=0),"",(COUNT(BI325:INDEX(BI325:CR325,1,'Настройки'!$B$3))-COUNT(CS325:INDEX(CS325:EB325,1,'Настройки'!$B$3)))/AQ325)</x:f>
      </x:c>
      <x:c r="BD325" s="64" t="str">
        <x:f>IF(OR(A325="",COUNT(CS325:INDEX(CS325:EB325,1,'Настройки'!$B$3))=0),"",AQ325/COUNT(CS325:INDEX(CS325:EB325,1,'Настройки'!$B$3)))</x:f>
      </x:c>
      <x:c r="BE325" s="64" t="str">
        <x:f>IF(OR(A325="",COUNT(CS325:INDEX(CS325:EB325,1,'Настройки'!$B$3))=0),"",IF(AVERAGE(CS325:INDEX(CS325:EB325,1,'Настройки'!$B$3))=0,"",(STDEVP(CS325:INDEX(CS325:EB325,1,'Настройки'!$B$3))/ABS(AVERAGE(CS325:INDEX(CS325:EB325,1,'Настройки'!$B$3))))^2))</x:f>
      </x:c>
      <x:c r="BF325" s="49" t="str">
        <x:f>IF(A325="","",IF(AQ325&lt;3,"Недостаточно",IF(AQ325&lt;6,"Предварительный","Обычный")))</x:f>
      </x:c>
      <x:c r="BG325" s="49" t="str">
        <x:f>IF(A325="","",IF(COUNTIF(F325:INDEX(F325:AO325,1,'Настройки'!$B$3),"&lt;0")&gt;0,IF('Настройки'!$B$10="Блокировать","Отрицательный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"),"")&amp;IF(AQ325&lt;3,"Недостаточно истории. ",IF(AQ325&lt;6,"Предварительная классификация. ",""))&amp;IF(AX325=0,"Нет спроса за горизонт. ","")&amp;IF(AZ325&gt;'Настройки'!$B$11,"Экстремальная вариативность. ",""))</x:f>
      </x:c>
      <x:c r="BH325" s="49" t="str">
        <x:f>IF(A325="","",IFERROR(VLOOKUP(BB325,'Настройки'!$D$3:$E$11,2,FALSE),"Сначала проверьте исходные данные и историю спроса.")&amp;" Уточните срок поставки, MOQ и критичность.")</x:f>
      </x:c>
      <x:c r="BI325" s="50" t="str">
        <x:f>IF(1&gt;'Настройки'!$B$3,"",IF(ISBLANK(F325),IF('Настройки'!$B$9="Нулевой спрос",0,""),IF(F325&lt;0,IF('Настройки'!$B$10="Исключить","",IF('Настройки'!$B$10="Абсолютные значения",ABS(F325),F325)),F325)))</x:f>
      </x:c>
      <x:c r="BJ325" s="50" t="str">
        <x:f>IF(2&gt;'Настройки'!$B$3,"",IF(ISBLANK(G325),IF('Настройки'!$B$9="Нулевой спрос",0,""),IF(G325&lt;0,IF('Настройки'!$B$10="Исключить","",IF('Настройки'!$B$10="Абсолютные значения",ABS(G325),G325)),G325)))</x:f>
      </x:c>
      <x:c r="BK325" s="50" t="str">
        <x:f>IF(3&gt;'Настройки'!$B$3,"",IF(ISBLANK(H325),IF('Настройки'!$B$9="Нулевой спрос",0,""),IF(H325&lt;0,IF('Настройки'!$B$10="Исключить","",IF('Настройки'!$B$10="Абсолютные значения",ABS(H325),H325)),H325)))</x:f>
      </x:c>
      <x:c r="BL325" s="50" t="str">
        <x:f>IF(4&gt;'Настройки'!$B$3,"",IF(ISBLANK(I325),IF('Настройки'!$B$9="Нулевой спрос",0,""),IF(I325&lt;0,IF('Настройки'!$B$10="Исключить","",IF('Настройки'!$B$10="Абсолютные значения",ABS(I325),I325)),I325)))</x:f>
      </x:c>
      <x:c r="BM325" s="50" t="str">
        <x:f>IF(5&gt;'Настройки'!$B$3,"",IF(ISBLANK(J325),IF('Настройки'!$B$9="Нулевой спрос",0,""),IF(J325&lt;0,IF('Настройки'!$B$10="Исключить","",IF('Настройки'!$B$10="Абсолютные значения",ABS(J325),J325)),J325)))</x:f>
      </x:c>
      <x:c r="BN325" s="50" t="str">
        <x:f>IF(6&gt;'Настройки'!$B$3,"",IF(ISBLANK(K325),IF('Настройки'!$B$9="Нулевой спрос",0,""),IF(K325&lt;0,IF('Настройки'!$B$10="Исключить","",IF('Настройки'!$B$10="Абсолютные значения",ABS(K325),K325)),K325)))</x:f>
      </x:c>
      <x:c r="BO325" s="50" t="str">
        <x:f>IF(7&gt;'Настройки'!$B$3,"",IF(ISBLANK(L325),IF('Настройки'!$B$9="Нулевой спрос",0,""),IF(L325&lt;0,IF('Настройки'!$B$10="Исключить","",IF('Настройки'!$B$10="Абсолютные значения",ABS(L325),L325)),L325)))</x:f>
      </x:c>
      <x:c r="BP325" s="50" t="str">
        <x:f>IF(8&gt;'Настройки'!$B$3,"",IF(ISBLANK(M325),IF('Настройки'!$B$9="Нулевой спрос",0,""),IF(M325&lt;0,IF('Настройки'!$B$10="Исключить","",IF('Настройки'!$B$10="Абсолютные значения",ABS(M325),M325)),M325)))</x:f>
      </x:c>
      <x:c r="BQ325" s="50" t="str">
        <x:f>IF(9&gt;'Настройки'!$B$3,"",IF(ISBLANK(N325),IF('Настройки'!$B$9="Нулевой спрос",0,""),IF(N325&lt;0,IF('Настройки'!$B$10="Исключить","",IF('Настройки'!$B$10="Абсолютные значения",ABS(N325),N325)),N325)))</x:f>
      </x:c>
      <x:c r="BR325" s="50" t="str">
        <x:f>IF(10&gt;'Настройки'!$B$3,"",IF(ISBLANK(O325),IF('Настройки'!$B$9="Нулевой спрос",0,""),IF(O325&lt;0,IF('Настройки'!$B$10="Исключить","",IF('Настройки'!$B$10="Абсолютные значения",ABS(O325),O325)),O325)))</x:f>
      </x:c>
      <x:c r="BS325" s="50" t="str">
        <x:f>IF(11&gt;'Настройки'!$B$3,"",IF(ISBLANK(P325),IF('Настройки'!$B$9="Нулевой спрос",0,""),IF(P325&lt;0,IF('Настройки'!$B$10="Исключить","",IF('Настройки'!$B$10="Абсолютные значения",ABS(P325),P325)),P325)))</x:f>
      </x:c>
      <x:c r="BT325" s="50" t="str">
        <x:f>IF(12&gt;'Настройки'!$B$3,"",IF(ISBLANK(Q325),IF('Настройки'!$B$9="Нулевой спрос",0,""),IF(Q325&lt;0,IF('Настройки'!$B$10="Исключить","",IF('Настройки'!$B$10="Абсолютные значения",ABS(Q325),Q325)),Q325)))</x:f>
      </x:c>
      <x:c r="BU325" s="50" t="str">
        <x:f>IF(13&gt;'Настройки'!$B$3,"",IF(ISBLANK(R325),IF('Настройки'!$B$9="Нулевой спрос",0,""),IF(R325&lt;0,IF('Настройки'!$B$10="Исключить","",IF('Настройки'!$B$10="Абсолютные значения",ABS(R325),R325)),R325)))</x:f>
      </x:c>
      <x:c r="BV325" s="50" t="str">
        <x:f>IF(14&gt;'Настройки'!$B$3,"",IF(ISBLANK(S325),IF('Настройки'!$B$9="Нулевой спрос",0,""),IF(S325&lt;0,IF('Настройки'!$B$10="Исключить","",IF('Настройки'!$B$10="Абсолютные значения",ABS(S325),S325)),S325)))</x:f>
      </x:c>
      <x:c r="BW325" s="50" t="str">
        <x:f>IF(15&gt;'Настройки'!$B$3,"",IF(ISBLANK(T325),IF('Настройки'!$B$9="Нулевой спрос",0,""),IF(T325&lt;0,IF('Настройки'!$B$10="Исключить","",IF('Настройки'!$B$10="Абсолютные значения",ABS(T325),T325)),T325)))</x:f>
      </x:c>
      <x:c r="BX325" s="50" t="str">
        <x:f>IF(16&gt;'Настройки'!$B$3,"",IF(ISBLANK(U325),IF('Настройки'!$B$9="Нулевой спрос",0,""),IF(U325&lt;0,IF('Настройки'!$B$10="Исключить","",IF('Настройки'!$B$10="Абсолютные значения",ABS(U325),U325)),U325)))</x:f>
      </x:c>
      <x:c r="BY325" s="50" t="str">
        <x:f>IF(17&gt;'Настройки'!$B$3,"",IF(ISBLANK(V325),IF('Настройки'!$B$9="Нулевой спрос",0,""),IF(V325&lt;0,IF('Настройки'!$B$10="Исключить","",IF('Настройки'!$B$10="Абсолютные значения",ABS(V325),V325)),V325)))</x:f>
      </x:c>
      <x:c r="BZ325" s="50" t="str">
        <x:f>IF(18&gt;'Настройки'!$B$3,"",IF(ISBLANK(W325),IF('Настройки'!$B$9="Нулевой спрос",0,""),IF(W325&lt;0,IF('Настройки'!$B$10="Исключить","",IF('Настройки'!$B$10="Абсолютные значения",ABS(W325),W325)),W325)))</x:f>
      </x:c>
      <x:c r="CA325" s="50" t="str">
        <x:f>IF(19&gt;'Настройки'!$B$3,"",IF(ISBLANK(X325),IF('Настройки'!$B$9="Нулевой спрос",0,""),IF(X325&lt;0,IF('Настройки'!$B$10="Исключить","",IF('Настройки'!$B$10="Абсолютные значения",ABS(X325),X325)),X325)))</x:f>
      </x:c>
      <x:c r="CB325" s="50" t="str">
        <x:f>IF(20&gt;'Настройки'!$B$3,"",IF(ISBLANK(Y325),IF('Настройки'!$B$9="Нулевой спрос",0,""),IF(Y325&lt;0,IF('Настройки'!$B$10="Исключить","",IF('Настройки'!$B$10="Абсолютные значения",ABS(Y325),Y325)),Y325)))</x:f>
      </x:c>
      <x:c r="CC325" s="50" t="str">
        <x:f>IF(21&gt;'Настройки'!$B$3,"",IF(ISBLANK(Z325),IF('Настройки'!$B$9="Нулевой спрос",0,""),IF(Z325&lt;0,IF('Настройки'!$B$10="Исключить","",IF('Настройки'!$B$10="Абсолютные значения",ABS(Z325),Z325)),Z325)))</x:f>
      </x:c>
      <x:c r="CD325" s="50" t="str">
        <x:f>IF(22&gt;'Настройки'!$B$3,"",IF(ISBLANK(AA325),IF('Настройки'!$B$9="Нулевой спрос",0,""),IF(AA325&lt;0,IF('Настройки'!$B$10="Исключить","",IF('Настройки'!$B$10="Абсолютные значения",ABS(AA325),AA325)),AA325)))</x:f>
      </x:c>
      <x:c r="CE325" s="50" t="str">
        <x:f>IF(23&gt;'Настройки'!$B$3,"",IF(ISBLANK(AB325),IF('Настройки'!$B$9="Нулевой спрос",0,""),IF(AB325&lt;0,IF('Настройки'!$B$10="Исключить","",IF('Настройки'!$B$10="Абсолютные значения",ABS(AB325),AB325)),AB325)))</x:f>
      </x:c>
      <x:c r="CF325" s="50" t="str">
        <x:f>IF(24&gt;'Настройки'!$B$3,"",IF(ISBLANK(AC325),IF('Настройки'!$B$9="Нулевой спрос",0,""),IF(AC325&lt;0,IF('Настройки'!$B$10="Исключить","",IF('Настройки'!$B$10="Абсолютные значения",ABS(AC325),AC325)),AC325)))</x:f>
      </x:c>
      <x:c r="CG325" s="50" t="str">
        <x:f>IF(25&gt;'Настройки'!$B$3,"",IF(ISBLANK(AD325),IF('Настройки'!$B$9="Нулевой спрос",0,""),IF(AD325&lt;0,IF('Настройки'!$B$10="Исключить","",IF('Настройки'!$B$10="Абсолютные значения",ABS(AD325),AD325)),AD325)))</x:f>
      </x:c>
      <x:c r="CH325" s="50" t="str">
        <x:f>IF(26&gt;'Настройки'!$B$3,"",IF(ISBLANK(AE325),IF('Настройки'!$B$9="Нулевой спрос",0,""),IF(AE325&lt;0,IF('Настройки'!$B$10="Исключить","",IF('Настройки'!$B$10="Абсолютные значения",ABS(AE325),AE325)),AE325)))</x:f>
      </x:c>
      <x:c r="CI325" s="50" t="str">
        <x:f>IF(27&gt;'Настройки'!$B$3,"",IF(ISBLANK(AF325),IF('Настройки'!$B$9="Нулевой спрос",0,""),IF(AF325&lt;0,IF('Настройки'!$B$10="Исключить","",IF('Настройки'!$B$10="Абсолютные значения",ABS(AF325),AF325)),AF325)))</x:f>
      </x:c>
      <x:c r="CJ325" s="50" t="str">
        <x:f>IF(28&gt;'Настройки'!$B$3,"",IF(ISBLANK(AG325),IF('Настройки'!$B$9="Нулевой спрос",0,""),IF(AG325&lt;0,IF('Настройки'!$B$10="Исключить","",IF('Настройки'!$B$10="Абсолютные значения",ABS(AG325),AG325)),AG325)))</x:f>
      </x:c>
      <x:c r="CK325" s="50" t="str">
        <x:f>IF(29&gt;'Настройки'!$B$3,"",IF(ISBLANK(AH325),IF('Настройки'!$B$9="Нулевой спрос",0,""),IF(AH325&lt;0,IF('Настройки'!$B$10="Исключить","",IF('Настройки'!$B$10="Абсолютные значения",ABS(AH325),AH325)),AH325)))</x:f>
      </x:c>
      <x:c r="CL325" s="50" t="str">
        <x:f>IF(30&gt;'Настройки'!$B$3,"",IF(ISBLANK(AI325),IF('Настройки'!$B$9="Нулевой спрос",0,""),IF(AI325&lt;0,IF('Настройки'!$B$10="Исключить","",IF('Настройки'!$B$10="Абсолютные значения",ABS(AI325),AI325)),AI325)))</x:f>
      </x:c>
      <x:c r="CM325" s="50" t="str">
        <x:f>IF(31&gt;'Настройки'!$B$3,"",IF(ISBLANK(AJ325),IF('Настройки'!$B$9="Нулевой спрос",0,""),IF(AJ325&lt;0,IF('Настройки'!$B$10="Исключить","",IF('Настройки'!$B$10="Абсолютные значения",ABS(AJ325),AJ325)),AJ325)))</x:f>
      </x:c>
      <x:c r="CN325" s="50" t="str">
        <x:f>IF(32&gt;'Настройки'!$B$3,"",IF(ISBLANK(AK325),IF('Настройки'!$B$9="Нулевой спрос",0,""),IF(AK325&lt;0,IF('Настройки'!$B$10="Исключить","",IF('Настройки'!$B$10="Абсолютные значения",ABS(AK325),AK325)),AK325)))</x:f>
      </x:c>
      <x:c r="CO325" s="50" t="str">
        <x:f>IF(33&gt;'Настройки'!$B$3,"",IF(ISBLANK(AL325),IF('Настройки'!$B$9="Нулевой спрос",0,""),IF(AL325&lt;0,IF('Настройки'!$B$10="Исключить","",IF('Настройки'!$B$10="Абсолютные значения",ABS(AL325),AL325)),AL325)))</x:f>
      </x:c>
      <x:c r="CP325" s="50" t="str">
        <x:f>IF(34&gt;'Настройки'!$B$3,"",IF(ISBLANK(AM325),IF('Настройки'!$B$9="Нулевой спрос",0,""),IF(AM325&lt;0,IF('Настройки'!$B$10="Исключить","",IF('Настройки'!$B$10="Абсолютные значения",ABS(AM325),AM325)),AM325)))</x:f>
      </x:c>
      <x:c r="CQ325" s="50" t="str">
        <x:f>IF(35&gt;'Настройки'!$B$3,"",IF(ISBLANK(AN325),IF('Настройки'!$B$9="Нулевой спрос",0,""),IF(AN325&lt;0,IF('Настройки'!$B$10="Исключить","",IF('Настройки'!$B$10="Абсолютные значения",ABS(AN325),AN325)),AN325)))</x:f>
      </x:c>
      <x:c r="CR325" s="50" t="str">
        <x:f>IF(36&gt;'Настройки'!$B$3,"",IF(ISBLANK(AO325),IF('Настройки'!$B$9="Нулевой спрос",0,""),IF(AO325&lt;0,IF('Настройки'!$B$10="Исключить","",IF('Настройки'!$B$10="Абсолютные значения",ABS(AO325),AO325)),AO325)))</x:f>
      </x:c>
      <x:c r="CS325" s="50" t="str">
        <x:f>IF(OR(1&gt;'Настройки'!$B$3,ISBLANK(BI325),BI325=0),"",BI325)</x:f>
      </x:c>
      <x:c r="CT325" s="50" t="str">
        <x:f>IF(OR(2&gt;'Настройки'!$B$3,ISBLANK(BJ325),BJ325=0),"",BJ325)</x:f>
      </x:c>
      <x:c r="CU325" s="50" t="str">
        <x:f>IF(OR(3&gt;'Настройки'!$B$3,ISBLANK(BK325),BK325=0),"",BK325)</x:f>
      </x:c>
      <x:c r="CV325" s="50" t="str">
        <x:f>IF(OR(4&gt;'Настройки'!$B$3,ISBLANK(BL325),BL325=0),"",BL325)</x:f>
      </x:c>
      <x:c r="CW325" s="50" t="str">
        <x:f>IF(OR(5&gt;'Настройки'!$B$3,ISBLANK(BM325),BM325=0),"",BM325)</x:f>
      </x:c>
      <x:c r="CX325" s="50" t="str">
        <x:f>IF(OR(6&gt;'Настройки'!$B$3,ISBLANK(BN325),BN325=0),"",BN325)</x:f>
      </x:c>
      <x:c r="CY325" s="50" t="str">
        <x:f>IF(OR(7&gt;'Настройки'!$B$3,ISBLANK(BO325),BO325=0),"",BO325)</x:f>
      </x:c>
      <x:c r="CZ325" s="50" t="str">
        <x:f>IF(OR(8&gt;'Настройки'!$B$3,ISBLANK(BP325),BP325=0),"",BP325)</x:f>
      </x:c>
      <x:c r="DA325" s="50" t="str">
        <x:f>IF(OR(9&gt;'Настройки'!$B$3,ISBLANK(BQ325),BQ325=0),"",BQ325)</x:f>
      </x:c>
      <x:c r="DB325" s="50" t="str">
        <x:f>IF(OR(10&gt;'Настройки'!$B$3,ISBLANK(BR325),BR325=0),"",BR325)</x:f>
      </x:c>
      <x:c r="DC325" s="50" t="str">
        <x:f>IF(OR(11&gt;'Настройки'!$B$3,ISBLANK(BS325),BS325=0),"",BS325)</x:f>
      </x:c>
      <x:c r="DD325" s="50" t="str">
        <x:f>IF(OR(12&gt;'Настройки'!$B$3,ISBLANK(BT325),BT325=0),"",BT325)</x:f>
      </x:c>
      <x:c r="DE325" s="50" t="str">
        <x:f>IF(OR(13&gt;'Настройки'!$B$3,ISBLANK(BU325),BU325=0),"",BU325)</x:f>
      </x:c>
      <x:c r="DF325" s="50" t="str">
        <x:f>IF(OR(14&gt;'Настройки'!$B$3,ISBLANK(BV325),BV325=0),"",BV325)</x:f>
      </x:c>
      <x:c r="DG325" s="50" t="str">
        <x:f>IF(OR(15&gt;'Настройки'!$B$3,ISBLANK(BW325),BW325=0),"",BW325)</x:f>
      </x:c>
      <x:c r="DH325" s="50" t="str">
        <x:f>IF(OR(16&gt;'Настройки'!$B$3,ISBLANK(BX325),BX325=0),"",BX325)</x:f>
      </x:c>
      <x:c r="DI325" s="50" t="str">
        <x:f>IF(OR(17&gt;'Настройки'!$B$3,ISBLANK(BY325),BY325=0),"",BY325)</x:f>
      </x:c>
      <x:c r="DJ325" s="50" t="str">
        <x:f>IF(OR(18&gt;'Настройки'!$B$3,ISBLANK(BZ325),BZ325=0),"",BZ325)</x:f>
      </x:c>
      <x:c r="DK325" s="50" t="str">
        <x:f>IF(OR(19&gt;'Настройки'!$B$3,ISBLANK(CA325),CA325=0),"",CA325)</x:f>
      </x:c>
      <x:c r="DL325" s="50" t="str">
        <x:f>IF(OR(20&gt;'Настройки'!$B$3,ISBLANK(CB325),CB325=0),"",CB325)</x:f>
      </x:c>
      <x:c r="DM325" s="50" t="str">
        <x:f>IF(OR(21&gt;'Настройки'!$B$3,ISBLANK(CC325),CC325=0),"",CC325)</x:f>
      </x:c>
      <x:c r="DN325" s="50" t="str">
        <x:f>IF(OR(22&gt;'Настройки'!$B$3,ISBLANK(CD325),CD325=0),"",CD325)</x:f>
      </x:c>
      <x:c r="DO325" s="50" t="str">
        <x:f>IF(OR(23&gt;'Настройки'!$B$3,ISBLANK(CE325),CE325=0),"",CE325)</x:f>
      </x:c>
      <x:c r="DP325" s="50" t="str">
        <x:f>IF(OR(24&gt;'Настройки'!$B$3,ISBLANK(CF325),CF325=0),"",CF325)</x:f>
      </x:c>
      <x:c r="DQ325" s="50" t="str">
        <x:f>IF(OR(25&gt;'Настройки'!$B$3,ISBLANK(CG325),CG325=0),"",CG325)</x:f>
      </x:c>
      <x:c r="DR325" s="50" t="str">
        <x:f>IF(OR(26&gt;'Настройки'!$B$3,ISBLANK(CH325),CH325=0),"",CH325)</x:f>
      </x:c>
      <x:c r="DS325" s="50" t="str">
        <x:f>IF(OR(27&gt;'Настройки'!$B$3,ISBLANK(CI325),CI325=0),"",CI325)</x:f>
      </x:c>
      <x:c r="DT325" s="50" t="str">
        <x:f>IF(OR(28&gt;'Настройки'!$B$3,ISBLANK(CJ325),CJ325=0),"",CJ325)</x:f>
      </x:c>
      <x:c r="DU325" s="50" t="str">
        <x:f>IF(OR(29&gt;'Настройки'!$B$3,ISBLANK(CK325),CK325=0),"",CK325)</x:f>
      </x:c>
      <x:c r="DV325" s="50" t="str">
        <x:f>IF(OR(30&gt;'Настройки'!$B$3,ISBLANK(CL325),CL325=0),"",CL325)</x:f>
      </x:c>
      <x:c r="DW325" s="50" t="str">
        <x:f>IF(OR(31&gt;'Настройки'!$B$3,ISBLANK(CM325),CM325=0),"",CM325)</x:f>
      </x:c>
      <x:c r="DX325" s="50" t="str">
        <x:f>IF(OR(32&gt;'Настройки'!$B$3,ISBLANK(CN325),CN325=0),"",CN325)</x:f>
      </x:c>
      <x:c r="DY325" s="50" t="str">
        <x:f>IF(OR(33&gt;'Настройки'!$B$3,ISBLANK(CO325),CO325=0),"",CO325)</x:f>
      </x:c>
      <x:c r="DZ325" s="50" t="str">
        <x:f>IF(OR(34&gt;'Настройки'!$B$3,ISBLANK(CP325),CP325=0),"",CP325)</x:f>
      </x:c>
      <x:c r="EA325" s="50" t="str">
        <x:f>IF(OR(35&gt;'Настройки'!$B$3,ISBLANK(CQ325),CQ325=0),"",CQ325)</x:f>
      </x:c>
      <x:c r="EB325" s="50" t="str">
        <x:f>IF(OR(36&gt;'Настройки'!$B$3,ISBLANK(CR325),CR325=0),"",CR325)</x:f>
      </x:c>
      <x:c r="EC325" s="50" t="str">
        <x:f>IF(A325="","",IF(OR(BB325="AZ",BB325="BZ"),10000+ROW(),IF(AZ325&gt;'Настройки'!$B$11,20000+ROW(),IF(BF325&lt;&gt;"Обычный",30000+ROW(),IF(AX325&lt;=0,40000+ROW(),"")))))</x:f>
      </x:c>
      <x:c r="ED325" s="50" t="str">
        <x:f>IF(EC325="","",COUNTIFS($EC$2:$EC$1001,"&gt;0",$EC$2:$EC$1001,"&lt;"&amp;EC325)+1)</x:f>
      </x:c>
    </x:row>
    <x:row r="326">
      <x:c r="A326" s="115"/>
      <x:c r="B326" s="115"/>
      <x:c r="C326" s="115"/>
      <x:c r="D326" s="118"/>
      <x:c r="E326" s="118"/>
      <x:c r="F326" s="118"/>
      <x:c r="G326" s="118"/>
      <x:c r="H326" s="118"/>
      <x:c r="I326" s="118"/>
      <x:c r="J326" s="118"/>
      <x:c r="K326" s="118"/>
      <x:c r="L326" s="118"/>
      <x:c r="M326" s="118"/>
      <x:c r="N326" s="118"/>
      <x:c r="O326" s="118"/>
      <x:c r="P326" s="118"/>
      <x:c r="Q326" s="118"/>
      <x:c r="R326" s="118"/>
      <x:c r="S326" s="118"/>
      <x:c r="T326" s="118"/>
      <x:c r="U326" s="118"/>
      <x:c r="V326" s="118"/>
      <x:c r="W326" s="118"/>
      <x:c r="X326" s="118"/>
      <x:c r="Y326" s="118"/>
      <x:c r="Z326" s="118"/>
      <x:c r="AA326" s="118"/>
      <x:c r="AB326" s="118"/>
      <x:c r="AC326" s="118"/>
      <x:c r="AD326" s="118"/>
      <x:c r="AE326" s="118"/>
      <x:c r="AF326" s="118"/>
      <x:c r="AG326" s="118"/>
      <x:c r="AH326" s="118"/>
      <x:c r="AI326" s="118"/>
      <x:c r="AJ326" s="118"/>
      <x:c r="AK326" s="118"/>
      <x:c r="AL326" s="118"/>
      <x:c r="AM326" s="118"/>
      <x:c r="AN326" s="118"/>
      <x:c r="AO326" s="118"/>
      <x:c r="AP326" s="115"/>
      <x:c r="AQ326" s="49" t="str">
        <x:f>IF(A326="","",COUNT(BI326:INDEX(BI326:CR326,1,'Настройки'!$B$3)))</x:f>
      </x:c>
      <x:c r="AR326" s="49" t="str">
        <x:f>IF(A326="","",SUM(BI326:INDEX(BI326:CR326,1,'Настройки'!$B$3)))</x:f>
      </x:c>
      <x:c r="AS326" s="58" t="str">
        <x:f>IF(A326="","",IF('Настройки'!$B$4="Стоимость потребления",AR326*D326,IF('Настройки'!$B$4="Количество",AR326,E326)))</x:f>
      </x:c>
      <x:c r="AT326" s="61" t="str">
        <x:f>IF(OR(A326="",AS326&lt;0,SUM($AS$2:$AS$1001)&lt;=0),"",AS326/SUM($AS$2:$AS$1001))</x:f>
      </x:c>
      <x:c r="AU326" s="61" t="str">
        <x:f>IF(OR(A326="",AS326&lt;0,SUM($AS$2:$AS$1001)&lt;=0),"",SUMIFS($AS$2:$AS$1001,$AS$2:$AS$1001,"&gt;"&amp;AS326)/SUM($AS$2:$AS$1001))</x:f>
      </x:c>
      <x:c r="AV326" s="61" t="str">
        <x:f>IF(OR(A326="",AS326&lt;0,SUM($AS$2:$AS$1001)&lt;=0),"",SUMIFS($AS$2:$AS$1001,$AS$2:$AS$1001,"&gt;="&amp;AS326)/SUM($AS$2:$AS$1001))</x:f>
      </x:c>
      <x:c r="AW326" s="49" t="str">
        <x:f>IF(A326="","",IF(SUM($AS$2:$AS$1001)&lt;=0,"Не определён",IF(AS326&lt;0,"Исключение",IF(AU326&lt;'Настройки'!$B$5,"A",IF(AU326&lt;'Настройки'!$B$6,"B","C")))))</x:f>
      </x:c>
      <x:c r="AX326" s="58" t="str">
        <x:f>IF(A326="","",IF(AQ326=0,"",AVERAGE(BI326:INDEX(BI326:CR326,1,'Настройки'!$B$3))))</x:f>
      </x:c>
      <x:c r="AY326" s="58" t="str">
        <x:f>IF(OR(A326="",AQ326=0),"",STDEVP(BI326:INDEX(BI326:CR326,1,'Настройки'!$B$3)))</x:f>
      </x:c>
      <x:c r="AZ326" s="61" t="str">
        <x:f>IF(OR(A326="",AQ326&lt;'Настройки'!$B$12,AX326&lt;=0,AND('Настройки'!$B$10="Блокировать",COUNTIF(F326:INDEX(F326:AO326,1,'Настройки'!$B$3),"&lt;0")&gt;0)),"",AY326/ABS(AX326))</x:f>
      </x:c>
      <x:c r="BA326" s="49" t="str">
        <x:f>IF(A326="","",IF(AND('Настройки'!$B$10="Блокировать",COUNTIF(F326:INDEX(F326:AO326,1,'Настройки'!$B$3),"&lt;0")&gt;0),"Не определён",IF(AQ326&lt;'Настройки'!$B$12,"Не определён",IF(AX326=0,"Нет спроса",IF(AX326&lt;0,"Не определён",IF(AZ326&lt;='Настройки'!$B$7,"X",IF(AZ326&lt;='Настройки'!$B$8,"Y","Z")))))))</x:f>
      </x:c>
      <x:c r="BB326" s="49" t="str">
        <x:f>IF(OR(A326="",LEN(AW326)&lt;&gt;1,LEN(BA326)&lt;&gt;1),"",AW326&amp;BA326)</x:f>
      </x:c>
      <x:c r="BC326" s="61" t="str">
        <x:f>IF(OR(A326="",AQ326=0),"",(COUNT(BI326:INDEX(BI326:CR326,1,'Настройки'!$B$3))-COUNT(CS326:INDEX(CS326:EB326,1,'Настройки'!$B$3)))/AQ326)</x:f>
      </x:c>
      <x:c r="BD326" s="64" t="str">
        <x:f>IF(OR(A326="",COUNT(CS326:INDEX(CS326:EB326,1,'Настройки'!$B$3))=0),"",AQ326/COUNT(CS326:INDEX(CS326:EB326,1,'Настройки'!$B$3)))</x:f>
      </x:c>
      <x:c r="BE326" s="64" t="str">
        <x:f>IF(OR(A326="",COUNT(CS326:INDEX(CS326:EB326,1,'Настройки'!$B$3))=0),"",IF(AVERAGE(CS326:INDEX(CS326:EB326,1,'Настройки'!$B$3))=0,"",(STDEVP(CS326:INDEX(CS326:EB326,1,'Настройки'!$B$3))/ABS(AVERAGE(CS326:INDEX(CS326:EB326,1,'Настройки'!$B$3))))^2))</x:f>
      </x:c>
      <x:c r="BF326" s="49" t="str">
        <x:f>IF(A326="","",IF(AQ326&lt;3,"Недостаточно",IF(AQ326&lt;6,"Предварительный","Обычный")))</x:f>
      </x:c>
      <x:c r="BG326" s="49" t="str">
        <x:f>IF(A326="","",IF(COUNTIF(F326:INDEX(F326:AO326,1,'Настройки'!$B$3),"&lt;0")&gt;0,IF('Настройки'!$B$10="Блокировать","Отрицательный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"),"")&amp;IF(AQ326&lt;3,"Недостаточно истории. ",IF(AQ326&lt;6,"Предварительная классификация. ",""))&amp;IF(AX326=0,"Нет спроса за горизонт. ","")&amp;IF(AZ326&gt;'Настройки'!$B$11,"Экстремальная вариативность. ",""))</x:f>
      </x:c>
      <x:c r="BH326" s="49" t="str">
        <x:f>IF(A326="","",IFERROR(VLOOKUP(BB326,'Настройки'!$D$3:$E$11,2,FALSE),"Сначала проверьте исходные данные и историю спроса.")&amp;" Уточните срок поставки, MOQ и критичность.")</x:f>
      </x:c>
      <x:c r="BI326" s="50" t="str">
        <x:f>IF(1&gt;'Настройки'!$B$3,"",IF(ISBLANK(F326),IF('Настройки'!$B$9="Нулевой спрос",0,""),IF(F326&lt;0,IF('Настройки'!$B$10="Исключить","",IF('Настройки'!$B$10="Абсолютные значения",ABS(F326),F326)),F326)))</x:f>
      </x:c>
      <x:c r="BJ326" s="50" t="str">
        <x:f>IF(2&gt;'Настройки'!$B$3,"",IF(ISBLANK(G326),IF('Настройки'!$B$9="Нулевой спрос",0,""),IF(G326&lt;0,IF('Настройки'!$B$10="Исключить","",IF('Настройки'!$B$10="Абсолютные значения",ABS(G326),G326)),G326)))</x:f>
      </x:c>
      <x:c r="BK326" s="50" t="str">
        <x:f>IF(3&gt;'Настройки'!$B$3,"",IF(ISBLANK(H326),IF('Настройки'!$B$9="Нулевой спрос",0,""),IF(H326&lt;0,IF('Настройки'!$B$10="Исключить","",IF('Настройки'!$B$10="Абсолютные значения",ABS(H326),H326)),H326)))</x:f>
      </x:c>
      <x:c r="BL326" s="50" t="str">
        <x:f>IF(4&gt;'Настройки'!$B$3,"",IF(ISBLANK(I326),IF('Настройки'!$B$9="Нулевой спрос",0,""),IF(I326&lt;0,IF('Настройки'!$B$10="Исключить","",IF('Настройки'!$B$10="Абсолютные значения",ABS(I326),I326)),I326)))</x:f>
      </x:c>
      <x:c r="BM326" s="50" t="str">
        <x:f>IF(5&gt;'Настройки'!$B$3,"",IF(ISBLANK(J326),IF('Настройки'!$B$9="Нулевой спрос",0,""),IF(J326&lt;0,IF('Настройки'!$B$10="Исключить","",IF('Настройки'!$B$10="Абсолютные значения",ABS(J326),J326)),J326)))</x:f>
      </x:c>
      <x:c r="BN326" s="50" t="str">
        <x:f>IF(6&gt;'Настройки'!$B$3,"",IF(ISBLANK(K326),IF('Настройки'!$B$9="Нулевой спрос",0,""),IF(K326&lt;0,IF('Настройки'!$B$10="Исключить","",IF('Настройки'!$B$10="Абсолютные значения",ABS(K326),K326)),K326)))</x:f>
      </x:c>
      <x:c r="BO326" s="50" t="str">
        <x:f>IF(7&gt;'Настройки'!$B$3,"",IF(ISBLANK(L326),IF('Настройки'!$B$9="Нулевой спрос",0,""),IF(L326&lt;0,IF('Настройки'!$B$10="Исключить","",IF('Настройки'!$B$10="Абсолютные значения",ABS(L326),L326)),L326)))</x:f>
      </x:c>
      <x:c r="BP326" s="50" t="str">
        <x:f>IF(8&gt;'Настройки'!$B$3,"",IF(ISBLANK(M326),IF('Настройки'!$B$9="Нулевой спрос",0,""),IF(M326&lt;0,IF('Настройки'!$B$10="Исключить","",IF('Настройки'!$B$10="Абсолютные значения",ABS(M326),M326)),M326)))</x:f>
      </x:c>
      <x:c r="BQ326" s="50" t="str">
        <x:f>IF(9&gt;'Настройки'!$B$3,"",IF(ISBLANK(N326),IF('Настройки'!$B$9="Нулевой спрос",0,""),IF(N326&lt;0,IF('Настройки'!$B$10="Исключить","",IF('Настройки'!$B$10="Абсолютные значения",ABS(N326),N326)),N326)))</x:f>
      </x:c>
      <x:c r="BR326" s="50" t="str">
        <x:f>IF(10&gt;'Настройки'!$B$3,"",IF(ISBLANK(O326),IF('Настройки'!$B$9="Нулевой спрос",0,""),IF(O326&lt;0,IF('Настройки'!$B$10="Исключить","",IF('Настройки'!$B$10="Абсолютные значения",ABS(O326),O326)),O326)))</x:f>
      </x:c>
      <x:c r="BS326" s="50" t="str">
        <x:f>IF(11&gt;'Настройки'!$B$3,"",IF(ISBLANK(P326),IF('Настройки'!$B$9="Нулевой спрос",0,""),IF(P326&lt;0,IF('Настройки'!$B$10="Исключить","",IF('Настройки'!$B$10="Абсолютные значения",ABS(P326),P326)),P326)))</x:f>
      </x:c>
      <x:c r="BT326" s="50" t="str">
        <x:f>IF(12&gt;'Настройки'!$B$3,"",IF(ISBLANK(Q326),IF('Настройки'!$B$9="Нулевой спрос",0,""),IF(Q326&lt;0,IF('Настройки'!$B$10="Исключить","",IF('Настройки'!$B$10="Абсолютные значения",ABS(Q326),Q326)),Q326)))</x:f>
      </x:c>
      <x:c r="BU326" s="50" t="str">
        <x:f>IF(13&gt;'Настройки'!$B$3,"",IF(ISBLANK(R326),IF('Настройки'!$B$9="Нулевой спрос",0,""),IF(R326&lt;0,IF('Настройки'!$B$10="Исключить","",IF('Настройки'!$B$10="Абсолютные значения",ABS(R326),R326)),R326)))</x:f>
      </x:c>
      <x:c r="BV326" s="50" t="str">
        <x:f>IF(14&gt;'Настройки'!$B$3,"",IF(ISBLANK(S326),IF('Настройки'!$B$9="Нулевой спрос",0,""),IF(S326&lt;0,IF('Настройки'!$B$10="Исключить","",IF('Настройки'!$B$10="Абсолютные значения",ABS(S326),S326)),S326)))</x:f>
      </x:c>
      <x:c r="BW326" s="50" t="str">
        <x:f>IF(15&gt;'Настройки'!$B$3,"",IF(ISBLANK(T326),IF('Настройки'!$B$9="Нулевой спрос",0,""),IF(T326&lt;0,IF('Настройки'!$B$10="Исключить","",IF('Настройки'!$B$10="Абсолютные значения",ABS(T326),T326)),T326)))</x:f>
      </x:c>
      <x:c r="BX326" s="50" t="str">
        <x:f>IF(16&gt;'Настройки'!$B$3,"",IF(ISBLANK(U326),IF('Настройки'!$B$9="Нулевой спрос",0,""),IF(U326&lt;0,IF('Настройки'!$B$10="Исключить","",IF('Настройки'!$B$10="Абсолютные значения",ABS(U326),U326)),U326)))</x:f>
      </x:c>
      <x:c r="BY326" s="50" t="str">
        <x:f>IF(17&gt;'Настройки'!$B$3,"",IF(ISBLANK(V326),IF('Настройки'!$B$9="Нулевой спрос",0,""),IF(V326&lt;0,IF('Настройки'!$B$10="Исключить","",IF('Настройки'!$B$10="Абсолютные значения",ABS(V326),V326)),V326)))</x:f>
      </x:c>
      <x:c r="BZ326" s="50" t="str">
        <x:f>IF(18&gt;'Настройки'!$B$3,"",IF(ISBLANK(W326),IF('Настройки'!$B$9="Нулевой спрос",0,""),IF(W326&lt;0,IF('Настройки'!$B$10="Исключить","",IF('Настройки'!$B$10="Абсолютные значения",ABS(W326),W326)),W326)))</x:f>
      </x:c>
      <x:c r="CA326" s="50" t="str">
        <x:f>IF(19&gt;'Настройки'!$B$3,"",IF(ISBLANK(X326),IF('Настройки'!$B$9="Нулевой спрос",0,""),IF(X326&lt;0,IF('Настройки'!$B$10="Исключить","",IF('Настройки'!$B$10="Абсолютные значения",ABS(X326),X326)),X326)))</x:f>
      </x:c>
      <x:c r="CB326" s="50" t="str">
        <x:f>IF(20&gt;'Настройки'!$B$3,"",IF(ISBLANK(Y326),IF('Настройки'!$B$9="Нулевой спрос",0,""),IF(Y326&lt;0,IF('Настройки'!$B$10="Исключить","",IF('Настройки'!$B$10="Абсолютные значения",ABS(Y326),Y326)),Y326)))</x:f>
      </x:c>
      <x:c r="CC326" s="50" t="str">
        <x:f>IF(21&gt;'Настройки'!$B$3,"",IF(ISBLANK(Z326),IF('Настройки'!$B$9="Нулевой спрос",0,""),IF(Z326&lt;0,IF('Настройки'!$B$10="Исключить","",IF('Настройки'!$B$10="Абсолютные значения",ABS(Z326),Z326)),Z326)))</x:f>
      </x:c>
      <x:c r="CD326" s="50" t="str">
        <x:f>IF(22&gt;'Настройки'!$B$3,"",IF(ISBLANK(AA326),IF('Настройки'!$B$9="Нулевой спрос",0,""),IF(AA326&lt;0,IF('Настройки'!$B$10="Исключить","",IF('Настройки'!$B$10="Абсолютные значения",ABS(AA326),AA326)),AA326)))</x:f>
      </x:c>
      <x:c r="CE326" s="50" t="str">
        <x:f>IF(23&gt;'Настройки'!$B$3,"",IF(ISBLANK(AB326),IF('Настройки'!$B$9="Нулевой спрос",0,""),IF(AB326&lt;0,IF('Настройки'!$B$10="Исключить","",IF('Настройки'!$B$10="Абсолютные значения",ABS(AB326),AB326)),AB326)))</x:f>
      </x:c>
      <x:c r="CF326" s="50" t="str">
        <x:f>IF(24&gt;'Настройки'!$B$3,"",IF(ISBLANK(AC326),IF('Настройки'!$B$9="Нулевой спрос",0,""),IF(AC326&lt;0,IF('Настройки'!$B$10="Исключить","",IF('Настройки'!$B$10="Абсолютные значения",ABS(AC326),AC326)),AC326)))</x:f>
      </x:c>
      <x:c r="CG326" s="50" t="str">
        <x:f>IF(25&gt;'Настройки'!$B$3,"",IF(ISBLANK(AD326),IF('Настройки'!$B$9="Нулевой спрос",0,""),IF(AD326&lt;0,IF('Настройки'!$B$10="Исключить","",IF('Настройки'!$B$10="Абсолютные значения",ABS(AD326),AD326)),AD326)))</x:f>
      </x:c>
      <x:c r="CH326" s="50" t="str">
        <x:f>IF(26&gt;'Настройки'!$B$3,"",IF(ISBLANK(AE326),IF('Настройки'!$B$9="Нулевой спрос",0,""),IF(AE326&lt;0,IF('Настройки'!$B$10="Исключить","",IF('Настройки'!$B$10="Абсолютные значения",ABS(AE326),AE326)),AE326)))</x:f>
      </x:c>
      <x:c r="CI326" s="50" t="str">
        <x:f>IF(27&gt;'Настройки'!$B$3,"",IF(ISBLANK(AF326),IF('Настройки'!$B$9="Нулевой спрос",0,""),IF(AF326&lt;0,IF('Настройки'!$B$10="Исключить","",IF('Настройки'!$B$10="Абсолютные значения",ABS(AF326),AF326)),AF326)))</x:f>
      </x:c>
      <x:c r="CJ326" s="50" t="str">
        <x:f>IF(28&gt;'Настройки'!$B$3,"",IF(ISBLANK(AG326),IF('Настройки'!$B$9="Нулевой спрос",0,""),IF(AG326&lt;0,IF('Настройки'!$B$10="Исключить","",IF('Настройки'!$B$10="Абсолютные значения",ABS(AG326),AG326)),AG326)))</x:f>
      </x:c>
      <x:c r="CK326" s="50" t="str">
        <x:f>IF(29&gt;'Настройки'!$B$3,"",IF(ISBLANK(AH326),IF('Настройки'!$B$9="Нулевой спрос",0,""),IF(AH326&lt;0,IF('Настройки'!$B$10="Исключить","",IF('Настройки'!$B$10="Абсолютные значения",ABS(AH326),AH326)),AH326)))</x:f>
      </x:c>
      <x:c r="CL326" s="50" t="str">
        <x:f>IF(30&gt;'Настройки'!$B$3,"",IF(ISBLANK(AI326),IF('Настройки'!$B$9="Нулевой спрос",0,""),IF(AI326&lt;0,IF('Настройки'!$B$10="Исключить","",IF('Настройки'!$B$10="Абсолютные значения",ABS(AI326),AI326)),AI326)))</x:f>
      </x:c>
      <x:c r="CM326" s="50" t="str">
        <x:f>IF(31&gt;'Настройки'!$B$3,"",IF(ISBLANK(AJ326),IF('Настройки'!$B$9="Нулевой спрос",0,""),IF(AJ326&lt;0,IF('Настройки'!$B$10="Исключить","",IF('Настройки'!$B$10="Абсолютные значения",ABS(AJ326),AJ326)),AJ326)))</x:f>
      </x:c>
      <x:c r="CN326" s="50" t="str">
        <x:f>IF(32&gt;'Настройки'!$B$3,"",IF(ISBLANK(AK326),IF('Настройки'!$B$9="Нулевой спрос",0,""),IF(AK326&lt;0,IF('Настройки'!$B$10="Исключить","",IF('Настройки'!$B$10="Абсолютные значения",ABS(AK326),AK326)),AK326)))</x:f>
      </x:c>
      <x:c r="CO326" s="50" t="str">
        <x:f>IF(33&gt;'Настройки'!$B$3,"",IF(ISBLANK(AL326),IF('Настройки'!$B$9="Нулевой спрос",0,""),IF(AL326&lt;0,IF('Настройки'!$B$10="Исключить","",IF('Настройки'!$B$10="Абсолютные значения",ABS(AL326),AL326)),AL326)))</x:f>
      </x:c>
      <x:c r="CP326" s="50" t="str">
        <x:f>IF(34&gt;'Настройки'!$B$3,"",IF(ISBLANK(AM326),IF('Настройки'!$B$9="Нулевой спрос",0,""),IF(AM326&lt;0,IF('Настройки'!$B$10="Исключить","",IF('Настройки'!$B$10="Абсолютные значения",ABS(AM326),AM326)),AM326)))</x:f>
      </x:c>
      <x:c r="CQ326" s="50" t="str">
        <x:f>IF(35&gt;'Настройки'!$B$3,"",IF(ISBLANK(AN326),IF('Настройки'!$B$9="Нулевой спрос",0,""),IF(AN326&lt;0,IF('Настройки'!$B$10="Исключить","",IF('Настройки'!$B$10="Абсолютные значения",ABS(AN326),AN326)),AN326)))</x:f>
      </x:c>
      <x:c r="CR326" s="50" t="str">
        <x:f>IF(36&gt;'Настройки'!$B$3,"",IF(ISBLANK(AO326),IF('Настройки'!$B$9="Нулевой спрос",0,""),IF(AO326&lt;0,IF('Настройки'!$B$10="Исключить","",IF('Настройки'!$B$10="Абсолютные значения",ABS(AO326),AO326)),AO326)))</x:f>
      </x:c>
      <x:c r="CS326" s="50" t="str">
        <x:f>IF(OR(1&gt;'Настройки'!$B$3,ISBLANK(BI326),BI326=0),"",BI326)</x:f>
      </x:c>
      <x:c r="CT326" s="50" t="str">
        <x:f>IF(OR(2&gt;'Настройки'!$B$3,ISBLANK(BJ326),BJ326=0),"",BJ326)</x:f>
      </x:c>
      <x:c r="CU326" s="50" t="str">
        <x:f>IF(OR(3&gt;'Настройки'!$B$3,ISBLANK(BK326),BK326=0),"",BK326)</x:f>
      </x:c>
      <x:c r="CV326" s="50" t="str">
        <x:f>IF(OR(4&gt;'Настройки'!$B$3,ISBLANK(BL326),BL326=0),"",BL326)</x:f>
      </x:c>
      <x:c r="CW326" s="50" t="str">
        <x:f>IF(OR(5&gt;'Настройки'!$B$3,ISBLANK(BM326),BM326=0),"",BM326)</x:f>
      </x:c>
      <x:c r="CX326" s="50" t="str">
        <x:f>IF(OR(6&gt;'Настройки'!$B$3,ISBLANK(BN326),BN326=0),"",BN326)</x:f>
      </x:c>
      <x:c r="CY326" s="50" t="str">
        <x:f>IF(OR(7&gt;'Настройки'!$B$3,ISBLANK(BO326),BO326=0),"",BO326)</x:f>
      </x:c>
      <x:c r="CZ326" s="50" t="str">
        <x:f>IF(OR(8&gt;'Настройки'!$B$3,ISBLANK(BP326),BP326=0),"",BP326)</x:f>
      </x:c>
      <x:c r="DA326" s="50" t="str">
        <x:f>IF(OR(9&gt;'Настройки'!$B$3,ISBLANK(BQ326),BQ326=0),"",BQ326)</x:f>
      </x:c>
      <x:c r="DB326" s="50" t="str">
        <x:f>IF(OR(10&gt;'Настройки'!$B$3,ISBLANK(BR326),BR326=0),"",BR326)</x:f>
      </x:c>
      <x:c r="DC326" s="50" t="str">
        <x:f>IF(OR(11&gt;'Настройки'!$B$3,ISBLANK(BS326),BS326=0),"",BS326)</x:f>
      </x:c>
      <x:c r="DD326" s="50" t="str">
        <x:f>IF(OR(12&gt;'Настройки'!$B$3,ISBLANK(BT326),BT326=0),"",BT326)</x:f>
      </x:c>
      <x:c r="DE326" s="50" t="str">
        <x:f>IF(OR(13&gt;'Настройки'!$B$3,ISBLANK(BU326),BU326=0),"",BU326)</x:f>
      </x:c>
      <x:c r="DF326" s="50" t="str">
        <x:f>IF(OR(14&gt;'Настройки'!$B$3,ISBLANK(BV326),BV326=0),"",BV326)</x:f>
      </x:c>
      <x:c r="DG326" s="50" t="str">
        <x:f>IF(OR(15&gt;'Настройки'!$B$3,ISBLANK(BW326),BW326=0),"",BW326)</x:f>
      </x:c>
      <x:c r="DH326" s="50" t="str">
        <x:f>IF(OR(16&gt;'Настройки'!$B$3,ISBLANK(BX326),BX326=0),"",BX326)</x:f>
      </x:c>
      <x:c r="DI326" s="50" t="str">
        <x:f>IF(OR(17&gt;'Настройки'!$B$3,ISBLANK(BY326),BY326=0),"",BY326)</x:f>
      </x:c>
      <x:c r="DJ326" s="50" t="str">
        <x:f>IF(OR(18&gt;'Настройки'!$B$3,ISBLANK(BZ326),BZ326=0),"",BZ326)</x:f>
      </x:c>
      <x:c r="DK326" s="50" t="str">
        <x:f>IF(OR(19&gt;'Настройки'!$B$3,ISBLANK(CA326),CA326=0),"",CA326)</x:f>
      </x:c>
      <x:c r="DL326" s="50" t="str">
        <x:f>IF(OR(20&gt;'Настройки'!$B$3,ISBLANK(CB326),CB326=0),"",CB326)</x:f>
      </x:c>
      <x:c r="DM326" s="50" t="str">
        <x:f>IF(OR(21&gt;'Настройки'!$B$3,ISBLANK(CC326),CC326=0),"",CC326)</x:f>
      </x:c>
      <x:c r="DN326" s="50" t="str">
        <x:f>IF(OR(22&gt;'Настройки'!$B$3,ISBLANK(CD326),CD326=0),"",CD326)</x:f>
      </x:c>
      <x:c r="DO326" s="50" t="str">
        <x:f>IF(OR(23&gt;'Настройки'!$B$3,ISBLANK(CE326),CE326=0),"",CE326)</x:f>
      </x:c>
      <x:c r="DP326" s="50" t="str">
        <x:f>IF(OR(24&gt;'Настройки'!$B$3,ISBLANK(CF326),CF326=0),"",CF326)</x:f>
      </x:c>
      <x:c r="DQ326" s="50" t="str">
        <x:f>IF(OR(25&gt;'Настройки'!$B$3,ISBLANK(CG326),CG326=0),"",CG326)</x:f>
      </x:c>
      <x:c r="DR326" s="50" t="str">
        <x:f>IF(OR(26&gt;'Настройки'!$B$3,ISBLANK(CH326),CH326=0),"",CH326)</x:f>
      </x:c>
      <x:c r="DS326" s="50" t="str">
        <x:f>IF(OR(27&gt;'Настройки'!$B$3,ISBLANK(CI326),CI326=0),"",CI326)</x:f>
      </x:c>
      <x:c r="DT326" s="50" t="str">
        <x:f>IF(OR(28&gt;'Настройки'!$B$3,ISBLANK(CJ326),CJ326=0),"",CJ326)</x:f>
      </x:c>
      <x:c r="DU326" s="50" t="str">
        <x:f>IF(OR(29&gt;'Настройки'!$B$3,ISBLANK(CK326),CK326=0),"",CK326)</x:f>
      </x:c>
      <x:c r="DV326" s="50" t="str">
        <x:f>IF(OR(30&gt;'Настройки'!$B$3,ISBLANK(CL326),CL326=0),"",CL326)</x:f>
      </x:c>
      <x:c r="DW326" s="50" t="str">
        <x:f>IF(OR(31&gt;'Настройки'!$B$3,ISBLANK(CM326),CM326=0),"",CM326)</x:f>
      </x:c>
      <x:c r="DX326" s="50" t="str">
        <x:f>IF(OR(32&gt;'Настройки'!$B$3,ISBLANK(CN326),CN326=0),"",CN326)</x:f>
      </x:c>
      <x:c r="DY326" s="50" t="str">
        <x:f>IF(OR(33&gt;'Настройки'!$B$3,ISBLANK(CO326),CO326=0),"",CO326)</x:f>
      </x:c>
      <x:c r="DZ326" s="50" t="str">
        <x:f>IF(OR(34&gt;'Настройки'!$B$3,ISBLANK(CP326),CP326=0),"",CP326)</x:f>
      </x:c>
      <x:c r="EA326" s="50" t="str">
        <x:f>IF(OR(35&gt;'Настройки'!$B$3,ISBLANK(CQ326),CQ326=0),"",CQ326)</x:f>
      </x:c>
      <x:c r="EB326" s="50" t="str">
        <x:f>IF(OR(36&gt;'Настройки'!$B$3,ISBLANK(CR326),CR326=0),"",CR326)</x:f>
      </x:c>
      <x:c r="EC326" s="50" t="str">
        <x:f>IF(A326="","",IF(OR(BB326="AZ",BB326="BZ"),10000+ROW(),IF(AZ326&gt;'Настройки'!$B$11,20000+ROW(),IF(BF326&lt;&gt;"Обычный",30000+ROW(),IF(AX326&lt;=0,40000+ROW(),"")))))</x:f>
      </x:c>
      <x:c r="ED326" s="50" t="str">
        <x:f>IF(EC326="","",COUNTIFS($EC$2:$EC$1001,"&gt;0",$EC$2:$EC$1001,"&lt;"&amp;EC326)+1)</x:f>
      </x:c>
    </x:row>
    <x:row r="327">
      <x:c r="A327" s="115"/>
      <x:c r="B327" s="115"/>
      <x:c r="C327" s="115"/>
      <x:c r="D327" s="118"/>
      <x:c r="E327" s="118"/>
      <x:c r="F327" s="118"/>
      <x:c r="G327" s="118"/>
      <x:c r="H327" s="118"/>
      <x:c r="I327" s="118"/>
      <x:c r="J327" s="118"/>
      <x:c r="K327" s="118"/>
      <x:c r="L327" s="118"/>
      <x:c r="M327" s="118"/>
      <x:c r="N327" s="118"/>
      <x:c r="O327" s="118"/>
      <x:c r="P327" s="118"/>
      <x:c r="Q327" s="118"/>
      <x:c r="R327" s="118"/>
      <x:c r="S327" s="118"/>
      <x:c r="T327" s="118"/>
      <x:c r="U327" s="118"/>
      <x:c r="V327" s="118"/>
      <x:c r="W327" s="118"/>
      <x:c r="X327" s="118"/>
      <x:c r="Y327" s="118"/>
      <x:c r="Z327" s="118"/>
      <x:c r="AA327" s="118"/>
      <x:c r="AB327" s="118"/>
      <x:c r="AC327" s="118"/>
      <x:c r="AD327" s="118"/>
      <x:c r="AE327" s="118"/>
      <x:c r="AF327" s="118"/>
      <x:c r="AG327" s="118"/>
      <x:c r="AH327" s="118"/>
      <x:c r="AI327" s="118"/>
      <x:c r="AJ327" s="118"/>
      <x:c r="AK327" s="118"/>
      <x:c r="AL327" s="118"/>
      <x:c r="AM327" s="118"/>
      <x:c r="AN327" s="118"/>
      <x:c r="AO327" s="118"/>
      <x:c r="AP327" s="115"/>
      <x:c r="AQ327" s="49" t="str">
        <x:f>IF(A327="","",COUNT(BI327:INDEX(BI327:CR327,1,'Настройки'!$B$3)))</x:f>
      </x:c>
      <x:c r="AR327" s="49" t="str">
        <x:f>IF(A327="","",SUM(BI327:INDEX(BI327:CR327,1,'Настройки'!$B$3)))</x:f>
      </x:c>
      <x:c r="AS327" s="58" t="str">
        <x:f>IF(A327="","",IF('Настройки'!$B$4="Стоимость потребления",AR327*D327,IF('Настройки'!$B$4="Количество",AR327,E327)))</x:f>
      </x:c>
      <x:c r="AT327" s="61" t="str">
        <x:f>IF(OR(A327="",AS327&lt;0,SUM($AS$2:$AS$1001)&lt;=0),"",AS327/SUM($AS$2:$AS$1001))</x:f>
      </x:c>
      <x:c r="AU327" s="61" t="str">
        <x:f>IF(OR(A327="",AS327&lt;0,SUM($AS$2:$AS$1001)&lt;=0),"",SUMIFS($AS$2:$AS$1001,$AS$2:$AS$1001,"&gt;"&amp;AS327)/SUM($AS$2:$AS$1001))</x:f>
      </x:c>
      <x:c r="AV327" s="61" t="str">
        <x:f>IF(OR(A327="",AS327&lt;0,SUM($AS$2:$AS$1001)&lt;=0),"",SUMIFS($AS$2:$AS$1001,$AS$2:$AS$1001,"&gt;="&amp;AS327)/SUM($AS$2:$AS$1001))</x:f>
      </x:c>
      <x:c r="AW327" s="49" t="str">
        <x:f>IF(A327="","",IF(SUM($AS$2:$AS$1001)&lt;=0,"Не определён",IF(AS327&lt;0,"Исключение",IF(AU327&lt;'Настройки'!$B$5,"A",IF(AU327&lt;'Настройки'!$B$6,"B","C")))))</x:f>
      </x:c>
      <x:c r="AX327" s="58" t="str">
        <x:f>IF(A327="","",IF(AQ327=0,"",AVERAGE(BI327:INDEX(BI327:CR327,1,'Настройки'!$B$3))))</x:f>
      </x:c>
      <x:c r="AY327" s="58" t="str">
        <x:f>IF(OR(A327="",AQ327=0),"",STDEVP(BI327:INDEX(BI327:CR327,1,'Настройки'!$B$3)))</x:f>
      </x:c>
      <x:c r="AZ327" s="61" t="str">
        <x:f>IF(OR(A327="",AQ327&lt;'Настройки'!$B$12,AX327&lt;=0,AND('Настройки'!$B$10="Блокировать",COUNTIF(F327:INDEX(F327:AO327,1,'Настройки'!$B$3),"&lt;0")&gt;0)),"",AY327/ABS(AX327))</x:f>
      </x:c>
      <x:c r="BA327" s="49" t="str">
        <x:f>IF(A327="","",IF(AND('Настройки'!$B$10="Блокировать",COUNTIF(F327:INDEX(F327:AO327,1,'Настройки'!$B$3),"&lt;0")&gt;0),"Не определён",IF(AQ327&lt;'Настройки'!$B$12,"Не определён",IF(AX327=0,"Нет спроса",IF(AX327&lt;0,"Не определён",IF(AZ327&lt;='Настройки'!$B$7,"X",IF(AZ327&lt;='Настройки'!$B$8,"Y","Z")))))))</x:f>
      </x:c>
      <x:c r="BB327" s="49" t="str">
        <x:f>IF(OR(A327="",LEN(AW327)&lt;&gt;1,LEN(BA327)&lt;&gt;1),"",AW327&amp;BA327)</x:f>
      </x:c>
      <x:c r="BC327" s="61" t="str">
        <x:f>IF(OR(A327="",AQ327=0),"",(COUNT(BI327:INDEX(BI327:CR327,1,'Настройки'!$B$3))-COUNT(CS327:INDEX(CS327:EB327,1,'Настройки'!$B$3)))/AQ327)</x:f>
      </x:c>
      <x:c r="BD327" s="64" t="str">
        <x:f>IF(OR(A327="",COUNT(CS327:INDEX(CS327:EB327,1,'Настройки'!$B$3))=0),"",AQ327/COUNT(CS327:INDEX(CS327:EB327,1,'Настройки'!$B$3)))</x:f>
      </x:c>
      <x:c r="BE327" s="64" t="str">
        <x:f>IF(OR(A327="",COUNT(CS327:INDEX(CS327:EB327,1,'Настройки'!$B$3))=0),"",IF(AVERAGE(CS327:INDEX(CS327:EB327,1,'Настройки'!$B$3))=0,"",(STDEVP(CS327:INDEX(CS327:EB327,1,'Настройки'!$B$3))/ABS(AVERAGE(CS327:INDEX(CS327:EB327,1,'Настройки'!$B$3))))^2))</x:f>
      </x:c>
      <x:c r="BF327" s="49" t="str">
        <x:f>IF(A327="","",IF(AQ327&lt;3,"Недостаточно",IF(AQ327&lt;6,"Предварительный","Обычный")))</x:f>
      </x:c>
      <x:c r="BG327" s="49" t="str">
        <x:f>IF(A327="","",IF(COUNTIF(F327:INDEX(F327:AO327,1,'Настройки'!$B$3),"&lt;0")&gt;0,IF('Настройки'!$B$10="Блокировать","Отрицательный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"),"")&amp;IF(AQ327&lt;3,"Недостаточно истории. ",IF(AQ327&lt;6,"Предварительная классификация. ",""))&amp;IF(AX327=0,"Нет спроса за горизонт. ","")&amp;IF(AZ327&gt;'Настройки'!$B$11,"Экстремальная вариативность. ",""))</x:f>
      </x:c>
      <x:c r="BH327" s="49" t="str">
        <x:f>IF(A327="","",IFERROR(VLOOKUP(BB327,'Настройки'!$D$3:$E$11,2,FALSE),"Сначала проверьте исходные данные и историю спроса.")&amp;" Уточните срок поставки, MOQ и критичность.")</x:f>
      </x:c>
      <x:c r="BI327" s="50" t="str">
        <x:f>IF(1&gt;'Настройки'!$B$3,"",IF(ISBLANK(F327),IF('Настройки'!$B$9="Нулевой спрос",0,""),IF(F327&lt;0,IF('Настройки'!$B$10="Исключить","",IF('Настройки'!$B$10="Абсолютные значения",ABS(F327),F327)),F327)))</x:f>
      </x:c>
      <x:c r="BJ327" s="50" t="str">
        <x:f>IF(2&gt;'Настройки'!$B$3,"",IF(ISBLANK(G327),IF('Настройки'!$B$9="Нулевой спрос",0,""),IF(G327&lt;0,IF('Настройки'!$B$10="Исключить","",IF('Настройки'!$B$10="Абсолютные значения",ABS(G327),G327)),G327)))</x:f>
      </x:c>
      <x:c r="BK327" s="50" t="str">
        <x:f>IF(3&gt;'Настройки'!$B$3,"",IF(ISBLANK(H327),IF('Настройки'!$B$9="Нулевой спрос",0,""),IF(H327&lt;0,IF('Настройки'!$B$10="Исключить","",IF('Настройки'!$B$10="Абсолютные значения",ABS(H327),H327)),H327)))</x:f>
      </x:c>
      <x:c r="BL327" s="50" t="str">
        <x:f>IF(4&gt;'Настройки'!$B$3,"",IF(ISBLANK(I327),IF('Настройки'!$B$9="Нулевой спрос",0,""),IF(I327&lt;0,IF('Настройки'!$B$10="Исключить","",IF('Настройки'!$B$10="Абсолютные значения",ABS(I327),I327)),I327)))</x:f>
      </x:c>
      <x:c r="BM327" s="50" t="str">
        <x:f>IF(5&gt;'Настройки'!$B$3,"",IF(ISBLANK(J327),IF('Настройки'!$B$9="Нулевой спрос",0,""),IF(J327&lt;0,IF('Настройки'!$B$10="Исключить","",IF('Настройки'!$B$10="Абсолютные значения",ABS(J327),J327)),J327)))</x:f>
      </x:c>
      <x:c r="BN327" s="50" t="str">
        <x:f>IF(6&gt;'Настройки'!$B$3,"",IF(ISBLANK(K327),IF('Настройки'!$B$9="Нулевой спрос",0,""),IF(K327&lt;0,IF('Настройки'!$B$10="Исключить","",IF('Настройки'!$B$10="Абсолютные значения",ABS(K327),K327)),K327)))</x:f>
      </x:c>
      <x:c r="BO327" s="50" t="str">
        <x:f>IF(7&gt;'Настройки'!$B$3,"",IF(ISBLANK(L327),IF('Настройки'!$B$9="Нулевой спрос",0,""),IF(L327&lt;0,IF('Настройки'!$B$10="Исключить","",IF('Настройки'!$B$10="Абсолютные значения",ABS(L327),L327)),L327)))</x:f>
      </x:c>
      <x:c r="BP327" s="50" t="str">
        <x:f>IF(8&gt;'Настройки'!$B$3,"",IF(ISBLANK(M327),IF('Настройки'!$B$9="Нулевой спрос",0,""),IF(M327&lt;0,IF('Настройки'!$B$10="Исключить","",IF('Настройки'!$B$10="Абсолютные значения",ABS(M327),M327)),M327)))</x:f>
      </x:c>
      <x:c r="BQ327" s="50" t="str">
        <x:f>IF(9&gt;'Настройки'!$B$3,"",IF(ISBLANK(N327),IF('Настройки'!$B$9="Нулевой спрос",0,""),IF(N327&lt;0,IF('Настройки'!$B$10="Исключить","",IF('Настройки'!$B$10="Абсолютные значения",ABS(N327),N327)),N327)))</x:f>
      </x:c>
      <x:c r="BR327" s="50" t="str">
        <x:f>IF(10&gt;'Настройки'!$B$3,"",IF(ISBLANK(O327),IF('Настройки'!$B$9="Нулевой спрос",0,""),IF(O327&lt;0,IF('Настройки'!$B$10="Исключить","",IF('Настройки'!$B$10="Абсолютные значения",ABS(O327),O327)),O327)))</x:f>
      </x:c>
      <x:c r="BS327" s="50" t="str">
        <x:f>IF(11&gt;'Настройки'!$B$3,"",IF(ISBLANK(P327),IF('Настройки'!$B$9="Нулевой спрос",0,""),IF(P327&lt;0,IF('Настройки'!$B$10="Исключить","",IF('Настройки'!$B$10="Абсолютные значения",ABS(P327),P327)),P327)))</x:f>
      </x:c>
      <x:c r="BT327" s="50" t="str">
        <x:f>IF(12&gt;'Настройки'!$B$3,"",IF(ISBLANK(Q327),IF('Настройки'!$B$9="Нулевой спрос",0,""),IF(Q327&lt;0,IF('Настройки'!$B$10="Исключить","",IF('Настройки'!$B$10="Абсолютные значения",ABS(Q327),Q327)),Q327)))</x:f>
      </x:c>
      <x:c r="BU327" s="50" t="str">
        <x:f>IF(13&gt;'Настройки'!$B$3,"",IF(ISBLANK(R327),IF('Настройки'!$B$9="Нулевой спрос",0,""),IF(R327&lt;0,IF('Настройки'!$B$10="Исключить","",IF('Настройки'!$B$10="Абсолютные значения",ABS(R327),R327)),R327)))</x:f>
      </x:c>
      <x:c r="BV327" s="50" t="str">
        <x:f>IF(14&gt;'Настройки'!$B$3,"",IF(ISBLANK(S327),IF('Настройки'!$B$9="Нулевой спрос",0,""),IF(S327&lt;0,IF('Настройки'!$B$10="Исключить","",IF('Настройки'!$B$10="Абсолютные значения",ABS(S327),S327)),S327)))</x:f>
      </x:c>
      <x:c r="BW327" s="50" t="str">
        <x:f>IF(15&gt;'Настройки'!$B$3,"",IF(ISBLANK(T327),IF('Настройки'!$B$9="Нулевой спрос",0,""),IF(T327&lt;0,IF('Настройки'!$B$10="Исключить","",IF('Настройки'!$B$10="Абсолютные значения",ABS(T327),T327)),T327)))</x:f>
      </x:c>
      <x:c r="BX327" s="50" t="str">
        <x:f>IF(16&gt;'Настройки'!$B$3,"",IF(ISBLANK(U327),IF('Настройки'!$B$9="Нулевой спрос",0,""),IF(U327&lt;0,IF('Настройки'!$B$10="Исключить","",IF('Настройки'!$B$10="Абсолютные значения",ABS(U327),U327)),U327)))</x:f>
      </x:c>
      <x:c r="BY327" s="50" t="str">
        <x:f>IF(17&gt;'Настройки'!$B$3,"",IF(ISBLANK(V327),IF('Настройки'!$B$9="Нулевой спрос",0,""),IF(V327&lt;0,IF('Настройки'!$B$10="Исключить","",IF('Настройки'!$B$10="Абсолютные значения",ABS(V327),V327)),V327)))</x:f>
      </x:c>
      <x:c r="BZ327" s="50" t="str">
        <x:f>IF(18&gt;'Настройки'!$B$3,"",IF(ISBLANK(W327),IF('Настройки'!$B$9="Нулевой спрос",0,""),IF(W327&lt;0,IF('Настройки'!$B$10="Исключить","",IF('Настройки'!$B$10="Абсолютные значения",ABS(W327),W327)),W327)))</x:f>
      </x:c>
      <x:c r="CA327" s="50" t="str">
        <x:f>IF(19&gt;'Настройки'!$B$3,"",IF(ISBLANK(X327),IF('Настройки'!$B$9="Нулевой спрос",0,""),IF(X327&lt;0,IF('Настройки'!$B$10="Исключить","",IF('Настройки'!$B$10="Абсолютные значения",ABS(X327),X327)),X327)))</x:f>
      </x:c>
      <x:c r="CB327" s="50" t="str">
        <x:f>IF(20&gt;'Настройки'!$B$3,"",IF(ISBLANK(Y327),IF('Настройки'!$B$9="Нулевой спрос",0,""),IF(Y327&lt;0,IF('Настройки'!$B$10="Исключить","",IF('Настройки'!$B$10="Абсолютные значения",ABS(Y327),Y327)),Y327)))</x:f>
      </x:c>
      <x:c r="CC327" s="50" t="str">
        <x:f>IF(21&gt;'Настройки'!$B$3,"",IF(ISBLANK(Z327),IF('Настройки'!$B$9="Нулевой спрос",0,""),IF(Z327&lt;0,IF('Настройки'!$B$10="Исключить","",IF('Настройки'!$B$10="Абсолютные значения",ABS(Z327),Z327)),Z327)))</x:f>
      </x:c>
      <x:c r="CD327" s="50" t="str">
        <x:f>IF(22&gt;'Настройки'!$B$3,"",IF(ISBLANK(AA327),IF('Настройки'!$B$9="Нулевой спрос",0,""),IF(AA327&lt;0,IF('Настройки'!$B$10="Исключить","",IF('Настройки'!$B$10="Абсолютные значения",ABS(AA327),AA327)),AA327)))</x:f>
      </x:c>
      <x:c r="CE327" s="50" t="str">
        <x:f>IF(23&gt;'Настройки'!$B$3,"",IF(ISBLANK(AB327),IF('Настройки'!$B$9="Нулевой спрос",0,""),IF(AB327&lt;0,IF('Настройки'!$B$10="Исключить","",IF('Настройки'!$B$10="Абсолютные значения",ABS(AB327),AB327)),AB327)))</x:f>
      </x:c>
      <x:c r="CF327" s="50" t="str">
        <x:f>IF(24&gt;'Настройки'!$B$3,"",IF(ISBLANK(AC327),IF('Настройки'!$B$9="Нулевой спрос",0,""),IF(AC327&lt;0,IF('Настройки'!$B$10="Исключить","",IF('Настройки'!$B$10="Абсолютные значения",ABS(AC327),AC327)),AC327)))</x:f>
      </x:c>
      <x:c r="CG327" s="50" t="str">
        <x:f>IF(25&gt;'Настройки'!$B$3,"",IF(ISBLANK(AD327),IF('Настройки'!$B$9="Нулевой спрос",0,""),IF(AD327&lt;0,IF('Настройки'!$B$10="Исключить","",IF('Настройки'!$B$10="Абсолютные значения",ABS(AD327),AD327)),AD327)))</x:f>
      </x:c>
      <x:c r="CH327" s="50" t="str">
        <x:f>IF(26&gt;'Настройки'!$B$3,"",IF(ISBLANK(AE327),IF('Настройки'!$B$9="Нулевой спрос",0,""),IF(AE327&lt;0,IF('Настройки'!$B$10="Исключить","",IF('Настройки'!$B$10="Абсолютные значения",ABS(AE327),AE327)),AE327)))</x:f>
      </x:c>
      <x:c r="CI327" s="50" t="str">
        <x:f>IF(27&gt;'Настройки'!$B$3,"",IF(ISBLANK(AF327),IF('Настройки'!$B$9="Нулевой спрос",0,""),IF(AF327&lt;0,IF('Настройки'!$B$10="Исключить","",IF('Настройки'!$B$10="Абсолютные значения",ABS(AF327),AF327)),AF327)))</x:f>
      </x:c>
      <x:c r="CJ327" s="50" t="str">
        <x:f>IF(28&gt;'Настройки'!$B$3,"",IF(ISBLANK(AG327),IF('Настройки'!$B$9="Нулевой спрос",0,""),IF(AG327&lt;0,IF('Настройки'!$B$10="Исключить","",IF('Настройки'!$B$10="Абсолютные значения",ABS(AG327),AG327)),AG327)))</x:f>
      </x:c>
      <x:c r="CK327" s="50" t="str">
        <x:f>IF(29&gt;'Настройки'!$B$3,"",IF(ISBLANK(AH327),IF('Настройки'!$B$9="Нулевой спрос",0,""),IF(AH327&lt;0,IF('Настройки'!$B$10="Исключить","",IF('Настройки'!$B$10="Абсолютные значения",ABS(AH327),AH327)),AH327)))</x:f>
      </x:c>
      <x:c r="CL327" s="50" t="str">
        <x:f>IF(30&gt;'Настройки'!$B$3,"",IF(ISBLANK(AI327),IF('Настройки'!$B$9="Нулевой спрос",0,""),IF(AI327&lt;0,IF('Настройки'!$B$10="Исключить","",IF('Настройки'!$B$10="Абсолютные значения",ABS(AI327),AI327)),AI327)))</x:f>
      </x:c>
      <x:c r="CM327" s="50" t="str">
        <x:f>IF(31&gt;'Настройки'!$B$3,"",IF(ISBLANK(AJ327),IF('Настройки'!$B$9="Нулевой спрос",0,""),IF(AJ327&lt;0,IF('Настройки'!$B$10="Исключить","",IF('Настройки'!$B$10="Абсолютные значения",ABS(AJ327),AJ327)),AJ327)))</x:f>
      </x:c>
      <x:c r="CN327" s="50" t="str">
        <x:f>IF(32&gt;'Настройки'!$B$3,"",IF(ISBLANK(AK327),IF('Настройки'!$B$9="Нулевой спрос",0,""),IF(AK327&lt;0,IF('Настройки'!$B$10="Исключить","",IF('Настройки'!$B$10="Абсолютные значения",ABS(AK327),AK327)),AK327)))</x:f>
      </x:c>
      <x:c r="CO327" s="50" t="str">
        <x:f>IF(33&gt;'Настройки'!$B$3,"",IF(ISBLANK(AL327),IF('Настройки'!$B$9="Нулевой спрос",0,""),IF(AL327&lt;0,IF('Настройки'!$B$10="Исключить","",IF('Настройки'!$B$10="Абсолютные значения",ABS(AL327),AL327)),AL327)))</x:f>
      </x:c>
      <x:c r="CP327" s="50" t="str">
        <x:f>IF(34&gt;'Настройки'!$B$3,"",IF(ISBLANK(AM327),IF('Настройки'!$B$9="Нулевой спрос",0,""),IF(AM327&lt;0,IF('Настройки'!$B$10="Исключить","",IF('Настройки'!$B$10="Абсолютные значения",ABS(AM327),AM327)),AM327)))</x:f>
      </x:c>
      <x:c r="CQ327" s="50" t="str">
        <x:f>IF(35&gt;'Настройки'!$B$3,"",IF(ISBLANK(AN327),IF('Настройки'!$B$9="Нулевой спрос",0,""),IF(AN327&lt;0,IF('Настройки'!$B$10="Исключить","",IF('Настройки'!$B$10="Абсолютные значения",ABS(AN327),AN327)),AN327)))</x:f>
      </x:c>
      <x:c r="CR327" s="50" t="str">
        <x:f>IF(36&gt;'Настройки'!$B$3,"",IF(ISBLANK(AO327),IF('Настройки'!$B$9="Нулевой спрос",0,""),IF(AO327&lt;0,IF('Настройки'!$B$10="Исключить","",IF('Настройки'!$B$10="Абсолютные значения",ABS(AO327),AO327)),AO327)))</x:f>
      </x:c>
      <x:c r="CS327" s="50" t="str">
        <x:f>IF(OR(1&gt;'Настройки'!$B$3,ISBLANK(BI327),BI327=0),"",BI327)</x:f>
      </x:c>
      <x:c r="CT327" s="50" t="str">
        <x:f>IF(OR(2&gt;'Настройки'!$B$3,ISBLANK(BJ327),BJ327=0),"",BJ327)</x:f>
      </x:c>
      <x:c r="CU327" s="50" t="str">
        <x:f>IF(OR(3&gt;'Настройки'!$B$3,ISBLANK(BK327),BK327=0),"",BK327)</x:f>
      </x:c>
      <x:c r="CV327" s="50" t="str">
        <x:f>IF(OR(4&gt;'Настройки'!$B$3,ISBLANK(BL327),BL327=0),"",BL327)</x:f>
      </x:c>
      <x:c r="CW327" s="50" t="str">
        <x:f>IF(OR(5&gt;'Настройки'!$B$3,ISBLANK(BM327),BM327=0),"",BM327)</x:f>
      </x:c>
      <x:c r="CX327" s="50" t="str">
        <x:f>IF(OR(6&gt;'Настройки'!$B$3,ISBLANK(BN327),BN327=0),"",BN327)</x:f>
      </x:c>
      <x:c r="CY327" s="50" t="str">
        <x:f>IF(OR(7&gt;'Настройки'!$B$3,ISBLANK(BO327),BO327=0),"",BO327)</x:f>
      </x:c>
      <x:c r="CZ327" s="50" t="str">
        <x:f>IF(OR(8&gt;'Настройки'!$B$3,ISBLANK(BP327),BP327=0),"",BP327)</x:f>
      </x:c>
      <x:c r="DA327" s="50" t="str">
        <x:f>IF(OR(9&gt;'Настройки'!$B$3,ISBLANK(BQ327),BQ327=0),"",BQ327)</x:f>
      </x:c>
      <x:c r="DB327" s="50" t="str">
        <x:f>IF(OR(10&gt;'Настройки'!$B$3,ISBLANK(BR327),BR327=0),"",BR327)</x:f>
      </x:c>
      <x:c r="DC327" s="50" t="str">
        <x:f>IF(OR(11&gt;'Настройки'!$B$3,ISBLANK(BS327),BS327=0),"",BS327)</x:f>
      </x:c>
      <x:c r="DD327" s="50" t="str">
        <x:f>IF(OR(12&gt;'Настройки'!$B$3,ISBLANK(BT327),BT327=0),"",BT327)</x:f>
      </x:c>
      <x:c r="DE327" s="50" t="str">
        <x:f>IF(OR(13&gt;'Настройки'!$B$3,ISBLANK(BU327),BU327=0),"",BU327)</x:f>
      </x:c>
      <x:c r="DF327" s="50" t="str">
        <x:f>IF(OR(14&gt;'Настройки'!$B$3,ISBLANK(BV327),BV327=0),"",BV327)</x:f>
      </x:c>
      <x:c r="DG327" s="50" t="str">
        <x:f>IF(OR(15&gt;'Настройки'!$B$3,ISBLANK(BW327),BW327=0),"",BW327)</x:f>
      </x:c>
      <x:c r="DH327" s="50" t="str">
        <x:f>IF(OR(16&gt;'Настройки'!$B$3,ISBLANK(BX327),BX327=0),"",BX327)</x:f>
      </x:c>
      <x:c r="DI327" s="50" t="str">
        <x:f>IF(OR(17&gt;'Настройки'!$B$3,ISBLANK(BY327),BY327=0),"",BY327)</x:f>
      </x:c>
      <x:c r="DJ327" s="50" t="str">
        <x:f>IF(OR(18&gt;'Настройки'!$B$3,ISBLANK(BZ327),BZ327=0),"",BZ327)</x:f>
      </x:c>
      <x:c r="DK327" s="50" t="str">
        <x:f>IF(OR(19&gt;'Настройки'!$B$3,ISBLANK(CA327),CA327=0),"",CA327)</x:f>
      </x:c>
      <x:c r="DL327" s="50" t="str">
        <x:f>IF(OR(20&gt;'Настройки'!$B$3,ISBLANK(CB327),CB327=0),"",CB327)</x:f>
      </x:c>
      <x:c r="DM327" s="50" t="str">
        <x:f>IF(OR(21&gt;'Настройки'!$B$3,ISBLANK(CC327),CC327=0),"",CC327)</x:f>
      </x:c>
      <x:c r="DN327" s="50" t="str">
        <x:f>IF(OR(22&gt;'Настройки'!$B$3,ISBLANK(CD327),CD327=0),"",CD327)</x:f>
      </x:c>
      <x:c r="DO327" s="50" t="str">
        <x:f>IF(OR(23&gt;'Настройки'!$B$3,ISBLANK(CE327),CE327=0),"",CE327)</x:f>
      </x:c>
      <x:c r="DP327" s="50" t="str">
        <x:f>IF(OR(24&gt;'Настройки'!$B$3,ISBLANK(CF327),CF327=0),"",CF327)</x:f>
      </x:c>
      <x:c r="DQ327" s="50" t="str">
        <x:f>IF(OR(25&gt;'Настройки'!$B$3,ISBLANK(CG327),CG327=0),"",CG327)</x:f>
      </x:c>
      <x:c r="DR327" s="50" t="str">
        <x:f>IF(OR(26&gt;'Настройки'!$B$3,ISBLANK(CH327),CH327=0),"",CH327)</x:f>
      </x:c>
      <x:c r="DS327" s="50" t="str">
        <x:f>IF(OR(27&gt;'Настройки'!$B$3,ISBLANK(CI327),CI327=0),"",CI327)</x:f>
      </x:c>
      <x:c r="DT327" s="50" t="str">
        <x:f>IF(OR(28&gt;'Настройки'!$B$3,ISBLANK(CJ327),CJ327=0),"",CJ327)</x:f>
      </x:c>
      <x:c r="DU327" s="50" t="str">
        <x:f>IF(OR(29&gt;'Настройки'!$B$3,ISBLANK(CK327),CK327=0),"",CK327)</x:f>
      </x:c>
      <x:c r="DV327" s="50" t="str">
        <x:f>IF(OR(30&gt;'Настройки'!$B$3,ISBLANK(CL327),CL327=0),"",CL327)</x:f>
      </x:c>
      <x:c r="DW327" s="50" t="str">
        <x:f>IF(OR(31&gt;'Настройки'!$B$3,ISBLANK(CM327),CM327=0),"",CM327)</x:f>
      </x:c>
      <x:c r="DX327" s="50" t="str">
        <x:f>IF(OR(32&gt;'Настройки'!$B$3,ISBLANK(CN327),CN327=0),"",CN327)</x:f>
      </x:c>
      <x:c r="DY327" s="50" t="str">
        <x:f>IF(OR(33&gt;'Настройки'!$B$3,ISBLANK(CO327),CO327=0),"",CO327)</x:f>
      </x:c>
      <x:c r="DZ327" s="50" t="str">
        <x:f>IF(OR(34&gt;'Настройки'!$B$3,ISBLANK(CP327),CP327=0),"",CP327)</x:f>
      </x:c>
      <x:c r="EA327" s="50" t="str">
        <x:f>IF(OR(35&gt;'Настройки'!$B$3,ISBLANK(CQ327),CQ327=0),"",CQ327)</x:f>
      </x:c>
      <x:c r="EB327" s="50" t="str">
        <x:f>IF(OR(36&gt;'Настройки'!$B$3,ISBLANK(CR327),CR327=0),"",CR327)</x:f>
      </x:c>
      <x:c r="EC327" s="50" t="str">
        <x:f>IF(A327="","",IF(OR(BB327="AZ",BB327="BZ"),10000+ROW(),IF(AZ327&gt;'Настройки'!$B$11,20000+ROW(),IF(BF327&lt;&gt;"Обычный",30000+ROW(),IF(AX327&lt;=0,40000+ROW(),"")))))</x:f>
      </x:c>
      <x:c r="ED327" s="50" t="str">
        <x:f>IF(EC327="","",COUNTIFS($EC$2:$EC$1001,"&gt;0",$EC$2:$EC$1001,"&lt;"&amp;EC327)+1)</x:f>
      </x:c>
    </x:row>
    <x:row r="328">
      <x:c r="A328" s="115"/>
      <x:c r="B328" s="115"/>
      <x:c r="C328" s="115"/>
      <x:c r="D328" s="118"/>
      <x:c r="E328" s="118"/>
      <x:c r="F328" s="118"/>
      <x:c r="G328" s="118"/>
      <x:c r="H328" s="118"/>
      <x:c r="I328" s="118"/>
      <x:c r="J328" s="118"/>
      <x:c r="K328" s="118"/>
      <x:c r="L328" s="118"/>
      <x:c r="M328" s="118"/>
      <x:c r="N328" s="118"/>
      <x:c r="O328" s="118"/>
      <x:c r="P328" s="118"/>
      <x:c r="Q328" s="118"/>
      <x:c r="R328" s="118"/>
      <x:c r="S328" s="118"/>
      <x:c r="T328" s="118"/>
      <x:c r="U328" s="118"/>
      <x:c r="V328" s="118"/>
      <x:c r="W328" s="118"/>
      <x:c r="X328" s="118"/>
      <x:c r="Y328" s="118"/>
      <x:c r="Z328" s="118"/>
      <x:c r="AA328" s="118"/>
      <x:c r="AB328" s="118"/>
      <x:c r="AC328" s="118"/>
      <x:c r="AD328" s="118"/>
      <x:c r="AE328" s="118"/>
      <x:c r="AF328" s="118"/>
      <x:c r="AG328" s="118"/>
      <x:c r="AH328" s="118"/>
      <x:c r="AI328" s="118"/>
      <x:c r="AJ328" s="118"/>
      <x:c r="AK328" s="118"/>
      <x:c r="AL328" s="118"/>
      <x:c r="AM328" s="118"/>
      <x:c r="AN328" s="118"/>
      <x:c r="AO328" s="118"/>
      <x:c r="AP328" s="115"/>
      <x:c r="AQ328" s="49" t="str">
        <x:f>IF(A328="","",COUNT(BI328:INDEX(BI328:CR328,1,'Настройки'!$B$3)))</x:f>
      </x:c>
      <x:c r="AR328" s="49" t="str">
        <x:f>IF(A328="","",SUM(BI328:INDEX(BI328:CR328,1,'Настройки'!$B$3)))</x:f>
      </x:c>
      <x:c r="AS328" s="58" t="str">
        <x:f>IF(A328="","",IF('Настройки'!$B$4="Стоимость потребления",AR328*D328,IF('Настройки'!$B$4="Количество",AR328,E328)))</x:f>
      </x:c>
      <x:c r="AT328" s="61" t="str">
        <x:f>IF(OR(A328="",AS328&lt;0,SUM($AS$2:$AS$1001)&lt;=0),"",AS328/SUM($AS$2:$AS$1001))</x:f>
      </x:c>
      <x:c r="AU328" s="61" t="str">
        <x:f>IF(OR(A328="",AS328&lt;0,SUM($AS$2:$AS$1001)&lt;=0),"",SUMIFS($AS$2:$AS$1001,$AS$2:$AS$1001,"&gt;"&amp;AS328)/SUM($AS$2:$AS$1001))</x:f>
      </x:c>
      <x:c r="AV328" s="61" t="str">
        <x:f>IF(OR(A328="",AS328&lt;0,SUM($AS$2:$AS$1001)&lt;=0),"",SUMIFS($AS$2:$AS$1001,$AS$2:$AS$1001,"&gt;="&amp;AS328)/SUM($AS$2:$AS$1001))</x:f>
      </x:c>
      <x:c r="AW328" s="49" t="str">
        <x:f>IF(A328="","",IF(SUM($AS$2:$AS$1001)&lt;=0,"Не определён",IF(AS328&lt;0,"Исключение",IF(AU328&lt;'Настройки'!$B$5,"A",IF(AU328&lt;'Настройки'!$B$6,"B","C")))))</x:f>
      </x:c>
      <x:c r="AX328" s="58" t="str">
        <x:f>IF(A328="","",IF(AQ328=0,"",AVERAGE(BI328:INDEX(BI328:CR328,1,'Настройки'!$B$3))))</x:f>
      </x:c>
      <x:c r="AY328" s="58" t="str">
        <x:f>IF(OR(A328="",AQ328=0),"",STDEVP(BI328:INDEX(BI328:CR328,1,'Настройки'!$B$3)))</x:f>
      </x:c>
      <x:c r="AZ328" s="61" t="str">
        <x:f>IF(OR(A328="",AQ328&lt;'Настройки'!$B$12,AX328&lt;=0,AND('Настройки'!$B$10="Блокировать",COUNTIF(F328:INDEX(F328:AO328,1,'Настройки'!$B$3),"&lt;0")&gt;0)),"",AY328/ABS(AX328))</x:f>
      </x:c>
      <x:c r="BA328" s="49" t="str">
        <x:f>IF(A328="","",IF(AND('Настройки'!$B$10="Блокировать",COUNTIF(F328:INDEX(F328:AO328,1,'Настройки'!$B$3),"&lt;0")&gt;0),"Не определён",IF(AQ328&lt;'Настройки'!$B$12,"Не определён",IF(AX328=0,"Нет спроса",IF(AX328&lt;0,"Не определён",IF(AZ328&lt;='Настройки'!$B$7,"X",IF(AZ328&lt;='Настройки'!$B$8,"Y","Z")))))))</x:f>
      </x:c>
      <x:c r="BB328" s="49" t="str">
        <x:f>IF(OR(A328="",LEN(AW328)&lt;&gt;1,LEN(BA328)&lt;&gt;1),"",AW328&amp;BA328)</x:f>
      </x:c>
      <x:c r="BC328" s="61" t="str">
        <x:f>IF(OR(A328="",AQ328=0),"",(COUNT(BI328:INDEX(BI328:CR328,1,'Настройки'!$B$3))-COUNT(CS328:INDEX(CS328:EB328,1,'Настройки'!$B$3)))/AQ328)</x:f>
      </x:c>
      <x:c r="BD328" s="64" t="str">
        <x:f>IF(OR(A328="",COUNT(CS328:INDEX(CS328:EB328,1,'Настройки'!$B$3))=0),"",AQ328/COUNT(CS328:INDEX(CS328:EB328,1,'Настройки'!$B$3)))</x:f>
      </x:c>
      <x:c r="BE328" s="64" t="str">
        <x:f>IF(OR(A328="",COUNT(CS328:INDEX(CS328:EB328,1,'Настройки'!$B$3))=0),"",IF(AVERAGE(CS328:INDEX(CS328:EB328,1,'Настройки'!$B$3))=0,"",(STDEVP(CS328:INDEX(CS328:EB328,1,'Настройки'!$B$3))/ABS(AVERAGE(CS328:INDEX(CS328:EB328,1,'Настройки'!$B$3))))^2))</x:f>
      </x:c>
      <x:c r="BF328" s="49" t="str">
        <x:f>IF(A328="","",IF(AQ328&lt;3,"Недостаточно",IF(AQ328&lt;6,"Предварительный","Обычный")))</x:f>
      </x:c>
      <x:c r="BG328" s="49" t="str">
        <x:f>IF(A328="","",IF(COUNTIF(F328:INDEX(F328:AO328,1,'Настройки'!$B$3),"&lt;0")&gt;0,IF('Настройки'!$B$10="Блокировать","Отрицательный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"),"")&amp;IF(AQ328&lt;3,"Недостаточно истории. ",IF(AQ328&lt;6,"Предварительная классификация. ",""))&amp;IF(AX328=0,"Нет спроса за горизонт. ","")&amp;IF(AZ328&gt;'Настройки'!$B$11,"Экстремальная вариативность. ",""))</x:f>
      </x:c>
      <x:c r="BH328" s="49" t="str">
        <x:f>IF(A328="","",IFERROR(VLOOKUP(BB328,'Настройки'!$D$3:$E$11,2,FALSE),"Сначала проверьте исходные данные и историю спроса.")&amp;" Уточните срок поставки, MOQ и критичность.")</x:f>
      </x:c>
      <x:c r="BI328" s="50" t="str">
        <x:f>IF(1&gt;'Настройки'!$B$3,"",IF(ISBLANK(F328),IF('Настройки'!$B$9="Нулевой спрос",0,""),IF(F328&lt;0,IF('Настройки'!$B$10="Исключить","",IF('Настройки'!$B$10="Абсолютные значения",ABS(F328),F328)),F328)))</x:f>
      </x:c>
      <x:c r="BJ328" s="50" t="str">
        <x:f>IF(2&gt;'Настройки'!$B$3,"",IF(ISBLANK(G328),IF('Настройки'!$B$9="Нулевой спрос",0,""),IF(G328&lt;0,IF('Настройки'!$B$10="Исключить","",IF('Настройки'!$B$10="Абсолютные значения",ABS(G328),G328)),G328)))</x:f>
      </x:c>
      <x:c r="BK328" s="50" t="str">
        <x:f>IF(3&gt;'Настройки'!$B$3,"",IF(ISBLANK(H328),IF('Настройки'!$B$9="Нулевой спрос",0,""),IF(H328&lt;0,IF('Настройки'!$B$10="Исключить","",IF('Настройки'!$B$10="Абсолютные значения",ABS(H328),H328)),H328)))</x:f>
      </x:c>
      <x:c r="BL328" s="50" t="str">
        <x:f>IF(4&gt;'Настройки'!$B$3,"",IF(ISBLANK(I328),IF('Настройки'!$B$9="Нулевой спрос",0,""),IF(I328&lt;0,IF('Настройки'!$B$10="Исключить","",IF('Настройки'!$B$10="Абсолютные значения",ABS(I328),I328)),I328)))</x:f>
      </x:c>
      <x:c r="BM328" s="50" t="str">
        <x:f>IF(5&gt;'Настройки'!$B$3,"",IF(ISBLANK(J328),IF('Настройки'!$B$9="Нулевой спрос",0,""),IF(J328&lt;0,IF('Настройки'!$B$10="Исключить","",IF('Настройки'!$B$10="Абсолютные значения",ABS(J328),J328)),J328)))</x:f>
      </x:c>
      <x:c r="BN328" s="50" t="str">
        <x:f>IF(6&gt;'Настройки'!$B$3,"",IF(ISBLANK(K328),IF('Настройки'!$B$9="Нулевой спрос",0,""),IF(K328&lt;0,IF('Настройки'!$B$10="Исключить","",IF('Настройки'!$B$10="Абсолютные значения",ABS(K328),K328)),K328)))</x:f>
      </x:c>
      <x:c r="BO328" s="50" t="str">
        <x:f>IF(7&gt;'Настройки'!$B$3,"",IF(ISBLANK(L328),IF('Настройки'!$B$9="Нулевой спрос",0,""),IF(L328&lt;0,IF('Настройки'!$B$10="Исключить","",IF('Настройки'!$B$10="Абсолютные значения",ABS(L328),L328)),L328)))</x:f>
      </x:c>
      <x:c r="BP328" s="50" t="str">
        <x:f>IF(8&gt;'Настройки'!$B$3,"",IF(ISBLANK(M328),IF('Настройки'!$B$9="Нулевой спрос",0,""),IF(M328&lt;0,IF('Настройки'!$B$10="Исключить","",IF('Настройки'!$B$10="Абсолютные значения",ABS(M328),M328)),M328)))</x:f>
      </x:c>
      <x:c r="BQ328" s="50" t="str">
        <x:f>IF(9&gt;'Настройки'!$B$3,"",IF(ISBLANK(N328),IF('Настройки'!$B$9="Нулевой спрос",0,""),IF(N328&lt;0,IF('Настройки'!$B$10="Исключить","",IF('Настройки'!$B$10="Абсолютные значения",ABS(N328),N328)),N328)))</x:f>
      </x:c>
      <x:c r="BR328" s="50" t="str">
        <x:f>IF(10&gt;'Настройки'!$B$3,"",IF(ISBLANK(O328),IF('Настройки'!$B$9="Нулевой спрос",0,""),IF(O328&lt;0,IF('Настройки'!$B$10="Исключить","",IF('Настройки'!$B$10="Абсолютные значения",ABS(O328),O328)),O328)))</x:f>
      </x:c>
      <x:c r="BS328" s="50" t="str">
        <x:f>IF(11&gt;'Настройки'!$B$3,"",IF(ISBLANK(P328),IF('Настройки'!$B$9="Нулевой спрос",0,""),IF(P328&lt;0,IF('Настройки'!$B$10="Исключить","",IF('Настройки'!$B$10="Абсолютные значения",ABS(P328),P328)),P328)))</x:f>
      </x:c>
      <x:c r="BT328" s="50" t="str">
        <x:f>IF(12&gt;'Настройки'!$B$3,"",IF(ISBLANK(Q328),IF('Настройки'!$B$9="Нулевой спрос",0,""),IF(Q328&lt;0,IF('Настройки'!$B$10="Исключить","",IF('Настройки'!$B$10="Абсолютные значения",ABS(Q328),Q328)),Q328)))</x:f>
      </x:c>
      <x:c r="BU328" s="50" t="str">
        <x:f>IF(13&gt;'Настройки'!$B$3,"",IF(ISBLANK(R328),IF('Настройки'!$B$9="Нулевой спрос",0,""),IF(R328&lt;0,IF('Настройки'!$B$10="Исключить","",IF('Настройки'!$B$10="Абсолютные значения",ABS(R328),R328)),R328)))</x:f>
      </x:c>
      <x:c r="BV328" s="50" t="str">
        <x:f>IF(14&gt;'Настройки'!$B$3,"",IF(ISBLANK(S328),IF('Настройки'!$B$9="Нулевой спрос",0,""),IF(S328&lt;0,IF('Настройки'!$B$10="Исключить","",IF('Настройки'!$B$10="Абсолютные значения",ABS(S328),S328)),S328)))</x:f>
      </x:c>
      <x:c r="BW328" s="50" t="str">
        <x:f>IF(15&gt;'Настройки'!$B$3,"",IF(ISBLANK(T328),IF('Настройки'!$B$9="Нулевой спрос",0,""),IF(T328&lt;0,IF('Настройки'!$B$10="Исключить","",IF('Настройки'!$B$10="Абсолютные значения",ABS(T328),T328)),T328)))</x:f>
      </x:c>
      <x:c r="BX328" s="50" t="str">
        <x:f>IF(16&gt;'Настройки'!$B$3,"",IF(ISBLANK(U328),IF('Настройки'!$B$9="Нулевой спрос",0,""),IF(U328&lt;0,IF('Настройки'!$B$10="Исключить","",IF('Настройки'!$B$10="Абсолютные значения",ABS(U328),U328)),U328)))</x:f>
      </x:c>
      <x:c r="BY328" s="50" t="str">
        <x:f>IF(17&gt;'Настройки'!$B$3,"",IF(ISBLANK(V328),IF('Настройки'!$B$9="Нулевой спрос",0,""),IF(V328&lt;0,IF('Настройки'!$B$10="Исключить","",IF('Настройки'!$B$10="Абсолютные значения",ABS(V328),V328)),V328)))</x:f>
      </x:c>
      <x:c r="BZ328" s="50" t="str">
        <x:f>IF(18&gt;'Настройки'!$B$3,"",IF(ISBLANK(W328),IF('Настройки'!$B$9="Нулевой спрос",0,""),IF(W328&lt;0,IF('Настройки'!$B$10="Исключить","",IF('Настройки'!$B$10="Абсолютные значения",ABS(W328),W328)),W328)))</x:f>
      </x:c>
      <x:c r="CA328" s="50" t="str">
        <x:f>IF(19&gt;'Настройки'!$B$3,"",IF(ISBLANK(X328),IF('Настройки'!$B$9="Нулевой спрос",0,""),IF(X328&lt;0,IF('Настройки'!$B$10="Исключить","",IF('Настройки'!$B$10="Абсолютные значения",ABS(X328),X328)),X328)))</x:f>
      </x:c>
      <x:c r="CB328" s="50" t="str">
        <x:f>IF(20&gt;'Настройки'!$B$3,"",IF(ISBLANK(Y328),IF('Настройки'!$B$9="Нулевой спрос",0,""),IF(Y328&lt;0,IF('Настройки'!$B$10="Исключить","",IF('Настройки'!$B$10="Абсолютные значения",ABS(Y328),Y328)),Y328)))</x:f>
      </x:c>
      <x:c r="CC328" s="50" t="str">
        <x:f>IF(21&gt;'Настройки'!$B$3,"",IF(ISBLANK(Z328),IF('Настройки'!$B$9="Нулевой спрос",0,""),IF(Z328&lt;0,IF('Настройки'!$B$10="Исключить","",IF('Настройки'!$B$10="Абсолютные значения",ABS(Z328),Z328)),Z328)))</x:f>
      </x:c>
      <x:c r="CD328" s="50" t="str">
        <x:f>IF(22&gt;'Настройки'!$B$3,"",IF(ISBLANK(AA328),IF('Настройки'!$B$9="Нулевой спрос",0,""),IF(AA328&lt;0,IF('Настройки'!$B$10="Исключить","",IF('Настройки'!$B$10="Абсолютные значения",ABS(AA328),AA328)),AA328)))</x:f>
      </x:c>
      <x:c r="CE328" s="50" t="str">
        <x:f>IF(23&gt;'Настройки'!$B$3,"",IF(ISBLANK(AB328),IF('Настройки'!$B$9="Нулевой спрос",0,""),IF(AB328&lt;0,IF('Настройки'!$B$10="Исключить","",IF('Настройки'!$B$10="Абсолютные значения",ABS(AB328),AB328)),AB328)))</x:f>
      </x:c>
      <x:c r="CF328" s="50" t="str">
        <x:f>IF(24&gt;'Настройки'!$B$3,"",IF(ISBLANK(AC328),IF('Настройки'!$B$9="Нулевой спрос",0,""),IF(AC328&lt;0,IF('Настройки'!$B$10="Исключить","",IF('Настройки'!$B$10="Абсолютные значения",ABS(AC328),AC328)),AC328)))</x:f>
      </x:c>
      <x:c r="CG328" s="50" t="str">
        <x:f>IF(25&gt;'Настройки'!$B$3,"",IF(ISBLANK(AD328),IF('Настройки'!$B$9="Нулевой спрос",0,""),IF(AD328&lt;0,IF('Настройки'!$B$10="Исключить","",IF('Настройки'!$B$10="Абсолютные значения",ABS(AD328),AD328)),AD328)))</x:f>
      </x:c>
      <x:c r="CH328" s="50" t="str">
        <x:f>IF(26&gt;'Настройки'!$B$3,"",IF(ISBLANK(AE328),IF('Настройки'!$B$9="Нулевой спрос",0,""),IF(AE328&lt;0,IF('Настройки'!$B$10="Исключить","",IF('Настройки'!$B$10="Абсолютные значения",ABS(AE328),AE328)),AE328)))</x:f>
      </x:c>
      <x:c r="CI328" s="50" t="str">
        <x:f>IF(27&gt;'Настройки'!$B$3,"",IF(ISBLANK(AF328),IF('Настройки'!$B$9="Нулевой спрос",0,""),IF(AF328&lt;0,IF('Настройки'!$B$10="Исключить","",IF('Настройки'!$B$10="Абсолютные значения",ABS(AF328),AF328)),AF328)))</x:f>
      </x:c>
      <x:c r="CJ328" s="50" t="str">
        <x:f>IF(28&gt;'Настройки'!$B$3,"",IF(ISBLANK(AG328),IF('Настройки'!$B$9="Нулевой спрос",0,""),IF(AG328&lt;0,IF('Настройки'!$B$10="Исключить","",IF('Настройки'!$B$10="Абсолютные значения",ABS(AG328),AG328)),AG328)))</x:f>
      </x:c>
      <x:c r="CK328" s="50" t="str">
        <x:f>IF(29&gt;'Настройки'!$B$3,"",IF(ISBLANK(AH328),IF('Настройки'!$B$9="Нулевой спрос",0,""),IF(AH328&lt;0,IF('Настройки'!$B$10="Исключить","",IF('Настройки'!$B$10="Абсолютные значения",ABS(AH328),AH328)),AH328)))</x:f>
      </x:c>
      <x:c r="CL328" s="50" t="str">
        <x:f>IF(30&gt;'Настройки'!$B$3,"",IF(ISBLANK(AI328),IF('Настройки'!$B$9="Нулевой спрос",0,""),IF(AI328&lt;0,IF('Настройки'!$B$10="Исключить","",IF('Настройки'!$B$10="Абсолютные значения",ABS(AI328),AI328)),AI328)))</x:f>
      </x:c>
      <x:c r="CM328" s="50" t="str">
        <x:f>IF(31&gt;'Настройки'!$B$3,"",IF(ISBLANK(AJ328),IF('Настройки'!$B$9="Нулевой спрос",0,""),IF(AJ328&lt;0,IF('Настройки'!$B$10="Исключить","",IF('Настройки'!$B$10="Абсолютные значения",ABS(AJ328),AJ328)),AJ328)))</x:f>
      </x:c>
      <x:c r="CN328" s="50" t="str">
        <x:f>IF(32&gt;'Настройки'!$B$3,"",IF(ISBLANK(AK328),IF('Настройки'!$B$9="Нулевой спрос",0,""),IF(AK328&lt;0,IF('Настройки'!$B$10="Исключить","",IF('Настройки'!$B$10="Абсолютные значения",ABS(AK328),AK328)),AK328)))</x:f>
      </x:c>
      <x:c r="CO328" s="50" t="str">
        <x:f>IF(33&gt;'Настройки'!$B$3,"",IF(ISBLANK(AL328),IF('Настройки'!$B$9="Нулевой спрос",0,""),IF(AL328&lt;0,IF('Настройки'!$B$10="Исключить","",IF('Настройки'!$B$10="Абсолютные значения",ABS(AL328),AL328)),AL328)))</x:f>
      </x:c>
      <x:c r="CP328" s="50" t="str">
        <x:f>IF(34&gt;'Настройки'!$B$3,"",IF(ISBLANK(AM328),IF('Настройки'!$B$9="Нулевой спрос",0,""),IF(AM328&lt;0,IF('Настройки'!$B$10="Исключить","",IF('Настройки'!$B$10="Абсолютные значения",ABS(AM328),AM328)),AM328)))</x:f>
      </x:c>
      <x:c r="CQ328" s="50" t="str">
        <x:f>IF(35&gt;'Настройки'!$B$3,"",IF(ISBLANK(AN328),IF('Настройки'!$B$9="Нулевой спрос",0,""),IF(AN328&lt;0,IF('Настройки'!$B$10="Исключить","",IF('Настройки'!$B$10="Абсолютные значения",ABS(AN328),AN328)),AN328)))</x:f>
      </x:c>
      <x:c r="CR328" s="50" t="str">
        <x:f>IF(36&gt;'Настройки'!$B$3,"",IF(ISBLANK(AO328),IF('Настройки'!$B$9="Нулевой спрос",0,""),IF(AO328&lt;0,IF('Настройки'!$B$10="Исключить","",IF('Настройки'!$B$10="Абсолютные значения",ABS(AO328),AO328)),AO328)))</x:f>
      </x:c>
      <x:c r="CS328" s="50" t="str">
        <x:f>IF(OR(1&gt;'Настройки'!$B$3,ISBLANK(BI328),BI328=0),"",BI328)</x:f>
      </x:c>
      <x:c r="CT328" s="50" t="str">
        <x:f>IF(OR(2&gt;'Настройки'!$B$3,ISBLANK(BJ328),BJ328=0),"",BJ328)</x:f>
      </x:c>
      <x:c r="CU328" s="50" t="str">
        <x:f>IF(OR(3&gt;'Настройки'!$B$3,ISBLANK(BK328),BK328=0),"",BK328)</x:f>
      </x:c>
      <x:c r="CV328" s="50" t="str">
        <x:f>IF(OR(4&gt;'Настройки'!$B$3,ISBLANK(BL328),BL328=0),"",BL328)</x:f>
      </x:c>
      <x:c r="CW328" s="50" t="str">
        <x:f>IF(OR(5&gt;'Настройки'!$B$3,ISBLANK(BM328),BM328=0),"",BM328)</x:f>
      </x:c>
      <x:c r="CX328" s="50" t="str">
        <x:f>IF(OR(6&gt;'Настройки'!$B$3,ISBLANK(BN328),BN328=0),"",BN328)</x:f>
      </x:c>
      <x:c r="CY328" s="50" t="str">
        <x:f>IF(OR(7&gt;'Настройки'!$B$3,ISBLANK(BO328),BO328=0),"",BO328)</x:f>
      </x:c>
      <x:c r="CZ328" s="50" t="str">
        <x:f>IF(OR(8&gt;'Настройки'!$B$3,ISBLANK(BP328),BP328=0),"",BP328)</x:f>
      </x:c>
      <x:c r="DA328" s="50" t="str">
        <x:f>IF(OR(9&gt;'Настройки'!$B$3,ISBLANK(BQ328),BQ328=0),"",BQ328)</x:f>
      </x:c>
      <x:c r="DB328" s="50" t="str">
        <x:f>IF(OR(10&gt;'Настройки'!$B$3,ISBLANK(BR328),BR328=0),"",BR328)</x:f>
      </x:c>
      <x:c r="DC328" s="50" t="str">
        <x:f>IF(OR(11&gt;'Настройки'!$B$3,ISBLANK(BS328),BS328=0),"",BS328)</x:f>
      </x:c>
      <x:c r="DD328" s="50" t="str">
        <x:f>IF(OR(12&gt;'Настройки'!$B$3,ISBLANK(BT328),BT328=0),"",BT328)</x:f>
      </x:c>
      <x:c r="DE328" s="50" t="str">
        <x:f>IF(OR(13&gt;'Настройки'!$B$3,ISBLANK(BU328),BU328=0),"",BU328)</x:f>
      </x:c>
      <x:c r="DF328" s="50" t="str">
        <x:f>IF(OR(14&gt;'Настройки'!$B$3,ISBLANK(BV328),BV328=0),"",BV328)</x:f>
      </x:c>
      <x:c r="DG328" s="50" t="str">
        <x:f>IF(OR(15&gt;'Настройки'!$B$3,ISBLANK(BW328),BW328=0),"",BW328)</x:f>
      </x:c>
      <x:c r="DH328" s="50" t="str">
        <x:f>IF(OR(16&gt;'Настройки'!$B$3,ISBLANK(BX328),BX328=0),"",BX328)</x:f>
      </x:c>
      <x:c r="DI328" s="50" t="str">
        <x:f>IF(OR(17&gt;'Настройки'!$B$3,ISBLANK(BY328),BY328=0),"",BY328)</x:f>
      </x:c>
      <x:c r="DJ328" s="50" t="str">
        <x:f>IF(OR(18&gt;'Настройки'!$B$3,ISBLANK(BZ328),BZ328=0),"",BZ328)</x:f>
      </x:c>
      <x:c r="DK328" s="50" t="str">
        <x:f>IF(OR(19&gt;'Настройки'!$B$3,ISBLANK(CA328),CA328=0),"",CA328)</x:f>
      </x:c>
      <x:c r="DL328" s="50" t="str">
        <x:f>IF(OR(20&gt;'Настройки'!$B$3,ISBLANK(CB328),CB328=0),"",CB328)</x:f>
      </x:c>
      <x:c r="DM328" s="50" t="str">
        <x:f>IF(OR(21&gt;'Настройки'!$B$3,ISBLANK(CC328),CC328=0),"",CC328)</x:f>
      </x:c>
      <x:c r="DN328" s="50" t="str">
        <x:f>IF(OR(22&gt;'Настройки'!$B$3,ISBLANK(CD328),CD328=0),"",CD328)</x:f>
      </x:c>
      <x:c r="DO328" s="50" t="str">
        <x:f>IF(OR(23&gt;'Настройки'!$B$3,ISBLANK(CE328),CE328=0),"",CE328)</x:f>
      </x:c>
      <x:c r="DP328" s="50" t="str">
        <x:f>IF(OR(24&gt;'Настройки'!$B$3,ISBLANK(CF328),CF328=0),"",CF328)</x:f>
      </x:c>
      <x:c r="DQ328" s="50" t="str">
        <x:f>IF(OR(25&gt;'Настройки'!$B$3,ISBLANK(CG328),CG328=0),"",CG328)</x:f>
      </x:c>
      <x:c r="DR328" s="50" t="str">
        <x:f>IF(OR(26&gt;'Настройки'!$B$3,ISBLANK(CH328),CH328=0),"",CH328)</x:f>
      </x:c>
      <x:c r="DS328" s="50" t="str">
        <x:f>IF(OR(27&gt;'Настройки'!$B$3,ISBLANK(CI328),CI328=0),"",CI328)</x:f>
      </x:c>
      <x:c r="DT328" s="50" t="str">
        <x:f>IF(OR(28&gt;'Настройки'!$B$3,ISBLANK(CJ328),CJ328=0),"",CJ328)</x:f>
      </x:c>
      <x:c r="DU328" s="50" t="str">
        <x:f>IF(OR(29&gt;'Настройки'!$B$3,ISBLANK(CK328),CK328=0),"",CK328)</x:f>
      </x:c>
      <x:c r="DV328" s="50" t="str">
        <x:f>IF(OR(30&gt;'Настройки'!$B$3,ISBLANK(CL328),CL328=0),"",CL328)</x:f>
      </x:c>
      <x:c r="DW328" s="50" t="str">
        <x:f>IF(OR(31&gt;'Настройки'!$B$3,ISBLANK(CM328),CM328=0),"",CM328)</x:f>
      </x:c>
      <x:c r="DX328" s="50" t="str">
        <x:f>IF(OR(32&gt;'Настройки'!$B$3,ISBLANK(CN328),CN328=0),"",CN328)</x:f>
      </x:c>
      <x:c r="DY328" s="50" t="str">
        <x:f>IF(OR(33&gt;'Настройки'!$B$3,ISBLANK(CO328),CO328=0),"",CO328)</x:f>
      </x:c>
      <x:c r="DZ328" s="50" t="str">
        <x:f>IF(OR(34&gt;'Настройки'!$B$3,ISBLANK(CP328),CP328=0),"",CP328)</x:f>
      </x:c>
      <x:c r="EA328" s="50" t="str">
        <x:f>IF(OR(35&gt;'Настройки'!$B$3,ISBLANK(CQ328),CQ328=0),"",CQ328)</x:f>
      </x:c>
      <x:c r="EB328" s="50" t="str">
        <x:f>IF(OR(36&gt;'Настройки'!$B$3,ISBLANK(CR328),CR328=0),"",CR328)</x:f>
      </x:c>
      <x:c r="EC328" s="50" t="str">
        <x:f>IF(A328="","",IF(OR(BB328="AZ",BB328="BZ"),10000+ROW(),IF(AZ328&gt;'Настройки'!$B$11,20000+ROW(),IF(BF328&lt;&gt;"Обычный",30000+ROW(),IF(AX328&lt;=0,40000+ROW(),"")))))</x:f>
      </x:c>
      <x:c r="ED328" s="50" t="str">
        <x:f>IF(EC328="","",COUNTIFS($EC$2:$EC$1001,"&gt;0",$EC$2:$EC$1001,"&lt;"&amp;EC328)+1)</x:f>
      </x:c>
    </x:row>
    <x:row r="329">
      <x:c r="A329" s="115"/>
      <x:c r="B329" s="115"/>
      <x:c r="C329" s="115"/>
      <x:c r="D329" s="118"/>
      <x:c r="E329" s="118"/>
      <x:c r="F329" s="118"/>
      <x:c r="G329" s="118"/>
      <x:c r="H329" s="118"/>
      <x:c r="I329" s="118"/>
      <x:c r="J329" s="118"/>
      <x:c r="K329" s="118"/>
      <x:c r="L329" s="118"/>
      <x:c r="M329" s="118"/>
      <x:c r="N329" s="118"/>
      <x:c r="O329" s="118"/>
      <x:c r="P329" s="118"/>
      <x:c r="Q329" s="118"/>
      <x:c r="R329" s="118"/>
      <x:c r="S329" s="118"/>
      <x:c r="T329" s="118"/>
      <x:c r="U329" s="118"/>
      <x:c r="V329" s="118"/>
      <x:c r="W329" s="118"/>
      <x:c r="X329" s="118"/>
      <x:c r="Y329" s="118"/>
      <x:c r="Z329" s="118"/>
      <x:c r="AA329" s="118"/>
      <x:c r="AB329" s="118"/>
      <x:c r="AC329" s="118"/>
      <x:c r="AD329" s="118"/>
      <x:c r="AE329" s="118"/>
      <x:c r="AF329" s="118"/>
      <x:c r="AG329" s="118"/>
      <x:c r="AH329" s="118"/>
      <x:c r="AI329" s="118"/>
      <x:c r="AJ329" s="118"/>
      <x:c r="AK329" s="118"/>
      <x:c r="AL329" s="118"/>
      <x:c r="AM329" s="118"/>
      <x:c r="AN329" s="118"/>
      <x:c r="AO329" s="118"/>
      <x:c r="AP329" s="115"/>
      <x:c r="AQ329" s="49" t="str">
        <x:f>IF(A329="","",COUNT(BI329:INDEX(BI329:CR329,1,'Настройки'!$B$3)))</x:f>
      </x:c>
      <x:c r="AR329" s="49" t="str">
        <x:f>IF(A329="","",SUM(BI329:INDEX(BI329:CR329,1,'Настройки'!$B$3)))</x:f>
      </x:c>
      <x:c r="AS329" s="58" t="str">
        <x:f>IF(A329="","",IF('Настройки'!$B$4="Стоимость потребления",AR329*D329,IF('Настройки'!$B$4="Количество",AR329,E329)))</x:f>
      </x:c>
      <x:c r="AT329" s="61" t="str">
        <x:f>IF(OR(A329="",AS329&lt;0,SUM($AS$2:$AS$1001)&lt;=0),"",AS329/SUM($AS$2:$AS$1001))</x:f>
      </x:c>
      <x:c r="AU329" s="61" t="str">
        <x:f>IF(OR(A329="",AS329&lt;0,SUM($AS$2:$AS$1001)&lt;=0),"",SUMIFS($AS$2:$AS$1001,$AS$2:$AS$1001,"&gt;"&amp;AS329)/SUM($AS$2:$AS$1001))</x:f>
      </x:c>
      <x:c r="AV329" s="61" t="str">
        <x:f>IF(OR(A329="",AS329&lt;0,SUM($AS$2:$AS$1001)&lt;=0),"",SUMIFS($AS$2:$AS$1001,$AS$2:$AS$1001,"&gt;="&amp;AS329)/SUM($AS$2:$AS$1001))</x:f>
      </x:c>
      <x:c r="AW329" s="49" t="str">
        <x:f>IF(A329="","",IF(SUM($AS$2:$AS$1001)&lt;=0,"Не определён",IF(AS329&lt;0,"Исключение",IF(AU329&lt;'Настройки'!$B$5,"A",IF(AU329&lt;'Настройки'!$B$6,"B","C")))))</x:f>
      </x:c>
      <x:c r="AX329" s="58" t="str">
        <x:f>IF(A329="","",IF(AQ329=0,"",AVERAGE(BI329:INDEX(BI329:CR329,1,'Настройки'!$B$3))))</x:f>
      </x:c>
      <x:c r="AY329" s="58" t="str">
        <x:f>IF(OR(A329="",AQ329=0),"",STDEVP(BI329:INDEX(BI329:CR329,1,'Настройки'!$B$3)))</x:f>
      </x:c>
      <x:c r="AZ329" s="61" t="str">
        <x:f>IF(OR(A329="",AQ329&lt;'Настройки'!$B$12,AX329&lt;=0,AND('Настройки'!$B$10="Блокировать",COUNTIF(F329:INDEX(F329:AO329,1,'Настройки'!$B$3),"&lt;0")&gt;0)),"",AY329/ABS(AX329))</x:f>
      </x:c>
      <x:c r="BA329" s="49" t="str">
        <x:f>IF(A329="","",IF(AND('Настройки'!$B$10="Блокировать",COUNTIF(F329:INDEX(F329:AO329,1,'Настройки'!$B$3),"&lt;0")&gt;0),"Не определён",IF(AQ329&lt;'Настройки'!$B$12,"Не определён",IF(AX329=0,"Нет спроса",IF(AX329&lt;0,"Не определён",IF(AZ329&lt;='Настройки'!$B$7,"X",IF(AZ329&lt;='Настройки'!$B$8,"Y","Z")))))))</x:f>
      </x:c>
      <x:c r="BB329" s="49" t="str">
        <x:f>IF(OR(A329="",LEN(AW329)&lt;&gt;1,LEN(BA329)&lt;&gt;1),"",AW329&amp;BA329)</x:f>
      </x:c>
      <x:c r="BC329" s="61" t="str">
        <x:f>IF(OR(A329="",AQ329=0),"",(COUNT(BI329:INDEX(BI329:CR329,1,'Настройки'!$B$3))-COUNT(CS329:INDEX(CS329:EB329,1,'Настройки'!$B$3)))/AQ329)</x:f>
      </x:c>
      <x:c r="BD329" s="64" t="str">
        <x:f>IF(OR(A329="",COUNT(CS329:INDEX(CS329:EB329,1,'Настройки'!$B$3))=0),"",AQ329/COUNT(CS329:INDEX(CS329:EB329,1,'Настройки'!$B$3)))</x:f>
      </x:c>
      <x:c r="BE329" s="64" t="str">
        <x:f>IF(OR(A329="",COUNT(CS329:INDEX(CS329:EB329,1,'Настройки'!$B$3))=0),"",IF(AVERAGE(CS329:INDEX(CS329:EB329,1,'Настройки'!$B$3))=0,"",(STDEVP(CS329:INDEX(CS329:EB329,1,'Настройки'!$B$3))/ABS(AVERAGE(CS329:INDEX(CS329:EB329,1,'Настройки'!$B$3))))^2))</x:f>
      </x:c>
      <x:c r="BF329" s="49" t="str">
        <x:f>IF(A329="","",IF(AQ329&lt;3,"Недостаточно",IF(AQ329&lt;6,"Предварительный","Обычный")))</x:f>
      </x:c>
      <x:c r="BG329" s="49" t="str">
        <x:f>IF(A329="","",IF(COUNTIF(F329:INDEX(F329:AO329,1,'Настройки'!$B$3),"&lt;0")&gt;0,IF('Настройки'!$B$10="Блокировать","Отрицательный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"),"")&amp;IF(AQ329&lt;3,"Недостаточно истории. ",IF(AQ329&lt;6,"Предварительная классификация. ",""))&amp;IF(AX329=0,"Нет спроса за горизонт. ","")&amp;IF(AZ329&gt;'Настройки'!$B$11,"Экстремальная вариативность. ",""))</x:f>
      </x:c>
      <x:c r="BH329" s="49" t="str">
        <x:f>IF(A329="","",IFERROR(VLOOKUP(BB329,'Настройки'!$D$3:$E$11,2,FALSE),"Сначала проверьте исходные данные и историю спроса.")&amp;" Уточните срок поставки, MOQ и критичность.")</x:f>
      </x:c>
      <x:c r="BI329" s="50" t="str">
        <x:f>IF(1&gt;'Настройки'!$B$3,"",IF(ISBLANK(F329),IF('Настройки'!$B$9="Нулевой спрос",0,""),IF(F329&lt;0,IF('Настройки'!$B$10="Исключить","",IF('Настройки'!$B$10="Абсолютные значения",ABS(F329),F329)),F329)))</x:f>
      </x:c>
      <x:c r="BJ329" s="50" t="str">
        <x:f>IF(2&gt;'Настройки'!$B$3,"",IF(ISBLANK(G329),IF('Настройки'!$B$9="Нулевой спрос",0,""),IF(G329&lt;0,IF('Настройки'!$B$10="Исключить","",IF('Настройки'!$B$10="Абсолютные значения",ABS(G329),G329)),G329)))</x:f>
      </x:c>
      <x:c r="BK329" s="50" t="str">
        <x:f>IF(3&gt;'Настройки'!$B$3,"",IF(ISBLANK(H329),IF('Настройки'!$B$9="Нулевой спрос",0,""),IF(H329&lt;0,IF('Настройки'!$B$10="Исключить","",IF('Настройки'!$B$10="Абсолютные значения",ABS(H329),H329)),H329)))</x:f>
      </x:c>
      <x:c r="BL329" s="50" t="str">
        <x:f>IF(4&gt;'Настройки'!$B$3,"",IF(ISBLANK(I329),IF('Настройки'!$B$9="Нулевой спрос",0,""),IF(I329&lt;0,IF('Настройки'!$B$10="Исключить","",IF('Настройки'!$B$10="Абсолютные значения",ABS(I329),I329)),I329)))</x:f>
      </x:c>
      <x:c r="BM329" s="50" t="str">
        <x:f>IF(5&gt;'Настройки'!$B$3,"",IF(ISBLANK(J329),IF('Настройки'!$B$9="Нулевой спрос",0,""),IF(J329&lt;0,IF('Настройки'!$B$10="Исключить","",IF('Настройки'!$B$10="Абсолютные значения",ABS(J329),J329)),J329)))</x:f>
      </x:c>
      <x:c r="BN329" s="50" t="str">
        <x:f>IF(6&gt;'Настройки'!$B$3,"",IF(ISBLANK(K329),IF('Настройки'!$B$9="Нулевой спрос",0,""),IF(K329&lt;0,IF('Настройки'!$B$10="Исключить","",IF('Настройки'!$B$10="Абсолютные значения",ABS(K329),K329)),K329)))</x:f>
      </x:c>
      <x:c r="BO329" s="50" t="str">
        <x:f>IF(7&gt;'Настройки'!$B$3,"",IF(ISBLANK(L329),IF('Настройки'!$B$9="Нулевой спрос",0,""),IF(L329&lt;0,IF('Настройки'!$B$10="Исключить","",IF('Настройки'!$B$10="Абсолютные значения",ABS(L329),L329)),L329)))</x:f>
      </x:c>
      <x:c r="BP329" s="50" t="str">
        <x:f>IF(8&gt;'Настройки'!$B$3,"",IF(ISBLANK(M329),IF('Настройки'!$B$9="Нулевой спрос",0,""),IF(M329&lt;0,IF('Настройки'!$B$10="Исключить","",IF('Настройки'!$B$10="Абсолютные значения",ABS(M329),M329)),M329)))</x:f>
      </x:c>
      <x:c r="BQ329" s="50" t="str">
        <x:f>IF(9&gt;'Настройки'!$B$3,"",IF(ISBLANK(N329),IF('Настройки'!$B$9="Нулевой спрос",0,""),IF(N329&lt;0,IF('Настройки'!$B$10="Исключить","",IF('Настройки'!$B$10="Абсолютные значения",ABS(N329),N329)),N329)))</x:f>
      </x:c>
      <x:c r="BR329" s="50" t="str">
        <x:f>IF(10&gt;'Настройки'!$B$3,"",IF(ISBLANK(O329),IF('Настройки'!$B$9="Нулевой спрос",0,""),IF(O329&lt;0,IF('Настройки'!$B$10="Исключить","",IF('Настройки'!$B$10="Абсолютные значения",ABS(O329),O329)),O329)))</x:f>
      </x:c>
      <x:c r="BS329" s="50" t="str">
        <x:f>IF(11&gt;'Настройки'!$B$3,"",IF(ISBLANK(P329),IF('Настройки'!$B$9="Нулевой спрос",0,""),IF(P329&lt;0,IF('Настройки'!$B$10="Исключить","",IF('Настройки'!$B$10="Абсолютные значения",ABS(P329),P329)),P329)))</x:f>
      </x:c>
      <x:c r="BT329" s="50" t="str">
        <x:f>IF(12&gt;'Настройки'!$B$3,"",IF(ISBLANK(Q329),IF('Настройки'!$B$9="Нулевой спрос",0,""),IF(Q329&lt;0,IF('Настройки'!$B$10="Исключить","",IF('Настройки'!$B$10="Абсолютные значения",ABS(Q329),Q329)),Q329)))</x:f>
      </x:c>
      <x:c r="BU329" s="50" t="str">
        <x:f>IF(13&gt;'Настройки'!$B$3,"",IF(ISBLANK(R329),IF('Настройки'!$B$9="Нулевой спрос",0,""),IF(R329&lt;0,IF('Настройки'!$B$10="Исключить","",IF('Настройки'!$B$10="Абсолютные значения",ABS(R329),R329)),R329)))</x:f>
      </x:c>
      <x:c r="BV329" s="50" t="str">
        <x:f>IF(14&gt;'Настройки'!$B$3,"",IF(ISBLANK(S329),IF('Настройки'!$B$9="Нулевой спрос",0,""),IF(S329&lt;0,IF('Настройки'!$B$10="Исключить","",IF('Настройки'!$B$10="Абсолютные значения",ABS(S329),S329)),S329)))</x:f>
      </x:c>
      <x:c r="BW329" s="50" t="str">
        <x:f>IF(15&gt;'Настройки'!$B$3,"",IF(ISBLANK(T329),IF('Настройки'!$B$9="Нулевой спрос",0,""),IF(T329&lt;0,IF('Настройки'!$B$10="Исключить","",IF('Настройки'!$B$10="Абсолютные значения",ABS(T329),T329)),T329)))</x:f>
      </x:c>
      <x:c r="BX329" s="50" t="str">
        <x:f>IF(16&gt;'Настройки'!$B$3,"",IF(ISBLANK(U329),IF('Настройки'!$B$9="Нулевой спрос",0,""),IF(U329&lt;0,IF('Настройки'!$B$10="Исключить","",IF('Настройки'!$B$10="Абсолютные значения",ABS(U329),U329)),U329)))</x:f>
      </x:c>
      <x:c r="BY329" s="50" t="str">
        <x:f>IF(17&gt;'Настройки'!$B$3,"",IF(ISBLANK(V329),IF('Настройки'!$B$9="Нулевой спрос",0,""),IF(V329&lt;0,IF('Настройки'!$B$10="Исключить","",IF('Настройки'!$B$10="Абсолютные значения",ABS(V329),V329)),V329)))</x:f>
      </x:c>
      <x:c r="BZ329" s="50" t="str">
        <x:f>IF(18&gt;'Настройки'!$B$3,"",IF(ISBLANK(W329),IF('Настройки'!$B$9="Нулевой спрос",0,""),IF(W329&lt;0,IF('Настройки'!$B$10="Исключить","",IF('Настройки'!$B$10="Абсолютные значения",ABS(W329),W329)),W329)))</x:f>
      </x:c>
      <x:c r="CA329" s="50" t="str">
        <x:f>IF(19&gt;'Настройки'!$B$3,"",IF(ISBLANK(X329),IF('Настройки'!$B$9="Нулевой спрос",0,""),IF(X329&lt;0,IF('Настройки'!$B$10="Исключить","",IF('Настройки'!$B$10="Абсолютные значения",ABS(X329),X329)),X329)))</x:f>
      </x:c>
      <x:c r="CB329" s="50" t="str">
        <x:f>IF(20&gt;'Настройки'!$B$3,"",IF(ISBLANK(Y329),IF('Настройки'!$B$9="Нулевой спрос",0,""),IF(Y329&lt;0,IF('Настройки'!$B$10="Исключить","",IF('Настройки'!$B$10="Абсолютные значения",ABS(Y329),Y329)),Y329)))</x:f>
      </x:c>
      <x:c r="CC329" s="50" t="str">
        <x:f>IF(21&gt;'Настройки'!$B$3,"",IF(ISBLANK(Z329),IF('Настройки'!$B$9="Нулевой спрос",0,""),IF(Z329&lt;0,IF('Настройки'!$B$10="Исключить","",IF('Настройки'!$B$10="Абсолютные значения",ABS(Z329),Z329)),Z329)))</x:f>
      </x:c>
      <x:c r="CD329" s="50" t="str">
        <x:f>IF(22&gt;'Настройки'!$B$3,"",IF(ISBLANK(AA329),IF('Настройки'!$B$9="Нулевой спрос",0,""),IF(AA329&lt;0,IF('Настройки'!$B$10="Исключить","",IF('Настройки'!$B$10="Абсолютные значения",ABS(AA329),AA329)),AA329)))</x:f>
      </x:c>
      <x:c r="CE329" s="50" t="str">
        <x:f>IF(23&gt;'Настройки'!$B$3,"",IF(ISBLANK(AB329),IF('Настройки'!$B$9="Нулевой спрос",0,""),IF(AB329&lt;0,IF('Настройки'!$B$10="Исключить","",IF('Настройки'!$B$10="Абсолютные значения",ABS(AB329),AB329)),AB329)))</x:f>
      </x:c>
      <x:c r="CF329" s="50" t="str">
        <x:f>IF(24&gt;'Настройки'!$B$3,"",IF(ISBLANK(AC329),IF('Настройки'!$B$9="Нулевой спрос",0,""),IF(AC329&lt;0,IF('Настройки'!$B$10="Исключить","",IF('Настройки'!$B$10="Абсолютные значения",ABS(AC329),AC329)),AC329)))</x:f>
      </x:c>
      <x:c r="CG329" s="50" t="str">
        <x:f>IF(25&gt;'Настройки'!$B$3,"",IF(ISBLANK(AD329),IF('Настройки'!$B$9="Нулевой спрос",0,""),IF(AD329&lt;0,IF('Настройки'!$B$10="Исключить","",IF('Настройки'!$B$10="Абсолютные значения",ABS(AD329),AD329)),AD329)))</x:f>
      </x:c>
      <x:c r="CH329" s="50" t="str">
        <x:f>IF(26&gt;'Настройки'!$B$3,"",IF(ISBLANK(AE329),IF('Настройки'!$B$9="Нулевой спрос",0,""),IF(AE329&lt;0,IF('Настройки'!$B$10="Исключить","",IF('Настройки'!$B$10="Абсолютные значения",ABS(AE329),AE329)),AE329)))</x:f>
      </x:c>
      <x:c r="CI329" s="50" t="str">
        <x:f>IF(27&gt;'Настройки'!$B$3,"",IF(ISBLANK(AF329),IF('Настройки'!$B$9="Нулевой спрос",0,""),IF(AF329&lt;0,IF('Настройки'!$B$10="Исключить","",IF('Настройки'!$B$10="Абсолютные значения",ABS(AF329),AF329)),AF329)))</x:f>
      </x:c>
      <x:c r="CJ329" s="50" t="str">
        <x:f>IF(28&gt;'Настройки'!$B$3,"",IF(ISBLANK(AG329),IF('Настройки'!$B$9="Нулевой спрос",0,""),IF(AG329&lt;0,IF('Настройки'!$B$10="Исключить","",IF('Настройки'!$B$10="Абсолютные значения",ABS(AG329),AG329)),AG329)))</x:f>
      </x:c>
      <x:c r="CK329" s="50" t="str">
        <x:f>IF(29&gt;'Настройки'!$B$3,"",IF(ISBLANK(AH329),IF('Настройки'!$B$9="Нулевой спрос",0,""),IF(AH329&lt;0,IF('Настройки'!$B$10="Исключить","",IF('Настройки'!$B$10="Абсолютные значения",ABS(AH329),AH329)),AH329)))</x:f>
      </x:c>
      <x:c r="CL329" s="50" t="str">
        <x:f>IF(30&gt;'Настройки'!$B$3,"",IF(ISBLANK(AI329),IF('Настройки'!$B$9="Нулевой спрос",0,""),IF(AI329&lt;0,IF('Настройки'!$B$10="Исключить","",IF('Настройки'!$B$10="Абсолютные значения",ABS(AI329),AI329)),AI329)))</x:f>
      </x:c>
      <x:c r="CM329" s="50" t="str">
        <x:f>IF(31&gt;'Настройки'!$B$3,"",IF(ISBLANK(AJ329),IF('Настройки'!$B$9="Нулевой спрос",0,""),IF(AJ329&lt;0,IF('Настройки'!$B$10="Исключить","",IF('Настройки'!$B$10="Абсолютные значения",ABS(AJ329),AJ329)),AJ329)))</x:f>
      </x:c>
      <x:c r="CN329" s="50" t="str">
        <x:f>IF(32&gt;'Настройки'!$B$3,"",IF(ISBLANK(AK329),IF('Настройки'!$B$9="Нулевой спрос",0,""),IF(AK329&lt;0,IF('Настройки'!$B$10="Исключить","",IF('Настройки'!$B$10="Абсолютные значения",ABS(AK329),AK329)),AK329)))</x:f>
      </x:c>
      <x:c r="CO329" s="50" t="str">
        <x:f>IF(33&gt;'Настройки'!$B$3,"",IF(ISBLANK(AL329),IF('Настройки'!$B$9="Нулевой спрос",0,""),IF(AL329&lt;0,IF('Настройки'!$B$10="Исключить","",IF('Настройки'!$B$10="Абсолютные значения",ABS(AL329),AL329)),AL329)))</x:f>
      </x:c>
      <x:c r="CP329" s="50" t="str">
        <x:f>IF(34&gt;'Настройки'!$B$3,"",IF(ISBLANK(AM329),IF('Настройки'!$B$9="Нулевой спрос",0,""),IF(AM329&lt;0,IF('Настройки'!$B$10="Исключить","",IF('Настройки'!$B$10="Абсолютные значения",ABS(AM329),AM329)),AM329)))</x:f>
      </x:c>
      <x:c r="CQ329" s="50" t="str">
        <x:f>IF(35&gt;'Настройки'!$B$3,"",IF(ISBLANK(AN329),IF('Настройки'!$B$9="Нулевой спрос",0,""),IF(AN329&lt;0,IF('Настройки'!$B$10="Исключить","",IF('Настройки'!$B$10="Абсолютные значения",ABS(AN329),AN329)),AN329)))</x:f>
      </x:c>
      <x:c r="CR329" s="50" t="str">
        <x:f>IF(36&gt;'Настройки'!$B$3,"",IF(ISBLANK(AO329),IF('Настройки'!$B$9="Нулевой спрос",0,""),IF(AO329&lt;0,IF('Настройки'!$B$10="Исключить","",IF('Настройки'!$B$10="Абсолютные значения",ABS(AO329),AO329)),AO329)))</x:f>
      </x:c>
      <x:c r="CS329" s="50" t="str">
        <x:f>IF(OR(1&gt;'Настройки'!$B$3,ISBLANK(BI329),BI329=0),"",BI329)</x:f>
      </x:c>
      <x:c r="CT329" s="50" t="str">
        <x:f>IF(OR(2&gt;'Настройки'!$B$3,ISBLANK(BJ329),BJ329=0),"",BJ329)</x:f>
      </x:c>
      <x:c r="CU329" s="50" t="str">
        <x:f>IF(OR(3&gt;'Настройки'!$B$3,ISBLANK(BK329),BK329=0),"",BK329)</x:f>
      </x:c>
      <x:c r="CV329" s="50" t="str">
        <x:f>IF(OR(4&gt;'Настройки'!$B$3,ISBLANK(BL329),BL329=0),"",BL329)</x:f>
      </x:c>
      <x:c r="CW329" s="50" t="str">
        <x:f>IF(OR(5&gt;'Настройки'!$B$3,ISBLANK(BM329),BM329=0),"",BM329)</x:f>
      </x:c>
      <x:c r="CX329" s="50" t="str">
        <x:f>IF(OR(6&gt;'Настройки'!$B$3,ISBLANK(BN329),BN329=0),"",BN329)</x:f>
      </x:c>
      <x:c r="CY329" s="50" t="str">
        <x:f>IF(OR(7&gt;'Настройки'!$B$3,ISBLANK(BO329),BO329=0),"",BO329)</x:f>
      </x:c>
      <x:c r="CZ329" s="50" t="str">
        <x:f>IF(OR(8&gt;'Настройки'!$B$3,ISBLANK(BP329),BP329=0),"",BP329)</x:f>
      </x:c>
      <x:c r="DA329" s="50" t="str">
        <x:f>IF(OR(9&gt;'Настройки'!$B$3,ISBLANK(BQ329),BQ329=0),"",BQ329)</x:f>
      </x:c>
      <x:c r="DB329" s="50" t="str">
        <x:f>IF(OR(10&gt;'Настройки'!$B$3,ISBLANK(BR329),BR329=0),"",BR329)</x:f>
      </x:c>
      <x:c r="DC329" s="50" t="str">
        <x:f>IF(OR(11&gt;'Настройки'!$B$3,ISBLANK(BS329),BS329=0),"",BS329)</x:f>
      </x:c>
      <x:c r="DD329" s="50" t="str">
        <x:f>IF(OR(12&gt;'Настройки'!$B$3,ISBLANK(BT329),BT329=0),"",BT329)</x:f>
      </x:c>
      <x:c r="DE329" s="50" t="str">
        <x:f>IF(OR(13&gt;'Настройки'!$B$3,ISBLANK(BU329),BU329=0),"",BU329)</x:f>
      </x:c>
      <x:c r="DF329" s="50" t="str">
        <x:f>IF(OR(14&gt;'Настройки'!$B$3,ISBLANK(BV329),BV329=0),"",BV329)</x:f>
      </x:c>
      <x:c r="DG329" s="50" t="str">
        <x:f>IF(OR(15&gt;'Настройки'!$B$3,ISBLANK(BW329),BW329=0),"",BW329)</x:f>
      </x:c>
      <x:c r="DH329" s="50" t="str">
        <x:f>IF(OR(16&gt;'Настройки'!$B$3,ISBLANK(BX329),BX329=0),"",BX329)</x:f>
      </x:c>
      <x:c r="DI329" s="50" t="str">
        <x:f>IF(OR(17&gt;'Настройки'!$B$3,ISBLANK(BY329),BY329=0),"",BY329)</x:f>
      </x:c>
      <x:c r="DJ329" s="50" t="str">
        <x:f>IF(OR(18&gt;'Настройки'!$B$3,ISBLANK(BZ329),BZ329=0),"",BZ329)</x:f>
      </x:c>
      <x:c r="DK329" s="50" t="str">
        <x:f>IF(OR(19&gt;'Настройки'!$B$3,ISBLANK(CA329),CA329=0),"",CA329)</x:f>
      </x:c>
      <x:c r="DL329" s="50" t="str">
        <x:f>IF(OR(20&gt;'Настройки'!$B$3,ISBLANK(CB329),CB329=0),"",CB329)</x:f>
      </x:c>
      <x:c r="DM329" s="50" t="str">
        <x:f>IF(OR(21&gt;'Настройки'!$B$3,ISBLANK(CC329),CC329=0),"",CC329)</x:f>
      </x:c>
      <x:c r="DN329" s="50" t="str">
        <x:f>IF(OR(22&gt;'Настройки'!$B$3,ISBLANK(CD329),CD329=0),"",CD329)</x:f>
      </x:c>
      <x:c r="DO329" s="50" t="str">
        <x:f>IF(OR(23&gt;'Настройки'!$B$3,ISBLANK(CE329),CE329=0),"",CE329)</x:f>
      </x:c>
      <x:c r="DP329" s="50" t="str">
        <x:f>IF(OR(24&gt;'Настройки'!$B$3,ISBLANK(CF329),CF329=0),"",CF329)</x:f>
      </x:c>
      <x:c r="DQ329" s="50" t="str">
        <x:f>IF(OR(25&gt;'Настройки'!$B$3,ISBLANK(CG329),CG329=0),"",CG329)</x:f>
      </x:c>
      <x:c r="DR329" s="50" t="str">
        <x:f>IF(OR(26&gt;'Настройки'!$B$3,ISBLANK(CH329),CH329=0),"",CH329)</x:f>
      </x:c>
      <x:c r="DS329" s="50" t="str">
        <x:f>IF(OR(27&gt;'Настройки'!$B$3,ISBLANK(CI329),CI329=0),"",CI329)</x:f>
      </x:c>
      <x:c r="DT329" s="50" t="str">
        <x:f>IF(OR(28&gt;'Настройки'!$B$3,ISBLANK(CJ329),CJ329=0),"",CJ329)</x:f>
      </x:c>
      <x:c r="DU329" s="50" t="str">
        <x:f>IF(OR(29&gt;'Настройки'!$B$3,ISBLANK(CK329),CK329=0),"",CK329)</x:f>
      </x:c>
      <x:c r="DV329" s="50" t="str">
        <x:f>IF(OR(30&gt;'Настройки'!$B$3,ISBLANK(CL329),CL329=0),"",CL329)</x:f>
      </x:c>
      <x:c r="DW329" s="50" t="str">
        <x:f>IF(OR(31&gt;'Настройки'!$B$3,ISBLANK(CM329),CM329=0),"",CM329)</x:f>
      </x:c>
      <x:c r="DX329" s="50" t="str">
        <x:f>IF(OR(32&gt;'Настройки'!$B$3,ISBLANK(CN329),CN329=0),"",CN329)</x:f>
      </x:c>
      <x:c r="DY329" s="50" t="str">
        <x:f>IF(OR(33&gt;'Настройки'!$B$3,ISBLANK(CO329),CO329=0),"",CO329)</x:f>
      </x:c>
      <x:c r="DZ329" s="50" t="str">
        <x:f>IF(OR(34&gt;'Настройки'!$B$3,ISBLANK(CP329),CP329=0),"",CP329)</x:f>
      </x:c>
      <x:c r="EA329" s="50" t="str">
        <x:f>IF(OR(35&gt;'Настройки'!$B$3,ISBLANK(CQ329),CQ329=0),"",CQ329)</x:f>
      </x:c>
      <x:c r="EB329" s="50" t="str">
        <x:f>IF(OR(36&gt;'Настройки'!$B$3,ISBLANK(CR329),CR329=0),"",CR329)</x:f>
      </x:c>
      <x:c r="EC329" s="50" t="str">
        <x:f>IF(A329="","",IF(OR(BB329="AZ",BB329="BZ"),10000+ROW(),IF(AZ329&gt;'Настройки'!$B$11,20000+ROW(),IF(BF329&lt;&gt;"Обычный",30000+ROW(),IF(AX329&lt;=0,40000+ROW(),"")))))</x:f>
      </x:c>
      <x:c r="ED329" s="50" t="str">
        <x:f>IF(EC329="","",COUNTIFS($EC$2:$EC$1001,"&gt;0",$EC$2:$EC$1001,"&lt;"&amp;EC329)+1)</x:f>
      </x:c>
    </x:row>
    <x:row r="330">
      <x:c r="A330" s="115"/>
      <x:c r="B330" s="115"/>
      <x:c r="C330" s="115"/>
      <x:c r="D330" s="118"/>
      <x:c r="E330" s="118"/>
      <x:c r="F330" s="118"/>
      <x:c r="G330" s="118"/>
      <x:c r="H330" s="118"/>
      <x:c r="I330" s="118"/>
      <x:c r="J330" s="118"/>
      <x:c r="K330" s="118"/>
      <x:c r="L330" s="118"/>
      <x:c r="M330" s="118"/>
      <x:c r="N330" s="118"/>
      <x:c r="O330" s="118"/>
      <x:c r="P330" s="118"/>
      <x:c r="Q330" s="118"/>
      <x:c r="R330" s="118"/>
      <x:c r="S330" s="118"/>
      <x:c r="T330" s="118"/>
      <x:c r="U330" s="118"/>
      <x:c r="V330" s="118"/>
      <x:c r="W330" s="118"/>
      <x:c r="X330" s="118"/>
      <x:c r="Y330" s="118"/>
      <x:c r="Z330" s="118"/>
      <x:c r="AA330" s="118"/>
      <x:c r="AB330" s="118"/>
      <x:c r="AC330" s="118"/>
      <x:c r="AD330" s="118"/>
      <x:c r="AE330" s="118"/>
      <x:c r="AF330" s="118"/>
      <x:c r="AG330" s="118"/>
      <x:c r="AH330" s="118"/>
      <x:c r="AI330" s="118"/>
      <x:c r="AJ330" s="118"/>
      <x:c r="AK330" s="118"/>
      <x:c r="AL330" s="118"/>
      <x:c r="AM330" s="118"/>
      <x:c r="AN330" s="118"/>
      <x:c r="AO330" s="118"/>
      <x:c r="AP330" s="115"/>
      <x:c r="AQ330" s="49" t="str">
        <x:f>IF(A330="","",COUNT(BI330:INDEX(BI330:CR330,1,'Настройки'!$B$3)))</x:f>
      </x:c>
      <x:c r="AR330" s="49" t="str">
        <x:f>IF(A330="","",SUM(BI330:INDEX(BI330:CR330,1,'Настройки'!$B$3)))</x:f>
      </x:c>
      <x:c r="AS330" s="58" t="str">
        <x:f>IF(A330="","",IF('Настройки'!$B$4="Стоимость потребления",AR330*D330,IF('Настройки'!$B$4="Количество",AR330,E330)))</x:f>
      </x:c>
      <x:c r="AT330" s="61" t="str">
        <x:f>IF(OR(A330="",AS330&lt;0,SUM($AS$2:$AS$1001)&lt;=0),"",AS330/SUM($AS$2:$AS$1001))</x:f>
      </x:c>
      <x:c r="AU330" s="61" t="str">
        <x:f>IF(OR(A330="",AS330&lt;0,SUM($AS$2:$AS$1001)&lt;=0),"",SUMIFS($AS$2:$AS$1001,$AS$2:$AS$1001,"&gt;"&amp;AS330)/SUM($AS$2:$AS$1001))</x:f>
      </x:c>
      <x:c r="AV330" s="61" t="str">
        <x:f>IF(OR(A330="",AS330&lt;0,SUM($AS$2:$AS$1001)&lt;=0),"",SUMIFS($AS$2:$AS$1001,$AS$2:$AS$1001,"&gt;="&amp;AS330)/SUM($AS$2:$AS$1001))</x:f>
      </x:c>
      <x:c r="AW330" s="49" t="str">
        <x:f>IF(A330="","",IF(SUM($AS$2:$AS$1001)&lt;=0,"Не определён",IF(AS330&lt;0,"Исключение",IF(AU330&lt;'Настройки'!$B$5,"A",IF(AU330&lt;'Настройки'!$B$6,"B","C")))))</x:f>
      </x:c>
      <x:c r="AX330" s="58" t="str">
        <x:f>IF(A330="","",IF(AQ330=0,"",AVERAGE(BI330:INDEX(BI330:CR330,1,'Настройки'!$B$3))))</x:f>
      </x:c>
      <x:c r="AY330" s="58" t="str">
        <x:f>IF(OR(A330="",AQ330=0),"",STDEVP(BI330:INDEX(BI330:CR330,1,'Настройки'!$B$3)))</x:f>
      </x:c>
      <x:c r="AZ330" s="61" t="str">
        <x:f>IF(OR(A330="",AQ330&lt;'Настройки'!$B$12,AX330&lt;=0,AND('Настройки'!$B$10="Блокировать",COUNTIF(F330:INDEX(F330:AO330,1,'Настройки'!$B$3),"&lt;0")&gt;0)),"",AY330/ABS(AX330))</x:f>
      </x:c>
      <x:c r="BA330" s="49" t="str">
        <x:f>IF(A330="","",IF(AND('Настройки'!$B$10="Блокировать",COUNTIF(F330:INDEX(F330:AO330,1,'Настройки'!$B$3),"&lt;0")&gt;0),"Не определён",IF(AQ330&lt;'Настройки'!$B$12,"Не определён",IF(AX330=0,"Нет спроса",IF(AX330&lt;0,"Не определён",IF(AZ330&lt;='Настройки'!$B$7,"X",IF(AZ330&lt;='Настройки'!$B$8,"Y","Z")))))))</x:f>
      </x:c>
      <x:c r="BB330" s="49" t="str">
        <x:f>IF(OR(A330="",LEN(AW330)&lt;&gt;1,LEN(BA330)&lt;&gt;1),"",AW330&amp;BA330)</x:f>
      </x:c>
      <x:c r="BC330" s="61" t="str">
        <x:f>IF(OR(A330="",AQ330=0),"",(COUNT(BI330:INDEX(BI330:CR330,1,'Настройки'!$B$3))-COUNT(CS330:INDEX(CS330:EB330,1,'Настройки'!$B$3)))/AQ330)</x:f>
      </x:c>
      <x:c r="BD330" s="64" t="str">
        <x:f>IF(OR(A330="",COUNT(CS330:INDEX(CS330:EB330,1,'Настройки'!$B$3))=0),"",AQ330/COUNT(CS330:INDEX(CS330:EB330,1,'Настройки'!$B$3)))</x:f>
      </x:c>
      <x:c r="BE330" s="64" t="str">
        <x:f>IF(OR(A330="",COUNT(CS330:INDEX(CS330:EB330,1,'Настройки'!$B$3))=0),"",IF(AVERAGE(CS330:INDEX(CS330:EB330,1,'Настройки'!$B$3))=0,"",(STDEVP(CS330:INDEX(CS330:EB330,1,'Настройки'!$B$3))/ABS(AVERAGE(CS330:INDEX(CS330:EB330,1,'Настройки'!$B$3))))^2))</x:f>
      </x:c>
      <x:c r="BF330" s="49" t="str">
        <x:f>IF(A330="","",IF(AQ330&lt;3,"Недостаточно",IF(AQ330&lt;6,"Предварительный","Обычный")))</x:f>
      </x:c>
      <x:c r="BG330" s="49" t="str">
        <x:f>IF(A330="","",IF(COUNTIF(F330:INDEX(F330:AO330,1,'Настройки'!$B$3),"&lt;0")&gt;0,IF('Настройки'!$B$10="Блокировать","Отрицательный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"),"")&amp;IF(AQ330&lt;3,"Недостаточно истории. ",IF(AQ330&lt;6,"Предварительная классификация. ",""))&amp;IF(AX330=0,"Нет спроса за горизонт. ","")&amp;IF(AZ330&gt;'Настройки'!$B$11,"Экстремальная вариативность. ",""))</x:f>
      </x:c>
      <x:c r="BH330" s="49" t="str">
        <x:f>IF(A330="","",IFERROR(VLOOKUP(BB330,'Настройки'!$D$3:$E$11,2,FALSE),"Сначала проверьте исходные данные и историю спроса.")&amp;" Уточните срок поставки, MOQ и критичность.")</x:f>
      </x:c>
      <x:c r="BI330" s="50" t="str">
        <x:f>IF(1&gt;'Настройки'!$B$3,"",IF(ISBLANK(F330),IF('Настройки'!$B$9="Нулевой спрос",0,""),IF(F330&lt;0,IF('Настройки'!$B$10="Исключить","",IF('Настройки'!$B$10="Абсолютные значения",ABS(F330),F330)),F330)))</x:f>
      </x:c>
      <x:c r="BJ330" s="50" t="str">
        <x:f>IF(2&gt;'Настройки'!$B$3,"",IF(ISBLANK(G330),IF('Настройки'!$B$9="Нулевой спрос",0,""),IF(G330&lt;0,IF('Настройки'!$B$10="Исключить","",IF('Настройки'!$B$10="Абсолютные значения",ABS(G330),G330)),G330)))</x:f>
      </x:c>
      <x:c r="BK330" s="50" t="str">
        <x:f>IF(3&gt;'Настройки'!$B$3,"",IF(ISBLANK(H330),IF('Настройки'!$B$9="Нулевой спрос",0,""),IF(H330&lt;0,IF('Настройки'!$B$10="Исключить","",IF('Настройки'!$B$10="Абсолютные значения",ABS(H330),H330)),H330)))</x:f>
      </x:c>
      <x:c r="BL330" s="50" t="str">
        <x:f>IF(4&gt;'Настройки'!$B$3,"",IF(ISBLANK(I330),IF('Настройки'!$B$9="Нулевой спрос",0,""),IF(I330&lt;0,IF('Настройки'!$B$10="Исключить","",IF('Настройки'!$B$10="Абсолютные значения",ABS(I330),I330)),I330)))</x:f>
      </x:c>
      <x:c r="BM330" s="50" t="str">
        <x:f>IF(5&gt;'Настройки'!$B$3,"",IF(ISBLANK(J330),IF('Настройки'!$B$9="Нулевой спрос",0,""),IF(J330&lt;0,IF('Настройки'!$B$10="Исключить","",IF('Настройки'!$B$10="Абсолютные значения",ABS(J330),J330)),J330)))</x:f>
      </x:c>
      <x:c r="BN330" s="50" t="str">
        <x:f>IF(6&gt;'Настройки'!$B$3,"",IF(ISBLANK(K330),IF('Настройки'!$B$9="Нулевой спрос",0,""),IF(K330&lt;0,IF('Настройки'!$B$10="Исключить","",IF('Настройки'!$B$10="Абсолютные значения",ABS(K330),K330)),K330)))</x:f>
      </x:c>
      <x:c r="BO330" s="50" t="str">
        <x:f>IF(7&gt;'Настройки'!$B$3,"",IF(ISBLANK(L330),IF('Настройки'!$B$9="Нулевой спрос",0,""),IF(L330&lt;0,IF('Настройки'!$B$10="Исключить","",IF('Настройки'!$B$10="Абсолютные значения",ABS(L330),L330)),L330)))</x:f>
      </x:c>
      <x:c r="BP330" s="50" t="str">
        <x:f>IF(8&gt;'Настройки'!$B$3,"",IF(ISBLANK(M330),IF('Настройки'!$B$9="Нулевой спрос",0,""),IF(M330&lt;0,IF('Настройки'!$B$10="Исключить","",IF('Настройки'!$B$10="Абсолютные значения",ABS(M330),M330)),M330)))</x:f>
      </x:c>
      <x:c r="BQ330" s="50" t="str">
        <x:f>IF(9&gt;'Настройки'!$B$3,"",IF(ISBLANK(N330),IF('Настройки'!$B$9="Нулевой спрос",0,""),IF(N330&lt;0,IF('Настройки'!$B$10="Исключить","",IF('Настройки'!$B$10="Абсолютные значения",ABS(N330),N330)),N330)))</x:f>
      </x:c>
      <x:c r="BR330" s="50" t="str">
        <x:f>IF(10&gt;'Настройки'!$B$3,"",IF(ISBLANK(O330),IF('Настройки'!$B$9="Нулевой спрос",0,""),IF(O330&lt;0,IF('Настройки'!$B$10="Исключить","",IF('Настройки'!$B$10="Абсолютные значения",ABS(O330),O330)),O330)))</x:f>
      </x:c>
      <x:c r="BS330" s="50" t="str">
        <x:f>IF(11&gt;'Настройки'!$B$3,"",IF(ISBLANK(P330),IF('Настройки'!$B$9="Нулевой спрос",0,""),IF(P330&lt;0,IF('Настройки'!$B$10="Исключить","",IF('Настройки'!$B$10="Абсолютные значения",ABS(P330),P330)),P330)))</x:f>
      </x:c>
      <x:c r="BT330" s="50" t="str">
        <x:f>IF(12&gt;'Настройки'!$B$3,"",IF(ISBLANK(Q330),IF('Настройки'!$B$9="Нулевой спрос",0,""),IF(Q330&lt;0,IF('Настройки'!$B$10="Исключить","",IF('Настройки'!$B$10="Абсолютные значения",ABS(Q330),Q330)),Q330)))</x:f>
      </x:c>
      <x:c r="BU330" s="50" t="str">
        <x:f>IF(13&gt;'Настройки'!$B$3,"",IF(ISBLANK(R330),IF('Настройки'!$B$9="Нулевой спрос",0,""),IF(R330&lt;0,IF('Настройки'!$B$10="Исключить","",IF('Настройки'!$B$10="Абсолютные значения",ABS(R330),R330)),R330)))</x:f>
      </x:c>
      <x:c r="BV330" s="50" t="str">
        <x:f>IF(14&gt;'Настройки'!$B$3,"",IF(ISBLANK(S330),IF('Настройки'!$B$9="Нулевой спрос",0,""),IF(S330&lt;0,IF('Настройки'!$B$10="Исключить","",IF('Настройки'!$B$10="Абсолютные значения",ABS(S330),S330)),S330)))</x:f>
      </x:c>
      <x:c r="BW330" s="50" t="str">
        <x:f>IF(15&gt;'Настройки'!$B$3,"",IF(ISBLANK(T330),IF('Настройки'!$B$9="Нулевой спрос",0,""),IF(T330&lt;0,IF('Настройки'!$B$10="Исключить","",IF('Настройки'!$B$10="Абсолютные значения",ABS(T330),T330)),T330)))</x:f>
      </x:c>
      <x:c r="BX330" s="50" t="str">
        <x:f>IF(16&gt;'Настройки'!$B$3,"",IF(ISBLANK(U330),IF('Настройки'!$B$9="Нулевой спрос",0,""),IF(U330&lt;0,IF('Настройки'!$B$10="Исключить","",IF('Настройки'!$B$10="Абсолютные значения",ABS(U330),U330)),U330)))</x:f>
      </x:c>
      <x:c r="BY330" s="50" t="str">
        <x:f>IF(17&gt;'Настройки'!$B$3,"",IF(ISBLANK(V330),IF('Настройки'!$B$9="Нулевой спрос",0,""),IF(V330&lt;0,IF('Настройки'!$B$10="Исключить","",IF('Настройки'!$B$10="Абсолютные значения",ABS(V330),V330)),V330)))</x:f>
      </x:c>
      <x:c r="BZ330" s="50" t="str">
        <x:f>IF(18&gt;'Настройки'!$B$3,"",IF(ISBLANK(W330),IF('Настройки'!$B$9="Нулевой спрос",0,""),IF(W330&lt;0,IF('Настройки'!$B$10="Исключить","",IF('Настройки'!$B$10="Абсолютные значения",ABS(W330),W330)),W330)))</x:f>
      </x:c>
      <x:c r="CA330" s="50" t="str">
        <x:f>IF(19&gt;'Настройки'!$B$3,"",IF(ISBLANK(X330),IF('Настройки'!$B$9="Нулевой спрос",0,""),IF(X330&lt;0,IF('Настройки'!$B$10="Исключить","",IF('Настройки'!$B$10="Абсолютные значения",ABS(X330),X330)),X330)))</x:f>
      </x:c>
      <x:c r="CB330" s="50" t="str">
        <x:f>IF(20&gt;'Настройки'!$B$3,"",IF(ISBLANK(Y330),IF('Настройки'!$B$9="Нулевой спрос",0,""),IF(Y330&lt;0,IF('Настройки'!$B$10="Исключить","",IF('Настройки'!$B$10="Абсолютные значения",ABS(Y330),Y330)),Y330)))</x:f>
      </x:c>
      <x:c r="CC330" s="50" t="str">
        <x:f>IF(21&gt;'Настройки'!$B$3,"",IF(ISBLANK(Z330),IF('Настройки'!$B$9="Нулевой спрос",0,""),IF(Z330&lt;0,IF('Настройки'!$B$10="Исключить","",IF('Настройки'!$B$10="Абсолютные значения",ABS(Z330),Z330)),Z330)))</x:f>
      </x:c>
      <x:c r="CD330" s="50" t="str">
        <x:f>IF(22&gt;'Настройки'!$B$3,"",IF(ISBLANK(AA330),IF('Настройки'!$B$9="Нулевой спрос",0,""),IF(AA330&lt;0,IF('Настройки'!$B$10="Исключить","",IF('Настройки'!$B$10="Абсолютные значения",ABS(AA330),AA330)),AA330)))</x:f>
      </x:c>
      <x:c r="CE330" s="50" t="str">
        <x:f>IF(23&gt;'Настройки'!$B$3,"",IF(ISBLANK(AB330),IF('Настройки'!$B$9="Нулевой спрос",0,""),IF(AB330&lt;0,IF('Настройки'!$B$10="Исключить","",IF('Настройки'!$B$10="Абсолютные значения",ABS(AB330),AB330)),AB330)))</x:f>
      </x:c>
      <x:c r="CF330" s="50" t="str">
        <x:f>IF(24&gt;'Настройки'!$B$3,"",IF(ISBLANK(AC330),IF('Настройки'!$B$9="Нулевой спрос",0,""),IF(AC330&lt;0,IF('Настройки'!$B$10="Исключить","",IF('Настройки'!$B$10="Абсолютные значения",ABS(AC330),AC330)),AC330)))</x:f>
      </x:c>
      <x:c r="CG330" s="50" t="str">
        <x:f>IF(25&gt;'Настройки'!$B$3,"",IF(ISBLANK(AD330),IF('Настройки'!$B$9="Нулевой спрос",0,""),IF(AD330&lt;0,IF('Настройки'!$B$10="Исключить","",IF('Настройки'!$B$10="Абсолютные значения",ABS(AD330),AD330)),AD330)))</x:f>
      </x:c>
      <x:c r="CH330" s="50" t="str">
        <x:f>IF(26&gt;'Настройки'!$B$3,"",IF(ISBLANK(AE330),IF('Настройки'!$B$9="Нулевой спрос",0,""),IF(AE330&lt;0,IF('Настройки'!$B$10="Исключить","",IF('Настройки'!$B$10="Абсолютные значения",ABS(AE330),AE330)),AE330)))</x:f>
      </x:c>
      <x:c r="CI330" s="50" t="str">
        <x:f>IF(27&gt;'Настройки'!$B$3,"",IF(ISBLANK(AF330),IF('Настройки'!$B$9="Нулевой спрос",0,""),IF(AF330&lt;0,IF('Настройки'!$B$10="Исключить","",IF('Настройки'!$B$10="Абсолютные значения",ABS(AF330),AF330)),AF330)))</x:f>
      </x:c>
      <x:c r="CJ330" s="50" t="str">
        <x:f>IF(28&gt;'Настройки'!$B$3,"",IF(ISBLANK(AG330),IF('Настройки'!$B$9="Нулевой спрос",0,""),IF(AG330&lt;0,IF('Настройки'!$B$10="Исключить","",IF('Настройки'!$B$10="Абсолютные значения",ABS(AG330),AG330)),AG330)))</x:f>
      </x:c>
      <x:c r="CK330" s="50" t="str">
        <x:f>IF(29&gt;'Настройки'!$B$3,"",IF(ISBLANK(AH330),IF('Настройки'!$B$9="Нулевой спрос",0,""),IF(AH330&lt;0,IF('Настройки'!$B$10="Исключить","",IF('Настройки'!$B$10="Абсолютные значения",ABS(AH330),AH330)),AH330)))</x:f>
      </x:c>
      <x:c r="CL330" s="50" t="str">
        <x:f>IF(30&gt;'Настройки'!$B$3,"",IF(ISBLANK(AI330),IF('Настройки'!$B$9="Нулевой спрос",0,""),IF(AI330&lt;0,IF('Настройки'!$B$10="Исключить","",IF('Настройки'!$B$10="Абсолютные значения",ABS(AI330),AI330)),AI330)))</x:f>
      </x:c>
      <x:c r="CM330" s="50" t="str">
        <x:f>IF(31&gt;'Настройки'!$B$3,"",IF(ISBLANK(AJ330),IF('Настройки'!$B$9="Нулевой спрос",0,""),IF(AJ330&lt;0,IF('Настройки'!$B$10="Исключить","",IF('Настройки'!$B$10="Абсолютные значения",ABS(AJ330),AJ330)),AJ330)))</x:f>
      </x:c>
      <x:c r="CN330" s="50" t="str">
        <x:f>IF(32&gt;'Настройки'!$B$3,"",IF(ISBLANK(AK330),IF('Настройки'!$B$9="Нулевой спрос",0,""),IF(AK330&lt;0,IF('Настройки'!$B$10="Исключить","",IF('Настройки'!$B$10="Абсолютные значения",ABS(AK330),AK330)),AK330)))</x:f>
      </x:c>
      <x:c r="CO330" s="50" t="str">
        <x:f>IF(33&gt;'Настройки'!$B$3,"",IF(ISBLANK(AL330),IF('Настройки'!$B$9="Нулевой спрос",0,""),IF(AL330&lt;0,IF('Настройки'!$B$10="Исключить","",IF('Настройки'!$B$10="Абсолютные значения",ABS(AL330),AL330)),AL330)))</x:f>
      </x:c>
      <x:c r="CP330" s="50" t="str">
        <x:f>IF(34&gt;'Настройки'!$B$3,"",IF(ISBLANK(AM330),IF('Настройки'!$B$9="Нулевой спрос",0,""),IF(AM330&lt;0,IF('Настройки'!$B$10="Исключить","",IF('Настройки'!$B$10="Абсолютные значения",ABS(AM330),AM330)),AM330)))</x:f>
      </x:c>
      <x:c r="CQ330" s="50" t="str">
        <x:f>IF(35&gt;'Настройки'!$B$3,"",IF(ISBLANK(AN330),IF('Настройки'!$B$9="Нулевой спрос",0,""),IF(AN330&lt;0,IF('Настройки'!$B$10="Исключить","",IF('Настройки'!$B$10="Абсолютные значения",ABS(AN330),AN330)),AN330)))</x:f>
      </x:c>
      <x:c r="CR330" s="50" t="str">
        <x:f>IF(36&gt;'Настройки'!$B$3,"",IF(ISBLANK(AO330),IF('Настройки'!$B$9="Нулевой спрос",0,""),IF(AO330&lt;0,IF('Настройки'!$B$10="Исключить","",IF('Настройки'!$B$10="Абсолютные значения",ABS(AO330),AO330)),AO330)))</x:f>
      </x:c>
      <x:c r="CS330" s="50" t="str">
        <x:f>IF(OR(1&gt;'Настройки'!$B$3,ISBLANK(BI330),BI330=0),"",BI330)</x:f>
      </x:c>
      <x:c r="CT330" s="50" t="str">
        <x:f>IF(OR(2&gt;'Настройки'!$B$3,ISBLANK(BJ330),BJ330=0),"",BJ330)</x:f>
      </x:c>
      <x:c r="CU330" s="50" t="str">
        <x:f>IF(OR(3&gt;'Настройки'!$B$3,ISBLANK(BK330),BK330=0),"",BK330)</x:f>
      </x:c>
      <x:c r="CV330" s="50" t="str">
        <x:f>IF(OR(4&gt;'Настройки'!$B$3,ISBLANK(BL330),BL330=0),"",BL330)</x:f>
      </x:c>
      <x:c r="CW330" s="50" t="str">
        <x:f>IF(OR(5&gt;'Настройки'!$B$3,ISBLANK(BM330),BM330=0),"",BM330)</x:f>
      </x:c>
      <x:c r="CX330" s="50" t="str">
        <x:f>IF(OR(6&gt;'Настройки'!$B$3,ISBLANK(BN330),BN330=0),"",BN330)</x:f>
      </x:c>
      <x:c r="CY330" s="50" t="str">
        <x:f>IF(OR(7&gt;'Настройки'!$B$3,ISBLANK(BO330),BO330=0),"",BO330)</x:f>
      </x:c>
      <x:c r="CZ330" s="50" t="str">
        <x:f>IF(OR(8&gt;'Настройки'!$B$3,ISBLANK(BP330),BP330=0),"",BP330)</x:f>
      </x:c>
      <x:c r="DA330" s="50" t="str">
        <x:f>IF(OR(9&gt;'Настройки'!$B$3,ISBLANK(BQ330),BQ330=0),"",BQ330)</x:f>
      </x:c>
      <x:c r="DB330" s="50" t="str">
        <x:f>IF(OR(10&gt;'Настройки'!$B$3,ISBLANK(BR330),BR330=0),"",BR330)</x:f>
      </x:c>
      <x:c r="DC330" s="50" t="str">
        <x:f>IF(OR(11&gt;'Настройки'!$B$3,ISBLANK(BS330),BS330=0),"",BS330)</x:f>
      </x:c>
      <x:c r="DD330" s="50" t="str">
        <x:f>IF(OR(12&gt;'Настройки'!$B$3,ISBLANK(BT330),BT330=0),"",BT330)</x:f>
      </x:c>
      <x:c r="DE330" s="50" t="str">
        <x:f>IF(OR(13&gt;'Настройки'!$B$3,ISBLANK(BU330),BU330=0),"",BU330)</x:f>
      </x:c>
      <x:c r="DF330" s="50" t="str">
        <x:f>IF(OR(14&gt;'Настройки'!$B$3,ISBLANK(BV330),BV330=0),"",BV330)</x:f>
      </x:c>
      <x:c r="DG330" s="50" t="str">
        <x:f>IF(OR(15&gt;'Настройки'!$B$3,ISBLANK(BW330),BW330=0),"",BW330)</x:f>
      </x:c>
      <x:c r="DH330" s="50" t="str">
        <x:f>IF(OR(16&gt;'Настройки'!$B$3,ISBLANK(BX330),BX330=0),"",BX330)</x:f>
      </x:c>
      <x:c r="DI330" s="50" t="str">
        <x:f>IF(OR(17&gt;'Настройки'!$B$3,ISBLANK(BY330),BY330=0),"",BY330)</x:f>
      </x:c>
      <x:c r="DJ330" s="50" t="str">
        <x:f>IF(OR(18&gt;'Настройки'!$B$3,ISBLANK(BZ330),BZ330=0),"",BZ330)</x:f>
      </x:c>
      <x:c r="DK330" s="50" t="str">
        <x:f>IF(OR(19&gt;'Настройки'!$B$3,ISBLANK(CA330),CA330=0),"",CA330)</x:f>
      </x:c>
      <x:c r="DL330" s="50" t="str">
        <x:f>IF(OR(20&gt;'Настройки'!$B$3,ISBLANK(CB330),CB330=0),"",CB330)</x:f>
      </x:c>
      <x:c r="DM330" s="50" t="str">
        <x:f>IF(OR(21&gt;'Настройки'!$B$3,ISBLANK(CC330),CC330=0),"",CC330)</x:f>
      </x:c>
      <x:c r="DN330" s="50" t="str">
        <x:f>IF(OR(22&gt;'Настройки'!$B$3,ISBLANK(CD330),CD330=0),"",CD330)</x:f>
      </x:c>
      <x:c r="DO330" s="50" t="str">
        <x:f>IF(OR(23&gt;'Настройки'!$B$3,ISBLANK(CE330),CE330=0),"",CE330)</x:f>
      </x:c>
      <x:c r="DP330" s="50" t="str">
        <x:f>IF(OR(24&gt;'Настройки'!$B$3,ISBLANK(CF330),CF330=0),"",CF330)</x:f>
      </x:c>
      <x:c r="DQ330" s="50" t="str">
        <x:f>IF(OR(25&gt;'Настройки'!$B$3,ISBLANK(CG330),CG330=0),"",CG330)</x:f>
      </x:c>
      <x:c r="DR330" s="50" t="str">
        <x:f>IF(OR(26&gt;'Настройки'!$B$3,ISBLANK(CH330),CH330=0),"",CH330)</x:f>
      </x:c>
      <x:c r="DS330" s="50" t="str">
        <x:f>IF(OR(27&gt;'Настройки'!$B$3,ISBLANK(CI330),CI330=0),"",CI330)</x:f>
      </x:c>
      <x:c r="DT330" s="50" t="str">
        <x:f>IF(OR(28&gt;'Настройки'!$B$3,ISBLANK(CJ330),CJ330=0),"",CJ330)</x:f>
      </x:c>
      <x:c r="DU330" s="50" t="str">
        <x:f>IF(OR(29&gt;'Настройки'!$B$3,ISBLANK(CK330),CK330=0),"",CK330)</x:f>
      </x:c>
      <x:c r="DV330" s="50" t="str">
        <x:f>IF(OR(30&gt;'Настройки'!$B$3,ISBLANK(CL330),CL330=0),"",CL330)</x:f>
      </x:c>
      <x:c r="DW330" s="50" t="str">
        <x:f>IF(OR(31&gt;'Настройки'!$B$3,ISBLANK(CM330),CM330=0),"",CM330)</x:f>
      </x:c>
      <x:c r="DX330" s="50" t="str">
        <x:f>IF(OR(32&gt;'Настройки'!$B$3,ISBLANK(CN330),CN330=0),"",CN330)</x:f>
      </x:c>
      <x:c r="DY330" s="50" t="str">
        <x:f>IF(OR(33&gt;'Настройки'!$B$3,ISBLANK(CO330),CO330=0),"",CO330)</x:f>
      </x:c>
      <x:c r="DZ330" s="50" t="str">
        <x:f>IF(OR(34&gt;'Настройки'!$B$3,ISBLANK(CP330),CP330=0),"",CP330)</x:f>
      </x:c>
      <x:c r="EA330" s="50" t="str">
        <x:f>IF(OR(35&gt;'Настройки'!$B$3,ISBLANK(CQ330),CQ330=0),"",CQ330)</x:f>
      </x:c>
      <x:c r="EB330" s="50" t="str">
        <x:f>IF(OR(36&gt;'Настройки'!$B$3,ISBLANK(CR330),CR330=0),"",CR330)</x:f>
      </x:c>
      <x:c r="EC330" s="50" t="str">
        <x:f>IF(A330="","",IF(OR(BB330="AZ",BB330="BZ"),10000+ROW(),IF(AZ330&gt;'Настройки'!$B$11,20000+ROW(),IF(BF330&lt;&gt;"Обычный",30000+ROW(),IF(AX330&lt;=0,40000+ROW(),"")))))</x:f>
      </x:c>
      <x:c r="ED330" s="50" t="str">
        <x:f>IF(EC330="","",COUNTIFS($EC$2:$EC$1001,"&gt;0",$EC$2:$EC$1001,"&lt;"&amp;EC330)+1)</x:f>
      </x:c>
    </x:row>
    <x:row r="331">
      <x:c r="A331" s="115"/>
      <x:c r="B331" s="115"/>
      <x:c r="C331" s="115"/>
      <x:c r="D331" s="118"/>
      <x:c r="E331" s="118"/>
      <x:c r="F331" s="118"/>
      <x:c r="G331" s="118"/>
      <x:c r="H331" s="118"/>
      <x:c r="I331" s="118"/>
      <x:c r="J331" s="118"/>
      <x:c r="K331" s="118"/>
      <x:c r="L331" s="118"/>
      <x:c r="M331" s="118"/>
      <x:c r="N331" s="118"/>
      <x:c r="O331" s="118"/>
      <x:c r="P331" s="118"/>
      <x:c r="Q331" s="118"/>
      <x:c r="R331" s="118"/>
      <x:c r="S331" s="118"/>
      <x:c r="T331" s="118"/>
      <x:c r="U331" s="118"/>
      <x:c r="V331" s="118"/>
      <x:c r="W331" s="118"/>
      <x:c r="X331" s="118"/>
      <x:c r="Y331" s="118"/>
      <x:c r="Z331" s="118"/>
      <x:c r="AA331" s="118"/>
      <x:c r="AB331" s="118"/>
      <x:c r="AC331" s="118"/>
      <x:c r="AD331" s="118"/>
      <x:c r="AE331" s="118"/>
      <x:c r="AF331" s="118"/>
      <x:c r="AG331" s="118"/>
      <x:c r="AH331" s="118"/>
      <x:c r="AI331" s="118"/>
      <x:c r="AJ331" s="118"/>
      <x:c r="AK331" s="118"/>
      <x:c r="AL331" s="118"/>
      <x:c r="AM331" s="118"/>
      <x:c r="AN331" s="118"/>
      <x:c r="AO331" s="118"/>
      <x:c r="AP331" s="115"/>
      <x:c r="AQ331" s="49" t="str">
        <x:f>IF(A331="","",COUNT(BI331:INDEX(BI331:CR331,1,'Настройки'!$B$3)))</x:f>
      </x:c>
      <x:c r="AR331" s="49" t="str">
        <x:f>IF(A331="","",SUM(BI331:INDEX(BI331:CR331,1,'Настройки'!$B$3)))</x:f>
      </x:c>
      <x:c r="AS331" s="58" t="str">
        <x:f>IF(A331="","",IF('Настройки'!$B$4="Стоимость потребления",AR331*D331,IF('Настройки'!$B$4="Количество",AR331,E331)))</x:f>
      </x:c>
      <x:c r="AT331" s="61" t="str">
        <x:f>IF(OR(A331="",AS331&lt;0,SUM($AS$2:$AS$1001)&lt;=0),"",AS331/SUM($AS$2:$AS$1001))</x:f>
      </x:c>
      <x:c r="AU331" s="61" t="str">
        <x:f>IF(OR(A331="",AS331&lt;0,SUM($AS$2:$AS$1001)&lt;=0),"",SUMIFS($AS$2:$AS$1001,$AS$2:$AS$1001,"&gt;"&amp;AS331)/SUM($AS$2:$AS$1001))</x:f>
      </x:c>
      <x:c r="AV331" s="61" t="str">
        <x:f>IF(OR(A331="",AS331&lt;0,SUM($AS$2:$AS$1001)&lt;=0),"",SUMIFS($AS$2:$AS$1001,$AS$2:$AS$1001,"&gt;="&amp;AS331)/SUM($AS$2:$AS$1001))</x:f>
      </x:c>
      <x:c r="AW331" s="49" t="str">
        <x:f>IF(A331="","",IF(SUM($AS$2:$AS$1001)&lt;=0,"Не определён",IF(AS331&lt;0,"Исключение",IF(AU331&lt;'Настройки'!$B$5,"A",IF(AU331&lt;'Настройки'!$B$6,"B","C")))))</x:f>
      </x:c>
      <x:c r="AX331" s="58" t="str">
        <x:f>IF(A331="","",IF(AQ331=0,"",AVERAGE(BI331:INDEX(BI331:CR331,1,'Настройки'!$B$3))))</x:f>
      </x:c>
      <x:c r="AY331" s="58" t="str">
        <x:f>IF(OR(A331="",AQ331=0),"",STDEVP(BI331:INDEX(BI331:CR331,1,'Настройки'!$B$3)))</x:f>
      </x:c>
      <x:c r="AZ331" s="61" t="str">
        <x:f>IF(OR(A331="",AQ331&lt;'Настройки'!$B$12,AX331&lt;=0,AND('Настройки'!$B$10="Блокировать",COUNTIF(F331:INDEX(F331:AO331,1,'Настройки'!$B$3),"&lt;0")&gt;0)),"",AY331/ABS(AX331))</x:f>
      </x:c>
      <x:c r="BA331" s="49" t="str">
        <x:f>IF(A331="","",IF(AND('Настройки'!$B$10="Блокировать",COUNTIF(F331:INDEX(F331:AO331,1,'Настройки'!$B$3),"&lt;0")&gt;0),"Не определён",IF(AQ331&lt;'Настройки'!$B$12,"Не определён",IF(AX331=0,"Нет спроса",IF(AX331&lt;0,"Не определён",IF(AZ331&lt;='Настройки'!$B$7,"X",IF(AZ331&lt;='Настройки'!$B$8,"Y","Z")))))))</x:f>
      </x:c>
      <x:c r="BB331" s="49" t="str">
        <x:f>IF(OR(A331="",LEN(AW331)&lt;&gt;1,LEN(BA331)&lt;&gt;1),"",AW331&amp;BA331)</x:f>
      </x:c>
      <x:c r="BC331" s="61" t="str">
        <x:f>IF(OR(A331="",AQ331=0),"",(COUNT(BI331:INDEX(BI331:CR331,1,'Настройки'!$B$3))-COUNT(CS331:INDEX(CS331:EB331,1,'Настройки'!$B$3)))/AQ331)</x:f>
      </x:c>
      <x:c r="BD331" s="64" t="str">
        <x:f>IF(OR(A331="",COUNT(CS331:INDEX(CS331:EB331,1,'Настройки'!$B$3))=0),"",AQ331/COUNT(CS331:INDEX(CS331:EB331,1,'Настройки'!$B$3)))</x:f>
      </x:c>
      <x:c r="BE331" s="64" t="str">
        <x:f>IF(OR(A331="",COUNT(CS331:INDEX(CS331:EB331,1,'Настройки'!$B$3))=0),"",IF(AVERAGE(CS331:INDEX(CS331:EB331,1,'Настройки'!$B$3))=0,"",(STDEVP(CS331:INDEX(CS331:EB331,1,'Настройки'!$B$3))/ABS(AVERAGE(CS331:INDEX(CS331:EB331,1,'Настройки'!$B$3))))^2))</x:f>
      </x:c>
      <x:c r="BF331" s="49" t="str">
        <x:f>IF(A331="","",IF(AQ331&lt;3,"Недостаточно",IF(AQ331&lt;6,"Предварительный","Обычный")))</x:f>
      </x:c>
      <x:c r="BG331" s="49" t="str">
        <x:f>IF(A331="","",IF(COUNTIF(F331:INDEX(F331:AO331,1,'Настройки'!$B$3),"&lt;0")&gt;0,IF('Настройки'!$B$10="Блокировать","Отрицательный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"),"")&amp;IF(AQ331&lt;3,"Недостаточно истории. ",IF(AQ331&lt;6,"Предварительная классификация. ",""))&amp;IF(AX331=0,"Нет спроса за горизонт. ","")&amp;IF(AZ331&gt;'Настройки'!$B$11,"Экстремальная вариативность. ",""))</x:f>
      </x:c>
      <x:c r="BH331" s="49" t="str">
        <x:f>IF(A331="","",IFERROR(VLOOKUP(BB331,'Настройки'!$D$3:$E$11,2,FALSE),"Сначала проверьте исходные данные и историю спроса.")&amp;" Уточните срок поставки, MOQ и критичность.")</x:f>
      </x:c>
      <x:c r="BI331" s="50" t="str">
        <x:f>IF(1&gt;'Настройки'!$B$3,"",IF(ISBLANK(F331),IF('Настройки'!$B$9="Нулевой спрос",0,""),IF(F331&lt;0,IF('Настройки'!$B$10="Исключить","",IF('Настройки'!$B$10="Абсолютные значения",ABS(F331),F331)),F331)))</x:f>
      </x:c>
      <x:c r="BJ331" s="50" t="str">
        <x:f>IF(2&gt;'Настройки'!$B$3,"",IF(ISBLANK(G331),IF('Настройки'!$B$9="Нулевой спрос",0,""),IF(G331&lt;0,IF('Настройки'!$B$10="Исключить","",IF('Настройки'!$B$10="Абсолютные значения",ABS(G331),G331)),G331)))</x:f>
      </x:c>
      <x:c r="BK331" s="50" t="str">
        <x:f>IF(3&gt;'Настройки'!$B$3,"",IF(ISBLANK(H331),IF('Настройки'!$B$9="Нулевой спрос",0,""),IF(H331&lt;0,IF('Настройки'!$B$10="Исключить","",IF('Настройки'!$B$10="Абсолютные значения",ABS(H331),H331)),H331)))</x:f>
      </x:c>
      <x:c r="BL331" s="50" t="str">
        <x:f>IF(4&gt;'Настройки'!$B$3,"",IF(ISBLANK(I331),IF('Настройки'!$B$9="Нулевой спрос",0,""),IF(I331&lt;0,IF('Настройки'!$B$10="Исключить","",IF('Настройки'!$B$10="Абсолютные значения",ABS(I331),I331)),I331)))</x:f>
      </x:c>
      <x:c r="BM331" s="50" t="str">
        <x:f>IF(5&gt;'Настройки'!$B$3,"",IF(ISBLANK(J331),IF('Настройки'!$B$9="Нулевой спрос",0,""),IF(J331&lt;0,IF('Настройки'!$B$10="Исключить","",IF('Настройки'!$B$10="Абсолютные значения",ABS(J331),J331)),J331)))</x:f>
      </x:c>
      <x:c r="BN331" s="50" t="str">
        <x:f>IF(6&gt;'Настройки'!$B$3,"",IF(ISBLANK(K331),IF('Настройки'!$B$9="Нулевой спрос",0,""),IF(K331&lt;0,IF('Настройки'!$B$10="Исключить","",IF('Настройки'!$B$10="Абсолютные значения",ABS(K331),K331)),K331)))</x:f>
      </x:c>
      <x:c r="BO331" s="50" t="str">
        <x:f>IF(7&gt;'Настройки'!$B$3,"",IF(ISBLANK(L331),IF('Настройки'!$B$9="Нулевой спрос",0,""),IF(L331&lt;0,IF('Настройки'!$B$10="Исключить","",IF('Настройки'!$B$10="Абсолютные значения",ABS(L331),L331)),L331)))</x:f>
      </x:c>
      <x:c r="BP331" s="50" t="str">
        <x:f>IF(8&gt;'Настройки'!$B$3,"",IF(ISBLANK(M331),IF('Настройки'!$B$9="Нулевой спрос",0,""),IF(M331&lt;0,IF('Настройки'!$B$10="Исключить","",IF('Настройки'!$B$10="Абсолютные значения",ABS(M331),M331)),M331)))</x:f>
      </x:c>
      <x:c r="BQ331" s="50" t="str">
        <x:f>IF(9&gt;'Настройки'!$B$3,"",IF(ISBLANK(N331),IF('Настройки'!$B$9="Нулевой спрос",0,""),IF(N331&lt;0,IF('Настройки'!$B$10="Исключить","",IF('Настройки'!$B$10="Абсолютные значения",ABS(N331),N331)),N331)))</x:f>
      </x:c>
      <x:c r="BR331" s="50" t="str">
        <x:f>IF(10&gt;'Настройки'!$B$3,"",IF(ISBLANK(O331),IF('Настройки'!$B$9="Нулевой спрос",0,""),IF(O331&lt;0,IF('Настройки'!$B$10="Исключить","",IF('Настройки'!$B$10="Абсолютные значения",ABS(O331),O331)),O331)))</x:f>
      </x:c>
      <x:c r="BS331" s="50" t="str">
        <x:f>IF(11&gt;'Настройки'!$B$3,"",IF(ISBLANK(P331),IF('Настройки'!$B$9="Нулевой спрос",0,""),IF(P331&lt;0,IF('Настройки'!$B$10="Исключить","",IF('Настройки'!$B$10="Абсолютные значения",ABS(P331),P331)),P331)))</x:f>
      </x:c>
      <x:c r="BT331" s="50" t="str">
        <x:f>IF(12&gt;'Настройки'!$B$3,"",IF(ISBLANK(Q331),IF('Настройки'!$B$9="Нулевой спрос",0,""),IF(Q331&lt;0,IF('Настройки'!$B$10="Исключить","",IF('Настройки'!$B$10="Абсолютные значения",ABS(Q331),Q331)),Q331)))</x:f>
      </x:c>
      <x:c r="BU331" s="50" t="str">
        <x:f>IF(13&gt;'Настройки'!$B$3,"",IF(ISBLANK(R331),IF('Настройки'!$B$9="Нулевой спрос",0,""),IF(R331&lt;0,IF('Настройки'!$B$10="Исключить","",IF('Настройки'!$B$10="Абсолютные значения",ABS(R331),R331)),R331)))</x:f>
      </x:c>
      <x:c r="BV331" s="50" t="str">
        <x:f>IF(14&gt;'Настройки'!$B$3,"",IF(ISBLANK(S331),IF('Настройки'!$B$9="Нулевой спрос",0,""),IF(S331&lt;0,IF('Настройки'!$B$10="Исключить","",IF('Настройки'!$B$10="Абсолютные значения",ABS(S331),S331)),S331)))</x:f>
      </x:c>
      <x:c r="BW331" s="50" t="str">
        <x:f>IF(15&gt;'Настройки'!$B$3,"",IF(ISBLANK(T331),IF('Настройки'!$B$9="Нулевой спрос",0,""),IF(T331&lt;0,IF('Настройки'!$B$10="Исключить","",IF('Настройки'!$B$10="Абсолютные значения",ABS(T331),T331)),T331)))</x:f>
      </x:c>
      <x:c r="BX331" s="50" t="str">
        <x:f>IF(16&gt;'Настройки'!$B$3,"",IF(ISBLANK(U331),IF('Настройки'!$B$9="Нулевой спрос",0,""),IF(U331&lt;0,IF('Настройки'!$B$10="Исключить","",IF('Настройки'!$B$10="Абсолютные значения",ABS(U331),U331)),U331)))</x:f>
      </x:c>
      <x:c r="BY331" s="50" t="str">
        <x:f>IF(17&gt;'Настройки'!$B$3,"",IF(ISBLANK(V331),IF('Настройки'!$B$9="Нулевой спрос",0,""),IF(V331&lt;0,IF('Настройки'!$B$10="Исключить","",IF('Настройки'!$B$10="Абсолютные значения",ABS(V331),V331)),V331)))</x:f>
      </x:c>
      <x:c r="BZ331" s="50" t="str">
        <x:f>IF(18&gt;'Настройки'!$B$3,"",IF(ISBLANK(W331),IF('Настройки'!$B$9="Нулевой спрос",0,""),IF(W331&lt;0,IF('Настройки'!$B$10="Исключить","",IF('Настройки'!$B$10="Абсолютные значения",ABS(W331),W331)),W331)))</x:f>
      </x:c>
      <x:c r="CA331" s="50" t="str">
        <x:f>IF(19&gt;'Настройки'!$B$3,"",IF(ISBLANK(X331),IF('Настройки'!$B$9="Нулевой спрос",0,""),IF(X331&lt;0,IF('Настройки'!$B$10="Исключить","",IF('Настройки'!$B$10="Абсолютные значения",ABS(X331),X331)),X331)))</x:f>
      </x:c>
      <x:c r="CB331" s="50" t="str">
        <x:f>IF(20&gt;'Настройки'!$B$3,"",IF(ISBLANK(Y331),IF('Настройки'!$B$9="Нулевой спрос",0,""),IF(Y331&lt;0,IF('Настройки'!$B$10="Исключить","",IF('Настройки'!$B$10="Абсолютные значения",ABS(Y331),Y331)),Y331)))</x:f>
      </x:c>
      <x:c r="CC331" s="50" t="str">
        <x:f>IF(21&gt;'Настройки'!$B$3,"",IF(ISBLANK(Z331),IF('Настройки'!$B$9="Нулевой спрос",0,""),IF(Z331&lt;0,IF('Настройки'!$B$10="Исключить","",IF('Настройки'!$B$10="Абсолютные значения",ABS(Z331),Z331)),Z331)))</x:f>
      </x:c>
      <x:c r="CD331" s="50" t="str">
        <x:f>IF(22&gt;'Настройки'!$B$3,"",IF(ISBLANK(AA331),IF('Настройки'!$B$9="Нулевой спрос",0,""),IF(AA331&lt;0,IF('Настройки'!$B$10="Исключить","",IF('Настройки'!$B$10="Абсолютные значения",ABS(AA331),AA331)),AA331)))</x:f>
      </x:c>
      <x:c r="CE331" s="50" t="str">
        <x:f>IF(23&gt;'Настройки'!$B$3,"",IF(ISBLANK(AB331),IF('Настройки'!$B$9="Нулевой спрос",0,""),IF(AB331&lt;0,IF('Настройки'!$B$10="Исключить","",IF('Настройки'!$B$10="Абсолютные значения",ABS(AB331),AB331)),AB331)))</x:f>
      </x:c>
      <x:c r="CF331" s="50" t="str">
        <x:f>IF(24&gt;'Настройки'!$B$3,"",IF(ISBLANK(AC331),IF('Настройки'!$B$9="Нулевой спрос",0,""),IF(AC331&lt;0,IF('Настройки'!$B$10="Исключить","",IF('Настройки'!$B$10="Абсолютные значения",ABS(AC331),AC331)),AC331)))</x:f>
      </x:c>
      <x:c r="CG331" s="50" t="str">
        <x:f>IF(25&gt;'Настройки'!$B$3,"",IF(ISBLANK(AD331),IF('Настройки'!$B$9="Нулевой спрос",0,""),IF(AD331&lt;0,IF('Настройки'!$B$10="Исключить","",IF('Настройки'!$B$10="Абсолютные значения",ABS(AD331),AD331)),AD331)))</x:f>
      </x:c>
      <x:c r="CH331" s="50" t="str">
        <x:f>IF(26&gt;'Настройки'!$B$3,"",IF(ISBLANK(AE331),IF('Настройки'!$B$9="Нулевой спрос",0,""),IF(AE331&lt;0,IF('Настройки'!$B$10="Исключить","",IF('Настройки'!$B$10="Абсолютные значения",ABS(AE331),AE331)),AE331)))</x:f>
      </x:c>
      <x:c r="CI331" s="50" t="str">
        <x:f>IF(27&gt;'Настройки'!$B$3,"",IF(ISBLANK(AF331),IF('Настройки'!$B$9="Нулевой спрос",0,""),IF(AF331&lt;0,IF('Настройки'!$B$10="Исключить","",IF('Настройки'!$B$10="Абсолютные значения",ABS(AF331),AF331)),AF331)))</x:f>
      </x:c>
      <x:c r="CJ331" s="50" t="str">
        <x:f>IF(28&gt;'Настройки'!$B$3,"",IF(ISBLANK(AG331),IF('Настройки'!$B$9="Нулевой спрос",0,""),IF(AG331&lt;0,IF('Настройки'!$B$10="Исключить","",IF('Настройки'!$B$10="Абсолютные значения",ABS(AG331),AG331)),AG331)))</x:f>
      </x:c>
      <x:c r="CK331" s="50" t="str">
        <x:f>IF(29&gt;'Настройки'!$B$3,"",IF(ISBLANK(AH331),IF('Настройки'!$B$9="Нулевой спрос",0,""),IF(AH331&lt;0,IF('Настройки'!$B$10="Исключить","",IF('Настройки'!$B$10="Абсолютные значения",ABS(AH331),AH331)),AH331)))</x:f>
      </x:c>
      <x:c r="CL331" s="50" t="str">
        <x:f>IF(30&gt;'Настройки'!$B$3,"",IF(ISBLANK(AI331),IF('Настройки'!$B$9="Нулевой спрос",0,""),IF(AI331&lt;0,IF('Настройки'!$B$10="Исключить","",IF('Настройки'!$B$10="Абсолютные значения",ABS(AI331),AI331)),AI331)))</x:f>
      </x:c>
      <x:c r="CM331" s="50" t="str">
        <x:f>IF(31&gt;'Настройки'!$B$3,"",IF(ISBLANK(AJ331),IF('Настройки'!$B$9="Нулевой спрос",0,""),IF(AJ331&lt;0,IF('Настройки'!$B$10="Исключить","",IF('Настройки'!$B$10="Абсолютные значения",ABS(AJ331),AJ331)),AJ331)))</x:f>
      </x:c>
      <x:c r="CN331" s="50" t="str">
        <x:f>IF(32&gt;'Настройки'!$B$3,"",IF(ISBLANK(AK331),IF('Настройки'!$B$9="Нулевой спрос",0,""),IF(AK331&lt;0,IF('Настройки'!$B$10="Исключить","",IF('Настройки'!$B$10="Абсолютные значения",ABS(AK331),AK331)),AK331)))</x:f>
      </x:c>
      <x:c r="CO331" s="50" t="str">
        <x:f>IF(33&gt;'Настройки'!$B$3,"",IF(ISBLANK(AL331),IF('Настройки'!$B$9="Нулевой спрос",0,""),IF(AL331&lt;0,IF('Настройки'!$B$10="Исключить","",IF('Настройки'!$B$10="Абсолютные значения",ABS(AL331),AL331)),AL331)))</x:f>
      </x:c>
      <x:c r="CP331" s="50" t="str">
        <x:f>IF(34&gt;'Настройки'!$B$3,"",IF(ISBLANK(AM331),IF('Настройки'!$B$9="Нулевой спрос",0,""),IF(AM331&lt;0,IF('Настройки'!$B$10="Исключить","",IF('Настройки'!$B$10="Абсолютные значения",ABS(AM331),AM331)),AM331)))</x:f>
      </x:c>
      <x:c r="CQ331" s="50" t="str">
        <x:f>IF(35&gt;'Настройки'!$B$3,"",IF(ISBLANK(AN331),IF('Настройки'!$B$9="Нулевой спрос",0,""),IF(AN331&lt;0,IF('Настройки'!$B$10="Исключить","",IF('Настройки'!$B$10="Абсолютные значения",ABS(AN331),AN331)),AN331)))</x:f>
      </x:c>
      <x:c r="CR331" s="50" t="str">
        <x:f>IF(36&gt;'Настройки'!$B$3,"",IF(ISBLANK(AO331),IF('Настройки'!$B$9="Нулевой спрос",0,""),IF(AO331&lt;0,IF('Настройки'!$B$10="Исключить","",IF('Настройки'!$B$10="Абсолютные значения",ABS(AO331),AO331)),AO331)))</x:f>
      </x:c>
      <x:c r="CS331" s="50" t="str">
        <x:f>IF(OR(1&gt;'Настройки'!$B$3,ISBLANK(BI331),BI331=0),"",BI331)</x:f>
      </x:c>
      <x:c r="CT331" s="50" t="str">
        <x:f>IF(OR(2&gt;'Настройки'!$B$3,ISBLANK(BJ331),BJ331=0),"",BJ331)</x:f>
      </x:c>
      <x:c r="CU331" s="50" t="str">
        <x:f>IF(OR(3&gt;'Настройки'!$B$3,ISBLANK(BK331),BK331=0),"",BK331)</x:f>
      </x:c>
      <x:c r="CV331" s="50" t="str">
        <x:f>IF(OR(4&gt;'Настройки'!$B$3,ISBLANK(BL331),BL331=0),"",BL331)</x:f>
      </x:c>
      <x:c r="CW331" s="50" t="str">
        <x:f>IF(OR(5&gt;'Настройки'!$B$3,ISBLANK(BM331),BM331=0),"",BM331)</x:f>
      </x:c>
      <x:c r="CX331" s="50" t="str">
        <x:f>IF(OR(6&gt;'Настройки'!$B$3,ISBLANK(BN331),BN331=0),"",BN331)</x:f>
      </x:c>
      <x:c r="CY331" s="50" t="str">
        <x:f>IF(OR(7&gt;'Настройки'!$B$3,ISBLANK(BO331),BO331=0),"",BO331)</x:f>
      </x:c>
      <x:c r="CZ331" s="50" t="str">
        <x:f>IF(OR(8&gt;'Настройки'!$B$3,ISBLANK(BP331),BP331=0),"",BP331)</x:f>
      </x:c>
      <x:c r="DA331" s="50" t="str">
        <x:f>IF(OR(9&gt;'Настройки'!$B$3,ISBLANK(BQ331),BQ331=0),"",BQ331)</x:f>
      </x:c>
      <x:c r="DB331" s="50" t="str">
        <x:f>IF(OR(10&gt;'Настройки'!$B$3,ISBLANK(BR331),BR331=0),"",BR331)</x:f>
      </x:c>
      <x:c r="DC331" s="50" t="str">
        <x:f>IF(OR(11&gt;'Настройки'!$B$3,ISBLANK(BS331),BS331=0),"",BS331)</x:f>
      </x:c>
      <x:c r="DD331" s="50" t="str">
        <x:f>IF(OR(12&gt;'Настройки'!$B$3,ISBLANK(BT331),BT331=0),"",BT331)</x:f>
      </x:c>
      <x:c r="DE331" s="50" t="str">
        <x:f>IF(OR(13&gt;'Настройки'!$B$3,ISBLANK(BU331),BU331=0),"",BU331)</x:f>
      </x:c>
      <x:c r="DF331" s="50" t="str">
        <x:f>IF(OR(14&gt;'Настройки'!$B$3,ISBLANK(BV331),BV331=0),"",BV331)</x:f>
      </x:c>
      <x:c r="DG331" s="50" t="str">
        <x:f>IF(OR(15&gt;'Настройки'!$B$3,ISBLANK(BW331),BW331=0),"",BW331)</x:f>
      </x:c>
      <x:c r="DH331" s="50" t="str">
        <x:f>IF(OR(16&gt;'Настройки'!$B$3,ISBLANK(BX331),BX331=0),"",BX331)</x:f>
      </x:c>
      <x:c r="DI331" s="50" t="str">
        <x:f>IF(OR(17&gt;'Настройки'!$B$3,ISBLANK(BY331),BY331=0),"",BY331)</x:f>
      </x:c>
      <x:c r="DJ331" s="50" t="str">
        <x:f>IF(OR(18&gt;'Настройки'!$B$3,ISBLANK(BZ331),BZ331=0),"",BZ331)</x:f>
      </x:c>
      <x:c r="DK331" s="50" t="str">
        <x:f>IF(OR(19&gt;'Настройки'!$B$3,ISBLANK(CA331),CA331=0),"",CA331)</x:f>
      </x:c>
      <x:c r="DL331" s="50" t="str">
        <x:f>IF(OR(20&gt;'Настройки'!$B$3,ISBLANK(CB331),CB331=0),"",CB331)</x:f>
      </x:c>
      <x:c r="DM331" s="50" t="str">
        <x:f>IF(OR(21&gt;'Настройки'!$B$3,ISBLANK(CC331),CC331=0),"",CC331)</x:f>
      </x:c>
      <x:c r="DN331" s="50" t="str">
        <x:f>IF(OR(22&gt;'Настройки'!$B$3,ISBLANK(CD331),CD331=0),"",CD331)</x:f>
      </x:c>
      <x:c r="DO331" s="50" t="str">
        <x:f>IF(OR(23&gt;'Настройки'!$B$3,ISBLANK(CE331),CE331=0),"",CE331)</x:f>
      </x:c>
      <x:c r="DP331" s="50" t="str">
        <x:f>IF(OR(24&gt;'Настройки'!$B$3,ISBLANK(CF331),CF331=0),"",CF331)</x:f>
      </x:c>
      <x:c r="DQ331" s="50" t="str">
        <x:f>IF(OR(25&gt;'Настройки'!$B$3,ISBLANK(CG331),CG331=0),"",CG331)</x:f>
      </x:c>
      <x:c r="DR331" s="50" t="str">
        <x:f>IF(OR(26&gt;'Настройки'!$B$3,ISBLANK(CH331),CH331=0),"",CH331)</x:f>
      </x:c>
      <x:c r="DS331" s="50" t="str">
        <x:f>IF(OR(27&gt;'Настройки'!$B$3,ISBLANK(CI331),CI331=0),"",CI331)</x:f>
      </x:c>
      <x:c r="DT331" s="50" t="str">
        <x:f>IF(OR(28&gt;'Настройки'!$B$3,ISBLANK(CJ331),CJ331=0),"",CJ331)</x:f>
      </x:c>
      <x:c r="DU331" s="50" t="str">
        <x:f>IF(OR(29&gt;'Настройки'!$B$3,ISBLANK(CK331),CK331=0),"",CK331)</x:f>
      </x:c>
      <x:c r="DV331" s="50" t="str">
        <x:f>IF(OR(30&gt;'Настройки'!$B$3,ISBLANK(CL331),CL331=0),"",CL331)</x:f>
      </x:c>
      <x:c r="DW331" s="50" t="str">
        <x:f>IF(OR(31&gt;'Настройки'!$B$3,ISBLANK(CM331),CM331=0),"",CM331)</x:f>
      </x:c>
      <x:c r="DX331" s="50" t="str">
        <x:f>IF(OR(32&gt;'Настройки'!$B$3,ISBLANK(CN331),CN331=0),"",CN331)</x:f>
      </x:c>
      <x:c r="DY331" s="50" t="str">
        <x:f>IF(OR(33&gt;'Настройки'!$B$3,ISBLANK(CO331),CO331=0),"",CO331)</x:f>
      </x:c>
      <x:c r="DZ331" s="50" t="str">
        <x:f>IF(OR(34&gt;'Настройки'!$B$3,ISBLANK(CP331),CP331=0),"",CP331)</x:f>
      </x:c>
      <x:c r="EA331" s="50" t="str">
        <x:f>IF(OR(35&gt;'Настройки'!$B$3,ISBLANK(CQ331),CQ331=0),"",CQ331)</x:f>
      </x:c>
      <x:c r="EB331" s="50" t="str">
        <x:f>IF(OR(36&gt;'Настройки'!$B$3,ISBLANK(CR331),CR331=0),"",CR331)</x:f>
      </x:c>
      <x:c r="EC331" s="50" t="str">
        <x:f>IF(A331="","",IF(OR(BB331="AZ",BB331="BZ"),10000+ROW(),IF(AZ331&gt;'Настройки'!$B$11,20000+ROW(),IF(BF331&lt;&gt;"Обычный",30000+ROW(),IF(AX331&lt;=0,40000+ROW(),"")))))</x:f>
      </x:c>
      <x:c r="ED331" s="50" t="str">
        <x:f>IF(EC331="","",COUNTIFS($EC$2:$EC$1001,"&gt;0",$EC$2:$EC$1001,"&lt;"&amp;EC331)+1)</x:f>
      </x:c>
    </x:row>
    <x:row r="332">
      <x:c r="A332" s="115"/>
      <x:c r="B332" s="115"/>
      <x:c r="C332" s="115"/>
      <x:c r="D332" s="118"/>
      <x:c r="E332" s="118"/>
      <x:c r="F332" s="118"/>
      <x:c r="G332" s="118"/>
      <x:c r="H332" s="118"/>
      <x:c r="I332" s="118"/>
      <x:c r="J332" s="118"/>
      <x:c r="K332" s="118"/>
      <x:c r="L332" s="118"/>
      <x:c r="M332" s="118"/>
      <x:c r="N332" s="118"/>
      <x:c r="O332" s="118"/>
      <x:c r="P332" s="118"/>
      <x:c r="Q332" s="118"/>
      <x:c r="R332" s="118"/>
      <x:c r="S332" s="118"/>
      <x:c r="T332" s="118"/>
      <x:c r="U332" s="118"/>
      <x:c r="V332" s="118"/>
      <x:c r="W332" s="118"/>
      <x:c r="X332" s="118"/>
      <x:c r="Y332" s="118"/>
      <x:c r="Z332" s="118"/>
      <x:c r="AA332" s="118"/>
      <x:c r="AB332" s="118"/>
      <x:c r="AC332" s="118"/>
      <x:c r="AD332" s="118"/>
      <x:c r="AE332" s="118"/>
      <x:c r="AF332" s="118"/>
      <x:c r="AG332" s="118"/>
      <x:c r="AH332" s="118"/>
      <x:c r="AI332" s="118"/>
      <x:c r="AJ332" s="118"/>
      <x:c r="AK332" s="118"/>
      <x:c r="AL332" s="118"/>
      <x:c r="AM332" s="118"/>
      <x:c r="AN332" s="118"/>
      <x:c r="AO332" s="118"/>
      <x:c r="AP332" s="115"/>
      <x:c r="AQ332" s="49" t="str">
        <x:f>IF(A332="","",COUNT(BI332:INDEX(BI332:CR332,1,'Настройки'!$B$3)))</x:f>
      </x:c>
      <x:c r="AR332" s="49" t="str">
        <x:f>IF(A332="","",SUM(BI332:INDEX(BI332:CR332,1,'Настройки'!$B$3)))</x:f>
      </x:c>
      <x:c r="AS332" s="58" t="str">
        <x:f>IF(A332="","",IF('Настройки'!$B$4="Стоимость потребления",AR332*D332,IF('Настройки'!$B$4="Количество",AR332,E332)))</x:f>
      </x:c>
      <x:c r="AT332" s="61" t="str">
        <x:f>IF(OR(A332="",AS332&lt;0,SUM($AS$2:$AS$1001)&lt;=0),"",AS332/SUM($AS$2:$AS$1001))</x:f>
      </x:c>
      <x:c r="AU332" s="61" t="str">
        <x:f>IF(OR(A332="",AS332&lt;0,SUM($AS$2:$AS$1001)&lt;=0),"",SUMIFS($AS$2:$AS$1001,$AS$2:$AS$1001,"&gt;"&amp;AS332)/SUM($AS$2:$AS$1001))</x:f>
      </x:c>
      <x:c r="AV332" s="61" t="str">
        <x:f>IF(OR(A332="",AS332&lt;0,SUM($AS$2:$AS$1001)&lt;=0),"",SUMIFS($AS$2:$AS$1001,$AS$2:$AS$1001,"&gt;="&amp;AS332)/SUM($AS$2:$AS$1001))</x:f>
      </x:c>
      <x:c r="AW332" s="49" t="str">
        <x:f>IF(A332="","",IF(SUM($AS$2:$AS$1001)&lt;=0,"Не определён",IF(AS332&lt;0,"Исключение",IF(AU332&lt;'Настройки'!$B$5,"A",IF(AU332&lt;'Настройки'!$B$6,"B","C")))))</x:f>
      </x:c>
      <x:c r="AX332" s="58" t="str">
        <x:f>IF(A332="","",IF(AQ332=0,"",AVERAGE(BI332:INDEX(BI332:CR332,1,'Настройки'!$B$3))))</x:f>
      </x:c>
      <x:c r="AY332" s="58" t="str">
        <x:f>IF(OR(A332="",AQ332=0),"",STDEVP(BI332:INDEX(BI332:CR332,1,'Настройки'!$B$3)))</x:f>
      </x:c>
      <x:c r="AZ332" s="61" t="str">
        <x:f>IF(OR(A332="",AQ332&lt;'Настройки'!$B$12,AX332&lt;=0,AND('Настройки'!$B$10="Блокировать",COUNTIF(F332:INDEX(F332:AO332,1,'Настройки'!$B$3),"&lt;0")&gt;0)),"",AY332/ABS(AX332))</x:f>
      </x:c>
      <x:c r="BA332" s="49" t="str">
        <x:f>IF(A332="","",IF(AND('Настройки'!$B$10="Блокировать",COUNTIF(F332:INDEX(F332:AO332,1,'Настройки'!$B$3),"&lt;0")&gt;0),"Не определён",IF(AQ332&lt;'Настройки'!$B$12,"Не определён",IF(AX332=0,"Нет спроса",IF(AX332&lt;0,"Не определён",IF(AZ332&lt;='Настройки'!$B$7,"X",IF(AZ332&lt;='Настройки'!$B$8,"Y","Z")))))))</x:f>
      </x:c>
      <x:c r="BB332" s="49" t="str">
        <x:f>IF(OR(A332="",LEN(AW332)&lt;&gt;1,LEN(BA332)&lt;&gt;1),"",AW332&amp;BA332)</x:f>
      </x:c>
      <x:c r="BC332" s="61" t="str">
        <x:f>IF(OR(A332="",AQ332=0),"",(COUNT(BI332:INDEX(BI332:CR332,1,'Настройки'!$B$3))-COUNT(CS332:INDEX(CS332:EB332,1,'Настройки'!$B$3)))/AQ332)</x:f>
      </x:c>
      <x:c r="BD332" s="64" t="str">
        <x:f>IF(OR(A332="",COUNT(CS332:INDEX(CS332:EB332,1,'Настройки'!$B$3))=0),"",AQ332/COUNT(CS332:INDEX(CS332:EB332,1,'Настройки'!$B$3)))</x:f>
      </x:c>
      <x:c r="BE332" s="64" t="str">
        <x:f>IF(OR(A332="",COUNT(CS332:INDEX(CS332:EB332,1,'Настройки'!$B$3))=0),"",IF(AVERAGE(CS332:INDEX(CS332:EB332,1,'Настройки'!$B$3))=0,"",(STDEVP(CS332:INDEX(CS332:EB332,1,'Настройки'!$B$3))/ABS(AVERAGE(CS332:INDEX(CS332:EB332,1,'Настройки'!$B$3))))^2))</x:f>
      </x:c>
      <x:c r="BF332" s="49" t="str">
        <x:f>IF(A332="","",IF(AQ332&lt;3,"Недостаточно",IF(AQ332&lt;6,"Предварительный","Обычный")))</x:f>
      </x:c>
      <x:c r="BG332" s="49" t="str">
        <x:f>IF(A332="","",IF(COUNTIF(F332:INDEX(F332:AO332,1,'Настройки'!$B$3),"&lt;0")&gt;0,IF('Настройки'!$B$10="Блокировать","Отрицательный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"),"")&amp;IF(AQ332&lt;3,"Недостаточно истории. ",IF(AQ332&lt;6,"Предварительная классификация. ",""))&amp;IF(AX332=0,"Нет спроса за горизонт. ","")&amp;IF(AZ332&gt;'Настройки'!$B$11,"Экстремальная вариативность. ",""))</x:f>
      </x:c>
      <x:c r="BH332" s="49" t="str">
        <x:f>IF(A332="","",IFERROR(VLOOKUP(BB332,'Настройки'!$D$3:$E$11,2,FALSE),"Сначала проверьте исходные данные и историю спроса.")&amp;" Уточните срок поставки, MOQ и критичность.")</x:f>
      </x:c>
      <x:c r="BI332" s="50" t="str">
        <x:f>IF(1&gt;'Настройки'!$B$3,"",IF(ISBLANK(F332),IF('Настройки'!$B$9="Нулевой спрос",0,""),IF(F332&lt;0,IF('Настройки'!$B$10="Исключить","",IF('Настройки'!$B$10="Абсолютные значения",ABS(F332),F332)),F332)))</x:f>
      </x:c>
      <x:c r="BJ332" s="50" t="str">
        <x:f>IF(2&gt;'Настройки'!$B$3,"",IF(ISBLANK(G332),IF('Настройки'!$B$9="Нулевой спрос",0,""),IF(G332&lt;0,IF('Настройки'!$B$10="Исключить","",IF('Настройки'!$B$10="Абсолютные значения",ABS(G332),G332)),G332)))</x:f>
      </x:c>
      <x:c r="BK332" s="50" t="str">
        <x:f>IF(3&gt;'Настройки'!$B$3,"",IF(ISBLANK(H332),IF('Настройки'!$B$9="Нулевой спрос",0,""),IF(H332&lt;0,IF('Настройки'!$B$10="Исключить","",IF('Настройки'!$B$10="Абсолютные значения",ABS(H332),H332)),H332)))</x:f>
      </x:c>
      <x:c r="BL332" s="50" t="str">
        <x:f>IF(4&gt;'Настройки'!$B$3,"",IF(ISBLANK(I332),IF('Настройки'!$B$9="Нулевой спрос",0,""),IF(I332&lt;0,IF('Настройки'!$B$10="Исключить","",IF('Настройки'!$B$10="Абсолютные значения",ABS(I332),I332)),I332)))</x:f>
      </x:c>
      <x:c r="BM332" s="50" t="str">
        <x:f>IF(5&gt;'Настройки'!$B$3,"",IF(ISBLANK(J332),IF('Настройки'!$B$9="Нулевой спрос",0,""),IF(J332&lt;0,IF('Настройки'!$B$10="Исключить","",IF('Настройки'!$B$10="Абсолютные значения",ABS(J332),J332)),J332)))</x:f>
      </x:c>
      <x:c r="BN332" s="50" t="str">
        <x:f>IF(6&gt;'Настройки'!$B$3,"",IF(ISBLANK(K332),IF('Настройки'!$B$9="Нулевой спрос",0,""),IF(K332&lt;0,IF('Настройки'!$B$10="Исключить","",IF('Настройки'!$B$10="Абсолютные значения",ABS(K332),K332)),K332)))</x:f>
      </x:c>
      <x:c r="BO332" s="50" t="str">
        <x:f>IF(7&gt;'Настройки'!$B$3,"",IF(ISBLANK(L332),IF('Настройки'!$B$9="Нулевой спрос",0,""),IF(L332&lt;0,IF('Настройки'!$B$10="Исключить","",IF('Настройки'!$B$10="Абсолютные значения",ABS(L332),L332)),L332)))</x:f>
      </x:c>
      <x:c r="BP332" s="50" t="str">
        <x:f>IF(8&gt;'Настройки'!$B$3,"",IF(ISBLANK(M332),IF('Настройки'!$B$9="Нулевой спрос",0,""),IF(M332&lt;0,IF('Настройки'!$B$10="Исключить","",IF('Настройки'!$B$10="Абсолютные значения",ABS(M332),M332)),M332)))</x:f>
      </x:c>
      <x:c r="BQ332" s="50" t="str">
        <x:f>IF(9&gt;'Настройки'!$B$3,"",IF(ISBLANK(N332),IF('Настройки'!$B$9="Нулевой спрос",0,""),IF(N332&lt;0,IF('Настройки'!$B$10="Исключить","",IF('Настройки'!$B$10="Абсолютные значения",ABS(N332),N332)),N332)))</x:f>
      </x:c>
      <x:c r="BR332" s="50" t="str">
        <x:f>IF(10&gt;'Настройки'!$B$3,"",IF(ISBLANK(O332),IF('Настройки'!$B$9="Нулевой спрос",0,""),IF(O332&lt;0,IF('Настройки'!$B$10="Исключить","",IF('Настройки'!$B$10="Абсолютные значения",ABS(O332),O332)),O332)))</x:f>
      </x:c>
      <x:c r="BS332" s="50" t="str">
        <x:f>IF(11&gt;'Настройки'!$B$3,"",IF(ISBLANK(P332),IF('Настройки'!$B$9="Нулевой спрос",0,""),IF(P332&lt;0,IF('Настройки'!$B$10="Исключить","",IF('Настройки'!$B$10="Абсолютные значения",ABS(P332),P332)),P332)))</x:f>
      </x:c>
      <x:c r="BT332" s="50" t="str">
        <x:f>IF(12&gt;'Настройки'!$B$3,"",IF(ISBLANK(Q332),IF('Настройки'!$B$9="Нулевой спрос",0,""),IF(Q332&lt;0,IF('Настройки'!$B$10="Исключить","",IF('Настройки'!$B$10="Абсолютные значения",ABS(Q332),Q332)),Q332)))</x:f>
      </x:c>
      <x:c r="BU332" s="50" t="str">
        <x:f>IF(13&gt;'Настройки'!$B$3,"",IF(ISBLANK(R332),IF('Настройки'!$B$9="Нулевой спрос",0,""),IF(R332&lt;0,IF('Настройки'!$B$10="Исключить","",IF('Настройки'!$B$10="Абсолютные значения",ABS(R332),R332)),R332)))</x:f>
      </x:c>
      <x:c r="BV332" s="50" t="str">
        <x:f>IF(14&gt;'Настройки'!$B$3,"",IF(ISBLANK(S332),IF('Настройки'!$B$9="Нулевой спрос",0,""),IF(S332&lt;0,IF('Настройки'!$B$10="Исключить","",IF('Настройки'!$B$10="Абсолютные значения",ABS(S332),S332)),S332)))</x:f>
      </x:c>
      <x:c r="BW332" s="50" t="str">
        <x:f>IF(15&gt;'Настройки'!$B$3,"",IF(ISBLANK(T332),IF('Настройки'!$B$9="Нулевой спрос",0,""),IF(T332&lt;0,IF('Настройки'!$B$10="Исключить","",IF('Настройки'!$B$10="Абсолютные значения",ABS(T332),T332)),T332)))</x:f>
      </x:c>
      <x:c r="BX332" s="50" t="str">
        <x:f>IF(16&gt;'Настройки'!$B$3,"",IF(ISBLANK(U332),IF('Настройки'!$B$9="Нулевой спрос",0,""),IF(U332&lt;0,IF('Настройки'!$B$10="Исключить","",IF('Настройки'!$B$10="Абсолютные значения",ABS(U332),U332)),U332)))</x:f>
      </x:c>
      <x:c r="BY332" s="50" t="str">
        <x:f>IF(17&gt;'Настройки'!$B$3,"",IF(ISBLANK(V332),IF('Настройки'!$B$9="Нулевой спрос",0,""),IF(V332&lt;0,IF('Настройки'!$B$10="Исключить","",IF('Настройки'!$B$10="Абсолютные значения",ABS(V332),V332)),V332)))</x:f>
      </x:c>
      <x:c r="BZ332" s="50" t="str">
        <x:f>IF(18&gt;'Настройки'!$B$3,"",IF(ISBLANK(W332),IF('Настройки'!$B$9="Нулевой спрос",0,""),IF(W332&lt;0,IF('Настройки'!$B$10="Исключить","",IF('Настройки'!$B$10="Абсолютные значения",ABS(W332),W332)),W332)))</x:f>
      </x:c>
      <x:c r="CA332" s="50" t="str">
        <x:f>IF(19&gt;'Настройки'!$B$3,"",IF(ISBLANK(X332),IF('Настройки'!$B$9="Нулевой спрос",0,""),IF(X332&lt;0,IF('Настройки'!$B$10="Исключить","",IF('Настройки'!$B$10="Абсолютные значения",ABS(X332),X332)),X332)))</x:f>
      </x:c>
      <x:c r="CB332" s="50" t="str">
        <x:f>IF(20&gt;'Настройки'!$B$3,"",IF(ISBLANK(Y332),IF('Настройки'!$B$9="Нулевой спрос",0,""),IF(Y332&lt;0,IF('Настройки'!$B$10="Исключить","",IF('Настройки'!$B$10="Абсолютные значения",ABS(Y332),Y332)),Y332)))</x:f>
      </x:c>
      <x:c r="CC332" s="50" t="str">
        <x:f>IF(21&gt;'Настройки'!$B$3,"",IF(ISBLANK(Z332),IF('Настройки'!$B$9="Нулевой спрос",0,""),IF(Z332&lt;0,IF('Настройки'!$B$10="Исключить","",IF('Настройки'!$B$10="Абсолютные значения",ABS(Z332),Z332)),Z332)))</x:f>
      </x:c>
      <x:c r="CD332" s="50" t="str">
        <x:f>IF(22&gt;'Настройки'!$B$3,"",IF(ISBLANK(AA332),IF('Настройки'!$B$9="Нулевой спрос",0,""),IF(AA332&lt;0,IF('Настройки'!$B$10="Исключить","",IF('Настройки'!$B$10="Абсолютные значения",ABS(AA332),AA332)),AA332)))</x:f>
      </x:c>
      <x:c r="CE332" s="50" t="str">
        <x:f>IF(23&gt;'Настройки'!$B$3,"",IF(ISBLANK(AB332),IF('Настройки'!$B$9="Нулевой спрос",0,""),IF(AB332&lt;0,IF('Настройки'!$B$10="Исключить","",IF('Настройки'!$B$10="Абсолютные значения",ABS(AB332),AB332)),AB332)))</x:f>
      </x:c>
      <x:c r="CF332" s="50" t="str">
        <x:f>IF(24&gt;'Настройки'!$B$3,"",IF(ISBLANK(AC332),IF('Настройки'!$B$9="Нулевой спрос",0,""),IF(AC332&lt;0,IF('Настройки'!$B$10="Исключить","",IF('Настройки'!$B$10="Абсолютные значения",ABS(AC332),AC332)),AC332)))</x:f>
      </x:c>
      <x:c r="CG332" s="50" t="str">
        <x:f>IF(25&gt;'Настройки'!$B$3,"",IF(ISBLANK(AD332),IF('Настройки'!$B$9="Нулевой спрос",0,""),IF(AD332&lt;0,IF('Настройки'!$B$10="Исключить","",IF('Настройки'!$B$10="Абсолютные значения",ABS(AD332),AD332)),AD332)))</x:f>
      </x:c>
      <x:c r="CH332" s="50" t="str">
        <x:f>IF(26&gt;'Настройки'!$B$3,"",IF(ISBLANK(AE332),IF('Настройки'!$B$9="Нулевой спрос",0,""),IF(AE332&lt;0,IF('Настройки'!$B$10="Исключить","",IF('Настройки'!$B$10="Абсолютные значения",ABS(AE332),AE332)),AE332)))</x:f>
      </x:c>
      <x:c r="CI332" s="50" t="str">
        <x:f>IF(27&gt;'Настройки'!$B$3,"",IF(ISBLANK(AF332),IF('Настройки'!$B$9="Нулевой спрос",0,""),IF(AF332&lt;0,IF('Настройки'!$B$10="Исключить","",IF('Настройки'!$B$10="Абсолютные значения",ABS(AF332),AF332)),AF332)))</x:f>
      </x:c>
      <x:c r="CJ332" s="50" t="str">
        <x:f>IF(28&gt;'Настройки'!$B$3,"",IF(ISBLANK(AG332),IF('Настройки'!$B$9="Нулевой спрос",0,""),IF(AG332&lt;0,IF('Настройки'!$B$10="Исключить","",IF('Настройки'!$B$10="Абсолютные значения",ABS(AG332),AG332)),AG332)))</x:f>
      </x:c>
      <x:c r="CK332" s="50" t="str">
        <x:f>IF(29&gt;'Настройки'!$B$3,"",IF(ISBLANK(AH332),IF('Настройки'!$B$9="Нулевой спрос",0,""),IF(AH332&lt;0,IF('Настройки'!$B$10="Исключить","",IF('Настройки'!$B$10="Абсолютные значения",ABS(AH332),AH332)),AH332)))</x:f>
      </x:c>
      <x:c r="CL332" s="50" t="str">
        <x:f>IF(30&gt;'Настройки'!$B$3,"",IF(ISBLANK(AI332),IF('Настройки'!$B$9="Нулевой спрос",0,""),IF(AI332&lt;0,IF('Настройки'!$B$10="Исключить","",IF('Настройки'!$B$10="Абсолютные значения",ABS(AI332),AI332)),AI332)))</x:f>
      </x:c>
      <x:c r="CM332" s="50" t="str">
        <x:f>IF(31&gt;'Настройки'!$B$3,"",IF(ISBLANK(AJ332),IF('Настройки'!$B$9="Нулевой спрос",0,""),IF(AJ332&lt;0,IF('Настройки'!$B$10="Исключить","",IF('Настройки'!$B$10="Абсолютные значения",ABS(AJ332),AJ332)),AJ332)))</x:f>
      </x:c>
      <x:c r="CN332" s="50" t="str">
        <x:f>IF(32&gt;'Настройки'!$B$3,"",IF(ISBLANK(AK332),IF('Настройки'!$B$9="Нулевой спрос",0,""),IF(AK332&lt;0,IF('Настройки'!$B$10="Исключить","",IF('Настройки'!$B$10="Абсолютные значения",ABS(AK332),AK332)),AK332)))</x:f>
      </x:c>
      <x:c r="CO332" s="50" t="str">
        <x:f>IF(33&gt;'Настройки'!$B$3,"",IF(ISBLANK(AL332),IF('Настройки'!$B$9="Нулевой спрос",0,""),IF(AL332&lt;0,IF('Настройки'!$B$10="Исключить","",IF('Настройки'!$B$10="Абсолютные значения",ABS(AL332),AL332)),AL332)))</x:f>
      </x:c>
      <x:c r="CP332" s="50" t="str">
        <x:f>IF(34&gt;'Настройки'!$B$3,"",IF(ISBLANK(AM332),IF('Настройки'!$B$9="Нулевой спрос",0,""),IF(AM332&lt;0,IF('Настройки'!$B$10="Исключить","",IF('Настройки'!$B$10="Абсолютные значения",ABS(AM332),AM332)),AM332)))</x:f>
      </x:c>
      <x:c r="CQ332" s="50" t="str">
        <x:f>IF(35&gt;'Настройки'!$B$3,"",IF(ISBLANK(AN332),IF('Настройки'!$B$9="Нулевой спрос",0,""),IF(AN332&lt;0,IF('Настройки'!$B$10="Исключить","",IF('Настройки'!$B$10="Абсолютные значения",ABS(AN332),AN332)),AN332)))</x:f>
      </x:c>
      <x:c r="CR332" s="50" t="str">
        <x:f>IF(36&gt;'Настройки'!$B$3,"",IF(ISBLANK(AO332),IF('Настройки'!$B$9="Нулевой спрос",0,""),IF(AO332&lt;0,IF('Настройки'!$B$10="Исключить","",IF('Настройки'!$B$10="Абсолютные значения",ABS(AO332),AO332)),AO332)))</x:f>
      </x:c>
      <x:c r="CS332" s="50" t="str">
        <x:f>IF(OR(1&gt;'Настройки'!$B$3,ISBLANK(BI332),BI332=0),"",BI332)</x:f>
      </x:c>
      <x:c r="CT332" s="50" t="str">
        <x:f>IF(OR(2&gt;'Настройки'!$B$3,ISBLANK(BJ332),BJ332=0),"",BJ332)</x:f>
      </x:c>
      <x:c r="CU332" s="50" t="str">
        <x:f>IF(OR(3&gt;'Настройки'!$B$3,ISBLANK(BK332),BK332=0),"",BK332)</x:f>
      </x:c>
      <x:c r="CV332" s="50" t="str">
        <x:f>IF(OR(4&gt;'Настройки'!$B$3,ISBLANK(BL332),BL332=0),"",BL332)</x:f>
      </x:c>
      <x:c r="CW332" s="50" t="str">
        <x:f>IF(OR(5&gt;'Настройки'!$B$3,ISBLANK(BM332),BM332=0),"",BM332)</x:f>
      </x:c>
      <x:c r="CX332" s="50" t="str">
        <x:f>IF(OR(6&gt;'Настройки'!$B$3,ISBLANK(BN332),BN332=0),"",BN332)</x:f>
      </x:c>
      <x:c r="CY332" s="50" t="str">
        <x:f>IF(OR(7&gt;'Настройки'!$B$3,ISBLANK(BO332),BO332=0),"",BO332)</x:f>
      </x:c>
      <x:c r="CZ332" s="50" t="str">
        <x:f>IF(OR(8&gt;'Настройки'!$B$3,ISBLANK(BP332),BP332=0),"",BP332)</x:f>
      </x:c>
      <x:c r="DA332" s="50" t="str">
        <x:f>IF(OR(9&gt;'Настройки'!$B$3,ISBLANK(BQ332),BQ332=0),"",BQ332)</x:f>
      </x:c>
      <x:c r="DB332" s="50" t="str">
        <x:f>IF(OR(10&gt;'Настройки'!$B$3,ISBLANK(BR332),BR332=0),"",BR332)</x:f>
      </x:c>
      <x:c r="DC332" s="50" t="str">
        <x:f>IF(OR(11&gt;'Настройки'!$B$3,ISBLANK(BS332),BS332=0),"",BS332)</x:f>
      </x:c>
      <x:c r="DD332" s="50" t="str">
        <x:f>IF(OR(12&gt;'Настройки'!$B$3,ISBLANK(BT332),BT332=0),"",BT332)</x:f>
      </x:c>
      <x:c r="DE332" s="50" t="str">
        <x:f>IF(OR(13&gt;'Настройки'!$B$3,ISBLANK(BU332),BU332=0),"",BU332)</x:f>
      </x:c>
      <x:c r="DF332" s="50" t="str">
        <x:f>IF(OR(14&gt;'Настройки'!$B$3,ISBLANK(BV332),BV332=0),"",BV332)</x:f>
      </x:c>
      <x:c r="DG332" s="50" t="str">
        <x:f>IF(OR(15&gt;'Настройки'!$B$3,ISBLANK(BW332),BW332=0),"",BW332)</x:f>
      </x:c>
      <x:c r="DH332" s="50" t="str">
        <x:f>IF(OR(16&gt;'Настройки'!$B$3,ISBLANK(BX332),BX332=0),"",BX332)</x:f>
      </x:c>
      <x:c r="DI332" s="50" t="str">
        <x:f>IF(OR(17&gt;'Настройки'!$B$3,ISBLANK(BY332),BY332=0),"",BY332)</x:f>
      </x:c>
      <x:c r="DJ332" s="50" t="str">
        <x:f>IF(OR(18&gt;'Настройки'!$B$3,ISBLANK(BZ332),BZ332=0),"",BZ332)</x:f>
      </x:c>
      <x:c r="DK332" s="50" t="str">
        <x:f>IF(OR(19&gt;'Настройки'!$B$3,ISBLANK(CA332),CA332=0),"",CA332)</x:f>
      </x:c>
      <x:c r="DL332" s="50" t="str">
        <x:f>IF(OR(20&gt;'Настройки'!$B$3,ISBLANK(CB332),CB332=0),"",CB332)</x:f>
      </x:c>
      <x:c r="DM332" s="50" t="str">
        <x:f>IF(OR(21&gt;'Настройки'!$B$3,ISBLANK(CC332),CC332=0),"",CC332)</x:f>
      </x:c>
      <x:c r="DN332" s="50" t="str">
        <x:f>IF(OR(22&gt;'Настройки'!$B$3,ISBLANK(CD332),CD332=0),"",CD332)</x:f>
      </x:c>
      <x:c r="DO332" s="50" t="str">
        <x:f>IF(OR(23&gt;'Настройки'!$B$3,ISBLANK(CE332),CE332=0),"",CE332)</x:f>
      </x:c>
      <x:c r="DP332" s="50" t="str">
        <x:f>IF(OR(24&gt;'Настройки'!$B$3,ISBLANK(CF332),CF332=0),"",CF332)</x:f>
      </x:c>
      <x:c r="DQ332" s="50" t="str">
        <x:f>IF(OR(25&gt;'Настройки'!$B$3,ISBLANK(CG332),CG332=0),"",CG332)</x:f>
      </x:c>
      <x:c r="DR332" s="50" t="str">
        <x:f>IF(OR(26&gt;'Настройки'!$B$3,ISBLANK(CH332),CH332=0),"",CH332)</x:f>
      </x:c>
      <x:c r="DS332" s="50" t="str">
        <x:f>IF(OR(27&gt;'Настройки'!$B$3,ISBLANK(CI332),CI332=0),"",CI332)</x:f>
      </x:c>
      <x:c r="DT332" s="50" t="str">
        <x:f>IF(OR(28&gt;'Настройки'!$B$3,ISBLANK(CJ332),CJ332=0),"",CJ332)</x:f>
      </x:c>
      <x:c r="DU332" s="50" t="str">
        <x:f>IF(OR(29&gt;'Настройки'!$B$3,ISBLANK(CK332),CK332=0),"",CK332)</x:f>
      </x:c>
      <x:c r="DV332" s="50" t="str">
        <x:f>IF(OR(30&gt;'Настройки'!$B$3,ISBLANK(CL332),CL332=0),"",CL332)</x:f>
      </x:c>
      <x:c r="DW332" s="50" t="str">
        <x:f>IF(OR(31&gt;'Настройки'!$B$3,ISBLANK(CM332),CM332=0),"",CM332)</x:f>
      </x:c>
      <x:c r="DX332" s="50" t="str">
        <x:f>IF(OR(32&gt;'Настройки'!$B$3,ISBLANK(CN332),CN332=0),"",CN332)</x:f>
      </x:c>
      <x:c r="DY332" s="50" t="str">
        <x:f>IF(OR(33&gt;'Настройки'!$B$3,ISBLANK(CO332),CO332=0),"",CO332)</x:f>
      </x:c>
      <x:c r="DZ332" s="50" t="str">
        <x:f>IF(OR(34&gt;'Настройки'!$B$3,ISBLANK(CP332),CP332=0),"",CP332)</x:f>
      </x:c>
      <x:c r="EA332" s="50" t="str">
        <x:f>IF(OR(35&gt;'Настройки'!$B$3,ISBLANK(CQ332),CQ332=0),"",CQ332)</x:f>
      </x:c>
      <x:c r="EB332" s="50" t="str">
        <x:f>IF(OR(36&gt;'Настройки'!$B$3,ISBLANK(CR332),CR332=0),"",CR332)</x:f>
      </x:c>
      <x:c r="EC332" s="50" t="str">
        <x:f>IF(A332="","",IF(OR(BB332="AZ",BB332="BZ"),10000+ROW(),IF(AZ332&gt;'Настройки'!$B$11,20000+ROW(),IF(BF332&lt;&gt;"Обычный",30000+ROW(),IF(AX332&lt;=0,40000+ROW(),"")))))</x:f>
      </x:c>
      <x:c r="ED332" s="50" t="str">
        <x:f>IF(EC332="","",COUNTIFS($EC$2:$EC$1001,"&gt;0",$EC$2:$EC$1001,"&lt;"&amp;EC332)+1)</x:f>
      </x:c>
    </x:row>
    <x:row r="333">
      <x:c r="A333" s="115"/>
      <x:c r="B333" s="115"/>
      <x:c r="C333" s="115"/>
      <x:c r="D333" s="118"/>
      <x:c r="E333" s="118"/>
      <x:c r="F333" s="118"/>
      <x:c r="G333" s="118"/>
      <x:c r="H333" s="118"/>
      <x:c r="I333" s="118"/>
      <x:c r="J333" s="118"/>
      <x:c r="K333" s="118"/>
      <x:c r="L333" s="118"/>
      <x:c r="M333" s="118"/>
      <x:c r="N333" s="118"/>
      <x:c r="O333" s="118"/>
      <x:c r="P333" s="118"/>
      <x:c r="Q333" s="118"/>
      <x:c r="R333" s="118"/>
      <x:c r="S333" s="118"/>
      <x:c r="T333" s="118"/>
      <x:c r="U333" s="118"/>
      <x:c r="V333" s="118"/>
      <x:c r="W333" s="118"/>
      <x:c r="X333" s="118"/>
      <x:c r="Y333" s="118"/>
      <x:c r="Z333" s="118"/>
      <x:c r="AA333" s="118"/>
      <x:c r="AB333" s="118"/>
      <x:c r="AC333" s="118"/>
      <x:c r="AD333" s="118"/>
      <x:c r="AE333" s="118"/>
      <x:c r="AF333" s="118"/>
      <x:c r="AG333" s="118"/>
      <x:c r="AH333" s="118"/>
      <x:c r="AI333" s="118"/>
      <x:c r="AJ333" s="118"/>
      <x:c r="AK333" s="118"/>
      <x:c r="AL333" s="118"/>
      <x:c r="AM333" s="118"/>
      <x:c r="AN333" s="118"/>
      <x:c r="AO333" s="118"/>
      <x:c r="AP333" s="115"/>
      <x:c r="AQ333" s="49" t="str">
        <x:f>IF(A333="","",COUNT(BI333:INDEX(BI333:CR333,1,'Настройки'!$B$3)))</x:f>
      </x:c>
      <x:c r="AR333" s="49" t="str">
        <x:f>IF(A333="","",SUM(BI333:INDEX(BI333:CR333,1,'Настройки'!$B$3)))</x:f>
      </x:c>
      <x:c r="AS333" s="58" t="str">
        <x:f>IF(A333="","",IF('Настройки'!$B$4="Стоимость потребления",AR333*D333,IF('Настройки'!$B$4="Количество",AR333,E333)))</x:f>
      </x:c>
      <x:c r="AT333" s="61" t="str">
        <x:f>IF(OR(A333="",AS333&lt;0,SUM($AS$2:$AS$1001)&lt;=0),"",AS333/SUM($AS$2:$AS$1001))</x:f>
      </x:c>
      <x:c r="AU333" s="61" t="str">
        <x:f>IF(OR(A333="",AS333&lt;0,SUM($AS$2:$AS$1001)&lt;=0),"",SUMIFS($AS$2:$AS$1001,$AS$2:$AS$1001,"&gt;"&amp;AS333)/SUM($AS$2:$AS$1001))</x:f>
      </x:c>
      <x:c r="AV333" s="61" t="str">
        <x:f>IF(OR(A333="",AS333&lt;0,SUM($AS$2:$AS$1001)&lt;=0),"",SUMIFS($AS$2:$AS$1001,$AS$2:$AS$1001,"&gt;="&amp;AS333)/SUM($AS$2:$AS$1001))</x:f>
      </x:c>
      <x:c r="AW333" s="49" t="str">
        <x:f>IF(A333="","",IF(SUM($AS$2:$AS$1001)&lt;=0,"Не определён",IF(AS333&lt;0,"Исключение",IF(AU333&lt;'Настройки'!$B$5,"A",IF(AU333&lt;'Настройки'!$B$6,"B","C")))))</x:f>
      </x:c>
      <x:c r="AX333" s="58" t="str">
        <x:f>IF(A333="","",IF(AQ333=0,"",AVERAGE(BI333:INDEX(BI333:CR333,1,'Настройки'!$B$3))))</x:f>
      </x:c>
      <x:c r="AY333" s="58" t="str">
        <x:f>IF(OR(A333="",AQ333=0),"",STDEVP(BI333:INDEX(BI333:CR333,1,'Настройки'!$B$3)))</x:f>
      </x:c>
      <x:c r="AZ333" s="61" t="str">
        <x:f>IF(OR(A333="",AQ333&lt;'Настройки'!$B$12,AX333&lt;=0,AND('Настройки'!$B$10="Блокировать",COUNTIF(F333:INDEX(F333:AO333,1,'Настройки'!$B$3),"&lt;0")&gt;0)),"",AY333/ABS(AX333))</x:f>
      </x:c>
      <x:c r="BA333" s="49" t="str">
        <x:f>IF(A333="","",IF(AND('Настройки'!$B$10="Блокировать",COUNTIF(F333:INDEX(F333:AO333,1,'Настройки'!$B$3),"&lt;0")&gt;0),"Не определён",IF(AQ333&lt;'Настройки'!$B$12,"Не определён",IF(AX333=0,"Нет спроса",IF(AX333&lt;0,"Не определён",IF(AZ333&lt;='Настройки'!$B$7,"X",IF(AZ333&lt;='Настройки'!$B$8,"Y","Z")))))))</x:f>
      </x:c>
      <x:c r="BB333" s="49" t="str">
        <x:f>IF(OR(A333="",LEN(AW333)&lt;&gt;1,LEN(BA333)&lt;&gt;1),"",AW333&amp;BA333)</x:f>
      </x:c>
      <x:c r="BC333" s="61" t="str">
        <x:f>IF(OR(A333="",AQ333=0),"",(COUNT(BI333:INDEX(BI333:CR333,1,'Настройки'!$B$3))-COUNT(CS333:INDEX(CS333:EB333,1,'Настройки'!$B$3)))/AQ333)</x:f>
      </x:c>
      <x:c r="BD333" s="64" t="str">
        <x:f>IF(OR(A333="",COUNT(CS333:INDEX(CS333:EB333,1,'Настройки'!$B$3))=0),"",AQ333/COUNT(CS333:INDEX(CS333:EB333,1,'Настройки'!$B$3)))</x:f>
      </x:c>
      <x:c r="BE333" s="64" t="str">
        <x:f>IF(OR(A333="",COUNT(CS333:INDEX(CS333:EB333,1,'Настройки'!$B$3))=0),"",IF(AVERAGE(CS333:INDEX(CS333:EB333,1,'Настройки'!$B$3))=0,"",(STDEVP(CS333:INDEX(CS333:EB333,1,'Настройки'!$B$3))/ABS(AVERAGE(CS333:INDEX(CS333:EB333,1,'Настройки'!$B$3))))^2))</x:f>
      </x:c>
      <x:c r="BF333" s="49" t="str">
        <x:f>IF(A333="","",IF(AQ333&lt;3,"Недостаточно",IF(AQ333&lt;6,"Предварительный","Обычный")))</x:f>
      </x:c>
      <x:c r="BG333" s="49" t="str">
        <x:f>IF(A333="","",IF(COUNTIF(F333:INDEX(F333:AO333,1,'Настройки'!$B$3),"&lt;0")&gt;0,IF('Настройки'!$B$10="Блокировать","Отрицательный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"),"")&amp;IF(AQ333&lt;3,"Недостаточно истории. ",IF(AQ333&lt;6,"Предварительная классификация. ",""))&amp;IF(AX333=0,"Нет спроса за горизонт. ","")&amp;IF(AZ333&gt;'Настройки'!$B$11,"Экстремальная вариативность. ",""))</x:f>
      </x:c>
      <x:c r="BH333" s="49" t="str">
        <x:f>IF(A333="","",IFERROR(VLOOKUP(BB333,'Настройки'!$D$3:$E$11,2,FALSE),"Сначала проверьте исходные данные и историю спроса.")&amp;" Уточните срок поставки, MOQ и критичность.")</x:f>
      </x:c>
      <x:c r="BI333" s="50" t="str">
        <x:f>IF(1&gt;'Настройки'!$B$3,"",IF(ISBLANK(F333),IF('Настройки'!$B$9="Нулевой спрос",0,""),IF(F333&lt;0,IF('Настройки'!$B$10="Исключить","",IF('Настройки'!$B$10="Абсолютные значения",ABS(F333),F333)),F333)))</x:f>
      </x:c>
      <x:c r="BJ333" s="50" t="str">
        <x:f>IF(2&gt;'Настройки'!$B$3,"",IF(ISBLANK(G333),IF('Настройки'!$B$9="Нулевой спрос",0,""),IF(G333&lt;0,IF('Настройки'!$B$10="Исключить","",IF('Настройки'!$B$10="Абсолютные значения",ABS(G333),G333)),G333)))</x:f>
      </x:c>
      <x:c r="BK333" s="50" t="str">
        <x:f>IF(3&gt;'Настройки'!$B$3,"",IF(ISBLANK(H333),IF('Настройки'!$B$9="Нулевой спрос",0,""),IF(H333&lt;0,IF('Настройки'!$B$10="Исключить","",IF('Настройки'!$B$10="Абсолютные значения",ABS(H333),H333)),H333)))</x:f>
      </x:c>
      <x:c r="BL333" s="50" t="str">
        <x:f>IF(4&gt;'Настройки'!$B$3,"",IF(ISBLANK(I333),IF('Настройки'!$B$9="Нулевой спрос",0,""),IF(I333&lt;0,IF('Настройки'!$B$10="Исключить","",IF('Настройки'!$B$10="Абсолютные значения",ABS(I333),I333)),I333)))</x:f>
      </x:c>
      <x:c r="BM333" s="50" t="str">
        <x:f>IF(5&gt;'Настройки'!$B$3,"",IF(ISBLANK(J333),IF('Настройки'!$B$9="Нулевой спрос",0,""),IF(J333&lt;0,IF('Настройки'!$B$10="Исключить","",IF('Настройки'!$B$10="Абсолютные значения",ABS(J333),J333)),J333)))</x:f>
      </x:c>
      <x:c r="BN333" s="50" t="str">
        <x:f>IF(6&gt;'Настройки'!$B$3,"",IF(ISBLANK(K333),IF('Настройки'!$B$9="Нулевой спрос",0,""),IF(K333&lt;0,IF('Настройки'!$B$10="Исключить","",IF('Настройки'!$B$10="Абсолютные значения",ABS(K333),K333)),K333)))</x:f>
      </x:c>
      <x:c r="BO333" s="50" t="str">
        <x:f>IF(7&gt;'Настройки'!$B$3,"",IF(ISBLANK(L333),IF('Настройки'!$B$9="Нулевой спрос",0,""),IF(L333&lt;0,IF('Настройки'!$B$10="Исключить","",IF('Настройки'!$B$10="Абсолютные значения",ABS(L333),L333)),L333)))</x:f>
      </x:c>
      <x:c r="BP333" s="50" t="str">
        <x:f>IF(8&gt;'Настройки'!$B$3,"",IF(ISBLANK(M333),IF('Настройки'!$B$9="Нулевой спрос",0,""),IF(M333&lt;0,IF('Настройки'!$B$10="Исключить","",IF('Настройки'!$B$10="Абсолютные значения",ABS(M333),M333)),M333)))</x:f>
      </x:c>
      <x:c r="BQ333" s="50" t="str">
        <x:f>IF(9&gt;'Настройки'!$B$3,"",IF(ISBLANK(N333),IF('Настройки'!$B$9="Нулевой спрос",0,""),IF(N333&lt;0,IF('Настройки'!$B$10="Исключить","",IF('Настройки'!$B$10="Абсолютные значения",ABS(N333),N333)),N333)))</x:f>
      </x:c>
      <x:c r="BR333" s="50" t="str">
        <x:f>IF(10&gt;'Настройки'!$B$3,"",IF(ISBLANK(O333),IF('Настройки'!$B$9="Нулевой спрос",0,""),IF(O333&lt;0,IF('Настройки'!$B$10="Исключить","",IF('Настройки'!$B$10="Абсолютные значения",ABS(O333),O333)),O333)))</x:f>
      </x:c>
      <x:c r="BS333" s="50" t="str">
        <x:f>IF(11&gt;'Настройки'!$B$3,"",IF(ISBLANK(P333),IF('Настройки'!$B$9="Нулевой спрос",0,""),IF(P333&lt;0,IF('Настройки'!$B$10="Исключить","",IF('Настройки'!$B$10="Абсолютные значения",ABS(P333),P333)),P333)))</x:f>
      </x:c>
      <x:c r="BT333" s="50" t="str">
        <x:f>IF(12&gt;'Настройки'!$B$3,"",IF(ISBLANK(Q333),IF('Настройки'!$B$9="Нулевой спрос",0,""),IF(Q333&lt;0,IF('Настройки'!$B$10="Исключить","",IF('Настройки'!$B$10="Абсолютные значения",ABS(Q333),Q333)),Q333)))</x:f>
      </x:c>
      <x:c r="BU333" s="50" t="str">
        <x:f>IF(13&gt;'Настройки'!$B$3,"",IF(ISBLANK(R333),IF('Настройки'!$B$9="Нулевой спрос",0,""),IF(R333&lt;0,IF('Настройки'!$B$10="Исключить","",IF('Настройки'!$B$10="Абсолютные значения",ABS(R333),R333)),R333)))</x:f>
      </x:c>
      <x:c r="BV333" s="50" t="str">
        <x:f>IF(14&gt;'Настройки'!$B$3,"",IF(ISBLANK(S333),IF('Настройки'!$B$9="Нулевой спрос",0,""),IF(S333&lt;0,IF('Настройки'!$B$10="Исключить","",IF('Настройки'!$B$10="Абсолютные значения",ABS(S333),S333)),S333)))</x:f>
      </x:c>
      <x:c r="BW333" s="50" t="str">
        <x:f>IF(15&gt;'Настройки'!$B$3,"",IF(ISBLANK(T333),IF('Настройки'!$B$9="Нулевой спрос",0,""),IF(T333&lt;0,IF('Настройки'!$B$10="Исключить","",IF('Настройки'!$B$10="Абсолютные значения",ABS(T333),T333)),T333)))</x:f>
      </x:c>
      <x:c r="BX333" s="50" t="str">
        <x:f>IF(16&gt;'Настройки'!$B$3,"",IF(ISBLANK(U333),IF('Настройки'!$B$9="Нулевой спрос",0,""),IF(U333&lt;0,IF('Настройки'!$B$10="Исключить","",IF('Настройки'!$B$10="Абсолютные значения",ABS(U333),U333)),U333)))</x:f>
      </x:c>
      <x:c r="BY333" s="50" t="str">
        <x:f>IF(17&gt;'Настройки'!$B$3,"",IF(ISBLANK(V333),IF('Настройки'!$B$9="Нулевой спрос",0,""),IF(V333&lt;0,IF('Настройки'!$B$10="Исключить","",IF('Настройки'!$B$10="Абсолютные значения",ABS(V333),V333)),V333)))</x:f>
      </x:c>
      <x:c r="BZ333" s="50" t="str">
        <x:f>IF(18&gt;'Настройки'!$B$3,"",IF(ISBLANK(W333),IF('Настройки'!$B$9="Нулевой спрос",0,""),IF(W333&lt;0,IF('Настройки'!$B$10="Исключить","",IF('Настройки'!$B$10="Абсолютные значения",ABS(W333),W333)),W333)))</x:f>
      </x:c>
      <x:c r="CA333" s="50" t="str">
        <x:f>IF(19&gt;'Настройки'!$B$3,"",IF(ISBLANK(X333),IF('Настройки'!$B$9="Нулевой спрос",0,""),IF(X333&lt;0,IF('Настройки'!$B$10="Исключить","",IF('Настройки'!$B$10="Абсолютные значения",ABS(X333),X333)),X333)))</x:f>
      </x:c>
      <x:c r="CB333" s="50" t="str">
        <x:f>IF(20&gt;'Настройки'!$B$3,"",IF(ISBLANK(Y333),IF('Настройки'!$B$9="Нулевой спрос",0,""),IF(Y333&lt;0,IF('Настройки'!$B$10="Исключить","",IF('Настройки'!$B$10="Абсолютные значения",ABS(Y333),Y333)),Y333)))</x:f>
      </x:c>
      <x:c r="CC333" s="50" t="str">
        <x:f>IF(21&gt;'Настройки'!$B$3,"",IF(ISBLANK(Z333),IF('Настройки'!$B$9="Нулевой спрос",0,""),IF(Z333&lt;0,IF('Настройки'!$B$10="Исключить","",IF('Настройки'!$B$10="Абсолютные значения",ABS(Z333),Z333)),Z333)))</x:f>
      </x:c>
      <x:c r="CD333" s="50" t="str">
        <x:f>IF(22&gt;'Настройки'!$B$3,"",IF(ISBLANK(AA333),IF('Настройки'!$B$9="Нулевой спрос",0,""),IF(AA333&lt;0,IF('Настройки'!$B$10="Исключить","",IF('Настройки'!$B$10="Абсолютные значения",ABS(AA333),AA333)),AA333)))</x:f>
      </x:c>
      <x:c r="CE333" s="50" t="str">
        <x:f>IF(23&gt;'Настройки'!$B$3,"",IF(ISBLANK(AB333),IF('Настройки'!$B$9="Нулевой спрос",0,""),IF(AB333&lt;0,IF('Настройки'!$B$10="Исключить","",IF('Настройки'!$B$10="Абсолютные значения",ABS(AB333),AB333)),AB333)))</x:f>
      </x:c>
      <x:c r="CF333" s="50" t="str">
        <x:f>IF(24&gt;'Настройки'!$B$3,"",IF(ISBLANK(AC333),IF('Настройки'!$B$9="Нулевой спрос",0,""),IF(AC333&lt;0,IF('Настройки'!$B$10="Исключить","",IF('Настройки'!$B$10="Абсолютные значения",ABS(AC333),AC333)),AC333)))</x:f>
      </x:c>
      <x:c r="CG333" s="50" t="str">
        <x:f>IF(25&gt;'Настройки'!$B$3,"",IF(ISBLANK(AD333),IF('Настройки'!$B$9="Нулевой спрос",0,""),IF(AD333&lt;0,IF('Настройки'!$B$10="Исключить","",IF('Настройки'!$B$10="Абсолютные значения",ABS(AD333),AD333)),AD333)))</x:f>
      </x:c>
      <x:c r="CH333" s="50" t="str">
        <x:f>IF(26&gt;'Настройки'!$B$3,"",IF(ISBLANK(AE333),IF('Настройки'!$B$9="Нулевой спрос",0,""),IF(AE333&lt;0,IF('Настройки'!$B$10="Исключить","",IF('Настройки'!$B$10="Абсолютные значения",ABS(AE333),AE333)),AE333)))</x:f>
      </x:c>
      <x:c r="CI333" s="50" t="str">
        <x:f>IF(27&gt;'Настройки'!$B$3,"",IF(ISBLANK(AF333),IF('Настройки'!$B$9="Нулевой спрос",0,""),IF(AF333&lt;0,IF('Настройки'!$B$10="Исключить","",IF('Настройки'!$B$10="Абсолютные значения",ABS(AF333),AF333)),AF333)))</x:f>
      </x:c>
      <x:c r="CJ333" s="50" t="str">
        <x:f>IF(28&gt;'Настройки'!$B$3,"",IF(ISBLANK(AG333),IF('Настройки'!$B$9="Нулевой спрос",0,""),IF(AG333&lt;0,IF('Настройки'!$B$10="Исключить","",IF('Настройки'!$B$10="Абсолютные значения",ABS(AG333),AG333)),AG333)))</x:f>
      </x:c>
      <x:c r="CK333" s="50" t="str">
        <x:f>IF(29&gt;'Настройки'!$B$3,"",IF(ISBLANK(AH333),IF('Настройки'!$B$9="Нулевой спрос",0,""),IF(AH333&lt;0,IF('Настройки'!$B$10="Исключить","",IF('Настройки'!$B$10="Абсолютные значения",ABS(AH333),AH333)),AH333)))</x:f>
      </x:c>
      <x:c r="CL333" s="50" t="str">
        <x:f>IF(30&gt;'Настройки'!$B$3,"",IF(ISBLANK(AI333),IF('Настройки'!$B$9="Нулевой спрос",0,""),IF(AI333&lt;0,IF('Настройки'!$B$10="Исключить","",IF('Настройки'!$B$10="Абсолютные значения",ABS(AI333),AI333)),AI333)))</x:f>
      </x:c>
      <x:c r="CM333" s="50" t="str">
        <x:f>IF(31&gt;'Настройки'!$B$3,"",IF(ISBLANK(AJ333),IF('Настройки'!$B$9="Нулевой спрос",0,""),IF(AJ333&lt;0,IF('Настройки'!$B$10="Исключить","",IF('Настройки'!$B$10="Абсолютные значения",ABS(AJ333),AJ333)),AJ333)))</x:f>
      </x:c>
      <x:c r="CN333" s="50" t="str">
        <x:f>IF(32&gt;'Настройки'!$B$3,"",IF(ISBLANK(AK333),IF('Настройки'!$B$9="Нулевой спрос",0,""),IF(AK333&lt;0,IF('Настройки'!$B$10="Исключить","",IF('Настройки'!$B$10="Абсолютные значения",ABS(AK333),AK333)),AK333)))</x:f>
      </x:c>
      <x:c r="CO333" s="50" t="str">
        <x:f>IF(33&gt;'Настройки'!$B$3,"",IF(ISBLANK(AL333),IF('Настройки'!$B$9="Нулевой спрос",0,""),IF(AL333&lt;0,IF('Настройки'!$B$10="Исключить","",IF('Настройки'!$B$10="Абсолютные значения",ABS(AL333),AL333)),AL333)))</x:f>
      </x:c>
      <x:c r="CP333" s="50" t="str">
        <x:f>IF(34&gt;'Настройки'!$B$3,"",IF(ISBLANK(AM333),IF('Настройки'!$B$9="Нулевой спрос",0,""),IF(AM333&lt;0,IF('Настройки'!$B$10="Исключить","",IF('Настройки'!$B$10="Абсолютные значения",ABS(AM333),AM333)),AM333)))</x:f>
      </x:c>
      <x:c r="CQ333" s="50" t="str">
        <x:f>IF(35&gt;'Настройки'!$B$3,"",IF(ISBLANK(AN333),IF('Настройки'!$B$9="Нулевой спрос",0,""),IF(AN333&lt;0,IF('Настройки'!$B$10="Исключить","",IF('Настройки'!$B$10="Абсолютные значения",ABS(AN333),AN333)),AN333)))</x:f>
      </x:c>
      <x:c r="CR333" s="50" t="str">
        <x:f>IF(36&gt;'Настройки'!$B$3,"",IF(ISBLANK(AO333),IF('Настройки'!$B$9="Нулевой спрос",0,""),IF(AO333&lt;0,IF('Настройки'!$B$10="Исключить","",IF('Настройки'!$B$10="Абсолютные значения",ABS(AO333),AO333)),AO333)))</x:f>
      </x:c>
      <x:c r="CS333" s="50" t="str">
        <x:f>IF(OR(1&gt;'Настройки'!$B$3,ISBLANK(BI333),BI333=0),"",BI333)</x:f>
      </x:c>
      <x:c r="CT333" s="50" t="str">
        <x:f>IF(OR(2&gt;'Настройки'!$B$3,ISBLANK(BJ333),BJ333=0),"",BJ333)</x:f>
      </x:c>
      <x:c r="CU333" s="50" t="str">
        <x:f>IF(OR(3&gt;'Настройки'!$B$3,ISBLANK(BK333),BK333=0),"",BK333)</x:f>
      </x:c>
      <x:c r="CV333" s="50" t="str">
        <x:f>IF(OR(4&gt;'Настройки'!$B$3,ISBLANK(BL333),BL333=0),"",BL333)</x:f>
      </x:c>
      <x:c r="CW333" s="50" t="str">
        <x:f>IF(OR(5&gt;'Настройки'!$B$3,ISBLANK(BM333),BM333=0),"",BM333)</x:f>
      </x:c>
      <x:c r="CX333" s="50" t="str">
        <x:f>IF(OR(6&gt;'Настройки'!$B$3,ISBLANK(BN333),BN333=0),"",BN333)</x:f>
      </x:c>
      <x:c r="CY333" s="50" t="str">
        <x:f>IF(OR(7&gt;'Настройки'!$B$3,ISBLANK(BO333),BO333=0),"",BO333)</x:f>
      </x:c>
      <x:c r="CZ333" s="50" t="str">
        <x:f>IF(OR(8&gt;'Настройки'!$B$3,ISBLANK(BP333),BP333=0),"",BP333)</x:f>
      </x:c>
      <x:c r="DA333" s="50" t="str">
        <x:f>IF(OR(9&gt;'Настройки'!$B$3,ISBLANK(BQ333),BQ333=0),"",BQ333)</x:f>
      </x:c>
      <x:c r="DB333" s="50" t="str">
        <x:f>IF(OR(10&gt;'Настройки'!$B$3,ISBLANK(BR333),BR333=0),"",BR333)</x:f>
      </x:c>
      <x:c r="DC333" s="50" t="str">
        <x:f>IF(OR(11&gt;'Настройки'!$B$3,ISBLANK(BS333),BS333=0),"",BS333)</x:f>
      </x:c>
      <x:c r="DD333" s="50" t="str">
        <x:f>IF(OR(12&gt;'Настройки'!$B$3,ISBLANK(BT333),BT333=0),"",BT333)</x:f>
      </x:c>
      <x:c r="DE333" s="50" t="str">
        <x:f>IF(OR(13&gt;'Настройки'!$B$3,ISBLANK(BU333),BU333=0),"",BU333)</x:f>
      </x:c>
      <x:c r="DF333" s="50" t="str">
        <x:f>IF(OR(14&gt;'Настройки'!$B$3,ISBLANK(BV333),BV333=0),"",BV333)</x:f>
      </x:c>
      <x:c r="DG333" s="50" t="str">
        <x:f>IF(OR(15&gt;'Настройки'!$B$3,ISBLANK(BW333),BW333=0),"",BW333)</x:f>
      </x:c>
      <x:c r="DH333" s="50" t="str">
        <x:f>IF(OR(16&gt;'Настройки'!$B$3,ISBLANK(BX333),BX333=0),"",BX333)</x:f>
      </x:c>
      <x:c r="DI333" s="50" t="str">
        <x:f>IF(OR(17&gt;'Настройки'!$B$3,ISBLANK(BY333),BY333=0),"",BY333)</x:f>
      </x:c>
      <x:c r="DJ333" s="50" t="str">
        <x:f>IF(OR(18&gt;'Настройки'!$B$3,ISBLANK(BZ333),BZ333=0),"",BZ333)</x:f>
      </x:c>
      <x:c r="DK333" s="50" t="str">
        <x:f>IF(OR(19&gt;'Настройки'!$B$3,ISBLANK(CA333),CA333=0),"",CA333)</x:f>
      </x:c>
      <x:c r="DL333" s="50" t="str">
        <x:f>IF(OR(20&gt;'Настройки'!$B$3,ISBLANK(CB333),CB333=0),"",CB333)</x:f>
      </x:c>
      <x:c r="DM333" s="50" t="str">
        <x:f>IF(OR(21&gt;'Настройки'!$B$3,ISBLANK(CC333),CC333=0),"",CC333)</x:f>
      </x:c>
      <x:c r="DN333" s="50" t="str">
        <x:f>IF(OR(22&gt;'Настройки'!$B$3,ISBLANK(CD333),CD333=0),"",CD333)</x:f>
      </x:c>
      <x:c r="DO333" s="50" t="str">
        <x:f>IF(OR(23&gt;'Настройки'!$B$3,ISBLANK(CE333),CE333=0),"",CE333)</x:f>
      </x:c>
      <x:c r="DP333" s="50" t="str">
        <x:f>IF(OR(24&gt;'Настройки'!$B$3,ISBLANK(CF333),CF333=0),"",CF333)</x:f>
      </x:c>
      <x:c r="DQ333" s="50" t="str">
        <x:f>IF(OR(25&gt;'Настройки'!$B$3,ISBLANK(CG333),CG333=0),"",CG333)</x:f>
      </x:c>
      <x:c r="DR333" s="50" t="str">
        <x:f>IF(OR(26&gt;'Настройки'!$B$3,ISBLANK(CH333),CH333=0),"",CH333)</x:f>
      </x:c>
      <x:c r="DS333" s="50" t="str">
        <x:f>IF(OR(27&gt;'Настройки'!$B$3,ISBLANK(CI333),CI333=0),"",CI333)</x:f>
      </x:c>
      <x:c r="DT333" s="50" t="str">
        <x:f>IF(OR(28&gt;'Настройки'!$B$3,ISBLANK(CJ333),CJ333=0),"",CJ333)</x:f>
      </x:c>
      <x:c r="DU333" s="50" t="str">
        <x:f>IF(OR(29&gt;'Настройки'!$B$3,ISBLANK(CK333),CK333=0),"",CK333)</x:f>
      </x:c>
      <x:c r="DV333" s="50" t="str">
        <x:f>IF(OR(30&gt;'Настройки'!$B$3,ISBLANK(CL333),CL333=0),"",CL333)</x:f>
      </x:c>
      <x:c r="DW333" s="50" t="str">
        <x:f>IF(OR(31&gt;'Настройки'!$B$3,ISBLANK(CM333),CM333=0),"",CM333)</x:f>
      </x:c>
      <x:c r="DX333" s="50" t="str">
        <x:f>IF(OR(32&gt;'Настройки'!$B$3,ISBLANK(CN333),CN333=0),"",CN333)</x:f>
      </x:c>
      <x:c r="DY333" s="50" t="str">
        <x:f>IF(OR(33&gt;'Настройки'!$B$3,ISBLANK(CO333),CO333=0),"",CO333)</x:f>
      </x:c>
      <x:c r="DZ333" s="50" t="str">
        <x:f>IF(OR(34&gt;'Настройки'!$B$3,ISBLANK(CP333),CP333=0),"",CP333)</x:f>
      </x:c>
      <x:c r="EA333" s="50" t="str">
        <x:f>IF(OR(35&gt;'Настройки'!$B$3,ISBLANK(CQ333),CQ333=0),"",CQ333)</x:f>
      </x:c>
      <x:c r="EB333" s="50" t="str">
        <x:f>IF(OR(36&gt;'Настройки'!$B$3,ISBLANK(CR333),CR333=0),"",CR333)</x:f>
      </x:c>
      <x:c r="EC333" s="50" t="str">
        <x:f>IF(A333="","",IF(OR(BB333="AZ",BB333="BZ"),10000+ROW(),IF(AZ333&gt;'Настройки'!$B$11,20000+ROW(),IF(BF333&lt;&gt;"Обычный",30000+ROW(),IF(AX333&lt;=0,40000+ROW(),"")))))</x:f>
      </x:c>
      <x:c r="ED333" s="50" t="str">
        <x:f>IF(EC333="","",COUNTIFS($EC$2:$EC$1001,"&gt;0",$EC$2:$EC$1001,"&lt;"&amp;EC333)+1)</x:f>
      </x:c>
    </x:row>
    <x:row r="334">
      <x:c r="A334" s="115"/>
      <x:c r="B334" s="115"/>
      <x:c r="C334" s="115"/>
      <x:c r="D334" s="118"/>
      <x:c r="E334" s="118"/>
      <x:c r="F334" s="118"/>
      <x:c r="G334" s="118"/>
      <x:c r="H334" s="118"/>
      <x:c r="I334" s="118"/>
      <x:c r="J334" s="118"/>
      <x:c r="K334" s="118"/>
      <x:c r="L334" s="118"/>
      <x:c r="M334" s="118"/>
      <x:c r="N334" s="118"/>
      <x:c r="O334" s="118"/>
      <x:c r="P334" s="118"/>
      <x:c r="Q334" s="118"/>
      <x:c r="R334" s="118"/>
      <x:c r="S334" s="118"/>
      <x:c r="T334" s="118"/>
      <x:c r="U334" s="118"/>
      <x:c r="V334" s="118"/>
      <x:c r="W334" s="118"/>
      <x:c r="X334" s="118"/>
      <x:c r="Y334" s="118"/>
      <x:c r="Z334" s="118"/>
      <x:c r="AA334" s="118"/>
      <x:c r="AB334" s="118"/>
      <x:c r="AC334" s="118"/>
      <x:c r="AD334" s="118"/>
      <x:c r="AE334" s="118"/>
      <x:c r="AF334" s="118"/>
      <x:c r="AG334" s="118"/>
      <x:c r="AH334" s="118"/>
      <x:c r="AI334" s="118"/>
      <x:c r="AJ334" s="118"/>
      <x:c r="AK334" s="118"/>
      <x:c r="AL334" s="118"/>
      <x:c r="AM334" s="118"/>
      <x:c r="AN334" s="118"/>
      <x:c r="AO334" s="118"/>
      <x:c r="AP334" s="115"/>
      <x:c r="AQ334" s="49" t="str">
        <x:f>IF(A334="","",COUNT(BI334:INDEX(BI334:CR334,1,'Настройки'!$B$3)))</x:f>
      </x:c>
      <x:c r="AR334" s="49" t="str">
        <x:f>IF(A334="","",SUM(BI334:INDEX(BI334:CR334,1,'Настройки'!$B$3)))</x:f>
      </x:c>
      <x:c r="AS334" s="58" t="str">
        <x:f>IF(A334="","",IF('Настройки'!$B$4="Стоимость потребления",AR334*D334,IF('Настройки'!$B$4="Количество",AR334,E334)))</x:f>
      </x:c>
      <x:c r="AT334" s="61" t="str">
        <x:f>IF(OR(A334="",AS334&lt;0,SUM($AS$2:$AS$1001)&lt;=0),"",AS334/SUM($AS$2:$AS$1001))</x:f>
      </x:c>
      <x:c r="AU334" s="61" t="str">
        <x:f>IF(OR(A334="",AS334&lt;0,SUM($AS$2:$AS$1001)&lt;=0),"",SUMIFS($AS$2:$AS$1001,$AS$2:$AS$1001,"&gt;"&amp;AS334)/SUM($AS$2:$AS$1001))</x:f>
      </x:c>
      <x:c r="AV334" s="61" t="str">
        <x:f>IF(OR(A334="",AS334&lt;0,SUM($AS$2:$AS$1001)&lt;=0),"",SUMIFS($AS$2:$AS$1001,$AS$2:$AS$1001,"&gt;="&amp;AS334)/SUM($AS$2:$AS$1001))</x:f>
      </x:c>
      <x:c r="AW334" s="49" t="str">
        <x:f>IF(A334="","",IF(SUM($AS$2:$AS$1001)&lt;=0,"Не определён",IF(AS334&lt;0,"Исключение",IF(AU334&lt;'Настройки'!$B$5,"A",IF(AU334&lt;'Настройки'!$B$6,"B","C")))))</x:f>
      </x:c>
      <x:c r="AX334" s="58" t="str">
        <x:f>IF(A334="","",IF(AQ334=0,"",AVERAGE(BI334:INDEX(BI334:CR334,1,'Настройки'!$B$3))))</x:f>
      </x:c>
      <x:c r="AY334" s="58" t="str">
        <x:f>IF(OR(A334="",AQ334=0),"",STDEVP(BI334:INDEX(BI334:CR334,1,'Настройки'!$B$3)))</x:f>
      </x:c>
      <x:c r="AZ334" s="61" t="str">
        <x:f>IF(OR(A334="",AQ334&lt;'Настройки'!$B$12,AX334&lt;=0,AND('Настройки'!$B$10="Блокировать",COUNTIF(F334:INDEX(F334:AO334,1,'Настройки'!$B$3),"&lt;0")&gt;0)),"",AY334/ABS(AX334))</x:f>
      </x:c>
      <x:c r="BA334" s="49" t="str">
        <x:f>IF(A334="","",IF(AND('Настройки'!$B$10="Блокировать",COUNTIF(F334:INDEX(F334:AO334,1,'Настройки'!$B$3),"&lt;0")&gt;0),"Не определён",IF(AQ334&lt;'Настройки'!$B$12,"Не определён",IF(AX334=0,"Нет спроса",IF(AX334&lt;0,"Не определён",IF(AZ334&lt;='Настройки'!$B$7,"X",IF(AZ334&lt;='Настройки'!$B$8,"Y","Z")))))))</x:f>
      </x:c>
      <x:c r="BB334" s="49" t="str">
        <x:f>IF(OR(A334="",LEN(AW334)&lt;&gt;1,LEN(BA334)&lt;&gt;1),"",AW334&amp;BA334)</x:f>
      </x:c>
      <x:c r="BC334" s="61" t="str">
        <x:f>IF(OR(A334="",AQ334=0),"",(COUNT(BI334:INDEX(BI334:CR334,1,'Настройки'!$B$3))-COUNT(CS334:INDEX(CS334:EB334,1,'Настройки'!$B$3)))/AQ334)</x:f>
      </x:c>
      <x:c r="BD334" s="64" t="str">
        <x:f>IF(OR(A334="",COUNT(CS334:INDEX(CS334:EB334,1,'Настройки'!$B$3))=0),"",AQ334/COUNT(CS334:INDEX(CS334:EB334,1,'Настройки'!$B$3)))</x:f>
      </x:c>
      <x:c r="BE334" s="64" t="str">
        <x:f>IF(OR(A334="",COUNT(CS334:INDEX(CS334:EB334,1,'Настройки'!$B$3))=0),"",IF(AVERAGE(CS334:INDEX(CS334:EB334,1,'Настройки'!$B$3))=0,"",(STDEVP(CS334:INDEX(CS334:EB334,1,'Настройки'!$B$3))/ABS(AVERAGE(CS334:INDEX(CS334:EB334,1,'Настройки'!$B$3))))^2))</x:f>
      </x:c>
      <x:c r="BF334" s="49" t="str">
        <x:f>IF(A334="","",IF(AQ334&lt;3,"Недостаточно",IF(AQ334&lt;6,"Предварительный","Обычный")))</x:f>
      </x:c>
      <x:c r="BG334" s="49" t="str">
        <x:f>IF(A334="","",IF(COUNTIF(F334:INDEX(F334:AO334,1,'Настройки'!$B$3),"&lt;0")&gt;0,IF('Настройки'!$B$10="Блокировать","Отрицательный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"),"")&amp;IF(AQ334&lt;3,"Недостаточно истории. ",IF(AQ334&lt;6,"Предварительная классификация. ",""))&amp;IF(AX334=0,"Нет спроса за горизонт. ","")&amp;IF(AZ334&gt;'Настройки'!$B$11,"Экстремальная вариативность. ",""))</x:f>
      </x:c>
      <x:c r="BH334" s="49" t="str">
        <x:f>IF(A334="","",IFERROR(VLOOKUP(BB334,'Настройки'!$D$3:$E$11,2,FALSE),"Сначала проверьте исходные данные и историю спроса.")&amp;" Уточните срок поставки, MOQ и критичность.")</x:f>
      </x:c>
      <x:c r="BI334" s="50" t="str">
        <x:f>IF(1&gt;'Настройки'!$B$3,"",IF(ISBLANK(F334),IF('Настройки'!$B$9="Нулевой спрос",0,""),IF(F334&lt;0,IF('Настройки'!$B$10="Исключить","",IF('Настройки'!$B$10="Абсолютные значения",ABS(F334),F334)),F334)))</x:f>
      </x:c>
      <x:c r="BJ334" s="50" t="str">
        <x:f>IF(2&gt;'Настройки'!$B$3,"",IF(ISBLANK(G334),IF('Настройки'!$B$9="Нулевой спрос",0,""),IF(G334&lt;0,IF('Настройки'!$B$10="Исключить","",IF('Настройки'!$B$10="Абсолютные значения",ABS(G334),G334)),G334)))</x:f>
      </x:c>
      <x:c r="BK334" s="50" t="str">
        <x:f>IF(3&gt;'Настройки'!$B$3,"",IF(ISBLANK(H334),IF('Настройки'!$B$9="Нулевой спрос",0,""),IF(H334&lt;0,IF('Настройки'!$B$10="Исключить","",IF('Настройки'!$B$10="Абсолютные значения",ABS(H334),H334)),H334)))</x:f>
      </x:c>
      <x:c r="BL334" s="50" t="str">
        <x:f>IF(4&gt;'Настройки'!$B$3,"",IF(ISBLANK(I334),IF('Настройки'!$B$9="Нулевой спрос",0,""),IF(I334&lt;0,IF('Настройки'!$B$10="Исключить","",IF('Настройки'!$B$10="Абсолютные значения",ABS(I334),I334)),I334)))</x:f>
      </x:c>
      <x:c r="BM334" s="50" t="str">
        <x:f>IF(5&gt;'Настройки'!$B$3,"",IF(ISBLANK(J334),IF('Настройки'!$B$9="Нулевой спрос",0,""),IF(J334&lt;0,IF('Настройки'!$B$10="Исключить","",IF('Настройки'!$B$10="Абсолютные значения",ABS(J334),J334)),J334)))</x:f>
      </x:c>
      <x:c r="BN334" s="50" t="str">
        <x:f>IF(6&gt;'Настройки'!$B$3,"",IF(ISBLANK(K334),IF('Настройки'!$B$9="Нулевой спрос",0,""),IF(K334&lt;0,IF('Настройки'!$B$10="Исключить","",IF('Настройки'!$B$10="Абсолютные значения",ABS(K334),K334)),K334)))</x:f>
      </x:c>
      <x:c r="BO334" s="50" t="str">
        <x:f>IF(7&gt;'Настройки'!$B$3,"",IF(ISBLANK(L334),IF('Настройки'!$B$9="Нулевой спрос",0,""),IF(L334&lt;0,IF('Настройки'!$B$10="Исключить","",IF('Настройки'!$B$10="Абсолютные значения",ABS(L334),L334)),L334)))</x:f>
      </x:c>
      <x:c r="BP334" s="50" t="str">
        <x:f>IF(8&gt;'Настройки'!$B$3,"",IF(ISBLANK(M334),IF('Настройки'!$B$9="Нулевой спрос",0,""),IF(M334&lt;0,IF('Настройки'!$B$10="Исключить","",IF('Настройки'!$B$10="Абсолютные значения",ABS(M334),M334)),M334)))</x:f>
      </x:c>
      <x:c r="BQ334" s="50" t="str">
        <x:f>IF(9&gt;'Настройки'!$B$3,"",IF(ISBLANK(N334),IF('Настройки'!$B$9="Нулевой спрос",0,""),IF(N334&lt;0,IF('Настройки'!$B$10="Исключить","",IF('Настройки'!$B$10="Абсолютные значения",ABS(N334),N334)),N334)))</x:f>
      </x:c>
      <x:c r="BR334" s="50" t="str">
        <x:f>IF(10&gt;'Настройки'!$B$3,"",IF(ISBLANK(O334),IF('Настройки'!$B$9="Нулевой спрос",0,""),IF(O334&lt;0,IF('Настройки'!$B$10="Исключить","",IF('Настройки'!$B$10="Абсолютные значения",ABS(O334),O334)),O334)))</x:f>
      </x:c>
      <x:c r="BS334" s="50" t="str">
        <x:f>IF(11&gt;'Настройки'!$B$3,"",IF(ISBLANK(P334),IF('Настройки'!$B$9="Нулевой спрос",0,""),IF(P334&lt;0,IF('Настройки'!$B$10="Исключить","",IF('Настройки'!$B$10="Абсолютные значения",ABS(P334),P334)),P334)))</x:f>
      </x:c>
      <x:c r="BT334" s="50" t="str">
        <x:f>IF(12&gt;'Настройки'!$B$3,"",IF(ISBLANK(Q334),IF('Настройки'!$B$9="Нулевой спрос",0,""),IF(Q334&lt;0,IF('Настройки'!$B$10="Исключить","",IF('Настройки'!$B$10="Абсолютные значения",ABS(Q334),Q334)),Q334)))</x:f>
      </x:c>
      <x:c r="BU334" s="50" t="str">
        <x:f>IF(13&gt;'Настройки'!$B$3,"",IF(ISBLANK(R334),IF('Настройки'!$B$9="Нулевой спрос",0,""),IF(R334&lt;0,IF('Настройки'!$B$10="Исключить","",IF('Настройки'!$B$10="Абсолютные значения",ABS(R334),R334)),R334)))</x:f>
      </x:c>
      <x:c r="BV334" s="50" t="str">
        <x:f>IF(14&gt;'Настройки'!$B$3,"",IF(ISBLANK(S334),IF('Настройки'!$B$9="Нулевой спрос",0,""),IF(S334&lt;0,IF('Настройки'!$B$10="Исключить","",IF('Настройки'!$B$10="Абсолютные значения",ABS(S334),S334)),S334)))</x:f>
      </x:c>
      <x:c r="BW334" s="50" t="str">
        <x:f>IF(15&gt;'Настройки'!$B$3,"",IF(ISBLANK(T334),IF('Настройки'!$B$9="Нулевой спрос",0,""),IF(T334&lt;0,IF('Настройки'!$B$10="Исключить","",IF('Настройки'!$B$10="Абсолютные значения",ABS(T334),T334)),T334)))</x:f>
      </x:c>
      <x:c r="BX334" s="50" t="str">
        <x:f>IF(16&gt;'Настройки'!$B$3,"",IF(ISBLANK(U334),IF('Настройки'!$B$9="Нулевой спрос",0,""),IF(U334&lt;0,IF('Настройки'!$B$10="Исключить","",IF('Настройки'!$B$10="Абсолютные значения",ABS(U334),U334)),U334)))</x:f>
      </x:c>
      <x:c r="BY334" s="50" t="str">
        <x:f>IF(17&gt;'Настройки'!$B$3,"",IF(ISBLANK(V334),IF('Настройки'!$B$9="Нулевой спрос",0,""),IF(V334&lt;0,IF('Настройки'!$B$10="Исключить","",IF('Настройки'!$B$10="Абсолютные значения",ABS(V334),V334)),V334)))</x:f>
      </x:c>
      <x:c r="BZ334" s="50" t="str">
        <x:f>IF(18&gt;'Настройки'!$B$3,"",IF(ISBLANK(W334),IF('Настройки'!$B$9="Нулевой спрос",0,""),IF(W334&lt;0,IF('Настройки'!$B$10="Исключить","",IF('Настройки'!$B$10="Абсолютные значения",ABS(W334),W334)),W334)))</x:f>
      </x:c>
      <x:c r="CA334" s="50" t="str">
        <x:f>IF(19&gt;'Настройки'!$B$3,"",IF(ISBLANK(X334),IF('Настройки'!$B$9="Нулевой спрос",0,""),IF(X334&lt;0,IF('Настройки'!$B$10="Исключить","",IF('Настройки'!$B$10="Абсолютные значения",ABS(X334),X334)),X334)))</x:f>
      </x:c>
      <x:c r="CB334" s="50" t="str">
        <x:f>IF(20&gt;'Настройки'!$B$3,"",IF(ISBLANK(Y334),IF('Настройки'!$B$9="Нулевой спрос",0,""),IF(Y334&lt;0,IF('Настройки'!$B$10="Исключить","",IF('Настройки'!$B$10="Абсолютные значения",ABS(Y334),Y334)),Y334)))</x:f>
      </x:c>
      <x:c r="CC334" s="50" t="str">
        <x:f>IF(21&gt;'Настройки'!$B$3,"",IF(ISBLANK(Z334),IF('Настройки'!$B$9="Нулевой спрос",0,""),IF(Z334&lt;0,IF('Настройки'!$B$10="Исключить","",IF('Настройки'!$B$10="Абсолютные значения",ABS(Z334),Z334)),Z334)))</x:f>
      </x:c>
      <x:c r="CD334" s="50" t="str">
        <x:f>IF(22&gt;'Настройки'!$B$3,"",IF(ISBLANK(AA334),IF('Настройки'!$B$9="Нулевой спрос",0,""),IF(AA334&lt;0,IF('Настройки'!$B$10="Исключить","",IF('Настройки'!$B$10="Абсолютные значения",ABS(AA334),AA334)),AA334)))</x:f>
      </x:c>
      <x:c r="CE334" s="50" t="str">
        <x:f>IF(23&gt;'Настройки'!$B$3,"",IF(ISBLANK(AB334),IF('Настройки'!$B$9="Нулевой спрос",0,""),IF(AB334&lt;0,IF('Настройки'!$B$10="Исключить","",IF('Настройки'!$B$10="Абсолютные значения",ABS(AB334),AB334)),AB334)))</x:f>
      </x:c>
      <x:c r="CF334" s="50" t="str">
        <x:f>IF(24&gt;'Настройки'!$B$3,"",IF(ISBLANK(AC334),IF('Настройки'!$B$9="Нулевой спрос",0,""),IF(AC334&lt;0,IF('Настройки'!$B$10="Исключить","",IF('Настройки'!$B$10="Абсолютные значения",ABS(AC334),AC334)),AC334)))</x:f>
      </x:c>
      <x:c r="CG334" s="50" t="str">
        <x:f>IF(25&gt;'Настройки'!$B$3,"",IF(ISBLANK(AD334),IF('Настройки'!$B$9="Нулевой спрос",0,""),IF(AD334&lt;0,IF('Настройки'!$B$10="Исключить","",IF('Настройки'!$B$10="Абсолютные значения",ABS(AD334),AD334)),AD334)))</x:f>
      </x:c>
      <x:c r="CH334" s="50" t="str">
        <x:f>IF(26&gt;'Настройки'!$B$3,"",IF(ISBLANK(AE334),IF('Настройки'!$B$9="Нулевой спрос",0,""),IF(AE334&lt;0,IF('Настройки'!$B$10="Исключить","",IF('Настройки'!$B$10="Абсолютные значения",ABS(AE334),AE334)),AE334)))</x:f>
      </x:c>
      <x:c r="CI334" s="50" t="str">
        <x:f>IF(27&gt;'Настройки'!$B$3,"",IF(ISBLANK(AF334),IF('Настройки'!$B$9="Нулевой спрос",0,""),IF(AF334&lt;0,IF('Настройки'!$B$10="Исключить","",IF('Настройки'!$B$10="Абсолютные значения",ABS(AF334),AF334)),AF334)))</x:f>
      </x:c>
      <x:c r="CJ334" s="50" t="str">
        <x:f>IF(28&gt;'Настройки'!$B$3,"",IF(ISBLANK(AG334),IF('Настройки'!$B$9="Нулевой спрос",0,""),IF(AG334&lt;0,IF('Настройки'!$B$10="Исключить","",IF('Настройки'!$B$10="Абсолютные значения",ABS(AG334),AG334)),AG334)))</x:f>
      </x:c>
      <x:c r="CK334" s="50" t="str">
        <x:f>IF(29&gt;'Настройки'!$B$3,"",IF(ISBLANK(AH334),IF('Настройки'!$B$9="Нулевой спрос",0,""),IF(AH334&lt;0,IF('Настройки'!$B$10="Исключить","",IF('Настройки'!$B$10="Абсолютные значения",ABS(AH334),AH334)),AH334)))</x:f>
      </x:c>
      <x:c r="CL334" s="50" t="str">
        <x:f>IF(30&gt;'Настройки'!$B$3,"",IF(ISBLANK(AI334),IF('Настройки'!$B$9="Нулевой спрос",0,""),IF(AI334&lt;0,IF('Настройки'!$B$10="Исключить","",IF('Настройки'!$B$10="Абсолютные значения",ABS(AI334),AI334)),AI334)))</x:f>
      </x:c>
      <x:c r="CM334" s="50" t="str">
        <x:f>IF(31&gt;'Настройки'!$B$3,"",IF(ISBLANK(AJ334),IF('Настройки'!$B$9="Нулевой спрос",0,""),IF(AJ334&lt;0,IF('Настройки'!$B$10="Исключить","",IF('Настройки'!$B$10="Абсолютные значения",ABS(AJ334),AJ334)),AJ334)))</x:f>
      </x:c>
      <x:c r="CN334" s="50" t="str">
        <x:f>IF(32&gt;'Настройки'!$B$3,"",IF(ISBLANK(AK334),IF('Настройки'!$B$9="Нулевой спрос",0,""),IF(AK334&lt;0,IF('Настройки'!$B$10="Исключить","",IF('Настройки'!$B$10="Абсолютные значения",ABS(AK334),AK334)),AK334)))</x:f>
      </x:c>
      <x:c r="CO334" s="50" t="str">
        <x:f>IF(33&gt;'Настройки'!$B$3,"",IF(ISBLANK(AL334),IF('Настройки'!$B$9="Нулевой спрос",0,""),IF(AL334&lt;0,IF('Настройки'!$B$10="Исключить","",IF('Настройки'!$B$10="Абсолютные значения",ABS(AL334),AL334)),AL334)))</x:f>
      </x:c>
      <x:c r="CP334" s="50" t="str">
        <x:f>IF(34&gt;'Настройки'!$B$3,"",IF(ISBLANK(AM334),IF('Настройки'!$B$9="Нулевой спрос",0,""),IF(AM334&lt;0,IF('Настройки'!$B$10="Исключить","",IF('Настройки'!$B$10="Абсолютные значения",ABS(AM334),AM334)),AM334)))</x:f>
      </x:c>
      <x:c r="CQ334" s="50" t="str">
        <x:f>IF(35&gt;'Настройки'!$B$3,"",IF(ISBLANK(AN334),IF('Настройки'!$B$9="Нулевой спрос",0,""),IF(AN334&lt;0,IF('Настройки'!$B$10="Исключить","",IF('Настройки'!$B$10="Абсолютные значения",ABS(AN334),AN334)),AN334)))</x:f>
      </x:c>
      <x:c r="CR334" s="50" t="str">
        <x:f>IF(36&gt;'Настройки'!$B$3,"",IF(ISBLANK(AO334),IF('Настройки'!$B$9="Нулевой спрос",0,""),IF(AO334&lt;0,IF('Настройки'!$B$10="Исключить","",IF('Настройки'!$B$10="Абсолютные значения",ABS(AO334),AO334)),AO334)))</x:f>
      </x:c>
      <x:c r="CS334" s="50" t="str">
        <x:f>IF(OR(1&gt;'Настройки'!$B$3,ISBLANK(BI334),BI334=0),"",BI334)</x:f>
      </x:c>
      <x:c r="CT334" s="50" t="str">
        <x:f>IF(OR(2&gt;'Настройки'!$B$3,ISBLANK(BJ334),BJ334=0),"",BJ334)</x:f>
      </x:c>
      <x:c r="CU334" s="50" t="str">
        <x:f>IF(OR(3&gt;'Настройки'!$B$3,ISBLANK(BK334),BK334=0),"",BK334)</x:f>
      </x:c>
      <x:c r="CV334" s="50" t="str">
        <x:f>IF(OR(4&gt;'Настройки'!$B$3,ISBLANK(BL334),BL334=0),"",BL334)</x:f>
      </x:c>
      <x:c r="CW334" s="50" t="str">
        <x:f>IF(OR(5&gt;'Настройки'!$B$3,ISBLANK(BM334),BM334=0),"",BM334)</x:f>
      </x:c>
      <x:c r="CX334" s="50" t="str">
        <x:f>IF(OR(6&gt;'Настройки'!$B$3,ISBLANK(BN334),BN334=0),"",BN334)</x:f>
      </x:c>
      <x:c r="CY334" s="50" t="str">
        <x:f>IF(OR(7&gt;'Настройки'!$B$3,ISBLANK(BO334),BO334=0),"",BO334)</x:f>
      </x:c>
      <x:c r="CZ334" s="50" t="str">
        <x:f>IF(OR(8&gt;'Настройки'!$B$3,ISBLANK(BP334),BP334=0),"",BP334)</x:f>
      </x:c>
      <x:c r="DA334" s="50" t="str">
        <x:f>IF(OR(9&gt;'Настройки'!$B$3,ISBLANK(BQ334),BQ334=0),"",BQ334)</x:f>
      </x:c>
      <x:c r="DB334" s="50" t="str">
        <x:f>IF(OR(10&gt;'Настройки'!$B$3,ISBLANK(BR334),BR334=0),"",BR334)</x:f>
      </x:c>
      <x:c r="DC334" s="50" t="str">
        <x:f>IF(OR(11&gt;'Настройки'!$B$3,ISBLANK(BS334),BS334=0),"",BS334)</x:f>
      </x:c>
      <x:c r="DD334" s="50" t="str">
        <x:f>IF(OR(12&gt;'Настройки'!$B$3,ISBLANK(BT334),BT334=0),"",BT334)</x:f>
      </x:c>
      <x:c r="DE334" s="50" t="str">
        <x:f>IF(OR(13&gt;'Настройки'!$B$3,ISBLANK(BU334),BU334=0),"",BU334)</x:f>
      </x:c>
      <x:c r="DF334" s="50" t="str">
        <x:f>IF(OR(14&gt;'Настройки'!$B$3,ISBLANK(BV334),BV334=0),"",BV334)</x:f>
      </x:c>
      <x:c r="DG334" s="50" t="str">
        <x:f>IF(OR(15&gt;'Настройки'!$B$3,ISBLANK(BW334),BW334=0),"",BW334)</x:f>
      </x:c>
      <x:c r="DH334" s="50" t="str">
        <x:f>IF(OR(16&gt;'Настройки'!$B$3,ISBLANK(BX334),BX334=0),"",BX334)</x:f>
      </x:c>
      <x:c r="DI334" s="50" t="str">
        <x:f>IF(OR(17&gt;'Настройки'!$B$3,ISBLANK(BY334),BY334=0),"",BY334)</x:f>
      </x:c>
      <x:c r="DJ334" s="50" t="str">
        <x:f>IF(OR(18&gt;'Настройки'!$B$3,ISBLANK(BZ334),BZ334=0),"",BZ334)</x:f>
      </x:c>
      <x:c r="DK334" s="50" t="str">
        <x:f>IF(OR(19&gt;'Настройки'!$B$3,ISBLANK(CA334),CA334=0),"",CA334)</x:f>
      </x:c>
      <x:c r="DL334" s="50" t="str">
        <x:f>IF(OR(20&gt;'Настройки'!$B$3,ISBLANK(CB334),CB334=0),"",CB334)</x:f>
      </x:c>
      <x:c r="DM334" s="50" t="str">
        <x:f>IF(OR(21&gt;'Настройки'!$B$3,ISBLANK(CC334),CC334=0),"",CC334)</x:f>
      </x:c>
      <x:c r="DN334" s="50" t="str">
        <x:f>IF(OR(22&gt;'Настройки'!$B$3,ISBLANK(CD334),CD334=0),"",CD334)</x:f>
      </x:c>
      <x:c r="DO334" s="50" t="str">
        <x:f>IF(OR(23&gt;'Настройки'!$B$3,ISBLANK(CE334),CE334=0),"",CE334)</x:f>
      </x:c>
      <x:c r="DP334" s="50" t="str">
        <x:f>IF(OR(24&gt;'Настройки'!$B$3,ISBLANK(CF334),CF334=0),"",CF334)</x:f>
      </x:c>
      <x:c r="DQ334" s="50" t="str">
        <x:f>IF(OR(25&gt;'Настройки'!$B$3,ISBLANK(CG334),CG334=0),"",CG334)</x:f>
      </x:c>
      <x:c r="DR334" s="50" t="str">
        <x:f>IF(OR(26&gt;'Настройки'!$B$3,ISBLANK(CH334),CH334=0),"",CH334)</x:f>
      </x:c>
      <x:c r="DS334" s="50" t="str">
        <x:f>IF(OR(27&gt;'Настройки'!$B$3,ISBLANK(CI334),CI334=0),"",CI334)</x:f>
      </x:c>
      <x:c r="DT334" s="50" t="str">
        <x:f>IF(OR(28&gt;'Настройки'!$B$3,ISBLANK(CJ334),CJ334=0),"",CJ334)</x:f>
      </x:c>
      <x:c r="DU334" s="50" t="str">
        <x:f>IF(OR(29&gt;'Настройки'!$B$3,ISBLANK(CK334),CK334=0),"",CK334)</x:f>
      </x:c>
      <x:c r="DV334" s="50" t="str">
        <x:f>IF(OR(30&gt;'Настройки'!$B$3,ISBLANK(CL334),CL334=0),"",CL334)</x:f>
      </x:c>
      <x:c r="DW334" s="50" t="str">
        <x:f>IF(OR(31&gt;'Настройки'!$B$3,ISBLANK(CM334),CM334=0),"",CM334)</x:f>
      </x:c>
      <x:c r="DX334" s="50" t="str">
        <x:f>IF(OR(32&gt;'Настройки'!$B$3,ISBLANK(CN334),CN334=0),"",CN334)</x:f>
      </x:c>
      <x:c r="DY334" s="50" t="str">
        <x:f>IF(OR(33&gt;'Настройки'!$B$3,ISBLANK(CO334),CO334=0),"",CO334)</x:f>
      </x:c>
      <x:c r="DZ334" s="50" t="str">
        <x:f>IF(OR(34&gt;'Настройки'!$B$3,ISBLANK(CP334),CP334=0),"",CP334)</x:f>
      </x:c>
      <x:c r="EA334" s="50" t="str">
        <x:f>IF(OR(35&gt;'Настройки'!$B$3,ISBLANK(CQ334),CQ334=0),"",CQ334)</x:f>
      </x:c>
      <x:c r="EB334" s="50" t="str">
        <x:f>IF(OR(36&gt;'Настройки'!$B$3,ISBLANK(CR334),CR334=0),"",CR334)</x:f>
      </x:c>
      <x:c r="EC334" s="50" t="str">
        <x:f>IF(A334="","",IF(OR(BB334="AZ",BB334="BZ"),10000+ROW(),IF(AZ334&gt;'Настройки'!$B$11,20000+ROW(),IF(BF334&lt;&gt;"Обычный",30000+ROW(),IF(AX334&lt;=0,40000+ROW(),"")))))</x:f>
      </x:c>
      <x:c r="ED334" s="50" t="str">
        <x:f>IF(EC334="","",COUNTIFS($EC$2:$EC$1001,"&gt;0",$EC$2:$EC$1001,"&lt;"&amp;EC334)+1)</x:f>
      </x:c>
    </x:row>
    <x:row r="335">
      <x:c r="A335" s="115"/>
      <x:c r="B335" s="115"/>
      <x:c r="C335" s="115"/>
      <x:c r="D335" s="118"/>
      <x:c r="E335" s="118"/>
      <x:c r="F335" s="118"/>
      <x:c r="G335" s="118"/>
      <x:c r="H335" s="118"/>
      <x:c r="I335" s="118"/>
      <x:c r="J335" s="118"/>
      <x:c r="K335" s="118"/>
      <x:c r="L335" s="118"/>
      <x:c r="M335" s="118"/>
      <x:c r="N335" s="118"/>
      <x:c r="O335" s="118"/>
      <x:c r="P335" s="118"/>
      <x:c r="Q335" s="118"/>
      <x:c r="R335" s="118"/>
      <x:c r="S335" s="118"/>
      <x:c r="T335" s="118"/>
      <x:c r="U335" s="118"/>
      <x:c r="V335" s="118"/>
      <x:c r="W335" s="118"/>
      <x:c r="X335" s="118"/>
      <x:c r="Y335" s="118"/>
      <x:c r="Z335" s="118"/>
      <x:c r="AA335" s="118"/>
      <x:c r="AB335" s="118"/>
      <x:c r="AC335" s="118"/>
      <x:c r="AD335" s="118"/>
      <x:c r="AE335" s="118"/>
      <x:c r="AF335" s="118"/>
      <x:c r="AG335" s="118"/>
      <x:c r="AH335" s="118"/>
      <x:c r="AI335" s="118"/>
      <x:c r="AJ335" s="118"/>
      <x:c r="AK335" s="118"/>
      <x:c r="AL335" s="118"/>
      <x:c r="AM335" s="118"/>
      <x:c r="AN335" s="118"/>
      <x:c r="AO335" s="118"/>
      <x:c r="AP335" s="115"/>
      <x:c r="AQ335" s="49" t="str">
        <x:f>IF(A335="","",COUNT(BI335:INDEX(BI335:CR335,1,'Настройки'!$B$3)))</x:f>
      </x:c>
      <x:c r="AR335" s="49" t="str">
        <x:f>IF(A335="","",SUM(BI335:INDEX(BI335:CR335,1,'Настройки'!$B$3)))</x:f>
      </x:c>
      <x:c r="AS335" s="58" t="str">
        <x:f>IF(A335="","",IF('Настройки'!$B$4="Стоимость потребления",AR335*D335,IF('Настройки'!$B$4="Количество",AR335,E335)))</x:f>
      </x:c>
      <x:c r="AT335" s="61" t="str">
        <x:f>IF(OR(A335="",AS335&lt;0,SUM($AS$2:$AS$1001)&lt;=0),"",AS335/SUM($AS$2:$AS$1001))</x:f>
      </x:c>
      <x:c r="AU335" s="61" t="str">
        <x:f>IF(OR(A335="",AS335&lt;0,SUM($AS$2:$AS$1001)&lt;=0),"",SUMIFS($AS$2:$AS$1001,$AS$2:$AS$1001,"&gt;"&amp;AS335)/SUM($AS$2:$AS$1001))</x:f>
      </x:c>
      <x:c r="AV335" s="61" t="str">
        <x:f>IF(OR(A335="",AS335&lt;0,SUM($AS$2:$AS$1001)&lt;=0),"",SUMIFS($AS$2:$AS$1001,$AS$2:$AS$1001,"&gt;="&amp;AS335)/SUM($AS$2:$AS$1001))</x:f>
      </x:c>
      <x:c r="AW335" s="49" t="str">
        <x:f>IF(A335="","",IF(SUM($AS$2:$AS$1001)&lt;=0,"Не определён",IF(AS335&lt;0,"Исключение",IF(AU335&lt;'Настройки'!$B$5,"A",IF(AU335&lt;'Настройки'!$B$6,"B","C")))))</x:f>
      </x:c>
      <x:c r="AX335" s="58" t="str">
        <x:f>IF(A335="","",IF(AQ335=0,"",AVERAGE(BI335:INDEX(BI335:CR335,1,'Настройки'!$B$3))))</x:f>
      </x:c>
      <x:c r="AY335" s="58" t="str">
        <x:f>IF(OR(A335="",AQ335=0),"",STDEVP(BI335:INDEX(BI335:CR335,1,'Настройки'!$B$3)))</x:f>
      </x:c>
      <x:c r="AZ335" s="61" t="str">
        <x:f>IF(OR(A335="",AQ335&lt;'Настройки'!$B$12,AX335&lt;=0,AND('Настройки'!$B$10="Блокировать",COUNTIF(F335:INDEX(F335:AO335,1,'Настройки'!$B$3),"&lt;0")&gt;0)),"",AY335/ABS(AX335))</x:f>
      </x:c>
      <x:c r="BA335" s="49" t="str">
        <x:f>IF(A335="","",IF(AND('Настройки'!$B$10="Блокировать",COUNTIF(F335:INDEX(F335:AO335,1,'Настройки'!$B$3),"&lt;0")&gt;0),"Не определён",IF(AQ335&lt;'Настройки'!$B$12,"Не определён",IF(AX335=0,"Нет спроса",IF(AX335&lt;0,"Не определён",IF(AZ335&lt;='Настройки'!$B$7,"X",IF(AZ335&lt;='Настройки'!$B$8,"Y","Z")))))))</x:f>
      </x:c>
      <x:c r="BB335" s="49" t="str">
        <x:f>IF(OR(A335="",LEN(AW335)&lt;&gt;1,LEN(BA335)&lt;&gt;1),"",AW335&amp;BA335)</x:f>
      </x:c>
      <x:c r="BC335" s="61" t="str">
        <x:f>IF(OR(A335="",AQ335=0),"",(COUNT(BI335:INDEX(BI335:CR335,1,'Настройки'!$B$3))-COUNT(CS335:INDEX(CS335:EB335,1,'Настройки'!$B$3)))/AQ335)</x:f>
      </x:c>
      <x:c r="BD335" s="64" t="str">
        <x:f>IF(OR(A335="",COUNT(CS335:INDEX(CS335:EB335,1,'Настройки'!$B$3))=0),"",AQ335/COUNT(CS335:INDEX(CS335:EB335,1,'Настройки'!$B$3)))</x:f>
      </x:c>
      <x:c r="BE335" s="64" t="str">
        <x:f>IF(OR(A335="",COUNT(CS335:INDEX(CS335:EB335,1,'Настройки'!$B$3))=0),"",IF(AVERAGE(CS335:INDEX(CS335:EB335,1,'Настройки'!$B$3))=0,"",(STDEVP(CS335:INDEX(CS335:EB335,1,'Настройки'!$B$3))/ABS(AVERAGE(CS335:INDEX(CS335:EB335,1,'Настройки'!$B$3))))^2))</x:f>
      </x:c>
      <x:c r="BF335" s="49" t="str">
        <x:f>IF(A335="","",IF(AQ335&lt;3,"Недостаточно",IF(AQ335&lt;6,"Предварительный","Обычный")))</x:f>
      </x:c>
      <x:c r="BG335" s="49" t="str">
        <x:f>IF(A335="","",IF(COUNTIF(F335:INDEX(F335:AO335,1,'Настройки'!$B$3),"&lt;0")&gt;0,IF('Настройки'!$B$10="Блокировать","Отрицательный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"),"")&amp;IF(AQ335&lt;3,"Недостаточно истории. ",IF(AQ335&lt;6,"Предварительная классификация. ",""))&amp;IF(AX335=0,"Нет спроса за горизонт. ","")&amp;IF(AZ335&gt;'Настройки'!$B$11,"Экстремальная вариативность. ",""))</x:f>
      </x:c>
      <x:c r="BH335" s="49" t="str">
        <x:f>IF(A335="","",IFERROR(VLOOKUP(BB335,'Настройки'!$D$3:$E$11,2,FALSE),"Сначала проверьте исходные данные и историю спроса.")&amp;" Уточните срок поставки, MOQ и критичность.")</x:f>
      </x:c>
      <x:c r="BI335" s="50" t="str">
        <x:f>IF(1&gt;'Настройки'!$B$3,"",IF(ISBLANK(F335),IF('Настройки'!$B$9="Нулевой спрос",0,""),IF(F335&lt;0,IF('Настройки'!$B$10="Исключить","",IF('Настройки'!$B$10="Абсолютные значения",ABS(F335),F335)),F335)))</x:f>
      </x:c>
      <x:c r="BJ335" s="50" t="str">
        <x:f>IF(2&gt;'Настройки'!$B$3,"",IF(ISBLANK(G335),IF('Настройки'!$B$9="Нулевой спрос",0,""),IF(G335&lt;0,IF('Настройки'!$B$10="Исключить","",IF('Настройки'!$B$10="Абсолютные значения",ABS(G335),G335)),G335)))</x:f>
      </x:c>
      <x:c r="BK335" s="50" t="str">
        <x:f>IF(3&gt;'Настройки'!$B$3,"",IF(ISBLANK(H335),IF('Настройки'!$B$9="Нулевой спрос",0,""),IF(H335&lt;0,IF('Настройки'!$B$10="Исключить","",IF('Настройки'!$B$10="Абсолютные значения",ABS(H335),H335)),H335)))</x:f>
      </x:c>
      <x:c r="BL335" s="50" t="str">
        <x:f>IF(4&gt;'Настройки'!$B$3,"",IF(ISBLANK(I335),IF('Настройки'!$B$9="Нулевой спрос",0,""),IF(I335&lt;0,IF('Настройки'!$B$10="Исключить","",IF('Настройки'!$B$10="Абсолютные значения",ABS(I335),I335)),I335)))</x:f>
      </x:c>
      <x:c r="BM335" s="50" t="str">
        <x:f>IF(5&gt;'Настройки'!$B$3,"",IF(ISBLANK(J335),IF('Настройки'!$B$9="Нулевой спрос",0,""),IF(J335&lt;0,IF('Настройки'!$B$10="Исключить","",IF('Настройки'!$B$10="Абсолютные значения",ABS(J335),J335)),J335)))</x:f>
      </x:c>
      <x:c r="BN335" s="50" t="str">
        <x:f>IF(6&gt;'Настройки'!$B$3,"",IF(ISBLANK(K335),IF('Настройки'!$B$9="Нулевой спрос",0,""),IF(K335&lt;0,IF('Настройки'!$B$10="Исключить","",IF('Настройки'!$B$10="Абсолютные значения",ABS(K335),K335)),K335)))</x:f>
      </x:c>
      <x:c r="BO335" s="50" t="str">
        <x:f>IF(7&gt;'Настройки'!$B$3,"",IF(ISBLANK(L335),IF('Настройки'!$B$9="Нулевой спрос",0,""),IF(L335&lt;0,IF('Настройки'!$B$10="Исключить","",IF('Настройки'!$B$10="Абсолютные значения",ABS(L335),L335)),L335)))</x:f>
      </x:c>
      <x:c r="BP335" s="50" t="str">
        <x:f>IF(8&gt;'Настройки'!$B$3,"",IF(ISBLANK(M335),IF('Настройки'!$B$9="Нулевой спрос",0,""),IF(M335&lt;0,IF('Настройки'!$B$10="Исключить","",IF('Настройки'!$B$10="Абсолютные значения",ABS(M335),M335)),M335)))</x:f>
      </x:c>
      <x:c r="BQ335" s="50" t="str">
        <x:f>IF(9&gt;'Настройки'!$B$3,"",IF(ISBLANK(N335),IF('Настройки'!$B$9="Нулевой спрос",0,""),IF(N335&lt;0,IF('Настройки'!$B$10="Исключить","",IF('Настройки'!$B$10="Абсолютные значения",ABS(N335),N335)),N335)))</x:f>
      </x:c>
      <x:c r="BR335" s="50" t="str">
        <x:f>IF(10&gt;'Настройки'!$B$3,"",IF(ISBLANK(O335),IF('Настройки'!$B$9="Нулевой спрос",0,""),IF(O335&lt;0,IF('Настройки'!$B$10="Исключить","",IF('Настройки'!$B$10="Абсолютные значения",ABS(O335),O335)),O335)))</x:f>
      </x:c>
      <x:c r="BS335" s="50" t="str">
        <x:f>IF(11&gt;'Настройки'!$B$3,"",IF(ISBLANK(P335),IF('Настройки'!$B$9="Нулевой спрос",0,""),IF(P335&lt;0,IF('Настройки'!$B$10="Исключить","",IF('Настройки'!$B$10="Абсолютные значения",ABS(P335),P335)),P335)))</x:f>
      </x:c>
      <x:c r="BT335" s="50" t="str">
        <x:f>IF(12&gt;'Настройки'!$B$3,"",IF(ISBLANK(Q335),IF('Настройки'!$B$9="Нулевой спрос",0,""),IF(Q335&lt;0,IF('Настройки'!$B$10="Исключить","",IF('Настройки'!$B$10="Абсолютные значения",ABS(Q335),Q335)),Q335)))</x:f>
      </x:c>
      <x:c r="BU335" s="50" t="str">
        <x:f>IF(13&gt;'Настройки'!$B$3,"",IF(ISBLANK(R335),IF('Настройки'!$B$9="Нулевой спрос",0,""),IF(R335&lt;0,IF('Настройки'!$B$10="Исключить","",IF('Настройки'!$B$10="Абсолютные значения",ABS(R335),R335)),R335)))</x:f>
      </x:c>
      <x:c r="BV335" s="50" t="str">
        <x:f>IF(14&gt;'Настройки'!$B$3,"",IF(ISBLANK(S335),IF('Настройки'!$B$9="Нулевой спрос",0,""),IF(S335&lt;0,IF('Настройки'!$B$10="Исключить","",IF('Настройки'!$B$10="Абсолютные значения",ABS(S335),S335)),S335)))</x:f>
      </x:c>
      <x:c r="BW335" s="50" t="str">
        <x:f>IF(15&gt;'Настройки'!$B$3,"",IF(ISBLANK(T335),IF('Настройки'!$B$9="Нулевой спрос",0,""),IF(T335&lt;0,IF('Настройки'!$B$10="Исключить","",IF('Настройки'!$B$10="Абсолютные значения",ABS(T335),T335)),T335)))</x:f>
      </x:c>
      <x:c r="BX335" s="50" t="str">
        <x:f>IF(16&gt;'Настройки'!$B$3,"",IF(ISBLANK(U335),IF('Настройки'!$B$9="Нулевой спрос",0,""),IF(U335&lt;0,IF('Настройки'!$B$10="Исключить","",IF('Настройки'!$B$10="Абсолютные значения",ABS(U335),U335)),U335)))</x:f>
      </x:c>
      <x:c r="BY335" s="50" t="str">
        <x:f>IF(17&gt;'Настройки'!$B$3,"",IF(ISBLANK(V335),IF('Настройки'!$B$9="Нулевой спрос",0,""),IF(V335&lt;0,IF('Настройки'!$B$10="Исключить","",IF('Настройки'!$B$10="Абсолютные значения",ABS(V335),V335)),V335)))</x:f>
      </x:c>
      <x:c r="BZ335" s="50" t="str">
        <x:f>IF(18&gt;'Настройки'!$B$3,"",IF(ISBLANK(W335),IF('Настройки'!$B$9="Нулевой спрос",0,""),IF(W335&lt;0,IF('Настройки'!$B$10="Исключить","",IF('Настройки'!$B$10="Абсолютные значения",ABS(W335),W335)),W335)))</x:f>
      </x:c>
      <x:c r="CA335" s="50" t="str">
        <x:f>IF(19&gt;'Настройки'!$B$3,"",IF(ISBLANK(X335),IF('Настройки'!$B$9="Нулевой спрос",0,""),IF(X335&lt;0,IF('Настройки'!$B$10="Исключить","",IF('Настройки'!$B$10="Абсолютные значения",ABS(X335),X335)),X335)))</x:f>
      </x:c>
      <x:c r="CB335" s="50" t="str">
        <x:f>IF(20&gt;'Настройки'!$B$3,"",IF(ISBLANK(Y335),IF('Настройки'!$B$9="Нулевой спрос",0,""),IF(Y335&lt;0,IF('Настройки'!$B$10="Исключить","",IF('Настройки'!$B$10="Абсолютные значения",ABS(Y335),Y335)),Y335)))</x:f>
      </x:c>
      <x:c r="CC335" s="50" t="str">
        <x:f>IF(21&gt;'Настройки'!$B$3,"",IF(ISBLANK(Z335),IF('Настройки'!$B$9="Нулевой спрос",0,""),IF(Z335&lt;0,IF('Настройки'!$B$10="Исключить","",IF('Настройки'!$B$10="Абсолютные значения",ABS(Z335),Z335)),Z335)))</x:f>
      </x:c>
      <x:c r="CD335" s="50" t="str">
        <x:f>IF(22&gt;'Настройки'!$B$3,"",IF(ISBLANK(AA335),IF('Настройки'!$B$9="Нулевой спрос",0,""),IF(AA335&lt;0,IF('Настройки'!$B$10="Исключить","",IF('Настройки'!$B$10="Абсолютные значения",ABS(AA335),AA335)),AA335)))</x:f>
      </x:c>
      <x:c r="CE335" s="50" t="str">
        <x:f>IF(23&gt;'Настройки'!$B$3,"",IF(ISBLANK(AB335),IF('Настройки'!$B$9="Нулевой спрос",0,""),IF(AB335&lt;0,IF('Настройки'!$B$10="Исключить","",IF('Настройки'!$B$10="Абсолютные значения",ABS(AB335),AB335)),AB335)))</x:f>
      </x:c>
      <x:c r="CF335" s="50" t="str">
        <x:f>IF(24&gt;'Настройки'!$B$3,"",IF(ISBLANK(AC335),IF('Настройки'!$B$9="Нулевой спрос",0,""),IF(AC335&lt;0,IF('Настройки'!$B$10="Исключить","",IF('Настройки'!$B$10="Абсолютные значения",ABS(AC335),AC335)),AC335)))</x:f>
      </x:c>
      <x:c r="CG335" s="50" t="str">
        <x:f>IF(25&gt;'Настройки'!$B$3,"",IF(ISBLANK(AD335),IF('Настройки'!$B$9="Нулевой спрос",0,""),IF(AD335&lt;0,IF('Настройки'!$B$10="Исключить","",IF('Настройки'!$B$10="Абсолютные значения",ABS(AD335),AD335)),AD335)))</x:f>
      </x:c>
      <x:c r="CH335" s="50" t="str">
        <x:f>IF(26&gt;'Настройки'!$B$3,"",IF(ISBLANK(AE335),IF('Настройки'!$B$9="Нулевой спрос",0,""),IF(AE335&lt;0,IF('Настройки'!$B$10="Исключить","",IF('Настройки'!$B$10="Абсолютные значения",ABS(AE335),AE335)),AE335)))</x:f>
      </x:c>
      <x:c r="CI335" s="50" t="str">
        <x:f>IF(27&gt;'Настройки'!$B$3,"",IF(ISBLANK(AF335),IF('Настройки'!$B$9="Нулевой спрос",0,""),IF(AF335&lt;0,IF('Настройки'!$B$10="Исключить","",IF('Настройки'!$B$10="Абсолютные значения",ABS(AF335),AF335)),AF335)))</x:f>
      </x:c>
      <x:c r="CJ335" s="50" t="str">
        <x:f>IF(28&gt;'Настройки'!$B$3,"",IF(ISBLANK(AG335),IF('Настройки'!$B$9="Нулевой спрос",0,""),IF(AG335&lt;0,IF('Настройки'!$B$10="Исключить","",IF('Настройки'!$B$10="Абсолютные значения",ABS(AG335),AG335)),AG335)))</x:f>
      </x:c>
      <x:c r="CK335" s="50" t="str">
        <x:f>IF(29&gt;'Настройки'!$B$3,"",IF(ISBLANK(AH335),IF('Настройки'!$B$9="Нулевой спрос",0,""),IF(AH335&lt;0,IF('Настройки'!$B$10="Исключить","",IF('Настройки'!$B$10="Абсолютные значения",ABS(AH335),AH335)),AH335)))</x:f>
      </x:c>
      <x:c r="CL335" s="50" t="str">
        <x:f>IF(30&gt;'Настройки'!$B$3,"",IF(ISBLANK(AI335),IF('Настройки'!$B$9="Нулевой спрос",0,""),IF(AI335&lt;0,IF('Настройки'!$B$10="Исключить","",IF('Настройки'!$B$10="Абсолютные значения",ABS(AI335),AI335)),AI335)))</x:f>
      </x:c>
      <x:c r="CM335" s="50" t="str">
        <x:f>IF(31&gt;'Настройки'!$B$3,"",IF(ISBLANK(AJ335),IF('Настройки'!$B$9="Нулевой спрос",0,""),IF(AJ335&lt;0,IF('Настройки'!$B$10="Исключить","",IF('Настройки'!$B$10="Абсолютные значения",ABS(AJ335),AJ335)),AJ335)))</x:f>
      </x:c>
      <x:c r="CN335" s="50" t="str">
        <x:f>IF(32&gt;'Настройки'!$B$3,"",IF(ISBLANK(AK335),IF('Настройки'!$B$9="Нулевой спрос",0,""),IF(AK335&lt;0,IF('Настройки'!$B$10="Исключить","",IF('Настройки'!$B$10="Абсолютные значения",ABS(AK335),AK335)),AK335)))</x:f>
      </x:c>
      <x:c r="CO335" s="50" t="str">
        <x:f>IF(33&gt;'Настройки'!$B$3,"",IF(ISBLANK(AL335),IF('Настройки'!$B$9="Нулевой спрос",0,""),IF(AL335&lt;0,IF('Настройки'!$B$10="Исключить","",IF('Настройки'!$B$10="Абсолютные значения",ABS(AL335),AL335)),AL335)))</x:f>
      </x:c>
      <x:c r="CP335" s="50" t="str">
        <x:f>IF(34&gt;'Настройки'!$B$3,"",IF(ISBLANK(AM335),IF('Настройки'!$B$9="Нулевой спрос",0,""),IF(AM335&lt;0,IF('Настройки'!$B$10="Исключить","",IF('Настройки'!$B$10="Абсолютные значения",ABS(AM335),AM335)),AM335)))</x:f>
      </x:c>
      <x:c r="CQ335" s="50" t="str">
        <x:f>IF(35&gt;'Настройки'!$B$3,"",IF(ISBLANK(AN335),IF('Настройки'!$B$9="Нулевой спрос",0,""),IF(AN335&lt;0,IF('Настройки'!$B$10="Исключить","",IF('Настройки'!$B$10="Абсолютные значения",ABS(AN335),AN335)),AN335)))</x:f>
      </x:c>
      <x:c r="CR335" s="50" t="str">
        <x:f>IF(36&gt;'Настройки'!$B$3,"",IF(ISBLANK(AO335),IF('Настройки'!$B$9="Нулевой спрос",0,""),IF(AO335&lt;0,IF('Настройки'!$B$10="Исключить","",IF('Настройки'!$B$10="Абсолютные значения",ABS(AO335),AO335)),AO335)))</x:f>
      </x:c>
      <x:c r="CS335" s="50" t="str">
        <x:f>IF(OR(1&gt;'Настройки'!$B$3,ISBLANK(BI335),BI335=0),"",BI335)</x:f>
      </x:c>
      <x:c r="CT335" s="50" t="str">
        <x:f>IF(OR(2&gt;'Настройки'!$B$3,ISBLANK(BJ335),BJ335=0),"",BJ335)</x:f>
      </x:c>
      <x:c r="CU335" s="50" t="str">
        <x:f>IF(OR(3&gt;'Настройки'!$B$3,ISBLANK(BK335),BK335=0),"",BK335)</x:f>
      </x:c>
      <x:c r="CV335" s="50" t="str">
        <x:f>IF(OR(4&gt;'Настройки'!$B$3,ISBLANK(BL335),BL335=0),"",BL335)</x:f>
      </x:c>
      <x:c r="CW335" s="50" t="str">
        <x:f>IF(OR(5&gt;'Настройки'!$B$3,ISBLANK(BM335),BM335=0),"",BM335)</x:f>
      </x:c>
      <x:c r="CX335" s="50" t="str">
        <x:f>IF(OR(6&gt;'Настройки'!$B$3,ISBLANK(BN335),BN335=0),"",BN335)</x:f>
      </x:c>
      <x:c r="CY335" s="50" t="str">
        <x:f>IF(OR(7&gt;'Настройки'!$B$3,ISBLANK(BO335),BO335=0),"",BO335)</x:f>
      </x:c>
      <x:c r="CZ335" s="50" t="str">
        <x:f>IF(OR(8&gt;'Настройки'!$B$3,ISBLANK(BP335),BP335=0),"",BP335)</x:f>
      </x:c>
      <x:c r="DA335" s="50" t="str">
        <x:f>IF(OR(9&gt;'Настройки'!$B$3,ISBLANK(BQ335),BQ335=0),"",BQ335)</x:f>
      </x:c>
      <x:c r="DB335" s="50" t="str">
        <x:f>IF(OR(10&gt;'Настройки'!$B$3,ISBLANK(BR335),BR335=0),"",BR335)</x:f>
      </x:c>
      <x:c r="DC335" s="50" t="str">
        <x:f>IF(OR(11&gt;'Настройки'!$B$3,ISBLANK(BS335),BS335=0),"",BS335)</x:f>
      </x:c>
      <x:c r="DD335" s="50" t="str">
        <x:f>IF(OR(12&gt;'Настройки'!$B$3,ISBLANK(BT335),BT335=0),"",BT335)</x:f>
      </x:c>
      <x:c r="DE335" s="50" t="str">
        <x:f>IF(OR(13&gt;'Настройки'!$B$3,ISBLANK(BU335),BU335=0),"",BU335)</x:f>
      </x:c>
      <x:c r="DF335" s="50" t="str">
        <x:f>IF(OR(14&gt;'Настройки'!$B$3,ISBLANK(BV335),BV335=0),"",BV335)</x:f>
      </x:c>
      <x:c r="DG335" s="50" t="str">
        <x:f>IF(OR(15&gt;'Настройки'!$B$3,ISBLANK(BW335),BW335=0),"",BW335)</x:f>
      </x:c>
      <x:c r="DH335" s="50" t="str">
        <x:f>IF(OR(16&gt;'Настройки'!$B$3,ISBLANK(BX335),BX335=0),"",BX335)</x:f>
      </x:c>
      <x:c r="DI335" s="50" t="str">
        <x:f>IF(OR(17&gt;'Настройки'!$B$3,ISBLANK(BY335),BY335=0),"",BY335)</x:f>
      </x:c>
      <x:c r="DJ335" s="50" t="str">
        <x:f>IF(OR(18&gt;'Настройки'!$B$3,ISBLANK(BZ335),BZ335=0),"",BZ335)</x:f>
      </x:c>
      <x:c r="DK335" s="50" t="str">
        <x:f>IF(OR(19&gt;'Настройки'!$B$3,ISBLANK(CA335),CA335=0),"",CA335)</x:f>
      </x:c>
      <x:c r="DL335" s="50" t="str">
        <x:f>IF(OR(20&gt;'Настройки'!$B$3,ISBLANK(CB335),CB335=0),"",CB335)</x:f>
      </x:c>
      <x:c r="DM335" s="50" t="str">
        <x:f>IF(OR(21&gt;'Настройки'!$B$3,ISBLANK(CC335),CC335=0),"",CC335)</x:f>
      </x:c>
      <x:c r="DN335" s="50" t="str">
        <x:f>IF(OR(22&gt;'Настройки'!$B$3,ISBLANK(CD335),CD335=0),"",CD335)</x:f>
      </x:c>
      <x:c r="DO335" s="50" t="str">
        <x:f>IF(OR(23&gt;'Настройки'!$B$3,ISBLANK(CE335),CE335=0),"",CE335)</x:f>
      </x:c>
      <x:c r="DP335" s="50" t="str">
        <x:f>IF(OR(24&gt;'Настройки'!$B$3,ISBLANK(CF335),CF335=0),"",CF335)</x:f>
      </x:c>
      <x:c r="DQ335" s="50" t="str">
        <x:f>IF(OR(25&gt;'Настройки'!$B$3,ISBLANK(CG335),CG335=0),"",CG335)</x:f>
      </x:c>
      <x:c r="DR335" s="50" t="str">
        <x:f>IF(OR(26&gt;'Настройки'!$B$3,ISBLANK(CH335),CH335=0),"",CH335)</x:f>
      </x:c>
      <x:c r="DS335" s="50" t="str">
        <x:f>IF(OR(27&gt;'Настройки'!$B$3,ISBLANK(CI335),CI335=0),"",CI335)</x:f>
      </x:c>
      <x:c r="DT335" s="50" t="str">
        <x:f>IF(OR(28&gt;'Настройки'!$B$3,ISBLANK(CJ335),CJ335=0),"",CJ335)</x:f>
      </x:c>
      <x:c r="DU335" s="50" t="str">
        <x:f>IF(OR(29&gt;'Настройки'!$B$3,ISBLANK(CK335),CK335=0),"",CK335)</x:f>
      </x:c>
      <x:c r="DV335" s="50" t="str">
        <x:f>IF(OR(30&gt;'Настройки'!$B$3,ISBLANK(CL335),CL335=0),"",CL335)</x:f>
      </x:c>
      <x:c r="DW335" s="50" t="str">
        <x:f>IF(OR(31&gt;'Настройки'!$B$3,ISBLANK(CM335),CM335=0),"",CM335)</x:f>
      </x:c>
      <x:c r="DX335" s="50" t="str">
        <x:f>IF(OR(32&gt;'Настройки'!$B$3,ISBLANK(CN335),CN335=0),"",CN335)</x:f>
      </x:c>
      <x:c r="DY335" s="50" t="str">
        <x:f>IF(OR(33&gt;'Настройки'!$B$3,ISBLANK(CO335),CO335=0),"",CO335)</x:f>
      </x:c>
      <x:c r="DZ335" s="50" t="str">
        <x:f>IF(OR(34&gt;'Настройки'!$B$3,ISBLANK(CP335),CP335=0),"",CP335)</x:f>
      </x:c>
      <x:c r="EA335" s="50" t="str">
        <x:f>IF(OR(35&gt;'Настройки'!$B$3,ISBLANK(CQ335),CQ335=0),"",CQ335)</x:f>
      </x:c>
      <x:c r="EB335" s="50" t="str">
        <x:f>IF(OR(36&gt;'Настройки'!$B$3,ISBLANK(CR335),CR335=0),"",CR335)</x:f>
      </x:c>
      <x:c r="EC335" s="50" t="str">
        <x:f>IF(A335="","",IF(OR(BB335="AZ",BB335="BZ"),10000+ROW(),IF(AZ335&gt;'Настройки'!$B$11,20000+ROW(),IF(BF335&lt;&gt;"Обычный",30000+ROW(),IF(AX335&lt;=0,40000+ROW(),"")))))</x:f>
      </x:c>
      <x:c r="ED335" s="50" t="str">
        <x:f>IF(EC335="","",COUNTIFS($EC$2:$EC$1001,"&gt;0",$EC$2:$EC$1001,"&lt;"&amp;EC335)+1)</x:f>
      </x:c>
    </x:row>
    <x:row r="336">
      <x:c r="A336" s="115"/>
      <x:c r="B336" s="115"/>
      <x:c r="C336" s="115"/>
      <x:c r="D336" s="118"/>
      <x:c r="E336" s="118"/>
      <x:c r="F336" s="118"/>
      <x:c r="G336" s="118"/>
      <x:c r="H336" s="118"/>
      <x:c r="I336" s="118"/>
      <x:c r="J336" s="118"/>
      <x:c r="K336" s="118"/>
      <x:c r="L336" s="118"/>
      <x:c r="M336" s="118"/>
      <x:c r="N336" s="118"/>
      <x:c r="O336" s="118"/>
      <x:c r="P336" s="118"/>
      <x:c r="Q336" s="118"/>
      <x:c r="R336" s="118"/>
      <x:c r="S336" s="118"/>
      <x:c r="T336" s="118"/>
      <x:c r="U336" s="118"/>
      <x:c r="V336" s="118"/>
      <x:c r="W336" s="118"/>
      <x:c r="X336" s="118"/>
      <x:c r="Y336" s="118"/>
      <x:c r="Z336" s="118"/>
      <x:c r="AA336" s="118"/>
      <x:c r="AB336" s="118"/>
      <x:c r="AC336" s="118"/>
      <x:c r="AD336" s="118"/>
      <x:c r="AE336" s="118"/>
      <x:c r="AF336" s="118"/>
      <x:c r="AG336" s="118"/>
      <x:c r="AH336" s="118"/>
      <x:c r="AI336" s="118"/>
      <x:c r="AJ336" s="118"/>
      <x:c r="AK336" s="118"/>
      <x:c r="AL336" s="118"/>
      <x:c r="AM336" s="118"/>
      <x:c r="AN336" s="118"/>
      <x:c r="AO336" s="118"/>
      <x:c r="AP336" s="115"/>
      <x:c r="AQ336" s="49" t="str">
        <x:f>IF(A336="","",COUNT(BI336:INDEX(BI336:CR336,1,'Настройки'!$B$3)))</x:f>
      </x:c>
      <x:c r="AR336" s="49" t="str">
        <x:f>IF(A336="","",SUM(BI336:INDEX(BI336:CR336,1,'Настройки'!$B$3)))</x:f>
      </x:c>
      <x:c r="AS336" s="58" t="str">
        <x:f>IF(A336="","",IF('Настройки'!$B$4="Стоимость потребления",AR336*D336,IF('Настройки'!$B$4="Количество",AR336,E336)))</x:f>
      </x:c>
      <x:c r="AT336" s="61" t="str">
        <x:f>IF(OR(A336="",AS336&lt;0,SUM($AS$2:$AS$1001)&lt;=0),"",AS336/SUM($AS$2:$AS$1001))</x:f>
      </x:c>
      <x:c r="AU336" s="61" t="str">
        <x:f>IF(OR(A336="",AS336&lt;0,SUM($AS$2:$AS$1001)&lt;=0),"",SUMIFS($AS$2:$AS$1001,$AS$2:$AS$1001,"&gt;"&amp;AS336)/SUM($AS$2:$AS$1001))</x:f>
      </x:c>
      <x:c r="AV336" s="61" t="str">
        <x:f>IF(OR(A336="",AS336&lt;0,SUM($AS$2:$AS$1001)&lt;=0),"",SUMIFS($AS$2:$AS$1001,$AS$2:$AS$1001,"&gt;="&amp;AS336)/SUM($AS$2:$AS$1001))</x:f>
      </x:c>
      <x:c r="AW336" s="49" t="str">
        <x:f>IF(A336="","",IF(SUM($AS$2:$AS$1001)&lt;=0,"Не определён",IF(AS336&lt;0,"Исключение",IF(AU336&lt;'Настройки'!$B$5,"A",IF(AU336&lt;'Настройки'!$B$6,"B","C")))))</x:f>
      </x:c>
      <x:c r="AX336" s="58" t="str">
        <x:f>IF(A336="","",IF(AQ336=0,"",AVERAGE(BI336:INDEX(BI336:CR336,1,'Настройки'!$B$3))))</x:f>
      </x:c>
      <x:c r="AY336" s="58" t="str">
        <x:f>IF(OR(A336="",AQ336=0),"",STDEVP(BI336:INDEX(BI336:CR336,1,'Настройки'!$B$3)))</x:f>
      </x:c>
      <x:c r="AZ336" s="61" t="str">
        <x:f>IF(OR(A336="",AQ336&lt;'Настройки'!$B$12,AX336&lt;=0,AND('Настройки'!$B$10="Блокировать",COUNTIF(F336:INDEX(F336:AO336,1,'Настройки'!$B$3),"&lt;0")&gt;0)),"",AY336/ABS(AX336))</x:f>
      </x:c>
      <x:c r="BA336" s="49" t="str">
        <x:f>IF(A336="","",IF(AND('Настройки'!$B$10="Блокировать",COUNTIF(F336:INDEX(F336:AO336,1,'Настройки'!$B$3),"&lt;0")&gt;0),"Не определён",IF(AQ336&lt;'Настройки'!$B$12,"Не определён",IF(AX336=0,"Нет спроса",IF(AX336&lt;0,"Не определён",IF(AZ336&lt;='Настройки'!$B$7,"X",IF(AZ336&lt;='Настройки'!$B$8,"Y","Z")))))))</x:f>
      </x:c>
      <x:c r="BB336" s="49" t="str">
        <x:f>IF(OR(A336="",LEN(AW336)&lt;&gt;1,LEN(BA336)&lt;&gt;1),"",AW336&amp;BA336)</x:f>
      </x:c>
      <x:c r="BC336" s="61" t="str">
        <x:f>IF(OR(A336="",AQ336=0),"",(COUNT(BI336:INDEX(BI336:CR336,1,'Настройки'!$B$3))-COUNT(CS336:INDEX(CS336:EB336,1,'Настройки'!$B$3)))/AQ336)</x:f>
      </x:c>
      <x:c r="BD336" s="64" t="str">
        <x:f>IF(OR(A336="",COUNT(CS336:INDEX(CS336:EB336,1,'Настройки'!$B$3))=0),"",AQ336/COUNT(CS336:INDEX(CS336:EB336,1,'Настройки'!$B$3)))</x:f>
      </x:c>
      <x:c r="BE336" s="64" t="str">
        <x:f>IF(OR(A336="",COUNT(CS336:INDEX(CS336:EB336,1,'Настройки'!$B$3))=0),"",IF(AVERAGE(CS336:INDEX(CS336:EB336,1,'Настройки'!$B$3))=0,"",(STDEVP(CS336:INDEX(CS336:EB336,1,'Настройки'!$B$3))/ABS(AVERAGE(CS336:INDEX(CS336:EB336,1,'Настройки'!$B$3))))^2))</x:f>
      </x:c>
      <x:c r="BF336" s="49" t="str">
        <x:f>IF(A336="","",IF(AQ336&lt;3,"Недостаточно",IF(AQ336&lt;6,"Предварительный","Обычный")))</x:f>
      </x:c>
      <x:c r="BG336" s="49" t="str">
        <x:f>IF(A336="","",IF(COUNTIF(F336:INDEX(F336:AO336,1,'Настройки'!$B$3),"&lt;0")&gt;0,IF('Настройки'!$B$10="Блокировать","Отрицательный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"),"")&amp;IF(AQ336&lt;3,"Недостаточно истории. ",IF(AQ336&lt;6,"Предварительная классификация. ",""))&amp;IF(AX336=0,"Нет спроса за горизонт. ","")&amp;IF(AZ336&gt;'Настройки'!$B$11,"Экстремальная вариативность. ",""))</x:f>
      </x:c>
      <x:c r="BH336" s="49" t="str">
        <x:f>IF(A336="","",IFERROR(VLOOKUP(BB336,'Настройки'!$D$3:$E$11,2,FALSE),"Сначала проверьте исходные данные и историю спроса.")&amp;" Уточните срок поставки, MOQ и критичность.")</x:f>
      </x:c>
      <x:c r="BI336" s="50" t="str">
        <x:f>IF(1&gt;'Настройки'!$B$3,"",IF(ISBLANK(F336),IF('Настройки'!$B$9="Нулевой спрос",0,""),IF(F336&lt;0,IF('Настройки'!$B$10="Исключить","",IF('Настройки'!$B$10="Абсолютные значения",ABS(F336),F336)),F336)))</x:f>
      </x:c>
      <x:c r="BJ336" s="50" t="str">
        <x:f>IF(2&gt;'Настройки'!$B$3,"",IF(ISBLANK(G336),IF('Настройки'!$B$9="Нулевой спрос",0,""),IF(G336&lt;0,IF('Настройки'!$B$10="Исключить","",IF('Настройки'!$B$10="Абсолютные значения",ABS(G336),G336)),G336)))</x:f>
      </x:c>
      <x:c r="BK336" s="50" t="str">
        <x:f>IF(3&gt;'Настройки'!$B$3,"",IF(ISBLANK(H336),IF('Настройки'!$B$9="Нулевой спрос",0,""),IF(H336&lt;0,IF('Настройки'!$B$10="Исключить","",IF('Настройки'!$B$10="Абсолютные значения",ABS(H336),H336)),H336)))</x:f>
      </x:c>
      <x:c r="BL336" s="50" t="str">
        <x:f>IF(4&gt;'Настройки'!$B$3,"",IF(ISBLANK(I336),IF('Настройки'!$B$9="Нулевой спрос",0,""),IF(I336&lt;0,IF('Настройки'!$B$10="Исключить","",IF('Настройки'!$B$10="Абсолютные значения",ABS(I336),I336)),I336)))</x:f>
      </x:c>
      <x:c r="BM336" s="50" t="str">
        <x:f>IF(5&gt;'Настройки'!$B$3,"",IF(ISBLANK(J336),IF('Настройки'!$B$9="Нулевой спрос",0,""),IF(J336&lt;0,IF('Настройки'!$B$10="Исключить","",IF('Настройки'!$B$10="Абсолютные значения",ABS(J336),J336)),J336)))</x:f>
      </x:c>
      <x:c r="BN336" s="50" t="str">
        <x:f>IF(6&gt;'Настройки'!$B$3,"",IF(ISBLANK(K336),IF('Настройки'!$B$9="Нулевой спрос",0,""),IF(K336&lt;0,IF('Настройки'!$B$10="Исключить","",IF('Настройки'!$B$10="Абсолютные значения",ABS(K336),K336)),K336)))</x:f>
      </x:c>
      <x:c r="BO336" s="50" t="str">
        <x:f>IF(7&gt;'Настройки'!$B$3,"",IF(ISBLANK(L336),IF('Настройки'!$B$9="Нулевой спрос",0,""),IF(L336&lt;0,IF('Настройки'!$B$10="Исключить","",IF('Настройки'!$B$10="Абсолютные значения",ABS(L336),L336)),L336)))</x:f>
      </x:c>
      <x:c r="BP336" s="50" t="str">
        <x:f>IF(8&gt;'Настройки'!$B$3,"",IF(ISBLANK(M336),IF('Настройки'!$B$9="Нулевой спрос",0,""),IF(M336&lt;0,IF('Настройки'!$B$10="Исключить","",IF('Настройки'!$B$10="Абсолютные значения",ABS(M336),M336)),M336)))</x:f>
      </x:c>
      <x:c r="BQ336" s="50" t="str">
        <x:f>IF(9&gt;'Настройки'!$B$3,"",IF(ISBLANK(N336),IF('Настройки'!$B$9="Нулевой спрос",0,""),IF(N336&lt;0,IF('Настройки'!$B$10="Исключить","",IF('Настройки'!$B$10="Абсолютные значения",ABS(N336),N336)),N336)))</x:f>
      </x:c>
      <x:c r="BR336" s="50" t="str">
        <x:f>IF(10&gt;'Настройки'!$B$3,"",IF(ISBLANK(O336),IF('Настройки'!$B$9="Нулевой спрос",0,""),IF(O336&lt;0,IF('Настройки'!$B$10="Исключить","",IF('Настройки'!$B$10="Абсолютные значения",ABS(O336),O336)),O336)))</x:f>
      </x:c>
      <x:c r="BS336" s="50" t="str">
        <x:f>IF(11&gt;'Настройки'!$B$3,"",IF(ISBLANK(P336),IF('Настройки'!$B$9="Нулевой спрос",0,""),IF(P336&lt;0,IF('Настройки'!$B$10="Исключить","",IF('Настройки'!$B$10="Абсолютные значения",ABS(P336),P336)),P336)))</x:f>
      </x:c>
      <x:c r="BT336" s="50" t="str">
        <x:f>IF(12&gt;'Настройки'!$B$3,"",IF(ISBLANK(Q336),IF('Настройки'!$B$9="Нулевой спрос",0,""),IF(Q336&lt;0,IF('Настройки'!$B$10="Исключить","",IF('Настройки'!$B$10="Абсолютные значения",ABS(Q336),Q336)),Q336)))</x:f>
      </x:c>
      <x:c r="BU336" s="50" t="str">
        <x:f>IF(13&gt;'Настройки'!$B$3,"",IF(ISBLANK(R336),IF('Настройки'!$B$9="Нулевой спрос",0,""),IF(R336&lt;0,IF('Настройки'!$B$10="Исключить","",IF('Настройки'!$B$10="Абсолютные значения",ABS(R336),R336)),R336)))</x:f>
      </x:c>
      <x:c r="BV336" s="50" t="str">
        <x:f>IF(14&gt;'Настройки'!$B$3,"",IF(ISBLANK(S336),IF('Настройки'!$B$9="Нулевой спрос",0,""),IF(S336&lt;0,IF('Настройки'!$B$10="Исключить","",IF('Настройки'!$B$10="Абсолютные значения",ABS(S336),S336)),S336)))</x:f>
      </x:c>
      <x:c r="BW336" s="50" t="str">
        <x:f>IF(15&gt;'Настройки'!$B$3,"",IF(ISBLANK(T336),IF('Настройки'!$B$9="Нулевой спрос",0,""),IF(T336&lt;0,IF('Настройки'!$B$10="Исключить","",IF('Настройки'!$B$10="Абсолютные значения",ABS(T336),T336)),T336)))</x:f>
      </x:c>
      <x:c r="BX336" s="50" t="str">
        <x:f>IF(16&gt;'Настройки'!$B$3,"",IF(ISBLANK(U336),IF('Настройки'!$B$9="Нулевой спрос",0,""),IF(U336&lt;0,IF('Настройки'!$B$10="Исключить","",IF('Настройки'!$B$10="Абсолютные значения",ABS(U336),U336)),U336)))</x:f>
      </x:c>
      <x:c r="BY336" s="50" t="str">
        <x:f>IF(17&gt;'Настройки'!$B$3,"",IF(ISBLANK(V336),IF('Настройки'!$B$9="Нулевой спрос",0,""),IF(V336&lt;0,IF('Настройки'!$B$10="Исключить","",IF('Настройки'!$B$10="Абсолютные значения",ABS(V336),V336)),V336)))</x:f>
      </x:c>
      <x:c r="BZ336" s="50" t="str">
        <x:f>IF(18&gt;'Настройки'!$B$3,"",IF(ISBLANK(W336),IF('Настройки'!$B$9="Нулевой спрос",0,""),IF(W336&lt;0,IF('Настройки'!$B$10="Исключить","",IF('Настройки'!$B$10="Абсолютные значения",ABS(W336),W336)),W336)))</x:f>
      </x:c>
      <x:c r="CA336" s="50" t="str">
        <x:f>IF(19&gt;'Настройки'!$B$3,"",IF(ISBLANK(X336),IF('Настройки'!$B$9="Нулевой спрос",0,""),IF(X336&lt;0,IF('Настройки'!$B$10="Исключить","",IF('Настройки'!$B$10="Абсолютные значения",ABS(X336),X336)),X336)))</x:f>
      </x:c>
      <x:c r="CB336" s="50" t="str">
        <x:f>IF(20&gt;'Настройки'!$B$3,"",IF(ISBLANK(Y336),IF('Настройки'!$B$9="Нулевой спрос",0,""),IF(Y336&lt;0,IF('Настройки'!$B$10="Исключить","",IF('Настройки'!$B$10="Абсолютные значения",ABS(Y336),Y336)),Y336)))</x:f>
      </x:c>
      <x:c r="CC336" s="50" t="str">
        <x:f>IF(21&gt;'Настройки'!$B$3,"",IF(ISBLANK(Z336),IF('Настройки'!$B$9="Нулевой спрос",0,""),IF(Z336&lt;0,IF('Настройки'!$B$10="Исключить","",IF('Настройки'!$B$10="Абсолютные значения",ABS(Z336),Z336)),Z336)))</x:f>
      </x:c>
      <x:c r="CD336" s="50" t="str">
        <x:f>IF(22&gt;'Настройки'!$B$3,"",IF(ISBLANK(AA336),IF('Настройки'!$B$9="Нулевой спрос",0,""),IF(AA336&lt;0,IF('Настройки'!$B$10="Исключить","",IF('Настройки'!$B$10="Абсолютные значения",ABS(AA336),AA336)),AA336)))</x:f>
      </x:c>
      <x:c r="CE336" s="50" t="str">
        <x:f>IF(23&gt;'Настройки'!$B$3,"",IF(ISBLANK(AB336),IF('Настройки'!$B$9="Нулевой спрос",0,""),IF(AB336&lt;0,IF('Настройки'!$B$10="Исключить","",IF('Настройки'!$B$10="Абсолютные значения",ABS(AB336),AB336)),AB336)))</x:f>
      </x:c>
      <x:c r="CF336" s="50" t="str">
        <x:f>IF(24&gt;'Настройки'!$B$3,"",IF(ISBLANK(AC336),IF('Настройки'!$B$9="Нулевой спрос",0,""),IF(AC336&lt;0,IF('Настройки'!$B$10="Исключить","",IF('Настройки'!$B$10="Абсолютные значения",ABS(AC336),AC336)),AC336)))</x:f>
      </x:c>
      <x:c r="CG336" s="50" t="str">
        <x:f>IF(25&gt;'Настройки'!$B$3,"",IF(ISBLANK(AD336),IF('Настройки'!$B$9="Нулевой спрос",0,""),IF(AD336&lt;0,IF('Настройки'!$B$10="Исключить","",IF('Настройки'!$B$10="Абсолютные значения",ABS(AD336),AD336)),AD336)))</x:f>
      </x:c>
      <x:c r="CH336" s="50" t="str">
        <x:f>IF(26&gt;'Настройки'!$B$3,"",IF(ISBLANK(AE336),IF('Настройки'!$B$9="Нулевой спрос",0,""),IF(AE336&lt;0,IF('Настройки'!$B$10="Исключить","",IF('Настройки'!$B$10="Абсолютные значения",ABS(AE336),AE336)),AE336)))</x:f>
      </x:c>
      <x:c r="CI336" s="50" t="str">
        <x:f>IF(27&gt;'Настройки'!$B$3,"",IF(ISBLANK(AF336),IF('Настройки'!$B$9="Нулевой спрос",0,""),IF(AF336&lt;0,IF('Настройки'!$B$10="Исключить","",IF('Настройки'!$B$10="Абсолютные значения",ABS(AF336),AF336)),AF336)))</x:f>
      </x:c>
      <x:c r="CJ336" s="50" t="str">
        <x:f>IF(28&gt;'Настройки'!$B$3,"",IF(ISBLANK(AG336),IF('Настройки'!$B$9="Нулевой спрос",0,""),IF(AG336&lt;0,IF('Настройки'!$B$10="Исключить","",IF('Настройки'!$B$10="Абсолютные значения",ABS(AG336),AG336)),AG336)))</x:f>
      </x:c>
      <x:c r="CK336" s="50" t="str">
        <x:f>IF(29&gt;'Настройки'!$B$3,"",IF(ISBLANK(AH336),IF('Настройки'!$B$9="Нулевой спрос",0,""),IF(AH336&lt;0,IF('Настройки'!$B$10="Исключить","",IF('Настройки'!$B$10="Абсолютные значения",ABS(AH336),AH336)),AH336)))</x:f>
      </x:c>
      <x:c r="CL336" s="50" t="str">
        <x:f>IF(30&gt;'Настройки'!$B$3,"",IF(ISBLANK(AI336),IF('Настройки'!$B$9="Нулевой спрос",0,""),IF(AI336&lt;0,IF('Настройки'!$B$10="Исключить","",IF('Настройки'!$B$10="Абсолютные значения",ABS(AI336),AI336)),AI336)))</x:f>
      </x:c>
      <x:c r="CM336" s="50" t="str">
        <x:f>IF(31&gt;'Настройки'!$B$3,"",IF(ISBLANK(AJ336),IF('Настройки'!$B$9="Нулевой спрос",0,""),IF(AJ336&lt;0,IF('Настройки'!$B$10="Исключить","",IF('Настройки'!$B$10="Абсолютные значения",ABS(AJ336),AJ336)),AJ336)))</x:f>
      </x:c>
      <x:c r="CN336" s="50" t="str">
        <x:f>IF(32&gt;'Настройки'!$B$3,"",IF(ISBLANK(AK336),IF('Настройки'!$B$9="Нулевой спрос",0,""),IF(AK336&lt;0,IF('Настройки'!$B$10="Исключить","",IF('Настройки'!$B$10="Абсолютные значения",ABS(AK336),AK336)),AK336)))</x:f>
      </x:c>
      <x:c r="CO336" s="50" t="str">
        <x:f>IF(33&gt;'Настройки'!$B$3,"",IF(ISBLANK(AL336),IF('Настройки'!$B$9="Нулевой спрос",0,""),IF(AL336&lt;0,IF('Настройки'!$B$10="Исключить","",IF('Настройки'!$B$10="Абсолютные значения",ABS(AL336),AL336)),AL336)))</x:f>
      </x:c>
      <x:c r="CP336" s="50" t="str">
        <x:f>IF(34&gt;'Настройки'!$B$3,"",IF(ISBLANK(AM336),IF('Настройки'!$B$9="Нулевой спрос",0,""),IF(AM336&lt;0,IF('Настройки'!$B$10="Исключить","",IF('Настройки'!$B$10="Абсолютные значения",ABS(AM336),AM336)),AM336)))</x:f>
      </x:c>
      <x:c r="CQ336" s="50" t="str">
        <x:f>IF(35&gt;'Настройки'!$B$3,"",IF(ISBLANK(AN336),IF('Настройки'!$B$9="Нулевой спрос",0,""),IF(AN336&lt;0,IF('Настройки'!$B$10="Исключить","",IF('Настройки'!$B$10="Абсолютные значения",ABS(AN336),AN336)),AN336)))</x:f>
      </x:c>
      <x:c r="CR336" s="50" t="str">
        <x:f>IF(36&gt;'Настройки'!$B$3,"",IF(ISBLANK(AO336),IF('Настройки'!$B$9="Нулевой спрос",0,""),IF(AO336&lt;0,IF('Настройки'!$B$10="Исключить","",IF('Настройки'!$B$10="Абсолютные значения",ABS(AO336),AO336)),AO336)))</x:f>
      </x:c>
      <x:c r="CS336" s="50" t="str">
        <x:f>IF(OR(1&gt;'Настройки'!$B$3,ISBLANK(BI336),BI336=0),"",BI336)</x:f>
      </x:c>
      <x:c r="CT336" s="50" t="str">
        <x:f>IF(OR(2&gt;'Настройки'!$B$3,ISBLANK(BJ336),BJ336=0),"",BJ336)</x:f>
      </x:c>
      <x:c r="CU336" s="50" t="str">
        <x:f>IF(OR(3&gt;'Настройки'!$B$3,ISBLANK(BK336),BK336=0),"",BK336)</x:f>
      </x:c>
      <x:c r="CV336" s="50" t="str">
        <x:f>IF(OR(4&gt;'Настройки'!$B$3,ISBLANK(BL336),BL336=0),"",BL336)</x:f>
      </x:c>
      <x:c r="CW336" s="50" t="str">
        <x:f>IF(OR(5&gt;'Настройки'!$B$3,ISBLANK(BM336),BM336=0),"",BM336)</x:f>
      </x:c>
      <x:c r="CX336" s="50" t="str">
        <x:f>IF(OR(6&gt;'Настройки'!$B$3,ISBLANK(BN336),BN336=0),"",BN336)</x:f>
      </x:c>
      <x:c r="CY336" s="50" t="str">
        <x:f>IF(OR(7&gt;'Настройки'!$B$3,ISBLANK(BO336),BO336=0),"",BO336)</x:f>
      </x:c>
      <x:c r="CZ336" s="50" t="str">
        <x:f>IF(OR(8&gt;'Настройки'!$B$3,ISBLANK(BP336),BP336=0),"",BP336)</x:f>
      </x:c>
      <x:c r="DA336" s="50" t="str">
        <x:f>IF(OR(9&gt;'Настройки'!$B$3,ISBLANK(BQ336),BQ336=0),"",BQ336)</x:f>
      </x:c>
      <x:c r="DB336" s="50" t="str">
        <x:f>IF(OR(10&gt;'Настройки'!$B$3,ISBLANK(BR336),BR336=0),"",BR336)</x:f>
      </x:c>
      <x:c r="DC336" s="50" t="str">
        <x:f>IF(OR(11&gt;'Настройки'!$B$3,ISBLANK(BS336),BS336=0),"",BS336)</x:f>
      </x:c>
      <x:c r="DD336" s="50" t="str">
        <x:f>IF(OR(12&gt;'Настройки'!$B$3,ISBLANK(BT336),BT336=0),"",BT336)</x:f>
      </x:c>
      <x:c r="DE336" s="50" t="str">
        <x:f>IF(OR(13&gt;'Настройки'!$B$3,ISBLANK(BU336),BU336=0),"",BU336)</x:f>
      </x:c>
      <x:c r="DF336" s="50" t="str">
        <x:f>IF(OR(14&gt;'Настройки'!$B$3,ISBLANK(BV336),BV336=0),"",BV336)</x:f>
      </x:c>
      <x:c r="DG336" s="50" t="str">
        <x:f>IF(OR(15&gt;'Настройки'!$B$3,ISBLANK(BW336),BW336=0),"",BW336)</x:f>
      </x:c>
      <x:c r="DH336" s="50" t="str">
        <x:f>IF(OR(16&gt;'Настройки'!$B$3,ISBLANK(BX336),BX336=0),"",BX336)</x:f>
      </x:c>
      <x:c r="DI336" s="50" t="str">
        <x:f>IF(OR(17&gt;'Настройки'!$B$3,ISBLANK(BY336),BY336=0),"",BY336)</x:f>
      </x:c>
      <x:c r="DJ336" s="50" t="str">
        <x:f>IF(OR(18&gt;'Настройки'!$B$3,ISBLANK(BZ336),BZ336=0),"",BZ336)</x:f>
      </x:c>
      <x:c r="DK336" s="50" t="str">
        <x:f>IF(OR(19&gt;'Настройки'!$B$3,ISBLANK(CA336),CA336=0),"",CA336)</x:f>
      </x:c>
      <x:c r="DL336" s="50" t="str">
        <x:f>IF(OR(20&gt;'Настройки'!$B$3,ISBLANK(CB336),CB336=0),"",CB336)</x:f>
      </x:c>
      <x:c r="DM336" s="50" t="str">
        <x:f>IF(OR(21&gt;'Настройки'!$B$3,ISBLANK(CC336),CC336=0),"",CC336)</x:f>
      </x:c>
      <x:c r="DN336" s="50" t="str">
        <x:f>IF(OR(22&gt;'Настройки'!$B$3,ISBLANK(CD336),CD336=0),"",CD336)</x:f>
      </x:c>
      <x:c r="DO336" s="50" t="str">
        <x:f>IF(OR(23&gt;'Настройки'!$B$3,ISBLANK(CE336),CE336=0),"",CE336)</x:f>
      </x:c>
      <x:c r="DP336" s="50" t="str">
        <x:f>IF(OR(24&gt;'Настройки'!$B$3,ISBLANK(CF336),CF336=0),"",CF336)</x:f>
      </x:c>
      <x:c r="DQ336" s="50" t="str">
        <x:f>IF(OR(25&gt;'Настройки'!$B$3,ISBLANK(CG336),CG336=0),"",CG336)</x:f>
      </x:c>
      <x:c r="DR336" s="50" t="str">
        <x:f>IF(OR(26&gt;'Настройки'!$B$3,ISBLANK(CH336),CH336=0),"",CH336)</x:f>
      </x:c>
      <x:c r="DS336" s="50" t="str">
        <x:f>IF(OR(27&gt;'Настройки'!$B$3,ISBLANK(CI336),CI336=0),"",CI336)</x:f>
      </x:c>
      <x:c r="DT336" s="50" t="str">
        <x:f>IF(OR(28&gt;'Настройки'!$B$3,ISBLANK(CJ336),CJ336=0),"",CJ336)</x:f>
      </x:c>
      <x:c r="DU336" s="50" t="str">
        <x:f>IF(OR(29&gt;'Настройки'!$B$3,ISBLANK(CK336),CK336=0),"",CK336)</x:f>
      </x:c>
      <x:c r="DV336" s="50" t="str">
        <x:f>IF(OR(30&gt;'Настройки'!$B$3,ISBLANK(CL336),CL336=0),"",CL336)</x:f>
      </x:c>
      <x:c r="DW336" s="50" t="str">
        <x:f>IF(OR(31&gt;'Настройки'!$B$3,ISBLANK(CM336),CM336=0),"",CM336)</x:f>
      </x:c>
      <x:c r="DX336" s="50" t="str">
        <x:f>IF(OR(32&gt;'Настройки'!$B$3,ISBLANK(CN336),CN336=0),"",CN336)</x:f>
      </x:c>
      <x:c r="DY336" s="50" t="str">
        <x:f>IF(OR(33&gt;'Настройки'!$B$3,ISBLANK(CO336),CO336=0),"",CO336)</x:f>
      </x:c>
      <x:c r="DZ336" s="50" t="str">
        <x:f>IF(OR(34&gt;'Настройки'!$B$3,ISBLANK(CP336),CP336=0),"",CP336)</x:f>
      </x:c>
      <x:c r="EA336" s="50" t="str">
        <x:f>IF(OR(35&gt;'Настройки'!$B$3,ISBLANK(CQ336),CQ336=0),"",CQ336)</x:f>
      </x:c>
      <x:c r="EB336" s="50" t="str">
        <x:f>IF(OR(36&gt;'Настройки'!$B$3,ISBLANK(CR336),CR336=0),"",CR336)</x:f>
      </x:c>
      <x:c r="EC336" s="50" t="str">
        <x:f>IF(A336="","",IF(OR(BB336="AZ",BB336="BZ"),10000+ROW(),IF(AZ336&gt;'Настройки'!$B$11,20000+ROW(),IF(BF336&lt;&gt;"Обычный",30000+ROW(),IF(AX336&lt;=0,40000+ROW(),"")))))</x:f>
      </x:c>
      <x:c r="ED336" s="50" t="str">
        <x:f>IF(EC336="","",COUNTIFS($EC$2:$EC$1001,"&gt;0",$EC$2:$EC$1001,"&lt;"&amp;EC336)+1)</x:f>
      </x:c>
    </x:row>
    <x:row r="337">
      <x:c r="A337" s="115"/>
      <x:c r="B337" s="115"/>
      <x:c r="C337" s="115"/>
      <x:c r="D337" s="118"/>
      <x:c r="E337" s="118"/>
      <x:c r="F337" s="118"/>
      <x:c r="G337" s="118"/>
      <x:c r="H337" s="118"/>
      <x:c r="I337" s="118"/>
      <x:c r="J337" s="118"/>
      <x:c r="K337" s="118"/>
      <x:c r="L337" s="118"/>
      <x:c r="M337" s="118"/>
      <x:c r="N337" s="118"/>
      <x:c r="O337" s="118"/>
      <x:c r="P337" s="118"/>
      <x:c r="Q337" s="118"/>
      <x:c r="R337" s="118"/>
      <x:c r="S337" s="118"/>
      <x:c r="T337" s="118"/>
      <x:c r="U337" s="118"/>
      <x:c r="V337" s="118"/>
      <x:c r="W337" s="118"/>
      <x:c r="X337" s="118"/>
      <x:c r="Y337" s="118"/>
      <x:c r="Z337" s="118"/>
      <x:c r="AA337" s="118"/>
      <x:c r="AB337" s="118"/>
      <x:c r="AC337" s="118"/>
      <x:c r="AD337" s="118"/>
      <x:c r="AE337" s="118"/>
      <x:c r="AF337" s="118"/>
      <x:c r="AG337" s="118"/>
      <x:c r="AH337" s="118"/>
      <x:c r="AI337" s="118"/>
      <x:c r="AJ337" s="118"/>
      <x:c r="AK337" s="118"/>
      <x:c r="AL337" s="118"/>
      <x:c r="AM337" s="118"/>
      <x:c r="AN337" s="118"/>
      <x:c r="AO337" s="118"/>
      <x:c r="AP337" s="115"/>
      <x:c r="AQ337" s="49" t="str">
        <x:f>IF(A337="","",COUNT(BI337:INDEX(BI337:CR337,1,'Настройки'!$B$3)))</x:f>
      </x:c>
      <x:c r="AR337" s="49" t="str">
        <x:f>IF(A337="","",SUM(BI337:INDEX(BI337:CR337,1,'Настройки'!$B$3)))</x:f>
      </x:c>
      <x:c r="AS337" s="58" t="str">
        <x:f>IF(A337="","",IF('Настройки'!$B$4="Стоимость потребления",AR337*D337,IF('Настройки'!$B$4="Количество",AR337,E337)))</x:f>
      </x:c>
      <x:c r="AT337" s="61" t="str">
        <x:f>IF(OR(A337="",AS337&lt;0,SUM($AS$2:$AS$1001)&lt;=0),"",AS337/SUM($AS$2:$AS$1001))</x:f>
      </x:c>
      <x:c r="AU337" s="61" t="str">
        <x:f>IF(OR(A337="",AS337&lt;0,SUM($AS$2:$AS$1001)&lt;=0),"",SUMIFS($AS$2:$AS$1001,$AS$2:$AS$1001,"&gt;"&amp;AS337)/SUM($AS$2:$AS$1001))</x:f>
      </x:c>
      <x:c r="AV337" s="61" t="str">
        <x:f>IF(OR(A337="",AS337&lt;0,SUM($AS$2:$AS$1001)&lt;=0),"",SUMIFS($AS$2:$AS$1001,$AS$2:$AS$1001,"&gt;="&amp;AS337)/SUM($AS$2:$AS$1001))</x:f>
      </x:c>
      <x:c r="AW337" s="49" t="str">
        <x:f>IF(A337="","",IF(SUM($AS$2:$AS$1001)&lt;=0,"Не определён",IF(AS337&lt;0,"Исключение",IF(AU337&lt;'Настройки'!$B$5,"A",IF(AU337&lt;'Настройки'!$B$6,"B","C")))))</x:f>
      </x:c>
      <x:c r="AX337" s="58" t="str">
        <x:f>IF(A337="","",IF(AQ337=0,"",AVERAGE(BI337:INDEX(BI337:CR337,1,'Настройки'!$B$3))))</x:f>
      </x:c>
      <x:c r="AY337" s="58" t="str">
        <x:f>IF(OR(A337="",AQ337=0),"",STDEVP(BI337:INDEX(BI337:CR337,1,'Настройки'!$B$3)))</x:f>
      </x:c>
      <x:c r="AZ337" s="61" t="str">
        <x:f>IF(OR(A337="",AQ337&lt;'Настройки'!$B$12,AX337&lt;=0,AND('Настройки'!$B$10="Блокировать",COUNTIF(F337:INDEX(F337:AO337,1,'Настройки'!$B$3),"&lt;0")&gt;0)),"",AY337/ABS(AX337))</x:f>
      </x:c>
      <x:c r="BA337" s="49" t="str">
        <x:f>IF(A337="","",IF(AND('Настройки'!$B$10="Блокировать",COUNTIF(F337:INDEX(F337:AO337,1,'Настройки'!$B$3),"&lt;0")&gt;0),"Не определён",IF(AQ337&lt;'Настройки'!$B$12,"Не определён",IF(AX337=0,"Нет спроса",IF(AX337&lt;0,"Не определён",IF(AZ337&lt;='Настройки'!$B$7,"X",IF(AZ337&lt;='Настройки'!$B$8,"Y","Z")))))))</x:f>
      </x:c>
      <x:c r="BB337" s="49" t="str">
        <x:f>IF(OR(A337="",LEN(AW337)&lt;&gt;1,LEN(BA337)&lt;&gt;1),"",AW337&amp;BA337)</x:f>
      </x:c>
      <x:c r="BC337" s="61" t="str">
        <x:f>IF(OR(A337="",AQ337=0),"",(COUNT(BI337:INDEX(BI337:CR337,1,'Настройки'!$B$3))-COUNT(CS337:INDEX(CS337:EB337,1,'Настройки'!$B$3)))/AQ337)</x:f>
      </x:c>
      <x:c r="BD337" s="64" t="str">
        <x:f>IF(OR(A337="",COUNT(CS337:INDEX(CS337:EB337,1,'Настройки'!$B$3))=0),"",AQ337/COUNT(CS337:INDEX(CS337:EB337,1,'Настройки'!$B$3)))</x:f>
      </x:c>
      <x:c r="BE337" s="64" t="str">
        <x:f>IF(OR(A337="",COUNT(CS337:INDEX(CS337:EB337,1,'Настройки'!$B$3))=0),"",IF(AVERAGE(CS337:INDEX(CS337:EB337,1,'Настройки'!$B$3))=0,"",(STDEVP(CS337:INDEX(CS337:EB337,1,'Настройки'!$B$3))/ABS(AVERAGE(CS337:INDEX(CS337:EB337,1,'Настройки'!$B$3))))^2))</x:f>
      </x:c>
      <x:c r="BF337" s="49" t="str">
        <x:f>IF(A337="","",IF(AQ337&lt;3,"Недостаточно",IF(AQ337&lt;6,"Предварительный","Обычный")))</x:f>
      </x:c>
      <x:c r="BG337" s="49" t="str">
        <x:f>IF(A337="","",IF(COUNTIF(F337:INDEX(F337:AO337,1,'Настройки'!$B$3),"&lt;0")&gt;0,IF('Настройки'!$B$10="Блокировать","Отрицательный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"),"")&amp;IF(AQ337&lt;3,"Недостаточно истории. ",IF(AQ337&lt;6,"Предварительная классификация. ",""))&amp;IF(AX337=0,"Нет спроса за горизонт. ","")&amp;IF(AZ337&gt;'Настройки'!$B$11,"Экстремальная вариативность. ",""))</x:f>
      </x:c>
      <x:c r="BH337" s="49" t="str">
        <x:f>IF(A337="","",IFERROR(VLOOKUP(BB337,'Настройки'!$D$3:$E$11,2,FALSE),"Сначала проверьте исходные данные и историю спроса.")&amp;" Уточните срок поставки, MOQ и критичность.")</x:f>
      </x:c>
      <x:c r="BI337" s="50" t="str">
        <x:f>IF(1&gt;'Настройки'!$B$3,"",IF(ISBLANK(F337),IF('Настройки'!$B$9="Нулевой спрос",0,""),IF(F337&lt;0,IF('Настройки'!$B$10="Исключить","",IF('Настройки'!$B$10="Абсолютные значения",ABS(F337),F337)),F337)))</x:f>
      </x:c>
      <x:c r="BJ337" s="50" t="str">
        <x:f>IF(2&gt;'Настройки'!$B$3,"",IF(ISBLANK(G337),IF('Настройки'!$B$9="Нулевой спрос",0,""),IF(G337&lt;0,IF('Настройки'!$B$10="Исключить","",IF('Настройки'!$B$10="Абсолютные значения",ABS(G337),G337)),G337)))</x:f>
      </x:c>
      <x:c r="BK337" s="50" t="str">
        <x:f>IF(3&gt;'Настройки'!$B$3,"",IF(ISBLANK(H337),IF('Настройки'!$B$9="Нулевой спрос",0,""),IF(H337&lt;0,IF('Настройки'!$B$10="Исключить","",IF('Настройки'!$B$10="Абсолютные значения",ABS(H337),H337)),H337)))</x:f>
      </x:c>
      <x:c r="BL337" s="50" t="str">
        <x:f>IF(4&gt;'Настройки'!$B$3,"",IF(ISBLANK(I337),IF('Настройки'!$B$9="Нулевой спрос",0,""),IF(I337&lt;0,IF('Настройки'!$B$10="Исключить","",IF('Настройки'!$B$10="Абсолютные значения",ABS(I337),I337)),I337)))</x:f>
      </x:c>
      <x:c r="BM337" s="50" t="str">
        <x:f>IF(5&gt;'Настройки'!$B$3,"",IF(ISBLANK(J337),IF('Настройки'!$B$9="Нулевой спрос",0,""),IF(J337&lt;0,IF('Настройки'!$B$10="Исключить","",IF('Настройки'!$B$10="Абсолютные значения",ABS(J337),J337)),J337)))</x:f>
      </x:c>
      <x:c r="BN337" s="50" t="str">
        <x:f>IF(6&gt;'Настройки'!$B$3,"",IF(ISBLANK(K337),IF('Настройки'!$B$9="Нулевой спрос",0,""),IF(K337&lt;0,IF('Настройки'!$B$10="Исключить","",IF('Настройки'!$B$10="Абсолютные значения",ABS(K337),K337)),K337)))</x:f>
      </x:c>
      <x:c r="BO337" s="50" t="str">
        <x:f>IF(7&gt;'Настройки'!$B$3,"",IF(ISBLANK(L337),IF('Настройки'!$B$9="Нулевой спрос",0,""),IF(L337&lt;0,IF('Настройки'!$B$10="Исключить","",IF('Настройки'!$B$10="Абсолютные значения",ABS(L337),L337)),L337)))</x:f>
      </x:c>
      <x:c r="BP337" s="50" t="str">
        <x:f>IF(8&gt;'Настройки'!$B$3,"",IF(ISBLANK(M337),IF('Настройки'!$B$9="Нулевой спрос",0,""),IF(M337&lt;0,IF('Настройки'!$B$10="Исключить","",IF('Настройки'!$B$10="Абсолютные значения",ABS(M337),M337)),M337)))</x:f>
      </x:c>
      <x:c r="BQ337" s="50" t="str">
        <x:f>IF(9&gt;'Настройки'!$B$3,"",IF(ISBLANK(N337),IF('Настройки'!$B$9="Нулевой спрос",0,""),IF(N337&lt;0,IF('Настройки'!$B$10="Исключить","",IF('Настройки'!$B$10="Абсолютные значения",ABS(N337),N337)),N337)))</x:f>
      </x:c>
      <x:c r="BR337" s="50" t="str">
        <x:f>IF(10&gt;'Настройки'!$B$3,"",IF(ISBLANK(O337),IF('Настройки'!$B$9="Нулевой спрос",0,""),IF(O337&lt;0,IF('Настройки'!$B$10="Исключить","",IF('Настройки'!$B$10="Абсолютные значения",ABS(O337),O337)),O337)))</x:f>
      </x:c>
      <x:c r="BS337" s="50" t="str">
        <x:f>IF(11&gt;'Настройки'!$B$3,"",IF(ISBLANK(P337),IF('Настройки'!$B$9="Нулевой спрос",0,""),IF(P337&lt;0,IF('Настройки'!$B$10="Исключить","",IF('Настройки'!$B$10="Абсолютные значения",ABS(P337),P337)),P337)))</x:f>
      </x:c>
      <x:c r="BT337" s="50" t="str">
        <x:f>IF(12&gt;'Настройки'!$B$3,"",IF(ISBLANK(Q337),IF('Настройки'!$B$9="Нулевой спрос",0,""),IF(Q337&lt;0,IF('Настройки'!$B$10="Исключить","",IF('Настройки'!$B$10="Абсолютные значения",ABS(Q337),Q337)),Q337)))</x:f>
      </x:c>
      <x:c r="BU337" s="50" t="str">
        <x:f>IF(13&gt;'Настройки'!$B$3,"",IF(ISBLANK(R337),IF('Настройки'!$B$9="Нулевой спрос",0,""),IF(R337&lt;0,IF('Настройки'!$B$10="Исключить","",IF('Настройки'!$B$10="Абсолютные значения",ABS(R337),R337)),R337)))</x:f>
      </x:c>
      <x:c r="BV337" s="50" t="str">
        <x:f>IF(14&gt;'Настройки'!$B$3,"",IF(ISBLANK(S337),IF('Настройки'!$B$9="Нулевой спрос",0,""),IF(S337&lt;0,IF('Настройки'!$B$10="Исключить","",IF('Настройки'!$B$10="Абсолютные значения",ABS(S337),S337)),S337)))</x:f>
      </x:c>
      <x:c r="BW337" s="50" t="str">
        <x:f>IF(15&gt;'Настройки'!$B$3,"",IF(ISBLANK(T337),IF('Настройки'!$B$9="Нулевой спрос",0,""),IF(T337&lt;0,IF('Настройки'!$B$10="Исключить","",IF('Настройки'!$B$10="Абсолютные значения",ABS(T337),T337)),T337)))</x:f>
      </x:c>
      <x:c r="BX337" s="50" t="str">
        <x:f>IF(16&gt;'Настройки'!$B$3,"",IF(ISBLANK(U337),IF('Настройки'!$B$9="Нулевой спрос",0,""),IF(U337&lt;0,IF('Настройки'!$B$10="Исключить","",IF('Настройки'!$B$10="Абсолютные значения",ABS(U337),U337)),U337)))</x:f>
      </x:c>
      <x:c r="BY337" s="50" t="str">
        <x:f>IF(17&gt;'Настройки'!$B$3,"",IF(ISBLANK(V337),IF('Настройки'!$B$9="Нулевой спрос",0,""),IF(V337&lt;0,IF('Настройки'!$B$10="Исключить","",IF('Настройки'!$B$10="Абсолютные значения",ABS(V337),V337)),V337)))</x:f>
      </x:c>
      <x:c r="BZ337" s="50" t="str">
        <x:f>IF(18&gt;'Настройки'!$B$3,"",IF(ISBLANK(W337),IF('Настройки'!$B$9="Нулевой спрос",0,""),IF(W337&lt;0,IF('Настройки'!$B$10="Исключить","",IF('Настройки'!$B$10="Абсолютные значения",ABS(W337),W337)),W337)))</x:f>
      </x:c>
      <x:c r="CA337" s="50" t="str">
        <x:f>IF(19&gt;'Настройки'!$B$3,"",IF(ISBLANK(X337),IF('Настройки'!$B$9="Нулевой спрос",0,""),IF(X337&lt;0,IF('Настройки'!$B$10="Исключить","",IF('Настройки'!$B$10="Абсолютные значения",ABS(X337),X337)),X337)))</x:f>
      </x:c>
      <x:c r="CB337" s="50" t="str">
        <x:f>IF(20&gt;'Настройки'!$B$3,"",IF(ISBLANK(Y337),IF('Настройки'!$B$9="Нулевой спрос",0,""),IF(Y337&lt;0,IF('Настройки'!$B$10="Исключить","",IF('Настройки'!$B$10="Абсолютные значения",ABS(Y337),Y337)),Y337)))</x:f>
      </x:c>
      <x:c r="CC337" s="50" t="str">
        <x:f>IF(21&gt;'Настройки'!$B$3,"",IF(ISBLANK(Z337),IF('Настройки'!$B$9="Нулевой спрос",0,""),IF(Z337&lt;0,IF('Настройки'!$B$10="Исключить","",IF('Настройки'!$B$10="Абсолютные значения",ABS(Z337),Z337)),Z337)))</x:f>
      </x:c>
      <x:c r="CD337" s="50" t="str">
        <x:f>IF(22&gt;'Настройки'!$B$3,"",IF(ISBLANK(AA337),IF('Настройки'!$B$9="Нулевой спрос",0,""),IF(AA337&lt;0,IF('Настройки'!$B$10="Исключить","",IF('Настройки'!$B$10="Абсолютные значения",ABS(AA337),AA337)),AA337)))</x:f>
      </x:c>
      <x:c r="CE337" s="50" t="str">
        <x:f>IF(23&gt;'Настройки'!$B$3,"",IF(ISBLANK(AB337),IF('Настройки'!$B$9="Нулевой спрос",0,""),IF(AB337&lt;0,IF('Настройки'!$B$10="Исключить","",IF('Настройки'!$B$10="Абсолютные значения",ABS(AB337),AB337)),AB337)))</x:f>
      </x:c>
      <x:c r="CF337" s="50" t="str">
        <x:f>IF(24&gt;'Настройки'!$B$3,"",IF(ISBLANK(AC337),IF('Настройки'!$B$9="Нулевой спрос",0,""),IF(AC337&lt;0,IF('Настройки'!$B$10="Исключить","",IF('Настройки'!$B$10="Абсолютные значения",ABS(AC337),AC337)),AC337)))</x:f>
      </x:c>
      <x:c r="CG337" s="50" t="str">
        <x:f>IF(25&gt;'Настройки'!$B$3,"",IF(ISBLANK(AD337),IF('Настройки'!$B$9="Нулевой спрос",0,""),IF(AD337&lt;0,IF('Настройки'!$B$10="Исключить","",IF('Настройки'!$B$10="Абсолютные значения",ABS(AD337),AD337)),AD337)))</x:f>
      </x:c>
      <x:c r="CH337" s="50" t="str">
        <x:f>IF(26&gt;'Настройки'!$B$3,"",IF(ISBLANK(AE337),IF('Настройки'!$B$9="Нулевой спрос",0,""),IF(AE337&lt;0,IF('Настройки'!$B$10="Исключить","",IF('Настройки'!$B$10="Абсолютные значения",ABS(AE337),AE337)),AE337)))</x:f>
      </x:c>
      <x:c r="CI337" s="50" t="str">
        <x:f>IF(27&gt;'Настройки'!$B$3,"",IF(ISBLANK(AF337),IF('Настройки'!$B$9="Нулевой спрос",0,""),IF(AF337&lt;0,IF('Настройки'!$B$10="Исключить","",IF('Настройки'!$B$10="Абсолютные значения",ABS(AF337),AF337)),AF337)))</x:f>
      </x:c>
      <x:c r="CJ337" s="50" t="str">
        <x:f>IF(28&gt;'Настройки'!$B$3,"",IF(ISBLANK(AG337),IF('Настройки'!$B$9="Нулевой спрос",0,""),IF(AG337&lt;0,IF('Настройки'!$B$10="Исключить","",IF('Настройки'!$B$10="Абсолютные значения",ABS(AG337),AG337)),AG337)))</x:f>
      </x:c>
      <x:c r="CK337" s="50" t="str">
        <x:f>IF(29&gt;'Настройки'!$B$3,"",IF(ISBLANK(AH337),IF('Настройки'!$B$9="Нулевой спрос",0,""),IF(AH337&lt;0,IF('Настройки'!$B$10="Исключить","",IF('Настройки'!$B$10="Абсолютные значения",ABS(AH337),AH337)),AH337)))</x:f>
      </x:c>
      <x:c r="CL337" s="50" t="str">
        <x:f>IF(30&gt;'Настройки'!$B$3,"",IF(ISBLANK(AI337),IF('Настройки'!$B$9="Нулевой спрос",0,""),IF(AI337&lt;0,IF('Настройки'!$B$10="Исключить","",IF('Настройки'!$B$10="Абсолютные значения",ABS(AI337),AI337)),AI337)))</x:f>
      </x:c>
      <x:c r="CM337" s="50" t="str">
        <x:f>IF(31&gt;'Настройки'!$B$3,"",IF(ISBLANK(AJ337),IF('Настройки'!$B$9="Нулевой спрос",0,""),IF(AJ337&lt;0,IF('Настройки'!$B$10="Исключить","",IF('Настройки'!$B$10="Абсолютные значения",ABS(AJ337),AJ337)),AJ337)))</x:f>
      </x:c>
      <x:c r="CN337" s="50" t="str">
        <x:f>IF(32&gt;'Настройки'!$B$3,"",IF(ISBLANK(AK337),IF('Настройки'!$B$9="Нулевой спрос",0,""),IF(AK337&lt;0,IF('Настройки'!$B$10="Исключить","",IF('Настройки'!$B$10="Абсолютные значения",ABS(AK337),AK337)),AK337)))</x:f>
      </x:c>
      <x:c r="CO337" s="50" t="str">
        <x:f>IF(33&gt;'Настройки'!$B$3,"",IF(ISBLANK(AL337),IF('Настройки'!$B$9="Нулевой спрос",0,""),IF(AL337&lt;0,IF('Настройки'!$B$10="Исключить","",IF('Настройки'!$B$10="Абсолютные значения",ABS(AL337),AL337)),AL337)))</x:f>
      </x:c>
      <x:c r="CP337" s="50" t="str">
        <x:f>IF(34&gt;'Настройки'!$B$3,"",IF(ISBLANK(AM337),IF('Настройки'!$B$9="Нулевой спрос",0,""),IF(AM337&lt;0,IF('Настройки'!$B$10="Исключить","",IF('Настройки'!$B$10="Абсолютные значения",ABS(AM337),AM337)),AM337)))</x:f>
      </x:c>
      <x:c r="CQ337" s="50" t="str">
        <x:f>IF(35&gt;'Настройки'!$B$3,"",IF(ISBLANK(AN337),IF('Настройки'!$B$9="Нулевой спрос",0,""),IF(AN337&lt;0,IF('Настройки'!$B$10="Исключить","",IF('Настройки'!$B$10="Абсолютные значения",ABS(AN337),AN337)),AN337)))</x:f>
      </x:c>
      <x:c r="CR337" s="50" t="str">
        <x:f>IF(36&gt;'Настройки'!$B$3,"",IF(ISBLANK(AO337),IF('Настройки'!$B$9="Нулевой спрос",0,""),IF(AO337&lt;0,IF('Настройки'!$B$10="Исключить","",IF('Настройки'!$B$10="Абсолютные значения",ABS(AO337),AO337)),AO337)))</x:f>
      </x:c>
      <x:c r="CS337" s="50" t="str">
        <x:f>IF(OR(1&gt;'Настройки'!$B$3,ISBLANK(BI337),BI337=0),"",BI337)</x:f>
      </x:c>
      <x:c r="CT337" s="50" t="str">
        <x:f>IF(OR(2&gt;'Настройки'!$B$3,ISBLANK(BJ337),BJ337=0),"",BJ337)</x:f>
      </x:c>
      <x:c r="CU337" s="50" t="str">
        <x:f>IF(OR(3&gt;'Настройки'!$B$3,ISBLANK(BK337),BK337=0),"",BK337)</x:f>
      </x:c>
      <x:c r="CV337" s="50" t="str">
        <x:f>IF(OR(4&gt;'Настройки'!$B$3,ISBLANK(BL337),BL337=0),"",BL337)</x:f>
      </x:c>
      <x:c r="CW337" s="50" t="str">
        <x:f>IF(OR(5&gt;'Настройки'!$B$3,ISBLANK(BM337),BM337=0),"",BM337)</x:f>
      </x:c>
      <x:c r="CX337" s="50" t="str">
        <x:f>IF(OR(6&gt;'Настройки'!$B$3,ISBLANK(BN337),BN337=0),"",BN337)</x:f>
      </x:c>
      <x:c r="CY337" s="50" t="str">
        <x:f>IF(OR(7&gt;'Настройки'!$B$3,ISBLANK(BO337),BO337=0),"",BO337)</x:f>
      </x:c>
      <x:c r="CZ337" s="50" t="str">
        <x:f>IF(OR(8&gt;'Настройки'!$B$3,ISBLANK(BP337),BP337=0),"",BP337)</x:f>
      </x:c>
      <x:c r="DA337" s="50" t="str">
        <x:f>IF(OR(9&gt;'Настройки'!$B$3,ISBLANK(BQ337),BQ337=0),"",BQ337)</x:f>
      </x:c>
      <x:c r="DB337" s="50" t="str">
        <x:f>IF(OR(10&gt;'Настройки'!$B$3,ISBLANK(BR337),BR337=0),"",BR337)</x:f>
      </x:c>
      <x:c r="DC337" s="50" t="str">
        <x:f>IF(OR(11&gt;'Настройки'!$B$3,ISBLANK(BS337),BS337=0),"",BS337)</x:f>
      </x:c>
      <x:c r="DD337" s="50" t="str">
        <x:f>IF(OR(12&gt;'Настройки'!$B$3,ISBLANK(BT337),BT337=0),"",BT337)</x:f>
      </x:c>
      <x:c r="DE337" s="50" t="str">
        <x:f>IF(OR(13&gt;'Настройки'!$B$3,ISBLANK(BU337),BU337=0),"",BU337)</x:f>
      </x:c>
      <x:c r="DF337" s="50" t="str">
        <x:f>IF(OR(14&gt;'Настройки'!$B$3,ISBLANK(BV337),BV337=0),"",BV337)</x:f>
      </x:c>
      <x:c r="DG337" s="50" t="str">
        <x:f>IF(OR(15&gt;'Настройки'!$B$3,ISBLANK(BW337),BW337=0),"",BW337)</x:f>
      </x:c>
      <x:c r="DH337" s="50" t="str">
        <x:f>IF(OR(16&gt;'Настройки'!$B$3,ISBLANK(BX337),BX337=0),"",BX337)</x:f>
      </x:c>
      <x:c r="DI337" s="50" t="str">
        <x:f>IF(OR(17&gt;'Настройки'!$B$3,ISBLANK(BY337),BY337=0),"",BY337)</x:f>
      </x:c>
      <x:c r="DJ337" s="50" t="str">
        <x:f>IF(OR(18&gt;'Настройки'!$B$3,ISBLANK(BZ337),BZ337=0),"",BZ337)</x:f>
      </x:c>
      <x:c r="DK337" s="50" t="str">
        <x:f>IF(OR(19&gt;'Настройки'!$B$3,ISBLANK(CA337),CA337=0),"",CA337)</x:f>
      </x:c>
      <x:c r="DL337" s="50" t="str">
        <x:f>IF(OR(20&gt;'Настройки'!$B$3,ISBLANK(CB337),CB337=0),"",CB337)</x:f>
      </x:c>
      <x:c r="DM337" s="50" t="str">
        <x:f>IF(OR(21&gt;'Настройки'!$B$3,ISBLANK(CC337),CC337=0),"",CC337)</x:f>
      </x:c>
      <x:c r="DN337" s="50" t="str">
        <x:f>IF(OR(22&gt;'Настройки'!$B$3,ISBLANK(CD337),CD337=0),"",CD337)</x:f>
      </x:c>
      <x:c r="DO337" s="50" t="str">
        <x:f>IF(OR(23&gt;'Настройки'!$B$3,ISBLANK(CE337),CE337=0),"",CE337)</x:f>
      </x:c>
      <x:c r="DP337" s="50" t="str">
        <x:f>IF(OR(24&gt;'Настройки'!$B$3,ISBLANK(CF337),CF337=0),"",CF337)</x:f>
      </x:c>
      <x:c r="DQ337" s="50" t="str">
        <x:f>IF(OR(25&gt;'Настройки'!$B$3,ISBLANK(CG337),CG337=0),"",CG337)</x:f>
      </x:c>
      <x:c r="DR337" s="50" t="str">
        <x:f>IF(OR(26&gt;'Настройки'!$B$3,ISBLANK(CH337),CH337=0),"",CH337)</x:f>
      </x:c>
      <x:c r="DS337" s="50" t="str">
        <x:f>IF(OR(27&gt;'Настройки'!$B$3,ISBLANK(CI337),CI337=0),"",CI337)</x:f>
      </x:c>
      <x:c r="DT337" s="50" t="str">
        <x:f>IF(OR(28&gt;'Настройки'!$B$3,ISBLANK(CJ337),CJ337=0),"",CJ337)</x:f>
      </x:c>
      <x:c r="DU337" s="50" t="str">
        <x:f>IF(OR(29&gt;'Настройки'!$B$3,ISBLANK(CK337),CK337=0),"",CK337)</x:f>
      </x:c>
      <x:c r="DV337" s="50" t="str">
        <x:f>IF(OR(30&gt;'Настройки'!$B$3,ISBLANK(CL337),CL337=0),"",CL337)</x:f>
      </x:c>
      <x:c r="DW337" s="50" t="str">
        <x:f>IF(OR(31&gt;'Настройки'!$B$3,ISBLANK(CM337),CM337=0),"",CM337)</x:f>
      </x:c>
      <x:c r="DX337" s="50" t="str">
        <x:f>IF(OR(32&gt;'Настройки'!$B$3,ISBLANK(CN337),CN337=0),"",CN337)</x:f>
      </x:c>
      <x:c r="DY337" s="50" t="str">
        <x:f>IF(OR(33&gt;'Настройки'!$B$3,ISBLANK(CO337),CO337=0),"",CO337)</x:f>
      </x:c>
      <x:c r="DZ337" s="50" t="str">
        <x:f>IF(OR(34&gt;'Настройки'!$B$3,ISBLANK(CP337),CP337=0),"",CP337)</x:f>
      </x:c>
      <x:c r="EA337" s="50" t="str">
        <x:f>IF(OR(35&gt;'Настройки'!$B$3,ISBLANK(CQ337),CQ337=0),"",CQ337)</x:f>
      </x:c>
      <x:c r="EB337" s="50" t="str">
        <x:f>IF(OR(36&gt;'Настройки'!$B$3,ISBLANK(CR337),CR337=0),"",CR337)</x:f>
      </x:c>
      <x:c r="EC337" s="50" t="str">
        <x:f>IF(A337="","",IF(OR(BB337="AZ",BB337="BZ"),10000+ROW(),IF(AZ337&gt;'Настройки'!$B$11,20000+ROW(),IF(BF337&lt;&gt;"Обычный",30000+ROW(),IF(AX337&lt;=0,40000+ROW(),"")))))</x:f>
      </x:c>
      <x:c r="ED337" s="50" t="str">
        <x:f>IF(EC337="","",COUNTIFS($EC$2:$EC$1001,"&gt;0",$EC$2:$EC$1001,"&lt;"&amp;EC337)+1)</x:f>
      </x:c>
    </x:row>
    <x:row r="338">
      <x:c r="A338" s="115"/>
      <x:c r="B338" s="115"/>
      <x:c r="C338" s="115"/>
      <x:c r="D338" s="118"/>
      <x:c r="E338" s="118"/>
      <x:c r="F338" s="118"/>
      <x:c r="G338" s="118"/>
      <x:c r="H338" s="118"/>
      <x:c r="I338" s="118"/>
      <x:c r="J338" s="118"/>
      <x:c r="K338" s="118"/>
      <x:c r="L338" s="118"/>
      <x:c r="M338" s="118"/>
      <x:c r="N338" s="118"/>
      <x:c r="O338" s="118"/>
      <x:c r="P338" s="118"/>
      <x:c r="Q338" s="118"/>
      <x:c r="R338" s="118"/>
      <x:c r="S338" s="118"/>
      <x:c r="T338" s="118"/>
      <x:c r="U338" s="118"/>
      <x:c r="V338" s="118"/>
      <x:c r="W338" s="118"/>
      <x:c r="X338" s="118"/>
      <x:c r="Y338" s="118"/>
      <x:c r="Z338" s="118"/>
      <x:c r="AA338" s="118"/>
      <x:c r="AB338" s="118"/>
      <x:c r="AC338" s="118"/>
      <x:c r="AD338" s="118"/>
      <x:c r="AE338" s="118"/>
      <x:c r="AF338" s="118"/>
      <x:c r="AG338" s="118"/>
      <x:c r="AH338" s="118"/>
      <x:c r="AI338" s="118"/>
      <x:c r="AJ338" s="118"/>
      <x:c r="AK338" s="118"/>
      <x:c r="AL338" s="118"/>
      <x:c r="AM338" s="118"/>
      <x:c r="AN338" s="118"/>
      <x:c r="AO338" s="118"/>
      <x:c r="AP338" s="115"/>
      <x:c r="AQ338" s="49" t="str">
        <x:f>IF(A338="","",COUNT(BI338:INDEX(BI338:CR338,1,'Настройки'!$B$3)))</x:f>
      </x:c>
      <x:c r="AR338" s="49" t="str">
        <x:f>IF(A338="","",SUM(BI338:INDEX(BI338:CR338,1,'Настройки'!$B$3)))</x:f>
      </x:c>
      <x:c r="AS338" s="58" t="str">
        <x:f>IF(A338="","",IF('Настройки'!$B$4="Стоимость потребления",AR338*D338,IF('Настройки'!$B$4="Количество",AR338,E338)))</x:f>
      </x:c>
      <x:c r="AT338" s="61" t="str">
        <x:f>IF(OR(A338="",AS338&lt;0,SUM($AS$2:$AS$1001)&lt;=0),"",AS338/SUM($AS$2:$AS$1001))</x:f>
      </x:c>
      <x:c r="AU338" s="61" t="str">
        <x:f>IF(OR(A338="",AS338&lt;0,SUM($AS$2:$AS$1001)&lt;=0),"",SUMIFS($AS$2:$AS$1001,$AS$2:$AS$1001,"&gt;"&amp;AS338)/SUM($AS$2:$AS$1001))</x:f>
      </x:c>
      <x:c r="AV338" s="61" t="str">
        <x:f>IF(OR(A338="",AS338&lt;0,SUM($AS$2:$AS$1001)&lt;=0),"",SUMIFS($AS$2:$AS$1001,$AS$2:$AS$1001,"&gt;="&amp;AS338)/SUM($AS$2:$AS$1001))</x:f>
      </x:c>
      <x:c r="AW338" s="49" t="str">
        <x:f>IF(A338="","",IF(SUM($AS$2:$AS$1001)&lt;=0,"Не определён",IF(AS338&lt;0,"Исключение",IF(AU338&lt;'Настройки'!$B$5,"A",IF(AU338&lt;'Настройки'!$B$6,"B","C")))))</x:f>
      </x:c>
      <x:c r="AX338" s="58" t="str">
        <x:f>IF(A338="","",IF(AQ338=0,"",AVERAGE(BI338:INDEX(BI338:CR338,1,'Настройки'!$B$3))))</x:f>
      </x:c>
      <x:c r="AY338" s="58" t="str">
        <x:f>IF(OR(A338="",AQ338=0),"",STDEVP(BI338:INDEX(BI338:CR338,1,'Настройки'!$B$3)))</x:f>
      </x:c>
      <x:c r="AZ338" s="61" t="str">
        <x:f>IF(OR(A338="",AQ338&lt;'Настройки'!$B$12,AX338&lt;=0,AND('Настройки'!$B$10="Блокировать",COUNTIF(F338:INDEX(F338:AO338,1,'Настройки'!$B$3),"&lt;0")&gt;0)),"",AY338/ABS(AX338))</x:f>
      </x:c>
      <x:c r="BA338" s="49" t="str">
        <x:f>IF(A338="","",IF(AND('Настройки'!$B$10="Блокировать",COUNTIF(F338:INDEX(F338:AO338,1,'Настройки'!$B$3),"&lt;0")&gt;0),"Не определён",IF(AQ338&lt;'Настройки'!$B$12,"Не определён",IF(AX338=0,"Нет спроса",IF(AX338&lt;0,"Не определён",IF(AZ338&lt;='Настройки'!$B$7,"X",IF(AZ338&lt;='Настройки'!$B$8,"Y","Z")))))))</x:f>
      </x:c>
      <x:c r="BB338" s="49" t="str">
        <x:f>IF(OR(A338="",LEN(AW338)&lt;&gt;1,LEN(BA338)&lt;&gt;1),"",AW338&amp;BA338)</x:f>
      </x:c>
      <x:c r="BC338" s="61" t="str">
        <x:f>IF(OR(A338="",AQ338=0),"",(COUNT(BI338:INDEX(BI338:CR338,1,'Настройки'!$B$3))-COUNT(CS338:INDEX(CS338:EB338,1,'Настройки'!$B$3)))/AQ338)</x:f>
      </x:c>
      <x:c r="BD338" s="64" t="str">
        <x:f>IF(OR(A338="",COUNT(CS338:INDEX(CS338:EB338,1,'Настройки'!$B$3))=0),"",AQ338/COUNT(CS338:INDEX(CS338:EB338,1,'Настройки'!$B$3)))</x:f>
      </x:c>
      <x:c r="BE338" s="64" t="str">
        <x:f>IF(OR(A338="",COUNT(CS338:INDEX(CS338:EB338,1,'Настройки'!$B$3))=0),"",IF(AVERAGE(CS338:INDEX(CS338:EB338,1,'Настройки'!$B$3))=0,"",(STDEVP(CS338:INDEX(CS338:EB338,1,'Настройки'!$B$3))/ABS(AVERAGE(CS338:INDEX(CS338:EB338,1,'Настройки'!$B$3))))^2))</x:f>
      </x:c>
      <x:c r="BF338" s="49" t="str">
        <x:f>IF(A338="","",IF(AQ338&lt;3,"Недостаточно",IF(AQ338&lt;6,"Предварительный","Обычный")))</x:f>
      </x:c>
      <x:c r="BG338" s="49" t="str">
        <x:f>IF(A338="","",IF(COUNTIF(F338:INDEX(F338:AO338,1,'Настройки'!$B$3),"&lt;0")&gt;0,IF('Настройки'!$B$10="Блокировать","Отрицательный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"),"")&amp;IF(AQ338&lt;3,"Недостаточно истории. ",IF(AQ338&lt;6,"Предварительная классификация. ",""))&amp;IF(AX338=0,"Нет спроса за горизонт. ","")&amp;IF(AZ338&gt;'Настройки'!$B$11,"Экстремальная вариативность. ",""))</x:f>
      </x:c>
      <x:c r="BH338" s="49" t="str">
        <x:f>IF(A338="","",IFERROR(VLOOKUP(BB338,'Настройки'!$D$3:$E$11,2,FALSE),"Сначала проверьте исходные данные и историю спроса.")&amp;" Уточните срок поставки, MOQ и критичность.")</x:f>
      </x:c>
      <x:c r="BI338" s="50" t="str">
        <x:f>IF(1&gt;'Настройки'!$B$3,"",IF(ISBLANK(F338),IF('Настройки'!$B$9="Нулевой спрос",0,""),IF(F338&lt;0,IF('Настройки'!$B$10="Исключить","",IF('Настройки'!$B$10="Абсолютные значения",ABS(F338),F338)),F338)))</x:f>
      </x:c>
      <x:c r="BJ338" s="50" t="str">
        <x:f>IF(2&gt;'Настройки'!$B$3,"",IF(ISBLANK(G338),IF('Настройки'!$B$9="Нулевой спрос",0,""),IF(G338&lt;0,IF('Настройки'!$B$10="Исключить","",IF('Настройки'!$B$10="Абсолютные значения",ABS(G338),G338)),G338)))</x:f>
      </x:c>
      <x:c r="BK338" s="50" t="str">
        <x:f>IF(3&gt;'Настройки'!$B$3,"",IF(ISBLANK(H338),IF('Настройки'!$B$9="Нулевой спрос",0,""),IF(H338&lt;0,IF('Настройки'!$B$10="Исключить","",IF('Настройки'!$B$10="Абсолютные значения",ABS(H338),H338)),H338)))</x:f>
      </x:c>
      <x:c r="BL338" s="50" t="str">
        <x:f>IF(4&gt;'Настройки'!$B$3,"",IF(ISBLANK(I338),IF('Настройки'!$B$9="Нулевой спрос",0,""),IF(I338&lt;0,IF('Настройки'!$B$10="Исключить","",IF('Настройки'!$B$10="Абсолютные значения",ABS(I338),I338)),I338)))</x:f>
      </x:c>
      <x:c r="BM338" s="50" t="str">
        <x:f>IF(5&gt;'Настройки'!$B$3,"",IF(ISBLANK(J338),IF('Настройки'!$B$9="Нулевой спрос",0,""),IF(J338&lt;0,IF('Настройки'!$B$10="Исключить","",IF('Настройки'!$B$10="Абсолютные значения",ABS(J338),J338)),J338)))</x:f>
      </x:c>
      <x:c r="BN338" s="50" t="str">
        <x:f>IF(6&gt;'Настройки'!$B$3,"",IF(ISBLANK(K338),IF('Настройки'!$B$9="Нулевой спрос",0,""),IF(K338&lt;0,IF('Настройки'!$B$10="Исключить","",IF('Настройки'!$B$10="Абсолютные значения",ABS(K338),K338)),K338)))</x:f>
      </x:c>
      <x:c r="BO338" s="50" t="str">
        <x:f>IF(7&gt;'Настройки'!$B$3,"",IF(ISBLANK(L338),IF('Настройки'!$B$9="Нулевой спрос",0,""),IF(L338&lt;0,IF('Настройки'!$B$10="Исключить","",IF('Настройки'!$B$10="Абсолютные значения",ABS(L338),L338)),L338)))</x:f>
      </x:c>
      <x:c r="BP338" s="50" t="str">
        <x:f>IF(8&gt;'Настройки'!$B$3,"",IF(ISBLANK(M338),IF('Настройки'!$B$9="Нулевой спрос",0,""),IF(M338&lt;0,IF('Настройки'!$B$10="Исключить","",IF('Настройки'!$B$10="Абсолютные значения",ABS(M338),M338)),M338)))</x:f>
      </x:c>
      <x:c r="BQ338" s="50" t="str">
        <x:f>IF(9&gt;'Настройки'!$B$3,"",IF(ISBLANK(N338),IF('Настройки'!$B$9="Нулевой спрос",0,""),IF(N338&lt;0,IF('Настройки'!$B$10="Исключить","",IF('Настройки'!$B$10="Абсолютные значения",ABS(N338),N338)),N338)))</x:f>
      </x:c>
      <x:c r="BR338" s="50" t="str">
        <x:f>IF(10&gt;'Настройки'!$B$3,"",IF(ISBLANK(O338),IF('Настройки'!$B$9="Нулевой спрос",0,""),IF(O338&lt;0,IF('Настройки'!$B$10="Исключить","",IF('Настройки'!$B$10="Абсолютные значения",ABS(O338),O338)),O338)))</x:f>
      </x:c>
      <x:c r="BS338" s="50" t="str">
        <x:f>IF(11&gt;'Настройки'!$B$3,"",IF(ISBLANK(P338),IF('Настройки'!$B$9="Нулевой спрос",0,""),IF(P338&lt;0,IF('Настройки'!$B$10="Исключить","",IF('Настройки'!$B$10="Абсолютные значения",ABS(P338),P338)),P338)))</x:f>
      </x:c>
      <x:c r="BT338" s="50" t="str">
        <x:f>IF(12&gt;'Настройки'!$B$3,"",IF(ISBLANK(Q338),IF('Настройки'!$B$9="Нулевой спрос",0,""),IF(Q338&lt;0,IF('Настройки'!$B$10="Исключить","",IF('Настройки'!$B$10="Абсолютные значения",ABS(Q338),Q338)),Q338)))</x:f>
      </x:c>
      <x:c r="BU338" s="50" t="str">
        <x:f>IF(13&gt;'Настройки'!$B$3,"",IF(ISBLANK(R338),IF('Настройки'!$B$9="Нулевой спрос",0,""),IF(R338&lt;0,IF('Настройки'!$B$10="Исключить","",IF('Настройки'!$B$10="Абсолютные значения",ABS(R338),R338)),R338)))</x:f>
      </x:c>
      <x:c r="BV338" s="50" t="str">
        <x:f>IF(14&gt;'Настройки'!$B$3,"",IF(ISBLANK(S338),IF('Настройки'!$B$9="Нулевой спрос",0,""),IF(S338&lt;0,IF('Настройки'!$B$10="Исключить","",IF('Настройки'!$B$10="Абсолютные значения",ABS(S338),S338)),S338)))</x:f>
      </x:c>
      <x:c r="BW338" s="50" t="str">
        <x:f>IF(15&gt;'Настройки'!$B$3,"",IF(ISBLANK(T338),IF('Настройки'!$B$9="Нулевой спрос",0,""),IF(T338&lt;0,IF('Настройки'!$B$10="Исключить","",IF('Настройки'!$B$10="Абсолютные значения",ABS(T338),T338)),T338)))</x:f>
      </x:c>
      <x:c r="BX338" s="50" t="str">
        <x:f>IF(16&gt;'Настройки'!$B$3,"",IF(ISBLANK(U338),IF('Настройки'!$B$9="Нулевой спрос",0,""),IF(U338&lt;0,IF('Настройки'!$B$10="Исключить","",IF('Настройки'!$B$10="Абсолютные значения",ABS(U338),U338)),U338)))</x:f>
      </x:c>
      <x:c r="BY338" s="50" t="str">
        <x:f>IF(17&gt;'Настройки'!$B$3,"",IF(ISBLANK(V338),IF('Настройки'!$B$9="Нулевой спрос",0,""),IF(V338&lt;0,IF('Настройки'!$B$10="Исключить","",IF('Настройки'!$B$10="Абсолютные значения",ABS(V338),V338)),V338)))</x:f>
      </x:c>
      <x:c r="BZ338" s="50" t="str">
        <x:f>IF(18&gt;'Настройки'!$B$3,"",IF(ISBLANK(W338),IF('Настройки'!$B$9="Нулевой спрос",0,""),IF(W338&lt;0,IF('Настройки'!$B$10="Исключить","",IF('Настройки'!$B$10="Абсолютные значения",ABS(W338),W338)),W338)))</x:f>
      </x:c>
      <x:c r="CA338" s="50" t="str">
        <x:f>IF(19&gt;'Настройки'!$B$3,"",IF(ISBLANK(X338),IF('Настройки'!$B$9="Нулевой спрос",0,""),IF(X338&lt;0,IF('Настройки'!$B$10="Исключить","",IF('Настройки'!$B$10="Абсолютные значения",ABS(X338),X338)),X338)))</x:f>
      </x:c>
      <x:c r="CB338" s="50" t="str">
        <x:f>IF(20&gt;'Настройки'!$B$3,"",IF(ISBLANK(Y338),IF('Настройки'!$B$9="Нулевой спрос",0,""),IF(Y338&lt;0,IF('Настройки'!$B$10="Исключить","",IF('Настройки'!$B$10="Абсолютные значения",ABS(Y338),Y338)),Y338)))</x:f>
      </x:c>
      <x:c r="CC338" s="50" t="str">
        <x:f>IF(21&gt;'Настройки'!$B$3,"",IF(ISBLANK(Z338),IF('Настройки'!$B$9="Нулевой спрос",0,""),IF(Z338&lt;0,IF('Настройки'!$B$10="Исключить","",IF('Настройки'!$B$10="Абсолютные значения",ABS(Z338),Z338)),Z338)))</x:f>
      </x:c>
      <x:c r="CD338" s="50" t="str">
        <x:f>IF(22&gt;'Настройки'!$B$3,"",IF(ISBLANK(AA338),IF('Настройки'!$B$9="Нулевой спрос",0,""),IF(AA338&lt;0,IF('Настройки'!$B$10="Исключить","",IF('Настройки'!$B$10="Абсолютные значения",ABS(AA338),AA338)),AA338)))</x:f>
      </x:c>
      <x:c r="CE338" s="50" t="str">
        <x:f>IF(23&gt;'Настройки'!$B$3,"",IF(ISBLANK(AB338),IF('Настройки'!$B$9="Нулевой спрос",0,""),IF(AB338&lt;0,IF('Настройки'!$B$10="Исключить","",IF('Настройки'!$B$10="Абсолютные значения",ABS(AB338),AB338)),AB338)))</x:f>
      </x:c>
      <x:c r="CF338" s="50" t="str">
        <x:f>IF(24&gt;'Настройки'!$B$3,"",IF(ISBLANK(AC338),IF('Настройки'!$B$9="Нулевой спрос",0,""),IF(AC338&lt;0,IF('Настройки'!$B$10="Исключить","",IF('Настройки'!$B$10="Абсолютные значения",ABS(AC338),AC338)),AC338)))</x:f>
      </x:c>
      <x:c r="CG338" s="50" t="str">
        <x:f>IF(25&gt;'Настройки'!$B$3,"",IF(ISBLANK(AD338),IF('Настройки'!$B$9="Нулевой спрос",0,""),IF(AD338&lt;0,IF('Настройки'!$B$10="Исключить","",IF('Настройки'!$B$10="Абсолютные значения",ABS(AD338),AD338)),AD338)))</x:f>
      </x:c>
      <x:c r="CH338" s="50" t="str">
        <x:f>IF(26&gt;'Настройки'!$B$3,"",IF(ISBLANK(AE338),IF('Настройки'!$B$9="Нулевой спрос",0,""),IF(AE338&lt;0,IF('Настройки'!$B$10="Исключить","",IF('Настройки'!$B$10="Абсолютные значения",ABS(AE338),AE338)),AE338)))</x:f>
      </x:c>
      <x:c r="CI338" s="50" t="str">
        <x:f>IF(27&gt;'Настройки'!$B$3,"",IF(ISBLANK(AF338),IF('Настройки'!$B$9="Нулевой спрос",0,""),IF(AF338&lt;0,IF('Настройки'!$B$10="Исключить","",IF('Настройки'!$B$10="Абсолютные значения",ABS(AF338),AF338)),AF338)))</x:f>
      </x:c>
      <x:c r="CJ338" s="50" t="str">
        <x:f>IF(28&gt;'Настройки'!$B$3,"",IF(ISBLANK(AG338),IF('Настройки'!$B$9="Нулевой спрос",0,""),IF(AG338&lt;0,IF('Настройки'!$B$10="Исключить","",IF('Настройки'!$B$10="Абсолютные значения",ABS(AG338),AG338)),AG338)))</x:f>
      </x:c>
      <x:c r="CK338" s="50" t="str">
        <x:f>IF(29&gt;'Настройки'!$B$3,"",IF(ISBLANK(AH338),IF('Настройки'!$B$9="Нулевой спрос",0,""),IF(AH338&lt;0,IF('Настройки'!$B$10="Исключить","",IF('Настройки'!$B$10="Абсолютные значения",ABS(AH338),AH338)),AH338)))</x:f>
      </x:c>
      <x:c r="CL338" s="50" t="str">
        <x:f>IF(30&gt;'Настройки'!$B$3,"",IF(ISBLANK(AI338),IF('Настройки'!$B$9="Нулевой спрос",0,""),IF(AI338&lt;0,IF('Настройки'!$B$10="Исключить","",IF('Настройки'!$B$10="Абсолютные значения",ABS(AI338),AI338)),AI338)))</x:f>
      </x:c>
      <x:c r="CM338" s="50" t="str">
        <x:f>IF(31&gt;'Настройки'!$B$3,"",IF(ISBLANK(AJ338),IF('Настройки'!$B$9="Нулевой спрос",0,""),IF(AJ338&lt;0,IF('Настройки'!$B$10="Исключить","",IF('Настройки'!$B$10="Абсолютные значения",ABS(AJ338),AJ338)),AJ338)))</x:f>
      </x:c>
      <x:c r="CN338" s="50" t="str">
        <x:f>IF(32&gt;'Настройки'!$B$3,"",IF(ISBLANK(AK338),IF('Настройки'!$B$9="Нулевой спрос",0,""),IF(AK338&lt;0,IF('Настройки'!$B$10="Исключить","",IF('Настройки'!$B$10="Абсолютные значения",ABS(AK338),AK338)),AK338)))</x:f>
      </x:c>
      <x:c r="CO338" s="50" t="str">
        <x:f>IF(33&gt;'Настройки'!$B$3,"",IF(ISBLANK(AL338),IF('Настройки'!$B$9="Нулевой спрос",0,""),IF(AL338&lt;0,IF('Настройки'!$B$10="Исключить","",IF('Настройки'!$B$10="Абсолютные значения",ABS(AL338),AL338)),AL338)))</x:f>
      </x:c>
      <x:c r="CP338" s="50" t="str">
        <x:f>IF(34&gt;'Настройки'!$B$3,"",IF(ISBLANK(AM338),IF('Настройки'!$B$9="Нулевой спрос",0,""),IF(AM338&lt;0,IF('Настройки'!$B$10="Исключить","",IF('Настройки'!$B$10="Абсолютные значения",ABS(AM338),AM338)),AM338)))</x:f>
      </x:c>
      <x:c r="CQ338" s="50" t="str">
        <x:f>IF(35&gt;'Настройки'!$B$3,"",IF(ISBLANK(AN338),IF('Настройки'!$B$9="Нулевой спрос",0,""),IF(AN338&lt;0,IF('Настройки'!$B$10="Исключить","",IF('Настройки'!$B$10="Абсолютные значения",ABS(AN338),AN338)),AN338)))</x:f>
      </x:c>
      <x:c r="CR338" s="50" t="str">
        <x:f>IF(36&gt;'Настройки'!$B$3,"",IF(ISBLANK(AO338),IF('Настройки'!$B$9="Нулевой спрос",0,""),IF(AO338&lt;0,IF('Настройки'!$B$10="Исключить","",IF('Настройки'!$B$10="Абсолютные значения",ABS(AO338),AO338)),AO338)))</x:f>
      </x:c>
      <x:c r="CS338" s="50" t="str">
        <x:f>IF(OR(1&gt;'Настройки'!$B$3,ISBLANK(BI338),BI338=0),"",BI338)</x:f>
      </x:c>
      <x:c r="CT338" s="50" t="str">
        <x:f>IF(OR(2&gt;'Настройки'!$B$3,ISBLANK(BJ338),BJ338=0),"",BJ338)</x:f>
      </x:c>
      <x:c r="CU338" s="50" t="str">
        <x:f>IF(OR(3&gt;'Настройки'!$B$3,ISBLANK(BK338),BK338=0),"",BK338)</x:f>
      </x:c>
      <x:c r="CV338" s="50" t="str">
        <x:f>IF(OR(4&gt;'Настройки'!$B$3,ISBLANK(BL338),BL338=0),"",BL338)</x:f>
      </x:c>
      <x:c r="CW338" s="50" t="str">
        <x:f>IF(OR(5&gt;'Настройки'!$B$3,ISBLANK(BM338),BM338=0),"",BM338)</x:f>
      </x:c>
      <x:c r="CX338" s="50" t="str">
        <x:f>IF(OR(6&gt;'Настройки'!$B$3,ISBLANK(BN338),BN338=0),"",BN338)</x:f>
      </x:c>
      <x:c r="CY338" s="50" t="str">
        <x:f>IF(OR(7&gt;'Настройки'!$B$3,ISBLANK(BO338),BO338=0),"",BO338)</x:f>
      </x:c>
      <x:c r="CZ338" s="50" t="str">
        <x:f>IF(OR(8&gt;'Настройки'!$B$3,ISBLANK(BP338),BP338=0),"",BP338)</x:f>
      </x:c>
      <x:c r="DA338" s="50" t="str">
        <x:f>IF(OR(9&gt;'Настройки'!$B$3,ISBLANK(BQ338),BQ338=0),"",BQ338)</x:f>
      </x:c>
      <x:c r="DB338" s="50" t="str">
        <x:f>IF(OR(10&gt;'Настройки'!$B$3,ISBLANK(BR338),BR338=0),"",BR338)</x:f>
      </x:c>
      <x:c r="DC338" s="50" t="str">
        <x:f>IF(OR(11&gt;'Настройки'!$B$3,ISBLANK(BS338),BS338=0),"",BS338)</x:f>
      </x:c>
      <x:c r="DD338" s="50" t="str">
        <x:f>IF(OR(12&gt;'Настройки'!$B$3,ISBLANK(BT338),BT338=0),"",BT338)</x:f>
      </x:c>
      <x:c r="DE338" s="50" t="str">
        <x:f>IF(OR(13&gt;'Настройки'!$B$3,ISBLANK(BU338),BU338=0),"",BU338)</x:f>
      </x:c>
      <x:c r="DF338" s="50" t="str">
        <x:f>IF(OR(14&gt;'Настройки'!$B$3,ISBLANK(BV338),BV338=0),"",BV338)</x:f>
      </x:c>
      <x:c r="DG338" s="50" t="str">
        <x:f>IF(OR(15&gt;'Настройки'!$B$3,ISBLANK(BW338),BW338=0),"",BW338)</x:f>
      </x:c>
      <x:c r="DH338" s="50" t="str">
        <x:f>IF(OR(16&gt;'Настройки'!$B$3,ISBLANK(BX338),BX338=0),"",BX338)</x:f>
      </x:c>
      <x:c r="DI338" s="50" t="str">
        <x:f>IF(OR(17&gt;'Настройки'!$B$3,ISBLANK(BY338),BY338=0),"",BY338)</x:f>
      </x:c>
      <x:c r="DJ338" s="50" t="str">
        <x:f>IF(OR(18&gt;'Настройки'!$B$3,ISBLANK(BZ338),BZ338=0),"",BZ338)</x:f>
      </x:c>
      <x:c r="DK338" s="50" t="str">
        <x:f>IF(OR(19&gt;'Настройки'!$B$3,ISBLANK(CA338),CA338=0),"",CA338)</x:f>
      </x:c>
      <x:c r="DL338" s="50" t="str">
        <x:f>IF(OR(20&gt;'Настройки'!$B$3,ISBLANK(CB338),CB338=0),"",CB338)</x:f>
      </x:c>
      <x:c r="DM338" s="50" t="str">
        <x:f>IF(OR(21&gt;'Настройки'!$B$3,ISBLANK(CC338),CC338=0),"",CC338)</x:f>
      </x:c>
      <x:c r="DN338" s="50" t="str">
        <x:f>IF(OR(22&gt;'Настройки'!$B$3,ISBLANK(CD338),CD338=0),"",CD338)</x:f>
      </x:c>
      <x:c r="DO338" s="50" t="str">
        <x:f>IF(OR(23&gt;'Настройки'!$B$3,ISBLANK(CE338),CE338=0),"",CE338)</x:f>
      </x:c>
      <x:c r="DP338" s="50" t="str">
        <x:f>IF(OR(24&gt;'Настройки'!$B$3,ISBLANK(CF338),CF338=0),"",CF338)</x:f>
      </x:c>
      <x:c r="DQ338" s="50" t="str">
        <x:f>IF(OR(25&gt;'Настройки'!$B$3,ISBLANK(CG338),CG338=0),"",CG338)</x:f>
      </x:c>
      <x:c r="DR338" s="50" t="str">
        <x:f>IF(OR(26&gt;'Настройки'!$B$3,ISBLANK(CH338),CH338=0),"",CH338)</x:f>
      </x:c>
      <x:c r="DS338" s="50" t="str">
        <x:f>IF(OR(27&gt;'Настройки'!$B$3,ISBLANK(CI338),CI338=0),"",CI338)</x:f>
      </x:c>
      <x:c r="DT338" s="50" t="str">
        <x:f>IF(OR(28&gt;'Настройки'!$B$3,ISBLANK(CJ338),CJ338=0),"",CJ338)</x:f>
      </x:c>
      <x:c r="DU338" s="50" t="str">
        <x:f>IF(OR(29&gt;'Настройки'!$B$3,ISBLANK(CK338),CK338=0),"",CK338)</x:f>
      </x:c>
      <x:c r="DV338" s="50" t="str">
        <x:f>IF(OR(30&gt;'Настройки'!$B$3,ISBLANK(CL338),CL338=0),"",CL338)</x:f>
      </x:c>
      <x:c r="DW338" s="50" t="str">
        <x:f>IF(OR(31&gt;'Настройки'!$B$3,ISBLANK(CM338),CM338=0),"",CM338)</x:f>
      </x:c>
      <x:c r="DX338" s="50" t="str">
        <x:f>IF(OR(32&gt;'Настройки'!$B$3,ISBLANK(CN338),CN338=0),"",CN338)</x:f>
      </x:c>
      <x:c r="DY338" s="50" t="str">
        <x:f>IF(OR(33&gt;'Настройки'!$B$3,ISBLANK(CO338),CO338=0),"",CO338)</x:f>
      </x:c>
      <x:c r="DZ338" s="50" t="str">
        <x:f>IF(OR(34&gt;'Настройки'!$B$3,ISBLANK(CP338),CP338=0),"",CP338)</x:f>
      </x:c>
      <x:c r="EA338" s="50" t="str">
        <x:f>IF(OR(35&gt;'Настройки'!$B$3,ISBLANK(CQ338),CQ338=0),"",CQ338)</x:f>
      </x:c>
      <x:c r="EB338" s="50" t="str">
        <x:f>IF(OR(36&gt;'Настройки'!$B$3,ISBLANK(CR338),CR338=0),"",CR338)</x:f>
      </x:c>
      <x:c r="EC338" s="50" t="str">
        <x:f>IF(A338="","",IF(OR(BB338="AZ",BB338="BZ"),10000+ROW(),IF(AZ338&gt;'Настройки'!$B$11,20000+ROW(),IF(BF338&lt;&gt;"Обычный",30000+ROW(),IF(AX338&lt;=0,40000+ROW(),"")))))</x:f>
      </x:c>
      <x:c r="ED338" s="50" t="str">
        <x:f>IF(EC338="","",COUNTIFS($EC$2:$EC$1001,"&gt;0",$EC$2:$EC$1001,"&lt;"&amp;EC338)+1)</x:f>
      </x:c>
    </x:row>
    <x:row r="339">
      <x:c r="A339" s="115"/>
      <x:c r="B339" s="115"/>
      <x:c r="C339" s="115"/>
      <x:c r="D339" s="118"/>
      <x:c r="E339" s="118"/>
      <x:c r="F339" s="118"/>
      <x:c r="G339" s="118"/>
      <x:c r="H339" s="118"/>
      <x:c r="I339" s="118"/>
      <x:c r="J339" s="118"/>
      <x:c r="K339" s="118"/>
      <x:c r="L339" s="118"/>
      <x:c r="M339" s="118"/>
      <x:c r="N339" s="118"/>
      <x:c r="O339" s="118"/>
      <x:c r="P339" s="118"/>
      <x:c r="Q339" s="118"/>
      <x:c r="R339" s="118"/>
      <x:c r="S339" s="118"/>
      <x:c r="T339" s="118"/>
      <x:c r="U339" s="118"/>
      <x:c r="V339" s="118"/>
      <x:c r="W339" s="118"/>
      <x:c r="X339" s="118"/>
      <x:c r="Y339" s="118"/>
      <x:c r="Z339" s="118"/>
      <x:c r="AA339" s="118"/>
      <x:c r="AB339" s="118"/>
      <x:c r="AC339" s="118"/>
      <x:c r="AD339" s="118"/>
      <x:c r="AE339" s="118"/>
      <x:c r="AF339" s="118"/>
      <x:c r="AG339" s="118"/>
      <x:c r="AH339" s="118"/>
      <x:c r="AI339" s="118"/>
      <x:c r="AJ339" s="118"/>
      <x:c r="AK339" s="118"/>
      <x:c r="AL339" s="118"/>
      <x:c r="AM339" s="118"/>
      <x:c r="AN339" s="118"/>
      <x:c r="AO339" s="118"/>
      <x:c r="AP339" s="115"/>
      <x:c r="AQ339" s="49" t="str">
        <x:f>IF(A339="","",COUNT(BI339:INDEX(BI339:CR339,1,'Настройки'!$B$3)))</x:f>
      </x:c>
      <x:c r="AR339" s="49" t="str">
        <x:f>IF(A339="","",SUM(BI339:INDEX(BI339:CR339,1,'Настройки'!$B$3)))</x:f>
      </x:c>
      <x:c r="AS339" s="58" t="str">
        <x:f>IF(A339="","",IF('Настройки'!$B$4="Стоимость потребления",AR339*D339,IF('Настройки'!$B$4="Количество",AR339,E339)))</x:f>
      </x:c>
      <x:c r="AT339" s="61" t="str">
        <x:f>IF(OR(A339="",AS339&lt;0,SUM($AS$2:$AS$1001)&lt;=0),"",AS339/SUM($AS$2:$AS$1001))</x:f>
      </x:c>
      <x:c r="AU339" s="61" t="str">
        <x:f>IF(OR(A339="",AS339&lt;0,SUM($AS$2:$AS$1001)&lt;=0),"",SUMIFS($AS$2:$AS$1001,$AS$2:$AS$1001,"&gt;"&amp;AS339)/SUM($AS$2:$AS$1001))</x:f>
      </x:c>
      <x:c r="AV339" s="61" t="str">
        <x:f>IF(OR(A339="",AS339&lt;0,SUM($AS$2:$AS$1001)&lt;=0),"",SUMIFS($AS$2:$AS$1001,$AS$2:$AS$1001,"&gt;="&amp;AS339)/SUM($AS$2:$AS$1001))</x:f>
      </x:c>
      <x:c r="AW339" s="49" t="str">
        <x:f>IF(A339="","",IF(SUM($AS$2:$AS$1001)&lt;=0,"Не определён",IF(AS339&lt;0,"Исключение",IF(AU339&lt;'Настройки'!$B$5,"A",IF(AU339&lt;'Настройки'!$B$6,"B","C")))))</x:f>
      </x:c>
      <x:c r="AX339" s="58" t="str">
        <x:f>IF(A339="","",IF(AQ339=0,"",AVERAGE(BI339:INDEX(BI339:CR339,1,'Настройки'!$B$3))))</x:f>
      </x:c>
      <x:c r="AY339" s="58" t="str">
        <x:f>IF(OR(A339="",AQ339=0),"",STDEVP(BI339:INDEX(BI339:CR339,1,'Настройки'!$B$3)))</x:f>
      </x:c>
      <x:c r="AZ339" s="61" t="str">
        <x:f>IF(OR(A339="",AQ339&lt;'Настройки'!$B$12,AX339&lt;=0,AND('Настройки'!$B$10="Блокировать",COUNTIF(F339:INDEX(F339:AO339,1,'Настройки'!$B$3),"&lt;0")&gt;0)),"",AY339/ABS(AX339))</x:f>
      </x:c>
      <x:c r="BA339" s="49" t="str">
        <x:f>IF(A339="","",IF(AND('Настройки'!$B$10="Блокировать",COUNTIF(F339:INDEX(F339:AO339,1,'Настройки'!$B$3),"&lt;0")&gt;0),"Не определён",IF(AQ339&lt;'Настройки'!$B$12,"Не определён",IF(AX339=0,"Нет спроса",IF(AX339&lt;0,"Не определён",IF(AZ339&lt;='Настройки'!$B$7,"X",IF(AZ339&lt;='Настройки'!$B$8,"Y","Z")))))))</x:f>
      </x:c>
      <x:c r="BB339" s="49" t="str">
        <x:f>IF(OR(A339="",LEN(AW339)&lt;&gt;1,LEN(BA339)&lt;&gt;1),"",AW339&amp;BA339)</x:f>
      </x:c>
      <x:c r="BC339" s="61" t="str">
        <x:f>IF(OR(A339="",AQ339=0),"",(COUNT(BI339:INDEX(BI339:CR339,1,'Настройки'!$B$3))-COUNT(CS339:INDEX(CS339:EB339,1,'Настройки'!$B$3)))/AQ339)</x:f>
      </x:c>
      <x:c r="BD339" s="64" t="str">
        <x:f>IF(OR(A339="",COUNT(CS339:INDEX(CS339:EB339,1,'Настройки'!$B$3))=0),"",AQ339/COUNT(CS339:INDEX(CS339:EB339,1,'Настройки'!$B$3)))</x:f>
      </x:c>
      <x:c r="BE339" s="64" t="str">
        <x:f>IF(OR(A339="",COUNT(CS339:INDEX(CS339:EB339,1,'Настройки'!$B$3))=0),"",IF(AVERAGE(CS339:INDEX(CS339:EB339,1,'Настройки'!$B$3))=0,"",(STDEVP(CS339:INDEX(CS339:EB339,1,'Настройки'!$B$3))/ABS(AVERAGE(CS339:INDEX(CS339:EB339,1,'Настройки'!$B$3))))^2))</x:f>
      </x:c>
      <x:c r="BF339" s="49" t="str">
        <x:f>IF(A339="","",IF(AQ339&lt;3,"Недостаточно",IF(AQ339&lt;6,"Предварительный","Обычный")))</x:f>
      </x:c>
      <x:c r="BG339" s="49" t="str">
        <x:f>IF(A339="","",IF(COUNTIF(F339:INDEX(F339:AO339,1,'Настройки'!$B$3),"&lt;0")&gt;0,IF('Настройки'!$B$10="Блокировать","Отрицательный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"),"")&amp;IF(AQ339&lt;3,"Недостаточно истории. ",IF(AQ339&lt;6,"Предварительная классификация. ",""))&amp;IF(AX339=0,"Нет спроса за горизонт. ","")&amp;IF(AZ339&gt;'Настройки'!$B$11,"Экстремальная вариативность. ",""))</x:f>
      </x:c>
      <x:c r="BH339" s="49" t="str">
        <x:f>IF(A339="","",IFERROR(VLOOKUP(BB339,'Настройки'!$D$3:$E$11,2,FALSE),"Сначала проверьте исходные данные и историю спроса.")&amp;" Уточните срок поставки, MOQ и критичность.")</x:f>
      </x:c>
      <x:c r="BI339" s="50" t="str">
        <x:f>IF(1&gt;'Настройки'!$B$3,"",IF(ISBLANK(F339),IF('Настройки'!$B$9="Нулевой спрос",0,""),IF(F339&lt;0,IF('Настройки'!$B$10="Исключить","",IF('Настройки'!$B$10="Абсолютные значения",ABS(F339),F339)),F339)))</x:f>
      </x:c>
      <x:c r="BJ339" s="50" t="str">
        <x:f>IF(2&gt;'Настройки'!$B$3,"",IF(ISBLANK(G339),IF('Настройки'!$B$9="Нулевой спрос",0,""),IF(G339&lt;0,IF('Настройки'!$B$10="Исключить","",IF('Настройки'!$B$10="Абсолютные значения",ABS(G339),G339)),G339)))</x:f>
      </x:c>
      <x:c r="BK339" s="50" t="str">
        <x:f>IF(3&gt;'Настройки'!$B$3,"",IF(ISBLANK(H339),IF('Настройки'!$B$9="Нулевой спрос",0,""),IF(H339&lt;0,IF('Настройки'!$B$10="Исключить","",IF('Настройки'!$B$10="Абсолютные значения",ABS(H339),H339)),H339)))</x:f>
      </x:c>
      <x:c r="BL339" s="50" t="str">
        <x:f>IF(4&gt;'Настройки'!$B$3,"",IF(ISBLANK(I339),IF('Настройки'!$B$9="Нулевой спрос",0,""),IF(I339&lt;0,IF('Настройки'!$B$10="Исключить","",IF('Настройки'!$B$10="Абсолютные значения",ABS(I339),I339)),I339)))</x:f>
      </x:c>
      <x:c r="BM339" s="50" t="str">
        <x:f>IF(5&gt;'Настройки'!$B$3,"",IF(ISBLANK(J339),IF('Настройки'!$B$9="Нулевой спрос",0,""),IF(J339&lt;0,IF('Настройки'!$B$10="Исключить","",IF('Настройки'!$B$10="Абсолютные значения",ABS(J339),J339)),J339)))</x:f>
      </x:c>
      <x:c r="BN339" s="50" t="str">
        <x:f>IF(6&gt;'Настройки'!$B$3,"",IF(ISBLANK(K339),IF('Настройки'!$B$9="Нулевой спрос",0,""),IF(K339&lt;0,IF('Настройки'!$B$10="Исключить","",IF('Настройки'!$B$10="Абсолютные значения",ABS(K339),K339)),K339)))</x:f>
      </x:c>
      <x:c r="BO339" s="50" t="str">
        <x:f>IF(7&gt;'Настройки'!$B$3,"",IF(ISBLANK(L339),IF('Настройки'!$B$9="Нулевой спрос",0,""),IF(L339&lt;0,IF('Настройки'!$B$10="Исключить","",IF('Настройки'!$B$10="Абсолютные значения",ABS(L339),L339)),L339)))</x:f>
      </x:c>
      <x:c r="BP339" s="50" t="str">
        <x:f>IF(8&gt;'Настройки'!$B$3,"",IF(ISBLANK(M339),IF('Настройки'!$B$9="Нулевой спрос",0,""),IF(M339&lt;0,IF('Настройки'!$B$10="Исключить","",IF('Настройки'!$B$10="Абсолютные значения",ABS(M339),M339)),M339)))</x:f>
      </x:c>
      <x:c r="BQ339" s="50" t="str">
        <x:f>IF(9&gt;'Настройки'!$B$3,"",IF(ISBLANK(N339),IF('Настройки'!$B$9="Нулевой спрос",0,""),IF(N339&lt;0,IF('Настройки'!$B$10="Исключить","",IF('Настройки'!$B$10="Абсолютные значения",ABS(N339),N339)),N339)))</x:f>
      </x:c>
      <x:c r="BR339" s="50" t="str">
        <x:f>IF(10&gt;'Настройки'!$B$3,"",IF(ISBLANK(O339),IF('Настройки'!$B$9="Нулевой спрос",0,""),IF(O339&lt;0,IF('Настройки'!$B$10="Исключить","",IF('Настройки'!$B$10="Абсолютные значения",ABS(O339),O339)),O339)))</x:f>
      </x:c>
      <x:c r="BS339" s="50" t="str">
        <x:f>IF(11&gt;'Настройки'!$B$3,"",IF(ISBLANK(P339),IF('Настройки'!$B$9="Нулевой спрос",0,""),IF(P339&lt;0,IF('Настройки'!$B$10="Исключить","",IF('Настройки'!$B$10="Абсолютные значения",ABS(P339),P339)),P339)))</x:f>
      </x:c>
      <x:c r="BT339" s="50" t="str">
        <x:f>IF(12&gt;'Настройки'!$B$3,"",IF(ISBLANK(Q339),IF('Настройки'!$B$9="Нулевой спрос",0,""),IF(Q339&lt;0,IF('Настройки'!$B$10="Исключить","",IF('Настройки'!$B$10="Абсолютные значения",ABS(Q339),Q339)),Q339)))</x:f>
      </x:c>
      <x:c r="BU339" s="50" t="str">
        <x:f>IF(13&gt;'Настройки'!$B$3,"",IF(ISBLANK(R339),IF('Настройки'!$B$9="Нулевой спрос",0,""),IF(R339&lt;0,IF('Настройки'!$B$10="Исключить","",IF('Настройки'!$B$10="Абсолютные значения",ABS(R339),R339)),R339)))</x:f>
      </x:c>
      <x:c r="BV339" s="50" t="str">
        <x:f>IF(14&gt;'Настройки'!$B$3,"",IF(ISBLANK(S339),IF('Настройки'!$B$9="Нулевой спрос",0,""),IF(S339&lt;0,IF('Настройки'!$B$10="Исключить","",IF('Настройки'!$B$10="Абсолютные значения",ABS(S339),S339)),S339)))</x:f>
      </x:c>
      <x:c r="BW339" s="50" t="str">
        <x:f>IF(15&gt;'Настройки'!$B$3,"",IF(ISBLANK(T339),IF('Настройки'!$B$9="Нулевой спрос",0,""),IF(T339&lt;0,IF('Настройки'!$B$10="Исключить","",IF('Настройки'!$B$10="Абсолютные значения",ABS(T339),T339)),T339)))</x:f>
      </x:c>
      <x:c r="BX339" s="50" t="str">
        <x:f>IF(16&gt;'Настройки'!$B$3,"",IF(ISBLANK(U339),IF('Настройки'!$B$9="Нулевой спрос",0,""),IF(U339&lt;0,IF('Настройки'!$B$10="Исключить","",IF('Настройки'!$B$10="Абсолютные значения",ABS(U339),U339)),U339)))</x:f>
      </x:c>
      <x:c r="BY339" s="50" t="str">
        <x:f>IF(17&gt;'Настройки'!$B$3,"",IF(ISBLANK(V339),IF('Настройки'!$B$9="Нулевой спрос",0,""),IF(V339&lt;0,IF('Настройки'!$B$10="Исключить","",IF('Настройки'!$B$10="Абсолютные значения",ABS(V339),V339)),V339)))</x:f>
      </x:c>
      <x:c r="BZ339" s="50" t="str">
        <x:f>IF(18&gt;'Настройки'!$B$3,"",IF(ISBLANK(W339),IF('Настройки'!$B$9="Нулевой спрос",0,""),IF(W339&lt;0,IF('Настройки'!$B$10="Исключить","",IF('Настройки'!$B$10="Абсолютные значения",ABS(W339),W339)),W339)))</x:f>
      </x:c>
      <x:c r="CA339" s="50" t="str">
        <x:f>IF(19&gt;'Настройки'!$B$3,"",IF(ISBLANK(X339),IF('Настройки'!$B$9="Нулевой спрос",0,""),IF(X339&lt;0,IF('Настройки'!$B$10="Исключить","",IF('Настройки'!$B$10="Абсолютные значения",ABS(X339),X339)),X339)))</x:f>
      </x:c>
      <x:c r="CB339" s="50" t="str">
        <x:f>IF(20&gt;'Настройки'!$B$3,"",IF(ISBLANK(Y339),IF('Настройки'!$B$9="Нулевой спрос",0,""),IF(Y339&lt;0,IF('Настройки'!$B$10="Исключить","",IF('Настройки'!$B$10="Абсолютные значения",ABS(Y339),Y339)),Y339)))</x:f>
      </x:c>
      <x:c r="CC339" s="50" t="str">
        <x:f>IF(21&gt;'Настройки'!$B$3,"",IF(ISBLANK(Z339),IF('Настройки'!$B$9="Нулевой спрос",0,""),IF(Z339&lt;0,IF('Настройки'!$B$10="Исключить","",IF('Настройки'!$B$10="Абсолютные значения",ABS(Z339),Z339)),Z339)))</x:f>
      </x:c>
      <x:c r="CD339" s="50" t="str">
        <x:f>IF(22&gt;'Настройки'!$B$3,"",IF(ISBLANK(AA339),IF('Настройки'!$B$9="Нулевой спрос",0,""),IF(AA339&lt;0,IF('Настройки'!$B$10="Исключить","",IF('Настройки'!$B$10="Абсолютные значения",ABS(AA339),AA339)),AA339)))</x:f>
      </x:c>
      <x:c r="CE339" s="50" t="str">
        <x:f>IF(23&gt;'Настройки'!$B$3,"",IF(ISBLANK(AB339),IF('Настройки'!$B$9="Нулевой спрос",0,""),IF(AB339&lt;0,IF('Настройки'!$B$10="Исключить","",IF('Настройки'!$B$10="Абсолютные значения",ABS(AB339),AB339)),AB339)))</x:f>
      </x:c>
      <x:c r="CF339" s="50" t="str">
        <x:f>IF(24&gt;'Настройки'!$B$3,"",IF(ISBLANK(AC339),IF('Настройки'!$B$9="Нулевой спрос",0,""),IF(AC339&lt;0,IF('Настройки'!$B$10="Исключить","",IF('Настройки'!$B$10="Абсолютные значения",ABS(AC339),AC339)),AC339)))</x:f>
      </x:c>
      <x:c r="CG339" s="50" t="str">
        <x:f>IF(25&gt;'Настройки'!$B$3,"",IF(ISBLANK(AD339),IF('Настройки'!$B$9="Нулевой спрос",0,""),IF(AD339&lt;0,IF('Настройки'!$B$10="Исключить","",IF('Настройки'!$B$10="Абсолютные значения",ABS(AD339),AD339)),AD339)))</x:f>
      </x:c>
      <x:c r="CH339" s="50" t="str">
        <x:f>IF(26&gt;'Настройки'!$B$3,"",IF(ISBLANK(AE339),IF('Настройки'!$B$9="Нулевой спрос",0,""),IF(AE339&lt;0,IF('Настройки'!$B$10="Исключить","",IF('Настройки'!$B$10="Абсолютные значения",ABS(AE339),AE339)),AE339)))</x:f>
      </x:c>
      <x:c r="CI339" s="50" t="str">
        <x:f>IF(27&gt;'Настройки'!$B$3,"",IF(ISBLANK(AF339),IF('Настройки'!$B$9="Нулевой спрос",0,""),IF(AF339&lt;0,IF('Настройки'!$B$10="Исключить","",IF('Настройки'!$B$10="Абсолютные значения",ABS(AF339),AF339)),AF339)))</x:f>
      </x:c>
      <x:c r="CJ339" s="50" t="str">
        <x:f>IF(28&gt;'Настройки'!$B$3,"",IF(ISBLANK(AG339),IF('Настройки'!$B$9="Нулевой спрос",0,""),IF(AG339&lt;0,IF('Настройки'!$B$10="Исключить","",IF('Настройки'!$B$10="Абсолютные значения",ABS(AG339),AG339)),AG339)))</x:f>
      </x:c>
      <x:c r="CK339" s="50" t="str">
        <x:f>IF(29&gt;'Настройки'!$B$3,"",IF(ISBLANK(AH339),IF('Настройки'!$B$9="Нулевой спрос",0,""),IF(AH339&lt;0,IF('Настройки'!$B$10="Исключить","",IF('Настройки'!$B$10="Абсолютные значения",ABS(AH339),AH339)),AH339)))</x:f>
      </x:c>
      <x:c r="CL339" s="50" t="str">
        <x:f>IF(30&gt;'Настройки'!$B$3,"",IF(ISBLANK(AI339),IF('Настройки'!$B$9="Нулевой спрос",0,""),IF(AI339&lt;0,IF('Настройки'!$B$10="Исключить","",IF('Настройки'!$B$10="Абсолютные значения",ABS(AI339),AI339)),AI339)))</x:f>
      </x:c>
      <x:c r="CM339" s="50" t="str">
        <x:f>IF(31&gt;'Настройки'!$B$3,"",IF(ISBLANK(AJ339),IF('Настройки'!$B$9="Нулевой спрос",0,""),IF(AJ339&lt;0,IF('Настройки'!$B$10="Исключить","",IF('Настройки'!$B$10="Абсолютные значения",ABS(AJ339),AJ339)),AJ339)))</x:f>
      </x:c>
      <x:c r="CN339" s="50" t="str">
        <x:f>IF(32&gt;'Настройки'!$B$3,"",IF(ISBLANK(AK339),IF('Настройки'!$B$9="Нулевой спрос",0,""),IF(AK339&lt;0,IF('Настройки'!$B$10="Исключить","",IF('Настройки'!$B$10="Абсолютные значения",ABS(AK339),AK339)),AK339)))</x:f>
      </x:c>
      <x:c r="CO339" s="50" t="str">
        <x:f>IF(33&gt;'Настройки'!$B$3,"",IF(ISBLANK(AL339),IF('Настройки'!$B$9="Нулевой спрос",0,""),IF(AL339&lt;0,IF('Настройки'!$B$10="Исключить","",IF('Настройки'!$B$10="Абсолютные значения",ABS(AL339),AL339)),AL339)))</x:f>
      </x:c>
      <x:c r="CP339" s="50" t="str">
        <x:f>IF(34&gt;'Настройки'!$B$3,"",IF(ISBLANK(AM339),IF('Настройки'!$B$9="Нулевой спрос",0,""),IF(AM339&lt;0,IF('Настройки'!$B$10="Исключить","",IF('Настройки'!$B$10="Абсолютные значения",ABS(AM339),AM339)),AM339)))</x:f>
      </x:c>
      <x:c r="CQ339" s="50" t="str">
        <x:f>IF(35&gt;'Настройки'!$B$3,"",IF(ISBLANK(AN339),IF('Настройки'!$B$9="Нулевой спрос",0,""),IF(AN339&lt;0,IF('Настройки'!$B$10="Исключить","",IF('Настройки'!$B$10="Абсолютные значения",ABS(AN339),AN339)),AN339)))</x:f>
      </x:c>
      <x:c r="CR339" s="50" t="str">
        <x:f>IF(36&gt;'Настройки'!$B$3,"",IF(ISBLANK(AO339),IF('Настройки'!$B$9="Нулевой спрос",0,""),IF(AO339&lt;0,IF('Настройки'!$B$10="Исключить","",IF('Настройки'!$B$10="Абсолютные значения",ABS(AO339),AO339)),AO339)))</x:f>
      </x:c>
      <x:c r="CS339" s="50" t="str">
        <x:f>IF(OR(1&gt;'Настройки'!$B$3,ISBLANK(BI339),BI339=0),"",BI339)</x:f>
      </x:c>
      <x:c r="CT339" s="50" t="str">
        <x:f>IF(OR(2&gt;'Настройки'!$B$3,ISBLANK(BJ339),BJ339=0),"",BJ339)</x:f>
      </x:c>
      <x:c r="CU339" s="50" t="str">
        <x:f>IF(OR(3&gt;'Настройки'!$B$3,ISBLANK(BK339),BK339=0),"",BK339)</x:f>
      </x:c>
      <x:c r="CV339" s="50" t="str">
        <x:f>IF(OR(4&gt;'Настройки'!$B$3,ISBLANK(BL339),BL339=0),"",BL339)</x:f>
      </x:c>
      <x:c r="CW339" s="50" t="str">
        <x:f>IF(OR(5&gt;'Настройки'!$B$3,ISBLANK(BM339),BM339=0),"",BM339)</x:f>
      </x:c>
      <x:c r="CX339" s="50" t="str">
        <x:f>IF(OR(6&gt;'Настройки'!$B$3,ISBLANK(BN339),BN339=0),"",BN339)</x:f>
      </x:c>
      <x:c r="CY339" s="50" t="str">
        <x:f>IF(OR(7&gt;'Настройки'!$B$3,ISBLANK(BO339),BO339=0),"",BO339)</x:f>
      </x:c>
      <x:c r="CZ339" s="50" t="str">
        <x:f>IF(OR(8&gt;'Настройки'!$B$3,ISBLANK(BP339),BP339=0),"",BP339)</x:f>
      </x:c>
      <x:c r="DA339" s="50" t="str">
        <x:f>IF(OR(9&gt;'Настройки'!$B$3,ISBLANK(BQ339),BQ339=0),"",BQ339)</x:f>
      </x:c>
      <x:c r="DB339" s="50" t="str">
        <x:f>IF(OR(10&gt;'Настройки'!$B$3,ISBLANK(BR339),BR339=0),"",BR339)</x:f>
      </x:c>
      <x:c r="DC339" s="50" t="str">
        <x:f>IF(OR(11&gt;'Настройки'!$B$3,ISBLANK(BS339),BS339=0),"",BS339)</x:f>
      </x:c>
      <x:c r="DD339" s="50" t="str">
        <x:f>IF(OR(12&gt;'Настройки'!$B$3,ISBLANK(BT339),BT339=0),"",BT339)</x:f>
      </x:c>
      <x:c r="DE339" s="50" t="str">
        <x:f>IF(OR(13&gt;'Настройки'!$B$3,ISBLANK(BU339),BU339=0),"",BU339)</x:f>
      </x:c>
      <x:c r="DF339" s="50" t="str">
        <x:f>IF(OR(14&gt;'Настройки'!$B$3,ISBLANK(BV339),BV339=0),"",BV339)</x:f>
      </x:c>
      <x:c r="DG339" s="50" t="str">
        <x:f>IF(OR(15&gt;'Настройки'!$B$3,ISBLANK(BW339),BW339=0),"",BW339)</x:f>
      </x:c>
      <x:c r="DH339" s="50" t="str">
        <x:f>IF(OR(16&gt;'Настройки'!$B$3,ISBLANK(BX339),BX339=0),"",BX339)</x:f>
      </x:c>
      <x:c r="DI339" s="50" t="str">
        <x:f>IF(OR(17&gt;'Настройки'!$B$3,ISBLANK(BY339),BY339=0),"",BY339)</x:f>
      </x:c>
      <x:c r="DJ339" s="50" t="str">
        <x:f>IF(OR(18&gt;'Настройки'!$B$3,ISBLANK(BZ339),BZ339=0),"",BZ339)</x:f>
      </x:c>
      <x:c r="DK339" s="50" t="str">
        <x:f>IF(OR(19&gt;'Настройки'!$B$3,ISBLANK(CA339),CA339=0),"",CA339)</x:f>
      </x:c>
      <x:c r="DL339" s="50" t="str">
        <x:f>IF(OR(20&gt;'Настройки'!$B$3,ISBLANK(CB339),CB339=0),"",CB339)</x:f>
      </x:c>
      <x:c r="DM339" s="50" t="str">
        <x:f>IF(OR(21&gt;'Настройки'!$B$3,ISBLANK(CC339),CC339=0),"",CC339)</x:f>
      </x:c>
      <x:c r="DN339" s="50" t="str">
        <x:f>IF(OR(22&gt;'Настройки'!$B$3,ISBLANK(CD339),CD339=0),"",CD339)</x:f>
      </x:c>
      <x:c r="DO339" s="50" t="str">
        <x:f>IF(OR(23&gt;'Настройки'!$B$3,ISBLANK(CE339),CE339=0),"",CE339)</x:f>
      </x:c>
      <x:c r="DP339" s="50" t="str">
        <x:f>IF(OR(24&gt;'Настройки'!$B$3,ISBLANK(CF339),CF339=0),"",CF339)</x:f>
      </x:c>
      <x:c r="DQ339" s="50" t="str">
        <x:f>IF(OR(25&gt;'Настройки'!$B$3,ISBLANK(CG339),CG339=0),"",CG339)</x:f>
      </x:c>
      <x:c r="DR339" s="50" t="str">
        <x:f>IF(OR(26&gt;'Настройки'!$B$3,ISBLANK(CH339),CH339=0),"",CH339)</x:f>
      </x:c>
      <x:c r="DS339" s="50" t="str">
        <x:f>IF(OR(27&gt;'Настройки'!$B$3,ISBLANK(CI339),CI339=0),"",CI339)</x:f>
      </x:c>
      <x:c r="DT339" s="50" t="str">
        <x:f>IF(OR(28&gt;'Настройки'!$B$3,ISBLANK(CJ339),CJ339=0),"",CJ339)</x:f>
      </x:c>
      <x:c r="DU339" s="50" t="str">
        <x:f>IF(OR(29&gt;'Настройки'!$B$3,ISBLANK(CK339),CK339=0),"",CK339)</x:f>
      </x:c>
      <x:c r="DV339" s="50" t="str">
        <x:f>IF(OR(30&gt;'Настройки'!$B$3,ISBLANK(CL339),CL339=0),"",CL339)</x:f>
      </x:c>
      <x:c r="DW339" s="50" t="str">
        <x:f>IF(OR(31&gt;'Настройки'!$B$3,ISBLANK(CM339),CM339=0),"",CM339)</x:f>
      </x:c>
      <x:c r="DX339" s="50" t="str">
        <x:f>IF(OR(32&gt;'Настройки'!$B$3,ISBLANK(CN339),CN339=0),"",CN339)</x:f>
      </x:c>
      <x:c r="DY339" s="50" t="str">
        <x:f>IF(OR(33&gt;'Настройки'!$B$3,ISBLANK(CO339),CO339=0),"",CO339)</x:f>
      </x:c>
      <x:c r="DZ339" s="50" t="str">
        <x:f>IF(OR(34&gt;'Настройки'!$B$3,ISBLANK(CP339),CP339=0),"",CP339)</x:f>
      </x:c>
      <x:c r="EA339" s="50" t="str">
        <x:f>IF(OR(35&gt;'Настройки'!$B$3,ISBLANK(CQ339),CQ339=0),"",CQ339)</x:f>
      </x:c>
      <x:c r="EB339" s="50" t="str">
        <x:f>IF(OR(36&gt;'Настройки'!$B$3,ISBLANK(CR339),CR339=0),"",CR339)</x:f>
      </x:c>
      <x:c r="EC339" s="50" t="str">
        <x:f>IF(A339="","",IF(OR(BB339="AZ",BB339="BZ"),10000+ROW(),IF(AZ339&gt;'Настройки'!$B$11,20000+ROW(),IF(BF339&lt;&gt;"Обычный",30000+ROW(),IF(AX339&lt;=0,40000+ROW(),"")))))</x:f>
      </x:c>
      <x:c r="ED339" s="50" t="str">
        <x:f>IF(EC339="","",COUNTIFS($EC$2:$EC$1001,"&gt;0",$EC$2:$EC$1001,"&lt;"&amp;EC339)+1)</x:f>
      </x:c>
    </x:row>
    <x:row r="340">
      <x:c r="A340" s="115"/>
      <x:c r="B340" s="115"/>
      <x:c r="C340" s="115"/>
      <x:c r="D340" s="118"/>
      <x:c r="E340" s="118"/>
      <x:c r="F340" s="118"/>
      <x:c r="G340" s="118"/>
      <x:c r="H340" s="118"/>
      <x:c r="I340" s="118"/>
      <x:c r="J340" s="118"/>
      <x:c r="K340" s="118"/>
      <x:c r="L340" s="118"/>
      <x:c r="M340" s="118"/>
      <x:c r="N340" s="118"/>
      <x:c r="O340" s="118"/>
      <x:c r="P340" s="118"/>
      <x:c r="Q340" s="118"/>
      <x:c r="R340" s="118"/>
      <x:c r="S340" s="118"/>
      <x:c r="T340" s="118"/>
      <x:c r="U340" s="118"/>
      <x:c r="V340" s="118"/>
      <x:c r="W340" s="118"/>
      <x:c r="X340" s="118"/>
      <x:c r="Y340" s="118"/>
      <x:c r="Z340" s="118"/>
      <x:c r="AA340" s="118"/>
      <x:c r="AB340" s="118"/>
      <x:c r="AC340" s="118"/>
      <x:c r="AD340" s="118"/>
      <x:c r="AE340" s="118"/>
      <x:c r="AF340" s="118"/>
      <x:c r="AG340" s="118"/>
      <x:c r="AH340" s="118"/>
      <x:c r="AI340" s="118"/>
      <x:c r="AJ340" s="118"/>
      <x:c r="AK340" s="118"/>
      <x:c r="AL340" s="118"/>
      <x:c r="AM340" s="118"/>
      <x:c r="AN340" s="118"/>
      <x:c r="AO340" s="118"/>
      <x:c r="AP340" s="115"/>
      <x:c r="AQ340" s="49" t="str">
        <x:f>IF(A340="","",COUNT(BI340:INDEX(BI340:CR340,1,'Настройки'!$B$3)))</x:f>
      </x:c>
      <x:c r="AR340" s="49" t="str">
        <x:f>IF(A340="","",SUM(BI340:INDEX(BI340:CR340,1,'Настройки'!$B$3)))</x:f>
      </x:c>
      <x:c r="AS340" s="58" t="str">
        <x:f>IF(A340="","",IF('Настройки'!$B$4="Стоимость потребления",AR340*D340,IF('Настройки'!$B$4="Количество",AR340,E340)))</x:f>
      </x:c>
      <x:c r="AT340" s="61" t="str">
        <x:f>IF(OR(A340="",AS340&lt;0,SUM($AS$2:$AS$1001)&lt;=0),"",AS340/SUM($AS$2:$AS$1001))</x:f>
      </x:c>
      <x:c r="AU340" s="61" t="str">
        <x:f>IF(OR(A340="",AS340&lt;0,SUM($AS$2:$AS$1001)&lt;=0),"",SUMIFS($AS$2:$AS$1001,$AS$2:$AS$1001,"&gt;"&amp;AS340)/SUM($AS$2:$AS$1001))</x:f>
      </x:c>
      <x:c r="AV340" s="61" t="str">
        <x:f>IF(OR(A340="",AS340&lt;0,SUM($AS$2:$AS$1001)&lt;=0),"",SUMIFS($AS$2:$AS$1001,$AS$2:$AS$1001,"&gt;="&amp;AS340)/SUM($AS$2:$AS$1001))</x:f>
      </x:c>
      <x:c r="AW340" s="49" t="str">
        <x:f>IF(A340="","",IF(SUM($AS$2:$AS$1001)&lt;=0,"Не определён",IF(AS340&lt;0,"Исключение",IF(AU340&lt;'Настройки'!$B$5,"A",IF(AU340&lt;'Настройки'!$B$6,"B","C")))))</x:f>
      </x:c>
      <x:c r="AX340" s="58" t="str">
        <x:f>IF(A340="","",IF(AQ340=0,"",AVERAGE(BI340:INDEX(BI340:CR340,1,'Настройки'!$B$3))))</x:f>
      </x:c>
      <x:c r="AY340" s="58" t="str">
        <x:f>IF(OR(A340="",AQ340=0),"",STDEVP(BI340:INDEX(BI340:CR340,1,'Настройки'!$B$3)))</x:f>
      </x:c>
      <x:c r="AZ340" s="61" t="str">
        <x:f>IF(OR(A340="",AQ340&lt;'Настройки'!$B$12,AX340&lt;=0,AND('Настройки'!$B$10="Блокировать",COUNTIF(F340:INDEX(F340:AO340,1,'Настройки'!$B$3),"&lt;0")&gt;0)),"",AY340/ABS(AX340))</x:f>
      </x:c>
      <x:c r="BA340" s="49" t="str">
        <x:f>IF(A340="","",IF(AND('Настройки'!$B$10="Блокировать",COUNTIF(F340:INDEX(F340:AO340,1,'Настройки'!$B$3),"&lt;0")&gt;0),"Не определён",IF(AQ340&lt;'Настройки'!$B$12,"Не определён",IF(AX340=0,"Нет спроса",IF(AX340&lt;0,"Не определён",IF(AZ340&lt;='Настройки'!$B$7,"X",IF(AZ340&lt;='Настройки'!$B$8,"Y","Z")))))))</x:f>
      </x:c>
      <x:c r="BB340" s="49" t="str">
        <x:f>IF(OR(A340="",LEN(AW340)&lt;&gt;1,LEN(BA340)&lt;&gt;1),"",AW340&amp;BA340)</x:f>
      </x:c>
      <x:c r="BC340" s="61" t="str">
        <x:f>IF(OR(A340="",AQ340=0),"",(COUNT(BI340:INDEX(BI340:CR340,1,'Настройки'!$B$3))-COUNT(CS340:INDEX(CS340:EB340,1,'Настройки'!$B$3)))/AQ340)</x:f>
      </x:c>
      <x:c r="BD340" s="64" t="str">
        <x:f>IF(OR(A340="",COUNT(CS340:INDEX(CS340:EB340,1,'Настройки'!$B$3))=0),"",AQ340/COUNT(CS340:INDEX(CS340:EB340,1,'Настройки'!$B$3)))</x:f>
      </x:c>
      <x:c r="BE340" s="64" t="str">
        <x:f>IF(OR(A340="",COUNT(CS340:INDEX(CS340:EB340,1,'Настройки'!$B$3))=0),"",IF(AVERAGE(CS340:INDEX(CS340:EB340,1,'Настройки'!$B$3))=0,"",(STDEVP(CS340:INDEX(CS340:EB340,1,'Настройки'!$B$3))/ABS(AVERAGE(CS340:INDEX(CS340:EB340,1,'Настройки'!$B$3))))^2))</x:f>
      </x:c>
      <x:c r="BF340" s="49" t="str">
        <x:f>IF(A340="","",IF(AQ340&lt;3,"Недостаточно",IF(AQ340&lt;6,"Предварительный","Обычный")))</x:f>
      </x:c>
      <x:c r="BG340" s="49" t="str">
        <x:f>IF(A340="","",IF(COUNTIF(F340:INDEX(F340:AO340,1,'Настройки'!$B$3),"&lt;0")&gt;0,IF('Настройки'!$B$10="Блокировать","Отрицательный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"),"")&amp;IF(AQ340&lt;3,"Недостаточно истории. ",IF(AQ340&lt;6,"Предварительная классификация. ",""))&amp;IF(AX340=0,"Нет спроса за горизонт. ","")&amp;IF(AZ340&gt;'Настройки'!$B$11,"Экстремальная вариативность. ",""))</x:f>
      </x:c>
      <x:c r="BH340" s="49" t="str">
        <x:f>IF(A340="","",IFERROR(VLOOKUP(BB340,'Настройки'!$D$3:$E$11,2,FALSE),"Сначала проверьте исходные данные и историю спроса.")&amp;" Уточните срок поставки, MOQ и критичность.")</x:f>
      </x:c>
      <x:c r="BI340" s="50" t="str">
        <x:f>IF(1&gt;'Настройки'!$B$3,"",IF(ISBLANK(F340),IF('Настройки'!$B$9="Нулевой спрос",0,""),IF(F340&lt;0,IF('Настройки'!$B$10="Исключить","",IF('Настройки'!$B$10="Абсолютные значения",ABS(F340),F340)),F340)))</x:f>
      </x:c>
      <x:c r="BJ340" s="50" t="str">
        <x:f>IF(2&gt;'Настройки'!$B$3,"",IF(ISBLANK(G340),IF('Настройки'!$B$9="Нулевой спрос",0,""),IF(G340&lt;0,IF('Настройки'!$B$10="Исключить","",IF('Настройки'!$B$10="Абсолютные значения",ABS(G340),G340)),G340)))</x:f>
      </x:c>
      <x:c r="BK340" s="50" t="str">
        <x:f>IF(3&gt;'Настройки'!$B$3,"",IF(ISBLANK(H340),IF('Настройки'!$B$9="Нулевой спрос",0,""),IF(H340&lt;0,IF('Настройки'!$B$10="Исключить","",IF('Настройки'!$B$10="Абсолютные значения",ABS(H340),H340)),H340)))</x:f>
      </x:c>
      <x:c r="BL340" s="50" t="str">
        <x:f>IF(4&gt;'Настройки'!$B$3,"",IF(ISBLANK(I340),IF('Настройки'!$B$9="Нулевой спрос",0,""),IF(I340&lt;0,IF('Настройки'!$B$10="Исключить","",IF('Настройки'!$B$10="Абсолютные значения",ABS(I340),I340)),I340)))</x:f>
      </x:c>
      <x:c r="BM340" s="50" t="str">
        <x:f>IF(5&gt;'Настройки'!$B$3,"",IF(ISBLANK(J340),IF('Настройки'!$B$9="Нулевой спрос",0,""),IF(J340&lt;0,IF('Настройки'!$B$10="Исключить","",IF('Настройки'!$B$10="Абсолютные значения",ABS(J340),J340)),J340)))</x:f>
      </x:c>
      <x:c r="BN340" s="50" t="str">
        <x:f>IF(6&gt;'Настройки'!$B$3,"",IF(ISBLANK(K340),IF('Настройки'!$B$9="Нулевой спрос",0,""),IF(K340&lt;0,IF('Настройки'!$B$10="Исключить","",IF('Настройки'!$B$10="Абсолютные значения",ABS(K340),K340)),K340)))</x:f>
      </x:c>
      <x:c r="BO340" s="50" t="str">
        <x:f>IF(7&gt;'Настройки'!$B$3,"",IF(ISBLANK(L340),IF('Настройки'!$B$9="Нулевой спрос",0,""),IF(L340&lt;0,IF('Настройки'!$B$10="Исключить","",IF('Настройки'!$B$10="Абсолютные значения",ABS(L340),L340)),L340)))</x:f>
      </x:c>
      <x:c r="BP340" s="50" t="str">
        <x:f>IF(8&gt;'Настройки'!$B$3,"",IF(ISBLANK(M340),IF('Настройки'!$B$9="Нулевой спрос",0,""),IF(M340&lt;0,IF('Настройки'!$B$10="Исключить","",IF('Настройки'!$B$10="Абсолютные значения",ABS(M340),M340)),M340)))</x:f>
      </x:c>
      <x:c r="BQ340" s="50" t="str">
        <x:f>IF(9&gt;'Настройки'!$B$3,"",IF(ISBLANK(N340),IF('Настройки'!$B$9="Нулевой спрос",0,""),IF(N340&lt;0,IF('Настройки'!$B$10="Исключить","",IF('Настройки'!$B$10="Абсолютные значения",ABS(N340),N340)),N340)))</x:f>
      </x:c>
      <x:c r="BR340" s="50" t="str">
        <x:f>IF(10&gt;'Настройки'!$B$3,"",IF(ISBLANK(O340),IF('Настройки'!$B$9="Нулевой спрос",0,""),IF(O340&lt;0,IF('Настройки'!$B$10="Исключить","",IF('Настройки'!$B$10="Абсолютные значения",ABS(O340),O340)),O340)))</x:f>
      </x:c>
      <x:c r="BS340" s="50" t="str">
        <x:f>IF(11&gt;'Настройки'!$B$3,"",IF(ISBLANK(P340),IF('Настройки'!$B$9="Нулевой спрос",0,""),IF(P340&lt;0,IF('Настройки'!$B$10="Исключить","",IF('Настройки'!$B$10="Абсолютные значения",ABS(P340),P340)),P340)))</x:f>
      </x:c>
      <x:c r="BT340" s="50" t="str">
        <x:f>IF(12&gt;'Настройки'!$B$3,"",IF(ISBLANK(Q340),IF('Настройки'!$B$9="Нулевой спрос",0,""),IF(Q340&lt;0,IF('Настройки'!$B$10="Исключить","",IF('Настройки'!$B$10="Абсолютные значения",ABS(Q340),Q340)),Q340)))</x:f>
      </x:c>
      <x:c r="BU340" s="50" t="str">
        <x:f>IF(13&gt;'Настройки'!$B$3,"",IF(ISBLANK(R340),IF('Настройки'!$B$9="Нулевой спрос",0,""),IF(R340&lt;0,IF('Настройки'!$B$10="Исключить","",IF('Настройки'!$B$10="Абсолютные значения",ABS(R340),R340)),R340)))</x:f>
      </x:c>
      <x:c r="BV340" s="50" t="str">
        <x:f>IF(14&gt;'Настройки'!$B$3,"",IF(ISBLANK(S340),IF('Настройки'!$B$9="Нулевой спрос",0,""),IF(S340&lt;0,IF('Настройки'!$B$10="Исключить","",IF('Настройки'!$B$10="Абсолютные значения",ABS(S340),S340)),S340)))</x:f>
      </x:c>
      <x:c r="BW340" s="50" t="str">
        <x:f>IF(15&gt;'Настройки'!$B$3,"",IF(ISBLANK(T340),IF('Настройки'!$B$9="Нулевой спрос",0,""),IF(T340&lt;0,IF('Настройки'!$B$10="Исключить","",IF('Настройки'!$B$10="Абсолютные значения",ABS(T340),T340)),T340)))</x:f>
      </x:c>
      <x:c r="BX340" s="50" t="str">
        <x:f>IF(16&gt;'Настройки'!$B$3,"",IF(ISBLANK(U340),IF('Настройки'!$B$9="Нулевой спрос",0,""),IF(U340&lt;0,IF('Настройки'!$B$10="Исключить","",IF('Настройки'!$B$10="Абсолютные значения",ABS(U340),U340)),U340)))</x:f>
      </x:c>
      <x:c r="BY340" s="50" t="str">
        <x:f>IF(17&gt;'Настройки'!$B$3,"",IF(ISBLANK(V340),IF('Настройки'!$B$9="Нулевой спрос",0,""),IF(V340&lt;0,IF('Настройки'!$B$10="Исключить","",IF('Настройки'!$B$10="Абсолютные значения",ABS(V340),V340)),V340)))</x:f>
      </x:c>
      <x:c r="BZ340" s="50" t="str">
        <x:f>IF(18&gt;'Настройки'!$B$3,"",IF(ISBLANK(W340),IF('Настройки'!$B$9="Нулевой спрос",0,""),IF(W340&lt;0,IF('Настройки'!$B$10="Исключить","",IF('Настройки'!$B$10="Абсолютные значения",ABS(W340),W340)),W340)))</x:f>
      </x:c>
      <x:c r="CA340" s="50" t="str">
        <x:f>IF(19&gt;'Настройки'!$B$3,"",IF(ISBLANK(X340),IF('Настройки'!$B$9="Нулевой спрос",0,""),IF(X340&lt;0,IF('Настройки'!$B$10="Исключить","",IF('Настройки'!$B$10="Абсолютные значения",ABS(X340),X340)),X340)))</x:f>
      </x:c>
      <x:c r="CB340" s="50" t="str">
        <x:f>IF(20&gt;'Настройки'!$B$3,"",IF(ISBLANK(Y340),IF('Настройки'!$B$9="Нулевой спрос",0,""),IF(Y340&lt;0,IF('Настройки'!$B$10="Исключить","",IF('Настройки'!$B$10="Абсолютные значения",ABS(Y340),Y340)),Y340)))</x:f>
      </x:c>
      <x:c r="CC340" s="50" t="str">
        <x:f>IF(21&gt;'Настройки'!$B$3,"",IF(ISBLANK(Z340),IF('Настройки'!$B$9="Нулевой спрос",0,""),IF(Z340&lt;0,IF('Настройки'!$B$10="Исключить","",IF('Настройки'!$B$10="Абсолютные значения",ABS(Z340),Z340)),Z340)))</x:f>
      </x:c>
      <x:c r="CD340" s="50" t="str">
        <x:f>IF(22&gt;'Настройки'!$B$3,"",IF(ISBLANK(AA340),IF('Настройки'!$B$9="Нулевой спрос",0,""),IF(AA340&lt;0,IF('Настройки'!$B$10="Исключить","",IF('Настройки'!$B$10="Абсолютные значения",ABS(AA340),AA340)),AA340)))</x:f>
      </x:c>
      <x:c r="CE340" s="50" t="str">
        <x:f>IF(23&gt;'Настройки'!$B$3,"",IF(ISBLANK(AB340),IF('Настройки'!$B$9="Нулевой спрос",0,""),IF(AB340&lt;0,IF('Настройки'!$B$10="Исключить","",IF('Настройки'!$B$10="Абсолютные значения",ABS(AB340),AB340)),AB340)))</x:f>
      </x:c>
      <x:c r="CF340" s="50" t="str">
        <x:f>IF(24&gt;'Настройки'!$B$3,"",IF(ISBLANK(AC340),IF('Настройки'!$B$9="Нулевой спрос",0,""),IF(AC340&lt;0,IF('Настройки'!$B$10="Исключить","",IF('Настройки'!$B$10="Абсолютные значения",ABS(AC340),AC340)),AC340)))</x:f>
      </x:c>
      <x:c r="CG340" s="50" t="str">
        <x:f>IF(25&gt;'Настройки'!$B$3,"",IF(ISBLANK(AD340),IF('Настройки'!$B$9="Нулевой спрос",0,""),IF(AD340&lt;0,IF('Настройки'!$B$10="Исключить","",IF('Настройки'!$B$10="Абсолютные значения",ABS(AD340),AD340)),AD340)))</x:f>
      </x:c>
      <x:c r="CH340" s="50" t="str">
        <x:f>IF(26&gt;'Настройки'!$B$3,"",IF(ISBLANK(AE340),IF('Настройки'!$B$9="Нулевой спрос",0,""),IF(AE340&lt;0,IF('Настройки'!$B$10="Исключить","",IF('Настройки'!$B$10="Абсолютные значения",ABS(AE340),AE340)),AE340)))</x:f>
      </x:c>
      <x:c r="CI340" s="50" t="str">
        <x:f>IF(27&gt;'Настройки'!$B$3,"",IF(ISBLANK(AF340),IF('Настройки'!$B$9="Нулевой спрос",0,""),IF(AF340&lt;0,IF('Настройки'!$B$10="Исключить","",IF('Настройки'!$B$10="Абсолютные значения",ABS(AF340),AF340)),AF340)))</x:f>
      </x:c>
      <x:c r="CJ340" s="50" t="str">
        <x:f>IF(28&gt;'Настройки'!$B$3,"",IF(ISBLANK(AG340),IF('Настройки'!$B$9="Нулевой спрос",0,""),IF(AG340&lt;0,IF('Настройки'!$B$10="Исключить","",IF('Настройки'!$B$10="Абсолютные значения",ABS(AG340),AG340)),AG340)))</x:f>
      </x:c>
      <x:c r="CK340" s="50" t="str">
        <x:f>IF(29&gt;'Настройки'!$B$3,"",IF(ISBLANK(AH340),IF('Настройки'!$B$9="Нулевой спрос",0,""),IF(AH340&lt;0,IF('Настройки'!$B$10="Исключить","",IF('Настройки'!$B$10="Абсолютные значения",ABS(AH340),AH340)),AH340)))</x:f>
      </x:c>
      <x:c r="CL340" s="50" t="str">
        <x:f>IF(30&gt;'Настройки'!$B$3,"",IF(ISBLANK(AI340),IF('Настройки'!$B$9="Нулевой спрос",0,""),IF(AI340&lt;0,IF('Настройки'!$B$10="Исключить","",IF('Настройки'!$B$10="Абсолютные значения",ABS(AI340),AI340)),AI340)))</x:f>
      </x:c>
      <x:c r="CM340" s="50" t="str">
        <x:f>IF(31&gt;'Настройки'!$B$3,"",IF(ISBLANK(AJ340),IF('Настройки'!$B$9="Нулевой спрос",0,""),IF(AJ340&lt;0,IF('Настройки'!$B$10="Исключить","",IF('Настройки'!$B$10="Абсолютные значения",ABS(AJ340),AJ340)),AJ340)))</x:f>
      </x:c>
      <x:c r="CN340" s="50" t="str">
        <x:f>IF(32&gt;'Настройки'!$B$3,"",IF(ISBLANK(AK340),IF('Настройки'!$B$9="Нулевой спрос",0,""),IF(AK340&lt;0,IF('Настройки'!$B$10="Исключить","",IF('Настройки'!$B$10="Абсолютные значения",ABS(AK340),AK340)),AK340)))</x:f>
      </x:c>
      <x:c r="CO340" s="50" t="str">
        <x:f>IF(33&gt;'Настройки'!$B$3,"",IF(ISBLANK(AL340),IF('Настройки'!$B$9="Нулевой спрос",0,""),IF(AL340&lt;0,IF('Настройки'!$B$10="Исключить","",IF('Настройки'!$B$10="Абсолютные значения",ABS(AL340),AL340)),AL340)))</x:f>
      </x:c>
      <x:c r="CP340" s="50" t="str">
        <x:f>IF(34&gt;'Настройки'!$B$3,"",IF(ISBLANK(AM340),IF('Настройки'!$B$9="Нулевой спрос",0,""),IF(AM340&lt;0,IF('Настройки'!$B$10="Исключить","",IF('Настройки'!$B$10="Абсолютные значения",ABS(AM340),AM340)),AM340)))</x:f>
      </x:c>
      <x:c r="CQ340" s="50" t="str">
        <x:f>IF(35&gt;'Настройки'!$B$3,"",IF(ISBLANK(AN340),IF('Настройки'!$B$9="Нулевой спрос",0,""),IF(AN340&lt;0,IF('Настройки'!$B$10="Исключить","",IF('Настройки'!$B$10="Абсолютные значения",ABS(AN340),AN340)),AN340)))</x:f>
      </x:c>
      <x:c r="CR340" s="50" t="str">
        <x:f>IF(36&gt;'Настройки'!$B$3,"",IF(ISBLANK(AO340),IF('Настройки'!$B$9="Нулевой спрос",0,""),IF(AO340&lt;0,IF('Настройки'!$B$10="Исключить","",IF('Настройки'!$B$10="Абсолютные значения",ABS(AO340),AO340)),AO340)))</x:f>
      </x:c>
      <x:c r="CS340" s="50" t="str">
        <x:f>IF(OR(1&gt;'Настройки'!$B$3,ISBLANK(BI340),BI340=0),"",BI340)</x:f>
      </x:c>
      <x:c r="CT340" s="50" t="str">
        <x:f>IF(OR(2&gt;'Настройки'!$B$3,ISBLANK(BJ340),BJ340=0),"",BJ340)</x:f>
      </x:c>
      <x:c r="CU340" s="50" t="str">
        <x:f>IF(OR(3&gt;'Настройки'!$B$3,ISBLANK(BK340),BK340=0),"",BK340)</x:f>
      </x:c>
      <x:c r="CV340" s="50" t="str">
        <x:f>IF(OR(4&gt;'Настройки'!$B$3,ISBLANK(BL340),BL340=0),"",BL340)</x:f>
      </x:c>
      <x:c r="CW340" s="50" t="str">
        <x:f>IF(OR(5&gt;'Настройки'!$B$3,ISBLANK(BM340),BM340=0),"",BM340)</x:f>
      </x:c>
      <x:c r="CX340" s="50" t="str">
        <x:f>IF(OR(6&gt;'Настройки'!$B$3,ISBLANK(BN340),BN340=0),"",BN340)</x:f>
      </x:c>
      <x:c r="CY340" s="50" t="str">
        <x:f>IF(OR(7&gt;'Настройки'!$B$3,ISBLANK(BO340),BO340=0),"",BO340)</x:f>
      </x:c>
      <x:c r="CZ340" s="50" t="str">
        <x:f>IF(OR(8&gt;'Настройки'!$B$3,ISBLANK(BP340),BP340=0),"",BP340)</x:f>
      </x:c>
      <x:c r="DA340" s="50" t="str">
        <x:f>IF(OR(9&gt;'Настройки'!$B$3,ISBLANK(BQ340),BQ340=0),"",BQ340)</x:f>
      </x:c>
      <x:c r="DB340" s="50" t="str">
        <x:f>IF(OR(10&gt;'Настройки'!$B$3,ISBLANK(BR340),BR340=0),"",BR340)</x:f>
      </x:c>
      <x:c r="DC340" s="50" t="str">
        <x:f>IF(OR(11&gt;'Настройки'!$B$3,ISBLANK(BS340),BS340=0),"",BS340)</x:f>
      </x:c>
      <x:c r="DD340" s="50" t="str">
        <x:f>IF(OR(12&gt;'Настройки'!$B$3,ISBLANK(BT340),BT340=0),"",BT340)</x:f>
      </x:c>
      <x:c r="DE340" s="50" t="str">
        <x:f>IF(OR(13&gt;'Настройки'!$B$3,ISBLANK(BU340),BU340=0),"",BU340)</x:f>
      </x:c>
      <x:c r="DF340" s="50" t="str">
        <x:f>IF(OR(14&gt;'Настройки'!$B$3,ISBLANK(BV340),BV340=0),"",BV340)</x:f>
      </x:c>
      <x:c r="DG340" s="50" t="str">
        <x:f>IF(OR(15&gt;'Настройки'!$B$3,ISBLANK(BW340),BW340=0),"",BW340)</x:f>
      </x:c>
      <x:c r="DH340" s="50" t="str">
        <x:f>IF(OR(16&gt;'Настройки'!$B$3,ISBLANK(BX340),BX340=0),"",BX340)</x:f>
      </x:c>
      <x:c r="DI340" s="50" t="str">
        <x:f>IF(OR(17&gt;'Настройки'!$B$3,ISBLANK(BY340),BY340=0),"",BY340)</x:f>
      </x:c>
      <x:c r="DJ340" s="50" t="str">
        <x:f>IF(OR(18&gt;'Настройки'!$B$3,ISBLANK(BZ340),BZ340=0),"",BZ340)</x:f>
      </x:c>
      <x:c r="DK340" s="50" t="str">
        <x:f>IF(OR(19&gt;'Настройки'!$B$3,ISBLANK(CA340),CA340=0),"",CA340)</x:f>
      </x:c>
      <x:c r="DL340" s="50" t="str">
        <x:f>IF(OR(20&gt;'Настройки'!$B$3,ISBLANK(CB340),CB340=0),"",CB340)</x:f>
      </x:c>
      <x:c r="DM340" s="50" t="str">
        <x:f>IF(OR(21&gt;'Настройки'!$B$3,ISBLANK(CC340),CC340=0),"",CC340)</x:f>
      </x:c>
      <x:c r="DN340" s="50" t="str">
        <x:f>IF(OR(22&gt;'Настройки'!$B$3,ISBLANK(CD340),CD340=0),"",CD340)</x:f>
      </x:c>
      <x:c r="DO340" s="50" t="str">
        <x:f>IF(OR(23&gt;'Настройки'!$B$3,ISBLANK(CE340),CE340=0),"",CE340)</x:f>
      </x:c>
      <x:c r="DP340" s="50" t="str">
        <x:f>IF(OR(24&gt;'Настройки'!$B$3,ISBLANK(CF340),CF340=0),"",CF340)</x:f>
      </x:c>
      <x:c r="DQ340" s="50" t="str">
        <x:f>IF(OR(25&gt;'Настройки'!$B$3,ISBLANK(CG340),CG340=0),"",CG340)</x:f>
      </x:c>
      <x:c r="DR340" s="50" t="str">
        <x:f>IF(OR(26&gt;'Настройки'!$B$3,ISBLANK(CH340),CH340=0),"",CH340)</x:f>
      </x:c>
      <x:c r="DS340" s="50" t="str">
        <x:f>IF(OR(27&gt;'Настройки'!$B$3,ISBLANK(CI340),CI340=0),"",CI340)</x:f>
      </x:c>
      <x:c r="DT340" s="50" t="str">
        <x:f>IF(OR(28&gt;'Настройки'!$B$3,ISBLANK(CJ340),CJ340=0),"",CJ340)</x:f>
      </x:c>
      <x:c r="DU340" s="50" t="str">
        <x:f>IF(OR(29&gt;'Настройки'!$B$3,ISBLANK(CK340),CK340=0),"",CK340)</x:f>
      </x:c>
      <x:c r="DV340" s="50" t="str">
        <x:f>IF(OR(30&gt;'Настройки'!$B$3,ISBLANK(CL340),CL340=0),"",CL340)</x:f>
      </x:c>
      <x:c r="DW340" s="50" t="str">
        <x:f>IF(OR(31&gt;'Настройки'!$B$3,ISBLANK(CM340),CM340=0),"",CM340)</x:f>
      </x:c>
      <x:c r="DX340" s="50" t="str">
        <x:f>IF(OR(32&gt;'Настройки'!$B$3,ISBLANK(CN340),CN340=0),"",CN340)</x:f>
      </x:c>
      <x:c r="DY340" s="50" t="str">
        <x:f>IF(OR(33&gt;'Настройки'!$B$3,ISBLANK(CO340),CO340=0),"",CO340)</x:f>
      </x:c>
      <x:c r="DZ340" s="50" t="str">
        <x:f>IF(OR(34&gt;'Настройки'!$B$3,ISBLANK(CP340),CP340=0),"",CP340)</x:f>
      </x:c>
      <x:c r="EA340" s="50" t="str">
        <x:f>IF(OR(35&gt;'Настройки'!$B$3,ISBLANK(CQ340),CQ340=0),"",CQ340)</x:f>
      </x:c>
      <x:c r="EB340" s="50" t="str">
        <x:f>IF(OR(36&gt;'Настройки'!$B$3,ISBLANK(CR340),CR340=0),"",CR340)</x:f>
      </x:c>
      <x:c r="EC340" s="50" t="str">
        <x:f>IF(A340="","",IF(OR(BB340="AZ",BB340="BZ"),10000+ROW(),IF(AZ340&gt;'Настройки'!$B$11,20000+ROW(),IF(BF340&lt;&gt;"Обычный",30000+ROW(),IF(AX340&lt;=0,40000+ROW(),"")))))</x:f>
      </x:c>
      <x:c r="ED340" s="50" t="str">
        <x:f>IF(EC340="","",COUNTIFS($EC$2:$EC$1001,"&gt;0",$EC$2:$EC$1001,"&lt;"&amp;EC340)+1)</x:f>
      </x:c>
    </x:row>
    <x:row r="341">
      <x:c r="A341" s="115"/>
      <x:c r="B341" s="115"/>
      <x:c r="C341" s="115"/>
      <x:c r="D341" s="118"/>
      <x:c r="E341" s="118"/>
      <x:c r="F341" s="118"/>
      <x:c r="G341" s="118"/>
      <x:c r="H341" s="118"/>
      <x:c r="I341" s="118"/>
      <x:c r="J341" s="118"/>
      <x:c r="K341" s="118"/>
      <x:c r="L341" s="118"/>
      <x:c r="M341" s="118"/>
      <x:c r="N341" s="118"/>
      <x:c r="O341" s="118"/>
      <x:c r="P341" s="118"/>
      <x:c r="Q341" s="118"/>
      <x:c r="R341" s="118"/>
      <x:c r="S341" s="118"/>
      <x:c r="T341" s="118"/>
      <x:c r="U341" s="118"/>
      <x:c r="V341" s="118"/>
      <x:c r="W341" s="118"/>
      <x:c r="X341" s="118"/>
      <x:c r="Y341" s="118"/>
      <x:c r="Z341" s="118"/>
      <x:c r="AA341" s="118"/>
      <x:c r="AB341" s="118"/>
      <x:c r="AC341" s="118"/>
      <x:c r="AD341" s="118"/>
      <x:c r="AE341" s="118"/>
      <x:c r="AF341" s="118"/>
      <x:c r="AG341" s="118"/>
      <x:c r="AH341" s="118"/>
      <x:c r="AI341" s="118"/>
      <x:c r="AJ341" s="118"/>
      <x:c r="AK341" s="118"/>
      <x:c r="AL341" s="118"/>
      <x:c r="AM341" s="118"/>
      <x:c r="AN341" s="118"/>
      <x:c r="AO341" s="118"/>
      <x:c r="AP341" s="115"/>
      <x:c r="AQ341" s="49" t="str">
        <x:f>IF(A341="","",COUNT(BI341:INDEX(BI341:CR341,1,'Настройки'!$B$3)))</x:f>
      </x:c>
      <x:c r="AR341" s="49" t="str">
        <x:f>IF(A341="","",SUM(BI341:INDEX(BI341:CR341,1,'Настройки'!$B$3)))</x:f>
      </x:c>
      <x:c r="AS341" s="58" t="str">
        <x:f>IF(A341="","",IF('Настройки'!$B$4="Стоимость потребления",AR341*D341,IF('Настройки'!$B$4="Количество",AR341,E341)))</x:f>
      </x:c>
      <x:c r="AT341" s="61" t="str">
        <x:f>IF(OR(A341="",AS341&lt;0,SUM($AS$2:$AS$1001)&lt;=0),"",AS341/SUM($AS$2:$AS$1001))</x:f>
      </x:c>
      <x:c r="AU341" s="61" t="str">
        <x:f>IF(OR(A341="",AS341&lt;0,SUM($AS$2:$AS$1001)&lt;=0),"",SUMIFS($AS$2:$AS$1001,$AS$2:$AS$1001,"&gt;"&amp;AS341)/SUM($AS$2:$AS$1001))</x:f>
      </x:c>
      <x:c r="AV341" s="61" t="str">
        <x:f>IF(OR(A341="",AS341&lt;0,SUM($AS$2:$AS$1001)&lt;=0),"",SUMIFS($AS$2:$AS$1001,$AS$2:$AS$1001,"&gt;="&amp;AS341)/SUM($AS$2:$AS$1001))</x:f>
      </x:c>
      <x:c r="AW341" s="49" t="str">
        <x:f>IF(A341="","",IF(SUM($AS$2:$AS$1001)&lt;=0,"Не определён",IF(AS341&lt;0,"Исключение",IF(AU341&lt;'Настройки'!$B$5,"A",IF(AU341&lt;'Настройки'!$B$6,"B","C")))))</x:f>
      </x:c>
      <x:c r="AX341" s="58" t="str">
        <x:f>IF(A341="","",IF(AQ341=0,"",AVERAGE(BI341:INDEX(BI341:CR341,1,'Настройки'!$B$3))))</x:f>
      </x:c>
      <x:c r="AY341" s="58" t="str">
        <x:f>IF(OR(A341="",AQ341=0),"",STDEVP(BI341:INDEX(BI341:CR341,1,'Настройки'!$B$3)))</x:f>
      </x:c>
      <x:c r="AZ341" s="61" t="str">
        <x:f>IF(OR(A341="",AQ341&lt;'Настройки'!$B$12,AX341&lt;=0,AND('Настройки'!$B$10="Блокировать",COUNTIF(F341:INDEX(F341:AO341,1,'Настройки'!$B$3),"&lt;0")&gt;0)),"",AY341/ABS(AX341))</x:f>
      </x:c>
      <x:c r="BA341" s="49" t="str">
        <x:f>IF(A341="","",IF(AND('Настройки'!$B$10="Блокировать",COUNTIF(F341:INDEX(F341:AO341,1,'Настройки'!$B$3),"&lt;0")&gt;0),"Не определён",IF(AQ341&lt;'Настройки'!$B$12,"Не определён",IF(AX341=0,"Нет спроса",IF(AX341&lt;0,"Не определён",IF(AZ341&lt;='Настройки'!$B$7,"X",IF(AZ341&lt;='Настройки'!$B$8,"Y","Z")))))))</x:f>
      </x:c>
      <x:c r="BB341" s="49" t="str">
        <x:f>IF(OR(A341="",LEN(AW341)&lt;&gt;1,LEN(BA341)&lt;&gt;1),"",AW341&amp;BA341)</x:f>
      </x:c>
      <x:c r="BC341" s="61" t="str">
        <x:f>IF(OR(A341="",AQ341=0),"",(COUNT(BI341:INDEX(BI341:CR341,1,'Настройки'!$B$3))-COUNT(CS341:INDEX(CS341:EB341,1,'Настройки'!$B$3)))/AQ341)</x:f>
      </x:c>
      <x:c r="BD341" s="64" t="str">
        <x:f>IF(OR(A341="",COUNT(CS341:INDEX(CS341:EB341,1,'Настройки'!$B$3))=0),"",AQ341/COUNT(CS341:INDEX(CS341:EB341,1,'Настройки'!$B$3)))</x:f>
      </x:c>
      <x:c r="BE341" s="64" t="str">
        <x:f>IF(OR(A341="",COUNT(CS341:INDEX(CS341:EB341,1,'Настройки'!$B$3))=0),"",IF(AVERAGE(CS341:INDEX(CS341:EB341,1,'Настройки'!$B$3))=0,"",(STDEVP(CS341:INDEX(CS341:EB341,1,'Настройки'!$B$3))/ABS(AVERAGE(CS341:INDEX(CS341:EB341,1,'Настройки'!$B$3))))^2))</x:f>
      </x:c>
      <x:c r="BF341" s="49" t="str">
        <x:f>IF(A341="","",IF(AQ341&lt;3,"Недостаточно",IF(AQ341&lt;6,"Предварительный","Обычный")))</x:f>
      </x:c>
      <x:c r="BG341" s="49" t="str">
        <x:f>IF(A341="","",IF(COUNTIF(F341:INDEX(F341:AO341,1,'Настройки'!$B$3),"&lt;0")&gt;0,IF('Настройки'!$B$10="Блокировать","Отрицательный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"),"")&amp;IF(AQ341&lt;3,"Недостаточно истории. ",IF(AQ341&lt;6,"Предварительная классификация. ",""))&amp;IF(AX341=0,"Нет спроса за горизонт. ","")&amp;IF(AZ341&gt;'Настройки'!$B$11,"Экстремальная вариативность. ",""))</x:f>
      </x:c>
      <x:c r="BH341" s="49" t="str">
        <x:f>IF(A341="","",IFERROR(VLOOKUP(BB341,'Настройки'!$D$3:$E$11,2,FALSE),"Сначала проверьте исходные данные и историю спроса.")&amp;" Уточните срок поставки, MOQ и критичность.")</x:f>
      </x:c>
      <x:c r="BI341" s="50" t="str">
        <x:f>IF(1&gt;'Настройки'!$B$3,"",IF(ISBLANK(F341),IF('Настройки'!$B$9="Нулевой спрос",0,""),IF(F341&lt;0,IF('Настройки'!$B$10="Исключить","",IF('Настройки'!$B$10="Абсолютные значения",ABS(F341),F341)),F341)))</x:f>
      </x:c>
      <x:c r="BJ341" s="50" t="str">
        <x:f>IF(2&gt;'Настройки'!$B$3,"",IF(ISBLANK(G341),IF('Настройки'!$B$9="Нулевой спрос",0,""),IF(G341&lt;0,IF('Настройки'!$B$10="Исключить","",IF('Настройки'!$B$10="Абсолютные значения",ABS(G341),G341)),G341)))</x:f>
      </x:c>
      <x:c r="BK341" s="50" t="str">
        <x:f>IF(3&gt;'Настройки'!$B$3,"",IF(ISBLANK(H341),IF('Настройки'!$B$9="Нулевой спрос",0,""),IF(H341&lt;0,IF('Настройки'!$B$10="Исключить","",IF('Настройки'!$B$10="Абсолютные значения",ABS(H341),H341)),H341)))</x:f>
      </x:c>
      <x:c r="BL341" s="50" t="str">
        <x:f>IF(4&gt;'Настройки'!$B$3,"",IF(ISBLANK(I341),IF('Настройки'!$B$9="Нулевой спрос",0,""),IF(I341&lt;0,IF('Настройки'!$B$10="Исключить","",IF('Настройки'!$B$10="Абсолютные значения",ABS(I341),I341)),I341)))</x:f>
      </x:c>
      <x:c r="BM341" s="50" t="str">
        <x:f>IF(5&gt;'Настройки'!$B$3,"",IF(ISBLANK(J341),IF('Настройки'!$B$9="Нулевой спрос",0,""),IF(J341&lt;0,IF('Настройки'!$B$10="Исключить","",IF('Настройки'!$B$10="Абсолютные значения",ABS(J341),J341)),J341)))</x:f>
      </x:c>
      <x:c r="BN341" s="50" t="str">
        <x:f>IF(6&gt;'Настройки'!$B$3,"",IF(ISBLANK(K341),IF('Настройки'!$B$9="Нулевой спрос",0,""),IF(K341&lt;0,IF('Настройки'!$B$10="Исключить","",IF('Настройки'!$B$10="Абсолютные значения",ABS(K341),K341)),K341)))</x:f>
      </x:c>
      <x:c r="BO341" s="50" t="str">
        <x:f>IF(7&gt;'Настройки'!$B$3,"",IF(ISBLANK(L341),IF('Настройки'!$B$9="Нулевой спрос",0,""),IF(L341&lt;0,IF('Настройки'!$B$10="Исключить","",IF('Настройки'!$B$10="Абсолютные значения",ABS(L341),L341)),L341)))</x:f>
      </x:c>
      <x:c r="BP341" s="50" t="str">
        <x:f>IF(8&gt;'Настройки'!$B$3,"",IF(ISBLANK(M341),IF('Настройки'!$B$9="Нулевой спрос",0,""),IF(M341&lt;0,IF('Настройки'!$B$10="Исключить","",IF('Настройки'!$B$10="Абсолютные значения",ABS(M341),M341)),M341)))</x:f>
      </x:c>
      <x:c r="BQ341" s="50" t="str">
        <x:f>IF(9&gt;'Настройки'!$B$3,"",IF(ISBLANK(N341),IF('Настройки'!$B$9="Нулевой спрос",0,""),IF(N341&lt;0,IF('Настройки'!$B$10="Исключить","",IF('Настройки'!$B$10="Абсолютные значения",ABS(N341),N341)),N341)))</x:f>
      </x:c>
      <x:c r="BR341" s="50" t="str">
        <x:f>IF(10&gt;'Настройки'!$B$3,"",IF(ISBLANK(O341),IF('Настройки'!$B$9="Нулевой спрос",0,""),IF(O341&lt;0,IF('Настройки'!$B$10="Исключить","",IF('Настройки'!$B$10="Абсолютные значения",ABS(O341),O341)),O341)))</x:f>
      </x:c>
      <x:c r="BS341" s="50" t="str">
        <x:f>IF(11&gt;'Настройки'!$B$3,"",IF(ISBLANK(P341),IF('Настройки'!$B$9="Нулевой спрос",0,""),IF(P341&lt;0,IF('Настройки'!$B$10="Исключить","",IF('Настройки'!$B$10="Абсолютные значения",ABS(P341),P341)),P341)))</x:f>
      </x:c>
      <x:c r="BT341" s="50" t="str">
        <x:f>IF(12&gt;'Настройки'!$B$3,"",IF(ISBLANK(Q341),IF('Настройки'!$B$9="Нулевой спрос",0,""),IF(Q341&lt;0,IF('Настройки'!$B$10="Исключить","",IF('Настройки'!$B$10="Абсолютные значения",ABS(Q341),Q341)),Q341)))</x:f>
      </x:c>
      <x:c r="BU341" s="50" t="str">
        <x:f>IF(13&gt;'Настройки'!$B$3,"",IF(ISBLANK(R341),IF('Настройки'!$B$9="Нулевой спрос",0,""),IF(R341&lt;0,IF('Настройки'!$B$10="Исключить","",IF('Настройки'!$B$10="Абсолютные значения",ABS(R341),R341)),R341)))</x:f>
      </x:c>
      <x:c r="BV341" s="50" t="str">
        <x:f>IF(14&gt;'Настройки'!$B$3,"",IF(ISBLANK(S341),IF('Настройки'!$B$9="Нулевой спрос",0,""),IF(S341&lt;0,IF('Настройки'!$B$10="Исключить","",IF('Настройки'!$B$10="Абсолютные значения",ABS(S341),S341)),S341)))</x:f>
      </x:c>
      <x:c r="BW341" s="50" t="str">
        <x:f>IF(15&gt;'Настройки'!$B$3,"",IF(ISBLANK(T341),IF('Настройки'!$B$9="Нулевой спрос",0,""),IF(T341&lt;0,IF('Настройки'!$B$10="Исключить","",IF('Настройки'!$B$10="Абсолютные значения",ABS(T341),T341)),T341)))</x:f>
      </x:c>
      <x:c r="BX341" s="50" t="str">
        <x:f>IF(16&gt;'Настройки'!$B$3,"",IF(ISBLANK(U341),IF('Настройки'!$B$9="Нулевой спрос",0,""),IF(U341&lt;0,IF('Настройки'!$B$10="Исключить","",IF('Настройки'!$B$10="Абсолютные значения",ABS(U341),U341)),U341)))</x:f>
      </x:c>
      <x:c r="BY341" s="50" t="str">
        <x:f>IF(17&gt;'Настройки'!$B$3,"",IF(ISBLANK(V341),IF('Настройки'!$B$9="Нулевой спрос",0,""),IF(V341&lt;0,IF('Настройки'!$B$10="Исключить","",IF('Настройки'!$B$10="Абсолютные значения",ABS(V341),V341)),V341)))</x:f>
      </x:c>
      <x:c r="BZ341" s="50" t="str">
        <x:f>IF(18&gt;'Настройки'!$B$3,"",IF(ISBLANK(W341),IF('Настройки'!$B$9="Нулевой спрос",0,""),IF(W341&lt;0,IF('Настройки'!$B$10="Исключить","",IF('Настройки'!$B$10="Абсолютные значения",ABS(W341),W341)),W341)))</x:f>
      </x:c>
      <x:c r="CA341" s="50" t="str">
        <x:f>IF(19&gt;'Настройки'!$B$3,"",IF(ISBLANK(X341),IF('Настройки'!$B$9="Нулевой спрос",0,""),IF(X341&lt;0,IF('Настройки'!$B$10="Исключить","",IF('Настройки'!$B$10="Абсолютные значения",ABS(X341),X341)),X341)))</x:f>
      </x:c>
      <x:c r="CB341" s="50" t="str">
        <x:f>IF(20&gt;'Настройки'!$B$3,"",IF(ISBLANK(Y341),IF('Настройки'!$B$9="Нулевой спрос",0,""),IF(Y341&lt;0,IF('Настройки'!$B$10="Исключить","",IF('Настройки'!$B$10="Абсолютные значения",ABS(Y341),Y341)),Y341)))</x:f>
      </x:c>
      <x:c r="CC341" s="50" t="str">
        <x:f>IF(21&gt;'Настройки'!$B$3,"",IF(ISBLANK(Z341),IF('Настройки'!$B$9="Нулевой спрос",0,""),IF(Z341&lt;0,IF('Настройки'!$B$10="Исключить","",IF('Настройки'!$B$10="Абсолютные значения",ABS(Z341),Z341)),Z341)))</x:f>
      </x:c>
      <x:c r="CD341" s="50" t="str">
        <x:f>IF(22&gt;'Настройки'!$B$3,"",IF(ISBLANK(AA341),IF('Настройки'!$B$9="Нулевой спрос",0,""),IF(AA341&lt;0,IF('Настройки'!$B$10="Исключить","",IF('Настройки'!$B$10="Абсолютные значения",ABS(AA341),AA341)),AA341)))</x:f>
      </x:c>
      <x:c r="CE341" s="50" t="str">
        <x:f>IF(23&gt;'Настройки'!$B$3,"",IF(ISBLANK(AB341),IF('Настройки'!$B$9="Нулевой спрос",0,""),IF(AB341&lt;0,IF('Настройки'!$B$10="Исключить","",IF('Настройки'!$B$10="Абсолютные значения",ABS(AB341),AB341)),AB341)))</x:f>
      </x:c>
      <x:c r="CF341" s="50" t="str">
        <x:f>IF(24&gt;'Настройки'!$B$3,"",IF(ISBLANK(AC341),IF('Настройки'!$B$9="Нулевой спрос",0,""),IF(AC341&lt;0,IF('Настройки'!$B$10="Исключить","",IF('Настройки'!$B$10="Абсолютные значения",ABS(AC341),AC341)),AC341)))</x:f>
      </x:c>
      <x:c r="CG341" s="50" t="str">
        <x:f>IF(25&gt;'Настройки'!$B$3,"",IF(ISBLANK(AD341),IF('Настройки'!$B$9="Нулевой спрос",0,""),IF(AD341&lt;0,IF('Настройки'!$B$10="Исключить","",IF('Настройки'!$B$10="Абсолютные значения",ABS(AD341),AD341)),AD341)))</x:f>
      </x:c>
      <x:c r="CH341" s="50" t="str">
        <x:f>IF(26&gt;'Настройки'!$B$3,"",IF(ISBLANK(AE341),IF('Настройки'!$B$9="Нулевой спрос",0,""),IF(AE341&lt;0,IF('Настройки'!$B$10="Исключить","",IF('Настройки'!$B$10="Абсолютные значения",ABS(AE341),AE341)),AE341)))</x:f>
      </x:c>
      <x:c r="CI341" s="50" t="str">
        <x:f>IF(27&gt;'Настройки'!$B$3,"",IF(ISBLANK(AF341),IF('Настройки'!$B$9="Нулевой спрос",0,""),IF(AF341&lt;0,IF('Настройки'!$B$10="Исключить","",IF('Настройки'!$B$10="Абсолютные значения",ABS(AF341),AF341)),AF341)))</x:f>
      </x:c>
      <x:c r="CJ341" s="50" t="str">
        <x:f>IF(28&gt;'Настройки'!$B$3,"",IF(ISBLANK(AG341),IF('Настройки'!$B$9="Нулевой спрос",0,""),IF(AG341&lt;0,IF('Настройки'!$B$10="Исключить","",IF('Настройки'!$B$10="Абсолютные значения",ABS(AG341),AG341)),AG341)))</x:f>
      </x:c>
      <x:c r="CK341" s="50" t="str">
        <x:f>IF(29&gt;'Настройки'!$B$3,"",IF(ISBLANK(AH341),IF('Настройки'!$B$9="Нулевой спрос",0,""),IF(AH341&lt;0,IF('Настройки'!$B$10="Исключить","",IF('Настройки'!$B$10="Абсолютные значения",ABS(AH341),AH341)),AH341)))</x:f>
      </x:c>
      <x:c r="CL341" s="50" t="str">
        <x:f>IF(30&gt;'Настройки'!$B$3,"",IF(ISBLANK(AI341),IF('Настройки'!$B$9="Нулевой спрос",0,""),IF(AI341&lt;0,IF('Настройки'!$B$10="Исключить","",IF('Настройки'!$B$10="Абсолютные значения",ABS(AI341),AI341)),AI341)))</x:f>
      </x:c>
      <x:c r="CM341" s="50" t="str">
        <x:f>IF(31&gt;'Настройки'!$B$3,"",IF(ISBLANK(AJ341),IF('Настройки'!$B$9="Нулевой спрос",0,""),IF(AJ341&lt;0,IF('Настройки'!$B$10="Исключить","",IF('Настройки'!$B$10="Абсолютные значения",ABS(AJ341),AJ341)),AJ341)))</x:f>
      </x:c>
      <x:c r="CN341" s="50" t="str">
        <x:f>IF(32&gt;'Настройки'!$B$3,"",IF(ISBLANK(AK341),IF('Настройки'!$B$9="Нулевой спрос",0,""),IF(AK341&lt;0,IF('Настройки'!$B$10="Исключить","",IF('Настройки'!$B$10="Абсолютные значения",ABS(AK341),AK341)),AK341)))</x:f>
      </x:c>
      <x:c r="CO341" s="50" t="str">
        <x:f>IF(33&gt;'Настройки'!$B$3,"",IF(ISBLANK(AL341),IF('Настройки'!$B$9="Нулевой спрос",0,""),IF(AL341&lt;0,IF('Настройки'!$B$10="Исключить","",IF('Настройки'!$B$10="Абсолютные значения",ABS(AL341),AL341)),AL341)))</x:f>
      </x:c>
      <x:c r="CP341" s="50" t="str">
        <x:f>IF(34&gt;'Настройки'!$B$3,"",IF(ISBLANK(AM341),IF('Настройки'!$B$9="Нулевой спрос",0,""),IF(AM341&lt;0,IF('Настройки'!$B$10="Исключить","",IF('Настройки'!$B$10="Абсолютные значения",ABS(AM341),AM341)),AM341)))</x:f>
      </x:c>
      <x:c r="CQ341" s="50" t="str">
        <x:f>IF(35&gt;'Настройки'!$B$3,"",IF(ISBLANK(AN341),IF('Настройки'!$B$9="Нулевой спрос",0,""),IF(AN341&lt;0,IF('Настройки'!$B$10="Исключить","",IF('Настройки'!$B$10="Абсолютные значения",ABS(AN341),AN341)),AN341)))</x:f>
      </x:c>
      <x:c r="CR341" s="50" t="str">
        <x:f>IF(36&gt;'Настройки'!$B$3,"",IF(ISBLANK(AO341),IF('Настройки'!$B$9="Нулевой спрос",0,""),IF(AO341&lt;0,IF('Настройки'!$B$10="Исключить","",IF('Настройки'!$B$10="Абсолютные значения",ABS(AO341),AO341)),AO341)))</x:f>
      </x:c>
      <x:c r="CS341" s="50" t="str">
        <x:f>IF(OR(1&gt;'Настройки'!$B$3,ISBLANK(BI341),BI341=0),"",BI341)</x:f>
      </x:c>
      <x:c r="CT341" s="50" t="str">
        <x:f>IF(OR(2&gt;'Настройки'!$B$3,ISBLANK(BJ341),BJ341=0),"",BJ341)</x:f>
      </x:c>
      <x:c r="CU341" s="50" t="str">
        <x:f>IF(OR(3&gt;'Настройки'!$B$3,ISBLANK(BK341),BK341=0),"",BK341)</x:f>
      </x:c>
      <x:c r="CV341" s="50" t="str">
        <x:f>IF(OR(4&gt;'Настройки'!$B$3,ISBLANK(BL341),BL341=0),"",BL341)</x:f>
      </x:c>
      <x:c r="CW341" s="50" t="str">
        <x:f>IF(OR(5&gt;'Настройки'!$B$3,ISBLANK(BM341),BM341=0),"",BM341)</x:f>
      </x:c>
      <x:c r="CX341" s="50" t="str">
        <x:f>IF(OR(6&gt;'Настройки'!$B$3,ISBLANK(BN341),BN341=0),"",BN341)</x:f>
      </x:c>
      <x:c r="CY341" s="50" t="str">
        <x:f>IF(OR(7&gt;'Настройки'!$B$3,ISBLANK(BO341),BO341=0),"",BO341)</x:f>
      </x:c>
      <x:c r="CZ341" s="50" t="str">
        <x:f>IF(OR(8&gt;'Настройки'!$B$3,ISBLANK(BP341),BP341=0),"",BP341)</x:f>
      </x:c>
      <x:c r="DA341" s="50" t="str">
        <x:f>IF(OR(9&gt;'Настройки'!$B$3,ISBLANK(BQ341),BQ341=0),"",BQ341)</x:f>
      </x:c>
      <x:c r="DB341" s="50" t="str">
        <x:f>IF(OR(10&gt;'Настройки'!$B$3,ISBLANK(BR341),BR341=0),"",BR341)</x:f>
      </x:c>
      <x:c r="DC341" s="50" t="str">
        <x:f>IF(OR(11&gt;'Настройки'!$B$3,ISBLANK(BS341),BS341=0),"",BS341)</x:f>
      </x:c>
      <x:c r="DD341" s="50" t="str">
        <x:f>IF(OR(12&gt;'Настройки'!$B$3,ISBLANK(BT341),BT341=0),"",BT341)</x:f>
      </x:c>
      <x:c r="DE341" s="50" t="str">
        <x:f>IF(OR(13&gt;'Настройки'!$B$3,ISBLANK(BU341),BU341=0),"",BU341)</x:f>
      </x:c>
      <x:c r="DF341" s="50" t="str">
        <x:f>IF(OR(14&gt;'Настройки'!$B$3,ISBLANK(BV341),BV341=0),"",BV341)</x:f>
      </x:c>
      <x:c r="DG341" s="50" t="str">
        <x:f>IF(OR(15&gt;'Настройки'!$B$3,ISBLANK(BW341),BW341=0),"",BW341)</x:f>
      </x:c>
      <x:c r="DH341" s="50" t="str">
        <x:f>IF(OR(16&gt;'Настройки'!$B$3,ISBLANK(BX341),BX341=0),"",BX341)</x:f>
      </x:c>
      <x:c r="DI341" s="50" t="str">
        <x:f>IF(OR(17&gt;'Настройки'!$B$3,ISBLANK(BY341),BY341=0),"",BY341)</x:f>
      </x:c>
      <x:c r="DJ341" s="50" t="str">
        <x:f>IF(OR(18&gt;'Настройки'!$B$3,ISBLANK(BZ341),BZ341=0),"",BZ341)</x:f>
      </x:c>
      <x:c r="DK341" s="50" t="str">
        <x:f>IF(OR(19&gt;'Настройки'!$B$3,ISBLANK(CA341),CA341=0),"",CA341)</x:f>
      </x:c>
      <x:c r="DL341" s="50" t="str">
        <x:f>IF(OR(20&gt;'Настройки'!$B$3,ISBLANK(CB341),CB341=0),"",CB341)</x:f>
      </x:c>
      <x:c r="DM341" s="50" t="str">
        <x:f>IF(OR(21&gt;'Настройки'!$B$3,ISBLANK(CC341),CC341=0),"",CC341)</x:f>
      </x:c>
      <x:c r="DN341" s="50" t="str">
        <x:f>IF(OR(22&gt;'Настройки'!$B$3,ISBLANK(CD341),CD341=0),"",CD341)</x:f>
      </x:c>
      <x:c r="DO341" s="50" t="str">
        <x:f>IF(OR(23&gt;'Настройки'!$B$3,ISBLANK(CE341),CE341=0),"",CE341)</x:f>
      </x:c>
      <x:c r="DP341" s="50" t="str">
        <x:f>IF(OR(24&gt;'Настройки'!$B$3,ISBLANK(CF341),CF341=0),"",CF341)</x:f>
      </x:c>
      <x:c r="DQ341" s="50" t="str">
        <x:f>IF(OR(25&gt;'Настройки'!$B$3,ISBLANK(CG341),CG341=0),"",CG341)</x:f>
      </x:c>
      <x:c r="DR341" s="50" t="str">
        <x:f>IF(OR(26&gt;'Настройки'!$B$3,ISBLANK(CH341),CH341=0),"",CH341)</x:f>
      </x:c>
      <x:c r="DS341" s="50" t="str">
        <x:f>IF(OR(27&gt;'Настройки'!$B$3,ISBLANK(CI341),CI341=0),"",CI341)</x:f>
      </x:c>
      <x:c r="DT341" s="50" t="str">
        <x:f>IF(OR(28&gt;'Настройки'!$B$3,ISBLANK(CJ341),CJ341=0),"",CJ341)</x:f>
      </x:c>
      <x:c r="DU341" s="50" t="str">
        <x:f>IF(OR(29&gt;'Настройки'!$B$3,ISBLANK(CK341),CK341=0),"",CK341)</x:f>
      </x:c>
      <x:c r="DV341" s="50" t="str">
        <x:f>IF(OR(30&gt;'Настройки'!$B$3,ISBLANK(CL341),CL341=0),"",CL341)</x:f>
      </x:c>
      <x:c r="DW341" s="50" t="str">
        <x:f>IF(OR(31&gt;'Настройки'!$B$3,ISBLANK(CM341),CM341=0),"",CM341)</x:f>
      </x:c>
      <x:c r="DX341" s="50" t="str">
        <x:f>IF(OR(32&gt;'Настройки'!$B$3,ISBLANK(CN341),CN341=0),"",CN341)</x:f>
      </x:c>
      <x:c r="DY341" s="50" t="str">
        <x:f>IF(OR(33&gt;'Настройки'!$B$3,ISBLANK(CO341),CO341=0),"",CO341)</x:f>
      </x:c>
      <x:c r="DZ341" s="50" t="str">
        <x:f>IF(OR(34&gt;'Настройки'!$B$3,ISBLANK(CP341),CP341=0),"",CP341)</x:f>
      </x:c>
      <x:c r="EA341" s="50" t="str">
        <x:f>IF(OR(35&gt;'Настройки'!$B$3,ISBLANK(CQ341),CQ341=0),"",CQ341)</x:f>
      </x:c>
      <x:c r="EB341" s="50" t="str">
        <x:f>IF(OR(36&gt;'Настройки'!$B$3,ISBLANK(CR341),CR341=0),"",CR341)</x:f>
      </x:c>
      <x:c r="EC341" s="50" t="str">
        <x:f>IF(A341="","",IF(OR(BB341="AZ",BB341="BZ"),10000+ROW(),IF(AZ341&gt;'Настройки'!$B$11,20000+ROW(),IF(BF341&lt;&gt;"Обычный",30000+ROW(),IF(AX341&lt;=0,40000+ROW(),"")))))</x:f>
      </x:c>
      <x:c r="ED341" s="50" t="str">
        <x:f>IF(EC341="","",COUNTIFS($EC$2:$EC$1001,"&gt;0",$EC$2:$EC$1001,"&lt;"&amp;EC341)+1)</x:f>
      </x:c>
    </x:row>
    <x:row r="342">
      <x:c r="A342" s="115"/>
      <x:c r="B342" s="115"/>
      <x:c r="C342" s="115"/>
      <x:c r="D342" s="118"/>
      <x:c r="E342" s="118"/>
      <x:c r="F342" s="118"/>
      <x:c r="G342" s="118"/>
      <x:c r="H342" s="118"/>
      <x:c r="I342" s="118"/>
      <x:c r="J342" s="118"/>
      <x:c r="K342" s="118"/>
      <x:c r="L342" s="118"/>
      <x:c r="M342" s="118"/>
      <x:c r="N342" s="118"/>
      <x:c r="O342" s="118"/>
      <x:c r="P342" s="118"/>
      <x:c r="Q342" s="118"/>
      <x:c r="R342" s="118"/>
      <x:c r="S342" s="118"/>
      <x:c r="T342" s="118"/>
      <x:c r="U342" s="118"/>
      <x:c r="V342" s="118"/>
      <x:c r="W342" s="118"/>
      <x:c r="X342" s="118"/>
      <x:c r="Y342" s="118"/>
      <x:c r="Z342" s="118"/>
      <x:c r="AA342" s="118"/>
      <x:c r="AB342" s="118"/>
      <x:c r="AC342" s="118"/>
      <x:c r="AD342" s="118"/>
      <x:c r="AE342" s="118"/>
      <x:c r="AF342" s="118"/>
      <x:c r="AG342" s="118"/>
      <x:c r="AH342" s="118"/>
      <x:c r="AI342" s="118"/>
      <x:c r="AJ342" s="118"/>
      <x:c r="AK342" s="118"/>
      <x:c r="AL342" s="118"/>
      <x:c r="AM342" s="118"/>
      <x:c r="AN342" s="118"/>
      <x:c r="AO342" s="118"/>
      <x:c r="AP342" s="115"/>
      <x:c r="AQ342" s="49" t="str">
        <x:f>IF(A342="","",COUNT(BI342:INDEX(BI342:CR342,1,'Настройки'!$B$3)))</x:f>
      </x:c>
      <x:c r="AR342" s="49" t="str">
        <x:f>IF(A342="","",SUM(BI342:INDEX(BI342:CR342,1,'Настройки'!$B$3)))</x:f>
      </x:c>
      <x:c r="AS342" s="58" t="str">
        <x:f>IF(A342="","",IF('Настройки'!$B$4="Стоимость потребления",AR342*D342,IF('Настройки'!$B$4="Количество",AR342,E342)))</x:f>
      </x:c>
      <x:c r="AT342" s="61" t="str">
        <x:f>IF(OR(A342="",AS342&lt;0,SUM($AS$2:$AS$1001)&lt;=0),"",AS342/SUM($AS$2:$AS$1001))</x:f>
      </x:c>
      <x:c r="AU342" s="61" t="str">
        <x:f>IF(OR(A342="",AS342&lt;0,SUM($AS$2:$AS$1001)&lt;=0),"",SUMIFS($AS$2:$AS$1001,$AS$2:$AS$1001,"&gt;"&amp;AS342)/SUM($AS$2:$AS$1001))</x:f>
      </x:c>
      <x:c r="AV342" s="61" t="str">
        <x:f>IF(OR(A342="",AS342&lt;0,SUM($AS$2:$AS$1001)&lt;=0),"",SUMIFS($AS$2:$AS$1001,$AS$2:$AS$1001,"&gt;="&amp;AS342)/SUM($AS$2:$AS$1001))</x:f>
      </x:c>
      <x:c r="AW342" s="49" t="str">
        <x:f>IF(A342="","",IF(SUM($AS$2:$AS$1001)&lt;=0,"Не определён",IF(AS342&lt;0,"Исключение",IF(AU342&lt;'Настройки'!$B$5,"A",IF(AU342&lt;'Настройки'!$B$6,"B","C")))))</x:f>
      </x:c>
      <x:c r="AX342" s="58" t="str">
        <x:f>IF(A342="","",IF(AQ342=0,"",AVERAGE(BI342:INDEX(BI342:CR342,1,'Настройки'!$B$3))))</x:f>
      </x:c>
      <x:c r="AY342" s="58" t="str">
        <x:f>IF(OR(A342="",AQ342=0),"",STDEVP(BI342:INDEX(BI342:CR342,1,'Настройки'!$B$3)))</x:f>
      </x:c>
      <x:c r="AZ342" s="61" t="str">
        <x:f>IF(OR(A342="",AQ342&lt;'Настройки'!$B$12,AX342&lt;=0,AND('Настройки'!$B$10="Блокировать",COUNTIF(F342:INDEX(F342:AO342,1,'Настройки'!$B$3),"&lt;0")&gt;0)),"",AY342/ABS(AX342))</x:f>
      </x:c>
      <x:c r="BA342" s="49" t="str">
        <x:f>IF(A342="","",IF(AND('Настройки'!$B$10="Блокировать",COUNTIF(F342:INDEX(F342:AO342,1,'Настройки'!$B$3),"&lt;0")&gt;0),"Не определён",IF(AQ342&lt;'Настройки'!$B$12,"Не определён",IF(AX342=0,"Нет спроса",IF(AX342&lt;0,"Не определён",IF(AZ342&lt;='Настройки'!$B$7,"X",IF(AZ342&lt;='Настройки'!$B$8,"Y","Z")))))))</x:f>
      </x:c>
      <x:c r="BB342" s="49" t="str">
        <x:f>IF(OR(A342="",LEN(AW342)&lt;&gt;1,LEN(BA342)&lt;&gt;1),"",AW342&amp;BA342)</x:f>
      </x:c>
      <x:c r="BC342" s="61" t="str">
        <x:f>IF(OR(A342="",AQ342=0),"",(COUNT(BI342:INDEX(BI342:CR342,1,'Настройки'!$B$3))-COUNT(CS342:INDEX(CS342:EB342,1,'Настройки'!$B$3)))/AQ342)</x:f>
      </x:c>
      <x:c r="BD342" s="64" t="str">
        <x:f>IF(OR(A342="",COUNT(CS342:INDEX(CS342:EB342,1,'Настройки'!$B$3))=0),"",AQ342/COUNT(CS342:INDEX(CS342:EB342,1,'Настройки'!$B$3)))</x:f>
      </x:c>
      <x:c r="BE342" s="64" t="str">
        <x:f>IF(OR(A342="",COUNT(CS342:INDEX(CS342:EB342,1,'Настройки'!$B$3))=0),"",IF(AVERAGE(CS342:INDEX(CS342:EB342,1,'Настройки'!$B$3))=0,"",(STDEVP(CS342:INDEX(CS342:EB342,1,'Настройки'!$B$3))/ABS(AVERAGE(CS342:INDEX(CS342:EB342,1,'Настройки'!$B$3))))^2))</x:f>
      </x:c>
      <x:c r="BF342" s="49" t="str">
        <x:f>IF(A342="","",IF(AQ342&lt;3,"Недостаточно",IF(AQ342&lt;6,"Предварительный","Обычный")))</x:f>
      </x:c>
      <x:c r="BG342" s="49" t="str">
        <x:f>IF(A342="","",IF(COUNTIF(F342:INDEX(F342:AO342,1,'Настройки'!$B$3),"&lt;0")&gt;0,IF('Настройки'!$B$10="Блокировать","Отрицательный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"),"")&amp;IF(AQ342&lt;3,"Недостаточно истории. ",IF(AQ342&lt;6,"Предварительная классификация. ",""))&amp;IF(AX342=0,"Нет спроса за горизонт. ","")&amp;IF(AZ342&gt;'Настройки'!$B$11,"Экстремальная вариативность. ",""))</x:f>
      </x:c>
      <x:c r="BH342" s="49" t="str">
        <x:f>IF(A342="","",IFERROR(VLOOKUP(BB342,'Настройки'!$D$3:$E$11,2,FALSE),"Сначала проверьте исходные данные и историю спроса.")&amp;" Уточните срок поставки, MOQ и критичность.")</x:f>
      </x:c>
      <x:c r="BI342" s="50" t="str">
        <x:f>IF(1&gt;'Настройки'!$B$3,"",IF(ISBLANK(F342),IF('Настройки'!$B$9="Нулевой спрос",0,""),IF(F342&lt;0,IF('Настройки'!$B$10="Исключить","",IF('Настройки'!$B$10="Абсолютные значения",ABS(F342),F342)),F342)))</x:f>
      </x:c>
      <x:c r="BJ342" s="50" t="str">
        <x:f>IF(2&gt;'Настройки'!$B$3,"",IF(ISBLANK(G342),IF('Настройки'!$B$9="Нулевой спрос",0,""),IF(G342&lt;0,IF('Настройки'!$B$10="Исключить","",IF('Настройки'!$B$10="Абсолютные значения",ABS(G342),G342)),G342)))</x:f>
      </x:c>
      <x:c r="BK342" s="50" t="str">
        <x:f>IF(3&gt;'Настройки'!$B$3,"",IF(ISBLANK(H342),IF('Настройки'!$B$9="Нулевой спрос",0,""),IF(H342&lt;0,IF('Настройки'!$B$10="Исключить","",IF('Настройки'!$B$10="Абсолютные значения",ABS(H342),H342)),H342)))</x:f>
      </x:c>
      <x:c r="BL342" s="50" t="str">
        <x:f>IF(4&gt;'Настройки'!$B$3,"",IF(ISBLANK(I342),IF('Настройки'!$B$9="Нулевой спрос",0,""),IF(I342&lt;0,IF('Настройки'!$B$10="Исключить","",IF('Настройки'!$B$10="Абсолютные значения",ABS(I342),I342)),I342)))</x:f>
      </x:c>
      <x:c r="BM342" s="50" t="str">
        <x:f>IF(5&gt;'Настройки'!$B$3,"",IF(ISBLANK(J342),IF('Настройки'!$B$9="Нулевой спрос",0,""),IF(J342&lt;0,IF('Настройки'!$B$10="Исключить","",IF('Настройки'!$B$10="Абсолютные значения",ABS(J342),J342)),J342)))</x:f>
      </x:c>
      <x:c r="BN342" s="50" t="str">
        <x:f>IF(6&gt;'Настройки'!$B$3,"",IF(ISBLANK(K342),IF('Настройки'!$B$9="Нулевой спрос",0,""),IF(K342&lt;0,IF('Настройки'!$B$10="Исключить","",IF('Настройки'!$B$10="Абсолютные значения",ABS(K342),K342)),K342)))</x:f>
      </x:c>
      <x:c r="BO342" s="50" t="str">
        <x:f>IF(7&gt;'Настройки'!$B$3,"",IF(ISBLANK(L342),IF('Настройки'!$B$9="Нулевой спрос",0,""),IF(L342&lt;0,IF('Настройки'!$B$10="Исключить","",IF('Настройки'!$B$10="Абсолютные значения",ABS(L342),L342)),L342)))</x:f>
      </x:c>
      <x:c r="BP342" s="50" t="str">
        <x:f>IF(8&gt;'Настройки'!$B$3,"",IF(ISBLANK(M342),IF('Настройки'!$B$9="Нулевой спрос",0,""),IF(M342&lt;0,IF('Настройки'!$B$10="Исключить","",IF('Настройки'!$B$10="Абсолютные значения",ABS(M342),M342)),M342)))</x:f>
      </x:c>
      <x:c r="BQ342" s="50" t="str">
        <x:f>IF(9&gt;'Настройки'!$B$3,"",IF(ISBLANK(N342),IF('Настройки'!$B$9="Нулевой спрос",0,""),IF(N342&lt;0,IF('Настройки'!$B$10="Исключить","",IF('Настройки'!$B$10="Абсолютные значения",ABS(N342),N342)),N342)))</x:f>
      </x:c>
      <x:c r="BR342" s="50" t="str">
        <x:f>IF(10&gt;'Настройки'!$B$3,"",IF(ISBLANK(O342),IF('Настройки'!$B$9="Нулевой спрос",0,""),IF(O342&lt;0,IF('Настройки'!$B$10="Исключить","",IF('Настройки'!$B$10="Абсолютные значения",ABS(O342),O342)),O342)))</x:f>
      </x:c>
      <x:c r="BS342" s="50" t="str">
        <x:f>IF(11&gt;'Настройки'!$B$3,"",IF(ISBLANK(P342),IF('Настройки'!$B$9="Нулевой спрос",0,""),IF(P342&lt;0,IF('Настройки'!$B$10="Исключить","",IF('Настройки'!$B$10="Абсолютные значения",ABS(P342),P342)),P342)))</x:f>
      </x:c>
      <x:c r="BT342" s="50" t="str">
        <x:f>IF(12&gt;'Настройки'!$B$3,"",IF(ISBLANK(Q342),IF('Настройки'!$B$9="Нулевой спрос",0,""),IF(Q342&lt;0,IF('Настройки'!$B$10="Исключить","",IF('Настройки'!$B$10="Абсолютные значения",ABS(Q342),Q342)),Q342)))</x:f>
      </x:c>
      <x:c r="BU342" s="50" t="str">
        <x:f>IF(13&gt;'Настройки'!$B$3,"",IF(ISBLANK(R342),IF('Настройки'!$B$9="Нулевой спрос",0,""),IF(R342&lt;0,IF('Настройки'!$B$10="Исключить","",IF('Настройки'!$B$10="Абсолютные значения",ABS(R342),R342)),R342)))</x:f>
      </x:c>
      <x:c r="BV342" s="50" t="str">
        <x:f>IF(14&gt;'Настройки'!$B$3,"",IF(ISBLANK(S342),IF('Настройки'!$B$9="Нулевой спрос",0,""),IF(S342&lt;0,IF('Настройки'!$B$10="Исключить","",IF('Настройки'!$B$10="Абсолютные значения",ABS(S342),S342)),S342)))</x:f>
      </x:c>
      <x:c r="BW342" s="50" t="str">
        <x:f>IF(15&gt;'Настройки'!$B$3,"",IF(ISBLANK(T342),IF('Настройки'!$B$9="Нулевой спрос",0,""),IF(T342&lt;0,IF('Настройки'!$B$10="Исключить","",IF('Настройки'!$B$10="Абсолютные значения",ABS(T342),T342)),T342)))</x:f>
      </x:c>
      <x:c r="BX342" s="50" t="str">
        <x:f>IF(16&gt;'Настройки'!$B$3,"",IF(ISBLANK(U342),IF('Настройки'!$B$9="Нулевой спрос",0,""),IF(U342&lt;0,IF('Настройки'!$B$10="Исключить","",IF('Настройки'!$B$10="Абсолютные значения",ABS(U342),U342)),U342)))</x:f>
      </x:c>
      <x:c r="BY342" s="50" t="str">
        <x:f>IF(17&gt;'Настройки'!$B$3,"",IF(ISBLANK(V342),IF('Настройки'!$B$9="Нулевой спрос",0,""),IF(V342&lt;0,IF('Настройки'!$B$10="Исключить","",IF('Настройки'!$B$10="Абсолютные значения",ABS(V342),V342)),V342)))</x:f>
      </x:c>
      <x:c r="BZ342" s="50" t="str">
        <x:f>IF(18&gt;'Настройки'!$B$3,"",IF(ISBLANK(W342),IF('Настройки'!$B$9="Нулевой спрос",0,""),IF(W342&lt;0,IF('Настройки'!$B$10="Исключить","",IF('Настройки'!$B$10="Абсолютные значения",ABS(W342),W342)),W342)))</x:f>
      </x:c>
      <x:c r="CA342" s="50" t="str">
        <x:f>IF(19&gt;'Настройки'!$B$3,"",IF(ISBLANK(X342),IF('Настройки'!$B$9="Нулевой спрос",0,""),IF(X342&lt;0,IF('Настройки'!$B$10="Исключить","",IF('Настройки'!$B$10="Абсолютные значения",ABS(X342),X342)),X342)))</x:f>
      </x:c>
      <x:c r="CB342" s="50" t="str">
        <x:f>IF(20&gt;'Настройки'!$B$3,"",IF(ISBLANK(Y342),IF('Настройки'!$B$9="Нулевой спрос",0,""),IF(Y342&lt;0,IF('Настройки'!$B$10="Исключить","",IF('Настройки'!$B$10="Абсолютные значения",ABS(Y342),Y342)),Y342)))</x:f>
      </x:c>
      <x:c r="CC342" s="50" t="str">
        <x:f>IF(21&gt;'Настройки'!$B$3,"",IF(ISBLANK(Z342),IF('Настройки'!$B$9="Нулевой спрос",0,""),IF(Z342&lt;0,IF('Настройки'!$B$10="Исключить","",IF('Настройки'!$B$10="Абсолютные значения",ABS(Z342),Z342)),Z342)))</x:f>
      </x:c>
      <x:c r="CD342" s="50" t="str">
        <x:f>IF(22&gt;'Настройки'!$B$3,"",IF(ISBLANK(AA342),IF('Настройки'!$B$9="Нулевой спрос",0,""),IF(AA342&lt;0,IF('Настройки'!$B$10="Исключить","",IF('Настройки'!$B$10="Абсолютные значения",ABS(AA342),AA342)),AA342)))</x:f>
      </x:c>
      <x:c r="CE342" s="50" t="str">
        <x:f>IF(23&gt;'Настройки'!$B$3,"",IF(ISBLANK(AB342),IF('Настройки'!$B$9="Нулевой спрос",0,""),IF(AB342&lt;0,IF('Настройки'!$B$10="Исключить","",IF('Настройки'!$B$10="Абсолютные значения",ABS(AB342),AB342)),AB342)))</x:f>
      </x:c>
      <x:c r="CF342" s="50" t="str">
        <x:f>IF(24&gt;'Настройки'!$B$3,"",IF(ISBLANK(AC342),IF('Настройки'!$B$9="Нулевой спрос",0,""),IF(AC342&lt;0,IF('Настройки'!$B$10="Исключить","",IF('Настройки'!$B$10="Абсолютные значения",ABS(AC342),AC342)),AC342)))</x:f>
      </x:c>
      <x:c r="CG342" s="50" t="str">
        <x:f>IF(25&gt;'Настройки'!$B$3,"",IF(ISBLANK(AD342),IF('Настройки'!$B$9="Нулевой спрос",0,""),IF(AD342&lt;0,IF('Настройки'!$B$10="Исключить","",IF('Настройки'!$B$10="Абсолютные значения",ABS(AD342),AD342)),AD342)))</x:f>
      </x:c>
      <x:c r="CH342" s="50" t="str">
        <x:f>IF(26&gt;'Настройки'!$B$3,"",IF(ISBLANK(AE342),IF('Настройки'!$B$9="Нулевой спрос",0,""),IF(AE342&lt;0,IF('Настройки'!$B$10="Исключить","",IF('Настройки'!$B$10="Абсолютные значения",ABS(AE342),AE342)),AE342)))</x:f>
      </x:c>
      <x:c r="CI342" s="50" t="str">
        <x:f>IF(27&gt;'Настройки'!$B$3,"",IF(ISBLANK(AF342),IF('Настройки'!$B$9="Нулевой спрос",0,""),IF(AF342&lt;0,IF('Настройки'!$B$10="Исключить","",IF('Настройки'!$B$10="Абсолютные значения",ABS(AF342),AF342)),AF342)))</x:f>
      </x:c>
      <x:c r="CJ342" s="50" t="str">
        <x:f>IF(28&gt;'Настройки'!$B$3,"",IF(ISBLANK(AG342),IF('Настройки'!$B$9="Нулевой спрос",0,""),IF(AG342&lt;0,IF('Настройки'!$B$10="Исключить","",IF('Настройки'!$B$10="Абсолютные значения",ABS(AG342),AG342)),AG342)))</x:f>
      </x:c>
      <x:c r="CK342" s="50" t="str">
        <x:f>IF(29&gt;'Настройки'!$B$3,"",IF(ISBLANK(AH342),IF('Настройки'!$B$9="Нулевой спрос",0,""),IF(AH342&lt;0,IF('Настройки'!$B$10="Исключить","",IF('Настройки'!$B$10="Абсолютные значения",ABS(AH342),AH342)),AH342)))</x:f>
      </x:c>
      <x:c r="CL342" s="50" t="str">
        <x:f>IF(30&gt;'Настройки'!$B$3,"",IF(ISBLANK(AI342),IF('Настройки'!$B$9="Нулевой спрос",0,""),IF(AI342&lt;0,IF('Настройки'!$B$10="Исключить","",IF('Настройки'!$B$10="Абсолютные значения",ABS(AI342),AI342)),AI342)))</x:f>
      </x:c>
      <x:c r="CM342" s="50" t="str">
        <x:f>IF(31&gt;'Настройки'!$B$3,"",IF(ISBLANK(AJ342),IF('Настройки'!$B$9="Нулевой спрос",0,""),IF(AJ342&lt;0,IF('Настройки'!$B$10="Исключить","",IF('Настройки'!$B$10="Абсолютные значения",ABS(AJ342),AJ342)),AJ342)))</x:f>
      </x:c>
      <x:c r="CN342" s="50" t="str">
        <x:f>IF(32&gt;'Настройки'!$B$3,"",IF(ISBLANK(AK342),IF('Настройки'!$B$9="Нулевой спрос",0,""),IF(AK342&lt;0,IF('Настройки'!$B$10="Исключить","",IF('Настройки'!$B$10="Абсолютные значения",ABS(AK342),AK342)),AK342)))</x:f>
      </x:c>
      <x:c r="CO342" s="50" t="str">
        <x:f>IF(33&gt;'Настройки'!$B$3,"",IF(ISBLANK(AL342),IF('Настройки'!$B$9="Нулевой спрос",0,""),IF(AL342&lt;0,IF('Настройки'!$B$10="Исключить","",IF('Настройки'!$B$10="Абсолютные значения",ABS(AL342),AL342)),AL342)))</x:f>
      </x:c>
      <x:c r="CP342" s="50" t="str">
        <x:f>IF(34&gt;'Настройки'!$B$3,"",IF(ISBLANK(AM342),IF('Настройки'!$B$9="Нулевой спрос",0,""),IF(AM342&lt;0,IF('Настройки'!$B$10="Исключить","",IF('Настройки'!$B$10="Абсолютные значения",ABS(AM342),AM342)),AM342)))</x:f>
      </x:c>
      <x:c r="CQ342" s="50" t="str">
        <x:f>IF(35&gt;'Настройки'!$B$3,"",IF(ISBLANK(AN342),IF('Настройки'!$B$9="Нулевой спрос",0,""),IF(AN342&lt;0,IF('Настройки'!$B$10="Исключить","",IF('Настройки'!$B$10="Абсолютные значения",ABS(AN342),AN342)),AN342)))</x:f>
      </x:c>
      <x:c r="CR342" s="50" t="str">
        <x:f>IF(36&gt;'Настройки'!$B$3,"",IF(ISBLANK(AO342),IF('Настройки'!$B$9="Нулевой спрос",0,""),IF(AO342&lt;0,IF('Настройки'!$B$10="Исключить","",IF('Настройки'!$B$10="Абсолютные значения",ABS(AO342),AO342)),AO342)))</x:f>
      </x:c>
      <x:c r="CS342" s="50" t="str">
        <x:f>IF(OR(1&gt;'Настройки'!$B$3,ISBLANK(BI342),BI342=0),"",BI342)</x:f>
      </x:c>
      <x:c r="CT342" s="50" t="str">
        <x:f>IF(OR(2&gt;'Настройки'!$B$3,ISBLANK(BJ342),BJ342=0),"",BJ342)</x:f>
      </x:c>
      <x:c r="CU342" s="50" t="str">
        <x:f>IF(OR(3&gt;'Настройки'!$B$3,ISBLANK(BK342),BK342=0),"",BK342)</x:f>
      </x:c>
      <x:c r="CV342" s="50" t="str">
        <x:f>IF(OR(4&gt;'Настройки'!$B$3,ISBLANK(BL342),BL342=0),"",BL342)</x:f>
      </x:c>
      <x:c r="CW342" s="50" t="str">
        <x:f>IF(OR(5&gt;'Настройки'!$B$3,ISBLANK(BM342),BM342=0),"",BM342)</x:f>
      </x:c>
      <x:c r="CX342" s="50" t="str">
        <x:f>IF(OR(6&gt;'Настройки'!$B$3,ISBLANK(BN342),BN342=0),"",BN342)</x:f>
      </x:c>
      <x:c r="CY342" s="50" t="str">
        <x:f>IF(OR(7&gt;'Настройки'!$B$3,ISBLANK(BO342),BO342=0),"",BO342)</x:f>
      </x:c>
      <x:c r="CZ342" s="50" t="str">
        <x:f>IF(OR(8&gt;'Настройки'!$B$3,ISBLANK(BP342),BP342=0),"",BP342)</x:f>
      </x:c>
      <x:c r="DA342" s="50" t="str">
        <x:f>IF(OR(9&gt;'Настройки'!$B$3,ISBLANK(BQ342),BQ342=0),"",BQ342)</x:f>
      </x:c>
      <x:c r="DB342" s="50" t="str">
        <x:f>IF(OR(10&gt;'Настройки'!$B$3,ISBLANK(BR342),BR342=0),"",BR342)</x:f>
      </x:c>
      <x:c r="DC342" s="50" t="str">
        <x:f>IF(OR(11&gt;'Настройки'!$B$3,ISBLANK(BS342),BS342=0),"",BS342)</x:f>
      </x:c>
      <x:c r="DD342" s="50" t="str">
        <x:f>IF(OR(12&gt;'Настройки'!$B$3,ISBLANK(BT342),BT342=0),"",BT342)</x:f>
      </x:c>
      <x:c r="DE342" s="50" t="str">
        <x:f>IF(OR(13&gt;'Настройки'!$B$3,ISBLANK(BU342),BU342=0),"",BU342)</x:f>
      </x:c>
      <x:c r="DF342" s="50" t="str">
        <x:f>IF(OR(14&gt;'Настройки'!$B$3,ISBLANK(BV342),BV342=0),"",BV342)</x:f>
      </x:c>
      <x:c r="DG342" s="50" t="str">
        <x:f>IF(OR(15&gt;'Настройки'!$B$3,ISBLANK(BW342),BW342=0),"",BW342)</x:f>
      </x:c>
      <x:c r="DH342" s="50" t="str">
        <x:f>IF(OR(16&gt;'Настройки'!$B$3,ISBLANK(BX342),BX342=0),"",BX342)</x:f>
      </x:c>
      <x:c r="DI342" s="50" t="str">
        <x:f>IF(OR(17&gt;'Настройки'!$B$3,ISBLANK(BY342),BY342=0),"",BY342)</x:f>
      </x:c>
      <x:c r="DJ342" s="50" t="str">
        <x:f>IF(OR(18&gt;'Настройки'!$B$3,ISBLANK(BZ342),BZ342=0),"",BZ342)</x:f>
      </x:c>
      <x:c r="DK342" s="50" t="str">
        <x:f>IF(OR(19&gt;'Настройки'!$B$3,ISBLANK(CA342),CA342=0),"",CA342)</x:f>
      </x:c>
      <x:c r="DL342" s="50" t="str">
        <x:f>IF(OR(20&gt;'Настройки'!$B$3,ISBLANK(CB342),CB342=0),"",CB342)</x:f>
      </x:c>
      <x:c r="DM342" s="50" t="str">
        <x:f>IF(OR(21&gt;'Настройки'!$B$3,ISBLANK(CC342),CC342=0),"",CC342)</x:f>
      </x:c>
      <x:c r="DN342" s="50" t="str">
        <x:f>IF(OR(22&gt;'Настройки'!$B$3,ISBLANK(CD342),CD342=0),"",CD342)</x:f>
      </x:c>
      <x:c r="DO342" s="50" t="str">
        <x:f>IF(OR(23&gt;'Настройки'!$B$3,ISBLANK(CE342),CE342=0),"",CE342)</x:f>
      </x:c>
      <x:c r="DP342" s="50" t="str">
        <x:f>IF(OR(24&gt;'Настройки'!$B$3,ISBLANK(CF342),CF342=0),"",CF342)</x:f>
      </x:c>
      <x:c r="DQ342" s="50" t="str">
        <x:f>IF(OR(25&gt;'Настройки'!$B$3,ISBLANK(CG342),CG342=0),"",CG342)</x:f>
      </x:c>
      <x:c r="DR342" s="50" t="str">
        <x:f>IF(OR(26&gt;'Настройки'!$B$3,ISBLANK(CH342),CH342=0),"",CH342)</x:f>
      </x:c>
      <x:c r="DS342" s="50" t="str">
        <x:f>IF(OR(27&gt;'Настройки'!$B$3,ISBLANK(CI342),CI342=0),"",CI342)</x:f>
      </x:c>
      <x:c r="DT342" s="50" t="str">
        <x:f>IF(OR(28&gt;'Настройки'!$B$3,ISBLANK(CJ342),CJ342=0),"",CJ342)</x:f>
      </x:c>
      <x:c r="DU342" s="50" t="str">
        <x:f>IF(OR(29&gt;'Настройки'!$B$3,ISBLANK(CK342),CK342=0),"",CK342)</x:f>
      </x:c>
      <x:c r="DV342" s="50" t="str">
        <x:f>IF(OR(30&gt;'Настройки'!$B$3,ISBLANK(CL342),CL342=0),"",CL342)</x:f>
      </x:c>
      <x:c r="DW342" s="50" t="str">
        <x:f>IF(OR(31&gt;'Настройки'!$B$3,ISBLANK(CM342),CM342=0),"",CM342)</x:f>
      </x:c>
      <x:c r="DX342" s="50" t="str">
        <x:f>IF(OR(32&gt;'Настройки'!$B$3,ISBLANK(CN342),CN342=0),"",CN342)</x:f>
      </x:c>
      <x:c r="DY342" s="50" t="str">
        <x:f>IF(OR(33&gt;'Настройки'!$B$3,ISBLANK(CO342),CO342=0),"",CO342)</x:f>
      </x:c>
      <x:c r="DZ342" s="50" t="str">
        <x:f>IF(OR(34&gt;'Настройки'!$B$3,ISBLANK(CP342),CP342=0),"",CP342)</x:f>
      </x:c>
      <x:c r="EA342" s="50" t="str">
        <x:f>IF(OR(35&gt;'Настройки'!$B$3,ISBLANK(CQ342),CQ342=0),"",CQ342)</x:f>
      </x:c>
      <x:c r="EB342" s="50" t="str">
        <x:f>IF(OR(36&gt;'Настройки'!$B$3,ISBLANK(CR342),CR342=0),"",CR342)</x:f>
      </x:c>
      <x:c r="EC342" s="50" t="str">
        <x:f>IF(A342="","",IF(OR(BB342="AZ",BB342="BZ"),10000+ROW(),IF(AZ342&gt;'Настройки'!$B$11,20000+ROW(),IF(BF342&lt;&gt;"Обычный",30000+ROW(),IF(AX342&lt;=0,40000+ROW(),"")))))</x:f>
      </x:c>
      <x:c r="ED342" s="50" t="str">
        <x:f>IF(EC342="","",COUNTIFS($EC$2:$EC$1001,"&gt;0",$EC$2:$EC$1001,"&lt;"&amp;EC342)+1)</x:f>
      </x:c>
    </x:row>
    <x:row r="343">
      <x:c r="A343" s="115"/>
      <x:c r="B343" s="115"/>
      <x:c r="C343" s="115"/>
      <x:c r="D343" s="118"/>
      <x:c r="E343" s="118"/>
      <x:c r="F343" s="118"/>
      <x:c r="G343" s="118"/>
      <x:c r="H343" s="118"/>
      <x:c r="I343" s="118"/>
      <x:c r="J343" s="118"/>
      <x:c r="K343" s="118"/>
      <x:c r="L343" s="118"/>
      <x:c r="M343" s="118"/>
      <x:c r="N343" s="118"/>
      <x:c r="O343" s="118"/>
      <x:c r="P343" s="118"/>
      <x:c r="Q343" s="118"/>
      <x:c r="R343" s="118"/>
      <x:c r="S343" s="118"/>
      <x:c r="T343" s="118"/>
      <x:c r="U343" s="118"/>
      <x:c r="V343" s="118"/>
      <x:c r="W343" s="118"/>
      <x:c r="X343" s="118"/>
      <x:c r="Y343" s="118"/>
      <x:c r="Z343" s="118"/>
      <x:c r="AA343" s="118"/>
      <x:c r="AB343" s="118"/>
      <x:c r="AC343" s="118"/>
      <x:c r="AD343" s="118"/>
      <x:c r="AE343" s="118"/>
      <x:c r="AF343" s="118"/>
      <x:c r="AG343" s="118"/>
      <x:c r="AH343" s="118"/>
      <x:c r="AI343" s="118"/>
      <x:c r="AJ343" s="118"/>
      <x:c r="AK343" s="118"/>
      <x:c r="AL343" s="118"/>
      <x:c r="AM343" s="118"/>
      <x:c r="AN343" s="118"/>
      <x:c r="AO343" s="118"/>
      <x:c r="AP343" s="115"/>
      <x:c r="AQ343" s="49" t="str">
        <x:f>IF(A343="","",COUNT(BI343:INDEX(BI343:CR343,1,'Настройки'!$B$3)))</x:f>
      </x:c>
      <x:c r="AR343" s="49" t="str">
        <x:f>IF(A343="","",SUM(BI343:INDEX(BI343:CR343,1,'Настройки'!$B$3)))</x:f>
      </x:c>
      <x:c r="AS343" s="58" t="str">
        <x:f>IF(A343="","",IF('Настройки'!$B$4="Стоимость потребления",AR343*D343,IF('Настройки'!$B$4="Количество",AR343,E343)))</x:f>
      </x:c>
      <x:c r="AT343" s="61" t="str">
        <x:f>IF(OR(A343="",AS343&lt;0,SUM($AS$2:$AS$1001)&lt;=0),"",AS343/SUM($AS$2:$AS$1001))</x:f>
      </x:c>
      <x:c r="AU343" s="61" t="str">
        <x:f>IF(OR(A343="",AS343&lt;0,SUM($AS$2:$AS$1001)&lt;=0),"",SUMIFS($AS$2:$AS$1001,$AS$2:$AS$1001,"&gt;"&amp;AS343)/SUM($AS$2:$AS$1001))</x:f>
      </x:c>
      <x:c r="AV343" s="61" t="str">
        <x:f>IF(OR(A343="",AS343&lt;0,SUM($AS$2:$AS$1001)&lt;=0),"",SUMIFS($AS$2:$AS$1001,$AS$2:$AS$1001,"&gt;="&amp;AS343)/SUM($AS$2:$AS$1001))</x:f>
      </x:c>
      <x:c r="AW343" s="49" t="str">
        <x:f>IF(A343="","",IF(SUM($AS$2:$AS$1001)&lt;=0,"Не определён",IF(AS343&lt;0,"Исключение",IF(AU343&lt;'Настройки'!$B$5,"A",IF(AU343&lt;'Настройки'!$B$6,"B","C")))))</x:f>
      </x:c>
      <x:c r="AX343" s="58" t="str">
        <x:f>IF(A343="","",IF(AQ343=0,"",AVERAGE(BI343:INDEX(BI343:CR343,1,'Настройки'!$B$3))))</x:f>
      </x:c>
      <x:c r="AY343" s="58" t="str">
        <x:f>IF(OR(A343="",AQ343=0),"",STDEVP(BI343:INDEX(BI343:CR343,1,'Настройки'!$B$3)))</x:f>
      </x:c>
      <x:c r="AZ343" s="61" t="str">
        <x:f>IF(OR(A343="",AQ343&lt;'Настройки'!$B$12,AX343&lt;=0,AND('Настройки'!$B$10="Блокировать",COUNTIF(F343:INDEX(F343:AO343,1,'Настройки'!$B$3),"&lt;0")&gt;0)),"",AY343/ABS(AX343))</x:f>
      </x:c>
      <x:c r="BA343" s="49" t="str">
        <x:f>IF(A343="","",IF(AND('Настройки'!$B$10="Блокировать",COUNTIF(F343:INDEX(F343:AO343,1,'Настройки'!$B$3),"&lt;0")&gt;0),"Не определён",IF(AQ343&lt;'Настройки'!$B$12,"Не определён",IF(AX343=0,"Нет спроса",IF(AX343&lt;0,"Не определён",IF(AZ343&lt;='Настройки'!$B$7,"X",IF(AZ343&lt;='Настройки'!$B$8,"Y","Z")))))))</x:f>
      </x:c>
      <x:c r="BB343" s="49" t="str">
        <x:f>IF(OR(A343="",LEN(AW343)&lt;&gt;1,LEN(BA343)&lt;&gt;1),"",AW343&amp;BA343)</x:f>
      </x:c>
      <x:c r="BC343" s="61" t="str">
        <x:f>IF(OR(A343="",AQ343=0),"",(COUNT(BI343:INDEX(BI343:CR343,1,'Настройки'!$B$3))-COUNT(CS343:INDEX(CS343:EB343,1,'Настройки'!$B$3)))/AQ343)</x:f>
      </x:c>
      <x:c r="BD343" s="64" t="str">
        <x:f>IF(OR(A343="",COUNT(CS343:INDEX(CS343:EB343,1,'Настройки'!$B$3))=0),"",AQ343/COUNT(CS343:INDEX(CS343:EB343,1,'Настройки'!$B$3)))</x:f>
      </x:c>
      <x:c r="BE343" s="64" t="str">
        <x:f>IF(OR(A343="",COUNT(CS343:INDEX(CS343:EB343,1,'Настройки'!$B$3))=0),"",IF(AVERAGE(CS343:INDEX(CS343:EB343,1,'Настройки'!$B$3))=0,"",(STDEVP(CS343:INDEX(CS343:EB343,1,'Настройки'!$B$3))/ABS(AVERAGE(CS343:INDEX(CS343:EB343,1,'Настройки'!$B$3))))^2))</x:f>
      </x:c>
      <x:c r="BF343" s="49" t="str">
        <x:f>IF(A343="","",IF(AQ343&lt;3,"Недостаточно",IF(AQ343&lt;6,"Предварительный","Обычный")))</x:f>
      </x:c>
      <x:c r="BG343" s="49" t="str">
        <x:f>IF(A343="","",IF(COUNTIF(F343:INDEX(F343:AO343,1,'Настройки'!$B$3),"&lt;0")&gt;0,IF('Настройки'!$B$10="Блокировать","Отрицательный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"),"")&amp;IF(AQ343&lt;3,"Недостаточно истории. ",IF(AQ343&lt;6,"Предварительная классификация. ",""))&amp;IF(AX343=0,"Нет спроса за горизонт. ","")&amp;IF(AZ343&gt;'Настройки'!$B$11,"Экстремальная вариативность. ",""))</x:f>
      </x:c>
      <x:c r="BH343" s="49" t="str">
        <x:f>IF(A343="","",IFERROR(VLOOKUP(BB343,'Настройки'!$D$3:$E$11,2,FALSE),"Сначала проверьте исходные данные и историю спроса.")&amp;" Уточните срок поставки, MOQ и критичность.")</x:f>
      </x:c>
      <x:c r="BI343" s="50" t="str">
        <x:f>IF(1&gt;'Настройки'!$B$3,"",IF(ISBLANK(F343),IF('Настройки'!$B$9="Нулевой спрос",0,""),IF(F343&lt;0,IF('Настройки'!$B$10="Исключить","",IF('Настройки'!$B$10="Абсолютные значения",ABS(F343),F343)),F343)))</x:f>
      </x:c>
      <x:c r="BJ343" s="50" t="str">
        <x:f>IF(2&gt;'Настройки'!$B$3,"",IF(ISBLANK(G343),IF('Настройки'!$B$9="Нулевой спрос",0,""),IF(G343&lt;0,IF('Настройки'!$B$10="Исключить","",IF('Настройки'!$B$10="Абсолютные значения",ABS(G343),G343)),G343)))</x:f>
      </x:c>
      <x:c r="BK343" s="50" t="str">
        <x:f>IF(3&gt;'Настройки'!$B$3,"",IF(ISBLANK(H343),IF('Настройки'!$B$9="Нулевой спрос",0,""),IF(H343&lt;0,IF('Настройки'!$B$10="Исключить","",IF('Настройки'!$B$10="Абсолютные значения",ABS(H343),H343)),H343)))</x:f>
      </x:c>
      <x:c r="BL343" s="50" t="str">
        <x:f>IF(4&gt;'Настройки'!$B$3,"",IF(ISBLANK(I343),IF('Настройки'!$B$9="Нулевой спрос",0,""),IF(I343&lt;0,IF('Настройки'!$B$10="Исключить","",IF('Настройки'!$B$10="Абсолютные значения",ABS(I343),I343)),I343)))</x:f>
      </x:c>
      <x:c r="BM343" s="50" t="str">
        <x:f>IF(5&gt;'Настройки'!$B$3,"",IF(ISBLANK(J343),IF('Настройки'!$B$9="Нулевой спрос",0,""),IF(J343&lt;0,IF('Настройки'!$B$10="Исключить","",IF('Настройки'!$B$10="Абсолютные значения",ABS(J343),J343)),J343)))</x:f>
      </x:c>
      <x:c r="BN343" s="50" t="str">
        <x:f>IF(6&gt;'Настройки'!$B$3,"",IF(ISBLANK(K343),IF('Настройки'!$B$9="Нулевой спрос",0,""),IF(K343&lt;0,IF('Настройки'!$B$10="Исключить","",IF('Настройки'!$B$10="Абсолютные значения",ABS(K343),K343)),K343)))</x:f>
      </x:c>
      <x:c r="BO343" s="50" t="str">
        <x:f>IF(7&gt;'Настройки'!$B$3,"",IF(ISBLANK(L343),IF('Настройки'!$B$9="Нулевой спрос",0,""),IF(L343&lt;0,IF('Настройки'!$B$10="Исключить","",IF('Настройки'!$B$10="Абсолютные значения",ABS(L343),L343)),L343)))</x:f>
      </x:c>
      <x:c r="BP343" s="50" t="str">
        <x:f>IF(8&gt;'Настройки'!$B$3,"",IF(ISBLANK(M343),IF('Настройки'!$B$9="Нулевой спрос",0,""),IF(M343&lt;0,IF('Настройки'!$B$10="Исключить","",IF('Настройки'!$B$10="Абсолютные значения",ABS(M343),M343)),M343)))</x:f>
      </x:c>
      <x:c r="BQ343" s="50" t="str">
        <x:f>IF(9&gt;'Настройки'!$B$3,"",IF(ISBLANK(N343),IF('Настройки'!$B$9="Нулевой спрос",0,""),IF(N343&lt;0,IF('Настройки'!$B$10="Исключить","",IF('Настройки'!$B$10="Абсолютные значения",ABS(N343),N343)),N343)))</x:f>
      </x:c>
      <x:c r="BR343" s="50" t="str">
        <x:f>IF(10&gt;'Настройки'!$B$3,"",IF(ISBLANK(O343),IF('Настройки'!$B$9="Нулевой спрос",0,""),IF(O343&lt;0,IF('Настройки'!$B$10="Исключить","",IF('Настройки'!$B$10="Абсолютные значения",ABS(O343),O343)),O343)))</x:f>
      </x:c>
      <x:c r="BS343" s="50" t="str">
        <x:f>IF(11&gt;'Настройки'!$B$3,"",IF(ISBLANK(P343),IF('Настройки'!$B$9="Нулевой спрос",0,""),IF(P343&lt;0,IF('Настройки'!$B$10="Исключить","",IF('Настройки'!$B$10="Абсолютные значения",ABS(P343),P343)),P343)))</x:f>
      </x:c>
      <x:c r="BT343" s="50" t="str">
        <x:f>IF(12&gt;'Настройки'!$B$3,"",IF(ISBLANK(Q343),IF('Настройки'!$B$9="Нулевой спрос",0,""),IF(Q343&lt;0,IF('Настройки'!$B$10="Исключить","",IF('Настройки'!$B$10="Абсолютные значения",ABS(Q343),Q343)),Q343)))</x:f>
      </x:c>
      <x:c r="BU343" s="50" t="str">
        <x:f>IF(13&gt;'Настройки'!$B$3,"",IF(ISBLANK(R343),IF('Настройки'!$B$9="Нулевой спрос",0,""),IF(R343&lt;0,IF('Настройки'!$B$10="Исключить","",IF('Настройки'!$B$10="Абсолютные значения",ABS(R343),R343)),R343)))</x:f>
      </x:c>
      <x:c r="BV343" s="50" t="str">
        <x:f>IF(14&gt;'Настройки'!$B$3,"",IF(ISBLANK(S343),IF('Настройки'!$B$9="Нулевой спрос",0,""),IF(S343&lt;0,IF('Настройки'!$B$10="Исключить","",IF('Настройки'!$B$10="Абсолютные значения",ABS(S343),S343)),S343)))</x:f>
      </x:c>
      <x:c r="BW343" s="50" t="str">
        <x:f>IF(15&gt;'Настройки'!$B$3,"",IF(ISBLANK(T343),IF('Настройки'!$B$9="Нулевой спрос",0,""),IF(T343&lt;0,IF('Настройки'!$B$10="Исключить","",IF('Настройки'!$B$10="Абсолютные значения",ABS(T343),T343)),T343)))</x:f>
      </x:c>
      <x:c r="BX343" s="50" t="str">
        <x:f>IF(16&gt;'Настройки'!$B$3,"",IF(ISBLANK(U343),IF('Настройки'!$B$9="Нулевой спрос",0,""),IF(U343&lt;0,IF('Настройки'!$B$10="Исключить","",IF('Настройки'!$B$10="Абсолютные значения",ABS(U343),U343)),U343)))</x:f>
      </x:c>
      <x:c r="BY343" s="50" t="str">
        <x:f>IF(17&gt;'Настройки'!$B$3,"",IF(ISBLANK(V343),IF('Настройки'!$B$9="Нулевой спрос",0,""),IF(V343&lt;0,IF('Настройки'!$B$10="Исключить","",IF('Настройки'!$B$10="Абсолютные значения",ABS(V343),V343)),V343)))</x:f>
      </x:c>
      <x:c r="BZ343" s="50" t="str">
        <x:f>IF(18&gt;'Настройки'!$B$3,"",IF(ISBLANK(W343),IF('Настройки'!$B$9="Нулевой спрос",0,""),IF(W343&lt;0,IF('Настройки'!$B$10="Исключить","",IF('Настройки'!$B$10="Абсолютные значения",ABS(W343),W343)),W343)))</x:f>
      </x:c>
      <x:c r="CA343" s="50" t="str">
        <x:f>IF(19&gt;'Настройки'!$B$3,"",IF(ISBLANK(X343),IF('Настройки'!$B$9="Нулевой спрос",0,""),IF(X343&lt;0,IF('Настройки'!$B$10="Исключить","",IF('Настройки'!$B$10="Абсолютные значения",ABS(X343),X343)),X343)))</x:f>
      </x:c>
      <x:c r="CB343" s="50" t="str">
        <x:f>IF(20&gt;'Настройки'!$B$3,"",IF(ISBLANK(Y343),IF('Настройки'!$B$9="Нулевой спрос",0,""),IF(Y343&lt;0,IF('Настройки'!$B$10="Исключить","",IF('Настройки'!$B$10="Абсолютные значения",ABS(Y343),Y343)),Y343)))</x:f>
      </x:c>
      <x:c r="CC343" s="50" t="str">
        <x:f>IF(21&gt;'Настройки'!$B$3,"",IF(ISBLANK(Z343),IF('Настройки'!$B$9="Нулевой спрос",0,""),IF(Z343&lt;0,IF('Настройки'!$B$10="Исключить","",IF('Настройки'!$B$10="Абсолютные значения",ABS(Z343),Z343)),Z343)))</x:f>
      </x:c>
      <x:c r="CD343" s="50" t="str">
        <x:f>IF(22&gt;'Настройки'!$B$3,"",IF(ISBLANK(AA343),IF('Настройки'!$B$9="Нулевой спрос",0,""),IF(AA343&lt;0,IF('Настройки'!$B$10="Исключить","",IF('Настройки'!$B$10="Абсолютные значения",ABS(AA343),AA343)),AA343)))</x:f>
      </x:c>
      <x:c r="CE343" s="50" t="str">
        <x:f>IF(23&gt;'Настройки'!$B$3,"",IF(ISBLANK(AB343),IF('Настройки'!$B$9="Нулевой спрос",0,""),IF(AB343&lt;0,IF('Настройки'!$B$10="Исключить","",IF('Настройки'!$B$10="Абсолютные значения",ABS(AB343),AB343)),AB343)))</x:f>
      </x:c>
      <x:c r="CF343" s="50" t="str">
        <x:f>IF(24&gt;'Настройки'!$B$3,"",IF(ISBLANK(AC343),IF('Настройки'!$B$9="Нулевой спрос",0,""),IF(AC343&lt;0,IF('Настройки'!$B$10="Исключить","",IF('Настройки'!$B$10="Абсолютные значения",ABS(AC343),AC343)),AC343)))</x:f>
      </x:c>
      <x:c r="CG343" s="50" t="str">
        <x:f>IF(25&gt;'Настройки'!$B$3,"",IF(ISBLANK(AD343),IF('Настройки'!$B$9="Нулевой спрос",0,""),IF(AD343&lt;0,IF('Настройки'!$B$10="Исключить","",IF('Настройки'!$B$10="Абсолютные значения",ABS(AD343),AD343)),AD343)))</x:f>
      </x:c>
      <x:c r="CH343" s="50" t="str">
        <x:f>IF(26&gt;'Настройки'!$B$3,"",IF(ISBLANK(AE343),IF('Настройки'!$B$9="Нулевой спрос",0,""),IF(AE343&lt;0,IF('Настройки'!$B$10="Исключить","",IF('Настройки'!$B$10="Абсолютные значения",ABS(AE343),AE343)),AE343)))</x:f>
      </x:c>
      <x:c r="CI343" s="50" t="str">
        <x:f>IF(27&gt;'Настройки'!$B$3,"",IF(ISBLANK(AF343),IF('Настройки'!$B$9="Нулевой спрос",0,""),IF(AF343&lt;0,IF('Настройки'!$B$10="Исключить","",IF('Настройки'!$B$10="Абсолютные значения",ABS(AF343),AF343)),AF343)))</x:f>
      </x:c>
      <x:c r="CJ343" s="50" t="str">
        <x:f>IF(28&gt;'Настройки'!$B$3,"",IF(ISBLANK(AG343),IF('Настройки'!$B$9="Нулевой спрос",0,""),IF(AG343&lt;0,IF('Настройки'!$B$10="Исключить","",IF('Настройки'!$B$10="Абсолютные значения",ABS(AG343),AG343)),AG343)))</x:f>
      </x:c>
      <x:c r="CK343" s="50" t="str">
        <x:f>IF(29&gt;'Настройки'!$B$3,"",IF(ISBLANK(AH343),IF('Настройки'!$B$9="Нулевой спрос",0,""),IF(AH343&lt;0,IF('Настройки'!$B$10="Исключить","",IF('Настройки'!$B$10="Абсолютные значения",ABS(AH343),AH343)),AH343)))</x:f>
      </x:c>
      <x:c r="CL343" s="50" t="str">
        <x:f>IF(30&gt;'Настройки'!$B$3,"",IF(ISBLANK(AI343),IF('Настройки'!$B$9="Нулевой спрос",0,""),IF(AI343&lt;0,IF('Настройки'!$B$10="Исключить","",IF('Настройки'!$B$10="Абсолютные значения",ABS(AI343),AI343)),AI343)))</x:f>
      </x:c>
      <x:c r="CM343" s="50" t="str">
        <x:f>IF(31&gt;'Настройки'!$B$3,"",IF(ISBLANK(AJ343),IF('Настройки'!$B$9="Нулевой спрос",0,""),IF(AJ343&lt;0,IF('Настройки'!$B$10="Исключить","",IF('Настройки'!$B$10="Абсолютные значения",ABS(AJ343),AJ343)),AJ343)))</x:f>
      </x:c>
      <x:c r="CN343" s="50" t="str">
        <x:f>IF(32&gt;'Настройки'!$B$3,"",IF(ISBLANK(AK343),IF('Настройки'!$B$9="Нулевой спрос",0,""),IF(AK343&lt;0,IF('Настройки'!$B$10="Исключить","",IF('Настройки'!$B$10="Абсолютные значения",ABS(AK343),AK343)),AK343)))</x:f>
      </x:c>
      <x:c r="CO343" s="50" t="str">
        <x:f>IF(33&gt;'Настройки'!$B$3,"",IF(ISBLANK(AL343),IF('Настройки'!$B$9="Нулевой спрос",0,""),IF(AL343&lt;0,IF('Настройки'!$B$10="Исключить","",IF('Настройки'!$B$10="Абсолютные значения",ABS(AL343),AL343)),AL343)))</x:f>
      </x:c>
      <x:c r="CP343" s="50" t="str">
        <x:f>IF(34&gt;'Настройки'!$B$3,"",IF(ISBLANK(AM343),IF('Настройки'!$B$9="Нулевой спрос",0,""),IF(AM343&lt;0,IF('Настройки'!$B$10="Исключить","",IF('Настройки'!$B$10="Абсолютные значения",ABS(AM343),AM343)),AM343)))</x:f>
      </x:c>
      <x:c r="CQ343" s="50" t="str">
        <x:f>IF(35&gt;'Настройки'!$B$3,"",IF(ISBLANK(AN343),IF('Настройки'!$B$9="Нулевой спрос",0,""),IF(AN343&lt;0,IF('Настройки'!$B$10="Исключить","",IF('Настройки'!$B$10="Абсолютные значения",ABS(AN343),AN343)),AN343)))</x:f>
      </x:c>
      <x:c r="CR343" s="50" t="str">
        <x:f>IF(36&gt;'Настройки'!$B$3,"",IF(ISBLANK(AO343),IF('Настройки'!$B$9="Нулевой спрос",0,""),IF(AO343&lt;0,IF('Настройки'!$B$10="Исключить","",IF('Настройки'!$B$10="Абсолютные значения",ABS(AO343),AO343)),AO343)))</x:f>
      </x:c>
      <x:c r="CS343" s="50" t="str">
        <x:f>IF(OR(1&gt;'Настройки'!$B$3,ISBLANK(BI343),BI343=0),"",BI343)</x:f>
      </x:c>
      <x:c r="CT343" s="50" t="str">
        <x:f>IF(OR(2&gt;'Настройки'!$B$3,ISBLANK(BJ343),BJ343=0),"",BJ343)</x:f>
      </x:c>
      <x:c r="CU343" s="50" t="str">
        <x:f>IF(OR(3&gt;'Настройки'!$B$3,ISBLANK(BK343),BK343=0),"",BK343)</x:f>
      </x:c>
      <x:c r="CV343" s="50" t="str">
        <x:f>IF(OR(4&gt;'Настройки'!$B$3,ISBLANK(BL343),BL343=0),"",BL343)</x:f>
      </x:c>
      <x:c r="CW343" s="50" t="str">
        <x:f>IF(OR(5&gt;'Настройки'!$B$3,ISBLANK(BM343),BM343=0),"",BM343)</x:f>
      </x:c>
      <x:c r="CX343" s="50" t="str">
        <x:f>IF(OR(6&gt;'Настройки'!$B$3,ISBLANK(BN343),BN343=0),"",BN343)</x:f>
      </x:c>
      <x:c r="CY343" s="50" t="str">
        <x:f>IF(OR(7&gt;'Настройки'!$B$3,ISBLANK(BO343),BO343=0),"",BO343)</x:f>
      </x:c>
      <x:c r="CZ343" s="50" t="str">
        <x:f>IF(OR(8&gt;'Настройки'!$B$3,ISBLANK(BP343),BP343=0),"",BP343)</x:f>
      </x:c>
      <x:c r="DA343" s="50" t="str">
        <x:f>IF(OR(9&gt;'Настройки'!$B$3,ISBLANK(BQ343),BQ343=0),"",BQ343)</x:f>
      </x:c>
      <x:c r="DB343" s="50" t="str">
        <x:f>IF(OR(10&gt;'Настройки'!$B$3,ISBLANK(BR343),BR343=0),"",BR343)</x:f>
      </x:c>
      <x:c r="DC343" s="50" t="str">
        <x:f>IF(OR(11&gt;'Настройки'!$B$3,ISBLANK(BS343),BS343=0),"",BS343)</x:f>
      </x:c>
      <x:c r="DD343" s="50" t="str">
        <x:f>IF(OR(12&gt;'Настройки'!$B$3,ISBLANK(BT343),BT343=0),"",BT343)</x:f>
      </x:c>
      <x:c r="DE343" s="50" t="str">
        <x:f>IF(OR(13&gt;'Настройки'!$B$3,ISBLANK(BU343),BU343=0),"",BU343)</x:f>
      </x:c>
      <x:c r="DF343" s="50" t="str">
        <x:f>IF(OR(14&gt;'Настройки'!$B$3,ISBLANK(BV343),BV343=0),"",BV343)</x:f>
      </x:c>
      <x:c r="DG343" s="50" t="str">
        <x:f>IF(OR(15&gt;'Настройки'!$B$3,ISBLANK(BW343),BW343=0),"",BW343)</x:f>
      </x:c>
      <x:c r="DH343" s="50" t="str">
        <x:f>IF(OR(16&gt;'Настройки'!$B$3,ISBLANK(BX343),BX343=0),"",BX343)</x:f>
      </x:c>
      <x:c r="DI343" s="50" t="str">
        <x:f>IF(OR(17&gt;'Настройки'!$B$3,ISBLANK(BY343),BY343=0),"",BY343)</x:f>
      </x:c>
      <x:c r="DJ343" s="50" t="str">
        <x:f>IF(OR(18&gt;'Настройки'!$B$3,ISBLANK(BZ343),BZ343=0),"",BZ343)</x:f>
      </x:c>
      <x:c r="DK343" s="50" t="str">
        <x:f>IF(OR(19&gt;'Настройки'!$B$3,ISBLANK(CA343),CA343=0),"",CA343)</x:f>
      </x:c>
      <x:c r="DL343" s="50" t="str">
        <x:f>IF(OR(20&gt;'Настройки'!$B$3,ISBLANK(CB343),CB343=0),"",CB343)</x:f>
      </x:c>
      <x:c r="DM343" s="50" t="str">
        <x:f>IF(OR(21&gt;'Настройки'!$B$3,ISBLANK(CC343),CC343=0),"",CC343)</x:f>
      </x:c>
      <x:c r="DN343" s="50" t="str">
        <x:f>IF(OR(22&gt;'Настройки'!$B$3,ISBLANK(CD343),CD343=0),"",CD343)</x:f>
      </x:c>
      <x:c r="DO343" s="50" t="str">
        <x:f>IF(OR(23&gt;'Настройки'!$B$3,ISBLANK(CE343),CE343=0),"",CE343)</x:f>
      </x:c>
      <x:c r="DP343" s="50" t="str">
        <x:f>IF(OR(24&gt;'Настройки'!$B$3,ISBLANK(CF343),CF343=0),"",CF343)</x:f>
      </x:c>
      <x:c r="DQ343" s="50" t="str">
        <x:f>IF(OR(25&gt;'Настройки'!$B$3,ISBLANK(CG343),CG343=0),"",CG343)</x:f>
      </x:c>
      <x:c r="DR343" s="50" t="str">
        <x:f>IF(OR(26&gt;'Настройки'!$B$3,ISBLANK(CH343),CH343=0),"",CH343)</x:f>
      </x:c>
      <x:c r="DS343" s="50" t="str">
        <x:f>IF(OR(27&gt;'Настройки'!$B$3,ISBLANK(CI343),CI343=0),"",CI343)</x:f>
      </x:c>
      <x:c r="DT343" s="50" t="str">
        <x:f>IF(OR(28&gt;'Настройки'!$B$3,ISBLANK(CJ343),CJ343=0),"",CJ343)</x:f>
      </x:c>
      <x:c r="DU343" s="50" t="str">
        <x:f>IF(OR(29&gt;'Настройки'!$B$3,ISBLANK(CK343),CK343=0),"",CK343)</x:f>
      </x:c>
      <x:c r="DV343" s="50" t="str">
        <x:f>IF(OR(30&gt;'Настройки'!$B$3,ISBLANK(CL343),CL343=0),"",CL343)</x:f>
      </x:c>
      <x:c r="DW343" s="50" t="str">
        <x:f>IF(OR(31&gt;'Настройки'!$B$3,ISBLANK(CM343),CM343=0),"",CM343)</x:f>
      </x:c>
      <x:c r="DX343" s="50" t="str">
        <x:f>IF(OR(32&gt;'Настройки'!$B$3,ISBLANK(CN343),CN343=0),"",CN343)</x:f>
      </x:c>
      <x:c r="DY343" s="50" t="str">
        <x:f>IF(OR(33&gt;'Настройки'!$B$3,ISBLANK(CO343),CO343=0),"",CO343)</x:f>
      </x:c>
      <x:c r="DZ343" s="50" t="str">
        <x:f>IF(OR(34&gt;'Настройки'!$B$3,ISBLANK(CP343),CP343=0),"",CP343)</x:f>
      </x:c>
      <x:c r="EA343" s="50" t="str">
        <x:f>IF(OR(35&gt;'Настройки'!$B$3,ISBLANK(CQ343),CQ343=0),"",CQ343)</x:f>
      </x:c>
      <x:c r="EB343" s="50" t="str">
        <x:f>IF(OR(36&gt;'Настройки'!$B$3,ISBLANK(CR343),CR343=0),"",CR343)</x:f>
      </x:c>
      <x:c r="EC343" s="50" t="str">
        <x:f>IF(A343="","",IF(OR(BB343="AZ",BB343="BZ"),10000+ROW(),IF(AZ343&gt;'Настройки'!$B$11,20000+ROW(),IF(BF343&lt;&gt;"Обычный",30000+ROW(),IF(AX343&lt;=0,40000+ROW(),"")))))</x:f>
      </x:c>
      <x:c r="ED343" s="50" t="str">
        <x:f>IF(EC343="","",COUNTIFS($EC$2:$EC$1001,"&gt;0",$EC$2:$EC$1001,"&lt;"&amp;EC343)+1)</x:f>
      </x:c>
    </x:row>
    <x:row r="344">
      <x:c r="A344" s="115"/>
      <x:c r="B344" s="115"/>
      <x:c r="C344" s="115"/>
      <x:c r="D344" s="118"/>
      <x:c r="E344" s="118"/>
      <x:c r="F344" s="118"/>
      <x:c r="G344" s="118"/>
      <x:c r="H344" s="118"/>
      <x:c r="I344" s="118"/>
      <x:c r="J344" s="118"/>
      <x:c r="K344" s="118"/>
      <x:c r="L344" s="118"/>
      <x:c r="M344" s="118"/>
      <x:c r="N344" s="118"/>
      <x:c r="O344" s="118"/>
      <x:c r="P344" s="118"/>
      <x:c r="Q344" s="118"/>
      <x:c r="R344" s="118"/>
      <x:c r="S344" s="118"/>
      <x:c r="T344" s="118"/>
      <x:c r="U344" s="118"/>
      <x:c r="V344" s="118"/>
      <x:c r="W344" s="118"/>
      <x:c r="X344" s="118"/>
      <x:c r="Y344" s="118"/>
      <x:c r="Z344" s="118"/>
      <x:c r="AA344" s="118"/>
      <x:c r="AB344" s="118"/>
      <x:c r="AC344" s="118"/>
      <x:c r="AD344" s="118"/>
      <x:c r="AE344" s="118"/>
      <x:c r="AF344" s="118"/>
      <x:c r="AG344" s="118"/>
      <x:c r="AH344" s="118"/>
      <x:c r="AI344" s="118"/>
      <x:c r="AJ344" s="118"/>
      <x:c r="AK344" s="118"/>
      <x:c r="AL344" s="118"/>
      <x:c r="AM344" s="118"/>
      <x:c r="AN344" s="118"/>
      <x:c r="AO344" s="118"/>
      <x:c r="AP344" s="115"/>
      <x:c r="AQ344" s="49" t="str">
        <x:f>IF(A344="","",COUNT(BI344:INDEX(BI344:CR344,1,'Настройки'!$B$3)))</x:f>
      </x:c>
      <x:c r="AR344" s="49" t="str">
        <x:f>IF(A344="","",SUM(BI344:INDEX(BI344:CR344,1,'Настройки'!$B$3)))</x:f>
      </x:c>
      <x:c r="AS344" s="58" t="str">
        <x:f>IF(A344="","",IF('Настройки'!$B$4="Стоимость потребления",AR344*D344,IF('Настройки'!$B$4="Количество",AR344,E344)))</x:f>
      </x:c>
      <x:c r="AT344" s="61" t="str">
        <x:f>IF(OR(A344="",AS344&lt;0,SUM($AS$2:$AS$1001)&lt;=0),"",AS344/SUM($AS$2:$AS$1001))</x:f>
      </x:c>
      <x:c r="AU344" s="61" t="str">
        <x:f>IF(OR(A344="",AS344&lt;0,SUM($AS$2:$AS$1001)&lt;=0),"",SUMIFS($AS$2:$AS$1001,$AS$2:$AS$1001,"&gt;"&amp;AS344)/SUM($AS$2:$AS$1001))</x:f>
      </x:c>
      <x:c r="AV344" s="61" t="str">
        <x:f>IF(OR(A344="",AS344&lt;0,SUM($AS$2:$AS$1001)&lt;=0),"",SUMIFS($AS$2:$AS$1001,$AS$2:$AS$1001,"&gt;="&amp;AS344)/SUM($AS$2:$AS$1001))</x:f>
      </x:c>
      <x:c r="AW344" s="49" t="str">
        <x:f>IF(A344="","",IF(SUM($AS$2:$AS$1001)&lt;=0,"Не определён",IF(AS344&lt;0,"Исключение",IF(AU344&lt;'Настройки'!$B$5,"A",IF(AU344&lt;'Настройки'!$B$6,"B","C")))))</x:f>
      </x:c>
      <x:c r="AX344" s="58" t="str">
        <x:f>IF(A344="","",IF(AQ344=0,"",AVERAGE(BI344:INDEX(BI344:CR344,1,'Настройки'!$B$3))))</x:f>
      </x:c>
      <x:c r="AY344" s="58" t="str">
        <x:f>IF(OR(A344="",AQ344=0),"",STDEVP(BI344:INDEX(BI344:CR344,1,'Настройки'!$B$3)))</x:f>
      </x:c>
      <x:c r="AZ344" s="61" t="str">
        <x:f>IF(OR(A344="",AQ344&lt;'Настройки'!$B$12,AX344&lt;=0,AND('Настройки'!$B$10="Блокировать",COUNTIF(F344:INDEX(F344:AO344,1,'Настройки'!$B$3),"&lt;0")&gt;0)),"",AY344/ABS(AX344))</x:f>
      </x:c>
      <x:c r="BA344" s="49" t="str">
        <x:f>IF(A344="","",IF(AND('Настройки'!$B$10="Блокировать",COUNTIF(F344:INDEX(F344:AO344,1,'Настройки'!$B$3),"&lt;0")&gt;0),"Не определён",IF(AQ344&lt;'Настройки'!$B$12,"Не определён",IF(AX344=0,"Нет спроса",IF(AX344&lt;0,"Не определён",IF(AZ344&lt;='Настройки'!$B$7,"X",IF(AZ344&lt;='Настройки'!$B$8,"Y","Z")))))))</x:f>
      </x:c>
      <x:c r="BB344" s="49" t="str">
        <x:f>IF(OR(A344="",LEN(AW344)&lt;&gt;1,LEN(BA344)&lt;&gt;1),"",AW344&amp;BA344)</x:f>
      </x:c>
      <x:c r="BC344" s="61" t="str">
        <x:f>IF(OR(A344="",AQ344=0),"",(COUNT(BI344:INDEX(BI344:CR344,1,'Настройки'!$B$3))-COUNT(CS344:INDEX(CS344:EB344,1,'Настройки'!$B$3)))/AQ344)</x:f>
      </x:c>
      <x:c r="BD344" s="64" t="str">
        <x:f>IF(OR(A344="",COUNT(CS344:INDEX(CS344:EB344,1,'Настройки'!$B$3))=0),"",AQ344/COUNT(CS344:INDEX(CS344:EB344,1,'Настройки'!$B$3)))</x:f>
      </x:c>
      <x:c r="BE344" s="64" t="str">
        <x:f>IF(OR(A344="",COUNT(CS344:INDEX(CS344:EB344,1,'Настройки'!$B$3))=0),"",IF(AVERAGE(CS344:INDEX(CS344:EB344,1,'Настройки'!$B$3))=0,"",(STDEVP(CS344:INDEX(CS344:EB344,1,'Настройки'!$B$3))/ABS(AVERAGE(CS344:INDEX(CS344:EB344,1,'Настройки'!$B$3))))^2))</x:f>
      </x:c>
      <x:c r="BF344" s="49" t="str">
        <x:f>IF(A344="","",IF(AQ344&lt;3,"Недостаточно",IF(AQ344&lt;6,"Предварительный","Обычный")))</x:f>
      </x:c>
      <x:c r="BG344" s="49" t="str">
        <x:f>IF(A344="","",IF(COUNTIF(F344:INDEX(F344:AO344,1,'Настройки'!$B$3),"&lt;0")&gt;0,IF('Настройки'!$B$10="Блокировать","Отрицательный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"),"")&amp;IF(AQ344&lt;3,"Недостаточно истории. ",IF(AQ344&lt;6,"Предварительная классификация. ",""))&amp;IF(AX344=0,"Нет спроса за горизонт. ","")&amp;IF(AZ344&gt;'Настройки'!$B$11,"Экстремальная вариативность. ",""))</x:f>
      </x:c>
      <x:c r="BH344" s="49" t="str">
        <x:f>IF(A344="","",IFERROR(VLOOKUP(BB344,'Настройки'!$D$3:$E$11,2,FALSE),"Сначала проверьте исходные данные и историю спроса.")&amp;" Уточните срок поставки, MOQ и критичность.")</x:f>
      </x:c>
      <x:c r="BI344" s="50" t="str">
        <x:f>IF(1&gt;'Настройки'!$B$3,"",IF(ISBLANK(F344),IF('Настройки'!$B$9="Нулевой спрос",0,""),IF(F344&lt;0,IF('Настройки'!$B$10="Исключить","",IF('Настройки'!$B$10="Абсолютные значения",ABS(F344),F344)),F344)))</x:f>
      </x:c>
      <x:c r="BJ344" s="50" t="str">
        <x:f>IF(2&gt;'Настройки'!$B$3,"",IF(ISBLANK(G344),IF('Настройки'!$B$9="Нулевой спрос",0,""),IF(G344&lt;0,IF('Настройки'!$B$10="Исключить","",IF('Настройки'!$B$10="Абсолютные значения",ABS(G344),G344)),G344)))</x:f>
      </x:c>
      <x:c r="BK344" s="50" t="str">
        <x:f>IF(3&gt;'Настройки'!$B$3,"",IF(ISBLANK(H344),IF('Настройки'!$B$9="Нулевой спрос",0,""),IF(H344&lt;0,IF('Настройки'!$B$10="Исключить","",IF('Настройки'!$B$10="Абсолютные значения",ABS(H344),H344)),H344)))</x:f>
      </x:c>
      <x:c r="BL344" s="50" t="str">
        <x:f>IF(4&gt;'Настройки'!$B$3,"",IF(ISBLANK(I344),IF('Настройки'!$B$9="Нулевой спрос",0,""),IF(I344&lt;0,IF('Настройки'!$B$10="Исключить","",IF('Настройки'!$B$10="Абсолютные значения",ABS(I344),I344)),I344)))</x:f>
      </x:c>
      <x:c r="BM344" s="50" t="str">
        <x:f>IF(5&gt;'Настройки'!$B$3,"",IF(ISBLANK(J344),IF('Настройки'!$B$9="Нулевой спрос",0,""),IF(J344&lt;0,IF('Настройки'!$B$10="Исключить","",IF('Настройки'!$B$10="Абсолютные значения",ABS(J344),J344)),J344)))</x:f>
      </x:c>
      <x:c r="BN344" s="50" t="str">
        <x:f>IF(6&gt;'Настройки'!$B$3,"",IF(ISBLANK(K344),IF('Настройки'!$B$9="Нулевой спрос",0,""),IF(K344&lt;0,IF('Настройки'!$B$10="Исключить","",IF('Настройки'!$B$10="Абсолютные значения",ABS(K344),K344)),K344)))</x:f>
      </x:c>
      <x:c r="BO344" s="50" t="str">
        <x:f>IF(7&gt;'Настройки'!$B$3,"",IF(ISBLANK(L344),IF('Настройки'!$B$9="Нулевой спрос",0,""),IF(L344&lt;0,IF('Настройки'!$B$10="Исключить","",IF('Настройки'!$B$10="Абсолютные значения",ABS(L344),L344)),L344)))</x:f>
      </x:c>
      <x:c r="BP344" s="50" t="str">
        <x:f>IF(8&gt;'Настройки'!$B$3,"",IF(ISBLANK(M344),IF('Настройки'!$B$9="Нулевой спрос",0,""),IF(M344&lt;0,IF('Настройки'!$B$10="Исключить","",IF('Настройки'!$B$10="Абсолютные значения",ABS(M344),M344)),M344)))</x:f>
      </x:c>
      <x:c r="BQ344" s="50" t="str">
        <x:f>IF(9&gt;'Настройки'!$B$3,"",IF(ISBLANK(N344),IF('Настройки'!$B$9="Нулевой спрос",0,""),IF(N344&lt;0,IF('Настройки'!$B$10="Исключить","",IF('Настройки'!$B$10="Абсолютные значения",ABS(N344),N344)),N344)))</x:f>
      </x:c>
      <x:c r="BR344" s="50" t="str">
        <x:f>IF(10&gt;'Настройки'!$B$3,"",IF(ISBLANK(O344),IF('Настройки'!$B$9="Нулевой спрос",0,""),IF(O344&lt;0,IF('Настройки'!$B$10="Исключить","",IF('Настройки'!$B$10="Абсолютные значения",ABS(O344),O344)),O344)))</x:f>
      </x:c>
      <x:c r="BS344" s="50" t="str">
        <x:f>IF(11&gt;'Настройки'!$B$3,"",IF(ISBLANK(P344),IF('Настройки'!$B$9="Нулевой спрос",0,""),IF(P344&lt;0,IF('Настройки'!$B$10="Исключить","",IF('Настройки'!$B$10="Абсолютные значения",ABS(P344),P344)),P344)))</x:f>
      </x:c>
      <x:c r="BT344" s="50" t="str">
        <x:f>IF(12&gt;'Настройки'!$B$3,"",IF(ISBLANK(Q344),IF('Настройки'!$B$9="Нулевой спрос",0,""),IF(Q344&lt;0,IF('Настройки'!$B$10="Исключить","",IF('Настройки'!$B$10="Абсолютные значения",ABS(Q344),Q344)),Q344)))</x:f>
      </x:c>
      <x:c r="BU344" s="50" t="str">
        <x:f>IF(13&gt;'Настройки'!$B$3,"",IF(ISBLANK(R344),IF('Настройки'!$B$9="Нулевой спрос",0,""),IF(R344&lt;0,IF('Настройки'!$B$10="Исключить","",IF('Настройки'!$B$10="Абсолютные значения",ABS(R344),R344)),R344)))</x:f>
      </x:c>
      <x:c r="BV344" s="50" t="str">
        <x:f>IF(14&gt;'Настройки'!$B$3,"",IF(ISBLANK(S344),IF('Настройки'!$B$9="Нулевой спрос",0,""),IF(S344&lt;0,IF('Настройки'!$B$10="Исключить","",IF('Настройки'!$B$10="Абсолютные значения",ABS(S344),S344)),S344)))</x:f>
      </x:c>
      <x:c r="BW344" s="50" t="str">
        <x:f>IF(15&gt;'Настройки'!$B$3,"",IF(ISBLANK(T344),IF('Настройки'!$B$9="Нулевой спрос",0,""),IF(T344&lt;0,IF('Настройки'!$B$10="Исключить","",IF('Настройки'!$B$10="Абсолютные значения",ABS(T344),T344)),T344)))</x:f>
      </x:c>
      <x:c r="BX344" s="50" t="str">
        <x:f>IF(16&gt;'Настройки'!$B$3,"",IF(ISBLANK(U344),IF('Настройки'!$B$9="Нулевой спрос",0,""),IF(U344&lt;0,IF('Настройки'!$B$10="Исключить","",IF('Настройки'!$B$10="Абсолютные значения",ABS(U344),U344)),U344)))</x:f>
      </x:c>
      <x:c r="BY344" s="50" t="str">
        <x:f>IF(17&gt;'Настройки'!$B$3,"",IF(ISBLANK(V344),IF('Настройки'!$B$9="Нулевой спрос",0,""),IF(V344&lt;0,IF('Настройки'!$B$10="Исключить","",IF('Настройки'!$B$10="Абсолютные значения",ABS(V344),V344)),V344)))</x:f>
      </x:c>
      <x:c r="BZ344" s="50" t="str">
        <x:f>IF(18&gt;'Настройки'!$B$3,"",IF(ISBLANK(W344),IF('Настройки'!$B$9="Нулевой спрос",0,""),IF(W344&lt;0,IF('Настройки'!$B$10="Исключить","",IF('Настройки'!$B$10="Абсолютные значения",ABS(W344),W344)),W344)))</x:f>
      </x:c>
      <x:c r="CA344" s="50" t="str">
        <x:f>IF(19&gt;'Настройки'!$B$3,"",IF(ISBLANK(X344),IF('Настройки'!$B$9="Нулевой спрос",0,""),IF(X344&lt;0,IF('Настройки'!$B$10="Исключить","",IF('Настройки'!$B$10="Абсолютные значения",ABS(X344),X344)),X344)))</x:f>
      </x:c>
      <x:c r="CB344" s="50" t="str">
        <x:f>IF(20&gt;'Настройки'!$B$3,"",IF(ISBLANK(Y344),IF('Настройки'!$B$9="Нулевой спрос",0,""),IF(Y344&lt;0,IF('Настройки'!$B$10="Исключить","",IF('Настройки'!$B$10="Абсолютные значения",ABS(Y344),Y344)),Y344)))</x:f>
      </x:c>
      <x:c r="CC344" s="50" t="str">
        <x:f>IF(21&gt;'Настройки'!$B$3,"",IF(ISBLANK(Z344),IF('Настройки'!$B$9="Нулевой спрос",0,""),IF(Z344&lt;0,IF('Настройки'!$B$10="Исключить","",IF('Настройки'!$B$10="Абсолютные значения",ABS(Z344),Z344)),Z344)))</x:f>
      </x:c>
      <x:c r="CD344" s="50" t="str">
        <x:f>IF(22&gt;'Настройки'!$B$3,"",IF(ISBLANK(AA344),IF('Настройки'!$B$9="Нулевой спрос",0,""),IF(AA344&lt;0,IF('Настройки'!$B$10="Исключить","",IF('Настройки'!$B$10="Абсолютные значения",ABS(AA344),AA344)),AA344)))</x:f>
      </x:c>
      <x:c r="CE344" s="50" t="str">
        <x:f>IF(23&gt;'Настройки'!$B$3,"",IF(ISBLANK(AB344),IF('Настройки'!$B$9="Нулевой спрос",0,""),IF(AB344&lt;0,IF('Настройки'!$B$10="Исключить","",IF('Настройки'!$B$10="Абсолютные значения",ABS(AB344),AB344)),AB344)))</x:f>
      </x:c>
      <x:c r="CF344" s="50" t="str">
        <x:f>IF(24&gt;'Настройки'!$B$3,"",IF(ISBLANK(AC344),IF('Настройки'!$B$9="Нулевой спрос",0,""),IF(AC344&lt;0,IF('Настройки'!$B$10="Исключить","",IF('Настройки'!$B$10="Абсолютные значения",ABS(AC344),AC344)),AC344)))</x:f>
      </x:c>
      <x:c r="CG344" s="50" t="str">
        <x:f>IF(25&gt;'Настройки'!$B$3,"",IF(ISBLANK(AD344),IF('Настройки'!$B$9="Нулевой спрос",0,""),IF(AD344&lt;0,IF('Настройки'!$B$10="Исключить","",IF('Настройки'!$B$10="Абсолютные значения",ABS(AD344),AD344)),AD344)))</x:f>
      </x:c>
      <x:c r="CH344" s="50" t="str">
        <x:f>IF(26&gt;'Настройки'!$B$3,"",IF(ISBLANK(AE344),IF('Настройки'!$B$9="Нулевой спрос",0,""),IF(AE344&lt;0,IF('Настройки'!$B$10="Исключить","",IF('Настройки'!$B$10="Абсолютные значения",ABS(AE344),AE344)),AE344)))</x:f>
      </x:c>
      <x:c r="CI344" s="50" t="str">
        <x:f>IF(27&gt;'Настройки'!$B$3,"",IF(ISBLANK(AF344),IF('Настройки'!$B$9="Нулевой спрос",0,""),IF(AF344&lt;0,IF('Настройки'!$B$10="Исключить","",IF('Настройки'!$B$10="Абсолютные значения",ABS(AF344),AF344)),AF344)))</x:f>
      </x:c>
      <x:c r="CJ344" s="50" t="str">
        <x:f>IF(28&gt;'Настройки'!$B$3,"",IF(ISBLANK(AG344),IF('Настройки'!$B$9="Нулевой спрос",0,""),IF(AG344&lt;0,IF('Настройки'!$B$10="Исключить","",IF('Настройки'!$B$10="Абсолютные значения",ABS(AG344),AG344)),AG344)))</x:f>
      </x:c>
      <x:c r="CK344" s="50" t="str">
        <x:f>IF(29&gt;'Настройки'!$B$3,"",IF(ISBLANK(AH344),IF('Настройки'!$B$9="Нулевой спрос",0,""),IF(AH344&lt;0,IF('Настройки'!$B$10="Исключить","",IF('Настройки'!$B$10="Абсолютные значения",ABS(AH344),AH344)),AH344)))</x:f>
      </x:c>
      <x:c r="CL344" s="50" t="str">
        <x:f>IF(30&gt;'Настройки'!$B$3,"",IF(ISBLANK(AI344),IF('Настройки'!$B$9="Нулевой спрос",0,""),IF(AI344&lt;0,IF('Настройки'!$B$10="Исключить","",IF('Настройки'!$B$10="Абсолютные значения",ABS(AI344),AI344)),AI344)))</x:f>
      </x:c>
      <x:c r="CM344" s="50" t="str">
        <x:f>IF(31&gt;'Настройки'!$B$3,"",IF(ISBLANK(AJ344),IF('Настройки'!$B$9="Нулевой спрос",0,""),IF(AJ344&lt;0,IF('Настройки'!$B$10="Исключить","",IF('Настройки'!$B$10="Абсолютные значения",ABS(AJ344),AJ344)),AJ344)))</x:f>
      </x:c>
      <x:c r="CN344" s="50" t="str">
        <x:f>IF(32&gt;'Настройки'!$B$3,"",IF(ISBLANK(AK344),IF('Настройки'!$B$9="Нулевой спрос",0,""),IF(AK344&lt;0,IF('Настройки'!$B$10="Исключить","",IF('Настройки'!$B$10="Абсолютные значения",ABS(AK344),AK344)),AK344)))</x:f>
      </x:c>
      <x:c r="CO344" s="50" t="str">
        <x:f>IF(33&gt;'Настройки'!$B$3,"",IF(ISBLANK(AL344),IF('Настройки'!$B$9="Нулевой спрос",0,""),IF(AL344&lt;0,IF('Настройки'!$B$10="Исключить","",IF('Настройки'!$B$10="Абсолютные значения",ABS(AL344),AL344)),AL344)))</x:f>
      </x:c>
      <x:c r="CP344" s="50" t="str">
        <x:f>IF(34&gt;'Настройки'!$B$3,"",IF(ISBLANK(AM344),IF('Настройки'!$B$9="Нулевой спрос",0,""),IF(AM344&lt;0,IF('Настройки'!$B$10="Исключить","",IF('Настройки'!$B$10="Абсолютные значения",ABS(AM344),AM344)),AM344)))</x:f>
      </x:c>
      <x:c r="CQ344" s="50" t="str">
        <x:f>IF(35&gt;'Настройки'!$B$3,"",IF(ISBLANK(AN344),IF('Настройки'!$B$9="Нулевой спрос",0,""),IF(AN344&lt;0,IF('Настройки'!$B$10="Исключить","",IF('Настройки'!$B$10="Абсолютные значения",ABS(AN344),AN344)),AN344)))</x:f>
      </x:c>
      <x:c r="CR344" s="50" t="str">
        <x:f>IF(36&gt;'Настройки'!$B$3,"",IF(ISBLANK(AO344),IF('Настройки'!$B$9="Нулевой спрос",0,""),IF(AO344&lt;0,IF('Настройки'!$B$10="Исключить","",IF('Настройки'!$B$10="Абсолютные значения",ABS(AO344),AO344)),AO344)))</x:f>
      </x:c>
      <x:c r="CS344" s="50" t="str">
        <x:f>IF(OR(1&gt;'Настройки'!$B$3,ISBLANK(BI344),BI344=0),"",BI344)</x:f>
      </x:c>
      <x:c r="CT344" s="50" t="str">
        <x:f>IF(OR(2&gt;'Настройки'!$B$3,ISBLANK(BJ344),BJ344=0),"",BJ344)</x:f>
      </x:c>
      <x:c r="CU344" s="50" t="str">
        <x:f>IF(OR(3&gt;'Настройки'!$B$3,ISBLANK(BK344),BK344=0),"",BK344)</x:f>
      </x:c>
      <x:c r="CV344" s="50" t="str">
        <x:f>IF(OR(4&gt;'Настройки'!$B$3,ISBLANK(BL344),BL344=0),"",BL344)</x:f>
      </x:c>
      <x:c r="CW344" s="50" t="str">
        <x:f>IF(OR(5&gt;'Настройки'!$B$3,ISBLANK(BM344),BM344=0),"",BM344)</x:f>
      </x:c>
      <x:c r="CX344" s="50" t="str">
        <x:f>IF(OR(6&gt;'Настройки'!$B$3,ISBLANK(BN344),BN344=0),"",BN344)</x:f>
      </x:c>
      <x:c r="CY344" s="50" t="str">
        <x:f>IF(OR(7&gt;'Настройки'!$B$3,ISBLANK(BO344),BO344=0),"",BO344)</x:f>
      </x:c>
      <x:c r="CZ344" s="50" t="str">
        <x:f>IF(OR(8&gt;'Настройки'!$B$3,ISBLANK(BP344),BP344=0),"",BP344)</x:f>
      </x:c>
      <x:c r="DA344" s="50" t="str">
        <x:f>IF(OR(9&gt;'Настройки'!$B$3,ISBLANK(BQ344),BQ344=0),"",BQ344)</x:f>
      </x:c>
      <x:c r="DB344" s="50" t="str">
        <x:f>IF(OR(10&gt;'Настройки'!$B$3,ISBLANK(BR344),BR344=0),"",BR344)</x:f>
      </x:c>
      <x:c r="DC344" s="50" t="str">
        <x:f>IF(OR(11&gt;'Настройки'!$B$3,ISBLANK(BS344),BS344=0),"",BS344)</x:f>
      </x:c>
      <x:c r="DD344" s="50" t="str">
        <x:f>IF(OR(12&gt;'Настройки'!$B$3,ISBLANK(BT344),BT344=0),"",BT344)</x:f>
      </x:c>
      <x:c r="DE344" s="50" t="str">
        <x:f>IF(OR(13&gt;'Настройки'!$B$3,ISBLANK(BU344),BU344=0),"",BU344)</x:f>
      </x:c>
      <x:c r="DF344" s="50" t="str">
        <x:f>IF(OR(14&gt;'Настройки'!$B$3,ISBLANK(BV344),BV344=0),"",BV344)</x:f>
      </x:c>
      <x:c r="DG344" s="50" t="str">
        <x:f>IF(OR(15&gt;'Настройки'!$B$3,ISBLANK(BW344),BW344=0),"",BW344)</x:f>
      </x:c>
      <x:c r="DH344" s="50" t="str">
        <x:f>IF(OR(16&gt;'Настройки'!$B$3,ISBLANK(BX344),BX344=0),"",BX344)</x:f>
      </x:c>
      <x:c r="DI344" s="50" t="str">
        <x:f>IF(OR(17&gt;'Настройки'!$B$3,ISBLANK(BY344),BY344=0),"",BY344)</x:f>
      </x:c>
      <x:c r="DJ344" s="50" t="str">
        <x:f>IF(OR(18&gt;'Настройки'!$B$3,ISBLANK(BZ344),BZ344=0),"",BZ344)</x:f>
      </x:c>
      <x:c r="DK344" s="50" t="str">
        <x:f>IF(OR(19&gt;'Настройки'!$B$3,ISBLANK(CA344),CA344=0),"",CA344)</x:f>
      </x:c>
      <x:c r="DL344" s="50" t="str">
        <x:f>IF(OR(20&gt;'Настройки'!$B$3,ISBLANK(CB344),CB344=0),"",CB344)</x:f>
      </x:c>
      <x:c r="DM344" s="50" t="str">
        <x:f>IF(OR(21&gt;'Настройки'!$B$3,ISBLANK(CC344),CC344=0),"",CC344)</x:f>
      </x:c>
      <x:c r="DN344" s="50" t="str">
        <x:f>IF(OR(22&gt;'Настройки'!$B$3,ISBLANK(CD344),CD344=0),"",CD344)</x:f>
      </x:c>
      <x:c r="DO344" s="50" t="str">
        <x:f>IF(OR(23&gt;'Настройки'!$B$3,ISBLANK(CE344),CE344=0),"",CE344)</x:f>
      </x:c>
      <x:c r="DP344" s="50" t="str">
        <x:f>IF(OR(24&gt;'Настройки'!$B$3,ISBLANK(CF344),CF344=0),"",CF344)</x:f>
      </x:c>
      <x:c r="DQ344" s="50" t="str">
        <x:f>IF(OR(25&gt;'Настройки'!$B$3,ISBLANK(CG344),CG344=0),"",CG344)</x:f>
      </x:c>
      <x:c r="DR344" s="50" t="str">
        <x:f>IF(OR(26&gt;'Настройки'!$B$3,ISBLANK(CH344),CH344=0),"",CH344)</x:f>
      </x:c>
      <x:c r="DS344" s="50" t="str">
        <x:f>IF(OR(27&gt;'Настройки'!$B$3,ISBLANK(CI344),CI344=0),"",CI344)</x:f>
      </x:c>
      <x:c r="DT344" s="50" t="str">
        <x:f>IF(OR(28&gt;'Настройки'!$B$3,ISBLANK(CJ344),CJ344=0),"",CJ344)</x:f>
      </x:c>
      <x:c r="DU344" s="50" t="str">
        <x:f>IF(OR(29&gt;'Настройки'!$B$3,ISBLANK(CK344),CK344=0),"",CK344)</x:f>
      </x:c>
      <x:c r="DV344" s="50" t="str">
        <x:f>IF(OR(30&gt;'Настройки'!$B$3,ISBLANK(CL344),CL344=0),"",CL344)</x:f>
      </x:c>
      <x:c r="DW344" s="50" t="str">
        <x:f>IF(OR(31&gt;'Настройки'!$B$3,ISBLANK(CM344),CM344=0),"",CM344)</x:f>
      </x:c>
      <x:c r="DX344" s="50" t="str">
        <x:f>IF(OR(32&gt;'Настройки'!$B$3,ISBLANK(CN344),CN344=0),"",CN344)</x:f>
      </x:c>
      <x:c r="DY344" s="50" t="str">
        <x:f>IF(OR(33&gt;'Настройки'!$B$3,ISBLANK(CO344),CO344=0),"",CO344)</x:f>
      </x:c>
      <x:c r="DZ344" s="50" t="str">
        <x:f>IF(OR(34&gt;'Настройки'!$B$3,ISBLANK(CP344),CP344=0),"",CP344)</x:f>
      </x:c>
      <x:c r="EA344" s="50" t="str">
        <x:f>IF(OR(35&gt;'Настройки'!$B$3,ISBLANK(CQ344),CQ344=0),"",CQ344)</x:f>
      </x:c>
      <x:c r="EB344" s="50" t="str">
        <x:f>IF(OR(36&gt;'Настройки'!$B$3,ISBLANK(CR344),CR344=0),"",CR344)</x:f>
      </x:c>
      <x:c r="EC344" s="50" t="str">
        <x:f>IF(A344="","",IF(OR(BB344="AZ",BB344="BZ"),10000+ROW(),IF(AZ344&gt;'Настройки'!$B$11,20000+ROW(),IF(BF344&lt;&gt;"Обычный",30000+ROW(),IF(AX344&lt;=0,40000+ROW(),"")))))</x:f>
      </x:c>
      <x:c r="ED344" s="50" t="str">
        <x:f>IF(EC344="","",COUNTIFS($EC$2:$EC$1001,"&gt;0",$EC$2:$EC$1001,"&lt;"&amp;EC344)+1)</x:f>
      </x:c>
    </x:row>
    <x:row r="345">
      <x:c r="A345" s="115"/>
      <x:c r="B345" s="115"/>
      <x:c r="C345" s="115"/>
      <x:c r="D345" s="118"/>
      <x:c r="E345" s="118"/>
      <x:c r="F345" s="118"/>
      <x:c r="G345" s="118"/>
      <x:c r="H345" s="118"/>
      <x:c r="I345" s="118"/>
      <x:c r="J345" s="118"/>
      <x:c r="K345" s="118"/>
      <x:c r="L345" s="118"/>
      <x:c r="M345" s="118"/>
      <x:c r="N345" s="118"/>
      <x:c r="O345" s="118"/>
      <x:c r="P345" s="118"/>
      <x:c r="Q345" s="118"/>
      <x:c r="R345" s="118"/>
      <x:c r="S345" s="118"/>
      <x:c r="T345" s="118"/>
      <x:c r="U345" s="118"/>
      <x:c r="V345" s="118"/>
      <x:c r="W345" s="118"/>
      <x:c r="X345" s="118"/>
      <x:c r="Y345" s="118"/>
      <x:c r="Z345" s="118"/>
      <x:c r="AA345" s="118"/>
      <x:c r="AB345" s="118"/>
      <x:c r="AC345" s="118"/>
      <x:c r="AD345" s="118"/>
      <x:c r="AE345" s="118"/>
      <x:c r="AF345" s="118"/>
      <x:c r="AG345" s="118"/>
      <x:c r="AH345" s="118"/>
      <x:c r="AI345" s="118"/>
      <x:c r="AJ345" s="118"/>
      <x:c r="AK345" s="118"/>
      <x:c r="AL345" s="118"/>
      <x:c r="AM345" s="118"/>
      <x:c r="AN345" s="118"/>
      <x:c r="AO345" s="118"/>
      <x:c r="AP345" s="115"/>
      <x:c r="AQ345" s="49" t="str">
        <x:f>IF(A345="","",COUNT(BI345:INDEX(BI345:CR345,1,'Настройки'!$B$3)))</x:f>
      </x:c>
      <x:c r="AR345" s="49" t="str">
        <x:f>IF(A345="","",SUM(BI345:INDEX(BI345:CR345,1,'Настройки'!$B$3)))</x:f>
      </x:c>
      <x:c r="AS345" s="58" t="str">
        <x:f>IF(A345="","",IF('Настройки'!$B$4="Стоимость потребления",AR345*D345,IF('Настройки'!$B$4="Количество",AR345,E345)))</x:f>
      </x:c>
      <x:c r="AT345" s="61" t="str">
        <x:f>IF(OR(A345="",AS345&lt;0,SUM($AS$2:$AS$1001)&lt;=0),"",AS345/SUM($AS$2:$AS$1001))</x:f>
      </x:c>
      <x:c r="AU345" s="61" t="str">
        <x:f>IF(OR(A345="",AS345&lt;0,SUM($AS$2:$AS$1001)&lt;=0),"",SUMIFS($AS$2:$AS$1001,$AS$2:$AS$1001,"&gt;"&amp;AS345)/SUM($AS$2:$AS$1001))</x:f>
      </x:c>
      <x:c r="AV345" s="61" t="str">
        <x:f>IF(OR(A345="",AS345&lt;0,SUM($AS$2:$AS$1001)&lt;=0),"",SUMIFS($AS$2:$AS$1001,$AS$2:$AS$1001,"&gt;="&amp;AS345)/SUM($AS$2:$AS$1001))</x:f>
      </x:c>
      <x:c r="AW345" s="49" t="str">
        <x:f>IF(A345="","",IF(SUM($AS$2:$AS$1001)&lt;=0,"Не определён",IF(AS345&lt;0,"Исключение",IF(AU345&lt;'Настройки'!$B$5,"A",IF(AU345&lt;'Настройки'!$B$6,"B","C")))))</x:f>
      </x:c>
      <x:c r="AX345" s="58" t="str">
        <x:f>IF(A345="","",IF(AQ345=0,"",AVERAGE(BI345:INDEX(BI345:CR345,1,'Настройки'!$B$3))))</x:f>
      </x:c>
      <x:c r="AY345" s="58" t="str">
        <x:f>IF(OR(A345="",AQ345=0),"",STDEVP(BI345:INDEX(BI345:CR345,1,'Настройки'!$B$3)))</x:f>
      </x:c>
      <x:c r="AZ345" s="61" t="str">
        <x:f>IF(OR(A345="",AQ345&lt;'Настройки'!$B$12,AX345&lt;=0,AND('Настройки'!$B$10="Блокировать",COUNTIF(F345:INDEX(F345:AO345,1,'Настройки'!$B$3),"&lt;0")&gt;0)),"",AY345/ABS(AX345))</x:f>
      </x:c>
      <x:c r="BA345" s="49" t="str">
        <x:f>IF(A345="","",IF(AND('Настройки'!$B$10="Блокировать",COUNTIF(F345:INDEX(F345:AO345,1,'Настройки'!$B$3),"&lt;0")&gt;0),"Не определён",IF(AQ345&lt;'Настройки'!$B$12,"Не определён",IF(AX345=0,"Нет спроса",IF(AX345&lt;0,"Не определён",IF(AZ345&lt;='Настройки'!$B$7,"X",IF(AZ345&lt;='Настройки'!$B$8,"Y","Z")))))))</x:f>
      </x:c>
      <x:c r="BB345" s="49" t="str">
        <x:f>IF(OR(A345="",LEN(AW345)&lt;&gt;1,LEN(BA345)&lt;&gt;1),"",AW345&amp;BA345)</x:f>
      </x:c>
      <x:c r="BC345" s="61" t="str">
        <x:f>IF(OR(A345="",AQ345=0),"",(COUNT(BI345:INDEX(BI345:CR345,1,'Настройки'!$B$3))-COUNT(CS345:INDEX(CS345:EB345,1,'Настройки'!$B$3)))/AQ345)</x:f>
      </x:c>
      <x:c r="BD345" s="64" t="str">
        <x:f>IF(OR(A345="",COUNT(CS345:INDEX(CS345:EB345,1,'Настройки'!$B$3))=0),"",AQ345/COUNT(CS345:INDEX(CS345:EB345,1,'Настройки'!$B$3)))</x:f>
      </x:c>
      <x:c r="BE345" s="64" t="str">
        <x:f>IF(OR(A345="",COUNT(CS345:INDEX(CS345:EB345,1,'Настройки'!$B$3))=0),"",IF(AVERAGE(CS345:INDEX(CS345:EB345,1,'Настройки'!$B$3))=0,"",(STDEVP(CS345:INDEX(CS345:EB345,1,'Настройки'!$B$3))/ABS(AVERAGE(CS345:INDEX(CS345:EB345,1,'Настройки'!$B$3))))^2))</x:f>
      </x:c>
      <x:c r="BF345" s="49" t="str">
        <x:f>IF(A345="","",IF(AQ345&lt;3,"Недостаточно",IF(AQ345&lt;6,"Предварительный","Обычный")))</x:f>
      </x:c>
      <x:c r="BG345" s="49" t="str">
        <x:f>IF(A345="","",IF(COUNTIF(F345:INDEX(F345:AO345,1,'Настройки'!$B$3),"&lt;0")&gt;0,IF('Настройки'!$B$10="Блокировать","Отрицательный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"),"")&amp;IF(AQ345&lt;3,"Недостаточно истории. ",IF(AQ345&lt;6,"Предварительная классификация. ",""))&amp;IF(AX345=0,"Нет спроса за горизонт. ","")&amp;IF(AZ345&gt;'Настройки'!$B$11,"Экстремальная вариативность. ",""))</x:f>
      </x:c>
      <x:c r="BH345" s="49" t="str">
        <x:f>IF(A345="","",IFERROR(VLOOKUP(BB345,'Настройки'!$D$3:$E$11,2,FALSE),"Сначала проверьте исходные данные и историю спроса.")&amp;" Уточните срок поставки, MOQ и критичность.")</x:f>
      </x:c>
      <x:c r="BI345" s="50" t="str">
        <x:f>IF(1&gt;'Настройки'!$B$3,"",IF(ISBLANK(F345),IF('Настройки'!$B$9="Нулевой спрос",0,""),IF(F345&lt;0,IF('Настройки'!$B$10="Исключить","",IF('Настройки'!$B$10="Абсолютные значения",ABS(F345),F345)),F345)))</x:f>
      </x:c>
      <x:c r="BJ345" s="50" t="str">
        <x:f>IF(2&gt;'Настройки'!$B$3,"",IF(ISBLANK(G345),IF('Настройки'!$B$9="Нулевой спрос",0,""),IF(G345&lt;0,IF('Настройки'!$B$10="Исключить","",IF('Настройки'!$B$10="Абсолютные значения",ABS(G345),G345)),G345)))</x:f>
      </x:c>
      <x:c r="BK345" s="50" t="str">
        <x:f>IF(3&gt;'Настройки'!$B$3,"",IF(ISBLANK(H345),IF('Настройки'!$B$9="Нулевой спрос",0,""),IF(H345&lt;0,IF('Настройки'!$B$10="Исключить","",IF('Настройки'!$B$10="Абсолютные значения",ABS(H345),H345)),H345)))</x:f>
      </x:c>
      <x:c r="BL345" s="50" t="str">
        <x:f>IF(4&gt;'Настройки'!$B$3,"",IF(ISBLANK(I345),IF('Настройки'!$B$9="Нулевой спрос",0,""),IF(I345&lt;0,IF('Настройки'!$B$10="Исключить","",IF('Настройки'!$B$10="Абсолютные значения",ABS(I345),I345)),I345)))</x:f>
      </x:c>
      <x:c r="BM345" s="50" t="str">
        <x:f>IF(5&gt;'Настройки'!$B$3,"",IF(ISBLANK(J345),IF('Настройки'!$B$9="Нулевой спрос",0,""),IF(J345&lt;0,IF('Настройки'!$B$10="Исключить","",IF('Настройки'!$B$10="Абсолютные значения",ABS(J345),J345)),J345)))</x:f>
      </x:c>
      <x:c r="BN345" s="50" t="str">
        <x:f>IF(6&gt;'Настройки'!$B$3,"",IF(ISBLANK(K345),IF('Настройки'!$B$9="Нулевой спрос",0,""),IF(K345&lt;0,IF('Настройки'!$B$10="Исключить","",IF('Настройки'!$B$10="Абсолютные значения",ABS(K345),K345)),K345)))</x:f>
      </x:c>
      <x:c r="BO345" s="50" t="str">
        <x:f>IF(7&gt;'Настройки'!$B$3,"",IF(ISBLANK(L345),IF('Настройки'!$B$9="Нулевой спрос",0,""),IF(L345&lt;0,IF('Настройки'!$B$10="Исключить","",IF('Настройки'!$B$10="Абсолютные значения",ABS(L345),L345)),L345)))</x:f>
      </x:c>
      <x:c r="BP345" s="50" t="str">
        <x:f>IF(8&gt;'Настройки'!$B$3,"",IF(ISBLANK(M345),IF('Настройки'!$B$9="Нулевой спрос",0,""),IF(M345&lt;0,IF('Настройки'!$B$10="Исключить","",IF('Настройки'!$B$10="Абсолютные значения",ABS(M345),M345)),M345)))</x:f>
      </x:c>
      <x:c r="BQ345" s="50" t="str">
        <x:f>IF(9&gt;'Настройки'!$B$3,"",IF(ISBLANK(N345),IF('Настройки'!$B$9="Нулевой спрос",0,""),IF(N345&lt;0,IF('Настройки'!$B$10="Исключить","",IF('Настройки'!$B$10="Абсолютные значения",ABS(N345),N345)),N345)))</x:f>
      </x:c>
      <x:c r="BR345" s="50" t="str">
        <x:f>IF(10&gt;'Настройки'!$B$3,"",IF(ISBLANK(O345),IF('Настройки'!$B$9="Нулевой спрос",0,""),IF(O345&lt;0,IF('Настройки'!$B$10="Исключить","",IF('Настройки'!$B$10="Абсолютные значения",ABS(O345),O345)),O345)))</x:f>
      </x:c>
      <x:c r="BS345" s="50" t="str">
        <x:f>IF(11&gt;'Настройки'!$B$3,"",IF(ISBLANK(P345),IF('Настройки'!$B$9="Нулевой спрос",0,""),IF(P345&lt;0,IF('Настройки'!$B$10="Исключить","",IF('Настройки'!$B$10="Абсолютные значения",ABS(P345),P345)),P345)))</x:f>
      </x:c>
      <x:c r="BT345" s="50" t="str">
        <x:f>IF(12&gt;'Настройки'!$B$3,"",IF(ISBLANK(Q345),IF('Настройки'!$B$9="Нулевой спрос",0,""),IF(Q345&lt;0,IF('Настройки'!$B$10="Исключить","",IF('Настройки'!$B$10="Абсолютные значения",ABS(Q345),Q345)),Q345)))</x:f>
      </x:c>
      <x:c r="BU345" s="50" t="str">
        <x:f>IF(13&gt;'Настройки'!$B$3,"",IF(ISBLANK(R345),IF('Настройки'!$B$9="Нулевой спрос",0,""),IF(R345&lt;0,IF('Настройки'!$B$10="Исключить","",IF('Настройки'!$B$10="Абсолютные значения",ABS(R345),R345)),R345)))</x:f>
      </x:c>
      <x:c r="BV345" s="50" t="str">
        <x:f>IF(14&gt;'Настройки'!$B$3,"",IF(ISBLANK(S345),IF('Настройки'!$B$9="Нулевой спрос",0,""),IF(S345&lt;0,IF('Настройки'!$B$10="Исключить","",IF('Настройки'!$B$10="Абсолютные значения",ABS(S345),S345)),S345)))</x:f>
      </x:c>
      <x:c r="BW345" s="50" t="str">
        <x:f>IF(15&gt;'Настройки'!$B$3,"",IF(ISBLANK(T345),IF('Настройки'!$B$9="Нулевой спрос",0,""),IF(T345&lt;0,IF('Настройки'!$B$10="Исключить","",IF('Настройки'!$B$10="Абсолютные значения",ABS(T345),T345)),T345)))</x:f>
      </x:c>
      <x:c r="BX345" s="50" t="str">
        <x:f>IF(16&gt;'Настройки'!$B$3,"",IF(ISBLANK(U345),IF('Настройки'!$B$9="Нулевой спрос",0,""),IF(U345&lt;0,IF('Настройки'!$B$10="Исключить","",IF('Настройки'!$B$10="Абсолютные значения",ABS(U345),U345)),U345)))</x:f>
      </x:c>
      <x:c r="BY345" s="50" t="str">
        <x:f>IF(17&gt;'Настройки'!$B$3,"",IF(ISBLANK(V345),IF('Настройки'!$B$9="Нулевой спрос",0,""),IF(V345&lt;0,IF('Настройки'!$B$10="Исключить","",IF('Настройки'!$B$10="Абсолютные значения",ABS(V345),V345)),V345)))</x:f>
      </x:c>
      <x:c r="BZ345" s="50" t="str">
        <x:f>IF(18&gt;'Настройки'!$B$3,"",IF(ISBLANK(W345),IF('Настройки'!$B$9="Нулевой спрос",0,""),IF(W345&lt;0,IF('Настройки'!$B$10="Исключить","",IF('Настройки'!$B$10="Абсолютные значения",ABS(W345),W345)),W345)))</x:f>
      </x:c>
      <x:c r="CA345" s="50" t="str">
        <x:f>IF(19&gt;'Настройки'!$B$3,"",IF(ISBLANK(X345),IF('Настройки'!$B$9="Нулевой спрос",0,""),IF(X345&lt;0,IF('Настройки'!$B$10="Исключить","",IF('Настройки'!$B$10="Абсолютные значения",ABS(X345),X345)),X345)))</x:f>
      </x:c>
      <x:c r="CB345" s="50" t="str">
        <x:f>IF(20&gt;'Настройки'!$B$3,"",IF(ISBLANK(Y345),IF('Настройки'!$B$9="Нулевой спрос",0,""),IF(Y345&lt;0,IF('Настройки'!$B$10="Исключить","",IF('Настройки'!$B$10="Абсолютные значения",ABS(Y345),Y345)),Y345)))</x:f>
      </x:c>
      <x:c r="CC345" s="50" t="str">
        <x:f>IF(21&gt;'Настройки'!$B$3,"",IF(ISBLANK(Z345),IF('Настройки'!$B$9="Нулевой спрос",0,""),IF(Z345&lt;0,IF('Настройки'!$B$10="Исключить","",IF('Настройки'!$B$10="Абсолютные значения",ABS(Z345),Z345)),Z345)))</x:f>
      </x:c>
      <x:c r="CD345" s="50" t="str">
        <x:f>IF(22&gt;'Настройки'!$B$3,"",IF(ISBLANK(AA345),IF('Настройки'!$B$9="Нулевой спрос",0,""),IF(AA345&lt;0,IF('Настройки'!$B$10="Исключить","",IF('Настройки'!$B$10="Абсолютные значения",ABS(AA345),AA345)),AA345)))</x:f>
      </x:c>
      <x:c r="CE345" s="50" t="str">
        <x:f>IF(23&gt;'Настройки'!$B$3,"",IF(ISBLANK(AB345),IF('Настройки'!$B$9="Нулевой спрос",0,""),IF(AB345&lt;0,IF('Настройки'!$B$10="Исключить","",IF('Настройки'!$B$10="Абсолютные значения",ABS(AB345),AB345)),AB345)))</x:f>
      </x:c>
      <x:c r="CF345" s="50" t="str">
        <x:f>IF(24&gt;'Настройки'!$B$3,"",IF(ISBLANK(AC345),IF('Настройки'!$B$9="Нулевой спрос",0,""),IF(AC345&lt;0,IF('Настройки'!$B$10="Исключить","",IF('Настройки'!$B$10="Абсолютные значения",ABS(AC345),AC345)),AC345)))</x:f>
      </x:c>
      <x:c r="CG345" s="50" t="str">
        <x:f>IF(25&gt;'Настройки'!$B$3,"",IF(ISBLANK(AD345),IF('Настройки'!$B$9="Нулевой спрос",0,""),IF(AD345&lt;0,IF('Настройки'!$B$10="Исключить","",IF('Настройки'!$B$10="Абсолютные значения",ABS(AD345),AD345)),AD345)))</x:f>
      </x:c>
      <x:c r="CH345" s="50" t="str">
        <x:f>IF(26&gt;'Настройки'!$B$3,"",IF(ISBLANK(AE345),IF('Настройки'!$B$9="Нулевой спрос",0,""),IF(AE345&lt;0,IF('Настройки'!$B$10="Исключить","",IF('Настройки'!$B$10="Абсолютные значения",ABS(AE345),AE345)),AE345)))</x:f>
      </x:c>
      <x:c r="CI345" s="50" t="str">
        <x:f>IF(27&gt;'Настройки'!$B$3,"",IF(ISBLANK(AF345),IF('Настройки'!$B$9="Нулевой спрос",0,""),IF(AF345&lt;0,IF('Настройки'!$B$10="Исключить","",IF('Настройки'!$B$10="Абсолютные значения",ABS(AF345),AF345)),AF345)))</x:f>
      </x:c>
      <x:c r="CJ345" s="50" t="str">
        <x:f>IF(28&gt;'Настройки'!$B$3,"",IF(ISBLANK(AG345),IF('Настройки'!$B$9="Нулевой спрос",0,""),IF(AG345&lt;0,IF('Настройки'!$B$10="Исключить","",IF('Настройки'!$B$10="Абсолютные значения",ABS(AG345),AG345)),AG345)))</x:f>
      </x:c>
      <x:c r="CK345" s="50" t="str">
        <x:f>IF(29&gt;'Настройки'!$B$3,"",IF(ISBLANK(AH345),IF('Настройки'!$B$9="Нулевой спрос",0,""),IF(AH345&lt;0,IF('Настройки'!$B$10="Исключить","",IF('Настройки'!$B$10="Абсолютные значения",ABS(AH345),AH345)),AH345)))</x:f>
      </x:c>
      <x:c r="CL345" s="50" t="str">
        <x:f>IF(30&gt;'Настройки'!$B$3,"",IF(ISBLANK(AI345),IF('Настройки'!$B$9="Нулевой спрос",0,""),IF(AI345&lt;0,IF('Настройки'!$B$10="Исключить","",IF('Настройки'!$B$10="Абсолютные значения",ABS(AI345),AI345)),AI345)))</x:f>
      </x:c>
      <x:c r="CM345" s="50" t="str">
        <x:f>IF(31&gt;'Настройки'!$B$3,"",IF(ISBLANK(AJ345),IF('Настройки'!$B$9="Нулевой спрос",0,""),IF(AJ345&lt;0,IF('Настройки'!$B$10="Исключить","",IF('Настройки'!$B$10="Абсолютные значения",ABS(AJ345),AJ345)),AJ345)))</x:f>
      </x:c>
      <x:c r="CN345" s="50" t="str">
        <x:f>IF(32&gt;'Настройки'!$B$3,"",IF(ISBLANK(AK345),IF('Настройки'!$B$9="Нулевой спрос",0,""),IF(AK345&lt;0,IF('Настройки'!$B$10="Исключить","",IF('Настройки'!$B$10="Абсолютные значения",ABS(AK345),AK345)),AK345)))</x:f>
      </x:c>
      <x:c r="CO345" s="50" t="str">
        <x:f>IF(33&gt;'Настройки'!$B$3,"",IF(ISBLANK(AL345),IF('Настройки'!$B$9="Нулевой спрос",0,""),IF(AL345&lt;0,IF('Настройки'!$B$10="Исключить","",IF('Настройки'!$B$10="Абсолютные значения",ABS(AL345),AL345)),AL345)))</x:f>
      </x:c>
      <x:c r="CP345" s="50" t="str">
        <x:f>IF(34&gt;'Настройки'!$B$3,"",IF(ISBLANK(AM345),IF('Настройки'!$B$9="Нулевой спрос",0,""),IF(AM345&lt;0,IF('Настройки'!$B$10="Исключить","",IF('Настройки'!$B$10="Абсолютные значения",ABS(AM345),AM345)),AM345)))</x:f>
      </x:c>
      <x:c r="CQ345" s="50" t="str">
        <x:f>IF(35&gt;'Настройки'!$B$3,"",IF(ISBLANK(AN345),IF('Настройки'!$B$9="Нулевой спрос",0,""),IF(AN345&lt;0,IF('Настройки'!$B$10="Исключить","",IF('Настройки'!$B$10="Абсолютные значения",ABS(AN345),AN345)),AN345)))</x:f>
      </x:c>
      <x:c r="CR345" s="50" t="str">
        <x:f>IF(36&gt;'Настройки'!$B$3,"",IF(ISBLANK(AO345),IF('Настройки'!$B$9="Нулевой спрос",0,""),IF(AO345&lt;0,IF('Настройки'!$B$10="Исключить","",IF('Настройки'!$B$10="Абсолютные значения",ABS(AO345),AO345)),AO345)))</x:f>
      </x:c>
      <x:c r="CS345" s="50" t="str">
        <x:f>IF(OR(1&gt;'Настройки'!$B$3,ISBLANK(BI345),BI345=0),"",BI345)</x:f>
      </x:c>
      <x:c r="CT345" s="50" t="str">
        <x:f>IF(OR(2&gt;'Настройки'!$B$3,ISBLANK(BJ345),BJ345=0),"",BJ345)</x:f>
      </x:c>
      <x:c r="CU345" s="50" t="str">
        <x:f>IF(OR(3&gt;'Настройки'!$B$3,ISBLANK(BK345),BK345=0),"",BK345)</x:f>
      </x:c>
      <x:c r="CV345" s="50" t="str">
        <x:f>IF(OR(4&gt;'Настройки'!$B$3,ISBLANK(BL345),BL345=0),"",BL345)</x:f>
      </x:c>
      <x:c r="CW345" s="50" t="str">
        <x:f>IF(OR(5&gt;'Настройки'!$B$3,ISBLANK(BM345),BM345=0),"",BM345)</x:f>
      </x:c>
      <x:c r="CX345" s="50" t="str">
        <x:f>IF(OR(6&gt;'Настройки'!$B$3,ISBLANK(BN345),BN345=0),"",BN345)</x:f>
      </x:c>
      <x:c r="CY345" s="50" t="str">
        <x:f>IF(OR(7&gt;'Настройки'!$B$3,ISBLANK(BO345),BO345=0),"",BO345)</x:f>
      </x:c>
      <x:c r="CZ345" s="50" t="str">
        <x:f>IF(OR(8&gt;'Настройки'!$B$3,ISBLANK(BP345),BP345=0),"",BP345)</x:f>
      </x:c>
      <x:c r="DA345" s="50" t="str">
        <x:f>IF(OR(9&gt;'Настройки'!$B$3,ISBLANK(BQ345),BQ345=0),"",BQ345)</x:f>
      </x:c>
      <x:c r="DB345" s="50" t="str">
        <x:f>IF(OR(10&gt;'Настройки'!$B$3,ISBLANK(BR345),BR345=0),"",BR345)</x:f>
      </x:c>
      <x:c r="DC345" s="50" t="str">
        <x:f>IF(OR(11&gt;'Настройки'!$B$3,ISBLANK(BS345),BS345=0),"",BS345)</x:f>
      </x:c>
      <x:c r="DD345" s="50" t="str">
        <x:f>IF(OR(12&gt;'Настройки'!$B$3,ISBLANK(BT345),BT345=0),"",BT345)</x:f>
      </x:c>
      <x:c r="DE345" s="50" t="str">
        <x:f>IF(OR(13&gt;'Настройки'!$B$3,ISBLANK(BU345),BU345=0),"",BU345)</x:f>
      </x:c>
      <x:c r="DF345" s="50" t="str">
        <x:f>IF(OR(14&gt;'Настройки'!$B$3,ISBLANK(BV345),BV345=0),"",BV345)</x:f>
      </x:c>
      <x:c r="DG345" s="50" t="str">
        <x:f>IF(OR(15&gt;'Настройки'!$B$3,ISBLANK(BW345),BW345=0),"",BW345)</x:f>
      </x:c>
      <x:c r="DH345" s="50" t="str">
        <x:f>IF(OR(16&gt;'Настройки'!$B$3,ISBLANK(BX345),BX345=0),"",BX345)</x:f>
      </x:c>
      <x:c r="DI345" s="50" t="str">
        <x:f>IF(OR(17&gt;'Настройки'!$B$3,ISBLANK(BY345),BY345=0),"",BY345)</x:f>
      </x:c>
      <x:c r="DJ345" s="50" t="str">
        <x:f>IF(OR(18&gt;'Настройки'!$B$3,ISBLANK(BZ345),BZ345=0),"",BZ345)</x:f>
      </x:c>
      <x:c r="DK345" s="50" t="str">
        <x:f>IF(OR(19&gt;'Настройки'!$B$3,ISBLANK(CA345),CA345=0),"",CA345)</x:f>
      </x:c>
      <x:c r="DL345" s="50" t="str">
        <x:f>IF(OR(20&gt;'Настройки'!$B$3,ISBLANK(CB345),CB345=0),"",CB345)</x:f>
      </x:c>
      <x:c r="DM345" s="50" t="str">
        <x:f>IF(OR(21&gt;'Настройки'!$B$3,ISBLANK(CC345),CC345=0),"",CC345)</x:f>
      </x:c>
      <x:c r="DN345" s="50" t="str">
        <x:f>IF(OR(22&gt;'Настройки'!$B$3,ISBLANK(CD345),CD345=0),"",CD345)</x:f>
      </x:c>
      <x:c r="DO345" s="50" t="str">
        <x:f>IF(OR(23&gt;'Настройки'!$B$3,ISBLANK(CE345),CE345=0),"",CE345)</x:f>
      </x:c>
      <x:c r="DP345" s="50" t="str">
        <x:f>IF(OR(24&gt;'Настройки'!$B$3,ISBLANK(CF345),CF345=0),"",CF345)</x:f>
      </x:c>
      <x:c r="DQ345" s="50" t="str">
        <x:f>IF(OR(25&gt;'Настройки'!$B$3,ISBLANK(CG345),CG345=0),"",CG345)</x:f>
      </x:c>
      <x:c r="DR345" s="50" t="str">
        <x:f>IF(OR(26&gt;'Настройки'!$B$3,ISBLANK(CH345),CH345=0),"",CH345)</x:f>
      </x:c>
      <x:c r="DS345" s="50" t="str">
        <x:f>IF(OR(27&gt;'Настройки'!$B$3,ISBLANK(CI345),CI345=0),"",CI345)</x:f>
      </x:c>
      <x:c r="DT345" s="50" t="str">
        <x:f>IF(OR(28&gt;'Настройки'!$B$3,ISBLANK(CJ345),CJ345=0),"",CJ345)</x:f>
      </x:c>
      <x:c r="DU345" s="50" t="str">
        <x:f>IF(OR(29&gt;'Настройки'!$B$3,ISBLANK(CK345),CK345=0),"",CK345)</x:f>
      </x:c>
      <x:c r="DV345" s="50" t="str">
        <x:f>IF(OR(30&gt;'Настройки'!$B$3,ISBLANK(CL345),CL345=0),"",CL345)</x:f>
      </x:c>
      <x:c r="DW345" s="50" t="str">
        <x:f>IF(OR(31&gt;'Настройки'!$B$3,ISBLANK(CM345),CM345=0),"",CM345)</x:f>
      </x:c>
      <x:c r="DX345" s="50" t="str">
        <x:f>IF(OR(32&gt;'Настройки'!$B$3,ISBLANK(CN345),CN345=0),"",CN345)</x:f>
      </x:c>
      <x:c r="DY345" s="50" t="str">
        <x:f>IF(OR(33&gt;'Настройки'!$B$3,ISBLANK(CO345),CO345=0),"",CO345)</x:f>
      </x:c>
      <x:c r="DZ345" s="50" t="str">
        <x:f>IF(OR(34&gt;'Настройки'!$B$3,ISBLANK(CP345),CP345=0),"",CP345)</x:f>
      </x:c>
      <x:c r="EA345" s="50" t="str">
        <x:f>IF(OR(35&gt;'Настройки'!$B$3,ISBLANK(CQ345),CQ345=0),"",CQ345)</x:f>
      </x:c>
      <x:c r="EB345" s="50" t="str">
        <x:f>IF(OR(36&gt;'Настройки'!$B$3,ISBLANK(CR345),CR345=0),"",CR345)</x:f>
      </x:c>
      <x:c r="EC345" s="50" t="str">
        <x:f>IF(A345="","",IF(OR(BB345="AZ",BB345="BZ"),10000+ROW(),IF(AZ345&gt;'Настройки'!$B$11,20000+ROW(),IF(BF345&lt;&gt;"Обычный",30000+ROW(),IF(AX345&lt;=0,40000+ROW(),"")))))</x:f>
      </x:c>
      <x:c r="ED345" s="50" t="str">
        <x:f>IF(EC345="","",COUNTIFS($EC$2:$EC$1001,"&gt;0",$EC$2:$EC$1001,"&lt;"&amp;EC345)+1)</x:f>
      </x:c>
    </x:row>
    <x:row r="346">
      <x:c r="A346" s="115"/>
      <x:c r="B346" s="115"/>
      <x:c r="C346" s="115"/>
      <x:c r="D346" s="118"/>
      <x:c r="E346" s="118"/>
      <x:c r="F346" s="118"/>
      <x:c r="G346" s="118"/>
      <x:c r="H346" s="118"/>
      <x:c r="I346" s="118"/>
      <x:c r="J346" s="118"/>
      <x:c r="K346" s="118"/>
      <x:c r="L346" s="118"/>
      <x:c r="M346" s="118"/>
      <x:c r="N346" s="118"/>
      <x:c r="O346" s="118"/>
      <x:c r="P346" s="118"/>
      <x:c r="Q346" s="118"/>
      <x:c r="R346" s="118"/>
      <x:c r="S346" s="118"/>
      <x:c r="T346" s="118"/>
      <x:c r="U346" s="118"/>
      <x:c r="V346" s="118"/>
      <x:c r="W346" s="118"/>
      <x:c r="X346" s="118"/>
      <x:c r="Y346" s="118"/>
      <x:c r="Z346" s="118"/>
      <x:c r="AA346" s="118"/>
      <x:c r="AB346" s="118"/>
      <x:c r="AC346" s="118"/>
      <x:c r="AD346" s="118"/>
      <x:c r="AE346" s="118"/>
      <x:c r="AF346" s="118"/>
      <x:c r="AG346" s="118"/>
      <x:c r="AH346" s="118"/>
      <x:c r="AI346" s="118"/>
      <x:c r="AJ346" s="118"/>
      <x:c r="AK346" s="118"/>
      <x:c r="AL346" s="118"/>
      <x:c r="AM346" s="118"/>
      <x:c r="AN346" s="118"/>
      <x:c r="AO346" s="118"/>
      <x:c r="AP346" s="115"/>
      <x:c r="AQ346" s="49" t="str">
        <x:f>IF(A346="","",COUNT(BI346:INDEX(BI346:CR346,1,'Настройки'!$B$3)))</x:f>
      </x:c>
      <x:c r="AR346" s="49" t="str">
        <x:f>IF(A346="","",SUM(BI346:INDEX(BI346:CR346,1,'Настройки'!$B$3)))</x:f>
      </x:c>
      <x:c r="AS346" s="58" t="str">
        <x:f>IF(A346="","",IF('Настройки'!$B$4="Стоимость потребления",AR346*D346,IF('Настройки'!$B$4="Количество",AR346,E346)))</x:f>
      </x:c>
      <x:c r="AT346" s="61" t="str">
        <x:f>IF(OR(A346="",AS346&lt;0,SUM($AS$2:$AS$1001)&lt;=0),"",AS346/SUM($AS$2:$AS$1001))</x:f>
      </x:c>
      <x:c r="AU346" s="61" t="str">
        <x:f>IF(OR(A346="",AS346&lt;0,SUM($AS$2:$AS$1001)&lt;=0),"",SUMIFS($AS$2:$AS$1001,$AS$2:$AS$1001,"&gt;"&amp;AS346)/SUM($AS$2:$AS$1001))</x:f>
      </x:c>
      <x:c r="AV346" s="61" t="str">
        <x:f>IF(OR(A346="",AS346&lt;0,SUM($AS$2:$AS$1001)&lt;=0),"",SUMIFS($AS$2:$AS$1001,$AS$2:$AS$1001,"&gt;="&amp;AS346)/SUM($AS$2:$AS$1001))</x:f>
      </x:c>
      <x:c r="AW346" s="49" t="str">
        <x:f>IF(A346="","",IF(SUM($AS$2:$AS$1001)&lt;=0,"Не определён",IF(AS346&lt;0,"Исключение",IF(AU346&lt;'Настройки'!$B$5,"A",IF(AU346&lt;'Настройки'!$B$6,"B","C")))))</x:f>
      </x:c>
      <x:c r="AX346" s="58" t="str">
        <x:f>IF(A346="","",IF(AQ346=0,"",AVERAGE(BI346:INDEX(BI346:CR346,1,'Настройки'!$B$3))))</x:f>
      </x:c>
      <x:c r="AY346" s="58" t="str">
        <x:f>IF(OR(A346="",AQ346=0),"",STDEVP(BI346:INDEX(BI346:CR346,1,'Настройки'!$B$3)))</x:f>
      </x:c>
      <x:c r="AZ346" s="61" t="str">
        <x:f>IF(OR(A346="",AQ346&lt;'Настройки'!$B$12,AX346&lt;=0,AND('Настройки'!$B$10="Блокировать",COUNTIF(F346:INDEX(F346:AO346,1,'Настройки'!$B$3),"&lt;0")&gt;0)),"",AY346/ABS(AX346))</x:f>
      </x:c>
      <x:c r="BA346" s="49" t="str">
        <x:f>IF(A346="","",IF(AND('Настройки'!$B$10="Блокировать",COUNTIF(F346:INDEX(F346:AO346,1,'Настройки'!$B$3),"&lt;0")&gt;0),"Не определён",IF(AQ346&lt;'Настройки'!$B$12,"Не определён",IF(AX346=0,"Нет спроса",IF(AX346&lt;0,"Не определён",IF(AZ346&lt;='Настройки'!$B$7,"X",IF(AZ346&lt;='Настройки'!$B$8,"Y","Z")))))))</x:f>
      </x:c>
      <x:c r="BB346" s="49" t="str">
        <x:f>IF(OR(A346="",LEN(AW346)&lt;&gt;1,LEN(BA346)&lt;&gt;1),"",AW346&amp;BA346)</x:f>
      </x:c>
      <x:c r="BC346" s="61" t="str">
        <x:f>IF(OR(A346="",AQ346=0),"",(COUNT(BI346:INDEX(BI346:CR346,1,'Настройки'!$B$3))-COUNT(CS346:INDEX(CS346:EB346,1,'Настройки'!$B$3)))/AQ346)</x:f>
      </x:c>
      <x:c r="BD346" s="64" t="str">
        <x:f>IF(OR(A346="",COUNT(CS346:INDEX(CS346:EB346,1,'Настройки'!$B$3))=0),"",AQ346/COUNT(CS346:INDEX(CS346:EB346,1,'Настройки'!$B$3)))</x:f>
      </x:c>
      <x:c r="BE346" s="64" t="str">
        <x:f>IF(OR(A346="",COUNT(CS346:INDEX(CS346:EB346,1,'Настройки'!$B$3))=0),"",IF(AVERAGE(CS346:INDEX(CS346:EB346,1,'Настройки'!$B$3))=0,"",(STDEVP(CS346:INDEX(CS346:EB346,1,'Настройки'!$B$3))/ABS(AVERAGE(CS346:INDEX(CS346:EB346,1,'Настройки'!$B$3))))^2))</x:f>
      </x:c>
      <x:c r="BF346" s="49" t="str">
        <x:f>IF(A346="","",IF(AQ346&lt;3,"Недостаточно",IF(AQ346&lt;6,"Предварительный","Обычный")))</x:f>
      </x:c>
      <x:c r="BG346" s="49" t="str">
        <x:f>IF(A346="","",IF(COUNTIF(F346:INDEX(F346:AO346,1,'Настройки'!$B$3),"&lt;0")&gt;0,IF('Настройки'!$B$10="Блокировать","Отрицательный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"),"")&amp;IF(AQ346&lt;3,"Недостаточно истории. ",IF(AQ346&lt;6,"Предварительная классификация. ",""))&amp;IF(AX346=0,"Нет спроса за горизонт. ","")&amp;IF(AZ346&gt;'Настройки'!$B$11,"Экстремальная вариативность. ",""))</x:f>
      </x:c>
      <x:c r="BH346" s="49" t="str">
        <x:f>IF(A346="","",IFERROR(VLOOKUP(BB346,'Настройки'!$D$3:$E$11,2,FALSE),"Сначала проверьте исходные данные и историю спроса.")&amp;" Уточните срок поставки, MOQ и критичность.")</x:f>
      </x:c>
      <x:c r="BI346" s="50" t="str">
        <x:f>IF(1&gt;'Настройки'!$B$3,"",IF(ISBLANK(F346),IF('Настройки'!$B$9="Нулевой спрос",0,""),IF(F346&lt;0,IF('Настройки'!$B$10="Исключить","",IF('Настройки'!$B$10="Абсолютные значения",ABS(F346),F346)),F346)))</x:f>
      </x:c>
      <x:c r="BJ346" s="50" t="str">
        <x:f>IF(2&gt;'Настройки'!$B$3,"",IF(ISBLANK(G346),IF('Настройки'!$B$9="Нулевой спрос",0,""),IF(G346&lt;0,IF('Настройки'!$B$10="Исключить","",IF('Настройки'!$B$10="Абсолютные значения",ABS(G346),G346)),G346)))</x:f>
      </x:c>
      <x:c r="BK346" s="50" t="str">
        <x:f>IF(3&gt;'Настройки'!$B$3,"",IF(ISBLANK(H346),IF('Настройки'!$B$9="Нулевой спрос",0,""),IF(H346&lt;0,IF('Настройки'!$B$10="Исключить","",IF('Настройки'!$B$10="Абсолютные значения",ABS(H346),H346)),H346)))</x:f>
      </x:c>
      <x:c r="BL346" s="50" t="str">
        <x:f>IF(4&gt;'Настройки'!$B$3,"",IF(ISBLANK(I346),IF('Настройки'!$B$9="Нулевой спрос",0,""),IF(I346&lt;0,IF('Настройки'!$B$10="Исключить","",IF('Настройки'!$B$10="Абсолютные значения",ABS(I346),I346)),I346)))</x:f>
      </x:c>
      <x:c r="BM346" s="50" t="str">
        <x:f>IF(5&gt;'Настройки'!$B$3,"",IF(ISBLANK(J346),IF('Настройки'!$B$9="Нулевой спрос",0,""),IF(J346&lt;0,IF('Настройки'!$B$10="Исключить","",IF('Настройки'!$B$10="Абсолютные значения",ABS(J346),J346)),J346)))</x:f>
      </x:c>
      <x:c r="BN346" s="50" t="str">
        <x:f>IF(6&gt;'Настройки'!$B$3,"",IF(ISBLANK(K346),IF('Настройки'!$B$9="Нулевой спрос",0,""),IF(K346&lt;0,IF('Настройки'!$B$10="Исключить","",IF('Настройки'!$B$10="Абсолютные значения",ABS(K346),K346)),K346)))</x:f>
      </x:c>
      <x:c r="BO346" s="50" t="str">
        <x:f>IF(7&gt;'Настройки'!$B$3,"",IF(ISBLANK(L346),IF('Настройки'!$B$9="Нулевой спрос",0,""),IF(L346&lt;0,IF('Настройки'!$B$10="Исключить","",IF('Настройки'!$B$10="Абсолютные значения",ABS(L346),L346)),L346)))</x:f>
      </x:c>
      <x:c r="BP346" s="50" t="str">
        <x:f>IF(8&gt;'Настройки'!$B$3,"",IF(ISBLANK(M346),IF('Настройки'!$B$9="Нулевой спрос",0,""),IF(M346&lt;0,IF('Настройки'!$B$10="Исключить","",IF('Настройки'!$B$10="Абсолютные значения",ABS(M346),M346)),M346)))</x:f>
      </x:c>
      <x:c r="BQ346" s="50" t="str">
        <x:f>IF(9&gt;'Настройки'!$B$3,"",IF(ISBLANK(N346),IF('Настройки'!$B$9="Нулевой спрос",0,""),IF(N346&lt;0,IF('Настройки'!$B$10="Исключить","",IF('Настройки'!$B$10="Абсолютные значения",ABS(N346),N346)),N346)))</x:f>
      </x:c>
      <x:c r="BR346" s="50" t="str">
        <x:f>IF(10&gt;'Настройки'!$B$3,"",IF(ISBLANK(O346),IF('Настройки'!$B$9="Нулевой спрос",0,""),IF(O346&lt;0,IF('Настройки'!$B$10="Исключить","",IF('Настройки'!$B$10="Абсолютные значения",ABS(O346),O346)),O346)))</x:f>
      </x:c>
      <x:c r="BS346" s="50" t="str">
        <x:f>IF(11&gt;'Настройки'!$B$3,"",IF(ISBLANK(P346),IF('Настройки'!$B$9="Нулевой спрос",0,""),IF(P346&lt;0,IF('Настройки'!$B$10="Исключить","",IF('Настройки'!$B$10="Абсолютные значения",ABS(P346),P346)),P346)))</x:f>
      </x:c>
      <x:c r="BT346" s="50" t="str">
        <x:f>IF(12&gt;'Настройки'!$B$3,"",IF(ISBLANK(Q346),IF('Настройки'!$B$9="Нулевой спрос",0,""),IF(Q346&lt;0,IF('Настройки'!$B$10="Исключить","",IF('Настройки'!$B$10="Абсолютные значения",ABS(Q346),Q346)),Q346)))</x:f>
      </x:c>
      <x:c r="BU346" s="50" t="str">
        <x:f>IF(13&gt;'Настройки'!$B$3,"",IF(ISBLANK(R346),IF('Настройки'!$B$9="Нулевой спрос",0,""),IF(R346&lt;0,IF('Настройки'!$B$10="Исключить","",IF('Настройки'!$B$10="Абсолютные значения",ABS(R346),R346)),R346)))</x:f>
      </x:c>
      <x:c r="BV346" s="50" t="str">
        <x:f>IF(14&gt;'Настройки'!$B$3,"",IF(ISBLANK(S346),IF('Настройки'!$B$9="Нулевой спрос",0,""),IF(S346&lt;0,IF('Настройки'!$B$10="Исключить","",IF('Настройки'!$B$10="Абсолютные значения",ABS(S346),S346)),S346)))</x:f>
      </x:c>
      <x:c r="BW346" s="50" t="str">
        <x:f>IF(15&gt;'Настройки'!$B$3,"",IF(ISBLANK(T346),IF('Настройки'!$B$9="Нулевой спрос",0,""),IF(T346&lt;0,IF('Настройки'!$B$10="Исключить","",IF('Настройки'!$B$10="Абсолютные значения",ABS(T346),T346)),T346)))</x:f>
      </x:c>
      <x:c r="BX346" s="50" t="str">
        <x:f>IF(16&gt;'Настройки'!$B$3,"",IF(ISBLANK(U346),IF('Настройки'!$B$9="Нулевой спрос",0,""),IF(U346&lt;0,IF('Настройки'!$B$10="Исключить","",IF('Настройки'!$B$10="Абсолютные значения",ABS(U346),U346)),U346)))</x:f>
      </x:c>
      <x:c r="BY346" s="50" t="str">
        <x:f>IF(17&gt;'Настройки'!$B$3,"",IF(ISBLANK(V346),IF('Настройки'!$B$9="Нулевой спрос",0,""),IF(V346&lt;0,IF('Настройки'!$B$10="Исключить","",IF('Настройки'!$B$10="Абсолютные значения",ABS(V346),V346)),V346)))</x:f>
      </x:c>
      <x:c r="BZ346" s="50" t="str">
        <x:f>IF(18&gt;'Настройки'!$B$3,"",IF(ISBLANK(W346),IF('Настройки'!$B$9="Нулевой спрос",0,""),IF(W346&lt;0,IF('Настройки'!$B$10="Исключить","",IF('Настройки'!$B$10="Абсолютные значения",ABS(W346),W346)),W346)))</x:f>
      </x:c>
      <x:c r="CA346" s="50" t="str">
        <x:f>IF(19&gt;'Настройки'!$B$3,"",IF(ISBLANK(X346),IF('Настройки'!$B$9="Нулевой спрос",0,""),IF(X346&lt;0,IF('Настройки'!$B$10="Исключить","",IF('Настройки'!$B$10="Абсолютные значения",ABS(X346),X346)),X346)))</x:f>
      </x:c>
      <x:c r="CB346" s="50" t="str">
        <x:f>IF(20&gt;'Настройки'!$B$3,"",IF(ISBLANK(Y346),IF('Настройки'!$B$9="Нулевой спрос",0,""),IF(Y346&lt;0,IF('Настройки'!$B$10="Исключить","",IF('Настройки'!$B$10="Абсолютные значения",ABS(Y346),Y346)),Y346)))</x:f>
      </x:c>
      <x:c r="CC346" s="50" t="str">
        <x:f>IF(21&gt;'Настройки'!$B$3,"",IF(ISBLANK(Z346),IF('Настройки'!$B$9="Нулевой спрос",0,""),IF(Z346&lt;0,IF('Настройки'!$B$10="Исключить","",IF('Настройки'!$B$10="Абсолютные значения",ABS(Z346),Z346)),Z346)))</x:f>
      </x:c>
      <x:c r="CD346" s="50" t="str">
        <x:f>IF(22&gt;'Настройки'!$B$3,"",IF(ISBLANK(AA346),IF('Настройки'!$B$9="Нулевой спрос",0,""),IF(AA346&lt;0,IF('Настройки'!$B$10="Исключить","",IF('Настройки'!$B$10="Абсолютные значения",ABS(AA346),AA346)),AA346)))</x:f>
      </x:c>
      <x:c r="CE346" s="50" t="str">
        <x:f>IF(23&gt;'Настройки'!$B$3,"",IF(ISBLANK(AB346),IF('Настройки'!$B$9="Нулевой спрос",0,""),IF(AB346&lt;0,IF('Настройки'!$B$10="Исключить","",IF('Настройки'!$B$10="Абсолютные значения",ABS(AB346),AB346)),AB346)))</x:f>
      </x:c>
      <x:c r="CF346" s="50" t="str">
        <x:f>IF(24&gt;'Настройки'!$B$3,"",IF(ISBLANK(AC346),IF('Настройки'!$B$9="Нулевой спрос",0,""),IF(AC346&lt;0,IF('Настройки'!$B$10="Исключить","",IF('Настройки'!$B$10="Абсолютные значения",ABS(AC346),AC346)),AC346)))</x:f>
      </x:c>
      <x:c r="CG346" s="50" t="str">
        <x:f>IF(25&gt;'Настройки'!$B$3,"",IF(ISBLANK(AD346),IF('Настройки'!$B$9="Нулевой спрос",0,""),IF(AD346&lt;0,IF('Настройки'!$B$10="Исключить","",IF('Настройки'!$B$10="Абсолютные значения",ABS(AD346),AD346)),AD346)))</x:f>
      </x:c>
      <x:c r="CH346" s="50" t="str">
        <x:f>IF(26&gt;'Настройки'!$B$3,"",IF(ISBLANK(AE346),IF('Настройки'!$B$9="Нулевой спрос",0,""),IF(AE346&lt;0,IF('Настройки'!$B$10="Исключить","",IF('Настройки'!$B$10="Абсолютные значения",ABS(AE346),AE346)),AE346)))</x:f>
      </x:c>
      <x:c r="CI346" s="50" t="str">
        <x:f>IF(27&gt;'Настройки'!$B$3,"",IF(ISBLANK(AF346),IF('Настройки'!$B$9="Нулевой спрос",0,""),IF(AF346&lt;0,IF('Настройки'!$B$10="Исключить","",IF('Настройки'!$B$10="Абсолютные значения",ABS(AF346),AF346)),AF346)))</x:f>
      </x:c>
      <x:c r="CJ346" s="50" t="str">
        <x:f>IF(28&gt;'Настройки'!$B$3,"",IF(ISBLANK(AG346),IF('Настройки'!$B$9="Нулевой спрос",0,""),IF(AG346&lt;0,IF('Настройки'!$B$10="Исключить","",IF('Настройки'!$B$10="Абсолютные значения",ABS(AG346),AG346)),AG346)))</x:f>
      </x:c>
      <x:c r="CK346" s="50" t="str">
        <x:f>IF(29&gt;'Настройки'!$B$3,"",IF(ISBLANK(AH346),IF('Настройки'!$B$9="Нулевой спрос",0,""),IF(AH346&lt;0,IF('Настройки'!$B$10="Исключить","",IF('Настройки'!$B$10="Абсолютные значения",ABS(AH346),AH346)),AH346)))</x:f>
      </x:c>
      <x:c r="CL346" s="50" t="str">
        <x:f>IF(30&gt;'Настройки'!$B$3,"",IF(ISBLANK(AI346),IF('Настройки'!$B$9="Нулевой спрос",0,""),IF(AI346&lt;0,IF('Настройки'!$B$10="Исключить","",IF('Настройки'!$B$10="Абсолютные значения",ABS(AI346),AI346)),AI346)))</x:f>
      </x:c>
      <x:c r="CM346" s="50" t="str">
        <x:f>IF(31&gt;'Настройки'!$B$3,"",IF(ISBLANK(AJ346),IF('Настройки'!$B$9="Нулевой спрос",0,""),IF(AJ346&lt;0,IF('Настройки'!$B$10="Исключить","",IF('Настройки'!$B$10="Абсолютные значения",ABS(AJ346),AJ346)),AJ346)))</x:f>
      </x:c>
      <x:c r="CN346" s="50" t="str">
        <x:f>IF(32&gt;'Настройки'!$B$3,"",IF(ISBLANK(AK346),IF('Настройки'!$B$9="Нулевой спрос",0,""),IF(AK346&lt;0,IF('Настройки'!$B$10="Исключить","",IF('Настройки'!$B$10="Абсолютные значения",ABS(AK346),AK346)),AK346)))</x:f>
      </x:c>
      <x:c r="CO346" s="50" t="str">
        <x:f>IF(33&gt;'Настройки'!$B$3,"",IF(ISBLANK(AL346),IF('Настройки'!$B$9="Нулевой спрос",0,""),IF(AL346&lt;0,IF('Настройки'!$B$10="Исключить","",IF('Настройки'!$B$10="Абсолютные значения",ABS(AL346),AL346)),AL346)))</x:f>
      </x:c>
      <x:c r="CP346" s="50" t="str">
        <x:f>IF(34&gt;'Настройки'!$B$3,"",IF(ISBLANK(AM346),IF('Настройки'!$B$9="Нулевой спрос",0,""),IF(AM346&lt;0,IF('Настройки'!$B$10="Исключить","",IF('Настройки'!$B$10="Абсолютные значения",ABS(AM346),AM346)),AM346)))</x:f>
      </x:c>
      <x:c r="CQ346" s="50" t="str">
        <x:f>IF(35&gt;'Настройки'!$B$3,"",IF(ISBLANK(AN346),IF('Настройки'!$B$9="Нулевой спрос",0,""),IF(AN346&lt;0,IF('Настройки'!$B$10="Исключить","",IF('Настройки'!$B$10="Абсолютные значения",ABS(AN346),AN346)),AN346)))</x:f>
      </x:c>
      <x:c r="CR346" s="50" t="str">
        <x:f>IF(36&gt;'Настройки'!$B$3,"",IF(ISBLANK(AO346),IF('Настройки'!$B$9="Нулевой спрос",0,""),IF(AO346&lt;0,IF('Настройки'!$B$10="Исключить","",IF('Настройки'!$B$10="Абсолютные значения",ABS(AO346),AO346)),AO346)))</x:f>
      </x:c>
      <x:c r="CS346" s="50" t="str">
        <x:f>IF(OR(1&gt;'Настройки'!$B$3,ISBLANK(BI346),BI346=0),"",BI346)</x:f>
      </x:c>
      <x:c r="CT346" s="50" t="str">
        <x:f>IF(OR(2&gt;'Настройки'!$B$3,ISBLANK(BJ346),BJ346=0),"",BJ346)</x:f>
      </x:c>
      <x:c r="CU346" s="50" t="str">
        <x:f>IF(OR(3&gt;'Настройки'!$B$3,ISBLANK(BK346),BK346=0),"",BK346)</x:f>
      </x:c>
      <x:c r="CV346" s="50" t="str">
        <x:f>IF(OR(4&gt;'Настройки'!$B$3,ISBLANK(BL346),BL346=0),"",BL346)</x:f>
      </x:c>
      <x:c r="CW346" s="50" t="str">
        <x:f>IF(OR(5&gt;'Настройки'!$B$3,ISBLANK(BM346),BM346=0),"",BM346)</x:f>
      </x:c>
      <x:c r="CX346" s="50" t="str">
        <x:f>IF(OR(6&gt;'Настройки'!$B$3,ISBLANK(BN346),BN346=0),"",BN346)</x:f>
      </x:c>
      <x:c r="CY346" s="50" t="str">
        <x:f>IF(OR(7&gt;'Настройки'!$B$3,ISBLANK(BO346),BO346=0),"",BO346)</x:f>
      </x:c>
      <x:c r="CZ346" s="50" t="str">
        <x:f>IF(OR(8&gt;'Настройки'!$B$3,ISBLANK(BP346),BP346=0),"",BP346)</x:f>
      </x:c>
      <x:c r="DA346" s="50" t="str">
        <x:f>IF(OR(9&gt;'Настройки'!$B$3,ISBLANK(BQ346),BQ346=0),"",BQ346)</x:f>
      </x:c>
      <x:c r="DB346" s="50" t="str">
        <x:f>IF(OR(10&gt;'Настройки'!$B$3,ISBLANK(BR346),BR346=0),"",BR346)</x:f>
      </x:c>
      <x:c r="DC346" s="50" t="str">
        <x:f>IF(OR(11&gt;'Настройки'!$B$3,ISBLANK(BS346),BS346=0),"",BS346)</x:f>
      </x:c>
      <x:c r="DD346" s="50" t="str">
        <x:f>IF(OR(12&gt;'Настройки'!$B$3,ISBLANK(BT346),BT346=0),"",BT346)</x:f>
      </x:c>
      <x:c r="DE346" s="50" t="str">
        <x:f>IF(OR(13&gt;'Настройки'!$B$3,ISBLANK(BU346),BU346=0),"",BU346)</x:f>
      </x:c>
      <x:c r="DF346" s="50" t="str">
        <x:f>IF(OR(14&gt;'Настройки'!$B$3,ISBLANK(BV346),BV346=0),"",BV346)</x:f>
      </x:c>
      <x:c r="DG346" s="50" t="str">
        <x:f>IF(OR(15&gt;'Настройки'!$B$3,ISBLANK(BW346),BW346=0),"",BW346)</x:f>
      </x:c>
      <x:c r="DH346" s="50" t="str">
        <x:f>IF(OR(16&gt;'Настройки'!$B$3,ISBLANK(BX346),BX346=0),"",BX346)</x:f>
      </x:c>
      <x:c r="DI346" s="50" t="str">
        <x:f>IF(OR(17&gt;'Настройки'!$B$3,ISBLANK(BY346),BY346=0),"",BY346)</x:f>
      </x:c>
      <x:c r="DJ346" s="50" t="str">
        <x:f>IF(OR(18&gt;'Настройки'!$B$3,ISBLANK(BZ346),BZ346=0),"",BZ346)</x:f>
      </x:c>
      <x:c r="DK346" s="50" t="str">
        <x:f>IF(OR(19&gt;'Настройки'!$B$3,ISBLANK(CA346),CA346=0),"",CA346)</x:f>
      </x:c>
      <x:c r="DL346" s="50" t="str">
        <x:f>IF(OR(20&gt;'Настройки'!$B$3,ISBLANK(CB346),CB346=0),"",CB346)</x:f>
      </x:c>
      <x:c r="DM346" s="50" t="str">
        <x:f>IF(OR(21&gt;'Настройки'!$B$3,ISBLANK(CC346),CC346=0),"",CC346)</x:f>
      </x:c>
      <x:c r="DN346" s="50" t="str">
        <x:f>IF(OR(22&gt;'Настройки'!$B$3,ISBLANK(CD346),CD346=0),"",CD346)</x:f>
      </x:c>
      <x:c r="DO346" s="50" t="str">
        <x:f>IF(OR(23&gt;'Настройки'!$B$3,ISBLANK(CE346),CE346=0),"",CE346)</x:f>
      </x:c>
      <x:c r="DP346" s="50" t="str">
        <x:f>IF(OR(24&gt;'Настройки'!$B$3,ISBLANK(CF346),CF346=0),"",CF346)</x:f>
      </x:c>
      <x:c r="DQ346" s="50" t="str">
        <x:f>IF(OR(25&gt;'Настройки'!$B$3,ISBLANK(CG346),CG346=0),"",CG346)</x:f>
      </x:c>
      <x:c r="DR346" s="50" t="str">
        <x:f>IF(OR(26&gt;'Настройки'!$B$3,ISBLANK(CH346),CH346=0),"",CH346)</x:f>
      </x:c>
      <x:c r="DS346" s="50" t="str">
        <x:f>IF(OR(27&gt;'Настройки'!$B$3,ISBLANK(CI346),CI346=0),"",CI346)</x:f>
      </x:c>
      <x:c r="DT346" s="50" t="str">
        <x:f>IF(OR(28&gt;'Настройки'!$B$3,ISBLANK(CJ346),CJ346=0),"",CJ346)</x:f>
      </x:c>
      <x:c r="DU346" s="50" t="str">
        <x:f>IF(OR(29&gt;'Настройки'!$B$3,ISBLANK(CK346),CK346=0),"",CK346)</x:f>
      </x:c>
      <x:c r="DV346" s="50" t="str">
        <x:f>IF(OR(30&gt;'Настройки'!$B$3,ISBLANK(CL346),CL346=0),"",CL346)</x:f>
      </x:c>
      <x:c r="DW346" s="50" t="str">
        <x:f>IF(OR(31&gt;'Настройки'!$B$3,ISBLANK(CM346),CM346=0),"",CM346)</x:f>
      </x:c>
      <x:c r="DX346" s="50" t="str">
        <x:f>IF(OR(32&gt;'Настройки'!$B$3,ISBLANK(CN346),CN346=0),"",CN346)</x:f>
      </x:c>
      <x:c r="DY346" s="50" t="str">
        <x:f>IF(OR(33&gt;'Настройки'!$B$3,ISBLANK(CO346),CO346=0),"",CO346)</x:f>
      </x:c>
      <x:c r="DZ346" s="50" t="str">
        <x:f>IF(OR(34&gt;'Настройки'!$B$3,ISBLANK(CP346),CP346=0),"",CP346)</x:f>
      </x:c>
      <x:c r="EA346" s="50" t="str">
        <x:f>IF(OR(35&gt;'Настройки'!$B$3,ISBLANK(CQ346),CQ346=0),"",CQ346)</x:f>
      </x:c>
      <x:c r="EB346" s="50" t="str">
        <x:f>IF(OR(36&gt;'Настройки'!$B$3,ISBLANK(CR346),CR346=0),"",CR346)</x:f>
      </x:c>
      <x:c r="EC346" s="50" t="str">
        <x:f>IF(A346="","",IF(OR(BB346="AZ",BB346="BZ"),10000+ROW(),IF(AZ346&gt;'Настройки'!$B$11,20000+ROW(),IF(BF346&lt;&gt;"Обычный",30000+ROW(),IF(AX346&lt;=0,40000+ROW(),"")))))</x:f>
      </x:c>
      <x:c r="ED346" s="50" t="str">
        <x:f>IF(EC346="","",COUNTIFS($EC$2:$EC$1001,"&gt;0",$EC$2:$EC$1001,"&lt;"&amp;EC346)+1)</x:f>
      </x:c>
    </x:row>
    <x:row r="347">
      <x:c r="A347" s="115"/>
      <x:c r="B347" s="115"/>
      <x:c r="C347" s="115"/>
      <x:c r="D347" s="118"/>
      <x:c r="E347" s="118"/>
      <x:c r="F347" s="118"/>
      <x:c r="G347" s="118"/>
      <x:c r="H347" s="118"/>
      <x:c r="I347" s="118"/>
      <x:c r="J347" s="118"/>
      <x:c r="K347" s="118"/>
      <x:c r="L347" s="118"/>
      <x:c r="M347" s="118"/>
      <x:c r="N347" s="118"/>
      <x:c r="O347" s="118"/>
      <x:c r="P347" s="118"/>
      <x:c r="Q347" s="118"/>
      <x:c r="R347" s="118"/>
      <x:c r="S347" s="118"/>
      <x:c r="T347" s="118"/>
      <x:c r="U347" s="118"/>
      <x:c r="V347" s="118"/>
      <x:c r="W347" s="118"/>
      <x:c r="X347" s="118"/>
      <x:c r="Y347" s="118"/>
      <x:c r="Z347" s="118"/>
      <x:c r="AA347" s="118"/>
      <x:c r="AB347" s="118"/>
      <x:c r="AC347" s="118"/>
      <x:c r="AD347" s="118"/>
      <x:c r="AE347" s="118"/>
      <x:c r="AF347" s="118"/>
      <x:c r="AG347" s="118"/>
      <x:c r="AH347" s="118"/>
      <x:c r="AI347" s="118"/>
      <x:c r="AJ347" s="118"/>
      <x:c r="AK347" s="118"/>
      <x:c r="AL347" s="118"/>
      <x:c r="AM347" s="118"/>
      <x:c r="AN347" s="118"/>
      <x:c r="AO347" s="118"/>
      <x:c r="AP347" s="115"/>
      <x:c r="AQ347" s="49" t="str">
        <x:f>IF(A347="","",COUNT(BI347:INDEX(BI347:CR347,1,'Настройки'!$B$3)))</x:f>
      </x:c>
      <x:c r="AR347" s="49" t="str">
        <x:f>IF(A347="","",SUM(BI347:INDEX(BI347:CR347,1,'Настройки'!$B$3)))</x:f>
      </x:c>
      <x:c r="AS347" s="58" t="str">
        <x:f>IF(A347="","",IF('Настройки'!$B$4="Стоимость потребления",AR347*D347,IF('Настройки'!$B$4="Количество",AR347,E347)))</x:f>
      </x:c>
      <x:c r="AT347" s="61" t="str">
        <x:f>IF(OR(A347="",AS347&lt;0,SUM($AS$2:$AS$1001)&lt;=0),"",AS347/SUM($AS$2:$AS$1001))</x:f>
      </x:c>
      <x:c r="AU347" s="61" t="str">
        <x:f>IF(OR(A347="",AS347&lt;0,SUM($AS$2:$AS$1001)&lt;=0),"",SUMIFS($AS$2:$AS$1001,$AS$2:$AS$1001,"&gt;"&amp;AS347)/SUM($AS$2:$AS$1001))</x:f>
      </x:c>
      <x:c r="AV347" s="61" t="str">
        <x:f>IF(OR(A347="",AS347&lt;0,SUM($AS$2:$AS$1001)&lt;=0),"",SUMIFS($AS$2:$AS$1001,$AS$2:$AS$1001,"&gt;="&amp;AS347)/SUM($AS$2:$AS$1001))</x:f>
      </x:c>
      <x:c r="AW347" s="49" t="str">
        <x:f>IF(A347="","",IF(SUM($AS$2:$AS$1001)&lt;=0,"Не определён",IF(AS347&lt;0,"Исключение",IF(AU347&lt;'Настройки'!$B$5,"A",IF(AU347&lt;'Настройки'!$B$6,"B","C")))))</x:f>
      </x:c>
      <x:c r="AX347" s="58" t="str">
        <x:f>IF(A347="","",IF(AQ347=0,"",AVERAGE(BI347:INDEX(BI347:CR347,1,'Настройки'!$B$3))))</x:f>
      </x:c>
      <x:c r="AY347" s="58" t="str">
        <x:f>IF(OR(A347="",AQ347=0),"",STDEVP(BI347:INDEX(BI347:CR347,1,'Настройки'!$B$3)))</x:f>
      </x:c>
      <x:c r="AZ347" s="61" t="str">
        <x:f>IF(OR(A347="",AQ347&lt;'Настройки'!$B$12,AX347&lt;=0,AND('Настройки'!$B$10="Блокировать",COUNTIF(F347:INDEX(F347:AO347,1,'Настройки'!$B$3),"&lt;0")&gt;0)),"",AY347/ABS(AX347))</x:f>
      </x:c>
      <x:c r="BA347" s="49" t="str">
        <x:f>IF(A347="","",IF(AND('Настройки'!$B$10="Блокировать",COUNTIF(F347:INDEX(F347:AO347,1,'Настройки'!$B$3),"&lt;0")&gt;0),"Не определён",IF(AQ347&lt;'Настройки'!$B$12,"Не определён",IF(AX347=0,"Нет спроса",IF(AX347&lt;0,"Не определён",IF(AZ347&lt;='Настройки'!$B$7,"X",IF(AZ347&lt;='Настройки'!$B$8,"Y","Z")))))))</x:f>
      </x:c>
      <x:c r="BB347" s="49" t="str">
        <x:f>IF(OR(A347="",LEN(AW347)&lt;&gt;1,LEN(BA347)&lt;&gt;1),"",AW347&amp;BA347)</x:f>
      </x:c>
      <x:c r="BC347" s="61" t="str">
        <x:f>IF(OR(A347="",AQ347=0),"",(COUNT(BI347:INDEX(BI347:CR347,1,'Настройки'!$B$3))-COUNT(CS347:INDEX(CS347:EB347,1,'Настройки'!$B$3)))/AQ347)</x:f>
      </x:c>
      <x:c r="BD347" s="64" t="str">
        <x:f>IF(OR(A347="",COUNT(CS347:INDEX(CS347:EB347,1,'Настройки'!$B$3))=0),"",AQ347/COUNT(CS347:INDEX(CS347:EB347,1,'Настройки'!$B$3)))</x:f>
      </x:c>
      <x:c r="BE347" s="64" t="str">
        <x:f>IF(OR(A347="",COUNT(CS347:INDEX(CS347:EB347,1,'Настройки'!$B$3))=0),"",IF(AVERAGE(CS347:INDEX(CS347:EB347,1,'Настройки'!$B$3))=0,"",(STDEVP(CS347:INDEX(CS347:EB347,1,'Настройки'!$B$3))/ABS(AVERAGE(CS347:INDEX(CS347:EB347,1,'Настройки'!$B$3))))^2))</x:f>
      </x:c>
      <x:c r="BF347" s="49" t="str">
        <x:f>IF(A347="","",IF(AQ347&lt;3,"Недостаточно",IF(AQ347&lt;6,"Предварительный","Обычный")))</x:f>
      </x:c>
      <x:c r="BG347" s="49" t="str">
        <x:f>IF(A347="","",IF(COUNTIF(F347:INDEX(F347:AO347,1,'Настройки'!$B$3),"&lt;0")&gt;0,IF('Настройки'!$B$10="Блокировать","Отрицательный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"),"")&amp;IF(AQ347&lt;3,"Недостаточно истории. ",IF(AQ347&lt;6,"Предварительная классификация. ",""))&amp;IF(AX347=0,"Нет спроса за горизонт. ","")&amp;IF(AZ347&gt;'Настройки'!$B$11,"Экстремальная вариативность. ",""))</x:f>
      </x:c>
      <x:c r="BH347" s="49" t="str">
        <x:f>IF(A347="","",IFERROR(VLOOKUP(BB347,'Настройки'!$D$3:$E$11,2,FALSE),"Сначала проверьте исходные данные и историю спроса.")&amp;" Уточните срок поставки, MOQ и критичность.")</x:f>
      </x:c>
      <x:c r="BI347" s="50" t="str">
        <x:f>IF(1&gt;'Настройки'!$B$3,"",IF(ISBLANK(F347),IF('Настройки'!$B$9="Нулевой спрос",0,""),IF(F347&lt;0,IF('Настройки'!$B$10="Исключить","",IF('Настройки'!$B$10="Абсолютные значения",ABS(F347),F347)),F347)))</x:f>
      </x:c>
      <x:c r="BJ347" s="50" t="str">
        <x:f>IF(2&gt;'Настройки'!$B$3,"",IF(ISBLANK(G347),IF('Настройки'!$B$9="Нулевой спрос",0,""),IF(G347&lt;0,IF('Настройки'!$B$10="Исключить","",IF('Настройки'!$B$10="Абсолютные значения",ABS(G347),G347)),G347)))</x:f>
      </x:c>
      <x:c r="BK347" s="50" t="str">
        <x:f>IF(3&gt;'Настройки'!$B$3,"",IF(ISBLANK(H347),IF('Настройки'!$B$9="Нулевой спрос",0,""),IF(H347&lt;0,IF('Настройки'!$B$10="Исключить","",IF('Настройки'!$B$10="Абсолютные значения",ABS(H347),H347)),H347)))</x:f>
      </x:c>
      <x:c r="BL347" s="50" t="str">
        <x:f>IF(4&gt;'Настройки'!$B$3,"",IF(ISBLANK(I347),IF('Настройки'!$B$9="Нулевой спрос",0,""),IF(I347&lt;0,IF('Настройки'!$B$10="Исключить","",IF('Настройки'!$B$10="Абсолютные значения",ABS(I347),I347)),I347)))</x:f>
      </x:c>
      <x:c r="BM347" s="50" t="str">
        <x:f>IF(5&gt;'Настройки'!$B$3,"",IF(ISBLANK(J347),IF('Настройки'!$B$9="Нулевой спрос",0,""),IF(J347&lt;0,IF('Настройки'!$B$10="Исключить","",IF('Настройки'!$B$10="Абсолютные значения",ABS(J347),J347)),J347)))</x:f>
      </x:c>
      <x:c r="BN347" s="50" t="str">
        <x:f>IF(6&gt;'Настройки'!$B$3,"",IF(ISBLANK(K347),IF('Настройки'!$B$9="Нулевой спрос",0,""),IF(K347&lt;0,IF('Настройки'!$B$10="Исключить","",IF('Настройки'!$B$10="Абсолютные значения",ABS(K347),K347)),K347)))</x:f>
      </x:c>
      <x:c r="BO347" s="50" t="str">
        <x:f>IF(7&gt;'Настройки'!$B$3,"",IF(ISBLANK(L347),IF('Настройки'!$B$9="Нулевой спрос",0,""),IF(L347&lt;0,IF('Настройки'!$B$10="Исключить","",IF('Настройки'!$B$10="Абсолютные значения",ABS(L347),L347)),L347)))</x:f>
      </x:c>
      <x:c r="BP347" s="50" t="str">
        <x:f>IF(8&gt;'Настройки'!$B$3,"",IF(ISBLANK(M347),IF('Настройки'!$B$9="Нулевой спрос",0,""),IF(M347&lt;0,IF('Настройки'!$B$10="Исключить","",IF('Настройки'!$B$10="Абсолютные значения",ABS(M347),M347)),M347)))</x:f>
      </x:c>
      <x:c r="BQ347" s="50" t="str">
        <x:f>IF(9&gt;'Настройки'!$B$3,"",IF(ISBLANK(N347),IF('Настройки'!$B$9="Нулевой спрос",0,""),IF(N347&lt;0,IF('Настройки'!$B$10="Исключить","",IF('Настройки'!$B$10="Абсолютные значения",ABS(N347),N347)),N347)))</x:f>
      </x:c>
      <x:c r="BR347" s="50" t="str">
        <x:f>IF(10&gt;'Настройки'!$B$3,"",IF(ISBLANK(O347),IF('Настройки'!$B$9="Нулевой спрос",0,""),IF(O347&lt;0,IF('Настройки'!$B$10="Исключить","",IF('Настройки'!$B$10="Абсолютные значения",ABS(O347),O347)),O347)))</x:f>
      </x:c>
      <x:c r="BS347" s="50" t="str">
        <x:f>IF(11&gt;'Настройки'!$B$3,"",IF(ISBLANK(P347),IF('Настройки'!$B$9="Нулевой спрос",0,""),IF(P347&lt;0,IF('Настройки'!$B$10="Исключить","",IF('Настройки'!$B$10="Абсолютные значения",ABS(P347),P347)),P347)))</x:f>
      </x:c>
      <x:c r="BT347" s="50" t="str">
        <x:f>IF(12&gt;'Настройки'!$B$3,"",IF(ISBLANK(Q347),IF('Настройки'!$B$9="Нулевой спрос",0,""),IF(Q347&lt;0,IF('Настройки'!$B$10="Исключить","",IF('Настройки'!$B$10="Абсолютные значения",ABS(Q347),Q347)),Q347)))</x:f>
      </x:c>
      <x:c r="BU347" s="50" t="str">
        <x:f>IF(13&gt;'Настройки'!$B$3,"",IF(ISBLANK(R347),IF('Настройки'!$B$9="Нулевой спрос",0,""),IF(R347&lt;0,IF('Настройки'!$B$10="Исключить","",IF('Настройки'!$B$10="Абсолютные значения",ABS(R347),R347)),R347)))</x:f>
      </x:c>
      <x:c r="BV347" s="50" t="str">
        <x:f>IF(14&gt;'Настройки'!$B$3,"",IF(ISBLANK(S347),IF('Настройки'!$B$9="Нулевой спрос",0,""),IF(S347&lt;0,IF('Настройки'!$B$10="Исключить","",IF('Настройки'!$B$10="Абсолютные значения",ABS(S347),S347)),S347)))</x:f>
      </x:c>
      <x:c r="BW347" s="50" t="str">
        <x:f>IF(15&gt;'Настройки'!$B$3,"",IF(ISBLANK(T347),IF('Настройки'!$B$9="Нулевой спрос",0,""),IF(T347&lt;0,IF('Настройки'!$B$10="Исключить","",IF('Настройки'!$B$10="Абсолютные значения",ABS(T347),T347)),T347)))</x:f>
      </x:c>
      <x:c r="BX347" s="50" t="str">
        <x:f>IF(16&gt;'Настройки'!$B$3,"",IF(ISBLANK(U347),IF('Настройки'!$B$9="Нулевой спрос",0,""),IF(U347&lt;0,IF('Настройки'!$B$10="Исключить","",IF('Настройки'!$B$10="Абсолютные значения",ABS(U347),U347)),U347)))</x:f>
      </x:c>
      <x:c r="BY347" s="50" t="str">
        <x:f>IF(17&gt;'Настройки'!$B$3,"",IF(ISBLANK(V347),IF('Настройки'!$B$9="Нулевой спрос",0,""),IF(V347&lt;0,IF('Настройки'!$B$10="Исключить","",IF('Настройки'!$B$10="Абсолютные значения",ABS(V347),V347)),V347)))</x:f>
      </x:c>
      <x:c r="BZ347" s="50" t="str">
        <x:f>IF(18&gt;'Настройки'!$B$3,"",IF(ISBLANK(W347),IF('Настройки'!$B$9="Нулевой спрос",0,""),IF(W347&lt;0,IF('Настройки'!$B$10="Исключить","",IF('Настройки'!$B$10="Абсолютные значения",ABS(W347),W347)),W347)))</x:f>
      </x:c>
      <x:c r="CA347" s="50" t="str">
        <x:f>IF(19&gt;'Настройки'!$B$3,"",IF(ISBLANK(X347),IF('Настройки'!$B$9="Нулевой спрос",0,""),IF(X347&lt;0,IF('Настройки'!$B$10="Исключить","",IF('Настройки'!$B$10="Абсолютные значения",ABS(X347),X347)),X347)))</x:f>
      </x:c>
      <x:c r="CB347" s="50" t="str">
        <x:f>IF(20&gt;'Настройки'!$B$3,"",IF(ISBLANK(Y347),IF('Настройки'!$B$9="Нулевой спрос",0,""),IF(Y347&lt;0,IF('Настройки'!$B$10="Исключить","",IF('Настройки'!$B$10="Абсолютные значения",ABS(Y347),Y347)),Y347)))</x:f>
      </x:c>
      <x:c r="CC347" s="50" t="str">
        <x:f>IF(21&gt;'Настройки'!$B$3,"",IF(ISBLANK(Z347),IF('Настройки'!$B$9="Нулевой спрос",0,""),IF(Z347&lt;0,IF('Настройки'!$B$10="Исключить","",IF('Настройки'!$B$10="Абсолютные значения",ABS(Z347),Z347)),Z347)))</x:f>
      </x:c>
      <x:c r="CD347" s="50" t="str">
        <x:f>IF(22&gt;'Настройки'!$B$3,"",IF(ISBLANK(AA347),IF('Настройки'!$B$9="Нулевой спрос",0,""),IF(AA347&lt;0,IF('Настройки'!$B$10="Исключить","",IF('Настройки'!$B$10="Абсолютные значения",ABS(AA347),AA347)),AA347)))</x:f>
      </x:c>
      <x:c r="CE347" s="50" t="str">
        <x:f>IF(23&gt;'Настройки'!$B$3,"",IF(ISBLANK(AB347),IF('Настройки'!$B$9="Нулевой спрос",0,""),IF(AB347&lt;0,IF('Настройки'!$B$10="Исключить","",IF('Настройки'!$B$10="Абсолютные значения",ABS(AB347),AB347)),AB347)))</x:f>
      </x:c>
      <x:c r="CF347" s="50" t="str">
        <x:f>IF(24&gt;'Настройки'!$B$3,"",IF(ISBLANK(AC347),IF('Настройки'!$B$9="Нулевой спрос",0,""),IF(AC347&lt;0,IF('Настройки'!$B$10="Исключить","",IF('Настройки'!$B$10="Абсолютные значения",ABS(AC347),AC347)),AC347)))</x:f>
      </x:c>
      <x:c r="CG347" s="50" t="str">
        <x:f>IF(25&gt;'Настройки'!$B$3,"",IF(ISBLANK(AD347),IF('Настройки'!$B$9="Нулевой спрос",0,""),IF(AD347&lt;0,IF('Настройки'!$B$10="Исключить","",IF('Настройки'!$B$10="Абсолютные значения",ABS(AD347),AD347)),AD347)))</x:f>
      </x:c>
      <x:c r="CH347" s="50" t="str">
        <x:f>IF(26&gt;'Настройки'!$B$3,"",IF(ISBLANK(AE347),IF('Настройки'!$B$9="Нулевой спрос",0,""),IF(AE347&lt;0,IF('Настройки'!$B$10="Исключить","",IF('Настройки'!$B$10="Абсолютные значения",ABS(AE347),AE347)),AE347)))</x:f>
      </x:c>
      <x:c r="CI347" s="50" t="str">
        <x:f>IF(27&gt;'Настройки'!$B$3,"",IF(ISBLANK(AF347),IF('Настройки'!$B$9="Нулевой спрос",0,""),IF(AF347&lt;0,IF('Настройки'!$B$10="Исключить","",IF('Настройки'!$B$10="Абсолютные значения",ABS(AF347),AF347)),AF347)))</x:f>
      </x:c>
      <x:c r="CJ347" s="50" t="str">
        <x:f>IF(28&gt;'Настройки'!$B$3,"",IF(ISBLANK(AG347),IF('Настройки'!$B$9="Нулевой спрос",0,""),IF(AG347&lt;0,IF('Настройки'!$B$10="Исключить","",IF('Настройки'!$B$10="Абсолютные значения",ABS(AG347),AG347)),AG347)))</x:f>
      </x:c>
      <x:c r="CK347" s="50" t="str">
        <x:f>IF(29&gt;'Настройки'!$B$3,"",IF(ISBLANK(AH347),IF('Настройки'!$B$9="Нулевой спрос",0,""),IF(AH347&lt;0,IF('Настройки'!$B$10="Исключить","",IF('Настройки'!$B$10="Абсолютные значения",ABS(AH347),AH347)),AH347)))</x:f>
      </x:c>
      <x:c r="CL347" s="50" t="str">
        <x:f>IF(30&gt;'Настройки'!$B$3,"",IF(ISBLANK(AI347),IF('Настройки'!$B$9="Нулевой спрос",0,""),IF(AI347&lt;0,IF('Настройки'!$B$10="Исключить","",IF('Настройки'!$B$10="Абсолютные значения",ABS(AI347),AI347)),AI347)))</x:f>
      </x:c>
      <x:c r="CM347" s="50" t="str">
        <x:f>IF(31&gt;'Настройки'!$B$3,"",IF(ISBLANK(AJ347),IF('Настройки'!$B$9="Нулевой спрос",0,""),IF(AJ347&lt;0,IF('Настройки'!$B$10="Исключить","",IF('Настройки'!$B$10="Абсолютные значения",ABS(AJ347),AJ347)),AJ347)))</x:f>
      </x:c>
      <x:c r="CN347" s="50" t="str">
        <x:f>IF(32&gt;'Настройки'!$B$3,"",IF(ISBLANK(AK347),IF('Настройки'!$B$9="Нулевой спрос",0,""),IF(AK347&lt;0,IF('Настройки'!$B$10="Исключить","",IF('Настройки'!$B$10="Абсолютные значения",ABS(AK347),AK347)),AK347)))</x:f>
      </x:c>
      <x:c r="CO347" s="50" t="str">
        <x:f>IF(33&gt;'Настройки'!$B$3,"",IF(ISBLANK(AL347),IF('Настройки'!$B$9="Нулевой спрос",0,""),IF(AL347&lt;0,IF('Настройки'!$B$10="Исключить","",IF('Настройки'!$B$10="Абсолютные значения",ABS(AL347),AL347)),AL347)))</x:f>
      </x:c>
      <x:c r="CP347" s="50" t="str">
        <x:f>IF(34&gt;'Настройки'!$B$3,"",IF(ISBLANK(AM347),IF('Настройки'!$B$9="Нулевой спрос",0,""),IF(AM347&lt;0,IF('Настройки'!$B$10="Исключить","",IF('Настройки'!$B$10="Абсолютные значения",ABS(AM347),AM347)),AM347)))</x:f>
      </x:c>
      <x:c r="CQ347" s="50" t="str">
        <x:f>IF(35&gt;'Настройки'!$B$3,"",IF(ISBLANK(AN347),IF('Настройки'!$B$9="Нулевой спрос",0,""),IF(AN347&lt;0,IF('Настройки'!$B$10="Исключить","",IF('Настройки'!$B$10="Абсолютные значения",ABS(AN347),AN347)),AN347)))</x:f>
      </x:c>
      <x:c r="CR347" s="50" t="str">
        <x:f>IF(36&gt;'Настройки'!$B$3,"",IF(ISBLANK(AO347),IF('Настройки'!$B$9="Нулевой спрос",0,""),IF(AO347&lt;0,IF('Настройки'!$B$10="Исключить","",IF('Настройки'!$B$10="Абсолютные значения",ABS(AO347),AO347)),AO347)))</x:f>
      </x:c>
      <x:c r="CS347" s="50" t="str">
        <x:f>IF(OR(1&gt;'Настройки'!$B$3,ISBLANK(BI347),BI347=0),"",BI347)</x:f>
      </x:c>
      <x:c r="CT347" s="50" t="str">
        <x:f>IF(OR(2&gt;'Настройки'!$B$3,ISBLANK(BJ347),BJ347=0),"",BJ347)</x:f>
      </x:c>
      <x:c r="CU347" s="50" t="str">
        <x:f>IF(OR(3&gt;'Настройки'!$B$3,ISBLANK(BK347),BK347=0),"",BK347)</x:f>
      </x:c>
      <x:c r="CV347" s="50" t="str">
        <x:f>IF(OR(4&gt;'Настройки'!$B$3,ISBLANK(BL347),BL347=0),"",BL347)</x:f>
      </x:c>
      <x:c r="CW347" s="50" t="str">
        <x:f>IF(OR(5&gt;'Настройки'!$B$3,ISBLANK(BM347),BM347=0),"",BM347)</x:f>
      </x:c>
      <x:c r="CX347" s="50" t="str">
        <x:f>IF(OR(6&gt;'Настройки'!$B$3,ISBLANK(BN347),BN347=0),"",BN347)</x:f>
      </x:c>
      <x:c r="CY347" s="50" t="str">
        <x:f>IF(OR(7&gt;'Настройки'!$B$3,ISBLANK(BO347),BO347=0),"",BO347)</x:f>
      </x:c>
      <x:c r="CZ347" s="50" t="str">
        <x:f>IF(OR(8&gt;'Настройки'!$B$3,ISBLANK(BP347),BP347=0),"",BP347)</x:f>
      </x:c>
      <x:c r="DA347" s="50" t="str">
        <x:f>IF(OR(9&gt;'Настройки'!$B$3,ISBLANK(BQ347),BQ347=0),"",BQ347)</x:f>
      </x:c>
      <x:c r="DB347" s="50" t="str">
        <x:f>IF(OR(10&gt;'Настройки'!$B$3,ISBLANK(BR347),BR347=0),"",BR347)</x:f>
      </x:c>
      <x:c r="DC347" s="50" t="str">
        <x:f>IF(OR(11&gt;'Настройки'!$B$3,ISBLANK(BS347),BS347=0),"",BS347)</x:f>
      </x:c>
      <x:c r="DD347" s="50" t="str">
        <x:f>IF(OR(12&gt;'Настройки'!$B$3,ISBLANK(BT347),BT347=0),"",BT347)</x:f>
      </x:c>
      <x:c r="DE347" s="50" t="str">
        <x:f>IF(OR(13&gt;'Настройки'!$B$3,ISBLANK(BU347),BU347=0),"",BU347)</x:f>
      </x:c>
      <x:c r="DF347" s="50" t="str">
        <x:f>IF(OR(14&gt;'Настройки'!$B$3,ISBLANK(BV347),BV347=0),"",BV347)</x:f>
      </x:c>
      <x:c r="DG347" s="50" t="str">
        <x:f>IF(OR(15&gt;'Настройки'!$B$3,ISBLANK(BW347),BW347=0),"",BW347)</x:f>
      </x:c>
      <x:c r="DH347" s="50" t="str">
        <x:f>IF(OR(16&gt;'Настройки'!$B$3,ISBLANK(BX347),BX347=0),"",BX347)</x:f>
      </x:c>
      <x:c r="DI347" s="50" t="str">
        <x:f>IF(OR(17&gt;'Настройки'!$B$3,ISBLANK(BY347),BY347=0),"",BY347)</x:f>
      </x:c>
      <x:c r="DJ347" s="50" t="str">
        <x:f>IF(OR(18&gt;'Настройки'!$B$3,ISBLANK(BZ347),BZ347=0),"",BZ347)</x:f>
      </x:c>
      <x:c r="DK347" s="50" t="str">
        <x:f>IF(OR(19&gt;'Настройки'!$B$3,ISBLANK(CA347),CA347=0),"",CA347)</x:f>
      </x:c>
      <x:c r="DL347" s="50" t="str">
        <x:f>IF(OR(20&gt;'Настройки'!$B$3,ISBLANK(CB347),CB347=0),"",CB347)</x:f>
      </x:c>
      <x:c r="DM347" s="50" t="str">
        <x:f>IF(OR(21&gt;'Настройки'!$B$3,ISBLANK(CC347),CC347=0),"",CC347)</x:f>
      </x:c>
      <x:c r="DN347" s="50" t="str">
        <x:f>IF(OR(22&gt;'Настройки'!$B$3,ISBLANK(CD347),CD347=0),"",CD347)</x:f>
      </x:c>
      <x:c r="DO347" s="50" t="str">
        <x:f>IF(OR(23&gt;'Настройки'!$B$3,ISBLANK(CE347),CE347=0),"",CE347)</x:f>
      </x:c>
      <x:c r="DP347" s="50" t="str">
        <x:f>IF(OR(24&gt;'Настройки'!$B$3,ISBLANK(CF347),CF347=0),"",CF347)</x:f>
      </x:c>
      <x:c r="DQ347" s="50" t="str">
        <x:f>IF(OR(25&gt;'Настройки'!$B$3,ISBLANK(CG347),CG347=0),"",CG347)</x:f>
      </x:c>
      <x:c r="DR347" s="50" t="str">
        <x:f>IF(OR(26&gt;'Настройки'!$B$3,ISBLANK(CH347),CH347=0),"",CH347)</x:f>
      </x:c>
      <x:c r="DS347" s="50" t="str">
        <x:f>IF(OR(27&gt;'Настройки'!$B$3,ISBLANK(CI347),CI347=0),"",CI347)</x:f>
      </x:c>
      <x:c r="DT347" s="50" t="str">
        <x:f>IF(OR(28&gt;'Настройки'!$B$3,ISBLANK(CJ347),CJ347=0),"",CJ347)</x:f>
      </x:c>
      <x:c r="DU347" s="50" t="str">
        <x:f>IF(OR(29&gt;'Настройки'!$B$3,ISBLANK(CK347),CK347=0),"",CK347)</x:f>
      </x:c>
      <x:c r="DV347" s="50" t="str">
        <x:f>IF(OR(30&gt;'Настройки'!$B$3,ISBLANK(CL347),CL347=0),"",CL347)</x:f>
      </x:c>
      <x:c r="DW347" s="50" t="str">
        <x:f>IF(OR(31&gt;'Настройки'!$B$3,ISBLANK(CM347),CM347=0),"",CM347)</x:f>
      </x:c>
      <x:c r="DX347" s="50" t="str">
        <x:f>IF(OR(32&gt;'Настройки'!$B$3,ISBLANK(CN347),CN347=0),"",CN347)</x:f>
      </x:c>
      <x:c r="DY347" s="50" t="str">
        <x:f>IF(OR(33&gt;'Настройки'!$B$3,ISBLANK(CO347),CO347=0),"",CO347)</x:f>
      </x:c>
      <x:c r="DZ347" s="50" t="str">
        <x:f>IF(OR(34&gt;'Настройки'!$B$3,ISBLANK(CP347),CP347=0),"",CP347)</x:f>
      </x:c>
      <x:c r="EA347" s="50" t="str">
        <x:f>IF(OR(35&gt;'Настройки'!$B$3,ISBLANK(CQ347),CQ347=0),"",CQ347)</x:f>
      </x:c>
      <x:c r="EB347" s="50" t="str">
        <x:f>IF(OR(36&gt;'Настройки'!$B$3,ISBLANK(CR347),CR347=0),"",CR347)</x:f>
      </x:c>
      <x:c r="EC347" s="50" t="str">
        <x:f>IF(A347="","",IF(OR(BB347="AZ",BB347="BZ"),10000+ROW(),IF(AZ347&gt;'Настройки'!$B$11,20000+ROW(),IF(BF347&lt;&gt;"Обычный",30000+ROW(),IF(AX347&lt;=0,40000+ROW(),"")))))</x:f>
      </x:c>
      <x:c r="ED347" s="50" t="str">
        <x:f>IF(EC347="","",COUNTIFS($EC$2:$EC$1001,"&gt;0",$EC$2:$EC$1001,"&lt;"&amp;EC347)+1)</x:f>
      </x:c>
    </x:row>
    <x:row r="348">
      <x:c r="A348" s="115"/>
      <x:c r="B348" s="115"/>
      <x:c r="C348" s="115"/>
      <x:c r="D348" s="118"/>
      <x:c r="E348" s="118"/>
      <x:c r="F348" s="118"/>
      <x:c r="G348" s="118"/>
      <x:c r="H348" s="118"/>
      <x:c r="I348" s="118"/>
      <x:c r="J348" s="118"/>
      <x:c r="K348" s="118"/>
      <x:c r="L348" s="118"/>
      <x:c r="M348" s="118"/>
      <x:c r="N348" s="118"/>
      <x:c r="O348" s="118"/>
      <x:c r="P348" s="118"/>
      <x:c r="Q348" s="118"/>
      <x:c r="R348" s="118"/>
      <x:c r="S348" s="118"/>
      <x:c r="T348" s="118"/>
      <x:c r="U348" s="118"/>
      <x:c r="V348" s="118"/>
      <x:c r="W348" s="118"/>
      <x:c r="X348" s="118"/>
      <x:c r="Y348" s="118"/>
      <x:c r="Z348" s="118"/>
      <x:c r="AA348" s="118"/>
      <x:c r="AB348" s="118"/>
      <x:c r="AC348" s="118"/>
      <x:c r="AD348" s="118"/>
      <x:c r="AE348" s="118"/>
      <x:c r="AF348" s="118"/>
      <x:c r="AG348" s="118"/>
      <x:c r="AH348" s="118"/>
      <x:c r="AI348" s="118"/>
      <x:c r="AJ348" s="118"/>
      <x:c r="AK348" s="118"/>
      <x:c r="AL348" s="118"/>
      <x:c r="AM348" s="118"/>
      <x:c r="AN348" s="118"/>
      <x:c r="AO348" s="118"/>
      <x:c r="AP348" s="115"/>
      <x:c r="AQ348" s="49" t="str">
        <x:f>IF(A348="","",COUNT(BI348:INDEX(BI348:CR348,1,'Настройки'!$B$3)))</x:f>
      </x:c>
      <x:c r="AR348" s="49" t="str">
        <x:f>IF(A348="","",SUM(BI348:INDEX(BI348:CR348,1,'Настройки'!$B$3)))</x:f>
      </x:c>
      <x:c r="AS348" s="58" t="str">
        <x:f>IF(A348="","",IF('Настройки'!$B$4="Стоимость потребления",AR348*D348,IF('Настройки'!$B$4="Количество",AR348,E348)))</x:f>
      </x:c>
      <x:c r="AT348" s="61" t="str">
        <x:f>IF(OR(A348="",AS348&lt;0,SUM($AS$2:$AS$1001)&lt;=0),"",AS348/SUM($AS$2:$AS$1001))</x:f>
      </x:c>
      <x:c r="AU348" s="61" t="str">
        <x:f>IF(OR(A348="",AS348&lt;0,SUM($AS$2:$AS$1001)&lt;=0),"",SUMIFS($AS$2:$AS$1001,$AS$2:$AS$1001,"&gt;"&amp;AS348)/SUM($AS$2:$AS$1001))</x:f>
      </x:c>
      <x:c r="AV348" s="61" t="str">
        <x:f>IF(OR(A348="",AS348&lt;0,SUM($AS$2:$AS$1001)&lt;=0),"",SUMIFS($AS$2:$AS$1001,$AS$2:$AS$1001,"&gt;="&amp;AS348)/SUM($AS$2:$AS$1001))</x:f>
      </x:c>
      <x:c r="AW348" s="49" t="str">
        <x:f>IF(A348="","",IF(SUM($AS$2:$AS$1001)&lt;=0,"Не определён",IF(AS348&lt;0,"Исключение",IF(AU348&lt;'Настройки'!$B$5,"A",IF(AU348&lt;'Настройки'!$B$6,"B","C")))))</x:f>
      </x:c>
      <x:c r="AX348" s="58" t="str">
        <x:f>IF(A348="","",IF(AQ348=0,"",AVERAGE(BI348:INDEX(BI348:CR348,1,'Настройки'!$B$3))))</x:f>
      </x:c>
      <x:c r="AY348" s="58" t="str">
        <x:f>IF(OR(A348="",AQ348=0),"",STDEVP(BI348:INDEX(BI348:CR348,1,'Настройки'!$B$3)))</x:f>
      </x:c>
      <x:c r="AZ348" s="61" t="str">
        <x:f>IF(OR(A348="",AQ348&lt;'Настройки'!$B$12,AX348&lt;=0,AND('Настройки'!$B$10="Блокировать",COUNTIF(F348:INDEX(F348:AO348,1,'Настройки'!$B$3),"&lt;0")&gt;0)),"",AY348/ABS(AX348))</x:f>
      </x:c>
      <x:c r="BA348" s="49" t="str">
        <x:f>IF(A348="","",IF(AND('Настройки'!$B$10="Блокировать",COUNTIF(F348:INDEX(F348:AO348,1,'Настройки'!$B$3),"&lt;0")&gt;0),"Не определён",IF(AQ348&lt;'Настройки'!$B$12,"Не определён",IF(AX348=0,"Нет спроса",IF(AX348&lt;0,"Не определён",IF(AZ348&lt;='Настройки'!$B$7,"X",IF(AZ348&lt;='Настройки'!$B$8,"Y","Z")))))))</x:f>
      </x:c>
      <x:c r="BB348" s="49" t="str">
        <x:f>IF(OR(A348="",LEN(AW348)&lt;&gt;1,LEN(BA348)&lt;&gt;1),"",AW348&amp;BA348)</x:f>
      </x:c>
      <x:c r="BC348" s="61" t="str">
        <x:f>IF(OR(A348="",AQ348=0),"",(COUNT(BI348:INDEX(BI348:CR348,1,'Настройки'!$B$3))-COUNT(CS348:INDEX(CS348:EB348,1,'Настройки'!$B$3)))/AQ348)</x:f>
      </x:c>
      <x:c r="BD348" s="64" t="str">
        <x:f>IF(OR(A348="",COUNT(CS348:INDEX(CS348:EB348,1,'Настройки'!$B$3))=0),"",AQ348/COUNT(CS348:INDEX(CS348:EB348,1,'Настройки'!$B$3)))</x:f>
      </x:c>
      <x:c r="BE348" s="64" t="str">
        <x:f>IF(OR(A348="",COUNT(CS348:INDEX(CS348:EB348,1,'Настройки'!$B$3))=0),"",IF(AVERAGE(CS348:INDEX(CS348:EB348,1,'Настройки'!$B$3))=0,"",(STDEVP(CS348:INDEX(CS348:EB348,1,'Настройки'!$B$3))/ABS(AVERAGE(CS348:INDEX(CS348:EB348,1,'Настройки'!$B$3))))^2))</x:f>
      </x:c>
      <x:c r="BF348" s="49" t="str">
        <x:f>IF(A348="","",IF(AQ348&lt;3,"Недостаточно",IF(AQ348&lt;6,"Предварительный","Обычный")))</x:f>
      </x:c>
      <x:c r="BG348" s="49" t="str">
        <x:f>IF(A348="","",IF(COUNTIF(F348:INDEX(F348:AO348,1,'Настройки'!$B$3),"&lt;0")&gt;0,IF('Настройки'!$B$10="Блокировать","Отрицательный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"),"")&amp;IF(AQ348&lt;3,"Недостаточно истории. ",IF(AQ348&lt;6,"Предварительная классификация. ",""))&amp;IF(AX348=0,"Нет спроса за горизонт. ","")&amp;IF(AZ348&gt;'Настройки'!$B$11,"Экстремальная вариативность. ",""))</x:f>
      </x:c>
      <x:c r="BH348" s="49" t="str">
        <x:f>IF(A348="","",IFERROR(VLOOKUP(BB348,'Настройки'!$D$3:$E$11,2,FALSE),"Сначала проверьте исходные данные и историю спроса.")&amp;" Уточните срок поставки, MOQ и критичность.")</x:f>
      </x:c>
      <x:c r="BI348" s="50" t="str">
        <x:f>IF(1&gt;'Настройки'!$B$3,"",IF(ISBLANK(F348),IF('Настройки'!$B$9="Нулевой спрос",0,""),IF(F348&lt;0,IF('Настройки'!$B$10="Исключить","",IF('Настройки'!$B$10="Абсолютные значения",ABS(F348),F348)),F348)))</x:f>
      </x:c>
      <x:c r="BJ348" s="50" t="str">
        <x:f>IF(2&gt;'Настройки'!$B$3,"",IF(ISBLANK(G348),IF('Настройки'!$B$9="Нулевой спрос",0,""),IF(G348&lt;0,IF('Настройки'!$B$10="Исключить","",IF('Настройки'!$B$10="Абсолютные значения",ABS(G348),G348)),G348)))</x:f>
      </x:c>
      <x:c r="BK348" s="50" t="str">
        <x:f>IF(3&gt;'Настройки'!$B$3,"",IF(ISBLANK(H348),IF('Настройки'!$B$9="Нулевой спрос",0,""),IF(H348&lt;0,IF('Настройки'!$B$10="Исключить","",IF('Настройки'!$B$10="Абсолютные значения",ABS(H348),H348)),H348)))</x:f>
      </x:c>
      <x:c r="BL348" s="50" t="str">
        <x:f>IF(4&gt;'Настройки'!$B$3,"",IF(ISBLANK(I348),IF('Настройки'!$B$9="Нулевой спрос",0,""),IF(I348&lt;0,IF('Настройки'!$B$10="Исключить","",IF('Настройки'!$B$10="Абсолютные значения",ABS(I348),I348)),I348)))</x:f>
      </x:c>
      <x:c r="BM348" s="50" t="str">
        <x:f>IF(5&gt;'Настройки'!$B$3,"",IF(ISBLANK(J348),IF('Настройки'!$B$9="Нулевой спрос",0,""),IF(J348&lt;0,IF('Настройки'!$B$10="Исключить","",IF('Настройки'!$B$10="Абсолютные значения",ABS(J348),J348)),J348)))</x:f>
      </x:c>
      <x:c r="BN348" s="50" t="str">
        <x:f>IF(6&gt;'Настройки'!$B$3,"",IF(ISBLANK(K348),IF('Настройки'!$B$9="Нулевой спрос",0,""),IF(K348&lt;0,IF('Настройки'!$B$10="Исключить","",IF('Настройки'!$B$10="Абсолютные значения",ABS(K348),K348)),K348)))</x:f>
      </x:c>
      <x:c r="BO348" s="50" t="str">
        <x:f>IF(7&gt;'Настройки'!$B$3,"",IF(ISBLANK(L348),IF('Настройки'!$B$9="Нулевой спрос",0,""),IF(L348&lt;0,IF('Настройки'!$B$10="Исключить","",IF('Настройки'!$B$10="Абсолютные значения",ABS(L348),L348)),L348)))</x:f>
      </x:c>
      <x:c r="BP348" s="50" t="str">
        <x:f>IF(8&gt;'Настройки'!$B$3,"",IF(ISBLANK(M348),IF('Настройки'!$B$9="Нулевой спрос",0,""),IF(M348&lt;0,IF('Настройки'!$B$10="Исключить","",IF('Настройки'!$B$10="Абсолютные значения",ABS(M348),M348)),M348)))</x:f>
      </x:c>
      <x:c r="BQ348" s="50" t="str">
        <x:f>IF(9&gt;'Настройки'!$B$3,"",IF(ISBLANK(N348),IF('Настройки'!$B$9="Нулевой спрос",0,""),IF(N348&lt;0,IF('Настройки'!$B$10="Исключить","",IF('Настройки'!$B$10="Абсолютные значения",ABS(N348),N348)),N348)))</x:f>
      </x:c>
      <x:c r="BR348" s="50" t="str">
        <x:f>IF(10&gt;'Настройки'!$B$3,"",IF(ISBLANK(O348),IF('Настройки'!$B$9="Нулевой спрос",0,""),IF(O348&lt;0,IF('Настройки'!$B$10="Исключить","",IF('Настройки'!$B$10="Абсолютные значения",ABS(O348),O348)),O348)))</x:f>
      </x:c>
      <x:c r="BS348" s="50" t="str">
        <x:f>IF(11&gt;'Настройки'!$B$3,"",IF(ISBLANK(P348),IF('Настройки'!$B$9="Нулевой спрос",0,""),IF(P348&lt;0,IF('Настройки'!$B$10="Исключить","",IF('Настройки'!$B$10="Абсолютные значения",ABS(P348),P348)),P348)))</x:f>
      </x:c>
      <x:c r="BT348" s="50" t="str">
        <x:f>IF(12&gt;'Настройки'!$B$3,"",IF(ISBLANK(Q348),IF('Настройки'!$B$9="Нулевой спрос",0,""),IF(Q348&lt;0,IF('Настройки'!$B$10="Исключить","",IF('Настройки'!$B$10="Абсолютные значения",ABS(Q348),Q348)),Q348)))</x:f>
      </x:c>
      <x:c r="BU348" s="50" t="str">
        <x:f>IF(13&gt;'Настройки'!$B$3,"",IF(ISBLANK(R348),IF('Настройки'!$B$9="Нулевой спрос",0,""),IF(R348&lt;0,IF('Настройки'!$B$10="Исключить","",IF('Настройки'!$B$10="Абсолютные значения",ABS(R348),R348)),R348)))</x:f>
      </x:c>
      <x:c r="BV348" s="50" t="str">
        <x:f>IF(14&gt;'Настройки'!$B$3,"",IF(ISBLANK(S348),IF('Настройки'!$B$9="Нулевой спрос",0,""),IF(S348&lt;0,IF('Настройки'!$B$10="Исключить","",IF('Настройки'!$B$10="Абсолютные значения",ABS(S348),S348)),S348)))</x:f>
      </x:c>
      <x:c r="BW348" s="50" t="str">
        <x:f>IF(15&gt;'Настройки'!$B$3,"",IF(ISBLANK(T348),IF('Настройки'!$B$9="Нулевой спрос",0,""),IF(T348&lt;0,IF('Настройки'!$B$10="Исключить","",IF('Настройки'!$B$10="Абсолютные значения",ABS(T348),T348)),T348)))</x:f>
      </x:c>
      <x:c r="BX348" s="50" t="str">
        <x:f>IF(16&gt;'Настройки'!$B$3,"",IF(ISBLANK(U348),IF('Настройки'!$B$9="Нулевой спрос",0,""),IF(U348&lt;0,IF('Настройки'!$B$10="Исключить","",IF('Настройки'!$B$10="Абсолютные значения",ABS(U348),U348)),U348)))</x:f>
      </x:c>
      <x:c r="BY348" s="50" t="str">
        <x:f>IF(17&gt;'Настройки'!$B$3,"",IF(ISBLANK(V348),IF('Настройки'!$B$9="Нулевой спрос",0,""),IF(V348&lt;0,IF('Настройки'!$B$10="Исключить","",IF('Настройки'!$B$10="Абсолютные значения",ABS(V348),V348)),V348)))</x:f>
      </x:c>
      <x:c r="BZ348" s="50" t="str">
        <x:f>IF(18&gt;'Настройки'!$B$3,"",IF(ISBLANK(W348),IF('Настройки'!$B$9="Нулевой спрос",0,""),IF(W348&lt;0,IF('Настройки'!$B$10="Исключить","",IF('Настройки'!$B$10="Абсолютные значения",ABS(W348),W348)),W348)))</x:f>
      </x:c>
      <x:c r="CA348" s="50" t="str">
        <x:f>IF(19&gt;'Настройки'!$B$3,"",IF(ISBLANK(X348),IF('Настройки'!$B$9="Нулевой спрос",0,""),IF(X348&lt;0,IF('Настройки'!$B$10="Исключить","",IF('Настройки'!$B$10="Абсолютные значения",ABS(X348),X348)),X348)))</x:f>
      </x:c>
      <x:c r="CB348" s="50" t="str">
        <x:f>IF(20&gt;'Настройки'!$B$3,"",IF(ISBLANK(Y348),IF('Настройки'!$B$9="Нулевой спрос",0,""),IF(Y348&lt;0,IF('Настройки'!$B$10="Исключить","",IF('Настройки'!$B$10="Абсолютные значения",ABS(Y348),Y348)),Y348)))</x:f>
      </x:c>
      <x:c r="CC348" s="50" t="str">
        <x:f>IF(21&gt;'Настройки'!$B$3,"",IF(ISBLANK(Z348),IF('Настройки'!$B$9="Нулевой спрос",0,""),IF(Z348&lt;0,IF('Настройки'!$B$10="Исключить","",IF('Настройки'!$B$10="Абсолютные значения",ABS(Z348),Z348)),Z348)))</x:f>
      </x:c>
      <x:c r="CD348" s="50" t="str">
        <x:f>IF(22&gt;'Настройки'!$B$3,"",IF(ISBLANK(AA348),IF('Настройки'!$B$9="Нулевой спрос",0,""),IF(AA348&lt;0,IF('Настройки'!$B$10="Исключить","",IF('Настройки'!$B$10="Абсолютные значения",ABS(AA348),AA348)),AA348)))</x:f>
      </x:c>
      <x:c r="CE348" s="50" t="str">
        <x:f>IF(23&gt;'Настройки'!$B$3,"",IF(ISBLANK(AB348),IF('Настройки'!$B$9="Нулевой спрос",0,""),IF(AB348&lt;0,IF('Настройки'!$B$10="Исключить","",IF('Настройки'!$B$10="Абсолютные значения",ABS(AB348),AB348)),AB348)))</x:f>
      </x:c>
      <x:c r="CF348" s="50" t="str">
        <x:f>IF(24&gt;'Настройки'!$B$3,"",IF(ISBLANK(AC348),IF('Настройки'!$B$9="Нулевой спрос",0,""),IF(AC348&lt;0,IF('Настройки'!$B$10="Исключить","",IF('Настройки'!$B$10="Абсолютные значения",ABS(AC348),AC348)),AC348)))</x:f>
      </x:c>
      <x:c r="CG348" s="50" t="str">
        <x:f>IF(25&gt;'Настройки'!$B$3,"",IF(ISBLANK(AD348),IF('Настройки'!$B$9="Нулевой спрос",0,""),IF(AD348&lt;0,IF('Настройки'!$B$10="Исключить","",IF('Настройки'!$B$10="Абсолютные значения",ABS(AD348),AD348)),AD348)))</x:f>
      </x:c>
      <x:c r="CH348" s="50" t="str">
        <x:f>IF(26&gt;'Настройки'!$B$3,"",IF(ISBLANK(AE348),IF('Настройки'!$B$9="Нулевой спрос",0,""),IF(AE348&lt;0,IF('Настройки'!$B$10="Исключить","",IF('Настройки'!$B$10="Абсолютные значения",ABS(AE348),AE348)),AE348)))</x:f>
      </x:c>
      <x:c r="CI348" s="50" t="str">
        <x:f>IF(27&gt;'Настройки'!$B$3,"",IF(ISBLANK(AF348),IF('Настройки'!$B$9="Нулевой спрос",0,""),IF(AF348&lt;0,IF('Настройки'!$B$10="Исключить","",IF('Настройки'!$B$10="Абсолютные значения",ABS(AF348),AF348)),AF348)))</x:f>
      </x:c>
      <x:c r="CJ348" s="50" t="str">
        <x:f>IF(28&gt;'Настройки'!$B$3,"",IF(ISBLANK(AG348),IF('Настройки'!$B$9="Нулевой спрос",0,""),IF(AG348&lt;0,IF('Настройки'!$B$10="Исключить","",IF('Настройки'!$B$10="Абсолютные значения",ABS(AG348),AG348)),AG348)))</x:f>
      </x:c>
      <x:c r="CK348" s="50" t="str">
        <x:f>IF(29&gt;'Настройки'!$B$3,"",IF(ISBLANK(AH348),IF('Настройки'!$B$9="Нулевой спрос",0,""),IF(AH348&lt;0,IF('Настройки'!$B$10="Исключить","",IF('Настройки'!$B$10="Абсолютные значения",ABS(AH348),AH348)),AH348)))</x:f>
      </x:c>
      <x:c r="CL348" s="50" t="str">
        <x:f>IF(30&gt;'Настройки'!$B$3,"",IF(ISBLANK(AI348),IF('Настройки'!$B$9="Нулевой спрос",0,""),IF(AI348&lt;0,IF('Настройки'!$B$10="Исключить","",IF('Настройки'!$B$10="Абсолютные значения",ABS(AI348),AI348)),AI348)))</x:f>
      </x:c>
      <x:c r="CM348" s="50" t="str">
        <x:f>IF(31&gt;'Настройки'!$B$3,"",IF(ISBLANK(AJ348),IF('Настройки'!$B$9="Нулевой спрос",0,""),IF(AJ348&lt;0,IF('Настройки'!$B$10="Исключить","",IF('Настройки'!$B$10="Абсолютные значения",ABS(AJ348),AJ348)),AJ348)))</x:f>
      </x:c>
      <x:c r="CN348" s="50" t="str">
        <x:f>IF(32&gt;'Настройки'!$B$3,"",IF(ISBLANK(AK348),IF('Настройки'!$B$9="Нулевой спрос",0,""),IF(AK348&lt;0,IF('Настройки'!$B$10="Исключить","",IF('Настройки'!$B$10="Абсолютные значения",ABS(AK348),AK348)),AK348)))</x:f>
      </x:c>
      <x:c r="CO348" s="50" t="str">
        <x:f>IF(33&gt;'Настройки'!$B$3,"",IF(ISBLANK(AL348),IF('Настройки'!$B$9="Нулевой спрос",0,""),IF(AL348&lt;0,IF('Настройки'!$B$10="Исключить","",IF('Настройки'!$B$10="Абсолютные значения",ABS(AL348),AL348)),AL348)))</x:f>
      </x:c>
      <x:c r="CP348" s="50" t="str">
        <x:f>IF(34&gt;'Настройки'!$B$3,"",IF(ISBLANK(AM348),IF('Настройки'!$B$9="Нулевой спрос",0,""),IF(AM348&lt;0,IF('Настройки'!$B$10="Исключить","",IF('Настройки'!$B$10="Абсолютные значения",ABS(AM348),AM348)),AM348)))</x:f>
      </x:c>
      <x:c r="CQ348" s="50" t="str">
        <x:f>IF(35&gt;'Настройки'!$B$3,"",IF(ISBLANK(AN348),IF('Настройки'!$B$9="Нулевой спрос",0,""),IF(AN348&lt;0,IF('Настройки'!$B$10="Исключить","",IF('Настройки'!$B$10="Абсолютные значения",ABS(AN348),AN348)),AN348)))</x:f>
      </x:c>
      <x:c r="CR348" s="50" t="str">
        <x:f>IF(36&gt;'Настройки'!$B$3,"",IF(ISBLANK(AO348),IF('Настройки'!$B$9="Нулевой спрос",0,""),IF(AO348&lt;0,IF('Настройки'!$B$10="Исключить","",IF('Настройки'!$B$10="Абсолютные значения",ABS(AO348),AO348)),AO348)))</x:f>
      </x:c>
      <x:c r="CS348" s="50" t="str">
        <x:f>IF(OR(1&gt;'Настройки'!$B$3,ISBLANK(BI348),BI348=0),"",BI348)</x:f>
      </x:c>
      <x:c r="CT348" s="50" t="str">
        <x:f>IF(OR(2&gt;'Настройки'!$B$3,ISBLANK(BJ348),BJ348=0),"",BJ348)</x:f>
      </x:c>
      <x:c r="CU348" s="50" t="str">
        <x:f>IF(OR(3&gt;'Настройки'!$B$3,ISBLANK(BK348),BK348=0),"",BK348)</x:f>
      </x:c>
      <x:c r="CV348" s="50" t="str">
        <x:f>IF(OR(4&gt;'Настройки'!$B$3,ISBLANK(BL348),BL348=0),"",BL348)</x:f>
      </x:c>
      <x:c r="CW348" s="50" t="str">
        <x:f>IF(OR(5&gt;'Настройки'!$B$3,ISBLANK(BM348),BM348=0),"",BM348)</x:f>
      </x:c>
      <x:c r="CX348" s="50" t="str">
        <x:f>IF(OR(6&gt;'Настройки'!$B$3,ISBLANK(BN348),BN348=0),"",BN348)</x:f>
      </x:c>
      <x:c r="CY348" s="50" t="str">
        <x:f>IF(OR(7&gt;'Настройки'!$B$3,ISBLANK(BO348),BO348=0),"",BO348)</x:f>
      </x:c>
      <x:c r="CZ348" s="50" t="str">
        <x:f>IF(OR(8&gt;'Настройки'!$B$3,ISBLANK(BP348),BP348=0),"",BP348)</x:f>
      </x:c>
      <x:c r="DA348" s="50" t="str">
        <x:f>IF(OR(9&gt;'Настройки'!$B$3,ISBLANK(BQ348),BQ348=0),"",BQ348)</x:f>
      </x:c>
      <x:c r="DB348" s="50" t="str">
        <x:f>IF(OR(10&gt;'Настройки'!$B$3,ISBLANK(BR348),BR348=0),"",BR348)</x:f>
      </x:c>
      <x:c r="DC348" s="50" t="str">
        <x:f>IF(OR(11&gt;'Настройки'!$B$3,ISBLANK(BS348),BS348=0),"",BS348)</x:f>
      </x:c>
      <x:c r="DD348" s="50" t="str">
        <x:f>IF(OR(12&gt;'Настройки'!$B$3,ISBLANK(BT348),BT348=0),"",BT348)</x:f>
      </x:c>
      <x:c r="DE348" s="50" t="str">
        <x:f>IF(OR(13&gt;'Настройки'!$B$3,ISBLANK(BU348),BU348=0),"",BU348)</x:f>
      </x:c>
      <x:c r="DF348" s="50" t="str">
        <x:f>IF(OR(14&gt;'Настройки'!$B$3,ISBLANK(BV348),BV348=0),"",BV348)</x:f>
      </x:c>
      <x:c r="DG348" s="50" t="str">
        <x:f>IF(OR(15&gt;'Настройки'!$B$3,ISBLANK(BW348),BW348=0),"",BW348)</x:f>
      </x:c>
      <x:c r="DH348" s="50" t="str">
        <x:f>IF(OR(16&gt;'Настройки'!$B$3,ISBLANK(BX348),BX348=0),"",BX348)</x:f>
      </x:c>
      <x:c r="DI348" s="50" t="str">
        <x:f>IF(OR(17&gt;'Настройки'!$B$3,ISBLANK(BY348),BY348=0),"",BY348)</x:f>
      </x:c>
      <x:c r="DJ348" s="50" t="str">
        <x:f>IF(OR(18&gt;'Настройки'!$B$3,ISBLANK(BZ348),BZ348=0),"",BZ348)</x:f>
      </x:c>
      <x:c r="DK348" s="50" t="str">
        <x:f>IF(OR(19&gt;'Настройки'!$B$3,ISBLANK(CA348),CA348=0),"",CA348)</x:f>
      </x:c>
      <x:c r="DL348" s="50" t="str">
        <x:f>IF(OR(20&gt;'Настройки'!$B$3,ISBLANK(CB348),CB348=0),"",CB348)</x:f>
      </x:c>
      <x:c r="DM348" s="50" t="str">
        <x:f>IF(OR(21&gt;'Настройки'!$B$3,ISBLANK(CC348),CC348=0),"",CC348)</x:f>
      </x:c>
      <x:c r="DN348" s="50" t="str">
        <x:f>IF(OR(22&gt;'Настройки'!$B$3,ISBLANK(CD348),CD348=0),"",CD348)</x:f>
      </x:c>
      <x:c r="DO348" s="50" t="str">
        <x:f>IF(OR(23&gt;'Настройки'!$B$3,ISBLANK(CE348),CE348=0),"",CE348)</x:f>
      </x:c>
      <x:c r="DP348" s="50" t="str">
        <x:f>IF(OR(24&gt;'Настройки'!$B$3,ISBLANK(CF348),CF348=0),"",CF348)</x:f>
      </x:c>
      <x:c r="DQ348" s="50" t="str">
        <x:f>IF(OR(25&gt;'Настройки'!$B$3,ISBLANK(CG348),CG348=0),"",CG348)</x:f>
      </x:c>
      <x:c r="DR348" s="50" t="str">
        <x:f>IF(OR(26&gt;'Настройки'!$B$3,ISBLANK(CH348),CH348=0),"",CH348)</x:f>
      </x:c>
      <x:c r="DS348" s="50" t="str">
        <x:f>IF(OR(27&gt;'Настройки'!$B$3,ISBLANK(CI348),CI348=0),"",CI348)</x:f>
      </x:c>
      <x:c r="DT348" s="50" t="str">
        <x:f>IF(OR(28&gt;'Настройки'!$B$3,ISBLANK(CJ348),CJ348=0),"",CJ348)</x:f>
      </x:c>
      <x:c r="DU348" s="50" t="str">
        <x:f>IF(OR(29&gt;'Настройки'!$B$3,ISBLANK(CK348),CK348=0),"",CK348)</x:f>
      </x:c>
      <x:c r="DV348" s="50" t="str">
        <x:f>IF(OR(30&gt;'Настройки'!$B$3,ISBLANK(CL348),CL348=0),"",CL348)</x:f>
      </x:c>
      <x:c r="DW348" s="50" t="str">
        <x:f>IF(OR(31&gt;'Настройки'!$B$3,ISBLANK(CM348),CM348=0),"",CM348)</x:f>
      </x:c>
      <x:c r="DX348" s="50" t="str">
        <x:f>IF(OR(32&gt;'Настройки'!$B$3,ISBLANK(CN348),CN348=0),"",CN348)</x:f>
      </x:c>
      <x:c r="DY348" s="50" t="str">
        <x:f>IF(OR(33&gt;'Настройки'!$B$3,ISBLANK(CO348),CO348=0),"",CO348)</x:f>
      </x:c>
      <x:c r="DZ348" s="50" t="str">
        <x:f>IF(OR(34&gt;'Настройки'!$B$3,ISBLANK(CP348),CP348=0),"",CP348)</x:f>
      </x:c>
      <x:c r="EA348" s="50" t="str">
        <x:f>IF(OR(35&gt;'Настройки'!$B$3,ISBLANK(CQ348),CQ348=0),"",CQ348)</x:f>
      </x:c>
      <x:c r="EB348" s="50" t="str">
        <x:f>IF(OR(36&gt;'Настройки'!$B$3,ISBLANK(CR348),CR348=0),"",CR348)</x:f>
      </x:c>
      <x:c r="EC348" s="50" t="str">
        <x:f>IF(A348="","",IF(OR(BB348="AZ",BB348="BZ"),10000+ROW(),IF(AZ348&gt;'Настройки'!$B$11,20000+ROW(),IF(BF348&lt;&gt;"Обычный",30000+ROW(),IF(AX348&lt;=0,40000+ROW(),"")))))</x:f>
      </x:c>
      <x:c r="ED348" s="50" t="str">
        <x:f>IF(EC348="","",COUNTIFS($EC$2:$EC$1001,"&gt;0",$EC$2:$EC$1001,"&lt;"&amp;EC348)+1)</x:f>
      </x:c>
    </x:row>
    <x:row r="349">
      <x:c r="A349" s="115"/>
      <x:c r="B349" s="115"/>
      <x:c r="C349" s="115"/>
      <x:c r="D349" s="118"/>
      <x:c r="E349" s="118"/>
      <x:c r="F349" s="118"/>
      <x:c r="G349" s="118"/>
      <x:c r="H349" s="118"/>
      <x:c r="I349" s="118"/>
      <x:c r="J349" s="118"/>
      <x:c r="K349" s="118"/>
      <x:c r="L349" s="118"/>
      <x:c r="M349" s="118"/>
      <x:c r="N349" s="118"/>
      <x:c r="O349" s="118"/>
      <x:c r="P349" s="118"/>
      <x:c r="Q349" s="118"/>
      <x:c r="R349" s="118"/>
      <x:c r="S349" s="118"/>
      <x:c r="T349" s="118"/>
      <x:c r="U349" s="118"/>
      <x:c r="V349" s="118"/>
      <x:c r="W349" s="118"/>
      <x:c r="X349" s="118"/>
      <x:c r="Y349" s="118"/>
      <x:c r="Z349" s="118"/>
      <x:c r="AA349" s="118"/>
      <x:c r="AB349" s="118"/>
      <x:c r="AC349" s="118"/>
      <x:c r="AD349" s="118"/>
      <x:c r="AE349" s="118"/>
      <x:c r="AF349" s="118"/>
      <x:c r="AG349" s="118"/>
      <x:c r="AH349" s="118"/>
      <x:c r="AI349" s="118"/>
      <x:c r="AJ349" s="118"/>
      <x:c r="AK349" s="118"/>
      <x:c r="AL349" s="118"/>
      <x:c r="AM349" s="118"/>
      <x:c r="AN349" s="118"/>
      <x:c r="AO349" s="118"/>
      <x:c r="AP349" s="115"/>
      <x:c r="AQ349" s="49" t="str">
        <x:f>IF(A349="","",COUNT(BI349:INDEX(BI349:CR349,1,'Настройки'!$B$3)))</x:f>
      </x:c>
      <x:c r="AR349" s="49" t="str">
        <x:f>IF(A349="","",SUM(BI349:INDEX(BI349:CR349,1,'Настройки'!$B$3)))</x:f>
      </x:c>
      <x:c r="AS349" s="58" t="str">
        <x:f>IF(A349="","",IF('Настройки'!$B$4="Стоимость потребления",AR349*D349,IF('Настройки'!$B$4="Количество",AR349,E349)))</x:f>
      </x:c>
      <x:c r="AT349" s="61" t="str">
        <x:f>IF(OR(A349="",AS349&lt;0,SUM($AS$2:$AS$1001)&lt;=0),"",AS349/SUM($AS$2:$AS$1001))</x:f>
      </x:c>
      <x:c r="AU349" s="61" t="str">
        <x:f>IF(OR(A349="",AS349&lt;0,SUM($AS$2:$AS$1001)&lt;=0),"",SUMIFS($AS$2:$AS$1001,$AS$2:$AS$1001,"&gt;"&amp;AS349)/SUM($AS$2:$AS$1001))</x:f>
      </x:c>
      <x:c r="AV349" s="61" t="str">
        <x:f>IF(OR(A349="",AS349&lt;0,SUM($AS$2:$AS$1001)&lt;=0),"",SUMIFS($AS$2:$AS$1001,$AS$2:$AS$1001,"&gt;="&amp;AS349)/SUM($AS$2:$AS$1001))</x:f>
      </x:c>
      <x:c r="AW349" s="49" t="str">
        <x:f>IF(A349="","",IF(SUM($AS$2:$AS$1001)&lt;=0,"Не определён",IF(AS349&lt;0,"Исключение",IF(AU349&lt;'Настройки'!$B$5,"A",IF(AU349&lt;'Настройки'!$B$6,"B","C")))))</x:f>
      </x:c>
      <x:c r="AX349" s="58" t="str">
        <x:f>IF(A349="","",IF(AQ349=0,"",AVERAGE(BI349:INDEX(BI349:CR349,1,'Настройки'!$B$3))))</x:f>
      </x:c>
      <x:c r="AY349" s="58" t="str">
        <x:f>IF(OR(A349="",AQ349=0),"",STDEVP(BI349:INDEX(BI349:CR349,1,'Настройки'!$B$3)))</x:f>
      </x:c>
      <x:c r="AZ349" s="61" t="str">
        <x:f>IF(OR(A349="",AQ349&lt;'Настройки'!$B$12,AX349&lt;=0,AND('Настройки'!$B$10="Блокировать",COUNTIF(F349:INDEX(F349:AO349,1,'Настройки'!$B$3),"&lt;0")&gt;0)),"",AY349/ABS(AX349))</x:f>
      </x:c>
      <x:c r="BA349" s="49" t="str">
        <x:f>IF(A349="","",IF(AND('Настройки'!$B$10="Блокировать",COUNTIF(F349:INDEX(F349:AO349,1,'Настройки'!$B$3),"&lt;0")&gt;0),"Не определён",IF(AQ349&lt;'Настройки'!$B$12,"Не определён",IF(AX349=0,"Нет спроса",IF(AX349&lt;0,"Не определён",IF(AZ349&lt;='Настройки'!$B$7,"X",IF(AZ349&lt;='Настройки'!$B$8,"Y","Z")))))))</x:f>
      </x:c>
      <x:c r="BB349" s="49" t="str">
        <x:f>IF(OR(A349="",LEN(AW349)&lt;&gt;1,LEN(BA349)&lt;&gt;1),"",AW349&amp;BA349)</x:f>
      </x:c>
      <x:c r="BC349" s="61" t="str">
        <x:f>IF(OR(A349="",AQ349=0),"",(COUNT(BI349:INDEX(BI349:CR349,1,'Настройки'!$B$3))-COUNT(CS349:INDEX(CS349:EB349,1,'Настройки'!$B$3)))/AQ349)</x:f>
      </x:c>
      <x:c r="BD349" s="64" t="str">
        <x:f>IF(OR(A349="",COUNT(CS349:INDEX(CS349:EB349,1,'Настройки'!$B$3))=0),"",AQ349/COUNT(CS349:INDEX(CS349:EB349,1,'Настройки'!$B$3)))</x:f>
      </x:c>
      <x:c r="BE349" s="64" t="str">
        <x:f>IF(OR(A349="",COUNT(CS349:INDEX(CS349:EB349,1,'Настройки'!$B$3))=0),"",IF(AVERAGE(CS349:INDEX(CS349:EB349,1,'Настройки'!$B$3))=0,"",(STDEVP(CS349:INDEX(CS349:EB349,1,'Настройки'!$B$3))/ABS(AVERAGE(CS349:INDEX(CS349:EB349,1,'Настройки'!$B$3))))^2))</x:f>
      </x:c>
      <x:c r="BF349" s="49" t="str">
        <x:f>IF(A349="","",IF(AQ349&lt;3,"Недостаточно",IF(AQ349&lt;6,"Предварительный","Обычный")))</x:f>
      </x:c>
      <x:c r="BG349" s="49" t="str">
        <x:f>IF(A349="","",IF(COUNTIF(F349:INDEX(F349:AO349,1,'Настройки'!$B$3),"&lt;0")&gt;0,IF('Настройки'!$B$10="Блокировать","Отрицательный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"),"")&amp;IF(AQ349&lt;3,"Недостаточно истории. ",IF(AQ349&lt;6,"Предварительная классификация. ",""))&amp;IF(AX349=0,"Нет спроса за горизонт. ","")&amp;IF(AZ349&gt;'Настройки'!$B$11,"Экстремальная вариативность. ",""))</x:f>
      </x:c>
      <x:c r="BH349" s="49" t="str">
        <x:f>IF(A349="","",IFERROR(VLOOKUP(BB349,'Настройки'!$D$3:$E$11,2,FALSE),"Сначала проверьте исходные данные и историю спроса.")&amp;" Уточните срок поставки, MOQ и критичность.")</x:f>
      </x:c>
      <x:c r="BI349" s="50" t="str">
        <x:f>IF(1&gt;'Настройки'!$B$3,"",IF(ISBLANK(F349),IF('Настройки'!$B$9="Нулевой спрос",0,""),IF(F349&lt;0,IF('Настройки'!$B$10="Исключить","",IF('Настройки'!$B$10="Абсолютные значения",ABS(F349),F349)),F349)))</x:f>
      </x:c>
      <x:c r="BJ349" s="50" t="str">
        <x:f>IF(2&gt;'Настройки'!$B$3,"",IF(ISBLANK(G349),IF('Настройки'!$B$9="Нулевой спрос",0,""),IF(G349&lt;0,IF('Настройки'!$B$10="Исключить","",IF('Настройки'!$B$10="Абсолютные значения",ABS(G349),G349)),G349)))</x:f>
      </x:c>
      <x:c r="BK349" s="50" t="str">
        <x:f>IF(3&gt;'Настройки'!$B$3,"",IF(ISBLANK(H349),IF('Настройки'!$B$9="Нулевой спрос",0,""),IF(H349&lt;0,IF('Настройки'!$B$10="Исключить","",IF('Настройки'!$B$10="Абсолютные значения",ABS(H349),H349)),H349)))</x:f>
      </x:c>
      <x:c r="BL349" s="50" t="str">
        <x:f>IF(4&gt;'Настройки'!$B$3,"",IF(ISBLANK(I349),IF('Настройки'!$B$9="Нулевой спрос",0,""),IF(I349&lt;0,IF('Настройки'!$B$10="Исключить","",IF('Настройки'!$B$10="Абсолютные значения",ABS(I349),I349)),I349)))</x:f>
      </x:c>
      <x:c r="BM349" s="50" t="str">
        <x:f>IF(5&gt;'Настройки'!$B$3,"",IF(ISBLANK(J349),IF('Настройки'!$B$9="Нулевой спрос",0,""),IF(J349&lt;0,IF('Настройки'!$B$10="Исключить","",IF('Настройки'!$B$10="Абсолютные значения",ABS(J349),J349)),J349)))</x:f>
      </x:c>
      <x:c r="BN349" s="50" t="str">
        <x:f>IF(6&gt;'Настройки'!$B$3,"",IF(ISBLANK(K349),IF('Настройки'!$B$9="Нулевой спрос",0,""),IF(K349&lt;0,IF('Настройки'!$B$10="Исключить","",IF('Настройки'!$B$10="Абсолютные значения",ABS(K349),K349)),K349)))</x:f>
      </x:c>
      <x:c r="BO349" s="50" t="str">
        <x:f>IF(7&gt;'Настройки'!$B$3,"",IF(ISBLANK(L349),IF('Настройки'!$B$9="Нулевой спрос",0,""),IF(L349&lt;0,IF('Настройки'!$B$10="Исключить","",IF('Настройки'!$B$10="Абсолютные значения",ABS(L349),L349)),L349)))</x:f>
      </x:c>
      <x:c r="BP349" s="50" t="str">
        <x:f>IF(8&gt;'Настройки'!$B$3,"",IF(ISBLANK(M349),IF('Настройки'!$B$9="Нулевой спрос",0,""),IF(M349&lt;0,IF('Настройки'!$B$10="Исключить","",IF('Настройки'!$B$10="Абсолютные значения",ABS(M349),M349)),M349)))</x:f>
      </x:c>
      <x:c r="BQ349" s="50" t="str">
        <x:f>IF(9&gt;'Настройки'!$B$3,"",IF(ISBLANK(N349),IF('Настройки'!$B$9="Нулевой спрос",0,""),IF(N349&lt;0,IF('Настройки'!$B$10="Исключить","",IF('Настройки'!$B$10="Абсолютные значения",ABS(N349),N349)),N349)))</x:f>
      </x:c>
      <x:c r="BR349" s="50" t="str">
        <x:f>IF(10&gt;'Настройки'!$B$3,"",IF(ISBLANK(O349),IF('Настройки'!$B$9="Нулевой спрос",0,""),IF(O349&lt;0,IF('Настройки'!$B$10="Исключить","",IF('Настройки'!$B$10="Абсолютные значения",ABS(O349),O349)),O349)))</x:f>
      </x:c>
      <x:c r="BS349" s="50" t="str">
        <x:f>IF(11&gt;'Настройки'!$B$3,"",IF(ISBLANK(P349),IF('Настройки'!$B$9="Нулевой спрос",0,""),IF(P349&lt;0,IF('Настройки'!$B$10="Исключить","",IF('Настройки'!$B$10="Абсолютные значения",ABS(P349),P349)),P349)))</x:f>
      </x:c>
      <x:c r="BT349" s="50" t="str">
        <x:f>IF(12&gt;'Настройки'!$B$3,"",IF(ISBLANK(Q349),IF('Настройки'!$B$9="Нулевой спрос",0,""),IF(Q349&lt;0,IF('Настройки'!$B$10="Исключить","",IF('Настройки'!$B$10="Абсолютные значения",ABS(Q349),Q349)),Q349)))</x:f>
      </x:c>
      <x:c r="BU349" s="50" t="str">
        <x:f>IF(13&gt;'Настройки'!$B$3,"",IF(ISBLANK(R349),IF('Настройки'!$B$9="Нулевой спрос",0,""),IF(R349&lt;0,IF('Настройки'!$B$10="Исключить","",IF('Настройки'!$B$10="Абсолютные значения",ABS(R349),R349)),R349)))</x:f>
      </x:c>
      <x:c r="BV349" s="50" t="str">
        <x:f>IF(14&gt;'Настройки'!$B$3,"",IF(ISBLANK(S349),IF('Настройки'!$B$9="Нулевой спрос",0,""),IF(S349&lt;0,IF('Настройки'!$B$10="Исключить","",IF('Настройки'!$B$10="Абсолютные значения",ABS(S349),S349)),S349)))</x:f>
      </x:c>
      <x:c r="BW349" s="50" t="str">
        <x:f>IF(15&gt;'Настройки'!$B$3,"",IF(ISBLANK(T349),IF('Настройки'!$B$9="Нулевой спрос",0,""),IF(T349&lt;0,IF('Настройки'!$B$10="Исключить","",IF('Настройки'!$B$10="Абсолютные значения",ABS(T349),T349)),T349)))</x:f>
      </x:c>
      <x:c r="BX349" s="50" t="str">
        <x:f>IF(16&gt;'Настройки'!$B$3,"",IF(ISBLANK(U349),IF('Настройки'!$B$9="Нулевой спрос",0,""),IF(U349&lt;0,IF('Настройки'!$B$10="Исключить","",IF('Настройки'!$B$10="Абсолютные значения",ABS(U349),U349)),U349)))</x:f>
      </x:c>
      <x:c r="BY349" s="50" t="str">
        <x:f>IF(17&gt;'Настройки'!$B$3,"",IF(ISBLANK(V349),IF('Настройки'!$B$9="Нулевой спрос",0,""),IF(V349&lt;0,IF('Настройки'!$B$10="Исключить","",IF('Настройки'!$B$10="Абсолютные значения",ABS(V349),V349)),V349)))</x:f>
      </x:c>
      <x:c r="BZ349" s="50" t="str">
        <x:f>IF(18&gt;'Настройки'!$B$3,"",IF(ISBLANK(W349),IF('Настройки'!$B$9="Нулевой спрос",0,""),IF(W349&lt;0,IF('Настройки'!$B$10="Исключить","",IF('Настройки'!$B$10="Абсолютные значения",ABS(W349),W349)),W349)))</x:f>
      </x:c>
      <x:c r="CA349" s="50" t="str">
        <x:f>IF(19&gt;'Настройки'!$B$3,"",IF(ISBLANK(X349),IF('Настройки'!$B$9="Нулевой спрос",0,""),IF(X349&lt;0,IF('Настройки'!$B$10="Исключить","",IF('Настройки'!$B$10="Абсолютные значения",ABS(X349),X349)),X349)))</x:f>
      </x:c>
      <x:c r="CB349" s="50" t="str">
        <x:f>IF(20&gt;'Настройки'!$B$3,"",IF(ISBLANK(Y349),IF('Настройки'!$B$9="Нулевой спрос",0,""),IF(Y349&lt;0,IF('Настройки'!$B$10="Исключить","",IF('Настройки'!$B$10="Абсолютные значения",ABS(Y349),Y349)),Y349)))</x:f>
      </x:c>
      <x:c r="CC349" s="50" t="str">
        <x:f>IF(21&gt;'Настройки'!$B$3,"",IF(ISBLANK(Z349),IF('Настройки'!$B$9="Нулевой спрос",0,""),IF(Z349&lt;0,IF('Настройки'!$B$10="Исключить","",IF('Настройки'!$B$10="Абсолютные значения",ABS(Z349),Z349)),Z349)))</x:f>
      </x:c>
      <x:c r="CD349" s="50" t="str">
        <x:f>IF(22&gt;'Настройки'!$B$3,"",IF(ISBLANK(AA349),IF('Настройки'!$B$9="Нулевой спрос",0,""),IF(AA349&lt;0,IF('Настройки'!$B$10="Исключить","",IF('Настройки'!$B$10="Абсолютные значения",ABS(AA349),AA349)),AA349)))</x:f>
      </x:c>
      <x:c r="CE349" s="50" t="str">
        <x:f>IF(23&gt;'Настройки'!$B$3,"",IF(ISBLANK(AB349),IF('Настройки'!$B$9="Нулевой спрос",0,""),IF(AB349&lt;0,IF('Настройки'!$B$10="Исключить","",IF('Настройки'!$B$10="Абсолютные значения",ABS(AB349),AB349)),AB349)))</x:f>
      </x:c>
      <x:c r="CF349" s="50" t="str">
        <x:f>IF(24&gt;'Настройки'!$B$3,"",IF(ISBLANK(AC349),IF('Настройки'!$B$9="Нулевой спрос",0,""),IF(AC349&lt;0,IF('Настройки'!$B$10="Исключить","",IF('Настройки'!$B$10="Абсолютные значения",ABS(AC349),AC349)),AC349)))</x:f>
      </x:c>
      <x:c r="CG349" s="50" t="str">
        <x:f>IF(25&gt;'Настройки'!$B$3,"",IF(ISBLANK(AD349),IF('Настройки'!$B$9="Нулевой спрос",0,""),IF(AD349&lt;0,IF('Настройки'!$B$10="Исключить","",IF('Настройки'!$B$10="Абсолютные значения",ABS(AD349),AD349)),AD349)))</x:f>
      </x:c>
      <x:c r="CH349" s="50" t="str">
        <x:f>IF(26&gt;'Настройки'!$B$3,"",IF(ISBLANK(AE349),IF('Настройки'!$B$9="Нулевой спрос",0,""),IF(AE349&lt;0,IF('Настройки'!$B$10="Исключить","",IF('Настройки'!$B$10="Абсолютные значения",ABS(AE349),AE349)),AE349)))</x:f>
      </x:c>
      <x:c r="CI349" s="50" t="str">
        <x:f>IF(27&gt;'Настройки'!$B$3,"",IF(ISBLANK(AF349),IF('Настройки'!$B$9="Нулевой спрос",0,""),IF(AF349&lt;0,IF('Настройки'!$B$10="Исключить","",IF('Настройки'!$B$10="Абсолютные значения",ABS(AF349),AF349)),AF349)))</x:f>
      </x:c>
      <x:c r="CJ349" s="50" t="str">
        <x:f>IF(28&gt;'Настройки'!$B$3,"",IF(ISBLANK(AG349),IF('Настройки'!$B$9="Нулевой спрос",0,""),IF(AG349&lt;0,IF('Настройки'!$B$10="Исключить","",IF('Настройки'!$B$10="Абсолютные значения",ABS(AG349),AG349)),AG349)))</x:f>
      </x:c>
      <x:c r="CK349" s="50" t="str">
        <x:f>IF(29&gt;'Настройки'!$B$3,"",IF(ISBLANK(AH349),IF('Настройки'!$B$9="Нулевой спрос",0,""),IF(AH349&lt;0,IF('Настройки'!$B$10="Исключить","",IF('Настройки'!$B$10="Абсолютные значения",ABS(AH349),AH349)),AH349)))</x:f>
      </x:c>
      <x:c r="CL349" s="50" t="str">
        <x:f>IF(30&gt;'Настройки'!$B$3,"",IF(ISBLANK(AI349),IF('Настройки'!$B$9="Нулевой спрос",0,""),IF(AI349&lt;0,IF('Настройки'!$B$10="Исключить","",IF('Настройки'!$B$10="Абсолютные значения",ABS(AI349),AI349)),AI349)))</x:f>
      </x:c>
      <x:c r="CM349" s="50" t="str">
        <x:f>IF(31&gt;'Настройки'!$B$3,"",IF(ISBLANK(AJ349),IF('Настройки'!$B$9="Нулевой спрос",0,""),IF(AJ349&lt;0,IF('Настройки'!$B$10="Исключить","",IF('Настройки'!$B$10="Абсолютные значения",ABS(AJ349),AJ349)),AJ349)))</x:f>
      </x:c>
      <x:c r="CN349" s="50" t="str">
        <x:f>IF(32&gt;'Настройки'!$B$3,"",IF(ISBLANK(AK349),IF('Настройки'!$B$9="Нулевой спрос",0,""),IF(AK349&lt;0,IF('Настройки'!$B$10="Исключить","",IF('Настройки'!$B$10="Абсолютные значения",ABS(AK349),AK349)),AK349)))</x:f>
      </x:c>
      <x:c r="CO349" s="50" t="str">
        <x:f>IF(33&gt;'Настройки'!$B$3,"",IF(ISBLANK(AL349),IF('Настройки'!$B$9="Нулевой спрос",0,""),IF(AL349&lt;0,IF('Настройки'!$B$10="Исключить","",IF('Настройки'!$B$10="Абсолютные значения",ABS(AL349),AL349)),AL349)))</x:f>
      </x:c>
      <x:c r="CP349" s="50" t="str">
        <x:f>IF(34&gt;'Настройки'!$B$3,"",IF(ISBLANK(AM349),IF('Настройки'!$B$9="Нулевой спрос",0,""),IF(AM349&lt;0,IF('Настройки'!$B$10="Исключить","",IF('Настройки'!$B$10="Абсолютные значения",ABS(AM349),AM349)),AM349)))</x:f>
      </x:c>
      <x:c r="CQ349" s="50" t="str">
        <x:f>IF(35&gt;'Настройки'!$B$3,"",IF(ISBLANK(AN349),IF('Настройки'!$B$9="Нулевой спрос",0,""),IF(AN349&lt;0,IF('Настройки'!$B$10="Исключить","",IF('Настройки'!$B$10="Абсолютные значения",ABS(AN349),AN349)),AN349)))</x:f>
      </x:c>
      <x:c r="CR349" s="50" t="str">
        <x:f>IF(36&gt;'Настройки'!$B$3,"",IF(ISBLANK(AO349),IF('Настройки'!$B$9="Нулевой спрос",0,""),IF(AO349&lt;0,IF('Настройки'!$B$10="Исключить","",IF('Настройки'!$B$10="Абсолютные значения",ABS(AO349),AO349)),AO349)))</x:f>
      </x:c>
      <x:c r="CS349" s="50" t="str">
        <x:f>IF(OR(1&gt;'Настройки'!$B$3,ISBLANK(BI349),BI349=0),"",BI349)</x:f>
      </x:c>
      <x:c r="CT349" s="50" t="str">
        <x:f>IF(OR(2&gt;'Настройки'!$B$3,ISBLANK(BJ349),BJ349=0),"",BJ349)</x:f>
      </x:c>
      <x:c r="CU349" s="50" t="str">
        <x:f>IF(OR(3&gt;'Настройки'!$B$3,ISBLANK(BK349),BK349=0),"",BK349)</x:f>
      </x:c>
      <x:c r="CV349" s="50" t="str">
        <x:f>IF(OR(4&gt;'Настройки'!$B$3,ISBLANK(BL349),BL349=0),"",BL349)</x:f>
      </x:c>
      <x:c r="CW349" s="50" t="str">
        <x:f>IF(OR(5&gt;'Настройки'!$B$3,ISBLANK(BM349),BM349=0),"",BM349)</x:f>
      </x:c>
      <x:c r="CX349" s="50" t="str">
        <x:f>IF(OR(6&gt;'Настройки'!$B$3,ISBLANK(BN349),BN349=0),"",BN349)</x:f>
      </x:c>
      <x:c r="CY349" s="50" t="str">
        <x:f>IF(OR(7&gt;'Настройки'!$B$3,ISBLANK(BO349),BO349=0),"",BO349)</x:f>
      </x:c>
      <x:c r="CZ349" s="50" t="str">
        <x:f>IF(OR(8&gt;'Настройки'!$B$3,ISBLANK(BP349),BP349=0),"",BP349)</x:f>
      </x:c>
      <x:c r="DA349" s="50" t="str">
        <x:f>IF(OR(9&gt;'Настройки'!$B$3,ISBLANK(BQ349),BQ349=0),"",BQ349)</x:f>
      </x:c>
      <x:c r="DB349" s="50" t="str">
        <x:f>IF(OR(10&gt;'Настройки'!$B$3,ISBLANK(BR349),BR349=0),"",BR349)</x:f>
      </x:c>
      <x:c r="DC349" s="50" t="str">
        <x:f>IF(OR(11&gt;'Настройки'!$B$3,ISBLANK(BS349),BS349=0),"",BS349)</x:f>
      </x:c>
      <x:c r="DD349" s="50" t="str">
        <x:f>IF(OR(12&gt;'Настройки'!$B$3,ISBLANK(BT349),BT349=0),"",BT349)</x:f>
      </x:c>
      <x:c r="DE349" s="50" t="str">
        <x:f>IF(OR(13&gt;'Настройки'!$B$3,ISBLANK(BU349),BU349=0),"",BU349)</x:f>
      </x:c>
      <x:c r="DF349" s="50" t="str">
        <x:f>IF(OR(14&gt;'Настройки'!$B$3,ISBLANK(BV349),BV349=0),"",BV349)</x:f>
      </x:c>
      <x:c r="DG349" s="50" t="str">
        <x:f>IF(OR(15&gt;'Настройки'!$B$3,ISBLANK(BW349),BW349=0),"",BW349)</x:f>
      </x:c>
      <x:c r="DH349" s="50" t="str">
        <x:f>IF(OR(16&gt;'Настройки'!$B$3,ISBLANK(BX349),BX349=0),"",BX349)</x:f>
      </x:c>
      <x:c r="DI349" s="50" t="str">
        <x:f>IF(OR(17&gt;'Настройки'!$B$3,ISBLANK(BY349),BY349=0),"",BY349)</x:f>
      </x:c>
      <x:c r="DJ349" s="50" t="str">
        <x:f>IF(OR(18&gt;'Настройки'!$B$3,ISBLANK(BZ349),BZ349=0),"",BZ349)</x:f>
      </x:c>
      <x:c r="DK349" s="50" t="str">
        <x:f>IF(OR(19&gt;'Настройки'!$B$3,ISBLANK(CA349),CA349=0),"",CA349)</x:f>
      </x:c>
      <x:c r="DL349" s="50" t="str">
        <x:f>IF(OR(20&gt;'Настройки'!$B$3,ISBLANK(CB349),CB349=0),"",CB349)</x:f>
      </x:c>
      <x:c r="DM349" s="50" t="str">
        <x:f>IF(OR(21&gt;'Настройки'!$B$3,ISBLANK(CC349),CC349=0),"",CC349)</x:f>
      </x:c>
      <x:c r="DN349" s="50" t="str">
        <x:f>IF(OR(22&gt;'Настройки'!$B$3,ISBLANK(CD349),CD349=0),"",CD349)</x:f>
      </x:c>
      <x:c r="DO349" s="50" t="str">
        <x:f>IF(OR(23&gt;'Настройки'!$B$3,ISBLANK(CE349),CE349=0),"",CE349)</x:f>
      </x:c>
      <x:c r="DP349" s="50" t="str">
        <x:f>IF(OR(24&gt;'Настройки'!$B$3,ISBLANK(CF349),CF349=0),"",CF349)</x:f>
      </x:c>
      <x:c r="DQ349" s="50" t="str">
        <x:f>IF(OR(25&gt;'Настройки'!$B$3,ISBLANK(CG349),CG349=0),"",CG349)</x:f>
      </x:c>
      <x:c r="DR349" s="50" t="str">
        <x:f>IF(OR(26&gt;'Настройки'!$B$3,ISBLANK(CH349),CH349=0),"",CH349)</x:f>
      </x:c>
      <x:c r="DS349" s="50" t="str">
        <x:f>IF(OR(27&gt;'Настройки'!$B$3,ISBLANK(CI349),CI349=0),"",CI349)</x:f>
      </x:c>
      <x:c r="DT349" s="50" t="str">
        <x:f>IF(OR(28&gt;'Настройки'!$B$3,ISBLANK(CJ349),CJ349=0),"",CJ349)</x:f>
      </x:c>
      <x:c r="DU349" s="50" t="str">
        <x:f>IF(OR(29&gt;'Настройки'!$B$3,ISBLANK(CK349),CK349=0),"",CK349)</x:f>
      </x:c>
      <x:c r="DV349" s="50" t="str">
        <x:f>IF(OR(30&gt;'Настройки'!$B$3,ISBLANK(CL349),CL349=0),"",CL349)</x:f>
      </x:c>
      <x:c r="DW349" s="50" t="str">
        <x:f>IF(OR(31&gt;'Настройки'!$B$3,ISBLANK(CM349),CM349=0),"",CM349)</x:f>
      </x:c>
      <x:c r="DX349" s="50" t="str">
        <x:f>IF(OR(32&gt;'Настройки'!$B$3,ISBLANK(CN349),CN349=0),"",CN349)</x:f>
      </x:c>
      <x:c r="DY349" s="50" t="str">
        <x:f>IF(OR(33&gt;'Настройки'!$B$3,ISBLANK(CO349),CO349=0),"",CO349)</x:f>
      </x:c>
      <x:c r="DZ349" s="50" t="str">
        <x:f>IF(OR(34&gt;'Настройки'!$B$3,ISBLANK(CP349),CP349=0),"",CP349)</x:f>
      </x:c>
      <x:c r="EA349" s="50" t="str">
        <x:f>IF(OR(35&gt;'Настройки'!$B$3,ISBLANK(CQ349),CQ349=0),"",CQ349)</x:f>
      </x:c>
      <x:c r="EB349" s="50" t="str">
        <x:f>IF(OR(36&gt;'Настройки'!$B$3,ISBLANK(CR349),CR349=0),"",CR349)</x:f>
      </x:c>
      <x:c r="EC349" s="50" t="str">
        <x:f>IF(A349="","",IF(OR(BB349="AZ",BB349="BZ"),10000+ROW(),IF(AZ349&gt;'Настройки'!$B$11,20000+ROW(),IF(BF349&lt;&gt;"Обычный",30000+ROW(),IF(AX349&lt;=0,40000+ROW(),"")))))</x:f>
      </x:c>
      <x:c r="ED349" s="50" t="str">
        <x:f>IF(EC349="","",COUNTIFS($EC$2:$EC$1001,"&gt;0",$EC$2:$EC$1001,"&lt;"&amp;EC349)+1)</x:f>
      </x:c>
    </x:row>
    <x:row r="350">
      <x:c r="A350" s="115"/>
      <x:c r="B350" s="115"/>
      <x:c r="C350" s="115"/>
      <x:c r="D350" s="118"/>
      <x:c r="E350" s="118"/>
      <x:c r="F350" s="118"/>
      <x:c r="G350" s="118"/>
      <x:c r="H350" s="118"/>
      <x:c r="I350" s="118"/>
      <x:c r="J350" s="118"/>
      <x:c r="K350" s="118"/>
      <x:c r="L350" s="118"/>
      <x:c r="M350" s="118"/>
      <x:c r="N350" s="118"/>
      <x:c r="O350" s="118"/>
      <x:c r="P350" s="118"/>
      <x:c r="Q350" s="118"/>
      <x:c r="R350" s="118"/>
      <x:c r="S350" s="118"/>
      <x:c r="T350" s="118"/>
      <x:c r="U350" s="118"/>
      <x:c r="V350" s="118"/>
      <x:c r="W350" s="118"/>
      <x:c r="X350" s="118"/>
      <x:c r="Y350" s="118"/>
      <x:c r="Z350" s="118"/>
      <x:c r="AA350" s="118"/>
      <x:c r="AB350" s="118"/>
      <x:c r="AC350" s="118"/>
      <x:c r="AD350" s="118"/>
      <x:c r="AE350" s="118"/>
      <x:c r="AF350" s="118"/>
      <x:c r="AG350" s="118"/>
      <x:c r="AH350" s="118"/>
      <x:c r="AI350" s="118"/>
      <x:c r="AJ350" s="118"/>
      <x:c r="AK350" s="118"/>
      <x:c r="AL350" s="118"/>
      <x:c r="AM350" s="118"/>
      <x:c r="AN350" s="118"/>
      <x:c r="AO350" s="118"/>
      <x:c r="AP350" s="115"/>
      <x:c r="AQ350" s="49" t="str">
        <x:f>IF(A350="","",COUNT(BI350:INDEX(BI350:CR350,1,'Настройки'!$B$3)))</x:f>
      </x:c>
      <x:c r="AR350" s="49" t="str">
        <x:f>IF(A350="","",SUM(BI350:INDEX(BI350:CR350,1,'Настройки'!$B$3)))</x:f>
      </x:c>
      <x:c r="AS350" s="58" t="str">
        <x:f>IF(A350="","",IF('Настройки'!$B$4="Стоимость потребления",AR350*D350,IF('Настройки'!$B$4="Количество",AR350,E350)))</x:f>
      </x:c>
      <x:c r="AT350" s="61" t="str">
        <x:f>IF(OR(A350="",AS350&lt;0,SUM($AS$2:$AS$1001)&lt;=0),"",AS350/SUM($AS$2:$AS$1001))</x:f>
      </x:c>
      <x:c r="AU350" s="61" t="str">
        <x:f>IF(OR(A350="",AS350&lt;0,SUM($AS$2:$AS$1001)&lt;=0),"",SUMIFS($AS$2:$AS$1001,$AS$2:$AS$1001,"&gt;"&amp;AS350)/SUM($AS$2:$AS$1001))</x:f>
      </x:c>
      <x:c r="AV350" s="61" t="str">
        <x:f>IF(OR(A350="",AS350&lt;0,SUM($AS$2:$AS$1001)&lt;=0),"",SUMIFS($AS$2:$AS$1001,$AS$2:$AS$1001,"&gt;="&amp;AS350)/SUM($AS$2:$AS$1001))</x:f>
      </x:c>
      <x:c r="AW350" s="49" t="str">
        <x:f>IF(A350="","",IF(SUM($AS$2:$AS$1001)&lt;=0,"Не определён",IF(AS350&lt;0,"Исключение",IF(AU350&lt;'Настройки'!$B$5,"A",IF(AU350&lt;'Настройки'!$B$6,"B","C")))))</x:f>
      </x:c>
      <x:c r="AX350" s="58" t="str">
        <x:f>IF(A350="","",IF(AQ350=0,"",AVERAGE(BI350:INDEX(BI350:CR350,1,'Настройки'!$B$3))))</x:f>
      </x:c>
      <x:c r="AY350" s="58" t="str">
        <x:f>IF(OR(A350="",AQ350=0),"",STDEVP(BI350:INDEX(BI350:CR350,1,'Настройки'!$B$3)))</x:f>
      </x:c>
      <x:c r="AZ350" s="61" t="str">
        <x:f>IF(OR(A350="",AQ350&lt;'Настройки'!$B$12,AX350&lt;=0,AND('Настройки'!$B$10="Блокировать",COUNTIF(F350:INDEX(F350:AO350,1,'Настройки'!$B$3),"&lt;0")&gt;0)),"",AY350/ABS(AX350))</x:f>
      </x:c>
      <x:c r="BA350" s="49" t="str">
        <x:f>IF(A350="","",IF(AND('Настройки'!$B$10="Блокировать",COUNTIF(F350:INDEX(F350:AO350,1,'Настройки'!$B$3),"&lt;0")&gt;0),"Не определён",IF(AQ350&lt;'Настройки'!$B$12,"Не определён",IF(AX350=0,"Нет спроса",IF(AX350&lt;0,"Не определён",IF(AZ350&lt;='Настройки'!$B$7,"X",IF(AZ350&lt;='Настройки'!$B$8,"Y","Z")))))))</x:f>
      </x:c>
      <x:c r="BB350" s="49" t="str">
        <x:f>IF(OR(A350="",LEN(AW350)&lt;&gt;1,LEN(BA350)&lt;&gt;1),"",AW350&amp;BA350)</x:f>
      </x:c>
      <x:c r="BC350" s="61" t="str">
        <x:f>IF(OR(A350="",AQ350=0),"",(COUNT(BI350:INDEX(BI350:CR350,1,'Настройки'!$B$3))-COUNT(CS350:INDEX(CS350:EB350,1,'Настройки'!$B$3)))/AQ350)</x:f>
      </x:c>
      <x:c r="BD350" s="64" t="str">
        <x:f>IF(OR(A350="",COUNT(CS350:INDEX(CS350:EB350,1,'Настройки'!$B$3))=0),"",AQ350/COUNT(CS350:INDEX(CS350:EB350,1,'Настройки'!$B$3)))</x:f>
      </x:c>
      <x:c r="BE350" s="64" t="str">
        <x:f>IF(OR(A350="",COUNT(CS350:INDEX(CS350:EB350,1,'Настройки'!$B$3))=0),"",IF(AVERAGE(CS350:INDEX(CS350:EB350,1,'Настройки'!$B$3))=0,"",(STDEVP(CS350:INDEX(CS350:EB350,1,'Настройки'!$B$3))/ABS(AVERAGE(CS350:INDEX(CS350:EB350,1,'Настройки'!$B$3))))^2))</x:f>
      </x:c>
      <x:c r="BF350" s="49" t="str">
        <x:f>IF(A350="","",IF(AQ350&lt;3,"Недостаточно",IF(AQ350&lt;6,"Предварительный","Обычный")))</x:f>
      </x:c>
      <x:c r="BG350" s="49" t="str">
        <x:f>IF(A350="","",IF(COUNTIF(F350:INDEX(F350:AO350,1,'Настройки'!$B$3),"&lt;0")&gt;0,IF('Настройки'!$B$10="Блокировать","Отрицательный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"),"")&amp;IF(AQ350&lt;3,"Недостаточно истории. ",IF(AQ350&lt;6,"Предварительная классификация. ",""))&amp;IF(AX350=0,"Нет спроса за горизонт. ","")&amp;IF(AZ350&gt;'Настройки'!$B$11,"Экстремальная вариативность. ",""))</x:f>
      </x:c>
      <x:c r="BH350" s="49" t="str">
        <x:f>IF(A350="","",IFERROR(VLOOKUP(BB350,'Настройки'!$D$3:$E$11,2,FALSE),"Сначала проверьте исходные данные и историю спроса.")&amp;" Уточните срок поставки, MOQ и критичность.")</x:f>
      </x:c>
      <x:c r="BI350" s="50" t="str">
        <x:f>IF(1&gt;'Настройки'!$B$3,"",IF(ISBLANK(F350),IF('Настройки'!$B$9="Нулевой спрос",0,""),IF(F350&lt;0,IF('Настройки'!$B$10="Исключить","",IF('Настройки'!$B$10="Абсолютные значения",ABS(F350),F350)),F350)))</x:f>
      </x:c>
      <x:c r="BJ350" s="50" t="str">
        <x:f>IF(2&gt;'Настройки'!$B$3,"",IF(ISBLANK(G350),IF('Настройки'!$B$9="Нулевой спрос",0,""),IF(G350&lt;0,IF('Настройки'!$B$10="Исключить","",IF('Настройки'!$B$10="Абсолютные значения",ABS(G350),G350)),G350)))</x:f>
      </x:c>
      <x:c r="BK350" s="50" t="str">
        <x:f>IF(3&gt;'Настройки'!$B$3,"",IF(ISBLANK(H350),IF('Настройки'!$B$9="Нулевой спрос",0,""),IF(H350&lt;0,IF('Настройки'!$B$10="Исключить","",IF('Настройки'!$B$10="Абсолютные значения",ABS(H350),H350)),H350)))</x:f>
      </x:c>
      <x:c r="BL350" s="50" t="str">
        <x:f>IF(4&gt;'Настройки'!$B$3,"",IF(ISBLANK(I350),IF('Настройки'!$B$9="Нулевой спрос",0,""),IF(I350&lt;0,IF('Настройки'!$B$10="Исключить","",IF('Настройки'!$B$10="Абсолютные значения",ABS(I350),I350)),I350)))</x:f>
      </x:c>
      <x:c r="BM350" s="50" t="str">
        <x:f>IF(5&gt;'Настройки'!$B$3,"",IF(ISBLANK(J350),IF('Настройки'!$B$9="Нулевой спрос",0,""),IF(J350&lt;0,IF('Настройки'!$B$10="Исключить","",IF('Настройки'!$B$10="Абсолютные значения",ABS(J350),J350)),J350)))</x:f>
      </x:c>
      <x:c r="BN350" s="50" t="str">
        <x:f>IF(6&gt;'Настройки'!$B$3,"",IF(ISBLANK(K350),IF('Настройки'!$B$9="Нулевой спрос",0,""),IF(K350&lt;0,IF('Настройки'!$B$10="Исключить","",IF('Настройки'!$B$10="Абсолютные значения",ABS(K350),K350)),K350)))</x:f>
      </x:c>
      <x:c r="BO350" s="50" t="str">
        <x:f>IF(7&gt;'Настройки'!$B$3,"",IF(ISBLANK(L350),IF('Настройки'!$B$9="Нулевой спрос",0,""),IF(L350&lt;0,IF('Настройки'!$B$10="Исключить","",IF('Настройки'!$B$10="Абсолютные значения",ABS(L350),L350)),L350)))</x:f>
      </x:c>
      <x:c r="BP350" s="50" t="str">
        <x:f>IF(8&gt;'Настройки'!$B$3,"",IF(ISBLANK(M350),IF('Настройки'!$B$9="Нулевой спрос",0,""),IF(M350&lt;0,IF('Настройки'!$B$10="Исключить","",IF('Настройки'!$B$10="Абсолютные значения",ABS(M350),M350)),M350)))</x:f>
      </x:c>
      <x:c r="BQ350" s="50" t="str">
        <x:f>IF(9&gt;'Настройки'!$B$3,"",IF(ISBLANK(N350),IF('Настройки'!$B$9="Нулевой спрос",0,""),IF(N350&lt;0,IF('Настройки'!$B$10="Исключить","",IF('Настройки'!$B$10="Абсолютные значения",ABS(N350),N350)),N350)))</x:f>
      </x:c>
      <x:c r="BR350" s="50" t="str">
        <x:f>IF(10&gt;'Настройки'!$B$3,"",IF(ISBLANK(O350),IF('Настройки'!$B$9="Нулевой спрос",0,""),IF(O350&lt;0,IF('Настройки'!$B$10="Исключить","",IF('Настройки'!$B$10="Абсолютные значения",ABS(O350),O350)),O350)))</x:f>
      </x:c>
      <x:c r="BS350" s="50" t="str">
        <x:f>IF(11&gt;'Настройки'!$B$3,"",IF(ISBLANK(P350),IF('Настройки'!$B$9="Нулевой спрос",0,""),IF(P350&lt;0,IF('Настройки'!$B$10="Исключить","",IF('Настройки'!$B$10="Абсолютные значения",ABS(P350),P350)),P350)))</x:f>
      </x:c>
      <x:c r="BT350" s="50" t="str">
        <x:f>IF(12&gt;'Настройки'!$B$3,"",IF(ISBLANK(Q350),IF('Настройки'!$B$9="Нулевой спрос",0,""),IF(Q350&lt;0,IF('Настройки'!$B$10="Исключить","",IF('Настройки'!$B$10="Абсолютные значения",ABS(Q350),Q350)),Q350)))</x:f>
      </x:c>
      <x:c r="BU350" s="50" t="str">
        <x:f>IF(13&gt;'Настройки'!$B$3,"",IF(ISBLANK(R350),IF('Настройки'!$B$9="Нулевой спрос",0,""),IF(R350&lt;0,IF('Настройки'!$B$10="Исключить","",IF('Настройки'!$B$10="Абсолютные значения",ABS(R350),R350)),R350)))</x:f>
      </x:c>
      <x:c r="BV350" s="50" t="str">
        <x:f>IF(14&gt;'Настройки'!$B$3,"",IF(ISBLANK(S350),IF('Настройки'!$B$9="Нулевой спрос",0,""),IF(S350&lt;0,IF('Настройки'!$B$10="Исключить","",IF('Настройки'!$B$10="Абсолютные значения",ABS(S350),S350)),S350)))</x:f>
      </x:c>
      <x:c r="BW350" s="50" t="str">
        <x:f>IF(15&gt;'Настройки'!$B$3,"",IF(ISBLANK(T350),IF('Настройки'!$B$9="Нулевой спрос",0,""),IF(T350&lt;0,IF('Настройки'!$B$10="Исключить","",IF('Настройки'!$B$10="Абсолютные значения",ABS(T350),T350)),T350)))</x:f>
      </x:c>
      <x:c r="BX350" s="50" t="str">
        <x:f>IF(16&gt;'Настройки'!$B$3,"",IF(ISBLANK(U350),IF('Настройки'!$B$9="Нулевой спрос",0,""),IF(U350&lt;0,IF('Настройки'!$B$10="Исключить","",IF('Настройки'!$B$10="Абсолютные значения",ABS(U350),U350)),U350)))</x:f>
      </x:c>
      <x:c r="BY350" s="50" t="str">
        <x:f>IF(17&gt;'Настройки'!$B$3,"",IF(ISBLANK(V350),IF('Настройки'!$B$9="Нулевой спрос",0,""),IF(V350&lt;0,IF('Настройки'!$B$10="Исключить","",IF('Настройки'!$B$10="Абсолютные значения",ABS(V350),V350)),V350)))</x:f>
      </x:c>
      <x:c r="BZ350" s="50" t="str">
        <x:f>IF(18&gt;'Настройки'!$B$3,"",IF(ISBLANK(W350),IF('Настройки'!$B$9="Нулевой спрос",0,""),IF(W350&lt;0,IF('Настройки'!$B$10="Исключить","",IF('Настройки'!$B$10="Абсолютные значения",ABS(W350),W350)),W350)))</x:f>
      </x:c>
      <x:c r="CA350" s="50" t="str">
        <x:f>IF(19&gt;'Настройки'!$B$3,"",IF(ISBLANK(X350),IF('Настройки'!$B$9="Нулевой спрос",0,""),IF(X350&lt;0,IF('Настройки'!$B$10="Исключить","",IF('Настройки'!$B$10="Абсолютные значения",ABS(X350),X350)),X350)))</x:f>
      </x:c>
      <x:c r="CB350" s="50" t="str">
        <x:f>IF(20&gt;'Настройки'!$B$3,"",IF(ISBLANK(Y350),IF('Настройки'!$B$9="Нулевой спрос",0,""),IF(Y350&lt;0,IF('Настройки'!$B$10="Исключить","",IF('Настройки'!$B$10="Абсолютные значения",ABS(Y350),Y350)),Y350)))</x:f>
      </x:c>
      <x:c r="CC350" s="50" t="str">
        <x:f>IF(21&gt;'Настройки'!$B$3,"",IF(ISBLANK(Z350),IF('Настройки'!$B$9="Нулевой спрос",0,""),IF(Z350&lt;0,IF('Настройки'!$B$10="Исключить","",IF('Настройки'!$B$10="Абсолютные значения",ABS(Z350),Z350)),Z350)))</x:f>
      </x:c>
      <x:c r="CD350" s="50" t="str">
        <x:f>IF(22&gt;'Настройки'!$B$3,"",IF(ISBLANK(AA350),IF('Настройки'!$B$9="Нулевой спрос",0,""),IF(AA350&lt;0,IF('Настройки'!$B$10="Исключить","",IF('Настройки'!$B$10="Абсолютные значения",ABS(AA350),AA350)),AA350)))</x:f>
      </x:c>
      <x:c r="CE350" s="50" t="str">
        <x:f>IF(23&gt;'Настройки'!$B$3,"",IF(ISBLANK(AB350),IF('Настройки'!$B$9="Нулевой спрос",0,""),IF(AB350&lt;0,IF('Настройки'!$B$10="Исключить","",IF('Настройки'!$B$10="Абсолютные значения",ABS(AB350),AB350)),AB350)))</x:f>
      </x:c>
      <x:c r="CF350" s="50" t="str">
        <x:f>IF(24&gt;'Настройки'!$B$3,"",IF(ISBLANK(AC350),IF('Настройки'!$B$9="Нулевой спрос",0,""),IF(AC350&lt;0,IF('Настройки'!$B$10="Исключить","",IF('Настройки'!$B$10="Абсолютные значения",ABS(AC350),AC350)),AC350)))</x:f>
      </x:c>
      <x:c r="CG350" s="50" t="str">
        <x:f>IF(25&gt;'Настройки'!$B$3,"",IF(ISBLANK(AD350),IF('Настройки'!$B$9="Нулевой спрос",0,""),IF(AD350&lt;0,IF('Настройки'!$B$10="Исключить","",IF('Настройки'!$B$10="Абсолютные значения",ABS(AD350),AD350)),AD350)))</x:f>
      </x:c>
      <x:c r="CH350" s="50" t="str">
        <x:f>IF(26&gt;'Настройки'!$B$3,"",IF(ISBLANK(AE350),IF('Настройки'!$B$9="Нулевой спрос",0,""),IF(AE350&lt;0,IF('Настройки'!$B$10="Исключить","",IF('Настройки'!$B$10="Абсолютные значения",ABS(AE350),AE350)),AE350)))</x:f>
      </x:c>
      <x:c r="CI350" s="50" t="str">
        <x:f>IF(27&gt;'Настройки'!$B$3,"",IF(ISBLANK(AF350),IF('Настройки'!$B$9="Нулевой спрос",0,""),IF(AF350&lt;0,IF('Настройки'!$B$10="Исключить","",IF('Настройки'!$B$10="Абсолютные значения",ABS(AF350),AF350)),AF350)))</x:f>
      </x:c>
      <x:c r="CJ350" s="50" t="str">
        <x:f>IF(28&gt;'Настройки'!$B$3,"",IF(ISBLANK(AG350),IF('Настройки'!$B$9="Нулевой спрос",0,""),IF(AG350&lt;0,IF('Настройки'!$B$10="Исключить","",IF('Настройки'!$B$10="Абсолютные значения",ABS(AG350),AG350)),AG350)))</x:f>
      </x:c>
      <x:c r="CK350" s="50" t="str">
        <x:f>IF(29&gt;'Настройки'!$B$3,"",IF(ISBLANK(AH350),IF('Настройки'!$B$9="Нулевой спрос",0,""),IF(AH350&lt;0,IF('Настройки'!$B$10="Исключить","",IF('Настройки'!$B$10="Абсолютные значения",ABS(AH350),AH350)),AH350)))</x:f>
      </x:c>
      <x:c r="CL350" s="50" t="str">
        <x:f>IF(30&gt;'Настройки'!$B$3,"",IF(ISBLANK(AI350),IF('Настройки'!$B$9="Нулевой спрос",0,""),IF(AI350&lt;0,IF('Настройки'!$B$10="Исключить","",IF('Настройки'!$B$10="Абсолютные значения",ABS(AI350),AI350)),AI350)))</x:f>
      </x:c>
      <x:c r="CM350" s="50" t="str">
        <x:f>IF(31&gt;'Настройки'!$B$3,"",IF(ISBLANK(AJ350),IF('Настройки'!$B$9="Нулевой спрос",0,""),IF(AJ350&lt;0,IF('Настройки'!$B$10="Исключить","",IF('Настройки'!$B$10="Абсолютные значения",ABS(AJ350),AJ350)),AJ350)))</x:f>
      </x:c>
      <x:c r="CN350" s="50" t="str">
        <x:f>IF(32&gt;'Настройки'!$B$3,"",IF(ISBLANK(AK350),IF('Настройки'!$B$9="Нулевой спрос",0,""),IF(AK350&lt;0,IF('Настройки'!$B$10="Исключить","",IF('Настройки'!$B$10="Абсолютные значения",ABS(AK350),AK350)),AK350)))</x:f>
      </x:c>
      <x:c r="CO350" s="50" t="str">
        <x:f>IF(33&gt;'Настройки'!$B$3,"",IF(ISBLANK(AL350),IF('Настройки'!$B$9="Нулевой спрос",0,""),IF(AL350&lt;0,IF('Настройки'!$B$10="Исключить","",IF('Настройки'!$B$10="Абсолютные значения",ABS(AL350),AL350)),AL350)))</x:f>
      </x:c>
      <x:c r="CP350" s="50" t="str">
        <x:f>IF(34&gt;'Настройки'!$B$3,"",IF(ISBLANK(AM350),IF('Настройки'!$B$9="Нулевой спрос",0,""),IF(AM350&lt;0,IF('Настройки'!$B$10="Исключить","",IF('Настройки'!$B$10="Абсолютные значения",ABS(AM350),AM350)),AM350)))</x:f>
      </x:c>
      <x:c r="CQ350" s="50" t="str">
        <x:f>IF(35&gt;'Настройки'!$B$3,"",IF(ISBLANK(AN350),IF('Настройки'!$B$9="Нулевой спрос",0,""),IF(AN350&lt;0,IF('Настройки'!$B$10="Исключить","",IF('Настройки'!$B$10="Абсолютные значения",ABS(AN350),AN350)),AN350)))</x:f>
      </x:c>
      <x:c r="CR350" s="50" t="str">
        <x:f>IF(36&gt;'Настройки'!$B$3,"",IF(ISBLANK(AO350),IF('Настройки'!$B$9="Нулевой спрос",0,""),IF(AO350&lt;0,IF('Настройки'!$B$10="Исключить","",IF('Настройки'!$B$10="Абсолютные значения",ABS(AO350),AO350)),AO350)))</x:f>
      </x:c>
      <x:c r="CS350" s="50" t="str">
        <x:f>IF(OR(1&gt;'Настройки'!$B$3,ISBLANK(BI350),BI350=0),"",BI350)</x:f>
      </x:c>
      <x:c r="CT350" s="50" t="str">
        <x:f>IF(OR(2&gt;'Настройки'!$B$3,ISBLANK(BJ350),BJ350=0),"",BJ350)</x:f>
      </x:c>
      <x:c r="CU350" s="50" t="str">
        <x:f>IF(OR(3&gt;'Настройки'!$B$3,ISBLANK(BK350),BK350=0),"",BK350)</x:f>
      </x:c>
      <x:c r="CV350" s="50" t="str">
        <x:f>IF(OR(4&gt;'Настройки'!$B$3,ISBLANK(BL350),BL350=0),"",BL350)</x:f>
      </x:c>
      <x:c r="CW350" s="50" t="str">
        <x:f>IF(OR(5&gt;'Настройки'!$B$3,ISBLANK(BM350),BM350=0),"",BM350)</x:f>
      </x:c>
      <x:c r="CX350" s="50" t="str">
        <x:f>IF(OR(6&gt;'Настройки'!$B$3,ISBLANK(BN350),BN350=0),"",BN350)</x:f>
      </x:c>
      <x:c r="CY350" s="50" t="str">
        <x:f>IF(OR(7&gt;'Настройки'!$B$3,ISBLANK(BO350),BO350=0),"",BO350)</x:f>
      </x:c>
      <x:c r="CZ350" s="50" t="str">
        <x:f>IF(OR(8&gt;'Настройки'!$B$3,ISBLANK(BP350),BP350=0),"",BP350)</x:f>
      </x:c>
      <x:c r="DA350" s="50" t="str">
        <x:f>IF(OR(9&gt;'Настройки'!$B$3,ISBLANK(BQ350),BQ350=0),"",BQ350)</x:f>
      </x:c>
      <x:c r="DB350" s="50" t="str">
        <x:f>IF(OR(10&gt;'Настройки'!$B$3,ISBLANK(BR350),BR350=0),"",BR350)</x:f>
      </x:c>
      <x:c r="DC350" s="50" t="str">
        <x:f>IF(OR(11&gt;'Настройки'!$B$3,ISBLANK(BS350),BS350=0),"",BS350)</x:f>
      </x:c>
      <x:c r="DD350" s="50" t="str">
        <x:f>IF(OR(12&gt;'Настройки'!$B$3,ISBLANK(BT350),BT350=0),"",BT350)</x:f>
      </x:c>
      <x:c r="DE350" s="50" t="str">
        <x:f>IF(OR(13&gt;'Настройки'!$B$3,ISBLANK(BU350),BU350=0),"",BU350)</x:f>
      </x:c>
      <x:c r="DF350" s="50" t="str">
        <x:f>IF(OR(14&gt;'Настройки'!$B$3,ISBLANK(BV350),BV350=0),"",BV350)</x:f>
      </x:c>
      <x:c r="DG350" s="50" t="str">
        <x:f>IF(OR(15&gt;'Настройки'!$B$3,ISBLANK(BW350),BW350=0),"",BW350)</x:f>
      </x:c>
      <x:c r="DH350" s="50" t="str">
        <x:f>IF(OR(16&gt;'Настройки'!$B$3,ISBLANK(BX350),BX350=0),"",BX350)</x:f>
      </x:c>
      <x:c r="DI350" s="50" t="str">
        <x:f>IF(OR(17&gt;'Настройки'!$B$3,ISBLANK(BY350),BY350=0),"",BY350)</x:f>
      </x:c>
      <x:c r="DJ350" s="50" t="str">
        <x:f>IF(OR(18&gt;'Настройки'!$B$3,ISBLANK(BZ350),BZ350=0),"",BZ350)</x:f>
      </x:c>
      <x:c r="DK350" s="50" t="str">
        <x:f>IF(OR(19&gt;'Настройки'!$B$3,ISBLANK(CA350),CA350=0),"",CA350)</x:f>
      </x:c>
      <x:c r="DL350" s="50" t="str">
        <x:f>IF(OR(20&gt;'Настройки'!$B$3,ISBLANK(CB350),CB350=0),"",CB350)</x:f>
      </x:c>
      <x:c r="DM350" s="50" t="str">
        <x:f>IF(OR(21&gt;'Настройки'!$B$3,ISBLANK(CC350),CC350=0),"",CC350)</x:f>
      </x:c>
      <x:c r="DN350" s="50" t="str">
        <x:f>IF(OR(22&gt;'Настройки'!$B$3,ISBLANK(CD350),CD350=0),"",CD350)</x:f>
      </x:c>
      <x:c r="DO350" s="50" t="str">
        <x:f>IF(OR(23&gt;'Настройки'!$B$3,ISBLANK(CE350),CE350=0),"",CE350)</x:f>
      </x:c>
      <x:c r="DP350" s="50" t="str">
        <x:f>IF(OR(24&gt;'Настройки'!$B$3,ISBLANK(CF350),CF350=0),"",CF350)</x:f>
      </x:c>
      <x:c r="DQ350" s="50" t="str">
        <x:f>IF(OR(25&gt;'Настройки'!$B$3,ISBLANK(CG350),CG350=0),"",CG350)</x:f>
      </x:c>
      <x:c r="DR350" s="50" t="str">
        <x:f>IF(OR(26&gt;'Настройки'!$B$3,ISBLANK(CH350),CH350=0),"",CH350)</x:f>
      </x:c>
      <x:c r="DS350" s="50" t="str">
        <x:f>IF(OR(27&gt;'Настройки'!$B$3,ISBLANK(CI350),CI350=0),"",CI350)</x:f>
      </x:c>
      <x:c r="DT350" s="50" t="str">
        <x:f>IF(OR(28&gt;'Настройки'!$B$3,ISBLANK(CJ350),CJ350=0),"",CJ350)</x:f>
      </x:c>
      <x:c r="DU350" s="50" t="str">
        <x:f>IF(OR(29&gt;'Настройки'!$B$3,ISBLANK(CK350),CK350=0),"",CK350)</x:f>
      </x:c>
      <x:c r="DV350" s="50" t="str">
        <x:f>IF(OR(30&gt;'Настройки'!$B$3,ISBLANK(CL350),CL350=0),"",CL350)</x:f>
      </x:c>
      <x:c r="DW350" s="50" t="str">
        <x:f>IF(OR(31&gt;'Настройки'!$B$3,ISBLANK(CM350),CM350=0),"",CM350)</x:f>
      </x:c>
      <x:c r="DX350" s="50" t="str">
        <x:f>IF(OR(32&gt;'Настройки'!$B$3,ISBLANK(CN350),CN350=0),"",CN350)</x:f>
      </x:c>
      <x:c r="DY350" s="50" t="str">
        <x:f>IF(OR(33&gt;'Настройки'!$B$3,ISBLANK(CO350),CO350=0),"",CO350)</x:f>
      </x:c>
      <x:c r="DZ350" s="50" t="str">
        <x:f>IF(OR(34&gt;'Настройки'!$B$3,ISBLANK(CP350),CP350=0),"",CP350)</x:f>
      </x:c>
      <x:c r="EA350" s="50" t="str">
        <x:f>IF(OR(35&gt;'Настройки'!$B$3,ISBLANK(CQ350),CQ350=0),"",CQ350)</x:f>
      </x:c>
      <x:c r="EB350" s="50" t="str">
        <x:f>IF(OR(36&gt;'Настройки'!$B$3,ISBLANK(CR350),CR350=0),"",CR350)</x:f>
      </x:c>
      <x:c r="EC350" s="50" t="str">
        <x:f>IF(A350="","",IF(OR(BB350="AZ",BB350="BZ"),10000+ROW(),IF(AZ350&gt;'Настройки'!$B$11,20000+ROW(),IF(BF350&lt;&gt;"Обычный",30000+ROW(),IF(AX350&lt;=0,40000+ROW(),"")))))</x:f>
      </x:c>
      <x:c r="ED350" s="50" t="str">
        <x:f>IF(EC350="","",COUNTIFS($EC$2:$EC$1001,"&gt;0",$EC$2:$EC$1001,"&lt;"&amp;EC350)+1)</x:f>
      </x:c>
    </x:row>
    <x:row r="351">
      <x:c r="A351" s="115"/>
      <x:c r="B351" s="115"/>
      <x:c r="C351" s="115"/>
      <x:c r="D351" s="118"/>
      <x:c r="E351" s="118"/>
      <x:c r="F351" s="118"/>
      <x:c r="G351" s="118"/>
      <x:c r="H351" s="118"/>
      <x:c r="I351" s="118"/>
      <x:c r="J351" s="118"/>
      <x:c r="K351" s="118"/>
      <x:c r="L351" s="118"/>
      <x:c r="M351" s="118"/>
      <x:c r="N351" s="118"/>
      <x:c r="O351" s="118"/>
      <x:c r="P351" s="118"/>
      <x:c r="Q351" s="118"/>
      <x:c r="R351" s="118"/>
      <x:c r="S351" s="118"/>
      <x:c r="T351" s="118"/>
      <x:c r="U351" s="118"/>
      <x:c r="V351" s="118"/>
      <x:c r="W351" s="118"/>
      <x:c r="X351" s="118"/>
      <x:c r="Y351" s="118"/>
      <x:c r="Z351" s="118"/>
      <x:c r="AA351" s="118"/>
      <x:c r="AB351" s="118"/>
      <x:c r="AC351" s="118"/>
      <x:c r="AD351" s="118"/>
      <x:c r="AE351" s="118"/>
      <x:c r="AF351" s="118"/>
      <x:c r="AG351" s="118"/>
      <x:c r="AH351" s="118"/>
      <x:c r="AI351" s="118"/>
      <x:c r="AJ351" s="118"/>
      <x:c r="AK351" s="118"/>
      <x:c r="AL351" s="118"/>
      <x:c r="AM351" s="118"/>
      <x:c r="AN351" s="118"/>
      <x:c r="AO351" s="118"/>
      <x:c r="AP351" s="115"/>
      <x:c r="AQ351" s="49" t="str">
        <x:f>IF(A351="","",COUNT(BI351:INDEX(BI351:CR351,1,'Настройки'!$B$3)))</x:f>
      </x:c>
      <x:c r="AR351" s="49" t="str">
        <x:f>IF(A351="","",SUM(BI351:INDEX(BI351:CR351,1,'Настройки'!$B$3)))</x:f>
      </x:c>
      <x:c r="AS351" s="58" t="str">
        <x:f>IF(A351="","",IF('Настройки'!$B$4="Стоимость потребления",AR351*D351,IF('Настройки'!$B$4="Количество",AR351,E351)))</x:f>
      </x:c>
      <x:c r="AT351" s="61" t="str">
        <x:f>IF(OR(A351="",AS351&lt;0,SUM($AS$2:$AS$1001)&lt;=0),"",AS351/SUM($AS$2:$AS$1001))</x:f>
      </x:c>
      <x:c r="AU351" s="61" t="str">
        <x:f>IF(OR(A351="",AS351&lt;0,SUM($AS$2:$AS$1001)&lt;=0),"",SUMIFS($AS$2:$AS$1001,$AS$2:$AS$1001,"&gt;"&amp;AS351)/SUM($AS$2:$AS$1001))</x:f>
      </x:c>
      <x:c r="AV351" s="61" t="str">
        <x:f>IF(OR(A351="",AS351&lt;0,SUM($AS$2:$AS$1001)&lt;=0),"",SUMIFS($AS$2:$AS$1001,$AS$2:$AS$1001,"&gt;="&amp;AS351)/SUM($AS$2:$AS$1001))</x:f>
      </x:c>
      <x:c r="AW351" s="49" t="str">
        <x:f>IF(A351="","",IF(SUM($AS$2:$AS$1001)&lt;=0,"Не определён",IF(AS351&lt;0,"Исключение",IF(AU351&lt;'Настройки'!$B$5,"A",IF(AU351&lt;'Настройки'!$B$6,"B","C")))))</x:f>
      </x:c>
      <x:c r="AX351" s="58" t="str">
        <x:f>IF(A351="","",IF(AQ351=0,"",AVERAGE(BI351:INDEX(BI351:CR351,1,'Настройки'!$B$3))))</x:f>
      </x:c>
      <x:c r="AY351" s="58" t="str">
        <x:f>IF(OR(A351="",AQ351=0),"",STDEVP(BI351:INDEX(BI351:CR351,1,'Настройки'!$B$3)))</x:f>
      </x:c>
      <x:c r="AZ351" s="61" t="str">
        <x:f>IF(OR(A351="",AQ351&lt;'Настройки'!$B$12,AX351&lt;=0,AND('Настройки'!$B$10="Блокировать",COUNTIF(F351:INDEX(F351:AO351,1,'Настройки'!$B$3),"&lt;0")&gt;0)),"",AY351/ABS(AX351))</x:f>
      </x:c>
      <x:c r="BA351" s="49" t="str">
        <x:f>IF(A351="","",IF(AND('Настройки'!$B$10="Блокировать",COUNTIF(F351:INDEX(F351:AO351,1,'Настройки'!$B$3),"&lt;0")&gt;0),"Не определён",IF(AQ351&lt;'Настройки'!$B$12,"Не определён",IF(AX351=0,"Нет спроса",IF(AX351&lt;0,"Не определён",IF(AZ351&lt;='Настройки'!$B$7,"X",IF(AZ351&lt;='Настройки'!$B$8,"Y","Z")))))))</x:f>
      </x:c>
      <x:c r="BB351" s="49" t="str">
        <x:f>IF(OR(A351="",LEN(AW351)&lt;&gt;1,LEN(BA351)&lt;&gt;1),"",AW351&amp;BA351)</x:f>
      </x:c>
      <x:c r="BC351" s="61" t="str">
        <x:f>IF(OR(A351="",AQ351=0),"",(COUNT(BI351:INDEX(BI351:CR351,1,'Настройки'!$B$3))-COUNT(CS351:INDEX(CS351:EB351,1,'Настройки'!$B$3)))/AQ351)</x:f>
      </x:c>
      <x:c r="BD351" s="64" t="str">
        <x:f>IF(OR(A351="",COUNT(CS351:INDEX(CS351:EB351,1,'Настройки'!$B$3))=0),"",AQ351/COUNT(CS351:INDEX(CS351:EB351,1,'Настройки'!$B$3)))</x:f>
      </x:c>
      <x:c r="BE351" s="64" t="str">
        <x:f>IF(OR(A351="",COUNT(CS351:INDEX(CS351:EB351,1,'Настройки'!$B$3))=0),"",IF(AVERAGE(CS351:INDEX(CS351:EB351,1,'Настройки'!$B$3))=0,"",(STDEVP(CS351:INDEX(CS351:EB351,1,'Настройки'!$B$3))/ABS(AVERAGE(CS351:INDEX(CS351:EB351,1,'Настройки'!$B$3))))^2))</x:f>
      </x:c>
      <x:c r="BF351" s="49" t="str">
        <x:f>IF(A351="","",IF(AQ351&lt;3,"Недостаточно",IF(AQ351&lt;6,"Предварительный","Обычный")))</x:f>
      </x:c>
      <x:c r="BG351" s="49" t="str">
        <x:f>IF(A351="","",IF(COUNTIF(F351:INDEX(F351:AO351,1,'Настройки'!$B$3),"&lt;0")&gt;0,IF('Настройки'!$B$10="Блокировать","Отрицательный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"),"")&amp;IF(AQ351&lt;3,"Недостаточно истории. ",IF(AQ351&lt;6,"Предварительная классификация. ",""))&amp;IF(AX351=0,"Нет спроса за горизонт. ","")&amp;IF(AZ351&gt;'Настройки'!$B$11,"Экстремальная вариативность. ",""))</x:f>
      </x:c>
      <x:c r="BH351" s="49" t="str">
        <x:f>IF(A351="","",IFERROR(VLOOKUP(BB351,'Настройки'!$D$3:$E$11,2,FALSE),"Сначала проверьте исходные данные и историю спроса.")&amp;" Уточните срок поставки, MOQ и критичность.")</x:f>
      </x:c>
      <x:c r="BI351" s="50" t="str">
        <x:f>IF(1&gt;'Настройки'!$B$3,"",IF(ISBLANK(F351),IF('Настройки'!$B$9="Нулевой спрос",0,""),IF(F351&lt;0,IF('Настройки'!$B$10="Исключить","",IF('Настройки'!$B$10="Абсолютные значения",ABS(F351),F351)),F351)))</x:f>
      </x:c>
      <x:c r="BJ351" s="50" t="str">
        <x:f>IF(2&gt;'Настройки'!$B$3,"",IF(ISBLANK(G351),IF('Настройки'!$B$9="Нулевой спрос",0,""),IF(G351&lt;0,IF('Настройки'!$B$10="Исключить","",IF('Настройки'!$B$10="Абсолютные значения",ABS(G351),G351)),G351)))</x:f>
      </x:c>
      <x:c r="BK351" s="50" t="str">
        <x:f>IF(3&gt;'Настройки'!$B$3,"",IF(ISBLANK(H351),IF('Настройки'!$B$9="Нулевой спрос",0,""),IF(H351&lt;0,IF('Настройки'!$B$10="Исключить","",IF('Настройки'!$B$10="Абсолютные значения",ABS(H351),H351)),H351)))</x:f>
      </x:c>
      <x:c r="BL351" s="50" t="str">
        <x:f>IF(4&gt;'Настройки'!$B$3,"",IF(ISBLANK(I351),IF('Настройки'!$B$9="Нулевой спрос",0,""),IF(I351&lt;0,IF('Настройки'!$B$10="Исключить","",IF('Настройки'!$B$10="Абсолютные значения",ABS(I351),I351)),I351)))</x:f>
      </x:c>
      <x:c r="BM351" s="50" t="str">
        <x:f>IF(5&gt;'Настройки'!$B$3,"",IF(ISBLANK(J351),IF('Настройки'!$B$9="Нулевой спрос",0,""),IF(J351&lt;0,IF('Настройки'!$B$10="Исключить","",IF('Настройки'!$B$10="Абсолютные значения",ABS(J351),J351)),J351)))</x:f>
      </x:c>
      <x:c r="BN351" s="50" t="str">
        <x:f>IF(6&gt;'Настройки'!$B$3,"",IF(ISBLANK(K351),IF('Настройки'!$B$9="Нулевой спрос",0,""),IF(K351&lt;0,IF('Настройки'!$B$10="Исключить","",IF('Настройки'!$B$10="Абсолютные значения",ABS(K351),K351)),K351)))</x:f>
      </x:c>
      <x:c r="BO351" s="50" t="str">
        <x:f>IF(7&gt;'Настройки'!$B$3,"",IF(ISBLANK(L351),IF('Настройки'!$B$9="Нулевой спрос",0,""),IF(L351&lt;0,IF('Настройки'!$B$10="Исключить","",IF('Настройки'!$B$10="Абсолютные значения",ABS(L351),L351)),L351)))</x:f>
      </x:c>
      <x:c r="BP351" s="50" t="str">
        <x:f>IF(8&gt;'Настройки'!$B$3,"",IF(ISBLANK(M351),IF('Настройки'!$B$9="Нулевой спрос",0,""),IF(M351&lt;0,IF('Настройки'!$B$10="Исключить","",IF('Настройки'!$B$10="Абсолютные значения",ABS(M351),M351)),M351)))</x:f>
      </x:c>
      <x:c r="BQ351" s="50" t="str">
        <x:f>IF(9&gt;'Настройки'!$B$3,"",IF(ISBLANK(N351),IF('Настройки'!$B$9="Нулевой спрос",0,""),IF(N351&lt;0,IF('Настройки'!$B$10="Исключить","",IF('Настройки'!$B$10="Абсолютные значения",ABS(N351),N351)),N351)))</x:f>
      </x:c>
      <x:c r="BR351" s="50" t="str">
        <x:f>IF(10&gt;'Настройки'!$B$3,"",IF(ISBLANK(O351),IF('Настройки'!$B$9="Нулевой спрос",0,""),IF(O351&lt;0,IF('Настройки'!$B$10="Исключить","",IF('Настройки'!$B$10="Абсолютные значения",ABS(O351),O351)),O351)))</x:f>
      </x:c>
      <x:c r="BS351" s="50" t="str">
        <x:f>IF(11&gt;'Настройки'!$B$3,"",IF(ISBLANK(P351),IF('Настройки'!$B$9="Нулевой спрос",0,""),IF(P351&lt;0,IF('Настройки'!$B$10="Исключить","",IF('Настройки'!$B$10="Абсолютные значения",ABS(P351),P351)),P351)))</x:f>
      </x:c>
      <x:c r="BT351" s="50" t="str">
        <x:f>IF(12&gt;'Настройки'!$B$3,"",IF(ISBLANK(Q351),IF('Настройки'!$B$9="Нулевой спрос",0,""),IF(Q351&lt;0,IF('Настройки'!$B$10="Исключить","",IF('Настройки'!$B$10="Абсолютные значения",ABS(Q351),Q351)),Q351)))</x:f>
      </x:c>
      <x:c r="BU351" s="50" t="str">
        <x:f>IF(13&gt;'Настройки'!$B$3,"",IF(ISBLANK(R351),IF('Настройки'!$B$9="Нулевой спрос",0,""),IF(R351&lt;0,IF('Настройки'!$B$10="Исключить","",IF('Настройки'!$B$10="Абсолютные значения",ABS(R351),R351)),R351)))</x:f>
      </x:c>
      <x:c r="BV351" s="50" t="str">
        <x:f>IF(14&gt;'Настройки'!$B$3,"",IF(ISBLANK(S351),IF('Настройки'!$B$9="Нулевой спрос",0,""),IF(S351&lt;0,IF('Настройки'!$B$10="Исключить","",IF('Настройки'!$B$10="Абсолютные значения",ABS(S351),S351)),S351)))</x:f>
      </x:c>
      <x:c r="BW351" s="50" t="str">
        <x:f>IF(15&gt;'Настройки'!$B$3,"",IF(ISBLANK(T351),IF('Настройки'!$B$9="Нулевой спрос",0,""),IF(T351&lt;0,IF('Настройки'!$B$10="Исключить","",IF('Настройки'!$B$10="Абсолютные значения",ABS(T351),T351)),T351)))</x:f>
      </x:c>
      <x:c r="BX351" s="50" t="str">
        <x:f>IF(16&gt;'Настройки'!$B$3,"",IF(ISBLANK(U351),IF('Настройки'!$B$9="Нулевой спрос",0,""),IF(U351&lt;0,IF('Настройки'!$B$10="Исключить","",IF('Настройки'!$B$10="Абсолютные значения",ABS(U351),U351)),U351)))</x:f>
      </x:c>
      <x:c r="BY351" s="50" t="str">
        <x:f>IF(17&gt;'Настройки'!$B$3,"",IF(ISBLANK(V351),IF('Настройки'!$B$9="Нулевой спрос",0,""),IF(V351&lt;0,IF('Настройки'!$B$10="Исключить","",IF('Настройки'!$B$10="Абсолютные значения",ABS(V351),V351)),V351)))</x:f>
      </x:c>
      <x:c r="BZ351" s="50" t="str">
        <x:f>IF(18&gt;'Настройки'!$B$3,"",IF(ISBLANK(W351),IF('Настройки'!$B$9="Нулевой спрос",0,""),IF(W351&lt;0,IF('Настройки'!$B$10="Исключить","",IF('Настройки'!$B$10="Абсолютные значения",ABS(W351),W351)),W351)))</x:f>
      </x:c>
      <x:c r="CA351" s="50" t="str">
        <x:f>IF(19&gt;'Настройки'!$B$3,"",IF(ISBLANK(X351),IF('Настройки'!$B$9="Нулевой спрос",0,""),IF(X351&lt;0,IF('Настройки'!$B$10="Исключить","",IF('Настройки'!$B$10="Абсолютные значения",ABS(X351),X351)),X351)))</x:f>
      </x:c>
      <x:c r="CB351" s="50" t="str">
        <x:f>IF(20&gt;'Настройки'!$B$3,"",IF(ISBLANK(Y351),IF('Настройки'!$B$9="Нулевой спрос",0,""),IF(Y351&lt;0,IF('Настройки'!$B$10="Исключить","",IF('Настройки'!$B$10="Абсолютные значения",ABS(Y351),Y351)),Y351)))</x:f>
      </x:c>
      <x:c r="CC351" s="50" t="str">
        <x:f>IF(21&gt;'Настройки'!$B$3,"",IF(ISBLANK(Z351),IF('Настройки'!$B$9="Нулевой спрос",0,""),IF(Z351&lt;0,IF('Настройки'!$B$10="Исключить","",IF('Настройки'!$B$10="Абсолютные значения",ABS(Z351),Z351)),Z351)))</x:f>
      </x:c>
      <x:c r="CD351" s="50" t="str">
        <x:f>IF(22&gt;'Настройки'!$B$3,"",IF(ISBLANK(AA351),IF('Настройки'!$B$9="Нулевой спрос",0,""),IF(AA351&lt;0,IF('Настройки'!$B$10="Исключить","",IF('Настройки'!$B$10="Абсолютные значения",ABS(AA351),AA351)),AA351)))</x:f>
      </x:c>
      <x:c r="CE351" s="50" t="str">
        <x:f>IF(23&gt;'Настройки'!$B$3,"",IF(ISBLANK(AB351),IF('Настройки'!$B$9="Нулевой спрос",0,""),IF(AB351&lt;0,IF('Настройки'!$B$10="Исключить","",IF('Настройки'!$B$10="Абсолютные значения",ABS(AB351),AB351)),AB351)))</x:f>
      </x:c>
      <x:c r="CF351" s="50" t="str">
        <x:f>IF(24&gt;'Настройки'!$B$3,"",IF(ISBLANK(AC351),IF('Настройки'!$B$9="Нулевой спрос",0,""),IF(AC351&lt;0,IF('Настройки'!$B$10="Исключить","",IF('Настройки'!$B$10="Абсолютные значения",ABS(AC351),AC351)),AC351)))</x:f>
      </x:c>
      <x:c r="CG351" s="50" t="str">
        <x:f>IF(25&gt;'Настройки'!$B$3,"",IF(ISBLANK(AD351),IF('Настройки'!$B$9="Нулевой спрос",0,""),IF(AD351&lt;0,IF('Настройки'!$B$10="Исключить","",IF('Настройки'!$B$10="Абсолютные значения",ABS(AD351),AD351)),AD351)))</x:f>
      </x:c>
      <x:c r="CH351" s="50" t="str">
        <x:f>IF(26&gt;'Настройки'!$B$3,"",IF(ISBLANK(AE351),IF('Настройки'!$B$9="Нулевой спрос",0,""),IF(AE351&lt;0,IF('Настройки'!$B$10="Исключить","",IF('Настройки'!$B$10="Абсолютные значения",ABS(AE351),AE351)),AE351)))</x:f>
      </x:c>
      <x:c r="CI351" s="50" t="str">
        <x:f>IF(27&gt;'Настройки'!$B$3,"",IF(ISBLANK(AF351),IF('Настройки'!$B$9="Нулевой спрос",0,""),IF(AF351&lt;0,IF('Настройки'!$B$10="Исключить","",IF('Настройки'!$B$10="Абсолютные значения",ABS(AF351),AF351)),AF351)))</x:f>
      </x:c>
      <x:c r="CJ351" s="50" t="str">
        <x:f>IF(28&gt;'Настройки'!$B$3,"",IF(ISBLANK(AG351),IF('Настройки'!$B$9="Нулевой спрос",0,""),IF(AG351&lt;0,IF('Настройки'!$B$10="Исключить","",IF('Настройки'!$B$10="Абсолютные значения",ABS(AG351),AG351)),AG351)))</x:f>
      </x:c>
      <x:c r="CK351" s="50" t="str">
        <x:f>IF(29&gt;'Настройки'!$B$3,"",IF(ISBLANK(AH351),IF('Настройки'!$B$9="Нулевой спрос",0,""),IF(AH351&lt;0,IF('Настройки'!$B$10="Исключить","",IF('Настройки'!$B$10="Абсолютные значения",ABS(AH351),AH351)),AH351)))</x:f>
      </x:c>
      <x:c r="CL351" s="50" t="str">
        <x:f>IF(30&gt;'Настройки'!$B$3,"",IF(ISBLANK(AI351),IF('Настройки'!$B$9="Нулевой спрос",0,""),IF(AI351&lt;0,IF('Настройки'!$B$10="Исключить","",IF('Настройки'!$B$10="Абсолютные значения",ABS(AI351),AI351)),AI351)))</x:f>
      </x:c>
      <x:c r="CM351" s="50" t="str">
        <x:f>IF(31&gt;'Настройки'!$B$3,"",IF(ISBLANK(AJ351),IF('Настройки'!$B$9="Нулевой спрос",0,""),IF(AJ351&lt;0,IF('Настройки'!$B$10="Исключить","",IF('Настройки'!$B$10="Абсолютные значения",ABS(AJ351),AJ351)),AJ351)))</x:f>
      </x:c>
      <x:c r="CN351" s="50" t="str">
        <x:f>IF(32&gt;'Настройки'!$B$3,"",IF(ISBLANK(AK351),IF('Настройки'!$B$9="Нулевой спрос",0,""),IF(AK351&lt;0,IF('Настройки'!$B$10="Исключить","",IF('Настройки'!$B$10="Абсолютные значения",ABS(AK351),AK351)),AK351)))</x:f>
      </x:c>
      <x:c r="CO351" s="50" t="str">
        <x:f>IF(33&gt;'Настройки'!$B$3,"",IF(ISBLANK(AL351),IF('Настройки'!$B$9="Нулевой спрос",0,""),IF(AL351&lt;0,IF('Настройки'!$B$10="Исключить","",IF('Настройки'!$B$10="Абсолютные значения",ABS(AL351),AL351)),AL351)))</x:f>
      </x:c>
      <x:c r="CP351" s="50" t="str">
        <x:f>IF(34&gt;'Настройки'!$B$3,"",IF(ISBLANK(AM351),IF('Настройки'!$B$9="Нулевой спрос",0,""),IF(AM351&lt;0,IF('Настройки'!$B$10="Исключить","",IF('Настройки'!$B$10="Абсолютные значения",ABS(AM351),AM351)),AM351)))</x:f>
      </x:c>
      <x:c r="CQ351" s="50" t="str">
        <x:f>IF(35&gt;'Настройки'!$B$3,"",IF(ISBLANK(AN351),IF('Настройки'!$B$9="Нулевой спрос",0,""),IF(AN351&lt;0,IF('Настройки'!$B$10="Исключить","",IF('Настройки'!$B$10="Абсолютные значения",ABS(AN351),AN351)),AN351)))</x:f>
      </x:c>
      <x:c r="CR351" s="50" t="str">
        <x:f>IF(36&gt;'Настройки'!$B$3,"",IF(ISBLANK(AO351),IF('Настройки'!$B$9="Нулевой спрос",0,""),IF(AO351&lt;0,IF('Настройки'!$B$10="Исключить","",IF('Настройки'!$B$10="Абсолютные значения",ABS(AO351),AO351)),AO351)))</x:f>
      </x:c>
      <x:c r="CS351" s="50" t="str">
        <x:f>IF(OR(1&gt;'Настройки'!$B$3,ISBLANK(BI351),BI351=0),"",BI351)</x:f>
      </x:c>
      <x:c r="CT351" s="50" t="str">
        <x:f>IF(OR(2&gt;'Настройки'!$B$3,ISBLANK(BJ351),BJ351=0),"",BJ351)</x:f>
      </x:c>
      <x:c r="CU351" s="50" t="str">
        <x:f>IF(OR(3&gt;'Настройки'!$B$3,ISBLANK(BK351),BK351=0),"",BK351)</x:f>
      </x:c>
      <x:c r="CV351" s="50" t="str">
        <x:f>IF(OR(4&gt;'Настройки'!$B$3,ISBLANK(BL351),BL351=0),"",BL351)</x:f>
      </x:c>
      <x:c r="CW351" s="50" t="str">
        <x:f>IF(OR(5&gt;'Настройки'!$B$3,ISBLANK(BM351),BM351=0),"",BM351)</x:f>
      </x:c>
      <x:c r="CX351" s="50" t="str">
        <x:f>IF(OR(6&gt;'Настройки'!$B$3,ISBLANK(BN351),BN351=0),"",BN351)</x:f>
      </x:c>
      <x:c r="CY351" s="50" t="str">
        <x:f>IF(OR(7&gt;'Настройки'!$B$3,ISBLANK(BO351),BO351=0),"",BO351)</x:f>
      </x:c>
      <x:c r="CZ351" s="50" t="str">
        <x:f>IF(OR(8&gt;'Настройки'!$B$3,ISBLANK(BP351),BP351=0),"",BP351)</x:f>
      </x:c>
      <x:c r="DA351" s="50" t="str">
        <x:f>IF(OR(9&gt;'Настройки'!$B$3,ISBLANK(BQ351),BQ351=0),"",BQ351)</x:f>
      </x:c>
      <x:c r="DB351" s="50" t="str">
        <x:f>IF(OR(10&gt;'Настройки'!$B$3,ISBLANK(BR351),BR351=0),"",BR351)</x:f>
      </x:c>
      <x:c r="DC351" s="50" t="str">
        <x:f>IF(OR(11&gt;'Настройки'!$B$3,ISBLANK(BS351),BS351=0),"",BS351)</x:f>
      </x:c>
      <x:c r="DD351" s="50" t="str">
        <x:f>IF(OR(12&gt;'Настройки'!$B$3,ISBLANK(BT351),BT351=0),"",BT351)</x:f>
      </x:c>
      <x:c r="DE351" s="50" t="str">
        <x:f>IF(OR(13&gt;'Настройки'!$B$3,ISBLANK(BU351),BU351=0),"",BU351)</x:f>
      </x:c>
      <x:c r="DF351" s="50" t="str">
        <x:f>IF(OR(14&gt;'Настройки'!$B$3,ISBLANK(BV351),BV351=0),"",BV351)</x:f>
      </x:c>
      <x:c r="DG351" s="50" t="str">
        <x:f>IF(OR(15&gt;'Настройки'!$B$3,ISBLANK(BW351),BW351=0),"",BW351)</x:f>
      </x:c>
      <x:c r="DH351" s="50" t="str">
        <x:f>IF(OR(16&gt;'Настройки'!$B$3,ISBLANK(BX351),BX351=0),"",BX351)</x:f>
      </x:c>
      <x:c r="DI351" s="50" t="str">
        <x:f>IF(OR(17&gt;'Настройки'!$B$3,ISBLANK(BY351),BY351=0),"",BY351)</x:f>
      </x:c>
      <x:c r="DJ351" s="50" t="str">
        <x:f>IF(OR(18&gt;'Настройки'!$B$3,ISBLANK(BZ351),BZ351=0),"",BZ351)</x:f>
      </x:c>
      <x:c r="DK351" s="50" t="str">
        <x:f>IF(OR(19&gt;'Настройки'!$B$3,ISBLANK(CA351),CA351=0),"",CA351)</x:f>
      </x:c>
      <x:c r="DL351" s="50" t="str">
        <x:f>IF(OR(20&gt;'Настройки'!$B$3,ISBLANK(CB351),CB351=0),"",CB351)</x:f>
      </x:c>
      <x:c r="DM351" s="50" t="str">
        <x:f>IF(OR(21&gt;'Настройки'!$B$3,ISBLANK(CC351),CC351=0),"",CC351)</x:f>
      </x:c>
      <x:c r="DN351" s="50" t="str">
        <x:f>IF(OR(22&gt;'Настройки'!$B$3,ISBLANK(CD351),CD351=0),"",CD351)</x:f>
      </x:c>
      <x:c r="DO351" s="50" t="str">
        <x:f>IF(OR(23&gt;'Настройки'!$B$3,ISBLANK(CE351),CE351=0),"",CE351)</x:f>
      </x:c>
      <x:c r="DP351" s="50" t="str">
        <x:f>IF(OR(24&gt;'Настройки'!$B$3,ISBLANK(CF351),CF351=0),"",CF351)</x:f>
      </x:c>
      <x:c r="DQ351" s="50" t="str">
        <x:f>IF(OR(25&gt;'Настройки'!$B$3,ISBLANK(CG351),CG351=0),"",CG351)</x:f>
      </x:c>
      <x:c r="DR351" s="50" t="str">
        <x:f>IF(OR(26&gt;'Настройки'!$B$3,ISBLANK(CH351),CH351=0),"",CH351)</x:f>
      </x:c>
      <x:c r="DS351" s="50" t="str">
        <x:f>IF(OR(27&gt;'Настройки'!$B$3,ISBLANK(CI351),CI351=0),"",CI351)</x:f>
      </x:c>
      <x:c r="DT351" s="50" t="str">
        <x:f>IF(OR(28&gt;'Настройки'!$B$3,ISBLANK(CJ351),CJ351=0),"",CJ351)</x:f>
      </x:c>
      <x:c r="DU351" s="50" t="str">
        <x:f>IF(OR(29&gt;'Настройки'!$B$3,ISBLANK(CK351),CK351=0),"",CK351)</x:f>
      </x:c>
      <x:c r="DV351" s="50" t="str">
        <x:f>IF(OR(30&gt;'Настройки'!$B$3,ISBLANK(CL351),CL351=0),"",CL351)</x:f>
      </x:c>
      <x:c r="DW351" s="50" t="str">
        <x:f>IF(OR(31&gt;'Настройки'!$B$3,ISBLANK(CM351),CM351=0),"",CM351)</x:f>
      </x:c>
      <x:c r="DX351" s="50" t="str">
        <x:f>IF(OR(32&gt;'Настройки'!$B$3,ISBLANK(CN351),CN351=0),"",CN351)</x:f>
      </x:c>
      <x:c r="DY351" s="50" t="str">
        <x:f>IF(OR(33&gt;'Настройки'!$B$3,ISBLANK(CO351),CO351=0),"",CO351)</x:f>
      </x:c>
      <x:c r="DZ351" s="50" t="str">
        <x:f>IF(OR(34&gt;'Настройки'!$B$3,ISBLANK(CP351),CP351=0),"",CP351)</x:f>
      </x:c>
      <x:c r="EA351" s="50" t="str">
        <x:f>IF(OR(35&gt;'Настройки'!$B$3,ISBLANK(CQ351),CQ351=0),"",CQ351)</x:f>
      </x:c>
      <x:c r="EB351" s="50" t="str">
        <x:f>IF(OR(36&gt;'Настройки'!$B$3,ISBLANK(CR351),CR351=0),"",CR351)</x:f>
      </x:c>
      <x:c r="EC351" s="50" t="str">
        <x:f>IF(A351="","",IF(OR(BB351="AZ",BB351="BZ"),10000+ROW(),IF(AZ351&gt;'Настройки'!$B$11,20000+ROW(),IF(BF351&lt;&gt;"Обычный",30000+ROW(),IF(AX351&lt;=0,40000+ROW(),"")))))</x:f>
      </x:c>
      <x:c r="ED351" s="50" t="str">
        <x:f>IF(EC351="","",COUNTIFS($EC$2:$EC$1001,"&gt;0",$EC$2:$EC$1001,"&lt;"&amp;EC351)+1)</x:f>
      </x:c>
    </x:row>
    <x:row r="352">
      <x:c r="A352" s="115"/>
      <x:c r="B352" s="115"/>
      <x:c r="C352" s="115"/>
      <x:c r="D352" s="118"/>
      <x:c r="E352" s="118"/>
      <x:c r="F352" s="118"/>
      <x:c r="G352" s="118"/>
      <x:c r="H352" s="118"/>
      <x:c r="I352" s="118"/>
      <x:c r="J352" s="118"/>
      <x:c r="K352" s="118"/>
      <x:c r="L352" s="118"/>
      <x:c r="M352" s="118"/>
      <x:c r="N352" s="118"/>
      <x:c r="O352" s="118"/>
      <x:c r="P352" s="118"/>
      <x:c r="Q352" s="118"/>
      <x:c r="R352" s="118"/>
      <x:c r="S352" s="118"/>
      <x:c r="T352" s="118"/>
      <x:c r="U352" s="118"/>
      <x:c r="V352" s="118"/>
      <x:c r="W352" s="118"/>
      <x:c r="X352" s="118"/>
      <x:c r="Y352" s="118"/>
      <x:c r="Z352" s="118"/>
      <x:c r="AA352" s="118"/>
      <x:c r="AB352" s="118"/>
      <x:c r="AC352" s="118"/>
      <x:c r="AD352" s="118"/>
      <x:c r="AE352" s="118"/>
      <x:c r="AF352" s="118"/>
      <x:c r="AG352" s="118"/>
      <x:c r="AH352" s="118"/>
      <x:c r="AI352" s="118"/>
      <x:c r="AJ352" s="118"/>
      <x:c r="AK352" s="118"/>
      <x:c r="AL352" s="118"/>
      <x:c r="AM352" s="118"/>
      <x:c r="AN352" s="118"/>
      <x:c r="AO352" s="118"/>
      <x:c r="AP352" s="115"/>
      <x:c r="AQ352" s="49" t="str">
        <x:f>IF(A352="","",COUNT(BI352:INDEX(BI352:CR352,1,'Настройки'!$B$3)))</x:f>
      </x:c>
      <x:c r="AR352" s="49" t="str">
        <x:f>IF(A352="","",SUM(BI352:INDEX(BI352:CR352,1,'Настройки'!$B$3)))</x:f>
      </x:c>
      <x:c r="AS352" s="58" t="str">
        <x:f>IF(A352="","",IF('Настройки'!$B$4="Стоимость потребления",AR352*D352,IF('Настройки'!$B$4="Количество",AR352,E352)))</x:f>
      </x:c>
      <x:c r="AT352" s="61" t="str">
        <x:f>IF(OR(A352="",AS352&lt;0,SUM($AS$2:$AS$1001)&lt;=0),"",AS352/SUM($AS$2:$AS$1001))</x:f>
      </x:c>
      <x:c r="AU352" s="61" t="str">
        <x:f>IF(OR(A352="",AS352&lt;0,SUM($AS$2:$AS$1001)&lt;=0),"",SUMIFS($AS$2:$AS$1001,$AS$2:$AS$1001,"&gt;"&amp;AS352)/SUM($AS$2:$AS$1001))</x:f>
      </x:c>
      <x:c r="AV352" s="61" t="str">
        <x:f>IF(OR(A352="",AS352&lt;0,SUM($AS$2:$AS$1001)&lt;=0),"",SUMIFS($AS$2:$AS$1001,$AS$2:$AS$1001,"&gt;="&amp;AS352)/SUM($AS$2:$AS$1001))</x:f>
      </x:c>
      <x:c r="AW352" s="49" t="str">
        <x:f>IF(A352="","",IF(SUM($AS$2:$AS$1001)&lt;=0,"Не определён",IF(AS352&lt;0,"Исключение",IF(AU352&lt;'Настройки'!$B$5,"A",IF(AU352&lt;'Настройки'!$B$6,"B","C")))))</x:f>
      </x:c>
      <x:c r="AX352" s="58" t="str">
        <x:f>IF(A352="","",IF(AQ352=0,"",AVERAGE(BI352:INDEX(BI352:CR352,1,'Настройки'!$B$3))))</x:f>
      </x:c>
      <x:c r="AY352" s="58" t="str">
        <x:f>IF(OR(A352="",AQ352=0),"",STDEVP(BI352:INDEX(BI352:CR352,1,'Настройки'!$B$3)))</x:f>
      </x:c>
      <x:c r="AZ352" s="61" t="str">
        <x:f>IF(OR(A352="",AQ352&lt;'Настройки'!$B$12,AX352&lt;=0,AND('Настройки'!$B$10="Блокировать",COUNTIF(F352:INDEX(F352:AO352,1,'Настройки'!$B$3),"&lt;0")&gt;0)),"",AY352/ABS(AX352))</x:f>
      </x:c>
      <x:c r="BA352" s="49" t="str">
        <x:f>IF(A352="","",IF(AND('Настройки'!$B$10="Блокировать",COUNTIF(F352:INDEX(F352:AO352,1,'Настройки'!$B$3),"&lt;0")&gt;0),"Не определён",IF(AQ352&lt;'Настройки'!$B$12,"Не определён",IF(AX352=0,"Нет спроса",IF(AX352&lt;0,"Не определён",IF(AZ352&lt;='Настройки'!$B$7,"X",IF(AZ352&lt;='Настройки'!$B$8,"Y","Z")))))))</x:f>
      </x:c>
      <x:c r="BB352" s="49" t="str">
        <x:f>IF(OR(A352="",LEN(AW352)&lt;&gt;1,LEN(BA352)&lt;&gt;1),"",AW352&amp;BA352)</x:f>
      </x:c>
      <x:c r="BC352" s="61" t="str">
        <x:f>IF(OR(A352="",AQ352=0),"",(COUNT(BI352:INDEX(BI352:CR352,1,'Настройки'!$B$3))-COUNT(CS352:INDEX(CS352:EB352,1,'Настройки'!$B$3)))/AQ352)</x:f>
      </x:c>
      <x:c r="BD352" s="64" t="str">
        <x:f>IF(OR(A352="",COUNT(CS352:INDEX(CS352:EB352,1,'Настройки'!$B$3))=0),"",AQ352/COUNT(CS352:INDEX(CS352:EB352,1,'Настройки'!$B$3)))</x:f>
      </x:c>
      <x:c r="BE352" s="64" t="str">
        <x:f>IF(OR(A352="",COUNT(CS352:INDEX(CS352:EB352,1,'Настройки'!$B$3))=0),"",IF(AVERAGE(CS352:INDEX(CS352:EB352,1,'Настройки'!$B$3))=0,"",(STDEVP(CS352:INDEX(CS352:EB352,1,'Настройки'!$B$3))/ABS(AVERAGE(CS352:INDEX(CS352:EB352,1,'Настройки'!$B$3))))^2))</x:f>
      </x:c>
      <x:c r="BF352" s="49" t="str">
        <x:f>IF(A352="","",IF(AQ352&lt;3,"Недостаточно",IF(AQ352&lt;6,"Предварительный","Обычный")))</x:f>
      </x:c>
      <x:c r="BG352" s="49" t="str">
        <x:f>IF(A352="","",IF(COUNTIF(F352:INDEX(F352:AO352,1,'Настройки'!$B$3),"&lt;0")&gt;0,IF('Настройки'!$B$10="Блокировать","Отрицательный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"),"")&amp;IF(AQ352&lt;3,"Недостаточно истории. ",IF(AQ352&lt;6,"Предварительная классификация. ",""))&amp;IF(AX352=0,"Нет спроса за горизонт. ","")&amp;IF(AZ352&gt;'Настройки'!$B$11,"Экстремальная вариативность. ",""))</x:f>
      </x:c>
      <x:c r="BH352" s="49" t="str">
        <x:f>IF(A352="","",IFERROR(VLOOKUP(BB352,'Настройки'!$D$3:$E$11,2,FALSE),"Сначала проверьте исходные данные и историю спроса.")&amp;" Уточните срок поставки, MOQ и критичность.")</x:f>
      </x:c>
      <x:c r="BI352" s="50" t="str">
        <x:f>IF(1&gt;'Настройки'!$B$3,"",IF(ISBLANK(F352),IF('Настройки'!$B$9="Нулевой спрос",0,""),IF(F352&lt;0,IF('Настройки'!$B$10="Исключить","",IF('Настройки'!$B$10="Абсолютные значения",ABS(F352),F352)),F352)))</x:f>
      </x:c>
      <x:c r="BJ352" s="50" t="str">
        <x:f>IF(2&gt;'Настройки'!$B$3,"",IF(ISBLANK(G352),IF('Настройки'!$B$9="Нулевой спрос",0,""),IF(G352&lt;0,IF('Настройки'!$B$10="Исключить","",IF('Настройки'!$B$10="Абсолютные значения",ABS(G352),G352)),G352)))</x:f>
      </x:c>
      <x:c r="BK352" s="50" t="str">
        <x:f>IF(3&gt;'Настройки'!$B$3,"",IF(ISBLANK(H352),IF('Настройки'!$B$9="Нулевой спрос",0,""),IF(H352&lt;0,IF('Настройки'!$B$10="Исключить","",IF('Настройки'!$B$10="Абсолютные значения",ABS(H352),H352)),H352)))</x:f>
      </x:c>
      <x:c r="BL352" s="50" t="str">
        <x:f>IF(4&gt;'Настройки'!$B$3,"",IF(ISBLANK(I352),IF('Настройки'!$B$9="Нулевой спрос",0,""),IF(I352&lt;0,IF('Настройки'!$B$10="Исключить","",IF('Настройки'!$B$10="Абсолютные значения",ABS(I352),I352)),I352)))</x:f>
      </x:c>
      <x:c r="BM352" s="50" t="str">
        <x:f>IF(5&gt;'Настройки'!$B$3,"",IF(ISBLANK(J352),IF('Настройки'!$B$9="Нулевой спрос",0,""),IF(J352&lt;0,IF('Настройки'!$B$10="Исключить","",IF('Настройки'!$B$10="Абсолютные значения",ABS(J352),J352)),J352)))</x:f>
      </x:c>
      <x:c r="BN352" s="50" t="str">
        <x:f>IF(6&gt;'Настройки'!$B$3,"",IF(ISBLANK(K352),IF('Настройки'!$B$9="Нулевой спрос",0,""),IF(K352&lt;0,IF('Настройки'!$B$10="Исключить","",IF('Настройки'!$B$10="Абсолютные значения",ABS(K352),K352)),K352)))</x:f>
      </x:c>
      <x:c r="BO352" s="50" t="str">
        <x:f>IF(7&gt;'Настройки'!$B$3,"",IF(ISBLANK(L352),IF('Настройки'!$B$9="Нулевой спрос",0,""),IF(L352&lt;0,IF('Настройки'!$B$10="Исключить","",IF('Настройки'!$B$10="Абсолютные значения",ABS(L352),L352)),L352)))</x:f>
      </x:c>
      <x:c r="BP352" s="50" t="str">
        <x:f>IF(8&gt;'Настройки'!$B$3,"",IF(ISBLANK(M352),IF('Настройки'!$B$9="Нулевой спрос",0,""),IF(M352&lt;0,IF('Настройки'!$B$10="Исключить","",IF('Настройки'!$B$10="Абсолютные значения",ABS(M352),M352)),M352)))</x:f>
      </x:c>
      <x:c r="BQ352" s="50" t="str">
        <x:f>IF(9&gt;'Настройки'!$B$3,"",IF(ISBLANK(N352),IF('Настройки'!$B$9="Нулевой спрос",0,""),IF(N352&lt;0,IF('Настройки'!$B$10="Исключить","",IF('Настройки'!$B$10="Абсолютные значения",ABS(N352),N352)),N352)))</x:f>
      </x:c>
      <x:c r="BR352" s="50" t="str">
        <x:f>IF(10&gt;'Настройки'!$B$3,"",IF(ISBLANK(O352),IF('Настройки'!$B$9="Нулевой спрос",0,""),IF(O352&lt;0,IF('Настройки'!$B$10="Исключить","",IF('Настройки'!$B$10="Абсолютные значения",ABS(O352),O352)),O352)))</x:f>
      </x:c>
      <x:c r="BS352" s="50" t="str">
        <x:f>IF(11&gt;'Настройки'!$B$3,"",IF(ISBLANK(P352),IF('Настройки'!$B$9="Нулевой спрос",0,""),IF(P352&lt;0,IF('Настройки'!$B$10="Исключить","",IF('Настройки'!$B$10="Абсолютные значения",ABS(P352),P352)),P352)))</x:f>
      </x:c>
      <x:c r="BT352" s="50" t="str">
        <x:f>IF(12&gt;'Настройки'!$B$3,"",IF(ISBLANK(Q352),IF('Настройки'!$B$9="Нулевой спрос",0,""),IF(Q352&lt;0,IF('Настройки'!$B$10="Исключить","",IF('Настройки'!$B$10="Абсолютные значения",ABS(Q352),Q352)),Q352)))</x:f>
      </x:c>
      <x:c r="BU352" s="50" t="str">
        <x:f>IF(13&gt;'Настройки'!$B$3,"",IF(ISBLANK(R352),IF('Настройки'!$B$9="Нулевой спрос",0,""),IF(R352&lt;0,IF('Настройки'!$B$10="Исключить","",IF('Настройки'!$B$10="Абсолютные значения",ABS(R352),R352)),R352)))</x:f>
      </x:c>
      <x:c r="BV352" s="50" t="str">
        <x:f>IF(14&gt;'Настройки'!$B$3,"",IF(ISBLANK(S352),IF('Настройки'!$B$9="Нулевой спрос",0,""),IF(S352&lt;0,IF('Настройки'!$B$10="Исключить","",IF('Настройки'!$B$10="Абсолютные значения",ABS(S352),S352)),S352)))</x:f>
      </x:c>
      <x:c r="BW352" s="50" t="str">
        <x:f>IF(15&gt;'Настройки'!$B$3,"",IF(ISBLANK(T352),IF('Настройки'!$B$9="Нулевой спрос",0,""),IF(T352&lt;0,IF('Настройки'!$B$10="Исключить","",IF('Настройки'!$B$10="Абсолютные значения",ABS(T352),T352)),T352)))</x:f>
      </x:c>
      <x:c r="BX352" s="50" t="str">
        <x:f>IF(16&gt;'Настройки'!$B$3,"",IF(ISBLANK(U352),IF('Настройки'!$B$9="Нулевой спрос",0,""),IF(U352&lt;0,IF('Настройки'!$B$10="Исключить","",IF('Настройки'!$B$10="Абсолютные значения",ABS(U352),U352)),U352)))</x:f>
      </x:c>
      <x:c r="BY352" s="50" t="str">
        <x:f>IF(17&gt;'Настройки'!$B$3,"",IF(ISBLANK(V352),IF('Настройки'!$B$9="Нулевой спрос",0,""),IF(V352&lt;0,IF('Настройки'!$B$10="Исключить","",IF('Настройки'!$B$10="Абсолютные значения",ABS(V352),V352)),V352)))</x:f>
      </x:c>
      <x:c r="BZ352" s="50" t="str">
        <x:f>IF(18&gt;'Настройки'!$B$3,"",IF(ISBLANK(W352),IF('Настройки'!$B$9="Нулевой спрос",0,""),IF(W352&lt;0,IF('Настройки'!$B$10="Исключить","",IF('Настройки'!$B$10="Абсолютные значения",ABS(W352),W352)),W352)))</x:f>
      </x:c>
      <x:c r="CA352" s="50" t="str">
        <x:f>IF(19&gt;'Настройки'!$B$3,"",IF(ISBLANK(X352),IF('Настройки'!$B$9="Нулевой спрос",0,""),IF(X352&lt;0,IF('Настройки'!$B$10="Исключить","",IF('Настройки'!$B$10="Абсолютные значения",ABS(X352),X352)),X352)))</x:f>
      </x:c>
      <x:c r="CB352" s="50" t="str">
        <x:f>IF(20&gt;'Настройки'!$B$3,"",IF(ISBLANK(Y352),IF('Настройки'!$B$9="Нулевой спрос",0,""),IF(Y352&lt;0,IF('Настройки'!$B$10="Исключить","",IF('Настройки'!$B$10="Абсолютные значения",ABS(Y352),Y352)),Y352)))</x:f>
      </x:c>
      <x:c r="CC352" s="50" t="str">
        <x:f>IF(21&gt;'Настройки'!$B$3,"",IF(ISBLANK(Z352),IF('Настройки'!$B$9="Нулевой спрос",0,""),IF(Z352&lt;0,IF('Настройки'!$B$10="Исключить","",IF('Настройки'!$B$10="Абсолютные значения",ABS(Z352),Z352)),Z352)))</x:f>
      </x:c>
      <x:c r="CD352" s="50" t="str">
        <x:f>IF(22&gt;'Настройки'!$B$3,"",IF(ISBLANK(AA352),IF('Настройки'!$B$9="Нулевой спрос",0,""),IF(AA352&lt;0,IF('Настройки'!$B$10="Исключить","",IF('Настройки'!$B$10="Абсолютные значения",ABS(AA352),AA352)),AA352)))</x:f>
      </x:c>
      <x:c r="CE352" s="50" t="str">
        <x:f>IF(23&gt;'Настройки'!$B$3,"",IF(ISBLANK(AB352),IF('Настройки'!$B$9="Нулевой спрос",0,""),IF(AB352&lt;0,IF('Настройки'!$B$10="Исключить","",IF('Настройки'!$B$10="Абсолютные значения",ABS(AB352),AB352)),AB352)))</x:f>
      </x:c>
      <x:c r="CF352" s="50" t="str">
        <x:f>IF(24&gt;'Настройки'!$B$3,"",IF(ISBLANK(AC352),IF('Настройки'!$B$9="Нулевой спрос",0,""),IF(AC352&lt;0,IF('Настройки'!$B$10="Исключить","",IF('Настройки'!$B$10="Абсолютные значения",ABS(AC352),AC352)),AC352)))</x:f>
      </x:c>
      <x:c r="CG352" s="50" t="str">
        <x:f>IF(25&gt;'Настройки'!$B$3,"",IF(ISBLANK(AD352),IF('Настройки'!$B$9="Нулевой спрос",0,""),IF(AD352&lt;0,IF('Настройки'!$B$10="Исключить","",IF('Настройки'!$B$10="Абсолютные значения",ABS(AD352),AD352)),AD352)))</x:f>
      </x:c>
      <x:c r="CH352" s="50" t="str">
        <x:f>IF(26&gt;'Настройки'!$B$3,"",IF(ISBLANK(AE352),IF('Настройки'!$B$9="Нулевой спрос",0,""),IF(AE352&lt;0,IF('Настройки'!$B$10="Исключить","",IF('Настройки'!$B$10="Абсолютные значения",ABS(AE352),AE352)),AE352)))</x:f>
      </x:c>
      <x:c r="CI352" s="50" t="str">
        <x:f>IF(27&gt;'Настройки'!$B$3,"",IF(ISBLANK(AF352),IF('Настройки'!$B$9="Нулевой спрос",0,""),IF(AF352&lt;0,IF('Настройки'!$B$10="Исключить","",IF('Настройки'!$B$10="Абсолютные значения",ABS(AF352),AF352)),AF352)))</x:f>
      </x:c>
      <x:c r="CJ352" s="50" t="str">
        <x:f>IF(28&gt;'Настройки'!$B$3,"",IF(ISBLANK(AG352),IF('Настройки'!$B$9="Нулевой спрос",0,""),IF(AG352&lt;0,IF('Настройки'!$B$10="Исключить","",IF('Настройки'!$B$10="Абсолютные значения",ABS(AG352),AG352)),AG352)))</x:f>
      </x:c>
      <x:c r="CK352" s="50" t="str">
        <x:f>IF(29&gt;'Настройки'!$B$3,"",IF(ISBLANK(AH352),IF('Настройки'!$B$9="Нулевой спрос",0,""),IF(AH352&lt;0,IF('Настройки'!$B$10="Исключить","",IF('Настройки'!$B$10="Абсолютные значения",ABS(AH352),AH352)),AH352)))</x:f>
      </x:c>
      <x:c r="CL352" s="50" t="str">
        <x:f>IF(30&gt;'Настройки'!$B$3,"",IF(ISBLANK(AI352),IF('Настройки'!$B$9="Нулевой спрос",0,""),IF(AI352&lt;0,IF('Настройки'!$B$10="Исключить","",IF('Настройки'!$B$10="Абсолютные значения",ABS(AI352),AI352)),AI352)))</x:f>
      </x:c>
      <x:c r="CM352" s="50" t="str">
        <x:f>IF(31&gt;'Настройки'!$B$3,"",IF(ISBLANK(AJ352),IF('Настройки'!$B$9="Нулевой спрос",0,""),IF(AJ352&lt;0,IF('Настройки'!$B$10="Исключить","",IF('Настройки'!$B$10="Абсолютные значения",ABS(AJ352),AJ352)),AJ352)))</x:f>
      </x:c>
      <x:c r="CN352" s="50" t="str">
        <x:f>IF(32&gt;'Настройки'!$B$3,"",IF(ISBLANK(AK352),IF('Настройки'!$B$9="Нулевой спрос",0,""),IF(AK352&lt;0,IF('Настройки'!$B$10="Исключить","",IF('Настройки'!$B$10="Абсолютные значения",ABS(AK352),AK352)),AK352)))</x:f>
      </x:c>
      <x:c r="CO352" s="50" t="str">
        <x:f>IF(33&gt;'Настройки'!$B$3,"",IF(ISBLANK(AL352),IF('Настройки'!$B$9="Нулевой спрос",0,""),IF(AL352&lt;0,IF('Настройки'!$B$10="Исключить","",IF('Настройки'!$B$10="Абсолютные значения",ABS(AL352),AL352)),AL352)))</x:f>
      </x:c>
      <x:c r="CP352" s="50" t="str">
        <x:f>IF(34&gt;'Настройки'!$B$3,"",IF(ISBLANK(AM352),IF('Настройки'!$B$9="Нулевой спрос",0,""),IF(AM352&lt;0,IF('Настройки'!$B$10="Исключить","",IF('Настройки'!$B$10="Абсолютные значения",ABS(AM352),AM352)),AM352)))</x:f>
      </x:c>
      <x:c r="CQ352" s="50" t="str">
        <x:f>IF(35&gt;'Настройки'!$B$3,"",IF(ISBLANK(AN352),IF('Настройки'!$B$9="Нулевой спрос",0,""),IF(AN352&lt;0,IF('Настройки'!$B$10="Исключить","",IF('Настройки'!$B$10="Абсолютные значения",ABS(AN352),AN352)),AN352)))</x:f>
      </x:c>
      <x:c r="CR352" s="50" t="str">
        <x:f>IF(36&gt;'Настройки'!$B$3,"",IF(ISBLANK(AO352),IF('Настройки'!$B$9="Нулевой спрос",0,""),IF(AO352&lt;0,IF('Настройки'!$B$10="Исключить","",IF('Настройки'!$B$10="Абсолютные значения",ABS(AO352),AO352)),AO352)))</x:f>
      </x:c>
      <x:c r="CS352" s="50" t="str">
        <x:f>IF(OR(1&gt;'Настройки'!$B$3,ISBLANK(BI352),BI352=0),"",BI352)</x:f>
      </x:c>
      <x:c r="CT352" s="50" t="str">
        <x:f>IF(OR(2&gt;'Настройки'!$B$3,ISBLANK(BJ352),BJ352=0),"",BJ352)</x:f>
      </x:c>
      <x:c r="CU352" s="50" t="str">
        <x:f>IF(OR(3&gt;'Настройки'!$B$3,ISBLANK(BK352),BK352=0),"",BK352)</x:f>
      </x:c>
      <x:c r="CV352" s="50" t="str">
        <x:f>IF(OR(4&gt;'Настройки'!$B$3,ISBLANK(BL352),BL352=0),"",BL352)</x:f>
      </x:c>
      <x:c r="CW352" s="50" t="str">
        <x:f>IF(OR(5&gt;'Настройки'!$B$3,ISBLANK(BM352),BM352=0),"",BM352)</x:f>
      </x:c>
      <x:c r="CX352" s="50" t="str">
        <x:f>IF(OR(6&gt;'Настройки'!$B$3,ISBLANK(BN352),BN352=0),"",BN352)</x:f>
      </x:c>
      <x:c r="CY352" s="50" t="str">
        <x:f>IF(OR(7&gt;'Настройки'!$B$3,ISBLANK(BO352),BO352=0),"",BO352)</x:f>
      </x:c>
      <x:c r="CZ352" s="50" t="str">
        <x:f>IF(OR(8&gt;'Настройки'!$B$3,ISBLANK(BP352),BP352=0),"",BP352)</x:f>
      </x:c>
      <x:c r="DA352" s="50" t="str">
        <x:f>IF(OR(9&gt;'Настройки'!$B$3,ISBLANK(BQ352),BQ352=0),"",BQ352)</x:f>
      </x:c>
      <x:c r="DB352" s="50" t="str">
        <x:f>IF(OR(10&gt;'Настройки'!$B$3,ISBLANK(BR352),BR352=0),"",BR352)</x:f>
      </x:c>
      <x:c r="DC352" s="50" t="str">
        <x:f>IF(OR(11&gt;'Настройки'!$B$3,ISBLANK(BS352),BS352=0),"",BS352)</x:f>
      </x:c>
      <x:c r="DD352" s="50" t="str">
        <x:f>IF(OR(12&gt;'Настройки'!$B$3,ISBLANK(BT352),BT352=0),"",BT352)</x:f>
      </x:c>
      <x:c r="DE352" s="50" t="str">
        <x:f>IF(OR(13&gt;'Настройки'!$B$3,ISBLANK(BU352),BU352=0),"",BU352)</x:f>
      </x:c>
      <x:c r="DF352" s="50" t="str">
        <x:f>IF(OR(14&gt;'Настройки'!$B$3,ISBLANK(BV352),BV352=0),"",BV352)</x:f>
      </x:c>
      <x:c r="DG352" s="50" t="str">
        <x:f>IF(OR(15&gt;'Настройки'!$B$3,ISBLANK(BW352),BW352=0),"",BW352)</x:f>
      </x:c>
      <x:c r="DH352" s="50" t="str">
        <x:f>IF(OR(16&gt;'Настройки'!$B$3,ISBLANK(BX352),BX352=0),"",BX352)</x:f>
      </x:c>
      <x:c r="DI352" s="50" t="str">
        <x:f>IF(OR(17&gt;'Настройки'!$B$3,ISBLANK(BY352),BY352=0),"",BY352)</x:f>
      </x:c>
      <x:c r="DJ352" s="50" t="str">
        <x:f>IF(OR(18&gt;'Настройки'!$B$3,ISBLANK(BZ352),BZ352=0),"",BZ352)</x:f>
      </x:c>
      <x:c r="DK352" s="50" t="str">
        <x:f>IF(OR(19&gt;'Настройки'!$B$3,ISBLANK(CA352),CA352=0),"",CA352)</x:f>
      </x:c>
      <x:c r="DL352" s="50" t="str">
        <x:f>IF(OR(20&gt;'Настройки'!$B$3,ISBLANK(CB352),CB352=0),"",CB352)</x:f>
      </x:c>
      <x:c r="DM352" s="50" t="str">
        <x:f>IF(OR(21&gt;'Настройки'!$B$3,ISBLANK(CC352),CC352=0),"",CC352)</x:f>
      </x:c>
      <x:c r="DN352" s="50" t="str">
        <x:f>IF(OR(22&gt;'Настройки'!$B$3,ISBLANK(CD352),CD352=0),"",CD352)</x:f>
      </x:c>
      <x:c r="DO352" s="50" t="str">
        <x:f>IF(OR(23&gt;'Настройки'!$B$3,ISBLANK(CE352),CE352=0),"",CE352)</x:f>
      </x:c>
      <x:c r="DP352" s="50" t="str">
        <x:f>IF(OR(24&gt;'Настройки'!$B$3,ISBLANK(CF352),CF352=0),"",CF352)</x:f>
      </x:c>
      <x:c r="DQ352" s="50" t="str">
        <x:f>IF(OR(25&gt;'Настройки'!$B$3,ISBLANK(CG352),CG352=0),"",CG352)</x:f>
      </x:c>
      <x:c r="DR352" s="50" t="str">
        <x:f>IF(OR(26&gt;'Настройки'!$B$3,ISBLANK(CH352),CH352=0),"",CH352)</x:f>
      </x:c>
      <x:c r="DS352" s="50" t="str">
        <x:f>IF(OR(27&gt;'Настройки'!$B$3,ISBLANK(CI352),CI352=0),"",CI352)</x:f>
      </x:c>
      <x:c r="DT352" s="50" t="str">
        <x:f>IF(OR(28&gt;'Настройки'!$B$3,ISBLANK(CJ352),CJ352=0),"",CJ352)</x:f>
      </x:c>
      <x:c r="DU352" s="50" t="str">
        <x:f>IF(OR(29&gt;'Настройки'!$B$3,ISBLANK(CK352),CK352=0),"",CK352)</x:f>
      </x:c>
      <x:c r="DV352" s="50" t="str">
        <x:f>IF(OR(30&gt;'Настройки'!$B$3,ISBLANK(CL352),CL352=0),"",CL352)</x:f>
      </x:c>
      <x:c r="DW352" s="50" t="str">
        <x:f>IF(OR(31&gt;'Настройки'!$B$3,ISBLANK(CM352),CM352=0),"",CM352)</x:f>
      </x:c>
      <x:c r="DX352" s="50" t="str">
        <x:f>IF(OR(32&gt;'Настройки'!$B$3,ISBLANK(CN352),CN352=0),"",CN352)</x:f>
      </x:c>
      <x:c r="DY352" s="50" t="str">
        <x:f>IF(OR(33&gt;'Настройки'!$B$3,ISBLANK(CO352),CO352=0),"",CO352)</x:f>
      </x:c>
      <x:c r="DZ352" s="50" t="str">
        <x:f>IF(OR(34&gt;'Настройки'!$B$3,ISBLANK(CP352),CP352=0),"",CP352)</x:f>
      </x:c>
      <x:c r="EA352" s="50" t="str">
        <x:f>IF(OR(35&gt;'Настройки'!$B$3,ISBLANK(CQ352),CQ352=0),"",CQ352)</x:f>
      </x:c>
      <x:c r="EB352" s="50" t="str">
        <x:f>IF(OR(36&gt;'Настройки'!$B$3,ISBLANK(CR352),CR352=0),"",CR352)</x:f>
      </x:c>
      <x:c r="EC352" s="50" t="str">
        <x:f>IF(A352="","",IF(OR(BB352="AZ",BB352="BZ"),10000+ROW(),IF(AZ352&gt;'Настройки'!$B$11,20000+ROW(),IF(BF352&lt;&gt;"Обычный",30000+ROW(),IF(AX352&lt;=0,40000+ROW(),"")))))</x:f>
      </x:c>
      <x:c r="ED352" s="50" t="str">
        <x:f>IF(EC352="","",COUNTIFS($EC$2:$EC$1001,"&gt;0",$EC$2:$EC$1001,"&lt;"&amp;EC352)+1)</x:f>
      </x:c>
    </x:row>
    <x:row r="353">
      <x:c r="A353" s="115"/>
      <x:c r="B353" s="115"/>
      <x:c r="C353" s="115"/>
      <x:c r="D353" s="118"/>
      <x:c r="E353" s="118"/>
      <x:c r="F353" s="118"/>
      <x:c r="G353" s="118"/>
      <x:c r="H353" s="118"/>
      <x:c r="I353" s="118"/>
      <x:c r="J353" s="118"/>
      <x:c r="K353" s="118"/>
      <x:c r="L353" s="118"/>
      <x:c r="M353" s="118"/>
      <x:c r="N353" s="118"/>
      <x:c r="O353" s="118"/>
      <x:c r="P353" s="118"/>
      <x:c r="Q353" s="118"/>
      <x:c r="R353" s="118"/>
      <x:c r="S353" s="118"/>
      <x:c r="T353" s="118"/>
      <x:c r="U353" s="118"/>
      <x:c r="V353" s="118"/>
      <x:c r="W353" s="118"/>
      <x:c r="X353" s="118"/>
      <x:c r="Y353" s="118"/>
      <x:c r="Z353" s="118"/>
      <x:c r="AA353" s="118"/>
      <x:c r="AB353" s="118"/>
      <x:c r="AC353" s="118"/>
      <x:c r="AD353" s="118"/>
      <x:c r="AE353" s="118"/>
      <x:c r="AF353" s="118"/>
      <x:c r="AG353" s="118"/>
      <x:c r="AH353" s="118"/>
      <x:c r="AI353" s="118"/>
      <x:c r="AJ353" s="118"/>
      <x:c r="AK353" s="118"/>
      <x:c r="AL353" s="118"/>
      <x:c r="AM353" s="118"/>
      <x:c r="AN353" s="118"/>
      <x:c r="AO353" s="118"/>
      <x:c r="AP353" s="115"/>
      <x:c r="AQ353" s="49" t="str">
        <x:f>IF(A353="","",COUNT(BI353:INDEX(BI353:CR353,1,'Настройки'!$B$3)))</x:f>
      </x:c>
      <x:c r="AR353" s="49" t="str">
        <x:f>IF(A353="","",SUM(BI353:INDEX(BI353:CR353,1,'Настройки'!$B$3)))</x:f>
      </x:c>
      <x:c r="AS353" s="58" t="str">
        <x:f>IF(A353="","",IF('Настройки'!$B$4="Стоимость потребления",AR353*D353,IF('Настройки'!$B$4="Количество",AR353,E353)))</x:f>
      </x:c>
      <x:c r="AT353" s="61" t="str">
        <x:f>IF(OR(A353="",AS353&lt;0,SUM($AS$2:$AS$1001)&lt;=0),"",AS353/SUM($AS$2:$AS$1001))</x:f>
      </x:c>
      <x:c r="AU353" s="61" t="str">
        <x:f>IF(OR(A353="",AS353&lt;0,SUM($AS$2:$AS$1001)&lt;=0),"",SUMIFS($AS$2:$AS$1001,$AS$2:$AS$1001,"&gt;"&amp;AS353)/SUM($AS$2:$AS$1001))</x:f>
      </x:c>
      <x:c r="AV353" s="61" t="str">
        <x:f>IF(OR(A353="",AS353&lt;0,SUM($AS$2:$AS$1001)&lt;=0),"",SUMIFS($AS$2:$AS$1001,$AS$2:$AS$1001,"&gt;="&amp;AS353)/SUM($AS$2:$AS$1001))</x:f>
      </x:c>
      <x:c r="AW353" s="49" t="str">
        <x:f>IF(A353="","",IF(SUM($AS$2:$AS$1001)&lt;=0,"Не определён",IF(AS353&lt;0,"Исключение",IF(AU353&lt;'Настройки'!$B$5,"A",IF(AU353&lt;'Настройки'!$B$6,"B","C")))))</x:f>
      </x:c>
      <x:c r="AX353" s="58" t="str">
        <x:f>IF(A353="","",IF(AQ353=0,"",AVERAGE(BI353:INDEX(BI353:CR353,1,'Настройки'!$B$3))))</x:f>
      </x:c>
      <x:c r="AY353" s="58" t="str">
        <x:f>IF(OR(A353="",AQ353=0),"",STDEVP(BI353:INDEX(BI353:CR353,1,'Настройки'!$B$3)))</x:f>
      </x:c>
      <x:c r="AZ353" s="61" t="str">
        <x:f>IF(OR(A353="",AQ353&lt;'Настройки'!$B$12,AX353&lt;=0,AND('Настройки'!$B$10="Блокировать",COUNTIF(F353:INDEX(F353:AO353,1,'Настройки'!$B$3),"&lt;0")&gt;0)),"",AY353/ABS(AX353))</x:f>
      </x:c>
      <x:c r="BA353" s="49" t="str">
        <x:f>IF(A353="","",IF(AND('Настройки'!$B$10="Блокировать",COUNTIF(F353:INDEX(F353:AO353,1,'Настройки'!$B$3),"&lt;0")&gt;0),"Не определён",IF(AQ353&lt;'Настройки'!$B$12,"Не определён",IF(AX353=0,"Нет спроса",IF(AX353&lt;0,"Не определён",IF(AZ353&lt;='Настройки'!$B$7,"X",IF(AZ353&lt;='Настройки'!$B$8,"Y","Z")))))))</x:f>
      </x:c>
      <x:c r="BB353" s="49" t="str">
        <x:f>IF(OR(A353="",LEN(AW353)&lt;&gt;1,LEN(BA353)&lt;&gt;1),"",AW353&amp;BA353)</x:f>
      </x:c>
      <x:c r="BC353" s="61" t="str">
        <x:f>IF(OR(A353="",AQ353=0),"",(COUNT(BI353:INDEX(BI353:CR353,1,'Настройки'!$B$3))-COUNT(CS353:INDEX(CS353:EB353,1,'Настройки'!$B$3)))/AQ353)</x:f>
      </x:c>
      <x:c r="BD353" s="64" t="str">
        <x:f>IF(OR(A353="",COUNT(CS353:INDEX(CS353:EB353,1,'Настройки'!$B$3))=0),"",AQ353/COUNT(CS353:INDEX(CS353:EB353,1,'Настройки'!$B$3)))</x:f>
      </x:c>
      <x:c r="BE353" s="64" t="str">
        <x:f>IF(OR(A353="",COUNT(CS353:INDEX(CS353:EB353,1,'Настройки'!$B$3))=0),"",IF(AVERAGE(CS353:INDEX(CS353:EB353,1,'Настройки'!$B$3))=0,"",(STDEVP(CS353:INDEX(CS353:EB353,1,'Настройки'!$B$3))/ABS(AVERAGE(CS353:INDEX(CS353:EB353,1,'Настройки'!$B$3))))^2))</x:f>
      </x:c>
      <x:c r="BF353" s="49" t="str">
        <x:f>IF(A353="","",IF(AQ353&lt;3,"Недостаточно",IF(AQ353&lt;6,"Предварительный","Обычный")))</x:f>
      </x:c>
      <x:c r="BG353" s="49" t="str">
        <x:f>IF(A353="","",IF(COUNTIF(F353:INDEX(F353:AO353,1,'Настройки'!$B$3),"&lt;0")&gt;0,IF('Настройки'!$B$10="Блокировать","Отрицательный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"),"")&amp;IF(AQ353&lt;3,"Недостаточно истории. ",IF(AQ353&lt;6,"Предварительная классификация. ",""))&amp;IF(AX353=0,"Нет спроса за горизонт. ","")&amp;IF(AZ353&gt;'Настройки'!$B$11,"Экстремальная вариативность. ",""))</x:f>
      </x:c>
      <x:c r="BH353" s="49" t="str">
        <x:f>IF(A353="","",IFERROR(VLOOKUP(BB353,'Настройки'!$D$3:$E$11,2,FALSE),"Сначала проверьте исходные данные и историю спроса.")&amp;" Уточните срок поставки, MOQ и критичность.")</x:f>
      </x:c>
      <x:c r="BI353" s="50" t="str">
        <x:f>IF(1&gt;'Настройки'!$B$3,"",IF(ISBLANK(F353),IF('Настройки'!$B$9="Нулевой спрос",0,""),IF(F353&lt;0,IF('Настройки'!$B$10="Исключить","",IF('Настройки'!$B$10="Абсолютные значения",ABS(F353),F353)),F353)))</x:f>
      </x:c>
      <x:c r="BJ353" s="50" t="str">
        <x:f>IF(2&gt;'Настройки'!$B$3,"",IF(ISBLANK(G353),IF('Настройки'!$B$9="Нулевой спрос",0,""),IF(G353&lt;0,IF('Настройки'!$B$10="Исключить","",IF('Настройки'!$B$10="Абсолютные значения",ABS(G353),G353)),G353)))</x:f>
      </x:c>
      <x:c r="BK353" s="50" t="str">
        <x:f>IF(3&gt;'Настройки'!$B$3,"",IF(ISBLANK(H353),IF('Настройки'!$B$9="Нулевой спрос",0,""),IF(H353&lt;0,IF('Настройки'!$B$10="Исключить","",IF('Настройки'!$B$10="Абсолютные значения",ABS(H353),H353)),H353)))</x:f>
      </x:c>
      <x:c r="BL353" s="50" t="str">
        <x:f>IF(4&gt;'Настройки'!$B$3,"",IF(ISBLANK(I353),IF('Настройки'!$B$9="Нулевой спрос",0,""),IF(I353&lt;0,IF('Настройки'!$B$10="Исключить","",IF('Настройки'!$B$10="Абсолютные значения",ABS(I353),I353)),I353)))</x:f>
      </x:c>
      <x:c r="BM353" s="50" t="str">
        <x:f>IF(5&gt;'Настройки'!$B$3,"",IF(ISBLANK(J353),IF('Настройки'!$B$9="Нулевой спрос",0,""),IF(J353&lt;0,IF('Настройки'!$B$10="Исключить","",IF('Настройки'!$B$10="Абсолютные значения",ABS(J353),J353)),J353)))</x:f>
      </x:c>
      <x:c r="BN353" s="50" t="str">
        <x:f>IF(6&gt;'Настройки'!$B$3,"",IF(ISBLANK(K353),IF('Настройки'!$B$9="Нулевой спрос",0,""),IF(K353&lt;0,IF('Настройки'!$B$10="Исключить","",IF('Настройки'!$B$10="Абсолютные значения",ABS(K353),K353)),K353)))</x:f>
      </x:c>
      <x:c r="BO353" s="50" t="str">
        <x:f>IF(7&gt;'Настройки'!$B$3,"",IF(ISBLANK(L353),IF('Настройки'!$B$9="Нулевой спрос",0,""),IF(L353&lt;0,IF('Настройки'!$B$10="Исключить","",IF('Настройки'!$B$10="Абсолютные значения",ABS(L353),L353)),L353)))</x:f>
      </x:c>
      <x:c r="BP353" s="50" t="str">
        <x:f>IF(8&gt;'Настройки'!$B$3,"",IF(ISBLANK(M353),IF('Настройки'!$B$9="Нулевой спрос",0,""),IF(M353&lt;0,IF('Настройки'!$B$10="Исключить","",IF('Настройки'!$B$10="Абсолютные значения",ABS(M353),M353)),M353)))</x:f>
      </x:c>
      <x:c r="BQ353" s="50" t="str">
        <x:f>IF(9&gt;'Настройки'!$B$3,"",IF(ISBLANK(N353),IF('Настройки'!$B$9="Нулевой спрос",0,""),IF(N353&lt;0,IF('Настройки'!$B$10="Исключить","",IF('Настройки'!$B$10="Абсолютные значения",ABS(N353),N353)),N353)))</x:f>
      </x:c>
      <x:c r="BR353" s="50" t="str">
        <x:f>IF(10&gt;'Настройки'!$B$3,"",IF(ISBLANK(O353),IF('Настройки'!$B$9="Нулевой спрос",0,""),IF(O353&lt;0,IF('Настройки'!$B$10="Исключить","",IF('Настройки'!$B$10="Абсолютные значения",ABS(O353),O353)),O353)))</x:f>
      </x:c>
      <x:c r="BS353" s="50" t="str">
        <x:f>IF(11&gt;'Настройки'!$B$3,"",IF(ISBLANK(P353),IF('Настройки'!$B$9="Нулевой спрос",0,""),IF(P353&lt;0,IF('Настройки'!$B$10="Исключить","",IF('Настройки'!$B$10="Абсолютные значения",ABS(P353),P353)),P353)))</x:f>
      </x:c>
      <x:c r="BT353" s="50" t="str">
        <x:f>IF(12&gt;'Настройки'!$B$3,"",IF(ISBLANK(Q353),IF('Настройки'!$B$9="Нулевой спрос",0,""),IF(Q353&lt;0,IF('Настройки'!$B$10="Исключить","",IF('Настройки'!$B$10="Абсолютные значения",ABS(Q353),Q353)),Q353)))</x:f>
      </x:c>
      <x:c r="BU353" s="50" t="str">
        <x:f>IF(13&gt;'Настройки'!$B$3,"",IF(ISBLANK(R353),IF('Настройки'!$B$9="Нулевой спрос",0,""),IF(R353&lt;0,IF('Настройки'!$B$10="Исключить","",IF('Настройки'!$B$10="Абсолютные значения",ABS(R353),R353)),R353)))</x:f>
      </x:c>
      <x:c r="BV353" s="50" t="str">
        <x:f>IF(14&gt;'Настройки'!$B$3,"",IF(ISBLANK(S353),IF('Настройки'!$B$9="Нулевой спрос",0,""),IF(S353&lt;0,IF('Настройки'!$B$10="Исключить","",IF('Настройки'!$B$10="Абсолютные значения",ABS(S353),S353)),S353)))</x:f>
      </x:c>
      <x:c r="BW353" s="50" t="str">
        <x:f>IF(15&gt;'Настройки'!$B$3,"",IF(ISBLANK(T353),IF('Настройки'!$B$9="Нулевой спрос",0,""),IF(T353&lt;0,IF('Настройки'!$B$10="Исключить","",IF('Настройки'!$B$10="Абсолютные значения",ABS(T353),T353)),T353)))</x:f>
      </x:c>
      <x:c r="BX353" s="50" t="str">
        <x:f>IF(16&gt;'Настройки'!$B$3,"",IF(ISBLANK(U353),IF('Настройки'!$B$9="Нулевой спрос",0,""),IF(U353&lt;0,IF('Настройки'!$B$10="Исключить","",IF('Настройки'!$B$10="Абсолютные значения",ABS(U353),U353)),U353)))</x:f>
      </x:c>
      <x:c r="BY353" s="50" t="str">
        <x:f>IF(17&gt;'Настройки'!$B$3,"",IF(ISBLANK(V353),IF('Настройки'!$B$9="Нулевой спрос",0,""),IF(V353&lt;0,IF('Настройки'!$B$10="Исключить","",IF('Настройки'!$B$10="Абсолютные значения",ABS(V353),V353)),V353)))</x:f>
      </x:c>
      <x:c r="BZ353" s="50" t="str">
        <x:f>IF(18&gt;'Настройки'!$B$3,"",IF(ISBLANK(W353),IF('Настройки'!$B$9="Нулевой спрос",0,""),IF(W353&lt;0,IF('Настройки'!$B$10="Исключить","",IF('Настройки'!$B$10="Абсолютные значения",ABS(W353),W353)),W353)))</x:f>
      </x:c>
      <x:c r="CA353" s="50" t="str">
        <x:f>IF(19&gt;'Настройки'!$B$3,"",IF(ISBLANK(X353),IF('Настройки'!$B$9="Нулевой спрос",0,""),IF(X353&lt;0,IF('Настройки'!$B$10="Исключить","",IF('Настройки'!$B$10="Абсолютные значения",ABS(X353),X353)),X353)))</x:f>
      </x:c>
      <x:c r="CB353" s="50" t="str">
        <x:f>IF(20&gt;'Настройки'!$B$3,"",IF(ISBLANK(Y353),IF('Настройки'!$B$9="Нулевой спрос",0,""),IF(Y353&lt;0,IF('Настройки'!$B$10="Исключить","",IF('Настройки'!$B$10="Абсолютные значения",ABS(Y353),Y353)),Y353)))</x:f>
      </x:c>
      <x:c r="CC353" s="50" t="str">
        <x:f>IF(21&gt;'Настройки'!$B$3,"",IF(ISBLANK(Z353),IF('Настройки'!$B$9="Нулевой спрос",0,""),IF(Z353&lt;0,IF('Настройки'!$B$10="Исключить","",IF('Настройки'!$B$10="Абсолютные значения",ABS(Z353),Z353)),Z353)))</x:f>
      </x:c>
      <x:c r="CD353" s="50" t="str">
        <x:f>IF(22&gt;'Настройки'!$B$3,"",IF(ISBLANK(AA353),IF('Настройки'!$B$9="Нулевой спрос",0,""),IF(AA353&lt;0,IF('Настройки'!$B$10="Исключить","",IF('Настройки'!$B$10="Абсолютные значения",ABS(AA353),AA353)),AA353)))</x:f>
      </x:c>
      <x:c r="CE353" s="50" t="str">
        <x:f>IF(23&gt;'Настройки'!$B$3,"",IF(ISBLANK(AB353),IF('Настройки'!$B$9="Нулевой спрос",0,""),IF(AB353&lt;0,IF('Настройки'!$B$10="Исключить","",IF('Настройки'!$B$10="Абсолютные значения",ABS(AB353),AB353)),AB353)))</x:f>
      </x:c>
      <x:c r="CF353" s="50" t="str">
        <x:f>IF(24&gt;'Настройки'!$B$3,"",IF(ISBLANK(AC353),IF('Настройки'!$B$9="Нулевой спрос",0,""),IF(AC353&lt;0,IF('Настройки'!$B$10="Исключить","",IF('Настройки'!$B$10="Абсолютные значения",ABS(AC353),AC353)),AC353)))</x:f>
      </x:c>
      <x:c r="CG353" s="50" t="str">
        <x:f>IF(25&gt;'Настройки'!$B$3,"",IF(ISBLANK(AD353),IF('Настройки'!$B$9="Нулевой спрос",0,""),IF(AD353&lt;0,IF('Настройки'!$B$10="Исключить","",IF('Настройки'!$B$10="Абсолютные значения",ABS(AD353),AD353)),AD353)))</x:f>
      </x:c>
      <x:c r="CH353" s="50" t="str">
        <x:f>IF(26&gt;'Настройки'!$B$3,"",IF(ISBLANK(AE353),IF('Настройки'!$B$9="Нулевой спрос",0,""),IF(AE353&lt;0,IF('Настройки'!$B$10="Исключить","",IF('Настройки'!$B$10="Абсолютные значения",ABS(AE353),AE353)),AE353)))</x:f>
      </x:c>
      <x:c r="CI353" s="50" t="str">
        <x:f>IF(27&gt;'Настройки'!$B$3,"",IF(ISBLANK(AF353),IF('Настройки'!$B$9="Нулевой спрос",0,""),IF(AF353&lt;0,IF('Настройки'!$B$10="Исключить","",IF('Настройки'!$B$10="Абсолютные значения",ABS(AF353),AF353)),AF353)))</x:f>
      </x:c>
      <x:c r="CJ353" s="50" t="str">
        <x:f>IF(28&gt;'Настройки'!$B$3,"",IF(ISBLANK(AG353),IF('Настройки'!$B$9="Нулевой спрос",0,""),IF(AG353&lt;0,IF('Настройки'!$B$10="Исключить","",IF('Настройки'!$B$10="Абсолютные значения",ABS(AG353),AG353)),AG353)))</x:f>
      </x:c>
      <x:c r="CK353" s="50" t="str">
        <x:f>IF(29&gt;'Настройки'!$B$3,"",IF(ISBLANK(AH353),IF('Настройки'!$B$9="Нулевой спрос",0,""),IF(AH353&lt;0,IF('Настройки'!$B$10="Исключить","",IF('Настройки'!$B$10="Абсолютные значения",ABS(AH353),AH353)),AH353)))</x:f>
      </x:c>
      <x:c r="CL353" s="50" t="str">
        <x:f>IF(30&gt;'Настройки'!$B$3,"",IF(ISBLANK(AI353),IF('Настройки'!$B$9="Нулевой спрос",0,""),IF(AI353&lt;0,IF('Настройки'!$B$10="Исключить","",IF('Настройки'!$B$10="Абсолютные значения",ABS(AI353),AI353)),AI353)))</x:f>
      </x:c>
      <x:c r="CM353" s="50" t="str">
        <x:f>IF(31&gt;'Настройки'!$B$3,"",IF(ISBLANK(AJ353),IF('Настройки'!$B$9="Нулевой спрос",0,""),IF(AJ353&lt;0,IF('Настройки'!$B$10="Исключить","",IF('Настройки'!$B$10="Абсолютные значения",ABS(AJ353),AJ353)),AJ353)))</x:f>
      </x:c>
      <x:c r="CN353" s="50" t="str">
        <x:f>IF(32&gt;'Настройки'!$B$3,"",IF(ISBLANK(AK353),IF('Настройки'!$B$9="Нулевой спрос",0,""),IF(AK353&lt;0,IF('Настройки'!$B$10="Исключить","",IF('Настройки'!$B$10="Абсолютные значения",ABS(AK353),AK353)),AK353)))</x:f>
      </x:c>
      <x:c r="CO353" s="50" t="str">
        <x:f>IF(33&gt;'Настройки'!$B$3,"",IF(ISBLANK(AL353),IF('Настройки'!$B$9="Нулевой спрос",0,""),IF(AL353&lt;0,IF('Настройки'!$B$10="Исключить","",IF('Настройки'!$B$10="Абсолютные значения",ABS(AL353),AL353)),AL353)))</x:f>
      </x:c>
      <x:c r="CP353" s="50" t="str">
        <x:f>IF(34&gt;'Настройки'!$B$3,"",IF(ISBLANK(AM353),IF('Настройки'!$B$9="Нулевой спрос",0,""),IF(AM353&lt;0,IF('Настройки'!$B$10="Исключить","",IF('Настройки'!$B$10="Абсолютные значения",ABS(AM353),AM353)),AM353)))</x:f>
      </x:c>
      <x:c r="CQ353" s="50" t="str">
        <x:f>IF(35&gt;'Настройки'!$B$3,"",IF(ISBLANK(AN353),IF('Настройки'!$B$9="Нулевой спрос",0,""),IF(AN353&lt;0,IF('Настройки'!$B$10="Исключить","",IF('Настройки'!$B$10="Абсолютные значения",ABS(AN353),AN353)),AN353)))</x:f>
      </x:c>
      <x:c r="CR353" s="50" t="str">
        <x:f>IF(36&gt;'Настройки'!$B$3,"",IF(ISBLANK(AO353),IF('Настройки'!$B$9="Нулевой спрос",0,""),IF(AO353&lt;0,IF('Настройки'!$B$10="Исключить","",IF('Настройки'!$B$10="Абсолютные значения",ABS(AO353),AO353)),AO353)))</x:f>
      </x:c>
      <x:c r="CS353" s="50" t="str">
        <x:f>IF(OR(1&gt;'Настройки'!$B$3,ISBLANK(BI353),BI353=0),"",BI353)</x:f>
      </x:c>
      <x:c r="CT353" s="50" t="str">
        <x:f>IF(OR(2&gt;'Настройки'!$B$3,ISBLANK(BJ353),BJ353=0),"",BJ353)</x:f>
      </x:c>
      <x:c r="CU353" s="50" t="str">
        <x:f>IF(OR(3&gt;'Настройки'!$B$3,ISBLANK(BK353),BK353=0),"",BK353)</x:f>
      </x:c>
      <x:c r="CV353" s="50" t="str">
        <x:f>IF(OR(4&gt;'Настройки'!$B$3,ISBLANK(BL353),BL353=0),"",BL353)</x:f>
      </x:c>
      <x:c r="CW353" s="50" t="str">
        <x:f>IF(OR(5&gt;'Настройки'!$B$3,ISBLANK(BM353),BM353=0),"",BM353)</x:f>
      </x:c>
      <x:c r="CX353" s="50" t="str">
        <x:f>IF(OR(6&gt;'Настройки'!$B$3,ISBLANK(BN353),BN353=0),"",BN353)</x:f>
      </x:c>
      <x:c r="CY353" s="50" t="str">
        <x:f>IF(OR(7&gt;'Настройки'!$B$3,ISBLANK(BO353),BO353=0),"",BO353)</x:f>
      </x:c>
      <x:c r="CZ353" s="50" t="str">
        <x:f>IF(OR(8&gt;'Настройки'!$B$3,ISBLANK(BP353),BP353=0),"",BP353)</x:f>
      </x:c>
      <x:c r="DA353" s="50" t="str">
        <x:f>IF(OR(9&gt;'Настройки'!$B$3,ISBLANK(BQ353),BQ353=0),"",BQ353)</x:f>
      </x:c>
      <x:c r="DB353" s="50" t="str">
        <x:f>IF(OR(10&gt;'Настройки'!$B$3,ISBLANK(BR353),BR353=0),"",BR353)</x:f>
      </x:c>
      <x:c r="DC353" s="50" t="str">
        <x:f>IF(OR(11&gt;'Настройки'!$B$3,ISBLANK(BS353),BS353=0),"",BS353)</x:f>
      </x:c>
      <x:c r="DD353" s="50" t="str">
        <x:f>IF(OR(12&gt;'Настройки'!$B$3,ISBLANK(BT353),BT353=0),"",BT353)</x:f>
      </x:c>
      <x:c r="DE353" s="50" t="str">
        <x:f>IF(OR(13&gt;'Настройки'!$B$3,ISBLANK(BU353),BU353=0),"",BU353)</x:f>
      </x:c>
      <x:c r="DF353" s="50" t="str">
        <x:f>IF(OR(14&gt;'Настройки'!$B$3,ISBLANK(BV353),BV353=0),"",BV353)</x:f>
      </x:c>
      <x:c r="DG353" s="50" t="str">
        <x:f>IF(OR(15&gt;'Настройки'!$B$3,ISBLANK(BW353),BW353=0),"",BW353)</x:f>
      </x:c>
      <x:c r="DH353" s="50" t="str">
        <x:f>IF(OR(16&gt;'Настройки'!$B$3,ISBLANK(BX353),BX353=0),"",BX353)</x:f>
      </x:c>
      <x:c r="DI353" s="50" t="str">
        <x:f>IF(OR(17&gt;'Настройки'!$B$3,ISBLANK(BY353),BY353=0),"",BY353)</x:f>
      </x:c>
      <x:c r="DJ353" s="50" t="str">
        <x:f>IF(OR(18&gt;'Настройки'!$B$3,ISBLANK(BZ353),BZ353=0),"",BZ353)</x:f>
      </x:c>
      <x:c r="DK353" s="50" t="str">
        <x:f>IF(OR(19&gt;'Настройки'!$B$3,ISBLANK(CA353),CA353=0),"",CA353)</x:f>
      </x:c>
      <x:c r="DL353" s="50" t="str">
        <x:f>IF(OR(20&gt;'Настройки'!$B$3,ISBLANK(CB353),CB353=0),"",CB353)</x:f>
      </x:c>
      <x:c r="DM353" s="50" t="str">
        <x:f>IF(OR(21&gt;'Настройки'!$B$3,ISBLANK(CC353),CC353=0),"",CC353)</x:f>
      </x:c>
      <x:c r="DN353" s="50" t="str">
        <x:f>IF(OR(22&gt;'Настройки'!$B$3,ISBLANK(CD353),CD353=0),"",CD353)</x:f>
      </x:c>
      <x:c r="DO353" s="50" t="str">
        <x:f>IF(OR(23&gt;'Настройки'!$B$3,ISBLANK(CE353),CE353=0),"",CE353)</x:f>
      </x:c>
      <x:c r="DP353" s="50" t="str">
        <x:f>IF(OR(24&gt;'Настройки'!$B$3,ISBLANK(CF353),CF353=0),"",CF353)</x:f>
      </x:c>
      <x:c r="DQ353" s="50" t="str">
        <x:f>IF(OR(25&gt;'Настройки'!$B$3,ISBLANK(CG353),CG353=0),"",CG353)</x:f>
      </x:c>
      <x:c r="DR353" s="50" t="str">
        <x:f>IF(OR(26&gt;'Настройки'!$B$3,ISBLANK(CH353),CH353=0),"",CH353)</x:f>
      </x:c>
      <x:c r="DS353" s="50" t="str">
        <x:f>IF(OR(27&gt;'Настройки'!$B$3,ISBLANK(CI353),CI353=0),"",CI353)</x:f>
      </x:c>
      <x:c r="DT353" s="50" t="str">
        <x:f>IF(OR(28&gt;'Настройки'!$B$3,ISBLANK(CJ353),CJ353=0),"",CJ353)</x:f>
      </x:c>
      <x:c r="DU353" s="50" t="str">
        <x:f>IF(OR(29&gt;'Настройки'!$B$3,ISBLANK(CK353),CK353=0),"",CK353)</x:f>
      </x:c>
      <x:c r="DV353" s="50" t="str">
        <x:f>IF(OR(30&gt;'Настройки'!$B$3,ISBLANK(CL353),CL353=0),"",CL353)</x:f>
      </x:c>
      <x:c r="DW353" s="50" t="str">
        <x:f>IF(OR(31&gt;'Настройки'!$B$3,ISBLANK(CM353),CM353=0),"",CM353)</x:f>
      </x:c>
      <x:c r="DX353" s="50" t="str">
        <x:f>IF(OR(32&gt;'Настройки'!$B$3,ISBLANK(CN353),CN353=0),"",CN353)</x:f>
      </x:c>
      <x:c r="DY353" s="50" t="str">
        <x:f>IF(OR(33&gt;'Настройки'!$B$3,ISBLANK(CO353),CO353=0),"",CO353)</x:f>
      </x:c>
      <x:c r="DZ353" s="50" t="str">
        <x:f>IF(OR(34&gt;'Настройки'!$B$3,ISBLANK(CP353),CP353=0),"",CP353)</x:f>
      </x:c>
      <x:c r="EA353" s="50" t="str">
        <x:f>IF(OR(35&gt;'Настройки'!$B$3,ISBLANK(CQ353),CQ353=0),"",CQ353)</x:f>
      </x:c>
      <x:c r="EB353" s="50" t="str">
        <x:f>IF(OR(36&gt;'Настройки'!$B$3,ISBLANK(CR353),CR353=0),"",CR353)</x:f>
      </x:c>
      <x:c r="EC353" s="50" t="str">
        <x:f>IF(A353="","",IF(OR(BB353="AZ",BB353="BZ"),10000+ROW(),IF(AZ353&gt;'Настройки'!$B$11,20000+ROW(),IF(BF353&lt;&gt;"Обычный",30000+ROW(),IF(AX353&lt;=0,40000+ROW(),"")))))</x:f>
      </x:c>
      <x:c r="ED353" s="50" t="str">
        <x:f>IF(EC353="","",COUNTIFS($EC$2:$EC$1001,"&gt;0",$EC$2:$EC$1001,"&lt;"&amp;EC353)+1)</x:f>
      </x:c>
    </x:row>
    <x:row r="354">
      <x:c r="A354" s="115"/>
      <x:c r="B354" s="115"/>
      <x:c r="C354" s="115"/>
      <x:c r="D354" s="118"/>
      <x:c r="E354" s="118"/>
      <x:c r="F354" s="118"/>
      <x:c r="G354" s="118"/>
      <x:c r="H354" s="118"/>
      <x:c r="I354" s="118"/>
      <x:c r="J354" s="118"/>
      <x:c r="K354" s="118"/>
      <x:c r="L354" s="118"/>
      <x:c r="M354" s="118"/>
      <x:c r="N354" s="118"/>
      <x:c r="O354" s="118"/>
      <x:c r="P354" s="118"/>
      <x:c r="Q354" s="118"/>
      <x:c r="R354" s="118"/>
      <x:c r="S354" s="118"/>
      <x:c r="T354" s="118"/>
      <x:c r="U354" s="118"/>
      <x:c r="V354" s="118"/>
      <x:c r="W354" s="118"/>
      <x:c r="X354" s="118"/>
      <x:c r="Y354" s="118"/>
      <x:c r="Z354" s="118"/>
      <x:c r="AA354" s="118"/>
      <x:c r="AB354" s="118"/>
      <x:c r="AC354" s="118"/>
      <x:c r="AD354" s="118"/>
      <x:c r="AE354" s="118"/>
      <x:c r="AF354" s="118"/>
      <x:c r="AG354" s="118"/>
      <x:c r="AH354" s="118"/>
      <x:c r="AI354" s="118"/>
      <x:c r="AJ354" s="118"/>
      <x:c r="AK354" s="118"/>
      <x:c r="AL354" s="118"/>
      <x:c r="AM354" s="118"/>
      <x:c r="AN354" s="118"/>
      <x:c r="AO354" s="118"/>
      <x:c r="AP354" s="115"/>
      <x:c r="AQ354" s="49" t="str">
        <x:f>IF(A354="","",COUNT(BI354:INDEX(BI354:CR354,1,'Настройки'!$B$3)))</x:f>
      </x:c>
      <x:c r="AR354" s="49" t="str">
        <x:f>IF(A354="","",SUM(BI354:INDEX(BI354:CR354,1,'Настройки'!$B$3)))</x:f>
      </x:c>
      <x:c r="AS354" s="58" t="str">
        <x:f>IF(A354="","",IF('Настройки'!$B$4="Стоимость потребления",AR354*D354,IF('Настройки'!$B$4="Количество",AR354,E354)))</x:f>
      </x:c>
      <x:c r="AT354" s="61" t="str">
        <x:f>IF(OR(A354="",AS354&lt;0,SUM($AS$2:$AS$1001)&lt;=0),"",AS354/SUM($AS$2:$AS$1001))</x:f>
      </x:c>
      <x:c r="AU354" s="61" t="str">
        <x:f>IF(OR(A354="",AS354&lt;0,SUM($AS$2:$AS$1001)&lt;=0),"",SUMIFS($AS$2:$AS$1001,$AS$2:$AS$1001,"&gt;"&amp;AS354)/SUM($AS$2:$AS$1001))</x:f>
      </x:c>
      <x:c r="AV354" s="61" t="str">
        <x:f>IF(OR(A354="",AS354&lt;0,SUM($AS$2:$AS$1001)&lt;=0),"",SUMIFS($AS$2:$AS$1001,$AS$2:$AS$1001,"&gt;="&amp;AS354)/SUM($AS$2:$AS$1001))</x:f>
      </x:c>
      <x:c r="AW354" s="49" t="str">
        <x:f>IF(A354="","",IF(SUM($AS$2:$AS$1001)&lt;=0,"Не определён",IF(AS354&lt;0,"Исключение",IF(AU354&lt;'Настройки'!$B$5,"A",IF(AU354&lt;'Настройки'!$B$6,"B","C")))))</x:f>
      </x:c>
      <x:c r="AX354" s="58" t="str">
        <x:f>IF(A354="","",IF(AQ354=0,"",AVERAGE(BI354:INDEX(BI354:CR354,1,'Настройки'!$B$3))))</x:f>
      </x:c>
      <x:c r="AY354" s="58" t="str">
        <x:f>IF(OR(A354="",AQ354=0),"",STDEVP(BI354:INDEX(BI354:CR354,1,'Настройки'!$B$3)))</x:f>
      </x:c>
      <x:c r="AZ354" s="61" t="str">
        <x:f>IF(OR(A354="",AQ354&lt;'Настройки'!$B$12,AX354&lt;=0,AND('Настройки'!$B$10="Блокировать",COUNTIF(F354:INDEX(F354:AO354,1,'Настройки'!$B$3),"&lt;0")&gt;0)),"",AY354/ABS(AX354))</x:f>
      </x:c>
      <x:c r="BA354" s="49" t="str">
        <x:f>IF(A354="","",IF(AND('Настройки'!$B$10="Блокировать",COUNTIF(F354:INDEX(F354:AO354,1,'Настройки'!$B$3),"&lt;0")&gt;0),"Не определён",IF(AQ354&lt;'Настройки'!$B$12,"Не определён",IF(AX354=0,"Нет спроса",IF(AX354&lt;0,"Не определён",IF(AZ354&lt;='Настройки'!$B$7,"X",IF(AZ354&lt;='Настройки'!$B$8,"Y","Z")))))))</x:f>
      </x:c>
      <x:c r="BB354" s="49" t="str">
        <x:f>IF(OR(A354="",LEN(AW354)&lt;&gt;1,LEN(BA354)&lt;&gt;1),"",AW354&amp;BA354)</x:f>
      </x:c>
      <x:c r="BC354" s="61" t="str">
        <x:f>IF(OR(A354="",AQ354=0),"",(COUNT(BI354:INDEX(BI354:CR354,1,'Настройки'!$B$3))-COUNT(CS354:INDEX(CS354:EB354,1,'Настройки'!$B$3)))/AQ354)</x:f>
      </x:c>
      <x:c r="BD354" s="64" t="str">
        <x:f>IF(OR(A354="",COUNT(CS354:INDEX(CS354:EB354,1,'Настройки'!$B$3))=0),"",AQ354/COUNT(CS354:INDEX(CS354:EB354,1,'Настройки'!$B$3)))</x:f>
      </x:c>
      <x:c r="BE354" s="64" t="str">
        <x:f>IF(OR(A354="",COUNT(CS354:INDEX(CS354:EB354,1,'Настройки'!$B$3))=0),"",IF(AVERAGE(CS354:INDEX(CS354:EB354,1,'Настройки'!$B$3))=0,"",(STDEVP(CS354:INDEX(CS354:EB354,1,'Настройки'!$B$3))/ABS(AVERAGE(CS354:INDEX(CS354:EB354,1,'Настройки'!$B$3))))^2))</x:f>
      </x:c>
      <x:c r="BF354" s="49" t="str">
        <x:f>IF(A354="","",IF(AQ354&lt;3,"Недостаточно",IF(AQ354&lt;6,"Предварительный","Обычный")))</x:f>
      </x:c>
      <x:c r="BG354" s="49" t="str">
        <x:f>IF(A354="","",IF(COUNTIF(F354:INDEX(F354:AO354,1,'Настройки'!$B$3),"&lt;0")&gt;0,IF('Настройки'!$B$10="Блокировать","Отрицательный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"),"")&amp;IF(AQ354&lt;3,"Недостаточно истории. ",IF(AQ354&lt;6,"Предварительная классификация. ",""))&amp;IF(AX354=0,"Нет спроса за горизонт. ","")&amp;IF(AZ354&gt;'Настройки'!$B$11,"Экстремальная вариативность. ",""))</x:f>
      </x:c>
      <x:c r="BH354" s="49" t="str">
        <x:f>IF(A354="","",IFERROR(VLOOKUP(BB354,'Настройки'!$D$3:$E$11,2,FALSE),"Сначала проверьте исходные данные и историю спроса.")&amp;" Уточните срок поставки, MOQ и критичность.")</x:f>
      </x:c>
      <x:c r="BI354" s="50" t="str">
        <x:f>IF(1&gt;'Настройки'!$B$3,"",IF(ISBLANK(F354),IF('Настройки'!$B$9="Нулевой спрос",0,""),IF(F354&lt;0,IF('Настройки'!$B$10="Исключить","",IF('Настройки'!$B$10="Абсолютные значения",ABS(F354),F354)),F354)))</x:f>
      </x:c>
      <x:c r="BJ354" s="50" t="str">
        <x:f>IF(2&gt;'Настройки'!$B$3,"",IF(ISBLANK(G354),IF('Настройки'!$B$9="Нулевой спрос",0,""),IF(G354&lt;0,IF('Настройки'!$B$10="Исключить","",IF('Настройки'!$B$10="Абсолютные значения",ABS(G354),G354)),G354)))</x:f>
      </x:c>
      <x:c r="BK354" s="50" t="str">
        <x:f>IF(3&gt;'Настройки'!$B$3,"",IF(ISBLANK(H354),IF('Настройки'!$B$9="Нулевой спрос",0,""),IF(H354&lt;0,IF('Настройки'!$B$10="Исключить","",IF('Настройки'!$B$10="Абсолютные значения",ABS(H354),H354)),H354)))</x:f>
      </x:c>
      <x:c r="BL354" s="50" t="str">
        <x:f>IF(4&gt;'Настройки'!$B$3,"",IF(ISBLANK(I354),IF('Настройки'!$B$9="Нулевой спрос",0,""),IF(I354&lt;0,IF('Настройки'!$B$10="Исключить","",IF('Настройки'!$B$10="Абсолютные значения",ABS(I354),I354)),I354)))</x:f>
      </x:c>
      <x:c r="BM354" s="50" t="str">
        <x:f>IF(5&gt;'Настройки'!$B$3,"",IF(ISBLANK(J354),IF('Настройки'!$B$9="Нулевой спрос",0,""),IF(J354&lt;0,IF('Настройки'!$B$10="Исключить","",IF('Настройки'!$B$10="Абсолютные значения",ABS(J354),J354)),J354)))</x:f>
      </x:c>
      <x:c r="BN354" s="50" t="str">
        <x:f>IF(6&gt;'Настройки'!$B$3,"",IF(ISBLANK(K354),IF('Настройки'!$B$9="Нулевой спрос",0,""),IF(K354&lt;0,IF('Настройки'!$B$10="Исключить","",IF('Настройки'!$B$10="Абсолютные значения",ABS(K354),K354)),K354)))</x:f>
      </x:c>
      <x:c r="BO354" s="50" t="str">
        <x:f>IF(7&gt;'Настройки'!$B$3,"",IF(ISBLANK(L354),IF('Настройки'!$B$9="Нулевой спрос",0,""),IF(L354&lt;0,IF('Настройки'!$B$10="Исключить","",IF('Настройки'!$B$10="Абсолютные значения",ABS(L354),L354)),L354)))</x:f>
      </x:c>
      <x:c r="BP354" s="50" t="str">
        <x:f>IF(8&gt;'Настройки'!$B$3,"",IF(ISBLANK(M354),IF('Настройки'!$B$9="Нулевой спрос",0,""),IF(M354&lt;0,IF('Настройки'!$B$10="Исключить","",IF('Настройки'!$B$10="Абсолютные значения",ABS(M354),M354)),M354)))</x:f>
      </x:c>
      <x:c r="BQ354" s="50" t="str">
        <x:f>IF(9&gt;'Настройки'!$B$3,"",IF(ISBLANK(N354),IF('Настройки'!$B$9="Нулевой спрос",0,""),IF(N354&lt;0,IF('Настройки'!$B$10="Исключить","",IF('Настройки'!$B$10="Абсолютные значения",ABS(N354),N354)),N354)))</x:f>
      </x:c>
      <x:c r="BR354" s="50" t="str">
        <x:f>IF(10&gt;'Настройки'!$B$3,"",IF(ISBLANK(O354),IF('Настройки'!$B$9="Нулевой спрос",0,""),IF(O354&lt;0,IF('Настройки'!$B$10="Исключить","",IF('Настройки'!$B$10="Абсолютные значения",ABS(O354),O354)),O354)))</x:f>
      </x:c>
      <x:c r="BS354" s="50" t="str">
        <x:f>IF(11&gt;'Настройки'!$B$3,"",IF(ISBLANK(P354),IF('Настройки'!$B$9="Нулевой спрос",0,""),IF(P354&lt;0,IF('Настройки'!$B$10="Исключить","",IF('Настройки'!$B$10="Абсолютные значения",ABS(P354),P354)),P354)))</x:f>
      </x:c>
      <x:c r="BT354" s="50" t="str">
        <x:f>IF(12&gt;'Настройки'!$B$3,"",IF(ISBLANK(Q354),IF('Настройки'!$B$9="Нулевой спрос",0,""),IF(Q354&lt;0,IF('Настройки'!$B$10="Исключить","",IF('Настройки'!$B$10="Абсолютные значения",ABS(Q354),Q354)),Q354)))</x:f>
      </x:c>
      <x:c r="BU354" s="50" t="str">
        <x:f>IF(13&gt;'Настройки'!$B$3,"",IF(ISBLANK(R354),IF('Настройки'!$B$9="Нулевой спрос",0,""),IF(R354&lt;0,IF('Настройки'!$B$10="Исключить","",IF('Настройки'!$B$10="Абсолютные значения",ABS(R354),R354)),R354)))</x:f>
      </x:c>
      <x:c r="BV354" s="50" t="str">
        <x:f>IF(14&gt;'Настройки'!$B$3,"",IF(ISBLANK(S354),IF('Настройки'!$B$9="Нулевой спрос",0,""),IF(S354&lt;0,IF('Настройки'!$B$10="Исключить","",IF('Настройки'!$B$10="Абсолютные значения",ABS(S354),S354)),S354)))</x:f>
      </x:c>
      <x:c r="BW354" s="50" t="str">
        <x:f>IF(15&gt;'Настройки'!$B$3,"",IF(ISBLANK(T354),IF('Настройки'!$B$9="Нулевой спрос",0,""),IF(T354&lt;0,IF('Настройки'!$B$10="Исключить","",IF('Настройки'!$B$10="Абсолютные значения",ABS(T354),T354)),T354)))</x:f>
      </x:c>
      <x:c r="BX354" s="50" t="str">
        <x:f>IF(16&gt;'Настройки'!$B$3,"",IF(ISBLANK(U354),IF('Настройки'!$B$9="Нулевой спрос",0,""),IF(U354&lt;0,IF('Настройки'!$B$10="Исключить","",IF('Настройки'!$B$10="Абсолютные значения",ABS(U354),U354)),U354)))</x:f>
      </x:c>
      <x:c r="BY354" s="50" t="str">
        <x:f>IF(17&gt;'Настройки'!$B$3,"",IF(ISBLANK(V354),IF('Настройки'!$B$9="Нулевой спрос",0,""),IF(V354&lt;0,IF('Настройки'!$B$10="Исключить","",IF('Настройки'!$B$10="Абсолютные значения",ABS(V354),V354)),V354)))</x:f>
      </x:c>
      <x:c r="BZ354" s="50" t="str">
        <x:f>IF(18&gt;'Настройки'!$B$3,"",IF(ISBLANK(W354),IF('Настройки'!$B$9="Нулевой спрос",0,""),IF(W354&lt;0,IF('Настройки'!$B$10="Исключить","",IF('Настройки'!$B$10="Абсолютные значения",ABS(W354),W354)),W354)))</x:f>
      </x:c>
      <x:c r="CA354" s="50" t="str">
        <x:f>IF(19&gt;'Настройки'!$B$3,"",IF(ISBLANK(X354),IF('Настройки'!$B$9="Нулевой спрос",0,""),IF(X354&lt;0,IF('Настройки'!$B$10="Исключить","",IF('Настройки'!$B$10="Абсолютные значения",ABS(X354),X354)),X354)))</x:f>
      </x:c>
      <x:c r="CB354" s="50" t="str">
        <x:f>IF(20&gt;'Настройки'!$B$3,"",IF(ISBLANK(Y354),IF('Настройки'!$B$9="Нулевой спрос",0,""),IF(Y354&lt;0,IF('Настройки'!$B$10="Исключить","",IF('Настройки'!$B$10="Абсолютные значения",ABS(Y354),Y354)),Y354)))</x:f>
      </x:c>
      <x:c r="CC354" s="50" t="str">
        <x:f>IF(21&gt;'Настройки'!$B$3,"",IF(ISBLANK(Z354),IF('Настройки'!$B$9="Нулевой спрос",0,""),IF(Z354&lt;0,IF('Настройки'!$B$10="Исключить","",IF('Настройки'!$B$10="Абсолютные значения",ABS(Z354),Z354)),Z354)))</x:f>
      </x:c>
      <x:c r="CD354" s="50" t="str">
        <x:f>IF(22&gt;'Настройки'!$B$3,"",IF(ISBLANK(AA354),IF('Настройки'!$B$9="Нулевой спрос",0,""),IF(AA354&lt;0,IF('Настройки'!$B$10="Исключить","",IF('Настройки'!$B$10="Абсолютные значения",ABS(AA354),AA354)),AA354)))</x:f>
      </x:c>
      <x:c r="CE354" s="50" t="str">
        <x:f>IF(23&gt;'Настройки'!$B$3,"",IF(ISBLANK(AB354),IF('Настройки'!$B$9="Нулевой спрос",0,""),IF(AB354&lt;0,IF('Настройки'!$B$10="Исключить","",IF('Настройки'!$B$10="Абсолютные значения",ABS(AB354),AB354)),AB354)))</x:f>
      </x:c>
      <x:c r="CF354" s="50" t="str">
        <x:f>IF(24&gt;'Настройки'!$B$3,"",IF(ISBLANK(AC354),IF('Настройки'!$B$9="Нулевой спрос",0,""),IF(AC354&lt;0,IF('Настройки'!$B$10="Исключить","",IF('Настройки'!$B$10="Абсолютные значения",ABS(AC354),AC354)),AC354)))</x:f>
      </x:c>
      <x:c r="CG354" s="50" t="str">
        <x:f>IF(25&gt;'Настройки'!$B$3,"",IF(ISBLANK(AD354),IF('Настройки'!$B$9="Нулевой спрос",0,""),IF(AD354&lt;0,IF('Настройки'!$B$10="Исключить","",IF('Настройки'!$B$10="Абсолютные значения",ABS(AD354),AD354)),AD354)))</x:f>
      </x:c>
      <x:c r="CH354" s="50" t="str">
        <x:f>IF(26&gt;'Настройки'!$B$3,"",IF(ISBLANK(AE354),IF('Настройки'!$B$9="Нулевой спрос",0,""),IF(AE354&lt;0,IF('Настройки'!$B$10="Исключить","",IF('Настройки'!$B$10="Абсолютные значения",ABS(AE354),AE354)),AE354)))</x:f>
      </x:c>
      <x:c r="CI354" s="50" t="str">
        <x:f>IF(27&gt;'Настройки'!$B$3,"",IF(ISBLANK(AF354),IF('Настройки'!$B$9="Нулевой спрос",0,""),IF(AF354&lt;0,IF('Настройки'!$B$10="Исключить","",IF('Настройки'!$B$10="Абсолютные значения",ABS(AF354),AF354)),AF354)))</x:f>
      </x:c>
      <x:c r="CJ354" s="50" t="str">
        <x:f>IF(28&gt;'Настройки'!$B$3,"",IF(ISBLANK(AG354),IF('Настройки'!$B$9="Нулевой спрос",0,""),IF(AG354&lt;0,IF('Настройки'!$B$10="Исключить","",IF('Настройки'!$B$10="Абсолютные значения",ABS(AG354),AG354)),AG354)))</x:f>
      </x:c>
      <x:c r="CK354" s="50" t="str">
        <x:f>IF(29&gt;'Настройки'!$B$3,"",IF(ISBLANK(AH354),IF('Настройки'!$B$9="Нулевой спрос",0,""),IF(AH354&lt;0,IF('Настройки'!$B$10="Исключить","",IF('Настройки'!$B$10="Абсолютные значения",ABS(AH354),AH354)),AH354)))</x:f>
      </x:c>
      <x:c r="CL354" s="50" t="str">
        <x:f>IF(30&gt;'Настройки'!$B$3,"",IF(ISBLANK(AI354),IF('Настройки'!$B$9="Нулевой спрос",0,""),IF(AI354&lt;0,IF('Настройки'!$B$10="Исключить","",IF('Настройки'!$B$10="Абсолютные значения",ABS(AI354),AI354)),AI354)))</x:f>
      </x:c>
      <x:c r="CM354" s="50" t="str">
        <x:f>IF(31&gt;'Настройки'!$B$3,"",IF(ISBLANK(AJ354),IF('Настройки'!$B$9="Нулевой спрос",0,""),IF(AJ354&lt;0,IF('Настройки'!$B$10="Исключить","",IF('Настройки'!$B$10="Абсолютные значения",ABS(AJ354),AJ354)),AJ354)))</x:f>
      </x:c>
      <x:c r="CN354" s="50" t="str">
        <x:f>IF(32&gt;'Настройки'!$B$3,"",IF(ISBLANK(AK354),IF('Настройки'!$B$9="Нулевой спрос",0,""),IF(AK354&lt;0,IF('Настройки'!$B$10="Исключить","",IF('Настройки'!$B$10="Абсолютные значения",ABS(AK354),AK354)),AK354)))</x:f>
      </x:c>
      <x:c r="CO354" s="50" t="str">
        <x:f>IF(33&gt;'Настройки'!$B$3,"",IF(ISBLANK(AL354),IF('Настройки'!$B$9="Нулевой спрос",0,""),IF(AL354&lt;0,IF('Настройки'!$B$10="Исключить","",IF('Настройки'!$B$10="Абсолютные значения",ABS(AL354),AL354)),AL354)))</x:f>
      </x:c>
      <x:c r="CP354" s="50" t="str">
        <x:f>IF(34&gt;'Настройки'!$B$3,"",IF(ISBLANK(AM354),IF('Настройки'!$B$9="Нулевой спрос",0,""),IF(AM354&lt;0,IF('Настройки'!$B$10="Исключить","",IF('Настройки'!$B$10="Абсолютные значения",ABS(AM354),AM354)),AM354)))</x:f>
      </x:c>
      <x:c r="CQ354" s="50" t="str">
        <x:f>IF(35&gt;'Настройки'!$B$3,"",IF(ISBLANK(AN354),IF('Настройки'!$B$9="Нулевой спрос",0,""),IF(AN354&lt;0,IF('Настройки'!$B$10="Исключить","",IF('Настройки'!$B$10="Абсолютные значения",ABS(AN354),AN354)),AN354)))</x:f>
      </x:c>
      <x:c r="CR354" s="50" t="str">
        <x:f>IF(36&gt;'Настройки'!$B$3,"",IF(ISBLANK(AO354),IF('Настройки'!$B$9="Нулевой спрос",0,""),IF(AO354&lt;0,IF('Настройки'!$B$10="Исключить","",IF('Настройки'!$B$10="Абсолютные значения",ABS(AO354),AO354)),AO354)))</x:f>
      </x:c>
      <x:c r="CS354" s="50" t="str">
        <x:f>IF(OR(1&gt;'Настройки'!$B$3,ISBLANK(BI354),BI354=0),"",BI354)</x:f>
      </x:c>
      <x:c r="CT354" s="50" t="str">
        <x:f>IF(OR(2&gt;'Настройки'!$B$3,ISBLANK(BJ354),BJ354=0),"",BJ354)</x:f>
      </x:c>
      <x:c r="CU354" s="50" t="str">
        <x:f>IF(OR(3&gt;'Настройки'!$B$3,ISBLANK(BK354),BK354=0),"",BK354)</x:f>
      </x:c>
      <x:c r="CV354" s="50" t="str">
        <x:f>IF(OR(4&gt;'Настройки'!$B$3,ISBLANK(BL354),BL354=0),"",BL354)</x:f>
      </x:c>
      <x:c r="CW354" s="50" t="str">
        <x:f>IF(OR(5&gt;'Настройки'!$B$3,ISBLANK(BM354),BM354=0),"",BM354)</x:f>
      </x:c>
      <x:c r="CX354" s="50" t="str">
        <x:f>IF(OR(6&gt;'Настройки'!$B$3,ISBLANK(BN354),BN354=0),"",BN354)</x:f>
      </x:c>
      <x:c r="CY354" s="50" t="str">
        <x:f>IF(OR(7&gt;'Настройки'!$B$3,ISBLANK(BO354),BO354=0),"",BO354)</x:f>
      </x:c>
      <x:c r="CZ354" s="50" t="str">
        <x:f>IF(OR(8&gt;'Настройки'!$B$3,ISBLANK(BP354),BP354=0),"",BP354)</x:f>
      </x:c>
      <x:c r="DA354" s="50" t="str">
        <x:f>IF(OR(9&gt;'Настройки'!$B$3,ISBLANK(BQ354),BQ354=0),"",BQ354)</x:f>
      </x:c>
      <x:c r="DB354" s="50" t="str">
        <x:f>IF(OR(10&gt;'Настройки'!$B$3,ISBLANK(BR354),BR354=0),"",BR354)</x:f>
      </x:c>
      <x:c r="DC354" s="50" t="str">
        <x:f>IF(OR(11&gt;'Настройки'!$B$3,ISBLANK(BS354),BS354=0),"",BS354)</x:f>
      </x:c>
      <x:c r="DD354" s="50" t="str">
        <x:f>IF(OR(12&gt;'Настройки'!$B$3,ISBLANK(BT354),BT354=0),"",BT354)</x:f>
      </x:c>
      <x:c r="DE354" s="50" t="str">
        <x:f>IF(OR(13&gt;'Настройки'!$B$3,ISBLANK(BU354),BU354=0),"",BU354)</x:f>
      </x:c>
      <x:c r="DF354" s="50" t="str">
        <x:f>IF(OR(14&gt;'Настройки'!$B$3,ISBLANK(BV354),BV354=0),"",BV354)</x:f>
      </x:c>
      <x:c r="DG354" s="50" t="str">
        <x:f>IF(OR(15&gt;'Настройки'!$B$3,ISBLANK(BW354),BW354=0),"",BW354)</x:f>
      </x:c>
      <x:c r="DH354" s="50" t="str">
        <x:f>IF(OR(16&gt;'Настройки'!$B$3,ISBLANK(BX354),BX354=0),"",BX354)</x:f>
      </x:c>
      <x:c r="DI354" s="50" t="str">
        <x:f>IF(OR(17&gt;'Настройки'!$B$3,ISBLANK(BY354),BY354=0),"",BY354)</x:f>
      </x:c>
      <x:c r="DJ354" s="50" t="str">
        <x:f>IF(OR(18&gt;'Настройки'!$B$3,ISBLANK(BZ354),BZ354=0),"",BZ354)</x:f>
      </x:c>
      <x:c r="DK354" s="50" t="str">
        <x:f>IF(OR(19&gt;'Настройки'!$B$3,ISBLANK(CA354),CA354=0),"",CA354)</x:f>
      </x:c>
      <x:c r="DL354" s="50" t="str">
        <x:f>IF(OR(20&gt;'Настройки'!$B$3,ISBLANK(CB354),CB354=0),"",CB354)</x:f>
      </x:c>
      <x:c r="DM354" s="50" t="str">
        <x:f>IF(OR(21&gt;'Настройки'!$B$3,ISBLANK(CC354),CC354=0),"",CC354)</x:f>
      </x:c>
      <x:c r="DN354" s="50" t="str">
        <x:f>IF(OR(22&gt;'Настройки'!$B$3,ISBLANK(CD354),CD354=0),"",CD354)</x:f>
      </x:c>
      <x:c r="DO354" s="50" t="str">
        <x:f>IF(OR(23&gt;'Настройки'!$B$3,ISBLANK(CE354),CE354=0),"",CE354)</x:f>
      </x:c>
      <x:c r="DP354" s="50" t="str">
        <x:f>IF(OR(24&gt;'Настройки'!$B$3,ISBLANK(CF354),CF354=0),"",CF354)</x:f>
      </x:c>
      <x:c r="DQ354" s="50" t="str">
        <x:f>IF(OR(25&gt;'Настройки'!$B$3,ISBLANK(CG354),CG354=0),"",CG354)</x:f>
      </x:c>
      <x:c r="DR354" s="50" t="str">
        <x:f>IF(OR(26&gt;'Настройки'!$B$3,ISBLANK(CH354),CH354=0),"",CH354)</x:f>
      </x:c>
      <x:c r="DS354" s="50" t="str">
        <x:f>IF(OR(27&gt;'Настройки'!$B$3,ISBLANK(CI354),CI354=0),"",CI354)</x:f>
      </x:c>
      <x:c r="DT354" s="50" t="str">
        <x:f>IF(OR(28&gt;'Настройки'!$B$3,ISBLANK(CJ354),CJ354=0),"",CJ354)</x:f>
      </x:c>
      <x:c r="DU354" s="50" t="str">
        <x:f>IF(OR(29&gt;'Настройки'!$B$3,ISBLANK(CK354),CK354=0),"",CK354)</x:f>
      </x:c>
      <x:c r="DV354" s="50" t="str">
        <x:f>IF(OR(30&gt;'Настройки'!$B$3,ISBLANK(CL354),CL354=0),"",CL354)</x:f>
      </x:c>
      <x:c r="DW354" s="50" t="str">
        <x:f>IF(OR(31&gt;'Настройки'!$B$3,ISBLANK(CM354),CM354=0),"",CM354)</x:f>
      </x:c>
      <x:c r="DX354" s="50" t="str">
        <x:f>IF(OR(32&gt;'Настройки'!$B$3,ISBLANK(CN354),CN354=0),"",CN354)</x:f>
      </x:c>
      <x:c r="DY354" s="50" t="str">
        <x:f>IF(OR(33&gt;'Настройки'!$B$3,ISBLANK(CO354),CO354=0),"",CO354)</x:f>
      </x:c>
      <x:c r="DZ354" s="50" t="str">
        <x:f>IF(OR(34&gt;'Настройки'!$B$3,ISBLANK(CP354),CP354=0),"",CP354)</x:f>
      </x:c>
      <x:c r="EA354" s="50" t="str">
        <x:f>IF(OR(35&gt;'Настройки'!$B$3,ISBLANK(CQ354),CQ354=0),"",CQ354)</x:f>
      </x:c>
      <x:c r="EB354" s="50" t="str">
        <x:f>IF(OR(36&gt;'Настройки'!$B$3,ISBLANK(CR354),CR354=0),"",CR354)</x:f>
      </x:c>
      <x:c r="EC354" s="50" t="str">
        <x:f>IF(A354="","",IF(OR(BB354="AZ",BB354="BZ"),10000+ROW(),IF(AZ354&gt;'Настройки'!$B$11,20000+ROW(),IF(BF354&lt;&gt;"Обычный",30000+ROW(),IF(AX354&lt;=0,40000+ROW(),"")))))</x:f>
      </x:c>
      <x:c r="ED354" s="50" t="str">
        <x:f>IF(EC354="","",COUNTIFS($EC$2:$EC$1001,"&gt;0",$EC$2:$EC$1001,"&lt;"&amp;EC354)+1)</x:f>
      </x:c>
    </x:row>
    <x:row r="355">
      <x:c r="A355" s="115"/>
      <x:c r="B355" s="115"/>
      <x:c r="C355" s="115"/>
      <x:c r="D355" s="118"/>
      <x:c r="E355" s="118"/>
      <x:c r="F355" s="118"/>
      <x:c r="G355" s="118"/>
      <x:c r="H355" s="118"/>
      <x:c r="I355" s="118"/>
      <x:c r="J355" s="118"/>
      <x:c r="K355" s="118"/>
      <x:c r="L355" s="118"/>
      <x:c r="M355" s="118"/>
      <x:c r="N355" s="118"/>
      <x:c r="O355" s="118"/>
      <x:c r="P355" s="118"/>
      <x:c r="Q355" s="118"/>
      <x:c r="R355" s="118"/>
      <x:c r="S355" s="118"/>
      <x:c r="T355" s="118"/>
      <x:c r="U355" s="118"/>
      <x:c r="V355" s="118"/>
      <x:c r="W355" s="118"/>
      <x:c r="X355" s="118"/>
      <x:c r="Y355" s="118"/>
      <x:c r="Z355" s="118"/>
      <x:c r="AA355" s="118"/>
      <x:c r="AB355" s="118"/>
      <x:c r="AC355" s="118"/>
      <x:c r="AD355" s="118"/>
      <x:c r="AE355" s="118"/>
      <x:c r="AF355" s="118"/>
      <x:c r="AG355" s="118"/>
      <x:c r="AH355" s="118"/>
      <x:c r="AI355" s="118"/>
      <x:c r="AJ355" s="118"/>
      <x:c r="AK355" s="118"/>
      <x:c r="AL355" s="118"/>
      <x:c r="AM355" s="118"/>
      <x:c r="AN355" s="118"/>
      <x:c r="AO355" s="118"/>
      <x:c r="AP355" s="115"/>
      <x:c r="AQ355" s="49" t="str">
        <x:f>IF(A355="","",COUNT(BI355:INDEX(BI355:CR355,1,'Настройки'!$B$3)))</x:f>
      </x:c>
      <x:c r="AR355" s="49" t="str">
        <x:f>IF(A355="","",SUM(BI355:INDEX(BI355:CR355,1,'Настройки'!$B$3)))</x:f>
      </x:c>
      <x:c r="AS355" s="58" t="str">
        <x:f>IF(A355="","",IF('Настройки'!$B$4="Стоимость потребления",AR355*D355,IF('Настройки'!$B$4="Количество",AR355,E355)))</x:f>
      </x:c>
      <x:c r="AT355" s="61" t="str">
        <x:f>IF(OR(A355="",AS355&lt;0,SUM($AS$2:$AS$1001)&lt;=0),"",AS355/SUM($AS$2:$AS$1001))</x:f>
      </x:c>
      <x:c r="AU355" s="61" t="str">
        <x:f>IF(OR(A355="",AS355&lt;0,SUM($AS$2:$AS$1001)&lt;=0),"",SUMIFS($AS$2:$AS$1001,$AS$2:$AS$1001,"&gt;"&amp;AS355)/SUM($AS$2:$AS$1001))</x:f>
      </x:c>
      <x:c r="AV355" s="61" t="str">
        <x:f>IF(OR(A355="",AS355&lt;0,SUM($AS$2:$AS$1001)&lt;=0),"",SUMIFS($AS$2:$AS$1001,$AS$2:$AS$1001,"&gt;="&amp;AS355)/SUM($AS$2:$AS$1001))</x:f>
      </x:c>
      <x:c r="AW355" s="49" t="str">
        <x:f>IF(A355="","",IF(SUM($AS$2:$AS$1001)&lt;=0,"Не определён",IF(AS355&lt;0,"Исключение",IF(AU355&lt;'Настройки'!$B$5,"A",IF(AU355&lt;'Настройки'!$B$6,"B","C")))))</x:f>
      </x:c>
      <x:c r="AX355" s="58" t="str">
        <x:f>IF(A355="","",IF(AQ355=0,"",AVERAGE(BI355:INDEX(BI355:CR355,1,'Настройки'!$B$3))))</x:f>
      </x:c>
      <x:c r="AY355" s="58" t="str">
        <x:f>IF(OR(A355="",AQ355=0),"",STDEVP(BI355:INDEX(BI355:CR355,1,'Настройки'!$B$3)))</x:f>
      </x:c>
      <x:c r="AZ355" s="61" t="str">
        <x:f>IF(OR(A355="",AQ355&lt;'Настройки'!$B$12,AX355&lt;=0,AND('Настройки'!$B$10="Блокировать",COUNTIF(F355:INDEX(F355:AO355,1,'Настройки'!$B$3),"&lt;0")&gt;0)),"",AY355/ABS(AX355))</x:f>
      </x:c>
      <x:c r="BA355" s="49" t="str">
        <x:f>IF(A355="","",IF(AND('Настройки'!$B$10="Блокировать",COUNTIF(F355:INDEX(F355:AO355,1,'Настройки'!$B$3),"&lt;0")&gt;0),"Не определён",IF(AQ355&lt;'Настройки'!$B$12,"Не определён",IF(AX355=0,"Нет спроса",IF(AX355&lt;0,"Не определён",IF(AZ355&lt;='Настройки'!$B$7,"X",IF(AZ355&lt;='Настройки'!$B$8,"Y","Z")))))))</x:f>
      </x:c>
      <x:c r="BB355" s="49" t="str">
        <x:f>IF(OR(A355="",LEN(AW355)&lt;&gt;1,LEN(BA355)&lt;&gt;1),"",AW355&amp;BA355)</x:f>
      </x:c>
      <x:c r="BC355" s="61" t="str">
        <x:f>IF(OR(A355="",AQ355=0),"",(COUNT(BI355:INDEX(BI355:CR355,1,'Настройки'!$B$3))-COUNT(CS355:INDEX(CS355:EB355,1,'Настройки'!$B$3)))/AQ355)</x:f>
      </x:c>
      <x:c r="BD355" s="64" t="str">
        <x:f>IF(OR(A355="",COUNT(CS355:INDEX(CS355:EB355,1,'Настройки'!$B$3))=0),"",AQ355/COUNT(CS355:INDEX(CS355:EB355,1,'Настройки'!$B$3)))</x:f>
      </x:c>
      <x:c r="BE355" s="64" t="str">
        <x:f>IF(OR(A355="",COUNT(CS355:INDEX(CS355:EB355,1,'Настройки'!$B$3))=0),"",IF(AVERAGE(CS355:INDEX(CS355:EB355,1,'Настройки'!$B$3))=0,"",(STDEVP(CS355:INDEX(CS355:EB355,1,'Настройки'!$B$3))/ABS(AVERAGE(CS355:INDEX(CS355:EB355,1,'Настройки'!$B$3))))^2))</x:f>
      </x:c>
      <x:c r="BF355" s="49" t="str">
        <x:f>IF(A355="","",IF(AQ355&lt;3,"Недостаточно",IF(AQ355&lt;6,"Предварительный","Обычный")))</x:f>
      </x:c>
      <x:c r="BG355" s="49" t="str">
        <x:f>IF(A355="","",IF(COUNTIF(F355:INDEX(F355:AO355,1,'Настройки'!$B$3),"&lt;0")&gt;0,IF('Настройки'!$B$10="Блокировать","Отрицательный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"),"")&amp;IF(AQ355&lt;3,"Недостаточно истории. ",IF(AQ355&lt;6,"Предварительная классификация. ",""))&amp;IF(AX355=0,"Нет спроса за горизонт. ","")&amp;IF(AZ355&gt;'Настройки'!$B$11,"Экстремальная вариативность. ",""))</x:f>
      </x:c>
      <x:c r="BH355" s="49" t="str">
        <x:f>IF(A355="","",IFERROR(VLOOKUP(BB355,'Настройки'!$D$3:$E$11,2,FALSE),"Сначала проверьте исходные данные и историю спроса.")&amp;" Уточните срок поставки, MOQ и критичность.")</x:f>
      </x:c>
      <x:c r="BI355" s="50" t="str">
        <x:f>IF(1&gt;'Настройки'!$B$3,"",IF(ISBLANK(F355),IF('Настройки'!$B$9="Нулевой спрос",0,""),IF(F355&lt;0,IF('Настройки'!$B$10="Исключить","",IF('Настройки'!$B$10="Абсолютные значения",ABS(F355),F355)),F355)))</x:f>
      </x:c>
      <x:c r="BJ355" s="50" t="str">
        <x:f>IF(2&gt;'Настройки'!$B$3,"",IF(ISBLANK(G355),IF('Настройки'!$B$9="Нулевой спрос",0,""),IF(G355&lt;0,IF('Настройки'!$B$10="Исключить","",IF('Настройки'!$B$10="Абсолютные значения",ABS(G355),G355)),G355)))</x:f>
      </x:c>
      <x:c r="BK355" s="50" t="str">
        <x:f>IF(3&gt;'Настройки'!$B$3,"",IF(ISBLANK(H355),IF('Настройки'!$B$9="Нулевой спрос",0,""),IF(H355&lt;0,IF('Настройки'!$B$10="Исключить","",IF('Настройки'!$B$10="Абсолютные значения",ABS(H355),H355)),H355)))</x:f>
      </x:c>
      <x:c r="BL355" s="50" t="str">
        <x:f>IF(4&gt;'Настройки'!$B$3,"",IF(ISBLANK(I355),IF('Настройки'!$B$9="Нулевой спрос",0,""),IF(I355&lt;0,IF('Настройки'!$B$10="Исключить","",IF('Настройки'!$B$10="Абсолютные значения",ABS(I355),I355)),I355)))</x:f>
      </x:c>
      <x:c r="BM355" s="50" t="str">
        <x:f>IF(5&gt;'Настройки'!$B$3,"",IF(ISBLANK(J355),IF('Настройки'!$B$9="Нулевой спрос",0,""),IF(J355&lt;0,IF('Настройки'!$B$10="Исключить","",IF('Настройки'!$B$10="Абсолютные значения",ABS(J355),J355)),J355)))</x:f>
      </x:c>
      <x:c r="BN355" s="50" t="str">
        <x:f>IF(6&gt;'Настройки'!$B$3,"",IF(ISBLANK(K355),IF('Настройки'!$B$9="Нулевой спрос",0,""),IF(K355&lt;0,IF('Настройки'!$B$10="Исключить","",IF('Настройки'!$B$10="Абсолютные значения",ABS(K355),K355)),K355)))</x:f>
      </x:c>
      <x:c r="BO355" s="50" t="str">
        <x:f>IF(7&gt;'Настройки'!$B$3,"",IF(ISBLANK(L355),IF('Настройки'!$B$9="Нулевой спрос",0,""),IF(L355&lt;0,IF('Настройки'!$B$10="Исключить","",IF('Настройки'!$B$10="Абсолютные значения",ABS(L355),L355)),L355)))</x:f>
      </x:c>
      <x:c r="BP355" s="50" t="str">
        <x:f>IF(8&gt;'Настройки'!$B$3,"",IF(ISBLANK(M355),IF('Настройки'!$B$9="Нулевой спрос",0,""),IF(M355&lt;0,IF('Настройки'!$B$10="Исключить","",IF('Настройки'!$B$10="Абсолютные значения",ABS(M355),M355)),M355)))</x:f>
      </x:c>
      <x:c r="BQ355" s="50" t="str">
        <x:f>IF(9&gt;'Настройки'!$B$3,"",IF(ISBLANK(N355),IF('Настройки'!$B$9="Нулевой спрос",0,""),IF(N355&lt;0,IF('Настройки'!$B$10="Исключить","",IF('Настройки'!$B$10="Абсолютные значения",ABS(N355),N355)),N355)))</x:f>
      </x:c>
      <x:c r="BR355" s="50" t="str">
        <x:f>IF(10&gt;'Настройки'!$B$3,"",IF(ISBLANK(O355),IF('Настройки'!$B$9="Нулевой спрос",0,""),IF(O355&lt;0,IF('Настройки'!$B$10="Исключить","",IF('Настройки'!$B$10="Абсолютные значения",ABS(O355),O355)),O355)))</x:f>
      </x:c>
      <x:c r="BS355" s="50" t="str">
        <x:f>IF(11&gt;'Настройки'!$B$3,"",IF(ISBLANK(P355),IF('Настройки'!$B$9="Нулевой спрос",0,""),IF(P355&lt;0,IF('Настройки'!$B$10="Исключить","",IF('Настройки'!$B$10="Абсолютные значения",ABS(P355),P355)),P355)))</x:f>
      </x:c>
      <x:c r="BT355" s="50" t="str">
        <x:f>IF(12&gt;'Настройки'!$B$3,"",IF(ISBLANK(Q355),IF('Настройки'!$B$9="Нулевой спрос",0,""),IF(Q355&lt;0,IF('Настройки'!$B$10="Исключить","",IF('Настройки'!$B$10="Абсолютные значения",ABS(Q355),Q355)),Q355)))</x:f>
      </x:c>
      <x:c r="BU355" s="50" t="str">
        <x:f>IF(13&gt;'Настройки'!$B$3,"",IF(ISBLANK(R355),IF('Настройки'!$B$9="Нулевой спрос",0,""),IF(R355&lt;0,IF('Настройки'!$B$10="Исключить","",IF('Настройки'!$B$10="Абсолютные значения",ABS(R355),R355)),R355)))</x:f>
      </x:c>
      <x:c r="BV355" s="50" t="str">
        <x:f>IF(14&gt;'Настройки'!$B$3,"",IF(ISBLANK(S355),IF('Настройки'!$B$9="Нулевой спрос",0,""),IF(S355&lt;0,IF('Настройки'!$B$10="Исключить","",IF('Настройки'!$B$10="Абсолютные значения",ABS(S355),S355)),S355)))</x:f>
      </x:c>
      <x:c r="BW355" s="50" t="str">
        <x:f>IF(15&gt;'Настройки'!$B$3,"",IF(ISBLANK(T355),IF('Настройки'!$B$9="Нулевой спрос",0,""),IF(T355&lt;0,IF('Настройки'!$B$10="Исключить","",IF('Настройки'!$B$10="Абсолютные значения",ABS(T355),T355)),T355)))</x:f>
      </x:c>
      <x:c r="BX355" s="50" t="str">
        <x:f>IF(16&gt;'Настройки'!$B$3,"",IF(ISBLANK(U355),IF('Настройки'!$B$9="Нулевой спрос",0,""),IF(U355&lt;0,IF('Настройки'!$B$10="Исключить","",IF('Настройки'!$B$10="Абсолютные значения",ABS(U355),U355)),U355)))</x:f>
      </x:c>
      <x:c r="BY355" s="50" t="str">
        <x:f>IF(17&gt;'Настройки'!$B$3,"",IF(ISBLANK(V355),IF('Настройки'!$B$9="Нулевой спрос",0,""),IF(V355&lt;0,IF('Настройки'!$B$10="Исключить","",IF('Настройки'!$B$10="Абсолютные значения",ABS(V355),V355)),V355)))</x:f>
      </x:c>
      <x:c r="BZ355" s="50" t="str">
        <x:f>IF(18&gt;'Настройки'!$B$3,"",IF(ISBLANK(W355),IF('Настройки'!$B$9="Нулевой спрос",0,""),IF(W355&lt;0,IF('Настройки'!$B$10="Исключить","",IF('Настройки'!$B$10="Абсолютные значения",ABS(W355),W355)),W355)))</x:f>
      </x:c>
      <x:c r="CA355" s="50" t="str">
        <x:f>IF(19&gt;'Настройки'!$B$3,"",IF(ISBLANK(X355),IF('Настройки'!$B$9="Нулевой спрос",0,""),IF(X355&lt;0,IF('Настройки'!$B$10="Исключить","",IF('Настройки'!$B$10="Абсолютные значения",ABS(X355),X355)),X355)))</x:f>
      </x:c>
      <x:c r="CB355" s="50" t="str">
        <x:f>IF(20&gt;'Настройки'!$B$3,"",IF(ISBLANK(Y355),IF('Настройки'!$B$9="Нулевой спрос",0,""),IF(Y355&lt;0,IF('Настройки'!$B$10="Исключить","",IF('Настройки'!$B$10="Абсолютные значения",ABS(Y355),Y355)),Y355)))</x:f>
      </x:c>
      <x:c r="CC355" s="50" t="str">
        <x:f>IF(21&gt;'Настройки'!$B$3,"",IF(ISBLANK(Z355),IF('Настройки'!$B$9="Нулевой спрос",0,""),IF(Z355&lt;0,IF('Настройки'!$B$10="Исключить","",IF('Настройки'!$B$10="Абсолютные значения",ABS(Z355),Z355)),Z355)))</x:f>
      </x:c>
      <x:c r="CD355" s="50" t="str">
        <x:f>IF(22&gt;'Настройки'!$B$3,"",IF(ISBLANK(AA355),IF('Настройки'!$B$9="Нулевой спрос",0,""),IF(AA355&lt;0,IF('Настройки'!$B$10="Исключить","",IF('Настройки'!$B$10="Абсолютные значения",ABS(AA355),AA355)),AA355)))</x:f>
      </x:c>
      <x:c r="CE355" s="50" t="str">
        <x:f>IF(23&gt;'Настройки'!$B$3,"",IF(ISBLANK(AB355),IF('Настройки'!$B$9="Нулевой спрос",0,""),IF(AB355&lt;0,IF('Настройки'!$B$10="Исключить","",IF('Настройки'!$B$10="Абсолютные значения",ABS(AB355),AB355)),AB355)))</x:f>
      </x:c>
      <x:c r="CF355" s="50" t="str">
        <x:f>IF(24&gt;'Настройки'!$B$3,"",IF(ISBLANK(AC355),IF('Настройки'!$B$9="Нулевой спрос",0,""),IF(AC355&lt;0,IF('Настройки'!$B$10="Исключить","",IF('Настройки'!$B$10="Абсолютные значения",ABS(AC355),AC355)),AC355)))</x:f>
      </x:c>
      <x:c r="CG355" s="50" t="str">
        <x:f>IF(25&gt;'Настройки'!$B$3,"",IF(ISBLANK(AD355),IF('Настройки'!$B$9="Нулевой спрос",0,""),IF(AD355&lt;0,IF('Настройки'!$B$10="Исключить","",IF('Настройки'!$B$10="Абсолютные значения",ABS(AD355),AD355)),AD355)))</x:f>
      </x:c>
      <x:c r="CH355" s="50" t="str">
        <x:f>IF(26&gt;'Настройки'!$B$3,"",IF(ISBLANK(AE355),IF('Настройки'!$B$9="Нулевой спрос",0,""),IF(AE355&lt;0,IF('Настройки'!$B$10="Исключить","",IF('Настройки'!$B$10="Абсолютные значения",ABS(AE355),AE355)),AE355)))</x:f>
      </x:c>
      <x:c r="CI355" s="50" t="str">
        <x:f>IF(27&gt;'Настройки'!$B$3,"",IF(ISBLANK(AF355),IF('Настройки'!$B$9="Нулевой спрос",0,""),IF(AF355&lt;0,IF('Настройки'!$B$10="Исключить","",IF('Настройки'!$B$10="Абсолютные значения",ABS(AF355),AF355)),AF355)))</x:f>
      </x:c>
      <x:c r="CJ355" s="50" t="str">
        <x:f>IF(28&gt;'Настройки'!$B$3,"",IF(ISBLANK(AG355),IF('Настройки'!$B$9="Нулевой спрос",0,""),IF(AG355&lt;0,IF('Настройки'!$B$10="Исключить","",IF('Настройки'!$B$10="Абсолютные значения",ABS(AG355),AG355)),AG355)))</x:f>
      </x:c>
      <x:c r="CK355" s="50" t="str">
        <x:f>IF(29&gt;'Настройки'!$B$3,"",IF(ISBLANK(AH355),IF('Настройки'!$B$9="Нулевой спрос",0,""),IF(AH355&lt;0,IF('Настройки'!$B$10="Исключить","",IF('Настройки'!$B$10="Абсолютные значения",ABS(AH355),AH355)),AH355)))</x:f>
      </x:c>
      <x:c r="CL355" s="50" t="str">
        <x:f>IF(30&gt;'Настройки'!$B$3,"",IF(ISBLANK(AI355),IF('Настройки'!$B$9="Нулевой спрос",0,""),IF(AI355&lt;0,IF('Настройки'!$B$10="Исключить","",IF('Настройки'!$B$10="Абсолютные значения",ABS(AI355),AI355)),AI355)))</x:f>
      </x:c>
      <x:c r="CM355" s="50" t="str">
        <x:f>IF(31&gt;'Настройки'!$B$3,"",IF(ISBLANK(AJ355),IF('Настройки'!$B$9="Нулевой спрос",0,""),IF(AJ355&lt;0,IF('Настройки'!$B$10="Исключить","",IF('Настройки'!$B$10="Абсолютные значения",ABS(AJ355),AJ355)),AJ355)))</x:f>
      </x:c>
      <x:c r="CN355" s="50" t="str">
        <x:f>IF(32&gt;'Настройки'!$B$3,"",IF(ISBLANK(AK355),IF('Настройки'!$B$9="Нулевой спрос",0,""),IF(AK355&lt;0,IF('Настройки'!$B$10="Исключить","",IF('Настройки'!$B$10="Абсолютные значения",ABS(AK355),AK355)),AK355)))</x:f>
      </x:c>
      <x:c r="CO355" s="50" t="str">
        <x:f>IF(33&gt;'Настройки'!$B$3,"",IF(ISBLANK(AL355),IF('Настройки'!$B$9="Нулевой спрос",0,""),IF(AL355&lt;0,IF('Настройки'!$B$10="Исключить","",IF('Настройки'!$B$10="Абсолютные значения",ABS(AL355),AL355)),AL355)))</x:f>
      </x:c>
      <x:c r="CP355" s="50" t="str">
        <x:f>IF(34&gt;'Настройки'!$B$3,"",IF(ISBLANK(AM355),IF('Настройки'!$B$9="Нулевой спрос",0,""),IF(AM355&lt;0,IF('Настройки'!$B$10="Исключить","",IF('Настройки'!$B$10="Абсолютные значения",ABS(AM355),AM355)),AM355)))</x:f>
      </x:c>
      <x:c r="CQ355" s="50" t="str">
        <x:f>IF(35&gt;'Настройки'!$B$3,"",IF(ISBLANK(AN355),IF('Настройки'!$B$9="Нулевой спрос",0,""),IF(AN355&lt;0,IF('Настройки'!$B$10="Исключить","",IF('Настройки'!$B$10="Абсолютные значения",ABS(AN355),AN355)),AN355)))</x:f>
      </x:c>
      <x:c r="CR355" s="50" t="str">
        <x:f>IF(36&gt;'Настройки'!$B$3,"",IF(ISBLANK(AO355),IF('Настройки'!$B$9="Нулевой спрос",0,""),IF(AO355&lt;0,IF('Настройки'!$B$10="Исключить","",IF('Настройки'!$B$10="Абсолютные значения",ABS(AO355),AO355)),AO355)))</x:f>
      </x:c>
      <x:c r="CS355" s="50" t="str">
        <x:f>IF(OR(1&gt;'Настройки'!$B$3,ISBLANK(BI355),BI355=0),"",BI355)</x:f>
      </x:c>
      <x:c r="CT355" s="50" t="str">
        <x:f>IF(OR(2&gt;'Настройки'!$B$3,ISBLANK(BJ355),BJ355=0),"",BJ355)</x:f>
      </x:c>
      <x:c r="CU355" s="50" t="str">
        <x:f>IF(OR(3&gt;'Настройки'!$B$3,ISBLANK(BK355),BK355=0),"",BK355)</x:f>
      </x:c>
      <x:c r="CV355" s="50" t="str">
        <x:f>IF(OR(4&gt;'Настройки'!$B$3,ISBLANK(BL355),BL355=0),"",BL355)</x:f>
      </x:c>
      <x:c r="CW355" s="50" t="str">
        <x:f>IF(OR(5&gt;'Настройки'!$B$3,ISBLANK(BM355),BM355=0),"",BM355)</x:f>
      </x:c>
      <x:c r="CX355" s="50" t="str">
        <x:f>IF(OR(6&gt;'Настройки'!$B$3,ISBLANK(BN355),BN355=0),"",BN355)</x:f>
      </x:c>
      <x:c r="CY355" s="50" t="str">
        <x:f>IF(OR(7&gt;'Настройки'!$B$3,ISBLANK(BO355),BO355=0),"",BO355)</x:f>
      </x:c>
      <x:c r="CZ355" s="50" t="str">
        <x:f>IF(OR(8&gt;'Настройки'!$B$3,ISBLANK(BP355),BP355=0),"",BP355)</x:f>
      </x:c>
      <x:c r="DA355" s="50" t="str">
        <x:f>IF(OR(9&gt;'Настройки'!$B$3,ISBLANK(BQ355),BQ355=0),"",BQ355)</x:f>
      </x:c>
      <x:c r="DB355" s="50" t="str">
        <x:f>IF(OR(10&gt;'Настройки'!$B$3,ISBLANK(BR355),BR355=0),"",BR355)</x:f>
      </x:c>
      <x:c r="DC355" s="50" t="str">
        <x:f>IF(OR(11&gt;'Настройки'!$B$3,ISBLANK(BS355),BS355=0),"",BS355)</x:f>
      </x:c>
      <x:c r="DD355" s="50" t="str">
        <x:f>IF(OR(12&gt;'Настройки'!$B$3,ISBLANK(BT355),BT355=0),"",BT355)</x:f>
      </x:c>
      <x:c r="DE355" s="50" t="str">
        <x:f>IF(OR(13&gt;'Настройки'!$B$3,ISBLANK(BU355),BU355=0),"",BU355)</x:f>
      </x:c>
      <x:c r="DF355" s="50" t="str">
        <x:f>IF(OR(14&gt;'Настройки'!$B$3,ISBLANK(BV355),BV355=0),"",BV355)</x:f>
      </x:c>
      <x:c r="DG355" s="50" t="str">
        <x:f>IF(OR(15&gt;'Настройки'!$B$3,ISBLANK(BW355),BW355=0),"",BW355)</x:f>
      </x:c>
      <x:c r="DH355" s="50" t="str">
        <x:f>IF(OR(16&gt;'Настройки'!$B$3,ISBLANK(BX355),BX355=0),"",BX355)</x:f>
      </x:c>
      <x:c r="DI355" s="50" t="str">
        <x:f>IF(OR(17&gt;'Настройки'!$B$3,ISBLANK(BY355),BY355=0),"",BY355)</x:f>
      </x:c>
      <x:c r="DJ355" s="50" t="str">
        <x:f>IF(OR(18&gt;'Настройки'!$B$3,ISBLANK(BZ355),BZ355=0),"",BZ355)</x:f>
      </x:c>
      <x:c r="DK355" s="50" t="str">
        <x:f>IF(OR(19&gt;'Настройки'!$B$3,ISBLANK(CA355),CA355=0),"",CA355)</x:f>
      </x:c>
      <x:c r="DL355" s="50" t="str">
        <x:f>IF(OR(20&gt;'Настройки'!$B$3,ISBLANK(CB355),CB355=0),"",CB355)</x:f>
      </x:c>
      <x:c r="DM355" s="50" t="str">
        <x:f>IF(OR(21&gt;'Настройки'!$B$3,ISBLANK(CC355),CC355=0),"",CC355)</x:f>
      </x:c>
      <x:c r="DN355" s="50" t="str">
        <x:f>IF(OR(22&gt;'Настройки'!$B$3,ISBLANK(CD355),CD355=0),"",CD355)</x:f>
      </x:c>
      <x:c r="DO355" s="50" t="str">
        <x:f>IF(OR(23&gt;'Настройки'!$B$3,ISBLANK(CE355),CE355=0),"",CE355)</x:f>
      </x:c>
      <x:c r="DP355" s="50" t="str">
        <x:f>IF(OR(24&gt;'Настройки'!$B$3,ISBLANK(CF355),CF355=0),"",CF355)</x:f>
      </x:c>
      <x:c r="DQ355" s="50" t="str">
        <x:f>IF(OR(25&gt;'Настройки'!$B$3,ISBLANK(CG355),CG355=0),"",CG355)</x:f>
      </x:c>
      <x:c r="DR355" s="50" t="str">
        <x:f>IF(OR(26&gt;'Настройки'!$B$3,ISBLANK(CH355),CH355=0),"",CH355)</x:f>
      </x:c>
      <x:c r="DS355" s="50" t="str">
        <x:f>IF(OR(27&gt;'Настройки'!$B$3,ISBLANK(CI355),CI355=0),"",CI355)</x:f>
      </x:c>
      <x:c r="DT355" s="50" t="str">
        <x:f>IF(OR(28&gt;'Настройки'!$B$3,ISBLANK(CJ355),CJ355=0),"",CJ355)</x:f>
      </x:c>
      <x:c r="DU355" s="50" t="str">
        <x:f>IF(OR(29&gt;'Настройки'!$B$3,ISBLANK(CK355),CK355=0),"",CK355)</x:f>
      </x:c>
      <x:c r="DV355" s="50" t="str">
        <x:f>IF(OR(30&gt;'Настройки'!$B$3,ISBLANK(CL355),CL355=0),"",CL355)</x:f>
      </x:c>
      <x:c r="DW355" s="50" t="str">
        <x:f>IF(OR(31&gt;'Настройки'!$B$3,ISBLANK(CM355),CM355=0),"",CM355)</x:f>
      </x:c>
      <x:c r="DX355" s="50" t="str">
        <x:f>IF(OR(32&gt;'Настройки'!$B$3,ISBLANK(CN355),CN355=0),"",CN355)</x:f>
      </x:c>
      <x:c r="DY355" s="50" t="str">
        <x:f>IF(OR(33&gt;'Настройки'!$B$3,ISBLANK(CO355),CO355=0),"",CO355)</x:f>
      </x:c>
      <x:c r="DZ355" s="50" t="str">
        <x:f>IF(OR(34&gt;'Настройки'!$B$3,ISBLANK(CP355),CP355=0),"",CP355)</x:f>
      </x:c>
      <x:c r="EA355" s="50" t="str">
        <x:f>IF(OR(35&gt;'Настройки'!$B$3,ISBLANK(CQ355),CQ355=0),"",CQ355)</x:f>
      </x:c>
      <x:c r="EB355" s="50" t="str">
        <x:f>IF(OR(36&gt;'Настройки'!$B$3,ISBLANK(CR355),CR355=0),"",CR355)</x:f>
      </x:c>
      <x:c r="EC355" s="50" t="str">
        <x:f>IF(A355="","",IF(OR(BB355="AZ",BB355="BZ"),10000+ROW(),IF(AZ355&gt;'Настройки'!$B$11,20000+ROW(),IF(BF355&lt;&gt;"Обычный",30000+ROW(),IF(AX355&lt;=0,40000+ROW(),"")))))</x:f>
      </x:c>
      <x:c r="ED355" s="50" t="str">
        <x:f>IF(EC355="","",COUNTIFS($EC$2:$EC$1001,"&gt;0",$EC$2:$EC$1001,"&lt;"&amp;EC355)+1)</x:f>
      </x:c>
    </x:row>
    <x:row r="356">
      <x:c r="A356" s="115"/>
      <x:c r="B356" s="115"/>
      <x:c r="C356" s="115"/>
      <x:c r="D356" s="118"/>
      <x:c r="E356" s="118"/>
      <x:c r="F356" s="118"/>
      <x:c r="G356" s="118"/>
      <x:c r="H356" s="118"/>
      <x:c r="I356" s="118"/>
      <x:c r="J356" s="118"/>
      <x:c r="K356" s="118"/>
      <x:c r="L356" s="118"/>
      <x:c r="M356" s="118"/>
      <x:c r="N356" s="118"/>
      <x:c r="O356" s="118"/>
      <x:c r="P356" s="118"/>
      <x:c r="Q356" s="118"/>
      <x:c r="R356" s="118"/>
      <x:c r="S356" s="118"/>
      <x:c r="T356" s="118"/>
      <x:c r="U356" s="118"/>
      <x:c r="V356" s="118"/>
      <x:c r="W356" s="118"/>
      <x:c r="X356" s="118"/>
      <x:c r="Y356" s="118"/>
      <x:c r="Z356" s="118"/>
      <x:c r="AA356" s="118"/>
      <x:c r="AB356" s="118"/>
      <x:c r="AC356" s="118"/>
      <x:c r="AD356" s="118"/>
      <x:c r="AE356" s="118"/>
      <x:c r="AF356" s="118"/>
      <x:c r="AG356" s="118"/>
      <x:c r="AH356" s="118"/>
      <x:c r="AI356" s="118"/>
      <x:c r="AJ356" s="118"/>
      <x:c r="AK356" s="118"/>
      <x:c r="AL356" s="118"/>
      <x:c r="AM356" s="118"/>
      <x:c r="AN356" s="118"/>
      <x:c r="AO356" s="118"/>
      <x:c r="AP356" s="115"/>
      <x:c r="AQ356" s="49" t="str">
        <x:f>IF(A356="","",COUNT(BI356:INDEX(BI356:CR356,1,'Настройки'!$B$3)))</x:f>
      </x:c>
      <x:c r="AR356" s="49" t="str">
        <x:f>IF(A356="","",SUM(BI356:INDEX(BI356:CR356,1,'Настройки'!$B$3)))</x:f>
      </x:c>
      <x:c r="AS356" s="58" t="str">
        <x:f>IF(A356="","",IF('Настройки'!$B$4="Стоимость потребления",AR356*D356,IF('Настройки'!$B$4="Количество",AR356,E356)))</x:f>
      </x:c>
      <x:c r="AT356" s="61" t="str">
        <x:f>IF(OR(A356="",AS356&lt;0,SUM($AS$2:$AS$1001)&lt;=0),"",AS356/SUM($AS$2:$AS$1001))</x:f>
      </x:c>
      <x:c r="AU356" s="61" t="str">
        <x:f>IF(OR(A356="",AS356&lt;0,SUM($AS$2:$AS$1001)&lt;=0),"",SUMIFS($AS$2:$AS$1001,$AS$2:$AS$1001,"&gt;"&amp;AS356)/SUM($AS$2:$AS$1001))</x:f>
      </x:c>
      <x:c r="AV356" s="61" t="str">
        <x:f>IF(OR(A356="",AS356&lt;0,SUM($AS$2:$AS$1001)&lt;=0),"",SUMIFS($AS$2:$AS$1001,$AS$2:$AS$1001,"&gt;="&amp;AS356)/SUM($AS$2:$AS$1001))</x:f>
      </x:c>
      <x:c r="AW356" s="49" t="str">
        <x:f>IF(A356="","",IF(SUM($AS$2:$AS$1001)&lt;=0,"Не определён",IF(AS356&lt;0,"Исключение",IF(AU356&lt;'Настройки'!$B$5,"A",IF(AU356&lt;'Настройки'!$B$6,"B","C")))))</x:f>
      </x:c>
      <x:c r="AX356" s="58" t="str">
        <x:f>IF(A356="","",IF(AQ356=0,"",AVERAGE(BI356:INDEX(BI356:CR356,1,'Настройки'!$B$3))))</x:f>
      </x:c>
      <x:c r="AY356" s="58" t="str">
        <x:f>IF(OR(A356="",AQ356=0),"",STDEVP(BI356:INDEX(BI356:CR356,1,'Настройки'!$B$3)))</x:f>
      </x:c>
      <x:c r="AZ356" s="61" t="str">
        <x:f>IF(OR(A356="",AQ356&lt;'Настройки'!$B$12,AX356&lt;=0,AND('Настройки'!$B$10="Блокировать",COUNTIF(F356:INDEX(F356:AO356,1,'Настройки'!$B$3),"&lt;0")&gt;0)),"",AY356/ABS(AX356))</x:f>
      </x:c>
      <x:c r="BA356" s="49" t="str">
        <x:f>IF(A356="","",IF(AND('Настройки'!$B$10="Блокировать",COUNTIF(F356:INDEX(F356:AO356,1,'Настройки'!$B$3),"&lt;0")&gt;0),"Не определён",IF(AQ356&lt;'Настройки'!$B$12,"Не определён",IF(AX356=0,"Нет спроса",IF(AX356&lt;0,"Не определён",IF(AZ356&lt;='Настройки'!$B$7,"X",IF(AZ356&lt;='Настройки'!$B$8,"Y","Z")))))))</x:f>
      </x:c>
      <x:c r="BB356" s="49" t="str">
        <x:f>IF(OR(A356="",LEN(AW356)&lt;&gt;1,LEN(BA356)&lt;&gt;1),"",AW356&amp;BA356)</x:f>
      </x:c>
      <x:c r="BC356" s="61" t="str">
        <x:f>IF(OR(A356="",AQ356=0),"",(COUNT(BI356:INDEX(BI356:CR356,1,'Настройки'!$B$3))-COUNT(CS356:INDEX(CS356:EB356,1,'Настройки'!$B$3)))/AQ356)</x:f>
      </x:c>
      <x:c r="BD356" s="64" t="str">
        <x:f>IF(OR(A356="",COUNT(CS356:INDEX(CS356:EB356,1,'Настройки'!$B$3))=0),"",AQ356/COUNT(CS356:INDEX(CS356:EB356,1,'Настройки'!$B$3)))</x:f>
      </x:c>
      <x:c r="BE356" s="64" t="str">
        <x:f>IF(OR(A356="",COUNT(CS356:INDEX(CS356:EB356,1,'Настройки'!$B$3))=0),"",IF(AVERAGE(CS356:INDEX(CS356:EB356,1,'Настройки'!$B$3))=0,"",(STDEVP(CS356:INDEX(CS356:EB356,1,'Настройки'!$B$3))/ABS(AVERAGE(CS356:INDEX(CS356:EB356,1,'Настройки'!$B$3))))^2))</x:f>
      </x:c>
      <x:c r="BF356" s="49" t="str">
        <x:f>IF(A356="","",IF(AQ356&lt;3,"Недостаточно",IF(AQ356&lt;6,"Предварительный","Обычный")))</x:f>
      </x:c>
      <x:c r="BG356" s="49" t="str">
        <x:f>IF(A356="","",IF(COUNTIF(F356:INDEX(F356:AO356,1,'Настройки'!$B$3),"&lt;0")&gt;0,IF('Настройки'!$B$10="Блокировать","Отрицательный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"),"")&amp;IF(AQ356&lt;3,"Недостаточно истории. ",IF(AQ356&lt;6,"Предварительная классификация. ",""))&amp;IF(AX356=0,"Нет спроса за горизонт. ","")&amp;IF(AZ356&gt;'Настройки'!$B$11,"Экстремальная вариативность. ",""))</x:f>
      </x:c>
      <x:c r="BH356" s="49" t="str">
        <x:f>IF(A356="","",IFERROR(VLOOKUP(BB356,'Настройки'!$D$3:$E$11,2,FALSE),"Сначала проверьте исходные данные и историю спроса.")&amp;" Уточните срок поставки, MOQ и критичность.")</x:f>
      </x:c>
      <x:c r="BI356" s="50" t="str">
        <x:f>IF(1&gt;'Настройки'!$B$3,"",IF(ISBLANK(F356),IF('Настройки'!$B$9="Нулевой спрос",0,""),IF(F356&lt;0,IF('Настройки'!$B$10="Исключить","",IF('Настройки'!$B$10="Абсолютные значения",ABS(F356),F356)),F356)))</x:f>
      </x:c>
      <x:c r="BJ356" s="50" t="str">
        <x:f>IF(2&gt;'Настройки'!$B$3,"",IF(ISBLANK(G356),IF('Настройки'!$B$9="Нулевой спрос",0,""),IF(G356&lt;0,IF('Настройки'!$B$10="Исключить","",IF('Настройки'!$B$10="Абсолютные значения",ABS(G356),G356)),G356)))</x:f>
      </x:c>
      <x:c r="BK356" s="50" t="str">
        <x:f>IF(3&gt;'Настройки'!$B$3,"",IF(ISBLANK(H356),IF('Настройки'!$B$9="Нулевой спрос",0,""),IF(H356&lt;0,IF('Настройки'!$B$10="Исключить","",IF('Настройки'!$B$10="Абсолютные значения",ABS(H356),H356)),H356)))</x:f>
      </x:c>
      <x:c r="BL356" s="50" t="str">
        <x:f>IF(4&gt;'Настройки'!$B$3,"",IF(ISBLANK(I356),IF('Настройки'!$B$9="Нулевой спрос",0,""),IF(I356&lt;0,IF('Настройки'!$B$10="Исключить","",IF('Настройки'!$B$10="Абсолютные значения",ABS(I356),I356)),I356)))</x:f>
      </x:c>
      <x:c r="BM356" s="50" t="str">
        <x:f>IF(5&gt;'Настройки'!$B$3,"",IF(ISBLANK(J356),IF('Настройки'!$B$9="Нулевой спрос",0,""),IF(J356&lt;0,IF('Настройки'!$B$10="Исключить","",IF('Настройки'!$B$10="Абсолютные значения",ABS(J356),J356)),J356)))</x:f>
      </x:c>
      <x:c r="BN356" s="50" t="str">
        <x:f>IF(6&gt;'Настройки'!$B$3,"",IF(ISBLANK(K356),IF('Настройки'!$B$9="Нулевой спрос",0,""),IF(K356&lt;0,IF('Настройки'!$B$10="Исключить","",IF('Настройки'!$B$10="Абсолютные значения",ABS(K356),K356)),K356)))</x:f>
      </x:c>
      <x:c r="BO356" s="50" t="str">
        <x:f>IF(7&gt;'Настройки'!$B$3,"",IF(ISBLANK(L356),IF('Настройки'!$B$9="Нулевой спрос",0,""),IF(L356&lt;0,IF('Настройки'!$B$10="Исключить","",IF('Настройки'!$B$10="Абсолютные значения",ABS(L356),L356)),L356)))</x:f>
      </x:c>
      <x:c r="BP356" s="50" t="str">
        <x:f>IF(8&gt;'Настройки'!$B$3,"",IF(ISBLANK(M356),IF('Настройки'!$B$9="Нулевой спрос",0,""),IF(M356&lt;0,IF('Настройки'!$B$10="Исключить","",IF('Настройки'!$B$10="Абсолютные значения",ABS(M356),M356)),M356)))</x:f>
      </x:c>
      <x:c r="BQ356" s="50" t="str">
        <x:f>IF(9&gt;'Настройки'!$B$3,"",IF(ISBLANK(N356),IF('Настройки'!$B$9="Нулевой спрос",0,""),IF(N356&lt;0,IF('Настройки'!$B$10="Исключить","",IF('Настройки'!$B$10="Абсолютные значения",ABS(N356),N356)),N356)))</x:f>
      </x:c>
      <x:c r="BR356" s="50" t="str">
        <x:f>IF(10&gt;'Настройки'!$B$3,"",IF(ISBLANK(O356),IF('Настройки'!$B$9="Нулевой спрос",0,""),IF(O356&lt;0,IF('Настройки'!$B$10="Исключить","",IF('Настройки'!$B$10="Абсолютные значения",ABS(O356),O356)),O356)))</x:f>
      </x:c>
      <x:c r="BS356" s="50" t="str">
        <x:f>IF(11&gt;'Настройки'!$B$3,"",IF(ISBLANK(P356),IF('Настройки'!$B$9="Нулевой спрос",0,""),IF(P356&lt;0,IF('Настройки'!$B$10="Исключить","",IF('Настройки'!$B$10="Абсолютные значения",ABS(P356),P356)),P356)))</x:f>
      </x:c>
      <x:c r="BT356" s="50" t="str">
        <x:f>IF(12&gt;'Настройки'!$B$3,"",IF(ISBLANK(Q356),IF('Настройки'!$B$9="Нулевой спрос",0,""),IF(Q356&lt;0,IF('Настройки'!$B$10="Исключить","",IF('Настройки'!$B$10="Абсолютные значения",ABS(Q356),Q356)),Q356)))</x:f>
      </x:c>
      <x:c r="BU356" s="50" t="str">
        <x:f>IF(13&gt;'Настройки'!$B$3,"",IF(ISBLANK(R356),IF('Настройки'!$B$9="Нулевой спрос",0,""),IF(R356&lt;0,IF('Настройки'!$B$10="Исключить","",IF('Настройки'!$B$10="Абсолютные значения",ABS(R356),R356)),R356)))</x:f>
      </x:c>
      <x:c r="BV356" s="50" t="str">
        <x:f>IF(14&gt;'Настройки'!$B$3,"",IF(ISBLANK(S356),IF('Настройки'!$B$9="Нулевой спрос",0,""),IF(S356&lt;0,IF('Настройки'!$B$10="Исключить","",IF('Настройки'!$B$10="Абсолютные значения",ABS(S356),S356)),S356)))</x:f>
      </x:c>
      <x:c r="BW356" s="50" t="str">
        <x:f>IF(15&gt;'Настройки'!$B$3,"",IF(ISBLANK(T356),IF('Настройки'!$B$9="Нулевой спрос",0,""),IF(T356&lt;0,IF('Настройки'!$B$10="Исключить","",IF('Настройки'!$B$10="Абсолютные значения",ABS(T356),T356)),T356)))</x:f>
      </x:c>
      <x:c r="BX356" s="50" t="str">
        <x:f>IF(16&gt;'Настройки'!$B$3,"",IF(ISBLANK(U356),IF('Настройки'!$B$9="Нулевой спрос",0,""),IF(U356&lt;0,IF('Настройки'!$B$10="Исключить","",IF('Настройки'!$B$10="Абсолютные значения",ABS(U356),U356)),U356)))</x:f>
      </x:c>
      <x:c r="BY356" s="50" t="str">
        <x:f>IF(17&gt;'Настройки'!$B$3,"",IF(ISBLANK(V356),IF('Настройки'!$B$9="Нулевой спрос",0,""),IF(V356&lt;0,IF('Настройки'!$B$10="Исключить","",IF('Настройки'!$B$10="Абсолютные значения",ABS(V356),V356)),V356)))</x:f>
      </x:c>
      <x:c r="BZ356" s="50" t="str">
        <x:f>IF(18&gt;'Настройки'!$B$3,"",IF(ISBLANK(W356),IF('Настройки'!$B$9="Нулевой спрос",0,""),IF(W356&lt;0,IF('Настройки'!$B$10="Исключить","",IF('Настройки'!$B$10="Абсолютные значения",ABS(W356),W356)),W356)))</x:f>
      </x:c>
      <x:c r="CA356" s="50" t="str">
        <x:f>IF(19&gt;'Настройки'!$B$3,"",IF(ISBLANK(X356),IF('Настройки'!$B$9="Нулевой спрос",0,""),IF(X356&lt;0,IF('Настройки'!$B$10="Исключить","",IF('Настройки'!$B$10="Абсолютные значения",ABS(X356),X356)),X356)))</x:f>
      </x:c>
      <x:c r="CB356" s="50" t="str">
        <x:f>IF(20&gt;'Настройки'!$B$3,"",IF(ISBLANK(Y356),IF('Настройки'!$B$9="Нулевой спрос",0,""),IF(Y356&lt;0,IF('Настройки'!$B$10="Исключить","",IF('Настройки'!$B$10="Абсолютные значения",ABS(Y356),Y356)),Y356)))</x:f>
      </x:c>
      <x:c r="CC356" s="50" t="str">
        <x:f>IF(21&gt;'Настройки'!$B$3,"",IF(ISBLANK(Z356),IF('Настройки'!$B$9="Нулевой спрос",0,""),IF(Z356&lt;0,IF('Настройки'!$B$10="Исключить","",IF('Настройки'!$B$10="Абсолютные значения",ABS(Z356),Z356)),Z356)))</x:f>
      </x:c>
      <x:c r="CD356" s="50" t="str">
        <x:f>IF(22&gt;'Настройки'!$B$3,"",IF(ISBLANK(AA356),IF('Настройки'!$B$9="Нулевой спрос",0,""),IF(AA356&lt;0,IF('Настройки'!$B$10="Исключить","",IF('Настройки'!$B$10="Абсолютные значения",ABS(AA356),AA356)),AA356)))</x:f>
      </x:c>
      <x:c r="CE356" s="50" t="str">
        <x:f>IF(23&gt;'Настройки'!$B$3,"",IF(ISBLANK(AB356),IF('Настройки'!$B$9="Нулевой спрос",0,""),IF(AB356&lt;0,IF('Настройки'!$B$10="Исключить","",IF('Настройки'!$B$10="Абсолютные значения",ABS(AB356),AB356)),AB356)))</x:f>
      </x:c>
      <x:c r="CF356" s="50" t="str">
        <x:f>IF(24&gt;'Настройки'!$B$3,"",IF(ISBLANK(AC356),IF('Настройки'!$B$9="Нулевой спрос",0,""),IF(AC356&lt;0,IF('Настройки'!$B$10="Исключить","",IF('Настройки'!$B$10="Абсолютные значения",ABS(AC356),AC356)),AC356)))</x:f>
      </x:c>
      <x:c r="CG356" s="50" t="str">
        <x:f>IF(25&gt;'Настройки'!$B$3,"",IF(ISBLANK(AD356),IF('Настройки'!$B$9="Нулевой спрос",0,""),IF(AD356&lt;0,IF('Настройки'!$B$10="Исключить","",IF('Настройки'!$B$10="Абсолютные значения",ABS(AD356),AD356)),AD356)))</x:f>
      </x:c>
      <x:c r="CH356" s="50" t="str">
        <x:f>IF(26&gt;'Настройки'!$B$3,"",IF(ISBLANK(AE356),IF('Настройки'!$B$9="Нулевой спрос",0,""),IF(AE356&lt;0,IF('Настройки'!$B$10="Исключить","",IF('Настройки'!$B$10="Абсолютные значения",ABS(AE356),AE356)),AE356)))</x:f>
      </x:c>
      <x:c r="CI356" s="50" t="str">
        <x:f>IF(27&gt;'Настройки'!$B$3,"",IF(ISBLANK(AF356),IF('Настройки'!$B$9="Нулевой спрос",0,""),IF(AF356&lt;0,IF('Настройки'!$B$10="Исключить","",IF('Настройки'!$B$10="Абсолютные значения",ABS(AF356),AF356)),AF356)))</x:f>
      </x:c>
      <x:c r="CJ356" s="50" t="str">
        <x:f>IF(28&gt;'Настройки'!$B$3,"",IF(ISBLANK(AG356),IF('Настройки'!$B$9="Нулевой спрос",0,""),IF(AG356&lt;0,IF('Настройки'!$B$10="Исключить","",IF('Настройки'!$B$10="Абсолютные значения",ABS(AG356),AG356)),AG356)))</x:f>
      </x:c>
      <x:c r="CK356" s="50" t="str">
        <x:f>IF(29&gt;'Настройки'!$B$3,"",IF(ISBLANK(AH356),IF('Настройки'!$B$9="Нулевой спрос",0,""),IF(AH356&lt;0,IF('Настройки'!$B$10="Исключить","",IF('Настройки'!$B$10="Абсолютные значения",ABS(AH356),AH356)),AH356)))</x:f>
      </x:c>
      <x:c r="CL356" s="50" t="str">
        <x:f>IF(30&gt;'Настройки'!$B$3,"",IF(ISBLANK(AI356),IF('Настройки'!$B$9="Нулевой спрос",0,""),IF(AI356&lt;0,IF('Настройки'!$B$10="Исключить","",IF('Настройки'!$B$10="Абсолютные значения",ABS(AI356),AI356)),AI356)))</x:f>
      </x:c>
      <x:c r="CM356" s="50" t="str">
        <x:f>IF(31&gt;'Настройки'!$B$3,"",IF(ISBLANK(AJ356),IF('Настройки'!$B$9="Нулевой спрос",0,""),IF(AJ356&lt;0,IF('Настройки'!$B$10="Исключить","",IF('Настройки'!$B$10="Абсолютные значения",ABS(AJ356),AJ356)),AJ356)))</x:f>
      </x:c>
      <x:c r="CN356" s="50" t="str">
        <x:f>IF(32&gt;'Настройки'!$B$3,"",IF(ISBLANK(AK356),IF('Настройки'!$B$9="Нулевой спрос",0,""),IF(AK356&lt;0,IF('Настройки'!$B$10="Исключить","",IF('Настройки'!$B$10="Абсолютные значения",ABS(AK356),AK356)),AK356)))</x:f>
      </x:c>
      <x:c r="CO356" s="50" t="str">
        <x:f>IF(33&gt;'Настройки'!$B$3,"",IF(ISBLANK(AL356),IF('Настройки'!$B$9="Нулевой спрос",0,""),IF(AL356&lt;0,IF('Настройки'!$B$10="Исключить","",IF('Настройки'!$B$10="Абсолютные значения",ABS(AL356),AL356)),AL356)))</x:f>
      </x:c>
      <x:c r="CP356" s="50" t="str">
        <x:f>IF(34&gt;'Настройки'!$B$3,"",IF(ISBLANK(AM356),IF('Настройки'!$B$9="Нулевой спрос",0,""),IF(AM356&lt;0,IF('Настройки'!$B$10="Исключить","",IF('Настройки'!$B$10="Абсолютные значения",ABS(AM356),AM356)),AM356)))</x:f>
      </x:c>
      <x:c r="CQ356" s="50" t="str">
        <x:f>IF(35&gt;'Настройки'!$B$3,"",IF(ISBLANK(AN356),IF('Настройки'!$B$9="Нулевой спрос",0,""),IF(AN356&lt;0,IF('Настройки'!$B$10="Исключить","",IF('Настройки'!$B$10="Абсолютные значения",ABS(AN356),AN356)),AN356)))</x:f>
      </x:c>
      <x:c r="CR356" s="50" t="str">
        <x:f>IF(36&gt;'Настройки'!$B$3,"",IF(ISBLANK(AO356),IF('Настройки'!$B$9="Нулевой спрос",0,""),IF(AO356&lt;0,IF('Настройки'!$B$10="Исключить","",IF('Настройки'!$B$10="Абсолютные значения",ABS(AO356),AO356)),AO356)))</x:f>
      </x:c>
      <x:c r="CS356" s="50" t="str">
        <x:f>IF(OR(1&gt;'Настройки'!$B$3,ISBLANK(BI356),BI356=0),"",BI356)</x:f>
      </x:c>
      <x:c r="CT356" s="50" t="str">
        <x:f>IF(OR(2&gt;'Настройки'!$B$3,ISBLANK(BJ356),BJ356=0),"",BJ356)</x:f>
      </x:c>
      <x:c r="CU356" s="50" t="str">
        <x:f>IF(OR(3&gt;'Настройки'!$B$3,ISBLANK(BK356),BK356=0),"",BK356)</x:f>
      </x:c>
      <x:c r="CV356" s="50" t="str">
        <x:f>IF(OR(4&gt;'Настройки'!$B$3,ISBLANK(BL356),BL356=0),"",BL356)</x:f>
      </x:c>
      <x:c r="CW356" s="50" t="str">
        <x:f>IF(OR(5&gt;'Настройки'!$B$3,ISBLANK(BM356),BM356=0),"",BM356)</x:f>
      </x:c>
      <x:c r="CX356" s="50" t="str">
        <x:f>IF(OR(6&gt;'Настройки'!$B$3,ISBLANK(BN356),BN356=0),"",BN356)</x:f>
      </x:c>
      <x:c r="CY356" s="50" t="str">
        <x:f>IF(OR(7&gt;'Настройки'!$B$3,ISBLANK(BO356),BO356=0),"",BO356)</x:f>
      </x:c>
      <x:c r="CZ356" s="50" t="str">
        <x:f>IF(OR(8&gt;'Настройки'!$B$3,ISBLANK(BP356),BP356=0),"",BP356)</x:f>
      </x:c>
      <x:c r="DA356" s="50" t="str">
        <x:f>IF(OR(9&gt;'Настройки'!$B$3,ISBLANK(BQ356),BQ356=0),"",BQ356)</x:f>
      </x:c>
      <x:c r="DB356" s="50" t="str">
        <x:f>IF(OR(10&gt;'Настройки'!$B$3,ISBLANK(BR356),BR356=0),"",BR356)</x:f>
      </x:c>
      <x:c r="DC356" s="50" t="str">
        <x:f>IF(OR(11&gt;'Настройки'!$B$3,ISBLANK(BS356),BS356=0),"",BS356)</x:f>
      </x:c>
      <x:c r="DD356" s="50" t="str">
        <x:f>IF(OR(12&gt;'Настройки'!$B$3,ISBLANK(BT356),BT356=0),"",BT356)</x:f>
      </x:c>
      <x:c r="DE356" s="50" t="str">
        <x:f>IF(OR(13&gt;'Настройки'!$B$3,ISBLANK(BU356),BU356=0),"",BU356)</x:f>
      </x:c>
      <x:c r="DF356" s="50" t="str">
        <x:f>IF(OR(14&gt;'Настройки'!$B$3,ISBLANK(BV356),BV356=0),"",BV356)</x:f>
      </x:c>
      <x:c r="DG356" s="50" t="str">
        <x:f>IF(OR(15&gt;'Настройки'!$B$3,ISBLANK(BW356),BW356=0),"",BW356)</x:f>
      </x:c>
      <x:c r="DH356" s="50" t="str">
        <x:f>IF(OR(16&gt;'Настройки'!$B$3,ISBLANK(BX356),BX356=0),"",BX356)</x:f>
      </x:c>
      <x:c r="DI356" s="50" t="str">
        <x:f>IF(OR(17&gt;'Настройки'!$B$3,ISBLANK(BY356),BY356=0),"",BY356)</x:f>
      </x:c>
      <x:c r="DJ356" s="50" t="str">
        <x:f>IF(OR(18&gt;'Настройки'!$B$3,ISBLANK(BZ356),BZ356=0),"",BZ356)</x:f>
      </x:c>
      <x:c r="DK356" s="50" t="str">
        <x:f>IF(OR(19&gt;'Настройки'!$B$3,ISBLANK(CA356),CA356=0),"",CA356)</x:f>
      </x:c>
      <x:c r="DL356" s="50" t="str">
        <x:f>IF(OR(20&gt;'Настройки'!$B$3,ISBLANK(CB356),CB356=0),"",CB356)</x:f>
      </x:c>
      <x:c r="DM356" s="50" t="str">
        <x:f>IF(OR(21&gt;'Настройки'!$B$3,ISBLANK(CC356),CC356=0),"",CC356)</x:f>
      </x:c>
      <x:c r="DN356" s="50" t="str">
        <x:f>IF(OR(22&gt;'Настройки'!$B$3,ISBLANK(CD356),CD356=0),"",CD356)</x:f>
      </x:c>
      <x:c r="DO356" s="50" t="str">
        <x:f>IF(OR(23&gt;'Настройки'!$B$3,ISBLANK(CE356),CE356=0),"",CE356)</x:f>
      </x:c>
      <x:c r="DP356" s="50" t="str">
        <x:f>IF(OR(24&gt;'Настройки'!$B$3,ISBLANK(CF356),CF356=0),"",CF356)</x:f>
      </x:c>
      <x:c r="DQ356" s="50" t="str">
        <x:f>IF(OR(25&gt;'Настройки'!$B$3,ISBLANK(CG356),CG356=0),"",CG356)</x:f>
      </x:c>
      <x:c r="DR356" s="50" t="str">
        <x:f>IF(OR(26&gt;'Настройки'!$B$3,ISBLANK(CH356),CH356=0),"",CH356)</x:f>
      </x:c>
      <x:c r="DS356" s="50" t="str">
        <x:f>IF(OR(27&gt;'Настройки'!$B$3,ISBLANK(CI356),CI356=0),"",CI356)</x:f>
      </x:c>
      <x:c r="DT356" s="50" t="str">
        <x:f>IF(OR(28&gt;'Настройки'!$B$3,ISBLANK(CJ356),CJ356=0),"",CJ356)</x:f>
      </x:c>
      <x:c r="DU356" s="50" t="str">
        <x:f>IF(OR(29&gt;'Настройки'!$B$3,ISBLANK(CK356),CK356=0),"",CK356)</x:f>
      </x:c>
      <x:c r="DV356" s="50" t="str">
        <x:f>IF(OR(30&gt;'Настройки'!$B$3,ISBLANK(CL356),CL356=0),"",CL356)</x:f>
      </x:c>
      <x:c r="DW356" s="50" t="str">
        <x:f>IF(OR(31&gt;'Настройки'!$B$3,ISBLANK(CM356),CM356=0),"",CM356)</x:f>
      </x:c>
      <x:c r="DX356" s="50" t="str">
        <x:f>IF(OR(32&gt;'Настройки'!$B$3,ISBLANK(CN356),CN356=0),"",CN356)</x:f>
      </x:c>
      <x:c r="DY356" s="50" t="str">
        <x:f>IF(OR(33&gt;'Настройки'!$B$3,ISBLANK(CO356),CO356=0),"",CO356)</x:f>
      </x:c>
      <x:c r="DZ356" s="50" t="str">
        <x:f>IF(OR(34&gt;'Настройки'!$B$3,ISBLANK(CP356),CP356=0),"",CP356)</x:f>
      </x:c>
      <x:c r="EA356" s="50" t="str">
        <x:f>IF(OR(35&gt;'Настройки'!$B$3,ISBLANK(CQ356),CQ356=0),"",CQ356)</x:f>
      </x:c>
      <x:c r="EB356" s="50" t="str">
        <x:f>IF(OR(36&gt;'Настройки'!$B$3,ISBLANK(CR356),CR356=0),"",CR356)</x:f>
      </x:c>
      <x:c r="EC356" s="50" t="str">
        <x:f>IF(A356="","",IF(OR(BB356="AZ",BB356="BZ"),10000+ROW(),IF(AZ356&gt;'Настройки'!$B$11,20000+ROW(),IF(BF356&lt;&gt;"Обычный",30000+ROW(),IF(AX356&lt;=0,40000+ROW(),"")))))</x:f>
      </x:c>
      <x:c r="ED356" s="50" t="str">
        <x:f>IF(EC356="","",COUNTIFS($EC$2:$EC$1001,"&gt;0",$EC$2:$EC$1001,"&lt;"&amp;EC356)+1)</x:f>
      </x:c>
    </x:row>
    <x:row r="357">
      <x:c r="A357" s="115"/>
      <x:c r="B357" s="115"/>
      <x:c r="C357" s="115"/>
      <x:c r="D357" s="118"/>
      <x:c r="E357" s="118"/>
      <x:c r="F357" s="118"/>
      <x:c r="G357" s="118"/>
      <x:c r="H357" s="118"/>
      <x:c r="I357" s="118"/>
      <x:c r="J357" s="118"/>
      <x:c r="K357" s="118"/>
      <x:c r="L357" s="118"/>
      <x:c r="M357" s="118"/>
      <x:c r="N357" s="118"/>
      <x:c r="O357" s="118"/>
      <x:c r="P357" s="118"/>
      <x:c r="Q357" s="118"/>
      <x:c r="R357" s="118"/>
      <x:c r="S357" s="118"/>
      <x:c r="T357" s="118"/>
      <x:c r="U357" s="118"/>
      <x:c r="V357" s="118"/>
      <x:c r="W357" s="118"/>
      <x:c r="X357" s="118"/>
      <x:c r="Y357" s="118"/>
      <x:c r="Z357" s="118"/>
      <x:c r="AA357" s="118"/>
      <x:c r="AB357" s="118"/>
      <x:c r="AC357" s="118"/>
      <x:c r="AD357" s="118"/>
      <x:c r="AE357" s="118"/>
      <x:c r="AF357" s="118"/>
      <x:c r="AG357" s="118"/>
      <x:c r="AH357" s="118"/>
      <x:c r="AI357" s="118"/>
      <x:c r="AJ357" s="118"/>
      <x:c r="AK357" s="118"/>
      <x:c r="AL357" s="118"/>
      <x:c r="AM357" s="118"/>
      <x:c r="AN357" s="118"/>
      <x:c r="AO357" s="118"/>
      <x:c r="AP357" s="115"/>
      <x:c r="AQ357" s="49" t="str">
        <x:f>IF(A357="","",COUNT(BI357:INDEX(BI357:CR357,1,'Настройки'!$B$3)))</x:f>
      </x:c>
      <x:c r="AR357" s="49" t="str">
        <x:f>IF(A357="","",SUM(BI357:INDEX(BI357:CR357,1,'Настройки'!$B$3)))</x:f>
      </x:c>
      <x:c r="AS357" s="58" t="str">
        <x:f>IF(A357="","",IF('Настройки'!$B$4="Стоимость потребления",AR357*D357,IF('Настройки'!$B$4="Количество",AR357,E357)))</x:f>
      </x:c>
      <x:c r="AT357" s="61" t="str">
        <x:f>IF(OR(A357="",AS357&lt;0,SUM($AS$2:$AS$1001)&lt;=0),"",AS357/SUM($AS$2:$AS$1001))</x:f>
      </x:c>
      <x:c r="AU357" s="61" t="str">
        <x:f>IF(OR(A357="",AS357&lt;0,SUM($AS$2:$AS$1001)&lt;=0),"",SUMIFS($AS$2:$AS$1001,$AS$2:$AS$1001,"&gt;"&amp;AS357)/SUM($AS$2:$AS$1001))</x:f>
      </x:c>
      <x:c r="AV357" s="61" t="str">
        <x:f>IF(OR(A357="",AS357&lt;0,SUM($AS$2:$AS$1001)&lt;=0),"",SUMIFS($AS$2:$AS$1001,$AS$2:$AS$1001,"&gt;="&amp;AS357)/SUM($AS$2:$AS$1001))</x:f>
      </x:c>
      <x:c r="AW357" s="49" t="str">
        <x:f>IF(A357="","",IF(SUM($AS$2:$AS$1001)&lt;=0,"Не определён",IF(AS357&lt;0,"Исключение",IF(AU357&lt;'Настройки'!$B$5,"A",IF(AU357&lt;'Настройки'!$B$6,"B","C")))))</x:f>
      </x:c>
      <x:c r="AX357" s="58" t="str">
        <x:f>IF(A357="","",IF(AQ357=0,"",AVERAGE(BI357:INDEX(BI357:CR357,1,'Настройки'!$B$3))))</x:f>
      </x:c>
      <x:c r="AY357" s="58" t="str">
        <x:f>IF(OR(A357="",AQ357=0),"",STDEVP(BI357:INDEX(BI357:CR357,1,'Настройки'!$B$3)))</x:f>
      </x:c>
      <x:c r="AZ357" s="61" t="str">
        <x:f>IF(OR(A357="",AQ357&lt;'Настройки'!$B$12,AX357&lt;=0,AND('Настройки'!$B$10="Блокировать",COUNTIF(F357:INDEX(F357:AO357,1,'Настройки'!$B$3),"&lt;0")&gt;0)),"",AY357/ABS(AX357))</x:f>
      </x:c>
      <x:c r="BA357" s="49" t="str">
        <x:f>IF(A357="","",IF(AND('Настройки'!$B$10="Блокировать",COUNTIF(F357:INDEX(F357:AO357,1,'Настройки'!$B$3),"&lt;0")&gt;0),"Не определён",IF(AQ357&lt;'Настройки'!$B$12,"Не определён",IF(AX357=0,"Нет спроса",IF(AX357&lt;0,"Не определён",IF(AZ357&lt;='Настройки'!$B$7,"X",IF(AZ357&lt;='Настройки'!$B$8,"Y","Z")))))))</x:f>
      </x:c>
      <x:c r="BB357" s="49" t="str">
        <x:f>IF(OR(A357="",LEN(AW357)&lt;&gt;1,LEN(BA357)&lt;&gt;1),"",AW357&amp;BA357)</x:f>
      </x:c>
      <x:c r="BC357" s="61" t="str">
        <x:f>IF(OR(A357="",AQ357=0),"",(COUNT(BI357:INDEX(BI357:CR357,1,'Настройки'!$B$3))-COUNT(CS357:INDEX(CS357:EB357,1,'Настройки'!$B$3)))/AQ357)</x:f>
      </x:c>
      <x:c r="BD357" s="64" t="str">
        <x:f>IF(OR(A357="",COUNT(CS357:INDEX(CS357:EB357,1,'Настройки'!$B$3))=0),"",AQ357/COUNT(CS357:INDEX(CS357:EB357,1,'Настройки'!$B$3)))</x:f>
      </x:c>
      <x:c r="BE357" s="64" t="str">
        <x:f>IF(OR(A357="",COUNT(CS357:INDEX(CS357:EB357,1,'Настройки'!$B$3))=0),"",IF(AVERAGE(CS357:INDEX(CS357:EB357,1,'Настройки'!$B$3))=0,"",(STDEVP(CS357:INDEX(CS357:EB357,1,'Настройки'!$B$3))/ABS(AVERAGE(CS357:INDEX(CS357:EB357,1,'Настройки'!$B$3))))^2))</x:f>
      </x:c>
      <x:c r="BF357" s="49" t="str">
        <x:f>IF(A357="","",IF(AQ357&lt;3,"Недостаточно",IF(AQ357&lt;6,"Предварительный","Обычный")))</x:f>
      </x:c>
      <x:c r="BG357" s="49" t="str">
        <x:f>IF(A357="","",IF(COUNTIF(F357:INDEX(F357:AO357,1,'Настройки'!$B$3),"&lt;0")&gt;0,IF('Настройки'!$B$10="Блокировать","Отрицательный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"),"")&amp;IF(AQ357&lt;3,"Недостаточно истории. ",IF(AQ357&lt;6,"Предварительная классификация. ",""))&amp;IF(AX357=0,"Нет спроса за горизонт. ","")&amp;IF(AZ357&gt;'Настройки'!$B$11,"Экстремальная вариативность. ",""))</x:f>
      </x:c>
      <x:c r="BH357" s="49" t="str">
        <x:f>IF(A357="","",IFERROR(VLOOKUP(BB357,'Настройки'!$D$3:$E$11,2,FALSE),"Сначала проверьте исходные данные и историю спроса.")&amp;" Уточните срок поставки, MOQ и критичность.")</x:f>
      </x:c>
      <x:c r="BI357" s="50" t="str">
        <x:f>IF(1&gt;'Настройки'!$B$3,"",IF(ISBLANK(F357),IF('Настройки'!$B$9="Нулевой спрос",0,""),IF(F357&lt;0,IF('Настройки'!$B$10="Исключить","",IF('Настройки'!$B$10="Абсолютные значения",ABS(F357),F357)),F357)))</x:f>
      </x:c>
      <x:c r="BJ357" s="50" t="str">
        <x:f>IF(2&gt;'Настройки'!$B$3,"",IF(ISBLANK(G357),IF('Настройки'!$B$9="Нулевой спрос",0,""),IF(G357&lt;0,IF('Настройки'!$B$10="Исключить","",IF('Настройки'!$B$10="Абсолютные значения",ABS(G357),G357)),G357)))</x:f>
      </x:c>
      <x:c r="BK357" s="50" t="str">
        <x:f>IF(3&gt;'Настройки'!$B$3,"",IF(ISBLANK(H357),IF('Настройки'!$B$9="Нулевой спрос",0,""),IF(H357&lt;0,IF('Настройки'!$B$10="Исключить","",IF('Настройки'!$B$10="Абсолютные значения",ABS(H357),H357)),H357)))</x:f>
      </x:c>
      <x:c r="BL357" s="50" t="str">
        <x:f>IF(4&gt;'Настройки'!$B$3,"",IF(ISBLANK(I357),IF('Настройки'!$B$9="Нулевой спрос",0,""),IF(I357&lt;0,IF('Настройки'!$B$10="Исключить","",IF('Настройки'!$B$10="Абсолютные значения",ABS(I357),I357)),I357)))</x:f>
      </x:c>
      <x:c r="BM357" s="50" t="str">
        <x:f>IF(5&gt;'Настройки'!$B$3,"",IF(ISBLANK(J357),IF('Настройки'!$B$9="Нулевой спрос",0,""),IF(J357&lt;0,IF('Настройки'!$B$10="Исключить","",IF('Настройки'!$B$10="Абсолютные значения",ABS(J357),J357)),J357)))</x:f>
      </x:c>
      <x:c r="BN357" s="50" t="str">
        <x:f>IF(6&gt;'Настройки'!$B$3,"",IF(ISBLANK(K357),IF('Настройки'!$B$9="Нулевой спрос",0,""),IF(K357&lt;0,IF('Настройки'!$B$10="Исключить","",IF('Настройки'!$B$10="Абсолютные значения",ABS(K357),K357)),K357)))</x:f>
      </x:c>
      <x:c r="BO357" s="50" t="str">
        <x:f>IF(7&gt;'Настройки'!$B$3,"",IF(ISBLANK(L357),IF('Настройки'!$B$9="Нулевой спрос",0,""),IF(L357&lt;0,IF('Настройки'!$B$10="Исключить","",IF('Настройки'!$B$10="Абсолютные значения",ABS(L357),L357)),L357)))</x:f>
      </x:c>
      <x:c r="BP357" s="50" t="str">
        <x:f>IF(8&gt;'Настройки'!$B$3,"",IF(ISBLANK(M357),IF('Настройки'!$B$9="Нулевой спрос",0,""),IF(M357&lt;0,IF('Настройки'!$B$10="Исключить","",IF('Настройки'!$B$10="Абсолютные значения",ABS(M357),M357)),M357)))</x:f>
      </x:c>
      <x:c r="BQ357" s="50" t="str">
        <x:f>IF(9&gt;'Настройки'!$B$3,"",IF(ISBLANK(N357),IF('Настройки'!$B$9="Нулевой спрос",0,""),IF(N357&lt;0,IF('Настройки'!$B$10="Исключить","",IF('Настройки'!$B$10="Абсолютные значения",ABS(N357),N357)),N357)))</x:f>
      </x:c>
      <x:c r="BR357" s="50" t="str">
        <x:f>IF(10&gt;'Настройки'!$B$3,"",IF(ISBLANK(O357),IF('Настройки'!$B$9="Нулевой спрос",0,""),IF(O357&lt;0,IF('Настройки'!$B$10="Исключить","",IF('Настройки'!$B$10="Абсолютные значения",ABS(O357),O357)),O357)))</x:f>
      </x:c>
      <x:c r="BS357" s="50" t="str">
        <x:f>IF(11&gt;'Настройки'!$B$3,"",IF(ISBLANK(P357),IF('Настройки'!$B$9="Нулевой спрос",0,""),IF(P357&lt;0,IF('Настройки'!$B$10="Исключить","",IF('Настройки'!$B$10="Абсолютные значения",ABS(P357),P357)),P357)))</x:f>
      </x:c>
      <x:c r="BT357" s="50" t="str">
        <x:f>IF(12&gt;'Настройки'!$B$3,"",IF(ISBLANK(Q357),IF('Настройки'!$B$9="Нулевой спрос",0,""),IF(Q357&lt;0,IF('Настройки'!$B$10="Исключить","",IF('Настройки'!$B$10="Абсолютные значения",ABS(Q357),Q357)),Q357)))</x:f>
      </x:c>
      <x:c r="BU357" s="50" t="str">
        <x:f>IF(13&gt;'Настройки'!$B$3,"",IF(ISBLANK(R357),IF('Настройки'!$B$9="Нулевой спрос",0,""),IF(R357&lt;0,IF('Настройки'!$B$10="Исключить","",IF('Настройки'!$B$10="Абсолютные значения",ABS(R357),R357)),R357)))</x:f>
      </x:c>
      <x:c r="BV357" s="50" t="str">
        <x:f>IF(14&gt;'Настройки'!$B$3,"",IF(ISBLANK(S357),IF('Настройки'!$B$9="Нулевой спрос",0,""),IF(S357&lt;0,IF('Настройки'!$B$10="Исключить","",IF('Настройки'!$B$10="Абсолютные значения",ABS(S357),S357)),S357)))</x:f>
      </x:c>
      <x:c r="BW357" s="50" t="str">
        <x:f>IF(15&gt;'Настройки'!$B$3,"",IF(ISBLANK(T357),IF('Настройки'!$B$9="Нулевой спрос",0,""),IF(T357&lt;0,IF('Настройки'!$B$10="Исключить","",IF('Настройки'!$B$10="Абсолютные значения",ABS(T357),T357)),T357)))</x:f>
      </x:c>
      <x:c r="BX357" s="50" t="str">
        <x:f>IF(16&gt;'Настройки'!$B$3,"",IF(ISBLANK(U357),IF('Настройки'!$B$9="Нулевой спрос",0,""),IF(U357&lt;0,IF('Настройки'!$B$10="Исключить","",IF('Настройки'!$B$10="Абсолютные значения",ABS(U357),U357)),U357)))</x:f>
      </x:c>
      <x:c r="BY357" s="50" t="str">
        <x:f>IF(17&gt;'Настройки'!$B$3,"",IF(ISBLANK(V357),IF('Настройки'!$B$9="Нулевой спрос",0,""),IF(V357&lt;0,IF('Настройки'!$B$10="Исключить","",IF('Настройки'!$B$10="Абсолютные значения",ABS(V357),V357)),V357)))</x:f>
      </x:c>
      <x:c r="BZ357" s="50" t="str">
        <x:f>IF(18&gt;'Настройки'!$B$3,"",IF(ISBLANK(W357),IF('Настройки'!$B$9="Нулевой спрос",0,""),IF(W357&lt;0,IF('Настройки'!$B$10="Исключить","",IF('Настройки'!$B$10="Абсолютные значения",ABS(W357),W357)),W357)))</x:f>
      </x:c>
      <x:c r="CA357" s="50" t="str">
        <x:f>IF(19&gt;'Настройки'!$B$3,"",IF(ISBLANK(X357),IF('Настройки'!$B$9="Нулевой спрос",0,""),IF(X357&lt;0,IF('Настройки'!$B$10="Исключить","",IF('Настройки'!$B$10="Абсолютные значения",ABS(X357),X357)),X357)))</x:f>
      </x:c>
      <x:c r="CB357" s="50" t="str">
        <x:f>IF(20&gt;'Настройки'!$B$3,"",IF(ISBLANK(Y357),IF('Настройки'!$B$9="Нулевой спрос",0,""),IF(Y357&lt;0,IF('Настройки'!$B$10="Исключить","",IF('Настройки'!$B$10="Абсолютные значения",ABS(Y357),Y357)),Y357)))</x:f>
      </x:c>
      <x:c r="CC357" s="50" t="str">
        <x:f>IF(21&gt;'Настройки'!$B$3,"",IF(ISBLANK(Z357),IF('Настройки'!$B$9="Нулевой спрос",0,""),IF(Z357&lt;0,IF('Настройки'!$B$10="Исключить","",IF('Настройки'!$B$10="Абсолютные значения",ABS(Z357),Z357)),Z357)))</x:f>
      </x:c>
      <x:c r="CD357" s="50" t="str">
        <x:f>IF(22&gt;'Настройки'!$B$3,"",IF(ISBLANK(AA357),IF('Настройки'!$B$9="Нулевой спрос",0,""),IF(AA357&lt;0,IF('Настройки'!$B$10="Исключить","",IF('Настройки'!$B$10="Абсолютные значения",ABS(AA357),AA357)),AA357)))</x:f>
      </x:c>
      <x:c r="CE357" s="50" t="str">
        <x:f>IF(23&gt;'Настройки'!$B$3,"",IF(ISBLANK(AB357),IF('Настройки'!$B$9="Нулевой спрос",0,""),IF(AB357&lt;0,IF('Настройки'!$B$10="Исключить","",IF('Настройки'!$B$10="Абсолютные значения",ABS(AB357),AB357)),AB357)))</x:f>
      </x:c>
      <x:c r="CF357" s="50" t="str">
        <x:f>IF(24&gt;'Настройки'!$B$3,"",IF(ISBLANK(AC357),IF('Настройки'!$B$9="Нулевой спрос",0,""),IF(AC357&lt;0,IF('Настройки'!$B$10="Исключить","",IF('Настройки'!$B$10="Абсолютные значения",ABS(AC357),AC357)),AC357)))</x:f>
      </x:c>
      <x:c r="CG357" s="50" t="str">
        <x:f>IF(25&gt;'Настройки'!$B$3,"",IF(ISBLANK(AD357),IF('Настройки'!$B$9="Нулевой спрос",0,""),IF(AD357&lt;0,IF('Настройки'!$B$10="Исключить","",IF('Настройки'!$B$10="Абсолютные значения",ABS(AD357),AD357)),AD357)))</x:f>
      </x:c>
      <x:c r="CH357" s="50" t="str">
        <x:f>IF(26&gt;'Настройки'!$B$3,"",IF(ISBLANK(AE357),IF('Настройки'!$B$9="Нулевой спрос",0,""),IF(AE357&lt;0,IF('Настройки'!$B$10="Исключить","",IF('Настройки'!$B$10="Абсолютные значения",ABS(AE357),AE357)),AE357)))</x:f>
      </x:c>
      <x:c r="CI357" s="50" t="str">
        <x:f>IF(27&gt;'Настройки'!$B$3,"",IF(ISBLANK(AF357),IF('Настройки'!$B$9="Нулевой спрос",0,""),IF(AF357&lt;0,IF('Настройки'!$B$10="Исключить","",IF('Настройки'!$B$10="Абсолютные значения",ABS(AF357),AF357)),AF357)))</x:f>
      </x:c>
      <x:c r="CJ357" s="50" t="str">
        <x:f>IF(28&gt;'Настройки'!$B$3,"",IF(ISBLANK(AG357),IF('Настройки'!$B$9="Нулевой спрос",0,""),IF(AG357&lt;0,IF('Настройки'!$B$10="Исключить","",IF('Настройки'!$B$10="Абсолютные значения",ABS(AG357),AG357)),AG357)))</x:f>
      </x:c>
      <x:c r="CK357" s="50" t="str">
        <x:f>IF(29&gt;'Настройки'!$B$3,"",IF(ISBLANK(AH357),IF('Настройки'!$B$9="Нулевой спрос",0,""),IF(AH357&lt;0,IF('Настройки'!$B$10="Исключить","",IF('Настройки'!$B$10="Абсолютные значения",ABS(AH357),AH357)),AH357)))</x:f>
      </x:c>
      <x:c r="CL357" s="50" t="str">
        <x:f>IF(30&gt;'Настройки'!$B$3,"",IF(ISBLANK(AI357),IF('Настройки'!$B$9="Нулевой спрос",0,""),IF(AI357&lt;0,IF('Настройки'!$B$10="Исключить","",IF('Настройки'!$B$10="Абсолютные значения",ABS(AI357),AI357)),AI357)))</x:f>
      </x:c>
      <x:c r="CM357" s="50" t="str">
        <x:f>IF(31&gt;'Настройки'!$B$3,"",IF(ISBLANK(AJ357),IF('Настройки'!$B$9="Нулевой спрос",0,""),IF(AJ357&lt;0,IF('Настройки'!$B$10="Исключить","",IF('Настройки'!$B$10="Абсолютные значения",ABS(AJ357),AJ357)),AJ357)))</x:f>
      </x:c>
      <x:c r="CN357" s="50" t="str">
        <x:f>IF(32&gt;'Настройки'!$B$3,"",IF(ISBLANK(AK357),IF('Настройки'!$B$9="Нулевой спрос",0,""),IF(AK357&lt;0,IF('Настройки'!$B$10="Исключить","",IF('Настройки'!$B$10="Абсолютные значения",ABS(AK357),AK357)),AK357)))</x:f>
      </x:c>
      <x:c r="CO357" s="50" t="str">
        <x:f>IF(33&gt;'Настройки'!$B$3,"",IF(ISBLANK(AL357),IF('Настройки'!$B$9="Нулевой спрос",0,""),IF(AL357&lt;0,IF('Настройки'!$B$10="Исключить","",IF('Настройки'!$B$10="Абсолютные значения",ABS(AL357),AL357)),AL357)))</x:f>
      </x:c>
      <x:c r="CP357" s="50" t="str">
        <x:f>IF(34&gt;'Настройки'!$B$3,"",IF(ISBLANK(AM357),IF('Настройки'!$B$9="Нулевой спрос",0,""),IF(AM357&lt;0,IF('Настройки'!$B$10="Исключить","",IF('Настройки'!$B$10="Абсолютные значения",ABS(AM357),AM357)),AM357)))</x:f>
      </x:c>
      <x:c r="CQ357" s="50" t="str">
        <x:f>IF(35&gt;'Настройки'!$B$3,"",IF(ISBLANK(AN357),IF('Настройки'!$B$9="Нулевой спрос",0,""),IF(AN357&lt;0,IF('Настройки'!$B$10="Исключить","",IF('Настройки'!$B$10="Абсолютные значения",ABS(AN357),AN357)),AN357)))</x:f>
      </x:c>
      <x:c r="CR357" s="50" t="str">
        <x:f>IF(36&gt;'Настройки'!$B$3,"",IF(ISBLANK(AO357),IF('Настройки'!$B$9="Нулевой спрос",0,""),IF(AO357&lt;0,IF('Настройки'!$B$10="Исключить","",IF('Настройки'!$B$10="Абсолютные значения",ABS(AO357),AO357)),AO357)))</x:f>
      </x:c>
      <x:c r="CS357" s="50" t="str">
        <x:f>IF(OR(1&gt;'Настройки'!$B$3,ISBLANK(BI357),BI357=0),"",BI357)</x:f>
      </x:c>
      <x:c r="CT357" s="50" t="str">
        <x:f>IF(OR(2&gt;'Настройки'!$B$3,ISBLANK(BJ357),BJ357=0),"",BJ357)</x:f>
      </x:c>
      <x:c r="CU357" s="50" t="str">
        <x:f>IF(OR(3&gt;'Настройки'!$B$3,ISBLANK(BK357),BK357=0),"",BK357)</x:f>
      </x:c>
      <x:c r="CV357" s="50" t="str">
        <x:f>IF(OR(4&gt;'Настройки'!$B$3,ISBLANK(BL357),BL357=0),"",BL357)</x:f>
      </x:c>
      <x:c r="CW357" s="50" t="str">
        <x:f>IF(OR(5&gt;'Настройки'!$B$3,ISBLANK(BM357),BM357=0),"",BM357)</x:f>
      </x:c>
      <x:c r="CX357" s="50" t="str">
        <x:f>IF(OR(6&gt;'Настройки'!$B$3,ISBLANK(BN357),BN357=0),"",BN357)</x:f>
      </x:c>
      <x:c r="CY357" s="50" t="str">
        <x:f>IF(OR(7&gt;'Настройки'!$B$3,ISBLANK(BO357),BO357=0),"",BO357)</x:f>
      </x:c>
      <x:c r="CZ357" s="50" t="str">
        <x:f>IF(OR(8&gt;'Настройки'!$B$3,ISBLANK(BP357),BP357=0),"",BP357)</x:f>
      </x:c>
      <x:c r="DA357" s="50" t="str">
        <x:f>IF(OR(9&gt;'Настройки'!$B$3,ISBLANK(BQ357),BQ357=0),"",BQ357)</x:f>
      </x:c>
      <x:c r="DB357" s="50" t="str">
        <x:f>IF(OR(10&gt;'Настройки'!$B$3,ISBLANK(BR357),BR357=0),"",BR357)</x:f>
      </x:c>
      <x:c r="DC357" s="50" t="str">
        <x:f>IF(OR(11&gt;'Настройки'!$B$3,ISBLANK(BS357),BS357=0),"",BS357)</x:f>
      </x:c>
      <x:c r="DD357" s="50" t="str">
        <x:f>IF(OR(12&gt;'Настройки'!$B$3,ISBLANK(BT357),BT357=0),"",BT357)</x:f>
      </x:c>
      <x:c r="DE357" s="50" t="str">
        <x:f>IF(OR(13&gt;'Настройки'!$B$3,ISBLANK(BU357),BU357=0),"",BU357)</x:f>
      </x:c>
      <x:c r="DF357" s="50" t="str">
        <x:f>IF(OR(14&gt;'Настройки'!$B$3,ISBLANK(BV357),BV357=0),"",BV357)</x:f>
      </x:c>
      <x:c r="DG357" s="50" t="str">
        <x:f>IF(OR(15&gt;'Настройки'!$B$3,ISBLANK(BW357),BW357=0),"",BW357)</x:f>
      </x:c>
      <x:c r="DH357" s="50" t="str">
        <x:f>IF(OR(16&gt;'Настройки'!$B$3,ISBLANK(BX357),BX357=0),"",BX357)</x:f>
      </x:c>
      <x:c r="DI357" s="50" t="str">
        <x:f>IF(OR(17&gt;'Настройки'!$B$3,ISBLANK(BY357),BY357=0),"",BY357)</x:f>
      </x:c>
      <x:c r="DJ357" s="50" t="str">
        <x:f>IF(OR(18&gt;'Настройки'!$B$3,ISBLANK(BZ357),BZ357=0),"",BZ357)</x:f>
      </x:c>
      <x:c r="DK357" s="50" t="str">
        <x:f>IF(OR(19&gt;'Настройки'!$B$3,ISBLANK(CA357),CA357=0),"",CA357)</x:f>
      </x:c>
      <x:c r="DL357" s="50" t="str">
        <x:f>IF(OR(20&gt;'Настройки'!$B$3,ISBLANK(CB357),CB357=0),"",CB357)</x:f>
      </x:c>
      <x:c r="DM357" s="50" t="str">
        <x:f>IF(OR(21&gt;'Настройки'!$B$3,ISBLANK(CC357),CC357=0),"",CC357)</x:f>
      </x:c>
      <x:c r="DN357" s="50" t="str">
        <x:f>IF(OR(22&gt;'Настройки'!$B$3,ISBLANK(CD357),CD357=0),"",CD357)</x:f>
      </x:c>
      <x:c r="DO357" s="50" t="str">
        <x:f>IF(OR(23&gt;'Настройки'!$B$3,ISBLANK(CE357),CE357=0),"",CE357)</x:f>
      </x:c>
      <x:c r="DP357" s="50" t="str">
        <x:f>IF(OR(24&gt;'Настройки'!$B$3,ISBLANK(CF357),CF357=0),"",CF357)</x:f>
      </x:c>
      <x:c r="DQ357" s="50" t="str">
        <x:f>IF(OR(25&gt;'Настройки'!$B$3,ISBLANK(CG357),CG357=0),"",CG357)</x:f>
      </x:c>
      <x:c r="DR357" s="50" t="str">
        <x:f>IF(OR(26&gt;'Настройки'!$B$3,ISBLANK(CH357),CH357=0),"",CH357)</x:f>
      </x:c>
      <x:c r="DS357" s="50" t="str">
        <x:f>IF(OR(27&gt;'Настройки'!$B$3,ISBLANK(CI357),CI357=0),"",CI357)</x:f>
      </x:c>
      <x:c r="DT357" s="50" t="str">
        <x:f>IF(OR(28&gt;'Настройки'!$B$3,ISBLANK(CJ357),CJ357=0),"",CJ357)</x:f>
      </x:c>
      <x:c r="DU357" s="50" t="str">
        <x:f>IF(OR(29&gt;'Настройки'!$B$3,ISBLANK(CK357),CK357=0),"",CK357)</x:f>
      </x:c>
      <x:c r="DV357" s="50" t="str">
        <x:f>IF(OR(30&gt;'Настройки'!$B$3,ISBLANK(CL357),CL357=0),"",CL357)</x:f>
      </x:c>
      <x:c r="DW357" s="50" t="str">
        <x:f>IF(OR(31&gt;'Настройки'!$B$3,ISBLANK(CM357),CM357=0),"",CM357)</x:f>
      </x:c>
      <x:c r="DX357" s="50" t="str">
        <x:f>IF(OR(32&gt;'Настройки'!$B$3,ISBLANK(CN357),CN357=0),"",CN357)</x:f>
      </x:c>
      <x:c r="DY357" s="50" t="str">
        <x:f>IF(OR(33&gt;'Настройки'!$B$3,ISBLANK(CO357),CO357=0),"",CO357)</x:f>
      </x:c>
      <x:c r="DZ357" s="50" t="str">
        <x:f>IF(OR(34&gt;'Настройки'!$B$3,ISBLANK(CP357),CP357=0),"",CP357)</x:f>
      </x:c>
      <x:c r="EA357" s="50" t="str">
        <x:f>IF(OR(35&gt;'Настройки'!$B$3,ISBLANK(CQ357),CQ357=0),"",CQ357)</x:f>
      </x:c>
      <x:c r="EB357" s="50" t="str">
        <x:f>IF(OR(36&gt;'Настройки'!$B$3,ISBLANK(CR357),CR357=0),"",CR357)</x:f>
      </x:c>
      <x:c r="EC357" s="50" t="str">
        <x:f>IF(A357="","",IF(OR(BB357="AZ",BB357="BZ"),10000+ROW(),IF(AZ357&gt;'Настройки'!$B$11,20000+ROW(),IF(BF357&lt;&gt;"Обычный",30000+ROW(),IF(AX357&lt;=0,40000+ROW(),"")))))</x:f>
      </x:c>
      <x:c r="ED357" s="50" t="str">
        <x:f>IF(EC357="","",COUNTIFS($EC$2:$EC$1001,"&gt;0",$EC$2:$EC$1001,"&lt;"&amp;EC357)+1)</x:f>
      </x:c>
    </x:row>
    <x:row r="358">
      <x:c r="A358" s="115"/>
      <x:c r="B358" s="115"/>
      <x:c r="C358" s="115"/>
      <x:c r="D358" s="118"/>
      <x:c r="E358" s="118"/>
      <x:c r="F358" s="118"/>
      <x:c r="G358" s="118"/>
      <x:c r="H358" s="118"/>
      <x:c r="I358" s="118"/>
      <x:c r="J358" s="118"/>
      <x:c r="K358" s="118"/>
      <x:c r="L358" s="118"/>
      <x:c r="M358" s="118"/>
      <x:c r="N358" s="118"/>
      <x:c r="O358" s="118"/>
      <x:c r="P358" s="118"/>
      <x:c r="Q358" s="118"/>
      <x:c r="R358" s="118"/>
      <x:c r="S358" s="118"/>
      <x:c r="T358" s="118"/>
      <x:c r="U358" s="118"/>
      <x:c r="V358" s="118"/>
      <x:c r="W358" s="118"/>
      <x:c r="X358" s="118"/>
      <x:c r="Y358" s="118"/>
      <x:c r="Z358" s="118"/>
      <x:c r="AA358" s="118"/>
      <x:c r="AB358" s="118"/>
      <x:c r="AC358" s="118"/>
      <x:c r="AD358" s="118"/>
      <x:c r="AE358" s="118"/>
      <x:c r="AF358" s="118"/>
      <x:c r="AG358" s="118"/>
      <x:c r="AH358" s="118"/>
      <x:c r="AI358" s="118"/>
      <x:c r="AJ358" s="118"/>
      <x:c r="AK358" s="118"/>
      <x:c r="AL358" s="118"/>
      <x:c r="AM358" s="118"/>
      <x:c r="AN358" s="118"/>
      <x:c r="AO358" s="118"/>
      <x:c r="AP358" s="115"/>
      <x:c r="AQ358" s="49" t="str">
        <x:f>IF(A358="","",COUNT(BI358:INDEX(BI358:CR358,1,'Настройки'!$B$3)))</x:f>
      </x:c>
      <x:c r="AR358" s="49" t="str">
        <x:f>IF(A358="","",SUM(BI358:INDEX(BI358:CR358,1,'Настройки'!$B$3)))</x:f>
      </x:c>
      <x:c r="AS358" s="58" t="str">
        <x:f>IF(A358="","",IF('Настройки'!$B$4="Стоимость потребления",AR358*D358,IF('Настройки'!$B$4="Количество",AR358,E358)))</x:f>
      </x:c>
      <x:c r="AT358" s="61" t="str">
        <x:f>IF(OR(A358="",AS358&lt;0,SUM($AS$2:$AS$1001)&lt;=0),"",AS358/SUM($AS$2:$AS$1001))</x:f>
      </x:c>
      <x:c r="AU358" s="61" t="str">
        <x:f>IF(OR(A358="",AS358&lt;0,SUM($AS$2:$AS$1001)&lt;=0),"",SUMIFS($AS$2:$AS$1001,$AS$2:$AS$1001,"&gt;"&amp;AS358)/SUM($AS$2:$AS$1001))</x:f>
      </x:c>
      <x:c r="AV358" s="61" t="str">
        <x:f>IF(OR(A358="",AS358&lt;0,SUM($AS$2:$AS$1001)&lt;=0),"",SUMIFS($AS$2:$AS$1001,$AS$2:$AS$1001,"&gt;="&amp;AS358)/SUM($AS$2:$AS$1001))</x:f>
      </x:c>
      <x:c r="AW358" s="49" t="str">
        <x:f>IF(A358="","",IF(SUM($AS$2:$AS$1001)&lt;=0,"Не определён",IF(AS358&lt;0,"Исключение",IF(AU358&lt;'Настройки'!$B$5,"A",IF(AU358&lt;'Настройки'!$B$6,"B","C")))))</x:f>
      </x:c>
      <x:c r="AX358" s="58" t="str">
        <x:f>IF(A358="","",IF(AQ358=0,"",AVERAGE(BI358:INDEX(BI358:CR358,1,'Настройки'!$B$3))))</x:f>
      </x:c>
      <x:c r="AY358" s="58" t="str">
        <x:f>IF(OR(A358="",AQ358=0),"",STDEVP(BI358:INDEX(BI358:CR358,1,'Настройки'!$B$3)))</x:f>
      </x:c>
      <x:c r="AZ358" s="61" t="str">
        <x:f>IF(OR(A358="",AQ358&lt;'Настройки'!$B$12,AX358&lt;=0,AND('Настройки'!$B$10="Блокировать",COUNTIF(F358:INDEX(F358:AO358,1,'Настройки'!$B$3),"&lt;0")&gt;0)),"",AY358/ABS(AX358))</x:f>
      </x:c>
      <x:c r="BA358" s="49" t="str">
        <x:f>IF(A358="","",IF(AND('Настройки'!$B$10="Блокировать",COUNTIF(F358:INDEX(F358:AO358,1,'Настройки'!$B$3),"&lt;0")&gt;0),"Не определён",IF(AQ358&lt;'Настройки'!$B$12,"Не определён",IF(AX358=0,"Нет спроса",IF(AX358&lt;0,"Не определён",IF(AZ358&lt;='Настройки'!$B$7,"X",IF(AZ358&lt;='Настройки'!$B$8,"Y","Z")))))))</x:f>
      </x:c>
      <x:c r="BB358" s="49" t="str">
        <x:f>IF(OR(A358="",LEN(AW358)&lt;&gt;1,LEN(BA358)&lt;&gt;1),"",AW358&amp;BA358)</x:f>
      </x:c>
      <x:c r="BC358" s="61" t="str">
        <x:f>IF(OR(A358="",AQ358=0),"",(COUNT(BI358:INDEX(BI358:CR358,1,'Настройки'!$B$3))-COUNT(CS358:INDEX(CS358:EB358,1,'Настройки'!$B$3)))/AQ358)</x:f>
      </x:c>
      <x:c r="BD358" s="64" t="str">
        <x:f>IF(OR(A358="",COUNT(CS358:INDEX(CS358:EB358,1,'Настройки'!$B$3))=0),"",AQ358/COUNT(CS358:INDEX(CS358:EB358,1,'Настройки'!$B$3)))</x:f>
      </x:c>
      <x:c r="BE358" s="64" t="str">
        <x:f>IF(OR(A358="",COUNT(CS358:INDEX(CS358:EB358,1,'Настройки'!$B$3))=0),"",IF(AVERAGE(CS358:INDEX(CS358:EB358,1,'Настройки'!$B$3))=0,"",(STDEVP(CS358:INDEX(CS358:EB358,1,'Настройки'!$B$3))/ABS(AVERAGE(CS358:INDEX(CS358:EB358,1,'Настройки'!$B$3))))^2))</x:f>
      </x:c>
      <x:c r="BF358" s="49" t="str">
        <x:f>IF(A358="","",IF(AQ358&lt;3,"Недостаточно",IF(AQ358&lt;6,"Предварительный","Обычный")))</x:f>
      </x:c>
      <x:c r="BG358" s="49" t="str">
        <x:f>IF(A358="","",IF(COUNTIF(F358:INDEX(F358:AO358,1,'Настройки'!$B$3),"&lt;0")&gt;0,IF('Настройки'!$B$10="Блокировать","Отрицательный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"),"")&amp;IF(AQ358&lt;3,"Недостаточно истории. ",IF(AQ358&lt;6,"Предварительная классификация. ",""))&amp;IF(AX358=0,"Нет спроса за горизонт. ","")&amp;IF(AZ358&gt;'Настройки'!$B$11,"Экстремальная вариативность. ",""))</x:f>
      </x:c>
      <x:c r="BH358" s="49" t="str">
        <x:f>IF(A358="","",IFERROR(VLOOKUP(BB358,'Настройки'!$D$3:$E$11,2,FALSE),"Сначала проверьте исходные данные и историю спроса.")&amp;" Уточните срок поставки, MOQ и критичность.")</x:f>
      </x:c>
      <x:c r="BI358" s="50" t="str">
        <x:f>IF(1&gt;'Настройки'!$B$3,"",IF(ISBLANK(F358),IF('Настройки'!$B$9="Нулевой спрос",0,""),IF(F358&lt;0,IF('Настройки'!$B$10="Исключить","",IF('Настройки'!$B$10="Абсолютные значения",ABS(F358),F358)),F358)))</x:f>
      </x:c>
      <x:c r="BJ358" s="50" t="str">
        <x:f>IF(2&gt;'Настройки'!$B$3,"",IF(ISBLANK(G358),IF('Настройки'!$B$9="Нулевой спрос",0,""),IF(G358&lt;0,IF('Настройки'!$B$10="Исключить","",IF('Настройки'!$B$10="Абсолютные значения",ABS(G358),G358)),G358)))</x:f>
      </x:c>
      <x:c r="BK358" s="50" t="str">
        <x:f>IF(3&gt;'Настройки'!$B$3,"",IF(ISBLANK(H358),IF('Настройки'!$B$9="Нулевой спрос",0,""),IF(H358&lt;0,IF('Настройки'!$B$10="Исключить","",IF('Настройки'!$B$10="Абсолютные значения",ABS(H358),H358)),H358)))</x:f>
      </x:c>
      <x:c r="BL358" s="50" t="str">
        <x:f>IF(4&gt;'Настройки'!$B$3,"",IF(ISBLANK(I358),IF('Настройки'!$B$9="Нулевой спрос",0,""),IF(I358&lt;0,IF('Настройки'!$B$10="Исключить","",IF('Настройки'!$B$10="Абсолютные значения",ABS(I358),I358)),I358)))</x:f>
      </x:c>
      <x:c r="BM358" s="50" t="str">
        <x:f>IF(5&gt;'Настройки'!$B$3,"",IF(ISBLANK(J358),IF('Настройки'!$B$9="Нулевой спрос",0,""),IF(J358&lt;0,IF('Настройки'!$B$10="Исключить","",IF('Настройки'!$B$10="Абсолютные значения",ABS(J358),J358)),J358)))</x:f>
      </x:c>
      <x:c r="BN358" s="50" t="str">
        <x:f>IF(6&gt;'Настройки'!$B$3,"",IF(ISBLANK(K358),IF('Настройки'!$B$9="Нулевой спрос",0,""),IF(K358&lt;0,IF('Настройки'!$B$10="Исключить","",IF('Настройки'!$B$10="Абсолютные значения",ABS(K358),K358)),K358)))</x:f>
      </x:c>
      <x:c r="BO358" s="50" t="str">
        <x:f>IF(7&gt;'Настройки'!$B$3,"",IF(ISBLANK(L358),IF('Настройки'!$B$9="Нулевой спрос",0,""),IF(L358&lt;0,IF('Настройки'!$B$10="Исключить","",IF('Настройки'!$B$10="Абсолютные значения",ABS(L358),L358)),L358)))</x:f>
      </x:c>
      <x:c r="BP358" s="50" t="str">
        <x:f>IF(8&gt;'Настройки'!$B$3,"",IF(ISBLANK(M358),IF('Настройки'!$B$9="Нулевой спрос",0,""),IF(M358&lt;0,IF('Настройки'!$B$10="Исключить","",IF('Настройки'!$B$10="Абсолютные значения",ABS(M358),M358)),M358)))</x:f>
      </x:c>
      <x:c r="BQ358" s="50" t="str">
        <x:f>IF(9&gt;'Настройки'!$B$3,"",IF(ISBLANK(N358),IF('Настройки'!$B$9="Нулевой спрос",0,""),IF(N358&lt;0,IF('Настройки'!$B$10="Исключить","",IF('Настройки'!$B$10="Абсолютные значения",ABS(N358),N358)),N358)))</x:f>
      </x:c>
      <x:c r="BR358" s="50" t="str">
        <x:f>IF(10&gt;'Настройки'!$B$3,"",IF(ISBLANK(O358),IF('Настройки'!$B$9="Нулевой спрос",0,""),IF(O358&lt;0,IF('Настройки'!$B$10="Исключить","",IF('Настройки'!$B$10="Абсолютные значения",ABS(O358),O358)),O358)))</x:f>
      </x:c>
      <x:c r="BS358" s="50" t="str">
        <x:f>IF(11&gt;'Настройки'!$B$3,"",IF(ISBLANK(P358),IF('Настройки'!$B$9="Нулевой спрос",0,""),IF(P358&lt;0,IF('Настройки'!$B$10="Исключить","",IF('Настройки'!$B$10="Абсолютные значения",ABS(P358),P358)),P358)))</x:f>
      </x:c>
      <x:c r="BT358" s="50" t="str">
        <x:f>IF(12&gt;'Настройки'!$B$3,"",IF(ISBLANK(Q358),IF('Настройки'!$B$9="Нулевой спрос",0,""),IF(Q358&lt;0,IF('Настройки'!$B$10="Исключить","",IF('Настройки'!$B$10="Абсолютные значения",ABS(Q358),Q358)),Q358)))</x:f>
      </x:c>
      <x:c r="BU358" s="50" t="str">
        <x:f>IF(13&gt;'Настройки'!$B$3,"",IF(ISBLANK(R358),IF('Настройки'!$B$9="Нулевой спрос",0,""),IF(R358&lt;0,IF('Настройки'!$B$10="Исключить","",IF('Настройки'!$B$10="Абсолютные значения",ABS(R358),R358)),R358)))</x:f>
      </x:c>
      <x:c r="BV358" s="50" t="str">
        <x:f>IF(14&gt;'Настройки'!$B$3,"",IF(ISBLANK(S358),IF('Настройки'!$B$9="Нулевой спрос",0,""),IF(S358&lt;0,IF('Настройки'!$B$10="Исключить","",IF('Настройки'!$B$10="Абсолютные значения",ABS(S358),S358)),S358)))</x:f>
      </x:c>
      <x:c r="BW358" s="50" t="str">
        <x:f>IF(15&gt;'Настройки'!$B$3,"",IF(ISBLANK(T358),IF('Настройки'!$B$9="Нулевой спрос",0,""),IF(T358&lt;0,IF('Настройки'!$B$10="Исключить","",IF('Настройки'!$B$10="Абсолютные значения",ABS(T358),T358)),T358)))</x:f>
      </x:c>
      <x:c r="BX358" s="50" t="str">
        <x:f>IF(16&gt;'Настройки'!$B$3,"",IF(ISBLANK(U358),IF('Настройки'!$B$9="Нулевой спрос",0,""),IF(U358&lt;0,IF('Настройки'!$B$10="Исключить","",IF('Настройки'!$B$10="Абсолютные значения",ABS(U358),U358)),U358)))</x:f>
      </x:c>
      <x:c r="BY358" s="50" t="str">
        <x:f>IF(17&gt;'Настройки'!$B$3,"",IF(ISBLANK(V358),IF('Настройки'!$B$9="Нулевой спрос",0,""),IF(V358&lt;0,IF('Настройки'!$B$10="Исключить","",IF('Настройки'!$B$10="Абсолютные значения",ABS(V358),V358)),V358)))</x:f>
      </x:c>
      <x:c r="BZ358" s="50" t="str">
        <x:f>IF(18&gt;'Настройки'!$B$3,"",IF(ISBLANK(W358),IF('Настройки'!$B$9="Нулевой спрос",0,""),IF(W358&lt;0,IF('Настройки'!$B$10="Исключить","",IF('Настройки'!$B$10="Абсолютные значения",ABS(W358),W358)),W358)))</x:f>
      </x:c>
      <x:c r="CA358" s="50" t="str">
        <x:f>IF(19&gt;'Настройки'!$B$3,"",IF(ISBLANK(X358),IF('Настройки'!$B$9="Нулевой спрос",0,""),IF(X358&lt;0,IF('Настройки'!$B$10="Исключить","",IF('Настройки'!$B$10="Абсолютные значения",ABS(X358),X358)),X358)))</x:f>
      </x:c>
      <x:c r="CB358" s="50" t="str">
        <x:f>IF(20&gt;'Настройки'!$B$3,"",IF(ISBLANK(Y358),IF('Настройки'!$B$9="Нулевой спрос",0,""),IF(Y358&lt;0,IF('Настройки'!$B$10="Исключить","",IF('Настройки'!$B$10="Абсолютные значения",ABS(Y358),Y358)),Y358)))</x:f>
      </x:c>
      <x:c r="CC358" s="50" t="str">
        <x:f>IF(21&gt;'Настройки'!$B$3,"",IF(ISBLANK(Z358),IF('Настройки'!$B$9="Нулевой спрос",0,""),IF(Z358&lt;0,IF('Настройки'!$B$10="Исключить","",IF('Настройки'!$B$10="Абсолютные значения",ABS(Z358),Z358)),Z358)))</x:f>
      </x:c>
      <x:c r="CD358" s="50" t="str">
        <x:f>IF(22&gt;'Настройки'!$B$3,"",IF(ISBLANK(AA358),IF('Настройки'!$B$9="Нулевой спрос",0,""),IF(AA358&lt;0,IF('Настройки'!$B$10="Исключить","",IF('Настройки'!$B$10="Абсолютные значения",ABS(AA358),AA358)),AA358)))</x:f>
      </x:c>
      <x:c r="CE358" s="50" t="str">
        <x:f>IF(23&gt;'Настройки'!$B$3,"",IF(ISBLANK(AB358),IF('Настройки'!$B$9="Нулевой спрос",0,""),IF(AB358&lt;0,IF('Настройки'!$B$10="Исключить","",IF('Настройки'!$B$10="Абсолютные значения",ABS(AB358),AB358)),AB358)))</x:f>
      </x:c>
      <x:c r="CF358" s="50" t="str">
        <x:f>IF(24&gt;'Настройки'!$B$3,"",IF(ISBLANK(AC358),IF('Настройки'!$B$9="Нулевой спрос",0,""),IF(AC358&lt;0,IF('Настройки'!$B$10="Исключить","",IF('Настройки'!$B$10="Абсолютные значения",ABS(AC358),AC358)),AC358)))</x:f>
      </x:c>
      <x:c r="CG358" s="50" t="str">
        <x:f>IF(25&gt;'Настройки'!$B$3,"",IF(ISBLANK(AD358),IF('Настройки'!$B$9="Нулевой спрос",0,""),IF(AD358&lt;0,IF('Настройки'!$B$10="Исключить","",IF('Настройки'!$B$10="Абсолютные значения",ABS(AD358),AD358)),AD358)))</x:f>
      </x:c>
      <x:c r="CH358" s="50" t="str">
        <x:f>IF(26&gt;'Настройки'!$B$3,"",IF(ISBLANK(AE358),IF('Настройки'!$B$9="Нулевой спрос",0,""),IF(AE358&lt;0,IF('Настройки'!$B$10="Исключить","",IF('Настройки'!$B$10="Абсолютные значения",ABS(AE358),AE358)),AE358)))</x:f>
      </x:c>
      <x:c r="CI358" s="50" t="str">
        <x:f>IF(27&gt;'Настройки'!$B$3,"",IF(ISBLANK(AF358),IF('Настройки'!$B$9="Нулевой спрос",0,""),IF(AF358&lt;0,IF('Настройки'!$B$10="Исключить","",IF('Настройки'!$B$10="Абсолютные значения",ABS(AF358),AF358)),AF358)))</x:f>
      </x:c>
      <x:c r="CJ358" s="50" t="str">
        <x:f>IF(28&gt;'Настройки'!$B$3,"",IF(ISBLANK(AG358),IF('Настройки'!$B$9="Нулевой спрос",0,""),IF(AG358&lt;0,IF('Настройки'!$B$10="Исключить","",IF('Настройки'!$B$10="Абсолютные значения",ABS(AG358),AG358)),AG358)))</x:f>
      </x:c>
      <x:c r="CK358" s="50" t="str">
        <x:f>IF(29&gt;'Настройки'!$B$3,"",IF(ISBLANK(AH358),IF('Настройки'!$B$9="Нулевой спрос",0,""),IF(AH358&lt;0,IF('Настройки'!$B$10="Исключить","",IF('Настройки'!$B$10="Абсолютные значения",ABS(AH358),AH358)),AH358)))</x:f>
      </x:c>
      <x:c r="CL358" s="50" t="str">
        <x:f>IF(30&gt;'Настройки'!$B$3,"",IF(ISBLANK(AI358),IF('Настройки'!$B$9="Нулевой спрос",0,""),IF(AI358&lt;0,IF('Настройки'!$B$10="Исключить","",IF('Настройки'!$B$10="Абсолютные значения",ABS(AI358),AI358)),AI358)))</x:f>
      </x:c>
      <x:c r="CM358" s="50" t="str">
        <x:f>IF(31&gt;'Настройки'!$B$3,"",IF(ISBLANK(AJ358),IF('Настройки'!$B$9="Нулевой спрос",0,""),IF(AJ358&lt;0,IF('Настройки'!$B$10="Исключить","",IF('Настройки'!$B$10="Абсолютные значения",ABS(AJ358),AJ358)),AJ358)))</x:f>
      </x:c>
      <x:c r="CN358" s="50" t="str">
        <x:f>IF(32&gt;'Настройки'!$B$3,"",IF(ISBLANK(AK358),IF('Настройки'!$B$9="Нулевой спрос",0,""),IF(AK358&lt;0,IF('Настройки'!$B$10="Исключить","",IF('Настройки'!$B$10="Абсолютные значения",ABS(AK358),AK358)),AK358)))</x:f>
      </x:c>
      <x:c r="CO358" s="50" t="str">
        <x:f>IF(33&gt;'Настройки'!$B$3,"",IF(ISBLANK(AL358),IF('Настройки'!$B$9="Нулевой спрос",0,""),IF(AL358&lt;0,IF('Настройки'!$B$10="Исключить","",IF('Настройки'!$B$10="Абсолютные значения",ABS(AL358),AL358)),AL358)))</x:f>
      </x:c>
      <x:c r="CP358" s="50" t="str">
        <x:f>IF(34&gt;'Настройки'!$B$3,"",IF(ISBLANK(AM358),IF('Настройки'!$B$9="Нулевой спрос",0,""),IF(AM358&lt;0,IF('Настройки'!$B$10="Исключить","",IF('Настройки'!$B$10="Абсолютные значения",ABS(AM358),AM358)),AM358)))</x:f>
      </x:c>
      <x:c r="CQ358" s="50" t="str">
        <x:f>IF(35&gt;'Настройки'!$B$3,"",IF(ISBLANK(AN358),IF('Настройки'!$B$9="Нулевой спрос",0,""),IF(AN358&lt;0,IF('Настройки'!$B$10="Исключить","",IF('Настройки'!$B$10="Абсолютные значения",ABS(AN358),AN358)),AN358)))</x:f>
      </x:c>
      <x:c r="CR358" s="50" t="str">
        <x:f>IF(36&gt;'Настройки'!$B$3,"",IF(ISBLANK(AO358),IF('Настройки'!$B$9="Нулевой спрос",0,""),IF(AO358&lt;0,IF('Настройки'!$B$10="Исключить","",IF('Настройки'!$B$10="Абсолютные значения",ABS(AO358),AO358)),AO358)))</x:f>
      </x:c>
      <x:c r="CS358" s="50" t="str">
        <x:f>IF(OR(1&gt;'Настройки'!$B$3,ISBLANK(BI358),BI358=0),"",BI358)</x:f>
      </x:c>
      <x:c r="CT358" s="50" t="str">
        <x:f>IF(OR(2&gt;'Настройки'!$B$3,ISBLANK(BJ358),BJ358=0),"",BJ358)</x:f>
      </x:c>
      <x:c r="CU358" s="50" t="str">
        <x:f>IF(OR(3&gt;'Настройки'!$B$3,ISBLANK(BK358),BK358=0),"",BK358)</x:f>
      </x:c>
      <x:c r="CV358" s="50" t="str">
        <x:f>IF(OR(4&gt;'Настройки'!$B$3,ISBLANK(BL358),BL358=0),"",BL358)</x:f>
      </x:c>
      <x:c r="CW358" s="50" t="str">
        <x:f>IF(OR(5&gt;'Настройки'!$B$3,ISBLANK(BM358),BM358=0),"",BM358)</x:f>
      </x:c>
      <x:c r="CX358" s="50" t="str">
        <x:f>IF(OR(6&gt;'Настройки'!$B$3,ISBLANK(BN358),BN358=0),"",BN358)</x:f>
      </x:c>
      <x:c r="CY358" s="50" t="str">
        <x:f>IF(OR(7&gt;'Настройки'!$B$3,ISBLANK(BO358),BO358=0),"",BO358)</x:f>
      </x:c>
      <x:c r="CZ358" s="50" t="str">
        <x:f>IF(OR(8&gt;'Настройки'!$B$3,ISBLANK(BP358),BP358=0),"",BP358)</x:f>
      </x:c>
      <x:c r="DA358" s="50" t="str">
        <x:f>IF(OR(9&gt;'Настройки'!$B$3,ISBLANK(BQ358),BQ358=0),"",BQ358)</x:f>
      </x:c>
      <x:c r="DB358" s="50" t="str">
        <x:f>IF(OR(10&gt;'Настройки'!$B$3,ISBLANK(BR358),BR358=0),"",BR358)</x:f>
      </x:c>
      <x:c r="DC358" s="50" t="str">
        <x:f>IF(OR(11&gt;'Настройки'!$B$3,ISBLANK(BS358),BS358=0),"",BS358)</x:f>
      </x:c>
      <x:c r="DD358" s="50" t="str">
        <x:f>IF(OR(12&gt;'Настройки'!$B$3,ISBLANK(BT358),BT358=0),"",BT358)</x:f>
      </x:c>
      <x:c r="DE358" s="50" t="str">
        <x:f>IF(OR(13&gt;'Настройки'!$B$3,ISBLANK(BU358),BU358=0),"",BU358)</x:f>
      </x:c>
      <x:c r="DF358" s="50" t="str">
        <x:f>IF(OR(14&gt;'Настройки'!$B$3,ISBLANK(BV358),BV358=0),"",BV358)</x:f>
      </x:c>
      <x:c r="DG358" s="50" t="str">
        <x:f>IF(OR(15&gt;'Настройки'!$B$3,ISBLANK(BW358),BW358=0),"",BW358)</x:f>
      </x:c>
      <x:c r="DH358" s="50" t="str">
        <x:f>IF(OR(16&gt;'Настройки'!$B$3,ISBLANK(BX358),BX358=0),"",BX358)</x:f>
      </x:c>
      <x:c r="DI358" s="50" t="str">
        <x:f>IF(OR(17&gt;'Настройки'!$B$3,ISBLANK(BY358),BY358=0),"",BY358)</x:f>
      </x:c>
      <x:c r="DJ358" s="50" t="str">
        <x:f>IF(OR(18&gt;'Настройки'!$B$3,ISBLANK(BZ358),BZ358=0),"",BZ358)</x:f>
      </x:c>
      <x:c r="DK358" s="50" t="str">
        <x:f>IF(OR(19&gt;'Настройки'!$B$3,ISBLANK(CA358),CA358=0),"",CA358)</x:f>
      </x:c>
      <x:c r="DL358" s="50" t="str">
        <x:f>IF(OR(20&gt;'Настройки'!$B$3,ISBLANK(CB358),CB358=0),"",CB358)</x:f>
      </x:c>
      <x:c r="DM358" s="50" t="str">
        <x:f>IF(OR(21&gt;'Настройки'!$B$3,ISBLANK(CC358),CC358=0),"",CC358)</x:f>
      </x:c>
      <x:c r="DN358" s="50" t="str">
        <x:f>IF(OR(22&gt;'Настройки'!$B$3,ISBLANK(CD358),CD358=0),"",CD358)</x:f>
      </x:c>
      <x:c r="DO358" s="50" t="str">
        <x:f>IF(OR(23&gt;'Настройки'!$B$3,ISBLANK(CE358),CE358=0),"",CE358)</x:f>
      </x:c>
      <x:c r="DP358" s="50" t="str">
        <x:f>IF(OR(24&gt;'Настройки'!$B$3,ISBLANK(CF358),CF358=0),"",CF358)</x:f>
      </x:c>
      <x:c r="DQ358" s="50" t="str">
        <x:f>IF(OR(25&gt;'Настройки'!$B$3,ISBLANK(CG358),CG358=0),"",CG358)</x:f>
      </x:c>
      <x:c r="DR358" s="50" t="str">
        <x:f>IF(OR(26&gt;'Настройки'!$B$3,ISBLANK(CH358),CH358=0),"",CH358)</x:f>
      </x:c>
      <x:c r="DS358" s="50" t="str">
        <x:f>IF(OR(27&gt;'Настройки'!$B$3,ISBLANK(CI358),CI358=0),"",CI358)</x:f>
      </x:c>
      <x:c r="DT358" s="50" t="str">
        <x:f>IF(OR(28&gt;'Настройки'!$B$3,ISBLANK(CJ358),CJ358=0),"",CJ358)</x:f>
      </x:c>
      <x:c r="DU358" s="50" t="str">
        <x:f>IF(OR(29&gt;'Настройки'!$B$3,ISBLANK(CK358),CK358=0),"",CK358)</x:f>
      </x:c>
      <x:c r="DV358" s="50" t="str">
        <x:f>IF(OR(30&gt;'Настройки'!$B$3,ISBLANK(CL358),CL358=0),"",CL358)</x:f>
      </x:c>
      <x:c r="DW358" s="50" t="str">
        <x:f>IF(OR(31&gt;'Настройки'!$B$3,ISBLANK(CM358),CM358=0),"",CM358)</x:f>
      </x:c>
      <x:c r="DX358" s="50" t="str">
        <x:f>IF(OR(32&gt;'Настройки'!$B$3,ISBLANK(CN358),CN358=0),"",CN358)</x:f>
      </x:c>
      <x:c r="DY358" s="50" t="str">
        <x:f>IF(OR(33&gt;'Настройки'!$B$3,ISBLANK(CO358),CO358=0),"",CO358)</x:f>
      </x:c>
      <x:c r="DZ358" s="50" t="str">
        <x:f>IF(OR(34&gt;'Настройки'!$B$3,ISBLANK(CP358),CP358=0),"",CP358)</x:f>
      </x:c>
      <x:c r="EA358" s="50" t="str">
        <x:f>IF(OR(35&gt;'Настройки'!$B$3,ISBLANK(CQ358),CQ358=0),"",CQ358)</x:f>
      </x:c>
      <x:c r="EB358" s="50" t="str">
        <x:f>IF(OR(36&gt;'Настройки'!$B$3,ISBLANK(CR358),CR358=0),"",CR358)</x:f>
      </x:c>
      <x:c r="EC358" s="50" t="str">
        <x:f>IF(A358="","",IF(OR(BB358="AZ",BB358="BZ"),10000+ROW(),IF(AZ358&gt;'Настройки'!$B$11,20000+ROW(),IF(BF358&lt;&gt;"Обычный",30000+ROW(),IF(AX358&lt;=0,40000+ROW(),"")))))</x:f>
      </x:c>
      <x:c r="ED358" s="50" t="str">
        <x:f>IF(EC358="","",COUNTIFS($EC$2:$EC$1001,"&gt;0",$EC$2:$EC$1001,"&lt;"&amp;EC358)+1)</x:f>
      </x:c>
    </x:row>
    <x:row r="359">
      <x:c r="A359" s="115"/>
      <x:c r="B359" s="115"/>
      <x:c r="C359" s="115"/>
      <x:c r="D359" s="118"/>
      <x:c r="E359" s="118"/>
      <x:c r="F359" s="118"/>
      <x:c r="G359" s="118"/>
      <x:c r="H359" s="118"/>
      <x:c r="I359" s="118"/>
      <x:c r="J359" s="118"/>
      <x:c r="K359" s="118"/>
      <x:c r="L359" s="118"/>
      <x:c r="M359" s="118"/>
      <x:c r="N359" s="118"/>
      <x:c r="O359" s="118"/>
      <x:c r="P359" s="118"/>
      <x:c r="Q359" s="118"/>
      <x:c r="R359" s="118"/>
      <x:c r="S359" s="118"/>
      <x:c r="T359" s="118"/>
      <x:c r="U359" s="118"/>
      <x:c r="V359" s="118"/>
      <x:c r="W359" s="118"/>
      <x:c r="X359" s="118"/>
      <x:c r="Y359" s="118"/>
      <x:c r="Z359" s="118"/>
      <x:c r="AA359" s="118"/>
      <x:c r="AB359" s="118"/>
      <x:c r="AC359" s="118"/>
      <x:c r="AD359" s="118"/>
      <x:c r="AE359" s="118"/>
      <x:c r="AF359" s="118"/>
      <x:c r="AG359" s="118"/>
      <x:c r="AH359" s="118"/>
      <x:c r="AI359" s="118"/>
      <x:c r="AJ359" s="118"/>
      <x:c r="AK359" s="118"/>
      <x:c r="AL359" s="118"/>
      <x:c r="AM359" s="118"/>
      <x:c r="AN359" s="118"/>
      <x:c r="AO359" s="118"/>
      <x:c r="AP359" s="115"/>
      <x:c r="AQ359" s="49" t="str">
        <x:f>IF(A359="","",COUNT(BI359:INDEX(BI359:CR359,1,'Настройки'!$B$3)))</x:f>
      </x:c>
      <x:c r="AR359" s="49" t="str">
        <x:f>IF(A359="","",SUM(BI359:INDEX(BI359:CR359,1,'Настройки'!$B$3)))</x:f>
      </x:c>
      <x:c r="AS359" s="58" t="str">
        <x:f>IF(A359="","",IF('Настройки'!$B$4="Стоимость потребления",AR359*D359,IF('Настройки'!$B$4="Количество",AR359,E359)))</x:f>
      </x:c>
      <x:c r="AT359" s="61" t="str">
        <x:f>IF(OR(A359="",AS359&lt;0,SUM($AS$2:$AS$1001)&lt;=0),"",AS359/SUM($AS$2:$AS$1001))</x:f>
      </x:c>
      <x:c r="AU359" s="61" t="str">
        <x:f>IF(OR(A359="",AS359&lt;0,SUM($AS$2:$AS$1001)&lt;=0),"",SUMIFS($AS$2:$AS$1001,$AS$2:$AS$1001,"&gt;"&amp;AS359)/SUM($AS$2:$AS$1001))</x:f>
      </x:c>
      <x:c r="AV359" s="61" t="str">
        <x:f>IF(OR(A359="",AS359&lt;0,SUM($AS$2:$AS$1001)&lt;=0),"",SUMIFS($AS$2:$AS$1001,$AS$2:$AS$1001,"&gt;="&amp;AS359)/SUM($AS$2:$AS$1001))</x:f>
      </x:c>
      <x:c r="AW359" s="49" t="str">
        <x:f>IF(A359="","",IF(SUM($AS$2:$AS$1001)&lt;=0,"Не определён",IF(AS359&lt;0,"Исключение",IF(AU359&lt;'Настройки'!$B$5,"A",IF(AU359&lt;'Настройки'!$B$6,"B","C")))))</x:f>
      </x:c>
      <x:c r="AX359" s="58" t="str">
        <x:f>IF(A359="","",IF(AQ359=0,"",AVERAGE(BI359:INDEX(BI359:CR359,1,'Настройки'!$B$3))))</x:f>
      </x:c>
      <x:c r="AY359" s="58" t="str">
        <x:f>IF(OR(A359="",AQ359=0),"",STDEVP(BI359:INDEX(BI359:CR359,1,'Настройки'!$B$3)))</x:f>
      </x:c>
      <x:c r="AZ359" s="61" t="str">
        <x:f>IF(OR(A359="",AQ359&lt;'Настройки'!$B$12,AX359&lt;=0,AND('Настройки'!$B$10="Блокировать",COUNTIF(F359:INDEX(F359:AO359,1,'Настройки'!$B$3),"&lt;0")&gt;0)),"",AY359/ABS(AX359))</x:f>
      </x:c>
      <x:c r="BA359" s="49" t="str">
        <x:f>IF(A359="","",IF(AND('Настройки'!$B$10="Блокировать",COUNTIF(F359:INDEX(F359:AO359,1,'Настройки'!$B$3),"&lt;0")&gt;0),"Не определён",IF(AQ359&lt;'Настройки'!$B$12,"Не определён",IF(AX359=0,"Нет спроса",IF(AX359&lt;0,"Не определён",IF(AZ359&lt;='Настройки'!$B$7,"X",IF(AZ359&lt;='Настройки'!$B$8,"Y","Z")))))))</x:f>
      </x:c>
      <x:c r="BB359" s="49" t="str">
        <x:f>IF(OR(A359="",LEN(AW359)&lt;&gt;1,LEN(BA359)&lt;&gt;1),"",AW359&amp;BA359)</x:f>
      </x:c>
      <x:c r="BC359" s="61" t="str">
        <x:f>IF(OR(A359="",AQ359=0),"",(COUNT(BI359:INDEX(BI359:CR359,1,'Настройки'!$B$3))-COUNT(CS359:INDEX(CS359:EB359,1,'Настройки'!$B$3)))/AQ359)</x:f>
      </x:c>
      <x:c r="BD359" s="64" t="str">
        <x:f>IF(OR(A359="",COUNT(CS359:INDEX(CS359:EB359,1,'Настройки'!$B$3))=0),"",AQ359/COUNT(CS359:INDEX(CS359:EB359,1,'Настройки'!$B$3)))</x:f>
      </x:c>
      <x:c r="BE359" s="64" t="str">
        <x:f>IF(OR(A359="",COUNT(CS359:INDEX(CS359:EB359,1,'Настройки'!$B$3))=0),"",IF(AVERAGE(CS359:INDEX(CS359:EB359,1,'Настройки'!$B$3))=0,"",(STDEVP(CS359:INDEX(CS359:EB359,1,'Настройки'!$B$3))/ABS(AVERAGE(CS359:INDEX(CS359:EB359,1,'Настройки'!$B$3))))^2))</x:f>
      </x:c>
      <x:c r="BF359" s="49" t="str">
        <x:f>IF(A359="","",IF(AQ359&lt;3,"Недостаточно",IF(AQ359&lt;6,"Предварительный","Обычный")))</x:f>
      </x:c>
      <x:c r="BG359" s="49" t="str">
        <x:f>IF(A359="","",IF(COUNTIF(F359:INDEX(F359:AO359,1,'Настройки'!$B$3),"&lt;0")&gt;0,IF('Настройки'!$B$10="Блокировать","Отрицательный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"),"")&amp;IF(AQ359&lt;3,"Недостаточно истории. ",IF(AQ359&lt;6,"Предварительная классификация. ",""))&amp;IF(AX359=0,"Нет спроса за горизонт. ","")&amp;IF(AZ359&gt;'Настройки'!$B$11,"Экстремальная вариативность. ",""))</x:f>
      </x:c>
      <x:c r="BH359" s="49" t="str">
        <x:f>IF(A359="","",IFERROR(VLOOKUP(BB359,'Настройки'!$D$3:$E$11,2,FALSE),"Сначала проверьте исходные данные и историю спроса.")&amp;" Уточните срок поставки, MOQ и критичность.")</x:f>
      </x:c>
      <x:c r="BI359" s="50" t="str">
        <x:f>IF(1&gt;'Настройки'!$B$3,"",IF(ISBLANK(F359),IF('Настройки'!$B$9="Нулевой спрос",0,""),IF(F359&lt;0,IF('Настройки'!$B$10="Исключить","",IF('Настройки'!$B$10="Абсолютные значения",ABS(F359),F359)),F359)))</x:f>
      </x:c>
      <x:c r="BJ359" s="50" t="str">
        <x:f>IF(2&gt;'Настройки'!$B$3,"",IF(ISBLANK(G359),IF('Настройки'!$B$9="Нулевой спрос",0,""),IF(G359&lt;0,IF('Настройки'!$B$10="Исключить","",IF('Настройки'!$B$10="Абсолютные значения",ABS(G359),G359)),G359)))</x:f>
      </x:c>
      <x:c r="BK359" s="50" t="str">
        <x:f>IF(3&gt;'Настройки'!$B$3,"",IF(ISBLANK(H359),IF('Настройки'!$B$9="Нулевой спрос",0,""),IF(H359&lt;0,IF('Настройки'!$B$10="Исключить","",IF('Настройки'!$B$10="Абсолютные значения",ABS(H359),H359)),H359)))</x:f>
      </x:c>
      <x:c r="BL359" s="50" t="str">
        <x:f>IF(4&gt;'Настройки'!$B$3,"",IF(ISBLANK(I359),IF('Настройки'!$B$9="Нулевой спрос",0,""),IF(I359&lt;0,IF('Настройки'!$B$10="Исключить","",IF('Настройки'!$B$10="Абсолютные значения",ABS(I359),I359)),I359)))</x:f>
      </x:c>
      <x:c r="BM359" s="50" t="str">
        <x:f>IF(5&gt;'Настройки'!$B$3,"",IF(ISBLANK(J359),IF('Настройки'!$B$9="Нулевой спрос",0,""),IF(J359&lt;0,IF('Настройки'!$B$10="Исключить","",IF('Настройки'!$B$10="Абсолютные значения",ABS(J359),J359)),J359)))</x:f>
      </x:c>
      <x:c r="BN359" s="50" t="str">
        <x:f>IF(6&gt;'Настройки'!$B$3,"",IF(ISBLANK(K359),IF('Настройки'!$B$9="Нулевой спрос",0,""),IF(K359&lt;0,IF('Настройки'!$B$10="Исключить","",IF('Настройки'!$B$10="Абсолютные значения",ABS(K359),K359)),K359)))</x:f>
      </x:c>
      <x:c r="BO359" s="50" t="str">
        <x:f>IF(7&gt;'Настройки'!$B$3,"",IF(ISBLANK(L359),IF('Настройки'!$B$9="Нулевой спрос",0,""),IF(L359&lt;0,IF('Настройки'!$B$10="Исключить","",IF('Настройки'!$B$10="Абсолютные значения",ABS(L359),L359)),L359)))</x:f>
      </x:c>
      <x:c r="BP359" s="50" t="str">
        <x:f>IF(8&gt;'Настройки'!$B$3,"",IF(ISBLANK(M359),IF('Настройки'!$B$9="Нулевой спрос",0,""),IF(M359&lt;0,IF('Настройки'!$B$10="Исключить","",IF('Настройки'!$B$10="Абсолютные значения",ABS(M359),M359)),M359)))</x:f>
      </x:c>
      <x:c r="BQ359" s="50" t="str">
        <x:f>IF(9&gt;'Настройки'!$B$3,"",IF(ISBLANK(N359),IF('Настройки'!$B$9="Нулевой спрос",0,""),IF(N359&lt;0,IF('Настройки'!$B$10="Исключить","",IF('Настройки'!$B$10="Абсолютные значения",ABS(N359),N359)),N359)))</x:f>
      </x:c>
      <x:c r="BR359" s="50" t="str">
        <x:f>IF(10&gt;'Настройки'!$B$3,"",IF(ISBLANK(O359),IF('Настройки'!$B$9="Нулевой спрос",0,""),IF(O359&lt;0,IF('Настройки'!$B$10="Исключить","",IF('Настройки'!$B$10="Абсолютные значения",ABS(O359),O359)),O359)))</x:f>
      </x:c>
      <x:c r="BS359" s="50" t="str">
        <x:f>IF(11&gt;'Настройки'!$B$3,"",IF(ISBLANK(P359),IF('Настройки'!$B$9="Нулевой спрос",0,""),IF(P359&lt;0,IF('Настройки'!$B$10="Исключить","",IF('Настройки'!$B$10="Абсолютные значения",ABS(P359),P359)),P359)))</x:f>
      </x:c>
      <x:c r="BT359" s="50" t="str">
        <x:f>IF(12&gt;'Настройки'!$B$3,"",IF(ISBLANK(Q359),IF('Настройки'!$B$9="Нулевой спрос",0,""),IF(Q359&lt;0,IF('Настройки'!$B$10="Исключить","",IF('Настройки'!$B$10="Абсолютные значения",ABS(Q359),Q359)),Q359)))</x:f>
      </x:c>
      <x:c r="BU359" s="50" t="str">
        <x:f>IF(13&gt;'Настройки'!$B$3,"",IF(ISBLANK(R359),IF('Настройки'!$B$9="Нулевой спрос",0,""),IF(R359&lt;0,IF('Настройки'!$B$10="Исключить","",IF('Настройки'!$B$10="Абсолютные значения",ABS(R359),R359)),R359)))</x:f>
      </x:c>
      <x:c r="BV359" s="50" t="str">
        <x:f>IF(14&gt;'Настройки'!$B$3,"",IF(ISBLANK(S359),IF('Настройки'!$B$9="Нулевой спрос",0,""),IF(S359&lt;0,IF('Настройки'!$B$10="Исключить","",IF('Настройки'!$B$10="Абсолютные значения",ABS(S359),S359)),S359)))</x:f>
      </x:c>
      <x:c r="BW359" s="50" t="str">
        <x:f>IF(15&gt;'Настройки'!$B$3,"",IF(ISBLANK(T359),IF('Настройки'!$B$9="Нулевой спрос",0,""),IF(T359&lt;0,IF('Настройки'!$B$10="Исключить","",IF('Настройки'!$B$10="Абсолютные значения",ABS(T359),T359)),T359)))</x:f>
      </x:c>
      <x:c r="BX359" s="50" t="str">
        <x:f>IF(16&gt;'Настройки'!$B$3,"",IF(ISBLANK(U359),IF('Настройки'!$B$9="Нулевой спрос",0,""),IF(U359&lt;0,IF('Настройки'!$B$10="Исключить","",IF('Настройки'!$B$10="Абсолютные значения",ABS(U359),U359)),U359)))</x:f>
      </x:c>
      <x:c r="BY359" s="50" t="str">
        <x:f>IF(17&gt;'Настройки'!$B$3,"",IF(ISBLANK(V359),IF('Настройки'!$B$9="Нулевой спрос",0,""),IF(V359&lt;0,IF('Настройки'!$B$10="Исключить","",IF('Настройки'!$B$10="Абсолютные значения",ABS(V359),V359)),V359)))</x:f>
      </x:c>
      <x:c r="BZ359" s="50" t="str">
        <x:f>IF(18&gt;'Настройки'!$B$3,"",IF(ISBLANK(W359),IF('Настройки'!$B$9="Нулевой спрос",0,""),IF(W359&lt;0,IF('Настройки'!$B$10="Исключить","",IF('Настройки'!$B$10="Абсолютные значения",ABS(W359),W359)),W359)))</x:f>
      </x:c>
      <x:c r="CA359" s="50" t="str">
        <x:f>IF(19&gt;'Настройки'!$B$3,"",IF(ISBLANK(X359),IF('Настройки'!$B$9="Нулевой спрос",0,""),IF(X359&lt;0,IF('Настройки'!$B$10="Исключить","",IF('Настройки'!$B$10="Абсолютные значения",ABS(X359),X359)),X359)))</x:f>
      </x:c>
      <x:c r="CB359" s="50" t="str">
        <x:f>IF(20&gt;'Настройки'!$B$3,"",IF(ISBLANK(Y359),IF('Настройки'!$B$9="Нулевой спрос",0,""),IF(Y359&lt;0,IF('Настройки'!$B$10="Исключить","",IF('Настройки'!$B$10="Абсолютные значения",ABS(Y359),Y359)),Y359)))</x:f>
      </x:c>
      <x:c r="CC359" s="50" t="str">
        <x:f>IF(21&gt;'Настройки'!$B$3,"",IF(ISBLANK(Z359),IF('Настройки'!$B$9="Нулевой спрос",0,""),IF(Z359&lt;0,IF('Настройки'!$B$10="Исключить","",IF('Настройки'!$B$10="Абсолютные значения",ABS(Z359),Z359)),Z359)))</x:f>
      </x:c>
      <x:c r="CD359" s="50" t="str">
        <x:f>IF(22&gt;'Настройки'!$B$3,"",IF(ISBLANK(AA359),IF('Настройки'!$B$9="Нулевой спрос",0,""),IF(AA359&lt;0,IF('Настройки'!$B$10="Исключить","",IF('Настройки'!$B$10="Абсолютные значения",ABS(AA359),AA359)),AA359)))</x:f>
      </x:c>
      <x:c r="CE359" s="50" t="str">
        <x:f>IF(23&gt;'Настройки'!$B$3,"",IF(ISBLANK(AB359),IF('Настройки'!$B$9="Нулевой спрос",0,""),IF(AB359&lt;0,IF('Настройки'!$B$10="Исключить","",IF('Настройки'!$B$10="Абсолютные значения",ABS(AB359),AB359)),AB359)))</x:f>
      </x:c>
      <x:c r="CF359" s="50" t="str">
        <x:f>IF(24&gt;'Настройки'!$B$3,"",IF(ISBLANK(AC359),IF('Настройки'!$B$9="Нулевой спрос",0,""),IF(AC359&lt;0,IF('Настройки'!$B$10="Исключить","",IF('Настройки'!$B$10="Абсолютные значения",ABS(AC359),AC359)),AC359)))</x:f>
      </x:c>
      <x:c r="CG359" s="50" t="str">
        <x:f>IF(25&gt;'Настройки'!$B$3,"",IF(ISBLANK(AD359),IF('Настройки'!$B$9="Нулевой спрос",0,""),IF(AD359&lt;0,IF('Настройки'!$B$10="Исключить","",IF('Настройки'!$B$10="Абсолютные значения",ABS(AD359),AD359)),AD359)))</x:f>
      </x:c>
      <x:c r="CH359" s="50" t="str">
        <x:f>IF(26&gt;'Настройки'!$B$3,"",IF(ISBLANK(AE359),IF('Настройки'!$B$9="Нулевой спрос",0,""),IF(AE359&lt;0,IF('Настройки'!$B$10="Исключить","",IF('Настройки'!$B$10="Абсолютные значения",ABS(AE359),AE359)),AE359)))</x:f>
      </x:c>
      <x:c r="CI359" s="50" t="str">
        <x:f>IF(27&gt;'Настройки'!$B$3,"",IF(ISBLANK(AF359),IF('Настройки'!$B$9="Нулевой спрос",0,""),IF(AF359&lt;0,IF('Настройки'!$B$10="Исключить","",IF('Настройки'!$B$10="Абсолютные значения",ABS(AF359),AF359)),AF359)))</x:f>
      </x:c>
      <x:c r="CJ359" s="50" t="str">
        <x:f>IF(28&gt;'Настройки'!$B$3,"",IF(ISBLANK(AG359),IF('Настройки'!$B$9="Нулевой спрос",0,""),IF(AG359&lt;0,IF('Настройки'!$B$10="Исключить","",IF('Настройки'!$B$10="Абсолютные значения",ABS(AG359),AG359)),AG359)))</x:f>
      </x:c>
      <x:c r="CK359" s="50" t="str">
        <x:f>IF(29&gt;'Настройки'!$B$3,"",IF(ISBLANK(AH359),IF('Настройки'!$B$9="Нулевой спрос",0,""),IF(AH359&lt;0,IF('Настройки'!$B$10="Исключить","",IF('Настройки'!$B$10="Абсолютные значения",ABS(AH359),AH359)),AH359)))</x:f>
      </x:c>
      <x:c r="CL359" s="50" t="str">
        <x:f>IF(30&gt;'Настройки'!$B$3,"",IF(ISBLANK(AI359),IF('Настройки'!$B$9="Нулевой спрос",0,""),IF(AI359&lt;0,IF('Настройки'!$B$10="Исключить","",IF('Настройки'!$B$10="Абсолютные значения",ABS(AI359),AI359)),AI359)))</x:f>
      </x:c>
      <x:c r="CM359" s="50" t="str">
        <x:f>IF(31&gt;'Настройки'!$B$3,"",IF(ISBLANK(AJ359),IF('Настройки'!$B$9="Нулевой спрос",0,""),IF(AJ359&lt;0,IF('Настройки'!$B$10="Исключить","",IF('Настройки'!$B$10="Абсолютные значения",ABS(AJ359),AJ359)),AJ359)))</x:f>
      </x:c>
      <x:c r="CN359" s="50" t="str">
        <x:f>IF(32&gt;'Настройки'!$B$3,"",IF(ISBLANK(AK359),IF('Настройки'!$B$9="Нулевой спрос",0,""),IF(AK359&lt;0,IF('Настройки'!$B$10="Исключить","",IF('Настройки'!$B$10="Абсолютные значения",ABS(AK359),AK359)),AK359)))</x:f>
      </x:c>
      <x:c r="CO359" s="50" t="str">
        <x:f>IF(33&gt;'Настройки'!$B$3,"",IF(ISBLANK(AL359),IF('Настройки'!$B$9="Нулевой спрос",0,""),IF(AL359&lt;0,IF('Настройки'!$B$10="Исключить","",IF('Настройки'!$B$10="Абсолютные значения",ABS(AL359),AL359)),AL359)))</x:f>
      </x:c>
      <x:c r="CP359" s="50" t="str">
        <x:f>IF(34&gt;'Настройки'!$B$3,"",IF(ISBLANK(AM359),IF('Настройки'!$B$9="Нулевой спрос",0,""),IF(AM359&lt;0,IF('Настройки'!$B$10="Исключить","",IF('Настройки'!$B$10="Абсолютные значения",ABS(AM359),AM359)),AM359)))</x:f>
      </x:c>
      <x:c r="CQ359" s="50" t="str">
        <x:f>IF(35&gt;'Настройки'!$B$3,"",IF(ISBLANK(AN359),IF('Настройки'!$B$9="Нулевой спрос",0,""),IF(AN359&lt;0,IF('Настройки'!$B$10="Исключить","",IF('Настройки'!$B$10="Абсолютные значения",ABS(AN359),AN359)),AN359)))</x:f>
      </x:c>
      <x:c r="CR359" s="50" t="str">
        <x:f>IF(36&gt;'Настройки'!$B$3,"",IF(ISBLANK(AO359),IF('Настройки'!$B$9="Нулевой спрос",0,""),IF(AO359&lt;0,IF('Настройки'!$B$10="Исключить","",IF('Настройки'!$B$10="Абсолютные значения",ABS(AO359),AO359)),AO359)))</x:f>
      </x:c>
      <x:c r="CS359" s="50" t="str">
        <x:f>IF(OR(1&gt;'Настройки'!$B$3,ISBLANK(BI359),BI359=0),"",BI359)</x:f>
      </x:c>
      <x:c r="CT359" s="50" t="str">
        <x:f>IF(OR(2&gt;'Настройки'!$B$3,ISBLANK(BJ359),BJ359=0),"",BJ359)</x:f>
      </x:c>
      <x:c r="CU359" s="50" t="str">
        <x:f>IF(OR(3&gt;'Настройки'!$B$3,ISBLANK(BK359),BK359=0),"",BK359)</x:f>
      </x:c>
      <x:c r="CV359" s="50" t="str">
        <x:f>IF(OR(4&gt;'Настройки'!$B$3,ISBLANK(BL359),BL359=0),"",BL359)</x:f>
      </x:c>
      <x:c r="CW359" s="50" t="str">
        <x:f>IF(OR(5&gt;'Настройки'!$B$3,ISBLANK(BM359),BM359=0),"",BM359)</x:f>
      </x:c>
      <x:c r="CX359" s="50" t="str">
        <x:f>IF(OR(6&gt;'Настройки'!$B$3,ISBLANK(BN359),BN359=0),"",BN359)</x:f>
      </x:c>
      <x:c r="CY359" s="50" t="str">
        <x:f>IF(OR(7&gt;'Настройки'!$B$3,ISBLANK(BO359),BO359=0),"",BO359)</x:f>
      </x:c>
      <x:c r="CZ359" s="50" t="str">
        <x:f>IF(OR(8&gt;'Настройки'!$B$3,ISBLANK(BP359),BP359=0),"",BP359)</x:f>
      </x:c>
      <x:c r="DA359" s="50" t="str">
        <x:f>IF(OR(9&gt;'Настройки'!$B$3,ISBLANK(BQ359),BQ359=0),"",BQ359)</x:f>
      </x:c>
      <x:c r="DB359" s="50" t="str">
        <x:f>IF(OR(10&gt;'Настройки'!$B$3,ISBLANK(BR359),BR359=0),"",BR359)</x:f>
      </x:c>
      <x:c r="DC359" s="50" t="str">
        <x:f>IF(OR(11&gt;'Настройки'!$B$3,ISBLANK(BS359),BS359=0),"",BS359)</x:f>
      </x:c>
      <x:c r="DD359" s="50" t="str">
        <x:f>IF(OR(12&gt;'Настройки'!$B$3,ISBLANK(BT359),BT359=0),"",BT359)</x:f>
      </x:c>
      <x:c r="DE359" s="50" t="str">
        <x:f>IF(OR(13&gt;'Настройки'!$B$3,ISBLANK(BU359),BU359=0),"",BU359)</x:f>
      </x:c>
      <x:c r="DF359" s="50" t="str">
        <x:f>IF(OR(14&gt;'Настройки'!$B$3,ISBLANK(BV359),BV359=0),"",BV359)</x:f>
      </x:c>
      <x:c r="DG359" s="50" t="str">
        <x:f>IF(OR(15&gt;'Настройки'!$B$3,ISBLANK(BW359),BW359=0),"",BW359)</x:f>
      </x:c>
      <x:c r="DH359" s="50" t="str">
        <x:f>IF(OR(16&gt;'Настройки'!$B$3,ISBLANK(BX359),BX359=0),"",BX359)</x:f>
      </x:c>
      <x:c r="DI359" s="50" t="str">
        <x:f>IF(OR(17&gt;'Настройки'!$B$3,ISBLANK(BY359),BY359=0),"",BY359)</x:f>
      </x:c>
      <x:c r="DJ359" s="50" t="str">
        <x:f>IF(OR(18&gt;'Настройки'!$B$3,ISBLANK(BZ359),BZ359=0),"",BZ359)</x:f>
      </x:c>
      <x:c r="DK359" s="50" t="str">
        <x:f>IF(OR(19&gt;'Настройки'!$B$3,ISBLANK(CA359),CA359=0),"",CA359)</x:f>
      </x:c>
      <x:c r="DL359" s="50" t="str">
        <x:f>IF(OR(20&gt;'Настройки'!$B$3,ISBLANK(CB359),CB359=0),"",CB359)</x:f>
      </x:c>
      <x:c r="DM359" s="50" t="str">
        <x:f>IF(OR(21&gt;'Настройки'!$B$3,ISBLANK(CC359),CC359=0),"",CC359)</x:f>
      </x:c>
      <x:c r="DN359" s="50" t="str">
        <x:f>IF(OR(22&gt;'Настройки'!$B$3,ISBLANK(CD359),CD359=0),"",CD359)</x:f>
      </x:c>
      <x:c r="DO359" s="50" t="str">
        <x:f>IF(OR(23&gt;'Настройки'!$B$3,ISBLANK(CE359),CE359=0),"",CE359)</x:f>
      </x:c>
      <x:c r="DP359" s="50" t="str">
        <x:f>IF(OR(24&gt;'Настройки'!$B$3,ISBLANK(CF359),CF359=0),"",CF359)</x:f>
      </x:c>
      <x:c r="DQ359" s="50" t="str">
        <x:f>IF(OR(25&gt;'Настройки'!$B$3,ISBLANK(CG359),CG359=0),"",CG359)</x:f>
      </x:c>
      <x:c r="DR359" s="50" t="str">
        <x:f>IF(OR(26&gt;'Настройки'!$B$3,ISBLANK(CH359),CH359=0),"",CH359)</x:f>
      </x:c>
      <x:c r="DS359" s="50" t="str">
        <x:f>IF(OR(27&gt;'Настройки'!$B$3,ISBLANK(CI359),CI359=0),"",CI359)</x:f>
      </x:c>
      <x:c r="DT359" s="50" t="str">
        <x:f>IF(OR(28&gt;'Настройки'!$B$3,ISBLANK(CJ359),CJ359=0),"",CJ359)</x:f>
      </x:c>
      <x:c r="DU359" s="50" t="str">
        <x:f>IF(OR(29&gt;'Настройки'!$B$3,ISBLANK(CK359),CK359=0),"",CK359)</x:f>
      </x:c>
      <x:c r="DV359" s="50" t="str">
        <x:f>IF(OR(30&gt;'Настройки'!$B$3,ISBLANK(CL359),CL359=0),"",CL359)</x:f>
      </x:c>
      <x:c r="DW359" s="50" t="str">
        <x:f>IF(OR(31&gt;'Настройки'!$B$3,ISBLANK(CM359),CM359=0),"",CM359)</x:f>
      </x:c>
      <x:c r="DX359" s="50" t="str">
        <x:f>IF(OR(32&gt;'Настройки'!$B$3,ISBLANK(CN359),CN359=0),"",CN359)</x:f>
      </x:c>
      <x:c r="DY359" s="50" t="str">
        <x:f>IF(OR(33&gt;'Настройки'!$B$3,ISBLANK(CO359),CO359=0),"",CO359)</x:f>
      </x:c>
      <x:c r="DZ359" s="50" t="str">
        <x:f>IF(OR(34&gt;'Настройки'!$B$3,ISBLANK(CP359),CP359=0),"",CP359)</x:f>
      </x:c>
      <x:c r="EA359" s="50" t="str">
        <x:f>IF(OR(35&gt;'Настройки'!$B$3,ISBLANK(CQ359),CQ359=0),"",CQ359)</x:f>
      </x:c>
      <x:c r="EB359" s="50" t="str">
        <x:f>IF(OR(36&gt;'Настройки'!$B$3,ISBLANK(CR359),CR359=0),"",CR359)</x:f>
      </x:c>
      <x:c r="EC359" s="50" t="str">
        <x:f>IF(A359="","",IF(OR(BB359="AZ",BB359="BZ"),10000+ROW(),IF(AZ359&gt;'Настройки'!$B$11,20000+ROW(),IF(BF359&lt;&gt;"Обычный",30000+ROW(),IF(AX359&lt;=0,40000+ROW(),"")))))</x:f>
      </x:c>
      <x:c r="ED359" s="50" t="str">
        <x:f>IF(EC359="","",COUNTIFS($EC$2:$EC$1001,"&gt;0",$EC$2:$EC$1001,"&lt;"&amp;EC359)+1)</x:f>
      </x:c>
    </x:row>
    <x:row r="360">
      <x:c r="A360" s="115"/>
      <x:c r="B360" s="115"/>
      <x:c r="C360" s="115"/>
      <x:c r="D360" s="118"/>
      <x:c r="E360" s="118"/>
      <x:c r="F360" s="118"/>
      <x:c r="G360" s="118"/>
      <x:c r="H360" s="118"/>
      <x:c r="I360" s="118"/>
      <x:c r="J360" s="118"/>
      <x:c r="K360" s="118"/>
      <x:c r="L360" s="118"/>
      <x:c r="M360" s="118"/>
      <x:c r="N360" s="118"/>
      <x:c r="O360" s="118"/>
      <x:c r="P360" s="118"/>
      <x:c r="Q360" s="118"/>
      <x:c r="R360" s="118"/>
      <x:c r="S360" s="118"/>
      <x:c r="T360" s="118"/>
      <x:c r="U360" s="118"/>
      <x:c r="V360" s="118"/>
      <x:c r="W360" s="118"/>
      <x:c r="X360" s="118"/>
      <x:c r="Y360" s="118"/>
      <x:c r="Z360" s="118"/>
      <x:c r="AA360" s="118"/>
      <x:c r="AB360" s="118"/>
      <x:c r="AC360" s="118"/>
      <x:c r="AD360" s="118"/>
      <x:c r="AE360" s="118"/>
      <x:c r="AF360" s="118"/>
      <x:c r="AG360" s="118"/>
      <x:c r="AH360" s="118"/>
      <x:c r="AI360" s="118"/>
      <x:c r="AJ360" s="118"/>
      <x:c r="AK360" s="118"/>
      <x:c r="AL360" s="118"/>
      <x:c r="AM360" s="118"/>
      <x:c r="AN360" s="118"/>
      <x:c r="AO360" s="118"/>
      <x:c r="AP360" s="115"/>
      <x:c r="AQ360" s="49" t="str">
        <x:f>IF(A360="","",COUNT(BI360:INDEX(BI360:CR360,1,'Настройки'!$B$3)))</x:f>
      </x:c>
      <x:c r="AR360" s="49" t="str">
        <x:f>IF(A360="","",SUM(BI360:INDEX(BI360:CR360,1,'Настройки'!$B$3)))</x:f>
      </x:c>
      <x:c r="AS360" s="58" t="str">
        <x:f>IF(A360="","",IF('Настройки'!$B$4="Стоимость потребления",AR360*D360,IF('Настройки'!$B$4="Количество",AR360,E360)))</x:f>
      </x:c>
      <x:c r="AT360" s="61" t="str">
        <x:f>IF(OR(A360="",AS360&lt;0,SUM($AS$2:$AS$1001)&lt;=0),"",AS360/SUM($AS$2:$AS$1001))</x:f>
      </x:c>
      <x:c r="AU360" s="61" t="str">
        <x:f>IF(OR(A360="",AS360&lt;0,SUM($AS$2:$AS$1001)&lt;=0),"",SUMIFS($AS$2:$AS$1001,$AS$2:$AS$1001,"&gt;"&amp;AS360)/SUM($AS$2:$AS$1001))</x:f>
      </x:c>
      <x:c r="AV360" s="61" t="str">
        <x:f>IF(OR(A360="",AS360&lt;0,SUM($AS$2:$AS$1001)&lt;=0),"",SUMIFS($AS$2:$AS$1001,$AS$2:$AS$1001,"&gt;="&amp;AS360)/SUM($AS$2:$AS$1001))</x:f>
      </x:c>
      <x:c r="AW360" s="49" t="str">
        <x:f>IF(A360="","",IF(SUM($AS$2:$AS$1001)&lt;=0,"Не определён",IF(AS360&lt;0,"Исключение",IF(AU360&lt;'Настройки'!$B$5,"A",IF(AU360&lt;'Настройки'!$B$6,"B","C")))))</x:f>
      </x:c>
      <x:c r="AX360" s="58" t="str">
        <x:f>IF(A360="","",IF(AQ360=0,"",AVERAGE(BI360:INDEX(BI360:CR360,1,'Настройки'!$B$3))))</x:f>
      </x:c>
      <x:c r="AY360" s="58" t="str">
        <x:f>IF(OR(A360="",AQ360=0),"",STDEVP(BI360:INDEX(BI360:CR360,1,'Настройки'!$B$3)))</x:f>
      </x:c>
      <x:c r="AZ360" s="61" t="str">
        <x:f>IF(OR(A360="",AQ360&lt;'Настройки'!$B$12,AX360&lt;=0,AND('Настройки'!$B$10="Блокировать",COUNTIF(F360:INDEX(F360:AO360,1,'Настройки'!$B$3),"&lt;0")&gt;0)),"",AY360/ABS(AX360))</x:f>
      </x:c>
      <x:c r="BA360" s="49" t="str">
        <x:f>IF(A360="","",IF(AND('Настройки'!$B$10="Блокировать",COUNTIF(F360:INDEX(F360:AO360,1,'Настройки'!$B$3),"&lt;0")&gt;0),"Не определён",IF(AQ360&lt;'Настройки'!$B$12,"Не определён",IF(AX360=0,"Нет спроса",IF(AX360&lt;0,"Не определён",IF(AZ360&lt;='Настройки'!$B$7,"X",IF(AZ360&lt;='Настройки'!$B$8,"Y","Z")))))))</x:f>
      </x:c>
      <x:c r="BB360" s="49" t="str">
        <x:f>IF(OR(A360="",LEN(AW360)&lt;&gt;1,LEN(BA360)&lt;&gt;1),"",AW360&amp;BA360)</x:f>
      </x:c>
      <x:c r="BC360" s="61" t="str">
        <x:f>IF(OR(A360="",AQ360=0),"",(COUNT(BI360:INDEX(BI360:CR360,1,'Настройки'!$B$3))-COUNT(CS360:INDEX(CS360:EB360,1,'Настройки'!$B$3)))/AQ360)</x:f>
      </x:c>
      <x:c r="BD360" s="64" t="str">
        <x:f>IF(OR(A360="",COUNT(CS360:INDEX(CS360:EB360,1,'Настройки'!$B$3))=0),"",AQ360/COUNT(CS360:INDEX(CS360:EB360,1,'Настройки'!$B$3)))</x:f>
      </x:c>
      <x:c r="BE360" s="64" t="str">
        <x:f>IF(OR(A360="",COUNT(CS360:INDEX(CS360:EB360,1,'Настройки'!$B$3))=0),"",IF(AVERAGE(CS360:INDEX(CS360:EB360,1,'Настройки'!$B$3))=0,"",(STDEVP(CS360:INDEX(CS360:EB360,1,'Настройки'!$B$3))/ABS(AVERAGE(CS360:INDEX(CS360:EB360,1,'Настройки'!$B$3))))^2))</x:f>
      </x:c>
      <x:c r="BF360" s="49" t="str">
        <x:f>IF(A360="","",IF(AQ360&lt;3,"Недостаточно",IF(AQ360&lt;6,"Предварительный","Обычный")))</x:f>
      </x:c>
      <x:c r="BG360" s="49" t="str">
        <x:f>IF(A360="","",IF(COUNTIF(F360:INDEX(F360:AO360,1,'Настройки'!$B$3),"&lt;0")&gt;0,IF('Настройки'!$B$10="Блокировать","Отрицательный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"),"")&amp;IF(AQ360&lt;3,"Недостаточно истории. ",IF(AQ360&lt;6,"Предварительная классификация. ",""))&amp;IF(AX360=0,"Нет спроса за горизонт. ","")&amp;IF(AZ360&gt;'Настройки'!$B$11,"Экстремальная вариативность. ",""))</x:f>
      </x:c>
      <x:c r="BH360" s="49" t="str">
        <x:f>IF(A360="","",IFERROR(VLOOKUP(BB360,'Настройки'!$D$3:$E$11,2,FALSE),"Сначала проверьте исходные данные и историю спроса.")&amp;" Уточните срок поставки, MOQ и критичность.")</x:f>
      </x:c>
      <x:c r="BI360" s="50" t="str">
        <x:f>IF(1&gt;'Настройки'!$B$3,"",IF(ISBLANK(F360),IF('Настройки'!$B$9="Нулевой спрос",0,""),IF(F360&lt;0,IF('Настройки'!$B$10="Исключить","",IF('Настройки'!$B$10="Абсолютные значения",ABS(F360),F360)),F360)))</x:f>
      </x:c>
      <x:c r="BJ360" s="50" t="str">
        <x:f>IF(2&gt;'Настройки'!$B$3,"",IF(ISBLANK(G360),IF('Настройки'!$B$9="Нулевой спрос",0,""),IF(G360&lt;0,IF('Настройки'!$B$10="Исключить","",IF('Настройки'!$B$10="Абсолютные значения",ABS(G360),G360)),G360)))</x:f>
      </x:c>
      <x:c r="BK360" s="50" t="str">
        <x:f>IF(3&gt;'Настройки'!$B$3,"",IF(ISBLANK(H360),IF('Настройки'!$B$9="Нулевой спрос",0,""),IF(H360&lt;0,IF('Настройки'!$B$10="Исключить","",IF('Настройки'!$B$10="Абсолютные значения",ABS(H360),H360)),H360)))</x:f>
      </x:c>
      <x:c r="BL360" s="50" t="str">
        <x:f>IF(4&gt;'Настройки'!$B$3,"",IF(ISBLANK(I360),IF('Настройки'!$B$9="Нулевой спрос",0,""),IF(I360&lt;0,IF('Настройки'!$B$10="Исключить","",IF('Настройки'!$B$10="Абсолютные значения",ABS(I360),I360)),I360)))</x:f>
      </x:c>
      <x:c r="BM360" s="50" t="str">
        <x:f>IF(5&gt;'Настройки'!$B$3,"",IF(ISBLANK(J360),IF('Настройки'!$B$9="Нулевой спрос",0,""),IF(J360&lt;0,IF('Настройки'!$B$10="Исключить","",IF('Настройки'!$B$10="Абсолютные значения",ABS(J360),J360)),J360)))</x:f>
      </x:c>
      <x:c r="BN360" s="50" t="str">
        <x:f>IF(6&gt;'Настройки'!$B$3,"",IF(ISBLANK(K360),IF('Настройки'!$B$9="Нулевой спрос",0,""),IF(K360&lt;0,IF('Настройки'!$B$10="Исключить","",IF('Настройки'!$B$10="Абсолютные значения",ABS(K360),K360)),K360)))</x:f>
      </x:c>
      <x:c r="BO360" s="50" t="str">
        <x:f>IF(7&gt;'Настройки'!$B$3,"",IF(ISBLANK(L360),IF('Настройки'!$B$9="Нулевой спрос",0,""),IF(L360&lt;0,IF('Настройки'!$B$10="Исключить","",IF('Настройки'!$B$10="Абсолютные значения",ABS(L360),L360)),L360)))</x:f>
      </x:c>
      <x:c r="BP360" s="50" t="str">
        <x:f>IF(8&gt;'Настройки'!$B$3,"",IF(ISBLANK(M360),IF('Настройки'!$B$9="Нулевой спрос",0,""),IF(M360&lt;0,IF('Настройки'!$B$10="Исключить","",IF('Настройки'!$B$10="Абсолютные значения",ABS(M360),M360)),M360)))</x:f>
      </x:c>
      <x:c r="BQ360" s="50" t="str">
        <x:f>IF(9&gt;'Настройки'!$B$3,"",IF(ISBLANK(N360),IF('Настройки'!$B$9="Нулевой спрос",0,""),IF(N360&lt;0,IF('Настройки'!$B$10="Исключить","",IF('Настройки'!$B$10="Абсолютные значения",ABS(N360),N360)),N360)))</x:f>
      </x:c>
      <x:c r="BR360" s="50" t="str">
        <x:f>IF(10&gt;'Настройки'!$B$3,"",IF(ISBLANK(O360),IF('Настройки'!$B$9="Нулевой спрос",0,""),IF(O360&lt;0,IF('Настройки'!$B$10="Исключить","",IF('Настройки'!$B$10="Абсолютные значения",ABS(O360),O360)),O360)))</x:f>
      </x:c>
      <x:c r="BS360" s="50" t="str">
        <x:f>IF(11&gt;'Настройки'!$B$3,"",IF(ISBLANK(P360),IF('Настройки'!$B$9="Нулевой спрос",0,""),IF(P360&lt;0,IF('Настройки'!$B$10="Исключить","",IF('Настройки'!$B$10="Абсолютные значения",ABS(P360),P360)),P360)))</x:f>
      </x:c>
      <x:c r="BT360" s="50" t="str">
        <x:f>IF(12&gt;'Настройки'!$B$3,"",IF(ISBLANK(Q360),IF('Настройки'!$B$9="Нулевой спрос",0,""),IF(Q360&lt;0,IF('Настройки'!$B$10="Исключить","",IF('Настройки'!$B$10="Абсолютные значения",ABS(Q360),Q360)),Q360)))</x:f>
      </x:c>
      <x:c r="BU360" s="50" t="str">
        <x:f>IF(13&gt;'Настройки'!$B$3,"",IF(ISBLANK(R360),IF('Настройки'!$B$9="Нулевой спрос",0,""),IF(R360&lt;0,IF('Настройки'!$B$10="Исключить","",IF('Настройки'!$B$10="Абсолютные значения",ABS(R360),R360)),R360)))</x:f>
      </x:c>
      <x:c r="BV360" s="50" t="str">
        <x:f>IF(14&gt;'Настройки'!$B$3,"",IF(ISBLANK(S360),IF('Настройки'!$B$9="Нулевой спрос",0,""),IF(S360&lt;0,IF('Настройки'!$B$10="Исключить","",IF('Настройки'!$B$10="Абсолютные значения",ABS(S360),S360)),S360)))</x:f>
      </x:c>
      <x:c r="BW360" s="50" t="str">
        <x:f>IF(15&gt;'Настройки'!$B$3,"",IF(ISBLANK(T360),IF('Настройки'!$B$9="Нулевой спрос",0,""),IF(T360&lt;0,IF('Настройки'!$B$10="Исключить","",IF('Настройки'!$B$10="Абсолютные значения",ABS(T360),T360)),T360)))</x:f>
      </x:c>
      <x:c r="BX360" s="50" t="str">
        <x:f>IF(16&gt;'Настройки'!$B$3,"",IF(ISBLANK(U360),IF('Настройки'!$B$9="Нулевой спрос",0,""),IF(U360&lt;0,IF('Настройки'!$B$10="Исключить","",IF('Настройки'!$B$10="Абсолютные значения",ABS(U360),U360)),U360)))</x:f>
      </x:c>
      <x:c r="BY360" s="50" t="str">
        <x:f>IF(17&gt;'Настройки'!$B$3,"",IF(ISBLANK(V360),IF('Настройки'!$B$9="Нулевой спрос",0,""),IF(V360&lt;0,IF('Настройки'!$B$10="Исключить","",IF('Настройки'!$B$10="Абсолютные значения",ABS(V360),V360)),V360)))</x:f>
      </x:c>
      <x:c r="BZ360" s="50" t="str">
        <x:f>IF(18&gt;'Настройки'!$B$3,"",IF(ISBLANK(W360),IF('Настройки'!$B$9="Нулевой спрос",0,""),IF(W360&lt;0,IF('Настройки'!$B$10="Исключить","",IF('Настройки'!$B$10="Абсолютные значения",ABS(W360),W360)),W360)))</x:f>
      </x:c>
      <x:c r="CA360" s="50" t="str">
        <x:f>IF(19&gt;'Настройки'!$B$3,"",IF(ISBLANK(X360),IF('Настройки'!$B$9="Нулевой спрос",0,""),IF(X360&lt;0,IF('Настройки'!$B$10="Исключить","",IF('Настройки'!$B$10="Абсолютные значения",ABS(X360),X360)),X360)))</x:f>
      </x:c>
      <x:c r="CB360" s="50" t="str">
        <x:f>IF(20&gt;'Настройки'!$B$3,"",IF(ISBLANK(Y360),IF('Настройки'!$B$9="Нулевой спрос",0,""),IF(Y360&lt;0,IF('Настройки'!$B$10="Исключить","",IF('Настройки'!$B$10="Абсолютные значения",ABS(Y360),Y360)),Y360)))</x:f>
      </x:c>
      <x:c r="CC360" s="50" t="str">
        <x:f>IF(21&gt;'Настройки'!$B$3,"",IF(ISBLANK(Z360),IF('Настройки'!$B$9="Нулевой спрос",0,""),IF(Z360&lt;0,IF('Настройки'!$B$10="Исключить","",IF('Настройки'!$B$10="Абсолютные значения",ABS(Z360),Z360)),Z360)))</x:f>
      </x:c>
      <x:c r="CD360" s="50" t="str">
        <x:f>IF(22&gt;'Настройки'!$B$3,"",IF(ISBLANK(AA360),IF('Настройки'!$B$9="Нулевой спрос",0,""),IF(AA360&lt;0,IF('Настройки'!$B$10="Исключить","",IF('Настройки'!$B$10="Абсолютные значения",ABS(AA360),AA360)),AA360)))</x:f>
      </x:c>
      <x:c r="CE360" s="50" t="str">
        <x:f>IF(23&gt;'Настройки'!$B$3,"",IF(ISBLANK(AB360),IF('Настройки'!$B$9="Нулевой спрос",0,""),IF(AB360&lt;0,IF('Настройки'!$B$10="Исключить","",IF('Настройки'!$B$10="Абсолютные значения",ABS(AB360),AB360)),AB360)))</x:f>
      </x:c>
      <x:c r="CF360" s="50" t="str">
        <x:f>IF(24&gt;'Настройки'!$B$3,"",IF(ISBLANK(AC360),IF('Настройки'!$B$9="Нулевой спрос",0,""),IF(AC360&lt;0,IF('Настройки'!$B$10="Исключить","",IF('Настройки'!$B$10="Абсолютные значения",ABS(AC360),AC360)),AC360)))</x:f>
      </x:c>
      <x:c r="CG360" s="50" t="str">
        <x:f>IF(25&gt;'Настройки'!$B$3,"",IF(ISBLANK(AD360),IF('Настройки'!$B$9="Нулевой спрос",0,""),IF(AD360&lt;0,IF('Настройки'!$B$10="Исключить","",IF('Настройки'!$B$10="Абсолютные значения",ABS(AD360),AD360)),AD360)))</x:f>
      </x:c>
      <x:c r="CH360" s="50" t="str">
        <x:f>IF(26&gt;'Настройки'!$B$3,"",IF(ISBLANK(AE360),IF('Настройки'!$B$9="Нулевой спрос",0,""),IF(AE360&lt;0,IF('Настройки'!$B$10="Исключить","",IF('Настройки'!$B$10="Абсолютные значения",ABS(AE360),AE360)),AE360)))</x:f>
      </x:c>
      <x:c r="CI360" s="50" t="str">
        <x:f>IF(27&gt;'Настройки'!$B$3,"",IF(ISBLANK(AF360),IF('Настройки'!$B$9="Нулевой спрос",0,""),IF(AF360&lt;0,IF('Настройки'!$B$10="Исключить","",IF('Настройки'!$B$10="Абсолютные значения",ABS(AF360),AF360)),AF360)))</x:f>
      </x:c>
      <x:c r="CJ360" s="50" t="str">
        <x:f>IF(28&gt;'Настройки'!$B$3,"",IF(ISBLANK(AG360),IF('Настройки'!$B$9="Нулевой спрос",0,""),IF(AG360&lt;0,IF('Настройки'!$B$10="Исключить","",IF('Настройки'!$B$10="Абсолютные значения",ABS(AG360),AG360)),AG360)))</x:f>
      </x:c>
      <x:c r="CK360" s="50" t="str">
        <x:f>IF(29&gt;'Настройки'!$B$3,"",IF(ISBLANK(AH360),IF('Настройки'!$B$9="Нулевой спрос",0,""),IF(AH360&lt;0,IF('Настройки'!$B$10="Исключить","",IF('Настройки'!$B$10="Абсолютные значения",ABS(AH360),AH360)),AH360)))</x:f>
      </x:c>
      <x:c r="CL360" s="50" t="str">
        <x:f>IF(30&gt;'Настройки'!$B$3,"",IF(ISBLANK(AI360),IF('Настройки'!$B$9="Нулевой спрос",0,""),IF(AI360&lt;0,IF('Настройки'!$B$10="Исключить","",IF('Настройки'!$B$10="Абсолютные значения",ABS(AI360),AI360)),AI360)))</x:f>
      </x:c>
      <x:c r="CM360" s="50" t="str">
        <x:f>IF(31&gt;'Настройки'!$B$3,"",IF(ISBLANK(AJ360),IF('Настройки'!$B$9="Нулевой спрос",0,""),IF(AJ360&lt;0,IF('Настройки'!$B$10="Исключить","",IF('Настройки'!$B$10="Абсолютные значения",ABS(AJ360),AJ360)),AJ360)))</x:f>
      </x:c>
      <x:c r="CN360" s="50" t="str">
        <x:f>IF(32&gt;'Настройки'!$B$3,"",IF(ISBLANK(AK360),IF('Настройки'!$B$9="Нулевой спрос",0,""),IF(AK360&lt;0,IF('Настройки'!$B$10="Исключить","",IF('Настройки'!$B$10="Абсолютные значения",ABS(AK360),AK360)),AK360)))</x:f>
      </x:c>
      <x:c r="CO360" s="50" t="str">
        <x:f>IF(33&gt;'Настройки'!$B$3,"",IF(ISBLANK(AL360),IF('Настройки'!$B$9="Нулевой спрос",0,""),IF(AL360&lt;0,IF('Настройки'!$B$10="Исключить","",IF('Настройки'!$B$10="Абсолютные значения",ABS(AL360),AL360)),AL360)))</x:f>
      </x:c>
      <x:c r="CP360" s="50" t="str">
        <x:f>IF(34&gt;'Настройки'!$B$3,"",IF(ISBLANK(AM360),IF('Настройки'!$B$9="Нулевой спрос",0,""),IF(AM360&lt;0,IF('Настройки'!$B$10="Исключить","",IF('Настройки'!$B$10="Абсолютные значения",ABS(AM360),AM360)),AM360)))</x:f>
      </x:c>
      <x:c r="CQ360" s="50" t="str">
        <x:f>IF(35&gt;'Настройки'!$B$3,"",IF(ISBLANK(AN360),IF('Настройки'!$B$9="Нулевой спрос",0,""),IF(AN360&lt;0,IF('Настройки'!$B$10="Исключить","",IF('Настройки'!$B$10="Абсолютные значения",ABS(AN360),AN360)),AN360)))</x:f>
      </x:c>
      <x:c r="CR360" s="50" t="str">
        <x:f>IF(36&gt;'Настройки'!$B$3,"",IF(ISBLANK(AO360),IF('Настройки'!$B$9="Нулевой спрос",0,""),IF(AO360&lt;0,IF('Настройки'!$B$10="Исключить","",IF('Настройки'!$B$10="Абсолютные значения",ABS(AO360),AO360)),AO360)))</x:f>
      </x:c>
      <x:c r="CS360" s="50" t="str">
        <x:f>IF(OR(1&gt;'Настройки'!$B$3,ISBLANK(BI360),BI360=0),"",BI360)</x:f>
      </x:c>
      <x:c r="CT360" s="50" t="str">
        <x:f>IF(OR(2&gt;'Настройки'!$B$3,ISBLANK(BJ360),BJ360=0),"",BJ360)</x:f>
      </x:c>
      <x:c r="CU360" s="50" t="str">
        <x:f>IF(OR(3&gt;'Настройки'!$B$3,ISBLANK(BK360),BK360=0),"",BK360)</x:f>
      </x:c>
      <x:c r="CV360" s="50" t="str">
        <x:f>IF(OR(4&gt;'Настройки'!$B$3,ISBLANK(BL360),BL360=0),"",BL360)</x:f>
      </x:c>
      <x:c r="CW360" s="50" t="str">
        <x:f>IF(OR(5&gt;'Настройки'!$B$3,ISBLANK(BM360),BM360=0),"",BM360)</x:f>
      </x:c>
      <x:c r="CX360" s="50" t="str">
        <x:f>IF(OR(6&gt;'Настройки'!$B$3,ISBLANK(BN360),BN360=0),"",BN360)</x:f>
      </x:c>
      <x:c r="CY360" s="50" t="str">
        <x:f>IF(OR(7&gt;'Настройки'!$B$3,ISBLANK(BO360),BO360=0),"",BO360)</x:f>
      </x:c>
      <x:c r="CZ360" s="50" t="str">
        <x:f>IF(OR(8&gt;'Настройки'!$B$3,ISBLANK(BP360),BP360=0),"",BP360)</x:f>
      </x:c>
      <x:c r="DA360" s="50" t="str">
        <x:f>IF(OR(9&gt;'Настройки'!$B$3,ISBLANK(BQ360),BQ360=0),"",BQ360)</x:f>
      </x:c>
      <x:c r="DB360" s="50" t="str">
        <x:f>IF(OR(10&gt;'Настройки'!$B$3,ISBLANK(BR360),BR360=0),"",BR360)</x:f>
      </x:c>
      <x:c r="DC360" s="50" t="str">
        <x:f>IF(OR(11&gt;'Настройки'!$B$3,ISBLANK(BS360),BS360=0),"",BS360)</x:f>
      </x:c>
      <x:c r="DD360" s="50" t="str">
        <x:f>IF(OR(12&gt;'Настройки'!$B$3,ISBLANK(BT360),BT360=0),"",BT360)</x:f>
      </x:c>
      <x:c r="DE360" s="50" t="str">
        <x:f>IF(OR(13&gt;'Настройки'!$B$3,ISBLANK(BU360),BU360=0),"",BU360)</x:f>
      </x:c>
      <x:c r="DF360" s="50" t="str">
        <x:f>IF(OR(14&gt;'Настройки'!$B$3,ISBLANK(BV360),BV360=0),"",BV360)</x:f>
      </x:c>
      <x:c r="DG360" s="50" t="str">
        <x:f>IF(OR(15&gt;'Настройки'!$B$3,ISBLANK(BW360),BW360=0),"",BW360)</x:f>
      </x:c>
      <x:c r="DH360" s="50" t="str">
        <x:f>IF(OR(16&gt;'Настройки'!$B$3,ISBLANK(BX360),BX360=0),"",BX360)</x:f>
      </x:c>
      <x:c r="DI360" s="50" t="str">
        <x:f>IF(OR(17&gt;'Настройки'!$B$3,ISBLANK(BY360),BY360=0),"",BY360)</x:f>
      </x:c>
      <x:c r="DJ360" s="50" t="str">
        <x:f>IF(OR(18&gt;'Настройки'!$B$3,ISBLANK(BZ360),BZ360=0),"",BZ360)</x:f>
      </x:c>
      <x:c r="DK360" s="50" t="str">
        <x:f>IF(OR(19&gt;'Настройки'!$B$3,ISBLANK(CA360),CA360=0),"",CA360)</x:f>
      </x:c>
      <x:c r="DL360" s="50" t="str">
        <x:f>IF(OR(20&gt;'Настройки'!$B$3,ISBLANK(CB360),CB360=0),"",CB360)</x:f>
      </x:c>
      <x:c r="DM360" s="50" t="str">
        <x:f>IF(OR(21&gt;'Настройки'!$B$3,ISBLANK(CC360),CC360=0),"",CC360)</x:f>
      </x:c>
      <x:c r="DN360" s="50" t="str">
        <x:f>IF(OR(22&gt;'Настройки'!$B$3,ISBLANK(CD360),CD360=0),"",CD360)</x:f>
      </x:c>
      <x:c r="DO360" s="50" t="str">
        <x:f>IF(OR(23&gt;'Настройки'!$B$3,ISBLANK(CE360),CE360=0),"",CE360)</x:f>
      </x:c>
      <x:c r="DP360" s="50" t="str">
        <x:f>IF(OR(24&gt;'Настройки'!$B$3,ISBLANK(CF360),CF360=0),"",CF360)</x:f>
      </x:c>
      <x:c r="DQ360" s="50" t="str">
        <x:f>IF(OR(25&gt;'Настройки'!$B$3,ISBLANK(CG360),CG360=0),"",CG360)</x:f>
      </x:c>
      <x:c r="DR360" s="50" t="str">
        <x:f>IF(OR(26&gt;'Настройки'!$B$3,ISBLANK(CH360),CH360=0),"",CH360)</x:f>
      </x:c>
      <x:c r="DS360" s="50" t="str">
        <x:f>IF(OR(27&gt;'Настройки'!$B$3,ISBLANK(CI360),CI360=0),"",CI360)</x:f>
      </x:c>
      <x:c r="DT360" s="50" t="str">
        <x:f>IF(OR(28&gt;'Настройки'!$B$3,ISBLANK(CJ360),CJ360=0),"",CJ360)</x:f>
      </x:c>
      <x:c r="DU360" s="50" t="str">
        <x:f>IF(OR(29&gt;'Настройки'!$B$3,ISBLANK(CK360),CK360=0),"",CK360)</x:f>
      </x:c>
      <x:c r="DV360" s="50" t="str">
        <x:f>IF(OR(30&gt;'Настройки'!$B$3,ISBLANK(CL360),CL360=0),"",CL360)</x:f>
      </x:c>
      <x:c r="DW360" s="50" t="str">
        <x:f>IF(OR(31&gt;'Настройки'!$B$3,ISBLANK(CM360),CM360=0),"",CM360)</x:f>
      </x:c>
      <x:c r="DX360" s="50" t="str">
        <x:f>IF(OR(32&gt;'Настройки'!$B$3,ISBLANK(CN360),CN360=0),"",CN360)</x:f>
      </x:c>
      <x:c r="DY360" s="50" t="str">
        <x:f>IF(OR(33&gt;'Настройки'!$B$3,ISBLANK(CO360),CO360=0),"",CO360)</x:f>
      </x:c>
      <x:c r="DZ360" s="50" t="str">
        <x:f>IF(OR(34&gt;'Настройки'!$B$3,ISBLANK(CP360),CP360=0),"",CP360)</x:f>
      </x:c>
      <x:c r="EA360" s="50" t="str">
        <x:f>IF(OR(35&gt;'Настройки'!$B$3,ISBLANK(CQ360),CQ360=0),"",CQ360)</x:f>
      </x:c>
      <x:c r="EB360" s="50" t="str">
        <x:f>IF(OR(36&gt;'Настройки'!$B$3,ISBLANK(CR360),CR360=0),"",CR360)</x:f>
      </x:c>
      <x:c r="EC360" s="50" t="str">
        <x:f>IF(A360="","",IF(OR(BB360="AZ",BB360="BZ"),10000+ROW(),IF(AZ360&gt;'Настройки'!$B$11,20000+ROW(),IF(BF360&lt;&gt;"Обычный",30000+ROW(),IF(AX360&lt;=0,40000+ROW(),"")))))</x:f>
      </x:c>
      <x:c r="ED360" s="50" t="str">
        <x:f>IF(EC360="","",COUNTIFS($EC$2:$EC$1001,"&gt;0",$EC$2:$EC$1001,"&lt;"&amp;EC360)+1)</x:f>
      </x:c>
    </x:row>
    <x:row r="361">
      <x:c r="A361" s="115"/>
      <x:c r="B361" s="115"/>
      <x:c r="C361" s="115"/>
      <x:c r="D361" s="118"/>
      <x:c r="E361" s="118"/>
      <x:c r="F361" s="118"/>
      <x:c r="G361" s="118"/>
      <x:c r="H361" s="118"/>
      <x:c r="I361" s="118"/>
      <x:c r="J361" s="118"/>
      <x:c r="K361" s="118"/>
      <x:c r="L361" s="118"/>
      <x:c r="M361" s="118"/>
      <x:c r="N361" s="118"/>
      <x:c r="O361" s="118"/>
      <x:c r="P361" s="118"/>
      <x:c r="Q361" s="118"/>
      <x:c r="R361" s="118"/>
      <x:c r="S361" s="118"/>
      <x:c r="T361" s="118"/>
      <x:c r="U361" s="118"/>
      <x:c r="V361" s="118"/>
      <x:c r="W361" s="118"/>
      <x:c r="X361" s="118"/>
      <x:c r="Y361" s="118"/>
      <x:c r="Z361" s="118"/>
      <x:c r="AA361" s="118"/>
      <x:c r="AB361" s="118"/>
      <x:c r="AC361" s="118"/>
      <x:c r="AD361" s="118"/>
      <x:c r="AE361" s="118"/>
      <x:c r="AF361" s="118"/>
      <x:c r="AG361" s="118"/>
      <x:c r="AH361" s="118"/>
      <x:c r="AI361" s="118"/>
      <x:c r="AJ361" s="118"/>
      <x:c r="AK361" s="118"/>
      <x:c r="AL361" s="118"/>
      <x:c r="AM361" s="118"/>
      <x:c r="AN361" s="118"/>
      <x:c r="AO361" s="118"/>
      <x:c r="AP361" s="115"/>
      <x:c r="AQ361" s="49" t="str">
        <x:f>IF(A361="","",COUNT(BI361:INDEX(BI361:CR361,1,'Настройки'!$B$3)))</x:f>
      </x:c>
      <x:c r="AR361" s="49" t="str">
        <x:f>IF(A361="","",SUM(BI361:INDEX(BI361:CR361,1,'Настройки'!$B$3)))</x:f>
      </x:c>
      <x:c r="AS361" s="58" t="str">
        <x:f>IF(A361="","",IF('Настройки'!$B$4="Стоимость потребления",AR361*D361,IF('Настройки'!$B$4="Количество",AR361,E361)))</x:f>
      </x:c>
      <x:c r="AT361" s="61" t="str">
        <x:f>IF(OR(A361="",AS361&lt;0,SUM($AS$2:$AS$1001)&lt;=0),"",AS361/SUM($AS$2:$AS$1001))</x:f>
      </x:c>
      <x:c r="AU361" s="61" t="str">
        <x:f>IF(OR(A361="",AS361&lt;0,SUM($AS$2:$AS$1001)&lt;=0),"",SUMIFS($AS$2:$AS$1001,$AS$2:$AS$1001,"&gt;"&amp;AS361)/SUM($AS$2:$AS$1001))</x:f>
      </x:c>
      <x:c r="AV361" s="61" t="str">
        <x:f>IF(OR(A361="",AS361&lt;0,SUM($AS$2:$AS$1001)&lt;=0),"",SUMIFS($AS$2:$AS$1001,$AS$2:$AS$1001,"&gt;="&amp;AS361)/SUM($AS$2:$AS$1001))</x:f>
      </x:c>
      <x:c r="AW361" s="49" t="str">
        <x:f>IF(A361="","",IF(SUM($AS$2:$AS$1001)&lt;=0,"Не определён",IF(AS361&lt;0,"Исключение",IF(AU361&lt;'Настройки'!$B$5,"A",IF(AU361&lt;'Настройки'!$B$6,"B","C")))))</x:f>
      </x:c>
      <x:c r="AX361" s="58" t="str">
        <x:f>IF(A361="","",IF(AQ361=0,"",AVERAGE(BI361:INDEX(BI361:CR361,1,'Настройки'!$B$3))))</x:f>
      </x:c>
      <x:c r="AY361" s="58" t="str">
        <x:f>IF(OR(A361="",AQ361=0),"",STDEVP(BI361:INDEX(BI361:CR361,1,'Настройки'!$B$3)))</x:f>
      </x:c>
      <x:c r="AZ361" s="61" t="str">
        <x:f>IF(OR(A361="",AQ361&lt;'Настройки'!$B$12,AX361&lt;=0,AND('Настройки'!$B$10="Блокировать",COUNTIF(F361:INDEX(F361:AO361,1,'Настройки'!$B$3),"&lt;0")&gt;0)),"",AY361/ABS(AX361))</x:f>
      </x:c>
      <x:c r="BA361" s="49" t="str">
        <x:f>IF(A361="","",IF(AND('Настройки'!$B$10="Блокировать",COUNTIF(F361:INDEX(F361:AO361,1,'Настройки'!$B$3),"&lt;0")&gt;0),"Не определён",IF(AQ361&lt;'Настройки'!$B$12,"Не определён",IF(AX361=0,"Нет спроса",IF(AX361&lt;0,"Не определён",IF(AZ361&lt;='Настройки'!$B$7,"X",IF(AZ361&lt;='Настройки'!$B$8,"Y","Z")))))))</x:f>
      </x:c>
      <x:c r="BB361" s="49" t="str">
        <x:f>IF(OR(A361="",LEN(AW361)&lt;&gt;1,LEN(BA361)&lt;&gt;1),"",AW361&amp;BA361)</x:f>
      </x:c>
      <x:c r="BC361" s="61" t="str">
        <x:f>IF(OR(A361="",AQ361=0),"",(COUNT(BI361:INDEX(BI361:CR361,1,'Настройки'!$B$3))-COUNT(CS361:INDEX(CS361:EB361,1,'Настройки'!$B$3)))/AQ361)</x:f>
      </x:c>
      <x:c r="BD361" s="64" t="str">
        <x:f>IF(OR(A361="",COUNT(CS361:INDEX(CS361:EB361,1,'Настройки'!$B$3))=0),"",AQ361/COUNT(CS361:INDEX(CS361:EB361,1,'Настройки'!$B$3)))</x:f>
      </x:c>
      <x:c r="BE361" s="64" t="str">
        <x:f>IF(OR(A361="",COUNT(CS361:INDEX(CS361:EB361,1,'Настройки'!$B$3))=0),"",IF(AVERAGE(CS361:INDEX(CS361:EB361,1,'Настройки'!$B$3))=0,"",(STDEVP(CS361:INDEX(CS361:EB361,1,'Настройки'!$B$3))/ABS(AVERAGE(CS361:INDEX(CS361:EB361,1,'Настройки'!$B$3))))^2))</x:f>
      </x:c>
      <x:c r="BF361" s="49" t="str">
        <x:f>IF(A361="","",IF(AQ361&lt;3,"Недостаточно",IF(AQ361&lt;6,"Предварительный","Обычный")))</x:f>
      </x:c>
      <x:c r="BG361" s="49" t="str">
        <x:f>IF(A361="","",IF(COUNTIF(F361:INDEX(F361:AO361,1,'Настройки'!$B$3),"&lt;0")&gt;0,IF('Настройки'!$B$10="Блокировать","Отрицательный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"),"")&amp;IF(AQ361&lt;3,"Недостаточно истории. ",IF(AQ361&lt;6,"Предварительная классификация. ",""))&amp;IF(AX361=0,"Нет спроса за горизонт. ","")&amp;IF(AZ361&gt;'Настройки'!$B$11,"Экстремальная вариативность. ",""))</x:f>
      </x:c>
      <x:c r="BH361" s="49" t="str">
        <x:f>IF(A361="","",IFERROR(VLOOKUP(BB361,'Настройки'!$D$3:$E$11,2,FALSE),"Сначала проверьте исходные данные и историю спроса.")&amp;" Уточните срок поставки, MOQ и критичность.")</x:f>
      </x:c>
      <x:c r="BI361" s="50" t="str">
        <x:f>IF(1&gt;'Настройки'!$B$3,"",IF(ISBLANK(F361),IF('Настройки'!$B$9="Нулевой спрос",0,""),IF(F361&lt;0,IF('Настройки'!$B$10="Исключить","",IF('Настройки'!$B$10="Абсолютные значения",ABS(F361),F361)),F361)))</x:f>
      </x:c>
      <x:c r="BJ361" s="50" t="str">
        <x:f>IF(2&gt;'Настройки'!$B$3,"",IF(ISBLANK(G361),IF('Настройки'!$B$9="Нулевой спрос",0,""),IF(G361&lt;0,IF('Настройки'!$B$10="Исключить","",IF('Настройки'!$B$10="Абсолютные значения",ABS(G361),G361)),G361)))</x:f>
      </x:c>
      <x:c r="BK361" s="50" t="str">
        <x:f>IF(3&gt;'Настройки'!$B$3,"",IF(ISBLANK(H361),IF('Настройки'!$B$9="Нулевой спрос",0,""),IF(H361&lt;0,IF('Настройки'!$B$10="Исключить","",IF('Настройки'!$B$10="Абсолютные значения",ABS(H361),H361)),H361)))</x:f>
      </x:c>
      <x:c r="BL361" s="50" t="str">
        <x:f>IF(4&gt;'Настройки'!$B$3,"",IF(ISBLANK(I361),IF('Настройки'!$B$9="Нулевой спрос",0,""),IF(I361&lt;0,IF('Настройки'!$B$10="Исключить","",IF('Настройки'!$B$10="Абсолютные значения",ABS(I361),I361)),I361)))</x:f>
      </x:c>
      <x:c r="BM361" s="50" t="str">
        <x:f>IF(5&gt;'Настройки'!$B$3,"",IF(ISBLANK(J361),IF('Настройки'!$B$9="Нулевой спрос",0,""),IF(J361&lt;0,IF('Настройки'!$B$10="Исключить","",IF('Настройки'!$B$10="Абсолютные значения",ABS(J361),J361)),J361)))</x:f>
      </x:c>
      <x:c r="BN361" s="50" t="str">
        <x:f>IF(6&gt;'Настройки'!$B$3,"",IF(ISBLANK(K361),IF('Настройки'!$B$9="Нулевой спрос",0,""),IF(K361&lt;0,IF('Настройки'!$B$10="Исключить","",IF('Настройки'!$B$10="Абсолютные значения",ABS(K361),K361)),K361)))</x:f>
      </x:c>
      <x:c r="BO361" s="50" t="str">
        <x:f>IF(7&gt;'Настройки'!$B$3,"",IF(ISBLANK(L361),IF('Настройки'!$B$9="Нулевой спрос",0,""),IF(L361&lt;0,IF('Настройки'!$B$10="Исключить","",IF('Настройки'!$B$10="Абсолютные значения",ABS(L361),L361)),L361)))</x:f>
      </x:c>
      <x:c r="BP361" s="50" t="str">
        <x:f>IF(8&gt;'Настройки'!$B$3,"",IF(ISBLANK(M361),IF('Настройки'!$B$9="Нулевой спрос",0,""),IF(M361&lt;0,IF('Настройки'!$B$10="Исключить","",IF('Настройки'!$B$10="Абсолютные значения",ABS(M361),M361)),M361)))</x:f>
      </x:c>
      <x:c r="BQ361" s="50" t="str">
        <x:f>IF(9&gt;'Настройки'!$B$3,"",IF(ISBLANK(N361),IF('Настройки'!$B$9="Нулевой спрос",0,""),IF(N361&lt;0,IF('Настройки'!$B$10="Исключить","",IF('Настройки'!$B$10="Абсолютные значения",ABS(N361),N361)),N361)))</x:f>
      </x:c>
      <x:c r="BR361" s="50" t="str">
        <x:f>IF(10&gt;'Настройки'!$B$3,"",IF(ISBLANK(O361),IF('Настройки'!$B$9="Нулевой спрос",0,""),IF(O361&lt;0,IF('Настройки'!$B$10="Исключить","",IF('Настройки'!$B$10="Абсолютные значения",ABS(O361),O361)),O361)))</x:f>
      </x:c>
      <x:c r="BS361" s="50" t="str">
        <x:f>IF(11&gt;'Настройки'!$B$3,"",IF(ISBLANK(P361),IF('Настройки'!$B$9="Нулевой спрос",0,""),IF(P361&lt;0,IF('Настройки'!$B$10="Исключить","",IF('Настройки'!$B$10="Абсолютные значения",ABS(P361),P361)),P361)))</x:f>
      </x:c>
      <x:c r="BT361" s="50" t="str">
        <x:f>IF(12&gt;'Настройки'!$B$3,"",IF(ISBLANK(Q361),IF('Настройки'!$B$9="Нулевой спрос",0,""),IF(Q361&lt;0,IF('Настройки'!$B$10="Исключить","",IF('Настройки'!$B$10="Абсолютные значения",ABS(Q361),Q361)),Q361)))</x:f>
      </x:c>
      <x:c r="BU361" s="50" t="str">
        <x:f>IF(13&gt;'Настройки'!$B$3,"",IF(ISBLANK(R361),IF('Настройки'!$B$9="Нулевой спрос",0,""),IF(R361&lt;0,IF('Настройки'!$B$10="Исключить","",IF('Настройки'!$B$10="Абсолютные значения",ABS(R361),R361)),R361)))</x:f>
      </x:c>
      <x:c r="BV361" s="50" t="str">
        <x:f>IF(14&gt;'Настройки'!$B$3,"",IF(ISBLANK(S361),IF('Настройки'!$B$9="Нулевой спрос",0,""),IF(S361&lt;0,IF('Настройки'!$B$10="Исключить","",IF('Настройки'!$B$10="Абсолютные значения",ABS(S361),S361)),S361)))</x:f>
      </x:c>
      <x:c r="BW361" s="50" t="str">
        <x:f>IF(15&gt;'Настройки'!$B$3,"",IF(ISBLANK(T361),IF('Настройки'!$B$9="Нулевой спрос",0,""),IF(T361&lt;0,IF('Настройки'!$B$10="Исключить","",IF('Настройки'!$B$10="Абсолютные значения",ABS(T361),T361)),T361)))</x:f>
      </x:c>
      <x:c r="BX361" s="50" t="str">
        <x:f>IF(16&gt;'Настройки'!$B$3,"",IF(ISBLANK(U361),IF('Настройки'!$B$9="Нулевой спрос",0,""),IF(U361&lt;0,IF('Настройки'!$B$10="Исключить","",IF('Настройки'!$B$10="Абсолютные значения",ABS(U361),U361)),U361)))</x:f>
      </x:c>
      <x:c r="BY361" s="50" t="str">
        <x:f>IF(17&gt;'Настройки'!$B$3,"",IF(ISBLANK(V361),IF('Настройки'!$B$9="Нулевой спрос",0,""),IF(V361&lt;0,IF('Настройки'!$B$10="Исключить","",IF('Настройки'!$B$10="Абсолютные значения",ABS(V361),V361)),V361)))</x:f>
      </x:c>
      <x:c r="BZ361" s="50" t="str">
        <x:f>IF(18&gt;'Настройки'!$B$3,"",IF(ISBLANK(W361),IF('Настройки'!$B$9="Нулевой спрос",0,""),IF(W361&lt;0,IF('Настройки'!$B$10="Исключить","",IF('Настройки'!$B$10="Абсолютные значения",ABS(W361),W361)),W361)))</x:f>
      </x:c>
      <x:c r="CA361" s="50" t="str">
        <x:f>IF(19&gt;'Настройки'!$B$3,"",IF(ISBLANK(X361),IF('Настройки'!$B$9="Нулевой спрос",0,""),IF(X361&lt;0,IF('Настройки'!$B$10="Исключить","",IF('Настройки'!$B$10="Абсолютные значения",ABS(X361),X361)),X361)))</x:f>
      </x:c>
      <x:c r="CB361" s="50" t="str">
        <x:f>IF(20&gt;'Настройки'!$B$3,"",IF(ISBLANK(Y361),IF('Настройки'!$B$9="Нулевой спрос",0,""),IF(Y361&lt;0,IF('Настройки'!$B$10="Исключить","",IF('Настройки'!$B$10="Абсолютные значения",ABS(Y361),Y361)),Y361)))</x:f>
      </x:c>
      <x:c r="CC361" s="50" t="str">
        <x:f>IF(21&gt;'Настройки'!$B$3,"",IF(ISBLANK(Z361),IF('Настройки'!$B$9="Нулевой спрос",0,""),IF(Z361&lt;0,IF('Настройки'!$B$10="Исключить","",IF('Настройки'!$B$10="Абсолютные значения",ABS(Z361),Z361)),Z361)))</x:f>
      </x:c>
      <x:c r="CD361" s="50" t="str">
        <x:f>IF(22&gt;'Настройки'!$B$3,"",IF(ISBLANK(AA361),IF('Настройки'!$B$9="Нулевой спрос",0,""),IF(AA361&lt;0,IF('Настройки'!$B$10="Исключить","",IF('Настройки'!$B$10="Абсолютные значения",ABS(AA361),AA361)),AA361)))</x:f>
      </x:c>
      <x:c r="CE361" s="50" t="str">
        <x:f>IF(23&gt;'Настройки'!$B$3,"",IF(ISBLANK(AB361),IF('Настройки'!$B$9="Нулевой спрос",0,""),IF(AB361&lt;0,IF('Настройки'!$B$10="Исключить","",IF('Настройки'!$B$10="Абсолютные значения",ABS(AB361),AB361)),AB361)))</x:f>
      </x:c>
      <x:c r="CF361" s="50" t="str">
        <x:f>IF(24&gt;'Настройки'!$B$3,"",IF(ISBLANK(AC361),IF('Настройки'!$B$9="Нулевой спрос",0,""),IF(AC361&lt;0,IF('Настройки'!$B$10="Исключить","",IF('Настройки'!$B$10="Абсолютные значения",ABS(AC361),AC361)),AC361)))</x:f>
      </x:c>
      <x:c r="CG361" s="50" t="str">
        <x:f>IF(25&gt;'Настройки'!$B$3,"",IF(ISBLANK(AD361),IF('Настройки'!$B$9="Нулевой спрос",0,""),IF(AD361&lt;0,IF('Настройки'!$B$10="Исключить","",IF('Настройки'!$B$10="Абсолютные значения",ABS(AD361),AD361)),AD361)))</x:f>
      </x:c>
      <x:c r="CH361" s="50" t="str">
        <x:f>IF(26&gt;'Настройки'!$B$3,"",IF(ISBLANK(AE361),IF('Настройки'!$B$9="Нулевой спрос",0,""),IF(AE361&lt;0,IF('Настройки'!$B$10="Исключить","",IF('Настройки'!$B$10="Абсолютные значения",ABS(AE361),AE361)),AE361)))</x:f>
      </x:c>
      <x:c r="CI361" s="50" t="str">
        <x:f>IF(27&gt;'Настройки'!$B$3,"",IF(ISBLANK(AF361),IF('Настройки'!$B$9="Нулевой спрос",0,""),IF(AF361&lt;0,IF('Настройки'!$B$10="Исключить","",IF('Настройки'!$B$10="Абсолютные значения",ABS(AF361),AF361)),AF361)))</x:f>
      </x:c>
      <x:c r="CJ361" s="50" t="str">
        <x:f>IF(28&gt;'Настройки'!$B$3,"",IF(ISBLANK(AG361),IF('Настройки'!$B$9="Нулевой спрос",0,""),IF(AG361&lt;0,IF('Настройки'!$B$10="Исключить","",IF('Настройки'!$B$10="Абсолютные значения",ABS(AG361),AG361)),AG361)))</x:f>
      </x:c>
      <x:c r="CK361" s="50" t="str">
        <x:f>IF(29&gt;'Настройки'!$B$3,"",IF(ISBLANK(AH361),IF('Настройки'!$B$9="Нулевой спрос",0,""),IF(AH361&lt;0,IF('Настройки'!$B$10="Исключить","",IF('Настройки'!$B$10="Абсолютные значения",ABS(AH361),AH361)),AH361)))</x:f>
      </x:c>
      <x:c r="CL361" s="50" t="str">
        <x:f>IF(30&gt;'Настройки'!$B$3,"",IF(ISBLANK(AI361),IF('Настройки'!$B$9="Нулевой спрос",0,""),IF(AI361&lt;0,IF('Настройки'!$B$10="Исключить","",IF('Настройки'!$B$10="Абсолютные значения",ABS(AI361),AI361)),AI361)))</x:f>
      </x:c>
      <x:c r="CM361" s="50" t="str">
        <x:f>IF(31&gt;'Настройки'!$B$3,"",IF(ISBLANK(AJ361),IF('Настройки'!$B$9="Нулевой спрос",0,""),IF(AJ361&lt;0,IF('Настройки'!$B$10="Исключить","",IF('Настройки'!$B$10="Абсолютные значения",ABS(AJ361),AJ361)),AJ361)))</x:f>
      </x:c>
      <x:c r="CN361" s="50" t="str">
        <x:f>IF(32&gt;'Настройки'!$B$3,"",IF(ISBLANK(AK361),IF('Настройки'!$B$9="Нулевой спрос",0,""),IF(AK361&lt;0,IF('Настройки'!$B$10="Исключить","",IF('Настройки'!$B$10="Абсолютные значения",ABS(AK361),AK361)),AK361)))</x:f>
      </x:c>
      <x:c r="CO361" s="50" t="str">
        <x:f>IF(33&gt;'Настройки'!$B$3,"",IF(ISBLANK(AL361),IF('Настройки'!$B$9="Нулевой спрос",0,""),IF(AL361&lt;0,IF('Настройки'!$B$10="Исключить","",IF('Настройки'!$B$10="Абсолютные значения",ABS(AL361),AL361)),AL361)))</x:f>
      </x:c>
      <x:c r="CP361" s="50" t="str">
        <x:f>IF(34&gt;'Настройки'!$B$3,"",IF(ISBLANK(AM361),IF('Настройки'!$B$9="Нулевой спрос",0,""),IF(AM361&lt;0,IF('Настройки'!$B$10="Исключить","",IF('Настройки'!$B$10="Абсолютные значения",ABS(AM361),AM361)),AM361)))</x:f>
      </x:c>
      <x:c r="CQ361" s="50" t="str">
        <x:f>IF(35&gt;'Настройки'!$B$3,"",IF(ISBLANK(AN361),IF('Настройки'!$B$9="Нулевой спрос",0,""),IF(AN361&lt;0,IF('Настройки'!$B$10="Исключить","",IF('Настройки'!$B$10="Абсолютные значения",ABS(AN361),AN361)),AN361)))</x:f>
      </x:c>
      <x:c r="CR361" s="50" t="str">
        <x:f>IF(36&gt;'Настройки'!$B$3,"",IF(ISBLANK(AO361),IF('Настройки'!$B$9="Нулевой спрос",0,""),IF(AO361&lt;0,IF('Настройки'!$B$10="Исключить","",IF('Настройки'!$B$10="Абсолютные значения",ABS(AO361),AO361)),AO361)))</x:f>
      </x:c>
      <x:c r="CS361" s="50" t="str">
        <x:f>IF(OR(1&gt;'Настройки'!$B$3,ISBLANK(BI361),BI361=0),"",BI361)</x:f>
      </x:c>
      <x:c r="CT361" s="50" t="str">
        <x:f>IF(OR(2&gt;'Настройки'!$B$3,ISBLANK(BJ361),BJ361=0),"",BJ361)</x:f>
      </x:c>
      <x:c r="CU361" s="50" t="str">
        <x:f>IF(OR(3&gt;'Настройки'!$B$3,ISBLANK(BK361),BK361=0),"",BK361)</x:f>
      </x:c>
      <x:c r="CV361" s="50" t="str">
        <x:f>IF(OR(4&gt;'Настройки'!$B$3,ISBLANK(BL361),BL361=0),"",BL361)</x:f>
      </x:c>
      <x:c r="CW361" s="50" t="str">
        <x:f>IF(OR(5&gt;'Настройки'!$B$3,ISBLANK(BM361),BM361=0),"",BM361)</x:f>
      </x:c>
      <x:c r="CX361" s="50" t="str">
        <x:f>IF(OR(6&gt;'Настройки'!$B$3,ISBLANK(BN361),BN361=0),"",BN361)</x:f>
      </x:c>
      <x:c r="CY361" s="50" t="str">
        <x:f>IF(OR(7&gt;'Настройки'!$B$3,ISBLANK(BO361),BO361=0),"",BO361)</x:f>
      </x:c>
      <x:c r="CZ361" s="50" t="str">
        <x:f>IF(OR(8&gt;'Настройки'!$B$3,ISBLANK(BP361),BP361=0),"",BP361)</x:f>
      </x:c>
      <x:c r="DA361" s="50" t="str">
        <x:f>IF(OR(9&gt;'Настройки'!$B$3,ISBLANK(BQ361),BQ361=0),"",BQ361)</x:f>
      </x:c>
      <x:c r="DB361" s="50" t="str">
        <x:f>IF(OR(10&gt;'Настройки'!$B$3,ISBLANK(BR361),BR361=0),"",BR361)</x:f>
      </x:c>
      <x:c r="DC361" s="50" t="str">
        <x:f>IF(OR(11&gt;'Настройки'!$B$3,ISBLANK(BS361),BS361=0),"",BS361)</x:f>
      </x:c>
      <x:c r="DD361" s="50" t="str">
        <x:f>IF(OR(12&gt;'Настройки'!$B$3,ISBLANK(BT361),BT361=0),"",BT361)</x:f>
      </x:c>
      <x:c r="DE361" s="50" t="str">
        <x:f>IF(OR(13&gt;'Настройки'!$B$3,ISBLANK(BU361),BU361=0),"",BU361)</x:f>
      </x:c>
      <x:c r="DF361" s="50" t="str">
        <x:f>IF(OR(14&gt;'Настройки'!$B$3,ISBLANK(BV361),BV361=0),"",BV361)</x:f>
      </x:c>
      <x:c r="DG361" s="50" t="str">
        <x:f>IF(OR(15&gt;'Настройки'!$B$3,ISBLANK(BW361),BW361=0),"",BW361)</x:f>
      </x:c>
      <x:c r="DH361" s="50" t="str">
        <x:f>IF(OR(16&gt;'Настройки'!$B$3,ISBLANK(BX361),BX361=0),"",BX361)</x:f>
      </x:c>
      <x:c r="DI361" s="50" t="str">
        <x:f>IF(OR(17&gt;'Настройки'!$B$3,ISBLANK(BY361),BY361=0),"",BY361)</x:f>
      </x:c>
      <x:c r="DJ361" s="50" t="str">
        <x:f>IF(OR(18&gt;'Настройки'!$B$3,ISBLANK(BZ361),BZ361=0),"",BZ361)</x:f>
      </x:c>
      <x:c r="DK361" s="50" t="str">
        <x:f>IF(OR(19&gt;'Настройки'!$B$3,ISBLANK(CA361),CA361=0),"",CA361)</x:f>
      </x:c>
      <x:c r="DL361" s="50" t="str">
        <x:f>IF(OR(20&gt;'Настройки'!$B$3,ISBLANK(CB361),CB361=0),"",CB361)</x:f>
      </x:c>
      <x:c r="DM361" s="50" t="str">
        <x:f>IF(OR(21&gt;'Настройки'!$B$3,ISBLANK(CC361),CC361=0),"",CC361)</x:f>
      </x:c>
      <x:c r="DN361" s="50" t="str">
        <x:f>IF(OR(22&gt;'Настройки'!$B$3,ISBLANK(CD361),CD361=0),"",CD361)</x:f>
      </x:c>
      <x:c r="DO361" s="50" t="str">
        <x:f>IF(OR(23&gt;'Настройки'!$B$3,ISBLANK(CE361),CE361=0),"",CE361)</x:f>
      </x:c>
      <x:c r="DP361" s="50" t="str">
        <x:f>IF(OR(24&gt;'Настройки'!$B$3,ISBLANK(CF361),CF361=0),"",CF361)</x:f>
      </x:c>
      <x:c r="DQ361" s="50" t="str">
        <x:f>IF(OR(25&gt;'Настройки'!$B$3,ISBLANK(CG361),CG361=0),"",CG361)</x:f>
      </x:c>
      <x:c r="DR361" s="50" t="str">
        <x:f>IF(OR(26&gt;'Настройки'!$B$3,ISBLANK(CH361),CH361=0),"",CH361)</x:f>
      </x:c>
      <x:c r="DS361" s="50" t="str">
        <x:f>IF(OR(27&gt;'Настройки'!$B$3,ISBLANK(CI361),CI361=0),"",CI361)</x:f>
      </x:c>
      <x:c r="DT361" s="50" t="str">
        <x:f>IF(OR(28&gt;'Настройки'!$B$3,ISBLANK(CJ361),CJ361=0),"",CJ361)</x:f>
      </x:c>
      <x:c r="DU361" s="50" t="str">
        <x:f>IF(OR(29&gt;'Настройки'!$B$3,ISBLANK(CK361),CK361=0),"",CK361)</x:f>
      </x:c>
      <x:c r="DV361" s="50" t="str">
        <x:f>IF(OR(30&gt;'Настройки'!$B$3,ISBLANK(CL361),CL361=0),"",CL361)</x:f>
      </x:c>
      <x:c r="DW361" s="50" t="str">
        <x:f>IF(OR(31&gt;'Настройки'!$B$3,ISBLANK(CM361),CM361=0),"",CM361)</x:f>
      </x:c>
      <x:c r="DX361" s="50" t="str">
        <x:f>IF(OR(32&gt;'Настройки'!$B$3,ISBLANK(CN361),CN361=0),"",CN361)</x:f>
      </x:c>
      <x:c r="DY361" s="50" t="str">
        <x:f>IF(OR(33&gt;'Настройки'!$B$3,ISBLANK(CO361),CO361=0),"",CO361)</x:f>
      </x:c>
      <x:c r="DZ361" s="50" t="str">
        <x:f>IF(OR(34&gt;'Настройки'!$B$3,ISBLANK(CP361),CP361=0),"",CP361)</x:f>
      </x:c>
      <x:c r="EA361" s="50" t="str">
        <x:f>IF(OR(35&gt;'Настройки'!$B$3,ISBLANK(CQ361),CQ361=0),"",CQ361)</x:f>
      </x:c>
      <x:c r="EB361" s="50" t="str">
        <x:f>IF(OR(36&gt;'Настройки'!$B$3,ISBLANK(CR361),CR361=0),"",CR361)</x:f>
      </x:c>
      <x:c r="EC361" s="50" t="str">
        <x:f>IF(A361="","",IF(OR(BB361="AZ",BB361="BZ"),10000+ROW(),IF(AZ361&gt;'Настройки'!$B$11,20000+ROW(),IF(BF361&lt;&gt;"Обычный",30000+ROW(),IF(AX361&lt;=0,40000+ROW(),"")))))</x:f>
      </x:c>
      <x:c r="ED361" s="50" t="str">
        <x:f>IF(EC361="","",COUNTIFS($EC$2:$EC$1001,"&gt;0",$EC$2:$EC$1001,"&lt;"&amp;EC361)+1)</x:f>
      </x:c>
    </x:row>
    <x:row r="362">
      <x:c r="A362" s="115"/>
      <x:c r="B362" s="115"/>
      <x:c r="C362" s="115"/>
      <x:c r="D362" s="118"/>
      <x:c r="E362" s="118"/>
      <x:c r="F362" s="118"/>
      <x:c r="G362" s="118"/>
      <x:c r="H362" s="118"/>
      <x:c r="I362" s="118"/>
      <x:c r="J362" s="118"/>
      <x:c r="K362" s="118"/>
      <x:c r="L362" s="118"/>
      <x:c r="M362" s="118"/>
      <x:c r="N362" s="118"/>
      <x:c r="O362" s="118"/>
      <x:c r="P362" s="118"/>
      <x:c r="Q362" s="118"/>
      <x:c r="R362" s="118"/>
      <x:c r="S362" s="118"/>
      <x:c r="T362" s="118"/>
      <x:c r="U362" s="118"/>
      <x:c r="V362" s="118"/>
      <x:c r="W362" s="118"/>
      <x:c r="X362" s="118"/>
      <x:c r="Y362" s="118"/>
      <x:c r="Z362" s="118"/>
      <x:c r="AA362" s="118"/>
      <x:c r="AB362" s="118"/>
      <x:c r="AC362" s="118"/>
      <x:c r="AD362" s="118"/>
      <x:c r="AE362" s="118"/>
      <x:c r="AF362" s="118"/>
      <x:c r="AG362" s="118"/>
      <x:c r="AH362" s="118"/>
      <x:c r="AI362" s="118"/>
      <x:c r="AJ362" s="118"/>
      <x:c r="AK362" s="118"/>
      <x:c r="AL362" s="118"/>
      <x:c r="AM362" s="118"/>
      <x:c r="AN362" s="118"/>
      <x:c r="AO362" s="118"/>
      <x:c r="AP362" s="115"/>
      <x:c r="AQ362" s="49" t="str">
        <x:f>IF(A362="","",COUNT(BI362:INDEX(BI362:CR362,1,'Настройки'!$B$3)))</x:f>
      </x:c>
      <x:c r="AR362" s="49" t="str">
        <x:f>IF(A362="","",SUM(BI362:INDEX(BI362:CR362,1,'Настройки'!$B$3)))</x:f>
      </x:c>
      <x:c r="AS362" s="58" t="str">
        <x:f>IF(A362="","",IF('Настройки'!$B$4="Стоимость потребления",AR362*D362,IF('Настройки'!$B$4="Количество",AR362,E362)))</x:f>
      </x:c>
      <x:c r="AT362" s="61" t="str">
        <x:f>IF(OR(A362="",AS362&lt;0,SUM($AS$2:$AS$1001)&lt;=0),"",AS362/SUM($AS$2:$AS$1001))</x:f>
      </x:c>
      <x:c r="AU362" s="61" t="str">
        <x:f>IF(OR(A362="",AS362&lt;0,SUM($AS$2:$AS$1001)&lt;=0),"",SUMIFS($AS$2:$AS$1001,$AS$2:$AS$1001,"&gt;"&amp;AS362)/SUM($AS$2:$AS$1001))</x:f>
      </x:c>
      <x:c r="AV362" s="61" t="str">
        <x:f>IF(OR(A362="",AS362&lt;0,SUM($AS$2:$AS$1001)&lt;=0),"",SUMIFS($AS$2:$AS$1001,$AS$2:$AS$1001,"&gt;="&amp;AS362)/SUM($AS$2:$AS$1001))</x:f>
      </x:c>
      <x:c r="AW362" s="49" t="str">
        <x:f>IF(A362="","",IF(SUM($AS$2:$AS$1001)&lt;=0,"Не определён",IF(AS362&lt;0,"Исключение",IF(AU362&lt;'Настройки'!$B$5,"A",IF(AU362&lt;'Настройки'!$B$6,"B","C")))))</x:f>
      </x:c>
      <x:c r="AX362" s="58" t="str">
        <x:f>IF(A362="","",IF(AQ362=0,"",AVERAGE(BI362:INDEX(BI362:CR362,1,'Настройки'!$B$3))))</x:f>
      </x:c>
      <x:c r="AY362" s="58" t="str">
        <x:f>IF(OR(A362="",AQ362=0),"",STDEVP(BI362:INDEX(BI362:CR362,1,'Настройки'!$B$3)))</x:f>
      </x:c>
      <x:c r="AZ362" s="61" t="str">
        <x:f>IF(OR(A362="",AQ362&lt;'Настройки'!$B$12,AX362&lt;=0,AND('Настройки'!$B$10="Блокировать",COUNTIF(F362:INDEX(F362:AO362,1,'Настройки'!$B$3),"&lt;0")&gt;0)),"",AY362/ABS(AX362))</x:f>
      </x:c>
      <x:c r="BA362" s="49" t="str">
        <x:f>IF(A362="","",IF(AND('Настройки'!$B$10="Блокировать",COUNTIF(F362:INDEX(F362:AO362,1,'Настройки'!$B$3),"&lt;0")&gt;0),"Не определён",IF(AQ362&lt;'Настройки'!$B$12,"Не определён",IF(AX362=0,"Нет спроса",IF(AX362&lt;0,"Не определён",IF(AZ362&lt;='Настройки'!$B$7,"X",IF(AZ362&lt;='Настройки'!$B$8,"Y","Z")))))))</x:f>
      </x:c>
      <x:c r="BB362" s="49" t="str">
        <x:f>IF(OR(A362="",LEN(AW362)&lt;&gt;1,LEN(BA362)&lt;&gt;1),"",AW362&amp;BA362)</x:f>
      </x:c>
      <x:c r="BC362" s="61" t="str">
        <x:f>IF(OR(A362="",AQ362=0),"",(COUNT(BI362:INDEX(BI362:CR362,1,'Настройки'!$B$3))-COUNT(CS362:INDEX(CS362:EB362,1,'Настройки'!$B$3)))/AQ362)</x:f>
      </x:c>
      <x:c r="BD362" s="64" t="str">
        <x:f>IF(OR(A362="",COUNT(CS362:INDEX(CS362:EB362,1,'Настройки'!$B$3))=0),"",AQ362/COUNT(CS362:INDEX(CS362:EB362,1,'Настройки'!$B$3)))</x:f>
      </x:c>
      <x:c r="BE362" s="64" t="str">
        <x:f>IF(OR(A362="",COUNT(CS362:INDEX(CS362:EB362,1,'Настройки'!$B$3))=0),"",IF(AVERAGE(CS362:INDEX(CS362:EB362,1,'Настройки'!$B$3))=0,"",(STDEVP(CS362:INDEX(CS362:EB362,1,'Настройки'!$B$3))/ABS(AVERAGE(CS362:INDEX(CS362:EB362,1,'Настройки'!$B$3))))^2))</x:f>
      </x:c>
      <x:c r="BF362" s="49" t="str">
        <x:f>IF(A362="","",IF(AQ362&lt;3,"Недостаточно",IF(AQ362&lt;6,"Предварительный","Обычный")))</x:f>
      </x:c>
      <x:c r="BG362" s="49" t="str">
        <x:f>IF(A362="","",IF(COUNTIF(F362:INDEX(F362:AO362,1,'Настройки'!$B$3),"&lt;0")&gt;0,IF('Настройки'!$B$10="Блокировать","Отрицательный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"),"")&amp;IF(AQ362&lt;3,"Недостаточно истории. ",IF(AQ362&lt;6,"Предварительная классификация. ",""))&amp;IF(AX362=0,"Нет спроса за горизонт. ","")&amp;IF(AZ362&gt;'Настройки'!$B$11,"Экстремальная вариативность. ",""))</x:f>
      </x:c>
      <x:c r="BH362" s="49" t="str">
        <x:f>IF(A362="","",IFERROR(VLOOKUP(BB362,'Настройки'!$D$3:$E$11,2,FALSE),"Сначала проверьте исходные данные и историю спроса.")&amp;" Уточните срок поставки, MOQ и критичность.")</x:f>
      </x:c>
      <x:c r="BI362" s="50" t="str">
        <x:f>IF(1&gt;'Настройки'!$B$3,"",IF(ISBLANK(F362),IF('Настройки'!$B$9="Нулевой спрос",0,""),IF(F362&lt;0,IF('Настройки'!$B$10="Исключить","",IF('Настройки'!$B$10="Абсолютные значения",ABS(F362),F362)),F362)))</x:f>
      </x:c>
      <x:c r="BJ362" s="50" t="str">
        <x:f>IF(2&gt;'Настройки'!$B$3,"",IF(ISBLANK(G362),IF('Настройки'!$B$9="Нулевой спрос",0,""),IF(G362&lt;0,IF('Настройки'!$B$10="Исключить","",IF('Настройки'!$B$10="Абсолютные значения",ABS(G362),G362)),G362)))</x:f>
      </x:c>
      <x:c r="BK362" s="50" t="str">
        <x:f>IF(3&gt;'Настройки'!$B$3,"",IF(ISBLANK(H362),IF('Настройки'!$B$9="Нулевой спрос",0,""),IF(H362&lt;0,IF('Настройки'!$B$10="Исключить","",IF('Настройки'!$B$10="Абсолютные значения",ABS(H362),H362)),H362)))</x:f>
      </x:c>
      <x:c r="BL362" s="50" t="str">
        <x:f>IF(4&gt;'Настройки'!$B$3,"",IF(ISBLANK(I362),IF('Настройки'!$B$9="Нулевой спрос",0,""),IF(I362&lt;0,IF('Настройки'!$B$10="Исключить","",IF('Настройки'!$B$10="Абсолютные значения",ABS(I362),I362)),I362)))</x:f>
      </x:c>
      <x:c r="BM362" s="50" t="str">
        <x:f>IF(5&gt;'Настройки'!$B$3,"",IF(ISBLANK(J362),IF('Настройки'!$B$9="Нулевой спрос",0,""),IF(J362&lt;0,IF('Настройки'!$B$10="Исключить","",IF('Настройки'!$B$10="Абсолютные значения",ABS(J362),J362)),J362)))</x:f>
      </x:c>
      <x:c r="BN362" s="50" t="str">
        <x:f>IF(6&gt;'Настройки'!$B$3,"",IF(ISBLANK(K362),IF('Настройки'!$B$9="Нулевой спрос",0,""),IF(K362&lt;0,IF('Настройки'!$B$10="Исключить","",IF('Настройки'!$B$10="Абсолютные значения",ABS(K362),K362)),K362)))</x:f>
      </x:c>
      <x:c r="BO362" s="50" t="str">
        <x:f>IF(7&gt;'Настройки'!$B$3,"",IF(ISBLANK(L362),IF('Настройки'!$B$9="Нулевой спрос",0,""),IF(L362&lt;0,IF('Настройки'!$B$10="Исключить","",IF('Настройки'!$B$10="Абсолютные значения",ABS(L362),L362)),L362)))</x:f>
      </x:c>
      <x:c r="BP362" s="50" t="str">
        <x:f>IF(8&gt;'Настройки'!$B$3,"",IF(ISBLANK(M362),IF('Настройки'!$B$9="Нулевой спрос",0,""),IF(M362&lt;0,IF('Настройки'!$B$10="Исключить","",IF('Настройки'!$B$10="Абсолютные значения",ABS(M362),M362)),M362)))</x:f>
      </x:c>
      <x:c r="BQ362" s="50" t="str">
        <x:f>IF(9&gt;'Настройки'!$B$3,"",IF(ISBLANK(N362),IF('Настройки'!$B$9="Нулевой спрос",0,""),IF(N362&lt;0,IF('Настройки'!$B$10="Исключить","",IF('Настройки'!$B$10="Абсолютные значения",ABS(N362),N362)),N362)))</x:f>
      </x:c>
      <x:c r="BR362" s="50" t="str">
        <x:f>IF(10&gt;'Настройки'!$B$3,"",IF(ISBLANK(O362),IF('Настройки'!$B$9="Нулевой спрос",0,""),IF(O362&lt;0,IF('Настройки'!$B$10="Исключить","",IF('Настройки'!$B$10="Абсолютные значения",ABS(O362),O362)),O362)))</x:f>
      </x:c>
      <x:c r="BS362" s="50" t="str">
        <x:f>IF(11&gt;'Настройки'!$B$3,"",IF(ISBLANK(P362),IF('Настройки'!$B$9="Нулевой спрос",0,""),IF(P362&lt;0,IF('Настройки'!$B$10="Исключить","",IF('Настройки'!$B$10="Абсолютные значения",ABS(P362),P362)),P362)))</x:f>
      </x:c>
      <x:c r="BT362" s="50" t="str">
        <x:f>IF(12&gt;'Настройки'!$B$3,"",IF(ISBLANK(Q362),IF('Настройки'!$B$9="Нулевой спрос",0,""),IF(Q362&lt;0,IF('Настройки'!$B$10="Исключить","",IF('Настройки'!$B$10="Абсолютные значения",ABS(Q362),Q362)),Q362)))</x:f>
      </x:c>
      <x:c r="BU362" s="50" t="str">
        <x:f>IF(13&gt;'Настройки'!$B$3,"",IF(ISBLANK(R362),IF('Настройки'!$B$9="Нулевой спрос",0,""),IF(R362&lt;0,IF('Настройки'!$B$10="Исключить","",IF('Настройки'!$B$10="Абсолютные значения",ABS(R362),R362)),R362)))</x:f>
      </x:c>
      <x:c r="BV362" s="50" t="str">
        <x:f>IF(14&gt;'Настройки'!$B$3,"",IF(ISBLANK(S362),IF('Настройки'!$B$9="Нулевой спрос",0,""),IF(S362&lt;0,IF('Настройки'!$B$10="Исключить","",IF('Настройки'!$B$10="Абсолютные значения",ABS(S362),S362)),S362)))</x:f>
      </x:c>
      <x:c r="BW362" s="50" t="str">
        <x:f>IF(15&gt;'Настройки'!$B$3,"",IF(ISBLANK(T362),IF('Настройки'!$B$9="Нулевой спрос",0,""),IF(T362&lt;0,IF('Настройки'!$B$10="Исключить","",IF('Настройки'!$B$10="Абсолютные значения",ABS(T362),T362)),T362)))</x:f>
      </x:c>
      <x:c r="BX362" s="50" t="str">
        <x:f>IF(16&gt;'Настройки'!$B$3,"",IF(ISBLANK(U362),IF('Настройки'!$B$9="Нулевой спрос",0,""),IF(U362&lt;0,IF('Настройки'!$B$10="Исключить","",IF('Настройки'!$B$10="Абсолютные значения",ABS(U362),U362)),U362)))</x:f>
      </x:c>
      <x:c r="BY362" s="50" t="str">
        <x:f>IF(17&gt;'Настройки'!$B$3,"",IF(ISBLANK(V362),IF('Настройки'!$B$9="Нулевой спрос",0,""),IF(V362&lt;0,IF('Настройки'!$B$10="Исключить","",IF('Настройки'!$B$10="Абсолютные значения",ABS(V362),V362)),V362)))</x:f>
      </x:c>
      <x:c r="BZ362" s="50" t="str">
        <x:f>IF(18&gt;'Настройки'!$B$3,"",IF(ISBLANK(W362),IF('Настройки'!$B$9="Нулевой спрос",0,""),IF(W362&lt;0,IF('Настройки'!$B$10="Исключить","",IF('Настройки'!$B$10="Абсолютные значения",ABS(W362),W362)),W362)))</x:f>
      </x:c>
      <x:c r="CA362" s="50" t="str">
        <x:f>IF(19&gt;'Настройки'!$B$3,"",IF(ISBLANK(X362),IF('Настройки'!$B$9="Нулевой спрос",0,""),IF(X362&lt;0,IF('Настройки'!$B$10="Исключить","",IF('Настройки'!$B$10="Абсолютные значения",ABS(X362),X362)),X362)))</x:f>
      </x:c>
      <x:c r="CB362" s="50" t="str">
        <x:f>IF(20&gt;'Настройки'!$B$3,"",IF(ISBLANK(Y362),IF('Настройки'!$B$9="Нулевой спрос",0,""),IF(Y362&lt;0,IF('Настройки'!$B$10="Исключить","",IF('Настройки'!$B$10="Абсолютные значения",ABS(Y362),Y362)),Y362)))</x:f>
      </x:c>
      <x:c r="CC362" s="50" t="str">
        <x:f>IF(21&gt;'Настройки'!$B$3,"",IF(ISBLANK(Z362),IF('Настройки'!$B$9="Нулевой спрос",0,""),IF(Z362&lt;0,IF('Настройки'!$B$10="Исключить","",IF('Настройки'!$B$10="Абсолютные значения",ABS(Z362),Z362)),Z362)))</x:f>
      </x:c>
      <x:c r="CD362" s="50" t="str">
        <x:f>IF(22&gt;'Настройки'!$B$3,"",IF(ISBLANK(AA362),IF('Настройки'!$B$9="Нулевой спрос",0,""),IF(AA362&lt;0,IF('Настройки'!$B$10="Исключить","",IF('Настройки'!$B$10="Абсолютные значения",ABS(AA362),AA362)),AA362)))</x:f>
      </x:c>
      <x:c r="CE362" s="50" t="str">
        <x:f>IF(23&gt;'Настройки'!$B$3,"",IF(ISBLANK(AB362),IF('Настройки'!$B$9="Нулевой спрос",0,""),IF(AB362&lt;0,IF('Настройки'!$B$10="Исключить","",IF('Настройки'!$B$10="Абсолютные значения",ABS(AB362),AB362)),AB362)))</x:f>
      </x:c>
      <x:c r="CF362" s="50" t="str">
        <x:f>IF(24&gt;'Настройки'!$B$3,"",IF(ISBLANK(AC362),IF('Настройки'!$B$9="Нулевой спрос",0,""),IF(AC362&lt;0,IF('Настройки'!$B$10="Исключить","",IF('Настройки'!$B$10="Абсолютные значения",ABS(AC362),AC362)),AC362)))</x:f>
      </x:c>
      <x:c r="CG362" s="50" t="str">
        <x:f>IF(25&gt;'Настройки'!$B$3,"",IF(ISBLANK(AD362),IF('Настройки'!$B$9="Нулевой спрос",0,""),IF(AD362&lt;0,IF('Настройки'!$B$10="Исключить","",IF('Настройки'!$B$10="Абсолютные значения",ABS(AD362),AD362)),AD362)))</x:f>
      </x:c>
      <x:c r="CH362" s="50" t="str">
        <x:f>IF(26&gt;'Настройки'!$B$3,"",IF(ISBLANK(AE362),IF('Настройки'!$B$9="Нулевой спрос",0,""),IF(AE362&lt;0,IF('Настройки'!$B$10="Исключить","",IF('Настройки'!$B$10="Абсолютные значения",ABS(AE362),AE362)),AE362)))</x:f>
      </x:c>
      <x:c r="CI362" s="50" t="str">
        <x:f>IF(27&gt;'Настройки'!$B$3,"",IF(ISBLANK(AF362),IF('Настройки'!$B$9="Нулевой спрос",0,""),IF(AF362&lt;0,IF('Настройки'!$B$10="Исключить","",IF('Настройки'!$B$10="Абсолютные значения",ABS(AF362),AF362)),AF362)))</x:f>
      </x:c>
      <x:c r="CJ362" s="50" t="str">
        <x:f>IF(28&gt;'Настройки'!$B$3,"",IF(ISBLANK(AG362),IF('Настройки'!$B$9="Нулевой спрос",0,""),IF(AG362&lt;0,IF('Настройки'!$B$10="Исключить","",IF('Настройки'!$B$10="Абсолютные значения",ABS(AG362),AG362)),AG362)))</x:f>
      </x:c>
      <x:c r="CK362" s="50" t="str">
        <x:f>IF(29&gt;'Настройки'!$B$3,"",IF(ISBLANK(AH362),IF('Настройки'!$B$9="Нулевой спрос",0,""),IF(AH362&lt;0,IF('Настройки'!$B$10="Исключить","",IF('Настройки'!$B$10="Абсолютные значения",ABS(AH362),AH362)),AH362)))</x:f>
      </x:c>
      <x:c r="CL362" s="50" t="str">
        <x:f>IF(30&gt;'Настройки'!$B$3,"",IF(ISBLANK(AI362),IF('Настройки'!$B$9="Нулевой спрос",0,""),IF(AI362&lt;0,IF('Настройки'!$B$10="Исключить","",IF('Настройки'!$B$10="Абсолютные значения",ABS(AI362),AI362)),AI362)))</x:f>
      </x:c>
      <x:c r="CM362" s="50" t="str">
        <x:f>IF(31&gt;'Настройки'!$B$3,"",IF(ISBLANK(AJ362),IF('Настройки'!$B$9="Нулевой спрос",0,""),IF(AJ362&lt;0,IF('Настройки'!$B$10="Исключить","",IF('Настройки'!$B$10="Абсолютные значения",ABS(AJ362),AJ362)),AJ362)))</x:f>
      </x:c>
      <x:c r="CN362" s="50" t="str">
        <x:f>IF(32&gt;'Настройки'!$B$3,"",IF(ISBLANK(AK362),IF('Настройки'!$B$9="Нулевой спрос",0,""),IF(AK362&lt;0,IF('Настройки'!$B$10="Исключить","",IF('Настройки'!$B$10="Абсолютные значения",ABS(AK362),AK362)),AK362)))</x:f>
      </x:c>
      <x:c r="CO362" s="50" t="str">
        <x:f>IF(33&gt;'Настройки'!$B$3,"",IF(ISBLANK(AL362),IF('Настройки'!$B$9="Нулевой спрос",0,""),IF(AL362&lt;0,IF('Настройки'!$B$10="Исключить","",IF('Настройки'!$B$10="Абсолютные значения",ABS(AL362),AL362)),AL362)))</x:f>
      </x:c>
      <x:c r="CP362" s="50" t="str">
        <x:f>IF(34&gt;'Настройки'!$B$3,"",IF(ISBLANK(AM362),IF('Настройки'!$B$9="Нулевой спрос",0,""),IF(AM362&lt;0,IF('Настройки'!$B$10="Исключить","",IF('Настройки'!$B$10="Абсолютные значения",ABS(AM362),AM362)),AM362)))</x:f>
      </x:c>
      <x:c r="CQ362" s="50" t="str">
        <x:f>IF(35&gt;'Настройки'!$B$3,"",IF(ISBLANK(AN362),IF('Настройки'!$B$9="Нулевой спрос",0,""),IF(AN362&lt;0,IF('Настройки'!$B$10="Исключить","",IF('Настройки'!$B$10="Абсолютные значения",ABS(AN362),AN362)),AN362)))</x:f>
      </x:c>
      <x:c r="CR362" s="50" t="str">
        <x:f>IF(36&gt;'Настройки'!$B$3,"",IF(ISBLANK(AO362),IF('Настройки'!$B$9="Нулевой спрос",0,""),IF(AO362&lt;0,IF('Настройки'!$B$10="Исключить","",IF('Настройки'!$B$10="Абсолютные значения",ABS(AO362),AO362)),AO362)))</x:f>
      </x:c>
      <x:c r="CS362" s="50" t="str">
        <x:f>IF(OR(1&gt;'Настройки'!$B$3,ISBLANK(BI362),BI362=0),"",BI362)</x:f>
      </x:c>
      <x:c r="CT362" s="50" t="str">
        <x:f>IF(OR(2&gt;'Настройки'!$B$3,ISBLANK(BJ362),BJ362=0),"",BJ362)</x:f>
      </x:c>
      <x:c r="CU362" s="50" t="str">
        <x:f>IF(OR(3&gt;'Настройки'!$B$3,ISBLANK(BK362),BK362=0),"",BK362)</x:f>
      </x:c>
      <x:c r="CV362" s="50" t="str">
        <x:f>IF(OR(4&gt;'Настройки'!$B$3,ISBLANK(BL362),BL362=0),"",BL362)</x:f>
      </x:c>
      <x:c r="CW362" s="50" t="str">
        <x:f>IF(OR(5&gt;'Настройки'!$B$3,ISBLANK(BM362),BM362=0),"",BM362)</x:f>
      </x:c>
      <x:c r="CX362" s="50" t="str">
        <x:f>IF(OR(6&gt;'Настройки'!$B$3,ISBLANK(BN362),BN362=0),"",BN362)</x:f>
      </x:c>
      <x:c r="CY362" s="50" t="str">
        <x:f>IF(OR(7&gt;'Настройки'!$B$3,ISBLANK(BO362),BO362=0),"",BO362)</x:f>
      </x:c>
      <x:c r="CZ362" s="50" t="str">
        <x:f>IF(OR(8&gt;'Настройки'!$B$3,ISBLANK(BP362),BP362=0),"",BP362)</x:f>
      </x:c>
      <x:c r="DA362" s="50" t="str">
        <x:f>IF(OR(9&gt;'Настройки'!$B$3,ISBLANK(BQ362),BQ362=0),"",BQ362)</x:f>
      </x:c>
      <x:c r="DB362" s="50" t="str">
        <x:f>IF(OR(10&gt;'Настройки'!$B$3,ISBLANK(BR362),BR362=0),"",BR362)</x:f>
      </x:c>
      <x:c r="DC362" s="50" t="str">
        <x:f>IF(OR(11&gt;'Настройки'!$B$3,ISBLANK(BS362),BS362=0),"",BS362)</x:f>
      </x:c>
      <x:c r="DD362" s="50" t="str">
        <x:f>IF(OR(12&gt;'Настройки'!$B$3,ISBLANK(BT362),BT362=0),"",BT362)</x:f>
      </x:c>
      <x:c r="DE362" s="50" t="str">
        <x:f>IF(OR(13&gt;'Настройки'!$B$3,ISBLANK(BU362),BU362=0),"",BU362)</x:f>
      </x:c>
      <x:c r="DF362" s="50" t="str">
        <x:f>IF(OR(14&gt;'Настройки'!$B$3,ISBLANK(BV362),BV362=0),"",BV362)</x:f>
      </x:c>
      <x:c r="DG362" s="50" t="str">
        <x:f>IF(OR(15&gt;'Настройки'!$B$3,ISBLANK(BW362),BW362=0),"",BW362)</x:f>
      </x:c>
      <x:c r="DH362" s="50" t="str">
        <x:f>IF(OR(16&gt;'Настройки'!$B$3,ISBLANK(BX362),BX362=0),"",BX362)</x:f>
      </x:c>
      <x:c r="DI362" s="50" t="str">
        <x:f>IF(OR(17&gt;'Настройки'!$B$3,ISBLANK(BY362),BY362=0),"",BY362)</x:f>
      </x:c>
      <x:c r="DJ362" s="50" t="str">
        <x:f>IF(OR(18&gt;'Настройки'!$B$3,ISBLANK(BZ362),BZ362=0),"",BZ362)</x:f>
      </x:c>
      <x:c r="DK362" s="50" t="str">
        <x:f>IF(OR(19&gt;'Настройки'!$B$3,ISBLANK(CA362),CA362=0),"",CA362)</x:f>
      </x:c>
      <x:c r="DL362" s="50" t="str">
        <x:f>IF(OR(20&gt;'Настройки'!$B$3,ISBLANK(CB362),CB362=0),"",CB362)</x:f>
      </x:c>
      <x:c r="DM362" s="50" t="str">
        <x:f>IF(OR(21&gt;'Настройки'!$B$3,ISBLANK(CC362),CC362=0),"",CC362)</x:f>
      </x:c>
      <x:c r="DN362" s="50" t="str">
        <x:f>IF(OR(22&gt;'Настройки'!$B$3,ISBLANK(CD362),CD362=0),"",CD362)</x:f>
      </x:c>
      <x:c r="DO362" s="50" t="str">
        <x:f>IF(OR(23&gt;'Настройки'!$B$3,ISBLANK(CE362),CE362=0),"",CE362)</x:f>
      </x:c>
      <x:c r="DP362" s="50" t="str">
        <x:f>IF(OR(24&gt;'Настройки'!$B$3,ISBLANK(CF362),CF362=0),"",CF362)</x:f>
      </x:c>
      <x:c r="DQ362" s="50" t="str">
        <x:f>IF(OR(25&gt;'Настройки'!$B$3,ISBLANK(CG362),CG362=0),"",CG362)</x:f>
      </x:c>
      <x:c r="DR362" s="50" t="str">
        <x:f>IF(OR(26&gt;'Настройки'!$B$3,ISBLANK(CH362),CH362=0),"",CH362)</x:f>
      </x:c>
      <x:c r="DS362" s="50" t="str">
        <x:f>IF(OR(27&gt;'Настройки'!$B$3,ISBLANK(CI362),CI362=0),"",CI362)</x:f>
      </x:c>
      <x:c r="DT362" s="50" t="str">
        <x:f>IF(OR(28&gt;'Настройки'!$B$3,ISBLANK(CJ362),CJ362=0),"",CJ362)</x:f>
      </x:c>
      <x:c r="DU362" s="50" t="str">
        <x:f>IF(OR(29&gt;'Настройки'!$B$3,ISBLANK(CK362),CK362=0),"",CK362)</x:f>
      </x:c>
      <x:c r="DV362" s="50" t="str">
        <x:f>IF(OR(30&gt;'Настройки'!$B$3,ISBLANK(CL362),CL362=0),"",CL362)</x:f>
      </x:c>
      <x:c r="DW362" s="50" t="str">
        <x:f>IF(OR(31&gt;'Настройки'!$B$3,ISBLANK(CM362),CM362=0),"",CM362)</x:f>
      </x:c>
      <x:c r="DX362" s="50" t="str">
        <x:f>IF(OR(32&gt;'Настройки'!$B$3,ISBLANK(CN362),CN362=0),"",CN362)</x:f>
      </x:c>
      <x:c r="DY362" s="50" t="str">
        <x:f>IF(OR(33&gt;'Настройки'!$B$3,ISBLANK(CO362),CO362=0),"",CO362)</x:f>
      </x:c>
      <x:c r="DZ362" s="50" t="str">
        <x:f>IF(OR(34&gt;'Настройки'!$B$3,ISBLANK(CP362),CP362=0),"",CP362)</x:f>
      </x:c>
      <x:c r="EA362" s="50" t="str">
        <x:f>IF(OR(35&gt;'Настройки'!$B$3,ISBLANK(CQ362),CQ362=0),"",CQ362)</x:f>
      </x:c>
      <x:c r="EB362" s="50" t="str">
        <x:f>IF(OR(36&gt;'Настройки'!$B$3,ISBLANK(CR362),CR362=0),"",CR362)</x:f>
      </x:c>
      <x:c r="EC362" s="50" t="str">
        <x:f>IF(A362="","",IF(OR(BB362="AZ",BB362="BZ"),10000+ROW(),IF(AZ362&gt;'Настройки'!$B$11,20000+ROW(),IF(BF362&lt;&gt;"Обычный",30000+ROW(),IF(AX362&lt;=0,40000+ROW(),"")))))</x:f>
      </x:c>
      <x:c r="ED362" s="50" t="str">
        <x:f>IF(EC362="","",COUNTIFS($EC$2:$EC$1001,"&gt;0",$EC$2:$EC$1001,"&lt;"&amp;EC362)+1)</x:f>
      </x:c>
    </x:row>
    <x:row r="363">
      <x:c r="A363" s="115"/>
      <x:c r="B363" s="115"/>
      <x:c r="C363" s="115"/>
      <x:c r="D363" s="118"/>
      <x:c r="E363" s="118"/>
      <x:c r="F363" s="118"/>
      <x:c r="G363" s="118"/>
      <x:c r="H363" s="118"/>
      <x:c r="I363" s="118"/>
      <x:c r="J363" s="118"/>
      <x:c r="K363" s="118"/>
      <x:c r="L363" s="118"/>
      <x:c r="M363" s="118"/>
      <x:c r="N363" s="118"/>
      <x:c r="O363" s="118"/>
      <x:c r="P363" s="118"/>
      <x:c r="Q363" s="118"/>
      <x:c r="R363" s="118"/>
      <x:c r="S363" s="118"/>
      <x:c r="T363" s="118"/>
      <x:c r="U363" s="118"/>
      <x:c r="V363" s="118"/>
      <x:c r="W363" s="118"/>
      <x:c r="X363" s="118"/>
      <x:c r="Y363" s="118"/>
      <x:c r="Z363" s="118"/>
      <x:c r="AA363" s="118"/>
      <x:c r="AB363" s="118"/>
      <x:c r="AC363" s="118"/>
      <x:c r="AD363" s="118"/>
      <x:c r="AE363" s="118"/>
      <x:c r="AF363" s="118"/>
      <x:c r="AG363" s="118"/>
      <x:c r="AH363" s="118"/>
      <x:c r="AI363" s="118"/>
      <x:c r="AJ363" s="118"/>
      <x:c r="AK363" s="118"/>
      <x:c r="AL363" s="118"/>
      <x:c r="AM363" s="118"/>
      <x:c r="AN363" s="118"/>
      <x:c r="AO363" s="118"/>
      <x:c r="AP363" s="115"/>
      <x:c r="AQ363" s="49" t="str">
        <x:f>IF(A363="","",COUNT(BI363:INDEX(BI363:CR363,1,'Настройки'!$B$3)))</x:f>
      </x:c>
      <x:c r="AR363" s="49" t="str">
        <x:f>IF(A363="","",SUM(BI363:INDEX(BI363:CR363,1,'Настройки'!$B$3)))</x:f>
      </x:c>
      <x:c r="AS363" s="58" t="str">
        <x:f>IF(A363="","",IF('Настройки'!$B$4="Стоимость потребления",AR363*D363,IF('Настройки'!$B$4="Количество",AR363,E363)))</x:f>
      </x:c>
      <x:c r="AT363" s="61" t="str">
        <x:f>IF(OR(A363="",AS363&lt;0,SUM($AS$2:$AS$1001)&lt;=0),"",AS363/SUM($AS$2:$AS$1001))</x:f>
      </x:c>
      <x:c r="AU363" s="61" t="str">
        <x:f>IF(OR(A363="",AS363&lt;0,SUM($AS$2:$AS$1001)&lt;=0),"",SUMIFS($AS$2:$AS$1001,$AS$2:$AS$1001,"&gt;"&amp;AS363)/SUM($AS$2:$AS$1001))</x:f>
      </x:c>
      <x:c r="AV363" s="61" t="str">
        <x:f>IF(OR(A363="",AS363&lt;0,SUM($AS$2:$AS$1001)&lt;=0),"",SUMIFS($AS$2:$AS$1001,$AS$2:$AS$1001,"&gt;="&amp;AS363)/SUM($AS$2:$AS$1001))</x:f>
      </x:c>
      <x:c r="AW363" s="49" t="str">
        <x:f>IF(A363="","",IF(SUM($AS$2:$AS$1001)&lt;=0,"Не определён",IF(AS363&lt;0,"Исключение",IF(AU363&lt;'Настройки'!$B$5,"A",IF(AU363&lt;'Настройки'!$B$6,"B","C")))))</x:f>
      </x:c>
      <x:c r="AX363" s="58" t="str">
        <x:f>IF(A363="","",IF(AQ363=0,"",AVERAGE(BI363:INDEX(BI363:CR363,1,'Настройки'!$B$3))))</x:f>
      </x:c>
      <x:c r="AY363" s="58" t="str">
        <x:f>IF(OR(A363="",AQ363=0),"",STDEVP(BI363:INDEX(BI363:CR363,1,'Настройки'!$B$3)))</x:f>
      </x:c>
      <x:c r="AZ363" s="61" t="str">
        <x:f>IF(OR(A363="",AQ363&lt;'Настройки'!$B$12,AX363&lt;=0,AND('Настройки'!$B$10="Блокировать",COUNTIF(F363:INDEX(F363:AO363,1,'Настройки'!$B$3),"&lt;0")&gt;0)),"",AY363/ABS(AX363))</x:f>
      </x:c>
      <x:c r="BA363" s="49" t="str">
        <x:f>IF(A363="","",IF(AND('Настройки'!$B$10="Блокировать",COUNTIF(F363:INDEX(F363:AO363,1,'Настройки'!$B$3),"&lt;0")&gt;0),"Не определён",IF(AQ363&lt;'Настройки'!$B$12,"Не определён",IF(AX363=0,"Нет спроса",IF(AX363&lt;0,"Не определён",IF(AZ363&lt;='Настройки'!$B$7,"X",IF(AZ363&lt;='Настройки'!$B$8,"Y","Z")))))))</x:f>
      </x:c>
      <x:c r="BB363" s="49" t="str">
        <x:f>IF(OR(A363="",LEN(AW363)&lt;&gt;1,LEN(BA363)&lt;&gt;1),"",AW363&amp;BA363)</x:f>
      </x:c>
      <x:c r="BC363" s="61" t="str">
        <x:f>IF(OR(A363="",AQ363=0),"",(COUNT(BI363:INDEX(BI363:CR363,1,'Настройки'!$B$3))-COUNT(CS363:INDEX(CS363:EB363,1,'Настройки'!$B$3)))/AQ363)</x:f>
      </x:c>
      <x:c r="BD363" s="64" t="str">
        <x:f>IF(OR(A363="",COUNT(CS363:INDEX(CS363:EB363,1,'Настройки'!$B$3))=0),"",AQ363/COUNT(CS363:INDEX(CS363:EB363,1,'Настройки'!$B$3)))</x:f>
      </x:c>
      <x:c r="BE363" s="64" t="str">
        <x:f>IF(OR(A363="",COUNT(CS363:INDEX(CS363:EB363,1,'Настройки'!$B$3))=0),"",IF(AVERAGE(CS363:INDEX(CS363:EB363,1,'Настройки'!$B$3))=0,"",(STDEVP(CS363:INDEX(CS363:EB363,1,'Настройки'!$B$3))/ABS(AVERAGE(CS363:INDEX(CS363:EB363,1,'Настройки'!$B$3))))^2))</x:f>
      </x:c>
      <x:c r="BF363" s="49" t="str">
        <x:f>IF(A363="","",IF(AQ363&lt;3,"Недостаточно",IF(AQ363&lt;6,"Предварительный","Обычный")))</x:f>
      </x:c>
      <x:c r="BG363" s="49" t="str">
        <x:f>IF(A363="","",IF(COUNTIF(F363:INDEX(F363:AO363,1,'Настройки'!$B$3),"&lt;0")&gt;0,IF('Настройки'!$B$10="Блокировать","Отрицательный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"),"")&amp;IF(AQ363&lt;3,"Недостаточно истории. ",IF(AQ363&lt;6,"Предварительная классификация. ",""))&amp;IF(AX363=0,"Нет спроса за горизонт. ","")&amp;IF(AZ363&gt;'Настройки'!$B$11,"Экстремальная вариативность. ",""))</x:f>
      </x:c>
      <x:c r="BH363" s="49" t="str">
        <x:f>IF(A363="","",IFERROR(VLOOKUP(BB363,'Настройки'!$D$3:$E$11,2,FALSE),"Сначала проверьте исходные данные и историю спроса.")&amp;" Уточните срок поставки, MOQ и критичность.")</x:f>
      </x:c>
      <x:c r="BI363" s="50" t="str">
        <x:f>IF(1&gt;'Настройки'!$B$3,"",IF(ISBLANK(F363),IF('Настройки'!$B$9="Нулевой спрос",0,""),IF(F363&lt;0,IF('Настройки'!$B$10="Исключить","",IF('Настройки'!$B$10="Абсолютные значения",ABS(F363),F363)),F363)))</x:f>
      </x:c>
      <x:c r="BJ363" s="50" t="str">
        <x:f>IF(2&gt;'Настройки'!$B$3,"",IF(ISBLANK(G363),IF('Настройки'!$B$9="Нулевой спрос",0,""),IF(G363&lt;0,IF('Настройки'!$B$10="Исключить","",IF('Настройки'!$B$10="Абсолютные значения",ABS(G363),G363)),G363)))</x:f>
      </x:c>
      <x:c r="BK363" s="50" t="str">
        <x:f>IF(3&gt;'Настройки'!$B$3,"",IF(ISBLANK(H363),IF('Настройки'!$B$9="Нулевой спрос",0,""),IF(H363&lt;0,IF('Настройки'!$B$10="Исключить","",IF('Настройки'!$B$10="Абсолютные значения",ABS(H363),H363)),H363)))</x:f>
      </x:c>
      <x:c r="BL363" s="50" t="str">
        <x:f>IF(4&gt;'Настройки'!$B$3,"",IF(ISBLANK(I363),IF('Настройки'!$B$9="Нулевой спрос",0,""),IF(I363&lt;0,IF('Настройки'!$B$10="Исключить","",IF('Настройки'!$B$10="Абсолютные значения",ABS(I363),I363)),I363)))</x:f>
      </x:c>
      <x:c r="BM363" s="50" t="str">
        <x:f>IF(5&gt;'Настройки'!$B$3,"",IF(ISBLANK(J363),IF('Настройки'!$B$9="Нулевой спрос",0,""),IF(J363&lt;0,IF('Настройки'!$B$10="Исключить","",IF('Настройки'!$B$10="Абсолютные значения",ABS(J363),J363)),J363)))</x:f>
      </x:c>
      <x:c r="BN363" s="50" t="str">
        <x:f>IF(6&gt;'Настройки'!$B$3,"",IF(ISBLANK(K363),IF('Настройки'!$B$9="Нулевой спрос",0,""),IF(K363&lt;0,IF('Настройки'!$B$10="Исключить","",IF('Настройки'!$B$10="Абсолютные значения",ABS(K363),K363)),K363)))</x:f>
      </x:c>
      <x:c r="BO363" s="50" t="str">
        <x:f>IF(7&gt;'Настройки'!$B$3,"",IF(ISBLANK(L363),IF('Настройки'!$B$9="Нулевой спрос",0,""),IF(L363&lt;0,IF('Настройки'!$B$10="Исключить","",IF('Настройки'!$B$10="Абсолютные значения",ABS(L363),L363)),L363)))</x:f>
      </x:c>
      <x:c r="BP363" s="50" t="str">
        <x:f>IF(8&gt;'Настройки'!$B$3,"",IF(ISBLANK(M363),IF('Настройки'!$B$9="Нулевой спрос",0,""),IF(M363&lt;0,IF('Настройки'!$B$10="Исключить","",IF('Настройки'!$B$10="Абсолютные значения",ABS(M363),M363)),M363)))</x:f>
      </x:c>
      <x:c r="BQ363" s="50" t="str">
        <x:f>IF(9&gt;'Настройки'!$B$3,"",IF(ISBLANK(N363),IF('Настройки'!$B$9="Нулевой спрос",0,""),IF(N363&lt;0,IF('Настройки'!$B$10="Исключить","",IF('Настройки'!$B$10="Абсолютные значения",ABS(N363),N363)),N363)))</x:f>
      </x:c>
      <x:c r="BR363" s="50" t="str">
        <x:f>IF(10&gt;'Настройки'!$B$3,"",IF(ISBLANK(O363),IF('Настройки'!$B$9="Нулевой спрос",0,""),IF(O363&lt;0,IF('Настройки'!$B$10="Исключить","",IF('Настройки'!$B$10="Абсолютные значения",ABS(O363),O363)),O363)))</x:f>
      </x:c>
      <x:c r="BS363" s="50" t="str">
        <x:f>IF(11&gt;'Настройки'!$B$3,"",IF(ISBLANK(P363),IF('Настройки'!$B$9="Нулевой спрос",0,""),IF(P363&lt;0,IF('Настройки'!$B$10="Исключить","",IF('Настройки'!$B$10="Абсолютные значения",ABS(P363),P363)),P363)))</x:f>
      </x:c>
      <x:c r="BT363" s="50" t="str">
        <x:f>IF(12&gt;'Настройки'!$B$3,"",IF(ISBLANK(Q363),IF('Настройки'!$B$9="Нулевой спрос",0,""),IF(Q363&lt;0,IF('Настройки'!$B$10="Исключить","",IF('Настройки'!$B$10="Абсолютные значения",ABS(Q363),Q363)),Q363)))</x:f>
      </x:c>
      <x:c r="BU363" s="50" t="str">
        <x:f>IF(13&gt;'Настройки'!$B$3,"",IF(ISBLANK(R363),IF('Настройки'!$B$9="Нулевой спрос",0,""),IF(R363&lt;0,IF('Настройки'!$B$10="Исключить","",IF('Настройки'!$B$10="Абсолютные значения",ABS(R363),R363)),R363)))</x:f>
      </x:c>
      <x:c r="BV363" s="50" t="str">
        <x:f>IF(14&gt;'Настройки'!$B$3,"",IF(ISBLANK(S363),IF('Настройки'!$B$9="Нулевой спрос",0,""),IF(S363&lt;0,IF('Настройки'!$B$10="Исключить","",IF('Настройки'!$B$10="Абсолютные значения",ABS(S363),S363)),S363)))</x:f>
      </x:c>
      <x:c r="BW363" s="50" t="str">
        <x:f>IF(15&gt;'Настройки'!$B$3,"",IF(ISBLANK(T363),IF('Настройки'!$B$9="Нулевой спрос",0,""),IF(T363&lt;0,IF('Настройки'!$B$10="Исключить","",IF('Настройки'!$B$10="Абсолютные значения",ABS(T363),T363)),T363)))</x:f>
      </x:c>
      <x:c r="BX363" s="50" t="str">
        <x:f>IF(16&gt;'Настройки'!$B$3,"",IF(ISBLANK(U363),IF('Настройки'!$B$9="Нулевой спрос",0,""),IF(U363&lt;0,IF('Настройки'!$B$10="Исключить","",IF('Настройки'!$B$10="Абсолютные значения",ABS(U363),U363)),U363)))</x:f>
      </x:c>
      <x:c r="BY363" s="50" t="str">
        <x:f>IF(17&gt;'Настройки'!$B$3,"",IF(ISBLANK(V363),IF('Настройки'!$B$9="Нулевой спрос",0,""),IF(V363&lt;0,IF('Настройки'!$B$10="Исключить","",IF('Настройки'!$B$10="Абсолютные значения",ABS(V363),V363)),V363)))</x:f>
      </x:c>
      <x:c r="BZ363" s="50" t="str">
        <x:f>IF(18&gt;'Настройки'!$B$3,"",IF(ISBLANK(W363),IF('Настройки'!$B$9="Нулевой спрос",0,""),IF(W363&lt;0,IF('Настройки'!$B$10="Исключить","",IF('Настройки'!$B$10="Абсолютные значения",ABS(W363),W363)),W363)))</x:f>
      </x:c>
      <x:c r="CA363" s="50" t="str">
        <x:f>IF(19&gt;'Настройки'!$B$3,"",IF(ISBLANK(X363),IF('Настройки'!$B$9="Нулевой спрос",0,""),IF(X363&lt;0,IF('Настройки'!$B$10="Исключить","",IF('Настройки'!$B$10="Абсолютные значения",ABS(X363),X363)),X363)))</x:f>
      </x:c>
      <x:c r="CB363" s="50" t="str">
        <x:f>IF(20&gt;'Настройки'!$B$3,"",IF(ISBLANK(Y363),IF('Настройки'!$B$9="Нулевой спрос",0,""),IF(Y363&lt;0,IF('Настройки'!$B$10="Исключить","",IF('Настройки'!$B$10="Абсолютные значения",ABS(Y363),Y363)),Y363)))</x:f>
      </x:c>
      <x:c r="CC363" s="50" t="str">
        <x:f>IF(21&gt;'Настройки'!$B$3,"",IF(ISBLANK(Z363),IF('Настройки'!$B$9="Нулевой спрос",0,""),IF(Z363&lt;0,IF('Настройки'!$B$10="Исключить","",IF('Настройки'!$B$10="Абсолютные значения",ABS(Z363),Z363)),Z363)))</x:f>
      </x:c>
      <x:c r="CD363" s="50" t="str">
        <x:f>IF(22&gt;'Настройки'!$B$3,"",IF(ISBLANK(AA363),IF('Настройки'!$B$9="Нулевой спрос",0,""),IF(AA363&lt;0,IF('Настройки'!$B$10="Исключить","",IF('Настройки'!$B$10="Абсолютные значения",ABS(AA363),AA363)),AA363)))</x:f>
      </x:c>
      <x:c r="CE363" s="50" t="str">
        <x:f>IF(23&gt;'Настройки'!$B$3,"",IF(ISBLANK(AB363),IF('Настройки'!$B$9="Нулевой спрос",0,""),IF(AB363&lt;0,IF('Настройки'!$B$10="Исключить","",IF('Настройки'!$B$10="Абсолютные значения",ABS(AB363),AB363)),AB363)))</x:f>
      </x:c>
      <x:c r="CF363" s="50" t="str">
        <x:f>IF(24&gt;'Настройки'!$B$3,"",IF(ISBLANK(AC363),IF('Настройки'!$B$9="Нулевой спрос",0,""),IF(AC363&lt;0,IF('Настройки'!$B$10="Исключить","",IF('Настройки'!$B$10="Абсолютные значения",ABS(AC363),AC363)),AC363)))</x:f>
      </x:c>
      <x:c r="CG363" s="50" t="str">
        <x:f>IF(25&gt;'Настройки'!$B$3,"",IF(ISBLANK(AD363),IF('Настройки'!$B$9="Нулевой спрос",0,""),IF(AD363&lt;0,IF('Настройки'!$B$10="Исключить","",IF('Настройки'!$B$10="Абсолютные значения",ABS(AD363),AD363)),AD363)))</x:f>
      </x:c>
      <x:c r="CH363" s="50" t="str">
        <x:f>IF(26&gt;'Настройки'!$B$3,"",IF(ISBLANK(AE363),IF('Настройки'!$B$9="Нулевой спрос",0,""),IF(AE363&lt;0,IF('Настройки'!$B$10="Исключить","",IF('Настройки'!$B$10="Абсолютные значения",ABS(AE363),AE363)),AE363)))</x:f>
      </x:c>
      <x:c r="CI363" s="50" t="str">
        <x:f>IF(27&gt;'Настройки'!$B$3,"",IF(ISBLANK(AF363),IF('Настройки'!$B$9="Нулевой спрос",0,""),IF(AF363&lt;0,IF('Настройки'!$B$10="Исключить","",IF('Настройки'!$B$10="Абсолютные значения",ABS(AF363),AF363)),AF363)))</x:f>
      </x:c>
      <x:c r="CJ363" s="50" t="str">
        <x:f>IF(28&gt;'Настройки'!$B$3,"",IF(ISBLANK(AG363),IF('Настройки'!$B$9="Нулевой спрос",0,""),IF(AG363&lt;0,IF('Настройки'!$B$10="Исключить","",IF('Настройки'!$B$10="Абсолютные значения",ABS(AG363),AG363)),AG363)))</x:f>
      </x:c>
      <x:c r="CK363" s="50" t="str">
        <x:f>IF(29&gt;'Настройки'!$B$3,"",IF(ISBLANK(AH363),IF('Настройки'!$B$9="Нулевой спрос",0,""),IF(AH363&lt;0,IF('Настройки'!$B$10="Исключить","",IF('Настройки'!$B$10="Абсолютные значения",ABS(AH363),AH363)),AH363)))</x:f>
      </x:c>
      <x:c r="CL363" s="50" t="str">
        <x:f>IF(30&gt;'Настройки'!$B$3,"",IF(ISBLANK(AI363),IF('Настройки'!$B$9="Нулевой спрос",0,""),IF(AI363&lt;0,IF('Настройки'!$B$10="Исключить","",IF('Настройки'!$B$10="Абсолютные значения",ABS(AI363),AI363)),AI363)))</x:f>
      </x:c>
      <x:c r="CM363" s="50" t="str">
        <x:f>IF(31&gt;'Настройки'!$B$3,"",IF(ISBLANK(AJ363),IF('Настройки'!$B$9="Нулевой спрос",0,""),IF(AJ363&lt;0,IF('Настройки'!$B$10="Исключить","",IF('Настройки'!$B$10="Абсолютные значения",ABS(AJ363),AJ363)),AJ363)))</x:f>
      </x:c>
      <x:c r="CN363" s="50" t="str">
        <x:f>IF(32&gt;'Настройки'!$B$3,"",IF(ISBLANK(AK363),IF('Настройки'!$B$9="Нулевой спрос",0,""),IF(AK363&lt;0,IF('Настройки'!$B$10="Исключить","",IF('Настройки'!$B$10="Абсолютные значения",ABS(AK363),AK363)),AK363)))</x:f>
      </x:c>
      <x:c r="CO363" s="50" t="str">
        <x:f>IF(33&gt;'Настройки'!$B$3,"",IF(ISBLANK(AL363),IF('Настройки'!$B$9="Нулевой спрос",0,""),IF(AL363&lt;0,IF('Настройки'!$B$10="Исключить","",IF('Настройки'!$B$10="Абсолютные значения",ABS(AL363),AL363)),AL363)))</x:f>
      </x:c>
      <x:c r="CP363" s="50" t="str">
        <x:f>IF(34&gt;'Настройки'!$B$3,"",IF(ISBLANK(AM363),IF('Настройки'!$B$9="Нулевой спрос",0,""),IF(AM363&lt;0,IF('Настройки'!$B$10="Исключить","",IF('Настройки'!$B$10="Абсолютные значения",ABS(AM363),AM363)),AM363)))</x:f>
      </x:c>
      <x:c r="CQ363" s="50" t="str">
        <x:f>IF(35&gt;'Настройки'!$B$3,"",IF(ISBLANK(AN363),IF('Настройки'!$B$9="Нулевой спрос",0,""),IF(AN363&lt;0,IF('Настройки'!$B$10="Исключить","",IF('Настройки'!$B$10="Абсолютные значения",ABS(AN363),AN363)),AN363)))</x:f>
      </x:c>
      <x:c r="CR363" s="50" t="str">
        <x:f>IF(36&gt;'Настройки'!$B$3,"",IF(ISBLANK(AO363),IF('Настройки'!$B$9="Нулевой спрос",0,""),IF(AO363&lt;0,IF('Настройки'!$B$10="Исключить","",IF('Настройки'!$B$10="Абсолютные значения",ABS(AO363),AO363)),AO363)))</x:f>
      </x:c>
      <x:c r="CS363" s="50" t="str">
        <x:f>IF(OR(1&gt;'Настройки'!$B$3,ISBLANK(BI363),BI363=0),"",BI363)</x:f>
      </x:c>
      <x:c r="CT363" s="50" t="str">
        <x:f>IF(OR(2&gt;'Настройки'!$B$3,ISBLANK(BJ363),BJ363=0),"",BJ363)</x:f>
      </x:c>
      <x:c r="CU363" s="50" t="str">
        <x:f>IF(OR(3&gt;'Настройки'!$B$3,ISBLANK(BK363),BK363=0),"",BK363)</x:f>
      </x:c>
      <x:c r="CV363" s="50" t="str">
        <x:f>IF(OR(4&gt;'Настройки'!$B$3,ISBLANK(BL363),BL363=0),"",BL363)</x:f>
      </x:c>
      <x:c r="CW363" s="50" t="str">
        <x:f>IF(OR(5&gt;'Настройки'!$B$3,ISBLANK(BM363),BM363=0),"",BM363)</x:f>
      </x:c>
      <x:c r="CX363" s="50" t="str">
        <x:f>IF(OR(6&gt;'Настройки'!$B$3,ISBLANK(BN363),BN363=0),"",BN363)</x:f>
      </x:c>
      <x:c r="CY363" s="50" t="str">
        <x:f>IF(OR(7&gt;'Настройки'!$B$3,ISBLANK(BO363),BO363=0),"",BO363)</x:f>
      </x:c>
      <x:c r="CZ363" s="50" t="str">
        <x:f>IF(OR(8&gt;'Настройки'!$B$3,ISBLANK(BP363),BP363=0),"",BP363)</x:f>
      </x:c>
      <x:c r="DA363" s="50" t="str">
        <x:f>IF(OR(9&gt;'Настройки'!$B$3,ISBLANK(BQ363),BQ363=0),"",BQ363)</x:f>
      </x:c>
      <x:c r="DB363" s="50" t="str">
        <x:f>IF(OR(10&gt;'Настройки'!$B$3,ISBLANK(BR363),BR363=0),"",BR363)</x:f>
      </x:c>
      <x:c r="DC363" s="50" t="str">
        <x:f>IF(OR(11&gt;'Настройки'!$B$3,ISBLANK(BS363),BS363=0),"",BS363)</x:f>
      </x:c>
      <x:c r="DD363" s="50" t="str">
        <x:f>IF(OR(12&gt;'Настройки'!$B$3,ISBLANK(BT363),BT363=0),"",BT363)</x:f>
      </x:c>
      <x:c r="DE363" s="50" t="str">
        <x:f>IF(OR(13&gt;'Настройки'!$B$3,ISBLANK(BU363),BU363=0),"",BU363)</x:f>
      </x:c>
      <x:c r="DF363" s="50" t="str">
        <x:f>IF(OR(14&gt;'Настройки'!$B$3,ISBLANK(BV363),BV363=0),"",BV363)</x:f>
      </x:c>
      <x:c r="DG363" s="50" t="str">
        <x:f>IF(OR(15&gt;'Настройки'!$B$3,ISBLANK(BW363),BW363=0),"",BW363)</x:f>
      </x:c>
      <x:c r="DH363" s="50" t="str">
        <x:f>IF(OR(16&gt;'Настройки'!$B$3,ISBLANK(BX363),BX363=0),"",BX363)</x:f>
      </x:c>
      <x:c r="DI363" s="50" t="str">
        <x:f>IF(OR(17&gt;'Настройки'!$B$3,ISBLANK(BY363),BY363=0),"",BY363)</x:f>
      </x:c>
      <x:c r="DJ363" s="50" t="str">
        <x:f>IF(OR(18&gt;'Настройки'!$B$3,ISBLANK(BZ363),BZ363=0),"",BZ363)</x:f>
      </x:c>
      <x:c r="DK363" s="50" t="str">
        <x:f>IF(OR(19&gt;'Настройки'!$B$3,ISBLANK(CA363),CA363=0),"",CA363)</x:f>
      </x:c>
      <x:c r="DL363" s="50" t="str">
        <x:f>IF(OR(20&gt;'Настройки'!$B$3,ISBLANK(CB363),CB363=0),"",CB363)</x:f>
      </x:c>
      <x:c r="DM363" s="50" t="str">
        <x:f>IF(OR(21&gt;'Настройки'!$B$3,ISBLANK(CC363),CC363=0),"",CC363)</x:f>
      </x:c>
      <x:c r="DN363" s="50" t="str">
        <x:f>IF(OR(22&gt;'Настройки'!$B$3,ISBLANK(CD363),CD363=0),"",CD363)</x:f>
      </x:c>
      <x:c r="DO363" s="50" t="str">
        <x:f>IF(OR(23&gt;'Настройки'!$B$3,ISBLANK(CE363),CE363=0),"",CE363)</x:f>
      </x:c>
      <x:c r="DP363" s="50" t="str">
        <x:f>IF(OR(24&gt;'Настройки'!$B$3,ISBLANK(CF363),CF363=0),"",CF363)</x:f>
      </x:c>
      <x:c r="DQ363" s="50" t="str">
        <x:f>IF(OR(25&gt;'Настройки'!$B$3,ISBLANK(CG363),CG363=0),"",CG363)</x:f>
      </x:c>
      <x:c r="DR363" s="50" t="str">
        <x:f>IF(OR(26&gt;'Настройки'!$B$3,ISBLANK(CH363),CH363=0),"",CH363)</x:f>
      </x:c>
      <x:c r="DS363" s="50" t="str">
        <x:f>IF(OR(27&gt;'Настройки'!$B$3,ISBLANK(CI363),CI363=0),"",CI363)</x:f>
      </x:c>
      <x:c r="DT363" s="50" t="str">
        <x:f>IF(OR(28&gt;'Настройки'!$B$3,ISBLANK(CJ363),CJ363=0),"",CJ363)</x:f>
      </x:c>
      <x:c r="DU363" s="50" t="str">
        <x:f>IF(OR(29&gt;'Настройки'!$B$3,ISBLANK(CK363),CK363=0),"",CK363)</x:f>
      </x:c>
      <x:c r="DV363" s="50" t="str">
        <x:f>IF(OR(30&gt;'Настройки'!$B$3,ISBLANK(CL363),CL363=0),"",CL363)</x:f>
      </x:c>
      <x:c r="DW363" s="50" t="str">
        <x:f>IF(OR(31&gt;'Настройки'!$B$3,ISBLANK(CM363),CM363=0),"",CM363)</x:f>
      </x:c>
      <x:c r="DX363" s="50" t="str">
        <x:f>IF(OR(32&gt;'Настройки'!$B$3,ISBLANK(CN363),CN363=0),"",CN363)</x:f>
      </x:c>
      <x:c r="DY363" s="50" t="str">
        <x:f>IF(OR(33&gt;'Настройки'!$B$3,ISBLANK(CO363),CO363=0),"",CO363)</x:f>
      </x:c>
      <x:c r="DZ363" s="50" t="str">
        <x:f>IF(OR(34&gt;'Настройки'!$B$3,ISBLANK(CP363),CP363=0),"",CP363)</x:f>
      </x:c>
      <x:c r="EA363" s="50" t="str">
        <x:f>IF(OR(35&gt;'Настройки'!$B$3,ISBLANK(CQ363),CQ363=0),"",CQ363)</x:f>
      </x:c>
      <x:c r="EB363" s="50" t="str">
        <x:f>IF(OR(36&gt;'Настройки'!$B$3,ISBLANK(CR363),CR363=0),"",CR363)</x:f>
      </x:c>
      <x:c r="EC363" s="50" t="str">
        <x:f>IF(A363="","",IF(OR(BB363="AZ",BB363="BZ"),10000+ROW(),IF(AZ363&gt;'Настройки'!$B$11,20000+ROW(),IF(BF363&lt;&gt;"Обычный",30000+ROW(),IF(AX363&lt;=0,40000+ROW(),"")))))</x:f>
      </x:c>
      <x:c r="ED363" s="50" t="str">
        <x:f>IF(EC363="","",COUNTIFS($EC$2:$EC$1001,"&gt;0",$EC$2:$EC$1001,"&lt;"&amp;EC363)+1)</x:f>
      </x:c>
    </x:row>
    <x:row r="364">
      <x:c r="A364" s="115"/>
      <x:c r="B364" s="115"/>
      <x:c r="C364" s="115"/>
      <x:c r="D364" s="118"/>
      <x:c r="E364" s="118"/>
      <x:c r="F364" s="118"/>
      <x:c r="G364" s="118"/>
      <x:c r="H364" s="118"/>
      <x:c r="I364" s="118"/>
      <x:c r="J364" s="118"/>
      <x:c r="K364" s="118"/>
      <x:c r="L364" s="118"/>
      <x:c r="M364" s="118"/>
      <x:c r="N364" s="118"/>
      <x:c r="O364" s="118"/>
      <x:c r="P364" s="118"/>
      <x:c r="Q364" s="118"/>
      <x:c r="R364" s="118"/>
      <x:c r="S364" s="118"/>
      <x:c r="T364" s="118"/>
      <x:c r="U364" s="118"/>
      <x:c r="V364" s="118"/>
      <x:c r="W364" s="118"/>
      <x:c r="X364" s="118"/>
      <x:c r="Y364" s="118"/>
      <x:c r="Z364" s="118"/>
      <x:c r="AA364" s="118"/>
      <x:c r="AB364" s="118"/>
      <x:c r="AC364" s="118"/>
      <x:c r="AD364" s="118"/>
      <x:c r="AE364" s="118"/>
      <x:c r="AF364" s="118"/>
      <x:c r="AG364" s="118"/>
      <x:c r="AH364" s="118"/>
      <x:c r="AI364" s="118"/>
      <x:c r="AJ364" s="118"/>
      <x:c r="AK364" s="118"/>
      <x:c r="AL364" s="118"/>
      <x:c r="AM364" s="118"/>
      <x:c r="AN364" s="118"/>
      <x:c r="AO364" s="118"/>
      <x:c r="AP364" s="115"/>
      <x:c r="AQ364" s="49" t="str">
        <x:f>IF(A364="","",COUNT(BI364:INDEX(BI364:CR364,1,'Настройки'!$B$3)))</x:f>
      </x:c>
      <x:c r="AR364" s="49" t="str">
        <x:f>IF(A364="","",SUM(BI364:INDEX(BI364:CR364,1,'Настройки'!$B$3)))</x:f>
      </x:c>
      <x:c r="AS364" s="58" t="str">
        <x:f>IF(A364="","",IF('Настройки'!$B$4="Стоимость потребления",AR364*D364,IF('Настройки'!$B$4="Количество",AR364,E364)))</x:f>
      </x:c>
      <x:c r="AT364" s="61" t="str">
        <x:f>IF(OR(A364="",AS364&lt;0,SUM($AS$2:$AS$1001)&lt;=0),"",AS364/SUM($AS$2:$AS$1001))</x:f>
      </x:c>
      <x:c r="AU364" s="61" t="str">
        <x:f>IF(OR(A364="",AS364&lt;0,SUM($AS$2:$AS$1001)&lt;=0),"",SUMIFS($AS$2:$AS$1001,$AS$2:$AS$1001,"&gt;"&amp;AS364)/SUM($AS$2:$AS$1001))</x:f>
      </x:c>
      <x:c r="AV364" s="61" t="str">
        <x:f>IF(OR(A364="",AS364&lt;0,SUM($AS$2:$AS$1001)&lt;=0),"",SUMIFS($AS$2:$AS$1001,$AS$2:$AS$1001,"&gt;="&amp;AS364)/SUM($AS$2:$AS$1001))</x:f>
      </x:c>
      <x:c r="AW364" s="49" t="str">
        <x:f>IF(A364="","",IF(SUM($AS$2:$AS$1001)&lt;=0,"Не определён",IF(AS364&lt;0,"Исключение",IF(AU364&lt;'Настройки'!$B$5,"A",IF(AU364&lt;'Настройки'!$B$6,"B","C")))))</x:f>
      </x:c>
      <x:c r="AX364" s="58" t="str">
        <x:f>IF(A364="","",IF(AQ364=0,"",AVERAGE(BI364:INDEX(BI364:CR364,1,'Настройки'!$B$3))))</x:f>
      </x:c>
      <x:c r="AY364" s="58" t="str">
        <x:f>IF(OR(A364="",AQ364=0),"",STDEVP(BI364:INDEX(BI364:CR364,1,'Настройки'!$B$3)))</x:f>
      </x:c>
      <x:c r="AZ364" s="61" t="str">
        <x:f>IF(OR(A364="",AQ364&lt;'Настройки'!$B$12,AX364&lt;=0,AND('Настройки'!$B$10="Блокировать",COUNTIF(F364:INDEX(F364:AO364,1,'Настройки'!$B$3),"&lt;0")&gt;0)),"",AY364/ABS(AX364))</x:f>
      </x:c>
      <x:c r="BA364" s="49" t="str">
        <x:f>IF(A364="","",IF(AND('Настройки'!$B$10="Блокировать",COUNTIF(F364:INDEX(F364:AO364,1,'Настройки'!$B$3),"&lt;0")&gt;0),"Не определён",IF(AQ364&lt;'Настройки'!$B$12,"Не определён",IF(AX364=0,"Нет спроса",IF(AX364&lt;0,"Не определён",IF(AZ364&lt;='Настройки'!$B$7,"X",IF(AZ364&lt;='Настройки'!$B$8,"Y","Z")))))))</x:f>
      </x:c>
      <x:c r="BB364" s="49" t="str">
        <x:f>IF(OR(A364="",LEN(AW364)&lt;&gt;1,LEN(BA364)&lt;&gt;1),"",AW364&amp;BA364)</x:f>
      </x:c>
      <x:c r="BC364" s="61" t="str">
        <x:f>IF(OR(A364="",AQ364=0),"",(COUNT(BI364:INDEX(BI364:CR364,1,'Настройки'!$B$3))-COUNT(CS364:INDEX(CS364:EB364,1,'Настройки'!$B$3)))/AQ364)</x:f>
      </x:c>
      <x:c r="BD364" s="64" t="str">
        <x:f>IF(OR(A364="",COUNT(CS364:INDEX(CS364:EB364,1,'Настройки'!$B$3))=0),"",AQ364/COUNT(CS364:INDEX(CS364:EB364,1,'Настройки'!$B$3)))</x:f>
      </x:c>
      <x:c r="BE364" s="64" t="str">
        <x:f>IF(OR(A364="",COUNT(CS364:INDEX(CS364:EB364,1,'Настройки'!$B$3))=0),"",IF(AVERAGE(CS364:INDEX(CS364:EB364,1,'Настройки'!$B$3))=0,"",(STDEVP(CS364:INDEX(CS364:EB364,1,'Настройки'!$B$3))/ABS(AVERAGE(CS364:INDEX(CS364:EB364,1,'Настройки'!$B$3))))^2))</x:f>
      </x:c>
      <x:c r="BF364" s="49" t="str">
        <x:f>IF(A364="","",IF(AQ364&lt;3,"Недостаточно",IF(AQ364&lt;6,"Предварительный","Обычный")))</x:f>
      </x:c>
      <x:c r="BG364" s="49" t="str">
        <x:f>IF(A364="","",IF(COUNTIF(F364:INDEX(F364:AO364,1,'Настройки'!$B$3),"&lt;0")&gt;0,IF('Настройки'!$B$10="Блокировать","Отрицательный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"),"")&amp;IF(AQ364&lt;3,"Недостаточно истории. ",IF(AQ364&lt;6,"Предварительная классификация. ",""))&amp;IF(AX364=0,"Нет спроса за горизонт. ","")&amp;IF(AZ364&gt;'Настройки'!$B$11,"Экстремальная вариативность. ",""))</x:f>
      </x:c>
      <x:c r="BH364" s="49" t="str">
        <x:f>IF(A364="","",IFERROR(VLOOKUP(BB364,'Настройки'!$D$3:$E$11,2,FALSE),"Сначала проверьте исходные данные и историю спроса.")&amp;" Уточните срок поставки, MOQ и критичность.")</x:f>
      </x:c>
      <x:c r="BI364" s="50" t="str">
        <x:f>IF(1&gt;'Настройки'!$B$3,"",IF(ISBLANK(F364),IF('Настройки'!$B$9="Нулевой спрос",0,""),IF(F364&lt;0,IF('Настройки'!$B$10="Исключить","",IF('Настройки'!$B$10="Абсолютные значения",ABS(F364),F364)),F364)))</x:f>
      </x:c>
      <x:c r="BJ364" s="50" t="str">
        <x:f>IF(2&gt;'Настройки'!$B$3,"",IF(ISBLANK(G364),IF('Настройки'!$B$9="Нулевой спрос",0,""),IF(G364&lt;0,IF('Настройки'!$B$10="Исключить","",IF('Настройки'!$B$10="Абсолютные значения",ABS(G364),G364)),G364)))</x:f>
      </x:c>
      <x:c r="BK364" s="50" t="str">
        <x:f>IF(3&gt;'Настройки'!$B$3,"",IF(ISBLANK(H364),IF('Настройки'!$B$9="Нулевой спрос",0,""),IF(H364&lt;0,IF('Настройки'!$B$10="Исключить","",IF('Настройки'!$B$10="Абсолютные значения",ABS(H364),H364)),H364)))</x:f>
      </x:c>
      <x:c r="BL364" s="50" t="str">
        <x:f>IF(4&gt;'Настройки'!$B$3,"",IF(ISBLANK(I364),IF('Настройки'!$B$9="Нулевой спрос",0,""),IF(I364&lt;0,IF('Настройки'!$B$10="Исключить","",IF('Настройки'!$B$10="Абсолютные значения",ABS(I364),I364)),I364)))</x:f>
      </x:c>
      <x:c r="BM364" s="50" t="str">
        <x:f>IF(5&gt;'Настройки'!$B$3,"",IF(ISBLANK(J364),IF('Настройки'!$B$9="Нулевой спрос",0,""),IF(J364&lt;0,IF('Настройки'!$B$10="Исключить","",IF('Настройки'!$B$10="Абсолютные значения",ABS(J364),J364)),J364)))</x:f>
      </x:c>
      <x:c r="BN364" s="50" t="str">
        <x:f>IF(6&gt;'Настройки'!$B$3,"",IF(ISBLANK(K364),IF('Настройки'!$B$9="Нулевой спрос",0,""),IF(K364&lt;0,IF('Настройки'!$B$10="Исключить","",IF('Настройки'!$B$10="Абсолютные значения",ABS(K364),K364)),K364)))</x:f>
      </x:c>
      <x:c r="BO364" s="50" t="str">
        <x:f>IF(7&gt;'Настройки'!$B$3,"",IF(ISBLANK(L364),IF('Настройки'!$B$9="Нулевой спрос",0,""),IF(L364&lt;0,IF('Настройки'!$B$10="Исключить","",IF('Настройки'!$B$10="Абсолютные значения",ABS(L364),L364)),L364)))</x:f>
      </x:c>
      <x:c r="BP364" s="50" t="str">
        <x:f>IF(8&gt;'Настройки'!$B$3,"",IF(ISBLANK(M364),IF('Настройки'!$B$9="Нулевой спрос",0,""),IF(M364&lt;0,IF('Настройки'!$B$10="Исключить","",IF('Настройки'!$B$10="Абсолютные значения",ABS(M364),M364)),M364)))</x:f>
      </x:c>
      <x:c r="BQ364" s="50" t="str">
        <x:f>IF(9&gt;'Настройки'!$B$3,"",IF(ISBLANK(N364),IF('Настройки'!$B$9="Нулевой спрос",0,""),IF(N364&lt;0,IF('Настройки'!$B$10="Исключить","",IF('Настройки'!$B$10="Абсолютные значения",ABS(N364),N364)),N364)))</x:f>
      </x:c>
      <x:c r="BR364" s="50" t="str">
        <x:f>IF(10&gt;'Настройки'!$B$3,"",IF(ISBLANK(O364),IF('Настройки'!$B$9="Нулевой спрос",0,""),IF(O364&lt;0,IF('Настройки'!$B$10="Исключить","",IF('Настройки'!$B$10="Абсолютные значения",ABS(O364),O364)),O364)))</x:f>
      </x:c>
      <x:c r="BS364" s="50" t="str">
        <x:f>IF(11&gt;'Настройки'!$B$3,"",IF(ISBLANK(P364),IF('Настройки'!$B$9="Нулевой спрос",0,""),IF(P364&lt;0,IF('Настройки'!$B$10="Исключить","",IF('Настройки'!$B$10="Абсолютные значения",ABS(P364),P364)),P364)))</x:f>
      </x:c>
      <x:c r="BT364" s="50" t="str">
        <x:f>IF(12&gt;'Настройки'!$B$3,"",IF(ISBLANK(Q364),IF('Настройки'!$B$9="Нулевой спрос",0,""),IF(Q364&lt;0,IF('Настройки'!$B$10="Исключить","",IF('Настройки'!$B$10="Абсолютные значения",ABS(Q364),Q364)),Q364)))</x:f>
      </x:c>
      <x:c r="BU364" s="50" t="str">
        <x:f>IF(13&gt;'Настройки'!$B$3,"",IF(ISBLANK(R364),IF('Настройки'!$B$9="Нулевой спрос",0,""),IF(R364&lt;0,IF('Настройки'!$B$10="Исключить","",IF('Настройки'!$B$10="Абсолютные значения",ABS(R364),R364)),R364)))</x:f>
      </x:c>
      <x:c r="BV364" s="50" t="str">
        <x:f>IF(14&gt;'Настройки'!$B$3,"",IF(ISBLANK(S364),IF('Настройки'!$B$9="Нулевой спрос",0,""),IF(S364&lt;0,IF('Настройки'!$B$10="Исключить","",IF('Настройки'!$B$10="Абсолютные значения",ABS(S364),S364)),S364)))</x:f>
      </x:c>
      <x:c r="BW364" s="50" t="str">
        <x:f>IF(15&gt;'Настройки'!$B$3,"",IF(ISBLANK(T364),IF('Настройки'!$B$9="Нулевой спрос",0,""),IF(T364&lt;0,IF('Настройки'!$B$10="Исключить","",IF('Настройки'!$B$10="Абсолютные значения",ABS(T364),T364)),T364)))</x:f>
      </x:c>
      <x:c r="BX364" s="50" t="str">
        <x:f>IF(16&gt;'Настройки'!$B$3,"",IF(ISBLANK(U364),IF('Настройки'!$B$9="Нулевой спрос",0,""),IF(U364&lt;0,IF('Настройки'!$B$10="Исключить","",IF('Настройки'!$B$10="Абсолютные значения",ABS(U364),U364)),U364)))</x:f>
      </x:c>
      <x:c r="BY364" s="50" t="str">
        <x:f>IF(17&gt;'Настройки'!$B$3,"",IF(ISBLANK(V364),IF('Настройки'!$B$9="Нулевой спрос",0,""),IF(V364&lt;0,IF('Настройки'!$B$10="Исключить","",IF('Настройки'!$B$10="Абсолютные значения",ABS(V364),V364)),V364)))</x:f>
      </x:c>
      <x:c r="BZ364" s="50" t="str">
        <x:f>IF(18&gt;'Настройки'!$B$3,"",IF(ISBLANK(W364),IF('Настройки'!$B$9="Нулевой спрос",0,""),IF(W364&lt;0,IF('Настройки'!$B$10="Исключить","",IF('Настройки'!$B$10="Абсолютные значения",ABS(W364),W364)),W364)))</x:f>
      </x:c>
      <x:c r="CA364" s="50" t="str">
        <x:f>IF(19&gt;'Настройки'!$B$3,"",IF(ISBLANK(X364),IF('Настройки'!$B$9="Нулевой спрос",0,""),IF(X364&lt;0,IF('Настройки'!$B$10="Исключить","",IF('Настройки'!$B$10="Абсолютные значения",ABS(X364),X364)),X364)))</x:f>
      </x:c>
      <x:c r="CB364" s="50" t="str">
        <x:f>IF(20&gt;'Настройки'!$B$3,"",IF(ISBLANK(Y364),IF('Настройки'!$B$9="Нулевой спрос",0,""),IF(Y364&lt;0,IF('Настройки'!$B$10="Исключить","",IF('Настройки'!$B$10="Абсолютные значения",ABS(Y364),Y364)),Y364)))</x:f>
      </x:c>
      <x:c r="CC364" s="50" t="str">
        <x:f>IF(21&gt;'Настройки'!$B$3,"",IF(ISBLANK(Z364),IF('Настройки'!$B$9="Нулевой спрос",0,""),IF(Z364&lt;0,IF('Настройки'!$B$10="Исключить","",IF('Настройки'!$B$10="Абсолютные значения",ABS(Z364),Z364)),Z364)))</x:f>
      </x:c>
      <x:c r="CD364" s="50" t="str">
        <x:f>IF(22&gt;'Настройки'!$B$3,"",IF(ISBLANK(AA364),IF('Настройки'!$B$9="Нулевой спрос",0,""),IF(AA364&lt;0,IF('Настройки'!$B$10="Исключить","",IF('Настройки'!$B$10="Абсолютные значения",ABS(AA364),AA364)),AA364)))</x:f>
      </x:c>
      <x:c r="CE364" s="50" t="str">
        <x:f>IF(23&gt;'Настройки'!$B$3,"",IF(ISBLANK(AB364),IF('Настройки'!$B$9="Нулевой спрос",0,""),IF(AB364&lt;0,IF('Настройки'!$B$10="Исключить","",IF('Настройки'!$B$10="Абсолютные значения",ABS(AB364),AB364)),AB364)))</x:f>
      </x:c>
      <x:c r="CF364" s="50" t="str">
        <x:f>IF(24&gt;'Настройки'!$B$3,"",IF(ISBLANK(AC364),IF('Настройки'!$B$9="Нулевой спрос",0,""),IF(AC364&lt;0,IF('Настройки'!$B$10="Исключить","",IF('Настройки'!$B$10="Абсолютные значения",ABS(AC364),AC364)),AC364)))</x:f>
      </x:c>
      <x:c r="CG364" s="50" t="str">
        <x:f>IF(25&gt;'Настройки'!$B$3,"",IF(ISBLANK(AD364),IF('Настройки'!$B$9="Нулевой спрос",0,""),IF(AD364&lt;0,IF('Настройки'!$B$10="Исключить","",IF('Настройки'!$B$10="Абсолютные значения",ABS(AD364),AD364)),AD364)))</x:f>
      </x:c>
      <x:c r="CH364" s="50" t="str">
        <x:f>IF(26&gt;'Настройки'!$B$3,"",IF(ISBLANK(AE364),IF('Настройки'!$B$9="Нулевой спрос",0,""),IF(AE364&lt;0,IF('Настройки'!$B$10="Исключить","",IF('Настройки'!$B$10="Абсолютные значения",ABS(AE364),AE364)),AE364)))</x:f>
      </x:c>
      <x:c r="CI364" s="50" t="str">
        <x:f>IF(27&gt;'Настройки'!$B$3,"",IF(ISBLANK(AF364),IF('Настройки'!$B$9="Нулевой спрос",0,""),IF(AF364&lt;0,IF('Настройки'!$B$10="Исключить","",IF('Настройки'!$B$10="Абсолютные значения",ABS(AF364),AF364)),AF364)))</x:f>
      </x:c>
      <x:c r="CJ364" s="50" t="str">
        <x:f>IF(28&gt;'Настройки'!$B$3,"",IF(ISBLANK(AG364),IF('Настройки'!$B$9="Нулевой спрос",0,""),IF(AG364&lt;0,IF('Настройки'!$B$10="Исключить","",IF('Настройки'!$B$10="Абсолютные значения",ABS(AG364),AG364)),AG364)))</x:f>
      </x:c>
      <x:c r="CK364" s="50" t="str">
        <x:f>IF(29&gt;'Настройки'!$B$3,"",IF(ISBLANK(AH364),IF('Настройки'!$B$9="Нулевой спрос",0,""),IF(AH364&lt;0,IF('Настройки'!$B$10="Исключить","",IF('Настройки'!$B$10="Абсолютные значения",ABS(AH364),AH364)),AH364)))</x:f>
      </x:c>
      <x:c r="CL364" s="50" t="str">
        <x:f>IF(30&gt;'Настройки'!$B$3,"",IF(ISBLANK(AI364),IF('Настройки'!$B$9="Нулевой спрос",0,""),IF(AI364&lt;0,IF('Настройки'!$B$10="Исключить","",IF('Настройки'!$B$10="Абсолютные значения",ABS(AI364),AI364)),AI364)))</x:f>
      </x:c>
      <x:c r="CM364" s="50" t="str">
        <x:f>IF(31&gt;'Настройки'!$B$3,"",IF(ISBLANK(AJ364),IF('Настройки'!$B$9="Нулевой спрос",0,""),IF(AJ364&lt;0,IF('Настройки'!$B$10="Исключить","",IF('Настройки'!$B$10="Абсолютные значения",ABS(AJ364),AJ364)),AJ364)))</x:f>
      </x:c>
      <x:c r="CN364" s="50" t="str">
        <x:f>IF(32&gt;'Настройки'!$B$3,"",IF(ISBLANK(AK364),IF('Настройки'!$B$9="Нулевой спрос",0,""),IF(AK364&lt;0,IF('Настройки'!$B$10="Исключить","",IF('Настройки'!$B$10="Абсолютные значения",ABS(AK364),AK364)),AK364)))</x:f>
      </x:c>
      <x:c r="CO364" s="50" t="str">
        <x:f>IF(33&gt;'Настройки'!$B$3,"",IF(ISBLANK(AL364),IF('Настройки'!$B$9="Нулевой спрос",0,""),IF(AL364&lt;0,IF('Настройки'!$B$10="Исключить","",IF('Настройки'!$B$10="Абсолютные значения",ABS(AL364),AL364)),AL364)))</x:f>
      </x:c>
      <x:c r="CP364" s="50" t="str">
        <x:f>IF(34&gt;'Настройки'!$B$3,"",IF(ISBLANK(AM364),IF('Настройки'!$B$9="Нулевой спрос",0,""),IF(AM364&lt;0,IF('Настройки'!$B$10="Исключить","",IF('Настройки'!$B$10="Абсолютные значения",ABS(AM364),AM364)),AM364)))</x:f>
      </x:c>
      <x:c r="CQ364" s="50" t="str">
        <x:f>IF(35&gt;'Настройки'!$B$3,"",IF(ISBLANK(AN364),IF('Настройки'!$B$9="Нулевой спрос",0,""),IF(AN364&lt;0,IF('Настройки'!$B$10="Исключить","",IF('Настройки'!$B$10="Абсолютные значения",ABS(AN364),AN364)),AN364)))</x:f>
      </x:c>
      <x:c r="CR364" s="50" t="str">
        <x:f>IF(36&gt;'Настройки'!$B$3,"",IF(ISBLANK(AO364),IF('Настройки'!$B$9="Нулевой спрос",0,""),IF(AO364&lt;0,IF('Настройки'!$B$10="Исключить","",IF('Настройки'!$B$10="Абсолютные значения",ABS(AO364),AO364)),AO364)))</x:f>
      </x:c>
      <x:c r="CS364" s="50" t="str">
        <x:f>IF(OR(1&gt;'Настройки'!$B$3,ISBLANK(BI364),BI364=0),"",BI364)</x:f>
      </x:c>
      <x:c r="CT364" s="50" t="str">
        <x:f>IF(OR(2&gt;'Настройки'!$B$3,ISBLANK(BJ364),BJ364=0),"",BJ364)</x:f>
      </x:c>
      <x:c r="CU364" s="50" t="str">
        <x:f>IF(OR(3&gt;'Настройки'!$B$3,ISBLANK(BK364),BK364=0),"",BK364)</x:f>
      </x:c>
      <x:c r="CV364" s="50" t="str">
        <x:f>IF(OR(4&gt;'Настройки'!$B$3,ISBLANK(BL364),BL364=0),"",BL364)</x:f>
      </x:c>
      <x:c r="CW364" s="50" t="str">
        <x:f>IF(OR(5&gt;'Настройки'!$B$3,ISBLANK(BM364),BM364=0),"",BM364)</x:f>
      </x:c>
      <x:c r="CX364" s="50" t="str">
        <x:f>IF(OR(6&gt;'Настройки'!$B$3,ISBLANK(BN364),BN364=0),"",BN364)</x:f>
      </x:c>
      <x:c r="CY364" s="50" t="str">
        <x:f>IF(OR(7&gt;'Настройки'!$B$3,ISBLANK(BO364),BO364=0),"",BO364)</x:f>
      </x:c>
      <x:c r="CZ364" s="50" t="str">
        <x:f>IF(OR(8&gt;'Настройки'!$B$3,ISBLANK(BP364),BP364=0),"",BP364)</x:f>
      </x:c>
      <x:c r="DA364" s="50" t="str">
        <x:f>IF(OR(9&gt;'Настройки'!$B$3,ISBLANK(BQ364),BQ364=0),"",BQ364)</x:f>
      </x:c>
      <x:c r="DB364" s="50" t="str">
        <x:f>IF(OR(10&gt;'Настройки'!$B$3,ISBLANK(BR364),BR364=0),"",BR364)</x:f>
      </x:c>
      <x:c r="DC364" s="50" t="str">
        <x:f>IF(OR(11&gt;'Настройки'!$B$3,ISBLANK(BS364),BS364=0),"",BS364)</x:f>
      </x:c>
      <x:c r="DD364" s="50" t="str">
        <x:f>IF(OR(12&gt;'Настройки'!$B$3,ISBLANK(BT364),BT364=0),"",BT364)</x:f>
      </x:c>
      <x:c r="DE364" s="50" t="str">
        <x:f>IF(OR(13&gt;'Настройки'!$B$3,ISBLANK(BU364),BU364=0),"",BU364)</x:f>
      </x:c>
      <x:c r="DF364" s="50" t="str">
        <x:f>IF(OR(14&gt;'Настройки'!$B$3,ISBLANK(BV364),BV364=0),"",BV364)</x:f>
      </x:c>
      <x:c r="DG364" s="50" t="str">
        <x:f>IF(OR(15&gt;'Настройки'!$B$3,ISBLANK(BW364),BW364=0),"",BW364)</x:f>
      </x:c>
      <x:c r="DH364" s="50" t="str">
        <x:f>IF(OR(16&gt;'Настройки'!$B$3,ISBLANK(BX364),BX364=0),"",BX364)</x:f>
      </x:c>
      <x:c r="DI364" s="50" t="str">
        <x:f>IF(OR(17&gt;'Настройки'!$B$3,ISBLANK(BY364),BY364=0),"",BY364)</x:f>
      </x:c>
      <x:c r="DJ364" s="50" t="str">
        <x:f>IF(OR(18&gt;'Настройки'!$B$3,ISBLANK(BZ364),BZ364=0),"",BZ364)</x:f>
      </x:c>
      <x:c r="DK364" s="50" t="str">
        <x:f>IF(OR(19&gt;'Настройки'!$B$3,ISBLANK(CA364),CA364=0),"",CA364)</x:f>
      </x:c>
      <x:c r="DL364" s="50" t="str">
        <x:f>IF(OR(20&gt;'Настройки'!$B$3,ISBLANK(CB364),CB364=0),"",CB364)</x:f>
      </x:c>
      <x:c r="DM364" s="50" t="str">
        <x:f>IF(OR(21&gt;'Настройки'!$B$3,ISBLANK(CC364),CC364=0),"",CC364)</x:f>
      </x:c>
      <x:c r="DN364" s="50" t="str">
        <x:f>IF(OR(22&gt;'Настройки'!$B$3,ISBLANK(CD364),CD364=0),"",CD364)</x:f>
      </x:c>
      <x:c r="DO364" s="50" t="str">
        <x:f>IF(OR(23&gt;'Настройки'!$B$3,ISBLANK(CE364),CE364=0),"",CE364)</x:f>
      </x:c>
      <x:c r="DP364" s="50" t="str">
        <x:f>IF(OR(24&gt;'Настройки'!$B$3,ISBLANK(CF364),CF364=0),"",CF364)</x:f>
      </x:c>
      <x:c r="DQ364" s="50" t="str">
        <x:f>IF(OR(25&gt;'Настройки'!$B$3,ISBLANK(CG364),CG364=0),"",CG364)</x:f>
      </x:c>
      <x:c r="DR364" s="50" t="str">
        <x:f>IF(OR(26&gt;'Настройки'!$B$3,ISBLANK(CH364),CH364=0),"",CH364)</x:f>
      </x:c>
      <x:c r="DS364" s="50" t="str">
        <x:f>IF(OR(27&gt;'Настройки'!$B$3,ISBLANK(CI364),CI364=0),"",CI364)</x:f>
      </x:c>
      <x:c r="DT364" s="50" t="str">
        <x:f>IF(OR(28&gt;'Настройки'!$B$3,ISBLANK(CJ364),CJ364=0),"",CJ364)</x:f>
      </x:c>
      <x:c r="DU364" s="50" t="str">
        <x:f>IF(OR(29&gt;'Настройки'!$B$3,ISBLANK(CK364),CK364=0),"",CK364)</x:f>
      </x:c>
      <x:c r="DV364" s="50" t="str">
        <x:f>IF(OR(30&gt;'Настройки'!$B$3,ISBLANK(CL364),CL364=0),"",CL364)</x:f>
      </x:c>
      <x:c r="DW364" s="50" t="str">
        <x:f>IF(OR(31&gt;'Настройки'!$B$3,ISBLANK(CM364),CM364=0),"",CM364)</x:f>
      </x:c>
      <x:c r="DX364" s="50" t="str">
        <x:f>IF(OR(32&gt;'Настройки'!$B$3,ISBLANK(CN364),CN364=0),"",CN364)</x:f>
      </x:c>
      <x:c r="DY364" s="50" t="str">
        <x:f>IF(OR(33&gt;'Настройки'!$B$3,ISBLANK(CO364),CO364=0),"",CO364)</x:f>
      </x:c>
      <x:c r="DZ364" s="50" t="str">
        <x:f>IF(OR(34&gt;'Настройки'!$B$3,ISBLANK(CP364),CP364=0),"",CP364)</x:f>
      </x:c>
      <x:c r="EA364" s="50" t="str">
        <x:f>IF(OR(35&gt;'Настройки'!$B$3,ISBLANK(CQ364),CQ364=0),"",CQ364)</x:f>
      </x:c>
      <x:c r="EB364" s="50" t="str">
        <x:f>IF(OR(36&gt;'Настройки'!$B$3,ISBLANK(CR364),CR364=0),"",CR364)</x:f>
      </x:c>
      <x:c r="EC364" s="50" t="str">
        <x:f>IF(A364="","",IF(OR(BB364="AZ",BB364="BZ"),10000+ROW(),IF(AZ364&gt;'Настройки'!$B$11,20000+ROW(),IF(BF364&lt;&gt;"Обычный",30000+ROW(),IF(AX364&lt;=0,40000+ROW(),"")))))</x:f>
      </x:c>
      <x:c r="ED364" s="50" t="str">
        <x:f>IF(EC364="","",COUNTIFS($EC$2:$EC$1001,"&gt;0",$EC$2:$EC$1001,"&lt;"&amp;EC364)+1)</x:f>
      </x:c>
    </x:row>
    <x:row r="365">
      <x:c r="A365" s="115"/>
      <x:c r="B365" s="115"/>
      <x:c r="C365" s="115"/>
      <x:c r="D365" s="118"/>
      <x:c r="E365" s="118"/>
      <x:c r="F365" s="118"/>
      <x:c r="G365" s="118"/>
      <x:c r="H365" s="118"/>
      <x:c r="I365" s="118"/>
      <x:c r="J365" s="118"/>
      <x:c r="K365" s="118"/>
      <x:c r="L365" s="118"/>
      <x:c r="M365" s="118"/>
      <x:c r="N365" s="118"/>
      <x:c r="O365" s="118"/>
      <x:c r="P365" s="118"/>
      <x:c r="Q365" s="118"/>
      <x:c r="R365" s="118"/>
      <x:c r="S365" s="118"/>
      <x:c r="T365" s="118"/>
      <x:c r="U365" s="118"/>
      <x:c r="V365" s="118"/>
      <x:c r="W365" s="118"/>
      <x:c r="X365" s="118"/>
      <x:c r="Y365" s="118"/>
      <x:c r="Z365" s="118"/>
      <x:c r="AA365" s="118"/>
      <x:c r="AB365" s="118"/>
      <x:c r="AC365" s="118"/>
      <x:c r="AD365" s="118"/>
      <x:c r="AE365" s="118"/>
      <x:c r="AF365" s="118"/>
      <x:c r="AG365" s="118"/>
      <x:c r="AH365" s="118"/>
      <x:c r="AI365" s="118"/>
      <x:c r="AJ365" s="118"/>
      <x:c r="AK365" s="118"/>
      <x:c r="AL365" s="118"/>
      <x:c r="AM365" s="118"/>
      <x:c r="AN365" s="118"/>
      <x:c r="AO365" s="118"/>
      <x:c r="AP365" s="115"/>
      <x:c r="AQ365" s="49" t="str">
        <x:f>IF(A365="","",COUNT(BI365:INDEX(BI365:CR365,1,'Настройки'!$B$3)))</x:f>
      </x:c>
      <x:c r="AR365" s="49" t="str">
        <x:f>IF(A365="","",SUM(BI365:INDEX(BI365:CR365,1,'Настройки'!$B$3)))</x:f>
      </x:c>
      <x:c r="AS365" s="58" t="str">
        <x:f>IF(A365="","",IF('Настройки'!$B$4="Стоимость потребления",AR365*D365,IF('Настройки'!$B$4="Количество",AR365,E365)))</x:f>
      </x:c>
      <x:c r="AT365" s="61" t="str">
        <x:f>IF(OR(A365="",AS365&lt;0,SUM($AS$2:$AS$1001)&lt;=0),"",AS365/SUM($AS$2:$AS$1001))</x:f>
      </x:c>
      <x:c r="AU365" s="61" t="str">
        <x:f>IF(OR(A365="",AS365&lt;0,SUM($AS$2:$AS$1001)&lt;=0),"",SUMIFS($AS$2:$AS$1001,$AS$2:$AS$1001,"&gt;"&amp;AS365)/SUM($AS$2:$AS$1001))</x:f>
      </x:c>
      <x:c r="AV365" s="61" t="str">
        <x:f>IF(OR(A365="",AS365&lt;0,SUM($AS$2:$AS$1001)&lt;=0),"",SUMIFS($AS$2:$AS$1001,$AS$2:$AS$1001,"&gt;="&amp;AS365)/SUM($AS$2:$AS$1001))</x:f>
      </x:c>
      <x:c r="AW365" s="49" t="str">
        <x:f>IF(A365="","",IF(SUM($AS$2:$AS$1001)&lt;=0,"Не определён",IF(AS365&lt;0,"Исключение",IF(AU365&lt;'Настройки'!$B$5,"A",IF(AU365&lt;'Настройки'!$B$6,"B","C")))))</x:f>
      </x:c>
      <x:c r="AX365" s="58" t="str">
        <x:f>IF(A365="","",IF(AQ365=0,"",AVERAGE(BI365:INDEX(BI365:CR365,1,'Настройки'!$B$3))))</x:f>
      </x:c>
      <x:c r="AY365" s="58" t="str">
        <x:f>IF(OR(A365="",AQ365=0),"",STDEVP(BI365:INDEX(BI365:CR365,1,'Настройки'!$B$3)))</x:f>
      </x:c>
      <x:c r="AZ365" s="61" t="str">
        <x:f>IF(OR(A365="",AQ365&lt;'Настройки'!$B$12,AX365&lt;=0,AND('Настройки'!$B$10="Блокировать",COUNTIF(F365:INDEX(F365:AO365,1,'Настройки'!$B$3),"&lt;0")&gt;0)),"",AY365/ABS(AX365))</x:f>
      </x:c>
      <x:c r="BA365" s="49" t="str">
        <x:f>IF(A365="","",IF(AND('Настройки'!$B$10="Блокировать",COUNTIF(F365:INDEX(F365:AO365,1,'Настройки'!$B$3),"&lt;0")&gt;0),"Не определён",IF(AQ365&lt;'Настройки'!$B$12,"Не определён",IF(AX365=0,"Нет спроса",IF(AX365&lt;0,"Не определён",IF(AZ365&lt;='Настройки'!$B$7,"X",IF(AZ365&lt;='Настройки'!$B$8,"Y","Z")))))))</x:f>
      </x:c>
      <x:c r="BB365" s="49" t="str">
        <x:f>IF(OR(A365="",LEN(AW365)&lt;&gt;1,LEN(BA365)&lt;&gt;1),"",AW365&amp;BA365)</x:f>
      </x:c>
      <x:c r="BC365" s="61" t="str">
        <x:f>IF(OR(A365="",AQ365=0),"",(COUNT(BI365:INDEX(BI365:CR365,1,'Настройки'!$B$3))-COUNT(CS365:INDEX(CS365:EB365,1,'Настройки'!$B$3)))/AQ365)</x:f>
      </x:c>
      <x:c r="BD365" s="64" t="str">
        <x:f>IF(OR(A365="",COUNT(CS365:INDEX(CS365:EB365,1,'Настройки'!$B$3))=0),"",AQ365/COUNT(CS365:INDEX(CS365:EB365,1,'Настройки'!$B$3)))</x:f>
      </x:c>
      <x:c r="BE365" s="64" t="str">
        <x:f>IF(OR(A365="",COUNT(CS365:INDEX(CS365:EB365,1,'Настройки'!$B$3))=0),"",IF(AVERAGE(CS365:INDEX(CS365:EB365,1,'Настройки'!$B$3))=0,"",(STDEVP(CS365:INDEX(CS365:EB365,1,'Настройки'!$B$3))/ABS(AVERAGE(CS365:INDEX(CS365:EB365,1,'Настройки'!$B$3))))^2))</x:f>
      </x:c>
      <x:c r="BF365" s="49" t="str">
        <x:f>IF(A365="","",IF(AQ365&lt;3,"Недостаточно",IF(AQ365&lt;6,"Предварительный","Обычный")))</x:f>
      </x:c>
      <x:c r="BG365" s="49" t="str">
        <x:f>IF(A365="","",IF(COUNTIF(F365:INDEX(F365:AO365,1,'Настройки'!$B$3),"&lt;0")&gt;0,IF('Настройки'!$B$10="Блокировать","Отрицательный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"),"")&amp;IF(AQ365&lt;3,"Недостаточно истории. ",IF(AQ365&lt;6,"Предварительная классификация. ",""))&amp;IF(AX365=0,"Нет спроса за горизонт. ","")&amp;IF(AZ365&gt;'Настройки'!$B$11,"Экстремальная вариативность. ",""))</x:f>
      </x:c>
      <x:c r="BH365" s="49" t="str">
        <x:f>IF(A365="","",IFERROR(VLOOKUP(BB365,'Настройки'!$D$3:$E$11,2,FALSE),"Сначала проверьте исходные данные и историю спроса.")&amp;" Уточните срок поставки, MOQ и критичность.")</x:f>
      </x:c>
      <x:c r="BI365" s="50" t="str">
        <x:f>IF(1&gt;'Настройки'!$B$3,"",IF(ISBLANK(F365),IF('Настройки'!$B$9="Нулевой спрос",0,""),IF(F365&lt;0,IF('Настройки'!$B$10="Исключить","",IF('Настройки'!$B$10="Абсолютные значения",ABS(F365),F365)),F365)))</x:f>
      </x:c>
      <x:c r="BJ365" s="50" t="str">
        <x:f>IF(2&gt;'Настройки'!$B$3,"",IF(ISBLANK(G365),IF('Настройки'!$B$9="Нулевой спрос",0,""),IF(G365&lt;0,IF('Настройки'!$B$10="Исключить","",IF('Настройки'!$B$10="Абсолютные значения",ABS(G365),G365)),G365)))</x:f>
      </x:c>
      <x:c r="BK365" s="50" t="str">
        <x:f>IF(3&gt;'Настройки'!$B$3,"",IF(ISBLANK(H365),IF('Настройки'!$B$9="Нулевой спрос",0,""),IF(H365&lt;0,IF('Настройки'!$B$10="Исключить","",IF('Настройки'!$B$10="Абсолютные значения",ABS(H365),H365)),H365)))</x:f>
      </x:c>
      <x:c r="BL365" s="50" t="str">
        <x:f>IF(4&gt;'Настройки'!$B$3,"",IF(ISBLANK(I365),IF('Настройки'!$B$9="Нулевой спрос",0,""),IF(I365&lt;0,IF('Настройки'!$B$10="Исключить","",IF('Настройки'!$B$10="Абсолютные значения",ABS(I365),I365)),I365)))</x:f>
      </x:c>
      <x:c r="BM365" s="50" t="str">
        <x:f>IF(5&gt;'Настройки'!$B$3,"",IF(ISBLANK(J365),IF('Настройки'!$B$9="Нулевой спрос",0,""),IF(J365&lt;0,IF('Настройки'!$B$10="Исключить","",IF('Настройки'!$B$10="Абсолютные значения",ABS(J365),J365)),J365)))</x:f>
      </x:c>
      <x:c r="BN365" s="50" t="str">
        <x:f>IF(6&gt;'Настройки'!$B$3,"",IF(ISBLANK(K365),IF('Настройки'!$B$9="Нулевой спрос",0,""),IF(K365&lt;0,IF('Настройки'!$B$10="Исключить","",IF('Настройки'!$B$10="Абсолютные значения",ABS(K365),K365)),K365)))</x:f>
      </x:c>
      <x:c r="BO365" s="50" t="str">
        <x:f>IF(7&gt;'Настройки'!$B$3,"",IF(ISBLANK(L365),IF('Настройки'!$B$9="Нулевой спрос",0,""),IF(L365&lt;0,IF('Настройки'!$B$10="Исключить","",IF('Настройки'!$B$10="Абсолютные значения",ABS(L365),L365)),L365)))</x:f>
      </x:c>
      <x:c r="BP365" s="50" t="str">
        <x:f>IF(8&gt;'Настройки'!$B$3,"",IF(ISBLANK(M365),IF('Настройки'!$B$9="Нулевой спрос",0,""),IF(M365&lt;0,IF('Настройки'!$B$10="Исключить","",IF('Настройки'!$B$10="Абсолютные значения",ABS(M365),M365)),M365)))</x:f>
      </x:c>
      <x:c r="BQ365" s="50" t="str">
        <x:f>IF(9&gt;'Настройки'!$B$3,"",IF(ISBLANK(N365),IF('Настройки'!$B$9="Нулевой спрос",0,""),IF(N365&lt;0,IF('Настройки'!$B$10="Исключить","",IF('Настройки'!$B$10="Абсолютные значения",ABS(N365),N365)),N365)))</x:f>
      </x:c>
      <x:c r="BR365" s="50" t="str">
        <x:f>IF(10&gt;'Настройки'!$B$3,"",IF(ISBLANK(O365),IF('Настройки'!$B$9="Нулевой спрос",0,""),IF(O365&lt;0,IF('Настройки'!$B$10="Исключить","",IF('Настройки'!$B$10="Абсолютные значения",ABS(O365),O365)),O365)))</x:f>
      </x:c>
      <x:c r="BS365" s="50" t="str">
        <x:f>IF(11&gt;'Настройки'!$B$3,"",IF(ISBLANK(P365),IF('Настройки'!$B$9="Нулевой спрос",0,""),IF(P365&lt;0,IF('Настройки'!$B$10="Исключить","",IF('Настройки'!$B$10="Абсолютные значения",ABS(P365),P365)),P365)))</x:f>
      </x:c>
      <x:c r="BT365" s="50" t="str">
        <x:f>IF(12&gt;'Настройки'!$B$3,"",IF(ISBLANK(Q365),IF('Настройки'!$B$9="Нулевой спрос",0,""),IF(Q365&lt;0,IF('Настройки'!$B$10="Исключить","",IF('Настройки'!$B$10="Абсолютные значения",ABS(Q365),Q365)),Q365)))</x:f>
      </x:c>
      <x:c r="BU365" s="50" t="str">
        <x:f>IF(13&gt;'Настройки'!$B$3,"",IF(ISBLANK(R365),IF('Настройки'!$B$9="Нулевой спрос",0,""),IF(R365&lt;0,IF('Настройки'!$B$10="Исключить","",IF('Настройки'!$B$10="Абсолютные значения",ABS(R365),R365)),R365)))</x:f>
      </x:c>
      <x:c r="BV365" s="50" t="str">
        <x:f>IF(14&gt;'Настройки'!$B$3,"",IF(ISBLANK(S365),IF('Настройки'!$B$9="Нулевой спрос",0,""),IF(S365&lt;0,IF('Настройки'!$B$10="Исключить","",IF('Настройки'!$B$10="Абсолютные значения",ABS(S365),S365)),S365)))</x:f>
      </x:c>
      <x:c r="BW365" s="50" t="str">
        <x:f>IF(15&gt;'Настройки'!$B$3,"",IF(ISBLANK(T365),IF('Настройки'!$B$9="Нулевой спрос",0,""),IF(T365&lt;0,IF('Настройки'!$B$10="Исключить","",IF('Настройки'!$B$10="Абсолютные значения",ABS(T365),T365)),T365)))</x:f>
      </x:c>
      <x:c r="BX365" s="50" t="str">
        <x:f>IF(16&gt;'Настройки'!$B$3,"",IF(ISBLANK(U365),IF('Настройки'!$B$9="Нулевой спрос",0,""),IF(U365&lt;0,IF('Настройки'!$B$10="Исключить","",IF('Настройки'!$B$10="Абсолютные значения",ABS(U365),U365)),U365)))</x:f>
      </x:c>
      <x:c r="BY365" s="50" t="str">
        <x:f>IF(17&gt;'Настройки'!$B$3,"",IF(ISBLANK(V365),IF('Настройки'!$B$9="Нулевой спрос",0,""),IF(V365&lt;0,IF('Настройки'!$B$10="Исключить","",IF('Настройки'!$B$10="Абсолютные значения",ABS(V365),V365)),V365)))</x:f>
      </x:c>
      <x:c r="BZ365" s="50" t="str">
        <x:f>IF(18&gt;'Настройки'!$B$3,"",IF(ISBLANK(W365),IF('Настройки'!$B$9="Нулевой спрос",0,""),IF(W365&lt;0,IF('Настройки'!$B$10="Исключить","",IF('Настройки'!$B$10="Абсолютные значения",ABS(W365),W365)),W365)))</x:f>
      </x:c>
      <x:c r="CA365" s="50" t="str">
        <x:f>IF(19&gt;'Настройки'!$B$3,"",IF(ISBLANK(X365),IF('Настройки'!$B$9="Нулевой спрос",0,""),IF(X365&lt;0,IF('Настройки'!$B$10="Исключить","",IF('Настройки'!$B$10="Абсолютные значения",ABS(X365),X365)),X365)))</x:f>
      </x:c>
      <x:c r="CB365" s="50" t="str">
        <x:f>IF(20&gt;'Настройки'!$B$3,"",IF(ISBLANK(Y365),IF('Настройки'!$B$9="Нулевой спрос",0,""),IF(Y365&lt;0,IF('Настройки'!$B$10="Исключить","",IF('Настройки'!$B$10="Абсолютные значения",ABS(Y365),Y365)),Y365)))</x:f>
      </x:c>
      <x:c r="CC365" s="50" t="str">
        <x:f>IF(21&gt;'Настройки'!$B$3,"",IF(ISBLANK(Z365),IF('Настройки'!$B$9="Нулевой спрос",0,""),IF(Z365&lt;0,IF('Настройки'!$B$10="Исключить","",IF('Настройки'!$B$10="Абсолютные значения",ABS(Z365),Z365)),Z365)))</x:f>
      </x:c>
      <x:c r="CD365" s="50" t="str">
        <x:f>IF(22&gt;'Настройки'!$B$3,"",IF(ISBLANK(AA365),IF('Настройки'!$B$9="Нулевой спрос",0,""),IF(AA365&lt;0,IF('Настройки'!$B$10="Исключить","",IF('Настройки'!$B$10="Абсолютные значения",ABS(AA365),AA365)),AA365)))</x:f>
      </x:c>
      <x:c r="CE365" s="50" t="str">
        <x:f>IF(23&gt;'Настройки'!$B$3,"",IF(ISBLANK(AB365),IF('Настройки'!$B$9="Нулевой спрос",0,""),IF(AB365&lt;0,IF('Настройки'!$B$10="Исключить","",IF('Настройки'!$B$10="Абсолютные значения",ABS(AB365),AB365)),AB365)))</x:f>
      </x:c>
      <x:c r="CF365" s="50" t="str">
        <x:f>IF(24&gt;'Настройки'!$B$3,"",IF(ISBLANK(AC365),IF('Настройки'!$B$9="Нулевой спрос",0,""),IF(AC365&lt;0,IF('Настройки'!$B$10="Исключить","",IF('Настройки'!$B$10="Абсолютные значения",ABS(AC365),AC365)),AC365)))</x:f>
      </x:c>
      <x:c r="CG365" s="50" t="str">
        <x:f>IF(25&gt;'Настройки'!$B$3,"",IF(ISBLANK(AD365),IF('Настройки'!$B$9="Нулевой спрос",0,""),IF(AD365&lt;0,IF('Настройки'!$B$10="Исключить","",IF('Настройки'!$B$10="Абсолютные значения",ABS(AD365),AD365)),AD365)))</x:f>
      </x:c>
      <x:c r="CH365" s="50" t="str">
        <x:f>IF(26&gt;'Настройки'!$B$3,"",IF(ISBLANK(AE365),IF('Настройки'!$B$9="Нулевой спрос",0,""),IF(AE365&lt;0,IF('Настройки'!$B$10="Исключить","",IF('Настройки'!$B$10="Абсолютные значения",ABS(AE365),AE365)),AE365)))</x:f>
      </x:c>
      <x:c r="CI365" s="50" t="str">
        <x:f>IF(27&gt;'Настройки'!$B$3,"",IF(ISBLANK(AF365),IF('Настройки'!$B$9="Нулевой спрос",0,""),IF(AF365&lt;0,IF('Настройки'!$B$10="Исключить","",IF('Настройки'!$B$10="Абсолютные значения",ABS(AF365),AF365)),AF365)))</x:f>
      </x:c>
      <x:c r="CJ365" s="50" t="str">
        <x:f>IF(28&gt;'Настройки'!$B$3,"",IF(ISBLANK(AG365),IF('Настройки'!$B$9="Нулевой спрос",0,""),IF(AG365&lt;0,IF('Настройки'!$B$10="Исключить","",IF('Настройки'!$B$10="Абсолютные значения",ABS(AG365),AG365)),AG365)))</x:f>
      </x:c>
      <x:c r="CK365" s="50" t="str">
        <x:f>IF(29&gt;'Настройки'!$B$3,"",IF(ISBLANK(AH365),IF('Настройки'!$B$9="Нулевой спрос",0,""),IF(AH365&lt;0,IF('Настройки'!$B$10="Исключить","",IF('Настройки'!$B$10="Абсолютные значения",ABS(AH365),AH365)),AH365)))</x:f>
      </x:c>
      <x:c r="CL365" s="50" t="str">
        <x:f>IF(30&gt;'Настройки'!$B$3,"",IF(ISBLANK(AI365),IF('Настройки'!$B$9="Нулевой спрос",0,""),IF(AI365&lt;0,IF('Настройки'!$B$10="Исключить","",IF('Настройки'!$B$10="Абсолютные значения",ABS(AI365),AI365)),AI365)))</x:f>
      </x:c>
      <x:c r="CM365" s="50" t="str">
        <x:f>IF(31&gt;'Настройки'!$B$3,"",IF(ISBLANK(AJ365),IF('Настройки'!$B$9="Нулевой спрос",0,""),IF(AJ365&lt;0,IF('Настройки'!$B$10="Исключить","",IF('Настройки'!$B$10="Абсолютные значения",ABS(AJ365),AJ365)),AJ365)))</x:f>
      </x:c>
      <x:c r="CN365" s="50" t="str">
        <x:f>IF(32&gt;'Настройки'!$B$3,"",IF(ISBLANK(AK365),IF('Настройки'!$B$9="Нулевой спрос",0,""),IF(AK365&lt;0,IF('Настройки'!$B$10="Исключить","",IF('Настройки'!$B$10="Абсолютные значения",ABS(AK365),AK365)),AK365)))</x:f>
      </x:c>
      <x:c r="CO365" s="50" t="str">
        <x:f>IF(33&gt;'Настройки'!$B$3,"",IF(ISBLANK(AL365),IF('Настройки'!$B$9="Нулевой спрос",0,""),IF(AL365&lt;0,IF('Настройки'!$B$10="Исключить","",IF('Настройки'!$B$10="Абсолютные значения",ABS(AL365),AL365)),AL365)))</x:f>
      </x:c>
      <x:c r="CP365" s="50" t="str">
        <x:f>IF(34&gt;'Настройки'!$B$3,"",IF(ISBLANK(AM365),IF('Настройки'!$B$9="Нулевой спрос",0,""),IF(AM365&lt;0,IF('Настройки'!$B$10="Исключить","",IF('Настройки'!$B$10="Абсолютные значения",ABS(AM365),AM365)),AM365)))</x:f>
      </x:c>
      <x:c r="CQ365" s="50" t="str">
        <x:f>IF(35&gt;'Настройки'!$B$3,"",IF(ISBLANK(AN365),IF('Настройки'!$B$9="Нулевой спрос",0,""),IF(AN365&lt;0,IF('Настройки'!$B$10="Исключить","",IF('Настройки'!$B$10="Абсолютные значения",ABS(AN365),AN365)),AN365)))</x:f>
      </x:c>
      <x:c r="CR365" s="50" t="str">
        <x:f>IF(36&gt;'Настройки'!$B$3,"",IF(ISBLANK(AO365),IF('Настройки'!$B$9="Нулевой спрос",0,""),IF(AO365&lt;0,IF('Настройки'!$B$10="Исключить","",IF('Настройки'!$B$10="Абсолютные значения",ABS(AO365),AO365)),AO365)))</x:f>
      </x:c>
      <x:c r="CS365" s="50" t="str">
        <x:f>IF(OR(1&gt;'Настройки'!$B$3,ISBLANK(BI365),BI365=0),"",BI365)</x:f>
      </x:c>
      <x:c r="CT365" s="50" t="str">
        <x:f>IF(OR(2&gt;'Настройки'!$B$3,ISBLANK(BJ365),BJ365=0),"",BJ365)</x:f>
      </x:c>
      <x:c r="CU365" s="50" t="str">
        <x:f>IF(OR(3&gt;'Настройки'!$B$3,ISBLANK(BK365),BK365=0),"",BK365)</x:f>
      </x:c>
      <x:c r="CV365" s="50" t="str">
        <x:f>IF(OR(4&gt;'Настройки'!$B$3,ISBLANK(BL365),BL365=0),"",BL365)</x:f>
      </x:c>
      <x:c r="CW365" s="50" t="str">
        <x:f>IF(OR(5&gt;'Настройки'!$B$3,ISBLANK(BM365),BM365=0),"",BM365)</x:f>
      </x:c>
      <x:c r="CX365" s="50" t="str">
        <x:f>IF(OR(6&gt;'Настройки'!$B$3,ISBLANK(BN365),BN365=0),"",BN365)</x:f>
      </x:c>
      <x:c r="CY365" s="50" t="str">
        <x:f>IF(OR(7&gt;'Настройки'!$B$3,ISBLANK(BO365),BO365=0),"",BO365)</x:f>
      </x:c>
      <x:c r="CZ365" s="50" t="str">
        <x:f>IF(OR(8&gt;'Настройки'!$B$3,ISBLANK(BP365),BP365=0),"",BP365)</x:f>
      </x:c>
      <x:c r="DA365" s="50" t="str">
        <x:f>IF(OR(9&gt;'Настройки'!$B$3,ISBLANK(BQ365),BQ365=0),"",BQ365)</x:f>
      </x:c>
      <x:c r="DB365" s="50" t="str">
        <x:f>IF(OR(10&gt;'Настройки'!$B$3,ISBLANK(BR365),BR365=0),"",BR365)</x:f>
      </x:c>
      <x:c r="DC365" s="50" t="str">
        <x:f>IF(OR(11&gt;'Настройки'!$B$3,ISBLANK(BS365),BS365=0),"",BS365)</x:f>
      </x:c>
      <x:c r="DD365" s="50" t="str">
        <x:f>IF(OR(12&gt;'Настройки'!$B$3,ISBLANK(BT365),BT365=0),"",BT365)</x:f>
      </x:c>
      <x:c r="DE365" s="50" t="str">
        <x:f>IF(OR(13&gt;'Настройки'!$B$3,ISBLANK(BU365),BU365=0),"",BU365)</x:f>
      </x:c>
      <x:c r="DF365" s="50" t="str">
        <x:f>IF(OR(14&gt;'Настройки'!$B$3,ISBLANK(BV365),BV365=0),"",BV365)</x:f>
      </x:c>
      <x:c r="DG365" s="50" t="str">
        <x:f>IF(OR(15&gt;'Настройки'!$B$3,ISBLANK(BW365),BW365=0),"",BW365)</x:f>
      </x:c>
      <x:c r="DH365" s="50" t="str">
        <x:f>IF(OR(16&gt;'Настройки'!$B$3,ISBLANK(BX365),BX365=0),"",BX365)</x:f>
      </x:c>
      <x:c r="DI365" s="50" t="str">
        <x:f>IF(OR(17&gt;'Настройки'!$B$3,ISBLANK(BY365),BY365=0),"",BY365)</x:f>
      </x:c>
      <x:c r="DJ365" s="50" t="str">
        <x:f>IF(OR(18&gt;'Настройки'!$B$3,ISBLANK(BZ365),BZ365=0),"",BZ365)</x:f>
      </x:c>
      <x:c r="DK365" s="50" t="str">
        <x:f>IF(OR(19&gt;'Настройки'!$B$3,ISBLANK(CA365),CA365=0),"",CA365)</x:f>
      </x:c>
      <x:c r="DL365" s="50" t="str">
        <x:f>IF(OR(20&gt;'Настройки'!$B$3,ISBLANK(CB365),CB365=0),"",CB365)</x:f>
      </x:c>
      <x:c r="DM365" s="50" t="str">
        <x:f>IF(OR(21&gt;'Настройки'!$B$3,ISBLANK(CC365),CC365=0),"",CC365)</x:f>
      </x:c>
      <x:c r="DN365" s="50" t="str">
        <x:f>IF(OR(22&gt;'Настройки'!$B$3,ISBLANK(CD365),CD365=0),"",CD365)</x:f>
      </x:c>
      <x:c r="DO365" s="50" t="str">
        <x:f>IF(OR(23&gt;'Настройки'!$B$3,ISBLANK(CE365),CE365=0),"",CE365)</x:f>
      </x:c>
      <x:c r="DP365" s="50" t="str">
        <x:f>IF(OR(24&gt;'Настройки'!$B$3,ISBLANK(CF365),CF365=0),"",CF365)</x:f>
      </x:c>
      <x:c r="DQ365" s="50" t="str">
        <x:f>IF(OR(25&gt;'Настройки'!$B$3,ISBLANK(CG365),CG365=0),"",CG365)</x:f>
      </x:c>
      <x:c r="DR365" s="50" t="str">
        <x:f>IF(OR(26&gt;'Настройки'!$B$3,ISBLANK(CH365),CH365=0),"",CH365)</x:f>
      </x:c>
      <x:c r="DS365" s="50" t="str">
        <x:f>IF(OR(27&gt;'Настройки'!$B$3,ISBLANK(CI365),CI365=0),"",CI365)</x:f>
      </x:c>
      <x:c r="DT365" s="50" t="str">
        <x:f>IF(OR(28&gt;'Настройки'!$B$3,ISBLANK(CJ365),CJ365=0),"",CJ365)</x:f>
      </x:c>
      <x:c r="DU365" s="50" t="str">
        <x:f>IF(OR(29&gt;'Настройки'!$B$3,ISBLANK(CK365),CK365=0),"",CK365)</x:f>
      </x:c>
      <x:c r="DV365" s="50" t="str">
        <x:f>IF(OR(30&gt;'Настройки'!$B$3,ISBLANK(CL365),CL365=0),"",CL365)</x:f>
      </x:c>
      <x:c r="DW365" s="50" t="str">
        <x:f>IF(OR(31&gt;'Настройки'!$B$3,ISBLANK(CM365),CM365=0),"",CM365)</x:f>
      </x:c>
      <x:c r="DX365" s="50" t="str">
        <x:f>IF(OR(32&gt;'Настройки'!$B$3,ISBLANK(CN365),CN365=0),"",CN365)</x:f>
      </x:c>
      <x:c r="DY365" s="50" t="str">
        <x:f>IF(OR(33&gt;'Настройки'!$B$3,ISBLANK(CO365),CO365=0),"",CO365)</x:f>
      </x:c>
      <x:c r="DZ365" s="50" t="str">
        <x:f>IF(OR(34&gt;'Настройки'!$B$3,ISBLANK(CP365),CP365=0),"",CP365)</x:f>
      </x:c>
      <x:c r="EA365" s="50" t="str">
        <x:f>IF(OR(35&gt;'Настройки'!$B$3,ISBLANK(CQ365),CQ365=0),"",CQ365)</x:f>
      </x:c>
      <x:c r="EB365" s="50" t="str">
        <x:f>IF(OR(36&gt;'Настройки'!$B$3,ISBLANK(CR365),CR365=0),"",CR365)</x:f>
      </x:c>
      <x:c r="EC365" s="50" t="str">
        <x:f>IF(A365="","",IF(OR(BB365="AZ",BB365="BZ"),10000+ROW(),IF(AZ365&gt;'Настройки'!$B$11,20000+ROW(),IF(BF365&lt;&gt;"Обычный",30000+ROW(),IF(AX365&lt;=0,40000+ROW(),"")))))</x:f>
      </x:c>
      <x:c r="ED365" s="50" t="str">
        <x:f>IF(EC365="","",COUNTIFS($EC$2:$EC$1001,"&gt;0",$EC$2:$EC$1001,"&lt;"&amp;EC365)+1)</x:f>
      </x:c>
    </x:row>
    <x:row r="366">
      <x:c r="A366" s="115"/>
      <x:c r="B366" s="115"/>
      <x:c r="C366" s="115"/>
      <x:c r="D366" s="118"/>
      <x:c r="E366" s="118"/>
      <x:c r="F366" s="118"/>
      <x:c r="G366" s="118"/>
      <x:c r="H366" s="118"/>
      <x:c r="I366" s="118"/>
      <x:c r="J366" s="118"/>
      <x:c r="K366" s="118"/>
      <x:c r="L366" s="118"/>
      <x:c r="M366" s="118"/>
      <x:c r="N366" s="118"/>
      <x:c r="O366" s="118"/>
      <x:c r="P366" s="118"/>
      <x:c r="Q366" s="118"/>
      <x:c r="R366" s="118"/>
      <x:c r="S366" s="118"/>
      <x:c r="T366" s="118"/>
      <x:c r="U366" s="118"/>
      <x:c r="V366" s="118"/>
      <x:c r="W366" s="118"/>
      <x:c r="X366" s="118"/>
      <x:c r="Y366" s="118"/>
      <x:c r="Z366" s="118"/>
      <x:c r="AA366" s="118"/>
      <x:c r="AB366" s="118"/>
      <x:c r="AC366" s="118"/>
      <x:c r="AD366" s="118"/>
      <x:c r="AE366" s="118"/>
      <x:c r="AF366" s="118"/>
      <x:c r="AG366" s="118"/>
      <x:c r="AH366" s="118"/>
      <x:c r="AI366" s="118"/>
      <x:c r="AJ366" s="118"/>
      <x:c r="AK366" s="118"/>
      <x:c r="AL366" s="118"/>
      <x:c r="AM366" s="118"/>
      <x:c r="AN366" s="118"/>
      <x:c r="AO366" s="118"/>
      <x:c r="AP366" s="115"/>
      <x:c r="AQ366" s="49" t="str">
        <x:f>IF(A366="","",COUNT(BI366:INDEX(BI366:CR366,1,'Настройки'!$B$3)))</x:f>
      </x:c>
      <x:c r="AR366" s="49" t="str">
        <x:f>IF(A366="","",SUM(BI366:INDEX(BI366:CR366,1,'Настройки'!$B$3)))</x:f>
      </x:c>
      <x:c r="AS366" s="58" t="str">
        <x:f>IF(A366="","",IF('Настройки'!$B$4="Стоимость потребления",AR366*D366,IF('Настройки'!$B$4="Количество",AR366,E366)))</x:f>
      </x:c>
      <x:c r="AT366" s="61" t="str">
        <x:f>IF(OR(A366="",AS366&lt;0,SUM($AS$2:$AS$1001)&lt;=0),"",AS366/SUM($AS$2:$AS$1001))</x:f>
      </x:c>
      <x:c r="AU366" s="61" t="str">
        <x:f>IF(OR(A366="",AS366&lt;0,SUM($AS$2:$AS$1001)&lt;=0),"",SUMIFS($AS$2:$AS$1001,$AS$2:$AS$1001,"&gt;"&amp;AS366)/SUM($AS$2:$AS$1001))</x:f>
      </x:c>
      <x:c r="AV366" s="61" t="str">
        <x:f>IF(OR(A366="",AS366&lt;0,SUM($AS$2:$AS$1001)&lt;=0),"",SUMIFS($AS$2:$AS$1001,$AS$2:$AS$1001,"&gt;="&amp;AS366)/SUM($AS$2:$AS$1001))</x:f>
      </x:c>
      <x:c r="AW366" s="49" t="str">
        <x:f>IF(A366="","",IF(SUM($AS$2:$AS$1001)&lt;=0,"Не определён",IF(AS366&lt;0,"Исключение",IF(AU366&lt;'Настройки'!$B$5,"A",IF(AU366&lt;'Настройки'!$B$6,"B","C")))))</x:f>
      </x:c>
      <x:c r="AX366" s="58" t="str">
        <x:f>IF(A366="","",IF(AQ366=0,"",AVERAGE(BI366:INDEX(BI366:CR366,1,'Настройки'!$B$3))))</x:f>
      </x:c>
      <x:c r="AY366" s="58" t="str">
        <x:f>IF(OR(A366="",AQ366=0),"",STDEVP(BI366:INDEX(BI366:CR366,1,'Настройки'!$B$3)))</x:f>
      </x:c>
      <x:c r="AZ366" s="61" t="str">
        <x:f>IF(OR(A366="",AQ366&lt;'Настройки'!$B$12,AX366&lt;=0,AND('Настройки'!$B$10="Блокировать",COUNTIF(F366:INDEX(F366:AO366,1,'Настройки'!$B$3),"&lt;0")&gt;0)),"",AY366/ABS(AX366))</x:f>
      </x:c>
      <x:c r="BA366" s="49" t="str">
        <x:f>IF(A366="","",IF(AND('Настройки'!$B$10="Блокировать",COUNTIF(F366:INDEX(F366:AO366,1,'Настройки'!$B$3),"&lt;0")&gt;0),"Не определён",IF(AQ366&lt;'Настройки'!$B$12,"Не определён",IF(AX366=0,"Нет спроса",IF(AX366&lt;0,"Не определён",IF(AZ366&lt;='Настройки'!$B$7,"X",IF(AZ366&lt;='Настройки'!$B$8,"Y","Z")))))))</x:f>
      </x:c>
      <x:c r="BB366" s="49" t="str">
        <x:f>IF(OR(A366="",LEN(AW366)&lt;&gt;1,LEN(BA366)&lt;&gt;1),"",AW366&amp;BA366)</x:f>
      </x:c>
      <x:c r="BC366" s="61" t="str">
        <x:f>IF(OR(A366="",AQ366=0),"",(COUNT(BI366:INDEX(BI366:CR366,1,'Настройки'!$B$3))-COUNT(CS366:INDEX(CS366:EB366,1,'Настройки'!$B$3)))/AQ366)</x:f>
      </x:c>
      <x:c r="BD366" s="64" t="str">
        <x:f>IF(OR(A366="",COUNT(CS366:INDEX(CS366:EB366,1,'Настройки'!$B$3))=0),"",AQ366/COUNT(CS366:INDEX(CS366:EB366,1,'Настройки'!$B$3)))</x:f>
      </x:c>
      <x:c r="BE366" s="64" t="str">
        <x:f>IF(OR(A366="",COUNT(CS366:INDEX(CS366:EB366,1,'Настройки'!$B$3))=0),"",IF(AVERAGE(CS366:INDEX(CS366:EB366,1,'Настройки'!$B$3))=0,"",(STDEVP(CS366:INDEX(CS366:EB366,1,'Настройки'!$B$3))/ABS(AVERAGE(CS366:INDEX(CS366:EB366,1,'Настройки'!$B$3))))^2))</x:f>
      </x:c>
      <x:c r="BF366" s="49" t="str">
        <x:f>IF(A366="","",IF(AQ366&lt;3,"Недостаточно",IF(AQ366&lt;6,"Предварительный","Обычный")))</x:f>
      </x:c>
      <x:c r="BG366" s="49" t="str">
        <x:f>IF(A366="","",IF(COUNTIF(F366:INDEX(F366:AO366,1,'Настройки'!$B$3),"&lt;0")&gt;0,IF('Настройки'!$B$10="Блокировать","Отрицательный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"),"")&amp;IF(AQ366&lt;3,"Недостаточно истории. ",IF(AQ366&lt;6,"Предварительная классификация. ",""))&amp;IF(AX366=0,"Нет спроса за горизонт. ","")&amp;IF(AZ366&gt;'Настройки'!$B$11,"Экстремальная вариативность. ",""))</x:f>
      </x:c>
      <x:c r="BH366" s="49" t="str">
        <x:f>IF(A366="","",IFERROR(VLOOKUP(BB366,'Настройки'!$D$3:$E$11,2,FALSE),"Сначала проверьте исходные данные и историю спроса.")&amp;" Уточните срок поставки, MOQ и критичность.")</x:f>
      </x:c>
      <x:c r="BI366" s="50" t="str">
        <x:f>IF(1&gt;'Настройки'!$B$3,"",IF(ISBLANK(F366),IF('Настройки'!$B$9="Нулевой спрос",0,""),IF(F366&lt;0,IF('Настройки'!$B$10="Исключить","",IF('Настройки'!$B$10="Абсолютные значения",ABS(F366),F366)),F366)))</x:f>
      </x:c>
      <x:c r="BJ366" s="50" t="str">
        <x:f>IF(2&gt;'Настройки'!$B$3,"",IF(ISBLANK(G366),IF('Настройки'!$B$9="Нулевой спрос",0,""),IF(G366&lt;0,IF('Настройки'!$B$10="Исключить","",IF('Настройки'!$B$10="Абсолютные значения",ABS(G366),G366)),G366)))</x:f>
      </x:c>
      <x:c r="BK366" s="50" t="str">
        <x:f>IF(3&gt;'Настройки'!$B$3,"",IF(ISBLANK(H366),IF('Настройки'!$B$9="Нулевой спрос",0,""),IF(H366&lt;0,IF('Настройки'!$B$10="Исключить","",IF('Настройки'!$B$10="Абсолютные значения",ABS(H366),H366)),H366)))</x:f>
      </x:c>
      <x:c r="BL366" s="50" t="str">
        <x:f>IF(4&gt;'Настройки'!$B$3,"",IF(ISBLANK(I366),IF('Настройки'!$B$9="Нулевой спрос",0,""),IF(I366&lt;0,IF('Настройки'!$B$10="Исключить","",IF('Настройки'!$B$10="Абсолютные значения",ABS(I366),I366)),I366)))</x:f>
      </x:c>
      <x:c r="BM366" s="50" t="str">
        <x:f>IF(5&gt;'Настройки'!$B$3,"",IF(ISBLANK(J366),IF('Настройки'!$B$9="Нулевой спрос",0,""),IF(J366&lt;0,IF('Настройки'!$B$10="Исключить","",IF('Настройки'!$B$10="Абсолютные значения",ABS(J366),J366)),J366)))</x:f>
      </x:c>
      <x:c r="BN366" s="50" t="str">
        <x:f>IF(6&gt;'Настройки'!$B$3,"",IF(ISBLANK(K366),IF('Настройки'!$B$9="Нулевой спрос",0,""),IF(K366&lt;0,IF('Настройки'!$B$10="Исключить","",IF('Настройки'!$B$10="Абсолютные значения",ABS(K366),K366)),K366)))</x:f>
      </x:c>
      <x:c r="BO366" s="50" t="str">
        <x:f>IF(7&gt;'Настройки'!$B$3,"",IF(ISBLANK(L366),IF('Настройки'!$B$9="Нулевой спрос",0,""),IF(L366&lt;0,IF('Настройки'!$B$10="Исключить","",IF('Настройки'!$B$10="Абсолютные значения",ABS(L366),L366)),L366)))</x:f>
      </x:c>
      <x:c r="BP366" s="50" t="str">
        <x:f>IF(8&gt;'Настройки'!$B$3,"",IF(ISBLANK(M366),IF('Настройки'!$B$9="Нулевой спрос",0,""),IF(M366&lt;0,IF('Настройки'!$B$10="Исключить","",IF('Настройки'!$B$10="Абсолютные значения",ABS(M366),M366)),M366)))</x:f>
      </x:c>
      <x:c r="BQ366" s="50" t="str">
        <x:f>IF(9&gt;'Настройки'!$B$3,"",IF(ISBLANK(N366),IF('Настройки'!$B$9="Нулевой спрос",0,""),IF(N366&lt;0,IF('Настройки'!$B$10="Исключить","",IF('Настройки'!$B$10="Абсолютные значения",ABS(N366),N366)),N366)))</x:f>
      </x:c>
      <x:c r="BR366" s="50" t="str">
        <x:f>IF(10&gt;'Настройки'!$B$3,"",IF(ISBLANK(O366),IF('Настройки'!$B$9="Нулевой спрос",0,""),IF(O366&lt;0,IF('Настройки'!$B$10="Исключить","",IF('Настройки'!$B$10="Абсолютные значения",ABS(O366),O366)),O366)))</x:f>
      </x:c>
      <x:c r="BS366" s="50" t="str">
        <x:f>IF(11&gt;'Настройки'!$B$3,"",IF(ISBLANK(P366),IF('Настройки'!$B$9="Нулевой спрос",0,""),IF(P366&lt;0,IF('Настройки'!$B$10="Исключить","",IF('Настройки'!$B$10="Абсолютные значения",ABS(P366),P366)),P366)))</x:f>
      </x:c>
      <x:c r="BT366" s="50" t="str">
        <x:f>IF(12&gt;'Настройки'!$B$3,"",IF(ISBLANK(Q366),IF('Настройки'!$B$9="Нулевой спрос",0,""),IF(Q366&lt;0,IF('Настройки'!$B$10="Исключить","",IF('Настройки'!$B$10="Абсолютные значения",ABS(Q366),Q366)),Q366)))</x:f>
      </x:c>
      <x:c r="BU366" s="50" t="str">
        <x:f>IF(13&gt;'Настройки'!$B$3,"",IF(ISBLANK(R366),IF('Настройки'!$B$9="Нулевой спрос",0,""),IF(R366&lt;0,IF('Настройки'!$B$10="Исключить","",IF('Настройки'!$B$10="Абсолютные значения",ABS(R366),R366)),R366)))</x:f>
      </x:c>
      <x:c r="BV366" s="50" t="str">
        <x:f>IF(14&gt;'Настройки'!$B$3,"",IF(ISBLANK(S366),IF('Настройки'!$B$9="Нулевой спрос",0,""),IF(S366&lt;0,IF('Настройки'!$B$10="Исключить","",IF('Настройки'!$B$10="Абсолютные значения",ABS(S366),S366)),S366)))</x:f>
      </x:c>
      <x:c r="BW366" s="50" t="str">
        <x:f>IF(15&gt;'Настройки'!$B$3,"",IF(ISBLANK(T366),IF('Настройки'!$B$9="Нулевой спрос",0,""),IF(T366&lt;0,IF('Настройки'!$B$10="Исключить","",IF('Настройки'!$B$10="Абсолютные значения",ABS(T366),T366)),T366)))</x:f>
      </x:c>
      <x:c r="BX366" s="50" t="str">
        <x:f>IF(16&gt;'Настройки'!$B$3,"",IF(ISBLANK(U366),IF('Настройки'!$B$9="Нулевой спрос",0,""),IF(U366&lt;0,IF('Настройки'!$B$10="Исключить","",IF('Настройки'!$B$10="Абсолютные значения",ABS(U366),U366)),U366)))</x:f>
      </x:c>
      <x:c r="BY366" s="50" t="str">
        <x:f>IF(17&gt;'Настройки'!$B$3,"",IF(ISBLANK(V366),IF('Настройки'!$B$9="Нулевой спрос",0,""),IF(V366&lt;0,IF('Настройки'!$B$10="Исключить","",IF('Настройки'!$B$10="Абсолютные значения",ABS(V366),V366)),V366)))</x:f>
      </x:c>
      <x:c r="BZ366" s="50" t="str">
        <x:f>IF(18&gt;'Настройки'!$B$3,"",IF(ISBLANK(W366),IF('Настройки'!$B$9="Нулевой спрос",0,""),IF(W366&lt;0,IF('Настройки'!$B$10="Исключить","",IF('Настройки'!$B$10="Абсолютные значения",ABS(W366),W366)),W366)))</x:f>
      </x:c>
      <x:c r="CA366" s="50" t="str">
        <x:f>IF(19&gt;'Настройки'!$B$3,"",IF(ISBLANK(X366),IF('Настройки'!$B$9="Нулевой спрос",0,""),IF(X366&lt;0,IF('Настройки'!$B$10="Исключить","",IF('Настройки'!$B$10="Абсолютные значения",ABS(X366),X366)),X366)))</x:f>
      </x:c>
      <x:c r="CB366" s="50" t="str">
        <x:f>IF(20&gt;'Настройки'!$B$3,"",IF(ISBLANK(Y366),IF('Настройки'!$B$9="Нулевой спрос",0,""),IF(Y366&lt;0,IF('Настройки'!$B$10="Исключить","",IF('Настройки'!$B$10="Абсолютные значения",ABS(Y366),Y366)),Y366)))</x:f>
      </x:c>
      <x:c r="CC366" s="50" t="str">
        <x:f>IF(21&gt;'Настройки'!$B$3,"",IF(ISBLANK(Z366),IF('Настройки'!$B$9="Нулевой спрос",0,""),IF(Z366&lt;0,IF('Настройки'!$B$10="Исключить","",IF('Настройки'!$B$10="Абсолютные значения",ABS(Z366),Z366)),Z366)))</x:f>
      </x:c>
      <x:c r="CD366" s="50" t="str">
        <x:f>IF(22&gt;'Настройки'!$B$3,"",IF(ISBLANK(AA366),IF('Настройки'!$B$9="Нулевой спрос",0,""),IF(AA366&lt;0,IF('Настройки'!$B$10="Исключить","",IF('Настройки'!$B$10="Абсолютные значения",ABS(AA366),AA366)),AA366)))</x:f>
      </x:c>
      <x:c r="CE366" s="50" t="str">
        <x:f>IF(23&gt;'Настройки'!$B$3,"",IF(ISBLANK(AB366),IF('Настройки'!$B$9="Нулевой спрос",0,""),IF(AB366&lt;0,IF('Настройки'!$B$10="Исключить","",IF('Настройки'!$B$10="Абсолютные значения",ABS(AB366),AB366)),AB366)))</x:f>
      </x:c>
      <x:c r="CF366" s="50" t="str">
        <x:f>IF(24&gt;'Настройки'!$B$3,"",IF(ISBLANK(AC366),IF('Настройки'!$B$9="Нулевой спрос",0,""),IF(AC366&lt;0,IF('Настройки'!$B$10="Исключить","",IF('Настройки'!$B$10="Абсолютные значения",ABS(AC366),AC366)),AC366)))</x:f>
      </x:c>
      <x:c r="CG366" s="50" t="str">
        <x:f>IF(25&gt;'Настройки'!$B$3,"",IF(ISBLANK(AD366),IF('Настройки'!$B$9="Нулевой спрос",0,""),IF(AD366&lt;0,IF('Настройки'!$B$10="Исключить","",IF('Настройки'!$B$10="Абсолютные значения",ABS(AD366),AD366)),AD366)))</x:f>
      </x:c>
      <x:c r="CH366" s="50" t="str">
        <x:f>IF(26&gt;'Настройки'!$B$3,"",IF(ISBLANK(AE366),IF('Настройки'!$B$9="Нулевой спрос",0,""),IF(AE366&lt;0,IF('Настройки'!$B$10="Исключить","",IF('Настройки'!$B$10="Абсолютные значения",ABS(AE366),AE366)),AE366)))</x:f>
      </x:c>
      <x:c r="CI366" s="50" t="str">
        <x:f>IF(27&gt;'Настройки'!$B$3,"",IF(ISBLANK(AF366),IF('Настройки'!$B$9="Нулевой спрос",0,""),IF(AF366&lt;0,IF('Настройки'!$B$10="Исключить","",IF('Настройки'!$B$10="Абсолютные значения",ABS(AF366),AF366)),AF366)))</x:f>
      </x:c>
      <x:c r="CJ366" s="50" t="str">
        <x:f>IF(28&gt;'Настройки'!$B$3,"",IF(ISBLANK(AG366),IF('Настройки'!$B$9="Нулевой спрос",0,""),IF(AG366&lt;0,IF('Настройки'!$B$10="Исключить","",IF('Настройки'!$B$10="Абсолютные значения",ABS(AG366),AG366)),AG366)))</x:f>
      </x:c>
      <x:c r="CK366" s="50" t="str">
        <x:f>IF(29&gt;'Настройки'!$B$3,"",IF(ISBLANK(AH366),IF('Настройки'!$B$9="Нулевой спрос",0,""),IF(AH366&lt;0,IF('Настройки'!$B$10="Исключить","",IF('Настройки'!$B$10="Абсолютные значения",ABS(AH366),AH366)),AH366)))</x:f>
      </x:c>
      <x:c r="CL366" s="50" t="str">
        <x:f>IF(30&gt;'Настройки'!$B$3,"",IF(ISBLANK(AI366),IF('Настройки'!$B$9="Нулевой спрос",0,""),IF(AI366&lt;0,IF('Настройки'!$B$10="Исключить","",IF('Настройки'!$B$10="Абсолютные значения",ABS(AI366),AI366)),AI366)))</x:f>
      </x:c>
      <x:c r="CM366" s="50" t="str">
        <x:f>IF(31&gt;'Настройки'!$B$3,"",IF(ISBLANK(AJ366),IF('Настройки'!$B$9="Нулевой спрос",0,""),IF(AJ366&lt;0,IF('Настройки'!$B$10="Исключить","",IF('Настройки'!$B$10="Абсолютные значения",ABS(AJ366),AJ366)),AJ366)))</x:f>
      </x:c>
      <x:c r="CN366" s="50" t="str">
        <x:f>IF(32&gt;'Настройки'!$B$3,"",IF(ISBLANK(AK366),IF('Настройки'!$B$9="Нулевой спрос",0,""),IF(AK366&lt;0,IF('Настройки'!$B$10="Исключить","",IF('Настройки'!$B$10="Абсолютные значения",ABS(AK366),AK366)),AK366)))</x:f>
      </x:c>
      <x:c r="CO366" s="50" t="str">
        <x:f>IF(33&gt;'Настройки'!$B$3,"",IF(ISBLANK(AL366),IF('Настройки'!$B$9="Нулевой спрос",0,""),IF(AL366&lt;0,IF('Настройки'!$B$10="Исключить","",IF('Настройки'!$B$10="Абсолютные значения",ABS(AL366),AL366)),AL366)))</x:f>
      </x:c>
      <x:c r="CP366" s="50" t="str">
        <x:f>IF(34&gt;'Настройки'!$B$3,"",IF(ISBLANK(AM366),IF('Настройки'!$B$9="Нулевой спрос",0,""),IF(AM366&lt;0,IF('Настройки'!$B$10="Исключить","",IF('Настройки'!$B$10="Абсолютные значения",ABS(AM366),AM366)),AM366)))</x:f>
      </x:c>
      <x:c r="CQ366" s="50" t="str">
        <x:f>IF(35&gt;'Настройки'!$B$3,"",IF(ISBLANK(AN366),IF('Настройки'!$B$9="Нулевой спрос",0,""),IF(AN366&lt;0,IF('Настройки'!$B$10="Исключить","",IF('Настройки'!$B$10="Абсолютные значения",ABS(AN366),AN366)),AN366)))</x:f>
      </x:c>
      <x:c r="CR366" s="50" t="str">
        <x:f>IF(36&gt;'Настройки'!$B$3,"",IF(ISBLANK(AO366),IF('Настройки'!$B$9="Нулевой спрос",0,""),IF(AO366&lt;0,IF('Настройки'!$B$10="Исключить","",IF('Настройки'!$B$10="Абсолютные значения",ABS(AO366),AO366)),AO366)))</x:f>
      </x:c>
      <x:c r="CS366" s="50" t="str">
        <x:f>IF(OR(1&gt;'Настройки'!$B$3,ISBLANK(BI366),BI366=0),"",BI366)</x:f>
      </x:c>
      <x:c r="CT366" s="50" t="str">
        <x:f>IF(OR(2&gt;'Настройки'!$B$3,ISBLANK(BJ366),BJ366=0),"",BJ366)</x:f>
      </x:c>
      <x:c r="CU366" s="50" t="str">
        <x:f>IF(OR(3&gt;'Настройки'!$B$3,ISBLANK(BK366),BK366=0),"",BK366)</x:f>
      </x:c>
      <x:c r="CV366" s="50" t="str">
        <x:f>IF(OR(4&gt;'Настройки'!$B$3,ISBLANK(BL366),BL366=0),"",BL366)</x:f>
      </x:c>
      <x:c r="CW366" s="50" t="str">
        <x:f>IF(OR(5&gt;'Настройки'!$B$3,ISBLANK(BM366),BM366=0),"",BM366)</x:f>
      </x:c>
      <x:c r="CX366" s="50" t="str">
        <x:f>IF(OR(6&gt;'Настройки'!$B$3,ISBLANK(BN366),BN366=0),"",BN366)</x:f>
      </x:c>
      <x:c r="CY366" s="50" t="str">
        <x:f>IF(OR(7&gt;'Настройки'!$B$3,ISBLANK(BO366),BO366=0),"",BO366)</x:f>
      </x:c>
      <x:c r="CZ366" s="50" t="str">
        <x:f>IF(OR(8&gt;'Настройки'!$B$3,ISBLANK(BP366),BP366=0),"",BP366)</x:f>
      </x:c>
      <x:c r="DA366" s="50" t="str">
        <x:f>IF(OR(9&gt;'Настройки'!$B$3,ISBLANK(BQ366),BQ366=0),"",BQ366)</x:f>
      </x:c>
      <x:c r="DB366" s="50" t="str">
        <x:f>IF(OR(10&gt;'Настройки'!$B$3,ISBLANK(BR366),BR366=0),"",BR366)</x:f>
      </x:c>
      <x:c r="DC366" s="50" t="str">
        <x:f>IF(OR(11&gt;'Настройки'!$B$3,ISBLANK(BS366),BS366=0),"",BS366)</x:f>
      </x:c>
      <x:c r="DD366" s="50" t="str">
        <x:f>IF(OR(12&gt;'Настройки'!$B$3,ISBLANK(BT366),BT366=0),"",BT366)</x:f>
      </x:c>
      <x:c r="DE366" s="50" t="str">
        <x:f>IF(OR(13&gt;'Настройки'!$B$3,ISBLANK(BU366),BU366=0),"",BU366)</x:f>
      </x:c>
      <x:c r="DF366" s="50" t="str">
        <x:f>IF(OR(14&gt;'Настройки'!$B$3,ISBLANK(BV366),BV366=0),"",BV366)</x:f>
      </x:c>
      <x:c r="DG366" s="50" t="str">
        <x:f>IF(OR(15&gt;'Настройки'!$B$3,ISBLANK(BW366),BW366=0),"",BW366)</x:f>
      </x:c>
      <x:c r="DH366" s="50" t="str">
        <x:f>IF(OR(16&gt;'Настройки'!$B$3,ISBLANK(BX366),BX366=0),"",BX366)</x:f>
      </x:c>
      <x:c r="DI366" s="50" t="str">
        <x:f>IF(OR(17&gt;'Настройки'!$B$3,ISBLANK(BY366),BY366=0),"",BY366)</x:f>
      </x:c>
      <x:c r="DJ366" s="50" t="str">
        <x:f>IF(OR(18&gt;'Настройки'!$B$3,ISBLANK(BZ366),BZ366=0),"",BZ366)</x:f>
      </x:c>
      <x:c r="DK366" s="50" t="str">
        <x:f>IF(OR(19&gt;'Настройки'!$B$3,ISBLANK(CA366),CA366=0),"",CA366)</x:f>
      </x:c>
      <x:c r="DL366" s="50" t="str">
        <x:f>IF(OR(20&gt;'Настройки'!$B$3,ISBLANK(CB366),CB366=0),"",CB366)</x:f>
      </x:c>
      <x:c r="DM366" s="50" t="str">
        <x:f>IF(OR(21&gt;'Настройки'!$B$3,ISBLANK(CC366),CC366=0),"",CC366)</x:f>
      </x:c>
      <x:c r="DN366" s="50" t="str">
        <x:f>IF(OR(22&gt;'Настройки'!$B$3,ISBLANK(CD366),CD366=0),"",CD366)</x:f>
      </x:c>
      <x:c r="DO366" s="50" t="str">
        <x:f>IF(OR(23&gt;'Настройки'!$B$3,ISBLANK(CE366),CE366=0),"",CE366)</x:f>
      </x:c>
      <x:c r="DP366" s="50" t="str">
        <x:f>IF(OR(24&gt;'Настройки'!$B$3,ISBLANK(CF366),CF366=0),"",CF366)</x:f>
      </x:c>
      <x:c r="DQ366" s="50" t="str">
        <x:f>IF(OR(25&gt;'Настройки'!$B$3,ISBLANK(CG366),CG366=0),"",CG366)</x:f>
      </x:c>
      <x:c r="DR366" s="50" t="str">
        <x:f>IF(OR(26&gt;'Настройки'!$B$3,ISBLANK(CH366),CH366=0),"",CH366)</x:f>
      </x:c>
      <x:c r="DS366" s="50" t="str">
        <x:f>IF(OR(27&gt;'Настройки'!$B$3,ISBLANK(CI366),CI366=0),"",CI366)</x:f>
      </x:c>
      <x:c r="DT366" s="50" t="str">
        <x:f>IF(OR(28&gt;'Настройки'!$B$3,ISBLANK(CJ366),CJ366=0),"",CJ366)</x:f>
      </x:c>
      <x:c r="DU366" s="50" t="str">
        <x:f>IF(OR(29&gt;'Настройки'!$B$3,ISBLANK(CK366),CK366=0),"",CK366)</x:f>
      </x:c>
      <x:c r="DV366" s="50" t="str">
        <x:f>IF(OR(30&gt;'Настройки'!$B$3,ISBLANK(CL366),CL366=0),"",CL366)</x:f>
      </x:c>
      <x:c r="DW366" s="50" t="str">
        <x:f>IF(OR(31&gt;'Настройки'!$B$3,ISBLANK(CM366),CM366=0),"",CM366)</x:f>
      </x:c>
      <x:c r="DX366" s="50" t="str">
        <x:f>IF(OR(32&gt;'Настройки'!$B$3,ISBLANK(CN366),CN366=0),"",CN366)</x:f>
      </x:c>
      <x:c r="DY366" s="50" t="str">
        <x:f>IF(OR(33&gt;'Настройки'!$B$3,ISBLANK(CO366),CO366=0),"",CO366)</x:f>
      </x:c>
      <x:c r="DZ366" s="50" t="str">
        <x:f>IF(OR(34&gt;'Настройки'!$B$3,ISBLANK(CP366),CP366=0),"",CP366)</x:f>
      </x:c>
      <x:c r="EA366" s="50" t="str">
        <x:f>IF(OR(35&gt;'Настройки'!$B$3,ISBLANK(CQ366),CQ366=0),"",CQ366)</x:f>
      </x:c>
      <x:c r="EB366" s="50" t="str">
        <x:f>IF(OR(36&gt;'Настройки'!$B$3,ISBLANK(CR366),CR366=0),"",CR366)</x:f>
      </x:c>
      <x:c r="EC366" s="50" t="str">
        <x:f>IF(A366="","",IF(OR(BB366="AZ",BB366="BZ"),10000+ROW(),IF(AZ366&gt;'Настройки'!$B$11,20000+ROW(),IF(BF366&lt;&gt;"Обычный",30000+ROW(),IF(AX366&lt;=0,40000+ROW(),"")))))</x:f>
      </x:c>
      <x:c r="ED366" s="50" t="str">
        <x:f>IF(EC366="","",COUNTIFS($EC$2:$EC$1001,"&gt;0",$EC$2:$EC$1001,"&lt;"&amp;EC366)+1)</x:f>
      </x:c>
    </x:row>
    <x:row r="367">
      <x:c r="A367" s="115"/>
      <x:c r="B367" s="115"/>
      <x:c r="C367" s="115"/>
      <x:c r="D367" s="118"/>
      <x:c r="E367" s="118"/>
      <x:c r="F367" s="118"/>
      <x:c r="G367" s="118"/>
      <x:c r="H367" s="118"/>
      <x:c r="I367" s="118"/>
      <x:c r="J367" s="118"/>
      <x:c r="K367" s="118"/>
      <x:c r="L367" s="118"/>
      <x:c r="M367" s="118"/>
      <x:c r="N367" s="118"/>
      <x:c r="O367" s="118"/>
      <x:c r="P367" s="118"/>
      <x:c r="Q367" s="118"/>
      <x:c r="R367" s="118"/>
      <x:c r="S367" s="118"/>
      <x:c r="T367" s="118"/>
      <x:c r="U367" s="118"/>
      <x:c r="V367" s="118"/>
      <x:c r="W367" s="118"/>
      <x:c r="X367" s="118"/>
      <x:c r="Y367" s="118"/>
      <x:c r="Z367" s="118"/>
      <x:c r="AA367" s="118"/>
      <x:c r="AB367" s="118"/>
      <x:c r="AC367" s="118"/>
      <x:c r="AD367" s="118"/>
      <x:c r="AE367" s="118"/>
      <x:c r="AF367" s="118"/>
      <x:c r="AG367" s="118"/>
      <x:c r="AH367" s="118"/>
      <x:c r="AI367" s="118"/>
      <x:c r="AJ367" s="118"/>
      <x:c r="AK367" s="118"/>
      <x:c r="AL367" s="118"/>
      <x:c r="AM367" s="118"/>
      <x:c r="AN367" s="118"/>
      <x:c r="AO367" s="118"/>
      <x:c r="AP367" s="115"/>
      <x:c r="AQ367" s="49" t="str">
        <x:f>IF(A367="","",COUNT(BI367:INDEX(BI367:CR367,1,'Настройки'!$B$3)))</x:f>
      </x:c>
      <x:c r="AR367" s="49" t="str">
        <x:f>IF(A367="","",SUM(BI367:INDEX(BI367:CR367,1,'Настройки'!$B$3)))</x:f>
      </x:c>
      <x:c r="AS367" s="58" t="str">
        <x:f>IF(A367="","",IF('Настройки'!$B$4="Стоимость потребления",AR367*D367,IF('Настройки'!$B$4="Количество",AR367,E367)))</x:f>
      </x:c>
      <x:c r="AT367" s="61" t="str">
        <x:f>IF(OR(A367="",AS367&lt;0,SUM($AS$2:$AS$1001)&lt;=0),"",AS367/SUM($AS$2:$AS$1001))</x:f>
      </x:c>
      <x:c r="AU367" s="61" t="str">
        <x:f>IF(OR(A367="",AS367&lt;0,SUM($AS$2:$AS$1001)&lt;=0),"",SUMIFS($AS$2:$AS$1001,$AS$2:$AS$1001,"&gt;"&amp;AS367)/SUM($AS$2:$AS$1001))</x:f>
      </x:c>
      <x:c r="AV367" s="61" t="str">
        <x:f>IF(OR(A367="",AS367&lt;0,SUM($AS$2:$AS$1001)&lt;=0),"",SUMIFS($AS$2:$AS$1001,$AS$2:$AS$1001,"&gt;="&amp;AS367)/SUM($AS$2:$AS$1001))</x:f>
      </x:c>
      <x:c r="AW367" s="49" t="str">
        <x:f>IF(A367="","",IF(SUM($AS$2:$AS$1001)&lt;=0,"Не определён",IF(AS367&lt;0,"Исключение",IF(AU367&lt;'Настройки'!$B$5,"A",IF(AU367&lt;'Настройки'!$B$6,"B","C")))))</x:f>
      </x:c>
      <x:c r="AX367" s="58" t="str">
        <x:f>IF(A367="","",IF(AQ367=0,"",AVERAGE(BI367:INDEX(BI367:CR367,1,'Настройки'!$B$3))))</x:f>
      </x:c>
      <x:c r="AY367" s="58" t="str">
        <x:f>IF(OR(A367="",AQ367=0),"",STDEVP(BI367:INDEX(BI367:CR367,1,'Настройки'!$B$3)))</x:f>
      </x:c>
      <x:c r="AZ367" s="61" t="str">
        <x:f>IF(OR(A367="",AQ367&lt;'Настройки'!$B$12,AX367&lt;=0,AND('Настройки'!$B$10="Блокировать",COUNTIF(F367:INDEX(F367:AO367,1,'Настройки'!$B$3),"&lt;0")&gt;0)),"",AY367/ABS(AX367))</x:f>
      </x:c>
      <x:c r="BA367" s="49" t="str">
        <x:f>IF(A367="","",IF(AND('Настройки'!$B$10="Блокировать",COUNTIF(F367:INDEX(F367:AO367,1,'Настройки'!$B$3),"&lt;0")&gt;0),"Не определён",IF(AQ367&lt;'Настройки'!$B$12,"Не определён",IF(AX367=0,"Нет спроса",IF(AX367&lt;0,"Не определён",IF(AZ367&lt;='Настройки'!$B$7,"X",IF(AZ367&lt;='Настройки'!$B$8,"Y","Z")))))))</x:f>
      </x:c>
      <x:c r="BB367" s="49" t="str">
        <x:f>IF(OR(A367="",LEN(AW367)&lt;&gt;1,LEN(BA367)&lt;&gt;1),"",AW367&amp;BA367)</x:f>
      </x:c>
      <x:c r="BC367" s="61" t="str">
        <x:f>IF(OR(A367="",AQ367=0),"",(COUNT(BI367:INDEX(BI367:CR367,1,'Настройки'!$B$3))-COUNT(CS367:INDEX(CS367:EB367,1,'Настройки'!$B$3)))/AQ367)</x:f>
      </x:c>
      <x:c r="BD367" s="64" t="str">
        <x:f>IF(OR(A367="",COUNT(CS367:INDEX(CS367:EB367,1,'Настройки'!$B$3))=0),"",AQ367/COUNT(CS367:INDEX(CS367:EB367,1,'Настройки'!$B$3)))</x:f>
      </x:c>
      <x:c r="BE367" s="64" t="str">
        <x:f>IF(OR(A367="",COUNT(CS367:INDEX(CS367:EB367,1,'Настройки'!$B$3))=0),"",IF(AVERAGE(CS367:INDEX(CS367:EB367,1,'Настройки'!$B$3))=0,"",(STDEVP(CS367:INDEX(CS367:EB367,1,'Настройки'!$B$3))/ABS(AVERAGE(CS367:INDEX(CS367:EB367,1,'Настройки'!$B$3))))^2))</x:f>
      </x:c>
      <x:c r="BF367" s="49" t="str">
        <x:f>IF(A367="","",IF(AQ367&lt;3,"Недостаточно",IF(AQ367&lt;6,"Предварительный","Обычный")))</x:f>
      </x:c>
      <x:c r="BG367" s="49" t="str">
        <x:f>IF(A367="","",IF(COUNTIF(F367:INDEX(F367:AO367,1,'Настройки'!$B$3),"&lt;0")&gt;0,IF('Настройки'!$B$10="Блокировать","Отрицательный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"),"")&amp;IF(AQ367&lt;3,"Недостаточно истории. ",IF(AQ367&lt;6,"Предварительная классификация. ",""))&amp;IF(AX367=0,"Нет спроса за горизонт. ","")&amp;IF(AZ367&gt;'Настройки'!$B$11,"Экстремальная вариативность. ",""))</x:f>
      </x:c>
      <x:c r="BH367" s="49" t="str">
        <x:f>IF(A367="","",IFERROR(VLOOKUP(BB367,'Настройки'!$D$3:$E$11,2,FALSE),"Сначала проверьте исходные данные и историю спроса.")&amp;" Уточните срок поставки, MOQ и критичность.")</x:f>
      </x:c>
      <x:c r="BI367" s="50" t="str">
        <x:f>IF(1&gt;'Настройки'!$B$3,"",IF(ISBLANK(F367),IF('Настройки'!$B$9="Нулевой спрос",0,""),IF(F367&lt;0,IF('Настройки'!$B$10="Исключить","",IF('Настройки'!$B$10="Абсолютные значения",ABS(F367),F367)),F367)))</x:f>
      </x:c>
      <x:c r="BJ367" s="50" t="str">
        <x:f>IF(2&gt;'Настройки'!$B$3,"",IF(ISBLANK(G367),IF('Настройки'!$B$9="Нулевой спрос",0,""),IF(G367&lt;0,IF('Настройки'!$B$10="Исключить","",IF('Настройки'!$B$10="Абсолютные значения",ABS(G367),G367)),G367)))</x:f>
      </x:c>
      <x:c r="BK367" s="50" t="str">
        <x:f>IF(3&gt;'Настройки'!$B$3,"",IF(ISBLANK(H367),IF('Настройки'!$B$9="Нулевой спрос",0,""),IF(H367&lt;0,IF('Настройки'!$B$10="Исключить","",IF('Настройки'!$B$10="Абсолютные значения",ABS(H367),H367)),H367)))</x:f>
      </x:c>
      <x:c r="BL367" s="50" t="str">
        <x:f>IF(4&gt;'Настройки'!$B$3,"",IF(ISBLANK(I367),IF('Настройки'!$B$9="Нулевой спрос",0,""),IF(I367&lt;0,IF('Настройки'!$B$10="Исключить","",IF('Настройки'!$B$10="Абсолютные значения",ABS(I367),I367)),I367)))</x:f>
      </x:c>
      <x:c r="BM367" s="50" t="str">
        <x:f>IF(5&gt;'Настройки'!$B$3,"",IF(ISBLANK(J367),IF('Настройки'!$B$9="Нулевой спрос",0,""),IF(J367&lt;0,IF('Настройки'!$B$10="Исключить","",IF('Настройки'!$B$10="Абсолютные значения",ABS(J367),J367)),J367)))</x:f>
      </x:c>
      <x:c r="BN367" s="50" t="str">
        <x:f>IF(6&gt;'Настройки'!$B$3,"",IF(ISBLANK(K367),IF('Настройки'!$B$9="Нулевой спрос",0,""),IF(K367&lt;0,IF('Настройки'!$B$10="Исключить","",IF('Настройки'!$B$10="Абсолютные значения",ABS(K367),K367)),K367)))</x:f>
      </x:c>
      <x:c r="BO367" s="50" t="str">
        <x:f>IF(7&gt;'Настройки'!$B$3,"",IF(ISBLANK(L367),IF('Настройки'!$B$9="Нулевой спрос",0,""),IF(L367&lt;0,IF('Настройки'!$B$10="Исключить","",IF('Настройки'!$B$10="Абсолютные значения",ABS(L367),L367)),L367)))</x:f>
      </x:c>
      <x:c r="BP367" s="50" t="str">
        <x:f>IF(8&gt;'Настройки'!$B$3,"",IF(ISBLANK(M367),IF('Настройки'!$B$9="Нулевой спрос",0,""),IF(M367&lt;0,IF('Настройки'!$B$10="Исключить","",IF('Настройки'!$B$10="Абсолютные значения",ABS(M367),M367)),M367)))</x:f>
      </x:c>
      <x:c r="BQ367" s="50" t="str">
        <x:f>IF(9&gt;'Настройки'!$B$3,"",IF(ISBLANK(N367),IF('Настройки'!$B$9="Нулевой спрос",0,""),IF(N367&lt;0,IF('Настройки'!$B$10="Исключить","",IF('Настройки'!$B$10="Абсолютные значения",ABS(N367),N367)),N367)))</x:f>
      </x:c>
      <x:c r="BR367" s="50" t="str">
        <x:f>IF(10&gt;'Настройки'!$B$3,"",IF(ISBLANK(O367),IF('Настройки'!$B$9="Нулевой спрос",0,""),IF(O367&lt;0,IF('Настройки'!$B$10="Исключить","",IF('Настройки'!$B$10="Абсолютные значения",ABS(O367),O367)),O367)))</x:f>
      </x:c>
      <x:c r="BS367" s="50" t="str">
        <x:f>IF(11&gt;'Настройки'!$B$3,"",IF(ISBLANK(P367),IF('Настройки'!$B$9="Нулевой спрос",0,""),IF(P367&lt;0,IF('Настройки'!$B$10="Исключить","",IF('Настройки'!$B$10="Абсолютные значения",ABS(P367),P367)),P367)))</x:f>
      </x:c>
      <x:c r="BT367" s="50" t="str">
        <x:f>IF(12&gt;'Настройки'!$B$3,"",IF(ISBLANK(Q367),IF('Настройки'!$B$9="Нулевой спрос",0,""),IF(Q367&lt;0,IF('Настройки'!$B$10="Исключить","",IF('Настройки'!$B$10="Абсолютные значения",ABS(Q367),Q367)),Q367)))</x:f>
      </x:c>
      <x:c r="BU367" s="50" t="str">
        <x:f>IF(13&gt;'Настройки'!$B$3,"",IF(ISBLANK(R367),IF('Настройки'!$B$9="Нулевой спрос",0,""),IF(R367&lt;0,IF('Настройки'!$B$10="Исключить","",IF('Настройки'!$B$10="Абсолютные значения",ABS(R367),R367)),R367)))</x:f>
      </x:c>
      <x:c r="BV367" s="50" t="str">
        <x:f>IF(14&gt;'Настройки'!$B$3,"",IF(ISBLANK(S367),IF('Настройки'!$B$9="Нулевой спрос",0,""),IF(S367&lt;0,IF('Настройки'!$B$10="Исключить","",IF('Настройки'!$B$10="Абсолютные значения",ABS(S367),S367)),S367)))</x:f>
      </x:c>
      <x:c r="BW367" s="50" t="str">
        <x:f>IF(15&gt;'Настройки'!$B$3,"",IF(ISBLANK(T367),IF('Настройки'!$B$9="Нулевой спрос",0,""),IF(T367&lt;0,IF('Настройки'!$B$10="Исключить","",IF('Настройки'!$B$10="Абсолютные значения",ABS(T367),T367)),T367)))</x:f>
      </x:c>
      <x:c r="BX367" s="50" t="str">
        <x:f>IF(16&gt;'Настройки'!$B$3,"",IF(ISBLANK(U367),IF('Настройки'!$B$9="Нулевой спрос",0,""),IF(U367&lt;0,IF('Настройки'!$B$10="Исключить","",IF('Настройки'!$B$10="Абсолютные значения",ABS(U367),U367)),U367)))</x:f>
      </x:c>
      <x:c r="BY367" s="50" t="str">
        <x:f>IF(17&gt;'Настройки'!$B$3,"",IF(ISBLANK(V367),IF('Настройки'!$B$9="Нулевой спрос",0,""),IF(V367&lt;0,IF('Настройки'!$B$10="Исключить","",IF('Настройки'!$B$10="Абсолютные значения",ABS(V367),V367)),V367)))</x:f>
      </x:c>
      <x:c r="BZ367" s="50" t="str">
        <x:f>IF(18&gt;'Настройки'!$B$3,"",IF(ISBLANK(W367),IF('Настройки'!$B$9="Нулевой спрос",0,""),IF(W367&lt;0,IF('Настройки'!$B$10="Исключить","",IF('Настройки'!$B$10="Абсолютные значения",ABS(W367),W367)),W367)))</x:f>
      </x:c>
      <x:c r="CA367" s="50" t="str">
        <x:f>IF(19&gt;'Настройки'!$B$3,"",IF(ISBLANK(X367),IF('Настройки'!$B$9="Нулевой спрос",0,""),IF(X367&lt;0,IF('Настройки'!$B$10="Исключить","",IF('Настройки'!$B$10="Абсолютные значения",ABS(X367),X367)),X367)))</x:f>
      </x:c>
      <x:c r="CB367" s="50" t="str">
        <x:f>IF(20&gt;'Настройки'!$B$3,"",IF(ISBLANK(Y367),IF('Настройки'!$B$9="Нулевой спрос",0,""),IF(Y367&lt;0,IF('Настройки'!$B$10="Исключить","",IF('Настройки'!$B$10="Абсолютные значения",ABS(Y367),Y367)),Y367)))</x:f>
      </x:c>
      <x:c r="CC367" s="50" t="str">
        <x:f>IF(21&gt;'Настройки'!$B$3,"",IF(ISBLANK(Z367),IF('Настройки'!$B$9="Нулевой спрос",0,""),IF(Z367&lt;0,IF('Настройки'!$B$10="Исключить","",IF('Настройки'!$B$10="Абсолютные значения",ABS(Z367),Z367)),Z367)))</x:f>
      </x:c>
      <x:c r="CD367" s="50" t="str">
        <x:f>IF(22&gt;'Настройки'!$B$3,"",IF(ISBLANK(AA367),IF('Настройки'!$B$9="Нулевой спрос",0,""),IF(AA367&lt;0,IF('Настройки'!$B$10="Исключить","",IF('Настройки'!$B$10="Абсолютные значения",ABS(AA367),AA367)),AA367)))</x:f>
      </x:c>
      <x:c r="CE367" s="50" t="str">
        <x:f>IF(23&gt;'Настройки'!$B$3,"",IF(ISBLANK(AB367),IF('Настройки'!$B$9="Нулевой спрос",0,""),IF(AB367&lt;0,IF('Настройки'!$B$10="Исключить","",IF('Настройки'!$B$10="Абсолютные значения",ABS(AB367),AB367)),AB367)))</x:f>
      </x:c>
      <x:c r="CF367" s="50" t="str">
        <x:f>IF(24&gt;'Настройки'!$B$3,"",IF(ISBLANK(AC367),IF('Настройки'!$B$9="Нулевой спрос",0,""),IF(AC367&lt;0,IF('Настройки'!$B$10="Исключить","",IF('Настройки'!$B$10="Абсолютные значения",ABS(AC367),AC367)),AC367)))</x:f>
      </x:c>
      <x:c r="CG367" s="50" t="str">
        <x:f>IF(25&gt;'Настройки'!$B$3,"",IF(ISBLANK(AD367),IF('Настройки'!$B$9="Нулевой спрос",0,""),IF(AD367&lt;0,IF('Настройки'!$B$10="Исключить","",IF('Настройки'!$B$10="Абсолютные значения",ABS(AD367),AD367)),AD367)))</x:f>
      </x:c>
      <x:c r="CH367" s="50" t="str">
        <x:f>IF(26&gt;'Настройки'!$B$3,"",IF(ISBLANK(AE367),IF('Настройки'!$B$9="Нулевой спрос",0,""),IF(AE367&lt;0,IF('Настройки'!$B$10="Исключить","",IF('Настройки'!$B$10="Абсолютные значения",ABS(AE367),AE367)),AE367)))</x:f>
      </x:c>
      <x:c r="CI367" s="50" t="str">
        <x:f>IF(27&gt;'Настройки'!$B$3,"",IF(ISBLANK(AF367),IF('Настройки'!$B$9="Нулевой спрос",0,""),IF(AF367&lt;0,IF('Настройки'!$B$10="Исключить","",IF('Настройки'!$B$10="Абсолютные значения",ABS(AF367),AF367)),AF367)))</x:f>
      </x:c>
      <x:c r="CJ367" s="50" t="str">
        <x:f>IF(28&gt;'Настройки'!$B$3,"",IF(ISBLANK(AG367),IF('Настройки'!$B$9="Нулевой спрос",0,""),IF(AG367&lt;0,IF('Настройки'!$B$10="Исключить","",IF('Настройки'!$B$10="Абсолютные значения",ABS(AG367),AG367)),AG367)))</x:f>
      </x:c>
      <x:c r="CK367" s="50" t="str">
        <x:f>IF(29&gt;'Настройки'!$B$3,"",IF(ISBLANK(AH367),IF('Настройки'!$B$9="Нулевой спрос",0,""),IF(AH367&lt;0,IF('Настройки'!$B$10="Исключить","",IF('Настройки'!$B$10="Абсолютные значения",ABS(AH367),AH367)),AH367)))</x:f>
      </x:c>
      <x:c r="CL367" s="50" t="str">
        <x:f>IF(30&gt;'Настройки'!$B$3,"",IF(ISBLANK(AI367),IF('Настройки'!$B$9="Нулевой спрос",0,""),IF(AI367&lt;0,IF('Настройки'!$B$10="Исключить","",IF('Настройки'!$B$10="Абсолютные значения",ABS(AI367),AI367)),AI367)))</x:f>
      </x:c>
      <x:c r="CM367" s="50" t="str">
        <x:f>IF(31&gt;'Настройки'!$B$3,"",IF(ISBLANK(AJ367),IF('Настройки'!$B$9="Нулевой спрос",0,""),IF(AJ367&lt;0,IF('Настройки'!$B$10="Исключить","",IF('Настройки'!$B$10="Абсолютные значения",ABS(AJ367),AJ367)),AJ367)))</x:f>
      </x:c>
      <x:c r="CN367" s="50" t="str">
        <x:f>IF(32&gt;'Настройки'!$B$3,"",IF(ISBLANK(AK367),IF('Настройки'!$B$9="Нулевой спрос",0,""),IF(AK367&lt;0,IF('Настройки'!$B$10="Исключить","",IF('Настройки'!$B$10="Абсолютные значения",ABS(AK367),AK367)),AK367)))</x:f>
      </x:c>
      <x:c r="CO367" s="50" t="str">
        <x:f>IF(33&gt;'Настройки'!$B$3,"",IF(ISBLANK(AL367),IF('Настройки'!$B$9="Нулевой спрос",0,""),IF(AL367&lt;0,IF('Настройки'!$B$10="Исключить","",IF('Настройки'!$B$10="Абсолютные значения",ABS(AL367),AL367)),AL367)))</x:f>
      </x:c>
      <x:c r="CP367" s="50" t="str">
        <x:f>IF(34&gt;'Настройки'!$B$3,"",IF(ISBLANK(AM367),IF('Настройки'!$B$9="Нулевой спрос",0,""),IF(AM367&lt;0,IF('Настройки'!$B$10="Исключить","",IF('Настройки'!$B$10="Абсолютные значения",ABS(AM367),AM367)),AM367)))</x:f>
      </x:c>
      <x:c r="CQ367" s="50" t="str">
        <x:f>IF(35&gt;'Настройки'!$B$3,"",IF(ISBLANK(AN367),IF('Настройки'!$B$9="Нулевой спрос",0,""),IF(AN367&lt;0,IF('Настройки'!$B$10="Исключить","",IF('Настройки'!$B$10="Абсолютные значения",ABS(AN367),AN367)),AN367)))</x:f>
      </x:c>
      <x:c r="CR367" s="50" t="str">
        <x:f>IF(36&gt;'Настройки'!$B$3,"",IF(ISBLANK(AO367),IF('Настройки'!$B$9="Нулевой спрос",0,""),IF(AO367&lt;0,IF('Настройки'!$B$10="Исключить","",IF('Настройки'!$B$10="Абсолютные значения",ABS(AO367),AO367)),AO367)))</x:f>
      </x:c>
      <x:c r="CS367" s="50" t="str">
        <x:f>IF(OR(1&gt;'Настройки'!$B$3,ISBLANK(BI367),BI367=0),"",BI367)</x:f>
      </x:c>
      <x:c r="CT367" s="50" t="str">
        <x:f>IF(OR(2&gt;'Настройки'!$B$3,ISBLANK(BJ367),BJ367=0),"",BJ367)</x:f>
      </x:c>
      <x:c r="CU367" s="50" t="str">
        <x:f>IF(OR(3&gt;'Настройки'!$B$3,ISBLANK(BK367),BK367=0),"",BK367)</x:f>
      </x:c>
      <x:c r="CV367" s="50" t="str">
        <x:f>IF(OR(4&gt;'Настройки'!$B$3,ISBLANK(BL367),BL367=0),"",BL367)</x:f>
      </x:c>
      <x:c r="CW367" s="50" t="str">
        <x:f>IF(OR(5&gt;'Настройки'!$B$3,ISBLANK(BM367),BM367=0),"",BM367)</x:f>
      </x:c>
      <x:c r="CX367" s="50" t="str">
        <x:f>IF(OR(6&gt;'Настройки'!$B$3,ISBLANK(BN367),BN367=0),"",BN367)</x:f>
      </x:c>
      <x:c r="CY367" s="50" t="str">
        <x:f>IF(OR(7&gt;'Настройки'!$B$3,ISBLANK(BO367),BO367=0),"",BO367)</x:f>
      </x:c>
      <x:c r="CZ367" s="50" t="str">
        <x:f>IF(OR(8&gt;'Настройки'!$B$3,ISBLANK(BP367),BP367=0),"",BP367)</x:f>
      </x:c>
      <x:c r="DA367" s="50" t="str">
        <x:f>IF(OR(9&gt;'Настройки'!$B$3,ISBLANK(BQ367),BQ367=0),"",BQ367)</x:f>
      </x:c>
      <x:c r="DB367" s="50" t="str">
        <x:f>IF(OR(10&gt;'Настройки'!$B$3,ISBLANK(BR367),BR367=0),"",BR367)</x:f>
      </x:c>
      <x:c r="DC367" s="50" t="str">
        <x:f>IF(OR(11&gt;'Настройки'!$B$3,ISBLANK(BS367),BS367=0),"",BS367)</x:f>
      </x:c>
      <x:c r="DD367" s="50" t="str">
        <x:f>IF(OR(12&gt;'Настройки'!$B$3,ISBLANK(BT367),BT367=0),"",BT367)</x:f>
      </x:c>
      <x:c r="DE367" s="50" t="str">
        <x:f>IF(OR(13&gt;'Настройки'!$B$3,ISBLANK(BU367),BU367=0),"",BU367)</x:f>
      </x:c>
      <x:c r="DF367" s="50" t="str">
        <x:f>IF(OR(14&gt;'Настройки'!$B$3,ISBLANK(BV367),BV367=0),"",BV367)</x:f>
      </x:c>
      <x:c r="DG367" s="50" t="str">
        <x:f>IF(OR(15&gt;'Настройки'!$B$3,ISBLANK(BW367),BW367=0),"",BW367)</x:f>
      </x:c>
      <x:c r="DH367" s="50" t="str">
        <x:f>IF(OR(16&gt;'Настройки'!$B$3,ISBLANK(BX367),BX367=0),"",BX367)</x:f>
      </x:c>
      <x:c r="DI367" s="50" t="str">
        <x:f>IF(OR(17&gt;'Настройки'!$B$3,ISBLANK(BY367),BY367=0),"",BY367)</x:f>
      </x:c>
      <x:c r="DJ367" s="50" t="str">
        <x:f>IF(OR(18&gt;'Настройки'!$B$3,ISBLANK(BZ367),BZ367=0),"",BZ367)</x:f>
      </x:c>
      <x:c r="DK367" s="50" t="str">
        <x:f>IF(OR(19&gt;'Настройки'!$B$3,ISBLANK(CA367),CA367=0),"",CA367)</x:f>
      </x:c>
      <x:c r="DL367" s="50" t="str">
        <x:f>IF(OR(20&gt;'Настройки'!$B$3,ISBLANK(CB367),CB367=0),"",CB367)</x:f>
      </x:c>
      <x:c r="DM367" s="50" t="str">
        <x:f>IF(OR(21&gt;'Настройки'!$B$3,ISBLANK(CC367),CC367=0),"",CC367)</x:f>
      </x:c>
      <x:c r="DN367" s="50" t="str">
        <x:f>IF(OR(22&gt;'Настройки'!$B$3,ISBLANK(CD367),CD367=0),"",CD367)</x:f>
      </x:c>
      <x:c r="DO367" s="50" t="str">
        <x:f>IF(OR(23&gt;'Настройки'!$B$3,ISBLANK(CE367),CE367=0),"",CE367)</x:f>
      </x:c>
      <x:c r="DP367" s="50" t="str">
        <x:f>IF(OR(24&gt;'Настройки'!$B$3,ISBLANK(CF367),CF367=0),"",CF367)</x:f>
      </x:c>
      <x:c r="DQ367" s="50" t="str">
        <x:f>IF(OR(25&gt;'Настройки'!$B$3,ISBLANK(CG367),CG367=0),"",CG367)</x:f>
      </x:c>
      <x:c r="DR367" s="50" t="str">
        <x:f>IF(OR(26&gt;'Настройки'!$B$3,ISBLANK(CH367),CH367=0),"",CH367)</x:f>
      </x:c>
      <x:c r="DS367" s="50" t="str">
        <x:f>IF(OR(27&gt;'Настройки'!$B$3,ISBLANK(CI367),CI367=0),"",CI367)</x:f>
      </x:c>
      <x:c r="DT367" s="50" t="str">
        <x:f>IF(OR(28&gt;'Настройки'!$B$3,ISBLANK(CJ367),CJ367=0),"",CJ367)</x:f>
      </x:c>
      <x:c r="DU367" s="50" t="str">
        <x:f>IF(OR(29&gt;'Настройки'!$B$3,ISBLANK(CK367),CK367=0),"",CK367)</x:f>
      </x:c>
      <x:c r="DV367" s="50" t="str">
        <x:f>IF(OR(30&gt;'Настройки'!$B$3,ISBLANK(CL367),CL367=0),"",CL367)</x:f>
      </x:c>
      <x:c r="DW367" s="50" t="str">
        <x:f>IF(OR(31&gt;'Настройки'!$B$3,ISBLANK(CM367),CM367=0),"",CM367)</x:f>
      </x:c>
      <x:c r="DX367" s="50" t="str">
        <x:f>IF(OR(32&gt;'Настройки'!$B$3,ISBLANK(CN367),CN367=0),"",CN367)</x:f>
      </x:c>
      <x:c r="DY367" s="50" t="str">
        <x:f>IF(OR(33&gt;'Настройки'!$B$3,ISBLANK(CO367),CO367=0),"",CO367)</x:f>
      </x:c>
      <x:c r="DZ367" s="50" t="str">
        <x:f>IF(OR(34&gt;'Настройки'!$B$3,ISBLANK(CP367),CP367=0),"",CP367)</x:f>
      </x:c>
      <x:c r="EA367" s="50" t="str">
        <x:f>IF(OR(35&gt;'Настройки'!$B$3,ISBLANK(CQ367),CQ367=0),"",CQ367)</x:f>
      </x:c>
      <x:c r="EB367" s="50" t="str">
        <x:f>IF(OR(36&gt;'Настройки'!$B$3,ISBLANK(CR367),CR367=0),"",CR367)</x:f>
      </x:c>
      <x:c r="EC367" s="50" t="str">
        <x:f>IF(A367="","",IF(OR(BB367="AZ",BB367="BZ"),10000+ROW(),IF(AZ367&gt;'Настройки'!$B$11,20000+ROW(),IF(BF367&lt;&gt;"Обычный",30000+ROW(),IF(AX367&lt;=0,40000+ROW(),"")))))</x:f>
      </x:c>
      <x:c r="ED367" s="50" t="str">
        <x:f>IF(EC367="","",COUNTIFS($EC$2:$EC$1001,"&gt;0",$EC$2:$EC$1001,"&lt;"&amp;EC367)+1)</x:f>
      </x:c>
    </x:row>
    <x:row r="368">
      <x:c r="A368" s="115"/>
      <x:c r="B368" s="115"/>
      <x:c r="C368" s="115"/>
      <x:c r="D368" s="118"/>
      <x:c r="E368" s="118"/>
      <x:c r="F368" s="118"/>
      <x:c r="G368" s="118"/>
      <x:c r="H368" s="118"/>
      <x:c r="I368" s="118"/>
      <x:c r="J368" s="118"/>
      <x:c r="K368" s="118"/>
      <x:c r="L368" s="118"/>
      <x:c r="M368" s="118"/>
      <x:c r="N368" s="118"/>
      <x:c r="O368" s="118"/>
      <x:c r="P368" s="118"/>
      <x:c r="Q368" s="118"/>
      <x:c r="R368" s="118"/>
      <x:c r="S368" s="118"/>
      <x:c r="T368" s="118"/>
      <x:c r="U368" s="118"/>
      <x:c r="V368" s="118"/>
      <x:c r="W368" s="118"/>
      <x:c r="X368" s="118"/>
      <x:c r="Y368" s="118"/>
      <x:c r="Z368" s="118"/>
      <x:c r="AA368" s="118"/>
      <x:c r="AB368" s="118"/>
      <x:c r="AC368" s="118"/>
      <x:c r="AD368" s="118"/>
      <x:c r="AE368" s="118"/>
      <x:c r="AF368" s="118"/>
      <x:c r="AG368" s="118"/>
      <x:c r="AH368" s="118"/>
      <x:c r="AI368" s="118"/>
      <x:c r="AJ368" s="118"/>
      <x:c r="AK368" s="118"/>
      <x:c r="AL368" s="118"/>
      <x:c r="AM368" s="118"/>
      <x:c r="AN368" s="118"/>
      <x:c r="AO368" s="118"/>
      <x:c r="AP368" s="115"/>
      <x:c r="AQ368" s="49" t="str">
        <x:f>IF(A368="","",COUNT(BI368:INDEX(BI368:CR368,1,'Настройки'!$B$3)))</x:f>
      </x:c>
      <x:c r="AR368" s="49" t="str">
        <x:f>IF(A368="","",SUM(BI368:INDEX(BI368:CR368,1,'Настройки'!$B$3)))</x:f>
      </x:c>
      <x:c r="AS368" s="58" t="str">
        <x:f>IF(A368="","",IF('Настройки'!$B$4="Стоимость потребления",AR368*D368,IF('Настройки'!$B$4="Количество",AR368,E368)))</x:f>
      </x:c>
      <x:c r="AT368" s="61" t="str">
        <x:f>IF(OR(A368="",AS368&lt;0,SUM($AS$2:$AS$1001)&lt;=0),"",AS368/SUM($AS$2:$AS$1001))</x:f>
      </x:c>
      <x:c r="AU368" s="61" t="str">
        <x:f>IF(OR(A368="",AS368&lt;0,SUM($AS$2:$AS$1001)&lt;=0),"",SUMIFS($AS$2:$AS$1001,$AS$2:$AS$1001,"&gt;"&amp;AS368)/SUM($AS$2:$AS$1001))</x:f>
      </x:c>
      <x:c r="AV368" s="61" t="str">
        <x:f>IF(OR(A368="",AS368&lt;0,SUM($AS$2:$AS$1001)&lt;=0),"",SUMIFS($AS$2:$AS$1001,$AS$2:$AS$1001,"&gt;="&amp;AS368)/SUM($AS$2:$AS$1001))</x:f>
      </x:c>
      <x:c r="AW368" s="49" t="str">
        <x:f>IF(A368="","",IF(SUM($AS$2:$AS$1001)&lt;=0,"Не определён",IF(AS368&lt;0,"Исключение",IF(AU368&lt;'Настройки'!$B$5,"A",IF(AU368&lt;'Настройки'!$B$6,"B","C")))))</x:f>
      </x:c>
      <x:c r="AX368" s="58" t="str">
        <x:f>IF(A368="","",IF(AQ368=0,"",AVERAGE(BI368:INDEX(BI368:CR368,1,'Настройки'!$B$3))))</x:f>
      </x:c>
      <x:c r="AY368" s="58" t="str">
        <x:f>IF(OR(A368="",AQ368=0),"",STDEVP(BI368:INDEX(BI368:CR368,1,'Настройки'!$B$3)))</x:f>
      </x:c>
      <x:c r="AZ368" s="61" t="str">
        <x:f>IF(OR(A368="",AQ368&lt;'Настройки'!$B$12,AX368&lt;=0,AND('Настройки'!$B$10="Блокировать",COUNTIF(F368:INDEX(F368:AO368,1,'Настройки'!$B$3),"&lt;0")&gt;0)),"",AY368/ABS(AX368))</x:f>
      </x:c>
      <x:c r="BA368" s="49" t="str">
        <x:f>IF(A368="","",IF(AND('Настройки'!$B$10="Блокировать",COUNTIF(F368:INDEX(F368:AO368,1,'Настройки'!$B$3),"&lt;0")&gt;0),"Не определён",IF(AQ368&lt;'Настройки'!$B$12,"Не определён",IF(AX368=0,"Нет спроса",IF(AX368&lt;0,"Не определён",IF(AZ368&lt;='Настройки'!$B$7,"X",IF(AZ368&lt;='Настройки'!$B$8,"Y","Z")))))))</x:f>
      </x:c>
      <x:c r="BB368" s="49" t="str">
        <x:f>IF(OR(A368="",LEN(AW368)&lt;&gt;1,LEN(BA368)&lt;&gt;1),"",AW368&amp;BA368)</x:f>
      </x:c>
      <x:c r="BC368" s="61" t="str">
        <x:f>IF(OR(A368="",AQ368=0),"",(COUNT(BI368:INDEX(BI368:CR368,1,'Настройки'!$B$3))-COUNT(CS368:INDEX(CS368:EB368,1,'Настройки'!$B$3)))/AQ368)</x:f>
      </x:c>
      <x:c r="BD368" s="64" t="str">
        <x:f>IF(OR(A368="",COUNT(CS368:INDEX(CS368:EB368,1,'Настройки'!$B$3))=0),"",AQ368/COUNT(CS368:INDEX(CS368:EB368,1,'Настройки'!$B$3)))</x:f>
      </x:c>
      <x:c r="BE368" s="64" t="str">
        <x:f>IF(OR(A368="",COUNT(CS368:INDEX(CS368:EB368,1,'Настройки'!$B$3))=0),"",IF(AVERAGE(CS368:INDEX(CS368:EB368,1,'Настройки'!$B$3))=0,"",(STDEVP(CS368:INDEX(CS368:EB368,1,'Настройки'!$B$3))/ABS(AVERAGE(CS368:INDEX(CS368:EB368,1,'Настройки'!$B$3))))^2))</x:f>
      </x:c>
      <x:c r="BF368" s="49" t="str">
        <x:f>IF(A368="","",IF(AQ368&lt;3,"Недостаточно",IF(AQ368&lt;6,"Предварительный","Обычный")))</x:f>
      </x:c>
      <x:c r="BG368" s="49" t="str">
        <x:f>IF(A368="","",IF(COUNTIF(F368:INDEX(F368:AO368,1,'Настройки'!$B$3),"&lt;0")&gt;0,IF('Настройки'!$B$10="Блокировать","Отрицательный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"),"")&amp;IF(AQ368&lt;3,"Недостаточно истории. ",IF(AQ368&lt;6,"Предварительная классификация. ",""))&amp;IF(AX368=0,"Нет спроса за горизонт. ","")&amp;IF(AZ368&gt;'Настройки'!$B$11,"Экстремальная вариативность. ",""))</x:f>
      </x:c>
      <x:c r="BH368" s="49" t="str">
        <x:f>IF(A368="","",IFERROR(VLOOKUP(BB368,'Настройки'!$D$3:$E$11,2,FALSE),"Сначала проверьте исходные данные и историю спроса.")&amp;" Уточните срок поставки, MOQ и критичность.")</x:f>
      </x:c>
      <x:c r="BI368" s="50" t="str">
        <x:f>IF(1&gt;'Настройки'!$B$3,"",IF(ISBLANK(F368),IF('Настройки'!$B$9="Нулевой спрос",0,""),IF(F368&lt;0,IF('Настройки'!$B$10="Исключить","",IF('Настройки'!$B$10="Абсолютные значения",ABS(F368),F368)),F368)))</x:f>
      </x:c>
      <x:c r="BJ368" s="50" t="str">
        <x:f>IF(2&gt;'Настройки'!$B$3,"",IF(ISBLANK(G368),IF('Настройки'!$B$9="Нулевой спрос",0,""),IF(G368&lt;0,IF('Настройки'!$B$10="Исключить","",IF('Настройки'!$B$10="Абсолютные значения",ABS(G368),G368)),G368)))</x:f>
      </x:c>
      <x:c r="BK368" s="50" t="str">
        <x:f>IF(3&gt;'Настройки'!$B$3,"",IF(ISBLANK(H368),IF('Настройки'!$B$9="Нулевой спрос",0,""),IF(H368&lt;0,IF('Настройки'!$B$10="Исключить","",IF('Настройки'!$B$10="Абсолютные значения",ABS(H368),H368)),H368)))</x:f>
      </x:c>
      <x:c r="BL368" s="50" t="str">
        <x:f>IF(4&gt;'Настройки'!$B$3,"",IF(ISBLANK(I368),IF('Настройки'!$B$9="Нулевой спрос",0,""),IF(I368&lt;0,IF('Настройки'!$B$10="Исключить","",IF('Настройки'!$B$10="Абсолютные значения",ABS(I368),I368)),I368)))</x:f>
      </x:c>
      <x:c r="BM368" s="50" t="str">
        <x:f>IF(5&gt;'Настройки'!$B$3,"",IF(ISBLANK(J368),IF('Настройки'!$B$9="Нулевой спрос",0,""),IF(J368&lt;0,IF('Настройки'!$B$10="Исключить","",IF('Настройки'!$B$10="Абсолютные значения",ABS(J368),J368)),J368)))</x:f>
      </x:c>
      <x:c r="BN368" s="50" t="str">
        <x:f>IF(6&gt;'Настройки'!$B$3,"",IF(ISBLANK(K368),IF('Настройки'!$B$9="Нулевой спрос",0,""),IF(K368&lt;0,IF('Настройки'!$B$10="Исключить","",IF('Настройки'!$B$10="Абсолютные значения",ABS(K368),K368)),K368)))</x:f>
      </x:c>
      <x:c r="BO368" s="50" t="str">
        <x:f>IF(7&gt;'Настройки'!$B$3,"",IF(ISBLANK(L368),IF('Настройки'!$B$9="Нулевой спрос",0,""),IF(L368&lt;0,IF('Настройки'!$B$10="Исключить","",IF('Настройки'!$B$10="Абсолютные значения",ABS(L368),L368)),L368)))</x:f>
      </x:c>
      <x:c r="BP368" s="50" t="str">
        <x:f>IF(8&gt;'Настройки'!$B$3,"",IF(ISBLANK(M368),IF('Настройки'!$B$9="Нулевой спрос",0,""),IF(M368&lt;0,IF('Настройки'!$B$10="Исключить","",IF('Настройки'!$B$10="Абсолютные значения",ABS(M368),M368)),M368)))</x:f>
      </x:c>
      <x:c r="BQ368" s="50" t="str">
        <x:f>IF(9&gt;'Настройки'!$B$3,"",IF(ISBLANK(N368),IF('Настройки'!$B$9="Нулевой спрос",0,""),IF(N368&lt;0,IF('Настройки'!$B$10="Исключить","",IF('Настройки'!$B$10="Абсолютные значения",ABS(N368),N368)),N368)))</x:f>
      </x:c>
      <x:c r="BR368" s="50" t="str">
        <x:f>IF(10&gt;'Настройки'!$B$3,"",IF(ISBLANK(O368),IF('Настройки'!$B$9="Нулевой спрос",0,""),IF(O368&lt;0,IF('Настройки'!$B$10="Исключить","",IF('Настройки'!$B$10="Абсолютные значения",ABS(O368),O368)),O368)))</x:f>
      </x:c>
      <x:c r="BS368" s="50" t="str">
        <x:f>IF(11&gt;'Настройки'!$B$3,"",IF(ISBLANK(P368),IF('Настройки'!$B$9="Нулевой спрос",0,""),IF(P368&lt;0,IF('Настройки'!$B$10="Исключить","",IF('Настройки'!$B$10="Абсолютные значения",ABS(P368),P368)),P368)))</x:f>
      </x:c>
      <x:c r="BT368" s="50" t="str">
        <x:f>IF(12&gt;'Настройки'!$B$3,"",IF(ISBLANK(Q368),IF('Настройки'!$B$9="Нулевой спрос",0,""),IF(Q368&lt;0,IF('Настройки'!$B$10="Исключить","",IF('Настройки'!$B$10="Абсолютные значения",ABS(Q368),Q368)),Q368)))</x:f>
      </x:c>
      <x:c r="BU368" s="50" t="str">
        <x:f>IF(13&gt;'Настройки'!$B$3,"",IF(ISBLANK(R368),IF('Настройки'!$B$9="Нулевой спрос",0,""),IF(R368&lt;0,IF('Настройки'!$B$10="Исключить","",IF('Настройки'!$B$10="Абсолютные значения",ABS(R368),R368)),R368)))</x:f>
      </x:c>
      <x:c r="BV368" s="50" t="str">
        <x:f>IF(14&gt;'Настройки'!$B$3,"",IF(ISBLANK(S368),IF('Настройки'!$B$9="Нулевой спрос",0,""),IF(S368&lt;0,IF('Настройки'!$B$10="Исключить","",IF('Настройки'!$B$10="Абсолютные значения",ABS(S368),S368)),S368)))</x:f>
      </x:c>
      <x:c r="BW368" s="50" t="str">
        <x:f>IF(15&gt;'Настройки'!$B$3,"",IF(ISBLANK(T368),IF('Настройки'!$B$9="Нулевой спрос",0,""),IF(T368&lt;0,IF('Настройки'!$B$10="Исключить","",IF('Настройки'!$B$10="Абсолютные значения",ABS(T368),T368)),T368)))</x:f>
      </x:c>
      <x:c r="BX368" s="50" t="str">
        <x:f>IF(16&gt;'Настройки'!$B$3,"",IF(ISBLANK(U368),IF('Настройки'!$B$9="Нулевой спрос",0,""),IF(U368&lt;0,IF('Настройки'!$B$10="Исключить","",IF('Настройки'!$B$10="Абсолютные значения",ABS(U368),U368)),U368)))</x:f>
      </x:c>
      <x:c r="BY368" s="50" t="str">
        <x:f>IF(17&gt;'Настройки'!$B$3,"",IF(ISBLANK(V368),IF('Настройки'!$B$9="Нулевой спрос",0,""),IF(V368&lt;0,IF('Настройки'!$B$10="Исключить","",IF('Настройки'!$B$10="Абсолютные значения",ABS(V368),V368)),V368)))</x:f>
      </x:c>
      <x:c r="BZ368" s="50" t="str">
        <x:f>IF(18&gt;'Настройки'!$B$3,"",IF(ISBLANK(W368),IF('Настройки'!$B$9="Нулевой спрос",0,""),IF(W368&lt;0,IF('Настройки'!$B$10="Исключить","",IF('Настройки'!$B$10="Абсолютные значения",ABS(W368),W368)),W368)))</x:f>
      </x:c>
      <x:c r="CA368" s="50" t="str">
        <x:f>IF(19&gt;'Настройки'!$B$3,"",IF(ISBLANK(X368),IF('Настройки'!$B$9="Нулевой спрос",0,""),IF(X368&lt;0,IF('Настройки'!$B$10="Исключить","",IF('Настройки'!$B$10="Абсолютные значения",ABS(X368),X368)),X368)))</x:f>
      </x:c>
      <x:c r="CB368" s="50" t="str">
        <x:f>IF(20&gt;'Настройки'!$B$3,"",IF(ISBLANK(Y368),IF('Настройки'!$B$9="Нулевой спрос",0,""),IF(Y368&lt;0,IF('Настройки'!$B$10="Исключить","",IF('Настройки'!$B$10="Абсолютные значения",ABS(Y368),Y368)),Y368)))</x:f>
      </x:c>
      <x:c r="CC368" s="50" t="str">
        <x:f>IF(21&gt;'Настройки'!$B$3,"",IF(ISBLANK(Z368),IF('Настройки'!$B$9="Нулевой спрос",0,""),IF(Z368&lt;0,IF('Настройки'!$B$10="Исключить","",IF('Настройки'!$B$10="Абсолютные значения",ABS(Z368),Z368)),Z368)))</x:f>
      </x:c>
      <x:c r="CD368" s="50" t="str">
        <x:f>IF(22&gt;'Настройки'!$B$3,"",IF(ISBLANK(AA368),IF('Настройки'!$B$9="Нулевой спрос",0,""),IF(AA368&lt;0,IF('Настройки'!$B$10="Исключить","",IF('Настройки'!$B$10="Абсолютные значения",ABS(AA368),AA368)),AA368)))</x:f>
      </x:c>
      <x:c r="CE368" s="50" t="str">
        <x:f>IF(23&gt;'Настройки'!$B$3,"",IF(ISBLANK(AB368),IF('Настройки'!$B$9="Нулевой спрос",0,""),IF(AB368&lt;0,IF('Настройки'!$B$10="Исключить","",IF('Настройки'!$B$10="Абсолютные значения",ABS(AB368),AB368)),AB368)))</x:f>
      </x:c>
      <x:c r="CF368" s="50" t="str">
        <x:f>IF(24&gt;'Настройки'!$B$3,"",IF(ISBLANK(AC368),IF('Настройки'!$B$9="Нулевой спрос",0,""),IF(AC368&lt;0,IF('Настройки'!$B$10="Исключить","",IF('Настройки'!$B$10="Абсолютные значения",ABS(AC368),AC368)),AC368)))</x:f>
      </x:c>
      <x:c r="CG368" s="50" t="str">
        <x:f>IF(25&gt;'Настройки'!$B$3,"",IF(ISBLANK(AD368),IF('Настройки'!$B$9="Нулевой спрос",0,""),IF(AD368&lt;0,IF('Настройки'!$B$10="Исключить","",IF('Настройки'!$B$10="Абсолютные значения",ABS(AD368),AD368)),AD368)))</x:f>
      </x:c>
      <x:c r="CH368" s="50" t="str">
        <x:f>IF(26&gt;'Настройки'!$B$3,"",IF(ISBLANK(AE368),IF('Настройки'!$B$9="Нулевой спрос",0,""),IF(AE368&lt;0,IF('Настройки'!$B$10="Исключить","",IF('Настройки'!$B$10="Абсолютные значения",ABS(AE368),AE368)),AE368)))</x:f>
      </x:c>
      <x:c r="CI368" s="50" t="str">
        <x:f>IF(27&gt;'Настройки'!$B$3,"",IF(ISBLANK(AF368),IF('Настройки'!$B$9="Нулевой спрос",0,""),IF(AF368&lt;0,IF('Настройки'!$B$10="Исключить","",IF('Настройки'!$B$10="Абсолютные значения",ABS(AF368),AF368)),AF368)))</x:f>
      </x:c>
      <x:c r="CJ368" s="50" t="str">
        <x:f>IF(28&gt;'Настройки'!$B$3,"",IF(ISBLANK(AG368),IF('Настройки'!$B$9="Нулевой спрос",0,""),IF(AG368&lt;0,IF('Настройки'!$B$10="Исключить","",IF('Настройки'!$B$10="Абсолютные значения",ABS(AG368),AG368)),AG368)))</x:f>
      </x:c>
      <x:c r="CK368" s="50" t="str">
        <x:f>IF(29&gt;'Настройки'!$B$3,"",IF(ISBLANK(AH368),IF('Настройки'!$B$9="Нулевой спрос",0,""),IF(AH368&lt;0,IF('Настройки'!$B$10="Исключить","",IF('Настройки'!$B$10="Абсолютные значения",ABS(AH368),AH368)),AH368)))</x:f>
      </x:c>
      <x:c r="CL368" s="50" t="str">
        <x:f>IF(30&gt;'Настройки'!$B$3,"",IF(ISBLANK(AI368),IF('Настройки'!$B$9="Нулевой спрос",0,""),IF(AI368&lt;0,IF('Настройки'!$B$10="Исключить","",IF('Настройки'!$B$10="Абсолютные значения",ABS(AI368),AI368)),AI368)))</x:f>
      </x:c>
      <x:c r="CM368" s="50" t="str">
        <x:f>IF(31&gt;'Настройки'!$B$3,"",IF(ISBLANK(AJ368),IF('Настройки'!$B$9="Нулевой спрос",0,""),IF(AJ368&lt;0,IF('Настройки'!$B$10="Исключить","",IF('Настройки'!$B$10="Абсолютные значения",ABS(AJ368),AJ368)),AJ368)))</x:f>
      </x:c>
      <x:c r="CN368" s="50" t="str">
        <x:f>IF(32&gt;'Настройки'!$B$3,"",IF(ISBLANK(AK368),IF('Настройки'!$B$9="Нулевой спрос",0,""),IF(AK368&lt;0,IF('Настройки'!$B$10="Исключить","",IF('Настройки'!$B$10="Абсолютные значения",ABS(AK368),AK368)),AK368)))</x:f>
      </x:c>
      <x:c r="CO368" s="50" t="str">
        <x:f>IF(33&gt;'Настройки'!$B$3,"",IF(ISBLANK(AL368),IF('Настройки'!$B$9="Нулевой спрос",0,""),IF(AL368&lt;0,IF('Настройки'!$B$10="Исключить","",IF('Настройки'!$B$10="Абсолютные значения",ABS(AL368),AL368)),AL368)))</x:f>
      </x:c>
      <x:c r="CP368" s="50" t="str">
        <x:f>IF(34&gt;'Настройки'!$B$3,"",IF(ISBLANK(AM368),IF('Настройки'!$B$9="Нулевой спрос",0,""),IF(AM368&lt;0,IF('Настройки'!$B$10="Исключить","",IF('Настройки'!$B$10="Абсолютные значения",ABS(AM368),AM368)),AM368)))</x:f>
      </x:c>
      <x:c r="CQ368" s="50" t="str">
        <x:f>IF(35&gt;'Настройки'!$B$3,"",IF(ISBLANK(AN368),IF('Настройки'!$B$9="Нулевой спрос",0,""),IF(AN368&lt;0,IF('Настройки'!$B$10="Исключить","",IF('Настройки'!$B$10="Абсолютные значения",ABS(AN368),AN368)),AN368)))</x:f>
      </x:c>
      <x:c r="CR368" s="50" t="str">
        <x:f>IF(36&gt;'Настройки'!$B$3,"",IF(ISBLANK(AO368),IF('Настройки'!$B$9="Нулевой спрос",0,""),IF(AO368&lt;0,IF('Настройки'!$B$10="Исключить","",IF('Настройки'!$B$10="Абсолютные значения",ABS(AO368),AO368)),AO368)))</x:f>
      </x:c>
      <x:c r="CS368" s="50" t="str">
        <x:f>IF(OR(1&gt;'Настройки'!$B$3,ISBLANK(BI368),BI368=0),"",BI368)</x:f>
      </x:c>
      <x:c r="CT368" s="50" t="str">
        <x:f>IF(OR(2&gt;'Настройки'!$B$3,ISBLANK(BJ368),BJ368=0),"",BJ368)</x:f>
      </x:c>
      <x:c r="CU368" s="50" t="str">
        <x:f>IF(OR(3&gt;'Настройки'!$B$3,ISBLANK(BK368),BK368=0),"",BK368)</x:f>
      </x:c>
      <x:c r="CV368" s="50" t="str">
        <x:f>IF(OR(4&gt;'Настройки'!$B$3,ISBLANK(BL368),BL368=0),"",BL368)</x:f>
      </x:c>
      <x:c r="CW368" s="50" t="str">
        <x:f>IF(OR(5&gt;'Настройки'!$B$3,ISBLANK(BM368),BM368=0),"",BM368)</x:f>
      </x:c>
      <x:c r="CX368" s="50" t="str">
        <x:f>IF(OR(6&gt;'Настройки'!$B$3,ISBLANK(BN368),BN368=0),"",BN368)</x:f>
      </x:c>
      <x:c r="CY368" s="50" t="str">
        <x:f>IF(OR(7&gt;'Настройки'!$B$3,ISBLANK(BO368),BO368=0),"",BO368)</x:f>
      </x:c>
      <x:c r="CZ368" s="50" t="str">
        <x:f>IF(OR(8&gt;'Настройки'!$B$3,ISBLANK(BP368),BP368=0),"",BP368)</x:f>
      </x:c>
      <x:c r="DA368" s="50" t="str">
        <x:f>IF(OR(9&gt;'Настройки'!$B$3,ISBLANK(BQ368),BQ368=0),"",BQ368)</x:f>
      </x:c>
      <x:c r="DB368" s="50" t="str">
        <x:f>IF(OR(10&gt;'Настройки'!$B$3,ISBLANK(BR368),BR368=0),"",BR368)</x:f>
      </x:c>
      <x:c r="DC368" s="50" t="str">
        <x:f>IF(OR(11&gt;'Настройки'!$B$3,ISBLANK(BS368),BS368=0),"",BS368)</x:f>
      </x:c>
      <x:c r="DD368" s="50" t="str">
        <x:f>IF(OR(12&gt;'Настройки'!$B$3,ISBLANK(BT368),BT368=0),"",BT368)</x:f>
      </x:c>
      <x:c r="DE368" s="50" t="str">
        <x:f>IF(OR(13&gt;'Настройки'!$B$3,ISBLANK(BU368),BU368=0),"",BU368)</x:f>
      </x:c>
      <x:c r="DF368" s="50" t="str">
        <x:f>IF(OR(14&gt;'Настройки'!$B$3,ISBLANK(BV368),BV368=0),"",BV368)</x:f>
      </x:c>
      <x:c r="DG368" s="50" t="str">
        <x:f>IF(OR(15&gt;'Настройки'!$B$3,ISBLANK(BW368),BW368=0),"",BW368)</x:f>
      </x:c>
      <x:c r="DH368" s="50" t="str">
        <x:f>IF(OR(16&gt;'Настройки'!$B$3,ISBLANK(BX368),BX368=0),"",BX368)</x:f>
      </x:c>
      <x:c r="DI368" s="50" t="str">
        <x:f>IF(OR(17&gt;'Настройки'!$B$3,ISBLANK(BY368),BY368=0),"",BY368)</x:f>
      </x:c>
      <x:c r="DJ368" s="50" t="str">
        <x:f>IF(OR(18&gt;'Настройки'!$B$3,ISBLANK(BZ368),BZ368=0),"",BZ368)</x:f>
      </x:c>
      <x:c r="DK368" s="50" t="str">
        <x:f>IF(OR(19&gt;'Настройки'!$B$3,ISBLANK(CA368),CA368=0),"",CA368)</x:f>
      </x:c>
      <x:c r="DL368" s="50" t="str">
        <x:f>IF(OR(20&gt;'Настройки'!$B$3,ISBLANK(CB368),CB368=0),"",CB368)</x:f>
      </x:c>
      <x:c r="DM368" s="50" t="str">
        <x:f>IF(OR(21&gt;'Настройки'!$B$3,ISBLANK(CC368),CC368=0),"",CC368)</x:f>
      </x:c>
      <x:c r="DN368" s="50" t="str">
        <x:f>IF(OR(22&gt;'Настройки'!$B$3,ISBLANK(CD368),CD368=0),"",CD368)</x:f>
      </x:c>
      <x:c r="DO368" s="50" t="str">
        <x:f>IF(OR(23&gt;'Настройки'!$B$3,ISBLANK(CE368),CE368=0),"",CE368)</x:f>
      </x:c>
      <x:c r="DP368" s="50" t="str">
        <x:f>IF(OR(24&gt;'Настройки'!$B$3,ISBLANK(CF368),CF368=0),"",CF368)</x:f>
      </x:c>
      <x:c r="DQ368" s="50" t="str">
        <x:f>IF(OR(25&gt;'Настройки'!$B$3,ISBLANK(CG368),CG368=0),"",CG368)</x:f>
      </x:c>
      <x:c r="DR368" s="50" t="str">
        <x:f>IF(OR(26&gt;'Настройки'!$B$3,ISBLANK(CH368),CH368=0),"",CH368)</x:f>
      </x:c>
      <x:c r="DS368" s="50" t="str">
        <x:f>IF(OR(27&gt;'Настройки'!$B$3,ISBLANK(CI368),CI368=0),"",CI368)</x:f>
      </x:c>
      <x:c r="DT368" s="50" t="str">
        <x:f>IF(OR(28&gt;'Настройки'!$B$3,ISBLANK(CJ368),CJ368=0),"",CJ368)</x:f>
      </x:c>
      <x:c r="DU368" s="50" t="str">
        <x:f>IF(OR(29&gt;'Настройки'!$B$3,ISBLANK(CK368),CK368=0),"",CK368)</x:f>
      </x:c>
      <x:c r="DV368" s="50" t="str">
        <x:f>IF(OR(30&gt;'Настройки'!$B$3,ISBLANK(CL368),CL368=0),"",CL368)</x:f>
      </x:c>
      <x:c r="DW368" s="50" t="str">
        <x:f>IF(OR(31&gt;'Настройки'!$B$3,ISBLANK(CM368),CM368=0),"",CM368)</x:f>
      </x:c>
      <x:c r="DX368" s="50" t="str">
        <x:f>IF(OR(32&gt;'Настройки'!$B$3,ISBLANK(CN368),CN368=0),"",CN368)</x:f>
      </x:c>
      <x:c r="DY368" s="50" t="str">
        <x:f>IF(OR(33&gt;'Настройки'!$B$3,ISBLANK(CO368),CO368=0),"",CO368)</x:f>
      </x:c>
      <x:c r="DZ368" s="50" t="str">
        <x:f>IF(OR(34&gt;'Настройки'!$B$3,ISBLANK(CP368),CP368=0),"",CP368)</x:f>
      </x:c>
      <x:c r="EA368" s="50" t="str">
        <x:f>IF(OR(35&gt;'Настройки'!$B$3,ISBLANK(CQ368),CQ368=0),"",CQ368)</x:f>
      </x:c>
      <x:c r="EB368" s="50" t="str">
        <x:f>IF(OR(36&gt;'Настройки'!$B$3,ISBLANK(CR368),CR368=0),"",CR368)</x:f>
      </x:c>
      <x:c r="EC368" s="50" t="str">
        <x:f>IF(A368="","",IF(OR(BB368="AZ",BB368="BZ"),10000+ROW(),IF(AZ368&gt;'Настройки'!$B$11,20000+ROW(),IF(BF368&lt;&gt;"Обычный",30000+ROW(),IF(AX368&lt;=0,40000+ROW(),"")))))</x:f>
      </x:c>
      <x:c r="ED368" s="50" t="str">
        <x:f>IF(EC368="","",COUNTIFS($EC$2:$EC$1001,"&gt;0",$EC$2:$EC$1001,"&lt;"&amp;EC368)+1)</x:f>
      </x:c>
    </x:row>
    <x:row r="369">
      <x:c r="A369" s="115"/>
      <x:c r="B369" s="115"/>
      <x:c r="C369" s="115"/>
      <x:c r="D369" s="118"/>
      <x:c r="E369" s="118"/>
      <x:c r="F369" s="118"/>
      <x:c r="G369" s="118"/>
      <x:c r="H369" s="118"/>
      <x:c r="I369" s="118"/>
      <x:c r="J369" s="118"/>
      <x:c r="K369" s="118"/>
      <x:c r="L369" s="118"/>
      <x:c r="M369" s="118"/>
      <x:c r="N369" s="118"/>
      <x:c r="O369" s="118"/>
      <x:c r="P369" s="118"/>
      <x:c r="Q369" s="118"/>
      <x:c r="R369" s="118"/>
      <x:c r="S369" s="118"/>
      <x:c r="T369" s="118"/>
      <x:c r="U369" s="118"/>
      <x:c r="V369" s="118"/>
      <x:c r="W369" s="118"/>
      <x:c r="X369" s="118"/>
      <x:c r="Y369" s="118"/>
      <x:c r="Z369" s="118"/>
      <x:c r="AA369" s="118"/>
      <x:c r="AB369" s="118"/>
      <x:c r="AC369" s="118"/>
      <x:c r="AD369" s="118"/>
      <x:c r="AE369" s="118"/>
      <x:c r="AF369" s="118"/>
      <x:c r="AG369" s="118"/>
      <x:c r="AH369" s="118"/>
      <x:c r="AI369" s="118"/>
      <x:c r="AJ369" s="118"/>
      <x:c r="AK369" s="118"/>
      <x:c r="AL369" s="118"/>
      <x:c r="AM369" s="118"/>
      <x:c r="AN369" s="118"/>
      <x:c r="AO369" s="118"/>
      <x:c r="AP369" s="115"/>
      <x:c r="AQ369" s="49" t="str">
        <x:f>IF(A369="","",COUNT(BI369:INDEX(BI369:CR369,1,'Настройки'!$B$3)))</x:f>
      </x:c>
      <x:c r="AR369" s="49" t="str">
        <x:f>IF(A369="","",SUM(BI369:INDEX(BI369:CR369,1,'Настройки'!$B$3)))</x:f>
      </x:c>
      <x:c r="AS369" s="58" t="str">
        <x:f>IF(A369="","",IF('Настройки'!$B$4="Стоимость потребления",AR369*D369,IF('Настройки'!$B$4="Количество",AR369,E369)))</x:f>
      </x:c>
      <x:c r="AT369" s="61" t="str">
        <x:f>IF(OR(A369="",AS369&lt;0,SUM($AS$2:$AS$1001)&lt;=0),"",AS369/SUM($AS$2:$AS$1001))</x:f>
      </x:c>
      <x:c r="AU369" s="61" t="str">
        <x:f>IF(OR(A369="",AS369&lt;0,SUM($AS$2:$AS$1001)&lt;=0),"",SUMIFS($AS$2:$AS$1001,$AS$2:$AS$1001,"&gt;"&amp;AS369)/SUM($AS$2:$AS$1001))</x:f>
      </x:c>
      <x:c r="AV369" s="61" t="str">
        <x:f>IF(OR(A369="",AS369&lt;0,SUM($AS$2:$AS$1001)&lt;=0),"",SUMIFS($AS$2:$AS$1001,$AS$2:$AS$1001,"&gt;="&amp;AS369)/SUM($AS$2:$AS$1001))</x:f>
      </x:c>
      <x:c r="AW369" s="49" t="str">
        <x:f>IF(A369="","",IF(SUM($AS$2:$AS$1001)&lt;=0,"Не определён",IF(AS369&lt;0,"Исключение",IF(AU369&lt;'Настройки'!$B$5,"A",IF(AU369&lt;'Настройки'!$B$6,"B","C")))))</x:f>
      </x:c>
      <x:c r="AX369" s="58" t="str">
        <x:f>IF(A369="","",IF(AQ369=0,"",AVERAGE(BI369:INDEX(BI369:CR369,1,'Настройки'!$B$3))))</x:f>
      </x:c>
      <x:c r="AY369" s="58" t="str">
        <x:f>IF(OR(A369="",AQ369=0),"",STDEVP(BI369:INDEX(BI369:CR369,1,'Настройки'!$B$3)))</x:f>
      </x:c>
      <x:c r="AZ369" s="61" t="str">
        <x:f>IF(OR(A369="",AQ369&lt;'Настройки'!$B$12,AX369&lt;=0,AND('Настройки'!$B$10="Блокировать",COUNTIF(F369:INDEX(F369:AO369,1,'Настройки'!$B$3),"&lt;0")&gt;0)),"",AY369/ABS(AX369))</x:f>
      </x:c>
      <x:c r="BA369" s="49" t="str">
        <x:f>IF(A369="","",IF(AND('Настройки'!$B$10="Блокировать",COUNTIF(F369:INDEX(F369:AO369,1,'Настройки'!$B$3),"&lt;0")&gt;0),"Не определён",IF(AQ369&lt;'Настройки'!$B$12,"Не определён",IF(AX369=0,"Нет спроса",IF(AX369&lt;0,"Не определён",IF(AZ369&lt;='Настройки'!$B$7,"X",IF(AZ369&lt;='Настройки'!$B$8,"Y","Z")))))))</x:f>
      </x:c>
      <x:c r="BB369" s="49" t="str">
        <x:f>IF(OR(A369="",LEN(AW369)&lt;&gt;1,LEN(BA369)&lt;&gt;1),"",AW369&amp;BA369)</x:f>
      </x:c>
      <x:c r="BC369" s="61" t="str">
        <x:f>IF(OR(A369="",AQ369=0),"",(COUNT(BI369:INDEX(BI369:CR369,1,'Настройки'!$B$3))-COUNT(CS369:INDEX(CS369:EB369,1,'Настройки'!$B$3)))/AQ369)</x:f>
      </x:c>
      <x:c r="BD369" s="64" t="str">
        <x:f>IF(OR(A369="",COUNT(CS369:INDEX(CS369:EB369,1,'Настройки'!$B$3))=0),"",AQ369/COUNT(CS369:INDEX(CS369:EB369,1,'Настройки'!$B$3)))</x:f>
      </x:c>
      <x:c r="BE369" s="64" t="str">
        <x:f>IF(OR(A369="",COUNT(CS369:INDEX(CS369:EB369,1,'Настройки'!$B$3))=0),"",IF(AVERAGE(CS369:INDEX(CS369:EB369,1,'Настройки'!$B$3))=0,"",(STDEVP(CS369:INDEX(CS369:EB369,1,'Настройки'!$B$3))/ABS(AVERAGE(CS369:INDEX(CS369:EB369,1,'Настройки'!$B$3))))^2))</x:f>
      </x:c>
      <x:c r="BF369" s="49" t="str">
        <x:f>IF(A369="","",IF(AQ369&lt;3,"Недостаточно",IF(AQ369&lt;6,"Предварительный","Обычный")))</x:f>
      </x:c>
      <x:c r="BG369" s="49" t="str">
        <x:f>IF(A369="","",IF(COUNTIF(F369:INDEX(F369:AO369,1,'Настройки'!$B$3),"&lt;0")&gt;0,IF('Настройки'!$B$10="Блокировать","Отрицательный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"),"")&amp;IF(AQ369&lt;3,"Недостаточно истории. ",IF(AQ369&lt;6,"Предварительная классификация. ",""))&amp;IF(AX369=0,"Нет спроса за горизонт. ","")&amp;IF(AZ369&gt;'Настройки'!$B$11,"Экстремальная вариативность. ",""))</x:f>
      </x:c>
      <x:c r="BH369" s="49" t="str">
        <x:f>IF(A369="","",IFERROR(VLOOKUP(BB369,'Настройки'!$D$3:$E$11,2,FALSE),"Сначала проверьте исходные данные и историю спроса.")&amp;" Уточните срок поставки, MOQ и критичность.")</x:f>
      </x:c>
      <x:c r="BI369" s="50" t="str">
        <x:f>IF(1&gt;'Настройки'!$B$3,"",IF(ISBLANK(F369),IF('Настройки'!$B$9="Нулевой спрос",0,""),IF(F369&lt;0,IF('Настройки'!$B$10="Исключить","",IF('Настройки'!$B$10="Абсолютные значения",ABS(F369),F369)),F369)))</x:f>
      </x:c>
      <x:c r="BJ369" s="50" t="str">
        <x:f>IF(2&gt;'Настройки'!$B$3,"",IF(ISBLANK(G369),IF('Настройки'!$B$9="Нулевой спрос",0,""),IF(G369&lt;0,IF('Настройки'!$B$10="Исключить","",IF('Настройки'!$B$10="Абсолютные значения",ABS(G369),G369)),G369)))</x:f>
      </x:c>
      <x:c r="BK369" s="50" t="str">
        <x:f>IF(3&gt;'Настройки'!$B$3,"",IF(ISBLANK(H369),IF('Настройки'!$B$9="Нулевой спрос",0,""),IF(H369&lt;0,IF('Настройки'!$B$10="Исключить","",IF('Настройки'!$B$10="Абсолютные значения",ABS(H369),H369)),H369)))</x:f>
      </x:c>
      <x:c r="BL369" s="50" t="str">
        <x:f>IF(4&gt;'Настройки'!$B$3,"",IF(ISBLANK(I369),IF('Настройки'!$B$9="Нулевой спрос",0,""),IF(I369&lt;0,IF('Настройки'!$B$10="Исключить","",IF('Настройки'!$B$10="Абсолютные значения",ABS(I369),I369)),I369)))</x:f>
      </x:c>
      <x:c r="BM369" s="50" t="str">
        <x:f>IF(5&gt;'Настройки'!$B$3,"",IF(ISBLANK(J369),IF('Настройки'!$B$9="Нулевой спрос",0,""),IF(J369&lt;0,IF('Настройки'!$B$10="Исключить","",IF('Настройки'!$B$10="Абсолютные значения",ABS(J369),J369)),J369)))</x:f>
      </x:c>
      <x:c r="BN369" s="50" t="str">
        <x:f>IF(6&gt;'Настройки'!$B$3,"",IF(ISBLANK(K369),IF('Настройки'!$B$9="Нулевой спрос",0,""),IF(K369&lt;0,IF('Настройки'!$B$10="Исключить","",IF('Настройки'!$B$10="Абсолютные значения",ABS(K369),K369)),K369)))</x:f>
      </x:c>
      <x:c r="BO369" s="50" t="str">
        <x:f>IF(7&gt;'Настройки'!$B$3,"",IF(ISBLANK(L369),IF('Настройки'!$B$9="Нулевой спрос",0,""),IF(L369&lt;0,IF('Настройки'!$B$10="Исключить","",IF('Настройки'!$B$10="Абсолютные значения",ABS(L369),L369)),L369)))</x:f>
      </x:c>
      <x:c r="BP369" s="50" t="str">
        <x:f>IF(8&gt;'Настройки'!$B$3,"",IF(ISBLANK(M369),IF('Настройки'!$B$9="Нулевой спрос",0,""),IF(M369&lt;0,IF('Настройки'!$B$10="Исключить","",IF('Настройки'!$B$10="Абсолютные значения",ABS(M369),M369)),M369)))</x:f>
      </x:c>
      <x:c r="BQ369" s="50" t="str">
        <x:f>IF(9&gt;'Настройки'!$B$3,"",IF(ISBLANK(N369),IF('Настройки'!$B$9="Нулевой спрос",0,""),IF(N369&lt;0,IF('Настройки'!$B$10="Исключить","",IF('Настройки'!$B$10="Абсолютные значения",ABS(N369),N369)),N369)))</x:f>
      </x:c>
      <x:c r="BR369" s="50" t="str">
        <x:f>IF(10&gt;'Настройки'!$B$3,"",IF(ISBLANK(O369),IF('Настройки'!$B$9="Нулевой спрос",0,""),IF(O369&lt;0,IF('Настройки'!$B$10="Исключить","",IF('Настройки'!$B$10="Абсолютные значения",ABS(O369),O369)),O369)))</x:f>
      </x:c>
      <x:c r="BS369" s="50" t="str">
        <x:f>IF(11&gt;'Настройки'!$B$3,"",IF(ISBLANK(P369),IF('Настройки'!$B$9="Нулевой спрос",0,""),IF(P369&lt;0,IF('Настройки'!$B$10="Исключить","",IF('Настройки'!$B$10="Абсолютные значения",ABS(P369),P369)),P369)))</x:f>
      </x:c>
      <x:c r="BT369" s="50" t="str">
        <x:f>IF(12&gt;'Настройки'!$B$3,"",IF(ISBLANK(Q369),IF('Настройки'!$B$9="Нулевой спрос",0,""),IF(Q369&lt;0,IF('Настройки'!$B$10="Исключить","",IF('Настройки'!$B$10="Абсолютные значения",ABS(Q369),Q369)),Q369)))</x:f>
      </x:c>
      <x:c r="BU369" s="50" t="str">
        <x:f>IF(13&gt;'Настройки'!$B$3,"",IF(ISBLANK(R369),IF('Настройки'!$B$9="Нулевой спрос",0,""),IF(R369&lt;0,IF('Настройки'!$B$10="Исключить","",IF('Настройки'!$B$10="Абсолютные значения",ABS(R369),R369)),R369)))</x:f>
      </x:c>
      <x:c r="BV369" s="50" t="str">
        <x:f>IF(14&gt;'Настройки'!$B$3,"",IF(ISBLANK(S369),IF('Настройки'!$B$9="Нулевой спрос",0,""),IF(S369&lt;0,IF('Настройки'!$B$10="Исключить","",IF('Настройки'!$B$10="Абсолютные значения",ABS(S369),S369)),S369)))</x:f>
      </x:c>
      <x:c r="BW369" s="50" t="str">
        <x:f>IF(15&gt;'Настройки'!$B$3,"",IF(ISBLANK(T369),IF('Настройки'!$B$9="Нулевой спрос",0,""),IF(T369&lt;0,IF('Настройки'!$B$10="Исключить","",IF('Настройки'!$B$10="Абсолютные значения",ABS(T369),T369)),T369)))</x:f>
      </x:c>
      <x:c r="BX369" s="50" t="str">
        <x:f>IF(16&gt;'Настройки'!$B$3,"",IF(ISBLANK(U369),IF('Настройки'!$B$9="Нулевой спрос",0,""),IF(U369&lt;0,IF('Настройки'!$B$10="Исключить","",IF('Настройки'!$B$10="Абсолютные значения",ABS(U369),U369)),U369)))</x:f>
      </x:c>
      <x:c r="BY369" s="50" t="str">
        <x:f>IF(17&gt;'Настройки'!$B$3,"",IF(ISBLANK(V369),IF('Настройки'!$B$9="Нулевой спрос",0,""),IF(V369&lt;0,IF('Настройки'!$B$10="Исключить","",IF('Настройки'!$B$10="Абсолютные значения",ABS(V369),V369)),V369)))</x:f>
      </x:c>
      <x:c r="BZ369" s="50" t="str">
        <x:f>IF(18&gt;'Настройки'!$B$3,"",IF(ISBLANK(W369),IF('Настройки'!$B$9="Нулевой спрос",0,""),IF(W369&lt;0,IF('Настройки'!$B$10="Исключить","",IF('Настройки'!$B$10="Абсолютные значения",ABS(W369),W369)),W369)))</x:f>
      </x:c>
      <x:c r="CA369" s="50" t="str">
        <x:f>IF(19&gt;'Настройки'!$B$3,"",IF(ISBLANK(X369),IF('Настройки'!$B$9="Нулевой спрос",0,""),IF(X369&lt;0,IF('Настройки'!$B$10="Исключить","",IF('Настройки'!$B$10="Абсолютные значения",ABS(X369),X369)),X369)))</x:f>
      </x:c>
      <x:c r="CB369" s="50" t="str">
        <x:f>IF(20&gt;'Настройки'!$B$3,"",IF(ISBLANK(Y369),IF('Настройки'!$B$9="Нулевой спрос",0,""),IF(Y369&lt;0,IF('Настройки'!$B$10="Исключить","",IF('Настройки'!$B$10="Абсолютные значения",ABS(Y369),Y369)),Y369)))</x:f>
      </x:c>
      <x:c r="CC369" s="50" t="str">
        <x:f>IF(21&gt;'Настройки'!$B$3,"",IF(ISBLANK(Z369),IF('Настройки'!$B$9="Нулевой спрос",0,""),IF(Z369&lt;0,IF('Настройки'!$B$10="Исключить","",IF('Настройки'!$B$10="Абсолютные значения",ABS(Z369),Z369)),Z369)))</x:f>
      </x:c>
      <x:c r="CD369" s="50" t="str">
        <x:f>IF(22&gt;'Настройки'!$B$3,"",IF(ISBLANK(AA369),IF('Настройки'!$B$9="Нулевой спрос",0,""),IF(AA369&lt;0,IF('Настройки'!$B$10="Исключить","",IF('Настройки'!$B$10="Абсолютные значения",ABS(AA369),AA369)),AA369)))</x:f>
      </x:c>
      <x:c r="CE369" s="50" t="str">
        <x:f>IF(23&gt;'Настройки'!$B$3,"",IF(ISBLANK(AB369),IF('Настройки'!$B$9="Нулевой спрос",0,""),IF(AB369&lt;0,IF('Настройки'!$B$10="Исключить","",IF('Настройки'!$B$10="Абсолютные значения",ABS(AB369),AB369)),AB369)))</x:f>
      </x:c>
      <x:c r="CF369" s="50" t="str">
        <x:f>IF(24&gt;'Настройки'!$B$3,"",IF(ISBLANK(AC369),IF('Настройки'!$B$9="Нулевой спрос",0,""),IF(AC369&lt;0,IF('Настройки'!$B$10="Исключить","",IF('Настройки'!$B$10="Абсолютные значения",ABS(AC369),AC369)),AC369)))</x:f>
      </x:c>
      <x:c r="CG369" s="50" t="str">
        <x:f>IF(25&gt;'Настройки'!$B$3,"",IF(ISBLANK(AD369),IF('Настройки'!$B$9="Нулевой спрос",0,""),IF(AD369&lt;0,IF('Настройки'!$B$10="Исключить","",IF('Настройки'!$B$10="Абсолютные значения",ABS(AD369),AD369)),AD369)))</x:f>
      </x:c>
      <x:c r="CH369" s="50" t="str">
        <x:f>IF(26&gt;'Настройки'!$B$3,"",IF(ISBLANK(AE369),IF('Настройки'!$B$9="Нулевой спрос",0,""),IF(AE369&lt;0,IF('Настройки'!$B$10="Исключить","",IF('Настройки'!$B$10="Абсолютные значения",ABS(AE369),AE369)),AE369)))</x:f>
      </x:c>
      <x:c r="CI369" s="50" t="str">
        <x:f>IF(27&gt;'Настройки'!$B$3,"",IF(ISBLANK(AF369),IF('Настройки'!$B$9="Нулевой спрос",0,""),IF(AF369&lt;0,IF('Настройки'!$B$10="Исключить","",IF('Настройки'!$B$10="Абсолютные значения",ABS(AF369),AF369)),AF369)))</x:f>
      </x:c>
      <x:c r="CJ369" s="50" t="str">
        <x:f>IF(28&gt;'Настройки'!$B$3,"",IF(ISBLANK(AG369),IF('Настройки'!$B$9="Нулевой спрос",0,""),IF(AG369&lt;0,IF('Настройки'!$B$10="Исключить","",IF('Настройки'!$B$10="Абсолютные значения",ABS(AG369),AG369)),AG369)))</x:f>
      </x:c>
      <x:c r="CK369" s="50" t="str">
        <x:f>IF(29&gt;'Настройки'!$B$3,"",IF(ISBLANK(AH369),IF('Настройки'!$B$9="Нулевой спрос",0,""),IF(AH369&lt;0,IF('Настройки'!$B$10="Исключить","",IF('Настройки'!$B$10="Абсолютные значения",ABS(AH369),AH369)),AH369)))</x:f>
      </x:c>
      <x:c r="CL369" s="50" t="str">
        <x:f>IF(30&gt;'Настройки'!$B$3,"",IF(ISBLANK(AI369),IF('Настройки'!$B$9="Нулевой спрос",0,""),IF(AI369&lt;0,IF('Настройки'!$B$10="Исключить","",IF('Настройки'!$B$10="Абсолютные значения",ABS(AI369),AI369)),AI369)))</x:f>
      </x:c>
      <x:c r="CM369" s="50" t="str">
        <x:f>IF(31&gt;'Настройки'!$B$3,"",IF(ISBLANK(AJ369),IF('Настройки'!$B$9="Нулевой спрос",0,""),IF(AJ369&lt;0,IF('Настройки'!$B$10="Исключить","",IF('Настройки'!$B$10="Абсолютные значения",ABS(AJ369),AJ369)),AJ369)))</x:f>
      </x:c>
      <x:c r="CN369" s="50" t="str">
        <x:f>IF(32&gt;'Настройки'!$B$3,"",IF(ISBLANK(AK369),IF('Настройки'!$B$9="Нулевой спрос",0,""),IF(AK369&lt;0,IF('Настройки'!$B$10="Исключить","",IF('Настройки'!$B$10="Абсолютные значения",ABS(AK369),AK369)),AK369)))</x:f>
      </x:c>
      <x:c r="CO369" s="50" t="str">
        <x:f>IF(33&gt;'Настройки'!$B$3,"",IF(ISBLANK(AL369),IF('Настройки'!$B$9="Нулевой спрос",0,""),IF(AL369&lt;0,IF('Настройки'!$B$10="Исключить","",IF('Настройки'!$B$10="Абсолютные значения",ABS(AL369),AL369)),AL369)))</x:f>
      </x:c>
      <x:c r="CP369" s="50" t="str">
        <x:f>IF(34&gt;'Настройки'!$B$3,"",IF(ISBLANK(AM369),IF('Настройки'!$B$9="Нулевой спрос",0,""),IF(AM369&lt;0,IF('Настройки'!$B$10="Исключить","",IF('Настройки'!$B$10="Абсолютные значения",ABS(AM369),AM369)),AM369)))</x:f>
      </x:c>
      <x:c r="CQ369" s="50" t="str">
        <x:f>IF(35&gt;'Настройки'!$B$3,"",IF(ISBLANK(AN369),IF('Настройки'!$B$9="Нулевой спрос",0,""),IF(AN369&lt;0,IF('Настройки'!$B$10="Исключить","",IF('Настройки'!$B$10="Абсолютные значения",ABS(AN369),AN369)),AN369)))</x:f>
      </x:c>
      <x:c r="CR369" s="50" t="str">
        <x:f>IF(36&gt;'Настройки'!$B$3,"",IF(ISBLANK(AO369),IF('Настройки'!$B$9="Нулевой спрос",0,""),IF(AO369&lt;0,IF('Настройки'!$B$10="Исключить","",IF('Настройки'!$B$10="Абсолютные значения",ABS(AO369),AO369)),AO369)))</x:f>
      </x:c>
      <x:c r="CS369" s="50" t="str">
        <x:f>IF(OR(1&gt;'Настройки'!$B$3,ISBLANK(BI369),BI369=0),"",BI369)</x:f>
      </x:c>
      <x:c r="CT369" s="50" t="str">
        <x:f>IF(OR(2&gt;'Настройки'!$B$3,ISBLANK(BJ369),BJ369=0),"",BJ369)</x:f>
      </x:c>
      <x:c r="CU369" s="50" t="str">
        <x:f>IF(OR(3&gt;'Настройки'!$B$3,ISBLANK(BK369),BK369=0),"",BK369)</x:f>
      </x:c>
      <x:c r="CV369" s="50" t="str">
        <x:f>IF(OR(4&gt;'Настройки'!$B$3,ISBLANK(BL369),BL369=0),"",BL369)</x:f>
      </x:c>
      <x:c r="CW369" s="50" t="str">
        <x:f>IF(OR(5&gt;'Настройки'!$B$3,ISBLANK(BM369),BM369=0),"",BM369)</x:f>
      </x:c>
      <x:c r="CX369" s="50" t="str">
        <x:f>IF(OR(6&gt;'Настройки'!$B$3,ISBLANK(BN369),BN369=0),"",BN369)</x:f>
      </x:c>
      <x:c r="CY369" s="50" t="str">
        <x:f>IF(OR(7&gt;'Настройки'!$B$3,ISBLANK(BO369),BO369=0),"",BO369)</x:f>
      </x:c>
      <x:c r="CZ369" s="50" t="str">
        <x:f>IF(OR(8&gt;'Настройки'!$B$3,ISBLANK(BP369),BP369=0),"",BP369)</x:f>
      </x:c>
      <x:c r="DA369" s="50" t="str">
        <x:f>IF(OR(9&gt;'Настройки'!$B$3,ISBLANK(BQ369),BQ369=0),"",BQ369)</x:f>
      </x:c>
      <x:c r="DB369" s="50" t="str">
        <x:f>IF(OR(10&gt;'Настройки'!$B$3,ISBLANK(BR369),BR369=0),"",BR369)</x:f>
      </x:c>
      <x:c r="DC369" s="50" t="str">
        <x:f>IF(OR(11&gt;'Настройки'!$B$3,ISBLANK(BS369),BS369=0),"",BS369)</x:f>
      </x:c>
      <x:c r="DD369" s="50" t="str">
        <x:f>IF(OR(12&gt;'Настройки'!$B$3,ISBLANK(BT369),BT369=0),"",BT369)</x:f>
      </x:c>
      <x:c r="DE369" s="50" t="str">
        <x:f>IF(OR(13&gt;'Настройки'!$B$3,ISBLANK(BU369),BU369=0),"",BU369)</x:f>
      </x:c>
      <x:c r="DF369" s="50" t="str">
        <x:f>IF(OR(14&gt;'Настройки'!$B$3,ISBLANK(BV369),BV369=0),"",BV369)</x:f>
      </x:c>
      <x:c r="DG369" s="50" t="str">
        <x:f>IF(OR(15&gt;'Настройки'!$B$3,ISBLANK(BW369),BW369=0),"",BW369)</x:f>
      </x:c>
      <x:c r="DH369" s="50" t="str">
        <x:f>IF(OR(16&gt;'Настройки'!$B$3,ISBLANK(BX369),BX369=0),"",BX369)</x:f>
      </x:c>
      <x:c r="DI369" s="50" t="str">
        <x:f>IF(OR(17&gt;'Настройки'!$B$3,ISBLANK(BY369),BY369=0),"",BY369)</x:f>
      </x:c>
      <x:c r="DJ369" s="50" t="str">
        <x:f>IF(OR(18&gt;'Настройки'!$B$3,ISBLANK(BZ369),BZ369=0),"",BZ369)</x:f>
      </x:c>
      <x:c r="DK369" s="50" t="str">
        <x:f>IF(OR(19&gt;'Настройки'!$B$3,ISBLANK(CA369),CA369=0),"",CA369)</x:f>
      </x:c>
      <x:c r="DL369" s="50" t="str">
        <x:f>IF(OR(20&gt;'Настройки'!$B$3,ISBLANK(CB369),CB369=0),"",CB369)</x:f>
      </x:c>
      <x:c r="DM369" s="50" t="str">
        <x:f>IF(OR(21&gt;'Настройки'!$B$3,ISBLANK(CC369),CC369=0),"",CC369)</x:f>
      </x:c>
      <x:c r="DN369" s="50" t="str">
        <x:f>IF(OR(22&gt;'Настройки'!$B$3,ISBLANK(CD369),CD369=0),"",CD369)</x:f>
      </x:c>
      <x:c r="DO369" s="50" t="str">
        <x:f>IF(OR(23&gt;'Настройки'!$B$3,ISBLANK(CE369),CE369=0),"",CE369)</x:f>
      </x:c>
      <x:c r="DP369" s="50" t="str">
        <x:f>IF(OR(24&gt;'Настройки'!$B$3,ISBLANK(CF369),CF369=0),"",CF369)</x:f>
      </x:c>
      <x:c r="DQ369" s="50" t="str">
        <x:f>IF(OR(25&gt;'Настройки'!$B$3,ISBLANK(CG369),CG369=0),"",CG369)</x:f>
      </x:c>
      <x:c r="DR369" s="50" t="str">
        <x:f>IF(OR(26&gt;'Настройки'!$B$3,ISBLANK(CH369),CH369=0),"",CH369)</x:f>
      </x:c>
      <x:c r="DS369" s="50" t="str">
        <x:f>IF(OR(27&gt;'Настройки'!$B$3,ISBLANK(CI369),CI369=0),"",CI369)</x:f>
      </x:c>
      <x:c r="DT369" s="50" t="str">
        <x:f>IF(OR(28&gt;'Настройки'!$B$3,ISBLANK(CJ369),CJ369=0),"",CJ369)</x:f>
      </x:c>
      <x:c r="DU369" s="50" t="str">
        <x:f>IF(OR(29&gt;'Настройки'!$B$3,ISBLANK(CK369),CK369=0),"",CK369)</x:f>
      </x:c>
      <x:c r="DV369" s="50" t="str">
        <x:f>IF(OR(30&gt;'Настройки'!$B$3,ISBLANK(CL369),CL369=0),"",CL369)</x:f>
      </x:c>
      <x:c r="DW369" s="50" t="str">
        <x:f>IF(OR(31&gt;'Настройки'!$B$3,ISBLANK(CM369),CM369=0),"",CM369)</x:f>
      </x:c>
      <x:c r="DX369" s="50" t="str">
        <x:f>IF(OR(32&gt;'Настройки'!$B$3,ISBLANK(CN369),CN369=0),"",CN369)</x:f>
      </x:c>
      <x:c r="DY369" s="50" t="str">
        <x:f>IF(OR(33&gt;'Настройки'!$B$3,ISBLANK(CO369),CO369=0),"",CO369)</x:f>
      </x:c>
      <x:c r="DZ369" s="50" t="str">
        <x:f>IF(OR(34&gt;'Настройки'!$B$3,ISBLANK(CP369),CP369=0),"",CP369)</x:f>
      </x:c>
      <x:c r="EA369" s="50" t="str">
        <x:f>IF(OR(35&gt;'Настройки'!$B$3,ISBLANK(CQ369),CQ369=0),"",CQ369)</x:f>
      </x:c>
      <x:c r="EB369" s="50" t="str">
        <x:f>IF(OR(36&gt;'Настройки'!$B$3,ISBLANK(CR369),CR369=0),"",CR369)</x:f>
      </x:c>
      <x:c r="EC369" s="50" t="str">
        <x:f>IF(A369="","",IF(OR(BB369="AZ",BB369="BZ"),10000+ROW(),IF(AZ369&gt;'Настройки'!$B$11,20000+ROW(),IF(BF369&lt;&gt;"Обычный",30000+ROW(),IF(AX369&lt;=0,40000+ROW(),"")))))</x:f>
      </x:c>
      <x:c r="ED369" s="50" t="str">
        <x:f>IF(EC369="","",COUNTIFS($EC$2:$EC$1001,"&gt;0",$EC$2:$EC$1001,"&lt;"&amp;EC369)+1)</x:f>
      </x:c>
    </x:row>
    <x:row r="370">
      <x:c r="A370" s="115"/>
      <x:c r="B370" s="115"/>
      <x:c r="C370" s="115"/>
      <x:c r="D370" s="118"/>
      <x:c r="E370" s="118"/>
      <x:c r="F370" s="118"/>
      <x:c r="G370" s="118"/>
      <x:c r="H370" s="118"/>
      <x:c r="I370" s="118"/>
      <x:c r="J370" s="118"/>
      <x:c r="K370" s="118"/>
      <x:c r="L370" s="118"/>
      <x:c r="M370" s="118"/>
      <x:c r="N370" s="118"/>
      <x:c r="O370" s="118"/>
      <x:c r="P370" s="118"/>
      <x:c r="Q370" s="118"/>
      <x:c r="R370" s="118"/>
      <x:c r="S370" s="118"/>
      <x:c r="T370" s="118"/>
      <x:c r="U370" s="118"/>
      <x:c r="V370" s="118"/>
      <x:c r="W370" s="118"/>
      <x:c r="X370" s="118"/>
      <x:c r="Y370" s="118"/>
      <x:c r="Z370" s="118"/>
      <x:c r="AA370" s="118"/>
      <x:c r="AB370" s="118"/>
      <x:c r="AC370" s="118"/>
      <x:c r="AD370" s="118"/>
      <x:c r="AE370" s="118"/>
      <x:c r="AF370" s="118"/>
      <x:c r="AG370" s="118"/>
      <x:c r="AH370" s="118"/>
      <x:c r="AI370" s="118"/>
      <x:c r="AJ370" s="118"/>
      <x:c r="AK370" s="118"/>
      <x:c r="AL370" s="118"/>
      <x:c r="AM370" s="118"/>
      <x:c r="AN370" s="118"/>
      <x:c r="AO370" s="118"/>
      <x:c r="AP370" s="115"/>
      <x:c r="AQ370" s="49" t="str">
        <x:f>IF(A370="","",COUNT(BI370:INDEX(BI370:CR370,1,'Настройки'!$B$3)))</x:f>
      </x:c>
      <x:c r="AR370" s="49" t="str">
        <x:f>IF(A370="","",SUM(BI370:INDEX(BI370:CR370,1,'Настройки'!$B$3)))</x:f>
      </x:c>
      <x:c r="AS370" s="58" t="str">
        <x:f>IF(A370="","",IF('Настройки'!$B$4="Стоимость потребления",AR370*D370,IF('Настройки'!$B$4="Количество",AR370,E370)))</x:f>
      </x:c>
      <x:c r="AT370" s="61" t="str">
        <x:f>IF(OR(A370="",AS370&lt;0,SUM($AS$2:$AS$1001)&lt;=0),"",AS370/SUM($AS$2:$AS$1001))</x:f>
      </x:c>
      <x:c r="AU370" s="61" t="str">
        <x:f>IF(OR(A370="",AS370&lt;0,SUM($AS$2:$AS$1001)&lt;=0),"",SUMIFS($AS$2:$AS$1001,$AS$2:$AS$1001,"&gt;"&amp;AS370)/SUM($AS$2:$AS$1001))</x:f>
      </x:c>
      <x:c r="AV370" s="61" t="str">
        <x:f>IF(OR(A370="",AS370&lt;0,SUM($AS$2:$AS$1001)&lt;=0),"",SUMIFS($AS$2:$AS$1001,$AS$2:$AS$1001,"&gt;="&amp;AS370)/SUM($AS$2:$AS$1001))</x:f>
      </x:c>
      <x:c r="AW370" s="49" t="str">
        <x:f>IF(A370="","",IF(SUM($AS$2:$AS$1001)&lt;=0,"Не определён",IF(AS370&lt;0,"Исключение",IF(AU370&lt;'Настройки'!$B$5,"A",IF(AU370&lt;'Настройки'!$B$6,"B","C")))))</x:f>
      </x:c>
      <x:c r="AX370" s="58" t="str">
        <x:f>IF(A370="","",IF(AQ370=0,"",AVERAGE(BI370:INDEX(BI370:CR370,1,'Настройки'!$B$3))))</x:f>
      </x:c>
      <x:c r="AY370" s="58" t="str">
        <x:f>IF(OR(A370="",AQ370=0),"",STDEVP(BI370:INDEX(BI370:CR370,1,'Настройки'!$B$3)))</x:f>
      </x:c>
      <x:c r="AZ370" s="61" t="str">
        <x:f>IF(OR(A370="",AQ370&lt;'Настройки'!$B$12,AX370&lt;=0,AND('Настройки'!$B$10="Блокировать",COUNTIF(F370:INDEX(F370:AO370,1,'Настройки'!$B$3),"&lt;0")&gt;0)),"",AY370/ABS(AX370))</x:f>
      </x:c>
      <x:c r="BA370" s="49" t="str">
        <x:f>IF(A370="","",IF(AND('Настройки'!$B$10="Блокировать",COUNTIF(F370:INDEX(F370:AO370,1,'Настройки'!$B$3),"&lt;0")&gt;0),"Не определён",IF(AQ370&lt;'Настройки'!$B$12,"Не определён",IF(AX370=0,"Нет спроса",IF(AX370&lt;0,"Не определён",IF(AZ370&lt;='Настройки'!$B$7,"X",IF(AZ370&lt;='Настройки'!$B$8,"Y","Z")))))))</x:f>
      </x:c>
      <x:c r="BB370" s="49" t="str">
        <x:f>IF(OR(A370="",LEN(AW370)&lt;&gt;1,LEN(BA370)&lt;&gt;1),"",AW370&amp;BA370)</x:f>
      </x:c>
      <x:c r="BC370" s="61" t="str">
        <x:f>IF(OR(A370="",AQ370=0),"",(COUNT(BI370:INDEX(BI370:CR370,1,'Настройки'!$B$3))-COUNT(CS370:INDEX(CS370:EB370,1,'Настройки'!$B$3)))/AQ370)</x:f>
      </x:c>
      <x:c r="BD370" s="64" t="str">
        <x:f>IF(OR(A370="",COUNT(CS370:INDEX(CS370:EB370,1,'Настройки'!$B$3))=0),"",AQ370/COUNT(CS370:INDEX(CS370:EB370,1,'Настройки'!$B$3)))</x:f>
      </x:c>
      <x:c r="BE370" s="64" t="str">
        <x:f>IF(OR(A370="",COUNT(CS370:INDEX(CS370:EB370,1,'Настройки'!$B$3))=0),"",IF(AVERAGE(CS370:INDEX(CS370:EB370,1,'Настройки'!$B$3))=0,"",(STDEVP(CS370:INDEX(CS370:EB370,1,'Настройки'!$B$3))/ABS(AVERAGE(CS370:INDEX(CS370:EB370,1,'Настройки'!$B$3))))^2))</x:f>
      </x:c>
      <x:c r="BF370" s="49" t="str">
        <x:f>IF(A370="","",IF(AQ370&lt;3,"Недостаточно",IF(AQ370&lt;6,"Предварительный","Обычный")))</x:f>
      </x:c>
      <x:c r="BG370" s="49" t="str">
        <x:f>IF(A370="","",IF(COUNTIF(F370:INDEX(F370:AO370,1,'Настройки'!$B$3),"&lt;0")&gt;0,IF('Настройки'!$B$10="Блокировать","Отрицательный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"),"")&amp;IF(AQ370&lt;3,"Недостаточно истории. ",IF(AQ370&lt;6,"Предварительная классификация. ",""))&amp;IF(AX370=0,"Нет спроса за горизонт. ","")&amp;IF(AZ370&gt;'Настройки'!$B$11,"Экстремальная вариативность. ",""))</x:f>
      </x:c>
      <x:c r="BH370" s="49" t="str">
        <x:f>IF(A370="","",IFERROR(VLOOKUP(BB370,'Настройки'!$D$3:$E$11,2,FALSE),"Сначала проверьте исходные данные и историю спроса.")&amp;" Уточните срок поставки, MOQ и критичность.")</x:f>
      </x:c>
      <x:c r="BI370" s="50" t="str">
        <x:f>IF(1&gt;'Настройки'!$B$3,"",IF(ISBLANK(F370),IF('Настройки'!$B$9="Нулевой спрос",0,""),IF(F370&lt;0,IF('Настройки'!$B$10="Исключить","",IF('Настройки'!$B$10="Абсолютные значения",ABS(F370),F370)),F370)))</x:f>
      </x:c>
      <x:c r="BJ370" s="50" t="str">
        <x:f>IF(2&gt;'Настройки'!$B$3,"",IF(ISBLANK(G370),IF('Настройки'!$B$9="Нулевой спрос",0,""),IF(G370&lt;0,IF('Настройки'!$B$10="Исключить","",IF('Настройки'!$B$10="Абсолютные значения",ABS(G370),G370)),G370)))</x:f>
      </x:c>
      <x:c r="BK370" s="50" t="str">
        <x:f>IF(3&gt;'Настройки'!$B$3,"",IF(ISBLANK(H370),IF('Настройки'!$B$9="Нулевой спрос",0,""),IF(H370&lt;0,IF('Настройки'!$B$10="Исключить","",IF('Настройки'!$B$10="Абсолютные значения",ABS(H370),H370)),H370)))</x:f>
      </x:c>
      <x:c r="BL370" s="50" t="str">
        <x:f>IF(4&gt;'Настройки'!$B$3,"",IF(ISBLANK(I370),IF('Настройки'!$B$9="Нулевой спрос",0,""),IF(I370&lt;0,IF('Настройки'!$B$10="Исключить","",IF('Настройки'!$B$10="Абсолютные значения",ABS(I370),I370)),I370)))</x:f>
      </x:c>
      <x:c r="BM370" s="50" t="str">
        <x:f>IF(5&gt;'Настройки'!$B$3,"",IF(ISBLANK(J370),IF('Настройки'!$B$9="Нулевой спрос",0,""),IF(J370&lt;0,IF('Настройки'!$B$10="Исключить","",IF('Настройки'!$B$10="Абсолютные значения",ABS(J370),J370)),J370)))</x:f>
      </x:c>
      <x:c r="BN370" s="50" t="str">
        <x:f>IF(6&gt;'Настройки'!$B$3,"",IF(ISBLANK(K370),IF('Настройки'!$B$9="Нулевой спрос",0,""),IF(K370&lt;0,IF('Настройки'!$B$10="Исключить","",IF('Настройки'!$B$10="Абсолютные значения",ABS(K370),K370)),K370)))</x:f>
      </x:c>
      <x:c r="BO370" s="50" t="str">
        <x:f>IF(7&gt;'Настройки'!$B$3,"",IF(ISBLANK(L370),IF('Настройки'!$B$9="Нулевой спрос",0,""),IF(L370&lt;0,IF('Настройки'!$B$10="Исключить","",IF('Настройки'!$B$10="Абсолютные значения",ABS(L370),L370)),L370)))</x:f>
      </x:c>
      <x:c r="BP370" s="50" t="str">
        <x:f>IF(8&gt;'Настройки'!$B$3,"",IF(ISBLANK(M370),IF('Настройки'!$B$9="Нулевой спрос",0,""),IF(M370&lt;0,IF('Настройки'!$B$10="Исключить","",IF('Настройки'!$B$10="Абсолютные значения",ABS(M370),M370)),M370)))</x:f>
      </x:c>
      <x:c r="BQ370" s="50" t="str">
        <x:f>IF(9&gt;'Настройки'!$B$3,"",IF(ISBLANK(N370),IF('Настройки'!$B$9="Нулевой спрос",0,""),IF(N370&lt;0,IF('Настройки'!$B$10="Исключить","",IF('Настройки'!$B$10="Абсолютные значения",ABS(N370),N370)),N370)))</x:f>
      </x:c>
      <x:c r="BR370" s="50" t="str">
        <x:f>IF(10&gt;'Настройки'!$B$3,"",IF(ISBLANK(O370),IF('Настройки'!$B$9="Нулевой спрос",0,""),IF(O370&lt;0,IF('Настройки'!$B$10="Исключить","",IF('Настройки'!$B$10="Абсолютные значения",ABS(O370),O370)),O370)))</x:f>
      </x:c>
      <x:c r="BS370" s="50" t="str">
        <x:f>IF(11&gt;'Настройки'!$B$3,"",IF(ISBLANK(P370),IF('Настройки'!$B$9="Нулевой спрос",0,""),IF(P370&lt;0,IF('Настройки'!$B$10="Исключить","",IF('Настройки'!$B$10="Абсолютные значения",ABS(P370),P370)),P370)))</x:f>
      </x:c>
      <x:c r="BT370" s="50" t="str">
        <x:f>IF(12&gt;'Настройки'!$B$3,"",IF(ISBLANK(Q370),IF('Настройки'!$B$9="Нулевой спрос",0,""),IF(Q370&lt;0,IF('Настройки'!$B$10="Исключить","",IF('Настройки'!$B$10="Абсолютные значения",ABS(Q370),Q370)),Q370)))</x:f>
      </x:c>
      <x:c r="BU370" s="50" t="str">
        <x:f>IF(13&gt;'Настройки'!$B$3,"",IF(ISBLANK(R370),IF('Настройки'!$B$9="Нулевой спрос",0,""),IF(R370&lt;0,IF('Настройки'!$B$10="Исключить","",IF('Настройки'!$B$10="Абсолютные значения",ABS(R370),R370)),R370)))</x:f>
      </x:c>
      <x:c r="BV370" s="50" t="str">
        <x:f>IF(14&gt;'Настройки'!$B$3,"",IF(ISBLANK(S370),IF('Настройки'!$B$9="Нулевой спрос",0,""),IF(S370&lt;0,IF('Настройки'!$B$10="Исключить","",IF('Настройки'!$B$10="Абсолютные значения",ABS(S370),S370)),S370)))</x:f>
      </x:c>
      <x:c r="BW370" s="50" t="str">
        <x:f>IF(15&gt;'Настройки'!$B$3,"",IF(ISBLANK(T370),IF('Настройки'!$B$9="Нулевой спрос",0,""),IF(T370&lt;0,IF('Настройки'!$B$10="Исключить","",IF('Настройки'!$B$10="Абсолютные значения",ABS(T370),T370)),T370)))</x:f>
      </x:c>
      <x:c r="BX370" s="50" t="str">
        <x:f>IF(16&gt;'Настройки'!$B$3,"",IF(ISBLANK(U370),IF('Настройки'!$B$9="Нулевой спрос",0,""),IF(U370&lt;0,IF('Настройки'!$B$10="Исключить","",IF('Настройки'!$B$10="Абсолютные значения",ABS(U370),U370)),U370)))</x:f>
      </x:c>
      <x:c r="BY370" s="50" t="str">
        <x:f>IF(17&gt;'Настройки'!$B$3,"",IF(ISBLANK(V370),IF('Настройки'!$B$9="Нулевой спрос",0,""),IF(V370&lt;0,IF('Настройки'!$B$10="Исключить","",IF('Настройки'!$B$10="Абсолютные значения",ABS(V370),V370)),V370)))</x:f>
      </x:c>
      <x:c r="BZ370" s="50" t="str">
        <x:f>IF(18&gt;'Настройки'!$B$3,"",IF(ISBLANK(W370),IF('Настройки'!$B$9="Нулевой спрос",0,""),IF(W370&lt;0,IF('Настройки'!$B$10="Исключить","",IF('Настройки'!$B$10="Абсолютные значения",ABS(W370),W370)),W370)))</x:f>
      </x:c>
      <x:c r="CA370" s="50" t="str">
        <x:f>IF(19&gt;'Настройки'!$B$3,"",IF(ISBLANK(X370),IF('Настройки'!$B$9="Нулевой спрос",0,""),IF(X370&lt;0,IF('Настройки'!$B$10="Исключить","",IF('Настройки'!$B$10="Абсолютные значения",ABS(X370),X370)),X370)))</x:f>
      </x:c>
      <x:c r="CB370" s="50" t="str">
        <x:f>IF(20&gt;'Настройки'!$B$3,"",IF(ISBLANK(Y370),IF('Настройки'!$B$9="Нулевой спрос",0,""),IF(Y370&lt;0,IF('Настройки'!$B$10="Исключить","",IF('Настройки'!$B$10="Абсолютные значения",ABS(Y370),Y370)),Y370)))</x:f>
      </x:c>
      <x:c r="CC370" s="50" t="str">
        <x:f>IF(21&gt;'Настройки'!$B$3,"",IF(ISBLANK(Z370),IF('Настройки'!$B$9="Нулевой спрос",0,""),IF(Z370&lt;0,IF('Настройки'!$B$10="Исключить","",IF('Настройки'!$B$10="Абсолютные значения",ABS(Z370),Z370)),Z370)))</x:f>
      </x:c>
      <x:c r="CD370" s="50" t="str">
        <x:f>IF(22&gt;'Настройки'!$B$3,"",IF(ISBLANK(AA370),IF('Настройки'!$B$9="Нулевой спрос",0,""),IF(AA370&lt;0,IF('Настройки'!$B$10="Исключить","",IF('Настройки'!$B$10="Абсолютные значения",ABS(AA370),AA370)),AA370)))</x:f>
      </x:c>
      <x:c r="CE370" s="50" t="str">
        <x:f>IF(23&gt;'Настройки'!$B$3,"",IF(ISBLANK(AB370),IF('Настройки'!$B$9="Нулевой спрос",0,""),IF(AB370&lt;0,IF('Настройки'!$B$10="Исключить","",IF('Настройки'!$B$10="Абсолютные значения",ABS(AB370),AB370)),AB370)))</x:f>
      </x:c>
      <x:c r="CF370" s="50" t="str">
        <x:f>IF(24&gt;'Настройки'!$B$3,"",IF(ISBLANK(AC370),IF('Настройки'!$B$9="Нулевой спрос",0,""),IF(AC370&lt;0,IF('Настройки'!$B$10="Исключить","",IF('Настройки'!$B$10="Абсолютные значения",ABS(AC370),AC370)),AC370)))</x:f>
      </x:c>
      <x:c r="CG370" s="50" t="str">
        <x:f>IF(25&gt;'Настройки'!$B$3,"",IF(ISBLANK(AD370),IF('Настройки'!$B$9="Нулевой спрос",0,""),IF(AD370&lt;0,IF('Настройки'!$B$10="Исключить","",IF('Настройки'!$B$10="Абсолютные значения",ABS(AD370),AD370)),AD370)))</x:f>
      </x:c>
      <x:c r="CH370" s="50" t="str">
        <x:f>IF(26&gt;'Настройки'!$B$3,"",IF(ISBLANK(AE370),IF('Настройки'!$B$9="Нулевой спрос",0,""),IF(AE370&lt;0,IF('Настройки'!$B$10="Исключить","",IF('Настройки'!$B$10="Абсолютные значения",ABS(AE370),AE370)),AE370)))</x:f>
      </x:c>
      <x:c r="CI370" s="50" t="str">
        <x:f>IF(27&gt;'Настройки'!$B$3,"",IF(ISBLANK(AF370),IF('Настройки'!$B$9="Нулевой спрос",0,""),IF(AF370&lt;0,IF('Настройки'!$B$10="Исключить","",IF('Настройки'!$B$10="Абсолютные значения",ABS(AF370),AF370)),AF370)))</x:f>
      </x:c>
      <x:c r="CJ370" s="50" t="str">
        <x:f>IF(28&gt;'Настройки'!$B$3,"",IF(ISBLANK(AG370),IF('Настройки'!$B$9="Нулевой спрос",0,""),IF(AG370&lt;0,IF('Настройки'!$B$10="Исключить","",IF('Настройки'!$B$10="Абсолютные значения",ABS(AG370),AG370)),AG370)))</x:f>
      </x:c>
      <x:c r="CK370" s="50" t="str">
        <x:f>IF(29&gt;'Настройки'!$B$3,"",IF(ISBLANK(AH370),IF('Настройки'!$B$9="Нулевой спрос",0,""),IF(AH370&lt;0,IF('Настройки'!$B$10="Исключить","",IF('Настройки'!$B$10="Абсолютные значения",ABS(AH370),AH370)),AH370)))</x:f>
      </x:c>
      <x:c r="CL370" s="50" t="str">
        <x:f>IF(30&gt;'Настройки'!$B$3,"",IF(ISBLANK(AI370),IF('Настройки'!$B$9="Нулевой спрос",0,""),IF(AI370&lt;0,IF('Настройки'!$B$10="Исключить","",IF('Настройки'!$B$10="Абсолютные значения",ABS(AI370),AI370)),AI370)))</x:f>
      </x:c>
      <x:c r="CM370" s="50" t="str">
        <x:f>IF(31&gt;'Настройки'!$B$3,"",IF(ISBLANK(AJ370),IF('Настройки'!$B$9="Нулевой спрос",0,""),IF(AJ370&lt;0,IF('Настройки'!$B$10="Исключить","",IF('Настройки'!$B$10="Абсолютные значения",ABS(AJ370),AJ370)),AJ370)))</x:f>
      </x:c>
      <x:c r="CN370" s="50" t="str">
        <x:f>IF(32&gt;'Настройки'!$B$3,"",IF(ISBLANK(AK370),IF('Настройки'!$B$9="Нулевой спрос",0,""),IF(AK370&lt;0,IF('Настройки'!$B$10="Исключить","",IF('Настройки'!$B$10="Абсолютные значения",ABS(AK370),AK370)),AK370)))</x:f>
      </x:c>
      <x:c r="CO370" s="50" t="str">
        <x:f>IF(33&gt;'Настройки'!$B$3,"",IF(ISBLANK(AL370),IF('Настройки'!$B$9="Нулевой спрос",0,""),IF(AL370&lt;0,IF('Настройки'!$B$10="Исключить","",IF('Настройки'!$B$10="Абсолютные значения",ABS(AL370),AL370)),AL370)))</x:f>
      </x:c>
      <x:c r="CP370" s="50" t="str">
        <x:f>IF(34&gt;'Настройки'!$B$3,"",IF(ISBLANK(AM370),IF('Настройки'!$B$9="Нулевой спрос",0,""),IF(AM370&lt;0,IF('Настройки'!$B$10="Исключить","",IF('Настройки'!$B$10="Абсолютные значения",ABS(AM370),AM370)),AM370)))</x:f>
      </x:c>
      <x:c r="CQ370" s="50" t="str">
        <x:f>IF(35&gt;'Настройки'!$B$3,"",IF(ISBLANK(AN370),IF('Настройки'!$B$9="Нулевой спрос",0,""),IF(AN370&lt;0,IF('Настройки'!$B$10="Исключить","",IF('Настройки'!$B$10="Абсолютные значения",ABS(AN370),AN370)),AN370)))</x:f>
      </x:c>
      <x:c r="CR370" s="50" t="str">
        <x:f>IF(36&gt;'Настройки'!$B$3,"",IF(ISBLANK(AO370),IF('Настройки'!$B$9="Нулевой спрос",0,""),IF(AO370&lt;0,IF('Настройки'!$B$10="Исключить","",IF('Настройки'!$B$10="Абсолютные значения",ABS(AO370),AO370)),AO370)))</x:f>
      </x:c>
      <x:c r="CS370" s="50" t="str">
        <x:f>IF(OR(1&gt;'Настройки'!$B$3,ISBLANK(BI370),BI370=0),"",BI370)</x:f>
      </x:c>
      <x:c r="CT370" s="50" t="str">
        <x:f>IF(OR(2&gt;'Настройки'!$B$3,ISBLANK(BJ370),BJ370=0),"",BJ370)</x:f>
      </x:c>
      <x:c r="CU370" s="50" t="str">
        <x:f>IF(OR(3&gt;'Настройки'!$B$3,ISBLANK(BK370),BK370=0),"",BK370)</x:f>
      </x:c>
      <x:c r="CV370" s="50" t="str">
        <x:f>IF(OR(4&gt;'Настройки'!$B$3,ISBLANK(BL370),BL370=0),"",BL370)</x:f>
      </x:c>
      <x:c r="CW370" s="50" t="str">
        <x:f>IF(OR(5&gt;'Настройки'!$B$3,ISBLANK(BM370),BM370=0),"",BM370)</x:f>
      </x:c>
      <x:c r="CX370" s="50" t="str">
        <x:f>IF(OR(6&gt;'Настройки'!$B$3,ISBLANK(BN370),BN370=0),"",BN370)</x:f>
      </x:c>
      <x:c r="CY370" s="50" t="str">
        <x:f>IF(OR(7&gt;'Настройки'!$B$3,ISBLANK(BO370),BO370=0),"",BO370)</x:f>
      </x:c>
      <x:c r="CZ370" s="50" t="str">
        <x:f>IF(OR(8&gt;'Настройки'!$B$3,ISBLANK(BP370),BP370=0),"",BP370)</x:f>
      </x:c>
      <x:c r="DA370" s="50" t="str">
        <x:f>IF(OR(9&gt;'Настройки'!$B$3,ISBLANK(BQ370),BQ370=0),"",BQ370)</x:f>
      </x:c>
      <x:c r="DB370" s="50" t="str">
        <x:f>IF(OR(10&gt;'Настройки'!$B$3,ISBLANK(BR370),BR370=0),"",BR370)</x:f>
      </x:c>
      <x:c r="DC370" s="50" t="str">
        <x:f>IF(OR(11&gt;'Настройки'!$B$3,ISBLANK(BS370),BS370=0),"",BS370)</x:f>
      </x:c>
      <x:c r="DD370" s="50" t="str">
        <x:f>IF(OR(12&gt;'Настройки'!$B$3,ISBLANK(BT370),BT370=0),"",BT370)</x:f>
      </x:c>
      <x:c r="DE370" s="50" t="str">
        <x:f>IF(OR(13&gt;'Настройки'!$B$3,ISBLANK(BU370),BU370=0),"",BU370)</x:f>
      </x:c>
      <x:c r="DF370" s="50" t="str">
        <x:f>IF(OR(14&gt;'Настройки'!$B$3,ISBLANK(BV370),BV370=0),"",BV370)</x:f>
      </x:c>
      <x:c r="DG370" s="50" t="str">
        <x:f>IF(OR(15&gt;'Настройки'!$B$3,ISBLANK(BW370),BW370=0),"",BW370)</x:f>
      </x:c>
      <x:c r="DH370" s="50" t="str">
        <x:f>IF(OR(16&gt;'Настройки'!$B$3,ISBLANK(BX370),BX370=0),"",BX370)</x:f>
      </x:c>
      <x:c r="DI370" s="50" t="str">
        <x:f>IF(OR(17&gt;'Настройки'!$B$3,ISBLANK(BY370),BY370=0),"",BY370)</x:f>
      </x:c>
      <x:c r="DJ370" s="50" t="str">
        <x:f>IF(OR(18&gt;'Настройки'!$B$3,ISBLANK(BZ370),BZ370=0),"",BZ370)</x:f>
      </x:c>
      <x:c r="DK370" s="50" t="str">
        <x:f>IF(OR(19&gt;'Настройки'!$B$3,ISBLANK(CA370),CA370=0),"",CA370)</x:f>
      </x:c>
      <x:c r="DL370" s="50" t="str">
        <x:f>IF(OR(20&gt;'Настройки'!$B$3,ISBLANK(CB370),CB370=0),"",CB370)</x:f>
      </x:c>
      <x:c r="DM370" s="50" t="str">
        <x:f>IF(OR(21&gt;'Настройки'!$B$3,ISBLANK(CC370),CC370=0),"",CC370)</x:f>
      </x:c>
      <x:c r="DN370" s="50" t="str">
        <x:f>IF(OR(22&gt;'Настройки'!$B$3,ISBLANK(CD370),CD370=0),"",CD370)</x:f>
      </x:c>
      <x:c r="DO370" s="50" t="str">
        <x:f>IF(OR(23&gt;'Настройки'!$B$3,ISBLANK(CE370),CE370=0),"",CE370)</x:f>
      </x:c>
      <x:c r="DP370" s="50" t="str">
        <x:f>IF(OR(24&gt;'Настройки'!$B$3,ISBLANK(CF370),CF370=0),"",CF370)</x:f>
      </x:c>
      <x:c r="DQ370" s="50" t="str">
        <x:f>IF(OR(25&gt;'Настройки'!$B$3,ISBLANK(CG370),CG370=0),"",CG370)</x:f>
      </x:c>
      <x:c r="DR370" s="50" t="str">
        <x:f>IF(OR(26&gt;'Настройки'!$B$3,ISBLANK(CH370),CH370=0),"",CH370)</x:f>
      </x:c>
      <x:c r="DS370" s="50" t="str">
        <x:f>IF(OR(27&gt;'Настройки'!$B$3,ISBLANK(CI370),CI370=0),"",CI370)</x:f>
      </x:c>
      <x:c r="DT370" s="50" t="str">
        <x:f>IF(OR(28&gt;'Настройки'!$B$3,ISBLANK(CJ370),CJ370=0),"",CJ370)</x:f>
      </x:c>
      <x:c r="DU370" s="50" t="str">
        <x:f>IF(OR(29&gt;'Настройки'!$B$3,ISBLANK(CK370),CK370=0),"",CK370)</x:f>
      </x:c>
      <x:c r="DV370" s="50" t="str">
        <x:f>IF(OR(30&gt;'Настройки'!$B$3,ISBLANK(CL370),CL370=0),"",CL370)</x:f>
      </x:c>
      <x:c r="DW370" s="50" t="str">
        <x:f>IF(OR(31&gt;'Настройки'!$B$3,ISBLANK(CM370),CM370=0),"",CM370)</x:f>
      </x:c>
      <x:c r="DX370" s="50" t="str">
        <x:f>IF(OR(32&gt;'Настройки'!$B$3,ISBLANK(CN370),CN370=0),"",CN370)</x:f>
      </x:c>
      <x:c r="DY370" s="50" t="str">
        <x:f>IF(OR(33&gt;'Настройки'!$B$3,ISBLANK(CO370),CO370=0),"",CO370)</x:f>
      </x:c>
      <x:c r="DZ370" s="50" t="str">
        <x:f>IF(OR(34&gt;'Настройки'!$B$3,ISBLANK(CP370),CP370=0),"",CP370)</x:f>
      </x:c>
      <x:c r="EA370" s="50" t="str">
        <x:f>IF(OR(35&gt;'Настройки'!$B$3,ISBLANK(CQ370),CQ370=0),"",CQ370)</x:f>
      </x:c>
      <x:c r="EB370" s="50" t="str">
        <x:f>IF(OR(36&gt;'Настройки'!$B$3,ISBLANK(CR370),CR370=0),"",CR370)</x:f>
      </x:c>
      <x:c r="EC370" s="50" t="str">
        <x:f>IF(A370="","",IF(OR(BB370="AZ",BB370="BZ"),10000+ROW(),IF(AZ370&gt;'Настройки'!$B$11,20000+ROW(),IF(BF370&lt;&gt;"Обычный",30000+ROW(),IF(AX370&lt;=0,40000+ROW(),"")))))</x:f>
      </x:c>
      <x:c r="ED370" s="50" t="str">
        <x:f>IF(EC370="","",COUNTIFS($EC$2:$EC$1001,"&gt;0",$EC$2:$EC$1001,"&lt;"&amp;EC370)+1)</x:f>
      </x:c>
    </x:row>
    <x:row r="371">
      <x:c r="A371" s="115"/>
      <x:c r="B371" s="115"/>
      <x:c r="C371" s="115"/>
      <x:c r="D371" s="118"/>
      <x:c r="E371" s="118"/>
      <x:c r="F371" s="118"/>
      <x:c r="G371" s="118"/>
      <x:c r="H371" s="118"/>
      <x:c r="I371" s="118"/>
      <x:c r="J371" s="118"/>
      <x:c r="K371" s="118"/>
      <x:c r="L371" s="118"/>
      <x:c r="M371" s="118"/>
      <x:c r="N371" s="118"/>
      <x:c r="O371" s="118"/>
      <x:c r="P371" s="118"/>
      <x:c r="Q371" s="118"/>
      <x:c r="R371" s="118"/>
      <x:c r="S371" s="118"/>
      <x:c r="T371" s="118"/>
      <x:c r="U371" s="118"/>
      <x:c r="V371" s="118"/>
      <x:c r="W371" s="118"/>
      <x:c r="X371" s="118"/>
      <x:c r="Y371" s="118"/>
      <x:c r="Z371" s="118"/>
      <x:c r="AA371" s="118"/>
      <x:c r="AB371" s="118"/>
      <x:c r="AC371" s="118"/>
      <x:c r="AD371" s="118"/>
      <x:c r="AE371" s="118"/>
      <x:c r="AF371" s="118"/>
      <x:c r="AG371" s="118"/>
      <x:c r="AH371" s="118"/>
      <x:c r="AI371" s="118"/>
      <x:c r="AJ371" s="118"/>
      <x:c r="AK371" s="118"/>
      <x:c r="AL371" s="118"/>
      <x:c r="AM371" s="118"/>
      <x:c r="AN371" s="118"/>
      <x:c r="AO371" s="118"/>
      <x:c r="AP371" s="115"/>
      <x:c r="AQ371" s="49" t="str">
        <x:f>IF(A371="","",COUNT(BI371:INDEX(BI371:CR371,1,'Настройки'!$B$3)))</x:f>
      </x:c>
      <x:c r="AR371" s="49" t="str">
        <x:f>IF(A371="","",SUM(BI371:INDEX(BI371:CR371,1,'Настройки'!$B$3)))</x:f>
      </x:c>
      <x:c r="AS371" s="58" t="str">
        <x:f>IF(A371="","",IF('Настройки'!$B$4="Стоимость потребления",AR371*D371,IF('Настройки'!$B$4="Количество",AR371,E371)))</x:f>
      </x:c>
      <x:c r="AT371" s="61" t="str">
        <x:f>IF(OR(A371="",AS371&lt;0,SUM($AS$2:$AS$1001)&lt;=0),"",AS371/SUM($AS$2:$AS$1001))</x:f>
      </x:c>
      <x:c r="AU371" s="61" t="str">
        <x:f>IF(OR(A371="",AS371&lt;0,SUM($AS$2:$AS$1001)&lt;=0),"",SUMIFS($AS$2:$AS$1001,$AS$2:$AS$1001,"&gt;"&amp;AS371)/SUM($AS$2:$AS$1001))</x:f>
      </x:c>
      <x:c r="AV371" s="61" t="str">
        <x:f>IF(OR(A371="",AS371&lt;0,SUM($AS$2:$AS$1001)&lt;=0),"",SUMIFS($AS$2:$AS$1001,$AS$2:$AS$1001,"&gt;="&amp;AS371)/SUM($AS$2:$AS$1001))</x:f>
      </x:c>
      <x:c r="AW371" s="49" t="str">
        <x:f>IF(A371="","",IF(SUM($AS$2:$AS$1001)&lt;=0,"Не определён",IF(AS371&lt;0,"Исключение",IF(AU371&lt;'Настройки'!$B$5,"A",IF(AU371&lt;'Настройки'!$B$6,"B","C")))))</x:f>
      </x:c>
      <x:c r="AX371" s="58" t="str">
        <x:f>IF(A371="","",IF(AQ371=0,"",AVERAGE(BI371:INDEX(BI371:CR371,1,'Настройки'!$B$3))))</x:f>
      </x:c>
      <x:c r="AY371" s="58" t="str">
        <x:f>IF(OR(A371="",AQ371=0),"",STDEVP(BI371:INDEX(BI371:CR371,1,'Настройки'!$B$3)))</x:f>
      </x:c>
      <x:c r="AZ371" s="61" t="str">
        <x:f>IF(OR(A371="",AQ371&lt;'Настройки'!$B$12,AX371&lt;=0,AND('Настройки'!$B$10="Блокировать",COUNTIF(F371:INDEX(F371:AO371,1,'Настройки'!$B$3),"&lt;0")&gt;0)),"",AY371/ABS(AX371))</x:f>
      </x:c>
      <x:c r="BA371" s="49" t="str">
        <x:f>IF(A371="","",IF(AND('Настройки'!$B$10="Блокировать",COUNTIF(F371:INDEX(F371:AO371,1,'Настройки'!$B$3),"&lt;0")&gt;0),"Не определён",IF(AQ371&lt;'Настройки'!$B$12,"Не определён",IF(AX371=0,"Нет спроса",IF(AX371&lt;0,"Не определён",IF(AZ371&lt;='Настройки'!$B$7,"X",IF(AZ371&lt;='Настройки'!$B$8,"Y","Z")))))))</x:f>
      </x:c>
      <x:c r="BB371" s="49" t="str">
        <x:f>IF(OR(A371="",LEN(AW371)&lt;&gt;1,LEN(BA371)&lt;&gt;1),"",AW371&amp;BA371)</x:f>
      </x:c>
      <x:c r="BC371" s="61" t="str">
        <x:f>IF(OR(A371="",AQ371=0),"",(COUNT(BI371:INDEX(BI371:CR371,1,'Настройки'!$B$3))-COUNT(CS371:INDEX(CS371:EB371,1,'Настройки'!$B$3)))/AQ371)</x:f>
      </x:c>
      <x:c r="BD371" s="64" t="str">
        <x:f>IF(OR(A371="",COUNT(CS371:INDEX(CS371:EB371,1,'Настройки'!$B$3))=0),"",AQ371/COUNT(CS371:INDEX(CS371:EB371,1,'Настройки'!$B$3)))</x:f>
      </x:c>
      <x:c r="BE371" s="64" t="str">
        <x:f>IF(OR(A371="",COUNT(CS371:INDEX(CS371:EB371,1,'Настройки'!$B$3))=0),"",IF(AVERAGE(CS371:INDEX(CS371:EB371,1,'Настройки'!$B$3))=0,"",(STDEVP(CS371:INDEX(CS371:EB371,1,'Настройки'!$B$3))/ABS(AVERAGE(CS371:INDEX(CS371:EB371,1,'Настройки'!$B$3))))^2))</x:f>
      </x:c>
      <x:c r="BF371" s="49" t="str">
        <x:f>IF(A371="","",IF(AQ371&lt;3,"Недостаточно",IF(AQ371&lt;6,"Предварительный","Обычный")))</x:f>
      </x:c>
      <x:c r="BG371" s="49" t="str">
        <x:f>IF(A371="","",IF(COUNTIF(F371:INDEX(F371:AO371,1,'Настройки'!$B$3),"&lt;0")&gt;0,IF('Настройки'!$B$10="Блокировать","Отрицательный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"),"")&amp;IF(AQ371&lt;3,"Недостаточно истории. ",IF(AQ371&lt;6,"Предварительная классификация. ",""))&amp;IF(AX371=0,"Нет спроса за горизонт. ","")&amp;IF(AZ371&gt;'Настройки'!$B$11,"Экстремальная вариативность. ",""))</x:f>
      </x:c>
      <x:c r="BH371" s="49" t="str">
        <x:f>IF(A371="","",IFERROR(VLOOKUP(BB371,'Настройки'!$D$3:$E$11,2,FALSE),"Сначала проверьте исходные данные и историю спроса.")&amp;" Уточните срок поставки, MOQ и критичность.")</x:f>
      </x:c>
      <x:c r="BI371" s="50" t="str">
        <x:f>IF(1&gt;'Настройки'!$B$3,"",IF(ISBLANK(F371),IF('Настройки'!$B$9="Нулевой спрос",0,""),IF(F371&lt;0,IF('Настройки'!$B$10="Исключить","",IF('Настройки'!$B$10="Абсолютные значения",ABS(F371),F371)),F371)))</x:f>
      </x:c>
      <x:c r="BJ371" s="50" t="str">
        <x:f>IF(2&gt;'Настройки'!$B$3,"",IF(ISBLANK(G371),IF('Настройки'!$B$9="Нулевой спрос",0,""),IF(G371&lt;0,IF('Настройки'!$B$10="Исключить","",IF('Настройки'!$B$10="Абсолютные значения",ABS(G371),G371)),G371)))</x:f>
      </x:c>
      <x:c r="BK371" s="50" t="str">
        <x:f>IF(3&gt;'Настройки'!$B$3,"",IF(ISBLANK(H371),IF('Настройки'!$B$9="Нулевой спрос",0,""),IF(H371&lt;0,IF('Настройки'!$B$10="Исключить","",IF('Настройки'!$B$10="Абсолютные значения",ABS(H371),H371)),H371)))</x:f>
      </x:c>
      <x:c r="BL371" s="50" t="str">
        <x:f>IF(4&gt;'Настройки'!$B$3,"",IF(ISBLANK(I371),IF('Настройки'!$B$9="Нулевой спрос",0,""),IF(I371&lt;0,IF('Настройки'!$B$10="Исключить","",IF('Настройки'!$B$10="Абсолютные значения",ABS(I371),I371)),I371)))</x:f>
      </x:c>
      <x:c r="BM371" s="50" t="str">
        <x:f>IF(5&gt;'Настройки'!$B$3,"",IF(ISBLANK(J371),IF('Настройки'!$B$9="Нулевой спрос",0,""),IF(J371&lt;0,IF('Настройки'!$B$10="Исключить","",IF('Настройки'!$B$10="Абсолютные значения",ABS(J371),J371)),J371)))</x:f>
      </x:c>
      <x:c r="BN371" s="50" t="str">
        <x:f>IF(6&gt;'Настройки'!$B$3,"",IF(ISBLANK(K371),IF('Настройки'!$B$9="Нулевой спрос",0,""),IF(K371&lt;0,IF('Настройки'!$B$10="Исключить","",IF('Настройки'!$B$10="Абсолютные значения",ABS(K371),K371)),K371)))</x:f>
      </x:c>
      <x:c r="BO371" s="50" t="str">
        <x:f>IF(7&gt;'Настройки'!$B$3,"",IF(ISBLANK(L371),IF('Настройки'!$B$9="Нулевой спрос",0,""),IF(L371&lt;0,IF('Настройки'!$B$10="Исключить","",IF('Настройки'!$B$10="Абсолютные значения",ABS(L371),L371)),L371)))</x:f>
      </x:c>
      <x:c r="BP371" s="50" t="str">
        <x:f>IF(8&gt;'Настройки'!$B$3,"",IF(ISBLANK(M371),IF('Настройки'!$B$9="Нулевой спрос",0,""),IF(M371&lt;0,IF('Настройки'!$B$10="Исключить","",IF('Настройки'!$B$10="Абсолютные значения",ABS(M371),M371)),M371)))</x:f>
      </x:c>
      <x:c r="BQ371" s="50" t="str">
        <x:f>IF(9&gt;'Настройки'!$B$3,"",IF(ISBLANK(N371),IF('Настройки'!$B$9="Нулевой спрос",0,""),IF(N371&lt;0,IF('Настройки'!$B$10="Исключить","",IF('Настройки'!$B$10="Абсолютные значения",ABS(N371),N371)),N371)))</x:f>
      </x:c>
      <x:c r="BR371" s="50" t="str">
        <x:f>IF(10&gt;'Настройки'!$B$3,"",IF(ISBLANK(O371),IF('Настройки'!$B$9="Нулевой спрос",0,""),IF(O371&lt;0,IF('Настройки'!$B$10="Исключить","",IF('Настройки'!$B$10="Абсолютные значения",ABS(O371),O371)),O371)))</x:f>
      </x:c>
      <x:c r="BS371" s="50" t="str">
        <x:f>IF(11&gt;'Настройки'!$B$3,"",IF(ISBLANK(P371),IF('Настройки'!$B$9="Нулевой спрос",0,""),IF(P371&lt;0,IF('Настройки'!$B$10="Исключить","",IF('Настройки'!$B$10="Абсолютные значения",ABS(P371),P371)),P371)))</x:f>
      </x:c>
      <x:c r="BT371" s="50" t="str">
        <x:f>IF(12&gt;'Настройки'!$B$3,"",IF(ISBLANK(Q371),IF('Настройки'!$B$9="Нулевой спрос",0,""),IF(Q371&lt;0,IF('Настройки'!$B$10="Исключить","",IF('Настройки'!$B$10="Абсолютные значения",ABS(Q371),Q371)),Q371)))</x:f>
      </x:c>
      <x:c r="BU371" s="50" t="str">
        <x:f>IF(13&gt;'Настройки'!$B$3,"",IF(ISBLANK(R371),IF('Настройки'!$B$9="Нулевой спрос",0,""),IF(R371&lt;0,IF('Настройки'!$B$10="Исключить","",IF('Настройки'!$B$10="Абсолютные значения",ABS(R371),R371)),R371)))</x:f>
      </x:c>
      <x:c r="BV371" s="50" t="str">
        <x:f>IF(14&gt;'Настройки'!$B$3,"",IF(ISBLANK(S371),IF('Настройки'!$B$9="Нулевой спрос",0,""),IF(S371&lt;0,IF('Настройки'!$B$10="Исключить","",IF('Настройки'!$B$10="Абсолютные значения",ABS(S371),S371)),S371)))</x:f>
      </x:c>
      <x:c r="BW371" s="50" t="str">
        <x:f>IF(15&gt;'Настройки'!$B$3,"",IF(ISBLANK(T371),IF('Настройки'!$B$9="Нулевой спрос",0,""),IF(T371&lt;0,IF('Настройки'!$B$10="Исключить","",IF('Настройки'!$B$10="Абсолютные значения",ABS(T371),T371)),T371)))</x:f>
      </x:c>
      <x:c r="BX371" s="50" t="str">
        <x:f>IF(16&gt;'Настройки'!$B$3,"",IF(ISBLANK(U371),IF('Настройки'!$B$9="Нулевой спрос",0,""),IF(U371&lt;0,IF('Настройки'!$B$10="Исключить","",IF('Настройки'!$B$10="Абсолютные значения",ABS(U371),U371)),U371)))</x:f>
      </x:c>
      <x:c r="BY371" s="50" t="str">
        <x:f>IF(17&gt;'Настройки'!$B$3,"",IF(ISBLANK(V371),IF('Настройки'!$B$9="Нулевой спрос",0,""),IF(V371&lt;0,IF('Настройки'!$B$10="Исключить","",IF('Настройки'!$B$10="Абсолютные значения",ABS(V371),V371)),V371)))</x:f>
      </x:c>
      <x:c r="BZ371" s="50" t="str">
        <x:f>IF(18&gt;'Настройки'!$B$3,"",IF(ISBLANK(W371),IF('Настройки'!$B$9="Нулевой спрос",0,""),IF(W371&lt;0,IF('Настройки'!$B$10="Исключить","",IF('Настройки'!$B$10="Абсолютные значения",ABS(W371),W371)),W371)))</x:f>
      </x:c>
      <x:c r="CA371" s="50" t="str">
        <x:f>IF(19&gt;'Настройки'!$B$3,"",IF(ISBLANK(X371),IF('Настройки'!$B$9="Нулевой спрос",0,""),IF(X371&lt;0,IF('Настройки'!$B$10="Исключить","",IF('Настройки'!$B$10="Абсолютные значения",ABS(X371),X371)),X371)))</x:f>
      </x:c>
      <x:c r="CB371" s="50" t="str">
        <x:f>IF(20&gt;'Настройки'!$B$3,"",IF(ISBLANK(Y371),IF('Настройки'!$B$9="Нулевой спрос",0,""),IF(Y371&lt;0,IF('Настройки'!$B$10="Исключить","",IF('Настройки'!$B$10="Абсолютные значения",ABS(Y371),Y371)),Y371)))</x:f>
      </x:c>
      <x:c r="CC371" s="50" t="str">
        <x:f>IF(21&gt;'Настройки'!$B$3,"",IF(ISBLANK(Z371),IF('Настройки'!$B$9="Нулевой спрос",0,""),IF(Z371&lt;0,IF('Настройки'!$B$10="Исключить","",IF('Настройки'!$B$10="Абсолютные значения",ABS(Z371),Z371)),Z371)))</x:f>
      </x:c>
      <x:c r="CD371" s="50" t="str">
        <x:f>IF(22&gt;'Настройки'!$B$3,"",IF(ISBLANK(AA371),IF('Настройки'!$B$9="Нулевой спрос",0,""),IF(AA371&lt;0,IF('Настройки'!$B$10="Исключить","",IF('Настройки'!$B$10="Абсолютные значения",ABS(AA371),AA371)),AA371)))</x:f>
      </x:c>
      <x:c r="CE371" s="50" t="str">
        <x:f>IF(23&gt;'Настройки'!$B$3,"",IF(ISBLANK(AB371),IF('Настройки'!$B$9="Нулевой спрос",0,""),IF(AB371&lt;0,IF('Настройки'!$B$10="Исключить","",IF('Настройки'!$B$10="Абсолютные значения",ABS(AB371),AB371)),AB371)))</x:f>
      </x:c>
      <x:c r="CF371" s="50" t="str">
        <x:f>IF(24&gt;'Настройки'!$B$3,"",IF(ISBLANK(AC371),IF('Настройки'!$B$9="Нулевой спрос",0,""),IF(AC371&lt;0,IF('Настройки'!$B$10="Исключить","",IF('Настройки'!$B$10="Абсолютные значения",ABS(AC371),AC371)),AC371)))</x:f>
      </x:c>
      <x:c r="CG371" s="50" t="str">
        <x:f>IF(25&gt;'Настройки'!$B$3,"",IF(ISBLANK(AD371),IF('Настройки'!$B$9="Нулевой спрос",0,""),IF(AD371&lt;0,IF('Настройки'!$B$10="Исключить","",IF('Настройки'!$B$10="Абсолютные значения",ABS(AD371),AD371)),AD371)))</x:f>
      </x:c>
      <x:c r="CH371" s="50" t="str">
        <x:f>IF(26&gt;'Настройки'!$B$3,"",IF(ISBLANK(AE371),IF('Настройки'!$B$9="Нулевой спрос",0,""),IF(AE371&lt;0,IF('Настройки'!$B$10="Исключить","",IF('Настройки'!$B$10="Абсолютные значения",ABS(AE371),AE371)),AE371)))</x:f>
      </x:c>
      <x:c r="CI371" s="50" t="str">
        <x:f>IF(27&gt;'Настройки'!$B$3,"",IF(ISBLANK(AF371),IF('Настройки'!$B$9="Нулевой спрос",0,""),IF(AF371&lt;0,IF('Настройки'!$B$10="Исключить","",IF('Настройки'!$B$10="Абсолютные значения",ABS(AF371),AF371)),AF371)))</x:f>
      </x:c>
      <x:c r="CJ371" s="50" t="str">
        <x:f>IF(28&gt;'Настройки'!$B$3,"",IF(ISBLANK(AG371),IF('Настройки'!$B$9="Нулевой спрос",0,""),IF(AG371&lt;0,IF('Настройки'!$B$10="Исключить","",IF('Настройки'!$B$10="Абсолютные значения",ABS(AG371),AG371)),AG371)))</x:f>
      </x:c>
      <x:c r="CK371" s="50" t="str">
        <x:f>IF(29&gt;'Настройки'!$B$3,"",IF(ISBLANK(AH371),IF('Настройки'!$B$9="Нулевой спрос",0,""),IF(AH371&lt;0,IF('Настройки'!$B$10="Исключить","",IF('Настройки'!$B$10="Абсолютные значения",ABS(AH371),AH371)),AH371)))</x:f>
      </x:c>
      <x:c r="CL371" s="50" t="str">
        <x:f>IF(30&gt;'Настройки'!$B$3,"",IF(ISBLANK(AI371),IF('Настройки'!$B$9="Нулевой спрос",0,""),IF(AI371&lt;0,IF('Настройки'!$B$10="Исключить","",IF('Настройки'!$B$10="Абсолютные значения",ABS(AI371),AI371)),AI371)))</x:f>
      </x:c>
      <x:c r="CM371" s="50" t="str">
        <x:f>IF(31&gt;'Настройки'!$B$3,"",IF(ISBLANK(AJ371),IF('Настройки'!$B$9="Нулевой спрос",0,""),IF(AJ371&lt;0,IF('Настройки'!$B$10="Исключить","",IF('Настройки'!$B$10="Абсолютные значения",ABS(AJ371),AJ371)),AJ371)))</x:f>
      </x:c>
      <x:c r="CN371" s="50" t="str">
        <x:f>IF(32&gt;'Настройки'!$B$3,"",IF(ISBLANK(AK371),IF('Настройки'!$B$9="Нулевой спрос",0,""),IF(AK371&lt;0,IF('Настройки'!$B$10="Исключить","",IF('Настройки'!$B$10="Абсолютные значения",ABS(AK371),AK371)),AK371)))</x:f>
      </x:c>
      <x:c r="CO371" s="50" t="str">
        <x:f>IF(33&gt;'Настройки'!$B$3,"",IF(ISBLANK(AL371),IF('Настройки'!$B$9="Нулевой спрос",0,""),IF(AL371&lt;0,IF('Настройки'!$B$10="Исключить","",IF('Настройки'!$B$10="Абсолютные значения",ABS(AL371),AL371)),AL371)))</x:f>
      </x:c>
      <x:c r="CP371" s="50" t="str">
        <x:f>IF(34&gt;'Настройки'!$B$3,"",IF(ISBLANK(AM371),IF('Настройки'!$B$9="Нулевой спрос",0,""),IF(AM371&lt;0,IF('Настройки'!$B$10="Исключить","",IF('Настройки'!$B$10="Абсолютные значения",ABS(AM371),AM371)),AM371)))</x:f>
      </x:c>
      <x:c r="CQ371" s="50" t="str">
        <x:f>IF(35&gt;'Настройки'!$B$3,"",IF(ISBLANK(AN371),IF('Настройки'!$B$9="Нулевой спрос",0,""),IF(AN371&lt;0,IF('Настройки'!$B$10="Исключить","",IF('Настройки'!$B$10="Абсолютные значения",ABS(AN371),AN371)),AN371)))</x:f>
      </x:c>
      <x:c r="CR371" s="50" t="str">
        <x:f>IF(36&gt;'Настройки'!$B$3,"",IF(ISBLANK(AO371),IF('Настройки'!$B$9="Нулевой спрос",0,""),IF(AO371&lt;0,IF('Настройки'!$B$10="Исключить","",IF('Настройки'!$B$10="Абсолютные значения",ABS(AO371),AO371)),AO371)))</x:f>
      </x:c>
      <x:c r="CS371" s="50" t="str">
        <x:f>IF(OR(1&gt;'Настройки'!$B$3,ISBLANK(BI371),BI371=0),"",BI371)</x:f>
      </x:c>
      <x:c r="CT371" s="50" t="str">
        <x:f>IF(OR(2&gt;'Настройки'!$B$3,ISBLANK(BJ371),BJ371=0),"",BJ371)</x:f>
      </x:c>
      <x:c r="CU371" s="50" t="str">
        <x:f>IF(OR(3&gt;'Настройки'!$B$3,ISBLANK(BK371),BK371=0),"",BK371)</x:f>
      </x:c>
      <x:c r="CV371" s="50" t="str">
        <x:f>IF(OR(4&gt;'Настройки'!$B$3,ISBLANK(BL371),BL371=0),"",BL371)</x:f>
      </x:c>
      <x:c r="CW371" s="50" t="str">
        <x:f>IF(OR(5&gt;'Настройки'!$B$3,ISBLANK(BM371),BM371=0),"",BM371)</x:f>
      </x:c>
      <x:c r="CX371" s="50" t="str">
        <x:f>IF(OR(6&gt;'Настройки'!$B$3,ISBLANK(BN371),BN371=0),"",BN371)</x:f>
      </x:c>
      <x:c r="CY371" s="50" t="str">
        <x:f>IF(OR(7&gt;'Настройки'!$B$3,ISBLANK(BO371),BO371=0),"",BO371)</x:f>
      </x:c>
      <x:c r="CZ371" s="50" t="str">
        <x:f>IF(OR(8&gt;'Настройки'!$B$3,ISBLANK(BP371),BP371=0),"",BP371)</x:f>
      </x:c>
      <x:c r="DA371" s="50" t="str">
        <x:f>IF(OR(9&gt;'Настройки'!$B$3,ISBLANK(BQ371),BQ371=0),"",BQ371)</x:f>
      </x:c>
      <x:c r="DB371" s="50" t="str">
        <x:f>IF(OR(10&gt;'Настройки'!$B$3,ISBLANK(BR371),BR371=0),"",BR371)</x:f>
      </x:c>
      <x:c r="DC371" s="50" t="str">
        <x:f>IF(OR(11&gt;'Настройки'!$B$3,ISBLANK(BS371),BS371=0),"",BS371)</x:f>
      </x:c>
      <x:c r="DD371" s="50" t="str">
        <x:f>IF(OR(12&gt;'Настройки'!$B$3,ISBLANK(BT371),BT371=0),"",BT371)</x:f>
      </x:c>
      <x:c r="DE371" s="50" t="str">
        <x:f>IF(OR(13&gt;'Настройки'!$B$3,ISBLANK(BU371),BU371=0),"",BU371)</x:f>
      </x:c>
      <x:c r="DF371" s="50" t="str">
        <x:f>IF(OR(14&gt;'Настройки'!$B$3,ISBLANK(BV371),BV371=0),"",BV371)</x:f>
      </x:c>
      <x:c r="DG371" s="50" t="str">
        <x:f>IF(OR(15&gt;'Настройки'!$B$3,ISBLANK(BW371),BW371=0),"",BW371)</x:f>
      </x:c>
      <x:c r="DH371" s="50" t="str">
        <x:f>IF(OR(16&gt;'Настройки'!$B$3,ISBLANK(BX371),BX371=0),"",BX371)</x:f>
      </x:c>
      <x:c r="DI371" s="50" t="str">
        <x:f>IF(OR(17&gt;'Настройки'!$B$3,ISBLANK(BY371),BY371=0),"",BY371)</x:f>
      </x:c>
      <x:c r="DJ371" s="50" t="str">
        <x:f>IF(OR(18&gt;'Настройки'!$B$3,ISBLANK(BZ371),BZ371=0),"",BZ371)</x:f>
      </x:c>
      <x:c r="DK371" s="50" t="str">
        <x:f>IF(OR(19&gt;'Настройки'!$B$3,ISBLANK(CA371),CA371=0),"",CA371)</x:f>
      </x:c>
      <x:c r="DL371" s="50" t="str">
        <x:f>IF(OR(20&gt;'Настройки'!$B$3,ISBLANK(CB371),CB371=0),"",CB371)</x:f>
      </x:c>
      <x:c r="DM371" s="50" t="str">
        <x:f>IF(OR(21&gt;'Настройки'!$B$3,ISBLANK(CC371),CC371=0),"",CC371)</x:f>
      </x:c>
      <x:c r="DN371" s="50" t="str">
        <x:f>IF(OR(22&gt;'Настройки'!$B$3,ISBLANK(CD371),CD371=0),"",CD371)</x:f>
      </x:c>
      <x:c r="DO371" s="50" t="str">
        <x:f>IF(OR(23&gt;'Настройки'!$B$3,ISBLANK(CE371),CE371=0),"",CE371)</x:f>
      </x:c>
      <x:c r="DP371" s="50" t="str">
        <x:f>IF(OR(24&gt;'Настройки'!$B$3,ISBLANK(CF371),CF371=0),"",CF371)</x:f>
      </x:c>
      <x:c r="DQ371" s="50" t="str">
        <x:f>IF(OR(25&gt;'Настройки'!$B$3,ISBLANK(CG371),CG371=0),"",CG371)</x:f>
      </x:c>
      <x:c r="DR371" s="50" t="str">
        <x:f>IF(OR(26&gt;'Настройки'!$B$3,ISBLANK(CH371),CH371=0),"",CH371)</x:f>
      </x:c>
      <x:c r="DS371" s="50" t="str">
        <x:f>IF(OR(27&gt;'Настройки'!$B$3,ISBLANK(CI371),CI371=0),"",CI371)</x:f>
      </x:c>
      <x:c r="DT371" s="50" t="str">
        <x:f>IF(OR(28&gt;'Настройки'!$B$3,ISBLANK(CJ371),CJ371=0),"",CJ371)</x:f>
      </x:c>
      <x:c r="DU371" s="50" t="str">
        <x:f>IF(OR(29&gt;'Настройки'!$B$3,ISBLANK(CK371),CK371=0),"",CK371)</x:f>
      </x:c>
      <x:c r="DV371" s="50" t="str">
        <x:f>IF(OR(30&gt;'Настройки'!$B$3,ISBLANK(CL371),CL371=0),"",CL371)</x:f>
      </x:c>
      <x:c r="DW371" s="50" t="str">
        <x:f>IF(OR(31&gt;'Настройки'!$B$3,ISBLANK(CM371),CM371=0),"",CM371)</x:f>
      </x:c>
      <x:c r="DX371" s="50" t="str">
        <x:f>IF(OR(32&gt;'Настройки'!$B$3,ISBLANK(CN371),CN371=0),"",CN371)</x:f>
      </x:c>
      <x:c r="DY371" s="50" t="str">
        <x:f>IF(OR(33&gt;'Настройки'!$B$3,ISBLANK(CO371),CO371=0),"",CO371)</x:f>
      </x:c>
      <x:c r="DZ371" s="50" t="str">
        <x:f>IF(OR(34&gt;'Настройки'!$B$3,ISBLANK(CP371),CP371=0),"",CP371)</x:f>
      </x:c>
      <x:c r="EA371" s="50" t="str">
        <x:f>IF(OR(35&gt;'Настройки'!$B$3,ISBLANK(CQ371),CQ371=0),"",CQ371)</x:f>
      </x:c>
      <x:c r="EB371" s="50" t="str">
        <x:f>IF(OR(36&gt;'Настройки'!$B$3,ISBLANK(CR371),CR371=0),"",CR371)</x:f>
      </x:c>
      <x:c r="EC371" s="50" t="str">
        <x:f>IF(A371="","",IF(OR(BB371="AZ",BB371="BZ"),10000+ROW(),IF(AZ371&gt;'Настройки'!$B$11,20000+ROW(),IF(BF371&lt;&gt;"Обычный",30000+ROW(),IF(AX371&lt;=0,40000+ROW(),"")))))</x:f>
      </x:c>
      <x:c r="ED371" s="50" t="str">
        <x:f>IF(EC371="","",COUNTIFS($EC$2:$EC$1001,"&gt;0",$EC$2:$EC$1001,"&lt;"&amp;EC371)+1)</x:f>
      </x:c>
    </x:row>
    <x:row r="372">
      <x:c r="A372" s="115"/>
      <x:c r="B372" s="115"/>
      <x:c r="C372" s="115"/>
      <x:c r="D372" s="118"/>
      <x:c r="E372" s="118"/>
      <x:c r="F372" s="118"/>
      <x:c r="G372" s="118"/>
      <x:c r="H372" s="118"/>
      <x:c r="I372" s="118"/>
      <x:c r="J372" s="118"/>
      <x:c r="K372" s="118"/>
      <x:c r="L372" s="118"/>
      <x:c r="M372" s="118"/>
      <x:c r="N372" s="118"/>
      <x:c r="O372" s="118"/>
      <x:c r="P372" s="118"/>
      <x:c r="Q372" s="118"/>
      <x:c r="R372" s="118"/>
      <x:c r="S372" s="118"/>
      <x:c r="T372" s="118"/>
      <x:c r="U372" s="118"/>
      <x:c r="V372" s="118"/>
      <x:c r="W372" s="118"/>
      <x:c r="X372" s="118"/>
      <x:c r="Y372" s="118"/>
      <x:c r="Z372" s="118"/>
      <x:c r="AA372" s="118"/>
      <x:c r="AB372" s="118"/>
      <x:c r="AC372" s="118"/>
      <x:c r="AD372" s="118"/>
      <x:c r="AE372" s="118"/>
      <x:c r="AF372" s="118"/>
      <x:c r="AG372" s="118"/>
      <x:c r="AH372" s="118"/>
      <x:c r="AI372" s="118"/>
      <x:c r="AJ372" s="118"/>
      <x:c r="AK372" s="118"/>
      <x:c r="AL372" s="118"/>
      <x:c r="AM372" s="118"/>
      <x:c r="AN372" s="118"/>
      <x:c r="AO372" s="118"/>
      <x:c r="AP372" s="115"/>
      <x:c r="AQ372" s="49" t="str">
        <x:f>IF(A372="","",COUNT(BI372:INDEX(BI372:CR372,1,'Настройки'!$B$3)))</x:f>
      </x:c>
      <x:c r="AR372" s="49" t="str">
        <x:f>IF(A372="","",SUM(BI372:INDEX(BI372:CR372,1,'Настройки'!$B$3)))</x:f>
      </x:c>
      <x:c r="AS372" s="58" t="str">
        <x:f>IF(A372="","",IF('Настройки'!$B$4="Стоимость потребления",AR372*D372,IF('Настройки'!$B$4="Количество",AR372,E372)))</x:f>
      </x:c>
      <x:c r="AT372" s="61" t="str">
        <x:f>IF(OR(A372="",AS372&lt;0,SUM($AS$2:$AS$1001)&lt;=0),"",AS372/SUM($AS$2:$AS$1001))</x:f>
      </x:c>
      <x:c r="AU372" s="61" t="str">
        <x:f>IF(OR(A372="",AS372&lt;0,SUM($AS$2:$AS$1001)&lt;=0),"",SUMIFS($AS$2:$AS$1001,$AS$2:$AS$1001,"&gt;"&amp;AS372)/SUM($AS$2:$AS$1001))</x:f>
      </x:c>
      <x:c r="AV372" s="61" t="str">
        <x:f>IF(OR(A372="",AS372&lt;0,SUM($AS$2:$AS$1001)&lt;=0),"",SUMIFS($AS$2:$AS$1001,$AS$2:$AS$1001,"&gt;="&amp;AS372)/SUM($AS$2:$AS$1001))</x:f>
      </x:c>
      <x:c r="AW372" s="49" t="str">
        <x:f>IF(A372="","",IF(SUM($AS$2:$AS$1001)&lt;=0,"Не определён",IF(AS372&lt;0,"Исключение",IF(AU372&lt;'Настройки'!$B$5,"A",IF(AU372&lt;'Настройки'!$B$6,"B","C")))))</x:f>
      </x:c>
      <x:c r="AX372" s="58" t="str">
        <x:f>IF(A372="","",IF(AQ372=0,"",AVERAGE(BI372:INDEX(BI372:CR372,1,'Настройки'!$B$3))))</x:f>
      </x:c>
      <x:c r="AY372" s="58" t="str">
        <x:f>IF(OR(A372="",AQ372=0),"",STDEVP(BI372:INDEX(BI372:CR372,1,'Настройки'!$B$3)))</x:f>
      </x:c>
      <x:c r="AZ372" s="61" t="str">
        <x:f>IF(OR(A372="",AQ372&lt;'Настройки'!$B$12,AX372&lt;=0,AND('Настройки'!$B$10="Блокировать",COUNTIF(F372:INDEX(F372:AO372,1,'Настройки'!$B$3),"&lt;0")&gt;0)),"",AY372/ABS(AX372))</x:f>
      </x:c>
      <x:c r="BA372" s="49" t="str">
        <x:f>IF(A372="","",IF(AND('Настройки'!$B$10="Блокировать",COUNTIF(F372:INDEX(F372:AO372,1,'Настройки'!$B$3),"&lt;0")&gt;0),"Не определён",IF(AQ372&lt;'Настройки'!$B$12,"Не определён",IF(AX372=0,"Нет спроса",IF(AX372&lt;0,"Не определён",IF(AZ372&lt;='Настройки'!$B$7,"X",IF(AZ372&lt;='Настройки'!$B$8,"Y","Z")))))))</x:f>
      </x:c>
      <x:c r="BB372" s="49" t="str">
        <x:f>IF(OR(A372="",LEN(AW372)&lt;&gt;1,LEN(BA372)&lt;&gt;1),"",AW372&amp;BA372)</x:f>
      </x:c>
      <x:c r="BC372" s="61" t="str">
        <x:f>IF(OR(A372="",AQ372=0),"",(COUNT(BI372:INDEX(BI372:CR372,1,'Настройки'!$B$3))-COUNT(CS372:INDEX(CS372:EB372,1,'Настройки'!$B$3)))/AQ372)</x:f>
      </x:c>
      <x:c r="BD372" s="64" t="str">
        <x:f>IF(OR(A372="",COUNT(CS372:INDEX(CS372:EB372,1,'Настройки'!$B$3))=0),"",AQ372/COUNT(CS372:INDEX(CS372:EB372,1,'Настройки'!$B$3)))</x:f>
      </x:c>
      <x:c r="BE372" s="64" t="str">
        <x:f>IF(OR(A372="",COUNT(CS372:INDEX(CS372:EB372,1,'Настройки'!$B$3))=0),"",IF(AVERAGE(CS372:INDEX(CS372:EB372,1,'Настройки'!$B$3))=0,"",(STDEVP(CS372:INDEX(CS372:EB372,1,'Настройки'!$B$3))/ABS(AVERAGE(CS372:INDEX(CS372:EB372,1,'Настройки'!$B$3))))^2))</x:f>
      </x:c>
      <x:c r="BF372" s="49" t="str">
        <x:f>IF(A372="","",IF(AQ372&lt;3,"Недостаточно",IF(AQ372&lt;6,"Предварительный","Обычный")))</x:f>
      </x:c>
      <x:c r="BG372" s="49" t="str">
        <x:f>IF(A372="","",IF(COUNTIF(F372:INDEX(F372:AO372,1,'Настройки'!$B$3),"&lt;0")&gt;0,IF('Настройки'!$B$10="Блокировать","Отрицательный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"),"")&amp;IF(AQ372&lt;3,"Недостаточно истории. ",IF(AQ372&lt;6,"Предварительная классификация. ",""))&amp;IF(AX372=0,"Нет спроса за горизонт. ","")&amp;IF(AZ372&gt;'Настройки'!$B$11,"Экстремальная вариативность. ",""))</x:f>
      </x:c>
      <x:c r="BH372" s="49" t="str">
        <x:f>IF(A372="","",IFERROR(VLOOKUP(BB372,'Настройки'!$D$3:$E$11,2,FALSE),"Сначала проверьте исходные данные и историю спроса.")&amp;" Уточните срок поставки, MOQ и критичность.")</x:f>
      </x:c>
      <x:c r="BI372" s="50" t="str">
        <x:f>IF(1&gt;'Настройки'!$B$3,"",IF(ISBLANK(F372),IF('Настройки'!$B$9="Нулевой спрос",0,""),IF(F372&lt;0,IF('Настройки'!$B$10="Исключить","",IF('Настройки'!$B$10="Абсолютные значения",ABS(F372),F372)),F372)))</x:f>
      </x:c>
      <x:c r="BJ372" s="50" t="str">
        <x:f>IF(2&gt;'Настройки'!$B$3,"",IF(ISBLANK(G372),IF('Настройки'!$B$9="Нулевой спрос",0,""),IF(G372&lt;0,IF('Настройки'!$B$10="Исключить","",IF('Настройки'!$B$10="Абсолютные значения",ABS(G372),G372)),G372)))</x:f>
      </x:c>
      <x:c r="BK372" s="50" t="str">
        <x:f>IF(3&gt;'Настройки'!$B$3,"",IF(ISBLANK(H372),IF('Настройки'!$B$9="Нулевой спрос",0,""),IF(H372&lt;0,IF('Настройки'!$B$10="Исключить","",IF('Настройки'!$B$10="Абсолютные значения",ABS(H372),H372)),H372)))</x:f>
      </x:c>
      <x:c r="BL372" s="50" t="str">
        <x:f>IF(4&gt;'Настройки'!$B$3,"",IF(ISBLANK(I372),IF('Настройки'!$B$9="Нулевой спрос",0,""),IF(I372&lt;0,IF('Настройки'!$B$10="Исключить","",IF('Настройки'!$B$10="Абсолютные значения",ABS(I372),I372)),I372)))</x:f>
      </x:c>
      <x:c r="BM372" s="50" t="str">
        <x:f>IF(5&gt;'Настройки'!$B$3,"",IF(ISBLANK(J372),IF('Настройки'!$B$9="Нулевой спрос",0,""),IF(J372&lt;0,IF('Настройки'!$B$10="Исключить","",IF('Настройки'!$B$10="Абсолютные значения",ABS(J372),J372)),J372)))</x:f>
      </x:c>
      <x:c r="BN372" s="50" t="str">
        <x:f>IF(6&gt;'Настройки'!$B$3,"",IF(ISBLANK(K372),IF('Настройки'!$B$9="Нулевой спрос",0,""),IF(K372&lt;0,IF('Настройки'!$B$10="Исключить","",IF('Настройки'!$B$10="Абсолютные значения",ABS(K372),K372)),K372)))</x:f>
      </x:c>
      <x:c r="BO372" s="50" t="str">
        <x:f>IF(7&gt;'Настройки'!$B$3,"",IF(ISBLANK(L372),IF('Настройки'!$B$9="Нулевой спрос",0,""),IF(L372&lt;0,IF('Настройки'!$B$10="Исключить","",IF('Настройки'!$B$10="Абсолютные значения",ABS(L372),L372)),L372)))</x:f>
      </x:c>
      <x:c r="BP372" s="50" t="str">
        <x:f>IF(8&gt;'Настройки'!$B$3,"",IF(ISBLANK(M372),IF('Настройки'!$B$9="Нулевой спрос",0,""),IF(M372&lt;0,IF('Настройки'!$B$10="Исключить","",IF('Настройки'!$B$10="Абсолютные значения",ABS(M372),M372)),M372)))</x:f>
      </x:c>
      <x:c r="BQ372" s="50" t="str">
        <x:f>IF(9&gt;'Настройки'!$B$3,"",IF(ISBLANK(N372),IF('Настройки'!$B$9="Нулевой спрос",0,""),IF(N372&lt;0,IF('Настройки'!$B$10="Исключить","",IF('Настройки'!$B$10="Абсолютные значения",ABS(N372),N372)),N372)))</x:f>
      </x:c>
      <x:c r="BR372" s="50" t="str">
        <x:f>IF(10&gt;'Настройки'!$B$3,"",IF(ISBLANK(O372),IF('Настройки'!$B$9="Нулевой спрос",0,""),IF(O372&lt;0,IF('Настройки'!$B$10="Исключить","",IF('Настройки'!$B$10="Абсолютные значения",ABS(O372),O372)),O372)))</x:f>
      </x:c>
      <x:c r="BS372" s="50" t="str">
        <x:f>IF(11&gt;'Настройки'!$B$3,"",IF(ISBLANK(P372),IF('Настройки'!$B$9="Нулевой спрос",0,""),IF(P372&lt;0,IF('Настройки'!$B$10="Исключить","",IF('Настройки'!$B$10="Абсолютные значения",ABS(P372),P372)),P372)))</x:f>
      </x:c>
      <x:c r="BT372" s="50" t="str">
        <x:f>IF(12&gt;'Настройки'!$B$3,"",IF(ISBLANK(Q372),IF('Настройки'!$B$9="Нулевой спрос",0,""),IF(Q372&lt;0,IF('Настройки'!$B$10="Исключить","",IF('Настройки'!$B$10="Абсолютные значения",ABS(Q372),Q372)),Q372)))</x:f>
      </x:c>
      <x:c r="BU372" s="50" t="str">
        <x:f>IF(13&gt;'Настройки'!$B$3,"",IF(ISBLANK(R372),IF('Настройки'!$B$9="Нулевой спрос",0,""),IF(R372&lt;0,IF('Настройки'!$B$10="Исключить","",IF('Настройки'!$B$10="Абсолютные значения",ABS(R372),R372)),R372)))</x:f>
      </x:c>
      <x:c r="BV372" s="50" t="str">
        <x:f>IF(14&gt;'Настройки'!$B$3,"",IF(ISBLANK(S372),IF('Настройки'!$B$9="Нулевой спрос",0,""),IF(S372&lt;0,IF('Настройки'!$B$10="Исключить","",IF('Настройки'!$B$10="Абсолютные значения",ABS(S372),S372)),S372)))</x:f>
      </x:c>
      <x:c r="BW372" s="50" t="str">
        <x:f>IF(15&gt;'Настройки'!$B$3,"",IF(ISBLANK(T372),IF('Настройки'!$B$9="Нулевой спрос",0,""),IF(T372&lt;0,IF('Настройки'!$B$10="Исключить","",IF('Настройки'!$B$10="Абсолютные значения",ABS(T372),T372)),T372)))</x:f>
      </x:c>
      <x:c r="BX372" s="50" t="str">
        <x:f>IF(16&gt;'Настройки'!$B$3,"",IF(ISBLANK(U372),IF('Настройки'!$B$9="Нулевой спрос",0,""),IF(U372&lt;0,IF('Настройки'!$B$10="Исключить","",IF('Настройки'!$B$10="Абсолютные значения",ABS(U372),U372)),U372)))</x:f>
      </x:c>
      <x:c r="BY372" s="50" t="str">
        <x:f>IF(17&gt;'Настройки'!$B$3,"",IF(ISBLANK(V372),IF('Настройки'!$B$9="Нулевой спрос",0,""),IF(V372&lt;0,IF('Настройки'!$B$10="Исключить","",IF('Настройки'!$B$10="Абсолютные значения",ABS(V372),V372)),V372)))</x:f>
      </x:c>
      <x:c r="BZ372" s="50" t="str">
        <x:f>IF(18&gt;'Настройки'!$B$3,"",IF(ISBLANK(W372),IF('Настройки'!$B$9="Нулевой спрос",0,""),IF(W372&lt;0,IF('Настройки'!$B$10="Исключить","",IF('Настройки'!$B$10="Абсолютные значения",ABS(W372),W372)),W372)))</x:f>
      </x:c>
      <x:c r="CA372" s="50" t="str">
        <x:f>IF(19&gt;'Настройки'!$B$3,"",IF(ISBLANK(X372),IF('Настройки'!$B$9="Нулевой спрос",0,""),IF(X372&lt;0,IF('Настройки'!$B$10="Исключить","",IF('Настройки'!$B$10="Абсолютные значения",ABS(X372),X372)),X372)))</x:f>
      </x:c>
      <x:c r="CB372" s="50" t="str">
        <x:f>IF(20&gt;'Настройки'!$B$3,"",IF(ISBLANK(Y372),IF('Настройки'!$B$9="Нулевой спрос",0,""),IF(Y372&lt;0,IF('Настройки'!$B$10="Исключить","",IF('Настройки'!$B$10="Абсолютные значения",ABS(Y372),Y372)),Y372)))</x:f>
      </x:c>
      <x:c r="CC372" s="50" t="str">
        <x:f>IF(21&gt;'Настройки'!$B$3,"",IF(ISBLANK(Z372),IF('Настройки'!$B$9="Нулевой спрос",0,""),IF(Z372&lt;0,IF('Настройки'!$B$10="Исключить","",IF('Настройки'!$B$10="Абсолютные значения",ABS(Z372),Z372)),Z372)))</x:f>
      </x:c>
      <x:c r="CD372" s="50" t="str">
        <x:f>IF(22&gt;'Настройки'!$B$3,"",IF(ISBLANK(AA372),IF('Настройки'!$B$9="Нулевой спрос",0,""),IF(AA372&lt;0,IF('Настройки'!$B$10="Исключить","",IF('Настройки'!$B$10="Абсолютные значения",ABS(AA372),AA372)),AA372)))</x:f>
      </x:c>
      <x:c r="CE372" s="50" t="str">
        <x:f>IF(23&gt;'Настройки'!$B$3,"",IF(ISBLANK(AB372),IF('Настройки'!$B$9="Нулевой спрос",0,""),IF(AB372&lt;0,IF('Настройки'!$B$10="Исключить","",IF('Настройки'!$B$10="Абсолютные значения",ABS(AB372),AB372)),AB372)))</x:f>
      </x:c>
      <x:c r="CF372" s="50" t="str">
        <x:f>IF(24&gt;'Настройки'!$B$3,"",IF(ISBLANK(AC372),IF('Настройки'!$B$9="Нулевой спрос",0,""),IF(AC372&lt;0,IF('Настройки'!$B$10="Исключить","",IF('Настройки'!$B$10="Абсолютные значения",ABS(AC372),AC372)),AC372)))</x:f>
      </x:c>
      <x:c r="CG372" s="50" t="str">
        <x:f>IF(25&gt;'Настройки'!$B$3,"",IF(ISBLANK(AD372),IF('Настройки'!$B$9="Нулевой спрос",0,""),IF(AD372&lt;0,IF('Настройки'!$B$10="Исключить","",IF('Настройки'!$B$10="Абсолютные значения",ABS(AD372),AD372)),AD372)))</x:f>
      </x:c>
      <x:c r="CH372" s="50" t="str">
        <x:f>IF(26&gt;'Настройки'!$B$3,"",IF(ISBLANK(AE372),IF('Настройки'!$B$9="Нулевой спрос",0,""),IF(AE372&lt;0,IF('Настройки'!$B$10="Исключить","",IF('Настройки'!$B$10="Абсолютные значения",ABS(AE372),AE372)),AE372)))</x:f>
      </x:c>
      <x:c r="CI372" s="50" t="str">
        <x:f>IF(27&gt;'Настройки'!$B$3,"",IF(ISBLANK(AF372),IF('Настройки'!$B$9="Нулевой спрос",0,""),IF(AF372&lt;0,IF('Настройки'!$B$10="Исключить","",IF('Настройки'!$B$10="Абсолютные значения",ABS(AF372),AF372)),AF372)))</x:f>
      </x:c>
      <x:c r="CJ372" s="50" t="str">
        <x:f>IF(28&gt;'Настройки'!$B$3,"",IF(ISBLANK(AG372),IF('Настройки'!$B$9="Нулевой спрос",0,""),IF(AG372&lt;0,IF('Настройки'!$B$10="Исключить","",IF('Настройки'!$B$10="Абсолютные значения",ABS(AG372),AG372)),AG372)))</x:f>
      </x:c>
      <x:c r="CK372" s="50" t="str">
        <x:f>IF(29&gt;'Настройки'!$B$3,"",IF(ISBLANK(AH372),IF('Настройки'!$B$9="Нулевой спрос",0,""),IF(AH372&lt;0,IF('Настройки'!$B$10="Исключить","",IF('Настройки'!$B$10="Абсолютные значения",ABS(AH372),AH372)),AH372)))</x:f>
      </x:c>
      <x:c r="CL372" s="50" t="str">
        <x:f>IF(30&gt;'Настройки'!$B$3,"",IF(ISBLANK(AI372),IF('Настройки'!$B$9="Нулевой спрос",0,""),IF(AI372&lt;0,IF('Настройки'!$B$10="Исключить","",IF('Настройки'!$B$10="Абсолютные значения",ABS(AI372),AI372)),AI372)))</x:f>
      </x:c>
      <x:c r="CM372" s="50" t="str">
        <x:f>IF(31&gt;'Настройки'!$B$3,"",IF(ISBLANK(AJ372),IF('Настройки'!$B$9="Нулевой спрос",0,""),IF(AJ372&lt;0,IF('Настройки'!$B$10="Исключить","",IF('Настройки'!$B$10="Абсолютные значения",ABS(AJ372),AJ372)),AJ372)))</x:f>
      </x:c>
      <x:c r="CN372" s="50" t="str">
        <x:f>IF(32&gt;'Настройки'!$B$3,"",IF(ISBLANK(AK372),IF('Настройки'!$B$9="Нулевой спрос",0,""),IF(AK372&lt;0,IF('Настройки'!$B$10="Исключить","",IF('Настройки'!$B$10="Абсолютные значения",ABS(AK372),AK372)),AK372)))</x:f>
      </x:c>
      <x:c r="CO372" s="50" t="str">
        <x:f>IF(33&gt;'Настройки'!$B$3,"",IF(ISBLANK(AL372),IF('Настройки'!$B$9="Нулевой спрос",0,""),IF(AL372&lt;0,IF('Настройки'!$B$10="Исключить","",IF('Настройки'!$B$10="Абсолютные значения",ABS(AL372),AL372)),AL372)))</x:f>
      </x:c>
      <x:c r="CP372" s="50" t="str">
        <x:f>IF(34&gt;'Настройки'!$B$3,"",IF(ISBLANK(AM372),IF('Настройки'!$B$9="Нулевой спрос",0,""),IF(AM372&lt;0,IF('Настройки'!$B$10="Исключить","",IF('Настройки'!$B$10="Абсолютные значения",ABS(AM372),AM372)),AM372)))</x:f>
      </x:c>
      <x:c r="CQ372" s="50" t="str">
        <x:f>IF(35&gt;'Настройки'!$B$3,"",IF(ISBLANK(AN372),IF('Настройки'!$B$9="Нулевой спрос",0,""),IF(AN372&lt;0,IF('Настройки'!$B$10="Исключить","",IF('Настройки'!$B$10="Абсолютные значения",ABS(AN372),AN372)),AN372)))</x:f>
      </x:c>
      <x:c r="CR372" s="50" t="str">
        <x:f>IF(36&gt;'Настройки'!$B$3,"",IF(ISBLANK(AO372),IF('Настройки'!$B$9="Нулевой спрос",0,""),IF(AO372&lt;0,IF('Настройки'!$B$10="Исключить","",IF('Настройки'!$B$10="Абсолютные значения",ABS(AO372),AO372)),AO372)))</x:f>
      </x:c>
      <x:c r="CS372" s="50" t="str">
        <x:f>IF(OR(1&gt;'Настройки'!$B$3,ISBLANK(BI372),BI372=0),"",BI372)</x:f>
      </x:c>
      <x:c r="CT372" s="50" t="str">
        <x:f>IF(OR(2&gt;'Настройки'!$B$3,ISBLANK(BJ372),BJ372=0),"",BJ372)</x:f>
      </x:c>
      <x:c r="CU372" s="50" t="str">
        <x:f>IF(OR(3&gt;'Настройки'!$B$3,ISBLANK(BK372),BK372=0),"",BK372)</x:f>
      </x:c>
      <x:c r="CV372" s="50" t="str">
        <x:f>IF(OR(4&gt;'Настройки'!$B$3,ISBLANK(BL372),BL372=0),"",BL372)</x:f>
      </x:c>
      <x:c r="CW372" s="50" t="str">
        <x:f>IF(OR(5&gt;'Настройки'!$B$3,ISBLANK(BM372),BM372=0),"",BM372)</x:f>
      </x:c>
      <x:c r="CX372" s="50" t="str">
        <x:f>IF(OR(6&gt;'Настройки'!$B$3,ISBLANK(BN372),BN372=0),"",BN372)</x:f>
      </x:c>
      <x:c r="CY372" s="50" t="str">
        <x:f>IF(OR(7&gt;'Настройки'!$B$3,ISBLANK(BO372),BO372=0),"",BO372)</x:f>
      </x:c>
      <x:c r="CZ372" s="50" t="str">
        <x:f>IF(OR(8&gt;'Настройки'!$B$3,ISBLANK(BP372),BP372=0),"",BP372)</x:f>
      </x:c>
      <x:c r="DA372" s="50" t="str">
        <x:f>IF(OR(9&gt;'Настройки'!$B$3,ISBLANK(BQ372),BQ372=0),"",BQ372)</x:f>
      </x:c>
      <x:c r="DB372" s="50" t="str">
        <x:f>IF(OR(10&gt;'Настройки'!$B$3,ISBLANK(BR372),BR372=0),"",BR372)</x:f>
      </x:c>
      <x:c r="DC372" s="50" t="str">
        <x:f>IF(OR(11&gt;'Настройки'!$B$3,ISBLANK(BS372),BS372=0),"",BS372)</x:f>
      </x:c>
      <x:c r="DD372" s="50" t="str">
        <x:f>IF(OR(12&gt;'Настройки'!$B$3,ISBLANK(BT372),BT372=0),"",BT372)</x:f>
      </x:c>
      <x:c r="DE372" s="50" t="str">
        <x:f>IF(OR(13&gt;'Настройки'!$B$3,ISBLANK(BU372),BU372=0),"",BU372)</x:f>
      </x:c>
      <x:c r="DF372" s="50" t="str">
        <x:f>IF(OR(14&gt;'Настройки'!$B$3,ISBLANK(BV372),BV372=0),"",BV372)</x:f>
      </x:c>
      <x:c r="DG372" s="50" t="str">
        <x:f>IF(OR(15&gt;'Настройки'!$B$3,ISBLANK(BW372),BW372=0),"",BW372)</x:f>
      </x:c>
      <x:c r="DH372" s="50" t="str">
        <x:f>IF(OR(16&gt;'Настройки'!$B$3,ISBLANK(BX372),BX372=0),"",BX372)</x:f>
      </x:c>
      <x:c r="DI372" s="50" t="str">
        <x:f>IF(OR(17&gt;'Настройки'!$B$3,ISBLANK(BY372),BY372=0),"",BY372)</x:f>
      </x:c>
      <x:c r="DJ372" s="50" t="str">
        <x:f>IF(OR(18&gt;'Настройки'!$B$3,ISBLANK(BZ372),BZ372=0),"",BZ372)</x:f>
      </x:c>
      <x:c r="DK372" s="50" t="str">
        <x:f>IF(OR(19&gt;'Настройки'!$B$3,ISBLANK(CA372),CA372=0),"",CA372)</x:f>
      </x:c>
      <x:c r="DL372" s="50" t="str">
        <x:f>IF(OR(20&gt;'Настройки'!$B$3,ISBLANK(CB372),CB372=0),"",CB372)</x:f>
      </x:c>
      <x:c r="DM372" s="50" t="str">
        <x:f>IF(OR(21&gt;'Настройки'!$B$3,ISBLANK(CC372),CC372=0),"",CC372)</x:f>
      </x:c>
      <x:c r="DN372" s="50" t="str">
        <x:f>IF(OR(22&gt;'Настройки'!$B$3,ISBLANK(CD372),CD372=0),"",CD372)</x:f>
      </x:c>
      <x:c r="DO372" s="50" t="str">
        <x:f>IF(OR(23&gt;'Настройки'!$B$3,ISBLANK(CE372),CE372=0),"",CE372)</x:f>
      </x:c>
      <x:c r="DP372" s="50" t="str">
        <x:f>IF(OR(24&gt;'Настройки'!$B$3,ISBLANK(CF372),CF372=0),"",CF372)</x:f>
      </x:c>
      <x:c r="DQ372" s="50" t="str">
        <x:f>IF(OR(25&gt;'Настройки'!$B$3,ISBLANK(CG372),CG372=0),"",CG372)</x:f>
      </x:c>
      <x:c r="DR372" s="50" t="str">
        <x:f>IF(OR(26&gt;'Настройки'!$B$3,ISBLANK(CH372),CH372=0),"",CH372)</x:f>
      </x:c>
      <x:c r="DS372" s="50" t="str">
        <x:f>IF(OR(27&gt;'Настройки'!$B$3,ISBLANK(CI372),CI372=0),"",CI372)</x:f>
      </x:c>
      <x:c r="DT372" s="50" t="str">
        <x:f>IF(OR(28&gt;'Настройки'!$B$3,ISBLANK(CJ372),CJ372=0),"",CJ372)</x:f>
      </x:c>
      <x:c r="DU372" s="50" t="str">
        <x:f>IF(OR(29&gt;'Настройки'!$B$3,ISBLANK(CK372),CK372=0),"",CK372)</x:f>
      </x:c>
      <x:c r="DV372" s="50" t="str">
        <x:f>IF(OR(30&gt;'Настройки'!$B$3,ISBLANK(CL372),CL372=0),"",CL372)</x:f>
      </x:c>
      <x:c r="DW372" s="50" t="str">
        <x:f>IF(OR(31&gt;'Настройки'!$B$3,ISBLANK(CM372),CM372=0),"",CM372)</x:f>
      </x:c>
      <x:c r="DX372" s="50" t="str">
        <x:f>IF(OR(32&gt;'Настройки'!$B$3,ISBLANK(CN372),CN372=0),"",CN372)</x:f>
      </x:c>
      <x:c r="DY372" s="50" t="str">
        <x:f>IF(OR(33&gt;'Настройки'!$B$3,ISBLANK(CO372),CO372=0),"",CO372)</x:f>
      </x:c>
      <x:c r="DZ372" s="50" t="str">
        <x:f>IF(OR(34&gt;'Настройки'!$B$3,ISBLANK(CP372),CP372=0),"",CP372)</x:f>
      </x:c>
      <x:c r="EA372" s="50" t="str">
        <x:f>IF(OR(35&gt;'Настройки'!$B$3,ISBLANK(CQ372),CQ372=0),"",CQ372)</x:f>
      </x:c>
      <x:c r="EB372" s="50" t="str">
        <x:f>IF(OR(36&gt;'Настройки'!$B$3,ISBLANK(CR372),CR372=0),"",CR372)</x:f>
      </x:c>
      <x:c r="EC372" s="50" t="str">
        <x:f>IF(A372="","",IF(OR(BB372="AZ",BB372="BZ"),10000+ROW(),IF(AZ372&gt;'Настройки'!$B$11,20000+ROW(),IF(BF372&lt;&gt;"Обычный",30000+ROW(),IF(AX372&lt;=0,40000+ROW(),"")))))</x:f>
      </x:c>
      <x:c r="ED372" s="50" t="str">
        <x:f>IF(EC372="","",COUNTIFS($EC$2:$EC$1001,"&gt;0",$EC$2:$EC$1001,"&lt;"&amp;EC372)+1)</x:f>
      </x:c>
    </x:row>
    <x:row r="373">
      <x:c r="A373" s="115"/>
      <x:c r="B373" s="115"/>
      <x:c r="C373" s="115"/>
      <x:c r="D373" s="118"/>
      <x:c r="E373" s="118"/>
      <x:c r="F373" s="118"/>
      <x:c r="G373" s="118"/>
      <x:c r="H373" s="118"/>
      <x:c r="I373" s="118"/>
      <x:c r="J373" s="118"/>
      <x:c r="K373" s="118"/>
      <x:c r="L373" s="118"/>
      <x:c r="M373" s="118"/>
      <x:c r="N373" s="118"/>
      <x:c r="O373" s="118"/>
      <x:c r="P373" s="118"/>
      <x:c r="Q373" s="118"/>
      <x:c r="R373" s="118"/>
      <x:c r="S373" s="118"/>
      <x:c r="T373" s="118"/>
      <x:c r="U373" s="118"/>
      <x:c r="V373" s="118"/>
      <x:c r="W373" s="118"/>
      <x:c r="X373" s="118"/>
      <x:c r="Y373" s="118"/>
      <x:c r="Z373" s="118"/>
      <x:c r="AA373" s="118"/>
      <x:c r="AB373" s="118"/>
      <x:c r="AC373" s="118"/>
      <x:c r="AD373" s="118"/>
      <x:c r="AE373" s="118"/>
      <x:c r="AF373" s="118"/>
      <x:c r="AG373" s="118"/>
      <x:c r="AH373" s="118"/>
      <x:c r="AI373" s="118"/>
      <x:c r="AJ373" s="118"/>
      <x:c r="AK373" s="118"/>
      <x:c r="AL373" s="118"/>
      <x:c r="AM373" s="118"/>
      <x:c r="AN373" s="118"/>
      <x:c r="AO373" s="118"/>
      <x:c r="AP373" s="115"/>
      <x:c r="AQ373" s="49" t="str">
        <x:f>IF(A373="","",COUNT(BI373:INDEX(BI373:CR373,1,'Настройки'!$B$3)))</x:f>
      </x:c>
      <x:c r="AR373" s="49" t="str">
        <x:f>IF(A373="","",SUM(BI373:INDEX(BI373:CR373,1,'Настройки'!$B$3)))</x:f>
      </x:c>
      <x:c r="AS373" s="58" t="str">
        <x:f>IF(A373="","",IF('Настройки'!$B$4="Стоимость потребления",AR373*D373,IF('Настройки'!$B$4="Количество",AR373,E373)))</x:f>
      </x:c>
      <x:c r="AT373" s="61" t="str">
        <x:f>IF(OR(A373="",AS373&lt;0,SUM($AS$2:$AS$1001)&lt;=0),"",AS373/SUM($AS$2:$AS$1001))</x:f>
      </x:c>
      <x:c r="AU373" s="61" t="str">
        <x:f>IF(OR(A373="",AS373&lt;0,SUM($AS$2:$AS$1001)&lt;=0),"",SUMIFS($AS$2:$AS$1001,$AS$2:$AS$1001,"&gt;"&amp;AS373)/SUM($AS$2:$AS$1001))</x:f>
      </x:c>
      <x:c r="AV373" s="61" t="str">
        <x:f>IF(OR(A373="",AS373&lt;0,SUM($AS$2:$AS$1001)&lt;=0),"",SUMIFS($AS$2:$AS$1001,$AS$2:$AS$1001,"&gt;="&amp;AS373)/SUM($AS$2:$AS$1001))</x:f>
      </x:c>
      <x:c r="AW373" s="49" t="str">
        <x:f>IF(A373="","",IF(SUM($AS$2:$AS$1001)&lt;=0,"Не определён",IF(AS373&lt;0,"Исключение",IF(AU373&lt;'Настройки'!$B$5,"A",IF(AU373&lt;'Настройки'!$B$6,"B","C")))))</x:f>
      </x:c>
      <x:c r="AX373" s="58" t="str">
        <x:f>IF(A373="","",IF(AQ373=0,"",AVERAGE(BI373:INDEX(BI373:CR373,1,'Настройки'!$B$3))))</x:f>
      </x:c>
      <x:c r="AY373" s="58" t="str">
        <x:f>IF(OR(A373="",AQ373=0),"",STDEVP(BI373:INDEX(BI373:CR373,1,'Настройки'!$B$3)))</x:f>
      </x:c>
      <x:c r="AZ373" s="61" t="str">
        <x:f>IF(OR(A373="",AQ373&lt;'Настройки'!$B$12,AX373&lt;=0,AND('Настройки'!$B$10="Блокировать",COUNTIF(F373:INDEX(F373:AO373,1,'Настройки'!$B$3),"&lt;0")&gt;0)),"",AY373/ABS(AX373))</x:f>
      </x:c>
      <x:c r="BA373" s="49" t="str">
        <x:f>IF(A373="","",IF(AND('Настройки'!$B$10="Блокировать",COUNTIF(F373:INDEX(F373:AO373,1,'Настройки'!$B$3),"&lt;0")&gt;0),"Не определён",IF(AQ373&lt;'Настройки'!$B$12,"Не определён",IF(AX373=0,"Нет спроса",IF(AX373&lt;0,"Не определён",IF(AZ373&lt;='Настройки'!$B$7,"X",IF(AZ373&lt;='Настройки'!$B$8,"Y","Z")))))))</x:f>
      </x:c>
      <x:c r="BB373" s="49" t="str">
        <x:f>IF(OR(A373="",LEN(AW373)&lt;&gt;1,LEN(BA373)&lt;&gt;1),"",AW373&amp;BA373)</x:f>
      </x:c>
      <x:c r="BC373" s="61" t="str">
        <x:f>IF(OR(A373="",AQ373=0),"",(COUNT(BI373:INDEX(BI373:CR373,1,'Настройки'!$B$3))-COUNT(CS373:INDEX(CS373:EB373,1,'Настройки'!$B$3)))/AQ373)</x:f>
      </x:c>
      <x:c r="BD373" s="64" t="str">
        <x:f>IF(OR(A373="",COUNT(CS373:INDEX(CS373:EB373,1,'Настройки'!$B$3))=0),"",AQ373/COUNT(CS373:INDEX(CS373:EB373,1,'Настройки'!$B$3)))</x:f>
      </x:c>
      <x:c r="BE373" s="64" t="str">
        <x:f>IF(OR(A373="",COUNT(CS373:INDEX(CS373:EB373,1,'Настройки'!$B$3))=0),"",IF(AVERAGE(CS373:INDEX(CS373:EB373,1,'Настройки'!$B$3))=0,"",(STDEVP(CS373:INDEX(CS373:EB373,1,'Настройки'!$B$3))/ABS(AVERAGE(CS373:INDEX(CS373:EB373,1,'Настройки'!$B$3))))^2))</x:f>
      </x:c>
      <x:c r="BF373" s="49" t="str">
        <x:f>IF(A373="","",IF(AQ373&lt;3,"Недостаточно",IF(AQ373&lt;6,"Предварительный","Обычный")))</x:f>
      </x:c>
      <x:c r="BG373" s="49" t="str">
        <x:f>IF(A373="","",IF(COUNTIF(F373:INDEX(F373:AO373,1,'Настройки'!$B$3),"&lt;0")&gt;0,IF('Настройки'!$B$10="Блокировать","Отрицательный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"),"")&amp;IF(AQ373&lt;3,"Недостаточно истории. ",IF(AQ373&lt;6,"Предварительная классификация. ",""))&amp;IF(AX373=0,"Нет спроса за горизонт. ","")&amp;IF(AZ373&gt;'Настройки'!$B$11,"Экстремальная вариативность. ",""))</x:f>
      </x:c>
      <x:c r="BH373" s="49" t="str">
        <x:f>IF(A373="","",IFERROR(VLOOKUP(BB373,'Настройки'!$D$3:$E$11,2,FALSE),"Сначала проверьте исходные данные и историю спроса.")&amp;" Уточните срок поставки, MOQ и критичность.")</x:f>
      </x:c>
      <x:c r="BI373" s="50" t="str">
        <x:f>IF(1&gt;'Настройки'!$B$3,"",IF(ISBLANK(F373),IF('Настройки'!$B$9="Нулевой спрос",0,""),IF(F373&lt;0,IF('Настройки'!$B$10="Исключить","",IF('Настройки'!$B$10="Абсолютные значения",ABS(F373),F373)),F373)))</x:f>
      </x:c>
      <x:c r="BJ373" s="50" t="str">
        <x:f>IF(2&gt;'Настройки'!$B$3,"",IF(ISBLANK(G373),IF('Настройки'!$B$9="Нулевой спрос",0,""),IF(G373&lt;0,IF('Настройки'!$B$10="Исключить","",IF('Настройки'!$B$10="Абсолютные значения",ABS(G373),G373)),G373)))</x:f>
      </x:c>
      <x:c r="BK373" s="50" t="str">
        <x:f>IF(3&gt;'Настройки'!$B$3,"",IF(ISBLANK(H373),IF('Настройки'!$B$9="Нулевой спрос",0,""),IF(H373&lt;0,IF('Настройки'!$B$10="Исключить","",IF('Настройки'!$B$10="Абсолютные значения",ABS(H373),H373)),H373)))</x:f>
      </x:c>
      <x:c r="BL373" s="50" t="str">
        <x:f>IF(4&gt;'Настройки'!$B$3,"",IF(ISBLANK(I373),IF('Настройки'!$B$9="Нулевой спрос",0,""),IF(I373&lt;0,IF('Настройки'!$B$10="Исключить","",IF('Настройки'!$B$10="Абсолютные значения",ABS(I373),I373)),I373)))</x:f>
      </x:c>
      <x:c r="BM373" s="50" t="str">
        <x:f>IF(5&gt;'Настройки'!$B$3,"",IF(ISBLANK(J373),IF('Настройки'!$B$9="Нулевой спрос",0,""),IF(J373&lt;0,IF('Настройки'!$B$10="Исключить","",IF('Настройки'!$B$10="Абсолютные значения",ABS(J373),J373)),J373)))</x:f>
      </x:c>
      <x:c r="BN373" s="50" t="str">
        <x:f>IF(6&gt;'Настройки'!$B$3,"",IF(ISBLANK(K373),IF('Настройки'!$B$9="Нулевой спрос",0,""),IF(K373&lt;0,IF('Настройки'!$B$10="Исключить","",IF('Настройки'!$B$10="Абсолютные значения",ABS(K373),K373)),K373)))</x:f>
      </x:c>
      <x:c r="BO373" s="50" t="str">
        <x:f>IF(7&gt;'Настройки'!$B$3,"",IF(ISBLANK(L373),IF('Настройки'!$B$9="Нулевой спрос",0,""),IF(L373&lt;0,IF('Настройки'!$B$10="Исключить","",IF('Настройки'!$B$10="Абсолютные значения",ABS(L373),L373)),L373)))</x:f>
      </x:c>
      <x:c r="BP373" s="50" t="str">
        <x:f>IF(8&gt;'Настройки'!$B$3,"",IF(ISBLANK(M373),IF('Настройки'!$B$9="Нулевой спрос",0,""),IF(M373&lt;0,IF('Настройки'!$B$10="Исключить","",IF('Настройки'!$B$10="Абсолютные значения",ABS(M373),M373)),M373)))</x:f>
      </x:c>
      <x:c r="BQ373" s="50" t="str">
        <x:f>IF(9&gt;'Настройки'!$B$3,"",IF(ISBLANK(N373),IF('Настройки'!$B$9="Нулевой спрос",0,""),IF(N373&lt;0,IF('Настройки'!$B$10="Исключить","",IF('Настройки'!$B$10="Абсолютные значения",ABS(N373),N373)),N373)))</x:f>
      </x:c>
      <x:c r="BR373" s="50" t="str">
        <x:f>IF(10&gt;'Настройки'!$B$3,"",IF(ISBLANK(O373),IF('Настройки'!$B$9="Нулевой спрос",0,""),IF(O373&lt;0,IF('Настройки'!$B$10="Исключить","",IF('Настройки'!$B$10="Абсолютные значения",ABS(O373),O373)),O373)))</x:f>
      </x:c>
      <x:c r="BS373" s="50" t="str">
        <x:f>IF(11&gt;'Настройки'!$B$3,"",IF(ISBLANK(P373),IF('Настройки'!$B$9="Нулевой спрос",0,""),IF(P373&lt;0,IF('Настройки'!$B$10="Исключить","",IF('Настройки'!$B$10="Абсолютные значения",ABS(P373),P373)),P373)))</x:f>
      </x:c>
      <x:c r="BT373" s="50" t="str">
        <x:f>IF(12&gt;'Настройки'!$B$3,"",IF(ISBLANK(Q373),IF('Настройки'!$B$9="Нулевой спрос",0,""),IF(Q373&lt;0,IF('Настройки'!$B$10="Исключить","",IF('Настройки'!$B$10="Абсолютные значения",ABS(Q373),Q373)),Q373)))</x:f>
      </x:c>
      <x:c r="BU373" s="50" t="str">
        <x:f>IF(13&gt;'Настройки'!$B$3,"",IF(ISBLANK(R373),IF('Настройки'!$B$9="Нулевой спрос",0,""),IF(R373&lt;0,IF('Настройки'!$B$10="Исключить","",IF('Настройки'!$B$10="Абсолютные значения",ABS(R373),R373)),R373)))</x:f>
      </x:c>
      <x:c r="BV373" s="50" t="str">
        <x:f>IF(14&gt;'Настройки'!$B$3,"",IF(ISBLANK(S373),IF('Настройки'!$B$9="Нулевой спрос",0,""),IF(S373&lt;0,IF('Настройки'!$B$10="Исключить","",IF('Настройки'!$B$10="Абсолютные значения",ABS(S373),S373)),S373)))</x:f>
      </x:c>
      <x:c r="BW373" s="50" t="str">
        <x:f>IF(15&gt;'Настройки'!$B$3,"",IF(ISBLANK(T373),IF('Настройки'!$B$9="Нулевой спрос",0,""),IF(T373&lt;0,IF('Настройки'!$B$10="Исключить","",IF('Настройки'!$B$10="Абсолютные значения",ABS(T373),T373)),T373)))</x:f>
      </x:c>
      <x:c r="BX373" s="50" t="str">
        <x:f>IF(16&gt;'Настройки'!$B$3,"",IF(ISBLANK(U373),IF('Настройки'!$B$9="Нулевой спрос",0,""),IF(U373&lt;0,IF('Настройки'!$B$10="Исключить","",IF('Настройки'!$B$10="Абсолютные значения",ABS(U373),U373)),U373)))</x:f>
      </x:c>
      <x:c r="BY373" s="50" t="str">
        <x:f>IF(17&gt;'Настройки'!$B$3,"",IF(ISBLANK(V373),IF('Настройки'!$B$9="Нулевой спрос",0,""),IF(V373&lt;0,IF('Настройки'!$B$10="Исключить","",IF('Настройки'!$B$10="Абсолютные значения",ABS(V373),V373)),V373)))</x:f>
      </x:c>
      <x:c r="BZ373" s="50" t="str">
        <x:f>IF(18&gt;'Настройки'!$B$3,"",IF(ISBLANK(W373),IF('Настройки'!$B$9="Нулевой спрос",0,""),IF(W373&lt;0,IF('Настройки'!$B$10="Исключить","",IF('Настройки'!$B$10="Абсолютные значения",ABS(W373),W373)),W373)))</x:f>
      </x:c>
      <x:c r="CA373" s="50" t="str">
        <x:f>IF(19&gt;'Настройки'!$B$3,"",IF(ISBLANK(X373),IF('Настройки'!$B$9="Нулевой спрос",0,""),IF(X373&lt;0,IF('Настройки'!$B$10="Исключить","",IF('Настройки'!$B$10="Абсолютные значения",ABS(X373),X373)),X373)))</x:f>
      </x:c>
      <x:c r="CB373" s="50" t="str">
        <x:f>IF(20&gt;'Настройки'!$B$3,"",IF(ISBLANK(Y373),IF('Настройки'!$B$9="Нулевой спрос",0,""),IF(Y373&lt;0,IF('Настройки'!$B$10="Исключить","",IF('Настройки'!$B$10="Абсолютные значения",ABS(Y373),Y373)),Y373)))</x:f>
      </x:c>
      <x:c r="CC373" s="50" t="str">
        <x:f>IF(21&gt;'Настройки'!$B$3,"",IF(ISBLANK(Z373),IF('Настройки'!$B$9="Нулевой спрос",0,""),IF(Z373&lt;0,IF('Настройки'!$B$10="Исключить","",IF('Настройки'!$B$10="Абсолютные значения",ABS(Z373),Z373)),Z373)))</x:f>
      </x:c>
      <x:c r="CD373" s="50" t="str">
        <x:f>IF(22&gt;'Настройки'!$B$3,"",IF(ISBLANK(AA373),IF('Настройки'!$B$9="Нулевой спрос",0,""),IF(AA373&lt;0,IF('Настройки'!$B$10="Исключить","",IF('Настройки'!$B$10="Абсолютные значения",ABS(AA373),AA373)),AA373)))</x:f>
      </x:c>
      <x:c r="CE373" s="50" t="str">
        <x:f>IF(23&gt;'Настройки'!$B$3,"",IF(ISBLANK(AB373),IF('Настройки'!$B$9="Нулевой спрос",0,""),IF(AB373&lt;0,IF('Настройки'!$B$10="Исключить","",IF('Настройки'!$B$10="Абсолютные значения",ABS(AB373),AB373)),AB373)))</x:f>
      </x:c>
      <x:c r="CF373" s="50" t="str">
        <x:f>IF(24&gt;'Настройки'!$B$3,"",IF(ISBLANK(AC373),IF('Настройки'!$B$9="Нулевой спрос",0,""),IF(AC373&lt;0,IF('Настройки'!$B$10="Исключить","",IF('Настройки'!$B$10="Абсолютные значения",ABS(AC373),AC373)),AC373)))</x:f>
      </x:c>
      <x:c r="CG373" s="50" t="str">
        <x:f>IF(25&gt;'Настройки'!$B$3,"",IF(ISBLANK(AD373),IF('Настройки'!$B$9="Нулевой спрос",0,""),IF(AD373&lt;0,IF('Настройки'!$B$10="Исключить","",IF('Настройки'!$B$10="Абсолютные значения",ABS(AD373),AD373)),AD373)))</x:f>
      </x:c>
      <x:c r="CH373" s="50" t="str">
        <x:f>IF(26&gt;'Настройки'!$B$3,"",IF(ISBLANK(AE373),IF('Настройки'!$B$9="Нулевой спрос",0,""),IF(AE373&lt;0,IF('Настройки'!$B$10="Исключить","",IF('Настройки'!$B$10="Абсолютные значения",ABS(AE373),AE373)),AE373)))</x:f>
      </x:c>
      <x:c r="CI373" s="50" t="str">
        <x:f>IF(27&gt;'Настройки'!$B$3,"",IF(ISBLANK(AF373),IF('Настройки'!$B$9="Нулевой спрос",0,""),IF(AF373&lt;0,IF('Настройки'!$B$10="Исключить","",IF('Настройки'!$B$10="Абсолютные значения",ABS(AF373),AF373)),AF373)))</x:f>
      </x:c>
      <x:c r="CJ373" s="50" t="str">
        <x:f>IF(28&gt;'Настройки'!$B$3,"",IF(ISBLANK(AG373),IF('Настройки'!$B$9="Нулевой спрос",0,""),IF(AG373&lt;0,IF('Настройки'!$B$10="Исключить","",IF('Настройки'!$B$10="Абсолютные значения",ABS(AG373),AG373)),AG373)))</x:f>
      </x:c>
      <x:c r="CK373" s="50" t="str">
        <x:f>IF(29&gt;'Настройки'!$B$3,"",IF(ISBLANK(AH373),IF('Настройки'!$B$9="Нулевой спрос",0,""),IF(AH373&lt;0,IF('Настройки'!$B$10="Исключить","",IF('Настройки'!$B$10="Абсолютные значения",ABS(AH373),AH373)),AH373)))</x:f>
      </x:c>
      <x:c r="CL373" s="50" t="str">
        <x:f>IF(30&gt;'Настройки'!$B$3,"",IF(ISBLANK(AI373),IF('Настройки'!$B$9="Нулевой спрос",0,""),IF(AI373&lt;0,IF('Настройки'!$B$10="Исключить","",IF('Настройки'!$B$10="Абсолютные значения",ABS(AI373),AI373)),AI373)))</x:f>
      </x:c>
      <x:c r="CM373" s="50" t="str">
        <x:f>IF(31&gt;'Настройки'!$B$3,"",IF(ISBLANK(AJ373),IF('Настройки'!$B$9="Нулевой спрос",0,""),IF(AJ373&lt;0,IF('Настройки'!$B$10="Исключить","",IF('Настройки'!$B$10="Абсолютные значения",ABS(AJ373),AJ373)),AJ373)))</x:f>
      </x:c>
      <x:c r="CN373" s="50" t="str">
        <x:f>IF(32&gt;'Настройки'!$B$3,"",IF(ISBLANK(AK373),IF('Настройки'!$B$9="Нулевой спрос",0,""),IF(AK373&lt;0,IF('Настройки'!$B$10="Исключить","",IF('Настройки'!$B$10="Абсолютные значения",ABS(AK373),AK373)),AK373)))</x:f>
      </x:c>
      <x:c r="CO373" s="50" t="str">
        <x:f>IF(33&gt;'Настройки'!$B$3,"",IF(ISBLANK(AL373),IF('Настройки'!$B$9="Нулевой спрос",0,""),IF(AL373&lt;0,IF('Настройки'!$B$10="Исключить","",IF('Настройки'!$B$10="Абсолютные значения",ABS(AL373),AL373)),AL373)))</x:f>
      </x:c>
      <x:c r="CP373" s="50" t="str">
        <x:f>IF(34&gt;'Настройки'!$B$3,"",IF(ISBLANK(AM373),IF('Настройки'!$B$9="Нулевой спрос",0,""),IF(AM373&lt;0,IF('Настройки'!$B$10="Исключить","",IF('Настройки'!$B$10="Абсолютные значения",ABS(AM373),AM373)),AM373)))</x:f>
      </x:c>
      <x:c r="CQ373" s="50" t="str">
        <x:f>IF(35&gt;'Настройки'!$B$3,"",IF(ISBLANK(AN373),IF('Настройки'!$B$9="Нулевой спрос",0,""),IF(AN373&lt;0,IF('Настройки'!$B$10="Исключить","",IF('Настройки'!$B$10="Абсолютные значения",ABS(AN373),AN373)),AN373)))</x:f>
      </x:c>
      <x:c r="CR373" s="50" t="str">
        <x:f>IF(36&gt;'Настройки'!$B$3,"",IF(ISBLANK(AO373),IF('Настройки'!$B$9="Нулевой спрос",0,""),IF(AO373&lt;0,IF('Настройки'!$B$10="Исключить","",IF('Настройки'!$B$10="Абсолютные значения",ABS(AO373),AO373)),AO373)))</x:f>
      </x:c>
      <x:c r="CS373" s="50" t="str">
        <x:f>IF(OR(1&gt;'Настройки'!$B$3,ISBLANK(BI373),BI373=0),"",BI373)</x:f>
      </x:c>
      <x:c r="CT373" s="50" t="str">
        <x:f>IF(OR(2&gt;'Настройки'!$B$3,ISBLANK(BJ373),BJ373=0),"",BJ373)</x:f>
      </x:c>
      <x:c r="CU373" s="50" t="str">
        <x:f>IF(OR(3&gt;'Настройки'!$B$3,ISBLANK(BK373),BK373=0),"",BK373)</x:f>
      </x:c>
      <x:c r="CV373" s="50" t="str">
        <x:f>IF(OR(4&gt;'Настройки'!$B$3,ISBLANK(BL373),BL373=0),"",BL373)</x:f>
      </x:c>
      <x:c r="CW373" s="50" t="str">
        <x:f>IF(OR(5&gt;'Настройки'!$B$3,ISBLANK(BM373),BM373=0),"",BM373)</x:f>
      </x:c>
      <x:c r="CX373" s="50" t="str">
        <x:f>IF(OR(6&gt;'Настройки'!$B$3,ISBLANK(BN373),BN373=0),"",BN373)</x:f>
      </x:c>
      <x:c r="CY373" s="50" t="str">
        <x:f>IF(OR(7&gt;'Настройки'!$B$3,ISBLANK(BO373),BO373=0),"",BO373)</x:f>
      </x:c>
      <x:c r="CZ373" s="50" t="str">
        <x:f>IF(OR(8&gt;'Настройки'!$B$3,ISBLANK(BP373),BP373=0),"",BP373)</x:f>
      </x:c>
      <x:c r="DA373" s="50" t="str">
        <x:f>IF(OR(9&gt;'Настройки'!$B$3,ISBLANK(BQ373),BQ373=0),"",BQ373)</x:f>
      </x:c>
      <x:c r="DB373" s="50" t="str">
        <x:f>IF(OR(10&gt;'Настройки'!$B$3,ISBLANK(BR373),BR373=0),"",BR373)</x:f>
      </x:c>
      <x:c r="DC373" s="50" t="str">
        <x:f>IF(OR(11&gt;'Настройки'!$B$3,ISBLANK(BS373),BS373=0),"",BS373)</x:f>
      </x:c>
      <x:c r="DD373" s="50" t="str">
        <x:f>IF(OR(12&gt;'Настройки'!$B$3,ISBLANK(BT373),BT373=0),"",BT373)</x:f>
      </x:c>
      <x:c r="DE373" s="50" t="str">
        <x:f>IF(OR(13&gt;'Настройки'!$B$3,ISBLANK(BU373),BU373=0),"",BU373)</x:f>
      </x:c>
      <x:c r="DF373" s="50" t="str">
        <x:f>IF(OR(14&gt;'Настройки'!$B$3,ISBLANK(BV373),BV373=0),"",BV373)</x:f>
      </x:c>
      <x:c r="DG373" s="50" t="str">
        <x:f>IF(OR(15&gt;'Настройки'!$B$3,ISBLANK(BW373),BW373=0),"",BW373)</x:f>
      </x:c>
      <x:c r="DH373" s="50" t="str">
        <x:f>IF(OR(16&gt;'Настройки'!$B$3,ISBLANK(BX373),BX373=0),"",BX373)</x:f>
      </x:c>
      <x:c r="DI373" s="50" t="str">
        <x:f>IF(OR(17&gt;'Настройки'!$B$3,ISBLANK(BY373),BY373=0),"",BY373)</x:f>
      </x:c>
      <x:c r="DJ373" s="50" t="str">
        <x:f>IF(OR(18&gt;'Настройки'!$B$3,ISBLANK(BZ373),BZ373=0),"",BZ373)</x:f>
      </x:c>
      <x:c r="DK373" s="50" t="str">
        <x:f>IF(OR(19&gt;'Настройки'!$B$3,ISBLANK(CA373),CA373=0),"",CA373)</x:f>
      </x:c>
      <x:c r="DL373" s="50" t="str">
        <x:f>IF(OR(20&gt;'Настройки'!$B$3,ISBLANK(CB373),CB373=0),"",CB373)</x:f>
      </x:c>
      <x:c r="DM373" s="50" t="str">
        <x:f>IF(OR(21&gt;'Настройки'!$B$3,ISBLANK(CC373),CC373=0),"",CC373)</x:f>
      </x:c>
      <x:c r="DN373" s="50" t="str">
        <x:f>IF(OR(22&gt;'Настройки'!$B$3,ISBLANK(CD373),CD373=0),"",CD373)</x:f>
      </x:c>
      <x:c r="DO373" s="50" t="str">
        <x:f>IF(OR(23&gt;'Настройки'!$B$3,ISBLANK(CE373),CE373=0),"",CE373)</x:f>
      </x:c>
      <x:c r="DP373" s="50" t="str">
        <x:f>IF(OR(24&gt;'Настройки'!$B$3,ISBLANK(CF373),CF373=0),"",CF373)</x:f>
      </x:c>
      <x:c r="DQ373" s="50" t="str">
        <x:f>IF(OR(25&gt;'Настройки'!$B$3,ISBLANK(CG373),CG373=0),"",CG373)</x:f>
      </x:c>
      <x:c r="DR373" s="50" t="str">
        <x:f>IF(OR(26&gt;'Настройки'!$B$3,ISBLANK(CH373),CH373=0),"",CH373)</x:f>
      </x:c>
      <x:c r="DS373" s="50" t="str">
        <x:f>IF(OR(27&gt;'Настройки'!$B$3,ISBLANK(CI373),CI373=0),"",CI373)</x:f>
      </x:c>
      <x:c r="DT373" s="50" t="str">
        <x:f>IF(OR(28&gt;'Настройки'!$B$3,ISBLANK(CJ373),CJ373=0),"",CJ373)</x:f>
      </x:c>
      <x:c r="DU373" s="50" t="str">
        <x:f>IF(OR(29&gt;'Настройки'!$B$3,ISBLANK(CK373),CK373=0),"",CK373)</x:f>
      </x:c>
      <x:c r="DV373" s="50" t="str">
        <x:f>IF(OR(30&gt;'Настройки'!$B$3,ISBLANK(CL373),CL373=0),"",CL373)</x:f>
      </x:c>
      <x:c r="DW373" s="50" t="str">
        <x:f>IF(OR(31&gt;'Настройки'!$B$3,ISBLANK(CM373),CM373=0),"",CM373)</x:f>
      </x:c>
      <x:c r="DX373" s="50" t="str">
        <x:f>IF(OR(32&gt;'Настройки'!$B$3,ISBLANK(CN373),CN373=0),"",CN373)</x:f>
      </x:c>
      <x:c r="DY373" s="50" t="str">
        <x:f>IF(OR(33&gt;'Настройки'!$B$3,ISBLANK(CO373),CO373=0),"",CO373)</x:f>
      </x:c>
      <x:c r="DZ373" s="50" t="str">
        <x:f>IF(OR(34&gt;'Настройки'!$B$3,ISBLANK(CP373),CP373=0),"",CP373)</x:f>
      </x:c>
      <x:c r="EA373" s="50" t="str">
        <x:f>IF(OR(35&gt;'Настройки'!$B$3,ISBLANK(CQ373),CQ373=0),"",CQ373)</x:f>
      </x:c>
      <x:c r="EB373" s="50" t="str">
        <x:f>IF(OR(36&gt;'Настройки'!$B$3,ISBLANK(CR373),CR373=0),"",CR373)</x:f>
      </x:c>
      <x:c r="EC373" s="50" t="str">
        <x:f>IF(A373="","",IF(OR(BB373="AZ",BB373="BZ"),10000+ROW(),IF(AZ373&gt;'Настройки'!$B$11,20000+ROW(),IF(BF373&lt;&gt;"Обычный",30000+ROW(),IF(AX373&lt;=0,40000+ROW(),"")))))</x:f>
      </x:c>
      <x:c r="ED373" s="50" t="str">
        <x:f>IF(EC373="","",COUNTIFS($EC$2:$EC$1001,"&gt;0",$EC$2:$EC$1001,"&lt;"&amp;EC373)+1)</x:f>
      </x:c>
    </x:row>
    <x:row r="374">
      <x:c r="A374" s="115"/>
      <x:c r="B374" s="115"/>
      <x:c r="C374" s="115"/>
      <x:c r="D374" s="118"/>
      <x:c r="E374" s="118"/>
      <x:c r="F374" s="118"/>
      <x:c r="G374" s="118"/>
      <x:c r="H374" s="118"/>
      <x:c r="I374" s="118"/>
      <x:c r="J374" s="118"/>
      <x:c r="K374" s="118"/>
      <x:c r="L374" s="118"/>
      <x:c r="M374" s="118"/>
      <x:c r="N374" s="118"/>
      <x:c r="O374" s="118"/>
      <x:c r="P374" s="118"/>
      <x:c r="Q374" s="118"/>
      <x:c r="R374" s="118"/>
      <x:c r="S374" s="118"/>
      <x:c r="T374" s="118"/>
      <x:c r="U374" s="118"/>
      <x:c r="V374" s="118"/>
      <x:c r="W374" s="118"/>
      <x:c r="X374" s="118"/>
      <x:c r="Y374" s="118"/>
      <x:c r="Z374" s="118"/>
      <x:c r="AA374" s="118"/>
      <x:c r="AB374" s="118"/>
      <x:c r="AC374" s="118"/>
      <x:c r="AD374" s="118"/>
      <x:c r="AE374" s="118"/>
      <x:c r="AF374" s="118"/>
      <x:c r="AG374" s="118"/>
      <x:c r="AH374" s="118"/>
      <x:c r="AI374" s="118"/>
      <x:c r="AJ374" s="118"/>
      <x:c r="AK374" s="118"/>
      <x:c r="AL374" s="118"/>
      <x:c r="AM374" s="118"/>
      <x:c r="AN374" s="118"/>
      <x:c r="AO374" s="118"/>
      <x:c r="AP374" s="115"/>
      <x:c r="AQ374" s="49" t="str">
        <x:f>IF(A374="","",COUNT(BI374:INDEX(BI374:CR374,1,'Настройки'!$B$3)))</x:f>
      </x:c>
      <x:c r="AR374" s="49" t="str">
        <x:f>IF(A374="","",SUM(BI374:INDEX(BI374:CR374,1,'Настройки'!$B$3)))</x:f>
      </x:c>
      <x:c r="AS374" s="58" t="str">
        <x:f>IF(A374="","",IF('Настройки'!$B$4="Стоимость потребления",AR374*D374,IF('Настройки'!$B$4="Количество",AR374,E374)))</x:f>
      </x:c>
      <x:c r="AT374" s="61" t="str">
        <x:f>IF(OR(A374="",AS374&lt;0,SUM($AS$2:$AS$1001)&lt;=0),"",AS374/SUM($AS$2:$AS$1001))</x:f>
      </x:c>
      <x:c r="AU374" s="61" t="str">
        <x:f>IF(OR(A374="",AS374&lt;0,SUM($AS$2:$AS$1001)&lt;=0),"",SUMIFS($AS$2:$AS$1001,$AS$2:$AS$1001,"&gt;"&amp;AS374)/SUM($AS$2:$AS$1001))</x:f>
      </x:c>
      <x:c r="AV374" s="61" t="str">
        <x:f>IF(OR(A374="",AS374&lt;0,SUM($AS$2:$AS$1001)&lt;=0),"",SUMIFS($AS$2:$AS$1001,$AS$2:$AS$1001,"&gt;="&amp;AS374)/SUM($AS$2:$AS$1001))</x:f>
      </x:c>
      <x:c r="AW374" s="49" t="str">
        <x:f>IF(A374="","",IF(SUM($AS$2:$AS$1001)&lt;=0,"Не определён",IF(AS374&lt;0,"Исключение",IF(AU374&lt;'Настройки'!$B$5,"A",IF(AU374&lt;'Настройки'!$B$6,"B","C")))))</x:f>
      </x:c>
      <x:c r="AX374" s="58" t="str">
        <x:f>IF(A374="","",IF(AQ374=0,"",AVERAGE(BI374:INDEX(BI374:CR374,1,'Настройки'!$B$3))))</x:f>
      </x:c>
      <x:c r="AY374" s="58" t="str">
        <x:f>IF(OR(A374="",AQ374=0),"",STDEVP(BI374:INDEX(BI374:CR374,1,'Настройки'!$B$3)))</x:f>
      </x:c>
      <x:c r="AZ374" s="61" t="str">
        <x:f>IF(OR(A374="",AQ374&lt;'Настройки'!$B$12,AX374&lt;=0,AND('Настройки'!$B$10="Блокировать",COUNTIF(F374:INDEX(F374:AO374,1,'Настройки'!$B$3),"&lt;0")&gt;0)),"",AY374/ABS(AX374))</x:f>
      </x:c>
      <x:c r="BA374" s="49" t="str">
        <x:f>IF(A374="","",IF(AND('Настройки'!$B$10="Блокировать",COUNTIF(F374:INDEX(F374:AO374,1,'Настройки'!$B$3),"&lt;0")&gt;0),"Не определён",IF(AQ374&lt;'Настройки'!$B$12,"Не определён",IF(AX374=0,"Нет спроса",IF(AX374&lt;0,"Не определён",IF(AZ374&lt;='Настройки'!$B$7,"X",IF(AZ374&lt;='Настройки'!$B$8,"Y","Z")))))))</x:f>
      </x:c>
      <x:c r="BB374" s="49" t="str">
        <x:f>IF(OR(A374="",LEN(AW374)&lt;&gt;1,LEN(BA374)&lt;&gt;1),"",AW374&amp;BA374)</x:f>
      </x:c>
      <x:c r="BC374" s="61" t="str">
        <x:f>IF(OR(A374="",AQ374=0),"",(COUNT(BI374:INDEX(BI374:CR374,1,'Настройки'!$B$3))-COUNT(CS374:INDEX(CS374:EB374,1,'Настройки'!$B$3)))/AQ374)</x:f>
      </x:c>
      <x:c r="BD374" s="64" t="str">
        <x:f>IF(OR(A374="",COUNT(CS374:INDEX(CS374:EB374,1,'Настройки'!$B$3))=0),"",AQ374/COUNT(CS374:INDEX(CS374:EB374,1,'Настройки'!$B$3)))</x:f>
      </x:c>
      <x:c r="BE374" s="64" t="str">
        <x:f>IF(OR(A374="",COUNT(CS374:INDEX(CS374:EB374,1,'Настройки'!$B$3))=0),"",IF(AVERAGE(CS374:INDEX(CS374:EB374,1,'Настройки'!$B$3))=0,"",(STDEVP(CS374:INDEX(CS374:EB374,1,'Настройки'!$B$3))/ABS(AVERAGE(CS374:INDEX(CS374:EB374,1,'Настройки'!$B$3))))^2))</x:f>
      </x:c>
      <x:c r="BF374" s="49" t="str">
        <x:f>IF(A374="","",IF(AQ374&lt;3,"Недостаточно",IF(AQ374&lt;6,"Предварительный","Обычный")))</x:f>
      </x:c>
      <x:c r="BG374" s="49" t="str">
        <x:f>IF(A374="","",IF(COUNTIF(F374:INDEX(F374:AO374,1,'Настройки'!$B$3),"&lt;0")&gt;0,IF('Настройки'!$B$10="Блокировать","Отрицательный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"),"")&amp;IF(AQ374&lt;3,"Недостаточно истории. ",IF(AQ374&lt;6,"Предварительная классификация. ",""))&amp;IF(AX374=0,"Нет спроса за горизонт. ","")&amp;IF(AZ374&gt;'Настройки'!$B$11,"Экстремальная вариативность. ",""))</x:f>
      </x:c>
      <x:c r="BH374" s="49" t="str">
        <x:f>IF(A374="","",IFERROR(VLOOKUP(BB374,'Настройки'!$D$3:$E$11,2,FALSE),"Сначала проверьте исходные данные и историю спроса.")&amp;" Уточните срок поставки, MOQ и критичность.")</x:f>
      </x:c>
      <x:c r="BI374" s="50" t="str">
        <x:f>IF(1&gt;'Настройки'!$B$3,"",IF(ISBLANK(F374),IF('Настройки'!$B$9="Нулевой спрос",0,""),IF(F374&lt;0,IF('Настройки'!$B$10="Исключить","",IF('Настройки'!$B$10="Абсолютные значения",ABS(F374),F374)),F374)))</x:f>
      </x:c>
      <x:c r="BJ374" s="50" t="str">
        <x:f>IF(2&gt;'Настройки'!$B$3,"",IF(ISBLANK(G374),IF('Настройки'!$B$9="Нулевой спрос",0,""),IF(G374&lt;0,IF('Настройки'!$B$10="Исключить","",IF('Настройки'!$B$10="Абсолютные значения",ABS(G374),G374)),G374)))</x:f>
      </x:c>
      <x:c r="BK374" s="50" t="str">
        <x:f>IF(3&gt;'Настройки'!$B$3,"",IF(ISBLANK(H374),IF('Настройки'!$B$9="Нулевой спрос",0,""),IF(H374&lt;0,IF('Настройки'!$B$10="Исключить","",IF('Настройки'!$B$10="Абсолютные значения",ABS(H374),H374)),H374)))</x:f>
      </x:c>
      <x:c r="BL374" s="50" t="str">
        <x:f>IF(4&gt;'Настройки'!$B$3,"",IF(ISBLANK(I374),IF('Настройки'!$B$9="Нулевой спрос",0,""),IF(I374&lt;0,IF('Настройки'!$B$10="Исключить","",IF('Настройки'!$B$10="Абсолютные значения",ABS(I374),I374)),I374)))</x:f>
      </x:c>
      <x:c r="BM374" s="50" t="str">
        <x:f>IF(5&gt;'Настройки'!$B$3,"",IF(ISBLANK(J374),IF('Настройки'!$B$9="Нулевой спрос",0,""),IF(J374&lt;0,IF('Настройки'!$B$10="Исключить","",IF('Настройки'!$B$10="Абсолютные значения",ABS(J374),J374)),J374)))</x:f>
      </x:c>
      <x:c r="BN374" s="50" t="str">
        <x:f>IF(6&gt;'Настройки'!$B$3,"",IF(ISBLANK(K374),IF('Настройки'!$B$9="Нулевой спрос",0,""),IF(K374&lt;0,IF('Настройки'!$B$10="Исключить","",IF('Настройки'!$B$10="Абсолютные значения",ABS(K374),K374)),K374)))</x:f>
      </x:c>
      <x:c r="BO374" s="50" t="str">
        <x:f>IF(7&gt;'Настройки'!$B$3,"",IF(ISBLANK(L374),IF('Настройки'!$B$9="Нулевой спрос",0,""),IF(L374&lt;0,IF('Настройки'!$B$10="Исключить","",IF('Настройки'!$B$10="Абсолютные значения",ABS(L374),L374)),L374)))</x:f>
      </x:c>
      <x:c r="BP374" s="50" t="str">
        <x:f>IF(8&gt;'Настройки'!$B$3,"",IF(ISBLANK(M374),IF('Настройки'!$B$9="Нулевой спрос",0,""),IF(M374&lt;0,IF('Настройки'!$B$10="Исключить","",IF('Настройки'!$B$10="Абсолютные значения",ABS(M374),M374)),M374)))</x:f>
      </x:c>
      <x:c r="BQ374" s="50" t="str">
        <x:f>IF(9&gt;'Настройки'!$B$3,"",IF(ISBLANK(N374),IF('Настройки'!$B$9="Нулевой спрос",0,""),IF(N374&lt;0,IF('Настройки'!$B$10="Исключить","",IF('Настройки'!$B$10="Абсолютные значения",ABS(N374),N374)),N374)))</x:f>
      </x:c>
      <x:c r="BR374" s="50" t="str">
        <x:f>IF(10&gt;'Настройки'!$B$3,"",IF(ISBLANK(O374),IF('Настройки'!$B$9="Нулевой спрос",0,""),IF(O374&lt;0,IF('Настройки'!$B$10="Исключить","",IF('Настройки'!$B$10="Абсолютные значения",ABS(O374),O374)),O374)))</x:f>
      </x:c>
      <x:c r="BS374" s="50" t="str">
        <x:f>IF(11&gt;'Настройки'!$B$3,"",IF(ISBLANK(P374),IF('Настройки'!$B$9="Нулевой спрос",0,""),IF(P374&lt;0,IF('Настройки'!$B$10="Исключить","",IF('Настройки'!$B$10="Абсолютные значения",ABS(P374),P374)),P374)))</x:f>
      </x:c>
      <x:c r="BT374" s="50" t="str">
        <x:f>IF(12&gt;'Настройки'!$B$3,"",IF(ISBLANK(Q374),IF('Настройки'!$B$9="Нулевой спрос",0,""),IF(Q374&lt;0,IF('Настройки'!$B$10="Исключить","",IF('Настройки'!$B$10="Абсолютные значения",ABS(Q374),Q374)),Q374)))</x:f>
      </x:c>
      <x:c r="BU374" s="50" t="str">
        <x:f>IF(13&gt;'Настройки'!$B$3,"",IF(ISBLANK(R374),IF('Настройки'!$B$9="Нулевой спрос",0,""),IF(R374&lt;0,IF('Настройки'!$B$10="Исключить","",IF('Настройки'!$B$10="Абсолютные значения",ABS(R374),R374)),R374)))</x:f>
      </x:c>
      <x:c r="BV374" s="50" t="str">
        <x:f>IF(14&gt;'Настройки'!$B$3,"",IF(ISBLANK(S374),IF('Настройки'!$B$9="Нулевой спрос",0,""),IF(S374&lt;0,IF('Настройки'!$B$10="Исключить","",IF('Настройки'!$B$10="Абсолютные значения",ABS(S374),S374)),S374)))</x:f>
      </x:c>
      <x:c r="BW374" s="50" t="str">
        <x:f>IF(15&gt;'Настройки'!$B$3,"",IF(ISBLANK(T374),IF('Настройки'!$B$9="Нулевой спрос",0,""),IF(T374&lt;0,IF('Настройки'!$B$10="Исключить","",IF('Настройки'!$B$10="Абсолютные значения",ABS(T374),T374)),T374)))</x:f>
      </x:c>
      <x:c r="BX374" s="50" t="str">
        <x:f>IF(16&gt;'Настройки'!$B$3,"",IF(ISBLANK(U374),IF('Настройки'!$B$9="Нулевой спрос",0,""),IF(U374&lt;0,IF('Настройки'!$B$10="Исключить","",IF('Настройки'!$B$10="Абсолютные значения",ABS(U374),U374)),U374)))</x:f>
      </x:c>
      <x:c r="BY374" s="50" t="str">
        <x:f>IF(17&gt;'Настройки'!$B$3,"",IF(ISBLANK(V374),IF('Настройки'!$B$9="Нулевой спрос",0,""),IF(V374&lt;0,IF('Настройки'!$B$10="Исключить","",IF('Настройки'!$B$10="Абсолютные значения",ABS(V374),V374)),V374)))</x:f>
      </x:c>
      <x:c r="BZ374" s="50" t="str">
        <x:f>IF(18&gt;'Настройки'!$B$3,"",IF(ISBLANK(W374),IF('Настройки'!$B$9="Нулевой спрос",0,""),IF(W374&lt;0,IF('Настройки'!$B$10="Исключить","",IF('Настройки'!$B$10="Абсолютные значения",ABS(W374),W374)),W374)))</x:f>
      </x:c>
      <x:c r="CA374" s="50" t="str">
        <x:f>IF(19&gt;'Настройки'!$B$3,"",IF(ISBLANK(X374),IF('Настройки'!$B$9="Нулевой спрос",0,""),IF(X374&lt;0,IF('Настройки'!$B$10="Исключить","",IF('Настройки'!$B$10="Абсолютные значения",ABS(X374),X374)),X374)))</x:f>
      </x:c>
      <x:c r="CB374" s="50" t="str">
        <x:f>IF(20&gt;'Настройки'!$B$3,"",IF(ISBLANK(Y374),IF('Настройки'!$B$9="Нулевой спрос",0,""),IF(Y374&lt;0,IF('Настройки'!$B$10="Исключить","",IF('Настройки'!$B$10="Абсолютные значения",ABS(Y374),Y374)),Y374)))</x:f>
      </x:c>
      <x:c r="CC374" s="50" t="str">
        <x:f>IF(21&gt;'Настройки'!$B$3,"",IF(ISBLANK(Z374),IF('Настройки'!$B$9="Нулевой спрос",0,""),IF(Z374&lt;0,IF('Настройки'!$B$10="Исключить","",IF('Настройки'!$B$10="Абсолютные значения",ABS(Z374),Z374)),Z374)))</x:f>
      </x:c>
      <x:c r="CD374" s="50" t="str">
        <x:f>IF(22&gt;'Настройки'!$B$3,"",IF(ISBLANK(AA374),IF('Настройки'!$B$9="Нулевой спрос",0,""),IF(AA374&lt;0,IF('Настройки'!$B$10="Исключить","",IF('Настройки'!$B$10="Абсолютные значения",ABS(AA374),AA374)),AA374)))</x:f>
      </x:c>
      <x:c r="CE374" s="50" t="str">
        <x:f>IF(23&gt;'Настройки'!$B$3,"",IF(ISBLANK(AB374),IF('Настройки'!$B$9="Нулевой спрос",0,""),IF(AB374&lt;0,IF('Настройки'!$B$10="Исключить","",IF('Настройки'!$B$10="Абсолютные значения",ABS(AB374),AB374)),AB374)))</x:f>
      </x:c>
      <x:c r="CF374" s="50" t="str">
        <x:f>IF(24&gt;'Настройки'!$B$3,"",IF(ISBLANK(AC374),IF('Настройки'!$B$9="Нулевой спрос",0,""),IF(AC374&lt;0,IF('Настройки'!$B$10="Исключить","",IF('Настройки'!$B$10="Абсолютные значения",ABS(AC374),AC374)),AC374)))</x:f>
      </x:c>
      <x:c r="CG374" s="50" t="str">
        <x:f>IF(25&gt;'Настройки'!$B$3,"",IF(ISBLANK(AD374),IF('Настройки'!$B$9="Нулевой спрос",0,""),IF(AD374&lt;0,IF('Настройки'!$B$10="Исключить","",IF('Настройки'!$B$10="Абсолютные значения",ABS(AD374),AD374)),AD374)))</x:f>
      </x:c>
      <x:c r="CH374" s="50" t="str">
        <x:f>IF(26&gt;'Настройки'!$B$3,"",IF(ISBLANK(AE374),IF('Настройки'!$B$9="Нулевой спрос",0,""),IF(AE374&lt;0,IF('Настройки'!$B$10="Исключить","",IF('Настройки'!$B$10="Абсолютные значения",ABS(AE374),AE374)),AE374)))</x:f>
      </x:c>
      <x:c r="CI374" s="50" t="str">
        <x:f>IF(27&gt;'Настройки'!$B$3,"",IF(ISBLANK(AF374),IF('Настройки'!$B$9="Нулевой спрос",0,""),IF(AF374&lt;0,IF('Настройки'!$B$10="Исключить","",IF('Настройки'!$B$10="Абсолютные значения",ABS(AF374),AF374)),AF374)))</x:f>
      </x:c>
      <x:c r="CJ374" s="50" t="str">
        <x:f>IF(28&gt;'Настройки'!$B$3,"",IF(ISBLANK(AG374),IF('Настройки'!$B$9="Нулевой спрос",0,""),IF(AG374&lt;0,IF('Настройки'!$B$10="Исключить","",IF('Настройки'!$B$10="Абсолютные значения",ABS(AG374),AG374)),AG374)))</x:f>
      </x:c>
      <x:c r="CK374" s="50" t="str">
        <x:f>IF(29&gt;'Настройки'!$B$3,"",IF(ISBLANK(AH374),IF('Настройки'!$B$9="Нулевой спрос",0,""),IF(AH374&lt;0,IF('Настройки'!$B$10="Исключить","",IF('Настройки'!$B$10="Абсолютные значения",ABS(AH374),AH374)),AH374)))</x:f>
      </x:c>
      <x:c r="CL374" s="50" t="str">
        <x:f>IF(30&gt;'Настройки'!$B$3,"",IF(ISBLANK(AI374),IF('Настройки'!$B$9="Нулевой спрос",0,""),IF(AI374&lt;0,IF('Настройки'!$B$10="Исключить","",IF('Настройки'!$B$10="Абсолютные значения",ABS(AI374),AI374)),AI374)))</x:f>
      </x:c>
      <x:c r="CM374" s="50" t="str">
        <x:f>IF(31&gt;'Настройки'!$B$3,"",IF(ISBLANK(AJ374),IF('Настройки'!$B$9="Нулевой спрос",0,""),IF(AJ374&lt;0,IF('Настройки'!$B$10="Исключить","",IF('Настройки'!$B$10="Абсолютные значения",ABS(AJ374),AJ374)),AJ374)))</x:f>
      </x:c>
      <x:c r="CN374" s="50" t="str">
        <x:f>IF(32&gt;'Настройки'!$B$3,"",IF(ISBLANK(AK374),IF('Настройки'!$B$9="Нулевой спрос",0,""),IF(AK374&lt;0,IF('Настройки'!$B$10="Исключить","",IF('Настройки'!$B$10="Абсолютные значения",ABS(AK374),AK374)),AK374)))</x:f>
      </x:c>
      <x:c r="CO374" s="50" t="str">
        <x:f>IF(33&gt;'Настройки'!$B$3,"",IF(ISBLANK(AL374),IF('Настройки'!$B$9="Нулевой спрос",0,""),IF(AL374&lt;0,IF('Настройки'!$B$10="Исключить","",IF('Настройки'!$B$10="Абсолютные значения",ABS(AL374),AL374)),AL374)))</x:f>
      </x:c>
      <x:c r="CP374" s="50" t="str">
        <x:f>IF(34&gt;'Настройки'!$B$3,"",IF(ISBLANK(AM374),IF('Настройки'!$B$9="Нулевой спрос",0,""),IF(AM374&lt;0,IF('Настройки'!$B$10="Исключить","",IF('Настройки'!$B$10="Абсолютные значения",ABS(AM374),AM374)),AM374)))</x:f>
      </x:c>
      <x:c r="CQ374" s="50" t="str">
        <x:f>IF(35&gt;'Настройки'!$B$3,"",IF(ISBLANK(AN374),IF('Настройки'!$B$9="Нулевой спрос",0,""),IF(AN374&lt;0,IF('Настройки'!$B$10="Исключить","",IF('Настройки'!$B$10="Абсолютные значения",ABS(AN374),AN374)),AN374)))</x:f>
      </x:c>
      <x:c r="CR374" s="50" t="str">
        <x:f>IF(36&gt;'Настройки'!$B$3,"",IF(ISBLANK(AO374),IF('Настройки'!$B$9="Нулевой спрос",0,""),IF(AO374&lt;0,IF('Настройки'!$B$10="Исключить","",IF('Настройки'!$B$10="Абсолютные значения",ABS(AO374),AO374)),AO374)))</x:f>
      </x:c>
      <x:c r="CS374" s="50" t="str">
        <x:f>IF(OR(1&gt;'Настройки'!$B$3,ISBLANK(BI374),BI374=0),"",BI374)</x:f>
      </x:c>
      <x:c r="CT374" s="50" t="str">
        <x:f>IF(OR(2&gt;'Настройки'!$B$3,ISBLANK(BJ374),BJ374=0),"",BJ374)</x:f>
      </x:c>
      <x:c r="CU374" s="50" t="str">
        <x:f>IF(OR(3&gt;'Настройки'!$B$3,ISBLANK(BK374),BK374=0),"",BK374)</x:f>
      </x:c>
      <x:c r="CV374" s="50" t="str">
        <x:f>IF(OR(4&gt;'Настройки'!$B$3,ISBLANK(BL374),BL374=0),"",BL374)</x:f>
      </x:c>
      <x:c r="CW374" s="50" t="str">
        <x:f>IF(OR(5&gt;'Настройки'!$B$3,ISBLANK(BM374),BM374=0),"",BM374)</x:f>
      </x:c>
      <x:c r="CX374" s="50" t="str">
        <x:f>IF(OR(6&gt;'Настройки'!$B$3,ISBLANK(BN374),BN374=0),"",BN374)</x:f>
      </x:c>
      <x:c r="CY374" s="50" t="str">
        <x:f>IF(OR(7&gt;'Настройки'!$B$3,ISBLANK(BO374),BO374=0),"",BO374)</x:f>
      </x:c>
      <x:c r="CZ374" s="50" t="str">
        <x:f>IF(OR(8&gt;'Настройки'!$B$3,ISBLANK(BP374),BP374=0),"",BP374)</x:f>
      </x:c>
      <x:c r="DA374" s="50" t="str">
        <x:f>IF(OR(9&gt;'Настройки'!$B$3,ISBLANK(BQ374),BQ374=0),"",BQ374)</x:f>
      </x:c>
      <x:c r="DB374" s="50" t="str">
        <x:f>IF(OR(10&gt;'Настройки'!$B$3,ISBLANK(BR374),BR374=0),"",BR374)</x:f>
      </x:c>
      <x:c r="DC374" s="50" t="str">
        <x:f>IF(OR(11&gt;'Настройки'!$B$3,ISBLANK(BS374),BS374=0),"",BS374)</x:f>
      </x:c>
      <x:c r="DD374" s="50" t="str">
        <x:f>IF(OR(12&gt;'Настройки'!$B$3,ISBLANK(BT374),BT374=0),"",BT374)</x:f>
      </x:c>
      <x:c r="DE374" s="50" t="str">
        <x:f>IF(OR(13&gt;'Настройки'!$B$3,ISBLANK(BU374),BU374=0),"",BU374)</x:f>
      </x:c>
      <x:c r="DF374" s="50" t="str">
        <x:f>IF(OR(14&gt;'Настройки'!$B$3,ISBLANK(BV374),BV374=0),"",BV374)</x:f>
      </x:c>
      <x:c r="DG374" s="50" t="str">
        <x:f>IF(OR(15&gt;'Настройки'!$B$3,ISBLANK(BW374),BW374=0),"",BW374)</x:f>
      </x:c>
      <x:c r="DH374" s="50" t="str">
        <x:f>IF(OR(16&gt;'Настройки'!$B$3,ISBLANK(BX374),BX374=0),"",BX374)</x:f>
      </x:c>
      <x:c r="DI374" s="50" t="str">
        <x:f>IF(OR(17&gt;'Настройки'!$B$3,ISBLANK(BY374),BY374=0),"",BY374)</x:f>
      </x:c>
      <x:c r="DJ374" s="50" t="str">
        <x:f>IF(OR(18&gt;'Настройки'!$B$3,ISBLANK(BZ374),BZ374=0),"",BZ374)</x:f>
      </x:c>
      <x:c r="DK374" s="50" t="str">
        <x:f>IF(OR(19&gt;'Настройки'!$B$3,ISBLANK(CA374),CA374=0),"",CA374)</x:f>
      </x:c>
      <x:c r="DL374" s="50" t="str">
        <x:f>IF(OR(20&gt;'Настройки'!$B$3,ISBLANK(CB374),CB374=0),"",CB374)</x:f>
      </x:c>
      <x:c r="DM374" s="50" t="str">
        <x:f>IF(OR(21&gt;'Настройки'!$B$3,ISBLANK(CC374),CC374=0),"",CC374)</x:f>
      </x:c>
      <x:c r="DN374" s="50" t="str">
        <x:f>IF(OR(22&gt;'Настройки'!$B$3,ISBLANK(CD374),CD374=0),"",CD374)</x:f>
      </x:c>
      <x:c r="DO374" s="50" t="str">
        <x:f>IF(OR(23&gt;'Настройки'!$B$3,ISBLANK(CE374),CE374=0),"",CE374)</x:f>
      </x:c>
      <x:c r="DP374" s="50" t="str">
        <x:f>IF(OR(24&gt;'Настройки'!$B$3,ISBLANK(CF374),CF374=0),"",CF374)</x:f>
      </x:c>
      <x:c r="DQ374" s="50" t="str">
        <x:f>IF(OR(25&gt;'Настройки'!$B$3,ISBLANK(CG374),CG374=0),"",CG374)</x:f>
      </x:c>
      <x:c r="DR374" s="50" t="str">
        <x:f>IF(OR(26&gt;'Настройки'!$B$3,ISBLANK(CH374),CH374=0),"",CH374)</x:f>
      </x:c>
      <x:c r="DS374" s="50" t="str">
        <x:f>IF(OR(27&gt;'Настройки'!$B$3,ISBLANK(CI374),CI374=0),"",CI374)</x:f>
      </x:c>
      <x:c r="DT374" s="50" t="str">
        <x:f>IF(OR(28&gt;'Настройки'!$B$3,ISBLANK(CJ374),CJ374=0),"",CJ374)</x:f>
      </x:c>
      <x:c r="DU374" s="50" t="str">
        <x:f>IF(OR(29&gt;'Настройки'!$B$3,ISBLANK(CK374),CK374=0),"",CK374)</x:f>
      </x:c>
      <x:c r="DV374" s="50" t="str">
        <x:f>IF(OR(30&gt;'Настройки'!$B$3,ISBLANK(CL374),CL374=0),"",CL374)</x:f>
      </x:c>
      <x:c r="DW374" s="50" t="str">
        <x:f>IF(OR(31&gt;'Настройки'!$B$3,ISBLANK(CM374),CM374=0),"",CM374)</x:f>
      </x:c>
      <x:c r="DX374" s="50" t="str">
        <x:f>IF(OR(32&gt;'Настройки'!$B$3,ISBLANK(CN374),CN374=0),"",CN374)</x:f>
      </x:c>
      <x:c r="DY374" s="50" t="str">
        <x:f>IF(OR(33&gt;'Настройки'!$B$3,ISBLANK(CO374),CO374=0),"",CO374)</x:f>
      </x:c>
      <x:c r="DZ374" s="50" t="str">
        <x:f>IF(OR(34&gt;'Настройки'!$B$3,ISBLANK(CP374),CP374=0),"",CP374)</x:f>
      </x:c>
      <x:c r="EA374" s="50" t="str">
        <x:f>IF(OR(35&gt;'Настройки'!$B$3,ISBLANK(CQ374),CQ374=0),"",CQ374)</x:f>
      </x:c>
      <x:c r="EB374" s="50" t="str">
        <x:f>IF(OR(36&gt;'Настройки'!$B$3,ISBLANK(CR374),CR374=0),"",CR374)</x:f>
      </x:c>
      <x:c r="EC374" s="50" t="str">
        <x:f>IF(A374="","",IF(OR(BB374="AZ",BB374="BZ"),10000+ROW(),IF(AZ374&gt;'Настройки'!$B$11,20000+ROW(),IF(BF374&lt;&gt;"Обычный",30000+ROW(),IF(AX374&lt;=0,40000+ROW(),"")))))</x:f>
      </x:c>
      <x:c r="ED374" s="50" t="str">
        <x:f>IF(EC374="","",COUNTIFS($EC$2:$EC$1001,"&gt;0",$EC$2:$EC$1001,"&lt;"&amp;EC374)+1)</x:f>
      </x:c>
    </x:row>
    <x:row r="375">
      <x:c r="A375" s="115"/>
      <x:c r="B375" s="115"/>
      <x:c r="C375" s="115"/>
      <x:c r="D375" s="118"/>
      <x:c r="E375" s="118"/>
      <x:c r="F375" s="118"/>
      <x:c r="G375" s="118"/>
      <x:c r="H375" s="118"/>
      <x:c r="I375" s="118"/>
      <x:c r="J375" s="118"/>
      <x:c r="K375" s="118"/>
      <x:c r="L375" s="118"/>
      <x:c r="M375" s="118"/>
      <x:c r="N375" s="118"/>
      <x:c r="O375" s="118"/>
      <x:c r="P375" s="118"/>
      <x:c r="Q375" s="118"/>
      <x:c r="R375" s="118"/>
      <x:c r="S375" s="118"/>
      <x:c r="T375" s="118"/>
      <x:c r="U375" s="118"/>
      <x:c r="V375" s="118"/>
      <x:c r="W375" s="118"/>
      <x:c r="X375" s="118"/>
      <x:c r="Y375" s="118"/>
      <x:c r="Z375" s="118"/>
      <x:c r="AA375" s="118"/>
      <x:c r="AB375" s="118"/>
      <x:c r="AC375" s="118"/>
      <x:c r="AD375" s="118"/>
      <x:c r="AE375" s="118"/>
      <x:c r="AF375" s="118"/>
      <x:c r="AG375" s="118"/>
      <x:c r="AH375" s="118"/>
      <x:c r="AI375" s="118"/>
      <x:c r="AJ375" s="118"/>
      <x:c r="AK375" s="118"/>
      <x:c r="AL375" s="118"/>
      <x:c r="AM375" s="118"/>
      <x:c r="AN375" s="118"/>
      <x:c r="AO375" s="118"/>
      <x:c r="AP375" s="115"/>
      <x:c r="AQ375" s="49" t="str">
        <x:f>IF(A375="","",COUNT(BI375:INDEX(BI375:CR375,1,'Настройки'!$B$3)))</x:f>
      </x:c>
      <x:c r="AR375" s="49" t="str">
        <x:f>IF(A375="","",SUM(BI375:INDEX(BI375:CR375,1,'Настройки'!$B$3)))</x:f>
      </x:c>
      <x:c r="AS375" s="58" t="str">
        <x:f>IF(A375="","",IF('Настройки'!$B$4="Стоимость потребления",AR375*D375,IF('Настройки'!$B$4="Количество",AR375,E375)))</x:f>
      </x:c>
      <x:c r="AT375" s="61" t="str">
        <x:f>IF(OR(A375="",AS375&lt;0,SUM($AS$2:$AS$1001)&lt;=0),"",AS375/SUM($AS$2:$AS$1001))</x:f>
      </x:c>
      <x:c r="AU375" s="61" t="str">
        <x:f>IF(OR(A375="",AS375&lt;0,SUM($AS$2:$AS$1001)&lt;=0),"",SUMIFS($AS$2:$AS$1001,$AS$2:$AS$1001,"&gt;"&amp;AS375)/SUM($AS$2:$AS$1001))</x:f>
      </x:c>
      <x:c r="AV375" s="61" t="str">
        <x:f>IF(OR(A375="",AS375&lt;0,SUM($AS$2:$AS$1001)&lt;=0),"",SUMIFS($AS$2:$AS$1001,$AS$2:$AS$1001,"&gt;="&amp;AS375)/SUM($AS$2:$AS$1001))</x:f>
      </x:c>
      <x:c r="AW375" s="49" t="str">
        <x:f>IF(A375="","",IF(SUM($AS$2:$AS$1001)&lt;=0,"Не определён",IF(AS375&lt;0,"Исключение",IF(AU375&lt;'Настройки'!$B$5,"A",IF(AU375&lt;'Настройки'!$B$6,"B","C")))))</x:f>
      </x:c>
      <x:c r="AX375" s="58" t="str">
        <x:f>IF(A375="","",IF(AQ375=0,"",AVERAGE(BI375:INDEX(BI375:CR375,1,'Настройки'!$B$3))))</x:f>
      </x:c>
      <x:c r="AY375" s="58" t="str">
        <x:f>IF(OR(A375="",AQ375=0),"",STDEVP(BI375:INDEX(BI375:CR375,1,'Настройки'!$B$3)))</x:f>
      </x:c>
      <x:c r="AZ375" s="61" t="str">
        <x:f>IF(OR(A375="",AQ375&lt;'Настройки'!$B$12,AX375&lt;=0,AND('Настройки'!$B$10="Блокировать",COUNTIF(F375:INDEX(F375:AO375,1,'Настройки'!$B$3),"&lt;0")&gt;0)),"",AY375/ABS(AX375))</x:f>
      </x:c>
      <x:c r="BA375" s="49" t="str">
        <x:f>IF(A375="","",IF(AND('Настройки'!$B$10="Блокировать",COUNTIF(F375:INDEX(F375:AO375,1,'Настройки'!$B$3),"&lt;0")&gt;0),"Не определён",IF(AQ375&lt;'Настройки'!$B$12,"Не определён",IF(AX375=0,"Нет спроса",IF(AX375&lt;0,"Не определён",IF(AZ375&lt;='Настройки'!$B$7,"X",IF(AZ375&lt;='Настройки'!$B$8,"Y","Z")))))))</x:f>
      </x:c>
      <x:c r="BB375" s="49" t="str">
        <x:f>IF(OR(A375="",LEN(AW375)&lt;&gt;1,LEN(BA375)&lt;&gt;1),"",AW375&amp;BA375)</x:f>
      </x:c>
      <x:c r="BC375" s="61" t="str">
        <x:f>IF(OR(A375="",AQ375=0),"",(COUNT(BI375:INDEX(BI375:CR375,1,'Настройки'!$B$3))-COUNT(CS375:INDEX(CS375:EB375,1,'Настройки'!$B$3)))/AQ375)</x:f>
      </x:c>
      <x:c r="BD375" s="64" t="str">
        <x:f>IF(OR(A375="",COUNT(CS375:INDEX(CS375:EB375,1,'Настройки'!$B$3))=0),"",AQ375/COUNT(CS375:INDEX(CS375:EB375,1,'Настройки'!$B$3)))</x:f>
      </x:c>
      <x:c r="BE375" s="64" t="str">
        <x:f>IF(OR(A375="",COUNT(CS375:INDEX(CS375:EB375,1,'Настройки'!$B$3))=0),"",IF(AVERAGE(CS375:INDEX(CS375:EB375,1,'Настройки'!$B$3))=0,"",(STDEVP(CS375:INDEX(CS375:EB375,1,'Настройки'!$B$3))/ABS(AVERAGE(CS375:INDEX(CS375:EB375,1,'Настройки'!$B$3))))^2))</x:f>
      </x:c>
      <x:c r="BF375" s="49" t="str">
        <x:f>IF(A375="","",IF(AQ375&lt;3,"Недостаточно",IF(AQ375&lt;6,"Предварительный","Обычный")))</x:f>
      </x:c>
      <x:c r="BG375" s="49" t="str">
        <x:f>IF(A375="","",IF(COUNTIF(F375:INDEX(F375:AO375,1,'Настройки'!$B$3),"&lt;0")&gt;0,IF('Настройки'!$B$10="Блокировать","Отрицательный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"),"")&amp;IF(AQ375&lt;3,"Недостаточно истории. ",IF(AQ375&lt;6,"Предварительная классификация. ",""))&amp;IF(AX375=0,"Нет спроса за горизонт. ","")&amp;IF(AZ375&gt;'Настройки'!$B$11,"Экстремальная вариативность. ",""))</x:f>
      </x:c>
      <x:c r="BH375" s="49" t="str">
        <x:f>IF(A375="","",IFERROR(VLOOKUP(BB375,'Настройки'!$D$3:$E$11,2,FALSE),"Сначала проверьте исходные данные и историю спроса.")&amp;" Уточните срок поставки, MOQ и критичность.")</x:f>
      </x:c>
      <x:c r="BI375" s="50" t="str">
        <x:f>IF(1&gt;'Настройки'!$B$3,"",IF(ISBLANK(F375),IF('Настройки'!$B$9="Нулевой спрос",0,""),IF(F375&lt;0,IF('Настройки'!$B$10="Исключить","",IF('Настройки'!$B$10="Абсолютные значения",ABS(F375),F375)),F375)))</x:f>
      </x:c>
      <x:c r="BJ375" s="50" t="str">
        <x:f>IF(2&gt;'Настройки'!$B$3,"",IF(ISBLANK(G375),IF('Настройки'!$B$9="Нулевой спрос",0,""),IF(G375&lt;0,IF('Настройки'!$B$10="Исключить","",IF('Настройки'!$B$10="Абсолютные значения",ABS(G375),G375)),G375)))</x:f>
      </x:c>
      <x:c r="BK375" s="50" t="str">
        <x:f>IF(3&gt;'Настройки'!$B$3,"",IF(ISBLANK(H375),IF('Настройки'!$B$9="Нулевой спрос",0,""),IF(H375&lt;0,IF('Настройки'!$B$10="Исключить","",IF('Настройки'!$B$10="Абсолютные значения",ABS(H375),H375)),H375)))</x:f>
      </x:c>
      <x:c r="BL375" s="50" t="str">
        <x:f>IF(4&gt;'Настройки'!$B$3,"",IF(ISBLANK(I375),IF('Настройки'!$B$9="Нулевой спрос",0,""),IF(I375&lt;0,IF('Настройки'!$B$10="Исключить","",IF('Настройки'!$B$10="Абсолютные значения",ABS(I375),I375)),I375)))</x:f>
      </x:c>
      <x:c r="BM375" s="50" t="str">
        <x:f>IF(5&gt;'Настройки'!$B$3,"",IF(ISBLANK(J375),IF('Настройки'!$B$9="Нулевой спрос",0,""),IF(J375&lt;0,IF('Настройки'!$B$10="Исключить","",IF('Настройки'!$B$10="Абсолютные значения",ABS(J375),J375)),J375)))</x:f>
      </x:c>
      <x:c r="BN375" s="50" t="str">
        <x:f>IF(6&gt;'Настройки'!$B$3,"",IF(ISBLANK(K375),IF('Настройки'!$B$9="Нулевой спрос",0,""),IF(K375&lt;0,IF('Настройки'!$B$10="Исключить","",IF('Настройки'!$B$10="Абсолютные значения",ABS(K375),K375)),K375)))</x:f>
      </x:c>
      <x:c r="BO375" s="50" t="str">
        <x:f>IF(7&gt;'Настройки'!$B$3,"",IF(ISBLANK(L375),IF('Настройки'!$B$9="Нулевой спрос",0,""),IF(L375&lt;0,IF('Настройки'!$B$10="Исключить","",IF('Настройки'!$B$10="Абсолютные значения",ABS(L375),L375)),L375)))</x:f>
      </x:c>
      <x:c r="BP375" s="50" t="str">
        <x:f>IF(8&gt;'Настройки'!$B$3,"",IF(ISBLANK(M375),IF('Настройки'!$B$9="Нулевой спрос",0,""),IF(M375&lt;0,IF('Настройки'!$B$10="Исключить","",IF('Настройки'!$B$10="Абсолютные значения",ABS(M375),M375)),M375)))</x:f>
      </x:c>
      <x:c r="BQ375" s="50" t="str">
        <x:f>IF(9&gt;'Настройки'!$B$3,"",IF(ISBLANK(N375),IF('Настройки'!$B$9="Нулевой спрос",0,""),IF(N375&lt;0,IF('Настройки'!$B$10="Исключить","",IF('Настройки'!$B$10="Абсолютные значения",ABS(N375),N375)),N375)))</x:f>
      </x:c>
      <x:c r="BR375" s="50" t="str">
        <x:f>IF(10&gt;'Настройки'!$B$3,"",IF(ISBLANK(O375),IF('Настройки'!$B$9="Нулевой спрос",0,""),IF(O375&lt;0,IF('Настройки'!$B$10="Исключить","",IF('Настройки'!$B$10="Абсолютные значения",ABS(O375),O375)),O375)))</x:f>
      </x:c>
      <x:c r="BS375" s="50" t="str">
        <x:f>IF(11&gt;'Настройки'!$B$3,"",IF(ISBLANK(P375),IF('Настройки'!$B$9="Нулевой спрос",0,""),IF(P375&lt;0,IF('Настройки'!$B$10="Исключить","",IF('Настройки'!$B$10="Абсолютные значения",ABS(P375),P375)),P375)))</x:f>
      </x:c>
      <x:c r="BT375" s="50" t="str">
        <x:f>IF(12&gt;'Настройки'!$B$3,"",IF(ISBLANK(Q375),IF('Настройки'!$B$9="Нулевой спрос",0,""),IF(Q375&lt;0,IF('Настройки'!$B$10="Исключить","",IF('Настройки'!$B$10="Абсолютные значения",ABS(Q375),Q375)),Q375)))</x:f>
      </x:c>
      <x:c r="BU375" s="50" t="str">
        <x:f>IF(13&gt;'Настройки'!$B$3,"",IF(ISBLANK(R375),IF('Настройки'!$B$9="Нулевой спрос",0,""),IF(R375&lt;0,IF('Настройки'!$B$10="Исключить","",IF('Настройки'!$B$10="Абсолютные значения",ABS(R375),R375)),R375)))</x:f>
      </x:c>
      <x:c r="BV375" s="50" t="str">
        <x:f>IF(14&gt;'Настройки'!$B$3,"",IF(ISBLANK(S375),IF('Настройки'!$B$9="Нулевой спрос",0,""),IF(S375&lt;0,IF('Настройки'!$B$10="Исключить","",IF('Настройки'!$B$10="Абсолютные значения",ABS(S375),S375)),S375)))</x:f>
      </x:c>
      <x:c r="BW375" s="50" t="str">
        <x:f>IF(15&gt;'Настройки'!$B$3,"",IF(ISBLANK(T375),IF('Настройки'!$B$9="Нулевой спрос",0,""),IF(T375&lt;0,IF('Настройки'!$B$10="Исключить","",IF('Настройки'!$B$10="Абсолютные значения",ABS(T375),T375)),T375)))</x:f>
      </x:c>
      <x:c r="BX375" s="50" t="str">
        <x:f>IF(16&gt;'Настройки'!$B$3,"",IF(ISBLANK(U375),IF('Настройки'!$B$9="Нулевой спрос",0,""),IF(U375&lt;0,IF('Настройки'!$B$10="Исключить","",IF('Настройки'!$B$10="Абсолютные значения",ABS(U375),U375)),U375)))</x:f>
      </x:c>
      <x:c r="BY375" s="50" t="str">
        <x:f>IF(17&gt;'Настройки'!$B$3,"",IF(ISBLANK(V375),IF('Настройки'!$B$9="Нулевой спрос",0,""),IF(V375&lt;0,IF('Настройки'!$B$10="Исключить","",IF('Настройки'!$B$10="Абсолютные значения",ABS(V375),V375)),V375)))</x:f>
      </x:c>
      <x:c r="BZ375" s="50" t="str">
        <x:f>IF(18&gt;'Настройки'!$B$3,"",IF(ISBLANK(W375),IF('Настройки'!$B$9="Нулевой спрос",0,""),IF(W375&lt;0,IF('Настройки'!$B$10="Исключить","",IF('Настройки'!$B$10="Абсолютные значения",ABS(W375),W375)),W375)))</x:f>
      </x:c>
      <x:c r="CA375" s="50" t="str">
        <x:f>IF(19&gt;'Настройки'!$B$3,"",IF(ISBLANK(X375),IF('Настройки'!$B$9="Нулевой спрос",0,""),IF(X375&lt;0,IF('Настройки'!$B$10="Исключить","",IF('Настройки'!$B$10="Абсолютные значения",ABS(X375),X375)),X375)))</x:f>
      </x:c>
      <x:c r="CB375" s="50" t="str">
        <x:f>IF(20&gt;'Настройки'!$B$3,"",IF(ISBLANK(Y375),IF('Настройки'!$B$9="Нулевой спрос",0,""),IF(Y375&lt;0,IF('Настройки'!$B$10="Исключить","",IF('Настройки'!$B$10="Абсолютные значения",ABS(Y375),Y375)),Y375)))</x:f>
      </x:c>
      <x:c r="CC375" s="50" t="str">
        <x:f>IF(21&gt;'Настройки'!$B$3,"",IF(ISBLANK(Z375),IF('Настройки'!$B$9="Нулевой спрос",0,""),IF(Z375&lt;0,IF('Настройки'!$B$10="Исключить","",IF('Настройки'!$B$10="Абсолютные значения",ABS(Z375),Z375)),Z375)))</x:f>
      </x:c>
      <x:c r="CD375" s="50" t="str">
        <x:f>IF(22&gt;'Настройки'!$B$3,"",IF(ISBLANK(AA375),IF('Настройки'!$B$9="Нулевой спрос",0,""),IF(AA375&lt;0,IF('Настройки'!$B$10="Исключить","",IF('Настройки'!$B$10="Абсолютные значения",ABS(AA375),AA375)),AA375)))</x:f>
      </x:c>
      <x:c r="CE375" s="50" t="str">
        <x:f>IF(23&gt;'Настройки'!$B$3,"",IF(ISBLANK(AB375),IF('Настройки'!$B$9="Нулевой спрос",0,""),IF(AB375&lt;0,IF('Настройки'!$B$10="Исключить","",IF('Настройки'!$B$10="Абсолютные значения",ABS(AB375),AB375)),AB375)))</x:f>
      </x:c>
      <x:c r="CF375" s="50" t="str">
        <x:f>IF(24&gt;'Настройки'!$B$3,"",IF(ISBLANK(AC375),IF('Настройки'!$B$9="Нулевой спрос",0,""),IF(AC375&lt;0,IF('Настройки'!$B$10="Исключить","",IF('Настройки'!$B$10="Абсолютные значения",ABS(AC375),AC375)),AC375)))</x:f>
      </x:c>
      <x:c r="CG375" s="50" t="str">
        <x:f>IF(25&gt;'Настройки'!$B$3,"",IF(ISBLANK(AD375),IF('Настройки'!$B$9="Нулевой спрос",0,""),IF(AD375&lt;0,IF('Настройки'!$B$10="Исключить","",IF('Настройки'!$B$10="Абсолютные значения",ABS(AD375),AD375)),AD375)))</x:f>
      </x:c>
      <x:c r="CH375" s="50" t="str">
        <x:f>IF(26&gt;'Настройки'!$B$3,"",IF(ISBLANK(AE375),IF('Настройки'!$B$9="Нулевой спрос",0,""),IF(AE375&lt;0,IF('Настройки'!$B$10="Исключить","",IF('Настройки'!$B$10="Абсолютные значения",ABS(AE375),AE375)),AE375)))</x:f>
      </x:c>
      <x:c r="CI375" s="50" t="str">
        <x:f>IF(27&gt;'Настройки'!$B$3,"",IF(ISBLANK(AF375),IF('Настройки'!$B$9="Нулевой спрос",0,""),IF(AF375&lt;0,IF('Настройки'!$B$10="Исключить","",IF('Настройки'!$B$10="Абсолютные значения",ABS(AF375),AF375)),AF375)))</x:f>
      </x:c>
      <x:c r="CJ375" s="50" t="str">
        <x:f>IF(28&gt;'Настройки'!$B$3,"",IF(ISBLANK(AG375),IF('Настройки'!$B$9="Нулевой спрос",0,""),IF(AG375&lt;0,IF('Настройки'!$B$10="Исключить","",IF('Настройки'!$B$10="Абсолютные значения",ABS(AG375),AG375)),AG375)))</x:f>
      </x:c>
      <x:c r="CK375" s="50" t="str">
        <x:f>IF(29&gt;'Настройки'!$B$3,"",IF(ISBLANK(AH375),IF('Настройки'!$B$9="Нулевой спрос",0,""),IF(AH375&lt;0,IF('Настройки'!$B$10="Исключить","",IF('Настройки'!$B$10="Абсолютные значения",ABS(AH375),AH375)),AH375)))</x:f>
      </x:c>
      <x:c r="CL375" s="50" t="str">
        <x:f>IF(30&gt;'Настройки'!$B$3,"",IF(ISBLANK(AI375),IF('Настройки'!$B$9="Нулевой спрос",0,""),IF(AI375&lt;0,IF('Настройки'!$B$10="Исключить","",IF('Настройки'!$B$10="Абсолютные значения",ABS(AI375),AI375)),AI375)))</x:f>
      </x:c>
      <x:c r="CM375" s="50" t="str">
        <x:f>IF(31&gt;'Настройки'!$B$3,"",IF(ISBLANK(AJ375),IF('Настройки'!$B$9="Нулевой спрос",0,""),IF(AJ375&lt;0,IF('Настройки'!$B$10="Исключить","",IF('Настройки'!$B$10="Абсолютные значения",ABS(AJ375),AJ375)),AJ375)))</x:f>
      </x:c>
      <x:c r="CN375" s="50" t="str">
        <x:f>IF(32&gt;'Настройки'!$B$3,"",IF(ISBLANK(AK375),IF('Настройки'!$B$9="Нулевой спрос",0,""),IF(AK375&lt;0,IF('Настройки'!$B$10="Исключить","",IF('Настройки'!$B$10="Абсолютные значения",ABS(AK375),AK375)),AK375)))</x:f>
      </x:c>
      <x:c r="CO375" s="50" t="str">
        <x:f>IF(33&gt;'Настройки'!$B$3,"",IF(ISBLANK(AL375),IF('Настройки'!$B$9="Нулевой спрос",0,""),IF(AL375&lt;0,IF('Настройки'!$B$10="Исключить","",IF('Настройки'!$B$10="Абсолютные значения",ABS(AL375),AL375)),AL375)))</x:f>
      </x:c>
      <x:c r="CP375" s="50" t="str">
        <x:f>IF(34&gt;'Настройки'!$B$3,"",IF(ISBLANK(AM375),IF('Настройки'!$B$9="Нулевой спрос",0,""),IF(AM375&lt;0,IF('Настройки'!$B$10="Исключить","",IF('Настройки'!$B$10="Абсолютные значения",ABS(AM375),AM375)),AM375)))</x:f>
      </x:c>
      <x:c r="CQ375" s="50" t="str">
        <x:f>IF(35&gt;'Настройки'!$B$3,"",IF(ISBLANK(AN375),IF('Настройки'!$B$9="Нулевой спрос",0,""),IF(AN375&lt;0,IF('Настройки'!$B$10="Исключить","",IF('Настройки'!$B$10="Абсолютные значения",ABS(AN375),AN375)),AN375)))</x:f>
      </x:c>
      <x:c r="CR375" s="50" t="str">
        <x:f>IF(36&gt;'Настройки'!$B$3,"",IF(ISBLANK(AO375),IF('Настройки'!$B$9="Нулевой спрос",0,""),IF(AO375&lt;0,IF('Настройки'!$B$10="Исключить","",IF('Настройки'!$B$10="Абсолютные значения",ABS(AO375),AO375)),AO375)))</x:f>
      </x:c>
      <x:c r="CS375" s="50" t="str">
        <x:f>IF(OR(1&gt;'Настройки'!$B$3,ISBLANK(BI375),BI375=0),"",BI375)</x:f>
      </x:c>
      <x:c r="CT375" s="50" t="str">
        <x:f>IF(OR(2&gt;'Настройки'!$B$3,ISBLANK(BJ375),BJ375=0),"",BJ375)</x:f>
      </x:c>
      <x:c r="CU375" s="50" t="str">
        <x:f>IF(OR(3&gt;'Настройки'!$B$3,ISBLANK(BK375),BK375=0),"",BK375)</x:f>
      </x:c>
      <x:c r="CV375" s="50" t="str">
        <x:f>IF(OR(4&gt;'Настройки'!$B$3,ISBLANK(BL375),BL375=0),"",BL375)</x:f>
      </x:c>
      <x:c r="CW375" s="50" t="str">
        <x:f>IF(OR(5&gt;'Настройки'!$B$3,ISBLANK(BM375),BM375=0),"",BM375)</x:f>
      </x:c>
      <x:c r="CX375" s="50" t="str">
        <x:f>IF(OR(6&gt;'Настройки'!$B$3,ISBLANK(BN375),BN375=0),"",BN375)</x:f>
      </x:c>
      <x:c r="CY375" s="50" t="str">
        <x:f>IF(OR(7&gt;'Настройки'!$B$3,ISBLANK(BO375),BO375=0),"",BO375)</x:f>
      </x:c>
      <x:c r="CZ375" s="50" t="str">
        <x:f>IF(OR(8&gt;'Настройки'!$B$3,ISBLANK(BP375),BP375=0),"",BP375)</x:f>
      </x:c>
      <x:c r="DA375" s="50" t="str">
        <x:f>IF(OR(9&gt;'Настройки'!$B$3,ISBLANK(BQ375),BQ375=0),"",BQ375)</x:f>
      </x:c>
      <x:c r="DB375" s="50" t="str">
        <x:f>IF(OR(10&gt;'Настройки'!$B$3,ISBLANK(BR375),BR375=0),"",BR375)</x:f>
      </x:c>
      <x:c r="DC375" s="50" t="str">
        <x:f>IF(OR(11&gt;'Настройки'!$B$3,ISBLANK(BS375),BS375=0),"",BS375)</x:f>
      </x:c>
      <x:c r="DD375" s="50" t="str">
        <x:f>IF(OR(12&gt;'Настройки'!$B$3,ISBLANK(BT375),BT375=0),"",BT375)</x:f>
      </x:c>
      <x:c r="DE375" s="50" t="str">
        <x:f>IF(OR(13&gt;'Настройки'!$B$3,ISBLANK(BU375),BU375=0),"",BU375)</x:f>
      </x:c>
      <x:c r="DF375" s="50" t="str">
        <x:f>IF(OR(14&gt;'Настройки'!$B$3,ISBLANK(BV375),BV375=0),"",BV375)</x:f>
      </x:c>
      <x:c r="DG375" s="50" t="str">
        <x:f>IF(OR(15&gt;'Настройки'!$B$3,ISBLANK(BW375),BW375=0),"",BW375)</x:f>
      </x:c>
      <x:c r="DH375" s="50" t="str">
        <x:f>IF(OR(16&gt;'Настройки'!$B$3,ISBLANK(BX375),BX375=0),"",BX375)</x:f>
      </x:c>
      <x:c r="DI375" s="50" t="str">
        <x:f>IF(OR(17&gt;'Настройки'!$B$3,ISBLANK(BY375),BY375=0),"",BY375)</x:f>
      </x:c>
      <x:c r="DJ375" s="50" t="str">
        <x:f>IF(OR(18&gt;'Настройки'!$B$3,ISBLANK(BZ375),BZ375=0),"",BZ375)</x:f>
      </x:c>
      <x:c r="DK375" s="50" t="str">
        <x:f>IF(OR(19&gt;'Настройки'!$B$3,ISBLANK(CA375),CA375=0),"",CA375)</x:f>
      </x:c>
      <x:c r="DL375" s="50" t="str">
        <x:f>IF(OR(20&gt;'Настройки'!$B$3,ISBLANK(CB375),CB375=0),"",CB375)</x:f>
      </x:c>
      <x:c r="DM375" s="50" t="str">
        <x:f>IF(OR(21&gt;'Настройки'!$B$3,ISBLANK(CC375),CC375=0),"",CC375)</x:f>
      </x:c>
      <x:c r="DN375" s="50" t="str">
        <x:f>IF(OR(22&gt;'Настройки'!$B$3,ISBLANK(CD375),CD375=0),"",CD375)</x:f>
      </x:c>
      <x:c r="DO375" s="50" t="str">
        <x:f>IF(OR(23&gt;'Настройки'!$B$3,ISBLANK(CE375),CE375=0),"",CE375)</x:f>
      </x:c>
      <x:c r="DP375" s="50" t="str">
        <x:f>IF(OR(24&gt;'Настройки'!$B$3,ISBLANK(CF375),CF375=0),"",CF375)</x:f>
      </x:c>
      <x:c r="DQ375" s="50" t="str">
        <x:f>IF(OR(25&gt;'Настройки'!$B$3,ISBLANK(CG375),CG375=0),"",CG375)</x:f>
      </x:c>
      <x:c r="DR375" s="50" t="str">
        <x:f>IF(OR(26&gt;'Настройки'!$B$3,ISBLANK(CH375),CH375=0),"",CH375)</x:f>
      </x:c>
      <x:c r="DS375" s="50" t="str">
        <x:f>IF(OR(27&gt;'Настройки'!$B$3,ISBLANK(CI375),CI375=0),"",CI375)</x:f>
      </x:c>
      <x:c r="DT375" s="50" t="str">
        <x:f>IF(OR(28&gt;'Настройки'!$B$3,ISBLANK(CJ375),CJ375=0),"",CJ375)</x:f>
      </x:c>
      <x:c r="DU375" s="50" t="str">
        <x:f>IF(OR(29&gt;'Настройки'!$B$3,ISBLANK(CK375),CK375=0),"",CK375)</x:f>
      </x:c>
      <x:c r="DV375" s="50" t="str">
        <x:f>IF(OR(30&gt;'Настройки'!$B$3,ISBLANK(CL375),CL375=0),"",CL375)</x:f>
      </x:c>
      <x:c r="DW375" s="50" t="str">
        <x:f>IF(OR(31&gt;'Настройки'!$B$3,ISBLANK(CM375),CM375=0),"",CM375)</x:f>
      </x:c>
      <x:c r="DX375" s="50" t="str">
        <x:f>IF(OR(32&gt;'Настройки'!$B$3,ISBLANK(CN375),CN375=0),"",CN375)</x:f>
      </x:c>
      <x:c r="DY375" s="50" t="str">
        <x:f>IF(OR(33&gt;'Настройки'!$B$3,ISBLANK(CO375),CO375=0),"",CO375)</x:f>
      </x:c>
      <x:c r="DZ375" s="50" t="str">
        <x:f>IF(OR(34&gt;'Настройки'!$B$3,ISBLANK(CP375),CP375=0),"",CP375)</x:f>
      </x:c>
      <x:c r="EA375" s="50" t="str">
        <x:f>IF(OR(35&gt;'Настройки'!$B$3,ISBLANK(CQ375),CQ375=0),"",CQ375)</x:f>
      </x:c>
      <x:c r="EB375" s="50" t="str">
        <x:f>IF(OR(36&gt;'Настройки'!$B$3,ISBLANK(CR375),CR375=0),"",CR375)</x:f>
      </x:c>
      <x:c r="EC375" s="50" t="str">
        <x:f>IF(A375="","",IF(OR(BB375="AZ",BB375="BZ"),10000+ROW(),IF(AZ375&gt;'Настройки'!$B$11,20000+ROW(),IF(BF375&lt;&gt;"Обычный",30000+ROW(),IF(AX375&lt;=0,40000+ROW(),"")))))</x:f>
      </x:c>
      <x:c r="ED375" s="50" t="str">
        <x:f>IF(EC375="","",COUNTIFS($EC$2:$EC$1001,"&gt;0",$EC$2:$EC$1001,"&lt;"&amp;EC375)+1)</x:f>
      </x:c>
    </x:row>
    <x:row r="376">
      <x:c r="A376" s="115"/>
      <x:c r="B376" s="115"/>
      <x:c r="C376" s="115"/>
      <x:c r="D376" s="118"/>
      <x:c r="E376" s="118"/>
      <x:c r="F376" s="118"/>
      <x:c r="G376" s="118"/>
      <x:c r="H376" s="118"/>
      <x:c r="I376" s="118"/>
      <x:c r="J376" s="118"/>
      <x:c r="K376" s="118"/>
      <x:c r="L376" s="118"/>
      <x:c r="M376" s="118"/>
      <x:c r="N376" s="118"/>
      <x:c r="O376" s="118"/>
      <x:c r="P376" s="118"/>
      <x:c r="Q376" s="118"/>
      <x:c r="R376" s="118"/>
      <x:c r="S376" s="118"/>
      <x:c r="T376" s="118"/>
      <x:c r="U376" s="118"/>
      <x:c r="V376" s="118"/>
      <x:c r="W376" s="118"/>
      <x:c r="X376" s="118"/>
      <x:c r="Y376" s="118"/>
      <x:c r="Z376" s="118"/>
      <x:c r="AA376" s="118"/>
      <x:c r="AB376" s="118"/>
      <x:c r="AC376" s="118"/>
      <x:c r="AD376" s="118"/>
      <x:c r="AE376" s="118"/>
      <x:c r="AF376" s="118"/>
      <x:c r="AG376" s="118"/>
      <x:c r="AH376" s="118"/>
      <x:c r="AI376" s="118"/>
      <x:c r="AJ376" s="118"/>
      <x:c r="AK376" s="118"/>
      <x:c r="AL376" s="118"/>
      <x:c r="AM376" s="118"/>
      <x:c r="AN376" s="118"/>
      <x:c r="AO376" s="118"/>
      <x:c r="AP376" s="115"/>
      <x:c r="AQ376" s="49" t="str">
        <x:f>IF(A376="","",COUNT(BI376:INDEX(BI376:CR376,1,'Настройки'!$B$3)))</x:f>
      </x:c>
      <x:c r="AR376" s="49" t="str">
        <x:f>IF(A376="","",SUM(BI376:INDEX(BI376:CR376,1,'Настройки'!$B$3)))</x:f>
      </x:c>
      <x:c r="AS376" s="58" t="str">
        <x:f>IF(A376="","",IF('Настройки'!$B$4="Стоимость потребления",AR376*D376,IF('Настройки'!$B$4="Количество",AR376,E376)))</x:f>
      </x:c>
      <x:c r="AT376" s="61" t="str">
        <x:f>IF(OR(A376="",AS376&lt;0,SUM($AS$2:$AS$1001)&lt;=0),"",AS376/SUM($AS$2:$AS$1001))</x:f>
      </x:c>
      <x:c r="AU376" s="61" t="str">
        <x:f>IF(OR(A376="",AS376&lt;0,SUM($AS$2:$AS$1001)&lt;=0),"",SUMIFS($AS$2:$AS$1001,$AS$2:$AS$1001,"&gt;"&amp;AS376)/SUM($AS$2:$AS$1001))</x:f>
      </x:c>
      <x:c r="AV376" s="61" t="str">
        <x:f>IF(OR(A376="",AS376&lt;0,SUM($AS$2:$AS$1001)&lt;=0),"",SUMIFS($AS$2:$AS$1001,$AS$2:$AS$1001,"&gt;="&amp;AS376)/SUM($AS$2:$AS$1001))</x:f>
      </x:c>
      <x:c r="AW376" s="49" t="str">
        <x:f>IF(A376="","",IF(SUM($AS$2:$AS$1001)&lt;=0,"Не определён",IF(AS376&lt;0,"Исключение",IF(AU376&lt;'Настройки'!$B$5,"A",IF(AU376&lt;'Настройки'!$B$6,"B","C")))))</x:f>
      </x:c>
      <x:c r="AX376" s="58" t="str">
        <x:f>IF(A376="","",IF(AQ376=0,"",AVERAGE(BI376:INDEX(BI376:CR376,1,'Настройки'!$B$3))))</x:f>
      </x:c>
      <x:c r="AY376" s="58" t="str">
        <x:f>IF(OR(A376="",AQ376=0),"",STDEVP(BI376:INDEX(BI376:CR376,1,'Настройки'!$B$3)))</x:f>
      </x:c>
      <x:c r="AZ376" s="61" t="str">
        <x:f>IF(OR(A376="",AQ376&lt;'Настройки'!$B$12,AX376&lt;=0,AND('Настройки'!$B$10="Блокировать",COUNTIF(F376:INDEX(F376:AO376,1,'Настройки'!$B$3),"&lt;0")&gt;0)),"",AY376/ABS(AX376))</x:f>
      </x:c>
      <x:c r="BA376" s="49" t="str">
        <x:f>IF(A376="","",IF(AND('Настройки'!$B$10="Блокировать",COUNTIF(F376:INDEX(F376:AO376,1,'Настройки'!$B$3),"&lt;0")&gt;0),"Не определён",IF(AQ376&lt;'Настройки'!$B$12,"Не определён",IF(AX376=0,"Нет спроса",IF(AX376&lt;0,"Не определён",IF(AZ376&lt;='Настройки'!$B$7,"X",IF(AZ376&lt;='Настройки'!$B$8,"Y","Z")))))))</x:f>
      </x:c>
      <x:c r="BB376" s="49" t="str">
        <x:f>IF(OR(A376="",LEN(AW376)&lt;&gt;1,LEN(BA376)&lt;&gt;1),"",AW376&amp;BA376)</x:f>
      </x:c>
      <x:c r="BC376" s="61" t="str">
        <x:f>IF(OR(A376="",AQ376=0),"",(COUNT(BI376:INDEX(BI376:CR376,1,'Настройки'!$B$3))-COUNT(CS376:INDEX(CS376:EB376,1,'Настройки'!$B$3)))/AQ376)</x:f>
      </x:c>
      <x:c r="BD376" s="64" t="str">
        <x:f>IF(OR(A376="",COUNT(CS376:INDEX(CS376:EB376,1,'Настройки'!$B$3))=0),"",AQ376/COUNT(CS376:INDEX(CS376:EB376,1,'Настройки'!$B$3)))</x:f>
      </x:c>
      <x:c r="BE376" s="64" t="str">
        <x:f>IF(OR(A376="",COUNT(CS376:INDEX(CS376:EB376,1,'Настройки'!$B$3))=0),"",IF(AVERAGE(CS376:INDEX(CS376:EB376,1,'Настройки'!$B$3))=0,"",(STDEVP(CS376:INDEX(CS376:EB376,1,'Настройки'!$B$3))/ABS(AVERAGE(CS376:INDEX(CS376:EB376,1,'Настройки'!$B$3))))^2))</x:f>
      </x:c>
      <x:c r="BF376" s="49" t="str">
        <x:f>IF(A376="","",IF(AQ376&lt;3,"Недостаточно",IF(AQ376&lt;6,"Предварительный","Обычный")))</x:f>
      </x:c>
      <x:c r="BG376" s="49" t="str">
        <x:f>IF(A376="","",IF(COUNTIF(F376:INDEX(F376:AO376,1,'Настройки'!$B$3),"&lt;0")&gt;0,IF('Настройки'!$B$10="Блокировать","Отрицательный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"),"")&amp;IF(AQ376&lt;3,"Недостаточно истории. ",IF(AQ376&lt;6,"Предварительная классификация. ",""))&amp;IF(AX376=0,"Нет спроса за горизонт. ","")&amp;IF(AZ376&gt;'Настройки'!$B$11,"Экстремальная вариативность. ",""))</x:f>
      </x:c>
      <x:c r="BH376" s="49" t="str">
        <x:f>IF(A376="","",IFERROR(VLOOKUP(BB376,'Настройки'!$D$3:$E$11,2,FALSE),"Сначала проверьте исходные данные и историю спроса.")&amp;" Уточните срок поставки, MOQ и критичность.")</x:f>
      </x:c>
      <x:c r="BI376" s="50" t="str">
        <x:f>IF(1&gt;'Настройки'!$B$3,"",IF(ISBLANK(F376),IF('Настройки'!$B$9="Нулевой спрос",0,""),IF(F376&lt;0,IF('Настройки'!$B$10="Исключить","",IF('Настройки'!$B$10="Абсолютные значения",ABS(F376),F376)),F376)))</x:f>
      </x:c>
      <x:c r="BJ376" s="50" t="str">
        <x:f>IF(2&gt;'Настройки'!$B$3,"",IF(ISBLANK(G376),IF('Настройки'!$B$9="Нулевой спрос",0,""),IF(G376&lt;0,IF('Настройки'!$B$10="Исключить","",IF('Настройки'!$B$10="Абсолютные значения",ABS(G376),G376)),G376)))</x:f>
      </x:c>
      <x:c r="BK376" s="50" t="str">
        <x:f>IF(3&gt;'Настройки'!$B$3,"",IF(ISBLANK(H376),IF('Настройки'!$B$9="Нулевой спрос",0,""),IF(H376&lt;0,IF('Настройки'!$B$10="Исключить","",IF('Настройки'!$B$10="Абсолютные значения",ABS(H376),H376)),H376)))</x:f>
      </x:c>
      <x:c r="BL376" s="50" t="str">
        <x:f>IF(4&gt;'Настройки'!$B$3,"",IF(ISBLANK(I376),IF('Настройки'!$B$9="Нулевой спрос",0,""),IF(I376&lt;0,IF('Настройки'!$B$10="Исключить","",IF('Настройки'!$B$10="Абсолютные значения",ABS(I376),I376)),I376)))</x:f>
      </x:c>
      <x:c r="BM376" s="50" t="str">
        <x:f>IF(5&gt;'Настройки'!$B$3,"",IF(ISBLANK(J376),IF('Настройки'!$B$9="Нулевой спрос",0,""),IF(J376&lt;0,IF('Настройки'!$B$10="Исключить","",IF('Настройки'!$B$10="Абсолютные значения",ABS(J376),J376)),J376)))</x:f>
      </x:c>
      <x:c r="BN376" s="50" t="str">
        <x:f>IF(6&gt;'Настройки'!$B$3,"",IF(ISBLANK(K376),IF('Настройки'!$B$9="Нулевой спрос",0,""),IF(K376&lt;0,IF('Настройки'!$B$10="Исключить","",IF('Настройки'!$B$10="Абсолютные значения",ABS(K376),K376)),K376)))</x:f>
      </x:c>
      <x:c r="BO376" s="50" t="str">
        <x:f>IF(7&gt;'Настройки'!$B$3,"",IF(ISBLANK(L376),IF('Настройки'!$B$9="Нулевой спрос",0,""),IF(L376&lt;0,IF('Настройки'!$B$10="Исключить","",IF('Настройки'!$B$10="Абсолютные значения",ABS(L376),L376)),L376)))</x:f>
      </x:c>
      <x:c r="BP376" s="50" t="str">
        <x:f>IF(8&gt;'Настройки'!$B$3,"",IF(ISBLANK(M376),IF('Настройки'!$B$9="Нулевой спрос",0,""),IF(M376&lt;0,IF('Настройки'!$B$10="Исключить","",IF('Настройки'!$B$10="Абсолютные значения",ABS(M376),M376)),M376)))</x:f>
      </x:c>
      <x:c r="BQ376" s="50" t="str">
        <x:f>IF(9&gt;'Настройки'!$B$3,"",IF(ISBLANK(N376),IF('Настройки'!$B$9="Нулевой спрос",0,""),IF(N376&lt;0,IF('Настройки'!$B$10="Исключить","",IF('Настройки'!$B$10="Абсолютные значения",ABS(N376),N376)),N376)))</x:f>
      </x:c>
      <x:c r="BR376" s="50" t="str">
        <x:f>IF(10&gt;'Настройки'!$B$3,"",IF(ISBLANK(O376),IF('Настройки'!$B$9="Нулевой спрос",0,""),IF(O376&lt;0,IF('Настройки'!$B$10="Исключить","",IF('Настройки'!$B$10="Абсолютные значения",ABS(O376),O376)),O376)))</x:f>
      </x:c>
      <x:c r="BS376" s="50" t="str">
        <x:f>IF(11&gt;'Настройки'!$B$3,"",IF(ISBLANK(P376),IF('Настройки'!$B$9="Нулевой спрос",0,""),IF(P376&lt;0,IF('Настройки'!$B$10="Исключить","",IF('Настройки'!$B$10="Абсолютные значения",ABS(P376),P376)),P376)))</x:f>
      </x:c>
      <x:c r="BT376" s="50" t="str">
        <x:f>IF(12&gt;'Настройки'!$B$3,"",IF(ISBLANK(Q376),IF('Настройки'!$B$9="Нулевой спрос",0,""),IF(Q376&lt;0,IF('Настройки'!$B$10="Исключить","",IF('Настройки'!$B$10="Абсолютные значения",ABS(Q376),Q376)),Q376)))</x:f>
      </x:c>
      <x:c r="BU376" s="50" t="str">
        <x:f>IF(13&gt;'Настройки'!$B$3,"",IF(ISBLANK(R376),IF('Настройки'!$B$9="Нулевой спрос",0,""),IF(R376&lt;0,IF('Настройки'!$B$10="Исключить","",IF('Настройки'!$B$10="Абсолютные значения",ABS(R376),R376)),R376)))</x:f>
      </x:c>
      <x:c r="BV376" s="50" t="str">
        <x:f>IF(14&gt;'Настройки'!$B$3,"",IF(ISBLANK(S376),IF('Настройки'!$B$9="Нулевой спрос",0,""),IF(S376&lt;0,IF('Настройки'!$B$10="Исключить","",IF('Настройки'!$B$10="Абсолютные значения",ABS(S376),S376)),S376)))</x:f>
      </x:c>
      <x:c r="BW376" s="50" t="str">
        <x:f>IF(15&gt;'Настройки'!$B$3,"",IF(ISBLANK(T376),IF('Настройки'!$B$9="Нулевой спрос",0,""),IF(T376&lt;0,IF('Настройки'!$B$10="Исключить","",IF('Настройки'!$B$10="Абсолютные значения",ABS(T376),T376)),T376)))</x:f>
      </x:c>
      <x:c r="BX376" s="50" t="str">
        <x:f>IF(16&gt;'Настройки'!$B$3,"",IF(ISBLANK(U376),IF('Настройки'!$B$9="Нулевой спрос",0,""),IF(U376&lt;0,IF('Настройки'!$B$10="Исключить","",IF('Настройки'!$B$10="Абсолютные значения",ABS(U376),U376)),U376)))</x:f>
      </x:c>
      <x:c r="BY376" s="50" t="str">
        <x:f>IF(17&gt;'Настройки'!$B$3,"",IF(ISBLANK(V376),IF('Настройки'!$B$9="Нулевой спрос",0,""),IF(V376&lt;0,IF('Настройки'!$B$10="Исключить","",IF('Настройки'!$B$10="Абсолютные значения",ABS(V376),V376)),V376)))</x:f>
      </x:c>
      <x:c r="BZ376" s="50" t="str">
        <x:f>IF(18&gt;'Настройки'!$B$3,"",IF(ISBLANK(W376),IF('Настройки'!$B$9="Нулевой спрос",0,""),IF(W376&lt;0,IF('Настройки'!$B$10="Исключить","",IF('Настройки'!$B$10="Абсолютные значения",ABS(W376),W376)),W376)))</x:f>
      </x:c>
      <x:c r="CA376" s="50" t="str">
        <x:f>IF(19&gt;'Настройки'!$B$3,"",IF(ISBLANK(X376),IF('Настройки'!$B$9="Нулевой спрос",0,""),IF(X376&lt;0,IF('Настройки'!$B$10="Исключить","",IF('Настройки'!$B$10="Абсолютные значения",ABS(X376),X376)),X376)))</x:f>
      </x:c>
      <x:c r="CB376" s="50" t="str">
        <x:f>IF(20&gt;'Настройки'!$B$3,"",IF(ISBLANK(Y376),IF('Настройки'!$B$9="Нулевой спрос",0,""),IF(Y376&lt;0,IF('Настройки'!$B$10="Исключить","",IF('Настройки'!$B$10="Абсолютные значения",ABS(Y376),Y376)),Y376)))</x:f>
      </x:c>
      <x:c r="CC376" s="50" t="str">
        <x:f>IF(21&gt;'Настройки'!$B$3,"",IF(ISBLANK(Z376),IF('Настройки'!$B$9="Нулевой спрос",0,""),IF(Z376&lt;0,IF('Настройки'!$B$10="Исключить","",IF('Настройки'!$B$10="Абсолютные значения",ABS(Z376),Z376)),Z376)))</x:f>
      </x:c>
      <x:c r="CD376" s="50" t="str">
        <x:f>IF(22&gt;'Настройки'!$B$3,"",IF(ISBLANK(AA376),IF('Настройки'!$B$9="Нулевой спрос",0,""),IF(AA376&lt;0,IF('Настройки'!$B$10="Исключить","",IF('Настройки'!$B$10="Абсолютные значения",ABS(AA376),AA376)),AA376)))</x:f>
      </x:c>
      <x:c r="CE376" s="50" t="str">
        <x:f>IF(23&gt;'Настройки'!$B$3,"",IF(ISBLANK(AB376),IF('Настройки'!$B$9="Нулевой спрос",0,""),IF(AB376&lt;0,IF('Настройки'!$B$10="Исключить","",IF('Настройки'!$B$10="Абсолютные значения",ABS(AB376),AB376)),AB376)))</x:f>
      </x:c>
      <x:c r="CF376" s="50" t="str">
        <x:f>IF(24&gt;'Настройки'!$B$3,"",IF(ISBLANK(AC376),IF('Настройки'!$B$9="Нулевой спрос",0,""),IF(AC376&lt;0,IF('Настройки'!$B$10="Исключить","",IF('Настройки'!$B$10="Абсолютные значения",ABS(AC376),AC376)),AC376)))</x:f>
      </x:c>
      <x:c r="CG376" s="50" t="str">
        <x:f>IF(25&gt;'Настройки'!$B$3,"",IF(ISBLANK(AD376),IF('Настройки'!$B$9="Нулевой спрос",0,""),IF(AD376&lt;0,IF('Настройки'!$B$10="Исключить","",IF('Настройки'!$B$10="Абсолютные значения",ABS(AD376),AD376)),AD376)))</x:f>
      </x:c>
      <x:c r="CH376" s="50" t="str">
        <x:f>IF(26&gt;'Настройки'!$B$3,"",IF(ISBLANK(AE376),IF('Настройки'!$B$9="Нулевой спрос",0,""),IF(AE376&lt;0,IF('Настройки'!$B$10="Исключить","",IF('Настройки'!$B$10="Абсолютные значения",ABS(AE376),AE376)),AE376)))</x:f>
      </x:c>
      <x:c r="CI376" s="50" t="str">
        <x:f>IF(27&gt;'Настройки'!$B$3,"",IF(ISBLANK(AF376),IF('Настройки'!$B$9="Нулевой спрос",0,""),IF(AF376&lt;0,IF('Настройки'!$B$10="Исключить","",IF('Настройки'!$B$10="Абсолютные значения",ABS(AF376),AF376)),AF376)))</x:f>
      </x:c>
      <x:c r="CJ376" s="50" t="str">
        <x:f>IF(28&gt;'Настройки'!$B$3,"",IF(ISBLANK(AG376),IF('Настройки'!$B$9="Нулевой спрос",0,""),IF(AG376&lt;0,IF('Настройки'!$B$10="Исключить","",IF('Настройки'!$B$10="Абсолютные значения",ABS(AG376),AG376)),AG376)))</x:f>
      </x:c>
      <x:c r="CK376" s="50" t="str">
        <x:f>IF(29&gt;'Настройки'!$B$3,"",IF(ISBLANK(AH376),IF('Настройки'!$B$9="Нулевой спрос",0,""),IF(AH376&lt;0,IF('Настройки'!$B$10="Исключить","",IF('Настройки'!$B$10="Абсолютные значения",ABS(AH376),AH376)),AH376)))</x:f>
      </x:c>
      <x:c r="CL376" s="50" t="str">
        <x:f>IF(30&gt;'Настройки'!$B$3,"",IF(ISBLANK(AI376),IF('Настройки'!$B$9="Нулевой спрос",0,""),IF(AI376&lt;0,IF('Настройки'!$B$10="Исключить","",IF('Настройки'!$B$10="Абсолютные значения",ABS(AI376),AI376)),AI376)))</x:f>
      </x:c>
      <x:c r="CM376" s="50" t="str">
        <x:f>IF(31&gt;'Настройки'!$B$3,"",IF(ISBLANK(AJ376),IF('Настройки'!$B$9="Нулевой спрос",0,""),IF(AJ376&lt;0,IF('Настройки'!$B$10="Исключить","",IF('Настройки'!$B$10="Абсолютные значения",ABS(AJ376),AJ376)),AJ376)))</x:f>
      </x:c>
      <x:c r="CN376" s="50" t="str">
        <x:f>IF(32&gt;'Настройки'!$B$3,"",IF(ISBLANK(AK376),IF('Настройки'!$B$9="Нулевой спрос",0,""),IF(AK376&lt;0,IF('Настройки'!$B$10="Исключить","",IF('Настройки'!$B$10="Абсолютные значения",ABS(AK376),AK376)),AK376)))</x:f>
      </x:c>
      <x:c r="CO376" s="50" t="str">
        <x:f>IF(33&gt;'Настройки'!$B$3,"",IF(ISBLANK(AL376),IF('Настройки'!$B$9="Нулевой спрос",0,""),IF(AL376&lt;0,IF('Настройки'!$B$10="Исключить","",IF('Настройки'!$B$10="Абсолютные значения",ABS(AL376),AL376)),AL376)))</x:f>
      </x:c>
      <x:c r="CP376" s="50" t="str">
        <x:f>IF(34&gt;'Настройки'!$B$3,"",IF(ISBLANK(AM376),IF('Настройки'!$B$9="Нулевой спрос",0,""),IF(AM376&lt;0,IF('Настройки'!$B$10="Исключить","",IF('Настройки'!$B$10="Абсолютные значения",ABS(AM376),AM376)),AM376)))</x:f>
      </x:c>
      <x:c r="CQ376" s="50" t="str">
        <x:f>IF(35&gt;'Настройки'!$B$3,"",IF(ISBLANK(AN376),IF('Настройки'!$B$9="Нулевой спрос",0,""),IF(AN376&lt;0,IF('Настройки'!$B$10="Исключить","",IF('Настройки'!$B$10="Абсолютные значения",ABS(AN376),AN376)),AN376)))</x:f>
      </x:c>
      <x:c r="CR376" s="50" t="str">
        <x:f>IF(36&gt;'Настройки'!$B$3,"",IF(ISBLANK(AO376),IF('Настройки'!$B$9="Нулевой спрос",0,""),IF(AO376&lt;0,IF('Настройки'!$B$10="Исключить","",IF('Настройки'!$B$10="Абсолютные значения",ABS(AO376),AO376)),AO376)))</x:f>
      </x:c>
      <x:c r="CS376" s="50" t="str">
        <x:f>IF(OR(1&gt;'Настройки'!$B$3,ISBLANK(BI376),BI376=0),"",BI376)</x:f>
      </x:c>
      <x:c r="CT376" s="50" t="str">
        <x:f>IF(OR(2&gt;'Настройки'!$B$3,ISBLANK(BJ376),BJ376=0),"",BJ376)</x:f>
      </x:c>
      <x:c r="CU376" s="50" t="str">
        <x:f>IF(OR(3&gt;'Настройки'!$B$3,ISBLANK(BK376),BK376=0),"",BK376)</x:f>
      </x:c>
      <x:c r="CV376" s="50" t="str">
        <x:f>IF(OR(4&gt;'Настройки'!$B$3,ISBLANK(BL376),BL376=0),"",BL376)</x:f>
      </x:c>
      <x:c r="CW376" s="50" t="str">
        <x:f>IF(OR(5&gt;'Настройки'!$B$3,ISBLANK(BM376),BM376=0),"",BM376)</x:f>
      </x:c>
      <x:c r="CX376" s="50" t="str">
        <x:f>IF(OR(6&gt;'Настройки'!$B$3,ISBLANK(BN376),BN376=0),"",BN376)</x:f>
      </x:c>
      <x:c r="CY376" s="50" t="str">
        <x:f>IF(OR(7&gt;'Настройки'!$B$3,ISBLANK(BO376),BO376=0),"",BO376)</x:f>
      </x:c>
      <x:c r="CZ376" s="50" t="str">
        <x:f>IF(OR(8&gt;'Настройки'!$B$3,ISBLANK(BP376),BP376=0),"",BP376)</x:f>
      </x:c>
      <x:c r="DA376" s="50" t="str">
        <x:f>IF(OR(9&gt;'Настройки'!$B$3,ISBLANK(BQ376),BQ376=0),"",BQ376)</x:f>
      </x:c>
      <x:c r="DB376" s="50" t="str">
        <x:f>IF(OR(10&gt;'Настройки'!$B$3,ISBLANK(BR376),BR376=0),"",BR376)</x:f>
      </x:c>
      <x:c r="DC376" s="50" t="str">
        <x:f>IF(OR(11&gt;'Настройки'!$B$3,ISBLANK(BS376),BS376=0),"",BS376)</x:f>
      </x:c>
      <x:c r="DD376" s="50" t="str">
        <x:f>IF(OR(12&gt;'Настройки'!$B$3,ISBLANK(BT376),BT376=0),"",BT376)</x:f>
      </x:c>
      <x:c r="DE376" s="50" t="str">
        <x:f>IF(OR(13&gt;'Настройки'!$B$3,ISBLANK(BU376),BU376=0),"",BU376)</x:f>
      </x:c>
      <x:c r="DF376" s="50" t="str">
        <x:f>IF(OR(14&gt;'Настройки'!$B$3,ISBLANK(BV376),BV376=0),"",BV376)</x:f>
      </x:c>
      <x:c r="DG376" s="50" t="str">
        <x:f>IF(OR(15&gt;'Настройки'!$B$3,ISBLANK(BW376),BW376=0),"",BW376)</x:f>
      </x:c>
      <x:c r="DH376" s="50" t="str">
        <x:f>IF(OR(16&gt;'Настройки'!$B$3,ISBLANK(BX376),BX376=0),"",BX376)</x:f>
      </x:c>
      <x:c r="DI376" s="50" t="str">
        <x:f>IF(OR(17&gt;'Настройки'!$B$3,ISBLANK(BY376),BY376=0),"",BY376)</x:f>
      </x:c>
      <x:c r="DJ376" s="50" t="str">
        <x:f>IF(OR(18&gt;'Настройки'!$B$3,ISBLANK(BZ376),BZ376=0),"",BZ376)</x:f>
      </x:c>
      <x:c r="DK376" s="50" t="str">
        <x:f>IF(OR(19&gt;'Настройки'!$B$3,ISBLANK(CA376),CA376=0),"",CA376)</x:f>
      </x:c>
      <x:c r="DL376" s="50" t="str">
        <x:f>IF(OR(20&gt;'Настройки'!$B$3,ISBLANK(CB376),CB376=0),"",CB376)</x:f>
      </x:c>
      <x:c r="DM376" s="50" t="str">
        <x:f>IF(OR(21&gt;'Настройки'!$B$3,ISBLANK(CC376),CC376=0),"",CC376)</x:f>
      </x:c>
      <x:c r="DN376" s="50" t="str">
        <x:f>IF(OR(22&gt;'Настройки'!$B$3,ISBLANK(CD376),CD376=0),"",CD376)</x:f>
      </x:c>
      <x:c r="DO376" s="50" t="str">
        <x:f>IF(OR(23&gt;'Настройки'!$B$3,ISBLANK(CE376),CE376=0),"",CE376)</x:f>
      </x:c>
      <x:c r="DP376" s="50" t="str">
        <x:f>IF(OR(24&gt;'Настройки'!$B$3,ISBLANK(CF376),CF376=0),"",CF376)</x:f>
      </x:c>
      <x:c r="DQ376" s="50" t="str">
        <x:f>IF(OR(25&gt;'Настройки'!$B$3,ISBLANK(CG376),CG376=0),"",CG376)</x:f>
      </x:c>
      <x:c r="DR376" s="50" t="str">
        <x:f>IF(OR(26&gt;'Настройки'!$B$3,ISBLANK(CH376),CH376=0),"",CH376)</x:f>
      </x:c>
      <x:c r="DS376" s="50" t="str">
        <x:f>IF(OR(27&gt;'Настройки'!$B$3,ISBLANK(CI376),CI376=0),"",CI376)</x:f>
      </x:c>
      <x:c r="DT376" s="50" t="str">
        <x:f>IF(OR(28&gt;'Настройки'!$B$3,ISBLANK(CJ376),CJ376=0),"",CJ376)</x:f>
      </x:c>
      <x:c r="DU376" s="50" t="str">
        <x:f>IF(OR(29&gt;'Настройки'!$B$3,ISBLANK(CK376),CK376=0),"",CK376)</x:f>
      </x:c>
      <x:c r="DV376" s="50" t="str">
        <x:f>IF(OR(30&gt;'Настройки'!$B$3,ISBLANK(CL376),CL376=0),"",CL376)</x:f>
      </x:c>
      <x:c r="DW376" s="50" t="str">
        <x:f>IF(OR(31&gt;'Настройки'!$B$3,ISBLANK(CM376),CM376=0),"",CM376)</x:f>
      </x:c>
      <x:c r="DX376" s="50" t="str">
        <x:f>IF(OR(32&gt;'Настройки'!$B$3,ISBLANK(CN376),CN376=0),"",CN376)</x:f>
      </x:c>
      <x:c r="DY376" s="50" t="str">
        <x:f>IF(OR(33&gt;'Настройки'!$B$3,ISBLANK(CO376),CO376=0),"",CO376)</x:f>
      </x:c>
      <x:c r="DZ376" s="50" t="str">
        <x:f>IF(OR(34&gt;'Настройки'!$B$3,ISBLANK(CP376),CP376=0),"",CP376)</x:f>
      </x:c>
      <x:c r="EA376" s="50" t="str">
        <x:f>IF(OR(35&gt;'Настройки'!$B$3,ISBLANK(CQ376),CQ376=0),"",CQ376)</x:f>
      </x:c>
      <x:c r="EB376" s="50" t="str">
        <x:f>IF(OR(36&gt;'Настройки'!$B$3,ISBLANK(CR376),CR376=0),"",CR376)</x:f>
      </x:c>
      <x:c r="EC376" s="50" t="str">
        <x:f>IF(A376="","",IF(OR(BB376="AZ",BB376="BZ"),10000+ROW(),IF(AZ376&gt;'Настройки'!$B$11,20000+ROW(),IF(BF376&lt;&gt;"Обычный",30000+ROW(),IF(AX376&lt;=0,40000+ROW(),"")))))</x:f>
      </x:c>
      <x:c r="ED376" s="50" t="str">
        <x:f>IF(EC376="","",COUNTIFS($EC$2:$EC$1001,"&gt;0",$EC$2:$EC$1001,"&lt;"&amp;EC376)+1)</x:f>
      </x:c>
    </x:row>
    <x:row r="377">
      <x:c r="A377" s="115"/>
      <x:c r="B377" s="115"/>
      <x:c r="C377" s="115"/>
      <x:c r="D377" s="118"/>
      <x:c r="E377" s="118"/>
      <x:c r="F377" s="118"/>
      <x:c r="G377" s="118"/>
      <x:c r="H377" s="118"/>
      <x:c r="I377" s="118"/>
      <x:c r="J377" s="118"/>
      <x:c r="K377" s="118"/>
      <x:c r="L377" s="118"/>
      <x:c r="M377" s="118"/>
      <x:c r="N377" s="118"/>
      <x:c r="O377" s="118"/>
      <x:c r="P377" s="118"/>
      <x:c r="Q377" s="118"/>
      <x:c r="R377" s="118"/>
      <x:c r="S377" s="118"/>
      <x:c r="T377" s="118"/>
      <x:c r="U377" s="118"/>
      <x:c r="V377" s="118"/>
      <x:c r="W377" s="118"/>
      <x:c r="X377" s="118"/>
      <x:c r="Y377" s="118"/>
      <x:c r="Z377" s="118"/>
      <x:c r="AA377" s="118"/>
      <x:c r="AB377" s="118"/>
      <x:c r="AC377" s="118"/>
      <x:c r="AD377" s="118"/>
      <x:c r="AE377" s="118"/>
      <x:c r="AF377" s="118"/>
      <x:c r="AG377" s="118"/>
      <x:c r="AH377" s="118"/>
      <x:c r="AI377" s="118"/>
      <x:c r="AJ377" s="118"/>
      <x:c r="AK377" s="118"/>
      <x:c r="AL377" s="118"/>
      <x:c r="AM377" s="118"/>
      <x:c r="AN377" s="118"/>
      <x:c r="AO377" s="118"/>
      <x:c r="AP377" s="115"/>
      <x:c r="AQ377" s="49" t="str">
        <x:f>IF(A377="","",COUNT(BI377:INDEX(BI377:CR377,1,'Настройки'!$B$3)))</x:f>
      </x:c>
      <x:c r="AR377" s="49" t="str">
        <x:f>IF(A377="","",SUM(BI377:INDEX(BI377:CR377,1,'Настройки'!$B$3)))</x:f>
      </x:c>
      <x:c r="AS377" s="58" t="str">
        <x:f>IF(A377="","",IF('Настройки'!$B$4="Стоимость потребления",AR377*D377,IF('Настройки'!$B$4="Количество",AR377,E377)))</x:f>
      </x:c>
      <x:c r="AT377" s="61" t="str">
        <x:f>IF(OR(A377="",AS377&lt;0,SUM($AS$2:$AS$1001)&lt;=0),"",AS377/SUM($AS$2:$AS$1001))</x:f>
      </x:c>
      <x:c r="AU377" s="61" t="str">
        <x:f>IF(OR(A377="",AS377&lt;0,SUM($AS$2:$AS$1001)&lt;=0),"",SUMIFS($AS$2:$AS$1001,$AS$2:$AS$1001,"&gt;"&amp;AS377)/SUM($AS$2:$AS$1001))</x:f>
      </x:c>
      <x:c r="AV377" s="61" t="str">
        <x:f>IF(OR(A377="",AS377&lt;0,SUM($AS$2:$AS$1001)&lt;=0),"",SUMIFS($AS$2:$AS$1001,$AS$2:$AS$1001,"&gt;="&amp;AS377)/SUM($AS$2:$AS$1001))</x:f>
      </x:c>
      <x:c r="AW377" s="49" t="str">
        <x:f>IF(A377="","",IF(SUM($AS$2:$AS$1001)&lt;=0,"Не определён",IF(AS377&lt;0,"Исключение",IF(AU377&lt;'Настройки'!$B$5,"A",IF(AU377&lt;'Настройки'!$B$6,"B","C")))))</x:f>
      </x:c>
      <x:c r="AX377" s="58" t="str">
        <x:f>IF(A377="","",IF(AQ377=0,"",AVERAGE(BI377:INDEX(BI377:CR377,1,'Настройки'!$B$3))))</x:f>
      </x:c>
      <x:c r="AY377" s="58" t="str">
        <x:f>IF(OR(A377="",AQ377=0),"",STDEVP(BI377:INDEX(BI377:CR377,1,'Настройки'!$B$3)))</x:f>
      </x:c>
      <x:c r="AZ377" s="61" t="str">
        <x:f>IF(OR(A377="",AQ377&lt;'Настройки'!$B$12,AX377&lt;=0,AND('Настройки'!$B$10="Блокировать",COUNTIF(F377:INDEX(F377:AO377,1,'Настройки'!$B$3),"&lt;0")&gt;0)),"",AY377/ABS(AX377))</x:f>
      </x:c>
      <x:c r="BA377" s="49" t="str">
        <x:f>IF(A377="","",IF(AND('Настройки'!$B$10="Блокировать",COUNTIF(F377:INDEX(F377:AO377,1,'Настройки'!$B$3),"&lt;0")&gt;0),"Не определён",IF(AQ377&lt;'Настройки'!$B$12,"Не определён",IF(AX377=0,"Нет спроса",IF(AX377&lt;0,"Не определён",IF(AZ377&lt;='Настройки'!$B$7,"X",IF(AZ377&lt;='Настройки'!$B$8,"Y","Z")))))))</x:f>
      </x:c>
      <x:c r="BB377" s="49" t="str">
        <x:f>IF(OR(A377="",LEN(AW377)&lt;&gt;1,LEN(BA377)&lt;&gt;1),"",AW377&amp;BA377)</x:f>
      </x:c>
      <x:c r="BC377" s="61" t="str">
        <x:f>IF(OR(A377="",AQ377=0),"",(COUNT(BI377:INDEX(BI377:CR377,1,'Настройки'!$B$3))-COUNT(CS377:INDEX(CS377:EB377,1,'Настройки'!$B$3)))/AQ377)</x:f>
      </x:c>
      <x:c r="BD377" s="64" t="str">
        <x:f>IF(OR(A377="",COUNT(CS377:INDEX(CS377:EB377,1,'Настройки'!$B$3))=0),"",AQ377/COUNT(CS377:INDEX(CS377:EB377,1,'Настройки'!$B$3)))</x:f>
      </x:c>
      <x:c r="BE377" s="64" t="str">
        <x:f>IF(OR(A377="",COUNT(CS377:INDEX(CS377:EB377,1,'Настройки'!$B$3))=0),"",IF(AVERAGE(CS377:INDEX(CS377:EB377,1,'Настройки'!$B$3))=0,"",(STDEVP(CS377:INDEX(CS377:EB377,1,'Настройки'!$B$3))/ABS(AVERAGE(CS377:INDEX(CS377:EB377,1,'Настройки'!$B$3))))^2))</x:f>
      </x:c>
      <x:c r="BF377" s="49" t="str">
        <x:f>IF(A377="","",IF(AQ377&lt;3,"Недостаточно",IF(AQ377&lt;6,"Предварительный","Обычный")))</x:f>
      </x:c>
      <x:c r="BG377" s="49" t="str">
        <x:f>IF(A377="","",IF(COUNTIF(F377:INDEX(F377:AO377,1,'Настройки'!$B$3),"&lt;0")&gt;0,IF('Настройки'!$B$10="Блокировать","Отрицательный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"),"")&amp;IF(AQ377&lt;3,"Недостаточно истории. ",IF(AQ377&lt;6,"Предварительная классификация. ",""))&amp;IF(AX377=0,"Нет спроса за горизонт. ","")&amp;IF(AZ377&gt;'Настройки'!$B$11,"Экстремальная вариативность. ",""))</x:f>
      </x:c>
      <x:c r="BH377" s="49" t="str">
        <x:f>IF(A377="","",IFERROR(VLOOKUP(BB377,'Настройки'!$D$3:$E$11,2,FALSE),"Сначала проверьте исходные данные и историю спроса.")&amp;" Уточните срок поставки, MOQ и критичность.")</x:f>
      </x:c>
      <x:c r="BI377" s="50" t="str">
        <x:f>IF(1&gt;'Настройки'!$B$3,"",IF(ISBLANK(F377),IF('Настройки'!$B$9="Нулевой спрос",0,""),IF(F377&lt;0,IF('Настройки'!$B$10="Исключить","",IF('Настройки'!$B$10="Абсолютные значения",ABS(F377),F377)),F377)))</x:f>
      </x:c>
      <x:c r="BJ377" s="50" t="str">
        <x:f>IF(2&gt;'Настройки'!$B$3,"",IF(ISBLANK(G377),IF('Настройки'!$B$9="Нулевой спрос",0,""),IF(G377&lt;0,IF('Настройки'!$B$10="Исключить","",IF('Настройки'!$B$10="Абсолютные значения",ABS(G377),G377)),G377)))</x:f>
      </x:c>
      <x:c r="BK377" s="50" t="str">
        <x:f>IF(3&gt;'Настройки'!$B$3,"",IF(ISBLANK(H377),IF('Настройки'!$B$9="Нулевой спрос",0,""),IF(H377&lt;0,IF('Настройки'!$B$10="Исключить","",IF('Настройки'!$B$10="Абсолютные значения",ABS(H377),H377)),H377)))</x:f>
      </x:c>
      <x:c r="BL377" s="50" t="str">
        <x:f>IF(4&gt;'Настройки'!$B$3,"",IF(ISBLANK(I377),IF('Настройки'!$B$9="Нулевой спрос",0,""),IF(I377&lt;0,IF('Настройки'!$B$10="Исключить","",IF('Настройки'!$B$10="Абсолютные значения",ABS(I377),I377)),I377)))</x:f>
      </x:c>
      <x:c r="BM377" s="50" t="str">
        <x:f>IF(5&gt;'Настройки'!$B$3,"",IF(ISBLANK(J377),IF('Настройки'!$B$9="Нулевой спрос",0,""),IF(J377&lt;0,IF('Настройки'!$B$10="Исключить","",IF('Настройки'!$B$10="Абсолютные значения",ABS(J377),J377)),J377)))</x:f>
      </x:c>
      <x:c r="BN377" s="50" t="str">
        <x:f>IF(6&gt;'Настройки'!$B$3,"",IF(ISBLANK(K377),IF('Настройки'!$B$9="Нулевой спрос",0,""),IF(K377&lt;0,IF('Настройки'!$B$10="Исключить","",IF('Настройки'!$B$10="Абсолютные значения",ABS(K377),K377)),K377)))</x:f>
      </x:c>
      <x:c r="BO377" s="50" t="str">
        <x:f>IF(7&gt;'Настройки'!$B$3,"",IF(ISBLANK(L377),IF('Настройки'!$B$9="Нулевой спрос",0,""),IF(L377&lt;0,IF('Настройки'!$B$10="Исключить","",IF('Настройки'!$B$10="Абсолютные значения",ABS(L377),L377)),L377)))</x:f>
      </x:c>
      <x:c r="BP377" s="50" t="str">
        <x:f>IF(8&gt;'Настройки'!$B$3,"",IF(ISBLANK(M377),IF('Настройки'!$B$9="Нулевой спрос",0,""),IF(M377&lt;0,IF('Настройки'!$B$10="Исключить","",IF('Настройки'!$B$10="Абсолютные значения",ABS(M377),M377)),M377)))</x:f>
      </x:c>
      <x:c r="BQ377" s="50" t="str">
        <x:f>IF(9&gt;'Настройки'!$B$3,"",IF(ISBLANK(N377),IF('Настройки'!$B$9="Нулевой спрос",0,""),IF(N377&lt;0,IF('Настройки'!$B$10="Исключить","",IF('Настройки'!$B$10="Абсолютные значения",ABS(N377),N377)),N377)))</x:f>
      </x:c>
      <x:c r="BR377" s="50" t="str">
        <x:f>IF(10&gt;'Настройки'!$B$3,"",IF(ISBLANK(O377),IF('Настройки'!$B$9="Нулевой спрос",0,""),IF(O377&lt;0,IF('Настройки'!$B$10="Исключить","",IF('Настройки'!$B$10="Абсолютные значения",ABS(O377),O377)),O377)))</x:f>
      </x:c>
      <x:c r="BS377" s="50" t="str">
        <x:f>IF(11&gt;'Настройки'!$B$3,"",IF(ISBLANK(P377),IF('Настройки'!$B$9="Нулевой спрос",0,""),IF(P377&lt;0,IF('Настройки'!$B$10="Исключить","",IF('Настройки'!$B$10="Абсолютные значения",ABS(P377),P377)),P377)))</x:f>
      </x:c>
      <x:c r="BT377" s="50" t="str">
        <x:f>IF(12&gt;'Настройки'!$B$3,"",IF(ISBLANK(Q377),IF('Настройки'!$B$9="Нулевой спрос",0,""),IF(Q377&lt;0,IF('Настройки'!$B$10="Исключить","",IF('Настройки'!$B$10="Абсолютные значения",ABS(Q377),Q377)),Q377)))</x:f>
      </x:c>
      <x:c r="BU377" s="50" t="str">
        <x:f>IF(13&gt;'Настройки'!$B$3,"",IF(ISBLANK(R377),IF('Настройки'!$B$9="Нулевой спрос",0,""),IF(R377&lt;0,IF('Настройки'!$B$10="Исключить","",IF('Настройки'!$B$10="Абсолютные значения",ABS(R377),R377)),R377)))</x:f>
      </x:c>
      <x:c r="BV377" s="50" t="str">
        <x:f>IF(14&gt;'Настройки'!$B$3,"",IF(ISBLANK(S377),IF('Настройки'!$B$9="Нулевой спрос",0,""),IF(S377&lt;0,IF('Настройки'!$B$10="Исключить","",IF('Настройки'!$B$10="Абсолютные значения",ABS(S377),S377)),S377)))</x:f>
      </x:c>
      <x:c r="BW377" s="50" t="str">
        <x:f>IF(15&gt;'Настройки'!$B$3,"",IF(ISBLANK(T377),IF('Настройки'!$B$9="Нулевой спрос",0,""),IF(T377&lt;0,IF('Настройки'!$B$10="Исключить","",IF('Настройки'!$B$10="Абсолютные значения",ABS(T377),T377)),T377)))</x:f>
      </x:c>
      <x:c r="BX377" s="50" t="str">
        <x:f>IF(16&gt;'Настройки'!$B$3,"",IF(ISBLANK(U377),IF('Настройки'!$B$9="Нулевой спрос",0,""),IF(U377&lt;0,IF('Настройки'!$B$10="Исключить","",IF('Настройки'!$B$10="Абсолютные значения",ABS(U377),U377)),U377)))</x:f>
      </x:c>
      <x:c r="BY377" s="50" t="str">
        <x:f>IF(17&gt;'Настройки'!$B$3,"",IF(ISBLANK(V377),IF('Настройки'!$B$9="Нулевой спрос",0,""),IF(V377&lt;0,IF('Настройки'!$B$10="Исключить","",IF('Настройки'!$B$10="Абсолютные значения",ABS(V377),V377)),V377)))</x:f>
      </x:c>
      <x:c r="BZ377" s="50" t="str">
        <x:f>IF(18&gt;'Настройки'!$B$3,"",IF(ISBLANK(W377),IF('Настройки'!$B$9="Нулевой спрос",0,""),IF(W377&lt;0,IF('Настройки'!$B$10="Исключить","",IF('Настройки'!$B$10="Абсолютные значения",ABS(W377),W377)),W377)))</x:f>
      </x:c>
      <x:c r="CA377" s="50" t="str">
        <x:f>IF(19&gt;'Настройки'!$B$3,"",IF(ISBLANK(X377),IF('Настройки'!$B$9="Нулевой спрос",0,""),IF(X377&lt;0,IF('Настройки'!$B$10="Исключить","",IF('Настройки'!$B$10="Абсолютные значения",ABS(X377),X377)),X377)))</x:f>
      </x:c>
      <x:c r="CB377" s="50" t="str">
        <x:f>IF(20&gt;'Настройки'!$B$3,"",IF(ISBLANK(Y377),IF('Настройки'!$B$9="Нулевой спрос",0,""),IF(Y377&lt;0,IF('Настройки'!$B$10="Исключить","",IF('Настройки'!$B$10="Абсолютные значения",ABS(Y377),Y377)),Y377)))</x:f>
      </x:c>
      <x:c r="CC377" s="50" t="str">
        <x:f>IF(21&gt;'Настройки'!$B$3,"",IF(ISBLANK(Z377),IF('Настройки'!$B$9="Нулевой спрос",0,""),IF(Z377&lt;0,IF('Настройки'!$B$10="Исключить","",IF('Настройки'!$B$10="Абсолютные значения",ABS(Z377),Z377)),Z377)))</x:f>
      </x:c>
      <x:c r="CD377" s="50" t="str">
        <x:f>IF(22&gt;'Настройки'!$B$3,"",IF(ISBLANK(AA377),IF('Настройки'!$B$9="Нулевой спрос",0,""),IF(AA377&lt;0,IF('Настройки'!$B$10="Исключить","",IF('Настройки'!$B$10="Абсолютные значения",ABS(AA377),AA377)),AA377)))</x:f>
      </x:c>
      <x:c r="CE377" s="50" t="str">
        <x:f>IF(23&gt;'Настройки'!$B$3,"",IF(ISBLANK(AB377),IF('Настройки'!$B$9="Нулевой спрос",0,""),IF(AB377&lt;0,IF('Настройки'!$B$10="Исключить","",IF('Настройки'!$B$10="Абсолютные значения",ABS(AB377),AB377)),AB377)))</x:f>
      </x:c>
      <x:c r="CF377" s="50" t="str">
        <x:f>IF(24&gt;'Настройки'!$B$3,"",IF(ISBLANK(AC377),IF('Настройки'!$B$9="Нулевой спрос",0,""),IF(AC377&lt;0,IF('Настройки'!$B$10="Исключить","",IF('Настройки'!$B$10="Абсолютные значения",ABS(AC377),AC377)),AC377)))</x:f>
      </x:c>
      <x:c r="CG377" s="50" t="str">
        <x:f>IF(25&gt;'Настройки'!$B$3,"",IF(ISBLANK(AD377),IF('Настройки'!$B$9="Нулевой спрос",0,""),IF(AD377&lt;0,IF('Настройки'!$B$10="Исключить","",IF('Настройки'!$B$10="Абсолютные значения",ABS(AD377),AD377)),AD377)))</x:f>
      </x:c>
      <x:c r="CH377" s="50" t="str">
        <x:f>IF(26&gt;'Настройки'!$B$3,"",IF(ISBLANK(AE377),IF('Настройки'!$B$9="Нулевой спрос",0,""),IF(AE377&lt;0,IF('Настройки'!$B$10="Исключить","",IF('Настройки'!$B$10="Абсолютные значения",ABS(AE377),AE377)),AE377)))</x:f>
      </x:c>
      <x:c r="CI377" s="50" t="str">
        <x:f>IF(27&gt;'Настройки'!$B$3,"",IF(ISBLANK(AF377),IF('Настройки'!$B$9="Нулевой спрос",0,""),IF(AF377&lt;0,IF('Настройки'!$B$10="Исключить","",IF('Настройки'!$B$10="Абсолютные значения",ABS(AF377),AF377)),AF377)))</x:f>
      </x:c>
      <x:c r="CJ377" s="50" t="str">
        <x:f>IF(28&gt;'Настройки'!$B$3,"",IF(ISBLANK(AG377),IF('Настройки'!$B$9="Нулевой спрос",0,""),IF(AG377&lt;0,IF('Настройки'!$B$10="Исключить","",IF('Настройки'!$B$10="Абсолютные значения",ABS(AG377),AG377)),AG377)))</x:f>
      </x:c>
      <x:c r="CK377" s="50" t="str">
        <x:f>IF(29&gt;'Настройки'!$B$3,"",IF(ISBLANK(AH377),IF('Настройки'!$B$9="Нулевой спрос",0,""),IF(AH377&lt;0,IF('Настройки'!$B$10="Исключить","",IF('Настройки'!$B$10="Абсолютные значения",ABS(AH377),AH377)),AH377)))</x:f>
      </x:c>
      <x:c r="CL377" s="50" t="str">
        <x:f>IF(30&gt;'Настройки'!$B$3,"",IF(ISBLANK(AI377),IF('Настройки'!$B$9="Нулевой спрос",0,""),IF(AI377&lt;0,IF('Настройки'!$B$10="Исключить","",IF('Настройки'!$B$10="Абсолютные значения",ABS(AI377),AI377)),AI377)))</x:f>
      </x:c>
      <x:c r="CM377" s="50" t="str">
        <x:f>IF(31&gt;'Настройки'!$B$3,"",IF(ISBLANK(AJ377),IF('Настройки'!$B$9="Нулевой спрос",0,""),IF(AJ377&lt;0,IF('Настройки'!$B$10="Исключить","",IF('Настройки'!$B$10="Абсолютные значения",ABS(AJ377),AJ377)),AJ377)))</x:f>
      </x:c>
      <x:c r="CN377" s="50" t="str">
        <x:f>IF(32&gt;'Настройки'!$B$3,"",IF(ISBLANK(AK377),IF('Настройки'!$B$9="Нулевой спрос",0,""),IF(AK377&lt;0,IF('Настройки'!$B$10="Исключить","",IF('Настройки'!$B$10="Абсолютные значения",ABS(AK377),AK377)),AK377)))</x:f>
      </x:c>
      <x:c r="CO377" s="50" t="str">
        <x:f>IF(33&gt;'Настройки'!$B$3,"",IF(ISBLANK(AL377),IF('Настройки'!$B$9="Нулевой спрос",0,""),IF(AL377&lt;0,IF('Настройки'!$B$10="Исключить","",IF('Настройки'!$B$10="Абсолютные значения",ABS(AL377),AL377)),AL377)))</x:f>
      </x:c>
      <x:c r="CP377" s="50" t="str">
        <x:f>IF(34&gt;'Настройки'!$B$3,"",IF(ISBLANK(AM377),IF('Настройки'!$B$9="Нулевой спрос",0,""),IF(AM377&lt;0,IF('Настройки'!$B$10="Исключить","",IF('Настройки'!$B$10="Абсолютные значения",ABS(AM377),AM377)),AM377)))</x:f>
      </x:c>
      <x:c r="CQ377" s="50" t="str">
        <x:f>IF(35&gt;'Настройки'!$B$3,"",IF(ISBLANK(AN377),IF('Настройки'!$B$9="Нулевой спрос",0,""),IF(AN377&lt;0,IF('Настройки'!$B$10="Исключить","",IF('Настройки'!$B$10="Абсолютные значения",ABS(AN377),AN377)),AN377)))</x:f>
      </x:c>
      <x:c r="CR377" s="50" t="str">
        <x:f>IF(36&gt;'Настройки'!$B$3,"",IF(ISBLANK(AO377),IF('Настройки'!$B$9="Нулевой спрос",0,""),IF(AO377&lt;0,IF('Настройки'!$B$10="Исключить","",IF('Настройки'!$B$10="Абсолютные значения",ABS(AO377),AO377)),AO377)))</x:f>
      </x:c>
      <x:c r="CS377" s="50" t="str">
        <x:f>IF(OR(1&gt;'Настройки'!$B$3,ISBLANK(BI377),BI377=0),"",BI377)</x:f>
      </x:c>
      <x:c r="CT377" s="50" t="str">
        <x:f>IF(OR(2&gt;'Настройки'!$B$3,ISBLANK(BJ377),BJ377=0),"",BJ377)</x:f>
      </x:c>
      <x:c r="CU377" s="50" t="str">
        <x:f>IF(OR(3&gt;'Настройки'!$B$3,ISBLANK(BK377),BK377=0),"",BK377)</x:f>
      </x:c>
      <x:c r="CV377" s="50" t="str">
        <x:f>IF(OR(4&gt;'Настройки'!$B$3,ISBLANK(BL377),BL377=0),"",BL377)</x:f>
      </x:c>
      <x:c r="CW377" s="50" t="str">
        <x:f>IF(OR(5&gt;'Настройки'!$B$3,ISBLANK(BM377),BM377=0),"",BM377)</x:f>
      </x:c>
      <x:c r="CX377" s="50" t="str">
        <x:f>IF(OR(6&gt;'Настройки'!$B$3,ISBLANK(BN377),BN377=0),"",BN377)</x:f>
      </x:c>
      <x:c r="CY377" s="50" t="str">
        <x:f>IF(OR(7&gt;'Настройки'!$B$3,ISBLANK(BO377),BO377=0),"",BO377)</x:f>
      </x:c>
      <x:c r="CZ377" s="50" t="str">
        <x:f>IF(OR(8&gt;'Настройки'!$B$3,ISBLANK(BP377),BP377=0),"",BP377)</x:f>
      </x:c>
      <x:c r="DA377" s="50" t="str">
        <x:f>IF(OR(9&gt;'Настройки'!$B$3,ISBLANK(BQ377),BQ377=0),"",BQ377)</x:f>
      </x:c>
      <x:c r="DB377" s="50" t="str">
        <x:f>IF(OR(10&gt;'Настройки'!$B$3,ISBLANK(BR377),BR377=0),"",BR377)</x:f>
      </x:c>
      <x:c r="DC377" s="50" t="str">
        <x:f>IF(OR(11&gt;'Настройки'!$B$3,ISBLANK(BS377),BS377=0),"",BS377)</x:f>
      </x:c>
      <x:c r="DD377" s="50" t="str">
        <x:f>IF(OR(12&gt;'Настройки'!$B$3,ISBLANK(BT377),BT377=0),"",BT377)</x:f>
      </x:c>
      <x:c r="DE377" s="50" t="str">
        <x:f>IF(OR(13&gt;'Настройки'!$B$3,ISBLANK(BU377),BU377=0),"",BU377)</x:f>
      </x:c>
      <x:c r="DF377" s="50" t="str">
        <x:f>IF(OR(14&gt;'Настройки'!$B$3,ISBLANK(BV377),BV377=0),"",BV377)</x:f>
      </x:c>
      <x:c r="DG377" s="50" t="str">
        <x:f>IF(OR(15&gt;'Настройки'!$B$3,ISBLANK(BW377),BW377=0),"",BW377)</x:f>
      </x:c>
      <x:c r="DH377" s="50" t="str">
        <x:f>IF(OR(16&gt;'Настройки'!$B$3,ISBLANK(BX377),BX377=0),"",BX377)</x:f>
      </x:c>
      <x:c r="DI377" s="50" t="str">
        <x:f>IF(OR(17&gt;'Настройки'!$B$3,ISBLANK(BY377),BY377=0),"",BY377)</x:f>
      </x:c>
      <x:c r="DJ377" s="50" t="str">
        <x:f>IF(OR(18&gt;'Настройки'!$B$3,ISBLANK(BZ377),BZ377=0),"",BZ377)</x:f>
      </x:c>
      <x:c r="DK377" s="50" t="str">
        <x:f>IF(OR(19&gt;'Настройки'!$B$3,ISBLANK(CA377),CA377=0),"",CA377)</x:f>
      </x:c>
      <x:c r="DL377" s="50" t="str">
        <x:f>IF(OR(20&gt;'Настройки'!$B$3,ISBLANK(CB377),CB377=0),"",CB377)</x:f>
      </x:c>
      <x:c r="DM377" s="50" t="str">
        <x:f>IF(OR(21&gt;'Настройки'!$B$3,ISBLANK(CC377),CC377=0),"",CC377)</x:f>
      </x:c>
      <x:c r="DN377" s="50" t="str">
        <x:f>IF(OR(22&gt;'Настройки'!$B$3,ISBLANK(CD377),CD377=0),"",CD377)</x:f>
      </x:c>
      <x:c r="DO377" s="50" t="str">
        <x:f>IF(OR(23&gt;'Настройки'!$B$3,ISBLANK(CE377),CE377=0),"",CE377)</x:f>
      </x:c>
      <x:c r="DP377" s="50" t="str">
        <x:f>IF(OR(24&gt;'Настройки'!$B$3,ISBLANK(CF377),CF377=0),"",CF377)</x:f>
      </x:c>
      <x:c r="DQ377" s="50" t="str">
        <x:f>IF(OR(25&gt;'Настройки'!$B$3,ISBLANK(CG377),CG377=0),"",CG377)</x:f>
      </x:c>
      <x:c r="DR377" s="50" t="str">
        <x:f>IF(OR(26&gt;'Настройки'!$B$3,ISBLANK(CH377),CH377=0),"",CH377)</x:f>
      </x:c>
      <x:c r="DS377" s="50" t="str">
        <x:f>IF(OR(27&gt;'Настройки'!$B$3,ISBLANK(CI377),CI377=0),"",CI377)</x:f>
      </x:c>
      <x:c r="DT377" s="50" t="str">
        <x:f>IF(OR(28&gt;'Настройки'!$B$3,ISBLANK(CJ377),CJ377=0),"",CJ377)</x:f>
      </x:c>
      <x:c r="DU377" s="50" t="str">
        <x:f>IF(OR(29&gt;'Настройки'!$B$3,ISBLANK(CK377),CK377=0),"",CK377)</x:f>
      </x:c>
      <x:c r="DV377" s="50" t="str">
        <x:f>IF(OR(30&gt;'Настройки'!$B$3,ISBLANK(CL377),CL377=0),"",CL377)</x:f>
      </x:c>
      <x:c r="DW377" s="50" t="str">
        <x:f>IF(OR(31&gt;'Настройки'!$B$3,ISBLANK(CM377),CM377=0),"",CM377)</x:f>
      </x:c>
      <x:c r="DX377" s="50" t="str">
        <x:f>IF(OR(32&gt;'Настройки'!$B$3,ISBLANK(CN377),CN377=0),"",CN377)</x:f>
      </x:c>
      <x:c r="DY377" s="50" t="str">
        <x:f>IF(OR(33&gt;'Настройки'!$B$3,ISBLANK(CO377),CO377=0),"",CO377)</x:f>
      </x:c>
      <x:c r="DZ377" s="50" t="str">
        <x:f>IF(OR(34&gt;'Настройки'!$B$3,ISBLANK(CP377),CP377=0),"",CP377)</x:f>
      </x:c>
      <x:c r="EA377" s="50" t="str">
        <x:f>IF(OR(35&gt;'Настройки'!$B$3,ISBLANK(CQ377),CQ377=0),"",CQ377)</x:f>
      </x:c>
      <x:c r="EB377" s="50" t="str">
        <x:f>IF(OR(36&gt;'Настройки'!$B$3,ISBLANK(CR377),CR377=0),"",CR377)</x:f>
      </x:c>
      <x:c r="EC377" s="50" t="str">
        <x:f>IF(A377="","",IF(OR(BB377="AZ",BB377="BZ"),10000+ROW(),IF(AZ377&gt;'Настройки'!$B$11,20000+ROW(),IF(BF377&lt;&gt;"Обычный",30000+ROW(),IF(AX377&lt;=0,40000+ROW(),"")))))</x:f>
      </x:c>
      <x:c r="ED377" s="50" t="str">
        <x:f>IF(EC377="","",COUNTIFS($EC$2:$EC$1001,"&gt;0",$EC$2:$EC$1001,"&lt;"&amp;EC377)+1)</x:f>
      </x:c>
    </x:row>
    <x:row r="378">
      <x:c r="A378" s="115"/>
      <x:c r="B378" s="115"/>
      <x:c r="C378" s="115"/>
      <x:c r="D378" s="118"/>
      <x:c r="E378" s="118"/>
      <x:c r="F378" s="118"/>
      <x:c r="G378" s="118"/>
      <x:c r="H378" s="118"/>
      <x:c r="I378" s="118"/>
      <x:c r="J378" s="118"/>
      <x:c r="K378" s="118"/>
      <x:c r="L378" s="118"/>
      <x:c r="M378" s="118"/>
      <x:c r="N378" s="118"/>
      <x:c r="O378" s="118"/>
      <x:c r="P378" s="118"/>
      <x:c r="Q378" s="118"/>
      <x:c r="R378" s="118"/>
      <x:c r="S378" s="118"/>
      <x:c r="T378" s="118"/>
      <x:c r="U378" s="118"/>
      <x:c r="V378" s="118"/>
      <x:c r="W378" s="118"/>
      <x:c r="X378" s="118"/>
      <x:c r="Y378" s="118"/>
      <x:c r="Z378" s="118"/>
      <x:c r="AA378" s="118"/>
      <x:c r="AB378" s="118"/>
      <x:c r="AC378" s="118"/>
      <x:c r="AD378" s="118"/>
      <x:c r="AE378" s="118"/>
      <x:c r="AF378" s="118"/>
      <x:c r="AG378" s="118"/>
      <x:c r="AH378" s="118"/>
      <x:c r="AI378" s="118"/>
      <x:c r="AJ378" s="118"/>
      <x:c r="AK378" s="118"/>
      <x:c r="AL378" s="118"/>
      <x:c r="AM378" s="118"/>
      <x:c r="AN378" s="118"/>
      <x:c r="AO378" s="118"/>
      <x:c r="AP378" s="115"/>
      <x:c r="AQ378" s="49" t="str">
        <x:f>IF(A378="","",COUNT(BI378:INDEX(BI378:CR378,1,'Настройки'!$B$3)))</x:f>
      </x:c>
      <x:c r="AR378" s="49" t="str">
        <x:f>IF(A378="","",SUM(BI378:INDEX(BI378:CR378,1,'Настройки'!$B$3)))</x:f>
      </x:c>
      <x:c r="AS378" s="58" t="str">
        <x:f>IF(A378="","",IF('Настройки'!$B$4="Стоимость потребления",AR378*D378,IF('Настройки'!$B$4="Количество",AR378,E378)))</x:f>
      </x:c>
      <x:c r="AT378" s="61" t="str">
        <x:f>IF(OR(A378="",AS378&lt;0,SUM($AS$2:$AS$1001)&lt;=0),"",AS378/SUM($AS$2:$AS$1001))</x:f>
      </x:c>
      <x:c r="AU378" s="61" t="str">
        <x:f>IF(OR(A378="",AS378&lt;0,SUM($AS$2:$AS$1001)&lt;=0),"",SUMIFS($AS$2:$AS$1001,$AS$2:$AS$1001,"&gt;"&amp;AS378)/SUM($AS$2:$AS$1001))</x:f>
      </x:c>
      <x:c r="AV378" s="61" t="str">
        <x:f>IF(OR(A378="",AS378&lt;0,SUM($AS$2:$AS$1001)&lt;=0),"",SUMIFS($AS$2:$AS$1001,$AS$2:$AS$1001,"&gt;="&amp;AS378)/SUM($AS$2:$AS$1001))</x:f>
      </x:c>
      <x:c r="AW378" s="49" t="str">
        <x:f>IF(A378="","",IF(SUM($AS$2:$AS$1001)&lt;=0,"Не определён",IF(AS378&lt;0,"Исключение",IF(AU378&lt;'Настройки'!$B$5,"A",IF(AU378&lt;'Настройки'!$B$6,"B","C")))))</x:f>
      </x:c>
      <x:c r="AX378" s="58" t="str">
        <x:f>IF(A378="","",IF(AQ378=0,"",AVERAGE(BI378:INDEX(BI378:CR378,1,'Настройки'!$B$3))))</x:f>
      </x:c>
      <x:c r="AY378" s="58" t="str">
        <x:f>IF(OR(A378="",AQ378=0),"",STDEVP(BI378:INDEX(BI378:CR378,1,'Настройки'!$B$3)))</x:f>
      </x:c>
      <x:c r="AZ378" s="61" t="str">
        <x:f>IF(OR(A378="",AQ378&lt;'Настройки'!$B$12,AX378&lt;=0,AND('Настройки'!$B$10="Блокировать",COUNTIF(F378:INDEX(F378:AO378,1,'Настройки'!$B$3),"&lt;0")&gt;0)),"",AY378/ABS(AX378))</x:f>
      </x:c>
      <x:c r="BA378" s="49" t="str">
        <x:f>IF(A378="","",IF(AND('Настройки'!$B$10="Блокировать",COUNTIF(F378:INDEX(F378:AO378,1,'Настройки'!$B$3),"&lt;0")&gt;0),"Не определён",IF(AQ378&lt;'Настройки'!$B$12,"Не определён",IF(AX378=0,"Нет спроса",IF(AX378&lt;0,"Не определён",IF(AZ378&lt;='Настройки'!$B$7,"X",IF(AZ378&lt;='Настройки'!$B$8,"Y","Z")))))))</x:f>
      </x:c>
      <x:c r="BB378" s="49" t="str">
        <x:f>IF(OR(A378="",LEN(AW378)&lt;&gt;1,LEN(BA378)&lt;&gt;1),"",AW378&amp;BA378)</x:f>
      </x:c>
      <x:c r="BC378" s="61" t="str">
        <x:f>IF(OR(A378="",AQ378=0),"",(COUNT(BI378:INDEX(BI378:CR378,1,'Настройки'!$B$3))-COUNT(CS378:INDEX(CS378:EB378,1,'Настройки'!$B$3)))/AQ378)</x:f>
      </x:c>
      <x:c r="BD378" s="64" t="str">
        <x:f>IF(OR(A378="",COUNT(CS378:INDEX(CS378:EB378,1,'Настройки'!$B$3))=0),"",AQ378/COUNT(CS378:INDEX(CS378:EB378,1,'Настройки'!$B$3)))</x:f>
      </x:c>
      <x:c r="BE378" s="64" t="str">
        <x:f>IF(OR(A378="",COUNT(CS378:INDEX(CS378:EB378,1,'Настройки'!$B$3))=0),"",IF(AVERAGE(CS378:INDEX(CS378:EB378,1,'Настройки'!$B$3))=0,"",(STDEVP(CS378:INDEX(CS378:EB378,1,'Настройки'!$B$3))/ABS(AVERAGE(CS378:INDEX(CS378:EB378,1,'Настройки'!$B$3))))^2))</x:f>
      </x:c>
      <x:c r="BF378" s="49" t="str">
        <x:f>IF(A378="","",IF(AQ378&lt;3,"Недостаточно",IF(AQ378&lt;6,"Предварительный","Обычный")))</x:f>
      </x:c>
      <x:c r="BG378" s="49" t="str">
        <x:f>IF(A378="","",IF(COUNTIF(F378:INDEX(F378:AO378,1,'Настройки'!$B$3),"&lt;0")&gt;0,IF('Настройки'!$B$10="Блокировать","Отрицательный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"),"")&amp;IF(AQ378&lt;3,"Недостаточно истории. ",IF(AQ378&lt;6,"Предварительная классификация. ",""))&amp;IF(AX378=0,"Нет спроса за горизонт. ","")&amp;IF(AZ378&gt;'Настройки'!$B$11,"Экстремальная вариативность. ",""))</x:f>
      </x:c>
      <x:c r="BH378" s="49" t="str">
        <x:f>IF(A378="","",IFERROR(VLOOKUP(BB378,'Настройки'!$D$3:$E$11,2,FALSE),"Сначала проверьте исходные данные и историю спроса.")&amp;" Уточните срок поставки, MOQ и критичность.")</x:f>
      </x:c>
      <x:c r="BI378" s="50" t="str">
        <x:f>IF(1&gt;'Настройки'!$B$3,"",IF(ISBLANK(F378),IF('Настройки'!$B$9="Нулевой спрос",0,""),IF(F378&lt;0,IF('Настройки'!$B$10="Исключить","",IF('Настройки'!$B$10="Абсолютные значения",ABS(F378),F378)),F378)))</x:f>
      </x:c>
      <x:c r="BJ378" s="50" t="str">
        <x:f>IF(2&gt;'Настройки'!$B$3,"",IF(ISBLANK(G378),IF('Настройки'!$B$9="Нулевой спрос",0,""),IF(G378&lt;0,IF('Настройки'!$B$10="Исключить","",IF('Настройки'!$B$10="Абсолютные значения",ABS(G378),G378)),G378)))</x:f>
      </x:c>
      <x:c r="BK378" s="50" t="str">
        <x:f>IF(3&gt;'Настройки'!$B$3,"",IF(ISBLANK(H378),IF('Настройки'!$B$9="Нулевой спрос",0,""),IF(H378&lt;0,IF('Настройки'!$B$10="Исключить","",IF('Настройки'!$B$10="Абсолютные значения",ABS(H378),H378)),H378)))</x:f>
      </x:c>
      <x:c r="BL378" s="50" t="str">
        <x:f>IF(4&gt;'Настройки'!$B$3,"",IF(ISBLANK(I378),IF('Настройки'!$B$9="Нулевой спрос",0,""),IF(I378&lt;0,IF('Настройки'!$B$10="Исключить","",IF('Настройки'!$B$10="Абсолютные значения",ABS(I378),I378)),I378)))</x:f>
      </x:c>
      <x:c r="BM378" s="50" t="str">
        <x:f>IF(5&gt;'Настройки'!$B$3,"",IF(ISBLANK(J378),IF('Настройки'!$B$9="Нулевой спрос",0,""),IF(J378&lt;0,IF('Настройки'!$B$10="Исключить","",IF('Настройки'!$B$10="Абсолютные значения",ABS(J378),J378)),J378)))</x:f>
      </x:c>
      <x:c r="BN378" s="50" t="str">
        <x:f>IF(6&gt;'Настройки'!$B$3,"",IF(ISBLANK(K378),IF('Настройки'!$B$9="Нулевой спрос",0,""),IF(K378&lt;0,IF('Настройки'!$B$10="Исключить","",IF('Настройки'!$B$10="Абсолютные значения",ABS(K378),K378)),K378)))</x:f>
      </x:c>
      <x:c r="BO378" s="50" t="str">
        <x:f>IF(7&gt;'Настройки'!$B$3,"",IF(ISBLANK(L378),IF('Настройки'!$B$9="Нулевой спрос",0,""),IF(L378&lt;0,IF('Настройки'!$B$10="Исключить","",IF('Настройки'!$B$10="Абсолютные значения",ABS(L378),L378)),L378)))</x:f>
      </x:c>
      <x:c r="BP378" s="50" t="str">
        <x:f>IF(8&gt;'Настройки'!$B$3,"",IF(ISBLANK(M378),IF('Настройки'!$B$9="Нулевой спрос",0,""),IF(M378&lt;0,IF('Настройки'!$B$10="Исключить","",IF('Настройки'!$B$10="Абсолютные значения",ABS(M378),M378)),M378)))</x:f>
      </x:c>
      <x:c r="BQ378" s="50" t="str">
        <x:f>IF(9&gt;'Настройки'!$B$3,"",IF(ISBLANK(N378),IF('Настройки'!$B$9="Нулевой спрос",0,""),IF(N378&lt;0,IF('Настройки'!$B$10="Исключить","",IF('Настройки'!$B$10="Абсолютные значения",ABS(N378),N378)),N378)))</x:f>
      </x:c>
      <x:c r="BR378" s="50" t="str">
        <x:f>IF(10&gt;'Настройки'!$B$3,"",IF(ISBLANK(O378),IF('Настройки'!$B$9="Нулевой спрос",0,""),IF(O378&lt;0,IF('Настройки'!$B$10="Исключить","",IF('Настройки'!$B$10="Абсолютные значения",ABS(O378),O378)),O378)))</x:f>
      </x:c>
      <x:c r="BS378" s="50" t="str">
        <x:f>IF(11&gt;'Настройки'!$B$3,"",IF(ISBLANK(P378),IF('Настройки'!$B$9="Нулевой спрос",0,""),IF(P378&lt;0,IF('Настройки'!$B$10="Исключить","",IF('Настройки'!$B$10="Абсолютные значения",ABS(P378),P378)),P378)))</x:f>
      </x:c>
      <x:c r="BT378" s="50" t="str">
        <x:f>IF(12&gt;'Настройки'!$B$3,"",IF(ISBLANK(Q378),IF('Настройки'!$B$9="Нулевой спрос",0,""),IF(Q378&lt;0,IF('Настройки'!$B$10="Исключить","",IF('Настройки'!$B$10="Абсолютные значения",ABS(Q378),Q378)),Q378)))</x:f>
      </x:c>
      <x:c r="BU378" s="50" t="str">
        <x:f>IF(13&gt;'Настройки'!$B$3,"",IF(ISBLANK(R378),IF('Настройки'!$B$9="Нулевой спрос",0,""),IF(R378&lt;0,IF('Настройки'!$B$10="Исключить","",IF('Настройки'!$B$10="Абсолютные значения",ABS(R378),R378)),R378)))</x:f>
      </x:c>
      <x:c r="BV378" s="50" t="str">
        <x:f>IF(14&gt;'Настройки'!$B$3,"",IF(ISBLANK(S378),IF('Настройки'!$B$9="Нулевой спрос",0,""),IF(S378&lt;0,IF('Настройки'!$B$10="Исключить","",IF('Настройки'!$B$10="Абсолютные значения",ABS(S378),S378)),S378)))</x:f>
      </x:c>
      <x:c r="BW378" s="50" t="str">
        <x:f>IF(15&gt;'Настройки'!$B$3,"",IF(ISBLANK(T378),IF('Настройки'!$B$9="Нулевой спрос",0,""),IF(T378&lt;0,IF('Настройки'!$B$10="Исключить","",IF('Настройки'!$B$10="Абсолютные значения",ABS(T378),T378)),T378)))</x:f>
      </x:c>
      <x:c r="BX378" s="50" t="str">
        <x:f>IF(16&gt;'Настройки'!$B$3,"",IF(ISBLANK(U378),IF('Настройки'!$B$9="Нулевой спрос",0,""),IF(U378&lt;0,IF('Настройки'!$B$10="Исключить","",IF('Настройки'!$B$10="Абсолютные значения",ABS(U378),U378)),U378)))</x:f>
      </x:c>
      <x:c r="BY378" s="50" t="str">
        <x:f>IF(17&gt;'Настройки'!$B$3,"",IF(ISBLANK(V378),IF('Настройки'!$B$9="Нулевой спрос",0,""),IF(V378&lt;0,IF('Настройки'!$B$10="Исключить","",IF('Настройки'!$B$10="Абсолютные значения",ABS(V378),V378)),V378)))</x:f>
      </x:c>
      <x:c r="BZ378" s="50" t="str">
        <x:f>IF(18&gt;'Настройки'!$B$3,"",IF(ISBLANK(W378),IF('Настройки'!$B$9="Нулевой спрос",0,""),IF(W378&lt;0,IF('Настройки'!$B$10="Исключить","",IF('Настройки'!$B$10="Абсолютные значения",ABS(W378),W378)),W378)))</x:f>
      </x:c>
      <x:c r="CA378" s="50" t="str">
        <x:f>IF(19&gt;'Настройки'!$B$3,"",IF(ISBLANK(X378),IF('Настройки'!$B$9="Нулевой спрос",0,""),IF(X378&lt;0,IF('Настройки'!$B$10="Исключить","",IF('Настройки'!$B$10="Абсолютные значения",ABS(X378),X378)),X378)))</x:f>
      </x:c>
      <x:c r="CB378" s="50" t="str">
        <x:f>IF(20&gt;'Настройки'!$B$3,"",IF(ISBLANK(Y378),IF('Настройки'!$B$9="Нулевой спрос",0,""),IF(Y378&lt;0,IF('Настройки'!$B$10="Исключить","",IF('Настройки'!$B$10="Абсолютные значения",ABS(Y378),Y378)),Y378)))</x:f>
      </x:c>
      <x:c r="CC378" s="50" t="str">
        <x:f>IF(21&gt;'Настройки'!$B$3,"",IF(ISBLANK(Z378),IF('Настройки'!$B$9="Нулевой спрос",0,""),IF(Z378&lt;0,IF('Настройки'!$B$10="Исключить","",IF('Настройки'!$B$10="Абсолютные значения",ABS(Z378),Z378)),Z378)))</x:f>
      </x:c>
      <x:c r="CD378" s="50" t="str">
        <x:f>IF(22&gt;'Настройки'!$B$3,"",IF(ISBLANK(AA378),IF('Настройки'!$B$9="Нулевой спрос",0,""),IF(AA378&lt;0,IF('Настройки'!$B$10="Исключить","",IF('Настройки'!$B$10="Абсолютные значения",ABS(AA378),AA378)),AA378)))</x:f>
      </x:c>
      <x:c r="CE378" s="50" t="str">
        <x:f>IF(23&gt;'Настройки'!$B$3,"",IF(ISBLANK(AB378),IF('Настройки'!$B$9="Нулевой спрос",0,""),IF(AB378&lt;0,IF('Настройки'!$B$10="Исключить","",IF('Настройки'!$B$10="Абсолютные значения",ABS(AB378),AB378)),AB378)))</x:f>
      </x:c>
      <x:c r="CF378" s="50" t="str">
        <x:f>IF(24&gt;'Настройки'!$B$3,"",IF(ISBLANK(AC378),IF('Настройки'!$B$9="Нулевой спрос",0,""),IF(AC378&lt;0,IF('Настройки'!$B$10="Исключить","",IF('Настройки'!$B$10="Абсолютные значения",ABS(AC378),AC378)),AC378)))</x:f>
      </x:c>
      <x:c r="CG378" s="50" t="str">
        <x:f>IF(25&gt;'Настройки'!$B$3,"",IF(ISBLANK(AD378),IF('Настройки'!$B$9="Нулевой спрос",0,""),IF(AD378&lt;0,IF('Настройки'!$B$10="Исключить","",IF('Настройки'!$B$10="Абсолютные значения",ABS(AD378),AD378)),AD378)))</x:f>
      </x:c>
      <x:c r="CH378" s="50" t="str">
        <x:f>IF(26&gt;'Настройки'!$B$3,"",IF(ISBLANK(AE378),IF('Настройки'!$B$9="Нулевой спрос",0,""),IF(AE378&lt;0,IF('Настройки'!$B$10="Исключить","",IF('Настройки'!$B$10="Абсолютные значения",ABS(AE378),AE378)),AE378)))</x:f>
      </x:c>
      <x:c r="CI378" s="50" t="str">
        <x:f>IF(27&gt;'Настройки'!$B$3,"",IF(ISBLANK(AF378),IF('Настройки'!$B$9="Нулевой спрос",0,""),IF(AF378&lt;0,IF('Настройки'!$B$10="Исключить","",IF('Настройки'!$B$10="Абсолютные значения",ABS(AF378),AF378)),AF378)))</x:f>
      </x:c>
      <x:c r="CJ378" s="50" t="str">
        <x:f>IF(28&gt;'Настройки'!$B$3,"",IF(ISBLANK(AG378),IF('Настройки'!$B$9="Нулевой спрос",0,""),IF(AG378&lt;0,IF('Настройки'!$B$10="Исключить","",IF('Настройки'!$B$10="Абсолютные значения",ABS(AG378),AG378)),AG378)))</x:f>
      </x:c>
      <x:c r="CK378" s="50" t="str">
        <x:f>IF(29&gt;'Настройки'!$B$3,"",IF(ISBLANK(AH378),IF('Настройки'!$B$9="Нулевой спрос",0,""),IF(AH378&lt;0,IF('Настройки'!$B$10="Исключить","",IF('Настройки'!$B$10="Абсолютные значения",ABS(AH378),AH378)),AH378)))</x:f>
      </x:c>
      <x:c r="CL378" s="50" t="str">
        <x:f>IF(30&gt;'Настройки'!$B$3,"",IF(ISBLANK(AI378),IF('Настройки'!$B$9="Нулевой спрос",0,""),IF(AI378&lt;0,IF('Настройки'!$B$10="Исключить","",IF('Настройки'!$B$10="Абсолютные значения",ABS(AI378),AI378)),AI378)))</x:f>
      </x:c>
      <x:c r="CM378" s="50" t="str">
        <x:f>IF(31&gt;'Настройки'!$B$3,"",IF(ISBLANK(AJ378),IF('Настройки'!$B$9="Нулевой спрос",0,""),IF(AJ378&lt;0,IF('Настройки'!$B$10="Исключить","",IF('Настройки'!$B$10="Абсолютные значения",ABS(AJ378),AJ378)),AJ378)))</x:f>
      </x:c>
      <x:c r="CN378" s="50" t="str">
        <x:f>IF(32&gt;'Настройки'!$B$3,"",IF(ISBLANK(AK378),IF('Настройки'!$B$9="Нулевой спрос",0,""),IF(AK378&lt;0,IF('Настройки'!$B$10="Исключить","",IF('Настройки'!$B$10="Абсолютные значения",ABS(AK378),AK378)),AK378)))</x:f>
      </x:c>
      <x:c r="CO378" s="50" t="str">
        <x:f>IF(33&gt;'Настройки'!$B$3,"",IF(ISBLANK(AL378),IF('Настройки'!$B$9="Нулевой спрос",0,""),IF(AL378&lt;0,IF('Настройки'!$B$10="Исключить","",IF('Настройки'!$B$10="Абсолютные значения",ABS(AL378),AL378)),AL378)))</x:f>
      </x:c>
      <x:c r="CP378" s="50" t="str">
        <x:f>IF(34&gt;'Настройки'!$B$3,"",IF(ISBLANK(AM378),IF('Настройки'!$B$9="Нулевой спрос",0,""),IF(AM378&lt;0,IF('Настройки'!$B$10="Исключить","",IF('Настройки'!$B$10="Абсолютные значения",ABS(AM378),AM378)),AM378)))</x:f>
      </x:c>
      <x:c r="CQ378" s="50" t="str">
        <x:f>IF(35&gt;'Настройки'!$B$3,"",IF(ISBLANK(AN378),IF('Настройки'!$B$9="Нулевой спрос",0,""),IF(AN378&lt;0,IF('Настройки'!$B$10="Исключить","",IF('Настройки'!$B$10="Абсолютные значения",ABS(AN378),AN378)),AN378)))</x:f>
      </x:c>
      <x:c r="CR378" s="50" t="str">
        <x:f>IF(36&gt;'Настройки'!$B$3,"",IF(ISBLANK(AO378),IF('Настройки'!$B$9="Нулевой спрос",0,""),IF(AO378&lt;0,IF('Настройки'!$B$10="Исключить","",IF('Настройки'!$B$10="Абсолютные значения",ABS(AO378),AO378)),AO378)))</x:f>
      </x:c>
      <x:c r="CS378" s="50" t="str">
        <x:f>IF(OR(1&gt;'Настройки'!$B$3,ISBLANK(BI378),BI378=0),"",BI378)</x:f>
      </x:c>
      <x:c r="CT378" s="50" t="str">
        <x:f>IF(OR(2&gt;'Настройки'!$B$3,ISBLANK(BJ378),BJ378=0),"",BJ378)</x:f>
      </x:c>
      <x:c r="CU378" s="50" t="str">
        <x:f>IF(OR(3&gt;'Настройки'!$B$3,ISBLANK(BK378),BK378=0),"",BK378)</x:f>
      </x:c>
      <x:c r="CV378" s="50" t="str">
        <x:f>IF(OR(4&gt;'Настройки'!$B$3,ISBLANK(BL378),BL378=0),"",BL378)</x:f>
      </x:c>
      <x:c r="CW378" s="50" t="str">
        <x:f>IF(OR(5&gt;'Настройки'!$B$3,ISBLANK(BM378),BM378=0),"",BM378)</x:f>
      </x:c>
      <x:c r="CX378" s="50" t="str">
        <x:f>IF(OR(6&gt;'Настройки'!$B$3,ISBLANK(BN378),BN378=0),"",BN378)</x:f>
      </x:c>
      <x:c r="CY378" s="50" t="str">
        <x:f>IF(OR(7&gt;'Настройки'!$B$3,ISBLANK(BO378),BO378=0),"",BO378)</x:f>
      </x:c>
      <x:c r="CZ378" s="50" t="str">
        <x:f>IF(OR(8&gt;'Настройки'!$B$3,ISBLANK(BP378),BP378=0),"",BP378)</x:f>
      </x:c>
      <x:c r="DA378" s="50" t="str">
        <x:f>IF(OR(9&gt;'Настройки'!$B$3,ISBLANK(BQ378),BQ378=0),"",BQ378)</x:f>
      </x:c>
      <x:c r="DB378" s="50" t="str">
        <x:f>IF(OR(10&gt;'Настройки'!$B$3,ISBLANK(BR378),BR378=0),"",BR378)</x:f>
      </x:c>
      <x:c r="DC378" s="50" t="str">
        <x:f>IF(OR(11&gt;'Настройки'!$B$3,ISBLANK(BS378),BS378=0),"",BS378)</x:f>
      </x:c>
      <x:c r="DD378" s="50" t="str">
        <x:f>IF(OR(12&gt;'Настройки'!$B$3,ISBLANK(BT378),BT378=0),"",BT378)</x:f>
      </x:c>
      <x:c r="DE378" s="50" t="str">
        <x:f>IF(OR(13&gt;'Настройки'!$B$3,ISBLANK(BU378),BU378=0),"",BU378)</x:f>
      </x:c>
      <x:c r="DF378" s="50" t="str">
        <x:f>IF(OR(14&gt;'Настройки'!$B$3,ISBLANK(BV378),BV378=0),"",BV378)</x:f>
      </x:c>
      <x:c r="DG378" s="50" t="str">
        <x:f>IF(OR(15&gt;'Настройки'!$B$3,ISBLANK(BW378),BW378=0),"",BW378)</x:f>
      </x:c>
      <x:c r="DH378" s="50" t="str">
        <x:f>IF(OR(16&gt;'Настройки'!$B$3,ISBLANK(BX378),BX378=0),"",BX378)</x:f>
      </x:c>
      <x:c r="DI378" s="50" t="str">
        <x:f>IF(OR(17&gt;'Настройки'!$B$3,ISBLANK(BY378),BY378=0),"",BY378)</x:f>
      </x:c>
      <x:c r="DJ378" s="50" t="str">
        <x:f>IF(OR(18&gt;'Настройки'!$B$3,ISBLANK(BZ378),BZ378=0),"",BZ378)</x:f>
      </x:c>
      <x:c r="DK378" s="50" t="str">
        <x:f>IF(OR(19&gt;'Настройки'!$B$3,ISBLANK(CA378),CA378=0),"",CA378)</x:f>
      </x:c>
      <x:c r="DL378" s="50" t="str">
        <x:f>IF(OR(20&gt;'Настройки'!$B$3,ISBLANK(CB378),CB378=0),"",CB378)</x:f>
      </x:c>
      <x:c r="DM378" s="50" t="str">
        <x:f>IF(OR(21&gt;'Настройки'!$B$3,ISBLANK(CC378),CC378=0),"",CC378)</x:f>
      </x:c>
      <x:c r="DN378" s="50" t="str">
        <x:f>IF(OR(22&gt;'Настройки'!$B$3,ISBLANK(CD378),CD378=0),"",CD378)</x:f>
      </x:c>
      <x:c r="DO378" s="50" t="str">
        <x:f>IF(OR(23&gt;'Настройки'!$B$3,ISBLANK(CE378),CE378=0),"",CE378)</x:f>
      </x:c>
      <x:c r="DP378" s="50" t="str">
        <x:f>IF(OR(24&gt;'Настройки'!$B$3,ISBLANK(CF378),CF378=0),"",CF378)</x:f>
      </x:c>
      <x:c r="DQ378" s="50" t="str">
        <x:f>IF(OR(25&gt;'Настройки'!$B$3,ISBLANK(CG378),CG378=0),"",CG378)</x:f>
      </x:c>
      <x:c r="DR378" s="50" t="str">
        <x:f>IF(OR(26&gt;'Настройки'!$B$3,ISBLANK(CH378),CH378=0),"",CH378)</x:f>
      </x:c>
      <x:c r="DS378" s="50" t="str">
        <x:f>IF(OR(27&gt;'Настройки'!$B$3,ISBLANK(CI378),CI378=0),"",CI378)</x:f>
      </x:c>
      <x:c r="DT378" s="50" t="str">
        <x:f>IF(OR(28&gt;'Настройки'!$B$3,ISBLANK(CJ378),CJ378=0),"",CJ378)</x:f>
      </x:c>
      <x:c r="DU378" s="50" t="str">
        <x:f>IF(OR(29&gt;'Настройки'!$B$3,ISBLANK(CK378),CK378=0),"",CK378)</x:f>
      </x:c>
      <x:c r="DV378" s="50" t="str">
        <x:f>IF(OR(30&gt;'Настройки'!$B$3,ISBLANK(CL378),CL378=0),"",CL378)</x:f>
      </x:c>
      <x:c r="DW378" s="50" t="str">
        <x:f>IF(OR(31&gt;'Настройки'!$B$3,ISBLANK(CM378),CM378=0),"",CM378)</x:f>
      </x:c>
      <x:c r="DX378" s="50" t="str">
        <x:f>IF(OR(32&gt;'Настройки'!$B$3,ISBLANK(CN378),CN378=0),"",CN378)</x:f>
      </x:c>
      <x:c r="DY378" s="50" t="str">
        <x:f>IF(OR(33&gt;'Настройки'!$B$3,ISBLANK(CO378),CO378=0),"",CO378)</x:f>
      </x:c>
      <x:c r="DZ378" s="50" t="str">
        <x:f>IF(OR(34&gt;'Настройки'!$B$3,ISBLANK(CP378),CP378=0),"",CP378)</x:f>
      </x:c>
      <x:c r="EA378" s="50" t="str">
        <x:f>IF(OR(35&gt;'Настройки'!$B$3,ISBLANK(CQ378),CQ378=0),"",CQ378)</x:f>
      </x:c>
      <x:c r="EB378" s="50" t="str">
        <x:f>IF(OR(36&gt;'Настройки'!$B$3,ISBLANK(CR378),CR378=0),"",CR378)</x:f>
      </x:c>
      <x:c r="EC378" s="50" t="str">
        <x:f>IF(A378="","",IF(OR(BB378="AZ",BB378="BZ"),10000+ROW(),IF(AZ378&gt;'Настройки'!$B$11,20000+ROW(),IF(BF378&lt;&gt;"Обычный",30000+ROW(),IF(AX378&lt;=0,40000+ROW(),"")))))</x:f>
      </x:c>
      <x:c r="ED378" s="50" t="str">
        <x:f>IF(EC378="","",COUNTIFS($EC$2:$EC$1001,"&gt;0",$EC$2:$EC$1001,"&lt;"&amp;EC378)+1)</x:f>
      </x:c>
    </x:row>
    <x:row r="379">
      <x:c r="A379" s="115"/>
      <x:c r="B379" s="115"/>
      <x:c r="C379" s="115"/>
      <x:c r="D379" s="118"/>
      <x:c r="E379" s="118"/>
      <x:c r="F379" s="118"/>
      <x:c r="G379" s="118"/>
      <x:c r="H379" s="118"/>
      <x:c r="I379" s="118"/>
      <x:c r="J379" s="118"/>
      <x:c r="K379" s="118"/>
      <x:c r="L379" s="118"/>
      <x:c r="M379" s="118"/>
      <x:c r="N379" s="118"/>
      <x:c r="O379" s="118"/>
      <x:c r="P379" s="118"/>
      <x:c r="Q379" s="118"/>
      <x:c r="R379" s="118"/>
      <x:c r="S379" s="118"/>
      <x:c r="T379" s="118"/>
      <x:c r="U379" s="118"/>
      <x:c r="V379" s="118"/>
      <x:c r="W379" s="118"/>
      <x:c r="X379" s="118"/>
      <x:c r="Y379" s="118"/>
      <x:c r="Z379" s="118"/>
      <x:c r="AA379" s="118"/>
      <x:c r="AB379" s="118"/>
      <x:c r="AC379" s="118"/>
      <x:c r="AD379" s="118"/>
      <x:c r="AE379" s="118"/>
      <x:c r="AF379" s="118"/>
      <x:c r="AG379" s="118"/>
      <x:c r="AH379" s="118"/>
      <x:c r="AI379" s="118"/>
      <x:c r="AJ379" s="118"/>
      <x:c r="AK379" s="118"/>
      <x:c r="AL379" s="118"/>
      <x:c r="AM379" s="118"/>
      <x:c r="AN379" s="118"/>
      <x:c r="AO379" s="118"/>
      <x:c r="AP379" s="115"/>
      <x:c r="AQ379" s="49" t="str">
        <x:f>IF(A379="","",COUNT(BI379:INDEX(BI379:CR379,1,'Настройки'!$B$3)))</x:f>
      </x:c>
      <x:c r="AR379" s="49" t="str">
        <x:f>IF(A379="","",SUM(BI379:INDEX(BI379:CR379,1,'Настройки'!$B$3)))</x:f>
      </x:c>
      <x:c r="AS379" s="58" t="str">
        <x:f>IF(A379="","",IF('Настройки'!$B$4="Стоимость потребления",AR379*D379,IF('Настройки'!$B$4="Количество",AR379,E379)))</x:f>
      </x:c>
      <x:c r="AT379" s="61" t="str">
        <x:f>IF(OR(A379="",AS379&lt;0,SUM($AS$2:$AS$1001)&lt;=0),"",AS379/SUM($AS$2:$AS$1001))</x:f>
      </x:c>
      <x:c r="AU379" s="61" t="str">
        <x:f>IF(OR(A379="",AS379&lt;0,SUM($AS$2:$AS$1001)&lt;=0),"",SUMIFS($AS$2:$AS$1001,$AS$2:$AS$1001,"&gt;"&amp;AS379)/SUM($AS$2:$AS$1001))</x:f>
      </x:c>
      <x:c r="AV379" s="61" t="str">
        <x:f>IF(OR(A379="",AS379&lt;0,SUM($AS$2:$AS$1001)&lt;=0),"",SUMIFS($AS$2:$AS$1001,$AS$2:$AS$1001,"&gt;="&amp;AS379)/SUM($AS$2:$AS$1001))</x:f>
      </x:c>
      <x:c r="AW379" s="49" t="str">
        <x:f>IF(A379="","",IF(SUM($AS$2:$AS$1001)&lt;=0,"Не определён",IF(AS379&lt;0,"Исключение",IF(AU379&lt;'Настройки'!$B$5,"A",IF(AU379&lt;'Настройки'!$B$6,"B","C")))))</x:f>
      </x:c>
      <x:c r="AX379" s="58" t="str">
        <x:f>IF(A379="","",IF(AQ379=0,"",AVERAGE(BI379:INDEX(BI379:CR379,1,'Настройки'!$B$3))))</x:f>
      </x:c>
      <x:c r="AY379" s="58" t="str">
        <x:f>IF(OR(A379="",AQ379=0),"",STDEVP(BI379:INDEX(BI379:CR379,1,'Настройки'!$B$3)))</x:f>
      </x:c>
      <x:c r="AZ379" s="61" t="str">
        <x:f>IF(OR(A379="",AQ379&lt;'Настройки'!$B$12,AX379&lt;=0,AND('Настройки'!$B$10="Блокировать",COUNTIF(F379:INDEX(F379:AO379,1,'Настройки'!$B$3),"&lt;0")&gt;0)),"",AY379/ABS(AX379))</x:f>
      </x:c>
      <x:c r="BA379" s="49" t="str">
        <x:f>IF(A379="","",IF(AND('Настройки'!$B$10="Блокировать",COUNTIF(F379:INDEX(F379:AO379,1,'Настройки'!$B$3),"&lt;0")&gt;0),"Не определён",IF(AQ379&lt;'Настройки'!$B$12,"Не определён",IF(AX379=0,"Нет спроса",IF(AX379&lt;0,"Не определён",IF(AZ379&lt;='Настройки'!$B$7,"X",IF(AZ379&lt;='Настройки'!$B$8,"Y","Z")))))))</x:f>
      </x:c>
      <x:c r="BB379" s="49" t="str">
        <x:f>IF(OR(A379="",LEN(AW379)&lt;&gt;1,LEN(BA379)&lt;&gt;1),"",AW379&amp;BA379)</x:f>
      </x:c>
      <x:c r="BC379" s="61" t="str">
        <x:f>IF(OR(A379="",AQ379=0),"",(COUNT(BI379:INDEX(BI379:CR379,1,'Настройки'!$B$3))-COUNT(CS379:INDEX(CS379:EB379,1,'Настройки'!$B$3)))/AQ379)</x:f>
      </x:c>
      <x:c r="BD379" s="64" t="str">
        <x:f>IF(OR(A379="",COUNT(CS379:INDEX(CS379:EB379,1,'Настройки'!$B$3))=0),"",AQ379/COUNT(CS379:INDEX(CS379:EB379,1,'Настройки'!$B$3)))</x:f>
      </x:c>
      <x:c r="BE379" s="64" t="str">
        <x:f>IF(OR(A379="",COUNT(CS379:INDEX(CS379:EB379,1,'Настройки'!$B$3))=0),"",IF(AVERAGE(CS379:INDEX(CS379:EB379,1,'Настройки'!$B$3))=0,"",(STDEVP(CS379:INDEX(CS379:EB379,1,'Настройки'!$B$3))/ABS(AVERAGE(CS379:INDEX(CS379:EB379,1,'Настройки'!$B$3))))^2))</x:f>
      </x:c>
      <x:c r="BF379" s="49" t="str">
        <x:f>IF(A379="","",IF(AQ379&lt;3,"Недостаточно",IF(AQ379&lt;6,"Предварительный","Обычный")))</x:f>
      </x:c>
      <x:c r="BG379" s="49" t="str">
        <x:f>IF(A379="","",IF(COUNTIF(F379:INDEX(F379:AO379,1,'Настройки'!$B$3),"&lt;0")&gt;0,IF('Настройки'!$B$10="Блокировать","Отрицательный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"),"")&amp;IF(AQ379&lt;3,"Недостаточно истории. ",IF(AQ379&lt;6,"Предварительная классификация. ",""))&amp;IF(AX379=0,"Нет спроса за горизонт. ","")&amp;IF(AZ379&gt;'Настройки'!$B$11,"Экстремальная вариативность. ",""))</x:f>
      </x:c>
      <x:c r="BH379" s="49" t="str">
        <x:f>IF(A379="","",IFERROR(VLOOKUP(BB379,'Настройки'!$D$3:$E$11,2,FALSE),"Сначала проверьте исходные данные и историю спроса.")&amp;" Уточните срок поставки, MOQ и критичность.")</x:f>
      </x:c>
      <x:c r="BI379" s="50" t="str">
        <x:f>IF(1&gt;'Настройки'!$B$3,"",IF(ISBLANK(F379),IF('Настройки'!$B$9="Нулевой спрос",0,""),IF(F379&lt;0,IF('Настройки'!$B$10="Исключить","",IF('Настройки'!$B$10="Абсолютные значения",ABS(F379),F379)),F379)))</x:f>
      </x:c>
      <x:c r="BJ379" s="50" t="str">
        <x:f>IF(2&gt;'Настройки'!$B$3,"",IF(ISBLANK(G379),IF('Настройки'!$B$9="Нулевой спрос",0,""),IF(G379&lt;0,IF('Настройки'!$B$10="Исключить","",IF('Настройки'!$B$10="Абсолютные значения",ABS(G379),G379)),G379)))</x:f>
      </x:c>
      <x:c r="BK379" s="50" t="str">
        <x:f>IF(3&gt;'Настройки'!$B$3,"",IF(ISBLANK(H379),IF('Настройки'!$B$9="Нулевой спрос",0,""),IF(H379&lt;0,IF('Настройки'!$B$10="Исключить","",IF('Настройки'!$B$10="Абсолютные значения",ABS(H379),H379)),H379)))</x:f>
      </x:c>
      <x:c r="BL379" s="50" t="str">
        <x:f>IF(4&gt;'Настройки'!$B$3,"",IF(ISBLANK(I379),IF('Настройки'!$B$9="Нулевой спрос",0,""),IF(I379&lt;0,IF('Настройки'!$B$10="Исключить","",IF('Настройки'!$B$10="Абсолютные значения",ABS(I379),I379)),I379)))</x:f>
      </x:c>
      <x:c r="BM379" s="50" t="str">
        <x:f>IF(5&gt;'Настройки'!$B$3,"",IF(ISBLANK(J379),IF('Настройки'!$B$9="Нулевой спрос",0,""),IF(J379&lt;0,IF('Настройки'!$B$10="Исключить","",IF('Настройки'!$B$10="Абсолютные значения",ABS(J379),J379)),J379)))</x:f>
      </x:c>
      <x:c r="BN379" s="50" t="str">
        <x:f>IF(6&gt;'Настройки'!$B$3,"",IF(ISBLANK(K379),IF('Настройки'!$B$9="Нулевой спрос",0,""),IF(K379&lt;0,IF('Настройки'!$B$10="Исключить","",IF('Настройки'!$B$10="Абсолютные значения",ABS(K379),K379)),K379)))</x:f>
      </x:c>
      <x:c r="BO379" s="50" t="str">
        <x:f>IF(7&gt;'Настройки'!$B$3,"",IF(ISBLANK(L379),IF('Настройки'!$B$9="Нулевой спрос",0,""),IF(L379&lt;0,IF('Настройки'!$B$10="Исключить","",IF('Настройки'!$B$10="Абсолютные значения",ABS(L379),L379)),L379)))</x:f>
      </x:c>
      <x:c r="BP379" s="50" t="str">
        <x:f>IF(8&gt;'Настройки'!$B$3,"",IF(ISBLANK(M379),IF('Настройки'!$B$9="Нулевой спрос",0,""),IF(M379&lt;0,IF('Настройки'!$B$10="Исключить","",IF('Настройки'!$B$10="Абсолютные значения",ABS(M379),M379)),M379)))</x:f>
      </x:c>
      <x:c r="BQ379" s="50" t="str">
        <x:f>IF(9&gt;'Настройки'!$B$3,"",IF(ISBLANK(N379),IF('Настройки'!$B$9="Нулевой спрос",0,""),IF(N379&lt;0,IF('Настройки'!$B$10="Исключить","",IF('Настройки'!$B$10="Абсолютные значения",ABS(N379),N379)),N379)))</x:f>
      </x:c>
      <x:c r="BR379" s="50" t="str">
        <x:f>IF(10&gt;'Настройки'!$B$3,"",IF(ISBLANK(O379),IF('Настройки'!$B$9="Нулевой спрос",0,""),IF(O379&lt;0,IF('Настройки'!$B$10="Исключить","",IF('Настройки'!$B$10="Абсолютные значения",ABS(O379),O379)),O379)))</x:f>
      </x:c>
      <x:c r="BS379" s="50" t="str">
        <x:f>IF(11&gt;'Настройки'!$B$3,"",IF(ISBLANK(P379),IF('Настройки'!$B$9="Нулевой спрос",0,""),IF(P379&lt;0,IF('Настройки'!$B$10="Исключить","",IF('Настройки'!$B$10="Абсолютные значения",ABS(P379),P379)),P379)))</x:f>
      </x:c>
      <x:c r="BT379" s="50" t="str">
        <x:f>IF(12&gt;'Настройки'!$B$3,"",IF(ISBLANK(Q379),IF('Настройки'!$B$9="Нулевой спрос",0,""),IF(Q379&lt;0,IF('Настройки'!$B$10="Исключить","",IF('Настройки'!$B$10="Абсолютные значения",ABS(Q379),Q379)),Q379)))</x:f>
      </x:c>
      <x:c r="BU379" s="50" t="str">
        <x:f>IF(13&gt;'Настройки'!$B$3,"",IF(ISBLANK(R379),IF('Настройки'!$B$9="Нулевой спрос",0,""),IF(R379&lt;0,IF('Настройки'!$B$10="Исключить","",IF('Настройки'!$B$10="Абсолютные значения",ABS(R379),R379)),R379)))</x:f>
      </x:c>
      <x:c r="BV379" s="50" t="str">
        <x:f>IF(14&gt;'Настройки'!$B$3,"",IF(ISBLANK(S379),IF('Настройки'!$B$9="Нулевой спрос",0,""),IF(S379&lt;0,IF('Настройки'!$B$10="Исключить","",IF('Настройки'!$B$10="Абсолютные значения",ABS(S379),S379)),S379)))</x:f>
      </x:c>
      <x:c r="BW379" s="50" t="str">
        <x:f>IF(15&gt;'Настройки'!$B$3,"",IF(ISBLANK(T379),IF('Настройки'!$B$9="Нулевой спрос",0,""),IF(T379&lt;0,IF('Настройки'!$B$10="Исключить","",IF('Настройки'!$B$10="Абсолютные значения",ABS(T379),T379)),T379)))</x:f>
      </x:c>
      <x:c r="BX379" s="50" t="str">
        <x:f>IF(16&gt;'Настройки'!$B$3,"",IF(ISBLANK(U379),IF('Настройки'!$B$9="Нулевой спрос",0,""),IF(U379&lt;0,IF('Настройки'!$B$10="Исключить","",IF('Настройки'!$B$10="Абсолютные значения",ABS(U379),U379)),U379)))</x:f>
      </x:c>
      <x:c r="BY379" s="50" t="str">
        <x:f>IF(17&gt;'Настройки'!$B$3,"",IF(ISBLANK(V379),IF('Настройки'!$B$9="Нулевой спрос",0,""),IF(V379&lt;0,IF('Настройки'!$B$10="Исключить","",IF('Настройки'!$B$10="Абсолютные значения",ABS(V379),V379)),V379)))</x:f>
      </x:c>
      <x:c r="BZ379" s="50" t="str">
        <x:f>IF(18&gt;'Настройки'!$B$3,"",IF(ISBLANK(W379),IF('Настройки'!$B$9="Нулевой спрос",0,""),IF(W379&lt;0,IF('Настройки'!$B$10="Исключить","",IF('Настройки'!$B$10="Абсолютные значения",ABS(W379),W379)),W379)))</x:f>
      </x:c>
      <x:c r="CA379" s="50" t="str">
        <x:f>IF(19&gt;'Настройки'!$B$3,"",IF(ISBLANK(X379),IF('Настройки'!$B$9="Нулевой спрос",0,""),IF(X379&lt;0,IF('Настройки'!$B$10="Исключить","",IF('Настройки'!$B$10="Абсолютные значения",ABS(X379),X379)),X379)))</x:f>
      </x:c>
      <x:c r="CB379" s="50" t="str">
        <x:f>IF(20&gt;'Настройки'!$B$3,"",IF(ISBLANK(Y379),IF('Настройки'!$B$9="Нулевой спрос",0,""),IF(Y379&lt;0,IF('Настройки'!$B$10="Исключить","",IF('Настройки'!$B$10="Абсолютные значения",ABS(Y379),Y379)),Y379)))</x:f>
      </x:c>
      <x:c r="CC379" s="50" t="str">
        <x:f>IF(21&gt;'Настройки'!$B$3,"",IF(ISBLANK(Z379),IF('Настройки'!$B$9="Нулевой спрос",0,""),IF(Z379&lt;0,IF('Настройки'!$B$10="Исключить","",IF('Настройки'!$B$10="Абсолютные значения",ABS(Z379),Z379)),Z379)))</x:f>
      </x:c>
      <x:c r="CD379" s="50" t="str">
        <x:f>IF(22&gt;'Настройки'!$B$3,"",IF(ISBLANK(AA379),IF('Настройки'!$B$9="Нулевой спрос",0,""),IF(AA379&lt;0,IF('Настройки'!$B$10="Исключить","",IF('Настройки'!$B$10="Абсолютные значения",ABS(AA379),AA379)),AA379)))</x:f>
      </x:c>
      <x:c r="CE379" s="50" t="str">
        <x:f>IF(23&gt;'Настройки'!$B$3,"",IF(ISBLANK(AB379),IF('Настройки'!$B$9="Нулевой спрос",0,""),IF(AB379&lt;0,IF('Настройки'!$B$10="Исключить","",IF('Настройки'!$B$10="Абсолютные значения",ABS(AB379),AB379)),AB379)))</x:f>
      </x:c>
      <x:c r="CF379" s="50" t="str">
        <x:f>IF(24&gt;'Настройки'!$B$3,"",IF(ISBLANK(AC379),IF('Настройки'!$B$9="Нулевой спрос",0,""),IF(AC379&lt;0,IF('Настройки'!$B$10="Исключить","",IF('Настройки'!$B$10="Абсолютные значения",ABS(AC379),AC379)),AC379)))</x:f>
      </x:c>
      <x:c r="CG379" s="50" t="str">
        <x:f>IF(25&gt;'Настройки'!$B$3,"",IF(ISBLANK(AD379),IF('Настройки'!$B$9="Нулевой спрос",0,""),IF(AD379&lt;0,IF('Настройки'!$B$10="Исключить","",IF('Настройки'!$B$10="Абсолютные значения",ABS(AD379),AD379)),AD379)))</x:f>
      </x:c>
      <x:c r="CH379" s="50" t="str">
        <x:f>IF(26&gt;'Настройки'!$B$3,"",IF(ISBLANK(AE379),IF('Настройки'!$B$9="Нулевой спрос",0,""),IF(AE379&lt;0,IF('Настройки'!$B$10="Исключить","",IF('Настройки'!$B$10="Абсолютные значения",ABS(AE379),AE379)),AE379)))</x:f>
      </x:c>
      <x:c r="CI379" s="50" t="str">
        <x:f>IF(27&gt;'Настройки'!$B$3,"",IF(ISBLANK(AF379),IF('Настройки'!$B$9="Нулевой спрос",0,""),IF(AF379&lt;0,IF('Настройки'!$B$10="Исключить","",IF('Настройки'!$B$10="Абсолютные значения",ABS(AF379),AF379)),AF379)))</x:f>
      </x:c>
      <x:c r="CJ379" s="50" t="str">
        <x:f>IF(28&gt;'Настройки'!$B$3,"",IF(ISBLANK(AG379),IF('Настройки'!$B$9="Нулевой спрос",0,""),IF(AG379&lt;0,IF('Настройки'!$B$10="Исключить","",IF('Настройки'!$B$10="Абсолютные значения",ABS(AG379),AG379)),AG379)))</x:f>
      </x:c>
      <x:c r="CK379" s="50" t="str">
        <x:f>IF(29&gt;'Настройки'!$B$3,"",IF(ISBLANK(AH379),IF('Настройки'!$B$9="Нулевой спрос",0,""),IF(AH379&lt;0,IF('Настройки'!$B$10="Исключить","",IF('Настройки'!$B$10="Абсолютные значения",ABS(AH379),AH379)),AH379)))</x:f>
      </x:c>
      <x:c r="CL379" s="50" t="str">
        <x:f>IF(30&gt;'Настройки'!$B$3,"",IF(ISBLANK(AI379),IF('Настройки'!$B$9="Нулевой спрос",0,""),IF(AI379&lt;0,IF('Настройки'!$B$10="Исключить","",IF('Настройки'!$B$10="Абсолютные значения",ABS(AI379),AI379)),AI379)))</x:f>
      </x:c>
      <x:c r="CM379" s="50" t="str">
        <x:f>IF(31&gt;'Настройки'!$B$3,"",IF(ISBLANK(AJ379),IF('Настройки'!$B$9="Нулевой спрос",0,""),IF(AJ379&lt;0,IF('Настройки'!$B$10="Исключить","",IF('Настройки'!$B$10="Абсолютные значения",ABS(AJ379),AJ379)),AJ379)))</x:f>
      </x:c>
      <x:c r="CN379" s="50" t="str">
        <x:f>IF(32&gt;'Настройки'!$B$3,"",IF(ISBLANK(AK379),IF('Настройки'!$B$9="Нулевой спрос",0,""),IF(AK379&lt;0,IF('Настройки'!$B$10="Исключить","",IF('Настройки'!$B$10="Абсолютные значения",ABS(AK379),AK379)),AK379)))</x:f>
      </x:c>
      <x:c r="CO379" s="50" t="str">
        <x:f>IF(33&gt;'Настройки'!$B$3,"",IF(ISBLANK(AL379),IF('Настройки'!$B$9="Нулевой спрос",0,""),IF(AL379&lt;0,IF('Настройки'!$B$10="Исключить","",IF('Настройки'!$B$10="Абсолютные значения",ABS(AL379),AL379)),AL379)))</x:f>
      </x:c>
      <x:c r="CP379" s="50" t="str">
        <x:f>IF(34&gt;'Настройки'!$B$3,"",IF(ISBLANK(AM379),IF('Настройки'!$B$9="Нулевой спрос",0,""),IF(AM379&lt;0,IF('Настройки'!$B$10="Исключить","",IF('Настройки'!$B$10="Абсолютные значения",ABS(AM379),AM379)),AM379)))</x:f>
      </x:c>
      <x:c r="CQ379" s="50" t="str">
        <x:f>IF(35&gt;'Настройки'!$B$3,"",IF(ISBLANK(AN379),IF('Настройки'!$B$9="Нулевой спрос",0,""),IF(AN379&lt;0,IF('Настройки'!$B$10="Исключить","",IF('Настройки'!$B$10="Абсолютные значения",ABS(AN379),AN379)),AN379)))</x:f>
      </x:c>
      <x:c r="CR379" s="50" t="str">
        <x:f>IF(36&gt;'Настройки'!$B$3,"",IF(ISBLANK(AO379),IF('Настройки'!$B$9="Нулевой спрос",0,""),IF(AO379&lt;0,IF('Настройки'!$B$10="Исключить","",IF('Настройки'!$B$10="Абсолютные значения",ABS(AO379),AO379)),AO379)))</x:f>
      </x:c>
      <x:c r="CS379" s="50" t="str">
        <x:f>IF(OR(1&gt;'Настройки'!$B$3,ISBLANK(BI379),BI379=0),"",BI379)</x:f>
      </x:c>
      <x:c r="CT379" s="50" t="str">
        <x:f>IF(OR(2&gt;'Настройки'!$B$3,ISBLANK(BJ379),BJ379=0),"",BJ379)</x:f>
      </x:c>
      <x:c r="CU379" s="50" t="str">
        <x:f>IF(OR(3&gt;'Настройки'!$B$3,ISBLANK(BK379),BK379=0),"",BK379)</x:f>
      </x:c>
      <x:c r="CV379" s="50" t="str">
        <x:f>IF(OR(4&gt;'Настройки'!$B$3,ISBLANK(BL379),BL379=0),"",BL379)</x:f>
      </x:c>
      <x:c r="CW379" s="50" t="str">
        <x:f>IF(OR(5&gt;'Настройки'!$B$3,ISBLANK(BM379),BM379=0),"",BM379)</x:f>
      </x:c>
      <x:c r="CX379" s="50" t="str">
        <x:f>IF(OR(6&gt;'Настройки'!$B$3,ISBLANK(BN379),BN379=0),"",BN379)</x:f>
      </x:c>
      <x:c r="CY379" s="50" t="str">
        <x:f>IF(OR(7&gt;'Настройки'!$B$3,ISBLANK(BO379),BO379=0),"",BO379)</x:f>
      </x:c>
      <x:c r="CZ379" s="50" t="str">
        <x:f>IF(OR(8&gt;'Настройки'!$B$3,ISBLANK(BP379),BP379=0),"",BP379)</x:f>
      </x:c>
      <x:c r="DA379" s="50" t="str">
        <x:f>IF(OR(9&gt;'Настройки'!$B$3,ISBLANK(BQ379),BQ379=0),"",BQ379)</x:f>
      </x:c>
      <x:c r="DB379" s="50" t="str">
        <x:f>IF(OR(10&gt;'Настройки'!$B$3,ISBLANK(BR379),BR379=0),"",BR379)</x:f>
      </x:c>
      <x:c r="DC379" s="50" t="str">
        <x:f>IF(OR(11&gt;'Настройки'!$B$3,ISBLANK(BS379),BS379=0),"",BS379)</x:f>
      </x:c>
      <x:c r="DD379" s="50" t="str">
        <x:f>IF(OR(12&gt;'Настройки'!$B$3,ISBLANK(BT379),BT379=0),"",BT379)</x:f>
      </x:c>
      <x:c r="DE379" s="50" t="str">
        <x:f>IF(OR(13&gt;'Настройки'!$B$3,ISBLANK(BU379),BU379=0),"",BU379)</x:f>
      </x:c>
      <x:c r="DF379" s="50" t="str">
        <x:f>IF(OR(14&gt;'Настройки'!$B$3,ISBLANK(BV379),BV379=0),"",BV379)</x:f>
      </x:c>
      <x:c r="DG379" s="50" t="str">
        <x:f>IF(OR(15&gt;'Настройки'!$B$3,ISBLANK(BW379),BW379=0),"",BW379)</x:f>
      </x:c>
      <x:c r="DH379" s="50" t="str">
        <x:f>IF(OR(16&gt;'Настройки'!$B$3,ISBLANK(BX379),BX379=0),"",BX379)</x:f>
      </x:c>
      <x:c r="DI379" s="50" t="str">
        <x:f>IF(OR(17&gt;'Настройки'!$B$3,ISBLANK(BY379),BY379=0),"",BY379)</x:f>
      </x:c>
      <x:c r="DJ379" s="50" t="str">
        <x:f>IF(OR(18&gt;'Настройки'!$B$3,ISBLANK(BZ379),BZ379=0),"",BZ379)</x:f>
      </x:c>
      <x:c r="DK379" s="50" t="str">
        <x:f>IF(OR(19&gt;'Настройки'!$B$3,ISBLANK(CA379),CA379=0),"",CA379)</x:f>
      </x:c>
      <x:c r="DL379" s="50" t="str">
        <x:f>IF(OR(20&gt;'Настройки'!$B$3,ISBLANK(CB379),CB379=0),"",CB379)</x:f>
      </x:c>
      <x:c r="DM379" s="50" t="str">
        <x:f>IF(OR(21&gt;'Настройки'!$B$3,ISBLANK(CC379),CC379=0),"",CC379)</x:f>
      </x:c>
      <x:c r="DN379" s="50" t="str">
        <x:f>IF(OR(22&gt;'Настройки'!$B$3,ISBLANK(CD379),CD379=0),"",CD379)</x:f>
      </x:c>
      <x:c r="DO379" s="50" t="str">
        <x:f>IF(OR(23&gt;'Настройки'!$B$3,ISBLANK(CE379),CE379=0),"",CE379)</x:f>
      </x:c>
      <x:c r="DP379" s="50" t="str">
        <x:f>IF(OR(24&gt;'Настройки'!$B$3,ISBLANK(CF379),CF379=0),"",CF379)</x:f>
      </x:c>
      <x:c r="DQ379" s="50" t="str">
        <x:f>IF(OR(25&gt;'Настройки'!$B$3,ISBLANK(CG379),CG379=0),"",CG379)</x:f>
      </x:c>
      <x:c r="DR379" s="50" t="str">
        <x:f>IF(OR(26&gt;'Настройки'!$B$3,ISBLANK(CH379),CH379=0),"",CH379)</x:f>
      </x:c>
      <x:c r="DS379" s="50" t="str">
        <x:f>IF(OR(27&gt;'Настройки'!$B$3,ISBLANK(CI379),CI379=0),"",CI379)</x:f>
      </x:c>
      <x:c r="DT379" s="50" t="str">
        <x:f>IF(OR(28&gt;'Настройки'!$B$3,ISBLANK(CJ379),CJ379=0),"",CJ379)</x:f>
      </x:c>
      <x:c r="DU379" s="50" t="str">
        <x:f>IF(OR(29&gt;'Настройки'!$B$3,ISBLANK(CK379),CK379=0),"",CK379)</x:f>
      </x:c>
      <x:c r="DV379" s="50" t="str">
        <x:f>IF(OR(30&gt;'Настройки'!$B$3,ISBLANK(CL379),CL379=0),"",CL379)</x:f>
      </x:c>
      <x:c r="DW379" s="50" t="str">
        <x:f>IF(OR(31&gt;'Настройки'!$B$3,ISBLANK(CM379),CM379=0),"",CM379)</x:f>
      </x:c>
      <x:c r="DX379" s="50" t="str">
        <x:f>IF(OR(32&gt;'Настройки'!$B$3,ISBLANK(CN379),CN379=0),"",CN379)</x:f>
      </x:c>
      <x:c r="DY379" s="50" t="str">
        <x:f>IF(OR(33&gt;'Настройки'!$B$3,ISBLANK(CO379),CO379=0),"",CO379)</x:f>
      </x:c>
      <x:c r="DZ379" s="50" t="str">
        <x:f>IF(OR(34&gt;'Настройки'!$B$3,ISBLANK(CP379),CP379=0),"",CP379)</x:f>
      </x:c>
      <x:c r="EA379" s="50" t="str">
        <x:f>IF(OR(35&gt;'Настройки'!$B$3,ISBLANK(CQ379),CQ379=0),"",CQ379)</x:f>
      </x:c>
      <x:c r="EB379" s="50" t="str">
        <x:f>IF(OR(36&gt;'Настройки'!$B$3,ISBLANK(CR379),CR379=0),"",CR379)</x:f>
      </x:c>
      <x:c r="EC379" s="50" t="str">
        <x:f>IF(A379="","",IF(OR(BB379="AZ",BB379="BZ"),10000+ROW(),IF(AZ379&gt;'Настройки'!$B$11,20000+ROW(),IF(BF379&lt;&gt;"Обычный",30000+ROW(),IF(AX379&lt;=0,40000+ROW(),"")))))</x:f>
      </x:c>
      <x:c r="ED379" s="50" t="str">
        <x:f>IF(EC379="","",COUNTIFS($EC$2:$EC$1001,"&gt;0",$EC$2:$EC$1001,"&lt;"&amp;EC379)+1)</x:f>
      </x:c>
    </x:row>
    <x:row r="380">
      <x:c r="A380" s="115"/>
      <x:c r="B380" s="115"/>
      <x:c r="C380" s="115"/>
      <x:c r="D380" s="118"/>
      <x:c r="E380" s="118"/>
      <x:c r="F380" s="118"/>
      <x:c r="G380" s="118"/>
      <x:c r="H380" s="118"/>
      <x:c r="I380" s="118"/>
      <x:c r="J380" s="118"/>
      <x:c r="K380" s="118"/>
      <x:c r="L380" s="118"/>
      <x:c r="M380" s="118"/>
      <x:c r="N380" s="118"/>
      <x:c r="O380" s="118"/>
      <x:c r="P380" s="118"/>
      <x:c r="Q380" s="118"/>
      <x:c r="R380" s="118"/>
      <x:c r="S380" s="118"/>
      <x:c r="T380" s="118"/>
      <x:c r="U380" s="118"/>
      <x:c r="V380" s="118"/>
      <x:c r="W380" s="118"/>
      <x:c r="X380" s="118"/>
      <x:c r="Y380" s="118"/>
      <x:c r="Z380" s="118"/>
      <x:c r="AA380" s="118"/>
      <x:c r="AB380" s="118"/>
      <x:c r="AC380" s="118"/>
      <x:c r="AD380" s="118"/>
      <x:c r="AE380" s="118"/>
      <x:c r="AF380" s="118"/>
      <x:c r="AG380" s="118"/>
      <x:c r="AH380" s="118"/>
      <x:c r="AI380" s="118"/>
      <x:c r="AJ380" s="118"/>
      <x:c r="AK380" s="118"/>
      <x:c r="AL380" s="118"/>
      <x:c r="AM380" s="118"/>
      <x:c r="AN380" s="118"/>
      <x:c r="AO380" s="118"/>
      <x:c r="AP380" s="115"/>
      <x:c r="AQ380" s="49" t="str">
        <x:f>IF(A380="","",COUNT(BI380:INDEX(BI380:CR380,1,'Настройки'!$B$3)))</x:f>
      </x:c>
      <x:c r="AR380" s="49" t="str">
        <x:f>IF(A380="","",SUM(BI380:INDEX(BI380:CR380,1,'Настройки'!$B$3)))</x:f>
      </x:c>
      <x:c r="AS380" s="58" t="str">
        <x:f>IF(A380="","",IF('Настройки'!$B$4="Стоимость потребления",AR380*D380,IF('Настройки'!$B$4="Количество",AR380,E380)))</x:f>
      </x:c>
      <x:c r="AT380" s="61" t="str">
        <x:f>IF(OR(A380="",AS380&lt;0,SUM($AS$2:$AS$1001)&lt;=0),"",AS380/SUM($AS$2:$AS$1001))</x:f>
      </x:c>
      <x:c r="AU380" s="61" t="str">
        <x:f>IF(OR(A380="",AS380&lt;0,SUM($AS$2:$AS$1001)&lt;=0),"",SUMIFS($AS$2:$AS$1001,$AS$2:$AS$1001,"&gt;"&amp;AS380)/SUM($AS$2:$AS$1001))</x:f>
      </x:c>
      <x:c r="AV380" s="61" t="str">
        <x:f>IF(OR(A380="",AS380&lt;0,SUM($AS$2:$AS$1001)&lt;=0),"",SUMIFS($AS$2:$AS$1001,$AS$2:$AS$1001,"&gt;="&amp;AS380)/SUM($AS$2:$AS$1001))</x:f>
      </x:c>
      <x:c r="AW380" s="49" t="str">
        <x:f>IF(A380="","",IF(SUM($AS$2:$AS$1001)&lt;=0,"Не определён",IF(AS380&lt;0,"Исключение",IF(AU380&lt;'Настройки'!$B$5,"A",IF(AU380&lt;'Настройки'!$B$6,"B","C")))))</x:f>
      </x:c>
      <x:c r="AX380" s="58" t="str">
        <x:f>IF(A380="","",IF(AQ380=0,"",AVERAGE(BI380:INDEX(BI380:CR380,1,'Настройки'!$B$3))))</x:f>
      </x:c>
      <x:c r="AY380" s="58" t="str">
        <x:f>IF(OR(A380="",AQ380=0),"",STDEVP(BI380:INDEX(BI380:CR380,1,'Настройки'!$B$3)))</x:f>
      </x:c>
      <x:c r="AZ380" s="61" t="str">
        <x:f>IF(OR(A380="",AQ380&lt;'Настройки'!$B$12,AX380&lt;=0,AND('Настройки'!$B$10="Блокировать",COUNTIF(F380:INDEX(F380:AO380,1,'Настройки'!$B$3),"&lt;0")&gt;0)),"",AY380/ABS(AX380))</x:f>
      </x:c>
      <x:c r="BA380" s="49" t="str">
        <x:f>IF(A380="","",IF(AND('Настройки'!$B$10="Блокировать",COUNTIF(F380:INDEX(F380:AO380,1,'Настройки'!$B$3),"&lt;0")&gt;0),"Не определён",IF(AQ380&lt;'Настройки'!$B$12,"Не определён",IF(AX380=0,"Нет спроса",IF(AX380&lt;0,"Не определён",IF(AZ380&lt;='Настройки'!$B$7,"X",IF(AZ380&lt;='Настройки'!$B$8,"Y","Z")))))))</x:f>
      </x:c>
      <x:c r="BB380" s="49" t="str">
        <x:f>IF(OR(A380="",LEN(AW380)&lt;&gt;1,LEN(BA380)&lt;&gt;1),"",AW380&amp;BA380)</x:f>
      </x:c>
      <x:c r="BC380" s="61" t="str">
        <x:f>IF(OR(A380="",AQ380=0),"",(COUNT(BI380:INDEX(BI380:CR380,1,'Настройки'!$B$3))-COUNT(CS380:INDEX(CS380:EB380,1,'Настройки'!$B$3)))/AQ380)</x:f>
      </x:c>
      <x:c r="BD380" s="64" t="str">
        <x:f>IF(OR(A380="",COUNT(CS380:INDEX(CS380:EB380,1,'Настройки'!$B$3))=0),"",AQ380/COUNT(CS380:INDEX(CS380:EB380,1,'Настройки'!$B$3)))</x:f>
      </x:c>
      <x:c r="BE380" s="64" t="str">
        <x:f>IF(OR(A380="",COUNT(CS380:INDEX(CS380:EB380,1,'Настройки'!$B$3))=0),"",IF(AVERAGE(CS380:INDEX(CS380:EB380,1,'Настройки'!$B$3))=0,"",(STDEVP(CS380:INDEX(CS380:EB380,1,'Настройки'!$B$3))/ABS(AVERAGE(CS380:INDEX(CS380:EB380,1,'Настройки'!$B$3))))^2))</x:f>
      </x:c>
      <x:c r="BF380" s="49" t="str">
        <x:f>IF(A380="","",IF(AQ380&lt;3,"Недостаточно",IF(AQ380&lt;6,"Предварительный","Обычный")))</x:f>
      </x:c>
      <x:c r="BG380" s="49" t="str">
        <x:f>IF(A380="","",IF(COUNTIF(F380:INDEX(F380:AO380,1,'Настройки'!$B$3),"&lt;0")&gt;0,IF('Настройки'!$B$10="Блокировать","Отрицательный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"),"")&amp;IF(AQ380&lt;3,"Недостаточно истории. ",IF(AQ380&lt;6,"Предварительная классификация. ",""))&amp;IF(AX380=0,"Нет спроса за горизонт. ","")&amp;IF(AZ380&gt;'Настройки'!$B$11,"Экстремальная вариативность. ",""))</x:f>
      </x:c>
      <x:c r="BH380" s="49" t="str">
        <x:f>IF(A380="","",IFERROR(VLOOKUP(BB380,'Настройки'!$D$3:$E$11,2,FALSE),"Сначала проверьте исходные данные и историю спроса.")&amp;" Уточните срок поставки, MOQ и критичность.")</x:f>
      </x:c>
      <x:c r="BI380" s="50" t="str">
        <x:f>IF(1&gt;'Настройки'!$B$3,"",IF(ISBLANK(F380),IF('Настройки'!$B$9="Нулевой спрос",0,""),IF(F380&lt;0,IF('Настройки'!$B$10="Исключить","",IF('Настройки'!$B$10="Абсолютные значения",ABS(F380),F380)),F380)))</x:f>
      </x:c>
      <x:c r="BJ380" s="50" t="str">
        <x:f>IF(2&gt;'Настройки'!$B$3,"",IF(ISBLANK(G380),IF('Настройки'!$B$9="Нулевой спрос",0,""),IF(G380&lt;0,IF('Настройки'!$B$10="Исключить","",IF('Настройки'!$B$10="Абсолютные значения",ABS(G380),G380)),G380)))</x:f>
      </x:c>
      <x:c r="BK380" s="50" t="str">
        <x:f>IF(3&gt;'Настройки'!$B$3,"",IF(ISBLANK(H380),IF('Настройки'!$B$9="Нулевой спрос",0,""),IF(H380&lt;0,IF('Настройки'!$B$10="Исключить","",IF('Настройки'!$B$10="Абсолютные значения",ABS(H380),H380)),H380)))</x:f>
      </x:c>
      <x:c r="BL380" s="50" t="str">
        <x:f>IF(4&gt;'Настройки'!$B$3,"",IF(ISBLANK(I380),IF('Настройки'!$B$9="Нулевой спрос",0,""),IF(I380&lt;0,IF('Настройки'!$B$10="Исключить","",IF('Настройки'!$B$10="Абсолютные значения",ABS(I380),I380)),I380)))</x:f>
      </x:c>
      <x:c r="BM380" s="50" t="str">
        <x:f>IF(5&gt;'Настройки'!$B$3,"",IF(ISBLANK(J380),IF('Настройки'!$B$9="Нулевой спрос",0,""),IF(J380&lt;0,IF('Настройки'!$B$10="Исключить","",IF('Настройки'!$B$10="Абсолютные значения",ABS(J380),J380)),J380)))</x:f>
      </x:c>
      <x:c r="BN380" s="50" t="str">
        <x:f>IF(6&gt;'Настройки'!$B$3,"",IF(ISBLANK(K380),IF('Настройки'!$B$9="Нулевой спрос",0,""),IF(K380&lt;0,IF('Настройки'!$B$10="Исключить","",IF('Настройки'!$B$10="Абсолютные значения",ABS(K380),K380)),K380)))</x:f>
      </x:c>
      <x:c r="BO380" s="50" t="str">
        <x:f>IF(7&gt;'Настройки'!$B$3,"",IF(ISBLANK(L380),IF('Настройки'!$B$9="Нулевой спрос",0,""),IF(L380&lt;0,IF('Настройки'!$B$10="Исключить","",IF('Настройки'!$B$10="Абсолютные значения",ABS(L380),L380)),L380)))</x:f>
      </x:c>
      <x:c r="BP380" s="50" t="str">
        <x:f>IF(8&gt;'Настройки'!$B$3,"",IF(ISBLANK(M380),IF('Настройки'!$B$9="Нулевой спрос",0,""),IF(M380&lt;0,IF('Настройки'!$B$10="Исключить","",IF('Настройки'!$B$10="Абсолютные значения",ABS(M380),M380)),M380)))</x:f>
      </x:c>
      <x:c r="BQ380" s="50" t="str">
        <x:f>IF(9&gt;'Настройки'!$B$3,"",IF(ISBLANK(N380),IF('Настройки'!$B$9="Нулевой спрос",0,""),IF(N380&lt;0,IF('Настройки'!$B$10="Исключить","",IF('Настройки'!$B$10="Абсолютные значения",ABS(N380),N380)),N380)))</x:f>
      </x:c>
      <x:c r="BR380" s="50" t="str">
        <x:f>IF(10&gt;'Настройки'!$B$3,"",IF(ISBLANK(O380),IF('Настройки'!$B$9="Нулевой спрос",0,""),IF(O380&lt;0,IF('Настройки'!$B$10="Исключить","",IF('Настройки'!$B$10="Абсолютные значения",ABS(O380),O380)),O380)))</x:f>
      </x:c>
      <x:c r="BS380" s="50" t="str">
        <x:f>IF(11&gt;'Настройки'!$B$3,"",IF(ISBLANK(P380),IF('Настройки'!$B$9="Нулевой спрос",0,""),IF(P380&lt;0,IF('Настройки'!$B$10="Исключить","",IF('Настройки'!$B$10="Абсолютные значения",ABS(P380),P380)),P380)))</x:f>
      </x:c>
      <x:c r="BT380" s="50" t="str">
        <x:f>IF(12&gt;'Настройки'!$B$3,"",IF(ISBLANK(Q380),IF('Настройки'!$B$9="Нулевой спрос",0,""),IF(Q380&lt;0,IF('Настройки'!$B$10="Исключить","",IF('Настройки'!$B$10="Абсолютные значения",ABS(Q380),Q380)),Q380)))</x:f>
      </x:c>
      <x:c r="BU380" s="50" t="str">
        <x:f>IF(13&gt;'Настройки'!$B$3,"",IF(ISBLANK(R380),IF('Настройки'!$B$9="Нулевой спрос",0,""),IF(R380&lt;0,IF('Настройки'!$B$10="Исключить","",IF('Настройки'!$B$10="Абсолютные значения",ABS(R380),R380)),R380)))</x:f>
      </x:c>
      <x:c r="BV380" s="50" t="str">
        <x:f>IF(14&gt;'Настройки'!$B$3,"",IF(ISBLANK(S380),IF('Настройки'!$B$9="Нулевой спрос",0,""),IF(S380&lt;0,IF('Настройки'!$B$10="Исключить","",IF('Настройки'!$B$10="Абсолютные значения",ABS(S380),S380)),S380)))</x:f>
      </x:c>
      <x:c r="BW380" s="50" t="str">
        <x:f>IF(15&gt;'Настройки'!$B$3,"",IF(ISBLANK(T380),IF('Настройки'!$B$9="Нулевой спрос",0,""),IF(T380&lt;0,IF('Настройки'!$B$10="Исключить","",IF('Настройки'!$B$10="Абсолютные значения",ABS(T380),T380)),T380)))</x:f>
      </x:c>
      <x:c r="BX380" s="50" t="str">
        <x:f>IF(16&gt;'Настройки'!$B$3,"",IF(ISBLANK(U380),IF('Настройки'!$B$9="Нулевой спрос",0,""),IF(U380&lt;0,IF('Настройки'!$B$10="Исключить","",IF('Настройки'!$B$10="Абсолютные значения",ABS(U380),U380)),U380)))</x:f>
      </x:c>
      <x:c r="BY380" s="50" t="str">
        <x:f>IF(17&gt;'Настройки'!$B$3,"",IF(ISBLANK(V380),IF('Настройки'!$B$9="Нулевой спрос",0,""),IF(V380&lt;0,IF('Настройки'!$B$10="Исключить","",IF('Настройки'!$B$10="Абсолютные значения",ABS(V380),V380)),V380)))</x:f>
      </x:c>
      <x:c r="BZ380" s="50" t="str">
        <x:f>IF(18&gt;'Настройки'!$B$3,"",IF(ISBLANK(W380),IF('Настройки'!$B$9="Нулевой спрос",0,""),IF(W380&lt;0,IF('Настройки'!$B$10="Исключить","",IF('Настройки'!$B$10="Абсолютные значения",ABS(W380),W380)),W380)))</x:f>
      </x:c>
      <x:c r="CA380" s="50" t="str">
        <x:f>IF(19&gt;'Настройки'!$B$3,"",IF(ISBLANK(X380),IF('Настройки'!$B$9="Нулевой спрос",0,""),IF(X380&lt;0,IF('Настройки'!$B$10="Исключить","",IF('Настройки'!$B$10="Абсолютные значения",ABS(X380),X380)),X380)))</x:f>
      </x:c>
      <x:c r="CB380" s="50" t="str">
        <x:f>IF(20&gt;'Настройки'!$B$3,"",IF(ISBLANK(Y380),IF('Настройки'!$B$9="Нулевой спрос",0,""),IF(Y380&lt;0,IF('Настройки'!$B$10="Исключить","",IF('Настройки'!$B$10="Абсолютные значения",ABS(Y380),Y380)),Y380)))</x:f>
      </x:c>
      <x:c r="CC380" s="50" t="str">
        <x:f>IF(21&gt;'Настройки'!$B$3,"",IF(ISBLANK(Z380),IF('Настройки'!$B$9="Нулевой спрос",0,""),IF(Z380&lt;0,IF('Настройки'!$B$10="Исключить","",IF('Настройки'!$B$10="Абсолютные значения",ABS(Z380),Z380)),Z380)))</x:f>
      </x:c>
      <x:c r="CD380" s="50" t="str">
        <x:f>IF(22&gt;'Настройки'!$B$3,"",IF(ISBLANK(AA380),IF('Настройки'!$B$9="Нулевой спрос",0,""),IF(AA380&lt;0,IF('Настройки'!$B$10="Исключить","",IF('Настройки'!$B$10="Абсолютные значения",ABS(AA380),AA380)),AA380)))</x:f>
      </x:c>
      <x:c r="CE380" s="50" t="str">
        <x:f>IF(23&gt;'Настройки'!$B$3,"",IF(ISBLANK(AB380),IF('Настройки'!$B$9="Нулевой спрос",0,""),IF(AB380&lt;0,IF('Настройки'!$B$10="Исключить","",IF('Настройки'!$B$10="Абсолютные значения",ABS(AB380),AB380)),AB380)))</x:f>
      </x:c>
      <x:c r="CF380" s="50" t="str">
        <x:f>IF(24&gt;'Настройки'!$B$3,"",IF(ISBLANK(AC380),IF('Настройки'!$B$9="Нулевой спрос",0,""),IF(AC380&lt;0,IF('Настройки'!$B$10="Исключить","",IF('Настройки'!$B$10="Абсолютные значения",ABS(AC380),AC380)),AC380)))</x:f>
      </x:c>
      <x:c r="CG380" s="50" t="str">
        <x:f>IF(25&gt;'Настройки'!$B$3,"",IF(ISBLANK(AD380),IF('Настройки'!$B$9="Нулевой спрос",0,""),IF(AD380&lt;0,IF('Настройки'!$B$10="Исключить","",IF('Настройки'!$B$10="Абсолютные значения",ABS(AD380),AD380)),AD380)))</x:f>
      </x:c>
      <x:c r="CH380" s="50" t="str">
        <x:f>IF(26&gt;'Настройки'!$B$3,"",IF(ISBLANK(AE380),IF('Настройки'!$B$9="Нулевой спрос",0,""),IF(AE380&lt;0,IF('Настройки'!$B$10="Исключить","",IF('Настройки'!$B$10="Абсолютные значения",ABS(AE380),AE380)),AE380)))</x:f>
      </x:c>
      <x:c r="CI380" s="50" t="str">
        <x:f>IF(27&gt;'Настройки'!$B$3,"",IF(ISBLANK(AF380),IF('Настройки'!$B$9="Нулевой спрос",0,""),IF(AF380&lt;0,IF('Настройки'!$B$10="Исключить","",IF('Настройки'!$B$10="Абсолютные значения",ABS(AF380),AF380)),AF380)))</x:f>
      </x:c>
      <x:c r="CJ380" s="50" t="str">
        <x:f>IF(28&gt;'Настройки'!$B$3,"",IF(ISBLANK(AG380),IF('Настройки'!$B$9="Нулевой спрос",0,""),IF(AG380&lt;0,IF('Настройки'!$B$10="Исключить","",IF('Настройки'!$B$10="Абсолютные значения",ABS(AG380),AG380)),AG380)))</x:f>
      </x:c>
      <x:c r="CK380" s="50" t="str">
        <x:f>IF(29&gt;'Настройки'!$B$3,"",IF(ISBLANK(AH380),IF('Настройки'!$B$9="Нулевой спрос",0,""),IF(AH380&lt;0,IF('Настройки'!$B$10="Исключить","",IF('Настройки'!$B$10="Абсолютные значения",ABS(AH380),AH380)),AH380)))</x:f>
      </x:c>
      <x:c r="CL380" s="50" t="str">
        <x:f>IF(30&gt;'Настройки'!$B$3,"",IF(ISBLANK(AI380),IF('Настройки'!$B$9="Нулевой спрос",0,""),IF(AI380&lt;0,IF('Настройки'!$B$10="Исключить","",IF('Настройки'!$B$10="Абсолютные значения",ABS(AI380),AI380)),AI380)))</x:f>
      </x:c>
      <x:c r="CM380" s="50" t="str">
        <x:f>IF(31&gt;'Настройки'!$B$3,"",IF(ISBLANK(AJ380),IF('Настройки'!$B$9="Нулевой спрос",0,""),IF(AJ380&lt;0,IF('Настройки'!$B$10="Исключить","",IF('Настройки'!$B$10="Абсолютные значения",ABS(AJ380),AJ380)),AJ380)))</x:f>
      </x:c>
      <x:c r="CN380" s="50" t="str">
        <x:f>IF(32&gt;'Настройки'!$B$3,"",IF(ISBLANK(AK380),IF('Настройки'!$B$9="Нулевой спрос",0,""),IF(AK380&lt;0,IF('Настройки'!$B$10="Исключить","",IF('Настройки'!$B$10="Абсолютные значения",ABS(AK380),AK380)),AK380)))</x:f>
      </x:c>
      <x:c r="CO380" s="50" t="str">
        <x:f>IF(33&gt;'Настройки'!$B$3,"",IF(ISBLANK(AL380),IF('Настройки'!$B$9="Нулевой спрос",0,""),IF(AL380&lt;0,IF('Настройки'!$B$10="Исключить","",IF('Настройки'!$B$10="Абсолютные значения",ABS(AL380),AL380)),AL380)))</x:f>
      </x:c>
      <x:c r="CP380" s="50" t="str">
        <x:f>IF(34&gt;'Настройки'!$B$3,"",IF(ISBLANK(AM380),IF('Настройки'!$B$9="Нулевой спрос",0,""),IF(AM380&lt;0,IF('Настройки'!$B$10="Исключить","",IF('Настройки'!$B$10="Абсолютные значения",ABS(AM380),AM380)),AM380)))</x:f>
      </x:c>
      <x:c r="CQ380" s="50" t="str">
        <x:f>IF(35&gt;'Настройки'!$B$3,"",IF(ISBLANK(AN380),IF('Настройки'!$B$9="Нулевой спрос",0,""),IF(AN380&lt;0,IF('Настройки'!$B$10="Исключить","",IF('Настройки'!$B$10="Абсолютные значения",ABS(AN380),AN380)),AN380)))</x:f>
      </x:c>
      <x:c r="CR380" s="50" t="str">
        <x:f>IF(36&gt;'Настройки'!$B$3,"",IF(ISBLANK(AO380),IF('Настройки'!$B$9="Нулевой спрос",0,""),IF(AO380&lt;0,IF('Настройки'!$B$10="Исключить","",IF('Настройки'!$B$10="Абсолютные значения",ABS(AO380),AO380)),AO380)))</x:f>
      </x:c>
      <x:c r="CS380" s="50" t="str">
        <x:f>IF(OR(1&gt;'Настройки'!$B$3,ISBLANK(BI380),BI380=0),"",BI380)</x:f>
      </x:c>
      <x:c r="CT380" s="50" t="str">
        <x:f>IF(OR(2&gt;'Настройки'!$B$3,ISBLANK(BJ380),BJ380=0),"",BJ380)</x:f>
      </x:c>
      <x:c r="CU380" s="50" t="str">
        <x:f>IF(OR(3&gt;'Настройки'!$B$3,ISBLANK(BK380),BK380=0),"",BK380)</x:f>
      </x:c>
      <x:c r="CV380" s="50" t="str">
        <x:f>IF(OR(4&gt;'Настройки'!$B$3,ISBLANK(BL380),BL380=0),"",BL380)</x:f>
      </x:c>
      <x:c r="CW380" s="50" t="str">
        <x:f>IF(OR(5&gt;'Настройки'!$B$3,ISBLANK(BM380),BM380=0),"",BM380)</x:f>
      </x:c>
      <x:c r="CX380" s="50" t="str">
        <x:f>IF(OR(6&gt;'Настройки'!$B$3,ISBLANK(BN380),BN380=0),"",BN380)</x:f>
      </x:c>
      <x:c r="CY380" s="50" t="str">
        <x:f>IF(OR(7&gt;'Настройки'!$B$3,ISBLANK(BO380),BO380=0),"",BO380)</x:f>
      </x:c>
      <x:c r="CZ380" s="50" t="str">
        <x:f>IF(OR(8&gt;'Настройки'!$B$3,ISBLANK(BP380),BP380=0),"",BP380)</x:f>
      </x:c>
      <x:c r="DA380" s="50" t="str">
        <x:f>IF(OR(9&gt;'Настройки'!$B$3,ISBLANK(BQ380),BQ380=0),"",BQ380)</x:f>
      </x:c>
      <x:c r="DB380" s="50" t="str">
        <x:f>IF(OR(10&gt;'Настройки'!$B$3,ISBLANK(BR380),BR380=0),"",BR380)</x:f>
      </x:c>
      <x:c r="DC380" s="50" t="str">
        <x:f>IF(OR(11&gt;'Настройки'!$B$3,ISBLANK(BS380),BS380=0),"",BS380)</x:f>
      </x:c>
      <x:c r="DD380" s="50" t="str">
        <x:f>IF(OR(12&gt;'Настройки'!$B$3,ISBLANK(BT380),BT380=0),"",BT380)</x:f>
      </x:c>
      <x:c r="DE380" s="50" t="str">
        <x:f>IF(OR(13&gt;'Настройки'!$B$3,ISBLANK(BU380),BU380=0),"",BU380)</x:f>
      </x:c>
      <x:c r="DF380" s="50" t="str">
        <x:f>IF(OR(14&gt;'Настройки'!$B$3,ISBLANK(BV380),BV380=0),"",BV380)</x:f>
      </x:c>
      <x:c r="DG380" s="50" t="str">
        <x:f>IF(OR(15&gt;'Настройки'!$B$3,ISBLANK(BW380),BW380=0),"",BW380)</x:f>
      </x:c>
      <x:c r="DH380" s="50" t="str">
        <x:f>IF(OR(16&gt;'Настройки'!$B$3,ISBLANK(BX380),BX380=0),"",BX380)</x:f>
      </x:c>
      <x:c r="DI380" s="50" t="str">
        <x:f>IF(OR(17&gt;'Настройки'!$B$3,ISBLANK(BY380),BY380=0),"",BY380)</x:f>
      </x:c>
      <x:c r="DJ380" s="50" t="str">
        <x:f>IF(OR(18&gt;'Настройки'!$B$3,ISBLANK(BZ380),BZ380=0),"",BZ380)</x:f>
      </x:c>
      <x:c r="DK380" s="50" t="str">
        <x:f>IF(OR(19&gt;'Настройки'!$B$3,ISBLANK(CA380),CA380=0),"",CA380)</x:f>
      </x:c>
      <x:c r="DL380" s="50" t="str">
        <x:f>IF(OR(20&gt;'Настройки'!$B$3,ISBLANK(CB380),CB380=0),"",CB380)</x:f>
      </x:c>
      <x:c r="DM380" s="50" t="str">
        <x:f>IF(OR(21&gt;'Настройки'!$B$3,ISBLANK(CC380),CC380=0),"",CC380)</x:f>
      </x:c>
      <x:c r="DN380" s="50" t="str">
        <x:f>IF(OR(22&gt;'Настройки'!$B$3,ISBLANK(CD380),CD380=0),"",CD380)</x:f>
      </x:c>
      <x:c r="DO380" s="50" t="str">
        <x:f>IF(OR(23&gt;'Настройки'!$B$3,ISBLANK(CE380),CE380=0),"",CE380)</x:f>
      </x:c>
      <x:c r="DP380" s="50" t="str">
        <x:f>IF(OR(24&gt;'Настройки'!$B$3,ISBLANK(CF380),CF380=0),"",CF380)</x:f>
      </x:c>
      <x:c r="DQ380" s="50" t="str">
        <x:f>IF(OR(25&gt;'Настройки'!$B$3,ISBLANK(CG380),CG380=0),"",CG380)</x:f>
      </x:c>
      <x:c r="DR380" s="50" t="str">
        <x:f>IF(OR(26&gt;'Настройки'!$B$3,ISBLANK(CH380),CH380=0),"",CH380)</x:f>
      </x:c>
      <x:c r="DS380" s="50" t="str">
        <x:f>IF(OR(27&gt;'Настройки'!$B$3,ISBLANK(CI380),CI380=0),"",CI380)</x:f>
      </x:c>
      <x:c r="DT380" s="50" t="str">
        <x:f>IF(OR(28&gt;'Настройки'!$B$3,ISBLANK(CJ380),CJ380=0),"",CJ380)</x:f>
      </x:c>
      <x:c r="DU380" s="50" t="str">
        <x:f>IF(OR(29&gt;'Настройки'!$B$3,ISBLANK(CK380),CK380=0),"",CK380)</x:f>
      </x:c>
      <x:c r="DV380" s="50" t="str">
        <x:f>IF(OR(30&gt;'Настройки'!$B$3,ISBLANK(CL380),CL380=0),"",CL380)</x:f>
      </x:c>
      <x:c r="DW380" s="50" t="str">
        <x:f>IF(OR(31&gt;'Настройки'!$B$3,ISBLANK(CM380),CM380=0),"",CM380)</x:f>
      </x:c>
      <x:c r="DX380" s="50" t="str">
        <x:f>IF(OR(32&gt;'Настройки'!$B$3,ISBLANK(CN380),CN380=0),"",CN380)</x:f>
      </x:c>
      <x:c r="DY380" s="50" t="str">
        <x:f>IF(OR(33&gt;'Настройки'!$B$3,ISBLANK(CO380),CO380=0),"",CO380)</x:f>
      </x:c>
      <x:c r="DZ380" s="50" t="str">
        <x:f>IF(OR(34&gt;'Настройки'!$B$3,ISBLANK(CP380),CP380=0),"",CP380)</x:f>
      </x:c>
      <x:c r="EA380" s="50" t="str">
        <x:f>IF(OR(35&gt;'Настройки'!$B$3,ISBLANK(CQ380),CQ380=0),"",CQ380)</x:f>
      </x:c>
      <x:c r="EB380" s="50" t="str">
        <x:f>IF(OR(36&gt;'Настройки'!$B$3,ISBLANK(CR380),CR380=0),"",CR380)</x:f>
      </x:c>
      <x:c r="EC380" s="50" t="str">
        <x:f>IF(A380="","",IF(OR(BB380="AZ",BB380="BZ"),10000+ROW(),IF(AZ380&gt;'Настройки'!$B$11,20000+ROW(),IF(BF380&lt;&gt;"Обычный",30000+ROW(),IF(AX380&lt;=0,40000+ROW(),"")))))</x:f>
      </x:c>
      <x:c r="ED380" s="50" t="str">
        <x:f>IF(EC380="","",COUNTIFS($EC$2:$EC$1001,"&gt;0",$EC$2:$EC$1001,"&lt;"&amp;EC380)+1)</x:f>
      </x:c>
    </x:row>
    <x:row r="381">
      <x:c r="A381" s="115"/>
      <x:c r="B381" s="115"/>
      <x:c r="C381" s="115"/>
      <x:c r="D381" s="118"/>
      <x:c r="E381" s="118"/>
      <x:c r="F381" s="118"/>
      <x:c r="G381" s="118"/>
      <x:c r="H381" s="118"/>
      <x:c r="I381" s="118"/>
      <x:c r="J381" s="118"/>
      <x:c r="K381" s="118"/>
      <x:c r="L381" s="118"/>
      <x:c r="M381" s="118"/>
      <x:c r="N381" s="118"/>
      <x:c r="O381" s="118"/>
      <x:c r="P381" s="118"/>
      <x:c r="Q381" s="118"/>
      <x:c r="R381" s="118"/>
      <x:c r="S381" s="118"/>
      <x:c r="T381" s="118"/>
      <x:c r="U381" s="118"/>
      <x:c r="V381" s="118"/>
      <x:c r="W381" s="118"/>
      <x:c r="X381" s="118"/>
      <x:c r="Y381" s="118"/>
      <x:c r="Z381" s="118"/>
      <x:c r="AA381" s="118"/>
      <x:c r="AB381" s="118"/>
      <x:c r="AC381" s="118"/>
      <x:c r="AD381" s="118"/>
      <x:c r="AE381" s="118"/>
      <x:c r="AF381" s="118"/>
      <x:c r="AG381" s="118"/>
      <x:c r="AH381" s="118"/>
      <x:c r="AI381" s="118"/>
      <x:c r="AJ381" s="118"/>
      <x:c r="AK381" s="118"/>
      <x:c r="AL381" s="118"/>
      <x:c r="AM381" s="118"/>
      <x:c r="AN381" s="118"/>
      <x:c r="AO381" s="118"/>
      <x:c r="AP381" s="115"/>
      <x:c r="AQ381" s="49" t="str">
        <x:f>IF(A381="","",COUNT(BI381:INDEX(BI381:CR381,1,'Настройки'!$B$3)))</x:f>
      </x:c>
      <x:c r="AR381" s="49" t="str">
        <x:f>IF(A381="","",SUM(BI381:INDEX(BI381:CR381,1,'Настройки'!$B$3)))</x:f>
      </x:c>
      <x:c r="AS381" s="58" t="str">
        <x:f>IF(A381="","",IF('Настройки'!$B$4="Стоимость потребления",AR381*D381,IF('Настройки'!$B$4="Количество",AR381,E381)))</x:f>
      </x:c>
      <x:c r="AT381" s="61" t="str">
        <x:f>IF(OR(A381="",AS381&lt;0,SUM($AS$2:$AS$1001)&lt;=0),"",AS381/SUM($AS$2:$AS$1001))</x:f>
      </x:c>
      <x:c r="AU381" s="61" t="str">
        <x:f>IF(OR(A381="",AS381&lt;0,SUM($AS$2:$AS$1001)&lt;=0),"",SUMIFS($AS$2:$AS$1001,$AS$2:$AS$1001,"&gt;"&amp;AS381)/SUM($AS$2:$AS$1001))</x:f>
      </x:c>
      <x:c r="AV381" s="61" t="str">
        <x:f>IF(OR(A381="",AS381&lt;0,SUM($AS$2:$AS$1001)&lt;=0),"",SUMIFS($AS$2:$AS$1001,$AS$2:$AS$1001,"&gt;="&amp;AS381)/SUM($AS$2:$AS$1001))</x:f>
      </x:c>
      <x:c r="AW381" s="49" t="str">
        <x:f>IF(A381="","",IF(SUM($AS$2:$AS$1001)&lt;=0,"Не определён",IF(AS381&lt;0,"Исключение",IF(AU381&lt;'Настройки'!$B$5,"A",IF(AU381&lt;'Настройки'!$B$6,"B","C")))))</x:f>
      </x:c>
      <x:c r="AX381" s="58" t="str">
        <x:f>IF(A381="","",IF(AQ381=0,"",AVERAGE(BI381:INDEX(BI381:CR381,1,'Настройки'!$B$3))))</x:f>
      </x:c>
      <x:c r="AY381" s="58" t="str">
        <x:f>IF(OR(A381="",AQ381=0),"",STDEVP(BI381:INDEX(BI381:CR381,1,'Настройки'!$B$3)))</x:f>
      </x:c>
      <x:c r="AZ381" s="61" t="str">
        <x:f>IF(OR(A381="",AQ381&lt;'Настройки'!$B$12,AX381&lt;=0,AND('Настройки'!$B$10="Блокировать",COUNTIF(F381:INDEX(F381:AO381,1,'Настройки'!$B$3),"&lt;0")&gt;0)),"",AY381/ABS(AX381))</x:f>
      </x:c>
      <x:c r="BA381" s="49" t="str">
        <x:f>IF(A381="","",IF(AND('Настройки'!$B$10="Блокировать",COUNTIF(F381:INDEX(F381:AO381,1,'Настройки'!$B$3),"&lt;0")&gt;0),"Не определён",IF(AQ381&lt;'Настройки'!$B$12,"Не определён",IF(AX381=0,"Нет спроса",IF(AX381&lt;0,"Не определён",IF(AZ381&lt;='Настройки'!$B$7,"X",IF(AZ381&lt;='Настройки'!$B$8,"Y","Z")))))))</x:f>
      </x:c>
      <x:c r="BB381" s="49" t="str">
        <x:f>IF(OR(A381="",LEN(AW381)&lt;&gt;1,LEN(BA381)&lt;&gt;1),"",AW381&amp;BA381)</x:f>
      </x:c>
      <x:c r="BC381" s="61" t="str">
        <x:f>IF(OR(A381="",AQ381=0),"",(COUNT(BI381:INDEX(BI381:CR381,1,'Настройки'!$B$3))-COUNT(CS381:INDEX(CS381:EB381,1,'Настройки'!$B$3)))/AQ381)</x:f>
      </x:c>
      <x:c r="BD381" s="64" t="str">
        <x:f>IF(OR(A381="",COUNT(CS381:INDEX(CS381:EB381,1,'Настройки'!$B$3))=0),"",AQ381/COUNT(CS381:INDEX(CS381:EB381,1,'Настройки'!$B$3)))</x:f>
      </x:c>
      <x:c r="BE381" s="64" t="str">
        <x:f>IF(OR(A381="",COUNT(CS381:INDEX(CS381:EB381,1,'Настройки'!$B$3))=0),"",IF(AVERAGE(CS381:INDEX(CS381:EB381,1,'Настройки'!$B$3))=0,"",(STDEVP(CS381:INDEX(CS381:EB381,1,'Настройки'!$B$3))/ABS(AVERAGE(CS381:INDEX(CS381:EB381,1,'Настройки'!$B$3))))^2))</x:f>
      </x:c>
      <x:c r="BF381" s="49" t="str">
        <x:f>IF(A381="","",IF(AQ381&lt;3,"Недостаточно",IF(AQ381&lt;6,"Предварительный","Обычный")))</x:f>
      </x:c>
      <x:c r="BG381" s="49" t="str">
        <x:f>IF(A381="","",IF(COUNTIF(F381:INDEX(F381:AO381,1,'Настройки'!$B$3),"&lt;0")&gt;0,IF('Настройки'!$B$10="Блокировать","Отрицательный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"),"")&amp;IF(AQ381&lt;3,"Недостаточно истории. ",IF(AQ381&lt;6,"Предварительная классификация. ",""))&amp;IF(AX381=0,"Нет спроса за горизонт. ","")&amp;IF(AZ381&gt;'Настройки'!$B$11,"Экстремальная вариативность. ",""))</x:f>
      </x:c>
      <x:c r="BH381" s="49" t="str">
        <x:f>IF(A381="","",IFERROR(VLOOKUP(BB381,'Настройки'!$D$3:$E$11,2,FALSE),"Сначала проверьте исходные данные и историю спроса.")&amp;" Уточните срок поставки, MOQ и критичность.")</x:f>
      </x:c>
      <x:c r="BI381" s="50" t="str">
        <x:f>IF(1&gt;'Настройки'!$B$3,"",IF(ISBLANK(F381),IF('Настройки'!$B$9="Нулевой спрос",0,""),IF(F381&lt;0,IF('Настройки'!$B$10="Исключить","",IF('Настройки'!$B$10="Абсолютные значения",ABS(F381),F381)),F381)))</x:f>
      </x:c>
      <x:c r="BJ381" s="50" t="str">
        <x:f>IF(2&gt;'Настройки'!$B$3,"",IF(ISBLANK(G381),IF('Настройки'!$B$9="Нулевой спрос",0,""),IF(G381&lt;0,IF('Настройки'!$B$10="Исключить","",IF('Настройки'!$B$10="Абсолютные значения",ABS(G381),G381)),G381)))</x:f>
      </x:c>
      <x:c r="BK381" s="50" t="str">
        <x:f>IF(3&gt;'Настройки'!$B$3,"",IF(ISBLANK(H381),IF('Настройки'!$B$9="Нулевой спрос",0,""),IF(H381&lt;0,IF('Настройки'!$B$10="Исключить","",IF('Настройки'!$B$10="Абсолютные значения",ABS(H381),H381)),H381)))</x:f>
      </x:c>
      <x:c r="BL381" s="50" t="str">
        <x:f>IF(4&gt;'Настройки'!$B$3,"",IF(ISBLANK(I381),IF('Настройки'!$B$9="Нулевой спрос",0,""),IF(I381&lt;0,IF('Настройки'!$B$10="Исключить","",IF('Настройки'!$B$10="Абсолютные значения",ABS(I381),I381)),I381)))</x:f>
      </x:c>
      <x:c r="BM381" s="50" t="str">
        <x:f>IF(5&gt;'Настройки'!$B$3,"",IF(ISBLANK(J381),IF('Настройки'!$B$9="Нулевой спрос",0,""),IF(J381&lt;0,IF('Настройки'!$B$10="Исключить","",IF('Настройки'!$B$10="Абсолютные значения",ABS(J381),J381)),J381)))</x:f>
      </x:c>
      <x:c r="BN381" s="50" t="str">
        <x:f>IF(6&gt;'Настройки'!$B$3,"",IF(ISBLANK(K381),IF('Настройки'!$B$9="Нулевой спрос",0,""),IF(K381&lt;0,IF('Настройки'!$B$10="Исключить","",IF('Настройки'!$B$10="Абсолютные значения",ABS(K381),K381)),K381)))</x:f>
      </x:c>
      <x:c r="BO381" s="50" t="str">
        <x:f>IF(7&gt;'Настройки'!$B$3,"",IF(ISBLANK(L381),IF('Настройки'!$B$9="Нулевой спрос",0,""),IF(L381&lt;0,IF('Настройки'!$B$10="Исключить","",IF('Настройки'!$B$10="Абсолютные значения",ABS(L381),L381)),L381)))</x:f>
      </x:c>
      <x:c r="BP381" s="50" t="str">
        <x:f>IF(8&gt;'Настройки'!$B$3,"",IF(ISBLANK(M381),IF('Настройки'!$B$9="Нулевой спрос",0,""),IF(M381&lt;0,IF('Настройки'!$B$10="Исключить","",IF('Настройки'!$B$10="Абсолютные значения",ABS(M381),M381)),M381)))</x:f>
      </x:c>
      <x:c r="BQ381" s="50" t="str">
        <x:f>IF(9&gt;'Настройки'!$B$3,"",IF(ISBLANK(N381),IF('Настройки'!$B$9="Нулевой спрос",0,""),IF(N381&lt;0,IF('Настройки'!$B$10="Исключить","",IF('Настройки'!$B$10="Абсолютные значения",ABS(N381),N381)),N381)))</x:f>
      </x:c>
      <x:c r="BR381" s="50" t="str">
        <x:f>IF(10&gt;'Настройки'!$B$3,"",IF(ISBLANK(O381),IF('Настройки'!$B$9="Нулевой спрос",0,""),IF(O381&lt;0,IF('Настройки'!$B$10="Исключить","",IF('Настройки'!$B$10="Абсолютные значения",ABS(O381),O381)),O381)))</x:f>
      </x:c>
      <x:c r="BS381" s="50" t="str">
        <x:f>IF(11&gt;'Настройки'!$B$3,"",IF(ISBLANK(P381),IF('Настройки'!$B$9="Нулевой спрос",0,""),IF(P381&lt;0,IF('Настройки'!$B$10="Исключить","",IF('Настройки'!$B$10="Абсолютные значения",ABS(P381),P381)),P381)))</x:f>
      </x:c>
      <x:c r="BT381" s="50" t="str">
        <x:f>IF(12&gt;'Настройки'!$B$3,"",IF(ISBLANK(Q381),IF('Настройки'!$B$9="Нулевой спрос",0,""),IF(Q381&lt;0,IF('Настройки'!$B$10="Исключить","",IF('Настройки'!$B$10="Абсолютные значения",ABS(Q381),Q381)),Q381)))</x:f>
      </x:c>
      <x:c r="BU381" s="50" t="str">
        <x:f>IF(13&gt;'Настройки'!$B$3,"",IF(ISBLANK(R381),IF('Настройки'!$B$9="Нулевой спрос",0,""),IF(R381&lt;0,IF('Настройки'!$B$10="Исключить","",IF('Настройки'!$B$10="Абсолютные значения",ABS(R381),R381)),R381)))</x:f>
      </x:c>
      <x:c r="BV381" s="50" t="str">
        <x:f>IF(14&gt;'Настройки'!$B$3,"",IF(ISBLANK(S381),IF('Настройки'!$B$9="Нулевой спрос",0,""),IF(S381&lt;0,IF('Настройки'!$B$10="Исключить","",IF('Настройки'!$B$10="Абсолютные значения",ABS(S381),S381)),S381)))</x:f>
      </x:c>
      <x:c r="BW381" s="50" t="str">
        <x:f>IF(15&gt;'Настройки'!$B$3,"",IF(ISBLANK(T381),IF('Настройки'!$B$9="Нулевой спрос",0,""),IF(T381&lt;0,IF('Настройки'!$B$10="Исключить","",IF('Настройки'!$B$10="Абсолютные значения",ABS(T381),T381)),T381)))</x:f>
      </x:c>
      <x:c r="BX381" s="50" t="str">
        <x:f>IF(16&gt;'Настройки'!$B$3,"",IF(ISBLANK(U381),IF('Настройки'!$B$9="Нулевой спрос",0,""),IF(U381&lt;0,IF('Настройки'!$B$10="Исключить","",IF('Настройки'!$B$10="Абсолютные значения",ABS(U381),U381)),U381)))</x:f>
      </x:c>
      <x:c r="BY381" s="50" t="str">
        <x:f>IF(17&gt;'Настройки'!$B$3,"",IF(ISBLANK(V381),IF('Настройки'!$B$9="Нулевой спрос",0,""),IF(V381&lt;0,IF('Настройки'!$B$10="Исключить","",IF('Настройки'!$B$10="Абсолютные значения",ABS(V381),V381)),V381)))</x:f>
      </x:c>
      <x:c r="BZ381" s="50" t="str">
        <x:f>IF(18&gt;'Настройки'!$B$3,"",IF(ISBLANK(W381),IF('Настройки'!$B$9="Нулевой спрос",0,""),IF(W381&lt;0,IF('Настройки'!$B$10="Исключить","",IF('Настройки'!$B$10="Абсолютные значения",ABS(W381),W381)),W381)))</x:f>
      </x:c>
      <x:c r="CA381" s="50" t="str">
        <x:f>IF(19&gt;'Настройки'!$B$3,"",IF(ISBLANK(X381),IF('Настройки'!$B$9="Нулевой спрос",0,""),IF(X381&lt;0,IF('Настройки'!$B$10="Исключить","",IF('Настройки'!$B$10="Абсолютные значения",ABS(X381),X381)),X381)))</x:f>
      </x:c>
      <x:c r="CB381" s="50" t="str">
        <x:f>IF(20&gt;'Настройки'!$B$3,"",IF(ISBLANK(Y381),IF('Настройки'!$B$9="Нулевой спрос",0,""),IF(Y381&lt;0,IF('Настройки'!$B$10="Исключить","",IF('Настройки'!$B$10="Абсолютные значения",ABS(Y381),Y381)),Y381)))</x:f>
      </x:c>
      <x:c r="CC381" s="50" t="str">
        <x:f>IF(21&gt;'Настройки'!$B$3,"",IF(ISBLANK(Z381),IF('Настройки'!$B$9="Нулевой спрос",0,""),IF(Z381&lt;0,IF('Настройки'!$B$10="Исключить","",IF('Настройки'!$B$10="Абсолютные значения",ABS(Z381),Z381)),Z381)))</x:f>
      </x:c>
      <x:c r="CD381" s="50" t="str">
        <x:f>IF(22&gt;'Настройки'!$B$3,"",IF(ISBLANK(AA381),IF('Настройки'!$B$9="Нулевой спрос",0,""),IF(AA381&lt;0,IF('Настройки'!$B$10="Исключить","",IF('Настройки'!$B$10="Абсолютные значения",ABS(AA381),AA381)),AA381)))</x:f>
      </x:c>
      <x:c r="CE381" s="50" t="str">
        <x:f>IF(23&gt;'Настройки'!$B$3,"",IF(ISBLANK(AB381),IF('Настройки'!$B$9="Нулевой спрос",0,""),IF(AB381&lt;0,IF('Настройки'!$B$10="Исключить","",IF('Настройки'!$B$10="Абсолютные значения",ABS(AB381),AB381)),AB381)))</x:f>
      </x:c>
      <x:c r="CF381" s="50" t="str">
        <x:f>IF(24&gt;'Настройки'!$B$3,"",IF(ISBLANK(AC381),IF('Настройки'!$B$9="Нулевой спрос",0,""),IF(AC381&lt;0,IF('Настройки'!$B$10="Исключить","",IF('Настройки'!$B$10="Абсолютные значения",ABS(AC381),AC381)),AC381)))</x:f>
      </x:c>
      <x:c r="CG381" s="50" t="str">
        <x:f>IF(25&gt;'Настройки'!$B$3,"",IF(ISBLANK(AD381),IF('Настройки'!$B$9="Нулевой спрос",0,""),IF(AD381&lt;0,IF('Настройки'!$B$10="Исключить","",IF('Настройки'!$B$10="Абсолютные значения",ABS(AD381),AD381)),AD381)))</x:f>
      </x:c>
      <x:c r="CH381" s="50" t="str">
        <x:f>IF(26&gt;'Настройки'!$B$3,"",IF(ISBLANK(AE381),IF('Настройки'!$B$9="Нулевой спрос",0,""),IF(AE381&lt;0,IF('Настройки'!$B$10="Исключить","",IF('Настройки'!$B$10="Абсолютные значения",ABS(AE381),AE381)),AE381)))</x:f>
      </x:c>
      <x:c r="CI381" s="50" t="str">
        <x:f>IF(27&gt;'Настройки'!$B$3,"",IF(ISBLANK(AF381),IF('Настройки'!$B$9="Нулевой спрос",0,""),IF(AF381&lt;0,IF('Настройки'!$B$10="Исключить","",IF('Настройки'!$B$10="Абсолютные значения",ABS(AF381),AF381)),AF381)))</x:f>
      </x:c>
      <x:c r="CJ381" s="50" t="str">
        <x:f>IF(28&gt;'Настройки'!$B$3,"",IF(ISBLANK(AG381),IF('Настройки'!$B$9="Нулевой спрос",0,""),IF(AG381&lt;0,IF('Настройки'!$B$10="Исключить","",IF('Настройки'!$B$10="Абсолютные значения",ABS(AG381),AG381)),AG381)))</x:f>
      </x:c>
      <x:c r="CK381" s="50" t="str">
        <x:f>IF(29&gt;'Настройки'!$B$3,"",IF(ISBLANK(AH381),IF('Настройки'!$B$9="Нулевой спрос",0,""),IF(AH381&lt;0,IF('Настройки'!$B$10="Исключить","",IF('Настройки'!$B$10="Абсолютные значения",ABS(AH381),AH381)),AH381)))</x:f>
      </x:c>
      <x:c r="CL381" s="50" t="str">
        <x:f>IF(30&gt;'Настройки'!$B$3,"",IF(ISBLANK(AI381),IF('Настройки'!$B$9="Нулевой спрос",0,""),IF(AI381&lt;0,IF('Настройки'!$B$10="Исключить","",IF('Настройки'!$B$10="Абсолютные значения",ABS(AI381),AI381)),AI381)))</x:f>
      </x:c>
      <x:c r="CM381" s="50" t="str">
        <x:f>IF(31&gt;'Настройки'!$B$3,"",IF(ISBLANK(AJ381),IF('Настройки'!$B$9="Нулевой спрос",0,""),IF(AJ381&lt;0,IF('Настройки'!$B$10="Исключить","",IF('Настройки'!$B$10="Абсолютные значения",ABS(AJ381),AJ381)),AJ381)))</x:f>
      </x:c>
      <x:c r="CN381" s="50" t="str">
        <x:f>IF(32&gt;'Настройки'!$B$3,"",IF(ISBLANK(AK381),IF('Настройки'!$B$9="Нулевой спрос",0,""),IF(AK381&lt;0,IF('Настройки'!$B$10="Исключить","",IF('Настройки'!$B$10="Абсолютные значения",ABS(AK381),AK381)),AK381)))</x:f>
      </x:c>
      <x:c r="CO381" s="50" t="str">
        <x:f>IF(33&gt;'Настройки'!$B$3,"",IF(ISBLANK(AL381),IF('Настройки'!$B$9="Нулевой спрос",0,""),IF(AL381&lt;0,IF('Настройки'!$B$10="Исключить","",IF('Настройки'!$B$10="Абсолютные значения",ABS(AL381),AL381)),AL381)))</x:f>
      </x:c>
      <x:c r="CP381" s="50" t="str">
        <x:f>IF(34&gt;'Настройки'!$B$3,"",IF(ISBLANK(AM381),IF('Настройки'!$B$9="Нулевой спрос",0,""),IF(AM381&lt;0,IF('Настройки'!$B$10="Исключить","",IF('Настройки'!$B$10="Абсолютные значения",ABS(AM381),AM381)),AM381)))</x:f>
      </x:c>
      <x:c r="CQ381" s="50" t="str">
        <x:f>IF(35&gt;'Настройки'!$B$3,"",IF(ISBLANK(AN381),IF('Настройки'!$B$9="Нулевой спрос",0,""),IF(AN381&lt;0,IF('Настройки'!$B$10="Исключить","",IF('Настройки'!$B$10="Абсолютные значения",ABS(AN381),AN381)),AN381)))</x:f>
      </x:c>
      <x:c r="CR381" s="50" t="str">
        <x:f>IF(36&gt;'Настройки'!$B$3,"",IF(ISBLANK(AO381),IF('Настройки'!$B$9="Нулевой спрос",0,""),IF(AO381&lt;0,IF('Настройки'!$B$10="Исключить","",IF('Настройки'!$B$10="Абсолютные значения",ABS(AO381),AO381)),AO381)))</x:f>
      </x:c>
      <x:c r="CS381" s="50" t="str">
        <x:f>IF(OR(1&gt;'Настройки'!$B$3,ISBLANK(BI381),BI381=0),"",BI381)</x:f>
      </x:c>
      <x:c r="CT381" s="50" t="str">
        <x:f>IF(OR(2&gt;'Настройки'!$B$3,ISBLANK(BJ381),BJ381=0),"",BJ381)</x:f>
      </x:c>
      <x:c r="CU381" s="50" t="str">
        <x:f>IF(OR(3&gt;'Настройки'!$B$3,ISBLANK(BK381),BK381=0),"",BK381)</x:f>
      </x:c>
      <x:c r="CV381" s="50" t="str">
        <x:f>IF(OR(4&gt;'Настройки'!$B$3,ISBLANK(BL381),BL381=0),"",BL381)</x:f>
      </x:c>
      <x:c r="CW381" s="50" t="str">
        <x:f>IF(OR(5&gt;'Настройки'!$B$3,ISBLANK(BM381),BM381=0),"",BM381)</x:f>
      </x:c>
      <x:c r="CX381" s="50" t="str">
        <x:f>IF(OR(6&gt;'Настройки'!$B$3,ISBLANK(BN381),BN381=0),"",BN381)</x:f>
      </x:c>
      <x:c r="CY381" s="50" t="str">
        <x:f>IF(OR(7&gt;'Настройки'!$B$3,ISBLANK(BO381),BO381=0),"",BO381)</x:f>
      </x:c>
      <x:c r="CZ381" s="50" t="str">
        <x:f>IF(OR(8&gt;'Настройки'!$B$3,ISBLANK(BP381),BP381=0),"",BP381)</x:f>
      </x:c>
      <x:c r="DA381" s="50" t="str">
        <x:f>IF(OR(9&gt;'Настройки'!$B$3,ISBLANK(BQ381),BQ381=0),"",BQ381)</x:f>
      </x:c>
      <x:c r="DB381" s="50" t="str">
        <x:f>IF(OR(10&gt;'Настройки'!$B$3,ISBLANK(BR381),BR381=0),"",BR381)</x:f>
      </x:c>
      <x:c r="DC381" s="50" t="str">
        <x:f>IF(OR(11&gt;'Настройки'!$B$3,ISBLANK(BS381),BS381=0),"",BS381)</x:f>
      </x:c>
      <x:c r="DD381" s="50" t="str">
        <x:f>IF(OR(12&gt;'Настройки'!$B$3,ISBLANK(BT381),BT381=0),"",BT381)</x:f>
      </x:c>
      <x:c r="DE381" s="50" t="str">
        <x:f>IF(OR(13&gt;'Настройки'!$B$3,ISBLANK(BU381),BU381=0),"",BU381)</x:f>
      </x:c>
      <x:c r="DF381" s="50" t="str">
        <x:f>IF(OR(14&gt;'Настройки'!$B$3,ISBLANK(BV381),BV381=0),"",BV381)</x:f>
      </x:c>
      <x:c r="DG381" s="50" t="str">
        <x:f>IF(OR(15&gt;'Настройки'!$B$3,ISBLANK(BW381),BW381=0),"",BW381)</x:f>
      </x:c>
      <x:c r="DH381" s="50" t="str">
        <x:f>IF(OR(16&gt;'Настройки'!$B$3,ISBLANK(BX381),BX381=0),"",BX381)</x:f>
      </x:c>
      <x:c r="DI381" s="50" t="str">
        <x:f>IF(OR(17&gt;'Настройки'!$B$3,ISBLANK(BY381),BY381=0),"",BY381)</x:f>
      </x:c>
      <x:c r="DJ381" s="50" t="str">
        <x:f>IF(OR(18&gt;'Настройки'!$B$3,ISBLANK(BZ381),BZ381=0),"",BZ381)</x:f>
      </x:c>
      <x:c r="DK381" s="50" t="str">
        <x:f>IF(OR(19&gt;'Настройки'!$B$3,ISBLANK(CA381),CA381=0),"",CA381)</x:f>
      </x:c>
      <x:c r="DL381" s="50" t="str">
        <x:f>IF(OR(20&gt;'Настройки'!$B$3,ISBLANK(CB381),CB381=0),"",CB381)</x:f>
      </x:c>
      <x:c r="DM381" s="50" t="str">
        <x:f>IF(OR(21&gt;'Настройки'!$B$3,ISBLANK(CC381),CC381=0),"",CC381)</x:f>
      </x:c>
      <x:c r="DN381" s="50" t="str">
        <x:f>IF(OR(22&gt;'Настройки'!$B$3,ISBLANK(CD381),CD381=0),"",CD381)</x:f>
      </x:c>
      <x:c r="DO381" s="50" t="str">
        <x:f>IF(OR(23&gt;'Настройки'!$B$3,ISBLANK(CE381),CE381=0),"",CE381)</x:f>
      </x:c>
      <x:c r="DP381" s="50" t="str">
        <x:f>IF(OR(24&gt;'Настройки'!$B$3,ISBLANK(CF381),CF381=0),"",CF381)</x:f>
      </x:c>
      <x:c r="DQ381" s="50" t="str">
        <x:f>IF(OR(25&gt;'Настройки'!$B$3,ISBLANK(CG381),CG381=0),"",CG381)</x:f>
      </x:c>
      <x:c r="DR381" s="50" t="str">
        <x:f>IF(OR(26&gt;'Настройки'!$B$3,ISBLANK(CH381),CH381=0),"",CH381)</x:f>
      </x:c>
      <x:c r="DS381" s="50" t="str">
        <x:f>IF(OR(27&gt;'Настройки'!$B$3,ISBLANK(CI381),CI381=0),"",CI381)</x:f>
      </x:c>
      <x:c r="DT381" s="50" t="str">
        <x:f>IF(OR(28&gt;'Настройки'!$B$3,ISBLANK(CJ381),CJ381=0),"",CJ381)</x:f>
      </x:c>
      <x:c r="DU381" s="50" t="str">
        <x:f>IF(OR(29&gt;'Настройки'!$B$3,ISBLANK(CK381),CK381=0),"",CK381)</x:f>
      </x:c>
      <x:c r="DV381" s="50" t="str">
        <x:f>IF(OR(30&gt;'Настройки'!$B$3,ISBLANK(CL381),CL381=0),"",CL381)</x:f>
      </x:c>
      <x:c r="DW381" s="50" t="str">
        <x:f>IF(OR(31&gt;'Настройки'!$B$3,ISBLANK(CM381),CM381=0),"",CM381)</x:f>
      </x:c>
      <x:c r="DX381" s="50" t="str">
        <x:f>IF(OR(32&gt;'Настройки'!$B$3,ISBLANK(CN381),CN381=0),"",CN381)</x:f>
      </x:c>
      <x:c r="DY381" s="50" t="str">
        <x:f>IF(OR(33&gt;'Настройки'!$B$3,ISBLANK(CO381),CO381=0),"",CO381)</x:f>
      </x:c>
      <x:c r="DZ381" s="50" t="str">
        <x:f>IF(OR(34&gt;'Настройки'!$B$3,ISBLANK(CP381),CP381=0),"",CP381)</x:f>
      </x:c>
      <x:c r="EA381" s="50" t="str">
        <x:f>IF(OR(35&gt;'Настройки'!$B$3,ISBLANK(CQ381),CQ381=0),"",CQ381)</x:f>
      </x:c>
      <x:c r="EB381" s="50" t="str">
        <x:f>IF(OR(36&gt;'Настройки'!$B$3,ISBLANK(CR381),CR381=0),"",CR381)</x:f>
      </x:c>
      <x:c r="EC381" s="50" t="str">
        <x:f>IF(A381="","",IF(OR(BB381="AZ",BB381="BZ"),10000+ROW(),IF(AZ381&gt;'Настройки'!$B$11,20000+ROW(),IF(BF381&lt;&gt;"Обычный",30000+ROW(),IF(AX381&lt;=0,40000+ROW(),"")))))</x:f>
      </x:c>
      <x:c r="ED381" s="50" t="str">
        <x:f>IF(EC381="","",COUNTIFS($EC$2:$EC$1001,"&gt;0",$EC$2:$EC$1001,"&lt;"&amp;EC381)+1)</x:f>
      </x:c>
    </x:row>
    <x:row r="382">
      <x:c r="A382" s="115"/>
      <x:c r="B382" s="115"/>
      <x:c r="C382" s="115"/>
      <x:c r="D382" s="118"/>
      <x:c r="E382" s="118"/>
      <x:c r="F382" s="118"/>
      <x:c r="G382" s="118"/>
      <x:c r="H382" s="118"/>
      <x:c r="I382" s="118"/>
      <x:c r="J382" s="118"/>
      <x:c r="K382" s="118"/>
      <x:c r="L382" s="118"/>
      <x:c r="M382" s="118"/>
      <x:c r="N382" s="118"/>
      <x:c r="O382" s="118"/>
      <x:c r="P382" s="118"/>
      <x:c r="Q382" s="118"/>
      <x:c r="R382" s="118"/>
      <x:c r="S382" s="118"/>
      <x:c r="T382" s="118"/>
      <x:c r="U382" s="118"/>
      <x:c r="V382" s="118"/>
      <x:c r="W382" s="118"/>
      <x:c r="X382" s="118"/>
      <x:c r="Y382" s="118"/>
      <x:c r="Z382" s="118"/>
      <x:c r="AA382" s="118"/>
      <x:c r="AB382" s="118"/>
      <x:c r="AC382" s="118"/>
      <x:c r="AD382" s="118"/>
      <x:c r="AE382" s="118"/>
      <x:c r="AF382" s="118"/>
      <x:c r="AG382" s="118"/>
      <x:c r="AH382" s="118"/>
      <x:c r="AI382" s="118"/>
      <x:c r="AJ382" s="118"/>
      <x:c r="AK382" s="118"/>
      <x:c r="AL382" s="118"/>
      <x:c r="AM382" s="118"/>
      <x:c r="AN382" s="118"/>
      <x:c r="AO382" s="118"/>
      <x:c r="AP382" s="115"/>
      <x:c r="AQ382" s="49" t="str">
        <x:f>IF(A382="","",COUNT(BI382:INDEX(BI382:CR382,1,'Настройки'!$B$3)))</x:f>
      </x:c>
      <x:c r="AR382" s="49" t="str">
        <x:f>IF(A382="","",SUM(BI382:INDEX(BI382:CR382,1,'Настройки'!$B$3)))</x:f>
      </x:c>
      <x:c r="AS382" s="58" t="str">
        <x:f>IF(A382="","",IF('Настройки'!$B$4="Стоимость потребления",AR382*D382,IF('Настройки'!$B$4="Количество",AR382,E382)))</x:f>
      </x:c>
      <x:c r="AT382" s="61" t="str">
        <x:f>IF(OR(A382="",AS382&lt;0,SUM($AS$2:$AS$1001)&lt;=0),"",AS382/SUM($AS$2:$AS$1001))</x:f>
      </x:c>
      <x:c r="AU382" s="61" t="str">
        <x:f>IF(OR(A382="",AS382&lt;0,SUM($AS$2:$AS$1001)&lt;=0),"",SUMIFS($AS$2:$AS$1001,$AS$2:$AS$1001,"&gt;"&amp;AS382)/SUM($AS$2:$AS$1001))</x:f>
      </x:c>
      <x:c r="AV382" s="61" t="str">
        <x:f>IF(OR(A382="",AS382&lt;0,SUM($AS$2:$AS$1001)&lt;=0),"",SUMIFS($AS$2:$AS$1001,$AS$2:$AS$1001,"&gt;="&amp;AS382)/SUM($AS$2:$AS$1001))</x:f>
      </x:c>
      <x:c r="AW382" s="49" t="str">
        <x:f>IF(A382="","",IF(SUM($AS$2:$AS$1001)&lt;=0,"Не определён",IF(AS382&lt;0,"Исключение",IF(AU382&lt;'Настройки'!$B$5,"A",IF(AU382&lt;'Настройки'!$B$6,"B","C")))))</x:f>
      </x:c>
      <x:c r="AX382" s="58" t="str">
        <x:f>IF(A382="","",IF(AQ382=0,"",AVERAGE(BI382:INDEX(BI382:CR382,1,'Настройки'!$B$3))))</x:f>
      </x:c>
      <x:c r="AY382" s="58" t="str">
        <x:f>IF(OR(A382="",AQ382=0),"",STDEVP(BI382:INDEX(BI382:CR382,1,'Настройки'!$B$3)))</x:f>
      </x:c>
      <x:c r="AZ382" s="61" t="str">
        <x:f>IF(OR(A382="",AQ382&lt;'Настройки'!$B$12,AX382&lt;=0,AND('Настройки'!$B$10="Блокировать",COUNTIF(F382:INDEX(F382:AO382,1,'Настройки'!$B$3),"&lt;0")&gt;0)),"",AY382/ABS(AX382))</x:f>
      </x:c>
      <x:c r="BA382" s="49" t="str">
        <x:f>IF(A382="","",IF(AND('Настройки'!$B$10="Блокировать",COUNTIF(F382:INDEX(F382:AO382,1,'Настройки'!$B$3),"&lt;0")&gt;0),"Не определён",IF(AQ382&lt;'Настройки'!$B$12,"Не определён",IF(AX382=0,"Нет спроса",IF(AX382&lt;0,"Не определён",IF(AZ382&lt;='Настройки'!$B$7,"X",IF(AZ382&lt;='Настройки'!$B$8,"Y","Z")))))))</x:f>
      </x:c>
      <x:c r="BB382" s="49" t="str">
        <x:f>IF(OR(A382="",LEN(AW382)&lt;&gt;1,LEN(BA382)&lt;&gt;1),"",AW382&amp;BA382)</x:f>
      </x:c>
      <x:c r="BC382" s="61" t="str">
        <x:f>IF(OR(A382="",AQ382=0),"",(COUNT(BI382:INDEX(BI382:CR382,1,'Настройки'!$B$3))-COUNT(CS382:INDEX(CS382:EB382,1,'Настройки'!$B$3)))/AQ382)</x:f>
      </x:c>
      <x:c r="BD382" s="64" t="str">
        <x:f>IF(OR(A382="",COUNT(CS382:INDEX(CS382:EB382,1,'Настройки'!$B$3))=0),"",AQ382/COUNT(CS382:INDEX(CS382:EB382,1,'Настройки'!$B$3)))</x:f>
      </x:c>
      <x:c r="BE382" s="64" t="str">
        <x:f>IF(OR(A382="",COUNT(CS382:INDEX(CS382:EB382,1,'Настройки'!$B$3))=0),"",IF(AVERAGE(CS382:INDEX(CS382:EB382,1,'Настройки'!$B$3))=0,"",(STDEVP(CS382:INDEX(CS382:EB382,1,'Настройки'!$B$3))/ABS(AVERAGE(CS382:INDEX(CS382:EB382,1,'Настройки'!$B$3))))^2))</x:f>
      </x:c>
      <x:c r="BF382" s="49" t="str">
        <x:f>IF(A382="","",IF(AQ382&lt;3,"Недостаточно",IF(AQ382&lt;6,"Предварительный","Обычный")))</x:f>
      </x:c>
      <x:c r="BG382" s="49" t="str">
        <x:f>IF(A382="","",IF(COUNTIF(F382:INDEX(F382:AO382,1,'Настройки'!$B$3),"&lt;0")&gt;0,IF('Настройки'!$B$10="Блокировать","Отрицательный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"),"")&amp;IF(AQ382&lt;3,"Недостаточно истории. ",IF(AQ382&lt;6,"Предварительная классификация. ",""))&amp;IF(AX382=0,"Нет спроса за горизонт. ","")&amp;IF(AZ382&gt;'Настройки'!$B$11,"Экстремальная вариативность. ",""))</x:f>
      </x:c>
      <x:c r="BH382" s="49" t="str">
        <x:f>IF(A382="","",IFERROR(VLOOKUP(BB382,'Настройки'!$D$3:$E$11,2,FALSE),"Сначала проверьте исходные данные и историю спроса.")&amp;" Уточните срок поставки, MOQ и критичность.")</x:f>
      </x:c>
      <x:c r="BI382" s="50" t="str">
        <x:f>IF(1&gt;'Настройки'!$B$3,"",IF(ISBLANK(F382),IF('Настройки'!$B$9="Нулевой спрос",0,""),IF(F382&lt;0,IF('Настройки'!$B$10="Исключить","",IF('Настройки'!$B$10="Абсолютные значения",ABS(F382),F382)),F382)))</x:f>
      </x:c>
      <x:c r="BJ382" s="50" t="str">
        <x:f>IF(2&gt;'Настройки'!$B$3,"",IF(ISBLANK(G382),IF('Настройки'!$B$9="Нулевой спрос",0,""),IF(G382&lt;0,IF('Настройки'!$B$10="Исключить","",IF('Настройки'!$B$10="Абсолютные значения",ABS(G382),G382)),G382)))</x:f>
      </x:c>
      <x:c r="BK382" s="50" t="str">
        <x:f>IF(3&gt;'Настройки'!$B$3,"",IF(ISBLANK(H382),IF('Настройки'!$B$9="Нулевой спрос",0,""),IF(H382&lt;0,IF('Настройки'!$B$10="Исключить","",IF('Настройки'!$B$10="Абсолютные значения",ABS(H382),H382)),H382)))</x:f>
      </x:c>
      <x:c r="BL382" s="50" t="str">
        <x:f>IF(4&gt;'Настройки'!$B$3,"",IF(ISBLANK(I382),IF('Настройки'!$B$9="Нулевой спрос",0,""),IF(I382&lt;0,IF('Настройки'!$B$10="Исключить","",IF('Настройки'!$B$10="Абсолютные значения",ABS(I382),I382)),I382)))</x:f>
      </x:c>
      <x:c r="BM382" s="50" t="str">
        <x:f>IF(5&gt;'Настройки'!$B$3,"",IF(ISBLANK(J382),IF('Настройки'!$B$9="Нулевой спрос",0,""),IF(J382&lt;0,IF('Настройки'!$B$10="Исключить","",IF('Настройки'!$B$10="Абсолютные значения",ABS(J382),J382)),J382)))</x:f>
      </x:c>
      <x:c r="BN382" s="50" t="str">
        <x:f>IF(6&gt;'Настройки'!$B$3,"",IF(ISBLANK(K382),IF('Настройки'!$B$9="Нулевой спрос",0,""),IF(K382&lt;0,IF('Настройки'!$B$10="Исключить","",IF('Настройки'!$B$10="Абсолютные значения",ABS(K382),K382)),K382)))</x:f>
      </x:c>
      <x:c r="BO382" s="50" t="str">
        <x:f>IF(7&gt;'Настройки'!$B$3,"",IF(ISBLANK(L382),IF('Настройки'!$B$9="Нулевой спрос",0,""),IF(L382&lt;0,IF('Настройки'!$B$10="Исключить","",IF('Настройки'!$B$10="Абсолютные значения",ABS(L382),L382)),L382)))</x:f>
      </x:c>
      <x:c r="BP382" s="50" t="str">
        <x:f>IF(8&gt;'Настройки'!$B$3,"",IF(ISBLANK(M382),IF('Настройки'!$B$9="Нулевой спрос",0,""),IF(M382&lt;0,IF('Настройки'!$B$10="Исключить","",IF('Настройки'!$B$10="Абсолютные значения",ABS(M382),M382)),M382)))</x:f>
      </x:c>
      <x:c r="BQ382" s="50" t="str">
        <x:f>IF(9&gt;'Настройки'!$B$3,"",IF(ISBLANK(N382),IF('Настройки'!$B$9="Нулевой спрос",0,""),IF(N382&lt;0,IF('Настройки'!$B$10="Исключить","",IF('Настройки'!$B$10="Абсолютные значения",ABS(N382),N382)),N382)))</x:f>
      </x:c>
      <x:c r="BR382" s="50" t="str">
        <x:f>IF(10&gt;'Настройки'!$B$3,"",IF(ISBLANK(O382),IF('Настройки'!$B$9="Нулевой спрос",0,""),IF(O382&lt;0,IF('Настройки'!$B$10="Исключить","",IF('Настройки'!$B$10="Абсолютные значения",ABS(O382),O382)),O382)))</x:f>
      </x:c>
      <x:c r="BS382" s="50" t="str">
        <x:f>IF(11&gt;'Настройки'!$B$3,"",IF(ISBLANK(P382),IF('Настройки'!$B$9="Нулевой спрос",0,""),IF(P382&lt;0,IF('Настройки'!$B$10="Исключить","",IF('Настройки'!$B$10="Абсолютные значения",ABS(P382),P382)),P382)))</x:f>
      </x:c>
      <x:c r="BT382" s="50" t="str">
        <x:f>IF(12&gt;'Настройки'!$B$3,"",IF(ISBLANK(Q382),IF('Настройки'!$B$9="Нулевой спрос",0,""),IF(Q382&lt;0,IF('Настройки'!$B$10="Исключить","",IF('Настройки'!$B$10="Абсолютные значения",ABS(Q382),Q382)),Q382)))</x:f>
      </x:c>
      <x:c r="BU382" s="50" t="str">
        <x:f>IF(13&gt;'Настройки'!$B$3,"",IF(ISBLANK(R382),IF('Настройки'!$B$9="Нулевой спрос",0,""),IF(R382&lt;0,IF('Настройки'!$B$10="Исключить","",IF('Настройки'!$B$10="Абсолютные значения",ABS(R382),R382)),R382)))</x:f>
      </x:c>
      <x:c r="BV382" s="50" t="str">
        <x:f>IF(14&gt;'Настройки'!$B$3,"",IF(ISBLANK(S382),IF('Настройки'!$B$9="Нулевой спрос",0,""),IF(S382&lt;0,IF('Настройки'!$B$10="Исключить","",IF('Настройки'!$B$10="Абсолютные значения",ABS(S382),S382)),S382)))</x:f>
      </x:c>
      <x:c r="BW382" s="50" t="str">
        <x:f>IF(15&gt;'Настройки'!$B$3,"",IF(ISBLANK(T382),IF('Настройки'!$B$9="Нулевой спрос",0,""),IF(T382&lt;0,IF('Настройки'!$B$10="Исключить","",IF('Настройки'!$B$10="Абсолютные значения",ABS(T382),T382)),T382)))</x:f>
      </x:c>
      <x:c r="BX382" s="50" t="str">
        <x:f>IF(16&gt;'Настройки'!$B$3,"",IF(ISBLANK(U382),IF('Настройки'!$B$9="Нулевой спрос",0,""),IF(U382&lt;0,IF('Настройки'!$B$10="Исключить","",IF('Настройки'!$B$10="Абсолютные значения",ABS(U382),U382)),U382)))</x:f>
      </x:c>
      <x:c r="BY382" s="50" t="str">
        <x:f>IF(17&gt;'Настройки'!$B$3,"",IF(ISBLANK(V382),IF('Настройки'!$B$9="Нулевой спрос",0,""),IF(V382&lt;0,IF('Настройки'!$B$10="Исключить","",IF('Настройки'!$B$10="Абсолютные значения",ABS(V382),V382)),V382)))</x:f>
      </x:c>
      <x:c r="BZ382" s="50" t="str">
        <x:f>IF(18&gt;'Настройки'!$B$3,"",IF(ISBLANK(W382),IF('Настройки'!$B$9="Нулевой спрос",0,""),IF(W382&lt;0,IF('Настройки'!$B$10="Исключить","",IF('Настройки'!$B$10="Абсолютные значения",ABS(W382),W382)),W382)))</x:f>
      </x:c>
      <x:c r="CA382" s="50" t="str">
        <x:f>IF(19&gt;'Настройки'!$B$3,"",IF(ISBLANK(X382),IF('Настройки'!$B$9="Нулевой спрос",0,""),IF(X382&lt;0,IF('Настройки'!$B$10="Исключить","",IF('Настройки'!$B$10="Абсолютные значения",ABS(X382),X382)),X382)))</x:f>
      </x:c>
      <x:c r="CB382" s="50" t="str">
        <x:f>IF(20&gt;'Настройки'!$B$3,"",IF(ISBLANK(Y382),IF('Настройки'!$B$9="Нулевой спрос",0,""),IF(Y382&lt;0,IF('Настройки'!$B$10="Исключить","",IF('Настройки'!$B$10="Абсолютные значения",ABS(Y382),Y382)),Y382)))</x:f>
      </x:c>
      <x:c r="CC382" s="50" t="str">
        <x:f>IF(21&gt;'Настройки'!$B$3,"",IF(ISBLANK(Z382),IF('Настройки'!$B$9="Нулевой спрос",0,""),IF(Z382&lt;0,IF('Настройки'!$B$10="Исключить","",IF('Настройки'!$B$10="Абсолютные значения",ABS(Z382),Z382)),Z382)))</x:f>
      </x:c>
      <x:c r="CD382" s="50" t="str">
        <x:f>IF(22&gt;'Настройки'!$B$3,"",IF(ISBLANK(AA382),IF('Настройки'!$B$9="Нулевой спрос",0,""),IF(AA382&lt;0,IF('Настройки'!$B$10="Исключить","",IF('Настройки'!$B$10="Абсолютные значения",ABS(AA382),AA382)),AA382)))</x:f>
      </x:c>
      <x:c r="CE382" s="50" t="str">
        <x:f>IF(23&gt;'Настройки'!$B$3,"",IF(ISBLANK(AB382),IF('Настройки'!$B$9="Нулевой спрос",0,""),IF(AB382&lt;0,IF('Настройки'!$B$10="Исключить","",IF('Настройки'!$B$10="Абсолютные значения",ABS(AB382),AB382)),AB382)))</x:f>
      </x:c>
      <x:c r="CF382" s="50" t="str">
        <x:f>IF(24&gt;'Настройки'!$B$3,"",IF(ISBLANK(AC382),IF('Настройки'!$B$9="Нулевой спрос",0,""),IF(AC382&lt;0,IF('Настройки'!$B$10="Исключить","",IF('Настройки'!$B$10="Абсолютные значения",ABS(AC382),AC382)),AC382)))</x:f>
      </x:c>
      <x:c r="CG382" s="50" t="str">
        <x:f>IF(25&gt;'Настройки'!$B$3,"",IF(ISBLANK(AD382),IF('Настройки'!$B$9="Нулевой спрос",0,""),IF(AD382&lt;0,IF('Настройки'!$B$10="Исключить","",IF('Настройки'!$B$10="Абсолютные значения",ABS(AD382),AD382)),AD382)))</x:f>
      </x:c>
      <x:c r="CH382" s="50" t="str">
        <x:f>IF(26&gt;'Настройки'!$B$3,"",IF(ISBLANK(AE382),IF('Настройки'!$B$9="Нулевой спрос",0,""),IF(AE382&lt;0,IF('Настройки'!$B$10="Исключить","",IF('Настройки'!$B$10="Абсолютные значения",ABS(AE382),AE382)),AE382)))</x:f>
      </x:c>
      <x:c r="CI382" s="50" t="str">
        <x:f>IF(27&gt;'Настройки'!$B$3,"",IF(ISBLANK(AF382),IF('Настройки'!$B$9="Нулевой спрос",0,""),IF(AF382&lt;0,IF('Настройки'!$B$10="Исключить","",IF('Настройки'!$B$10="Абсолютные значения",ABS(AF382),AF382)),AF382)))</x:f>
      </x:c>
      <x:c r="CJ382" s="50" t="str">
        <x:f>IF(28&gt;'Настройки'!$B$3,"",IF(ISBLANK(AG382),IF('Настройки'!$B$9="Нулевой спрос",0,""),IF(AG382&lt;0,IF('Настройки'!$B$10="Исключить","",IF('Настройки'!$B$10="Абсолютные значения",ABS(AG382),AG382)),AG382)))</x:f>
      </x:c>
      <x:c r="CK382" s="50" t="str">
        <x:f>IF(29&gt;'Настройки'!$B$3,"",IF(ISBLANK(AH382),IF('Настройки'!$B$9="Нулевой спрос",0,""),IF(AH382&lt;0,IF('Настройки'!$B$10="Исключить","",IF('Настройки'!$B$10="Абсолютные значения",ABS(AH382),AH382)),AH382)))</x:f>
      </x:c>
      <x:c r="CL382" s="50" t="str">
        <x:f>IF(30&gt;'Настройки'!$B$3,"",IF(ISBLANK(AI382),IF('Настройки'!$B$9="Нулевой спрос",0,""),IF(AI382&lt;0,IF('Настройки'!$B$10="Исключить","",IF('Настройки'!$B$10="Абсолютные значения",ABS(AI382),AI382)),AI382)))</x:f>
      </x:c>
      <x:c r="CM382" s="50" t="str">
        <x:f>IF(31&gt;'Настройки'!$B$3,"",IF(ISBLANK(AJ382),IF('Настройки'!$B$9="Нулевой спрос",0,""),IF(AJ382&lt;0,IF('Настройки'!$B$10="Исключить","",IF('Настройки'!$B$10="Абсолютные значения",ABS(AJ382),AJ382)),AJ382)))</x:f>
      </x:c>
      <x:c r="CN382" s="50" t="str">
        <x:f>IF(32&gt;'Настройки'!$B$3,"",IF(ISBLANK(AK382),IF('Настройки'!$B$9="Нулевой спрос",0,""),IF(AK382&lt;0,IF('Настройки'!$B$10="Исключить","",IF('Настройки'!$B$10="Абсолютные значения",ABS(AK382),AK382)),AK382)))</x:f>
      </x:c>
      <x:c r="CO382" s="50" t="str">
        <x:f>IF(33&gt;'Настройки'!$B$3,"",IF(ISBLANK(AL382),IF('Настройки'!$B$9="Нулевой спрос",0,""),IF(AL382&lt;0,IF('Настройки'!$B$10="Исключить","",IF('Настройки'!$B$10="Абсолютные значения",ABS(AL382),AL382)),AL382)))</x:f>
      </x:c>
      <x:c r="CP382" s="50" t="str">
        <x:f>IF(34&gt;'Настройки'!$B$3,"",IF(ISBLANK(AM382),IF('Настройки'!$B$9="Нулевой спрос",0,""),IF(AM382&lt;0,IF('Настройки'!$B$10="Исключить","",IF('Настройки'!$B$10="Абсолютные значения",ABS(AM382),AM382)),AM382)))</x:f>
      </x:c>
      <x:c r="CQ382" s="50" t="str">
        <x:f>IF(35&gt;'Настройки'!$B$3,"",IF(ISBLANK(AN382),IF('Настройки'!$B$9="Нулевой спрос",0,""),IF(AN382&lt;0,IF('Настройки'!$B$10="Исключить","",IF('Настройки'!$B$10="Абсолютные значения",ABS(AN382),AN382)),AN382)))</x:f>
      </x:c>
      <x:c r="CR382" s="50" t="str">
        <x:f>IF(36&gt;'Настройки'!$B$3,"",IF(ISBLANK(AO382),IF('Настройки'!$B$9="Нулевой спрос",0,""),IF(AO382&lt;0,IF('Настройки'!$B$10="Исключить","",IF('Настройки'!$B$10="Абсолютные значения",ABS(AO382),AO382)),AO382)))</x:f>
      </x:c>
      <x:c r="CS382" s="50" t="str">
        <x:f>IF(OR(1&gt;'Настройки'!$B$3,ISBLANK(BI382),BI382=0),"",BI382)</x:f>
      </x:c>
      <x:c r="CT382" s="50" t="str">
        <x:f>IF(OR(2&gt;'Настройки'!$B$3,ISBLANK(BJ382),BJ382=0),"",BJ382)</x:f>
      </x:c>
      <x:c r="CU382" s="50" t="str">
        <x:f>IF(OR(3&gt;'Настройки'!$B$3,ISBLANK(BK382),BK382=0),"",BK382)</x:f>
      </x:c>
      <x:c r="CV382" s="50" t="str">
        <x:f>IF(OR(4&gt;'Настройки'!$B$3,ISBLANK(BL382),BL382=0),"",BL382)</x:f>
      </x:c>
      <x:c r="CW382" s="50" t="str">
        <x:f>IF(OR(5&gt;'Настройки'!$B$3,ISBLANK(BM382),BM382=0),"",BM382)</x:f>
      </x:c>
      <x:c r="CX382" s="50" t="str">
        <x:f>IF(OR(6&gt;'Настройки'!$B$3,ISBLANK(BN382),BN382=0),"",BN382)</x:f>
      </x:c>
      <x:c r="CY382" s="50" t="str">
        <x:f>IF(OR(7&gt;'Настройки'!$B$3,ISBLANK(BO382),BO382=0),"",BO382)</x:f>
      </x:c>
      <x:c r="CZ382" s="50" t="str">
        <x:f>IF(OR(8&gt;'Настройки'!$B$3,ISBLANK(BP382),BP382=0),"",BP382)</x:f>
      </x:c>
      <x:c r="DA382" s="50" t="str">
        <x:f>IF(OR(9&gt;'Настройки'!$B$3,ISBLANK(BQ382),BQ382=0),"",BQ382)</x:f>
      </x:c>
      <x:c r="DB382" s="50" t="str">
        <x:f>IF(OR(10&gt;'Настройки'!$B$3,ISBLANK(BR382),BR382=0),"",BR382)</x:f>
      </x:c>
      <x:c r="DC382" s="50" t="str">
        <x:f>IF(OR(11&gt;'Настройки'!$B$3,ISBLANK(BS382),BS382=0),"",BS382)</x:f>
      </x:c>
      <x:c r="DD382" s="50" t="str">
        <x:f>IF(OR(12&gt;'Настройки'!$B$3,ISBLANK(BT382),BT382=0),"",BT382)</x:f>
      </x:c>
      <x:c r="DE382" s="50" t="str">
        <x:f>IF(OR(13&gt;'Настройки'!$B$3,ISBLANK(BU382),BU382=0),"",BU382)</x:f>
      </x:c>
      <x:c r="DF382" s="50" t="str">
        <x:f>IF(OR(14&gt;'Настройки'!$B$3,ISBLANK(BV382),BV382=0),"",BV382)</x:f>
      </x:c>
      <x:c r="DG382" s="50" t="str">
        <x:f>IF(OR(15&gt;'Настройки'!$B$3,ISBLANK(BW382),BW382=0),"",BW382)</x:f>
      </x:c>
      <x:c r="DH382" s="50" t="str">
        <x:f>IF(OR(16&gt;'Настройки'!$B$3,ISBLANK(BX382),BX382=0),"",BX382)</x:f>
      </x:c>
      <x:c r="DI382" s="50" t="str">
        <x:f>IF(OR(17&gt;'Настройки'!$B$3,ISBLANK(BY382),BY382=0),"",BY382)</x:f>
      </x:c>
      <x:c r="DJ382" s="50" t="str">
        <x:f>IF(OR(18&gt;'Настройки'!$B$3,ISBLANK(BZ382),BZ382=0),"",BZ382)</x:f>
      </x:c>
      <x:c r="DK382" s="50" t="str">
        <x:f>IF(OR(19&gt;'Настройки'!$B$3,ISBLANK(CA382),CA382=0),"",CA382)</x:f>
      </x:c>
      <x:c r="DL382" s="50" t="str">
        <x:f>IF(OR(20&gt;'Настройки'!$B$3,ISBLANK(CB382),CB382=0),"",CB382)</x:f>
      </x:c>
      <x:c r="DM382" s="50" t="str">
        <x:f>IF(OR(21&gt;'Настройки'!$B$3,ISBLANK(CC382),CC382=0),"",CC382)</x:f>
      </x:c>
      <x:c r="DN382" s="50" t="str">
        <x:f>IF(OR(22&gt;'Настройки'!$B$3,ISBLANK(CD382),CD382=0),"",CD382)</x:f>
      </x:c>
      <x:c r="DO382" s="50" t="str">
        <x:f>IF(OR(23&gt;'Настройки'!$B$3,ISBLANK(CE382),CE382=0),"",CE382)</x:f>
      </x:c>
      <x:c r="DP382" s="50" t="str">
        <x:f>IF(OR(24&gt;'Настройки'!$B$3,ISBLANK(CF382),CF382=0),"",CF382)</x:f>
      </x:c>
      <x:c r="DQ382" s="50" t="str">
        <x:f>IF(OR(25&gt;'Настройки'!$B$3,ISBLANK(CG382),CG382=0),"",CG382)</x:f>
      </x:c>
      <x:c r="DR382" s="50" t="str">
        <x:f>IF(OR(26&gt;'Настройки'!$B$3,ISBLANK(CH382),CH382=0),"",CH382)</x:f>
      </x:c>
      <x:c r="DS382" s="50" t="str">
        <x:f>IF(OR(27&gt;'Настройки'!$B$3,ISBLANK(CI382),CI382=0),"",CI382)</x:f>
      </x:c>
      <x:c r="DT382" s="50" t="str">
        <x:f>IF(OR(28&gt;'Настройки'!$B$3,ISBLANK(CJ382),CJ382=0),"",CJ382)</x:f>
      </x:c>
      <x:c r="DU382" s="50" t="str">
        <x:f>IF(OR(29&gt;'Настройки'!$B$3,ISBLANK(CK382),CK382=0),"",CK382)</x:f>
      </x:c>
      <x:c r="DV382" s="50" t="str">
        <x:f>IF(OR(30&gt;'Настройки'!$B$3,ISBLANK(CL382),CL382=0),"",CL382)</x:f>
      </x:c>
      <x:c r="DW382" s="50" t="str">
        <x:f>IF(OR(31&gt;'Настройки'!$B$3,ISBLANK(CM382),CM382=0),"",CM382)</x:f>
      </x:c>
      <x:c r="DX382" s="50" t="str">
        <x:f>IF(OR(32&gt;'Настройки'!$B$3,ISBLANK(CN382),CN382=0),"",CN382)</x:f>
      </x:c>
      <x:c r="DY382" s="50" t="str">
        <x:f>IF(OR(33&gt;'Настройки'!$B$3,ISBLANK(CO382),CO382=0),"",CO382)</x:f>
      </x:c>
      <x:c r="DZ382" s="50" t="str">
        <x:f>IF(OR(34&gt;'Настройки'!$B$3,ISBLANK(CP382),CP382=0),"",CP382)</x:f>
      </x:c>
      <x:c r="EA382" s="50" t="str">
        <x:f>IF(OR(35&gt;'Настройки'!$B$3,ISBLANK(CQ382),CQ382=0),"",CQ382)</x:f>
      </x:c>
      <x:c r="EB382" s="50" t="str">
        <x:f>IF(OR(36&gt;'Настройки'!$B$3,ISBLANK(CR382),CR382=0),"",CR382)</x:f>
      </x:c>
      <x:c r="EC382" s="50" t="str">
        <x:f>IF(A382="","",IF(OR(BB382="AZ",BB382="BZ"),10000+ROW(),IF(AZ382&gt;'Настройки'!$B$11,20000+ROW(),IF(BF382&lt;&gt;"Обычный",30000+ROW(),IF(AX382&lt;=0,40000+ROW(),"")))))</x:f>
      </x:c>
      <x:c r="ED382" s="50" t="str">
        <x:f>IF(EC382="","",COUNTIFS($EC$2:$EC$1001,"&gt;0",$EC$2:$EC$1001,"&lt;"&amp;EC382)+1)</x:f>
      </x:c>
    </x:row>
    <x:row r="383">
      <x:c r="A383" s="115"/>
      <x:c r="B383" s="115"/>
      <x:c r="C383" s="115"/>
      <x:c r="D383" s="118"/>
      <x:c r="E383" s="118"/>
      <x:c r="F383" s="118"/>
      <x:c r="G383" s="118"/>
      <x:c r="H383" s="118"/>
      <x:c r="I383" s="118"/>
      <x:c r="J383" s="118"/>
      <x:c r="K383" s="118"/>
      <x:c r="L383" s="118"/>
      <x:c r="M383" s="118"/>
      <x:c r="N383" s="118"/>
      <x:c r="O383" s="118"/>
      <x:c r="P383" s="118"/>
      <x:c r="Q383" s="118"/>
      <x:c r="R383" s="118"/>
      <x:c r="S383" s="118"/>
      <x:c r="T383" s="118"/>
      <x:c r="U383" s="118"/>
      <x:c r="V383" s="118"/>
      <x:c r="W383" s="118"/>
      <x:c r="X383" s="118"/>
      <x:c r="Y383" s="118"/>
      <x:c r="Z383" s="118"/>
      <x:c r="AA383" s="118"/>
      <x:c r="AB383" s="118"/>
      <x:c r="AC383" s="118"/>
      <x:c r="AD383" s="118"/>
      <x:c r="AE383" s="118"/>
      <x:c r="AF383" s="118"/>
      <x:c r="AG383" s="118"/>
      <x:c r="AH383" s="118"/>
      <x:c r="AI383" s="118"/>
      <x:c r="AJ383" s="118"/>
      <x:c r="AK383" s="118"/>
      <x:c r="AL383" s="118"/>
      <x:c r="AM383" s="118"/>
      <x:c r="AN383" s="118"/>
      <x:c r="AO383" s="118"/>
      <x:c r="AP383" s="115"/>
      <x:c r="AQ383" s="49" t="str">
        <x:f>IF(A383="","",COUNT(BI383:INDEX(BI383:CR383,1,'Настройки'!$B$3)))</x:f>
      </x:c>
      <x:c r="AR383" s="49" t="str">
        <x:f>IF(A383="","",SUM(BI383:INDEX(BI383:CR383,1,'Настройки'!$B$3)))</x:f>
      </x:c>
      <x:c r="AS383" s="58" t="str">
        <x:f>IF(A383="","",IF('Настройки'!$B$4="Стоимость потребления",AR383*D383,IF('Настройки'!$B$4="Количество",AR383,E383)))</x:f>
      </x:c>
      <x:c r="AT383" s="61" t="str">
        <x:f>IF(OR(A383="",AS383&lt;0,SUM($AS$2:$AS$1001)&lt;=0),"",AS383/SUM($AS$2:$AS$1001))</x:f>
      </x:c>
      <x:c r="AU383" s="61" t="str">
        <x:f>IF(OR(A383="",AS383&lt;0,SUM($AS$2:$AS$1001)&lt;=0),"",SUMIFS($AS$2:$AS$1001,$AS$2:$AS$1001,"&gt;"&amp;AS383)/SUM($AS$2:$AS$1001))</x:f>
      </x:c>
      <x:c r="AV383" s="61" t="str">
        <x:f>IF(OR(A383="",AS383&lt;0,SUM($AS$2:$AS$1001)&lt;=0),"",SUMIFS($AS$2:$AS$1001,$AS$2:$AS$1001,"&gt;="&amp;AS383)/SUM($AS$2:$AS$1001))</x:f>
      </x:c>
      <x:c r="AW383" s="49" t="str">
        <x:f>IF(A383="","",IF(SUM($AS$2:$AS$1001)&lt;=0,"Не определён",IF(AS383&lt;0,"Исключение",IF(AU383&lt;'Настройки'!$B$5,"A",IF(AU383&lt;'Настройки'!$B$6,"B","C")))))</x:f>
      </x:c>
      <x:c r="AX383" s="58" t="str">
        <x:f>IF(A383="","",IF(AQ383=0,"",AVERAGE(BI383:INDEX(BI383:CR383,1,'Настройки'!$B$3))))</x:f>
      </x:c>
      <x:c r="AY383" s="58" t="str">
        <x:f>IF(OR(A383="",AQ383=0),"",STDEVP(BI383:INDEX(BI383:CR383,1,'Настройки'!$B$3)))</x:f>
      </x:c>
      <x:c r="AZ383" s="61" t="str">
        <x:f>IF(OR(A383="",AQ383&lt;'Настройки'!$B$12,AX383&lt;=0,AND('Настройки'!$B$10="Блокировать",COUNTIF(F383:INDEX(F383:AO383,1,'Настройки'!$B$3),"&lt;0")&gt;0)),"",AY383/ABS(AX383))</x:f>
      </x:c>
      <x:c r="BA383" s="49" t="str">
        <x:f>IF(A383="","",IF(AND('Настройки'!$B$10="Блокировать",COUNTIF(F383:INDEX(F383:AO383,1,'Настройки'!$B$3),"&lt;0")&gt;0),"Не определён",IF(AQ383&lt;'Настройки'!$B$12,"Не определён",IF(AX383=0,"Нет спроса",IF(AX383&lt;0,"Не определён",IF(AZ383&lt;='Настройки'!$B$7,"X",IF(AZ383&lt;='Настройки'!$B$8,"Y","Z")))))))</x:f>
      </x:c>
      <x:c r="BB383" s="49" t="str">
        <x:f>IF(OR(A383="",LEN(AW383)&lt;&gt;1,LEN(BA383)&lt;&gt;1),"",AW383&amp;BA383)</x:f>
      </x:c>
      <x:c r="BC383" s="61" t="str">
        <x:f>IF(OR(A383="",AQ383=0),"",(COUNT(BI383:INDEX(BI383:CR383,1,'Настройки'!$B$3))-COUNT(CS383:INDEX(CS383:EB383,1,'Настройки'!$B$3)))/AQ383)</x:f>
      </x:c>
      <x:c r="BD383" s="64" t="str">
        <x:f>IF(OR(A383="",COUNT(CS383:INDEX(CS383:EB383,1,'Настройки'!$B$3))=0),"",AQ383/COUNT(CS383:INDEX(CS383:EB383,1,'Настройки'!$B$3)))</x:f>
      </x:c>
      <x:c r="BE383" s="64" t="str">
        <x:f>IF(OR(A383="",COUNT(CS383:INDEX(CS383:EB383,1,'Настройки'!$B$3))=0),"",IF(AVERAGE(CS383:INDEX(CS383:EB383,1,'Настройки'!$B$3))=0,"",(STDEVP(CS383:INDEX(CS383:EB383,1,'Настройки'!$B$3))/ABS(AVERAGE(CS383:INDEX(CS383:EB383,1,'Настройки'!$B$3))))^2))</x:f>
      </x:c>
      <x:c r="BF383" s="49" t="str">
        <x:f>IF(A383="","",IF(AQ383&lt;3,"Недостаточно",IF(AQ383&lt;6,"Предварительный","Обычный")))</x:f>
      </x:c>
      <x:c r="BG383" s="49" t="str">
        <x:f>IF(A383="","",IF(COUNTIF(F383:INDEX(F383:AO383,1,'Настройки'!$B$3),"&lt;0")&gt;0,IF('Настройки'!$B$10="Блокировать","Отрицательный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"),"")&amp;IF(AQ383&lt;3,"Недостаточно истории. ",IF(AQ383&lt;6,"Предварительная классификация. ",""))&amp;IF(AX383=0,"Нет спроса за горизонт. ","")&amp;IF(AZ383&gt;'Настройки'!$B$11,"Экстремальная вариативность. ",""))</x:f>
      </x:c>
      <x:c r="BH383" s="49" t="str">
        <x:f>IF(A383="","",IFERROR(VLOOKUP(BB383,'Настройки'!$D$3:$E$11,2,FALSE),"Сначала проверьте исходные данные и историю спроса.")&amp;" Уточните срок поставки, MOQ и критичность.")</x:f>
      </x:c>
      <x:c r="BI383" s="50" t="str">
        <x:f>IF(1&gt;'Настройки'!$B$3,"",IF(ISBLANK(F383),IF('Настройки'!$B$9="Нулевой спрос",0,""),IF(F383&lt;0,IF('Настройки'!$B$10="Исключить","",IF('Настройки'!$B$10="Абсолютные значения",ABS(F383),F383)),F383)))</x:f>
      </x:c>
      <x:c r="BJ383" s="50" t="str">
        <x:f>IF(2&gt;'Настройки'!$B$3,"",IF(ISBLANK(G383),IF('Настройки'!$B$9="Нулевой спрос",0,""),IF(G383&lt;0,IF('Настройки'!$B$10="Исключить","",IF('Настройки'!$B$10="Абсолютные значения",ABS(G383),G383)),G383)))</x:f>
      </x:c>
      <x:c r="BK383" s="50" t="str">
        <x:f>IF(3&gt;'Настройки'!$B$3,"",IF(ISBLANK(H383),IF('Настройки'!$B$9="Нулевой спрос",0,""),IF(H383&lt;0,IF('Настройки'!$B$10="Исключить","",IF('Настройки'!$B$10="Абсолютные значения",ABS(H383),H383)),H383)))</x:f>
      </x:c>
      <x:c r="BL383" s="50" t="str">
        <x:f>IF(4&gt;'Настройки'!$B$3,"",IF(ISBLANK(I383),IF('Настройки'!$B$9="Нулевой спрос",0,""),IF(I383&lt;0,IF('Настройки'!$B$10="Исключить","",IF('Настройки'!$B$10="Абсолютные значения",ABS(I383),I383)),I383)))</x:f>
      </x:c>
      <x:c r="BM383" s="50" t="str">
        <x:f>IF(5&gt;'Настройки'!$B$3,"",IF(ISBLANK(J383),IF('Настройки'!$B$9="Нулевой спрос",0,""),IF(J383&lt;0,IF('Настройки'!$B$10="Исключить","",IF('Настройки'!$B$10="Абсолютные значения",ABS(J383),J383)),J383)))</x:f>
      </x:c>
      <x:c r="BN383" s="50" t="str">
        <x:f>IF(6&gt;'Настройки'!$B$3,"",IF(ISBLANK(K383),IF('Настройки'!$B$9="Нулевой спрос",0,""),IF(K383&lt;0,IF('Настройки'!$B$10="Исключить","",IF('Настройки'!$B$10="Абсолютные значения",ABS(K383),K383)),K383)))</x:f>
      </x:c>
      <x:c r="BO383" s="50" t="str">
        <x:f>IF(7&gt;'Настройки'!$B$3,"",IF(ISBLANK(L383),IF('Настройки'!$B$9="Нулевой спрос",0,""),IF(L383&lt;0,IF('Настройки'!$B$10="Исключить","",IF('Настройки'!$B$10="Абсолютные значения",ABS(L383),L383)),L383)))</x:f>
      </x:c>
      <x:c r="BP383" s="50" t="str">
        <x:f>IF(8&gt;'Настройки'!$B$3,"",IF(ISBLANK(M383),IF('Настройки'!$B$9="Нулевой спрос",0,""),IF(M383&lt;0,IF('Настройки'!$B$10="Исключить","",IF('Настройки'!$B$10="Абсолютные значения",ABS(M383),M383)),M383)))</x:f>
      </x:c>
      <x:c r="BQ383" s="50" t="str">
        <x:f>IF(9&gt;'Настройки'!$B$3,"",IF(ISBLANK(N383),IF('Настройки'!$B$9="Нулевой спрос",0,""),IF(N383&lt;0,IF('Настройки'!$B$10="Исключить","",IF('Настройки'!$B$10="Абсолютные значения",ABS(N383),N383)),N383)))</x:f>
      </x:c>
      <x:c r="BR383" s="50" t="str">
        <x:f>IF(10&gt;'Настройки'!$B$3,"",IF(ISBLANK(O383),IF('Настройки'!$B$9="Нулевой спрос",0,""),IF(O383&lt;0,IF('Настройки'!$B$10="Исключить","",IF('Настройки'!$B$10="Абсолютные значения",ABS(O383),O383)),O383)))</x:f>
      </x:c>
      <x:c r="BS383" s="50" t="str">
        <x:f>IF(11&gt;'Настройки'!$B$3,"",IF(ISBLANK(P383),IF('Настройки'!$B$9="Нулевой спрос",0,""),IF(P383&lt;0,IF('Настройки'!$B$10="Исключить","",IF('Настройки'!$B$10="Абсолютные значения",ABS(P383),P383)),P383)))</x:f>
      </x:c>
      <x:c r="BT383" s="50" t="str">
        <x:f>IF(12&gt;'Настройки'!$B$3,"",IF(ISBLANK(Q383),IF('Настройки'!$B$9="Нулевой спрос",0,""),IF(Q383&lt;0,IF('Настройки'!$B$10="Исключить","",IF('Настройки'!$B$10="Абсолютные значения",ABS(Q383),Q383)),Q383)))</x:f>
      </x:c>
      <x:c r="BU383" s="50" t="str">
        <x:f>IF(13&gt;'Настройки'!$B$3,"",IF(ISBLANK(R383),IF('Настройки'!$B$9="Нулевой спрос",0,""),IF(R383&lt;0,IF('Настройки'!$B$10="Исключить","",IF('Настройки'!$B$10="Абсолютные значения",ABS(R383),R383)),R383)))</x:f>
      </x:c>
      <x:c r="BV383" s="50" t="str">
        <x:f>IF(14&gt;'Настройки'!$B$3,"",IF(ISBLANK(S383),IF('Настройки'!$B$9="Нулевой спрос",0,""),IF(S383&lt;0,IF('Настройки'!$B$10="Исключить","",IF('Настройки'!$B$10="Абсолютные значения",ABS(S383),S383)),S383)))</x:f>
      </x:c>
      <x:c r="BW383" s="50" t="str">
        <x:f>IF(15&gt;'Настройки'!$B$3,"",IF(ISBLANK(T383),IF('Настройки'!$B$9="Нулевой спрос",0,""),IF(T383&lt;0,IF('Настройки'!$B$10="Исключить","",IF('Настройки'!$B$10="Абсолютные значения",ABS(T383),T383)),T383)))</x:f>
      </x:c>
      <x:c r="BX383" s="50" t="str">
        <x:f>IF(16&gt;'Настройки'!$B$3,"",IF(ISBLANK(U383),IF('Настройки'!$B$9="Нулевой спрос",0,""),IF(U383&lt;0,IF('Настройки'!$B$10="Исключить","",IF('Настройки'!$B$10="Абсолютные значения",ABS(U383),U383)),U383)))</x:f>
      </x:c>
      <x:c r="BY383" s="50" t="str">
        <x:f>IF(17&gt;'Настройки'!$B$3,"",IF(ISBLANK(V383),IF('Настройки'!$B$9="Нулевой спрос",0,""),IF(V383&lt;0,IF('Настройки'!$B$10="Исключить","",IF('Настройки'!$B$10="Абсолютные значения",ABS(V383),V383)),V383)))</x:f>
      </x:c>
      <x:c r="BZ383" s="50" t="str">
        <x:f>IF(18&gt;'Настройки'!$B$3,"",IF(ISBLANK(W383),IF('Настройки'!$B$9="Нулевой спрос",0,""),IF(W383&lt;0,IF('Настройки'!$B$10="Исключить","",IF('Настройки'!$B$10="Абсолютные значения",ABS(W383),W383)),W383)))</x:f>
      </x:c>
      <x:c r="CA383" s="50" t="str">
        <x:f>IF(19&gt;'Настройки'!$B$3,"",IF(ISBLANK(X383),IF('Настройки'!$B$9="Нулевой спрос",0,""),IF(X383&lt;0,IF('Настройки'!$B$10="Исключить","",IF('Настройки'!$B$10="Абсолютные значения",ABS(X383),X383)),X383)))</x:f>
      </x:c>
      <x:c r="CB383" s="50" t="str">
        <x:f>IF(20&gt;'Настройки'!$B$3,"",IF(ISBLANK(Y383),IF('Настройки'!$B$9="Нулевой спрос",0,""),IF(Y383&lt;0,IF('Настройки'!$B$10="Исключить","",IF('Настройки'!$B$10="Абсолютные значения",ABS(Y383),Y383)),Y383)))</x:f>
      </x:c>
      <x:c r="CC383" s="50" t="str">
        <x:f>IF(21&gt;'Настройки'!$B$3,"",IF(ISBLANK(Z383),IF('Настройки'!$B$9="Нулевой спрос",0,""),IF(Z383&lt;0,IF('Настройки'!$B$10="Исключить","",IF('Настройки'!$B$10="Абсолютные значения",ABS(Z383),Z383)),Z383)))</x:f>
      </x:c>
      <x:c r="CD383" s="50" t="str">
        <x:f>IF(22&gt;'Настройки'!$B$3,"",IF(ISBLANK(AA383),IF('Настройки'!$B$9="Нулевой спрос",0,""),IF(AA383&lt;0,IF('Настройки'!$B$10="Исключить","",IF('Настройки'!$B$10="Абсолютные значения",ABS(AA383),AA383)),AA383)))</x:f>
      </x:c>
      <x:c r="CE383" s="50" t="str">
        <x:f>IF(23&gt;'Настройки'!$B$3,"",IF(ISBLANK(AB383),IF('Настройки'!$B$9="Нулевой спрос",0,""),IF(AB383&lt;0,IF('Настройки'!$B$10="Исключить","",IF('Настройки'!$B$10="Абсолютные значения",ABS(AB383),AB383)),AB383)))</x:f>
      </x:c>
      <x:c r="CF383" s="50" t="str">
        <x:f>IF(24&gt;'Настройки'!$B$3,"",IF(ISBLANK(AC383),IF('Настройки'!$B$9="Нулевой спрос",0,""),IF(AC383&lt;0,IF('Настройки'!$B$10="Исключить","",IF('Настройки'!$B$10="Абсолютные значения",ABS(AC383),AC383)),AC383)))</x:f>
      </x:c>
      <x:c r="CG383" s="50" t="str">
        <x:f>IF(25&gt;'Настройки'!$B$3,"",IF(ISBLANK(AD383),IF('Настройки'!$B$9="Нулевой спрос",0,""),IF(AD383&lt;0,IF('Настройки'!$B$10="Исключить","",IF('Настройки'!$B$10="Абсолютные значения",ABS(AD383),AD383)),AD383)))</x:f>
      </x:c>
      <x:c r="CH383" s="50" t="str">
        <x:f>IF(26&gt;'Настройки'!$B$3,"",IF(ISBLANK(AE383),IF('Настройки'!$B$9="Нулевой спрос",0,""),IF(AE383&lt;0,IF('Настройки'!$B$10="Исключить","",IF('Настройки'!$B$10="Абсолютные значения",ABS(AE383),AE383)),AE383)))</x:f>
      </x:c>
      <x:c r="CI383" s="50" t="str">
        <x:f>IF(27&gt;'Настройки'!$B$3,"",IF(ISBLANK(AF383),IF('Настройки'!$B$9="Нулевой спрос",0,""),IF(AF383&lt;0,IF('Настройки'!$B$10="Исключить","",IF('Настройки'!$B$10="Абсолютные значения",ABS(AF383),AF383)),AF383)))</x:f>
      </x:c>
      <x:c r="CJ383" s="50" t="str">
        <x:f>IF(28&gt;'Настройки'!$B$3,"",IF(ISBLANK(AG383),IF('Настройки'!$B$9="Нулевой спрос",0,""),IF(AG383&lt;0,IF('Настройки'!$B$10="Исключить","",IF('Настройки'!$B$10="Абсолютные значения",ABS(AG383),AG383)),AG383)))</x:f>
      </x:c>
      <x:c r="CK383" s="50" t="str">
        <x:f>IF(29&gt;'Настройки'!$B$3,"",IF(ISBLANK(AH383),IF('Настройки'!$B$9="Нулевой спрос",0,""),IF(AH383&lt;0,IF('Настройки'!$B$10="Исключить","",IF('Настройки'!$B$10="Абсолютные значения",ABS(AH383),AH383)),AH383)))</x:f>
      </x:c>
      <x:c r="CL383" s="50" t="str">
        <x:f>IF(30&gt;'Настройки'!$B$3,"",IF(ISBLANK(AI383),IF('Настройки'!$B$9="Нулевой спрос",0,""),IF(AI383&lt;0,IF('Настройки'!$B$10="Исключить","",IF('Настройки'!$B$10="Абсолютные значения",ABS(AI383),AI383)),AI383)))</x:f>
      </x:c>
      <x:c r="CM383" s="50" t="str">
        <x:f>IF(31&gt;'Настройки'!$B$3,"",IF(ISBLANK(AJ383),IF('Настройки'!$B$9="Нулевой спрос",0,""),IF(AJ383&lt;0,IF('Настройки'!$B$10="Исключить","",IF('Настройки'!$B$10="Абсолютные значения",ABS(AJ383),AJ383)),AJ383)))</x:f>
      </x:c>
      <x:c r="CN383" s="50" t="str">
        <x:f>IF(32&gt;'Настройки'!$B$3,"",IF(ISBLANK(AK383),IF('Настройки'!$B$9="Нулевой спрос",0,""),IF(AK383&lt;0,IF('Настройки'!$B$10="Исключить","",IF('Настройки'!$B$10="Абсолютные значения",ABS(AK383),AK383)),AK383)))</x:f>
      </x:c>
      <x:c r="CO383" s="50" t="str">
        <x:f>IF(33&gt;'Настройки'!$B$3,"",IF(ISBLANK(AL383),IF('Настройки'!$B$9="Нулевой спрос",0,""),IF(AL383&lt;0,IF('Настройки'!$B$10="Исключить","",IF('Настройки'!$B$10="Абсолютные значения",ABS(AL383),AL383)),AL383)))</x:f>
      </x:c>
      <x:c r="CP383" s="50" t="str">
        <x:f>IF(34&gt;'Настройки'!$B$3,"",IF(ISBLANK(AM383),IF('Настройки'!$B$9="Нулевой спрос",0,""),IF(AM383&lt;0,IF('Настройки'!$B$10="Исключить","",IF('Настройки'!$B$10="Абсолютные значения",ABS(AM383),AM383)),AM383)))</x:f>
      </x:c>
      <x:c r="CQ383" s="50" t="str">
        <x:f>IF(35&gt;'Настройки'!$B$3,"",IF(ISBLANK(AN383),IF('Настройки'!$B$9="Нулевой спрос",0,""),IF(AN383&lt;0,IF('Настройки'!$B$10="Исключить","",IF('Настройки'!$B$10="Абсолютные значения",ABS(AN383),AN383)),AN383)))</x:f>
      </x:c>
      <x:c r="CR383" s="50" t="str">
        <x:f>IF(36&gt;'Настройки'!$B$3,"",IF(ISBLANK(AO383),IF('Настройки'!$B$9="Нулевой спрос",0,""),IF(AO383&lt;0,IF('Настройки'!$B$10="Исключить","",IF('Настройки'!$B$10="Абсолютные значения",ABS(AO383),AO383)),AO383)))</x:f>
      </x:c>
      <x:c r="CS383" s="50" t="str">
        <x:f>IF(OR(1&gt;'Настройки'!$B$3,ISBLANK(BI383),BI383=0),"",BI383)</x:f>
      </x:c>
      <x:c r="CT383" s="50" t="str">
        <x:f>IF(OR(2&gt;'Настройки'!$B$3,ISBLANK(BJ383),BJ383=0),"",BJ383)</x:f>
      </x:c>
      <x:c r="CU383" s="50" t="str">
        <x:f>IF(OR(3&gt;'Настройки'!$B$3,ISBLANK(BK383),BK383=0),"",BK383)</x:f>
      </x:c>
      <x:c r="CV383" s="50" t="str">
        <x:f>IF(OR(4&gt;'Настройки'!$B$3,ISBLANK(BL383),BL383=0),"",BL383)</x:f>
      </x:c>
      <x:c r="CW383" s="50" t="str">
        <x:f>IF(OR(5&gt;'Настройки'!$B$3,ISBLANK(BM383),BM383=0),"",BM383)</x:f>
      </x:c>
      <x:c r="CX383" s="50" t="str">
        <x:f>IF(OR(6&gt;'Настройки'!$B$3,ISBLANK(BN383),BN383=0),"",BN383)</x:f>
      </x:c>
      <x:c r="CY383" s="50" t="str">
        <x:f>IF(OR(7&gt;'Настройки'!$B$3,ISBLANK(BO383),BO383=0),"",BO383)</x:f>
      </x:c>
      <x:c r="CZ383" s="50" t="str">
        <x:f>IF(OR(8&gt;'Настройки'!$B$3,ISBLANK(BP383),BP383=0),"",BP383)</x:f>
      </x:c>
      <x:c r="DA383" s="50" t="str">
        <x:f>IF(OR(9&gt;'Настройки'!$B$3,ISBLANK(BQ383),BQ383=0),"",BQ383)</x:f>
      </x:c>
      <x:c r="DB383" s="50" t="str">
        <x:f>IF(OR(10&gt;'Настройки'!$B$3,ISBLANK(BR383),BR383=0),"",BR383)</x:f>
      </x:c>
      <x:c r="DC383" s="50" t="str">
        <x:f>IF(OR(11&gt;'Настройки'!$B$3,ISBLANK(BS383),BS383=0),"",BS383)</x:f>
      </x:c>
      <x:c r="DD383" s="50" t="str">
        <x:f>IF(OR(12&gt;'Настройки'!$B$3,ISBLANK(BT383),BT383=0),"",BT383)</x:f>
      </x:c>
      <x:c r="DE383" s="50" t="str">
        <x:f>IF(OR(13&gt;'Настройки'!$B$3,ISBLANK(BU383),BU383=0),"",BU383)</x:f>
      </x:c>
      <x:c r="DF383" s="50" t="str">
        <x:f>IF(OR(14&gt;'Настройки'!$B$3,ISBLANK(BV383),BV383=0),"",BV383)</x:f>
      </x:c>
      <x:c r="DG383" s="50" t="str">
        <x:f>IF(OR(15&gt;'Настройки'!$B$3,ISBLANK(BW383),BW383=0),"",BW383)</x:f>
      </x:c>
      <x:c r="DH383" s="50" t="str">
        <x:f>IF(OR(16&gt;'Настройки'!$B$3,ISBLANK(BX383),BX383=0),"",BX383)</x:f>
      </x:c>
      <x:c r="DI383" s="50" t="str">
        <x:f>IF(OR(17&gt;'Настройки'!$B$3,ISBLANK(BY383),BY383=0),"",BY383)</x:f>
      </x:c>
      <x:c r="DJ383" s="50" t="str">
        <x:f>IF(OR(18&gt;'Настройки'!$B$3,ISBLANK(BZ383),BZ383=0),"",BZ383)</x:f>
      </x:c>
      <x:c r="DK383" s="50" t="str">
        <x:f>IF(OR(19&gt;'Настройки'!$B$3,ISBLANK(CA383),CA383=0),"",CA383)</x:f>
      </x:c>
      <x:c r="DL383" s="50" t="str">
        <x:f>IF(OR(20&gt;'Настройки'!$B$3,ISBLANK(CB383),CB383=0),"",CB383)</x:f>
      </x:c>
      <x:c r="DM383" s="50" t="str">
        <x:f>IF(OR(21&gt;'Настройки'!$B$3,ISBLANK(CC383),CC383=0),"",CC383)</x:f>
      </x:c>
      <x:c r="DN383" s="50" t="str">
        <x:f>IF(OR(22&gt;'Настройки'!$B$3,ISBLANK(CD383),CD383=0),"",CD383)</x:f>
      </x:c>
      <x:c r="DO383" s="50" t="str">
        <x:f>IF(OR(23&gt;'Настройки'!$B$3,ISBLANK(CE383),CE383=0),"",CE383)</x:f>
      </x:c>
      <x:c r="DP383" s="50" t="str">
        <x:f>IF(OR(24&gt;'Настройки'!$B$3,ISBLANK(CF383),CF383=0),"",CF383)</x:f>
      </x:c>
      <x:c r="DQ383" s="50" t="str">
        <x:f>IF(OR(25&gt;'Настройки'!$B$3,ISBLANK(CG383),CG383=0),"",CG383)</x:f>
      </x:c>
      <x:c r="DR383" s="50" t="str">
        <x:f>IF(OR(26&gt;'Настройки'!$B$3,ISBLANK(CH383),CH383=0),"",CH383)</x:f>
      </x:c>
      <x:c r="DS383" s="50" t="str">
        <x:f>IF(OR(27&gt;'Настройки'!$B$3,ISBLANK(CI383),CI383=0),"",CI383)</x:f>
      </x:c>
      <x:c r="DT383" s="50" t="str">
        <x:f>IF(OR(28&gt;'Настройки'!$B$3,ISBLANK(CJ383),CJ383=0),"",CJ383)</x:f>
      </x:c>
      <x:c r="DU383" s="50" t="str">
        <x:f>IF(OR(29&gt;'Настройки'!$B$3,ISBLANK(CK383),CK383=0),"",CK383)</x:f>
      </x:c>
      <x:c r="DV383" s="50" t="str">
        <x:f>IF(OR(30&gt;'Настройки'!$B$3,ISBLANK(CL383),CL383=0),"",CL383)</x:f>
      </x:c>
      <x:c r="DW383" s="50" t="str">
        <x:f>IF(OR(31&gt;'Настройки'!$B$3,ISBLANK(CM383),CM383=0),"",CM383)</x:f>
      </x:c>
      <x:c r="DX383" s="50" t="str">
        <x:f>IF(OR(32&gt;'Настройки'!$B$3,ISBLANK(CN383),CN383=0),"",CN383)</x:f>
      </x:c>
      <x:c r="DY383" s="50" t="str">
        <x:f>IF(OR(33&gt;'Настройки'!$B$3,ISBLANK(CO383),CO383=0),"",CO383)</x:f>
      </x:c>
      <x:c r="DZ383" s="50" t="str">
        <x:f>IF(OR(34&gt;'Настройки'!$B$3,ISBLANK(CP383),CP383=0),"",CP383)</x:f>
      </x:c>
      <x:c r="EA383" s="50" t="str">
        <x:f>IF(OR(35&gt;'Настройки'!$B$3,ISBLANK(CQ383),CQ383=0),"",CQ383)</x:f>
      </x:c>
      <x:c r="EB383" s="50" t="str">
        <x:f>IF(OR(36&gt;'Настройки'!$B$3,ISBLANK(CR383),CR383=0),"",CR383)</x:f>
      </x:c>
      <x:c r="EC383" s="50" t="str">
        <x:f>IF(A383="","",IF(OR(BB383="AZ",BB383="BZ"),10000+ROW(),IF(AZ383&gt;'Настройки'!$B$11,20000+ROW(),IF(BF383&lt;&gt;"Обычный",30000+ROW(),IF(AX383&lt;=0,40000+ROW(),"")))))</x:f>
      </x:c>
      <x:c r="ED383" s="50" t="str">
        <x:f>IF(EC383="","",COUNTIFS($EC$2:$EC$1001,"&gt;0",$EC$2:$EC$1001,"&lt;"&amp;EC383)+1)</x:f>
      </x:c>
    </x:row>
    <x:row r="384">
      <x:c r="A384" s="115"/>
      <x:c r="B384" s="115"/>
      <x:c r="C384" s="115"/>
      <x:c r="D384" s="118"/>
      <x:c r="E384" s="118"/>
      <x:c r="F384" s="118"/>
      <x:c r="G384" s="118"/>
      <x:c r="H384" s="118"/>
      <x:c r="I384" s="118"/>
      <x:c r="J384" s="118"/>
      <x:c r="K384" s="118"/>
      <x:c r="L384" s="118"/>
      <x:c r="M384" s="118"/>
      <x:c r="N384" s="118"/>
      <x:c r="O384" s="118"/>
      <x:c r="P384" s="118"/>
      <x:c r="Q384" s="118"/>
      <x:c r="R384" s="118"/>
      <x:c r="S384" s="118"/>
      <x:c r="T384" s="118"/>
      <x:c r="U384" s="118"/>
      <x:c r="V384" s="118"/>
      <x:c r="W384" s="118"/>
      <x:c r="X384" s="118"/>
      <x:c r="Y384" s="118"/>
      <x:c r="Z384" s="118"/>
      <x:c r="AA384" s="118"/>
      <x:c r="AB384" s="118"/>
      <x:c r="AC384" s="118"/>
      <x:c r="AD384" s="118"/>
      <x:c r="AE384" s="118"/>
      <x:c r="AF384" s="118"/>
      <x:c r="AG384" s="118"/>
      <x:c r="AH384" s="118"/>
      <x:c r="AI384" s="118"/>
      <x:c r="AJ384" s="118"/>
      <x:c r="AK384" s="118"/>
      <x:c r="AL384" s="118"/>
      <x:c r="AM384" s="118"/>
      <x:c r="AN384" s="118"/>
      <x:c r="AO384" s="118"/>
      <x:c r="AP384" s="115"/>
      <x:c r="AQ384" s="49" t="str">
        <x:f>IF(A384="","",COUNT(BI384:INDEX(BI384:CR384,1,'Настройки'!$B$3)))</x:f>
      </x:c>
      <x:c r="AR384" s="49" t="str">
        <x:f>IF(A384="","",SUM(BI384:INDEX(BI384:CR384,1,'Настройки'!$B$3)))</x:f>
      </x:c>
      <x:c r="AS384" s="58" t="str">
        <x:f>IF(A384="","",IF('Настройки'!$B$4="Стоимость потребления",AR384*D384,IF('Настройки'!$B$4="Количество",AR384,E384)))</x:f>
      </x:c>
      <x:c r="AT384" s="61" t="str">
        <x:f>IF(OR(A384="",AS384&lt;0,SUM($AS$2:$AS$1001)&lt;=0),"",AS384/SUM($AS$2:$AS$1001))</x:f>
      </x:c>
      <x:c r="AU384" s="61" t="str">
        <x:f>IF(OR(A384="",AS384&lt;0,SUM($AS$2:$AS$1001)&lt;=0),"",SUMIFS($AS$2:$AS$1001,$AS$2:$AS$1001,"&gt;"&amp;AS384)/SUM($AS$2:$AS$1001))</x:f>
      </x:c>
      <x:c r="AV384" s="61" t="str">
        <x:f>IF(OR(A384="",AS384&lt;0,SUM($AS$2:$AS$1001)&lt;=0),"",SUMIFS($AS$2:$AS$1001,$AS$2:$AS$1001,"&gt;="&amp;AS384)/SUM($AS$2:$AS$1001))</x:f>
      </x:c>
      <x:c r="AW384" s="49" t="str">
        <x:f>IF(A384="","",IF(SUM($AS$2:$AS$1001)&lt;=0,"Не определён",IF(AS384&lt;0,"Исключение",IF(AU384&lt;'Настройки'!$B$5,"A",IF(AU384&lt;'Настройки'!$B$6,"B","C")))))</x:f>
      </x:c>
      <x:c r="AX384" s="58" t="str">
        <x:f>IF(A384="","",IF(AQ384=0,"",AVERAGE(BI384:INDEX(BI384:CR384,1,'Настройки'!$B$3))))</x:f>
      </x:c>
      <x:c r="AY384" s="58" t="str">
        <x:f>IF(OR(A384="",AQ384=0),"",STDEVP(BI384:INDEX(BI384:CR384,1,'Настройки'!$B$3)))</x:f>
      </x:c>
      <x:c r="AZ384" s="61" t="str">
        <x:f>IF(OR(A384="",AQ384&lt;'Настройки'!$B$12,AX384&lt;=0,AND('Настройки'!$B$10="Блокировать",COUNTIF(F384:INDEX(F384:AO384,1,'Настройки'!$B$3),"&lt;0")&gt;0)),"",AY384/ABS(AX384))</x:f>
      </x:c>
      <x:c r="BA384" s="49" t="str">
        <x:f>IF(A384="","",IF(AND('Настройки'!$B$10="Блокировать",COUNTIF(F384:INDEX(F384:AO384,1,'Настройки'!$B$3),"&lt;0")&gt;0),"Не определён",IF(AQ384&lt;'Настройки'!$B$12,"Не определён",IF(AX384=0,"Нет спроса",IF(AX384&lt;0,"Не определён",IF(AZ384&lt;='Настройки'!$B$7,"X",IF(AZ384&lt;='Настройки'!$B$8,"Y","Z")))))))</x:f>
      </x:c>
      <x:c r="BB384" s="49" t="str">
        <x:f>IF(OR(A384="",LEN(AW384)&lt;&gt;1,LEN(BA384)&lt;&gt;1),"",AW384&amp;BA384)</x:f>
      </x:c>
      <x:c r="BC384" s="61" t="str">
        <x:f>IF(OR(A384="",AQ384=0),"",(COUNT(BI384:INDEX(BI384:CR384,1,'Настройки'!$B$3))-COUNT(CS384:INDEX(CS384:EB384,1,'Настройки'!$B$3)))/AQ384)</x:f>
      </x:c>
      <x:c r="BD384" s="64" t="str">
        <x:f>IF(OR(A384="",COUNT(CS384:INDEX(CS384:EB384,1,'Настройки'!$B$3))=0),"",AQ384/COUNT(CS384:INDEX(CS384:EB384,1,'Настройки'!$B$3)))</x:f>
      </x:c>
      <x:c r="BE384" s="64" t="str">
        <x:f>IF(OR(A384="",COUNT(CS384:INDEX(CS384:EB384,1,'Настройки'!$B$3))=0),"",IF(AVERAGE(CS384:INDEX(CS384:EB384,1,'Настройки'!$B$3))=0,"",(STDEVP(CS384:INDEX(CS384:EB384,1,'Настройки'!$B$3))/ABS(AVERAGE(CS384:INDEX(CS384:EB384,1,'Настройки'!$B$3))))^2))</x:f>
      </x:c>
      <x:c r="BF384" s="49" t="str">
        <x:f>IF(A384="","",IF(AQ384&lt;3,"Недостаточно",IF(AQ384&lt;6,"Предварительный","Обычный")))</x:f>
      </x:c>
      <x:c r="BG384" s="49" t="str">
        <x:f>IF(A384="","",IF(COUNTIF(F384:INDEX(F384:AO384,1,'Настройки'!$B$3),"&lt;0")&gt;0,IF('Настройки'!$B$10="Блокировать","Отрицательный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"),"")&amp;IF(AQ384&lt;3,"Недостаточно истории. ",IF(AQ384&lt;6,"Предварительная классификация. ",""))&amp;IF(AX384=0,"Нет спроса за горизонт. ","")&amp;IF(AZ384&gt;'Настройки'!$B$11,"Экстремальная вариативность. ",""))</x:f>
      </x:c>
      <x:c r="BH384" s="49" t="str">
        <x:f>IF(A384="","",IFERROR(VLOOKUP(BB384,'Настройки'!$D$3:$E$11,2,FALSE),"Сначала проверьте исходные данные и историю спроса.")&amp;" Уточните срок поставки, MOQ и критичность.")</x:f>
      </x:c>
      <x:c r="BI384" s="50" t="str">
        <x:f>IF(1&gt;'Настройки'!$B$3,"",IF(ISBLANK(F384),IF('Настройки'!$B$9="Нулевой спрос",0,""),IF(F384&lt;0,IF('Настройки'!$B$10="Исключить","",IF('Настройки'!$B$10="Абсолютные значения",ABS(F384),F384)),F384)))</x:f>
      </x:c>
      <x:c r="BJ384" s="50" t="str">
        <x:f>IF(2&gt;'Настройки'!$B$3,"",IF(ISBLANK(G384),IF('Настройки'!$B$9="Нулевой спрос",0,""),IF(G384&lt;0,IF('Настройки'!$B$10="Исключить","",IF('Настройки'!$B$10="Абсолютные значения",ABS(G384),G384)),G384)))</x:f>
      </x:c>
      <x:c r="BK384" s="50" t="str">
        <x:f>IF(3&gt;'Настройки'!$B$3,"",IF(ISBLANK(H384),IF('Настройки'!$B$9="Нулевой спрос",0,""),IF(H384&lt;0,IF('Настройки'!$B$10="Исключить","",IF('Настройки'!$B$10="Абсолютные значения",ABS(H384),H384)),H384)))</x:f>
      </x:c>
      <x:c r="BL384" s="50" t="str">
        <x:f>IF(4&gt;'Настройки'!$B$3,"",IF(ISBLANK(I384),IF('Настройки'!$B$9="Нулевой спрос",0,""),IF(I384&lt;0,IF('Настройки'!$B$10="Исключить","",IF('Настройки'!$B$10="Абсолютные значения",ABS(I384),I384)),I384)))</x:f>
      </x:c>
      <x:c r="BM384" s="50" t="str">
        <x:f>IF(5&gt;'Настройки'!$B$3,"",IF(ISBLANK(J384),IF('Настройки'!$B$9="Нулевой спрос",0,""),IF(J384&lt;0,IF('Настройки'!$B$10="Исключить","",IF('Настройки'!$B$10="Абсолютные значения",ABS(J384),J384)),J384)))</x:f>
      </x:c>
      <x:c r="BN384" s="50" t="str">
        <x:f>IF(6&gt;'Настройки'!$B$3,"",IF(ISBLANK(K384),IF('Настройки'!$B$9="Нулевой спрос",0,""),IF(K384&lt;0,IF('Настройки'!$B$10="Исключить","",IF('Настройки'!$B$10="Абсолютные значения",ABS(K384),K384)),K384)))</x:f>
      </x:c>
      <x:c r="BO384" s="50" t="str">
        <x:f>IF(7&gt;'Настройки'!$B$3,"",IF(ISBLANK(L384),IF('Настройки'!$B$9="Нулевой спрос",0,""),IF(L384&lt;0,IF('Настройки'!$B$10="Исключить","",IF('Настройки'!$B$10="Абсолютные значения",ABS(L384),L384)),L384)))</x:f>
      </x:c>
      <x:c r="BP384" s="50" t="str">
        <x:f>IF(8&gt;'Настройки'!$B$3,"",IF(ISBLANK(M384),IF('Настройки'!$B$9="Нулевой спрос",0,""),IF(M384&lt;0,IF('Настройки'!$B$10="Исключить","",IF('Настройки'!$B$10="Абсолютные значения",ABS(M384),M384)),M384)))</x:f>
      </x:c>
      <x:c r="BQ384" s="50" t="str">
        <x:f>IF(9&gt;'Настройки'!$B$3,"",IF(ISBLANK(N384),IF('Настройки'!$B$9="Нулевой спрос",0,""),IF(N384&lt;0,IF('Настройки'!$B$10="Исключить","",IF('Настройки'!$B$10="Абсолютные значения",ABS(N384),N384)),N384)))</x:f>
      </x:c>
      <x:c r="BR384" s="50" t="str">
        <x:f>IF(10&gt;'Настройки'!$B$3,"",IF(ISBLANK(O384),IF('Настройки'!$B$9="Нулевой спрос",0,""),IF(O384&lt;0,IF('Настройки'!$B$10="Исключить","",IF('Настройки'!$B$10="Абсолютные значения",ABS(O384),O384)),O384)))</x:f>
      </x:c>
      <x:c r="BS384" s="50" t="str">
        <x:f>IF(11&gt;'Настройки'!$B$3,"",IF(ISBLANK(P384),IF('Настройки'!$B$9="Нулевой спрос",0,""),IF(P384&lt;0,IF('Настройки'!$B$10="Исключить","",IF('Настройки'!$B$10="Абсолютные значения",ABS(P384),P384)),P384)))</x:f>
      </x:c>
      <x:c r="BT384" s="50" t="str">
        <x:f>IF(12&gt;'Настройки'!$B$3,"",IF(ISBLANK(Q384),IF('Настройки'!$B$9="Нулевой спрос",0,""),IF(Q384&lt;0,IF('Настройки'!$B$10="Исключить","",IF('Настройки'!$B$10="Абсолютные значения",ABS(Q384),Q384)),Q384)))</x:f>
      </x:c>
      <x:c r="BU384" s="50" t="str">
        <x:f>IF(13&gt;'Настройки'!$B$3,"",IF(ISBLANK(R384),IF('Настройки'!$B$9="Нулевой спрос",0,""),IF(R384&lt;0,IF('Настройки'!$B$10="Исключить","",IF('Настройки'!$B$10="Абсолютные значения",ABS(R384),R384)),R384)))</x:f>
      </x:c>
      <x:c r="BV384" s="50" t="str">
        <x:f>IF(14&gt;'Настройки'!$B$3,"",IF(ISBLANK(S384),IF('Настройки'!$B$9="Нулевой спрос",0,""),IF(S384&lt;0,IF('Настройки'!$B$10="Исключить","",IF('Настройки'!$B$10="Абсолютные значения",ABS(S384),S384)),S384)))</x:f>
      </x:c>
      <x:c r="BW384" s="50" t="str">
        <x:f>IF(15&gt;'Настройки'!$B$3,"",IF(ISBLANK(T384),IF('Настройки'!$B$9="Нулевой спрос",0,""),IF(T384&lt;0,IF('Настройки'!$B$10="Исключить","",IF('Настройки'!$B$10="Абсолютные значения",ABS(T384),T384)),T384)))</x:f>
      </x:c>
      <x:c r="BX384" s="50" t="str">
        <x:f>IF(16&gt;'Настройки'!$B$3,"",IF(ISBLANK(U384),IF('Настройки'!$B$9="Нулевой спрос",0,""),IF(U384&lt;0,IF('Настройки'!$B$10="Исключить","",IF('Настройки'!$B$10="Абсолютные значения",ABS(U384),U384)),U384)))</x:f>
      </x:c>
      <x:c r="BY384" s="50" t="str">
        <x:f>IF(17&gt;'Настройки'!$B$3,"",IF(ISBLANK(V384),IF('Настройки'!$B$9="Нулевой спрос",0,""),IF(V384&lt;0,IF('Настройки'!$B$10="Исключить","",IF('Настройки'!$B$10="Абсолютные значения",ABS(V384),V384)),V384)))</x:f>
      </x:c>
      <x:c r="BZ384" s="50" t="str">
        <x:f>IF(18&gt;'Настройки'!$B$3,"",IF(ISBLANK(W384),IF('Настройки'!$B$9="Нулевой спрос",0,""),IF(W384&lt;0,IF('Настройки'!$B$10="Исключить","",IF('Настройки'!$B$10="Абсолютные значения",ABS(W384),W384)),W384)))</x:f>
      </x:c>
      <x:c r="CA384" s="50" t="str">
        <x:f>IF(19&gt;'Настройки'!$B$3,"",IF(ISBLANK(X384),IF('Настройки'!$B$9="Нулевой спрос",0,""),IF(X384&lt;0,IF('Настройки'!$B$10="Исключить","",IF('Настройки'!$B$10="Абсолютные значения",ABS(X384),X384)),X384)))</x:f>
      </x:c>
      <x:c r="CB384" s="50" t="str">
        <x:f>IF(20&gt;'Настройки'!$B$3,"",IF(ISBLANK(Y384),IF('Настройки'!$B$9="Нулевой спрос",0,""),IF(Y384&lt;0,IF('Настройки'!$B$10="Исключить","",IF('Настройки'!$B$10="Абсолютные значения",ABS(Y384),Y384)),Y384)))</x:f>
      </x:c>
      <x:c r="CC384" s="50" t="str">
        <x:f>IF(21&gt;'Настройки'!$B$3,"",IF(ISBLANK(Z384),IF('Настройки'!$B$9="Нулевой спрос",0,""),IF(Z384&lt;0,IF('Настройки'!$B$10="Исключить","",IF('Настройки'!$B$10="Абсолютные значения",ABS(Z384),Z384)),Z384)))</x:f>
      </x:c>
      <x:c r="CD384" s="50" t="str">
        <x:f>IF(22&gt;'Настройки'!$B$3,"",IF(ISBLANK(AA384),IF('Настройки'!$B$9="Нулевой спрос",0,""),IF(AA384&lt;0,IF('Настройки'!$B$10="Исключить","",IF('Настройки'!$B$10="Абсолютные значения",ABS(AA384),AA384)),AA384)))</x:f>
      </x:c>
      <x:c r="CE384" s="50" t="str">
        <x:f>IF(23&gt;'Настройки'!$B$3,"",IF(ISBLANK(AB384),IF('Настройки'!$B$9="Нулевой спрос",0,""),IF(AB384&lt;0,IF('Настройки'!$B$10="Исключить","",IF('Настройки'!$B$10="Абсолютные значения",ABS(AB384),AB384)),AB384)))</x:f>
      </x:c>
      <x:c r="CF384" s="50" t="str">
        <x:f>IF(24&gt;'Настройки'!$B$3,"",IF(ISBLANK(AC384),IF('Настройки'!$B$9="Нулевой спрос",0,""),IF(AC384&lt;0,IF('Настройки'!$B$10="Исключить","",IF('Настройки'!$B$10="Абсолютные значения",ABS(AC384),AC384)),AC384)))</x:f>
      </x:c>
      <x:c r="CG384" s="50" t="str">
        <x:f>IF(25&gt;'Настройки'!$B$3,"",IF(ISBLANK(AD384),IF('Настройки'!$B$9="Нулевой спрос",0,""),IF(AD384&lt;0,IF('Настройки'!$B$10="Исключить","",IF('Настройки'!$B$10="Абсолютные значения",ABS(AD384),AD384)),AD384)))</x:f>
      </x:c>
      <x:c r="CH384" s="50" t="str">
        <x:f>IF(26&gt;'Настройки'!$B$3,"",IF(ISBLANK(AE384),IF('Настройки'!$B$9="Нулевой спрос",0,""),IF(AE384&lt;0,IF('Настройки'!$B$10="Исключить","",IF('Настройки'!$B$10="Абсолютные значения",ABS(AE384),AE384)),AE384)))</x:f>
      </x:c>
      <x:c r="CI384" s="50" t="str">
        <x:f>IF(27&gt;'Настройки'!$B$3,"",IF(ISBLANK(AF384),IF('Настройки'!$B$9="Нулевой спрос",0,""),IF(AF384&lt;0,IF('Настройки'!$B$10="Исключить","",IF('Настройки'!$B$10="Абсолютные значения",ABS(AF384),AF384)),AF384)))</x:f>
      </x:c>
      <x:c r="CJ384" s="50" t="str">
        <x:f>IF(28&gt;'Настройки'!$B$3,"",IF(ISBLANK(AG384),IF('Настройки'!$B$9="Нулевой спрос",0,""),IF(AG384&lt;0,IF('Настройки'!$B$10="Исключить","",IF('Настройки'!$B$10="Абсолютные значения",ABS(AG384),AG384)),AG384)))</x:f>
      </x:c>
      <x:c r="CK384" s="50" t="str">
        <x:f>IF(29&gt;'Настройки'!$B$3,"",IF(ISBLANK(AH384),IF('Настройки'!$B$9="Нулевой спрос",0,""),IF(AH384&lt;0,IF('Настройки'!$B$10="Исключить","",IF('Настройки'!$B$10="Абсолютные значения",ABS(AH384),AH384)),AH384)))</x:f>
      </x:c>
      <x:c r="CL384" s="50" t="str">
        <x:f>IF(30&gt;'Настройки'!$B$3,"",IF(ISBLANK(AI384),IF('Настройки'!$B$9="Нулевой спрос",0,""),IF(AI384&lt;0,IF('Настройки'!$B$10="Исключить","",IF('Настройки'!$B$10="Абсолютные значения",ABS(AI384),AI384)),AI384)))</x:f>
      </x:c>
      <x:c r="CM384" s="50" t="str">
        <x:f>IF(31&gt;'Настройки'!$B$3,"",IF(ISBLANK(AJ384),IF('Настройки'!$B$9="Нулевой спрос",0,""),IF(AJ384&lt;0,IF('Настройки'!$B$10="Исключить","",IF('Настройки'!$B$10="Абсолютные значения",ABS(AJ384),AJ384)),AJ384)))</x:f>
      </x:c>
      <x:c r="CN384" s="50" t="str">
        <x:f>IF(32&gt;'Настройки'!$B$3,"",IF(ISBLANK(AK384),IF('Настройки'!$B$9="Нулевой спрос",0,""),IF(AK384&lt;0,IF('Настройки'!$B$10="Исключить","",IF('Настройки'!$B$10="Абсолютные значения",ABS(AK384),AK384)),AK384)))</x:f>
      </x:c>
      <x:c r="CO384" s="50" t="str">
        <x:f>IF(33&gt;'Настройки'!$B$3,"",IF(ISBLANK(AL384),IF('Настройки'!$B$9="Нулевой спрос",0,""),IF(AL384&lt;0,IF('Настройки'!$B$10="Исключить","",IF('Настройки'!$B$10="Абсолютные значения",ABS(AL384),AL384)),AL384)))</x:f>
      </x:c>
      <x:c r="CP384" s="50" t="str">
        <x:f>IF(34&gt;'Настройки'!$B$3,"",IF(ISBLANK(AM384),IF('Настройки'!$B$9="Нулевой спрос",0,""),IF(AM384&lt;0,IF('Настройки'!$B$10="Исключить","",IF('Настройки'!$B$10="Абсолютные значения",ABS(AM384),AM384)),AM384)))</x:f>
      </x:c>
      <x:c r="CQ384" s="50" t="str">
        <x:f>IF(35&gt;'Настройки'!$B$3,"",IF(ISBLANK(AN384),IF('Настройки'!$B$9="Нулевой спрос",0,""),IF(AN384&lt;0,IF('Настройки'!$B$10="Исключить","",IF('Настройки'!$B$10="Абсолютные значения",ABS(AN384),AN384)),AN384)))</x:f>
      </x:c>
      <x:c r="CR384" s="50" t="str">
        <x:f>IF(36&gt;'Настройки'!$B$3,"",IF(ISBLANK(AO384),IF('Настройки'!$B$9="Нулевой спрос",0,""),IF(AO384&lt;0,IF('Настройки'!$B$10="Исключить","",IF('Настройки'!$B$10="Абсолютные значения",ABS(AO384),AO384)),AO384)))</x:f>
      </x:c>
      <x:c r="CS384" s="50" t="str">
        <x:f>IF(OR(1&gt;'Настройки'!$B$3,ISBLANK(BI384),BI384=0),"",BI384)</x:f>
      </x:c>
      <x:c r="CT384" s="50" t="str">
        <x:f>IF(OR(2&gt;'Настройки'!$B$3,ISBLANK(BJ384),BJ384=0),"",BJ384)</x:f>
      </x:c>
      <x:c r="CU384" s="50" t="str">
        <x:f>IF(OR(3&gt;'Настройки'!$B$3,ISBLANK(BK384),BK384=0),"",BK384)</x:f>
      </x:c>
      <x:c r="CV384" s="50" t="str">
        <x:f>IF(OR(4&gt;'Настройки'!$B$3,ISBLANK(BL384),BL384=0),"",BL384)</x:f>
      </x:c>
      <x:c r="CW384" s="50" t="str">
        <x:f>IF(OR(5&gt;'Настройки'!$B$3,ISBLANK(BM384),BM384=0),"",BM384)</x:f>
      </x:c>
      <x:c r="CX384" s="50" t="str">
        <x:f>IF(OR(6&gt;'Настройки'!$B$3,ISBLANK(BN384),BN384=0),"",BN384)</x:f>
      </x:c>
      <x:c r="CY384" s="50" t="str">
        <x:f>IF(OR(7&gt;'Настройки'!$B$3,ISBLANK(BO384),BO384=0),"",BO384)</x:f>
      </x:c>
      <x:c r="CZ384" s="50" t="str">
        <x:f>IF(OR(8&gt;'Настройки'!$B$3,ISBLANK(BP384),BP384=0),"",BP384)</x:f>
      </x:c>
      <x:c r="DA384" s="50" t="str">
        <x:f>IF(OR(9&gt;'Настройки'!$B$3,ISBLANK(BQ384),BQ384=0),"",BQ384)</x:f>
      </x:c>
      <x:c r="DB384" s="50" t="str">
        <x:f>IF(OR(10&gt;'Настройки'!$B$3,ISBLANK(BR384),BR384=0),"",BR384)</x:f>
      </x:c>
      <x:c r="DC384" s="50" t="str">
        <x:f>IF(OR(11&gt;'Настройки'!$B$3,ISBLANK(BS384),BS384=0),"",BS384)</x:f>
      </x:c>
      <x:c r="DD384" s="50" t="str">
        <x:f>IF(OR(12&gt;'Настройки'!$B$3,ISBLANK(BT384),BT384=0),"",BT384)</x:f>
      </x:c>
      <x:c r="DE384" s="50" t="str">
        <x:f>IF(OR(13&gt;'Настройки'!$B$3,ISBLANK(BU384),BU384=0),"",BU384)</x:f>
      </x:c>
      <x:c r="DF384" s="50" t="str">
        <x:f>IF(OR(14&gt;'Настройки'!$B$3,ISBLANK(BV384),BV384=0),"",BV384)</x:f>
      </x:c>
      <x:c r="DG384" s="50" t="str">
        <x:f>IF(OR(15&gt;'Настройки'!$B$3,ISBLANK(BW384),BW384=0),"",BW384)</x:f>
      </x:c>
      <x:c r="DH384" s="50" t="str">
        <x:f>IF(OR(16&gt;'Настройки'!$B$3,ISBLANK(BX384),BX384=0),"",BX384)</x:f>
      </x:c>
      <x:c r="DI384" s="50" t="str">
        <x:f>IF(OR(17&gt;'Настройки'!$B$3,ISBLANK(BY384),BY384=0),"",BY384)</x:f>
      </x:c>
      <x:c r="DJ384" s="50" t="str">
        <x:f>IF(OR(18&gt;'Настройки'!$B$3,ISBLANK(BZ384),BZ384=0),"",BZ384)</x:f>
      </x:c>
      <x:c r="DK384" s="50" t="str">
        <x:f>IF(OR(19&gt;'Настройки'!$B$3,ISBLANK(CA384),CA384=0),"",CA384)</x:f>
      </x:c>
      <x:c r="DL384" s="50" t="str">
        <x:f>IF(OR(20&gt;'Настройки'!$B$3,ISBLANK(CB384),CB384=0),"",CB384)</x:f>
      </x:c>
      <x:c r="DM384" s="50" t="str">
        <x:f>IF(OR(21&gt;'Настройки'!$B$3,ISBLANK(CC384),CC384=0),"",CC384)</x:f>
      </x:c>
      <x:c r="DN384" s="50" t="str">
        <x:f>IF(OR(22&gt;'Настройки'!$B$3,ISBLANK(CD384),CD384=0),"",CD384)</x:f>
      </x:c>
      <x:c r="DO384" s="50" t="str">
        <x:f>IF(OR(23&gt;'Настройки'!$B$3,ISBLANK(CE384),CE384=0),"",CE384)</x:f>
      </x:c>
      <x:c r="DP384" s="50" t="str">
        <x:f>IF(OR(24&gt;'Настройки'!$B$3,ISBLANK(CF384),CF384=0),"",CF384)</x:f>
      </x:c>
      <x:c r="DQ384" s="50" t="str">
        <x:f>IF(OR(25&gt;'Настройки'!$B$3,ISBLANK(CG384),CG384=0),"",CG384)</x:f>
      </x:c>
      <x:c r="DR384" s="50" t="str">
        <x:f>IF(OR(26&gt;'Настройки'!$B$3,ISBLANK(CH384),CH384=0),"",CH384)</x:f>
      </x:c>
      <x:c r="DS384" s="50" t="str">
        <x:f>IF(OR(27&gt;'Настройки'!$B$3,ISBLANK(CI384),CI384=0),"",CI384)</x:f>
      </x:c>
      <x:c r="DT384" s="50" t="str">
        <x:f>IF(OR(28&gt;'Настройки'!$B$3,ISBLANK(CJ384),CJ384=0),"",CJ384)</x:f>
      </x:c>
      <x:c r="DU384" s="50" t="str">
        <x:f>IF(OR(29&gt;'Настройки'!$B$3,ISBLANK(CK384),CK384=0),"",CK384)</x:f>
      </x:c>
      <x:c r="DV384" s="50" t="str">
        <x:f>IF(OR(30&gt;'Настройки'!$B$3,ISBLANK(CL384),CL384=0),"",CL384)</x:f>
      </x:c>
      <x:c r="DW384" s="50" t="str">
        <x:f>IF(OR(31&gt;'Настройки'!$B$3,ISBLANK(CM384),CM384=0),"",CM384)</x:f>
      </x:c>
      <x:c r="DX384" s="50" t="str">
        <x:f>IF(OR(32&gt;'Настройки'!$B$3,ISBLANK(CN384),CN384=0),"",CN384)</x:f>
      </x:c>
      <x:c r="DY384" s="50" t="str">
        <x:f>IF(OR(33&gt;'Настройки'!$B$3,ISBLANK(CO384),CO384=0),"",CO384)</x:f>
      </x:c>
      <x:c r="DZ384" s="50" t="str">
        <x:f>IF(OR(34&gt;'Настройки'!$B$3,ISBLANK(CP384),CP384=0),"",CP384)</x:f>
      </x:c>
      <x:c r="EA384" s="50" t="str">
        <x:f>IF(OR(35&gt;'Настройки'!$B$3,ISBLANK(CQ384),CQ384=0),"",CQ384)</x:f>
      </x:c>
      <x:c r="EB384" s="50" t="str">
        <x:f>IF(OR(36&gt;'Настройки'!$B$3,ISBLANK(CR384),CR384=0),"",CR384)</x:f>
      </x:c>
      <x:c r="EC384" s="50" t="str">
        <x:f>IF(A384="","",IF(OR(BB384="AZ",BB384="BZ"),10000+ROW(),IF(AZ384&gt;'Настройки'!$B$11,20000+ROW(),IF(BF384&lt;&gt;"Обычный",30000+ROW(),IF(AX384&lt;=0,40000+ROW(),"")))))</x:f>
      </x:c>
      <x:c r="ED384" s="50" t="str">
        <x:f>IF(EC384="","",COUNTIFS($EC$2:$EC$1001,"&gt;0",$EC$2:$EC$1001,"&lt;"&amp;EC384)+1)</x:f>
      </x:c>
    </x:row>
    <x:row r="385">
      <x:c r="A385" s="115"/>
      <x:c r="B385" s="115"/>
      <x:c r="C385" s="115"/>
      <x:c r="D385" s="118"/>
      <x:c r="E385" s="118"/>
      <x:c r="F385" s="118"/>
      <x:c r="G385" s="118"/>
      <x:c r="H385" s="118"/>
      <x:c r="I385" s="118"/>
      <x:c r="J385" s="118"/>
      <x:c r="K385" s="118"/>
      <x:c r="L385" s="118"/>
      <x:c r="M385" s="118"/>
      <x:c r="N385" s="118"/>
      <x:c r="O385" s="118"/>
      <x:c r="P385" s="118"/>
      <x:c r="Q385" s="118"/>
      <x:c r="R385" s="118"/>
      <x:c r="S385" s="118"/>
      <x:c r="T385" s="118"/>
      <x:c r="U385" s="118"/>
      <x:c r="V385" s="118"/>
      <x:c r="W385" s="118"/>
      <x:c r="X385" s="118"/>
      <x:c r="Y385" s="118"/>
      <x:c r="Z385" s="118"/>
      <x:c r="AA385" s="118"/>
      <x:c r="AB385" s="118"/>
      <x:c r="AC385" s="118"/>
      <x:c r="AD385" s="118"/>
      <x:c r="AE385" s="118"/>
      <x:c r="AF385" s="118"/>
      <x:c r="AG385" s="118"/>
      <x:c r="AH385" s="118"/>
      <x:c r="AI385" s="118"/>
      <x:c r="AJ385" s="118"/>
      <x:c r="AK385" s="118"/>
      <x:c r="AL385" s="118"/>
      <x:c r="AM385" s="118"/>
      <x:c r="AN385" s="118"/>
      <x:c r="AO385" s="118"/>
      <x:c r="AP385" s="115"/>
      <x:c r="AQ385" s="49" t="str">
        <x:f>IF(A385="","",COUNT(BI385:INDEX(BI385:CR385,1,'Настройки'!$B$3)))</x:f>
      </x:c>
      <x:c r="AR385" s="49" t="str">
        <x:f>IF(A385="","",SUM(BI385:INDEX(BI385:CR385,1,'Настройки'!$B$3)))</x:f>
      </x:c>
      <x:c r="AS385" s="58" t="str">
        <x:f>IF(A385="","",IF('Настройки'!$B$4="Стоимость потребления",AR385*D385,IF('Настройки'!$B$4="Количество",AR385,E385)))</x:f>
      </x:c>
      <x:c r="AT385" s="61" t="str">
        <x:f>IF(OR(A385="",AS385&lt;0,SUM($AS$2:$AS$1001)&lt;=0),"",AS385/SUM($AS$2:$AS$1001))</x:f>
      </x:c>
      <x:c r="AU385" s="61" t="str">
        <x:f>IF(OR(A385="",AS385&lt;0,SUM($AS$2:$AS$1001)&lt;=0),"",SUMIFS($AS$2:$AS$1001,$AS$2:$AS$1001,"&gt;"&amp;AS385)/SUM($AS$2:$AS$1001))</x:f>
      </x:c>
      <x:c r="AV385" s="61" t="str">
        <x:f>IF(OR(A385="",AS385&lt;0,SUM($AS$2:$AS$1001)&lt;=0),"",SUMIFS($AS$2:$AS$1001,$AS$2:$AS$1001,"&gt;="&amp;AS385)/SUM($AS$2:$AS$1001))</x:f>
      </x:c>
      <x:c r="AW385" s="49" t="str">
        <x:f>IF(A385="","",IF(SUM($AS$2:$AS$1001)&lt;=0,"Не определён",IF(AS385&lt;0,"Исключение",IF(AU385&lt;'Настройки'!$B$5,"A",IF(AU385&lt;'Настройки'!$B$6,"B","C")))))</x:f>
      </x:c>
      <x:c r="AX385" s="58" t="str">
        <x:f>IF(A385="","",IF(AQ385=0,"",AVERAGE(BI385:INDEX(BI385:CR385,1,'Настройки'!$B$3))))</x:f>
      </x:c>
      <x:c r="AY385" s="58" t="str">
        <x:f>IF(OR(A385="",AQ385=0),"",STDEVP(BI385:INDEX(BI385:CR385,1,'Настройки'!$B$3)))</x:f>
      </x:c>
      <x:c r="AZ385" s="61" t="str">
        <x:f>IF(OR(A385="",AQ385&lt;'Настройки'!$B$12,AX385&lt;=0,AND('Настройки'!$B$10="Блокировать",COUNTIF(F385:INDEX(F385:AO385,1,'Настройки'!$B$3),"&lt;0")&gt;0)),"",AY385/ABS(AX385))</x:f>
      </x:c>
      <x:c r="BA385" s="49" t="str">
        <x:f>IF(A385="","",IF(AND('Настройки'!$B$10="Блокировать",COUNTIF(F385:INDEX(F385:AO385,1,'Настройки'!$B$3),"&lt;0")&gt;0),"Не определён",IF(AQ385&lt;'Настройки'!$B$12,"Не определён",IF(AX385=0,"Нет спроса",IF(AX385&lt;0,"Не определён",IF(AZ385&lt;='Настройки'!$B$7,"X",IF(AZ385&lt;='Настройки'!$B$8,"Y","Z")))))))</x:f>
      </x:c>
      <x:c r="BB385" s="49" t="str">
        <x:f>IF(OR(A385="",LEN(AW385)&lt;&gt;1,LEN(BA385)&lt;&gt;1),"",AW385&amp;BA385)</x:f>
      </x:c>
      <x:c r="BC385" s="61" t="str">
        <x:f>IF(OR(A385="",AQ385=0),"",(COUNT(BI385:INDEX(BI385:CR385,1,'Настройки'!$B$3))-COUNT(CS385:INDEX(CS385:EB385,1,'Настройки'!$B$3)))/AQ385)</x:f>
      </x:c>
      <x:c r="BD385" s="64" t="str">
        <x:f>IF(OR(A385="",COUNT(CS385:INDEX(CS385:EB385,1,'Настройки'!$B$3))=0),"",AQ385/COUNT(CS385:INDEX(CS385:EB385,1,'Настройки'!$B$3)))</x:f>
      </x:c>
      <x:c r="BE385" s="64" t="str">
        <x:f>IF(OR(A385="",COUNT(CS385:INDEX(CS385:EB385,1,'Настройки'!$B$3))=0),"",IF(AVERAGE(CS385:INDEX(CS385:EB385,1,'Настройки'!$B$3))=0,"",(STDEVP(CS385:INDEX(CS385:EB385,1,'Настройки'!$B$3))/ABS(AVERAGE(CS385:INDEX(CS385:EB385,1,'Настройки'!$B$3))))^2))</x:f>
      </x:c>
      <x:c r="BF385" s="49" t="str">
        <x:f>IF(A385="","",IF(AQ385&lt;3,"Недостаточно",IF(AQ385&lt;6,"Предварительный","Обычный")))</x:f>
      </x:c>
      <x:c r="BG385" s="49" t="str">
        <x:f>IF(A385="","",IF(COUNTIF(F385:INDEX(F385:AO385,1,'Настройки'!$B$3),"&lt;0")&gt;0,IF('Настройки'!$B$10="Блокировать","Отрицательный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"),"")&amp;IF(AQ385&lt;3,"Недостаточно истории. ",IF(AQ385&lt;6,"Предварительная классификация. ",""))&amp;IF(AX385=0,"Нет спроса за горизонт. ","")&amp;IF(AZ385&gt;'Настройки'!$B$11,"Экстремальная вариативность. ",""))</x:f>
      </x:c>
      <x:c r="BH385" s="49" t="str">
        <x:f>IF(A385="","",IFERROR(VLOOKUP(BB385,'Настройки'!$D$3:$E$11,2,FALSE),"Сначала проверьте исходные данные и историю спроса.")&amp;" Уточните срок поставки, MOQ и критичность.")</x:f>
      </x:c>
      <x:c r="BI385" s="50" t="str">
        <x:f>IF(1&gt;'Настройки'!$B$3,"",IF(ISBLANK(F385),IF('Настройки'!$B$9="Нулевой спрос",0,""),IF(F385&lt;0,IF('Настройки'!$B$10="Исключить","",IF('Настройки'!$B$10="Абсолютные значения",ABS(F385),F385)),F385)))</x:f>
      </x:c>
      <x:c r="BJ385" s="50" t="str">
        <x:f>IF(2&gt;'Настройки'!$B$3,"",IF(ISBLANK(G385),IF('Настройки'!$B$9="Нулевой спрос",0,""),IF(G385&lt;0,IF('Настройки'!$B$10="Исключить","",IF('Настройки'!$B$10="Абсолютные значения",ABS(G385),G385)),G385)))</x:f>
      </x:c>
      <x:c r="BK385" s="50" t="str">
        <x:f>IF(3&gt;'Настройки'!$B$3,"",IF(ISBLANK(H385),IF('Настройки'!$B$9="Нулевой спрос",0,""),IF(H385&lt;0,IF('Настройки'!$B$10="Исключить","",IF('Настройки'!$B$10="Абсолютные значения",ABS(H385),H385)),H385)))</x:f>
      </x:c>
      <x:c r="BL385" s="50" t="str">
        <x:f>IF(4&gt;'Настройки'!$B$3,"",IF(ISBLANK(I385),IF('Настройки'!$B$9="Нулевой спрос",0,""),IF(I385&lt;0,IF('Настройки'!$B$10="Исключить","",IF('Настройки'!$B$10="Абсолютные значения",ABS(I385),I385)),I385)))</x:f>
      </x:c>
      <x:c r="BM385" s="50" t="str">
        <x:f>IF(5&gt;'Настройки'!$B$3,"",IF(ISBLANK(J385),IF('Настройки'!$B$9="Нулевой спрос",0,""),IF(J385&lt;0,IF('Настройки'!$B$10="Исключить","",IF('Настройки'!$B$10="Абсолютные значения",ABS(J385),J385)),J385)))</x:f>
      </x:c>
      <x:c r="BN385" s="50" t="str">
        <x:f>IF(6&gt;'Настройки'!$B$3,"",IF(ISBLANK(K385),IF('Настройки'!$B$9="Нулевой спрос",0,""),IF(K385&lt;0,IF('Настройки'!$B$10="Исключить","",IF('Настройки'!$B$10="Абсолютные значения",ABS(K385),K385)),K385)))</x:f>
      </x:c>
      <x:c r="BO385" s="50" t="str">
        <x:f>IF(7&gt;'Настройки'!$B$3,"",IF(ISBLANK(L385),IF('Настройки'!$B$9="Нулевой спрос",0,""),IF(L385&lt;0,IF('Настройки'!$B$10="Исключить","",IF('Настройки'!$B$10="Абсолютные значения",ABS(L385),L385)),L385)))</x:f>
      </x:c>
      <x:c r="BP385" s="50" t="str">
        <x:f>IF(8&gt;'Настройки'!$B$3,"",IF(ISBLANK(M385),IF('Настройки'!$B$9="Нулевой спрос",0,""),IF(M385&lt;0,IF('Настройки'!$B$10="Исключить","",IF('Настройки'!$B$10="Абсолютные значения",ABS(M385),M385)),M385)))</x:f>
      </x:c>
      <x:c r="BQ385" s="50" t="str">
        <x:f>IF(9&gt;'Настройки'!$B$3,"",IF(ISBLANK(N385),IF('Настройки'!$B$9="Нулевой спрос",0,""),IF(N385&lt;0,IF('Настройки'!$B$10="Исключить","",IF('Настройки'!$B$10="Абсолютные значения",ABS(N385),N385)),N385)))</x:f>
      </x:c>
      <x:c r="BR385" s="50" t="str">
        <x:f>IF(10&gt;'Настройки'!$B$3,"",IF(ISBLANK(O385),IF('Настройки'!$B$9="Нулевой спрос",0,""),IF(O385&lt;0,IF('Настройки'!$B$10="Исключить","",IF('Настройки'!$B$10="Абсолютные значения",ABS(O385),O385)),O385)))</x:f>
      </x:c>
      <x:c r="BS385" s="50" t="str">
        <x:f>IF(11&gt;'Настройки'!$B$3,"",IF(ISBLANK(P385),IF('Настройки'!$B$9="Нулевой спрос",0,""),IF(P385&lt;0,IF('Настройки'!$B$10="Исключить","",IF('Настройки'!$B$10="Абсолютные значения",ABS(P385),P385)),P385)))</x:f>
      </x:c>
      <x:c r="BT385" s="50" t="str">
        <x:f>IF(12&gt;'Настройки'!$B$3,"",IF(ISBLANK(Q385),IF('Настройки'!$B$9="Нулевой спрос",0,""),IF(Q385&lt;0,IF('Настройки'!$B$10="Исключить","",IF('Настройки'!$B$10="Абсолютные значения",ABS(Q385),Q385)),Q385)))</x:f>
      </x:c>
      <x:c r="BU385" s="50" t="str">
        <x:f>IF(13&gt;'Настройки'!$B$3,"",IF(ISBLANK(R385),IF('Настройки'!$B$9="Нулевой спрос",0,""),IF(R385&lt;0,IF('Настройки'!$B$10="Исключить","",IF('Настройки'!$B$10="Абсолютные значения",ABS(R385),R385)),R385)))</x:f>
      </x:c>
      <x:c r="BV385" s="50" t="str">
        <x:f>IF(14&gt;'Настройки'!$B$3,"",IF(ISBLANK(S385),IF('Настройки'!$B$9="Нулевой спрос",0,""),IF(S385&lt;0,IF('Настройки'!$B$10="Исключить","",IF('Настройки'!$B$10="Абсолютные значения",ABS(S385),S385)),S385)))</x:f>
      </x:c>
      <x:c r="BW385" s="50" t="str">
        <x:f>IF(15&gt;'Настройки'!$B$3,"",IF(ISBLANK(T385),IF('Настройки'!$B$9="Нулевой спрос",0,""),IF(T385&lt;0,IF('Настройки'!$B$10="Исключить","",IF('Настройки'!$B$10="Абсолютные значения",ABS(T385),T385)),T385)))</x:f>
      </x:c>
      <x:c r="BX385" s="50" t="str">
        <x:f>IF(16&gt;'Настройки'!$B$3,"",IF(ISBLANK(U385),IF('Настройки'!$B$9="Нулевой спрос",0,""),IF(U385&lt;0,IF('Настройки'!$B$10="Исключить","",IF('Настройки'!$B$10="Абсолютные значения",ABS(U385),U385)),U385)))</x:f>
      </x:c>
      <x:c r="BY385" s="50" t="str">
        <x:f>IF(17&gt;'Настройки'!$B$3,"",IF(ISBLANK(V385),IF('Настройки'!$B$9="Нулевой спрос",0,""),IF(V385&lt;0,IF('Настройки'!$B$10="Исключить","",IF('Настройки'!$B$10="Абсолютные значения",ABS(V385),V385)),V385)))</x:f>
      </x:c>
      <x:c r="BZ385" s="50" t="str">
        <x:f>IF(18&gt;'Настройки'!$B$3,"",IF(ISBLANK(W385),IF('Настройки'!$B$9="Нулевой спрос",0,""),IF(W385&lt;0,IF('Настройки'!$B$10="Исключить","",IF('Настройки'!$B$10="Абсолютные значения",ABS(W385),W385)),W385)))</x:f>
      </x:c>
      <x:c r="CA385" s="50" t="str">
        <x:f>IF(19&gt;'Настройки'!$B$3,"",IF(ISBLANK(X385),IF('Настройки'!$B$9="Нулевой спрос",0,""),IF(X385&lt;0,IF('Настройки'!$B$10="Исключить","",IF('Настройки'!$B$10="Абсолютные значения",ABS(X385),X385)),X385)))</x:f>
      </x:c>
      <x:c r="CB385" s="50" t="str">
        <x:f>IF(20&gt;'Настройки'!$B$3,"",IF(ISBLANK(Y385),IF('Настройки'!$B$9="Нулевой спрос",0,""),IF(Y385&lt;0,IF('Настройки'!$B$10="Исключить","",IF('Настройки'!$B$10="Абсолютные значения",ABS(Y385),Y385)),Y385)))</x:f>
      </x:c>
      <x:c r="CC385" s="50" t="str">
        <x:f>IF(21&gt;'Настройки'!$B$3,"",IF(ISBLANK(Z385),IF('Настройки'!$B$9="Нулевой спрос",0,""),IF(Z385&lt;0,IF('Настройки'!$B$10="Исключить","",IF('Настройки'!$B$10="Абсолютные значения",ABS(Z385),Z385)),Z385)))</x:f>
      </x:c>
      <x:c r="CD385" s="50" t="str">
        <x:f>IF(22&gt;'Настройки'!$B$3,"",IF(ISBLANK(AA385),IF('Настройки'!$B$9="Нулевой спрос",0,""),IF(AA385&lt;0,IF('Настройки'!$B$10="Исключить","",IF('Настройки'!$B$10="Абсолютные значения",ABS(AA385),AA385)),AA385)))</x:f>
      </x:c>
      <x:c r="CE385" s="50" t="str">
        <x:f>IF(23&gt;'Настройки'!$B$3,"",IF(ISBLANK(AB385),IF('Настройки'!$B$9="Нулевой спрос",0,""),IF(AB385&lt;0,IF('Настройки'!$B$10="Исключить","",IF('Настройки'!$B$10="Абсолютные значения",ABS(AB385),AB385)),AB385)))</x:f>
      </x:c>
      <x:c r="CF385" s="50" t="str">
        <x:f>IF(24&gt;'Настройки'!$B$3,"",IF(ISBLANK(AC385),IF('Настройки'!$B$9="Нулевой спрос",0,""),IF(AC385&lt;0,IF('Настройки'!$B$10="Исключить","",IF('Настройки'!$B$10="Абсолютные значения",ABS(AC385),AC385)),AC385)))</x:f>
      </x:c>
      <x:c r="CG385" s="50" t="str">
        <x:f>IF(25&gt;'Настройки'!$B$3,"",IF(ISBLANK(AD385),IF('Настройки'!$B$9="Нулевой спрос",0,""),IF(AD385&lt;0,IF('Настройки'!$B$10="Исключить","",IF('Настройки'!$B$10="Абсолютные значения",ABS(AD385),AD385)),AD385)))</x:f>
      </x:c>
      <x:c r="CH385" s="50" t="str">
        <x:f>IF(26&gt;'Настройки'!$B$3,"",IF(ISBLANK(AE385),IF('Настройки'!$B$9="Нулевой спрос",0,""),IF(AE385&lt;0,IF('Настройки'!$B$10="Исключить","",IF('Настройки'!$B$10="Абсолютные значения",ABS(AE385),AE385)),AE385)))</x:f>
      </x:c>
      <x:c r="CI385" s="50" t="str">
        <x:f>IF(27&gt;'Настройки'!$B$3,"",IF(ISBLANK(AF385),IF('Настройки'!$B$9="Нулевой спрос",0,""),IF(AF385&lt;0,IF('Настройки'!$B$10="Исключить","",IF('Настройки'!$B$10="Абсолютные значения",ABS(AF385),AF385)),AF385)))</x:f>
      </x:c>
      <x:c r="CJ385" s="50" t="str">
        <x:f>IF(28&gt;'Настройки'!$B$3,"",IF(ISBLANK(AG385),IF('Настройки'!$B$9="Нулевой спрос",0,""),IF(AG385&lt;0,IF('Настройки'!$B$10="Исключить","",IF('Настройки'!$B$10="Абсолютные значения",ABS(AG385),AG385)),AG385)))</x:f>
      </x:c>
      <x:c r="CK385" s="50" t="str">
        <x:f>IF(29&gt;'Настройки'!$B$3,"",IF(ISBLANK(AH385),IF('Настройки'!$B$9="Нулевой спрос",0,""),IF(AH385&lt;0,IF('Настройки'!$B$10="Исключить","",IF('Настройки'!$B$10="Абсолютные значения",ABS(AH385),AH385)),AH385)))</x:f>
      </x:c>
      <x:c r="CL385" s="50" t="str">
        <x:f>IF(30&gt;'Настройки'!$B$3,"",IF(ISBLANK(AI385),IF('Настройки'!$B$9="Нулевой спрос",0,""),IF(AI385&lt;0,IF('Настройки'!$B$10="Исключить","",IF('Настройки'!$B$10="Абсолютные значения",ABS(AI385),AI385)),AI385)))</x:f>
      </x:c>
      <x:c r="CM385" s="50" t="str">
        <x:f>IF(31&gt;'Настройки'!$B$3,"",IF(ISBLANK(AJ385),IF('Настройки'!$B$9="Нулевой спрос",0,""),IF(AJ385&lt;0,IF('Настройки'!$B$10="Исключить","",IF('Настройки'!$B$10="Абсолютные значения",ABS(AJ385),AJ385)),AJ385)))</x:f>
      </x:c>
      <x:c r="CN385" s="50" t="str">
        <x:f>IF(32&gt;'Настройки'!$B$3,"",IF(ISBLANK(AK385),IF('Настройки'!$B$9="Нулевой спрос",0,""),IF(AK385&lt;0,IF('Настройки'!$B$10="Исключить","",IF('Настройки'!$B$10="Абсолютные значения",ABS(AK385),AK385)),AK385)))</x:f>
      </x:c>
      <x:c r="CO385" s="50" t="str">
        <x:f>IF(33&gt;'Настройки'!$B$3,"",IF(ISBLANK(AL385),IF('Настройки'!$B$9="Нулевой спрос",0,""),IF(AL385&lt;0,IF('Настройки'!$B$10="Исключить","",IF('Настройки'!$B$10="Абсолютные значения",ABS(AL385),AL385)),AL385)))</x:f>
      </x:c>
      <x:c r="CP385" s="50" t="str">
        <x:f>IF(34&gt;'Настройки'!$B$3,"",IF(ISBLANK(AM385),IF('Настройки'!$B$9="Нулевой спрос",0,""),IF(AM385&lt;0,IF('Настройки'!$B$10="Исключить","",IF('Настройки'!$B$10="Абсолютные значения",ABS(AM385),AM385)),AM385)))</x:f>
      </x:c>
      <x:c r="CQ385" s="50" t="str">
        <x:f>IF(35&gt;'Настройки'!$B$3,"",IF(ISBLANK(AN385),IF('Настройки'!$B$9="Нулевой спрос",0,""),IF(AN385&lt;0,IF('Настройки'!$B$10="Исключить","",IF('Настройки'!$B$10="Абсолютные значения",ABS(AN385),AN385)),AN385)))</x:f>
      </x:c>
      <x:c r="CR385" s="50" t="str">
        <x:f>IF(36&gt;'Настройки'!$B$3,"",IF(ISBLANK(AO385),IF('Настройки'!$B$9="Нулевой спрос",0,""),IF(AO385&lt;0,IF('Настройки'!$B$10="Исключить","",IF('Настройки'!$B$10="Абсолютные значения",ABS(AO385),AO385)),AO385)))</x:f>
      </x:c>
      <x:c r="CS385" s="50" t="str">
        <x:f>IF(OR(1&gt;'Настройки'!$B$3,ISBLANK(BI385),BI385=0),"",BI385)</x:f>
      </x:c>
      <x:c r="CT385" s="50" t="str">
        <x:f>IF(OR(2&gt;'Настройки'!$B$3,ISBLANK(BJ385),BJ385=0),"",BJ385)</x:f>
      </x:c>
      <x:c r="CU385" s="50" t="str">
        <x:f>IF(OR(3&gt;'Настройки'!$B$3,ISBLANK(BK385),BK385=0),"",BK385)</x:f>
      </x:c>
      <x:c r="CV385" s="50" t="str">
        <x:f>IF(OR(4&gt;'Настройки'!$B$3,ISBLANK(BL385),BL385=0),"",BL385)</x:f>
      </x:c>
      <x:c r="CW385" s="50" t="str">
        <x:f>IF(OR(5&gt;'Настройки'!$B$3,ISBLANK(BM385),BM385=0),"",BM385)</x:f>
      </x:c>
      <x:c r="CX385" s="50" t="str">
        <x:f>IF(OR(6&gt;'Настройки'!$B$3,ISBLANK(BN385),BN385=0),"",BN385)</x:f>
      </x:c>
      <x:c r="CY385" s="50" t="str">
        <x:f>IF(OR(7&gt;'Настройки'!$B$3,ISBLANK(BO385),BO385=0),"",BO385)</x:f>
      </x:c>
      <x:c r="CZ385" s="50" t="str">
        <x:f>IF(OR(8&gt;'Настройки'!$B$3,ISBLANK(BP385),BP385=0),"",BP385)</x:f>
      </x:c>
      <x:c r="DA385" s="50" t="str">
        <x:f>IF(OR(9&gt;'Настройки'!$B$3,ISBLANK(BQ385),BQ385=0),"",BQ385)</x:f>
      </x:c>
      <x:c r="DB385" s="50" t="str">
        <x:f>IF(OR(10&gt;'Настройки'!$B$3,ISBLANK(BR385),BR385=0),"",BR385)</x:f>
      </x:c>
      <x:c r="DC385" s="50" t="str">
        <x:f>IF(OR(11&gt;'Настройки'!$B$3,ISBLANK(BS385),BS385=0),"",BS385)</x:f>
      </x:c>
      <x:c r="DD385" s="50" t="str">
        <x:f>IF(OR(12&gt;'Настройки'!$B$3,ISBLANK(BT385),BT385=0),"",BT385)</x:f>
      </x:c>
      <x:c r="DE385" s="50" t="str">
        <x:f>IF(OR(13&gt;'Настройки'!$B$3,ISBLANK(BU385),BU385=0),"",BU385)</x:f>
      </x:c>
      <x:c r="DF385" s="50" t="str">
        <x:f>IF(OR(14&gt;'Настройки'!$B$3,ISBLANK(BV385),BV385=0),"",BV385)</x:f>
      </x:c>
      <x:c r="DG385" s="50" t="str">
        <x:f>IF(OR(15&gt;'Настройки'!$B$3,ISBLANK(BW385),BW385=0),"",BW385)</x:f>
      </x:c>
      <x:c r="DH385" s="50" t="str">
        <x:f>IF(OR(16&gt;'Настройки'!$B$3,ISBLANK(BX385),BX385=0),"",BX385)</x:f>
      </x:c>
      <x:c r="DI385" s="50" t="str">
        <x:f>IF(OR(17&gt;'Настройки'!$B$3,ISBLANK(BY385),BY385=0),"",BY385)</x:f>
      </x:c>
      <x:c r="DJ385" s="50" t="str">
        <x:f>IF(OR(18&gt;'Настройки'!$B$3,ISBLANK(BZ385),BZ385=0),"",BZ385)</x:f>
      </x:c>
      <x:c r="DK385" s="50" t="str">
        <x:f>IF(OR(19&gt;'Настройки'!$B$3,ISBLANK(CA385),CA385=0),"",CA385)</x:f>
      </x:c>
      <x:c r="DL385" s="50" t="str">
        <x:f>IF(OR(20&gt;'Настройки'!$B$3,ISBLANK(CB385),CB385=0),"",CB385)</x:f>
      </x:c>
      <x:c r="DM385" s="50" t="str">
        <x:f>IF(OR(21&gt;'Настройки'!$B$3,ISBLANK(CC385),CC385=0),"",CC385)</x:f>
      </x:c>
      <x:c r="DN385" s="50" t="str">
        <x:f>IF(OR(22&gt;'Настройки'!$B$3,ISBLANK(CD385),CD385=0),"",CD385)</x:f>
      </x:c>
      <x:c r="DO385" s="50" t="str">
        <x:f>IF(OR(23&gt;'Настройки'!$B$3,ISBLANK(CE385),CE385=0),"",CE385)</x:f>
      </x:c>
      <x:c r="DP385" s="50" t="str">
        <x:f>IF(OR(24&gt;'Настройки'!$B$3,ISBLANK(CF385),CF385=0),"",CF385)</x:f>
      </x:c>
      <x:c r="DQ385" s="50" t="str">
        <x:f>IF(OR(25&gt;'Настройки'!$B$3,ISBLANK(CG385),CG385=0),"",CG385)</x:f>
      </x:c>
      <x:c r="DR385" s="50" t="str">
        <x:f>IF(OR(26&gt;'Настройки'!$B$3,ISBLANK(CH385),CH385=0),"",CH385)</x:f>
      </x:c>
      <x:c r="DS385" s="50" t="str">
        <x:f>IF(OR(27&gt;'Настройки'!$B$3,ISBLANK(CI385),CI385=0),"",CI385)</x:f>
      </x:c>
      <x:c r="DT385" s="50" t="str">
        <x:f>IF(OR(28&gt;'Настройки'!$B$3,ISBLANK(CJ385),CJ385=0),"",CJ385)</x:f>
      </x:c>
      <x:c r="DU385" s="50" t="str">
        <x:f>IF(OR(29&gt;'Настройки'!$B$3,ISBLANK(CK385),CK385=0),"",CK385)</x:f>
      </x:c>
      <x:c r="DV385" s="50" t="str">
        <x:f>IF(OR(30&gt;'Настройки'!$B$3,ISBLANK(CL385),CL385=0),"",CL385)</x:f>
      </x:c>
      <x:c r="DW385" s="50" t="str">
        <x:f>IF(OR(31&gt;'Настройки'!$B$3,ISBLANK(CM385),CM385=0),"",CM385)</x:f>
      </x:c>
      <x:c r="DX385" s="50" t="str">
        <x:f>IF(OR(32&gt;'Настройки'!$B$3,ISBLANK(CN385),CN385=0),"",CN385)</x:f>
      </x:c>
      <x:c r="DY385" s="50" t="str">
        <x:f>IF(OR(33&gt;'Настройки'!$B$3,ISBLANK(CO385),CO385=0),"",CO385)</x:f>
      </x:c>
      <x:c r="DZ385" s="50" t="str">
        <x:f>IF(OR(34&gt;'Настройки'!$B$3,ISBLANK(CP385),CP385=0),"",CP385)</x:f>
      </x:c>
      <x:c r="EA385" s="50" t="str">
        <x:f>IF(OR(35&gt;'Настройки'!$B$3,ISBLANK(CQ385),CQ385=0),"",CQ385)</x:f>
      </x:c>
      <x:c r="EB385" s="50" t="str">
        <x:f>IF(OR(36&gt;'Настройки'!$B$3,ISBLANK(CR385),CR385=0),"",CR385)</x:f>
      </x:c>
      <x:c r="EC385" s="50" t="str">
        <x:f>IF(A385="","",IF(OR(BB385="AZ",BB385="BZ"),10000+ROW(),IF(AZ385&gt;'Настройки'!$B$11,20000+ROW(),IF(BF385&lt;&gt;"Обычный",30000+ROW(),IF(AX385&lt;=0,40000+ROW(),"")))))</x:f>
      </x:c>
      <x:c r="ED385" s="50" t="str">
        <x:f>IF(EC385="","",COUNTIFS($EC$2:$EC$1001,"&gt;0",$EC$2:$EC$1001,"&lt;"&amp;EC385)+1)</x:f>
      </x:c>
    </x:row>
    <x:row r="386">
      <x:c r="A386" s="115"/>
      <x:c r="B386" s="115"/>
      <x:c r="C386" s="115"/>
      <x:c r="D386" s="118"/>
      <x:c r="E386" s="118"/>
      <x:c r="F386" s="118"/>
      <x:c r="G386" s="118"/>
      <x:c r="H386" s="118"/>
      <x:c r="I386" s="118"/>
      <x:c r="J386" s="118"/>
      <x:c r="K386" s="118"/>
      <x:c r="L386" s="118"/>
      <x:c r="M386" s="118"/>
      <x:c r="N386" s="118"/>
      <x:c r="O386" s="118"/>
      <x:c r="P386" s="118"/>
      <x:c r="Q386" s="118"/>
      <x:c r="R386" s="118"/>
      <x:c r="S386" s="118"/>
      <x:c r="T386" s="118"/>
      <x:c r="U386" s="118"/>
      <x:c r="V386" s="118"/>
      <x:c r="W386" s="118"/>
      <x:c r="X386" s="118"/>
      <x:c r="Y386" s="118"/>
      <x:c r="Z386" s="118"/>
      <x:c r="AA386" s="118"/>
      <x:c r="AB386" s="118"/>
      <x:c r="AC386" s="118"/>
      <x:c r="AD386" s="118"/>
      <x:c r="AE386" s="118"/>
      <x:c r="AF386" s="118"/>
      <x:c r="AG386" s="118"/>
      <x:c r="AH386" s="118"/>
      <x:c r="AI386" s="118"/>
      <x:c r="AJ386" s="118"/>
      <x:c r="AK386" s="118"/>
      <x:c r="AL386" s="118"/>
      <x:c r="AM386" s="118"/>
      <x:c r="AN386" s="118"/>
      <x:c r="AO386" s="118"/>
      <x:c r="AP386" s="115"/>
      <x:c r="AQ386" s="49" t="str">
        <x:f>IF(A386="","",COUNT(BI386:INDEX(BI386:CR386,1,'Настройки'!$B$3)))</x:f>
      </x:c>
      <x:c r="AR386" s="49" t="str">
        <x:f>IF(A386="","",SUM(BI386:INDEX(BI386:CR386,1,'Настройки'!$B$3)))</x:f>
      </x:c>
      <x:c r="AS386" s="58" t="str">
        <x:f>IF(A386="","",IF('Настройки'!$B$4="Стоимость потребления",AR386*D386,IF('Настройки'!$B$4="Количество",AR386,E386)))</x:f>
      </x:c>
      <x:c r="AT386" s="61" t="str">
        <x:f>IF(OR(A386="",AS386&lt;0,SUM($AS$2:$AS$1001)&lt;=0),"",AS386/SUM($AS$2:$AS$1001))</x:f>
      </x:c>
      <x:c r="AU386" s="61" t="str">
        <x:f>IF(OR(A386="",AS386&lt;0,SUM($AS$2:$AS$1001)&lt;=0),"",SUMIFS($AS$2:$AS$1001,$AS$2:$AS$1001,"&gt;"&amp;AS386)/SUM($AS$2:$AS$1001))</x:f>
      </x:c>
      <x:c r="AV386" s="61" t="str">
        <x:f>IF(OR(A386="",AS386&lt;0,SUM($AS$2:$AS$1001)&lt;=0),"",SUMIFS($AS$2:$AS$1001,$AS$2:$AS$1001,"&gt;="&amp;AS386)/SUM($AS$2:$AS$1001))</x:f>
      </x:c>
      <x:c r="AW386" s="49" t="str">
        <x:f>IF(A386="","",IF(SUM($AS$2:$AS$1001)&lt;=0,"Не определён",IF(AS386&lt;0,"Исключение",IF(AU386&lt;'Настройки'!$B$5,"A",IF(AU386&lt;'Настройки'!$B$6,"B","C")))))</x:f>
      </x:c>
      <x:c r="AX386" s="58" t="str">
        <x:f>IF(A386="","",IF(AQ386=0,"",AVERAGE(BI386:INDEX(BI386:CR386,1,'Настройки'!$B$3))))</x:f>
      </x:c>
      <x:c r="AY386" s="58" t="str">
        <x:f>IF(OR(A386="",AQ386=0),"",STDEVP(BI386:INDEX(BI386:CR386,1,'Настройки'!$B$3)))</x:f>
      </x:c>
      <x:c r="AZ386" s="61" t="str">
        <x:f>IF(OR(A386="",AQ386&lt;'Настройки'!$B$12,AX386&lt;=0,AND('Настройки'!$B$10="Блокировать",COUNTIF(F386:INDEX(F386:AO386,1,'Настройки'!$B$3),"&lt;0")&gt;0)),"",AY386/ABS(AX386))</x:f>
      </x:c>
      <x:c r="BA386" s="49" t="str">
        <x:f>IF(A386="","",IF(AND('Настройки'!$B$10="Блокировать",COUNTIF(F386:INDEX(F386:AO386,1,'Настройки'!$B$3),"&lt;0")&gt;0),"Не определён",IF(AQ386&lt;'Настройки'!$B$12,"Не определён",IF(AX386=0,"Нет спроса",IF(AX386&lt;0,"Не определён",IF(AZ386&lt;='Настройки'!$B$7,"X",IF(AZ386&lt;='Настройки'!$B$8,"Y","Z")))))))</x:f>
      </x:c>
      <x:c r="BB386" s="49" t="str">
        <x:f>IF(OR(A386="",LEN(AW386)&lt;&gt;1,LEN(BA386)&lt;&gt;1),"",AW386&amp;BA386)</x:f>
      </x:c>
      <x:c r="BC386" s="61" t="str">
        <x:f>IF(OR(A386="",AQ386=0),"",(COUNT(BI386:INDEX(BI386:CR386,1,'Настройки'!$B$3))-COUNT(CS386:INDEX(CS386:EB386,1,'Настройки'!$B$3)))/AQ386)</x:f>
      </x:c>
      <x:c r="BD386" s="64" t="str">
        <x:f>IF(OR(A386="",COUNT(CS386:INDEX(CS386:EB386,1,'Настройки'!$B$3))=0),"",AQ386/COUNT(CS386:INDEX(CS386:EB386,1,'Настройки'!$B$3)))</x:f>
      </x:c>
      <x:c r="BE386" s="64" t="str">
        <x:f>IF(OR(A386="",COUNT(CS386:INDEX(CS386:EB386,1,'Настройки'!$B$3))=0),"",IF(AVERAGE(CS386:INDEX(CS386:EB386,1,'Настройки'!$B$3))=0,"",(STDEVP(CS386:INDEX(CS386:EB386,1,'Настройки'!$B$3))/ABS(AVERAGE(CS386:INDEX(CS386:EB386,1,'Настройки'!$B$3))))^2))</x:f>
      </x:c>
      <x:c r="BF386" s="49" t="str">
        <x:f>IF(A386="","",IF(AQ386&lt;3,"Недостаточно",IF(AQ386&lt;6,"Предварительный","Обычный")))</x:f>
      </x:c>
      <x:c r="BG386" s="49" t="str">
        <x:f>IF(A386="","",IF(COUNTIF(F386:INDEX(F386:AO386,1,'Настройки'!$B$3),"&lt;0")&gt;0,IF('Настройки'!$B$10="Блокировать","Отрицательный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"),"")&amp;IF(AQ386&lt;3,"Недостаточно истории. ",IF(AQ386&lt;6,"Предварительная классификация. ",""))&amp;IF(AX386=0,"Нет спроса за горизонт. ","")&amp;IF(AZ386&gt;'Настройки'!$B$11,"Экстремальная вариативность. ",""))</x:f>
      </x:c>
      <x:c r="BH386" s="49" t="str">
        <x:f>IF(A386="","",IFERROR(VLOOKUP(BB386,'Настройки'!$D$3:$E$11,2,FALSE),"Сначала проверьте исходные данные и историю спроса.")&amp;" Уточните срок поставки, MOQ и критичность.")</x:f>
      </x:c>
      <x:c r="BI386" s="50" t="str">
        <x:f>IF(1&gt;'Настройки'!$B$3,"",IF(ISBLANK(F386),IF('Настройки'!$B$9="Нулевой спрос",0,""),IF(F386&lt;0,IF('Настройки'!$B$10="Исключить","",IF('Настройки'!$B$10="Абсолютные значения",ABS(F386),F386)),F386)))</x:f>
      </x:c>
      <x:c r="BJ386" s="50" t="str">
        <x:f>IF(2&gt;'Настройки'!$B$3,"",IF(ISBLANK(G386),IF('Настройки'!$B$9="Нулевой спрос",0,""),IF(G386&lt;0,IF('Настройки'!$B$10="Исключить","",IF('Настройки'!$B$10="Абсолютные значения",ABS(G386),G386)),G386)))</x:f>
      </x:c>
      <x:c r="BK386" s="50" t="str">
        <x:f>IF(3&gt;'Настройки'!$B$3,"",IF(ISBLANK(H386),IF('Настройки'!$B$9="Нулевой спрос",0,""),IF(H386&lt;0,IF('Настройки'!$B$10="Исключить","",IF('Настройки'!$B$10="Абсолютные значения",ABS(H386),H386)),H386)))</x:f>
      </x:c>
      <x:c r="BL386" s="50" t="str">
        <x:f>IF(4&gt;'Настройки'!$B$3,"",IF(ISBLANK(I386),IF('Настройки'!$B$9="Нулевой спрос",0,""),IF(I386&lt;0,IF('Настройки'!$B$10="Исключить","",IF('Настройки'!$B$10="Абсолютные значения",ABS(I386),I386)),I386)))</x:f>
      </x:c>
      <x:c r="BM386" s="50" t="str">
        <x:f>IF(5&gt;'Настройки'!$B$3,"",IF(ISBLANK(J386),IF('Настройки'!$B$9="Нулевой спрос",0,""),IF(J386&lt;0,IF('Настройки'!$B$10="Исключить","",IF('Настройки'!$B$10="Абсолютные значения",ABS(J386),J386)),J386)))</x:f>
      </x:c>
      <x:c r="BN386" s="50" t="str">
        <x:f>IF(6&gt;'Настройки'!$B$3,"",IF(ISBLANK(K386),IF('Настройки'!$B$9="Нулевой спрос",0,""),IF(K386&lt;0,IF('Настройки'!$B$10="Исключить","",IF('Настройки'!$B$10="Абсолютные значения",ABS(K386),K386)),K386)))</x:f>
      </x:c>
      <x:c r="BO386" s="50" t="str">
        <x:f>IF(7&gt;'Настройки'!$B$3,"",IF(ISBLANK(L386),IF('Настройки'!$B$9="Нулевой спрос",0,""),IF(L386&lt;0,IF('Настройки'!$B$10="Исключить","",IF('Настройки'!$B$10="Абсолютные значения",ABS(L386),L386)),L386)))</x:f>
      </x:c>
      <x:c r="BP386" s="50" t="str">
        <x:f>IF(8&gt;'Настройки'!$B$3,"",IF(ISBLANK(M386),IF('Настройки'!$B$9="Нулевой спрос",0,""),IF(M386&lt;0,IF('Настройки'!$B$10="Исключить","",IF('Настройки'!$B$10="Абсолютные значения",ABS(M386),M386)),M386)))</x:f>
      </x:c>
      <x:c r="BQ386" s="50" t="str">
        <x:f>IF(9&gt;'Настройки'!$B$3,"",IF(ISBLANK(N386),IF('Настройки'!$B$9="Нулевой спрос",0,""),IF(N386&lt;0,IF('Настройки'!$B$10="Исключить","",IF('Настройки'!$B$10="Абсолютные значения",ABS(N386),N386)),N386)))</x:f>
      </x:c>
      <x:c r="BR386" s="50" t="str">
        <x:f>IF(10&gt;'Настройки'!$B$3,"",IF(ISBLANK(O386),IF('Настройки'!$B$9="Нулевой спрос",0,""),IF(O386&lt;0,IF('Настройки'!$B$10="Исключить","",IF('Настройки'!$B$10="Абсолютные значения",ABS(O386),O386)),O386)))</x:f>
      </x:c>
      <x:c r="BS386" s="50" t="str">
        <x:f>IF(11&gt;'Настройки'!$B$3,"",IF(ISBLANK(P386),IF('Настройки'!$B$9="Нулевой спрос",0,""),IF(P386&lt;0,IF('Настройки'!$B$10="Исключить","",IF('Настройки'!$B$10="Абсолютные значения",ABS(P386),P386)),P386)))</x:f>
      </x:c>
      <x:c r="BT386" s="50" t="str">
        <x:f>IF(12&gt;'Настройки'!$B$3,"",IF(ISBLANK(Q386),IF('Настройки'!$B$9="Нулевой спрос",0,""),IF(Q386&lt;0,IF('Настройки'!$B$10="Исключить","",IF('Настройки'!$B$10="Абсолютные значения",ABS(Q386),Q386)),Q386)))</x:f>
      </x:c>
      <x:c r="BU386" s="50" t="str">
        <x:f>IF(13&gt;'Настройки'!$B$3,"",IF(ISBLANK(R386),IF('Настройки'!$B$9="Нулевой спрос",0,""),IF(R386&lt;0,IF('Настройки'!$B$10="Исключить","",IF('Настройки'!$B$10="Абсолютные значения",ABS(R386),R386)),R386)))</x:f>
      </x:c>
      <x:c r="BV386" s="50" t="str">
        <x:f>IF(14&gt;'Настройки'!$B$3,"",IF(ISBLANK(S386),IF('Настройки'!$B$9="Нулевой спрос",0,""),IF(S386&lt;0,IF('Настройки'!$B$10="Исключить","",IF('Настройки'!$B$10="Абсолютные значения",ABS(S386),S386)),S386)))</x:f>
      </x:c>
      <x:c r="BW386" s="50" t="str">
        <x:f>IF(15&gt;'Настройки'!$B$3,"",IF(ISBLANK(T386),IF('Настройки'!$B$9="Нулевой спрос",0,""),IF(T386&lt;0,IF('Настройки'!$B$10="Исключить","",IF('Настройки'!$B$10="Абсолютные значения",ABS(T386),T386)),T386)))</x:f>
      </x:c>
      <x:c r="BX386" s="50" t="str">
        <x:f>IF(16&gt;'Настройки'!$B$3,"",IF(ISBLANK(U386),IF('Настройки'!$B$9="Нулевой спрос",0,""),IF(U386&lt;0,IF('Настройки'!$B$10="Исключить","",IF('Настройки'!$B$10="Абсолютные значения",ABS(U386),U386)),U386)))</x:f>
      </x:c>
      <x:c r="BY386" s="50" t="str">
        <x:f>IF(17&gt;'Настройки'!$B$3,"",IF(ISBLANK(V386),IF('Настройки'!$B$9="Нулевой спрос",0,""),IF(V386&lt;0,IF('Настройки'!$B$10="Исключить","",IF('Настройки'!$B$10="Абсолютные значения",ABS(V386),V386)),V386)))</x:f>
      </x:c>
      <x:c r="BZ386" s="50" t="str">
        <x:f>IF(18&gt;'Настройки'!$B$3,"",IF(ISBLANK(W386),IF('Настройки'!$B$9="Нулевой спрос",0,""),IF(W386&lt;0,IF('Настройки'!$B$10="Исключить","",IF('Настройки'!$B$10="Абсолютные значения",ABS(W386),W386)),W386)))</x:f>
      </x:c>
      <x:c r="CA386" s="50" t="str">
        <x:f>IF(19&gt;'Настройки'!$B$3,"",IF(ISBLANK(X386),IF('Настройки'!$B$9="Нулевой спрос",0,""),IF(X386&lt;0,IF('Настройки'!$B$10="Исключить","",IF('Настройки'!$B$10="Абсолютные значения",ABS(X386),X386)),X386)))</x:f>
      </x:c>
      <x:c r="CB386" s="50" t="str">
        <x:f>IF(20&gt;'Настройки'!$B$3,"",IF(ISBLANK(Y386),IF('Настройки'!$B$9="Нулевой спрос",0,""),IF(Y386&lt;0,IF('Настройки'!$B$10="Исключить","",IF('Настройки'!$B$10="Абсолютные значения",ABS(Y386),Y386)),Y386)))</x:f>
      </x:c>
      <x:c r="CC386" s="50" t="str">
        <x:f>IF(21&gt;'Настройки'!$B$3,"",IF(ISBLANK(Z386),IF('Настройки'!$B$9="Нулевой спрос",0,""),IF(Z386&lt;0,IF('Настройки'!$B$10="Исключить","",IF('Настройки'!$B$10="Абсолютные значения",ABS(Z386),Z386)),Z386)))</x:f>
      </x:c>
      <x:c r="CD386" s="50" t="str">
        <x:f>IF(22&gt;'Настройки'!$B$3,"",IF(ISBLANK(AA386),IF('Настройки'!$B$9="Нулевой спрос",0,""),IF(AA386&lt;0,IF('Настройки'!$B$10="Исключить","",IF('Настройки'!$B$10="Абсолютные значения",ABS(AA386),AA386)),AA386)))</x:f>
      </x:c>
      <x:c r="CE386" s="50" t="str">
        <x:f>IF(23&gt;'Настройки'!$B$3,"",IF(ISBLANK(AB386),IF('Настройки'!$B$9="Нулевой спрос",0,""),IF(AB386&lt;0,IF('Настройки'!$B$10="Исключить","",IF('Настройки'!$B$10="Абсолютные значения",ABS(AB386),AB386)),AB386)))</x:f>
      </x:c>
      <x:c r="CF386" s="50" t="str">
        <x:f>IF(24&gt;'Настройки'!$B$3,"",IF(ISBLANK(AC386),IF('Настройки'!$B$9="Нулевой спрос",0,""),IF(AC386&lt;0,IF('Настройки'!$B$10="Исключить","",IF('Настройки'!$B$10="Абсолютные значения",ABS(AC386),AC386)),AC386)))</x:f>
      </x:c>
      <x:c r="CG386" s="50" t="str">
        <x:f>IF(25&gt;'Настройки'!$B$3,"",IF(ISBLANK(AD386),IF('Настройки'!$B$9="Нулевой спрос",0,""),IF(AD386&lt;0,IF('Настройки'!$B$10="Исключить","",IF('Настройки'!$B$10="Абсолютные значения",ABS(AD386),AD386)),AD386)))</x:f>
      </x:c>
      <x:c r="CH386" s="50" t="str">
        <x:f>IF(26&gt;'Настройки'!$B$3,"",IF(ISBLANK(AE386),IF('Настройки'!$B$9="Нулевой спрос",0,""),IF(AE386&lt;0,IF('Настройки'!$B$10="Исключить","",IF('Настройки'!$B$10="Абсолютные значения",ABS(AE386),AE386)),AE386)))</x:f>
      </x:c>
      <x:c r="CI386" s="50" t="str">
        <x:f>IF(27&gt;'Настройки'!$B$3,"",IF(ISBLANK(AF386),IF('Настройки'!$B$9="Нулевой спрос",0,""),IF(AF386&lt;0,IF('Настройки'!$B$10="Исключить","",IF('Настройки'!$B$10="Абсолютные значения",ABS(AF386),AF386)),AF386)))</x:f>
      </x:c>
      <x:c r="CJ386" s="50" t="str">
        <x:f>IF(28&gt;'Настройки'!$B$3,"",IF(ISBLANK(AG386),IF('Настройки'!$B$9="Нулевой спрос",0,""),IF(AG386&lt;0,IF('Настройки'!$B$10="Исключить","",IF('Настройки'!$B$10="Абсолютные значения",ABS(AG386),AG386)),AG386)))</x:f>
      </x:c>
      <x:c r="CK386" s="50" t="str">
        <x:f>IF(29&gt;'Настройки'!$B$3,"",IF(ISBLANK(AH386),IF('Настройки'!$B$9="Нулевой спрос",0,""),IF(AH386&lt;0,IF('Настройки'!$B$10="Исключить","",IF('Настройки'!$B$10="Абсолютные значения",ABS(AH386),AH386)),AH386)))</x:f>
      </x:c>
      <x:c r="CL386" s="50" t="str">
        <x:f>IF(30&gt;'Настройки'!$B$3,"",IF(ISBLANK(AI386),IF('Настройки'!$B$9="Нулевой спрос",0,""),IF(AI386&lt;0,IF('Настройки'!$B$10="Исключить","",IF('Настройки'!$B$10="Абсолютные значения",ABS(AI386),AI386)),AI386)))</x:f>
      </x:c>
      <x:c r="CM386" s="50" t="str">
        <x:f>IF(31&gt;'Настройки'!$B$3,"",IF(ISBLANK(AJ386),IF('Настройки'!$B$9="Нулевой спрос",0,""),IF(AJ386&lt;0,IF('Настройки'!$B$10="Исключить","",IF('Настройки'!$B$10="Абсолютные значения",ABS(AJ386),AJ386)),AJ386)))</x:f>
      </x:c>
      <x:c r="CN386" s="50" t="str">
        <x:f>IF(32&gt;'Настройки'!$B$3,"",IF(ISBLANK(AK386),IF('Настройки'!$B$9="Нулевой спрос",0,""),IF(AK386&lt;0,IF('Настройки'!$B$10="Исключить","",IF('Настройки'!$B$10="Абсолютные значения",ABS(AK386),AK386)),AK386)))</x:f>
      </x:c>
      <x:c r="CO386" s="50" t="str">
        <x:f>IF(33&gt;'Настройки'!$B$3,"",IF(ISBLANK(AL386),IF('Настройки'!$B$9="Нулевой спрос",0,""),IF(AL386&lt;0,IF('Настройки'!$B$10="Исключить","",IF('Настройки'!$B$10="Абсолютные значения",ABS(AL386),AL386)),AL386)))</x:f>
      </x:c>
      <x:c r="CP386" s="50" t="str">
        <x:f>IF(34&gt;'Настройки'!$B$3,"",IF(ISBLANK(AM386),IF('Настройки'!$B$9="Нулевой спрос",0,""),IF(AM386&lt;0,IF('Настройки'!$B$10="Исключить","",IF('Настройки'!$B$10="Абсолютные значения",ABS(AM386),AM386)),AM386)))</x:f>
      </x:c>
      <x:c r="CQ386" s="50" t="str">
        <x:f>IF(35&gt;'Настройки'!$B$3,"",IF(ISBLANK(AN386),IF('Настройки'!$B$9="Нулевой спрос",0,""),IF(AN386&lt;0,IF('Настройки'!$B$10="Исключить","",IF('Настройки'!$B$10="Абсолютные значения",ABS(AN386),AN386)),AN386)))</x:f>
      </x:c>
      <x:c r="CR386" s="50" t="str">
        <x:f>IF(36&gt;'Настройки'!$B$3,"",IF(ISBLANK(AO386),IF('Настройки'!$B$9="Нулевой спрос",0,""),IF(AO386&lt;0,IF('Настройки'!$B$10="Исключить","",IF('Настройки'!$B$10="Абсолютные значения",ABS(AO386),AO386)),AO386)))</x:f>
      </x:c>
      <x:c r="CS386" s="50" t="str">
        <x:f>IF(OR(1&gt;'Настройки'!$B$3,ISBLANK(BI386),BI386=0),"",BI386)</x:f>
      </x:c>
      <x:c r="CT386" s="50" t="str">
        <x:f>IF(OR(2&gt;'Настройки'!$B$3,ISBLANK(BJ386),BJ386=0),"",BJ386)</x:f>
      </x:c>
      <x:c r="CU386" s="50" t="str">
        <x:f>IF(OR(3&gt;'Настройки'!$B$3,ISBLANK(BK386),BK386=0),"",BK386)</x:f>
      </x:c>
      <x:c r="CV386" s="50" t="str">
        <x:f>IF(OR(4&gt;'Настройки'!$B$3,ISBLANK(BL386),BL386=0),"",BL386)</x:f>
      </x:c>
      <x:c r="CW386" s="50" t="str">
        <x:f>IF(OR(5&gt;'Настройки'!$B$3,ISBLANK(BM386),BM386=0),"",BM386)</x:f>
      </x:c>
      <x:c r="CX386" s="50" t="str">
        <x:f>IF(OR(6&gt;'Настройки'!$B$3,ISBLANK(BN386),BN386=0),"",BN386)</x:f>
      </x:c>
      <x:c r="CY386" s="50" t="str">
        <x:f>IF(OR(7&gt;'Настройки'!$B$3,ISBLANK(BO386),BO386=0),"",BO386)</x:f>
      </x:c>
      <x:c r="CZ386" s="50" t="str">
        <x:f>IF(OR(8&gt;'Настройки'!$B$3,ISBLANK(BP386),BP386=0),"",BP386)</x:f>
      </x:c>
      <x:c r="DA386" s="50" t="str">
        <x:f>IF(OR(9&gt;'Настройки'!$B$3,ISBLANK(BQ386),BQ386=0),"",BQ386)</x:f>
      </x:c>
      <x:c r="DB386" s="50" t="str">
        <x:f>IF(OR(10&gt;'Настройки'!$B$3,ISBLANK(BR386),BR386=0),"",BR386)</x:f>
      </x:c>
      <x:c r="DC386" s="50" t="str">
        <x:f>IF(OR(11&gt;'Настройки'!$B$3,ISBLANK(BS386),BS386=0),"",BS386)</x:f>
      </x:c>
      <x:c r="DD386" s="50" t="str">
        <x:f>IF(OR(12&gt;'Настройки'!$B$3,ISBLANK(BT386),BT386=0),"",BT386)</x:f>
      </x:c>
      <x:c r="DE386" s="50" t="str">
        <x:f>IF(OR(13&gt;'Настройки'!$B$3,ISBLANK(BU386),BU386=0),"",BU386)</x:f>
      </x:c>
      <x:c r="DF386" s="50" t="str">
        <x:f>IF(OR(14&gt;'Настройки'!$B$3,ISBLANK(BV386),BV386=0),"",BV386)</x:f>
      </x:c>
      <x:c r="DG386" s="50" t="str">
        <x:f>IF(OR(15&gt;'Настройки'!$B$3,ISBLANK(BW386),BW386=0),"",BW386)</x:f>
      </x:c>
      <x:c r="DH386" s="50" t="str">
        <x:f>IF(OR(16&gt;'Настройки'!$B$3,ISBLANK(BX386),BX386=0),"",BX386)</x:f>
      </x:c>
      <x:c r="DI386" s="50" t="str">
        <x:f>IF(OR(17&gt;'Настройки'!$B$3,ISBLANK(BY386),BY386=0),"",BY386)</x:f>
      </x:c>
      <x:c r="DJ386" s="50" t="str">
        <x:f>IF(OR(18&gt;'Настройки'!$B$3,ISBLANK(BZ386),BZ386=0),"",BZ386)</x:f>
      </x:c>
      <x:c r="DK386" s="50" t="str">
        <x:f>IF(OR(19&gt;'Настройки'!$B$3,ISBLANK(CA386),CA386=0),"",CA386)</x:f>
      </x:c>
      <x:c r="DL386" s="50" t="str">
        <x:f>IF(OR(20&gt;'Настройки'!$B$3,ISBLANK(CB386),CB386=0),"",CB386)</x:f>
      </x:c>
      <x:c r="DM386" s="50" t="str">
        <x:f>IF(OR(21&gt;'Настройки'!$B$3,ISBLANK(CC386),CC386=0),"",CC386)</x:f>
      </x:c>
      <x:c r="DN386" s="50" t="str">
        <x:f>IF(OR(22&gt;'Настройки'!$B$3,ISBLANK(CD386),CD386=0),"",CD386)</x:f>
      </x:c>
      <x:c r="DO386" s="50" t="str">
        <x:f>IF(OR(23&gt;'Настройки'!$B$3,ISBLANK(CE386),CE386=0),"",CE386)</x:f>
      </x:c>
      <x:c r="DP386" s="50" t="str">
        <x:f>IF(OR(24&gt;'Настройки'!$B$3,ISBLANK(CF386),CF386=0),"",CF386)</x:f>
      </x:c>
      <x:c r="DQ386" s="50" t="str">
        <x:f>IF(OR(25&gt;'Настройки'!$B$3,ISBLANK(CG386),CG386=0),"",CG386)</x:f>
      </x:c>
      <x:c r="DR386" s="50" t="str">
        <x:f>IF(OR(26&gt;'Настройки'!$B$3,ISBLANK(CH386),CH386=0),"",CH386)</x:f>
      </x:c>
      <x:c r="DS386" s="50" t="str">
        <x:f>IF(OR(27&gt;'Настройки'!$B$3,ISBLANK(CI386),CI386=0),"",CI386)</x:f>
      </x:c>
      <x:c r="DT386" s="50" t="str">
        <x:f>IF(OR(28&gt;'Настройки'!$B$3,ISBLANK(CJ386),CJ386=0),"",CJ386)</x:f>
      </x:c>
      <x:c r="DU386" s="50" t="str">
        <x:f>IF(OR(29&gt;'Настройки'!$B$3,ISBLANK(CK386),CK386=0),"",CK386)</x:f>
      </x:c>
      <x:c r="DV386" s="50" t="str">
        <x:f>IF(OR(30&gt;'Настройки'!$B$3,ISBLANK(CL386),CL386=0),"",CL386)</x:f>
      </x:c>
      <x:c r="DW386" s="50" t="str">
        <x:f>IF(OR(31&gt;'Настройки'!$B$3,ISBLANK(CM386),CM386=0),"",CM386)</x:f>
      </x:c>
      <x:c r="DX386" s="50" t="str">
        <x:f>IF(OR(32&gt;'Настройки'!$B$3,ISBLANK(CN386),CN386=0),"",CN386)</x:f>
      </x:c>
      <x:c r="DY386" s="50" t="str">
        <x:f>IF(OR(33&gt;'Настройки'!$B$3,ISBLANK(CO386),CO386=0),"",CO386)</x:f>
      </x:c>
      <x:c r="DZ386" s="50" t="str">
        <x:f>IF(OR(34&gt;'Настройки'!$B$3,ISBLANK(CP386),CP386=0),"",CP386)</x:f>
      </x:c>
      <x:c r="EA386" s="50" t="str">
        <x:f>IF(OR(35&gt;'Настройки'!$B$3,ISBLANK(CQ386),CQ386=0),"",CQ386)</x:f>
      </x:c>
      <x:c r="EB386" s="50" t="str">
        <x:f>IF(OR(36&gt;'Настройки'!$B$3,ISBLANK(CR386),CR386=0),"",CR386)</x:f>
      </x:c>
      <x:c r="EC386" s="50" t="str">
        <x:f>IF(A386="","",IF(OR(BB386="AZ",BB386="BZ"),10000+ROW(),IF(AZ386&gt;'Настройки'!$B$11,20000+ROW(),IF(BF386&lt;&gt;"Обычный",30000+ROW(),IF(AX386&lt;=0,40000+ROW(),"")))))</x:f>
      </x:c>
      <x:c r="ED386" s="50" t="str">
        <x:f>IF(EC386="","",COUNTIFS($EC$2:$EC$1001,"&gt;0",$EC$2:$EC$1001,"&lt;"&amp;EC386)+1)</x:f>
      </x:c>
    </x:row>
    <x:row r="387">
      <x:c r="A387" s="115"/>
      <x:c r="B387" s="115"/>
      <x:c r="C387" s="115"/>
      <x:c r="D387" s="118"/>
      <x:c r="E387" s="118"/>
      <x:c r="F387" s="118"/>
      <x:c r="G387" s="118"/>
      <x:c r="H387" s="118"/>
      <x:c r="I387" s="118"/>
      <x:c r="J387" s="118"/>
      <x:c r="K387" s="118"/>
      <x:c r="L387" s="118"/>
      <x:c r="M387" s="118"/>
      <x:c r="N387" s="118"/>
      <x:c r="O387" s="118"/>
      <x:c r="P387" s="118"/>
      <x:c r="Q387" s="118"/>
      <x:c r="R387" s="118"/>
      <x:c r="S387" s="118"/>
      <x:c r="T387" s="118"/>
      <x:c r="U387" s="118"/>
      <x:c r="V387" s="118"/>
      <x:c r="W387" s="118"/>
      <x:c r="X387" s="118"/>
      <x:c r="Y387" s="118"/>
      <x:c r="Z387" s="118"/>
      <x:c r="AA387" s="118"/>
      <x:c r="AB387" s="118"/>
      <x:c r="AC387" s="118"/>
      <x:c r="AD387" s="118"/>
      <x:c r="AE387" s="118"/>
      <x:c r="AF387" s="118"/>
      <x:c r="AG387" s="118"/>
      <x:c r="AH387" s="118"/>
      <x:c r="AI387" s="118"/>
      <x:c r="AJ387" s="118"/>
      <x:c r="AK387" s="118"/>
      <x:c r="AL387" s="118"/>
      <x:c r="AM387" s="118"/>
      <x:c r="AN387" s="118"/>
      <x:c r="AO387" s="118"/>
      <x:c r="AP387" s="115"/>
      <x:c r="AQ387" s="49" t="str">
        <x:f>IF(A387="","",COUNT(BI387:INDEX(BI387:CR387,1,'Настройки'!$B$3)))</x:f>
      </x:c>
      <x:c r="AR387" s="49" t="str">
        <x:f>IF(A387="","",SUM(BI387:INDEX(BI387:CR387,1,'Настройки'!$B$3)))</x:f>
      </x:c>
      <x:c r="AS387" s="58" t="str">
        <x:f>IF(A387="","",IF('Настройки'!$B$4="Стоимость потребления",AR387*D387,IF('Настройки'!$B$4="Количество",AR387,E387)))</x:f>
      </x:c>
      <x:c r="AT387" s="61" t="str">
        <x:f>IF(OR(A387="",AS387&lt;0,SUM($AS$2:$AS$1001)&lt;=0),"",AS387/SUM($AS$2:$AS$1001))</x:f>
      </x:c>
      <x:c r="AU387" s="61" t="str">
        <x:f>IF(OR(A387="",AS387&lt;0,SUM($AS$2:$AS$1001)&lt;=0),"",SUMIFS($AS$2:$AS$1001,$AS$2:$AS$1001,"&gt;"&amp;AS387)/SUM($AS$2:$AS$1001))</x:f>
      </x:c>
      <x:c r="AV387" s="61" t="str">
        <x:f>IF(OR(A387="",AS387&lt;0,SUM($AS$2:$AS$1001)&lt;=0),"",SUMIFS($AS$2:$AS$1001,$AS$2:$AS$1001,"&gt;="&amp;AS387)/SUM($AS$2:$AS$1001))</x:f>
      </x:c>
      <x:c r="AW387" s="49" t="str">
        <x:f>IF(A387="","",IF(SUM($AS$2:$AS$1001)&lt;=0,"Не определён",IF(AS387&lt;0,"Исключение",IF(AU387&lt;'Настройки'!$B$5,"A",IF(AU387&lt;'Настройки'!$B$6,"B","C")))))</x:f>
      </x:c>
      <x:c r="AX387" s="58" t="str">
        <x:f>IF(A387="","",IF(AQ387=0,"",AVERAGE(BI387:INDEX(BI387:CR387,1,'Настройки'!$B$3))))</x:f>
      </x:c>
      <x:c r="AY387" s="58" t="str">
        <x:f>IF(OR(A387="",AQ387=0),"",STDEVP(BI387:INDEX(BI387:CR387,1,'Настройки'!$B$3)))</x:f>
      </x:c>
      <x:c r="AZ387" s="61" t="str">
        <x:f>IF(OR(A387="",AQ387&lt;'Настройки'!$B$12,AX387&lt;=0,AND('Настройки'!$B$10="Блокировать",COUNTIF(F387:INDEX(F387:AO387,1,'Настройки'!$B$3),"&lt;0")&gt;0)),"",AY387/ABS(AX387))</x:f>
      </x:c>
      <x:c r="BA387" s="49" t="str">
        <x:f>IF(A387="","",IF(AND('Настройки'!$B$10="Блокировать",COUNTIF(F387:INDEX(F387:AO387,1,'Настройки'!$B$3),"&lt;0")&gt;0),"Не определён",IF(AQ387&lt;'Настройки'!$B$12,"Не определён",IF(AX387=0,"Нет спроса",IF(AX387&lt;0,"Не определён",IF(AZ387&lt;='Настройки'!$B$7,"X",IF(AZ387&lt;='Настройки'!$B$8,"Y","Z")))))))</x:f>
      </x:c>
      <x:c r="BB387" s="49" t="str">
        <x:f>IF(OR(A387="",LEN(AW387)&lt;&gt;1,LEN(BA387)&lt;&gt;1),"",AW387&amp;BA387)</x:f>
      </x:c>
      <x:c r="BC387" s="61" t="str">
        <x:f>IF(OR(A387="",AQ387=0),"",(COUNT(BI387:INDEX(BI387:CR387,1,'Настройки'!$B$3))-COUNT(CS387:INDEX(CS387:EB387,1,'Настройки'!$B$3)))/AQ387)</x:f>
      </x:c>
      <x:c r="BD387" s="64" t="str">
        <x:f>IF(OR(A387="",COUNT(CS387:INDEX(CS387:EB387,1,'Настройки'!$B$3))=0),"",AQ387/COUNT(CS387:INDEX(CS387:EB387,1,'Настройки'!$B$3)))</x:f>
      </x:c>
      <x:c r="BE387" s="64" t="str">
        <x:f>IF(OR(A387="",COUNT(CS387:INDEX(CS387:EB387,1,'Настройки'!$B$3))=0),"",IF(AVERAGE(CS387:INDEX(CS387:EB387,1,'Настройки'!$B$3))=0,"",(STDEVP(CS387:INDEX(CS387:EB387,1,'Настройки'!$B$3))/ABS(AVERAGE(CS387:INDEX(CS387:EB387,1,'Настройки'!$B$3))))^2))</x:f>
      </x:c>
      <x:c r="BF387" s="49" t="str">
        <x:f>IF(A387="","",IF(AQ387&lt;3,"Недостаточно",IF(AQ387&lt;6,"Предварительный","Обычный")))</x:f>
      </x:c>
      <x:c r="BG387" s="49" t="str">
        <x:f>IF(A387="","",IF(COUNTIF(F387:INDEX(F387:AO387,1,'Настройки'!$B$3),"&lt;0")&gt;0,IF('Настройки'!$B$10="Блокировать","Отрицательный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"),"")&amp;IF(AQ387&lt;3,"Недостаточно истории. ",IF(AQ387&lt;6,"Предварительная классификация. ",""))&amp;IF(AX387=0,"Нет спроса за горизонт. ","")&amp;IF(AZ387&gt;'Настройки'!$B$11,"Экстремальная вариативность. ",""))</x:f>
      </x:c>
      <x:c r="BH387" s="49" t="str">
        <x:f>IF(A387="","",IFERROR(VLOOKUP(BB387,'Настройки'!$D$3:$E$11,2,FALSE),"Сначала проверьте исходные данные и историю спроса.")&amp;" Уточните срок поставки, MOQ и критичность.")</x:f>
      </x:c>
      <x:c r="BI387" s="50" t="str">
        <x:f>IF(1&gt;'Настройки'!$B$3,"",IF(ISBLANK(F387),IF('Настройки'!$B$9="Нулевой спрос",0,""),IF(F387&lt;0,IF('Настройки'!$B$10="Исключить","",IF('Настройки'!$B$10="Абсолютные значения",ABS(F387),F387)),F387)))</x:f>
      </x:c>
      <x:c r="BJ387" s="50" t="str">
        <x:f>IF(2&gt;'Настройки'!$B$3,"",IF(ISBLANK(G387),IF('Настройки'!$B$9="Нулевой спрос",0,""),IF(G387&lt;0,IF('Настройки'!$B$10="Исключить","",IF('Настройки'!$B$10="Абсолютные значения",ABS(G387),G387)),G387)))</x:f>
      </x:c>
      <x:c r="BK387" s="50" t="str">
        <x:f>IF(3&gt;'Настройки'!$B$3,"",IF(ISBLANK(H387),IF('Настройки'!$B$9="Нулевой спрос",0,""),IF(H387&lt;0,IF('Настройки'!$B$10="Исключить","",IF('Настройки'!$B$10="Абсолютные значения",ABS(H387),H387)),H387)))</x:f>
      </x:c>
      <x:c r="BL387" s="50" t="str">
        <x:f>IF(4&gt;'Настройки'!$B$3,"",IF(ISBLANK(I387),IF('Настройки'!$B$9="Нулевой спрос",0,""),IF(I387&lt;0,IF('Настройки'!$B$10="Исключить","",IF('Настройки'!$B$10="Абсолютные значения",ABS(I387),I387)),I387)))</x:f>
      </x:c>
      <x:c r="BM387" s="50" t="str">
        <x:f>IF(5&gt;'Настройки'!$B$3,"",IF(ISBLANK(J387),IF('Настройки'!$B$9="Нулевой спрос",0,""),IF(J387&lt;0,IF('Настройки'!$B$10="Исключить","",IF('Настройки'!$B$10="Абсолютные значения",ABS(J387),J387)),J387)))</x:f>
      </x:c>
      <x:c r="BN387" s="50" t="str">
        <x:f>IF(6&gt;'Настройки'!$B$3,"",IF(ISBLANK(K387),IF('Настройки'!$B$9="Нулевой спрос",0,""),IF(K387&lt;0,IF('Настройки'!$B$10="Исключить","",IF('Настройки'!$B$10="Абсолютные значения",ABS(K387),K387)),K387)))</x:f>
      </x:c>
      <x:c r="BO387" s="50" t="str">
        <x:f>IF(7&gt;'Настройки'!$B$3,"",IF(ISBLANK(L387),IF('Настройки'!$B$9="Нулевой спрос",0,""),IF(L387&lt;0,IF('Настройки'!$B$10="Исключить","",IF('Настройки'!$B$10="Абсолютные значения",ABS(L387),L387)),L387)))</x:f>
      </x:c>
      <x:c r="BP387" s="50" t="str">
        <x:f>IF(8&gt;'Настройки'!$B$3,"",IF(ISBLANK(M387),IF('Настройки'!$B$9="Нулевой спрос",0,""),IF(M387&lt;0,IF('Настройки'!$B$10="Исключить","",IF('Настройки'!$B$10="Абсолютные значения",ABS(M387),M387)),M387)))</x:f>
      </x:c>
      <x:c r="BQ387" s="50" t="str">
        <x:f>IF(9&gt;'Настройки'!$B$3,"",IF(ISBLANK(N387),IF('Настройки'!$B$9="Нулевой спрос",0,""),IF(N387&lt;0,IF('Настройки'!$B$10="Исключить","",IF('Настройки'!$B$10="Абсолютные значения",ABS(N387),N387)),N387)))</x:f>
      </x:c>
      <x:c r="BR387" s="50" t="str">
        <x:f>IF(10&gt;'Настройки'!$B$3,"",IF(ISBLANK(O387),IF('Настройки'!$B$9="Нулевой спрос",0,""),IF(O387&lt;0,IF('Настройки'!$B$10="Исключить","",IF('Настройки'!$B$10="Абсолютные значения",ABS(O387),O387)),O387)))</x:f>
      </x:c>
      <x:c r="BS387" s="50" t="str">
        <x:f>IF(11&gt;'Настройки'!$B$3,"",IF(ISBLANK(P387),IF('Настройки'!$B$9="Нулевой спрос",0,""),IF(P387&lt;0,IF('Настройки'!$B$10="Исключить","",IF('Настройки'!$B$10="Абсолютные значения",ABS(P387),P387)),P387)))</x:f>
      </x:c>
      <x:c r="BT387" s="50" t="str">
        <x:f>IF(12&gt;'Настройки'!$B$3,"",IF(ISBLANK(Q387),IF('Настройки'!$B$9="Нулевой спрос",0,""),IF(Q387&lt;0,IF('Настройки'!$B$10="Исключить","",IF('Настройки'!$B$10="Абсолютные значения",ABS(Q387),Q387)),Q387)))</x:f>
      </x:c>
      <x:c r="BU387" s="50" t="str">
        <x:f>IF(13&gt;'Настройки'!$B$3,"",IF(ISBLANK(R387),IF('Настройки'!$B$9="Нулевой спрос",0,""),IF(R387&lt;0,IF('Настройки'!$B$10="Исключить","",IF('Настройки'!$B$10="Абсолютные значения",ABS(R387),R387)),R387)))</x:f>
      </x:c>
      <x:c r="BV387" s="50" t="str">
        <x:f>IF(14&gt;'Настройки'!$B$3,"",IF(ISBLANK(S387),IF('Настройки'!$B$9="Нулевой спрос",0,""),IF(S387&lt;0,IF('Настройки'!$B$10="Исключить","",IF('Настройки'!$B$10="Абсолютные значения",ABS(S387),S387)),S387)))</x:f>
      </x:c>
      <x:c r="BW387" s="50" t="str">
        <x:f>IF(15&gt;'Настройки'!$B$3,"",IF(ISBLANK(T387),IF('Настройки'!$B$9="Нулевой спрос",0,""),IF(T387&lt;0,IF('Настройки'!$B$10="Исключить","",IF('Настройки'!$B$10="Абсолютные значения",ABS(T387),T387)),T387)))</x:f>
      </x:c>
      <x:c r="BX387" s="50" t="str">
        <x:f>IF(16&gt;'Настройки'!$B$3,"",IF(ISBLANK(U387),IF('Настройки'!$B$9="Нулевой спрос",0,""),IF(U387&lt;0,IF('Настройки'!$B$10="Исключить","",IF('Настройки'!$B$10="Абсолютные значения",ABS(U387),U387)),U387)))</x:f>
      </x:c>
      <x:c r="BY387" s="50" t="str">
        <x:f>IF(17&gt;'Настройки'!$B$3,"",IF(ISBLANK(V387),IF('Настройки'!$B$9="Нулевой спрос",0,""),IF(V387&lt;0,IF('Настройки'!$B$10="Исключить","",IF('Настройки'!$B$10="Абсолютные значения",ABS(V387),V387)),V387)))</x:f>
      </x:c>
      <x:c r="BZ387" s="50" t="str">
        <x:f>IF(18&gt;'Настройки'!$B$3,"",IF(ISBLANK(W387),IF('Настройки'!$B$9="Нулевой спрос",0,""),IF(W387&lt;0,IF('Настройки'!$B$10="Исключить","",IF('Настройки'!$B$10="Абсолютные значения",ABS(W387),W387)),W387)))</x:f>
      </x:c>
      <x:c r="CA387" s="50" t="str">
        <x:f>IF(19&gt;'Настройки'!$B$3,"",IF(ISBLANK(X387),IF('Настройки'!$B$9="Нулевой спрос",0,""),IF(X387&lt;0,IF('Настройки'!$B$10="Исключить","",IF('Настройки'!$B$10="Абсолютные значения",ABS(X387),X387)),X387)))</x:f>
      </x:c>
      <x:c r="CB387" s="50" t="str">
        <x:f>IF(20&gt;'Настройки'!$B$3,"",IF(ISBLANK(Y387),IF('Настройки'!$B$9="Нулевой спрос",0,""),IF(Y387&lt;0,IF('Настройки'!$B$10="Исключить","",IF('Настройки'!$B$10="Абсолютные значения",ABS(Y387),Y387)),Y387)))</x:f>
      </x:c>
      <x:c r="CC387" s="50" t="str">
        <x:f>IF(21&gt;'Настройки'!$B$3,"",IF(ISBLANK(Z387),IF('Настройки'!$B$9="Нулевой спрос",0,""),IF(Z387&lt;0,IF('Настройки'!$B$10="Исключить","",IF('Настройки'!$B$10="Абсолютные значения",ABS(Z387),Z387)),Z387)))</x:f>
      </x:c>
      <x:c r="CD387" s="50" t="str">
        <x:f>IF(22&gt;'Настройки'!$B$3,"",IF(ISBLANK(AA387),IF('Настройки'!$B$9="Нулевой спрос",0,""),IF(AA387&lt;0,IF('Настройки'!$B$10="Исключить","",IF('Настройки'!$B$10="Абсолютные значения",ABS(AA387),AA387)),AA387)))</x:f>
      </x:c>
      <x:c r="CE387" s="50" t="str">
        <x:f>IF(23&gt;'Настройки'!$B$3,"",IF(ISBLANK(AB387),IF('Настройки'!$B$9="Нулевой спрос",0,""),IF(AB387&lt;0,IF('Настройки'!$B$10="Исключить","",IF('Настройки'!$B$10="Абсолютные значения",ABS(AB387),AB387)),AB387)))</x:f>
      </x:c>
      <x:c r="CF387" s="50" t="str">
        <x:f>IF(24&gt;'Настройки'!$B$3,"",IF(ISBLANK(AC387),IF('Настройки'!$B$9="Нулевой спрос",0,""),IF(AC387&lt;0,IF('Настройки'!$B$10="Исключить","",IF('Настройки'!$B$10="Абсолютные значения",ABS(AC387),AC387)),AC387)))</x:f>
      </x:c>
      <x:c r="CG387" s="50" t="str">
        <x:f>IF(25&gt;'Настройки'!$B$3,"",IF(ISBLANK(AD387),IF('Настройки'!$B$9="Нулевой спрос",0,""),IF(AD387&lt;0,IF('Настройки'!$B$10="Исключить","",IF('Настройки'!$B$10="Абсолютные значения",ABS(AD387),AD387)),AD387)))</x:f>
      </x:c>
      <x:c r="CH387" s="50" t="str">
        <x:f>IF(26&gt;'Настройки'!$B$3,"",IF(ISBLANK(AE387),IF('Настройки'!$B$9="Нулевой спрос",0,""),IF(AE387&lt;0,IF('Настройки'!$B$10="Исключить","",IF('Настройки'!$B$10="Абсолютные значения",ABS(AE387),AE387)),AE387)))</x:f>
      </x:c>
      <x:c r="CI387" s="50" t="str">
        <x:f>IF(27&gt;'Настройки'!$B$3,"",IF(ISBLANK(AF387),IF('Настройки'!$B$9="Нулевой спрос",0,""),IF(AF387&lt;0,IF('Настройки'!$B$10="Исключить","",IF('Настройки'!$B$10="Абсолютные значения",ABS(AF387),AF387)),AF387)))</x:f>
      </x:c>
      <x:c r="CJ387" s="50" t="str">
        <x:f>IF(28&gt;'Настройки'!$B$3,"",IF(ISBLANK(AG387),IF('Настройки'!$B$9="Нулевой спрос",0,""),IF(AG387&lt;0,IF('Настройки'!$B$10="Исключить","",IF('Настройки'!$B$10="Абсолютные значения",ABS(AG387),AG387)),AG387)))</x:f>
      </x:c>
      <x:c r="CK387" s="50" t="str">
        <x:f>IF(29&gt;'Настройки'!$B$3,"",IF(ISBLANK(AH387),IF('Настройки'!$B$9="Нулевой спрос",0,""),IF(AH387&lt;0,IF('Настройки'!$B$10="Исключить","",IF('Настройки'!$B$10="Абсолютные значения",ABS(AH387),AH387)),AH387)))</x:f>
      </x:c>
      <x:c r="CL387" s="50" t="str">
        <x:f>IF(30&gt;'Настройки'!$B$3,"",IF(ISBLANK(AI387),IF('Настройки'!$B$9="Нулевой спрос",0,""),IF(AI387&lt;0,IF('Настройки'!$B$10="Исключить","",IF('Настройки'!$B$10="Абсолютные значения",ABS(AI387),AI387)),AI387)))</x:f>
      </x:c>
      <x:c r="CM387" s="50" t="str">
        <x:f>IF(31&gt;'Настройки'!$B$3,"",IF(ISBLANK(AJ387),IF('Настройки'!$B$9="Нулевой спрос",0,""),IF(AJ387&lt;0,IF('Настройки'!$B$10="Исключить","",IF('Настройки'!$B$10="Абсолютные значения",ABS(AJ387),AJ387)),AJ387)))</x:f>
      </x:c>
      <x:c r="CN387" s="50" t="str">
        <x:f>IF(32&gt;'Настройки'!$B$3,"",IF(ISBLANK(AK387),IF('Настройки'!$B$9="Нулевой спрос",0,""),IF(AK387&lt;0,IF('Настройки'!$B$10="Исключить","",IF('Настройки'!$B$10="Абсолютные значения",ABS(AK387),AK387)),AK387)))</x:f>
      </x:c>
      <x:c r="CO387" s="50" t="str">
        <x:f>IF(33&gt;'Настройки'!$B$3,"",IF(ISBLANK(AL387),IF('Настройки'!$B$9="Нулевой спрос",0,""),IF(AL387&lt;0,IF('Настройки'!$B$10="Исключить","",IF('Настройки'!$B$10="Абсолютные значения",ABS(AL387),AL387)),AL387)))</x:f>
      </x:c>
      <x:c r="CP387" s="50" t="str">
        <x:f>IF(34&gt;'Настройки'!$B$3,"",IF(ISBLANK(AM387),IF('Настройки'!$B$9="Нулевой спрос",0,""),IF(AM387&lt;0,IF('Настройки'!$B$10="Исключить","",IF('Настройки'!$B$10="Абсолютные значения",ABS(AM387),AM387)),AM387)))</x:f>
      </x:c>
      <x:c r="CQ387" s="50" t="str">
        <x:f>IF(35&gt;'Настройки'!$B$3,"",IF(ISBLANK(AN387),IF('Настройки'!$B$9="Нулевой спрос",0,""),IF(AN387&lt;0,IF('Настройки'!$B$10="Исключить","",IF('Настройки'!$B$10="Абсолютные значения",ABS(AN387),AN387)),AN387)))</x:f>
      </x:c>
      <x:c r="CR387" s="50" t="str">
        <x:f>IF(36&gt;'Настройки'!$B$3,"",IF(ISBLANK(AO387),IF('Настройки'!$B$9="Нулевой спрос",0,""),IF(AO387&lt;0,IF('Настройки'!$B$10="Исключить","",IF('Настройки'!$B$10="Абсолютные значения",ABS(AO387),AO387)),AO387)))</x:f>
      </x:c>
      <x:c r="CS387" s="50" t="str">
        <x:f>IF(OR(1&gt;'Настройки'!$B$3,ISBLANK(BI387),BI387=0),"",BI387)</x:f>
      </x:c>
      <x:c r="CT387" s="50" t="str">
        <x:f>IF(OR(2&gt;'Настройки'!$B$3,ISBLANK(BJ387),BJ387=0),"",BJ387)</x:f>
      </x:c>
      <x:c r="CU387" s="50" t="str">
        <x:f>IF(OR(3&gt;'Настройки'!$B$3,ISBLANK(BK387),BK387=0),"",BK387)</x:f>
      </x:c>
      <x:c r="CV387" s="50" t="str">
        <x:f>IF(OR(4&gt;'Настройки'!$B$3,ISBLANK(BL387),BL387=0),"",BL387)</x:f>
      </x:c>
      <x:c r="CW387" s="50" t="str">
        <x:f>IF(OR(5&gt;'Настройки'!$B$3,ISBLANK(BM387),BM387=0),"",BM387)</x:f>
      </x:c>
      <x:c r="CX387" s="50" t="str">
        <x:f>IF(OR(6&gt;'Настройки'!$B$3,ISBLANK(BN387),BN387=0),"",BN387)</x:f>
      </x:c>
      <x:c r="CY387" s="50" t="str">
        <x:f>IF(OR(7&gt;'Настройки'!$B$3,ISBLANK(BO387),BO387=0),"",BO387)</x:f>
      </x:c>
      <x:c r="CZ387" s="50" t="str">
        <x:f>IF(OR(8&gt;'Настройки'!$B$3,ISBLANK(BP387),BP387=0),"",BP387)</x:f>
      </x:c>
      <x:c r="DA387" s="50" t="str">
        <x:f>IF(OR(9&gt;'Настройки'!$B$3,ISBLANK(BQ387),BQ387=0),"",BQ387)</x:f>
      </x:c>
      <x:c r="DB387" s="50" t="str">
        <x:f>IF(OR(10&gt;'Настройки'!$B$3,ISBLANK(BR387),BR387=0),"",BR387)</x:f>
      </x:c>
      <x:c r="DC387" s="50" t="str">
        <x:f>IF(OR(11&gt;'Настройки'!$B$3,ISBLANK(BS387),BS387=0),"",BS387)</x:f>
      </x:c>
      <x:c r="DD387" s="50" t="str">
        <x:f>IF(OR(12&gt;'Настройки'!$B$3,ISBLANK(BT387),BT387=0),"",BT387)</x:f>
      </x:c>
      <x:c r="DE387" s="50" t="str">
        <x:f>IF(OR(13&gt;'Настройки'!$B$3,ISBLANK(BU387),BU387=0),"",BU387)</x:f>
      </x:c>
      <x:c r="DF387" s="50" t="str">
        <x:f>IF(OR(14&gt;'Настройки'!$B$3,ISBLANK(BV387),BV387=0),"",BV387)</x:f>
      </x:c>
      <x:c r="DG387" s="50" t="str">
        <x:f>IF(OR(15&gt;'Настройки'!$B$3,ISBLANK(BW387),BW387=0),"",BW387)</x:f>
      </x:c>
      <x:c r="DH387" s="50" t="str">
        <x:f>IF(OR(16&gt;'Настройки'!$B$3,ISBLANK(BX387),BX387=0),"",BX387)</x:f>
      </x:c>
      <x:c r="DI387" s="50" t="str">
        <x:f>IF(OR(17&gt;'Настройки'!$B$3,ISBLANK(BY387),BY387=0),"",BY387)</x:f>
      </x:c>
      <x:c r="DJ387" s="50" t="str">
        <x:f>IF(OR(18&gt;'Настройки'!$B$3,ISBLANK(BZ387),BZ387=0),"",BZ387)</x:f>
      </x:c>
      <x:c r="DK387" s="50" t="str">
        <x:f>IF(OR(19&gt;'Настройки'!$B$3,ISBLANK(CA387),CA387=0),"",CA387)</x:f>
      </x:c>
      <x:c r="DL387" s="50" t="str">
        <x:f>IF(OR(20&gt;'Настройки'!$B$3,ISBLANK(CB387),CB387=0),"",CB387)</x:f>
      </x:c>
      <x:c r="DM387" s="50" t="str">
        <x:f>IF(OR(21&gt;'Настройки'!$B$3,ISBLANK(CC387),CC387=0),"",CC387)</x:f>
      </x:c>
      <x:c r="DN387" s="50" t="str">
        <x:f>IF(OR(22&gt;'Настройки'!$B$3,ISBLANK(CD387),CD387=0),"",CD387)</x:f>
      </x:c>
      <x:c r="DO387" s="50" t="str">
        <x:f>IF(OR(23&gt;'Настройки'!$B$3,ISBLANK(CE387),CE387=0),"",CE387)</x:f>
      </x:c>
      <x:c r="DP387" s="50" t="str">
        <x:f>IF(OR(24&gt;'Настройки'!$B$3,ISBLANK(CF387),CF387=0),"",CF387)</x:f>
      </x:c>
      <x:c r="DQ387" s="50" t="str">
        <x:f>IF(OR(25&gt;'Настройки'!$B$3,ISBLANK(CG387),CG387=0),"",CG387)</x:f>
      </x:c>
      <x:c r="DR387" s="50" t="str">
        <x:f>IF(OR(26&gt;'Настройки'!$B$3,ISBLANK(CH387),CH387=0),"",CH387)</x:f>
      </x:c>
      <x:c r="DS387" s="50" t="str">
        <x:f>IF(OR(27&gt;'Настройки'!$B$3,ISBLANK(CI387),CI387=0),"",CI387)</x:f>
      </x:c>
      <x:c r="DT387" s="50" t="str">
        <x:f>IF(OR(28&gt;'Настройки'!$B$3,ISBLANK(CJ387),CJ387=0),"",CJ387)</x:f>
      </x:c>
      <x:c r="DU387" s="50" t="str">
        <x:f>IF(OR(29&gt;'Настройки'!$B$3,ISBLANK(CK387),CK387=0),"",CK387)</x:f>
      </x:c>
      <x:c r="DV387" s="50" t="str">
        <x:f>IF(OR(30&gt;'Настройки'!$B$3,ISBLANK(CL387),CL387=0),"",CL387)</x:f>
      </x:c>
      <x:c r="DW387" s="50" t="str">
        <x:f>IF(OR(31&gt;'Настройки'!$B$3,ISBLANK(CM387),CM387=0),"",CM387)</x:f>
      </x:c>
      <x:c r="DX387" s="50" t="str">
        <x:f>IF(OR(32&gt;'Настройки'!$B$3,ISBLANK(CN387),CN387=0),"",CN387)</x:f>
      </x:c>
      <x:c r="DY387" s="50" t="str">
        <x:f>IF(OR(33&gt;'Настройки'!$B$3,ISBLANK(CO387),CO387=0),"",CO387)</x:f>
      </x:c>
      <x:c r="DZ387" s="50" t="str">
        <x:f>IF(OR(34&gt;'Настройки'!$B$3,ISBLANK(CP387),CP387=0),"",CP387)</x:f>
      </x:c>
      <x:c r="EA387" s="50" t="str">
        <x:f>IF(OR(35&gt;'Настройки'!$B$3,ISBLANK(CQ387),CQ387=0),"",CQ387)</x:f>
      </x:c>
      <x:c r="EB387" s="50" t="str">
        <x:f>IF(OR(36&gt;'Настройки'!$B$3,ISBLANK(CR387),CR387=0),"",CR387)</x:f>
      </x:c>
      <x:c r="EC387" s="50" t="str">
        <x:f>IF(A387="","",IF(OR(BB387="AZ",BB387="BZ"),10000+ROW(),IF(AZ387&gt;'Настройки'!$B$11,20000+ROW(),IF(BF387&lt;&gt;"Обычный",30000+ROW(),IF(AX387&lt;=0,40000+ROW(),"")))))</x:f>
      </x:c>
      <x:c r="ED387" s="50" t="str">
        <x:f>IF(EC387="","",COUNTIFS($EC$2:$EC$1001,"&gt;0",$EC$2:$EC$1001,"&lt;"&amp;EC387)+1)</x:f>
      </x:c>
    </x:row>
    <x:row r="388">
      <x:c r="A388" s="115"/>
      <x:c r="B388" s="115"/>
      <x:c r="C388" s="115"/>
      <x:c r="D388" s="118"/>
      <x:c r="E388" s="118"/>
      <x:c r="F388" s="118"/>
      <x:c r="G388" s="118"/>
      <x:c r="H388" s="118"/>
      <x:c r="I388" s="118"/>
      <x:c r="J388" s="118"/>
      <x:c r="K388" s="118"/>
      <x:c r="L388" s="118"/>
      <x:c r="M388" s="118"/>
      <x:c r="N388" s="118"/>
      <x:c r="O388" s="118"/>
      <x:c r="P388" s="118"/>
      <x:c r="Q388" s="118"/>
      <x:c r="R388" s="118"/>
      <x:c r="S388" s="118"/>
      <x:c r="T388" s="118"/>
      <x:c r="U388" s="118"/>
      <x:c r="V388" s="118"/>
      <x:c r="W388" s="118"/>
      <x:c r="X388" s="118"/>
      <x:c r="Y388" s="118"/>
      <x:c r="Z388" s="118"/>
      <x:c r="AA388" s="118"/>
      <x:c r="AB388" s="118"/>
      <x:c r="AC388" s="118"/>
      <x:c r="AD388" s="118"/>
      <x:c r="AE388" s="118"/>
      <x:c r="AF388" s="118"/>
      <x:c r="AG388" s="118"/>
      <x:c r="AH388" s="118"/>
      <x:c r="AI388" s="118"/>
      <x:c r="AJ388" s="118"/>
      <x:c r="AK388" s="118"/>
      <x:c r="AL388" s="118"/>
      <x:c r="AM388" s="118"/>
      <x:c r="AN388" s="118"/>
      <x:c r="AO388" s="118"/>
      <x:c r="AP388" s="115"/>
      <x:c r="AQ388" s="49" t="str">
        <x:f>IF(A388="","",COUNT(BI388:INDEX(BI388:CR388,1,'Настройки'!$B$3)))</x:f>
      </x:c>
      <x:c r="AR388" s="49" t="str">
        <x:f>IF(A388="","",SUM(BI388:INDEX(BI388:CR388,1,'Настройки'!$B$3)))</x:f>
      </x:c>
      <x:c r="AS388" s="58" t="str">
        <x:f>IF(A388="","",IF('Настройки'!$B$4="Стоимость потребления",AR388*D388,IF('Настройки'!$B$4="Количество",AR388,E388)))</x:f>
      </x:c>
      <x:c r="AT388" s="61" t="str">
        <x:f>IF(OR(A388="",AS388&lt;0,SUM($AS$2:$AS$1001)&lt;=0),"",AS388/SUM($AS$2:$AS$1001))</x:f>
      </x:c>
      <x:c r="AU388" s="61" t="str">
        <x:f>IF(OR(A388="",AS388&lt;0,SUM($AS$2:$AS$1001)&lt;=0),"",SUMIFS($AS$2:$AS$1001,$AS$2:$AS$1001,"&gt;"&amp;AS388)/SUM($AS$2:$AS$1001))</x:f>
      </x:c>
      <x:c r="AV388" s="61" t="str">
        <x:f>IF(OR(A388="",AS388&lt;0,SUM($AS$2:$AS$1001)&lt;=0),"",SUMIFS($AS$2:$AS$1001,$AS$2:$AS$1001,"&gt;="&amp;AS388)/SUM($AS$2:$AS$1001))</x:f>
      </x:c>
      <x:c r="AW388" s="49" t="str">
        <x:f>IF(A388="","",IF(SUM($AS$2:$AS$1001)&lt;=0,"Не определён",IF(AS388&lt;0,"Исключение",IF(AU388&lt;'Настройки'!$B$5,"A",IF(AU388&lt;'Настройки'!$B$6,"B","C")))))</x:f>
      </x:c>
      <x:c r="AX388" s="58" t="str">
        <x:f>IF(A388="","",IF(AQ388=0,"",AVERAGE(BI388:INDEX(BI388:CR388,1,'Настройки'!$B$3))))</x:f>
      </x:c>
      <x:c r="AY388" s="58" t="str">
        <x:f>IF(OR(A388="",AQ388=0),"",STDEVP(BI388:INDEX(BI388:CR388,1,'Настройки'!$B$3)))</x:f>
      </x:c>
      <x:c r="AZ388" s="61" t="str">
        <x:f>IF(OR(A388="",AQ388&lt;'Настройки'!$B$12,AX388&lt;=0,AND('Настройки'!$B$10="Блокировать",COUNTIF(F388:INDEX(F388:AO388,1,'Настройки'!$B$3),"&lt;0")&gt;0)),"",AY388/ABS(AX388))</x:f>
      </x:c>
      <x:c r="BA388" s="49" t="str">
        <x:f>IF(A388="","",IF(AND('Настройки'!$B$10="Блокировать",COUNTIF(F388:INDEX(F388:AO388,1,'Настройки'!$B$3),"&lt;0")&gt;0),"Не определён",IF(AQ388&lt;'Настройки'!$B$12,"Не определён",IF(AX388=0,"Нет спроса",IF(AX388&lt;0,"Не определён",IF(AZ388&lt;='Настройки'!$B$7,"X",IF(AZ388&lt;='Настройки'!$B$8,"Y","Z")))))))</x:f>
      </x:c>
      <x:c r="BB388" s="49" t="str">
        <x:f>IF(OR(A388="",LEN(AW388)&lt;&gt;1,LEN(BA388)&lt;&gt;1),"",AW388&amp;BA388)</x:f>
      </x:c>
      <x:c r="BC388" s="61" t="str">
        <x:f>IF(OR(A388="",AQ388=0),"",(COUNT(BI388:INDEX(BI388:CR388,1,'Настройки'!$B$3))-COUNT(CS388:INDEX(CS388:EB388,1,'Настройки'!$B$3)))/AQ388)</x:f>
      </x:c>
      <x:c r="BD388" s="64" t="str">
        <x:f>IF(OR(A388="",COUNT(CS388:INDEX(CS388:EB388,1,'Настройки'!$B$3))=0),"",AQ388/COUNT(CS388:INDEX(CS388:EB388,1,'Настройки'!$B$3)))</x:f>
      </x:c>
      <x:c r="BE388" s="64" t="str">
        <x:f>IF(OR(A388="",COUNT(CS388:INDEX(CS388:EB388,1,'Настройки'!$B$3))=0),"",IF(AVERAGE(CS388:INDEX(CS388:EB388,1,'Настройки'!$B$3))=0,"",(STDEVP(CS388:INDEX(CS388:EB388,1,'Настройки'!$B$3))/ABS(AVERAGE(CS388:INDEX(CS388:EB388,1,'Настройки'!$B$3))))^2))</x:f>
      </x:c>
      <x:c r="BF388" s="49" t="str">
        <x:f>IF(A388="","",IF(AQ388&lt;3,"Недостаточно",IF(AQ388&lt;6,"Предварительный","Обычный")))</x:f>
      </x:c>
      <x:c r="BG388" s="49" t="str">
        <x:f>IF(A388="","",IF(COUNTIF(F388:INDEX(F388:AO388,1,'Настройки'!$B$3),"&lt;0")&gt;0,IF('Настройки'!$B$10="Блокировать","Отрицательный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"),"")&amp;IF(AQ388&lt;3,"Недостаточно истории. ",IF(AQ388&lt;6,"Предварительная классификация. ",""))&amp;IF(AX388=0,"Нет спроса за горизонт. ","")&amp;IF(AZ388&gt;'Настройки'!$B$11,"Экстремальная вариативность. ",""))</x:f>
      </x:c>
      <x:c r="BH388" s="49" t="str">
        <x:f>IF(A388="","",IFERROR(VLOOKUP(BB388,'Настройки'!$D$3:$E$11,2,FALSE),"Сначала проверьте исходные данные и историю спроса.")&amp;" Уточните срок поставки, MOQ и критичность.")</x:f>
      </x:c>
      <x:c r="BI388" s="50" t="str">
        <x:f>IF(1&gt;'Настройки'!$B$3,"",IF(ISBLANK(F388),IF('Настройки'!$B$9="Нулевой спрос",0,""),IF(F388&lt;0,IF('Настройки'!$B$10="Исключить","",IF('Настройки'!$B$10="Абсолютные значения",ABS(F388),F388)),F388)))</x:f>
      </x:c>
      <x:c r="BJ388" s="50" t="str">
        <x:f>IF(2&gt;'Настройки'!$B$3,"",IF(ISBLANK(G388),IF('Настройки'!$B$9="Нулевой спрос",0,""),IF(G388&lt;0,IF('Настройки'!$B$10="Исключить","",IF('Настройки'!$B$10="Абсолютные значения",ABS(G388),G388)),G388)))</x:f>
      </x:c>
      <x:c r="BK388" s="50" t="str">
        <x:f>IF(3&gt;'Настройки'!$B$3,"",IF(ISBLANK(H388),IF('Настройки'!$B$9="Нулевой спрос",0,""),IF(H388&lt;0,IF('Настройки'!$B$10="Исключить","",IF('Настройки'!$B$10="Абсолютные значения",ABS(H388),H388)),H388)))</x:f>
      </x:c>
      <x:c r="BL388" s="50" t="str">
        <x:f>IF(4&gt;'Настройки'!$B$3,"",IF(ISBLANK(I388),IF('Настройки'!$B$9="Нулевой спрос",0,""),IF(I388&lt;0,IF('Настройки'!$B$10="Исключить","",IF('Настройки'!$B$10="Абсолютные значения",ABS(I388),I388)),I388)))</x:f>
      </x:c>
      <x:c r="BM388" s="50" t="str">
        <x:f>IF(5&gt;'Настройки'!$B$3,"",IF(ISBLANK(J388),IF('Настройки'!$B$9="Нулевой спрос",0,""),IF(J388&lt;0,IF('Настройки'!$B$10="Исключить","",IF('Настройки'!$B$10="Абсолютные значения",ABS(J388),J388)),J388)))</x:f>
      </x:c>
      <x:c r="BN388" s="50" t="str">
        <x:f>IF(6&gt;'Настройки'!$B$3,"",IF(ISBLANK(K388),IF('Настройки'!$B$9="Нулевой спрос",0,""),IF(K388&lt;0,IF('Настройки'!$B$10="Исключить","",IF('Настройки'!$B$10="Абсолютные значения",ABS(K388),K388)),K388)))</x:f>
      </x:c>
      <x:c r="BO388" s="50" t="str">
        <x:f>IF(7&gt;'Настройки'!$B$3,"",IF(ISBLANK(L388),IF('Настройки'!$B$9="Нулевой спрос",0,""),IF(L388&lt;0,IF('Настройки'!$B$10="Исключить","",IF('Настройки'!$B$10="Абсолютные значения",ABS(L388),L388)),L388)))</x:f>
      </x:c>
      <x:c r="BP388" s="50" t="str">
        <x:f>IF(8&gt;'Настройки'!$B$3,"",IF(ISBLANK(M388),IF('Настройки'!$B$9="Нулевой спрос",0,""),IF(M388&lt;0,IF('Настройки'!$B$10="Исключить","",IF('Настройки'!$B$10="Абсолютные значения",ABS(M388),M388)),M388)))</x:f>
      </x:c>
      <x:c r="BQ388" s="50" t="str">
        <x:f>IF(9&gt;'Настройки'!$B$3,"",IF(ISBLANK(N388),IF('Настройки'!$B$9="Нулевой спрос",0,""),IF(N388&lt;0,IF('Настройки'!$B$10="Исключить","",IF('Настройки'!$B$10="Абсолютные значения",ABS(N388),N388)),N388)))</x:f>
      </x:c>
      <x:c r="BR388" s="50" t="str">
        <x:f>IF(10&gt;'Настройки'!$B$3,"",IF(ISBLANK(O388),IF('Настройки'!$B$9="Нулевой спрос",0,""),IF(O388&lt;0,IF('Настройки'!$B$10="Исключить","",IF('Настройки'!$B$10="Абсолютные значения",ABS(O388),O388)),O388)))</x:f>
      </x:c>
      <x:c r="BS388" s="50" t="str">
        <x:f>IF(11&gt;'Настройки'!$B$3,"",IF(ISBLANK(P388),IF('Настройки'!$B$9="Нулевой спрос",0,""),IF(P388&lt;0,IF('Настройки'!$B$10="Исключить","",IF('Настройки'!$B$10="Абсолютные значения",ABS(P388),P388)),P388)))</x:f>
      </x:c>
      <x:c r="BT388" s="50" t="str">
        <x:f>IF(12&gt;'Настройки'!$B$3,"",IF(ISBLANK(Q388),IF('Настройки'!$B$9="Нулевой спрос",0,""),IF(Q388&lt;0,IF('Настройки'!$B$10="Исключить","",IF('Настройки'!$B$10="Абсолютные значения",ABS(Q388),Q388)),Q388)))</x:f>
      </x:c>
      <x:c r="BU388" s="50" t="str">
        <x:f>IF(13&gt;'Настройки'!$B$3,"",IF(ISBLANK(R388),IF('Настройки'!$B$9="Нулевой спрос",0,""),IF(R388&lt;0,IF('Настройки'!$B$10="Исключить","",IF('Настройки'!$B$10="Абсолютные значения",ABS(R388),R388)),R388)))</x:f>
      </x:c>
      <x:c r="BV388" s="50" t="str">
        <x:f>IF(14&gt;'Настройки'!$B$3,"",IF(ISBLANK(S388),IF('Настройки'!$B$9="Нулевой спрос",0,""),IF(S388&lt;0,IF('Настройки'!$B$10="Исключить","",IF('Настройки'!$B$10="Абсолютные значения",ABS(S388),S388)),S388)))</x:f>
      </x:c>
      <x:c r="BW388" s="50" t="str">
        <x:f>IF(15&gt;'Настройки'!$B$3,"",IF(ISBLANK(T388),IF('Настройки'!$B$9="Нулевой спрос",0,""),IF(T388&lt;0,IF('Настройки'!$B$10="Исключить","",IF('Настройки'!$B$10="Абсолютные значения",ABS(T388),T388)),T388)))</x:f>
      </x:c>
      <x:c r="BX388" s="50" t="str">
        <x:f>IF(16&gt;'Настройки'!$B$3,"",IF(ISBLANK(U388),IF('Настройки'!$B$9="Нулевой спрос",0,""),IF(U388&lt;0,IF('Настройки'!$B$10="Исключить","",IF('Настройки'!$B$10="Абсолютные значения",ABS(U388),U388)),U388)))</x:f>
      </x:c>
      <x:c r="BY388" s="50" t="str">
        <x:f>IF(17&gt;'Настройки'!$B$3,"",IF(ISBLANK(V388),IF('Настройки'!$B$9="Нулевой спрос",0,""),IF(V388&lt;0,IF('Настройки'!$B$10="Исключить","",IF('Настройки'!$B$10="Абсолютные значения",ABS(V388),V388)),V388)))</x:f>
      </x:c>
      <x:c r="BZ388" s="50" t="str">
        <x:f>IF(18&gt;'Настройки'!$B$3,"",IF(ISBLANK(W388),IF('Настройки'!$B$9="Нулевой спрос",0,""),IF(W388&lt;0,IF('Настройки'!$B$10="Исключить","",IF('Настройки'!$B$10="Абсолютные значения",ABS(W388),W388)),W388)))</x:f>
      </x:c>
      <x:c r="CA388" s="50" t="str">
        <x:f>IF(19&gt;'Настройки'!$B$3,"",IF(ISBLANK(X388),IF('Настройки'!$B$9="Нулевой спрос",0,""),IF(X388&lt;0,IF('Настройки'!$B$10="Исключить","",IF('Настройки'!$B$10="Абсолютные значения",ABS(X388),X388)),X388)))</x:f>
      </x:c>
      <x:c r="CB388" s="50" t="str">
        <x:f>IF(20&gt;'Настройки'!$B$3,"",IF(ISBLANK(Y388),IF('Настройки'!$B$9="Нулевой спрос",0,""),IF(Y388&lt;0,IF('Настройки'!$B$10="Исключить","",IF('Настройки'!$B$10="Абсолютные значения",ABS(Y388),Y388)),Y388)))</x:f>
      </x:c>
      <x:c r="CC388" s="50" t="str">
        <x:f>IF(21&gt;'Настройки'!$B$3,"",IF(ISBLANK(Z388),IF('Настройки'!$B$9="Нулевой спрос",0,""),IF(Z388&lt;0,IF('Настройки'!$B$10="Исключить","",IF('Настройки'!$B$10="Абсолютные значения",ABS(Z388),Z388)),Z388)))</x:f>
      </x:c>
      <x:c r="CD388" s="50" t="str">
        <x:f>IF(22&gt;'Настройки'!$B$3,"",IF(ISBLANK(AA388),IF('Настройки'!$B$9="Нулевой спрос",0,""),IF(AA388&lt;0,IF('Настройки'!$B$10="Исключить","",IF('Настройки'!$B$10="Абсолютные значения",ABS(AA388),AA388)),AA388)))</x:f>
      </x:c>
      <x:c r="CE388" s="50" t="str">
        <x:f>IF(23&gt;'Настройки'!$B$3,"",IF(ISBLANK(AB388),IF('Настройки'!$B$9="Нулевой спрос",0,""),IF(AB388&lt;0,IF('Настройки'!$B$10="Исключить","",IF('Настройки'!$B$10="Абсолютные значения",ABS(AB388),AB388)),AB388)))</x:f>
      </x:c>
      <x:c r="CF388" s="50" t="str">
        <x:f>IF(24&gt;'Настройки'!$B$3,"",IF(ISBLANK(AC388),IF('Настройки'!$B$9="Нулевой спрос",0,""),IF(AC388&lt;0,IF('Настройки'!$B$10="Исключить","",IF('Настройки'!$B$10="Абсолютные значения",ABS(AC388),AC388)),AC388)))</x:f>
      </x:c>
      <x:c r="CG388" s="50" t="str">
        <x:f>IF(25&gt;'Настройки'!$B$3,"",IF(ISBLANK(AD388),IF('Настройки'!$B$9="Нулевой спрос",0,""),IF(AD388&lt;0,IF('Настройки'!$B$10="Исключить","",IF('Настройки'!$B$10="Абсолютные значения",ABS(AD388),AD388)),AD388)))</x:f>
      </x:c>
      <x:c r="CH388" s="50" t="str">
        <x:f>IF(26&gt;'Настройки'!$B$3,"",IF(ISBLANK(AE388),IF('Настройки'!$B$9="Нулевой спрос",0,""),IF(AE388&lt;0,IF('Настройки'!$B$10="Исключить","",IF('Настройки'!$B$10="Абсолютные значения",ABS(AE388),AE388)),AE388)))</x:f>
      </x:c>
      <x:c r="CI388" s="50" t="str">
        <x:f>IF(27&gt;'Настройки'!$B$3,"",IF(ISBLANK(AF388),IF('Настройки'!$B$9="Нулевой спрос",0,""),IF(AF388&lt;0,IF('Настройки'!$B$10="Исключить","",IF('Настройки'!$B$10="Абсолютные значения",ABS(AF388),AF388)),AF388)))</x:f>
      </x:c>
      <x:c r="CJ388" s="50" t="str">
        <x:f>IF(28&gt;'Настройки'!$B$3,"",IF(ISBLANK(AG388),IF('Настройки'!$B$9="Нулевой спрос",0,""),IF(AG388&lt;0,IF('Настройки'!$B$10="Исключить","",IF('Настройки'!$B$10="Абсолютные значения",ABS(AG388),AG388)),AG388)))</x:f>
      </x:c>
      <x:c r="CK388" s="50" t="str">
        <x:f>IF(29&gt;'Настройки'!$B$3,"",IF(ISBLANK(AH388),IF('Настройки'!$B$9="Нулевой спрос",0,""),IF(AH388&lt;0,IF('Настройки'!$B$10="Исключить","",IF('Настройки'!$B$10="Абсолютные значения",ABS(AH388),AH388)),AH388)))</x:f>
      </x:c>
      <x:c r="CL388" s="50" t="str">
        <x:f>IF(30&gt;'Настройки'!$B$3,"",IF(ISBLANK(AI388),IF('Настройки'!$B$9="Нулевой спрос",0,""),IF(AI388&lt;0,IF('Настройки'!$B$10="Исключить","",IF('Настройки'!$B$10="Абсолютные значения",ABS(AI388),AI388)),AI388)))</x:f>
      </x:c>
      <x:c r="CM388" s="50" t="str">
        <x:f>IF(31&gt;'Настройки'!$B$3,"",IF(ISBLANK(AJ388),IF('Настройки'!$B$9="Нулевой спрос",0,""),IF(AJ388&lt;0,IF('Настройки'!$B$10="Исключить","",IF('Настройки'!$B$10="Абсолютные значения",ABS(AJ388),AJ388)),AJ388)))</x:f>
      </x:c>
      <x:c r="CN388" s="50" t="str">
        <x:f>IF(32&gt;'Настройки'!$B$3,"",IF(ISBLANK(AK388),IF('Настройки'!$B$9="Нулевой спрос",0,""),IF(AK388&lt;0,IF('Настройки'!$B$10="Исключить","",IF('Настройки'!$B$10="Абсолютные значения",ABS(AK388),AK388)),AK388)))</x:f>
      </x:c>
      <x:c r="CO388" s="50" t="str">
        <x:f>IF(33&gt;'Настройки'!$B$3,"",IF(ISBLANK(AL388),IF('Настройки'!$B$9="Нулевой спрос",0,""),IF(AL388&lt;0,IF('Настройки'!$B$10="Исключить","",IF('Настройки'!$B$10="Абсолютные значения",ABS(AL388),AL388)),AL388)))</x:f>
      </x:c>
      <x:c r="CP388" s="50" t="str">
        <x:f>IF(34&gt;'Настройки'!$B$3,"",IF(ISBLANK(AM388),IF('Настройки'!$B$9="Нулевой спрос",0,""),IF(AM388&lt;0,IF('Настройки'!$B$10="Исключить","",IF('Настройки'!$B$10="Абсолютные значения",ABS(AM388),AM388)),AM388)))</x:f>
      </x:c>
      <x:c r="CQ388" s="50" t="str">
        <x:f>IF(35&gt;'Настройки'!$B$3,"",IF(ISBLANK(AN388),IF('Настройки'!$B$9="Нулевой спрос",0,""),IF(AN388&lt;0,IF('Настройки'!$B$10="Исключить","",IF('Настройки'!$B$10="Абсолютные значения",ABS(AN388),AN388)),AN388)))</x:f>
      </x:c>
      <x:c r="CR388" s="50" t="str">
        <x:f>IF(36&gt;'Настройки'!$B$3,"",IF(ISBLANK(AO388),IF('Настройки'!$B$9="Нулевой спрос",0,""),IF(AO388&lt;0,IF('Настройки'!$B$10="Исключить","",IF('Настройки'!$B$10="Абсолютные значения",ABS(AO388),AO388)),AO388)))</x:f>
      </x:c>
      <x:c r="CS388" s="50" t="str">
        <x:f>IF(OR(1&gt;'Настройки'!$B$3,ISBLANK(BI388),BI388=0),"",BI388)</x:f>
      </x:c>
      <x:c r="CT388" s="50" t="str">
        <x:f>IF(OR(2&gt;'Настройки'!$B$3,ISBLANK(BJ388),BJ388=0),"",BJ388)</x:f>
      </x:c>
      <x:c r="CU388" s="50" t="str">
        <x:f>IF(OR(3&gt;'Настройки'!$B$3,ISBLANK(BK388),BK388=0),"",BK388)</x:f>
      </x:c>
      <x:c r="CV388" s="50" t="str">
        <x:f>IF(OR(4&gt;'Настройки'!$B$3,ISBLANK(BL388),BL388=0),"",BL388)</x:f>
      </x:c>
      <x:c r="CW388" s="50" t="str">
        <x:f>IF(OR(5&gt;'Настройки'!$B$3,ISBLANK(BM388),BM388=0),"",BM388)</x:f>
      </x:c>
      <x:c r="CX388" s="50" t="str">
        <x:f>IF(OR(6&gt;'Настройки'!$B$3,ISBLANK(BN388),BN388=0),"",BN388)</x:f>
      </x:c>
      <x:c r="CY388" s="50" t="str">
        <x:f>IF(OR(7&gt;'Настройки'!$B$3,ISBLANK(BO388),BO388=0),"",BO388)</x:f>
      </x:c>
      <x:c r="CZ388" s="50" t="str">
        <x:f>IF(OR(8&gt;'Настройки'!$B$3,ISBLANK(BP388),BP388=0),"",BP388)</x:f>
      </x:c>
      <x:c r="DA388" s="50" t="str">
        <x:f>IF(OR(9&gt;'Настройки'!$B$3,ISBLANK(BQ388),BQ388=0),"",BQ388)</x:f>
      </x:c>
      <x:c r="DB388" s="50" t="str">
        <x:f>IF(OR(10&gt;'Настройки'!$B$3,ISBLANK(BR388),BR388=0),"",BR388)</x:f>
      </x:c>
      <x:c r="DC388" s="50" t="str">
        <x:f>IF(OR(11&gt;'Настройки'!$B$3,ISBLANK(BS388),BS388=0),"",BS388)</x:f>
      </x:c>
      <x:c r="DD388" s="50" t="str">
        <x:f>IF(OR(12&gt;'Настройки'!$B$3,ISBLANK(BT388),BT388=0),"",BT388)</x:f>
      </x:c>
      <x:c r="DE388" s="50" t="str">
        <x:f>IF(OR(13&gt;'Настройки'!$B$3,ISBLANK(BU388),BU388=0),"",BU388)</x:f>
      </x:c>
      <x:c r="DF388" s="50" t="str">
        <x:f>IF(OR(14&gt;'Настройки'!$B$3,ISBLANK(BV388),BV388=0),"",BV388)</x:f>
      </x:c>
      <x:c r="DG388" s="50" t="str">
        <x:f>IF(OR(15&gt;'Настройки'!$B$3,ISBLANK(BW388),BW388=0),"",BW388)</x:f>
      </x:c>
      <x:c r="DH388" s="50" t="str">
        <x:f>IF(OR(16&gt;'Настройки'!$B$3,ISBLANK(BX388),BX388=0),"",BX388)</x:f>
      </x:c>
      <x:c r="DI388" s="50" t="str">
        <x:f>IF(OR(17&gt;'Настройки'!$B$3,ISBLANK(BY388),BY388=0),"",BY388)</x:f>
      </x:c>
      <x:c r="DJ388" s="50" t="str">
        <x:f>IF(OR(18&gt;'Настройки'!$B$3,ISBLANK(BZ388),BZ388=0),"",BZ388)</x:f>
      </x:c>
      <x:c r="DK388" s="50" t="str">
        <x:f>IF(OR(19&gt;'Настройки'!$B$3,ISBLANK(CA388),CA388=0),"",CA388)</x:f>
      </x:c>
      <x:c r="DL388" s="50" t="str">
        <x:f>IF(OR(20&gt;'Настройки'!$B$3,ISBLANK(CB388),CB388=0),"",CB388)</x:f>
      </x:c>
      <x:c r="DM388" s="50" t="str">
        <x:f>IF(OR(21&gt;'Настройки'!$B$3,ISBLANK(CC388),CC388=0),"",CC388)</x:f>
      </x:c>
      <x:c r="DN388" s="50" t="str">
        <x:f>IF(OR(22&gt;'Настройки'!$B$3,ISBLANK(CD388),CD388=0),"",CD388)</x:f>
      </x:c>
      <x:c r="DO388" s="50" t="str">
        <x:f>IF(OR(23&gt;'Настройки'!$B$3,ISBLANK(CE388),CE388=0),"",CE388)</x:f>
      </x:c>
      <x:c r="DP388" s="50" t="str">
        <x:f>IF(OR(24&gt;'Настройки'!$B$3,ISBLANK(CF388),CF388=0),"",CF388)</x:f>
      </x:c>
      <x:c r="DQ388" s="50" t="str">
        <x:f>IF(OR(25&gt;'Настройки'!$B$3,ISBLANK(CG388),CG388=0),"",CG388)</x:f>
      </x:c>
      <x:c r="DR388" s="50" t="str">
        <x:f>IF(OR(26&gt;'Настройки'!$B$3,ISBLANK(CH388),CH388=0),"",CH388)</x:f>
      </x:c>
      <x:c r="DS388" s="50" t="str">
        <x:f>IF(OR(27&gt;'Настройки'!$B$3,ISBLANK(CI388),CI388=0),"",CI388)</x:f>
      </x:c>
      <x:c r="DT388" s="50" t="str">
        <x:f>IF(OR(28&gt;'Настройки'!$B$3,ISBLANK(CJ388),CJ388=0),"",CJ388)</x:f>
      </x:c>
      <x:c r="DU388" s="50" t="str">
        <x:f>IF(OR(29&gt;'Настройки'!$B$3,ISBLANK(CK388),CK388=0),"",CK388)</x:f>
      </x:c>
      <x:c r="DV388" s="50" t="str">
        <x:f>IF(OR(30&gt;'Настройки'!$B$3,ISBLANK(CL388),CL388=0),"",CL388)</x:f>
      </x:c>
      <x:c r="DW388" s="50" t="str">
        <x:f>IF(OR(31&gt;'Настройки'!$B$3,ISBLANK(CM388),CM388=0),"",CM388)</x:f>
      </x:c>
      <x:c r="DX388" s="50" t="str">
        <x:f>IF(OR(32&gt;'Настройки'!$B$3,ISBLANK(CN388),CN388=0),"",CN388)</x:f>
      </x:c>
      <x:c r="DY388" s="50" t="str">
        <x:f>IF(OR(33&gt;'Настройки'!$B$3,ISBLANK(CO388),CO388=0),"",CO388)</x:f>
      </x:c>
      <x:c r="DZ388" s="50" t="str">
        <x:f>IF(OR(34&gt;'Настройки'!$B$3,ISBLANK(CP388),CP388=0),"",CP388)</x:f>
      </x:c>
      <x:c r="EA388" s="50" t="str">
        <x:f>IF(OR(35&gt;'Настройки'!$B$3,ISBLANK(CQ388),CQ388=0),"",CQ388)</x:f>
      </x:c>
      <x:c r="EB388" s="50" t="str">
        <x:f>IF(OR(36&gt;'Настройки'!$B$3,ISBLANK(CR388),CR388=0),"",CR388)</x:f>
      </x:c>
      <x:c r="EC388" s="50" t="str">
        <x:f>IF(A388="","",IF(OR(BB388="AZ",BB388="BZ"),10000+ROW(),IF(AZ388&gt;'Настройки'!$B$11,20000+ROW(),IF(BF388&lt;&gt;"Обычный",30000+ROW(),IF(AX388&lt;=0,40000+ROW(),"")))))</x:f>
      </x:c>
      <x:c r="ED388" s="50" t="str">
        <x:f>IF(EC388="","",COUNTIFS($EC$2:$EC$1001,"&gt;0",$EC$2:$EC$1001,"&lt;"&amp;EC388)+1)</x:f>
      </x:c>
    </x:row>
    <x:row r="389">
      <x:c r="A389" s="115"/>
      <x:c r="B389" s="115"/>
      <x:c r="C389" s="115"/>
      <x:c r="D389" s="118"/>
      <x:c r="E389" s="118"/>
      <x:c r="F389" s="118"/>
      <x:c r="G389" s="118"/>
      <x:c r="H389" s="118"/>
      <x:c r="I389" s="118"/>
      <x:c r="J389" s="118"/>
      <x:c r="K389" s="118"/>
      <x:c r="L389" s="118"/>
      <x:c r="M389" s="118"/>
      <x:c r="N389" s="118"/>
      <x:c r="O389" s="118"/>
      <x:c r="P389" s="118"/>
      <x:c r="Q389" s="118"/>
      <x:c r="R389" s="118"/>
      <x:c r="S389" s="118"/>
      <x:c r="T389" s="118"/>
      <x:c r="U389" s="118"/>
      <x:c r="V389" s="118"/>
      <x:c r="W389" s="118"/>
      <x:c r="X389" s="118"/>
      <x:c r="Y389" s="118"/>
      <x:c r="Z389" s="118"/>
      <x:c r="AA389" s="118"/>
      <x:c r="AB389" s="118"/>
      <x:c r="AC389" s="118"/>
      <x:c r="AD389" s="118"/>
      <x:c r="AE389" s="118"/>
      <x:c r="AF389" s="118"/>
      <x:c r="AG389" s="118"/>
      <x:c r="AH389" s="118"/>
      <x:c r="AI389" s="118"/>
      <x:c r="AJ389" s="118"/>
      <x:c r="AK389" s="118"/>
      <x:c r="AL389" s="118"/>
      <x:c r="AM389" s="118"/>
      <x:c r="AN389" s="118"/>
      <x:c r="AO389" s="118"/>
      <x:c r="AP389" s="115"/>
      <x:c r="AQ389" s="49" t="str">
        <x:f>IF(A389="","",COUNT(BI389:INDEX(BI389:CR389,1,'Настройки'!$B$3)))</x:f>
      </x:c>
      <x:c r="AR389" s="49" t="str">
        <x:f>IF(A389="","",SUM(BI389:INDEX(BI389:CR389,1,'Настройки'!$B$3)))</x:f>
      </x:c>
      <x:c r="AS389" s="58" t="str">
        <x:f>IF(A389="","",IF('Настройки'!$B$4="Стоимость потребления",AR389*D389,IF('Настройки'!$B$4="Количество",AR389,E389)))</x:f>
      </x:c>
      <x:c r="AT389" s="61" t="str">
        <x:f>IF(OR(A389="",AS389&lt;0,SUM($AS$2:$AS$1001)&lt;=0),"",AS389/SUM($AS$2:$AS$1001))</x:f>
      </x:c>
      <x:c r="AU389" s="61" t="str">
        <x:f>IF(OR(A389="",AS389&lt;0,SUM($AS$2:$AS$1001)&lt;=0),"",SUMIFS($AS$2:$AS$1001,$AS$2:$AS$1001,"&gt;"&amp;AS389)/SUM($AS$2:$AS$1001))</x:f>
      </x:c>
      <x:c r="AV389" s="61" t="str">
        <x:f>IF(OR(A389="",AS389&lt;0,SUM($AS$2:$AS$1001)&lt;=0),"",SUMIFS($AS$2:$AS$1001,$AS$2:$AS$1001,"&gt;="&amp;AS389)/SUM($AS$2:$AS$1001))</x:f>
      </x:c>
      <x:c r="AW389" s="49" t="str">
        <x:f>IF(A389="","",IF(SUM($AS$2:$AS$1001)&lt;=0,"Не определён",IF(AS389&lt;0,"Исключение",IF(AU389&lt;'Настройки'!$B$5,"A",IF(AU389&lt;'Настройки'!$B$6,"B","C")))))</x:f>
      </x:c>
      <x:c r="AX389" s="58" t="str">
        <x:f>IF(A389="","",IF(AQ389=0,"",AVERAGE(BI389:INDEX(BI389:CR389,1,'Настройки'!$B$3))))</x:f>
      </x:c>
      <x:c r="AY389" s="58" t="str">
        <x:f>IF(OR(A389="",AQ389=0),"",STDEVP(BI389:INDEX(BI389:CR389,1,'Настройки'!$B$3)))</x:f>
      </x:c>
      <x:c r="AZ389" s="61" t="str">
        <x:f>IF(OR(A389="",AQ389&lt;'Настройки'!$B$12,AX389&lt;=0,AND('Настройки'!$B$10="Блокировать",COUNTIF(F389:INDEX(F389:AO389,1,'Настройки'!$B$3),"&lt;0")&gt;0)),"",AY389/ABS(AX389))</x:f>
      </x:c>
      <x:c r="BA389" s="49" t="str">
        <x:f>IF(A389="","",IF(AND('Настройки'!$B$10="Блокировать",COUNTIF(F389:INDEX(F389:AO389,1,'Настройки'!$B$3),"&lt;0")&gt;0),"Не определён",IF(AQ389&lt;'Настройки'!$B$12,"Не определён",IF(AX389=0,"Нет спроса",IF(AX389&lt;0,"Не определён",IF(AZ389&lt;='Настройки'!$B$7,"X",IF(AZ389&lt;='Настройки'!$B$8,"Y","Z")))))))</x:f>
      </x:c>
      <x:c r="BB389" s="49" t="str">
        <x:f>IF(OR(A389="",LEN(AW389)&lt;&gt;1,LEN(BA389)&lt;&gt;1),"",AW389&amp;BA389)</x:f>
      </x:c>
      <x:c r="BC389" s="61" t="str">
        <x:f>IF(OR(A389="",AQ389=0),"",(COUNT(BI389:INDEX(BI389:CR389,1,'Настройки'!$B$3))-COUNT(CS389:INDEX(CS389:EB389,1,'Настройки'!$B$3)))/AQ389)</x:f>
      </x:c>
      <x:c r="BD389" s="64" t="str">
        <x:f>IF(OR(A389="",COUNT(CS389:INDEX(CS389:EB389,1,'Настройки'!$B$3))=0),"",AQ389/COUNT(CS389:INDEX(CS389:EB389,1,'Настройки'!$B$3)))</x:f>
      </x:c>
      <x:c r="BE389" s="64" t="str">
        <x:f>IF(OR(A389="",COUNT(CS389:INDEX(CS389:EB389,1,'Настройки'!$B$3))=0),"",IF(AVERAGE(CS389:INDEX(CS389:EB389,1,'Настройки'!$B$3))=0,"",(STDEVP(CS389:INDEX(CS389:EB389,1,'Настройки'!$B$3))/ABS(AVERAGE(CS389:INDEX(CS389:EB389,1,'Настройки'!$B$3))))^2))</x:f>
      </x:c>
      <x:c r="BF389" s="49" t="str">
        <x:f>IF(A389="","",IF(AQ389&lt;3,"Недостаточно",IF(AQ389&lt;6,"Предварительный","Обычный")))</x:f>
      </x:c>
      <x:c r="BG389" s="49" t="str">
        <x:f>IF(A389="","",IF(COUNTIF(F389:INDEX(F389:AO389,1,'Настройки'!$B$3),"&lt;0")&gt;0,IF('Настройки'!$B$10="Блокировать","Отрицательный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"),"")&amp;IF(AQ389&lt;3,"Недостаточно истории. ",IF(AQ389&lt;6,"Предварительная классификация. ",""))&amp;IF(AX389=0,"Нет спроса за горизонт. ","")&amp;IF(AZ389&gt;'Настройки'!$B$11,"Экстремальная вариативность. ",""))</x:f>
      </x:c>
      <x:c r="BH389" s="49" t="str">
        <x:f>IF(A389="","",IFERROR(VLOOKUP(BB389,'Настройки'!$D$3:$E$11,2,FALSE),"Сначала проверьте исходные данные и историю спроса.")&amp;" Уточните срок поставки, MOQ и критичность.")</x:f>
      </x:c>
      <x:c r="BI389" s="50" t="str">
        <x:f>IF(1&gt;'Настройки'!$B$3,"",IF(ISBLANK(F389),IF('Настройки'!$B$9="Нулевой спрос",0,""),IF(F389&lt;0,IF('Настройки'!$B$10="Исключить","",IF('Настройки'!$B$10="Абсолютные значения",ABS(F389),F389)),F389)))</x:f>
      </x:c>
      <x:c r="BJ389" s="50" t="str">
        <x:f>IF(2&gt;'Настройки'!$B$3,"",IF(ISBLANK(G389),IF('Настройки'!$B$9="Нулевой спрос",0,""),IF(G389&lt;0,IF('Настройки'!$B$10="Исключить","",IF('Настройки'!$B$10="Абсолютные значения",ABS(G389),G389)),G389)))</x:f>
      </x:c>
      <x:c r="BK389" s="50" t="str">
        <x:f>IF(3&gt;'Настройки'!$B$3,"",IF(ISBLANK(H389),IF('Настройки'!$B$9="Нулевой спрос",0,""),IF(H389&lt;0,IF('Настройки'!$B$10="Исключить","",IF('Настройки'!$B$10="Абсолютные значения",ABS(H389),H389)),H389)))</x:f>
      </x:c>
      <x:c r="BL389" s="50" t="str">
        <x:f>IF(4&gt;'Настройки'!$B$3,"",IF(ISBLANK(I389),IF('Настройки'!$B$9="Нулевой спрос",0,""),IF(I389&lt;0,IF('Настройки'!$B$10="Исключить","",IF('Настройки'!$B$10="Абсолютные значения",ABS(I389),I389)),I389)))</x:f>
      </x:c>
      <x:c r="BM389" s="50" t="str">
        <x:f>IF(5&gt;'Настройки'!$B$3,"",IF(ISBLANK(J389),IF('Настройки'!$B$9="Нулевой спрос",0,""),IF(J389&lt;0,IF('Настройки'!$B$10="Исключить","",IF('Настройки'!$B$10="Абсолютные значения",ABS(J389),J389)),J389)))</x:f>
      </x:c>
      <x:c r="BN389" s="50" t="str">
        <x:f>IF(6&gt;'Настройки'!$B$3,"",IF(ISBLANK(K389),IF('Настройки'!$B$9="Нулевой спрос",0,""),IF(K389&lt;0,IF('Настройки'!$B$10="Исключить","",IF('Настройки'!$B$10="Абсолютные значения",ABS(K389),K389)),K389)))</x:f>
      </x:c>
      <x:c r="BO389" s="50" t="str">
        <x:f>IF(7&gt;'Настройки'!$B$3,"",IF(ISBLANK(L389),IF('Настройки'!$B$9="Нулевой спрос",0,""),IF(L389&lt;0,IF('Настройки'!$B$10="Исключить","",IF('Настройки'!$B$10="Абсолютные значения",ABS(L389),L389)),L389)))</x:f>
      </x:c>
      <x:c r="BP389" s="50" t="str">
        <x:f>IF(8&gt;'Настройки'!$B$3,"",IF(ISBLANK(M389),IF('Настройки'!$B$9="Нулевой спрос",0,""),IF(M389&lt;0,IF('Настройки'!$B$10="Исключить","",IF('Настройки'!$B$10="Абсолютные значения",ABS(M389),M389)),M389)))</x:f>
      </x:c>
      <x:c r="BQ389" s="50" t="str">
        <x:f>IF(9&gt;'Настройки'!$B$3,"",IF(ISBLANK(N389),IF('Настройки'!$B$9="Нулевой спрос",0,""),IF(N389&lt;0,IF('Настройки'!$B$10="Исключить","",IF('Настройки'!$B$10="Абсолютные значения",ABS(N389),N389)),N389)))</x:f>
      </x:c>
      <x:c r="BR389" s="50" t="str">
        <x:f>IF(10&gt;'Настройки'!$B$3,"",IF(ISBLANK(O389),IF('Настройки'!$B$9="Нулевой спрос",0,""),IF(O389&lt;0,IF('Настройки'!$B$10="Исключить","",IF('Настройки'!$B$10="Абсолютные значения",ABS(O389),O389)),O389)))</x:f>
      </x:c>
      <x:c r="BS389" s="50" t="str">
        <x:f>IF(11&gt;'Настройки'!$B$3,"",IF(ISBLANK(P389),IF('Настройки'!$B$9="Нулевой спрос",0,""),IF(P389&lt;0,IF('Настройки'!$B$10="Исключить","",IF('Настройки'!$B$10="Абсолютные значения",ABS(P389),P389)),P389)))</x:f>
      </x:c>
      <x:c r="BT389" s="50" t="str">
        <x:f>IF(12&gt;'Настройки'!$B$3,"",IF(ISBLANK(Q389),IF('Настройки'!$B$9="Нулевой спрос",0,""),IF(Q389&lt;0,IF('Настройки'!$B$10="Исключить","",IF('Настройки'!$B$10="Абсолютные значения",ABS(Q389),Q389)),Q389)))</x:f>
      </x:c>
      <x:c r="BU389" s="50" t="str">
        <x:f>IF(13&gt;'Настройки'!$B$3,"",IF(ISBLANK(R389),IF('Настройки'!$B$9="Нулевой спрос",0,""),IF(R389&lt;0,IF('Настройки'!$B$10="Исключить","",IF('Настройки'!$B$10="Абсолютные значения",ABS(R389),R389)),R389)))</x:f>
      </x:c>
      <x:c r="BV389" s="50" t="str">
        <x:f>IF(14&gt;'Настройки'!$B$3,"",IF(ISBLANK(S389),IF('Настройки'!$B$9="Нулевой спрос",0,""),IF(S389&lt;0,IF('Настройки'!$B$10="Исключить","",IF('Настройки'!$B$10="Абсолютные значения",ABS(S389),S389)),S389)))</x:f>
      </x:c>
      <x:c r="BW389" s="50" t="str">
        <x:f>IF(15&gt;'Настройки'!$B$3,"",IF(ISBLANK(T389),IF('Настройки'!$B$9="Нулевой спрос",0,""),IF(T389&lt;0,IF('Настройки'!$B$10="Исключить","",IF('Настройки'!$B$10="Абсолютные значения",ABS(T389),T389)),T389)))</x:f>
      </x:c>
      <x:c r="BX389" s="50" t="str">
        <x:f>IF(16&gt;'Настройки'!$B$3,"",IF(ISBLANK(U389),IF('Настройки'!$B$9="Нулевой спрос",0,""),IF(U389&lt;0,IF('Настройки'!$B$10="Исключить","",IF('Настройки'!$B$10="Абсолютные значения",ABS(U389),U389)),U389)))</x:f>
      </x:c>
      <x:c r="BY389" s="50" t="str">
        <x:f>IF(17&gt;'Настройки'!$B$3,"",IF(ISBLANK(V389),IF('Настройки'!$B$9="Нулевой спрос",0,""),IF(V389&lt;0,IF('Настройки'!$B$10="Исключить","",IF('Настройки'!$B$10="Абсолютные значения",ABS(V389),V389)),V389)))</x:f>
      </x:c>
      <x:c r="BZ389" s="50" t="str">
        <x:f>IF(18&gt;'Настройки'!$B$3,"",IF(ISBLANK(W389),IF('Настройки'!$B$9="Нулевой спрос",0,""),IF(W389&lt;0,IF('Настройки'!$B$10="Исключить","",IF('Настройки'!$B$10="Абсолютные значения",ABS(W389),W389)),W389)))</x:f>
      </x:c>
      <x:c r="CA389" s="50" t="str">
        <x:f>IF(19&gt;'Настройки'!$B$3,"",IF(ISBLANK(X389),IF('Настройки'!$B$9="Нулевой спрос",0,""),IF(X389&lt;0,IF('Настройки'!$B$10="Исключить","",IF('Настройки'!$B$10="Абсолютные значения",ABS(X389),X389)),X389)))</x:f>
      </x:c>
      <x:c r="CB389" s="50" t="str">
        <x:f>IF(20&gt;'Настройки'!$B$3,"",IF(ISBLANK(Y389),IF('Настройки'!$B$9="Нулевой спрос",0,""),IF(Y389&lt;0,IF('Настройки'!$B$10="Исключить","",IF('Настройки'!$B$10="Абсолютные значения",ABS(Y389),Y389)),Y389)))</x:f>
      </x:c>
      <x:c r="CC389" s="50" t="str">
        <x:f>IF(21&gt;'Настройки'!$B$3,"",IF(ISBLANK(Z389),IF('Настройки'!$B$9="Нулевой спрос",0,""),IF(Z389&lt;0,IF('Настройки'!$B$10="Исключить","",IF('Настройки'!$B$10="Абсолютные значения",ABS(Z389),Z389)),Z389)))</x:f>
      </x:c>
      <x:c r="CD389" s="50" t="str">
        <x:f>IF(22&gt;'Настройки'!$B$3,"",IF(ISBLANK(AA389),IF('Настройки'!$B$9="Нулевой спрос",0,""),IF(AA389&lt;0,IF('Настройки'!$B$10="Исключить","",IF('Настройки'!$B$10="Абсолютные значения",ABS(AA389),AA389)),AA389)))</x:f>
      </x:c>
      <x:c r="CE389" s="50" t="str">
        <x:f>IF(23&gt;'Настройки'!$B$3,"",IF(ISBLANK(AB389),IF('Настройки'!$B$9="Нулевой спрос",0,""),IF(AB389&lt;0,IF('Настройки'!$B$10="Исключить","",IF('Настройки'!$B$10="Абсолютные значения",ABS(AB389),AB389)),AB389)))</x:f>
      </x:c>
      <x:c r="CF389" s="50" t="str">
        <x:f>IF(24&gt;'Настройки'!$B$3,"",IF(ISBLANK(AC389),IF('Настройки'!$B$9="Нулевой спрос",0,""),IF(AC389&lt;0,IF('Настройки'!$B$10="Исключить","",IF('Настройки'!$B$10="Абсолютные значения",ABS(AC389),AC389)),AC389)))</x:f>
      </x:c>
      <x:c r="CG389" s="50" t="str">
        <x:f>IF(25&gt;'Настройки'!$B$3,"",IF(ISBLANK(AD389),IF('Настройки'!$B$9="Нулевой спрос",0,""),IF(AD389&lt;0,IF('Настройки'!$B$10="Исключить","",IF('Настройки'!$B$10="Абсолютные значения",ABS(AD389),AD389)),AD389)))</x:f>
      </x:c>
      <x:c r="CH389" s="50" t="str">
        <x:f>IF(26&gt;'Настройки'!$B$3,"",IF(ISBLANK(AE389),IF('Настройки'!$B$9="Нулевой спрос",0,""),IF(AE389&lt;0,IF('Настройки'!$B$10="Исключить","",IF('Настройки'!$B$10="Абсолютные значения",ABS(AE389),AE389)),AE389)))</x:f>
      </x:c>
      <x:c r="CI389" s="50" t="str">
        <x:f>IF(27&gt;'Настройки'!$B$3,"",IF(ISBLANK(AF389),IF('Настройки'!$B$9="Нулевой спрос",0,""),IF(AF389&lt;0,IF('Настройки'!$B$10="Исключить","",IF('Настройки'!$B$10="Абсолютные значения",ABS(AF389),AF389)),AF389)))</x:f>
      </x:c>
      <x:c r="CJ389" s="50" t="str">
        <x:f>IF(28&gt;'Настройки'!$B$3,"",IF(ISBLANK(AG389),IF('Настройки'!$B$9="Нулевой спрос",0,""),IF(AG389&lt;0,IF('Настройки'!$B$10="Исключить","",IF('Настройки'!$B$10="Абсолютные значения",ABS(AG389),AG389)),AG389)))</x:f>
      </x:c>
      <x:c r="CK389" s="50" t="str">
        <x:f>IF(29&gt;'Настройки'!$B$3,"",IF(ISBLANK(AH389),IF('Настройки'!$B$9="Нулевой спрос",0,""),IF(AH389&lt;0,IF('Настройки'!$B$10="Исключить","",IF('Настройки'!$B$10="Абсолютные значения",ABS(AH389),AH389)),AH389)))</x:f>
      </x:c>
      <x:c r="CL389" s="50" t="str">
        <x:f>IF(30&gt;'Настройки'!$B$3,"",IF(ISBLANK(AI389),IF('Настройки'!$B$9="Нулевой спрос",0,""),IF(AI389&lt;0,IF('Настройки'!$B$10="Исключить","",IF('Настройки'!$B$10="Абсолютные значения",ABS(AI389),AI389)),AI389)))</x:f>
      </x:c>
      <x:c r="CM389" s="50" t="str">
        <x:f>IF(31&gt;'Настройки'!$B$3,"",IF(ISBLANK(AJ389),IF('Настройки'!$B$9="Нулевой спрос",0,""),IF(AJ389&lt;0,IF('Настройки'!$B$10="Исключить","",IF('Настройки'!$B$10="Абсолютные значения",ABS(AJ389),AJ389)),AJ389)))</x:f>
      </x:c>
      <x:c r="CN389" s="50" t="str">
        <x:f>IF(32&gt;'Настройки'!$B$3,"",IF(ISBLANK(AK389),IF('Настройки'!$B$9="Нулевой спрос",0,""),IF(AK389&lt;0,IF('Настройки'!$B$10="Исключить","",IF('Настройки'!$B$10="Абсолютные значения",ABS(AK389),AK389)),AK389)))</x:f>
      </x:c>
      <x:c r="CO389" s="50" t="str">
        <x:f>IF(33&gt;'Настройки'!$B$3,"",IF(ISBLANK(AL389),IF('Настройки'!$B$9="Нулевой спрос",0,""),IF(AL389&lt;0,IF('Настройки'!$B$10="Исключить","",IF('Настройки'!$B$10="Абсолютные значения",ABS(AL389),AL389)),AL389)))</x:f>
      </x:c>
      <x:c r="CP389" s="50" t="str">
        <x:f>IF(34&gt;'Настройки'!$B$3,"",IF(ISBLANK(AM389),IF('Настройки'!$B$9="Нулевой спрос",0,""),IF(AM389&lt;0,IF('Настройки'!$B$10="Исключить","",IF('Настройки'!$B$10="Абсолютные значения",ABS(AM389),AM389)),AM389)))</x:f>
      </x:c>
      <x:c r="CQ389" s="50" t="str">
        <x:f>IF(35&gt;'Настройки'!$B$3,"",IF(ISBLANK(AN389),IF('Настройки'!$B$9="Нулевой спрос",0,""),IF(AN389&lt;0,IF('Настройки'!$B$10="Исключить","",IF('Настройки'!$B$10="Абсолютные значения",ABS(AN389),AN389)),AN389)))</x:f>
      </x:c>
      <x:c r="CR389" s="50" t="str">
        <x:f>IF(36&gt;'Настройки'!$B$3,"",IF(ISBLANK(AO389),IF('Настройки'!$B$9="Нулевой спрос",0,""),IF(AO389&lt;0,IF('Настройки'!$B$10="Исключить","",IF('Настройки'!$B$10="Абсолютные значения",ABS(AO389),AO389)),AO389)))</x:f>
      </x:c>
      <x:c r="CS389" s="50" t="str">
        <x:f>IF(OR(1&gt;'Настройки'!$B$3,ISBLANK(BI389),BI389=0),"",BI389)</x:f>
      </x:c>
      <x:c r="CT389" s="50" t="str">
        <x:f>IF(OR(2&gt;'Настройки'!$B$3,ISBLANK(BJ389),BJ389=0),"",BJ389)</x:f>
      </x:c>
      <x:c r="CU389" s="50" t="str">
        <x:f>IF(OR(3&gt;'Настройки'!$B$3,ISBLANK(BK389),BK389=0),"",BK389)</x:f>
      </x:c>
      <x:c r="CV389" s="50" t="str">
        <x:f>IF(OR(4&gt;'Настройки'!$B$3,ISBLANK(BL389),BL389=0),"",BL389)</x:f>
      </x:c>
      <x:c r="CW389" s="50" t="str">
        <x:f>IF(OR(5&gt;'Настройки'!$B$3,ISBLANK(BM389),BM389=0),"",BM389)</x:f>
      </x:c>
      <x:c r="CX389" s="50" t="str">
        <x:f>IF(OR(6&gt;'Настройки'!$B$3,ISBLANK(BN389),BN389=0),"",BN389)</x:f>
      </x:c>
      <x:c r="CY389" s="50" t="str">
        <x:f>IF(OR(7&gt;'Настройки'!$B$3,ISBLANK(BO389),BO389=0),"",BO389)</x:f>
      </x:c>
      <x:c r="CZ389" s="50" t="str">
        <x:f>IF(OR(8&gt;'Настройки'!$B$3,ISBLANK(BP389),BP389=0),"",BP389)</x:f>
      </x:c>
      <x:c r="DA389" s="50" t="str">
        <x:f>IF(OR(9&gt;'Настройки'!$B$3,ISBLANK(BQ389),BQ389=0),"",BQ389)</x:f>
      </x:c>
      <x:c r="DB389" s="50" t="str">
        <x:f>IF(OR(10&gt;'Настройки'!$B$3,ISBLANK(BR389),BR389=0),"",BR389)</x:f>
      </x:c>
      <x:c r="DC389" s="50" t="str">
        <x:f>IF(OR(11&gt;'Настройки'!$B$3,ISBLANK(BS389),BS389=0),"",BS389)</x:f>
      </x:c>
      <x:c r="DD389" s="50" t="str">
        <x:f>IF(OR(12&gt;'Настройки'!$B$3,ISBLANK(BT389),BT389=0),"",BT389)</x:f>
      </x:c>
      <x:c r="DE389" s="50" t="str">
        <x:f>IF(OR(13&gt;'Настройки'!$B$3,ISBLANK(BU389),BU389=0),"",BU389)</x:f>
      </x:c>
      <x:c r="DF389" s="50" t="str">
        <x:f>IF(OR(14&gt;'Настройки'!$B$3,ISBLANK(BV389),BV389=0),"",BV389)</x:f>
      </x:c>
      <x:c r="DG389" s="50" t="str">
        <x:f>IF(OR(15&gt;'Настройки'!$B$3,ISBLANK(BW389),BW389=0),"",BW389)</x:f>
      </x:c>
      <x:c r="DH389" s="50" t="str">
        <x:f>IF(OR(16&gt;'Настройки'!$B$3,ISBLANK(BX389),BX389=0),"",BX389)</x:f>
      </x:c>
      <x:c r="DI389" s="50" t="str">
        <x:f>IF(OR(17&gt;'Настройки'!$B$3,ISBLANK(BY389),BY389=0),"",BY389)</x:f>
      </x:c>
      <x:c r="DJ389" s="50" t="str">
        <x:f>IF(OR(18&gt;'Настройки'!$B$3,ISBLANK(BZ389),BZ389=0),"",BZ389)</x:f>
      </x:c>
      <x:c r="DK389" s="50" t="str">
        <x:f>IF(OR(19&gt;'Настройки'!$B$3,ISBLANK(CA389),CA389=0),"",CA389)</x:f>
      </x:c>
      <x:c r="DL389" s="50" t="str">
        <x:f>IF(OR(20&gt;'Настройки'!$B$3,ISBLANK(CB389),CB389=0),"",CB389)</x:f>
      </x:c>
      <x:c r="DM389" s="50" t="str">
        <x:f>IF(OR(21&gt;'Настройки'!$B$3,ISBLANK(CC389),CC389=0),"",CC389)</x:f>
      </x:c>
      <x:c r="DN389" s="50" t="str">
        <x:f>IF(OR(22&gt;'Настройки'!$B$3,ISBLANK(CD389),CD389=0),"",CD389)</x:f>
      </x:c>
      <x:c r="DO389" s="50" t="str">
        <x:f>IF(OR(23&gt;'Настройки'!$B$3,ISBLANK(CE389),CE389=0),"",CE389)</x:f>
      </x:c>
      <x:c r="DP389" s="50" t="str">
        <x:f>IF(OR(24&gt;'Настройки'!$B$3,ISBLANK(CF389),CF389=0),"",CF389)</x:f>
      </x:c>
      <x:c r="DQ389" s="50" t="str">
        <x:f>IF(OR(25&gt;'Настройки'!$B$3,ISBLANK(CG389),CG389=0),"",CG389)</x:f>
      </x:c>
      <x:c r="DR389" s="50" t="str">
        <x:f>IF(OR(26&gt;'Настройки'!$B$3,ISBLANK(CH389),CH389=0),"",CH389)</x:f>
      </x:c>
      <x:c r="DS389" s="50" t="str">
        <x:f>IF(OR(27&gt;'Настройки'!$B$3,ISBLANK(CI389),CI389=0),"",CI389)</x:f>
      </x:c>
      <x:c r="DT389" s="50" t="str">
        <x:f>IF(OR(28&gt;'Настройки'!$B$3,ISBLANK(CJ389),CJ389=0),"",CJ389)</x:f>
      </x:c>
      <x:c r="DU389" s="50" t="str">
        <x:f>IF(OR(29&gt;'Настройки'!$B$3,ISBLANK(CK389),CK389=0),"",CK389)</x:f>
      </x:c>
      <x:c r="DV389" s="50" t="str">
        <x:f>IF(OR(30&gt;'Настройки'!$B$3,ISBLANK(CL389),CL389=0),"",CL389)</x:f>
      </x:c>
      <x:c r="DW389" s="50" t="str">
        <x:f>IF(OR(31&gt;'Настройки'!$B$3,ISBLANK(CM389),CM389=0),"",CM389)</x:f>
      </x:c>
      <x:c r="DX389" s="50" t="str">
        <x:f>IF(OR(32&gt;'Настройки'!$B$3,ISBLANK(CN389),CN389=0),"",CN389)</x:f>
      </x:c>
      <x:c r="DY389" s="50" t="str">
        <x:f>IF(OR(33&gt;'Настройки'!$B$3,ISBLANK(CO389),CO389=0),"",CO389)</x:f>
      </x:c>
      <x:c r="DZ389" s="50" t="str">
        <x:f>IF(OR(34&gt;'Настройки'!$B$3,ISBLANK(CP389),CP389=0),"",CP389)</x:f>
      </x:c>
      <x:c r="EA389" s="50" t="str">
        <x:f>IF(OR(35&gt;'Настройки'!$B$3,ISBLANK(CQ389),CQ389=0),"",CQ389)</x:f>
      </x:c>
      <x:c r="EB389" s="50" t="str">
        <x:f>IF(OR(36&gt;'Настройки'!$B$3,ISBLANK(CR389),CR389=0),"",CR389)</x:f>
      </x:c>
      <x:c r="EC389" s="50" t="str">
        <x:f>IF(A389="","",IF(OR(BB389="AZ",BB389="BZ"),10000+ROW(),IF(AZ389&gt;'Настройки'!$B$11,20000+ROW(),IF(BF389&lt;&gt;"Обычный",30000+ROW(),IF(AX389&lt;=0,40000+ROW(),"")))))</x:f>
      </x:c>
      <x:c r="ED389" s="50" t="str">
        <x:f>IF(EC389="","",COUNTIFS($EC$2:$EC$1001,"&gt;0",$EC$2:$EC$1001,"&lt;"&amp;EC389)+1)</x:f>
      </x:c>
    </x:row>
    <x:row r="390">
      <x:c r="A390" s="115"/>
      <x:c r="B390" s="115"/>
      <x:c r="C390" s="115"/>
      <x:c r="D390" s="118"/>
      <x:c r="E390" s="118"/>
      <x:c r="F390" s="118"/>
      <x:c r="G390" s="118"/>
      <x:c r="H390" s="118"/>
      <x:c r="I390" s="118"/>
      <x:c r="J390" s="118"/>
      <x:c r="K390" s="118"/>
      <x:c r="L390" s="118"/>
      <x:c r="M390" s="118"/>
      <x:c r="N390" s="118"/>
      <x:c r="O390" s="118"/>
      <x:c r="P390" s="118"/>
      <x:c r="Q390" s="118"/>
      <x:c r="R390" s="118"/>
      <x:c r="S390" s="118"/>
      <x:c r="T390" s="118"/>
      <x:c r="U390" s="118"/>
      <x:c r="V390" s="118"/>
      <x:c r="W390" s="118"/>
      <x:c r="X390" s="118"/>
      <x:c r="Y390" s="118"/>
      <x:c r="Z390" s="118"/>
      <x:c r="AA390" s="118"/>
      <x:c r="AB390" s="118"/>
      <x:c r="AC390" s="118"/>
      <x:c r="AD390" s="118"/>
      <x:c r="AE390" s="118"/>
      <x:c r="AF390" s="118"/>
      <x:c r="AG390" s="118"/>
      <x:c r="AH390" s="118"/>
      <x:c r="AI390" s="118"/>
      <x:c r="AJ390" s="118"/>
      <x:c r="AK390" s="118"/>
      <x:c r="AL390" s="118"/>
      <x:c r="AM390" s="118"/>
      <x:c r="AN390" s="118"/>
      <x:c r="AO390" s="118"/>
      <x:c r="AP390" s="115"/>
      <x:c r="AQ390" s="49" t="str">
        <x:f>IF(A390="","",COUNT(BI390:INDEX(BI390:CR390,1,'Настройки'!$B$3)))</x:f>
      </x:c>
      <x:c r="AR390" s="49" t="str">
        <x:f>IF(A390="","",SUM(BI390:INDEX(BI390:CR390,1,'Настройки'!$B$3)))</x:f>
      </x:c>
      <x:c r="AS390" s="58" t="str">
        <x:f>IF(A390="","",IF('Настройки'!$B$4="Стоимость потребления",AR390*D390,IF('Настройки'!$B$4="Количество",AR390,E390)))</x:f>
      </x:c>
      <x:c r="AT390" s="61" t="str">
        <x:f>IF(OR(A390="",AS390&lt;0,SUM($AS$2:$AS$1001)&lt;=0),"",AS390/SUM($AS$2:$AS$1001))</x:f>
      </x:c>
      <x:c r="AU390" s="61" t="str">
        <x:f>IF(OR(A390="",AS390&lt;0,SUM($AS$2:$AS$1001)&lt;=0),"",SUMIFS($AS$2:$AS$1001,$AS$2:$AS$1001,"&gt;"&amp;AS390)/SUM($AS$2:$AS$1001))</x:f>
      </x:c>
      <x:c r="AV390" s="61" t="str">
        <x:f>IF(OR(A390="",AS390&lt;0,SUM($AS$2:$AS$1001)&lt;=0),"",SUMIFS($AS$2:$AS$1001,$AS$2:$AS$1001,"&gt;="&amp;AS390)/SUM($AS$2:$AS$1001))</x:f>
      </x:c>
      <x:c r="AW390" s="49" t="str">
        <x:f>IF(A390="","",IF(SUM($AS$2:$AS$1001)&lt;=0,"Не определён",IF(AS390&lt;0,"Исключение",IF(AU390&lt;'Настройки'!$B$5,"A",IF(AU390&lt;'Настройки'!$B$6,"B","C")))))</x:f>
      </x:c>
      <x:c r="AX390" s="58" t="str">
        <x:f>IF(A390="","",IF(AQ390=0,"",AVERAGE(BI390:INDEX(BI390:CR390,1,'Настройки'!$B$3))))</x:f>
      </x:c>
      <x:c r="AY390" s="58" t="str">
        <x:f>IF(OR(A390="",AQ390=0),"",STDEVP(BI390:INDEX(BI390:CR390,1,'Настройки'!$B$3)))</x:f>
      </x:c>
      <x:c r="AZ390" s="61" t="str">
        <x:f>IF(OR(A390="",AQ390&lt;'Настройки'!$B$12,AX390&lt;=0,AND('Настройки'!$B$10="Блокировать",COUNTIF(F390:INDEX(F390:AO390,1,'Настройки'!$B$3),"&lt;0")&gt;0)),"",AY390/ABS(AX390))</x:f>
      </x:c>
      <x:c r="BA390" s="49" t="str">
        <x:f>IF(A390="","",IF(AND('Настройки'!$B$10="Блокировать",COUNTIF(F390:INDEX(F390:AO390,1,'Настройки'!$B$3),"&lt;0")&gt;0),"Не определён",IF(AQ390&lt;'Настройки'!$B$12,"Не определён",IF(AX390=0,"Нет спроса",IF(AX390&lt;0,"Не определён",IF(AZ390&lt;='Настройки'!$B$7,"X",IF(AZ390&lt;='Настройки'!$B$8,"Y","Z")))))))</x:f>
      </x:c>
      <x:c r="BB390" s="49" t="str">
        <x:f>IF(OR(A390="",LEN(AW390)&lt;&gt;1,LEN(BA390)&lt;&gt;1),"",AW390&amp;BA390)</x:f>
      </x:c>
      <x:c r="BC390" s="61" t="str">
        <x:f>IF(OR(A390="",AQ390=0),"",(COUNT(BI390:INDEX(BI390:CR390,1,'Настройки'!$B$3))-COUNT(CS390:INDEX(CS390:EB390,1,'Настройки'!$B$3)))/AQ390)</x:f>
      </x:c>
      <x:c r="BD390" s="64" t="str">
        <x:f>IF(OR(A390="",COUNT(CS390:INDEX(CS390:EB390,1,'Настройки'!$B$3))=0),"",AQ390/COUNT(CS390:INDEX(CS390:EB390,1,'Настройки'!$B$3)))</x:f>
      </x:c>
      <x:c r="BE390" s="64" t="str">
        <x:f>IF(OR(A390="",COUNT(CS390:INDEX(CS390:EB390,1,'Настройки'!$B$3))=0),"",IF(AVERAGE(CS390:INDEX(CS390:EB390,1,'Настройки'!$B$3))=0,"",(STDEVP(CS390:INDEX(CS390:EB390,1,'Настройки'!$B$3))/ABS(AVERAGE(CS390:INDEX(CS390:EB390,1,'Настройки'!$B$3))))^2))</x:f>
      </x:c>
      <x:c r="BF390" s="49" t="str">
        <x:f>IF(A390="","",IF(AQ390&lt;3,"Недостаточно",IF(AQ390&lt;6,"Предварительный","Обычный")))</x:f>
      </x:c>
      <x:c r="BG390" s="49" t="str">
        <x:f>IF(A390="","",IF(COUNTIF(F390:INDEX(F390:AO390,1,'Настройки'!$B$3),"&lt;0")&gt;0,IF('Настройки'!$B$10="Блокировать","Отрицательный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"),"")&amp;IF(AQ390&lt;3,"Недостаточно истории. ",IF(AQ390&lt;6,"Предварительная классификация. ",""))&amp;IF(AX390=0,"Нет спроса за горизонт. ","")&amp;IF(AZ390&gt;'Настройки'!$B$11,"Экстремальная вариативность. ",""))</x:f>
      </x:c>
      <x:c r="BH390" s="49" t="str">
        <x:f>IF(A390="","",IFERROR(VLOOKUP(BB390,'Настройки'!$D$3:$E$11,2,FALSE),"Сначала проверьте исходные данные и историю спроса.")&amp;" Уточните срок поставки, MOQ и критичность.")</x:f>
      </x:c>
      <x:c r="BI390" s="50" t="str">
        <x:f>IF(1&gt;'Настройки'!$B$3,"",IF(ISBLANK(F390),IF('Настройки'!$B$9="Нулевой спрос",0,""),IF(F390&lt;0,IF('Настройки'!$B$10="Исключить","",IF('Настройки'!$B$10="Абсолютные значения",ABS(F390),F390)),F390)))</x:f>
      </x:c>
      <x:c r="BJ390" s="50" t="str">
        <x:f>IF(2&gt;'Настройки'!$B$3,"",IF(ISBLANK(G390),IF('Настройки'!$B$9="Нулевой спрос",0,""),IF(G390&lt;0,IF('Настройки'!$B$10="Исключить","",IF('Настройки'!$B$10="Абсолютные значения",ABS(G390),G390)),G390)))</x:f>
      </x:c>
      <x:c r="BK390" s="50" t="str">
        <x:f>IF(3&gt;'Настройки'!$B$3,"",IF(ISBLANK(H390),IF('Настройки'!$B$9="Нулевой спрос",0,""),IF(H390&lt;0,IF('Настройки'!$B$10="Исключить","",IF('Настройки'!$B$10="Абсолютные значения",ABS(H390),H390)),H390)))</x:f>
      </x:c>
      <x:c r="BL390" s="50" t="str">
        <x:f>IF(4&gt;'Настройки'!$B$3,"",IF(ISBLANK(I390),IF('Настройки'!$B$9="Нулевой спрос",0,""),IF(I390&lt;0,IF('Настройки'!$B$10="Исключить","",IF('Настройки'!$B$10="Абсолютные значения",ABS(I390),I390)),I390)))</x:f>
      </x:c>
      <x:c r="BM390" s="50" t="str">
        <x:f>IF(5&gt;'Настройки'!$B$3,"",IF(ISBLANK(J390),IF('Настройки'!$B$9="Нулевой спрос",0,""),IF(J390&lt;0,IF('Настройки'!$B$10="Исключить","",IF('Настройки'!$B$10="Абсолютные значения",ABS(J390),J390)),J390)))</x:f>
      </x:c>
      <x:c r="BN390" s="50" t="str">
        <x:f>IF(6&gt;'Настройки'!$B$3,"",IF(ISBLANK(K390),IF('Настройки'!$B$9="Нулевой спрос",0,""),IF(K390&lt;0,IF('Настройки'!$B$10="Исключить","",IF('Настройки'!$B$10="Абсолютные значения",ABS(K390),K390)),K390)))</x:f>
      </x:c>
      <x:c r="BO390" s="50" t="str">
        <x:f>IF(7&gt;'Настройки'!$B$3,"",IF(ISBLANK(L390),IF('Настройки'!$B$9="Нулевой спрос",0,""),IF(L390&lt;0,IF('Настройки'!$B$10="Исключить","",IF('Настройки'!$B$10="Абсолютные значения",ABS(L390),L390)),L390)))</x:f>
      </x:c>
      <x:c r="BP390" s="50" t="str">
        <x:f>IF(8&gt;'Настройки'!$B$3,"",IF(ISBLANK(M390),IF('Настройки'!$B$9="Нулевой спрос",0,""),IF(M390&lt;0,IF('Настройки'!$B$10="Исключить","",IF('Настройки'!$B$10="Абсолютные значения",ABS(M390),M390)),M390)))</x:f>
      </x:c>
      <x:c r="BQ390" s="50" t="str">
        <x:f>IF(9&gt;'Настройки'!$B$3,"",IF(ISBLANK(N390),IF('Настройки'!$B$9="Нулевой спрос",0,""),IF(N390&lt;0,IF('Настройки'!$B$10="Исключить","",IF('Настройки'!$B$10="Абсолютные значения",ABS(N390),N390)),N390)))</x:f>
      </x:c>
      <x:c r="BR390" s="50" t="str">
        <x:f>IF(10&gt;'Настройки'!$B$3,"",IF(ISBLANK(O390),IF('Настройки'!$B$9="Нулевой спрос",0,""),IF(O390&lt;0,IF('Настройки'!$B$10="Исключить","",IF('Настройки'!$B$10="Абсолютные значения",ABS(O390),O390)),O390)))</x:f>
      </x:c>
      <x:c r="BS390" s="50" t="str">
        <x:f>IF(11&gt;'Настройки'!$B$3,"",IF(ISBLANK(P390),IF('Настройки'!$B$9="Нулевой спрос",0,""),IF(P390&lt;0,IF('Настройки'!$B$10="Исключить","",IF('Настройки'!$B$10="Абсолютные значения",ABS(P390),P390)),P390)))</x:f>
      </x:c>
      <x:c r="BT390" s="50" t="str">
        <x:f>IF(12&gt;'Настройки'!$B$3,"",IF(ISBLANK(Q390),IF('Настройки'!$B$9="Нулевой спрос",0,""),IF(Q390&lt;0,IF('Настройки'!$B$10="Исключить","",IF('Настройки'!$B$10="Абсолютные значения",ABS(Q390),Q390)),Q390)))</x:f>
      </x:c>
      <x:c r="BU390" s="50" t="str">
        <x:f>IF(13&gt;'Настройки'!$B$3,"",IF(ISBLANK(R390),IF('Настройки'!$B$9="Нулевой спрос",0,""),IF(R390&lt;0,IF('Настройки'!$B$10="Исключить","",IF('Настройки'!$B$10="Абсолютные значения",ABS(R390),R390)),R390)))</x:f>
      </x:c>
      <x:c r="BV390" s="50" t="str">
        <x:f>IF(14&gt;'Настройки'!$B$3,"",IF(ISBLANK(S390),IF('Настройки'!$B$9="Нулевой спрос",0,""),IF(S390&lt;0,IF('Настройки'!$B$10="Исключить","",IF('Настройки'!$B$10="Абсолютные значения",ABS(S390),S390)),S390)))</x:f>
      </x:c>
      <x:c r="BW390" s="50" t="str">
        <x:f>IF(15&gt;'Настройки'!$B$3,"",IF(ISBLANK(T390),IF('Настройки'!$B$9="Нулевой спрос",0,""),IF(T390&lt;0,IF('Настройки'!$B$10="Исключить","",IF('Настройки'!$B$10="Абсолютные значения",ABS(T390),T390)),T390)))</x:f>
      </x:c>
      <x:c r="BX390" s="50" t="str">
        <x:f>IF(16&gt;'Настройки'!$B$3,"",IF(ISBLANK(U390),IF('Настройки'!$B$9="Нулевой спрос",0,""),IF(U390&lt;0,IF('Настройки'!$B$10="Исключить","",IF('Настройки'!$B$10="Абсолютные значения",ABS(U390),U390)),U390)))</x:f>
      </x:c>
      <x:c r="BY390" s="50" t="str">
        <x:f>IF(17&gt;'Настройки'!$B$3,"",IF(ISBLANK(V390),IF('Настройки'!$B$9="Нулевой спрос",0,""),IF(V390&lt;0,IF('Настройки'!$B$10="Исключить","",IF('Настройки'!$B$10="Абсолютные значения",ABS(V390),V390)),V390)))</x:f>
      </x:c>
      <x:c r="BZ390" s="50" t="str">
        <x:f>IF(18&gt;'Настройки'!$B$3,"",IF(ISBLANK(W390),IF('Настройки'!$B$9="Нулевой спрос",0,""),IF(W390&lt;0,IF('Настройки'!$B$10="Исключить","",IF('Настройки'!$B$10="Абсолютные значения",ABS(W390),W390)),W390)))</x:f>
      </x:c>
      <x:c r="CA390" s="50" t="str">
        <x:f>IF(19&gt;'Настройки'!$B$3,"",IF(ISBLANK(X390),IF('Настройки'!$B$9="Нулевой спрос",0,""),IF(X390&lt;0,IF('Настройки'!$B$10="Исключить","",IF('Настройки'!$B$10="Абсолютные значения",ABS(X390),X390)),X390)))</x:f>
      </x:c>
      <x:c r="CB390" s="50" t="str">
        <x:f>IF(20&gt;'Настройки'!$B$3,"",IF(ISBLANK(Y390),IF('Настройки'!$B$9="Нулевой спрос",0,""),IF(Y390&lt;0,IF('Настройки'!$B$10="Исключить","",IF('Настройки'!$B$10="Абсолютные значения",ABS(Y390),Y390)),Y390)))</x:f>
      </x:c>
      <x:c r="CC390" s="50" t="str">
        <x:f>IF(21&gt;'Настройки'!$B$3,"",IF(ISBLANK(Z390),IF('Настройки'!$B$9="Нулевой спрос",0,""),IF(Z390&lt;0,IF('Настройки'!$B$10="Исключить","",IF('Настройки'!$B$10="Абсолютные значения",ABS(Z390),Z390)),Z390)))</x:f>
      </x:c>
      <x:c r="CD390" s="50" t="str">
        <x:f>IF(22&gt;'Настройки'!$B$3,"",IF(ISBLANK(AA390),IF('Настройки'!$B$9="Нулевой спрос",0,""),IF(AA390&lt;0,IF('Настройки'!$B$10="Исключить","",IF('Настройки'!$B$10="Абсолютные значения",ABS(AA390),AA390)),AA390)))</x:f>
      </x:c>
      <x:c r="CE390" s="50" t="str">
        <x:f>IF(23&gt;'Настройки'!$B$3,"",IF(ISBLANK(AB390),IF('Настройки'!$B$9="Нулевой спрос",0,""),IF(AB390&lt;0,IF('Настройки'!$B$10="Исключить","",IF('Настройки'!$B$10="Абсолютные значения",ABS(AB390),AB390)),AB390)))</x:f>
      </x:c>
      <x:c r="CF390" s="50" t="str">
        <x:f>IF(24&gt;'Настройки'!$B$3,"",IF(ISBLANK(AC390),IF('Настройки'!$B$9="Нулевой спрос",0,""),IF(AC390&lt;0,IF('Настройки'!$B$10="Исключить","",IF('Настройки'!$B$10="Абсолютные значения",ABS(AC390),AC390)),AC390)))</x:f>
      </x:c>
      <x:c r="CG390" s="50" t="str">
        <x:f>IF(25&gt;'Настройки'!$B$3,"",IF(ISBLANK(AD390),IF('Настройки'!$B$9="Нулевой спрос",0,""),IF(AD390&lt;0,IF('Настройки'!$B$10="Исключить","",IF('Настройки'!$B$10="Абсолютные значения",ABS(AD390),AD390)),AD390)))</x:f>
      </x:c>
      <x:c r="CH390" s="50" t="str">
        <x:f>IF(26&gt;'Настройки'!$B$3,"",IF(ISBLANK(AE390),IF('Настройки'!$B$9="Нулевой спрос",0,""),IF(AE390&lt;0,IF('Настройки'!$B$10="Исключить","",IF('Настройки'!$B$10="Абсолютные значения",ABS(AE390),AE390)),AE390)))</x:f>
      </x:c>
      <x:c r="CI390" s="50" t="str">
        <x:f>IF(27&gt;'Настройки'!$B$3,"",IF(ISBLANK(AF390),IF('Настройки'!$B$9="Нулевой спрос",0,""),IF(AF390&lt;0,IF('Настройки'!$B$10="Исключить","",IF('Настройки'!$B$10="Абсолютные значения",ABS(AF390),AF390)),AF390)))</x:f>
      </x:c>
      <x:c r="CJ390" s="50" t="str">
        <x:f>IF(28&gt;'Настройки'!$B$3,"",IF(ISBLANK(AG390),IF('Настройки'!$B$9="Нулевой спрос",0,""),IF(AG390&lt;0,IF('Настройки'!$B$10="Исключить","",IF('Настройки'!$B$10="Абсолютные значения",ABS(AG390),AG390)),AG390)))</x:f>
      </x:c>
      <x:c r="CK390" s="50" t="str">
        <x:f>IF(29&gt;'Настройки'!$B$3,"",IF(ISBLANK(AH390),IF('Настройки'!$B$9="Нулевой спрос",0,""),IF(AH390&lt;0,IF('Настройки'!$B$10="Исключить","",IF('Настройки'!$B$10="Абсолютные значения",ABS(AH390),AH390)),AH390)))</x:f>
      </x:c>
      <x:c r="CL390" s="50" t="str">
        <x:f>IF(30&gt;'Настройки'!$B$3,"",IF(ISBLANK(AI390),IF('Настройки'!$B$9="Нулевой спрос",0,""),IF(AI390&lt;0,IF('Настройки'!$B$10="Исключить","",IF('Настройки'!$B$10="Абсолютные значения",ABS(AI390),AI390)),AI390)))</x:f>
      </x:c>
      <x:c r="CM390" s="50" t="str">
        <x:f>IF(31&gt;'Настройки'!$B$3,"",IF(ISBLANK(AJ390),IF('Настройки'!$B$9="Нулевой спрос",0,""),IF(AJ390&lt;0,IF('Настройки'!$B$10="Исключить","",IF('Настройки'!$B$10="Абсолютные значения",ABS(AJ390),AJ390)),AJ390)))</x:f>
      </x:c>
      <x:c r="CN390" s="50" t="str">
        <x:f>IF(32&gt;'Настройки'!$B$3,"",IF(ISBLANK(AK390),IF('Настройки'!$B$9="Нулевой спрос",0,""),IF(AK390&lt;0,IF('Настройки'!$B$10="Исключить","",IF('Настройки'!$B$10="Абсолютные значения",ABS(AK390),AK390)),AK390)))</x:f>
      </x:c>
      <x:c r="CO390" s="50" t="str">
        <x:f>IF(33&gt;'Настройки'!$B$3,"",IF(ISBLANK(AL390),IF('Настройки'!$B$9="Нулевой спрос",0,""),IF(AL390&lt;0,IF('Настройки'!$B$10="Исключить","",IF('Настройки'!$B$10="Абсолютные значения",ABS(AL390),AL390)),AL390)))</x:f>
      </x:c>
      <x:c r="CP390" s="50" t="str">
        <x:f>IF(34&gt;'Настройки'!$B$3,"",IF(ISBLANK(AM390),IF('Настройки'!$B$9="Нулевой спрос",0,""),IF(AM390&lt;0,IF('Настройки'!$B$10="Исключить","",IF('Настройки'!$B$10="Абсолютные значения",ABS(AM390),AM390)),AM390)))</x:f>
      </x:c>
      <x:c r="CQ390" s="50" t="str">
        <x:f>IF(35&gt;'Настройки'!$B$3,"",IF(ISBLANK(AN390),IF('Настройки'!$B$9="Нулевой спрос",0,""),IF(AN390&lt;0,IF('Настройки'!$B$10="Исключить","",IF('Настройки'!$B$10="Абсолютные значения",ABS(AN390),AN390)),AN390)))</x:f>
      </x:c>
      <x:c r="CR390" s="50" t="str">
        <x:f>IF(36&gt;'Настройки'!$B$3,"",IF(ISBLANK(AO390),IF('Настройки'!$B$9="Нулевой спрос",0,""),IF(AO390&lt;0,IF('Настройки'!$B$10="Исключить","",IF('Настройки'!$B$10="Абсолютные значения",ABS(AO390),AO390)),AO390)))</x:f>
      </x:c>
      <x:c r="CS390" s="50" t="str">
        <x:f>IF(OR(1&gt;'Настройки'!$B$3,ISBLANK(BI390),BI390=0),"",BI390)</x:f>
      </x:c>
      <x:c r="CT390" s="50" t="str">
        <x:f>IF(OR(2&gt;'Настройки'!$B$3,ISBLANK(BJ390),BJ390=0),"",BJ390)</x:f>
      </x:c>
      <x:c r="CU390" s="50" t="str">
        <x:f>IF(OR(3&gt;'Настройки'!$B$3,ISBLANK(BK390),BK390=0),"",BK390)</x:f>
      </x:c>
      <x:c r="CV390" s="50" t="str">
        <x:f>IF(OR(4&gt;'Настройки'!$B$3,ISBLANK(BL390),BL390=0),"",BL390)</x:f>
      </x:c>
      <x:c r="CW390" s="50" t="str">
        <x:f>IF(OR(5&gt;'Настройки'!$B$3,ISBLANK(BM390),BM390=0),"",BM390)</x:f>
      </x:c>
      <x:c r="CX390" s="50" t="str">
        <x:f>IF(OR(6&gt;'Настройки'!$B$3,ISBLANK(BN390),BN390=0),"",BN390)</x:f>
      </x:c>
      <x:c r="CY390" s="50" t="str">
        <x:f>IF(OR(7&gt;'Настройки'!$B$3,ISBLANK(BO390),BO390=0),"",BO390)</x:f>
      </x:c>
      <x:c r="CZ390" s="50" t="str">
        <x:f>IF(OR(8&gt;'Настройки'!$B$3,ISBLANK(BP390),BP390=0),"",BP390)</x:f>
      </x:c>
      <x:c r="DA390" s="50" t="str">
        <x:f>IF(OR(9&gt;'Настройки'!$B$3,ISBLANK(BQ390),BQ390=0),"",BQ390)</x:f>
      </x:c>
      <x:c r="DB390" s="50" t="str">
        <x:f>IF(OR(10&gt;'Настройки'!$B$3,ISBLANK(BR390),BR390=0),"",BR390)</x:f>
      </x:c>
      <x:c r="DC390" s="50" t="str">
        <x:f>IF(OR(11&gt;'Настройки'!$B$3,ISBLANK(BS390),BS390=0),"",BS390)</x:f>
      </x:c>
      <x:c r="DD390" s="50" t="str">
        <x:f>IF(OR(12&gt;'Настройки'!$B$3,ISBLANK(BT390),BT390=0),"",BT390)</x:f>
      </x:c>
      <x:c r="DE390" s="50" t="str">
        <x:f>IF(OR(13&gt;'Настройки'!$B$3,ISBLANK(BU390),BU390=0),"",BU390)</x:f>
      </x:c>
      <x:c r="DF390" s="50" t="str">
        <x:f>IF(OR(14&gt;'Настройки'!$B$3,ISBLANK(BV390),BV390=0),"",BV390)</x:f>
      </x:c>
      <x:c r="DG390" s="50" t="str">
        <x:f>IF(OR(15&gt;'Настройки'!$B$3,ISBLANK(BW390),BW390=0),"",BW390)</x:f>
      </x:c>
      <x:c r="DH390" s="50" t="str">
        <x:f>IF(OR(16&gt;'Настройки'!$B$3,ISBLANK(BX390),BX390=0),"",BX390)</x:f>
      </x:c>
      <x:c r="DI390" s="50" t="str">
        <x:f>IF(OR(17&gt;'Настройки'!$B$3,ISBLANK(BY390),BY390=0),"",BY390)</x:f>
      </x:c>
      <x:c r="DJ390" s="50" t="str">
        <x:f>IF(OR(18&gt;'Настройки'!$B$3,ISBLANK(BZ390),BZ390=0),"",BZ390)</x:f>
      </x:c>
      <x:c r="DK390" s="50" t="str">
        <x:f>IF(OR(19&gt;'Настройки'!$B$3,ISBLANK(CA390),CA390=0),"",CA390)</x:f>
      </x:c>
      <x:c r="DL390" s="50" t="str">
        <x:f>IF(OR(20&gt;'Настройки'!$B$3,ISBLANK(CB390),CB390=0),"",CB390)</x:f>
      </x:c>
      <x:c r="DM390" s="50" t="str">
        <x:f>IF(OR(21&gt;'Настройки'!$B$3,ISBLANK(CC390),CC390=0),"",CC390)</x:f>
      </x:c>
      <x:c r="DN390" s="50" t="str">
        <x:f>IF(OR(22&gt;'Настройки'!$B$3,ISBLANK(CD390),CD390=0),"",CD390)</x:f>
      </x:c>
      <x:c r="DO390" s="50" t="str">
        <x:f>IF(OR(23&gt;'Настройки'!$B$3,ISBLANK(CE390),CE390=0),"",CE390)</x:f>
      </x:c>
      <x:c r="DP390" s="50" t="str">
        <x:f>IF(OR(24&gt;'Настройки'!$B$3,ISBLANK(CF390),CF390=0),"",CF390)</x:f>
      </x:c>
      <x:c r="DQ390" s="50" t="str">
        <x:f>IF(OR(25&gt;'Настройки'!$B$3,ISBLANK(CG390),CG390=0),"",CG390)</x:f>
      </x:c>
      <x:c r="DR390" s="50" t="str">
        <x:f>IF(OR(26&gt;'Настройки'!$B$3,ISBLANK(CH390),CH390=0),"",CH390)</x:f>
      </x:c>
      <x:c r="DS390" s="50" t="str">
        <x:f>IF(OR(27&gt;'Настройки'!$B$3,ISBLANK(CI390),CI390=0),"",CI390)</x:f>
      </x:c>
      <x:c r="DT390" s="50" t="str">
        <x:f>IF(OR(28&gt;'Настройки'!$B$3,ISBLANK(CJ390),CJ390=0),"",CJ390)</x:f>
      </x:c>
      <x:c r="DU390" s="50" t="str">
        <x:f>IF(OR(29&gt;'Настройки'!$B$3,ISBLANK(CK390),CK390=0),"",CK390)</x:f>
      </x:c>
      <x:c r="DV390" s="50" t="str">
        <x:f>IF(OR(30&gt;'Настройки'!$B$3,ISBLANK(CL390),CL390=0),"",CL390)</x:f>
      </x:c>
      <x:c r="DW390" s="50" t="str">
        <x:f>IF(OR(31&gt;'Настройки'!$B$3,ISBLANK(CM390),CM390=0),"",CM390)</x:f>
      </x:c>
      <x:c r="DX390" s="50" t="str">
        <x:f>IF(OR(32&gt;'Настройки'!$B$3,ISBLANK(CN390),CN390=0),"",CN390)</x:f>
      </x:c>
      <x:c r="DY390" s="50" t="str">
        <x:f>IF(OR(33&gt;'Настройки'!$B$3,ISBLANK(CO390),CO390=0),"",CO390)</x:f>
      </x:c>
      <x:c r="DZ390" s="50" t="str">
        <x:f>IF(OR(34&gt;'Настройки'!$B$3,ISBLANK(CP390),CP390=0),"",CP390)</x:f>
      </x:c>
      <x:c r="EA390" s="50" t="str">
        <x:f>IF(OR(35&gt;'Настройки'!$B$3,ISBLANK(CQ390),CQ390=0),"",CQ390)</x:f>
      </x:c>
      <x:c r="EB390" s="50" t="str">
        <x:f>IF(OR(36&gt;'Настройки'!$B$3,ISBLANK(CR390),CR390=0),"",CR390)</x:f>
      </x:c>
      <x:c r="EC390" s="50" t="str">
        <x:f>IF(A390="","",IF(OR(BB390="AZ",BB390="BZ"),10000+ROW(),IF(AZ390&gt;'Настройки'!$B$11,20000+ROW(),IF(BF390&lt;&gt;"Обычный",30000+ROW(),IF(AX390&lt;=0,40000+ROW(),"")))))</x:f>
      </x:c>
      <x:c r="ED390" s="50" t="str">
        <x:f>IF(EC390="","",COUNTIFS($EC$2:$EC$1001,"&gt;0",$EC$2:$EC$1001,"&lt;"&amp;EC390)+1)</x:f>
      </x:c>
    </x:row>
    <x:row r="391">
      <x:c r="A391" s="115"/>
      <x:c r="B391" s="115"/>
      <x:c r="C391" s="115"/>
      <x:c r="D391" s="118"/>
      <x:c r="E391" s="118"/>
      <x:c r="F391" s="118"/>
      <x:c r="G391" s="118"/>
      <x:c r="H391" s="118"/>
      <x:c r="I391" s="118"/>
      <x:c r="J391" s="118"/>
      <x:c r="K391" s="118"/>
      <x:c r="L391" s="118"/>
      <x:c r="M391" s="118"/>
      <x:c r="N391" s="118"/>
      <x:c r="O391" s="118"/>
      <x:c r="P391" s="118"/>
      <x:c r="Q391" s="118"/>
      <x:c r="R391" s="118"/>
      <x:c r="S391" s="118"/>
      <x:c r="T391" s="118"/>
      <x:c r="U391" s="118"/>
      <x:c r="V391" s="118"/>
      <x:c r="W391" s="118"/>
      <x:c r="X391" s="118"/>
      <x:c r="Y391" s="118"/>
      <x:c r="Z391" s="118"/>
      <x:c r="AA391" s="118"/>
      <x:c r="AB391" s="118"/>
      <x:c r="AC391" s="118"/>
      <x:c r="AD391" s="118"/>
      <x:c r="AE391" s="118"/>
      <x:c r="AF391" s="118"/>
      <x:c r="AG391" s="118"/>
      <x:c r="AH391" s="118"/>
      <x:c r="AI391" s="118"/>
      <x:c r="AJ391" s="118"/>
      <x:c r="AK391" s="118"/>
      <x:c r="AL391" s="118"/>
      <x:c r="AM391" s="118"/>
      <x:c r="AN391" s="118"/>
      <x:c r="AO391" s="118"/>
      <x:c r="AP391" s="115"/>
      <x:c r="AQ391" s="49" t="str">
        <x:f>IF(A391="","",COUNT(BI391:INDEX(BI391:CR391,1,'Настройки'!$B$3)))</x:f>
      </x:c>
      <x:c r="AR391" s="49" t="str">
        <x:f>IF(A391="","",SUM(BI391:INDEX(BI391:CR391,1,'Настройки'!$B$3)))</x:f>
      </x:c>
      <x:c r="AS391" s="58" t="str">
        <x:f>IF(A391="","",IF('Настройки'!$B$4="Стоимость потребления",AR391*D391,IF('Настройки'!$B$4="Количество",AR391,E391)))</x:f>
      </x:c>
      <x:c r="AT391" s="61" t="str">
        <x:f>IF(OR(A391="",AS391&lt;0,SUM($AS$2:$AS$1001)&lt;=0),"",AS391/SUM($AS$2:$AS$1001))</x:f>
      </x:c>
      <x:c r="AU391" s="61" t="str">
        <x:f>IF(OR(A391="",AS391&lt;0,SUM($AS$2:$AS$1001)&lt;=0),"",SUMIFS($AS$2:$AS$1001,$AS$2:$AS$1001,"&gt;"&amp;AS391)/SUM($AS$2:$AS$1001))</x:f>
      </x:c>
      <x:c r="AV391" s="61" t="str">
        <x:f>IF(OR(A391="",AS391&lt;0,SUM($AS$2:$AS$1001)&lt;=0),"",SUMIFS($AS$2:$AS$1001,$AS$2:$AS$1001,"&gt;="&amp;AS391)/SUM($AS$2:$AS$1001))</x:f>
      </x:c>
      <x:c r="AW391" s="49" t="str">
        <x:f>IF(A391="","",IF(SUM($AS$2:$AS$1001)&lt;=0,"Не определён",IF(AS391&lt;0,"Исключение",IF(AU391&lt;'Настройки'!$B$5,"A",IF(AU391&lt;'Настройки'!$B$6,"B","C")))))</x:f>
      </x:c>
      <x:c r="AX391" s="58" t="str">
        <x:f>IF(A391="","",IF(AQ391=0,"",AVERAGE(BI391:INDEX(BI391:CR391,1,'Настройки'!$B$3))))</x:f>
      </x:c>
      <x:c r="AY391" s="58" t="str">
        <x:f>IF(OR(A391="",AQ391=0),"",STDEVP(BI391:INDEX(BI391:CR391,1,'Настройки'!$B$3)))</x:f>
      </x:c>
      <x:c r="AZ391" s="61" t="str">
        <x:f>IF(OR(A391="",AQ391&lt;'Настройки'!$B$12,AX391&lt;=0,AND('Настройки'!$B$10="Блокировать",COUNTIF(F391:INDEX(F391:AO391,1,'Настройки'!$B$3),"&lt;0")&gt;0)),"",AY391/ABS(AX391))</x:f>
      </x:c>
      <x:c r="BA391" s="49" t="str">
        <x:f>IF(A391="","",IF(AND('Настройки'!$B$10="Блокировать",COUNTIF(F391:INDEX(F391:AO391,1,'Настройки'!$B$3),"&lt;0")&gt;0),"Не определён",IF(AQ391&lt;'Настройки'!$B$12,"Не определён",IF(AX391=0,"Нет спроса",IF(AX391&lt;0,"Не определён",IF(AZ391&lt;='Настройки'!$B$7,"X",IF(AZ391&lt;='Настройки'!$B$8,"Y","Z")))))))</x:f>
      </x:c>
      <x:c r="BB391" s="49" t="str">
        <x:f>IF(OR(A391="",LEN(AW391)&lt;&gt;1,LEN(BA391)&lt;&gt;1),"",AW391&amp;BA391)</x:f>
      </x:c>
      <x:c r="BC391" s="61" t="str">
        <x:f>IF(OR(A391="",AQ391=0),"",(COUNT(BI391:INDEX(BI391:CR391,1,'Настройки'!$B$3))-COUNT(CS391:INDEX(CS391:EB391,1,'Настройки'!$B$3)))/AQ391)</x:f>
      </x:c>
      <x:c r="BD391" s="64" t="str">
        <x:f>IF(OR(A391="",COUNT(CS391:INDEX(CS391:EB391,1,'Настройки'!$B$3))=0),"",AQ391/COUNT(CS391:INDEX(CS391:EB391,1,'Настройки'!$B$3)))</x:f>
      </x:c>
      <x:c r="BE391" s="64" t="str">
        <x:f>IF(OR(A391="",COUNT(CS391:INDEX(CS391:EB391,1,'Настройки'!$B$3))=0),"",IF(AVERAGE(CS391:INDEX(CS391:EB391,1,'Настройки'!$B$3))=0,"",(STDEVP(CS391:INDEX(CS391:EB391,1,'Настройки'!$B$3))/ABS(AVERAGE(CS391:INDEX(CS391:EB391,1,'Настройки'!$B$3))))^2))</x:f>
      </x:c>
      <x:c r="BF391" s="49" t="str">
        <x:f>IF(A391="","",IF(AQ391&lt;3,"Недостаточно",IF(AQ391&lt;6,"Предварительный","Обычный")))</x:f>
      </x:c>
      <x:c r="BG391" s="49" t="str">
        <x:f>IF(A391="","",IF(COUNTIF(F391:INDEX(F391:AO391,1,'Настройки'!$B$3),"&lt;0")&gt;0,IF('Настройки'!$B$10="Блокировать","Отрицательный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"),"")&amp;IF(AQ391&lt;3,"Недостаточно истории. ",IF(AQ391&lt;6,"Предварительная классификация. ",""))&amp;IF(AX391=0,"Нет спроса за горизонт. ","")&amp;IF(AZ391&gt;'Настройки'!$B$11,"Экстремальная вариативность. ",""))</x:f>
      </x:c>
      <x:c r="BH391" s="49" t="str">
        <x:f>IF(A391="","",IFERROR(VLOOKUP(BB391,'Настройки'!$D$3:$E$11,2,FALSE),"Сначала проверьте исходные данные и историю спроса.")&amp;" Уточните срок поставки, MOQ и критичность.")</x:f>
      </x:c>
      <x:c r="BI391" s="50" t="str">
        <x:f>IF(1&gt;'Настройки'!$B$3,"",IF(ISBLANK(F391),IF('Настройки'!$B$9="Нулевой спрос",0,""),IF(F391&lt;0,IF('Настройки'!$B$10="Исключить","",IF('Настройки'!$B$10="Абсолютные значения",ABS(F391),F391)),F391)))</x:f>
      </x:c>
      <x:c r="BJ391" s="50" t="str">
        <x:f>IF(2&gt;'Настройки'!$B$3,"",IF(ISBLANK(G391),IF('Настройки'!$B$9="Нулевой спрос",0,""),IF(G391&lt;0,IF('Настройки'!$B$10="Исключить","",IF('Настройки'!$B$10="Абсолютные значения",ABS(G391),G391)),G391)))</x:f>
      </x:c>
      <x:c r="BK391" s="50" t="str">
        <x:f>IF(3&gt;'Настройки'!$B$3,"",IF(ISBLANK(H391),IF('Настройки'!$B$9="Нулевой спрос",0,""),IF(H391&lt;0,IF('Настройки'!$B$10="Исключить","",IF('Настройки'!$B$10="Абсолютные значения",ABS(H391),H391)),H391)))</x:f>
      </x:c>
      <x:c r="BL391" s="50" t="str">
        <x:f>IF(4&gt;'Настройки'!$B$3,"",IF(ISBLANK(I391),IF('Настройки'!$B$9="Нулевой спрос",0,""),IF(I391&lt;0,IF('Настройки'!$B$10="Исключить","",IF('Настройки'!$B$10="Абсолютные значения",ABS(I391),I391)),I391)))</x:f>
      </x:c>
      <x:c r="BM391" s="50" t="str">
        <x:f>IF(5&gt;'Настройки'!$B$3,"",IF(ISBLANK(J391),IF('Настройки'!$B$9="Нулевой спрос",0,""),IF(J391&lt;0,IF('Настройки'!$B$10="Исключить","",IF('Настройки'!$B$10="Абсолютные значения",ABS(J391),J391)),J391)))</x:f>
      </x:c>
      <x:c r="BN391" s="50" t="str">
        <x:f>IF(6&gt;'Настройки'!$B$3,"",IF(ISBLANK(K391),IF('Настройки'!$B$9="Нулевой спрос",0,""),IF(K391&lt;0,IF('Настройки'!$B$10="Исключить","",IF('Настройки'!$B$10="Абсолютные значения",ABS(K391),K391)),K391)))</x:f>
      </x:c>
      <x:c r="BO391" s="50" t="str">
        <x:f>IF(7&gt;'Настройки'!$B$3,"",IF(ISBLANK(L391),IF('Настройки'!$B$9="Нулевой спрос",0,""),IF(L391&lt;0,IF('Настройки'!$B$10="Исключить","",IF('Настройки'!$B$10="Абсолютные значения",ABS(L391),L391)),L391)))</x:f>
      </x:c>
      <x:c r="BP391" s="50" t="str">
        <x:f>IF(8&gt;'Настройки'!$B$3,"",IF(ISBLANK(M391),IF('Настройки'!$B$9="Нулевой спрос",0,""),IF(M391&lt;0,IF('Настройки'!$B$10="Исключить","",IF('Настройки'!$B$10="Абсолютные значения",ABS(M391),M391)),M391)))</x:f>
      </x:c>
      <x:c r="BQ391" s="50" t="str">
        <x:f>IF(9&gt;'Настройки'!$B$3,"",IF(ISBLANK(N391),IF('Настройки'!$B$9="Нулевой спрос",0,""),IF(N391&lt;0,IF('Настройки'!$B$10="Исключить","",IF('Настройки'!$B$10="Абсолютные значения",ABS(N391),N391)),N391)))</x:f>
      </x:c>
      <x:c r="BR391" s="50" t="str">
        <x:f>IF(10&gt;'Настройки'!$B$3,"",IF(ISBLANK(O391),IF('Настройки'!$B$9="Нулевой спрос",0,""),IF(O391&lt;0,IF('Настройки'!$B$10="Исключить","",IF('Настройки'!$B$10="Абсолютные значения",ABS(O391),O391)),O391)))</x:f>
      </x:c>
      <x:c r="BS391" s="50" t="str">
        <x:f>IF(11&gt;'Настройки'!$B$3,"",IF(ISBLANK(P391),IF('Настройки'!$B$9="Нулевой спрос",0,""),IF(P391&lt;0,IF('Настройки'!$B$10="Исключить","",IF('Настройки'!$B$10="Абсолютные значения",ABS(P391),P391)),P391)))</x:f>
      </x:c>
      <x:c r="BT391" s="50" t="str">
        <x:f>IF(12&gt;'Настройки'!$B$3,"",IF(ISBLANK(Q391),IF('Настройки'!$B$9="Нулевой спрос",0,""),IF(Q391&lt;0,IF('Настройки'!$B$10="Исключить","",IF('Настройки'!$B$10="Абсолютные значения",ABS(Q391),Q391)),Q391)))</x:f>
      </x:c>
      <x:c r="BU391" s="50" t="str">
        <x:f>IF(13&gt;'Настройки'!$B$3,"",IF(ISBLANK(R391),IF('Настройки'!$B$9="Нулевой спрос",0,""),IF(R391&lt;0,IF('Настройки'!$B$10="Исключить","",IF('Настройки'!$B$10="Абсолютные значения",ABS(R391),R391)),R391)))</x:f>
      </x:c>
      <x:c r="BV391" s="50" t="str">
        <x:f>IF(14&gt;'Настройки'!$B$3,"",IF(ISBLANK(S391),IF('Настройки'!$B$9="Нулевой спрос",0,""),IF(S391&lt;0,IF('Настройки'!$B$10="Исключить","",IF('Настройки'!$B$10="Абсолютные значения",ABS(S391),S391)),S391)))</x:f>
      </x:c>
      <x:c r="BW391" s="50" t="str">
        <x:f>IF(15&gt;'Настройки'!$B$3,"",IF(ISBLANK(T391),IF('Настройки'!$B$9="Нулевой спрос",0,""),IF(T391&lt;0,IF('Настройки'!$B$10="Исключить","",IF('Настройки'!$B$10="Абсолютные значения",ABS(T391),T391)),T391)))</x:f>
      </x:c>
      <x:c r="BX391" s="50" t="str">
        <x:f>IF(16&gt;'Настройки'!$B$3,"",IF(ISBLANK(U391),IF('Настройки'!$B$9="Нулевой спрос",0,""),IF(U391&lt;0,IF('Настройки'!$B$10="Исключить","",IF('Настройки'!$B$10="Абсолютные значения",ABS(U391),U391)),U391)))</x:f>
      </x:c>
      <x:c r="BY391" s="50" t="str">
        <x:f>IF(17&gt;'Настройки'!$B$3,"",IF(ISBLANK(V391),IF('Настройки'!$B$9="Нулевой спрос",0,""),IF(V391&lt;0,IF('Настройки'!$B$10="Исключить","",IF('Настройки'!$B$10="Абсолютные значения",ABS(V391),V391)),V391)))</x:f>
      </x:c>
      <x:c r="BZ391" s="50" t="str">
        <x:f>IF(18&gt;'Настройки'!$B$3,"",IF(ISBLANK(W391),IF('Настройки'!$B$9="Нулевой спрос",0,""),IF(W391&lt;0,IF('Настройки'!$B$10="Исключить","",IF('Настройки'!$B$10="Абсолютные значения",ABS(W391),W391)),W391)))</x:f>
      </x:c>
      <x:c r="CA391" s="50" t="str">
        <x:f>IF(19&gt;'Настройки'!$B$3,"",IF(ISBLANK(X391),IF('Настройки'!$B$9="Нулевой спрос",0,""),IF(X391&lt;0,IF('Настройки'!$B$10="Исключить","",IF('Настройки'!$B$10="Абсолютные значения",ABS(X391),X391)),X391)))</x:f>
      </x:c>
      <x:c r="CB391" s="50" t="str">
        <x:f>IF(20&gt;'Настройки'!$B$3,"",IF(ISBLANK(Y391),IF('Настройки'!$B$9="Нулевой спрос",0,""),IF(Y391&lt;0,IF('Настройки'!$B$10="Исключить","",IF('Настройки'!$B$10="Абсолютные значения",ABS(Y391),Y391)),Y391)))</x:f>
      </x:c>
      <x:c r="CC391" s="50" t="str">
        <x:f>IF(21&gt;'Настройки'!$B$3,"",IF(ISBLANK(Z391),IF('Настройки'!$B$9="Нулевой спрос",0,""),IF(Z391&lt;0,IF('Настройки'!$B$10="Исключить","",IF('Настройки'!$B$10="Абсолютные значения",ABS(Z391),Z391)),Z391)))</x:f>
      </x:c>
      <x:c r="CD391" s="50" t="str">
        <x:f>IF(22&gt;'Настройки'!$B$3,"",IF(ISBLANK(AA391),IF('Настройки'!$B$9="Нулевой спрос",0,""),IF(AA391&lt;0,IF('Настройки'!$B$10="Исключить","",IF('Настройки'!$B$10="Абсолютные значения",ABS(AA391),AA391)),AA391)))</x:f>
      </x:c>
      <x:c r="CE391" s="50" t="str">
        <x:f>IF(23&gt;'Настройки'!$B$3,"",IF(ISBLANK(AB391),IF('Настройки'!$B$9="Нулевой спрос",0,""),IF(AB391&lt;0,IF('Настройки'!$B$10="Исключить","",IF('Настройки'!$B$10="Абсолютные значения",ABS(AB391),AB391)),AB391)))</x:f>
      </x:c>
      <x:c r="CF391" s="50" t="str">
        <x:f>IF(24&gt;'Настройки'!$B$3,"",IF(ISBLANK(AC391),IF('Настройки'!$B$9="Нулевой спрос",0,""),IF(AC391&lt;0,IF('Настройки'!$B$10="Исключить","",IF('Настройки'!$B$10="Абсолютные значения",ABS(AC391),AC391)),AC391)))</x:f>
      </x:c>
      <x:c r="CG391" s="50" t="str">
        <x:f>IF(25&gt;'Настройки'!$B$3,"",IF(ISBLANK(AD391),IF('Настройки'!$B$9="Нулевой спрос",0,""),IF(AD391&lt;0,IF('Настройки'!$B$10="Исключить","",IF('Настройки'!$B$10="Абсолютные значения",ABS(AD391),AD391)),AD391)))</x:f>
      </x:c>
      <x:c r="CH391" s="50" t="str">
        <x:f>IF(26&gt;'Настройки'!$B$3,"",IF(ISBLANK(AE391),IF('Настройки'!$B$9="Нулевой спрос",0,""),IF(AE391&lt;0,IF('Настройки'!$B$10="Исключить","",IF('Настройки'!$B$10="Абсолютные значения",ABS(AE391),AE391)),AE391)))</x:f>
      </x:c>
      <x:c r="CI391" s="50" t="str">
        <x:f>IF(27&gt;'Настройки'!$B$3,"",IF(ISBLANK(AF391),IF('Настройки'!$B$9="Нулевой спрос",0,""),IF(AF391&lt;0,IF('Настройки'!$B$10="Исключить","",IF('Настройки'!$B$10="Абсолютные значения",ABS(AF391),AF391)),AF391)))</x:f>
      </x:c>
      <x:c r="CJ391" s="50" t="str">
        <x:f>IF(28&gt;'Настройки'!$B$3,"",IF(ISBLANK(AG391),IF('Настройки'!$B$9="Нулевой спрос",0,""),IF(AG391&lt;0,IF('Настройки'!$B$10="Исключить","",IF('Настройки'!$B$10="Абсолютные значения",ABS(AG391),AG391)),AG391)))</x:f>
      </x:c>
      <x:c r="CK391" s="50" t="str">
        <x:f>IF(29&gt;'Настройки'!$B$3,"",IF(ISBLANK(AH391),IF('Настройки'!$B$9="Нулевой спрос",0,""),IF(AH391&lt;0,IF('Настройки'!$B$10="Исключить","",IF('Настройки'!$B$10="Абсолютные значения",ABS(AH391),AH391)),AH391)))</x:f>
      </x:c>
      <x:c r="CL391" s="50" t="str">
        <x:f>IF(30&gt;'Настройки'!$B$3,"",IF(ISBLANK(AI391),IF('Настройки'!$B$9="Нулевой спрос",0,""),IF(AI391&lt;0,IF('Настройки'!$B$10="Исключить","",IF('Настройки'!$B$10="Абсолютные значения",ABS(AI391),AI391)),AI391)))</x:f>
      </x:c>
      <x:c r="CM391" s="50" t="str">
        <x:f>IF(31&gt;'Настройки'!$B$3,"",IF(ISBLANK(AJ391),IF('Настройки'!$B$9="Нулевой спрос",0,""),IF(AJ391&lt;0,IF('Настройки'!$B$10="Исключить","",IF('Настройки'!$B$10="Абсолютные значения",ABS(AJ391),AJ391)),AJ391)))</x:f>
      </x:c>
      <x:c r="CN391" s="50" t="str">
        <x:f>IF(32&gt;'Настройки'!$B$3,"",IF(ISBLANK(AK391),IF('Настройки'!$B$9="Нулевой спрос",0,""),IF(AK391&lt;0,IF('Настройки'!$B$10="Исключить","",IF('Настройки'!$B$10="Абсолютные значения",ABS(AK391),AK391)),AK391)))</x:f>
      </x:c>
      <x:c r="CO391" s="50" t="str">
        <x:f>IF(33&gt;'Настройки'!$B$3,"",IF(ISBLANK(AL391),IF('Настройки'!$B$9="Нулевой спрос",0,""),IF(AL391&lt;0,IF('Настройки'!$B$10="Исключить","",IF('Настройки'!$B$10="Абсолютные значения",ABS(AL391),AL391)),AL391)))</x:f>
      </x:c>
      <x:c r="CP391" s="50" t="str">
        <x:f>IF(34&gt;'Настройки'!$B$3,"",IF(ISBLANK(AM391),IF('Настройки'!$B$9="Нулевой спрос",0,""),IF(AM391&lt;0,IF('Настройки'!$B$10="Исключить","",IF('Настройки'!$B$10="Абсолютные значения",ABS(AM391),AM391)),AM391)))</x:f>
      </x:c>
      <x:c r="CQ391" s="50" t="str">
        <x:f>IF(35&gt;'Настройки'!$B$3,"",IF(ISBLANK(AN391),IF('Настройки'!$B$9="Нулевой спрос",0,""),IF(AN391&lt;0,IF('Настройки'!$B$10="Исключить","",IF('Настройки'!$B$10="Абсолютные значения",ABS(AN391),AN391)),AN391)))</x:f>
      </x:c>
      <x:c r="CR391" s="50" t="str">
        <x:f>IF(36&gt;'Настройки'!$B$3,"",IF(ISBLANK(AO391),IF('Настройки'!$B$9="Нулевой спрос",0,""),IF(AO391&lt;0,IF('Настройки'!$B$10="Исключить","",IF('Настройки'!$B$10="Абсолютные значения",ABS(AO391),AO391)),AO391)))</x:f>
      </x:c>
      <x:c r="CS391" s="50" t="str">
        <x:f>IF(OR(1&gt;'Настройки'!$B$3,ISBLANK(BI391),BI391=0),"",BI391)</x:f>
      </x:c>
      <x:c r="CT391" s="50" t="str">
        <x:f>IF(OR(2&gt;'Настройки'!$B$3,ISBLANK(BJ391),BJ391=0),"",BJ391)</x:f>
      </x:c>
      <x:c r="CU391" s="50" t="str">
        <x:f>IF(OR(3&gt;'Настройки'!$B$3,ISBLANK(BK391),BK391=0),"",BK391)</x:f>
      </x:c>
      <x:c r="CV391" s="50" t="str">
        <x:f>IF(OR(4&gt;'Настройки'!$B$3,ISBLANK(BL391),BL391=0),"",BL391)</x:f>
      </x:c>
      <x:c r="CW391" s="50" t="str">
        <x:f>IF(OR(5&gt;'Настройки'!$B$3,ISBLANK(BM391),BM391=0),"",BM391)</x:f>
      </x:c>
      <x:c r="CX391" s="50" t="str">
        <x:f>IF(OR(6&gt;'Настройки'!$B$3,ISBLANK(BN391),BN391=0),"",BN391)</x:f>
      </x:c>
      <x:c r="CY391" s="50" t="str">
        <x:f>IF(OR(7&gt;'Настройки'!$B$3,ISBLANK(BO391),BO391=0),"",BO391)</x:f>
      </x:c>
      <x:c r="CZ391" s="50" t="str">
        <x:f>IF(OR(8&gt;'Настройки'!$B$3,ISBLANK(BP391),BP391=0),"",BP391)</x:f>
      </x:c>
      <x:c r="DA391" s="50" t="str">
        <x:f>IF(OR(9&gt;'Настройки'!$B$3,ISBLANK(BQ391),BQ391=0),"",BQ391)</x:f>
      </x:c>
      <x:c r="DB391" s="50" t="str">
        <x:f>IF(OR(10&gt;'Настройки'!$B$3,ISBLANK(BR391),BR391=0),"",BR391)</x:f>
      </x:c>
      <x:c r="DC391" s="50" t="str">
        <x:f>IF(OR(11&gt;'Настройки'!$B$3,ISBLANK(BS391),BS391=0),"",BS391)</x:f>
      </x:c>
      <x:c r="DD391" s="50" t="str">
        <x:f>IF(OR(12&gt;'Настройки'!$B$3,ISBLANK(BT391),BT391=0),"",BT391)</x:f>
      </x:c>
      <x:c r="DE391" s="50" t="str">
        <x:f>IF(OR(13&gt;'Настройки'!$B$3,ISBLANK(BU391),BU391=0),"",BU391)</x:f>
      </x:c>
      <x:c r="DF391" s="50" t="str">
        <x:f>IF(OR(14&gt;'Настройки'!$B$3,ISBLANK(BV391),BV391=0),"",BV391)</x:f>
      </x:c>
      <x:c r="DG391" s="50" t="str">
        <x:f>IF(OR(15&gt;'Настройки'!$B$3,ISBLANK(BW391),BW391=0),"",BW391)</x:f>
      </x:c>
      <x:c r="DH391" s="50" t="str">
        <x:f>IF(OR(16&gt;'Настройки'!$B$3,ISBLANK(BX391),BX391=0),"",BX391)</x:f>
      </x:c>
      <x:c r="DI391" s="50" t="str">
        <x:f>IF(OR(17&gt;'Настройки'!$B$3,ISBLANK(BY391),BY391=0),"",BY391)</x:f>
      </x:c>
      <x:c r="DJ391" s="50" t="str">
        <x:f>IF(OR(18&gt;'Настройки'!$B$3,ISBLANK(BZ391),BZ391=0),"",BZ391)</x:f>
      </x:c>
      <x:c r="DK391" s="50" t="str">
        <x:f>IF(OR(19&gt;'Настройки'!$B$3,ISBLANK(CA391),CA391=0),"",CA391)</x:f>
      </x:c>
      <x:c r="DL391" s="50" t="str">
        <x:f>IF(OR(20&gt;'Настройки'!$B$3,ISBLANK(CB391),CB391=0),"",CB391)</x:f>
      </x:c>
      <x:c r="DM391" s="50" t="str">
        <x:f>IF(OR(21&gt;'Настройки'!$B$3,ISBLANK(CC391),CC391=0),"",CC391)</x:f>
      </x:c>
      <x:c r="DN391" s="50" t="str">
        <x:f>IF(OR(22&gt;'Настройки'!$B$3,ISBLANK(CD391),CD391=0),"",CD391)</x:f>
      </x:c>
      <x:c r="DO391" s="50" t="str">
        <x:f>IF(OR(23&gt;'Настройки'!$B$3,ISBLANK(CE391),CE391=0),"",CE391)</x:f>
      </x:c>
      <x:c r="DP391" s="50" t="str">
        <x:f>IF(OR(24&gt;'Настройки'!$B$3,ISBLANK(CF391),CF391=0),"",CF391)</x:f>
      </x:c>
      <x:c r="DQ391" s="50" t="str">
        <x:f>IF(OR(25&gt;'Настройки'!$B$3,ISBLANK(CG391),CG391=0),"",CG391)</x:f>
      </x:c>
      <x:c r="DR391" s="50" t="str">
        <x:f>IF(OR(26&gt;'Настройки'!$B$3,ISBLANK(CH391),CH391=0),"",CH391)</x:f>
      </x:c>
      <x:c r="DS391" s="50" t="str">
        <x:f>IF(OR(27&gt;'Настройки'!$B$3,ISBLANK(CI391),CI391=0),"",CI391)</x:f>
      </x:c>
      <x:c r="DT391" s="50" t="str">
        <x:f>IF(OR(28&gt;'Настройки'!$B$3,ISBLANK(CJ391),CJ391=0),"",CJ391)</x:f>
      </x:c>
      <x:c r="DU391" s="50" t="str">
        <x:f>IF(OR(29&gt;'Настройки'!$B$3,ISBLANK(CK391),CK391=0),"",CK391)</x:f>
      </x:c>
      <x:c r="DV391" s="50" t="str">
        <x:f>IF(OR(30&gt;'Настройки'!$B$3,ISBLANK(CL391),CL391=0),"",CL391)</x:f>
      </x:c>
      <x:c r="DW391" s="50" t="str">
        <x:f>IF(OR(31&gt;'Настройки'!$B$3,ISBLANK(CM391),CM391=0),"",CM391)</x:f>
      </x:c>
      <x:c r="DX391" s="50" t="str">
        <x:f>IF(OR(32&gt;'Настройки'!$B$3,ISBLANK(CN391),CN391=0),"",CN391)</x:f>
      </x:c>
      <x:c r="DY391" s="50" t="str">
        <x:f>IF(OR(33&gt;'Настройки'!$B$3,ISBLANK(CO391),CO391=0),"",CO391)</x:f>
      </x:c>
      <x:c r="DZ391" s="50" t="str">
        <x:f>IF(OR(34&gt;'Настройки'!$B$3,ISBLANK(CP391),CP391=0),"",CP391)</x:f>
      </x:c>
      <x:c r="EA391" s="50" t="str">
        <x:f>IF(OR(35&gt;'Настройки'!$B$3,ISBLANK(CQ391),CQ391=0),"",CQ391)</x:f>
      </x:c>
      <x:c r="EB391" s="50" t="str">
        <x:f>IF(OR(36&gt;'Настройки'!$B$3,ISBLANK(CR391),CR391=0),"",CR391)</x:f>
      </x:c>
      <x:c r="EC391" s="50" t="str">
        <x:f>IF(A391="","",IF(OR(BB391="AZ",BB391="BZ"),10000+ROW(),IF(AZ391&gt;'Настройки'!$B$11,20000+ROW(),IF(BF391&lt;&gt;"Обычный",30000+ROW(),IF(AX391&lt;=0,40000+ROW(),"")))))</x:f>
      </x:c>
      <x:c r="ED391" s="50" t="str">
        <x:f>IF(EC391="","",COUNTIFS($EC$2:$EC$1001,"&gt;0",$EC$2:$EC$1001,"&lt;"&amp;EC391)+1)</x:f>
      </x:c>
    </x:row>
    <x:row r="392">
      <x:c r="A392" s="115"/>
      <x:c r="B392" s="115"/>
      <x:c r="C392" s="115"/>
      <x:c r="D392" s="118"/>
      <x:c r="E392" s="118"/>
      <x:c r="F392" s="118"/>
      <x:c r="G392" s="118"/>
      <x:c r="H392" s="118"/>
      <x:c r="I392" s="118"/>
      <x:c r="J392" s="118"/>
      <x:c r="K392" s="118"/>
      <x:c r="L392" s="118"/>
      <x:c r="M392" s="118"/>
      <x:c r="N392" s="118"/>
      <x:c r="O392" s="118"/>
      <x:c r="P392" s="118"/>
      <x:c r="Q392" s="118"/>
      <x:c r="R392" s="118"/>
      <x:c r="S392" s="118"/>
      <x:c r="T392" s="118"/>
      <x:c r="U392" s="118"/>
      <x:c r="V392" s="118"/>
      <x:c r="W392" s="118"/>
      <x:c r="X392" s="118"/>
      <x:c r="Y392" s="118"/>
      <x:c r="Z392" s="118"/>
      <x:c r="AA392" s="118"/>
      <x:c r="AB392" s="118"/>
      <x:c r="AC392" s="118"/>
      <x:c r="AD392" s="118"/>
      <x:c r="AE392" s="118"/>
      <x:c r="AF392" s="118"/>
      <x:c r="AG392" s="118"/>
      <x:c r="AH392" s="118"/>
      <x:c r="AI392" s="118"/>
      <x:c r="AJ392" s="118"/>
      <x:c r="AK392" s="118"/>
      <x:c r="AL392" s="118"/>
      <x:c r="AM392" s="118"/>
      <x:c r="AN392" s="118"/>
      <x:c r="AO392" s="118"/>
      <x:c r="AP392" s="115"/>
      <x:c r="AQ392" s="49" t="str">
        <x:f>IF(A392="","",COUNT(BI392:INDEX(BI392:CR392,1,'Настройки'!$B$3)))</x:f>
      </x:c>
      <x:c r="AR392" s="49" t="str">
        <x:f>IF(A392="","",SUM(BI392:INDEX(BI392:CR392,1,'Настройки'!$B$3)))</x:f>
      </x:c>
      <x:c r="AS392" s="58" t="str">
        <x:f>IF(A392="","",IF('Настройки'!$B$4="Стоимость потребления",AR392*D392,IF('Настройки'!$B$4="Количество",AR392,E392)))</x:f>
      </x:c>
      <x:c r="AT392" s="61" t="str">
        <x:f>IF(OR(A392="",AS392&lt;0,SUM($AS$2:$AS$1001)&lt;=0),"",AS392/SUM($AS$2:$AS$1001))</x:f>
      </x:c>
      <x:c r="AU392" s="61" t="str">
        <x:f>IF(OR(A392="",AS392&lt;0,SUM($AS$2:$AS$1001)&lt;=0),"",SUMIFS($AS$2:$AS$1001,$AS$2:$AS$1001,"&gt;"&amp;AS392)/SUM($AS$2:$AS$1001))</x:f>
      </x:c>
      <x:c r="AV392" s="61" t="str">
        <x:f>IF(OR(A392="",AS392&lt;0,SUM($AS$2:$AS$1001)&lt;=0),"",SUMIFS($AS$2:$AS$1001,$AS$2:$AS$1001,"&gt;="&amp;AS392)/SUM($AS$2:$AS$1001))</x:f>
      </x:c>
      <x:c r="AW392" s="49" t="str">
        <x:f>IF(A392="","",IF(SUM($AS$2:$AS$1001)&lt;=0,"Не определён",IF(AS392&lt;0,"Исключение",IF(AU392&lt;'Настройки'!$B$5,"A",IF(AU392&lt;'Настройки'!$B$6,"B","C")))))</x:f>
      </x:c>
      <x:c r="AX392" s="58" t="str">
        <x:f>IF(A392="","",IF(AQ392=0,"",AVERAGE(BI392:INDEX(BI392:CR392,1,'Настройки'!$B$3))))</x:f>
      </x:c>
      <x:c r="AY392" s="58" t="str">
        <x:f>IF(OR(A392="",AQ392=0),"",STDEVP(BI392:INDEX(BI392:CR392,1,'Настройки'!$B$3)))</x:f>
      </x:c>
      <x:c r="AZ392" s="61" t="str">
        <x:f>IF(OR(A392="",AQ392&lt;'Настройки'!$B$12,AX392&lt;=0,AND('Настройки'!$B$10="Блокировать",COUNTIF(F392:INDEX(F392:AO392,1,'Настройки'!$B$3),"&lt;0")&gt;0)),"",AY392/ABS(AX392))</x:f>
      </x:c>
      <x:c r="BA392" s="49" t="str">
        <x:f>IF(A392="","",IF(AND('Настройки'!$B$10="Блокировать",COUNTIF(F392:INDEX(F392:AO392,1,'Настройки'!$B$3),"&lt;0")&gt;0),"Не определён",IF(AQ392&lt;'Настройки'!$B$12,"Не определён",IF(AX392=0,"Нет спроса",IF(AX392&lt;0,"Не определён",IF(AZ392&lt;='Настройки'!$B$7,"X",IF(AZ392&lt;='Настройки'!$B$8,"Y","Z")))))))</x:f>
      </x:c>
      <x:c r="BB392" s="49" t="str">
        <x:f>IF(OR(A392="",LEN(AW392)&lt;&gt;1,LEN(BA392)&lt;&gt;1),"",AW392&amp;BA392)</x:f>
      </x:c>
      <x:c r="BC392" s="61" t="str">
        <x:f>IF(OR(A392="",AQ392=0),"",(COUNT(BI392:INDEX(BI392:CR392,1,'Настройки'!$B$3))-COUNT(CS392:INDEX(CS392:EB392,1,'Настройки'!$B$3)))/AQ392)</x:f>
      </x:c>
      <x:c r="BD392" s="64" t="str">
        <x:f>IF(OR(A392="",COUNT(CS392:INDEX(CS392:EB392,1,'Настройки'!$B$3))=0),"",AQ392/COUNT(CS392:INDEX(CS392:EB392,1,'Настройки'!$B$3)))</x:f>
      </x:c>
      <x:c r="BE392" s="64" t="str">
        <x:f>IF(OR(A392="",COUNT(CS392:INDEX(CS392:EB392,1,'Настройки'!$B$3))=0),"",IF(AVERAGE(CS392:INDEX(CS392:EB392,1,'Настройки'!$B$3))=0,"",(STDEVP(CS392:INDEX(CS392:EB392,1,'Настройки'!$B$3))/ABS(AVERAGE(CS392:INDEX(CS392:EB392,1,'Настройки'!$B$3))))^2))</x:f>
      </x:c>
      <x:c r="BF392" s="49" t="str">
        <x:f>IF(A392="","",IF(AQ392&lt;3,"Недостаточно",IF(AQ392&lt;6,"Предварительный","Обычный")))</x:f>
      </x:c>
      <x:c r="BG392" s="49" t="str">
        <x:f>IF(A392="","",IF(COUNTIF(F392:INDEX(F392:AO392,1,'Настройки'!$B$3),"&lt;0")&gt;0,IF('Настройки'!$B$10="Блокировать","Отрицательный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"),"")&amp;IF(AQ392&lt;3,"Недостаточно истории. ",IF(AQ392&lt;6,"Предварительная классификация. ",""))&amp;IF(AX392=0,"Нет спроса за горизонт. ","")&amp;IF(AZ392&gt;'Настройки'!$B$11,"Экстремальная вариативность. ",""))</x:f>
      </x:c>
      <x:c r="BH392" s="49" t="str">
        <x:f>IF(A392="","",IFERROR(VLOOKUP(BB392,'Настройки'!$D$3:$E$11,2,FALSE),"Сначала проверьте исходные данные и историю спроса.")&amp;" Уточните срок поставки, MOQ и критичность.")</x:f>
      </x:c>
      <x:c r="BI392" s="50" t="str">
        <x:f>IF(1&gt;'Настройки'!$B$3,"",IF(ISBLANK(F392),IF('Настройки'!$B$9="Нулевой спрос",0,""),IF(F392&lt;0,IF('Настройки'!$B$10="Исключить","",IF('Настройки'!$B$10="Абсолютные значения",ABS(F392),F392)),F392)))</x:f>
      </x:c>
      <x:c r="BJ392" s="50" t="str">
        <x:f>IF(2&gt;'Настройки'!$B$3,"",IF(ISBLANK(G392),IF('Настройки'!$B$9="Нулевой спрос",0,""),IF(G392&lt;0,IF('Настройки'!$B$10="Исключить","",IF('Настройки'!$B$10="Абсолютные значения",ABS(G392),G392)),G392)))</x:f>
      </x:c>
      <x:c r="BK392" s="50" t="str">
        <x:f>IF(3&gt;'Настройки'!$B$3,"",IF(ISBLANK(H392),IF('Настройки'!$B$9="Нулевой спрос",0,""),IF(H392&lt;0,IF('Настройки'!$B$10="Исключить","",IF('Настройки'!$B$10="Абсолютные значения",ABS(H392),H392)),H392)))</x:f>
      </x:c>
      <x:c r="BL392" s="50" t="str">
        <x:f>IF(4&gt;'Настройки'!$B$3,"",IF(ISBLANK(I392),IF('Настройки'!$B$9="Нулевой спрос",0,""),IF(I392&lt;0,IF('Настройки'!$B$10="Исключить","",IF('Настройки'!$B$10="Абсолютные значения",ABS(I392),I392)),I392)))</x:f>
      </x:c>
      <x:c r="BM392" s="50" t="str">
        <x:f>IF(5&gt;'Настройки'!$B$3,"",IF(ISBLANK(J392),IF('Настройки'!$B$9="Нулевой спрос",0,""),IF(J392&lt;0,IF('Настройки'!$B$10="Исключить","",IF('Настройки'!$B$10="Абсолютные значения",ABS(J392),J392)),J392)))</x:f>
      </x:c>
      <x:c r="BN392" s="50" t="str">
        <x:f>IF(6&gt;'Настройки'!$B$3,"",IF(ISBLANK(K392),IF('Настройки'!$B$9="Нулевой спрос",0,""),IF(K392&lt;0,IF('Настройки'!$B$10="Исключить","",IF('Настройки'!$B$10="Абсолютные значения",ABS(K392),K392)),K392)))</x:f>
      </x:c>
      <x:c r="BO392" s="50" t="str">
        <x:f>IF(7&gt;'Настройки'!$B$3,"",IF(ISBLANK(L392),IF('Настройки'!$B$9="Нулевой спрос",0,""),IF(L392&lt;0,IF('Настройки'!$B$10="Исключить","",IF('Настройки'!$B$10="Абсолютные значения",ABS(L392),L392)),L392)))</x:f>
      </x:c>
      <x:c r="BP392" s="50" t="str">
        <x:f>IF(8&gt;'Настройки'!$B$3,"",IF(ISBLANK(M392),IF('Настройки'!$B$9="Нулевой спрос",0,""),IF(M392&lt;0,IF('Настройки'!$B$10="Исключить","",IF('Настройки'!$B$10="Абсолютные значения",ABS(M392),M392)),M392)))</x:f>
      </x:c>
      <x:c r="BQ392" s="50" t="str">
        <x:f>IF(9&gt;'Настройки'!$B$3,"",IF(ISBLANK(N392),IF('Настройки'!$B$9="Нулевой спрос",0,""),IF(N392&lt;0,IF('Настройки'!$B$10="Исключить","",IF('Настройки'!$B$10="Абсолютные значения",ABS(N392),N392)),N392)))</x:f>
      </x:c>
      <x:c r="BR392" s="50" t="str">
        <x:f>IF(10&gt;'Настройки'!$B$3,"",IF(ISBLANK(O392),IF('Настройки'!$B$9="Нулевой спрос",0,""),IF(O392&lt;0,IF('Настройки'!$B$10="Исключить","",IF('Настройки'!$B$10="Абсолютные значения",ABS(O392),O392)),O392)))</x:f>
      </x:c>
      <x:c r="BS392" s="50" t="str">
        <x:f>IF(11&gt;'Настройки'!$B$3,"",IF(ISBLANK(P392),IF('Настройки'!$B$9="Нулевой спрос",0,""),IF(P392&lt;0,IF('Настройки'!$B$10="Исключить","",IF('Настройки'!$B$10="Абсолютные значения",ABS(P392),P392)),P392)))</x:f>
      </x:c>
      <x:c r="BT392" s="50" t="str">
        <x:f>IF(12&gt;'Настройки'!$B$3,"",IF(ISBLANK(Q392),IF('Настройки'!$B$9="Нулевой спрос",0,""),IF(Q392&lt;0,IF('Настройки'!$B$10="Исключить","",IF('Настройки'!$B$10="Абсолютные значения",ABS(Q392),Q392)),Q392)))</x:f>
      </x:c>
      <x:c r="BU392" s="50" t="str">
        <x:f>IF(13&gt;'Настройки'!$B$3,"",IF(ISBLANK(R392),IF('Настройки'!$B$9="Нулевой спрос",0,""),IF(R392&lt;0,IF('Настройки'!$B$10="Исключить","",IF('Настройки'!$B$10="Абсолютные значения",ABS(R392),R392)),R392)))</x:f>
      </x:c>
      <x:c r="BV392" s="50" t="str">
        <x:f>IF(14&gt;'Настройки'!$B$3,"",IF(ISBLANK(S392),IF('Настройки'!$B$9="Нулевой спрос",0,""),IF(S392&lt;0,IF('Настройки'!$B$10="Исключить","",IF('Настройки'!$B$10="Абсолютные значения",ABS(S392),S392)),S392)))</x:f>
      </x:c>
      <x:c r="BW392" s="50" t="str">
        <x:f>IF(15&gt;'Настройки'!$B$3,"",IF(ISBLANK(T392),IF('Настройки'!$B$9="Нулевой спрос",0,""),IF(T392&lt;0,IF('Настройки'!$B$10="Исключить","",IF('Настройки'!$B$10="Абсолютные значения",ABS(T392),T392)),T392)))</x:f>
      </x:c>
      <x:c r="BX392" s="50" t="str">
        <x:f>IF(16&gt;'Настройки'!$B$3,"",IF(ISBLANK(U392),IF('Настройки'!$B$9="Нулевой спрос",0,""),IF(U392&lt;0,IF('Настройки'!$B$10="Исключить","",IF('Настройки'!$B$10="Абсолютные значения",ABS(U392),U392)),U392)))</x:f>
      </x:c>
      <x:c r="BY392" s="50" t="str">
        <x:f>IF(17&gt;'Настройки'!$B$3,"",IF(ISBLANK(V392),IF('Настройки'!$B$9="Нулевой спрос",0,""),IF(V392&lt;0,IF('Настройки'!$B$10="Исключить","",IF('Настройки'!$B$10="Абсолютные значения",ABS(V392),V392)),V392)))</x:f>
      </x:c>
      <x:c r="BZ392" s="50" t="str">
        <x:f>IF(18&gt;'Настройки'!$B$3,"",IF(ISBLANK(W392),IF('Настройки'!$B$9="Нулевой спрос",0,""),IF(W392&lt;0,IF('Настройки'!$B$10="Исключить","",IF('Настройки'!$B$10="Абсолютные значения",ABS(W392),W392)),W392)))</x:f>
      </x:c>
      <x:c r="CA392" s="50" t="str">
        <x:f>IF(19&gt;'Настройки'!$B$3,"",IF(ISBLANK(X392),IF('Настройки'!$B$9="Нулевой спрос",0,""),IF(X392&lt;0,IF('Настройки'!$B$10="Исключить","",IF('Настройки'!$B$10="Абсолютные значения",ABS(X392),X392)),X392)))</x:f>
      </x:c>
      <x:c r="CB392" s="50" t="str">
        <x:f>IF(20&gt;'Настройки'!$B$3,"",IF(ISBLANK(Y392),IF('Настройки'!$B$9="Нулевой спрос",0,""),IF(Y392&lt;0,IF('Настройки'!$B$10="Исключить","",IF('Настройки'!$B$10="Абсолютные значения",ABS(Y392),Y392)),Y392)))</x:f>
      </x:c>
      <x:c r="CC392" s="50" t="str">
        <x:f>IF(21&gt;'Настройки'!$B$3,"",IF(ISBLANK(Z392),IF('Настройки'!$B$9="Нулевой спрос",0,""),IF(Z392&lt;0,IF('Настройки'!$B$10="Исключить","",IF('Настройки'!$B$10="Абсолютные значения",ABS(Z392),Z392)),Z392)))</x:f>
      </x:c>
      <x:c r="CD392" s="50" t="str">
        <x:f>IF(22&gt;'Настройки'!$B$3,"",IF(ISBLANK(AA392),IF('Настройки'!$B$9="Нулевой спрос",0,""),IF(AA392&lt;0,IF('Настройки'!$B$10="Исключить","",IF('Настройки'!$B$10="Абсолютные значения",ABS(AA392),AA392)),AA392)))</x:f>
      </x:c>
      <x:c r="CE392" s="50" t="str">
        <x:f>IF(23&gt;'Настройки'!$B$3,"",IF(ISBLANK(AB392),IF('Настройки'!$B$9="Нулевой спрос",0,""),IF(AB392&lt;0,IF('Настройки'!$B$10="Исключить","",IF('Настройки'!$B$10="Абсолютные значения",ABS(AB392),AB392)),AB392)))</x:f>
      </x:c>
      <x:c r="CF392" s="50" t="str">
        <x:f>IF(24&gt;'Настройки'!$B$3,"",IF(ISBLANK(AC392),IF('Настройки'!$B$9="Нулевой спрос",0,""),IF(AC392&lt;0,IF('Настройки'!$B$10="Исключить","",IF('Настройки'!$B$10="Абсолютные значения",ABS(AC392),AC392)),AC392)))</x:f>
      </x:c>
      <x:c r="CG392" s="50" t="str">
        <x:f>IF(25&gt;'Настройки'!$B$3,"",IF(ISBLANK(AD392),IF('Настройки'!$B$9="Нулевой спрос",0,""),IF(AD392&lt;0,IF('Настройки'!$B$10="Исключить","",IF('Настройки'!$B$10="Абсолютные значения",ABS(AD392),AD392)),AD392)))</x:f>
      </x:c>
      <x:c r="CH392" s="50" t="str">
        <x:f>IF(26&gt;'Настройки'!$B$3,"",IF(ISBLANK(AE392),IF('Настройки'!$B$9="Нулевой спрос",0,""),IF(AE392&lt;0,IF('Настройки'!$B$10="Исключить","",IF('Настройки'!$B$10="Абсолютные значения",ABS(AE392),AE392)),AE392)))</x:f>
      </x:c>
      <x:c r="CI392" s="50" t="str">
        <x:f>IF(27&gt;'Настройки'!$B$3,"",IF(ISBLANK(AF392),IF('Настройки'!$B$9="Нулевой спрос",0,""),IF(AF392&lt;0,IF('Настройки'!$B$10="Исключить","",IF('Настройки'!$B$10="Абсолютные значения",ABS(AF392),AF392)),AF392)))</x:f>
      </x:c>
      <x:c r="CJ392" s="50" t="str">
        <x:f>IF(28&gt;'Настройки'!$B$3,"",IF(ISBLANK(AG392),IF('Настройки'!$B$9="Нулевой спрос",0,""),IF(AG392&lt;0,IF('Настройки'!$B$10="Исключить","",IF('Настройки'!$B$10="Абсолютные значения",ABS(AG392),AG392)),AG392)))</x:f>
      </x:c>
      <x:c r="CK392" s="50" t="str">
        <x:f>IF(29&gt;'Настройки'!$B$3,"",IF(ISBLANK(AH392),IF('Настройки'!$B$9="Нулевой спрос",0,""),IF(AH392&lt;0,IF('Настройки'!$B$10="Исключить","",IF('Настройки'!$B$10="Абсолютные значения",ABS(AH392),AH392)),AH392)))</x:f>
      </x:c>
      <x:c r="CL392" s="50" t="str">
        <x:f>IF(30&gt;'Настройки'!$B$3,"",IF(ISBLANK(AI392),IF('Настройки'!$B$9="Нулевой спрос",0,""),IF(AI392&lt;0,IF('Настройки'!$B$10="Исключить","",IF('Настройки'!$B$10="Абсолютные значения",ABS(AI392),AI392)),AI392)))</x:f>
      </x:c>
      <x:c r="CM392" s="50" t="str">
        <x:f>IF(31&gt;'Настройки'!$B$3,"",IF(ISBLANK(AJ392),IF('Настройки'!$B$9="Нулевой спрос",0,""),IF(AJ392&lt;0,IF('Настройки'!$B$10="Исключить","",IF('Настройки'!$B$10="Абсолютные значения",ABS(AJ392),AJ392)),AJ392)))</x:f>
      </x:c>
      <x:c r="CN392" s="50" t="str">
        <x:f>IF(32&gt;'Настройки'!$B$3,"",IF(ISBLANK(AK392),IF('Настройки'!$B$9="Нулевой спрос",0,""),IF(AK392&lt;0,IF('Настройки'!$B$10="Исключить","",IF('Настройки'!$B$10="Абсолютные значения",ABS(AK392),AK392)),AK392)))</x:f>
      </x:c>
      <x:c r="CO392" s="50" t="str">
        <x:f>IF(33&gt;'Настройки'!$B$3,"",IF(ISBLANK(AL392),IF('Настройки'!$B$9="Нулевой спрос",0,""),IF(AL392&lt;0,IF('Настройки'!$B$10="Исключить","",IF('Настройки'!$B$10="Абсолютные значения",ABS(AL392),AL392)),AL392)))</x:f>
      </x:c>
      <x:c r="CP392" s="50" t="str">
        <x:f>IF(34&gt;'Настройки'!$B$3,"",IF(ISBLANK(AM392),IF('Настройки'!$B$9="Нулевой спрос",0,""),IF(AM392&lt;0,IF('Настройки'!$B$10="Исключить","",IF('Настройки'!$B$10="Абсолютные значения",ABS(AM392),AM392)),AM392)))</x:f>
      </x:c>
      <x:c r="CQ392" s="50" t="str">
        <x:f>IF(35&gt;'Настройки'!$B$3,"",IF(ISBLANK(AN392),IF('Настройки'!$B$9="Нулевой спрос",0,""),IF(AN392&lt;0,IF('Настройки'!$B$10="Исключить","",IF('Настройки'!$B$10="Абсолютные значения",ABS(AN392),AN392)),AN392)))</x:f>
      </x:c>
      <x:c r="CR392" s="50" t="str">
        <x:f>IF(36&gt;'Настройки'!$B$3,"",IF(ISBLANK(AO392),IF('Настройки'!$B$9="Нулевой спрос",0,""),IF(AO392&lt;0,IF('Настройки'!$B$10="Исключить","",IF('Настройки'!$B$10="Абсолютные значения",ABS(AO392),AO392)),AO392)))</x:f>
      </x:c>
      <x:c r="CS392" s="50" t="str">
        <x:f>IF(OR(1&gt;'Настройки'!$B$3,ISBLANK(BI392),BI392=0),"",BI392)</x:f>
      </x:c>
      <x:c r="CT392" s="50" t="str">
        <x:f>IF(OR(2&gt;'Настройки'!$B$3,ISBLANK(BJ392),BJ392=0),"",BJ392)</x:f>
      </x:c>
      <x:c r="CU392" s="50" t="str">
        <x:f>IF(OR(3&gt;'Настройки'!$B$3,ISBLANK(BK392),BK392=0),"",BK392)</x:f>
      </x:c>
      <x:c r="CV392" s="50" t="str">
        <x:f>IF(OR(4&gt;'Настройки'!$B$3,ISBLANK(BL392),BL392=0),"",BL392)</x:f>
      </x:c>
      <x:c r="CW392" s="50" t="str">
        <x:f>IF(OR(5&gt;'Настройки'!$B$3,ISBLANK(BM392),BM392=0),"",BM392)</x:f>
      </x:c>
      <x:c r="CX392" s="50" t="str">
        <x:f>IF(OR(6&gt;'Настройки'!$B$3,ISBLANK(BN392),BN392=0),"",BN392)</x:f>
      </x:c>
      <x:c r="CY392" s="50" t="str">
        <x:f>IF(OR(7&gt;'Настройки'!$B$3,ISBLANK(BO392),BO392=0),"",BO392)</x:f>
      </x:c>
      <x:c r="CZ392" s="50" t="str">
        <x:f>IF(OR(8&gt;'Настройки'!$B$3,ISBLANK(BP392),BP392=0),"",BP392)</x:f>
      </x:c>
      <x:c r="DA392" s="50" t="str">
        <x:f>IF(OR(9&gt;'Настройки'!$B$3,ISBLANK(BQ392),BQ392=0),"",BQ392)</x:f>
      </x:c>
      <x:c r="DB392" s="50" t="str">
        <x:f>IF(OR(10&gt;'Настройки'!$B$3,ISBLANK(BR392),BR392=0),"",BR392)</x:f>
      </x:c>
      <x:c r="DC392" s="50" t="str">
        <x:f>IF(OR(11&gt;'Настройки'!$B$3,ISBLANK(BS392),BS392=0),"",BS392)</x:f>
      </x:c>
      <x:c r="DD392" s="50" t="str">
        <x:f>IF(OR(12&gt;'Настройки'!$B$3,ISBLANK(BT392),BT392=0),"",BT392)</x:f>
      </x:c>
      <x:c r="DE392" s="50" t="str">
        <x:f>IF(OR(13&gt;'Настройки'!$B$3,ISBLANK(BU392),BU392=0),"",BU392)</x:f>
      </x:c>
      <x:c r="DF392" s="50" t="str">
        <x:f>IF(OR(14&gt;'Настройки'!$B$3,ISBLANK(BV392),BV392=0),"",BV392)</x:f>
      </x:c>
      <x:c r="DG392" s="50" t="str">
        <x:f>IF(OR(15&gt;'Настройки'!$B$3,ISBLANK(BW392),BW392=0),"",BW392)</x:f>
      </x:c>
      <x:c r="DH392" s="50" t="str">
        <x:f>IF(OR(16&gt;'Настройки'!$B$3,ISBLANK(BX392),BX392=0),"",BX392)</x:f>
      </x:c>
      <x:c r="DI392" s="50" t="str">
        <x:f>IF(OR(17&gt;'Настройки'!$B$3,ISBLANK(BY392),BY392=0),"",BY392)</x:f>
      </x:c>
      <x:c r="DJ392" s="50" t="str">
        <x:f>IF(OR(18&gt;'Настройки'!$B$3,ISBLANK(BZ392),BZ392=0),"",BZ392)</x:f>
      </x:c>
      <x:c r="DK392" s="50" t="str">
        <x:f>IF(OR(19&gt;'Настройки'!$B$3,ISBLANK(CA392),CA392=0),"",CA392)</x:f>
      </x:c>
      <x:c r="DL392" s="50" t="str">
        <x:f>IF(OR(20&gt;'Настройки'!$B$3,ISBLANK(CB392),CB392=0),"",CB392)</x:f>
      </x:c>
      <x:c r="DM392" s="50" t="str">
        <x:f>IF(OR(21&gt;'Настройки'!$B$3,ISBLANK(CC392),CC392=0),"",CC392)</x:f>
      </x:c>
      <x:c r="DN392" s="50" t="str">
        <x:f>IF(OR(22&gt;'Настройки'!$B$3,ISBLANK(CD392),CD392=0),"",CD392)</x:f>
      </x:c>
      <x:c r="DO392" s="50" t="str">
        <x:f>IF(OR(23&gt;'Настройки'!$B$3,ISBLANK(CE392),CE392=0),"",CE392)</x:f>
      </x:c>
      <x:c r="DP392" s="50" t="str">
        <x:f>IF(OR(24&gt;'Настройки'!$B$3,ISBLANK(CF392),CF392=0),"",CF392)</x:f>
      </x:c>
      <x:c r="DQ392" s="50" t="str">
        <x:f>IF(OR(25&gt;'Настройки'!$B$3,ISBLANK(CG392),CG392=0),"",CG392)</x:f>
      </x:c>
      <x:c r="DR392" s="50" t="str">
        <x:f>IF(OR(26&gt;'Настройки'!$B$3,ISBLANK(CH392),CH392=0),"",CH392)</x:f>
      </x:c>
      <x:c r="DS392" s="50" t="str">
        <x:f>IF(OR(27&gt;'Настройки'!$B$3,ISBLANK(CI392),CI392=0),"",CI392)</x:f>
      </x:c>
      <x:c r="DT392" s="50" t="str">
        <x:f>IF(OR(28&gt;'Настройки'!$B$3,ISBLANK(CJ392),CJ392=0),"",CJ392)</x:f>
      </x:c>
      <x:c r="DU392" s="50" t="str">
        <x:f>IF(OR(29&gt;'Настройки'!$B$3,ISBLANK(CK392),CK392=0),"",CK392)</x:f>
      </x:c>
      <x:c r="DV392" s="50" t="str">
        <x:f>IF(OR(30&gt;'Настройки'!$B$3,ISBLANK(CL392),CL392=0),"",CL392)</x:f>
      </x:c>
      <x:c r="DW392" s="50" t="str">
        <x:f>IF(OR(31&gt;'Настройки'!$B$3,ISBLANK(CM392),CM392=0),"",CM392)</x:f>
      </x:c>
      <x:c r="DX392" s="50" t="str">
        <x:f>IF(OR(32&gt;'Настройки'!$B$3,ISBLANK(CN392),CN392=0),"",CN392)</x:f>
      </x:c>
      <x:c r="DY392" s="50" t="str">
        <x:f>IF(OR(33&gt;'Настройки'!$B$3,ISBLANK(CO392),CO392=0),"",CO392)</x:f>
      </x:c>
      <x:c r="DZ392" s="50" t="str">
        <x:f>IF(OR(34&gt;'Настройки'!$B$3,ISBLANK(CP392),CP392=0),"",CP392)</x:f>
      </x:c>
      <x:c r="EA392" s="50" t="str">
        <x:f>IF(OR(35&gt;'Настройки'!$B$3,ISBLANK(CQ392),CQ392=0),"",CQ392)</x:f>
      </x:c>
      <x:c r="EB392" s="50" t="str">
        <x:f>IF(OR(36&gt;'Настройки'!$B$3,ISBLANK(CR392),CR392=0),"",CR392)</x:f>
      </x:c>
      <x:c r="EC392" s="50" t="str">
        <x:f>IF(A392="","",IF(OR(BB392="AZ",BB392="BZ"),10000+ROW(),IF(AZ392&gt;'Настройки'!$B$11,20000+ROW(),IF(BF392&lt;&gt;"Обычный",30000+ROW(),IF(AX392&lt;=0,40000+ROW(),"")))))</x:f>
      </x:c>
      <x:c r="ED392" s="50" t="str">
        <x:f>IF(EC392="","",COUNTIFS($EC$2:$EC$1001,"&gt;0",$EC$2:$EC$1001,"&lt;"&amp;EC392)+1)</x:f>
      </x:c>
    </x:row>
    <x:row r="393">
      <x:c r="A393" s="115"/>
      <x:c r="B393" s="115"/>
      <x:c r="C393" s="115"/>
      <x:c r="D393" s="118"/>
      <x:c r="E393" s="118"/>
      <x:c r="F393" s="118"/>
      <x:c r="G393" s="118"/>
      <x:c r="H393" s="118"/>
      <x:c r="I393" s="118"/>
      <x:c r="J393" s="118"/>
      <x:c r="K393" s="118"/>
      <x:c r="L393" s="118"/>
      <x:c r="M393" s="118"/>
      <x:c r="N393" s="118"/>
      <x:c r="O393" s="118"/>
      <x:c r="P393" s="118"/>
      <x:c r="Q393" s="118"/>
      <x:c r="R393" s="118"/>
      <x:c r="S393" s="118"/>
      <x:c r="T393" s="118"/>
      <x:c r="U393" s="118"/>
      <x:c r="V393" s="118"/>
      <x:c r="W393" s="118"/>
      <x:c r="X393" s="118"/>
      <x:c r="Y393" s="118"/>
      <x:c r="Z393" s="118"/>
      <x:c r="AA393" s="118"/>
      <x:c r="AB393" s="118"/>
      <x:c r="AC393" s="118"/>
      <x:c r="AD393" s="118"/>
      <x:c r="AE393" s="118"/>
      <x:c r="AF393" s="118"/>
      <x:c r="AG393" s="118"/>
      <x:c r="AH393" s="118"/>
      <x:c r="AI393" s="118"/>
      <x:c r="AJ393" s="118"/>
      <x:c r="AK393" s="118"/>
      <x:c r="AL393" s="118"/>
      <x:c r="AM393" s="118"/>
      <x:c r="AN393" s="118"/>
      <x:c r="AO393" s="118"/>
      <x:c r="AP393" s="115"/>
      <x:c r="AQ393" s="49" t="str">
        <x:f>IF(A393="","",COUNT(BI393:INDEX(BI393:CR393,1,'Настройки'!$B$3)))</x:f>
      </x:c>
      <x:c r="AR393" s="49" t="str">
        <x:f>IF(A393="","",SUM(BI393:INDEX(BI393:CR393,1,'Настройки'!$B$3)))</x:f>
      </x:c>
      <x:c r="AS393" s="58" t="str">
        <x:f>IF(A393="","",IF('Настройки'!$B$4="Стоимость потребления",AR393*D393,IF('Настройки'!$B$4="Количество",AR393,E393)))</x:f>
      </x:c>
      <x:c r="AT393" s="61" t="str">
        <x:f>IF(OR(A393="",AS393&lt;0,SUM($AS$2:$AS$1001)&lt;=0),"",AS393/SUM($AS$2:$AS$1001))</x:f>
      </x:c>
      <x:c r="AU393" s="61" t="str">
        <x:f>IF(OR(A393="",AS393&lt;0,SUM($AS$2:$AS$1001)&lt;=0),"",SUMIFS($AS$2:$AS$1001,$AS$2:$AS$1001,"&gt;"&amp;AS393)/SUM($AS$2:$AS$1001))</x:f>
      </x:c>
      <x:c r="AV393" s="61" t="str">
        <x:f>IF(OR(A393="",AS393&lt;0,SUM($AS$2:$AS$1001)&lt;=0),"",SUMIFS($AS$2:$AS$1001,$AS$2:$AS$1001,"&gt;="&amp;AS393)/SUM($AS$2:$AS$1001))</x:f>
      </x:c>
      <x:c r="AW393" s="49" t="str">
        <x:f>IF(A393="","",IF(SUM($AS$2:$AS$1001)&lt;=0,"Не определён",IF(AS393&lt;0,"Исключение",IF(AU393&lt;'Настройки'!$B$5,"A",IF(AU393&lt;'Настройки'!$B$6,"B","C")))))</x:f>
      </x:c>
      <x:c r="AX393" s="58" t="str">
        <x:f>IF(A393="","",IF(AQ393=0,"",AVERAGE(BI393:INDEX(BI393:CR393,1,'Настройки'!$B$3))))</x:f>
      </x:c>
      <x:c r="AY393" s="58" t="str">
        <x:f>IF(OR(A393="",AQ393=0),"",STDEVP(BI393:INDEX(BI393:CR393,1,'Настройки'!$B$3)))</x:f>
      </x:c>
      <x:c r="AZ393" s="61" t="str">
        <x:f>IF(OR(A393="",AQ393&lt;'Настройки'!$B$12,AX393&lt;=0,AND('Настройки'!$B$10="Блокировать",COUNTIF(F393:INDEX(F393:AO393,1,'Настройки'!$B$3),"&lt;0")&gt;0)),"",AY393/ABS(AX393))</x:f>
      </x:c>
      <x:c r="BA393" s="49" t="str">
        <x:f>IF(A393="","",IF(AND('Настройки'!$B$10="Блокировать",COUNTIF(F393:INDEX(F393:AO393,1,'Настройки'!$B$3),"&lt;0")&gt;0),"Не определён",IF(AQ393&lt;'Настройки'!$B$12,"Не определён",IF(AX393=0,"Нет спроса",IF(AX393&lt;0,"Не определён",IF(AZ393&lt;='Настройки'!$B$7,"X",IF(AZ393&lt;='Настройки'!$B$8,"Y","Z")))))))</x:f>
      </x:c>
      <x:c r="BB393" s="49" t="str">
        <x:f>IF(OR(A393="",LEN(AW393)&lt;&gt;1,LEN(BA393)&lt;&gt;1),"",AW393&amp;BA393)</x:f>
      </x:c>
      <x:c r="BC393" s="61" t="str">
        <x:f>IF(OR(A393="",AQ393=0),"",(COUNT(BI393:INDEX(BI393:CR393,1,'Настройки'!$B$3))-COUNT(CS393:INDEX(CS393:EB393,1,'Настройки'!$B$3)))/AQ393)</x:f>
      </x:c>
      <x:c r="BD393" s="64" t="str">
        <x:f>IF(OR(A393="",COUNT(CS393:INDEX(CS393:EB393,1,'Настройки'!$B$3))=0),"",AQ393/COUNT(CS393:INDEX(CS393:EB393,1,'Настройки'!$B$3)))</x:f>
      </x:c>
      <x:c r="BE393" s="64" t="str">
        <x:f>IF(OR(A393="",COUNT(CS393:INDEX(CS393:EB393,1,'Настройки'!$B$3))=0),"",IF(AVERAGE(CS393:INDEX(CS393:EB393,1,'Настройки'!$B$3))=0,"",(STDEVP(CS393:INDEX(CS393:EB393,1,'Настройки'!$B$3))/ABS(AVERAGE(CS393:INDEX(CS393:EB393,1,'Настройки'!$B$3))))^2))</x:f>
      </x:c>
      <x:c r="BF393" s="49" t="str">
        <x:f>IF(A393="","",IF(AQ393&lt;3,"Недостаточно",IF(AQ393&lt;6,"Предварительный","Обычный")))</x:f>
      </x:c>
      <x:c r="BG393" s="49" t="str">
        <x:f>IF(A393="","",IF(COUNTIF(F393:INDEX(F393:AO393,1,'Настройки'!$B$3),"&lt;0")&gt;0,IF('Настройки'!$B$10="Блокировать","Отрицательный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"),"")&amp;IF(AQ393&lt;3,"Недостаточно истории. ",IF(AQ393&lt;6,"Предварительная классификация. ",""))&amp;IF(AX393=0,"Нет спроса за горизонт. ","")&amp;IF(AZ393&gt;'Настройки'!$B$11,"Экстремальная вариативность. ",""))</x:f>
      </x:c>
      <x:c r="BH393" s="49" t="str">
        <x:f>IF(A393="","",IFERROR(VLOOKUP(BB393,'Настройки'!$D$3:$E$11,2,FALSE),"Сначала проверьте исходные данные и историю спроса.")&amp;" Уточните срок поставки, MOQ и критичность.")</x:f>
      </x:c>
      <x:c r="BI393" s="50" t="str">
        <x:f>IF(1&gt;'Настройки'!$B$3,"",IF(ISBLANK(F393),IF('Настройки'!$B$9="Нулевой спрос",0,""),IF(F393&lt;0,IF('Настройки'!$B$10="Исключить","",IF('Настройки'!$B$10="Абсолютные значения",ABS(F393),F393)),F393)))</x:f>
      </x:c>
      <x:c r="BJ393" s="50" t="str">
        <x:f>IF(2&gt;'Настройки'!$B$3,"",IF(ISBLANK(G393),IF('Настройки'!$B$9="Нулевой спрос",0,""),IF(G393&lt;0,IF('Настройки'!$B$10="Исключить","",IF('Настройки'!$B$10="Абсолютные значения",ABS(G393),G393)),G393)))</x:f>
      </x:c>
      <x:c r="BK393" s="50" t="str">
        <x:f>IF(3&gt;'Настройки'!$B$3,"",IF(ISBLANK(H393),IF('Настройки'!$B$9="Нулевой спрос",0,""),IF(H393&lt;0,IF('Настройки'!$B$10="Исключить","",IF('Настройки'!$B$10="Абсолютные значения",ABS(H393),H393)),H393)))</x:f>
      </x:c>
      <x:c r="BL393" s="50" t="str">
        <x:f>IF(4&gt;'Настройки'!$B$3,"",IF(ISBLANK(I393),IF('Настройки'!$B$9="Нулевой спрос",0,""),IF(I393&lt;0,IF('Настройки'!$B$10="Исключить","",IF('Настройки'!$B$10="Абсолютные значения",ABS(I393),I393)),I393)))</x:f>
      </x:c>
      <x:c r="BM393" s="50" t="str">
        <x:f>IF(5&gt;'Настройки'!$B$3,"",IF(ISBLANK(J393),IF('Настройки'!$B$9="Нулевой спрос",0,""),IF(J393&lt;0,IF('Настройки'!$B$10="Исключить","",IF('Настройки'!$B$10="Абсолютные значения",ABS(J393),J393)),J393)))</x:f>
      </x:c>
      <x:c r="BN393" s="50" t="str">
        <x:f>IF(6&gt;'Настройки'!$B$3,"",IF(ISBLANK(K393),IF('Настройки'!$B$9="Нулевой спрос",0,""),IF(K393&lt;0,IF('Настройки'!$B$10="Исключить","",IF('Настройки'!$B$10="Абсолютные значения",ABS(K393),K393)),K393)))</x:f>
      </x:c>
      <x:c r="BO393" s="50" t="str">
        <x:f>IF(7&gt;'Настройки'!$B$3,"",IF(ISBLANK(L393),IF('Настройки'!$B$9="Нулевой спрос",0,""),IF(L393&lt;0,IF('Настройки'!$B$10="Исключить","",IF('Настройки'!$B$10="Абсолютные значения",ABS(L393),L393)),L393)))</x:f>
      </x:c>
      <x:c r="BP393" s="50" t="str">
        <x:f>IF(8&gt;'Настройки'!$B$3,"",IF(ISBLANK(M393),IF('Настройки'!$B$9="Нулевой спрос",0,""),IF(M393&lt;0,IF('Настройки'!$B$10="Исключить","",IF('Настройки'!$B$10="Абсолютные значения",ABS(M393),M393)),M393)))</x:f>
      </x:c>
      <x:c r="BQ393" s="50" t="str">
        <x:f>IF(9&gt;'Настройки'!$B$3,"",IF(ISBLANK(N393),IF('Настройки'!$B$9="Нулевой спрос",0,""),IF(N393&lt;0,IF('Настройки'!$B$10="Исключить","",IF('Настройки'!$B$10="Абсолютные значения",ABS(N393),N393)),N393)))</x:f>
      </x:c>
      <x:c r="BR393" s="50" t="str">
        <x:f>IF(10&gt;'Настройки'!$B$3,"",IF(ISBLANK(O393),IF('Настройки'!$B$9="Нулевой спрос",0,""),IF(O393&lt;0,IF('Настройки'!$B$10="Исключить","",IF('Настройки'!$B$10="Абсолютные значения",ABS(O393),O393)),O393)))</x:f>
      </x:c>
      <x:c r="BS393" s="50" t="str">
        <x:f>IF(11&gt;'Настройки'!$B$3,"",IF(ISBLANK(P393),IF('Настройки'!$B$9="Нулевой спрос",0,""),IF(P393&lt;0,IF('Настройки'!$B$10="Исключить","",IF('Настройки'!$B$10="Абсолютные значения",ABS(P393),P393)),P393)))</x:f>
      </x:c>
      <x:c r="BT393" s="50" t="str">
        <x:f>IF(12&gt;'Настройки'!$B$3,"",IF(ISBLANK(Q393),IF('Настройки'!$B$9="Нулевой спрос",0,""),IF(Q393&lt;0,IF('Настройки'!$B$10="Исключить","",IF('Настройки'!$B$10="Абсолютные значения",ABS(Q393),Q393)),Q393)))</x:f>
      </x:c>
      <x:c r="BU393" s="50" t="str">
        <x:f>IF(13&gt;'Настройки'!$B$3,"",IF(ISBLANK(R393),IF('Настройки'!$B$9="Нулевой спрос",0,""),IF(R393&lt;0,IF('Настройки'!$B$10="Исключить","",IF('Настройки'!$B$10="Абсолютные значения",ABS(R393),R393)),R393)))</x:f>
      </x:c>
      <x:c r="BV393" s="50" t="str">
        <x:f>IF(14&gt;'Настройки'!$B$3,"",IF(ISBLANK(S393),IF('Настройки'!$B$9="Нулевой спрос",0,""),IF(S393&lt;0,IF('Настройки'!$B$10="Исключить","",IF('Настройки'!$B$10="Абсолютные значения",ABS(S393),S393)),S393)))</x:f>
      </x:c>
      <x:c r="BW393" s="50" t="str">
        <x:f>IF(15&gt;'Настройки'!$B$3,"",IF(ISBLANK(T393),IF('Настройки'!$B$9="Нулевой спрос",0,""),IF(T393&lt;0,IF('Настройки'!$B$10="Исключить","",IF('Настройки'!$B$10="Абсолютные значения",ABS(T393),T393)),T393)))</x:f>
      </x:c>
      <x:c r="BX393" s="50" t="str">
        <x:f>IF(16&gt;'Настройки'!$B$3,"",IF(ISBLANK(U393),IF('Настройки'!$B$9="Нулевой спрос",0,""),IF(U393&lt;0,IF('Настройки'!$B$10="Исключить","",IF('Настройки'!$B$10="Абсолютные значения",ABS(U393),U393)),U393)))</x:f>
      </x:c>
      <x:c r="BY393" s="50" t="str">
        <x:f>IF(17&gt;'Настройки'!$B$3,"",IF(ISBLANK(V393),IF('Настройки'!$B$9="Нулевой спрос",0,""),IF(V393&lt;0,IF('Настройки'!$B$10="Исключить","",IF('Настройки'!$B$10="Абсолютные значения",ABS(V393),V393)),V393)))</x:f>
      </x:c>
      <x:c r="BZ393" s="50" t="str">
        <x:f>IF(18&gt;'Настройки'!$B$3,"",IF(ISBLANK(W393),IF('Настройки'!$B$9="Нулевой спрос",0,""),IF(W393&lt;0,IF('Настройки'!$B$10="Исключить","",IF('Настройки'!$B$10="Абсолютные значения",ABS(W393),W393)),W393)))</x:f>
      </x:c>
      <x:c r="CA393" s="50" t="str">
        <x:f>IF(19&gt;'Настройки'!$B$3,"",IF(ISBLANK(X393),IF('Настройки'!$B$9="Нулевой спрос",0,""),IF(X393&lt;0,IF('Настройки'!$B$10="Исключить","",IF('Настройки'!$B$10="Абсолютные значения",ABS(X393),X393)),X393)))</x:f>
      </x:c>
      <x:c r="CB393" s="50" t="str">
        <x:f>IF(20&gt;'Настройки'!$B$3,"",IF(ISBLANK(Y393),IF('Настройки'!$B$9="Нулевой спрос",0,""),IF(Y393&lt;0,IF('Настройки'!$B$10="Исключить","",IF('Настройки'!$B$10="Абсолютные значения",ABS(Y393),Y393)),Y393)))</x:f>
      </x:c>
      <x:c r="CC393" s="50" t="str">
        <x:f>IF(21&gt;'Настройки'!$B$3,"",IF(ISBLANK(Z393),IF('Настройки'!$B$9="Нулевой спрос",0,""),IF(Z393&lt;0,IF('Настройки'!$B$10="Исключить","",IF('Настройки'!$B$10="Абсолютные значения",ABS(Z393),Z393)),Z393)))</x:f>
      </x:c>
      <x:c r="CD393" s="50" t="str">
        <x:f>IF(22&gt;'Настройки'!$B$3,"",IF(ISBLANK(AA393),IF('Настройки'!$B$9="Нулевой спрос",0,""),IF(AA393&lt;0,IF('Настройки'!$B$10="Исключить","",IF('Настройки'!$B$10="Абсолютные значения",ABS(AA393),AA393)),AA393)))</x:f>
      </x:c>
      <x:c r="CE393" s="50" t="str">
        <x:f>IF(23&gt;'Настройки'!$B$3,"",IF(ISBLANK(AB393),IF('Настройки'!$B$9="Нулевой спрос",0,""),IF(AB393&lt;0,IF('Настройки'!$B$10="Исключить","",IF('Настройки'!$B$10="Абсолютные значения",ABS(AB393),AB393)),AB393)))</x:f>
      </x:c>
      <x:c r="CF393" s="50" t="str">
        <x:f>IF(24&gt;'Настройки'!$B$3,"",IF(ISBLANK(AC393),IF('Настройки'!$B$9="Нулевой спрос",0,""),IF(AC393&lt;0,IF('Настройки'!$B$10="Исключить","",IF('Настройки'!$B$10="Абсолютные значения",ABS(AC393),AC393)),AC393)))</x:f>
      </x:c>
      <x:c r="CG393" s="50" t="str">
        <x:f>IF(25&gt;'Настройки'!$B$3,"",IF(ISBLANK(AD393),IF('Настройки'!$B$9="Нулевой спрос",0,""),IF(AD393&lt;0,IF('Настройки'!$B$10="Исключить","",IF('Настройки'!$B$10="Абсолютные значения",ABS(AD393),AD393)),AD393)))</x:f>
      </x:c>
      <x:c r="CH393" s="50" t="str">
        <x:f>IF(26&gt;'Настройки'!$B$3,"",IF(ISBLANK(AE393),IF('Настройки'!$B$9="Нулевой спрос",0,""),IF(AE393&lt;0,IF('Настройки'!$B$10="Исключить","",IF('Настройки'!$B$10="Абсолютные значения",ABS(AE393),AE393)),AE393)))</x:f>
      </x:c>
      <x:c r="CI393" s="50" t="str">
        <x:f>IF(27&gt;'Настройки'!$B$3,"",IF(ISBLANK(AF393),IF('Настройки'!$B$9="Нулевой спрос",0,""),IF(AF393&lt;0,IF('Настройки'!$B$10="Исключить","",IF('Настройки'!$B$10="Абсолютные значения",ABS(AF393),AF393)),AF393)))</x:f>
      </x:c>
      <x:c r="CJ393" s="50" t="str">
        <x:f>IF(28&gt;'Настройки'!$B$3,"",IF(ISBLANK(AG393),IF('Настройки'!$B$9="Нулевой спрос",0,""),IF(AG393&lt;0,IF('Настройки'!$B$10="Исключить","",IF('Настройки'!$B$10="Абсолютные значения",ABS(AG393),AG393)),AG393)))</x:f>
      </x:c>
      <x:c r="CK393" s="50" t="str">
        <x:f>IF(29&gt;'Настройки'!$B$3,"",IF(ISBLANK(AH393),IF('Настройки'!$B$9="Нулевой спрос",0,""),IF(AH393&lt;0,IF('Настройки'!$B$10="Исключить","",IF('Настройки'!$B$10="Абсолютные значения",ABS(AH393),AH393)),AH393)))</x:f>
      </x:c>
      <x:c r="CL393" s="50" t="str">
        <x:f>IF(30&gt;'Настройки'!$B$3,"",IF(ISBLANK(AI393),IF('Настройки'!$B$9="Нулевой спрос",0,""),IF(AI393&lt;0,IF('Настройки'!$B$10="Исключить","",IF('Настройки'!$B$10="Абсолютные значения",ABS(AI393),AI393)),AI393)))</x:f>
      </x:c>
      <x:c r="CM393" s="50" t="str">
        <x:f>IF(31&gt;'Настройки'!$B$3,"",IF(ISBLANK(AJ393),IF('Настройки'!$B$9="Нулевой спрос",0,""),IF(AJ393&lt;0,IF('Настройки'!$B$10="Исключить","",IF('Настройки'!$B$10="Абсолютные значения",ABS(AJ393),AJ393)),AJ393)))</x:f>
      </x:c>
      <x:c r="CN393" s="50" t="str">
        <x:f>IF(32&gt;'Настройки'!$B$3,"",IF(ISBLANK(AK393),IF('Настройки'!$B$9="Нулевой спрос",0,""),IF(AK393&lt;0,IF('Настройки'!$B$10="Исключить","",IF('Настройки'!$B$10="Абсолютные значения",ABS(AK393),AK393)),AK393)))</x:f>
      </x:c>
      <x:c r="CO393" s="50" t="str">
        <x:f>IF(33&gt;'Настройки'!$B$3,"",IF(ISBLANK(AL393),IF('Настройки'!$B$9="Нулевой спрос",0,""),IF(AL393&lt;0,IF('Настройки'!$B$10="Исключить","",IF('Настройки'!$B$10="Абсолютные значения",ABS(AL393),AL393)),AL393)))</x:f>
      </x:c>
      <x:c r="CP393" s="50" t="str">
        <x:f>IF(34&gt;'Настройки'!$B$3,"",IF(ISBLANK(AM393),IF('Настройки'!$B$9="Нулевой спрос",0,""),IF(AM393&lt;0,IF('Настройки'!$B$10="Исключить","",IF('Настройки'!$B$10="Абсолютные значения",ABS(AM393),AM393)),AM393)))</x:f>
      </x:c>
      <x:c r="CQ393" s="50" t="str">
        <x:f>IF(35&gt;'Настройки'!$B$3,"",IF(ISBLANK(AN393),IF('Настройки'!$B$9="Нулевой спрос",0,""),IF(AN393&lt;0,IF('Настройки'!$B$10="Исключить","",IF('Настройки'!$B$10="Абсолютные значения",ABS(AN393),AN393)),AN393)))</x:f>
      </x:c>
      <x:c r="CR393" s="50" t="str">
        <x:f>IF(36&gt;'Настройки'!$B$3,"",IF(ISBLANK(AO393),IF('Настройки'!$B$9="Нулевой спрос",0,""),IF(AO393&lt;0,IF('Настройки'!$B$10="Исключить","",IF('Настройки'!$B$10="Абсолютные значения",ABS(AO393),AO393)),AO393)))</x:f>
      </x:c>
      <x:c r="CS393" s="50" t="str">
        <x:f>IF(OR(1&gt;'Настройки'!$B$3,ISBLANK(BI393),BI393=0),"",BI393)</x:f>
      </x:c>
      <x:c r="CT393" s="50" t="str">
        <x:f>IF(OR(2&gt;'Настройки'!$B$3,ISBLANK(BJ393),BJ393=0),"",BJ393)</x:f>
      </x:c>
      <x:c r="CU393" s="50" t="str">
        <x:f>IF(OR(3&gt;'Настройки'!$B$3,ISBLANK(BK393),BK393=0),"",BK393)</x:f>
      </x:c>
      <x:c r="CV393" s="50" t="str">
        <x:f>IF(OR(4&gt;'Настройки'!$B$3,ISBLANK(BL393),BL393=0),"",BL393)</x:f>
      </x:c>
      <x:c r="CW393" s="50" t="str">
        <x:f>IF(OR(5&gt;'Настройки'!$B$3,ISBLANK(BM393),BM393=0),"",BM393)</x:f>
      </x:c>
      <x:c r="CX393" s="50" t="str">
        <x:f>IF(OR(6&gt;'Настройки'!$B$3,ISBLANK(BN393),BN393=0),"",BN393)</x:f>
      </x:c>
      <x:c r="CY393" s="50" t="str">
        <x:f>IF(OR(7&gt;'Настройки'!$B$3,ISBLANK(BO393),BO393=0),"",BO393)</x:f>
      </x:c>
      <x:c r="CZ393" s="50" t="str">
        <x:f>IF(OR(8&gt;'Настройки'!$B$3,ISBLANK(BP393),BP393=0),"",BP393)</x:f>
      </x:c>
      <x:c r="DA393" s="50" t="str">
        <x:f>IF(OR(9&gt;'Настройки'!$B$3,ISBLANK(BQ393),BQ393=0),"",BQ393)</x:f>
      </x:c>
      <x:c r="DB393" s="50" t="str">
        <x:f>IF(OR(10&gt;'Настройки'!$B$3,ISBLANK(BR393),BR393=0),"",BR393)</x:f>
      </x:c>
      <x:c r="DC393" s="50" t="str">
        <x:f>IF(OR(11&gt;'Настройки'!$B$3,ISBLANK(BS393),BS393=0),"",BS393)</x:f>
      </x:c>
      <x:c r="DD393" s="50" t="str">
        <x:f>IF(OR(12&gt;'Настройки'!$B$3,ISBLANK(BT393),BT393=0),"",BT393)</x:f>
      </x:c>
      <x:c r="DE393" s="50" t="str">
        <x:f>IF(OR(13&gt;'Настройки'!$B$3,ISBLANK(BU393),BU393=0),"",BU393)</x:f>
      </x:c>
      <x:c r="DF393" s="50" t="str">
        <x:f>IF(OR(14&gt;'Настройки'!$B$3,ISBLANK(BV393),BV393=0),"",BV393)</x:f>
      </x:c>
      <x:c r="DG393" s="50" t="str">
        <x:f>IF(OR(15&gt;'Настройки'!$B$3,ISBLANK(BW393),BW393=0),"",BW393)</x:f>
      </x:c>
      <x:c r="DH393" s="50" t="str">
        <x:f>IF(OR(16&gt;'Настройки'!$B$3,ISBLANK(BX393),BX393=0),"",BX393)</x:f>
      </x:c>
      <x:c r="DI393" s="50" t="str">
        <x:f>IF(OR(17&gt;'Настройки'!$B$3,ISBLANK(BY393),BY393=0),"",BY393)</x:f>
      </x:c>
      <x:c r="DJ393" s="50" t="str">
        <x:f>IF(OR(18&gt;'Настройки'!$B$3,ISBLANK(BZ393),BZ393=0),"",BZ393)</x:f>
      </x:c>
      <x:c r="DK393" s="50" t="str">
        <x:f>IF(OR(19&gt;'Настройки'!$B$3,ISBLANK(CA393),CA393=0),"",CA393)</x:f>
      </x:c>
      <x:c r="DL393" s="50" t="str">
        <x:f>IF(OR(20&gt;'Настройки'!$B$3,ISBLANK(CB393),CB393=0),"",CB393)</x:f>
      </x:c>
      <x:c r="DM393" s="50" t="str">
        <x:f>IF(OR(21&gt;'Настройки'!$B$3,ISBLANK(CC393),CC393=0),"",CC393)</x:f>
      </x:c>
      <x:c r="DN393" s="50" t="str">
        <x:f>IF(OR(22&gt;'Настройки'!$B$3,ISBLANK(CD393),CD393=0),"",CD393)</x:f>
      </x:c>
      <x:c r="DO393" s="50" t="str">
        <x:f>IF(OR(23&gt;'Настройки'!$B$3,ISBLANK(CE393),CE393=0),"",CE393)</x:f>
      </x:c>
      <x:c r="DP393" s="50" t="str">
        <x:f>IF(OR(24&gt;'Настройки'!$B$3,ISBLANK(CF393),CF393=0),"",CF393)</x:f>
      </x:c>
      <x:c r="DQ393" s="50" t="str">
        <x:f>IF(OR(25&gt;'Настройки'!$B$3,ISBLANK(CG393),CG393=0),"",CG393)</x:f>
      </x:c>
      <x:c r="DR393" s="50" t="str">
        <x:f>IF(OR(26&gt;'Настройки'!$B$3,ISBLANK(CH393),CH393=0),"",CH393)</x:f>
      </x:c>
      <x:c r="DS393" s="50" t="str">
        <x:f>IF(OR(27&gt;'Настройки'!$B$3,ISBLANK(CI393),CI393=0),"",CI393)</x:f>
      </x:c>
      <x:c r="DT393" s="50" t="str">
        <x:f>IF(OR(28&gt;'Настройки'!$B$3,ISBLANK(CJ393),CJ393=0),"",CJ393)</x:f>
      </x:c>
      <x:c r="DU393" s="50" t="str">
        <x:f>IF(OR(29&gt;'Настройки'!$B$3,ISBLANK(CK393),CK393=0),"",CK393)</x:f>
      </x:c>
      <x:c r="DV393" s="50" t="str">
        <x:f>IF(OR(30&gt;'Настройки'!$B$3,ISBLANK(CL393),CL393=0),"",CL393)</x:f>
      </x:c>
      <x:c r="DW393" s="50" t="str">
        <x:f>IF(OR(31&gt;'Настройки'!$B$3,ISBLANK(CM393),CM393=0),"",CM393)</x:f>
      </x:c>
      <x:c r="DX393" s="50" t="str">
        <x:f>IF(OR(32&gt;'Настройки'!$B$3,ISBLANK(CN393),CN393=0),"",CN393)</x:f>
      </x:c>
      <x:c r="DY393" s="50" t="str">
        <x:f>IF(OR(33&gt;'Настройки'!$B$3,ISBLANK(CO393),CO393=0),"",CO393)</x:f>
      </x:c>
      <x:c r="DZ393" s="50" t="str">
        <x:f>IF(OR(34&gt;'Настройки'!$B$3,ISBLANK(CP393),CP393=0),"",CP393)</x:f>
      </x:c>
      <x:c r="EA393" s="50" t="str">
        <x:f>IF(OR(35&gt;'Настройки'!$B$3,ISBLANK(CQ393),CQ393=0),"",CQ393)</x:f>
      </x:c>
      <x:c r="EB393" s="50" t="str">
        <x:f>IF(OR(36&gt;'Настройки'!$B$3,ISBLANK(CR393),CR393=0),"",CR393)</x:f>
      </x:c>
      <x:c r="EC393" s="50" t="str">
        <x:f>IF(A393="","",IF(OR(BB393="AZ",BB393="BZ"),10000+ROW(),IF(AZ393&gt;'Настройки'!$B$11,20000+ROW(),IF(BF393&lt;&gt;"Обычный",30000+ROW(),IF(AX393&lt;=0,40000+ROW(),"")))))</x:f>
      </x:c>
      <x:c r="ED393" s="50" t="str">
        <x:f>IF(EC393="","",COUNTIFS($EC$2:$EC$1001,"&gt;0",$EC$2:$EC$1001,"&lt;"&amp;EC393)+1)</x:f>
      </x:c>
    </x:row>
    <x:row r="394">
      <x:c r="A394" s="115"/>
      <x:c r="B394" s="115"/>
      <x:c r="C394" s="115"/>
      <x:c r="D394" s="118"/>
      <x:c r="E394" s="118"/>
      <x:c r="F394" s="118"/>
      <x:c r="G394" s="118"/>
      <x:c r="H394" s="118"/>
      <x:c r="I394" s="118"/>
      <x:c r="J394" s="118"/>
      <x:c r="K394" s="118"/>
      <x:c r="L394" s="118"/>
      <x:c r="M394" s="118"/>
      <x:c r="N394" s="118"/>
      <x:c r="O394" s="118"/>
      <x:c r="P394" s="118"/>
      <x:c r="Q394" s="118"/>
      <x:c r="R394" s="118"/>
      <x:c r="S394" s="118"/>
      <x:c r="T394" s="118"/>
      <x:c r="U394" s="118"/>
      <x:c r="V394" s="118"/>
      <x:c r="W394" s="118"/>
      <x:c r="X394" s="118"/>
      <x:c r="Y394" s="118"/>
      <x:c r="Z394" s="118"/>
      <x:c r="AA394" s="118"/>
      <x:c r="AB394" s="118"/>
      <x:c r="AC394" s="118"/>
      <x:c r="AD394" s="118"/>
      <x:c r="AE394" s="118"/>
      <x:c r="AF394" s="118"/>
      <x:c r="AG394" s="118"/>
      <x:c r="AH394" s="118"/>
      <x:c r="AI394" s="118"/>
      <x:c r="AJ394" s="118"/>
      <x:c r="AK394" s="118"/>
      <x:c r="AL394" s="118"/>
      <x:c r="AM394" s="118"/>
      <x:c r="AN394" s="118"/>
      <x:c r="AO394" s="118"/>
      <x:c r="AP394" s="115"/>
      <x:c r="AQ394" s="49" t="str">
        <x:f>IF(A394="","",COUNT(BI394:INDEX(BI394:CR394,1,'Настройки'!$B$3)))</x:f>
      </x:c>
      <x:c r="AR394" s="49" t="str">
        <x:f>IF(A394="","",SUM(BI394:INDEX(BI394:CR394,1,'Настройки'!$B$3)))</x:f>
      </x:c>
      <x:c r="AS394" s="58" t="str">
        <x:f>IF(A394="","",IF('Настройки'!$B$4="Стоимость потребления",AR394*D394,IF('Настройки'!$B$4="Количество",AR394,E394)))</x:f>
      </x:c>
      <x:c r="AT394" s="61" t="str">
        <x:f>IF(OR(A394="",AS394&lt;0,SUM($AS$2:$AS$1001)&lt;=0),"",AS394/SUM($AS$2:$AS$1001))</x:f>
      </x:c>
      <x:c r="AU394" s="61" t="str">
        <x:f>IF(OR(A394="",AS394&lt;0,SUM($AS$2:$AS$1001)&lt;=0),"",SUMIFS($AS$2:$AS$1001,$AS$2:$AS$1001,"&gt;"&amp;AS394)/SUM($AS$2:$AS$1001))</x:f>
      </x:c>
      <x:c r="AV394" s="61" t="str">
        <x:f>IF(OR(A394="",AS394&lt;0,SUM($AS$2:$AS$1001)&lt;=0),"",SUMIFS($AS$2:$AS$1001,$AS$2:$AS$1001,"&gt;="&amp;AS394)/SUM($AS$2:$AS$1001))</x:f>
      </x:c>
      <x:c r="AW394" s="49" t="str">
        <x:f>IF(A394="","",IF(SUM($AS$2:$AS$1001)&lt;=0,"Не определён",IF(AS394&lt;0,"Исключение",IF(AU394&lt;'Настройки'!$B$5,"A",IF(AU394&lt;'Настройки'!$B$6,"B","C")))))</x:f>
      </x:c>
      <x:c r="AX394" s="58" t="str">
        <x:f>IF(A394="","",IF(AQ394=0,"",AVERAGE(BI394:INDEX(BI394:CR394,1,'Настройки'!$B$3))))</x:f>
      </x:c>
      <x:c r="AY394" s="58" t="str">
        <x:f>IF(OR(A394="",AQ394=0),"",STDEVP(BI394:INDEX(BI394:CR394,1,'Настройки'!$B$3)))</x:f>
      </x:c>
      <x:c r="AZ394" s="61" t="str">
        <x:f>IF(OR(A394="",AQ394&lt;'Настройки'!$B$12,AX394&lt;=0,AND('Настройки'!$B$10="Блокировать",COUNTIF(F394:INDEX(F394:AO394,1,'Настройки'!$B$3),"&lt;0")&gt;0)),"",AY394/ABS(AX394))</x:f>
      </x:c>
      <x:c r="BA394" s="49" t="str">
        <x:f>IF(A394="","",IF(AND('Настройки'!$B$10="Блокировать",COUNTIF(F394:INDEX(F394:AO394,1,'Настройки'!$B$3),"&lt;0")&gt;0),"Не определён",IF(AQ394&lt;'Настройки'!$B$12,"Не определён",IF(AX394=0,"Нет спроса",IF(AX394&lt;0,"Не определён",IF(AZ394&lt;='Настройки'!$B$7,"X",IF(AZ394&lt;='Настройки'!$B$8,"Y","Z")))))))</x:f>
      </x:c>
      <x:c r="BB394" s="49" t="str">
        <x:f>IF(OR(A394="",LEN(AW394)&lt;&gt;1,LEN(BA394)&lt;&gt;1),"",AW394&amp;BA394)</x:f>
      </x:c>
      <x:c r="BC394" s="61" t="str">
        <x:f>IF(OR(A394="",AQ394=0),"",(COUNT(BI394:INDEX(BI394:CR394,1,'Настройки'!$B$3))-COUNT(CS394:INDEX(CS394:EB394,1,'Настройки'!$B$3)))/AQ394)</x:f>
      </x:c>
      <x:c r="BD394" s="64" t="str">
        <x:f>IF(OR(A394="",COUNT(CS394:INDEX(CS394:EB394,1,'Настройки'!$B$3))=0),"",AQ394/COUNT(CS394:INDEX(CS394:EB394,1,'Настройки'!$B$3)))</x:f>
      </x:c>
      <x:c r="BE394" s="64" t="str">
        <x:f>IF(OR(A394="",COUNT(CS394:INDEX(CS394:EB394,1,'Настройки'!$B$3))=0),"",IF(AVERAGE(CS394:INDEX(CS394:EB394,1,'Настройки'!$B$3))=0,"",(STDEVP(CS394:INDEX(CS394:EB394,1,'Настройки'!$B$3))/ABS(AVERAGE(CS394:INDEX(CS394:EB394,1,'Настройки'!$B$3))))^2))</x:f>
      </x:c>
      <x:c r="BF394" s="49" t="str">
        <x:f>IF(A394="","",IF(AQ394&lt;3,"Недостаточно",IF(AQ394&lt;6,"Предварительный","Обычный")))</x:f>
      </x:c>
      <x:c r="BG394" s="49" t="str">
        <x:f>IF(A394="","",IF(COUNTIF(F394:INDEX(F394:AO394,1,'Настройки'!$B$3),"&lt;0")&gt;0,IF('Настройки'!$B$10="Блокировать","Отрицательный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"),"")&amp;IF(AQ394&lt;3,"Недостаточно истории. ",IF(AQ394&lt;6,"Предварительная классификация. ",""))&amp;IF(AX394=0,"Нет спроса за горизонт. ","")&amp;IF(AZ394&gt;'Настройки'!$B$11,"Экстремальная вариативность. ",""))</x:f>
      </x:c>
      <x:c r="BH394" s="49" t="str">
        <x:f>IF(A394="","",IFERROR(VLOOKUP(BB394,'Настройки'!$D$3:$E$11,2,FALSE),"Сначала проверьте исходные данные и историю спроса.")&amp;" Уточните срок поставки, MOQ и критичность.")</x:f>
      </x:c>
      <x:c r="BI394" s="50" t="str">
        <x:f>IF(1&gt;'Настройки'!$B$3,"",IF(ISBLANK(F394),IF('Настройки'!$B$9="Нулевой спрос",0,""),IF(F394&lt;0,IF('Настройки'!$B$10="Исключить","",IF('Настройки'!$B$10="Абсолютные значения",ABS(F394),F394)),F394)))</x:f>
      </x:c>
      <x:c r="BJ394" s="50" t="str">
        <x:f>IF(2&gt;'Настройки'!$B$3,"",IF(ISBLANK(G394),IF('Настройки'!$B$9="Нулевой спрос",0,""),IF(G394&lt;0,IF('Настройки'!$B$10="Исключить","",IF('Настройки'!$B$10="Абсолютные значения",ABS(G394),G394)),G394)))</x:f>
      </x:c>
      <x:c r="BK394" s="50" t="str">
        <x:f>IF(3&gt;'Настройки'!$B$3,"",IF(ISBLANK(H394),IF('Настройки'!$B$9="Нулевой спрос",0,""),IF(H394&lt;0,IF('Настройки'!$B$10="Исключить","",IF('Настройки'!$B$10="Абсолютные значения",ABS(H394),H394)),H394)))</x:f>
      </x:c>
      <x:c r="BL394" s="50" t="str">
        <x:f>IF(4&gt;'Настройки'!$B$3,"",IF(ISBLANK(I394),IF('Настройки'!$B$9="Нулевой спрос",0,""),IF(I394&lt;0,IF('Настройки'!$B$10="Исключить","",IF('Настройки'!$B$10="Абсолютные значения",ABS(I394),I394)),I394)))</x:f>
      </x:c>
      <x:c r="BM394" s="50" t="str">
        <x:f>IF(5&gt;'Настройки'!$B$3,"",IF(ISBLANK(J394),IF('Настройки'!$B$9="Нулевой спрос",0,""),IF(J394&lt;0,IF('Настройки'!$B$10="Исключить","",IF('Настройки'!$B$10="Абсолютные значения",ABS(J394),J394)),J394)))</x:f>
      </x:c>
      <x:c r="BN394" s="50" t="str">
        <x:f>IF(6&gt;'Настройки'!$B$3,"",IF(ISBLANK(K394),IF('Настройки'!$B$9="Нулевой спрос",0,""),IF(K394&lt;0,IF('Настройки'!$B$10="Исключить","",IF('Настройки'!$B$10="Абсолютные значения",ABS(K394),K394)),K394)))</x:f>
      </x:c>
      <x:c r="BO394" s="50" t="str">
        <x:f>IF(7&gt;'Настройки'!$B$3,"",IF(ISBLANK(L394),IF('Настройки'!$B$9="Нулевой спрос",0,""),IF(L394&lt;0,IF('Настройки'!$B$10="Исключить","",IF('Настройки'!$B$10="Абсолютные значения",ABS(L394),L394)),L394)))</x:f>
      </x:c>
      <x:c r="BP394" s="50" t="str">
        <x:f>IF(8&gt;'Настройки'!$B$3,"",IF(ISBLANK(M394),IF('Настройки'!$B$9="Нулевой спрос",0,""),IF(M394&lt;0,IF('Настройки'!$B$10="Исключить","",IF('Настройки'!$B$10="Абсолютные значения",ABS(M394),M394)),M394)))</x:f>
      </x:c>
      <x:c r="BQ394" s="50" t="str">
        <x:f>IF(9&gt;'Настройки'!$B$3,"",IF(ISBLANK(N394),IF('Настройки'!$B$9="Нулевой спрос",0,""),IF(N394&lt;0,IF('Настройки'!$B$10="Исключить","",IF('Настройки'!$B$10="Абсолютные значения",ABS(N394),N394)),N394)))</x:f>
      </x:c>
      <x:c r="BR394" s="50" t="str">
        <x:f>IF(10&gt;'Настройки'!$B$3,"",IF(ISBLANK(O394),IF('Настройки'!$B$9="Нулевой спрос",0,""),IF(O394&lt;0,IF('Настройки'!$B$10="Исключить","",IF('Настройки'!$B$10="Абсолютные значения",ABS(O394),O394)),O394)))</x:f>
      </x:c>
      <x:c r="BS394" s="50" t="str">
        <x:f>IF(11&gt;'Настройки'!$B$3,"",IF(ISBLANK(P394),IF('Настройки'!$B$9="Нулевой спрос",0,""),IF(P394&lt;0,IF('Настройки'!$B$10="Исключить","",IF('Настройки'!$B$10="Абсолютные значения",ABS(P394),P394)),P394)))</x:f>
      </x:c>
      <x:c r="BT394" s="50" t="str">
        <x:f>IF(12&gt;'Настройки'!$B$3,"",IF(ISBLANK(Q394),IF('Настройки'!$B$9="Нулевой спрос",0,""),IF(Q394&lt;0,IF('Настройки'!$B$10="Исключить","",IF('Настройки'!$B$10="Абсолютные значения",ABS(Q394),Q394)),Q394)))</x:f>
      </x:c>
      <x:c r="BU394" s="50" t="str">
        <x:f>IF(13&gt;'Настройки'!$B$3,"",IF(ISBLANK(R394),IF('Настройки'!$B$9="Нулевой спрос",0,""),IF(R394&lt;0,IF('Настройки'!$B$10="Исключить","",IF('Настройки'!$B$10="Абсолютные значения",ABS(R394),R394)),R394)))</x:f>
      </x:c>
      <x:c r="BV394" s="50" t="str">
        <x:f>IF(14&gt;'Настройки'!$B$3,"",IF(ISBLANK(S394),IF('Настройки'!$B$9="Нулевой спрос",0,""),IF(S394&lt;0,IF('Настройки'!$B$10="Исключить","",IF('Настройки'!$B$10="Абсолютные значения",ABS(S394),S394)),S394)))</x:f>
      </x:c>
      <x:c r="BW394" s="50" t="str">
        <x:f>IF(15&gt;'Настройки'!$B$3,"",IF(ISBLANK(T394),IF('Настройки'!$B$9="Нулевой спрос",0,""),IF(T394&lt;0,IF('Настройки'!$B$10="Исключить","",IF('Настройки'!$B$10="Абсолютные значения",ABS(T394),T394)),T394)))</x:f>
      </x:c>
      <x:c r="BX394" s="50" t="str">
        <x:f>IF(16&gt;'Настройки'!$B$3,"",IF(ISBLANK(U394),IF('Настройки'!$B$9="Нулевой спрос",0,""),IF(U394&lt;0,IF('Настройки'!$B$10="Исключить","",IF('Настройки'!$B$10="Абсолютные значения",ABS(U394),U394)),U394)))</x:f>
      </x:c>
      <x:c r="BY394" s="50" t="str">
        <x:f>IF(17&gt;'Настройки'!$B$3,"",IF(ISBLANK(V394),IF('Настройки'!$B$9="Нулевой спрос",0,""),IF(V394&lt;0,IF('Настройки'!$B$10="Исключить","",IF('Настройки'!$B$10="Абсолютные значения",ABS(V394),V394)),V394)))</x:f>
      </x:c>
      <x:c r="BZ394" s="50" t="str">
        <x:f>IF(18&gt;'Настройки'!$B$3,"",IF(ISBLANK(W394),IF('Настройки'!$B$9="Нулевой спрос",0,""),IF(W394&lt;0,IF('Настройки'!$B$10="Исключить","",IF('Настройки'!$B$10="Абсолютные значения",ABS(W394),W394)),W394)))</x:f>
      </x:c>
      <x:c r="CA394" s="50" t="str">
        <x:f>IF(19&gt;'Настройки'!$B$3,"",IF(ISBLANK(X394),IF('Настройки'!$B$9="Нулевой спрос",0,""),IF(X394&lt;0,IF('Настройки'!$B$10="Исключить","",IF('Настройки'!$B$10="Абсолютные значения",ABS(X394),X394)),X394)))</x:f>
      </x:c>
      <x:c r="CB394" s="50" t="str">
        <x:f>IF(20&gt;'Настройки'!$B$3,"",IF(ISBLANK(Y394),IF('Настройки'!$B$9="Нулевой спрос",0,""),IF(Y394&lt;0,IF('Настройки'!$B$10="Исключить","",IF('Настройки'!$B$10="Абсолютные значения",ABS(Y394),Y394)),Y394)))</x:f>
      </x:c>
      <x:c r="CC394" s="50" t="str">
        <x:f>IF(21&gt;'Настройки'!$B$3,"",IF(ISBLANK(Z394),IF('Настройки'!$B$9="Нулевой спрос",0,""),IF(Z394&lt;0,IF('Настройки'!$B$10="Исключить","",IF('Настройки'!$B$10="Абсолютные значения",ABS(Z394),Z394)),Z394)))</x:f>
      </x:c>
      <x:c r="CD394" s="50" t="str">
        <x:f>IF(22&gt;'Настройки'!$B$3,"",IF(ISBLANK(AA394),IF('Настройки'!$B$9="Нулевой спрос",0,""),IF(AA394&lt;0,IF('Настройки'!$B$10="Исключить","",IF('Настройки'!$B$10="Абсолютные значения",ABS(AA394),AA394)),AA394)))</x:f>
      </x:c>
      <x:c r="CE394" s="50" t="str">
        <x:f>IF(23&gt;'Настройки'!$B$3,"",IF(ISBLANK(AB394),IF('Настройки'!$B$9="Нулевой спрос",0,""),IF(AB394&lt;0,IF('Настройки'!$B$10="Исключить","",IF('Настройки'!$B$10="Абсолютные значения",ABS(AB394),AB394)),AB394)))</x:f>
      </x:c>
      <x:c r="CF394" s="50" t="str">
        <x:f>IF(24&gt;'Настройки'!$B$3,"",IF(ISBLANK(AC394),IF('Настройки'!$B$9="Нулевой спрос",0,""),IF(AC394&lt;0,IF('Настройки'!$B$10="Исключить","",IF('Настройки'!$B$10="Абсолютные значения",ABS(AC394),AC394)),AC394)))</x:f>
      </x:c>
      <x:c r="CG394" s="50" t="str">
        <x:f>IF(25&gt;'Настройки'!$B$3,"",IF(ISBLANK(AD394),IF('Настройки'!$B$9="Нулевой спрос",0,""),IF(AD394&lt;0,IF('Настройки'!$B$10="Исключить","",IF('Настройки'!$B$10="Абсолютные значения",ABS(AD394),AD394)),AD394)))</x:f>
      </x:c>
      <x:c r="CH394" s="50" t="str">
        <x:f>IF(26&gt;'Настройки'!$B$3,"",IF(ISBLANK(AE394),IF('Настройки'!$B$9="Нулевой спрос",0,""),IF(AE394&lt;0,IF('Настройки'!$B$10="Исключить","",IF('Настройки'!$B$10="Абсолютные значения",ABS(AE394),AE394)),AE394)))</x:f>
      </x:c>
      <x:c r="CI394" s="50" t="str">
        <x:f>IF(27&gt;'Настройки'!$B$3,"",IF(ISBLANK(AF394),IF('Настройки'!$B$9="Нулевой спрос",0,""),IF(AF394&lt;0,IF('Настройки'!$B$10="Исключить","",IF('Настройки'!$B$10="Абсолютные значения",ABS(AF394),AF394)),AF394)))</x:f>
      </x:c>
      <x:c r="CJ394" s="50" t="str">
        <x:f>IF(28&gt;'Настройки'!$B$3,"",IF(ISBLANK(AG394),IF('Настройки'!$B$9="Нулевой спрос",0,""),IF(AG394&lt;0,IF('Настройки'!$B$10="Исключить","",IF('Настройки'!$B$10="Абсолютные значения",ABS(AG394),AG394)),AG394)))</x:f>
      </x:c>
      <x:c r="CK394" s="50" t="str">
        <x:f>IF(29&gt;'Настройки'!$B$3,"",IF(ISBLANK(AH394),IF('Настройки'!$B$9="Нулевой спрос",0,""),IF(AH394&lt;0,IF('Настройки'!$B$10="Исключить","",IF('Настройки'!$B$10="Абсолютные значения",ABS(AH394),AH394)),AH394)))</x:f>
      </x:c>
      <x:c r="CL394" s="50" t="str">
        <x:f>IF(30&gt;'Настройки'!$B$3,"",IF(ISBLANK(AI394),IF('Настройки'!$B$9="Нулевой спрос",0,""),IF(AI394&lt;0,IF('Настройки'!$B$10="Исключить","",IF('Настройки'!$B$10="Абсолютные значения",ABS(AI394),AI394)),AI394)))</x:f>
      </x:c>
      <x:c r="CM394" s="50" t="str">
        <x:f>IF(31&gt;'Настройки'!$B$3,"",IF(ISBLANK(AJ394),IF('Настройки'!$B$9="Нулевой спрос",0,""),IF(AJ394&lt;0,IF('Настройки'!$B$10="Исключить","",IF('Настройки'!$B$10="Абсолютные значения",ABS(AJ394),AJ394)),AJ394)))</x:f>
      </x:c>
      <x:c r="CN394" s="50" t="str">
        <x:f>IF(32&gt;'Настройки'!$B$3,"",IF(ISBLANK(AK394),IF('Настройки'!$B$9="Нулевой спрос",0,""),IF(AK394&lt;0,IF('Настройки'!$B$10="Исключить","",IF('Настройки'!$B$10="Абсолютные значения",ABS(AK394),AK394)),AK394)))</x:f>
      </x:c>
      <x:c r="CO394" s="50" t="str">
        <x:f>IF(33&gt;'Настройки'!$B$3,"",IF(ISBLANK(AL394),IF('Настройки'!$B$9="Нулевой спрос",0,""),IF(AL394&lt;0,IF('Настройки'!$B$10="Исключить","",IF('Настройки'!$B$10="Абсолютные значения",ABS(AL394),AL394)),AL394)))</x:f>
      </x:c>
      <x:c r="CP394" s="50" t="str">
        <x:f>IF(34&gt;'Настройки'!$B$3,"",IF(ISBLANK(AM394),IF('Настройки'!$B$9="Нулевой спрос",0,""),IF(AM394&lt;0,IF('Настройки'!$B$10="Исключить","",IF('Настройки'!$B$10="Абсолютные значения",ABS(AM394),AM394)),AM394)))</x:f>
      </x:c>
      <x:c r="CQ394" s="50" t="str">
        <x:f>IF(35&gt;'Настройки'!$B$3,"",IF(ISBLANK(AN394),IF('Настройки'!$B$9="Нулевой спрос",0,""),IF(AN394&lt;0,IF('Настройки'!$B$10="Исключить","",IF('Настройки'!$B$10="Абсолютные значения",ABS(AN394),AN394)),AN394)))</x:f>
      </x:c>
      <x:c r="CR394" s="50" t="str">
        <x:f>IF(36&gt;'Настройки'!$B$3,"",IF(ISBLANK(AO394),IF('Настройки'!$B$9="Нулевой спрос",0,""),IF(AO394&lt;0,IF('Настройки'!$B$10="Исключить","",IF('Настройки'!$B$10="Абсолютные значения",ABS(AO394),AO394)),AO394)))</x:f>
      </x:c>
      <x:c r="CS394" s="50" t="str">
        <x:f>IF(OR(1&gt;'Настройки'!$B$3,ISBLANK(BI394),BI394=0),"",BI394)</x:f>
      </x:c>
      <x:c r="CT394" s="50" t="str">
        <x:f>IF(OR(2&gt;'Настройки'!$B$3,ISBLANK(BJ394),BJ394=0),"",BJ394)</x:f>
      </x:c>
      <x:c r="CU394" s="50" t="str">
        <x:f>IF(OR(3&gt;'Настройки'!$B$3,ISBLANK(BK394),BK394=0),"",BK394)</x:f>
      </x:c>
      <x:c r="CV394" s="50" t="str">
        <x:f>IF(OR(4&gt;'Настройки'!$B$3,ISBLANK(BL394),BL394=0),"",BL394)</x:f>
      </x:c>
      <x:c r="CW394" s="50" t="str">
        <x:f>IF(OR(5&gt;'Настройки'!$B$3,ISBLANK(BM394),BM394=0),"",BM394)</x:f>
      </x:c>
      <x:c r="CX394" s="50" t="str">
        <x:f>IF(OR(6&gt;'Настройки'!$B$3,ISBLANK(BN394),BN394=0),"",BN394)</x:f>
      </x:c>
      <x:c r="CY394" s="50" t="str">
        <x:f>IF(OR(7&gt;'Настройки'!$B$3,ISBLANK(BO394),BO394=0),"",BO394)</x:f>
      </x:c>
      <x:c r="CZ394" s="50" t="str">
        <x:f>IF(OR(8&gt;'Настройки'!$B$3,ISBLANK(BP394),BP394=0),"",BP394)</x:f>
      </x:c>
      <x:c r="DA394" s="50" t="str">
        <x:f>IF(OR(9&gt;'Настройки'!$B$3,ISBLANK(BQ394),BQ394=0),"",BQ394)</x:f>
      </x:c>
      <x:c r="DB394" s="50" t="str">
        <x:f>IF(OR(10&gt;'Настройки'!$B$3,ISBLANK(BR394),BR394=0),"",BR394)</x:f>
      </x:c>
      <x:c r="DC394" s="50" t="str">
        <x:f>IF(OR(11&gt;'Настройки'!$B$3,ISBLANK(BS394),BS394=0),"",BS394)</x:f>
      </x:c>
      <x:c r="DD394" s="50" t="str">
        <x:f>IF(OR(12&gt;'Настройки'!$B$3,ISBLANK(BT394),BT394=0),"",BT394)</x:f>
      </x:c>
      <x:c r="DE394" s="50" t="str">
        <x:f>IF(OR(13&gt;'Настройки'!$B$3,ISBLANK(BU394),BU394=0),"",BU394)</x:f>
      </x:c>
      <x:c r="DF394" s="50" t="str">
        <x:f>IF(OR(14&gt;'Настройки'!$B$3,ISBLANK(BV394),BV394=0),"",BV394)</x:f>
      </x:c>
      <x:c r="DG394" s="50" t="str">
        <x:f>IF(OR(15&gt;'Настройки'!$B$3,ISBLANK(BW394),BW394=0),"",BW394)</x:f>
      </x:c>
      <x:c r="DH394" s="50" t="str">
        <x:f>IF(OR(16&gt;'Настройки'!$B$3,ISBLANK(BX394),BX394=0),"",BX394)</x:f>
      </x:c>
      <x:c r="DI394" s="50" t="str">
        <x:f>IF(OR(17&gt;'Настройки'!$B$3,ISBLANK(BY394),BY394=0),"",BY394)</x:f>
      </x:c>
      <x:c r="DJ394" s="50" t="str">
        <x:f>IF(OR(18&gt;'Настройки'!$B$3,ISBLANK(BZ394),BZ394=0),"",BZ394)</x:f>
      </x:c>
      <x:c r="DK394" s="50" t="str">
        <x:f>IF(OR(19&gt;'Настройки'!$B$3,ISBLANK(CA394),CA394=0),"",CA394)</x:f>
      </x:c>
      <x:c r="DL394" s="50" t="str">
        <x:f>IF(OR(20&gt;'Настройки'!$B$3,ISBLANK(CB394),CB394=0),"",CB394)</x:f>
      </x:c>
      <x:c r="DM394" s="50" t="str">
        <x:f>IF(OR(21&gt;'Настройки'!$B$3,ISBLANK(CC394),CC394=0),"",CC394)</x:f>
      </x:c>
      <x:c r="DN394" s="50" t="str">
        <x:f>IF(OR(22&gt;'Настройки'!$B$3,ISBLANK(CD394),CD394=0),"",CD394)</x:f>
      </x:c>
      <x:c r="DO394" s="50" t="str">
        <x:f>IF(OR(23&gt;'Настройки'!$B$3,ISBLANK(CE394),CE394=0),"",CE394)</x:f>
      </x:c>
      <x:c r="DP394" s="50" t="str">
        <x:f>IF(OR(24&gt;'Настройки'!$B$3,ISBLANK(CF394),CF394=0),"",CF394)</x:f>
      </x:c>
      <x:c r="DQ394" s="50" t="str">
        <x:f>IF(OR(25&gt;'Настройки'!$B$3,ISBLANK(CG394),CG394=0),"",CG394)</x:f>
      </x:c>
      <x:c r="DR394" s="50" t="str">
        <x:f>IF(OR(26&gt;'Настройки'!$B$3,ISBLANK(CH394),CH394=0),"",CH394)</x:f>
      </x:c>
      <x:c r="DS394" s="50" t="str">
        <x:f>IF(OR(27&gt;'Настройки'!$B$3,ISBLANK(CI394),CI394=0),"",CI394)</x:f>
      </x:c>
      <x:c r="DT394" s="50" t="str">
        <x:f>IF(OR(28&gt;'Настройки'!$B$3,ISBLANK(CJ394),CJ394=0),"",CJ394)</x:f>
      </x:c>
      <x:c r="DU394" s="50" t="str">
        <x:f>IF(OR(29&gt;'Настройки'!$B$3,ISBLANK(CK394),CK394=0),"",CK394)</x:f>
      </x:c>
      <x:c r="DV394" s="50" t="str">
        <x:f>IF(OR(30&gt;'Настройки'!$B$3,ISBLANK(CL394),CL394=0),"",CL394)</x:f>
      </x:c>
      <x:c r="DW394" s="50" t="str">
        <x:f>IF(OR(31&gt;'Настройки'!$B$3,ISBLANK(CM394),CM394=0),"",CM394)</x:f>
      </x:c>
      <x:c r="DX394" s="50" t="str">
        <x:f>IF(OR(32&gt;'Настройки'!$B$3,ISBLANK(CN394),CN394=0),"",CN394)</x:f>
      </x:c>
      <x:c r="DY394" s="50" t="str">
        <x:f>IF(OR(33&gt;'Настройки'!$B$3,ISBLANK(CO394),CO394=0),"",CO394)</x:f>
      </x:c>
      <x:c r="DZ394" s="50" t="str">
        <x:f>IF(OR(34&gt;'Настройки'!$B$3,ISBLANK(CP394),CP394=0),"",CP394)</x:f>
      </x:c>
      <x:c r="EA394" s="50" t="str">
        <x:f>IF(OR(35&gt;'Настройки'!$B$3,ISBLANK(CQ394),CQ394=0),"",CQ394)</x:f>
      </x:c>
      <x:c r="EB394" s="50" t="str">
        <x:f>IF(OR(36&gt;'Настройки'!$B$3,ISBLANK(CR394),CR394=0),"",CR394)</x:f>
      </x:c>
      <x:c r="EC394" s="50" t="str">
        <x:f>IF(A394="","",IF(OR(BB394="AZ",BB394="BZ"),10000+ROW(),IF(AZ394&gt;'Настройки'!$B$11,20000+ROW(),IF(BF394&lt;&gt;"Обычный",30000+ROW(),IF(AX394&lt;=0,40000+ROW(),"")))))</x:f>
      </x:c>
      <x:c r="ED394" s="50" t="str">
        <x:f>IF(EC394="","",COUNTIFS($EC$2:$EC$1001,"&gt;0",$EC$2:$EC$1001,"&lt;"&amp;EC394)+1)</x:f>
      </x:c>
    </x:row>
    <x:row r="395">
      <x:c r="A395" s="115"/>
      <x:c r="B395" s="115"/>
      <x:c r="C395" s="115"/>
      <x:c r="D395" s="118"/>
      <x:c r="E395" s="118"/>
      <x:c r="F395" s="118"/>
      <x:c r="G395" s="118"/>
      <x:c r="H395" s="118"/>
      <x:c r="I395" s="118"/>
      <x:c r="J395" s="118"/>
      <x:c r="K395" s="118"/>
      <x:c r="L395" s="118"/>
      <x:c r="M395" s="118"/>
      <x:c r="N395" s="118"/>
      <x:c r="O395" s="118"/>
      <x:c r="P395" s="118"/>
      <x:c r="Q395" s="118"/>
      <x:c r="R395" s="118"/>
      <x:c r="S395" s="118"/>
      <x:c r="T395" s="118"/>
      <x:c r="U395" s="118"/>
      <x:c r="V395" s="118"/>
      <x:c r="W395" s="118"/>
      <x:c r="X395" s="118"/>
      <x:c r="Y395" s="118"/>
      <x:c r="Z395" s="118"/>
      <x:c r="AA395" s="118"/>
      <x:c r="AB395" s="118"/>
      <x:c r="AC395" s="118"/>
      <x:c r="AD395" s="118"/>
      <x:c r="AE395" s="118"/>
      <x:c r="AF395" s="118"/>
      <x:c r="AG395" s="118"/>
      <x:c r="AH395" s="118"/>
      <x:c r="AI395" s="118"/>
      <x:c r="AJ395" s="118"/>
      <x:c r="AK395" s="118"/>
      <x:c r="AL395" s="118"/>
      <x:c r="AM395" s="118"/>
      <x:c r="AN395" s="118"/>
      <x:c r="AO395" s="118"/>
      <x:c r="AP395" s="115"/>
      <x:c r="AQ395" s="49" t="str">
        <x:f>IF(A395="","",COUNT(BI395:INDEX(BI395:CR395,1,'Настройки'!$B$3)))</x:f>
      </x:c>
      <x:c r="AR395" s="49" t="str">
        <x:f>IF(A395="","",SUM(BI395:INDEX(BI395:CR395,1,'Настройки'!$B$3)))</x:f>
      </x:c>
      <x:c r="AS395" s="58" t="str">
        <x:f>IF(A395="","",IF('Настройки'!$B$4="Стоимость потребления",AR395*D395,IF('Настройки'!$B$4="Количество",AR395,E395)))</x:f>
      </x:c>
      <x:c r="AT395" s="61" t="str">
        <x:f>IF(OR(A395="",AS395&lt;0,SUM($AS$2:$AS$1001)&lt;=0),"",AS395/SUM($AS$2:$AS$1001))</x:f>
      </x:c>
      <x:c r="AU395" s="61" t="str">
        <x:f>IF(OR(A395="",AS395&lt;0,SUM($AS$2:$AS$1001)&lt;=0),"",SUMIFS($AS$2:$AS$1001,$AS$2:$AS$1001,"&gt;"&amp;AS395)/SUM($AS$2:$AS$1001))</x:f>
      </x:c>
      <x:c r="AV395" s="61" t="str">
        <x:f>IF(OR(A395="",AS395&lt;0,SUM($AS$2:$AS$1001)&lt;=0),"",SUMIFS($AS$2:$AS$1001,$AS$2:$AS$1001,"&gt;="&amp;AS395)/SUM($AS$2:$AS$1001))</x:f>
      </x:c>
      <x:c r="AW395" s="49" t="str">
        <x:f>IF(A395="","",IF(SUM($AS$2:$AS$1001)&lt;=0,"Не определён",IF(AS395&lt;0,"Исключение",IF(AU395&lt;'Настройки'!$B$5,"A",IF(AU395&lt;'Настройки'!$B$6,"B","C")))))</x:f>
      </x:c>
      <x:c r="AX395" s="58" t="str">
        <x:f>IF(A395="","",IF(AQ395=0,"",AVERAGE(BI395:INDEX(BI395:CR395,1,'Настройки'!$B$3))))</x:f>
      </x:c>
      <x:c r="AY395" s="58" t="str">
        <x:f>IF(OR(A395="",AQ395=0),"",STDEVP(BI395:INDEX(BI395:CR395,1,'Настройки'!$B$3)))</x:f>
      </x:c>
      <x:c r="AZ395" s="61" t="str">
        <x:f>IF(OR(A395="",AQ395&lt;'Настройки'!$B$12,AX395&lt;=0,AND('Настройки'!$B$10="Блокировать",COUNTIF(F395:INDEX(F395:AO395,1,'Настройки'!$B$3),"&lt;0")&gt;0)),"",AY395/ABS(AX395))</x:f>
      </x:c>
      <x:c r="BA395" s="49" t="str">
        <x:f>IF(A395="","",IF(AND('Настройки'!$B$10="Блокировать",COUNTIF(F395:INDEX(F395:AO395,1,'Настройки'!$B$3),"&lt;0")&gt;0),"Не определён",IF(AQ395&lt;'Настройки'!$B$12,"Не определён",IF(AX395=0,"Нет спроса",IF(AX395&lt;0,"Не определён",IF(AZ395&lt;='Настройки'!$B$7,"X",IF(AZ395&lt;='Настройки'!$B$8,"Y","Z")))))))</x:f>
      </x:c>
      <x:c r="BB395" s="49" t="str">
        <x:f>IF(OR(A395="",LEN(AW395)&lt;&gt;1,LEN(BA395)&lt;&gt;1),"",AW395&amp;BA395)</x:f>
      </x:c>
      <x:c r="BC395" s="61" t="str">
        <x:f>IF(OR(A395="",AQ395=0),"",(COUNT(BI395:INDEX(BI395:CR395,1,'Настройки'!$B$3))-COUNT(CS395:INDEX(CS395:EB395,1,'Настройки'!$B$3)))/AQ395)</x:f>
      </x:c>
      <x:c r="BD395" s="64" t="str">
        <x:f>IF(OR(A395="",COUNT(CS395:INDEX(CS395:EB395,1,'Настройки'!$B$3))=0),"",AQ395/COUNT(CS395:INDEX(CS395:EB395,1,'Настройки'!$B$3)))</x:f>
      </x:c>
      <x:c r="BE395" s="64" t="str">
        <x:f>IF(OR(A395="",COUNT(CS395:INDEX(CS395:EB395,1,'Настройки'!$B$3))=0),"",IF(AVERAGE(CS395:INDEX(CS395:EB395,1,'Настройки'!$B$3))=0,"",(STDEVP(CS395:INDEX(CS395:EB395,1,'Настройки'!$B$3))/ABS(AVERAGE(CS395:INDEX(CS395:EB395,1,'Настройки'!$B$3))))^2))</x:f>
      </x:c>
      <x:c r="BF395" s="49" t="str">
        <x:f>IF(A395="","",IF(AQ395&lt;3,"Недостаточно",IF(AQ395&lt;6,"Предварительный","Обычный")))</x:f>
      </x:c>
      <x:c r="BG395" s="49" t="str">
        <x:f>IF(A395="","",IF(COUNTIF(F395:INDEX(F395:AO395,1,'Настройки'!$B$3),"&lt;0")&gt;0,IF('Настройки'!$B$10="Блокировать","Отрицательный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"),"")&amp;IF(AQ395&lt;3,"Недостаточно истории. ",IF(AQ395&lt;6,"Предварительная классификация. ",""))&amp;IF(AX395=0,"Нет спроса за горизонт. ","")&amp;IF(AZ395&gt;'Настройки'!$B$11,"Экстремальная вариативность. ",""))</x:f>
      </x:c>
      <x:c r="BH395" s="49" t="str">
        <x:f>IF(A395="","",IFERROR(VLOOKUP(BB395,'Настройки'!$D$3:$E$11,2,FALSE),"Сначала проверьте исходные данные и историю спроса.")&amp;" Уточните срок поставки, MOQ и критичность.")</x:f>
      </x:c>
      <x:c r="BI395" s="50" t="str">
        <x:f>IF(1&gt;'Настройки'!$B$3,"",IF(ISBLANK(F395),IF('Настройки'!$B$9="Нулевой спрос",0,""),IF(F395&lt;0,IF('Настройки'!$B$10="Исключить","",IF('Настройки'!$B$10="Абсолютные значения",ABS(F395),F395)),F395)))</x:f>
      </x:c>
      <x:c r="BJ395" s="50" t="str">
        <x:f>IF(2&gt;'Настройки'!$B$3,"",IF(ISBLANK(G395),IF('Настройки'!$B$9="Нулевой спрос",0,""),IF(G395&lt;0,IF('Настройки'!$B$10="Исключить","",IF('Настройки'!$B$10="Абсолютные значения",ABS(G395),G395)),G395)))</x:f>
      </x:c>
      <x:c r="BK395" s="50" t="str">
        <x:f>IF(3&gt;'Настройки'!$B$3,"",IF(ISBLANK(H395),IF('Настройки'!$B$9="Нулевой спрос",0,""),IF(H395&lt;0,IF('Настройки'!$B$10="Исключить","",IF('Настройки'!$B$10="Абсолютные значения",ABS(H395),H395)),H395)))</x:f>
      </x:c>
      <x:c r="BL395" s="50" t="str">
        <x:f>IF(4&gt;'Настройки'!$B$3,"",IF(ISBLANK(I395),IF('Настройки'!$B$9="Нулевой спрос",0,""),IF(I395&lt;0,IF('Настройки'!$B$10="Исключить","",IF('Настройки'!$B$10="Абсолютные значения",ABS(I395),I395)),I395)))</x:f>
      </x:c>
      <x:c r="BM395" s="50" t="str">
        <x:f>IF(5&gt;'Настройки'!$B$3,"",IF(ISBLANK(J395),IF('Настройки'!$B$9="Нулевой спрос",0,""),IF(J395&lt;0,IF('Настройки'!$B$10="Исключить","",IF('Настройки'!$B$10="Абсолютные значения",ABS(J395),J395)),J395)))</x:f>
      </x:c>
      <x:c r="BN395" s="50" t="str">
        <x:f>IF(6&gt;'Настройки'!$B$3,"",IF(ISBLANK(K395),IF('Настройки'!$B$9="Нулевой спрос",0,""),IF(K395&lt;0,IF('Настройки'!$B$10="Исключить","",IF('Настройки'!$B$10="Абсолютные значения",ABS(K395),K395)),K395)))</x:f>
      </x:c>
      <x:c r="BO395" s="50" t="str">
        <x:f>IF(7&gt;'Настройки'!$B$3,"",IF(ISBLANK(L395),IF('Настройки'!$B$9="Нулевой спрос",0,""),IF(L395&lt;0,IF('Настройки'!$B$10="Исключить","",IF('Настройки'!$B$10="Абсолютные значения",ABS(L395),L395)),L395)))</x:f>
      </x:c>
      <x:c r="BP395" s="50" t="str">
        <x:f>IF(8&gt;'Настройки'!$B$3,"",IF(ISBLANK(M395),IF('Настройки'!$B$9="Нулевой спрос",0,""),IF(M395&lt;0,IF('Настройки'!$B$10="Исключить","",IF('Настройки'!$B$10="Абсолютные значения",ABS(M395),M395)),M395)))</x:f>
      </x:c>
      <x:c r="BQ395" s="50" t="str">
        <x:f>IF(9&gt;'Настройки'!$B$3,"",IF(ISBLANK(N395),IF('Настройки'!$B$9="Нулевой спрос",0,""),IF(N395&lt;0,IF('Настройки'!$B$10="Исключить","",IF('Настройки'!$B$10="Абсолютные значения",ABS(N395),N395)),N395)))</x:f>
      </x:c>
      <x:c r="BR395" s="50" t="str">
        <x:f>IF(10&gt;'Настройки'!$B$3,"",IF(ISBLANK(O395),IF('Настройки'!$B$9="Нулевой спрос",0,""),IF(O395&lt;0,IF('Настройки'!$B$10="Исключить","",IF('Настройки'!$B$10="Абсолютные значения",ABS(O395),O395)),O395)))</x:f>
      </x:c>
      <x:c r="BS395" s="50" t="str">
        <x:f>IF(11&gt;'Настройки'!$B$3,"",IF(ISBLANK(P395),IF('Настройки'!$B$9="Нулевой спрос",0,""),IF(P395&lt;0,IF('Настройки'!$B$10="Исключить","",IF('Настройки'!$B$10="Абсолютные значения",ABS(P395),P395)),P395)))</x:f>
      </x:c>
      <x:c r="BT395" s="50" t="str">
        <x:f>IF(12&gt;'Настройки'!$B$3,"",IF(ISBLANK(Q395),IF('Настройки'!$B$9="Нулевой спрос",0,""),IF(Q395&lt;0,IF('Настройки'!$B$10="Исключить","",IF('Настройки'!$B$10="Абсолютные значения",ABS(Q395),Q395)),Q395)))</x:f>
      </x:c>
      <x:c r="BU395" s="50" t="str">
        <x:f>IF(13&gt;'Настройки'!$B$3,"",IF(ISBLANK(R395),IF('Настройки'!$B$9="Нулевой спрос",0,""),IF(R395&lt;0,IF('Настройки'!$B$10="Исключить","",IF('Настройки'!$B$10="Абсолютные значения",ABS(R395),R395)),R395)))</x:f>
      </x:c>
      <x:c r="BV395" s="50" t="str">
        <x:f>IF(14&gt;'Настройки'!$B$3,"",IF(ISBLANK(S395),IF('Настройки'!$B$9="Нулевой спрос",0,""),IF(S395&lt;0,IF('Настройки'!$B$10="Исключить","",IF('Настройки'!$B$10="Абсолютные значения",ABS(S395),S395)),S395)))</x:f>
      </x:c>
      <x:c r="BW395" s="50" t="str">
        <x:f>IF(15&gt;'Настройки'!$B$3,"",IF(ISBLANK(T395),IF('Настройки'!$B$9="Нулевой спрос",0,""),IF(T395&lt;0,IF('Настройки'!$B$10="Исключить","",IF('Настройки'!$B$10="Абсолютные значения",ABS(T395),T395)),T395)))</x:f>
      </x:c>
      <x:c r="BX395" s="50" t="str">
        <x:f>IF(16&gt;'Настройки'!$B$3,"",IF(ISBLANK(U395),IF('Настройки'!$B$9="Нулевой спрос",0,""),IF(U395&lt;0,IF('Настройки'!$B$10="Исключить","",IF('Настройки'!$B$10="Абсолютные значения",ABS(U395),U395)),U395)))</x:f>
      </x:c>
      <x:c r="BY395" s="50" t="str">
        <x:f>IF(17&gt;'Настройки'!$B$3,"",IF(ISBLANK(V395),IF('Настройки'!$B$9="Нулевой спрос",0,""),IF(V395&lt;0,IF('Настройки'!$B$10="Исключить","",IF('Настройки'!$B$10="Абсолютные значения",ABS(V395),V395)),V395)))</x:f>
      </x:c>
      <x:c r="BZ395" s="50" t="str">
        <x:f>IF(18&gt;'Настройки'!$B$3,"",IF(ISBLANK(W395),IF('Настройки'!$B$9="Нулевой спрос",0,""),IF(W395&lt;0,IF('Настройки'!$B$10="Исключить","",IF('Настройки'!$B$10="Абсолютные значения",ABS(W395),W395)),W395)))</x:f>
      </x:c>
      <x:c r="CA395" s="50" t="str">
        <x:f>IF(19&gt;'Настройки'!$B$3,"",IF(ISBLANK(X395),IF('Настройки'!$B$9="Нулевой спрос",0,""),IF(X395&lt;0,IF('Настройки'!$B$10="Исключить","",IF('Настройки'!$B$10="Абсолютные значения",ABS(X395),X395)),X395)))</x:f>
      </x:c>
      <x:c r="CB395" s="50" t="str">
        <x:f>IF(20&gt;'Настройки'!$B$3,"",IF(ISBLANK(Y395),IF('Настройки'!$B$9="Нулевой спрос",0,""),IF(Y395&lt;0,IF('Настройки'!$B$10="Исключить","",IF('Настройки'!$B$10="Абсолютные значения",ABS(Y395),Y395)),Y395)))</x:f>
      </x:c>
      <x:c r="CC395" s="50" t="str">
        <x:f>IF(21&gt;'Настройки'!$B$3,"",IF(ISBLANK(Z395),IF('Настройки'!$B$9="Нулевой спрос",0,""),IF(Z395&lt;0,IF('Настройки'!$B$10="Исключить","",IF('Настройки'!$B$10="Абсолютные значения",ABS(Z395),Z395)),Z395)))</x:f>
      </x:c>
      <x:c r="CD395" s="50" t="str">
        <x:f>IF(22&gt;'Настройки'!$B$3,"",IF(ISBLANK(AA395),IF('Настройки'!$B$9="Нулевой спрос",0,""),IF(AA395&lt;0,IF('Настройки'!$B$10="Исключить","",IF('Настройки'!$B$10="Абсолютные значения",ABS(AA395),AA395)),AA395)))</x:f>
      </x:c>
      <x:c r="CE395" s="50" t="str">
        <x:f>IF(23&gt;'Настройки'!$B$3,"",IF(ISBLANK(AB395),IF('Настройки'!$B$9="Нулевой спрос",0,""),IF(AB395&lt;0,IF('Настройки'!$B$10="Исключить","",IF('Настройки'!$B$10="Абсолютные значения",ABS(AB395),AB395)),AB395)))</x:f>
      </x:c>
      <x:c r="CF395" s="50" t="str">
        <x:f>IF(24&gt;'Настройки'!$B$3,"",IF(ISBLANK(AC395),IF('Настройки'!$B$9="Нулевой спрос",0,""),IF(AC395&lt;0,IF('Настройки'!$B$10="Исключить","",IF('Настройки'!$B$10="Абсолютные значения",ABS(AC395),AC395)),AC395)))</x:f>
      </x:c>
      <x:c r="CG395" s="50" t="str">
        <x:f>IF(25&gt;'Настройки'!$B$3,"",IF(ISBLANK(AD395),IF('Настройки'!$B$9="Нулевой спрос",0,""),IF(AD395&lt;0,IF('Настройки'!$B$10="Исключить","",IF('Настройки'!$B$10="Абсолютные значения",ABS(AD395),AD395)),AD395)))</x:f>
      </x:c>
      <x:c r="CH395" s="50" t="str">
        <x:f>IF(26&gt;'Настройки'!$B$3,"",IF(ISBLANK(AE395),IF('Настройки'!$B$9="Нулевой спрос",0,""),IF(AE395&lt;0,IF('Настройки'!$B$10="Исключить","",IF('Настройки'!$B$10="Абсолютные значения",ABS(AE395),AE395)),AE395)))</x:f>
      </x:c>
      <x:c r="CI395" s="50" t="str">
        <x:f>IF(27&gt;'Настройки'!$B$3,"",IF(ISBLANK(AF395),IF('Настройки'!$B$9="Нулевой спрос",0,""),IF(AF395&lt;0,IF('Настройки'!$B$10="Исключить","",IF('Настройки'!$B$10="Абсолютные значения",ABS(AF395),AF395)),AF395)))</x:f>
      </x:c>
      <x:c r="CJ395" s="50" t="str">
        <x:f>IF(28&gt;'Настройки'!$B$3,"",IF(ISBLANK(AG395),IF('Настройки'!$B$9="Нулевой спрос",0,""),IF(AG395&lt;0,IF('Настройки'!$B$10="Исключить","",IF('Настройки'!$B$10="Абсолютные значения",ABS(AG395),AG395)),AG395)))</x:f>
      </x:c>
      <x:c r="CK395" s="50" t="str">
        <x:f>IF(29&gt;'Настройки'!$B$3,"",IF(ISBLANK(AH395),IF('Настройки'!$B$9="Нулевой спрос",0,""),IF(AH395&lt;0,IF('Настройки'!$B$10="Исключить","",IF('Настройки'!$B$10="Абсолютные значения",ABS(AH395),AH395)),AH395)))</x:f>
      </x:c>
      <x:c r="CL395" s="50" t="str">
        <x:f>IF(30&gt;'Настройки'!$B$3,"",IF(ISBLANK(AI395),IF('Настройки'!$B$9="Нулевой спрос",0,""),IF(AI395&lt;0,IF('Настройки'!$B$10="Исключить","",IF('Настройки'!$B$10="Абсолютные значения",ABS(AI395),AI395)),AI395)))</x:f>
      </x:c>
      <x:c r="CM395" s="50" t="str">
        <x:f>IF(31&gt;'Настройки'!$B$3,"",IF(ISBLANK(AJ395),IF('Настройки'!$B$9="Нулевой спрос",0,""),IF(AJ395&lt;0,IF('Настройки'!$B$10="Исключить","",IF('Настройки'!$B$10="Абсолютные значения",ABS(AJ395),AJ395)),AJ395)))</x:f>
      </x:c>
      <x:c r="CN395" s="50" t="str">
        <x:f>IF(32&gt;'Настройки'!$B$3,"",IF(ISBLANK(AK395),IF('Настройки'!$B$9="Нулевой спрос",0,""),IF(AK395&lt;0,IF('Настройки'!$B$10="Исключить","",IF('Настройки'!$B$10="Абсолютные значения",ABS(AK395),AK395)),AK395)))</x:f>
      </x:c>
      <x:c r="CO395" s="50" t="str">
        <x:f>IF(33&gt;'Настройки'!$B$3,"",IF(ISBLANK(AL395),IF('Настройки'!$B$9="Нулевой спрос",0,""),IF(AL395&lt;0,IF('Настройки'!$B$10="Исключить","",IF('Настройки'!$B$10="Абсолютные значения",ABS(AL395),AL395)),AL395)))</x:f>
      </x:c>
      <x:c r="CP395" s="50" t="str">
        <x:f>IF(34&gt;'Настройки'!$B$3,"",IF(ISBLANK(AM395),IF('Настройки'!$B$9="Нулевой спрос",0,""),IF(AM395&lt;0,IF('Настройки'!$B$10="Исключить","",IF('Настройки'!$B$10="Абсолютные значения",ABS(AM395),AM395)),AM395)))</x:f>
      </x:c>
      <x:c r="CQ395" s="50" t="str">
        <x:f>IF(35&gt;'Настройки'!$B$3,"",IF(ISBLANK(AN395),IF('Настройки'!$B$9="Нулевой спрос",0,""),IF(AN395&lt;0,IF('Настройки'!$B$10="Исключить","",IF('Настройки'!$B$10="Абсолютные значения",ABS(AN395),AN395)),AN395)))</x:f>
      </x:c>
      <x:c r="CR395" s="50" t="str">
        <x:f>IF(36&gt;'Настройки'!$B$3,"",IF(ISBLANK(AO395),IF('Настройки'!$B$9="Нулевой спрос",0,""),IF(AO395&lt;0,IF('Настройки'!$B$10="Исключить","",IF('Настройки'!$B$10="Абсолютные значения",ABS(AO395),AO395)),AO395)))</x:f>
      </x:c>
      <x:c r="CS395" s="50" t="str">
        <x:f>IF(OR(1&gt;'Настройки'!$B$3,ISBLANK(BI395),BI395=0),"",BI395)</x:f>
      </x:c>
      <x:c r="CT395" s="50" t="str">
        <x:f>IF(OR(2&gt;'Настройки'!$B$3,ISBLANK(BJ395),BJ395=0),"",BJ395)</x:f>
      </x:c>
      <x:c r="CU395" s="50" t="str">
        <x:f>IF(OR(3&gt;'Настройки'!$B$3,ISBLANK(BK395),BK395=0),"",BK395)</x:f>
      </x:c>
      <x:c r="CV395" s="50" t="str">
        <x:f>IF(OR(4&gt;'Настройки'!$B$3,ISBLANK(BL395),BL395=0),"",BL395)</x:f>
      </x:c>
      <x:c r="CW395" s="50" t="str">
        <x:f>IF(OR(5&gt;'Настройки'!$B$3,ISBLANK(BM395),BM395=0),"",BM395)</x:f>
      </x:c>
      <x:c r="CX395" s="50" t="str">
        <x:f>IF(OR(6&gt;'Настройки'!$B$3,ISBLANK(BN395),BN395=0),"",BN395)</x:f>
      </x:c>
      <x:c r="CY395" s="50" t="str">
        <x:f>IF(OR(7&gt;'Настройки'!$B$3,ISBLANK(BO395),BO395=0),"",BO395)</x:f>
      </x:c>
      <x:c r="CZ395" s="50" t="str">
        <x:f>IF(OR(8&gt;'Настройки'!$B$3,ISBLANK(BP395),BP395=0),"",BP395)</x:f>
      </x:c>
      <x:c r="DA395" s="50" t="str">
        <x:f>IF(OR(9&gt;'Настройки'!$B$3,ISBLANK(BQ395),BQ395=0),"",BQ395)</x:f>
      </x:c>
      <x:c r="DB395" s="50" t="str">
        <x:f>IF(OR(10&gt;'Настройки'!$B$3,ISBLANK(BR395),BR395=0),"",BR395)</x:f>
      </x:c>
      <x:c r="DC395" s="50" t="str">
        <x:f>IF(OR(11&gt;'Настройки'!$B$3,ISBLANK(BS395),BS395=0),"",BS395)</x:f>
      </x:c>
      <x:c r="DD395" s="50" t="str">
        <x:f>IF(OR(12&gt;'Настройки'!$B$3,ISBLANK(BT395),BT395=0),"",BT395)</x:f>
      </x:c>
      <x:c r="DE395" s="50" t="str">
        <x:f>IF(OR(13&gt;'Настройки'!$B$3,ISBLANK(BU395),BU395=0),"",BU395)</x:f>
      </x:c>
      <x:c r="DF395" s="50" t="str">
        <x:f>IF(OR(14&gt;'Настройки'!$B$3,ISBLANK(BV395),BV395=0),"",BV395)</x:f>
      </x:c>
      <x:c r="DG395" s="50" t="str">
        <x:f>IF(OR(15&gt;'Настройки'!$B$3,ISBLANK(BW395),BW395=0),"",BW395)</x:f>
      </x:c>
      <x:c r="DH395" s="50" t="str">
        <x:f>IF(OR(16&gt;'Настройки'!$B$3,ISBLANK(BX395),BX395=0),"",BX395)</x:f>
      </x:c>
      <x:c r="DI395" s="50" t="str">
        <x:f>IF(OR(17&gt;'Настройки'!$B$3,ISBLANK(BY395),BY395=0),"",BY395)</x:f>
      </x:c>
      <x:c r="DJ395" s="50" t="str">
        <x:f>IF(OR(18&gt;'Настройки'!$B$3,ISBLANK(BZ395),BZ395=0),"",BZ395)</x:f>
      </x:c>
      <x:c r="DK395" s="50" t="str">
        <x:f>IF(OR(19&gt;'Настройки'!$B$3,ISBLANK(CA395),CA395=0),"",CA395)</x:f>
      </x:c>
      <x:c r="DL395" s="50" t="str">
        <x:f>IF(OR(20&gt;'Настройки'!$B$3,ISBLANK(CB395),CB395=0),"",CB395)</x:f>
      </x:c>
      <x:c r="DM395" s="50" t="str">
        <x:f>IF(OR(21&gt;'Настройки'!$B$3,ISBLANK(CC395),CC395=0),"",CC395)</x:f>
      </x:c>
      <x:c r="DN395" s="50" t="str">
        <x:f>IF(OR(22&gt;'Настройки'!$B$3,ISBLANK(CD395),CD395=0),"",CD395)</x:f>
      </x:c>
      <x:c r="DO395" s="50" t="str">
        <x:f>IF(OR(23&gt;'Настройки'!$B$3,ISBLANK(CE395),CE395=0),"",CE395)</x:f>
      </x:c>
      <x:c r="DP395" s="50" t="str">
        <x:f>IF(OR(24&gt;'Настройки'!$B$3,ISBLANK(CF395),CF395=0),"",CF395)</x:f>
      </x:c>
      <x:c r="DQ395" s="50" t="str">
        <x:f>IF(OR(25&gt;'Настройки'!$B$3,ISBLANK(CG395),CG395=0),"",CG395)</x:f>
      </x:c>
      <x:c r="DR395" s="50" t="str">
        <x:f>IF(OR(26&gt;'Настройки'!$B$3,ISBLANK(CH395),CH395=0),"",CH395)</x:f>
      </x:c>
      <x:c r="DS395" s="50" t="str">
        <x:f>IF(OR(27&gt;'Настройки'!$B$3,ISBLANK(CI395),CI395=0),"",CI395)</x:f>
      </x:c>
      <x:c r="DT395" s="50" t="str">
        <x:f>IF(OR(28&gt;'Настройки'!$B$3,ISBLANK(CJ395),CJ395=0),"",CJ395)</x:f>
      </x:c>
      <x:c r="DU395" s="50" t="str">
        <x:f>IF(OR(29&gt;'Настройки'!$B$3,ISBLANK(CK395),CK395=0),"",CK395)</x:f>
      </x:c>
      <x:c r="DV395" s="50" t="str">
        <x:f>IF(OR(30&gt;'Настройки'!$B$3,ISBLANK(CL395),CL395=0),"",CL395)</x:f>
      </x:c>
      <x:c r="DW395" s="50" t="str">
        <x:f>IF(OR(31&gt;'Настройки'!$B$3,ISBLANK(CM395),CM395=0),"",CM395)</x:f>
      </x:c>
      <x:c r="DX395" s="50" t="str">
        <x:f>IF(OR(32&gt;'Настройки'!$B$3,ISBLANK(CN395),CN395=0),"",CN395)</x:f>
      </x:c>
      <x:c r="DY395" s="50" t="str">
        <x:f>IF(OR(33&gt;'Настройки'!$B$3,ISBLANK(CO395),CO395=0),"",CO395)</x:f>
      </x:c>
      <x:c r="DZ395" s="50" t="str">
        <x:f>IF(OR(34&gt;'Настройки'!$B$3,ISBLANK(CP395),CP395=0),"",CP395)</x:f>
      </x:c>
      <x:c r="EA395" s="50" t="str">
        <x:f>IF(OR(35&gt;'Настройки'!$B$3,ISBLANK(CQ395),CQ395=0),"",CQ395)</x:f>
      </x:c>
      <x:c r="EB395" s="50" t="str">
        <x:f>IF(OR(36&gt;'Настройки'!$B$3,ISBLANK(CR395),CR395=0),"",CR395)</x:f>
      </x:c>
      <x:c r="EC395" s="50" t="str">
        <x:f>IF(A395="","",IF(OR(BB395="AZ",BB395="BZ"),10000+ROW(),IF(AZ395&gt;'Настройки'!$B$11,20000+ROW(),IF(BF395&lt;&gt;"Обычный",30000+ROW(),IF(AX395&lt;=0,40000+ROW(),"")))))</x:f>
      </x:c>
      <x:c r="ED395" s="50" t="str">
        <x:f>IF(EC395="","",COUNTIFS($EC$2:$EC$1001,"&gt;0",$EC$2:$EC$1001,"&lt;"&amp;EC395)+1)</x:f>
      </x:c>
    </x:row>
    <x:row r="396">
      <x:c r="A396" s="115"/>
      <x:c r="B396" s="115"/>
      <x:c r="C396" s="115"/>
      <x:c r="D396" s="118"/>
      <x:c r="E396" s="118"/>
      <x:c r="F396" s="118"/>
      <x:c r="G396" s="118"/>
      <x:c r="H396" s="118"/>
      <x:c r="I396" s="118"/>
      <x:c r="J396" s="118"/>
      <x:c r="K396" s="118"/>
      <x:c r="L396" s="118"/>
      <x:c r="M396" s="118"/>
      <x:c r="N396" s="118"/>
      <x:c r="O396" s="118"/>
      <x:c r="P396" s="118"/>
      <x:c r="Q396" s="118"/>
      <x:c r="R396" s="118"/>
      <x:c r="S396" s="118"/>
      <x:c r="T396" s="118"/>
      <x:c r="U396" s="118"/>
      <x:c r="V396" s="118"/>
      <x:c r="W396" s="118"/>
      <x:c r="X396" s="118"/>
      <x:c r="Y396" s="118"/>
      <x:c r="Z396" s="118"/>
      <x:c r="AA396" s="118"/>
      <x:c r="AB396" s="118"/>
      <x:c r="AC396" s="118"/>
      <x:c r="AD396" s="118"/>
      <x:c r="AE396" s="118"/>
      <x:c r="AF396" s="118"/>
      <x:c r="AG396" s="118"/>
      <x:c r="AH396" s="118"/>
      <x:c r="AI396" s="118"/>
      <x:c r="AJ396" s="118"/>
      <x:c r="AK396" s="118"/>
      <x:c r="AL396" s="118"/>
      <x:c r="AM396" s="118"/>
      <x:c r="AN396" s="118"/>
      <x:c r="AO396" s="118"/>
      <x:c r="AP396" s="115"/>
      <x:c r="AQ396" s="49" t="str">
        <x:f>IF(A396="","",COUNT(BI396:INDEX(BI396:CR396,1,'Настройки'!$B$3)))</x:f>
      </x:c>
      <x:c r="AR396" s="49" t="str">
        <x:f>IF(A396="","",SUM(BI396:INDEX(BI396:CR396,1,'Настройки'!$B$3)))</x:f>
      </x:c>
      <x:c r="AS396" s="58" t="str">
        <x:f>IF(A396="","",IF('Настройки'!$B$4="Стоимость потребления",AR396*D396,IF('Настройки'!$B$4="Количество",AR396,E396)))</x:f>
      </x:c>
      <x:c r="AT396" s="61" t="str">
        <x:f>IF(OR(A396="",AS396&lt;0,SUM($AS$2:$AS$1001)&lt;=0),"",AS396/SUM($AS$2:$AS$1001))</x:f>
      </x:c>
      <x:c r="AU396" s="61" t="str">
        <x:f>IF(OR(A396="",AS396&lt;0,SUM($AS$2:$AS$1001)&lt;=0),"",SUMIFS($AS$2:$AS$1001,$AS$2:$AS$1001,"&gt;"&amp;AS396)/SUM($AS$2:$AS$1001))</x:f>
      </x:c>
      <x:c r="AV396" s="61" t="str">
        <x:f>IF(OR(A396="",AS396&lt;0,SUM($AS$2:$AS$1001)&lt;=0),"",SUMIFS($AS$2:$AS$1001,$AS$2:$AS$1001,"&gt;="&amp;AS396)/SUM($AS$2:$AS$1001))</x:f>
      </x:c>
      <x:c r="AW396" s="49" t="str">
        <x:f>IF(A396="","",IF(SUM($AS$2:$AS$1001)&lt;=0,"Не определён",IF(AS396&lt;0,"Исключение",IF(AU396&lt;'Настройки'!$B$5,"A",IF(AU396&lt;'Настройки'!$B$6,"B","C")))))</x:f>
      </x:c>
      <x:c r="AX396" s="58" t="str">
        <x:f>IF(A396="","",IF(AQ396=0,"",AVERAGE(BI396:INDEX(BI396:CR396,1,'Настройки'!$B$3))))</x:f>
      </x:c>
      <x:c r="AY396" s="58" t="str">
        <x:f>IF(OR(A396="",AQ396=0),"",STDEVP(BI396:INDEX(BI396:CR396,1,'Настройки'!$B$3)))</x:f>
      </x:c>
      <x:c r="AZ396" s="61" t="str">
        <x:f>IF(OR(A396="",AQ396&lt;'Настройки'!$B$12,AX396&lt;=0,AND('Настройки'!$B$10="Блокировать",COUNTIF(F396:INDEX(F396:AO396,1,'Настройки'!$B$3),"&lt;0")&gt;0)),"",AY396/ABS(AX396))</x:f>
      </x:c>
      <x:c r="BA396" s="49" t="str">
        <x:f>IF(A396="","",IF(AND('Настройки'!$B$10="Блокировать",COUNTIF(F396:INDEX(F396:AO396,1,'Настройки'!$B$3),"&lt;0")&gt;0),"Не определён",IF(AQ396&lt;'Настройки'!$B$12,"Не определён",IF(AX396=0,"Нет спроса",IF(AX396&lt;0,"Не определён",IF(AZ396&lt;='Настройки'!$B$7,"X",IF(AZ396&lt;='Настройки'!$B$8,"Y","Z")))))))</x:f>
      </x:c>
      <x:c r="BB396" s="49" t="str">
        <x:f>IF(OR(A396="",LEN(AW396)&lt;&gt;1,LEN(BA396)&lt;&gt;1),"",AW396&amp;BA396)</x:f>
      </x:c>
      <x:c r="BC396" s="61" t="str">
        <x:f>IF(OR(A396="",AQ396=0),"",(COUNT(BI396:INDEX(BI396:CR396,1,'Настройки'!$B$3))-COUNT(CS396:INDEX(CS396:EB396,1,'Настройки'!$B$3)))/AQ396)</x:f>
      </x:c>
      <x:c r="BD396" s="64" t="str">
        <x:f>IF(OR(A396="",COUNT(CS396:INDEX(CS396:EB396,1,'Настройки'!$B$3))=0),"",AQ396/COUNT(CS396:INDEX(CS396:EB396,1,'Настройки'!$B$3)))</x:f>
      </x:c>
      <x:c r="BE396" s="64" t="str">
        <x:f>IF(OR(A396="",COUNT(CS396:INDEX(CS396:EB396,1,'Настройки'!$B$3))=0),"",IF(AVERAGE(CS396:INDEX(CS396:EB396,1,'Настройки'!$B$3))=0,"",(STDEVP(CS396:INDEX(CS396:EB396,1,'Настройки'!$B$3))/ABS(AVERAGE(CS396:INDEX(CS396:EB396,1,'Настройки'!$B$3))))^2))</x:f>
      </x:c>
      <x:c r="BF396" s="49" t="str">
        <x:f>IF(A396="","",IF(AQ396&lt;3,"Недостаточно",IF(AQ396&lt;6,"Предварительный","Обычный")))</x:f>
      </x:c>
      <x:c r="BG396" s="49" t="str">
        <x:f>IF(A396="","",IF(COUNTIF(F396:INDEX(F396:AO396,1,'Настройки'!$B$3),"&lt;0")&gt;0,IF('Настройки'!$B$10="Блокировать","Отрицательный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"),"")&amp;IF(AQ396&lt;3,"Недостаточно истории. ",IF(AQ396&lt;6,"Предварительная классификация. ",""))&amp;IF(AX396=0,"Нет спроса за горизонт. ","")&amp;IF(AZ396&gt;'Настройки'!$B$11,"Экстремальная вариативность. ",""))</x:f>
      </x:c>
      <x:c r="BH396" s="49" t="str">
        <x:f>IF(A396="","",IFERROR(VLOOKUP(BB396,'Настройки'!$D$3:$E$11,2,FALSE),"Сначала проверьте исходные данные и историю спроса.")&amp;" Уточните срок поставки, MOQ и критичность.")</x:f>
      </x:c>
      <x:c r="BI396" s="50" t="str">
        <x:f>IF(1&gt;'Настройки'!$B$3,"",IF(ISBLANK(F396),IF('Настройки'!$B$9="Нулевой спрос",0,""),IF(F396&lt;0,IF('Настройки'!$B$10="Исключить","",IF('Настройки'!$B$10="Абсолютные значения",ABS(F396),F396)),F396)))</x:f>
      </x:c>
      <x:c r="BJ396" s="50" t="str">
        <x:f>IF(2&gt;'Настройки'!$B$3,"",IF(ISBLANK(G396),IF('Настройки'!$B$9="Нулевой спрос",0,""),IF(G396&lt;0,IF('Настройки'!$B$10="Исключить","",IF('Настройки'!$B$10="Абсолютные значения",ABS(G396),G396)),G396)))</x:f>
      </x:c>
      <x:c r="BK396" s="50" t="str">
        <x:f>IF(3&gt;'Настройки'!$B$3,"",IF(ISBLANK(H396),IF('Настройки'!$B$9="Нулевой спрос",0,""),IF(H396&lt;0,IF('Настройки'!$B$10="Исключить","",IF('Настройки'!$B$10="Абсолютные значения",ABS(H396),H396)),H396)))</x:f>
      </x:c>
      <x:c r="BL396" s="50" t="str">
        <x:f>IF(4&gt;'Настройки'!$B$3,"",IF(ISBLANK(I396),IF('Настройки'!$B$9="Нулевой спрос",0,""),IF(I396&lt;0,IF('Настройки'!$B$10="Исключить","",IF('Настройки'!$B$10="Абсолютные значения",ABS(I396),I396)),I396)))</x:f>
      </x:c>
      <x:c r="BM396" s="50" t="str">
        <x:f>IF(5&gt;'Настройки'!$B$3,"",IF(ISBLANK(J396),IF('Настройки'!$B$9="Нулевой спрос",0,""),IF(J396&lt;0,IF('Настройки'!$B$10="Исключить","",IF('Настройки'!$B$10="Абсолютные значения",ABS(J396),J396)),J396)))</x:f>
      </x:c>
      <x:c r="BN396" s="50" t="str">
        <x:f>IF(6&gt;'Настройки'!$B$3,"",IF(ISBLANK(K396),IF('Настройки'!$B$9="Нулевой спрос",0,""),IF(K396&lt;0,IF('Настройки'!$B$10="Исключить","",IF('Настройки'!$B$10="Абсолютные значения",ABS(K396),K396)),K396)))</x:f>
      </x:c>
      <x:c r="BO396" s="50" t="str">
        <x:f>IF(7&gt;'Настройки'!$B$3,"",IF(ISBLANK(L396),IF('Настройки'!$B$9="Нулевой спрос",0,""),IF(L396&lt;0,IF('Настройки'!$B$10="Исключить","",IF('Настройки'!$B$10="Абсолютные значения",ABS(L396),L396)),L396)))</x:f>
      </x:c>
      <x:c r="BP396" s="50" t="str">
        <x:f>IF(8&gt;'Настройки'!$B$3,"",IF(ISBLANK(M396),IF('Настройки'!$B$9="Нулевой спрос",0,""),IF(M396&lt;0,IF('Настройки'!$B$10="Исключить","",IF('Настройки'!$B$10="Абсолютные значения",ABS(M396),M396)),M396)))</x:f>
      </x:c>
      <x:c r="BQ396" s="50" t="str">
        <x:f>IF(9&gt;'Настройки'!$B$3,"",IF(ISBLANK(N396),IF('Настройки'!$B$9="Нулевой спрос",0,""),IF(N396&lt;0,IF('Настройки'!$B$10="Исключить","",IF('Настройки'!$B$10="Абсолютные значения",ABS(N396),N396)),N396)))</x:f>
      </x:c>
      <x:c r="BR396" s="50" t="str">
        <x:f>IF(10&gt;'Настройки'!$B$3,"",IF(ISBLANK(O396),IF('Настройки'!$B$9="Нулевой спрос",0,""),IF(O396&lt;0,IF('Настройки'!$B$10="Исключить","",IF('Настройки'!$B$10="Абсолютные значения",ABS(O396),O396)),O396)))</x:f>
      </x:c>
      <x:c r="BS396" s="50" t="str">
        <x:f>IF(11&gt;'Настройки'!$B$3,"",IF(ISBLANK(P396),IF('Настройки'!$B$9="Нулевой спрос",0,""),IF(P396&lt;0,IF('Настройки'!$B$10="Исключить","",IF('Настройки'!$B$10="Абсолютные значения",ABS(P396),P396)),P396)))</x:f>
      </x:c>
      <x:c r="BT396" s="50" t="str">
        <x:f>IF(12&gt;'Настройки'!$B$3,"",IF(ISBLANK(Q396),IF('Настройки'!$B$9="Нулевой спрос",0,""),IF(Q396&lt;0,IF('Настройки'!$B$10="Исключить","",IF('Настройки'!$B$10="Абсолютные значения",ABS(Q396),Q396)),Q396)))</x:f>
      </x:c>
      <x:c r="BU396" s="50" t="str">
        <x:f>IF(13&gt;'Настройки'!$B$3,"",IF(ISBLANK(R396),IF('Настройки'!$B$9="Нулевой спрос",0,""),IF(R396&lt;0,IF('Настройки'!$B$10="Исключить","",IF('Настройки'!$B$10="Абсолютные значения",ABS(R396),R396)),R396)))</x:f>
      </x:c>
      <x:c r="BV396" s="50" t="str">
        <x:f>IF(14&gt;'Настройки'!$B$3,"",IF(ISBLANK(S396),IF('Настройки'!$B$9="Нулевой спрос",0,""),IF(S396&lt;0,IF('Настройки'!$B$10="Исключить","",IF('Настройки'!$B$10="Абсолютные значения",ABS(S396),S396)),S396)))</x:f>
      </x:c>
      <x:c r="BW396" s="50" t="str">
        <x:f>IF(15&gt;'Настройки'!$B$3,"",IF(ISBLANK(T396),IF('Настройки'!$B$9="Нулевой спрос",0,""),IF(T396&lt;0,IF('Настройки'!$B$10="Исключить","",IF('Настройки'!$B$10="Абсолютные значения",ABS(T396),T396)),T396)))</x:f>
      </x:c>
      <x:c r="BX396" s="50" t="str">
        <x:f>IF(16&gt;'Настройки'!$B$3,"",IF(ISBLANK(U396),IF('Настройки'!$B$9="Нулевой спрос",0,""),IF(U396&lt;0,IF('Настройки'!$B$10="Исключить","",IF('Настройки'!$B$10="Абсолютные значения",ABS(U396),U396)),U396)))</x:f>
      </x:c>
      <x:c r="BY396" s="50" t="str">
        <x:f>IF(17&gt;'Настройки'!$B$3,"",IF(ISBLANK(V396),IF('Настройки'!$B$9="Нулевой спрос",0,""),IF(V396&lt;0,IF('Настройки'!$B$10="Исключить","",IF('Настройки'!$B$10="Абсолютные значения",ABS(V396),V396)),V396)))</x:f>
      </x:c>
      <x:c r="BZ396" s="50" t="str">
        <x:f>IF(18&gt;'Настройки'!$B$3,"",IF(ISBLANK(W396),IF('Настройки'!$B$9="Нулевой спрос",0,""),IF(W396&lt;0,IF('Настройки'!$B$10="Исключить","",IF('Настройки'!$B$10="Абсолютные значения",ABS(W396),W396)),W396)))</x:f>
      </x:c>
      <x:c r="CA396" s="50" t="str">
        <x:f>IF(19&gt;'Настройки'!$B$3,"",IF(ISBLANK(X396),IF('Настройки'!$B$9="Нулевой спрос",0,""),IF(X396&lt;0,IF('Настройки'!$B$10="Исключить","",IF('Настройки'!$B$10="Абсолютные значения",ABS(X396),X396)),X396)))</x:f>
      </x:c>
      <x:c r="CB396" s="50" t="str">
        <x:f>IF(20&gt;'Настройки'!$B$3,"",IF(ISBLANK(Y396),IF('Настройки'!$B$9="Нулевой спрос",0,""),IF(Y396&lt;0,IF('Настройки'!$B$10="Исключить","",IF('Настройки'!$B$10="Абсолютные значения",ABS(Y396),Y396)),Y396)))</x:f>
      </x:c>
      <x:c r="CC396" s="50" t="str">
        <x:f>IF(21&gt;'Настройки'!$B$3,"",IF(ISBLANK(Z396),IF('Настройки'!$B$9="Нулевой спрос",0,""),IF(Z396&lt;0,IF('Настройки'!$B$10="Исключить","",IF('Настройки'!$B$10="Абсолютные значения",ABS(Z396),Z396)),Z396)))</x:f>
      </x:c>
      <x:c r="CD396" s="50" t="str">
        <x:f>IF(22&gt;'Настройки'!$B$3,"",IF(ISBLANK(AA396),IF('Настройки'!$B$9="Нулевой спрос",0,""),IF(AA396&lt;0,IF('Настройки'!$B$10="Исключить","",IF('Настройки'!$B$10="Абсолютные значения",ABS(AA396),AA396)),AA396)))</x:f>
      </x:c>
      <x:c r="CE396" s="50" t="str">
        <x:f>IF(23&gt;'Настройки'!$B$3,"",IF(ISBLANK(AB396),IF('Настройки'!$B$9="Нулевой спрос",0,""),IF(AB396&lt;0,IF('Настройки'!$B$10="Исключить","",IF('Настройки'!$B$10="Абсолютные значения",ABS(AB396),AB396)),AB396)))</x:f>
      </x:c>
      <x:c r="CF396" s="50" t="str">
        <x:f>IF(24&gt;'Настройки'!$B$3,"",IF(ISBLANK(AC396),IF('Настройки'!$B$9="Нулевой спрос",0,""),IF(AC396&lt;0,IF('Настройки'!$B$10="Исключить","",IF('Настройки'!$B$10="Абсолютные значения",ABS(AC396),AC396)),AC396)))</x:f>
      </x:c>
      <x:c r="CG396" s="50" t="str">
        <x:f>IF(25&gt;'Настройки'!$B$3,"",IF(ISBLANK(AD396),IF('Настройки'!$B$9="Нулевой спрос",0,""),IF(AD396&lt;0,IF('Настройки'!$B$10="Исключить","",IF('Настройки'!$B$10="Абсолютные значения",ABS(AD396),AD396)),AD396)))</x:f>
      </x:c>
      <x:c r="CH396" s="50" t="str">
        <x:f>IF(26&gt;'Настройки'!$B$3,"",IF(ISBLANK(AE396),IF('Настройки'!$B$9="Нулевой спрос",0,""),IF(AE396&lt;0,IF('Настройки'!$B$10="Исключить","",IF('Настройки'!$B$10="Абсолютные значения",ABS(AE396),AE396)),AE396)))</x:f>
      </x:c>
      <x:c r="CI396" s="50" t="str">
        <x:f>IF(27&gt;'Настройки'!$B$3,"",IF(ISBLANK(AF396),IF('Настройки'!$B$9="Нулевой спрос",0,""),IF(AF396&lt;0,IF('Настройки'!$B$10="Исключить","",IF('Настройки'!$B$10="Абсолютные значения",ABS(AF396),AF396)),AF396)))</x:f>
      </x:c>
      <x:c r="CJ396" s="50" t="str">
        <x:f>IF(28&gt;'Настройки'!$B$3,"",IF(ISBLANK(AG396),IF('Настройки'!$B$9="Нулевой спрос",0,""),IF(AG396&lt;0,IF('Настройки'!$B$10="Исключить","",IF('Настройки'!$B$10="Абсолютные значения",ABS(AG396),AG396)),AG396)))</x:f>
      </x:c>
      <x:c r="CK396" s="50" t="str">
        <x:f>IF(29&gt;'Настройки'!$B$3,"",IF(ISBLANK(AH396),IF('Настройки'!$B$9="Нулевой спрос",0,""),IF(AH396&lt;0,IF('Настройки'!$B$10="Исключить","",IF('Настройки'!$B$10="Абсолютные значения",ABS(AH396),AH396)),AH396)))</x:f>
      </x:c>
      <x:c r="CL396" s="50" t="str">
        <x:f>IF(30&gt;'Настройки'!$B$3,"",IF(ISBLANK(AI396),IF('Настройки'!$B$9="Нулевой спрос",0,""),IF(AI396&lt;0,IF('Настройки'!$B$10="Исключить","",IF('Настройки'!$B$10="Абсолютные значения",ABS(AI396),AI396)),AI396)))</x:f>
      </x:c>
      <x:c r="CM396" s="50" t="str">
        <x:f>IF(31&gt;'Настройки'!$B$3,"",IF(ISBLANK(AJ396),IF('Настройки'!$B$9="Нулевой спрос",0,""),IF(AJ396&lt;0,IF('Настройки'!$B$10="Исключить","",IF('Настройки'!$B$10="Абсолютные значения",ABS(AJ396),AJ396)),AJ396)))</x:f>
      </x:c>
      <x:c r="CN396" s="50" t="str">
        <x:f>IF(32&gt;'Настройки'!$B$3,"",IF(ISBLANK(AK396),IF('Настройки'!$B$9="Нулевой спрос",0,""),IF(AK396&lt;0,IF('Настройки'!$B$10="Исключить","",IF('Настройки'!$B$10="Абсолютные значения",ABS(AK396),AK396)),AK396)))</x:f>
      </x:c>
      <x:c r="CO396" s="50" t="str">
        <x:f>IF(33&gt;'Настройки'!$B$3,"",IF(ISBLANK(AL396),IF('Настройки'!$B$9="Нулевой спрос",0,""),IF(AL396&lt;0,IF('Настройки'!$B$10="Исключить","",IF('Настройки'!$B$10="Абсолютные значения",ABS(AL396),AL396)),AL396)))</x:f>
      </x:c>
      <x:c r="CP396" s="50" t="str">
        <x:f>IF(34&gt;'Настройки'!$B$3,"",IF(ISBLANK(AM396),IF('Настройки'!$B$9="Нулевой спрос",0,""),IF(AM396&lt;0,IF('Настройки'!$B$10="Исключить","",IF('Настройки'!$B$10="Абсолютные значения",ABS(AM396),AM396)),AM396)))</x:f>
      </x:c>
      <x:c r="CQ396" s="50" t="str">
        <x:f>IF(35&gt;'Настройки'!$B$3,"",IF(ISBLANK(AN396),IF('Настройки'!$B$9="Нулевой спрос",0,""),IF(AN396&lt;0,IF('Настройки'!$B$10="Исключить","",IF('Настройки'!$B$10="Абсолютные значения",ABS(AN396),AN396)),AN396)))</x:f>
      </x:c>
      <x:c r="CR396" s="50" t="str">
        <x:f>IF(36&gt;'Настройки'!$B$3,"",IF(ISBLANK(AO396),IF('Настройки'!$B$9="Нулевой спрос",0,""),IF(AO396&lt;0,IF('Настройки'!$B$10="Исключить","",IF('Настройки'!$B$10="Абсолютные значения",ABS(AO396),AO396)),AO396)))</x:f>
      </x:c>
      <x:c r="CS396" s="50" t="str">
        <x:f>IF(OR(1&gt;'Настройки'!$B$3,ISBLANK(BI396),BI396=0),"",BI396)</x:f>
      </x:c>
      <x:c r="CT396" s="50" t="str">
        <x:f>IF(OR(2&gt;'Настройки'!$B$3,ISBLANK(BJ396),BJ396=0),"",BJ396)</x:f>
      </x:c>
      <x:c r="CU396" s="50" t="str">
        <x:f>IF(OR(3&gt;'Настройки'!$B$3,ISBLANK(BK396),BK396=0),"",BK396)</x:f>
      </x:c>
      <x:c r="CV396" s="50" t="str">
        <x:f>IF(OR(4&gt;'Настройки'!$B$3,ISBLANK(BL396),BL396=0),"",BL396)</x:f>
      </x:c>
      <x:c r="CW396" s="50" t="str">
        <x:f>IF(OR(5&gt;'Настройки'!$B$3,ISBLANK(BM396),BM396=0),"",BM396)</x:f>
      </x:c>
      <x:c r="CX396" s="50" t="str">
        <x:f>IF(OR(6&gt;'Настройки'!$B$3,ISBLANK(BN396),BN396=0),"",BN396)</x:f>
      </x:c>
      <x:c r="CY396" s="50" t="str">
        <x:f>IF(OR(7&gt;'Настройки'!$B$3,ISBLANK(BO396),BO396=0),"",BO396)</x:f>
      </x:c>
      <x:c r="CZ396" s="50" t="str">
        <x:f>IF(OR(8&gt;'Настройки'!$B$3,ISBLANK(BP396),BP396=0),"",BP396)</x:f>
      </x:c>
      <x:c r="DA396" s="50" t="str">
        <x:f>IF(OR(9&gt;'Настройки'!$B$3,ISBLANK(BQ396),BQ396=0),"",BQ396)</x:f>
      </x:c>
      <x:c r="DB396" s="50" t="str">
        <x:f>IF(OR(10&gt;'Настройки'!$B$3,ISBLANK(BR396),BR396=0),"",BR396)</x:f>
      </x:c>
      <x:c r="DC396" s="50" t="str">
        <x:f>IF(OR(11&gt;'Настройки'!$B$3,ISBLANK(BS396),BS396=0),"",BS396)</x:f>
      </x:c>
      <x:c r="DD396" s="50" t="str">
        <x:f>IF(OR(12&gt;'Настройки'!$B$3,ISBLANK(BT396),BT396=0),"",BT396)</x:f>
      </x:c>
      <x:c r="DE396" s="50" t="str">
        <x:f>IF(OR(13&gt;'Настройки'!$B$3,ISBLANK(BU396),BU396=0),"",BU396)</x:f>
      </x:c>
      <x:c r="DF396" s="50" t="str">
        <x:f>IF(OR(14&gt;'Настройки'!$B$3,ISBLANK(BV396),BV396=0),"",BV396)</x:f>
      </x:c>
      <x:c r="DG396" s="50" t="str">
        <x:f>IF(OR(15&gt;'Настройки'!$B$3,ISBLANK(BW396),BW396=0),"",BW396)</x:f>
      </x:c>
      <x:c r="DH396" s="50" t="str">
        <x:f>IF(OR(16&gt;'Настройки'!$B$3,ISBLANK(BX396),BX396=0),"",BX396)</x:f>
      </x:c>
      <x:c r="DI396" s="50" t="str">
        <x:f>IF(OR(17&gt;'Настройки'!$B$3,ISBLANK(BY396),BY396=0),"",BY396)</x:f>
      </x:c>
      <x:c r="DJ396" s="50" t="str">
        <x:f>IF(OR(18&gt;'Настройки'!$B$3,ISBLANK(BZ396),BZ396=0),"",BZ396)</x:f>
      </x:c>
      <x:c r="DK396" s="50" t="str">
        <x:f>IF(OR(19&gt;'Настройки'!$B$3,ISBLANK(CA396),CA396=0),"",CA396)</x:f>
      </x:c>
      <x:c r="DL396" s="50" t="str">
        <x:f>IF(OR(20&gt;'Настройки'!$B$3,ISBLANK(CB396),CB396=0),"",CB396)</x:f>
      </x:c>
      <x:c r="DM396" s="50" t="str">
        <x:f>IF(OR(21&gt;'Настройки'!$B$3,ISBLANK(CC396),CC396=0),"",CC396)</x:f>
      </x:c>
      <x:c r="DN396" s="50" t="str">
        <x:f>IF(OR(22&gt;'Настройки'!$B$3,ISBLANK(CD396),CD396=0),"",CD396)</x:f>
      </x:c>
      <x:c r="DO396" s="50" t="str">
        <x:f>IF(OR(23&gt;'Настройки'!$B$3,ISBLANK(CE396),CE396=0),"",CE396)</x:f>
      </x:c>
      <x:c r="DP396" s="50" t="str">
        <x:f>IF(OR(24&gt;'Настройки'!$B$3,ISBLANK(CF396),CF396=0),"",CF396)</x:f>
      </x:c>
      <x:c r="DQ396" s="50" t="str">
        <x:f>IF(OR(25&gt;'Настройки'!$B$3,ISBLANK(CG396),CG396=0),"",CG396)</x:f>
      </x:c>
      <x:c r="DR396" s="50" t="str">
        <x:f>IF(OR(26&gt;'Настройки'!$B$3,ISBLANK(CH396),CH396=0),"",CH396)</x:f>
      </x:c>
      <x:c r="DS396" s="50" t="str">
        <x:f>IF(OR(27&gt;'Настройки'!$B$3,ISBLANK(CI396),CI396=0),"",CI396)</x:f>
      </x:c>
      <x:c r="DT396" s="50" t="str">
        <x:f>IF(OR(28&gt;'Настройки'!$B$3,ISBLANK(CJ396),CJ396=0),"",CJ396)</x:f>
      </x:c>
      <x:c r="DU396" s="50" t="str">
        <x:f>IF(OR(29&gt;'Настройки'!$B$3,ISBLANK(CK396),CK396=0),"",CK396)</x:f>
      </x:c>
      <x:c r="DV396" s="50" t="str">
        <x:f>IF(OR(30&gt;'Настройки'!$B$3,ISBLANK(CL396),CL396=0),"",CL396)</x:f>
      </x:c>
      <x:c r="DW396" s="50" t="str">
        <x:f>IF(OR(31&gt;'Настройки'!$B$3,ISBLANK(CM396),CM396=0),"",CM396)</x:f>
      </x:c>
      <x:c r="DX396" s="50" t="str">
        <x:f>IF(OR(32&gt;'Настройки'!$B$3,ISBLANK(CN396),CN396=0),"",CN396)</x:f>
      </x:c>
      <x:c r="DY396" s="50" t="str">
        <x:f>IF(OR(33&gt;'Настройки'!$B$3,ISBLANK(CO396),CO396=0),"",CO396)</x:f>
      </x:c>
      <x:c r="DZ396" s="50" t="str">
        <x:f>IF(OR(34&gt;'Настройки'!$B$3,ISBLANK(CP396),CP396=0),"",CP396)</x:f>
      </x:c>
      <x:c r="EA396" s="50" t="str">
        <x:f>IF(OR(35&gt;'Настройки'!$B$3,ISBLANK(CQ396),CQ396=0),"",CQ396)</x:f>
      </x:c>
      <x:c r="EB396" s="50" t="str">
        <x:f>IF(OR(36&gt;'Настройки'!$B$3,ISBLANK(CR396),CR396=0),"",CR396)</x:f>
      </x:c>
      <x:c r="EC396" s="50" t="str">
        <x:f>IF(A396="","",IF(OR(BB396="AZ",BB396="BZ"),10000+ROW(),IF(AZ396&gt;'Настройки'!$B$11,20000+ROW(),IF(BF396&lt;&gt;"Обычный",30000+ROW(),IF(AX396&lt;=0,40000+ROW(),"")))))</x:f>
      </x:c>
      <x:c r="ED396" s="50" t="str">
        <x:f>IF(EC396="","",COUNTIFS($EC$2:$EC$1001,"&gt;0",$EC$2:$EC$1001,"&lt;"&amp;EC396)+1)</x:f>
      </x:c>
    </x:row>
    <x:row r="397">
      <x:c r="A397" s="115"/>
      <x:c r="B397" s="115"/>
      <x:c r="C397" s="115"/>
      <x:c r="D397" s="118"/>
      <x:c r="E397" s="118"/>
      <x:c r="F397" s="118"/>
      <x:c r="G397" s="118"/>
      <x:c r="H397" s="118"/>
      <x:c r="I397" s="118"/>
      <x:c r="J397" s="118"/>
      <x:c r="K397" s="118"/>
      <x:c r="L397" s="118"/>
      <x:c r="M397" s="118"/>
      <x:c r="N397" s="118"/>
      <x:c r="O397" s="118"/>
      <x:c r="P397" s="118"/>
      <x:c r="Q397" s="118"/>
      <x:c r="R397" s="118"/>
      <x:c r="S397" s="118"/>
      <x:c r="T397" s="118"/>
      <x:c r="U397" s="118"/>
      <x:c r="V397" s="118"/>
      <x:c r="W397" s="118"/>
      <x:c r="X397" s="118"/>
      <x:c r="Y397" s="118"/>
      <x:c r="Z397" s="118"/>
      <x:c r="AA397" s="118"/>
      <x:c r="AB397" s="118"/>
      <x:c r="AC397" s="118"/>
      <x:c r="AD397" s="118"/>
      <x:c r="AE397" s="118"/>
      <x:c r="AF397" s="118"/>
      <x:c r="AG397" s="118"/>
      <x:c r="AH397" s="118"/>
      <x:c r="AI397" s="118"/>
      <x:c r="AJ397" s="118"/>
      <x:c r="AK397" s="118"/>
      <x:c r="AL397" s="118"/>
      <x:c r="AM397" s="118"/>
      <x:c r="AN397" s="118"/>
      <x:c r="AO397" s="118"/>
      <x:c r="AP397" s="115"/>
      <x:c r="AQ397" s="49" t="str">
        <x:f>IF(A397="","",COUNT(BI397:INDEX(BI397:CR397,1,'Настройки'!$B$3)))</x:f>
      </x:c>
      <x:c r="AR397" s="49" t="str">
        <x:f>IF(A397="","",SUM(BI397:INDEX(BI397:CR397,1,'Настройки'!$B$3)))</x:f>
      </x:c>
      <x:c r="AS397" s="58" t="str">
        <x:f>IF(A397="","",IF('Настройки'!$B$4="Стоимость потребления",AR397*D397,IF('Настройки'!$B$4="Количество",AR397,E397)))</x:f>
      </x:c>
      <x:c r="AT397" s="61" t="str">
        <x:f>IF(OR(A397="",AS397&lt;0,SUM($AS$2:$AS$1001)&lt;=0),"",AS397/SUM($AS$2:$AS$1001))</x:f>
      </x:c>
      <x:c r="AU397" s="61" t="str">
        <x:f>IF(OR(A397="",AS397&lt;0,SUM($AS$2:$AS$1001)&lt;=0),"",SUMIFS($AS$2:$AS$1001,$AS$2:$AS$1001,"&gt;"&amp;AS397)/SUM($AS$2:$AS$1001))</x:f>
      </x:c>
      <x:c r="AV397" s="61" t="str">
        <x:f>IF(OR(A397="",AS397&lt;0,SUM($AS$2:$AS$1001)&lt;=0),"",SUMIFS($AS$2:$AS$1001,$AS$2:$AS$1001,"&gt;="&amp;AS397)/SUM($AS$2:$AS$1001))</x:f>
      </x:c>
      <x:c r="AW397" s="49" t="str">
        <x:f>IF(A397="","",IF(SUM($AS$2:$AS$1001)&lt;=0,"Не определён",IF(AS397&lt;0,"Исключение",IF(AU397&lt;'Настройки'!$B$5,"A",IF(AU397&lt;'Настройки'!$B$6,"B","C")))))</x:f>
      </x:c>
      <x:c r="AX397" s="58" t="str">
        <x:f>IF(A397="","",IF(AQ397=0,"",AVERAGE(BI397:INDEX(BI397:CR397,1,'Настройки'!$B$3))))</x:f>
      </x:c>
      <x:c r="AY397" s="58" t="str">
        <x:f>IF(OR(A397="",AQ397=0),"",STDEVP(BI397:INDEX(BI397:CR397,1,'Настройки'!$B$3)))</x:f>
      </x:c>
      <x:c r="AZ397" s="61" t="str">
        <x:f>IF(OR(A397="",AQ397&lt;'Настройки'!$B$12,AX397&lt;=0,AND('Настройки'!$B$10="Блокировать",COUNTIF(F397:INDEX(F397:AO397,1,'Настройки'!$B$3),"&lt;0")&gt;0)),"",AY397/ABS(AX397))</x:f>
      </x:c>
      <x:c r="BA397" s="49" t="str">
        <x:f>IF(A397="","",IF(AND('Настройки'!$B$10="Блокировать",COUNTIF(F397:INDEX(F397:AO397,1,'Настройки'!$B$3),"&lt;0")&gt;0),"Не определён",IF(AQ397&lt;'Настройки'!$B$12,"Не определён",IF(AX397=0,"Нет спроса",IF(AX397&lt;0,"Не определён",IF(AZ397&lt;='Настройки'!$B$7,"X",IF(AZ397&lt;='Настройки'!$B$8,"Y","Z")))))))</x:f>
      </x:c>
      <x:c r="BB397" s="49" t="str">
        <x:f>IF(OR(A397="",LEN(AW397)&lt;&gt;1,LEN(BA397)&lt;&gt;1),"",AW397&amp;BA397)</x:f>
      </x:c>
      <x:c r="BC397" s="61" t="str">
        <x:f>IF(OR(A397="",AQ397=0),"",(COUNT(BI397:INDEX(BI397:CR397,1,'Настройки'!$B$3))-COUNT(CS397:INDEX(CS397:EB397,1,'Настройки'!$B$3)))/AQ397)</x:f>
      </x:c>
      <x:c r="BD397" s="64" t="str">
        <x:f>IF(OR(A397="",COUNT(CS397:INDEX(CS397:EB397,1,'Настройки'!$B$3))=0),"",AQ397/COUNT(CS397:INDEX(CS397:EB397,1,'Настройки'!$B$3)))</x:f>
      </x:c>
      <x:c r="BE397" s="64" t="str">
        <x:f>IF(OR(A397="",COUNT(CS397:INDEX(CS397:EB397,1,'Настройки'!$B$3))=0),"",IF(AVERAGE(CS397:INDEX(CS397:EB397,1,'Настройки'!$B$3))=0,"",(STDEVP(CS397:INDEX(CS397:EB397,1,'Настройки'!$B$3))/ABS(AVERAGE(CS397:INDEX(CS397:EB397,1,'Настройки'!$B$3))))^2))</x:f>
      </x:c>
      <x:c r="BF397" s="49" t="str">
        <x:f>IF(A397="","",IF(AQ397&lt;3,"Недостаточно",IF(AQ397&lt;6,"Предварительный","Обычный")))</x:f>
      </x:c>
      <x:c r="BG397" s="49" t="str">
        <x:f>IF(A397="","",IF(COUNTIF(F397:INDEX(F397:AO397,1,'Настройки'!$B$3),"&lt;0")&gt;0,IF('Настройки'!$B$10="Блокировать","Отрицательный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"),"")&amp;IF(AQ397&lt;3,"Недостаточно истории. ",IF(AQ397&lt;6,"Предварительная классификация. ",""))&amp;IF(AX397=0,"Нет спроса за горизонт. ","")&amp;IF(AZ397&gt;'Настройки'!$B$11,"Экстремальная вариативность. ",""))</x:f>
      </x:c>
      <x:c r="BH397" s="49" t="str">
        <x:f>IF(A397="","",IFERROR(VLOOKUP(BB397,'Настройки'!$D$3:$E$11,2,FALSE),"Сначала проверьте исходные данные и историю спроса.")&amp;" Уточните срок поставки, MOQ и критичность.")</x:f>
      </x:c>
      <x:c r="BI397" s="50" t="str">
        <x:f>IF(1&gt;'Настройки'!$B$3,"",IF(ISBLANK(F397),IF('Настройки'!$B$9="Нулевой спрос",0,""),IF(F397&lt;0,IF('Настройки'!$B$10="Исключить","",IF('Настройки'!$B$10="Абсолютные значения",ABS(F397),F397)),F397)))</x:f>
      </x:c>
      <x:c r="BJ397" s="50" t="str">
        <x:f>IF(2&gt;'Настройки'!$B$3,"",IF(ISBLANK(G397),IF('Настройки'!$B$9="Нулевой спрос",0,""),IF(G397&lt;0,IF('Настройки'!$B$10="Исключить","",IF('Настройки'!$B$10="Абсолютные значения",ABS(G397),G397)),G397)))</x:f>
      </x:c>
      <x:c r="BK397" s="50" t="str">
        <x:f>IF(3&gt;'Настройки'!$B$3,"",IF(ISBLANK(H397),IF('Настройки'!$B$9="Нулевой спрос",0,""),IF(H397&lt;0,IF('Настройки'!$B$10="Исключить","",IF('Настройки'!$B$10="Абсолютные значения",ABS(H397),H397)),H397)))</x:f>
      </x:c>
      <x:c r="BL397" s="50" t="str">
        <x:f>IF(4&gt;'Настройки'!$B$3,"",IF(ISBLANK(I397),IF('Настройки'!$B$9="Нулевой спрос",0,""),IF(I397&lt;0,IF('Настройки'!$B$10="Исключить","",IF('Настройки'!$B$10="Абсолютные значения",ABS(I397),I397)),I397)))</x:f>
      </x:c>
      <x:c r="BM397" s="50" t="str">
        <x:f>IF(5&gt;'Настройки'!$B$3,"",IF(ISBLANK(J397),IF('Настройки'!$B$9="Нулевой спрос",0,""),IF(J397&lt;0,IF('Настройки'!$B$10="Исключить","",IF('Настройки'!$B$10="Абсолютные значения",ABS(J397),J397)),J397)))</x:f>
      </x:c>
      <x:c r="BN397" s="50" t="str">
        <x:f>IF(6&gt;'Настройки'!$B$3,"",IF(ISBLANK(K397),IF('Настройки'!$B$9="Нулевой спрос",0,""),IF(K397&lt;0,IF('Настройки'!$B$10="Исключить","",IF('Настройки'!$B$10="Абсолютные значения",ABS(K397),K397)),K397)))</x:f>
      </x:c>
      <x:c r="BO397" s="50" t="str">
        <x:f>IF(7&gt;'Настройки'!$B$3,"",IF(ISBLANK(L397),IF('Настройки'!$B$9="Нулевой спрос",0,""),IF(L397&lt;0,IF('Настройки'!$B$10="Исключить","",IF('Настройки'!$B$10="Абсолютные значения",ABS(L397),L397)),L397)))</x:f>
      </x:c>
      <x:c r="BP397" s="50" t="str">
        <x:f>IF(8&gt;'Настройки'!$B$3,"",IF(ISBLANK(M397),IF('Настройки'!$B$9="Нулевой спрос",0,""),IF(M397&lt;0,IF('Настройки'!$B$10="Исключить","",IF('Настройки'!$B$10="Абсолютные значения",ABS(M397),M397)),M397)))</x:f>
      </x:c>
      <x:c r="BQ397" s="50" t="str">
        <x:f>IF(9&gt;'Настройки'!$B$3,"",IF(ISBLANK(N397),IF('Настройки'!$B$9="Нулевой спрос",0,""),IF(N397&lt;0,IF('Настройки'!$B$10="Исключить","",IF('Настройки'!$B$10="Абсолютные значения",ABS(N397),N397)),N397)))</x:f>
      </x:c>
      <x:c r="BR397" s="50" t="str">
        <x:f>IF(10&gt;'Настройки'!$B$3,"",IF(ISBLANK(O397),IF('Настройки'!$B$9="Нулевой спрос",0,""),IF(O397&lt;0,IF('Настройки'!$B$10="Исключить","",IF('Настройки'!$B$10="Абсолютные значения",ABS(O397),O397)),O397)))</x:f>
      </x:c>
      <x:c r="BS397" s="50" t="str">
        <x:f>IF(11&gt;'Настройки'!$B$3,"",IF(ISBLANK(P397),IF('Настройки'!$B$9="Нулевой спрос",0,""),IF(P397&lt;0,IF('Настройки'!$B$10="Исключить","",IF('Настройки'!$B$10="Абсолютные значения",ABS(P397),P397)),P397)))</x:f>
      </x:c>
      <x:c r="BT397" s="50" t="str">
        <x:f>IF(12&gt;'Настройки'!$B$3,"",IF(ISBLANK(Q397),IF('Настройки'!$B$9="Нулевой спрос",0,""),IF(Q397&lt;0,IF('Настройки'!$B$10="Исключить","",IF('Настройки'!$B$10="Абсолютные значения",ABS(Q397),Q397)),Q397)))</x:f>
      </x:c>
      <x:c r="BU397" s="50" t="str">
        <x:f>IF(13&gt;'Настройки'!$B$3,"",IF(ISBLANK(R397),IF('Настройки'!$B$9="Нулевой спрос",0,""),IF(R397&lt;0,IF('Настройки'!$B$10="Исключить","",IF('Настройки'!$B$10="Абсолютные значения",ABS(R397),R397)),R397)))</x:f>
      </x:c>
      <x:c r="BV397" s="50" t="str">
        <x:f>IF(14&gt;'Настройки'!$B$3,"",IF(ISBLANK(S397),IF('Настройки'!$B$9="Нулевой спрос",0,""),IF(S397&lt;0,IF('Настройки'!$B$10="Исключить","",IF('Настройки'!$B$10="Абсолютные значения",ABS(S397),S397)),S397)))</x:f>
      </x:c>
      <x:c r="BW397" s="50" t="str">
        <x:f>IF(15&gt;'Настройки'!$B$3,"",IF(ISBLANK(T397),IF('Настройки'!$B$9="Нулевой спрос",0,""),IF(T397&lt;0,IF('Настройки'!$B$10="Исключить","",IF('Настройки'!$B$10="Абсолютные значения",ABS(T397),T397)),T397)))</x:f>
      </x:c>
      <x:c r="BX397" s="50" t="str">
        <x:f>IF(16&gt;'Настройки'!$B$3,"",IF(ISBLANK(U397),IF('Настройки'!$B$9="Нулевой спрос",0,""),IF(U397&lt;0,IF('Настройки'!$B$10="Исключить","",IF('Настройки'!$B$10="Абсолютные значения",ABS(U397),U397)),U397)))</x:f>
      </x:c>
      <x:c r="BY397" s="50" t="str">
        <x:f>IF(17&gt;'Настройки'!$B$3,"",IF(ISBLANK(V397),IF('Настройки'!$B$9="Нулевой спрос",0,""),IF(V397&lt;0,IF('Настройки'!$B$10="Исключить","",IF('Настройки'!$B$10="Абсолютные значения",ABS(V397),V397)),V397)))</x:f>
      </x:c>
      <x:c r="BZ397" s="50" t="str">
        <x:f>IF(18&gt;'Настройки'!$B$3,"",IF(ISBLANK(W397),IF('Настройки'!$B$9="Нулевой спрос",0,""),IF(W397&lt;0,IF('Настройки'!$B$10="Исключить","",IF('Настройки'!$B$10="Абсолютные значения",ABS(W397),W397)),W397)))</x:f>
      </x:c>
      <x:c r="CA397" s="50" t="str">
        <x:f>IF(19&gt;'Настройки'!$B$3,"",IF(ISBLANK(X397),IF('Настройки'!$B$9="Нулевой спрос",0,""),IF(X397&lt;0,IF('Настройки'!$B$10="Исключить","",IF('Настройки'!$B$10="Абсолютные значения",ABS(X397),X397)),X397)))</x:f>
      </x:c>
      <x:c r="CB397" s="50" t="str">
        <x:f>IF(20&gt;'Настройки'!$B$3,"",IF(ISBLANK(Y397),IF('Настройки'!$B$9="Нулевой спрос",0,""),IF(Y397&lt;0,IF('Настройки'!$B$10="Исключить","",IF('Настройки'!$B$10="Абсолютные значения",ABS(Y397),Y397)),Y397)))</x:f>
      </x:c>
      <x:c r="CC397" s="50" t="str">
        <x:f>IF(21&gt;'Настройки'!$B$3,"",IF(ISBLANK(Z397),IF('Настройки'!$B$9="Нулевой спрос",0,""),IF(Z397&lt;0,IF('Настройки'!$B$10="Исключить","",IF('Настройки'!$B$10="Абсолютные значения",ABS(Z397),Z397)),Z397)))</x:f>
      </x:c>
      <x:c r="CD397" s="50" t="str">
        <x:f>IF(22&gt;'Настройки'!$B$3,"",IF(ISBLANK(AA397),IF('Настройки'!$B$9="Нулевой спрос",0,""),IF(AA397&lt;0,IF('Настройки'!$B$10="Исключить","",IF('Настройки'!$B$10="Абсолютные значения",ABS(AA397),AA397)),AA397)))</x:f>
      </x:c>
      <x:c r="CE397" s="50" t="str">
        <x:f>IF(23&gt;'Настройки'!$B$3,"",IF(ISBLANK(AB397),IF('Настройки'!$B$9="Нулевой спрос",0,""),IF(AB397&lt;0,IF('Настройки'!$B$10="Исключить","",IF('Настройки'!$B$10="Абсолютные значения",ABS(AB397),AB397)),AB397)))</x:f>
      </x:c>
      <x:c r="CF397" s="50" t="str">
        <x:f>IF(24&gt;'Настройки'!$B$3,"",IF(ISBLANK(AC397),IF('Настройки'!$B$9="Нулевой спрос",0,""),IF(AC397&lt;0,IF('Настройки'!$B$10="Исключить","",IF('Настройки'!$B$10="Абсолютные значения",ABS(AC397),AC397)),AC397)))</x:f>
      </x:c>
      <x:c r="CG397" s="50" t="str">
        <x:f>IF(25&gt;'Настройки'!$B$3,"",IF(ISBLANK(AD397),IF('Настройки'!$B$9="Нулевой спрос",0,""),IF(AD397&lt;0,IF('Настройки'!$B$10="Исключить","",IF('Настройки'!$B$10="Абсолютные значения",ABS(AD397),AD397)),AD397)))</x:f>
      </x:c>
      <x:c r="CH397" s="50" t="str">
        <x:f>IF(26&gt;'Настройки'!$B$3,"",IF(ISBLANK(AE397),IF('Настройки'!$B$9="Нулевой спрос",0,""),IF(AE397&lt;0,IF('Настройки'!$B$10="Исключить","",IF('Настройки'!$B$10="Абсолютные значения",ABS(AE397),AE397)),AE397)))</x:f>
      </x:c>
      <x:c r="CI397" s="50" t="str">
        <x:f>IF(27&gt;'Настройки'!$B$3,"",IF(ISBLANK(AF397),IF('Настройки'!$B$9="Нулевой спрос",0,""),IF(AF397&lt;0,IF('Настройки'!$B$10="Исключить","",IF('Настройки'!$B$10="Абсолютные значения",ABS(AF397),AF397)),AF397)))</x:f>
      </x:c>
      <x:c r="CJ397" s="50" t="str">
        <x:f>IF(28&gt;'Настройки'!$B$3,"",IF(ISBLANK(AG397),IF('Настройки'!$B$9="Нулевой спрос",0,""),IF(AG397&lt;0,IF('Настройки'!$B$10="Исключить","",IF('Настройки'!$B$10="Абсолютные значения",ABS(AG397),AG397)),AG397)))</x:f>
      </x:c>
      <x:c r="CK397" s="50" t="str">
        <x:f>IF(29&gt;'Настройки'!$B$3,"",IF(ISBLANK(AH397),IF('Настройки'!$B$9="Нулевой спрос",0,""),IF(AH397&lt;0,IF('Настройки'!$B$10="Исключить","",IF('Настройки'!$B$10="Абсолютные значения",ABS(AH397),AH397)),AH397)))</x:f>
      </x:c>
      <x:c r="CL397" s="50" t="str">
        <x:f>IF(30&gt;'Настройки'!$B$3,"",IF(ISBLANK(AI397),IF('Настройки'!$B$9="Нулевой спрос",0,""),IF(AI397&lt;0,IF('Настройки'!$B$10="Исключить","",IF('Настройки'!$B$10="Абсолютные значения",ABS(AI397),AI397)),AI397)))</x:f>
      </x:c>
      <x:c r="CM397" s="50" t="str">
        <x:f>IF(31&gt;'Настройки'!$B$3,"",IF(ISBLANK(AJ397),IF('Настройки'!$B$9="Нулевой спрос",0,""),IF(AJ397&lt;0,IF('Настройки'!$B$10="Исключить","",IF('Настройки'!$B$10="Абсолютные значения",ABS(AJ397),AJ397)),AJ397)))</x:f>
      </x:c>
      <x:c r="CN397" s="50" t="str">
        <x:f>IF(32&gt;'Настройки'!$B$3,"",IF(ISBLANK(AK397),IF('Настройки'!$B$9="Нулевой спрос",0,""),IF(AK397&lt;0,IF('Настройки'!$B$10="Исключить","",IF('Настройки'!$B$10="Абсолютные значения",ABS(AK397),AK397)),AK397)))</x:f>
      </x:c>
      <x:c r="CO397" s="50" t="str">
        <x:f>IF(33&gt;'Настройки'!$B$3,"",IF(ISBLANK(AL397),IF('Настройки'!$B$9="Нулевой спрос",0,""),IF(AL397&lt;0,IF('Настройки'!$B$10="Исключить","",IF('Настройки'!$B$10="Абсолютные значения",ABS(AL397),AL397)),AL397)))</x:f>
      </x:c>
      <x:c r="CP397" s="50" t="str">
        <x:f>IF(34&gt;'Настройки'!$B$3,"",IF(ISBLANK(AM397),IF('Настройки'!$B$9="Нулевой спрос",0,""),IF(AM397&lt;0,IF('Настройки'!$B$10="Исключить","",IF('Настройки'!$B$10="Абсолютные значения",ABS(AM397),AM397)),AM397)))</x:f>
      </x:c>
      <x:c r="CQ397" s="50" t="str">
        <x:f>IF(35&gt;'Настройки'!$B$3,"",IF(ISBLANK(AN397),IF('Настройки'!$B$9="Нулевой спрос",0,""),IF(AN397&lt;0,IF('Настройки'!$B$10="Исключить","",IF('Настройки'!$B$10="Абсолютные значения",ABS(AN397),AN397)),AN397)))</x:f>
      </x:c>
      <x:c r="CR397" s="50" t="str">
        <x:f>IF(36&gt;'Настройки'!$B$3,"",IF(ISBLANK(AO397),IF('Настройки'!$B$9="Нулевой спрос",0,""),IF(AO397&lt;0,IF('Настройки'!$B$10="Исключить","",IF('Настройки'!$B$10="Абсолютные значения",ABS(AO397),AO397)),AO397)))</x:f>
      </x:c>
      <x:c r="CS397" s="50" t="str">
        <x:f>IF(OR(1&gt;'Настройки'!$B$3,ISBLANK(BI397),BI397=0),"",BI397)</x:f>
      </x:c>
      <x:c r="CT397" s="50" t="str">
        <x:f>IF(OR(2&gt;'Настройки'!$B$3,ISBLANK(BJ397),BJ397=0),"",BJ397)</x:f>
      </x:c>
      <x:c r="CU397" s="50" t="str">
        <x:f>IF(OR(3&gt;'Настройки'!$B$3,ISBLANK(BK397),BK397=0),"",BK397)</x:f>
      </x:c>
      <x:c r="CV397" s="50" t="str">
        <x:f>IF(OR(4&gt;'Настройки'!$B$3,ISBLANK(BL397),BL397=0),"",BL397)</x:f>
      </x:c>
      <x:c r="CW397" s="50" t="str">
        <x:f>IF(OR(5&gt;'Настройки'!$B$3,ISBLANK(BM397),BM397=0),"",BM397)</x:f>
      </x:c>
      <x:c r="CX397" s="50" t="str">
        <x:f>IF(OR(6&gt;'Настройки'!$B$3,ISBLANK(BN397),BN397=0),"",BN397)</x:f>
      </x:c>
      <x:c r="CY397" s="50" t="str">
        <x:f>IF(OR(7&gt;'Настройки'!$B$3,ISBLANK(BO397),BO397=0),"",BO397)</x:f>
      </x:c>
      <x:c r="CZ397" s="50" t="str">
        <x:f>IF(OR(8&gt;'Настройки'!$B$3,ISBLANK(BP397),BP397=0),"",BP397)</x:f>
      </x:c>
      <x:c r="DA397" s="50" t="str">
        <x:f>IF(OR(9&gt;'Настройки'!$B$3,ISBLANK(BQ397),BQ397=0),"",BQ397)</x:f>
      </x:c>
      <x:c r="DB397" s="50" t="str">
        <x:f>IF(OR(10&gt;'Настройки'!$B$3,ISBLANK(BR397),BR397=0),"",BR397)</x:f>
      </x:c>
      <x:c r="DC397" s="50" t="str">
        <x:f>IF(OR(11&gt;'Настройки'!$B$3,ISBLANK(BS397),BS397=0),"",BS397)</x:f>
      </x:c>
      <x:c r="DD397" s="50" t="str">
        <x:f>IF(OR(12&gt;'Настройки'!$B$3,ISBLANK(BT397),BT397=0),"",BT397)</x:f>
      </x:c>
      <x:c r="DE397" s="50" t="str">
        <x:f>IF(OR(13&gt;'Настройки'!$B$3,ISBLANK(BU397),BU397=0),"",BU397)</x:f>
      </x:c>
      <x:c r="DF397" s="50" t="str">
        <x:f>IF(OR(14&gt;'Настройки'!$B$3,ISBLANK(BV397),BV397=0),"",BV397)</x:f>
      </x:c>
      <x:c r="DG397" s="50" t="str">
        <x:f>IF(OR(15&gt;'Настройки'!$B$3,ISBLANK(BW397),BW397=0),"",BW397)</x:f>
      </x:c>
      <x:c r="DH397" s="50" t="str">
        <x:f>IF(OR(16&gt;'Настройки'!$B$3,ISBLANK(BX397),BX397=0),"",BX397)</x:f>
      </x:c>
      <x:c r="DI397" s="50" t="str">
        <x:f>IF(OR(17&gt;'Настройки'!$B$3,ISBLANK(BY397),BY397=0),"",BY397)</x:f>
      </x:c>
      <x:c r="DJ397" s="50" t="str">
        <x:f>IF(OR(18&gt;'Настройки'!$B$3,ISBLANK(BZ397),BZ397=0),"",BZ397)</x:f>
      </x:c>
      <x:c r="DK397" s="50" t="str">
        <x:f>IF(OR(19&gt;'Настройки'!$B$3,ISBLANK(CA397),CA397=0),"",CA397)</x:f>
      </x:c>
      <x:c r="DL397" s="50" t="str">
        <x:f>IF(OR(20&gt;'Настройки'!$B$3,ISBLANK(CB397),CB397=0),"",CB397)</x:f>
      </x:c>
      <x:c r="DM397" s="50" t="str">
        <x:f>IF(OR(21&gt;'Настройки'!$B$3,ISBLANK(CC397),CC397=0),"",CC397)</x:f>
      </x:c>
      <x:c r="DN397" s="50" t="str">
        <x:f>IF(OR(22&gt;'Настройки'!$B$3,ISBLANK(CD397),CD397=0),"",CD397)</x:f>
      </x:c>
      <x:c r="DO397" s="50" t="str">
        <x:f>IF(OR(23&gt;'Настройки'!$B$3,ISBLANK(CE397),CE397=0),"",CE397)</x:f>
      </x:c>
      <x:c r="DP397" s="50" t="str">
        <x:f>IF(OR(24&gt;'Настройки'!$B$3,ISBLANK(CF397),CF397=0),"",CF397)</x:f>
      </x:c>
      <x:c r="DQ397" s="50" t="str">
        <x:f>IF(OR(25&gt;'Настройки'!$B$3,ISBLANK(CG397),CG397=0),"",CG397)</x:f>
      </x:c>
      <x:c r="DR397" s="50" t="str">
        <x:f>IF(OR(26&gt;'Настройки'!$B$3,ISBLANK(CH397),CH397=0),"",CH397)</x:f>
      </x:c>
      <x:c r="DS397" s="50" t="str">
        <x:f>IF(OR(27&gt;'Настройки'!$B$3,ISBLANK(CI397),CI397=0),"",CI397)</x:f>
      </x:c>
      <x:c r="DT397" s="50" t="str">
        <x:f>IF(OR(28&gt;'Настройки'!$B$3,ISBLANK(CJ397),CJ397=0),"",CJ397)</x:f>
      </x:c>
      <x:c r="DU397" s="50" t="str">
        <x:f>IF(OR(29&gt;'Настройки'!$B$3,ISBLANK(CK397),CK397=0),"",CK397)</x:f>
      </x:c>
      <x:c r="DV397" s="50" t="str">
        <x:f>IF(OR(30&gt;'Настройки'!$B$3,ISBLANK(CL397),CL397=0),"",CL397)</x:f>
      </x:c>
      <x:c r="DW397" s="50" t="str">
        <x:f>IF(OR(31&gt;'Настройки'!$B$3,ISBLANK(CM397),CM397=0),"",CM397)</x:f>
      </x:c>
      <x:c r="DX397" s="50" t="str">
        <x:f>IF(OR(32&gt;'Настройки'!$B$3,ISBLANK(CN397),CN397=0),"",CN397)</x:f>
      </x:c>
      <x:c r="DY397" s="50" t="str">
        <x:f>IF(OR(33&gt;'Настройки'!$B$3,ISBLANK(CO397),CO397=0),"",CO397)</x:f>
      </x:c>
      <x:c r="DZ397" s="50" t="str">
        <x:f>IF(OR(34&gt;'Настройки'!$B$3,ISBLANK(CP397),CP397=0),"",CP397)</x:f>
      </x:c>
      <x:c r="EA397" s="50" t="str">
        <x:f>IF(OR(35&gt;'Настройки'!$B$3,ISBLANK(CQ397),CQ397=0),"",CQ397)</x:f>
      </x:c>
      <x:c r="EB397" s="50" t="str">
        <x:f>IF(OR(36&gt;'Настройки'!$B$3,ISBLANK(CR397),CR397=0),"",CR397)</x:f>
      </x:c>
      <x:c r="EC397" s="50" t="str">
        <x:f>IF(A397="","",IF(OR(BB397="AZ",BB397="BZ"),10000+ROW(),IF(AZ397&gt;'Настройки'!$B$11,20000+ROW(),IF(BF397&lt;&gt;"Обычный",30000+ROW(),IF(AX397&lt;=0,40000+ROW(),"")))))</x:f>
      </x:c>
      <x:c r="ED397" s="50" t="str">
        <x:f>IF(EC397="","",COUNTIFS($EC$2:$EC$1001,"&gt;0",$EC$2:$EC$1001,"&lt;"&amp;EC397)+1)</x:f>
      </x:c>
    </x:row>
    <x:row r="398">
      <x:c r="A398" s="115"/>
      <x:c r="B398" s="115"/>
      <x:c r="C398" s="115"/>
      <x:c r="D398" s="118"/>
      <x:c r="E398" s="118"/>
      <x:c r="F398" s="118"/>
      <x:c r="G398" s="118"/>
      <x:c r="H398" s="118"/>
      <x:c r="I398" s="118"/>
      <x:c r="J398" s="118"/>
      <x:c r="K398" s="118"/>
      <x:c r="L398" s="118"/>
      <x:c r="M398" s="118"/>
      <x:c r="N398" s="118"/>
      <x:c r="O398" s="118"/>
      <x:c r="P398" s="118"/>
      <x:c r="Q398" s="118"/>
      <x:c r="R398" s="118"/>
      <x:c r="S398" s="118"/>
      <x:c r="T398" s="118"/>
      <x:c r="U398" s="118"/>
      <x:c r="V398" s="118"/>
      <x:c r="W398" s="118"/>
      <x:c r="X398" s="118"/>
      <x:c r="Y398" s="118"/>
      <x:c r="Z398" s="118"/>
      <x:c r="AA398" s="118"/>
      <x:c r="AB398" s="118"/>
      <x:c r="AC398" s="118"/>
      <x:c r="AD398" s="118"/>
      <x:c r="AE398" s="118"/>
      <x:c r="AF398" s="118"/>
      <x:c r="AG398" s="118"/>
      <x:c r="AH398" s="118"/>
      <x:c r="AI398" s="118"/>
      <x:c r="AJ398" s="118"/>
      <x:c r="AK398" s="118"/>
      <x:c r="AL398" s="118"/>
      <x:c r="AM398" s="118"/>
      <x:c r="AN398" s="118"/>
      <x:c r="AO398" s="118"/>
      <x:c r="AP398" s="115"/>
      <x:c r="AQ398" s="49" t="str">
        <x:f>IF(A398="","",COUNT(BI398:INDEX(BI398:CR398,1,'Настройки'!$B$3)))</x:f>
      </x:c>
      <x:c r="AR398" s="49" t="str">
        <x:f>IF(A398="","",SUM(BI398:INDEX(BI398:CR398,1,'Настройки'!$B$3)))</x:f>
      </x:c>
      <x:c r="AS398" s="58" t="str">
        <x:f>IF(A398="","",IF('Настройки'!$B$4="Стоимость потребления",AR398*D398,IF('Настройки'!$B$4="Количество",AR398,E398)))</x:f>
      </x:c>
      <x:c r="AT398" s="61" t="str">
        <x:f>IF(OR(A398="",AS398&lt;0,SUM($AS$2:$AS$1001)&lt;=0),"",AS398/SUM($AS$2:$AS$1001))</x:f>
      </x:c>
      <x:c r="AU398" s="61" t="str">
        <x:f>IF(OR(A398="",AS398&lt;0,SUM($AS$2:$AS$1001)&lt;=0),"",SUMIFS($AS$2:$AS$1001,$AS$2:$AS$1001,"&gt;"&amp;AS398)/SUM($AS$2:$AS$1001))</x:f>
      </x:c>
      <x:c r="AV398" s="61" t="str">
        <x:f>IF(OR(A398="",AS398&lt;0,SUM($AS$2:$AS$1001)&lt;=0),"",SUMIFS($AS$2:$AS$1001,$AS$2:$AS$1001,"&gt;="&amp;AS398)/SUM($AS$2:$AS$1001))</x:f>
      </x:c>
      <x:c r="AW398" s="49" t="str">
        <x:f>IF(A398="","",IF(SUM($AS$2:$AS$1001)&lt;=0,"Не определён",IF(AS398&lt;0,"Исключение",IF(AU398&lt;'Настройки'!$B$5,"A",IF(AU398&lt;'Настройки'!$B$6,"B","C")))))</x:f>
      </x:c>
      <x:c r="AX398" s="58" t="str">
        <x:f>IF(A398="","",IF(AQ398=0,"",AVERAGE(BI398:INDEX(BI398:CR398,1,'Настройки'!$B$3))))</x:f>
      </x:c>
      <x:c r="AY398" s="58" t="str">
        <x:f>IF(OR(A398="",AQ398=0),"",STDEVP(BI398:INDEX(BI398:CR398,1,'Настройки'!$B$3)))</x:f>
      </x:c>
      <x:c r="AZ398" s="61" t="str">
        <x:f>IF(OR(A398="",AQ398&lt;'Настройки'!$B$12,AX398&lt;=0,AND('Настройки'!$B$10="Блокировать",COUNTIF(F398:INDEX(F398:AO398,1,'Настройки'!$B$3),"&lt;0")&gt;0)),"",AY398/ABS(AX398))</x:f>
      </x:c>
      <x:c r="BA398" s="49" t="str">
        <x:f>IF(A398="","",IF(AND('Настройки'!$B$10="Блокировать",COUNTIF(F398:INDEX(F398:AO398,1,'Настройки'!$B$3),"&lt;0")&gt;0),"Не определён",IF(AQ398&lt;'Настройки'!$B$12,"Не определён",IF(AX398=0,"Нет спроса",IF(AX398&lt;0,"Не определён",IF(AZ398&lt;='Настройки'!$B$7,"X",IF(AZ398&lt;='Настройки'!$B$8,"Y","Z")))))))</x:f>
      </x:c>
      <x:c r="BB398" s="49" t="str">
        <x:f>IF(OR(A398="",LEN(AW398)&lt;&gt;1,LEN(BA398)&lt;&gt;1),"",AW398&amp;BA398)</x:f>
      </x:c>
      <x:c r="BC398" s="61" t="str">
        <x:f>IF(OR(A398="",AQ398=0),"",(COUNT(BI398:INDEX(BI398:CR398,1,'Настройки'!$B$3))-COUNT(CS398:INDEX(CS398:EB398,1,'Настройки'!$B$3)))/AQ398)</x:f>
      </x:c>
      <x:c r="BD398" s="64" t="str">
        <x:f>IF(OR(A398="",COUNT(CS398:INDEX(CS398:EB398,1,'Настройки'!$B$3))=0),"",AQ398/COUNT(CS398:INDEX(CS398:EB398,1,'Настройки'!$B$3)))</x:f>
      </x:c>
      <x:c r="BE398" s="64" t="str">
        <x:f>IF(OR(A398="",COUNT(CS398:INDEX(CS398:EB398,1,'Настройки'!$B$3))=0),"",IF(AVERAGE(CS398:INDEX(CS398:EB398,1,'Настройки'!$B$3))=0,"",(STDEVP(CS398:INDEX(CS398:EB398,1,'Настройки'!$B$3))/ABS(AVERAGE(CS398:INDEX(CS398:EB398,1,'Настройки'!$B$3))))^2))</x:f>
      </x:c>
      <x:c r="BF398" s="49" t="str">
        <x:f>IF(A398="","",IF(AQ398&lt;3,"Недостаточно",IF(AQ398&lt;6,"Предварительный","Обычный")))</x:f>
      </x:c>
      <x:c r="BG398" s="49" t="str">
        <x:f>IF(A398="","",IF(COUNTIF(F398:INDEX(F398:AO398,1,'Настройки'!$B$3),"&lt;0")&gt;0,IF('Настройки'!$B$10="Блокировать","Отрицательный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"),"")&amp;IF(AQ398&lt;3,"Недостаточно истории. ",IF(AQ398&lt;6,"Предварительная классификация. ",""))&amp;IF(AX398=0,"Нет спроса за горизонт. ","")&amp;IF(AZ398&gt;'Настройки'!$B$11,"Экстремальная вариативность. ",""))</x:f>
      </x:c>
      <x:c r="BH398" s="49" t="str">
        <x:f>IF(A398="","",IFERROR(VLOOKUP(BB398,'Настройки'!$D$3:$E$11,2,FALSE),"Сначала проверьте исходные данные и историю спроса.")&amp;" Уточните срок поставки, MOQ и критичность.")</x:f>
      </x:c>
      <x:c r="BI398" s="50" t="str">
        <x:f>IF(1&gt;'Настройки'!$B$3,"",IF(ISBLANK(F398),IF('Настройки'!$B$9="Нулевой спрос",0,""),IF(F398&lt;0,IF('Настройки'!$B$10="Исключить","",IF('Настройки'!$B$10="Абсолютные значения",ABS(F398),F398)),F398)))</x:f>
      </x:c>
      <x:c r="BJ398" s="50" t="str">
        <x:f>IF(2&gt;'Настройки'!$B$3,"",IF(ISBLANK(G398),IF('Настройки'!$B$9="Нулевой спрос",0,""),IF(G398&lt;0,IF('Настройки'!$B$10="Исключить","",IF('Настройки'!$B$10="Абсолютные значения",ABS(G398),G398)),G398)))</x:f>
      </x:c>
      <x:c r="BK398" s="50" t="str">
        <x:f>IF(3&gt;'Настройки'!$B$3,"",IF(ISBLANK(H398),IF('Настройки'!$B$9="Нулевой спрос",0,""),IF(H398&lt;0,IF('Настройки'!$B$10="Исключить","",IF('Настройки'!$B$10="Абсолютные значения",ABS(H398),H398)),H398)))</x:f>
      </x:c>
      <x:c r="BL398" s="50" t="str">
        <x:f>IF(4&gt;'Настройки'!$B$3,"",IF(ISBLANK(I398),IF('Настройки'!$B$9="Нулевой спрос",0,""),IF(I398&lt;0,IF('Настройки'!$B$10="Исключить","",IF('Настройки'!$B$10="Абсолютные значения",ABS(I398),I398)),I398)))</x:f>
      </x:c>
      <x:c r="BM398" s="50" t="str">
        <x:f>IF(5&gt;'Настройки'!$B$3,"",IF(ISBLANK(J398),IF('Настройки'!$B$9="Нулевой спрос",0,""),IF(J398&lt;0,IF('Настройки'!$B$10="Исключить","",IF('Настройки'!$B$10="Абсолютные значения",ABS(J398),J398)),J398)))</x:f>
      </x:c>
      <x:c r="BN398" s="50" t="str">
        <x:f>IF(6&gt;'Настройки'!$B$3,"",IF(ISBLANK(K398),IF('Настройки'!$B$9="Нулевой спрос",0,""),IF(K398&lt;0,IF('Настройки'!$B$10="Исключить","",IF('Настройки'!$B$10="Абсолютные значения",ABS(K398),K398)),K398)))</x:f>
      </x:c>
      <x:c r="BO398" s="50" t="str">
        <x:f>IF(7&gt;'Настройки'!$B$3,"",IF(ISBLANK(L398),IF('Настройки'!$B$9="Нулевой спрос",0,""),IF(L398&lt;0,IF('Настройки'!$B$10="Исключить","",IF('Настройки'!$B$10="Абсолютные значения",ABS(L398),L398)),L398)))</x:f>
      </x:c>
      <x:c r="BP398" s="50" t="str">
        <x:f>IF(8&gt;'Настройки'!$B$3,"",IF(ISBLANK(M398),IF('Настройки'!$B$9="Нулевой спрос",0,""),IF(M398&lt;0,IF('Настройки'!$B$10="Исключить","",IF('Настройки'!$B$10="Абсолютные значения",ABS(M398),M398)),M398)))</x:f>
      </x:c>
      <x:c r="BQ398" s="50" t="str">
        <x:f>IF(9&gt;'Настройки'!$B$3,"",IF(ISBLANK(N398),IF('Настройки'!$B$9="Нулевой спрос",0,""),IF(N398&lt;0,IF('Настройки'!$B$10="Исключить","",IF('Настройки'!$B$10="Абсолютные значения",ABS(N398),N398)),N398)))</x:f>
      </x:c>
      <x:c r="BR398" s="50" t="str">
        <x:f>IF(10&gt;'Настройки'!$B$3,"",IF(ISBLANK(O398),IF('Настройки'!$B$9="Нулевой спрос",0,""),IF(O398&lt;0,IF('Настройки'!$B$10="Исключить","",IF('Настройки'!$B$10="Абсолютные значения",ABS(O398),O398)),O398)))</x:f>
      </x:c>
      <x:c r="BS398" s="50" t="str">
        <x:f>IF(11&gt;'Настройки'!$B$3,"",IF(ISBLANK(P398),IF('Настройки'!$B$9="Нулевой спрос",0,""),IF(P398&lt;0,IF('Настройки'!$B$10="Исключить","",IF('Настройки'!$B$10="Абсолютные значения",ABS(P398),P398)),P398)))</x:f>
      </x:c>
      <x:c r="BT398" s="50" t="str">
        <x:f>IF(12&gt;'Настройки'!$B$3,"",IF(ISBLANK(Q398),IF('Настройки'!$B$9="Нулевой спрос",0,""),IF(Q398&lt;0,IF('Настройки'!$B$10="Исключить","",IF('Настройки'!$B$10="Абсолютные значения",ABS(Q398),Q398)),Q398)))</x:f>
      </x:c>
      <x:c r="BU398" s="50" t="str">
        <x:f>IF(13&gt;'Настройки'!$B$3,"",IF(ISBLANK(R398),IF('Настройки'!$B$9="Нулевой спрос",0,""),IF(R398&lt;0,IF('Настройки'!$B$10="Исключить","",IF('Настройки'!$B$10="Абсолютные значения",ABS(R398),R398)),R398)))</x:f>
      </x:c>
      <x:c r="BV398" s="50" t="str">
        <x:f>IF(14&gt;'Настройки'!$B$3,"",IF(ISBLANK(S398),IF('Настройки'!$B$9="Нулевой спрос",0,""),IF(S398&lt;0,IF('Настройки'!$B$10="Исключить","",IF('Настройки'!$B$10="Абсолютные значения",ABS(S398),S398)),S398)))</x:f>
      </x:c>
      <x:c r="BW398" s="50" t="str">
        <x:f>IF(15&gt;'Настройки'!$B$3,"",IF(ISBLANK(T398),IF('Настройки'!$B$9="Нулевой спрос",0,""),IF(T398&lt;0,IF('Настройки'!$B$10="Исключить","",IF('Настройки'!$B$10="Абсолютные значения",ABS(T398),T398)),T398)))</x:f>
      </x:c>
      <x:c r="BX398" s="50" t="str">
        <x:f>IF(16&gt;'Настройки'!$B$3,"",IF(ISBLANK(U398),IF('Настройки'!$B$9="Нулевой спрос",0,""),IF(U398&lt;0,IF('Настройки'!$B$10="Исключить","",IF('Настройки'!$B$10="Абсолютные значения",ABS(U398),U398)),U398)))</x:f>
      </x:c>
      <x:c r="BY398" s="50" t="str">
        <x:f>IF(17&gt;'Настройки'!$B$3,"",IF(ISBLANK(V398),IF('Настройки'!$B$9="Нулевой спрос",0,""),IF(V398&lt;0,IF('Настройки'!$B$10="Исключить","",IF('Настройки'!$B$10="Абсолютные значения",ABS(V398),V398)),V398)))</x:f>
      </x:c>
      <x:c r="BZ398" s="50" t="str">
        <x:f>IF(18&gt;'Настройки'!$B$3,"",IF(ISBLANK(W398),IF('Настройки'!$B$9="Нулевой спрос",0,""),IF(W398&lt;0,IF('Настройки'!$B$10="Исключить","",IF('Настройки'!$B$10="Абсолютные значения",ABS(W398),W398)),W398)))</x:f>
      </x:c>
      <x:c r="CA398" s="50" t="str">
        <x:f>IF(19&gt;'Настройки'!$B$3,"",IF(ISBLANK(X398),IF('Настройки'!$B$9="Нулевой спрос",0,""),IF(X398&lt;0,IF('Настройки'!$B$10="Исключить","",IF('Настройки'!$B$10="Абсолютные значения",ABS(X398),X398)),X398)))</x:f>
      </x:c>
      <x:c r="CB398" s="50" t="str">
        <x:f>IF(20&gt;'Настройки'!$B$3,"",IF(ISBLANK(Y398),IF('Настройки'!$B$9="Нулевой спрос",0,""),IF(Y398&lt;0,IF('Настройки'!$B$10="Исключить","",IF('Настройки'!$B$10="Абсолютные значения",ABS(Y398),Y398)),Y398)))</x:f>
      </x:c>
      <x:c r="CC398" s="50" t="str">
        <x:f>IF(21&gt;'Настройки'!$B$3,"",IF(ISBLANK(Z398),IF('Настройки'!$B$9="Нулевой спрос",0,""),IF(Z398&lt;0,IF('Настройки'!$B$10="Исключить","",IF('Настройки'!$B$10="Абсолютные значения",ABS(Z398),Z398)),Z398)))</x:f>
      </x:c>
      <x:c r="CD398" s="50" t="str">
        <x:f>IF(22&gt;'Настройки'!$B$3,"",IF(ISBLANK(AA398),IF('Настройки'!$B$9="Нулевой спрос",0,""),IF(AA398&lt;0,IF('Настройки'!$B$10="Исключить","",IF('Настройки'!$B$10="Абсолютные значения",ABS(AA398),AA398)),AA398)))</x:f>
      </x:c>
      <x:c r="CE398" s="50" t="str">
        <x:f>IF(23&gt;'Настройки'!$B$3,"",IF(ISBLANK(AB398),IF('Настройки'!$B$9="Нулевой спрос",0,""),IF(AB398&lt;0,IF('Настройки'!$B$10="Исключить","",IF('Настройки'!$B$10="Абсолютные значения",ABS(AB398),AB398)),AB398)))</x:f>
      </x:c>
      <x:c r="CF398" s="50" t="str">
        <x:f>IF(24&gt;'Настройки'!$B$3,"",IF(ISBLANK(AC398),IF('Настройки'!$B$9="Нулевой спрос",0,""),IF(AC398&lt;0,IF('Настройки'!$B$10="Исключить","",IF('Настройки'!$B$10="Абсолютные значения",ABS(AC398),AC398)),AC398)))</x:f>
      </x:c>
      <x:c r="CG398" s="50" t="str">
        <x:f>IF(25&gt;'Настройки'!$B$3,"",IF(ISBLANK(AD398),IF('Настройки'!$B$9="Нулевой спрос",0,""),IF(AD398&lt;0,IF('Настройки'!$B$10="Исключить","",IF('Настройки'!$B$10="Абсолютные значения",ABS(AD398),AD398)),AD398)))</x:f>
      </x:c>
      <x:c r="CH398" s="50" t="str">
        <x:f>IF(26&gt;'Настройки'!$B$3,"",IF(ISBLANK(AE398),IF('Настройки'!$B$9="Нулевой спрос",0,""),IF(AE398&lt;0,IF('Настройки'!$B$10="Исключить","",IF('Настройки'!$B$10="Абсолютные значения",ABS(AE398),AE398)),AE398)))</x:f>
      </x:c>
      <x:c r="CI398" s="50" t="str">
        <x:f>IF(27&gt;'Настройки'!$B$3,"",IF(ISBLANK(AF398),IF('Настройки'!$B$9="Нулевой спрос",0,""),IF(AF398&lt;0,IF('Настройки'!$B$10="Исключить","",IF('Настройки'!$B$10="Абсолютные значения",ABS(AF398),AF398)),AF398)))</x:f>
      </x:c>
      <x:c r="CJ398" s="50" t="str">
        <x:f>IF(28&gt;'Настройки'!$B$3,"",IF(ISBLANK(AG398),IF('Настройки'!$B$9="Нулевой спрос",0,""),IF(AG398&lt;0,IF('Настройки'!$B$10="Исключить","",IF('Настройки'!$B$10="Абсолютные значения",ABS(AG398),AG398)),AG398)))</x:f>
      </x:c>
      <x:c r="CK398" s="50" t="str">
        <x:f>IF(29&gt;'Настройки'!$B$3,"",IF(ISBLANK(AH398),IF('Настройки'!$B$9="Нулевой спрос",0,""),IF(AH398&lt;0,IF('Настройки'!$B$10="Исключить","",IF('Настройки'!$B$10="Абсолютные значения",ABS(AH398),AH398)),AH398)))</x:f>
      </x:c>
      <x:c r="CL398" s="50" t="str">
        <x:f>IF(30&gt;'Настройки'!$B$3,"",IF(ISBLANK(AI398),IF('Настройки'!$B$9="Нулевой спрос",0,""),IF(AI398&lt;0,IF('Настройки'!$B$10="Исключить","",IF('Настройки'!$B$10="Абсолютные значения",ABS(AI398),AI398)),AI398)))</x:f>
      </x:c>
      <x:c r="CM398" s="50" t="str">
        <x:f>IF(31&gt;'Настройки'!$B$3,"",IF(ISBLANK(AJ398),IF('Настройки'!$B$9="Нулевой спрос",0,""),IF(AJ398&lt;0,IF('Настройки'!$B$10="Исключить","",IF('Настройки'!$B$10="Абсолютные значения",ABS(AJ398),AJ398)),AJ398)))</x:f>
      </x:c>
      <x:c r="CN398" s="50" t="str">
        <x:f>IF(32&gt;'Настройки'!$B$3,"",IF(ISBLANK(AK398),IF('Настройки'!$B$9="Нулевой спрос",0,""),IF(AK398&lt;0,IF('Настройки'!$B$10="Исключить","",IF('Настройки'!$B$10="Абсолютные значения",ABS(AK398),AK398)),AK398)))</x:f>
      </x:c>
      <x:c r="CO398" s="50" t="str">
        <x:f>IF(33&gt;'Настройки'!$B$3,"",IF(ISBLANK(AL398),IF('Настройки'!$B$9="Нулевой спрос",0,""),IF(AL398&lt;0,IF('Настройки'!$B$10="Исключить","",IF('Настройки'!$B$10="Абсолютные значения",ABS(AL398),AL398)),AL398)))</x:f>
      </x:c>
      <x:c r="CP398" s="50" t="str">
        <x:f>IF(34&gt;'Настройки'!$B$3,"",IF(ISBLANK(AM398),IF('Настройки'!$B$9="Нулевой спрос",0,""),IF(AM398&lt;0,IF('Настройки'!$B$10="Исключить","",IF('Настройки'!$B$10="Абсолютные значения",ABS(AM398),AM398)),AM398)))</x:f>
      </x:c>
      <x:c r="CQ398" s="50" t="str">
        <x:f>IF(35&gt;'Настройки'!$B$3,"",IF(ISBLANK(AN398),IF('Настройки'!$B$9="Нулевой спрос",0,""),IF(AN398&lt;0,IF('Настройки'!$B$10="Исключить","",IF('Настройки'!$B$10="Абсолютные значения",ABS(AN398),AN398)),AN398)))</x:f>
      </x:c>
      <x:c r="CR398" s="50" t="str">
        <x:f>IF(36&gt;'Настройки'!$B$3,"",IF(ISBLANK(AO398),IF('Настройки'!$B$9="Нулевой спрос",0,""),IF(AO398&lt;0,IF('Настройки'!$B$10="Исключить","",IF('Настройки'!$B$10="Абсолютные значения",ABS(AO398),AO398)),AO398)))</x:f>
      </x:c>
      <x:c r="CS398" s="50" t="str">
        <x:f>IF(OR(1&gt;'Настройки'!$B$3,ISBLANK(BI398),BI398=0),"",BI398)</x:f>
      </x:c>
      <x:c r="CT398" s="50" t="str">
        <x:f>IF(OR(2&gt;'Настройки'!$B$3,ISBLANK(BJ398),BJ398=0),"",BJ398)</x:f>
      </x:c>
      <x:c r="CU398" s="50" t="str">
        <x:f>IF(OR(3&gt;'Настройки'!$B$3,ISBLANK(BK398),BK398=0),"",BK398)</x:f>
      </x:c>
      <x:c r="CV398" s="50" t="str">
        <x:f>IF(OR(4&gt;'Настройки'!$B$3,ISBLANK(BL398),BL398=0),"",BL398)</x:f>
      </x:c>
      <x:c r="CW398" s="50" t="str">
        <x:f>IF(OR(5&gt;'Настройки'!$B$3,ISBLANK(BM398),BM398=0),"",BM398)</x:f>
      </x:c>
      <x:c r="CX398" s="50" t="str">
        <x:f>IF(OR(6&gt;'Настройки'!$B$3,ISBLANK(BN398),BN398=0),"",BN398)</x:f>
      </x:c>
      <x:c r="CY398" s="50" t="str">
        <x:f>IF(OR(7&gt;'Настройки'!$B$3,ISBLANK(BO398),BO398=0),"",BO398)</x:f>
      </x:c>
      <x:c r="CZ398" s="50" t="str">
        <x:f>IF(OR(8&gt;'Настройки'!$B$3,ISBLANK(BP398),BP398=0),"",BP398)</x:f>
      </x:c>
      <x:c r="DA398" s="50" t="str">
        <x:f>IF(OR(9&gt;'Настройки'!$B$3,ISBLANK(BQ398),BQ398=0),"",BQ398)</x:f>
      </x:c>
      <x:c r="DB398" s="50" t="str">
        <x:f>IF(OR(10&gt;'Настройки'!$B$3,ISBLANK(BR398),BR398=0),"",BR398)</x:f>
      </x:c>
      <x:c r="DC398" s="50" t="str">
        <x:f>IF(OR(11&gt;'Настройки'!$B$3,ISBLANK(BS398),BS398=0),"",BS398)</x:f>
      </x:c>
      <x:c r="DD398" s="50" t="str">
        <x:f>IF(OR(12&gt;'Настройки'!$B$3,ISBLANK(BT398),BT398=0),"",BT398)</x:f>
      </x:c>
      <x:c r="DE398" s="50" t="str">
        <x:f>IF(OR(13&gt;'Настройки'!$B$3,ISBLANK(BU398),BU398=0),"",BU398)</x:f>
      </x:c>
      <x:c r="DF398" s="50" t="str">
        <x:f>IF(OR(14&gt;'Настройки'!$B$3,ISBLANK(BV398),BV398=0),"",BV398)</x:f>
      </x:c>
      <x:c r="DG398" s="50" t="str">
        <x:f>IF(OR(15&gt;'Настройки'!$B$3,ISBLANK(BW398),BW398=0),"",BW398)</x:f>
      </x:c>
      <x:c r="DH398" s="50" t="str">
        <x:f>IF(OR(16&gt;'Настройки'!$B$3,ISBLANK(BX398),BX398=0),"",BX398)</x:f>
      </x:c>
      <x:c r="DI398" s="50" t="str">
        <x:f>IF(OR(17&gt;'Настройки'!$B$3,ISBLANK(BY398),BY398=0),"",BY398)</x:f>
      </x:c>
      <x:c r="DJ398" s="50" t="str">
        <x:f>IF(OR(18&gt;'Настройки'!$B$3,ISBLANK(BZ398),BZ398=0),"",BZ398)</x:f>
      </x:c>
      <x:c r="DK398" s="50" t="str">
        <x:f>IF(OR(19&gt;'Настройки'!$B$3,ISBLANK(CA398),CA398=0),"",CA398)</x:f>
      </x:c>
      <x:c r="DL398" s="50" t="str">
        <x:f>IF(OR(20&gt;'Настройки'!$B$3,ISBLANK(CB398),CB398=0),"",CB398)</x:f>
      </x:c>
      <x:c r="DM398" s="50" t="str">
        <x:f>IF(OR(21&gt;'Настройки'!$B$3,ISBLANK(CC398),CC398=0),"",CC398)</x:f>
      </x:c>
      <x:c r="DN398" s="50" t="str">
        <x:f>IF(OR(22&gt;'Настройки'!$B$3,ISBLANK(CD398),CD398=0),"",CD398)</x:f>
      </x:c>
      <x:c r="DO398" s="50" t="str">
        <x:f>IF(OR(23&gt;'Настройки'!$B$3,ISBLANK(CE398),CE398=0),"",CE398)</x:f>
      </x:c>
      <x:c r="DP398" s="50" t="str">
        <x:f>IF(OR(24&gt;'Настройки'!$B$3,ISBLANK(CF398),CF398=0),"",CF398)</x:f>
      </x:c>
      <x:c r="DQ398" s="50" t="str">
        <x:f>IF(OR(25&gt;'Настройки'!$B$3,ISBLANK(CG398),CG398=0),"",CG398)</x:f>
      </x:c>
      <x:c r="DR398" s="50" t="str">
        <x:f>IF(OR(26&gt;'Настройки'!$B$3,ISBLANK(CH398),CH398=0),"",CH398)</x:f>
      </x:c>
      <x:c r="DS398" s="50" t="str">
        <x:f>IF(OR(27&gt;'Настройки'!$B$3,ISBLANK(CI398),CI398=0),"",CI398)</x:f>
      </x:c>
      <x:c r="DT398" s="50" t="str">
        <x:f>IF(OR(28&gt;'Настройки'!$B$3,ISBLANK(CJ398),CJ398=0),"",CJ398)</x:f>
      </x:c>
      <x:c r="DU398" s="50" t="str">
        <x:f>IF(OR(29&gt;'Настройки'!$B$3,ISBLANK(CK398),CK398=0),"",CK398)</x:f>
      </x:c>
      <x:c r="DV398" s="50" t="str">
        <x:f>IF(OR(30&gt;'Настройки'!$B$3,ISBLANK(CL398),CL398=0),"",CL398)</x:f>
      </x:c>
      <x:c r="DW398" s="50" t="str">
        <x:f>IF(OR(31&gt;'Настройки'!$B$3,ISBLANK(CM398),CM398=0),"",CM398)</x:f>
      </x:c>
      <x:c r="DX398" s="50" t="str">
        <x:f>IF(OR(32&gt;'Настройки'!$B$3,ISBLANK(CN398),CN398=0),"",CN398)</x:f>
      </x:c>
      <x:c r="DY398" s="50" t="str">
        <x:f>IF(OR(33&gt;'Настройки'!$B$3,ISBLANK(CO398),CO398=0),"",CO398)</x:f>
      </x:c>
      <x:c r="DZ398" s="50" t="str">
        <x:f>IF(OR(34&gt;'Настройки'!$B$3,ISBLANK(CP398),CP398=0),"",CP398)</x:f>
      </x:c>
      <x:c r="EA398" s="50" t="str">
        <x:f>IF(OR(35&gt;'Настройки'!$B$3,ISBLANK(CQ398),CQ398=0),"",CQ398)</x:f>
      </x:c>
      <x:c r="EB398" s="50" t="str">
        <x:f>IF(OR(36&gt;'Настройки'!$B$3,ISBLANK(CR398),CR398=0),"",CR398)</x:f>
      </x:c>
      <x:c r="EC398" s="50" t="str">
        <x:f>IF(A398="","",IF(OR(BB398="AZ",BB398="BZ"),10000+ROW(),IF(AZ398&gt;'Настройки'!$B$11,20000+ROW(),IF(BF398&lt;&gt;"Обычный",30000+ROW(),IF(AX398&lt;=0,40000+ROW(),"")))))</x:f>
      </x:c>
      <x:c r="ED398" s="50" t="str">
        <x:f>IF(EC398="","",COUNTIFS($EC$2:$EC$1001,"&gt;0",$EC$2:$EC$1001,"&lt;"&amp;EC398)+1)</x:f>
      </x:c>
    </x:row>
    <x:row r="399">
      <x:c r="A399" s="115"/>
      <x:c r="B399" s="115"/>
      <x:c r="C399" s="115"/>
      <x:c r="D399" s="118"/>
      <x:c r="E399" s="118"/>
      <x:c r="F399" s="118"/>
      <x:c r="G399" s="118"/>
      <x:c r="H399" s="118"/>
      <x:c r="I399" s="118"/>
      <x:c r="J399" s="118"/>
      <x:c r="K399" s="118"/>
      <x:c r="L399" s="118"/>
      <x:c r="M399" s="118"/>
      <x:c r="N399" s="118"/>
      <x:c r="O399" s="118"/>
      <x:c r="P399" s="118"/>
      <x:c r="Q399" s="118"/>
      <x:c r="R399" s="118"/>
      <x:c r="S399" s="118"/>
      <x:c r="T399" s="118"/>
      <x:c r="U399" s="118"/>
      <x:c r="V399" s="118"/>
      <x:c r="W399" s="118"/>
      <x:c r="X399" s="118"/>
      <x:c r="Y399" s="118"/>
      <x:c r="Z399" s="118"/>
      <x:c r="AA399" s="118"/>
      <x:c r="AB399" s="118"/>
      <x:c r="AC399" s="118"/>
      <x:c r="AD399" s="118"/>
      <x:c r="AE399" s="118"/>
      <x:c r="AF399" s="118"/>
      <x:c r="AG399" s="118"/>
      <x:c r="AH399" s="118"/>
      <x:c r="AI399" s="118"/>
      <x:c r="AJ399" s="118"/>
      <x:c r="AK399" s="118"/>
      <x:c r="AL399" s="118"/>
      <x:c r="AM399" s="118"/>
      <x:c r="AN399" s="118"/>
      <x:c r="AO399" s="118"/>
      <x:c r="AP399" s="115"/>
      <x:c r="AQ399" s="49" t="str">
        <x:f>IF(A399="","",COUNT(BI399:INDEX(BI399:CR399,1,'Настройки'!$B$3)))</x:f>
      </x:c>
      <x:c r="AR399" s="49" t="str">
        <x:f>IF(A399="","",SUM(BI399:INDEX(BI399:CR399,1,'Настройки'!$B$3)))</x:f>
      </x:c>
      <x:c r="AS399" s="58" t="str">
        <x:f>IF(A399="","",IF('Настройки'!$B$4="Стоимость потребления",AR399*D399,IF('Настройки'!$B$4="Количество",AR399,E399)))</x:f>
      </x:c>
      <x:c r="AT399" s="61" t="str">
        <x:f>IF(OR(A399="",AS399&lt;0,SUM($AS$2:$AS$1001)&lt;=0),"",AS399/SUM($AS$2:$AS$1001))</x:f>
      </x:c>
      <x:c r="AU399" s="61" t="str">
        <x:f>IF(OR(A399="",AS399&lt;0,SUM($AS$2:$AS$1001)&lt;=0),"",SUMIFS($AS$2:$AS$1001,$AS$2:$AS$1001,"&gt;"&amp;AS399)/SUM($AS$2:$AS$1001))</x:f>
      </x:c>
      <x:c r="AV399" s="61" t="str">
        <x:f>IF(OR(A399="",AS399&lt;0,SUM($AS$2:$AS$1001)&lt;=0),"",SUMIFS($AS$2:$AS$1001,$AS$2:$AS$1001,"&gt;="&amp;AS399)/SUM($AS$2:$AS$1001))</x:f>
      </x:c>
      <x:c r="AW399" s="49" t="str">
        <x:f>IF(A399="","",IF(SUM($AS$2:$AS$1001)&lt;=0,"Не определён",IF(AS399&lt;0,"Исключение",IF(AU399&lt;'Настройки'!$B$5,"A",IF(AU399&lt;'Настройки'!$B$6,"B","C")))))</x:f>
      </x:c>
      <x:c r="AX399" s="58" t="str">
        <x:f>IF(A399="","",IF(AQ399=0,"",AVERAGE(BI399:INDEX(BI399:CR399,1,'Настройки'!$B$3))))</x:f>
      </x:c>
      <x:c r="AY399" s="58" t="str">
        <x:f>IF(OR(A399="",AQ399=0),"",STDEVP(BI399:INDEX(BI399:CR399,1,'Настройки'!$B$3)))</x:f>
      </x:c>
      <x:c r="AZ399" s="61" t="str">
        <x:f>IF(OR(A399="",AQ399&lt;'Настройки'!$B$12,AX399&lt;=0,AND('Настройки'!$B$10="Блокировать",COUNTIF(F399:INDEX(F399:AO399,1,'Настройки'!$B$3),"&lt;0")&gt;0)),"",AY399/ABS(AX399))</x:f>
      </x:c>
      <x:c r="BA399" s="49" t="str">
        <x:f>IF(A399="","",IF(AND('Настройки'!$B$10="Блокировать",COUNTIF(F399:INDEX(F399:AO399,1,'Настройки'!$B$3),"&lt;0")&gt;0),"Не определён",IF(AQ399&lt;'Настройки'!$B$12,"Не определён",IF(AX399=0,"Нет спроса",IF(AX399&lt;0,"Не определён",IF(AZ399&lt;='Настройки'!$B$7,"X",IF(AZ399&lt;='Настройки'!$B$8,"Y","Z")))))))</x:f>
      </x:c>
      <x:c r="BB399" s="49" t="str">
        <x:f>IF(OR(A399="",LEN(AW399)&lt;&gt;1,LEN(BA399)&lt;&gt;1),"",AW399&amp;BA399)</x:f>
      </x:c>
      <x:c r="BC399" s="61" t="str">
        <x:f>IF(OR(A399="",AQ399=0),"",(COUNT(BI399:INDEX(BI399:CR399,1,'Настройки'!$B$3))-COUNT(CS399:INDEX(CS399:EB399,1,'Настройки'!$B$3)))/AQ399)</x:f>
      </x:c>
      <x:c r="BD399" s="64" t="str">
        <x:f>IF(OR(A399="",COUNT(CS399:INDEX(CS399:EB399,1,'Настройки'!$B$3))=0),"",AQ399/COUNT(CS399:INDEX(CS399:EB399,1,'Настройки'!$B$3)))</x:f>
      </x:c>
      <x:c r="BE399" s="64" t="str">
        <x:f>IF(OR(A399="",COUNT(CS399:INDEX(CS399:EB399,1,'Настройки'!$B$3))=0),"",IF(AVERAGE(CS399:INDEX(CS399:EB399,1,'Настройки'!$B$3))=0,"",(STDEVP(CS399:INDEX(CS399:EB399,1,'Настройки'!$B$3))/ABS(AVERAGE(CS399:INDEX(CS399:EB399,1,'Настройки'!$B$3))))^2))</x:f>
      </x:c>
      <x:c r="BF399" s="49" t="str">
        <x:f>IF(A399="","",IF(AQ399&lt;3,"Недостаточно",IF(AQ399&lt;6,"Предварительный","Обычный")))</x:f>
      </x:c>
      <x:c r="BG399" s="49" t="str">
        <x:f>IF(A399="","",IF(COUNTIF(F399:INDEX(F399:AO399,1,'Настройки'!$B$3),"&lt;0")&gt;0,IF('Настройки'!$B$10="Блокировать","Отрицательный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"),"")&amp;IF(AQ399&lt;3,"Недостаточно истории. ",IF(AQ399&lt;6,"Предварительная классификация. ",""))&amp;IF(AX399=0,"Нет спроса за горизонт. ","")&amp;IF(AZ399&gt;'Настройки'!$B$11,"Экстремальная вариативность. ",""))</x:f>
      </x:c>
      <x:c r="BH399" s="49" t="str">
        <x:f>IF(A399="","",IFERROR(VLOOKUP(BB399,'Настройки'!$D$3:$E$11,2,FALSE),"Сначала проверьте исходные данные и историю спроса.")&amp;" Уточните срок поставки, MOQ и критичность.")</x:f>
      </x:c>
      <x:c r="BI399" s="50" t="str">
        <x:f>IF(1&gt;'Настройки'!$B$3,"",IF(ISBLANK(F399),IF('Настройки'!$B$9="Нулевой спрос",0,""),IF(F399&lt;0,IF('Настройки'!$B$10="Исключить","",IF('Настройки'!$B$10="Абсолютные значения",ABS(F399),F399)),F399)))</x:f>
      </x:c>
      <x:c r="BJ399" s="50" t="str">
        <x:f>IF(2&gt;'Настройки'!$B$3,"",IF(ISBLANK(G399),IF('Настройки'!$B$9="Нулевой спрос",0,""),IF(G399&lt;0,IF('Настройки'!$B$10="Исключить","",IF('Настройки'!$B$10="Абсолютные значения",ABS(G399),G399)),G399)))</x:f>
      </x:c>
      <x:c r="BK399" s="50" t="str">
        <x:f>IF(3&gt;'Настройки'!$B$3,"",IF(ISBLANK(H399),IF('Настройки'!$B$9="Нулевой спрос",0,""),IF(H399&lt;0,IF('Настройки'!$B$10="Исключить","",IF('Настройки'!$B$10="Абсолютные значения",ABS(H399),H399)),H399)))</x:f>
      </x:c>
      <x:c r="BL399" s="50" t="str">
        <x:f>IF(4&gt;'Настройки'!$B$3,"",IF(ISBLANK(I399),IF('Настройки'!$B$9="Нулевой спрос",0,""),IF(I399&lt;0,IF('Настройки'!$B$10="Исключить","",IF('Настройки'!$B$10="Абсолютные значения",ABS(I399),I399)),I399)))</x:f>
      </x:c>
      <x:c r="BM399" s="50" t="str">
        <x:f>IF(5&gt;'Настройки'!$B$3,"",IF(ISBLANK(J399),IF('Настройки'!$B$9="Нулевой спрос",0,""),IF(J399&lt;0,IF('Настройки'!$B$10="Исключить","",IF('Настройки'!$B$10="Абсолютные значения",ABS(J399),J399)),J399)))</x:f>
      </x:c>
      <x:c r="BN399" s="50" t="str">
        <x:f>IF(6&gt;'Настройки'!$B$3,"",IF(ISBLANK(K399),IF('Настройки'!$B$9="Нулевой спрос",0,""),IF(K399&lt;0,IF('Настройки'!$B$10="Исключить","",IF('Настройки'!$B$10="Абсолютные значения",ABS(K399),K399)),K399)))</x:f>
      </x:c>
      <x:c r="BO399" s="50" t="str">
        <x:f>IF(7&gt;'Настройки'!$B$3,"",IF(ISBLANK(L399),IF('Настройки'!$B$9="Нулевой спрос",0,""),IF(L399&lt;0,IF('Настройки'!$B$10="Исключить","",IF('Настройки'!$B$10="Абсолютные значения",ABS(L399),L399)),L399)))</x:f>
      </x:c>
      <x:c r="BP399" s="50" t="str">
        <x:f>IF(8&gt;'Настройки'!$B$3,"",IF(ISBLANK(M399),IF('Настройки'!$B$9="Нулевой спрос",0,""),IF(M399&lt;0,IF('Настройки'!$B$10="Исключить","",IF('Настройки'!$B$10="Абсолютные значения",ABS(M399),M399)),M399)))</x:f>
      </x:c>
      <x:c r="BQ399" s="50" t="str">
        <x:f>IF(9&gt;'Настройки'!$B$3,"",IF(ISBLANK(N399),IF('Настройки'!$B$9="Нулевой спрос",0,""),IF(N399&lt;0,IF('Настройки'!$B$10="Исключить","",IF('Настройки'!$B$10="Абсолютные значения",ABS(N399),N399)),N399)))</x:f>
      </x:c>
      <x:c r="BR399" s="50" t="str">
        <x:f>IF(10&gt;'Настройки'!$B$3,"",IF(ISBLANK(O399),IF('Настройки'!$B$9="Нулевой спрос",0,""),IF(O399&lt;0,IF('Настройки'!$B$10="Исключить","",IF('Настройки'!$B$10="Абсолютные значения",ABS(O399),O399)),O399)))</x:f>
      </x:c>
      <x:c r="BS399" s="50" t="str">
        <x:f>IF(11&gt;'Настройки'!$B$3,"",IF(ISBLANK(P399),IF('Настройки'!$B$9="Нулевой спрос",0,""),IF(P399&lt;0,IF('Настройки'!$B$10="Исключить","",IF('Настройки'!$B$10="Абсолютные значения",ABS(P399),P399)),P399)))</x:f>
      </x:c>
      <x:c r="BT399" s="50" t="str">
        <x:f>IF(12&gt;'Настройки'!$B$3,"",IF(ISBLANK(Q399),IF('Настройки'!$B$9="Нулевой спрос",0,""),IF(Q399&lt;0,IF('Настройки'!$B$10="Исключить","",IF('Настройки'!$B$10="Абсолютные значения",ABS(Q399),Q399)),Q399)))</x:f>
      </x:c>
      <x:c r="BU399" s="50" t="str">
        <x:f>IF(13&gt;'Настройки'!$B$3,"",IF(ISBLANK(R399),IF('Настройки'!$B$9="Нулевой спрос",0,""),IF(R399&lt;0,IF('Настройки'!$B$10="Исключить","",IF('Настройки'!$B$10="Абсолютные значения",ABS(R399),R399)),R399)))</x:f>
      </x:c>
      <x:c r="BV399" s="50" t="str">
        <x:f>IF(14&gt;'Настройки'!$B$3,"",IF(ISBLANK(S399),IF('Настройки'!$B$9="Нулевой спрос",0,""),IF(S399&lt;0,IF('Настройки'!$B$10="Исключить","",IF('Настройки'!$B$10="Абсолютные значения",ABS(S399),S399)),S399)))</x:f>
      </x:c>
      <x:c r="BW399" s="50" t="str">
        <x:f>IF(15&gt;'Настройки'!$B$3,"",IF(ISBLANK(T399),IF('Настройки'!$B$9="Нулевой спрос",0,""),IF(T399&lt;0,IF('Настройки'!$B$10="Исключить","",IF('Настройки'!$B$10="Абсолютные значения",ABS(T399),T399)),T399)))</x:f>
      </x:c>
      <x:c r="BX399" s="50" t="str">
        <x:f>IF(16&gt;'Настройки'!$B$3,"",IF(ISBLANK(U399),IF('Настройки'!$B$9="Нулевой спрос",0,""),IF(U399&lt;0,IF('Настройки'!$B$10="Исключить","",IF('Настройки'!$B$10="Абсолютные значения",ABS(U399),U399)),U399)))</x:f>
      </x:c>
      <x:c r="BY399" s="50" t="str">
        <x:f>IF(17&gt;'Настройки'!$B$3,"",IF(ISBLANK(V399),IF('Настройки'!$B$9="Нулевой спрос",0,""),IF(V399&lt;0,IF('Настройки'!$B$10="Исключить","",IF('Настройки'!$B$10="Абсолютные значения",ABS(V399),V399)),V399)))</x:f>
      </x:c>
      <x:c r="BZ399" s="50" t="str">
        <x:f>IF(18&gt;'Настройки'!$B$3,"",IF(ISBLANK(W399),IF('Настройки'!$B$9="Нулевой спрос",0,""),IF(W399&lt;0,IF('Настройки'!$B$10="Исключить","",IF('Настройки'!$B$10="Абсолютные значения",ABS(W399),W399)),W399)))</x:f>
      </x:c>
      <x:c r="CA399" s="50" t="str">
        <x:f>IF(19&gt;'Настройки'!$B$3,"",IF(ISBLANK(X399),IF('Настройки'!$B$9="Нулевой спрос",0,""),IF(X399&lt;0,IF('Настройки'!$B$10="Исключить","",IF('Настройки'!$B$10="Абсолютные значения",ABS(X399),X399)),X399)))</x:f>
      </x:c>
      <x:c r="CB399" s="50" t="str">
        <x:f>IF(20&gt;'Настройки'!$B$3,"",IF(ISBLANK(Y399),IF('Настройки'!$B$9="Нулевой спрос",0,""),IF(Y399&lt;0,IF('Настройки'!$B$10="Исключить","",IF('Настройки'!$B$10="Абсолютные значения",ABS(Y399),Y399)),Y399)))</x:f>
      </x:c>
      <x:c r="CC399" s="50" t="str">
        <x:f>IF(21&gt;'Настройки'!$B$3,"",IF(ISBLANK(Z399),IF('Настройки'!$B$9="Нулевой спрос",0,""),IF(Z399&lt;0,IF('Настройки'!$B$10="Исключить","",IF('Настройки'!$B$10="Абсолютные значения",ABS(Z399),Z399)),Z399)))</x:f>
      </x:c>
      <x:c r="CD399" s="50" t="str">
        <x:f>IF(22&gt;'Настройки'!$B$3,"",IF(ISBLANK(AA399),IF('Настройки'!$B$9="Нулевой спрос",0,""),IF(AA399&lt;0,IF('Настройки'!$B$10="Исключить","",IF('Настройки'!$B$10="Абсолютные значения",ABS(AA399),AA399)),AA399)))</x:f>
      </x:c>
      <x:c r="CE399" s="50" t="str">
        <x:f>IF(23&gt;'Настройки'!$B$3,"",IF(ISBLANK(AB399),IF('Настройки'!$B$9="Нулевой спрос",0,""),IF(AB399&lt;0,IF('Настройки'!$B$10="Исключить","",IF('Настройки'!$B$10="Абсолютные значения",ABS(AB399),AB399)),AB399)))</x:f>
      </x:c>
      <x:c r="CF399" s="50" t="str">
        <x:f>IF(24&gt;'Настройки'!$B$3,"",IF(ISBLANK(AC399),IF('Настройки'!$B$9="Нулевой спрос",0,""),IF(AC399&lt;0,IF('Настройки'!$B$10="Исключить","",IF('Настройки'!$B$10="Абсолютные значения",ABS(AC399),AC399)),AC399)))</x:f>
      </x:c>
      <x:c r="CG399" s="50" t="str">
        <x:f>IF(25&gt;'Настройки'!$B$3,"",IF(ISBLANK(AD399),IF('Настройки'!$B$9="Нулевой спрос",0,""),IF(AD399&lt;0,IF('Настройки'!$B$10="Исключить","",IF('Настройки'!$B$10="Абсолютные значения",ABS(AD399),AD399)),AD399)))</x:f>
      </x:c>
      <x:c r="CH399" s="50" t="str">
        <x:f>IF(26&gt;'Настройки'!$B$3,"",IF(ISBLANK(AE399),IF('Настройки'!$B$9="Нулевой спрос",0,""),IF(AE399&lt;0,IF('Настройки'!$B$10="Исключить","",IF('Настройки'!$B$10="Абсолютные значения",ABS(AE399),AE399)),AE399)))</x:f>
      </x:c>
      <x:c r="CI399" s="50" t="str">
        <x:f>IF(27&gt;'Настройки'!$B$3,"",IF(ISBLANK(AF399),IF('Настройки'!$B$9="Нулевой спрос",0,""),IF(AF399&lt;0,IF('Настройки'!$B$10="Исключить","",IF('Настройки'!$B$10="Абсолютные значения",ABS(AF399),AF399)),AF399)))</x:f>
      </x:c>
      <x:c r="CJ399" s="50" t="str">
        <x:f>IF(28&gt;'Настройки'!$B$3,"",IF(ISBLANK(AG399),IF('Настройки'!$B$9="Нулевой спрос",0,""),IF(AG399&lt;0,IF('Настройки'!$B$10="Исключить","",IF('Настройки'!$B$10="Абсолютные значения",ABS(AG399),AG399)),AG399)))</x:f>
      </x:c>
      <x:c r="CK399" s="50" t="str">
        <x:f>IF(29&gt;'Настройки'!$B$3,"",IF(ISBLANK(AH399),IF('Настройки'!$B$9="Нулевой спрос",0,""),IF(AH399&lt;0,IF('Настройки'!$B$10="Исключить","",IF('Настройки'!$B$10="Абсолютные значения",ABS(AH399),AH399)),AH399)))</x:f>
      </x:c>
      <x:c r="CL399" s="50" t="str">
        <x:f>IF(30&gt;'Настройки'!$B$3,"",IF(ISBLANK(AI399),IF('Настройки'!$B$9="Нулевой спрос",0,""),IF(AI399&lt;0,IF('Настройки'!$B$10="Исключить","",IF('Настройки'!$B$10="Абсолютные значения",ABS(AI399),AI399)),AI399)))</x:f>
      </x:c>
      <x:c r="CM399" s="50" t="str">
        <x:f>IF(31&gt;'Настройки'!$B$3,"",IF(ISBLANK(AJ399),IF('Настройки'!$B$9="Нулевой спрос",0,""),IF(AJ399&lt;0,IF('Настройки'!$B$10="Исключить","",IF('Настройки'!$B$10="Абсолютные значения",ABS(AJ399),AJ399)),AJ399)))</x:f>
      </x:c>
      <x:c r="CN399" s="50" t="str">
        <x:f>IF(32&gt;'Настройки'!$B$3,"",IF(ISBLANK(AK399),IF('Настройки'!$B$9="Нулевой спрос",0,""),IF(AK399&lt;0,IF('Настройки'!$B$10="Исключить","",IF('Настройки'!$B$10="Абсолютные значения",ABS(AK399),AK399)),AK399)))</x:f>
      </x:c>
      <x:c r="CO399" s="50" t="str">
        <x:f>IF(33&gt;'Настройки'!$B$3,"",IF(ISBLANK(AL399),IF('Настройки'!$B$9="Нулевой спрос",0,""),IF(AL399&lt;0,IF('Настройки'!$B$10="Исключить","",IF('Настройки'!$B$10="Абсолютные значения",ABS(AL399),AL399)),AL399)))</x:f>
      </x:c>
      <x:c r="CP399" s="50" t="str">
        <x:f>IF(34&gt;'Настройки'!$B$3,"",IF(ISBLANK(AM399),IF('Настройки'!$B$9="Нулевой спрос",0,""),IF(AM399&lt;0,IF('Настройки'!$B$10="Исключить","",IF('Настройки'!$B$10="Абсолютные значения",ABS(AM399),AM399)),AM399)))</x:f>
      </x:c>
      <x:c r="CQ399" s="50" t="str">
        <x:f>IF(35&gt;'Настройки'!$B$3,"",IF(ISBLANK(AN399),IF('Настройки'!$B$9="Нулевой спрос",0,""),IF(AN399&lt;0,IF('Настройки'!$B$10="Исключить","",IF('Настройки'!$B$10="Абсолютные значения",ABS(AN399),AN399)),AN399)))</x:f>
      </x:c>
      <x:c r="CR399" s="50" t="str">
        <x:f>IF(36&gt;'Настройки'!$B$3,"",IF(ISBLANK(AO399),IF('Настройки'!$B$9="Нулевой спрос",0,""),IF(AO399&lt;0,IF('Настройки'!$B$10="Исключить","",IF('Настройки'!$B$10="Абсолютные значения",ABS(AO399),AO399)),AO399)))</x:f>
      </x:c>
      <x:c r="CS399" s="50" t="str">
        <x:f>IF(OR(1&gt;'Настройки'!$B$3,ISBLANK(BI399),BI399=0),"",BI399)</x:f>
      </x:c>
      <x:c r="CT399" s="50" t="str">
        <x:f>IF(OR(2&gt;'Настройки'!$B$3,ISBLANK(BJ399),BJ399=0),"",BJ399)</x:f>
      </x:c>
      <x:c r="CU399" s="50" t="str">
        <x:f>IF(OR(3&gt;'Настройки'!$B$3,ISBLANK(BK399),BK399=0),"",BK399)</x:f>
      </x:c>
      <x:c r="CV399" s="50" t="str">
        <x:f>IF(OR(4&gt;'Настройки'!$B$3,ISBLANK(BL399),BL399=0),"",BL399)</x:f>
      </x:c>
      <x:c r="CW399" s="50" t="str">
        <x:f>IF(OR(5&gt;'Настройки'!$B$3,ISBLANK(BM399),BM399=0),"",BM399)</x:f>
      </x:c>
      <x:c r="CX399" s="50" t="str">
        <x:f>IF(OR(6&gt;'Настройки'!$B$3,ISBLANK(BN399),BN399=0),"",BN399)</x:f>
      </x:c>
      <x:c r="CY399" s="50" t="str">
        <x:f>IF(OR(7&gt;'Настройки'!$B$3,ISBLANK(BO399),BO399=0),"",BO399)</x:f>
      </x:c>
      <x:c r="CZ399" s="50" t="str">
        <x:f>IF(OR(8&gt;'Настройки'!$B$3,ISBLANK(BP399),BP399=0),"",BP399)</x:f>
      </x:c>
      <x:c r="DA399" s="50" t="str">
        <x:f>IF(OR(9&gt;'Настройки'!$B$3,ISBLANK(BQ399),BQ399=0),"",BQ399)</x:f>
      </x:c>
      <x:c r="DB399" s="50" t="str">
        <x:f>IF(OR(10&gt;'Настройки'!$B$3,ISBLANK(BR399),BR399=0),"",BR399)</x:f>
      </x:c>
      <x:c r="DC399" s="50" t="str">
        <x:f>IF(OR(11&gt;'Настройки'!$B$3,ISBLANK(BS399),BS399=0),"",BS399)</x:f>
      </x:c>
      <x:c r="DD399" s="50" t="str">
        <x:f>IF(OR(12&gt;'Настройки'!$B$3,ISBLANK(BT399),BT399=0),"",BT399)</x:f>
      </x:c>
      <x:c r="DE399" s="50" t="str">
        <x:f>IF(OR(13&gt;'Настройки'!$B$3,ISBLANK(BU399),BU399=0),"",BU399)</x:f>
      </x:c>
      <x:c r="DF399" s="50" t="str">
        <x:f>IF(OR(14&gt;'Настройки'!$B$3,ISBLANK(BV399),BV399=0),"",BV399)</x:f>
      </x:c>
      <x:c r="DG399" s="50" t="str">
        <x:f>IF(OR(15&gt;'Настройки'!$B$3,ISBLANK(BW399),BW399=0),"",BW399)</x:f>
      </x:c>
      <x:c r="DH399" s="50" t="str">
        <x:f>IF(OR(16&gt;'Настройки'!$B$3,ISBLANK(BX399),BX399=0),"",BX399)</x:f>
      </x:c>
      <x:c r="DI399" s="50" t="str">
        <x:f>IF(OR(17&gt;'Настройки'!$B$3,ISBLANK(BY399),BY399=0),"",BY399)</x:f>
      </x:c>
      <x:c r="DJ399" s="50" t="str">
        <x:f>IF(OR(18&gt;'Настройки'!$B$3,ISBLANK(BZ399),BZ399=0),"",BZ399)</x:f>
      </x:c>
      <x:c r="DK399" s="50" t="str">
        <x:f>IF(OR(19&gt;'Настройки'!$B$3,ISBLANK(CA399),CA399=0),"",CA399)</x:f>
      </x:c>
      <x:c r="DL399" s="50" t="str">
        <x:f>IF(OR(20&gt;'Настройки'!$B$3,ISBLANK(CB399),CB399=0),"",CB399)</x:f>
      </x:c>
      <x:c r="DM399" s="50" t="str">
        <x:f>IF(OR(21&gt;'Настройки'!$B$3,ISBLANK(CC399),CC399=0),"",CC399)</x:f>
      </x:c>
      <x:c r="DN399" s="50" t="str">
        <x:f>IF(OR(22&gt;'Настройки'!$B$3,ISBLANK(CD399),CD399=0),"",CD399)</x:f>
      </x:c>
      <x:c r="DO399" s="50" t="str">
        <x:f>IF(OR(23&gt;'Настройки'!$B$3,ISBLANK(CE399),CE399=0),"",CE399)</x:f>
      </x:c>
      <x:c r="DP399" s="50" t="str">
        <x:f>IF(OR(24&gt;'Настройки'!$B$3,ISBLANK(CF399),CF399=0),"",CF399)</x:f>
      </x:c>
      <x:c r="DQ399" s="50" t="str">
        <x:f>IF(OR(25&gt;'Настройки'!$B$3,ISBLANK(CG399),CG399=0),"",CG399)</x:f>
      </x:c>
      <x:c r="DR399" s="50" t="str">
        <x:f>IF(OR(26&gt;'Настройки'!$B$3,ISBLANK(CH399),CH399=0),"",CH399)</x:f>
      </x:c>
      <x:c r="DS399" s="50" t="str">
        <x:f>IF(OR(27&gt;'Настройки'!$B$3,ISBLANK(CI399),CI399=0),"",CI399)</x:f>
      </x:c>
      <x:c r="DT399" s="50" t="str">
        <x:f>IF(OR(28&gt;'Настройки'!$B$3,ISBLANK(CJ399),CJ399=0),"",CJ399)</x:f>
      </x:c>
      <x:c r="DU399" s="50" t="str">
        <x:f>IF(OR(29&gt;'Настройки'!$B$3,ISBLANK(CK399),CK399=0),"",CK399)</x:f>
      </x:c>
      <x:c r="DV399" s="50" t="str">
        <x:f>IF(OR(30&gt;'Настройки'!$B$3,ISBLANK(CL399),CL399=0),"",CL399)</x:f>
      </x:c>
      <x:c r="DW399" s="50" t="str">
        <x:f>IF(OR(31&gt;'Настройки'!$B$3,ISBLANK(CM399),CM399=0),"",CM399)</x:f>
      </x:c>
      <x:c r="DX399" s="50" t="str">
        <x:f>IF(OR(32&gt;'Настройки'!$B$3,ISBLANK(CN399),CN399=0),"",CN399)</x:f>
      </x:c>
      <x:c r="DY399" s="50" t="str">
        <x:f>IF(OR(33&gt;'Настройки'!$B$3,ISBLANK(CO399),CO399=0),"",CO399)</x:f>
      </x:c>
      <x:c r="DZ399" s="50" t="str">
        <x:f>IF(OR(34&gt;'Настройки'!$B$3,ISBLANK(CP399),CP399=0),"",CP399)</x:f>
      </x:c>
      <x:c r="EA399" s="50" t="str">
        <x:f>IF(OR(35&gt;'Настройки'!$B$3,ISBLANK(CQ399),CQ399=0),"",CQ399)</x:f>
      </x:c>
      <x:c r="EB399" s="50" t="str">
        <x:f>IF(OR(36&gt;'Настройки'!$B$3,ISBLANK(CR399),CR399=0),"",CR399)</x:f>
      </x:c>
      <x:c r="EC399" s="50" t="str">
        <x:f>IF(A399="","",IF(OR(BB399="AZ",BB399="BZ"),10000+ROW(),IF(AZ399&gt;'Настройки'!$B$11,20000+ROW(),IF(BF399&lt;&gt;"Обычный",30000+ROW(),IF(AX399&lt;=0,40000+ROW(),"")))))</x:f>
      </x:c>
      <x:c r="ED399" s="50" t="str">
        <x:f>IF(EC399="","",COUNTIFS($EC$2:$EC$1001,"&gt;0",$EC$2:$EC$1001,"&lt;"&amp;EC399)+1)</x:f>
      </x:c>
    </x:row>
    <x:row r="400">
      <x:c r="A400" s="115"/>
      <x:c r="B400" s="115"/>
      <x:c r="C400" s="115"/>
      <x:c r="D400" s="118"/>
      <x:c r="E400" s="118"/>
      <x:c r="F400" s="118"/>
      <x:c r="G400" s="118"/>
      <x:c r="H400" s="118"/>
      <x:c r="I400" s="118"/>
      <x:c r="J400" s="118"/>
      <x:c r="K400" s="118"/>
      <x:c r="L400" s="118"/>
      <x:c r="M400" s="118"/>
      <x:c r="N400" s="118"/>
      <x:c r="O400" s="118"/>
      <x:c r="P400" s="118"/>
      <x:c r="Q400" s="118"/>
      <x:c r="R400" s="118"/>
      <x:c r="S400" s="118"/>
      <x:c r="T400" s="118"/>
      <x:c r="U400" s="118"/>
      <x:c r="V400" s="118"/>
      <x:c r="W400" s="118"/>
      <x:c r="X400" s="118"/>
      <x:c r="Y400" s="118"/>
      <x:c r="Z400" s="118"/>
      <x:c r="AA400" s="118"/>
      <x:c r="AB400" s="118"/>
      <x:c r="AC400" s="118"/>
      <x:c r="AD400" s="118"/>
      <x:c r="AE400" s="118"/>
      <x:c r="AF400" s="118"/>
      <x:c r="AG400" s="118"/>
      <x:c r="AH400" s="118"/>
      <x:c r="AI400" s="118"/>
      <x:c r="AJ400" s="118"/>
      <x:c r="AK400" s="118"/>
      <x:c r="AL400" s="118"/>
      <x:c r="AM400" s="118"/>
      <x:c r="AN400" s="118"/>
      <x:c r="AO400" s="118"/>
      <x:c r="AP400" s="115"/>
      <x:c r="AQ400" s="49" t="str">
        <x:f>IF(A400="","",COUNT(BI400:INDEX(BI400:CR400,1,'Настройки'!$B$3)))</x:f>
      </x:c>
      <x:c r="AR400" s="49" t="str">
        <x:f>IF(A400="","",SUM(BI400:INDEX(BI400:CR400,1,'Настройки'!$B$3)))</x:f>
      </x:c>
      <x:c r="AS400" s="58" t="str">
        <x:f>IF(A400="","",IF('Настройки'!$B$4="Стоимость потребления",AR400*D400,IF('Настройки'!$B$4="Количество",AR400,E400)))</x:f>
      </x:c>
      <x:c r="AT400" s="61" t="str">
        <x:f>IF(OR(A400="",AS400&lt;0,SUM($AS$2:$AS$1001)&lt;=0),"",AS400/SUM($AS$2:$AS$1001))</x:f>
      </x:c>
      <x:c r="AU400" s="61" t="str">
        <x:f>IF(OR(A400="",AS400&lt;0,SUM($AS$2:$AS$1001)&lt;=0),"",SUMIFS($AS$2:$AS$1001,$AS$2:$AS$1001,"&gt;"&amp;AS400)/SUM($AS$2:$AS$1001))</x:f>
      </x:c>
      <x:c r="AV400" s="61" t="str">
        <x:f>IF(OR(A400="",AS400&lt;0,SUM($AS$2:$AS$1001)&lt;=0),"",SUMIFS($AS$2:$AS$1001,$AS$2:$AS$1001,"&gt;="&amp;AS400)/SUM($AS$2:$AS$1001))</x:f>
      </x:c>
      <x:c r="AW400" s="49" t="str">
        <x:f>IF(A400="","",IF(SUM($AS$2:$AS$1001)&lt;=0,"Не определён",IF(AS400&lt;0,"Исключение",IF(AU400&lt;'Настройки'!$B$5,"A",IF(AU400&lt;'Настройки'!$B$6,"B","C")))))</x:f>
      </x:c>
      <x:c r="AX400" s="58" t="str">
        <x:f>IF(A400="","",IF(AQ400=0,"",AVERAGE(BI400:INDEX(BI400:CR400,1,'Настройки'!$B$3))))</x:f>
      </x:c>
      <x:c r="AY400" s="58" t="str">
        <x:f>IF(OR(A400="",AQ400=0),"",STDEVP(BI400:INDEX(BI400:CR400,1,'Настройки'!$B$3)))</x:f>
      </x:c>
      <x:c r="AZ400" s="61" t="str">
        <x:f>IF(OR(A400="",AQ400&lt;'Настройки'!$B$12,AX400&lt;=0,AND('Настройки'!$B$10="Блокировать",COUNTIF(F400:INDEX(F400:AO400,1,'Настройки'!$B$3),"&lt;0")&gt;0)),"",AY400/ABS(AX400))</x:f>
      </x:c>
      <x:c r="BA400" s="49" t="str">
        <x:f>IF(A400="","",IF(AND('Настройки'!$B$10="Блокировать",COUNTIF(F400:INDEX(F400:AO400,1,'Настройки'!$B$3),"&lt;0")&gt;0),"Не определён",IF(AQ400&lt;'Настройки'!$B$12,"Не определён",IF(AX400=0,"Нет спроса",IF(AX400&lt;0,"Не определён",IF(AZ400&lt;='Настройки'!$B$7,"X",IF(AZ400&lt;='Настройки'!$B$8,"Y","Z")))))))</x:f>
      </x:c>
      <x:c r="BB400" s="49" t="str">
        <x:f>IF(OR(A400="",LEN(AW400)&lt;&gt;1,LEN(BA400)&lt;&gt;1),"",AW400&amp;BA400)</x:f>
      </x:c>
      <x:c r="BC400" s="61" t="str">
        <x:f>IF(OR(A400="",AQ400=0),"",(COUNT(BI400:INDEX(BI400:CR400,1,'Настройки'!$B$3))-COUNT(CS400:INDEX(CS400:EB400,1,'Настройки'!$B$3)))/AQ400)</x:f>
      </x:c>
      <x:c r="BD400" s="64" t="str">
        <x:f>IF(OR(A400="",COUNT(CS400:INDEX(CS400:EB400,1,'Настройки'!$B$3))=0),"",AQ400/COUNT(CS400:INDEX(CS400:EB400,1,'Настройки'!$B$3)))</x:f>
      </x:c>
      <x:c r="BE400" s="64" t="str">
        <x:f>IF(OR(A400="",COUNT(CS400:INDEX(CS400:EB400,1,'Настройки'!$B$3))=0),"",IF(AVERAGE(CS400:INDEX(CS400:EB400,1,'Настройки'!$B$3))=0,"",(STDEVP(CS400:INDEX(CS400:EB400,1,'Настройки'!$B$3))/ABS(AVERAGE(CS400:INDEX(CS400:EB400,1,'Настройки'!$B$3))))^2))</x:f>
      </x:c>
      <x:c r="BF400" s="49" t="str">
        <x:f>IF(A400="","",IF(AQ400&lt;3,"Недостаточно",IF(AQ400&lt;6,"Предварительный","Обычный")))</x:f>
      </x:c>
      <x:c r="BG400" s="49" t="str">
        <x:f>IF(A400="","",IF(COUNTIF(F400:INDEX(F400:AO400,1,'Настройки'!$B$3),"&lt;0")&gt;0,IF('Настройки'!$B$10="Блокировать","Отрицательный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"),"")&amp;IF(AQ400&lt;3,"Недостаточно истории. ",IF(AQ400&lt;6,"Предварительная классификация. ",""))&amp;IF(AX400=0,"Нет спроса за горизонт. ","")&amp;IF(AZ400&gt;'Настройки'!$B$11,"Экстремальная вариативность. ",""))</x:f>
      </x:c>
      <x:c r="BH400" s="49" t="str">
        <x:f>IF(A400="","",IFERROR(VLOOKUP(BB400,'Настройки'!$D$3:$E$11,2,FALSE),"Сначала проверьте исходные данные и историю спроса.")&amp;" Уточните срок поставки, MOQ и критичность.")</x:f>
      </x:c>
      <x:c r="BI400" s="50" t="str">
        <x:f>IF(1&gt;'Настройки'!$B$3,"",IF(ISBLANK(F400),IF('Настройки'!$B$9="Нулевой спрос",0,""),IF(F400&lt;0,IF('Настройки'!$B$10="Исключить","",IF('Настройки'!$B$10="Абсолютные значения",ABS(F400),F400)),F400)))</x:f>
      </x:c>
      <x:c r="BJ400" s="50" t="str">
        <x:f>IF(2&gt;'Настройки'!$B$3,"",IF(ISBLANK(G400),IF('Настройки'!$B$9="Нулевой спрос",0,""),IF(G400&lt;0,IF('Настройки'!$B$10="Исключить","",IF('Настройки'!$B$10="Абсолютные значения",ABS(G400),G400)),G400)))</x:f>
      </x:c>
      <x:c r="BK400" s="50" t="str">
        <x:f>IF(3&gt;'Настройки'!$B$3,"",IF(ISBLANK(H400),IF('Настройки'!$B$9="Нулевой спрос",0,""),IF(H400&lt;0,IF('Настройки'!$B$10="Исключить","",IF('Настройки'!$B$10="Абсолютные значения",ABS(H400),H400)),H400)))</x:f>
      </x:c>
      <x:c r="BL400" s="50" t="str">
        <x:f>IF(4&gt;'Настройки'!$B$3,"",IF(ISBLANK(I400),IF('Настройки'!$B$9="Нулевой спрос",0,""),IF(I400&lt;0,IF('Настройки'!$B$10="Исключить","",IF('Настройки'!$B$10="Абсолютные значения",ABS(I400),I400)),I400)))</x:f>
      </x:c>
      <x:c r="BM400" s="50" t="str">
        <x:f>IF(5&gt;'Настройки'!$B$3,"",IF(ISBLANK(J400),IF('Настройки'!$B$9="Нулевой спрос",0,""),IF(J400&lt;0,IF('Настройки'!$B$10="Исключить","",IF('Настройки'!$B$10="Абсолютные значения",ABS(J400),J400)),J400)))</x:f>
      </x:c>
      <x:c r="BN400" s="50" t="str">
        <x:f>IF(6&gt;'Настройки'!$B$3,"",IF(ISBLANK(K400),IF('Настройки'!$B$9="Нулевой спрос",0,""),IF(K400&lt;0,IF('Настройки'!$B$10="Исключить","",IF('Настройки'!$B$10="Абсолютные значения",ABS(K400),K400)),K400)))</x:f>
      </x:c>
      <x:c r="BO400" s="50" t="str">
        <x:f>IF(7&gt;'Настройки'!$B$3,"",IF(ISBLANK(L400),IF('Настройки'!$B$9="Нулевой спрос",0,""),IF(L400&lt;0,IF('Настройки'!$B$10="Исключить","",IF('Настройки'!$B$10="Абсолютные значения",ABS(L400),L400)),L400)))</x:f>
      </x:c>
      <x:c r="BP400" s="50" t="str">
        <x:f>IF(8&gt;'Настройки'!$B$3,"",IF(ISBLANK(M400),IF('Настройки'!$B$9="Нулевой спрос",0,""),IF(M400&lt;0,IF('Настройки'!$B$10="Исключить","",IF('Настройки'!$B$10="Абсолютные значения",ABS(M400),M400)),M400)))</x:f>
      </x:c>
      <x:c r="BQ400" s="50" t="str">
        <x:f>IF(9&gt;'Настройки'!$B$3,"",IF(ISBLANK(N400),IF('Настройки'!$B$9="Нулевой спрос",0,""),IF(N400&lt;0,IF('Настройки'!$B$10="Исключить","",IF('Настройки'!$B$10="Абсолютные значения",ABS(N400),N400)),N400)))</x:f>
      </x:c>
      <x:c r="BR400" s="50" t="str">
        <x:f>IF(10&gt;'Настройки'!$B$3,"",IF(ISBLANK(O400),IF('Настройки'!$B$9="Нулевой спрос",0,""),IF(O400&lt;0,IF('Настройки'!$B$10="Исключить","",IF('Настройки'!$B$10="Абсолютные значения",ABS(O400),O400)),O400)))</x:f>
      </x:c>
      <x:c r="BS400" s="50" t="str">
        <x:f>IF(11&gt;'Настройки'!$B$3,"",IF(ISBLANK(P400),IF('Настройки'!$B$9="Нулевой спрос",0,""),IF(P400&lt;0,IF('Настройки'!$B$10="Исключить","",IF('Настройки'!$B$10="Абсолютные значения",ABS(P400),P400)),P400)))</x:f>
      </x:c>
      <x:c r="BT400" s="50" t="str">
        <x:f>IF(12&gt;'Настройки'!$B$3,"",IF(ISBLANK(Q400),IF('Настройки'!$B$9="Нулевой спрос",0,""),IF(Q400&lt;0,IF('Настройки'!$B$10="Исключить","",IF('Настройки'!$B$10="Абсолютные значения",ABS(Q400),Q400)),Q400)))</x:f>
      </x:c>
      <x:c r="BU400" s="50" t="str">
        <x:f>IF(13&gt;'Настройки'!$B$3,"",IF(ISBLANK(R400),IF('Настройки'!$B$9="Нулевой спрос",0,""),IF(R400&lt;0,IF('Настройки'!$B$10="Исключить","",IF('Настройки'!$B$10="Абсолютные значения",ABS(R400),R400)),R400)))</x:f>
      </x:c>
      <x:c r="BV400" s="50" t="str">
        <x:f>IF(14&gt;'Настройки'!$B$3,"",IF(ISBLANK(S400),IF('Настройки'!$B$9="Нулевой спрос",0,""),IF(S400&lt;0,IF('Настройки'!$B$10="Исключить","",IF('Настройки'!$B$10="Абсолютные значения",ABS(S400),S400)),S400)))</x:f>
      </x:c>
      <x:c r="BW400" s="50" t="str">
        <x:f>IF(15&gt;'Настройки'!$B$3,"",IF(ISBLANK(T400),IF('Настройки'!$B$9="Нулевой спрос",0,""),IF(T400&lt;0,IF('Настройки'!$B$10="Исключить","",IF('Настройки'!$B$10="Абсолютные значения",ABS(T400),T400)),T400)))</x:f>
      </x:c>
      <x:c r="BX400" s="50" t="str">
        <x:f>IF(16&gt;'Настройки'!$B$3,"",IF(ISBLANK(U400),IF('Настройки'!$B$9="Нулевой спрос",0,""),IF(U400&lt;0,IF('Настройки'!$B$10="Исключить","",IF('Настройки'!$B$10="Абсолютные значения",ABS(U400),U400)),U400)))</x:f>
      </x:c>
      <x:c r="BY400" s="50" t="str">
        <x:f>IF(17&gt;'Настройки'!$B$3,"",IF(ISBLANK(V400),IF('Настройки'!$B$9="Нулевой спрос",0,""),IF(V400&lt;0,IF('Настройки'!$B$10="Исключить","",IF('Настройки'!$B$10="Абсолютные значения",ABS(V400),V400)),V400)))</x:f>
      </x:c>
      <x:c r="BZ400" s="50" t="str">
        <x:f>IF(18&gt;'Настройки'!$B$3,"",IF(ISBLANK(W400),IF('Настройки'!$B$9="Нулевой спрос",0,""),IF(W400&lt;0,IF('Настройки'!$B$10="Исключить","",IF('Настройки'!$B$10="Абсолютные значения",ABS(W400),W400)),W400)))</x:f>
      </x:c>
      <x:c r="CA400" s="50" t="str">
        <x:f>IF(19&gt;'Настройки'!$B$3,"",IF(ISBLANK(X400),IF('Настройки'!$B$9="Нулевой спрос",0,""),IF(X400&lt;0,IF('Настройки'!$B$10="Исключить","",IF('Настройки'!$B$10="Абсолютные значения",ABS(X400),X400)),X400)))</x:f>
      </x:c>
      <x:c r="CB400" s="50" t="str">
        <x:f>IF(20&gt;'Настройки'!$B$3,"",IF(ISBLANK(Y400),IF('Настройки'!$B$9="Нулевой спрос",0,""),IF(Y400&lt;0,IF('Настройки'!$B$10="Исключить","",IF('Настройки'!$B$10="Абсолютные значения",ABS(Y400),Y400)),Y400)))</x:f>
      </x:c>
      <x:c r="CC400" s="50" t="str">
        <x:f>IF(21&gt;'Настройки'!$B$3,"",IF(ISBLANK(Z400),IF('Настройки'!$B$9="Нулевой спрос",0,""),IF(Z400&lt;0,IF('Настройки'!$B$10="Исключить","",IF('Настройки'!$B$10="Абсолютные значения",ABS(Z400),Z400)),Z400)))</x:f>
      </x:c>
      <x:c r="CD400" s="50" t="str">
        <x:f>IF(22&gt;'Настройки'!$B$3,"",IF(ISBLANK(AA400),IF('Настройки'!$B$9="Нулевой спрос",0,""),IF(AA400&lt;0,IF('Настройки'!$B$10="Исключить","",IF('Настройки'!$B$10="Абсолютные значения",ABS(AA400),AA400)),AA400)))</x:f>
      </x:c>
      <x:c r="CE400" s="50" t="str">
        <x:f>IF(23&gt;'Настройки'!$B$3,"",IF(ISBLANK(AB400),IF('Настройки'!$B$9="Нулевой спрос",0,""),IF(AB400&lt;0,IF('Настройки'!$B$10="Исключить","",IF('Настройки'!$B$10="Абсолютные значения",ABS(AB400),AB400)),AB400)))</x:f>
      </x:c>
      <x:c r="CF400" s="50" t="str">
        <x:f>IF(24&gt;'Настройки'!$B$3,"",IF(ISBLANK(AC400),IF('Настройки'!$B$9="Нулевой спрос",0,""),IF(AC400&lt;0,IF('Настройки'!$B$10="Исключить","",IF('Настройки'!$B$10="Абсолютные значения",ABS(AC400),AC400)),AC400)))</x:f>
      </x:c>
      <x:c r="CG400" s="50" t="str">
        <x:f>IF(25&gt;'Настройки'!$B$3,"",IF(ISBLANK(AD400),IF('Настройки'!$B$9="Нулевой спрос",0,""),IF(AD400&lt;0,IF('Настройки'!$B$10="Исключить","",IF('Настройки'!$B$10="Абсолютные значения",ABS(AD400),AD400)),AD400)))</x:f>
      </x:c>
      <x:c r="CH400" s="50" t="str">
        <x:f>IF(26&gt;'Настройки'!$B$3,"",IF(ISBLANK(AE400),IF('Настройки'!$B$9="Нулевой спрос",0,""),IF(AE400&lt;0,IF('Настройки'!$B$10="Исключить","",IF('Настройки'!$B$10="Абсолютные значения",ABS(AE400),AE400)),AE400)))</x:f>
      </x:c>
      <x:c r="CI400" s="50" t="str">
        <x:f>IF(27&gt;'Настройки'!$B$3,"",IF(ISBLANK(AF400),IF('Настройки'!$B$9="Нулевой спрос",0,""),IF(AF400&lt;0,IF('Настройки'!$B$10="Исключить","",IF('Настройки'!$B$10="Абсолютные значения",ABS(AF400),AF400)),AF400)))</x:f>
      </x:c>
      <x:c r="CJ400" s="50" t="str">
        <x:f>IF(28&gt;'Настройки'!$B$3,"",IF(ISBLANK(AG400),IF('Настройки'!$B$9="Нулевой спрос",0,""),IF(AG400&lt;0,IF('Настройки'!$B$10="Исключить","",IF('Настройки'!$B$10="Абсолютные значения",ABS(AG400),AG400)),AG400)))</x:f>
      </x:c>
      <x:c r="CK400" s="50" t="str">
        <x:f>IF(29&gt;'Настройки'!$B$3,"",IF(ISBLANK(AH400),IF('Настройки'!$B$9="Нулевой спрос",0,""),IF(AH400&lt;0,IF('Настройки'!$B$10="Исключить","",IF('Настройки'!$B$10="Абсолютные значения",ABS(AH400),AH400)),AH400)))</x:f>
      </x:c>
      <x:c r="CL400" s="50" t="str">
        <x:f>IF(30&gt;'Настройки'!$B$3,"",IF(ISBLANK(AI400),IF('Настройки'!$B$9="Нулевой спрос",0,""),IF(AI400&lt;0,IF('Настройки'!$B$10="Исключить","",IF('Настройки'!$B$10="Абсолютные значения",ABS(AI400),AI400)),AI400)))</x:f>
      </x:c>
      <x:c r="CM400" s="50" t="str">
        <x:f>IF(31&gt;'Настройки'!$B$3,"",IF(ISBLANK(AJ400),IF('Настройки'!$B$9="Нулевой спрос",0,""),IF(AJ400&lt;0,IF('Настройки'!$B$10="Исключить","",IF('Настройки'!$B$10="Абсолютные значения",ABS(AJ400),AJ400)),AJ400)))</x:f>
      </x:c>
      <x:c r="CN400" s="50" t="str">
        <x:f>IF(32&gt;'Настройки'!$B$3,"",IF(ISBLANK(AK400),IF('Настройки'!$B$9="Нулевой спрос",0,""),IF(AK400&lt;0,IF('Настройки'!$B$10="Исключить","",IF('Настройки'!$B$10="Абсолютные значения",ABS(AK400),AK400)),AK400)))</x:f>
      </x:c>
      <x:c r="CO400" s="50" t="str">
        <x:f>IF(33&gt;'Настройки'!$B$3,"",IF(ISBLANK(AL400),IF('Настройки'!$B$9="Нулевой спрос",0,""),IF(AL400&lt;0,IF('Настройки'!$B$10="Исключить","",IF('Настройки'!$B$10="Абсолютные значения",ABS(AL400),AL400)),AL400)))</x:f>
      </x:c>
      <x:c r="CP400" s="50" t="str">
        <x:f>IF(34&gt;'Настройки'!$B$3,"",IF(ISBLANK(AM400),IF('Настройки'!$B$9="Нулевой спрос",0,""),IF(AM400&lt;0,IF('Настройки'!$B$10="Исключить","",IF('Настройки'!$B$10="Абсолютные значения",ABS(AM400),AM400)),AM400)))</x:f>
      </x:c>
      <x:c r="CQ400" s="50" t="str">
        <x:f>IF(35&gt;'Настройки'!$B$3,"",IF(ISBLANK(AN400),IF('Настройки'!$B$9="Нулевой спрос",0,""),IF(AN400&lt;0,IF('Настройки'!$B$10="Исключить","",IF('Настройки'!$B$10="Абсолютные значения",ABS(AN400),AN400)),AN400)))</x:f>
      </x:c>
      <x:c r="CR400" s="50" t="str">
        <x:f>IF(36&gt;'Настройки'!$B$3,"",IF(ISBLANK(AO400),IF('Настройки'!$B$9="Нулевой спрос",0,""),IF(AO400&lt;0,IF('Настройки'!$B$10="Исключить","",IF('Настройки'!$B$10="Абсолютные значения",ABS(AO400),AO400)),AO400)))</x:f>
      </x:c>
      <x:c r="CS400" s="50" t="str">
        <x:f>IF(OR(1&gt;'Настройки'!$B$3,ISBLANK(BI400),BI400=0),"",BI400)</x:f>
      </x:c>
      <x:c r="CT400" s="50" t="str">
        <x:f>IF(OR(2&gt;'Настройки'!$B$3,ISBLANK(BJ400),BJ400=0),"",BJ400)</x:f>
      </x:c>
      <x:c r="CU400" s="50" t="str">
        <x:f>IF(OR(3&gt;'Настройки'!$B$3,ISBLANK(BK400),BK400=0),"",BK400)</x:f>
      </x:c>
      <x:c r="CV400" s="50" t="str">
        <x:f>IF(OR(4&gt;'Настройки'!$B$3,ISBLANK(BL400),BL400=0),"",BL400)</x:f>
      </x:c>
      <x:c r="CW400" s="50" t="str">
        <x:f>IF(OR(5&gt;'Настройки'!$B$3,ISBLANK(BM400),BM400=0),"",BM400)</x:f>
      </x:c>
      <x:c r="CX400" s="50" t="str">
        <x:f>IF(OR(6&gt;'Настройки'!$B$3,ISBLANK(BN400),BN400=0),"",BN400)</x:f>
      </x:c>
      <x:c r="CY400" s="50" t="str">
        <x:f>IF(OR(7&gt;'Настройки'!$B$3,ISBLANK(BO400),BO400=0),"",BO400)</x:f>
      </x:c>
      <x:c r="CZ400" s="50" t="str">
        <x:f>IF(OR(8&gt;'Настройки'!$B$3,ISBLANK(BP400),BP400=0),"",BP400)</x:f>
      </x:c>
      <x:c r="DA400" s="50" t="str">
        <x:f>IF(OR(9&gt;'Настройки'!$B$3,ISBLANK(BQ400),BQ400=0),"",BQ400)</x:f>
      </x:c>
      <x:c r="DB400" s="50" t="str">
        <x:f>IF(OR(10&gt;'Настройки'!$B$3,ISBLANK(BR400),BR400=0),"",BR400)</x:f>
      </x:c>
      <x:c r="DC400" s="50" t="str">
        <x:f>IF(OR(11&gt;'Настройки'!$B$3,ISBLANK(BS400),BS400=0),"",BS400)</x:f>
      </x:c>
      <x:c r="DD400" s="50" t="str">
        <x:f>IF(OR(12&gt;'Настройки'!$B$3,ISBLANK(BT400),BT400=0),"",BT400)</x:f>
      </x:c>
      <x:c r="DE400" s="50" t="str">
        <x:f>IF(OR(13&gt;'Настройки'!$B$3,ISBLANK(BU400),BU400=0),"",BU400)</x:f>
      </x:c>
      <x:c r="DF400" s="50" t="str">
        <x:f>IF(OR(14&gt;'Настройки'!$B$3,ISBLANK(BV400),BV400=0),"",BV400)</x:f>
      </x:c>
      <x:c r="DG400" s="50" t="str">
        <x:f>IF(OR(15&gt;'Настройки'!$B$3,ISBLANK(BW400),BW400=0),"",BW400)</x:f>
      </x:c>
      <x:c r="DH400" s="50" t="str">
        <x:f>IF(OR(16&gt;'Настройки'!$B$3,ISBLANK(BX400),BX400=0),"",BX400)</x:f>
      </x:c>
      <x:c r="DI400" s="50" t="str">
        <x:f>IF(OR(17&gt;'Настройки'!$B$3,ISBLANK(BY400),BY400=0),"",BY400)</x:f>
      </x:c>
      <x:c r="DJ400" s="50" t="str">
        <x:f>IF(OR(18&gt;'Настройки'!$B$3,ISBLANK(BZ400),BZ400=0),"",BZ400)</x:f>
      </x:c>
      <x:c r="DK400" s="50" t="str">
        <x:f>IF(OR(19&gt;'Настройки'!$B$3,ISBLANK(CA400),CA400=0),"",CA400)</x:f>
      </x:c>
      <x:c r="DL400" s="50" t="str">
        <x:f>IF(OR(20&gt;'Настройки'!$B$3,ISBLANK(CB400),CB400=0),"",CB400)</x:f>
      </x:c>
      <x:c r="DM400" s="50" t="str">
        <x:f>IF(OR(21&gt;'Настройки'!$B$3,ISBLANK(CC400),CC400=0),"",CC400)</x:f>
      </x:c>
      <x:c r="DN400" s="50" t="str">
        <x:f>IF(OR(22&gt;'Настройки'!$B$3,ISBLANK(CD400),CD400=0),"",CD400)</x:f>
      </x:c>
      <x:c r="DO400" s="50" t="str">
        <x:f>IF(OR(23&gt;'Настройки'!$B$3,ISBLANK(CE400),CE400=0),"",CE400)</x:f>
      </x:c>
      <x:c r="DP400" s="50" t="str">
        <x:f>IF(OR(24&gt;'Настройки'!$B$3,ISBLANK(CF400),CF400=0),"",CF400)</x:f>
      </x:c>
      <x:c r="DQ400" s="50" t="str">
        <x:f>IF(OR(25&gt;'Настройки'!$B$3,ISBLANK(CG400),CG400=0),"",CG400)</x:f>
      </x:c>
      <x:c r="DR400" s="50" t="str">
        <x:f>IF(OR(26&gt;'Настройки'!$B$3,ISBLANK(CH400),CH400=0),"",CH400)</x:f>
      </x:c>
      <x:c r="DS400" s="50" t="str">
        <x:f>IF(OR(27&gt;'Настройки'!$B$3,ISBLANK(CI400),CI400=0),"",CI400)</x:f>
      </x:c>
      <x:c r="DT400" s="50" t="str">
        <x:f>IF(OR(28&gt;'Настройки'!$B$3,ISBLANK(CJ400),CJ400=0),"",CJ400)</x:f>
      </x:c>
      <x:c r="DU400" s="50" t="str">
        <x:f>IF(OR(29&gt;'Настройки'!$B$3,ISBLANK(CK400),CK400=0),"",CK400)</x:f>
      </x:c>
      <x:c r="DV400" s="50" t="str">
        <x:f>IF(OR(30&gt;'Настройки'!$B$3,ISBLANK(CL400),CL400=0),"",CL400)</x:f>
      </x:c>
      <x:c r="DW400" s="50" t="str">
        <x:f>IF(OR(31&gt;'Настройки'!$B$3,ISBLANK(CM400),CM400=0),"",CM400)</x:f>
      </x:c>
      <x:c r="DX400" s="50" t="str">
        <x:f>IF(OR(32&gt;'Настройки'!$B$3,ISBLANK(CN400),CN400=0),"",CN400)</x:f>
      </x:c>
      <x:c r="DY400" s="50" t="str">
        <x:f>IF(OR(33&gt;'Настройки'!$B$3,ISBLANK(CO400),CO400=0),"",CO400)</x:f>
      </x:c>
      <x:c r="DZ400" s="50" t="str">
        <x:f>IF(OR(34&gt;'Настройки'!$B$3,ISBLANK(CP400),CP400=0),"",CP400)</x:f>
      </x:c>
      <x:c r="EA400" s="50" t="str">
        <x:f>IF(OR(35&gt;'Настройки'!$B$3,ISBLANK(CQ400),CQ400=0),"",CQ400)</x:f>
      </x:c>
      <x:c r="EB400" s="50" t="str">
        <x:f>IF(OR(36&gt;'Настройки'!$B$3,ISBLANK(CR400),CR400=0),"",CR400)</x:f>
      </x:c>
      <x:c r="EC400" s="50" t="str">
        <x:f>IF(A400="","",IF(OR(BB400="AZ",BB400="BZ"),10000+ROW(),IF(AZ400&gt;'Настройки'!$B$11,20000+ROW(),IF(BF400&lt;&gt;"Обычный",30000+ROW(),IF(AX400&lt;=0,40000+ROW(),"")))))</x:f>
      </x:c>
      <x:c r="ED400" s="50" t="str">
        <x:f>IF(EC400="","",COUNTIFS($EC$2:$EC$1001,"&gt;0",$EC$2:$EC$1001,"&lt;"&amp;EC400)+1)</x:f>
      </x:c>
    </x:row>
    <x:row r="401">
      <x:c r="A401" s="115"/>
      <x:c r="B401" s="115"/>
      <x:c r="C401" s="115"/>
      <x:c r="D401" s="118"/>
      <x:c r="E401" s="118"/>
      <x:c r="F401" s="118"/>
      <x:c r="G401" s="118"/>
      <x:c r="H401" s="118"/>
      <x:c r="I401" s="118"/>
      <x:c r="J401" s="118"/>
      <x:c r="K401" s="118"/>
      <x:c r="L401" s="118"/>
      <x:c r="M401" s="118"/>
      <x:c r="N401" s="118"/>
      <x:c r="O401" s="118"/>
      <x:c r="P401" s="118"/>
      <x:c r="Q401" s="118"/>
      <x:c r="R401" s="118"/>
      <x:c r="S401" s="118"/>
      <x:c r="T401" s="118"/>
      <x:c r="U401" s="118"/>
      <x:c r="V401" s="118"/>
      <x:c r="W401" s="118"/>
      <x:c r="X401" s="118"/>
      <x:c r="Y401" s="118"/>
      <x:c r="Z401" s="118"/>
      <x:c r="AA401" s="118"/>
      <x:c r="AB401" s="118"/>
      <x:c r="AC401" s="118"/>
      <x:c r="AD401" s="118"/>
      <x:c r="AE401" s="118"/>
      <x:c r="AF401" s="118"/>
      <x:c r="AG401" s="118"/>
      <x:c r="AH401" s="118"/>
      <x:c r="AI401" s="118"/>
      <x:c r="AJ401" s="118"/>
      <x:c r="AK401" s="118"/>
      <x:c r="AL401" s="118"/>
      <x:c r="AM401" s="118"/>
      <x:c r="AN401" s="118"/>
      <x:c r="AO401" s="118"/>
      <x:c r="AP401" s="115"/>
      <x:c r="AQ401" s="49" t="str">
        <x:f>IF(A401="","",COUNT(BI401:INDEX(BI401:CR401,1,'Настройки'!$B$3)))</x:f>
      </x:c>
      <x:c r="AR401" s="49" t="str">
        <x:f>IF(A401="","",SUM(BI401:INDEX(BI401:CR401,1,'Настройки'!$B$3)))</x:f>
      </x:c>
      <x:c r="AS401" s="58" t="str">
        <x:f>IF(A401="","",IF('Настройки'!$B$4="Стоимость потребления",AR401*D401,IF('Настройки'!$B$4="Количество",AR401,E401)))</x:f>
      </x:c>
      <x:c r="AT401" s="61" t="str">
        <x:f>IF(OR(A401="",AS401&lt;0,SUM($AS$2:$AS$1001)&lt;=0),"",AS401/SUM($AS$2:$AS$1001))</x:f>
      </x:c>
      <x:c r="AU401" s="61" t="str">
        <x:f>IF(OR(A401="",AS401&lt;0,SUM($AS$2:$AS$1001)&lt;=0),"",SUMIFS($AS$2:$AS$1001,$AS$2:$AS$1001,"&gt;"&amp;AS401)/SUM($AS$2:$AS$1001))</x:f>
      </x:c>
      <x:c r="AV401" s="61" t="str">
        <x:f>IF(OR(A401="",AS401&lt;0,SUM($AS$2:$AS$1001)&lt;=0),"",SUMIFS($AS$2:$AS$1001,$AS$2:$AS$1001,"&gt;="&amp;AS401)/SUM($AS$2:$AS$1001))</x:f>
      </x:c>
      <x:c r="AW401" s="49" t="str">
        <x:f>IF(A401="","",IF(SUM($AS$2:$AS$1001)&lt;=0,"Не определён",IF(AS401&lt;0,"Исключение",IF(AU401&lt;'Настройки'!$B$5,"A",IF(AU401&lt;'Настройки'!$B$6,"B","C")))))</x:f>
      </x:c>
      <x:c r="AX401" s="58" t="str">
        <x:f>IF(A401="","",IF(AQ401=0,"",AVERAGE(BI401:INDEX(BI401:CR401,1,'Настройки'!$B$3))))</x:f>
      </x:c>
      <x:c r="AY401" s="58" t="str">
        <x:f>IF(OR(A401="",AQ401=0),"",STDEVP(BI401:INDEX(BI401:CR401,1,'Настройки'!$B$3)))</x:f>
      </x:c>
      <x:c r="AZ401" s="61" t="str">
        <x:f>IF(OR(A401="",AQ401&lt;'Настройки'!$B$12,AX401&lt;=0,AND('Настройки'!$B$10="Блокировать",COUNTIF(F401:INDEX(F401:AO401,1,'Настройки'!$B$3),"&lt;0")&gt;0)),"",AY401/ABS(AX401))</x:f>
      </x:c>
      <x:c r="BA401" s="49" t="str">
        <x:f>IF(A401="","",IF(AND('Настройки'!$B$10="Блокировать",COUNTIF(F401:INDEX(F401:AO401,1,'Настройки'!$B$3),"&lt;0")&gt;0),"Не определён",IF(AQ401&lt;'Настройки'!$B$12,"Не определён",IF(AX401=0,"Нет спроса",IF(AX401&lt;0,"Не определён",IF(AZ401&lt;='Настройки'!$B$7,"X",IF(AZ401&lt;='Настройки'!$B$8,"Y","Z")))))))</x:f>
      </x:c>
      <x:c r="BB401" s="49" t="str">
        <x:f>IF(OR(A401="",LEN(AW401)&lt;&gt;1,LEN(BA401)&lt;&gt;1),"",AW401&amp;BA401)</x:f>
      </x:c>
      <x:c r="BC401" s="61" t="str">
        <x:f>IF(OR(A401="",AQ401=0),"",(COUNT(BI401:INDEX(BI401:CR401,1,'Настройки'!$B$3))-COUNT(CS401:INDEX(CS401:EB401,1,'Настройки'!$B$3)))/AQ401)</x:f>
      </x:c>
      <x:c r="BD401" s="64" t="str">
        <x:f>IF(OR(A401="",COUNT(CS401:INDEX(CS401:EB401,1,'Настройки'!$B$3))=0),"",AQ401/COUNT(CS401:INDEX(CS401:EB401,1,'Настройки'!$B$3)))</x:f>
      </x:c>
      <x:c r="BE401" s="64" t="str">
        <x:f>IF(OR(A401="",COUNT(CS401:INDEX(CS401:EB401,1,'Настройки'!$B$3))=0),"",IF(AVERAGE(CS401:INDEX(CS401:EB401,1,'Настройки'!$B$3))=0,"",(STDEVP(CS401:INDEX(CS401:EB401,1,'Настройки'!$B$3))/ABS(AVERAGE(CS401:INDEX(CS401:EB401,1,'Настройки'!$B$3))))^2))</x:f>
      </x:c>
      <x:c r="BF401" s="49" t="str">
        <x:f>IF(A401="","",IF(AQ401&lt;3,"Недостаточно",IF(AQ401&lt;6,"Предварительный","Обычный")))</x:f>
      </x:c>
      <x:c r="BG401" s="49" t="str">
        <x:f>IF(A401="","",IF(COUNTIF(F401:INDEX(F401:AO401,1,'Настройки'!$B$3),"&lt;0")&gt;0,IF('Настройки'!$B$10="Блокировать","Отрицательный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"),"")&amp;IF(AQ401&lt;3,"Недостаточно истории. ",IF(AQ401&lt;6,"Предварительная классификация. ",""))&amp;IF(AX401=0,"Нет спроса за горизонт. ","")&amp;IF(AZ401&gt;'Настройки'!$B$11,"Экстремальная вариативность. ",""))</x:f>
      </x:c>
      <x:c r="BH401" s="49" t="str">
        <x:f>IF(A401="","",IFERROR(VLOOKUP(BB401,'Настройки'!$D$3:$E$11,2,FALSE),"Сначала проверьте исходные данные и историю спроса.")&amp;" Уточните срок поставки, MOQ и критичность.")</x:f>
      </x:c>
      <x:c r="BI401" s="50" t="str">
        <x:f>IF(1&gt;'Настройки'!$B$3,"",IF(ISBLANK(F401),IF('Настройки'!$B$9="Нулевой спрос",0,""),IF(F401&lt;0,IF('Настройки'!$B$10="Исключить","",IF('Настройки'!$B$10="Абсолютные значения",ABS(F401),F401)),F401)))</x:f>
      </x:c>
      <x:c r="BJ401" s="50" t="str">
        <x:f>IF(2&gt;'Настройки'!$B$3,"",IF(ISBLANK(G401),IF('Настройки'!$B$9="Нулевой спрос",0,""),IF(G401&lt;0,IF('Настройки'!$B$10="Исключить","",IF('Настройки'!$B$10="Абсолютные значения",ABS(G401),G401)),G401)))</x:f>
      </x:c>
      <x:c r="BK401" s="50" t="str">
        <x:f>IF(3&gt;'Настройки'!$B$3,"",IF(ISBLANK(H401),IF('Настройки'!$B$9="Нулевой спрос",0,""),IF(H401&lt;0,IF('Настройки'!$B$10="Исключить","",IF('Настройки'!$B$10="Абсолютные значения",ABS(H401),H401)),H401)))</x:f>
      </x:c>
      <x:c r="BL401" s="50" t="str">
        <x:f>IF(4&gt;'Настройки'!$B$3,"",IF(ISBLANK(I401),IF('Настройки'!$B$9="Нулевой спрос",0,""),IF(I401&lt;0,IF('Настройки'!$B$10="Исключить","",IF('Настройки'!$B$10="Абсолютные значения",ABS(I401),I401)),I401)))</x:f>
      </x:c>
      <x:c r="BM401" s="50" t="str">
        <x:f>IF(5&gt;'Настройки'!$B$3,"",IF(ISBLANK(J401),IF('Настройки'!$B$9="Нулевой спрос",0,""),IF(J401&lt;0,IF('Настройки'!$B$10="Исключить","",IF('Настройки'!$B$10="Абсолютные значения",ABS(J401),J401)),J401)))</x:f>
      </x:c>
      <x:c r="BN401" s="50" t="str">
        <x:f>IF(6&gt;'Настройки'!$B$3,"",IF(ISBLANK(K401),IF('Настройки'!$B$9="Нулевой спрос",0,""),IF(K401&lt;0,IF('Настройки'!$B$10="Исключить","",IF('Настройки'!$B$10="Абсолютные значения",ABS(K401),K401)),K401)))</x:f>
      </x:c>
      <x:c r="BO401" s="50" t="str">
        <x:f>IF(7&gt;'Настройки'!$B$3,"",IF(ISBLANK(L401),IF('Настройки'!$B$9="Нулевой спрос",0,""),IF(L401&lt;0,IF('Настройки'!$B$10="Исключить","",IF('Настройки'!$B$10="Абсолютные значения",ABS(L401),L401)),L401)))</x:f>
      </x:c>
      <x:c r="BP401" s="50" t="str">
        <x:f>IF(8&gt;'Настройки'!$B$3,"",IF(ISBLANK(M401),IF('Настройки'!$B$9="Нулевой спрос",0,""),IF(M401&lt;0,IF('Настройки'!$B$10="Исключить","",IF('Настройки'!$B$10="Абсолютные значения",ABS(M401),M401)),M401)))</x:f>
      </x:c>
      <x:c r="BQ401" s="50" t="str">
        <x:f>IF(9&gt;'Настройки'!$B$3,"",IF(ISBLANK(N401),IF('Настройки'!$B$9="Нулевой спрос",0,""),IF(N401&lt;0,IF('Настройки'!$B$10="Исключить","",IF('Настройки'!$B$10="Абсолютные значения",ABS(N401),N401)),N401)))</x:f>
      </x:c>
      <x:c r="BR401" s="50" t="str">
        <x:f>IF(10&gt;'Настройки'!$B$3,"",IF(ISBLANK(O401),IF('Настройки'!$B$9="Нулевой спрос",0,""),IF(O401&lt;0,IF('Настройки'!$B$10="Исключить","",IF('Настройки'!$B$10="Абсолютные значения",ABS(O401),O401)),O401)))</x:f>
      </x:c>
      <x:c r="BS401" s="50" t="str">
        <x:f>IF(11&gt;'Настройки'!$B$3,"",IF(ISBLANK(P401),IF('Настройки'!$B$9="Нулевой спрос",0,""),IF(P401&lt;0,IF('Настройки'!$B$10="Исключить","",IF('Настройки'!$B$10="Абсолютные значения",ABS(P401),P401)),P401)))</x:f>
      </x:c>
      <x:c r="BT401" s="50" t="str">
        <x:f>IF(12&gt;'Настройки'!$B$3,"",IF(ISBLANK(Q401),IF('Настройки'!$B$9="Нулевой спрос",0,""),IF(Q401&lt;0,IF('Настройки'!$B$10="Исключить","",IF('Настройки'!$B$10="Абсолютные значения",ABS(Q401),Q401)),Q401)))</x:f>
      </x:c>
      <x:c r="BU401" s="50" t="str">
        <x:f>IF(13&gt;'Настройки'!$B$3,"",IF(ISBLANK(R401),IF('Настройки'!$B$9="Нулевой спрос",0,""),IF(R401&lt;0,IF('Настройки'!$B$10="Исключить","",IF('Настройки'!$B$10="Абсолютные значения",ABS(R401),R401)),R401)))</x:f>
      </x:c>
      <x:c r="BV401" s="50" t="str">
        <x:f>IF(14&gt;'Настройки'!$B$3,"",IF(ISBLANK(S401),IF('Настройки'!$B$9="Нулевой спрос",0,""),IF(S401&lt;0,IF('Настройки'!$B$10="Исключить","",IF('Настройки'!$B$10="Абсолютные значения",ABS(S401),S401)),S401)))</x:f>
      </x:c>
      <x:c r="BW401" s="50" t="str">
        <x:f>IF(15&gt;'Настройки'!$B$3,"",IF(ISBLANK(T401),IF('Настройки'!$B$9="Нулевой спрос",0,""),IF(T401&lt;0,IF('Настройки'!$B$10="Исключить","",IF('Настройки'!$B$10="Абсолютные значения",ABS(T401),T401)),T401)))</x:f>
      </x:c>
      <x:c r="BX401" s="50" t="str">
        <x:f>IF(16&gt;'Настройки'!$B$3,"",IF(ISBLANK(U401),IF('Настройки'!$B$9="Нулевой спрос",0,""),IF(U401&lt;0,IF('Настройки'!$B$10="Исключить","",IF('Настройки'!$B$10="Абсолютные значения",ABS(U401),U401)),U401)))</x:f>
      </x:c>
      <x:c r="BY401" s="50" t="str">
        <x:f>IF(17&gt;'Настройки'!$B$3,"",IF(ISBLANK(V401),IF('Настройки'!$B$9="Нулевой спрос",0,""),IF(V401&lt;0,IF('Настройки'!$B$10="Исключить","",IF('Настройки'!$B$10="Абсолютные значения",ABS(V401),V401)),V401)))</x:f>
      </x:c>
      <x:c r="BZ401" s="50" t="str">
        <x:f>IF(18&gt;'Настройки'!$B$3,"",IF(ISBLANK(W401),IF('Настройки'!$B$9="Нулевой спрос",0,""),IF(W401&lt;0,IF('Настройки'!$B$10="Исключить","",IF('Настройки'!$B$10="Абсолютные значения",ABS(W401),W401)),W401)))</x:f>
      </x:c>
      <x:c r="CA401" s="50" t="str">
        <x:f>IF(19&gt;'Настройки'!$B$3,"",IF(ISBLANK(X401),IF('Настройки'!$B$9="Нулевой спрос",0,""),IF(X401&lt;0,IF('Настройки'!$B$10="Исключить","",IF('Настройки'!$B$10="Абсолютные значения",ABS(X401),X401)),X401)))</x:f>
      </x:c>
      <x:c r="CB401" s="50" t="str">
        <x:f>IF(20&gt;'Настройки'!$B$3,"",IF(ISBLANK(Y401),IF('Настройки'!$B$9="Нулевой спрос",0,""),IF(Y401&lt;0,IF('Настройки'!$B$10="Исключить","",IF('Настройки'!$B$10="Абсолютные значения",ABS(Y401),Y401)),Y401)))</x:f>
      </x:c>
      <x:c r="CC401" s="50" t="str">
        <x:f>IF(21&gt;'Настройки'!$B$3,"",IF(ISBLANK(Z401),IF('Настройки'!$B$9="Нулевой спрос",0,""),IF(Z401&lt;0,IF('Настройки'!$B$10="Исключить","",IF('Настройки'!$B$10="Абсолютные значения",ABS(Z401),Z401)),Z401)))</x:f>
      </x:c>
      <x:c r="CD401" s="50" t="str">
        <x:f>IF(22&gt;'Настройки'!$B$3,"",IF(ISBLANK(AA401),IF('Настройки'!$B$9="Нулевой спрос",0,""),IF(AA401&lt;0,IF('Настройки'!$B$10="Исключить","",IF('Настройки'!$B$10="Абсолютные значения",ABS(AA401),AA401)),AA401)))</x:f>
      </x:c>
      <x:c r="CE401" s="50" t="str">
        <x:f>IF(23&gt;'Настройки'!$B$3,"",IF(ISBLANK(AB401),IF('Настройки'!$B$9="Нулевой спрос",0,""),IF(AB401&lt;0,IF('Настройки'!$B$10="Исключить","",IF('Настройки'!$B$10="Абсолютные значения",ABS(AB401),AB401)),AB401)))</x:f>
      </x:c>
      <x:c r="CF401" s="50" t="str">
        <x:f>IF(24&gt;'Настройки'!$B$3,"",IF(ISBLANK(AC401),IF('Настройки'!$B$9="Нулевой спрос",0,""),IF(AC401&lt;0,IF('Настройки'!$B$10="Исключить","",IF('Настройки'!$B$10="Абсолютные значения",ABS(AC401),AC401)),AC401)))</x:f>
      </x:c>
      <x:c r="CG401" s="50" t="str">
        <x:f>IF(25&gt;'Настройки'!$B$3,"",IF(ISBLANK(AD401),IF('Настройки'!$B$9="Нулевой спрос",0,""),IF(AD401&lt;0,IF('Настройки'!$B$10="Исключить","",IF('Настройки'!$B$10="Абсолютные значения",ABS(AD401),AD401)),AD401)))</x:f>
      </x:c>
      <x:c r="CH401" s="50" t="str">
        <x:f>IF(26&gt;'Настройки'!$B$3,"",IF(ISBLANK(AE401),IF('Настройки'!$B$9="Нулевой спрос",0,""),IF(AE401&lt;0,IF('Настройки'!$B$10="Исключить","",IF('Настройки'!$B$10="Абсолютные значения",ABS(AE401),AE401)),AE401)))</x:f>
      </x:c>
      <x:c r="CI401" s="50" t="str">
        <x:f>IF(27&gt;'Настройки'!$B$3,"",IF(ISBLANK(AF401),IF('Настройки'!$B$9="Нулевой спрос",0,""),IF(AF401&lt;0,IF('Настройки'!$B$10="Исключить","",IF('Настройки'!$B$10="Абсолютные значения",ABS(AF401),AF401)),AF401)))</x:f>
      </x:c>
      <x:c r="CJ401" s="50" t="str">
        <x:f>IF(28&gt;'Настройки'!$B$3,"",IF(ISBLANK(AG401),IF('Настройки'!$B$9="Нулевой спрос",0,""),IF(AG401&lt;0,IF('Настройки'!$B$10="Исключить","",IF('Настройки'!$B$10="Абсолютные значения",ABS(AG401),AG401)),AG401)))</x:f>
      </x:c>
      <x:c r="CK401" s="50" t="str">
        <x:f>IF(29&gt;'Настройки'!$B$3,"",IF(ISBLANK(AH401),IF('Настройки'!$B$9="Нулевой спрос",0,""),IF(AH401&lt;0,IF('Настройки'!$B$10="Исключить","",IF('Настройки'!$B$10="Абсолютные значения",ABS(AH401),AH401)),AH401)))</x:f>
      </x:c>
      <x:c r="CL401" s="50" t="str">
        <x:f>IF(30&gt;'Настройки'!$B$3,"",IF(ISBLANK(AI401),IF('Настройки'!$B$9="Нулевой спрос",0,""),IF(AI401&lt;0,IF('Настройки'!$B$10="Исключить","",IF('Настройки'!$B$10="Абсолютные значения",ABS(AI401),AI401)),AI401)))</x:f>
      </x:c>
      <x:c r="CM401" s="50" t="str">
        <x:f>IF(31&gt;'Настройки'!$B$3,"",IF(ISBLANK(AJ401),IF('Настройки'!$B$9="Нулевой спрос",0,""),IF(AJ401&lt;0,IF('Настройки'!$B$10="Исключить","",IF('Настройки'!$B$10="Абсолютные значения",ABS(AJ401),AJ401)),AJ401)))</x:f>
      </x:c>
      <x:c r="CN401" s="50" t="str">
        <x:f>IF(32&gt;'Настройки'!$B$3,"",IF(ISBLANK(AK401),IF('Настройки'!$B$9="Нулевой спрос",0,""),IF(AK401&lt;0,IF('Настройки'!$B$10="Исключить","",IF('Настройки'!$B$10="Абсолютные значения",ABS(AK401),AK401)),AK401)))</x:f>
      </x:c>
      <x:c r="CO401" s="50" t="str">
        <x:f>IF(33&gt;'Настройки'!$B$3,"",IF(ISBLANK(AL401),IF('Настройки'!$B$9="Нулевой спрос",0,""),IF(AL401&lt;0,IF('Настройки'!$B$10="Исключить","",IF('Настройки'!$B$10="Абсолютные значения",ABS(AL401),AL401)),AL401)))</x:f>
      </x:c>
      <x:c r="CP401" s="50" t="str">
        <x:f>IF(34&gt;'Настройки'!$B$3,"",IF(ISBLANK(AM401),IF('Настройки'!$B$9="Нулевой спрос",0,""),IF(AM401&lt;0,IF('Настройки'!$B$10="Исключить","",IF('Настройки'!$B$10="Абсолютные значения",ABS(AM401),AM401)),AM401)))</x:f>
      </x:c>
      <x:c r="CQ401" s="50" t="str">
        <x:f>IF(35&gt;'Настройки'!$B$3,"",IF(ISBLANK(AN401),IF('Настройки'!$B$9="Нулевой спрос",0,""),IF(AN401&lt;0,IF('Настройки'!$B$10="Исключить","",IF('Настройки'!$B$10="Абсолютные значения",ABS(AN401),AN401)),AN401)))</x:f>
      </x:c>
      <x:c r="CR401" s="50" t="str">
        <x:f>IF(36&gt;'Настройки'!$B$3,"",IF(ISBLANK(AO401),IF('Настройки'!$B$9="Нулевой спрос",0,""),IF(AO401&lt;0,IF('Настройки'!$B$10="Исключить","",IF('Настройки'!$B$10="Абсолютные значения",ABS(AO401),AO401)),AO401)))</x:f>
      </x:c>
      <x:c r="CS401" s="50" t="str">
        <x:f>IF(OR(1&gt;'Настройки'!$B$3,ISBLANK(BI401),BI401=0),"",BI401)</x:f>
      </x:c>
      <x:c r="CT401" s="50" t="str">
        <x:f>IF(OR(2&gt;'Настройки'!$B$3,ISBLANK(BJ401),BJ401=0),"",BJ401)</x:f>
      </x:c>
      <x:c r="CU401" s="50" t="str">
        <x:f>IF(OR(3&gt;'Настройки'!$B$3,ISBLANK(BK401),BK401=0),"",BK401)</x:f>
      </x:c>
      <x:c r="CV401" s="50" t="str">
        <x:f>IF(OR(4&gt;'Настройки'!$B$3,ISBLANK(BL401),BL401=0),"",BL401)</x:f>
      </x:c>
      <x:c r="CW401" s="50" t="str">
        <x:f>IF(OR(5&gt;'Настройки'!$B$3,ISBLANK(BM401),BM401=0),"",BM401)</x:f>
      </x:c>
      <x:c r="CX401" s="50" t="str">
        <x:f>IF(OR(6&gt;'Настройки'!$B$3,ISBLANK(BN401),BN401=0),"",BN401)</x:f>
      </x:c>
      <x:c r="CY401" s="50" t="str">
        <x:f>IF(OR(7&gt;'Настройки'!$B$3,ISBLANK(BO401),BO401=0),"",BO401)</x:f>
      </x:c>
      <x:c r="CZ401" s="50" t="str">
        <x:f>IF(OR(8&gt;'Настройки'!$B$3,ISBLANK(BP401),BP401=0),"",BP401)</x:f>
      </x:c>
      <x:c r="DA401" s="50" t="str">
        <x:f>IF(OR(9&gt;'Настройки'!$B$3,ISBLANK(BQ401),BQ401=0),"",BQ401)</x:f>
      </x:c>
      <x:c r="DB401" s="50" t="str">
        <x:f>IF(OR(10&gt;'Настройки'!$B$3,ISBLANK(BR401),BR401=0),"",BR401)</x:f>
      </x:c>
      <x:c r="DC401" s="50" t="str">
        <x:f>IF(OR(11&gt;'Настройки'!$B$3,ISBLANK(BS401),BS401=0),"",BS401)</x:f>
      </x:c>
      <x:c r="DD401" s="50" t="str">
        <x:f>IF(OR(12&gt;'Настройки'!$B$3,ISBLANK(BT401),BT401=0),"",BT401)</x:f>
      </x:c>
      <x:c r="DE401" s="50" t="str">
        <x:f>IF(OR(13&gt;'Настройки'!$B$3,ISBLANK(BU401),BU401=0),"",BU401)</x:f>
      </x:c>
      <x:c r="DF401" s="50" t="str">
        <x:f>IF(OR(14&gt;'Настройки'!$B$3,ISBLANK(BV401),BV401=0),"",BV401)</x:f>
      </x:c>
      <x:c r="DG401" s="50" t="str">
        <x:f>IF(OR(15&gt;'Настройки'!$B$3,ISBLANK(BW401),BW401=0),"",BW401)</x:f>
      </x:c>
      <x:c r="DH401" s="50" t="str">
        <x:f>IF(OR(16&gt;'Настройки'!$B$3,ISBLANK(BX401),BX401=0),"",BX401)</x:f>
      </x:c>
      <x:c r="DI401" s="50" t="str">
        <x:f>IF(OR(17&gt;'Настройки'!$B$3,ISBLANK(BY401),BY401=0),"",BY401)</x:f>
      </x:c>
      <x:c r="DJ401" s="50" t="str">
        <x:f>IF(OR(18&gt;'Настройки'!$B$3,ISBLANK(BZ401),BZ401=0),"",BZ401)</x:f>
      </x:c>
      <x:c r="DK401" s="50" t="str">
        <x:f>IF(OR(19&gt;'Настройки'!$B$3,ISBLANK(CA401),CA401=0),"",CA401)</x:f>
      </x:c>
      <x:c r="DL401" s="50" t="str">
        <x:f>IF(OR(20&gt;'Настройки'!$B$3,ISBLANK(CB401),CB401=0),"",CB401)</x:f>
      </x:c>
      <x:c r="DM401" s="50" t="str">
        <x:f>IF(OR(21&gt;'Настройки'!$B$3,ISBLANK(CC401),CC401=0),"",CC401)</x:f>
      </x:c>
      <x:c r="DN401" s="50" t="str">
        <x:f>IF(OR(22&gt;'Настройки'!$B$3,ISBLANK(CD401),CD401=0),"",CD401)</x:f>
      </x:c>
      <x:c r="DO401" s="50" t="str">
        <x:f>IF(OR(23&gt;'Настройки'!$B$3,ISBLANK(CE401),CE401=0),"",CE401)</x:f>
      </x:c>
      <x:c r="DP401" s="50" t="str">
        <x:f>IF(OR(24&gt;'Настройки'!$B$3,ISBLANK(CF401),CF401=0),"",CF401)</x:f>
      </x:c>
      <x:c r="DQ401" s="50" t="str">
        <x:f>IF(OR(25&gt;'Настройки'!$B$3,ISBLANK(CG401),CG401=0),"",CG401)</x:f>
      </x:c>
      <x:c r="DR401" s="50" t="str">
        <x:f>IF(OR(26&gt;'Настройки'!$B$3,ISBLANK(CH401),CH401=0),"",CH401)</x:f>
      </x:c>
      <x:c r="DS401" s="50" t="str">
        <x:f>IF(OR(27&gt;'Настройки'!$B$3,ISBLANK(CI401),CI401=0),"",CI401)</x:f>
      </x:c>
      <x:c r="DT401" s="50" t="str">
        <x:f>IF(OR(28&gt;'Настройки'!$B$3,ISBLANK(CJ401),CJ401=0),"",CJ401)</x:f>
      </x:c>
      <x:c r="DU401" s="50" t="str">
        <x:f>IF(OR(29&gt;'Настройки'!$B$3,ISBLANK(CK401),CK401=0),"",CK401)</x:f>
      </x:c>
      <x:c r="DV401" s="50" t="str">
        <x:f>IF(OR(30&gt;'Настройки'!$B$3,ISBLANK(CL401),CL401=0),"",CL401)</x:f>
      </x:c>
      <x:c r="DW401" s="50" t="str">
        <x:f>IF(OR(31&gt;'Настройки'!$B$3,ISBLANK(CM401),CM401=0),"",CM401)</x:f>
      </x:c>
      <x:c r="DX401" s="50" t="str">
        <x:f>IF(OR(32&gt;'Настройки'!$B$3,ISBLANK(CN401),CN401=0),"",CN401)</x:f>
      </x:c>
      <x:c r="DY401" s="50" t="str">
        <x:f>IF(OR(33&gt;'Настройки'!$B$3,ISBLANK(CO401),CO401=0),"",CO401)</x:f>
      </x:c>
      <x:c r="DZ401" s="50" t="str">
        <x:f>IF(OR(34&gt;'Настройки'!$B$3,ISBLANK(CP401),CP401=0),"",CP401)</x:f>
      </x:c>
      <x:c r="EA401" s="50" t="str">
        <x:f>IF(OR(35&gt;'Настройки'!$B$3,ISBLANK(CQ401),CQ401=0),"",CQ401)</x:f>
      </x:c>
      <x:c r="EB401" s="50" t="str">
        <x:f>IF(OR(36&gt;'Настройки'!$B$3,ISBLANK(CR401),CR401=0),"",CR401)</x:f>
      </x:c>
      <x:c r="EC401" s="50" t="str">
        <x:f>IF(A401="","",IF(OR(BB401="AZ",BB401="BZ"),10000+ROW(),IF(AZ401&gt;'Настройки'!$B$11,20000+ROW(),IF(BF401&lt;&gt;"Обычный",30000+ROW(),IF(AX401&lt;=0,40000+ROW(),"")))))</x:f>
      </x:c>
      <x:c r="ED401" s="50" t="str">
        <x:f>IF(EC401="","",COUNTIFS($EC$2:$EC$1001,"&gt;0",$EC$2:$EC$1001,"&lt;"&amp;EC401)+1)</x:f>
      </x:c>
    </x:row>
    <x:row r="402">
      <x:c r="A402" s="115"/>
      <x:c r="B402" s="115"/>
      <x:c r="C402" s="115"/>
      <x:c r="D402" s="118"/>
      <x:c r="E402" s="118"/>
      <x:c r="F402" s="118"/>
      <x:c r="G402" s="118"/>
      <x:c r="H402" s="118"/>
      <x:c r="I402" s="118"/>
      <x:c r="J402" s="118"/>
      <x:c r="K402" s="118"/>
      <x:c r="L402" s="118"/>
      <x:c r="M402" s="118"/>
      <x:c r="N402" s="118"/>
      <x:c r="O402" s="118"/>
      <x:c r="P402" s="118"/>
      <x:c r="Q402" s="118"/>
      <x:c r="R402" s="118"/>
      <x:c r="S402" s="118"/>
      <x:c r="T402" s="118"/>
      <x:c r="U402" s="118"/>
      <x:c r="V402" s="118"/>
      <x:c r="W402" s="118"/>
      <x:c r="X402" s="118"/>
      <x:c r="Y402" s="118"/>
      <x:c r="Z402" s="118"/>
      <x:c r="AA402" s="118"/>
      <x:c r="AB402" s="118"/>
      <x:c r="AC402" s="118"/>
      <x:c r="AD402" s="118"/>
      <x:c r="AE402" s="118"/>
      <x:c r="AF402" s="118"/>
      <x:c r="AG402" s="118"/>
      <x:c r="AH402" s="118"/>
      <x:c r="AI402" s="118"/>
      <x:c r="AJ402" s="118"/>
      <x:c r="AK402" s="118"/>
      <x:c r="AL402" s="118"/>
      <x:c r="AM402" s="118"/>
      <x:c r="AN402" s="118"/>
      <x:c r="AO402" s="118"/>
      <x:c r="AP402" s="115"/>
      <x:c r="AQ402" s="49" t="str">
        <x:f>IF(A402="","",COUNT(BI402:INDEX(BI402:CR402,1,'Настройки'!$B$3)))</x:f>
      </x:c>
      <x:c r="AR402" s="49" t="str">
        <x:f>IF(A402="","",SUM(BI402:INDEX(BI402:CR402,1,'Настройки'!$B$3)))</x:f>
      </x:c>
      <x:c r="AS402" s="58" t="str">
        <x:f>IF(A402="","",IF('Настройки'!$B$4="Стоимость потребления",AR402*D402,IF('Настройки'!$B$4="Количество",AR402,E402)))</x:f>
      </x:c>
      <x:c r="AT402" s="61" t="str">
        <x:f>IF(OR(A402="",AS402&lt;0,SUM($AS$2:$AS$1001)&lt;=0),"",AS402/SUM($AS$2:$AS$1001))</x:f>
      </x:c>
      <x:c r="AU402" s="61" t="str">
        <x:f>IF(OR(A402="",AS402&lt;0,SUM($AS$2:$AS$1001)&lt;=0),"",SUMIFS($AS$2:$AS$1001,$AS$2:$AS$1001,"&gt;"&amp;AS402)/SUM($AS$2:$AS$1001))</x:f>
      </x:c>
      <x:c r="AV402" s="61" t="str">
        <x:f>IF(OR(A402="",AS402&lt;0,SUM($AS$2:$AS$1001)&lt;=0),"",SUMIFS($AS$2:$AS$1001,$AS$2:$AS$1001,"&gt;="&amp;AS402)/SUM($AS$2:$AS$1001))</x:f>
      </x:c>
      <x:c r="AW402" s="49" t="str">
        <x:f>IF(A402="","",IF(SUM($AS$2:$AS$1001)&lt;=0,"Не определён",IF(AS402&lt;0,"Исключение",IF(AU402&lt;'Настройки'!$B$5,"A",IF(AU402&lt;'Настройки'!$B$6,"B","C")))))</x:f>
      </x:c>
      <x:c r="AX402" s="58" t="str">
        <x:f>IF(A402="","",IF(AQ402=0,"",AVERAGE(BI402:INDEX(BI402:CR402,1,'Настройки'!$B$3))))</x:f>
      </x:c>
      <x:c r="AY402" s="58" t="str">
        <x:f>IF(OR(A402="",AQ402=0),"",STDEVP(BI402:INDEX(BI402:CR402,1,'Настройки'!$B$3)))</x:f>
      </x:c>
      <x:c r="AZ402" s="61" t="str">
        <x:f>IF(OR(A402="",AQ402&lt;'Настройки'!$B$12,AX402&lt;=0,AND('Настройки'!$B$10="Блокировать",COUNTIF(F402:INDEX(F402:AO402,1,'Настройки'!$B$3),"&lt;0")&gt;0)),"",AY402/ABS(AX402))</x:f>
      </x:c>
      <x:c r="BA402" s="49" t="str">
        <x:f>IF(A402="","",IF(AND('Настройки'!$B$10="Блокировать",COUNTIF(F402:INDEX(F402:AO402,1,'Настройки'!$B$3),"&lt;0")&gt;0),"Не определён",IF(AQ402&lt;'Настройки'!$B$12,"Не определён",IF(AX402=0,"Нет спроса",IF(AX402&lt;0,"Не определён",IF(AZ402&lt;='Настройки'!$B$7,"X",IF(AZ402&lt;='Настройки'!$B$8,"Y","Z")))))))</x:f>
      </x:c>
      <x:c r="BB402" s="49" t="str">
        <x:f>IF(OR(A402="",LEN(AW402)&lt;&gt;1,LEN(BA402)&lt;&gt;1),"",AW402&amp;BA402)</x:f>
      </x:c>
      <x:c r="BC402" s="61" t="str">
        <x:f>IF(OR(A402="",AQ402=0),"",(COUNT(BI402:INDEX(BI402:CR402,1,'Настройки'!$B$3))-COUNT(CS402:INDEX(CS402:EB402,1,'Настройки'!$B$3)))/AQ402)</x:f>
      </x:c>
      <x:c r="BD402" s="64" t="str">
        <x:f>IF(OR(A402="",COUNT(CS402:INDEX(CS402:EB402,1,'Настройки'!$B$3))=0),"",AQ402/COUNT(CS402:INDEX(CS402:EB402,1,'Настройки'!$B$3)))</x:f>
      </x:c>
      <x:c r="BE402" s="64" t="str">
        <x:f>IF(OR(A402="",COUNT(CS402:INDEX(CS402:EB402,1,'Настройки'!$B$3))=0),"",IF(AVERAGE(CS402:INDEX(CS402:EB402,1,'Настройки'!$B$3))=0,"",(STDEVP(CS402:INDEX(CS402:EB402,1,'Настройки'!$B$3))/ABS(AVERAGE(CS402:INDEX(CS402:EB402,1,'Настройки'!$B$3))))^2))</x:f>
      </x:c>
      <x:c r="BF402" s="49" t="str">
        <x:f>IF(A402="","",IF(AQ402&lt;3,"Недостаточно",IF(AQ402&lt;6,"Предварительный","Обычный")))</x:f>
      </x:c>
      <x:c r="BG402" s="49" t="str">
        <x:f>IF(A402="","",IF(COUNTIF(F402:INDEX(F402:AO402,1,'Настройки'!$B$3),"&lt;0")&gt;0,IF('Настройки'!$B$10="Блокировать","Отрицательный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"),"")&amp;IF(AQ402&lt;3,"Недостаточно истории. ",IF(AQ402&lt;6,"Предварительная классификация. ",""))&amp;IF(AX402=0,"Нет спроса за горизонт. ","")&amp;IF(AZ402&gt;'Настройки'!$B$11,"Экстремальная вариативность. ",""))</x:f>
      </x:c>
      <x:c r="BH402" s="49" t="str">
        <x:f>IF(A402="","",IFERROR(VLOOKUP(BB402,'Настройки'!$D$3:$E$11,2,FALSE),"Сначала проверьте исходные данные и историю спроса.")&amp;" Уточните срок поставки, MOQ и критичность.")</x:f>
      </x:c>
      <x:c r="BI402" s="50" t="str">
        <x:f>IF(1&gt;'Настройки'!$B$3,"",IF(ISBLANK(F402),IF('Настройки'!$B$9="Нулевой спрос",0,""),IF(F402&lt;0,IF('Настройки'!$B$10="Исключить","",IF('Настройки'!$B$10="Абсолютные значения",ABS(F402),F402)),F402)))</x:f>
      </x:c>
      <x:c r="BJ402" s="50" t="str">
        <x:f>IF(2&gt;'Настройки'!$B$3,"",IF(ISBLANK(G402),IF('Настройки'!$B$9="Нулевой спрос",0,""),IF(G402&lt;0,IF('Настройки'!$B$10="Исключить","",IF('Настройки'!$B$10="Абсолютные значения",ABS(G402),G402)),G402)))</x:f>
      </x:c>
      <x:c r="BK402" s="50" t="str">
        <x:f>IF(3&gt;'Настройки'!$B$3,"",IF(ISBLANK(H402),IF('Настройки'!$B$9="Нулевой спрос",0,""),IF(H402&lt;0,IF('Настройки'!$B$10="Исключить","",IF('Настройки'!$B$10="Абсолютные значения",ABS(H402),H402)),H402)))</x:f>
      </x:c>
      <x:c r="BL402" s="50" t="str">
        <x:f>IF(4&gt;'Настройки'!$B$3,"",IF(ISBLANK(I402),IF('Настройки'!$B$9="Нулевой спрос",0,""),IF(I402&lt;0,IF('Настройки'!$B$10="Исключить","",IF('Настройки'!$B$10="Абсолютные значения",ABS(I402),I402)),I402)))</x:f>
      </x:c>
      <x:c r="BM402" s="50" t="str">
        <x:f>IF(5&gt;'Настройки'!$B$3,"",IF(ISBLANK(J402),IF('Настройки'!$B$9="Нулевой спрос",0,""),IF(J402&lt;0,IF('Настройки'!$B$10="Исключить","",IF('Настройки'!$B$10="Абсолютные значения",ABS(J402),J402)),J402)))</x:f>
      </x:c>
      <x:c r="BN402" s="50" t="str">
        <x:f>IF(6&gt;'Настройки'!$B$3,"",IF(ISBLANK(K402),IF('Настройки'!$B$9="Нулевой спрос",0,""),IF(K402&lt;0,IF('Настройки'!$B$10="Исключить","",IF('Настройки'!$B$10="Абсолютные значения",ABS(K402),K402)),K402)))</x:f>
      </x:c>
      <x:c r="BO402" s="50" t="str">
        <x:f>IF(7&gt;'Настройки'!$B$3,"",IF(ISBLANK(L402),IF('Настройки'!$B$9="Нулевой спрос",0,""),IF(L402&lt;0,IF('Настройки'!$B$10="Исключить","",IF('Настройки'!$B$10="Абсолютные значения",ABS(L402),L402)),L402)))</x:f>
      </x:c>
      <x:c r="BP402" s="50" t="str">
        <x:f>IF(8&gt;'Настройки'!$B$3,"",IF(ISBLANK(M402),IF('Настройки'!$B$9="Нулевой спрос",0,""),IF(M402&lt;0,IF('Настройки'!$B$10="Исключить","",IF('Настройки'!$B$10="Абсолютные значения",ABS(M402),M402)),M402)))</x:f>
      </x:c>
      <x:c r="BQ402" s="50" t="str">
        <x:f>IF(9&gt;'Настройки'!$B$3,"",IF(ISBLANK(N402),IF('Настройки'!$B$9="Нулевой спрос",0,""),IF(N402&lt;0,IF('Настройки'!$B$10="Исключить","",IF('Настройки'!$B$10="Абсолютные значения",ABS(N402),N402)),N402)))</x:f>
      </x:c>
      <x:c r="BR402" s="50" t="str">
        <x:f>IF(10&gt;'Настройки'!$B$3,"",IF(ISBLANK(O402),IF('Настройки'!$B$9="Нулевой спрос",0,""),IF(O402&lt;0,IF('Настройки'!$B$10="Исключить","",IF('Настройки'!$B$10="Абсолютные значения",ABS(O402),O402)),O402)))</x:f>
      </x:c>
      <x:c r="BS402" s="50" t="str">
        <x:f>IF(11&gt;'Настройки'!$B$3,"",IF(ISBLANK(P402),IF('Настройки'!$B$9="Нулевой спрос",0,""),IF(P402&lt;0,IF('Настройки'!$B$10="Исключить","",IF('Настройки'!$B$10="Абсолютные значения",ABS(P402),P402)),P402)))</x:f>
      </x:c>
      <x:c r="BT402" s="50" t="str">
        <x:f>IF(12&gt;'Настройки'!$B$3,"",IF(ISBLANK(Q402),IF('Настройки'!$B$9="Нулевой спрос",0,""),IF(Q402&lt;0,IF('Настройки'!$B$10="Исключить","",IF('Настройки'!$B$10="Абсолютные значения",ABS(Q402),Q402)),Q402)))</x:f>
      </x:c>
      <x:c r="BU402" s="50" t="str">
        <x:f>IF(13&gt;'Настройки'!$B$3,"",IF(ISBLANK(R402),IF('Настройки'!$B$9="Нулевой спрос",0,""),IF(R402&lt;0,IF('Настройки'!$B$10="Исключить","",IF('Настройки'!$B$10="Абсолютные значения",ABS(R402),R402)),R402)))</x:f>
      </x:c>
      <x:c r="BV402" s="50" t="str">
        <x:f>IF(14&gt;'Настройки'!$B$3,"",IF(ISBLANK(S402),IF('Настройки'!$B$9="Нулевой спрос",0,""),IF(S402&lt;0,IF('Настройки'!$B$10="Исключить","",IF('Настройки'!$B$10="Абсолютные значения",ABS(S402),S402)),S402)))</x:f>
      </x:c>
      <x:c r="BW402" s="50" t="str">
        <x:f>IF(15&gt;'Настройки'!$B$3,"",IF(ISBLANK(T402),IF('Настройки'!$B$9="Нулевой спрос",0,""),IF(T402&lt;0,IF('Настройки'!$B$10="Исключить","",IF('Настройки'!$B$10="Абсолютные значения",ABS(T402),T402)),T402)))</x:f>
      </x:c>
      <x:c r="BX402" s="50" t="str">
        <x:f>IF(16&gt;'Настройки'!$B$3,"",IF(ISBLANK(U402),IF('Настройки'!$B$9="Нулевой спрос",0,""),IF(U402&lt;0,IF('Настройки'!$B$10="Исключить","",IF('Настройки'!$B$10="Абсолютные значения",ABS(U402),U402)),U402)))</x:f>
      </x:c>
      <x:c r="BY402" s="50" t="str">
        <x:f>IF(17&gt;'Настройки'!$B$3,"",IF(ISBLANK(V402),IF('Настройки'!$B$9="Нулевой спрос",0,""),IF(V402&lt;0,IF('Настройки'!$B$10="Исключить","",IF('Настройки'!$B$10="Абсолютные значения",ABS(V402),V402)),V402)))</x:f>
      </x:c>
      <x:c r="BZ402" s="50" t="str">
        <x:f>IF(18&gt;'Настройки'!$B$3,"",IF(ISBLANK(W402),IF('Настройки'!$B$9="Нулевой спрос",0,""),IF(W402&lt;0,IF('Настройки'!$B$10="Исключить","",IF('Настройки'!$B$10="Абсолютные значения",ABS(W402),W402)),W402)))</x:f>
      </x:c>
      <x:c r="CA402" s="50" t="str">
        <x:f>IF(19&gt;'Настройки'!$B$3,"",IF(ISBLANK(X402),IF('Настройки'!$B$9="Нулевой спрос",0,""),IF(X402&lt;0,IF('Настройки'!$B$10="Исключить","",IF('Настройки'!$B$10="Абсолютные значения",ABS(X402),X402)),X402)))</x:f>
      </x:c>
      <x:c r="CB402" s="50" t="str">
        <x:f>IF(20&gt;'Настройки'!$B$3,"",IF(ISBLANK(Y402),IF('Настройки'!$B$9="Нулевой спрос",0,""),IF(Y402&lt;0,IF('Настройки'!$B$10="Исключить","",IF('Настройки'!$B$10="Абсолютные значения",ABS(Y402),Y402)),Y402)))</x:f>
      </x:c>
      <x:c r="CC402" s="50" t="str">
        <x:f>IF(21&gt;'Настройки'!$B$3,"",IF(ISBLANK(Z402),IF('Настройки'!$B$9="Нулевой спрос",0,""),IF(Z402&lt;0,IF('Настройки'!$B$10="Исключить","",IF('Настройки'!$B$10="Абсолютные значения",ABS(Z402),Z402)),Z402)))</x:f>
      </x:c>
      <x:c r="CD402" s="50" t="str">
        <x:f>IF(22&gt;'Настройки'!$B$3,"",IF(ISBLANK(AA402),IF('Настройки'!$B$9="Нулевой спрос",0,""),IF(AA402&lt;0,IF('Настройки'!$B$10="Исключить","",IF('Настройки'!$B$10="Абсолютные значения",ABS(AA402),AA402)),AA402)))</x:f>
      </x:c>
      <x:c r="CE402" s="50" t="str">
        <x:f>IF(23&gt;'Настройки'!$B$3,"",IF(ISBLANK(AB402),IF('Настройки'!$B$9="Нулевой спрос",0,""),IF(AB402&lt;0,IF('Настройки'!$B$10="Исключить","",IF('Настройки'!$B$10="Абсолютные значения",ABS(AB402),AB402)),AB402)))</x:f>
      </x:c>
      <x:c r="CF402" s="50" t="str">
        <x:f>IF(24&gt;'Настройки'!$B$3,"",IF(ISBLANK(AC402),IF('Настройки'!$B$9="Нулевой спрос",0,""),IF(AC402&lt;0,IF('Настройки'!$B$10="Исключить","",IF('Настройки'!$B$10="Абсолютные значения",ABS(AC402),AC402)),AC402)))</x:f>
      </x:c>
      <x:c r="CG402" s="50" t="str">
        <x:f>IF(25&gt;'Настройки'!$B$3,"",IF(ISBLANK(AD402),IF('Настройки'!$B$9="Нулевой спрос",0,""),IF(AD402&lt;0,IF('Настройки'!$B$10="Исключить","",IF('Настройки'!$B$10="Абсолютные значения",ABS(AD402),AD402)),AD402)))</x:f>
      </x:c>
      <x:c r="CH402" s="50" t="str">
        <x:f>IF(26&gt;'Настройки'!$B$3,"",IF(ISBLANK(AE402),IF('Настройки'!$B$9="Нулевой спрос",0,""),IF(AE402&lt;0,IF('Настройки'!$B$10="Исключить","",IF('Настройки'!$B$10="Абсолютные значения",ABS(AE402),AE402)),AE402)))</x:f>
      </x:c>
      <x:c r="CI402" s="50" t="str">
        <x:f>IF(27&gt;'Настройки'!$B$3,"",IF(ISBLANK(AF402),IF('Настройки'!$B$9="Нулевой спрос",0,""),IF(AF402&lt;0,IF('Настройки'!$B$10="Исключить","",IF('Настройки'!$B$10="Абсолютные значения",ABS(AF402),AF402)),AF402)))</x:f>
      </x:c>
      <x:c r="CJ402" s="50" t="str">
        <x:f>IF(28&gt;'Настройки'!$B$3,"",IF(ISBLANK(AG402),IF('Настройки'!$B$9="Нулевой спрос",0,""),IF(AG402&lt;0,IF('Настройки'!$B$10="Исключить","",IF('Настройки'!$B$10="Абсолютные значения",ABS(AG402),AG402)),AG402)))</x:f>
      </x:c>
      <x:c r="CK402" s="50" t="str">
        <x:f>IF(29&gt;'Настройки'!$B$3,"",IF(ISBLANK(AH402),IF('Настройки'!$B$9="Нулевой спрос",0,""),IF(AH402&lt;0,IF('Настройки'!$B$10="Исключить","",IF('Настройки'!$B$10="Абсолютные значения",ABS(AH402),AH402)),AH402)))</x:f>
      </x:c>
      <x:c r="CL402" s="50" t="str">
        <x:f>IF(30&gt;'Настройки'!$B$3,"",IF(ISBLANK(AI402),IF('Настройки'!$B$9="Нулевой спрос",0,""),IF(AI402&lt;0,IF('Настройки'!$B$10="Исключить","",IF('Настройки'!$B$10="Абсолютные значения",ABS(AI402),AI402)),AI402)))</x:f>
      </x:c>
      <x:c r="CM402" s="50" t="str">
        <x:f>IF(31&gt;'Настройки'!$B$3,"",IF(ISBLANK(AJ402),IF('Настройки'!$B$9="Нулевой спрос",0,""),IF(AJ402&lt;0,IF('Настройки'!$B$10="Исключить","",IF('Настройки'!$B$10="Абсолютные значения",ABS(AJ402),AJ402)),AJ402)))</x:f>
      </x:c>
      <x:c r="CN402" s="50" t="str">
        <x:f>IF(32&gt;'Настройки'!$B$3,"",IF(ISBLANK(AK402),IF('Настройки'!$B$9="Нулевой спрос",0,""),IF(AK402&lt;0,IF('Настройки'!$B$10="Исключить","",IF('Настройки'!$B$10="Абсолютные значения",ABS(AK402),AK402)),AK402)))</x:f>
      </x:c>
      <x:c r="CO402" s="50" t="str">
        <x:f>IF(33&gt;'Настройки'!$B$3,"",IF(ISBLANK(AL402),IF('Настройки'!$B$9="Нулевой спрос",0,""),IF(AL402&lt;0,IF('Настройки'!$B$10="Исключить","",IF('Настройки'!$B$10="Абсолютные значения",ABS(AL402),AL402)),AL402)))</x:f>
      </x:c>
      <x:c r="CP402" s="50" t="str">
        <x:f>IF(34&gt;'Настройки'!$B$3,"",IF(ISBLANK(AM402),IF('Настройки'!$B$9="Нулевой спрос",0,""),IF(AM402&lt;0,IF('Настройки'!$B$10="Исключить","",IF('Настройки'!$B$10="Абсолютные значения",ABS(AM402),AM402)),AM402)))</x:f>
      </x:c>
      <x:c r="CQ402" s="50" t="str">
        <x:f>IF(35&gt;'Настройки'!$B$3,"",IF(ISBLANK(AN402),IF('Настройки'!$B$9="Нулевой спрос",0,""),IF(AN402&lt;0,IF('Настройки'!$B$10="Исключить","",IF('Настройки'!$B$10="Абсолютные значения",ABS(AN402),AN402)),AN402)))</x:f>
      </x:c>
      <x:c r="CR402" s="50" t="str">
        <x:f>IF(36&gt;'Настройки'!$B$3,"",IF(ISBLANK(AO402),IF('Настройки'!$B$9="Нулевой спрос",0,""),IF(AO402&lt;0,IF('Настройки'!$B$10="Исключить","",IF('Настройки'!$B$10="Абсолютные значения",ABS(AO402),AO402)),AO402)))</x:f>
      </x:c>
      <x:c r="CS402" s="50" t="str">
        <x:f>IF(OR(1&gt;'Настройки'!$B$3,ISBLANK(BI402),BI402=0),"",BI402)</x:f>
      </x:c>
      <x:c r="CT402" s="50" t="str">
        <x:f>IF(OR(2&gt;'Настройки'!$B$3,ISBLANK(BJ402),BJ402=0),"",BJ402)</x:f>
      </x:c>
      <x:c r="CU402" s="50" t="str">
        <x:f>IF(OR(3&gt;'Настройки'!$B$3,ISBLANK(BK402),BK402=0),"",BK402)</x:f>
      </x:c>
      <x:c r="CV402" s="50" t="str">
        <x:f>IF(OR(4&gt;'Настройки'!$B$3,ISBLANK(BL402),BL402=0),"",BL402)</x:f>
      </x:c>
      <x:c r="CW402" s="50" t="str">
        <x:f>IF(OR(5&gt;'Настройки'!$B$3,ISBLANK(BM402),BM402=0),"",BM402)</x:f>
      </x:c>
      <x:c r="CX402" s="50" t="str">
        <x:f>IF(OR(6&gt;'Настройки'!$B$3,ISBLANK(BN402),BN402=0),"",BN402)</x:f>
      </x:c>
      <x:c r="CY402" s="50" t="str">
        <x:f>IF(OR(7&gt;'Настройки'!$B$3,ISBLANK(BO402),BO402=0),"",BO402)</x:f>
      </x:c>
      <x:c r="CZ402" s="50" t="str">
        <x:f>IF(OR(8&gt;'Настройки'!$B$3,ISBLANK(BP402),BP402=0),"",BP402)</x:f>
      </x:c>
      <x:c r="DA402" s="50" t="str">
        <x:f>IF(OR(9&gt;'Настройки'!$B$3,ISBLANK(BQ402),BQ402=0),"",BQ402)</x:f>
      </x:c>
      <x:c r="DB402" s="50" t="str">
        <x:f>IF(OR(10&gt;'Настройки'!$B$3,ISBLANK(BR402),BR402=0),"",BR402)</x:f>
      </x:c>
      <x:c r="DC402" s="50" t="str">
        <x:f>IF(OR(11&gt;'Настройки'!$B$3,ISBLANK(BS402),BS402=0),"",BS402)</x:f>
      </x:c>
      <x:c r="DD402" s="50" t="str">
        <x:f>IF(OR(12&gt;'Настройки'!$B$3,ISBLANK(BT402),BT402=0),"",BT402)</x:f>
      </x:c>
      <x:c r="DE402" s="50" t="str">
        <x:f>IF(OR(13&gt;'Настройки'!$B$3,ISBLANK(BU402),BU402=0),"",BU402)</x:f>
      </x:c>
      <x:c r="DF402" s="50" t="str">
        <x:f>IF(OR(14&gt;'Настройки'!$B$3,ISBLANK(BV402),BV402=0),"",BV402)</x:f>
      </x:c>
      <x:c r="DG402" s="50" t="str">
        <x:f>IF(OR(15&gt;'Настройки'!$B$3,ISBLANK(BW402),BW402=0),"",BW402)</x:f>
      </x:c>
      <x:c r="DH402" s="50" t="str">
        <x:f>IF(OR(16&gt;'Настройки'!$B$3,ISBLANK(BX402),BX402=0),"",BX402)</x:f>
      </x:c>
      <x:c r="DI402" s="50" t="str">
        <x:f>IF(OR(17&gt;'Настройки'!$B$3,ISBLANK(BY402),BY402=0),"",BY402)</x:f>
      </x:c>
      <x:c r="DJ402" s="50" t="str">
        <x:f>IF(OR(18&gt;'Настройки'!$B$3,ISBLANK(BZ402),BZ402=0),"",BZ402)</x:f>
      </x:c>
      <x:c r="DK402" s="50" t="str">
        <x:f>IF(OR(19&gt;'Настройки'!$B$3,ISBLANK(CA402),CA402=0),"",CA402)</x:f>
      </x:c>
      <x:c r="DL402" s="50" t="str">
        <x:f>IF(OR(20&gt;'Настройки'!$B$3,ISBLANK(CB402),CB402=0),"",CB402)</x:f>
      </x:c>
      <x:c r="DM402" s="50" t="str">
        <x:f>IF(OR(21&gt;'Настройки'!$B$3,ISBLANK(CC402),CC402=0),"",CC402)</x:f>
      </x:c>
      <x:c r="DN402" s="50" t="str">
        <x:f>IF(OR(22&gt;'Настройки'!$B$3,ISBLANK(CD402),CD402=0),"",CD402)</x:f>
      </x:c>
      <x:c r="DO402" s="50" t="str">
        <x:f>IF(OR(23&gt;'Настройки'!$B$3,ISBLANK(CE402),CE402=0),"",CE402)</x:f>
      </x:c>
      <x:c r="DP402" s="50" t="str">
        <x:f>IF(OR(24&gt;'Настройки'!$B$3,ISBLANK(CF402),CF402=0),"",CF402)</x:f>
      </x:c>
      <x:c r="DQ402" s="50" t="str">
        <x:f>IF(OR(25&gt;'Настройки'!$B$3,ISBLANK(CG402),CG402=0),"",CG402)</x:f>
      </x:c>
      <x:c r="DR402" s="50" t="str">
        <x:f>IF(OR(26&gt;'Настройки'!$B$3,ISBLANK(CH402),CH402=0),"",CH402)</x:f>
      </x:c>
      <x:c r="DS402" s="50" t="str">
        <x:f>IF(OR(27&gt;'Настройки'!$B$3,ISBLANK(CI402),CI402=0),"",CI402)</x:f>
      </x:c>
      <x:c r="DT402" s="50" t="str">
        <x:f>IF(OR(28&gt;'Настройки'!$B$3,ISBLANK(CJ402),CJ402=0),"",CJ402)</x:f>
      </x:c>
      <x:c r="DU402" s="50" t="str">
        <x:f>IF(OR(29&gt;'Настройки'!$B$3,ISBLANK(CK402),CK402=0),"",CK402)</x:f>
      </x:c>
      <x:c r="DV402" s="50" t="str">
        <x:f>IF(OR(30&gt;'Настройки'!$B$3,ISBLANK(CL402),CL402=0),"",CL402)</x:f>
      </x:c>
      <x:c r="DW402" s="50" t="str">
        <x:f>IF(OR(31&gt;'Настройки'!$B$3,ISBLANK(CM402),CM402=0),"",CM402)</x:f>
      </x:c>
      <x:c r="DX402" s="50" t="str">
        <x:f>IF(OR(32&gt;'Настройки'!$B$3,ISBLANK(CN402),CN402=0),"",CN402)</x:f>
      </x:c>
      <x:c r="DY402" s="50" t="str">
        <x:f>IF(OR(33&gt;'Настройки'!$B$3,ISBLANK(CO402),CO402=0),"",CO402)</x:f>
      </x:c>
      <x:c r="DZ402" s="50" t="str">
        <x:f>IF(OR(34&gt;'Настройки'!$B$3,ISBLANK(CP402),CP402=0),"",CP402)</x:f>
      </x:c>
      <x:c r="EA402" s="50" t="str">
        <x:f>IF(OR(35&gt;'Настройки'!$B$3,ISBLANK(CQ402),CQ402=0),"",CQ402)</x:f>
      </x:c>
      <x:c r="EB402" s="50" t="str">
        <x:f>IF(OR(36&gt;'Настройки'!$B$3,ISBLANK(CR402),CR402=0),"",CR402)</x:f>
      </x:c>
      <x:c r="EC402" s="50" t="str">
        <x:f>IF(A402="","",IF(OR(BB402="AZ",BB402="BZ"),10000+ROW(),IF(AZ402&gt;'Настройки'!$B$11,20000+ROW(),IF(BF402&lt;&gt;"Обычный",30000+ROW(),IF(AX402&lt;=0,40000+ROW(),"")))))</x:f>
      </x:c>
      <x:c r="ED402" s="50" t="str">
        <x:f>IF(EC402="","",COUNTIFS($EC$2:$EC$1001,"&gt;0",$EC$2:$EC$1001,"&lt;"&amp;EC402)+1)</x:f>
      </x:c>
    </x:row>
    <x:row r="403">
      <x:c r="A403" s="115"/>
      <x:c r="B403" s="115"/>
      <x:c r="C403" s="115"/>
      <x:c r="D403" s="118"/>
      <x:c r="E403" s="118"/>
      <x:c r="F403" s="118"/>
      <x:c r="G403" s="118"/>
      <x:c r="H403" s="118"/>
      <x:c r="I403" s="118"/>
      <x:c r="J403" s="118"/>
      <x:c r="K403" s="118"/>
      <x:c r="L403" s="118"/>
      <x:c r="M403" s="118"/>
      <x:c r="N403" s="118"/>
      <x:c r="O403" s="118"/>
      <x:c r="P403" s="118"/>
      <x:c r="Q403" s="118"/>
      <x:c r="R403" s="118"/>
      <x:c r="S403" s="118"/>
      <x:c r="T403" s="118"/>
      <x:c r="U403" s="118"/>
      <x:c r="V403" s="118"/>
      <x:c r="W403" s="118"/>
      <x:c r="X403" s="118"/>
      <x:c r="Y403" s="118"/>
      <x:c r="Z403" s="118"/>
      <x:c r="AA403" s="118"/>
      <x:c r="AB403" s="118"/>
      <x:c r="AC403" s="118"/>
      <x:c r="AD403" s="118"/>
      <x:c r="AE403" s="118"/>
      <x:c r="AF403" s="118"/>
      <x:c r="AG403" s="118"/>
      <x:c r="AH403" s="118"/>
      <x:c r="AI403" s="118"/>
      <x:c r="AJ403" s="118"/>
      <x:c r="AK403" s="118"/>
      <x:c r="AL403" s="118"/>
      <x:c r="AM403" s="118"/>
      <x:c r="AN403" s="118"/>
      <x:c r="AO403" s="118"/>
      <x:c r="AP403" s="115"/>
      <x:c r="AQ403" s="49" t="str">
        <x:f>IF(A403="","",COUNT(BI403:INDEX(BI403:CR403,1,'Настройки'!$B$3)))</x:f>
      </x:c>
      <x:c r="AR403" s="49" t="str">
        <x:f>IF(A403="","",SUM(BI403:INDEX(BI403:CR403,1,'Настройки'!$B$3)))</x:f>
      </x:c>
      <x:c r="AS403" s="58" t="str">
        <x:f>IF(A403="","",IF('Настройки'!$B$4="Стоимость потребления",AR403*D403,IF('Настройки'!$B$4="Количество",AR403,E403)))</x:f>
      </x:c>
      <x:c r="AT403" s="61" t="str">
        <x:f>IF(OR(A403="",AS403&lt;0,SUM($AS$2:$AS$1001)&lt;=0),"",AS403/SUM($AS$2:$AS$1001))</x:f>
      </x:c>
      <x:c r="AU403" s="61" t="str">
        <x:f>IF(OR(A403="",AS403&lt;0,SUM($AS$2:$AS$1001)&lt;=0),"",SUMIFS($AS$2:$AS$1001,$AS$2:$AS$1001,"&gt;"&amp;AS403)/SUM($AS$2:$AS$1001))</x:f>
      </x:c>
      <x:c r="AV403" s="61" t="str">
        <x:f>IF(OR(A403="",AS403&lt;0,SUM($AS$2:$AS$1001)&lt;=0),"",SUMIFS($AS$2:$AS$1001,$AS$2:$AS$1001,"&gt;="&amp;AS403)/SUM($AS$2:$AS$1001))</x:f>
      </x:c>
      <x:c r="AW403" s="49" t="str">
        <x:f>IF(A403="","",IF(SUM($AS$2:$AS$1001)&lt;=0,"Не определён",IF(AS403&lt;0,"Исключение",IF(AU403&lt;'Настройки'!$B$5,"A",IF(AU403&lt;'Настройки'!$B$6,"B","C")))))</x:f>
      </x:c>
      <x:c r="AX403" s="58" t="str">
        <x:f>IF(A403="","",IF(AQ403=0,"",AVERAGE(BI403:INDEX(BI403:CR403,1,'Настройки'!$B$3))))</x:f>
      </x:c>
      <x:c r="AY403" s="58" t="str">
        <x:f>IF(OR(A403="",AQ403=0),"",STDEVP(BI403:INDEX(BI403:CR403,1,'Настройки'!$B$3)))</x:f>
      </x:c>
      <x:c r="AZ403" s="61" t="str">
        <x:f>IF(OR(A403="",AQ403&lt;'Настройки'!$B$12,AX403&lt;=0,AND('Настройки'!$B$10="Блокировать",COUNTIF(F403:INDEX(F403:AO403,1,'Настройки'!$B$3),"&lt;0")&gt;0)),"",AY403/ABS(AX403))</x:f>
      </x:c>
      <x:c r="BA403" s="49" t="str">
        <x:f>IF(A403="","",IF(AND('Настройки'!$B$10="Блокировать",COUNTIF(F403:INDEX(F403:AO403,1,'Настройки'!$B$3),"&lt;0")&gt;0),"Не определён",IF(AQ403&lt;'Настройки'!$B$12,"Не определён",IF(AX403=0,"Нет спроса",IF(AX403&lt;0,"Не определён",IF(AZ403&lt;='Настройки'!$B$7,"X",IF(AZ403&lt;='Настройки'!$B$8,"Y","Z")))))))</x:f>
      </x:c>
      <x:c r="BB403" s="49" t="str">
        <x:f>IF(OR(A403="",LEN(AW403)&lt;&gt;1,LEN(BA403)&lt;&gt;1),"",AW403&amp;BA403)</x:f>
      </x:c>
      <x:c r="BC403" s="61" t="str">
        <x:f>IF(OR(A403="",AQ403=0),"",(COUNT(BI403:INDEX(BI403:CR403,1,'Настройки'!$B$3))-COUNT(CS403:INDEX(CS403:EB403,1,'Настройки'!$B$3)))/AQ403)</x:f>
      </x:c>
      <x:c r="BD403" s="64" t="str">
        <x:f>IF(OR(A403="",COUNT(CS403:INDEX(CS403:EB403,1,'Настройки'!$B$3))=0),"",AQ403/COUNT(CS403:INDEX(CS403:EB403,1,'Настройки'!$B$3)))</x:f>
      </x:c>
      <x:c r="BE403" s="64" t="str">
        <x:f>IF(OR(A403="",COUNT(CS403:INDEX(CS403:EB403,1,'Настройки'!$B$3))=0),"",IF(AVERAGE(CS403:INDEX(CS403:EB403,1,'Настройки'!$B$3))=0,"",(STDEVP(CS403:INDEX(CS403:EB403,1,'Настройки'!$B$3))/ABS(AVERAGE(CS403:INDEX(CS403:EB403,1,'Настройки'!$B$3))))^2))</x:f>
      </x:c>
      <x:c r="BF403" s="49" t="str">
        <x:f>IF(A403="","",IF(AQ403&lt;3,"Недостаточно",IF(AQ403&lt;6,"Предварительный","Обычный")))</x:f>
      </x:c>
      <x:c r="BG403" s="49" t="str">
        <x:f>IF(A403="","",IF(COUNTIF(F403:INDEX(F403:AO403,1,'Настройки'!$B$3),"&lt;0")&gt;0,IF('Настройки'!$B$10="Блокировать","Отрицательный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"),"")&amp;IF(AQ403&lt;3,"Недостаточно истории. ",IF(AQ403&lt;6,"Предварительная классификация. ",""))&amp;IF(AX403=0,"Нет спроса за горизонт. ","")&amp;IF(AZ403&gt;'Настройки'!$B$11,"Экстремальная вариативность. ",""))</x:f>
      </x:c>
      <x:c r="BH403" s="49" t="str">
        <x:f>IF(A403="","",IFERROR(VLOOKUP(BB403,'Настройки'!$D$3:$E$11,2,FALSE),"Сначала проверьте исходные данные и историю спроса.")&amp;" Уточните срок поставки, MOQ и критичность.")</x:f>
      </x:c>
      <x:c r="BI403" s="50" t="str">
        <x:f>IF(1&gt;'Настройки'!$B$3,"",IF(ISBLANK(F403),IF('Настройки'!$B$9="Нулевой спрос",0,""),IF(F403&lt;0,IF('Настройки'!$B$10="Исключить","",IF('Настройки'!$B$10="Абсолютные значения",ABS(F403),F403)),F403)))</x:f>
      </x:c>
      <x:c r="BJ403" s="50" t="str">
        <x:f>IF(2&gt;'Настройки'!$B$3,"",IF(ISBLANK(G403),IF('Настройки'!$B$9="Нулевой спрос",0,""),IF(G403&lt;0,IF('Настройки'!$B$10="Исключить","",IF('Настройки'!$B$10="Абсолютные значения",ABS(G403),G403)),G403)))</x:f>
      </x:c>
      <x:c r="BK403" s="50" t="str">
        <x:f>IF(3&gt;'Настройки'!$B$3,"",IF(ISBLANK(H403),IF('Настройки'!$B$9="Нулевой спрос",0,""),IF(H403&lt;0,IF('Настройки'!$B$10="Исключить","",IF('Настройки'!$B$10="Абсолютные значения",ABS(H403),H403)),H403)))</x:f>
      </x:c>
      <x:c r="BL403" s="50" t="str">
        <x:f>IF(4&gt;'Настройки'!$B$3,"",IF(ISBLANK(I403),IF('Настройки'!$B$9="Нулевой спрос",0,""),IF(I403&lt;0,IF('Настройки'!$B$10="Исключить","",IF('Настройки'!$B$10="Абсолютные значения",ABS(I403),I403)),I403)))</x:f>
      </x:c>
      <x:c r="BM403" s="50" t="str">
        <x:f>IF(5&gt;'Настройки'!$B$3,"",IF(ISBLANK(J403),IF('Настройки'!$B$9="Нулевой спрос",0,""),IF(J403&lt;0,IF('Настройки'!$B$10="Исключить","",IF('Настройки'!$B$10="Абсолютные значения",ABS(J403),J403)),J403)))</x:f>
      </x:c>
      <x:c r="BN403" s="50" t="str">
        <x:f>IF(6&gt;'Настройки'!$B$3,"",IF(ISBLANK(K403),IF('Настройки'!$B$9="Нулевой спрос",0,""),IF(K403&lt;0,IF('Настройки'!$B$10="Исключить","",IF('Настройки'!$B$10="Абсолютные значения",ABS(K403),K403)),K403)))</x:f>
      </x:c>
      <x:c r="BO403" s="50" t="str">
        <x:f>IF(7&gt;'Настройки'!$B$3,"",IF(ISBLANK(L403),IF('Настройки'!$B$9="Нулевой спрос",0,""),IF(L403&lt;0,IF('Настройки'!$B$10="Исключить","",IF('Настройки'!$B$10="Абсолютные значения",ABS(L403),L403)),L403)))</x:f>
      </x:c>
      <x:c r="BP403" s="50" t="str">
        <x:f>IF(8&gt;'Настройки'!$B$3,"",IF(ISBLANK(M403),IF('Настройки'!$B$9="Нулевой спрос",0,""),IF(M403&lt;0,IF('Настройки'!$B$10="Исключить","",IF('Настройки'!$B$10="Абсолютные значения",ABS(M403),M403)),M403)))</x:f>
      </x:c>
      <x:c r="BQ403" s="50" t="str">
        <x:f>IF(9&gt;'Настройки'!$B$3,"",IF(ISBLANK(N403),IF('Настройки'!$B$9="Нулевой спрос",0,""),IF(N403&lt;0,IF('Настройки'!$B$10="Исключить","",IF('Настройки'!$B$10="Абсолютные значения",ABS(N403),N403)),N403)))</x:f>
      </x:c>
      <x:c r="BR403" s="50" t="str">
        <x:f>IF(10&gt;'Настройки'!$B$3,"",IF(ISBLANK(O403),IF('Настройки'!$B$9="Нулевой спрос",0,""),IF(O403&lt;0,IF('Настройки'!$B$10="Исключить","",IF('Настройки'!$B$10="Абсолютные значения",ABS(O403),O403)),O403)))</x:f>
      </x:c>
      <x:c r="BS403" s="50" t="str">
        <x:f>IF(11&gt;'Настройки'!$B$3,"",IF(ISBLANK(P403),IF('Настройки'!$B$9="Нулевой спрос",0,""),IF(P403&lt;0,IF('Настройки'!$B$10="Исключить","",IF('Настройки'!$B$10="Абсолютные значения",ABS(P403),P403)),P403)))</x:f>
      </x:c>
      <x:c r="BT403" s="50" t="str">
        <x:f>IF(12&gt;'Настройки'!$B$3,"",IF(ISBLANK(Q403),IF('Настройки'!$B$9="Нулевой спрос",0,""),IF(Q403&lt;0,IF('Настройки'!$B$10="Исключить","",IF('Настройки'!$B$10="Абсолютные значения",ABS(Q403),Q403)),Q403)))</x:f>
      </x:c>
      <x:c r="BU403" s="50" t="str">
        <x:f>IF(13&gt;'Настройки'!$B$3,"",IF(ISBLANK(R403),IF('Настройки'!$B$9="Нулевой спрос",0,""),IF(R403&lt;0,IF('Настройки'!$B$10="Исключить","",IF('Настройки'!$B$10="Абсолютные значения",ABS(R403),R403)),R403)))</x:f>
      </x:c>
      <x:c r="BV403" s="50" t="str">
        <x:f>IF(14&gt;'Настройки'!$B$3,"",IF(ISBLANK(S403),IF('Настройки'!$B$9="Нулевой спрос",0,""),IF(S403&lt;0,IF('Настройки'!$B$10="Исключить","",IF('Настройки'!$B$10="Абсолютные значения",ABS(S403),S403)),S403)))</x:f>
      </x:c>
      <x:c r="BW403" s="50" t="str">
        <x:f>IF(15&gt;'Настройки'!$B$3,"",IF(ISBLANK(T403),IF('Настройки'!$B$9="Нулевой спрос",0,""),IF(T403&lt;0,IF('Настройки'!$B$10="Исключить","",IF('Настройки'!$B$10="Абсолютные значения",ABS(T403),T403)),T403)))</x:f>
      </x:c>
      <x:c r="BX403" s="50" t="str">
        <x:f>IF(16&gt;'Настройки'!$B$3,"",IF(ISBLANK(U403),IF('Настройки'!$B$9="Нулевой спрос",0,""),IF(U403&lt;0,IF('Настройки'!$B$10="Исключить","",IF('Настройки'!$B$10="Абсолютные значения",ABS(U403),U403)),U403)))</x:f>
      </x:c>
      <x:c r="BY403" s="50" t="str">
        <x:f>IF(17&gt;'Настройки'!$B$3,"",IF(ISBLANK(V403),IF('Настройки'!$B$9="Нулевой спрос",0,""),IF(V403&lt;0,IF('Настройки'!$B$10="Исключить","",IF('Настройки'!$B$10="Абсолютные значения",ABS(V403),V403)),V403)))</x:f>
      </x:c>
      <x:c r="BZ403" s="50" t="str">
        <x:f>IF(18&gt;'Настройки'!$B$3,"",IF(ISBLANK(W403),IF('Настройки'!$B$9="Нулевой спрос",0,""),IF(W403&lt;0,IF('Настройки'!$B$10="Исключить","",IF('Настройки'!$B$10="Абсолютные значения",ABS(W403),W403)),W403)))</x:f>
      </x:c>
      <x:c r="CA403" s="50" t="str">
        <x:f>IF(19&gt;'Настройки'!$B$3,"",IF(ISBLANK(X403),IF('Настройки'!$B$9="Нулевой спрос",0,""),IF(X403&lt;0,IF('Настройки'!$B$10="Исключить","",IF('Настройки'!$B$10="Абсолютные значения",ABS(X403),X403)),X403)))</x:f>
      </x:c>
      <x:c r="CB403" s="50" t="str">
        <x:f>IF(20&gt;'Настройки'!$B$3,"",IF(ISBLANK(Y403),IF('Настройки'!$B$9="Нулевой спрос",0,""),IF(Y403&lt;0,IF('Настройки'!$B$10="Исключить","",IF('Настройки'!$B$10="Абсолютные значения",ABS(Y403),Y403)),Y403)))</x:f>
      </x:c>
      <x:c r="CC403" s="50" t="str">
        <x:f>IF(21&gt;'Настройки'!$B$3,"",IF(ISBLANK(Z403),IF('Настройки'!$B$9="Нулевой спрос",0,""),IF(Z403&lt;0,IF('Настройки'!$B$10="Исключить","",IF('Настройки'!$B$10="Абсолютные значения",ABS(Z403),Z403)),Z403)))</x:f>
      </x:c>
      <x:c r="CD403" s="50" t="str">
        <x:f>IF(22&gt;'Настройки'!$B$3,"",IF(ISBLANK(AA403),IF('Настройки'!$B$9="Нулевой спрос",0,""),IF(AA403&lt;0,IF('Настройки'!$B$10="Исключить","",IF('Настройки'!$B$10="Абсолютные значения",ABS(AA403),AA403)),AA403)))</x:f>
      </x:c>
      <x:c r="CE403" s="50" t="str">
        <x:f>IF(23&gt;'Настройки'!$B$3,"",IF(ISBLANK(AB403),IF('Настройки'!$B$9="Нулевой спрос",0,""),IF(AB403&lt;0,IF('Настройки'!$B$10="Исключить","",IF('Настройки'!$B$10="Абсолютные значения",ABS(AB403),AB403)),AB403)))</x:f>
      </x:c>
      <x:c r="CF403" s="50" t="str">
        <x:f>IF(24&gt;'Настройки'!$B$3,"",IF(ISBLANK(AC403),IF('Настройки'!$B$9="Нулевой спрос",0,""),IF(AC403&lt;0,IF('Настройки'!$B$10="Исключить","",IF('Настройки'!$B$10="Абсолютные значения",ABS(AC403),AC403)),AC403)))</x:f>
      </x:c>
      <x:c r="CG403" s="50" t="str">
        <x:f>IF(25&gt;'Настройки'!$B$3,"",IF(ISBLANK(AD403),IF('Настройки'!$B$9="Нулевой спрос",0,""),IF(AD403&lt;0,IF('Настройки'!$B$10="Исключить","",IF('Настройки'!$B$10="Абсолютные значения",ABS(AD403),AD403)),AD403)))</x:f>
      </x:c>
      <x:c r="CH403" s="50" t="str">
        <x:f>IF(26&gt;'Настройки'!$B$3,"",IF(ISBLANK(AE403),IF('Настройки'!$B$9="Нулевой спрос",0,""),IF(AE403&lt;0,IF('Настройки'!$B$10="Исключить","",IF('Настройки'!$B$10="Абсолютные значения",ABS(AE403),AE403)),AE403)))</x:f>
      </x:c>
      <x:c r="CI403" s="50" t="str">
        <x:f>IF(27&gt;'Настройки'!$B$3,"",IF(ISBLANK(AF403),IF('Настройки'!$B$9="Нулевой спрос",0,""),IF(AF403&lt;0,IF('Настройки'!$B$10="Исключить","",IF('Настройки'!$B$10="Абсолютные значения",ABS(AF403),AF403)),AF403)))</x:f>
      </x:c>
      <x:c r="CJ403" s="50" t="str">
        <x:f>IF(28&gt;'Настройки'!$B$3,"",IF(ISBLANK(AG403),IF('Настройки'!$B$9="Нулевой спрос",0,""),IF(AG403&lt;0,IF('Настройки'!$B$10="Исключить","",IF('Настройки'!$B$10="Абсолютные значения",ABS(AG403),AG403)),AG403)))</x:f>
      </x:c>
      <x:c r="CK403" s="50" t="str">
        <x:f>IF(29&gt;'Настройки'!$B$3,"",IF(ISBLANK(AH403),IF('Настройки'!$B$9="Нулевой спрос",0,""),IF(AH403&lt;0,IF('Настройки'!$B$10="Исключить","",IF('Настройки'!$B$10="Абсолютные значения",ABS(AH403),AH403)),AH403)))</x:f>
      </x:c>
      <x:c r="CL403" s="50" t="str">
        <x:f>IF(30&gt;'Настройки'!$B$3,"",IF(ISBLANK(AI403),IF('Настройки'!$B$9="Нулевой спрос",0,""),IF(AI403&lt;0,IF('Настройки'!$B$10="Исключить","",IF('Настройки'!$B$10="Абсолютные значения",ABS(AI403),AI403)),AI403)))</x:f>
      </x:c>
      <x:c r="CM403" s="50" t="str">
        <x:f>IF(31&gt;'Настройки'!$B$3,"",IF(ISBLANK(AJ403),IF('Настройки'!$B$9="Нулевой спрос",0,""),IF(AJ403&lt;0,IF('Настройки'!$B$10="Исключить","",IF('Настройки'!$B$10="Абсолютные значения",ABS(AJ403),AJ403)),AJ403)))</x:f>
      </x:c>
      <x:c r="CN403" s="50" t="str">
        <x:f>IF(32&gt;'Настройки'!$B$3,"",IF(ISBLANK(AK403),IF('Настройки'!$B$9="Нулевой спрос",0,""),IF(AK403&lt;0,IF('Настройки'!$B$10="Исключить","",IF('Настройки'!$B$10="Абсолютные значения",ABS(AK403),AK403)),AK403)))</x:f>
      </x:c>
      <x:c r="CO403" s="50" t="str">
        <x:f>IF(33&gt;'Настройки'!$B$3,"",IF(ISBLANK(AL403),IF('Настройки'!$B$9="Нулевой спрос",0,""),IF(AL403&lt;0,IF('Настройки'!$B$10="Исключить","",IF('Настройки'!$B$10="Абсолютные значения",ABS(AL403),AL403)),AL403)))</x:f>
      </x:c>
      <x:c r="CP403" s="50" t="str">
        <x:f>IF(34&gt;'Настройки'!$B$3,"",IF(ISBLANK(AM403),IF('Настройки'!$B$9="Нулевой спрос",0,""),IF(AM403&lt;0,IF('Настройки'!$B$10="Исключить","",IF('Настройки'!$B$10="Абсолютные значения",ABS(AM403),AM403)),AM403)))</x:f>
      </x:c>
      <x:c r="CQ403" s="50" t="str">
        <x:f>IF(35&gt;'Настройки'!$B$3,"",IF(ISBLANK(AN403),IF('Настройки'!$B$9="Нулевой спрос",0,""),IF(AN403&lt;0,IF('Настройки'!$B$10="Исключить","",IF('Настройки'!$B$10="Абсолютные значения",ABS(AN403),AN403)),AN403)))</x:f>
      </x:c>
      <x:c r="CR403" s="50" t="str">
        <x:f>IF(36&gt;'Настройки'!$B$3,"",IF(ISBLANK(AO403),IF('Настройки'!$B$9="Нулевой спрос",0,""),IF(AO403&lt;0,IF('Настройки'!$B$10="Исключить","",IF('Настройки'!$B$10="Абсолютные значения",ABS(AO403),AO403)),AO403)))</x:f>
      </x:c>
      <x:c r="CS403" s="50" t="str">
        <x:f>IF(OR(1&gt;'Настройки'!$B$3,ISBLANK(BI403),BI403=0),"",BI403)</x:f>
      </x:c>
      <x:c r="CT403" s="50" t="str">
        <x:f>IF(OR(2&gt;'Настройки'!$B$3,ISBLANK(BJ403),BJ403=0),"",BJ403)</x:f>
      </x:c>
      <x:c r="CU403" s="50" t="str">
        <x:f>IF(OR(3&gt;'Настройки'!$B$3,ISBLANK(BK403),BK403=0),"",BK403)</x:f>
      </x:c>
      <x:c r="CV403" s="50" t="str">
        <x:f>IF(OR(4&gt;'Настройки'!$B$3,ISBLANK(BL403),BL403=0),"",BL403)</x:f>
      </x:c>
      <x:c r="CW403" s="50" t="str">
        <x:f>IF(OR(5&gt;'Настройки'!$B$3,ISBLANK(BM403),BM403=0),"",BM403)</x:f>
      </x:c>
      <x:c r="CX403" s="50" t="str">
        <x:f>IF(OR(6&gt;'Настройки'!$B$3,ISBLANK(BN403),BN403=0),"",BN403)</x:f>
      </x:c>
      <x:c r="CY403" s="50" t="str">
        <x:f>IF(OR(7&gt;'Настройки'!$B$3,ISBLANK(BO403),BO403=0),"",BO403)</x:f>
      </x:c>
      <x:c r="CZ403" s="50" t="str">
        <x:f>IF(OR(8&gt;'Настройки'!$B$3,ISBLANK(BP403),BP403=0),"",BP403)</x:f>
      </x:c>
      <x:c r="DA403" s="50" t="str">
        <x:f>IF(OR(9&gt;'Настройки'!$B$3,ISBLANK(BQ403),BQ403=0),"",BQ403)</x:f>
      </x:c>
      <x:c r="DB403" s="50" t="str">
        <x:f>IF(OR(10&gt;'Настройки'!$B$3,ISBLANK(BR403),BR403=0),"",BR403)</x:f>
      </x:c>
      <x:c r="DC403" s="50" t="str">
        <x:f>IF(OR(11&gt;'Настройки'!$B$3,ISBLANK(BS403),BS403=0),"",BS403)</x:f>
      </x:c>
      <x:c r="DD403" s="50" t="str">
        <x:f>IF(OR(12&gt;'Настройки'!$B$3,ISBLANK(BT403),BT403=0),"",BT403)</x:f>
      </x:c>
      <x:c r="DE403" s="50" t="str">
        <x:f>IF(OR(13&gt;'Настройки'!$B$3,ISBLANK(BU403),BU403=0),"",BU403)</x:f>
      </x:c>
      <x:c r="DF403" s="50" t="str">
        <x:f>IF(OR(14&gt;'Настройки'!$B$3,ISBLANK(BV403),BV403=0),"",BV403)</x:f>
      </x:c>
      <x:c r="DG403" s="50" t="str">
        <x:f>IF(OR(15&gt;'Настройки'!$B$3,ISBLANK(BW403),BW403=0),"",BW403)</x:f>
      </x:c>
      <x:c r="DH403" s="50" t="str">
        <x:f>IF(OR(16&gt;'Настройки'!$B$3,ISBLANK(BX403),BX403=0),"",BX403)</x:f>
      </x:c>
      <x:c r="DI403" s="50" t="str">
        <x:f>IF(OR(17&gt;'Настройки'!$B$3,ISBLANK(BY403),BY403=0),"",BY403)</x:f>
      </x:c>
      <x:c r="DJ403" s="50" t="str">
        <x:f>IF(OR(18&gt;'Настройки'!$B$3,ISBLANK(BZ403),BZ403=0),"",BZ403)</x:f>
      </x:c>
      <x:c r="DK403" s="50" t="str">
        <x:f>IF(OR(19&gt;'Настройки'!$B$3,ISBLANK(CA403),CA403=0),"",CA403)</x:f>
      </x:c>
      <x:c r="DL403" s="50" t="str">
        <x:f>IF(OR(20&gt;'Настройки'!$B$3,ISBLANK(CB403),CB403=0),"",CB403)</x:f>
      </x:c>
      <x:c r="DM403" s="50" t="str">
        <x:f>IF(OR(21&gt;'Настройки'!$B$3,ISBLANK(CC403),CC403=0),"",CC403)</x:f>
      </x:c>
      <x:c r="DN403" s="50" t="str">
        <x:f>IF(OR(22&gt;'Настройки'!$B$3,ISBLANK(CD403),CD403=0),"",CD403)</x:f>
      </x:c>
      <x:c r="DO403" s="50" t="str">
        <x:f>IF(OR(23&gt;'Настройки'!$B$3,ISBLANK(CE403),CE403=0),"",CE403)</x:f>
      </x:c>
      <x:c r="DP403" s="50" t="str">
        <x:f>IF(OR(24&gt;'Настройки'!$B$3,ISBLANK(CF403),CF403=0),"",CF403)</x:f>
      </x:c>
      <x:c r="DQ403" s="50" t="str">
        <x:f>IF(OR(25&gt;'Настройки'!$B$3,ISBLANK(CG403),CG403=0),"",CG403)</x:f>
      </x:c>
      <x:c r="DR403" s="50" t="str">
        <x:f>IF(OR(26&gt;'Настройки'!$B$3,ISBLANK(CH403),CH403=0),"",CH403)</x:f>
      </x:c>
      <x:c r="DS403" s="50" t="str">
        <x:f>IF(OR(27&gt;'Настройки'!$B$3,ISBLANK(CI403),CI403=0),"",CI403)</x:f>
      </x:c>
      <x:c r="DT403" s="50" t="str">
        <x:f>IF(OR(28&gt;'Настройки'!$B$3,ISBLANK(CJ403),CJ403=0),"",CJ403)</x:f>
      </x:c>
      <x:c r="DU403" s="50" t="str">
        <x:f>IF(OR(29&gt;'Настройки'!$B$3,ISBLANK(CK403),CK403=0),"",CK403)</x:f>
      </x:c>
      <x:c r="DV403" s="50" t="str">
        <x:f>IF(OR(30&gt;'Настройки'!$B$3,ISBLANK(CL403),CL403=0),"",CL403)</x:f>
      </x:c>
      <x:c r="DW403" s="50" t="str">
        <x:f>IF(OR(31&gt;'Настройки'!$B$3,ISBLANK(CM403),CM403=0),"",CM403)</x:f>
      </x:c>
      <x:c r="DX403" s="50" t="str">
        <x:f>IF(OR(32&gt;'Настройки'!$B$3,ISBLANK(CN403),CN403=0),"",CN403)</x:f>
      </x:c>
      <x:c r="DY403" s="50" t="str">
        <x:f>IF(OR(33&gt;'Настройки'!$B$3,ISBLANK(CO403),CO403=0),"",CO403)</x:f>
      </x:c>
      <x:c r="DZ403" s="50" t="str">
        <x:f>IF(OR(34&gt;'Настройки'!$B$3,ISBLANK(CP403),CP403=0),"",CP403)</x:f>
      </x:c>
      <x:c r="EA403" s="50" t="str">
        <x:f>IF(OR(35&gt;'Настройки'!$B$3,ISBLANK(CQ403),CQ403=0),"",CQ403)</x:f>
      </x:c>
      <x:c r="EB403" s="50" t="str">
        <x:f>IF(OR(36&gt;'Настройки'!$B$3,ISBLANK(CR403),CR403=0),"",CR403)</x:f>
      </x:c>
      <x:c r="EC403" s="50" t="str">
        <x:f>IF(A403="","",IF(OR(BB403="AZ",BB403="BZ"),10000+ROW(),IF(AZ403&gt;'Настройки'!$B$11,20000+ROW(),IF(BF403&lt;&gt;"Обычный",30000+ROW(),IF(AX403&lt;=0,40000+ROW(),"")))))</x:f>
      </x:c>
      <x:c r="ED403" s="50" t="str">
        <x:f>IF(EC403="","",COUNTIFS($EC$2:$EC$1001,"&gt;0",$EC$2:$EC$1001,"&lt;"&amp;EC403)+1)</x:f>
      </x:c>
    </x:row>
    <x:row r="404">
      <x:c r="A404" s="115"/>
      <x:c r="B404" s="115"/>
      <x:c r="C404" s="115"/>
      <x:c r="D404" s="118"/>
      <x:c r="E404" s="118"/>
      <x:c r="F404" s="118"/>
      <x:c r="G404" s="118"/>
      <x:c r="H404" s="118"/>
      <x:c r="I404" s="118"/>
      <x:c r="J404" s="118"/>
      <x:c r="K404" s="118"/>
      <x:c r="L404" s="118"/>
      <x:c r="M404" s="118"/>
      <x:c r="N404" s="118"/>
      <x:c r="O404" s="118"/>
      <x:c r="P404" s="118"/>
      <x:c r="Q404" s="118"/>
      <x:c r="R404" s="118"/>
      <x:c r="S404" s="118"/>
      <x:c r="T404" s="118"/>
      <x:c r="U404" s="118"/>
      <x:c r="V404" s="118"/>
      <x:c r="W404" s="118"/>
      <x:c r="X404" s="118"/>
      <x:c r="Y404" s="118"/>
      <x:c r="Z404" s="118"/>
      <x:c r="AA404" s="118"/>
      <x:c r="AB404" s="118"/>
      <x:c r="AC404" s="118"/>
      <x:c r="AD404" s="118"/>
      <x:c r="AE404" s="118"/>
      <x:c r="AF404" s="118"/>
      <x:c r="AG404" s="118"/>
      <x:c r="AH404" s="118"/>
      <x:c r="AI404" s="118"/>
      <x:c r="AJ404" s="118"/>
      <x:c r="AK404" s="118"/>
      <x:c r="AL404" s="118"/>
      <x:c r="AM404" s="118"/>
      <x:c r="AN404" s="118"/>
      <x:c r="AO404" s="118"/>
      <x:c r="AP404" s="115"/>
      <x:c r="AQ404" s="49" t="str">
        <x:f>IF(A404="","",COUNT(BI404:INDEX(BI404:CR404,1,'Настройки'!$B$3)))</x:f>
      </x:c>
      <x:c r="AR404" s="49" t="str">
        <x:f>IF(A404="","",SUM(BI404:INDEX(BI404:CR404,1,'Настройки'!$B$3)))</x:f>
      </x:c>
      <x:c r="AS404" s="58" t="str">
        <x:f>IF(A404="","",IF('Настройки'!$B$4="Стоимость потребления",AR404*D404,IF('Настройки'!$B$4="Количество",AR404,E404)))</x:f>
      </x:c>
      <x:c r="AT404" s="61" t="str">
        <x:f>IF(OR(A404="",AS404&lt;0,SUM($AS$2:$AS$1001)&lt;=0),"",AS404/SUM($AS$2:$AS$1001))</x:f>
      </x:c>
      <x:c r="AU404" s="61" t="str">
        <x:f>IF(OR(A404="",AS404&lt;0,SUM($AS$2:$AS$1001)&lt;=0),"",SUMIFS($AS$2:$AS$1001,$AS$2:$AS$1001,"&gt;"&amp;AS404)/SUM($AS$2:$AS$1001))</x:f>
      </x:c>
      <x:c r="AV404" s="61" t="str">
        <x:f>IF(OR(A404="",AS404&lt;0,SUM($AS$2:$AS$1001)&lt;=0),"",SUMIFS($AS$2:$AS$1001,$AS$2:$AS$1001,"&gt;="&amp;AS404)/SUM($AS$2:$AS$1001))</x:f>
      </x:c>
      <x:c r="AW404" s="49" t="str">
        <x:f>IF(A404="","",IF(SUM($AS$2:$AS$1001)&lt;=0,"Не определён",IF(AS404&lt;0,"Исключение",IF(AU404&lt;'Настройки'!$B$5,"A",IF(AU404&lt;'Настройки'!$B$6,"B","C")))))</x:f>
      </x:c>
      <x:c r="AX404" s="58" t="str">
        <x:f>IF(A404="","",IF(AQ404=0,"",AVERAGE(BI404:INDEX(BI404:CR404,1,'Настройки'!$B$3))))</x:f>
      </x:c>
      <x:c r="AY404" s="58" t="str">
        <x:f>IF(OR(A404="",AQ404=0),"",STDEVP(BI404:INDEX(BI404:CR404,1,'Настройки'!$B$3)))</x:f>
      </x:c>
      <x:c r="AZ404" s="61" t="str">
        <x:f>IF(OR(A404="",AQ404&lt;'Настройки'!$B$12,AX404&lt;=0,AND('Настройки'!$B$10="Блокировать",COUNTIF(F404:INDEX(F404:AO404,1,'Настройки'!$B$3),"&lt;0")&gt;0)),"",AY404/ABS(AX404))</x:f>
      </x:c>
      <x:c r="BA404" s="49" t="str">
        <x:f>IF(A404="","",IF(AND('Настройки'!$B$10="Блокировать",COUNTIF(F404:INDEX(F404:AO404,1,'Настройки'!$B$3),"&lt;0")&gt;0),"Не определён",IF(AQ404&lt;'Настройки'!$B$12,"Не определён",IF(AX404=0,"Нет спроса",IF(AX404&lt;0,"Не определён",IF(AZ404&lt;='Настройки'!$B$7,"X",IF(AZ404&lt;='Настройки'!$B$8,"Y","Z")))))))</x:f>
      </x:c>
      <x:c r="BB404" s="49" t="str">
        <x:f>IF(OR(A404="",LEN(AW404)&lt;&gt;1,LEN(BA404)&lt;&gt;1),"",AW404&amp;BA404)</x:f>
      </x:c>
      <x:c r="BC404" s="61" t="str">
        <x:f>IF(OR(A404="",AQ404=0),"",(COUNT(BI404:INDEX(BI404:CR404,1,'Настройки'!$B$3))-COUNT(CS404:INDEX(CS404:EB404,1,'Настройки'!$B$3)))/AQ404)</x:f>
      </x:c>
      <x:c r="BD404" s="64" t="str">
        <x:f>IF(OR(A404="",COUNT(CS404:INDEX(CS404:EB404,1,'Настройки'!$B$3))=0),"",AQ404/COUNT(CS404:INDEX(CS404:EB404,1,'Настройки'!$B$3)))</x:f>
      </x:c>
      <x:c r="BE404" s="64" t="str">
        <x:f>IF(OR(A404="",COUNT(CS404:INDEX(CS404:EB404,1,'Настройки'!$B$3))=0),"",IF(AVERAGE(CS404:INDEX(CS404:EB404,1,'Настройки'!$B$3))=0,"",(STDEVP(CS404:INDEX(CS404:EB404,1,'Настройки'!$B$3))/ABS(AVERAGE(CS404:INDEX(CS404:EB404,1,'Настройки'!$B$3))))^2))</x:f>
      </x:c>
      <x:c r="BF404" s="49" t="str">
        <x:f>IF(A404="","",IF(AQ404&lt;3,"Недостаточно",IF(AQ404&lt;6,"Предварительный","Обычный")))</x:f>
      </x:c>
      <x:c r="BG404" s="49" t="str">
        <x:f>IF(A404="","",IF(COUNTIF(F404:INDEX(F404:AO404,1,'Настройки'!$B$3),"&lt;0")&gt;0,IF('Настройки'!$B$10="Блокировать","Отрицательный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"),"")&amp;IF(AQ404&lt;3,"Недостаточно истории. ",IF(AQ404&lt;6,"Предварительная классификация. ",""))&amp;IF(AX404=0,"Нет спроса за горизонт. ","")&amp;IF(AZ404&gt;'Настройки'!$B$11,"Экстремальная вариативность. ",""))</x:f>
      </x:c>
      <x:c r="BH404" s="49" t="str">
        <x:f>IF(A404="","",IFERROR(VLOOKUP(BB404,'Настройки'!$D$3:$E$11,2,FALSE),"Сначала проверьте исходные данные и историю спроса.")&amp;" Уточните срок поставки, MOQ и критичность.")</x:f>
      </x:c>
      <x:c r="BI404" s="50" t="str">
        <x:f>IF(1&gt;'Настройки'!$B$3,"",IF(ISBLANK(F404),IF('Настройки'!$B$9="Нулевой спрос",0,""),IF(F404&lt;0,IF('Настройки'!$B$10="Исключить","",IF('Настройки'!$B$10="Абсолютные значения",ABS(F404),F404)),F404)))</x:f>
      </x:c>
      <x:c r="BJ404" s="50" t="str">
        <x:f>IF(2&gt;'Настройки'!$B$3,"",IF(ISBLANK(G404),IF('Настройки'!$B$9="Нулевой спрос",0,""),IF(G404&lt;0,IF('Настройки'!$B$10="Исключить","",IF('Настройки'!$B$10="Абсолютные значения",ABS(G404),G404)),G404)))</x:f>
      </x:c>
      <x:c r="BK404" s="50" t="str">
        <x:f>IF(3&gt;'Настройки'!$B$3,"",IF(ISBLANK(H404),IF('Настройки'!$B$9="Нулевой спрос",0,""),IF(H404&lt;0,IF('Настройки'!$B$10="Исключить","",IF('Настройки'!$B$10="Абсолютные значения",ABS(H404),H404)),H404)))</x:f>
      </x:c>
      <x:c r="BL404" s="50" t="str">
        <x:f>IF(4&gt;'Настройки'!$B$3,"",IF(ISBLANK(I404),IF('Настройки'!$B$9="Нулевой спрос",0,""),IF(I404&lt;0,IF('Настройки'!$B$10="Исключить","",IF('Настройки'!$B$10="Абсолютные значения",ABS(I404),I404)),I404)))</x:f>
      </x:c>
      <x:c r="BM404" s="50" t="str">
        <x:f>IF(5&gt;'Настройки'!$B$3,"",IF(ISBLANK(J404),IF('Настройки'!$B$9="Нулевой спрос",0,""),IF(J404&lt;0,IF('Настройки'!$B$10="Исключить","",IF('Настройки'!$B$10="Абсолютные значения",ABS(J404),J404)),J404)))</x:f>
      </x:c>
      <x:c r="BN404" s="50" t="str">
        <x:f>IF(6&gt;'Настройки'!$B$3,"",IF(ISBLANK(K404),IF('Настройки'!$B$9="Нулевой спрос",0,""),IF(K404&lt;0,IF('Настройки'!$B$10="Исключить","",IF('Настройки'!$B$10="Абсолютные значения",ABS(K404),K404)),K404)))</x:f>
      </x:c>
      <x:c r="BO404" s="50" t="str">
        <x:f>IF(7&gt;'Настройки'!$B$3,"",IF(ISBLANK(L404),IF('Настройки'!$B$9="Нулевой спрос",0,""),IF(L404&lt;0,IF('Настройки'!$B$10="Исключить","",IF('Настройки'!$B$10="Абсолютные значения",ABS(L404),L404)),L404)))</x:f>
      </x:c>
      <x:c r="BP404" s="50" t="str">
        <x:f>IF(8&gt;'Настройки'!$B$3,"",IF(ISBLANK(M404),IF('Настройки'!$B$9="Нулевой спрос",0,""),IF(M404&lt;0,IF('Настройки'!$B$10="Исключить","",IF('Настройки'!$B$10="Абсолютные значения",ABS(M404),M404)),M404)))</x:f>
      </x:c>
      <x:c r="BQ404" s="50" t="str">
        <x:f>IF(9&gt;'Настройки'!$B$3,"",IF(ISBLANK(N404),IF('Настройки'!$B$9="Нулевой спрос",0,""),IF(N404&lt;0,IF('Настройки'!$B$10="Исключить","",IF('Настройки'!$B$10="Абсолютные значения",ABS(N404),N404)),N404)))</x:f>
      </x:c>
      <x:c r="BR404" s="50" t="str">
        <x:f>IF(10&gt;'Настройки'!$B$3,"",IF(ISBLANK(O404),IF('Настройки'!$B$9="Нулевой спрос",0,""),IF(O404&lt;0,IF('Настройки'!$B$10="Исключить","",IF('Настройки'!$B$10="Абсолютные значения",ABS(O404),O404)),O404)))</x:f>
      </x:c>
      <x:c r="BS404" s="50" t="str">
        <x:f>IF(11&gt;'Настройки'!$B$3,"",IF(ISBLANK(P404),IF('Настройки'!$B$9="Нулевой спрос",0,""),IF(P404&lt;0,IF('Настройки'!$B$10="Исключить","",IF('Настройки'!$B$10="Абсолютные значения",ABS(P404),P404)),P404)))</x:f>
      </x:c>
      <x:c r="BT404" s="50" t="str">
        <x:f>IF(12&gt;'Настройки'!$B$3,"",IF(ISBLANK(Q404),IF('Настройки'!$B$9="Нулевой спрос",0,""),IF(Q404&lt;0,IF('Настройки'!$B$10="Исключить","",IF('Настройки'!$B$10="Абсолютные значения",ABS(Q404),Q404)),Q404)))</x:f>
      </x:c>
      <x:c r="BU404" s="50" t="str">
        <x:f>IF(13&gt;'Настройки'!$B$3,"",IF(ISBLANK(R404),IF('Настройки'!$B$9="Нулевой спрос",0,""),IF(R404&lt;0,IF('Настройки'!$B$10="Исключить","",IF('Настройки'!$B$10="Абсолютные значения",ABS(R404),R404)),R404)))</x:f>
      </x:c>
      <x:c r="BV404" s="50" t="str">
        <x:f>IF(14&gt;'Настройки'!$B$3,"",IF(ISBLANK(S404),IF('Настройки'!$B$9="Нулевой спрос",0,""),IF(S404&lt;0,IF('Настройки'!$B$10="Исключить","",IF('Настройки'!$B$10="Абсолютные значения",ABS(S404),S404)),S404)))</x:f>
      </x:c>
      <x:c r="BW404" s="50" t="str">
        <x:f>IF(15&gt;'Настройки'!$B$3,"",IF(ISBLANK(T404),IF('Настройки'!$B$9="Нулевой спрос",0,""),IF(T404&lt;0,IF('Настройки'!$B$10="Исключить","",IF('Настройки'!$B$10="Абсолютные значения",ABS(T404),T404)),T404)))</x:f>
      </x:c>
      <x:c r="BX404" s="50" t="str">
        <x:f>IF(16&gt;'Настройки'!$B$3,"",IF(ISBLANK(U404),IF('Настройки'!$B$9="Нулевой спрос",0,""),IF(U404&lt;0,IF('Настройки'!$B$10="Исключить","",IF('Настройки'!$B$10="Абсолютные значения",ABS(U404),U404)),U404)))</x:f>
      </x:c>
      <x:c r="BY404" s="50" t="str">
        <x:f>IF(17&gt;'Настройки'!$B$3,"",IF(ISBLANK(V404),IF('Настройки'!$B$9="Нулевой спрос",0,""),IF(V404&lt;0,IF('Настройки'!$B$10="Исключить","",IF('Настройки'!$B$10="Абсолютные значения",ABS(V404),V404)),V404)))</x:f>
      </x:c>
      <x:c r="BZ404" s="50" t="str">
        <x:f>IF(18&gt;'Настройки'!$B$3,"",IF(ISBLANK(W404),IF('Настройки'!$B$9="Нулевой спрос",0,""),IF(W404&lt;0,IF('Настройки'!$B$10="Исключить","",IF('Настройки'!$B$10="Абсолютные значения",ABS(W404),W404)),W404)))</x:f>
      </x:c>
      <x:c r="CA404" s="50" t="str">
        <x:f>IF(19&gt;'Настройки'!$B$3,"",IF(ISBLANK(X404),IF('Настройки'!$B$9="Нулевой спрос",0,""),IF(X404&lt;0,IF('Настройки'!$B$10="Исключить","",IF('Настройки'!$B$10="Абсолютные значения",ABS(X404),X404)),X404)))</x:f>
      </x:c>
      <x:c r="CB404" s="50" t="str">
        <x:f>IF(20&gt;'Настройки'!$B$3,"",IF(ISBLANK(Y404),IF('Настройки'!$B$9="Нулевой спрос",0,""),IF(Y404&lt;0,IF('Настройки'!$B$10="Исключить","",IF('Настройки'!$B$10="Абсолютные значения",ABS(Y404),Y404)),Y404)))</x:f>
      </x:c>
      <x:c r="CC404" s="50" t="str">
        <x:f>IF(21&gt;'Настройки'!$B$3,"",IF(ISBLANK(Z404),IF('Настройки'!$B$9="Нулевой спрос",0,""),IF(Z404&lt;0,IF('Настройки'!$B$10="Исключить","",IF('Настройки'!$B$10="Абсолютные значения",ABS(Z404),Z404)),Z404)))</x:f>
      </x:c>
      <x:c r="CD404" s="50" t="str">
        <x:f>IF(22&gt;'Настройки'!$B$3,"",IF(ISBLANK(AA404),IF('Настройки'!$B$9="Нулевой спрос",0,""),IF(AA404&lt;0,IF('Настройки'!$B$10="Исключить","",IF('Настройки'!$B$10="Абсолютные значения",ABS(AA404),AA404)),AA404)))</x:f>
      </x:c>
      <x:c r="CE404" s="50" t="str">
        <x:f>IF(23&gt;'Настройки'!$B$3,"",IF(ISBLANK(AB404),IF('Настройки'!$B$9="Нулевой спрос",0,""),IF(AB404&lt;0,IF('Настройки'!$B$10="Исключить","",IF('Настройки'!$B$10="Абсолютные значения",ABS(AB404),AB404)),AB404)))</x:f>
      </x:c>
      <x:c r="CF404" s="50" t="str">
        <x:f>IF(24&gt;'Настройки'!$B$3,"",IF(ISBLANK(AC404),IF('Настройки'!$B$9="Нулевой спрос",0,""),IF(AC404&lt;0,IF('Настройки'!$B$10="Исключить","",IF('Настройки'!$B$10="Абсолютные значения",ABS(AC404),AC404)),AC404)))</x:f>
      </x:c>
      <x:c r="CG404" s="50" t="str">
        <x:f>IF(25&gt;'Настройки'!$B$3,"",IF(ISBLANK(AD404),IF('Настройки'!$B$9="Нулевой спрос",0,""),IF(AD404&lt;0,IF('Настройки'!$B$10="Исключить","",IF('Настройки'!$B$10="Абсолютные значения",ABS(AD404),AD404)),AD404)))</x:f>
      </x:c>
      <x:c r="CH404" s="50" t="str">
        <x:f>IF(26&gt;'Настройки'!$B$3,"",IF(ISBLANK(AE404),IF('Настройки'!$B$9="Нулевой спрос",0,""),IF(AE404&lt;0,IF('Настройки'!$B$10="Исключить","",IF('Настройки'!$B$10="Абсолютные значения",ABS(AE404),AE404)),AE404)))</x:f>
      </x:c>
      <x:c r="CI404" s="50" t="str">
        <x:f>IF(27&gt;'Настройки'!$B$3,"",IF(ISBLANK(AF404),IF('Настройки'!$B$9="Нулевой спрос",0,""),IF(AF404&lt;0,IF('Настройки'!$B$10="Исключить","",IF('Настройки'!$B$10="Абсолютные значения",ABS(AF404),AF404)),AF404)))</x:f>
      </x:c>
      <x:c r="CJ404" s="50" t="str">
        <x:f>IF(28&gt;'Настройки'!$B$3,"",IF(ISBLANK(AG404),IF('Настройки'!$B$9="Нулевой спрос",0,""),IF(AG404&lt;0,IF('Настройки'!$B$10="Исключить","",IF('Настройки'!$B$10="Абсолютные значения",ABS(AG404),AG404)),AG404)))</x:f>
      </x:c>
      <x:c r="CK404" s="50" t="str">
        <x:f>IF(29&gt;'Настройки'!$B$3,"",IF(ISBLANK(AH404),IF('Настройки'!$B$9="Нулевой спрос",0,""),IF(AH404&lt;0,IF('Настройки'!$B$10="Исключить","",IF('Настройки'!$B$10="Абсолютные значения",ABS(AH404),AH404)),AH404)))</x:f>
      </x:c>
      <x:c r="CL404" s="50" t="str">
        <x:f>IF(30&gt;'Настройки'!$B$3,"",IF(ISBLANK(AI404),IF('Настройки'!$B$9="Нулевой спрос",0,""),IF(AI404&lt;0,IF('Настройки'!$B$10="Исключить","",IF('Настройки'!$B$10="Абсолютные значения",ABS(AI404),AI404)),AI404)))</x:f>
      </x:c>
      <x:c r="CM404" s="50" t="str">
        <x:f>IF(31&gt;'Настройки'!$B$3,"",IF(ISBLANK(AJ404),IF('Настройки'!$B$9="Нулевой спрос",0,""),IF(AJ404&lt;0,IF('Настройки'!$B$10="Исключить","",IF('Настройки'!$B$10="Абсолютные значения",ABS(AJ404),AJ404)),AJ404)))</x:f>
      </x:c>
      <x:c r="CN404" s="50" t="str">
        <x:f>IF(32&gt;'Настройки'!$B$3,"",IF(ISBLANK(AK404),IF('Настройки'!$B$9="Нулевой спрос",0,""),IF(AK404&lt;0,IF('Настройки'!$B$10="Исключить","",IF('Настройки'!$B$10="Абсолютные значения",ABS(AK404),AK404)),AK404)))</x:f>
      </x:c>
      <x:c r="CO404" s="50" t="str">
        <x:f>IF(33&gt;'Настройки'!$B$3,"",IF(ISBLANK(AL404),IF('Настройки'!$B$9="Нулевой спрос",0,""),IF(AL404&lt;0,IF('Настройки'!$B$10="Исключить","",IF('Настройки'!$B$10="Абсолютные значения",ABS(AL404),AL404)),AL404)))</x:f>
      </x:c>
      <x:c r="CP404" s="50" t="str">
        <x:f>IF(34&gt;'Настройки'!$B$3,"",IF(ISBLANK(AM404),IF('Настройки'!$B$9="Нулевой спрос",0,""),IF(AM404&lt;0,IF('Настройки'!$B$10="Исключить","",IF('Настройки'!$B$10="Абсолютные значения",ABS(AM404),AM404)),AM404)))</x:f>
      </x:c>
      <x:c r="CQ404" s="50" t="str">
        <x:f>IF(35&gt;'Настройки'!$B$3,"",IF(ISBLANK(AN404),IF('Настройки'!$B$9="Нулевой спрос",0,""),IF(AN404&lt;0,IF('Настройки'!$B$10="Исключить","",IF('Настройки'!$B$10="Абсолютные значения",ABS(AN404),AN404)),AN404)))</x:f>
      </x:c>
      <x:c r="CR404" s="50" t="str">
        <x:f>IF(36&gt;'Настройки'!$B$3,"",IF(ISBLANK(AO404),IF('Настройки'!$B$9="Нулевой спрос",0,""),IF(AO404&lt;0,IF('Настройки'!$B$10="Исключить","",IF('Настройки'!$B$10="Абсолютные значения",ABS(AO404),AO404)),AO404)))</x:f>
      </x:c>
      <x:c r="CS404" s="50" t="str">
        <x:f>IF(OR(1&gt;'Настройки'!$B$3,ISBLANK(BI404),BI404=0),"",BI404)</x:f>
      </x:c>
      <x:c r="CT404" s="50" t="str">
        <x:f>IF(OR(2&gt;'Настройки'!$B$3,ISBLANK(BJ404),BJ404=0),"",BJ404)</x:f>
      </x:c>
      <x:c r="CU404" s="50" t="str">
        <x:f>IF(OR(3&gt;'Настройки'!$B$3,ISBLANK(BK404),BK404=0),"",BK404)</x:f>
      </x:c>
      <x:c r="CV404" s="50" t="str">
        <x:f>IF(OR(4&gt;'Настройки'!$B$3,ISBLANK(BL404),BL404=0),"",BL404)</x:f>
      </x:c>
      <x:c r="CW404" s="50" t="str">
        <x:f>IF(OR(5&gt;'Настройки'!$B$3,ISBLANK(BM404),BM404=0),"",BM404)</x:f>
      </x:c>
      <x:c r="CX404" s="50" t="str">
        <x:f>IF(OR(6&gt;'Настройки'!$B$3,ISBLANK(BN404),BN404=0),"",BN404)</x:f>
      </x:c>
      <x:c r="CY404" s="50" t="str">
        <x:f>IF(OR(7&gt;'Настройки'!$B$3,ISBLANK(BO404),BO404=0),"",BO404)</x:f>
      </x:c>
      <x:c r="CZ404" s="50" t="str">
        <x:f>IF(OR(8&gt;'Настройки'!$B$3,ISBLANK(BP404),BP404=0),"",BP404)</x:f>
      </x:c>
      <x:c r="DA404" s="50" t="str">
        <x:f>IF(OR(9&gt;'Настройки'!$B$3,ISBLANK(BQ404),BQ404=0),"",BQ404)</x:f>
      </x:c>
      <x:c r="DB404" s="50" t="str">
        <x:f>IF(OR(10&gt;'Настройки'!$B$3,ISBLANK(BR404),BR404=0),"",BR404)</x:f>
      </x:c>
      <x:c r="DC404" s="50" t="str">
        <x:f>IF(OR(11&gt;'Настройки'!$B$3,ISBLANK(BS404),BS404=0),"",BS404)</x:f>
      </x:c>
      <x:c r="DD404" s="50" t="str">
        <x:f>IF(OR(12&gt;'Настройки'!$B$3,ISBLANK(BT404),BT404=0),"",BT404)</x:f>
      </x:c>
      <x:c r="DE404" s="50" t="str">
        <x:f>IF(OR(13&gt;'Настройки'!$B$3,ISBLANK(BU404),BU404=0),"",BU404)</x:f>
      </x:c>
      <x:c r="DF404" s="50" t="str">
        <x:f>IF(OR(14&gt;'Настройки'!$B$3,ISBLANK(BV404),BV404=0),"",BV404)</x:f>
      </x:c>
      <x:c r="DG404" s="50" t="str">
        <x:f>IF(OR(15&gt;'Настройки'!$B$3,ISBLANK(BW404),BW404=0),"",BW404)</x:f>
      </x:c>
      <x:c r="DH404" s="50" t="str">
        <x:f>IF(OR(16&gt;'Настройки'!$B$3,ISBLANK(BX404),BX404=0),"",BX404)</x:f>
      </x:c>
      <x:c r="DI404" s="50" t="str">
        <x:f>IF(OR(17&gt;'Настройки'!$B$3,ISBLANK(BY404),BY404=0),"",BY404)</x:f>
      </x:c>
      <x:c r="DJ404" s="50" t="str">
        <x:f>IF(OR(18&gt;'Настройки'!$B$3,ISBLANK(BZ404),BZ404=0),"",BZ404)</x:f>
      </x:c>
      <x:c r="DK404" s="50" t="str">
        <x:f>IF(OR(19&gt;'Настройки'!$B$3,ISBLANK(CA404),CA404=0),"",CA404)</x:f>
      </x:c>
      <x:c r="DL404" s="50" t="str">
        <x:f>IF(OR(20&gt;'Настройки'!$B$3,ISBLANK(CB404),CB404=0),"",CB404)</x:f>
      </x:c>
      <x:c r="DM404" s="50" t="str">
        <x:f>IF(OR(21&gt;'Настройки'!$B$3,ISBLANK(CC404),CC404=0),"",CC404)</x:f>
      </x:c>
      <x:c r="DN404" s="50" t="str">
        <x:f>IF(OR(22&gt;'Настройки'!$B$3,ISBLANK(CD404),CD404=0),"",CD404)</x:f>
      </x:c>
      <x:c r="DO404" s="50" t="str">
        <x:f>IF(OR(23&gt;'Настройки'!$B$3,ISBLANK(CE404),CE404=0),"",CE404)</x:f>
      </x:c>
      <x:c r="DP404" s="50" t="str">
        <x:f>IF(OR(24&gt;'Настройки'!$B$3,ISBLANK(CF404),CF404=0),"",CF404)</x:f>
      </x:c>
      <x:c r="DQ404" s="50" t="str">
        <x:f>IF(OR(25&gt;'Настройки'!$B$3,ISBLANK(CG404),CG404=0),"",CG404)</x:f>
      </x:c>
      <x:c r="DR404" s="50" t="str">
        <x:f>IF(OR(26&gt;'Настройки'!$B$3,ISBLANK(CH404),CH404=0),"",CH404)</x:f>
      </x:c>
      <x:c r="DS404" s="50" t="str">
        <x:f>IF(OR(27&gt;'Настройки'!$B$3,ISBLANK(CI404),CI404=0),"",CI404)</x:f>
      </x:c>
      <x:c r="DT404" s="50" t="str">
        <x:f>IF(OR(28&gt;'Настройки'!$B$3,ISBLANK(CJ404),CJ404=0),"",CJ404)</x:f>
      </x:c>
      <x:c r="DU404" s="50" t="str">
        <x:f>IF(OR(29&gt;'Настройки'!$B$3,ISBLANK(CK404),CK404=0),"",CK404)</x:f>
      </x:c>
      <x:c r="DV404" s="50" t="str">
        <x:f>IF(OR(30&gt;'Настройки'!$B$3,ISBLANK(CL404),CL404=0),"",CL404)</x:f>
      </x:c>
      <x:c r="DW404" s="50" t="str">
        <x:f>IF(OR(31&gt;'Настройки'!$B$3,ISBLANK(CM404),CM404=0),"",CM404)</x:f>
      </x:c>
      <x:c r="DX404" s="50" t="str">
        <x:f>IF(OR(32&gt;'Настройки'!$B$3,ISBLANK(CN404),CN404=0),"",CN404)</x:f>
      </x:c>
      <x:c r="DY404" s="50" t="str">
        <x:f>IF(OR(33&gt;'Настройки'!$B$3,ISBLANK(CO404),CO404=0),"",CO404)</x:f>
      </x:c>
      <x:c r="DZ404" s="50" t="str">
        <x:f>IF(OR(34&gt;'Настройки'!$B$3,ISBLANK(CP404),CP404=0),"",CP404)</x:f>
      </x:c>
      <x:c r="EA404" s="50" t="str">
        <x:f>IF(OR(35&gt;'Настройки'!$B$3,ISBLANK(CQ404),CQ404=0),"",CQ404)</x:f>
      </x:c>
      <x:c r="EB404" s="50" t="str">
        <x:f>IF(OR(36&gt;'Настройки'!$B$3,ISBLANK(CR404),CR404=0),"",CR404)</x:f>
      </x:c>
      <x:c r="EC404" s="50" t="str">
        <x:f>IF(A404="","",IF(OR(BB404="AZ",BB404="BZ"),10000+ROW(),IF(AZ404&gt;'Настройки'!$B$11,20000+ROW(),IF(BF404&lt;&gt;"Обычный",30000+ROW(),IF(AX404&lt;=0,40000+ROW(),"")))))</x:f>
      </x:c>
      <x:c r="ED404" s="50" t="str">
        <x:f>IF(EC404="","",COUNTIFS($EC$2:$EC$1001,"&gt;0",$EC$2:$EC$1001,"&lt;"&amp;EC404)+1)</x:f>
      </x:c>
    </x:row>
    <x:row r="405">
      <x:c r="A405" s="115"/>
      <x:c r="B405" s="115"/>
      <x:c r="C405" s="115"/>
      <x:c r="D405" s="118"/>
      <x:c r="E405" s="118"/>
      <x:c r="F405" s="118"/>
      <x:c r="G405" s="118"/>
      <x:c r="H405" s="118"/>
      <x:c r="I405" s="118"/>
      <x:c r="J405" s="118"/>
      <x:c r="K405" s="118"/>
      <x:c r="L405" s="118"/>
      <x:c r="M405" s="118"/>
      <x:c r="N405" s="118"/>
      <x:c r="O405" s="118"/>
      <x:c r="P405" s="118"/>
      <x:c r="Q405" s="118"/>
      <x:c r="R405" s="118"/>
      <x:c r="S405" s="118"/>
      <x:c r="T405" s="118"/>
      <x:c r="U405" s="118"/>
      <x:c r="V405" s="118"/>
      <x:c r="W405" s="118"/>
      <x:c r="X405" s="118"/>
      <x:c r="Y405" s="118"/>
      <x:c r="Z405" s="118"/>
      <x:c r="AA405" s="118"/>
      <x:c r="AB405" s="118"/>
      <x:c r="AC405" s="118"/>
      <x:c r="AD405" s="118"/>
      <x:c r="AE405" s="118"/>
      <x:c r="AF405" s="118"/>
      <x:c r="AG405" s="118"/>
      <x:c r="AH405" s="118"/>
      <x:c r="AI405" s="118"/>
      <x:c r="AJ405" s="118"/>
      <x:c r="AK405" s="118"/>
      <x:c r="AL405" s="118"/>
      <x:c r="AM405" s="118"/>
      <x:c r="AN405" s="118"/>
      <x:c r="AO405" s="118"/>
      <x:c r="AP405" s="115"/>
      <x:c r="AQ405" s="49" t="str">
        <x:f>IF(A405="","",COUNT(BI405:INDEX(BI405:CR405,1,'Настройки'!$B$3)))</x:f>
      </x:c>
      <x:c r="AR405" s="49" t="str">
        <x:f>IF(A405="","",SUM(BI405:INDEX(BI405:CR405,1,'Настройки'!$B$3)))</x:f>
      </x:c>
      <x:c r="AS405" s="58" t="str">
        <x:f>IF(A405="","",IF('Настройки'!$B$4="Стоимость потребления",AR405*D405,IF('Настройки'!$B$4="Количество",AR405,E405)))</x:f>
      </x:c>
      <x:c r="AT405" s="61" t="str">
        <x:f>IF(OR(A405="",AS405&lt;0,SUM($AS$2:$AS$1001)&lt;=0),"",AS405/SUM($AS$2:$AS$1001))</x:f>
      </x:c>
      <x:c r="AU405" s="61" t="str">
        <x:f>IF(OR(A405="",AS405&lt;0,SUM($AS$2:$AS$1001)&lt;=0),"",SUMIFS($AS$2:$AS$1001,$AS$2:$AS$1001,"&gt;"&amp;AS405)/SUM($AS$2:$AS$1001))</x:f>
      </x:c>
      <x:c r="AV405" s="61" t="str">
        <x:f>IF(OR(A405="",AS405&lt;0,SUM($AS$2:$AS$1001)&lt;=0),"",SUMIFS($AS$2:$AS$1001,$AS$2:$AS$1001,"&gt;="&amp;AS405)/SUM($AS$2:$AS$1001))</x:f>
      </x:c>
      <x:c r="AW405" s="49" t="str">
        <x:f>IF(A405="","",IF(SUM($AS$2:$AS$1001)&lt;=0,"Не определён",IF(AS405&lt;0,"Исключение",IF(AU405&lt;'Настройки'!$B$5,"A",IF(AU405&lt;'Настройки'!$B$6,"B","C")))))</x:f>
      </x:c>
      <x:c r="AX405" s="58" t="str">
        <x:f>IF(A405="","",IF(AQ405=0,"",AVERAGE(BI405:INDEX(BI405:CR405,1,'Настройки'!$B$3))))</x:f>
      </x:c>
      <x:c r="AY405" s="58" t="str">
        <x:f>IF(OR(A405="",AQ405=0),"",STDEVP(BI405:INDEX(BI405:CR405,1,'Настройки'!$B$3)))</x:f>
      </x:c>
      <x:c r="AZ405" s="61" t="str">
        <x:f>IF(OR(A405="",AQ405&lt;'Настройки'!$B$12,AX405&lt;=0,AND('Настройки'!$B$10="Блокировать",COUNTIF(F405:INDEX(F405:AO405,1,'Настройки'!$B$3),"&lt;0")&gt;0)),"",AY405/ABS(AX405))</x:f>
      </x:c>
      <x:c r="BA405" s="49" t="str">
        <x:f>IF(A405="","",IF(AND('Настройки'!$B$10="Блокировать",COUNTIF(F405:INDEX(F405:AO405,1,'Настройки'!$B$3),"&lt;0")&gt;0),"Не определён",IF(AQ405&lt;'Настройки'!$B$12,"Не определён",IF(AX405=0,"Нет спроса",IF(AX405&lt;0,"Не определён",IF(AZ405&lt;='Настройки'!$B$7,"X",IF(AZ405&lt;='Настройки'!$B$8,"Y","Z")))))))</x:f>
      </x:c>
      <x:c r="BB405" s="49" t="str">
        <x:f>IF(OR(A405="",LEN(AW405)&lt;&gt;1,LEN(BA405)&lt;&gt;1),"",AW405&amp;BA405)</x:f>
      </x:c>
      <x:c r="BC405" s="61" t="str">
        <x:f>IF(OR(A405="",AQ405=0),"",(COUNT(BI405:INDEX(BI405:CR405,1,'Настройки'!$B$3))-COUNT(CS405:INDEX(CS405:EB405,1,'Настройки'!$B$3)))/AQ405)</x:f>
      </x:c>
      <x:c r="BD405" s="64" t="str">
        <x:f>IF(OR(A405="",COUNT(CS405:INDEX(CS405:EB405,1,'Настройки'!$B$3))=0),"",AQ405/COUNT(CS405:INDEX(CS405:EB405,1,'Настройки'!$B$3)))</x:f>
      </x:c>
      <x:c r="BE405" s="64" t="str">
        <x:f>IF(OR(A405="",COUNT(CS405:INDEX(CS405:EB405,1,'Настройки'!$B$3))=0),"",IF(AVERAGE(CS405:INDEX(CS405:EB405,1,'Настройки'!$B$3))=0,"",(STDEVP(CS405:INDEX(CS405:EB405,1,'Настройки'!$B$3))/ABS(AVERAGE(CS405:INDEX(CS405:EB405,1,'Настройки'!$B$3))))^2))</x:f>
      </x:c>
      <x:c r="BF405" s="49" t="str">
        <x:f>IF(A405="","",IF(AQ405&lt;3,"Недостаточно",IF(AQ405&lt;6,"Предварительный","Обычный")))</x:f>
      </x:c>
      <x:c r="BG405" s="49" t="str">
        <x:f>IF(A405="","",IF(COUNTIF(F405:INDEX(F405:AO405,1,'Настройки'!$B$3),"&lt;0")&gt;0,IF('Настройки'!$B$10="Блокировать","Отрицательный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"),"")&amp;IF(AQ405&lt;3,"Недостаточно истории. ",IF(AQ405&lt;6,"Предварительная классификация. ",""))&amp;IF(AX405=0,"Нет спроса за горизонт. ","")&amp;IF(AZ405&gt;'Настройки'!$B$11,"Экстремальная вариативность. ",""))</x:f>
      </x:c>
      <x:c r="BH405" s="49" t="str">
        <x:f>IF(A405="","",IFERROR(VLOOKUP(BB405,'Настройки'!$D$3:$E$11,2,FALSE),"Сначала проверьте исходные данные и историю спроса.")&amp;" Уточните срок поставки, MOQ и критичность.")</x:f>
      </x:c>
      <x:c r="BI405" s="50" t="str">
        <x:f>IF(1&gt;'Настройки'!$B$3,"",IF(ISBLANK(F405),IF('Настройки'!$B$9="Нулевой спрос",0,""),IF(F405&lt;0,IF('Настройки'!$B$10="Исключить","",IF('Настройки'!$B$10="Абсолютные значения",ABS(F405),F405)),F405)))</x:f>
      </x:c>
      <x:c r="BJ405" s="50" t="str">
        <x:f>IF(2&gt;'Настройки'!$B$3,"",IF(ISBLANK(G405),IF('Настройки'!$B$9="Нулевой спрос",0,""),IF(G405&lt;0,IF('Настройки'!$B$10="Исключить","",IF('Настройки'!$B$10="Абсолютные значения",ABS(G405),G405)),G405)))</x:f>
      </x:c>
      <x:c r="BK405" s="50" t="str">
        <x:f>IF(3&gt;'Настройки'!$B$3,"",IF(ISBLANK(H405),IF('Настройки'!$B$9="Нулевой спрос",0,""),IF(H405&lt;0,IF('Настройки'!$B$10="Исключить","",IF('Настройки'!$B$10="Абсолютные значения",ABS(H405),H405)),H405)))</x:f>
      </x:c>
      <x:c r="BL405" s="50" t="str">
        <x:f>IF(4&gt;'Настройки'!$B$3,"",IF(ISBLANK(I405),IF('Настройки'!$B$9="Нулевой спрос",0,""),IF(I405&lt;0,IF('Настройки'!$B$10="Исключить","",IF('Настройки'!$B$10="Абсолютные значения",ABS(I405),I405)),I405)))</x:f>
      </x:c>
      <x:c r="BM405" s="50" t="str">
        <x:f>IF(5&gt;'Настройки'!$B$3,"",IF(ISBLANK(J405),IF('Настройки'!$B$9="Нулевой спрос",0,""),IF(J405&lt;0,IF('Настройки'!$B$10="Исключить","",IF('Настройки'!$B$10="Абсолютные значения",ABS(J405),J405)),J405)))</x:f>
      </x:c>
      <x:c r="BN405" s="50" t="str">
        <x:f>IF(6&gt;'Настройки'!$B$3,"",IF(ISBLANK(K405),IF('Настройки'!$B$9="Нулевой спрос",0,""),IF(K405&lt;0,IF('Настройки'!$B$10="Исключить","",IF('Настройки'!$B$10="Абсолютные значения",ABS(K405),K405)),K405)))</x:f>
      </x:c>
      <x:c r="BO405" s="50" t="str">
        <x:f>IF(7&gt;'Настройки'!$B$3,"",IF(ISBLANK(L405),IF('Настройки'!$B$9="Нулевой спрос",0,""),IF(L405&lt;0,IF('Настройки'!$B$10="Исключить","",IF('Настройки'!$B$10="Абсолютные значения",ABS(L405),L405)),L405)))</x:f>
      </x:c>
      <x:c r="BP405" s="50" t="str">
        <x:f>IF(8&gt;'Настройки'!$B$3,"",IF(ISBLANK(M405),IF('Настройки'!$B$9="Нулевой спрос",0,""),IF(M405&lt;0,IF('Настройки'!$B$10="Исключить","",IF('Настройки'!$B$10="Абсолютные значения",ABS(M405),M405)),M405)))</x:f>
      </x:c>
      <x:c r="BQ405" s="50" t="str">
        <x:f>IF(9&gt;'Настройки'!$B$3,"",IF(ISBLANK(N405),IF('Настройки'!$B$9="Нулевой спрос",0,""),IF(N405&lt;0,IF('Настройки'!$B$10="Исключить","",IF('Настройки'!$B$10="Абсолютные значения",ABS(N405),N405)),N405)))</x:f>
      </x:c>
      <x:c r="BR405" s="50" t="str">
        <x:f>IF(10&gt;'Настройки'!$B$3,"",IF(ISBLANK(O405),IF('Настройки'!$B$9="Нулевой спрос",0,""),IF(O405&lt;0,IF('Настройки'!$B$10="Исключить","",IF('Настройки'!$B$10="Абсолютные значения",ABS(O405),O405)),O405)))</x:f>
      </x:c>
      <x:c r="BS405" s="50" t="str">
        <x:f>IF(11&gt;'Настройки'!$B$3,"",IF(ISBLANK(P405),IF('Настройки'!$B$9="Нулевой спрос",0,""),IF(P405&lt;0,IF('Настройки'!$B$10="Исключить","",IF('Настройки'!$B$10="Абсолютные значения",ABS(P405),P405)),P405)))</x:f>
      </x:c>
      <x:c r="BT405" s="50" t="str">
        <x:f>IF(12&gt;'Настройки'!$B$3,"",IF(ISBLANK(Q405),IF('Настройки'!$B$9="Нулевой спрос",0,""),IF(Q405&lt;0,IF('Настройки'!$B$10="Исключить","",IF('Настройки'!$B$10="Абсолютные значения",ABS(Q405),Q405)),Q405)))</x:f>
      </x:c>
      <x:c r="BU405" s="50" t="str">
        <x:f>IF(13&gt;'Настройки'!$B$3,"",IF(ISBLANK(R405),IF('Настройки'!$B$9="Нулевой спрос",0,""),IF(R405&lt;0,IF('Настройки'!$B$10="Исключить","",IF('Настройки'!$B$10="Абсолютные значения",ABS(R405),R405)),R405)))</x:f>
      </x:c>
      <x:c r="BV405" s="50" t="str">
        <x:f>IF(14&gt;'Настройки'!$B$3,"",IF(ISBLANK(S405),IF('Настройки'!$B$9="Нулевой спрос",0,""),IF(S405&lt;0,IF('Настройки'!$B$10="Исключить","",IF('Настройки'!$B$10="Абсолютные значения",ABS(S405),S405)),S405)))</x:f>
      </x:c>
      <x:c r="BW405" s="50" t="str">
        <x:f>IF(15&gt;'Настройки'!$B$3,"",IF(ISBLANK(T405),IF('Настройки'!$B$9="Нулевой спрос",0,""),IF(T405&lt;0,IF('Настройки'!$B$10="Исключить","",IF('Настройки'!$B$10="Абсолютные значения",ABS(T405),T405)),T405)))</x:f>
      </x:c>
      <x:c r="BX405" s="50" t="str">
        <x:f>IF(16&gt;'Настройки'!$B$3,"",IF(ISBLANK(U405),IF('Настройки'!$B$9="Нулевой спрос",0,""),IF(U405&lt;0,IF('Настройки'!$B$10="Исключить","",IF('Настройки'!$B$10="Абсолютные значения",ABS(U405),U405)),U405)))</x:f>
      </x:c>
      <x:c r="BY405" s="50" t="str">
        <x:f>IF(17&gt;'Настройки'!$B$3,"",IF(ISBLANK(V405),IF('Настройки'!$B$9="Нулевой спрос",0,""),IF(V405&lt;0,IF('Настройки'!$B$10="Исключить","",IF('Настройки'!$B$10="Абсолютные значения",ABS(V405),V405)),V405)))</x:f>
      </x:c>
      <x:c r="BZ405" s="50" t="str">
        <x:f>IF(18&gt;'Настройки'!$B$3,"",IF(ISBLANK(W405),IF('Настройки'!$B$9="Нулевой спрос",0,""),IF(W405&lt;0,IF('Настройки'!$B$10="Исключить","",IF('Настройки'!$B$10="Абсолютные значения",ABS(W405),W405)),W405)))</x:f>
      </x:c>
      <x:c r="CA405" s="50" t="str">
        <x:f>IF(19&gt;'Настройки'!$B$3,"",IF(ISBLANK(X405),IF('Настройки'!$B$9="Нулевой спрос",0,""),IF(X405&lt;0,IF('Настройки'!$B$10="Исключить","",IF('Настройки'!$B$10="Абсолютные значения",ABS(X405),X405)),X405)))</x:f>
      </x:c>
      <x:c r="CB405" s="50" t="str">
        <x:f>IF(20&gt;'Настройки'!$B$3,"",IF(ISBLANK(Y405),IF('Настройки'!$B$9="Нулевой спрос",0,""),IF(Y405&lt;0,IF('Настройки'!$B$10="Исключить","",IF('Настройки'!$B$10="Абсолютные значения",ABS(Y405),Y405)),Y405)))</x:f>
      </x:c>
      <x:c r="CC405" s="50" t="str">
        <x:f>IF(21&gt;'Настройки'!$B$3,"",IF(ISBLANK(Z405),IF('Настройки'!$B$9="Нулевой спрос",0,""),IF(Z405&lt;0,IF('Настройки'!$B$10="Исключить","",IF('Настройки'!$B$10="Абсолютные значения",ABS(Z405),Z405)),Z405)))</x:f>
      </x:c>
      <x:c r="CD405" s="50" t="str">
        <x:f>IF(22&gt;'Настройки'!$B$3,"",IF(ISBLANK(AA405),IF('Настройки'!$B$9="Нулевой спрос",0,""),IF(AA405&lt;0,IF('Настройки'!$B$10="Исключить","",IF('Настройки'!$B$10="Абсолютные значения",ABS(AA405),AA405)),AA405)))</x:f>
      </x:c>
      <x:c r="CE405" s="50" t="str">
        <x:f>IF(23&gt;'Настройки'!$B$3,"",IF(ISBLANK(AB405),IF('Настройки'!$B$9="Нулевой спрос",0,""),IF(AB405&lt;0,IF('Настройки'!$B$10="Исключить","",IF('Настройки'!$B$10="Абсолютные значения",ABS(AB405),AB405)),AB405)))</x:f>
      </x:c>
      <x:c r="CF405" s="50" t="str">
        <x:f>IF(24&gt;'Настройки'!$B$3,"",IF(ISBLANK(AC405),IF('Настройки'!$B$9="Нулевой спрос",0,""),IF(AC405&lt;0,IF('Настройки'!$B$10="Исключить","",IF('Настройки'!$B$10="Абсолютные значения",ABS(AC405),AC405)),AC405)))</x:f>
      </x:c>
      <x:c r="CG405" s="50" t="str">
        <x:f>IF(25&gt;'Настройки'!$B$3,"",IF(ISBLANK(AD405),IF('Настройки'!$B$9="Нулевой спрос",0,""),IF(AD405&lt;0,IF('Настройки'!$B$10="Исключить","",IF('Настройки'!$B$10="Абсолютные значения",ABS(AD405),AD405)),AD405)))</x:f>
      </x:c>
      <x:c r="CH405" s="50" t="str">
        <x:f>IF(26&gt;'Настройки'!$B$3,"",IF(ISBLANK(AE405),IF('Настройки'!$B$9="Нулевой спрос",0,""),IF(AE405&lt;0,IF('Настройки'!$B$10="Исключить","",IF('Настройки'!$B$10="Абсолютные значения",ABS(AE405),AE405)),AE405)))</x:f>
      </x:c>
      <x:c r="CI405" s="50" t="str">
        <x:f>IF(27&gt;'Настройки'!$B$3,"",IF(ISBLANK(AF405),IF('Настройки'!$B$9="Нулевой спрос",0,""),IF(AF405&lt;0,IF('Настройки'!$B$10="Исключить","",IF('Настройки'!$B$10="Абсолютные значения",ABS(AF405),AF405)),AF405)))</x:f>
      </x:c>
      <x:c r="CJ405" s="50" t="str">
        <x:f>IF(28&gt;'Настройки'!$B$3,"",IF(ISBLANK(AG405),IF('Настройки'!$B$9="Нулевой спрос",0,""),IF(AG405&lt;0,IF('Настройки'!$B$10="Исключить","",IF('Настройки'!$B$10="Абсолютные значения",ABS(AG405),AG405)),AG405)))</x:f>
      </x:c>
      <x:c r="CK405" s="50" t="str">
        <x:f>IF(29&gt;'Настройки'!$B$3,"",IF(ISBLANK(AH405),IF('Настройки'!$B$9="Нулевой спрос",0,""),IF(AH405&lt;0,IF('Настройки'!$B$10="Исключить","",IF('Настройки'!$B$10="Абсолютные значения",ABS(AH405),AH405)),AH405)))</x:f>
      </x:c>
      <x:c r="CL405" s="50" t="str">
        <x:f>IF(30&gt;'Настройки'!$B$3,"",IF(ISBLANK(AI405),IF('Настройки'!$B$9="Нулевой спрос",0,""),IF(AI405&lt;0,IF('Настройки'!$B$10="Исключить","",IF('Настройки'!$B$10="Абсолютные значения",ABS(AI405),AI405)),AI405)))</x:f>
      </x:c>
      <x:c r="CM405" s="50" t="str">
        <x:f>IF(31&gt;'Настройки'!$B$3,"",IF(ISBLANK(AJ405),IF('Настройки'!$B$9="Нулевой спрос",0,""),IF(AJ405&lt;0,IF('Настройки'!$B$10="Исключить","",IF('Настройки'!$B$10="Абсолютные значения",ABS(AJ405),AJ405)),AJ405)))</x:f>
      </x:c>
      <x:c r="CN405" s="50" t="str">
        <x:f>IF(32&gt;'Настройки'!$B$3,"",IF(ISBLANK(AK405),IF('Настройки'!$B$9="Нулевой спрос",0,""),IF(AK405&lt;0,IF('Настройки'!$B$10="Исключить","",IF('Настройки'!$B$10="Абсолютные значения",ABS(AK405),AK405)),AK405)))</x:f>
      </x:c>
      <x:c r="CO405" s="50" t="str">
        <x:f>IF(33&gt;'Настройки'!$B$3,"",IF(ISBLANK(AL405),IF('Настройки'!$B$9="Нулевой спрос",0,""),IF(AL405&lt;0,IF('Настройки'!$B$10="Исключить","",IF('Настройки'!$B$10="Абсолютные значения",ABS(AL405),AL405)),AL405)))</x:f>
      </x:c>
      <x:c r="CP405" s="50" t="str">
        <x:f>IF(34&gt;'Настройки'!$B$3,"",IF(ISBLANK(AM405),IF('Настройки'!$B$9="Нулевой спрос",0,""),IF(AM405&lt;0,IF('Настройки'!$B$10="Исключить","",IF('Настройки'!$B$10="Абсолютные значения",ABS(AM405),AM405)),AM405)))</x:f>
      </x:c>
      <x:c r="CQ405" s="50" t="str">
        <x:f>IF(35&gt;'Настройки'!$B$3,"",IF(ISBLANK(AN405),IF('Настройки'!$B$9="Нулевой спрос",0,""),IF(AN405&lt;0,IF('Настройки'!$B$10="Исключить","",IF('Настройки'!$B$10="Абсолютные значения",ABS(AN405),AN405)),AN405)))</x:f>
      </x:c>
      <x:c r="CR405" s="50" t="str">
        <x:f>IF(36&gt;'Настройки'!$B$3,"",IF(ISBLANK(AO405),IF('Настройки'!$B$9="Нулевой спрос",0,""),IF(AO405&lt;0,IF('Настройки'!$B$10="Исключить","",IF('Настройки'!$B$10="Абсолютные значения",ABS(AO405),AO405)),AO405)))</x:f>
      </x:c>
      <x:c r="CS405" s="50" t="str">
        <x:f>IF(OR(1&gt;'Настройки'!$B$3,ISBLANK(BI405),BI405=0),"",BI405)</x:f>
      </x:c>
      <x:c r="CT405" s="50" t="str">
        <x:f>IF(OR(2&gt;'Настройки'!$B$3,ISBLANK(BJ405),BJ405=0),"",BJ405)</x:f>
      </x:c>
      <x:c r="CU405" s="50" t="str">
        <x:f>IF(OR(3&gt;'Настройки'!$B$3,ISBLANK(BK405),BK405=0),"",BK405)</x:f>
      </x:c>
      <x:c r="CV405" s="50" t="str">
        <x:f>IF(OR(4&gt;'Настройки'!$B$3,ISBLANK(BL405),BL405=0),"",BL405)</x:f>
      </x:c>
      <x:c r="CW405" s="50" t="str">
        <x:f>IF(OR(5&gt;'Настройки'!$B$3,ISBLANK(BM405),BM405=0),"",BM405)</x:f>
      </x:c>
      <x:c r="CX405" s="50" t="str">
        <x:f>IF(OR(6&gt;'Настройки'!$B$3,ISBLANK(BN405),BN405=0),"",BN405)</x:f>
      </x:c>
      <x:c r="CY405" s="50" t="str">
        <x:f>IF(OR(7&gt;'Настройки'!$B$3,ISBLANK(BO405),BO405=0),"",BO405)</x:f>
      </x:c>
      <x:c r="CZ405" s="50" t="str">
        <x:f>IF(OR(8&gt;'Настройки'!$B$3,ISBLANK(BP405),BP405=0),"",BP405)</x:f>
      </x:c>
      <x:c r="DA405" s="50" t="str">
        <x:f>IF(OR(9&gt;'Настройки'!$B$3,ISBLANK(BQ405),BQ405=0),"",BQ405)</x:f>
      </x:c>
      <x:c r="DB405" s="50" t="str">
        <x:f>IF(OR(10&gt;'Настройки'!$B$3,ISBLANK(BR405),BR405=0),"",BR405)</x:f>
      </x:c>
      <x:c r="DC405" s="50" t="str">
        <x:f>IF(OR(11&gt;'Настройки'!$B$3,ISBLANK(BS405),BS405=0),"",BS405)</x:f>
      </x:c>
      <x:c r="DD405" s="50" t="str">
        <x:f>IF(OR(12&gt;'Настройки'!$B$3,ISBLANK(BT405),BT405=0),"",BT405)</x:f>
      </x:c>
      <x:c r="DE405" s="50" t="str">
        <x:f>IF(OR(13&gt;'Настройки'!$B$3,ISBLANK(BU405),BU405=0),"",BU405)</x:f>
      </x:c>
      <x:c r="DF405" s="50" t="str">
        <x:f>IF(OR(14&gt;'Настройки'!$B$3,ISBLANK(BV405),BV405=0),"",BV405)</x:f>
      </x:c>
      <x:c r="DG405" s="50" t="str">
        <x:f>IF(OR(15&gt;'Настройки'!$B$3,ISBLANK(BW405),BW405=0),"",BW405)</x:f>
      </x:c>
      <x:c r="DH405" s="50" t="str">
        <x:f>IF(OR(16&gt;'Настройки'!$B$3,ISBLANK(BX405),BX405=0),"",BX405)</x:f>
      </x:c>
      <x:c r="DI405" s="50" t="str">
        <x:f>IF(OR(17&gt;'Настройки'!$B$3,ISBLANK(BY405),BY405=0),"",BY405)</x:f>
      </x:c>
      <x:c r="DJ405" s="50" t="str">
        <x:f>IF(OR(18&gt;'Настройки'!$B$3,ISBLANK(BZ405),BZ405=0),"",BZ405)</x:f>
      </x:c>
      <x:c r="DK405" s="50" t="str">
        <x:f>IF(OR(19&gt;'Настройки'!$B$3,ISBLANK(CA405),CA405=0),"",CA405)</x:f>
      </x:c>
      <x:c r="DL405" s="50" t="str">
        <x:f>IF(OR(20&gt;'Настройки'!$B$3,ISBLANK(CB405),CB405=0),"",CB405)</x:f>
      </x:c>
      <x:c r="DM405" s="50" t="str">
        <x:f>IF(OR(21&gt;'Настройки'!$B$3,ISBLANK(CC405),CC405=0),"",CC405)</x:f>
      </x:c>
      <x:c r="DN405" s="50" t="str">
        <x:f>IF(OR(22&gt;'Настройки'!$B$3,ISBLANK(CD405),CD405=0),"",CD405)</x:f>
      </x:c>
      <x:c r="DO405" s="50" t="str">
        <x:f>IF(OR(23&gt;'Настройки'!$B$3,ISBLANK(CE405),CE405=0),"",CE405)</x:f>
      </x:c>
      <x:c r="DP405" s="50" t="str">
        <x:f>IF(OR(24&gt;'Настройки'!$B$3,ISBLANK(CF405),CF405=0),"",CF405)</x:f>
      </x:c>
      <x:c r="DQ405" s="50" t="str">
        <x:f>IF(OR(25&gt;'Настройки'!$B$3,ISBLANK(CG405),CG405=0),"",CG405)</x:f>
      </x:c>
      <x:c r="DR405" s="50" t="str">
        <x:f>IF(OR(26&gt;'Настройки'!$B$3,ISBLANK(CH405),CH405=0),"",CH405)</x:f>
      </x:c>
      <x:c r="DS405" s="50" t="str">
        <x:f>IF(OR(27&gt;'Настройки'!$B$3,ISBLANK(CI405),CI405=0),"",CI405)</x:f>
      </x:c>
      <x:c r="DT405" s="50" t="str">
        <x:f>IF(OR(28&gt;'Настройки'!$B$3,ISBLANK(CJ405),CJ405=0),"",CJ405)</x:f>
      </x:c>
      <x:c r="DU405" s="50" t="str">
        <x:f>IF(OR(29&gt;'Настройки'!$B$3,ISBLANK(CK405),CK405=0),"",CK405)</x:f>
      </x:c>
      <x:c r="DV405" s="50" t="str">
        <x:f>IF(OR(30&gt;'Настройки'!$B$3,ISBLANK(CL405),CL405=0),"",CL405)</x:f>
      </x:c>
      <x:c r="DW405" s="50" t="str">
        <x:f>IF(OR(31&gt;'Настройки'!$B$3,ISBLANK(CM405),CM405=0),"",CM405)</x:f>
      </x:c>
      <x:c r="DX405" s="50" t="str">
        <x:f>IF(OR(32&gt;'Настройки'!$B$3,ISBLANK(CN405),CN405=0),"",CN405)</x:f>
      </x:c>
      <x:c r="DY405" s="50" t="str">
        <x:f>IF(OR(33&gt;'Настройки'!$B$3,ISBLANK(CO405),CO405=0),"",CO405)</x:f>
      </x:c>
      <x:c r="DZ405" s="50" t="str">
        <x:f>IF(OR(34&gt;'Настройки'!$B$3,ISBLANK(CP405),CP405=0),"",CP405)</x:f>
      </x:c>
      <x:c r="EA405" s="50" t="str">
        <x:f>IF(OR(35&gt;'Настройки'!$B$3,ISBLANK(CQ405),CQ405=0),"",CQ405)</x:f>
      </x:c>
      <x:c r="EB405" s="50" t="str">
        <x:f>IF(OR(36&gt;'Настройки'!$B$3,ISBLANK(CR405),CR405=0),"",CR405)</x:f>
      </x:c>
      <x:c r="EC405" s="50" t="str">
        <x:f>IF(A405="","",IF(OR(BB405="AZ",BB405="BZ"),10000+ROW(),IF(AZ405&gt;'Настройки'!$B$11,20000+ROW(),IF(BF405&lt;&gt;"Обычный",30000+ROW(),IF(AX405&lt;=0,40000+ROW(),"")))))</x:f>
      </x:c>
      <x:c r="ED405" s="50" t="str">
        <x:f>IF(EC405="","",COUNTIFS($EC$2:$EC$1001,"&gt;0",$EC$2:$EC$1001,"&lt;"&amp;EC405)+1)</x:f>
      </x:c>
    </x:row>
    <x:row r="406">
      <x:c r="A406" s="115"/>
      <x:c r="B406" s="115"/>
      <x:c r="C406" s="115"/>
      <x:c r="D406" s="118"/>
      <x:c r="E406" s="118"/>
      <x:c r="F406" s="118"/>
      <x:c r="G406" s="118"/>
      <x:c r="H406" s="118"/>
      <x:c r="I406" s="118"/>
      <x:c r="J406" s="118"/>
      <x:c r="K406" s="118"/>
      <x:c r="L406" s="118"/>
      <x:c r="M406" s="118"/>
      <x:c r="N406" s="118"/>
      <x:c r="O406" s="118"/>
      <x:c r="P406" s="118"/>
      <x:c r="Q406" s="118"/>
      <x:c r="R406" s="118"/>
      <x:c r="S406" s="118"/>
      <x:c r="T406" s="118"/>
      <x:c r="U406" s="118"/>
      <x:c r="V406" s="118"/>
      <x:c r="W406" s="118"/>
      <x:c r="X406" s="118"/>
      <x:c r="Y406" s="118"/>
      <x:c r="Z406" s="118"/>
      <x:c r="AA406" s="118"/>
      <x:c r="AB406" s="118"/>
      <x:c r="AC406" s="118"/>
      <x:c r="AD406" s="118"/>
      <x:c r="AE406" s="118"/>
      <x:c r="AF406" s="118"/>
      <x:c r="AG406" s="118"/>
      <x:c r="AH406" s="118"/>
      <x:c r="AI406" s="118"/>
      <x:c r="AJ406" s="118"/>
      <x:c r="AK406" s="118"/>
      <x:c r="AL406" s="118"/>
      <x:c r="AM406" s="118"/>
      <x:c r="AN406" s="118"/>
      <x:c r="AO406" s="118"/>
      <x:c r="AP406" s="115"/>
      <x:c r="AQ406" s="49" t="str">
        <x:f>IF(A406="","",COUNT(BI406:INDEX(BI406:CR406,1,'Настройки'!$B$3)))</x:f>
      </x:c>
      <x:c r="AR406" s="49" t="str">
        <x:f>IF(A406="","",SUM(BI406:INDEX(BI406:CR406,1,'Настройки'!$B$3)))</x:f>
      </x:c>
      <x:c r="AS406" s="58" t="str">
        <x:f>IF(A406="","",IF('Настройки'!$B$4="Стоимость потребления",AR406*D406,IF('Настройки'!$B$4="Количество",AR406,E406)))</x:f>
      </x:c>
      <x:c r="AT406" s="61" t="str">
        <x:f>IF(OR(A406="",AS406&lt;0,SUM($AS$2:$AS$1001)&lt;=0),"",AS406/SUM($AS$2:$AS$1001))</x:f>
      </x:c>
      <x:c r="AU406" s="61" t="str">
        <x:f>IF(OR(A406="",AS406&lt;0,SUM($AS$2:$AS$1001)&lt;=0),"",SUMIFS($AS$2:$AS$1001,$AS$2:$AS$1001,"&gt;"&amp;AS406)/SUM($AS$2:$AS$1001))</x:f>
      </x:c>
      <x:c r="AV406" s="61" t="str">
        <x:f>IF(OR(A406="",AS406&lt;0,SUM($AS$2:$AS$1001)&lt;=0),"",SUMIFS($AS$2:$AS$1001,$AS$2:$AS$1001,"&gt;="&amp;AS406)/SUM($AS$2:$AS$1001))</x:f>
      </x:c>
      <x:c r="AW406" s="49" t="str">
        <x:f>IF(A406="","",IF(SUM($AS$2:$AS$1001)&lt;=0,"Не определён",IF(AS406&lt;0,"Исключение",IF(AU406&lt;'Настройки'!$B$5,"A",IF(AU406&lt;'Настройки'!$B$6,"B","C")))))</x:f>
      </x:c>
      <x:c r="AX406" s="58" t="str">
        <x:f>IF(A406="","",IF(AQ406=0,"",AVERAGE(BI406:INDEX(BI406:CR406,1,'Настройки'!$B$3))))</x:f>
      </x:c>
      <x:c r="AY406" s="58" t="str">
        <x:f>IF(OR(A406="",AQ406=0),"",STDEVP(BI406:INDEX(BI406:CR406,1,'Настройки'!$B$3)))</x:f>
      </x:c>
      <x:c r="AZ406" s="61" t="str">
        <x:f>IF(OR(A406="",AQ406&lt;'Настройки'!$B$12,AX406&lt;=0,AND('Настройки'!$B$10="Блокировать",COUNTIF(F406:INDEX(F406:AO406,1,'Настройки'!$B$3),"&lt;0")&gt;0)),"",AY406/ABS(AX406))</x:f>
      </x:c>
      <x:c r="BA406" s="49" t="str">
        <x:f>IF(A406="","",IF(AND('Настройки'!$B$10="Блокировать",COUNTIF(F406:INDEX(F406:AO406,1,'Настройки'!$B$3),"&lt;0")&gt;0),"Не определён",IF(AQ406&lt;'Настройки'!$B$12,"Не определён",IF(AX406=0,"Нет спроса",IF(AX406&lt;0,"Не определён",IF(AZ406&lt;='Настройки'!$B$7,"X",IF(AZ406&lt;='Настройки'!$B$8,"Y","Z")))))))</x:f>
      </x:c>
      <x:c r="BB406" s="49" t="str">
        <x:f>IF(OR(A406="",LEN(AW406)&lt;&gt;1,LEN(BA406)&lt;&gt;1),"",AW406&amp;BA406)</x:f>
      </x:c>
      <x:c r="BC406" s="61" t="str">
        <x:f>IF(OR(A406="",AQ406=0),"",(COUNT(BI406:INDEX(BI406:CR406,1,'Настройки'!$B$3))-COUNT(CS406:INDEX(CS406:EB406,1,'Настройки'!$B$3)))/AQ406)</x:f>
      </x:c>
      <x:c r="BD406" s="64" t="str">
        <x:f>IF(OR(A406="",COUNT(CS406:INDEX(CS406:EB406,1,'Настройки'!$B$3))=0),"",AQ406/COUNT(CS406:INDEX(CS406:EB406,1,'Настройки'!$B$3)))</x:f>
      </x:c>
      <x:c r="BE406" s="64" t="str">
        <x:f>IF(OR(A406="",COUNT(CS406:INDEX(CS406:EB406,1,'Настройки'!$B$3))=0),"",IF(AVERAGE(CS406:INDEX(CS406:EB406,1,'Настройки'!$B$3))=0,"",(STDEVP(CS406:INDEX(CS406:EB406,1,'Настройки'!$B$3))/ABS(AVERAGE(CS406:INDEX(CS406:EB406,1,'Настройки'!$B$3))))^2))</x:f>
      </x:c>
      <x:c r="BF406" s="49" t="str">
        <x:f>IF(A406="","",IF(AQ406&lt;3,"Недостаточно",IF(AQ406&lt;6,"Предварительный","Обычный")))</x:f>
      </x:c>
      <x:c r="BG406" s="49" t="str">
        <x:f>IF(A406="","",IF(COUNTIF(F406:INDEX(F406:AO406,1,'Настройки'!$B$3),"&lt;0")&gt;0,IF('Настройки'!$B$10="Блокировать","Отрицательный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"),"")&amp;IF(AQ406&lt;3,"Недостаточно истории. ",IF(AQ406&lt;6,"Предварительная классификация. ",""))&amp;IF(AX406=0,"Нет спроса за горизонт. ","")&amp;IF(AZ406&gt;'Настройки'!$B$11,"Экстремальная вариативность. ",""))</x:f>
      </x:c>
      <x:c r="BH406" s="49" t="str">
        <x:f>IF(A406="","",IFERROR(VLOOKUP(BB406,'Настройки'!$D$3:$E$11,2,FALSE),"Сначала проверьте исходные данные и историю спроса.")&amp;" Уточните срок поставки, MOQ и критичность.")</x:f>
      </x:c>
      <x:c r="BI406" s="50" t="str">
        <x:f>IF(1&gt;'Настройки'!$B$3,"",IF(ISBLANK(F406),IF('Настройки'!$B$9="Нулевой спрос",0,""),IF(F406&lt;0,IF('Настройки'!$B$10="Исключить","",IF('Настройки'!$B$10="Абсолютные значения",ABS(F406),F406)),F406)))</x:f>
      </x:c>
      <x:c r="BJ406" s="50" t="str">
        <x:f>IF(2&gt;'Настройки'!$B$3,"",IF(ISBLANK(G406),IF('Настройки'!$B$9="Нулевой спрос",0,""),IF(G406&lt;0,IF('Настройки'!$B$10="Исключить","",IF('Настройки'!$B$10="Абсолютные значения",ABS(G406),G406)),G406)))</x:f>
      </x:c>
      <x:c r="BK406" s="50" t="str">
        <x:f>IF(3&gt;'Настройки'!$B$3,"",IF(ISBLANK(H406),IF('Настройки'!$B$9="Нулевой спрос",0,""),IF(H406&lt;0,IF('Настройки'!$B$10="Исключить","",IF('Настройки'!$B$10="Абсолютные значения",ABS(H406),H406)),H406)))</x:f>
      </x:c>
      <x:c r="BL406" s="50" t="str">
        <x:f>IF(4&gt;'Настройки'!$B$3,"",IF(ISBLANK(I406),IF('Настройки'!$B$9="Нулевой спрос",0,""),IF(I406&lt;0,IF('Настройки'!$B$10="Исключить","",IF('Настройки'!$B$10="Абсолютные значения",ABS(I406),I406)),I406)))</x:f>
      </x:c>
      <x:c r="BM406" s="50" t="str">
        <x:f>IF(5&gt;'Настройки'!$B$3,"",IF(ISBLANK(J406),IF('Настройки'!$B$9="Нулевой спрос",0,""),IF(J406&lt;0,IF('Настройки'!$B$10="Исключить","",IF('Настройки'!$B$10="Абсолютные значения",ABS(J406),J406)),J406)))</x:f>
      </x:c>
      <x:c r="BN406" s="50" t="str">
        <x:f>IF(6&gt;'Настройки'!$B$3,"",IF(ISBLANK(K406),IF('Настройки'!$B$9="Нулевой спрос",0,""),IF(K406&lt;0,IF('Настройки'!$B$10="Исключить","",IF('Настройки'!$B$10="Абсолютные значения",ABS(K406),K406)),K406)))</x:f>
      </x:c>
      <x:c r="BO406" s="50" t="str">
        <x:f>IF(7&gt;'Настройки'!$B$3,"",IF(ISBLANK(L406),IF('Настройки'!$B$9="Нулевой спрос",0,""),IF(L406&lt;0,IF('Настройки'!$B$10="Исключить","",IF('Настройки'!$B$10="Абсолютные значения",ABS(L406),L406)),L406)))</x:f>
      </x:c>
      <x:c r="BP406" s="50" t="str">
        <x:f>IF(8&gt;'Настройки'!$B$3,"",IF(ISBLANK(M406),IF('Настройки'!$B$9="Нулевой спрос",0,""),IF(M406&lt;0,IF('Настройки'!$B$10="Исключить","",IF('Настройки'!$B$10="Абсолютные значения",ABS(M406),M406)),M406)))</x:f>
      </x:c>
      <x:c r="BQ406" s="50" t="str">
        <x:f>IF(9&gt;'Настройки'!$B$3,"",IF(ISBLANK(N406),IF('Настройки'!$B$9="Нулевой спрос",0,""),IF(N406&lt;0,IF('Настройки'!$B$10="Исключить","",IF('Настройки'!$B$10="Абсолютные значения",ABS(N406),N406)),N406)))</x:f>
      </x:c>
      <x:c r="BR406" s="50" t="str">
        <x:f>IF(10&gt;'Настройки'!$B$3,"",IF(ISBLANK(O406),IF('Настройки'!$B$9="Нулевой спрос",0,""),IF(O406&lt;0,IF('Настройки'!$B$10="Исключить","",IF('Настройки'!$B$10="Абсолютные значения",ABS(O406),O406)),O406)))</x:f>
      </x:c>
      <x:c r="BS406" s="50" t="str">
        <x:f>IF(11&gt;'Настройки'!$B$3,"",IF(ISBLANK(P406),IF('Настройки'!$B$9="Нулевой спрос",0,""),IF(P406&lt;0,IF('Настройки'!$B$10="Исключить","",IF('Настройки'!$B$10="Абсолютные значения",ABS(P406),P406)),P406)))</x:f>
      </x:c>
      <x:c r="BT406" s="50" t="str">
        <x:f>IF(12&gt;'Настройки'!$B$3,"",IF(ISBLANK(Q406),IF('Настройки'!$B$9="Нулевой спрос",0,""),IF(Q406&lt;0,IF('Настройки'!$B$10="Исключить","",IF('Настройки'!$B$10="Абсолютные значения",ABS(Q406),Q406)),Q406)))</x:f>
      </x:c>
      <x:c r="BU406" s="50" t="str">
        <x:f>IF(13&gt;'Настройки'!$B$3,"",IF(ISBLANK(R406),IF('Настройки'!$B$9="Нулевой спрос",0,""),IF(R406&lt;0,IF('Настройки'!$B$10="Исключить","",IF('Настройки'!$B$10="Абсолютные значения",ABS(R406),R406)),R406)))</x:f>
      </x:c>
      <x:c r="BV406" s="50" t="str">
        <x:f>IF(14&gt;'Настройки'!$B$3,"",IF(ISBLANK(S406),IF('Настройки'!$B$9="Нулевой спрос",0,""),IF(S406&lt;0,IF('Настройки'!$B$10="Исключить","",IF('Настройки'!$B$10="Абсолютные значения",ABS(S406),S406)),S406)))</x:f>
      </x:c>
      <x:c r="BW406" s="50" t="str">
        <x:f>IF(15&gt;'Настройки'!$B$3,"",IF(ISBLANK(T406),IF('Настройки'!$B$9="Нулевой спрос",0,""),IF(T406&lt;0,IF('Настройки'!$B$10="Исключить","",IF('Настройки'!$B$10="Абсолютные значения",ABS(T406),T406)),T406)))</x:f>
      </x:c>
      <x:c r="BX406" s="50" t="str">
        <x:f>IF(16&gt;'Настройки'!$B$3,"",IF(ISBLANK(U406),IF('Настройки'!$B$9="Нулевой спрос",0,""),IF(U406&lt;0,IF('Настройки'!$B$10="Исключить","",IF('Настройки'!$B$10="Абсолютные значения",ABS(U406),U406)),U406)))</x:f>
      </x:c>
      <x:c r="BY406" s="50" t="str">
        <x:f>IF(17&gt;'Настройки'!$B$3,"",IF(ISBLANK(V406),IF('Настройки'!$B$9="Нулевой спрос",0,""),IF(V406&lt;0,IF('Настройки'!$B$10="Исключить","",IF('Настройки'!$B$10="Абсолютные значения",ABS(V406),V406)),V406)))</x:f>
      </x:c>
      <x:c r="BZ406" s="50" t="str">
        <x:f>IF(18&gt;'Настройки'!$B$3,"",IF(ISBLANK(W406),IF('Настройки'!$B$9="Нулевой спрос",0,""),IF(W406&lt;0,IF('Настройки'!$B$10="Исключить","",IF('Настройки'!$B$10="Абсолютные значения",ABS(W406),W406)),W406)))</x:f>
      </x:c>
      <x:c r="CA406" s="50" t="str">
        <x:f>IF(19&gt;'Настройки'!$B$3,"",IF(ISBLANK(X406),IF('Настройки'!$B$9="Нулевой спрос",0,""),IF(X406&lt;0,IF('Настройки'!$B$10="Исключить","",IF('Настройки'!$B$10="Абсолютные значения",ABS(X406),X406)),X406)))</x:f>
      </x:c>
      <x:c r="CB406" s="50" t="str">
        <x:f>IF(20&gt;'Настройки'!$B$3,"",IF(ISBLANK(Y406),IF('Настройки'!$B$9="Нулевой спрос",0,""),IF(Y406&lt;0,IF('Настройки'!$B$10="Исключить","",IF('Настройки'!$B$10="Абсолютные значения",ABS(Y406),Y406)),Y406)))</x:f>
      </x:c>
      <x:c r="CC406" s="50" t="str">
        <x:f>IF(21&gt;'Настройки'!$B$3,"",IF(ISBLANK(Z406),IF('Настройки'!$B$9="Нулевой спрос",0,""),IF(Z406&lt;0,IF('Настройки'!$B$10="Исключить","",IF('Настройки'!$B$10="Абсолютные значения",ABS(Z406),Z406)),Z406)))</x:f>
      </x:c>
      <x:c r="CD406" s="50" t="str">
        <x:f>IF(22&gt;'Настройки'!$B$3,"",IF(ISBLANK(AA406),IF('Настройки'!$B$9="Нулевой спрос",0,""),IF(AA406&lt;0,IF('Настройки'!$B$10="Исключить","",IF('Настройки'!$B$10="Абсолютные значения",ABS(AA406),AA406)),AA406)))</x:f>
      </x:c>
      <x:c r="CE406" s="50" t="str">
        <x:f>IF(23&gt;'Настройки'!$B$3,"",IF(ISBLANK(AB406),IF('Настройки'!$B$9="Нулевой спрос",0,""),IF(AB406&lt;0,IF('Настройки'!$B$10="Исключить","",IF('Настройки'!$B$10="Абсолютные значения",ABS(AB406),AB406)),AB406)))</x:f>
      </x:c>
      <x:c r="CF406" s="50" t="str">
        <x:f>IF(24&gt;'Настройки'!$B$3,"",IF(ISBLANK(AC406),IF('Настройки'!$B$9="Нулевой спрос",0,""),IF(AC406&lt;0,IF('Настройки'!$B$10="Исключить","",IF('Настройки'!$B$10="Абсолютные значения",ABS(AC406),AC406)),AC406)))</x:f>
      </x:c>
      <x:c r="CG406" s="50" t="str">
        <x:f>IF(25&gt;'Настройки'!$B$3,"",IF(ISBLANK(AD406),IF('Настройки'!$B$9="Нулевой спрос",0,""),IF(AD406&lt;0,IF('Настройки'!$B$10="Исключить","",IF('Настройки'!$B$10="Абсолютные значения",ABS(AD406),AD406)),AD406)))</x:f>
      </x:c>
      <x:c r="CH406" s="50" t="str">
        <x:f>IF(26&gt;'Настройки'!$B$3,"",IF(ISBLANK(AE406),IF('Настройки'!$B$9="Нулевой спрос",0,""),IF(AE406&lt;0,IF('Настройки'!$B$10="Исключить","",IF('Настройки'!$B$10="Абсолютные значения",ABS(AE406),AE406)),AE406)))</x:f>
      </x:c>
      <x:c r="CI406" s="50" t="str">
        <x:f>IF(27&gt;'Настройки'!$B$3,"",IF(ISBLANK(AF406),IF('Настройки'!$B$9="Нулевой спрос",0,""),IF(AF406&lt;0,IF('Настройки'!$B$10="Исключить","",IF('Настройки'!$B$10="Абсолютные значения",ABS(AF406),AF406)),AF406)))</x:f>
      </x:c>
      <x:c r="CJ406" s="50" t="str">
        <x:f>IF(28&gt;'Настройки'!$B$3,"",IF(ISBLANK(AG406),IF('Настройки'!$B$9="Нулевой спрос",0,""),IF(AG406&lt;0,IF('Настройки'!$B$10="Исключить","",IF('Настройки'!$B$10="Абсолютные значения",ABS(AG406),AG406)),AG406)))</x:f>
      </x:c>
      <x:c r="CK406" s="50" t="str">
        <x:f>IF(29&gt;'Настройки'!$B$3,"",IF(ISBLANK(AH406),IF('Настройки'!$B$9="Нулевой спрос",0,""),IF(AH406&lt;0,IF('Настройки'!$B$10="Исключить","",IF('Настройки'!$B$10="Абсолютные значения",ABS(AH406),AH406)),AH406)))</x:f>
      </x:c>
      <x:c r="CL406" s="50" t="str">
        <x:f>IF(30&gt;'Настройки'!$B$3,"",IF(ISBLANK(AI406),IF('Настройки'!$B$9="Нулевой спрос",0,""),IF(AI406&lt;0,IF('Настройки'!$B$10="Исключить","",IF('Настройки'!$B$10="Абсолютные значения",ABS(AI406),AI406)),AI406)))</x:f>
      </x:c>
      <x:c r="CM406" s="50" t="str">
        <x:f>IF(31&gt;'Настройки'!$B$3,"",IF(ISBLANK(AJ406),IF('Настройки'!$B$9="Нулевой спрос",0,""),IF(AJ406&lt;0,IF('Настройки'!$B$10="Исключить","",IF('Настройки'!$B$10="Абсолютные значения",ABS(AJ406),AJ406)),AJ406)))</x:f>
      </x:c>
      <x:c r="CN406" s="50" t="str">
        <x:f>IF(32&gt;'Настройки'!$B$3,"",IF(ISBLANK(AK406),IF('Настройки'!$B$9="Нулевой спрос",0,""),IF(AK406&lt;0,IF('Настройки'!$B$10="Исключить","",IF('Настройки'!$B$10="Абсолютные значения",ABS(AK406),AK406)),AK406)))</x:f>
      </x:c>
      <x:c r="CO406" s="50" t="str">
        <x:f>IF(33&gt;'Настройки'!$B$3,"",IF(ISBLANK(AL406),IF('Настройки'!$B$9="Нулевой спрос",0,""),IF(AL406&lt;0,IF('Настройки'!$B$10="Исключить","",IF('Настройки'!$B$10="Абсолютные значения",ABS(AL406),AL406)),AL406)))</x:f>
      </x:c>
      <x:c r="CP406" s="50" t="str">
        <x:f>IF(34&gt;'Настройки'!$B$3,"",IF(ISBLANK(AM406),IF('Настройки'!$B$9="Нулевой спрос",0,""),IF(AM406&lt;0,IF('Настройки'!$B$10="Исключить","",IF('Настройки'!$B$10="Абсолютные значения",ABS(AM406),AM406)),AM406)))</x:f>
      </x:c>
      <x:c r="CQ406" s="50" t="str">
        <x:f>IF(35&gt;'Настройки'!$B$3,"",IF(ISBLANK(AN406),IF('Настройки'!$B$9="Нулевой спрос",0,""),IF(AN406&lt;0,IF('Настройки'!$B$10="Исключить","",IF('Настройки'!$B$10="Абсолютные значения",ABS(AN406),AN406)),AN406)))</x:f>
      </x:c>
      <x:c r="CR406" s="50" t="str">
        <x:f>IF(36&gt;'Настройки'!$B$3,"",IF(ISBLANK(AO406),IF('Настройки'!$B$9="Нулевой спрос",0,""),IF(AO406&lt;0,IF('Настройки'!$B$10="Исключить","",IF('Настройки'!$B$10="Абсолютные значения",ABS(AO406),AO406)),AO406)))</x:f>
      </x:c>
      <x:c r="CS406" s="50" t="str">
        <x:f>IF(OR(1&gt;'Настройки'!$B$3,ISBLANK(BI406),BI406=0),"",BI406)</x:f>
      </x:c>
      <x:c r="CT406" s="50" t="str">
        <x:f>IF(OR(2&gt;'Настройки'!$B$3,ISBLANK(BJ406),BJ406=0),"",BJ406)</x:f>
      </x:c>
      <x:c r="CU406" s="50" t="str">
        <x:f>IF(OR(3&gt;'Настройки'!$B$3,ISBLANK(BK406),BK406=0),"",BK406)</x:f>
      </x:c>
      <x:c r="CV406" s="50" t="str">
        <x:f>IF(OR(4&gt;'Настройки'!$B$3,ISBLANK(BL406),BL406=0),"",BL406)</x:f>
      </x:c>
      <x:c r="CW406" s="50" t="str">
        <x:f>IF(OR(5&gt;'Настройки'!$B$3,ISBLANK(BM406),BM406=0),"",BM406)</x:f>
      </x:c>
      <x:c r="CX406" s="50" t="str">
        <x:f>IF(OR(6&gt;'Настройки'!$B$3,ISBLANK(BN406),BN406=0),"",BN406)</x:f>
      </x:c>
      <x:c r="CY406" s="50" t="str">
        <x:f>IF(OR(7&gt;'Настройки'!$B$3,ISBLANK(BO406),BO406=0),"",BO406)</x:f>
      </x:c>
      <x:c r="CZ406" s="50" t="str">
        <x:f>IF(OR(8&gt;'Настройки'!$B$3,ISBLANK(BP406),BP406=0),"",BP406)</x:f>
      </x:c>
      <x:c r="DA406" s="50" t="str">
        <x:f>IF(OR(9&gt;'Настройки'!$B$3,ISBLANK(BQ406),BQ406=0),"",BQ406)</x:f>
      </x:c>
      <x:c r="DB406" s="50" t="str">
        <x:f>IF(OR(10&gt;'Настройки'!$B$3,ISBLANK(BR406),BR406=0),"",BR406)</x:f>
      </x:c>
      <x:c r="DC406" s="50" t="str">
        <x:f>IF(OR(11&gt;'Настройки'!$B$3,ISBLANK(BS406),BS406=0),"",BS406)</x:f>
      </x:c>
      <x:c r="DD406" s="50" t="str">
        <x:f>IF(OR(12&gt;'Настройки'!$B$3,ISBLANK(BT406),BT406=0),"",BT406)</x:f>
      </x:c>
      <x:c r="DE406" s="50" t="str">
        <x:f>IF(OR(13&gt;'Настройки'!$B$3,ISBLANK(BU406),BU406=0),"",BU406)</x:f>
      </x:c>
      <x:c r="DF406" s="50" t="str">
        <x:f>IF(OR(14&gt;'Настройки'!$B$3,ISBLANK(BV406),BV406=0),"",BV406)</x:f>
      </x:c>
      <x:c r="DG406" s="50" t="str">
        <x:f>IF(OR(15&gt;'Настройки'!$B$3,ISBLANK(BW406),BW406=0),"",BW406)</x:f>
      </x:c>
      <x:c r="DH406" s="50" t="str">
        <x:f>IF(OR(16&gt;'Настройки'!$B$3,ISBLANK(BX406),BX406=0),"",BX406)</x:f>
      </x:c>
      <x:c r="DI406" s="50" t="str">
        <x:f>IF(OR(17&gt;'Настройки'!$B$3,ISBLANK(BY406),BY406=0),"",BY406)</x:f>
      </x:c>
      <x:c r="DJ406" s="50" t="str">
        <x:f>IF(OR(18&gt;'Настройки'!$B$3,ISBLANK(BZ406),BZ406=0),"",BZ406)</x:f>
      </x:c>
      <x:c r="DK406" s="50" t="str">
        <x:f>IF(OR(19&gt;'Настройки'!$B$3,ISBLANK(CA406),CA406=0),"",CA406)</x:f>
      </x:c>
      <x:c r="DL406" s="50" t="str">
        <x:f>IF(OR(20&gt;'Настройки'!$B$3,ISBLANK(CB406),CB406=0),"",CB406)</x:f>
      </x:c>
      <x:c r="DM406" s="50" t="str">
        <x:f>IF(OR(21&gt;'Настройки'!$B$3,ISBLANK(CC406),CC406=0),"",CC406)</x:f>
      </x:c>
      <x:c r="DN406" s="50" t="str">
        <x:f>IF(OR(22&gt;'Настройки'!$B$3,ISBLANK(CD406),CD406=0),"",CD406)</x:f>
      </x:c>
      <x:c r="DO406" s="50" t="str">
        <x:f>IF(OR(23&gt;'Настройки'!$B$3,ISBLANK(CE406),CE406=0),"",CE406)</x:f>
      </x:c>
      <x:c r="DP406" s="50" t="str">
        <x:f>IF(OR(24&gt;'Настройки'!$B$3,ISBLANK(CF406),CF406=0),"",CF406)</x:f>
      </x:c>
      <x:c r="DQ406" s="50" t="str">
        <x:f>IF(OR(25&gt;'Настройки'!$B$3,ISBLANK(CG406),CG406=0),"",CG406)</x:f>
      </x:c>
      <x:c r="DR406" s="50" t="str">
        <x:f>IF(OR(26&gt;'Настройки'!$B$3,ISBLANK(CH406),CH406=0),"",CH406)</x:f>
      </x:c>
      <x:c r="DS406" s="50" t="str">
        <x:f>IF(OR(27&gt;'Настройки'!$B$3,ISBLANK(CI406),CI406=0),"",CI406)</x:f>
      </x:c>
      <x:c r="DT406" s="50" t="str">
        <x:f>IF(OR(28&gt;'Настройки'!$B$3,ISBLANK(CJ406),CJ406=0),"",CJ406)</x:f>
      </x:c>
      <x:c r="DU406" s="50" t="str">
        <x:f>IF(OR(29&gt;'Настройки'!$B$3,ISBLANK(CK406),CK406=0),"",CK406)</x:f>
      </x:c>
      <x:c r="DV406" s="50" t="str">
        <x:f>IF(OR(30&gt;'Настройки'!$B$3,ISBLANK(CL406),CL406=0),"",CL406)</x:f>
      </x:c>
      <x:c r="DW406" s="50" t="str">
        <x:f>IF(OR(31&gt;'Настройки'!$B$3,ISBLANK(CM406),CM406=0),"",CM406)</x:f>
      </x:c>
      <x:c r="DX406" s="50" t="str">
        <x:f>IF(OR(32&gt;'Настройки'!$B$3,ISBLANK(CN406),CN406=0),"",CN406)</x:f>
      </x:c>
      <x:c r="DY406" s="50" t="str">
        <x:f>IF(OR(33&gt;'Настройки'!$B$3,ISBLANK(CO406),CO406=0),"",CO406)</x:f>
      </x:c>
      <x:c r="DZ406" s="50" t="str">
        <x:f>IF(OR(34&gt;'Настройки'!$B$3,ISBLANK(CP406),CP406=0),"",CP406)</x:f>
      </x:c>
      <x:c r="EA406" s="50" t="str">
        <x:f>IF(OR(35&gt;'Настройки'!$B$3,ISBLANK(CQ406),CQ406=0),"",CQ406)</x:f>
      </x:c>
      <x:c r="EB406" s="50" t="str">
        <x:f>IF(OR(36&gt;'Настройки'!$B$3,ISBLANK(CR406),CR406=0),"",CR406)</x:f>
      </x:c>
      <x:c r="EC406" s="50" t="str">
        <x:f>IF(A406="","",IF(OR(BB406="AZ",BB406="BZ"),10000+ROW(),IF(AZ406&gt;'Настройки'!$B$11,20000+ROW(),IF(BF406&lt;&gt;"Обычный",30000+ROW(),IF(AX406&lt;=0,40000+ROW(),"")))))</x:f>
      </x:c>
      <x:c r="ED406" s="50" t="str">
        <x:f>IF(EC406="","",COUNTIFS($EC$2:$EC$1001,"&gt;0",$EC$2:$EC$1001,"&lt;"&amp;EC406)+1)</x:f>
      </x:c>
    </x:row>
    <x:row r="407">
      <x:c r="A407" s="115"/>
      <x:c r="B407" s="115"/>
      <x:c r="C407" s="115"/>
      <x:c r="D407" s="118"/>
      <x:c r="E407" s="118"/>
      <x:c r="F407" s="118"/>
      <x:c r="G407" s="118"/>
      <x:c r="H407" s="118"/>
      <x:c r="I407" s="118"/>
      <x:c r="J407" s="118"/>
      <x:c r="K407" s="118"/>
      <x:c r="L407" s="118"/>
      <x:c r="M407" s="118"/>
      <x:c r="N407" s="118"/>
      <x:c r="O407" s="118"/>
      <x:c r="P407" s="118"/>
      <x:c r="Q407" s="118"/>
      <x:c r="R407" s="118"/>
      <x:c r="S407" s="118"/>
      <x:c r="T407" s="118"/>
      <x:c r="U407" s="118"/>
      <x:c r="V407" s="118"/>
      <x:c r="W407" s="118"/>
      <x:c r="X407" s="118"/>
      <x:c r="Y407" s="118"/>
      <x:c r="Z407" s="118"/>
      <x:c r="AA407" s="118"/>
      <x:c r="AB407" s="118"/>
      <x:c r="AC407" s="118"/>
      <x:c r="AD407" s="118"/>
      <x:c r="AE407" s="118"/>
      <x:c r="AF407" s="118"/>
      <x:c r="AG407" s="118"/>
      <x:c r="AH407" s="118"/>
      <x:c r="AI407" s="118"/>
      <x:c r="AJ407" s="118"/>
      <x:c r="AK407" s="118"/>
      <x:c r="AL407" s="118"/>
      <x:c r="AM407" s="118"/>
      <x:c r="AN407" s="118"/>
      <x:c r="AO407" s="118"/>
      <x:c r="AP407" s="115"/>
      <x:c r="AQ407" s="49" t="str">
        <x:f>IF(A407="","",COUNT(BI407:INDEX(BI407:CR407,1,'Настройки'!$B$3)))</x:f>
      </x:c>
      <x:c r="AR407" s="49" t="str">
        <x:f>IF(A407="","",SUM(BI407:INDEX(BI407:CR407,1,'Настройки'!$B$3)))</x:f>
      </x:c>
      <x:c r="AS407" s="58" t="str">
        <x:f>IF(A407="","",IF('Настройки'!$B$4="Стоимость потребления",AR407*D407,IF('Настройки'!$B$4="Количество",AR407,E407)))</x:f>
      </x:c>
      <x:c r="AT407" s="61" t="str">
        <x:f>IF(OR(A407="",AS407&lt;0,SUM($AS$2:$AS$1001)&lt;=0),"",AS407/SUM($AS$2:$AS$1001))</x:f>
      </x:c>
      <x:c r="AU407" s="61" t="str">
        <x:f>IF(OR(A407="",AS407&lt;0,SUM($AS$2:$AS$1001)&lt;=0),"",SUMIFS($AS$2:$AS$1001,$AS$2:$AS$1001,"&gt;"&amp;AS407)/SUM($AS$2:$AS$1001))</x:f>
      </x:c>
      <x:c r="AV407" s="61" t="str">
        <x:f>IF(OR(A407="",AS407&lt;0,SUM($AS$2:$AS$1001)&lt;=0),"",SUMIFS($AS$2:$AS$1001,$AS$2:$AS$1001,"&gt;="&amp;AS407)/SUM($AS$2:$AS$1001))</x:f>
      </x:c>
      <x:c r="AW407" s="49" t="str">
        <x:f>IF(A407="","",IF(SUM($AS$2:$AS$1001)&lt;=0,"Не определён",IF(AS407&lt;0,"Исключение",IF(AU407&lt;'Настройки'!$B$5,"A",IF(AU407&lt;'Настройки'!$B$6,"B","C")))))</x:f>
      </x:c>
      <x:c r="AX407" s="58" t="str">
        <x:f>IF(A407="","",IF(AQ407=0,"",AVERAGE(BI407:INDEX(BI407:CR407,1,'Настройки'!$B$3))))</x:f>
      </x:c>
      <x:c r="AY407" s="58" t="str">
        <x:f>IF(OR(A407="",AQ407=0),"",STDEVP(BI407:INDEX(BI407:CR407,1,'Настройки'!$B$3)))</x:f>
      </x:c>
      <x:c r="AZ407" s="61" t="str">
        <x:f>IF(OR(A407="",AQ407&lt;'Настройки'!$B$12,AX407&lt;=0,AND('Настройки'!$B$10="Блокировать",COUNTIF(F407:INDEX(F407:AO407,1,'Настройки'!$B$3),"&lt;0")&gt;0)),"",AY407/ABS(AX407))</x:f>
      </x:c>
      <x:c r="BA407" s="49" t="str">
        <x:f>IF(A407="","",IF(AND('Настройки'!$B$10="Блокировать",COUNTIF(F407:INDEX(F407:AO407,1,'Настройки'!$B$3),"&lt;0")&gt;0),"Не определён",IF(AQ407&lt;'Настройки'!$B$12,"Не определён",IF(AX407=0,"Нет спроса",IF(AX407&lt;0,"Не определён",IF(AZ407&lt;='Настройки'!$B$7,"X",IF(AZ407&lt;='Настройки'!$B$8,"Y","Z")))))))</x:f>
      </x:c>
      <x:c r="BB407" s="49" t="str">
        <x:f>IF(OR(A407="",LEN(AW407)&lt;&gt;1,LEN(BA407)&lt;&gt;1),"",AW407&amp;BA407)</x:f>
      </x:c>
      <x:c r="BC407" s="61" t="str">
        <x:f>IF(OR(A407="",AQ407=0),"",(COUNT(BI407:INDEX(BI407:CR407,1,'Настройки'!$B$3))-COUNT(CS407:INDEX(CS407:EB407,1,'Настройки'!$B$3)))/AQ407)</x:f>
      </x:c>
      <x:c r="BD407" s="64" t="str">
        <x:f>IF(OR(A407="",COUNT(CS407:INDEX(CS407:EB407,1,'Настройки'!$B$3))=0),"",AQ407/COUNT(CS407:INDEX(CS407:EB407,1,'Настройки'!$B$3)))</x:f>
      </x:c>
      <x:c r="BE407" s="64" t="str">
        <x:f>IF(OR(A407="",COUNT(CS407:INDEX(CS407:EB407,1,'Настройки'!$B$3))=0),"",IF(AVERAGE(CS407:INDEX(CS407:EB407,1,'Настройки'!$B$3))=0,"",(STDEVP(CS407:INDEX(CS407:EB407,1,'Настройки'!$B$3))/ABS(AVERAGE(CS407:INDEX(CS407:EB407,1,'Настройки'!$B$3))))^2))</x:f>
      </x:c>
      <x:c r="BF407" s="49" t="str">
        <x:f>IF(A407="","",IF(AQ407&lt;3,"Недостаточно",IF(AQ407&lt;6,"Предварительный","Обычный")))</x:f>
      </x:c>
      <x:c r="BG407" s="49" t="str">
        <x:f>IF(A407="","",IF(COUNTIF(F407:INDEX(F407:AO407,1,'Настройки'!$B$3),"&lt;0")&gt;0,IF('Настройки'!$B$10="Блокировать","Отрицательный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"),"")&amp;IF(AQ407&lt;3,"Недостаточно истории. ",IF(AQ407&lt;6,"Предварительная классификация. ",""))&amp;IF(AX407=0,"Нет спроса за горизонт. ","")&amp;IF(AZ407&gt;'Настройки'!$B$11,"Экстремальная вариативность. ",""))</x:f>
      </x:c>
      <x:c r="BH407" s="49" t="str">
        <x:f>IF(A407="","",IFERROR(VLOOKUP(BB407,'Настройки'!$D$3:$E$11,2,FALSE),"Сначала проверьте исходные данные и историю спроса.")&amp;" Уточните срок поставки, MOQ и критичность.")</x:f>
      </x:c>
      <x:c r="BI407" s="50" t="str">
        <x:f>IF(1&gt;'Настройки'!$B$3,"",IF(ISBLANK(F407),IF('Настройки'!$B$9="Нулевой спрос",0,""),IF(F407&lt;0,IF('Настройки'!$B$10="Исключить","",IF('Настройки'!$B$10="Абсолютные значения",ABS(F407),F407)),F407)))</x:f>
      </x:c>
      <x:c r="BJ407" s="50" t="str">
        <x:f>IF(2&gt;'Настройки'!$B$3,"",IF(ISBLANK(G407),IF('Настройки'!$B$9="Нулевой спрос",0,""),IF(G407&lt;0,IF('Настройки'!$B$10="Исключить","",IF('Настройки'!$B$10="Абсолютные значения",ABS(G407),G407)),G407)))</x:f>
      </x:c>
      <x:c r="BK407" s="50" t="str">
        <x:f>IF(3&gt;'Настройки'!$B$3,"",IF(ISBLANK(H407),IF('Настройки'!$B$9="Нулевой спрос",0,""),IF(H407&lt;0,IF('Настройки'!$B$10="Исключить","",IF('Настройки'!$B$10="Абсолютные значения",ABS(H407),H407)),H407)))</x:f>
      </x:c>
      <x:c r="BL407" s="50" t="str">
        <x:f>IF(4&gt;'Настройки'!$B$3,"",IF(ISBLANK(I407),IF('Настройки'!$B$9="Нулевой спрос",0,""),IF(I407&lt;0,IF('Настройки'!$B$10="Исключить","",IF('Настройки'!$B$10="Абсолютные значения",ABS(I407),I407)),I407)))</x:f>
      </x:c>
      <x:c r="BM407" s="50" t="str">
        <x:f>IF(5&gt;'Настройки'!$B$3,"",IF(ISBLANK(J407),IF('Настройки'!$B$9="Нулевой спрос",0,""),IF(J407&lt;0,IF('Настройки'!$B$10="Исключить","",IF('Настройки'!$B$10="Абсолютные значения",ABS(J407),J407)),J407)))</x:f>
      </x:c>
      <x:c r="BN407" s="50" t="str">
        <x:f>IF(6&gt;'Настройки'!$B$3,"",IF(ISBLANK(K407),IF('Настройки'!$B$9="Нулевой спрос",0,""),IF(K407&lt;0,IF('Настройки'!$B$10="Исключить","",IF('Настройки'!$B$10="Абсолютные значения",ABS(K407),K407)),K407)))</x:f>
      </x:c>
      <x:c r="BO407" s="50" t="str">
        <x:f>IF(7&gt;'Настройки'!$B$3,"",IF(ISBLANK(L407),IF('Настройки'!$B$9="Нулевой спрос",0,""),IF(L407&lt;0,IF('Настройки'!$B$10="Исключить","",IF('Настройки'!$B$10="Абсолютные значения",ABS(L407),L407)),L407)))</x:f>
      </x:c>
      <x:c r="BP407" s="50" t="str">
        <x:f>IF(8&gt;'Настройки'!$B$3,"",IF(ISBLANK(M407),IF('Настройки'!$B$9="Нулевой спрос",0,""),IF(M407&lt;0,IF('Настройки'!$B$10="Исключить","",IF('Настройки'!$B$10="Абсолютные значения",ABS(M407),M407)),M407)))</x:f>
      </x:c>
      <x:c r="BQ407" s="50" t="str">
        <x:f>IF(9&gt;'Настройки'!$B$3,"",IF(ISBLANK(N407),IF('Настройки'!$B$9="Нулевой спрос",0,""),IF(N407&lt;0,IF('Настройки'!$B$10="Исключить","",IF('Настройки'!$B$10="Абсолютные значения",ABS(N407),N407)),N407)))</x:f>
      </x:c>
      <x:c r="BR407" s="50" t="str">
        <x:f>IF(10&gt;'Настройки'!$B$3,"",IF(ISBLANK(O407),IF('Настройки'!$B$9="Нулевой спрос",0,""),IF(O407&lt;0,IF('Настройки'!$B$10="Исключить","",IF('Настройки'!$B$10="Абсолютные значения",ABS(O407),O407)),O407)))</x:f>
      </x:c>
      <x:c r="BS407" s="50" t="str">
        <x:f>IF(11&gt;'Настройки'!$B$3,"",IF(ISBLANK(P407),IF('Настройки'!$B$9="Нулевой спрос",0,""),IF(P407&lt;0,IF('Настройки'!$B$10="Исключить","",IF('Настройки'!$B$10="Абсолютные значения",ABS(P407),P407)),P407)))</x:f>
      </x:c>
      <x:c r="BT407" s="50" t="str">
        <x:f>IF(12&gt;'Настройки'!$B$3,"",IF(ISBLANK(Q407),IF('Настройки'!$B$9="Нулевой спрос",0,""),IF(Q407&lt;0,IF('Настройки'!$B$10="Исключить","",IF('Настройки'!$B$10="Абсолютные значения",ABS(Q407),Q407)),Q407)))</x:f>
      </x:c>
      <x:c r="BU407" s="50" t="str">
        <x:f>IF(13&gt;'Настройки'!$B$3,"",IF(ISBLANK(R407),IF('Настройки'!$B$9="Нулевой спрос",0,""),IF(R407&lt;0,IF('Настройки'!$B$10="Исключить","",IF('Настройки'!$B$10="Абсолютные значения",ABS(R407),R407)),R407)))</x:f>
      </x:c>
      <x:c r="BV407" s="50" t="str">
        <x:f>IF(14&gt;'Настройки'!$B$3,"",IF(ISBLANK(S407),IF('Настройки'!$B$9="Нулевой спрос",0,""),IF(S407&lt;0,IF('Настройки'!$B$10="Исключить","",IF('Настройки'!$B$10="Абсолютные значения",ABS(S407),S407)),S407)))</x:f>
      </x:c>
      <x:c r="BW407" s="50" t="str">
        <x:f>IF(15&gt;'Настройки'!$B$3,"",IF(ISBLANK(T407),IF('Настройки'!$B$9="Нулевой спрос",0,""),IF(T407&lt;0,IF('Настройки'!$B$10="Исключить","",IF('Настройки'!$B$10="Абсолютные значения",ABS(T407),T407)),T407)))</x:f>
      </x:c>
      <x:c r="BX407" s="50" t="str">
        <x:f>IF(16&gt;'Настройки'!$B$3,"",IF(ISBLANK(U407),IF('Настройки'!$B$9="Нулевой спрос",0,""),IF(U407&lt;0,IF('Настройки'!$B$10="Исключить","",IF('Настройки'!$B$10="Абсолютные значения",ABS(U407),U407)),U407)))</x:f>
      </x:c>
      <x:c r="BY407" s="50" t="str">
        <x:f>IF(17&gt;'Настройки'!$B$3,"",IF(ISBLANK(V407),IF('Настройки'!$B$9="Нулевой спрос",0,""),IF(V407&lt;0,IF('Настройки'!$B$10="Исключить","",IF('Настройки'!$B$10="Абсолютные значения",ABS(V407),V407)),V407)))</x:f>
      </x:c>
      <x:c r="BZ407" s="50" t="str">
        <x:f>IF(18&gt;'Настройки'!$B$3,"",IF(ISBLANK(W407),IF('Настройки'!$B$9="Нулевой спрос",0,""),IF(W407&lt;0,IF('Настройки'!$B$10="Исключить","",IF('Настройки'!$B$10="Абсолютные значения",ABS(W407),W407)),W407)))</x:f>
      </x:c>
      <x:c r="CA407" s="50" t="str">
        <x:f>IF(19&gt;'Настройки'!$B$3,"",IF(ISBLANK(X407),IF('Настройки'!$B$9="Нулевой спрос",0,""),IF(X407&lt;0,IF('Настройки'!$B$10="Исключить","",IF('Настройки'!$B$10="Абсолютные значения",ABS(X407),X407)),X407)))</x:f>
      </x:c>
      <x:c r="CB407" s="50" t="str">
        <x:f>IF(20&gt;'Настройки'!$B$3,"",IF(ISBLANK(Y407),IF('Настройки'!$B$9="Нулевой спрос",0,""),IF(Y407&lt;0,IF('Настройки'!$B$10="Исключить","",IF('Настройки'!$B$10="Абсолютные значения",ABS(Y407),Y407)),Y407)))</x:f>
      </x:c>
      <x:c r="CC407" s="50" t="str">
        <x:f>IF(21&gt;'Настройки'!$B$3,"",IF(ISBLANK(Z407),IF('Настройки'!$B$9="Нулевой спрос",0,""),IF(Z407&lt;0,IF('Настройки'!$B$10="Исключить","",IF('Настройки'!$B$10="Абсолютные значения",ABS(Z407),Z407)),Z407)))</x:f>
      </x:c>
      <x:c r="CD407" s="50" t="str">
        <x:f>IF(22&gt;'Настройки'!$B$3,"",IF(ISBLANK(AA407),IF('Настройки'!$B$9="Нулевой спрос",0,""),IF(AA407&lt;0,IF('Настройки'!$B$10="Исключить","",IF('Настройки'!$B$10="Абсолютные значения",ABS(AA407),AA407)),AA407)))</x:f>
      </x:c>
      <x:c r="CE407" s="50" t="str">
        <x:f>IF(23&gt;'Настройки'!$B$3,"",IF(ISBLANK(AB407),IF('Настройки'!$B$9="Нулевой спрос",0,""),IF(AB407&lt;0,IF('Настройки'!$B$10="Исключить","",IF('Настройки'!$B$10="Абсолютные значения",ABS(AB407),AB407)),AB407)))</x:f>
      </x:c>
      <x:c r="CF407" s="50" t="str">
        <x:f>IF(24&gt;'Настройки'!$B$3,"",IF(ISBLANK(AC407),IF('Настройки'!$B$9="Нулевой спрос",0,""),IF(AC407&lt;0,IF('Настройки'!$B$10="Исключить","",IF('Настройки'!$B$10="Абсолютные значения",ABS(AC407),AC407)),AC407)))</x:f>
      </x:c>
      <x:c r="CG407" s="50" t="str">
        <x:f>IF(25&gt;'Настройки'!$B$3,"",IF(ISBLANK(AD407),IF('Настройки'!$B$9="Нулевой спрос",0,""),IF(AD407&lt;0,IF('Настройки'!$B$10="Исключить","",IF('Настройки'!$B$10="Абсолютные значения",ABS(AD407),AD407)),AD407)))</x:f>
      </x:c>
      <x:c r="CH407" s="50" t="str">
        <x:f>IF(26&gt;'Настройки'!$B$3,"",IF(ISBLANK(AE407),IF('Настройки'!$B$9="Нулевой спрос",0,""),IF(AE407&lt;0,IF('Настройки'!$B$10="Исключить","",IF('Настройки'!$B$10="Абсолютные значения",ABS(AE407),AE407)),AE407)))</x:f>
      </x:c>
      <x:c r="CI407" s="50" t="str">
        <x:f>IF(27&gt;'Настройки'!$B$3,"",IF(ISBLANK(AF407),IF('Настройки'!$B$9="Нулевой спрос",0,""),IF(AF407&lt;0,IF('Настройки'!$B$10="Исключить","",IF('Настройки'!$B$10="Абсолютные значения",ABS(AF407),AF407)),AF407)))</x:f>
      </x:c>
      <x:c r="CJ407" s="50" t="str">
        <x:f>IF(28&gt;'Настройки'!$B$3,"",IF(ISBLANK(AG407),IF('Настройки'!$B$9="Нулевой спрос",0,""),IF(AG407&lt;0,IF('Настройки'!$B$10="Исключить","",IF('Настройки'!$B$10="Абсолютные значения",ABS(AG407),AG407)),AG407)))</x:f>
      </x:c>
      <x:c r="CK407" s="50" t="str">
        <x:f>IF(29&gt;'Настройки'!$B$3,"",IF(ISBLANK(AH407),IF('Настройки'!$B$9="Нулевой спрос",0,""),IF(AH407&lt;0,IF('Настройки'!$B$10="Исключить","",IF('Настройки'!$B$10="Абсолютные значения",ABS(AH407),AH407)),AH407)))</x:f>
      </x:c>
      <x:c r="CL407" s="50" t="str">
        <x:f>IF(30&gt;'Настройки'!$B$3,"",IF(ISBLANK(AI407),IF('Настройки'!$B$9="Нулевой спрос",0,""),IF(AI407&lt;0,IF('Настройки'!$B$10="Исключить","",IF('Настройки'!$B$10="Абсолютные значения",ABS(AI407),AI407)),AI407)))</x:f>
      </x:c>
      <x:c r="CM407" s="50" t="str">
        <x:f>IF(31&gt;'Настройки'!$B$3,"",IF(ISBLANK(AJ407),IF('Настройки'!$B$9="Нулевой спрос",0,""),IF(AJ407&lt;0,IF('Настройки'!$B$10="Исключить","",IF('Настройки'!$B$10="Абсолютные значения",ABS(AJ407),AJ407)),AJ407)))</x:f>
      </x:c>
      <x:c r="CN407" s="50" t="str">
        <x:f>IF(32&gt;'Настройки'!$B$3,"",IF(ISBLANK(AK407),IF('Настройки'!$B$9="Нулевой спрос",0,""),IF(AK407&lt;0,IF('Настройки'!$B$10="Исключить","",IF('Настройки'!$B$10="Абсолютные значения",ABS(AK407),AK407)),AK407)))</x:f>
      </x:c>
      <x:c r="CO407" s="50" t="str">
        <x:f>IF(33&gt;'Настройки'!$B$3,"",IF(ISBLANK(AL407),IF('Настройки'!$B$9="Нулевой спрос",0,""),IF(AL407&lt;0,IF('Настройки'!$B$10="Исключить","",IF('Настройки'!$B$10="Абсолютные значения",ABS(AL407),AL407)),AL407)))</x:f>
      </x:c>
      <x:c r="CP407" s="50" t="str">
        <x:f>IF(34&gt;'Настройки'!$B$3,"",IF(ISBLANK(AM407),IF('Настройки'!$B$9="Нулевой спрос",0,""),IF(AM407&lt;0,IF('Настройки'!$B$10="Исключить","",IF('Настройки'!$B$10="Абсолютные значения",ABS(AM407),AM407)),AM407)))</x:f>
      </x:c>
      <x:c r="CQ407" s="50" t="str">
        <x:f>IF(35&gt;'Настройки'!$B$3,"",IF(ISBLANK(AN407),IF('Настройки'!$B$9="Нулевой спрос",0,""),IF(AN407&lt;0,IF('Настройки'!$B$10="Исключить","",IF('Настройки'!$B$10="Абсолютные значения",ABS(AN407),AN407)),AN407)))</x:f>
      </x:c>
      <x:c r="CR407" s="50" t="str">
        <x:f>IF(36&gt;'Настройки'!$B$3,"",IF(ISBLANK(AO407),IF('Настройки'!$B$9="Нулевой спрос",0,""),IF(AO407&lt;0,IF('Настройки'!$B$10="Исключить","",IF('Настройки'!$B$10="Абсолютные значения",ABS(AO407),AO407)),AO407)))</x:f>
      </x:c>
      <x:c r="CS407" s="50" t="str">
        <x:f>IF(OR(1&gt;'Настройки'!$B$3,ISBLANK(BI407),BI407=0),"",BI407)</x:f>
      </x:c>
      <x:c r="CT407" s="50" t="str">
        <x:f>IF(OR(2&gt;'Настройки'!$B$3,ISBLANK(BJ407),BJ407=0),"",BJ407)</x:f>
      </x:c>
      <x:c r="CU407" s="50" t="str">
        <x:f>IF(OR(3&gt;'Настройки'!$B$3,ISBLANK(BK407),BK407=0),"",BK407)</x:f>
      </x:c>
      <x:c r="CV407" s="50" t="str">
        <x:f>IF(OR(4&gt;'Настройки'!$B$3,ISBLANK(BL407),BL407=0),"",BL407)</x:f>
      </x:c>
      <x:c r="CW407" s="50" t="str">
        <x:f>IF(OR(5&gt;'Настройки'!$B$3,ISBLANK(BM407),BM407=0),"",BM407)</x:f>
      </x:c>
      <x:c r="CX407" s="50" t="str">
        <x:f>IF(OR(6&gt;'Настройки'!$B$3,ISBLANK(BN407),BN407=0),"",BN407)</x:f>
      </x:c>
      <x:c r="CY407" s="50" t="str">
        <x:f>IF(OR(7&gt;'Настройки'!$B$3,ISBLANK(BO407),BO407=0),"",BO407)</x:f>
      </x:c>
      <x:c r="CZ407" s="50" t="str">
        <x:f>IF(OR(8&gt;'Настройки'!$B$3,ISBLANK(BP407),BP407=0),"",BP407)</x:f>
      </x:c>
      <x:c r="DA407" s="50" t="str">
        <x:f>IF(OR(9&gt;'Настройки'!$B$3,ISBLANK(BQ407),BQ407=0),"",BQ407)</x:f>
      </x:c>
      <x:c r="DB407" s="50" t="str">
        <x:f>IF(OR(10&gt;'Настройки'!$B$3,ISBLANK(BR407),BR407=0),"",BR407)</x:f>
      </x:c>
      <x:c r="DC407" s="50" t="str">
        <x:f>IF(OR(11&gt;'Настройки'!$B$3,ISBLANK(BS407),BS407=0),"",BS407)</x:f>
      </x:c>
      <x:c r="DD407" s="50" t="str">
        <x:f>IF(OR(12&gt;'Настройки'!$B$3,ISBLANK(BT407),BT407=0),"",BT407)</x:f>
      </x:c>
      <x:c r="DE407" s="50" t="str">
        <x:f>IF(OR(13&gt;'Настройки'!$B$3,ISBLANK(BU407),BU407=0),"",BU407)</x:f>
      </x:c>
      <x:c r="DF407" s="50" t="str">
        <x:f>IF(OR(14&gt;'Настройки'!$B$3,ISBLANK(BV407),BV407=0),"",BV407)</x:f>
      </x:c>
      <x:c r="DG407" s="50" t="str">
        <x:f>IF(OR(15&gt;'Настройки'!$B$3,ISBLANK(BW407),BW407=0),"",BW407)</x:f>
      </x:c>
      <x:c r="DH407" s="50" t="str">
        <x:f>IF(OR(16&gt;'Настройки'!$B$3,ISBLANK(BX407),BX407=0),"",BX407)</x:f>
      </x:c>
      <x:c r="DI407" s="50" t="str">
        <x:f>IF(OR(17&gt;'Настройки'!$B$3,ISBLANK(BY407),BY407=0),"",BY407)</x:f>
      </x:c>
      <x:c r="DJ407" s="50" t="str">
        <x:f>IF(OR(18&gt;'Настройки'!$B$3,ISBLANK(BZ407),BZ407=0),"",BZ407)</x:f>
      </x:c>
      <x:c r="DK407" s="50" t="str">
        <x:f>IF(OR(19&gt;'Настройки'!$B$3,ISBLANK(CA407),CA407=0),"",CA407)</x:f>
      </x:c>
      <x:c r="DL407" s="50" t="str">
        <x:f>IF(OR(20&gt;'Настройки'!$B$3,ISBLANK(CB407),CB407=0),"",CB407)</x:f>
      </x:c>
      <x:c r="DM407" s="50" t="str">
        <x:f>IF(OR(21&gt;'Настройки'!$B$3,ISBLANK(CC407),CC407=0),"",CC407)</x:f>
      </x:c>
      <x:c r="DN407" s="50" t="str">
        <x:f>IF(OR(22&gt;'Настройки'!$B$3,ISBLANK(CD407),CD407=0),"",CD407)</x:f>
      </x:c>
      <x:c r="DO407" s="50" t="str">
        <x:f>IF(OR(23&gt;'Настройки'!$B$3,ISBLANK(CE407),CE407=0),"",CE407)</x:f>
      </x:c>
      <x:c r="DP407" s="50" t="str">
        <x:f>IF(OR(24&gt;'Настройки'!$B$3,ISBLANK(CF407),CF407=0),"",CF407)</x:f>
      </x:c>
      <x:c r="DQ407" s="50" t="str">
        <x:f>IF(OR(25&gt;'Настройки'!$B$3,ISBLANK(CG407),CG407=0),"",CG407)</x:f>
      </x:c>
      <x:c r="DR407" s="50" t="str">
        <x:f>IF(OR(26&gt;'Настройки'!$B$3,ISBLANK(CH407),CH407=0),"",CH407)</x:f>
      </x:c>
      <x:c r="DS407" s="50" t="str">
        <x:f>IF(OR(27&gt;'Настройки'!$B$3,ISBLANK(CI407),CI407=0),"",CI407)</x:f>
      </x:c>
      <x:c r="DT407" s="50" t="str">
        <x:f>IF(OR(28&gt;'Настройки'!$B$3,ISBLANK(CJ407),CJ407=0),"",CJ407)</x:f>
      </x:c>
      <x:c r="DU407" s="50" t="str">
        <x:f>IF(OR(29&gt;'Настройки'!$B$3,ISBLANK(CK407),CK407=0),"",CK407)</x:f>
      </x:c>
      <x:c r="DV407" s="50" t="str">
        <x:f>IF(OR(30&gt;'Настройки'!$B$3,ISBLANK(CL407),CL407=0),"",CL407)</x:f>
      </x:c>
      <x:c r="DW407" s="50" t="str">
        <x:f>IF(OR(31&gt;'Настройки'!$B$3,ISBLANK(CM407),CM407=0),"",CM407)</x:f>
      </x:c>
      <x:c r="DX407" s="50" t="str">
        <x:f>IF(OR(32&gt;'Настройки'!$B$3,ISBLANK(CN407),CN407=0),"",CN407)</x:f>
      </x:c>
      <x:c r="DY407" s="50" t="str">
        <x:f>IF(OR(33&gt;'Настройки'!$B$3,ISBLANK(CO407),CO407=0),"",CO407)</x:f>
      </x:c>
      <x:c r="DZ407" s="50" t="str">
        <x:f>IF(OR(34&gt;'Настройки'!$B$3,ISBLANK(CP407),CP407=0),"",CP407)</x:f>
      </x:c>
      <x:c r="EA407" s="50" t="str">
        <x:f>IF(OR(35&gt;'Настройки'!$B$3,ISBLANK(CQ407),CQ407=0),"",CQ407)</x:f>
      </x:c>
      <x:c r="EB407" s="50" t="str">
        <x:f>IF(OR(36&gt;'Настройки'!$B$3,ISBLANK(CR407),CR407=0),"",CR407)</x:f>
      </x:c>
      <x:c r="EC407" s="50" t="str">
        <x:f>IF(A407="","",IF(OR(BB407="AZ",BB407="BZ"),10000+ROW(),IF(AZ407&gt;'Настройки'!$B$11,20000+ROW(),IF(BF407&lt;&gt;"Обычный",30000+ROW(),IF(AX407&lt;=0,40000+ROW(),"")))))</x:f>
      </x:c>
      <x:c r="ED407" s="50" t="str">
        <x:f>IF(EC407="","",COUNTIFS($EC$2:$EC$1001,"&gt;0",$EC$2:$EC$1001,"&lt;"&amp;EC407)+1)</x:f>
      </x:c>
    </x:row>
    <x:row r="408">
      <x:c r="A408" s="115"/>
      <x:c r="B408" s="115"/>
      <x:c r="C408" s="115"/>
      <x:c r="D408" s="118"/>
      <x:c r="E408" s="118"/>
      <x:c r="F408" s="118"/>
      <x:c r="G408" s="118"/>
      <x:c r="H408" s="118"/>
      <x:c r="I408" s="118"/>
      <x:c r="J408" s="118"/>
      <x:c r="K408" s="118"/>
      <x:c r="L408" s="118"/>
      <x:c r="M408" s="118"/>
      <x:c r="N408" s="118"/>
      <x:c r="O408" s="118"/>
      <x:c r="P408" s="118"/>
      <x:c r="Q408" s="118"/>
      <x:c r="R408" s="118"/>
      <x:c r="S408" s="118"/>
      <x:c r="T408" s="118"/>
      <x:c r="U408" s="118"/>
      <x:c r="V408" s="118"/>
      <x:c r="W408" s="118"/>
      <x:c r="X408" s="118"/>
      <x:c r="Y408" s="118"/>
      <x:c r="Z408" s="118"/>
      <x:c r="AA408" s="118"/>
      <x:c r="AB408" s="118"/>
      <x:c r="AC408" s="118"/>
      <x:c r="AD408" s="118"/>
      <x:c r="AE408" s="118"/>
      <x:c r="AF408" s="118"/>
      <x:c r="AG408" s="118"/>
      <x:c r="AH408" s="118"/>
      <x:c r="AI408" s="118"/>
      <x:c r="AJ408" s="118"/>
      <x:c r="AK408" s="118"/>
      <x:c r="AL408" s="118"/>
      <x:c r="AM408" s="118"/>
      <x:c r="AN408" s="118"/>
      <x:c r="AO408" s="118"/>
      <x:c r="AP408" s="115"/>
      <x:c r="AQ408" s="49" t="str">
        <x:f>IF(A408="","",COUNT(BI408:INDEX(BI408:CR408,1,'Настройки'!$B$3)))</x:f>
      </x:c>
      <x:c r="AR408" s="49" t="str">
        <x:f>IF(A408="","",SUM(BI408:INDEX(BI408:CR408,1,'Настройки'!$B$3)))</x:f>
      </x:c>
      <x:c r="AS408" s="58" t="str">
        <x:f>IF(A408="","",IF('Настройки'!$B$4="Стоимость потребления",AR408*D408,IF('Настройки'!$B$4="Количество",AR408,E408)))</x:f>
      </x:c>
      <x:c r="AT408" s="61" t="str">
        <x:f>IF(OR(A408="",AS408&lt;0,SUM($AS$2:$AS$1001)&lt;=0),"",AS408/SUM($AS$2:$AS$1001))</x:f>
      </x:c>
      <x:c r="AU408" s="61" t="str">
        <x:f>IF(OR(A408="",AS408&lt;0,SUM($AS$2:$AS$1001)&lt;=0),"",SUMIFS($AS$2:$AS$1001,$AS$2:$AS$1001,"&gt;"&amp;AS408)/SUM($AS$2:$AS$1001))</x:f>
      </x:c>
      <x:c r="AV408" s="61" t="str">
        <x:f>IF(OR(A408="",AS408&lt;0,SUM($AS$2:$AS$1001)&lt;=0),"",SUMIFS($AS$2:$AS$1001,$AS$2:$AS$1001,"&gt;="&amp;AS408)/SUM($AS$2:$AS$1001))</x:f>
      </x:c>
      <x:c r="AW408" s="49" t="str">
        <x:f>IF(A408="","",IF(SUM($AS$2:$AS$1001)&lt;=0,"Не определён",IF(AS408&lt;0,"Исключение",IF(AU408&lt;'Настройки'!$B$5,"A",IF(AU408&lt;'Настройки'!$B$6,"B","C")))))</x:f>
      </x:c>
      <x:c r="AX408" s="58" t="str">
        <x:f>IF(A408="","",IF(AQ408=0,"",AVERAGE(BI408:INDEX(BI408:CR408,1,'Настройки'!$B$3))))</x:f>
      </x:c>
      <x:c r="AY408" s="58" t="str">
        <x:f>IF(OR(A408="",AQ408=0),"",STDEVP(BI408:INDEX(BI408:CR408,1,'Настройки'!$B$3)))</x:f>
      </x:c>
      <x:c r="AZ408" s="61" t="str">
        <x:f>IF(OR(A408="",AQ408&lt;'Настройки'!$B$12,AX408&lt;=0,AND('Настройки'!$B$10="Блокировать",COUNTIF(F408:INDEX(F408:AO408,1,'Настройки'!$B$3),"&lt;0")&gt;0)),"",AY408/ABS(AX408))</x:f>
      </x:c>
      <x:c r="BA408" s="49" t="str">
        <x:f>IF(A408="","",IF(AND('Настройки'!$B$10="Блокировать",COUNTIF(F408:INDEX(F408:AO408,1,'Настройки'!$B$3),"&lt;0")&gt;0),"Не определён",IF(AQ408&lt;'Настройки'!$B$12,"Не определён",IF(AX408=0,"Нет спроса",IF(AX408&lt;0,"Не определён",IF(AZ408&lt;='Настройки'!$B$7,"X",IF(AZ408&lt;='Настройки'!$B$8,"Y","Z")))))))</x:f>
      </x:c>
      <x:c r="BB408" s="49" t="str">
        <x:f>IF(OR(A408="",LEN(AW408)&lt;&gt;1,LEN(BA408)&lt;&gt;1),"",AW408&amp;BA408)</x:f>
      </x:c>
      <x:c r="BC408" s="61" t="str">
        <x:f>IF(OR(A408="",AQ408=0),"",(COUNT(BI408:INDEX(BI408:CR408,1,'Настройки'!$B$3))-COUNT(CS408:INDEX(CS408:EB408,1,'Настройки'!$B$3)))/AQ408)</x:f>
      </x:c>
      <x:c r="BD408" s="64" t="str">
        <x:f>IF(OR(A408="",COUNT(CS408:INDEX(CS408:EB408,1,'Настройки'!$B$3))=0),"",AQ408/COUNT(CS408:INDEX(CS408:EB408,1,'Настройки'!$B$3)))</x:f>
      </x:c>
      <x:c r="BE408" s="64" t="str">
        <x:f>IF(OR(A408="",COUNT(CS408:INDEX(CS408:EB408,1,'Настройки'!$B$3))=0),"",IF(AVERAGE(CS408:INDEX(CS408:EB408,1,'Настройки'!$B$3))=0,"",(STDEVP(CS408:INDEX(CS408:EB408,1,'Настройки'!$B$3))/ABS(AVERAGE(CS408:INDEX(CS408:EB408,1,'Настройки'!$B$3))))^2))</x:f>
      </x:c>
      <x:c r="BF408" s="49" t="str">
        <x:f>IF(A408="","",IF(AQ408&lt;3,"Недостаточно",IF(AQ408&lt;6,"Предварительный","Обычный")))</x:f>
      </x:c>
      <x:c r="BG408" s="49" t="str">
        <x:f>IF(A408="","",IF(COUNTIF(F408:INDEX(F408:AO408,1,'Настройки'!$B$3),"&lt;0")&gt;0,IF('Настройки'!$B$10="Блокировать","Отрицательный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"),"")&amp;IF(AQ408&lt;3,"Недостаточно истории. ",IF(AQ408&lt;6,"Предварительная классификация. ",""))&amp;IF(AX408=0,"Нет спроса за горизонт. ","")&amp;IF(AZ408&gt;'Настройки'!$B$11,"Экстремальная вариативность. ",""))</x:f>
      </x:c>
      <x:c r="BH408" s="49" t="str">
        <x:f>IF(A408="","",IFERROR(VLOOKUP(BB408,'Настройки'!$D$3:$E$11,2,FALSE),"Сначала проверьте исходные данные и историю спроса.")&amp;" Уточните срок поставки, MOQ и критичность.")</x:f>
      </x:c>
      <x:c r="BI408" s="50" t="str">
        <x:f>IF(1&gt;'Настройки'!$B$3,"",IF(ISBLANK(F408),IF('Настройки'!$B$9="Нулевой спрос",0,""),IF(F408&lt;0,IF('Настройки'!$B$10="Исключить","",IF('Настройки'!$B$10="Абсолютные значения",ABS(F408),F408)),F408)))</x:f>
      </x:c>
      <x:c r="BJ408" s="50" t="str">
        <x:f>IF(2&gt;'Настройки'!$B$3,"",IF(ISBLANK(G408),IF('Настройки'!$B$9="Нулевой спрос",0,""),IF(G408&lt;0,IF('Настройки'!$B$10="Исключить","",IF('Настройки'!$B$10="Абсолютные значения",ABS(G408),G408)),G408)))</x:f>
      </x:c>
      <x:c r="BK408" s="50" t="str">
        <x:f>IF(3&gt;'Настройки'!$B$3,"",IF(ISBLANK(H408),IF('Настройки'!$B$9="Нулевой спрос",0,""),IF(H408&lt;0,IF('Настройки'!$B$10="Исключить","",IF('Настройки'!$B$10="Абсолютные значения",ABS(H408),H408)),H408)))</x:f>
      </x:c>
      <x:c r="BL408" s="50" t="str">
        <x:f>IF(4&gt;'Настройки'!$B$3,"",IF(ISBLANK(I408),IF('Настройки'!$B$9="Нулевой спрос",0,""),IF(I408&lt;0,IF('Настройки'!$B$10="Исключить","",IF('Настройки'!$B$10="Абсолютные значения",ABS(I408),I408)),I408)))</x:f>
      </x:c>
      <x:c r="BM408" s="50" t="str">
        <x:f>IF(5&gt;'Настройки'!$B$3,"",IF(ISBLANK(J408),IF('Настройки'!$B$9="Нулевой спрос",0,""),IF(J408&lt;0,IF('Настройки'!$B$10="Исключить","",IF('Настройки'!$B$10="Абсолютные значения",ABS(J408),J408)),J408)))</x:f>
      </x:c>
      <x:c r="BN408" s="50" t="str">
        <x:f>IF(6&gt;'Настройки'!$B$3,"",IF(ISBLANK(K408),IF('Настройки'!$B$9="Нулевой спрос",0,""),IF(K408&lt;0,IF('Настройки'!$B$10="Исключить","",IF('Настройки'!$B$10="Абсолютные значения",ABS(K408),K408)),K408)))</x:f>
      </x:c>
      <x:c r="BO408" s="50" t="str">
        <x:f>IF(7&gt;'Настройки'!$B$3,"",IF(ISBLANK(L408),IF('Настройки'!$B$9="Нулевой спрос",0,""),IF(L408&lt;0,IF('Настройки'!$B$10="Исключить","",IF('Настройки'!$B$10="Абсолютные значения",ABS(L408),L408)),L408)))</x:f>
      </x:c>
      <x:c r="BP408" s="50" t="str">
        <x:f>IF(8&gt;'Настройки'!$B$3,"",IF(ISBLANK(M408),IF('Настройки'!$B$9="Нулевой спрос",0,""),IF(M408&lt;0,IF('Настройки'!$B$10="Исключить","",IF('Настройки'!$B$10="Абсолютные значения",ABS(M408),M408)),M408)))</x:f>
      </x:c>
      <x:c r="BQ408" s="50" t="str">
        <x:f>IF(9&gt;'Настройки'!$B$3,"",IF(ISBLANK(N408),IF('Настройки'!$B$9="Нулевой спрос",0,""),IF(N408&lt;0,IF('Настройки'!$B$10="Исключить","",IF('Настройки'!$B$10="Абсолютные значения",ABS(N408),N408)),N408)))</x:f>
      </x:c>
      <x:c r="BR408" s="50" t="str">
        <x:f>IF(10&gt;'Настройки'!$B$3,"",IF(ISBLANK(O408),IF('Настройки'!$B$9="Нулевой спрос",0,""),IF(O408&lt;0,IF('Настройки'!$B$10="Исключить","",IF('Настройки'!$B$10="Абсолютные значения",ABS(O408),O408)),O408)))</x:f>
      </x:c>
      <x:c r="BS408" s="50" t="str">
        <x:f>IF(11&gt;'Настройки'!$B$3,"",IF(ISBLANK(P408),IF('Настройки'!$B$9="Нулевой спрос",0,""),IF(P408&lt;0,IF('Настройки'!$B$10="Исключить","",IF('Настройки'!$B$10="Абсолютные значения",ABS(P408),P408)),P408)))</x:f>
      </x:c>
      <x:c r="BT408" s="50" t="str">
        <x:f>IF(12&gt;'Настройки'!$B$3,"",IF(ISBLANK(Q408),IF('Настройки'!$B$9="Нулевой спрос",0,""),IF(Q408&lt;0,IF('Настройки'!$B$10="Исключить","",IF('Настройки'!$B$10="Абсолютные значения",ABS(Q408),Q408)),Q408)))</x:f>
      </x:c>
      <x:c r="BU408" s="50" t="str">
        <x:f>IF(13&gt;'Настройки'!$B$3,"",IF(ISBLANK(R408),IF('Настройки'!$B$9="Нулевой спрос",0,""),IF(R408&lt;0,IF('Настройки'!$B$10="Исключить","",IF('Настройки'!$B$10="Абсолютные значения",ABS(R408),R408)),R408)))</x:f>
      </x:c>
      <x:c r="BV408" s="50" t="str">
        <x:f>IF(14&gt;'Настройки'!$B$3,"",IF(ISBLANK(S408),IF('Настройки'!$B$9="Нулевой спрос",0,""),IF(S408&lt;0,IF('Настройки'!$B$10="Исключить","",IF('Настройки'!$B$10="Абсолютные значения",ABS(S408),S408)),S408)))</x:f>
      </x:c>
      <x:c r="BW408" s="50" t="str">
        <x:f>IF(15&gt;'Настройки'!$B$3,"",IF(ISBLANK(T408),IF('Настройки'!$B$9="Нулевой спрос",0,""),IF(T408&lt;0,IF('Настройки'!$B$10="Исключить","",IF('Настройки'!$B$10="Абсолютные значения",ABS(T408),T408)),T408)))</x:f>
      </x:c>
      <x:c r="BX408" s="50" t="str">
        <x:f>IF(16&gt;'Настройки'!$B$3,"",IF(ISBLANK(U408),IF('Настройки'!$B$9="Нулевой спрос",0,""),IF(U408&lt;0,IF('Настройки'!$B$10="Исключить","",IF('Настройки'!$B$10="Абсолютные значения",ABS(U408),U408)),U408)))</x:f>
      </x:c>
      <x:c r="BY408" s="50" t="str">
        <x:f>IF(17&gt;'Настройки'!$B$3,"",IF(ISBLANK(V408),IF('Настройки'!$B$9="Нулевой спрос",0,""),IF(V408&lt;0,IF('Настройки'!$B$10="Исключить","",IF('Настройки'!$B$10="Абсолютные значения",ABS(V408),V408)),V408)))</x:f>
      </x:c>
      <x:c r="BZ408" s="50" t="str">
        <x:f>IF(18&gt;'Настройки'!$B$3,"",IF(ISBLANK(W408),IF('Настройки'!$B$9="Нулевой спрос",0,""),IF(W408&lt;0,IF('Настройки'!$B$10="Исключить","",IF('Настройки'!$B$10="Абсолютные значения",ABS(W408),W408)),W408)))</x:f>
      </x:c>
      <x:c r="CA408" s="50" t="str">
        <x:f>IF(19&gt;'Настройки'!$B$3,"",IF(ISBLANK(X408),IF('Настройки'!$B$9="Нулевой спрос",0,""),IF(X408&lt;0,IF('Настройки'!$B$10="Исключить","",IF('Настройки'!$B$10="Абсолютные значения",ABS(X408),X408)),X408)))</x:f>
      </x:c>
      <x:c r="CB408" s="50" t="str">
        <x:f>IF(20&gt;'Настройки'!$B$3,"",IF(ISBLANK(Y408),IF('Настройки'!$B$9="Нулевой спрос",0,""),IF(Y408&lt;0,IF('Настройки'!$B$10="Исключить","",IF('Настройки'!$B$10="Абсолютные значения",ABS(Y408),Y408)),Y408)))</x:f>
      </x:c>
      <x:c r="CC408" s="50" t="str">
        <x:f>IF(21&gt;'Настройки'!$B$3,"",IF(ISBLANK(Z408),IF('Настройки'!$B$9="Нулевой спрос",0,""),IF(Z408&lt;0,IF('Настройки'!$B$10="Исключить","",IF('Настройки'!$B$10="Абсолютные значения",ABS(Z408),Z408)),Z408)))</x:f>
      </x:c>
      <x:c r="CD408" s="50" t="str">
        <x:f>IF(22&gt;'Настройки'!$B$3,"",IF(ISBLANK(AA408),IF('Настройки'!$B$9="Нулевой спрос",0,""),IF(AA408&lt;0,IF('Настройки'!$B$10="Исключить","",IF('Настройки'!$B$10="Абсолютные значения",ABS(AA408),AA408)),AA408)))</x:f>
      </x:c>
      <x:c r="CE408" s="50" t="str">
        <x:f>IF(23&gt;'Настройки'!$B$3,"",IF(ISBLANK(AB408),IF('Настройки'!$B$9="Нулевой спрос",0,""),IF(AB408&lt;0,IF('Настройки'!$B$10="Исключить","",IF('Настройки'!$B$10="Абсолютные значения",ABS(AB408),AB408)),AB408)))</x:f>
      </x:c>
      <x:c r="CF408" s="50" t="str">
        <x:f>IF(24&gt;'Настройки'!$B$3,"",IF(ISBLANK(AC408),IF('Настройки'!$B$9="Нулевой спрос",0,""),IF(AC408&lt;0,IF('Настройки'!$B$10="Исключить","",IF('Настройки'!$B$10="Абсолютные значения",ABS(AC408),AC408)),AC408)))</x:f>
      </x:c>
      <x:c r="CG408" s="50" t="str">
        <x:f>IF(25&gt;'Настройки'!$B$3,"",IF(ISBLANK(AD408),IF('Настройки'!$B$9="Нулевой спрос",0,""),IF(AD408&lt;0,IF('Настройки'!$B$10="Исключить","",IF('Настройки'!$B$10="Абсолютные значения",ABS(AD408),AD408)),AD408)))</x:f>
      </x:c>
      <x:c r="CH408" s="50" t="str">
        <x:f>IF(26&gt;'Настройки'!$B$3,"",IF(ISBLANK(AE408),IF('Настройки'!$B$9="Нулевой спрос",0,""),IF(AE408&lt;0,IF('Настройки'!$B$10="Исключить","",IF('Настройки'!$B$10="Абсолютные значения",ABS(AE408),AE408)),AE408)))</x:f>
      </x:c>
      <x:c r="CI408" s="50" t="str">
        <x:f>IF(27&gt;'Настройки'!$B$3,"",IF(ISBLANK(AF408),IF('Настройки'!$B$9="Нулевой спрос",0,""),IF(AF408&lt;0,IF('Настройки'!$B$10="Исключить","",IF('Настройки'!$B$10="Абсолютные значения",ABS(AF408),AF408)),AF408)))</x:f>
      </x:c>
      <x:c r="CJ408" s="50" t="str">
        <x:f>IF(28&gt;'Настройки'!$B$3,"",IF(ISBLANK(AG408),IF('Настройки'!$B$9="Нулевой спрос",0,""),IF(AG408&lt;0,IF('Настройки'!$B$10="Исключить","",IF('Настройки'!$B$10="Абсолютные значения",ABS(AG408),AG408)),AG408)))</x:f>
      </x:c>
      <x:c r="CK408" s="50" t="str">
        <x:f>IF(29&gt;'Настройки'!$B$3,"",IF(ISBLANK(AH408),IF('Настройки'!$B$9="Нулевой спрос",0,""),IF(AH408&lt;0,IF('Настройки'!$B$10="Исключить","",IF('Настройки'!$B$10="Абсолютные значения",ABS(AH408),AH408)),AH408)))</x:f>
      </x:c>
      <x:c r="CL408" s="50" t="str">
        <x:f>IF(30&gt;'Настройки'!$B$3,"",IF(ISBLANK(AI408),IF('Настройки'!$B$9="Нулевой спрос",0,""),IF(AI408&lt;0,IF('Настройки'!$B$10="Исключить","",IF('Настройки'!$B$10="Абсолютные значения",ABS(AI408),AI408)),AI408)))</x:f>
      </x:c>
      <x:c r="CM408" s="50" t="str">
        <x:f>IF(31&gt;'Настройки'!$B$3,"",IF(ISBLANK(AJ408),IF('Настройки'!$B$9="Нулевой спрос",0,""),IF(AJ408&lt;0,IF('Настройки'!$B$10="Исключить","",IF('Настройки'!$B$10="Абсолютные значения",ABS(AJ408),AJ408)),AJ408)))</x:f>
      </x:c>
      <x:c r="CN408" s="50" t="str">
        <x:f>IF(32&gt;'Настройки'!$B$3,"",IF(ISBLANK(AK408),IF('Настройки'!$B$9="Нулевой спрос",0,""),IF(AK408&lt;0,IF('Настройки'!$B$10="Исключить","",IF('Настройки'!$B$10="Абсолютные значения",ABS(AK408),AK408)),AK408)))</x:f>
      </x:c>
      <x:c r="CO408" s="50" t="str">
        <x:f>IF(33&gt;'Настройки'!$B$3,"",IF(ISBLANK(AL408),IF('Настройки'!$B$9="Нулевой спрос",0,""),IF(AL408&lt;0,IF('Настройки'!$B$10="Исключить","",IF('Настройки'!$B$10="Абсолютные значения",ABS(AL408),AL408)),AL408)))</x:f>
      </x:c>
      <x:c r="CP408" s="50" t="str">
        <x:f>IF(34&gt;'Настройки'!$B$3,"",IF(ISBLANK(AM408),IF('Настройки'!$B$9="Нулевой спрос",0,""),IF(AM408&lt;0,IF('Настройки'!$B$10="Исключить","",IF('Настройки'!$B$10="Абсолютные значения",ABS(AM408),AM408)),AM408)))</x:f>
      </x:c>
      <x:c r="CQ408" s="50" t="str">
        <x:f>IF(35&gt;'Настройки'!$B$3,"",IF(ISBLANK(AN408),IF('Настройки'!$B$9="Нулевой спрос",0,""),IF(AN408&lt;0,IF('Настройки'!$B$10="Исключить","",IF('Настройки'!$B$10="Абсолютные значения",ABS(AN408),AN408)),AN408)))</x:f>
      </x:c>
      <x:c r="CR408" s="50" t="str">
        <x:f>IF(36&gt;'Настройки'!$B$3,"",IF(ISBLANK(AO408),IF('Настройки'!$B$9="Нулевой спрос",0,""),IF(AO408&lt;0,IF('Настройки'!$B$10="Исключить","",IF('Настройки'!$B$10="Абсолютные значения",ABS(AO408),AO408)),AO408)))</x:f>
      </x:c>
      <x:c r="CS408" s="50" t="str">
        <x:f>IF(OR(1&gt;'Настройки'!$B$3,ISBLANK(BI408),BI408=0),"",BI408)</x:f>
      </x:c>
      <x:c r="CT408" s="50" t="str">
        <x:f>IF(OR(2&gt;'Настройки'!$B$3,ISBLANK(BJ408),BJ408=0),"",BJ408)</x:f>
      </x:c>
      <x:c r="CU408" s="50" t="str">
        <x:f>IF(OR(3&gt;'Настройки'!$B$3,ISBLANK(BK408),BK408=0),"",BK408)</x:f>
      </x:c>
      <x:c r="CV408" s="50" t="str">
        <x:f>IF(OR(4&gt;'Настройки'!$B$3,ISBLANK(BL408),BL408=0),"",BL408)</x:f>
      </x:c>
      <x:c r="CW408" s="50" t="str">
        <x:f>IF(OR(5&gt;'Настройки'!$B$3,ISBLANK(BM408),BM408=0),"",BM408)</x:f>
      </x:c>
      <x:c r="CX408" s="50" t="str">
        <x:f>IF(OR(6&gt;'Настройки'!$B$3,ISBLANK(BN408),BN408=0),"",BN408)</x:f>
      </x:c>
      <x:c r="CY408" s="50" t="str">
        <x:f>IF(OR(7&gt;'Настройки'!$B$3,ISBLANK(BO408),BO408=0),"",BO408)</x:f>
      </x:c>
      <x:c r="CZ408" s="50" t="str">
        <x:f>IF(OR(8&gt;'Настройки'!$B$3,ISBLANK(BP408),BP408=0),"",BP408)</x:f>
      </x:c>
      <x:c r="DA408" s="50" t="str">
        <x:f>IF(OR(9&gt;'Настройки'!$B$3,ISBLANK(BQ408),BQ408=0),"",BQ408)</x:f>
      </x:c>
      <x:c r="DB408" s="50" t="str">
        <x:f>IF(OR(10&gt;'Настройки'!$B$3,ISBLANK(BR408),BR408=0),"",BR408)</x:f>
      </x:c>
      <x:c r="DC408" s="50" t="str">
        <x:f>IF(OR(11&gt;'Настройки'!$B$3,ISBLANK(BS408),BS408=0),"",BS408)</x:f>
      </x:c>
      <x:c r="DD408" s="50" t="str">
        <x:f>IF(OR(12&gt;'Настройки'!$B$3,ISBLANK(BT408),BT408=0),"",BT408)</x:f>
      </x:c>
      <x:c r="DE408" s="50" t="str">
        <x:f>IF(OR(13&gt;'Настройки'!$B$3,ISBLANK(BU408),BU408=0),"",BU408)</x:f>
      </x:c>
      <x:c r="DF408" s="50" t="str">
        <x:f>IF(OR(14&gt;'Настройки'!$B$3,ISBLANK(BV408),BV408=0),"",BV408)</x:f>
      </x:c>
      <x:c r="DG408" s="50" t="str">
        <x:f>IF(OR(15&gt;'Настройки'!$B$3,ISBLANK(BW408),BW408=0),"",BW408)</x:f>
      </x:c>
      <x:c r="DH408" s="50" t="str">
        <x:f>IF(OR(16&gt;'Настройки'!$B$3,ISBLANK(BX408),BX408=0),"",BX408)</x:f>
      </x:c>
      <x:c r="DI408" s="50" t="str">
        <x:f>IF(OR(17&gt;'Настройки'!$B$3,ISBLANK(BY408),BY408=0),"",BY408)</x:f>
      </x:c>
      <x:c r="DJ408" s="50" t="str">
        <x:f>IF(OR(18&gt;'Настройки'!$B$3,ISBLANK(BZ408),BZ408=0),"",BZ408)</x:f>
      </x:c>
      <x:c r="DK408" s="50" t="str">
        <x:f>IF(OR(19&gt;'Настройки'!$B$3,ISBLANK(CA408),CA408=0),"",CA408)</x:f>
      </x:c>
      <x:c r="DL408" s="50" t="str">
        <x:f>IF(OR(20&gt;'Настройки'!$B$3,ISBLANK(CB408),CB408=0),"",CB408)</x:f>
      </x:c>
      <x:c r="DM408" s="50" t="str">
        <x:f>IF(OR(21&gt;'Настройки'!$B$3,ISBLANK(CC408),CC408=0),"",CC408)</x:f>
      </x:c>
      <x:c r="DN408" s="50" t="str">
        <x:f>IF(OR(22&gt;'Настройки'!$B$3,ISBLANK(CD408),CD408=0),"",CD408)</x:f>
      </x:c>
      <x:c r="DO408" s="50" t="str">
        <x:f>IF(OR(23&gt;'Настройки'!$B$3,ISBLANK(CE408),CE408=0),"",CE408)</x:f>
      </x:c>
      <x:c r="DP408" s="50" t="str">
        <x:f>IF(OR(24&gt;'Настройки'!$B$3,ISBLANK(CF408),CF408=0),"",CF408)</x:f>
      </x:c>
      <x:c r="DQ408" s="50" t="str">
        <x:f>IF(OR(25&gt;'Настройки'!$B$3,ISBLANK(CG408),CG408=0),"",CG408)</x:f>
      </x:c>
      <x:c r="DR408" s="50" t="str">
        <x:f>IF(OR(26&gt;'Настройки'!$B$3,ISBLANK(CH408),CH408=0),"",CH408)</x:f>
      </x:c>
      <x:c r="DS408" s="50" t="str">
        <x:f>IF(OR(27&gt;'Настройки'!$B$3,ISBLANK(CI408),CI408=0),"",CI408)</x:f>
      </x:c>
      <x:c r="DT408" s="50" t="str">
        <x:f>IF(OR(28&gt;'Настройки'!$B$3,ISBLANK(CJ408),CJ408=0),"",CJ408)</x:f>
      </x:c>
      <x:c r="DU408" s="50" t="str">
        <x:f>IF(OR(29&gt;'Настройки'!$B$3,ISBLANK(CK408),CK408=0),"",CK408)</x:f>
      </x:c>
      <x:c r="DV408" s="50" t="str">
        <x:f>IF(OR(30&gt;'Настройки'!$B$3,ISBLANK(CL408),CL408=0),"",CL408)</x:f>
      </x:c>
      <x:c r="DW408" s="50" t="str">
        <x:f>IF(OR(31&gt;'Настройки'!$B$3,ISBLANK(CM408),CM408=0),"",CM408)</x:f>
      </x:c>
      <x:c r="DX408" s="50" t="str">
        <x:f>IF(OR(32&gt;'Настройки'!$B$3,ISBLANK(CN408),CN408=0),"",CN408)</x:f>
      </x:c>
      <x:c r="DY408" s="50" t="str">
        <x:f>IF(OR(33&gt;'Настройки'!$B$3,ISBLANK(CO408),CO408=0),"",CO408)</x:f>
      </x:c>
      <x:c r="DZ408" s="50" t="str">
        <x:f>IF(OR(34&gt;'Настройки'!$B$3,ISBLANK(CP408),CP408=0),"",CP408)</x:f>
      </x:c>
      <x:c r="EA408" s="50" t="str">
        <x:f>IF(OR(35&gt;'Настройки'!$B$3,ISBLANK(CQ408),CQ408=0),"",CQ408)</x:f>
      </x:c>
      <x:c r="EB408" s="50" t="str">
        <x:f>IF(OR(36&gt;'Настройки'!$B$3,ISBLANK(CR408),CR408=0),"",CR408)</x:f>
      </x:c>
      <x:c r="EC408" s="50" t="str">
        <x:f>IF(A408="","",IF(OR(BB408="AZ",BB408="BZ"),10000+ROW(),IF(AZ408&gt;'Настройки'!$B$11,20000+ROW(),IF(BF408&lt;&gt;"Обычный",30000+ROW(),IF(AX408&lt;=0,40000+ROW(),"")))))</x:f>
      </x:c>
      <x:c r="ED408" s="50" t="str">
        <x:f>IF(EC408="","",COUNTIFS($EC$2:$EC$1001,"&gt;0",$EC$2:$EC$1001,"&lt;"&amp;EC408)+1)</x:f>
      </x:c>
    </x:row>
    <x:row r="409">
      <x:c r="A409" s="115"/>
      <x:c r="B409" s="115"/>
      <x:c r="C409" s="115"/>
      <x:c r="D409" s="118"/>
      <x:c r="E409" s="118"/>
      <x:c r="F409" s="118"/>
      <x:c r="G409" s="118"/>
      <x:c r="H409" s="118"/>
      <x:c r="I409" s="118"/>
      <x:c r="J409" s="118"/>
      <x:c r="K409" s="118"/>
      <x:c r="L409" s="118"/>
      <x:c r="M409" s="118"/>
      <x:c r="N409" s="118"/>
      <x:c r="O409" s="118"/>
      <x:c r="P409" s="118"/>
      <x:c r="Q409" s="118"/>
      <x:c r="R409" s="118"/>
      <x:c r="S409" s="118"/>
      <x:c r="T409" s="118"/>
      <x:c r="U409" s="118"/>
      <x:c r="V409" s="118"/>
      <x:c r="W409" s="118"/>
      <x:c r="X409" s="118"/>
      <x:c r="Y409" s="118"/>
      <x:c r="Z409" s="118"/>
      <x:c r="AA409" s="118"/>
      <x:c r="AB409" s="118"/>
      <x:c r="AC409" s="118"/>
      <x:c r="AD409" s="118"/>
      <x:c r="AE409" s="118"/>
      <x:c r="AF409" s="118"/>
      <x:c r="AG409" s="118"/>
      <x:c r="AH409" s="118"/>
      <x:c r="AI409" s="118"/>
      <x:c r="AJ409" s="118"/>
      <x:c r="AK409" s="118"/>
      <x:c r="AL409" s="118"/>
      <x:c r="AM409" s="118"/>
      <x:c r="AN409" s="118"/>
      <x:c r="AO409" s="118"/>
      <x:c r="AP409" s="115"/>
      <x:c r="AQ409" s="49" t="str">
        <x:f>IF(A409="","",COUNT(BI409:INDEX(BI409:CR409,1,'Настройки'!$B$3)))</x:f>
      </x:c>
      <x:c r="AR409" s="49" t="str">
        <x:f>IF(A409="","",SUM(BI409:INDEX(BI409:CR409,1,'Настройки'!$B$3)))</x:f>
      </x:c>
      <x:c r="AS409" s="58" t="str">
        <x:f>IF(A409="","",IF('Настройки'!$B$4="Стоимость потребления",AR409*D409,IF('Настройки'!$B$4="Количество",AR409,E409)))</x:f>
      </x:c>
      <x:c r="AT409" s="61" t="str">
        <x:f>IF(OR(A409="",AS409&lt;0,SUM($AS$2:$AS$1001)&lt;=0),"",AS409/SUM($AS$2:$AS$1001))</x:f>
      </x:c>
      <x:c r="AU409" s="61" t="str">
        <x:f>IF(OR(A409="",AS409&lt;0,SUM($AS$2:$AS$1001)&lt;=0),"",SUMIFS($AS$2:$AS$1001,$AS$2:$AS$1001,"&gt;"&amp;AS409)/SUM($AS$2:$AS$1001))</x:f>
      </x:c>
      <x:c r="AV409" s="61" t="str">
        <x:f>IF(OR(A409="",AS409&lt;0,SUM($AS$2:$AS$1001)&lt;=0),"",SUMIFS($AS$2:$AS$1001,$AS$2:$AS$1001,"&gt;="&amp;AS409)/SUM($AS$2:$AS$1001))</x:f>
      </x:c>
      <x:c r="AW409" s="49" t="str">
        <x:f>IF(A409="","",IF(SUM($AS$2:$AS$1001)&lt;=0,"Не определён",IF(AS409&lt;0,"Исключение",IF(AU409&lt;'Настройки'!$B$5,"A",IF(AU409&lt;'Настройки'!$B$6,"B","C")))))</x:f>
      </x:c>
      <x:c r="AX409" s="58" t="str">
        <x:f>IF(A409="","",IF(AQ409=0,"",AVERAGE(BI409:INDEX(BI409:CR409,1,'Настройки'!$B$3))))</x:f>
      </x:c>
      <x:c r="AY409" s="58" t="str">
        <x:f>IF(OR(A409="",AQ409=0),"",STDEVP(BI409:INDEX(BI409:CR409,1,'Настройки'!$B$3)))</x:f>
      </x:c>
      <x:c r="AZ409" s="61" t="str">
        <x:f>IF(OR(A409="",AQ409&lt;'Настройки'!$B$12,AX409&lt;=0,AND('Настройки'!$B$10="Блокировать",COUNTIF(F409:INDEX(F409:AO409,1,'Настройки'!$B$3),"&lt;0")&gt;0)),"",AY409/ABS(AX409))</x:f>
      </x:c>
      <x:c r="BA409" s="49" t="str">
        <x:f>IF(A409="","",IF(AND('Настройки'!$B$10="Блокировать",COUNTIF(F409:INDEX(F409:AO409,1,'Настройки'!$B$3),"&lt;0")&gt;0),"Не определён",IF(AQ409&lt;'Настройки'!$B$12,"Не определён",IF(AX409=0,"Нет спроса",IF(AX409&lt;0,"Не определён",IF(AZ409&lt;='Настройки'!$B$7,"X",IF(AZ409&lt;='Настройки'!$B$8,"Y","Z")))))))</x:f>
      </x:c>
      <x:c r="BB409" s="49" t="str">
        <x:f>IF(OR(A409="",LEN(AW409)&lt;&gt;1,LEN(BA409)&lt;&gt;1),"",AW409&amp;BA409)</x:f>
      </x:c>
      <x:c r="BC409" s="61" t="str">
        <x:f>IF(OR(A409="",AQ409=0),"",(COUNT(BI409:INDEX(BI409:CR409,1,'Настройки'!$B$3))-COUNT(CS409:INDEX(CS409:EB409,1,'Настройки'!$B$3)))/AQ409)</x:f>
      </x:c>
      <x:c r="BD409" s="64" t="str">
        <x:f>IF(OR(A409="",COUNT(CS409:INDEX(CS409:EB409,1,'Настройки'!$B$3))=0),"",AQ409/COUNT(CS409:INDEX(CS409:EB409,1,'Настройки'!$B$3)))</x:f>
      </x:c>
      <x:c r="BE409" s="64" t="str">
        <x:f>IF(OR(A409="",COUNT(CS409:INDEX(CS409:EB409,1,'Настройки'!$B$3))=0),"",IF(AVERAGE(CS409:INDEX(CS409:EB409,1,'Настройки'!$B$3))=0,"",(STDEVP(CS409:INDEX(CS409:EB409,1,'Настройки'!$B$3))/ABS(AVERAGE(CS409:INDEX(CS409:EB409,1,'Настройки'!$B$3))))^2))</x:f>
      </x:c>
      <x:c r="BF409" s="49" t="str">
        <x:f>IF(A409="","",IF(AQ409&lt;3,"Недостаточно",IF(AQ409&lt;6,"Предварительный","Обычный")))</x:f>
      </x:c>
      <x:c r="BG409" s="49" t="str">
        <x:f>IF(A409="","",IF(COUNTIF(F409:INDEX(F409:AO409,1,'Настройки'!$B$3),"&lt;0")&gt;0,IF('Настройки'!$B$10="Блокировать","Отрицательный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"),"")&amp;IF(AQ409&lt;3,"Недостаточно истории. ",IF(AQ409&lt;6,"Предварительная классификация. ",""))&amp;IF(AX409=0,"Нет спроса за горизонт. ","")&amp;IF(AZ409&gt;'Настройки'!$B$11,"Экстремальная вариативность. ",""))</x:f>
      </x:c>
      <x:c r="BH409" s="49" t="str">
        <x:f>IF(A409="","",IFERROR(VLOOKUP(BB409,'Настройки'!$D$3:$E$11,2,FALSE),"Сначала проверьте исходные данные и историю спроса.")&amp;" Уточните срок поставки, MOQ и критичность.")</x:f>
      </x:c>
      <x:c r="BI409" s="50" t="str">
        <x:f>IF(1&gt;'Настройки'!$B$3,"",IF(ISBLANK(F409),IF('Настройки'!$B$9="Нулевой спрос",0,""),IF(F409&lt;0,IF('Настройки'!$B$10="Исключить","",IF('Настройки'!$B$10="Абсолютные значения",ABS(F409),F409)),F409)))</x:f>
      </x:c>
      <x:c r="BJ409" s="50" t="str">
        <x:f>IF(2&gt;'Настройки'!$B$3,"",IF(ISBLANK(G409),IF('Настройки'!$B$9="Нулевой спрос",0,""),IF(G409&lt;0,IF('Настройки'!$B$10="Исключить","",IF('Настройки'!$B$10="Абсолютные значения",ABS(G409),G409)),G409)))</x:f>
      </x:c>
      <x:c r="BK409" s="50" t="str">
        <x:f>IF(3&gt;'Настройки'!$B$3,"",IF(ISBLANK(H409),IF('Настройки'!$B$9="Нулевой спрос",0,""),IF(H409&lt;0,IF('Настройки'!$B$10="Исключить","",IF('Настройки'!$B$10="Абсолютные значения",ABS(H409),H409)),H409)))</x:f>
      </x:c>
      <x:c r="BL409" s="50" t="str">
        <x:f>IF(4&gt;'Настройки'!$B$3,"",IF(ISBLANK(I409),IF('Настройки'!$B$9="Нулевой спрос",0,""),IF(I409&lt;0,IF('Настройки'!$B$10="Исключить","",IF('Настройки'!$B$10="Абсолютные значения",ABS(I409),I409)),I409)))</x:f>
      </x:c>
      <x:c r="BM409" s="50" t="str">
        <x:f>IF(5&gt;'Настройки'!$B$3,"",IF(ISBLANK(J409),IF('Настройки'!$B$9="Нулевой спрос",0,""),IF(J409&lt;0,IF('Настройки'!$B$10="Исключить","",IF('Настройки'!$B$10="Абсолютные значения",ABS(J409),J409)),J409)))</x:f>
      </x:c>
      <x:c r="BN409" s="50" t="str">
        <x:f>IF(6&gt;'Настройки'!$B$3,"",IF(ISBLANK(K409),IF('Настройки'!$B$9="Нулевой спрос",0,""),IF(K409&lt;0,IF('Настройки'!$B$10="Исключить","",IF('Настройки'!$B$10="Абсолютные значения",ABS(K409),K409)),K409)))</x:f>
      </x:c>
      <x:c r="BO409" s="50" t="str">
        <x:f>IF(7&gt;'Настройки'!$B$3,"",IF(ISBLANK(L409),IF('Настройки'!$B$9="Нулевой спрос",0,""),IF(L409&lt;0,IF('Настройки'!$B$10="Исключить","",IF('Настройки'!$B$10="Абсолютные значения",ABS(L409),L409)),L409)))</x:f>
      </x:c>
      <x:c r="BP409" s="50" t="str">
        <x:f>IF(8&gt;'Настройки'!$B$3,"",IF(ISBLANK(M409),IF('Настройки'!$B$9="Нулевой спрос",0,""),IF(M409&lt;0,IF('Настройки'!$B$10="Исключить","",IF('Настройки'!$B$10="Абсолютные значения",ABS(M409),M409)),M409)))</x:f>
      </x:c>
      <x:c r="BQ409" s="50" t="str">
        <x:f>IF(9&gt;'Настройки'!$B$3,"",IF(ISBLANK(N409),IF('Настройки'!$B$9="Нулевой спрос",0,""),IF(N409&lt;0,IF('Настройки'!$B$10="Исключить","",IF('Настройки'!$B$10="Абсолютные значения",ABS(N409),N409)),N409)))</x:f>
      </x:c>
      <x:c r="BR409" s="50" t="str">
        <x:f>IF(10&gt;'Настройки'!$B$3,"",IF(ISBLANK(O409),IF('Настройки'!$B$9="Нулевой спрос",0,""),IF(O409&lt;0,IF('Настройки'!$B$10="Исключить","",IF('Настройки'!$B$10="Абсолютные значения",ABS(O409),O409)),O409)))</x:f>
      </x:c>
      <x:c r="BS409" s="50" t="str">
        <x:f>IF(11&gt;'Настройки'!$B$3,"",IF(ISBLANK(P409),IF('Настройки'!$B$9="Нулевой спрос",0,""),IF(P409&lt;0,IF('Настройки'!$B$10="Исключить","",IF('Настройки'!$B$10="Абсолютные значения",ABS(P409),P409)),P409)))</x:f>
      </x:c>
      <x:c r="BT409" s="50" t="str">
        <x:f>IF(12&gt;'Настройки'!$B$3,"",IF(ISBLANK(Q409),IF('Настройки'!$B$9="Нулевой спрос",0,""),IF(Q409&lt;0,IF('Настройки'!$B$10="Исключить","",IF('Настройки'!$B$10="Абсолютные значения",ABS(Q409),Q409)),Q409)))</x:f>
      </x:c>
      <x:c r="BU409" s="50" t="str">
        <x:f>IF(13&gt;'Настройки'!$B$3,"",IF(ISBLANK(R409),IF('Настройки'!$B$9="Нулевой спрос",0,""),IF(R409&lt;0,IF('Настройки'!$B$10="Исключить","",IF('Настройки'!$B$10="Абсолютные значения",ABS(R409),R409)),R409)))</x:f>
      </x:c>
      <x:c r="BV409" s="50" t="str">
        <x:f>IF(14&gt;'Настройки'!$B$3,"",IF(ISBLANK(S409),IF('Настройки'!$B$9="Нулевой спрос",0,""),IF(S409&lt;0,IF('Настройки'!$B$10="Исключить","",IF('Настройки'!$B$10="Абсолютные значения",ABS(S409),S409)),S409)))</x:f>
      </x:c>
      <x:c r="BW409" s="50" t="str">
        <x:f>IF(15&gt;'Настройки'!$B$3,"",IF(ISBLANK(T409),IF('Настройки'!$B$9="Нулевой спрос",0,""),IF(T409&lt;0,IF('Настройки'!$B$10="Исключить","",IF('Настройки'!$B$10="Абсолютные значения",ABS(T409),T409)),T409)))</x:f>
      </x:c>
      <x:c r="BX409" s="50" t="str">
        <x:f>IF(16&gt;'Настройки'!$B$3,"",IF(ISBLANK(U409),IF('Настройки'!$B$9="Нулевой спрос",0,""),IF(U409&lt;0,IF('Настройки'!$B$10="Исключить","",IF('Настройки'!$B$10="Абсолютные значения",ABS(U409),U409)),U409)))</x:f>
      </x:c>
      <x:c r="BY409" s="50" t="str">
        <x:f>IF(17&gt;'Настройки'!$B$3,"",IF(ISBLANK(V409),IF('Настройки'!$B$9="Нулевой спрос",0,""),IF(V409&lt;0,IF('Настройки'!$B$10="Исключить","",IF('Настройки'!$B$10="Абсолютные значения",ABS(V409),V409)),V409)))</x:f>
      </x:c>
      <x:c r="BZ409" s="50" t="str">
        <x:f>IF(18&gt;'Настройки'!$B$3,"",IF(ISBLANK(W409),IF('Настройки'!$B$9="Нулевой спрос",0,""),IF(W409&lt;0,IF('Настройки'!$B$10="Исключить","",IF('Настройки'!$B$10="Абсолютные значения",ABS(W409),W409)),W409)))</x:f>
      </x:c>
      <x:c r="CA409" s="50" t="str">
        <x:f>IF(19&gt;'Настройки'!$B$3,"",IF(ISBLANK(X409),IF('Настройки'!$B$9="Нулевой спрос",0,""),IF(X409&lt;0,IF('Настройки'!$B$10="Исключить","",IF('Настройки'!$B$10="Абсолютные значения",ABS(X409),X409)),X409)))</x:f>
      </x:c>
      <x:c r="CB409" s="50" t="str">
        <x:f>IF(20&gt;'Настройки'!$B$3,"",IF(ISBLANK(Y409),IF('Настройки'!$B$9="Нулевой спрос",0,""),IF(Y409&lt;0,IF('Настройки'!$B$10="Исключить","",IF('Настройки'!$B$10="Абсолютные значения",ABS(Y409),Y409)),Y409)))</x:f>
      </x:c>
      <x:c r="CC409" s="50" t="str">
        <x:f>IF(21&gt;'Настройки'!$B$3,"",IF(ISBLANK(Z409),IF('Настройки'!$B$9="Нулевой спрос",0,""),IF(Z409&lt;0,IF('Настройки'!$B$10="Исключить","",IF('Настройки'!$B$10="Абсолютные значения",ABS(Z409),Z409)),Z409)))</x:f>
      </x:c>
      <x:c r="CD409" s="50" t="str">
        <x:f>IF(22&gt;'Настройки'!$B$3,"",IF(ISBLANK(AA409),IF('Настройки'!$B$9="Нулевой спрос",0,""),IF(AA409&lt;0,IF('Настройки'!$B$10="Исключить","",IF('Настройки'!$B$10="Абсолютные значения",ABS(AA409),AA409)),AA409)))</x:f>
      </x:c>
      <x:c r="CE409" s="50" t="str">
        <x:f>IF(23&gt;'Настройки'!$B$3,"",IF(ISBLANK(AB409),IF('Настройки'!$B$9="Нулевой спрос",0,""),IF(AB409&lt;0,IF('Настройки'!$B$10="Исключить","",IF('Настройки'!$B$10="Абсолютные значения",ABS(AB409),AB409)),AB409)))</x:f>
      </x:c>
      <x:c r="CF409" s="50" t="str">
        <x:f>IF(24&gt;'Настройки'!$B$3,"",IF(ISBLANK(AC409),IF('Настройки'!$B$9="Нулевой спрос",0,""),IF(AC409&lt;0,IF('Настройки'!$B$10="Исключить","",IF('Настройки'!$B$10="Абсолютные значения",ABS(AC409),AC409)),AC409)))</x:f>
      </x:c>
      <x:c r="CG409" s="50" t="str">
        <x:f>IF(25&gt;'Настройки'!$B$3,"",IF(ISBLANK(AD409),IF('Настройки'!$B$9="Нулевой спрос",0,""),IF(AD409&lt;0,IF('Настройки'!$B$10="Исключить","",IF('Настройки'!$B$10="Абсолютные значения",ABS(AD409),AD409)),AD409)))</x:f>
      </x:c>
      <x:c r="CH409" s="50" t="str">
        <x:f>IF(26&gt;'Настройки'!$B$3,"",IF(ISBLANK(AE409),IF('Настройки'!$B$9="Нулевой спрос",0,""),IF(AE409&lt;0,IF('Настройки'!$B$10="Исключить","",IF('Настройки'!$B$10="Абсолютные значения",ABS(AE409),AE409)),AE409)))</x:f>
      </x:c>
      <x:c r="CI409" s="50" t="str">
        <x:f>IF(27&gt;'Настройки'!$B$3,"",IF(ISBLANK(AF409),IF('Настройки'!$B$9="Нулевой спрос",0,""),IF(AF409&lt;0,IF('Настройки'!$B$10="Исключить","",IF('Настройки'!$B$10="Абсолютные значения",ABS(AF409),AF409)),AF409)))</x:f>
      </x:c>
      <x:c r="CJ409" s="50" t="str">
        <x:f>IF(28&gt;'Настройки'!$B$3,"",IF(ISBLANK(AG409),IF('Настройки'!$B$9="Нулевой спрос",0,""),IF(AG409&lt;0,IF('Настройки'!$B$10="Исключить","",IF('Настройки'!$B$10="Абсолютные значения",ABS(AG409),AG409)),AG409)))</x:f>
      </x:c>
      <x:c r="CK409" s="50" t="str">
        <x:f>IF(29&gt;'Настройки'!$B$3,"",IF(ISBLANK(AH409),IF('Настройки'!$B$9="Нулевой спрос",0,""),IF(AH409&lt;0,IF('Настройки'!$B$10="Исключить","",IF('Настройки'!$B$10="Абсолютные значения",ABS(AH409),AH409)),AH409)))</x:f>
      </x:c>
      <x:c r="CL409" s="50" t="str">
        <x:f>IF(30&gt;'Настройки'!$B$3,"",IF(ISBLANK(AI409),IF('Настройки'!$B$9="Нулевой спрос",0,""),IF(AI409&lt;0,IF('Настройки'!$B$10="Исключить","",IF('Настройки'!$B$10="Абсолютные значения",ABS(AI409),AI409)),AI409)))</x:f>
      </x:c>
      <x:c r="CM409" s="50" t="str">
        <x:f>IF(31&gt;'Настройки'!$B$3,"",IF(ISBLANK(AJ409),IF('Настройки'!$B$9="Нулевой спрос",0,""),IF(AJ409&lt;0,IF('Настройки'!$B$10="Исключить","",IF('Настройки'!$B$10="Абсолютные значения",ABS(AJ409),AJ409)),AJ409)))</x:f>
      </x:c>
      <x:c r="CN409" s="50" t="str">
        <x:f>IF(32&gt;'Настройки'!$B$3,"",IF(ISBLANK(AK409),IF('Настройки'!$B$9="Нулевой спрос",0,""),IF(AK409&lt;0,IF('Настройки'!$B$10="Исключить","",IF('Настройки'!$B$10="Абсолютные значения",ABS(AK409),AK409)),AK409)))</x:f>
      </x:c>
      <x:c r="CO409" s="50" t="str">
        <x:f>IF(33&gt;'Настройки'!$B$3,"",IF(ISBLANK(AL409),IF('Настройки'!$B$9="Нулевой спрос",0,""),IF(AL409&lt;0,IF('Настройки'!$B$10="Исключить","",IF('Настройки'!$B$10="Абсолютные значения",ABS(AL409),AL409)),AL409)))</x:f>
      </x:c>
      <x:c r="CP409" s="50" t="str">
        <x:f>IF(34&gt;'Настройки'!$B$3,"",IF(ISBLANK(AM409),IF('Настройки'!$B$9="Нулевой спрос",0,""),IF(AM409&lt;0,IF('Настройки'!$B$10="Исключить","",IF('Настройки'!$B$10="Абсолютные значения",ABS(AM409),AM409)),AM409)))</x:f>
      </x:c>
      <x:c r="CQ409" s="50" t="str">
        <x:f>IF(35&gt;'Настройки'!$B$3,"",IF(ISBLANK(AN409),IF('Настройки'!$B$9="Нулевой спрос",0,""),IF(AN409&lt;0,IF('Настройки'!$B$10="Исключить","",IF('Настройки'!$B$10="Абсолютные значения",ABS(AN409),AN409)),AN409)))</x:f>
      </x:c>
      <x:c r="CR409" s="50" t="str">
        <x:f>IF(36&gt;'Настройки'!$B$3,"",IF(ISBLANK(AO409),IF('Настройки'!$B$9="Нулевой спрос",0,""),IF(AO409&lt;0,IF('Настройки'!$B$10="Исключить","",IF('Настройки'!$B$10="Абсолютные значения",ABS(AO409),AO409)),AO409)))</x:f>
      </x:c>
      <x:c r="CS409" s="50" t="str">
        <x:f>IF(OR(1&gt;'Настройки'!$B$3,ISBLANK(BI409),BI409=0),"",BI409)</x:f>
      </x:c>
      <x:c r="CT409" s="50" t="str">
        <x:f>IF(OR(2&gt;'Настройки'!$B$3,ISBLANK(BJ409),BJ409=0),"",BJ409)</x:f>
      </x:c>
      <x:c r="CU409" s="50" t="str">
        <x:f>IF(OR(3&gt;'Настройки'!$B$3,ISBLANK(BK409),BK409=0),"",BK409)</x:f>
      </x:c>
      <x:c r="CV409" s="50" t="str">
        <x:f>IF(OR(4&gt;'Настройки'!$B$3,ISBLANK(BL409),BL409=0),"",BL409)</x:f>
      </x:c>
      <x:c r="CW409" s="50" t="str">
        <x:f>IF(OR(5&gt;'Настройки'!$B$3,ISBLANK(BM409),BM409=0),"",BM409)</x:f>
      </x:c>
      <x:c r="CX409" s="50" t="str">
        <x:f>IF(OR(6&gt;'Настройки'!$B$3,ISBLANK(BN409),BN409=0),"",BN409)</x:f>
      </x:c>
      <x:c r="CY409" s="50" t="str">
        <x:f>IF(OR(7&gt;'Настройки'!$B$3,ISBLANK(BO409),BO409=0),"",BO409)</x:f>
      </x:c>
      <x:c r="CZ409" s="50" t="str">
        <x:f>IF(OR(8&gt;'Настройки'!$B$3,ISBLANK(BP409),BP409=0),"",BP409)</x:f>
      </x:c>
      <x:c r="DA409" s="50" t="str">
        <x:f>IF(OR(9&gt;'Настройки'!$B$3,ISBLANK(BQ409),BQ409=0),"",BQ409)</x:f>
      </x:c>
      <x:c r="DB409" s="50" t="str">
        <x:f>IF(OR(10&gt;'Настройки'!$B$3,ISBLANK(BR409),BR409=0),"",BR409)</x:f>
      </x:c>
      <x:c r="DC409" s="50" t="str">
        <x:f>IF(OR(11&gt;'Настройки'!$B$3,ISBLANK(BS409),BS409=0),"",BS409)</x:f>
      </x:c>
      <x:c r="DD409" s="50" t="str">
        <x:f>IF(OR(12&gt;'Настройки'!$B$3,ISBLANK(BT409),BT409=0),"",BT409)</x:f>
      </x:c>
      <x:c r="DE409" s="50" t="str">
        <x:f>IF(OR(13&gt;'Настройки'!$B$3,ISBLANK(BU409),BU409=0),"",BU409)</x:f>
      </x:c>
      <x:c r="DF409" s="50" t="str">
        <x:f>IF(OR(14&gt;'Настройки'!$B$3,ISBLANK(BV409),BV409=0),"",BV409)</x:f>
      </x:c>
      <x:c r="DG409" s="50" t="str">
        <x:f>IF(OR(15&gt;'Настройки'!$B$3,ISBLANK(BW409),BW409=0),"",BW409)</x:f>
      </x:c>
      <x:c r="DH409" s="50" t="str">
        <x:f>IF(OR(16&gt;'Настройки'!$B$3,ISBLANK(BX409),BX409=0),"",BX409)</x:f>
      </x:c>
      <x:c r="DI409" s="50" t="str">
        <x:f>IF(OR(17&gt;'Настройки'!$B$3,ISBLANK(BY409),BY409=0),"",BY409)</x:f>
      </x:c>
      <x:c r="DJ409" s="50" t="str">
        <x:f>IF(OR(18&gt;'Настройки'!$B$3,ISBLANK(BZ409),BZ409=0),"",BZ409)</x:f>
      </x:c>
      <x:c r="DK409" s="50" t="str">
        <x:f>IF(OR(19&gt;'Настройки'!$B$3,ISBLANK(CA409),CA409=0),"",CA409)</x:f>
      </x:c>
      <x:c r="DL409" s="50" t="str">
        <x:f>IF(OR(20&gt;'Настройки'!$B$3,ISBLANK(CB409),CB409=0),"",CB409)</x:f>
      </x:c>
      <x:c r="DM409" s="50" t="str">
        <x:f>IF(OR(21&gt;'Настройки'!$B$3,ISBLANK(CC409),CC409=0),"",CC409)</x:f>
      </x:c>
      <x:c r="DN409" s="50" t="str">
        <x:f>IF(OR(22&gt;'Настройки'!$B$3,ISBLANK(CD409),CD409=0),"",CD409)</x:f>
      </x:c>
      <x:c r="DO409" s="50" t="str">
        <x:f>IF(OR(23&gt;'Настройки'!$B$3,ISBLANK(CE409),CE409=0),"",CE409)</x:f>
      </x:c>
      <x:c r="DP409" s="50" t="str">
        <x:f>IF(OR(24&gt;'Настройки'!$B$3,ISBLANK(CF409),CF409=0),"",CF409)</x:f>
      </x:c>
      <x:c r="DQ409" s="50" t="str">
        <x:f>IF(OR(25&gt;'Настройки'!$B$3,ISBLANK(CG409),CG409=0),"",CG409)</x:f>
      </x:c>
      <x:c r="DR409" s="50" t="str">
        <x:f>IF(OR(26&gt;'Настройки'!$B$3,ISBLANK(CH409),CH409=0),"",CH409)</x:f>
      </x:c>
      <x:c r="DS409" s="50" t="str">
        <x:f>IF(OR(27&gt;'Настройки'!$B$3,ISBLANK(CI409),CI409=0),"",CI409)</x:f>
      </x:c>
      <x:c r="DT409" s="50" t="str">
        <x:f>IF(OR(28&gt;'Настройки'!$B$3,ISBLANK(CJ409),CJ409=0),"",CJ409)</x:f>
      </x:c>
      <x:c r="DU409" s="50" t="str">
        <x:f>IF(OR(29&gt;'Настройки'!$B$3,ISBLANK(CK409),CK409=0),"",CK409)</x:f>
      </x:c>
      <x:c r="DV409" s="50" t="str">
        <x:f>IF(OR(30&gt;'Настройки'!$B$3,ISBLANK(CL409),CL409=0),"",CL409)</x:f>
      </x:c>
      <x:c r="DW409" s="50" t="str">
        <x:f>IF(OR(31&gt;'Настройки'!$B$3,ISBLANK(CM409),CM409=0),"",CM409)</x:f>
      </x:c>
      <x:c r="DX409" s="50" t="str">
        <x:f>IF(OR(32&gt;'Настройки'!$B$3,ISBLANK(CN409),CN409=0),"",CN409)</x:f>
      </x:c>
      <x:c r="DY409" s="50" t="str">
        <x:f>IF(OR(33&gt;'Настройки'!$B$3,ISBLANK(CO409),CO409=0),"",CO409)</x:f>
      </x:c>
      <x:c r="DZ409" s="50" t="str">
        <x:f>IF(OR(34&gt;'Настройки'!$B$3,ISBLANK(CP409),CP409=0),"",CP409)</x:f>
      </x:c>
      <x:c r="EA409" s="50" t="str">
        <x:f>IF(OR(35&gt;'Настройки'!$B$3,ISBLANK(CQ409),CQ409=0),"",CQ409)</x:f>
      </x:c>
      <x:c r="EB409" s="50" t="str">
        <x:f>IF(OR(36&gt;'Настройки'!$B$3,ISBLANK(CR409),CR409=0),"",CR409)</x:f>
      </x:c>
      <x:c r="EC409" s="50" t="str">
        <x:f>IF(A409="","",IF(OR(BB409="AZ",BB409="BZ"),10000+ROW(),IF(AZ409&gt;'Настройки'!$B$11,20000+ROW(),IF(BF409&lt;&gt;"Обычный",30000+ROW(),IF(AX409&lt;=0,40000+ROW(),"")))))</x:f>
      </x:c>
      <x:c r="ED409" s="50" t="str">
        <x:f>IF(EC409="","",COUNTIFS($EC$2:$EC$1001,"&gt;0",$EC$2:$EC$1001,"&lt;"&amp;EC409)+1)</x:f>
      </x:c>
    </x:row>
    <x:row r="410">
      <x:c r="A410" s="115"/>
      <x:c r="B410" s="115"/>
      <x:c r="C410" s="115"/>
      <x:c r="D410" s="118"/>
      <x:c r="E410" s="118"/>
      <x:c r="F410" s="118"/>
      <x:c r="G410" s="118"/>
      <x:c r="H410" s="118"/>
      <x:c r="I410" s="118"/>
      <x:c r="J410" s="118"/>
      <x:c r="K410" s="118"/>
      <x:c r="L410" s="118"/>
      <x:c r="M410" s="118"/>
      <x:c r="N410" s="118"/>
      <x:c r="O410" s="118"/>
      <x:c r="P410" s="118"/>
      <x:c r="Q410" s="118"/>
      <x:c r="R410" s="118"/>
      <x:c r="S410" s="118"/>
      <x:c r="T410" s="118"/>
      <x:c r="U410" s="118"/>
      <x:c r="V410" s="118"/>
      <x:c r="W410" s="118"/>
      <x:c r="X410" s="118"/>
      <x:c r="Y410" s="118"/>
      <x:c r="Z410" s="118"/>
      <x:c r="AA410" s="118"/>
      <x:c r="AB410" s="118"/>
      <x:c r="AC410" s="118"/>
      <x:c r="AD410" s="118"/>
      <x:c r="AE410" s="118"/>
      <x:c r="AF410" s="118"/>
      <x:c r="AG410" s="118"/>
      <x:c r="AH410" s="118"/>
      <x:c r="AI410" s="118"/>
      <x:c r="AJ410" s="118"/>
      <x:c r="AK410" s="118"/>
      <x:c r="AL410" s="118"/>
      <x:c r="AM410" s="118"/>
      <x:c r="AN410" s="118"/>
      <x:c r="AO410" s="118"/>
      <x:c r="AP410" s="115"/>
      <x:c r="AQ410" s="49" t="str">
        <x:f>IF(A410="","",COUNT(BI410:INDEX(BI410:CR410,1,'Настройки'!$B$3)))</x:f>
      </x:c>
      <x:c r="AR410" s="49" t="str">
        <x:f>IF(A410="","",SUM(BI410:INDEX(BI410:CR410,1,'Настройки'!$B$3)))</x:f>
      </x:c>
      <x:c r="AS410" s="58" t="str">
        <x:f>IF(A410="","",IF('Настройки'!$B$4="Стоимость потребления",AR410*D410,IF('Настройки'!$B$4="Количество",AR410,E410)))</x:f>
      </x:c>
      <x:c r="AT410" s="61" t="str">
        <x:f>IF(OR(A410="",AS410&lt;0,SUM($AS$2:$AS$1001)&lt;=0),"",AS410/SUM($AS$2:$AS$1001))</x:f>
      </x:c>
      <x:c r="AU410" s="61" t="str">
        <x:f>IF(OR(A410="",AS410&lt;0,SUM($AS$2:$AS$1001)&lt;=0),"",SUMIFS($AS$2:$AS$1001,$AS$2:$AS$1001,"&gt;"&amp;AS410)/SUM($AS$2:$AS$1001))</x:f>
      </x:c>
      <x:c r="AV410" s="61" t="str">
        <x:f>IF(OR(A410="",AS410&lt;0,SUM($AS$2:$AS$1001)&lt;=0),"",SUMIFS($AS$2:$AS$1001,$AS$2:$AS$1001,"&gt;="&amp;AS410)/SUM($AS$2:$AS$1001))</x:f>
      </x:c>
      <x:c r="AW410" s="49" t="str">
        <x:f>IF(A410="","",IF(SUM($AS$2:$AS$1001)&lt;=0,"Не определён",IF(AS410&lt;0,"Исключение",IF(AU410&lt;'Настройки'!$B$5,"A",IF(AU410&lt;'Настройки'!$B$6,"B","C")))))</x:f>
      </x:c>
      <x:c r="AX410" s="58" t="str">
        <x:f>IF(A410="","",IF(AQ410=0,"",AVERAGE(BI410:INDEX(BI410:CR410,1,'Настройки'!$B$3))))</x:f>
      </x:c>
      <x:c r="AY410" s="58" t="str">
        <x:f>IF(OR(A410="",AQ410=0),"",STDEVP(BI410:INDEX(BI410:CR410,1,'Настройки'!$B$3)))</x:f>
      </x:c>
      <x:c r="AZ410" s="61" t="str">
        <x:f>IF(OR(A410="",AQ410&lt;'Настройки'!$B$12,AX410&lt;=0,AND('Настройки'!$B$10="Блокировать",COUNTIF(F410:INDEX(F410:AO410,1,'Настройки'!$B$3),"&lt;0")&gt;0)),"",AY410/ABS(AX410))</x:f>
      </x:c>
      <x:c r="BA410" s="49" t="str">
        <x:f>IF(A410="","",IF(AND('Настройки'!$B$10="Блокировать",COUNTIF(F410:INDEX(F410:AO410,1,'Настройки'!$B$3),"&lt;0")&gt;0),"Не определён",IF(AQ410&lt;'Настройки'!$B$12,"Не определён",IF(AX410=0,"Нет спроса",IF(AX410&lt;0,"Не определён",IF(AZ410&lt;='Настройки'!$B$7,"X",IF(AZ410&lt;='Настройки'!$B$8,"Y","Z")))))))</x:f>
      </x:c>
      <x:c r="BB410" s="49" t="str">
        <x:f>IF(OR(A410="",LEN(AW410)&lt;&gt;1,LEN(BA410)&lt;&gt;1),"",AW410&amp;BA410)</x:f>
      </x:c>
      <x:c r="BC410" s="61" t="str">
        <x:f>IF(OR(A410="",AQ410=0),"",(COUNT(BI410:INDEX(BI410:CR410,1,'Настройки'!$B$3))-COUNT(CS410:INDEX(CS410:EB410,1,'Настройки'!$B$3)))/AQ410)</x:f>
      </x:c>
      <x:c r="BD410" s="64" t="str">
        <x:f>IF(OR(A410="",COUNT(CS410:INDEX(CS410:EB410,1,'Настройки'!$B$3))=0),"",AQ410/COUNT(CS410:INDEX(CS410:EB410,1,'Настройки'!$B$3)))</x:f>
      </x:c>
      <x:c r="BE410" s="64" t="str">
        <x:f>IF(OR(A410="",COUNT(CS410:INDEX(CS410:EB410,1,'Настройки'!$B$3))=0),"",IF(AVERAGE(CS410:INDEX(CS410:EB410,1,'Настройки'!$B$3))=0,"",(STDEVP(CS410:INDEX(CS410:EB410,1,'Настройки'!$B$3))/ABS(AVERAGE(CS410:INDEX(CS410:EB410,1,'Настройки'!$B$3))))^2))</x:f>
      </x:c>
      <x:c r="BF410" s="49" t="str">
        <x:f>IF(A410="","",IF(AQ410&lt;3,"Недостаточно",IF(AQ410&lt;6,"Предварительный","Обычный")))</x:f>
      </x:c>
      <x:c r="BG410" s="49" t="str">
        <x:f>IF(A410="","",IF(COUNTIF(F410:INDEX(F410:AO410,1,'Настройки'!$B$3),"&lt;0")&gt;0,IF('Настройки'!$B$10="Блокировать","Отрицательный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"),"")&amp;IF(AQ410&lt;3,"Недостаточно истории. ",IF(AQ410&lt;6,"Предварительная классификация. ",""))&amp;IF(AX410=0,"Нет спроса за горизонт. ","")&amp;IF(AZ410&gt;'Настройки'!$B$11,"Экстремальная вариативность. ",""))</x:f>
      </x:c>
      <x:c r="BH410" s="49" t="str">
        <x:f>IF(A410="","",IFERROR(VLOOKUP(BB410,'Настройки'!$D$3:$E$11,2,FALSE),"Сначала проверьте исходные данные и историю спроса.")&amp;" Уточните срок поставки, MOQ и критичность.")</x:f>
      </x:c>
      <x:c r="BI410" s="50" t="str">
        <x:f>IF(1&gt;'Настройки'!$B$3,"",IF(ISBLANK(F410),IF('Настройки'!$B$9="Нулевой спрос",0,""),IF(F410&lt;0,IF('Настройки'!$B$10="Исключить","",IF('Настройки'!$B$10="Абсолютные значения",ABS(F410),F410)),F410)))</x:f>
      </x:c>
      <x:c r="BJ410" s="50" t="str">
        <x:f>IF(2&gt;'Настройки'!$B$3,"",IF(ISBLANK(G410),IF('Настройки'!$B$9="Нулевой спрос",0,""),IF(G410&lt;0,IF('Настройки'!$B$10="Исключить","",IF('Настройки'!$B$10="Абсолютные значения",ABS(G410),G410)),G410)))</x:f>
      </x:c>
      <x:c r="BK410" s="50" t="str">
        <x:f>IF(3&gt;'Настройки'!$B$3,"",IF(ISBLANK(H410),IF('Настройки'!$B$9="Нулевой спрос",0,""),IF(H410&lt;0,IF('Настройки'!$B$10="Исключить","",IF('Настройки'!$B$10="Абсолютные значения",ABS(H410),H410)),H410)))</x:f>
      </x:c>
      <x:c r="BL410" s="50" t="str">
        <x:f>IF(4&gt;'Настройки'!$B$3,"",IF(ISBLANK(I410),IF('Настройки'!$B$9="Нулевой спрос",0,""),IF(I410&lt;0,IF('Настройки'!$B$10="Исключить","",IF('Настройки'!$B$10="Абсолютные значения",ABS(I410),I410)),I410)))</x:f>
      </x:c>
      <x:c r="BM410" s="50" t="str">
        <x:f>IF(5&gt;'Настройки'!$B$3,"",IF(ISBLANK(J410),IF('Настройки'!$B$9="Нулевой спрос",0,""),IF(J410&lt;0,IF('Настройки'!$B$10="Исключить","",IF('Настройки'!$B$10="Абсолютные значения",ABS(J410),J410)),J410)))</x:f>
      </x:c>
      <x:c r="BN410" s="50" t="str">
        <x:f>IF(6&gt;'Настройки'!$B$3,"",IF(ISBLANK(K410),IF('Настройки'!$B$9="Нулевой спрос",0,""),IF(K410&lt;0,IF('Настройки'!$B$10="Исключить","",IF('Настройки'!$B$10="Абсолютные значения",ABS(K410),K410)),K410)))</x:f>
      </x:c>
      <x:c r="BO410" s="50" t="str">
        <x:f>IF(7&gt;'Настройки'!$B$3,"",IF(ISBLANK(L410),IF('Настройки'!$B$9="Нулевой спрос",0,""),IF(L410&lt;0,IF('Настройки'!$B$10="Исключить","",IF('Настройки'!$B$10="Абсолютные значения",ABS(L410),L410)),L410)))</x:f>
      </x:c>
      <x:c r="BP410" s="50" t="str">
        <x:f>IF(8&gt;'Настройки'!$B$3,"",IF(ISBLANK(M410),IF('Настройки'!$B$9="Нулевой спрос",0,""),IF(M410&lt;0,IF('Настройки'!$B$10="Исключить","",IF('Настройки'!$B$10="Абсолютные значения",ABS(M410),M410)),M410)))</x:f>
      </x:c>
      <x:c r="BQ410" s="50" t="str">
        <x:f>IF(9&gt;'Настройки'!$B$3,"",IF(ISBLANK(N410),IF('Настройки'!$B$9="Нулевой спрос",0,""),IF(N410&lt;0,IF('Настройки'!$B$10="Исключить","",IF('Настройки'!$B$10="Абсолютные значения",ABS(N410),N410)),N410)))</x:f>
      </x:c>
      <x:c r="BR410" s="50" t="str">
        <x:f>IF(10&gt;'Настройки'!$B$3,"",IF(ISBLANK(O410),IF('Настройки'!$B$9="Нулевой спрос",0,""),IF(O410&lt;0,IF('Настройки'!$B$10="Исключить","",IF('Настройки'!$B$10="Абсолютные значения",ABS(O410),O410)),O410)))</x:f>
      </x:c>
      <x:c r="BS410" s="50" t="str">
        <x:f>IF(11&gt;'Настройки'!$B$3,"",IF(ISBLANK(P410),IF('Настройки'!$B$9="Нулевой спрос",0,""),IF(P410&lt;0,IF('Настройки'!$B$10="Исключить","",IF('Настройки'!$B$10="Абсолютные значения",ABS(P410),P410)),P410)))</x:f>
      </x:c>
      <x:c r="BT410" s="50" t="str">
        <x:f>IF(12&gt;'Настройки'!$B$3,"",IF(ISBLANK(Q410),IF('Настройки'!$B$9="Нулевой спрос",0,""),IF(Q410&lt;0,IF('Настройки'!$B$10="Исключить","",IF('Настройки'!$B$10="Абсолютные значения",ABS(Q410),Q410)),Q410)))</x:f>
      </x:c>
      <x:c r="BU410" s="50" t="str">
        <x:f>IF(13&gt;'Настройки'!$B$3,"",IF(ISBLANK(R410),IF('Настройки'!$B$9="Нулевой спрос",0,""),IF(R410&lt;0,IF('Настройки'!$B$10="Исключить","",IF('Настройки'!$B$10="Абсолютные значения",ABS(R410),R410)),R410)))</x:f>
      </x:c>
      <x:c r="BV410" s="50" t="str">
        <x:f>IF(14&gt;'Настройки'!$B$3,"",IF(ISBLANK(S410),IF('Настройки'!$B$9="Нулевой спрос",0,""),IF(S410&lt;0,IF('Настройки'!$B$10="Исключить","",IF('Настройки'!$B$10="Абсолютные значения",ABS(S410),S410)),S410)))</x:f>
      </x:c>
      <x:c r="BW410" s="50" t="str">
        <x:f>IF(15&gt;'Настройки'!$B$3,"",IF(ISBLANK(T410),IF('Настройки'!$B$9="Нулевой спрос",0,""),IF(T410&lt;0,IF('Настройки'!$B$10="Исключить","",IF('Настройки'!$B$10="Абсолютные значения",ABS(T410),T410)),T410)))</x:f>
      </x:c>
      <x:c r="BX410" s="50" t="str">
        <x:f>IF(16&gt;'Настройки'!$B$3,"",IF(ISBLANK(U410),IF('Настройки'!$B$9="Нулевой спрос",0,""),IF(U410&lt;0,IF('Настройки'!$B$10="Исключить","",IF('Настройки'!$B$10="Абсолютные значения",ABS(U410),U410)),U410)))</x:f>
      </x:c>
      <x:c r="BY410" s="50" t="str">
        <x:f>IF(17&gt;'Настройки'!$B$3,"",IF(ISBLANK(V410),IF('Настройки'!$B$9="Нулевой спрос",0,""),IF(V410&lt;0,IF('Настройки'!$B$10="Исключить","",IF('Настройки'!$B$10="Абсолютные значения",ABS(V410),V410)),V410)))</x:f>
      </x:c>
      <x:c r="BZ410" s="50" t="str">
        <x:f>IF(18&gt;'Настройки'!$B$3,"",IF(ISBLANK(W410),IF('Настройки'!$B$9="Нулевой спрос",0,""),IF(W410&lt;0,IF('Настройки'!$B$10="Исключить","",IF('Настройки'!$B$10="Абсолютные значения",ABS(W410),W410)),W410)))</x:f>
      </x:c>
      <x:c r="CA410" s="50" t="str">
        <x:f>IF(19&gt;'Настройки'!$B$3,"",IF(ISBLANK(X410),IF('Настройки'!$B$9="Нулевой спрос",0,""),IF(X410&lt;0,IF('Настройки'!$B$10="Исключить","",IF('Настройки'!$B$10="Абсолютные значения",ABS(X410),X410)),X410)))</x:f>
      </x:c>
      <x:c r="CB410" s="50" t="str">
        <x:f>IF(20&gt;'Настройки'!$B$3,"",IF(ISBLANK(Y410),IF('Настройки'!$B$9="Нулевой спрос",0,""),IF(Y410&lt;0,IF('Настройки'!$B$10="Исключить","",IF('Настройки'!$B$10="Абсолютные значения",ABS(Y410),Y410)),Y410)))</x:f>
      </x:c>
      <x:c r="CC410" s="50" t="str">
        <x:f>IF(21&gt;'Настройки'!$B$3,"",IF(ISBLANK(Z410),IF('Настройки'!$B$9="Нулевой спрос",0,""),IF(Z410&lt;0,IF('Настройки'!$B$10="Исключить","",IF('Настройки'!$B$10="Абсолютные значения",ABS(Z410),Z410)),Z410)))</x:f>
      </x:c>
      <x:c r="CD410" s="50" t="str">
        <x:f>IF(22&gt;'Настройки'!$B$3,"",IF(ISBLANK(AA410),IF('Настройки'!$B$9="Нулевой спрос",0,""),IF(AA410&lt;0,IF('Настройки'!$B$10="Исключить","",IF('Настройки'!$B$10="Абсолютные значения",ABS(AA410),AA410)),AA410)))</x:f>
      </x:c>
      <x:c r="CE410" s="50" t="str">
        <x:f>IF(23&gt;'Настройки'!$B$3,"",IF(ISBLANK(AB410),IF('Настройки'!$B$9="Нулевой спрос",0,""),IF(AB410&lt;0,IF('Настройки'!$B$10="Исключить","",IF('Настройки'!$B$10="Абсолютные значения",ABS(AB410),AB410)),AB410)))</x:f>
      </x:c>
      <x:c r="CF410" s="50" t="str">
        <x:f>IF(24&gt;'Настройки'!$B$3,"",IF(ISBLANK(AC410),IF('Настройки'!$B$9="Нулевой спрос",0,""),IF(AC410&lt;0,IF('Настройки'!$B$10="Исключить","",IF('Настройки'!$B$10="Абсолютные значения",ABS(AC410),AC410)),AC410)))</x:f>
      </x:c>
      <x:c r="CG410" s="50" t="str">
        <x:f>IF(25&gt;'Настройки'!$B$3,"",IF(ISBLANK(AD410),IF('Настройки'!$B$9="Нулевой спрос",0,""),IF(AD410&lt;0,IF('Настройки'!$B$10="Исключить","",IF('Настройки'!$B$10="Абсолютные значения",ABS(AD410),AD410)),AD410)))</x:f>
      </x:c>
      <x:c r="CH410" s="50" t="str">
        <x:f>IF(26&gt;'Настройки'!$B$3,"",IF(ISBLANK(AE410),IF('Настройки'!$B$9="Нулевой спрос",0,""),IF(AE410&lt;0,IF('Настройки'!$B$10="Исключить","",IF('Настройки'!$B$10="Абсолютные значения",ABS(AE410),AE410)),AE410)))</x:f>
      </x:c>
      <x:c r="CI410" s="50" t="str">
        <x:f>IF(27&gt;'Настройки'!$B$3,"",IF(ISBLANK(AF410),IF('Настройки'!$B$9="Нулевой спрос",0,""),IF(AF410&lt;0,IF('Настройки'!$B$10="Исключить","",IF('Настройки'!$B$10="Абсолютные значения",ABS(AF410),AF410)),AF410)))</x:f>
      </x:c>
      <x:c r="CJ410" s="50" t="str">
        <x:f>IF(28&gt;'Настройки'!$B$3,"",IF(ISBLANK(AG410),IF('Настройки'!$B$9="Нулевой спрос",0,""),IF(AG410&lt;0,IF('Настройки'!$B$10="Исключить","",IF('Настройки'!$B$10="Абсолютные значения",ABS(AG410),AG410)),AG410)))</x:f>
      </x:c>
      <x:c r="CK410" s="50" t="str">
        <x:f>IF(29&gt;'Настройки'!$B$3,"",IF(ISBLANK(AH410),IF('Настройки'!$B$9="Нулевой спрос",0,""),IF(AH410&lt;0,IF('Настройки'!$B$10="Исключить","",IF('Настройки'!$B$10="Абсолютные значения",ABS(AH410),AH410)),AH410)))</x:f>
      </x:c>
      <x:c r="CL410" s="50" t="str">
        <x:f>IF(30&gt;'Настройки'!$B$3,"",IF(ISBLANK(AI410),IF('Настройки'!$B$9="Нулевой спрос",0,""),IF(AI410&lt;0,IF('Настройки'!$B$10="Исключить","",IF('Настройки'!$B$10="Абсолютные значения",ABS(AI410),AI410)),AI410)))</x:f>
      </x:c>
      <x:c r="CM410" s="50" t="str">
        <x:f>IF(31&gt;'Настройки'!$B$3,"",IF(ISBLANK(AJ410),IF('Настройки'!$B$9="Нулевой спрос",0,""),IF(AJ410&lt;0,IF('Настройки'!$B$10="Исключить","",IF('Настройки'!$B$10="Абсолютные значения",ABS(AJ410),AJ410)),AJ410)))</x:f>
      </x:c>
      <x:c r="CN410" s="50" t="str">
        <x:f>IF(32&gt;'Настройки'!$B$3,"",IF(ISBLANK(AK410),IF('Настройки'!$B$9="Нулевой спрос",0,""),IF(AK410&lt;0,IF('Настройки'!$B$10="Исключить","",IF('Настройки'!$B$10="Абсолютные значения",ABS(AK410),AK410)),AK410)))</x:f>
      </x:c>
      <x:c r="CO410" s="50" t="str">
        <x:f>IF(33&gt;'Настройки'!$B$3,"",IF(ISBLANK(AL410),IF('Настройки'!$B$9="Нулевой спрос",0,""),IF(AL410&lt;0,IF('Настройки'!$B$10="Исключить","",IF('Настройки'!$B$10="Абсолютные значения",ABS(AL410),AL410)),AL410)))</x:f>
      </x:c>
      <x:c r="CP410" s="50" t="str">
        <x:f>IF(34&gt;'Настройки'!$B$3,"",IF(ISBLANK(AM410),IF('Настройки'!$B$9="Нулевой спрос",0,""),IF(AM410&lt;0,IF('Настройки'!$B$10="Исключить","",IF('Настройки'!$B$10="Абсолютные значения",ABS(AM410),AM410)),AM410)))</x:f>
      </x:c>
      <x:c r="CQ410" s="50" t="str">
        <x:f>IF(35&gt;'Настройки'!$B$3,"",IF(ISBLANK(AN410),IF('Настройки'!$B$9="Нулевой спрос",0,""),IF(AN410&lt;0,IF('Настройки'!$B$10="Исключить","",IF('Настройки'!$B$10="Абсолютные значения",ABS(AN410),AN410)),AN410)))</x:f>
      </x:c>
      <x:c r="CR410" s="50" t="str">
        <x:f>IF(36&gt;'Настройки'!$B$3,"",IF(ISBLANK(AO410),IF('Настройки'!$B$9="Нулевой спрос",0,""),IF(AO410&lt;0,IF('Настройки'!$B$10="Исключить","",IF('Настройки'!$B$10="Абсолютные значения",ABS(AO410),AO410)),AO410)))</x:f>
      </x:c>
      <x:c r="CS410" s="50" t="str">
        <x:f>IF(OR(1&gt;'Настройки'!$B$3,ISBLANK(BI410),BI410=0),"",BI410)</x:f>
      </x:c>
      <x:c r="CT410" s="50" t="str">
        <x:f>IF(OR(2&gt;'Настройки'!$B$3,ISBLANK(BJ410),BJ410=0),"",BJ410)</x:f>
      </x:c>
      <x:c r="CU410" s="50" t="str">
        <x:f>IF(OR(3&gt;'Настройки'!$B$3,ISBLANK(BK410),BK410=0),"",BK410)</x:f>
      </x:c>
      <x:c r="CV410" s="50" t="str">
        <x:f>IF(OR(4&gt;'Настройки'!$B$3,ISBLANK(BL410),BL410=0),"",BL410)</x:f>
      </x:c>
      <x:c r="CW410" s="50" t="str">
        <x:f>IF(OR(5&gt;'Настройки'!$B$3,ISBLANK(BM410),BM410=0),"",BM410)</x:f>
      </x:c>
      <x:c r="CX410" s="50" t="str">
        <x:f>IF(OR(6&gt;'Настройки'!$B$3,ISBLANK(BN410),BN410=0),"",BN410)</x:f>
      </x:c>
      <x:c r="CY410" s="50" t="str">
        <x:f>IF(OR(7&gt;'Настройки'!$B$3,ISBLANK(BO410),BO410=0),"",BO410)</x:f>
      </x:c>
      <x:c r="CZ410" s="50" t="str">
        <x:f>IF(OR(8&gt;'Настройки'!$B$3,ISBLANK(BP410),BP410=0),"",BP410)</x:f>
      </x:c>
      <x:c r="DA410" s="50" t="str">
        <x:f>IF(OR(9&gt;'Настройки'!$B$3,ISBLANK(BQ410),BQ410=0),"",BQ410)</x:f>
      </x:c>
      <x:c r="DB410" s="50" t="str">
        <x:f>IF(OR(10&gt;'Настройки'!$B$3,ISBLANK(BR410),BR410=0),"",BR410)</x:f>
      </x:c>
      <x:c r="DC410" s="50" t="str">
        <x:f>IF(OR(11&gt;'Настройки'!$B$3,ISBLANK(BS410),BS410=0),"",BS410)</x:f>
      </x:c>
      <x:c r="DD410" s="50" t="str">
        <x:f>IF(OR(12&gt;'Настройки'!$B$3,ISBLANK(BT410),BT410=0),"",BT410)</x:f>
      </x:c>
      <x:c r="DE410" s="50" t="str">
        <x:f>IF(OR(13&gt;'Настройки'!$B$3,ISBLANK(BU410),BU410=0),"",BU410)</x:f>
      </x:c>
      <x:c r="DF410" s="50" t="str">
        <x:f>IF(OR(14&gt;'Настройки'!$B$3,ISBLANK(BV410),BV410=0),"",BV410)</x:f>
      </x:c>
      <x:c r="DG410" s="50" t="str">
        <x:f>IF(OR(15&gt;'Настройки'!$B$3,ISBLANK(BW410),BW410=0),"",BW410)</x:f>
      </x:c>
      <x:c r="DH410" s="50" t="str">
        <x:f>IF(OR(16&gt;'Настройки'!$B$3,ISBLANK(BX410),BX410=0),"",BX410)</x:f>
      </x:c>
      <x:c r="DI410" s="50" t="str">
        <x:f>IF(OR(17&gt;'Настройки'!$B$3,ISBLANK(BY410),BY410=0),"",BY410)</x:f>
      </x:c>
      <x:c r="DJ410" s="50" t="str">
        <x:f>IF(OR(18&gt;'Настройки'!$B$3,ISBLANK(BZ410),BZ410=0),"",BZ410)</x:f>
      </x:c>
      <x:c r="DK410" s="50" t="str">
        <x:f>IF(OR(19&gt;'Настройки'!$B$3,ISBLANK(CA410),CA410=0),"",CA410)</x:f>
      </x:c>
      <x:c r="DL410" s="50" t="str">
        <x:f>IF(OR(20&gt;'Настройки'!$B$3,ISBLANK(CB410),CB410=0),"",CB410)</x:f>
      </x:c>
      <x:c r="DM410" s="50" t="str">
        <x:f>IF(OR(21&gt;'Настройки'!$B$3,ISBLANK(CC410),CC410=0),"",CC410)</x:f>
      </x:c>
      <x:c r="DN410" s="50" t="str">
        <x:f>IF(OR(22&gt;'Настройки'!$B$3,ISBLANK(CD410),CD410=0),"",CD410)</x:f>
      </x:c>
      <x:c r="DO410" s="50" t="str">
        <x:f>IF(OR(23&gt;'Настройки'!$B$3,ISBLANK(CE410),CE410=0),"",CE410)</x:f>
      </x:c>
      <x:c r="DP410" s="50" t="str">
        <x:f>IF(OR(24&gt;'Настройки'!$B$3,ISBLANK(CF410),CF410=0),"",CF410)</x:f>
      </x:c>
      <x:c r="DQ410" s="50" t="str">
        <x:f>IF(OR(25&gt;'Настройки'!$B$3,ISBLANK(CG410),CG410=0),"",CG410)</x:f>
      </x:c>
      <x:c r="DR410" s="50" t="str">
        <x:f>IF(OR(26&gt;'Настройки'!$B$3,ISBLANK(CH410),CH410=0),"",CH410)</x:f>
      </x:c>
      <x:c r="DS410" s="50" t="str">
        <x:f>IF(OR(27&gt;'Настройки'!$B$3,ISBLANK(CI410),CI410=0),"",CI410)</x:f>
      </x:c>
      <x:c r="DT410" s="50" t="str">
        <x:f>IF(OR(28&gt;'Настройки'!$B$3,ISBLANK(CJ410),CJ410=0),"",CJ410)</x:f>
      </x:c>
      <x:c r="DU410" s="50" t="str">
        <x:f>IF(OR(29&gt;'Настройки'!$B$3,ISBLANK(CK410),CK410=0),"",CK410)</x:f>
      </x:c>
      <x:c r="DV410" s="50" t="str">
        <x:f>IF(OR(30&gt;'Настройки'!$B$3,ISBLANK(CL410),CL410=0),"",CL410)</x:f>
      </x:c>
      <x:c r="DW410" s="50" t="str">
        <x:f>IF(OR(31&gt;'Настройки'!$B$3,ISBLANK(CM410),CM410=0),"",CM410)</x:f>
      </x:c>
      <x:c r="DX410" s="50" t="str">
        <x:f>IF(OR(32&gt;'Настройки'!$B$3,ISBLANK(CN410),CN410=0),"",CN410)</x:f>
      </x:c>
      <x:c r="DY410" s="50" t="str">
        <x:f>IF(OR(33&gt;'Настройки'!$B$3,ISBLANK(CO410),CO410=0),"",CO410)</x:f>
      </x:c>
      <x:c r="DZ410" s="50" t="str">
        <x:f>IF(OR(34&gt;'Настройки'!$B$3,ISBLANK(CP410),CP410=0),"",CP410)</x:f>
      </x:c>
      <x:c r="EA410" s="50" t="str">
        <x:f>IF(OR(35&gt;'Настройки'!$B$3,ISBLANK(CQ410),CQ410=0),"",CQ410)</x:f>
      </x:c>
      <x:c r="EB410" s="50" t="str">
        <x:f>IF(OR(36&gt;'Настройки'!$B$3,ISBLANK(CR410),CR410=0),"",CR410)</x:f>
      </x:c>
      <x:c r="EC410" s="50" t="str">
        <x:f>IF(A410="","",IF(OR(BB410="AZ",BB410="BZ"),10000+ROW(),IF(AZ410&gt;'Настройки'!$B$11,20000+ROW(),IF(BF410&lt;&gt;"Обычный",30000+ROW(),IF(AX410&lt;=0,40000+ROW(),"")))))</x:f>
      </x:c>
      <x:c r="ED410" s="50" t="str">
        <x:f>IF(EC410="","",COUNTIFS($EC$2:$EC$1001,"&gt;0",$EC$2:$EC$1001,"&lt;"&amp;EC410)+1)</x:f>
      </x:c>
    </x:row>
    <x:row r="411">
      <x:c r="A411" s="115"/>
      <x:c r="B411" s="115"/>
      <x:c r="C411" s="115"/>
      <x:c r="D411" s="118"/>
      <x:c r="E411" s="118"/>
      <x:c r="F411" s="118"/>
      <x:c r="G411" s="118"/>
      <x:c r="H411" s="118"/>
      <x:c r="I411" s="118"/>
      <x:c r="J411" s="118"/>
      <x:c r="K411" s="118"/>
      <x:c r="L411" s="118"/>
      <x:c r="M411" s="118"/>
      <x:c r="N411" s="118"/>
      <x:c r="O411" s="118"/>
      <x:c r="P411" s="118"/>
      <x:c r="Q411" s="118"/>
      <x:c r="R411" s="118"/>
      <x:c r="S411" s="118"/>
      <x:c r="T411" s="118"/>
      <x:c r="U411" s="118"/>
      <x:c r="V411" s="118"/>
      <x:c r="W411" s="118"/>
      <x:c r="X411" s="118"/>
      <x:c r="Y411" s="118"/>
      <x:c r="Z411" s="118"/>
      <x:c r="AA411" s="118"/>
      <x:c r="AB411" s="118"/>
      <x:c r="AC411" s="118"/>
      <x:c r="AD411" s="118"/>
      <x:c r="AE411" s="118"/>
      <x:c r="AF411" s="118"/>
      <x:c r="AG411" s="118"/>
      <x:c r="AH411" s="118"/>
      <x:c r="AI411" s="118"/>
      <x:c r="AJ411" s="118"/>
      <x:c r="AK411" s="118"/>
      <x:c r="AL411" s="118"/>
      <x:c r="AM411" s="118"/>
      <x:c r="AN411" s="118"/>
      <x:c r="AO411" s="118"/>
      <x:c r="AP411" s="115"/>
      <x:c r="AQ411" s="49" t="str">
        <x:f>IF(A411="","",COUNT(BI411:INDEX(BI411:CR411,1,'Настройки'!$B$3)))</x:f>
      </x:c>
      <x:c r="AR411" s="49" t="str">
        <x:f>IF(A411="","",SUM(BI411:INDEX(BI411:CR411,1,'Настройки'!$B$3)))</x:f>
      </x:c>
      <x:c r="AS411" s="58" t="str">
        <x:f>IF(A411="","",IF('Настройки'!$B$4="Стоимость потребления",AR411*D411,IF('Настройки'!$B$4="Количество",AR411,E411)))</x:f>
      </x:c>
      <x:c r="AT411" s="61" t="str">
        <x:f>IF(OR(A411="",AS411&lt;0,SUM($AS$2:$AS$1001)&lt;=0),"",AS411/SUM($AS$2:$AS$1001))</x:f>
      </x:c>
      <x:c r="AU411" s="61" t="str">
        <x:f>IF(OR(A411="",AS411&lt;0,SUM($AS$2:$AS$1001)&lt;=0),"",SUMIFS($AS$2:$AS$1001,$AS$2:$AS$1001,"&gt;"&amp;AS411)/SUM($AS$2:$AS$1001))</x:f>
      </x:c>
      <x:c r="AV411" s="61" t="str">
        <x:f>IF(OR(A411="",AS411&lt;0,SUM($AS$2:$AS$1001)&lt;=0),"",SUMIFS($AS$2:$AS$1001,$AS$2:$AS$1001,"&gt;="&amp;AS411)/SUM($AS$2:$AS$1001))</x:f>
      </x:c>
      <x:c r="AW411" s="49" t="str">
        <x:f>IF(A411="","",IF(SUM($AS$2:$AS$1001)&lt;=0,"Не определён",IF(AS411&lt;0,"Исключение",IF(AU411&lt;'Настройки'!$B$5,"A",IF(AU411&lt;'Настройки'!$B$6,"B","C")))))</x:f>
      </x:c>
      <x:c r="AX411" s="58" t="str">
        <x:f>IF(A411="","",IF(AQ411=0,"",AVERAGE(BI411:INDEX(BI411:CR411,1,'Настройки'!$B$3))))</x:f>
      </x:c>
      <x:c r="AY411" s="58" t="str">
        <x:f>IF(OR(A411="",AQ411=0),"",STDEVP(BI411:INDEX(BI411:CR411,1,'Настройки'!$B$3)))</x:f>
      </x:c>
      <x:c r="AZ411" s="61" t="str">
        <x:f>IF(OR(A411="",AQ411&lt;'Настройки'!$B$12,AX411&lt;=0,AND('Настройки'!$B$10="Блокировать",COUNTIF(F411:INDEX(F411:AO411,1,'Настройки'!$B$3),"&lt;0")&gt;0)),"",AY411/ABS(AX411))</x:f>
      </x:c>
      <x:c r="BA411" s="49" t="str">
        <x:f>IF(A411="","",IF(AND('Настройки'!$B$10="Блокировать",COUNTIF(F411:INDEX(F411:AO411,1,'Настройки'!$B$3),"&lt;0")&gt;0),"Не определён",IF(AQ411&lt;'Настройки'!$B$12,"Не определён",IF(AX411=0,"Нет спроса",IF(AX411&lt;0,"Не определён",IF(AZ411&lt;='Настройки'!$B$7,"X",IF(AZ411&lt;='Настройки'!$B$8,"Y","Z")))))))</x:f>
      </x:c>
      <x:c r="BB411" s="49" t="str">
        <x:f>IF(OR(A411="",LEN(AW411)&lt;&gt;1,LEN(BA411)&lt;&gt;1),"",AW411&amp;BA411)</x:f>
      </x:c>
      <x:c r="BC411" s="61" t="str">
        <x:f>IF(OR(A411="",AQ411=0),"",(COUNT(BI411:INDEX(BI411:CR411,1,'Настройки'!$B$3))-COUNT(CS411:INDEX(CS411:EB411,1,'Настройки'!$B$3)))/AQ411)</x:f>
      </x:c>
      <x:c r="BD411" s="64" t="str">
        <x:f>IF(OR(A411="",COUNT(CS411:INDEX(CS411:EB411,1,'Настройки'!$B$3))=0),"",AQ411/COUNT(CS411:INDEX(CS411:EB411,1,'Настройки'!$B$3)))</x:f>
      </x:c>
      <x:c r="BE411" s="64" t="str">
        <x:f>IF(OR(A411="",COUNT(CS411:INDEX(CS411:EB411,1,'Настройки'!$B$3))=0),"",IF(AVERAGE(CS411:INDEX(CS411:EB411,1,'Настройки'!$B$3))=0,"",(STDEVP(CS411:INDEX(CS411:EB411,1,'Настройки'!$B$3))/ABS(AVERAGE(CS411:INDEX(CS411:EB411,1,'Настройки'!$B$3))))^2))</x:f>
      </x:c>
      <x:c r="BF411" s="49" t="str">
        <x:f>IF(A411="","",IF(AQ411&lt;3,"Недостаточно",IF(AQ411&lt;6,"Предварительный","Обычный")))</x:f>
      </x:c>
      <x:c r="BG411" s="49" t="str">
        <x:f>IF(A411="","",IF(COUNTIF(F411:INDEX(F411:AO411,1,'Настройки'!$B$3),"&lt;0")&gt;0,IF('Настройки'!$B$10="Блокировать","Отрицательный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"),"")&amp;IF(AQ411&lt;3,"Недостаточно истории. ",IF(AQ411&lt;6,"Предварительная классификация. ",""))&amp;IF(AX411=0,"Нет спроса за горизонт. ","")&amp;IF(AZ411&gt;'Настройки'!$B$11,"Экстремальная вариативность. ",""))</x:f>
      </x:c>
      <x:c r="BH411" s="49" t="str">
        <x:f>IF(A411="","",IFERROR(VLOOKUP(BB411,'Настройки'!$D$3:$E$11,2,FALSE),"Сначала проверьте исходные данные и историю спроса.")&amp;" Уточните срок поставки, MOQ и критичность.")</x:f>
      </x:c>
      <x:c r="BI411" s="50" t="str">
        <x:f>IF(1&gt;'Настройки'!$B$3,"",IF(ISBLANK(F411),IF('Настройки'!$B$9="Нулевой спрос",0,""),IF(F411&lt;0,IF('Настройки'!$B$10="Исключить","",IF('Настройки'!$B$10="Абсолютные значения",ABS(F411),F411)),F411)))</x:f>
      </x:c>
      <x:c r="BJ411" s="50" t="str">
        <x:f>IF(2&gt;'Настройки'!$B$3,"",IF(ISBLANK(G411),IF('Настройки'!$B$9="Нулевой спрос",0,""),IF(G411&lt;0,IF('Настройки'!$B$10="Исключить","",IF('Настройки'!$B$10="Абсолютные значения",ABS(G411),G411)),G411)))</x:f>
      </x:c>
      <x:c r="BK411" s="50" t="str">
        <x:f>IF(3&gt;'Настройки'!$B$3,"",IF(ISBLANK(H411),IF('Настройки'!$B$9="Нулевой спрос",0,""),IF(H411&lt;0,IF('Настройки'!$B$10="Исключить","",IF('Настройки'!$B$10="Абсолютные значения",ABS(H411),H411)),H411)))</x:f>
      </x:c>
      <x:c r="BL411" s="50" t="str">
        <x:f>IF(4&gt;'Настройки'!$B$3,"",IF(ISBLANK(I411),IF('Настройки'!$B$9="Нулевой спрос",0,""),IF(I411&lt;0,IF('Настройки'!$B$10="Исключить","",IF('Настройки'!$B$10="Абсолютные значения",ABS(I411),I411)),I411)))</x:f>
      </x:c>
      <x:c r="BM411" s="50" t="str">
        <x:f>IF(5&gt;'Настройки'!$B$3,"",IF(ISBLANK(J411),IF('Настройки'!$B$9="Нулевой спрос",0,""),IF(J411&lt;0,IF('Настройки'!$B$10="Исключить","",IF('Настройки'!$B$10="Абсолютные значения",ABS(J411),J411)),J411)))</x:f>
      </x:c>
      <x:c r="BN411" s="50" t="str">
        <x:f>IF(6&gt;'Настройки'!$B$3,"",IF(ISBLANK(K411),IF('Настройки'!$B$9="Нулевой спрос",0,""),IF(K411&lt;0,IF('Настройки'!$B$10="Исключить","",IF('Настройки'!$B$10="Абсолютные значения",ABS(K411),K411)),K411)))</x:f>
      </x:c>
      <x:c r="BO411" s="50" t="str">
        <x:f>IF(7&gt;'Настройки'!$B$3,"",IF(ISBLANK(L411),IF('Настройки'!$B$9="Нулевой спрос",0,""),IF(L411&lt;0,IF('Настройки'!$B$10="Исключить","",IF('Настройки'!$B$10="Абсолютные значения",ABS(L411),L411)),L411)))</x:f>
      </x:c>
      <x:c r="BP411" s="50" t="str">
        <x:f>IF(8&gt;'Настройки'!$B$3,"",IF(ISBLANK(M411),IF('Настройки'!$B$9="Нулевой спрос",0,""),IF(M411&lt;0,IF('Настройки'!$B$10="Исключить","",IF('Настройки'!$B$10="Абсолютные значения",ABS(M411),M411)),M411)))</x:f>
      </x:c>
      <x:c r="BQ411" s="50" t="str">
        <x:f>IF(9&gt;'Настройки'!$B$3,"",IF(ISBLANK(N411),IF('Настройки'!$B$9="Нулевой спрос",0,""),IF(N411&lt;0,IF('Настройки'!$B$10="Исключить","",IF('Настройки'!$B$10="Абсолютные значения",ABS(N411),N411)),N411)))</x:f>
      </x:c>
      <x:c r="BR411" s="50" t="str">
        <x:f>IF(10&gt;'Настройки'!$B$3,"",IF(ISBLANK(O411),IF('Настройки'!$B$9="Нулевой спрос",0,""),IF(O411&lt;0,IF('Настройки'!$B$10="Исключить","",IF('Настройки'!$B$10="Абсолютные значения",ABS(O411),O411)),O411)))</x:f>
      </x:c>
      <x:c r="BS411" s="50" t="str">
        <x:f>IF(11&gt;'Настройки'!$B$3,"",IF(ISBLANK(P411),IF('Настройки'!$B$9="Нулевой спрос",0,""),IF(P411&lt;0,IF('Настройки'!$B$10="Исключить","",IF('Настройки'!$B$10="Абсолютные значения",ABS(P411),P411)),P411)))</x:f>
      </x:c>
      <x:c r="BT411" s="50" t="str">
        <x:f>IF(12&gt;'Настройки'!$B$3,"",IF(ISBLANK(Q411),IF('Настройки'!$B$9="Нулевой спрос",0,""),IF(Q411&lt;0,IF('Настройки'!$B$10="Исключить","",IF('Настройки'!$B$10="Абсолютные значения",ABS(Q411),Q411)),Q411)))</x:f>
      </x:c>
      <x:c r="BU411" s="50" t="str">
        <x:f>IF(13&gt;'Настройки'!$B$3,"",IF(ISBLANK(R411),IF('Настройки'!$B$9="Нулевой спрос",0,""),IF(R411&lt;0,IF('Настройки'!$B$10="Исключить","",IF('Настройки'!$B$10="Абсолютные значения",ABS(R411),R411)),R411)))</x:f>
      </x:c>
      <x:c r="BV411" s="50" t="str">
        <x:f>IF(14&gt;'Настройки'!$B$3,"",IF(ISBLANK(S411),IF('Настройки'!$B$9="Нулевой спрос",0,""),IF(S411&lt;0,IF('Настройки'!$B$10="Исключить","",IF('Настройки'!$B$10="Абсолютные значения",ABS(S411),S411)),S411)))</x:f>
      </x:c>
      <x:c r="BW411" s="50" t="str">
        <x:f>IF(15&gt;'Настройки'!$B$3,"",IF(ISBLANK(T411),IF('Настройки'!$B$9="Нулевой спрос",0,""),IF(T411&lt;0,IF('Настройки'!$B$10="Исключить","",IF('Настройки'!$B$10="Абсолютные значения",ABS(T411),T411)),T411)))</x:f>
      </x:c>
      <x:c r="BX411" s="50" t="str">
        <x:f>IF(16&gt;'Настройки'!$B$3,"",IF(ISBLANK(U411),IF('Настройки'!$B$9="Нулевой спрос",0,""),IF(U411&lt;0,IF('Настройки'!$B$10="Исключить","",IF('Настройки'!$B$10="Абсолютные значения",ABS(U411),U411)),U411)))</x:f>
      </x:c>
      <x:c r="BY411" s="50" t="str">
        <x:f>IF(17&gt;'Настройки'!$B$3,"",IF(ISBLANK(V411),IF('Настройки'!$B$9="Нулевой спрос",0,""),IF(V411&lt;0,IF('Настройки'!$B$10="Исключить","",IF('Настройки'!$B$10="Абсолютные значения",ABS(V411),V411)),V411)))</x:f>
      </x:c>
      <x:c r="BZ411" s="50" t="str">
        <x:f>IF(18&gt;'Настройки'!$B$3,"",IF(ISBLANK(W411),IF('Настройки'!$B$9="Нулевой спрос",0,""),IF(W411&lt;0,IF('Настройки'!$B$10="Исключить","",IF('Настройки'!$B$10="Абсолютные значения",ABS(W411),W411)),W411)))</x:f>
      </x:c>
      <x:c r="CA411" s="50" t="str">
        <x:f>IF(19&gt;'Настройки'!$B$3,"",IF(ISBLANK(X411),IF('Настройки'!$B$9="Нулевой спрос",0,""),IF(X411&lt;0,IF('Настройки'!$B$10="Исключить","",IF('Настройки'!$B$10="Абсолютные значения",ABS(X411),X411)),X411)))</x:f>
      </x:c>
      <x:c r="CB411" s="50" t="str">
        <x:f>IF(20&gt;'Настройки'!$B$3,"",IF(ISBLANK(Y411),IF('Настройки'!$B$9="Нулевой спрос",0,""),IF(Y411&lt;0,IF('Настройки'!$B$10="Исключить","",IF('Настройки'!$B$10="Абсолютные значения",ABS(Y411),Y411)),Y411)))</x:f>
      </x:c>
      <x:c r="CC411" s="50" t="str">
        <x:f>IF(21&gt;'Настройки'!$B$3,"",IF(ISBLANK(Z411),IF('Настройки'!$B$9="Нулевой спрос",0,""),IF(Z411&lt;0,IF('Настройки'!$B$10="Исключить","",IF('Настройки'!$B$10="Абсолютные значения",ABS(Z411),Z411)),Z411)))</x:f>
      </x:c>
      <x:c r="CD411" s="50" t="str">
        <x:f>IF(22&gt;'Настройки'!$B$3,"",IF(ISBLANK(AA411),IF('Настройки'!$B$9="Нулевой спрос",0,""),IF(AA411&lt;0,IF('Настройки'!$B$10="Исключить","",IF('Настройки'!$B$10="Абсолютные значения",ABS(AA411),AA411)),AA411)))</x:f>
      </x:c>
      <x:c r="CE411" s="50" t="str">
        <x:f>IF(23&gt;'Настройки'!$B$3,"",IF(ISBLANK(AB411),IF('Настройки'!$B$9="Нулевой спрос",0,""),IF(AB411&lt;0,IF('Настройки'!$B$10="Исключить","",IF('Настройки'!$B$10="Абсолютные значения",ABS(AB411),AB411)),AB411)))</x:f>
      </x:c>
      <x:c r="CF411" s="50" t="str">
        <x:f>IF(24&gt;'Настройки'!$B$3,"",IF(ISBLANK(AC411),IF('Настройки'!$B$9="Нулевой спрос",0,""),IF(AC411&lt;0,IF('Настройки'!$B$10="Исключить","",IF('Настройки'!$B$10="Абсолютные значения",ABS(AC411),AC411)),AC411)))</x:f>
      </x:c>
      <x:c r="CG411" s="50" t="str">
        <x:f>IF(25&gt;'Настройки'!$B$3,"",IF(ISBLANK(AD411),IF('Настройки'!$B$9="Нулевой спрос",0,""),IF(AD411&lt;0,IF('Настройки'!$B$10="Исключить","",IF('Настройки'!$B$10="Абсолютные значения",ABS(AD411),AD411)),AD411)))</x:f>
      </x:c>
      <x:c r="CH411" s="50" t="str">
        <x:f>IF(26&gt;'Настройки'!$B$3,"",IF(ISBLANK(AE411),IF('Настройки'!$B$9="Нулевой спрос",0,""),IF(AE411&lt;0,IF('Настройки'!$B$10="Исключить","",IF('Настройки'!$B$10="Абсолютные значения",ABS(AE411),AE411)),AE411)))</x:f>
      </x:c>
      <x:c r="CI411" s="50" t="str">
        <x:f>IF(27&gt;'Настройки'!$B$3,"",IF(ISBLANK(AF411),IF('Настройки'!$B$9="Нулевой спрос",0,""),IF(AF411&lt;0,IF('Настройки'!$B$10="Исключить","",IF('Настройки'!$B$10="Абсолютные значения",ABS(AF411),AF411)),AF411)))</x:f>
      </x:c>
      <x:c r="CJ411" s="50" t="str">
        <x:f>IF(28&gt;'Настройки'!$B$3,"",IF(ISBLANK(AG411),IF('Настройки'!$B$9="Нулевой спрос",0,""),IF(AG411&lt;0,IF('Настройки'!$B$10="Исключить","",IF('Настройки'!$B$10="Абсолютные значения",ABS(AG411),AG411)),AG411)))</x:f>
      </x:c>
      <x:c r="CK411" s="50" t="str">
        <x:f>IF(29&gt;'Настройки'!$B$3,"",IF(ISBLANK(AH411),IF('Настройки'!$B$9="Нулевой спрос",0,""),IF(AH411&lt;0,IF('Настройки'!$B$10="Исключить","",IF('Настройки'!$B$10="Абсолютные значения",ABS(AH411),AH411)),AH411)))</x:f>
      </x:c>
      <x:c r="CL411" s="50" t="str">
        <x:f>IF(30&gt;'Настройки'!$B$3,"",IF(ISBLANK(AI411),IF('Настройки'!$B$9="Нулевой спрос",0,""),IF(AI411&lt;0,IF('Настройки'!$B$10="Исключить","",IF('Настройки'!$B$10="Абсолютные значения",ABS(AI411),AI411)),AI411)))</x:f>
      </x:c>
      <x:c r="CM411" s="50" t="str">
        <x:f>IF(31&gt;'Настройки'!$B$3,"",IF(ISBLANK(AJ411),IF('Настройки'!$B$9="Нулевой спрос",0,""),IF(AJ411&lt;0,IF('Настройки'!$B$10="Исключить","",IF('Настройки'!$B$10="Абсолютные значения",ABS(AJ411),AJ411)),AJ411)))</x:f>
      </x:c>
      <x:c r="CN411" s="50" t="str">
        <x:f>IF(32&gt;'Настройки'!$B$3,"",IF(ISBLANK(AK411),IF('Настройки'!$B$9="Нулевой спрос",0,""),IF(AK411&lt;0,IF('Настройки'!$B$10="Исключить","",IF('Настройки'!$B$10="Абсолютные значения",ABS(AK411),AK411)),AK411)))</x:f>
      </x:c>
      <x:c r="CO411" s="50" t="str">
        <x:f>IF(33&gt;'Настройки'!$B$3,"",IF(ISBLANK(AL411),IF('Настройки'!$B$9="Нулевой спрос",0,""),IF(AL411&lt;0,IF('Настройки'!$B$10="Исключить","",IF('Настройки'!$B$10="Абсолютные значения",ABS(AL411),AL411)),AL411)))</x:f>
      </x:c>
      <x:c r="CP411" s="50" t="str">
        <x:f>IF(34&gt;'Настройки'!$B$3,"",IF(ISBLANK(AM411),IF('Настройки'!$B$9="Нулевой спрос",0,""),IF(AM411&lt;0,IF('Настройки'!$B$10="Исключить","",IF('Настройки'!$B$10="Абсолютные значения",ABS(AM411),AM411)),AM411)))</x:f>
      </x:c>
      <x:c r="CQ411" s="50" t="str">
        <x:f>IF(35&gt;'Настройки'!$B$3,"",IF(ISBLANK(AN411),IF('Настройки'!$B$9="Нулевой спрос",0,""),IF(AN411&lt;0,IF('Настройки'!$B$10="Исключить","",IF('Настройки'!$B$10="Абсолютные значения",ABS(AN411),AN411)),AN411)))</x:f>
      </x:c>
      <x:c r="CR411" s="50" t="str">
        <x:f>IF(36&gt;'Настройки'!$B$3,"",IF(ISBLANK(AO411),IF('Настройки'!$B$9="Нулевой спрос",0,""),IF(AO411&lt;0,IF('Настройки'!$B$10="Исключить","",IF('Настройки'!$B$10="Абсолютные значения",ABS(AO411),AO411)),AO411)))</x:f>
      </x:c>
      <x:c r="CS411" s="50" t="str">
        <x:f>IF(OR(1&gt;'Настройки'!$B$3,ISBLANK(BI411),BI411=0),"",BI411)</x:f>
      </x:c>
      <x:c r="CT411" s="50" t="str">
        <x:f>IF(OR(2&gt;'Настройки'!$B$3,ISBLANK(BJ411),BJ411=0),"",BJ411)</x:f>
      </x:c>
      <x:c r="CU411" s="50" t="str">
        <x:f>IF(OR(3&gt;'Настройки'!$B$3,ISBLANK(BK411),BK411=0),"",BK411)</x:f>
      </x:c>
      <x:c r="CV411" s="50" t="str">
        <x:f>IF(OR(4&gt;'Настройки'!$B$3,ISBLANK(BL411),BL411=0),"",BL411)</x:f>
      </x:c>
      <x:c r="CW411" s="50" t="str">
        <x:f>IF(OR(5&gt;'Настройки'!$B$3,ISBLANK(BM411),BM411=0),"",BM411)</x:f>
      </x:c>
      <x:c r="CX411" s="50" t="str">
        <x:f>IF(OR(6&gt;'Настройки'!$B$3,ISBLANK(BN411),BN411=0),"",BN411)</x:f>
      </x:c>
      <x:c r="CY411" s="50" t="str">
        <x:f>IF(OR(7&gt;'Настройки'!$B$3,ISBLANK(BO411),BO411=0),"",BO411)</x:f>
      </x:c>
      <x:c r="CZ411" s="50" t="str">
        <x:f>IF(OR(8&gt;'Настройки'!$B$3,ISBLANK(BP411),BP411=0),"",BP411)</x:f>
      </x:c>
      <x:c r="DA411" s="50" t="str">
        <x:f>IF(OR(9&gt;'Настройки'!$B$3,ISBLANK(BQ411),BQ411=0),"",BQ411)</x:f>
      </x:c>
      <x:c r="DB411" s="50" t="str">
        <x:f>IF(OR(10&gt;'Настройки'!$B$3,ISBLANK(BR411),BR411=0),"",BR411)</x:f>
      </x:c>
      <x:c r="DC411" s="50" t="str">
        <x:f>IF(OR(11&gt;'Настройки'!$B$3,ISBLANK(BS411),BS411=0),"",BS411)</x:f>
      </x:c>
      <x:c r="DD411" s="50" t="str">
        <x:f>IF(OR(12&gt;'Настройки'!$B$3,ISBLANK(BT411),BT411=0),"",BT411)</x:f>
      </x:c>
      <x:c r="DE411" s="50" t="str">
        <x:f>IF(OR(13&gt;'Настройки'!$B$3,ISBLANK(BU411),BU411=0),"",BU411)</x:f>
      </x:c>
      <x:c r="DF411" s="50" t="str">
        <x:f>IF(OR(14&gt;'Настройки'!$B$3,ISBLANK(BV411),BV411=0),"",BV411)</x:f>
      </x:c>
      <x:c r="DG411" s="50" t="str">
        <x:f>IF(OR(15&gt;'Настройки'!$B$3,ISBLANK(BW411),BW411=0),"",BW411)</x:f>
      </x:c>
      <x:c r="DH411" s="50" t="str">
        <x:f>IF(OR(16&gt;'Настройки'!$B$3,ISBLANK(BX411),BX411=0),"",BX411)</x:f>
      </x:c>
      <x:c r="DI411" s="50" t="str">
        <x:f>IF(OR(17&gt;'Настройки'!$B$3,ISBLANK(BY411),BY411=0),"",BY411)</x:f>
      </x:c>
      <x:c r="DJ411" s="50" t="str">
        <x:f>IF(OR(18&gt;'Настройки'!$B$3,ISBLANK(BZ411),BZ411=0),"",BZ411)</x:f>
      </x:c>
      <x:c r="DK411" s="50" t="str">
        <x:f>IF(OR(19&gt;'Настройки'!$B$3,ISBLANK(CA411),CA411=0),"",CA411)</x:f>
      </x:c>
      <x:c r="DL411" s="50" t="str">
        <x:f>IF(OR(20&gt;'Настройки'!$B$3,ISBLANK(CB411),CB411=0),"",CB411)</x:f>
      </x:c>
      <x:c r="DM411" s="50" t="str">
        <x:f>IF(OR(21&gt;'Настройки'!$B$3,ISBLANK(CC411),CC411=0),"",CC411)</x:f>
      </x:c>
      <x:c r="DN411" s="50" t="str">
        <x:f>IF(OR(22&gt;'Настройки'!$B$3,ISBLANK(CD411),CD411=0),"",CD411)</x:f>
      </x:c>
      <x:c r="DO411" s="50" t="str">
        <x:f>IF(OR(23&gt;'Настройки'!$B$3,ISBLANK(CE411),CE411=0),"",CE411)</x:f>
      </x:c>
      <x:c r="DP411" s="50" t="str">
        <x:f>IF(OR(24&gt;'Настройки'!$B$3,ISBLANK(CF411),CF411=0),"",CF411)</x:f>
      </x:c>
      <x:c r="DQ411" s="50" t="str">
        <x:f>IF(OR(25&gt;'Настройки'!$B$3,ISBLANK(CG411),CG411=0),"",CG411)</x:f>
      </x:c>
      <x:c r="DR411" s="50" t="str">
        <x:f>IF(OR(26&gt;'Настройки'!$B$3,ISBLANK(CH411),CH411=0),"",CH411)</x:f>
      </x:c>
      <x:c r="DS411" s="50" t="str">
        <x:f>IF(OR(27&gt;'Настройки'!$B$3,ISBLANK(CI411),CI411=0),"",CI411)</x:f>
      </x:c>
      <x:c r="DT411" s="50" t="str">
        <x:f>IF(OR(28&gt;'Настройки'!$B$3,ISBLANK(CJ411),CJ411=0),"",CJ411)</x:f>
      </x:c>
      <x:c r="DU411" s="50" t="str">
        <x:f>IF(OR(29&gt;'Настройки'!$B$3,ISBLANK(CK411),CK411=0),"",CK411)</x:f>
      </x:c>
      <x:c r="DV411" s="50" t="str">
        <x:f>IF(OR(30&gt;'Настройки'!$B$3,ISBLANK(CL411),CL411=0),"",CL411)</x:f>
      </x:c>
      <x:c r="DW411" s="50" t="str">
        <x:f>IF(OR(31&gt;'Настройки'!$B$3,ISBLANK(CM411),CM411=0),"",CM411)</x:f>
      </x:c>
      <x:c r="DX411" s="50" t="str">
        <x:f>IF(OR(32&gt;'Настройки'!$B$3,ISBLANK(CN411),CN411=0),"",CN411)</x:f>
      </x:c>
      <x:c r="DY411" s="50" t="str">
        <x:f>IF(OR(33&gt;'Настройки'!$B$3,ISBLANK(CO411),CO411=0),"",CO411)</x:f>
      </x:c>
      <x:c r="DZ411" s="50" t="str">
        <x:f>IF(OR(34&gt;'Настройки'!$B$3,ISBLANK(CP411),CP411=0),"",CP411)</x:f>
      </x:c>
      <x:c r="EA411" s="50" t="str">
        <x:f>IF(OR(35&gt;'Настройки'!$B$3,ISBLANK(CQ411),CQ411=0),"",CQ411)</x:f>
      </x:c>
      <x:c r="EB411" s="50" t="str">
        <x:f>IF(OR(36&gt;'Настройки'!$B$3,ISBLANK(CR411),CR411=0),"",CR411)</x:f>
      </x:c>
      <x:c r="EC411" s="50" t="str">
        <x:f>IF(A411="","",IF(OR(BB411="AZ",BB411="BZ"),10000+ROW(),IF(AZ411&gt;'Настройки'!$B$11,20000+ROW(),IF(BF411&lt;&gt;"Обычный",30000+ROW(),IF(AX411&lt;=0,40000+ROW(),"")))))</x:f>
      </x:c>
      <x:c r="ED411" s="50" t="str">
        <x:f>IF(EC411="","",COUNTIFS($EC$2:$EC$1001,"&gt;0",$EC$2:$EC$1001,"&lt;"&amp;EC411)+1)</x:f>
      </x:c>
    </x:row>
    <x:row r="412">
      <x:c r="A412" s="115"/>
      <x:c r="B412" s="115"/>
      <x:c r="C412" s="115"/>
      <x:c r="D412" s="118"/>
      <x:c r="E412" s="118"/>
      <x:c r="F412" s="118"/>
      <x:c r="G412" s="118"/>
      <x:c r="H412" s="118"/>
      <x:c r="I412" s="118"/>
      <x:c r="J412" s="118"/>
      <x:c r="K412" s="118"/>
      <x:c r="L412" s="118"/>
      <x:c r="M412" s="118"/>
      <x:c r="N412" s="118"/>
      <x:c r="O412" s="118"/>
      <x:c r="P412" s="118"/>
      <x:c r="Q412" s="118"/>
      <x:c r="R412" s="118"/>
      <x:c r="S412" s="118"/>
      <x:c r="T412" s="118"/>
      <x:c r="U412" s="118"/>
      <x:c r="V412" s="118"/>
      <x:c r="W412" s="118"/>
      <x:c r="X412" s="118"/>
      <x:c r="Y412" s="118"/>
      <x:c r="Z412" s="118"/>
      <x:c r="AA412" s="118"/>
      <x:c r="AB412" s="118"/>
      <x:c r="AC412" s="118"/>
      <x:c r="AD412" s="118"/>
      <x:c r="AE412" s="118"/>
      <x:c r="AF412" s="118"/>
      <x:c r="AG412" s="118"/>
      <x:c r="AH412" s="118"/>
      <x:c r="AI412" s="118"/>
      <x:c r="AJ412" s="118"/>
      <x:c r="AK412" s="118"/>
      <x:c r="AL412" s="118"/>
      <x:c r="AM412" s="118"/>
      <x:c r="AN412" s="118"/>
      <x:c r="AO412" s="118"/>
      <x:c r="AP412" s="115"/>
      <x:c r="AQ412" s="49" t="str">
        <x:f>IF(A412="","",COUNT(BI412:INDEX(BI412:CR412,1,'Настройки'!$B$3)))</x:f>
      </x:c>
      <x:c r="AR412" s="49" t="str">
        <x:f>IF(A412="","",SUM(BI412:INDEX(BI412:CR412,1,'Настройки'!$B$3)))</x:f>
      </x:c>
      <x:c r="AS412" s="58" t="str">
        <x:f>IF(A412="","",IF('Настройки'!$B$4="Стоимость потребления",AR412*D412,IF('Настройки'!$B$4="Количество",AR412,E412)))</x:f>
      </x:c>
      <x:c r="AT412" s="61" t="str">
        <x:f>IF(OR(A412="",AS412&lt;0,SUM($AS$2:$AS$1001)&lt;=0),"",AS412/SUM($AS$2:$AS$1001))</x:f>
      </x:c>
      <x:c r="AU412" s="61" t="str">
        <x:f>IF(OR(A412="",AS412&lt;0,SUM($AS$2:$AS$1001)&lt;=0),"",SUMIFS($AS$2:$AS$1001,$AS$2:$AS$1001,"&gt;"&amp;AS412)/SUM($AS$2:$AS$1001))</x:f>
      </x:c>
      <x:c r="AV412" s="61" t="str">
        <x:f>IF(OR(A412="",AS412&lt;0,SUM($AS$2:$AS$1001)&lt;=0),"",SUMIFS($AS$2:$AS$1001,$AS$2:$AS$1001,"&gt;="&amp;AS412)/SUM($AS$2:$AS$1001))</x:f>
      </x:c>
      <x:c r="AW412" s="49" t="str">
        <x:f>IF(A412="","",IF(SUM($AS$2:$AS$1001)&lt;=0,"Не определён",IF(AS412&lt;0,"Исключение",IF(AU412&lt;'Настройки'!$B$5,"A",IF(AU412&lt;'Настройки'!$B$6,"B","C")))))</x:f>
      </x:c>
      <x:c r="AX412" s="58" t="str">
        <x:f>IF(A412="","",IF(AQ412=0,"",AVERAGE(BI412:INDEX(BI412:CR412,1,'Настройки'!$B$3))))</x:f>
      </x:c>
      <x:c r="AY412" s="58" t="str">
        <x:f>IF(OR(A412="",AQ412=0),"",STDEVP(BI412:INDEX(BI412:CR412,1,'Настройки'!$B$3)))</x:f>
      </x:c>
      <x:c r="AZ412" s="61" t="str">
        <x:f>IF(OR(A412="",AQ412&lt;'Настройки'!$B$12,AX412&lt;=0,AND('Настройки'!$B$10="Блокировать",COUNTIF(F412:INDEX(F412:AO412,1,'Настройки'!$B$3),"&lt;0")&gt;0)),"",AY412/ABS(AX412))</x:f>
      </x:c>
      <x:c r="BA412" s="49" t="str">
        <x:f>IF(A412="","",IF(AND('Настройки'!$B$10="Блокировать",COUNTIF(F412:INDEX(F412:AO412,1,'Настройки'!$B$3),"&lt;0")&gt;0),"Не определён",IF(AQ412&lt;'Настройки'!$B$12,"Не определён",IF(AX412=0,"Нет спроса",IF(AX412&lt;0,"Не определён",IF(AZ412&lt;='Настройки'!$B$7,"X",IF(AZ412&lt;='Настройки'!$B$8,"Y","Z")))))))</x:f>
      </x:c>
      <x:c r="BB412" s="49" t="str">
        <x:f>IF(OR(A412="",LEN(AW412)&lt;&gt;1,LEN(BA412)&lt;&gt;1),"",AW412&amp;BA412)</x:f>
      </x:c>
      <x:c r="BC412" s="61" t="str">
        <x:f>IF(OR(A412="",AQ412=0),"",(COUNT(BI412:INDEX(BI412:CR412,1,'Настройки'!$B$3))-COUNT(CS412:INDEX(CS412:EB412,1,'Настройки'!$B$3)))/AQ412)</x:f>
      </x:c>
      <x:c r="BD412" s="64" t="str">
        <x:f>IF(OR(A412="",COUNT(CS412:INDEX(CS412:EB412,1,'Настройки'!$B$3))=0),"",AQ412/COUNT(CS412:INDEX(CS412:EB412,1,'Настройки'!$B$3)))</x:f>
      </x:c>
      <x:c r="BE412" s="64" t="str">
        <x:f>IF(OR(A412="",COUNT(CS412:INDEX(CS412:EB412,1,'Настройки'!$B$3))=0),"",IF(AVERAGE(CS412:INDEX(CS412:EB412,1,'Настройки'!$B$3))=0,"",(STDEVP(CS412:INDEX(CS412:EB412,1,'Настройки'!$B$3))/ABS(AVERAGE(CS412:INDEX(CS412:EB412,1,'Настройки'!$B$3))))^2))</x:f>
      </x:c>
      <x:c r="BF412" s="49" t="str">
        <x:f>IF(A412="","",IF(AQ412&lt;3,"Недостаточно",IF(AQ412&lt;6,"Предварительный","Обычный")))</x:f>
      </x:c>
      <x:c r="BG412" s="49" t="str">
        <x:f>IF(A412="","",IF(COUNTIF(F412:INDEX(F412:AO412,1,'Настройки'!$B$3),"&lt;0")&gt;0,IF('Настройки'!$B$10="Блокировать","Отрицательный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"),"")&amp;IF(AQ412&lt;3,"Недостаточно истории. ",IF(AQ412&lt;6,"Предварительная классификация. ",""))&amp;IF(AX412=0,"Нет спроса за горизонт. ","")&amp;IF(AZ412&gt;'Настройки'!$B$11,"Экстремальная вариативность. ",""))</x:f>
      </x:c>
      <x:c r="BH412" s="49" t="str">
        <x:f>IF(A412="","",IFERROR(VLOOKUP(BB412,'Настройки'!$D$3:$E$11,2,FALSE),"Сначала проверьте исходные данные и историю спроса.")&amp;" Уточните срок поставки, MOQ и критичность.")</x:f>
      </x:c>
      <x:c r="BI412" s="50" t="str">
        <x:f>IF(1&gt;'Настройки'!$B$3,"",IF(ISBLANK(F412),IF('Настройки'!$B$9="Нулевой спрос",0,""),IF(F412&lt;0,IF('Настройки'!$B$10="Исключить","",IF('Настройки'!$B$10="Абсолютные значения",ABS(F412),F412)),F412)))</x:f>
      </x:c>
      <x:c r="BJ412" s="50" t="str">
        <x:f>IF(2&gt;'Настройки'!$B$3,"",IF(ISBLANK(G412),IF('Настройки'!$B$9="Нулевой спрос",0,""),IF(G412&lt;0,IF('Настройки'!$B$10="Исключить","",IF('Настройки'!$B$10="Абсолютные значения",ABS(G412),G412)),G412)))</x:f>
      </x:c>
      <x:c r="BK412" s="50" t="str">
        <x:f>IF(3&gt;'Настройки'!$B$3,"",IF(ISBLANK(H412),IF('Настройки'!$B$9="Нулевой спрос",0,""),IF(H412&lt;0,IF('Настройки'!$B$10="Исключить","",IF('Настройки'!$B$10="Абсолютные значения",ABS(H412),H412)),H412)))</x:f>
      </x:c>
      <x:c r="BL412" s="50" t="str">
        <x:f>IF(4&gt;'Настройки'!$B$3,"",IF(ISBLANK(I412),IF('Настройки'!$B$9="Нулевой спрос",0,""),IF(I412&lt;0,IF('Настройки'!$B$10="Исключить","",IF('Настройки'!$B$10="Абсолютные значения",ABS(I412),I412)),I412)))</x:f>
      </x:c>
      <x:c r="BM412" s="50" t="str">
        <x:f>IF(5&gt;'Настройки'!$B$3,"",IF(ISBLANK(J412),IF('Настройки'!$B$9="Нулевой спрос",0,""),IF(J412&lt;0,IF('Настройки'!$B$10="Исключить","",IF('Настройки'!$B$10="Абсолютные значения",ABS(J412),J412)),J412)))</x:f>
      </x:c>
      <x:c r="BN412" s="50" t="str">
        <x:f>IF(6&gt;'Настройки'!$B$3,"",IF(ISBLANK(K412),IF('Настройки'!$B$9="Нулевой спрос",0,""),IF(K412&lt;0,IF('Настройки'!$B$10="Исключить","",IF('Настройки'!$B$10="Абсолютные значения",ABS(K412),K412)),K412)))</x:f>
      </x:c>
      <x:c r="BO412" s="50" t="str">
        <x:f>IF(7&gt;'Настройки'!$B$3,"",IF(ISBLANK(L412),IF('Настройки'!$B$9="Нулевой спрос",0,""),IF(L412&lt;0,IF('Настройки'!$B$10="Исключить","",IF('Настройки'!$B$10="Абсолютные значения",ABS(L412),L412)),L412)))</x:f>
      </x:c>
      <x:c r="BP412" s="50" t="str">
        <x:f>IF(8&gt;'Настройки'!$B$3,"",IF(ISBLANK(M412),IF('Настройки'!$B$9="Нулевой спрос",0,""),IF(M412&lt;0,IF('Настройки'!$B$10="Исключить","",IF('Настройки'!$B$10="Абсолютные значения",ABS(M412),M412)),M412)))</x:f>
      </x:c>
      <x:c r="BQ412" s="50" t="str">
        <x:f>IF(9&gt;'Настройки'!$B$3,"",IF(ISBLANK(N412),IF('Настройки'!$B$9="Нулевой спрос",0,""),IF(N412&lt;0,IF('Настройки'!$B$10="Исключить","",IF('Настройки'!$B$10="Абсолютные значения",ABS(N412),N412)),N412)))</x:f>
      </x:c>
      <x:c r="BR412" s="50" t="str">
        <x:f>IF(10&gt;'Настройки'!$B$3,"",IF(ISBLANK(O412),IF('Настройки'!$B$9="Нулевой спрос",0,""),IF(O412&lt;0,IF('Настройки'!$B$10="Исключить","",IF('Настройки'!$B$10="Абсолютные значения",ABS(O412),O412)),O412)))</x:f>
      </x:c>
      <x:c r="BS412" s="50" t="str">
        <x:f>IF(11&gt;'Настройки'!$B$3,"",IF(ISBLANK(P412),IF('Настройки'!$B$9="Нулевой спрос",0,""),IF(P412&lt;0,IF('Настройки'!$B$10="Исключить","",IF('Настройки'!$B$10="Абсолютные значения",ABS(P412),P412)),P412)))</x:f>
      </x:c>
      <x:c r="BT412" s="50" t="str">
        <x:f>IF(12&gt;'Настройки'!$B$3,"",IF(ISBLANK(Q412),IF('Настройки'!$B$9="Нулевой спрос",0,""),IF(Q412&lt;0,IF('Настройки'!$B$10="Исключить","",IF('Настройки'!$B$10="Абсолютные значения",ABS(Q412),Q412)),Q412)))</x:f>
      </x:c>
      <x:c r="BU412" s="50" t="str">
        <x:f>IF(13&gt;'Настройки'!$B$3,"",IF(ISBLANK(R412),IF('Настройки'!$B$9="Нулевой спрос",0,""),IF(R412&lt;0,IF('Настройки'!$B$10="Исключить","",IF('Настройки'!$B$10="Абсолютные значения",ABS(R412),R412)),R412)))</x:f>
      </x:c>
      <x:c r="BV412" s="50" t="str">
        <x:f>IF(14&gt;'Настройки'!$B$3,"",IF(ISBLANK(S412),IF('Настройки'!$B$9="Нулевой спрос",0,""),IF(S412&lt;0,IF('Настройки'!$B$10="Исключить","",IF('Настройки'!$B$10="Абсолютные значения",ABS(S412),S412)),S412)))</x:f>
      </x:c>
      <x:c r="BW412" s="50" t="str">
        <x:f>IF(15&gt;'Настройки'!$B$3,"",IF(ISBLANK(T412),IF('Настройки'!$B$9="Нулевой спрос",0,""),IF(T412&lt;0,IF('Настройки'!$B$10="Исключить","",IF('Настройки'!$B$10="Абсолютные значения",ABS(T412),T412)),T412)))</x:f>
      </x:c>
      <x:c r="BX412" s="50" t="str">
        <x:f>IF(16&gt;'Настройки'!$B$3,"",IF(ISBLANK(U412),IF('Настройки'!$B$9="Нулевой спрос",0,""),IF(U412&lt;0,IF('Настройки'!$B$10="Исключить","",IF('Настройки'!$B$10="Абсолютные значения",ABS(U412),U412)),U412)))</x:f>
      </x:c>
      <x:c r="BY412" s="50" t="str">
        <x:f>IF(17&gt;'Настройки'!$B$3,"",IF(ISBLANK(V412),IF('Настройки'!$B$9="Нулевой спрос",0,""),IF(V412&lt;0,IF('Настройки'!$B$10="Исключить","",IF('Настройки'!$B$10="Абсолютные значения",ABS(V412),V412)),V412)))</x:f>
      </x:c>
      <x:c r="BZ412" s="50" t="str">
        <x:f>IF(18&gt;'Настройки'!$B$3,"",IF(ISBLANK(W412),IF('Настройки'!$B$9="Нулевой спрос",0,""),IF(W412&lt;0,IF('Настройки'!$B$10="Исключить","",IF('Настройки'!$B$10="Абсолютные значения",ABS(W412),W412)),W412)))</x:f>
      </x:c>
      <x:c r="CA412" s="50" t="str">
        <x:f>IF(19&gt;'Настройки'!$B$3,"",IF(ISBLANK(X412),IF('Настройки'!$B$9="Нулевой спрос",0,""),IF(X412&lt;0,IF('Настройки'!$B$10="Исключить","",IF('Настройки'!$B$10="Абсолютные значения",ABS(X412),X412)),X412)))</x:f>
      </x:c>
      <x:c r="CB412" s="50" t="str">
        <x:f>IF(20&gt;'Настройки'!$B$3,"",IF(ISBLANK(Y412),IF('Настройки'!$B$9="Нулевой спрос",0,""),IF(Y412&lt;0,IF('Настройки'!$B$10="Исключить","",IF('Настройки'!$B$10="Абсолютные значения",ABS(Y412),Y412)),Y412)))</x:f>
      </x:c>
      <x:c r="CC412" s="50" t="str">
        <x:f>IF(21&gt;'Настройки'!$B$3,"",IF(ISBLANK(Z412),IF('Настройки'!$B$9="Нулевой спрос",0,""),IF(Z412&lt;0,IF('Настройки'!$B$10="Исключить","",IF('Настройки'!$B$10="Абсолютные значения",ABS(Z412),Z412)),Z412)))</x:f>
      </x:c>
      <x:c r="CD412" s="50" t="str">
        <x:f>IF(22&gt;'Настройки'!$B$3,"",IF(ISBLANK(AA412),IF('Настройки'!$B$9="Нулевой спрос",0,""),IF(AA412&lt;0,IF('Настройки'!$B$10="Исключить","",IF('Настройки'!$B$10="Абсолютные значения",ABS(AA412),AA412)),AA412)))</x:f>
      </x:c>
      <x:c r="CE412" s="50" t="str">
        <x:f>IF(23&gt;'Настройки'!$B$3,"",IF(ISBLANK(AB412),IF('Настройки'!$B$9="Нулевой спрос",0,""),IF(AB412&lt;0,IF('Настройки'!$B$10="Исключить","",IF('Настройки'!$B$10="Абсолютные значения",ABS(AB412),AB412)),AB412)))</x:f>
      </x:c>
      <x:c r="CF412" s="50" t="str">
        <x:f>IF(24&gt;'Настройки'!$B$3,"",IF(ISBLANK(AC412),IF('Настройки'!$B$9="Нулевой спрос",0,""),IF(AC412&lt;0,IF('Настройки'!$B$10="Исключить","",IF('Настройки'!$B$10="Абсолютные значения",ABS(AC412),AC412)),AC412)))</x:f>
      </x:c>
      <x:c r="CG412" s="50" t="str">
        <x:f>IF(25&gt;'Настройки'!$B$3,"",IF(ISBLANK(AD412),IF('Настройки'!$B$9="Нулевой спрос",0,""),IF(AD412&lt;0,IF('Настройки'!$B$10="Исключить","",IF('Настройки'!$B$10="Абсолютные значения",ABS(AD412),AD412)),AD412)))</x:f>
      </x:c>
      <x:c r="CH412" s="50" t="str">
        <x:f>IF(26&gt;'Настройки'!$B$3,"",IF(ISBLANK(AE412),IF('Настройки'!$B$9="Нулевой спрос",0,""),IF(AE412&lt;0,IF('Настройки'!$B$10="Исключить","",IF('Настройки'!$B$10="Абсолютные значения",ABS(AE412),AE412)),AE412)))</x:f>
      </x:c>
      <x:c r="CI412" s="50" t="str">
        <x:f>IF(27&gt;'Настройки'!$B$3,"",IF(ISBLANK(AF412),IF('Настройки'!$B$9="Нулевой спрос",0,""),IF(AF412&lt;0,IF('Настройки'!$B$10="Исключить","",IF('Настройки'!$B$10="Абсолютные значения",ABS(AF412),AF412)),AF412)))</x:f>
      </x:c>
      <x:c r="CJ412" s="50" t="str">
        <x:f>IF(28&gt;'Настройки'!$B$3,"",IF(ISBLANK(AG412),IF('Настройки'!$B$9="Нулевой спрос",0,""),IF(AG412&lt;0,IF('Настройки'!$B$10="Исключить","",IF('Настройки'!$B$10="Абсолютные значения",ABS(AG412),AG412)),AG412)))</x:f>
      </x:c>
      <x:c r="CK412" s="50" t="str">
        <x:f>IF(29&gt;'Настройки'!$B$3,"",IF(ISBLANK(AH412),IF('Настройки'!$B$9="Нулевой спрос",0,""),IF(AH412&lt;0,IF('Настройки'!$B$10="Исключить","",IF('Настройки'!$B$10="Абсолютные значения",ABS(AH412),AH412)),AH412)))</x:f>
      </x:c>
      <x:c r="CL412" s="50" t="str">
        <x:f>IF(30&gt;'Настройки'!$B$3,"",IF(ISBLANK(AI412),IF('Настройки'!$B$9="Нулевой спрос",0,""),IF(AI412&lt;0,IF('Настройки'!$B$10="Исключить","",IF('Настройки'!$B$10="Абсолютные значения",ABS(AI412),AI412)),AI412)))</x:f>
      </x:c>
      <x:c r="CM412" s="50" t="str">
        <x:f>IF(31&gt;'Настройки'!$B$3,"",IF(ISBLANK(AJ412),IF('Настройки'!$B$9="Нулевой спрос",0,""),IF(AJ412&lt;0,IF('Настройки'!$B$10="Исключить","",IF('Настройки'!$B$10="Абсолютные значения",ABS(AJ412),AJ412)),AJ412)))</x:f>
      </x:c>
      <x:c r="CN412" s="50" t="str">
        <x:f>IF(32&gt;'Настройки'!$B$3,"",IF(ISBLANK(AK412),IF('Настройки'!$B$9="Нулевой спрос",0,""),IF(AK412&lt;0,IF('Настройки'!$B$10="Исключить","",IF('Настройки'!$B$10="Абсолютные значения",ABS(AK412),AK412)),AK412)))</x:f>
      </x:c>
      <x:c r="CO412" s="50" t="str">
        <x:f>IF(33&gt;'Настройки'!$B$3,"",IF(ISBLANK(AL412),IF('Настройки'!$B$9="Нулевой спрос",0,""),IF(AL412&lt;0,IF('Настройки'!$B$10="Исключить","",IF('Настройки'!$B$10="Абсолютные значения",ABS(AL412),AL412)),AL412)))</x:f>
      </x:c>
      <x:c r="CP412" s="50" t="str">
        <x:f>IF(34&gt;'Настройки'!$B$3,"",IF(ISBLANK(AM412),IF('Настройки'!$B$9="Нулевой спрос",0,""),IF(AM412&lt;0,IF('Настройки'!$B$10="Исключить","",IF('Настройки'!$B$10="Абсолютные значения",ABS(AM412),AM412)),AM412)))</x:f>
      </x:c>
      <x:c r="CQ412" s="50" t="str">
        <x:f>IF(35&gt;'Настройки'!$B$3,"",IF(ISBLANK(AN412),IF('Настройки'!$B$9="Нулевой спрос",0,""),IF(AN412&lt;0,IF('Настройки'!$B$10="Исключить","",IF('Настройки'!$B$10="Абсолютные значения",ABS(AN412),AN412)),AN412)))</x:f>
      </x:c>
      <x:c r="CR412" s="50" t="str">
        <x:f>IF(36&gt;'Настройки'!$B$3,"",IF(ISBLANK(AO412),IF('Настройки'!$B$9="Нулевой спрос",0,""),IF(AO412&lt;0,IF('Настройки'!$B$10="Исключить","",IF('Настройки'!$B$10="Абсолютные значения",ABS(AO412),AO412)),AO412)))</x:f>
      </x:c>
      <x:c r="CS412" s="50" t="str">
        <x:f>IF(OR(1&gt;'Настройки'!$B$3,ISBLANK(BI412),BI412=0),"",BI412)</x:f>
      </x:c>
      <x:c r="CT412" s="50" t="str">
        <x:f>IF(OR(2&gt;'Настройки'!$B$3,ISBLANK(BJ412),BJ412=0),"",BJ412)</x:f>
      </x:c>
      <x:c r="CU412" s="50" t="str">
        <x:f>IF(OR(3&gt;'Настройки'!$B$3,ISBLANK(BK412),BK412=0),"",BK412)</x:f>
      </x:c>
      <x:c r="CV412" s="50" t="str">
        <x:f>IF(OR(4&gt;'Настройки'!$B$3,ISBLANK(BL412),BL412=0),"",BL412)</x:f>
      </x:c>
      <x:c r="CW412" s="50" t="str">
        <x:f>IF(OR(5&gt;'Настройки'!$B$3,ISBLANK(BM412),BM412=0),"",BM412)</x:f>
      </x:c>
      <x:c r="CX412" s="50" t="str">
        <x:f>IF(OR(6&gt;'Настройки'!$B$3,ISBLANK(BN412),BN412=0),"",BN412)</x:f>
      </x:c>
      <x:c r="CY412" s="50" t="str">
        <x:f>IF(OR(7&gt;'Настройки'!$B$3,ISBLANK(BO412),BO412=0),"",BO412)</x:f>
      </x:c>
      <x:c r="CZ412" s="50" t="str">
        <x:f>IF(OR(8&gt;'Настройки'!$B$3,ISBLANK(BP412),BP412=0),"",BP412)</x:f>
      </x:c>
      <x:c r="DA412" s="50" t="str">
        <x:f>IF(OR(9&gt;'Настройки'!$B$3,ISBLANK(BQ412),BQ412=0),"",BQ412)</x:f>
      </x:c>
      <x:c r="DB412" s="50" t="str">
        <x:f>IF(OR(10&gt;'Настройки'!$B$3,ISBLANK(BR412),BR412=0),"",BR412)</x:f>
      </x:c>
      <x:c r="DC412" s="50" t="str">
        <x:f>IF(OR(11&gt;'Настройки'!$B$3,ISBLANK(BS412),BS412=0),"",BS412)</x:f>
      </x:c>
      <x:c r="DD412" s="50" t="str">
        <x:f>IF(OR(12&gt;'Настройки'!$B$3,ISBLANK(BT412),BT412=0),"",BT412)</x:f>
      </x:c>
      <x:c r="DE412" s="50" t="str">
        <x:f>IF(OR(13&gt;'Настройки'!$B$3,ISBLANK(BU412),BU412=0),"",BU412)</x:f>
      </x:c>
      <x:c r="DF412" s="50" t="str">
        <x:f>IF(OR(14&gt;'Настройки'!$B$3,ISBLANK(BV412),BV412=0),"",BV412)</x:f>
      </x:c>
      <x:c r="DG412" s="50" t="str">
        <x:f>IF(OR(15&gt;'Настройки'!$B$3,ISBLANK(BW412),BW412=0),"",BW412)</x:f>
      </x:c>
      <x:c r="DH412" s="50" t="str">
        <x:f>IF(OR(16&gt;'Настройки'!$B$3,ISBLANK(BX412),BX412=0),"",BX412)</x:f>
      </x:c>
      <x:c r="DI412" s="50" t="str">
        <x:f>IF(OR(17&gt;'Настройки'!$B$3,ISBLANK(BY412),BY412=0),"",BY412)</x:f>
      </x:c>
      <x:c r="DJ412" s="50" t="str">
        <x:f>IF(OR(18&gt;'Настройки'!$B$3,ISBLANK(BZ412),BZ412=0),"",BZ412)</x:f>
      </x:c>
      <x:c r="DK412" s="50" t="str">
        <x:f>IF(OR(19&gt;'Настройки'!$B$3,ISBLANK(CA412),CA412=0),"",CA412)</x:f>
      </x:c>
      <x:c r="DL412" s="50" t="str">
        <x:f>IF(OR(20&gt;'Настройки'!$B$3,ISBLANK(CB412),CB412=0),"",CB412)</x:f>
      </x:c>
      <x:c r="DM412" s="50" t="str">
        <x:f>IF(OR(21&gt;'Настройки'!$B$3,ISBLANK(CC412),CC412=0),"",CC412)</x:f>
      </x:c>
      <x:c r="DN412" s="50" t="str">
        <x:f>IF(OR(22&gt;'Настройки'!$B$3,ISBLANK(CD412),CD412=0),"",CD412)</x:f>
      </x:c>
      <x:c r="DO412" s="50" t="str">
        <x:f>IF(OR(23&gt;'Настройки'!$B$3,ISBLANK(CE412),CE412=0),"",CE412)</x:f>
      </x:c>
      <x:c r="DP412" s="50" t="str">
        <x:f>IF(OR(24&gt;'Настройки'!$B$3,ISBLANK(CF412),CF412=0),"",CF412)</x:f>
      </x:c>
      <x:c r="DQ412" s="50" t="str">
        <x:f>IF(OR(25&gt;'Настройки'!$B$3,ISBLANK(CG412),CG412=0),"",CG412)</x:f>
      </x:c>
      <x:c r="DR412" s="50" t="str">
        <x:f>IF(OR(26&gt;'Настройки'!$B$3,ISBLANK(CH412),CH412=0),"",CH412)</x:f>
      </x:c>
      <x:c r="DS412" s="50" t="str">
        <x:f>IF(OR(27&gt;'Настройки'!$B$3,ISBLANK(CI412),CI412=0),"",CI412)</x:f>
      </x:c>
      <x:c r="DT412" s="50" t="str">
        <x:f>IF(OR(28&gt;'Настройки'!$B$3,ISBLANK(CJ412),CJ412=0),"",CJ412)</x:f>
      </x:c>
      <x:c r="DU412" s="50" t="str">
        <x:f>IF(OR(29&gt;'Настройки'!$B$3,ISBLANK(CK412),CK412=0),"",CK412)</x:f>
      </x:c>
      <x:c r="DV412" s="50" t="str">
        <x:f>IF(OR(30&gt;'Настройки'!$B$3,ISBLANK(CL412),CL412=0),"",CL412)</x:f>
      </x:c>
      <x:c r="DW412" s="50" t="str">
        <x:f>IF(OR(31&gt;'Настройки'!$B$3,ISBLANK(CM412),CM412=0),"",CM412)</x:f>
      </x:c>
      <x:c r="DX412" s="50" t="str">
        <x:f>IF(OR(32&gt;'Настройки'!$B$3,ISBLANK(CN412),CN412=0),"",CN412)</x:f>
      </x:c>
      <x:c r="DY412" s="50" t="str">
        <x:f>IF(OR(33&gt;'Настройки'!$B$3,ISBLANK(CO412),CO412=0),"",CO412)</x:f>
      </x:c>
      <x:c r="DZ412" s="50" t="str">
        <x:f>IF(OR(34&gt;'Настройки'!$B$3,ISBLANK(CP412),CP412=0),"",CP412)</x:f>
      </x:c>
      <x:c r="EA412" s="50" t="str">
        <x:f>IF(OR(35&gt;'Настройки'!$B$3,ISBLANK(CQ412),CQ412=0),"",CQ412)</x:f>
      </x:c>
      <x:c r="EB412" s="50" t="str">
        <x:f>IF(OR(36&gt;'Настройки'!$B$3,ISBLANK(CR412),CR412=0),"",CR412)</x:f>
      </x:c>
      <x:c r="EC412" s="50" t="str">
        <x:f>IF(A412="","",IF(OR(BB412="AZ",BB412="BZ"),10000+ROW(),IF(AZ412&gt;'Настройки'!$B$11,20000+ROW(),IF(BF412&lt;&gt;"Обычный",30000+ROW(),IF(AX412&lt;=0,40000+ROW(),"")))))</x:f>
      </x:c>
      <x:c r="ED412" s="50" t="str">
        <x:f>IF(EC412="","",COUNTIFS($EC$2:$EC$1001,"&gt;0",$EC$2:$EC$1001,"&lt;"&amp;EC412)+1)</x:f>
      </x:c>
    </x:row>
    <x:row r="413">
      <x:c r="A413" s="115"/>
      <x:c r="B413" s="115"/>
      <x:c r="C413" s="115"/>
      <x:c r="D413" s="118"/>
      <x:c r="E413" s="118"/>
      <x:c r="F413" s="118"/>
      <x:c r="G413" s="118"/>
      <x:c r="H413" s="118"/>
      <x:c r="I413" s="118"/>
      <x:c r="J413" s="118"/>
      <x:c r="K413" s="118"/>
      <x:c r="L413" s="118"/>
      <x:c r="M413" s="118"/>
      <x:c r="N413" s="118"/>
      <x:c r="O413" s="118"/>
      <x:c r="P413" s="118"/>
      <x:c r="Q413" s="118"/>
      <x:c r="R413" s="118"/>
      <x:c r="S413" s="118"/>
      <x:c r="T413" s="118"/>
      <x:c r="U413" s="118"/>
      <x:c r="V413" s="118"/>
      <x:c r="W413" s="118"/>
      <x:c r="X413" s="118"/>
      <x:c r="Y413" s="118"/>
      <x:c r="Z413" s="118"/>
      <x:c r="AA413" s="118"/>
      <x:c r="AB413" s="118"/>
      <x:c r="AC413" s="118"/>
      <x:c r="AD413" s="118"/>
      <x:c r="AE413" s="118"/>
      <x:c r="AF413" s="118"/>
      <x:c r="AG413" s="118"/>
      <x:c r="AH413" s="118"/>
      <x:c r="AI413" s="118"/>
      <x:c r="AJ413" s="118"/>
      <x:c r="AK413" s="118"/>
      <x:c r="AL413" s="118"/>
      <x:c r="AM413" s="118"/>
      <x:c r="AN413" s="118"/>
      <x:c r="AO413" s="118"/>
      <x:c r="AP413" s="115"/>
      <x:c r="AQ413" s="49" t="str">
        <x:f>IF(A413="","",COUNT(BI413:INDEX(BI413:CR413,1,'Настройки'!$B$3)))</x:f>
      </x:c>
      <x:c r="AR413" s="49" t="str">
        <x:f>IF(A413="","",SUM(BI413:INDEX(BI413:CR413,1,'Настройки'!$B$3)))</x:f>
      </x:c>
      <x:c r="AS413" s="58" t="str">
        <x:f>IF(A413="","",IF('Настройки'!$B$4="Стоимость потребления",AR413*D413,IF('Настройки'!$B$4="Количество",AR413,E413)))</x:f>
      </x:c>
      <x:c r="AT413" s="61" t="str">
        <x:f>IF(OR(A413="",AS413&lt;0,SUM($AS$2:$AS$1001)&lt;=0),"",AS413/SUM($AS$2:$AS$1001))</x:f>
      </x:c>
      <x:c r="AU413" s="61" t="str">
        <x:f>IF(OR(A413="",AS413&lt;0,SUM($AS$2:$AS$1001)&lt;=0),"",SUMIFS($AS$2:$AS$1001,$AS$2:$AS$1001,"&gt;"&amp;AS413)/SUM($AS$2:$AS$1001))</x:f>
      </x:c>
      <x:c r="AV413" s="61" t="str">
        <x:f>IF(OR(A413="",AS413&lt;0,SUM($AS$2:$AS$1001)&lt;=0),"",SUMIFS($AS$2:$AS$1001,$AS$2:$AS$1001,"&gt;="&amp;AS413)/SUM($AS$2:$AS$1001))</x:f>
      </x:c>
      <x:c r="AW413" s="49" t="str">
        <x:f>IF(A413="","",IF(SUM($AS$2:$AS$1001)&lt;=0,"Не определён",IF(AS413&lt;0,"Исключение",IF(AU413&lt;'Настройки'!$B$5,"A",IF(AU413&lt;'Настройки'!$B$6,"B","C")))))</x:f>
      </x:c>
      <x:c r="AX413" s="58" t="str">
        <x:f>IF(A413="","",IF(AQ413=0,"",AVERAGE(BI413:INDEX(BI413:CR413,1,'Настройки'!$B$3))))</x:f>
      </x:c>
      <x:c r="AY413" s="58" t="str">
        <x:f>IF(OR(A413="",AQ413=0),"",STDEVP(BI413:INDEX(BI413:CR413,1,'Настройки'!$B$3)))</x:f>
      </x:c>
      <x:c r="AZ413" s="61" t="str">
        <x:f>IF(OR(A413="",AQ413&lt;'Настройки'!$B$12,AX413&lt;=0,AND('Настройки'!$B$10="Блокировать",COUNTIF(F413:INDEX(F413:AO413,1,'Настройки'!$B$3),"&lt;0")&gt;0)),"",AY413/ABS(AX413))</x:f>
      </x:c>
      <x:c r="BA413" s="49" t="str">
        <x:f>IF(A413="","",IF(AND('Настройки'!$B$10="Блокировать",COUNTIF(F413:INDEX(F413:AO413,1,'Настройки'!$B$3),"&lt;0")&gt;0),"Не определён",IF(AQ413&lt;'Настройки'!$B$12,"Не определён",IF(AX413=0,"Нет спроса",IF(AX413&lt;0,"Не определён",IF(AZ413&lt;='Настройки'!$B$7,"X",IF(AZ413&lt;='Настройки'!$B$8,"Y","Z")))))))</x:f>
      </x:c>
      <x:c r="BB413" s="49" t="str">
        <x:f>IF(OR(A413="",LEN(AW413)&lt;&gt;1,LEN(BA413)&lt;&gt;1),"",AW413&amp;BA413)</x:f>
      </x:c>
      <x:c r="BC413" s="61" t="str">
        <x:f>IF(OR(A413="",AQ413=0),"",(COUNT(BI413:INDEX(BI413:CR413,1,'Настройки'!$B$3))-COUNT(CS413:INDEX(CS413:EB413,1,'Настройки'!$B$3)))/AQ413)</x:f>
      </x:c>
      <x:c r="BD413" s="64" t="str">
        <x:f>IF(OR(A413="",COUNT(CS413:INDEX(CS413:EB413,1,'Настройки'!$B$3))=0),"",AQ413/COUNT(CS413:INDEX(CS413:EB413,1,'Настройки'!$B$3)))</x:f>
      </x:c>
      <x:c r="BE413" s="64" t="str">
        <x:f>IF(OR(A413="",COUNT(CS413:INDEX(CS413:EB413,1,'Настройки'!$B$3))=0),"",IF(AVERAGE(CS413:INDEX(CS413:EB413,1,'Настройки'!$B$3))=0,"",(STDEVP(CS413:INDEX(CS413:EB413,1,'Настройки'!$B$3))/ABS(AVERAGE(CS413:INDEX(CS413:EB413,1,'Настройки'!$B$3))))^2))</x:f>
      </x:c>
      <x:c r="BF413" s="49" t="str">
        <x:f>IF(A413="","",IF(AQ413&lt;3,"Недостаточно",IF(AQ413&lt;6,"Предварительный","Обычный")))</x:f>
      </x:c>
      <x:c r="BG413" s="49" t="str">
        <x:f>IF(A413="","",IF(COUNTIF(F413:INDEX(F413:AO413,1,'Настройки'!$B$3),"&lt;0")&gt;0,IF('Настройки'!$B$10="Блокировать","Отрицательный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"),"")&amp;IF(AQ413&lt;3,"Недостаточно истории. ",IF(AQ413&lt;6,"Предварительная классификация. ",""))&amp;IF(AX413=0,"Нет спроса за горизонт. ","")&amp;IF(AZ413&gt;'Настройки'!$B$11,"Экстремальная вариативность. ",""))</x:f>
      </x:c>
      <x:c r="BH413" s="49" t="str">
        <x:f>IF(A413="","",IFERROR(VLOOKUP(BB413,'Настройки'!$D$3:$E$11,2,FALSE),"Сначала проверьте исходные данные и историю спроса.")&amp;" Уточните срок поставки, MOQ и критичность.")</x:f>
      </x:c>
      <x:c r="BI413" s="50" t="str">
        <x:f>IF(1&gt;'Настройки'!$B$3,"",IF(ISBLANK(F413),IF('Настройки'!$B$9="Нулевой спрос",0,""),IF(F413&lt;0,IF('Настройки'!$B$10="Исключить","",IF('Настройки'!$B$10="Абсолютные значения",ABS(F413),F413)),F413)))</x:f>
      </x:c>
      <x:c r="BJ413" s="50" t="str">
        <x:f>IF(2&gt;'Настройки'!$B$3,"",IF(ISBLANK(G413),IF('Настройки'!$B$9="Нулевой спрос",0,""),IF(G413&lt;0,IF('Настройки'!$B$10="Исключить","",IF('Настройки'!$B$10="Абсолютные значения",ABS(G413),G413)),G413)))</x:f>
      </x:c>
      <x:c r="BK413" s="50" t="str">
        <x:f>IF(3&gt;'Настройки'!$B$3,"",IF(ISBLANK(H413),IF('Настройки'!$B$9="Нулевой спрос",0,""),IF(H413&lt;0,IF('Настройки'!$B$10="Исключить","",IF('Настройки'!$B$10="Абсолютные значения",ABS(H413),H413)),H413)))</x:f>
      </x:c>
      <x:c r="BL413" s="50" t="str">
        <x:f>IF(4&gt;'Настройки'!$B$3,"",IF(ISBLANK(I413),IF('Настройки'!$B$9="Нулевой спрос",0,""),IF(I413&lt;0,IF('Настройки'!$B$10="Исключить","",IF('Настройки'!$B$10="Абсолютные значения",ABS(I413),I413)),I413)))</x:f>
      </x:c>
      <x:c r="BM413" s="50" t="str">
        <x:f>IF(5&gt;'Настройки'!$B$3,"",IF(ISBLANK(J413),IF('Настройки'!$B$9="Нулевой спрос",0,""),IF(J413&lt;0,IF('Настройки'!$B$10="Исключить","",IF('Настройки'!$B$10="Абсолютные значения",ABS(J413),J413)),J413)))</x:f>
      </x:c>
      <x:c r="BN413" s="50" t="str">
        <x:f>IF(6&gt;'Настройки'!$B$3,"",IF(ISBLANK(K413),IF('Настройки'!$B$9="Нулевой спрос",0,""),IF(K413&lt;0,IF('Настройки'!$B$10="Исключить","",IF('Настройки'!$B$10="Абсолютные значения",ABS(K413),K413)),K413)))</x:f>
      </x:c>
      <x:c r="BO413" s="50" t="str">
        <x:f>IF(7&gt;'Настройки'!$B$3,"",IF(ISBLANK(L413),IF('Настройки'!$B$9="Нулевой спрос",0,""),IF(L413&lt;0,IF('Настройки'!$B$10="Исключить","",IF('Настройки'!$B$10="Абсолютные значения",ABS(L413),L413)),L413)))</x:f>
      </x:c>
      <x:c r="BP413" s="50" t="str">
        <x:f>IF(8&gt;'Настройки'!$B$3,"",IF(ISBLANK(M413),IF('Настройки'!$B$9="Нулевой спрос",0,""),IF(M413&lt;0,IF('Настройки'!$B$10="Исключить","",IF('Настройки'!$B$10="Абсолютные значения",ABS(M413),M413)),M413)))</x:f>
      </x:c>
      <x:c r="BQ413" s="50" t="str">
        <x:f>IF(9&gt;'Настройки'!$B$3,"",IF(ISBLANK(N413),IF('Настройки'!$B$9="Нулевой спрос",0,""),IF(N413&lt;0,IF('Настройки'!$B$10="Исключить","",IF('Настройки'!$B$10="Абсолютные значения",ABS(N413),N413)),N413)))</x:f>
      </x:c>
      <x:c r="BR413" s="50" t="str">
        <x:f>IF(10&gt;'Настройки'!$B$3,"",IF(ISBLANK(O413),IF('Настройки'!$B$9="Нулевой спрос",0,""),IF(O413&lt;0,IF('Настройки'!$B$10="Исключить","",IF('Настройки'!$B$10="Абсолютные значения",ABS(O413),O413)),O413)))</x:f>
      </x:c>
      <x:c r="BS413" s="50" t="str">
        <x:f>IF(11&gt;'Настройки'!$B$3,"",IF(ISBLANK(P413),IF('Настройки'!$B$9="Нулевой спрос",0,""),IF(P413&lt;0,IF('Настройки'!$B$10="Исключить","",IF('Настройки'!$B$10="Абсолютные значения",ABS(P413),P413)),P413)))</x:f>
      </x:c>
      <x:c r="BT413" s="50" t="str">
        <x:f>IF(12&gt;'Настройки'!$B$3,"",IF(ISBLANK(Q413),IF('Настройки'!$B$9="Нулевой спрос",0,""),IF(Q413&lt;0,IF('Настройки'!$B$10="Исключить","",IF('Настройки'!$B$10="Абсолютные значения",ABS(Q413),Q413)),Q413)))</x:f>
      </x:c>
      <x:c r="BU413" s="50" t="str">
        <x:f>IF(13&gt;'Настройки'!$B$3,"",IF(ISBLANK(R413),IF('Настройки'!$B$9="Нулевой спрос",0,""),IF(R413&lt;0,IF('Настройки'!$B$10="Исключить","",IF('Настройки'!$B$10="Абсолютные значения",ABS(R413),R413)),R413)))</x:f>
      </x:c>
      <x:c r="BV413" s="50" t="str">
        <x:f>IF(14&gt;'Настройки'!$B$3,"",IF(ISBLANK(S413),IF('Настройки'!$B$9="Нулевой спрос",0,""),IF(S413&lt;0,IF('Настройки'!$B$10="Исключить","",IF('Настройки'!$B$10="Абсолютные значения",ABS(S413),S413)),S413)))</x:f>
      </x:c>
      <x:c r="BW413" s="50" t="str">
        <x:f>IF(15&gt;'Настройки'!$B$3,"",IF(ISBLANK(T413),IF('Настройки'!$B$9="Нулевой спрос",0,""),IF(T413&lt;0,IF('Настройки'!$B$10="Исключить","",IF('Настройки'!$B$10="Абсолютные значения",ABS(T413),T413)),T413)))</x:f>
      </x:c>
      <x:c r="BX413" s="50" t="str">
        <x:f>IF(16&gt;'Настройки'!$B$3,"",IF(ISBLANK(U413),IF('Настройки'!$B$9="Нулевой спрос",0,""),IF(U413&lt;0,IF('Настройки'!$B$10="Исключить","",IF('Настройки'!$B$10="Абсолютные значения",ABS(U413),U413)),U413)))</x:f>
      </x:c>
      <x:c r="BY413" s="50" t="str">
        <x:f>IF(17&gt;'Настройки'!$B$3,"",IF(ISBLANK(V413),IF('Настройки'!$B$9="Нулевой спрос",0,""),IF(V413&lt;0,IF('Настройки'!$B$10="Исключить","",IF('Настройки'!$B$10="Абсолютные значения",ABS(V413),V413)),V413)))</x:f>
      </x:c>
      <x:c r="BZ413" s="50" t="str">
        <x:f>IF(18&gt;'Настройки'!$B$3,"",IF(ISBLANK(W413),IF('Настройки'!$B$9="Нулевой спрос",0,""),IF(W413&lt;0,IF('Настройки'!$B$10="Исключить","",IF('Настройки'!$B$10="Абсолютные значения",ABS(W413),W413)),W413)))</x:f>
      </x:c>
      <x:c r="CA413" s="50" t="str">
        <x:f>IF(19&gt;'Настройки'!$B$3,"",IF(ISBLANK(X413),IF('Настройки'!$B$9="Нулевой спрос",0,""),IF(X413&lt;0,IF('Настройки'!$B$10="Исключить","",IF('Настройки'!$B$10="Абсолютные значения",ABS(X413),X413)),X413)))</x:f>
      </x:c>
      <x:c r="CB413" s="50" t="str">
        <x:f>IF(20&gt;'Настройки'!$B$3,"",IF(ISBLANK(Y413),IF('Настройки'!$B$9="Нулевой спрос",0,""),IF(Y413&lt;0,IF('Настройки'!$B$10="Исключить","",IF('Настройки'!$B$10="Абсолютные значения",ABS(Y413),Y413)),Y413)))</x:f>
      </x:c>
      <x:c r="CC413" s="50" t="str">
        <x:f>IF(21&gt;'Настройки'!$B$3,"",IF(ISBLANK(Z413),IF('Настройки'!$B$9="Нулевой спрос",0,""),IF(Z413&lt;0,IF('Настройки'!$B$10="Исключить","",IF('Настройки'!$B$10="Абсолютные значения",ABS(Z413),Z413)),Z413)))</x:f>
      </x:c>
      <x:c r="CD413" s="50" t="str">
        <x:f>IF(22&gt;'Настройки'!$B$3,"",IF(ISBLANK(AA413),IF('Настройки'!$B$9="Нулевой спрос",0,""),IF(AA413&lt;0,IF('Настройки'!$B$10="Исключить","",IF('Настройки'!$B$10="Абсолютные значения",ABS(AA413),AA413)),AA413)))</x:f>
      </x:c>
      <x:c r="CE413" s="50" t="str">
        <x:f>IF(23&gt;'Настройки'!$B$3,"",IF(ISBLANK(AB413),IF('Настройки'!$B$9="Нулевой спрос",0,""),IF(AB413&lt;0,IF('Настройки'!$B$10="Исключить","",IF('Настройки'!$B$10="Абсолютные значения",ABS(AB413),AB413)),AB413)))</x:f>
      </x:c>
      <x:c r="CF413" s="50" t="str">
        <x:f>IF(24&gt;'Настройки'!$B$3,"",IF(ISBLANK(AC413),IF('Настройки'!$B$9="Нулевой спрос",0,""),IF(AC413&lt;0,IF('Настройки'!$B$10="Исключить","",IF('Настройки'!$B$10="Абсолютные значения",ABS(AC413),AC413)),AC413)))</x:f>
      </x:c>
      <x:c r="CG413" s="50" t="str">
        <x:f>IF(25&gt;'Настройки'!$B$3,"",IF(ISBLANK(AD413),IF('Настройки'!$B$9="Нулевой спрос",0,""),IF(AD413&lt;0,IF('Настройки'!$B$10="Исключить","",IF('Настройки'!$B$10="Абсолютные значения",ABS(AD413),AD413)),AD413)))</x:f>
      </x:c>
      <x:c r="CH413" s="50" t="str">
        <x:f>IF(26&gt;'Настройки'!$B$3,"",IF(ISBLANK(AE413),IF('Настройки'!$B$9="Нулевой спрос",0,""),IF(AE413&lt;0,IF('Настройки'!$B$10="Исключить","",IF('Настройки'!$B$10="Абсолютные значения",ABS(AE413),AE413)),AE413)))</x:f>
      </x:c>
      <x:c r="CI413" s="50" t="str">
        <x:f>IF(27&gt;'Настройки'!$B$3,"",IF(ISBLANK(AF413),IF('Настройки'!$B$9="Нулевой спрос",0,""),IF(AF413&lt;0,IF('Настройки'!$B$10="Исключить","",IF('Настройки'!$B$10="Абсолютные значения",ABS(AF413),AF413)),AF413)))</x:f>
      </x:c>
      <x:c r="CJ413" s="50" t="str">
        <x:f>IF(28&gt;'Настройки'!$B$3,"",IF(ISBLANK(AG413),IF('Настройки'!$B$9="Нулевой спрос",0,""),IF(AG413&lt;0,IF('Настройки'!$B$10="Исключить","",IF('Настройки'!$B$10="Абсолютные значения",ABS(AG413),AG413)),AG413)))</x:f>
      </x:c>
      <x:c r="CK413" s="50" t="str">
        <x:f>IF(29&gt;'Настройки'!$B$3,"",IF(ISBLANK(AH413),IF('Настройки'!$B$9="Нулевой спрос",0,""),IF(AH413&lt;0,IF('Настройки'!$B$10="Исключить","",IF('Настройки'!$B$10="Абсолютные значения",ABS(AH413),AH413)),AH413)))</x:f>
      </x:c>
      <x:c r="CL413" s="50" t="str">
        <x:f>IF(30&gt;'Настройки'!$B$3,"",IF(ISBLANK(AI413),IF('Настройки'!$B$9="Нулевой спрос",0,""),IF(AI413&lt;0,IF('Настройки'!$B$10="Исключить","",IF('Настройки'!$B$10="Абсолютные значения",ABS(AI413),AI413)),AI413)))</x:f>
      </x:c>
      <x:c r="CM413" s="50" t="str">
        <x:f>IF(31&gt;'Настройки'!$B$3,"",IF(ISBLANK(AJ413),IF('Настройки'!$B$9="Нулевой спрос",0,""),IF(AJ413&lt;0,IF('Настройки'!$B$10="Исключить","",IF('Настройки'!$B$10="Абсолютные значения",ABS(AJ413),AJ413)),AJ413)))</x:f>
      </x:c>
      <x:c r="CN413" s="50" t="str">
        <x:f>IF(32&gt;'Настройки'!$B$3,"",IF(ISBLANK(AK413),IF('Настройки'!$B$9="Нулевой спрос",0,""),IF(AK413&lt;0,IF('Настройки'!$B$10="Исключить","",IF('Настройки'!$B$10="Абсолютные значения",ABS(AK413),AK413)),AK413)))</x:f>
      </x:c>
      <x:c r="CO413" s="50" t="str">
        <x:f>IF(33&gt;'Настройки'!$B$3,"",IF(ISBLANK(AL413),IF('Настройки'!$B$9="Нулевой спрос",0,""),IF(AL413&lt;0,IF('Настройки'!$B$10="Исключить","",IF('Настройки'!$B$10="Абсолютные значения",ABS(AL413),AL413)),AL413)))</x:f>
      </x:c>
      <x:c r="CP413" s="50" t="str">
        <x:f>IF(34&gt;'Настройки'!$B$3,"",IF(ISBLANK(AM413),IF('Настройки'!$B$9="Нулевой спрос",0,""),IF(AM413&lt;0,IF('Настройки'!$B$10="Исключить","",IF('Настройки'!$B$10="Абсолютные значения",ABS(AM413),AM413)),AM413)))</x:f>
      </x:c>
      <x:c r="CQ413" s="50" t="str">
        <x:f>IF(35&gt;'Настройки'!$B$3,"",IF(ISBLANK(AN413),IF('Настройки'!$B$9="Нулевой спрос",0,""),IF(AN413&lt;0,IF('Настройки'!$B$10="Исключить","",IF('Настройки'!$B$10="Абсолютные значения",ABS(AN413),AN413)),AN413)))</x:f>
      </x:c>
      <x:c r="CR413" s="50" t="str">
        <x:f>IF(36&gt;'Настройки'!$B$3,"",IF(ISBLANK(AO413),IF('Настройки'!$B$9="Нулевой спрос",0,""),IF(AO413&lt;0,IF('Настройки'!$B$10="Исключить","",IF('Настройки'!$B$10="Абсолютные значения",ABS(AO413),AO413)),AO413)))</x:f>
      </x:c>
      <x:c r="CS413" s="50" t="str">
        <x:f>IF(OR(1&gt;'Настройки'!$B$3,ISBLANK(BI413),BI413=0),"",BI413)</x:f>
      </x:c>
      <x:c r="CT413" s="50" t="str">
        <x:f>IF(OR(2&gt;'Настройки'!$B$3,ISBLANK(BJ413),BJ413=0),"",BJ413)</x:f>
      </x:c>
      <x:c r="CU413" s="50" t="str">
        <x:f>IF(OR(3&gt;'Настройки'!$B$3,ISBLANK(BK413),BK413=0),"",BK413)</x:f>
      </x:c>
      <x:c r="CV413" s="50" t="str">
        <x:f>IF(OR(4&gt;'Настройки'!$B$3,ISBLANK(BL413),BL413=0),"",BL413)</x:f>
      </x:c>
      <x:c r="CW413" s="50" t="str">
        <x:f>IF(OR(5&gt;'Настройки'!$B$3,ISBLANK(BM413),BM413=0),"",BM413)</x:f>
      </x:c>
      <x:c r="CX413" s="50" t="str">
        <x:f>IF(OR(6&gt;'Настройки'!$B$3,ISBLANK(BN413),BN413=0),"",BN413)</x:f>
      </x:c>
      <x:c r="CY413" s="50" t="str">
        <x:f>IF(OR(7&gt;'Настройки'!$B$3,ISBLANK(BO413),BO413=0),"",BO413)</x:f>
      </x:c>
      <x:c r="CZ413" s="50" t="str">
        <x:f>IF(OR(8&gt;'Настройки'!$B$3,ISBLANK(BP413),BP413=0),"",BP413)</x:f>
      </x:c>
      <x:c r="DA413" s="50" t="str">
        <x:f>IF(OR(9&gt;'Настройки'!$B$3,ISBLANK(BQ413),BQ413=0),"",BQ413)</x:f>
      </x:c>
      <x:c r="DB413" s="50" t="str">
        <x:f>IF(OR(10&gt;'Настройки'!$B$3,ISBLANK(BR413),BR413=0),"",BR413)</x:f>
      </x:c>
      <x:c r="DC413" s="50" t="str">
        <x:f>IF(OR(11&gt;'Настройки'!$B$3,ISBLANK(BS413),BS413=0),"",BS413)</x:f>
      </x:c>
      <x:c r="DD413" s="50" t="str">
        <x:f>IF(OR(12&gt;'Настройки'!$B$3,ISBLANK(BT413),BT413=0),"",BT413)</x:f>
      </x:c>
      <x:c r="DE413" s="50" t="str">
        <x:f>IF(OR(13&gt;'Настройки'!$B$3,ISBLANK(BU413),BU413=0),"",BU413)</x:f>
      </x:c>
      <x:c r="DF413" s="50" t="str">
        <x:f>IF(OR(14&gt;'Настройки'!$B$3,ISBLANK(BV413),BV413=0),"",BV413)</x:f>
      </x:c>
      <x:c r="DG413" s="50" t="str">
        <x:f>IF(OR(15&gt;'Настройки'!$B$3,ISBLANK(BW413),BW413=0),"",BW413)</x:f>
      </x:c>
      <x:c r="DH413" s="50" t="str">
        <x:f>IF(OR(16&gt;'Настройки'!$B$3,ISBLANK(BX413),BX413=0),"",BX413)</x:f>
      </x:c>
      <x:c r="DI413" s="50" t="str">
        <x:f>IF(OR(17&gt;'Настройки'!$B$3,ISBLANK(BY413),BY413=0),"",BY413)</x:f>
      </x:c>
      <x:c r="DJ413" s="50" t="str">
        <x:f>IF(OR(18&gt;'Настройки'!$B$3,ISBLANK(BZ413),BZ413=0),"",BZ413)</x:f>
      </x:c>
      <x:c r="DK413" s="50" t="str">
        <x:f>IF(OR(19&gt;'Настройки'!$B$3,ISBLANK(CA413),CA413=0),"",CA413)</x:f>
      </x:c>
      <x:c r="DL413" s="50" t="str">
        <x:f>IF(OR(20&gt;'Настройки'!$B$3,ISBLANK(CB413),CB413=0),"",CB413)</x:f>
      </x:c>
      <x:c r="DM413" s="50" t="str">
        <x:f>IF(OR(21&gt;'Настройки'!$B$3,ISBLANK(CC413),CC413=0),"",CC413)</x:f>
      </x:c>
      <x:c r="DN413" s="50" t="str">
        <x:f>IF(OR(22&gt;'Настройки'!$B$3,ISBLANK(CD413),CD413=0),"",CD413)</x:f>
      </x:c>
      <x:c r="DO413" s="50" t="str">
        <x:f>IF(OR(23&gt;'Настройки'!$B$3,ISBLANK(CE413),CE413=0),"",CE413)</x:f>
      </x:c>
      <x:c r="DP413" s="50" t="str">
        <x:f>IF(OR(24&gt;'Настройки'!$B$3,ISBLANK(CF413),CF413=0),"",CF413)</x:f>
      </x:c>
      <x:c r="DQ413" s="50" t="str">
        <x:f>IF(OR(25&gt;'Настройки'!$B$3,ISBLANK(CG413),CG413=0),"",CG413)</x:f>
      </x:c>
      <x:c r="DR413" s="50" t="str">
        <x:f>IF(OR(26&gt;'Настройки'!$B$3,ISBLANK(CH413),CH413=0),"",CH413)</x:f>
      </x:c>
      <x:c r="DS413" s="50" t="str">
        <x:f>IF(OR(27&gt;'Настройки'!$B$3,ISBLANK(CI413),CI413=0),"",CI413)</x:f>
      </x:c>
      <x:c r="DT413" s="50" t="str">
        <x:f>IF(OR(28&gt;'Настройки'!$B$3,ISBLANK(CJ413),CJ413=0),"",CJ413)</x:f>
      </x:c>
      <x:c r="DU413" s="50" t="str">
        <x:f>IF(OR(29&gt;'Настройки'!$B$3,ISBLANK(CK413),CK413=0),"",CK413)</x:f>
      </x:c>
      <x:c r="DV413" s="50" t="str">
        <x:f>IF(OR(30&gt;'Настройки'!$B$3,ISBLANK(CL413),CL413=0),"",CL413)</x:f>
      </x:c>
      <x:c r="DW413" s="50" t="str">
        <x:f>IF(OR(31&gt;'Настройки'!$B$3,ISBLANK(CM413),CM413=0),"",CM413)</x:f>
      </x:c>
      <x:c r="DX413" s="50" t="str">
        <x:f>IF(OR(32&gt;'Настройки'!$B$3,ISBLANK(CN413),CN413=0),"",CN413)</x:f>
      </x:c>
      <x:c r="DY413" s="50" t="str">
        <x:f>IF(OR(33&gt;'Настройки'!$B$3,ISBLANK(CO413),CO413=0),"",CO413)</x:f>
      </x:c>
      <x:c r="DZ413" s="50" t="str">
        <x:f>IF(OR(34&gt;'Настройки'!$B$3,ISBLANK(CP413),CP413=0),"",CP413)</x:f>
      </x:c>
      <x:c r="EA413" s="50" t="str">
        <x:f>IF(OR(35&gt;'Настройки'!$B$3,ISBLANK(CQ413),CQ413=0),"",CQ413)</x:f>
      </x:c>
      <x:c r="EB413" s="50" t="str">
        <x:f>IF(OR(36&gt;'Настройки'!$B$3,ISBLANK(CR413),CR413=0),"",CR413)</x:f>
      </x:c>
      <x:c r="EC413" s="50" t="str">
        <x:f>IF(A413="","",IF(OR(BB413="AZ",BB413="BZ"),10000+ROW(),IF(AZ413&gt;'Настройки'!$B$11,20000+ROW(),IF(BF413&lt;&gt;"Обычный",30000+ROW(),IF(AX413&lt;=0,40000+ROW(),"")))))</x:f>
      </x:c>
      <x:c r="ED413" s="50" t="str">
        <x:f>IF(EC413="","",COUNTIFS($EC$2:$EC$1001,"&gt;0",$EC$2:$EC$1001,"&lt;"&amp;EC413)+1)</x:f>
      </x:c>
    </x:row>
    <x:row r="414">
      <x:c r="A414" s="115"/>
      <x:c r="B414" s="115"/>
      <x:c r="C414" s="115"/>
      <x:c r="D414" s="118"/>
      <x:c r="E414" s="118"/>
      <x:c r="F414" s="118"/>
      <x:c r="G414" s="118"/>
      <x:c r="H414" s="118"/>
      <x:c r="I414" s="118"/>
      <x:c r="J414" s="118"/>
      <x:c r="K414" s="118"/>
      <x:c r="L414" s="118"/>
      <x:c r="M414" s="118"/>
      <x:c r="N414" s="118"/>
      <x:c r="O414" s="118"/>
      <x:c r="P414" s="118"/>
      <x:c r="Q414" s="118"/>
      <x:c r="R414" s="118"/>
      <x:c r="S414" s="118"/>
      <x:c r="T414" s="118"/>
      <x:c r="U414" s="118"/>
      <x:c r="V414" s="118"/>
      <x:c r="W414" s="118"/>
      <x:c r="X414" s="118"/>
      <x:c r="Y414" s="118"/>
      <x:c r="Z414" s="118"/>
      <x:c r="AA414" s="118"/>
      <x:c r="AB414" s="118"/>
      <x:c r="AC414" s="118"/>
      <x:c r="AD414" s="118"/>
      <x:c r="AE414" s="118"/>
      <x:c r="AF414" s="118"/>
      <x:c r="AG414" s="118"/>
      <x:c r="AH414" s="118"/>
      <x:c r="AI414" s="118"/>
      <x:c r="AJ414" s="118"/>
      <x:c r="AK414" s="118"/>
      <x:c r="AL414" s="118"/>
      <x:c r="AM414" s="118"/>
      <x:c r="AN414" s="118"/>
      <x:c r="AO414" s="118"/>
      <x:c r="AP414" s="115"/>
      <x:c r="AQ414" s="49" t="str">
        <x:f>IF(A414="","",COUNT(BI414:INDEX(BI414:CR414,1,'Настройки'!$B$3)))</x:f>
      </x:c>
      <x:c r="AR414" s="49" t="str">
        <x:f>IF(A414="","",SUM(BI414:INDEX(BI414:CR414,1,'Настройки'!$B$3)))</x:f>
      </x:c>
      <x:c r="AS414" s="58" t="str">
        <x:f>IF(A414="","",IF('Настройки'!$B$4="Стоимость потребления",AR414*D414,IF('Настройки'!$B$4="Количество",AR414,E414)))</x:f>
      </x:c>
      <x:c r="AT414" s="61" t="str">
        <x:f>IF(OR(A414="",AS414&lt;0,SUM($AS$2:$AS$1001)&lt;=0),"",AS414/SUM($AS$2:$AS$1001))</x:f>
      </x:c>
      <x:c r="AU414" s="61" t="str">
        <x:f>IF(OR(A414="",AS414&lt;0,SUM($AS$2:$AS$1001)&lt;=0),"",SUMIFS($AS$2:$AS$1001,$AS$2:$AS$1001,"&gt;"&amp;AS414)/SUM($AS$2:$AS$1001))</x:f>
      </x:c>
      <x:c r="AV414" s="61" t="str">
        <x:f>IF(OR(A414="",AS414&lt;0,SUM($AS$2:$AS$1001)&lt;=0),"",SUMIFS($AS$2:$AS$1001,$AS$2:$AS$1001,"&gt;="&amp;AS414)/SUM($AS$2:$AS$1001))</x:f>
      </x:c>
      <x:c r="AW414" s="49" t="str">
        <x:f>IF(A414="","",IF(SUM($AS$2:$AS$1001)&lt;=0,"Не определён",IF(AS414&lt;0,"Исключение",IF(AU414&lt;'Настройки'!$B$5,"A",IF(AU414&lt;'Настройки'!$B$6,"B","C")))))</x:f>
      </x:c>
      <x:c r="AX414" s="58" t="str">
        <x:f>IF(A414="","",IF(AQ414=0,"",AVERAGE(BI414:INDEX(BI414:CR414,1,'Настройки'!$B$3))))</x:f>
      </x:c>
      <x:c r="AY414" s="58" t="str">
        <x:f>IF(OR(A414="",AQ414=0),"",STDEVP(BI414:INDEX(BI414:CR414,1,'Настройки'!$B$3)))</x:f>
      </x:c>
      <x:c r="AZ414" s="61" t="str">
        <x:f>IF(OR(A414="",AQ414&lt;'Настройки'!$B$12,AX414&lt;=0,AND('Настройки'!$B$10="Блокировать",COUNTIF(F414:INDEX(F414:AO414,1,'Настройки'!$B$3),"&lt;0")&gt;0)),"",AY414/ABS(AX414))</x:f>
      </x:c>
      <x:c r="BA414" s="49" t="str">
        <x:f>IF(A414="","",IF(AND('Настройки'!$B$10="Блокировать",COUNTIF(F414:INDEX(F414:AO414,1,'Настройки'!$B$3),"&lt;0")&gt;0),"Не определён",IF(AQ414&lt;'Настройки'!$B$12,"Не определён",IF(AX414=0,"Нет спроса",IF(AX414&lt;0,"Не определён",IF(AZ414&lt;='Настройки'!$B$7,"X",IF(AZ414&lt;='Настройки'!$B$8,"Y","Z")))))))</x:f>
      </x:c>
      <x:c r="BB414" s="49" t="str">
        <x:f>IF(OR(A414="",LEN(AW414)&lt;&gt;1,LEN(BA414)&lt;&gt;1),"",AW414&amp;BA414)</x:f>
      </x:c>
      <x:c r="BC414" s="61" t="str">
        <x:f>IF(OR(A414="",AQ414=0),"",(COUNT(BI414:INDEX(BI414:CR414,1,'Настройки'!$B$3))-COUNT(CS414:INDEX(CS414:EB414,1,'Настройки'!$B$3)))/AQ414)</x:f>
      </x:c>
      <x:c r="BD414" s="64" t="str">
        <x:f>IF(OR(A414="",COUNT(CS414:INDEX(CS414:EB414,1,'Настройки'!$B$3))=0),"",AQ414/COUNT(CS414:INDEX(CS414:EB414,1,'Настройки'!$B$3)))</x:f>
      </x:c>
      <x:c r="BE414" s="64" t="str">
        <x:f>IF(OR(A414="",COUNT(CS414:INDEX(CS414:EB414,1,'Настройки'!$B$3))=0),"",IF(AVERAGE(CS414:INDEX(CS414:EB414,1,'Настройки'!$B$3))=0,"",(STDEVP(CS414:INDEX(CS414:EB414,1,'Настройки'!$B$3))/ABS(AVERAGE(CS414:INDEX(CS414:EB414,1,'Настройки'!$B$3))))^2))</x:f>
      </x:c>
      <x:c r="BF414" s="49" t="str">
        <x:f>IF(A414="","",IF(AQ414&lt;3,"Недостаточно",IF(AQ414&lt;6,"Предварительный","Обычный")))</x:f>
      </x:c>
      <x:c r="BG414" s="49" t="str">
        <x:f>IF(A414="","",IF(COUNTIF(F414:INDEX(F414:AO414,1,'Настройки'!$B$3),"&lt;0")&gt;0,IF('Настройки'!$B$10="Блокировать","Отрицательный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"),"")&amp;IF(AQ414&lt;3,"Недостаточно истории. ",IF(AQ414&lt;6,"Предварительная классификация. ",""))&amp;IF(AX414=0,"Нет спроса за горизонт. ","")&amp;IF(AZ414&gt;'Настройки'!$B$11,"Экстремальная вариативность. ",""))</x:f>
      </x:c>
      <x:c r="BH414" s="49" t="str">
        <x:f>IF(A414="","",IFERROR(VLOOKUP(BB414,'Настройки'!$D$3:$E$11,2,FALSE),"Сначала проверьте исходные данные и историю спроса.")&amp;" Уточните срок поставки, MOQ и критичность.")</x:f>
      </x:c>
      <x:c r="BI414" s="50" t="str">
        <x:f>IF(1&gt;'Настройки'!$B$3,"",IF(ISBLANK(F414),IF('Настройки'!$B$9="Нулевой спрос",0,""),IF(F414&lt;0,IF('Настройки'!$B$10="Исключить","",IF('Настройки'!$B$10="Абсолютные значения",ABS(F414),F414)),F414)))</x:f>
      </x:c>
      <x:c r="BJ414" s="50" t="str">
        <x:f>IF(2&gt;'Настройки'!$B$3,"",IF(ISBLANK(G414),IF('Настройки'!$B$9="Нулевой спрос",0,""),IF(G414&lt;0,IF('Настройки'!$B$10="Исключить","",IF('Настройки'!$B$10="Абсолютные значения",ABS(G414),G414)),G414)))</x:f>
      </x:c>
      <x:c r="BK414" s="50" t="str">
        <x:f>IF(3&gt;'Настройки'!$B$3,"",IF(ISBLANK(H414),IF('Настройки'!$B$9="Нулевой спрос",0,""),IF(H414&lt;0,IF('Настройки'!$B$10="Исключить","",IF('Настройки'!$B$10="Абсолютные значения",ABS(H414),H414)),H414)))</x:f>
      </x:c>
      <x:c r="BL414" s="50" t="str">
        <x:f>IF(4&gt;'Настройки'!$B$3,"",IF(ISBLANK(I414),IF('Настройки'!$B$9="Нулевой спрос",0,""),IF(I414&lt;0,IF('Настройки'!$B$10="Исключить","",IF('Настройки'!$B$10="Абсолютные значения",ABS(I414),I414)),I414)))</x:f>
      </x:c>
      <x:c r="BM414" s="50" t="str">
        <x:f>IF(5&gt;'Настройки'!$B$3,"",IF(ISBLANK(J414),IF('Настройки'!$B$9="Нулевой спрос",0,""),IF(J414&lt;0,IF('Настройки'!$B$10="Исключить","",IF('Настройки'!$B$10="Абсолютные значения",ABS(J414),J414)),J414)))</x:f>
      </x:c>
      <x:c r="BN414" s="50" t="str">
        <x:f>IF(6&gt;'Настройки'!$B$3,"",IF(ISBLANK(K414),IF('Настройки'!$B$9="Нулевой спрос",0,""),IF(K414&lt;0,IF('Настройки'!$B$10="Исключить","",IF('Настройки'!$B$10="Абсолютные значения",ABS(K414),K414)),K414)))</x:f>
      </x:c>
      <x:c r="BO414" s="50" t="str">
        <x:f>IF(7&gt;'Настройки'!$B$3,"",IF(ISBLANK(L414),IF('Настройки'!$B$9="Нулевой спрос",0,""),IF(L414&lt;0,IF('Настройки'!$B$10="Исключить","",IF('Настройки'!$B$10="Абсолютные значения",ABS(L414),L414)),L414)))</x:f>
      </x:c>
      <x:c r="BP414" s="50" t="str">
        <x:f>IF(8&gt;'Настройки'!$B$3,"",IF(ISBLANK(M414),IF('Настройки'!$B$9="Нулевой спрос",0,""),IF(M414&lt;0,IF('Настройки'!$B$10="Исключить","",IF('Настройки'!$B$10="Абсолютные значения",ABS(M414),M414)),M414)))</x:f>
      </x:c>
      <x:c r="BQ414" s="50" t="str">
        <x:f>IF(9&gt;'Настройки'!$B$3,"",IF(ISBLANK(N414),IF('Настройки'!$B$9="Нулевой спрос",0,""),IF(N414&lt;0,IF('Настройки'!$B$10="Исключить","",IF('Настройки'!$B$10="Абсолютные значения",ABS(N414),N414)),N414)))</x:f>
      </x:c>
      <x:c r="BR414" s="50" t="str">
        <x:f>IF(10&gt;'Настройки'!$B$3,"",IF(ISBLANK(O414),IF('Настройки'!$B$9="Нулевой спрос",0,""),IF(O414&lt;0,IF('Настройки'!$B$10="Исключить","",IF('Настройки'!$B$10="Абсолютные значения",ABS(O414),O414)),O414)))</x:f>
      </x:c>
      <x:c r="BS414" s="50" t="str">
        <x:f>IF(11&gt;'Настройки'!$B$3,"",IF(ISBLANK(P414),IF('Настройки'!$B$9="Нулевой спрос",0,""),IF(P414&lt;0,IF('Настройки'!$B$10="Исключить","",IF('Настройки'!$B$10="Абсолютные значения",ABS(P414),P414)),P414)))</x:f>
      </x:c>
      <x:c r="BT414" s="50" t="str">
        <x:f>IF(12&gt;'Настройки'!$B$3,"",IF(ISBLANK(Q414),IF('Настройки'!$B$9="Нулевой спрос",0,""),IF(Q414&lt;0,IF('Настройки'!$B$10="Исключить","",IF('Настройки'!$B$10="Абсолютные значения",ABS(Q414),Q414)),Q414)))</x:f>
      </x:c>
      <x:c r="BU414" s="50" t="str">
        <x:f>IF(13&gt;'Настройки'!$B$3,"",IF(ISBLANK(R414),IF('Настройки'!$B$9="Нулевой спрос",0,""),IF(R414&lt;0,IF('Настройки'!$B$10="Исключить","",IF('Настройки'!$B$10="Абсолютные значения",ABS(R414),R414)),R414)))</x:f>
      </x:c>
      <x:c r="BV414" s="50" t="str">
        <x:f>IF(14&gt;'Настройки'!$B$3,"",IF(ISBLANK(S414),IF('Настройки'!$B$9="Нулевой спрос",0,""),IF(S414&lt;0,IF('Настройки'!$B$10="Исключить","",IF('Настройки'!$B$10="Абсолютные значения",ABS(S414),S414)),S414)))</x:f>
      </x:c>
      <x:c r="BW414" s="50" t="str">
        <x:f>IF(15&gt;'Настройки'!$B$3,"",IF(ISBLANK(T414),IF('Настройки'!$B$9="Нулевой спрос",0,""),IF(T414&lt;0,IF('Настройки'!$B$10="Исключить","",IF('Настройки'!$B$10="Абсолютные значения",ABS(T414),T414)),T414)))</x:f>
      </x:c>
      <x:c r="BX414" s="50" t="str">
        <x:f>IF(16&gt;'Настройки'!$B$3,"",IF(ISBLANK(U414),IF('Настройки'!$B$9="Нулевой спрос",0,""),IF(U414&lt;0,IF('Настройки'!$B$10="Исключить","",IF('Настройки'!$B$10="Абсолютные значения",ABS(U414),U414)),U414)))</x:f>
      </x:c>
      <x:c r="BY414" s="50" t="str">
        <x:f>IF(17&gt;'Настройки'!$B$3,"",IF(ISBLANK(V414),IF('Настройки'!$B$9="Нулевой спрос",0,""),IF(V414&lt;0,IF('Настройки'!$B$10="Исключить","",IF('Настройки'!$B$10="Абсолютные значения",ABS(V414),V414)),V414)))</x:f>
      </x:c>
      <x:c r="BZ414" s="50" t="str">
        <x:f>IF(18&gt;'Настройки'!$B$3,"",IF(ISBLANK(W414),IF('Настройки'!$B$9="Нулевой спрос",0,""),IF(W414&lt;0,IF('Настройки'!$B$10="Исключить","",IF('Настройки'!$B$10="Абсолютные значения",ABS(W414),W414)),W414)))</x:f>
      </x:c>
      <x:c r="CA414" s="50" t="str">
        <x:f>IF(19&gt;'Настройки'!$B$3,"",IF(ISBLANK(X414),IF('Настройки'!$B$9="Нулевой спрос",0,""),IF(X414&lt;0,IF('Настройки'!$B$10="Исключить","",IF('Настройки'!$B$10="Абсолютные значения",ABS(X414),X414)),X414)))</x:f>
      </x:c>
      <x:c r="CB414" s="50" t="str">
        <x:f>IF(20&gt;'Настройки'!$B$3,"",IF(ISBLANK(Y414),IF('Настройки'!$B$9="Нулевой спрос",0,""),IF(Y414&lt;0,IF('Настройки'!$B$10="Исключить","",IF('Настройки'!$B$10="Абсолютные значения",ABS(Y414),Y414)),Y414)))</x:f>
      </x:c>
      <x:c r="CC414" s="50" t="str">
        <x:f>IF(21&gt;'Настройки'!$B$3,"",IF(ISBLANK(Z414),IF('Настройки'!$B$9="Нулевой спрос",0,""),IF(Z414&lt;0,IF('Настройки'!$B$10="Исключить","",IF('Настройки'!$B$10="Абсолютные значения",ABS(Z414),Z414)),Z414)))</x:f>
      </x:c>
      <x:c r="CD414" s="50" t="str">
        <x:f>IF(22&gt;'Настройки'!$B$3,"",IF(ISBLANK(AA414),IF('Настройки'!$B$9="Нулевой спрос",0,""),IF(AA414&lt;0,IF('Настройки'!$B$10="Исключить","",IF('Настройки'!$B$10="Абсолютные значения",ABS(AA414),AA414)),AA414)))</x:f>
      </x:c>
      <x:c r="CE414" s="50" t="str">
        <x:f>IF(23&gt;'Настройки'!$B$3,"",IF(ISBLANK(AB414),IF('Настройки'!$B$9="Нулевой спрос",0,""),IF(AB414&lt;0,IF('Настройки'!$B$10="Исключить","",IF('Настройки'!$B$10="Абсолютные значения",ABS(AB414),AB414)),AB414)))</x:f>
      </x:c>
      <x:c r="CF414" s="50" t="str">
        <x:f>IF(24&gt;'Настройки'!$B$3,"",IF(ISBLANK(AC414),IF('Настройки'!$B$9="Нулевой спрос",0,""),IF(AC414&lt;0,IF('Настройки'!$B$10="Исключить","",IF('Настройки'!$B$10="Абсолютные значения",ABS(AC414),AC414)),AC414)))</x:f>
      </x:c>
      <x:c r="CG414" s="50" t="str">
        <x:f>IF(25&gt;'Настройки'!$B$3,"",IF(ISBLANK(AD414),IF('Настройки'!$B$9="Нулевой спрос",0,""),IF(AD414&lt;0,IF('Настройки'!$B$10="Исключить","",IF('Настройки'!$B$10="Абсолютные значения",ABS(AD414),AD414)),AD414)))</x:f>
      </x:c>
      <x:c r="CH414" s="50" t="str">
        <x:f>IF(26&gt;'Настройки'!$B$3,"",IF(ISBLANK(AE414),IF('Настройки'!$B$9="Нулевой спрос",0,""),IF(AE414&lt;0,IF('Настройки'!$B$10="Исключить","",IF('Настройки'!$B$10="Абсолютные значения",ABS(AE414),AE414)),AE414)))</x:f>
      </x:c>
      <x:c r="CI414" s="50" t="str">
        <x:f>IF(27&gt;'Настройки'!$B$3,"",IF(ISBLANK(AF414),IF('Настройки'!$B$9="Нулевой спрос",0,""),IF(AF414&lt;0,IF('Настройки'!$B$10="Исключить","",IF('Настройки'!$B$10="Абсолютные значения",ABS(AF414),AF414)),AF414)))</x:f>
      </x:c>
      <x:c r="CJ414" s="50" t="str">
        <x:f>IF(28&gt;'Настройки'!$B$3,"",IF(ISBLANK(AG414),IF('Настройки'!$B$9="Нулевой спрос",0,""),IF(AG414&lt;0,IF('Настройки'!$B$10="Исключить","",IF('Настройки'!$B$10="Абсолютные значения",ABS(AG414),AG414)),AG414)))</x:f>
      </x:c>
      <x:c r="CK414" s="50" t="str">
        <x:f>IF(29&gt;'Настройки'!$B$3,"",IF(ISBLANK(AH414),IF('Настройки'!$B$9="Нулевой спрос",0,""),IF(AH414&lt;0,IF('Настройки'!$B$10="Исключить","",IF('Настройки'!$B$10="Абсолютные значения",ABS(AH414),AH414)),AH414)))</x:f>
      </x:c>
      <x:c r="CL414" s="50" t="str">
        <x:f>IF(30&gt;'Настройки'!$B$3,"",IF(ISBLANK(AI414),IF('Настройки'!$B$9="Нулевой спрос",0,""),IF(AI414&lt;0,IF('Настройки'!$B$10="Исключить","",IF('Настройки'!$B$10="Абсолютные значения",ABS(AI414),AI414)),AI414)))</x:f>
      </x:c>
      <x:c r="CM414" s="50" t="str">
        <x:f>IF(31&gt;'Настройки'!$B$3,"",IF(ISBLANK(AJ414),IF('Настройки'!$B$9="Нулевой спрос",0,""),IF(AJ414&lt;0,IF('Настройки'!$B$10="Исключить","",IF('Настройки'!$B$10="Абсолютные значения",ABS(AJ414),AJ414)),AJ414)))</x:f>
      </x:c>
      <x:c r="CN414" s="50" t="str">
        <x:f>IF(32&gt;'Настройки'!$B$3,"",IF(ISBLANK(AK414),IF('Настройки'!$B$9="Нулевой спрос",0,""),IF(AK414&lt;0,IF('Настройки'!$B$10="Исключить","",IF('Настройки'!$B$10="Абсолютные значения",ABS(AK414),AK414)),AK414)))</x:f>
      </x:c>
      <x:c r="CO414" s="50" t="str">
        <x:f>IF(33&gt;'Настройки'!$B$3,"",IF(ISBLANK(AL414),IF('Настройки'!$B$9="Нулевой спрос",0,""),IF(AL414&lt;0,IF('Настройки'!$B$10="Исключить","",IF('Настройки'!$B$10="Абсолютные значения",ABS(AL414),AL414)),AL414)))</x:f>
      </x:c>
      <x:c r="CP414" s="50" t="str">
        <x:f>IF(34&gt;'Настройки'!$B$3,"",IF(ISBLANK(AM414),IF('Настройки'!$B$9="Нулевой спрос",0,""),IF(AM414&lt;0,IF('Настройки'!$B$10="Исключить","",IF('Настройки'!$B$10="Абсолютные значения",ABS(AM414),AM414)),AM414)))</x:f>
      </x:c>
      <x:c r="CQ414" s="50" t="str">
        <x:f>IF(35&gt;'Настройки'!$B$3,"",IF(ISBLANK(AN414),IF('Настройки'!$B$9="Нулевой спрос",0,""),IF(AN414&lt;0,IF('Настройки'!$B$10="Исключить","",IF('Настройки'!$B$10="Абсолютные значения",ABS(AN414),AN414)),AN414)))</x:f>
      </x:c>
      <x:c r="CR414" s="50" t="str">
        <x:f>IF(36&gt;'Настройки'!$B$3,"",IF(ISBLANK(AO414),IF('Настройки'!$B$9="Нулевой спрос",0,""),IF(AO414&lt;0,IF('Настройки'!$B$10="Исключить","",IF('Настройки'!$B$10="Абсолютные значения",ABS(AO414),AO414)),AO414)))</x:f>
      </x:c>
      <x:c r="CS414" s="50" t="str">
        <x:f>IF(OR(1&gt;'Настройки'!$B$3,ISBLANK(BI414),BI414=0),"",BI414)</x:f>
      </x:c>
      <x:c r="CT414" s="50" t="str">
        <x:f>IF(OR(2&gt;'Настройки'!$B$3,ISBLANK(BJ414),BJ414=0),"",BJ414)</x:f>
      </x:c>
      <x:c r="CU414" s="50" t="str">
        <x:f>IF(OR(3&gt;'Настройки'!$B$3,ISBLANK(BK414),BK414=0),"",BK414)</x:f>
      </x:c>
      <x:c r="CV414" s="50" t="str">
        <x:f>IF(OR(4&gt;'Настройки'!$B$3,ISBLANK(BL414),BL414=0),"",BL414)</x:f>
      </x:c>
      <x:c r="CW414" s="50" t="str">
        <x:f>IF(OR(5&gt;'Настройки'!$B$3,ISBLANK(BM414),BM414=0),"",BM414)</x:f>
      </x:c>
      <x:c r="CX414" s="50" t="str">
        <x:f>IF(OR(6&gt;'Настройки'!$B$3,ISBLANK(BN414),BN414=0),"",BN414)</x:f>
      </x:c>
      <x:c r="CY414" s="50" t="str">
        <x:f>IF(OR(7&gt;'Настройки'!$B$3,ISBLANK(BO414),BO414=0),"",BO414)</x:f>
      </x:c>
      <x:c r="CZ414" s="50" t="str">
        <x:f>IF(OR(8&gt;'Настройки'!$B$3,ISBLANK(BP414),BP414=0),"",BP414)</x:f>
      </x:c>
      <x:c r="DA414" s="50" t="str">
        <x:f>IF(OR(9&gt;'Настройки'!$B$3,ISBLANK(BQ414),BQ414=0),"",BQ414)</x:f>
      </x:c>
      <x:c r="DB414" s="50" t="str">
        <x:f>IF(OR(10&gt;'Настройки'!$B$3,ISBLANK(BR414),BR414=0),"",BR414)</x:f>
      </x:c>
      <x:c r="DC414" s="50" t="str">
        <x:f>IF(OR(11&gt;'Настройки'!$B$3,ISBLANK(BS414),BS414=0),"",BS414)</x:f>
      </x:c>
      <x:c r="DD414" s="50" t="str">
        <x:f>IF(OR(12&gt;'Настройки'!$B$3,ISBLANK(BT414),BT414=0),"",BT414)</x:f>
      </x:c>
      <x:c r="DE414" s="50" t="str">
        <x:f>IF(OR(13&gt;'Настройки'!$B$3,ISBLANK(BU414),BU414=0),"",BU414)</x:f>
      </x:c>
      <x:c r="DF414" s="50" t="str">
        <x:f>IF(OR(14&gt;'Настройки'!$B$3,ISBLANK(BV414),BV414=0),"",BV414)</x:f>
      </x:c>
      <x:c r="DG414" s="50" t="str">
        <x:f>IF(OR(15&gt;'Настройки'!$B$3,ISBLANK(BW414),BW414=0),"",BW414)</x:f>
      </x:c>
      <x:c r="DH414" s="50" t="str">
        <x:f>IF(OR(16&gt;'Настройки'!$B$3,ISBLANK(BX414),BX414=0),"",BX414)</x:f>
      </x:c>
      <x:c r="DI414" s="50" t="str">
        <x:f>IF(OR(17&gt;'Настройки'!$B$3,ISBLANK(BY414),BY414=0),"",BY414)</x:f>
      </x:c>
      <x:c r="DJ414" s="50" t="str">
        <x:f>IF(OR(18&gt;'Настройки'!$B$3,ISBLANK(BZ414),BZ414=0),"",BZ414)</x:f>
      </x:c>
      <x:c r="DK414" s="50" t="str">
        <x:f>IF(OR(19&gt;'Настройки'!$B$3,ISBLANK(CA414),CA414=0),"",CA414)</x:f>
      </x:c>
      <x:c r="DL414" s="50" t="str">
        <x:f>IF(OR(20&gt;'Настройки'!$B$3,ISBLANK(CB414),CB414=0),"",CB414)</x:f>
      </x:c>
      <x:c r="DM414" s="50" t="str">
        <x:f>IF(OR(21&gt;'Настройки'!$B$3,ISBLANK(CC414),CC414=0),"",CC414)</x:f>
      </x:c>
      <x:c r="DN414" s="50" t="str">
        <x:f>IF(OR(22&gt;'Настройки'!$B$3,ISBLANK(CD414),CD414=0),"",CD414)</x:f>
      </x:c>
      <x:c r="DO414" s="50" t="str">
        <x:f>IF(OR(23&gt;'Настройки'!$B$3,ISBLANK(CE414),CE414=0),"",CE414)</x:f>
      </x:c>
      <x:c r="DP414" s="50" t="str">
        <x:f>IF(OR(24&gt;'Настройки'!$B$3,ISBLANK(CF414),CF414=0),"",CF414)</x:f>
      </x:c>
      <x:c r="DQ414" s="50" t="str">
        <x:f>IF(OR(25&gt;'Настройки'!$B$3,ISBLANK(CG414),CG414=0),"",CG414)</x:f>
      </x:c>
      <x:c r="DR414" s="50" t="str">
        <x:f>IF(OR(26&gt;'Настройки'!$B$3,ISBLANK(CH414),CH414=0),"",CH414)</x:f>
      </x:c>
      <x:c r="DS414" s="50" t="str">
        <x:f>IF(OR(27&gt;'Настройки'!$B$3,ISBLANK(CI414),CI414=0),"",CI414)</x:f>
      </x:c>
      <x:c r="DT414" s="50" t="str">
        <x:f>IF(OR(28&gt;'Настройки'!$B$3,ISBLANK(CJ414),CJ414=0),"",CJ414)</x:f>
      </x:c>
      <x:c r="DU414" s="50" t="str">
        <x:f>IF(OR(29&gt;'Настройки'!$B$3,ISBLANK(CK414),CK414=0),"",CK414)</x:f>
      </x:c>
      <x:c r="DV414" s="50" t="str">
        <x:f>IF(OR(30&gt;'Настройки'!$B$3,ISBLANK(CL414),CL414=0),"",CL414)</x:f>
      </x:c>
      <x:c r="DW414" s="50" t="str">
        <x:f>IF(OR(31&gt;'Настройки'!$B$3,ISBLANK(CM414),CM414=0),"",CM414)</x:f>
      </x:c>
      <x:c r="DX414" s="50" t="str">
        <x:f>IF(OR(32&gt;'Настройки'!$B$3,ISBLANK(CN414),CN414=0),"",CN414)</x:f>
      </x:c>
      <x:c r="DY414" s="50" t="str">
        <x:f>IF(OR(33&gt;'Настройки'!$B$3,ISBLANK(CO414),CO414=0),"",CO414)</x:f>
      </x:c>
      <x:c r="DZ414" s="50" t="str">
        <x:f>IF(OR(34&gt;'Настройки'!$B$3,ISBLANK(CP414),CP414=0),"",CP414)</x:f>
      </x:c>
      <x:c r="EA414" s="50" t="str">
        <x:f>IF(OR(35&gt;'Настройки'!$B$3,ISBLANK(CQ414),CQ414=0),"",CQ414)</x:f>
      </x:c>
      <x:c r="EB414" s="50" t="str">
        <x:f>IF(OR(36&gt;'Настройки'!$B$3,ISBLANK(CR414),CR414=0),"",CR414)</x:f>
      </x:c>
      <x:c r="EC414" s="50" t="str">
        <x:f>IF(A414="","",IF(OR(BB414="AZ",BB414="BZ"),10000+ROW(),IF(AZ414&gt;'Настройки'!$B$11,20000+ROW(),IF(BF414&lt;&gt;"Обычный",30000+ROW(),IF(AX414&lt;=0,40000+ROW(),"")))))</x:f>
      </x:c>
      <x:c r="ED414" s="50" t="str">
        <x:f>IF(EC414="","",COUNTIFS($EC$2:$EC$1001,"&gt;0",$EC$2:$EC$1001,"&lt;"&amp;EC414)+1)</x:f>
      </x:c>
    </x:row>
    <x:row r="415">
      <x:c r="A415" s="115"/>
      <x:c r="B415" s="115"/>
      <x:c r="C415" s="115"/>
      <x:c r="D415" s="118"/>
      <x:c r="E415" s="118"/>
      <x:c r="F415" s="118"/>
      <x:c r="G415" s="118"/>
      <x:c r="H415" s="118"/>
      <x:c r="I415" s="118"/>
      <x:c r="J415" s="118"/>
      <x:c r="K415" s="118"/>
      <x:c r="L415" s="118"/>
      <x:c r="M415" s="118"/>
      <x:c r="N415" s="118"/>
      <x:c r="O415" s="118"/>
      <x:c r="P415" s="118"/>
      <x:c r="Q415" s="118"/>
      <x:c r="R415" s="118"/>
      <x:c r="S415" s="118"/>
      <x:c r="T415" s="118"/>
      <x:c r="U415" s="118"/>
      <x:c r="V415" s="118"/>
      <x:c r="W415" s="118"/>
      <x:c r="X415" s="118"/>
      <x:c r="Y415" s="118"/>
      <x:c r="Z415" s="118"/>
      <x:c r="AA415" s="118"/>
      <x:c r="AB415" s="118"/>
      <x:c r="AC415" s="118"/>
      <x:c r="AD415" s="118"/>
      <x:c r="AE415" s="118"/>
      <x:c r="AF415" s="118"/>
      <x:c r="AG415" s="118"/>
      <x:c r="AH415" s="118"/>
      <x:c r="AI415" s="118"/>
      <x:c r="AJ415" s="118"/>
      <x:c r="AK415" s="118"/>
      <x:c r="AL415" s="118"/>
      <x:c r="AM415" s="118"/>
      <x:c r="AN415" s="118"/>
      <x:c r="AO415" s="118"/>
      <x:c r="AP415" s="115"/>
      <x:c r="AQ415" s="49" t="str">
        <x:f>IF(A415="","",COUNT(BI415:INDEX(BI415:CR415,1,'Настройки'!$B$3)))</x:f>
      </x:c>
      <x:c r="AR415" s="49" t="str">
        <x:f>IF(A415="","",SUM(BI415:INDEX(BI415:CR415,1,'Настройки'!$B$3)))</x:f>
      </x:c>
      <x:c r="AS415" s="58" t="str">
        <x:f>IF(A415="","",IF('Настройки'!$B$4="Стоимость потребления",AR415*D415,IF('Настройки'!$B$4="Количество",AR415,E415)))</x:f>
      </x:c>
      <x:c r="AT415" s="61" t="str">
        <x:f>IF(OR(A415="",AS415&lt;0,SUM($AS$2:$AS$1001)&lt;=0),"",AS415/SUM($AS$2:$AS$1001))</x:f>
      </x:c>
      <x:c r="AU415" s="61" t="str">
        <x:f>IF(OR(A415="",AS415&lt;0,SUM($AS$2:$AS$1001)&lt;=0),"",SUMIFS($AS$2:$AS$1001,$AS$2:$AS$1001,"&gt;"&amp;AS415)/SUM($AS$2:$AS$1001))</x:f>
      </x:c>
      <x:c r="AV415" s="61" t="str">
        <x:f>IF(OR(A415="",AS415&lt;0,SUM($AS$2:$AS$1001)&lt;=0),"",SUMIFS($AS$2:$AS$1001,$AS$2:$AS$1001,"&gt;="&amp;AS415)/SUM($AS$2:$AS$1001))</x:f>
      </x:c>
      <x:c r="AW415" s="49" t="str">
        <x:f>IF(A415="","",IF(SUM($AS$2:$AS$1001)&lt;=0,"Не определён",IF(AS415&lt;0,"Исключение",IF(AU415&lt;'Настройки'!$B$5,"A",IF(AU415&lt;'Настройки'!$B$6,"B","C")))))</x:f>
      </x:c>
      <x:c r="AX415" s="58" t="str">
        <x:f>IF(A415="","",IF(AQ415=0,"",AVERAGE(BI415:INDEX(BI415:CR415,1,'Настройки'!$B$3))))</x:f>
      </x:c>
      <x:c r="AY415" s="58" t="str">
        <x:f>IF(OR(A415="",AQ415=0),"",STDEVP(BI415:INDEX(BI415:CR415,1,'Настройки'!$B$3)))</x:f>
      </x:c>
      <x:c r="AZ415" s="61" t="str">
        <x:f>IF(OR(A415="",AQ415&lt;'Настройки'!$B$12,AX415&lt;=0,AND('Настройки'!$B$10="Блокировать",COUNTIF(F415:INDEX(F415:AO415,1,'Настройки'!$B$3),"&lt;0")&gt;0)),"",AY415/ABS(AX415))</x:f>
      </x:c>
      <x:c r="BA415" s="49" t="str">
        <x:f>IF(A415="","",IF(AND('Настройки'!$B$10="Блокировать",COUNTIF(F415:INDEX(F415:AO415,1,'Настройки'!$B$3),"&lt;0")&gt;0),"Не определён",IF(AQ415&lt;'Настройки'!$B$12,"Не определён",IF(AX415=0,"Нет спроса",IF(AX415&lt;0,"Не определён",IF(AZ415&lt;='Настройки'!$B$7,"X",IF(AZ415&lt;='Настройки'!$B$8,"Y","Z")))))))</x:f>
      </x:c>
      <x:c r="BB415" s="49" t="str">
        <x:f>IF(OR(A415="",LEN(AW415)&lt;&gt;1,LEN(BA415)&lt;&gt;1),"",AW415&amp;BA415)</x:f>
      </x:c>
      <x:c r="BC415" s="61" t="str">
        <x:f>IF(OR(A415="",AQ415=0),"",(COUNT(BI415:INDEX(BI415:CR415,1,'Настройки'!$B$3))-COUNT(CS415:INDEX(CS415:EB415,1,'Настройки'!$B$3)))/AQ415)</x:f>
      </x:c>
      <x:c r="BD415" s="64" t="str">
        <x:f>IF(OR(A415="",COUNT(CS415:INDEX(CS415:EB415,1,'Настройки'!$B$3))=0),"",AQ415/COUNT(CS415:INDEX(CS415:EB415,1,'Настройки'!$B$3)))</x:f>
      </x:c>
      <x:c r="BE415" s="64" t="str">
        <x:f>IF(OR(A415="",COUNT(CS415:INDEX(CS415:EB415,1,'Настройки'!$B$3))=0),"",IF(AVERAGE(CS415:INDEX(CS415:EB415,1,'Настройки'!$B$3))=0,"",(STDEVP(CS415:INDEX(CS415:EB415,1,'Настройки'!$B$3))/ABS(AVERAGE(CS415:INDEX(CS415:EB415,1,'Настройки'!$B$3))))^2))</x:f>
      </x:c>
      <x:c r="BF415" s="49" t="str">
        <x:f>IF(A415="","",IF(AQ415&lt;3,"Недостаточно",IF(AQ415&lt;6,"Предварительный","Обычный")))</x:f>
      </x:c>
      <x:c r="BG415" s="49" t="str">
        <x:f>IF(A415="","",IF(COUNTIF(F415:INDEX(F415:AO415,1,'Настройки'!$B$3),"&lt;0")&gt;0,IF('Настройки'!$B$10="Блокировать","Отрицательный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"),"")&amp;IF(AQ415&lt;3,"Недостаточно истории. ",IF(AQ415&lt;6,"Предварительная классификация. ",""))&amp;IF(AX415=0,"Нет спроса за горизонт. ","")&amp;IF(AZ415&gt;'Настройки'!$B$11,"Экстремальная вариативность. ",""))</x:f>
      </x:c>
      <x:c r="BH415" s="49" t="str">
        <x:f>IF(A415="","",IFERROR(VLOOKUP(BB415,'Настройки'!$D$3:$E$11,2,FALSE),"Сначала проверьте исходные данные и историю спроса.")&amp;" Уточните срок поставки, MOQ и критичность.")</x:f>
      </x:c>
      <x:c r="BI415" s="50" t="str">
        <x:f>IF(1&gt;'Настройки'!$B$3,"",IF(ISBLANK(F415),IF('Настройки'!$B$9="Нулевой спрос",0,""),IF(F415&lt;0,IF('Настройки'!$B$10="Исключить","",IF('Настройки'!$B$10="Абсолютные значения",ABS(F415),F415)),F415)))</x:f>
      </x:c>
      <x:c r="BJ415" s="50" t="str">
        <x:f>IF(2&gt;'Настройки'!$B$3,"",IF(ISBLANK(G415),IF('Настройки'!$B$9="Нулевой спрос",0,""),IF(G415&lt;0,IF('Настройки'!$B$10="Исключить","",IF('Настройки'!$B$10="Абсолютные значения",ABS(G415),G415)),G415)))</x:f>
      </x:c>
      <x:c r="BK415" s="50" t="str">
        <x:f>IF(3&gt;'Настройки'!$B$3,"",IF(ISBLANK(H415),IF('Настройки'!$B$9="Нулевой спрос",0,""),IF(H415&lt;0,IF('Настройки'!$B$10="Исключить","",IF('Настройки'!$B$10="Абсолютные значения",ABS(H415),H415)),H415)))</x:f>
      </x:c>
      <x:c r="BL415" s="50" t="str">
        <x:f>IF(4&gt;'Настройки'!$B$3,"",IF(ISBLANK(I415),IF('Настройки'!$B$9="Нулевой спрос",0,""),IF(I415&lt;0,IF('Настройки'!$B$10="Исключить","",IF('Настройки'!$B$10="Абсолютные значения",ABS(I415),I415)),I415)))</x:f>
      </x:c>
      <x:c r="BM415" s="50" t="str">
        <x:f>IF(5&gt;'Настройки'!$B$3,"",IF(ISBLANK(J415),IF('Настройки'!$B$9="Нулевой спрос",0,""),IF(J415&lt;0,IF('Настройки'!$B$10="Исключить","",IF('Настройки'!$B$10="Абсолютные значения",ABS(J415),J415)),J415)))</x:f>
      </x:c>
      <x:c r="BN415" s="50" t="str">
        <x:f>IF(6&gt;'Настройки'!$B$3,"",IF(ISBLANK(K415),IF('Настройки'!$B$9="Нулевой спрос",0,""),IF(K415&lt;0,IF('Настройки'!$B$10="Исключить","",IF('Настройки'!$B$10="Абсолютные значения",ABS(K415),K415)),K415)))</x:f>
      </x:c>
      <x:c r="BO415" s="50" t="str">
        <x:f>IF(7&gt;'Настройки'!$B$3,"",IF(ISBLANK(L415),IF('Настройки'!$B$9="Нулевой спрос",0,""),IF(L415&lt;0,IF('Настройки'!$B$10="Исключить","",IF('Настройки'!$B$10="Абсолютные значения",ABS(L415),L415)),L415)))</x:f>
      </x:c>
      <x:c r="BP415" s="50" t="str">
        <x:f>IF(8&gt;'Настройки'!$B$3,"",IF(ISBLANK(M415),IF('Настройки'!$B$9="Нулевой спрос",0,""),IF(M415&lt;0,IF('Настройки'!$B$10="Исключить","",IF('Настройки'!$B$10="Абсолютные значения",ABS(M415),M415)),M415)))</x:f>
      </x:c>
      <x:c r="BQ415" s="50" t="str">
        <x:f>IF(9&gt;'Настройки'!$B$3,"",IF(ISBLANK(N415),IF('Настройки'!$B$9="Нулевой спрос",0,""),IF(N415&lt;0,IF('Настройки'!$B$10="Исключить","",IF('Настройки'!$B$10="Абсолютные значения",ABS(N415),N415)),N415)))</x:f>
      </x:c>
      <x:c r="BR415" s="50" t="str">
        <x:f>IF(10&gt;'Настройки'!$B$3,"",IF(ISBLANK(O415),IF('Настройки'!$B$9="Нулевой спрос",0,""),IF(O415&lt;0,IF('Настройки'!$B$10="Исключить","",IF('Настройки'!$B$10="Абсолютные значения",ABS(O415),O415)),O415)))</x:f>
      </x:c>
      <x:c r="BS415" s="50" t="str">
        <x:f>IF(11&gt;'Настройки'!$B$3,"",IF(ISBLANK(P415),IF('Настройки'!$B$9="Нулевой спрос",0,""),IF(P415&lt;0,IF('Настройки'!$B$10="Исключить","",IF('Настройки'!$B$10="Абсолютные значения",ABS(P415),P415)),P415)))</x:f>
      </x:c>
      <x:c r="BT415" s="50" t="str">
        <x:f>IF(12&gt;'Настройки'!$B$3,"",IF(ISBLANK(Q415),IF('Настройки'!$B$9="Нулевой спрос",0,""),IF(Q415&lt;0,IF('Настройки'!$B$10="Исключить","",IF('Настройки'!$B$10="Абсолютные значения",ABS(Q415),Q415)),Q415)))</x:f>
      </x:c>
      <x:c r="BU415" s="50" t="str">
        <x:f>IF(13&gt;'Настройки'!$B$3,"",IF(ISBLANK(R415),IF('Настройки'!$B$9="Нулевой спрос",0,""),IF(R415&lt;0,IF('Настройки'!$B$10="Исключить","",IF('Настройки'!$B$10="Абсолютные значения",ABS(R415),R415)),R415)))</x:f>
      </x:c>
      <x:c r="BV415" s="50" t="str">
        <x:f>IF(14&gt;'Настройки'!$B$3,"",IF(ISBLANK(S415),IF('Настройки'!$B$9="Нулевой спрос",0,""),IF(S415&lt;0,IF('Настройки'!$B$10="Исключить","",IF('Настройки'!$B$10="Абсолютные значения",ABS(S415),S415)),S415)))</x:f>
      </x:c>
      <x:c r="BW415" s="50" t="str">
        <x:f>IF(15&gt;'Настройки'!$B$3,"",IF(ISBLANK(T415),IF('Настройки'!$B$9="Нулевой спрос",0,""),IF(T415&lt;0,IF('Настройки'!$B$10="Исключить","",IF('Настройки'!$B$10="Абсолютные значения",ABS(T415),T415)),T415)))</x:f>
      </x:c>
      <x:c r="BX415" s="50" t="str">
        <x:f>IF(16&gt;'Настройки'!$B$3,"",IF(ISBLANK(U415),IF('Настройки'!$B$9="Нулевой спрос",0,""),IF(U415&lt;0,IF('Настройки'!$B$10="Исключить","",IF('Настройки'!$B$10="Абсолютные значения",ABS(U415),U415)),U415)))</x:f>
      </x:c>
      <x:c r="BY415" s="50" t="str">
        <x:f>IF(17&gt;'Настройки'!$B$3,"",IF(ISBLANK(V415),IF('Настройки'!$B$9="Нулевой спрос",0,""),IF(V415&lt;0,IF('Настройки'!$B$10="Исключить","",IF('Настройки'!$B$10="Абсолютные значения",ABS(V415),V415)),V415)))</x:f>
      </x:c>
      <x:c r="BZ415" s="50" t="str">
        <x:f>IF(18&gt;'Настройки'!$B$3,"",IF(ISBLANK(W415),IF('Настройки'!$B$9="Нулевой спрос",0,""),IF(W415&lt;0,IF('Настройки'!$B$10="Исключить","",IF('Настройки'!$B$10="Абсолютные значения",ABS(W415),W415)),W415)))</x:f>
      </x:c>
      <x:c r="CA415" s="50" t="str">
        <x:f>IF(19&gt;'Настройки'!$B$3,"",IF(ISBLANK(X415),IF('Настройки'!$B$9="Нулевой спрос",0,""),IF(X415&lt;0,IF('Настройки'!$B$10="Исключить","",IF('Настройки'!$B$10="Абсолютные значения",ABS(X415),X415)),X415)))</x:f>
      </x:c>
      <x:c r="CB415" s="50" t="str">
        <x:f>IF(20&gt;'Настройки'!$B$3,"",IF(ISBLANK(Y415),IF('Настройки'!$B$9="Нулевой спрос",0,""),IF(Y415&lt;0,IF('Настройки'!$B$10="Исключить","",IF('Настройки'!$B$10="Абсолютные значения",ABS(Y415),Y415)),Y415)))</x:f>
      </x:c>
      <x:c r="CC415" s="50" t="str">
        <x:f>IF(21&gt;'Настройки'!$B$3,"",IF(ISBLANK(Z415),IF('Настройки'!$B$9="Нулевой спрос",0,""),IF(Z415&lt;0,IF('Настройки'!$B$10="Исключить","",IF('Настройки'!$B$10="Абсолютные значения",ABS(Z415),Z415)),Z415)))</x:f>
      </x:c>
      <x:c r="CD415" s="50" t="str">
        <x:f>IF(22&gt;'Настройки'!$B$3,"",IF(ISBLANK(AA415),IF('Настройки'!$B$9="Нулевой спрос",0,""),IF(AA415&lt;0,IF('Настройки'!$B$10="Исключить","",IF('Настройки'!$B$10="Абсолютные значения",ABS(AA415),AA415)),AA415)))</x:f>
      </x:c>
      <x:c r="CE415" s="50" t="str">
        <x:f>IF(23&gt;'Настройки'!$B$3,"",IF(ISBLANK(AB415),IF('Настройки'!$B$9="Нулевой спрос",0,""),IF(AB415&lt;0,IF('Настройки'!$B$10="Исключить","",IF('Настройки'!$B$10="Абсолютные значения",ABS(AB415),AB415)),AB415)))</x:f>
      </x:c>
      <x:c r="CF415" s="50" t="str">
        <x:f>IF(24&gt;'Настройки'!$B$3,"",IF(ISBLANK(AC415),IF('Настройки'!$B$9="Нулевой спрос",0,""),IF(AC415&lt;0,IF('Настройки'!$B$10="Исключить","",IF('Настройки'!$B$10="Абсолютные значения",ABS(AC415),AC415)),AC415)))</x:f>
      </x:c>
      <x:c r="CG415" s="50" t="str">
        <x:f>IF(25&gt;'Настройки'!$B$3,"",IF(ISBLANK(AD415),IF('Настройки'!$B$9="Нулевой спрос",0,""),IF(AD415&lt;0,IF('Настройки'!$B$10="Исключить","",IF('Настройки'!$B$10="Абсолютные значения",ABS(AD415),AD415)),AD415)))</x:f>
      </x:c>
      <x:c r="CH415" s="50" t="str">
        <x:f>IF(26&gt;'Настройки'!$B$3,"",IF(ISBLANK(AE415),IF('Настройки'!$B$9="Нулевой спрос",0,""),IF(AE415&lt;0,IF('Настройки'!$B$10="Исключить","",IF('Настройки'!$B$10="Абсолютные значения",ABS(AE415),AE415)),AE415)))</x:f>
      </x:c>
      <x:c r="CI415" s="50" t="str">
        <x:f>IF(27&gt;'Настройки'!$B$3,"",IF(ISBLANK(AF415),IF('Настройки'!$B$9="Нулевой спрос",0,""),IF(AF415&lt;0,IF('Настройки'!$B$10="Исключить","",IF('Настройки'!$B$10="Абсолютные значения",ABS(AF415),AF415)),AF415)))</x:f>
      </x:c>
      <x:c r="CJ415" s="50" t="str">
        <x:f>IF(28&gt;'Настройки'!$B$3,"",IF(ISBLANK(AG415),IF('Настройки'!$B$9="Нулевой спрос",0,""),IF(AG415&lt;0,IF('Настройки'!$B$10="Исключить","",IF('Настройки'!$B$10="Абсолютные значения",ABS(AG415),AG415)),AG415)))</x:f>
      </x:c>
      <x:c r="CK415" s="50" t="str">
        <x:f>IF(29&gt;'Настройки'!$B$3,"",IF(ISBLANK(AH415),IF('Настройки'!$B$9="Нулевой спрос",0,""),IF(AH415&lt;0,IF('Настройки'!$B$10="Исключить","",IF('Настройки'!$B$10="Абсолютные значения",ABS(AH415),AH415)),AH415)))</x:f>
      </x:c>
      <x:c r="CL415" s="50" t="str">
        <x:f>IF(30&gt;'Настройки'!$B$3,"",IF(ISBLANK(AI415),IF('Настройки'!$B$9="Нулевой спрос",0,""),IF(AI415&lt;0,IF('Настройки'!$B$10="Исключить","",IF('Настройки'!$B$10="Абсолютные значения",ABS(AI415),AI415)),AI415)))</x:f>
      </x:c>
      <x:c r="CM415" s="50" t="str">
        <x:f>IF(31&gt;'Настройки'!$B$3,"",IF(ISBLANK(AJ415),IF('Настройки'!$B$9="Нулевой спрос",0,""),IF(AJ415&lt;0,IF('Настройки'!$B$10="Исключить","",IF('Настройки'!$B$10="Абсолютные значения",ABS(AJ415),AJ415)),AJ415)))</x:f>
      </x:c>
      <x:c r="CN415" s="50" t="str">
        <x:f>IF(32&gt;'Настройки'!$B$3,"",IF(ISBLANK(AK415),IF('Настройки'!$B$9="Нулевой спрос",0,""),IF(AK415&lt;0,IF('Настройки'!$B$10="Исключить","",IF('Настройки'!$B$10="Абсолютные значения",ABS(AK415),AK415)),AK415)))</x:f>
      </x:c>
      <x:c r="CO415" s="50" t="str">
        <x:f>IF(33&gt;'Настройки'!$B$3,"",IF(ISBLANK(AL415),IF('Настройки'!$B$9="Нулевой спрос",0,""),IF(AL415&lt;0,IF('Настройки'!$B$10="Исключить","",IF('Настройки'!$B$10="Абсолютные значения",ABS(AL415),AL415)),AL415)))</x:f>
      </x:c>
      <x:c r="CP415" s="50" t="str">
        <x:f>IF(34&gt;'Настройки'!$B$3,"",IF(ISBLANK(AM415),IF('Настройки'!$B$9="Нулевой спрос",0,""),IF(AM415&lt;0,IF('Настройки'!$B$10="Исключить","",IF('Настройки'!$B$10="Абсолютные значения",ABS(AM415),AM415)),AM415)))</x:f>
      </x:c>
      <x:c r="CQ415" s="50" t="str">
        <x:f>IF(35&gt;'Настройки'!$B$3,"",IF(ISBLANK(AN415),IF('Настройки'!$B$9="Нулевой спрос",0,""),IF(AN415&lt;0,IF('Настройки'!$B$10="Исключить","",IF('Настройки'!$B$10="Абсолютные значения",ABS(AN415),AN415)),AN415)))</x:f>
      </x:c>
      <x:c r="CR415" s="50" t="str">
        <x:f>IF(36&gt;'Настройки'!$B$3,"",IF(ISBLANK(AO415),IF('Настройки'!$B$9="Нулевой спрос",0,""),IF(AO415&lt;0,IF('Настройки'!$B$10="Исключить","",IF('Настройки'!$B$10="Абсолютные значения",ABS(AO415),AO415)),AO415)))</x:f>
      </x:c>
      <x:c r="CS415" s="50" t="str">
        <x:f>IF(OR(1&gt;'Настройки'!$B$3,ISBLANK(BI415),BI415=0),"",BI415)</x:f>
      </x:c>
      <x:c r="CT415" s="50" t="str">
        <x:f>IF(OR(2&gt;'Настройки'!$B$3,ISBLANK(BJ415),BJ415=0),"",BJ415)</x:f>
      </x:c>
      <x:c r="CU415" s="50" t="str">
        <x:f>IF(OR(3&gt;'Настройки'!$B$3,ISBLANK(BK415),BK415=0),"",BK415)</x:f>
      </x:c>
      <x:c r="CV415" s="50" t="str">
        <x:f>IF(OR(4&gt;'Настройки'!$B$3,ISBLANK(BL415),BL415=0),"",BL415)</x:f>
      </x:c>
      <x:c r="CW415" s="50" t="str">
        <x:f>IF(OR(5&gt;'Настройки'!$B$3,ISBLANK(BM415),BM415=0),"",BM415)</x:f>
      </x:c>
      <x:c r="CX415" s="50" t="str">
        <x:f>IF(OR(6&gt;'Настройки'!$B$3,ISBLANK(BN415),BN415=0),"",BN415)</x:f>
      </x:c>
      <x:c r="CY415" s="50" t="str">
        <x:f>IF(OR(7&gt;'Настройки'!$B$3,ISBLANK(BO415),BO415=0),"",BO415)</x:f>
      </x:c>
      <x:c r="CZ415" s="50" t="str">
        <x:f>IF(OR(8&gt;'Настройки'!$B$3,ISBLANK(BP415),BP415=0),"",BP415)</x:f>
      </x:c>
      <x:c r="DA415" s="50" t="str">
        <x:f>IF(OR(9&gt;'Настройки'!$B$3,ISBLANK(BQ415),BQ415=0),"",BQ415)</x:f>
      </x:c>
      <x:c r="DB415" s="50" t="str">
        <x:f>IF(OR(10&gt;'Настройки'!$B$3,ISBLANK(BR415),BR415=0),"",BR415)</x:f>
      </x:c>
      <x:c r="DC415" s="50" t="str">
        <x:f>IF(OR(11&gt;'Настройки'!$B$3,ISBLANK(BS415),BS415=0),"",BS415)</x:f>
      </x:c>
      <x:c r="DD415" s="50" t="str">
        <x:f>IF(OR(12&gt;'Настройки'!$B$3,ISBLANK(BT415),BT415=0),"",BT415)</x:f>
      </x:c>
      <x:c r="DE415" s="50" t="str">
        <x:f>IF(OR(13&gt;'Настройки'!$B$3,ISBLANK(BU415),BU415=0),"",BU415)</x:f>
      </x:c>
      <x:c r="DF415" s="50" t="str">
        <x:f>IF(OR(14&gt;'Настройки'!$B$3,ISBLANK(BV415),BV415=0),"",BV415)</x:f>
      </x:c>
      <x:c r="DG415" s="50" t="str">
        <x:f>IF(OR(15&gt;'Настройки'!$B$3,ISBLANK(BW415),BW415=0),"",BW415)</x:f>
      </x:c>
      <x:c r="DH415" s="50" t="str">
        <x:f>IF(OR(16&gt;'Настройки'!$B$3,ISBLANK(BX415),BX415=0),"",BX415)</x:f>
      </x:c>
      <x:c r="DI415" s="50" t="str">
        <x:f>IF(OR(17&gt;'Настройки'!$B$3,ISBLANK(BY415),BY415=0),"",BY415)</x:f>
      </x:c>
      <x:c r="DJ415" s="50" t="str">
        <x:f>IF(OR(18&gt;'Настройки'!$B$3,ISBLANK(BZ415),BZ415=0),"",BZ415)</x:f>
      </x:c>
      <x:c r="DK415" s="50" t="str">
        <x:f>IF(OR(19&gt;'Настройки'!$B$3,ISBLANK(CA415),CA415=0),"",CA415)</x:f>
      </x:c>
      <x:c r="DL415" s="50" t="str">
        <x:f>IF(OR(20&gt;'Настройки'!$B$3,ISBLANK(CB415),CB415=0),"",CB415)</x:f>
      </x:c>
      <x:c r="DM415" s="50" t="str">
        <x:f>IF(OR(21&gt;'Настройки'!$B$3,ISBLANK(CC415),CC415=0),"",CC415)</x:f>
      </x:c>
      <x:c r="DN415" s="50" t="str">
        <x:f>IF(OR(22&gt;'Настройки'!$B$3,ISBLANK(CD415),CD415=0),"",CD415)</x:f>
      </x:c>
      <x:c r="DO415" s="50" t="str">
        <x:f>IF(OR(23&gt;'Настройки'!$B$3,ISBLANK(CE415),CE415=0),"",CE415)</x:f>
      </x:c>
      <x:c r="DP415" s="50" t="str">
        <x:f>IF(OR(24&gt;'Настройки'!$B$3,ISBLANK(CF415),CF415=0),"",CF415)</x:f>
      </x:c>
      <x:c r="DQ415" s="50" t="str">
        <x:f>IF(OR(25&gt;'Настройки'!$B$3,ISBLANK(CG415),CG415=0),"",CG415)</x:f>
      </x:c>
      <x:c r="DR415" s="50" t="str">
        <x:f>IF(OR(26&gt;'Настройки'!$B$3,ISBLANK(CH415),CH415=0),"",CH415)</x:f>
      </x:c>
      <x:c r="DS415" s="50" t="str">
        <x:f>IF(OR(27&gt;'Настройки'!$B$3,ISBLANK(CI415),CI415=0),"",CI415)</x:f>
      </x:c>
      <x:c r="DT415" s="50" t="str">
        <x:f>IF(OR(28&gt;'Настройки'!$B$3,ISBLANK(CJ415),CJ415=0),"",CJ415)</x:f>
      </x:c>
      <x:c r="DU415" s="50" t="str">
        <x:f>IF(OR(29&gt;'Настройки'!$B$3,ISBLANK(CK415),CK415=0),"",CK415)</x:f>
      </x:c>
      <x:c r="DV415" s="50" t="str">
        <x:f>IF(OR(30&gt;'Настройки'!$B$3,ISBLANK(CL415),CL415=0),"",CL415)</x:f>
      </x:c>
      <x:c r="DW415" s="50" t="str">
        <x:f>IF(OR(31&gt;'Настройки'!$B$3,ISBLANK(CM415),CM415=0),"",CM415)</x:f>
      </x:c>
      <x:c r="DX415" s="50" t="str">
        <x:f>IF(OR(32&gt;'Настройки'!$B$3,ISBLANK(CN415),CN415=0),"",CN415)</x:f>
      </x:c>
      <x:c r="DY415" s="50" t="str">
        <x:f>IF(OR(33&gt;'Настройки'!$B$3,ISBLANK(CO415),CO415=0),"",CO415)</x:f>
      </x:c>
      <x:c r="DZ415" s="50" t="str">
        <x:f>IF(OR(34&gt;'Настройки'!$B$3,ISBLANK(CP415),CP415=0),"",CP415)</x:f>
      </x:c>
      <x:c r="EA415" s="50" t="str">
        <x:f>IF(OR(35&gt;'Настройки'!$B$3,ISBLANK(CQ415),CQ415=0),"",CQ415)</x:f>
      </x:c>
      <x:c r="EB415" s="50" t="str">
        <x:f>IF(OR(36&gt;'Настройки'!$B$3,ISBLANK(CR415),CR415=0),"",CR415)</x:f>
      </x:c>
      <x:c r="EC415" s="50" t="str">
        <x:f>IF(A415="","",IF(OR(BB415="AZ",BB415="BZ"),10000+ROW(),IF(AZ415&gt;'Настройки'!$B$11,20000+ROW(),IF(BF415&lt;&gt;"Обычный",30000+ROW(),IF(AX415&lt;=0,40000+ROW(),"")))))</x:f>
      </x:c>
      <x:c r="ED415" s="50" t="str">
        <x:f>IF(EC415="","",COUNTIFS($EC$2:$EC$1001,"&gt;0",$EC$2:$EC$1001,"&lt;"&amp;EC415)+1)</x:f>
      </x:c>
    </x:row>
    <x:row r="416">
      <x:c r="A416" s="115"/>
      <x:c r="B416" s="115"/>
      <x:c r="C416" s="115"/>
      <x:c r="D416" s="118"/>
      <x:c r="E416" s="118"/>
      <x:c r="F416" s="118"/>
      <x:c r="G416" s="118"/>
      <x:c r="H416" s="118"/>
      <x:c r="I416" s="118"/>
      <x:c r="J416" s="118"/>
      <x:c r="K416" s="118"/>
      <x:c r="L416" s="118"/>
      <x:c r="M416" s="118"/>
      <x:c r="N416" s="118"/>
      <x:c r="O416" s="118"/>
      <x:c r="P416" s="118"/>
      <x:c r="Q416" s="118"/>
      <x:c r="R416" s="118"/>
      <x:c r="S416" s="118"/>
      <x:c r="T416" s="118"/>
      <x:c r="U416" s="118"/>
      <x:c r="V416" s="118"/>
      <x:c r="W416" s="118"/>
      <x:c r="X416" s="118"/>
      <x:c r="Y416" s="118"/>
      <x:c r="Z416" s="118"/>
      <x:c r="AA416" s="118"/>
      <x:c r="AB416" s="118"/>
      <x:c r="AC416" s="118"/>
      <x:c r="AD416" s="118"/>
      <x:c r="AE416" s="118"/>
      <x:c r="AF416" s="118"/>
      <x:c r="AG416" s="118"/>
      <x:c r="AH416" s="118"/>
      <x:c r="AI416" s="118"/>
      <x:c r="AJ416" s="118"/>
      <x:c r="AK416" s="118"/>
      <x:c r="AL416" s="118"/>
      <x:c r="AM416" s="118"/>
      <x:c r="AN416" s="118"/>
      <x:c r="AO416" s="118"/>
      <x:c r="AP416" s="115"/>
      <x:c r="AQ416" s="49" t="str">
        <x:f>IF(A416="","",COUNT(BI416:INDEX(BI416:CR416,1,'Настройки'!$B$3)))</x:f>
      </x:c>
      <x:c r="AR416" s="49" t="str">
        <x:f>IF(A416="","",SUM(BI416:INDEX(BI416:CR416,1,'Настройки'!$B$3)))</x:f>
      </x:c>
      <x:c r="AS416" s="58" t="str">
        <x:f>IF(A416="","",IF('Настройки'!$B$4="Стоимость потребления",AR416*D416,IF('Настройки'!$B$4="Количество",AR416,E416)))</x:f>
      </x:c>
      <x:c r="AT416" s="61" t="str">
        <x:f>IF(OR(A416="",AS416&lt;0,SUM($AS$2:$AS$1001)&lt;=0),"",AS416/SUM($AS$2:$AS$1001))</x:f>
      </x:c>
      <x:c r="AU416" s="61" t="str">
        <x:f>IF(OR(A416="",AS416&lt;0,SUM($AS$2:$AS$1001)&lt;=0),"",SUMIFS($AS$2:$AS$1001,$AS$2:$AS$1001,"&gt;"&amp;AS416)/SUM($AS$2:$AS$1001))</x:f>
      </x:c>
      <x:c r="AV416" s="61" t="str">
        <x:f>IF(OR(A416="",AS416&lt;0,SUM($AS$2:$AS$1001)&lt;=0),"",SUMIFS($AS$2:$AS$1001,$AS$2:$AS$1001,"&gt;="&amp;AS416)/SUM($AS$2:$AS$1001))</x:f>
      </x:c>
      <x:c r="AW416" s="49" t="str">
        <x:f>IF(A416="","",IF(SUM($AS$2:$AS$1001)&lt;=0,"Не определён",IF(AS416&lt;0,"Исключение",IF(AU416&lt;'Настройки'!$B$5,"A",IF(AU416&lt;'Настройки'!$B$6,"B","C")))))</x:f>
      </x:c>
      <x:c r="AX416" s="58" t="str">
        <x:f>IF(A416="","",IF(AQ416=0,"",AVERAGE(BI416:INDEX(BI416:CR416,1,'Настройки'!$B$3))))</x:f>
      </x:c>
      <x:c r="AY416" s="58" t="str">
        <x:f>IF(OR(A416="",AQ416=0),"",STDEVP(BI416:INDEX(BI416:CR416,1,'Настройки'!$B$3)))</x:f>
      </x:c>
      <x:c r="AZ416" s="61" t="str">
        <x:f>IF(OR(A416="",AQ416&lt;'Настройки'!$B$12,AX416&lt;=0,AND('Настройки'!$B$10="Блокировать",COUNTIF(F416:INDEX(F416:AO416,1,'Настройки'!$B$3),"&lt;0")&gt;0)),"",AY416/ABS(AX416))</x:f>
      </x:c>
      <x:c r="BA416" s="49" t="str">
        <x:f>IF(A416="","",IF(AND('Настройки'!$B$10="Блокировать",COUNTIF(F416:INDEX(F416:AO416,1,'Настройки'!$B$3),"&lt;0")&gt;0),"Не определён",IF(AQ416&lt;'Настройки'!$B$12,"Не определён",IF(AX416=0,"Нет спроса",IF(AX416&lt;0,"Не определён",IF(AZ416&lt;='Настройки'!$B$7,"X",IF(AZ416&lt;='Настройки'!$B$8,"Y","Z")))))))</x:f>
      </x:c>
      <x:c r="BB416" s="49" t="str">
        <x:f>IF(OR(A416="",LEN(AW416)&lt;&gt;1,LEN(BA416)&lt;&gt;1),"",AW416&amp;BA416)</x:f>
      </x:c>
      <x:c r="BC416" s="61" t="str">
        <x:f>IF(OR(A416="",AQ416=0),"",(COUNT(BI416:INDEX(BI416:CR416,1,'Настройки'!$B$3))-COUNT(CS416:INDEX(CS416:EB416,1,'Настройки'!$B$3)))/AQ416)</x:f>
      </x:c>
      <x:c r="BD416" s="64" t="str">
        <x:f>IF(OR(A416="",COUNT(CS416:INDEX(CS416:EB416,1,'Настройки'!$B$3))=0),"",AQ416/COUNT(CS416:INDEX(CS416:EB416,1,'Настройки'!$B$3)))</x:f>
      </x:c>
      <x:c r="BE416" s="64" t="str">
        <x:f>IF(OR(A416="",COUNT(CS416:INDEX(CS416:EB416,1,'Настройки'!$B$3))=0),"",IF(AVERAGE(CS416:INDEX(CS416:EB416,1,'Настройки'!$B$3))=0,"",(STDEVP(CS416:INDEX(CS416:EB416,1,'Настройки'!$B$3))/ABS(AVERAGE(CS416:INDEX(CS416:EB416,1,'Настройки'!$B$3))))^2))</x:f>
      </x:c>
      <x:c r="BF416" s="49" t="str">
        <x:f>IF(A416="","",IF(AQ416&lt;3,"Недостаточно",IF(AQ416&lt;6,"Предварительный","Обычный")))</x:f>
      </x:c>
      <x:c r="BG416" s="49" t="str">
        <x:f>IF(A416="","",IF(COUNTIF(F416:INDEX(F416:AO416,1,'Настройки'!$B$3),"&lt;0")&gt;0,IF('Настройки'!$B$10="Блокировать","Отрицательный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"),"")&amp;IF(AQ416&lt;3,"Недостаточно истории. ",IF(AQ416&lt;6,"Предварительная классификация. ",""))&amp;IF(AX416=0,"Нет спроса за горизонт. ","")&amp;IF(AZ416&gt;'Настройки'!$B$11,"Экстремальная вариативность. ",""))</x:f>
      </x:c>
      <x:c r="BH416" s="49" t="str">
        <x:f>IF(A416="","",IFERROR(VLOOKUP(BB416,'Настройки'!$D$3:$E$11,2,FALSE),"Сначала проверьте исходные данные и историю спроса.")&amp;" Уточните срок поставки, MOQ и критичность.")</x:f>
      </x:c>
      <x:c r="BI416" s="50" t="str">
        <x:f>IF(1&gt;'Настройки'!$B$3,"",IF(ISBLANK(F416),IF('Настройки'!$B$9="Нулевой спрос",0,""),IF(F416&lt;0,IF('Настройки'!$B$10="Исключить","",IF('Настройки'!$B$10="Абсолютные значения",ABS(F416),F416)),F416)))</x:f>
      </x:c>
      <x:c r="BJ416" s="50" t="str">
        <x:f>IF(2&gt;'Настройки'!$B$3,"",IF(ISBLANK(G416),IF('Настройки'!$B$9="Нулевой спрос",0,""),IF(G416&lt;0,IF('Настройки'!$B$10="Исключить","",IF('Настройки'!$B$10="Абсолютные значения",ABS(G416),G416)),G416)))</x:f>
      </x:c>
      <x:c r="BK416" s="50" t="str">
        <x:f>IF(3&gt;'Настройки'!$B$3,"",IF(ISBLANK(H416),IF('Настройки'!$B$9="Нулевой спрос",0,""),IF(H416&lt;0,IF('Настройки'!$B$10="Исключить","",IF('Настройки'!$B$10="Абсолютные значения",ABS(H416),H416)),H416)))</x:f>
      </x:c>
      <x:c r="BL416" s="50" t="str">
        <x:f>IF(4&gt;'Настройки'!$B$3,"",IF(ISBLANK(I416),IF('Настройки'!$B$9="Нулевой спрос",0,""),IF(I416&lt;0,IF('Настройки'!$B$10="Исключить","",IF('Настройки'!$B$10="Абсолютные значения",ABS(I416),I416)),I416)))</x:f>
      </x:c>
      <x:c r="BM416" s="50" t="str">
        <x:f>IF(5&gt;'Настройки'!$B$3,"",IF(ISBLANK(J416),IF('Настройки'!$B$9="Нулевой спрос",0,""),IF(J416&lt;0,IF('Настройки'!$B$10="Исключить","",IF('Настройки'!$B$10="Абсолютные значения",ABS(J416),J416)),J416)))</x:f>
      </x:c>
      <x:c r="BN416" s="50" t="str">
        <x:f>IF(6&gt;'Настройки'!$B$3,"",IF(ISBLANK(K416),IF('Настройки'!$B$9="Нулевой спрос",0,""),IF(K416&lt;0,IF('Настройки'!$B$10="Исключить","",IF('Настройки'!$B$10="Абсолютные значения",ABS(K416),K416)),K416)))</x:f>
      </x:c>
      <x:c r="BO416" s="50" t="str">
        <x:f>IF(7&gt;'Настройки'!$B$3,"",IF(ISBLANK(L416),IF('Настройки'!$B$9="Нулевой спрос",0,""),IF(L416&lt;0,IF('Настройки'!$B$10="Исключить","",IF('Настройки'!$B$10="Абсолютные значения",ABS(L416),L416)),L416)))</x:f>
      </x:c>
      <x:c r="BP416" s="50" t="str">
        <x:f>IF(8&gt;'Настройки'!$B$3,"",IF(ISBLANK(M416),IF('Настройки'!$B$9="Нулевой спрос",0,""),IF(M416&lt;0,IF('Настройки'!$B$10="Исключить","",IF('Настройки'!$B$10="Абсолютные значения",ABS(M416),M416)),M416)))</x:f>
      </x:c>
      <x:c r="BQ416" s="50" t="str">
        <x:f>IF(9&gt;'Настройки'!$B$3,"",IF(ISBLANK(N416),IF('Настройки'!$B$9="Нулевой спрос",0,""),IF(N416&lt;0,IF('Настройки'!$B$10="Исключить","",IF('Настройки'!$B$10="Абсолютные значения",ABS(N416),N416)),N416)))</x:f>
      </x:c>
      <x:c r="BR416" s="50" t="str">
        <x:f>IF(10&gt;'Настройки'!$B$3,"",IF(ISBLANK(O416),IF('Настройки'!$B$9="Нулевой спрос",0,""),IF(O416&lt;0,IF('Настройки'!$B$10="Исключить","",IF('Настройки'!$B$10="Абсолютные значения",ABS(O416),O416)),O416)))</x:f>
      </x:c>
      <x:c r="BS416" s="50" t="str">
        <x:f>IF(11&gt;'Настройки'!$B$3,"",IF(ISBLANK(P416),IF('Настройки'!$B$9="Нулевой спрос",0,""),IF(P416&lt;0,IF('Настройки'!$B$10="Исключить","",IF('Настройки'!$B$10="Абсолютные значения",ABS(P416),P416)),P416)))</x:f>
      </x:c>
      <x:c r="BT416" s="50" t="str">
        <x:f>IF(12&gt;'Настройки'!$B$3,"",IF(ISBLANK(Q416),IF('Настройки'!$B$9="Нулевой спрос",0,""),IF(Q416&lt;0,IF('Настройки'!$B$10="Исключить","",IF('Настройки'!$B$10="Абсолютные значения",ABS(Q416),Q416)),Q416)))</x:f>
      </x:c>
      <x:c r="BU416" s="50" t="str">
        <x:f>IF(13&gt;'Настройки'!$B$3,"",IF(ISBLANK(R416),IF('Настройки'!$B$9="Нулевой спрос",0,""),IF(R416&lt;0,IF('Настройки'!$B$10="Исключить","",IF('Настройки'!$B$10="Абсолютные значения",ABS(R416),R416)),R416)))</x:f>
      </x:c>
      <x:c r="BV416" s="50" t="str">
        <x:f>IF(14&gt;'Настройки'!$B$3,"",IF(ISBLANK(S416),IF('Настройки'!$B$9="Нулевой спрос",0,""),IF(S416&lt;0,IF('Настройки'!$B$10="Исключить","",IF('Настройки'!$B$10="Абсолютные значения",ABS(S416),S416)),S416)))</x:f>
      </x:c>
      <x:c r="BW416" s="50" t="str">
        <x:f>IF(15&gt;'Настройки'!$B$3,"",IF(ISBLANK(T416),IF('Настройки'!$B$9="Нулевой спрос",0,""),IF(T416&lt;0,IF('Настройки'!$B$10="Исключить","",IF('Настройки'!$B$10="Абсолютные значения",ABS(T416),T416)),T416)))</x:f>
      </x:c>
      <x:c r="BX416" s="50" t="str">
        <x:f>IF(16&gt;'Настройки'!$B$3,"",IF(ISBLANK(U416),IF('Настройки'!$B$9="Нулевой спрос",0,""),IF(U416&lt;0,IF('Настройки'!$B$10="Исключить","",IF('Настройки'!$B$10="Абсолютные значения",ABS(U416),U416)),U416)))</x:f>
      </x:c>
      <x:c r="BY416" s="50" t="str">
        <x:f>IF(17&gt;'Настройки'!$B$3,"",IF(ISBLANK(V416),IF('Настройки'!$B$9="Нулевой спрос",0,""),IF(V416&lt;0,IF('Настройки'!$B$10="Исключить","",IF('Настройки'!$B$10="Абсолютные значения",ABS(V416),V416)),V416)))</x:f>
      </x:c>
      <x:c r="BZ416" s="50" t="str">
        <x:f>IF(18&gt;'Настройки'!$B$3,"",IF(ISBLANK(W416),IF('Настройки'!$B$9="Нулевой спрос",0,""),IF(W416&lt;0,IF('Настройки'!$B$10="Исключить","",IF('Настройки'!$B$10="Абсолютные значения",ABS(W416),W416)),W416)))</x:f>
      </x:c>
      <x:c r="CA416" s="50" t="str">
        <x:f>IF(19&gt;'Настройки'!$B$3,"",IF(ISBLANK(X416),IF('Настройки'!$B$9="Нулевой спрос",0,""),IF(X416&lt;0,IF('Настройки'!$B$10="Исключить","",IF('Настройки'!$B$10="Абсолютные значения",ABS(X416),X416)),X416)))</x:f>
      </x:c>
      <x:c r="CB416" s="50" t="str">
        <x:f>IF(20&gt;'Настройки'!$B$3,"",IF(ISBLANK(Y416),IF('Настройки'!$B$9="Нулевой спрос",0,""),IF(Y416&lt;0,IF('Настройки'!$B$10="Исключить","",IF('Настройки'!$B$10="Абсолютные значения",ABS(Y416),Y416)),Y416)))</x:f>
      </x:c>
      <x:c r="CC416" s="50" t="str">
        <x:f>IF(21&gt;'Настройки'!$B$3,"",IF(ISBLANK(Z416),IF('Настройки'!$B$9="Нулевой спрос",0,""),IF(Z416&lt;0,IF('Настройки'!$B$10="Исключить","",IF('Настройки'!$B$10="Абсолютные значения",ABS(Z416),Z416)),Z416)))</x:f>
      </x:c>
      <x:c r="CD416" s="50" t="str">
        <x:f>IF(22&gt;'Настройки'!$B$3,"",IF(ISBLANK(AA416),IF('Настройки'!$B$9="Нулевой спрос",0,""),IF(AA416&lt;0,IF('Настройки'!$B$10="Исключить","",IF('Настройки'!$B$10="Абсолютные значения",ABS(AA416),AA416)),AA416)))</x:f>
      </x:c>
      <x:c r="CE416" s="50" t="str">
        <x:f>IF(23&gt;'Настройки'!$B$3,"",IF(ISBLANK(AB416),IF('Настройки'!$B$9="Нулевой спрос",0,""),IF(AB416&lt;0,IF('Настройки'!$B$10="Исключить","",IF('Настройки'!$B$10="Абсолютные значения",ABS(AB416),AB416)),AB416)))</x:f>
      </x:c>
      <x:c r="CF416" s="50" t="str">
        <x:f>IF(24&gt;'Настройки'!$B$3,"",IF(ISBLANK(AC416),IF('Настройки'!$B$9="Нулевой спрос",0,""),IF(AC416&lt;0,IF('Настройки'!$B$10="Исключить","",IF('Настройки'!$B$10="Абсолютные значения",ABS(AC416),AC416)),AC416)))</x:f>
      </x:c>
      <x:c r="CG416" s="50" t="str">
        <x:f>IF(25&gt;'Настройки'!$B$3,"",IF(ISBLANK(AD416),IF('Настройки'!$B$9="Нулевой спрос",0,""),IF(AD416&lt;0,IF('Настройки'!$B$10="Исключить","",IF('Настройки'!$B$10="Абсолютные значения",ABS(AD416),AD416)),AD416)))</x:f>
      </x:c>
      <x:c r="CH416" s="50" t="str">
        <x:f>IF(26&gt;'Настройки'!$B$3,"",IF(ISBLANK(AE416),IF('Настройки'!$B$9="Нулевой спрос",0,""),IF(AE416&lt;0,IF('Настройки'!$B$10="Исключить","",IF('Настройки'!$B$10="Абсолютные значения",ABS(AE416),AE416)),AE416)))</x:f>
      </x:c>
      <x:c r="CI416" s="50" t="str">
        <x:f>IF(27&gt;'Настройки'!$B$3,"",IF(ISBLANK(AF416),IF('Настройки'!$B$9="Нулевой спрос",0,""),IF(AF416&lt;0,IF('Настройки'!$B$10="Исключить","",IF('Настройки'!$B$10="Абсолютные значения",ABS(AF416),AF416)),AF416)))</x:f>
      </x:c>
      <x:c r="CJ416" s="50" t="str">
        <x:f>IF(28&gt;'Настройки'!$B$3,"",IF(ISBLANK(AG416),IF('Настройки'!$B$9="Нулевой спрос",0,""),IF(AG416&lt;0,IF('Настройки'!$B$10="Исключить","",IF('Настройки'!$B$10="Абсолютные значения",ABS(AG416),AG416)),AG416)))</x:f>
      </x:c>
      <x:c r="CK416" s="50" t="str">
        <x:f>IF(29&gt;'Настройки'!$B$3,"",IF(ISBLANK(AH416),IF('Настройки'!$B$9="Нулевой спрос",0,""),IF(AH416&lt;0,IF('Настройки'!$B$10="Исключить","",IF('Настройки'!$B$10="Абсолютные значения",ABS(AH416),AH416)),AH416)))</x:f>
      </x:c>
      <x:c r="CL416" s="50" t="str">
        <x:f>IF(30&gt;'Настройки'!$B$3,"",IF(ISBLANK(AI416),IF('Настройки'!$B$9="Нулевой спрос",0,""),IF(AI416&lt;0,IF('Настройки'!$B$10="Исключить","",IF('Настройки'!$B$10="Абсолютные значения",ABS(AI416),AI416)),AI416)))</x:f>
      </x:c>
      <x:c r="CM416" s="50" t="str">
        <x:f>IF(31&gt;'Настройки'!$B$3,"",IF(ISBLANK(AJ416),IF('Настройки'!$B$9="Нулевой спрос",0,""),IF(AJ416&lt;0,IF('Настройки'!$B$10="Исключить","",IF('Настройки'!$B$10="Абсолютные значения",ABS(AJ416),AJ416)),AJ416)))</x:f>
      </x:c>
      <x:c r="CN416" s="50" t="str">
        <x:f>IF(32&gt;'Настройки'!$B$3,"",IF(ISBLANK(AK416),IF('Настройки'!$B$9="Нулевой спрос",0,""),IF(AK416&lt;0,IF('Настройки'!$B$10="Исключить","",IF('Настройки'!$B$10="Абсолютные значения",ABS(AK416),AK416)),AK416)))</x:f>
      </x:c>
      <x:c r="CO416" s="50" t="str">
        <x:f>IF(33&gt;'Настройки'!$B$3,"",IF(ISBLANK(AL416),IF('Настройки'!$B$9="Нулевой спрос",0,""),IF(AL416&lt;0,IF('Настройки'!$B$10="Исключить","",IF('Настройки'!$B$10="Абсолютные значения",ABS(AL416),AL416)),AL416)))</x:f>
      </x:c>
      <x:c r="CP416" s="50" t="str">
        <x:f>IF(34&gt;'Настройки'!$B$3,"",IF(ISBLANK(AM416),IF('Настройки'!$B$9="Нулевой спрос",0,""),IF(AM416&lt;0,IF('Настройки'!$B$10="Исключить","",IF('Настройки'!$B$10="Абсолютные значения",ABS(AM416),AM416)),AM416)))</x:f>
      </x:c>
      <x:c r="CQ416" s="50" t="str">
        <x:f>IF(35&gt;'Настройки'!$B$3,"",IF(ISBLANK(AN416),IF('Настройки'!$B$9="Нулевой спрос",0,""),IF(AN416&lt;0,IF('Настройки'!$B$10="Исключить","",IF('Настройки'!$B$10="Абсолютные значения",ABS(AN416),AN416)),AN416)))</x:f>
      </x:c>
      <x:c r="CR416" s="50" t="str">
        <x:f>IF(36&gt;'Настройки'!$B$3,"",IF(ISBLANK(AO416),IF('Настройки'!$B$9="Нулевой спрос",0,""),IF(AO416&lt;0,IF('Настройки'!$B$10="Исключить","",IF('Настройки'!$B$10="Абсолютные значения",ABS(AO416),AO416)),AO416)))</x:f>
      </x:c>
      <x:c r="CS416" s="50" t="str">
        <x:f>IF(OR(1&gt;'Настройки'!$B$3,ISBLANK(BI416),BI416=0),"",BI416)</x:f>
      </x:c>
      <x:c r="CT416" s="50" t="str">
        <x:f>IF(OR(2&gt;'Настройки'!$B$3,ISBLANK(BJ416),BJ416=0),"",BJ416)</x:f>
      </x:c>
      <x:c r="CU416" s="50" t="str">
        <x:f>IF(OR(3&gt;'Настройки'!$B$3,ISBLANK(BK416),BK416=0),"",BK416)</x:f>
      </x:c>
      <x:c r="CV416" s="50" t="str">
        <x:f>IF(OR(4&gt;'Настройки'!$B$3,ISBLANK(BL416),BL416=0),"",BL416)</x:f>
      </x:c>
      <x:c r="CW416" s="50" t="str">
        <x:f>IF(OR(5&gt;'Настройки'!$B$3,ISBLANK(BM416),BM416=0),"",BM416)</x:f>
      </x:c>
      <x:c r="CX416" s="50" t="str">
        <x:f>IF(OR(6&gt;'Настройки'!$B$3,ISBLANK(BN416),BN416=0),"",BN416)</x:f>
      </x:c>
      <x:c r="CY416" s="50" t="str">
        <x:f>IF(OR(7&gt;'Настройки'!$B$3,ISBLANK(BO416),BO416=0),"",BO416)</x:f>
      </x:c>
      <x:c r="CZ416" s="50" t="str">
        <x:f>IF(OR(8&gt;'Настройки'!$B$3,ISBLANK(BP416),BP416=0),"",BP416)</x:f>
      </x:c>
      <x:c r="DA416" s="50" t="str">
        <x:f>IF(OR(9&gt;'Настройки'!$B$3,ISBLANK(BQ416),BQ416=0),"",BQ416)</x:f>
      </x:c>
      <x:c r="DB416" s="50" t="str">
        <x:f>IF(OR(10&gt;'Настройки'!$B$3,ISBLANK(BR416),BR416=0),"",BR416)</x:f>
      </x:c>
      <x:c r="DC416" s="50" t="str">
        <x:f>IF(OR(11&gt;'Настройки'!$B$3,ISBLANK(BS416),BS416=0),"",BS416)</x:f>
      </x:c>
      <x:c r="DD416" s="50" t="str">
        <x:f>IF(OR(12&gt;'Настройки'!$B$3,ISBLANK(BT416),BT416=0),"",BT416)</x:f>
      </x:c>
      <x:c r="DE416" s="50" t="str">
        <x:f>IF(OR(13&gt;'Настройки'!$B$3,ISBLANK(BU416),BU416=0),"",BU416)</x:f>
      </x:c>
      <x:c r="DF416" s="50" t="str">
        <x:f>IF(OR(14&gt;'Настройки'!$B$3,ISBLANK(BV416),BV416=0),"",BV416)</x:f>
      </x:c>
      <x:c r="DG416" s="50" t="str">
        <x:f>IF(OR(15&gt;'Настройки'!$B$3,ISBLANK(BW416),BW416=0),"",BW416)</x:f>
      </x:c>
      <x:c r="DH416" s="50" t="str">
        <x:f>IF(OR(16&gt;'Настройки'!$B$3,ISBLANK(BX416),BX416=0),"",BX416)</x:f>
      </x:c>
      <x:c r="DI416" s="50" t="str">
        <x:f>IF(OR(17&gt;'Настройки'!$B$3,ISBLANK(BY416),BY416=0),"",BY416)</x:f>
      </x:c>
      <x:c r="DJ416" s="50" t="str">
        <x:f>IF(OR(18&gt;'Настройки'!$B$3,ISBLANK(BZ416),BZ416=0),"",BZ416)</x:f>
      </x:c>
      <x:c r="DK416" s="50" t="str">
        <x:f>IF(OR(19&gt;'Настройки'!$B$3,ISBLANK(CA416),CA416=0),"",CA416)</x:f>
      </x:c>
      <x:c r="DL416" s="50" t="str">
        <x:f>IF(OR(20&gt;'Настройки'!$B$3,ISBLANK(CB416),CB416=0),"",CB416)</x:f>
      </x:c>
      <x:c r="DM416" s="50" t="str">
        <x:f>IF(OR(21&gt;'Настройки'!$B$3,ISBLANK(CC416),CC416=0),"",CC416)</x:f>
      </x:c>
      <x:c r="DN416" s="50" t="str">
        <x:f>IF(OR(22&gt;'Настройки'!$B$3,ISBLANK(CD416),CD416=0),"",CD416)</x:f>
      </x:c>
      <x:c r="DO416" s="50" t="str">
        <x:f>IF(OR(23&gt;'Настройки'!$B$3,ISBLANK(CE416),CE416=0),"",CE416)</x:f>
      </x:c>
      <x:c r="DP416" s="50" t="str">
        <x:f>IF(OR(24&gt;'Настройки'!$B$3,ISBLANK(CF416),CF416=0),"",CF416)</x:f>
      </x:c>
      <x:c r="DQ416" s="50" t="str">
        <x:f>IF(OR(25&gt;'Настройки'!$B$3,ISBLANK(CG416),CG416=0),"",CG416)</x:f>
      </x:c>
      <x:c r="DR416" s="50" t="str">
        <x:f>IF(OR(26&gt;'Настройки'!$B$3,ISBLANK(CH416),CH416=0),"",CH416)</x:f>
      </x:c>
      <x:c r="DS416" s="50" t="str">
        <x:f>IF(OR(27&gt;'Настройки'!$B$3,ISBLANK(CI416),CI416=0),"",CI416)</x:f>
      </x:c>
      <x:c r="DT416" s="50" t="str">
        <x:f>IF(OR(28&gt;'Настройки'!$B$3,ISBLANK(CJ416),CJ416=0),"",CJ416)</x:f>
      </x:c>
      <x:c r="DU416" s="50" t="str">
        <x:f>IF(OR(29&gt;'Настройки'!$B$3,ISBLANK(CK416),CK416=0),"",CK416)</x:f>
      </x:c>
      <x:c r="DV416" s="50" t="str">
        <x:f>IF(OR(30&gt;'Настройки'!$B$3,ISBLANK(CL416),CL416=0),"",CL416)</x:f>
      </x:c>
      <x:c r="DW416" s="50" t="str">
        <x:f>IF(OR(31&gt;'Настройки'!$B$3,ISBLANK(CM416),CM416=0),"",CM416)</x:f>
      </x:c>
      <x:c r="DX416" s="50" t="str">
        <x:f>IF(OR(32&gt;'Настройки'!$B$3,ISBLANK(CN416),CN416=0),"",CN416)</x:f>
      </x:c>
      <x:c r="DY416" s="50" t="str">
        <x:f>IF(OR(33&gt;'Настройки'!$B$3,ISBLANK(CO416),CO416=0),"",CO416)</x:f>
      </x:c>
      <x:c r="DZ416" s="50" t="str">
        <x:f>IF(OR(34&gt;'Настройки'!$B$3,ISBLANK(CP416),CP416=0),"",CP416)</x:f>
      </x:c>
      <x:c r="EA416" s="50" t="str">
        <x:f>IF(OR(35&gt;'Настройки'!$B$3,ISBLANK(CQ416),CQ416=0),"",CQ416)</x:f>
      </x:c>
      <x:c r="EB416" s="50" t="str">
        <x:f>IF(OR(36&gt;'Настройки'!$B$3,ISBLANK(CR416),CR416=0),"",CR416)</x:f>
      </x:c>
      <x:c r="EC416" s="50" t="str">
        <x:f>IF(A416="","",IF(OR(BB416="AZ",BB416="BZ"),10000+ROW(),IF(AZ416&gt;'Настройки'!$B$11,20000+ROW(),IF(BF416&lt;&gt;"Обычный",30000+ROW(),IF(AX416&lt;=0,40000+ROW(),"")))))</x:f>
      </x:c>
      <x:c r="ED416" s="50" t="str">
        <x:f>IF(EC416="","",COUNTIFS($EC$2:$EC$1001,"&gt;0",$EC$2:$EC$1001,"&lt;"&amp;EC416)+1)</x:f>
      </x:c>
    </x:row>
    <x:row r="417">
      <x:c r="A417" s="115"/>
      <x:c r="B417" s="115"/>
      <x:c r="C417" s="115"/>
      <x:c r="D417" s="118"/>
      <x:c r="E417" s="118"/>
      <x:c r="F417" s="118"/>
      <x:c r="G417" s="118"/>
      <x:c r="H417" s="118"/>
      <x:c r="I417" s="118"/>
      <x:c r="J417" s="118"/>
      <x:c r="K417" s="118"/>
      <x:c r="L417" s="118"/>
      <x:c r="M417" s="118"/>
      <x:c r="N417" s="118"/>
      <x:c r="O417" s="118"/>
      <x:c r="P417" s="118"/>
      <x:c r="Q417" s="118"/>
      <x:c r="R417" s="118"/>
      <x:c r="S417" s="118"/>
      <x:c r="T417" s="118"/>
      <x:c r="U417" s="118"/>
      <x:c r="V417" s="118"/>
      <x:c r="W417" s="118"/>
      <x:c r="X417" s="118"/>
      <x:c r="Y417" s="118"/>
      <x:c r="Z417" s="118"/>
      <x:c r="AA417" s="118"/>
      <x:c r="AB417" s="118"/>
      <x:c r="AC417" s="118"/>
      <x:c r="AD417" s="118"/>
      <x:c r="AE417" s="118"/>
      <x:c r="AF417" s="118"/>
      <x:c r="AG417" s="118"/>
      <x:c r="AH417" s="118"/>
      <x:c r="AI417" s="118"/>
      <x:c r="AJ417" s="118"/>
      <x:c r="AK417" s="118"/>
      <x:c r="AL417" s="118"/>
      <x:c r="AM417" s="118"/>
      <x:c r="AN417" s="118"/>
      <x:c r="AO417" s="118"/>
      <x:c r="AP417" s="115"/>
      <x:c r="AQ417" s="49" t="str">
        <x:f>IF(A417="","",COUNT(BI417:INDEX(BI417:CR417,1,'Настройки'!$B$3)))</x:f>
      </x:c>
      <x:c r="AR417" s="49" t="str">
        <x:f>IF(A417="","",SUM(BI417:INDEX(BI417:CR417,1,'Настройки'!$B$3)))</x:f>
      </x:c>
      <x:c r="AS417" s="58" t="str">
        <x:f>IF(A417="","",IF('Настройки'!$B$4="Стоимость потребления",AR417*D417,IF('Настройки'!$B$4="Количество",AR417,E417)))</x:f>
      </x:c>
      <x:c r="AT417" s="61" t="str">
        <x:f>IF(OR(A417="",AS417&lt;0,SUM($AS$2:$AS$1001)&lt;=0),"",AS417/SUM($AS$2:$AS$1001))</x:f>
      </x:c>
      <x:c r="AU417" s="61" t="str">
        <x:f>IF(OR(A417="",AS417&lt;0,SUM($AS$2:$AS$1001)&lt;=0),"",SUMIFS($AS$2:$AS$1001,$AS$2:$AS$1001,"&gt;"&amp;AS417)/SUM($AS$2:$AS$1001))</x:f>
      </x:c>
      <x:c r="AV417" s="61" t="str">
        <x:f>IF(OR(A417="",AS417&lt;0,SUM($AS$2:$AS$1001)&lt;=0),"",SUMIFS($AS$2:$AS$1001,$AS$2:$AS$1001,"&gt;="&amp;AS417)/SUM($AS$2:$AS$1001))</x:f>
      </x:c>
      <x:c r="AW417" s="49" t="str">
        <x:f>IF(A417="","",IF(SUM($AS$2:$AS$1001)&lt;=0,"Не определён",IF(AS417&lt;0,"Исключение",IF(AU417&lt;'Настройки'!$B$5,"A",IF(AU417&lt;'Настройки'!$B$6,"B","C")))))</x:f>
      </x:c>
      <x:c r="AX417" s="58" t="str">
        <x:f>IF(A417="","",IF(AQ417=0,"",AVERAGE(BI417:INDEX(BI417:CR417,1,'Настройки'!$B$3))))</x:f>
      </x:c>
      <x:c r="AY417" s="58" t="str">
        <x:f>IF(OR(A417="",AQ417=0),"",STDEVP(BI417:INDEX(BI417:CR417,1,'Настройки'!$B$3)))</x:f>
      </x:c>
      <x:c r="AZ417" s="61" t="str">
        <x:f>IF(OR(A417="",AQ417&lt;'Настройки'!$B$12,AX417&lt;=0,AND('Настройки'!$B$10="Блокировать",COUNTIF(F417:INDEX(F417:AO417,1,'Настройки'!$B$3),"&lt;0")&gt;0)),"",AY417/ABS(AX417))</x:f>
      </x:c>
      <x:c r="BA417" s="49" t="str">
        <x:f>IF(A417="","",IF(AND('Настройки'!$B$10="Блокировать",COUNTIF(F417:INDEX(F417:AO417,1,'Настройки'!$B$3),"&lt;0")&gt;0),"Не определён",IF(AQ417&lt;'Настройки'!$B$12,"Не определён",IF(AX417=0,"Нет спроса",IF(AX417&lt;0,"Не определён",IF(AZ417&lt;='Настройки'!$B$7,"X",IF(AZ417&lt;='Настройки'!$B$8,"Y","Z")))))))</x:f>
      </x:c>
      <x:c r="BB417" s="49" t="str">
        <x:f>IF(OR(A417="",LEN(AW417)&lt;&gt;1,LEN(BA417)&lt;&gt;1),"",AW417&amp;BA417)</x:f>
      </x:c>
      <x:c r="BC417" s="61" t="str">
        <x:f>IF(OR(A417="",AQ417=0),"",(COUNT(BI417:INDEX(BI417:CR417,1,'Настройки'!$B$3))-COUNT(CS417:INDEX(CS417:EB417,1,'Настройки'!$B$3)))/AQ417)</x:f>
      </x:c>
      <x:c r="BD417" s="64" t="str">
        <x:f>IF(OR(A417="",COUNT(CS417:INDEX(CS417:EB417,1,'Настройки'!$B$3))=0),"",AQ417/COUNT(CS417:INDEX(CS417:EB417,1,'Настройки'!$B$3)))</x:f>
      </x:c>
      <x:c r="BE417" s="64" t="str">
        <x:f>IF(OR(A417="",COUNT(CS417:INDEX(CS417:EB417,1,'Настройки'!$B$3))=0),"",IF(AVERAGE(CS417:INDEX(CS417:EB417,1,'Настройки'!$B$3))=0,"",(STDEVP(CS417:INDEX(CS417:EB417,1,'Настройки'!$B$3))/ABS(AVERAGE(CS417:INDEX(CS417:EB417,1,'Настройки'!$B$3))))^2))</x:f>
      </x:c>
      <x:c r="BF417" s="49" t="str">
        <x:f>IF(A417="","",IF(AQ417&lt;3,"Недостаточно",IF(AQ417&lt;6,"Предварительный","Обычный")))</x:f>
      </x:c>
      <x:c r="BG417" s="49" t="str">
        <x:f>IF(A417="","",IF(COUNTIF(F417:INDEX(F417:AO417,1,'Настройки'!$B$3),"&lt;0")&gt;0,IF('Настройки'!$B$10="Блокировать","Отрицательный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"),"")&amp;IF(AQ417&lt;3,"Недостаточно истории. ",IF(AQ417&lt;6,"Предварительная классификация. ",""))&amp;IF(AX417=0,"Нет спроса за горизонт. ","")&amp;IF(AZ417&gt;'Настройки'!$B$11,"Экстремальная вариативность. ",""))</x:f>
      </x:c>
      <x:c r="BH417" s="49" t="str">
        <x:f>IF(A417="","",IFERROR(VLOOKUP(BB417,'Настройки'!$D$3:$E$11,2,FALSE),"Сначала проверьте исходные данные и историю спроса.")&amp;" Уточните срок поставки, MOQ и критичность.")</x:f>
      </x:c>
      <x:c r="BI417" s="50" t="str">
        <x:f>IF(1&gt;'Настройки'!$B$3,"",IF(ISBLANK(F417),IF('Настройки'!$B$9="Нулевой спрос",0,""),IF(F417&lt;0,IF('Настройки'!$B$10="Исключить","",IF('Настройки'!$B$10="Абсолютные значения",ABS(F417),F417)),F417)))</x:f>
      </x:c>
      <x:c r="BJ417" s="50" t="str">
        <x:f>IF(2&gt;'Настройки'!$B$3,"",IF(ISBLANK(G417),IF('Настройки'!$B$9="Нулевой спрос",0,""),IF(G417&lt;0,IF('Настройки'!$B$10="Исключить","",IF('Настройки'!$B$10="Абсолютные значения",ABS(G417),G417)),G417)))</x:f>
      </x:c>
      <x:c r="BK417" s="50" t="str">
        <x:f>IF(3&gt;'Настройки'!$B$3,"",IF(ISBLANK(H417),IF('Настройки'!$B$9="Нулевой спрос",0,""),IF(H417&lt;0,IF('Настройки'!$B$10="Исключить","",IF('Настройки'!$B$10="Абсолютные значения",ABS(H417),H417)),H417)))</x:f>
      </x:c>
      <x:c r="BL417" s="50" t="str">
        <x:f>IF(4&gt;'Настройки'!$B$3,"",IF(ISBLANK(I417),IF('Настройки'!$B$9="Нулевой спрос",0,""),IF(I417&lt;0,IF('Настройки'!$B$10="Исключить","",IF('Настройки'!$B$10="Абсолютные значения",ABS(I417),I417)),I417)))</x:f>
      </x:c>
      <x:c r="BM417" s="50" t="str">
        <x:f>IF(5&gt;'Настройки'!$B$3,"",IF(ISBLANK(J417),IF('Настройки'!$B$9="Нулевой спрос",0,""),IF(J417&lt;0,IF('Настройки'!$B$10="Исключить","",IF('Настройки'!$B$10="Абсолютные значения",ABS(J417),J417)),J417)))</x:f>
      </x:c>
      <x:c r="BN417" s="50" t="str">
        <x:f>IF(6&gt;'Настройки'!$B$3,"",IF(ISBLANK(K417),IF('Настройки'!$B$9="Нулевой спрос",0,""),IF(K417&lt;0,IF('Настройки'!$B$10="Исключить","",IF('Настройки'!$B$10="Абсолютные значения",ABS(K417),K417)),K417)))</x:f>
      </x:c>
      <x:c r="BO417" s="50" t="str">
        <x:f>IF(7&gt;'Настройки'!$B$3,"",IF(ISBLANK(L417),IF('Настройки'!$B$9="Нулевой спрос",0,""),IF(L417&lt;0,IF('Настройки'!$B$10="Исключить","",IF('Настройки'!$B$10="Абсолютные значения",ABS(L417),L417)),L417)))</x:f>
      </x:c>
      <x:c r="BP417" s="50" t="str">
        <x:f>IF(8&gt;'Настройки'!$B$3,"",IF(ISBLANK(M417),IF('Настройки'!$B$9="Нулевой спрос",0,""),IF(M417&lt;0,IF('Настройки'!$B$10="Исключить","",IF('Настройки'!$B$10="Абсолютные значения",ABS(M417),M417)),M417)))</x:f>
      </x:c>
      <x:c r="BQ417" s="50" t="str">
        <x:f>IF(9&gt;'Настройки'!$B$3,"",IF(ISBLANK(N417),IF('Настройки'!$B$9="Нулевой спрос",0,""),IF(N417&lt;0,IF('Настройки'!$B$10="Исключить","",IF('Настройки'!$B$10="Абсолютные значения",ABS(N417),N417)),N417)))</x:f>
      </x:c>
      <x:c r="BR417" s="50" t="str">
        <x:f>IF(10&gt;'Настройки'!$B$3,"",IF(ISBLANK(O417),IF('Настройки'!$B$9="Нулевой спрос",0,""),IF(O417&lt;0,IF('Настройки'!$B$10="Исключить","",IF('Настройки'!$B$10="Абсолютные значения",ABS(O417),O417)),O417)))</x:f>
      </x:c>
      <x:c r="BS417" s="50" t="str">
        <x:f>IF(11&gt;'Настройки'!$B$3,"",IF(ISBLANK(P417),IF('Настройки'!$B$9="Нулевой спрос",0,""),IF(P417&lt;0,IF('Настройки'!$B$10="Исключить","",IF('Настройки'!$B$10="Абсолютные значения",ABS(P417),P417)),P417)))</x:f>
      </x:c>
      <x:c r="BT417" s="50" t="str">
        <x:f>IF(12&gt;'Настройки'!$B$3,"",IF(ISBLANK(Q417),IF('Настройки'!$B$9="Нулевой спрос",0,""),IF(Q417&lt;0,IF('Настройки'!$B$10="Исключить","",IF('Настройки'!$B$10="Абсолютные значения",ABS(Q417),Q417)),Q417)))</x:f>
      </x:c>
      <x:c r="BU417" s="50" t="str">
        <x:f>IF(13&gt;'Настройки'!$B$3,"",IF(ISBLANK(R417),IF('Настройки'!$B$9="Нулевой спрос",0,""),IF(R417&lt;0,IF('Настройки'!$B$10="Исключить","",IF('Настройки'!$B$10="Абсолютные значения",ABS(R417),R417)),R417)))</x:f>
      </x:c>
      <x:c r="BV417" s="50" t="str">
        <x:f>IF(14&gt;'Настройки'!$B$3,"",IF(ISBLANK(S417),IF('Настройки'!$B$9="Нулевой спрос",0,""),IF(S417&lt;0,IF('Настройки'!$B$10="Исключить","",IF('Настройки'!$B$10="Абсолютные значения",ABS(S417),S417)),S417)))</x:f>
      </x:c>
      <x:c r="BW417" s="50" t="str">
        <x:f>IF(15&gt;'Настройки'!$B$3,"",IF(ISBLANK(T417),IF('Настройки'!$B$9="Нулевой спрос",0,""),IF(T417&lt;0,IF('Настройки'!$B$10="Исключить","",IF('Настройки'!$B$10="Абсолютные значения",ABS(T417),T417)),T417)))</x:f>
      </x:c>
      <x:c r="BX417" s="50" t="str">
        <x:f>IF(16&gt;'Настройки'!$B$3,"",IF(ISBLANK(U417),IF('Настройки'!$B$9="Нулевой спрос",0,""),IF(U417&lt;0,IF('Настройки'!$B$10="Исключить","",IF('Настройки'!$B$10="Абсолютные значения",ABS(U417),U417)),U417)))</x:f>
      </x:c>
      <x:c r="BY417" s="50" t="str">
        <x:f>IF(17&gt;'Настройки'!$B$3,"",IF(ISBLANK(V417),IF('Настройки'!$B$9="Нулевой спрос",0,""),IF(V417&lt;0,IF('Настройки'!$B$10="Исключить","",IF('Настройки'!$B$10="Абсолютные значения",ABS(V417),V417)),V417)))</x:f>
      </x:c>
      <x:c r="BZ417" s="50" t="str">
        <x:f>IF(18&gt;'Настройки'!$B$3,"",IF(ISBLANK(W417),IF('Настройки'!$B$9="Нулевой спрос",0,""),IF(W417&lt;0,IF('Настройки'!$B$10="Исключить","",IF('Настройки'!$B$10="Абсолютные значения",ABS(W417),W417)),W417)))</x:f>
      </x:c>
      <x:c r="CA417" s="50" t="str">
        <x:f>IF(19&gt;'Настройки'!$B$3,"",IF(ISBLANK(X417),IF('Настройки'!$B$9="Нулевой спрос",0,""),IF(X417&lt;0,IF('Настройки'!$B$10="Исключить","",IF('Настройки'!$B$10="Абсолютные значения",ABS(X417),X417)),X417)))</x:f>
      </x:c>
      <x:c r="CB417" s="50" t="str">
        <x:f>IF(20&gt;'Настройки'!$B$3,"",IF(ISBLANK(Y417),IF('Настройки'!$B$9="Нулевой спрос",0,""),IF(Y417&lt;0,IF('Настройки'!$B$10="Исключить","",IF('Настройки'!$B$10="Абсолютные значения",ABS(Y417),Y417)),Y417)))</x:f>
      </x:c>
      <x:c r="CC417" s="50" t="str">
        <x:f>IF(21&gt;'Настройки'!$B$3,"",IF(ISBLANK(Z417),IF('Настройки'!$B$9="Нулевой спрос",0,""),IF(Z417&lt;0,IF('Настройки'!$B$10="Исключить","",IF('Настройки'!$B$10="Абсолютные значения",ABS(Z417),Z417)),Z417)))</x:f>
      </x:c>
      <x:c r="CD417" s="50" t="str">
        <x:f>IF(22&gt;'Настройки'!$B$3,"",IF(ISBLANK(AA417),IF('Настройки'!$B$9="Нулевой спрос",0,""),IF(AA417&lt;0,IF('Настройки'!$B$10="Исключить","",IF('Настройки'!$B$10="Абсолютные значения",ABS(AA417),AA417)),AA417)))</x:f>
      </x:c>
      <x:c r="CE417" s="50" t="str">
        <x:f>IF(23&gt;'Настройки'!$B$3,"",IF(ISBLANK(AB417),IF('Настройки'!$B$9="Нулевой спрос",0,""),IF(AB417&lt;0,IF('Настройки'!$B$10="Исключить","",IF('Настройки'!$B$10="Абсолютные значения",ABS(AB417),AB417)),AB417)))</x:f>
      </x:c>
      <x:c r="CF417" s="50" t="str">
        <x:f>IF(24&gt;'Настройки'!$B$3,"",IF(ISBLANK(AC417),IF('Настройки'!$B$9="Нулевой спрос",0,""),IF(AC417&lt;0,IF('Настройки'!$B$10="Исключить","",IF('Настройки'!$B$10="Абсолютные значения",ABS(AC417),AC417)),AC417)))</x:f>
      </x:c>
      <x:c r="CG417" s="50" t="str">
        <x:f>IF(25&gt;'Настройки'!$B$3,"",IF(ISBLANK(AD417),IF('Настройки'!$B$9="Нулевой спрос",0,""),IF(AD417&lt;0,IF('Настройки'!$B$10="Исключить","",IF('Настройки'!$B$10="Абсолютные значения",ABS(AD417),AD417)),AD417)))</x:f>
      </x:c>
      <x:c r="CH417" s="50" t="str">
        <x:f>IF(26&gt;'Настройки'!$B$3,"",IF(ISBLANK(AE417),IF('Настройки'!$B$9="Нулевой спрос",0,""),IF(AE417&lt;0,IF('Настройки'!$B$10="Исключить","",IF('Настройки'!$B$10="Абсолютные значения",ABS(AE417),AE417)),AE417)))</x:f>
      </x:c>
      <x:c r="CI417" s="50" t="str">
        <x:f>IF(27&gt;'Настройки'!$B$3,"",IF(ISBLANK(AF417),IF('Настройки'!$B$9="Нулевой спрос",0,""),IF(AF417&lt;0,IF('Настройки'!$B$10="Исключить","",IF('Настройки'!$B$10="Абсолютные значения",ABS(AF417),AF417)),AF417)))</x:f>
      </x:c>
      <x:c r="CJ417" s="50" t="str">
        <x:f>IF(28&gt;'Настройки'!$B$3,"",IF(ISBLANK(AG417),IF('Настройки'!$B$9="Нулевой спрос",0,""),IF(AG417&lt;0,IF('Настройки'!$B$10="Исключить","",IF('Настройки'!$B$10="Абсолютные значения",ABS(AG417),AG417)),AG417)))</x:f>
      </x:c>
      <x:c r="CK417" s="50" t="str">
        <x:f>IF(29&gt;'Настройки'!$B$3,"",IF(ISBLANK(AH417),IF('Настройки'!$B$9="Нулевой спрос",0,""),IF(AH417&lt;0,IF('Настройки'!$B$10="Исключить","",IF('Настройки'!$B$10="Абсолютные значения",ABS(AH417),AH417)),AH417)))</x:f>
      </x:c>
      <x:c r="CL417" s="50" t="str">
        <x:f>IF(30&gt;'Настройки'!$B$3,"",IF(ISBLANK(AI417),IF('Настройки'!$B$9="Нулевой спрос",0,""),IF(AI417&lt;0,IF('Настройки'!$B$10="Исключить","",IF('Настройки'!$B$10="Абсолютные значения",ABS(AI417),AI417)),AI417)))</x:f>
      </x:c>
      <x:c r="CM417" s="50" t="str">
        <x:f>IF(31&gt;'Настройки'!$B$3,"",IF(ISBLANK(AJ417),IF('Настройки'!$B$9="Нулевой спрос",0,""),IF(AJ417&lt;0,IF('Настройки'!$B$10="Исключить","",IF('Настройки'!$B$10="Абсолютные значения",ABS(AJ417),AJ417)),AJ417)))</x:f>
      </x:c>
      <x:c r="CN417" s="50" t="str">
        <x:f>IF(32&gt;'Настройки'!$B$3,"",IF(ISBLANK(AK417),IF('Настройки'!$B$9="Нулевой спрос",0,""),IF(AK417&lt;0,IF('Настройки'!$B$10="Исключить","",IF('Настройки'!$B$10="Абсолютные значения",ABS(AK417),AK417)),AK417)))</x:f>
      </x:c>
      <x:c r="CO417" s="50" t="str">
        <x:f>IF(33&gt;'Настройки'!$B$3,"",IF(ISBLANK(AL417),IF('Настройки'!$B$9="Нулевой спрос",0,""),IF(AL417&lt;0,IF('Настройки'!$B$10="Исключить","",IF('Настройки'!$B$10="Абсолютные значения",ABS(AL417),AL417)),AL417)))</x:f>
      </x:c>
      <x:c r="CP417" s="50" t="str">
        <x:f>IF(34&gt;'Настройки'!$B$3,"",IF(ISBLANK(AM417),IF('Настройки'!$B$9="Нулевой спрос",0,""),IF(AM417&lt;0,IF('Настройки'!$B$10="Исключить","",IF('Настройки'!$B$10="Абсолютные значения",ABS(AM417),AM417)),AM417)))</x:f>
      </x:c>
      <x:c r="CQ417" s="50" t="str">
        <x:f>IF(35&gt;'Настройки'!$B$3,"",IF(ISBLANK(AN417),IF('Настройки'!$B$9="Нулевой спрос",0,""),IF(AN417&lt;0,IF('Настройки'!$B$10="Исключить","",IF('Настройки'!$B$10="Абсолютные значения",ABS(AN417),AN417)),AN417)))</x:f>
      </x:c>
      <x:c r="CR417" s="50" t="str">
        <x:f>IF(36&gt;'Настройки'!$B$3,"",IF(ISBLANK(AO417),IF('Настройки'!$B$9="Нулевой спрос",0,""),IF(AO417&lt;0,IF('Настройки'!$B$10="Исключить","",IF('Настройки'!$B$10="Абсолютные значения",ABS(AO417),AO417)),AO417)))</x:f>
      </x:c>
      <x:c r="CS417" s="50" t="str">
        <x:f>IF(OR(1&gt;'Настройки'!$B$3,ISBLANK(BI417),BI417=0),"",BI417)</x:f>
      </x:c>
      <x:c r="CT417" s="50" t="str">
        <x:f>IF(OR(2&gt;'Настройки'!$B$3,ISBLANK(BJ417),BJ417=0),"",BJ417)</x:f>
      </x:c>
      <x:c r="CU417" s="50" t="str">
        <x:f>IF(OR(3&gt;'Настройки'!$B$3,ISBLANK(BK417),BK417=0),"",BK417)</x:f>
      </x:c>
      <x:c r="CV417" s="50" t="str">
        <x:f>IF(OR(4&gt;'Настройки'!$B$3,ISBLANK(BL417),BL417=0),"",BL417)</x:f>
      </x:c>
      <x:c r="CW417" s="50" t="str">
        <x:f>IF(OR(5&gt;'Настройки'!$B$3,ISBLANK(BM417),BM417=0),"",BM417)</x:f>
      </x:c>
      <x:c r="CX417" s="50" t="str">
        <x:f>IF(OR(6&gt;'Настройки'!$B$3,ISBLANK(BN417),BN417=0),"",BN417)</x:f>
      </x:c>
      <x:c r="CY417" s="50" t="str">
        <x:f>IF(OR(7&gt;'Настройки'!$B$3,ISBLANK(BO417),BO417=0),"",BO417)</x:f>
      </x:c>
      <x:c r="CZ417" s="50" t="str">
        <x:f>IF(OR(8&gt;'Настройки'!$B$3,ISBLANK(BP417),BP417=0),"",BP417)</x:f>
      </x:c>
      <x:c r="DA417" s="50" t="str">
        <x:f>IF(OR(9&gt;'Настройки'!$B$3,ISBLANK(BQ417),BQ417=0),"",BQ417)</x:f>
      </x:c>
      <x:c r="DB417" s="50" t="str">
        <x:f>IF(OR(10&gt;'Настройки'!$B$3,ISBLANK(BR417),BR417=0),"",BR417)</x:f>
      </x:c>
      <x:c r="DC417" s="50" t="str">
        <x:f>IF(OR(11&gt;'Настройки'!$B$3,ISBLANK(BS417),BS417=0),"",BS417)</x:f>
      </x:c>
      <x:c r="DD417" s="50" t="str">
        <x:f>IF(OR(12&gt;'Настройки'!$B$3,ISBLANK(BT417),BT417=0),"",BT417)</x:f>
      </x:c>
      <x:c r="DE417" s="50" t="str">
        <x:f>IF(OR(13&gt;'Настройки'!$B$3,ISBLANK(BU417),BU417=0),"",BU417)</x:f>
      </x:c>
      <x:c r="DF417" s="50" t="str">
        <x:f>IF(OR(14&gt;'Настройки'!$B$3,ISBLANK(BV417),BV417=0),"",BV417)</x:f>
      </x:c>
      <x:c r="DG417" s="50" t="str">
        <x:f>IF(OR(15&gt;'Настройки'!$B$3,ISBLANK(BW417),BW417=0),"",BW417)</x:f>
      </x:c>
      <x:c r="DH417" s="50" t="str">
        <x:f>IF(OR(16&gt;'Настройки'!$B$3,ISBLANK(BX417),BX417=0),"",BX417)</x:f>
      </x:c>
      <x:c r="DI417" s="50" t="str">
        <x:f>IF(OR(17&gt;'Настройки'!$B$3,ISBLANK(BY417),BY417=0),"",BY417)</x:f>
      </x:c>
      <x:c r="DJ417" s="50" t="str">
        <x:f>IF(OR(18&gt;'Настройки'!$B$3,ISBLANK(BZ417),BZ417=0),"",BZ417)</x:f>
      </x:c>
      <x:c r="DK417" s="50" t="str">
        <x:f>IF(OR(19&gt;'Настройки'!$B$3,ISBLANK(CA417),CA417=0),"",CA417)</x:f>
      </x:c>
      <x:c r="DL417" s="50" t="str">
        <x:f>IF(OR(20&gt;'Настройки'!$B$3,ISBLANK(CB417),CB417=0),"",CB417)</x:f>
      </x:c>
      <x:c r="DM417" s="50" t="str">
        <x:f>IF(OR(21&gt;'Настройки'!$B$3,ISBLANK(CC417),CC417=0),"",CC417)</x:f>
      </x:c>
      <x:c r="DN417" s="50" t="str">
        <x:f>IF(OR(22&gt;'Настройки'!$B$3,ISBLANK(CD417),CD417=0),"",CD417)</x:f>
      </x:c>
      <x:c r="DO417" s="50" t="str">
        <x:f>IF(OR(23&gt;'Настройки'!$B$3,ISBLANK(CE417),CE417=0),"",CE417)</x:f>
      </x:c>
      <x:c r="DP417" s="50" t="str">
        <x:f>IF(OR(24&gt;'Настройки'!$B$3,ISBLANK(CF417),CF417=0),"",CF417)</x:f>
      </x:c>
      <x:c r="DQ417" s="50" t="str">
        <x:f>IF(OR(25&gt;'Настройки'!$B$3,ISBLANK(CG417),CG417=0),"",CG417)</x:f>
      </x:c>
      <x:c r="DR417" s="50" t="str">
        <x:f>IF(OR(26&gt;'Настройки'!$B$3,ISBLANK(CH417),CH417=0),"",CH417)</x:f>
      </x:c>
      <x:c r="DS417" s="50" t="str">
        <x:f>IF(OR(27&gt;'Настройки'!$B$3,ISBLANK(CI417),CI417=0),"",CI417)</x:f>
      </x:c>
      <x:c r="DT417" s="50" t="str">
        <x:f>IF(OR(28&gt;'Настройки'!$B$3,ISBLANK(CJ417),CJ417=0),"",CJ417)</x:f>
      </x:c>
      <x:c r="DU417" s="50" t="str">
        <x:f>IF(OR(29&gt;'Настройки'!$B$3,ISBLANK(CK417),CK417=0),"",CK417)</x:f>
      </x:c>
      <x:c r="DV417" s="50" t="str">
        <x:f>IF(OR(30&gt;'Настройки'!$B$3,ISBLANK(CL417),CL417=0),"",CL417)</x:f>
      </x:c>
      <x:c r="DW417" s="50" t="str">
        <x:f>IF(OR(31&gt;'Настройки'!$B$3,ISBLANK(CM417),CM417=0),"",CM417)</x:f>
      </x:c>
      <x:c r="DX417" s="50" t="str">
        <x:f>IF(OR(32&gt;'Настройки'!$B$3,ISBLANK(CN417),CN417=0),"",CN417)</x:f>
      </x:c>
      <x:c r="DY417" s="50" t="str">
        <x:f>IF(OR(33&gt;'Настройки'!$B$3,ISBLANK(CO417),CO417=0),"",CO417)</x:f>
      </x:c>
      <x:c r="DZ417" s="50" t="str">
        <x:f>IF(OR(34&gt;'Настройки'!$B$3,ISBLANK(CP417),CP417=0),"",CP417)</x:f>
      </x:c>
      <x:c r="EA417" s="50" t="str">
        <x:f>IF(OR(35&gt;'Настройки'!$B$3,ISBLANK(CQ417),CQ417=0),"",CQ417)</x:f>
      </x:c>
      <x:c r="EB417" s="50" t="str">
        <x:f>IF(OR(36&gt;'Настройки'!$B$3,ISBLANK(CR417),CR417=0),"",CR417)</x:f>
      </x:c>
      <x:c r="EC417" s="50" t="str">
        <x:f>IF(A417="","",IF(OR(BB417="AZ",BB417="BZ"),10000+ROW(),IF(AZ417&gt;'Настройки'!$B$11,20000+ROW(),IF(BF417&lt;&gt;"Обычный",30000+ROW(),IF(AX417&lt;=0,40000+ROW(),"")))))</x:f>
      </x:c>
      <x:c r="ED417" s="50" t="str">
        <x:f>IF(EC417="","",COUNTIFS($EC$2:$EC$1001,"&gt;0",$EC$2:$EC$1001,"&lt;"&amp;EC417)+1)</x:f>
      </x:c>
    </x:row>
    <x:row r="418">
      <x:c r="A418" s="115"/>
      <x:c r="B418" s="115"/>
      <x:c r="C418" s="115"/>
      <x:c r="D418" s="118"/>
      <x:c r="E418" s="118"/>
      <x:c r="F418" s="118"/>
      <x:c r="G418" s="118"/>
      <x:c r="H418" s="118"/>
      <x:c r="I418" s="118"/>
      <x:c r="J418" s="118"/>
      <x:c r="K418" s="118"/>
      <x:c r="L418" s="118"/>
      <x:c r="M418" s="118"/>
      <x:c r="N418" s="118"/>
      <x:c r="O418" s="118"/>
      <x:c r="P418" s="118"/>
      <x:c r="Q418" s="118"/>
      <x:c r="R418" s="118"/>
      <x:c r="S418" s="118"/>
      <x:c r="T418" s="118"/>
      <x:c r="U418" s="118"/>
      <x:c r="V418" s="118"/>
      <x:c r="W418" s="118"/>
      <x:c r="X418" s="118"/>
      <x:c r="Y418" s="118"/>
      <x:c r="Z418" s="118"/>
      <x:c r="AA418" s="118"/>
      <x:c r="AB418" s="118"/>
      <x:c r="AC418" s="118"/>
      <x:c r="AD418" s="118"/>
      <x:c r="AE418" s="118"/>
      <x:c r="AF418" s="118"/>
      <x:c r="AG418" s="118"/>
      <x:c r="AH418" s="118"/>
      <x:c r="AI418" s="118"/>
      <x:c r="AJ418" s="118"/>
      <x:c r="AK418" s="118"/>
      <x:c r="AL418" s="118"/>
      <x:c r="AM418" s="118"/>
      <x:c r="AN418" s="118"/>
      <x:c r="AO418" s="118"/>
      <x:c r="AP418" s="115"/>
      <x:c r="AQ418" s="49" t="str">
        <x:f>IF(A418="","",COUNT(BI418:INDEX(BI418:CR418,1,'Настройки'!$B$3)))</x:f>
      </x:c>
      <x:c r="AR418" s="49" t="str">
        <x:f>IF(A418="","",SUM(BI418:INDEX(BI418:CR418,1,'Настройки'!$B$3)))</x:f>
      </x:c>
      <x:c r="AS418" s="58" t="str">
        <x:f>IF(A418="","",IF('Настройки'!$B$4="Стоимость потребления",AR418*D418,IF('Настройки'!$B$4="Количество",AR418,E418)))</x:f>
      </x:c>
      <x:c r="AT418" s="61" t="str">
        <x:f>IF(OR(A418="",AS418&lt;0,SUM($AS$2:$AS$1001)&lt;=0),"",AS418/SUM($AS$2:$AS$1001))</x:f>
      </x:c>
      <x:c r="AU418" s="61" t="str">
        <x:f>IF(OR(A418="",AS418&lt;0,SUM($AS$2:$AS$1001)&lt;=0),"",SUMIFS($AS$2:$AS$1001,$AS$2:$AS$1001,"&gt;"&amp;AS418)/SUM($AS$2:$AS$1001))</x:f>
      </x:c>
      <x:c r="AV418" s="61" t="str">
        <x:f>IF(OR(A418="",AS418&lt;0,SUM($AS$2:$AS$1001)&lt;=0),"",SUMIFS($AS$2:$AS$1001,$AS$2:$AS$1001,"&gt;="&amp;AS418)/SUM($AS$2:$AS$1001))</x:f>
      </x:c>
      <x:c r="AW418" s="49" t="str">
        <x:f>IF(A418="","",IF(SUM($AS$2:$AS$1001)&lt;=0,"Не определён",IF(AS418&lt;0,"Исключение",IF(AU418&lt;'Настройки'!$B$5,"A",IF(AU418&lt;'Настройки'!$B$6,"B","C")))))</x:f>
      </x:c>
      <x:c r="AX418" s="58" t="str">
        <x:f>IF(A418="","",IF(AQ418=0,"",AVERAGE(BI418:INDEX(BI418:CR418,1,'Настройки'!$B$3))))</x:f>
      </x:c>
      <x:c r="AY418" s="58" t="str">
        <x:f>IF(OR(A418="",AQ418=0),"",STDEVP(BI418:INDEX(BI418:CR418,1,'Настройки'!$B$3)))</x:f>
      </x:c>
      <x:c r="AZ418" s="61" t="str">
        <x:f>IF(OR(A418="",AQ418&lt;'Настройки'!$B$12,AX418&lt;=0,AND('Настройки'!$B$10="Блокировать",COUNTIF(F418:INDEX(F418:AO418,1,'Настройки'!$B$3),"&lt;0")&gt;0)),"",AY418/ABS(AX418))</x:f>
      </x:c>
      <x:c r="BA418" s="49" t="str">
        <x:f>IF(A418="","",IF(AND('Настройки'!$B$10="Блокировать",COUNTIF(F418:INDEX(F418:AO418,1,'Настройки'!$B$3),"&lt;0")&gt;0),"Не определён",IF(AQ418&lt;'Настройки'!$B$12,"Не определён",IF(AX418=0,"Нет спроса",IF(AX418&lt;0,"Не определён",IF(AZ418&lt;='Настройки'!$B$7,"X",IF(AZ418&lt;='Настройки'!$B$8,"Y","Z")))))))</x:f>
      </x:c>
      <x:c r="BB418" s="49" t="str">
        <x:f>IF(OR(A418="",LEN(AW418)&lt;&gt;1,LEN(BA418)&lt;&gt;1),"",AW418&amp;BA418)</x:f>
      </x:c>
      <x:c r="BC418" s="61" t="str">
        <x:f>IF(OR(A418="",AQ418=0),"",(COUNT(BI418:INDEX(BI418:CR418,1,'Настройки'!$B$3))-COUNT(CS418:INDEX(CS418:EB418,1,'Настройки'!$B$3)))/AQ418)</x:f>
      </x:c>
      <x:c r="BD418" s="64" t="str">
        <x:f>IF(OR(A418="",COUNT(CS418:INDEX(CS418:EB418,1,'Настройки'!$B$3))=0),"",AQ418/COUNT(CS418:INDEX(CS418:EB418,1,'Настройки'!$B$3)))</x:f>
      </x:c>
      <x:c r="BE418" s="64" t="str">
        <x:f>IF(OR(A418="",COUNT(CS418:INDEX(CS418:EB418,1,'Настройки'!$B$3))=0),"",IF(AVERAGE(CS418:INDEX(CS418:EB418,1,'Настройки'!$B$3))=0,"",(STDEVP(CS418:INDEX(CS418:EB418,1,'Настройки'!$B$3))/ABS(AVERAGE(CS418:INDEX(CS418:EB418,1,'Настройки'!$B$3))))^2))</x:f>
      </x:c>
      <x:c r="BF418" s="49" t="str">
        <x:f>IF(A418="","",IF(AQ418&lt;3,"Недостаточно",IF(AQ418&lt;6,"Предварительный","Обычный")))</x:f>
      </x:c>
      <x:c r="BG418" s="49" t="str">
        <x:f>IF(A418="","",IF(COUNTIF(F418:INDEX(F418:AO418,1,'Настройки'!$B$3),"&lt;0")&gt;0,IF('Настройки'!$B$10="Блокировать","Отрицательный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"),"")&amp;IF(AQ418&lt;3,"Недостаточно истории. ",IF(AQ418&lt;6,"Предварительная классификация. ",""))&amp;IF(AX418=0,"Нет спроса за горизонт. ","")&amp;IF(AZ418&gt;'Настройки'!$B$11,"Экстремальная вариативность. ",""))</x:f>
      </x:c>
      <x:c r="BH418" s="49" t="str">
        <x:f>IF(A418="","",IFERROR(VLOOKUP(BB418,'Настройки'!$D$3:$E$11,2,FALSE),"Сначала проверьте исходные данные и историю спроса.")&amp;" Уточните срок поставки, MOQ и критичность.")</x:f>
      </x:c>
      <x:c r="BI418" s="50" t="str">
        <x:f>IF(1&gt;'Настройки'!$B$3,"",IF(ISBLANK(F418),IF('Настройки'!$B$9="Нулевой спрос",0,""),IF(F418&lt;0,IF('Настройки'!$B$10="Исключить","",IF('Настройки'!$B$10="Абсолютные значения",ABS(F418),F418)),F418)))</x:f>
      </x:c>
      <x:c r="BJ418" s="50" t="str">
        <x:f>IF(2&gt;'Настройки'!$B$3,"",IF(ISBLANK(G418),IF('Настройки'!$B$9="Нулевой спрос",0,""),IF(G418&lt;0,IF('Настройки'!$B$10="Исключить","",IF('Настройки'!$B$10="Абсолютные значения",ABS(G418),G418)),G418)))</x:f>
      </x:c>
      <x:c r="BK418" s="50" t="str">
        <x:f>IF(3&gt;'Настройки'!$B$3,"",IF(ISBLANK(H418),IF('Настройки'!$B$9="Нулевой спрос",0,""),IF(H418&lt;0,IF('Настройки'!$B$10="Исключить","",IF('Настройки'!$B$10="Абсолютные значения",ABS(H418),H418)),H418)))</x:f>
      </x:c>
      <x:c r="BL418" s="50" t="str">
        <x:f>IF(4&gt;'Настройки'!$B$3,"",IF(ISBLANK(I418),IF('Настройки'!$B$9="Нулевой спрос",0,""),IF(I418&lt;0,IF('Настройки'!$B$10="Исключить","",IF('Настройки'!$B$10="Абсолютные значения",ABS(I418),I418)),I418)))</x:f>
      </x:c>
      <x:c r="BM418" s="50" t="str">
        <x:f>IF(5&gt;'Настройки'!$B$3,"",IF(ISBLANK(J418),IF('Настройки'!$B$9="Нулевой спрос",0,""),IF(J418&lt;0,IF('Настройки'!$B$10="Исключить","",IF('Настройки'!$B$10="Абсолютные значения",ABS(J418),J418)),J418)))</x:f>
      </x:c>
      <x:c r="BN418" s="50" t="str">
        <x:f>IF(6&gt;'Настройки'!$B$3,"",IF(ISBLANK(K418),IF('Настройки'!$B$9="Нулевой спрос",0,""),IF(K418&lt;0,IF('Настройки'!$B$10="Исключить","",IF('Настройки'!$B$10="Абсолютные значения",ABS(K418),K418)),K418)))</x:f>
      </x:c>
      <x:c r="BO418" s="50" t="str">
        <x:f>IF(7&gt;'Настройки'!$B$3,"",IF(ISBLANK(L418),IF('Настройки'!$B$9="Нулевой спрос",0,""),IF(L418&lt;0,IF('Настройки'!$B$10="Исключить","",IF('Настройки'!$B$10="Абсолютные значения",ABS(L418),L418)),L418)))</x:f>
      </x:c>
      <x:c r="BP418" s="50" t="str">
        <x:f>IF(8&gt;'Настройки'!$B$3,"",IF(ISBLANK(M418),IF('Настройки'!$B$9="Нулевой спрос",0,""),IF(M418&lt;0,IF('Настройки'!$B$10="Исключить","",IF('Настройки'!$B$10="Абсолютные значения",ABS(M418),M418)),M418)))</x:f>
      </x:c>
      <x:c r="BQ418" s="50" t="str">
        <x:f>IF(9&gt;'Настройки'!$B$3,"",IF(ISBLANK(N418),IF('Настройки'!$B$9="Нулевой спрос",0,""),IF(N418&lt;0,IF('Настройки'!$B$10="Исключить","",IF('Настройки'!$B$10="Абсолютные значения",ABS(N418),N418)),N418)))</x:f>
      </x:c>
      <x:c r="BR418" s="50" t="str">
        <x:f>IF(10&gt;'Настройки'!$B$3,"",IF(ISBLANK(O418),IF('Настройки'!$B$9="Нулевой спрос",0,""),IF(O418&lt;0,IF('Настройки'!$B$10="Исключить","",IF('Настройки'!$B$10="Абсолютные значения",ABS(O418),O418)),O418)))</x:f>
      </x:c>
      <x:c r="BS418" s="50" t="str">
        <x:f>IF(11&gt;'Настройки'!$B$3,"",IF(ISBLANK(P418),IF('Настройки'!$B$9="Нулевой спрос",0,""),IF(P418&lt;0,IF('Настройки'!$B$10="Исключить","",IF('Настройки'!$B$10="Абсолютные значения",ABS(P418),P418)),P418)))</x:f>
      </x:c>
      <x:c r="BT418" s="50" t="str">
        <x:f>IF(12&gt;'Настройки'!$B$3,"",IF(ISBLANK(Q418),IF('Настройки'!$B$9="Нулевой спрос",0,""),IF(Q418&lt;0,IF('Настройки'!$B$10="Исключить","",IF('Настройки'!$B$10="Абсолютные значения",ABS(Q418),Q418)),Q418)))</x:f>
      </x:c>
      <x:c r="BU418" s="50" t="str">
        <x:f>IF(13&gt;'Настройки'!$B$3,"",IF(ISBLANK(R418),IF('Настройки'!$B$9="Нулевой спрос",0,""),IF(R418&lt;0,IF('Настройки'!$B$10="Исключить","",IF('Настройки'!$B$10="Абсолютные значения",ABS(R418),R418)),R418)))</x:f>
      </x:c>
      <x:c r="BV418" s="50" t="str">
        <x:f>IF(14&gt;'Настройки'!$B$3,"",IF(ISBLANK(S418),IF('Настройки'!$B$9="Нулевой спрос",0,""),IF(S418&lt;0,IF('Настройки'!$B$10="Исключить","",IF('Настройки'!$B$10="Абсолютные значения",ABS(S418),S418)),S418)))</x:f>
      </x:c>
      <x:c r="BW418" s="50" t="str">
        <x:f>IF(15&gt;'Настройки'!$B$3,"",IF(ISBLANK(T418),IF('Настройки'!$B$9="Нулевой спрос",0,""),IF(T418&lt;0,IF('Настройки'!$B$10="Исключить","",IF('Настройки'!$B$10="Абсолютные значения",ABS(T418),T418)),T418)))</x:f>
      </x:c>
      <x:c r="BX418" s="50" t="str">
        <x:f>IF(16&gt;'Настройки'!$B$3,"",IF(ISBLANK(U418),IF('Настройки'!$B$9="Нулевой спрос",0,""),IF(U418&lt;0,IF('Настройки'!$B$10="Исключить","",IF('Настройки'!$B$10="Абсолютные значения",ABS(U418),U418)),U418)))</x:f>
      </x:c>
      <x:c r="BY418" s="50" t="str">
        <x:f>IF(17&gt;'Настройки'!$B$3,"",IF(ISBLANK(V418),IF('Настройки'!$B$9="Нулевой спрос",0,""),IF(V418&lt;0,IF('Настройки'!$B$10="Исключить","",IF('Настройки'!$B$10="Абсолютные значения",ABS(V418),V418)),V418)))</x:f>
      </x:c>
      <x:c r="BZ418" s="50" t="str">
        <x:f>IF(18&gt;'Настройки'!$B$3,"",IF(ISBLANK(W418),IF('Настройки'!$B$9="Нулевой спрос",0,""),IF(W418&lt;0,IF('Настройки'!$B$10="Исключить","",IF('Настройки'!$B$10="Абсолютные значения",ABS(W418),W418)),W418)))</x:f>
      </x:c>
      <x:c r="CA418" s="50" t="str">
        <x:f>IF(19&gt;'Настройки'!$B$3,"",IF(ISBLANK(X418),IF('Настройки'!$B$9="Нулевой спрос",0,""),IF(X418&lt;0,IF('Настройки'!$B$10="Исключить","",IF('Настройки'!$B$10="Абсолютные значения",ABS(X418),X418)),X418)))</x:f>
      </x:c>
      <x:c r="CB418" s="50" t="str">
        <x:f>IF(20&gt;'Настройки'!$B$3,"",IF(ISBLANK(Y418),IF('Настройки'!$B$9="Нулевой спрос",0,""),IF(Y418&lt;0,IF('Настройки'!$B$10="Исключить","",IF('Настройки'!$B$10="Абсолютные значения",ABS(Y418),Y418)),Y418)))</x:f>
      </x:c>
      <x:c r="CC418" s="50" t="str">
        <x:f>IF(21&gt;'Настройки'!$B$3,"",IF(ISBLANK(Z418),IF('Настройки'!$B$9="Нулевой спрос",0,""),IF(Z418&lt;0,IF('Настройки'!$B$10="Исключить","",IF('Настройки'!$B$10="Абсолютные значения",ABS(Z418),Z418)),Z418)))</x:f>
      </x:c>
      <x:c r="CD418" s="50" t="str">
        <x:f>IF(22&gt;'Настройки'!$B$3,"",IF(ISBLANK(AA418),IF('Настройки'!$B$9="Нулевой спрос",0,""),IF(AA418&lt;0,IF('Настройки'!$B$10="Исключить","",IF('Настройки'!$B$10="Абсолютные значения",ABS(AA418),AA418)),AA418)))</x:f>
      </x:c>
      <x:c r="CE418" s="50" t="str">
        <x:f>IF(23&gt;'Настройки'!$B$3,"",IF(ISBLANK(AB418),IF('Настройки'!$B$9="Нулевой спрос",0,""),IF(AB418&lt;0,IF('Настройки'!$B$10="Исключить","",IF('Настройки'!$B$10="Абсолютные значения",ABS(AB418),AB418)),AB418)))</x:f>
      </x:c>
      <x:c r="CF418" s="50" t="str">
        <x:f>IF(24&gt;'Настройки'!$B$3,"",IF(ISBLANK(AC418),IF('Настройки'!$B$9="Нулевой спрос",0,""),IF(AC418&lt;0,IF('Настройки'!$B$10="Исключить","",IF('Настройки'!$B$10="Абсолютные значения",ABS(AC418),AC418)),AC418)))</x:f>
      </x:c>
      <x:c r="CG418" s="50" t="str">
        <x:f>IF(25&gt;'Настройки'!$B$3,"",IF(ISBLANK(AD418),IF('Настройки'!$B$9="Нулевой спрос",0,""),IF(AD418&lt;0,IF('Настройки'!$B$10="Исключить","",IF('Настройки'!$B$10="Абсолютные значения",ABS(AD418),AD418)),AD418)))</x:f>
      </x:c>
      <x:c r="CH418" s="50" t="str">
        <x:f>IF(26&gt;'Настройки'!$B$3,"",IF(ISBLANK(AE418),IF('Настройки'!$B$9="Нулевой спрос",0,""),IF(AE418&lt;0,IF('Настройки'!$B$10="Исключить","",IF('Настройки'!$B$10="Абсолютные значения",ABS(AE418),AE418)),AE418)))</x:f>
      </x:c>
      <x:c r="CI418" s="50" t="str">
        <x:f>IF(27&gt;'Настройки'!$B$3,"",IF(ISBLANK(AF418),IF('Настройки'!$B$9="Нулевой спрос",0,""),IF(AF418&lt;0,IF('Настройки'!$B$10="Исключить","",IF('Настройки'!$B$10="Абсолютные значения",ABS(AF418),AF418)),AF418)))</x:f>
      </x:c>
      <x:c r="CJ418" s="50" t="str">
        <x:f>IF(28&gt;'Настройки'!$B$3,"",IF(ISBLANK(AG418),IF('Настройки'!$B$9="Нулевой спрос",0,""),IF(AG418&lt;0,IF('Настройки'!$B$10="Исключить","",IF('Настройки'!$B$10="Абсолютные значения",ABS(AG418),AG418)),AG418)))</x:f>
      </x:c>
      <x:c r="CK418" s="50" t="str">
        <x:f>IF(29&gt;'Настройки'!$B$3,"",IF(ISBLANK(AH418),IF('Настройки'!$B$9="Нулевой спрос",0,""),IF(AH418&lt;0,IF('Настройки'!$B$10="Исключить","",IF('Настройки'!$B$10="Абсолютные значения",ABS(AH418),AH418)),AH418)))</x:f>
      </x:c>
      <x:c r="CL418" s="50" t="str">
        <x:f>IF(30&gt;'Настройки'!$B$3,"",IF(ISBLANK(AI418),IF('Настройки'!$B$9="Нулевой спрос",0,""),IF(AI418&lt;0,IF('Настройки'!$B$10="Исключить","",IF('Настройки'!$B$10="Абсолютные значения",ABS(AI418),AI418)),AI418)))</x:f>
      </x:c>
      <x:c r="CM418" s="50" t="str">
        <x:f>IF(31&gt;'Настройки'!$B$3,"",IF(ISBLANK(AJ418),IF('Настройки'!$B$9="Нулевой спрос",0,""),IF(AJ418&lt;0,IF('Настройки'!$B$10="Исключить","",IF('Настройки'!$B$10="Абсолютные значения",ABS(AJ418),AJ418)),AJ418)))</x:f>
      </x:c>
      <x:c r="CN418" s="50" t="str">
        <x:f>IF(32&gt;'Настройки'!$B$3,"",IF(ISBLANK(AK418),IF('Настройки'!$B$9="Нулевой спрос",0,""),IF(AK418&lt;0,IF('Настройки'!$B$10="Исключить","",IF('Настройки'!$B$10="Абсолютные значения",ABS(AK418),AK418)),AK418)))</x:f>
      </x:c>
      <x:c r="CO418" s="50" t="str">
        <x:f>IF(33&gt;'Настройки'!$B$3,"",IF(ISBLANK(AL418),IF('Настройки'!$B$9="Нулевой спрос",0,""),IF(AL418&lt;0,IF('Настройки'!$B$10="Исключить","",IF('Настройки'!$B$10="Абсолютные значения",ABS(AL418),AL418)),AL418)))</x:f>
      </x:c>
      <x:c r="CP418" s="50" t="str">
        <x:f>IF(34&gt;'Настройки'!$B$3,"",IF(ISBLANK(AM418),IF('Настройки'!$B$9="Нулевой спрос",0,""),IF(AM418&lt;0,IF('Настройки'!$B$10="Исключить","",IF('Настройки'!$B$10="Абсолютные значения",ABS(AM418),AM418)),AM418)))</x:f>
      </x:c>
      <x:c r="CQ418" s="50" t="str">
        <x:f>IF(35&gt;'Настройки'!$B$3,"",IF(ISBLANK(AN418),IF('Настройки'!$B$9="Нулевой спрос",0,""),IF(AN418&lt;0,IF('Настройки'!$B$10="Исключить","",IF('Настройки'!$B$10="Абсолютные значения",ABS(AN418),AN418)),AN418)))</x:f>
      </x:c>
      <x:c r="CR418" s="50" t="str">
        <x:f>IF(36&gt;'Настройки'!$B$3,"",IF(ISBLANK(AO418),IF('Настройки'!$B$9="Нулевой спрос",0,""),IF(AO418&lt;0,IF('Настройки'!$B$10="Исключить","",IF('Настройки'!$B$10="Абсолютные значения",ABS(AO418),AO418)),AO418)))</x:f>
      </x:c>
      <x:c r="CS418" s="50" t="str">
        <x:f>IF(OR(1&gt;'Настройки'!$B$3,ISBLANK(BI418),BI418=0),"",BI418)</x:f>
      </x:c>
      <x:c r="CT418" s="50" t="str">
        <x:f>IF(OR(2&gt;'Настройки'!$B$3,ISBLANK(BJ418),BJ418=0),"",BJ418)</x:f>
      </x:c>
      <x:c r="CU418" s="50" t="str">
        <x:f>IF(OR(3&gt;'Настройки'!$B$3,ISBLANK(BK418),BK418=0),"",BK418)</x:f>
      </x:c>
      <x:c r="CV418" s="50" t="str">
        <x:f>IF(OR(4&gt;'Настройки'!$B$3,ISBLANK(BL418),BL418=0),"",BL418)</x:f>
      </x:c>
      <x:c r="CW418" s="50" t="str">
        <x:f>IF(OR(5&gt;'Настройки'!$B$3,ISBLANK(BM418),BM418=0),"",BM418)</x:f>
      </x:c>
      <x:c r="CX418" s="50" t="str">
        <x:f>IF(OR(6&gt;'Настройки'!$B$3,ISBLANK(BN418),BN418=0),"",BN418)</x:f>
      </x:c>
      <x:c r="CY418" s="50" t="str">
        <x:f>IF(OR(7&gt;'Настройки'!$B$3,ISBLANK(BO418),BO418=0),"",BO418)</x:f>
      </x:c>
      <x:c r="CZ418" s="50" t="str">
        <x:f>IF(OR(8&gt;'Настройки'!$B$3,ISBLANK(BP418),BP418=0),"",BP418)</x:f>
      </x:c>
      <x:c r="DA418" s="50" t="str">
        <x:f>IF(OR(9&gt;'Настройки'!$B$3,ISBLANK(BQ418),BQ418=0),"",BQ418)</x:f>
      </x:c>
      <x:c r="DB418" s="50" t="str">
        <x:f>IF(OR(10&gt;'Настройки'!$B$3,ISBLANK(BR418),BR418=0),"",BR418)</x:f>
      </x:c>
      <x:c r="DC418" s="50" t="str">
        <x:f>IF(OR(11&gt;'Настройки'!$B$3,ISBLANK(BS418),BS418=0),"",BS418)</x:f>
      </x:c>
      <x:c r="DD418" s="50" t="str">
        <x:f>IF(OR(12&gt;'Настройки'!$B$3,ISBLANK(BT418),BT418=0),"",BT418)</x:f>
      </x:c>
      <x:c r="DE418" s="50" t="str">
        <x:f>IF(OR(13&gt;'Настройки'!$B$3,ISBLANK(BU418),BU418=0),"",BU418)</x:f>
      </x:c>
      <x:c r="DF418" s="50" t="str">
        <x:f>IF(OR(14&gt;'Настройки'!$B$3,ISBLANK(BV418),BV418=0),"",BV418)</x:f>
      </x:c>
      <x:c r="DG418" s="50" t="str">
        <x:f>IF(OR(15&gt;'Настройки'!$B$3,ISBLANK(BW418),BW418=0),"",BW418)</x:f>
      </x:c>
      <x:c r="DH418" s="50" t="str">
        <x:f>IF(OR(16&gt;'Настройки'!$B$3,ISBLANK(BX418),BX418=0),"",BX418)</x:f>
      </x:c>
      <x:c r="DI418" s="50" t="str">
        <x:f>IF(OR(17&gt;'Настройки'!$B$3,ISBLANK(BY418),BY418=0),"",BY418)</x:f>
      </x:c>
      <x:c r="DJ418" s="50" t="str">
        <x:f>IF(OR(18&gt;'Настройки'!$B$3,ISBLANK(BZ418),BZ418=0),"",BZ418)</x:f>
      </x:c>
      <x:c r="DK418" s="50" t="str">
        <x:f>IF(OR(19&gt;'Настройки'!$B$3,ISBLANK(CA418),CA418=0),"",CA418)</x:f>
      </x:c>
      <x:c r="DL418" s="50" t="str">
        <x:f>IF(OR(20&gt;'Настройки'!$B$3,ISBLANK(CB418),CB418=0),"",CB418)</x:f>
      </x:c>
      <x:c r="DM418" s="50" t="str">
        <x:f>IF(OR(21&gt;'Настройки'!$B$3,ISBLANK(CC418),CC418=0),"",CC418)</x:f>
      </x:c>
      <x:c r="DN418" s="50" t="str">
        <x:f>IF(OR(22&gt;'Настройки'!$B$3,ISBLANK(CD418),CD418=0),"",CD418)</x:f>
      </x:c>
      <x:c r="DO418" s="50" t="str">
        <x:f>IF(OR(23&gt;'Настройки'!$B$3,ISBLANK(CE418),CE418=0),"",CE418)</x:f>
      </x:c>
      <x:c r="DP418" s="50" t="str">
        <x:f>IF(OR(24&gt;'Настройки'!$B$3,ISBLANK(CF418),CF418=0),"",CF418)</x:f>
      </x:c>
      <x:c r="DQ418" s="50" t="str">
        <x:f>IF(OR(25&gt;'Настройки'!$B$3,ISBLANK(CG418),CG418=0),"",CG418)</x:f>
      </x:c>
      <x:c r="DR418" s="50" t="str">
        <x:f>IF(OR(26&gt;'Настройки'!$B$3,ISBLANK(CH418),CH418=0),"",CH418)</x:f>
      </x:c>
      <x:c r="DS418" s="50" t="str">
        <x:f>IF(OR(27&gt;'Настройки'!$B$3,ISBLANK(CI418),CI418=0),"",CI418)</x:f>
      </x:c>
      <x:c r="DT418" s="50" t="str">
        <x:f>IF(OR(28&gt;'Настройки'!$B$3,ISBLANK(CJ418),CJ418=0),"",CJ418)</x:f>
      </x:c>
      <x:c r="DU418" s="50" t="str">
        <x:f>IF(OR(29&gt;'Настройки'!$B$3,ISBLANK(CK418),CK418=0),"",CK418)</x:f>
      </x:c>
      <x:c r="DV418" s="50" t="str">
        <x:f>IF(OR(30&gt;'Настройки'!$B$3,ISBLANK(CL418),CL418=0),"",CL418)</x:f>
      </x:c>
      <x:c r="DW418" s="50" t="str">
        <x:f>IF(OR(31&gt;'Настройки'!$B$3,ISBLANK(CM418),CM418=0),"",CM418)</x:f>
      </x:c>
      <x:c r="DX418" s="50" t="str">
        <x:f>IF(OR(32&gt;'Настройки'!$B$3,ISBLANK(CN418),CN418=0),"",CN418)</x:f>
      </x:c>
      <x:c r="DY418" s="50" t="str">
        <x:f>IF(OR(33&gt;'Настройки'!$B$3,ISBLANK(CO418),CO418=0),"",CO418)</x:f>
      </x:c>
      <x:c r="DZ418" s="50" t="str">
        <x:f>IF(OR(34&gt;'Настройки'!$B$3,ISBLANK(CP418),CP418=0),"",CP418)</x:f>
      </x:c>
      <x:c r="EA418" s="50" t="str">
        <x:f>IF(OR(35&gt;'Настройки'!$B$3,ISBLANK(CQ418),CQ418=0),"",CQ418)</x:f>
      </x:c>
      <x:c r="EB418" s="50" t="str">
        <x:f>IF(OR(36&gt;'Настройки'!$B$3,ISBLANK(CR418),CR418=0),"",CR418)</x:f>
      </x:c>
      <x:c r="EC418" s="50" t="str">
        <x:f>IF(A418="","",IF(OR(BB418="AZ",BB418="BZ"),10000+ROW(),IF(AZ418&gt;'Настройки'!$B$11,20000+ROW(),IF(BF418&lt;&gt;"Обычный",30000+ROW(),IF(AX418&lt;=0,40000+ROW(),"")))))</x:f>
      </x:c>
      <x:c r="ED418" s="50" t="str">
        <x:f>IF(EC418="","",COUNTIFS($EC$2:$EC$1001,"&gt;0",$EC$2:$EC$1001,"&lt;"&amp;EC418)+1)</x:f>
      </x:c>
    </x:row>
    <x:row r="419">
      <x:c r="A419" s="115"/>
      <x:c r="B419" s="115"/>
      <x:c r="C419" s="115"/>
      <x:c r="D419" s="118"/>
      <x:c r="E419" s="118"/>
      <x:c r="F419" s="118"/>
      <x:c r="G419" s="118"/>
      <x:c r="H419" s="118"/>
      <x:c r="I419" s="118"/>
      <x:c r="J419" s="118"/>
      <x:c r="K419" s="118"/>
      <x:c r="L419" s="118"/>
      <x:c r="M419" s="118"/>
      <x:c r="N419" s="118"/>
      <x:c r="O419" s="118"/>
      <x:c r="P419" s="118"/>
      <x:c r="Q419" s="118"/>
      <x:c r="R419" s="118"/>
      <x:c r="S419" s="118"/>
      <x:c r="T419" s="118"/>
      <x:c r="U419" s="118"/>
      <x:c r="V419" s="118"/>
      <x:c r="W419" s="118"/>
      <x:c r="X419" s="118"/>
      <x:c r="Y419" s="118"/>
      <x:c r="Z419" s="118"/>
      <x:c r="AA419" s="118"/>
      <x:c r="AB419" s="118"/>
      <x:c r="AC419" s="118"/>
      <x:c r="AD419" s="118"/>
      <x:c r="AE419" s="118"/>
      <x:c r="AF419" s="118"/>
      <x:c r="AG419" s="118"/>
      <x:c r="AH419" s="118"/>
      <x:c r="AI419" s="118"/>
      <x:c r="AJ419" s="118"/>
      <x:c r="AK419" s="118"/>
      <x:c r="AL419" s="118"/>
      <x:c r="AM419" s="118"/>
      <x:c r="AN419" s="118"/>
      <x:c r="AO419" s="118"/>
      <x:c r="AP419" s="115"/>
      <x:c r="AQ419" s="49" t="str">
        <x:f>IF(A419="","",COUNT(BI419:INDEX(BI419:CR419,1,'Настройки'!$B$3)))</x:f>
      </x:c>
      <x:c r="AR419" s="49" t="str">
        <x:f>IF(A419="","",SUM(BI419:INDEX(BI419:CR419,1,'Настройки'!$B$3)))</x:f>
      </x:c>
      <x:c r="AS419" s="58" t="str">
        <x:f>IF(A419="","",IF('Настройки'!$B$4="Стоимость потребления",AR419*D419,IF('Настройки'!$B$4="Количество",AR419,E419)))</x:f>
      </x:c>
      <x:c r="AT419" s="61" t="str">
        <x:f>IF(OR(A419="",AS419&lt;0,SUM($AS$2:$AS$1001)&lt;=0),"",AS419/SUM($AS$2:$AS$1001))</x:f>
      </x:c>
      <x:c r="AU419" s="61" t="str">
        <x:f>IF(OR(A419="",AS419&lt;0,SUM($AS$2:$AS$1001)&lt;=0),"",SUMIFS($AS$2:$AS$1001,$AS$2:$AS$1001,"&gt;"&amp;AS419)/SUM($AS$2:$AS$1001))</x:f>
      </x:c>
      <x:c r="AV419" s="61" t="str">
        <x:f>IF(OR(A419="",AS419&lt;0,SUM($AS$2:$AS$1001)&lt;=0),"",SUMIFS($AS$2:$AS$1001,$AS$2:$AS$1001,"&gt;="&amp;AS419)/SUM($AS$2:$AS$1001))</x:f>
      </x:c>
      <x:c r="AW419" s="49" t="str">
        <x:f>IF(A419="","",IF(SUM($AS$2:$AS$1001)&lt;=0,"Не определён",IF(AS419&lt;0,"Исключение",IF(AU419&lt;'Настройки'!$B$5,"A",IF(AU419&lt;'Настройки'!$B$6,"B","C")))))</x:f>
      </x:c>
      <x:c r="AX419" s="58" t="str">
        <x:f>IF(A419="","",IF(AQ419=0,"",AVERAGE(BI419:INDEX(BI419:CR419,1,'Настройки'!$B$3))))</x:f>
      </x:c>
      <x:c r="AY419" s="58" t="str">
        <x:f>IF(OR(A419="",AQ419=0),"",STDEVP(BI419:INDEX(BI419:CR419,1,'Настройки'!$B$3)))</x:f>
      </x:c>
      <x:c r="AZ419" s="61" t="str">
        <x:f>IF(OR(A419="",AQ419&lt;'Настройки'!$B$12,AX419&lt;=0,AND('Настройки'!$B$10="Блокировать",COUNTIF(F419:INDEX(F419:AO419,1,'Настройки'!$B$3),"&lt;0")&gt;0)),"",AY419/ABS(AX419))</x:f>
      </x:c>
      <x:c r="BA419" s="49" t="str">
        <x:f>IF(A419="","",IF(AND('Настройки'!$B$10="Блокировать",COUNTIF(F419:INDEX(F419:AO419,1,'Настройки'!$B$3),"&lt;0")&gt;0),"Не определён",IF(AQ419&lt;'Настройки'!$B$12,"Не определён",IF(AX419=0,"Нет спроса",IF(AX419&lt;0,"Не определён",IF(AZ419&lt;='Настройки'!$B$7,"X",IF(AZ419&lt;='Настройки'!$B$8,"Y","Z")))))))</x:f>
      </x:c>
      <x:c r="BB419" s="49" t="str">
        <x:f>IF(OR(A419="",LEN(AW419)&lt;&gt;1,LEN(BA419)&lt;&gt;1),"",AW419&amp;BA419)</x:f>
      </x:c>
      <x:c r="BC419" s="61" t="str">
        <x:f>IF(OR(A419="",AQ419=0),"",(COUNT(BI419:INDEX(BI419:CR419,1,'Настройки'!$B$3))-COUNT(CS419:INDEX(CS419:EB419,1,'Настройки'!$B$3)))/AQ419)</x:f>
      </x:c>
      <x:c r="BD419" s="64" t="str">
        <x:f>IF(OR(A419="",COUNT(CS419:INDEX(CS419:EB419,1,'Настройки'!$B$3))=0),"",AQ419/COUNT(CS419:INDEX(CS419:EB419,1,'Настройки'!$B$3)))</x:f>
      </x:c>
      <x:c r="BE419" s="64" t="str">
        <x:f>IF(OR(A419="",COUNT(CS419:INDEX(CS419:EB419,1,'Настройки'!$B$3))=0),"",IF(AVERAGE(CS419:INDEX(CS419:EB419,1,'Настройки'!$B$3))=0,"",(STDEVP(CS419:INDEX(CS419:EB419,1,'Настройки'!$B$3))/ABS(AVERAGE(CS419:INDEX(CS419:EB419,1,'Настройки'!$B$3))))^2))</x:f>
      </x:c>
      <x:c r="BF419" s="49" t="str">
        <x:f>IF(A419="","",IF(AQ419&lt;3,"Недостаточно",IF(AQ419&lt;6,"Предварительный","Обычный")))</x:f>
      </x:c>
      <x:c r="BG419" s="49" t="str">
        <x:f>IF(A419="","",IF(COUNTIF(F419:INDEX(F419:AO419,1,'Настройки'!$B$3),"&lt;0")&gt;0,IF('Настройки'!$B$10="Блокировать","Отрицательный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"),"")&amp;IF(AQ419&lt;3,"Недостаточно истории. ",IF(AQ419&lt;6,"Предварительная классификация. ",""))&amp;IF(AX419=0,"Нет спроса за горизонт. ","")&amp;IF(AZ419&gt;'Настройки'!$B$11,"Экстремальная вариативность. ",""))</x:f>
      </x:c>
      <x:c r="BH419" s="49" t="str">
        <x:f>IF(A419="","",IFERROR(VLOOKUP(BB419,'Настройки'!$D$3:$E$11,2,FALSE),"Сначала проверьте исходные данные и историю спроса.")&amp;" Уточните срок поставки, MOQ и критичность.")</x:f>
      </x:c>
      <x:c r="BI419" s="50" t="str">
        <x:f>IF(1&gt;'Настройки'!$B$3,"",IF(ISBLANK(F419),IF('Настройки'!$B$9="Нулевой спрос",0,""),IF(F419&lt;0,IF('Настройки'!$B$10="Исключить","",IF('Настройки'!$B$10="Абсолютные значения",ABS(F419),F419)),F419)))</x:f>
      </x:c>
      <x:c r="BJ419" s="50" t="str">
        <x:f>IF(2&gt;'Настройки'!$B$3,"",IF(ISBLANK(G419),IF('Настройки'!$B$9="Нулевой спрос",0,""),IF(G419&lt;0,IF('Настройки'!$B$10="Исключить","",IF('Настройки'!$B$10="Абсолютные значения",ABS(G419),G419)),G419)))</x:f>
      </x:c>
      <x:c r="BK419" s="50" t="str">
        <x:f>IF(3&gt;'Настройки'!$B$3,"",IF(ISBLANK(H419),IF('Настройки'!$B$9="Нулевой спрос",0,""),IF(H419&lt;0,IF('Настройки'!$B$10="Исключить","",IF('Настройки'!$B$10="Абсолютные значения",ABS(H419),H419)),H419)))</x:f>
      </x:c>
      <x:c r="BL419" s="50" t="str">
        <x:f>IF(4&gt;'Настройки'!$B$3,"",IF(ISBLANK(I419),IF('Настройки'!$B$9="Нулевой спрос",0,""),IF(I419&lt;0,IF('Настройки'!$B$10="Исключить","",IF('Настройки'!$B$10="Абсолютные значения",ABS(I419),I419)),I419)))</x:f>
      </x:c>
      <x:c r="BM419" s="50" t="str">
        <x:f>IF(5&gt;'Настройки'!$B$3,"",IF(ISBLANK(J419),IF('Настройки'!$B$9="Нулевой спрос",0,""),IF(J419&lt;0,IF('Настройки'!$B$10="Исключить","",IF('Настройки'!$B$10="Абсолютные значения",ABS(J419),J419)),J419)))</x:f>
      </x:c>
      <x:c r="BN419" s="50" t="str">
        <x:f>IF(6&gt;'Настройки'!$B$3,"",IF(ISBLANK(K419),IF('Настройки'!$B$9="Нулевой спрос",0,""),IF(K419&lt;0,IF('Настройки'!$B$10="Исключить","",IF('Настройки'!$B$10="Абсолютные значения",ABS(K419),K419)),K419)))</x:f>
      </x:c>
      <x:c r="BO419" s="50" t="str">
        <x:f>IF(7&gt;'Настройки'!$B$3,"",IF(ISBLANK(L419),IF('Настройки'!$B$9="Нулевой спрос",0,""),IF(L419&lt;0,IF('Настройки'!$B$10="Исключить","",IF('Настройки'!$B$10="Абсолютные значения",ABS(L419),L419)),L419)))</x:f>
      </x:c>
      <x:c r="BP419" s="50" t="str">
        <x:f>IF(8&gt;'Настройки'!$B$3,"",IF(ISBLANK(M419),IF('Настройки'!$B$9="Нулевой спрос",0,""),IF(M419&lt;0,IF('Настройки'!$B$10="Исключить","",IF('Настройки'!$B$10="Абсолютные значения",ABS(M419),M419)),M419)))</x:f>
      </x:c>
      <x:c r="BQ419" s="50" t="str">
        <x:f>IF(9&gt;'Настройки'!$B$3,"",IF(ISBLANK(N419),IF('Настройки'!$B$9="Нулевой спрос",0,""),IF(N419&lt;0,IF('Настройки'!$B$10="Исключить","",IF('Настройки'!$B$10="Абсолютные значения",ABS(N419),N419)),N419)))</x:f>
      </x:c>
      <x:c r="BR419" s="50" t="str">
        <x:f>IF(10&gt;'Настройки'!$B$3,"",IF(ISBLANK(O419),IF('Настройки'!$B$9="Нулевой спрос",0,""),IF(O419&lt;0,IF('Настройки'!$B$10="Исключить","",IF('Настройки'!$B$10="Абсолютные значения",ABS(O419),O419)),O419)))</x:f>
      </x:c>
      <x:c r="BS419" s="50" t="str">
        <x:f>IF(11&gt;'Настройки'!$B$3,"",IF(ISBLANK(P419),IF('Настройки'!$B$9="Нулевой спрос",0,""),IF(P419&lt;0,IF('Настройки'!$B$10="Исключить","",IF('Настройки'!$B$10="Абсолютные значения",ABS(P419),P419)),P419)))</x:f>
      </x:c>
      <x:c r="BT419" s="50" t="str">
        <x:f>IF(12&gt;'Настройки'!$B$3,"",IF(ISBLANK(Q419),IF('Настройки'!$B$9="Нулевой спрос",0,""),IF(Q419&lt;0,IF('Настройки'!$B$10="Исключить","",IF('Настройки'!$B$10="Абсолютные значения",ABS(Q419),Q419)),Q419)))</x:f>
      </x:c>
      <x:c r="BU419" s="50" t="str">
        <x:f>IF(13&gt;'Настройки'!$B$3,"",IF(ISBLANK(R419),IF('Настройки'!$B$9="Нулевой спрос",0,""),IF(R419&lt;0,IF('Настройки'!$B$10="Исключить","",IF('Настройки'!$B$10="Абсолютные значения",ABS(R419),R419)),R419)))</x:f>
      </x:c>
      <x:c r="BV419" s="50" t="str">
        <x:f>IF(14&gt;'Настройки'!$B$3,"",IF(ISBLANK(S419),IF('Настройки'!$B$9="Нулевой спрос",0,""),IF(S419&lt;0,IF('Настройки'!$B$10="Исключить","",IF('Настройки'!$B$10="Абсолютные значения",ABS(S419),S419)),S419)))</x:f>
      </x:c>
      <x:c r="BW419" s="50" t="str">
        <x:f>IF(15&gt;'Настройки'!$B$3,"",IF(ISBLANK(T419),IF('Настройки'!$B$9="Нулевой спрос",0,""),IF(T419&lt;0,IF('Настройки'!$B$10="Исключить","",IF('Настройки'!$B$10="Абсолютные значения",ABS(T419),T419)),T419)))</x:f>
      </x:c>
      <x:c r="BX419" s="50" t="str">
        <x:f>IF(16&gt;'Настройки'!$B$3,"",IF(ISBLANK(U419),IF('Настройки'!$B$9="Нулевой спрос",0,""),IF(U419&lt;0,IF('Настройки'!$B$10="Исключить","",IF('Настройки'!$B$10="Абсолютные значения",ABS(U419),U419)),U419)))</x:f>
      </x:c>
      <x:c r="BY419" s="50" t="str">
        <x:f>IF(17&gt;'Настройки'!$B$3,"",IF(ISBLANK(V419),IF('Настройки'!$B$9="Нулевой спрос",0,""),IF(V419&lt;0,IF('Настройки'!$B$10="Исключить","",IF('Настройки'!$B$10="Абсолютные значения",ABS(V419),V419)),V419)))</x:f>
      </x:c>
      <x:c r="BZ419" s="50" t="str">
        <x:f>IF(18&gt;'Настройки'!$B$3,"",IF(ISBLANK(W419),IF('Настройки'!$B$9="Нулевой спрос",0,""),IF(W419&lt;0,IF('Настройки'!$B$10="Исключить","",IF('Настройки'!$B$10="Абсолютные значения",ABS(W419),W419)),W419)))</x:f>
      </x:c>
      <x:c r="CA419" s="50" t="str">
        <x:f>IF(19&gt;'Настройки'!$B$3,"",IF(ISBLANK(X419),IF('Настройки'!$B$9="Нулевой спрос",0,""),IF(X419&lt;0,IF('Настройки'!$B$10="Исключить","",IF('Настройки'!$B$10="Абсолютные значения",ABS(X419),X419)),X419)))</x:f>
      </x:c>
      <x:c r="CB419" s="50" t="str">
        <x:f>IF(20&gt;'Настройки'!$B$3,"",IF(ISBLANK(Y419),IF('Настройки'!$B$9="Нулевой спрос",0,""),IF(Y419&lt;0,IF('Настройки'!$B$10="Исключить","",IF('Настройки'!$B$10="Абсолютные значения",ABS(Y419),Y419)),Y419)))</x:f>
      </x:c>
      <x:c r="CC419" s="50" t="str">
        <x:f>IF(21&gt;'Настройки'!$B$3,"",IF(ISBLANK(Z419),IF('Настройки'!$B$9="Нулевой спрос",0,""),IF(Z419&lt;0,IF('Настройки'!$B$10="Исключить","",IF('Настройки'!$B$10="Абсолютные значения",ABS(Z419),Z419)),Z419)))</x:f>
      </x:c>
      <x:c r="CD419" s="50" t="str">
        <x:f>IF(22&gt;'Настройки'!$B$3,"",IF(ISBLANK(AA419),IF('Настройки'!$B$9="Нулевой спрос",0,""),IF(AA419&lt;0,IF('Настройки'!$B$10="Исключить","",IF('Настройки'!$B$10="Абсолютные значения",ABS(AA419),AA419)),AA419)))</x:f>
      </x:c>
      <x:c r="CE419" s="50" t="str">
        <x:f>IF(23&gt;'Настройки'!$B$3,"",IF(ISBLANK(AB419),IF('Настройки'!$B$9="Нулевой спрос",0,""),IF(AB419&lt;0,IF('Настройки'!$B$10="Исключить","",IF('Настройки'!$B$10="Абсолютные значения",ABS(AB419),AB419)),AB419)))</x:f>
      </x:c>
      <x:c r="CF419" s="50" t="str">
        <x:f>IF(24&gt;'Настройки'!$B$3,"",IF(ISBLANK(AC419),IF('Настройки'!$B$9="Нулевой спрос",0,""),IF(AC419&lt;0,IF('Настройки'!$B$10="Исключить","",IF('Настройки'!$B$10="Абсолютные значения",ABS(AC419),AC419)),AC419)))</x:f>
      </x:c>
      <x:c r="CG419" s="50" t="str">
        <x:f>IF(25&gt;'Настройки'!$B$3,"",IF(ISBLANK(AD419),IF('Настройки'!$B$9="Нулевой спрос",0,""),IF(AD419&lt;0,IF('Настройки'!$B$10="Исключить","",IF('Настройки'!$B$10="Абсолютные значения",ABS(AD419),AD419)),AD419)))</x:f>
      </x:c>
      <x:c r="CH419" s="50" t="str">
        <x:f>IF(26&gt;'Настройки'!$B$3,"",IF(ISBLANK(AE419),IF('Настройки'!$B$9="Нулевой спрос",0,""),IF(AE419&lt;0,IF('Настройки'!$B$10="Исключить","",IF('Настройки'!$B$10="Абсолютные значения",ABS(AE419),AE419)),AE419)))</x:f>
      </x:c>
      <x:c r="CI419" s="50" t="str">
        <x:f>IF(27&gt;'Настройки'!$B$3,"",IF(ISBLANK(AF419),IF('Настройки'!$B$9="Нулевой спрос",0,""),IF(AF419&lt;0,IF('Настройки'!$B$10="Исключить","",IF('Настройки'!$B$10="Абсолютные значения",ABS(AF419),AF419)),AF419)))</x:f>
      </x:c>
      <x:c r="CJ419" s="50" t="str">
        <x:f>IF(28&gt;'Настройки'!$B$3,"",IF(ISBLANK(AG419),IF('Настройки'!$B$9="Нулевой спрос",0,""),IF(AG419&lt;0,IF('Настройки'!$B$10="Исключить","",IF('Настройки'!$B$10="Абсолютные значения",ABS(AG419),AG419)),AG419)))</x:f>
      </x:c>
      <x:c r="CK419" s="50" t="str">
        <x:f>IF(29&gt;'Настройки'!$B$3,"",IF(ISBLANK(AH419),IF('Настройки'!$B$9="Нулевой спрос",0,""),IF(AH419&lt;0,IF('Настройки'!$B$10="Исключить","",IF('Настройки'!$B$10="Абсолютные значения",ABS(AH419),AH419)),AH419)))</x:f>
      </x:c>
      <x:c r="CL419" s="50" t="str">
        <x:f>IF(30&gt;'Настройки'!$B$3,"",IF(ISBLANK(AI419),IF('Настройки'!$B$9="Нулевой спрос",0,""),IF(AI419&lt;0,IF('Настройки'!$B$10="Исключить","",IF('Настройки'!$B$10="Абсолютные значения",ABS(AI419),AI419)),AI419)))</x:f>
      </x:c>
      <x:c r="CM419" s="50" t="str">
        <x:f>IF(31&gt;'Настройки'!$B$3,"",IF(ISBLANK(AJ419),IF('Настройки'!$B$9="Нулевой спрос",0,""),IF(AJ419&lt;0,IF('Настройки'!$B$10="Исключить","",IF('Настройки'!$B$10="Абсолютные значения",ABS(AJ419),AJ419)),AJ419)))</x:f>
      </x:c>
      <x:c r="CN419" s="50" t="str">
        <x:f>IF(32&gt;'Настройки'!$B$3,"",IF(ISBLANK(AK419),IF('Настройки'!$B$9="Нулевой спрос",0,""),IF(AK419&lt;0,IF('Настройки'!$B$10="Исключить","",IF('Настройки'!$B$10="Абсолютные значения",ABS(AK419),AK419)),AK419)))</x:f>
      </x:c>
      <x:c r="CO419" s="50" t="str">
        <x:f>IF(33&gt;'Настройки'!$B$3,"",IF(ISBLANK(AL419),IF('Настройки'!$B$9="Нулевой спрос",0,""),IF(AL419&lt;0,IF('Настройки'!$B$10="Исключить","",IF('Настройки'!$B$10="Абсолютные значения",ABS(AL419),AL419)),AL419)))</x:f>
      </x:c>
      <x:c r="CP419" s="50" t="str">
        <x:f>IF(34&gt;'Настройки'!$B$3,"",IF(ISBLANK(AM419),IF('Настройки'!$B$9="Нулевой спрос",0,""),IF(AM419&lt;0,IF('Настройки'!$B$10="Исключить","",IF('Настройки'!$B$10="Абсолютные значения",ABS(AM419),AM419)),AM419)))</x:f>
      </x:c>
      <x:c r="CQ419" s="50" t="str">
        <x:f>IF(35&gt;'Настройки'!$B$3,"",IF(ISBLANK(AN419),IF('Настройки'!$B$9="Нулевой спрос",0,""),IF(AN419&lt;0,IF('Настройки'!$B$10="Исключить","",IF('Настройки'!$B$10="Абсолютные значения",ABS(AN419),AN419)),AN419)))</x:f>
      </x:c>
      <x:c r="CR419" s="50" t="str">
        <x:f>IF(36&gt;'Настройки'!$B$3,"",IF(ISBLANK(AO419),IF('Настройки'!$B$9="Нулевой спрос",0,""),IF(AO419&lt;0,IF('Настройки'!$B$10="Исключить","",IF('Настройки'!$B$10="Абсолютные значения",ABS(AO419),AO419)),AO419)))</x:f>
      </x:c>
      <x:c r="CS419" s="50" t="str">
        <x:f>IF(OR(1&gt;'Настройки'!$B$3,ISBLANK(BI419),BI419=0),"",BI419)</x:f>
      </x:c>
      <x:c r="CT419" s="50" t="str">
        <x:f>IF(OR(2&gt;'Настройки'!$B$3,ISBLANK(BJ419),BJ419=0),"",BJ419)</x:f>
      </x:c>
      <x:c r="CU419" s="50" t="str">
        <x:f>IF(OR(3&gt;'Настройки'!$B$3,ISBLANK(BK419),BK419=0),"",BK419)</x:f>
      </x:c>
      <x:c r="CV419" s="50" t="str">
        <x:f>IF(OR(4&gt;'Настройки'!$B$3,ISBLANK(BL419),BL419=0),"",BL419)</x:f>
      </x:c>
      <x:c r="CW419" s="50" t="str">
        <x:f>IF(OR(5&gt;'Настройки'!$B$3,ISBLANK(BM419),BM419=0),"",BM419)</x:f>
      </x:c>
      <x:c r="CX419" s="50" t="str">
        <x:f>IF(OR(6&gt;'Настройки'!$B$3,ISBLANK(BN419),BN419=0),"",BN419)</x:f>
      </x:c>
      <x:c r="CY419" s="50" t="str">
        <x:f>IF(OR(7&gt;'Настройки'!$B$3,ISBLANK(BO419),BO419=0),"",BO419)</x:f>
      </x:c>
      <x:c r="CZ419" s="50" t="str">
        <x:f>IF(OR(8&gt;'Настройки'!$B$3,ISBLANK(BP419),BP419=0),"",BP419)</x:f>
      </x:c>
      <x:c r="DA419" s="50" t="str">
        <x:f>IF(OR(9&gt;'Настройки'!$B$3,ISBLANK(BQ419),BQ419=0),"",BQ419)</x:f>
      </x:c>
      <x:c r="DB419" s="50" t="str">
        <x:f>IF(OR(10&gt;'Настройки'!$B$3,ISBLANK(BR419),BR419=0),"",BR419)</x:f>
      </x:c>
      <x:c r="DC419" s="50" t="str">
        <x:f>IF(OR(11&gt;'Настройки'!$B$3,ISBLANK(BS419),BS419=0),"",BS419)</x:f>
      </x:c>
      <x:c r="DD419" s="50" t="str">
        <x:f>IF(OR(12&gt;'Настройки'!$B$3,ISBLANK(BT419),BT419=0),"",BT419)</x:f>
      </x:c>
      <x:c r="DE419" s="50" t="str">
        <x:f>IF(OR(13&gt;'Настройки'!$B$3,ISBLANK(BU419),BU419=0),"",BU419)</x:f>
      </x:c>
      <x:c r="DF419" s="50" t="str">
        <x:f>IF(OR(14&gt;'Настройки'!$B$3,ISBLANK(BV419),BV419=0),"",BV419)</x:f>
      </x:c>
      <x:c r="DG419" s="50" t="str">
        <x:f>IF(OR(15&gt;'Настройки'!$B$3,ISBLANK(BW419),BW419=0),"",BW419)</x:f>
      </x:c>
      <x:c r="DH419" s="50" t="str">
        <x:f>IF(OR(16&gt;'Настройки'!$B$3,ISBLANK(BX419),BX419=0),"",BX419)</x:f>
      </x:c>
      <x:c r="DI419" s="50" t="str">
        <x:f>IF(OR(17&gt;'Настройки'!$B$3,ISBLANK(BY419),BY419=0),"",BY419)</x:f>
      </x:c>
      <x:c r="DJ419" s="50" t="str">
        <x:f>IF(OR(18&gt;'Настройки'!$B$3,ISBLANK(BZ419),BZ419=0),"",BZ419)</x:f>
      </x:c>
      <x:c r="DK419" s="50" t="str">
        <x:f>IF(OR(19&gt;'Настройки'!$B$3,ISBLANK(CA419),CA419=0),"",CA419)</x:f>
      </x:c>
      <x:c r="DL419" s="50" t="str">
        <x:f>IF(OR(20&gt;'Настройки'!$B$3,ISBLANK(CB419),CB419=0),"",CB419)</x:f>
      </x:c>
      <x:c r="DM419" s="50" t="str">
        <x:f>IF(OR(21&gt;'Настройки'!$B$3,ISBLANK(CC419),CC419=0),"",CC419)</x:f>
      </x:c>
      <x:c r="DN419" s="50" t="str">
        <x:f>IF(OR(22&gt;'Настройки'!$B$3,ISBLANK(CD419),CD419=0),"",CD419)</x:f>
      </x:c>
      <x:c r="DO419" s="50" t="str">
        <x:f>IF(OR(23&gt;'Настройки'!$B$3,ISBLANK(CE419),CE419=0),"",CE419)</x:f>
      </x:c>
      <x:c r="DP419" s="50" t="str">
        <x:f>IF(OR(24&gt;'Настройки'!$B$3,ISBLANK(CF419),CF419=0),"",CF419)</x:f>
      </x:c>
      <x:c r="DQ419" s="50" t="str">
        <x:f>IF(OR(25&gt;'Настройки'!$B$3,ISBLANK(CG419),CG419=0),"",CG419)</x:f>
      </x:c>
      <x:c r="DR419" s="50" t="str">
        <x:f>IF(OR(26&gt;'Настройки'!$B$3,ISBLANK(CH419),CH419=0),"",CH419)</x:f>
      </x:c>
      <x:c r="DS419" s="50" t="str">
        <x:f>IF(OR(27&gt;'Настройки'!$B$3,ISBLANK(CI419),CI419=0),"",CI419)</x:f>
      </x:c>
      <x:c r="DT419" s="50" t="str">
        <x:f>IF(OR(28&gt;'Настройки'!$B$3,ISBLANK(CJ419),CJ419=0),"",CJ419)</x:f>
      </x:c>
      <x:c r="DU419" s="50" t="str">
        <x:f>IF(OR(29&gt;'Настройки'!$B$3,ISBLANK(CK419),CK419=0),"",CK419)</x:f>
      </x:c>
      <x:c r="DV419" s="50" t="str">
        <x:f>IF(OR(30&gt;'Настройки'!$B$3,ISBLANK(CL419),CL419=0),"",CL419)</x:f>
      </x:c>
      <x:c r="DW419" s="50" t="str">
        <x:f>IF(OR(31&gt;'Настройки'!$B$3,ISBLANK(CM419),CM419=0),"",CM419)</x:f>
      </x:c>
      <x:c r="DX419" s="50" t="str">
        <x:f>IF(OR(32&gt;'Настройки'!$B$3,ISBLANK(CN419),CN419=0),"",CN419)</x:f>
      </x:c>
      <x:c r="DY419" s="50" t="str">
        <x:f>IF(OR(33&gt;'Настройки'!$B$3,ISBLANK(CO419),CO419=0),"",CO419)</x:f>
      </x:c>
      <x:c r="DZ419" s="50" t="str">
        <x:f>IF(OR(34&gt;'Настройки'!$B$3,ISBLANK(CP419),CP419=0),"",CP419)</x:f>
      </x:c>
      <x:c r="EA419" s="50" t="str">
        <x:f>IF(OR(35&gt;'Настройки'!$B$3,ISBLANK(CQ419),CQ419=0),"",CQ419)</x:f>
      </x:c>
      <x:c r="EB419" s="50" t="str">
        <x:f>IF(OR(36&gt;'Настройки'!$B$3,ISBLANK(CR419),CR419=0),"",CR419)</x:f>
      </x:c>
      <x:c r="EC419" s="50" t="str">
        <x:f>IF(A419="","",IF(OR(BB419="AZ",BB419="BZ"),10000+ROW(),IF(AZ419&gt;'Настройки'!$B$11,20000+ROW(),IF(BF419&lt;&gt;"Обычный",30000+ROW(),IF(AX419&lt;=0,40000+ROW(),"")))))</x:f>
      </x:c>
      <x:c r="ED419" s="50" t="str">
        <x:f>IF(EC419="","",COUNTIFS($EC$2:$EC$1001,"&gt;0",$EC$2:$EC$1001,"&lt;"&amp;EC419)+1)</x:f>
      </x:c>
    </x:row>
    <x:row r="420">
      <x:c r="A420" s="115"/>
      <x:c r="B420" s="115"/>
      <x:c r="C420" s="115"/>
      <x:c r="D420" s="118"/>
      <x:c r="E420" s="118"/>
      <x:c r="F420" s="118"/>
      <x:c r="G420" s="118"/>
      <x:c r="H420" s="118"/>
      <x:c r="I420" s="118"/>
      <x:c r="J420" s="118"/>
      <x:c r="K420" s="118"/>
      <x:c r="L420" s="118"/>
      <x:c r="M420" s="118"/>
      <x:c r="N420" s="118"/>
      <x:c r="O420" s="118"/>
      <x:c r="P420" s="118"/>
      <x:c r="Q420" s="118"/>
      <x:c r="R420" s="118"/>
      <x:c r="S420" s="118"/>
      <x:c r="T420" s="118"/>
      <x:c r="U420" s="118"/>
      <x:c r="V420" s="118"/>
      <x:c r="W420" s="118"/>
      <x:c r="X420" s="118"/>
      <x:c r="Y420" s="118"/>
      <x:c r="Z420" s="118"/>
      <x:c r="AA420" s="118"/>
      <x:c r="AB420" s="118"/>
      <x:c r="AC420" s="118"/>
      <x:c r="AD420" s="118"/>
      <x:c r="AE420" s="118"/>
      <x:c r="AF420" s="118"/>
      <x:c r="AG420" s="118"/>
      <x:c r="AH420" s="118"/>
      <x:c r="AI420" s="118"/>
      <x:c r="AJ420" s="118"/>
      <x:c r="AK420" s="118"/>
      <x:c r="AL420" s="118"/>
      <x:c r="AM420" s="118"/>
      <x:c r="AN420" s="118"/>
      <x:c r="AO420" s="118"/>
      <x:c r="AP420" s="115"/>
      <x:c r="AQ420" s="49" t="str">
        <x:f>IF(A420="","",COUNT(BI420:INDEX(BI420:CR420,1,'Настройки'!$B$3)))</x:f>
      </x:c>
      <x:c r="AR420" s="49" t="str">
        <x:f>IF(A420="","",SUM(BI420:INDEX(BI420:CR420,1,'Настройки'!$B$3)))</x:f>
      </x:c>
      <x:c r="AS420" s="58" t="str">
        <x:f>IF(A420="","",IF('Настройки'!$B$4="Стоимость потребления",AR420*D420,IF('Настройки'!$B$4="Количество",AR420,E420)))</x:f>
      </x:c>
      <x:c r="AT420" s="61" t="str">
        <x:f>IF(OR(A420="",AS420&lt;0,SUM($AS$2:$AS$1001)&lt;=0),"",AS420/SUM($AS$2:$AS$1001))</x:f>
      </x:c>
      <x:c r="AU420" s="61" t="str">
        <x:f>IF(OR(A420="",AS420&lt;0,SUM($AS$2:$AS$1001)&lt;=0),"",SUMIFS($AS$2:$AS$1001,$AS$2:$AS$1001,"&gt;"&amp;AS420)/SUM($AS$2:$AS$1001))</x:f>
      </x:c>
      <x:c r="AV420" s="61" t="str">
        <x:f>IF(OR(A420="",AS420&lt;0,SUM($AS$2:$AS$1001)&lt;=0),"",SUMIFS($AS$2:$AS$1001,$AS$2:$AS$1001,"&gt;="&amp;AS420)/SUM($AS$2:$AS$1001))</x:f>
      </x:c>
      <x:c r="AW420" s="49" t="str">
        <x:f>IF(A420="","",IF(SUM($AS$2:$AS$1001)&lt;=0,"Не определён",IF(AS420&lt;0,"Исключение",IF(AU420&lt;'Настройки'!$B$5,"A",IF(AU420&lt;'Настройки'!$B$6,"B","C")))))</x:f>
      </x:c>
      <x:c r="AX420" s="58" t="str">
        <x:f>IF(A420="","",IF(AQ420=0,"",AVERAGE(BI420:INDEX(BI420:CR420,1,'Настройки'!$B$3))))</x:f>
      </x:c>
      <x:c r="AY420" s="58" t="str">
        <x:f>IF(OR(A420="",AQ420=0),"",STDEVP(BI420:INDEX(BI420:CR420,1,'Настройки'!$B$3)))</x:f>
      </x:c>
      <x:c r="AZ420" s="61" t="str">
        <x:f>IF(OR(A420="",AQ420&lt;'Настройки'!$B$12,AX420&lt;=0,AND('Настройки'!$B$10="Блокировать",COUNTIF(F420:INDEX(F420:AO420,1,'Настройки'!$B$3),"&lt;0")&gt;0)),"",AY420/ABS(AX420))</x:f>
      </x:c>
      <x:c r="BA420" s="49" t="str">
        <x:f>IF(A420="","",IF(AND('Настройки'!$B$10="Блокировать",COUNTIF(F420:INDEX(F420:AO420,1,'Настройки'!$B$3),"&lt;0")&gt;0),"Не определён",IF(AQ420&lt;'Настройки'!$B$12,"Не определён",IF(AX420=0,"Нет спроса",IF(AX420&lt;0,"Не определён",IF(AZ420&lt;='Настройки'!$B$7,"X",IF(AZ420&lt;='Настройки'!$B$8,"Y","Z")))))))</x:f>
      </x:c>
      <x:c r="BB420" s="49" t="str">
        <x:f>IF(OR(A420="",LEN(AW420)&lt;&gt;1,LEN(BA420)&lt;&gt;1),"",AW420&amp;BA420)</x:f>
      </x:c>
      <x:c r="BC420" s="61" t="str">
        <x:f>IF(OR(A420="",AQ420=0),"",(COUNT(BI420:INDEX(BI420:CR420,1,'Настройки'!$B$3))-COUNT(CS420:INDEX(CS420:EB420,1,'Настройки'!$B$3)))/AQ420)</x:f>
      </x:c>
      <x:c r="BD420" s="64" t="str">
        <x:f>IF(OR(A420="",COUNT(CS420:INDEX(CS420:EB420,1,'Настройки'!$B$3))=0),"",AQ420/COUNT(CS420:INDEX(CS420:EB420,1,'Настройки'!$B$3)))</x:f>
      </x:c>
      <x:c r="BE420" s="64" t="str">
        <x:f>IF(OR(A420="",COUNT(CS420:INDEX(CS420:EB420,1,'Настройки'!$B$3))=0),"",IF(AVERAGE(CS420:INDEX(CS420:EB420,1,'Настройки'!$B$3))=0,"",(STDEVP(CS420:INDEX(CS420:EB420,1,'Настройки'!$B$3))/ABS(AVERAGE(CS420:INDEX(CS420:EB420,1,'Настройки'!$B$3))))^2))</x:f>
      </x:c>
      <x:c r="BF420" s="49" t="str">
        <x:f>IF(A420="","",IF(AQ420&lt;3,"Недостаточно",IF(AQ420&lt;6,"Предварительный","Обычный")))</x:f>
      </x:c>
      <x:c r="BG420" s="49" t="str">
        <x:f>IF(A420="","",IF(COUNTIF(F420:INDEX(F420:AO420,1,'Настройки'!$B$3),"&lt;0")&gt;0,IF('Настройки'!$B$10="Блокировать","Отрицательный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"),"")&amp;IF(AQ420&lt;3,"Недостаточно истории. ",IF(AQ420&lt;6,"Предварительная классификация. ",""))&amp;IF(AX420=0,"Нет спроса за горизонт. ","")&amp;IF(AZ420&gt;'Настройки'!$B$11,"Экстремальная вариативность. ",""))</x:f>
      </x:c>
      <x:c r="BH420" s="49" t="str">
        <x:f>IF(A420="","",IFERROR(VLOOKUP(BB420,'Настройки'!$D$3:$E$11,2,FALSE),"Сначала проверьте исходные данные и историю спроса.")&amp;" Уточните срок поставки, MOQ и критичность.")</x:f>
      </x:c>
      <x:c r="BI420" s="50" t="str">
        <x:f>IF(1&gt;'Настройки'!$B$3,"",IF(ISBLANK(F420),IF('Настройки'!$B$9="Нулевой спрос",0,""),IF(F420&lt;0,IF('Настройки'!$B$10="Исключить","",IF('Настройки'!$B$10="Абсолютные значения",ABS(F420),F420)),F420)))</x:f>
      </x:c>
      <x:c r="BJ420" s="50" t="str">
        <x:f>IF(2&gt;'Настройки'!$B$3,"",IF(ISBLANK(G420),IF('Настройки'!$B$9="Нулевой спрос",0,""),IF(G420&lt;0,IF('Настройки'!$B$10="Исключить","",IF('Настройки'!$B$10="Абсолютные значения",ABS(G420),G420)),G420)))</x:f>
      </x:c>
      <x:c r="BK420" s="50" t="str">
        <x:f>IF(3&gt;'Настройки'!$B$3,"",IF(ISBLANK(H420),IF('Настройки'!$B$9="Нулевой спрос",0,""),IF(H420&lt;0,IF('Настройки'!$B$10="Исключить","",IF('Настройки'!$B$10="Абсолютные значения",ABS(H420),H420)),H420)))</x:f>
      </x:c>
      <x:c r="BL420" s="50" t="str">
        <x:f>IF(4&gt;'Настройки'!$B$3,"",IF(ISBLANK(I420),IF('Настройки'!$B$9="Нулевой спрос",0,""),IF(I420&lt;0,IF('Настройки'!$B$10="Исключить","",IF('Настройки'!$B$10="Абсолютные значения",ABS(I420),I420)),I420)))</x:f>
      </x:c>
      <x:c r="BM420" s="50" t="str">
        <x:f>IF(5&gt;'Настройки'!$B$3,"",IF(ISBLANK(J420),IF('Настройки'!$B$9="Нулевой спрос",0,""),IF(J420&lt;0,IF('Настройки'!$B$10="Исключить","",IF('Настройки'!$B$10="Абсолютные значения",ABS(J420),J420)),J420)))</x:f>
      </x:c>
      <x:c r="BN420" s="50" t="str">
        <x:f>IF(6&gt;'Настройки'!$B$3,"",IF(ISBLANK(K420),IF('Настройки'!$B$9="Нулевой спрос",0,""),IF(K420&lt;0,IF('Настройки'!$B$10="Исключить","",IF('Настройки'!$B$10="Абсолютные значения",ABS(K420),K420)),K420)))</x:f>
      </x:c>
      <x:c r="BO420" s="50" t="str">
        <x:f>IF(7&gt;'Настройки'!$B$3,"",IF(ISBLANK(L420),IF('Настройки'!$B$9="Нулевой спрос",0,""),IF(L420&lt;0,IF('Настройки'!$B$10="Исключить","",IF('Настройки'!$B$10="Абсолютные значения",ABS(L420),L420)),L420)))</x:f>
      </x:c>
      <x:c r="BP420" s="50" t="str">
        <x:f>IF(8&gt;'Настройки'!$B$3,"",IF(ISBLANK(M420),IF('Настройки'!$B$9="Нулевой спрос",0,""),IF(M420&lt;0,IF('Настройки'!$B$10="Исключить","",IF('Настройки'!$B$10="Абсолютные значения",ABS(M420),M420)),M420)))</x:f>
      </x:c>
      <x:c r="BQ420" s="50" t="str">
        <x:f>IF(9&gt;'Настройки'!$B$3,"",IF(ISBLANK(N420),IF('Настройки'!$B$9="Нулевой спрос",0,""),IF(N420&lt;0,IF('Настройки'!$B$10="Исключить","",IF('Настройки'!$B$10="Абсолютные значения",ABS(N420),N420)),N420)))</x:f>
      </x:c>
      <x:c r="BR420" s="50" t="str">
        <x:f>IF(10&gt;'Настройки'!$B$3,"",IF(ISBLANK(O420),IF('Настройки'!$B$9="Нулевой спрос",0,""),IF(O420&lt;0,IF('Настройки'!$B$10="Исключить","",IF('Настройки'!$B$10="Абсолютные значения",ABS(O420),O420)),O420)))</x:f>
      </x:c>
      <x:c r="BS420" s="50" t="str">
        <x:f>IF(11&gt;'Настройки'!$B$3,"",IF(ISBLANK(P420),IF('Настройки'!$B$9="Нулевой спрос",0,""),IF(P420&lt;0,IF('Настройки'!$B$10="Исключить","",IF('Настройки'!$B$10="Абсолютные значения",ABS(P420),P420)),P420)))</x:f>
      </x:c>
      <x:c r="BT420" s="50" t="str">
        <x:f>IF(12&gt;'Настройки'!$B$3,"",IF(ISBLANK(Q420),IF('Настройки'!$B$9="Нулевой спрос",0,""),IF(Q420&lt;0,IF('Настройки'!$B$10="Исключить","",IF('Настройки'!$B$10="Абсолютные значения",ABS(Q420),Q420)),Q420)))</x:f>
      </x:c>
      <x:c r="BU420" s="50" t="str">
        <x:f>IF(13&gt;'Настройки'!$B$3,"",IF(ISBLANK(R420),IF('Настройки'!$B$9="Нулевой спрос",0,""),IF(R420&lt;0,IF('Настройки'!$B$10="Исключить","",IF('Настройки'!$B$10="Абсолютные значения",ABS(R420),R420)),R420)))</x:f>
      </x:c>
      <x:c r="BV420" s="50" t="str">
        <x:f>IF(14&gt;'Настройки'!$B$3,"",IF(ISBLANK(S420),IF('Настройки'!$B$9="Нулевой спрос",0,""),IF(S420&lt;0,IF('Настройки'!$B$10="Исключить","",IF('Настройки'!$B$10="Абсолютные значения",ABS(S420),S420)),S420)))</x:f>
      </x:c>
      <x:c r="BW420" s="50" t="str">
        <x:f>IF(15&gt;'Настройки'!$B$3,"",IF(ISBLANK(T420),IF('Настройки'!$B$9="Нулевой спрос",0,""),IF(T420&lt;0,IF('Настройки'!$B$10="Исключить","",IF('Настройки'!$B$10="Абсолютные значения",ABS(T420),T420)),T420)))</x:f>
      </x:c>
      <x:c r="BX420" s="50" t="str">
        <x:f>IF(16&gt;'Настройки'!$B$3,"",IF(ISBLANK(U420),IF('Настройки'!$B$9="Нулевой спрос",0,""),IF(U420&lt;0,IF('Настройки'!$B$10="Исключить","",IF('Настройки'!$B$10="Абсолютные значения",ABS(U420),U420)),U420)))</x:f>
      </x:c>
      <x:c r="BY420" s="50" t="str">
        <x:f>IF(17&gt;'Настройки'!$B$3,"",IF(ISBLANK(V420),IF('Настройки'!$B$9="Нулевой спрос",0,""),IF(V420&lt;0,IF('Настройки'!$B$10="Исключить","",IF('Настройки'!$B$10="Абсолютные значения",ABS(V420),V420)),V420)))</x:f>
      </x:c>
      <x:c r="BZ420" s="50" t="str">
        <x:f>IF(18&gt;'Настройки'!$B$3,"",IF(ISBLANK(W420),IF('Настройки'!$B$9="Нулевой спрос",0,""),IF(W420&lt;0,IF('Настройки'!$B$10="Исключить","",IF('Настройки'!$B$10="Абсолютные значения",ABS(W420),W420)),W420)))</x:f>
      </x:c>
      <x:c r="CA420" s="50" t="str">
        <x:f>IF(19&gt;'Настройки'!$B$3,"",IF(ISBLANK(X420),IF('Настройки'!$B$9="Нулевой спрос",0,""),IF(X420&lt;0,IF('Настройки'!$B$10="Исключить","",IF('Настройки'!$B$10="Абсолютные значения",ABS(X420),X420)),X420)))</x:f>
      </x:c>
      <x:c r="CB420" s="50" t="str">
        <x:f>IF(20&gt;'Настройки'!$B$3,"",IF(ISBLANK(Y420),IF('Настройки'!$B$9="Нулевой спрос",0,""),IF(Y420&lt;0,IF('Настройки'!$B$10="Исключить","",IF('Настройки'!$B$10="Абсолютные значения",ABS(Y420),Y420)),Y420)))</x:f>
      </x:c>
      <x:c r="CC420" s="50" t="str">
        <x:f>IF(21&gt;'Настройки'!$B$3,"",IF(ISBLANK(Z420),IF('Настройки'!$B$9="Нулевой спрос",0,""),IF(Z420&lt;0,IF('Настройки'!$B$10="Исключить","",IF('Настройки'!$B$10="Абсолютные значения",ABS(Z420),Z420)),Z420)))</x:f>
      </x:c>
      <x:c r="CD420" s="50" t="str">
        <x:f>IF(22&gt;'Настройки'!$B$3,"",IF(ISBLANK(AA420),IF('Настройки'!$B$9="Нулевой спрос",0,""),IF(AA420&lt;0,IF('Настройки'!$B$10="Исключить","",IF('Настройки'!$B$10="Абсолютные значения",ABS(AA420),AA420)),AA420)))</x:f>
      </x:c>
      <x:c r="CE420" s="50" t="str">
        <x:f>IF(23&gt;'Настройки'!$B$3,"",IF(ISBLANK(AB420),IF('Настройки'!$B$9="Нулевой спрос",0,""),IF(AB420&lt;0,IF('Настройки'!$B$10="Исключить","",IF('Настройки'!$B$10="Абсолютные значения",ABS(AB420),AB420)),AB420)))</x:f>
      </x:c>
      <x:c r="CF420" s="50" t="str">
        <x:f>IF(24&gt;'Настройки'!$B$3,"",IF(ISBLANK(AC420),IF('Настройки'!$B$9="Нулевой спрос",0,""),IF(AC420&lt;0,IF('Настройки'!$B$10="Исключить","",IF('Настройки'!$B$10="Абсолютные значения",ABS(AC420),AC420)),AC420)))</x:f>
      </x:c>
      <x:c r="CG420" s="50" t="str">
        <x:f>IF(25&gt;'Настройки'!$B$3,"",IF(ISBLANK(AD420),IF('Настройки'!$B$9="Нулевой спрос",0,""),IF(AD420&lt;0,IF('Настройки'!$B$10="Исключить","",IF('Настройки'!$B$10="Абсолютные значения",ABS(AD420),AD420)),AD420)))</x:f>
      </x:c>
      <x:c r="CH420" s="50" t="str">
        <x:f>IF(26&gt;'Настройки'!$B$3,"",IF(ISBLANK(AE420),IF('Настройки'!$B$9="Нулевой спрос",0,""),IF(AE420&lt;0,IF('Настройки'!$B$10="Исключить","",IF('Настройки'!$B$10="Абсолютные значения",ABS(AE420),AE420)),AE420)))</x:f>
      </x:c>
      <x:c r="CI420" s="50" t="str">
        <x:f>IF(27&gt;'Настройки'!$B$3,"",IF(ISBLANK(AF420),IF('Настройки'!$B$9="Нулевой спрос",0,""),IF(AF420&lt;0,IF('Настройки'!$B$10="Исключить","",IF('Настройки'!$B$10="Абсолютные значения",ABS(AF420),AF420)),AF420)))</x:f>
      </x:c>
      <x:c r="CJ420" s="50" t="str">
        <x:f>IF(28&gt;'Настройки'!$B$3,"",IF(ISBLANK(AG420),IF('Настройки'!$B$9="Нулевой спрос",0,""),IF(AG420&lt;0,IF('Настройки'!$B$10="Исключить","",IF('Настройки'!$B$10="Абсолютные значения",ABS(AG420),AG420)),AG420)))</x:f>
      </x:c>
      <x:c r="CK420" s="50" t="str">
        <x:f>IF(29&gt;'Настройки'!$B$3,"",IF(ISBLANK(AH420),IF('Настройки'!$B$9="Нулевой спрос",0,""),IF(AH420&lt;0,IF('Настройки'!$B$10="Исключить","",IF('Настройки'!$B$10="Абсолютные значения",ABS(AH420),AH420)),AH420)))</x:f>
      </x:c>
      <x:c r="CL420" s="50" t="str">
        <x:f>IF(30&gt;'Настройки'!$B$3,"",IF(ISBLANK(AI420),IF('Настройки'!$B$9="Нулевой спрос",0,""),IF(AI420&lt;0,IF('Настройки'!$B$10="Исключить","",IF('Настройки'!$B$10="Абсолютные значения",ABS(AI420),AI420)),AI420)))</x:f>
      </x:c>
      <x:c r="CM420" s="50" t="str">
        <x:f>IF(31&gt;'Настройки'!$B$3,"",IF(ISBLANK(AJ420),IF('Настройки'!$B$9="Нулевой спрос",0,""),IF(AJ420&lt;0,IF('Настройки'!$B$10="Исключить","",IF('Настройки'!$B$10="Абсолютные значения",ABS(AJ420),AJ420)),AJ420)))</x:f>
      </x:c>
      <x:c r="CN420" s="50" t="str">
        <x:f>IF(32&gt;'Настройки'!$B$3,"",IF(ISBLANK(AK420),IF('Настройки'!$B$9="Нулевой спрос",0,""),IF(AK420&lt;0,IF('Настройки'!$B$10="Исключить","",IF('Настройки'!$B$10="Абсолютные значения",ABS(AK420),AK420)),AK420)))</x:f>
      </x:c>
      <x:c r="CO420" s="50" t="str">
        <x:f>IF(33&gt;'Настройки'!$B$3,"",IF(ISBLANK(AL420),IF('Настройки'!$B$9="Нулевой спрос",0,""),IF(AL420&lt;0,IF('Настройки'!$B$10="Исключить","",IF('Настройки'!$B$10="Абсолютные значения",ABS(AL420),AL420)),AL420)))</x:f>
      </x:c>
      <x:c r="CP420" s="50" t="str">
        <x:f>IF(34&gt;'Настройки'!$B$3,"",IF(ISBLANK(AM420),IF('Настройки'!$B$9="Нулевой спрос",0,""),IF(AM420&lt;0,IF('Настройки'!$B$10="Исключить","",IF('Настройки'!$B$10="Абсолютные значения",ABS(AM420),AM420)),AM420)))</x:f>
      </x:c>
      <x:c r="CQ420" s="50" t="str">
        <x:f>IF(35&gt;'Настройки'!$B$3,"",IF(ISBLANK(AN420),IF('Настройки'!$B$9="Нулевой спрос",0,""),IF(AN420&lt;0,IF('Настройки'!$B$10="Исключить","",IF('Настройки'!$B$10="Абсолютные значения",ABS(AN420),AN420)),AN420)))</x:f>
      </x:c>
      <x:c r="CR420" s="50" t="str">
        <x:f>IF(36&gt;'Настройки'!$B$3,"",IF(ISBLANK(AO420),IF('Настройки'!$B$9="Нулевой спрос",0,""),IF(AO420&lt;0,IF('Настройки'!$B$10="Исключить","",IF('Настройки'!$B$10="Абсолютные значения",ABS(AO420),AO420)),AO420)))</x:f>
      </x:c>
      <x:c r="CS420" s="50" t="str">
        <x:f>IF(OR(1&gt;'Настройки'!$B$3,ISBLANK(BI420),BI420=0),"",BI420)</x:f>
      </x:c>
      <x:c r="CT420" s="50" t="str">
        <x:f>IF(OR(2&gt;'Настройки'!$B$3,ISBLANK(BJ420),BJ420=0),"",BJ420)</x:f>
      </x:c>
      <x:c r="CU420" s="50" t="str">
        <x:f>IF(OR(3&gt;'Настройки'!$B$3,ISBLANK(BK420),BK420=0),"",BK420)</x:f>
      </x:c>
      <x:c r="CV420" s="50" t="str">
        <x:f>IF(OR(4&gt;'Настройки'!$B$3,ISBLANK(BL420),BL420=0),"",BL420)</x:f>
      </x:c>
      <x:c r="CW420" s="50" t="str">
        <x:f>IF(OR(5&gt;'Настройки'!$B$3,ISBLANK(BM420),BM420=0),"",BM420)</x:f>
      </x:c>
      <x:c r="CX420" s="50" t="str">
        <x:f>IF(OR(6&gt;'Настройки'!$B$3,ISBLANK(BN420),BN420=0),"",BN420)</x:f>
      </x:c>
      <x:c r="CY420" s="50" t="str">
        <x:f>IF(OR(7&gt;'Настройки'!$B$3,ISBLANK(BO420),BO420=0),"",BO420)</x:f>
      </x:c>
      <x:c r="CZ420" s="50" t="str">
        <x:f>IF(OR(8&gt;'Настройки'!$B$3,ISBLANK(BP420),BP420=0),"",BP420)</x:f>
      </x:c>
      <x:c r="DA420" s="50" t="str">
        <x:f>IF(OR(9&gt;'Настройки'!$B$3,ISBLANK(BQ420),BQ420=0),"",BQ420)</x:f>
      </x:c>
      <x:c r="DB420" s="50" t="str">
        <x:f>IF(OR(10&gt;'Настройки'!$B$3,ISBLANK(BR420),BR420=0),"",BR420)</x:f>
      </x:c>
      <x:c r="DC420" s="50" t="str">
        <x:f>IF(OR(11&gt;'Настройки'!$B$3,ISBLANK(BS420),BS420=0),"",BS420)</x:f>
      </x:c>
      <x:c r="DD420" s="50" t="str">
        <x:f>IF(OR(12&gt;'Настройки'!$B$3,ISBLANK(BT420),BT420=0),"",BT420)</x:f>
      </x:c>
      <x:c r="DE420" s="50" t="str">
        <x:f>IF(OR(13&gt;'Настройки'!$B$3,ISBLANK(BU420),BU420=0),"",BU420)</x:f>
      </x:c>
      <x:c r="DF420" s="50" t="str">
        <x:f>IF(OR(14&gt;'Настройки'!$B$3,ISBLANK(BV420),BV420=0),"",BV420)</x:f>
      </x:c>
      <x:c r="DG420" s="50" t="str">
        <x:f>IF(OR(15&gt;'Настройки'!$B$3,ISBLANK(BW420),BW420=0),"",BW420)</x:f>
      </x:c>
      <x:c r="DH420" s="50" t="str">
        <x:f>IF(OR(16&gt;'Настройки'!$B$3,ISBLANK(BX420),BX420=0),"",BX420)</x:f>
      </x:c>
      <x:c r="DI420" s="50" t="str">
        <x:f>IF(OR(17&gt;'Настройки'!$B$3,ISBLANK(BY420),BY420=0),"",BY420)</x:f>
      </x:c>
      <x:c r="DJ420" s="50" t="str">
        <x:f>IF(OR(18&gt;'Настройки'!$B$3,ISBLANK(BZ420),BZ420=0),"",BZ420)</x:f>
      </x:c>
      <x:c r="DK420" s="50" t="str">
        <x:f>IF(OR(19&gt;'Настройки'!$B$3,ISBLANK(CA420),CA420=0),"",CA420)</x:f>
      </x:c>
      <x:c r="DL420" s="50" t="str">
        <x:f>IF(OR(20&gt;'Настройки'!$B$3,ISBLANK(CB420),CB420=0),"",CB420)</x:f>
      </x:c>
      <x:c r="DM420" s="50" t="str">
        <x:f>IF(OR(21&gt;'Настройки'!$B$3,ISBLANK(CC420),CC420=0),"",CC420)</x:f>
      </x:c>
      <x:c r="DN420" s="50" t="str">
        <x:f>IF(OR(22&gt;'Настройки'!$B$3,ISBLANK(CD420),CD420=0),"",CD420)</x:f>
      </x:c>
      <x:c r="DO420" s="50" t="str">
        <x:f>IF(OR(23&gt;'Настройки'!$B$3,ISBLANK(CE420),CE420=0),"",CE420)</x:f>
      </x:c>
      <x:c r="DP420" s="50" t="str">
        <x:f>IF(OR(24&gt;'Настройки'!$B$3,ISBLANK(CF420),CF420=0),"",CF420)</x:f>
      </x:c>
      <x:c r="DQ420" s="50" t="str">
        <x:f>IF(OR(25&gt;'Настройки'!$B$3,ISBLANK(CG420),CG420=0),"",CG420)</x:f>
      </x:c>
      <x:c r="DR420" s="50" t="str">
        <x:f>IF(OR(26&gt;'Настройки'!$B$3,ISBLANK(CH420),CH420=0),"",CH420)</x:f>
      </x:c>
      <x:c r="DS420" s="50" t="str">
        <x:f>IF(OR(27&gt;'Настройки'!$B$3,ISBLANK(CI420),CI420=0),"",CI420)</x:f>
      </x:c>
      <x:c r="DT420" s="50" t="str">
        <x:f>IF(OR(28&gt;'Настройки'!$B$3,ISBLANK(CJ420),CJ420=0),"",CJ420)</x:f>
      </x:c>
      <x:c r="DU420" s="50" t="str">
        <x:f>IF(OR(29&gt;'Настройки'!$B$3,ISBLANK(CK420),CK420=0),"",CK420)</x:f>
      </x:c>
      <x:c r="DV420" s="50" t="str">
        <x:f>IF(OR(30&gt;'Настройки'!$B$3,ISBLANK(CL420),CL420=0),"",CL420)</x:f>
      </x:c>
      <x:c r="DW420" s="50" t="str">
        <x:f>IF(OR(31&gt;'Настройки'!$B$3,ISBLANK(CM420),CM420=0),"",CM420)</x:f>
      </x:c>
      <x:c r="DX420" s="50" t="str">
        <x:f>IF(OR(32&gt;'Настройки'!$B$3,ISBLANK(CN420),CN420=0),"",CN420)</x:f>
      </x:c>
      <x:c r="DY420" s="50" t="str">
        <x:f>IF(OR(33&gt;'Настройки'!$B$3,ISBLANK(CO420),CO420=0),"",CO420)</x:f>
      </x:c>
      <x:c r="DZ420" s="50" t="str">
        <x:f>IF(OR(34&gt;'Настройки'!$B$3,ISBLANK(CP420),CP420=0),"",CP420)</x:f>
      </x:c>
      <x:c r="EA420" s="50" t="str">
        <x:f>IF(OR(35&gt;'Настройки'!$B$3,ISBLANK(CQ420),CQ420=0),"",CQ420)</x:f>
      </x:c>
      <x:c r="EB420" s="50" t="str">
        <x:f>IF(OR(36&gt;'Настройки'!$B$3,ISBLANK(CR420),CR420=0),"",CR420)</x:f>
      </x:c>
      <x:c r="EC420" s="50" t="str">
        <x:f>IF(A420="","",IF(OR(BB420="AZ",BB420="BZ"),10000+ROW(),IF(AZ420&gt;'Настройки'!$B$11,20000+ROW(),IF(BF420&lt;&gt;"Обычный",30000+ROW(),IF(AX420&lt;=0,40000+ROW(),"")))))</x:f>
      </x:c>
      <x:c r="ED420" s="50" t="str">
        <x:f>IF(EC420="","",COUNTIFS($EC$2:$EC$1001,"&gt;0",$EC$2:$EC$1001,"&lt;"&amp;EC420)+1)</x:f>
      </x:c>
    </x:row>
    <x:row r="421">
      <x:c r="A421" s="115"/>
      <x:c r="B421" s="115"/>
      <x:c r="C421" s="115"/>
      <x:c r="D421" s="118"/>
      <x:c r="E421" s="118"/>
      <x:c r="F421" s="118"/>
      <x:c r="G421" s="118"/>
      <x:c r="H421" s="118"/>
      <x:c r="I421" s="118"/>
      <x:c r="J421" s="118"/>
      <x:c r="K421" s="118"/>
      <x:c r="L421" s="118"/>
      <x:c r="M421" s="118"/>
      <x:c r="N421" s="118"/>
      <x:c r="O421" s="118"/>
      <x:c r="P421" s="118"/>
      <x:c r="Q421" s="118"/>
      <x:c r="R421" s="118"/>
      <x:c r="S421" s="118"/>
      <x:c r="T421" s="118"/>
      <x:c r="U421" s="118"/>
      <x:c r="V421" s="118"/>
      <x:c r="W421" s="118"/>
      <x:c r="X421" s="118"/>
      <x:c r="Y421" s="118"/>
      <x:c r="Z421" s="118"/>
      <x:c r="AA421" s="118"/>
      <x:c r="AB421" s="118"/>
      <x:c r="AC421" s="118"/>
      <x:c r="AD421" s="118"/>
      <x:c r="AE421" s="118"/>
      <x:c r="AF421" s="118"/>
      <x:c r="AG421" s="118"/>
      <x:c r="AH421" s="118"/>
      <x:c r="AI421" s="118"/>
      <x:c r="AJ421" s="118"/>
      <x:c r="AK421" s="118"/>
      <x:c r="AL421" s="118"/>
      <x:c r="AM421" s="118"/>
      <x:c r="AN421" s="118"/>
      <x:c r="AO421" s="118"/>
      <x:c r="AP421" s="115"/>
      <x:c r="AQ421" s="49" t="str">
        <x:f>IF(A421="","",COUNT(BI421:INDEX(BI421:CR421,1,'Настройки'!$B$3)))</x:f>
      </x:c>
      <x:c r="AR421" s="49" t="str">
        <x:f>IF(A421="","",SUM(BI421:INDEX(BI421:CR421,1,'Настройки'!$B$3)))</x:f>
      </x:c>
      <x:c r="AS421" s="58" t="str">
        <x:f>IF(A421="","",IF('Настройки'!$B$4="Стоимость потребления",AR421*D421,IF('Настройки'!$B$4="Количество",AR421,E421)))</x:f>
      </x:c>
      <x:c r="AT421" s="61" t="str">
        <x:f>IF(OR(A421="",AS421&lt;0,SUM($AS$2:$AS$1001)&lt;=0),"",AS421/SUM($AS$2:$AS$1001))</x:f>
      </x:c>
      <x:c r="AU421" s="61" t="str">
        <x:f>IF(OR(A421="",AS421&lt;0,SUM($AS$2:$AS$1001)&lt;=0),"",SUMIFS($AS$2:$AS$1001,$AS$2:$AS$1001,"&gt;"&amp;AS421)/SUM($AS$2:$AS$1001))</x:f>
      </x:c>
      <x:c r="AV421" s="61" t="str">
        <x:f>IF(OR(A421="",AS421&lt;0,SUM($AS$2:$AS$1001)&lt;=0),"",SUMIFS($AS$2:$AS$1001,$AS$2:$AS$1001,"&gt;="&amp;AS421)/SUM($AS$2:$AS$1001))</x:f>
      </x:c>
      <x:c r="AW421" s="49" t="str">
        <x:f>IF(A421="","",IF(SUM($AS$2:$AS$1001)&lt;=0,"Не определён",IF(AS421&lt;0,"Исключение",IF(AU421&lt;'Настройки'!$B$5,"A",IF(AU421&lt;'Настройки'!$B$6,"B","C")))))</x:f>
      </x:c>
      <x:c r="AX421" s="58" t="str">
        <x:f>IF(A421="","",IF(AQ421=0,"",AVERAGE(BI421:INDEX(BI421:CR421,1,'Настройки'!$B$3))))</x:f>
      </x:c>
      <x:c r="AY421" s="58" t="str">
        <x:f>IF(OR(A421="",AQ421=0),"",STDEVP(BI421:INDEX(BI421:CR421,1,'Настройки'!$B$3)))</x:f>
      </x:c>
      <x:c r="AZ421" s="61" t="str">
        <x:f>IF(OR(A421="",AQ421&lt;'Настройки'!$B$12,AX421&lt;=0,AND('Настройки'!$B$10="Блокировать",COUNTIF(F421:INDEX(F421:AO421,1,'Настройки'!$B$3),"&lt;0")&gt;0)),"",AY421/ABS(AX421))</x:f>
      </x:c>
      <x:c r="BA421" s="49" t="str">
        <x:f>IF(A421="","",IF(AND('Настройки'!$B$10="Блокировать",COUNTIF(F421:INDEX(F421:AO421,1,'Настройки'!$B$3),"&lt;0")&gt;0),"Не определён",IF(AQ421&lt;'Настройки'!$B$12,"Не определён",IF(AX421=0,"Нет спроса",IF(AX421&lt;0,"Не определён",IF(AZ421&lt;='Настройки'!$B$7,"X",IF(AZ421&lt;='Настройки'!$B$8,"Y","Z")))))))</x:f>
      </x:c>
      <x:c r="BB421" s="49" t="str">
        <x:f>IF(OR(A421="",LEN(AW421)&lt;&gt;1,LEN(BA421)&lt;&gt;1),"",AW421&amp;BA421)</x:f>
      </x:c>
      <x:c r="BC421" s="61" t="str">
        <x:f>IF(OR(A421="",AQ421=0),"",(COUNT(BI421:INDEX(BI421:CR421,1,'Настройки'!$B$3))-COUNT(CS421:INDEX(CS421:EB421,1,'Настройки'!$B$3)))/AQ421)</x:f>
      </x:c>
      <x:c r="BD421" s="64" t="str">
        <x:f>IF(OR(A421="",COUNT(CS421:INDEX(CS421:EB421,1,'Настройки'!$B$3))=0),"",AQ421/COUNT(CS421:INDEX(CS421:EB421,1,'Настройки'!$B$3)))</x:f>
      </x:c>
      <x:c r="BE421" s="64" t="str">
        <x:f>IF(OR(A421="",COUNT(CS421:INDEX(CS421:EB421,1,'Настройки'!$B$3))=0),"",IF(AVERAGE(CS421:INDEX(CS421:EB421,1,'Настройки'!$B$3))=0,"",(STDEVP(CS421:INDEX(CS421:EB421,1,'Настройки'!$B$3))/ABS(AVERAGE(CS421:INDEX(CS421:EB421,1,'Настройки'!$B$3))))^2))</x:f>
      </x:c>
      <x:c r="BF421" s="49" t="str">
        <x:f>IF(A421="","",IF(AQ421&lt;3,"Недостаточно",IF(AQ421&lt;6,"Предварительный","Обычный")))</x:f>
      </x:c>
      <x:c r="BG421" s="49" t="str">
        <x:f>IF(A421="","",IF(COUNTIF(F421:INDEX(F421:AO421,1,'Настройки'!$B$3),"&lt;0")&gt;0,IF('Настройки'!$B$10="Блокировать","Отрицательный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"),"")&amp;IF(AQ421&lt;3,"Недостаточно истории. ",IF(AQ421&lt;6,"Предварительная классификация. ",""))&amp;IF(AX421=0,"Нет спроса за горизонт. ","")&amp;IF(AZ421&gt;'Настройки'!$B$11,"Экстремальная вариативность. ",""))</x:f>
      </x:c>
      <x:c r="BH421" s="49" t="str">
        <x:f>IF(A421="","",IFERROR(VLOOKUP(BB421,'Настройки'!$D$3:$E$11,2,FALSE),"Сначала проверьте исходные данные и историю спроса.")&amp;" Уточните срок поставки, MOQ и критичность.")</x:f>
      </x:c>
      <x:c r="BI421" s="50" t="str">
        <x:f>IF(1&gt;'Настройки'!$B$3,"",IF(ISBLANK(F421),IF('Настройки'!$B$9="Нулевой спрос",0,""),IF(F421&lt;0,IF('Настройки'!$B$10="Исключить","",IF('Настройки'!$B$10="Абсолютные значения",ABS(F421),F421)),F421)))</x:f>
      </x:c>
      <x:c r="BJ421" s="50" t="str">
        <x:f>IF(2&gt;'Настройки'!$B$3,"",IF(ISBLANK(G421),IF('Настройки'!$B$9="Нулевой спрос",0,""),IF(G421&lt;0,IF('Настройки'!$B$10="Исключить","",IF('Настройки'!$B$10="Абсолютные значения",ABS(G421),G421)),G421)))</x:f>
      </x:c>
      <x:c r="BK421" s="50" t="str">
        <x:f>IF(3&gt;'Настройки'!$B$3,"",IF(ISBLANK(H421),IF('Настройки'!$B$9="Нулевой спрос",0,""),IF(H421&lt;0,IF('Настройки'!$B$10="Исключить","",IF('Настройки'!$B$10="Абсолютные значения",ABS(H421),H421)),H421)))</x:f>
      </x:c>
      <x:c r="BL421" s="50" t="str">
        <x:f>IF(4&gt;'Настройки'!$B$3,"",IF(ISBLANK(I421),IF('Настройки'!$B$9="Нулевой спрос",0,""),IF(I421&lt;0,IF('Настройки'!$B$10="Исключить","",IF('Настройки'!$B$10="Абсолютные значения",ABS(I421),I421)),I421)))</x:f>
      </x:c>
      <x:c r="BM421" s="50" t="str">
        <x:f>IF(5&gt;'Настройки'!$B$3,"",IF(ISBLANK(J421),IF('Настройки'!$B$9="Нулевой спрос",0,""),IF(J421&lt;0,IF('Настройки'!$B$10="Исключить","",IF('Настройки'!$B$10="Абсолютные значения",ABS(J421),J421)),J421)))</x:f>
      </x:c>
      <x:c r="BN421" s="50" t="str">
        <x:f>IF(6&gt;'Настройки'!$B$3,"",IF(ISBLANK(K421),IF('Настройки'!$B$9="Нулевой спрос",0,""),IF(K421&lt;0,IF('Настройки'!$B$10="Исключить","",IF('Настройки'!$B$10="Абсолютные значения",ABS(K421),K421)),K421)))</x:f>
      </x:c>
      <x:c r="BO421" s="50" t="str">
        <x:f>IF(7&gt;'Настройки'!$B$3,"",IF(ISBLANK(L421),IF('Настройки'!$B$9="Нулевой спрос",0,""),IF(L421&lt;0,IF('Настройки'!$B$10="Исключить","",IF('Настройки'!$B$10="Абсолютные значения",ABS(L421),L421)),L421)))</x:f>
      </x:c>
      <x:c r="BP421" s="50" t="str">
        <x:f>IF(8&gt;'Настройки'!$B$3,"",IF(ISBLANK(M421),IF('Настройки'!$B$9="Нулевой спрос",0,""),IF(M421&lt;0,IF('Настройки'!$B$10="Исключить","",IF('Настройки'!$B$10="Абсолютные значения",ABS(M421),M421)),M421)))</x:f>
      </x:c>
      <x:c r="BQ421" s="50" t="str">
        <x:f>IF(9&gt;'Настройки'!$B$3,"",IF(ISBLANK(N421),IF('Настройки'!$B$9="Нулевой спрос",0,""),IF(N421&lt;0,IF('Настройки'!$B$10="Исключить","",IF('Настройки'!$B$10="Абсолютные значения",ABS(N421),N421)),N421)))</x:f>
      </x:c>
      <x:c r="BR421" s="50" t="str">
        <x:f>IF(10&gt;'Настройки'!$B$3,"",IF(ISBLANK(O421),IF('Настройки'!$B$9="Нулевой спрос",0,""),IF(O421&lt;0,IF('Настройки'!$B$10="Исключить","",IF('Настройки'!$B$10="Абсолютные значения",ABS(O421),O421)),O421)))</x:f>
      </x:c>
      <x:c r="BS421" s="50" t="str">
        <x:f>IF(11&gt;'Настройки'!$B$3,"",IF(ISBLANK(P421),IF('Настройки'!$B$9="Нулевой спрос",0,""),IF(P421&lt;0,IF('Настройки'!$B$10="Исключить","",IF('Настройки'!$B$10="Абсолютные значения",ABS(P421),P421)),P421)))</x:f>
      </x:c>
      <x:c r="BT421" s="50" t="str">
        <x:f>IF(12&gt;'Настройки'!$B$3,"",IF(ISBLANK(Q421),IF('Настройки'!$B$9="Нулевой спрос",0,""),IF(Q421&lt;0,IF('Настройки'!$B$10="Исключить","",IF('Настройки'!$B$10="Абсолютные значения",ABS(Q421),Q421)),Q421)))</x:f>
      </x:c>
      <x:c r="BU421" s="50" t="str">
        <x:f>IF(13&gt;'Настройки'!$B$3,"",IF(ISBLANK(R421),IF('Настройки'!$B$9="Нулевой спрос",0,""),IF(R421&lt;0,IF('Настройки'!$B$10="Исключить","",IF('Настройки'!$B$10="Абсолютные значения",ABS(R421),R421)),R421)))</x:f>
      </x:c>
      <x:c r="BV421" s="50" t="str">
        <x:f>IF(14&gt;'Настройки'!$B$3,"",IF(ISBLANK(S421),IF('Настройки'!$B$9="Нулевой спрос",0,""),IF(S421&lt;0,IF('Настройки'!$B$10="Исключить","",IF('Настройки'!$B$10="Абсолютные значения",ABS(S421),S421)),S421)))</x:f>
      </x:c>
      <x:c r="BW421" s="50" t="str">
        <x:f>IF(15&gt;'Настройки'!$B$3,"",IF(ISBLANK(T421),IF('Настройки'!$B$9="Нулевой спрос",0,""),IF(T421&lt;0,IF('Настройки'!$B$10="Исключить","",IF('Настройки'!$B$10="Абсолютные значения",ABS(T421),T421)),T421)))</x:f>
      </x:c>
      <x:c r="BX421" s="50" t="str">
        <x:f>IF(16&gt;'Настройки'!$B$3,"",IF(ISBLANK(U421),IF('Настройки'!$B$9="Нулевой спрос",0,""),IF(U421&lt;0,IF('Настройки'!$B$10="Исключить","",IF('Настройки'!$B$10="Абсолютные значения",ABS(U421),U421)),U421)))</x:f>
      </x:c>
      <x:c r="BY421" s="50" t="str">
        <x:f>IF(17&gt;'Настройки'!$B$3,"",IF(ISBLANK(V421),IF('Настройки'!$B$9="Нулевой спрос",0,""),IF(V421&lt;0,IF('Настройки'!$B$10="Исключить","",IF('Настройки'!$B$10="Абсолютные значения",ABS(V421),V421)),V421)))</x:f>
      </x:c>
      <x:c r="BZ421" s="50" t="str">
        <x:f>IF(18&gt;'Настройки'!$B$3,"",IF(ISBLANK(W421),IF('Настройки'!$B$9="Нулевой спрос",0,""),IF(W421&lt;0,IF('Настройки'!$B$10="Исключить","",IF('Настройки'!$B$10="Абсолютные значения",ABS(W421),W421)),W421)))</x:f>
      </x:c>
      <x:c r="CA421" s="50" t="str">
        <x:f>IF(19&gt;'Настройки'!$B$3,"",IF(ISBLANK(X421),IF('Настройки'!$B$9="Нулевой спрос",0,""),IF(X421&lt;0,IF('Настройки'!$B$10="Исключить","",IF('Настройки'!$B$10="Абсолютные значения",ABS(X421),X421)),X421)))</x:f>
      </x:c>
      <x:c r="CB421" s="50" t="str">
        <x:f>IF(20&gt;'Настройки'!$B$3,"",IF(ISBLANK(Y421),IF('Настройки'!$B$9="Нулевой спрос",0,""),IF(Y421&lt;0,IF('Настройки'!$B$10="Исключить","",IF('Настройки'!$B$10="Абсолютные значения",ABS(Y421),Y421)),Y421)))</x:f>
      </x:c>
      <x:c r="CC421" s="50" t="str">
        <x:f>IF(21&gt;'Настройки'!$B$3,"",IF(ISBLANK(Z421),IF('Настройки'!$B$9="Нулевой спрос",0,""),IF(Z421&lt;0,IF('Настройки'!$B$10="Исключить","",IF('Настройки'!$B$10="Абсолютные значения",ABS(Z421),Z421)),Z421)))</x:f>
      </x:c>
      <x:c r="CD421" s="50" t="str">
        <x:f>IF(22&gt;'Настройки'!$B$3,"",IF(ISBLANK(AA421),IF('Настройки'!$B$9="Нулевой спрос",0,""),IF(AA421&lt;0,IF('Настройки'!$B$10="Исключить","",IF('Настройки'!$B$10="Абсолютные значения",ABS(AA421),AA421)),AA421)))</x:f>
      </x:c>
      <x:c r="CE421" s="50" t="str">
        <x:f>IF(23&gt;'Настройки'!$B$3,"",IF(ISBLANK(AB421),IF('Настройки'!$B$9="Нулевой спрос",0,""),IF(AB421&lt;0,IF('Настройки'!$B$10="Исключить","",IF('Настройки'!$B$10="Абсолютные значения",ABS(AB421),AB421)),AB421)))</x:f>
      </x:c>
      <x:c r="CF421" s="50" t="str">
        <x:f>IF(24&gt;'Настройки'!$B$3,"",IF(ISBLANK(AC421),IF('Настройки'!$B$9="Нулевой спрос",0,""),IF(AC421&lt;0,IF('Настройки'!$B$10="Исключить","",IF('Настройки'!$B$10="Абсолютные значения",ABS(AC421),AC421)),AC421)))</x:f>
      </x:c>
      <x:c r="CG421" s="50" t="str">
        <x:f>IF(25&gt;'Настройки'!$B$3,"",IF(ISBLANK(AD421),IF('Настройки'!$B$9="Нулевой спрос",0,""),IF(AD421&lt;0,IF('Настройки'!$B$10="Исключить","",IF('Настройки'!$B$10="Абсолютные значения",ABS(AD421),AD421)),AD421)))</x:f>
      </x:c>
      <x:c r="CH421" s="50" t="str">
        <x:f>IF(26&gt;'Настройки'!$B$3,"",IF(ISBLANK(AE421),IF('Настройки'!$B$9="Нулевой спрос",0,""),IF(AE421&lt;0,IF('Настройки'!$B$10="Исключить","",IF('Настройки'!$B$10="Абсолютные значения",ABS(AE421),AE421)),AE421)))</x:f>
      </x:c>
      <x:c r="CI421" s="50" t="str">
        <x:f>IF(27&gt;'Настройки'!$B$3,"",IF(ISBLANK(AF421),IF('Настройки'!$B$9="Нулевой спрос",0,""),IF(AF421&lt;0,IF('Настройки'!$B$10="Исключить","",IF('Настройки'!$B$10="Абсолютные значения",ABS(AF421),AF421)),AF421)))</x:f>
      </x:c>
      <x:c r="CJ421" s="50" t="str">
        <x:f>IF(28&gt;'Настройки'!$B$3,"",IF(ISBLANK(AG421),IF('Настройки'!$B$9="Нулевой спрос",0,""),IF(AG421&lt;0,IF('Настройки'!$B$10="Исключить","",IF('Настройки'!$B$10="Абсолютные значения",ABS(AG421),AG421)),AG421)))</x:f>
      </x:c>
      <x:c r="CK421" s="50" t="str">
        <x:f>IF(29&gt;'Настройки'!$B$3,"",IF(ISBLANK(AH421),IF('Настройки'!$B$9="Нулевой спрос",0,""),IF(AH421&lt;0,IF('Настройки'!$B$10="Исключить","",IF('Настройки'!$B$10="Абсолютные значения",ABS(AH421),AH421)),AH421)))</x:f>
      </x:c>
      <x:c r="CL421" s="50" t="str">
        <x:f>IF(30&gt;'Настройки'!$B$3,"",IF(ISBLANK(AI421),IF('Настройки'!$B$9="Нулевой спрос",0,""),IF(AI421&lt;0,IF('Настройки'!$B$10="Исключить","",IF('Настройки'!$B$10="Абсолютные значения",ABS(AI421),AI421)),AI421)))</x:f>
      </x:c>
      <x:c r="CM421" s="50" t="str">
        <x:f>IF(31&gt;'Настройки'!$B$3,"",IF(ISBLANK(AJ421),IF('Настройки'!$B$9="Нулевой спрос",0,""),IF(AJ421&lt;0,IF('Настройки'!$B$10="Исключить","",IF('Настройки'!$B$10="Абсолютные значения",ABS(AJ421),AJ421)),AJ421)))</x:f>
      </x:c>
      <x:c r="CN421" s="50" t="str">
        <x:f>IF(32&gt;'Настройки'!$B$3,"",IF(ISBLANK(AK421),IF('Настройки'!$B$9="Нулевой спрос",0,""),IF(AK421&lt;0,IF('Настройки'!$B$10="Исключить","",IF('Настройки'!$B$10="Абсолютные значения",ABS(AK421),AK421)),AK421)))</x:f>
      </x:c>
      <x:c r="CO421" s="50" t="str">
        <x:f>IF(33&gt;'Настройки'!$B$3,"",IF(ISBLANK(AL421),IF('Настройки'!$B$9="Нулевой спрос",0,""),IF(AL421&lt;0,IF('Настройки'!$B$10="Исключить","",IF('Настройки'!$B$10="Абсолютные значения",ABS(AL421),AL421)),AL421)))</x:f>
      </x:c>
      <x:c r="CP421" s="50" t="str">
        <x:f>IF(34&gt;'Настройки'!$B$3,"",IF(ISBLANK(AM421),IF('Настройки'!$B$9="Нулевой спрос",0,""),IF(AM421&lt;0,IF('Настройки'!$B$10="Исключить","",IF('Настройки'!$B$10="Абсолютные значения",ABS(AM421),AM421)),AM421)))</x:f>
      </x:c>
      <x:c r="CQ421" s="50" t="str">
        <x:f>IF(35&gt;'Настройки'!$B$3,"",IF(ISBLANK(AN421),IF('Настройки'!$B$9="Нулевой спрос",0,""),IF(AN421&lt;0,IF('Настройки'!$B$10="Исключить","",IF('Настройки'!$B$10="Абсолютные значения",ABS(AN421),AN421)),AN421)))</x:f>
      </x:c>
      <x:c r="CR421" s="50" t="str">
        <x:f>IF(36&gt;'Настройки'!$B$3,"",IF(ISBLANK(AO421),IF('Настройки'!$B$9="Нулевой спрос",0,""),IF(AO421&lt;0,IF('Настройки'!$B$10="Исключить","",IF('Настройки'!$B$10="Абсолютные значения",ABS(AO421),AO421)),AO421)))</x:f>
      </x:c>
      <x:c r="CS421" s="50" t="str">
        <x:f>IF(OR(1&gt;'Настройки'!$B$3,ISBLANK(BI421),BI421=0),"",BI421)</x:f>
      </x:c>
      <x:c r="CT421" s="50" t="str">
        <x:f>IF(OR(2&gt;'Настройки'!$B$3,ISBLANK(BJ421),BJ421=0),"",BJ421)</x:f>
      </x:c>
      <x:c r="CU421" s="50" t="str">
        <x:f>IF(OR(3&gt;'Настройки'!$B$3,ISBLANK(BK421),BK421=0),"",BK421)</x:f>
      </x:c>
      <x:c r="CV421" s="50" t="str">
        <x:f>IF(OR(4&gt;'Настройки'!$B$3,ISBLANK(BL421),BL421=0),"",BL421)</x:f>
      </x:c>
      <x:c r="CW421" s="50" t="str">
        <x:f>IF(OR(5&gt;'Настройки'!$B$3,ISBLANK(BM421),BM421=0),"",BM421)</x:f>
      </x:c>
      <x:c r="CX421" s="50" t="str">
        <x:f>IF(OR(6&gt;'Настройки'!$B$3,ISBLANK(BN421),BN421=0),"",BN421)</x:f>
      </x:c>
      <x:c r="CY421" s="50" t="str">
        <x:f>IF(OR(7&gt;'Настройки'!$B$3,ISBLANK(BO421),BO421=0),"",BO421)</x:f>
      </x:c>
      <x:c r="CZ421" s="50" t="str">
        <x:f>IF(OR(8&gt;'Настройки'!$B$3,ISBLANK(BP421),BP421=0),"",BP421)</x:f>
      </x:c>
      <x:c r="DA421" s="50" t="str">
        <x:f>IF(OR(9&gt;'Настройки'!$B$3,ISBLANK(BQ421),BQ421=0),"",BQ421)</x:f>
      </x:c>
      <x:c r="DB421" s="50" t="str">
        <x:f>IF(OR(10&gt;'Настройки'!$B$3,ISBLANK(BR421),BR421=0),"",BR421)</x:f>
      </x:c>
      <x:c r="DC421" s="50" t="str">
        <x:f>IF(OR(11&gt;'Настройки'!$B$3,ISBLANK(BS421),BS421=0),"",BS421)</x:f>
      </x:c>
      <x:c r="DD421" s="50" t="str">
        <x:f>IF(OR(12&gt;'Настройки'!$B$3,ISBLANK(BT421),BT421=0),"",BT421)</x:f>
      </x:c>
      <x:c r="DE421" s="50" t="str">
        <x:f>IF(OR(13&gt;'Настройки'!$B$3,ISBLANK(BU421),BU421=0),"",BU421)</x:f>
      </x:c>
      <x:c r="DF421" s="50" t="str">
        <x:f>IF(OR(14&gt;'Настройки'!$B$3,ISBLANK(BV421),BV421=0),"",BV421)</x:f>
      </x:c>
      <x:c r="DG421" s="50" t="str">
        <x:f>IF(OR(15&gt;'Настройки'!$B$3,ISBLANK(BW421),BW421=0),"",BW421)</x:f>
      </x:c>
      <x:c r="DH421" s="50" t="str">
        <x:f>IF(OR(16&gt;'Настройки'!$B$3,ISBLANK(BX421),BX421=0),"",BX421)</x:f>
      </x:c>
      <x:c r="DI421" s="50" t="str">
        <x:f>IF(OR(17&gt;'Настройки'!$B$3,ISBLANK(BY421),BY421=0),"",BY421)</x:f>
      </x:c>
      <x:c r="DJ421" s="50" t="str">
        <x:f>IF(OR(18&gt;'Настройки'!$B$3,ISBLANK(BZ421),BZ421=0),"",BZ421)</x:f>
      </x:c>
      <x:c r="DK421" s="50" t="str">
        <x:f>IF(OR(19&gt;'Настройки'!$B$3,ISBLANK(CA421),CA421=0),"",CA421)</x:f>
      </x:c>
      <x:c r="DL421" s="50" t="str">
        <x:f>IF(OR(20&gt;'Настройки'!$B$3,ISBLANK(CB421),CB421=0),"",CB421)</x:f>
      </x:c>
      <x:c r="DM421" s="50" t="str">
        <x:f>IF(OR(21&gt;'Настройки'!$B$3,ISBLANK(CC421),CC421=0),"",CC421)</x:f>
      </x:c>
      <x:c r="DN421" s="50" t="str">
        <x:f>IF(OR(22&gt;'Настройки'!$B$3,ISBLANK(CD421),CD421=0),"",CD421)</x:f>
      </x:c>
      <x:c r="DO421" s="50" t="str">
        <x:f>IF(OR(23&gt;'Настройки'!$B$3,ISBLANK(CE421),CE421=0),"",CE421)</x:f>
      </x:c>
      <x:c r="DP421" s="50" t="str">
        <x:f>IF(OR(24&gt;'Настройки'!$B$3,ISBLANK(CF421),CF421=0),"",CF421)</x:f>
      </x:c>
      <x:c r="DQ421" s="50" t="str">
        <x:f>IF(OR(25&gt;'Настройки'!$B$3,ISBLANK(CG421),CG421=0),"",CG421)</x:f>
      </x:c>
      <x:c r="DR421" s="50" t="str">
        <x:f>IF(OR(26&gt;'Настройки'!$B$3,ISBLANK(CH421),CH421=0),"",CH421)</x:f>
      </x:c>
      <x:c r="DS421" s="50" t="str">
        <x:f>IF(OR(27&gt;'Настройки'!$B$3,ISBLANK(CI421),CI421=0),"",CI421)</x:f>
      </x:c>
      <x:c r="DT421" s="50" t="str">
        <x:f>IF(OR(28&gt;'Настройки'!$B$3,ISBLANK(CJ421),CJ421=0),"",CJ421)</x:f>
      </x:c>
      <x:c r="DU421" s="50" t="str">
        <x:f>IF(OR(29&gt;'Настройки'!$B$3,ISBLANK(CK421),CK421=0),"",CK421)</x:f>
      </x:c>
      <x:c r="DV421" s="50" t="str">
        <x:f>IF(OR(30&gt;'Настройки'!$B$3,ISBLANK(CL421),CL421=0),"",CL421)</x:f>
      </x:c>
      <x:c r="DW421" s="50" t="str">
        <x:f>IF(OR(31&gt;'Настройки'!$B$3,ISBLANK(CM421),CM421=0),"",CM421)</x:f>
      </x:c>
      <x:c r="DX421" s="50" t="str">
        <x:f>IF(OR(32&gt;'Настройки'!$B$3,ISBLANK(CN421),CN421=0),"",CN421)</x:f>
      </x:c>
      <x:c r="DY421" s="50" t="str">
        <x:f>IF(OR(33&gt;'Настройки'!$B$3,ISBLANK(CO421),CO421=0),"",CO421)</x:f>
      </x:c>
      <x:c r="DZ421" s="50" t="str">
        <x:f>IF(OR(34&gt;'Настройки'!$B$3,ISBLANK(CP421),CP421=0),"",CP421)</x:f>
      </x:c>
      <x:c r="EA421" s="50" t="str">
        <x:f>IF(OR(35&gt;'Настройки'!$B$3,ISBLANK(CQ421),CQ421=0),"",CQ421)</x:f>
      </x:c>
      <x:c r="EB421" s="50" t="str">
        <x:f>IF(OR(36&gt;'Настройки'!$B$3,ISBLANK(CR421),CR421=0),"",CR421)</x:f>
      </x:c>
      <x:c r="EC421" s="50" t="str">
        <x:f>IF(A421="","",IF(OR(BB421="AZ",BB421="BZ"),10000+ROW(),IF(AZ421&gt;'Настройки'!$B$11,20000+ROW(),IF(BF421&lt;&gt;"Обычный",30000+ROW(),IF(AX421&lt;=0,40000+ROW(),"")))))</x:f>
      </x:c>
      <x:c r="ED421" s="50" t="str">
        <x:f>IF(EC421="","",COUNTIFS($EC$2:$EC$1001,"&gt;0",$EC$2:$EC$1001,"&lt;"&amp;EC421)+1)</x:f>
      </x:c>
    </x:row>
    <x:row r="422">
      <x:c r="A422" s="115"/>
      <x:c r="B422" s="115"/>
      <x:c r="C422" s="115"/>
      <x:c r="D422" s="118"/>
      <x:c r="E422" s="118"/>
      <x:c r="F422" s="118"/>
      <x:c r="G422" s="118"/>
      <x:c r="H422" s="118"/>
      <x:c r="I422" s="118"/>
      <x:c r="J422" s="118"/>
      <x:c r="K422" s="118"/>
      <x:c r="L422" s="118"/>
      <x:c r="M422" s="118"/>
      <x:c r="N422" s="118"/>
      <x:c r="O422" s="118"/>
      <x:c r="P422" s="118"/>
      <x:c r="Q422" s="118"/>
      <x:c r="R422" s="118"/>
      <x:c r="S422" s="118"/>
      <x:c r="T422" s="118"/>
      <x:c r="U422" s="118"/>
      <x:c r="V422" s="118"/>
      <x:c r="W422" s="118"/>
      <x:c r="X422" s="118"/>
      <x:c r="Y422" s="118"/>
      <x:c r="Z422" s="118"/>
      <x:c r="AA422" s="118"/>
      <x:c r="AB422" s="118"/>
      <x:c r="AC422" s="118"/>
      <x:c r="AD422" s="118"/>
      <x:c r="AE422" s="118"/>
      <x:c r="AF422" s="118"/>
      <x:c r="AG422" s="118"/>
      <x:c r="AH422" s="118"/>
      <x:c r="AI422" s="118"/>
      <x:c r="AJ422" s="118"/>
      <x:c r="AK422" s="118"/>
      <x:c r="AL422" s="118"/>
      <x:c r="AM422" s="118"/>
      <x:c r="AN422" s="118"/>
      <x:c r="AO422" s="118"/>
      <x:c r="AP422" s="115"/>
      <x:c r="AQ422" s="49" t="str">
        <x:f>IF(A422="","",COUNT(BI422:INDEX(BI422:CR422,1,'Настройки'!$B$3)))</x:f>
      </x:c>
      <x:c r="AR422" s="49" t="str">
        <x:f>IF(A422="","",SUM(BI422:INDEX(BI422:CR422,1,'Настройки'!$B$3)))</x:f>
      </x:c>
      <x:c r="AS422" s="58" t="str">
        <x:f>IF(A422="","",IF('Настройки'!$B$4="Стоимость потребления",AR422*D422,IF('Настройки'!$B$4="Количество",AR422,E422)))</x:f>
      </x:c>
      <x:c r="AT422" s="61" t="str">
        <x:f>IF(OR(A422="",AS422&lt;0,SUM($AS$2:$AS$1001)&lt;=0),"",AS422/SUM($AS$2:$AS$1001))</x:f>
      </x:c>
      <x:c r="AU422" s="61" t="str">
        <x:f>IF(OR(A422="",AS422&lt;0,SUM($AS$2:$AS$1001)&lt;=0),"",SUMIFS($AS$2:$AS$1001,$AS$2:$AS$1001,"&gt;"&amp;AS422)/SUM($AS$2:$AS$1001))</x:f>
      </x:c>
      <x:c r="AV422" s="61" t="str">
        <x:f>IF(OR(A422="",AS422&lt;0,SUM($AS$2:$AS$1001)&lt;=0),"",SUMIFS($AS$2:$AS$1001,$AS$2:$AS$1001,"&gt;="&amp;AS422)/SUM($AS$2:$AS$1001))</x:f>
      </x:c>
      <x:c r="AW422" s="49" t="str">
        <x:f>IF(A422="","",IF(SUM($AS$2:$AS$1001)&lt;=0,"Не определён",IF(AS422&lt;0,"Исключение",IF(AU422&lt;'Настройки'!$B$5,"A",IF(AU422&lt;'Настройки'!$B$6,"B","C")))))</x:f>
      </x:c>
      <x:c r="AX422" s="58" t="str">
        <x:f>IF(A422="","",IF(AQ422=0,"",AVERAGE(BI422:INDEX(BI422:CR422,1,'Настройки'!$B$3))))</x:f>
      </x:c>
      <x:c r="AY422" s="58" t="str">
        <x:f>IF(OR(A422="",AQ422=0),"",STDEVP(BI422:INDEX(BI422:CR422,1,'Настройки'!$B$3)))</x:f>
      </x:c>
      <x:c r="AZ422" s="61" t="str">
        <x:f>IF(OR(A422="",AQ422&lt;'Настройки'!$B$12,AX422&lt;=0,AND('Настройки'!$B$10="Блокировать",COUNTIF(F422:INDEX(F422:AO422,1,'Настройки'!$B$3),"&lt;0")&gt;0)),"",AY422/ABS(AX422))</x:f>
      </x:c>
      <x:c r="BA422" s="49" t="str">
        <x:f>IF(A422="","",IF(AND('Настройки'!$B$10="Блокировать",COUNTIF(F422:INDEX(F422:AO422,1,'Настройки'!$B$3),"&lt;0")&gt;0),"Не определён",IF(AQ422&lt;'Настройки'!$B$12,"Не определён",IF(AX422=0,"Нет спроса",IF(AX422&lt;0,"Не определён",IF(AZ422&lt;='Настройки'!$B$7,"X",IF(AZ422&lt;='Настройки'!$B$8,"Y","Z")))))))</x:f>
      </x:c>
      <x:c r="BB422" s="49" t="str">
        <x:f>IF(OR(A422="",LEN(AW422)&lt;&gt;1,LEN(BA422)&lt;&gt;1),"",AW422&amp;BA422)</x:f>
      </x:c>
      <x:c r="BC422" s="61" t="str">
        <x:f>IF(OR(A422="",AQ422=0),"",(COUNT(BI422:INDEX(BI422:CR422,1,'Настройки'!$B$3))-COUNT(CS422:INDEX(CS422:EB422,1,'Настройки'!$B$3)))/AQ422)</x:f>
      </x:c>
      <x:c r="BD422" s="64" t="str">
        <x:f>IF(OR(A422="",COUNT(CS422:INDEX(CS422:EB422,1,'Настройки'!$B$3))=0),"",AQ422/COUNT(CS422:INDEX(CS422:EB422,1,'Настройки'!$B$3)))</x:f>
      </x:c>
      <x:c r="BE422" s="64" t="str">
        <x:f>IF(OR(A422="",COUNT(CS422:INDEX(CS422:EB422,1,'Настройки'!$B$3))=0),"",IF(AVERAGE(CS422:INDEX(CS422:EB422,1,'Настройки'!$B$3))=0,"",(STDEVP(CS422:INDEX(CS422:EB422,1,'Настройки'!$B$3))/ABS(AVERAGE(CS422:INDEX(CS422:EB422,1,'Настройки'!$B$3))))^2))</x:f>
      </x:c>
      <x:c r="BF422" s="49" t="str">
        <x:f>IF(A422="","",IF(AQ422&lt;3,"Недостаточно",IF(AQ422&lt;6,"Предварительный","Обычный")))</x:f>
      </x:c>
      <x:c r="BG422" s="49" t="str">
        <x:f>IF(A422="","",IF(COUNTIF(F422:INDEX(F422:AO422,1,'Настройки'!$B$3),"&lt;0")&gt;0,IF('Настройки'!$B$10="Блокировать","Отрицательный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"),"")&amp;IF(AQ422&lt;3,"Недостаточно истории. ",IF(AQ422&lt;6,"Предварительная классификация. ",""))&amp;IF(AX422=0,"Нет спроса за горизонт. ","")&amp;IF(AZ422&gt;'Настройки'!$B$11,"Экстремальная вариативность. ",""))</x:f>
      </x:c>
      <x:c r="BH422" s="49" t="str">
        <x:f>IF(A422="","",IFERROR(VLOOKUP(BB422,'Настройки'!$D$3:$E$11,2,FALSE),"Сначала проверьте исходные данные и историю спроса.")&amp;" Уточните срок поставки, MOQ и критичность.")</x:f>
      </x:c>
      <x:c r="BI422" s="50" t="str">
        <x:f>IF(1&gt;'Настройки'!$B$3,"",IF(ISBLANK(F422),IF('Настройки'!$B$9="Нулевой спрос",0,""),IF(F422&lt;0,IF('Настройки'!$B$10="Исключить","",IF('Настройки'!$B$10="Абсолютные значения",ABS(F422),F422)),F422)))</x:f>
      </x:c>
      <x:c r="BJ422" s="50" t="str">
        <x:f>IF(2&gt;'Настройки'!$B$3,"",IF(ISBLANK(G422),IF('Настройки'!$B$9="Нулевой спрос",0,""),IF(G422&lt;0,IF('Настройки'!$B$10="Исключить","",IF('Настройки'!$B$10="Абсолютные значения",ABS(G422),G422)),G422)))</x:f>
      </x:c>
      <x:c r="BK422" s="50" t="str">
        <x:f>IF(3&gt;'Настройки'!$B$3,"",IF(ISBLANK(H422),IF('Настройки'!$B$9="Нулевой спрос",0,""),IF(H422&lt;0,IF('Настройки'!$B$10="Исключить","",IF('Настройки'!$B$10="Абсолютные значения",ABS(H422),H422)),H422)))</x:f>
      </x:c>
      <x:c r="BL422" s="50" t="str">
        <x:f>IF(4&gt;'Настройки'!$B$3,"",IF(ISBLANK(I422),IF('Настройки'!$B$9="Нулевой спрос",0,""),IF(I422&lt;0,IF('Настройки'!$B$10="Исключить","",IF('Настройки'!$B$10="Абсолютные значения",ABS(I422),I422)),I422)))</x:f>
      </x:c>
      <x:c r="BM422" s="50" t="str">
        <x:f>IF(5&gt;'Настройки'!$B$3,"",IF(ISBLANK(J422),IF('Настройки'!$B$9="Нулевой спрос",0,""),IF(J422&lt;0,IF('Настройки'!$B$10="Исключить","",IF('Настройки'!$B$10="Абсолютные значения",ABS(J422),J422)),J422)))</x:f>
      </x:c>
      <x:c r="BN422" s="50" t="str">
        <x:f>IF(6&gt;'Настройки'!$B$3,"",IF(ISBLANK(K422),IF('Настройки'!$B$9="Нулевой спрос",0,""),IF(K422&lt;0,IF('Настройки'!$B$10="Исключить","",IF('Настройки'!$B$10="Абсолютные значения",ABS(K422),K422)),K422)))</x:f>
      </x:c>
      <x:c r="BO422" s="50" t="str">
        <x:f>IF(7&gt;'Настройки'!$B$3,"",IF(ISBLANK(L422),IF('Настройки'!$B$9="Нулевой спрос",0,""),IF(L422&lt;0,IF('Настройки'!$B$10="Исключить","",IF('Настройки'!$B$10="Абсолютные значения",ABS(L422),L422)),L422)))</x:f>
      </x:c>
      <x:c r="BP422" s="50" t="str">
        <x:f>IF(8&gt;'Настройки'!$B$3,"",IF(ISBLANK(M422),IF('Настройки'!$B$9="Нулевой спрос",0,""),IF(M422&lt;0,IF('Настройки'!$B$10="Исключить","",IF('Настройки'!$B$10="Абсолютные значения",ABS(M422),M422)),M422)))</x:f>
      </x:c>
      <x:c r="BQ422" s="50" t="str">
        <x:f>IF(9&gt;'Настройки'!$B$3,"",IF(ISBLANK(N422),IF('Настройки'!$B$9="Нулевой спрос",0,""),IF(N422&lt;0,IF('Настройки'!$B$10="Исключить","",IF('Настройки'!$B$10="Абсолютные значения",ABS(N422),N422)),N422)))</x:f>
      </x:c>
      <x:c r="BR422" s="50" t="str">
        <x:f>IF(10&gt;'Настройки'!$B$3,"",IF(ISBLANK(O422),IF('Настройки'!$B$9="Нулевой спрос",0,""),IF(O422&lt;0,IF('Настройки'!$B$10="Исключить","",IF('Настройки'!$B$10="Абсолютные значения",ABS(O422),O422)),O422)))</x:f>
      </x:c>
      <x:c r="BS422" s="50" t="str">
        <x:f>IF(11&gt;'Настройки'!$B$3,"",IF(ISBLANK(P422),IF('Настройки'!$B$9="Нулевой спрос",0,""),IF(P422&lt;0,IF('Настройки'!$B$10="Исключить","",IF('Настройки'!$B$10="Абсолютные значения",ABS(P422),P422)),P422)))</x:f>
      </x:c>
      <x:c r="BT422" s="50" t="str">
        <x:f>IF(12&gt;'Настройки'!$B$3,"",IF(ISBLANK(Q422),IF('Настройки'!$B$9="Нулевой спрос",0,""),IF(Q422&lt;0,IF('Настройки'!$B$10="Исключить","",IF('Настройки'!$B$10="Абсолютные значения",ABS(Q422),Q422)),Q422)))</x:f>
      </x:c>
      <x:c r="BU422" s="50" t="str">
        <x:f>IF(13&gt;'Настройки'!$B$3,"",IF(ISBLANK(R422),IF('Настройки'!$B$9="Нулевой спрос",0,""),IF(R422&lt;0,IF('Настройки'!$B$10="Исключить","",IF('Настройки'!$B$10="Абсолютные значения",ABS(R422),R422)),R422)))</x:f>
      </x:c>
      <x:c r="BV422" s="50" t="str">
        <x:f>IF(14&gt;'Настройки'!$B$3,"",IF(ISBLANK(S422),IF('Настройки'!$B$9="Нулевой спрос",0,""),IF(S422&lt;0,IF('Настройки'!$B$10="Исключить","",IF('Настройки'!$B$10="Абсолютные значения",ABS(S422),S422)),S422)))</x:f>
      </x:c>
      <x:c r="BW422" s="50" t="str">
        <x:f>IF(15&gt;'Настройки'!$B$3,"",IF(ISBLANK(T422),IF('Настройки'!$B$9="Нулевой спрос",0,""),IF(T422&lt;0,IF('Настройки'!$B$10="Исключить","",IF('Настройки'!$B$10="Абсолютные значения",ABS(T422),T422)),T422)))</x:f>
      </x:c>
      <x:c r="BX422" s="50" t="str">
        <x:f>IF(16&gt;'Настройки'!$B$3,"",IF(ISBLANK(U422),IF('Настройки'!$B$9="Нулевой спрос",0,""),IF(U422&lt;0,IF('Настройки'!$B$10="Исключить","",IF('Настройки'!$B$10="Абсолютные значения",ABS(U422),U422)),U422)))</x:f>
      </x:c>
      <x:c r="BY422" s="50" t="str">
        <x:f>IF(17&gt;'Настройки'!$B$3,"",IF(ISBLANK(V422),IF('Настройки'!$B$9="Нулевой спрос",0,""),IF(V422&lt;0,IF('Настройки'!$B$10="Исключить","",IF('Настройки'!$B$10="Абсолютные значения",ABS(V422),V422)),V422)))</x:f>
      </x:c>
      <x:c r="BZ422" s="50" t="str">
        <x:f>IF(18&gt;'Настройки'!$B$3,"",IF(ISBLANK(W422),IF('Настройки'!$B$9="Нулевой спрос",0,""),IF(W422&lt;0,IF('Настройки'!$B$10="Исключить","",IF('Настройки'!$B$10="Абсолютные значения",ABS(W422),W422)),W422)))</x:f>
      </x:c>
      <x:c r="CA422" s="50" t="str">
        <x:f>IF(19&gt;'Настройки'!$B$3,"",IF(ISBLANK(X422),IF('Настройки'!$B$9="Нулевой спрос",0,""),IF(X422&lt;0,IF('Настройки'!$B$10="Исключить","",IF('Настройки'!$B$10="Абсолютные значения",ABS(X422),X422)),X422)))</x:f>
      </x:c>
      <x:c r="CB422" s="50" t="str">
        <x:f>IF(20&gt;'Настройки'!$B$3,"",IF(ISBLANK(Y422),IF('Настройки'!$B$9="Нулевой спрос",0,""),IF(Y422&lt;0,IF('Настройки'!$B$10="Исключить","",IF('Настройки'!$B$10="Абсолютные значения",ABS(Y422),Y422)),Y422)))</x:f>
      </x:c>
      <x:c r="CC422" s="50" t="str">
        <x:f>IF(21&gt;'Настройки'!$B$3,"",IF(ISBLANK(Z422),IF('Настройки'!$B$9="Нулевой спрос",0,""),IF(Z422&lt;0,IF('Настройки'!$B$10="Исключить","",IF('Настройки'!$B$10="Абсолютные значения",ABS(Z422),Z422)),Z422)))</x:f>
      </x:c>
      <x:c r="CD422" s="50" t="str">
        <x:f>IF(22&gt;'Настройки'!$B$3,"",IF(ISBLANK(AA422),IF('Настройки'!$B$9="Нулевой спрос",0,""),IF(AA422&lt;0,IF('Настройки'!$B$10="Исключить","",IF('Настройки'!$B$10="Абсолютные значения",ABS(AA422),AA422)),AA422)))</x:f>
      </x:c>
      <x:c r="CE422" s="50" t="str">
        <x:f>IF(23&gt;'Настройки'!$B$3,"",IF(ISBLANK(AB422),IF('Настройки'!$B$9="Нулевой спрос",0,""),IF(AB422&lt;0,IF('Настройки'!$B$10="Исключить","",IF('Настройки'!$B$10="Абсолютные значения",ABS(AB422),AB422)),AB422)))</x:f>
      </x:c>
      <x:c r="CF422" s="50" t="str">
        <x:f>IF(24&gt;'Настройки'!$B$3,"",IF(ISBLANK(AC422),IF('Настройки'!$B$9="Нулевой спрос",0,""),IF(AC422&lt;0,IF('Настройки'!$B$10="Исключить","",IF('Настройки'!$B$10="Абсолютные значения",ABS(AC422),AC422)),AC422)))</x:f>
      </x:c>
      <x:c r="CG422" s="50" t="str">
        <x:f>IF(25&gt;'Настройки'!$B$3,"",IF(ISBLANK(AD422),IF('Настройки'!$B$9="Нулевой спрос",0,""),IF(AD422&lt;0,IF('Настройки'!$B$10="Исключить","",IF('Настройки'!$B$10="Абсолютные значения",ABS(AD422),AD422)),AD422)))</x:f>
      </x:c>
      <x:c r="CH422" s="50" t="str">
        <x:f>IF(26&gt;'Настройки'!$B$3,"",IF(ISBLANK(AE422),IF('Настройки'!$B$9="Нулевой спрос",0,""),IF(AE422&lt;0,IF('Настройки'!$B$10="Исключить","",IF('Настройки'!$B$10="Абсолютные значения",ABS(AE422),AE422)),AE422)))</x:f>
      </x:c>
      <x:c r="CI422" s="50" t="str">
        <x:f>IF(27&gt;'Настройки'!$B$3,"",IF(ISBLANK(AF422),IF('Настройки'!$B$9="Нулевой спрос",0,""),IF(AF422&lt;0,IF('Настройки'!$B$10="Исключить","",IF('Настройки'!$B$10="Абсолютные значения",ABS(AF422),AF422)),AF422)))</x:f>
      </x:c>
      <x:c r="CJ422" s="50" t="str">
        <x:f>IF(28&gt;'Настройки'!$B$3,"",IF(ISBLANK(AG422),IF('Настройки'!$B$9="Нулевой спрос",0,""),IF(AG422&lt;0,IF('Настройки'!$B$10="Исключить","",IF('Настройки'!$B$10="Абсолютные значения",ABS(AG422),AG422)),AG422)))</x:f>
      </x:c>
      <x:c r="CK422" s="50" t="str">
        <x:f>IF(29&gt;'Настройки'!$B$3,"",IF(ISBLANK(AH422),IF('Настройки'!$B$9="Нулевой спрос",0,""),IF(AH422&lt;0,IF('Настройки'!$B$10="Исключить","",IF('Настройки'!$B$10="Абсолютные значения",ABS(AH422),AH422)),AH422)))</x:f>
      </x:c>
      <x:c r="CL422" s="50" t="str">
        <x:f>IF(30&gt;'Настройки'!$B$3,"",IF(ISBLANK(AI422),IF('Настройки'!$B$9="Нулевой спрос",0,""),IF(AI422&lt;0,IF('Настройки'!$B$10="Исключить","",IF('Настройки'!$B$10="Абсолютные значения",ABS(AI422),AI422)),AI422)))</x:f>
      </x:c>
      <x:c r="CM422" s="50" t="str">
        <x:f>IF(31&gt;'Настройки'!$B$3,"",IF(ISBLANK(AJ422),IF('Настройки'!$B$9="Нулевой спрос",0,""),IF(AJ422&lt;0,IF('Настройки'!$B$10="Исключить","",IF('Настройки'!$B$10="Абсолютные значения",ABS(AJ422),AJ422)),AJ422)))</x:f>
      </x:c>
      <x:c r="CN422" s="50" t="str">
        <x:f>IF(32&gt;'Настройки'!$B$3,"",IF(ISBLANK(AK422),IF('Настройки'!$B$9="Нулевой спрос",0,""),IF(AK422&lt;0,IF('Настройки'!$B$10="Исключить","",IF('Настройки'!$B$10="Абсолютные значения",ABS(AK422),AK422)),AK422)))</x:f>
      </x:c>
      <x:c r="CO422" s="50" t="str">
        <x:f>IF(33&gt;'Настройки'!$B$3,"",IF(ISBLANK(AL422),IF('Настройки'!$B$9="Нулевой спрос",0,""),IF(AL422&lt;0,IF('Настройки'!$B$10="Исключить","",IF('Настройки'!$B$10="Абсолютные значения",ABS(AL422),AL422)),AL422)))</x:f>
      </x:c>
      <x:c r="CP422" s="50" t="str">
        <x:f>IF(34&gt;'Настройки'!$B$3,"",IF(ISBLANK(AM422),IF('Настройки'!$B$9="Нулевой спрос",0,""),IF(AM422&lt;0,IF('Настройки'!$B$10="Исключить","",IF('Настройки'!$B$10="Абсолютные значения",ABS(AM422),AM422)),AM422)))</x:f>
      </x:c>
      <x:c r="CQ422" s="50" t="str">
        <x:f>IF(35&gt;'Настройки'!$B$3,"",IF(ISBLANK(AN422),IF('Настройки'!$B$9="Нулевой спрос",0,""),IF(AN422&lt;0,IF('Настройки'!$B$10="Исключить","",IF('Настройки'!$B$10="Абсолютные значения",ABS(AN422),AN422)),AN422)))</x:f>
      </x:c>
      <x:c r="CR422" s="50" t="str">
        <x:f>IF(36&gt;'Настройки'!$B$3,"",IF(ISBLANK(AO422),IF('Настройки'!$B$9="Нулевой спрос",0,""),IF(AO422&lt;0,IF('Настройки'!$B$10="Исключить","",IF('Настройки'!$B$10="Абсолютные значения",ABS(AO422),AO422)),AO422)))</x:f>
      </x:c>
      <x:c r="CS422" s="50" t="str">
        <x:f>IF(OR(1&gt;'Настройки'!$B$3,ISBLANK(BI422),BI422=0),"",BI422)</x:f>
      </x:c>
      <x:c r="CT422" s="50" t="str">
        <x:f>IF(OR(2&gt;'Настройки'!$B$3,ISBLANK(BJ422),BJ422=0),"",BJ422)</x:f>
      </x:c>
      <x:c r="CU422" s="50" t="str">
        <x:f>IF(OR(3&gt;'Настройки'!$B$3,ISBLANK(BK422),BK422=0),"",BK422)</x:f>
      </x:c>
      <x:c r="CV422" s="50" t="str">
        <x:f>IF(OR(4&gt;'Настройки'!$B$3,ISBLANK(BL422),BL422=0),"",BL422)</x:f>
      </x:c>
      <x:c r="CW422" s="50" t="str">
        <x:f>IF(OR(5&gt;'Настройки'!$B$3,ISBLANK(BM422),BM422=0),"",BM422)</x:f>
      </x:c>
      <x:c r="CX422" s="50" t="str">
        <x:f>IF(OR(6&gt;'Настройки'!$B$3,ISBLANK(BN422),BN422=0),"",BN422)</x:f>
      </x:c>
      <x:c r="CY422" s="50" t="str">
        <x:f>IF(OR(7&gt;'Настройки'!$B$3,ISBLANK(BO422),BO422=0),"",BO422)</x:f>
      </x:c>
      <x:c r="CZ422" s="50" t="str">
        <x:f>IF(OR(8&gt;'Настройки'!$B$3,ISBLANK(BP422),BP422=0),"",BP422)</x:f>
      </x:c>
      <x:c r="DA422" s="50" t="str">
        <x:f>IF(OR(9&gt;'Настройки'!$B$3,ISBLANK(BQ422),BQ422=0),"",BQ422)</x:f>
      </x:c>
      <x:c r="DB422" s="50" t="str">
        <x:f>IF(OR(10&gt;'Настройки'!$B$3,ISBLANK(BR422),BR422=0),"",BR422)</x:f>
      </x:c>
      <x:c r="DC422" s="50" t="str">
        <x:f>IF(OR(11&gt;'Настройки'!$B$3,ISBLANK(BS422),BS422=0),"",BS422)</x:f>
      </x:c>
      <x:c r="DD422" s="50" t="str">
        <x:f>IF(OR(12&gt;'Настройки'!$B$3,ISBLANK(BT422),BT422=0),"",BT422)</x:f>
      </x:c>
      <x:c r="DE422" s="50" t="str">
        <x:f>IF(OR(13&gt;'Настройки'!$B$3,ISBLANK(BU422),BU422=0),"",BU422)</x:f>
      </x:c>
      <x:c r="DF422" s="50" t="str">
        <x:f>IF(OR(14&gt;'Настройки'!$B$3,ISBLANK(BV422),BV422=0),"",BV422)</x:f>
      </x:c>
      <x:c r="DG422" s="50" t="str">
        <x:f>IF(OR(15&gt;'Настройки'!$B$3,ISBLANK(BW422),BW422=0),"",BW422)</x:f>
      </x:c>
      <x:c r="DH422" s="50" t="str">
        <x:f>IF(OR(16&gt;'Настройки'!$B$3,ISBLANK(BX422),BX422=0),"",BX422)</x:f>
      </x:c>
      <x:c r="DI422" s="50" t="str">
        <x:f>IF(OR(17&gt;'Настройки'!$B$3,ISBLANK(BY422),BY422=0),"",BY422)</x:f>
      </x:c>
      <x:c r="DJ422" s="50" t="str">
        <x:f>IF(OR(18&gt;'Настройки'!$B$3,ISBLANK(BZ422),BZ422=0),"",BZ422)</x:f>
      </x:c>
      <x:c r="DK422" s="50" t="str">
        <x:f>IF(OR(19&gt;'Настройки'!$B$3,ISBLANK(CA422),CA422=0),"",CA422)</x:f>
      </x:c>
      <x:c r="DL422" s="50" t="str">
        <x:f>IF(OR(20&gt;'Настройки'!$B$3,ISBLANK(CB422),CB422=0),"",CB422)</x:f>
      </x:c>
      <x:c r="DM422" s="50" t="str">
        <x:f>IF(OR(21&gt;'Настройки'!$B$3,ISBLANK(CC422),CC422=0),"",CC422)</x:f>
      </x:c>
      <x:c r="DN422" s="50" t="str">
        <x:f>IF(OR(22&gt;'Настройки'!$B$3,ISBLANK(CD422),CD422=0),"",CD422)</x:f>
      </x:c>
      <x:c r="DO422" s="50" t="str">
        <x:f>IF(OR(23&gt;'Настройки'!$B$3,ISBLANK(CE422),CE422=0),"",CE422)</x:f>
      </x:c>
      <x:c r="DP422" s="50" t="str">
        <x:f>IF(OR(24&gt;'Настройки'!$B$3,ISBLANK(CF422),CF422=0),"",CF422)</x:f>
      </x:c>
      <x:c r="DQ422" s="50" t="str">
        <x:f>IF(OR(25&gt;'Настройки'!$B$3,ISBLANK(CG422),CG422=0),"",CG422)</x:f>
      </x:c>
      <x:c r="DR422" s="50" t="str">
        <x:f>IF(OR(26&gt;'Настройки'!$B$3,ISBLANK(CH422),CH422=0),"",CH422)</x:f>
      </x:c>
      <x:c r="DS422" s="50" t="str">
        <x:f>IF(OR(27&gt;'Настройки'!$B$3,ISBLANK(CI422),CI422=0),"",CI422)</x:f>
      </x:c>
      <x:c r="DT422" s="50" t="str">
        <x:f>IF(OR(28&gt;'Настройки'!$B$3,ISBLANK(CJ422),CJ422=0),"",CJ422)</x:f>
      </x:c>
      <x:c r="DU422" s="50" t="str">
        <x:f>IF(OR(29&gt;'Настройки'!$B$3,ISBLANK(CK422),CK422=0),"",CK422)</x:f>
      </x:c>
      <x:c r="DV422" s="50" t="str">
        <x:f>IF(OR(30&gt;'Настройки'!$B$3,ISBLANK(CL422),CL422=0),"",CL422)</x:f>
      </x:c>
      <x:c r="DW422" s="50" t="str">
        <x:f>IF(OR(31&gt;'Настройки'!$B$3,ISBLANK(CM422),CM422=0),"",CM422)</x:f>
      </x:c>
      <x:c r="DX422" s="50" t="str">
        <x:f>IF(OR(32&gt;'Настройки'!$B$3,ISBLANK(CN422),CN422=0),"",CN422)</x:f>
      </x:c>
      <x:c r="DY422" s="50" t="str">
        <x:f>IF(OR(33&gt;'Настройки'!$B$3,ISBLANK(CO422),CO422=0),"",CO422)</x:f>
      </x:c>
      <x:c r="DZ422" s="50" t="str">
        <x:f>IF(OR(34&gt;'Настройки'!$B$3,ISBLANK(CP422),CP422=0),"",CP422)</x:f>
      </x:c>
      <x:c r="EA422" s="50" t="str">
        <x:f>IF(OR(35&gt;'Настройки'!$B$3,ISBLANK(CQ422),CQ422=0),"",CQ422)</x:f>
      </x:c>
      <x:c r="EB422" s="50" t="str">
        <x:f>IF(OR(36&gt;'Настройки'!$B$3,ISBLANK(CR422),CR422=0),"",CR422)</x:f>
      </x:c>
      <x:c r="EC422" s="50" t="str">
        <x:f>IF(A422="","",IF(OR(BB422="AZ",BB422="BZ"),10000+ROW(),IF(AZ422&gt;'Настройки'!$B$11,20000+ROW(),IF(BF422&lt;&gt;"Обычный",30000+ROW(),IF(AX422&lt;=0,40000+ROW(),"")))))</x:f>
      </x:c>
      <x:c r="ED422" s="50" t="str">
        <x:f>IF(EC422="","",COUNTIFS($EC$2:$EC$1001,"&gt;0",$EC$2:$EC$1001,"&lt;"&amp;EC422)+1)</x:f>
      </x:c>
    </x:row>
    <x:row r="423">
      <x:c r="A423" s="115"/>
      <x:c r="B423" s="115"/>
      <x:c r="C423" s="115"/>
      <x:c r="D423" s="118"/>
      <x:c r="E423" s="118"/>
      <x:c r="F423" s="118"/>
      <x:c r="G423" s="118"/>
      <x:c r="H423" s="118"/>
      <x:c r="I423" s="118"/>
      <x:c r="J423" s="118"/>
      <x:c r="K423" s="118"/>
      <x:c r="L423" s="118"/>
      <x:c r="M423" s="118"/>
      <x:c r="N423" s="118"/>
      <x:c r="O423" s="118"/>
      <x:c r="P423" s="118"/>
      <x:c r="Q423" s="118"/>
      <x:c r="R423" s="118"/>
      <x:c r="S423" s="118"/>
      <x:c r="T423" s="118"/>
      <x:c r="U423" s="118"/>
      <x:c r="V423" s="118"/>
      <x:c r="W423" s="118"/>
      <x:c r="X423" s="118"/>
      <x:c r="Y423" s="118"/>
      <x:c r="Z423" s="118"/>
      <x:c r="AA423" s="118"/>
      <x:c r="AB423" s="118"/>
      <x:c r="AC423" s="118"/>
      <x:c r="AD423" s="118"/>
      <x:c r="AE423" s="118"/>
      <x:c r="AF423" s="118"/>
      <x:c r="AG423" s="118"/>
      <x:c r="AH423" s="118"/>
      <x:c r="AI423" s="118"/>
      <x:c r="AJ423" s="118"/>
      <x:c r="AK423" s="118"/>
      <x:c r="AL423" s="118"/>
      <x:c r="AM423" s="118"/>
      <x:c r="AN423" s="118"/>
      <x:c r="AO423" s="118"/>
      <x:c r="AP423" s="115"/>
      <x:c r="AQ423" s="49" t="str">
        <x:f>IF(A423="","",COUNT(BI423:INDEX(BI423:CR423,1,'Настройки'!$B$3)))</x:f>
      </x:c>
      <x:c r="AR423" s="49" t="str">
        <x:f>IF(A423="","",SUM(BI423:INDEX(BI423:CR423,1,'Настройки'!$B$3)))</x:f>
      </x:c>
      <x:c r="AS423" s="58" t="str">
        <x:f>IF(A423="","",IF('Настройки'!$B$4="Стоимость потребления",AR423*D423,IF('Настройки'!$B$4="Количество",AR423,E423)))</x:f>
      </x:c>
      <x:c r="AT423" s="61" t="str">
        <x:f>IF(OR(A423="",AS423&lt;0,SUM($AS$2:$AS$1001)&lt;=0),"",AS423/SUM($AS$2:$AS$1001))</x:f>
      </x:c>
      <x:c r="AU423" s="61" t="str">
        <x:f>IF(OR(A423="",AS423&lt;0,SUM($AS$2:$AS$1001)&lt;=0),"",SUMIFS($AS$2:$AS$1001,$AS$2:$AS$1001,"&gt;"&amp;AS423)/SUM($AS$2:$AS$1001))</x:f>
      </x:c>
      <x:c r="AV423" s="61" t="str">
        <x:f>IF(OR(A423="",AS423&lt;0,SUM($AS$2:$AS$1001)&lt;=0),"",SUMIFS($AS$2:$AS$1001,$AS$2:$AS$1001,"&gt;="&amp;AS423)/SUM($AS$2:$AS$1001))</x:f>
      </x:c>
      <x:c r="AW423" s="49" t="str">
        <x:f>IF(A423="","",IF(SUM($AS$2:$AS$1001)&lt;=0,"Не определён",IF(AS423&lt;0,"Исключение",IF(AU423&lt;'Настройки'!$B$5,"A",IF(AU423&lt;'Настройки'!$B$6,"B","C")))))</x:f>
      </x:c>
      <x:c r="AX423" s="58" t="str">
        <x:f>IF(A423="","",IF(AQ423=0,"",AVERAGE(BI423:INDEX(BI423:CR423,1,'Настройки'!$B$3))))</x:f>
      </x:c>
      <x:c r="AY423" s="58" t="str">
        <x:f>IF(OR(A423="",AQ423=0),"",STDEVP(BI423:INDEX(BI423:CR423,1,'Настройки'!$B$3)))</x:f>
      </x:c>
      <x:c r="AZ423" s="61" t="str">
        <x:f>IF(OR(A423="",AQ423&lt;'Настройки'!$B$12,AX423&lt;=0,AND('Настройки'!$B$10="Блокировать",COUNTIF(F423:INDEX(F423:AO423,1,'Настройки'!$B$3),"&lt;0")&gt;0)),"",AY423/ABS(AX423))</x:f>
      </x:c>
      <x:c r="BA423" s="49" t="str">
        <x:f>IF(A423="","",IF(AND('Настройки'!$B$10="Блокировать",COUNTIF(F423:INDEX(F423:AO423,1,'Настройки'!$B$3),"&lt;0")&gt;0),"Не определён",IF(AQ423&lt;'Настройки'!$B$12,"Не определён",IF(AX423=0,"Нет спроса",IF(AX423&lt;0,"Не определён",IF(AZ423&lt;='Настройки'!$B$7,"X",IF(AZ423&lt;='Настройки'!$B$8,"Y","Z")))))))</x:f>
      </x:c>
      <x:c r="BB423" s="49" t="str">
        <x:f>IF(OR(A423="",LEN(AW423)&lt;&gt;1,LEN(BA423)&lt;&gt;1),"",AW423&amp;BA423)</x:f>
      </x:c>
      <x:c r="BC423" s="61" t="str">
        <x:f>IF(OR(A423="",AQ423=0),"",(COUNT(BI423:INDEX(BI423:CR423,1,'Настройки'!$B$3))-COUNT(CS423:INDEX(CS423:EB423,1,'Настройки'!$B$3)))/AQ423)</x:f>
      </x:c>
      <x:c r="BD423" s="64" t="str">
        <x:f>IF(OR(A423="",COUNT(CS423:INDEX(CS423:EB423,1,'Настройки'!$B$3))=0),"",AQ423/COUNT(CS423:INDEX(CS423:EB423,1,'Настройки'!$B$3)))</x:f>
      </x:c>
      <x:c r="BE423" s="64" t="str">
        <x:f>IF(OR(A423="",COUNT(CS423:INDEX(CS423:EB423,1,'Настройки'!$B$3))=0),"",IF(AVERAGE(CS423:INDEX(CS423:EB423,1,'Настройки'!$B$3))=0,"",(STDEVP(CS423:INDEX(CS423:EB423,1,'Настройки'!$B$3))/ABS(AVERAGE(CS423:INDEX(CS423:EB423,1,'Настройки'!$B$3))))^2))</x:f>
      </x:c>
      <x:c r="BF423" s="49" t="str">
        <x:f>IF(A423="","",IF(AQ423&lt;3,"Недостаточно",IF(AQ423&lt;6,"Предварительный","Обычный")))</x:f>
      </x:c>
      <x:c r="BG423" s="49" t="str">
        <x:f>IF(A423="","",IF(COUNTIF(F423:INDEX(F423:AO423,1,'Настройки'!$B$3),"&lt;0")&gt;0,IF('Настройки'!$B$10="Блокировать","Отрицательный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"),"")&amp;IF(AQ423&lt;3,"Недостаточно истории. ",IF(AQ423&lt;6,"Предварительная классификация. ",""))&amp;IF(AX423=0,"Нет спроса за горизонт. ","")&amp;IF(AZ423&gt;'Настройки'!$B$11,"Экстремальная вариативность. ",""))</x:f>
      </x:c>
      <x:c r="BH423" s="49" t="str">
        <x:f>IF(A423="","",IFERROR(VLOOKUP(BB423,'Настройки'!$D$3:$E$11,2,FALSE),"Сначала проверьте исходные данные и историю спроса.")&amp;" Уточните срок поставки, MOQ и критичность.")</x:f>
      </x:c>
      <x:c r="BI423" s="50" t="str">
        <x:f>IF(1&gt;'Настройки'!$B$3,"",IF(ISBLANK(F423),IF('Настройки'!$B$9="Нулевой спрос",0,""),IF(F423&lt;0,IF('Настройки'!$B$10="Исключить","",IF('Настройки'!$B$10="Абсолютные значения",ABS(F423),F423)),F423)))</x:f>
      </x:c>
      <x:c r="BJ423" s="50" t="str">
        <x:f>IF(2&gt;'Настройки'!$B$3,"",IF(ISBLANK(G423),IF('Настройки'!$B$9="Нулевой спрос",0,""),IF(G423&lt;0,IF('Настройки'!$B$10="Исключить","",IF('Настройки'!$B$10="Абсолютные значения",ABS(G423),G423)),G423)))</x:f>
      </x:c>
      <x:c r="BK423" s="50" t="str">
        <x:f>IF(3&gt;'Настройки'!$B$3,"",IF(ISBLANK(H423),IF('Настройки'!$B$9="Нулевой спрос",0,""),IF(H423&lt;0,IF('Настройки'!$B$10="Исключить","",IF('Настройки'!$B$10="Абсолютные значения",ABS(H423),H423)),H423)))</x:f>
      </x:c>
      <x:c r="BL423" s="50" t="str">
        <x:f>IF(4&gt;'Настройки'!$B$3,"",IF(ISBLANK(I423),IF('Настройки'!$B$9="Нулевой спрос",0,""),IF(I423&lt;0,IF('Настройки'!$B$10="Исключить","",IF('Настройки'!$B$10="Абсолютные значения",ABS(I423),I423)),I423)))</x:f>
      </x:c>
      <x:c r="BM423" s="50" t="str">
        <x:f>IF(5&gt;'Настройки'!$B$3,"",IF(ISBLANK(J423),IF('Настройки'!$B$9="Нулевой спрос",0,""),IF(J423&lt;0,IF('Настройки'!$B$10="Исключить","",IF('Настройки'!$B$10="Абсолютные значения",ABS(J423),J423)),J423)))</x:f>
      </x:c>
      <x:c r="BN423" s="50" t="str">
        <x:f>IF(6&gt;'Настройки'!$B$3,"",IF(ISBLANK(K423),IF('Настройки'!$B$9="Нулевой спрос",0,""),IF(K423&lt;0,IF('Настройки'!$B$10="Исключить","",IF('Настройки'!$B$10="Абсолютные значения",ABS(K423),K423)),K423)))</x:f>
      </x:c>
      <x:c r="BO423" s="50" t="str">
        <x:f>IF(7&gt;'Настройки'!$B$3,"",IF(ISBLANK(L423),IF('Настройки'!$B$9="Нулевой спрос",0,""),IF(L423&lt;0,IF('Настройки'!$B$10="Исключить","",IF('Настройки'!$B$10="Абсолютные значения",ABS(L423),L423)),L423)))</x:f>
      </x:c>
      <x:c r="BP423" s="50" t="str">
        <x:f>IF(8&gt;'Настройки'!$B$3,"",IF(ISBLANK(M423),IF('Настройки'!$B$9="Нулевой спрос",0,""),IF(M423&lt;0,IF('Настройки'!$B$10="Исключить","",IF('Настройки'!$B$10="Абсолютные значения",ABS(M423),M423)),M423)))</x:f>
      </x:c>
      <x:c r="BQ423" s="50" t="str">
        <x:f>IF(9&gt;'Настройки'!$B$3,"",IF(ISBLANK(N423),IF('Настройки'!$B$9="Нулевой спрос",0,""),IF(N423&lt;0,IF('Настройки'!$B$10="Исключить","",IF('Настройки'!$B$10="Абсолютные значения",ABS(N423),N423)),N423)))</x:f>
      </x:c>
      <x:c r="BR423" s="50" t="str">
        <x:f>IF(10&gt;'Настройки'!$B$3,"",IF(ISBLANK(O423),IF('Настройки'!$B$9="Нулевой спрос",0,""),IF(O423&lt;0,IF('Настройки'!$B$10="Исключить","",IF('Настройки'!$B$10="Абсолютные значения",ABS(O423),O423)),O423)))</x:f>
      </x:c>
      <x:c r="BS423" s="50" t="str">
        <x:f>IF(11&gt;'Настройки'!$B$3,"",IF(ISBLANK(P423),IF('Настройки'!$B$9="Нулевой спрос",0,""),IF(P423&lt;0,IF('Настройки'!$B$10="Исключить","",IF('Настройки'!$B$10="Абсолютные значения",ABS(P423),P423)),P423)))</x:f>
      </x:c>
      <x:c r="BT423" s="50" t="str">
        <x:f>IF(12&gt;'Настройки'!$B$3,"",IF(ISBLANK(Q423),IF('Настройки'!$B$9="Нулевой спрос",0,""),IF(Q423&lt;0,IF('Настройки'!$B$10="Исключить","",IF('Настройки'!$B$10="Абсолютные значения",ABS(Q423),Q423)),Q423)))</x:f>
      </x:c>
      <x:c r="BU423" s="50" t="str">
        <x:f>IF(13&gt;'Настройки'!$B$3,"",IF(ISBLANK(R423),IF('Настройки'!$B$9="Нулевой спрос",0,""),IF(R423&lt;0,IF('Настройки'!$B$10="Исключить","",IF('Настройки'!$B$10="Абсолютные значения",ABS(R423),R423)),R423)))</x:f>
      </x:c>
      <x:c r="BV423" s="50" t="str">
        <x:f>IF(14&gt;'Настройки'!$B$3,"",IF(ISBLANK(S423),IF('Настройки'!$B$9="Нулевой спрос",0,""),IF(S423&lt;0,IF('Настройки'!$B$10="Исключить","",IF('Настройки'!$B$10="Абсолютные значения",ABS(S423),S423)),S423)))</x:f>
      </x:c>
      <x:c r="BW423" s="50" t="str">
        <x:f>IF(15&gt;'Настройки'!$B$3,"",IF(ISBLANK(T423),IF('Настройки'!$B$9="Нулевой спрос",0,""),IF(T423&lt;0,IF('Настройки'!$B$10="Исключить","",IF('Настройки'!$B$10="Абсолютные значения",ABS(T423),T423)),T423)))</x:f>
      </x:c>
      <x:c r="BX423" s="50" t="str">
        <x:f>IF(16&gt;'Настройки'!$B$3,"",IF(ISBLANK(U423),IF('Настройки'!$B$9="Нулевой спрос",0,""),IF(U423&lt;0,IF('Настройки'!$B$10="Исключить","",IF('Настройки'!$B$10="Абсолютные значения",ABS(U423),U423)),U423)))</x:f>
      </x:c>
      <x:c r="BY423" s="50" t="str">
        <x:f>IF(17&gt;'Настройки'!$B$3,"",IF(ISBLANK(V423),IF('Настройки'!$B$9="Нулевой спрос",0,""),IF(V423&lt;0,IF('Настройки'!$B$10="Исключить","",IF('Настройки'!$B$10="Абсолютные значения",ABS(V423),V423)),V423)))</x:f>
      </x:c>
      <x:c r="BZ423" s="50" t="str">
        <x:f>IF(18&gt;'Настройки'!$B$3,"",IF(ISBLANK(W423),IF('Настройки'!$B$9="Нулевой спрос",0,""),IF(W423&lt;0,IF('Настройки'!$B$10="Исключить","",IF('Настройки'!$B$10="Абсолютные значения",ABS(W423),W423)),W423)))</x:f>
      </x:c>
      <x:c r="CA423" s="50" t="str">
        <x:f>IF(19&gt;'Настройки'!$B$3,"",IF(ISBLANK(X423),IF('Настройки'!$B$9="Нулевой спрос",0,""),IF(X423&lt;0,IF('Настройки'!$B$10="Исключить","",IF('Настройки'!$B$10="Абсолютные значения",ABS(X423),X423)),X423)))</x:f>
      </x:c>
      <x:c r="CB423" s="50" t="str">
        <x:f>IF(20&gt;'Настройки'!$B$3,"",IF(ISBLANK(Y423),IF('Настройки'!$B$9="Нулевой спрос",0,""),IF(Y423&lt;0,IF('Настройки'!$B$10="Исключить","",IF('Настройки'!$B$10="Абсолютные значения",ABS(Y423),Y423)),Y423)))</x:f>
      </x:c>
      <x:c r="CC423" s="50" t="str">
        <x:f>IF(21&gt;'Настройки'!$B$3,"",IF(ISBLANK(Z423),IF('Настройки'!$B$9="Нулевой спрос",0,""),IF(Z423&lt;0,IF('Настройки'!$B$10="Исключить","",IF('Настройки'!$B$10="Абсолютные значения",ABS(Z423),Z423)),Z423)))</x:f>
      </x:c>
      <x:c r="CD423" s="50" t="str">
        <x:f>IF(22&gt;'Настройки'!$B$3,"",IF(ISBLANK(AA423),IF('Настройки'!$B$9="Нулевой спрос",0,""),IF(AA423&lt;0,IF('Настройки'!$B$10="Исключить","",IF('Настройки'!$B$10="Абсолютные значения",ABS(AA423),AA423)),AA423)))</x:f>
      </x:c>
      <x:c r="CE423" s="50" t="str">
        <x:f>IF(23&gt;'Настройки'!$B$3,"",IF(ISBLANK(AB423),IF('Настройки'!$B$9="Нулевой спрос",0,""),IF(AB423&lt;0,IF('Настройки'!$B$10="Исключить","",IF('Настройки'!$B$10="Абсолютные значения",ABS(AB423),AB423)),AB423)))</x:f>
      </x:c>
      <x:c r="CF423" s="50" t="str">
        <x:f>IF(24&gt;'Настройки'!$B$3,"",IF(ISBLANK(AC423),IF('Настройки'!$B$9="Нулевой спрос",0,""),IF(AC423&lt;0,IF('Настройки'!$B$10="Исключить","",IF('Настройки'!$B$10="Абсолютные значения",ABS(AC423),AC423)),AC423)))</x:f>
      </x:c>
      <x:c r="CG423" s="50" t="str">
        <x:f>IF(25&gt;'Настройки'!$B$3,"",IF(ISBLANK(AD423),IF('Настройки'!$B$9="Нулевой спрос",0,""),IF(AD423&lt;0,IF('Настройки'!$B$10="Исключить","",IF('Настройки'!$B$10="Абсолютные значения",ABS(AD423),AD423)),AD423)))</x:f>
      </x:c>
      <x:c r="CH423" s="50" t="str">
        <x:f>IF(26&gt;'Настройки'!$B$3,"",IF(ISBLANK(AE423),IF('Настройки'!$B$9="Нулевой спрос",0,""),IF(AE423&lt;0,IF('Настройки'!$B$10="Исключить","",IF('Настройки'!$B$10="Абсолютные значения",ABS(AE423),AE423)),AE423)))</x:f>
      </x:c>
      <x:c r="CI423" s="50" t="str">
        <x:f>IF(27&gt;'Настройки'!$B$3,"",IF(ISBLANK(AF423),IF('Настройки'!$B$9="Нулевой спрос",0,""),IF(AF423&lt;0,IF('Настройки'!$B$10="Исключить","",IF('Настройки'!$B$10="Абсолютные значения",ABS(AF423),AF423)),AF423)))</x:f>
      </x:c>
      <x:c r="CJ423" s="50" t="str">
        <x:f>IF(28&gt;'Настройки'!$B$3,"",IF(ISBLANK(AG423),IF('Настройки'!$B$9="Нулевой спрос",0,""),IF(AG423&lt;0,IF('Настройки'!$B$10="Исключить","",IF('Настройки'!$B$10="Абсолютные значения",ABS(AG423),AG423)),AG423)))</x:f>
      </x:c>
      <x:c r="CK423" s="50" t="str">
        <x:f>IF(29&gt;'Настройки'!$B$3,"",IF(ISBLANK(AH423),IF('Настройки'!$B$9="Нулевой спрос",0,""),IF(AH423&lt;0,IF('Настройки'!$B$10="Исключить","",IF('Настройки'!$B$10="Абсолютные значения",ABS(AH423),AH423)),AH423)))</x:f>
      </x:c>
      <x:c r="CL423" s="50" t="str">
        <x:f>IF(30&gt;'Настройки'!$B$3,"",IF(ISBLANK(AI423),IF('Настройки'!$B$9="Нулевой спрос",0,""),IF(AI423&lt;0,IF('Настройки'!$B$10="Исключить","",IF('Настройки'!$B$10="Абсолютные значения",ABS(AI423),AI423)),AI423)))</x:f>
      </x:c>
      <x:c r="CM423" s="50" t="str">
        <x:f>IF(31&gt;'Настройки'!$B$3,"",IF(ISBLANK(AJ423),IF('Настройки'!$B$9="Нулевой спрос",0,""),IF(AJ423&lt;0,IF('Настройки'!$B$10="Исключить","",IF('Настройки'!$B$10="Абсолютные значения",ABS(AJ423),AJ423)),AJ423)))</x:f>
      </x:c>
      <x:c r="CN423" s="50" t="str">
        <x:f>IF(32&gt;'Настройки'!$B$3,"",IF(ISBLANK(AK423),IF('Настройки'!$B$9="Нулевой спрос",0,""),IF(AK423&lt;0,IF('Настройки'!$B$10="Исключить","",IF('Настройки'!$B$10="Абсолютные значения",ABS(AK423),AK423)),AK423)))</x:f>
      </x:c>
      <x:c r="CO423" s="50" t="str">
        <x:f>IF(33&gt;'Настройки'!$B$3,"",IF(ISBLANK(AL423),IF('Настройки'!$B$9="Нулевой спрос",0,""),IF(AL423&lt;0,IF('Настройки'!$B$10="Исключить","",IF('Настройки'!$B$10="Абсолютные значения",ABS(AL423),AL423)),AL423)))</x:f>
      </x:c>
      <x:c r="CP423" s="50" t="str">
        <x:f>IF(34&gt;'Настройки'!$B$3,"",IF(ISBLANK(AM423),IF('Настройки'!$B$9="Нулевой спрос",0,""),IF(AM423&lt;0,IF('Настройки'!$B$10="Исключить","",IF('Настройки'!$B$10="Абсолютные значения",ABS(AM423),AM423)),AM423)))</x:f>
      </x:c>
      <x:c r="CQ423" s="50" t="str">
        <x:f>IF(35&gt;'Настройки'!$B$3,"",IF(ISBLANK(AN423),IF('Настройки'!$B$9="Нулевой спрос",0,""),IF(AN423&lt;0,IF('Настройки'!$B$10="Исключить","",IF('Настройки'!$B$10="Абсолютные значения",ABS(AN423),AN423)),AN423)))</x:f>
      </x:c>
      <x:c r="CR423" s="50" t="str">
        <x:f>IF(36&gt;'Настройки'!$B$3,"",IF(ISBLANK(AO423),IF('Настройки'!$B$9="Нулевой спрос",0,""),IF(AO423&lt;0,IF('Настройки'!$B$10="Исключить","",IF('Настройки'!$B$10="Абсолютные значения",ABS(AO423),AO423)),AO423)))</x:f>
      </x:c>
      <x:c r="CS423" s="50" t="str">
        <x:f>IF(OR(1&gt;'Настройки'!$B$3,ISBLANK(BI423),BI423=0),"",BI423)</x:f>
      </x:c>
      <x:c r="CT423" s="50" t="str">
        <x:f>IF(OR(2&gt;'Настройки'!$B$3,ISBLANK(BJ423),BJ423=0),"",BJ423)</x:f>
      </x:c>
      <x:c r="CU423" s="50" t="str">
        <x:f>IF(OR(3&gt;'Настройки'!$B$3,ISBLANK(BK423),BK423=0),"",BK423)</x:f>
      </x:c>
      <x:c r="CV423" s="50" t="str">
        <x:f>IF(OR(4&gt;'Настройки'!$B$3,ISBLANK(BL423),BL423=0),"",BL423)</x:f>
      </x:c>
      <x:c r="CW423" s="50" t="str">
        <x:f>IF(OR(5&gt;'Настройки'!$B$3,ISBLANK(BM423),BM423=0),"",BM423)</x:f>
      </x:c>
      <x:c r="CX423" s="50" t="str">
        <x:f>IF(OR(6&gt;'Настройки'!$B$3,ISBLANK(BN423),BN423=0),"",BN423)</x:f>
      </x:c>
      <x:c r="CY423" s="50" t="str">
        <x:f>IF(OR(7&gt;'Настройки'!$B$3,ISBLANK(BO423),BO423=0),"",BO423)</x:f>
      </x:c>
      <x:c r="CZ423" s="50" t="str">
        <x:f>IF(OR(8&gt;'Настройки'!$B$3,ISBLANK(BP423),BP423=0),"",BP423)</x:f>
      </x:c>
      <x:c r="DA423" s="50" t="str">
        <x:f>IF(OR(9&gt;'Настройки'!$B$3,ISBLANK(BQ423),BQ423=0),"",BQ423)</x:f>
      </x:c>
      <x:c r="DB423" s="50" t="str">
        <x:f>IF(OR(10&gt;'Настройки'!$B$3,ISBLANK(BR423),BR423=0),"",BR423)</x:f>
      </x:c>
      <x:c r="DC423" s="50" t="str">
        <x:f>IF(OR(11&gt;'Настройки'!$B$3,ISBLANK(BS423),BS423=0),"",BS423)</x:f>
      </x:c>
      <x:c r="DD423" s="50" t="str">
        <x:f>IF(OR(12&gt;'Настройки'!$B$3,ISBLANK(BT423),BT423=0),"",BT423)</x:f>
      </x:c>
      <x:c r="DE423" s="50" t="str">
        <x:f>IF(OR(13&gt;'Настройки'!$B$3,ISBLANK(BU423),BU423=0),"",BU423)</x:f>
      </x:c>
      <x:c r="DF423" s="50" t="str">
        <x:f>IF(OR(14&gt;'Настройки'!$B$3,ISBLANK(BV423),BV423=0),"",BV423)</x:f>
      </x:c>
      <x:c r="DG423" s="50" t="str">
        <x:f>IF(OR(15&gt;'Настройки'!$B$3,ISBLANK(BW423),BW423=0),"",BW423)</x:f>
      </x:c>
      <x:c r="DH423" s="50" t="str">
        <x:f>IF(OR(16&gt;'Настройки'!$B$3,ISBLANK(BX423),BX423=0),"",BX423)</x:f>
      </x:c>
      <x:c r="DI423" s="50" t="str">
        <x:f>IF(OR(17&gt;'Настройки'!$B$3,ISBLANK(BY423),BY423=0),"",BY423)</x:f>
      </x:c>
      <x:c r="DJ423" s="50" t="str">
        <x:f>IF(OR(18&gt;'Настройки'!$B$3,ISBLANK(BZ423),BZ423=0),"",BZ423)</x:f>
      </x:c>
      <x:c r="DK423" s="50" t="str">
        <x:f>IF(OR(19&gt;'Настройки'!$B$3,ISBLANK(CA423),CA423=0),"",CA423)</x:f>
      </x:c>
      <x:c r="DL423" s="50" t="str">
        <x:f>IF(OR(20&gt;'Настройки'!$B$3,ISBLANK(CB423),CB423=0),"",CB423)</x:f>
      </x:c>
      <x:c r="DM423" s="50" t="str">
        <x:f>IF(OR(21&gt;'Настройки'!$B$3,ISBLANK(CC423),CC423=0),"",CC423)</x:f>
      </x:c>
      <x:c r="DN423" s="50" t="str">
        <x:f>IF(OR(22&gt;'Настройки'!$B$3,ISBLANK(CD423),CD423=0),"",CD423)</x:f>
      </x:c>
      <x:c r="DO423" s="50" t="str">
        <x:f>IF(OR(23&gt;'Настройки'!$B$3,ISBLANK(CE423),CE423=0),"",CE423)</x:f>
      </x:c>
      <x:c r="DP423" s="50" t="str">
        <x:f>IF(OR(24&gt;'Настройки'!$B$3,ISBLANK(CF423),CF423=0),"",CF423)</x:f>
      </x:c>
      <x:c r="DQ423" s="50" t="str">
        <x:f>IF(OR(25&gt;'Настройки'!$B$3,ISBLANK(CG423),CG423=0),"",CG423)</x:f>
      </x:c>
      <x:c r="DR423" s="50" t="str">
        <x:f>IF(OR(26&gt;'Настройки'!$B$3,ISBLANK(CH423),CH423=0),"",CH423)</x:f>
      </x:c>
      <x:c r="DS423" s="50" t="str">
        <x:f>IF(OR(27&gt;'Настройки'!$B$3,ISBLANK(CI423),CI423=0),"",CI423)</x:f>
      </x:c>
      <x:c r="DT423" s="50" t="str">
        <x:f>IF(OR(28&gt;'Настройки'!$B$3,ISBLANK(CJ423),CJ423=0),"",CJ423)</x:f>
      </x:c>
      <x:c r="DU423" s="50" t="str">
        <x:f>IF(OR(29&gt;'Настройки'!$B$3,ISBLANK(CK423),CK423=0),"",CK423)</x:f>
      </x:c>
      <x:c r="DV423" s="50" t="str">
        <x:f>IF(OR(30&gt;'Настройки'!$B$3,ISBLANK(CL423),CL423=0),"",CL423)</x:f>
      </x:c>
      <x:c r="DW423" s="50" t="str">
        <x:f>IF(OR(31&gt;'Настройки'!$B$3,ISBLANK(CM423),CM423=0),"",CM423)</x:f>
      </x:c>
      <x:c r="DX423" s="50" t="str">
        <x:f>IF(OR(32&gt;'Настройки'!$B$3,ISBLANK(CN423),CN423=0),"",CN423)</x:f>
      </x:c>
      <x:c r="DY423" s="50" t="str">
        <x:f>IF(OR(33&gt;'Настройки'!$B$3,ISBLANK(CO423),CO423=0),"",CO423)</x:f>
      </x:c>
      <x:c r="DZ423" s="50" t="str">
        <x:f>IF(OR(34&gt;'Настройки'!$B$3,ISBLANK(CP423),CP423=0),"",CP423)</x:f>
      </x:c>
      <x:c r="EA423" s="50" t="str">
        <x:f>IF(OR(35&gt;'Настройки'!$B$3,ISBLANK(CQ423),CQ423=0),"",CQ423)</x:f>
      </x:c>
      <x:c r="EB423" s="50" t="str">
        <x:f>IF(OR(36&gt;'Настройки'!$B$3,ISBLANK(CR423),CR423=0),"",CR423)</x:f>
      </x:c>
      <x:c r="EC423" s="50" t="str">
        <x:f>IF(A423="","",IF(OR(BB423="AZ",BB423="BZ"),10000+ROW(),IF(AZ423&gt;'Настройки'!$B$11,20000+ROW(),IF(BF423&lt;&gt;"Обычный",30000+ROW(),IF(AX423&lt;=0,40000+ROW(),"")))))</x:f>
      </x:c>
      <x:c r="ED423" s="50" t="str">
        <x:f>IF(EC423="","",COUNTIFS($EC$2:$EC$1001,"&gt;0",$EC$2:$EC$1001,"&lt;"&amp;EC423)+1)</x:f>
      </x:c>
    </x:row>
    <x:row r="424">
      <x:c r="A424" s="115"/>
      <x:c r="B424" s="115"/>
      <x:c r="C424" s="115"/>
      <x:c r="D424" s="118"/>
      <x:c r="E424" s="118"/>
      <x:c r="F424" s="118"/>
      <x:c r="G424" s="118"/>
      <x:c r="H424" s="118"/>
      <x:c r="I424" s="118"/>
      <x:c r="J424" s="118"/>
      <x:c r="K424" s="118"/>
      <x:c r="L424" s="118"/>
      <x:c r="M424" s="118"/>
      <x:c r="N424" s="118"/>
      <x:c r="O424" s="118"/>
      <x:c r="P424" s="118"/>
      <x:c r="Q424" s="118"/>
      <x:c r="R424" s="118"/>
      <x:c r="S424" s="118"/>
      <x:c r="T424" s="118"/>
      <x:c r="U424" s="118"/>
      <x:c r="V424" s="118"/>
      <x:c r="W424" s="118"/>
      <x:c r="X424" s="118"/>
      <x:c r="Y424" s="118"/>
      <x:c r="Z424" s="118"/>
      <x:c r="AA424" s="118"/>
      <x:c r="AB424" s="118"/>
      <x:c r="AC424" s="118"/>
      <x:c r="AD424" s="118"/>
      <x:c r="AE424" s="118"/>
      <x:c r="AF424" s="118"/>
      <x:c r="AG424" s="118"/>
      <x:c r="AH424" s="118"/>
      <x:c r="AI424" s="118"/>
      <x:c r="AJ424" s="118"/>
      <x:c r="AK424" s="118"/>
      <x:c r="AL424" s="118"/>
      <x:c r="AM424" s="118"/>
      <x:c r="AN424" s="118"/>
      <x:c r="AO424" s="118"/>
      <x:c r="AP424" s="115"/>
      <x:c r="AQ424" s="49" t="str">
        <x:f>IF(A424="","",COUNT(BI424:INDEX(BI424:CR424,1,'Настройки'!$B$3)))</x:f>
      </x:c>
      <x:c r="AR424" s="49" t="str">
        <x:f>IF(A424="","",SUM(BI424:INDEX(BI424:CR424,1,'Настройки'!$B$3)))</x:f>
      </x:c>
      <x:c r="AS424" s="58" t="str">
        <x:f>IF(A424="","",IF('Настройки'!$B$4="Стоимость потребления",AR424*D424,IF('Настройки'!$B$4="Количество",AR424,E424)))</x:f>
      </x:c>
      <x:c r="AT424" s="61" t="str">
        <x:f>IF(OR(A424="",AS424&lt;0,SUM($AS$2:$AS$1001)&lt;=0),"",AS424/SUM($AS$2:$AS$1001))</x:f>
      </x:c>
      <x:c r="AU424" s="61" t="str">
        <x:f>IF(OR(A424="",AS424&lt;0,SUM($AS$2:$AS$1001)&lt;=0),"",SUMIFS($AS$2:$AS$1001,$AS$2:$AS$1001,"&gt;"&amp;AS424)/SUM($AS$2:$AS$1001))</x:f>
      </x:c>
      <x:c r="AV424" s="61" t="str">
        <x:f>IF(OR(A424="",AS424&lt;0,SUM($AS$2:$AS$1001)&lt;=0),"",SUMIFS($AS$2:$AS$1001,$AS$2:$AS$1001,"&gt;="&amp;AS424)/SUM($AS$2:$AS$1001))</x:f>
      </x:c>
      <x:c r="AW424" s="49" t="str">
        <x:f>IF(A424="","",IF(SUM($AS$2:$AS$1001)&lt;=0,"Не определён",IF(AS424&lt;0,"Исключение",IF(AU424&lt;'Настройки'!$B$5,"A",IF(AU424&lt;'Настройки'!$B$6,"B","C")))))</x:f>
      </x:c>
      <x:c r="AX424" s="58" t="str">
        <x:f>IF(A424="","",IF(AQ424=0,"",AVERAGE(BI424:INDEX(BI424:CR424,1,'Настройки'!$B$3))))</x:f>
      </x:c>
      <x:c r="AY424" s="58" t="str">
        <x:f>IF(OR(A424="",AQ424=0),"",STDEVP(BI424:INDEX(BI424:CR424,1,'Настройки'!$B$3)))</x:f>
      </x:c>
      <x:c r="AZ424" s="61" t="str">
        <x:f>IF(OR(A424="",AQ424&lt;'Настройки'!$B$12,AX424&lt;=0,AND('Настройки'!$B$10="Блокировать",COUNTIF(F424:INDEX(F424:AO424,1,'Настройки'!$B$3),"&lt;0")&gt;0)),"",AY424/ABS(AX424))</x:f>
      </x:c>
      <x:c r="BA424" s="49" t="str">
        <x:f>IF(A424="","",IF(AND('Настройки'!$B$10="Блокировать",COUNTIF(F424:INDEX(F424:AO424,1,'Настройки'!$B$3),"&lt;0")&gt;0),"Не определён",IF(AQ424&lt;'Настройки'!$B$12,"Не определён",IF(AX424=0,"Нет спроса",IF(AX424&lt;0,"Не определён",IF(AZ424&lt;='Настройки'!$B$7,"X",IF(AZ424&lt;='Настройки'!$B$8,"Y","Z")))))))</x:f>
      </x:c>
      <x:c r="BB424" s="49" t="str">
        <x:f>IF(OR(A424="",LEN(AW424)&lt;&gt;1,LEN(BA424)&lt;&gt;1),"",AW424&amp;BA424)</x:f>
      </x:c>
      <x:c r="BC424" s="61" t="str">
        <x:f>IF(OR(A424="",AQ424=0),"",(COUNT(BI424:INDEX(BI424:CR424,1,'Настройки'!$B$3))-COUNT(CS424:INDEX(CS424:EB424,1,'Настройки'!$B$3)))/AQ424)</x:f>
      </x:c>
      <x:c r="BD424" s="64" t="str">
        <x:f>IF(OR(A424="",COUNT(CS424:INDEX(CS424:EB424,1,'Настройки'!$B$3))=0),"",AQ424/COUNT(CS424:INDEX(CS424:EB424,1,'Настройки'!$B$3)))</x:f>
      </x:c>
      <x:c r="BE424" s="64" t="str">
        <x:f>IF(OR(A424="",COUNT(CS424:INDEX(CS424:EB424,1,'Настройки'!$B$3))=0),"",IF(AVERAGE(CS424:INDEX(CS424:EB424,1,'Настройки'!$B$3))=0,"",(STDEVP(CS424:INDEX(CS424:EB424,1,'Настройки'!$B$3))/ABS(AVERAGE(CS424:INDEX(CS424:EB424,1,'Настройки'!$B$3))))^2))</x:f>
      </x:c>
      <x:c r="BF424" s="49" t="str">
        <x:f>IF(A424="","",IF(AQ424&lt;3,"Недостаточно",IF(AQ424&lt;6,"Предварительный","Обычный")))</x:f>
      </x:c>
      <x:c r="BG424" s="49" t="str">
        <x:f>IF(A424="","",IF(COUNTIF(F424:INDEX(F424:AO424,1,'Настройки'!$B$3),"&lt;0")&gt;0,IF('Настройки'!$B$10="Блокировать","Отрицательный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"),"")&amp;IF(AQ424&lt;3,"Недостаточно истории. ",IF(AQ424&lt;6,"Предварительная классификация. ",""))&amp;IF(AX424=0,"Нет спроса за горизонт. ","")&amp;IF(AZ424&gt;'Настройки'!$B$11,"Экстремальная вариативность. ",""))</x:f>
      </x:c>
      <x:c r="BH424" s="49" t="str">
        <x:f>IF(A424="","",IFERROR(VLOOKUP(BB424,'Настройки'!$D$3:$E$11,2,FALSE),"Сначала проверьте исходные данные и историю спроса.")&amp;" Уточните срок поставки, MOQ и критичность.")</x:f>
      </x:c>
      <x:c r="BI424" s="50" t="str">
        <x:f>IF(1&gt;'Настройки'!$B$3,"",IF(ISBLANK(F424),IF('Настройки'!$B$9="Нулевой спрос",0,""),IF(F424&lt;0,IF('Настройки'!$B$10="Исключить","",IF('Настройки'!$B$10="Абсолютные значения",ABS(F424),F424)),F424)))</x:f>
      </x:c>
      <x:c r="BJ424" s="50" t="str">
        <x:f>IF(2&gt;'Настройки'!$B$3,"",IF(ISBLANK(G424),IF('Настройки'!$B$9="Нулевой спрос",0,""),IF(G424&lt;0,IF('Настройки'!$B$10="Исключить","",IF('Настройки'!$B$10="Абсолютные значения",ABS(G424),G424)),G424)))</x:f>
      </x:c>
      <x:c r="BK424" s="50" t="str">
        <x:f>IF(3&gt;'Настройки'!$B$3,"",IF(ISBLANK(H424),IF('Настройки'!$B$9="Нулевой спрос",0,""),IF(H424&lt;0,IF('Настройки'!$B$10="Исключить","",IF('Настройки'!$B$10="Абсолютные значения",ABS(H424),H424)),H424)))</x:f>
      </x:c>
      <x:c r="BL424" s="50" t="str">
        <x:f>IF(4&gt;'Настройки'!$B$3,"",IF(ISBLANK(I424),IF('Настройки'!$B$9="Нулевой спрос",0,""),IF(I424&lt;0,IF('Настройки'!$B$10="Исключить","",IF('Настройки'!$B$10="Абсолютные значения",ABS(I424),I424)),I424)))</x:f>
      </x:c>
      <x:c r="BM424" s="50" t="str">
        <x:f>IF(5&gt;'Настройки'!$B$3,"",IF(ISBLANK(J424),IF('Настройки'!$B$9="Нулевой спрос",0,""),IF(J424&lt;0,IF('Настройки'!$B$10="Исключить","",IF('Настройки'!$B$10="Абсолютные значения",ABS(J424),J424)),J424)))</x:f>
      </x:c>
      <x:c r="BN424" s="50" t="str">
        <x:f>IF(6&gt;'Настройки'!$B$3,"",IF(ISBLANK(K424),IF('Настройки'!$B$9="Нулевой спрос",0,""),IF(K424&lt;0,IF('Настройки'!$B$10="Исключить","",IF('Настройки'!$B$10="Абсолютные значения",ABS(K424),K424)),K424)))</x:f>
      </x:c>
      <x:c r="BO424" s="50" t="str">
        <x:f>IF(7&gt;'Настройки'!$B$3,"",IF(ISBLANK(L424),IF('Настройки'!$B$9="Нулевой спрос",0,""),IF(L424&lt;0,IF('Настройки'!$B$10="Исключить","",IF('Настройки'!$B$10="Абсолютные значения",ABS(L424),L424)),L424)))</x:f>
      </x:c>
      <x:c r="BP424" s="50" t="str">
        <x:f>IF(8&gt;'Настройки'!$B$3,"",IF(ISBLANK(M424),IF('Настройки'!$B$9="Нулевой спрос",0,""),IF(M424&lt;0,IF('Настройки'!$B$10="Исключить","",IF('Настройки'!$B$10="Абсолютные значения",ABS(M424),M424)),M424)))</x:f>
      </x:c>
      <x:c r="BQ424" s="50" t="str">
        <x:f>IF(9&gt;'Настройки'!$B$3,"",IF(ISBLANK(N424),IF('Настройки'!$B$9="Нулевой спрос",0,""),IF(N424&lt;0,IF('Настройки'!$B$10="Исключить","",IF('Настройки'!$B$10="Абсолютные значения",ABS(N424),N424)),N424)))</x:f>
      </x:c>
      <x:c r="BR424" s="50" t="str">
        <x:f>IF(10&gt;'Настройки'!$B$3,"",IF(ISBLANK(O424),IF('Настройки'!$B$9="Нулевой спрос",0,""),IF(O424&lt;0,IF('Настройки'!$B$10="Исключить","",IF('Настройки'!$B$10="Абсолютные значения",ABS(O424),O424)),O424)))</x:f>
      </x:c>
      <x:c r="BS424" s="50" t="str">
        <x:f>IF(11&gt;'Настройки'!$B$3,"",IF(ISBLANK(P424),IF('Настройки'!$B$9="Нулевой спрос",0,""),IF(P424&lt;0,IF('Настройки'!$B$10="Исключить","",IF('Настройки'!$B$10="Абсолютные значения",ABS(P424),P424)),P424)))</x:f>
      </x:c>
      <x:c r="BT424" s="50" t="str">
        <x:f>IF(12&gt;'Настройки'!$B$3,"",IF(ISBLANK(Q424),IF('Настройки'!$B$9="Нулевой спрос",0,""),IF(Q424&lt;0,IF('Настройки'!$B$10="Исключить","",IF('Настройки'!$B$10="Абсолютные значения",ABS(Q424),Q424)),Q424)))</x:f>
      </x:c>
      <x:c r="BU424" s="50" t="str">
        <x:f>IF(13&gt;'Настройки'!$B$3,"",IF(ISBLANK(R424),IF('Настройки'!$B$9="Нулевой спрос",0,""),IF(R424&lt;0,IF('Настройки'!$B$10="Исключить","",IF('Настройки'!$B$10="Абсолютные значения",ABS(R424),R424)),R424)))</x:f>
      </x:c>
      <x:c r="BV424" s="50" t="str">
        <x:f>IF(14&gt;'Настройки'!$B$3,"",IF(ISBLANK(S424),IF('Настройки'!$B$9="Нулевой спрос",0,""),IF(S424&lt;0,IF('Настройки'!$B$10="Исключить","",IF('Настройки'!$B$10="Абсолютные значения",ABS(S424),S424)),S424)))</x:f>
      </x:c>
      <x:c r="BW424" s="50" t="str">
        <x:f>IF(15&gt;'Настройки'!$B$3,"",IF(ISBLANK(T424),IF('Настройки'!$B$9="Нулевой спрос",0,""),IF(T424&lt;0,IF('Настройки'!$B$10="Исключить","",IF('Настройки'!$B$10="Абсолютные значения",ABS(T424),T424)),T424)))</x:f>
      </x:c>
      <x:c r="BX424" s="50" t="str">
        <x:f>IF(16&gt;'Настройки'!$B$3,"",IF(ISBLANK(U424),IF('Настройки'!$B$9="Нулевой спрос",0,""),IF(U424&lt;0,IF('Настройки'!$B$10="Исключить","",IF('Настройки'!$B$10="Абсолютные значения",ABS(U424),U424)),U424)))</x:f>
      </x:c>
      <x:c r="BY424" s="50" t="str">
        <x:f>IF(17&gt;'Настройки'!$B$3,"",IF(ISBLANK(V424),IF('Настройки'!$B$9="Нулевой спрос",0,""),IF(V424&lt;0,IF('Настройки'!$B$10="Исключить","",IF('Настройки'!$B$10="Абсолютные значения",ABS(V424),V424)),V424)))</x:f>
      </x:c>
      <x:c r="BZ424" s="50" t="str">
        <x:f>IF(18&gt;'Настройки'!$B$3,"",IF(ISBLANK(W424),IF('Настройки'!$B$9="Нулевой спрос",0,""),IF(W424&lt;0,IF('Настройки'!$B$10="Исключить","",IF('Настройки'!$B$10="Абсолютные значения",ABS(W424),W424)),W424)))</x:f>
      </x:c>
      <x:c r="CA424" s="50" t="str">
        <x:f>IF(19&gt;'Настройки'!$B$3,"",IF(ISBLANK(X424),IF('Настройки'!$B$9="Нулевой спрос",0,""),IF(X424&lt;0,IF('Настройки'!$B$10="Исключить","",IF('Настройки'!$B$10="Абсолютные значения",ABS(X424),X424)),X424)))</x:f>
      </x:c>
      <x:c r="CB424" s="50" t="str">
        <x:f>IF(20&gt;'Настройки'!$B$3,"",IF(ISBLANK(Y424),IF('Настройки'!$B$9="Нулевой спрос",0,""),IF(Y424&lt;0,IF('Настройки'!$B$10="Исключить","",IF('Настройки'!$B$10="Абсолютные значения",ABS(Y424),Y424)),Y424)))</x:f>
      </x:c>
      <x:c r="CC424" s="50" t="str">
        <x:f>IF(21&gt;'Настройки'!$B$3,"",IF(ISBLANK(Z424),IF('Настройки'!$B$9="Нулевой спрос",0,""),IF(Z424&lt;0,IF('Настройки'!$B$10="Исключить","",IF('Настройки'!$B$10="Абсолютные значения",ABS(Z424),Z424)),Z424)))</x:f>
      </x:c>
      <x:c r="CD424" s="50" t="str">
        <x:f>IF(22&gt;'Настройки'!$B$3,"",IF(ISBLANK(AA424),IF('Настройки'!$B$9="Нулевой спрос",0,""),IF(AA424&lt;0,IF('Настройки'!$B$10="Исключить","",IF('Настройки'!$B$10="Абсолютные значения",ABS(AA424),AA424)),AA424)))</x:f>
      </x:c>
      <x:c r="CE424" s="50" t="str">
        <x:f>IF(23&gt;'Настройки'!$B$3,"",IF(ISBLANK(AB424),IF('Настройки'!$B$9="Нулевой спрос",0,""),IF(AB424&lt;0,IF('Настройки'!$B$10="Исключить","",IF('Настройки'!$B$10="Абсолютные значения",ABS(AB424),AB424)),AB424)))</x:f>
      </x:c>
      <x:c r="CF424" s="50" t="str">
        <x:f>IF(24&gt;'Настройки'!$B$3,"",IF(ISBLANK(AC424),IF('Настройки'!$B$9="Нулевой спрос",0,""),IF(AC424&lt;0,IF('Настройки'!$B$10="Исключить","",IF('Настройки'!$B$10="Абсолютные значения",ABS(AC424),AC424)),AC424)))</x:f>
      </x:c>
      <x:c r="CG424" s="50" t="str">
        <x:f>IF(25&gt;'Настройки'!$B$3,"",IF(ISBLANK(AD424),IF('Настройки'!$B$9="Нулевой спрос",0,""),IF(AD424&lt;0,IF('Настройки'!$B$10="Исключить","",IF('Настройки'!$B$10="Абсолютные значения",ABS(AD424),AD424)),AD424)))</x:f>
      </x:c>
      <x:c r="CH424" s="50" t="str">
        <x:f>IF(26&gt;'Настройки'!$B$3,"",IF(ISBLANK(AE424),IF('Настройки'!$B$9="Нулевой спрос",0,""),IF(AE424&lt;0,IF('Настройки'!$B$10="Исключить","",IF('Настройки'!$B$10="Абсолютные значения",ABS(AE424),AE424)),AE424)))</x:f>
      </x:c>
      <x:c r="CI424" s="50" t="str">
        <x:f>IF(27&gt;'Настройки'!$B$3,"",IF(ISBLANK(AF424),IF('Настройки'!$B$9="Нулевой спрос",0,""),IF(AF424&lt;0,IF('Настройки'!$B$10="Исключить","",IF('Настройки'!$B$10="Абсолютные значения",ABS(AF424),AF424)),AF424)))</x:f>
      </x:c>
      <x:c r="CJ424" s="50" t="str">
        <x:f>IF(28&gt;'Настройки'!$B$3,"",IF(ISBLANK(AG424),IF('Настройки'!$B$9="Нулевой спрос",0,""),IF(AG424&lt;0,IF('Настройки'!$B$10="Исключить","",IF('Настройки'!$B$10="Абсолютные значения",ABS(AG424),AG424)),AG424)))</x:f>
      </x:c>
      <x:c r="CK424" s="50" t="str">
        <x:f>IF(29&gt;'Настройки'!$B$3,"",IF(ISBLANK(AH424),IF('Настройки'!$B$9="Нулевой спрос",0,""),IF(AH424&lt;0,IF('Настройки'!$B$10="Исключить","",IF('Настройки'!$B$10="Абсолютные значения",ABS(AH424),AH424)),AH424)))</x:f>
      </x:c>
      <x:c r="CL424" s="50" t="str">
        <x:f>IF(30&gt;'Настройки'!$B$3,"",IF(ISBLANK(AI424),IF('Настройки'!$B$9="Нулевой спрос",0,""),IF(AI424&lt;0,IF('Настройки'!$B$10="Исключить","",IF('Настройки'!$B$10="Абсолютные значения",ABS(AI424),AI424)),AI424)))</x:f>
      </x:c>
      <x:c r="CM424" s="50" t="str">
        <x:f>IF(31&gt;'Настройки'!$B$3,"",IF(ISBLANK(AJ424),IF('Настройки'!$B$9="Нулевой спрос",0,""),IF(AJ424&lt;0,IF('Настройки'!$B$10="Исключить","",IF('Настройки'!$B$10="Абсолютные значения",ABS(AJ424),AJ424)),AJ424)))</x:f>
      </x:c>
      <x:c r="CN424" s="50" t="str">
        <x:f>IF(32&gt;'Настройки'!$B$3,"",IF(ISBLANK(AK424),IF('Настройки'!$B$9="Нулевой спрос",0,""),IF(AK424&lt;0,IF('Настройки'!$B$10="Исключить","",IF('Настройки'!$B$10="Абсолютные значения",ABS(AK424),AK424)),AK424)))</x:f>
      </x:c>
      <x:c r="CO424" s="50" t="str">
        <x:f>IF(33&gt;'Настройки'!$B$3,"",IF(ISBLANK(AL424),IF('Настройки'!$B$9="Нулевой спрос",0,""),IF(AL424&lt;0,IF('Настройки'!$B$10="Исключить","",IF('Настройки'!$B$10="Абсолютные значения",ABS(AL424),AL424)),AL424)))</x:f>
      </x:c>
      <x:c r="CP424" s="50" t="str">
        <x:f>IF(34&gt;'Настройки'!$B$3,"",IF(ISBLANK(AM424),IF('Настройки'!$B$9="Нулевой спрос",0,""),IF(AM424&lt;0,IF('Настройки'!$B$10="Исключить","",IF('Настройки'!$B$10="Абсолютные значения",ABS(AM424),AM424)),AM424)))</x:f>
      </x:c>
      <x:c r="CQ424" s="50" t="str">
        <x:f>IF(35&gt;'Настройки'!$B$3,"",IF(ISBLANK(AN424),IF('Настройки'!$B$9="Нулевой спрос",0,""),IF(AN424&lt;0,IF('Настройки'!$B$10="Исключить","",IF('Настройки'!$B$10="Абсолютные значения",ABS(AN424),AN424)),AN424)))</x:f>
      </x:c>
      <x:c r="CR424" s="50" t="str">
        <x:f>IF(36&gt;'Настройки'!$B$3,"",IF(ISBLANK(AO424),IF('Настройки'!$B$9="Нулевой спрос",0,""),IF(AO424&lt;0,IF('Настройки'!$B$10="Исключить","",IF('Настройки'!$B$10="Абсолютные значения",ABS(AO424),AO424)),AO424)))</x:f>
      </x:c>
      <x:c r="CS424" s="50" t="str">
        <x:f>IF(OR(1&gt;'Настройки'!$B$3,ISBLANK(BI424),BI424=0),"",BI424)</x:f>
      </x:c>
      <x:c r="CT424" s="50" t="str">
        <x:f>IF(OR(2&gt;'Настройки'!$B$3,ISBLANK(BJ424),BJ424=0),"",BJ424)</x:f>
      </x:c>
      <x:c r="CU424" s="50" t="str">
        <x:f>IF(OR(3&gt;'Настройки'!$B$3,ISBLANK(BK424),BK424=0),"",BK424)</x:f>
      </x:c>
      <x:c r="CV424" s="50" t="str">
        <x:f>IF(OR(4&gt;'Настройки'!$B$3,ISBLANK(BL424),BL424=0),"",BL424)</x:f>
      </x:c>
      <x:c r="CW424" s="50" t="str">
        <x:f>IF(OR(5&gt;'Настройки'!$B$3,ISBLANK(BM424),BM424=0),"",BM424)</x:f>
      </x:c>
      <x:c r="CX424" s="50" t="str">
        <x:f>IF(OR(6&gt;'Настройки'!$B$3,ISBLANK(BN424),BN424=0),"",BN424)</x:f>
      </x:c>
      <x:c r="CY424" s="50" t="str">
        <x:f>IF(OR(7&gt;'Настройки'!$B$3,ISBLANK(BO424),BO424=0),"",BO424)</x:f>
      </x:c>
      <x:c r="CZ424" s="50" t="str">
        <x:f>IF(OR(8&gt;'Настройки'!$B$3,ISBLANK(BP424),BP424=0),"",BP424)</x:f>
      </x:c>
      <x:c r="DA424" s="50" t="str">
        <x:f>IF(OR(9&gt;'Настройки'!$B$3,ISBLANK(BQ424),BQ424=0),"",BQ424)</x:f>
      </x:c>
      <x:c r="DB424" s="50" t="str">
        <x:f>IF(OR(10&gt;'Настройки'!$B$3,ISBLANK(BR424),BR424=0),"",BR424)</x:f>
      </x:c>
      <x:c r="DC424" s="50" t="str">
        <x:f>IF(OR(11&gt;'Настройки'!$B$3,ISBLANK(BS424),BS424=0),"",BS424)</x:f>
      </x:c>
      <x:c r="DD424" s="50" t="str">
        <x:f>IF(OR(12&gt;'Настройки'!$B$3,ISBLANK(BT424),BT424=0),"",BT424)</x:f>
      </x:c>
      <x:c r="DE424" s="50" t="str">
        <x:f>IF(OR(13&gt;'Настройки'!$B$3,ISBLANK(BU424),BU424=0),"",BU424)</x:f>
      </x:c>
      <x:c r="DF424" s="50" t="str">
        <x:f>IF(OR(14&gt;'Настройки'!$B$3,ISBLANK(BV424),BV424=0),"",BV424)</x:f>
      </x:c>
      <x:c r="DG424" s="50" t="str">
        <x:f>IF(OR(15&gt;'Настройки'!$B$3,ISBLANK(BW424),BW424=0),"",BW424)</x:f>
      </x:c>
      <x:c r="DH424" s="50" t="str">
        <x:f>IF(OR(16&gt;'Настройки'!$B$3,ISBLANK(BX424),BX424=0),"",BX424)</x:f>
      </x:c>
      <x:c r="DI424" s="50" t="str">
        <x:f>IF(OR(17&gt;'Настройки'!$B$3,ISBLANK(BY424),BY424=0),"",BY424)</x:f>
      </x:c>
      <x:c r="DJ424" s="50" t="str">
        <x:f>IF(OR(18&gt;'Настройки'!$B$3,ISBLANK(BZ424),BZ424=0),"",BZ424)</x:f>
      </x:c>
      <x:c r="DK424" s="50" t="str">
        <x:f>IF(OR(19&gt;'Настройки'!$B$3,ISBLANK(CA424),CA424=0),"",CA424)</x:f>
      </x:c>
      <x:c r="DL424" s="50" t="str">
        <x:f>IF(OR(20&gt;'Настройки'!$B$3,ISBLANK(CB424),CB424=0),"",CB424)</x:f>
      </x:c>
      <x:c r="DM424" s="50" t="str">
        <x:f>IF(OR(21&gt;'Настройки'!$B$3,ISBLANK(CC424),CC424=0),"",CC424)</x:f>
      </x:c>
      <x:c r="DN424" s="50" t="str">
        <x:f>IF(OR(22&gt;'Настройки'!$B$3,ISBLANK(CD424),CD424=0),"",CD424)</x:f>
      </x:c>
      <x:c r="DO424" s="50" t="str">
        <x:f>IF(OR(23&gt;'Настройки'!$B$3,ISBLANK(CE424),CE424=0),"",CE424)</x:f>
      </x:c>
      <x:c r="DP424" s="50" t="str">
        <x:f>IF(OR(24&gt;'Настройки'!$B$3,ISBLANK(CF424),CF424=0),"",CF424)</x:f>
      </x:c>
      <x:c r="DQ424" s="50" t="str">
        <x:f>IF(OR(25&gt;'Настройки'!$B$3,ISBLANK(CG424),CG424=0),"",CG424)</x:f>
      </x:c>
      <x:c r="DR424" s="50" t="str">
        <x:f>IF(OR(26&gt;'Настройки'!$B$3,ISBLANK(CH424),CH424=0),"",CH424)</x:f>
      </x:c>
      <x:c r="DS424" s="50" t="str">
        <x:f>IF(OR(27&gt;'Настройки'!$B$3,ISBLANK(CI424),CI424=0),"",CI424)</x:f>
      </x:c>
      <x:c r="DT424" s="50" t="str">
        <x:f>IF(OR(28&gt;'Настройки'!$B$3,ISBLANK(CJ424),CJ424=0),"",CJ424)</x:f>
      </x:c>
      <x:c r="DU424" s="50" t="str">
        <x:f>IF(OR(29&gt;'Настройки'!$B$3,ISBLANK(CK424),CK424=0),"",CK424)</x:f>
      </x:c>
      <x:c r="DV424" s="50" t="str">
        <x:f>IF(OR(30&gt;'Настройки'!$B$3,ISBLANK(CL424),CL424=0),"",CL424)</x:f>
      </x:c>
      <x:c r="DW424" s="50" t="str">
        <x:f>IF(OR(31&gt;'Настройки'!$B$3,ISBLANK(CM424),CM424=0),"",CM424)</x:f>
      </x:c>
      <x:c r="DX424" s="50" t="str">
        <x:f>IF(OR(32&gt;'Настройки'!$B$3,ISBLANK(CN424),CN424=0),"",CN424)</x:f>
      </x:c>
      <x:c r="DY424" s="50" t="str">
        <x:f>IF(OR(33&gt;'Настройки'!$B$3,ISBLANK(CO424),CO424=0),"",CO424)</x:f>
      </x:c>
      <x:c r="DZ424" s="50" t="str">
        <x:f>IF(OR(34&gt;'Настройки'!$B$3,ISBLANK(CP424),CP424=0),"",CP424)</x:f>
      </x:c>
      <x:c r="EA424" s="50" t="str">
        <x:f>IF(OR(35&gt;'Настройки'!$B$3,ISBLANK(CQ424),CQ424=0),"",CQ424)</x:f>
      </x:c>
      <x:c r="EB424" s="50" t="str">
        <x:f>IF(OR(36&gt;'Настройки'!$B$3,ISBLANK(CR424),CR424=0),"",CR424)</x:f>
      </x:c>
      <x:c r="EC424" s="50" t="str">
        <x:f>IF(A424="","",IF(OR(BB424="AZ",BB424="BZ"),10000+ROW(),IF(AZ424&gt;'Настройки'!$B$11,20000+ROW(),IF(BF424&lt;&gt;"Обычный",30000+ROW(),IF(AX424&lt;=0,40000+ROW(),"")))))</x:f>
      </x:c>
      <x:c r="ED424" s="50" t="str">
        <x:f>IF(EC424="","",COUNTIFS($EC$2:$EC$1001,"&gt;0",$EC$2:$EC$1001,"&lt;"&amp;EC424)+1)</x:f>
      </x:c>
    </x:row>
    <x:row r="425">
      <x:c r="A425" s="115"/>
      <x:c r="B425" s="115"/>
      <x:c r="C425" s="115"/>
      <x:c r="D425" s="118"/>
      <x:c r="E425" s="118"/>
      <x:c r="F425" s="118"/>
      <x:c r="G425" s="118"/>
      <x:c r="H425" s="118"/>
      <x:c r="I425" s="118"/>
      <x:c r="J425" s="118"/>
      <x:c r="K425" s="118"/>
      <x:c r="L425" s="118"/>
      <x:c r="M425" s="118"/>
      <x:c r="N425" s="118"/>
      <x:c r="O425" s="118"/>
      <x:c r="P425" s="118"/>
      <x:c r="Q425" s="118"/>
      <x:c r="R425" s="118"/>
      <x:c r="S425" s="118"/>
      <x:c r="T425" s="118"/>
      <x:c r="U425" s="118"/>
      <x:c r="V425" s="118"/>
      <x:c r="W425" s="118"/>
      <x:c r="X425" s="118"/>
      <x:c r="Y425" s="118"/>
      <x:c r="Z425" s="118"/>
      <x:c r="AA425" s="118"/>
      <x:c r="AB425" s="118"/>
      <x:c r="AC425" s="118"/>
      <x:c r="AD425" s="118"/>
      <x:c r="AE425" s="118"/>
      <x:c r="AF425" s="118"/>
      <x:c r="AG425" s="118"/>
      <x:c r="AH425" s="118"/>
      <x:c r="AI425" s="118"/>
      <x:c r="AJ425" s="118"/>
      <x:c r="AK425" s="118"/>
      <x:c r="AL425" s="118"/>
      <x:c r="AM425" s="118"/>
      <x:c r="AN425" s="118"/>
      <x:c r="AO425" s="118"/>
      <x:c r="AP425" s="115"/>
      <x:c r="AQ425" s="49" t="str">
        <x:f>IF(A425="","",COUNT(BI425:INDEX(BI425:CR425,1,'Настройки'!$B$3)))</x:f>
      </x:c>
      <x:c r="AR425" s="49" t="str">
        <x:f>IF(A425="","",SUM(BI425:INDEX(BI425:CR425,1,'Настройки'!$B$3)))</x:f>
      </x:c>
      <x:c r="AS425" s="58" t="str">
        <x:f>IF(A425="","",IF('Настройки'!$B$4="Стоимость потребления",AR425*D425,IF('Настройки'!$B$4="Количество",AR425,E425)))</x:f>
      </x:c>
      <x:c r="AT425" s="61" t="str">
        <x:f>IF(OR(A425="",AS425&lt;0,SUM($AS$2:$AS$1001)&lt;=0),"",AS425/SUM($AS$2:$AS$1001))</x:f>
      </x:c>
      <x:c r="AU425" s="61" t="str">
        <x:f>IF(OR(A425="",AS425&lt;0,SUM($AS$2:$AS$1001)&lt;=0),"",SUMIFS($AS$2:$AS$1001,$AS$2:$AS$1001,"&gt;"&amp;AS425)/SUM($AS$2:$AS$1001))</x:f>
      </x:c>
      <x:c r="AV425" s="61" t="str">
        <x:f>IF(OR(A425="",AS425&lt;0,SUM($AS$2:$AS$1001)&lt;=0),"",SUMIFS($AS$2:$AS$1001,$AS$2:$AS$1001,"&gt;="&amp;AS425)/SUM($AS$2:$AS$1001))</x:f>
      </x:c>
      <x:c r="AW425" s="49" t="str">
        <x:f>IF(A425="","",IF(SUM($AS$2:$AS$1001)&lt;=0,"Не определён",IF(AS425&lt;0,"Исключение",IF(AU425&lt;'Настройки'!$B$5,"A",IF(AU425&lt;'Настройки'!$B$6,"B","C")))))</x:f>
      </x:c>
      <x:c r="AX425" s="58" t="str">
        <x:f>IF(A425="","",IF(AQ425=0,"",AVERAGE(BI425:INDEX(BI425:CR425,1,'Настройки'!$B$3))))</x:f>
      </x:c>
      <x:c r="AY425" s="58" t="str">
        <x:f>IF(OR(A425="",AQ425=0),"",STDEVP(BI425:INDEX(BI425:CR425,1,'Настройки'!$B$3)))</x:f>
      </x:c>
      <x:c r="AZ425" s="61" t="str">
        <x:f>IF(OR(A425="",AQ425&lt;'Настройки'!$B$12,AX425&lt;=0,AND('Настройки'!$B$10="Блокировать",COUNTIF(F425:INDEX(F425:AO425,1,'Настройки'!$B$3),"&lt;0")&gt;0)),"",AY425/ABS(AX425))</x:f>
      </x:c>
      <x:c r="BA425" s="49" t="str">
        <x:f>IF(A425="","",IF(AND('Настройки'!$B$10="Блокировать",COUNTIF(F425:INDEX(F425:AO425,1,'Настройки'!$B$3),"&lt;0")&gt;0),"Не определён",IF(AQ425&lt;'Настройки'!$B$12,"Не определён",IF(AX425=0,"Нет спроса",IF(AX425&lt;0,"Не определён",IF(AZ425&lt;='Настройки'!$B$7,"X",IF(AZ425&lt;='Настройки'!$B$8,"Y","Z")))))))</x:f>
      </x:c>
      <x:c r="BB425" s="49" t="str">
        <x:f>IF(OR(A425="",LEN(AW425)&lt;&gt;1,LEN(BA425)&lt;&gt;1),"",AW425&amp;BA425)</x:f>
      </x:c>
      <x:c r="BC425" s="61" t="str">
        <x:f>IF(OR(A425="",AQ425=0),"",(COUNT(BI425:INDEX(BI425:CR425,1,'Настройки'!$B$3))-COUNT(CS425:INDEX(CS425:EB425,1,'Настройки'!$B$3)))/AQ425)</x:f>
      </x:c>
      <x:c r="BD425" s="64" t="str">
        <x:f>IF(OR(A425="",COUNT(CS425:INDEX(CS425:EB425,1,'Настройки'!$B$3))=0),"",AQ425/COUNT(CS425:INDEX(CS425:EB425,1,'Настройки'!$B$3)))</x:f>
      </x:c>
      <x:c r="BE425" s="64" t="str">
        <x:f>IF(OR(A425="",COUNT(CS425:INDEX(CS425:EB425,1,'Настройки'!$B$3))=0),"",IF(AVERAGE(CS425:INDEX(CS425:EB425,1,'Настройки'!$B$3))=0,"",(STDEVP(CS425:INDEX(CS425:EB425,1,'Настройки'!$B$3))/ABS(AVERAGE(CS425:INDEX(CS425:EB425,1,'Настройки'!$B$3))))^2))</x:f>
      </x:c>
      <x:c r="BF425" s="49" t="str">
        <x:f>IF(A425="","",IF(AQ425&lt;3,"Недостаточно",IF(AQ425&lt;6,"Предварительный","Обычный")))</x:f>
      </x:c>
      <x:c r="BG425" s="49" t="str">
        <x:f>IF(A425="","",IF(COUNTIF(F425:INDEX(F425:AO425,1,'Настройки'!$B$3),"&lt;0")&gt;0,IF('Настройки'!$B$10="Блокировать","Отрицательный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"),"")&amp;IF(AQ425&lt;3,"Недостаточно истории. ",IF(AQ425&lt;6,"Предварительная классификация. ",""))&amp;IF(AX425=0,"Нет спроса за горизонт. ","")&amp;IF(AZ425&gt;'Настройки'!$B$11,"Экстремальная вариативность. ",""))</x:f>
      </x:c>
      <x:c r="BH425" s="49" t="str">
        <x:f>IF(A425="","",IFERROR(VLOOKUP(BB425,'Настройки'!$D$3:$E$11,2,FALSE),"Сначала проверьте исходные данные и историю спроса.")&amp;" Уточните срок поставки, MOQ и критичность.")</x:f>
      </x:c>
      <x:c r="BI425" s="50" t="str">
        <x:f>IF(1&gt;'Настройки'!$B$3,"",IF(ISBLANK(F425),IF('Настройки'!$B$9="Нулевой спрос",0,""),IF(F425&lt;0,IF('Настройки'!$B$10="Исключить","",IF('Настройки'!$B$10="Абсолютные значения",ABS(F425),F425)),F425)))</x:f>
      </x:c>
      <x:c r="BJ425" s="50" t="str">
        <x:f>IF(2&gt;'Настройки'!$B$3,"",IF(ISBLANK(G425),IF('Настройки'!$B$9="Нулевой спрос",0,""),IF(G425&lt;0,IF('Настройки'!$B$10="Исключить","",IF('Настройки'!$B$10="Абсолютные значения",ABS(G425),G425)),G425)))</x:f>
      </x:c>
      <x:c r="BK425" s="50" t="str">
        <x:f>IF(3&gt;'Настройки'!$B$3,"",IF(ISBLANK(H425),IF('Настройки'!$B$9="Нулевой спрос",0,""),IF(H425&lt;0,IF('Настройки'!$B$10="Исключить","",IF('Настройки'!$B$10="Абсолютные значения",ABS(H425),H425)),H425)))</x:f>
      </x:c>
      <x:c r="BL425" s="50" t="str">
        <x:f>IF(4&gt;'Настройки'!$B$3,"",IF(ISBLANK(I425),IF('Настройки'!$B$9="Нулевой спрос",0,""),IF(I425&lt;0,IF('Настройки'!$B$10="Исключить","",IF('Настройки'!$B$10="Абсолютные значения",ABS(I425),I425)),I425)))</x:f>
      </x:c>
      <x:c r="BM425" s="50" t="str">
        <x:f>IF(5&gt;'Настройки'!$B$3,"",IF(ISBLANK(J425),IF('Настройки'!$B$9="Нулевой спрос",0,""),IF(J425&lt;0,IF('Настройки'!$B$10="Исключить","",IF('Настройки'!$B$10="Абсолютные значения",ABS(J425),J425)),J425)))</x:f>
      </x:c>
      <x:c r="BN425" s="50" t="str">
        <x:f>IF(6&gt;'Настройки'!$B$3,"",IF(ISBLANK(K425),IF('Настройки'!$B$9="Нулевой спрос",0,""),IF(K425&lt;0,IF('Настройки'!$B$10="Исключить","",IF('Настройки'!$B$10="Абсолютные значения",ABS(K425),K425)),K425)))</x:f>
      </x:c>
      <x:c r="BO425" s="50" t="str">
        <x:f>IF(7&gt;'Настройки'!$B$3,"",IF(ISBLANK(L425),IF('Настройки'!$B$9="Нулевой спрос",0,""),IF(L425&lt;0,IF('Настройки'!$B$10="Исключить","",IF('Настройки'!$B$10="Абсолютные значения",ABS(L425),L425)),L425)))</x:f>
      </x:c>
      <x:c r="BP425" s="50" t="str">
        <x:f>IF(8&gt;'Настройки'!$B$3,"",IF(ISBLANK(M425),IF('Настройки'!$B$9="Нулевой спрос",0,""),IF(M425&lt;0,IF('Настройки'!$B$10="Исключить","",IF('Настройки'!$B$10="Абсолютные значения",ABS(M425),M425)),M425)))</x:f>
      </x:c>
      <x:c r="BQ425" s="50" t="str">
        <x:f>IF(9&gt;'Настройки'!$B$3,"",IF(ISBLANK(N425),IF('Настройки'!$B$9="Нулевой спрос",0,""),IF(N425&lt;0,IF('Настройки'!$B$10="Исключить","",IF('Настройки'!$B$10="Абсолютные значения",ABS(N425),N425)),N425)))</x:f>
      </x:c>
      <x:c r="BR425" s="50" t="str">
        <x:f>IF(10&gt;'Настройки'!$B$3,"",IF(ISBLANK(O425),IF('Настройки'!$B$9="Нулевой спрос",0,""),IF(O425&lt;0,IF('Настройки'!$B$10="Исключить","",IF('Настройки'!$B$10="Абсолютные значения",ABS(O425),O425)),O425)))</x:f>
      </x:c>
      <x:c r="BS425" s="50" t="str">
        <x:f>IF(11&gt;'Настройки'!$B$3,"",IF(ISBLANK(P425),IF('Настройки'!$B$9="Нулевой спрос",0,""),IF(P425&lt;0,IF('Настройки'!$B$10="Исключить","",IF('Настройки'!$B$10="Абсолютные значения",ABS(P425),P425)),P425)))</x:f>
      </x:c>
      <x:c r="BT425" s="50" t="str">
        <x:f>IF(12&gt;'Настройки'!$B$3,"",IF(ISBLANK(Q425),IF('Настройки'!$B$9="Нулевой спрос",0,""),IF(Q425&lt;0,IF('Настройки'!$B$10="Исключить","",IF('Настройки'!$B$10="Абсолютные значения",ABS(Q425),Q425)),Q425)))</x:f>
      </x:c>
      <x:c r="BU425" s="50" t="str">
        <x:f>IF(13&gt;'Настройки'!$B$3,"",IF(ISBLANK(R425),IF('Настройки'!$B$9="Нулевой спрос",0,""),IF(R425&lt;0,IF('Настройки'!$B$10="Исключить","",IF('Настройки'!$B$10="Абсолютные значения",ABS(R425),R425)),R425)))</x:f>
      </x:c>
      <x:c r="BV425" s="50" t="str">
        <x:f>IF(14&gt;'Настройки'!$B$3,"",IF(ISBLANK(S425),IF('Настройки'!$B$9="Нулевой спрос",0,""),IF(S425&lt;0,IF('Настройки'!$B$10="Исключить","",IF('Настройки'!$B$10="Абсолютные значения",ABS(S425),S425)),S425)))</x:f>
      </x:c>
      <x:c r="BW425" s="50" t="str">
        <x:f>IF(15&gt;'Настройки'!$B$3,"",IF(ISBLANK(T425),IF('Настройки'!$B$9="Нулевой спрос",0,""),IF(T425&lt;0,IF('Настройки'!$B$10="Исключить","",IF('Настройки'!$B$10="Абсолютные значения",ABS(T425),T425)),T425)))</x:f>
      </x:c>
      <x:c r="BX425" s="50" t="str">
        <x:f>IF(16&gt;'Настройки'!$B$3,"",IF(ISBLANK(U425),IF('Настройки'!$B$9="Нулевой спрос",0,""),IF(U425&lt;0,IF('Настройки'!$B$10="Исключить","",IF('Настройки'!$B$10="Абсолютные значения",ABS(U425),U425)),U425)))</x:f>
      </x:c>
      <x:c r="BY425" s="50" t="str">
        <x:f>IF(17&gt;'Настройки'!$B$3,"",IF(ISBLANK(V425),IF('Настройки'!$B$9="Нулевой спрос",0,""),IF(V425&lt;0,IF('Настройки'!$B$10="Исключить","",IF('Настройки'!$B$10="Абсолютные значения",ABS(V425),V425)),V425)))</x:f>
      </x:c>
      <x:c r="BZ425" s="50" t="str">
        <x:f>IF(18&gt;'Настройки'!$B$3,"",IF(ISBLANK(W425),IF('Настройки'!$B$9="Нулевой спрос",0,""),IF(W425&lt;0,IF('Настройки'!$B$10="Исключить","",IF('Настройки'!$B$10="Абсолютные значения",ABS(W425),W425)),W425)))</x:f>
      </x:c>
      <x:c r="CA425" s="50" t="str">
        <x:f>IF(19&gt;'Настройки'!$B$3,"",IF(ISBLANK(X425),IF('Настройки'!$B$9="Нулевой спрос",0,""),IF(X425&lt;0,IF('Настройки'!$B$10="Исключить","",IF('Настройки'!$B$10="Абсолютные значения",ABS(X425),X425)),X425)))</x:f>
      </x:c>
      <x:c r="CB425" s="50" t="str">
        <x:f>IF(20&gt;'Настройки'!$B$3,"",IF(ISBLANK(Y425),IF('Настройки'!$B$9="Нулевой спрос",0,""),IF(Y425&lt;0,IF('Настройки'!$B$10="Исключить","",IF('Настройки'!$B$10="Абсолютные значения",ABS(Y425),Y425)),Y425)))</x:f>
      </x:c>
      <x:c r="CC425" s="50" t="str">
        <x:f>IF(21&gt;'Настройки'!$B$3,"",IF(ISBLANK(Z425),IF('Настройки'!$B$9="Нулевой спрос",0,""),IF(Z425&lt;0,IF('Настройки'!$B$10="Исключить","",IF('Настройки'!$B$10="Абсолютные значения",ABS(Z425),Z425)),Z425)))</x:f>
      </x:c>
      <x:c r="CD425" s="50" t="str">
        <x:f>IF(22&gt;'Настройки'!$B$3,"",IF(ISBLANK(AA425),IF('Настройки'!$B$9="Нулевой спрос",0,""),IF(AA425&lt;0,IF('Настройки'!$B$10="Исключить","",IF('Настройки'!$B$10="Абсолютные значения",ABS(AA425),AA425)),AA425)))</x:f>
      </x:c>
      <x:c r="CE425" s="50" t="str">
        <x:f>IF(23&gt;'Настройки'!$B$3,"",IF(ISBLANK(AB425),IF('Настройки'!$B$9="Нулевой спрос",0,""),IF(AB425&lt;0,IF('Настройки'!$B$10="Исключить","",IF('Настройки'!$B$10="Абсолютные значения",ABS(AB425),AB425)),AB425)))</x:f>
      </x:c>
      <x:c r="CF425" s="50" t="str">
        <x:f>IF(24&gt;'Настройки'!$B$3,"",IF(ISBLANK(AC425),IF('Настройки'!$B$9="Нулевой спрос",0,""),IF(AC425&lt;0,IF('Настройки'!$B$10="Исключить","",IF('Настройки'!$B$10="Абсолютные значения",ABS(AC425),AC425)),AC425)))</x:f>
      </x:c>
      <x:c r="CG425" s="50" t="str">
        <x:f>IF(25&gt;'Настройки'!$B$3,"",IF(ISBLANK(AD425),IF('Настройки'!$B$9="Нулевой спрос",0,""),IF(AD425&lt;0,IF('Настройки'!$B$10="Исключить","",IF('Настройки'!$B$10="Абсолютные значения",ABS(AD425),AD425)),AD425)))</x:f>
      </x:c>
      <x:c r="CH425" s="50" t="str">
        <x:f>IF(26&gt;'Настройки'!$B$3,"",IF(ISBLANK(AE425),IF('Настройки'!$B$9="Нулевой спрос",0,""),IF(AE425&lt;0,IF('Настройки'!$B$10="Исключить","",IF('Настройки'!$B$10="Абсолютные значения",ABS(AE425),AE425)),AE425)))</x:f>
      </x:c>
      <x:c r="CI425" s="50" t="str">
        <x:f>IF(27&gt;'Настройки'!$B$3,"",IF(ISBLANK(AF425),IF('Настройки'!$B$9="Нулевой спрос",0,""),IF(AF425&lt;0,IF('Настройки'!$B$10="Исключить","",IF('Настройки'!$B$10="Абсолютные значения",ABS(AF425),AF425)),AF425)))</x:f>
      </x:c>
      <x:c r="CJ425" s="50" t="str">
        <x:f>IF(28&gt;'Настройки'!$B$3,"",IF(ISBLANK(AG425),IF('Настройки'!$B$9="Нулевой спрос",0,""),IF(AG425&lt;0,IF('Настройки'!$B$10="Исключить","",IF('Настройки'!$B$10="Абсолютные значения",ABS(AG425),AG425)),AG425)))</x:f>
      </x:c>
      <x:c r="CK425" s="50" t="str">
        <x:f>IF(29&gt;'Настройки'!$B$3,"",IF(ISBLANK(AH425),IF('Настройки'!$B$9="Нулевой спрос",0,""),IF(AH425&lt;0,IF('Настройки'!$B$10="Исключить","",IF('Настройки'!$B$10="Абсолютные значения",ABS(AH425),AH425)),AH425)))</x:f>
      </x:c>
      <x:c r="CL425" s="50" t="str">
        <x:f>IF(30&gt;'Настройки'!$B$3,"",IF(ISBLANK(AI425),IF('Настройки'!$B$9="Нулевой спрос",0,""),IF(AI425&lt;0,IF('Настройки'!$B$10="Исключить","",IF('Настройки'!$B$10="Абсолютные значения",ABS(AI425),AI425)),AI425)))</x:f>
      </x:c>
      <x:c r="CM425" s="50" t="str">
        <x:f>IF(31&gt;'Настройки'!$B$3,"",IF(ISBLANK(AJ425),IF('Настройки'!$B$9="Нулевой спрос",0,""),IF(AJ425&lt;0,IF('Настройки'!$B$10="Исключить","",IF('Настройки'!$B$10="Абсолютные значения",ABS(AJ425),AJ425)),AJ425)))</x:f>
      </x:c>
      <x:c r="CN425" s="50" t="str">
        <x:f>IF(32&gt;'Настройки'!$B$3,"",IF(ISBLANK(AK425),IF('Настройки'!$B$9="Нулевой спрос",0,""),IF(AK425&lt;0,IF('Настройки'!$B$10="Исключить","",IF('Настройки'!$B$10="Абсолютные значения",ABS(AK425),AK425)),AK425)))</x:f>
      </x:c>
      <x:c r="CO425" s="50" t="str">
        <x:f>IF(33&gt;'Настройки'!$B$3,"",IF(ISBLANK(AL425),IF('Настройки'!$B$9="Нулевой спрос",0,""),IF(AL425&lt;0,IF('Настройки'!$B$10="Исключить","",IF('Настройки'!$B$10="Абсолютные значения",ABS(AL425),AL425)),AL425)))</x:f>
      </x:c>
      <x:c r="CP425" s="50" t="str">
        <x:f>IF(34&gt;'Настройки'!$B$3,"",IF(ISBLANK(AM425),IF('Настройки'!$B$9="Нулевой спрос",0,""),IF(AM425&lt;0,IF('Настройки'!$B$10="Исключить","",IF('Настройки'!$B$10="Абсолютные значения",ABS(AM425),AM425)),AM425)))</x:f>
      </x:c>
      <x:c r="CQ425" s="50" t="str">
        <x:f>IF(35&gt;'Настройки'!$B$3,"",IF(ISBLANK(AN425),IF('Настройки'!$B$9="Нулевой спрос",0,""),IF(AN425&lt;0,IF('Настройки'!$B$10="Исключить","",IF('Настройки'!$B$10="Абсолютные значения",ABS(AN425),AN425)),AN425)))</x:f>
      </x:c>
      <x:c r="CR425" s="50" t="str">
        <x:f>IF(36&gt;'Настройки'!$B$3,"",IF(ISBLANK(AO425),IF('Настройки'!$B$9="Нулевой спрос",0,""),IF(AO425&lt;0,IF('Настройки'!$B$10="Исключить","",IF('Настройки'!$B$10="Абсолютные значения",ABS(AO425),AO425)),AO425)))</x:f>
      </x:c>
      <x:c r="CS425" s="50" t="str">
        <x:f>IF(OR(1&gt;'Настройки'!$B$3,ISBLANK(BI425),BI425=0),"",BI425)</x:f>
      </x:c>
      <x:c r="CT425" s="50" t="str">
        <x:f>IF(OR(2&gt;'Настройки'!$B$3,ISBLANK(BJ425),BJ425=0),"",BJ425)</x:f>
      </x:c>
      <x:c r="CU425" s="50" t="str">
        <x:f>IF(OR(3&gt;'Настройки'!$B$3,ISBLANK(BK425),BK425=0),"",BK425)</x:f>
      </x:c>
      <x:c r="CV425" s="50" t="str">
        <x:f>IF(OR(4&gt;'Настройки'!$B$3,ISBLANK(BL425),BL425=0),"",BL425)</x:f>
      </x:c>
      <x:c r="CW425" s="50" t="str">
        <x:f>IF(OR(5&gt;'Настройки'!$B$3,ISBLANK(BM425),BM425=0),"",BM425)</x:f>
      </x:c>
      <x:c r="CX425" s="50" t="str">
        <x:f>IF(OR(6&gt;'Настройки'!$B$3,ISBLANK(BN425),BN425=0),"",BN425)</x:f>
      </x:c>
      <x:c r="CY425" s="50" t="str">
        <x:f>IF(OR(7&gt;'Настройки'!$B$3,ISBLANK(BO425),BO425=0),"",BO425)</x:f>
      </x:c>
      <x:c r="CZ425" s="50" t="str">
        <x:f>IF(OR(8&gt;'Настройки'!$B$3,ISBLANK(BP425),BP425=0),"",BP425)</x:f>
      </x:c>
      <x:c r="DA425" s="50" t="str">
        <x:f>IF(OR(9&gt;'Настройки'!$B$3,ISBLANK(BQ425),BQ425=0),"",BQ425)</x:f>
      </x:c>
      <x:c r="DB425" s="50" t="str">
        <x:f>IF(OR(10&gt;'Настройки'!$B$3,ISBLANK(BR425),BR425=0),"",BR425)</x:f>
      </x:c>
      <x:c r="DC425" s="50" t="str">
        <x:f>IF(OR(11&gt;'Настройки'!$B$3,ISBLANK(BS425),BS425=0),"",BS425)</x:f>
      </x:c>
      <x:c r="DD425" s="50" t="str">
        <x:f>IF(OR(12&gt;'Настройки'!$B$3,ISBLANK(BT425),BT425=0),"",BT425)</x:f>
      </x:c>
      <x:c r="DE425" s="50" t="str">
        <x:f>IF(OR(13&gt;'Настройки'!$B$3,ISBLANK(BU425),BU425=0),"",BU425)</x:f>
      </x:c>
      <x:c r="DF425" s="50" t="str">
        <x:f>IF(OR(14&gt;'Настройки'!$B$3,ISBLANK(BV425),BV425=0),"",BV425)</x:f>
      </x:c>
      <x:c r="DG425" s="50" t="str">
        <x:f>IF(OR(15&gt;'Настройки'!$B$3,ISBLANK(BW425),BW425=0),"",BW425)</x:f>
      </x:c>
      <x:c r="DH425" s="50" t="str">
        <x:f>IF(OR(16&gt;'Настройки'!$B$3,ISBLANK(BX425),BX425=0),"",BX425)</x:f>
      </x:c>
      <x:c r="DI425" s="50" t="str">
        <x:f>IF(OR(17&gt;'Настройки'!$B$3,ISBLANK(BY425),BY425=0),"",BY425)</x:f>
      </x:c>
      <x:c r="DJ425" s="50" t="str">
        <x:f>IF(OR(18&gt;'Настройки'!$B$3,ISBLANK(BZ425),BZ425=0),"",BZ425)</x:f>
      </x:c>
      <x:c r="DK425" s="50" t="str">
        <x:f>IF(OR(19&gt;'Настройки'!$B$3,ISBLANK(CA425),CA425=0),"",CA425)</x:f>
      </x:c>
      <x:c r="DL425" s="50" t="str">
        <x:f>IF(OR(20&gt;'Настройки'!$B$3,ISBLANK(CB425),CB425=0),"",CB425)</x:f>
      </x:c>
      <x:c r="DM425" s="50" t="str">
        <x:f>IF(OR(21&gt;'Настройки'!$B$3,ISBLANK(CC425),CC425=0),"",CC425)</x:f>
      </x:c>
      <x:c r="DN425" s="50" t="str">
        <x:f>IF(OR(22&gt;'Настройки'!$B$3,ISBLANK(CD425),CD425=0),"",CD425)</x:f>
      </x:c>
      <x:c r="DO425" s="50" t="str">
        <x:f>IF(OR(23&gt;'Настройки'!$B$3,ISBLANK(CE425),CE425=0),"",CE425)</x:f>
      </x:c>
      <x:c r="DP425" s="50" t="str">
        <x:f>IF(OR(24&gt;'Настройки'!$B$3,ISBLANK(CF425),CF425=0),"",CF425)</x:f>
      </x:c>
      <x:c r="DQ425" s="50" t="str">
        <x:f>IF(OR(25&gt;'Настройки'!$B$3,ISBLANK(CG425),CG425=0),"",CG425)</x:f>
      </x:c>
      <x:c r="DR425" s="50" t="str">
        <x:f>IF(OR(26&gt;'Настройки'!$B$3,ISBLANK(CH425),CH425=0),"",CH425)</x:f>
      </x:c>
      <x:c r="DS425" s="50" t="str">
        <x:f>IF(OR(27&gt;'Настройки'!$B$3,ISBLANK(CI425),CI425=0),"",CI425)</x:f>
      </x:c>
      <x:c r="DT425" s="50" t="str">
        <x:f>IF(OR(28&gt;'Настройки'!$B$3,ISBLANK(CJ425),CJ425=0),"",CJ425)</x:f>
      </x:c>
      <x:c r="DU425" s="50" t="str">
        <x:f>IF(OR(29&gt;'Настройки'!$B$3,ISBLANK(CK425),CK425=0),"",CK425)</x:f>
      </x:c>
      <x:c r="DV425" s="50" t="str">
        <x:f>IF(OR(30&gt;'Настройки'!$B$3,ISBLANK(CL425),CL425=0),"",CL425)</x:f>
      </x:c>
      <x:c r="DW425" s="50" t="str">
        <x:f>IF(OR(31&gt;'Настройки'!$B$3,ISBLANK(CM425),CM425=0),"",CM425)</x:f>
      </x:c>
      <x:c r="DX425" s="50" t="str">
        <x:f>IF(OR(32&gt;'Настройки'!$B$3,ISBLANK(CN425),CN425=0),"",CN425)</x:f>
      </x:c>
      <x:c r="DY425" s="50" t="str">
        <x:f>IF(OR(33&gt;'Настройки'!$B$3,ISBLANK(CO425),CO425=0),"",CO425)</x:f>
      </x:c>
      <x:c r="DZ425" s="50" t="str">
        <x:f>IF(OR(34&gt;'Настройки'!$B$3,ISBLANK(CP425),CP425=0),"",CP425)</x:f>
      </x:c>
      <x:c r="EA425" s="50" t="str">
        <x:f>IF(OR(35&gt;'Настройки'!$B$3,ISBLANK(CQ425),CQ425=0),"",CQ425)</x:f>
      </x:c>
      <x:c r="EB425" s="50" t="str">
        <x:f>IF(OR(36&gt;'Настройки'!$B$3,ISBLANK(CR425),CR425=0),"",CR425)</x:f>
      </x:c>
      <x:c r="EC425" s="50" t="str">
        <x:f>IF(A425="","",IF(OR(BB425="AZ",BB425="BZ"),10000+ROW(),IF(AZ425&gt;'Настройки'!$B$11,20000+ROW(),IF(BF425&lt;&gt;"Обычный",30000+ROW(),IF(AX425&lt;=0,40000+ROW(),"")))))</x:f>
      </x:c>
      <x:c r="ED425" s="50" t="str">
        <x:f>IF(EC425="","",COUNTIFS($EC$2:$EC$1001,"&gt;0",$EC$2:$EC$1001,"&lt;"&amp;EC425)+1)</x:f>
      </x:c>
    </x:row>
    <x:row r="426">
      <x:c r="A426" s="115"/>
      <x:c r="B426" s="115"/>
      <x:c r="C426" s="115"/>
      <x:c r="D426" s="118"/>
      <x:c r="E426" s="118"/>
      <x:c r="F426" s="118"/>
      <x:c r="G426" s="118"/>
      <x:c r="H426" s="118"/>
      <x:c r="I426" s="118"/>
      <x:c r="J426" s="118"/>
      <x:c r="K426" s="118"/>
      <x:c r="L426" s="118"/>
      <x:c r="M426" s="118"/>
      <x:c r="N426" s="118"/>
      <x:c r="O426" s="118"/>
      <x:c r="P426" s="118"/>
      <x:c r="Q426" s="118"/>
      <x:c r="R426" s="118"/>
      <x:c r="S426" s="118"/>
      <x:c r="T426" s="118"/>
      <x:c r="U426" s="118"/>
      <x:c r="V426" s="118"/>
      <x:c r="W426" s="118"/>
      <x:c r="X426" s="118"/>
      <x:c r="Y426" s="118"/>
      <x:c r="Z426" s="118"/>
      <x:c r="AA426" s="118"/>
      <x:c r="AB426" s="118"/>
      <x:c r="AC426" s="118"/>
      <x:c r="AD426" s="118"/>
      <x:c r="AE426" s="118"/>
      <x:c r="AF426" s="118"/>
      <x:c r="AG426" s="118"/>
      <x:c r="AH426" s="118"/>
      <x:c r="AI426" s="118"/>
      <x:c r="AJ426" s="118"/>
      <x:c r="AK426" s="118"/>
      <x:c r="AL426" s="118"/>
      <x:c r="AM426" s="118"/>
      <x:c r="AN426" s="118"/>
      <x:c r="AO426" s="118"/>
      <x:c r="AP426" s="115"/>
      <x:c r="AQ426" s="49" t="str">
        <x:f>IF(A426="","",COUNT(BI426:INDEX(BI426:CR426,1,'Настройки'!$B$3)))</x:f>
      </x:c>
      <x:c r="AR426" s="49" t="str">
        <x:f>IF(A426="","",SUM(BI426:INDEX(BI426:CR426,1,'Настройки'!$B$3)))</x:f>
      </x:c>
      <x:c r="AS426" s="58" t="str">
        <x:f>IF(A426="","",IF('Настройки'!$B$4="Стоимость потребления",AR426*D426,IF('Настройки'!$B$4="Количество",AR426,E426)))</x:f>
      </x:c>
      <x:c r="AT426" s="61" t="str">
        <x:f>IF(OR(A426="",AS426&lt;0,SUM($AS$2:$AS$1001)&lt;=0),"",AS426/SUM($AS$2:$AS$1001))</x:f>
      </x:c>
      <x:c r="AU426" s="61" t="str">
        <x:f>IF(OR(A426="",AS426&lt;0,SUM($AS$2:$AS$1001)&lt;=0),"",SUMIFS($AS$2:$AS$1001,$AS$2:$AS$1001,"&gt;"&amp;AS426)/SUM($AS$2:$AS$1001))</x:f>
      </x:c>
      <x:c r="AV426" s="61" t="str">
        <x:f>IF(OR(A426="",AS426&lt;0,SUM($AS$2:$AS$1001)&lt;=0),"",SUMIFS($AS$2:$AS$1001,$AS$2:$AS$1001,"&gt;="&amp;AS426)/SUM($AS$2:$AS$1001))</x:f>
      </x:c>
      <x:c r="AW426" s="49" t="str">
        <x:f>IF(A426="","",IF(SUM($AS$2:$AS$1001)&lt;=0,"Не определён",IF(AS426&lt;0,"Исключение",IF(AU426&lt;'Настройки'!$B$5,"A",IF(AU426&lt;'Настройки'!$B$6,"B","C")))))</x:f>
      </x:c>
      <x:c r="AX426" s="58" t="str">
        <x:f>IF(A426="","",IF(AQ426=0,"",AVERAGE(BI426:INDEX(BI426:CR426,1,'Настройки'!$B$3))))</x:f>
      </x:c>
      <x:c r="AY426" s="58" t="str">
        <x:f>IF(OR(A426="",AQ426=0),"",STDEVP(BI426:INDEX(BI426:CR426,1,'Настройки'!$B$3)))</x:f>
      </x:c>
      <x:c r="AZ426" s="61" t="str">
        <x:f>IF(OR(A426="",AQ426&lt;'Настройки'!$B$12,AX426&lt;=0,AND('Настройки'!$B$10="Блокировать",COUNTIF(F426:INDEX(F426:AO426,1,'Настройки'!$B$3),"&lt;0")&gt;0)),"",AY426/ABS(AX426))</x:f>
      </x:c>
      <x:c r="BA426" s="49" t="str">
        <x:f>IF(A426="","",IF(AND('Настройки'!$B$10="Блокировать",COUNTIF(F426:INDEX(F426:AO426,1,'Настройки'!$B$3),"&lt;0")&gt;0),"Не определён",IF(AQ426&lt;'Настройки'!$B$12,"Не определён",IF(AX426=0,"Нет спроса",IF(AX426&lt;0,"Не определён",IF(AZ426&lt;='Настройки'!$B$7,"X",IF(AZ426&lt;='Настройки'!$B$8,"Y","Z")))))))</x:f>
      </x:c>
      <x:c r="BB426" s="49" t="str">
        <x:f>IF(OR(A426="",LEN(AW426)&lt;&gt;1,LEN(BA426)&lt;&gt;1),"",AW426&amp;BA426)</x:f>
      </x:c>
      <x:c r="BC426" s="61" t="str">
        <x:f>IF(OR(A426="",AQ426=0),"",(COUNT(BI426:INDEX(BI426:CR426,1,'Настройки'!$B$3))-COUNT(CS426:INDEX(CS426:EB426,1,'Настройки'!$B$3)))/AQ426)</x:f>
      </x:c>
      <x:c r="BD426" s="64" t="str">
        <x:f>IF(OR(A426="",COUNT(CS426:INDEX(CS426:EB426,1,'Настройки'!$B$3))=0),"",AQ426/COUNT(CS426:INDEX(CS426:EB426,1,'Настройки'!$B$3)))</x:f>
      </x:c>
      <x:c r="BE426" s="64" t="str">
        <x:f>IF(OR(A426="",COUNT(CS426:INDEX(CS426:EB426,1,'Настройки'!$B$3))=0),"",IF(AVERAGE(CS426:INDEX(CS426:EB426,1,'Настройки'!$B$3))=0,"",(STDEVP(CS426:INDEX(CS426:EB426,1,'Настройки'!$B$3))/ABS(AVERAGE(CS426:INDEX(CS426:EB426,1,'Настройки'!$B$3))))^2))</x:f>
      </x:c>
      <x:c r="BF426" s="49" t="str">
        <x:f>IF(A426="","",IF(AQ426&lt;3,"Недостаточно",IF(AQ426&lt;6,"Предварительный","Обычный")))</x:f>
      </x:c>
      <x:c r="BG426" s="49" t="str">
        <x:f>IF(A426="","",IF(COUNTIF(F426:INDEX(F426:AO426,1,'Настройки'!$B$3),"&lt;0")&gt;0,IF('Настройки'!$B$10="Блокировать","Отрицательный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"),"")&amp;IF(AQ426&lt;3,"Недостаточно истории. ",IF(AQ426&lt;6,"Предварительная классификация. ",""))&amp;IF(AX426=0,"Нет спроса за горизонт. ","")&amp;IF(AZ426&gt;'Настройки'!$B$11,"Экстремальная вариативность. ",""))</x:f>
      </x:c>
      <x:c r="BH426" s="49" t="str">
        <x:f>IF(A426="","",IFERROR(VLOOKUP(BB426,'Настройки'!$D$3:$E$11,2,FALSE),"Сначала проверьте исходные данные и историю спроса.")&amp;" Уточните срок поставки, MOQ и критичность.")</x:f>
      </x:c>
      <x:c r="BI426" s="50" t="str">
        <x:f>IF(1&gt;'Настройки'!$B$3,"",IF(ISBLANK(F426),IF('Настройки'!$B$9="Нулевой спрос",0,""),IF(F426&lt;0,IF('Настройки'!$B$10="Исключить","",IF('Настройки'!$B$10="Абсолютные значения",ABS(F426),F426)),F426)))</x:f>
      </x:c>
      <x:c r="BJ426" s="50" t="str">
        <x:f>IF(2&gt;'Настройки'!$B$3,"",IF(ISBLANK(G426),IF('Настройки'!$B$9="Нулевой спрос",0,""),IF(G426&lt;0,IF('Настройки'!$B$10="Исключить","",IF('Настройки'!$B$10="Абсолютные значения",ABS(G426),G426)),G426)))</x:f>
      </x:c>
      <x:c r="BK426" s="50" t="str">
        <x:f>IF(3&gt;'Настройки'!$B$3,"",IF(ISBLANK(H426),IF('Настройки'!$B$9="Нулевой спрос",0,""),IF(H426&lt;0,IF('Настройки'!$B$10="Исключить","",IF('Настройки'!$B$10="Абсолютные значения",ABS(H426),H426)),H426)))</x:f>
      </x:c>
      <x:c r="BL426" s="50" t="str">
        <x:f>IF(4&gt;'Настройки'!$B$3,"",IF(ISBLANK(I426),IF('Настройки'!$B$9="Нулевой спрос",0,""),IF(I426&lt;0,IF('Настройки'!$B$10="Исключить","",IF('Настройки'!$B$10="Абсолютные значения",ABS(I426),I426)),I426)))</x:f>
      </x:c>
      <x:c r="BM426" s="50" t="str">
        <x:f>IF(5&gt;'Настройки'!$B$3,"",IF(ISBLANK(J426),IF('Настройки'!$B$9="Нулевой спрос",0,""),IF(J426&lt;0,IF('Настройки'!$B$10="Исключить","",IF('Настройки'!$B$10="Абсолютные значения",ABS(J426),J426)),J426)))</x:f>
      </x:c>
      <x:c r="BN426" s="50" t="str">
        <x:f>IF(6&gt;'Настройки'!$B$3,"",IF(ISBLANK(K426),IF('Настройки'!$B$9="Нулевой спрос",0,""),IF(K426&lt;0,IF('Настройки'!$B$10="Исключить","",IF('Настройки'!$B$10="Абсолютные значения",ABS(K426),K426)),K426)))</x:f>
      </x:c>
      <x:c r="BO426" s="50" t="str">
        <x:f>IF(7&gt;'Настройки'!$B$3,"",IF(ISBLANK(L426),IF('Настройки'!$B$9="Нулевой спрос",0,""),IF(L426&lt;0,IF('Настройки'!$B$10="Исключить","",IF('Настройки'!$B$10="Абсолютные значения",ABS(L426),L426)),L426)))</x:f>
      </x:c>
      <x:c r="BP426" s="50" t="str">
        <x:f>IF(8&gt;'Настройки'!$B$3,"",IF(ISBLANK(M426),IF('Настройки'!$B$9="Нулевой спрос",0,""),IF(M426&lt;0,IF('Настройки'!$B$10="Исключить","",IF('Настройки'!$B$10="Абсолютные значения",ABS(M426),M426)),M426)))</x:f>
      </x:c>
      <x:c r="BQ426" s="50" t="str">
        <x:f>IF(9&gt;'Настройки'!$B$3,"",IF(ISBLANK(N426),IF('Настройки'!$B$9="Нулевой спрос",0,""),IF(N426&lt;0,IF('Настройки'!$B$10="Исключить","",IF('Настройки'!$B$10="Абсолютные значения",ABS(N426),N426)),N426)))</x:f>
      </x:c>
      <x:c r="BR426" s="50" t="str">
        <x:f>IF(10&gt;'Настройки'!$B$3,"",IF(ISBLANK(O426),IF('Настройки'!$B$9="Нулевой спрос",0,""),IF(O426&lt;0,IF('Настройки'!$B$10="Исключить","",IF('Настройки'!$B$10="Абсолютные значения",ABS(O426),O426)),O426)))</x:f>
      </x:c>
      <x:c r="BS426" s="50" t="str">
        <x:f>IF(11&gt;'Настройки'!$B$3,"",IF(ISBLANK(P426),IF('Настройки'!$B$9="Нулевой спрос",0,""),IF(P426&lt;0,IF('Настройки'!$B$10="Исключить","",IF('Настройки'!$B$10="Абсолютные значения",ABS(P426),P426)),P426)))</x:f>
      </x:c>
      <x:c r="BT426" s="50" t="str">
        <x:f>IF(12&gt;'Настройки'!$B$3,"",IF(ISBLANK(Q426),IF('Настройки'!$B$9="Нулевой спрос",0,""),IF(Q426&lt;0,IF('Настройки'!$B$10="Исключить","",IF('Настройки'!$B$10="Абсолютные значения",ABS(Q426),Q426)),Q426)))</x:f>
      </x:c>
      <x:c r="BU426" s="50" t="str">
        <x:f>IF(13&gt;'Настройки'!$B$3,"",IF(ISBLANK(R426),IF('Настройки'!$B$9="Нулевой спрос",0,""),IF(R426&lt;0,IF('Настройки'!$B$10="Исключить","",IF('Настройки'!$B$10="Абсолютные значения",ABS(R426),R426)),R426)))</x:f>
      </x:c>
      <x:c r="BV426" s="50" t="str">
        <x:f>IF(14&gt;'Настройки'!$B$3,"",IF(ISBLANK(S426),IF('Настройки'!$B$9="Нулевой спрос",0,""),IF(S426&lt;0,IF('Настройки'!$B$10="Исключить","",IF('Настройки'!$B$10="Абсолютные значения",ABS(S426),S426)),S426)))</x:f>
      </x:c>
      <x:c r="BW426" s="50" t="str">
        <x:f>IF(15&gt;'Настройки'!$B$3,"",IF(ISBLANK(T426),IF('Настройки'!$B$9="Нулевой спрос",0,""),IF(T426&lt;0,IF('Настройки'!$B$10="Исключить","",IF('Настройки'!$B$10="Абсолютные значения",ABS(T426),T426)),T426)))</x:f>
      </x:c>
      <x:c r="BX426" s="50" t="str">
        <x:f>IF(16&gt;'Настройки'!$B$3,"",IF(ISBLANK(U426),IF('Настройки'!$B$9="Нулевой спрос",0,""),IF(U426&lt;0,IF('Настройки'!$B$10="Исключить","",IF('Настройки'!$B$10="Абсолютные значения",ABS(U426),U426)),U426)))</x:f>
      </x:c>
      <x:c r="BY426" s="50" t="str">
        <x:f>IF(17&gt;'Настройки'!$B$3,"",IF(ISBLANK(V426),IF('Настройки'!$B$9="Нулевой спрос",0,""),IF(V426&lt;0,IF('Настройки'!$B$10="Исключить","",IF('Настройки'!$B$10="Абсолютные значения",ABS(V426),V426)),V426)))</x:f>
      </x:c>
      <x:c r="BZ426" s="50" t="str">
        <x:f>IF(18&gt;'Настройки'!$B$3,"",IF(ISBLANK(W426),IF('Настройки'!$B$9="Нулевой спрос",0,""),IF(W426&lt;0,IF('Настройки'!$B$10="Исключить","",IF('Настройки'!$B$10="Абсолютные значения",ABS(W426),W426)),W426)))</x:f>
      </x:c>
      <x:c r="CA426" s="50" t="str">
        <x:f>IF(19&gt;'Настройки'!$B$3,"",IF(ISBLANK(X426),IF('Настройки'!$B$9="Нулевой спрос",0,""),IF(X426&lt;0,IF('Настройки'!$B$10="Исключить","",IF('Настройки'!$B$10="Абсолютные значения",ABS(X426),X426)),X426)))</x:f>
      </x:c>
      <x:c r="CB426" s="50" t="str">
        <x:f>IF(20&gt;'Настройки'!$B$3,"",IF(ISBLANK(Y426),IF('Настройки'!$B$9="Нулевой спрос",0,""),IF(Y426&lt;0,IF('Настройки'!$B$10="Исключить","",IF('Настройки'!$B$10="Абсолютные значения",ABS(Y426),Y426)),Y426)))</x:f>
      </x:c>
      <x:c r="CC426" s="50" t="str">
        <x:f>IF(21&gt;'Настройки'!$B$3,"",IF(ISBLANK(Z426),IF('Настройки'!$B$9="Нулевой спрос",0,""),IF(Z426&lt;0,IF('Настройки'!$B$10="Исключить","",IF('Настройки'!$B$10="Абсолютные значения",ABS(Z426),Z426)),Z426)))</x:f>
      </x:c>
      <x:c r="CD426" s="50" t="str">
        <x:f>IF(22&gt;'Настройки'!$B$3,"",IF(ISBLANK(AA426),IF('Настройки'!$B$9="Нулевой спрос",0,""),IF(AA426&lt;0,IF('Настройки'!$B$10="Исключить","",IF('Настройки'!$B$10="Абсолютные значения",ABS(AA426),AA426)),AA426)))</x:f>
      </x:c>
      <x:c r="CE426" s="50" t="str">
        <x:f>IF(23&gt;'Настройки'!$B$3,"",IF(ISBLANK(AB426),IF('Настройки'!$B$9="Нулевой спрос",0,""),IF(AB426&lt;0,IF('Настройки'!$B$10="Исключить","",IF('Настройки'!$B$10="Абсолютные значения",ABS(AB426),AB426)),AB426)))</x:f>
      </x:c>
      <x:c r="CF426" s="50" t="str">
        <x:f>IF(24&gt;'Настройки'!$B$3,"",IF(ISBLANK(AC426),IF('Настройки'!$B$9="Нулевой спрос",0,""),IF(AC426&lt;0,IF('Настройки'!$B$10="Исключить","",IF('Настройки'!$B$10="Абсолютные значения",ABS(AC426),AC426)),AC426)))</x:f>
      </x:c>
      <x:c r="CG426" s="50" t="str">
        <x:f>IF(25&gt;'Настройки'!$B$3,"",IF(ISBLANK(AD426),IF('Настройки'!$B$9="Нулевой спрос",0,""),IF(AD426&lt;0,IF('Настройки'!$B$10="Исключить","",IF('Настройки'!$B$10="Абсолютные значения",ABS(AD426),AD426)),AD426)))</x:f>
      </x:c>
      <x:c r="CH426" s="50" t="str">
        <x:f>IF(26&gt;'Настройки'!$B$3,"",IF(ISBLANK(AE426),IF('Настройки'!$B$9="Нулевой спрос",0,""),IF(AE426&lt;0,IF('Настройки'!$B$10="Исключить","",IF('Настройки'!$B$10="Абсолютные значения",ABS(AE426),AE426)),AE426)))</x:f>
      </x:c>
      <x:c r="CI426" s="50" t="str">
        <x:f>IF(27&gt;'Настройки'!$B$3,"",IF(ISBLANK(AF426),IF('Настройки'!$B$9="Нулевой спрос",0,""),IF(AF426&lt;0,IF('Настройки'!$B$10="Исключить","",IF('Настройки'!$B$10="Абсолютные значения",ABS(AF426),AF426)),AF426)))</x:f>
      </x:c>
      <x:c r="CJ426" s="50" t="str">
        <x:f>IF(28&gt;'Настройки'!$B$3,"",IF(ISBLANK(AG426),IF('Настройки'!$B$9="Нулевой спрос",0,""),IF(AG426&lt;0,IF('Настройки'!$B$10="Исключить","",IF('Настройки'!$B$10="Абсолютные значения",ABS(AG426),AG426)),AG426)))</x:f>
      </x:c>
      <x:c r="CK426" s="50" t="str">
        <x:f>IF(29&gt;'Настройки'!$B$3,"",IF(ISBLANK(AH426),IF('Настройки'!$B$9="Нулевой спрос",0,""),IF(AH426&lt;0,IF('Настройки'!$B$10="Исключить","",IF('Настройки'!$B$10="Абсолютные значения",ABS(AH426),AH426)),AH426)))</x:f>
      </x:c>
      <x:c r="CL426" s="50" t="str">
        <x:f>IF(30&gt;'Настройки'!$B$3,"",IF(ISBLANK(AI426),IF('Настройки'!$B$9="Нулевой спрос",0,""),IF(AI426&lt;0,IF('Настройки'!$B$10="Исключить","",IF('Настройки'!$B$10="Абсолютные значения",ABS(AI426),AI426)),AI426)))</x:f>
      </x:c>
      <x:c r="CM426" s="50" t="str">
        <x:f>IF(31&gt;'Настройки'!$B$3,"",IF(ISBLANK(AJ426),IF('Настройки'!$B$9="Нулевой спрос",0,""),IF(AJ426&lt;0,IF('Настройки'!$B$10="Исключить","",IF('Настройки'!$B$10="Абсолютные значения",ABS(AJ426),AJ426)),AJ426)))</x:f>
      </x:c>
      <x:c r="CN426" s="50" t="str">
        <x:f>IF(32&gt;'Настройки'!$B$3,"",IF(ISBLANK(AK426),IF('Настройки'!$B$9="Нулевой спрос",0,""),IF(AK426&lt;0,IF('Настройки'!$B$10="Исключить","",IF('Настройки'!$B$10="Абсолютные значения",ABS(AK426),AK426)),AK426)))</x:f>
      </x:c>
      <x:c r="CO426" s="50" t="str">
        <x:f>IF(33&gt;'Настройки'!$B$3,"",IF(ISBLANK(AL426),IF('Настройки'!$B$9="Нулевой спрос",0,""),IF(AL426&lt;0,IF('Настройки'!$B$10="Исключить","",IF('Настройки'!$B$10="Абсолютные значения",ABS(AL426),AL426)),AL426)))</x:f>
      </x:c>
      <x:c r="CP426" s="50" t="str">
        <x:f>IF(34&gt;'Настройки'!$B$3,"",IF(ISBLANK(AM426),IF('Настройки'!$B$9="Нулевой спрос",0,""),IF(AM426&lt;0,IF('Настройки'!$B$10="Исключить","",IF('Настройки'!$B$10="Абсолютные значения",ABS(AM426),AM426)),AM426)))</x:f>
      </x:c>
      <x:c r="CQ426" s="50" t="str">
        <x:f>IF(35&gt;'Настройки'!$B$3,"",IF(ISBLANK(AN426),IF('Настройки'!$B$9="Нулевой спрос",0,""),IF(AN426&lt;0,IF('Настройки'!$B$10="Исключить","",IF('Настройки'!$B$10="Абсолютные значения",ABS(AN426),AN426)),AN426)))</x:f>
      </x:c>
      <x:c r="CR426" s="50" t="str">
        <x:f>IF(36&gt;'Настройки'!$B$3,"",IF(ISBLANK(AO426),IF('Настройки'!$B$9="Нулевой спрос",0,""),IF(AO426&lt;0,IF('Настройки'!$B$10="Исключить","",IF('Настройки'!$B$10="Абсолютные значения",ABS(AO426),AO426)),AO426)))</x:f>
      </x:c>
      <x:c r="CS426" s="50" t="str">
        <x:f>IF(OR(1&gt;'Настройки'!$B$3,ISBLANK(BI426),BI426=0),"",BI426)</x:f>
      </x:c>
      <x:c r="CT426" s="50" t="str">
        <x:f>IF(OR(2&gt;'Настройки'!$B$3,ISBLANK(BJ426),BJ426=0),"",BJ426)</x:f>
      </x:c>
      <x:c r="CU426" s="50" t="str">
        <x:f>IF(OR(3&gt;'Настройки'!$B$3,ISBLANK(BK426),BK426=0),"",BK426)</x:f>
      </x:c>
      <x:c r="CV426" s="50" t="str">
        <x:f>IF(OR(4&gt;'Настройки'!$B$3,ISBLANK(BL426),BL426=0),"",BL426)</x:f>
      </x:c>
      <x:c r="CW426" s="50" t="str">
        <x:f>IF(OR(5&gt;'Настройки'!$B$3,ISBLANK(BM426),BM426=0),"",BM426)</x:f>
      </x:c>
      <x:c r="CX426" s="50" t="str">
        <x:f>IF(OR(6&gt;'Настройки'!$B$3,ISBLANK(BN426),BN426=0),"",BN426)</x:f>
      </x:c>
      <x:c r="CY426" s="50" t="str">
        <x:f>IF(OR(7&gt;'Настройки'!$B$3,ISBLANK(BO426),BO426=0),"",BO426)</x:f>
      </x:c>
      <x:c r="CZ426" s="50" t="str">
        <x:f>IF(OR(8&gt;'Настройки'!$B$3,ISBLANK(BP426),BP426=0),"",BP426)</x:f>
      </x:c>
      <x:c r="DA426" s="50" t="str">
        <x:f>IF(OR(9&gt;'Настройки'!$B$3,ISBLANK(BQ426),BQ426=0),"",BQ426)</x:f>
      </x:c>
      <x:c r="DB426" s="50" t="str">
        <x:f>IF(OR(10&gt;'Настройки'!$B$3,ISBLANK(BR426),BR426=0),"",BR426)</x:f>
      </x:c>
      <x:c r="DC426" s="50" t="str">
        <x:f>IF(OR(11&gt;'Настройки'!$B$3,ISBLANK(BS426),BS426=0),"",BS426)</x:f>
      </x:c>
      <x:c r="DD426" s="50" t="str">
        <x:f>IF(OR(12&gt;'Настройки'!$B$3,ISBLANK(BT426),BT426=0),"",BT426)</x:f>
      </x:c>
      <x:c r="DE426" s="50" t="str">
        <x:f>IF(OR(13&gt;'Настройки'!$B$3,ISBLANK(BU426),BU426=0),"",BU426)</x:f>
      </x:c>
      <x:c r="DF426" s="50" t="str">
        <x:f>IF(OR(14&gt;'Настройки'!$B$3,ISBLANK(BV426),BV426=0),"",BV426)</x:f>
      </x:c>
      <x:c r="DG426" s="50" t="str">
        <x:f>IF(OR(15&gt;'Настройки'!$B$3,ISBLANK(BW426),BW426=0),"",BW426)</x:f>
      </x:c>
      <x:c r="DH426" s="50" t="str">
        <x:f>IF(OR(16&gt;'Настройки'!$B$3,ISBLANK(BX426),BX426=0),"",BX426)</x:f>
      </x:c>
      <x:c r="DI426" s="50" t="str">
        <x:f>IF(OR(17&gt;'Настройки'!$B$3,ISBLANK(BY426),BY426=0),"",BY426)</x:f>
      </x:c>
      <x:c r="DJ426" s="50" t="str">
        <x:f>IF(OR(18&gt;'Настройки'!$B$3,ISBLANK(BZ426),BZ426=0),"",BZ426)</x:f>
      </x:c>
      <x:c r="DK426" s="50" t="str">
        <x:f>IF(OR(19&gt;'Настройки'!$B$3,ISBLANK(CA426),CA426=0),"",CA426)</x:f>
      </x:c>
      <x:c r="DL426" s="50" t="str">
        <x:f>IF(OR(20&gt;'Настройки'!$B$3,ISBLANK(CB426),CB426=0),"",CB426)</x:f>
      </x:c>
      <x:c r="DM426" s="50" t="str">
        <x:f>IF(OR(21&gt;'Настройки'!$B$3,ISBLANK(CC426),CC426=0),"",CC426)</x:f>
      </x:c>
      <x:c r="DN426" s="50" t="str">
        <x:f>IF(OR(22&gt;'Настройки'!$B$3,ISBLANK(CD426),CD426=0),"",CD426)</x:f>
      </x:c>
      <x:c r="DO426" s="50" t="str">
        <x:f>IF(OR(23&gt;'Настройки'!$B$3,ISBLANK(CE426),CE426=0),"",CE426)</x:f>
      </x:c>
      <x:c r="DP426" s="50" t="str">
        <x:f>IF(OR(24&gt;'Настройки'!$B$3,ISBLANK(CF426),CF426=0),"",CF426)</x:f>
      </x:c>
      <x:c r="DQ426" s="50" t="str">
        <x:f>IF(OR(25&gt;'Настройки'!$B$3,ISBLANK(CG426),CG426=0),"",CG426)</x:f>
      </x:c>
      <x:c r="DR426" s="50" t="str">
        <x:f>IF(OR(26&gt;'Настройки'!$B$3,ISBLANK(CH426),CH426=0),"",CH426)</x:f>
      </x:c>
      <x:c r="DS426" s="50" t="str">
        <x:f>IF(OR(27&gt;'Настройки'!$B$3,ISBLANK(CI426),CI426=0),"",CI426)</x:f>
      </x:c>
      <x:c r="DT426" s="50" t="str">
        <x:f>IF(OR(28&gt;'Настройки'!$B$3,ISBLANK(CJ426),CJ426=0),"",CJ426)</x:f>
      </x:c>
      <x:c r="DU426" s="50" t="str">
        <x:f>IF(OR(29&gt;'Настройки'!$B$3,ISBLANK(CK426),CK426=0),"",CK426)</x:f>
      </x:c>
      <x:c r="DV426" s="50" t="str">
        <x:f>IF(OR(30&gt;'Настройки'!$B$3,ISBLANK(CL426),CL426=0),"",CL426)</x:f>
      </x:c>
      <x:c r="DW426" s="50" t="str">
        <x:f>IF(OR(31&gt;'Настройки'!$B$3,ISBLANK(CM426),CM426=0),"",CM426)</x:f>
      </x:c>
      <x:c r="DX426" s="50" t="str">
        <x:f>IF(OR(32&gt;'Настройки'!$B$3,ISBLANK(CN426),CN426=0),"",CN426)</x:f>
      </x:c>
      <x:c r="DY426" s="50" t="str">
        <x:f>IF(OR(33&gt;'Настройки'!$B$3,ISBLANK(CO426),CO426=0),"",CO426)</x:f>
      </x:c>
      <x:c r="DZ426" s="50" t="str">
        <x:f>IF(OR(34&gt;'Настройки'!$B$3,ISBLANK(CP426),CP426=0),"",CP426)</x:f>
      </x:c>
      <x:c r="EA426" s="50" t="str">
        <x:f>IF(OR(35&gt;'Настройки'!$B$3,ISBLANK(CQ426),CQ426=0),"",CQ426)</x:f>
      </x:c>
      <x:c r="EB426" s="50" t="str">
        <x:f>IF(OR(36&gt;'Настройки'!$B$3,ISBLANK(CR426),CR426=0),"",CR426)</x:f>
      </x:c>
      <x:c r="EC426" s="50" t="str">
        <x:f>IF(A426="","",IF(OR(BB426="AZ",BB426="BZ"),10000+ROW(),IF(AZ426&gt;'Настройки'!$B$11,20000+ROW(),IF(BF426&lt;&gt;"Обычный",30000+ROW(),IF(AX426&lt;=0,40000+ROW(),"")))))</x:f>
      </x:c>
      <x:c r="ED426" s="50" t="str">
        <x:f>IF(EC426="","",COUNTIFS($EC$2:$EC$1001,"&gt;0",$EC$2:$EC$1001,"&lt;"&amp;EC426)+1)</x:f>
      </x:c>
    </x:row>
    <x:row r="427">
      <x:c r="A427" s="115"/>
      <x:c r="B427" s="115"/>
      <x:c r="C427" s="115"/>
      <x:c r="D427" s="118"/>
      <x:c r="E427" s="118"/>
      <x:c r="F427" s="118"/>
      <x:c r="G427" s="118"/>
      <x:c r="H427" s="118"/>
      <x:c r="I427" s="118"/>
      <x:c r="J427" s="118"/>
      <x:c r="K427" s="118"/>
      <x:c r="L427" s="118"/>
      <x:c r="M427" s="118"/>
      <x:c r="N427" s="118"/>
      <x:c r="O427" s="118"/>
      <x:c r="P427" s="118"/>
      <x:c r="Q427" s="118"/>
      <x:c r="R427" s="118"/>
      <x:c r="S427" s="118"/>
      <x:c r="T427" s="118"/>
      <x:c r="U427" s="118"/>
      <x:c r="V427" s="118"/>
      <x:c r="W427" s="118"/>
      <x:c r="X427" s="118"/>
      <x:c r="Y427" s="118"/>
      <x:c r="Z427" s="118"/>
      <x:c r="AA427" s="118"/>
      <x:c r="AB427" s="118"/>
      <x:c r="AC427" s="118"/>
      <x:c r="AD427" s="118"/>
      <x:c r="AE427" s="118"/>
      <x:c r="AF427" s="118"/>
      <x:c r="AG427" s="118"/>
      <x:c r="AH427" s="118"/>
      <x:c r="AI427" s="118"/>
      <x:c r="AJ427" s="118"/>
      <x:c r="AK427" s="118"/>
      <x:c r="AL427" s="118"/>
      <x:c r="AM427" s="118"/>
      <x:c r="AN427" s="118"/>
      <x:c r="AO427" s="118"/>
      <x:c r="AP427" s="115"/>
      <x:c r="AQ427" s="49" t="str">
        <x:f>IF(A427="","",COUNT(BI427:INDEX(BI427:CR427,1,'Настройки'!$B$3)))</x:f>
      </x:c>
      <x:c r="AR427" s="49" t="str">
        <x:f>IF(A427="","",SUM(BI427:INDEX(BI427:CR427,1,'Настройки'!$B$3)))</x:f>
      </x:c>
      <x:c r="AS427" s="58" t="str">
        <x:f>IF(A427="","",IF('Настройки'!$B$4="Стоимость потребления",AR427*D427,IF('Настройки'!$B$4="Количество",AR427,E427)))</x:f>
      </x:c>
      <x:c r="AT427" s="61" t="str">
        <x:f>IF(OR(A427="",AS427&lt;0,SUM($AS$2:$AS$1001)&lt;=0),"",AS427/SUM($AS$2:$AS$1001))</x:f>
      </x:c>
      <x:c r="AU427" s="61" t="str">
        <x:f>IF(OR(A427="",AS427&lt;0,SUM($AS$2:$AS$1001)&lt;=0),"",SUMIFS($AS$2:$AS$1001,$AS$2:$AS$1001,"&gt;"&amp;AS427)/SUM($AS$2:$AS$1001))</x:f>
      </x:c>
      <x:c r="AV427" s="61" t="str">
        <x:f>IF(OR(A427="",AS427&lt;0,SUM($AS$2:$AS$1001)&lt;=0),"",SUMIFS($AS$2:$AS$1001,$AS$2:$AS$1001,"&gt;="&amp;AS427)/SUM($AS$2:$AS$1001))</x:f>
      </x:c>
      <x:c r="AW427" s="49" t="str">
        <x:f>IF(A427="","",IF(SUM($AS$2:$AS$1001)&lt;=0,"Не определён",IF(AS427&lt;0,"Исключение",IF(AU427&lt;'Настройки'!$B$5,"A",IF(AU427&lt;'Настройки'!$B$6,"B","C")))))</x:f>
      </x:c>
      <x:c r="AX427" s="58" t="str">
        <x:f>IF(A427="","",IF(AQ427=0,"",AVERAGE(BI427:INDEX(BI427:CR427,1,'Настройки'!$B$3))))</x:f>
      </x:c>
      <x:c r="AY427" s="58" t="str">
        <x:f>IF(OR(A427="",AQ427=0),"",STDEVP(BI427:INDEX(BI427:CR427,1,'Настройки'!$B$3)))</x:f>
      </x:c>
      <x:c r="AZ427" s="61" t="str">
        <x:f>IF(OR(A427="",AQ427&lt;'Настройки'!$B$12,AX427&lt;=0,AND('Настройки'!$B$10="Блокировать",COUNTIF(F427:INDEX(F427:AO427,1,'Настройки'!$B$3),"&lt;0")&gt;0)),"",AY427/ABS(AX427))</x:f>
      </x:c>
      <x:c r="BA427" s="49" t="str">
        <x:f>IF(A427="","",IF(AND('Настройки'!$B$10="Блокировать",COUNTIF(F427:INDEX(F427:AO427,1,'Настройки'!$B$3),"&lt;0")&gt;0),"Не определён",IF(AQ427&lt;'Настройки'!$B$12,"Не определён",IF(AX427=0,"Нет спроса",IF(AX427&lt;0,"Не определён",IF(AZ427&lt;='Настройки'!$B$7,"X",IF(AZ427&lt;='Настройки'!$B$8,"Y","Z")))))))</x:f>
      </x:c>
      <x:c r="BB427" s="49" t="str">
        <x:f>IF(OR(A427="",LEN(AW427)&lt;&gt;1,LEN(BA427)&lt;&gt;1),"",AW427&amp;BA427)</x:f>
      </x:c>
      <x:c r="BC427" s="61" t="str">
        <x:f>IF(OR(A427="",AQ427=0),"",(COUNT(BI427:INDEX(BI427:CR427,1,'Настройки'!$B$3))-COUNT(CS427:INDEX(CS427:EB427,1,'Настройки'!$B$3)))/AQ427)</x:f>
      </x:c>
      <x:c r="BD427" s="64" t="str">
        <x:f>IF(OR(A427="",COUNT(CS427:INDEX(CS427:EB427,1,'Настройки'!$B$3))=0),"",AQ427/COUNT(CS427:INDEX(CS427:EB427,1,'Настройки'!$B$3)))</x:f>
      </x:c>
      <x:c r="BE427" s="64" t="str">
        <x:f>IF(OR(A427="",COUNT(CS427:INDEX(CS427:EB427,1,'Настройки'!$B$3))=0),"",IF(AVERAGE(CS427:INDEX(CS427:EB427,1,'Настройки'!$B$3))=0,"",(STDEVP(CS427:INDEX(CS427:EB427,1,'Настройки'!$B$3))/ABS(AVERAGE(CS427:INDEX(CS427:EB427,1,'Настройки'!$B$3))))^2))</x:f>
      </x:c>
      <x:c r="BF427" s="49" t="str">
        <x:f>IF(A427="","",IF(AQ427&lt;3,"Недостаточно",IF(AQ427&lt;6,"Предварительный","Обычный")))</x:f>
      </x:c>
      <x:c r="BG427" s="49" t="str">
        <x:f>IF(A427="","",IF(COUNTIF(F427:INDEX(F427:AO427,1,'Настройки'!$B$3),"&lt;0")&gt;0,IF('Настройки'!$B$10="Блокировать","Отрицательный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"),"")&amp;IF(AQ427&lt;3,"Недостаточно истории. ",IF(AQ427&lt;6,"Предварительная классификация. ",""))&amp;IF(AX427=0,"Нет спроса за горизонт. ","")&amp;IF(AZ427&gt;'Настройки'!$B$11,"Экстремальная вариативность. ",""))</x:f>
      </x:c>
      <x:c r="BH427" s="49" t="str">
        <x:f>IF(A427="","",IFERROR(VLOOKUP(BB427,'Настройки'!$D$3:$E$11,2,FALSE),"Сначала проверьте исходные данные и историю спроса.")&amp;" Уточните срок поставки, MOQ и критичность.")</x:f>
      </x:c>
      <x:c r="BI427" s="50" t="str">
        <x:f>IF(1&gt;'Настройки'!$B$3,"",IF(ISBLANK(F427),IF('Настройки'!$B$9="Нулевой спрос",0,""),IF(F427&lt;0,IF('Настройки'!$B$10="Исключить","",IF('Настройки'!$B$10="Абсолютные значения",ABS(F427),F427)),F427)))</x:f>
      </x:c>
      <x:c r="BJ427" s="50" t="str">
        <x:f>IF(2&gt;'Настройки'!$B$3,"",IF(ISBLANK(G427),IF('Настройки'!$B$9="Нулевой спрос",0,""),IF(G427&lt;0,IF('Настройки'!$B$10="Исключить","",IF('Настройки'!$B$10="Абсолютные значения",ABS(G427),G427)),G427)))</x:f>
      </x:c>
      <x:c r="BK427" s="50" t="str">
        <x:f>IF(3&gt;'Настройки'!$B$3,"",IF(ISBLANK(H427),IF('Настройки'!$B$9="Нулевой спрос",0,""),IF(H427&lt;0,IF('Настройки'!$B$10="Исключить","",IF('Настройки'!$B$10="Абсолютные значения",ABS(H427),H427)),H427)))</x:f>
      </x:c>
      <x:c r="BL427" s="50" t="str">
        <x:f>IF(4&gt;'Настройки'!$B$3,"",IF(ISBLANK(I427),IF('Настройки'!$B$9="Нулевой спрос",0,""),IF(I427&lt;0,IF('Настройки'!$B$10="Исключить","",IF('Настройки'!$B$10="Абсолютные значения",ABS(I427),I427)),I427)))</x:f>
      </x:c>
      <x:c r="BM427" s="50" t="str">
        <x:f>IF(5&gt;'Настройки'!$B$3,"",IF(ISBLANK(J427),IF('Настройки'!$B$9="Нулевой спрос",0,""),IF(J427&lt;0,IF('Настройки'!$B$10="Исключить","",IF('Настройки'!$B$10="Абсолютные значения",ABS(J427),J427)),J427)))</x:f>
      </x:c>
      <x:c r="BN427" s="50" t="str">
        <x:f>IF(6&gt;'Настройки'!$B$3,"",IF(ISBLANK(K427),IF('Настройки'!$B$9="Нулевой спрос",0,""),IF(K427&lt;0,IF('Настройки'!$B$10="Исключить","",IF('Настройки'!$B$10="Абсолютные значения",ABS(K427),K427)),K427)))</x:f>
      </x:c>
      <x:c r="BO427" s="50" t="str">
        <x:f>IF(7&gt;'Настройки'!$B$3,"",IF(ISBLANK(L427),IF('Настройки'!$B$9="Нулевой спрос",0,""),IF(L427&lt;0,IF('Настройки'!$B$10="Исключить","",IF('Настройки'!$B$10="Абсолютные значения",ABS(L427),L427)),L427)))</x:f>
      </x:c>
      <x:c r="BP427" s="50" t="str">
        <x:f>IF(8&gt;'Настройки'!$B$3,"",IF(ISBLANK(M427),IF('Настройки'!$B$9="Нулевой спрос",0,""),IF(M427&lt;0,IF('Настройки'!$B$10="Исключить","",IF('Настройки'!$B$10="Абсолютные значения",ABS(M427),M427)),M427)))</x:f>
      </x:c>
      <x:c r="BQ427" s="50" t="str">
        <x:f>IF(9&gt;'Настройки'!$B$3,"",IF(ISBLANK(N427),IF('Настройки'!$B$9="Нулевой спрос",0,""),IF(N427&lt;0,IF('Настройки'!$B$10="Исключить","",IF('Настройки'!$B$10="Абсолютные значения",ABS(N427),N427)),N427)))</x:f>
      </x:c>
      <x:c r="BR427" s="50" t="str">
        <x:f>IF(10&gt;'Настройки'!$B$3,"",IF(ISBLANK(O427),IF('Настройки'!$B$9="Нулевой спрос",0,""),IF(O427&lt;0,IF('Настройки'!$B$10="Исключить","",IF('Настройки'!$B$10="Абсолютные значения",ABS(O427),O427)),O427)))</x:f>
      </x:c>
      <x:c r="BS427" s="50" t="str">
        <x:f>IF(11&gt;'Настройки'!$B$3,"",IF(ISBLANK(P427),IF('Настройки'!$B$9="Нулевой спрос",0,""),IF(P427&lt;0,IF('Настройки'!$B$10="Исключить","",IF('Настройки'!$B$10="Абсолютные значения",ABS(P427),P427)),P427)))</x:f>
      </x:c>
      <x:c r="BT427" s="50" t="str">
        <x:f>IF(12&gt;'Настройки'!$B$3,"",IF(ISBLANK(Q427),IF('Настройки'!$B$9="Нулевой спрос",0,""),IF(Q427&lt;0,IF('Настройки'!$B$10="Исключить","",IF('Настройки'!$B$10="Абсолютные значения",ABS(Q427),Q427)),Q427)))</x:f>
      </x:c>
      <x:c r="BU427" s="50" t="str">
        <x:f>IF(13&gt;'Настройки'!$B$3,"",IF(ISBLANK(R427),IF('Настройки'!$B$9="Нулевой спрос",0,""),IF(R427&lt;0,IF('Настройки'!$B$10="Исключить","",IF('Настройки'!$B$10="Абсолютные значения",ABS(R427),R427)),R427)))</x:f>
      </x:c>
      <x:c r="BV427" s="50" t="str">
        <x:f>IF(14&gt;'Настройки'!$B$3,"",IF(ISBLANK(S427),IF('Настройки'!$B$9="Нулевой спрос",0,""),IF(S427&lt;0,IF('Настройки'!$B$10="Исключить","",IF('Настройки'!$B$10="Абсолютные значения",ABS(S427),S427)),S427)))</x:f>
      </x:c>
      <x:c r="BW427" s="50" t="str">
        <x:f>IF(15&gt;'Настройки'!$B$3,"",IF(ISBLANK(T427),IF('Настройки'!$B$9="Нулевой спрос",0,""),IF(T427&lt;0,IF('Настройки'!$B$10="Исключить","",IF('Настройки'!$B$10="Абсолютные значения",ABS(T427),T427)),T427)))</x:f>
      </x:c>
      <x:c r="BX427" s="50" t="str">
        <x:f>IF(16&gt;'Настройки'!$B$3,"",IF(ISBLANK(U427),IF('Настройки'!$B$9="Нулевой спрос",0,""),IF(U427&lt;0,IF('Настройки'!$B$10="Исключить","",IF('Настройки'!$B$10="Абсолютные значения",ABS(U427),U427)),U427)))</x:f>
      </x:c>
      <x:c r="BY427" s="50" t="str">
        <x:f>IF(17&gt;'Настройки'!$B$3,"",IF(ISBLANK(V427),IF('Настройки'!$B$9="Нулевой спрос",0,""),IF(V427&lt;0,IF('Настройки'!$B$10="Исключить","",IF('Настройки'!$B$10="Абсолютные значения",ABS(V427),V427)),V427)))</x:f>
      </x:c>
      <x:c r="BZ427" s="50" t="str">
        <x:f>IF(18&gt;'Настройки'!$B$3,"",IF(ISBLANK(W427),IF('Настройки'!$B$9="Нулевой спрос",0,""),IF(W427&lt;0,IF('Настройки'!$B$10="Исключить","",IF('Настройки'!$B$10="Абсолютные значения",ABS(W427),W427)),W427)))</x:f>
      </x:c>
      <x:c r="CA427" s="50" t="str">
        <x:f>IF(19&gt;'Настройки'!$B$3,"",IF(ISBLANK(X427),IF('Настройки'!$B$9="Нулевой спрос",0,""),IF(X427&lt;0,IF('Настройки'!$B$10="Исключить","",IF('Настройки'!$B$10="Абсолютные значения",ABS(X427),X427)),X427)))</x:f>
      </x:c>
      <x:c r="CB427" s="50" t="str">
        <x:f>IF(20&gt;'Настройки'!$B$3,"",IF(ISBLANK(Y427),IF('Настройки'!$B$9="Нулевой спрос",0,""),IF(Y427&lt;0,IF('Настройки'!$B$10="Исключить","",IF('Настройки'!$B$10="Абсолютные значения",ABS(Y427),Y427)),Y427)))</x:f>
      </x:c>
      <x:c r="CC427" s="50" t="str">
        <x:f>IF(21&gt;'Настройки'!$B$3,"",IF(ISBLANK(Z427),IF('Настройки'!$B$9="Нулевой спрос",0,""),IF(Z427&lt;0,IF('Настройки'!$B$10="Исключить","",IF('Настройки'!$B$10="Абсолютные значения",ABS(Z427),Z427)),Z427)))</x:f>
      </x:c>
      <x:c r="CD427" s="50" t="str">
        <x:f>IF(22&gt;'Настройки'!$B$3,"",IF(ISBLANK(AA427),IF('Настройки'!$B$9="Нулевой спрос",0,""),IF(AA427&lt;0,IF('Настройки'!$B$10="Исключить","",IF('Настройки'!$B$10="Абсолютные значения",ABS(AA427),AA427)),AA427)))</x:f>
      </x:c>
      <x:c r="CE427" s="50" t="str">
        <x:f>IF(23&gt;'Настройки'!$B$3,"",IF(ISBLANK(AB427),IF('Настройки'!$B$9="Нулевой спрос",0,""),IF(AB427&lt;0,IF('Настройки'!$B$10="Исключить","",IF('Настройки'!$B$10="Абсолютные значения",ABS(AB427),AB427)),AB427)))</x:f>
      </x:c>
      <x:c r="CF427" s="50" t="str">
        <x:f>IF(24&gt;'Настройки'!$B$3,"",IF(ISBLANK(AC427),IF('Настройки'!$B$9="Нулевой спрос",0,""),IF(AC427&lt;0,IF('Настройки'!$B$10="Исключить","",IF('Настройки'!$B$10="Абсолютные значения",ABS(AC427),AC427)),AC427)))</x:f>
      </x:c>
      <x:c r="CG427" s="50" t="str">
        <x:f>IF(25&gt;'Настройки'!$B$3,"",IF(ISBLANK(AD427),IF('Настройки'!$B$9="Нулевой спрос",0,""),IF(AD427&lt;0,IF('Настройки'!$B$10="Исключить","",IF('Настройки'!$B$10="Абсолютные значения",ABS(AD427),AD427)),AD427)))</x:f>
      </x:c>
      <x:c r="CH427" s="50" t="str">
        <x:f>IF(26&gt;'Настройки'!$B$3,"",IF(ISBLANK(AE427),IF('Настройки'!$B$9="Нулевой спрос",0,""),IF(AE427&lt;0,IF('Настройки'!$B$10="Исключить","",IF('Настройки'!$B$10="Абсолютные значения",ABS(AE427),AE427)),AE427)))</x:f>
      </x:c>
      <x:c r="CI427" s="50" t="str">
        <x:f>IF(27&gt;'Настройки'!$B$3,"",IF(ISBLANK(AF427),IF('Настройки'!$B$9="Нулевой спрос",0,""),IF(AF427&lt;0,IF('Настройки'!$B$10="Исключить","",IF('Настройки'!$B$10="Абсолютные значения",ABS(AF427),AF427)),AF427)))</x:f>
      </x:c>
      <x:c r="CJ427" s="50" t="str">
        <x:f>IF(28&gt;'Настройки'!$B$3,"",IF(ISBLANK(AG427),IF('Настройки'!$B$9="Нулевой спрос",0,""),IF(AG427&lt;0,IF('Настройки'!$B$10="Исключить","",IF('Настройки'!$B$10="Абсолютные значения",ABS(AG427),AG427)),AG427)))</x:f>
      </x:c>
      <x:c r="CK427" s="50" t="str">
        <x:f>IF(29&gt;'Настройки'!$B$3,"",IF(ISBLANK(AH427),IF('Настройки'!$B$9="Нулевой спрос",0,""),IF(AH427&lt;0,IF('Настройки'!$B$10="Исключить","",IF('Настройки'!$B$10="Абсолютные значения",ABS(AH427),AH427)),AH427)))</x:f>
      </x:c>
      <x:c r="CL427" s="50" t="str">
        <x:f>IF(30&gt;'Настройки'!$B$3,"",IF(ISBLANK(AI427),IF('Настройки'!$B$9="Нулевой спрос",0,""),IF(AI427&lt;0,IF('Настройки'!$B$10="Исключить","",IF('Настройки'!$B$10="Абсолютные значения",ABS(AI427),AI427)),AI427)))</x:f>
      </x:c>
      <x:c r="CM427" s="50" t="str">
        <x:f>IF(31&gt;'Настройки'!$B$3,"",IF(ISBLANK(AJ427),IF('Настройки'!$B$9="Нулевой спрос",0,""),IF(AJ427&lt;0,IF('Настройки'!$B$10="Исключить","",IF('Настройки'!$B$10="Абсолютные значения",ABS(AJ427),AJ427)),AJ427)))</x:f>
      </x:c>
      <x:c r="CN427" s="50" t="str">
        <x:f>IF(32&gt;'Настройки'!$B$3,"",IF(ISBLANK(AK427),IF('Настройки'!$B$9="Нулевой спрос",0,""),IF(AK427&lt;0,IF('Настройки'!$B$10="Исключить","",IF('Настройки'!$B$10="Абсолютные значения",ABS(AK427),AK427)),AK427)))</x:f>
      </x:c>
      <x:c r="CO427" s="50" t="str">
        <x:f>IF(33&gt;'Настройки'!$B$3,"",IF(ISBLANK(AL427),IF('Настройки'!$B$9="Нулевой спрос",0,""),IF(AL427&lt;0,IF('Настройки'!$B$10="Исключить","",IF('Настройки'!$B$10="Абсолютные значения",ABS(AL427),AL427)),AL427)))</x:f>
      </x:c>
      <x:c r="CP427" s="50" t="str">
        <x:f>IF(34&gt;'Настройки'!$B$3,"",IF(ISBLANK(AM427),IF('Настройки'!$B$9="Нулевой спрос",0,""),IF(AM427&lt;0,IF('Настройки'!$B$10="Исключить","",IF('Настройки'!$B$10="Абсолютные значения",ABS(AM427),AM427)),AM427)))</x:f>
      </x:c>
      <x:c r="CQ427" s="50" t="str">
        <x:f>IF(35&gt;'Настройки'!$B$3,"",IF(ISBLANK(AN427),IF('Настройки'!$B$9="Нулевой спрос",0,""),IF(AN427&lt;0,IF('Настройки'!$B$10="Исключить","",IF('Настройки'!$B$10="Абсолютные значения",ABS(AN427),AN427)),AN427)))</x:f>
      </x:c>
      <x:c r="CR427" s="50" t="str">
        <x:f>IF(36&gt;'Настройки'!$B$3,"",IF(ISBLANK(AO427),IF('Настройки'!$B$9="Нулевой спрос",0,""),IF(AO427&lt;0,IF('Настройки'!$B$10="Исключить","",IF('Настройки'!$B$10="Абсолютные значения",ABS(AO427),AO427)),AO427)))</x:f>
      </x:c>
      <x:c r="CS427" s="50" t="str">
        <x:f>IF(OR(1&gt;'Настройки'!$B$3,ISBLANK(BI427),BI427=0),"",BI427)</x:f>
      </x:c>
      <x:c r="CT427" s="50" t="str">
        <x:f>IF(OR(2&gt;'Настройки'!$B$3,ISBLANK(BJ427),BJ427=0),"",BJ427)</x:f>
      </x:c>
      <x:c r="CU427" s="50" t="str">
        <x:f>IF(OR(3&gt;'Настройки'!$B$3,ISBLANK(BK427),BK427=0),"",BK427)</x:f>
      </x:c>
      <x:c r="CV427" s="50" t="str">
        <x:f>IF(OR(4&gt;'Настройки'!$B$3,ISBLANK(BL427),BL427=0),"",BL427)</x:f>
      </x:c>
      <x:c r="CW427" s="50" t="str">
        <x:f>IF(OR(5&gt;'Настройки'!$B$3,ISBLANK(BM427),BM427=0),"",BM427)</x:f>
      </x:c>
      <x:c r="CX427" s="50" t="str">
        <x:f>IF(OR(6&gt;'Настройки'!$B$3,ISBLANK(BN427),BN427=0),"",BN427)</x:f>
      </x:c>
      <x:c r="CY427" s="50" t="str">
        <x:f>IF(OR(7&gt;'Настройки'!$B$3,ISBLANK(BO427),BO427=0),"",BO427)</x:f>
      </x:c>
      <x:c r="CZ427" s="50" t="str">
        <x:f>IF(OR(8&gt;'Настройки'!$B$3,ISBLANK(BP427),BP427=0),"",BP427)</x:f>
      </x:c>
      <x:c r="DA427" s="50" t="str">
        <x:f>IF(OR(9&gt;'Настройки'!$B$3,ISBLANK(BQ427),BQ427=0),"",BQ427)</x:f>
      </x:c>
      <x:c r="DB427" s="50" t="str">
        <x:f>IF(OR(10&gt;'Настройки'!$B$3,ISBLANK(BR427),BR427=0),"",BR427)</x:f>
      </x:c>
      <x:c r="DC427" s="50" t="str">
        <x:f>IF(OR(11&gt;'Настройки'!$B$3,ISBLANK(BS427),BS427=0),"",BS427)</x:f>
      </x:c>
      <x:c r="DD427" s="50" t="str">
        <x:f>IF(OR(12&gt;'Настройки'!$B$3,ISBLANK(BT427),BT427=0),"",BT427)</x:f>
      </x:c>
      <x:c r="DE427" s="50" t="str">
        <x:f>IF(OR(13&gt;'Настройки'!$B$3,ISBLANK(BU427),BU427=0),"",BU427)</x:f>
      </x:c>
      <x:c r="DF427" s="50" t="str">
        <x:f>IF(OR(14&gt;'Настройки'!$B$3,ISBLANK(BV427),BV427=0),"",BV427)</x:f>
      </x:c>
      <x:c r="DG427" s="50" t="str">
        <x:f>IF(OR(15&gt;'Настройки'!$B$3,ISBLANK(BW427),BW427=0),"",BW427)</x:f>
      </x:c>
      <x:c r="DH427" s="50" t="str">
        <x:f>IF(OR(16&gt;'Настройки'!$B$3,ISBLANK(BX427),BX427=0),"",BX427)</x:f>
      </x:c>
      <x:c r="DI427" s="50" t="str">
        <x:f>IF(OR(17&gt;'Настройки'!$B$3,ISBLANK(BY427),BY427=0),"",BY427)</x:f>
      </x:c>
      <x:c r="DJ427" s="50" t="str">
        <x:f>IF(OR(18&gt;'Настройки'!$B$3,ISBLANK(BZ427),BZ427=0),"",BZ427)</x:f>
      </x:c>
      <x:c r="DK427" s="50" t="str">
        <x:f>IF(OR(19&gt;'Настройки'!$B$3,ISBLANK(CA427),CA427=0),"",CA427)</x:f>
      </x:c>
      <x:c r="DL427" s="50" t="str">
        <x:f>IF(OR(20&gt;'Настройки'!$B$3,ISBLANK(CB427),CB427=0),"",CB427)</x:f>
      </x:c>
      <x:c r="DM427" s="50" t="str">
        <x:f>IF(OR(21&gt;'Настройки'!$B$3,ISBLANK(CC427),CC427=0),"",CC427)</x:f>
      </x:c>
      <x:c r="DN427" s="50" t="str">
        <x:f>IF(OR(22&gt;'Настройки'!$B$3,ISBLANK(CD427),CD427=0),"",CD427)</x:f>
      </x:c>
      <x:c r="DO427" s="50" t="str">
        <x:f>IF(OR(23&gt;'Настройки'!$B$3,ISBLANK(CE427),CE427=0),"",CE427)</x:f>
      </x:c>
      <x:c r="DP427" s="50" t="str">
        <x:f>IF(OR(24&gt;'Настройки'!$B$3,ISBLANK(CF427),CF427=0),"",CF427)</x:f>
      </x:c>
      <x:c r="DQ427" s="50" t="str">
        <x:f>IF(OR(25&gt;'Настройки'!$B$3,ISBLANK(CG427),CG427=0),"",CG427)</x:f>
      </x:c>
      <x:c r="DR427" s="50" t="str">
        <x:f>IF(OR(26&gt;'Настройки'!$B$3,ISBLANK(CH427),CH427=0),"",CH427)</x:f>
      </x:c>
      <x:c r="DS427" s="50" t="str">
        <x:f>IF(OR(27&gt;'Настройки'!$B$3,ISBLANK(CI427),CI427=0),"",CI427)</x:f>
      </x:c>
      <x:c r="DT427" s="50" t="str">
        <x:f>IF(OR(28&gt;'Настройки'!$B$3,ISBLANK(CJ427),CJ427=0),"",CJ427)</x:f>
      </x:c>
      <x:c r="DU427" s="50" t="str">
        <x:f>IF(OR(29&gt;'Настройки'!$B$3,ISBLANK(CK427),CK427=0),"",CK427)</x:f>
      </x:c>
      <x:c r="DV427" s="50" t="str">
        <x:f>IF(OR(30&gt;'Настройки'!$B$3,ISBLANK(CL427),CL427=0),"",CL427)</x:f>
      </x:c>
      <x:c r="DW427" s="50" t="str">
        <x:f>IF(OR(31&gt;'Настройки'!$B$3,ISBLANK(CM427),CM427=0),"",CM427)</x:f>
      </x:c>
      <x:c r="DX427" s="50" t="str">
        <x:f>IF(OR(32&gt;'Настройки'!$B$3,ISBLANK(CN427),CN427=0),"",CN427)</x:f>
      </x:c>
      <x:c r="DY427" s="50" t="str">
        <x:f>IF(OR(33&gt;'Настройки'!$B$3,ISBLANK(CO427),CO427=0),"",CO427)</x:f>
      </x:c>
      <x:c r="DZ427" s="50" t="str">
        <x:f>IF(OR(34&gt;'Настройки'!$B$3,ISBLANK(CP427),CP427=0),"",CP427)</x:f>
      </x:c>
      <x:c r="EA427" s="50" t="str">
        <x:f>IF(OR(35&gt;'Настройки'!$B$3,ISBLANK(CQ427),CQ427=0),"",CQ427)</x:f>
      </x:c>
      <x:c r="EB427" s="50" t="str">
        <x:f>IF(OR(36&gt;'Настройки'!$B$3,ISBLANK(CR427),CR427=0),"",CR427)</x:f>
      </x:c>
      <x:c r="EC427" s="50" t="str">
        <x:f>IF(A427="","",IF(OR(BB427="AZ",BB427="BZ"),10000+ROW(),IF(AZ427&gt;'Настройки'!$B$11,20000+ROW(),IF(BF427&lt;&gt;"Обычный",30000+ROW(),IF(AX427&lt;=0,40000+ROW(),"")))))</x:f>
      </x:c>
      <x:c r="ED427" s="50" t="str">
        <x:f>IF(EC427="","",COUNTIFS($EC$2:$EC$1001,"&gt;0",$EC$2:$EC$1001,"&lt;"&amp;EC427)+1)</x:f>
      </x:c>
    </x:row>
    <x:row r="428">
      <x:c r="A428" s="115"/>
      <x:c r="B428" s="115"/>
      <x:c r="C428" s="115"/>
      <x:c r="D428" s="118"/>
      <x:c r="E428" s="118"/>
      <x:c r="F428" s="118"/>
      <x:c r="G428" s="118"/>
      <x:c r="H428" s="118"/>
      <x:c r="I428" s="118"/>
      <x:c r="J428" s="118"/>
      <x:c r="K428" s="118"/>
      <x:c r="L428" s="118"/>
      <x:c r="M428" s="118"/>
      <x:c r="N428" s="118"/>
      <x:c r="O428" s="118"/>
      <x:c r="P428" s="118"/>
      <x:c r="Q428" s="118"/>
      <x:c r="R428" s="118"/>
      <x:c r="S428" s="118"/>
      <x:c r="T428" s="118"/>
      <x:c r="U428" s="118"/>
      <x:c r="V428" s="118"/>
      <x:c r="W428" s="118"/>
      <x:c r="X428" s="118"/>
      <x:c r="Y428" s="118"/>
      <x:c r="Z428" s="118"/>
      <x:c r="AA428" s="118"/>
      <x:c r="AB428" s="118"/>
      <x:c r="AC428" s="118"/>
      <x:c r="AD428" s="118"/>
      <x:c r="AE428" s="118"/>
      <x:c r="AF428" s="118"/>
      <x:c r="AG428" s="118"/>
      <x:c r="AH428" s="118"/>
      <x:c r="AI428" s="118"/>
      <x:c r="AJ428" s="118"/>
      <x:c r="AK428" s="118"/>
      <x:c r="AL428" s="118"/>
      <x:c r="AM428" s="118"/>
      <x:c r="AN428" s="118"/>
      <x:c r="AO428" s="118"/>
      <x:c r="AP428" s="115"/>
      <x:c r="AQ428" s="49" t="str">
        <x:f>IF(A428="","",COUNT(BI428:INDEX(BI428:CR428,1,'Настройки'!$B$3)))</x:f>
      </x:c>
      <x:c r="AR428" s="49" t="str">
        <x:f>IF(A428="","",SUM(BI428:INDEX(BI428:CR428,1,'Настройки'!$B$3)))</x:f>
      </x:c>
      <x:c r="AS428" s="58" t="str">
        <x:f>IF(A428="","",IF('Настройки'!$B$4="Стоимость потребления",AR428*D428,IF('Настройки'!$B$4="Количество",AR428,E428)))</x:f>
      </x:c>
      <x:c r="AT428" s="61" t="str">
        <x:f>IF(OR(A428="",AS428&lt;0,SUM($AS$2:$AS$1001)&lt;=0),"",AS428/SUM($AS$2:$AS$1001))</x:f>
      </x:c>
      <x:c r="AU428" s="61" t="str">
        <x:f>IF(OR(A428="",AS428&lt;0,SUM($AS$2:$AS$1001)&lt;=0),"",SUMIFS($AS$2:$AS$1001,$AS$2:$AS$1001,"&gt;"&amp;AS428)/SUM($AS$2:$AS$1001))</x:f>
      </x:c>
      <x:c r="AV428" s="61" t="str">
        <x:f>IF(OR(A428="",AS428&lt;0,SUM($AS$2:$AS$1001)&lt;=0),"",SUMIFS($AS$2:$AS$1001,$AS$2:$AS$1001,"&gt;="&amp;AS428)/SUM($AS$2:$AS$1001))</x:f>
      </x:c>
      <x:c r="AW428" s="49" t="str">
        <x:f>IF(A428="","",IF(SUM($AS$2:$AS$1001)&lt;=0,"Не определён",IF(AS428&lt;0,"Исключение",IF(AU428&lt;'Настройки'!$B$5,"A",IF(AU428&lt;'Настройки'!$B$6,"B","C")))))</x:f>
      </x:c>
      <x:c r="AX428" s="58" t="str">
        <x:f>IF(A428="","",IF(AQ428=0,"",AVERAGE(BI428:INDEX(BI428:CR428,1,'Настройки'!$B$3))))</x:f>
      </x:c>
      <x:c r="AY428" s="58" t="str">
        <x:f>IF(OR(A428="",AQ428=0),"",STDEVP(BI428:INDEX(BI428:CR428,1,'Настройки'!$B$3)))</x:f>
      </x:c>
      <x:c r="AZ428" s="61" t="str">
        <x:f>IF(OR(A428="",AQ428&lt;'Настройки'!$B$12,AX428&lt;=0,AND('Настройки'!$B$10="Блокировать",COUNTIF(F428:INDEX(F428:AO428,1,'Настройки'!$B$3),"&lt;0")&gt;0)),"",AY428/ABS(AX428))</x:f>
      </x:c>
      <x:c r="BA428" s="49" t="str">
        <x:f>IF(A428="","",IF(AND('Настройки'!$B$10="Блокировать",COUNTIF(F428:INDEX(F428:AO428,1,'Настройки'!$B$3),"&lt;0")&gt;0),"Не определён",IF(AQ428&lt;'Настройки'!$B$12,"Не определён",IF(AX428=0,"Нет спроса",IF(AX428&lt;0,"Не определён",IF(AZ428&lt;='Настройки'!$B$7,"X",IF(AZ428&lt;='Настройки'!$B$8,"Y","Z")))))))</x:f>
      </x:c>
      <x:c r="BB428" s="49" t="str">
        <x:f>IF(OR(A428="",LEN(AW428)&lt;&gt;1,LEN(BA428)&lt;&gt;1),"",AW428&amp;BA428)</x:f>
      </x:c>
      <x:c r="BC428" s="61" t="str">
        <x:f>IF(OR(A428="",AQ428=0),"",(COUNT(BI428:INDEX(BI428:CR428,1,'Настройки'!$B$3))-COUNT(CS428:INDEX(CS428:EB428,1,'Настройки'!$B$3)))/AQ428)</x:f>
      </x:c>
      <x:c r="BD428" s="64" t="str">
        <x:f>IF(OR(A428="",COUNT(CS428:INDEX(CS428:EB428,1,'Настройки'!$B$3))=0),"",AQ428/COUNT(CS428:INDEX(CS428:EB428,1,'Настройки'!$B$3)))</x:f>
      </x:c>
      <x:c r="BE428" s="64" t="str">
        <x:f>IF(OR(A428="",COUNT(CS428:INDEX(CS428:EB428,1,'Настройки'!$B$3))=0),"",IF(AVERAGE(CS428:INDEX(CS428:EB428,1,'Настройки'!$B$3))=0,"",(STDEVP(CS428:INDEX(CS428:EB428,1,'Настройки'!$B$3))/ABS(AVERAGE(CS428:INDEX(CS428:EB428,1,'Настройки'!$B$3))))^2))</x:f>
      </x:c>
      <x:c r="BF428" s="49" t="str">
        <x:f>IF(A428="","",IF(AQ428&lt;3,"Недостаточно",IF(AQ428&lt;6,"Предварительный","Обычный")))</x:f>
      </x:c>
      <x:c r="BG428" s="49" t="str">
        <x:f>IF(A428="","",IF(COUNTIF(F428:INDEX(F428:AO428,1,'Настройки'!$B$3),"&lt;0")&gt;0,IF('Настройки'!$B$10="Блокировать","Отрицательный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"),"")&amp;IF(AQ428&lt;3,"Недостаточно истории. ",IF(AQ428&lt;6,"Предварительная классификация. ",""))&amp;IF(AX428=0,"Нет спроса за горизонт. ","")&amp;IF(AZ428&gt;'Настройки'!$B$11,"Экстремальная вариативность. ",""))</x:f>
      </x:c>
      <x:c r="BH428" s="49" t="str">
        <x:f>IF(A428="","",IFERROR(VLOOKUP(BB428,'Настройки'!$D$3:$E$11,2,FALSE),"Сначала проверьте исходные данные и историю спроса.")&amp;" Уточните срок поставки, MOQ и критичность.")</x:f>
      </x:c>
      <x:c r="BI428" s="50" t="str">
        <x:f>IF(1&gt;'Настройки'!$B$3,"",IF(ISBLANK(F428),IF('Настройки'!$B$9="Нулевой спрос",0,""),IF(F428&lt;0,IF('Настройки'!$B$10="Исключить","",IF('Настройки'!$B$10="Абсолютные значения",ABS(F428),F428)),F428)))</x:f>
      </x:c>
      <x:c r="BJ428" s="50" t="str">
        <x:f>IF(2&gt;'Настройки'!$B$3,"",IF(ISBLANK(G428),IF('Настройки'!$B$9="Нулевой спрос",0,""),IF(G428&lt;0,IF('Настройки'!$B$10="Исключить","",IF('Настройки'!$B$10="Абсолютные значения",ABS(G428),G428)),G428)))</x:f>
      </x:c>
      <x:c r="BK428" s="50" t="str">
        <x:f>IF(3&gt;'Настройки'!$B$3,"",IF(ISBLANK(H428),IF('Настройки'!$B$9="Нулевой спрос",0,""),IF(H428&lt;0,IF('Настройки'!$B$10="Исключить","",IF('Настройки'!$B$10="Абсолютные значения",ABS(H428),H428)),H428)))</x:f>
      </x:c>
      <x:c r="BL428" s="50" t="str">
        <x:f>IF(4&gt;'Настройки'!$B$3,"",IF(ISBLANK(I428),IF('Настройки'!$B$9="Нулевой спрос",0,""),IF(I428&lt;0,IF('Настройки'!$B$10="Исключить","",IF('Настройки'!$B$10="Абсолютные значения",ABS(I428),I428)),I428)))</x:f>
      </x:c>
      <x:c r="BM428" s="50" t="str">
        <x:f>IF(5&gt;'Настройки'!$B$3,"",IF(ISBLANK(J428),IF('Настройки'!$B$9="Нулевой спрос",0,""),IF(J428&lt;0,IF('Настройки'!$B$10="Исключить","",IF('Настройки'!$B$10="Абсолютные значения",ABS(J428),J428)),J428)))</x:f>
      </x:c>
      <x:c r="BN428" s="50" t="str">
        <x:f>IF(6&gt;'Настройки'!$B$3,"",IF(ISBLANK(K428),IF('Настройки'!$B$9="Нулевой спрос",0,""),IF(K428&lt;0,IF('Настройки'!$B$10="Исключить","",IF('Настройки'!$B$10="Абсолютные значения",ABS(K428),K428)),K428)))</x:f>
      </x:c>
      <x:c r="BO428" s="50" t="str">
        <x:f>IF(7&gt;'Настройки'!$B$3,"",IF(ISBLANK(L428),IF('Настройки'!$B$9="Нулевой спрос",0,""),IF(L428&lt;0,IF('Настройки'!$B$10="Исключить","",IF('Настройки'!$B$10="Абсолютные значения",ABS(L428),L428)),L428)))</x:f>
      </x:c>
      <x:c r="BP428" s="50" t="str">
        <x:f>IF(8&gt;'Настройки'!$B$3,"",IF(ISBLANK(M428),IF('Настройки'!$B$9="Нулевой спрос",0,""),IF(M428&lt;0,IF('Настройки'!$B$10="Исключить","",IF('Настройки'!$B$10="Абсолютные значения",ABS(M428),M428)),M428)))</x:f>
      </x:c>
      <x:c r="BQ428" s="50" t="str">
        <x:f>IF(9&gt;'Настройки'!$B$3,"",IF(ISBLANK(N428),IF('Настройки'!$B$9="Нулевой спрос",0,""),IF(N428&lt;0,IF('Настройки'!$B$10="Исключить","",IF('Настройки'!$B$10="Абсолютные значения",ABS(N428),N428)),N428)))</x:f>
      </x:c>
      <x:c r="BR428" s="50" t="str">
        <x:f>IF(10&gt;'Настройки'!$B$3,"",IF(ISBLANK(O428),IF('Настройки'!$B$9="Нулевой спрос",0,""),IF(O428&lt;0,IF('Настройки'!$B$10="Исключить","",IF('Настройки'!$B$10="Абсолютные значения",ABS(O428),O428)),O428)))</x:f>
      </x:c>
      <x:c r="BS428" s="50" t="str">
        <x:f>IF(11&gt;'Настройки'!$B$3,"",IF(ISBLANK(P428),IF('Настройки'!$B$9="Нулевой спрос",0,""),IF(P428&lt;0,IF('Настройки'!$B$10="Исключить","",IF('Настройки'!$B$10="Абсолютные значения",ABS(P428),P428)),P428)))</x:f>
      </x:c>
      <x:c r="BT428" s="50" t="str">
        <x:f>IF(12&gt;'Настройки'!$B$3,"",IF(ISBLANK(Q428),IF('Настройки'!$B$9="Нулевой спрос",0,""),IF(Q428&lt;0,IF('Настройки'!$B$10="Исключить","",IF('Настройки'!$B$10="Абсолютные значения",ABS(Q428),Q428)),Q428)))</x:f>
      </x:c>
      <x:c r="BU428" s="50" t="str">
        <x:f>IF(13&gt;'Настройки'!$B$3,"",IF(ISBLANK(R428),IF('Настройки'!$B$9="Нулевой спрос",0,""),IF(R428&lt;0,IF('Настройки'!$B$10="Исключить","",IF('Настройки'!$B$10="Абсолютные значения",ABS(R428),R428)),R428)))</x:f>
      </x:c>
      <x:c r="BV428" s="50" t="str">
        <x:f>IF(14&gt;'Настройки'!$B$3,"",IF(ISBLANK(S428),IF('Настройки'!$B$9="Нулевой спрос",0,""),IF(S428&lt;0,IF('Настройки'!$B$10="Исключить","",IF('Настройки'!$B$10="Абсолютные значения",ABS(S428),S428)),S428)))</x:f>
      </x:c>
      <x:c r="BW428" s="50" t="str">
        <x:f>IF(15&gt;'Настройки'!$B$3,"",IF(ISBLANK(T428),IF('Настройки'!$B$9="Нулевой спрос",0,""),IF(T428&lt;0,IF('Настройки'!$B$10="Исключить","",IF('Настройки'!$B$10="Абсолютные значения",ABS(T428),T428)),T428)))</x:f>
      </x:c>
      <x:c r="BX428" s="50" t="str">
        <x:f>IF(16&gt;'Настройки'!$B$3,"",IF(ISBLANK(U428),IF('Настройки'!$B$9="Нулевой спрос",0,""),IF(U428&lt;0,IF('Настройки'!$B$10="Исключить","",IF('Настройки'!$B$10="Абсолютные значения",ABS(U428),U428)),U428)))</x:f>
      </x:c>
      <x:c r="BY428" s="50" t="str">
        <x:f>IF(17&gt;'Настройки'!$B$3,"",IF(ISBLANK(V428),IF('Настройки'!$B$9="Нулевой спрос",0,""),IF(V428&lt;0,IF('Настройки'!$B$10="Исключить","",IF('Настройки'!$B$10="Абсолютные значения",ABS(V428),V428)),V428)))</x:f>
      </x:c>
      <x:c r="BZ428" s="50" t="str">
        <x:f>IF(18&gt;'Настройки'!$B$3,"",IF(ISBLANK(W428),IF('Настройки'!$B$9="Нулевой спрос",0,""),IF(W428&lt;0,IF('Настройки'!$B$10="Исключить","",IF('Настройки'!$B$10="Абсолютные значения",ABS(W428),W428)),W428)))</x:f>
      </x:c>
      <x:c r="CA428" s="50" t="str">
        <x:f>IF(19&gt;'Настройки'!$B$3,"",IF(ISBLANK(X428),IF('Настройки'!$B$9="Нулевой спрос",0,""),IF(X428&lt;0,IF('Настройки'!$B$10="Исключить","",IF('Настройки'!$B$10="Абсолютные значения",ABS(X428),X428)),X428)))</x:f>
      </x:c>
      <x:c r="CB428" s="50" t="str">
        <x:f>IF(20&gt;'Настройки'!$B$3,"",IF(ISBLANK(Y428),IF('Настройки'!$B$9="Нулевой спрос",0,""),IF(Y428&lt;0,IF('Настройки'!$B$10="Исключить","",IF('Настройки'!$B$10="Абсолютные значения",ABS(Y428),Y428)),Y428)))</x:f>
      </x:c>
      <x:c r="CC428" s="50" t="str">
        <x:f>IF(21&gt;'Настройки'!$B$3,"",IF(ISBLANK(Z428),IF('Настройки'!$B$9="Нулевой спрос",0,""),IF(Z428&lt;0,IF('Настройки'!$B$10="Исключить","",IF('Настройки'!$B$10="Абсолютные значения",ABS(Z428),Z428)),Z428)))</x:f>
      </x:c>
      <x:c r="CD428" s="50" t="str">
        <x:f>IF(22&gt;'Настройки'!$B$3,"",IF(ISBLANK(AA428),IF('Настройки'!$B$9="Нулевой спрос",0,""),IF(AA428&lt;0,IF('Настройки'!$B$10="Исключить","",IF('Настройки'!$B$10="Абсолютные значения",ABS(AA428),AA428)),AA428)))</x:f>
      </x:c>
      <x:c r="CE428" s="50" t="str">
        <x:f>IF(23&gt;'Настройки'!$B$3,"",IF(ISBLANK(AB428),IF('Настройки'!$B$9="Нулевой спрос",0,""),IF(AB428&lt;0,IF('Настройки'!$B$10="Исключить","",IF('Настройки'!$B$10="Абсолютные значения",ABS(AB428),AB428)),AB428)))</x:f>
      </x:c>
      <x:c r="CF428" s="50" t="str">
        <x:f>IF(24&gt;'Настройки'!$B$3,"",IF(ISBLANK(AC428),IF('Настройки'!$B$9="Нулевой спрос",0,""),IF(AC428&lt;0,IF('Настройки'!$B$10="Исключить","",IF('Настройки'!$B$10="Абсолютные значения",ABS(AC428),AC428)),AC428)))</x:f>
      </x:c>
      <x:c r="CG428" s="50" t="str">
        <x:f>IF(25&gt;'Настройки'!$B$3,"",IF(ISBLANK(AD428),IF('Настройки'!$B$9="Нулевой спрос",0,""),IF(AD428&lt;0,IF('Настройки'!$B$10="Исключить","",IF('Настройки'!$B$10="Абсолютные значения",ABS(AD428),AD428)),AD428)))</x:f>
      </x:c>
      <x:c r="CH428" s="50" t="str">
        <x:f>IF(26&gt;'Настройки'!$B$3,"",IF(ISBLANK(AE428),IF('Настройки'!$B$9="Нулевой спрос",0,""),IF(AE428&lt;0,IF('Настройки'!$B$10="Исключить","",IF('Настройки'!$B$10="Абсолютные значения",ABS(AE428),AE428)),AE428)))</x:f>
      </x:c>
      <x:c r="CI428" s="50" t="str">
        <x:f>IF(27&gt;'Настройки'!$B$3,"",IF(ISBLANK(AF428),IF('Настройки'!$B$9="Нулевой спрос",0,""),IF(AF428&lt;0,IF('Настройки'!$B$10="Исключить","",IF('Настройки'!$B$10="Абсолютные значения",ABS(AF428),AF428)),AF428)))</x:f>
      </x:c>
      <x:c r="CJ428" s="50" t="str">
        <x:f>IF(28&gt;'Настройки'!$B$3,"",IF(ISBLANK(AG428),IF('Настройки'!$B$9="Нулевой спрос",0,""),IF(AG428&lt;0,IF('Настройки'!$B$10="Исключить","",IF('Настройки'!$B$10="Абсолютные значения",ABS(AG428),AG428)),AG428)))</x:f>
      </x:c>
      <x:c r="CK428" s="50" t="str">
        <x:f>IF(29&gt;'Настройки'!$B$3,"",IF(ISBLANK(AH428),IF('Настройки'!$B$9="Нулевой спрос",0,""),IF(AH428&lt;0,IF('Настройки'!$B$10="Исключить","",IF('Настройки'!$B$10="Абсолютные значения",ABS(AH428),AH428)),AH428)))</x:f>
      </x:c>
      <x:c r="CL428" s="50" t="str">
        <x:f>IF(30&gt;'Настройки'!$B$3,"",IF(ISBLANK(AI428),IF('Настройки'!$B$9="Нулевой спрос",0,""),IF(AI428&lt;0,IF('Настройки'!$B$10="Исключить","",IF('Настройки'!$B$10="Абсолютные значения",ABS(AI428),AI428)),AI428)))</x:f>
      </x:c>
      <x:c r="CM428" s="50" t="str">
        <x:f>IF(31&gt;'Настройки'!$B$3,"",IF(ISBLANK(AJ428),IF('Настройки'!$B$9="Нулевой спрос",0,""),IF(AJ428&lt;0,IF('Настройки'!$B$10="Исключить","",IF('Настройки'!$B$10="Абсолютные значения",ABS(AJ428),AJ428)),AJ428)))</x:f>
      </x:c>
      <x:c r="CN428" s="50" t="str">
        <x:f>IF(32&gt;'Настройки'!$B$3,"",IF(ISBLANK(AK428),IF('Настройки'!$B$9="Нулевой спрос",0,""),IF(AK428&lt;0,IF('Настройки'!$B$10="Исключить","",IF('Настройки'!$B$10="Абсолютные значения",ABS(AK428),AK428)),AK428)))</x:f>
      </x:c>
      <x:c r="CO428" s="50" t="str">
        <x:f>IF(33&gt;'Настройки'!$B$3,"",IF(ISBLANK(AL428),IF('Настройки'!$B$9="Нулевой спрос",0,""),IF(AL428&lt;0,IF('Настройки'!$B$10="Исключить","",IF('Настройки'!$B$10="Абсолютные значения",ABS(AL428),AL428)),AL428)))</x:f>
      </x:c>
      <x:c r="CP428" s="50" t="str">
        <x:f>IF(34&gt;'Настройки'!$B$3,"",IF(ISBLANK(AM428),IF('Настройки'!$B$9="Нулевой спрос",0,""),IF(AM428&lt;0,IF('Настройки'!$B$10="Исключить","",IF('Настройки'!$B$10="Абсолютные значения",ABS(AM428),AM428)),AM428)))</x:f>
      </x:c>
      <x:c r="CQ428" s="50" t="str">
        <x:f>IF(35&gt;'Настройки'!$B$3,"",IF(ISBLANK(AN428),IF('Настройки'!$B$9="Нулевой спрос",0,""),IF(AN428&lt;0,IF('Настройки'!$B$10="Исключить","",IF('Настройки'!$B$10="Абсолютные значения",ABS(AN428),AN428)),AN428)))</x:f>
      </x:c>
      <x:c r="CR428" s="50" t="str">
        <x:f>IF(36&gt;'Настройки'!$B$3,"",IF(ISBLANK(AO428),IF('Настройки'!$B$9="Нулевой спрос",0,""),IF(AO428&lt;0,IF('Настройки'!$B$10="Исключить","",IF('Настройки'!$B$10="Абсолютные значения",ABS(AO428),AO428)),AO428)))</x:f>
      </x:c>
      <x:c r="CS428" s="50" t="str">
        <x:f>IF(OR(1&gt;'Настройки'!$B$3,ISBLANK(BI428),BI428=0),"",BI428)</x:f>
      </x:c>
      <x:c r="CT428" s="50" t="str">
        <x:f>IF(OR(2&gt;'Настройки'!$B$3,ISBLANK(BJ428),BJ428=0),"",BJ428)</x:f>
      </x:c>
      <x:c r="CU428" s="50" t="str">
        <x:f>IF(OR(3&gt;'Настройки'!$B$3,ISBLANK(BK428),BK428=0),"",BK428)</x:f>
      </x:c>
      <x:c r="CV428" s="50" t="str">
        <x:f>IF(OR(4&gt;'Настройки'!$B$3,ISBLANK(BL428),BL428=0),"",BL428)</x:f>
      </x:c>
      <x:c r="CW428" s="50" t="str">
        <x:f>IF(OR(5&gt;'Настройки'!$B$3,ISBLANK(BM428),BM428=0),"",BM428)</x:f>
      </x:c>
      <x:c r="CX428" s="50" t="str">
        <x:f>IF(OR(6&gt;'Настройки'!$B$3,ISBLANK(BN428),BN428=0),"",BN428)</x:f>
      </x:c>
      <x:c r="CY428" s="50" t="str">
        <x:f>IF(OR(7&gt;'Настройки'!$B$3,ISBLANK(BO428),BO428=0),"",BO428)</x:f>
      </x:c>
      <x:c r="CZ428" s="50" t="str">
        <x:f>IF(OR(8&gt;'Настройки'!$B$3,ISBLANK(BP428),BP428=0),"",BP428)</x:f>
      </x:c>
      <x:c r="DA428" s="50" t="str">
        <x:f>IF(OR(9&gt;'Настройки'!$B$3,ISBLANK(BQ428),BQ428=0),"",BQ428)</x:f>
      </x:c>
      <x:c r="DB428" s="50" t="str">
        <x:f>IF(OR(10&gt;'Настройки'!$B$3,ISBLANK(BR428),BR428=0),"",BR428)</x:f>
      </x:c>
      <x:c r="DC428" s="50" t="str">
        <x:f>IF(OR(11&gt;'Настройки'!$B$3,ISBLANK(BS428),BS428=0),"",BS428)</x:f>
      </x:c>
      <x:c r="DD428" s="50" t="str">
        <x:f>IF(OR(12&gt;'Настройки'!$B$3,ISBLANK(BT428),BT428=0),"",BT428)</x:f>
      </x:c>
      <x:c r="DE428" s="50" t="str">
        <x:f>IF(OR(13&gt;'Настройки'!$B$3,ISBLANK(BU428),BU428=0),"",BU428)</x:f>
      </x:c>
      <x:c r="DF428" s="50" t="str">
        <x:f>IF(OR(14&gt;'Настройки'!$B$3,ISBLANK(BV428),BV428=0),"",BV428)</x:f>
      </x:c>
      <x:c r="DG428" s="50" t="str">
        <x:f>IF(OR(15&gt;'Настройки'!$B$3,ISBLANK(BW428),BW428=0),"",BW428)</x:f>
      </x:c>
      <x:c r="DH428" s="50" t="str">
        <x:f>IF(OR(16&gt;'Настройки'!$B$3,ISBLANK(BX428),BX428=0),"",BX428)</x:f>
      </x:c>
      <x:c r="DI428" s="50" t="str">
        <x:f>IF(OR(17&gt;'Настройки'!$B$3,ISBLANK(BY428),BY428=0),"",BY428)</x:f>
      </x:c>
      <x:c r="DJ428" s="50" t="str">
        <x:f>IF(OR(18&gt;'Настройки'!$B$3,ISBLANK(BZ428),BZ428=0),"",BZ428)</x:f>
      </x:c>
      <x:c r="DK428" s="50" t="str">
        <x:f>IF(OR(19&gt;'Настройки'!$B$3,ISBLANK(CA428),CA428=0),"",CA428)</x:f>
      </x:c>
      <x:c r="DL428" s="50" t="str">
        <x:f>IF(OR(20&gt;'Настройки'!$B$3,ISBLANK(CB428),CB428=0),"",CB428)</x:f>
      </x:c>
      <x:c r="DM428" s="50" t="str">
        <x:f>IF(OR(21&gt;'Настройки'!$B$3,ISBLANK(CC428),CC428=0),"",CC428)</x:f>
      </x:c>
      <x:c r="DN428" s="50" t="str">
        <x:f>IF(OR(22&gt;'Настройки'!$B$3,ISBLANK(CD428),CD428=0),"",CD428)</x:f>
      </x:c>
      <x:c r="DO428" s="50" t="str">
        <x:f>IF(OR(23&gt;'Настройки'!$B$3,ISBLANK(CE428),CE428=0),"",CE428)</x:f>
      </x:c>
      <x:c r="DP428" s="50" t="str">
        <x:f>IF(OR(24&gt;'Настройки'!$B$3,ISBLANK(CF428),CF428=0),"",CF428)</x:f>
      </x:c>
      <x:c r="DQ428" s="50" t="str">
        <x:f>IF(OR(25&gt;'Настройки'!$B$3,ISBLANK(CG428),CG428=0),"",CG428)</x:f>
      </x:c>
      <x:c r="DR428" s="50" t="str">
        <x:f>IF(OR(26&gt;'Настройки'!$B$3,ISBLANK(CH428),CH428=0),"",CH428)</x:f>
      </x:c>
      <x:c r="DS428" s="50" t="str">
        <x:f>IF(OR(27&gt;'Настройки'!$B$3,ISBLANK(CI428),CI428=0),"",CI428)</x:f>
      </x:c>
      <x:c r="DT428" s="50" t="str">
        <x:f>IF(OR(28&gt;'Настройки'!$B$3,ISBLANK(CJ428),CJ428=0),"",CJ428)</x:f>
      </x:c>
      <x:c r="DU428" s="50" t="str">
        <x:f>IF(OR(29&gt;'Настройки'!$B$3,ISBLANK(CK428),CK428=0),"",CK428)</x:f>
      </x:c>
      <x:c r="DV428" s="50" t="str">
        <x:f>IF(OR(30&gt;'Настройки'!$B$3,ISBLANK(CL428),CL428=0),"",CL428)</x:f>
      </x:c>
      <x:c r="DW428" s="50" t="str">
        <x:f>IF(OR(31&gt;'Настройки'!$B$3,ISBLANK(CM428),CM428=0),"",CM428)</x:f>
      </x:c>
      <x:c r="DX428" s="50" t="str">
        <x:f>IF(OR(32&gt;'Настройки'!$B$3,ISBLANK(CN428),CN428=0),"",CN428)</x:f>
      </x:c>
      <x:c r="DY428" s="50" t="str">
        <x:f>IF(OR(33&gt;'Настройки'!$B$3,ISBLANK(CO428),CO428=0),"",CO428)</x:f>
      </x:c>
      <x:c r="DZ428" s="50" t="str">
        <x:f>IF(OR(34&gt;'Настройки'!$B$3,ISBLANK(CP428),CP428=0),"",CP428)</x:f>
      </x:c>
      <x:c r="EA428" s="50" t="str">
        <x:f>IF(OR(35&gt;'Настройки'!$B$3,ISBLANK(CQ428),CQ428=0),"",CQ428)</x:f>
      </x:c>
      <x:c r="EB428" s="50" t="str">
        <x:f>IF(OR(36&gt;'Настройки'!$B$3,ISBLANK(CR428),CR428=0),"",CR428)</x:f>
      </x:c>
      <x:c r="EC428" s="50" t="str">
        <x:f>IF(A428="","",IF(OR(BB428="AZ",BB428="BZ"),10000+ROW(),IF(AZ428&gt;'Настройки'!$B$11,20000+ROW(),IF(BF428&lt;&gt;"Обычный",30000+ROW(),IF(AX428&lt;=0,40000+ROW(),"")))))</x:f>
      </x:c>
      <x:c r="ED428" s="50" t="str">
        <x:f>IF(EC428="","",COUNTIFS($EC$2:$EC$1001,"&gt;0",$EC$2:$EC$1001,"&lt;"&amp;EC428)+1)</x:f>
      </x:c>
    </x:row>
    <x:row r="429">
      <x:c r="A429" s="115"/>
      <x:c r="B429" s="115"/>
      <x:c r="C429" s="115"/>
      <x:c r="D429" s="118"/>
      <x:c r="E429" s="118"/>
      <x:c r="F429" s="118"/>
      <x:c r="G429" s="118"/>
      <x:c r="H429" s="118"/>
      <x:c r="I429" s="118"/>
      <x:c r="J429" s="118"/>
      <x:c r="K429" s="118"/>
      <x:c r="L429" s="118"/>
      <x:c r="M429" s="118"/>
      <x:c r="N429" s="118"/>
      <x:c r="O429" s="118"/>
      <x:c r="P429" s="118"/>
      <x:c r="Q429" s="118"/>
      <x:c r="R429" s="118"/>
      <x:c r="S429" s="118"/>
      <x:c r="T429" s="118"/>
      <x:c r="U429" s="118"/>
      <x:c r="V429" s="118"/>
      <x:c r="W429" s="118"/>
      <x:c r="X429" s="118"/>
      <x:c r="Y429" s="118"/>
      <x:c r="Z429" s="118"/>
      <x:c r="AA429" s="118"/>
      <x:c r="AB429" s="118"/>
      <x:c r="AC429" s="118"/>
      <x:c r="AD429" s="118"/>
      <x:c r="AE429" s="118"/>
      <x:c r="AF429" s="118"/>
      <x:c r="AG429" s="118"/>
      <x:c r="AH429" s="118"/>
      <x:c r="AI429" s="118"/>
      <x:c r="AJ429" s="118"/>
      <x:c r="AK429" s="118"/>
      <x:c r="AL429" s="118"/>
      <x:c r="AM429" s="118"/>
      <x:c r="AN429" s="118"/>
      <x:c r="AO429" s="118"/>
      <x:c r="AP429" s="115"/>
      <x:c r="AQ429" s="49" t="str">
        <x:f>IF(A429="","",COUNT(BI429:INDEX(BI429:CR429,1,'Настройки'!$B$3)))</x:f>
      </x:c>
      <x:c r="AR429" s="49" t="str">
        <x:f>IF(A429="","",SUM(BI429:INDEX(BI429:CR429,1,'Настройки'!$B$3)))</x:f>
      </x:c>
      <x:c r="AS429" s="58" t="str">
        <x:f>IF(A429="","",IF('Настройки'!$B$4="Стоимость потребления",AR429*D429,IF('Настройки'!$B$4="Количество",AR429,E429)))</x:f>
      </x:c>
      <x:c r="AT429" s="61" t="str">
        <x:f>IF(OR(A429="",AS429&lt;0,SUM($AS$2:$AS$1001)&lt;=0),"",AS429/SUM($AS$2:$AS$1001))</x:f>
      </x:c>
      <x:c r="AU429" s="61" t="str">
        <x:f>IF(OR(A429="",AS429&lt;0,SUM($AS$2:$AS$1001)&lt;=0),"",SUMIFS($AS$2:$AS$1001,$AS$2:$AS$1001,"&gt;"&amp;AS429)/SUM($AS$2:$AS$1001))</x:f>
      </x:c>
      <x:c r="AV429" s="61" t="str">
        <x:f>IF(OR(A429="",AS429&lt;0,SUM($AS$2:$AS$1001)&lt;=0),"",SUMIFS($AS$2:$AS$1001,$AS$2:$AS$1001,"&gt;="&amp;AS429)/SUM($AS$2:$AS$1001))</x:f>
      </x:c>
      <x:c r="AW429" s="49" t="str">
        <x:f>IF(A429="","",IF(SUM($AS$2:$AS$1001)&lt;=0,"Не определён",IF(AS429&lt;0,"Исключение",IF(AU429&lt;'Настройки'!$B$5,"A",IF(AU429&lt;'Настройки'!$B$6,"B","C")))))</x:f>
      </x:c>
      <x:c r="AX429" s="58" t="str">
        <x:f>IF(A429="","",IF(AQ429=0,"",AVERAGE(BI429:INDEX(BI429:CR429,1,'Настройки'!$B$3))))</x:f>
      </x:c>
      <x:c r="AY429" s="58" t="str">
        <x:f>IF(OR(A429="",AQ429=0),"",STDEVP(BI429:INDEX(BI429:CR429,1,'Настройки'!$B$3)))</x:f>
      </x:c>
      <x:c r="AZ429" s="61" t="str">
        <x:f>IF(OR(A429="",AQ429&lt;'Настройки'!$B$12,AX429&lt;=0,AND('Настройки'!$B$10="Блокировать",COUNTIF(F429:INDEX(F429:AO429,1,'Настройки'!$B$3),"&lt;0")&gt;0)),"",AY429/ABS(AX429))</x:f>
      </x:c>
      <x:c r="BA429" s="49" t="str">
        <x:f>IF(A429="","",IF(AND('Настройки'!$B$10="Блокировать",COUNTIF(F429:INDEX(F429:AO429,1,'Настройки'!$B$3),"&lt;0")&gt;0),"Не определён",IF(AQ429&lt;'Настройки'!$B$12,"Не определён",IF(AX429=0,"Нет спроса",IF(AX429&lt;0,"Не определён",IF(AZ429&lt;='Настройки'!$B$7,"X",IF(AZ429&lt;='Настройки'!$B$8,"Y","Z")))))))</x:f>
      </x:c>
      <x:c r="BB429" s="49" t="str">
        <x:f>IF(OR(A429="",LEN(AW429)&lt;&gt;1,LEN(BA429)&lt;&gt;1),"",AW429&amp;BA429)</x:f>
      </x:c>
      <x:c r="BC429" s="61" t="str">
        <x:f>IF(OR(A429="",AQ429=0),"",(COUNT(BI429:INDEX(BI429:CR429,1,'Настройки'!$B$3))-COUNT(CS429:INDEX(CS429:EB429,1,'Настройки'!$B$3)))/AQ429)</x:f>
      </x:c>
      <x:c r="BD429" s="64" t="str">
        <x:f>IF(OR(A429="",COUNT(CS429:INDEX(CS429:EB429,1,'Настройки'!$B$3))=0),"",AQ429/COUNT(CS429:INDEX(CS429:EB429,1,'Настройки'!$B$3)))</x:f>
      </x:c>
      <x:c r="BE429" s="64" t="str">
        <x:f>IF(OR(A429="",COUNT(CS429:INDEX(CS429:EB429,1,'Настройки'!$B$3))=0),"",IF(AVERAGE(CS429:INDEX(CS429:EB429,1,'Настройки'!$B$3))=0,"",(STDEVP(CS429:INDEX(CS429:EB429,1,'Настройки'!$B$3))/ABS(AVERAGE(CS429:INDEX(CS429:EB429,1,'Настройки'!$B$3))))^2))</x:f>
      </x:c>
      <x:c r="BF429" s="49" t="str">
        <x:f>IF(A429="","",IF(AQ429&lt;3,"Недостаточно",IF(AQ429&lt;6,"Предварительный","Обычный")))</x:f>
      </x:c>
      <x:c r="BG429" s="49" t="str">
        <x:f>IF(A429="","",IF(COUNTIF(F429:INDEX(F429:AO429,1,'Настройки'!$B$3),"&lt;0")&gt;0,IF('Настройки'!$B$10="Блокировать","Отрицательный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"),"")&amp;IF(AQ429&lt;3,"Недостаточно истории. ",IF(AQ429&lt;6,"Предварительная классификация. ",""))&amp;IF(AX429=0,"Нет спроса за горизонт. ","")&amp;IF(AZ429&gt;'Настройки'!$B$11,"Экстремальная вариативность. ",""))</x:f>
      </x:c>
      <x:c r="BH429" s="49" t="str">
        <x:f>IF(A429="","",IFERROR(VLOOKUP(BB429,'Настройки'!$D$3:$E$11,2,FALSE),"Сначала проверьте исходные данные и историю спроса.")&amp;" Уточните срок поставки, MOQ и критичность.")</x:f>
      </x:c>
      <x:c r="BI429" s="50" t="str">
        <x:f>IF(1&gt;'Настройки'!$B$3,"",IF(ISBLANK(F429),IF('Настройки'!$B$9="Нулевой спрос",0,""),IF(F429&lt;0,IF('Настройки'!$B$10="Исключить","",IF('Настройки'!$B$10="Абсолютные значения",ABS(F429),F429)),F429)))</x:f>
      </x:c>
      <x:c r="BJ429" s="50" t="str">
        <x:f>IF(2&gt;'Настройки'!$B$3,"",IF(ISBLANK(G429),IF('Настройки'!$B$9="Нулевой спрос",0,""),IF(G429&lt;0,IF('Настройки'!$B$10="Исключить","",IF('Настройки'!$B$10="Абсолютные значения",ABS(G429),G429)),G429)))</x:f>
      </x:c>
      <x:c r="BK429" s="50" t="str">
        <x:f>IF(3&gt;'Настройки'!$B$3,"",IF(ISBLANK(H429),IF('Настройки'!$B$9="Нулевой спрос",0,""),IF(H429&lt;0,IF('Настройки'!$B$10="Исключить","",IF('Настройки'!$B$10="Абсолютные значения",ABS(H429),H429)),H429)))</x:f>
      </x:c>
      <x:c r="BL429" s="50" t="str">
        <x:f>IF(4&gt;'Настройки'!$B$3,"",IF(ISBLANK(I429),IF('Настройки'!$B$9="Нулевой спрос",0,""),IF(I429&lt;0,IF('Настройки'!$B$10="Исключить","",IF('Настройки'!$B$10="Абсолютные значения",ABS(I429),I429)),I429)))</x:f>
      </x:c>
      <x:c r="BM429" s="50" t="str">
        <x:f>IF(5&gt;'Настройки'!$B$3,"",IF(ISBLANK(J429),IF('Настройки'!$B$9="Нулевой спрос",0,""),IF(J429&lt;0,IF('Настройки'!$B$10="Исключить","",IF('Настройки'!$B$10="Абсолютные значения",ABS(J429),J429)),J429)))</x:f>
      </x:c>
      <x:c r="BN429" s="50" t="str">
        <x:f>IF(6&gt;'Настройки'!$B$3,"",IF(ISBLANK(K429),IF('Настройки'!$B$9="Нулевой спрос",0,""),IF(K429&lt;0,IF('Настройки'!$B$10="Исключить","",IF('Настройки'!$B$10="Абсолютные значения",ABS(K429),K429)),K429)))</x:f>
      </x:c>
      <x:c r="BO429" s="50" t="str">
        <x:f>IF(7&gt;'Настройки'!$B$3,"",IF(ISBLANK(L429),IF('Настройки'!$B$9="Нулевой спрос",0,""),IF(L429&lt;0,IF('Настройки'!$B$10="Исключить","",IF('Настройки'!$B$10="Абсолютные значения",ABS(L429),L429)),L429)))</x:f>
      </x:c>
      <x:c r="BP429" s="50" t="str">
        <x:f>IF(8&gt;'Настройки'!$B$3,"",IF(ISBLANK(M429),IF('Настройки'!$B$9="Нулевой спрос",0,""),IF(M429&lt;0,IF('Настройки'!$B$10="Исключить","",IF('Настройки'!$B$10="Абсолютные значения",ABS(M429),M429)),M429)))</x:f>
      </x:c>
      <x:c r="BQ429" s="50" t="str">
        <x:f>IF(9&gt;'Настройки'!$B$3,"",IF(ISBLANK(N429),IF('Настройки'!$B$9="Нулевой спрос",0,""),IF(N429&lt;0,IF('Настройки'!$B$10="Исключить","",IF('Настройки'!$B$10="Абсолютные значения",ABS(N429),N429)),N429)))</x:f>
      </x:c>
      <x:c r="BR429" s="50" t="str">
        <x:f>IF(10&gt;'Настройки'!$B$3,"",IF(ISBLANK(O429),IF('Настройки'!$B$9="Нулевой спрос",0,""),IF(O429&lt;0,IF('Настройки'!$B$10="Исключить","",IF('Настройки'!$B$10="Абсолютные значения",ABS(O429),O429)),O429)))</x:f>
      </x:c>
      <x:c r="BS429" s="50" t="str">
        <x:f>IF(11&gt;'Настройки'!$B$3,"",IF(ISBLANK(P429),IF('Настройки'!$B$9="Нулевой спрос",0,""),IF(P429&lt;0,IF('Настройки'!$B$10="Исключить","",IF('Настройки'!$B$10="Абсолютные значения",ABS(P429),P429)),P429)))</x:f>
      </x:c>
      <x:c r="BT429" s="50" t="str">
        <x:f>IF(12&gt;'Настройки'!$B$3,"",IF(ISBLANK(Q429),IF('Настройки'!$B$9="Нулевой спрос",0,""),IF(Q429&lt;0,IF('Настройки'!$B$10="Исключить","",IF('Настройки'!$B$10="Абсолютные значения",ABS(Q429),Q429)),Q429)))</x:f>
      </x:c>
      <x:c r="BU429" s="50" t="str">
        <x:f>IF(13&gt;'Настройки'!$B$3,"",IF(ISBLANK(R429),IF('Настройки'!$B$9="Нулевой спрос",0,""),IF(R429&lt;0,IF('Настройки'!$B$10="Исключить","",IF('Настройки'!$B$10="Абсолютные значения",ABS(R429),R429)),R429)))</x:f>
      </x:c>
      <x:c r="BV429" s="50" t="str">
        <x:f>IF(14&gt;'Настройки'!$B$3,"",IF(ISBLANK(S429),IF('Настройки'!$B$9="Нулевой спрос",0,""),IF(S429&lt;0,IF('Настройки'!$B$10="Исключить","",IF('Настройки'!$B$10="Абсолютные значения",ABS(S429),S429)),S429)))</x:f>
      </x:c>
      <x:c r="BW429" s="50" t="str">
        <x:f>IF(15&gt;'Настройки'!$B$3,"",IF(ISBLANK(T429),IF('Настройки'!$B$9="Нулевой спрос",0,""),IF(T429&lt;0,IF('Настройки'!$B$10="Исключить","",IF('Настройки'!$B$10="Абсолютные значения",ABS(T429),T429)),T429)))</x:f>
      </x:c>
      <x:c r="BX429" s="50" t="str">
        <x:f>IF(16&gt;'Настройки'!$B$3,"",IF(ISBLANK(U429),IF('Настройки'!$B$9="Нулевой спрос",0,""),IF(U429&lt;0,IF('Настройки'!$B$10="Исключить","",IF('Настройки'!$B$10="Абсолютные значения",ABS(U429),U429)),U429)))</x:f>
      </x:c>
      <x:c r="BY429" s="50" t="str">
        <x:f>IF(17&gt;'Настройки'!$B$3,"",IF(ISBLANK(V429),IF('Настройки'!$B$9="Нулевой спрос",0,""),IF(V429&lt;0,IF('Настройки'!$B$10="Исключить","",IF('Настройки'!$B$10="Абсолютные значения",ABS(V429),V429)),V429)))</x:f>
      </x:c>
      <x:c r="BZ429" s="50" t="str">
        <x:f>IF(18&gt;'Настройки'!$B$3,"",IF(ISBLANK(W429),IF('Настройки'!$B$9="Нулевой спрос",0,""),IF(W429&lt;0,IF('Настройки'!$B$10="Исключить","",IF('Настройки'!$B$10="Абсолютные значения",ABS(W429),W429)),W429)))</x:f>
      </x:c>
      <x:c r="CA429" s="50" t="str">
        <x:f>IF(19&gt;'Настройки'!$B$3,"",IF(ISBLANK(X429),IF('Настройки'!$B$9="Нулевой спрос",0,""),IF(X429&lt;0,IF('Настройки'!$B$10="Исключить","",IF('Настройки'!$B$10="Абсолютные значения",ABS(X429),X429)),X429)))</x:f>
      </x:c>
      <x:c r="CB429" s="50" t="str">
        <x:f>IF(20&gt;'Настройки'!$B$3,"",IF(ISBLANK(Y429),IF('Настройки'!$B$9="Нулевой спрос",0,""),IF(Y429&lt;0,IF('Настройки'!$B$10="Исключить","",IF('Настройки'!$B$10="Абсолютные значения",ABS(Y429),Y429)),Y429)))</x:f>
      </x:c>
      <x:c r="CC429" s="50" t="str">
        <x:f>IF(21&gt;'Настройки'!$B$3,"",IF(ISBLANK(Z429),IF('Настройки'!$B$9="Нулевой спрос",0,""),IF(Z429&lt;0,IF('Настройки'!$B$10="Исключить","",IF('Настройки'!$B$10="Абсолютные значения",ABS(Z429),Z429)),Z429)))</x:f>
      </x:c>
      <x:c r="CD429" s="50" t="str">
        <x:f>IF(22&gt;'Настройки'!$B$3,"",IF(ISBLANK(AA429),IF('Настройки'!$B$9="Нулевой спрос",0,""),IF(AA429&lt;0,IF('Настройки'!$B$10="Исключить","",IF('Настройки'!$B$10="Абсолютные значения",ABS(AA429),AA429)),AA429)))</x:f>
      </x:c>
      <x:c r="CE429" s="50" t="str">
        <x:f>IF(23&gt;'Настройки'!$B$3,"",IF(ISBLANK(AB429),IF('Настройки'!$B$9="Нулевой спрос",0,""),IF(AB429&lt;0,IF('Настройки'!$B$10="Исключить","",IF('Настройки'!$B$10="Абсолютные значения",ABS(AB429),AB429)),AB429)))</x:f>
      </x:c>
      <x:c r="CF429" s="50" t="str">
        <x:f>IF(24&gt;'Настройки'!$B$3,"",IF(ISBLANK(AC429),IF('Настройки'!$B$9="Нулевой спрос",0,""),IF(AC429&lt;0,IF('Настройки'!$B$10="Исключить","",IF('Настройки'!$B$10="Абсолютные значения",ABS(AC429),AC429)),AC429)))</x:f>
      </x:c>
      <x:c r="CG429" s="50" t="str">
        <x:f>IF(25&gt;'Настройки'!$B$3,"",IF(ISBLANK(AD429),IF('Настройки'!$B$9="Нулевой спрос",0,""),IF(AD429&lt;0,IF('Настройки'!$B$10="Исключить","",IF('Настройки'!$B$10="Абсолютные значения",ABS(AD429),AD429)),AD429)))</x:f>
      </x:c>
      <x:c r="CH429" s="50" t="str">
        <x:f>IF(26&gt;'Настройки'!$B$3,"",IF(ISBLANK(AE429),IF('Настройки'!$B$9="Нулевой спрос",0,""),IF(AE429&lt;0,IF('Настройки'!$B$10="Исключить","",IF('Настройки'!$B$10="Абсолютные значения",ABS(AE429),AE429)),AE429)))</x:f>
      </x:c>
      <x:c r="CI429" s="50" t="str">
        <x:f>IF(27&gt;'Настройки'!$B$3,"",IF(ISBLANK(AF429),IF('Настройки'!$B$9="Нулевой спрос",0,""),IF(AF429&lt;0,IF('Настройки'!$B$10="Исключить","",IF('Настройки'!$B$10="Абсолютные значения",ABS(AF429),AF429)),AF429)))</x:f>
      </x:c>
      <x:c r="CJ429" s="50" t="str">
        <x:f>IF(28&gt;'Настройки'!$B$3,"",IF(ISBLANK(AG429),IF('Настройки'!$B$9="Нулевой спрос",0,""),IF(AG429&lt;0,IF('Настройки'!$B$10="Исключить","",IF('Настройки'!$B$10="Абсолютные значения",ABS(AG429),AG429)),AG429)))</x:f>
      </x:c>
      <x:c r="CK429" s="50" t="str">
        <x:f>IF(29&gt;'Настройки'!$B$3,"",IF(ISBLANK(AH429),IF('Настройки'!$B$9="Нулевой спрос",0,""),IF(AH429&lt;0,IF('Настройки'!$B$10="Исключить","",IF('Настройки'!$B$10="Абсолютные значения",ABS(AH429),AH429)),AH429)))</x:f>
      </x:c>
      <x:c r="CL429" s="50" t="str">
        <x:f>IF(30&gt;'Настройки'!$B$3,"",IF(ISBLANK(AI429),IF('Настройки'!$B$9="Нулевой спрос",0,""),IF(AI429&lt;0,IF('Настройки'!$B$10="Исключить","",IF('Настройки'!$B$10="Абсолютные значения",ABS(AI429),AI429)),AI429)))</x:f>
      </x:c>
      <x:c r="CM429" s="50" t="str">
        <x:f>IF(31&gt;'Настройки'!$B$3,"",IF(ISBLANK(AJ429),IF('Настройки'!$B$9="Нулевой спрос",0,""),IF(AJ429&lt;0,IF('Настройки'!$B$10="Исключить","",IF('Настройки'!$B$10="Абсолютные значения",ABS(AJ429),AJ429)),AJ429)))</x:f>
      </x:c>
      <x:c r="CN429" s="50" t="str">
        <x:f>IF(32&gt;'Настройки'!$B$3,"",IF(ISBLANK(AK429),IF('Настройки'!$B$9="Нулевой спрос",0,""),IF(AK429&lt;0,IF('Настройки'!$B$10="Исключить","",IF('Настройки'!$B$10="Абсолютные значения",ABS(AK429),AK429)),AK429)))</x:f>
      </x:c>
      <x:c r="CO429" s="50" t="str">
        <x:f>IF(33&gt;'Настройки'!$B$3,"",IF(ISBLANK(AL429),IF('Настройки'!$B$9="Нулевой спрос",0,""),IF(AL429&lt;0,IF('Настройки'!$B$10="Исключить","",IF('Настройки'!$B$10="Абсолютные значения",ABS(AL429),AL429)),AL429)))</x:f>
      </x:c>
      <x:c r="CP429" s="50" t="str">
        <x:f>IF(34&gt;'Настройки'!$B$3,"",IF(ISBLANK(AM429),IF('Настройки'!$B$9="Нулевой спрос",0,""),IF(AM429&lt;0,IF('Настройки'!$B$10="Исключить","",IF('Настройки'!$B$10="Абсолютные значения",ABS(AM429),AM429)),AM429)))</x:f>
      </x:c>
      <x:c r="CQ429" s="50" t="str">
        <x:f>IF(35&gt;'Настройки'!$B$3,"",IF(ISBLANK(AN429),IF('Настройки'!$B$9="Нулевой спрос",0,""),IF(AN429&lt;0,IF('Настройки'!$B$10="Исключить","",IF('Настройки'!$B$10="Абсолютные значения",ABS(AN429),AN429)),AN429)))</x:f>
      </x:c>
      <x:c r="CR429" s="50" t="str">
        <x:f>IF(36&gt;'Настройки'!$B$3,"",IF(ISBLANK(AO429),IF('Настройки'!$B$9="Нулевой спрос",0,""),IF(AO429&lt;0,IF('Настройки'!$B$10="Исключить","",IF('Настройки'!$B$10="Абсолютные значения",ABS(AO429),AO429)),AO429)))</x:f>
      </x:c>
      <x:c r="CS429" s="50" t="str">
        <x:f>IF(OR(1&gt;'Настройки'!$B$3,ISBLANK(BI429),BI429=0),"",BI429)</x:f>
      </x:c>
      <x:c r="CT429" s="50" t="str">
        <x:f>IF(OR(2&gt;'Настройки'!$B$3,ISBLANK(BJ429),BJ429=0),"",BJ429)</x:f>
      </x:c>
      <x:c r="CU429" s="50" t="str">
        <x:f>IF(OR(3&gt;'Настройки'!$B$3,ISBLANK(BK429),BK429=0),"",BK429)</x:f>
      </x:c>
      <x:c r="CV429" s="50" t="str">
        <x:f>IF(OR(4&gt;'Настройки'!$B$3,ISBLANK(BL429),BL429=0),"",BL429)</x:f>
      </x:c>
      <x:c r="CW429" s="50" t="str">
        <x:f>IF(OR(5&gt;'Настройки'!$B$3,ISBLANK(BM429),BM429=0),"",BM429)</x:f>
      </x:c>
      <x:c r="CX429" s="50" t="str">
        <x:f>IF(OR(6&gt;'Настройки'!$B$3,ISBLANK(BN429),BN429=0),"",BN429)</x:f>
      </x:c>
      <x:c r="CY429" s="50" t="str">
        <x:f>IF(OR(7&gt;'Настройки'!$B$3,ISBLANK(BO429),BO429=0),"",BO429)</x:f>
      </x:c>
      <x:c r="CZ429" s="50" t="str">
        <x:f>IF(OR(8&gt;'Настройки'!$B$3,ISBLANK(BP429),BP429=0),"",BP429)</x:f>
      </x:c>
      <x:c r="DA429" s="50" t="str">
        <x:f>IF(OR(9&gt;'Настройки'!$B$3,ISBLANK(BQ429),BQ429=0),"",BQ429)</x:f>
      </x:c>
      <x:c r="DB429" s="50" t="str">
        <x:f>IF(OR(10&gt;'Настройки'!$B$3,ISBLANK(BR429),BR429=0),"",BR429)</x:f>
      </x:c>
      <x:c r="DC429" s="50" t="str">
        <x:f>IF(OR(11&gt;'Настройки'!$B$3,ISBLANK(BS429),BS429=0),"",BS429)</x:f>
      </x:c>
      <x:c r="DD429" s="50" t="str">
        <x:f>IF(OR(12&gt;'Настройки'!$B$3,ISBLANK(BT429),BT429=0),"",BT429)</x:f>
      </x:c>
      <x:c r="DE429" s="50" t="str">
        <x:f>IF(OR(13&gt;'Настройки'!$B$3,ISBLANK(BU429),BU429=0),"",BU429)</x:f>
      </x:c>
      <x:c r="DF429" s="50" t="str">
        <x:f>IF(OR(14&gt;'Настройки'!$B$3,ISBLANK(BV429),BV429=0),"",BV429)</x:f>
      </x:c>
      <x:c r="DG429" s="50" t="str">
        <x:f>IF(OR(15&gt;'Настройки'!$B$3,ISBLANK(BW429),BW429=0),"",BW429)</x:f>
      </x:c>
      <x:c r="DH429" s="50" t="str">
        <x:f>IF(OR(16&gt;'Настройки'!$B$3,ISBLANK(BX429),BX429=0),"",BX429)</x:f>
      </x:c>
      <x:c r="DI429" s="50" t="str">
        <x:f>IF(OR(17&gt;'Настройки'!$B$3,ISBLANK(BY429),BY429=0),"",BY429)</x:f>
      </x:c>
      <x:c r="DJ429" s="50" t="str">
        <x:f>IF(OR(18&gt;'Настройки'!$B$3,ISBLANK(BZ429),BZ429=0),"",BZ429)</x:f>
      </x:c>
      <x:c r="DK429" s="50" t="str">
        <x:f>IF(OR(19&gt;'Настройки'!$B$3,ISBLANK(CA429),CA429=0),"",CA429)</x:f>
      </x:c>
      <x:c r="DL429" s="50" t="str">
        <x:f>IF(OR(20&gt;'Настройки'!$B$3,ISBLANK(CB429),CB429=0),"",CB429)</x:f>
      </x:c>
      <x:c r="DM429" s="50" t="str">
        <x:f>IF(OR(21&gt;'Настройки'!$B$3,ISBLANK(CC429),CC429=0),"",CC429)</x:f>
      </x:c>
      <x:c r="DN429" s="50" t="str">
        <x:f>IF(OR(22&gt;'Настройки'!$B$3,ISBLANK(CD429),CD429=0),"",CD429)</x:f>
      </x:c>
      <x:c r="DO429" s="50" t="str">
        <x:f>IF(OR(23&gt;'Настройки'!$B$3,ISBLANK(CE429),CE429=0),"",CE429)</x:f>
      </x:c>
      <x:c r="DP429" s="50" t="str">
        <x:f>IF(OR(24&gt;'Настройки'!$B$3,ISBLANK(CF429),CF429=0),"",CF429)</x:f>
      </x:c>
      <x:c r="DQ429" s="50" t="str">
        <x:f>IF(OR(25&gt;'Настройки'!$B$3,ISBLANK(CG429),CG429=0),"",CG429)</x:f>
      </x:c>
      <x:c r="DR429" s="50" t="str">
        <x:f>IF(OR(26&gt;'Настройки'!$B$3,ISBLANK(CH429),CH429=0),"",CH429)</x:f>
      </x:c>
      <x:c r="DS429" s="50" t="str">
        <x:f>IF(OR(27&gt;'Настройки'!$B$3,ISBLANK(CI429),CI429=0),"",CI429)</x:f>
      </x:c>
      <x:c r="DT429" s="50" t="str">
        <x:f>IF(OR(28&gt;'Настройки'!$B$3,ISBLANK(CJ429),CJ429=0),"",CJ429)</x:f>
      </x:c>
      <x:c r="DU429" s="50" t="str">
        <x:f>IF(OR(29&gt;'Настройки'!$B$3,ISBLANK(CK429),CK429=0),"",CK429)</x:f>
      </x:c>
      <x:c r="DV429" s="50" t="str">
        <x:f>IF(OR(30&gt;'Настройки'!$B$3,ISBLANK(CL429),CL429=0),"",CL429)</x:f>
      </x:c>
      <x:c r="DW429" s="50" t="str">
        <x:f>IF(OR(31&gt;'Настройки'!$B$3,ISBLANK(CM429),CM429=0),"",CM429)</x:f>
      </x:c>
      <x:c r="DX429" s="50" t="str">
        <x:f>IF(OR(32&gt;'Настройки'!$B$3,ISBLANK(CN429),CN429=0),"",CN429)</x:f>
      </x:c>
      <x:c r="DY429" s="50" t="str">
        <x:f>IF(OR(33&gt;'Настройки'!$B$3,ISBLANK(CO429),CO429=0),"",CO429)</x:f>
      </x:c>
      <x:c r="DZ429" s="50" t="str">
        <x:f>IF(OR(34&gt;'Настройки'!$B$3,ISBLANK(CP429),CP429=0),"",CP429)</x:f>
      </x:c>
      <x:c r="EA429" s="50" t="str">
        <x:f>IF(OR(35&gt;'Настройки'!$B$3,ISBLANK(CQ429),CQ429=0),"",CQ429)</x:f>
      </x:c>
      <x:c r="EB429" s="50" t="str">
        <x:f>IF(OR(36&gt;'Настройки'!$B$3,ISBLANK(CR429),CR429=0),"",CR429)</x:f>
      </x:c>
      <x:c r="EC429" s="50" t="str">
        <x:f>IF(A429="","",IF(OR(BB429="AZ",BB429="BZ"),10000+ROW(),IF(AZ429&gt;'Настройки'!$B$11,20000+ROW(),IF(BF429&lt;&gt;"Обычный",30000+ROW(),IF(AX429&lt;=0,40000+ROW(),"")))))</x:f>
      </x:c>
      <x:c r="ED429" s="50" t="str">
        <x:f>IF(EC429="","",COUNTIFS($EC$2:$EC$1001,"&gt;0",$EC$2:$EC$1001,"&lt;"&amp;EC429)+1)</x:f>
      </x:c>
    </x:row>
    <x:row r="430">
      <x:c r="A430" s="115"/>
      <x:c r="B430" s="115"/>
      <x:c r="C430" s="115"/>
      <x:c r="D430" s="118"/>
      <x:c r="E430" s="118"/>
      <x:c r="F430" s="118"/>
      <x:c r="G430" s="118"/>
      <x:c r="H430" s="118"/>
      <x:c r="I430" s="118"/>
      <x:c r="J430" s="118"/>
      <x:c r="K430" s="118"/>
      <x:c r="L430" s="118"/>
      <x:c r="M430" s="118"/>
      <x:c r="N430" s="118"/>
      <x:c r="O430" s="118"/>
      <x:c r="P430" s="118"/>
      <x:c r="Q430" s="118"/>
      <x:c r="R430" s="118"/>
      <x:c r="S430" s="118"/>
      <x:c r="T430" s="118"/>
      <x:c r="U430" s="118"/>
      <x:c r="V430" s="118"/>
      <x:c r="W430" s="118"/>
      <x:c r="X430" s="118"/>
      <x:c r="Y430" s="118"/>
      <x:c r="Z430" s="118"/>
      <x:c r="AA430" s="118"/>
      <x:c r="AB430" s="118"/>
      <x:c r="AC430" s="118"/>
      <x:c r="AD430" s="118"/>
      <x:c r="AE430" s="118"/>
      <x:c r="AF430" s="118"/>
      <x:c r="AG430" s="118"/>
      <x:c r="AH430" s="118"/>
      <x:c r="AI430" s="118"/>
      <x:c r="AJ430" s="118"/>
      <x:c r="AK430" s="118"/>
      <x:c r="AL430" s="118"/>
      <x:c r="AM430" s="118"/>
      <x:c r="AN430" s="118"/>
      <x:c r="AO430" s="118"/>
      <x:c r="AP430" s="115"/>
      <x:c r="AQ430" s="49" t="str">
        <x:f>IF(A430="","",COUNT(BI430:INDEX(BI430:CR430,1,'Настройки'!$B$3)))</x:f>
      </x:c>
      <x:c r="AR430" s="49" t="str">
        <x:f>IF(A430="","",SUM(BI430:INDEX(BI430:CR430,1,'Настройки'!$B$3)))</x:f>
      </x:c>
      <x:c r="AS430" s="58" t="str">
        <x:f>IF(A430="","",IF('Настройки'!$B$4="Стоимость потребления",AR430*D430,IF('Настройки'!$B$4="Количество",AR430,E430)))</x:f>
      </x:c>
      <x:c r="AT430" s="61" t="str">
        <x:f>IF(OR(A430="",AS430&lt;0,SUM($AS$2:$AS$1001)&lt;=0),"",AS430/SUM($AS$2:$AS$1001))</x:f>
      </x:c>
      <x:c r="AU430" s="61" t="str">
        <x:f>IF(OR(A430="",AS430&lt;0,SUM($AS$2:$AS$1001)&lt;=0),"",SUMIFS($AS$2:$AS$1001,$AS$2:$AS$1001,"&gt;"&amp;AS430)/SUM($AS$2:$AS$1001))</x:f>
      </x:c>
      <x:c r="AV430" s="61" t="str">
        <x:f>IF(OR(A430="",AS430&lt;0,SUM($AS$2:$AS$1001)&lt;=0),"",SUMIFS($AS$2:$AS$1001,$AS$2:$AS$1001,"&gt;="&amp;AS430)/SUM($AS$2:$AS$1001))</x:f>
      </x:c>
      <x:c r="AW430" s="49" t="str">
        <x:f>IF(A430="","",IF(SUM($AS$2:$AS$1001)&lt;=0,"Не определён",IF(AS430&lt;0,"Исключение",IF(AU430&lt;'Настройки'!$B$5,"A",IF(AU430&lt;'Настройки'!$B$6,"B","C")))))</x:f>
      </x:c>
      <x:c r="AX430" s="58" t="str">
        <x:f>IF(A430="","",IF(AQ430=0,"",AVERAGE(BI430:INDEX(BI430:CR430,1,'Настройки'!$B$3))))</x:f>
      </x:c>
      <x:c r="AY430" s="58" t="str">
        <x:f>IF(OR(A430="",AQ430=0),"",STDEVP(BI430:INDEX(BI430:CR430,1,'Настройки'!$B$3)))</x:f>
      </x:c>
      <x:c r="AZ430" s="61" t="str">
        <x:f>IF(OR(A430="",AQ430&lt;'Настройки'!$B$12,AX430&lt;=0,AND('Настройки'!$B$10="Блокировать",COUNTIF(F430:INDEX(F430:AO430,1,'Настройки'!$B$3),"&lt;0")&gt;0)),"",AY430/ABS(AX430))</x:f>
      </x:c>
      <x:c r="BA430" s="49" t="str">
        <x:f>IF(A430="","",IF(AND('Настройки'!$B$10="Блокировать",COUNTIF(F430:INDEX(F430:AO430,1,'Настройки'!$B$3),"&lt;0")&gt;0),"Не определён",IF(AQ430&lt;'Настройки'!$B$12,"Не определён",IF(AX430=0,"Нет спроса",IF(AX430&lt;0,"Не определён",IF(AZ430&lt;='Настройки'!$B$7,"X",IF(AZ430&lt;='Настройки'!$B$8,"Y","Z")))))))</x:f>
      </x:c>
      <x:c r="BB430" s="49" t="str">
        <x:f>IF(OR(A430="",LEN(AW430)&lt;&gt;1,LEN(BA430)&lt;&gt;1),"",AW430&amp;BA430)</x:f>
      </x:c>
      <x:c r="BC430" s="61" t="str">
        <x:f>IF(OR(A430="",AQ430=0),"",(COUNT(BI430:INDEX(BI430:CR430,1,'Настройки'!$B$3))-COUNT(CS430:INDEX(CS430:EB430,1,'Настройки'!$B$3)))/AQ430)</x:f>
      </x:c>
      <x:c r="BD430" s="64" t="str">
        <x:f>IF(OR(A430="",COUNT(CS430:INDEX(CS430:EB430,1,'Настройки'!$B$3))=0),"",AQ430/COUNT(CS430:INDEX(CS430:EB430,1,'Настройки'!$B$3)))</x:f>
      </x:c>
      <x:c r="BE430" s="64" t="str">
        <x:f>IF(OR(A430="",COUNT(CS430:INDEX(CS430:EB430,1,'Настройки'!$B$3))=0),"",IF(AVERAGE(CS430:INDEX(CS430:EB430,1,'Настройки'!$B$3))=0,"",(STDEVP(CS430:INDEX(CS430:EB430,1,'Настройки'!$B$3))/ABS(AVERAGE(CS430:INDEX(CS430:EB430,1,'Настройки'!$B$3))))^2))</x:f>
      </x:c>
      <x:c r="BF430" s="49" t="str">
        <x:f>IF(A430="","",IF(AQ430&lt;3,"Недостаточно",IF(AQ430&lt;6,"Предварительный","Обычный")))</x:f>
      </x:c>
      <x:c r="BG430" s="49" t="str">
        <x:f>IF(A430="","",IF(COUNTIF(F430:INDEX(F430:AO430,1,'Настройки'!$B$3),"&lt;0")&gt;0,IF('Настройки'!$B$10="Блокировать","Отрицательный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"),"")&amp;IF(AQ430&lt;3,"Недостаточно истории. ",IF(AQ430&lt;6,"Предварительная классификация. ",""))&amp;IF(AX430=0,"Нет спроса за горизонт. ","")&amp;IF(AZ430&gt;'Настройки'!$B$11,"Экстремальная вариативность. ",""))</x:f>
      </x:c>
      <x:c r="BH430" s="49" t="str">
        <x:f>IF(A430="","",IFERROR(VLOOKUP(BB430,'Настройки'!$D$3:$E$11,2,FALSE),"Сначала проверьте исходные данные и историю спроса.")&amp;" Уточните срок поставки, MOQ и критичность.")</x:f>
      </x:c>
      <x:c r="BI430" s="50" t="str">
        <x:f>IF(1&gt;'Настройки'!$B$3,"",IF(ISBLANK(F430),IF('Настройки'!$B$9="Нулевой спрос",0,""),IF(F430&lt;0,IF('Настройки'!$B$10="Исключить","",IF('Настройки'!$B$10="Абсолютные значения",ABS(F430),F430)),F430)))</x:f>
      </x:c>
      <x:c r="BJ430" s="50" t="str">
        <x:f>IF(2&gt;'Настройки'!$B$3,"",IF(ISBLANK(G430),IF('Настройки'!$B$9="Нулевой спрос",0,""),IF(G430&lt;0,IF('Настройки'!$B$10="Исключить","",IF('Настройки'!$B$10="Абсолютные значения",ABS(G430),G430)),G430)))</x:f>
      </x:c>
      <x:c r="BK430" s="50" t="str">
        <x:f>IF(3&gt;'Настройки'!$B$3,"",IF(ISBLANK(H430),IF('Настройки'!$B$9="Нулевой спрос",0,""),IF(H430&lt;0,IF('Настройки'!$B$10="Исключить","",IF('Настройки'!$B$10="Абсолютные значения",ABS(H430),H430)),H430)))</x:f>
      </x:c>
      <x:c r="BL430" s="50" t="str">
        <x:f>IF(4&gt;'Настройки'!$B$3,"",IF(ISBLANK(I430),IF('Настройки'!$B$9="Нулевой спрос",0,""),IF(I430&lt;0,IF('Настройки'!$B$10="Исключить","",IF('Настройки'!$B$10="Абсолютные значения",ABS(I430),I430)),I430)))</x:f>
      </x:c>
      <x:c r="BM430" s="50" t="str">
        <x:f>IF(5&gt;'Настройки'!$B$3,"",IF(ISBLANK(J430),IF('Настройки'!$B$9="Нулевой спрос",0,""),IF(J430&lt;0,IF('Настройки'!$B$10="Исключить","",IF('Настройки'!$B$10="Абсолютные значения",ABS(J430),J430)),J430)))</x:f>
      </x:c>
      <x:c r="BN430" s="50" t="str">
        <x:f>IF(6&gt;'Настройки'!$B$3,"",IF(ISBLANK(K430),IF('Настройки'!$B$9="Нулевой спрос",0,""),IF(K430&lt;0,IF('Настройки'!$B$10="Исключить","",IF('Настройки'!$B$10="Абсолютные значения",ABS(K430),K430)),K430)))</x:f>
      </x:c>
      <x:c r="BO430" s="50" t="str">
        <x:f>IF(7&gt;'Настройки'!$B$3,"",IF(ISBLANK(L430),IF('Настройки'!$B$9="Нулевой спрос",0,""),IF(L430&lt;0,IF('Настройки'!$B$10="Исключить","",IF('Настройки'!$B$10="Абсолютные значения",ABS(L430),L430)),L430)))</x:f>
      </x:c>
      <x:c r="BP430" s="50" t="str">
        <x:f>IF(8&gt;'Настройки'!$B$3,"",IF(ISBLANK(M430),IF('Настройки'!$B$9="Нулевой спрос",0,""),IF(M430&lt;0,IF('Настройки'!$B$10="Исключить","",IF('Настройки'!$B$10="Абсолютные значения",ABS(M430),M430)),M430)))</x:f>
      </x:c>
      <x:c r="BQ430" s="50" t="str">
        <x:f>IF(9&gt;'Настройки'!$B$3,"",IF(ISBLANK(N430),IF('Настройки'!$B$9="Нулевой спрос",0,""),IF(N430&lt;0,IF('Настройки'!$B$10="Исключить","",IF('Настройки'!$B$10="Абсолютные значения",ABS(N430),N430)),N430)))</x:f>
      </x:c>
      <x:c r="BR430" s="50" t="str">
        <x:f>IF(10&gt;'Настройки'!$B$3,"",IF(ISBLANK(O430),IF('Настройки'!$B$9="Нулевой спрос",0,""),IF(O430&lt;0,IF('Настройки'!$B$10="Исключить","",IF('Настройки'!$B$10="Абсолютные значения",ABS(O430),O430)),O430)))</x:f>
      </x:c>
      <x:c r="BS430" s="50" t="str">
        <x:f>IF(11&gt;'Настройки'!$B$3,"",IF(ISBLANK(P430),IF('Настройки'!$B$9="Нулевой спрос",0,""),IF(P430&lt;0,IF('Настройки'!$B$10="Исключить","",IF('Настройки'!$B$10="Абсолютные значения",ABS(P430),P430)),P430)))</x:f>
      </x:c>
      <x:c r="BT430" s="50" t="str">
        <x:f>IF(12&gt;'Настройки'!$B$3,"",IF(ISBLANK(Q430),IF('Настройки'!$B$9="Нулевой спрос",0,""),IF(Q430&lt;0,IF('Настройки'!$B$10="Исключить","",IF('Настройки'!$B$10="Абсолютные значения",ABS(Q430),Q430)),Q430)))</x:f>
      </x:c>
      <x:c r="BU430" s="50" t="str">
        <x:f>IF(13&gt;'Настройки'!$B$3,"",IF(ISBLANK(R430),IF('Настройки'!$B$9="Нулевой спрос",0,""),IF(R430&lt;0,IF('Настройки'!$B$10="Исключить","",IF('Настройки'!$B$10="Абсолютные значения",ABS(R430),R430)),R430)))</x:f>
      </x:c>
      <x:c r="BV430" s="50" t="str">
        <x:f>IF(14&gt;'Настройки'!$B$3,"",IF(ISBLANK(S430),IF('Настройки'!$B$9="Нулевой спрос",0,""),IF(S430&lt;0,IF('Настройки'!$B$10="Исключить","",IF('Настройки'!$B$10="Абсолютные значения",ABS(S430),S430)),S430)))</x:f>
      </x:c>
      <x:c r="BW430" s="50" t="str">
        <x:f>IF(15&gt;'Настройки'!$B$3,"",IF(ISBLANK(T430),IF('Настройки'!$B$9="Нулевой спрос",0,""),IF(T430&lt;0,IF('Настройки'!$B$10="Исключить","",IF('Настройки'!$B$10="Абсолютные значения",ABS(T430),T430)),T430)))</x:f>
      </x:c>
      <x:c r="BX430" s="50" t="str">
        <x:f>IF(16&gt;'Настройки'!$B$3,"",IF(ISBLANK(U430),IF('Настройки'!$B$9="Нулевой спрос",0,""),IF(U430&lt;0,IF('Настройки'!$B$10="Исключить","",IF('Настройки'!$B$10="Абсолютные значения",ABS(U430),U430)),U430)))</x:f>
      </x:c>
      <x:c r="BY430" s="50" t="str">
        <x:f>IF(17&gt;'Настройки'!$B$3,"",IF(ISBLANK(V430),IF('Настройки'!$B$9="Нулевой спрос",0,""),IF(V430&lt;0,IF('Настройки'!$B$10="Исключить","",IF('Настройки'!$B$10="Абсолютные значения",ABS(V430),V430)),V430)))</x:f>
      </x:c>
      <x:c r="BZ430" s="50" t="str">
        <x:f>IF(18&gt;'Настройки'!$B$3,"",IF(ISBLANK(W430),IF('Настройки'!$B$9="Нулевой спрос",0,""),IF(W430&lt;0,IF('Настройки'!$B$10="Исключить","",IF('Настройки'!$B$10="Абсолютные значения",ABS(W430),W430)),W430)))</x:f>
      </x:c>
      <x:c r="CA430" s="50" t="str">
        <x:f>IF(19&gt;'Настройки'!$B$3,"",IF(ISBLANK(X430),IF('Настройки'!$B$9="Нулевой спрос",0,""),IF(X430&lt;0,IF('Настройки'!$B$10="Исключить","",IF('Настройки'!$B$10="Абсолютные значения",ABS(X430),X430)),X430)))</x:f>
      </x:c>
      <x:c r="CB430" s="50" t="str">
        <x:f>IF(20&gt;'Настройки'!$B$3,"",IF(ISBLANK(Y430),IF('Настройки'!$B$9="Нулевой спрос",0,""),IF(Y430&lt;0,IF('Настройки'!$B$10="Исключить","",IF('Настройки'!$B$10="Абсолютные значения",ABS(Y430),Y430)),Y430)))</x:f>
      </x:c>
      <x:c r="CC430" s="50" t="str">
        <x:f>IF(21&gt;'Настройки'!$B$3,"",IF(ISBLANK(Z430),IF('Настройки'!$B$9="Нулевой спрос",0,""),IF(Z430&lt;0,IF('Настройки'!$B$10="Исключить","",IF('Настройки'!$B$10="Абсолютные значения",ABS(Z430),Z430)),Z430)))</x:f>
      </x:c>
      <x:c r="CD430" s="50" t="str">
        <x:f>IF(22&gt;'Настройки'!$B$3,"",IF(ISBLANK(AA430),IF('Настройки'!$B$9="Нулевой спрос",0,""),IF(AA430&lt;0,IF('Настройки'!$B$10="Исключить","",IF('Настройки'!$B$10="Абсолютные значения",ABS(AA430),AA430)),AA430)))</x:f>
      </x:c>
      <x:c r="CE430" s="50" t="str">
        <x:f>IF(23&gt;'Настройки'!$B$3,"",IF(ISBLANK(AB430),IF('Настройки'!$B$9="Нулевой спрос",0,""),IF(AB430&lt;0,IF('Настройки'!$B$10="Исключить","",IF('Настройки'!$B$10="Абсолютные значения",ABS(AB430),AB430)),AB430)))</x:f>
      </x:c>
      <x:c r="CF430" s="50" t="str">
        <x:f>IF(24&gt;'Настройки'!$B$3,"",IF(ISBLANK(AC430),IF('Настройки'!$B$9="Нулевой спрос",0,""),IF(AC430&lt;0,IF('Настройки'!$B$10="Исключить","",IF('Настройки'!$B$10="Абсолютные значения",ABS(AC430),AC430)),AC430)))</x:f>
      </x:c>
      <x:c r="CG430" s="50" t="str">
        <x:f>IF(25&gt;'Настройки'!$B$3,"",IF(ISBLANK(AD430),IF('Настройки'!$B$9="Нулевой спрос",0,""),IF(AD430&lt;0,IF('Настройки'!$B$10="Исключить","",IF('Настройки'!$B$10="Абсолютные значения",ABS(AD430),AD430)),AD430)))</x:f>
      </x:c>
      <x:c r="CH430" s="50" t="str">
        <x:f>IF(26&gt;'Настройки'!$B$3,"",IF(ISBLANK(AE430),IF('Настройки'!$B$9="Нулевой спрос",0,""),IF(AE430&lt;0,IF('Настройки'!$B$10="Исключить","",IF('Настройки'!$B$10="Абсолютные значения",ABS(AE430),AE430)),AE430)))</x:f>
      </x:c>
      <x:c r="CI430" s="50" t="str">
        <x:f>IF(27&gt;'Настройки'!$B$3,"",IF(ISBLANK(AF430),IF('Настройки'!$B$9="Нулевой спрос",0,""),IF(AF430&lt;0,IF('Настройки'!$B$10="Исключить","",IF('Настройки'!$B$10="Абсолютные значения",ABS(AF430),AF430)),AF430)))</x:f>
      </x:c>
      <x:c r="CJ430" s="50" t="str">
        <x:f>IF(28&gt;'Настройки'!$B$3,"",IF(ISBLANK(AG430),IF('Настройки'!$B$9="Нулевой спрос",0,""),IF(AG430&lt;0,IF('Настройки'!$B$10="Исключить","",IF('Настройки'!$B$10="Абсолютные значения",ABS(AG430),AG430)),AG430)))</x:f>
      </x:c>
      <x:c r="CK430" s="50" t="str">
        <x:f>IF(29&gt;'Настройки'!$B$3,"",IF(ISBLANK(AH430),IF('Настройки'!$B$9="Нулевой спрос",0,""),IF(AH430&lt;0,IF('Настройки'!$B$10="Исключить","",IF('Настройки'!$B$10="Абсолютные значения",ABS(AH430),AH430)),AH430)))</x:f>
      </x:c>
      <x:c r="CL430" s="50" t="str">
        <x:f>IF(30&gt;'Настройки'!$B$3,"",IF(ISBLANK(AI430),IF('Настройки'!$B$9="Нулевой спрос",0,""),IF(AI430&lt;0,IF('Настройки'!$B$10="Исключить","",IF('Настройки'!$B$10="Абсолютные значения",ABS(AI430),AI430)),AI430)))</x:f>
      </x:c>
      <x:c r="CM430" s="50" t="str">
        <x:f>IF(31&gt;'Настройки'!$B$3,"",IF(ISBLANK(AJ430),IF('Настройки'!$B$9="Нулевой спрос",0,""),IF(AJ430&lt;0,IF('Настройки'!$B$10="Исключить","",IF('Настройки'!$B$10="Абсолютные значения",ABS(AJ430),AJ430)),AJ430)))</x:f>
      </x:c>
      <x:c r="CN430" s="50" t="str">
        <x:f>IF(32&gt;'Настройки'!$B$3,"",IF(ISBLANK(AK430),IF('Настройки'!$B$9="Нулевой спрос",0,""),IF(AK430&lt;0,IF('Настройки'!$B$10="Исключить","",IF('Настройки'!$B$10="Абсолютные значения",ABS(AK430),AK430)),AK430)))</x:f>
      </x:c>
      <x:c r="CO430" s="50" t="str">
        <x:f>IF(33&gt;'Настройки'!$B$3,"",IF(ISBLANK(AL430),IF('Настройки'!$B$9="Нулевой спрос",0,""),IF(AL430&lt;0,IF('Настройки'!$B$10="Исключить","",IF('Настройки'!$B$10="Абсолютные значения",ABS(AL430),AL430)),AL430)))</x:f>
      </x:c>
      <x:c r="CP430" s="50" t="str">
        <x:f>IF(34&gt;'Настройки'!$B$3,"",IF(ISBLANK(AM430),IF('Настройки'!$B$9="Нулевой спрос",0,""),IF(AM430&lt;0,IF('Настройки'!$B$10="Исключить","",IF('Настройки'!$B$10="Абсолютные значения",ABS(AM430),AM430)),AM430)))</x:f>
      </x:c>
      <x:c r="CQ430" s="50" t="str">
        <x:f>IF(35&gt;'Настройки'!$B$3,"",IF(ISBLANK(AN430),IF('Настройки'!$B$9="Нулевой спрос",0,""),IF(AN430&lt;0,IF('Настройки'!$B$10="Исключить","",IF('Настройки'!$B$10="Абсолютные значения",ABS(AN430),AN430)),AN430)))</x:f>
      </x:c>
      <x:c r="CR430" s="50" t="str">
        <x:f>IF(36&gt;'Настройки'!$B$3,"",IF(ISBLANK(AO430),IF('Настройки'!$B$9="Нулевой спрос",0,""),IF(AO430&lt;0,IF('Настройки'!$B$10="Исключить","",IF('Настройки'!$B$10="Абсолютные значения",ABS(AO430),AO430)),AO430)))</x:f>
      </x:c>
      <x:c r="CS430" s="50" t="str">
        <x:f>IF(OR(1&gt;'Настройки'!$B$3,ISBLANK(BI430),BI430=0),"",BI430)</x:f>
      </x:c>
      <x:c r="CT430" s="50" t="str">
        <x:f>IF(OR(2&gt;'Настройки'!$B$3,ISBLANK(BJ430),BJ430=0),"",BJ430)</x:f>
      </x:c>
      <x:c r="CU430" s="50" t="str">
        <x:f>IF(OR(3&gt;'Настройки'!$B$3,ISBLANK(BK430),BK430=0),"",BK430)</x:f>
      </x:c>
      <x:c r="CV430" s="50" t="str">
        <x:f>IF(OR(4&gt;'Настройки'!$B$3,ISBLANK(BL430),BL430=0),"",BL430)</x:f>
      </x:c>
      <x:c r="CW430" s="50" t="str">
        <x:f>IF(OR(5&gt;'Настройки'!$B$3,ISBLANK(BM430),BM430=0),"",BM430)</x:f>
      </x:c>
      <x:c r="CX430" s="50" t="str">
        <x:f>IF(OR(6&gt;'Настройки'!$B$3,ISBLANK(BN430),BN430=0),"",BN430)</x:f>
      </x:c>
      <x:c r="CY430" s="50" t="str">
        <x:f>IF(OR(7&gt;'Настройки'!$B$3,ISBLANK(BO430),BO430=0),"",BO430)</x:f>
      </x:c>
      <x:c r="CZ430" s="50" t="str">
        <x:f>IF(OR(8&gt;'Настройки'!$B$3,ISBLANK(BP430),BP430=0),"",BP430)</x:f>
      </x:c>
      <x:c r="DA430" s="50" t="str">
        <x:f>IF(OR(9&gt;'Настройки'!$B$3,ISBLANK(BQ430),BQ430=0),"",BQ430)</x:f>
      </x:c>
      <x:c r="DB430" s="50" t="str">
        <x:f>IF(OR(10&gt;'Настройки'!$B$3,ISBLANK(BR430),BR430=0),"",BR430)</x:f>
      </x:c>
      <x:c r="DC430" s="50" t="str">
        <x:f>IF(OR(11&gt;'Настройки'!$B$3,ISBLANK(BS430),BS430=0),"",BS430)</x:f>
      </x:c>
      <x:c r="DD430" s="50" t="str">
        <x:f>IF(OR(12&gt;'Настройки'!$B$3,ISBLANK(BT430),BT430=0),"",BT430)</x:f>
      </x:c>
      <x:c r="DE430" s="50" t="str">
        <x:f>IF(OR(13&gt;'Настройки'!$B$3,ISBLANK(BU430),BU430=0),"",BU430)</x:f>
      </x:c>
      <x:c r="DF430" s="50" t="str">
        <x:f>IF(OR(14&gt;'Настройки'!$B$3,ISBLANK(BV430),BV430=0),"",BV430)</x:f>
      </x:c>
      <x:c r="DG430" s="50" t="str">
        <x:f>IF(OR(15&gt;'Настройки'!$B$3,ISBLANK(BW430),BW430=0),"",BW430)</x:f>
      </x:c>
      <x:c r="DH430" s="50" t="str">
        <x:f>IF(OR(16&gt;'Настройки'!$B$3,ISBLANK(BX430),BX430=0),"",BX430)</x:f>
      </x:c>
      <x:c r="DI430" s="50" t="str">
        <x:f>IF(OR(17&gt;'Настройки'!$B$3,ISBLANK(BY430),BY430=0),"",BY430)</x:f>
      </x:c>
      <x:c r="DJ430" s="50" t="str">
        <x:f>IF(OR(18&gt;'Настройки'!$B$3,ISBLANK(BZ430),BZ430=0),"",BZ430)</x:f>
      </x:c>
      <x:c r="DK430" s="50" t="str">
        <x:f>IF(OR(19&gt;'Настройки'!$B$3,ISBLANK(CA430),CA430=0),"",CA430)</x:f>
      </x:c>
      <x:c r="DL430" s="50" t="str">
        <x:f>IF(OR(20&gt;'Настройки'!$B$3,ISBLANK(CB430),CB430=0),"",CB430)</x:f>
      </x:c>
      <x:c r="DM430" s="50" t="str">
        <x:f>IF(OR(21&gt;'Настройки'!$B$3,ISBLANK(CC430),CC430=0),"",CC430)</x:f>
      </x:c>
      <x:c r="DN430" s="50" t="str">
        <x:f>IF(OR(22&gt;'Настройки'!$B$3,ISBLANK(CD430),CD430=0),"",CD430)</x:f>
      </x:c>
      <x:c r="DO430" s="50" t="str">
        <x:f>IF(OR(23&gt;'Настройки'!$B$3,ISBLANK(CE430),CE430=0),"",CE430)</x:f>
      </x:c>
      <x:c r="DP430" s="50" t="str">
        <x:f>IF(OR(24&gt;'Настройки'!$B$3,ISBLANK(CF430),CF430=0),"",CF430)</x:f>
      </x:c>
      <x:c r="DQ430" s="50" t="str">
        <x:f>IF(OR(25&gt;'Настройки'!$B$3,ISBLANK(CG430),CG430=0),"",CG430)</x:f>
      </x:c>
      <x:c r="DR430" s="50" t="str">
        <x:f>IF(OR(26&gt;'Настройки'!$B$3,ISBLANK(CH430),CH430=0),"",CH430)</x:f>
      </x:c>
      <x:c r="DS430" s="50" t="str">
        <x:f>IF(OR(27&gt;'Настройки'!$B$3,ISBLANK(CI430),CI430=0),"",CI430)</x:f>
      </x:c>
      <x:c r="DT430" s="50" t="str">
        <x:f>IF(OR(28&gt;'Настройки'!$B$3,ISBLANK(CJ430),CJ430=0),"",CJ430)</x:f>
      </x:c>
      <x:c r="DU430" s="50" t="str">
        <x:f>IF(OR(29&gt;'Настройки'!$B$3,ISBLANK(CK430),CK430=0),"",CK430)</x:f>
      </x:c>
      <x:c r="DV430" s="50" t="str">
        <x:f>IF(OR(30&gt;'Настройки'!$B$3,ISBLANK(CL430),CL430=0),"",CL430)</x:f>
      </x:c>
      <x:c r="DW430" s="50" t="str">
        <x:f>IF(OR(31&gt;'Настройки'!$B$3,ISBLANK(CM430),CM430=0),"",CM430)</x:f>
      </x:c>
      <x:c r="DX430" s="50" t="str">
        <x:f>IF(OR(32&gt;'Настройки'!$B$3,ISBLANK(CN430),CN430=0),"",CN430)</x:f>
      </x:c>
      <x:c r="DY430" s="50" t="str">
        <x:f>IF(OR(33&gt;'Настройки'!$B$3,ISBLANK(CO430),CO430=0),"",CO430)</x:f>
      </x:c>
      <x:c r="DZ430" s="50" t="str">
        <x:f>IF(OR(34&gt;'Настройки'!$B$3,ISBLANK(CP430),CP430=0),"",CP430)</x:f>
      </x:c>
      <x:c r="EA430" s="50" t="str">
        <x:f>IF(OR(35&gt;'Настройки'!$B$3,ISBLANK(CQ430),CQ430=0),"",CQ430)</x:f>
      </x:c>
      <x:c r="EB430" s="50" t="str">
        <x:f>IF(OR(36&gt;'Настройки'!$B$3,ISBLANK(CR430),CR430=0),"",CR430)</x:f>
      </x:c>
      <x:c r="EC430" s="50" t="str">
        <x:f>IF(A430="","",IF(OR(BB430="AZ",BB430="BZ"),10000+ROW(),IF(AZ430&gt;'Настройки'!$B$11,20000+ROW(),IF(BF430&lt;&gt;"Обычный",30000+ROW(),IF(AX430&lt;=0,40000+ROW(),"")))))</x:f>
      </x:c>
      <x:c r="ED430" s="50" t="str">
        <x:f>IF(EC430="","",COUNTIFS($EC$2:$EC$1001,"&gt;0",$EC$2:$EC$1001,"&lt;"&amp;EC430)+1)</x:f>
      </x:c>
    </x:row>
    <x:row r="431">
      <x:c r="A431" s="115"/>
      <x:c r="B431" s="115"/>
      <x:c r="C431" s="115"/>
      <x:c r="D431" s="118"/>
      <x:c r="E431" s="118"/>
      <x:c r="F431" s="118"/>
      <x:c r="G431" s="118"/>
      <x:c r="H431" s="118"/>
      <x:c r="I431" s="118"/>
      <x:c r="J431" s="118"/>
      <x:c r="K431" s="118"/>
      <x:c r="L431" s="118"/>
      <x:c r="M431" s="118"/>
      <x:c r="N431" s="118"/>
      <x:c r="O431" s="118"/>
      <x:c r="P431" s="118"/>
      <x:c r="Q431" s="118"/>
      <x:c r="R431" s="118"/>
      <x:c r="S431" s="118"/>
      <x:c r="T431" s="118"/>
      <x:c r="U431" s="118"/>
      <x:c r="V431" s="118"/>
      <x:c r="W431" s="118"/>
      <x:c r="X431" s="118"/>
      <x:c r="Y431" s="118"/>
      <x:c r="Z431" s="118"/>
      <x:c r="AA431" s="118"/>
      <x:c r="AB431" s="118"/>
      <x:c r="AC431" s="118"/>
      <x:c r="AD431" s="118"/>
      <x:c r="AE431" s="118"/>
      <x:c r="AF431" s="118"/>
      <x:c r="AG431" s="118"/>
      <x:c r="AH431" s="118"/>
      <x:c r="AI431" s="118"/>
      <x:c r="AJ431" s="118"/>
      <x:c r="AK431" s="118"/>
      <x:c r="AL431" s="118"/>
      <x:c r="AM431" s="118"/>
      <x:c r="AN431" s="118"/>
      <x:c r="AO431" s="118"/>
      <x:c r="AP431" s="115"/>
      <x:c r="AQ431" s="49" t="str">
        <x:f>IF(A431="","",COUNT(BI431:INDEX(BI431:CR431,1,'Настройки'!$B$3)))</x:f>
      </x:c>
      <x:c r="AR431" s="49" t="str">
        <x:f>IF(A431="","",SUM(BI431:INDEX(BI431:CR431,1,'Настройки'!$B$3)))</x:f>
      </x:c>
      <x:c r="AS431" s="58" t="str">
        <x:f>IF(A431="","",IF('Настройки'!$B$4="Стоимость потребления",AR431*D431,IF('Настройки'!$B$4="Количество",AR431,E431)))</x:f>
      </x:c>
      <x:c r="AT431" s="61" t="str">
        <x:f>IF(OR(A431="",AS431&lt;0,SUM($AS$2:$AS$1001)&lt;=0),"",AS431/SUM($AS$2:$AS$1001))</x:f>
      </x:c>
      <x:c r="AU431" s="61" t="str">
        <x:f>IF(OR(A431="",AS431&lt;0,SUM($AS$2:$AS$1001)&lt;=0),"",SUMIFS($AS$2:$AS$1001,$AS$2:$AS$1001,"&gt;"&amp;AS431)/SUM($AS$2:$AS$1001))</x:f>
      </x:c>
      <x:c r="AV431" s="61" t="str">
        <x:f>IF(OR(A431="",AS431&lt;0,SUM($AS$2:$AS$1001)&lt;=0),"",SUMIFS($AS$2:$AS$1001,$AS$2:$AS$1001,"&gt;="&amp;AS431)/SUM($AS$2:$AS$1001))</x:f>
      </x:c>
      <x:c r="AW431" s="49" t="str">
        <x:f>IF(A431="","",IF(SUM($AS$2:$AS$1001)&lt;=0,"Не определён",IF(AS431&lt;0,"Исключение",IF(AU431&lt;'Настройки'!$B$5,"A",IF(AU431&lt;'Настройки'!$B$6,"B","C")))))</x:f>
      </x:c>
      <x:c r="AX431" s="58" t="str">
        <x:f>IF(A431="","",IF(AQ431=0,"",AVERAGE(BI431:INDEX(BI431:CR431,1,'Настройки'!$B$3))))</x:f>
      </x:c>
      <x:c r="AY431" s="58" t="str">
        <x:f>IF(OR(A431="",AQ431=0),"",STDEVP(BI431:INDEX(BI431:CR431,1,'Настройки'!$B$3)))</x:f>
      </x:c>
      <x:c r="AZ431" s="61" t="str">
        <x:f>IF(OR(A431="",AQ431&lt;'Настройки'!$B$12,AX431&lt;=0,AND('Настройки'!$B$10="Блокировать",COUNTIF(F431:INDEX(F431:AO431,1,'Настройки'!$B$3),"&lt;0")&gt;0)),"",AY431/ABS(AX431))</x:f>
      </x:c>
      <x:c r="BA431" s="49" t="str">
        <x:f>IF(A431="","",IF(AND('Настройки'!$B$10="Блокировать",COUNTIF(F431:INDEX(F431:AO431,1,'Настройки'!$B$3),"&lt;0")&gt;0),"Не определён",IF(AQ431&lt;'Настройки'!$B$12,"Не определён",IF(AX431=0,"Нет спроса",IF(AX431&lt;0,"Не определён",IF(AZ431&lt;='Настройки'!$B$7,"X",IF(AZ431&lt;='Настройки'!$B$8,"Y","Z")))))))</x:f>
      </x:c>
      <x:c r="BB431" s="49" t="str">
        <x:f>IF(OR(A431="",LEN(AW431)&lt;&gt;1,LEN(BA431)&lt;&gt;1),"",AW431&amp;BA431)</x:f>
      </x:c>
      <x:c r="BC431" s="61" t="str">
        <x:f>IF(OR(A431="",AQ431=0),"",(COUNT(BI431:INDEX(BI431:CR431,1,'Настройки'!$B$3))-COUNT(CS431:INDEX(CS431:EB431,1,'Настройки'!$B$3)))/AQ431)</x:f>
      </x:c>
      <x:c r="BD431" s="64" t="str">
        <x:f>IF(OR(A431="",COUNT(CS431:INDEX(CS431:EB431,1,'Настройки'!$B$3))=0),"",AQ431/COUNT(CS431:INDEX(CS431:EB431,1,'Настройки'!$B$3)))</x:f>
      </x:c>
      <x:c r="BE431" s="64" t="str">
        <x:f>IF(OR(A431="",COUNT(CS431:INDEX(CS431:EB431,1,'Настройки'!$B$3))=0),"",IF(AVERAGE(CS431:INDEX(CS431:EB431,1,'Настройки'!$B$3))=0,"",(STDEVP(CS431:INDEX(CS431:EB431,1,'Настройки'!$B$3))/ABS(AVERAGE(CS431:INDEX(CS431:EB431,1,'Настройки'!$B$3))))^2))</x:f>
      </x:c>
      <x:c r="BF431" s="49" t="str">
        <x:f>IF(A431="","",IF(AQ431&lt;3,"Недостаточно",IF(AQ431&lt;6,"Предварительный","Обычный")))</x:f>
      </x:c>
      <x:c r="BG431" s="49" t="str">
        <x:f>IF(A431="","",IF(COUNTIF(F431:INDEX(F431:AO431,1,'Настройки'!$B$3),"&lt;0")&gt;0,IF('Настройки'!$B$10="Блокировать","Отрицательный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"),"")&amp;IF(AQ431&lt;3,"Недостаточно истории. ",IF(AQ431&lt;6,"Предварительная классификация. ",""))&amp;IF(AX431=0,"Нет спроса за горизонт. ","")&amp;IF(AZ431&gt;'Настройки'!$B$11,"Экстремальная вариативность. ",""))</x:f>
      </x:c>
      <x:c r="BH431" s="49" t="str">
        <x:f>IF(A431="","",IFERROR(VLOOKUP(BB431,'Настройки'!$D$3:$E$11,2,FALSE),"Сначала проверьте исходные данные и историю спроса.")&amp;" Уточните срок поставки, MOQ и критичность.")</x:f>
      </x:c>
      <x:c r="BI431" s="50" t="str">
        <x:f>IF(1&gt;'Настройки'!$B$3,"",IF(ISBLANK(F431),IF('Настройки'!$B$9="Нулевой спрос",0,""),IF(F431&lt;0,IF('Настройки'!$B$10="Исключить","",IF('Настройки'!$B$10="Абсолютные значения",ABS(F431),F431)),F431)))</x:f>
      </x:c>
      <x:c r="BJ431" s="50" t="str">
        <x:f>IF(2&gt;'Настройки'!$B$3,"",IF(ISBLANK(G431),IF('Настройки'!$B$9="Нулевой спрос",0,""),IF(G431&lt;0,IF('Настройки'!$B$10="Исключить","",IF('Настройки'!$B$10="Абсолютные значения",ABS(G431),G431)),G431)))</x:f>
      </x:c>
      <x:c r="BK431" s="50" t="str">
        <x:f>IF(3&gt;'Настройки'!$B$3,"",IF(ISBLANK(H431),IF('Настройки'!$B$9="Нулевой спрос",0,""),IF(H431&lt;0,IF('Настройки'!$B$10="Исключить","",IF('Настройки'!$B$10="Абсолютные значения",ABS(H431),H431)),H431)))</x:f>
      </x:c>
      <x:c r="BL431" s="50" t="str">
        <x:f>IF(4&gt;'Настройки'!$B$3,"",IF(ISBLANK(I431),IF('Настройки'!$B$9="Нулевой спрос",0,""),IF(I431&lt;0,IF('Настройки'!$B$10="Исключить","",IF('Настройки'!$B$10="Абсолютные значения",ABS(I431),I431)),I431)))</x:f>
      </x:c>
      <x:c r="BM431" s="50" t="str">
        <x:f>IF(5&gt;'Настройки'!$B$3,"",IF(ISBLANK(J431),IF('Настройки'!$B$9="Нулевой спрос",0,""),IF(J431&lt;0,IF('Настройки'!$B$10="Исключить","",IF('Настройки'!$B$10="Абсолютные значения",ABS(J431),J431)),J431)))</x:f>
      </x:c>
      <x:c r="BN431" s="50" t="str">
        <x:f>IF(6&gt;'Настройки'!$B$3,"",IF(ISBLANK(K431),IF('Настройки'!$B$9="Нулевой спрос",0,""),IF(K431&lt;0,IF('Настройки'!$B$10="Исключить","",IF('Настройки'!$B$10="Абсолютные значения",ABS(K431),K431)),K431)))</x:f>
      </x:c>
      <x:c r="BO431" s="50" t="str">
        <x:f>IF(7&gt;'Настройки'!$B$3,"",IF(ISBLANK(L431),IF('Настройки'!$B$9="Нулевой спрос",0,""),IF(L431&lt;0,IF('Настройки'!$B$10="Исключить","",IF('Настройки'!$B$10="Абсолютные значения",ABS(L431),L431)),L431)))</x:f>
      </x:c>
      <x:c r="BP431" s="50" t="str">
        <x:f>IF(8&gt;'Настройки'!$B$3,"",IF(ISBLANK(M431),IF('Настройки'!$B$9="Нулевой спрос",0,""),IF(M431&lt;0,IF('Настройки'!$B$10="Исключить","",IF('Настройки'!$B$10="Абсолютные значения",ABS(M431),M431)),M431)))</x:f>
      </x:c>
      <x:c r="BQ431" s="50" t="str">
        <x:f>IF(9&gt;'Настройки'!$B$3,"",IF(ISBLANK(N431),IF('Настройки'!$B$9="Нулевой спрос",0,""),IF(N431&lt;0,IF('Настройки'!$B$10="Исключить","",IF('Настройки'!$B$10="Абсолютные значения",ABS(N431),N431)),N431)))</x:f>
      </x:c>
      <x:c r="BR431" s="50" t="str">
        <x:f>IF(10&gt;'Настройки'!$B$3,"",IF(ISBLANK(O431),IF('Настройки'!$B$9="Нулевой спрос",0,""),IF(O431&lt;0,IF('Настройки'!$B$10="Исключить","",IF('Настройки'!$B$10="Абсолютные значения",ABS(O431),O431)),O431)))</x:f>
      </x:c>
      <x:c r="BS431" s="50" t="str">
        <x:f>IF(11&gt;'Настройки'!$B$3,"",IF(ISBLANK(P431),IF('Настройки'!$B$9="Нулевой спрос",0,""),IF(P431&lt;0,IF('Настройки'!$B$10="Исключить","",IF('Настройки'!$B$10="Абсолютные значения",ABS(P431),P431)),P431)))</x:f>
      </x:c>
      <x:c r="BT431" s="50" t="str">
        <x:f>IF(12&gt;'Настройки'!$B$3,"",IF(ISBLANK(Q431),IF('Настройки'!$B$9="Нулевой спрос",0,""),IF(Q431&lt;0,IF('Настройки'!$B$10="Исключить","",IF('Настройки'!$B$10="Абсолютные значения",ABS(Q431),Q431)),Q431)))</x:f>
      </x:c>
      <x:c r="BU431" s="50" t="str">
        <x:f>IF(13&gt;'Настройки'!$B$3,"",IF(ISBLANK(R431),IF('Настройки'!$B$9="Нулевой спрос",0,""),IF(R431&lt;0,IF('Настройки'!$B$10="Исключить","",IF('Настройки'!$B$10="Абсолютные значения",ABS(R431),R431)),R431)))</x:f>
      </x:c>
      <x:c r="BV431" s="50" t="str">
        <x:f>IF(14&gt;'Настройки'!$B$3,"",IF(ISBLANK(S431),IF('Настройки'!$B$9="Нулевой спрос",0,""),IF(S431&lt;0,IF('Настройки'!$B$10="Исключить","",IF('Настройки'!$B$10="Абсолютные значения",ABS(S431),S431)),S431)))</x:f>
      </x:c>
      <x:c r="BW431" s="50" t="str">
        <x:f>IF(15&gt;'Настройки'!$B$3,"",IF(ISBLANK(T431),IF('Настройки'!$B$9="Нулевой спрос",0,""),IF(T431&lt;0,IF('Настройки'!$B$10="Исключить","",IF('Настройки'!$B$10="Абсолютные значения",ABS(T431),T431)),T431)))</x:f>
      </x:c>
      <x:c r="BX431" s="50" t="str">
        <x:f>IF(16&gt;'Настройки'!$B$3,"",IF(ISBLANK(U431),IF('Настройки'!$B$9="Нулевой спрос",0,""),IF(U431&lt;0,IF('Настройки'!$B$10="Исключить","",IF('Настройки'!$B$10="Абсолютные значения",ABS(U431),U431)),U431)))</x:f>
      </x:c>
      <x:c r="BY431" s="50" t="str">
        <x:f>IF(17&gt;'Настройки'!$B$3,"",IF(ISBLANK(V431),IF('Настройки'!$B$9="Нулевой спрос",0,""),IF(V431&lt;0,IF('Настройки'!$B$10="Исключить","",IF('Настройки'!$B$10="Абсолютные значения",ABS(V431),V431)),V431)))</x:f>
      </x:c>
      <x:c r="BZ431" s="50" t="str">
        <x:f>IF(18&gt;'Настройки'!$B$3,"",IF(ISBLANK(W431),IF('Настройки'!$B$9="Нулевой спрос",0,""),IF(W431&lt;0,IF('Настройки'!$B$10="Исключить","",IF('Настройки'!$B$10="Абсолютные значения",ABS(W431),W431)),W431)))</x:f>
      </x:c>
      <x:c r="CA431" s="50" t="str">
        <x:f>IF(19&gt;'Настройки'!$B$3,"",IF(ISBLANK(X431),IF('Настройки'!$B$9="Нулевой спрос",0,""),IF(X431&lt;0,IF('Настройки'!$B$10="Исключить","",IF('Настройки'!$B$10="Абсолютные значения",ABS(X431),X431)),X431)))</x:f>
      </x:c>
      <x:c r="CB431" s="50" t="str">
        <x:f>IF(20&gt;'Настройки'!$B$3,"",IF(ISBLANK(Y431),IF('Настройки'!$B$9="Нулевой спрос",0,""),IF(Y431&lt;0,IF('Настройки'!$B$10="Исключить","",IF('Настройки'!$B$10="Абсолютные значения",ABS(Y431),Y431)),Y431)))</x:f>
      </x:c>
      <x:c r="CC431" s="50" t="str">
        <x:f>IF(21&gt;'Настройки'!$B$3,"",IF(ISBLANK(Z431),IF('Настройки'!$B$9="Нулевой спрос",0,""),IF(Z431&lt;0,IF('Настройки'!$B$10="Исключить","",IF('Настройки'!$B$10="Абсолютные значения",ABS(Z431),Z431)),Z431)))</x:f>
      </x:c>
      <x:c r="CD431" s="50" t="str">
        <x:f>IF(22&gt;'Настройки'!$B$3,"",IF(ISBLANK(AA431),IF('Настройки'!$B$9="Нулевой спрос",0,""),IF(AA431&lt;0,IF('Настройки'!$B$10="Исключить","",IF('Настройки'!$B$10="Абсолютные значения",ABS(AA431),AA431)),AA431)))</x:f>
      </x:c>
      <x:c r="CE431" s="50" t="str">
        <x:f>IF(23&gt;'Настройки'!$B$3,"",IF(ISBLANK(AB431),IF('Настройки'!$B$9="Нулевой спрос",0,""),IF(AB431&lt;0,IF('Настройки'!$B$10="Исключить","",IF('Настройки'!$B$10="Абсолютные значения",ABS(AB431),AB431)),AB431)))</x:f>
      </x:c>
      <x:c r="CF431" s="50" t="str">
        <x:f>IF(24&gt;'Настройки'!$B$3,"",IF(ISBLANK(AC431),IF('Настройки'!$B$9="Нулевой спрос",0,""),IF(AC431&lt;0,IF('Настройки'!$B$10="Исключить","",IF('Настройки'!$B$10="Абсолютные значения",ABS(AC431),AC431)),AC431)))</x:f>
      </x:c>
      <x:c r="CG431" s="50" t="str">
        <x:f>IF(25&gt;'Настройки'!$B$3,"",IF(ISBLANK(AD431),IF('Настройки'!$B$9="Нулевой спрос",0,""),IF(AD431&lt;0,IF('Настройки'!$B$10="Исключить","",IF('Настройки'!$B$10="Абсолютные значения",ABS(AD431),AD431)),AD431)))</x:f>
      </x:c>
      <x:c r="CH431" s="50" t="str">
        <x:f>IF(26&gt;'Настройки'!$B$3,"",IF(ISBLANK(AE431),IF('Настройки'!$B$9="Нулевой спрос",0,""),IF(AE431&lt;0,IF('Настройки'!$B$10="Исключить","",IF('Настройки'!$B$10="Абсолютные значения",ABS(AE431),AE431)),AE431)))</x:f>
      </x:c>
      <x:c r="CI431" s="50" t="str">
        <x:f>IF(27&gt;'Настройки'!$B$3,"",IF(ISBLANK(AF431),IF('Настройки'!$B$9="Нулевой спрос",0,""),IF(AF431&lt;0,IF('Настройки'!$B$10="Исключить","",IF('Настройки'!$B$10="Абсолютные значения",ABS(AF431),AF431)),AF431)))</x:f>
      </x:c>
      <x:c r="CJ431" s="50" t="str">
        <x:f>IF(28&gt;'Настройки'!$B$3,"",IF(ISBLANK(AG431),IF('Настройки'!$B$9="Нулевой спрос",0,""),IF(AG431&lt;0,IF('Настройки'!$B$10="Исключить","",IF('Настройки'!$B$10="Абсолютные значения",ABS(AG431),AG431)),AG431)))</x:f>
      </x:c>
      <x:c r="CK431" s="50" t="str">
        <x:f>IF(29&gt;'Настройки'!$B$3,"",IF(ISBLANK(AH431),IF('Настройки'!$B$9="Нулевой спрос",0,""),IF(AH431&lt;0,IF('Настройки'!$B$10="Исключить","",IF('Настройки'!$B$10="Абсолютные значения",ABS(AH431),AH431)),AH431)))</x:f>
      </x:c>
      <x:c r="CL431" s="50" t="str">
        <x:f>IF(30&gt;'Настройки'!$B$3,"",IF(ISBLANK(AI431),IF('Настройки'!$B$9="Нулевой спрос",0,""),IF(AI431&lt;0,IF('Настройки'!$B$10="Исключить","",IF('Настройки'!$B$10="Абсолютные значения",ABS(AI431),AI431)),AI431)))</x:f>
      </x:c>
      <x:c r="CM431" s="50" t="str">
        <x:f>IF(31&gt;'Настройки'!$B$3,"",IF(ISBLANK(AJ431),IF('Настройки'!$B$9="Нулевой спрос",0,""),IF(AJ431&lt;0,IF('Настройки'!$B$10="Исключить","",IF('Настройки'!$B$10="Абсолютные значения",ABS(AJ431),AJ431)),AJ431)))</x:f>
      </x:c>
      <x:c r="CN431" s="50" t="str">
        <x:f>IF(32&gt;'Настройки'!$B$3,"",IF(ISBLANK(AK431),IF('Настройки'!$B$9="Нулевой спрос",0,""),IF(AK431&lt;0,IF('Настройки'!$B$10="Исключить","",IF('Настройки'!$B$10="Абсолютные значения",ABS(AK431),AK431)),AK431)))</x:f>
      </x:c>
      <x:c r="CO431" s="50" t="str">
        <x:f>IF(33&gt;'Настройки'!$B$3,"",IF(ISBLANK(AL431),IF('Настройки'!$B$9="Нулевой спрос",0,""),IF(AL431&lt;0,IF('Настройки'!$B$10="Исключить","",IF('Настройки'!$B$10="Абсолютные значения",ABS(AL431),AL431)),AL431)))</x:f>
      </x:c>
      <x:c r="CP431" s="50" t="str">
        <x:f>IF(34&gt;'Настройки'!$B$3,"",IF(ISBLANK(AM431),IF('Настройки'!$B$9="Нулевой спрос",0,""),IF(AM431&lt;0,IF('Настройки'!$B$10="Исключить","",IF('Настройки'!$B$10="Абсолютные значения",ABS(AM431),AM431)),AM431)))</x:f>
      </x:c>
      <x:c r="CQ431" s="50" t="str">
        <x:f>IF(35&gt;'Настройки'!$B$3,"",IF(ISBLANK(AN431),IF('Настройки'!$B$9="Нулевой спрос",0,""),IF(AN431&lt;0,IF('Настройки'!$B$10="Исключить","",IF('Настройки'!$B$10="Абсолютные значения",ABS(AN431),AN431)),AN431)))</x:f>
      </x:c>
      <x:c r="CR431" s="50" t="str">
        <x:f>IF(36&gt;'Настройки'!$B$3,"",IF(ISBLANK(AO431),IF('Настройки'!$B$9="Нулевой спрос",0,""),IF(AO431&lt;0,IF('Настройки'!$B$10="Исключить","",IF('Настройки'!$B$10="Абсолютные значения",ABS(AO431),AO431)),AO431)))</x:f>
      </x:c>
      <x:c r="CS431" s="50" t="str">
        <x:f>IF(OR(1&gt;'Настройки'!$B$3,ISBLANK(BI431),BI431=0),"",BI431)</x:f>
      </x:c>
      <x:c r="CT431" s="50" t="str">
        <x:f>IF(OR(2&gt;'Настройки'!$B$3,ISBLANK(BJ431),BJ431=0),"",BJ431)</x:f>
      </x:c>
      <x:c r="CU431" s="50" t="str">
        <x:f>IF(OR(3&gt;'Настройки'!$B$3,ISBLANK(BK431),BK431=0),"",BK431)</x:f>
      </x:c>
      <x:c r="CV431" s="50" t="str">
        <x:f>IF(OR(4&gt;'Настройки'!$B$3,ISBLANK(BL431),BL431=0),"",BL431)</x:f>
      </x:c>
      <x:c r="CW431" s="50" t="str">
        <x:f>IF(OR(5&gt;'Настройки'!$B$3,ISBLANK(BM431),BM431=0),"",BM431)</x:f>
      </x:c>
      <x:c r="CX431" s="50" t="str">
        <x:f>IF(OR(6&gt;'Настройки'!$B$3,ISBLANK(BN431),BN431=0),"",BN431)</x:f>
      </x:c>
      <x:c r="CY431" s="50" t="str">
        <x:f>IF(OR(7&gt;'Настройки'!$B$3,ISBLANK(BO431),BO431=0),"",BO431)</x:f>
      </x:c>
      <x:c r="CZ431" s="50" t="str">
        <x:f>IF(OR(8&gt;'Настройки'!$B$3,ISBLANK(BP431),BP431=0),"",BP431)</x:f>
      </x:c>
      <x:c r="DA431" s="50" t="str">
        <x:f>IF(OR(9&gt;'Настройки'!$B$3,ISBLANK(BQ431),BQ431=0),"",BQ431)</x:f>
      </x:c>
      <x:c r="DB431" s="50" t="str">
        <x:f>IF(OR(10&gt;'Настройки'!$B$3,ISBLANK(BR431),BR431=0),"",BR431)</x:f>
      </x:c>
      <x:c r="DC431" s="50" t="str">
        <x:f>IF(OR(11&gt;'Настройки'!$B$3,ISBLANK(BS431),BS431=0),"",BS431)</x:f>
      </x:c>
      <x:c r="DD431" s="50" t="str">
        <x:f>IF(OR(12&gt;'Настройки'!$B$3,ISBLANK(BT431),BT431=0),"",BT431)</x:f>
      </x:c>
      <x:c r="DE431" s="50" t="str">
        <x:f>IF(OR(13&gt;'Настройки'!$B$3,ISBLANK(BU431),BU431=0),"",BU431)</x:f>
      </x:c>
      <x:c r="DF431" s="50" t="str">
        <x:f>IF(OR(14&gt;'Настройки'!$B$3,ISBLANK(BV431),BV431=0),"",BV431)</x:f>
      </x:c>
      <x:c r="DG431" s="50" t="str">
        <x:f>IF(OR(15&gt;'Настройки'!$B$3,ISBLANK(BW431),BW431=0),"",BW431)</x:f>
      </x:c>
      <x:c r="DH431" s="50" t="str">
        <x:f>IF(OR(16&gt;'Настройки'!$B$3,ISBLANK(BX431),BX431=0),"",BX431)</x:f>
      </x:c>
      <x:c r="DI431" s="50" t="str">
        <x:f>IF(OR(17&gt;'Настройки'!$B$3,ISBLANK(BY431),BY431=0),"",BY431)</x:f>
      </x:c>
      <x:c r="DJ431" s="50" t="str">
        <x:f>IF(OR(18&gt;'Настройки'!$B$3,ISBLANK(BZ431),BZ431=0),"",BZ431)</x:f>
      </x:c>
      <x:c r="DK431" s="50" t="str">
        <x:f>IF(OR(19&gt;'Настройки'!$B$3,ISBLANK(CA431),CA431=0),"",CA431)</x:f>
      </x:c>
      <x:c r="DL431" s="50" t="str">
        <x:f>IF(OR(20&gt;'Настройки'!$B$3,ISBLANK(CB431),CB431=0),"",CB431)</x:f>
      </x:c>
      <x:c r="DM431" s="50" t="str">
        <x:f>IF(OR(21&gt;'Настройки'!$B$3,ISBLANK(CC431),CC431=0),"",CC431)</x:f>
      </x:c>
      <x:c r="DN431" s="50" t="str">
        <x:f>IF(OR(22&gt;'Настройки'!$B$3,ISBLANK(CD431),CD431=0),"",CD431)</x:f>
      </x:c>
      <x:c r="DO431" s="50" t="str">
        <x:f>IF(OR(23&gt;'Настройки'!$B$3,ISBLANK(CE431),CE431=0),"",CE431)</x:f>
      </x:c>
      <x:c r="DP431" s="50" t="str">
        <x:f>IF(OR(24&gt;'Настройки'!$B$3,ISBLANK(CF431),CF431=0),"",CF431)</x:f>
      </x:c>
      <x:c r="DQ431" s="50" t="str">
        <x:f>IF(OR(25&gt;'Настройки'!$B$3,ISBLANK(CG431),CG431=0),"",CG431)</x:f>
      </x:c>
      <x:c r="DR431" s="50" t="str">
        <x:f>IF(OR(26&gt;'Настройки'!$B$3,ISBLANK(CH431),CH431=0),"",CH431)</x:f>
      </x:c>
      <x:c r="DS431" s="50" t="str">
        <x:f>IF(OR(27&gt;'Настройки'!$B$3,ISBLANK(CI431),CI431=0),"",CI431)</x:f>
      </x:c>
      <x:c r="DT431" s="50" t="str">
        <x:f>IF(OR(28&gt;'Настройки'!$B$3,ISBLANK(CJ431),CJ431=0),"",CJ431)</x:f>
      </x:c>
      <x:c r="DU431" s="50" t="str">
        <x:f>IF(OR(29&gt;'Настройки'!$B$3,ISBLANK(CK431),CK431=0),"",CK431)</x:f>
      </x:c>
      <x:c r="DV431" s="50" t="str">
        <x:f>IF(OR(30&gt;'Настройки'!$B$3,ISBLANK(CL431),CL431=0),"",CL431)</x:f>
      </x:c>
      <x:c r="DW431" s="50" t="str">
        <x:f>IF(OR(31&gt;'Настройки'!$B$3,ISBLANK(CM431),CM431=0),"",CM431)</x:f>
      </x:c>
      <x:c r="DX431" s="50" t="str">
        <x:f>IF(OR(32&gt;'Настройки'!$B$3,ISBLANK(CN431),CN431=0),"",CN431)</x:f>
      </x:c>
      <x:c r="DY431" s="50" t="str">
        <x:f>IF(OR(33&gt;'Настройки'!$B$3,ISBLANK(CO431),CO431=0),"",CO431)</x:f>
      </x:c>
      <x:c r="DZ431" s="50" t="str">
        <x:f>IF(OR(34&gt;'Настройки'!$B$3,ISBLANK(CP431),CP431=0),"",CP431)</x:f>
      </x:c>
      <x:c r="EA431" s="50" t="str">
        <x:f>IF(OR(35&gt;'Настройки'!$B$3,ISBLANK(CQ431),CQ431=0),"",CQ431)</x:f>
      </x:c>
      <x:c r="EB431" s="50" t="str">
        <x:f>IF(OR(36&gt;'Настройки'!$B$3,ISBLANK(CR431),CR431=0),"",CR431)</x:f>
      </x:c>
      <x:c r="EC431" s="50" t="str">
        <x:f>IF(A431="","",IF(OR(BB431="AZ",BB431="BZ"),10000+ROW(),IF(AZ431&gt;'Настройки'!$B$11,20000+ROW(),IF(BF431&lt;&gt;"Обычный",30000+ROW(),IF(AX431&lt;=0,40000+ROW(),"")))))</x:f>
      </x:c>
      <x:c r="ED431" s="50" t="str">
        <x:f>IF(EC431="","",COUNTIFS($EC$2:$EC$1001,"&gt;0",$EC$2:$EC$1001,"&lt;"&amp;EC431)+1)</x:f>
      </x:c>
    </x:row>
    <x:row r="432">
      <x:c r="A432" s="115"/>
      <x:c r="B432" s="115"/>
      <x:c r="C432" s="115"/>
      <x:c r="D432" s="118"/>
      <x:c r="E432" s="118"/>
      <x:c r="F432" s="118"/>
      <x:c r="G432" s="118"/>
      <x:c r="H432" s="118"/>
      <x:c r="I432" s="118"/>
      <x:c r="J432" s="118"/>
      <x:c r="K432" s="118"/>
      <x:c r="L432" s="118"/>
      <x:c r="M432" s="118"/>
      <x:c r="N432" s="118"/>
      <x:c r="O432" s="118"/>
      <x:c r="P432" s="118"/>
      <x:c r="Q432" s="118"/>
      <x:c r="R432" s="118"/>
      <x:c r="S432" s="118"/>
      <x:c r="T432" s="118"/>
      <x:c r="U432" s="118"/>
      <x:c r="V432" s="118"/>
      <x:c r="W432" s="118"/>
      <x:c r="X432" s="118"/>
      <x:c r="Y432" s="118"/>
      <x:c r="Z432" s="118"/>
      <x:c r="AA432" s="118"/>
      <x:c r="AB432" s="118"/>
      <x:c r="AC432" s="118"/>
      <x:c r="AD432" s="118"/>
      <x:c r="AE432" s="118"/>
      <x:c r="AF432" s="118"/>
      <x:c r="AG432" s="118"/>
      <x:c r="AH432" s="118"/>
      <x:c r="AI432" s="118"/>
      <x:c r="AJ432" s="118"/>
      <x:c r="AK432" s="118"/>
      <x:c r="AL432" s="118"/>
      <x:c r="AM432" s="118"/>
      <x:c r="AN432" s="118"/>
      <x:c r="AO432" s="118"/>
      <x:c r="AP432" s="115"/>
      <x:c r="AQ432" s="49" t="str">
        <x:f>IF(A432="","",COUNT(BI432:INDEX(BI432:CR432,1,'Настройки'!$B$3)))</x:f>
      </x:c>
      <x:c r="AR432" s="49" t="str">
        <x:f>IF(A432="","",SUM(BI432:INDEX(BI432:CR432,1,'Настройки'!$B$3)))</x:f>
      </x:c>
      <x:c r="AS432" s="58" t="str">
        <x:f>IF(A432="","",IF('Настройки'!$B$4="Стоимость потребления",AR432*D432,IF('Настройки'!$B$4="Количество",AR432,E432)))</x:f>
      </x:c>
      <x:c r="AT432" s="61" t="str">
        <x:f>IF(OR(A432="",AS432&lt;0,SUM($AS$2:$AS$1001)&lt;=0),"",AS432/SUM($AS$2:$AS$1001))</x:f>
      </x:c>
      <x:c r="AU432" s="61" t="str">
        <x:f>IF(OR(A432="",AS432&lt;0,SUM($AS$2:$AS$1001)&lt;=0),"",SUMIFS($AS$2:$AS$1001,$AS$2:$AS$1001,"&gt;"&amp;AS432)/SUM($AS$2:$AS$1001))</x:f>
      </x:c>
      <x:c r="AV432" s="61" t="str">
        <x:f>IF(OR(A432="",AS432&lt;0,SUM($AS$2:$AS$1001)&lt;=0),"",SUMIFS($AS$2:$AS$1001,$AS$2:$AS$1001,"&gt;="&amp;AS432)/SUM($AS$2:$AS$1001))</x:f>
      </x:c>
      <x:c r="AW432" s="49" t="str">
        <x:f>IF(A432="","",IF(SUM($AS$2:$AS$1001)&lt;=0,"Не определён",IF(AS432&lt;0,"Исключение",IF(AU432&lt;'Настройки'!$B$5,"A",IF(AU432&lt;'Настройки'!$B$6,"B","C")))))</x:f>
      </x:c>
      <x:c r="AX432" s="58" t="str">
        <x:f>IF(A432="","",IF(AQ432=0,"",AVERAGE(BI432:INDEX(BI432:CR432,1,'Настройки'!$B$3))))</x:f>
      </x:c>
      <x:c r="AY432" s="58" t="str">
        <x:f>IF(OR(A432="",AQ432=0),"",STDEVP(BI432:INDEX(BI432:CR432,1,'Настройки'!$B$3)))</x:f>
      </x:c>
      <x:c r="AZ432" s="61" t="str">
        <x:f>IF(OR(A432="",AQ432&lt;'Настройки'!$B$12,AX432&lt;=0,AND('Настройки'!$B$10="Блокировать",COUNTIF(F432:INDEX(F432:AO432,1,'Настройки'!$B$3),"&lt;0")&gt;0)),"",AY432/ABS(AX432))</x:f>
      </x:c>
      <x:c r="BA432" s="49" t="str">
        <x:f>IF(A432="","",IF(AND('Настройки'!$B$10="Блокировать",COUNTIF(F432:INDEX(F432:AO432,1,'Настройки'!$B$3),"&lt;0")&gt;0),"Не определён",IF(AQ432&lt;'Настройки'!$B$12,"Не определён",IF(AX432=0,"Нет спроса",IF(AX432&lt;0,"Не определён",IF(AZ432&lt;='Настройки'!$B$7,"X",IF(AZ432&lt;='Настройки'!$B$8,"Y","Z")))))))</x:f>
      </x:c>
      <x:c r="BB432" s="49" t="str">
        <x:f>IF(OR(A432="",LEN(AW432)&lt;&gt;1,LEN(BA432)&lt;&gt;1),"",AW432&amp;BA432)</x:f>
      </x:c>
      <x:c r="BC432" s="61" t="str">
        <x:f>IF(OR(A432="",AQ432=0),"",(COUNT(BI432:INDEX(BI432:CR432,1,'Настройки'!$B$3))-COUNT(CS432:INDEX(CS432:EB432,1,'Настройки'!$B$3)))/AQ432)</x:f>
      </x:c>
      <x:c r="BD432" s="64" t="str">
        <x:f>IF(OR(A432="",COUNT(CS432:INDEX(CS432:EB432,1,'Настройки'!$B$3))=0),"",AQ432/COUNT(CS432:INDEX(CS432:EB432,1,'Настройки'!$B$3)))</x:f>
      </x:c>
      <x:c r="BE432" s="64" t="str">
        <x:f>IF(OR(A432="",COUNT(CS432:INDEX(CS432:EB432,1,'Настройки'!$B$3))=0),"",IF(AVERAGE(CS432:INDEX(CS432:EB432,1,'Настройки'!$B$3))=0,"",(STDEVP(CS432:INDEX(CS432:EB432,1,'Настройки'!$B$3))/ABS(AVERAGE(CS432:INDEX(CS432:EB432,1,'Настройки'!$B$3))))^2))</x:f>
      </x:c>
      <x:c r="BF432" s="49" t="str">
        <x:f>IF(A432="","",IF(AQ432&lt;3,"Недостаточно",IF(AQ432&lt;6,"Предварительный","Обычный")))</x:f>
      </x:c>
      <x:c r="BG432" s="49" t="str">
        <x:f>IF(A432="","",IF(COUNTIF(F432:INDEX(F432:AO432,1,'Настройки'!$B$3),"&lt;0")&gt;0,IF('Настройки'!$B$10="Блокировать","Отрицательный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"),"")&amp;IF(AQ432&lt;3,"Недостаточно истории. ",IF(AQ432&lt;6,"Предварительная классификация. ",""))&amp;IF(AX432=0,"Нет спроса за горизонт. ","")&amp;IF(AZ432&gt;'Настройки'!$B$11,"Экстремальная вариативность. ",""))</x:f>
      </x:c>
      <x:c r="BH432" s="49" t="str">
        <x:f>IF(A432="","",IFERROR(VLOOKUP(BB432,'Настройки'!$D$3:$E$11,2,FALSE),"Сначала проверьте исходные данные и историю спроса.")&amp;" Уточните срок поставки, MOQ и критичность.")</x:f>
      </x:c>
      <x:c r="BI432" s="50" t="str">
        <x:f>IF(1&gt;'Настройки'!$B$3,"",IF(ISBLANK(F432),IF('Настройки'!$B$9="Нулевой спрос",0,""),IF(F432&lt;0,IF('Настройки'!$B$10="Исключить","",IF('Настройки'!$B$10="Абсолютные значения",ABS(F432),F432)),F432)))</x:f>
      </x:c>
      <x:c r="BJ432" s="50" t="str">
        <x:f>IF(2&gt;'Настройки'!$B$3,"",IF(ISBLANK(G432),IF('Настройки'!$B$9="Нулевой спрос",0,""),IF(G432&lt;0,IF('Настройки'!$B$10="Исключить","",IF('Настройки'!$B$10="Абсолютные значения",ABS(G432),G432)),G432)))</x:f>
      </x:c>
      <x:c r="BK432" s="50" t="str">
        <x:f>IF(3&gt;'Настройки'!$B$3,"",IF(ISBLANK(H432),IF('Настройки'!$B$9="Нулевой спрос",0,""),IF(H432&lt;0,IF('Настройки'!$B$10="Исключить","",IF('Настройки'!$B$10="Абсолютные значения",ABS(H432),H432)),H432)))</x:f>
      </x:c>
      <x:c r="BL432" s="50" t="str">
        <x:f>IF(4&gt;'Настройки'!$B$3,"",IF(ISBLANK(I432),IF('Настройки'!$B$9="Нулевой спрос",0,""),IF(I432&lt;0,IF('Настройки'!$B$10="Исключить","",IF('Настройки'!$B$10="Абсолютные значения",ABS(I432),I432)),I432)))</x:f>
      </x:c>
      <x:c r="BM432" s="50" t="str">
        <x:f>IF(5&gt;'Настройки'!$B$3,"",IF(ISBLANK(J432),IF('Настройки'!$B$9="Нулевой спрос",0,""),IF(J432&lt;0,IF('Настройки'!$B$10="Исключить","",IF('Настройки'!$B$10="Абсолютные значения",ABS(J432),J432)),J432)))</x:f>
      </x:c>
      <x:c r="BN432" s="50" t="str">
        <x:f>IF(6&gt;'Настройки'!$B$3,"",IF(ISBLANK(K432),IF('Настройки'!$B$9="Нулевой спрос",0,""),IF(K432&lt;0,IF('Настройки'!$B$10="Исключить","",IF('Настройки'!$B$10="Абсолютные значения",ABS(K432),K432)),K432)))</x:f>
      </x:c>
      <x:c r="BO432" s="50" t="str">
        <x:f>IF(7&gt;'Настройки'!$B$3,"",IF(ISBLANK(L432),IF('Настройки'!$B$9="Нулевой спрос",0,""),IF(L432&lt;0,IF('Настройки'!$B$10="Исключить","",IF('Настройки'!$B$10="Абсолютные значения",ABS(L432),L432)),L432)))</x:f>
      </x:c>
      <x:c r="BP432" s="50" t="str">
        <x:f>IF(8&gt;'Настройки'!$B$3,"",IF(ISBLANK(M432),IF('Настройки'!$B$9="Нулевой спрос",0,""),IF(M432&lt;0,IF('Настройки'!$B$10="Исключить","",IF('Настройки'!$B$10="Абсолютные значения",ABS(M432),M432)),M432)))</x:f>
      </x:c>
      <x:c r="BQ432" s="50" t="str">
        <x:f>IF(9&gt;'Настройки'!$B$3,"",IF(ISBLANK(N432),IF('Настройки'!$B$9="Нулевой спрос",0,""),IF(N432&lt;0,IF('Настройки'!$B$10="Исключить","",IF('Настройки'!$B$10="Абсолютные значения",ABS(N432),N432)),N432)))</x:f>
      </x:c>
      <x:c r="BR432" s="50" t="str">
        <x:f>IF(10&gt;'Настройки'!$B$3,"",IF(ISBLANK(O432),IF('Настройки'!$B$9="Нулевой спрос",0,""),IF(O432&lt;0,IF('Настройки'!$B$10="Исключить","",IF('Настройки'!$B$10="Абсолютные значения",ABS(O432),O432)),O432)))</x:f>
      </x:c>
      <x:c r="BS432" s="50" t="str">
        <x:f>IF(11&gt;'Настройки'!$B$3,"",IF(ISBLANK(P432),IF('Настройки'!$B$9="Нулевой спрос",0,""),IF(P432&lt;0,IF('Настройки'!$B$10="Исключить","",IF('Настройки'!$B$10="Абсолютные значения",ABS(P432),P432)),P432)))</x:f>
      </x:c>
      <x:c r="BT432" s="50" t="str">
        <x:f>IF(12&gt;'Настройки'!$B$3,"",IF(ISBLANK(Q432),IF('Настройки'!$B$9="Нулевой спрос",0,""),IF(Q432&lt;0,IF('Настройки'!$B$10="Исключить","",IF('Настройки'!$B$10="Абсолютные значения",ABS(Q432),Q432)),Q432)))</x:f>
      </x:c>
      <x:c r="BU432" s="50" t="str">
        <x:f>IF(13&gt;'Настройки'!$B$3,"",IF(ISBLANK(R432),IF('Настройки'!$B$9="Нулевой спрос",0,""),IF(R432&lt;0,IF('Настройки'!$B$10="Исключить","",IF('Настройки'!$B$10="Абсолютные значения",ABS(R432),R432)),R432)))</x:f>
      </x:c>
      <x:c r="BV432" s="50" t="str">
        <x:f>IF(14&gt;'Настройки'!$B$3,"",IF(ISBLANK(S432),IF('Настройки'!$B$9="Нулевой спрос",0,""),IF(S432&lt;0,IF('Настройки'!$B$10="Исключить","",IF('Настройки'!$B$10="Абсолютные значения",ABS(S432),S432)),S432)))</x:f>
      </x:c>
      <x:c r="BW432" s="50" t="str">
        <x:f>IF(15&gt;'Настройки'!$B$3,"",IF(ISBLANK(T432),IF('Настройки'!$B$9="Нулевой спрос",0,""),IF(T432&lt;0,IF('Настройки'!$B$10="Исключить","",IF('Настройки'!$B$10="Абсолютные значения",ABS(T432),T432)),T432)))</x:f>
      </x:c>
      <x:c r="BX432" s="50" t="str">
        <x:f>IF(16&gt;'Настройки'!$B$3,"",IF(ISBLANK(U432),IF('Настройки'!$B$9="Нулевой спрос",0,""),IF(U432&lt;0,IF('Настройки'!$B$10="Исключить","",IF('Настройки'!$B$10="Абсолютные значения",ABS(U432),U432)),U432)))</x:f>
      </x:c>
      <x:c r="BY432" s="50" t="str">
        <x:f>IF(17&gt;'Настройки'!$B$3,"",IF(ISBLANK(V432),IF('Настройки'!$B$9="Нулевой спрос",0,""),IF(V432&lt;0,IF('Настройки'!$B$10="Исключить","",IF('Настройки'!$B$10="Абсолютные значения",ABS(V432),V432)),V432)))</x:f>
      </x:c>
      <x:c r="BZ432" s="50" t="str">
        <x:f>IF(18&gt;'Настройки'!$B$3,"",IF(ISBLANK(W432),IF('Настройки'!$B$9="Нулевой спрос",0,""),IF(W432&lt;0,IF('Настройки'!$B$10="Исключить","",IF('Настройки'!$B$10="Абсолютные значения",ABS(W432),W432)),W432)))</x:f>
      </x:c>
      <x:c r="CA432" s="50" t="str">
        <x:f>IF(19&gt;'Настройки'!$B$3,"",IF(ISBLANK(X432),IF('Настройки'!$B$9="Нулевой спрос",0,""),IF(X432&lt;0,IF('Настройки'!$B$10="Исключить","",IF('Настройки'!$B$10="Абсолютные значения",ABS(X432),X432)),X432)))</x:f>
      </x:c>
      <x:c r="CB432" s="50" t="str">
        <x:f>IF(20&gt;'Настройки'!$B$3,"",IF(ISBLANK(Y432),IF('Настройки'!$B$9="Нулевой спрос",0,""),IF(Y432&lt;0,IF('Настройки'!$B$10="Исключить","",IF('Настройки'!$B$10="Абсолютные значения",ABS(Y432),Y432)),Y432)))</x:f>
      </x:c>
      <x:c r="CC432" s="50" t="str">
        <x:f>IF(21&gt;'Настройки'!$B$3,"",IF(ISBLANK(Z432),IF('Настройки'!$B$9="Нулевой спрос",0,""),IF(Z432&lt;0,IF('Настройки'!$B$10="Исключить","",IF('Настройки'!$B$10="Абсолютные значения",ABS(Z432),Z432)),Z432)))</x:f>
      </x:c>
      <x:c r="CD432" s="50" t="str">
        <x:f>IF(22&gt;'Настройки'!$B$3,"",IF(ISBLANK(AA432),IF('Настройки'!$B$9="Нулевой спрос",0,""),IF(AA432&lt;0,IF('Настройки'!$B$10="Исключить","",IF('Настройки'!$B$10="Абсолютные значения",ABS(AA432),AA432)),AA432)))</x:f>
      </x:c>
      <x:c r="CE432" s="50" t="str">
        <x:f>IF(23&gt;'Настройки'!$B$3,"",IF(ISBLANK(AB432),IF('Настройки'!$B$9="Нулевой спрос",0,""),IF(AB432&lt;0,IF('Настройки'!$B$10="Исключить","",IF('Настройки'!$B$10="Абсолютные значения",ABS(AB432),AB432)),AB432)))</x:f>
      </x:c>
      <x:c r="CF432" s="50" t="str">
        <x:f>IF(24&gt;'Настройки'!$B$3,"",IF(ISBLANK(AC432),IF('Настройки'!$B$9="Нулевой спрос",0,""),IF(AC432&lt;0,IF('Настройки'!$B$10="Исключить","",IF('Настройки'!$B$10="Абсолютные значения",ABS(AC432),AC432)),AC432)))</x:f>
      </x:c>
      <x:c r="CG432" s="50" t="str">
        <x:f>IF(25&gt;'Настройки'!$B$3,"",IF(ISBLANK(AD432),IF('Настройки'!$B$9="Нулевой спрос",0,""),IF(AD432&lt;0,IF('Настройки'!$B$10="Исключить","",IF('Настройки'!$B$10="Абсолютные значения",ABS(AD432),AD432)),AD432)))</x:f>
      </x:c>
      <x:c r="CH432" s="50" t="str">
        <x:f>IF(26&gt;'Настройки'!$B$3,"",IF(ISBLANK(AE432),IF('Настройки'!$B$9="Нулевой спрос",0,""),IF(AE432&lt;0,IF('Настройки'!$B$10="Исключить","",IF('Настройки'!$B$10="Абсолютные значения",ABS(AE432),AE432)),AE432)))</x:f>
      </x:c>
      <x:c r="CI432" s="50" t="str">
        <x:f>IF(27&gt;'Настройки'!$B$3,"",IF(ISBLANK(AF432),IF('Настройки'!$B$9="Нулевой спрос",0,""),IF(AF432&lt;0,IF('Настройки'!$B$10="Исключить","",IF('Настройки'!$B$10="Абсолютные значения",ABS(AF432),AF432)),AF432)))</x:f>
      </x:c>
      <x:c r="CJ432" s="50" t="str">
        <x:f>IF(28&gt;'Настройки'!$B$3,"",IF(ISBLANK(AG432),IF('Настройки'!$B$9="Нулевой спрос",0,""),IF(AG432&lt;0,IF('Настройки'!$B$10="Исключить","",IF('Настройки'!$B$10="Абсолютные значения",ABS(AG432),AG432)),AG432)))</x:f>
      </x:c>
      <x:c r="CK432" s="50" t="str">
        <x:f>IF(29&gt;'Настройки'!$B$3,"",IF(ISBLANK(AH432),IF('Настройки'!$B$9="Нулевой спрос",0,""),IF(AH432&lt;0,IF('Настройки'!$B$10="Исключить","",IF('Настройки'!$B$10="Абсолютные значения",ABS(AH432),AH432)),AH432)))</x:f>
      </x:c>
      <x:c r="CL432" s="50" t="str">
        <x:f>IF(30&gt;'Настройки'!$B$3,"",IF(ISBLANK(AI432),IF('Настройки'!$B$9="Нулевой спрос",0,""),IF(AI432&lt;0,IF('Настройки'!$B$10="Исключить","",IF('Настройки'!$B$10="Абсолютные значения",ABS(AI432),AI432)),AI432)))</x:f>
      </x:c>
      <x:c r="CM432" s="50" t="str">
        <x:f>IF(31&gt;'Настройки'!$B$3,"",IF(ISBLANK(AJ432),IF('Настройки'!$B$9="Нулевой спрос",0,""),IF(AJ432&lt;0,IF('Настройки'!$B$10="Исключить","",IF('Настройки'!$B$10="Абсолютные значения",ABS(AJ432),AJ432)),AJ432)))</x:f>
      </x:c>
      <x:c r="CN432" s="50" t="str">
        <x:f>IF(32&gt;'Настройки'!$B$3,"",IF(ISBLANK(AK432),IF('Настройки'!$B$9="Нулевой спрос",0,""),IF(AK432&lt;0,IF('Настройки'!$B$10="Исключить","",IF('Настройки'!$B$10="Абсолютные значения",ABS(AK432),AK432)),AK432)))</x:f>
      </x:c>
      <x:c r="CO432" s="50" t="str">
        <x:f>IF(33&gt;'Настройки'!$B$3,"",IF(ISBLANK(AL432),IF('Настройки'!$B$9="Нулевой спрос",0,""),IF(AL432&lt;0,IF('Настройки'!$B$10="Исключить","",IF('Настройки'!$B$10="Абсолютные значения",ABS(AL432),AL432)),AL432)))</x:f>
      </x:c>
      <x:c r="CP432" s="50" t="str">
        <x:f>IF(34&gt;'Настройки'!$B$3,"",IF(ISBLANK(AM432),IF('Настройки'!$B$9="Нулевой спрос",0,""),IF(AM432&lt;0,IF('Настройки'!$B$10="Исключить","",IF('Настройки'!$B$10="Абсолютные значения",ABS(AM432),AM432)),AM432)))</x:f>
      </x:c>
      <x:c r="CQ432" s="50" t="str">
        <x:f>IF(35&gt;'Настройки'!$B$3,"",IF(ISBLANK(AN432),IF('Настройки'!$B$9="Нулевой спрос",0,""),IF(AN432&lt;0,IF('Настройки'!$B$10="Исключить","",IF('Настройки'!$B$10="Абсолютные значения",ABS(AN432),AN432)),AN432)))</x:f>
      </x:c>
      <x:c r="CR432" s="50" t="str">
        <x:f>IF(36&gt;'Настройки'!$B$3,"",IF(ISBLANK(AO432),IF('Настройки'!$B$9="Нулевой спрос",0,""),IF(AO432&lt;0,IF('Настройки'!$B$10="Исключить","",IF('Настройки'!$B$10="Абсолютные значения",ABS(AO432),AO432)),AO432)))</x:f>
      </x:c>
      <x:c r="CS432" s="50" t="str">
        <x:f>IF(OR(1&gt;'Настройки'!$B$3,ISBLANK(BI432),BI432=0),"",BI432)</x:f>
      </x:c>
      <x:c r="CT432" s="50" t="str">
        <x:f>IF(OR(2&gt;'Настройки'!$B$3,ISBLANK(BJ432),BJ432=0),"",BJ432)</x:f>
      </x:c>
      <x:c r="CU432" s="50" t="str">
        <x:f>IF(OR(3&gt;'Настройки'!$B$3,ISBLANK(BK432),BK432=0),"",BK432)</x:f>
      </x:c>
      <x:c r="CV432" s="50" t="str">
        <x:f>IF(OR(4&gt;'Настройки'!$B$3,ISBLANK(BL432),BL432=0),"",BL432)</x:f>
      </x:c>
      <x:c r="CW432" s="50" t="str">
        <x:f>IF(OR(5&gt;'Настройки'!$B$3,ISBLANK(BM432),BM432=0),"",BM432)</x:f>
      </x:c>
      <x:c r="CX432" s="50" t="str">
        <x:f>IF(OR(6&gt;'Настройки'!$B$3,ISBLANK(BN432),BN432=0),"",BN432)</x:f>
      </x:c>
      <x:c r="CY432" s="50" t="str">
        <x:f>IF(OR(7&gt;'Настройки'!$B$3,ISBLANK(BO432),BO432=0),"",BO432)</x:f>
      </x:c>
      <x:c r="CZ432" s="50" t="str">
        <x:f>IF(OR(8&gt;'Настройки'!$B$3,ISBLANK(BP432),BP432=0),"",BP432)</x:f>
      </x:c>
      <x:c r="DA432" s="50" t="str">
        <x:f>IF(OR(9&gt;'Настройки'!$B$3,ISBLANK(BQ432),BQ432=0),"",BQ432)</x:f>
      </x:c>
      <x:c r="DB432" s="50" t="str">
        <x:f>IF(OR(10&gt;'Настройки'!$B$3,ISBLANK(BR432),BR432=0),"",BR432)</x:f>
      </x:c>
      <x:c r="DC432" s="50" t="str">
        <x:f>IF(OR(11&gt;'Настройки'!$B$3,ISBLANK(BS432),BS432=0),"",BS432)</x:f>
      </x:c>
      <x:c r="DD432" s="50" t="str">
        <x:f>IF(OR(12&gt;'Настройки'!$B$3,ISBLANK(BT432),BT432=0),"",BT432)</x:f>
      </x:c>
      <x:c r="DE432" s="50" t="str">
        <x:f>IF(OR(13&gt;'Настройки'!$B$3,ISBLANK(BU432),BU432=0),"",BU432)</x:f>
      </x:c>
      <x:c r="DF432" s="50" t="str">
        <x:f>IF(OR(14&gt;'Настройки'!$B$3,ISBLANK(BV432),BV432=0),"",BV432)</x:f>
      </x:c>
      <x:c r="DG432" s="50" t="str">
        <x:f>IF(OR(15&gt;'Настройки'!$B$3,ISBLANK(BW432),BW432=0),"",BW432)</x:f>
      </x:c>
      <x:c r="DH432" s="50" t="str">
        <x:f>IF(OR(16&gt;'Настройки'!$B$3,ISBLANK(BX432),BX432=0),"",BX432)</x:f>
      </x:c>
      <x:c r="DI432" s="50" t="str">
        <x:f>IF(OR(17&gt;'Настройки'!$B$3,ISBLANK(BY432),BY432=0),"",BY432)</x:f>
      </x:c>
      <x:c r="DJ432" s="50" t="str">
        <x:f>IF(OR(18&gt;'Настройки'!$B$3,ISBLANK(BZ432),BZ432=0),"",BZ432)</x:f>
      </x:c>
      <x:c r="DK432" s="50" t="str">
        <x:f>IF(OR(19&gt;'Настройки'!$B$3,ISBLANK(CA432),CA432=0),"",CA432)</x:f>
      </x:c>
      <x:c r="DL432" s="50" t="str">
        <x:f>IF(OR(20&gt;'Настройки'!$B$3,ISBLANK(CB432),CB432=0),"",CB432)</x:f>
      </x:c>
      <x:c r="DM432" s="50" t="str">
        <x:f>IF(OR(21&gt;'Настройки'!$B$3,ISBLANK(CC432),CC432=0),"",CC432)</x:f>
      </x:c>
      <x:c r="DN432" s="50" t="str">
        <x:f>IF(OR(22&gt;'Настройки'!$B$3,ISBLANK(CD432),CD432=0),"",CD432)</x:f>
      </x:c>
      <x:c r="DO432" s="50" t="str">
        <x:f>IF(OR(23&gt;'Настройки'!$B$3,ISBLANK(CE432),CE432=0),"",CE432)</x:f>
      </x:c>
      <x:c r="DP432" s="50" t="str">
        <x:f>IF(OR(24&gt;'Настройки'!$B$3,ISBLANK(CF432),CF432=0),"",CF432)</x:f>
      </x:c>
      <x:c r="DQ432" s="50" t="str">
        <x:f>IF(OR(25&gt;'Настройки'!$B$3,ISBLANK(CG432),CG432=0),"",CG432)</x:f>
      </x:c>
      <x:c r="DR432" s="50" t="str">
        <x:f>IF(OR(26&gt;'Настройки'!$B$3,ISBLANK(CH432),CH432=0),"",CH432)</x:f>
      </x:c>
      <x:c r="DS432" s="50" t="str">
        <x:f>IF(OR(27&gt;'Настройки'!$B$3,ISBLANK(CI432),CI432=0),"",CI432)</x:f>
      </x:c>
      <x:c r="DT432" s="50" t="str">
        <x:f>IF(OR(28&gt;'Настройки'!$B$3,ISBLANK(CJ432),CJ432=0),"",CJ432)</x:f>
      </x:c>
      <x:c r="DU432" s="50" t="str">
        <x:f>IF(OR(29&gt;'Настройки'!$B$3,ISBLANK(CK432),CK432=0),"",CK432)</x:f>
      </x:c>
      <x:c r="DV432" s="50" t="str">
        <x:f>IF(OR(30&gt;'Настройки'!$B$3,ISBLANK(CL432),CL432=0),"",CL432)</x:f>
      </x:c>
      <x:c r="DW432" s="50" t="str">
        <x:f>IF(OR(31&gt;'Настройки'!$B$3,ISBLANK(CM432),CM432=0),"",CM432)</x:f>
      </x:c>
      <x:c r="DX432" s="50" t="str">
        <x:f>IF(OR(32&gt;'Настройки'!$B$3,ISBLANK(CN432),CN432=0),"",CN432)</x:f>
      </x:c>
      <x:c r="DY432" s="50" t="str">
        <x:f>IF(OR(33&gt;'Настройки'!$B$3,ISBLANK(CO432),CO432=0),"",CO432)</x:f>
      </x:c>
      <x:c r="DZ432" s="50" t="str">
        <x:f>IF(OR(34&gt;'Настройки'!$B$3,ISBLANK(CP432),CP432=0),"",CP432)</x:f>
      </x:c>
      <x:c r="EA432" s="50" t="str">
        <x:f>IF(OR(35&gt;'Настройки'!$B$3,ISBLANK(CQ432),CQ432=0),"",CQ432)</x:f>
      </x:c>
      <x:c r="EB432" s="50" t="str">
        <x:f>IF(OR(36&gt;'Настройки'!$B$3,ISBLANK(CR432),CR432=0),"",CR432)</x:f>
      </x:c>
      <x:c r="EC432" s="50" t="str">
        <x:f>IF(A432="","",IF(OR(BB432="AZ",BB432="BZ"),10000+ROW(),IF(AZ432&gt;'Настройки'!$B$11,20000+ROW(),IF(BF432&lt;&gt;"Обычный",30000+ROW(),IF(AX432&lt;=0,40000+ROW(),"")))))</x:f>
      </x:c>
      <x:c r="ED432" s="50" t="str">
        <x:f>IF(EC432="","",COUNTIFS($EC$2:$EC$1001,"&gt;0",$EC$2:$EC$1001,"&lt;"&amp;EC432)+1)</x:f>
      </x:c>
    </x:row>
    <x:row r="433">
      <x:c r="A433" s="115"/>
      <x:c r="B433" s="115"/>
      <x:c r="C433" s="115"/>
      <x:c r="D433" s="118"/>
      <x:c r="E433" s="118"/>
      <x:c r="F433" s="118"/>
      <x:c r="G433" s="118"/>
      <x:c r="H433" s="118"/>
      <x:c r="I433" s="118"/>
      <x:c r="J433" s="118"/>
      <x:c r="K433" s="118"/>
      <x:c r="L433" s="118"/>
      <x:c r="M433" s="118"/>
      <x:c r="N433" s="118"/>
      <x:c r="O433" s="118"/>
      <x:c r="P433" s="118"/>
      <x:c r="Q433" s="118"/>
      <x:c r="R433" s="118"/>
      <x:c r="S433" s="118"/>
      <x:c r="T433" s="118"/>
      <x:c r="U433" s="118"/>
      <x:c r="V433" s="118"/>
      <x:c r="W433" s="118"/>
      <x:c r="X433" s="118"/>
      <x:c r="Y433" s="118"/>
      <x:c r="Z433" s="118"/>
      <x:c r="AA433" s="118"/>
      <x:c r="AB433" s="118"/>
      <x:c r="AC433" s="118"/>
      <x:c r="AD433" s="118"/>
      <x:c r="AE433" s="118"/>
      <x:c r="AF433" s="118"/>
      <x:c r="AG433" s="118"/>
      <x:c r="AH433" s="118"/>
      <x:c r="AI433" s="118"/>
      <x:c r="AJ433" s="118"/>
      <x:c r="AK433" s="118"/>
      <x:c r="AL433" s="118"/>
      <x:c r="AM433" s="118"/>
      <x:c r="AN433" s="118"/>
      <x:c r="AO433" s="118"/>
      <x:c r="AP433" s="115"/>
      <x:c r="AQ433" s="49" t="str">
        <x:f>IF(A433="","",COUNT(BI433:INDEX(BI433:CR433,1,'Настройки'!$B$3)))</x:f>
      </x:c>
      <x:c r="AR433" s="49" t="str">
        <x:f>IF(A433="","",SUM(BI433:INDEX(BI433:CR433,1,'Настройки'!$B$3)))</x:f>
      </x:c>
      <x:c r="AS433" s="58" t="str">
        <x:f>IF(A433="","",IF('Настройки'!$B$4="Стоимость потребления",AR433*D433,IF('Настройки'!$B$4="Количество",AR433,E433)))</x:f>
      </x:c>
      <x:c r="AT433" s="61" t="str">
        <x:f>IF(OR(A433="",AS433&lt;0,SUM($AS$2:$AS$1001)&lt;=0),"",AS433/SUM($AS$2:$AS$1001))</x:f>
      </x:c>
      <x:c r="AU433" s="61" t="str">
        <x:f>IF(OR(A433="",AS433&lt;0,SUM($AS$2:$AS$1001)&lt;=0),"",SUMIFS($AS$2:$AS$1001,$AS$2:$AS$1001,"&gt;"&amp;AS433)/SUM($AS$2:$AS$1001))</x:f>
      </x:c>
      <x:c r="AV433" s="61" t="str">
        <x:f>IF(OR(A433="",AS433&lt;0,SUM($AS$2:$AS$1001)&lt;=0),"",SUMIFS($AS$2:$AS$1001,$AS$2:$AS$1001,"&gt;="&amp;AS433)/SUM($AS$2:$AS$1001))</x:f>
      </x:c>
      <x:c r="AW433" s="49" t="str">
        <x:f>IF(A433="","",IF(SUM($AS$2:$AS$1001)&lt;=0,"Не определён",IF(AS433&lt;0,"Исключение",IF(AU433&lt;'Настройки'!$B$5,"A",IF(AU433&lt;'Настройки'!$B$6,"B","C")))))</x:f>
      </x:c>
      <x:c r="AX433" s="58" t="str">
        <x:f>IF(A433="","",IF(AQ433=0,"",AVERAGE(BI433:INDEX(BI433:CR433,1,'Настройки'!$B$3))))</x:f>
      </x:c>
      <x:c r="AY433" s="58" t="str">
        <x:f>IF(OR(A433="",AQ433=0),"",STDEVP(BI433:INDEX(BI433:CR433,1,'Настройки'!$B$3)))</x:f>
      </x:c>
      <x:c r="AZ433" s="61" t="str">
        <x:f>IF(OR(A433="",AQ433&lt;'Настройки'!$B$12,AX433&lt;=0,AND('Настройки'!$B$10="Блокировать",COUNTIF(F433:INDEX(F433:AO433,1,'Настройки'!$B$3),"&lt;0")&gt;0)),"",AY433/ABS(AX433))</x:f>
      </x:c>
      <x:c r="BA433" s="49" t="str">
        <x:f>IF(A433="","",IF(AND('Настройки'!$B$10="Блокировать",COUNTIF(F433:INDEX(F433:AO433,1,'Настройки'!$B$3),"&lt;0")&gt;0),"Не определён",IF(AQ433&lt;'Настройки'!$B$12,"Не определён",IF(AX433=0,"Нет спроса",IF(AX433&lt;0,"Не определён",IF(AZ433&lt;='Настройки'!$B$7,"X",IF(AZ433&lt;='Настройки'!$B$8,"Y","Z")))))))</x:f>
      </x:c>
      <x:c r="BB433" s="49" t="str">
        <x:f>IF(OR(A433="",LEN(AW433)&lt;&gt;1,LEN(BA433)&lt;&gt;1),"",AW433&amp;BA433)</x:f>
      </x:c>
      <x:c r="BC433" s="61" t="str">
        <x:f>IF(OR(A433="",AQ433=0),"",(COUNT(BI433:INDEX(BI433:CR433,1,'Настройки'!$B$3))-COUNT(CS433:INDEX(CS433:EB433,1,'Настройки'!$B$3)))/AQ433)</x:f>
      </x:c>
      <x:c r="BD433" s="64" t="str">
        <x:f>IF(OR(A433="",COUNT(CS433:INDEX(CS433:EB433,1,'Настройки'!$B$3))=0),"",AQ433/COUNT(CS433:INDEX(CS433:EB433,1,'Настройки'!$B$3)))</x:f>
      </x:c>
      <x:c r="BE433" s="64" t="str">
        <x:f>IF(OR(A433="",COUNT(CS433:INDEX(CS433:EB433,1,'Настройки'!$B$3))=0),"",IF(AVERAGE(CS433:INDEX(CS433:EB433,1,'Настройки'!$B$3))=0,"",(STDEVP(CS433:INDEX(CS433:EB433,1,'Настройки'!$B$3))/ABS(AVERAGE(CS433:INDEX(CS433:EB433,1,'Настройки'!$B$3))))^2))</x:f>
      </x:c>
      <x:c r="BF433" s="49" t="str">
        <x:f>IF(A433="","",IF(AQ433&lt;3,"Недостаточно",IF(AQ433&lt;6,"Предварительный","Обычный")))</x:f>
      </x:c>
      <x:c r="BG433" s="49" t="str">
        <x:f>IF(A433="","",IF(COUNTIF(F433:INDEX(F433:AO433,1,'Настройки'!$B$3),"&lt;0")&gt;0,IF('Настройки'!$B$10="Блокировать","Отрицательный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"),"")&amp;IF(AQ433&lt;3,"Недостаточно истории. ",IF(AQ433&lt;6,"Предварительная классификация. ",""))&amp;IF(AX433=0,"Нет спроса за горизонт. ","")&amp;IF(AZ433&gt;'Настройки'!$B$11,"Экстремальная вариативность. ",""))</x:f>
      </x:c>
      <x:c r="BH433" s="49" t="str">
        <x:f>IF(A433="","",IFERROR(VLOOKUP(BB433,'Настройки'!$D$3:$E$11,2,FALSE),"Сначала проверьте исходные данные и историю спроса.")&amp;" Уточните срок поставки, MOQ и критичность.")</x:f>
      </x:c>
      <x:c r="BI433" s="50" t="str">
        <x:f>IF(1&gt;'Настройки'!$B$3,"",IF(ISBLANK(F433),IF('Настройки'!$B$9="Нулевой спрос",0,""),IF(F433&lt;0,IF('Настройки'!$B$10="Исключить","",IF('Настройки'!$B$10="Абсолютные значения",ABS(F433),F433)),F433)))</x:f>
      </x:c>
      <x:c r="BJ433" s="50" t="str">
        <x:f>IF(2&gt;'Настройки'!$B$3,"",IF(ISBLANK(G433),IF('Настройки'!$B$9="Нулевой спрос",0,""),IF(G433&lt;0,IF('Настройки'!$B$10="Исключить","",IF('Настройки'!$B$10="Абсолютные значения",ABS(G433),G433)),G433)))</x:f>
      </x:c>
      <x:c r="BK433" s="50" t="str">
        <x:f>IF(3&gt;'Настройки'!$B$3,"",IF(ISBLANK(H433),IF('Настройки'!$B$9="Нулевой спрос",0,""),IF(H433&lt;0,IF('Настройки'!$B$10="Исключить","",IF('Настройки'!$B$10="Абсолютные значения",ABS(H433),H433)),H433)))</x:f>
      </x:c>
      <x:c r="BL433" s="50" t="str">
        <x:f>IF(4&gt;'Настройки'!$B$3,"",IF(ISBLANK(I433),IF('Настройки'!$B$9="Нулевой спрос",0,""),IF(I433&lt;0,IF('Настройки'!$B$10="Исключить","",IF('Настройки'!$B$10="Абсолютные значения",ABS(I433),I433)),I433)))</x:f>
      </x:c>
      <x:c r="BM433" s="50" t="str">
        <x:f>IF(5&gt;'Настройки'!$B$3,"",IF(ISBLANK(J433),IF('Настройки'!$B$9="Нулевой спрос",0,""),IF(J433&lt;0,IF('Настройки'!$B$10="Исключить","",IF('Настройки'!$B$10="Абсолютные значения",ABS(J433),J433)),J433)))</x:f>
      </x:c>
      <x:c r="BN433" s="50" t="str">
        <x:f>IF(6&gt;'Настройки'!$B$3,"",IF(ISBLANK(K433),IF('Настройки'!$B$9="Нулевой спрос",0,""),IF(K433&lt;0,IF('Настройки'!$B$10="Исключить","",IF('Настройки'!$B$10="Абсолютные значения",ABS(K433),K433)),K433)))</x:f>
      </x:c>
      <x:c r="BO433" s="50" t="str">
        <x:f>IF(7&gt;'Настройки'!$B$3,"",IF(ISBLANK(L433),IF('Настройки'!$B$9="Нулевой спрос",0,""),IF(L433&lt;0,IF('Настройки'!$B$10="Исключить","",IF('Настройки'!$B$10="Абсолютные значения",ABS(L433),L433)),L433)))</x:f>
      </x:c>
      <x:c r="BP433" s="50" t="str">
        <x:f>IF(8&gt;'Настройки'!$B$3,"",IF(ISBLANK(M433),IF('Настройки'!$B$9="Нулевой спрос",0,""),IF(M433&lt;0,IF('Настройки'!$B$10="Исключить","",IF('Настройки'!$B$10="Абсолютные значения",ABS(M433),M433)),M433)))</x:f>
      </x:c>
      <x:c r="BQ433" s="50" t="str">
        <x:f>IF(9&gt;'Настройки'!$B$3,"",IF(ISBLANK(N433),IF('Настройки'!$B$9="Нулевой спрос",0,""),IF(N433&lt;0,IF('Настройки'!$B$10="Исключить","",IF('Настройки'!$B$10="Абсолютные значения",ABS(N433),N433)),N433)))</x:f>
      </x:c>
      <x:c r="BR433" s="50" t="str">
        <x:f>IF(10&gt;'Настройки'!$B$3,"",IF(ISBLANK(O433),IF('Настройки'!$B$9="Нулевой спрос",0,""),IF(O433&lt;0,IF('Настройки'!$B$10="Исключить","",IF('Настройки'!$B$10="Абсолютные значения",ABS(O433),O433)),O433)))</x:f>
      </x:c>
      <x:c r="BS433" s="50" t="str">
        <x:f>IF(11&gt;'Настройки'!$B$3,"",IF(ISBLANK(P433),IF('Настройки'!$B$9="Нулевой спрос",0,""),IF(P433&lt;0,IF('Настройки'!$B$10="Исключить","",IF('Настройки'!$B$10="Абсолютные значения",ABS(P433),P433)),P433)))</x:f>
      </x:c>
      <x:c r="BT433" s="50" t="str">
        <x:f>IF(12&gt;'Настройки'!$B$3,"",IF(ISBLANK(Q433),IF('Настройки'!$B$9="Нулевой спрос",0,""),IF(Q433&lt;0,IF('Настройки'!$B$10="Исключить","",IF('Настройки'!$B$10="Абсолютные значения",ABS(Q433),Q433)),Q433)))</x:f>
      </x:c>
      <x:c r="BU433" s="50" t="str">
        <x:f>IF(13&gt;'Настройки'!$B$3,"",IF(ISBLANK(R433),IF('Настройки'!$B$9="Нулевой спрос",0,""),IF(R433&lt;0,IF('Настройки'!$B$10="Исключить","",IF('Настройки'!$B$10="Абсолютные значения",ABS(R433),R433)),R433)))</x:f>
      </x:c>
      <x:c r="BV433" s="50" t="str">
        <x:f>IF(14&gt;'Настройки'!$B$3,"",IF(ISBLANK(S433),IF('Настройки'!$B$9="Нулевой спрос",0,""),IF(S433&lt;0,IF('Настройки'!$B$10="Исключить","",IF('Настройки'!$B$10="Абсолютные значения",ABS(S433),S433)),S433)))</x:f>
      </x:c>
      <x:c r="BW433" s="50" t="str">
        <x:f>IF(15&gt;'Настройки'!$B$3,"",IF(ISBLANK(T433),IF('Настройки'!$B$9="Нулевой спрос",0,""),IF(T433&lt;0,IF('Настройки'!$B$10="Исключить","",IF('Настройки'!$B$10="Абсолютные значения",ABS(T433),T433)),T433)))</x:f>
      </x:c>
      <x:c r="BX433" s="50" t="str">
        <x:f>IF(16&gt;'Настройки'!$B$3,"",IF(ISBLANK(U433),IF('Настройки'!$B$9="Нулевой спрос",0,""),IF(U433&lt;0,IF('Настройки'!$B$10="Исключить","",IF('Настройки'!$B$10="Абсолютные значения",ABS(U433),U433)),U433)))</x:f>
      </x:c>
      <x:c r="BY433" s="50" t="str">
        <x:f>IF(17&gt;'Настройки'!$B$3,"",IF(ISBLANK(V433),IF('Настройки'!$B$9="Нулевой спрос",0,""),IF(V433&lt;0,IF('Настройки'!$B$10="Исключить","",IF('Настройки'!$B$10="Абсолютные значения",ABS(V433),V433)),V433)))</x:f>
      </x:c>
      <x:c r="BZ433" s="50" t="str">
        <x:f>IF(18&gt;'Настройки'!$B$3,"",IF(ISBLANK(W433),IF('Настройки'!$B$9="Нулевой спрос",0,""),IF(W433&lt;0,IF('Настройки'!$B$10="Исключить","",IF('Настройки'!$B$10="Абсолютные значения",ABS(W433),W433)),W433)))</x:f>
      </x:c>
      <x:c r="CA433" s="50" t="str">
        <x:f>IF(19&gt;'Настройки'!$B$3,"",IF(ISBLANK(X433),IF('Настройки'!$B$9="Нулевой спрос",0,""),IF(X433&lt;0,IF('Настройки'!$B$10="Исключить","",IF('Настройки'!$B$10="Абсолютные значения",ABS(X433),X433)),X433)))</x:f>
      </x:c>
      <x:c r="CB433" s="50" t="str">
        <x:f>IF(20&gt;'Настройки'!$B$3,"",IF(ISBLANK(Y433),IF('Настройки'!$B$9="Нулевой спрос",0,""),IF(Y433&lt;0,IF('Настройки'!$B$10="Исключить","",IF('Настройки'!$B$10="Абсолютные значения",ABS(Y433),Y433)),Y433)))</x:f>
      </x:c>
      <x:c r="CC433" s="50" t="str">
        <x:f>IF(21&gt;'Настройки'!$B$3,"",IF(ISBLANK(Z433),IF('Настройки'!$B$9="Нулевой спрос",0,""),IF(Z433&lt;0,IF('Настройки'!$B$10="Исключить","",IF('Настройки'!$B$10="Абсолютные значения",ABS(Z433),Z433)),Z433)))</x:f>
      </x:c>
      <x:c r="CD433" s="50" t="str">
        <x:f>IF(22&gt;'Настройки'!$B$3,"",IF(ISBLANK(AA433),IF('Настройки'!$B$9="Нулевой спрос",0,""),IF(AA433&lt;0,IF('Настройки'!$B$10="Исключить","",IF('Настройки'!$B$10="Абсолютные значения",ABS(AA433),AA433)),AA433)))</x:f>
      </x:c>
      <x:c r="CE433" s="50" t="str">
        <x:f>IF(23&gt;'Настройки'!$B$3,"",IF(ISBLANK(AB433),IF('Настройки'!$B$9="Нулевой спрос",0,""),IF(AB433&lt;0,IF('Настройки'!$B$10="Исключить","",IF('Настройки'!$B$10="Абсолютные значения",ABS(AB433),AB433)),AB433)))</x:f>
      </x:c>
      <x:c r="CF433" s="50" t="str">
        <x:f>IF(24&gt;'Настройки'!$B$3,"",IF(ISBLANK(AC433),IF('Настройки'!$B$9="Нулевой спрос",0,""),IF(AC433&lt;0,IF('Настройки'!$B$10="Исключить","",IF('Настройки'!$B$10="Абсолютные значения",ABS(AC433),AC433)),AC433)))</x:f>
      </x:c>
      <x:c r="CG433" s="50" t="str">
        <x:f>IF(25&gt;'Настройки'!$B$3,"",IF(ISBLANK(AD433),IF('Настройки'!$B$9="Нулевой спрос",0,""),IF(AD433&lt;0,IF('Настройки'!$B$10="Исключить","",IF('Настройки'!$B$10="Абсолютные значения",ABS(AD433),AD433)),AD433)))</x:f>
      </x:c>
      <x:c r="CH433" s="50" t="str">
        <x:f>IF(26&gt;'Настройки'!$B$3,"",IF(ISBLANK(AE433),IF('Настройки'!$B$9="Нулевой спрос",0,""),IF(AE433&lt;0,IF('Настройки'!$B$10="Исключить","",IF('Настройки'!$B$10="Абсолютные значения",ABS(AE433),AE433)),AE433)))</x:f>
      </x:c>
      <x:c r="CI433" s="50" t="str">
        <x:f>IF(27&gt;'Настройки'!$B$3,"",IF(ISBLANK(AF433),IF('Настройки'!$B$9="Нулевой спрос",0,""),IF(AF433&lt;0,IF('Настройки'!$B$10="Исключить","",IF('Настройки'!$B$10="Абсолютные значения",ABS(AF433),AF433)),AF433)))</x:f>
      </x:c>
      <x:c r="CJ433" s="50" t="str">
        <x:f>IF(28&gt;'Настройки'!$B$3,"",IF(ISBLANK(AG433),IF('Настройки'!$B$9="Нулевой спрос",0,""),IF(AG433&lt;0,IF('Настройки'!$B$10="Исключить","",IF('Настройки'!$B$10="Абсолютные значения",ABS(AG433),AG433)),AG433)))</x:f>
      </x:c>
      <x:c r="CK433" s="50" t="str">
        <x:f>IF(29&gt;'Настройки'!$B$3,"",IF(ISBLANK(AH433),IF('Настройки'!$B$9="Нулевой спрос",0,""),IF(AH433&lt;0,IF('Настройки'!$B$10="Исключить","",IF('Настройки'!$B$10="Абсолютные значения",ABS(AH433),AH433)),AH433)))</x:f>
      </x:c>
      <x:c r="CL433" s="50" t="str">
        <x:f>IF(30&gt;'Настройки'!$B$3,"",IF(ISBLANK(AI433),IF('Настройки'!$B$9="Нулевой спрос",0,""),IF(AI433&lt;0,IF('Настройки'!$B$10="Исключить","",IF('Настройки'!$B$10="Абсолютные значения",ABS(AI433),AI433)),AI433)))</x:f>
      </x:c>
      <x:c r="CM433" s="50" t="str">
        <x:f>IF(31&gt;'Настройки'!$B$3,"",IF(ISBLANK(AJ433),IF('Настройки'!$B$9="Нулевой спрос",0,""),IF(AJ433&lt;0,IF('Настройки'!$B$10="Исключить","",IF('Настройки'!$B$10="Абсолютные значения",ABS(AJ433),AJ433)),AJ433)))</x:f>
      </x:c>
      <x:c r="CN433" s="50" t="str">
        <x:f>IF(32&gt;'Настройки'!$B$3,"",IF(ISBLANK(AK433),IF('Настройки'!$B$9="Нулевой спрос",0,""),IF(AK433&lt;0,IF('Настройки'!$B$10="Исключить","",IF('Настройки'!$B$10="Абсолютные значения",ABS(AK433),AK433)),AK433)))</x:f>
      </x:c>
      <x:c r="CO433" s="50" t="str">
        <x:f>IF(33&gt;'Настройки'!$B$3,"",IF(ISBLANK(AL433),IF('Настройки'!$B$9="Нулевой спрос",0,""),IF(AL433&lt;0,IF('Настройки'!$B$10="Исключить","",IF('Настройки'!$B$10="Абсолютные значения",ABS(AL433),AL433)),AL433)))</x:f>
      </x:c>
      <x:c r="CP433" s="50" t="str">
        <x:f>IF(34&gt;'Настройки'!$B$3,"",IF(ISBLANK(AM433),IF('Настройки'!$B$9="Нулевой спрос",0,""),IF(AM433&lt;0,IF('Настройки'!$B$10="Исключить","",IF('Настройки'!$B$10="Абсолютные значения",ABS(AM433),AM433)),AM433)))</x:f>
      </x:c>
      <x:c r="CQ433" s="50" t="str">
        <x:f>IF(35&gt;'Настройки'!$B$3,"",IF(ISBLANK(AN433),IF('Настройки'!$B$9="Нулевой спрос",0,""),IF(AN433&lt;0,IF('Настройки'!$B$10="Исключить","",IF('Настройки'!$B$10="Абсолютные значения",ABS(AN433),AN433)),AN433)))</x:f>
      </x:c>
      <x:c r="CR433" s="50" t="str">
        <x:f>IF(36&gt;'Настройки'!$B$3,"",IF(ISBLANK(AO433),IF('Настройки'!$B$9="Нулевой спрос",0,""),IF(AO433&lt;0,IF('Настройки'!$B$10="Исключить","",IF('Настройки'!$B$10="Абсолютные значения",ABS(AO433),AO433)),AO433)))</x:f>
      </x:c>
      <x:c r="CS433" s="50" t="str">
        <x:f>IF(OR(1&gt;'Настройки'!$B$3,ISBLANK(BI433),BI433=0),"",BI433)</x:f>
      </x:c>
      <x:c r="CT433" s="50" t="str">
        <x:f>IF(OR(2&gt;'Настройки'!$B$3,ISBLANK(BJ433),BJ433=0),"",BJ433)</x:f>
      </x:c>
      <x:c r="CU433" s="50" t="str">
        <x:f>IF(OR(3&gt;'Настройки'!$B$3,ISBLANK(BK433),BK433=0),"",BK433)</x:f>
      </x:c>
      <x:c r="CV433" s="50" t="str">
        <x:f>IF(OR(4&gt;'Настройки'!$B$3,ISBLANK(BL433),BL433=0),"",BL433)</x:f>
      </x:c>
      <x:c r="CW433" s="50" t="str">
        <x:f>IF(OR(5&gt;'Настройки'!$B$3,ISBLANK(BM433),BM433=0),"",BM433)</x:f>
      </x:c>
      <x:c r="CX433" s="50" t="str">
        <x:f>IF(OR(6&gt;'Настройки'!$B$3,ISBLANK(BN433),BN433=0),"",BN433)</x:f>
      </x:c>
      <x:c r="CY433" s="50" t="str">
        <x:f>IF(OR(7&gt;'Настройки'!$B$3,ISBLANK(BO433),BO433=0),"",BO433)</x:f>
      </x:c>
      <x:c r="CZ433" s="50" t="str">
        <x:f>IF(OR(8&gt;'Настройки'!$B$3,ISBLANK(BP433),BP433=0),"",BP433)</x:f>
      </x:c>
      <x:c r="DA433" s="50" t="str">
        <x:f>IF(OR(9&gt;'Настройки'!$B$3,ISBLANK(BQ433),BQ433=0),"",BQ433)</x:f>
      </x:c>
      <x:c r="DB433" s="50" t="str">
        <x:f>IF(OR(10&gt;'Настройки'!$B$3,ISBLANK(BR433),BR433=0),"",BR433)</x:f>
      </x:c>
      <x:c r="DC433" s="50" t="str">
        <x:f>IF(OR(11&gt;'Настройки'!$B$3,ISBLANK(BS433),BS433=0),"",BS433)</x:f>
      </x:c>
      <x:c r="DD433" s="50" t="str">
        <x:f>IF(OR(12&gt;'Настройки'!$B$3,ISBLANK(BT433),BT433=0),"",BT433)</x:f>
      </x:c>
      <x:c r="DE433" s="50" t="str">
        <x:f>IF(OR(13&gt;'Настройки'!$B$3,ISBLANK(BU433),BU433=0),"",BU433)</x:f>
      </x:c>
      <x:c r="DF433" s="50" t="str">
        <x:f>IF(OR(14&gt;'Настройки'!$B$3,ISBLANK(BV433),BV433=0),"",BV433)</x:f>
      </x:c>
      <x:c r="DG433" s="50" t="str">
        <x:f>IF(OR(15&gt;'Настройки'!$B$3,ISBLANK(BW433),BW433=0),"",BW433)</x:f>
      </x:c>
      <x:c r="DH433" s="50" t="str">
        <x:f>IF(OR(16&gt;'Настройки'!$B$3,ISBLANK(BX433),BX433=0),"",BX433)</x:f>
      </x:c>
      <x:c r="DI433" s="50" t="str">
        <x:f>IF(OR(17&gt;'Настройки'!$B$3,ISBLANK(BY433),BY433=0),"",BY433)</x:f>
      </x:c>
      <x:c r="DJ433" s="50" t="str">
        <x:f>IF(OR(18&gt;'Настройки'!$B$3,ISBLANK(BZ433),BZ433=0),"",BZ433)</x:f>
      </x:c>
      <x:c r="DK433" s="50" t="str">
        <x:f>IF(OR(19&gt;'Настройки'!$B$3,ISBLANK(CA433),CA433=0),"",CA433)</x:f>
      </x:c>
      <x:c r="DL433" s="50" t="str">
        <x:f>IF(OR(20&gt;'Настройки'!$B$3,ISBLANK(CB433),CB433=0),"",CB433)</x:f>
      </x:c>
      <x:c r="DM433" s="50" t="str">
        <x:f>IF(OR(21&gt;'Настройки'!$B$3,ISBLANK(CC433),CC433=0),"",CC433)</x:f>
      </x:c>
      <x:c r="DN433" s="50" t="str">
        <x:f>IF(OR(22&gt;'Настройки'!$B$3,ISBLANK(CD433),CD433=0),"",CD433)</x:f>
      </x:c>
      <x:c r="DO433" s="50" t="str">
        <x:f>IF(OR(23&gt;'Настройки'!$B$3,ISBLANK(CE433),CE433=0),"",CE433)</x:f>
      </x:c>
      <x:c r="DP433" s="50" t="str">
        <x:f>IF(OR(24&gt;'Настройки'!$B$3,ISBLANK(CF433),CF433=0),"",CF433)</x:f>
      </x:c>
      <x:c r="DQ433" s="50" t="str">
        <x:f>IF(OR(25&gt;'Настройки'!$B$3,ISBLANK(CG433),CG433=0),"",CG433)</x:f>
      </x:c>
      <x:c r="DR433" s="50" t="str">
        <x:f>IF(OR(26&gt;'Настройки'!$B$3,ISBLANK(CH433),CH433=0),"",CH433)</x:f>
      </x:c>
      <x:c r="DS433" s="50" t="str">
        <x:f>IF(OR(27&gt;'Настройки'!$B$3,ISBLANK(CI433),CI433=0),"",CI433)</x:f>
      </x:c>
      <x:c r="DT433" s="50" t="str">
        <x:f>IF(OR(28&gt;'Настройки'!$B$3,ISBLANK(CJ433),CJ433=0),"",CJ433)</x:f>
      </x:c>
      <x:c r="DU433" s="50" t="str">
        <x:f>IF(OR(29&gt;'Настройки'!$B$3,ISBLANK(CK433),CK433=0),"",CK433)</x:f>
      </x:c>
      <x:c r="DV433" s="50" t="str">
        <x:f>IF(OR(30&gt;'Настройки'!$B$3,ISBLANK(CL433),CL433=0),"",CL433)</x:f>
      </x:c>
      <x:c r="DW433" s="50" t="str">
        <x:f>IF(OR(31&gt;'Настройки'!$B$3,ISBLANK(CM433),CM433=0),"",CM433)</x:f>
      </x:c>
      <x:c r="DX433" s="50" t="str">
        <x:f>IF(OR(32&gt;'Настройки'!$B$3,ISBLANK(CN433),CN433=0),"",CN433)</x:f>
      </x:c>
      <x:c r="DY433" s="50" t="str">
        <x:f>IF(OR(33&gt;'Настройки'!$B$3,ISBLANK(CO433),CO433=0),"",CO433)</x:f>
      </x:c>
      <x:c r="DZ433" s="50" t="str">
        <x:f>IF(OR(34&gt;'Настройки'!$B$3,ISBLANK(CP433),CP433=0),"",CP433)</x:f>
      </x:c>
      <x:c r="EA433" s="50" t="str">
        <x:f>IF(OR(35&gt;'Настройки'!$B$3,ISBLANK(CQ433),CQ433=0),"",CQ433)</x:f>
      </x:c>
      <x:c r="EB433" s="50" t="str">
        <x:f>IF(OR(36&gt;'Настройки'!$B$3,ISBLANK(CR433),CR433=0),"",CR433)</x:f>
      </x:c>
      <x:c r="EC433" s="50" t="str">
        <x:f>IF(A433="","",IF(OR(BB433="AZ",BB433="BZ"),10000+ROW(),IF(AZ433&gt;'Настройки'!$B$11,20000+ROW(),IF(BF433&lt;&gt;"Обычный",30000+ROW(),IF(AX433&lt;=0,40000+ROW(),"")))))</x:f>
      </x:c>
      <x:c r="ED433" s="50" t="str">
        <x:f>IF(EC433="","",COUNTIFS($EC$2:$EC$1001,"&gt;0",$EC$2:$EC$1001,"&lt;"&amp;EC433)+1)</x:f>
      </x:c>
    </x:row>
    <x:row r="434">
      <x:c r="A434" s="115"/>
      <x:c r="B434" s="115"/>
      <x:c r="C434" s="115"/>
      <x:c r="D434" s="118"/>
      <x:c r="E434" s="118"/>
      <x:c r="F434" s="118"/>
      <x:c r="G434" s="118"/>
      <x:c r="H434" s="118"/>
      <x:c r="I434" s="118"/>
      <x:c r="J434" s="118"/>
      <x:c r="K434" s="118"/>
      <x:c r="L434" s="118"/>
      <x:c r="M434" s="118"/>
      <x:c r="N434" s="118"/>
      <x:c r="O434" s="118"/>
      <x:c r="P434" s="118"/>
      <x:c r="Q434" s="118"/>
      <x:c r="R434" s="118"/>
      <x:c r="S434" s="118"/>
      <x:c r="T434" s="118"/>
      <x:c r="U434" s="118"/>
      <x:c r="V434" s="118"/>
      <x:c r="W434" s="118"/>
      <x:c r="X434" s="118"/>
      <x:c r="Y434" s="118"/>
      <x:c r="Z434" s="118"/>
      <x:c r="AA434" s="118"/>
      <x:c r="AB434" s="118"/>
      <x:c r="AC434" s="118"/>
      <x:c r="AD434" s="118"/>
      <x:c r="AE434" s="118"/>
      <x:c r="AF434" s="118"/>
      <x:c r="AG434" s="118"/>
      <x:c r="AH434" s="118"/>
      <x:c r="AI434" s="118"/>
      <x:c r="AJ434" s="118"/>
      <x:c r="AK434" s="118"/>
      <x:c r="AL434" s="118"/>
      <x:c r="AM434" s="118"/>
      <x:c r="AN434" s="118"/>
      <x:c r="AO434" s="118"/>
      <x:c r="AP434" s="115"/>
      <x:c r="AQ434" s="49" t="str">
        <x:f>IF(A434="","",COUNT(BI434:INDEX(BI434:CR434,1,'Настройки'!$B$3)))</x:f>
      </x:c>
      <x:c r="AR434" s="49" t="str">
        <x:f>IF(A434="","",SUM(BI434:INDEX(BI434:CR434,1,'Настройки'!$B$3)))</x:f>
      </x:c>
      <x:c r="AS434" s="58" t="str">
        <x:f>IF(A434="","",IF('Настройки'!$B$4="Стоимость потребления",AR434*D434,IF('Настройки'!$B$4="Количество",AR434,E434)))</x:f>
      </x:c>
      <x:c r="AT434" s="61" t="str">
        <x:f>IF(OR(A434="",AS434&lt;0,SUM($AS$2:$AS$1001)&lt;=0),"",AS434/SUM($AS$2:$AS$1001))</x:f>
      </x:c>
      <x:c r="AU434" s="61" t="str">
        <x:f>IF(OR(A434="",AS434&lt;0,SUM($AS$2:$AS$1001)&lt;=0),"",SUMIFS($AS$2:$AS$1001,$AS$2:$AS$1001,"&gt;"&amp;AS434)/SUM($AS$2:$AS$1001))</x:f>
      </x:c>
      <x:c r="AV434" s="61" t="str">
        <x:f>IF(OR(A434="",AS434&lt;0,SUM($AS$2:$AS$1001)&lt;=0),"",SUMIFS($AS$2:$AS$1001,$AS$2:$AS$1001,"&gt;="&amp;AS434)/SUM($AS$2:$AS$1001))</x:f>
      </x:c>
      <x:c r="AW434" s="49" t="str">
        <x:f>IF(A434="","",IF(SUM($AS$2:$AS$1001)&lt;=0,"Не определён",IF(AS434&lt;0,"Исключение",IF(AU434&lt;'Настройки'!$B$5,"A",IF(AU434&lt;'Настройки'!$B$6,"B","C")))))</x:f>
      </x:c>
      <x:c r="AX434" s="58" t="str">
        <x:f>IF(A434="","",IF(AQ434=0,"",AVERAGE(BI434:INDEX(BI434:CR434,1,'Настройки'!$B$3))))</x:f>
      </x:c>
      <x:c r="AY434" s="58" t="str">
        <x:f>IF(OR(A434="",AQ434=0),"",STDEVP(BI434:INDEX(BI434:CR434,1,'Настройки'!$B$3)))</x:f>
      </x:c>
      <x:c r="AZ434" s="61" t="str">
        <x:f>IF(OR(A434="",AQ434&lt;'Настройки'!$B$12,AX434&lt;=0,AND('Настройки'!$B$10="Блокировать",COUNTIF(F434:INDEX(F434:AO434,1,'Настройки'!$B$3),"&lt;0")&gt;0)),"",AY434/ABS(AX434))</x:f>
      </x:c>
      <x:c r="BA434" s="49" t="str">
        <x:f>IF(A434="","",IF(AND('Настройки'!$B$10="Блокировать",COUNTIF(F434:INDEX(F434:AO434,1,'Настройки'!$B$3),"&lt;0")&gt;0),"Не определён",IF(AQ434&lt;'Настройки'!$B$12,"Не определён",IF(AX434=0,"Нет спроса",IF(AX434&lt;0,"Не определён",IF(AZ434&lt;='Настройки'!$B$7,"X",IF(AZ434&lt;='Настройки'!$B$8,"Y","Z")))))))</x:f>
      </x:c>
      <x:c r="BB434" s="49" t="str">
        <x:f>IF(OR(A434="",LEN(AW434)&lt;&gt;1,LEN(BA434)&lt;&gt;1),"",AW434&amp;BA434)</x:f>
      </x:c>
      <x:c r="BC434" s="61" t="str">
        <x:f>IF(OR(A434="",AQ434=0),"",(COUNT(BI434:INDEX(BI434:CR434,1,'Настройки'!$B$3))-COUNT(CS434:INDEX(CS434:EB434,1,'Настройки'!$B$3)))/AQ434)</x:f>
      </x:c>
      <x:c r="BD434" s="64" t="str">
        <x:f>IF(OR(A434="",COUNT(CS434:INDEX(CS434:EB434,1,'Настройки'!$B$3))=0),"",AQ434/COUNT(CS434:INDEX(CS434:EB434,1,'Настройки'!$B$3)))</x:f>
      </x:c>
      <x:c r="BE434" s="64" t="str">
        <x:f>IF(OR(A434="",COUNT(CS434:INDEX(CS434:EB434,1,'Настройки'!$B$3))=0),"",IF(AVERAGE(CS434:INDEX(CS434:EB434,1,'Настройки'!$B$3))=0,"",(STDEVP(CS434:INDEX(CS434:EB434,1,'Настройки'!$B$3))/ABS(AVERAGE(CS434:INDEX(CS434:EB434,1,'Настройки'!$B$3))))^2))</x:f>
      </x:c>
      <x:c r="BF434" s="49" t="str">
        <x:f>IF(A434="","",IF(AQ434&lt;3,"Недостаточно",IF(AQ434&lt;6,"Предварительный","Обычный")))</x:f>
      </x:c>
      <x:c r="BG434" s="49" t="str">
        <x:f>IF(A434="","",IF(COUNTIF(F434:INDEX(F434:AO434,1,'Настройки'!$B$3),"&lt;0")&gt;0,IF('Настройки'!$B$10="Блокировать","Отрицательный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"),"")&amp;IF(AQ434&lt;3,"Недостаточно истории. ",IF(AQ434&lt;6,"Предварительная классификация. ",""))&amp;IF(AX434=0,"Нет спроса за горизонт. ","")&amp;IF(AZ434&gt;'Настройки'!$B$11,"Экстремальная вариативность. ",""))</x:f>
      </x:c>
      <x:c r="BH434" s="49" t="str">
        <x:f>IF(A434="","",IFERROR(VLOOKUP(BB434,'Настройки'!$D$3:$E$11,2,FALSE),"Сначала проверьте исходные данные и историю спроса.")&amp;" Уточните срок поставки, MOQ и критичность.")</x:f>
      </x:c>
      <x:c r="BI434" s="50" t="str">
        <x:f>IF(1&gt;'Настройки'!$B$3,"",IF(ISBLANK(F434),IF('Настройки'!$B$9="Нулевой спрос",0,""),IF(F434&lt;0,IF('Настройки'!$B$10="Исключить","",IF('Настройки'!$B$10="Абсолютные значения",ABS(F434),F434)),F434)))</x:f>
      </x:c>
      <x:c r="BJ434" s="50" t="str">
        <x:f>IF(2&gt;'Настройки'!$B$3,"",IF(ISBLANK(G434),IF('Настройки'!$B$9="Нулевой спрос",0,""),IF(G434&lt;0,IF('Настройки'!$B$10="Исключить","",IF('Настройки'!$B$10="Абсолютные значения",ABS(G434),G434)),G434)))</x:f>
      </x:c>
      <x:c r="BK434" s="50" t="str">
        <x:f>IF(3&gt;'Настройки'!$B$3,"",IF(ISBLANK(H434),IF('Настройки'!$B$9="Нулевой спрос",0,""),IF(H434&lt;0,IF('Настройки'!$B$10="Исключить","",IF('Настройки'!$B$10="Абсолютные значения",ABS(H434),H434)),H434)))</x:f>
      </x:c>
      <x:c r="BL434" s="50" t="str">
        <x:f>IF(4&gt;'Настройки'!$B$3,"",IF(ISBLANK(I434),IF('Настройки'!$B$9="Нулевой спрос",0,""),IF(I434&lt;0,IF('Настройки'!$B$10="Исключить","",IF('Настройки'!$B$10="Абсолютные значения",ABS(I434),I434)),I434)))</x:f>
      </x:c>
      <x:c r="BM434" s="50" t="str">
        <x:f>IF(5&gt;'Настройки'!$B$3,"",IF(ISBLANK(J434),IF('Настройки'!$B$9="Нулевой спрос",0,""),IF(J434&lt;0,IF('Настройки'!$B$10="Исключить","",IF('Настройки'!$B$10="Абсолютные значения",ABS(J434),J434)),J434)))</x:f>
      </x:c>
      <x:c r="BN434" s="50" t="str">
        <x:f>IF(6&gt;'Настройки'!$B$3,"",IF(ISBLANK(K434),IF('Настройки'!$B$9="Нулевой спрос",0,""),IF(K434&lt;0,IF('Настройки'!$B$10="Исключить","",IF('Настройки'!$B$10="Абсолютные значения",ABS(K434),K434)),K434)))</x:f>
      </x:c>
      <x:c r="BO434" s="50" t="str">
        <x:f>IF(7&gt;'Настройки'!$B$3,"",IF(ISBLANK(L434),IF('Настройки'!$B$9="Нулевой спрос",0,""),IF(L434&lt;0,IF('Настройки'!$B$10="Исключить","",IF('Настройки'!$B$10="Абсолютные значения",ABS(L434),L434)),L434)))</x:f>
      </x:c>
      <x:c r="BP434" s="50" t="str">
        <x:f>IF(8&gt;'Настройки'!$B$3,"",IF(ISBLANK(M434),IF('Настройки'!$B$9="Нулевой спрос",0,""),IF(M434&lt;0,IF('Настройки'!$B$10="Исключить","",IF('Настройки'!$B$10="Абсолютные значения",ABS(M434),M434)),M434)))</x:f>
      </x:c>
      <x:c r="BQ434" s="50" t="str">
        <x:f>IF(9&gt;'Настройки'!$B$3,"",IF(ISBLANK(N434),IF('Настройки'!$B$9="Нулевой спрос",0,""),IF(N434&lt;0,IF('Настройки'!$B$10="Исключить","",IF('Настройки'!$B$10="Абсолютные значения",ABS(N434),N434)),N434)))</x:f>
      </x:c>
      <x:c r="BR434" s="50" t="str">
        <x:f>IF(10&gt;'Настройки'!$B$3,"",IF(ISBLANK(O434),IF('Настройки'!$B$9="Нулевой спрос",0,""),IF(O434&lt;0,IF('Настройки'!$B$10="Исключить","",IF('Настройки'!$B$10="Абсолютные значения",ABS(O434),O434)),O434)))</x:f>
      </x:c>
      <x:c r="BS434" s="50" t="str">
        <x:f>IF(11&gt;'Настройки'!$B$3,"",IF(ISBLANK(P434),IF('Настройки'!$B$9="Нулевой спрос",0,""),IF(P434&lt;0,IF('Настройки'!$B$10="Исключить","",IF('Настройки'!$B$10="Абсолютные значения",ABS(P434),P434)),P434)))</x:f>
      </x:c>
      <x:c r="BT434" s="50" t="str">
        <x:f>IF(12&gt;'Настройки'!$B$3,"",IF(ISBLANK(Q434),IF('Настройки'!$B$9="Нулевой спрос",0,""),IF(Q434&lt;0,IF('Настройки'!$B$10="Исключить","",IF('Настройки'!$B$10="Абсолютные значения",ABS(Q434),Q434)),Q434)))</x:f>
      </x:c>
      <x:c r="BU434" s="50" t="str">
        <x:f>IF(13&gt;'Настройки'!$B$3,"",IF(ISBLANK(R434),IF('Настройки'!$B$9="Нулевой спрос",0,""),IF(R434&lt;0,IF('Настройки'!$B$10="Исключить","",IF('Настройки'!$B$10="Абсолютные значения",ABS(R434),R434)),R434)))</x:f>
      </x:c>
      <x:c r="BV434" s="50" t="str">
        <x:f>IF(14&gt;'Настройки'!$B$3,"",IF(ISBLANK(S434),IF('Настройки'!$B$9="Нулевой спрос",0,""),IF(S434&lt;0,IF('Настройки'!$B$10="Исключить","",IF('Настройки'!$B$10="Абсолютные значения",ABS(S434),S434)),S434)))</x:f>
      </x:c>
      <x:c r="BW434" s="50" t="str">
        <x:f>IF(15&gt;'Настройки'!$B$3,"",IF(ISBLANK(T434),IF('Настройки'!$B$9="Нулевой спрос",0,""),IF(T434&lt;0,IF('Настройки'!$B$10="Исключить","",IF('Настройки'!$B$10="Абсолютные значения",ABS(T434),T434)),T434)))</x:f>
      </x:c>
      <x:c r="BX434" s="50" t="str">
        <x:f>IF(16&gt;'Настройки'!$B$3,"",IF(ISBLANK(U434),IF('Настройки'!$B$9="Нулевой спрос",0,""),IF(U434&lt;0,IF('Настройки'!$B$10="Исключить","",IF('Настройки'!$B$10="Абсолютные значения",ABS(U434),U434)),U434)))</x:f>
      </x:c>
      <x:c r="BY434" s="50" t="str">
        <x:f>IF(17&gt;'Настройки'!$B$3,"",IF(ISBLANK(V434),IF('Настройки'!$B$9="Нулевой спрос",0,""),IF(V434&lt;0,IF('Настройки'!$B$10="Исключить","",IF('Настройки'!$B$10="Абсолютные значения",ABS(V434),V434)),V434)))</x:f>
      </x:c>
      <x:c r="BZ434" s="50" t="str">
        <x:f>IF(18&gt;'Настройки'!$B$3,"",IF(ISBLANK(W434),IF('Настройки'!$B$9="Нулевой спрос",0,""),IF(W434&lt;0,IF('Настройки'!$B$10="Исключить","",IF('Настройки'!$B$10="Абсолютные значения",ABS(W434),W434)),W434)))</x:f>
      </x:c>
      <x:c r="CA434" s="50" t="str">
        <x:f>IF(19&gt;'Настройки'!$B$3,"",IF(ISBLANK(X434),IF('Настройки'!$B$9="Нулевой спрос",0,""),IF(X434&lt;0,IF('Настройки'!$B$10="Исключить","",IF('Настройки'!$B$10="Абсолютные значения",ABS(X434),X434)),X434)))</x:f>
      </x:c>
      <x:c r="CB434" s="50" t="str">
        <x:f>IF(20&gt;'Настройки'!$B$3,"",IF(ISBLANK(Y434),IF('Настройки'!$B$9="Нулевой спрос",0,""),IF(Y434&lt;0,IF('Настройки'!$B$10="Исключить","",IF('Настройки'!$B$10="Абсолютные значения",ABS(Y434),Y434)),Y434)))</x:f>
      </x:c>
      <x:c r="CC434" s="50" t="str">
        <x:f>IF(21&gt;'Настройки'!$B$3,"",IF(ISBLANK(Z434),IF('Настройки'!$B$9="Нулевой спрос",0,""),IF(Z434&lt;0,IF('Настройки'!$B$10="Исключить","",IF('Настройки'!$B$10="Абсолютные значения",ABS(Z434),Z434)),Z434)))</x:f>
      </x:c>
      <x:c r="CD434" s="50" t="str">
        <x:f>IF(22&gt;'Настройки'!$B$3,"",IF(ISBLANK(AA434),IF('Настройки'!$B$9="Нулевой спрос",0,""),IF(AA434&lt;0,IF('Настройки'!$B$10="Исключить","",IF('Настройки'!$B$10="Абсолютные значения",ABS(AA434),AA434)),AA434)))</x:f>
      </x:c>
      <x:c r="CE434" s="50" t="str">
        <x:f>IF(23&gt;'Настройки'!$B$3,"",IF(ISBLANK(AB434),IF('Настройки'!$B$9="Нулевой спрос",0,""),IF(AB434&lt;0,IF('Настройки'!$B$10="Исключить","",IF('Настройки'!$B$10="Абсолютные значения",ABS(AB434),AB434)),AB434)))</x:f>
      </x:c>
      <x:c r="CF434" s="50" t="str">
        <x:f>IF(24&gt;'Настройки'!$B$3,"",IF(ISBLANK(AC434),IF('Настройки'!$B$9="Нулевой спрос",0,""),IF(AC434&lt;0,IF('Настройки'!$B$10="Исключить","",IF('Настройки'!$B$10="Абсолютные значения",ABS(AC434),AC434)),AC434)))</x:f>
      </x:c>
      <x:c r="CG434" s="50" t="str">
        <x:f>IF(25&gt;'Настройки'!$B$3,"",IF(ISBLANK(AD434),IF('Настройки'!$B$9="Нулевой спрос",0,""),IF(AD434&lt;0,IF('Настройки'!$B$10="Исключить","",IF('Настройки'!$B$10="Абсолютные значения",ABS(AD434),AD434)),AD434)))</x:f>
      </x:c>
      <x:c r="CH434" s="50" t="str">
        <x:f>IF(26&gt;'Настройки'!$B$3,"",IF(ISBLANK(AE434),IF('Настройки'!$B$9="Нулевой спрос",0,""),IF(AE434&lt;0,IF('Настройки'!$B$10="Исключить","",IF('Настройки'!$B$10="Абсолютные значения",ABS(AE434),AE434)),AE434)))</x:f>
      </x:c>
      <x:c r="CI434" s="50" t="str">
        <x:f>IF(27&gt;'Настройки'!$B$3,"",IF(ISBLANK(AF434),IF('Настройки'!$B$9="Нулевой спрос",0,""),IF(AF434&lt;0,IF('Настройки'!$B$10="Исключить","",IF('Настройки'!$B$10="Абсолютные значения",ABS(AF434),AF434)),AF434)))</x:f>
      </x:c>
      <x:c r="CJ434" s="50" t="str">
        <x:f>IF(28&gt;'Настройки'!$B$3,"",IF(ISBLANK(AG434),IF('Настройки'!$B$9="Нулевой спрос",0,""),IF(AG434&lt;0,IF('Настройки'!$B$10="Исключить","",IF('Настройки'!$B$10="Абсолютные значения",ABS(AG434),AG434)),AG434)))</x:f>
      </x:c>
      <x:c r="CK434" s="50" t="str">
        <x:f>IF(29&gt;'Настройки'!$B$3,"",IF(ISBLANK(AH434),IF('Настройки'!$B$9="Нулевой спрос",0,""),IF(AH434&lt;0,IF('Настройки'!$B$10="Исключить","",IF('Настройки'!$B$10="Абсолютные значения",ABS(AH434),AH434)),AH434)))</x:f>
      </x:c>
      <x:c r="CL434" s="50" t="str">
        <x:f>IF(30&gt;'Настройки'!$B$3,"",IF(ISBLANK(AI434),IF('Настройки'!$B$9="Нулевой спрос",0,""),IF(AI434&lt;0,IF('Настройки'!$B$10="Исключить","",IF('Настройки'!$B$10="Абсолютные значения",ABS(AI434),AI434)),AI434)))</x:f>
      </x:c>
      <x:c r="CM434" s="50" t="str">
        <x:f>IF(31&gt;'Настройки'!$B$3,"",IF(ISBLANK(AJ434),IF('Настройки'!$B$9="Нулевой спрос",0,""),IF(AJ434&lt;0,IF('Настройки'!$B$10="Исключить","",IF('Настройки'!$B$10="Абсолютные значения",ABS(AJ434),AJ434)),AJ434)))</x:f>
      </x:c>
      <x:c r="CN434" s="50" t="str">
        <x:f>IF(32&gt;'Настройки'!$B$3,"",IF(ISBLANK(AK434),IF('Настройки'!$B$9="Нулевой спрос",0,""),IF(AK434&lt;0,IF('Настройки'!$B$10="Исключить","",IF('Настройки'!$B$10="Абсолютные значения",ABS(AK434),AK434)),AK434)))</x:f>
      </x:c>
      <x:c r="CO434" s="50" t="str">
        <x:f>IF(33&gt;'Настройки'!$B$3,"",IF(ISBLANK(AL434),IF('Настройки'!$B$9="Нулевой спрос",0,""),IF(AL434&lt;0,IF('Настройки'!$B$10="Исключить","",IF('Настройки'!$B$10="Абсолютные значения",ABS(AL434),AL434)),AL434)))</x:f>
      </x:c>
      <x:c r="CP434" s="50" t="str">
        <x:f>IF(34&gt;'Настройки'!$B$3,"",IF(ISBLANK(AM434),IF('Настройки'!$B$9="Нулевой спрос",0,""),IF(AM434&lt;0,IF('Настройки'!$B$10="Исключить","",IF('Настройки'!$B$10="Абсолютные значения",ABS(AM434),AM434)),AM434)))</x:f>
      </x:c>
      <x:c r="CQ434" s="50" t="str">
        <x:f>IF(35&gt;'Настройки'!$B$3,"",IF(ISBLANK(AN434),IF('Настройки'!$B$9="Нулевой спрос",0,""),IF(AN434&lt;0,IF('Настройки'!$B$10="Исключить","",IF('Настройки'!$B$10="Абсолютные значения",ABS(AN434),AN434)),AN434)))</x:f>
      </x:c>
      <x:c r="CR434" s="50" t="str">
        <x:f>IF(36&gt;'Настройки'!$B$3,"",IF(ISBLANK(AO434),IF('Настройки'!$B$9="Нулевой спрос",0,""),IF(AO434&lt;0,IF('Настройки'!$B$10="Исключить","",IF('Настройки'!$B$10="Абсолютные значения",ABS(AO434),AO434)),AO434)))</x:f>
      </x:c>
      <x:c r="CS434" s="50" t="str">
        <x:f>IF(OR(1&gt;'Настройки'!$B$3,ISBLANK(BI434),BI434=0),"",BI434)</x:f>
      </x:c>
      <x:c r="CT434" s="50" t="str">
        <x:f>IF(OR(2&gt;'Настройки'!$B$3,ISBLANK(BJ434),BJ434=0),"",BJ434)</x:f>
      </x:c>
      <x:c r="CU434" s="50" t="str">
        <x:f>IF(OR(3&gt;'Настройки'!$B$3,ISBLANK(BK434),BK434=0),"",BK434)</x:f>
      </x:c>
      <x:c r="CV434" s="50" t="str">
        <x:f>IF(OR(4&gt;'Настройки'!$B$3,ISBLANK(BL434),BL434=0),"",BL434)</x:f>
      </x:c>
      <x:c r="CW434" s="50" t="str">
        <x:f>IF(OR(5&gt;'Настройки'!$B$3,ISBLANK(BM434),BM434=0),"",BM434)</x:f>
      </x:c>
      <x:c r="CX434" s="50" t="str">
        <x:f>IF(OR(6&gt;'Настройки'!$B$3,ISBLANK(BN434),BN434=0),"",BN434)</x:f>
      </x:c>
      <x:c r="CY434" s="50" t="str">
        <x:f>IF(OR(7&gt;'Настройки'!$B$3,ISBLANK(BO434),BO434=0),"",BO434)</x:f>
      </x:c>
      <x:c r="CZ434" s="50" t="str">
        <x:f>IF(OR(8&gt;'Настройки'!$B$3,ISBLANK(BP434),BP434=0),"",BP434)</x:f>
      </x:c>
      <x:c r="DA434" s="50" t="str">
        <x:f>IF(OR(9&gt;'Настройки'!$B$3,ISBLANK(BQ434),BQ434=0),"",BQ434)</x:f>
      </x:c>
      <x:c r="DB434" s="50" t="str">
        <x:f>IF(OR(10&gt;'Настройки'!$B$3,ISBLANK(BR434),BR434=0),"",BR434)</x:f>
      </x:c>
      <x:c r="DC434" s="50" t="str">
        <x:f>IF(OR(11&gt;'Настройки'!$B$3,ISBLANK(BS434),BS434=0),"",BS434)</x:f>
      </x:c>
      <x:c r="DD434" s="50" t="str">
        <x:f>IF(OR(12&gt;'Настройки'!$B$3,ISBLANK(BT434),BT434=0),"",BT434)</x:f>
      </x:c>
      <x:c r="DE434" s="50" t="str">
        <x:f>IF(OR(13&gt;'Настройки'!$B$3,ISBLANK(BU434),BU434=0),"",BU434)</x:f>
      </x:c>
      <x:c r="DF434" s="50" t="str">
        <x:f>IF(OR(14&gt;'Настройки'!$B$3,ISBLANK(BV434),BV434=0),"",BV434)</x:f>
      </x:c>
      <x:c r="DG434" s="50" t="str">
        <x:f>IF(OR(15&gt;'Настройки'!$B$3,ISBLANK(BW434),BW434=0),"",BW434)</x:f>
      </x:c>
      <x:c r="DH434" s="50" t="str">
        <x:f>IF(OR(16&gt;'Настройки'!$B$3,ISBLANK(BX434),BX434=0),"",BX434)</x:f>
      </x:c>
      <x:c r="DI434" s="50" t="str">
        <x:f>IF(OR(17&gt;'Настройки'!$B$3,ISBLANK(BY434),BY434=0),"",BY434)</x:f>
      </x:c>
      <x:c r="DJ434" s="50" t="str">
        <x:f>IF(OR(18&gt;'Настройки'!$B$3,ISBLANK(BZ434),BZ434=0),"",BZ434)</x:f>
      </x:c>
      <x:c r="DK434" s="50" t="str">
        <x:f>IF(OR(19&gt;'Настройки'!$B$3,ISBLANK(CA434),CA434=0),"",CA434)</x:f>
      </x:c>
      <x:c r="DL434" s="50" t="str">
        <x:f>IF(OR(20&gt;'Настройки'!$B$3,ISBLANK(CB434),CB434=0),"",CB434)</x:f>
      </x:c>
      <x:c r="DM434" s="50" t="str">
        <x:f>IF(OR(21&gt;'Настройки'!$B$3,ISBLANK(CC434),CC434=0),"",CC434)</x:f>
      </x:c>
      <x:c r="DN434" s="50" t="str">
        <x:f>IF(OR(22&gt;'Настройки'!$B$3,ISBLANK(CD434),CD434=0),"",CD434)</x:f>
      </x:c>
      <x:c r="DO434" s="50" t="str">
        <x:f>IF(OR(23&gt;'Настройки'!$B$3,ISBLANK(CE434),CE434=0),"",CE434)</x:f>
      </x:c>
      <x:c r="DP434" s="50" t="str">
        <x:f>IF(OR(24&gt;'Настройки'!$B$3,ISBLANK(CF434),CF434=0),"",CF434)</x:f>
      </x:c>
      <x:c r="DQ434" s="50" t="str">
        <x:f>IF(OR(25&gt;'Настройки'!$B$3,ISBLANK(CG434),CG434=0),"",CG434)</x:f>
      </x:c>
      <x:c r="DR434" s="50" t="str">
        <x:f>IF(OR(26&gt;'Настройки'!$B$3,ISBLANK(CH434),CH434=0),"",CH434)</x:f>
      </x:c>
      <x:c r="DS434" s="50" t="str">
        <x:f>IF(OR(27&gt;'Настройки'!$B$3,ISBLANK(CI434),CI434=0),"",CI434)</x:f>
      </x:c>
      <x:c r="DT434" s="50" t="str">
        <x:f>IF(OR(28&gt;'Настройки'!$B$3,ISBLANK(CJ434),CJ434=0),"",CJ434)</x:f>
      </x:c>
      <x:c r="DU434" s="50" t="str">
        <x:f>IF(OR(29&gt;'Настройки'!$B$3,ISBLANK(CK434),CK434=0),"",CK434)</x:f>
      </x:c>
      <x:c r="DV434" s="50" t="str">
        <x:f>IF(OR(30&gt;'Настройки'!$B$3,ISBLANK(CL434),CL434=0),"",CL434)</x:f>
      </x:c>
      <x:c r="DW434" s="50" t="str">
        <x:f>IF(OR(31&gt;'Настройки'!$B$3,ISBLANK(CM434),CM434=0),"",CM434)</x:f>
      </x:c>
      <x:c r="DX434" s="50" t="str">
        <x:f>IF(OR(32&gt;'Настройки'!$B$3,ISBLANK(CN434),CN434=0),"",CN434)</x:f>
      </x:c>
      <x:c r="DY434" s="50" t="str">
        <x:f>IF(OR(33&gt;'Настройки'!$B$3,ISBLANK(CO434),CO434=0),"",CO434)</x:f>
      </x:c>
      <x:c r="DZ434" s="50" t="str">
        <x:f>IF(OR(34&gt;'Настройки'!$B$3,ISBLANK(CP434),CP434=0),"",CP434)</x:f>
      </x:c>
      <x:c r="EA434" s="50" t="str">
        <x:f>IF(OR(35&gt;'Настройки'!$B$3,ISBLANK(CQ434),CQ434=0),"",CQ434)</x:f>
      </x:c>
      <x:c r="EB434" s="50" t="str">
        <x:f>IF(OR(36&gt;'Настройки'!$B$3,ISBLANK(CR434),CR434=0),"",CR434)</x:f>
      </x:c>
      <x:c r="EC434" s="50" t="str">
        <x:f>IF(A434="","",IF(OR(BB434="AZ",BB434="BZ"),10000+ROW(),IF(AZ434&gt;'Настройки'!$B$11,20000+ROW(),IF(BF434&lt;&gt;"Обычный",30000+ROW(),IF(AX434&lt;=0,40000+ROW(),"")))))</x:f>
      </x:c>
      <x:c r="ED434" s="50" t="str">
        <x:f>IF(EC434="","",COUNTIFS($EC$2:$EC$1001,"&gt;0",$EC$2:$EC$1001,"&lt;"&amp;EC434)+1)</x:f>
      </x:c>
    </x:row>
    <x:row r="435">
      <x:c r="A435" s="115"/>
      <x:c r="B435" s="115"/>
      <x:c r="C435" s="115"/>
      <x:c r="D435" s="118"/>
      <x:c r="E435" s="118"/>
      <x:c r="F435" s="118"/>
      <x:c r="G435" s="118"/>
      <x:c r="H435" s="118"/>
      <x:c r="I435" s="118"/>
      <x:c r="J435" s="118"/>
      <x:c r="K435" s="118"/>
      <x:c r="L435" s="118"/>
      <x:c r="M435" s="118"/>
      <x:c r="N435" s="118"/>
      <x:c r="O435" s="118"/>
      <x:c r="P435" s="118"/>
      <x:c r="Q435" s="118"/>
      <x:c r="R435" s="118"/>
      <x:c r="S435" s="118"/>
      <x:c r="T435" s="118"/>
      <x:c r="U435" s="118"/>
      <x:c r="V435" s="118"/>
      <x:c r="W435" s="118"/>
      <x:c r="X435" s="118"/>
      <x:c r="Y435" s="118"/>
      <x:c r="Z435" s="118"/>
      <x:c r="AA435" s="118"/>
      <x:c r="AB435" s="118"/>
      <x:c r="AC435" s="118"/>
      <x:c r="AD435" s="118"/>
      <x:c r="AE435" s="118"/>
      <x:c r="AF435" s="118"/>
      <x:c r="AG435" s="118"/>
      <x:c r="AH435" s="118"/>
      <x:c r="AI435" s="118"/>
      <x:c r="AJ435" s="118"/>
      <x:c r="AK435" s="118"/>
      <x:c r="AL435" s="118"/>
      <x:c r="AM435" s="118"/>
      <x:c r="AN435" s="118"/>
      <x:c r="AO435" s="118"/>
      <x:c r="AP435" s="115"/>
      <x:c r="AQ435" s="49" t="str">
        <x:f>IF(A435="","",COUNT(BI435:INDEX(BI435:CR435,1,'Настройки'!$B$3)))</x:f>
      </x:c>
      <x:c r="AR435" s="49" t="str">
        <x:f>IF(A435="","",SUM(BI435:INDEX(BI435:CR435,1,'Настройки'!$B$3)))</x:f>
      </x:c>
      <x:c r="AS435" s="58" t="str">
        <x:f>IF(A435="","",IF('Настройки'!$B$4="Стоимость потребления",AR435*D435,IF('Настройки'!$B$4="Количество",AR435,E435)))</x:f>
      </x:c>
      <x:c r="AT435" s="61" t="str">
        <x:f>IF(OR(A435="",AS435&lt;0,SUM($AS$2:$AS$1001)&lt;=0),"",AS435/SUM($AS$2:$AS$1001))</x:f>
      </x:c>
      <x:c r="AU435" s="61" t="str">
        <x:f>IF(OR(A435="",AS435&lt;0,SUM($AS$2:$AS$1001)&lt;=0),"",SUMIFS($AS$2:$AS$1001,$AS$2:$AS$1001,"&gt;"&amp;AS435)/SUM($AS$2:$AS$1001))</x:f>
      </x:c>
      <x:c r="AV435" s="61" t="str">
        <x:f>IF(OR(A435="",AS435&lt;0,SUM($AS$2:$AS$1001)&lt;=0),"",SUMIFS($AS$2:$AS$1001,$AS$2:$AS$1001,"&gt;="&amp;AS435)/SUM($AS$2:$AS$1001))</x:f>
      </x:c>
      <x:c r="AW435" s="49" t="str">
        <x:f>IF(A435="","",IF(SUM($AS$2:$AS$1001)&lt;=0,"Не определён",IF(AS435&lt;0,"Исключение",IF(AU435&lt;'Настройки'!$B$5,"A",IF(AU435&lt;'Настройки'!$B$6,"B","C")))))</x:f>
      </x:c>
      <x:c r="AX435" s="58" t="str">
        <x:f>IF(A435="","",IF(AQ435=0,"",AVERAGE(BI435:INDEX(BI435:CR435,1,'Настройки'!$B$3))))</x:f>
      </x:c>
      <x:c r="AY435" s="58" t="str">
        <x:f>IF(OR(A435="",AQ435=0),"",STDEVP(BI435:INDEX(BI435:CR435,1,'Настройки'!$B$3)))</x:f>
      </x:c>
      <x:c r="AZ435" s="61" t="str">
        <x:f>IF(OR(A435="",AQ435&lt;'Настройки'!$B$12,AX435&lt;=0,AND('Настройки'!$B$10="Блокировать",COUNTIF(F435:INDEX(F435:AO435,1,'Настройки'!$B$3),"&lt;0")&gt;0)),"",AY435/ABS(AX435))</x:f>
      </x:c>
      <x:c r="BA435" s="49" t="str">
        <x:f>IF(A435="","",IF(AND('Настройки'!$B$10="Блокировать",COUNTIF(F435:INDEX(F435:AO435,1,'Настройки'!$B$3),"&lt;0")&gt;0),"Не определён",IF(AQ435&lt;'Настройки'!$B$12,"Не определён",IF(AX435=0,"Нет спроса",IF(AX435&lt;0,"Не определён",IF(AZ435&lt;='Настройки'!$B$7,"X",IF(AZ435&lt;='Настройки'!$B$8,"Y","Z")))))))</x:f>
      </x:c>
      <x:c r="BB435" s="49" t="str">
        <x:f>IF(OR(A435="",LEN(AW435)&lt;&gt;1,LEN(BA435)&lt;&gt;1),"",AW435&amp;BA435)</x:f>
      </x:c>
      <x:c r="BC435" s="61" t="str">
        <x:f>IF(OR(A435="",AQ435=0),"",(COUNT(BI435:INDEX(BI435:CR435,1,'Настройки'!$B$3))-COUNT(CS435:INDEX(CS435:EB435,1,'Настройки'!$B$3)))/AQ435)</x:f>
      </x:c>
      <x:c r="BD435" s="64" t="str">
        <x:f>IF(OR(A435="",COUNT(CS435:INDEX(CS435:EB435,1,'Настройки'!$B$3))=0),"",AQ435/COUNT(CS435:INDEX(CS435:EB435,1,'Настройки'!$B$3)))</x:f>
      </x:c>
      <x:c r="BE435" s="64" t="str">
        <x:f>IF(OR(A435="",COUNT(CS435:INDEX(CS435:EB435,1,'Настройки'!$B$3))=0),"",IF(AVERAGE(CS435:INDEX(CS435:EB435,1,'Настройки'!$B$3))=0,"",(STDEVP(CS435:INDEX(CS435:EB435,1,'Настройки'!$B$3))/ABS(AVERAGE(CS435:INDEX(CS435:EB435,1,'Настройки'!$B$3))))^2))</x:f>
      </x:c>
      <x:c r="BF435" s="49" t="str">
        <x:f>IF(A435="","",IF(AQ435&lt;3,"Недостаточно",IF(AQ435&lt;6,"Предварительный","Обычный")))</x:f>
      </x:c>
      <x:c r="BG435" s="49" t="str">
        <x:f>IF(A435="","",IF(COUNTIF(F435:INDEX(F435:AO435,1,'Настройки'!$B$3),"&lt;0")&gt;0,IF('Настройки'!$B$10="Блокировать","Отрицательный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"),"")&amp;IF(AQ435&lt;3,"Недостаточно истории. ",IF(AQ435&lt;6,"Предварительная классификация. ",""))&amp;IF(AX435=0,"Нет спроса за горизонт. ","")&amp;IF(AZ435&gt;'Настройки'!$B$11,"Экстремальная вариативность. ",""))</x:f>
      </x:c>
      <x:c r="BH435" s="49" t="str">
        <x:f>IF(A435="","",IFERROR(VLOOKUP(BB435,'Настройки'!$D$3:$E$11,2,FALSE),"Сначала проверьте исходные данные и историю спроса.")&amp;" Уточните срок поставки, MOQ и критичность.")</x:f>
      </x:c>
      <x:c r="BI435" s="50" t="str">
        <x:f>IF(1&gt;'Настройки'!$B$3,"",IF(ISBLANK(F435),IF('Настройки'!$B$9="Нулевой спрос",0,""),IF(F435&lt;0,IF('Настройки'!$B$10="Исключить","",IF('Настройки'!$B$10="Абсолютные значения",ABS(F435),F435)),F435)))</x:f>
      </x:c>
      <x:c r="BJ435" s="50" t="str">
        <x:f>IF(2&gt;'Настройки'!$B$3,"",IF(ISBLANK(G435),IF('Настройки'!$B$9="Нулевой спрос",0,""),IF(G435&lt;0,IF('Настройки'!$B$10="Исключить","",IF('Настройки'!$B$10="Абсолютные значения",ABS(G435),G435)),G435)))</x:f>
      </x:c>
      <x:c r="BK435" s="50" t="str">
        <x:f>IF(3&gt;'Настройки'!$B$3,"",IF(ISBLANK(H435),IF('Настройки'!$B$9="Нулевой спрос",0,""),IF(H435&lt;0,IF('Настройки'!$B$10="Исключить","",IF('Настройки'!$B$10="Абсолютные значения",ABS(H435),H435)),H435)))</x:f>
      </x:c>
      <x:c r="BL435" s="50" t="str">
        <x:f>IF(4&gt;'Настройки'!$B$3,"",IF(ISBLANK(I435),IF('Настройки'!$B$9="Нулевой спрос",0,""),IF(I435&lt;0,IF('Настройки'!$B$10="Исключить","",IF('Настройки'!$B$10="Абсолютные значения",ABS(I435),I435)),I435)))</x:f>
      </x:c>
      <x:c r="BM435" s="50" t="str">
        <x:f>IF(5&gt;'Настройки'!$B$3,"",IF(ISBLANK(J435),IF('Настройки'!$B$9="Нулевой спрос",0,""),IF(J435&lt;0,IF('Настройки'!$B$10="Исключить","",IF('Настройки'!$B$10="Абсолютные значения",ABS(J435),J435)),J435)))</x:f>
      </x:c>
      <x:c r="BN435" s="50" t="str">
        <x:f>IF(6&gt;'Настройки'!$B$3,"",IF(ISBLANK(K435),IF('Настройки'!$B$9="Нулевой спрос",0,""),IF(K435&lt;0,IF('Настройки'!$B$10="Исключить","",IF('Настройки'!$B$10="Абсолютные значения",ABS(K435),K435)),K435)))</x:f>
      </x:c>
      <x:c r="BO435" s="50" t="str">
        <x:f>IF(7&gt;'Настройки'!$B$3,"",IF(ISBLANK(L435),IF('Настройки'!$B$9="Нулевой спрос",0,""),IF(L435&lt;0,IF('Настройки'!$B$10="Исключить","",IF('Настройки'!$B$10="Абсолютные значения",ABS(L435),L435)),L435)))</x:f>
      </x:c>
      <x:c r="BP435" s="50" t="str">
        <x:f>IF(8&gt;'Настройки'!$B$3,"",IF(ISBLANK(M435),IF('Настройки'!$B$9="Нулевой спрос",0,""),IF(M435&lt;0,IF('Настройки'!$B$10="Исключить","",IF('Настройки'!$B$10="Абсолютные значения",ABS(M435),M435)),M435)))</x:f>
      </x:c>
      <x:c r="BQ435" s="50" t="str">
        <x:f>IF(9&gt;'Настройки'!$B$3,"",IF(ISBLANK(N435),IF('Настройки'!$B$9="Нулевой спрос",0,""),IF(N435&lt;0,IF('Настройки'!$B$10="Исключить","",IF('Настройки'!$B$10="Абсолютные значения",ABS(N435),N435)),N435)))</x:f>
      </x:c>
      <x:c r="BR435" s="50" t="str">
        <x:f>IF(10&gt;'Настройки'!$B$3,"",IF(ISBLANK(O435),IF('Настройки'!$B$9="Нулевой спрос",0,""),IF(O435&lt;0,IF('Настройки'!$B$10="Исключить","",IF('Настройки'!$B$10="Абсолютные значения",ABS(O435),O435)),O435)))</x:f>
      </x:c>
      <x:c r="BS435" s="50" t="str">
        <x:f>IF(11&gt;'Настройки'!$B$3,"",IF(ISBLANK(P435),IF('Настройки'!$B$9="Нулевой спрос",0,""),IF(P435&lt;0,IF('Настройки'!$B$10="Исключить","",IF('Настройки'!$B$10="Абсолютные значения",ABS(P435),P435)),P435)))</x:f>
      </x:c>
      <x:c r="BT435" s="50" t="str">
        <x:f>IF(12&gt;'Настройки'!$B$3,"",IF(ISBLANK(Q435),IF('Настройки'!$B$9="Нулевой спрос",0,""),IF(Q435&lt;0,IF('Настройки'!$B$10="Исключить","",IF('Настройки'!$B$10="Абсолютные значения",ABS(Q435),Q435)),Q435)))</x:f>
      </x:c>
      <x:c r="BU435" s="50" t="str">
        <x:f>IF(13&gt;'Настройки'!$B$3,"",IF(ISBLANK(R435),IF('Настройки'!$B$9="Нулевой спрос",0,""),IF(R435&lt;0,IF('Настройки'!$B$10="Исключить","",IF('Настройки'!$B$10="Абсолютные значения",ABS(R435),R435)),R435)))</x:f>
      </x:c>
      <x:c r="BV435" s="50" t="str">
        <x:f>IF(14&gt;'Настройки'!$B$3,"",IF(ISBLANK(S435),IF('Настройки'!$B$9="Нулевой спрос",0,""),IF(S435&lt;0,IF('Настройки'!$B$10="Исключить","",IF('Настройки'!$B$10="Абсолютные значения",ABS(S435),S435)),S435)))</x:f>
      </x:c>
      <x:c r="BW435" s="50" t="str">
        <x:f>IF(15&gt;'Настройки'!$B$3,"",IF(ISBLANK(T435),IF('Настройки'!$B$9="Нулевой спрос",0,""),IF(T435&lt;0,IF('Настройки'!$B$10="Исключить","",IF('Настройки'!$B$10="Абсолютные значения",ABS(T435),T435)),T435)))</x:f>
      </x:c>
      <x:c r="BX435" s="50" t="str">
        <x:f>IF(16&gt;'Настройки'!$B$3,"",IF(ISBLANK(U435),IF('Настройки'!$B$9="Нулевой спрос",0,""),IF(U435&lt;0,IF('Настройки'!$B$10="Исключить","",IF('Настройки'!$B$10="Абсолютные значения",ABS(U435),U435)),U435)))</x:f>
      </x:c>
      <x:c r="BY435" s="50" t="str">
        <x:f>IF(17&gt;'Настройки'!$B$3,"",IF(ISBLANK(V435),IF('Настройки'!$B$9="Нулевой спрос",0,""),IF(V435&lt;0,IF('Настройки'!$B$10="Исключить","",IF('Настройки'!$B$10="Абсолютные значения",ABS(V435),V435)),V435)))</x:f>
      </x:c>
      <x:c r="BZ435" s="50" t="str">
        <x:f>IF(18&gt;'Настройки'!$B$3,"",IF(ISBLANK(W435),IF('Настройки'!$B$9="Нулевой спрос",0,""),IF(W435&lt;0,IF('Настройки'!$B$10="Исключить","",IF('Настройки'!$B$10="Абсолютные значения",ABS(W435),W435)),W435)))</x:f>
      </x:c>
      <x:c r="CA435" s="50" t="str">
        <x:f>IF(19&gt;'Настройки'!$B$3,"",IF(ISBLANK(X435),IF('Настройки'!$B$9="Нулевой спрос",0,""),IF(X435&lt;0,IF('Настройки'!$B$10="Исключить","",IF('Настройки'!$B$10="Абсолютные значения",ABS(X435),X435)),X435)))</x:f>
      </x:c>
      <x:c r="CB435" s="50" t="str">
        <x:f>IF(20&gt;'Настройки'!$B$3,"",IF(ISBLANK(Y435),IF('Настройки'!$B$9="Нулевой спрос",0,""),IF(Y435&lt;0,IF('Настройки'!$B$10="Исключить","",IF('Настройки'!$B$10="Абсолютные значения",ABS(Y435),Y435)),Y435)))</x:f>
      </x:c>
      <x:c r="CC435" s="50" t="str">
        <x:f>IF(21&gt;'Настройки'!$B$3,"",IF(ISBLANK(Z435),IF('Настройки'!$B$9="Нулевой спрос",0,""),IF(Z435&lt;0,IF('Настройки'!$B$10="Исключить","",IF('Настройки'!$B$10="Абсолютные значения",ABS(Z435),Z435)),Z435)))</x:f>
      </x:c>
      <x:c r="CD435" s="50" t="str">
        <x:f>IF(22&gt;'Настройки'!$B$3,"",IF(ISBLANK(AA435),IF('Настройки'!$B$9="Нулевой спрос",0,""),IF(AA435&lt;0,IF('Настройки'!$B$10="Исключить","",IF('Настройки'!$B$10="Абсолютные значения",ABS(AA435),AA435)),AA435)))</x:f>
      </x:c>
      <x:c r="CE435" s="50" t="str">
        <x:f>IF(23&gt;'Настройки'!$B$3,"",IF(ISBLANK(AB435),IF('Настройки'!$B$9="Нулевой спрос",0,""),IF(AB435&lt;0,IF('Настройки'!$B$10="Исключить","",IF('Настройки'!$B$10="Абсолютные значения",ABS(AB435),AB435)),AB435)))</x:f>
      </x:c>
      <x:c r="CF435" s="50" t="str">
        <x:f>IF(24&gt;'Настройки'!$B$3,"",IF(ISBLANK(AC435),IF('Настройки'!$B$9="Нулевой спрос",0,""),IF(AC435&lt;0,IF('Настройки'!$B$10="Исключить","",IF('Настройки'!$B$10="Абсолютные значения",ABS(AC435),AC435)),AC435)))</x:f>
      </x:c>
      <x:c r="CG435" s="50" t="str">
        <x:f>IF(25&gt;'Настройки'!$B$3,"",IF(ISBLANK(AD435),IF('Настройки'!$B$9="Нулевой спрос",0,""),IF(AD435&lt;0,IF('Настройки'!$B$10="Исключить","",IF('Настройки'!$B$10="Абсолютные значения",ABS(AD435),AD435)),AD435)))</x:f>
      </x:c>
      <x:c r="CH435" s="50" t="str">
        <x:f>IF(26&gt;'Настройки'!$B$3,"",IF(ISBLANK(AE435),IF('Настройки'!$B$9="Нулевой спрос",0,""),IF(AE435&lt;0,IF('Настройки'!$B$10="Исключить","",IF('Настройки'!$B$10="Абсолютные значения",ABS(AE435),AE435)),AE435)))</x:f>
      </x:c>
      <x:c r="CI435" s="50" t="str">
        <x:f>IF(27&gt;'Настройки'!$B$3,"",IF(ISBLANK(AF435),IF('Настройки'!$B$9="Нулевой спрос",0,""),IF(AF435&lt;0,IF('Настройки'!$B$10="Исключить","",IF('Настройки'!$B$10="Абсолютные значения",ABS(AF435),AF435)),AF435)))</x:f>
      </x:c>
      <x:c r="CJ435" s="50" t="str">
        <x:f>IF(28&gt;'Настройки'!$B$3,"",IF(ISBLANK(AG435),IF('Настройки'!$B$9="Нулевой спрос",0,""),IF(AG435&lt;0,IF('Настройки'!$B$10="Исключить","",IF('Настройки'!$B$10="Абсолютные значения",ABS(AG435),AG435)),AG435)))</x:f>
      </x:c>
      <x:c r="CK435" s="50" t="str">
        <x:f>IF(29&gt;'Настройки'!$B$3,"",IF(ISBLANK(AH435),IF('Настройки'!$B$9="Нулевой спрос",0,""),IF(AH435&lt;0,IF('Настройки'!$B$10="Исключить","",IF('Настройки'!$B$10="Абсолютные значения",ABS(AH435),AH435)),AH435)))</x:f>
      </x:c>
      <x:c r="CL435" s="50" t="str">
        <x:f>IF(30&gt;'Настройки'!$B$3,"",IF(ISBLANK(AI435),IF('Настройки'!$B$9="Нулевой спрос",0,""),IF(AI435&lt;0,IF('Настройки'!$B$10="Исключить","",IF('Настройки'!$B$10="Абсолютные значения",ABS(AI435),AI435)),AI435)))</x:f>
      </x:c>
      <x:c r="CM435" s="50" t="str">
        <x:f>IF(31&gt;'Настройки'!$B$3,"",IF(ISBLANK(AJ435),IF('Настройки'!$B$9="Нулевой спрос",0,""),IF(AJ435&lt;0,IF('Настройки'!$B$10="Исключить","",IF('Настройки'!$B$10="Абсолютные значения",ABS(AJ435),AJ435)),AJ435)))</x:f>
      </x:c>
      <x:c r="CN435" s="50" t="str">
        <x:f>IF(32&gt;'Настройки'!$B$3,"",IF(ISBLANK(AK435),IF('Настройки'!$B$9="Нулевой спрос",0,""),IF(AK435&lt;0,IF('Настройки'!$B$10="Исключить","",IF('Настройки'!$B$10="Абсолютные значения",ABS(AK435),AK435)),AK435)))</x:f>
      </x:c>
      <x:c r="CO435" s="50" t="str">
        <x:f>IF(33&gt;'Настройки'!$B$3,"",IF(ISBLANK(AL435),IF('Настройки'!$B$9="Нулевой спрос",0,""),IF(AL435&lt;0,IF('Настройки'!$B$10="Исключить","",IF('Настройки'!$B$10="Абсолютные значения",ABS(AL435),AL435)),AL435)))</x:f>
      </x:c>
      <x:c r="CP435" s="50" t="str">
        <x:f>IF(34&gt;'Настройки'!$B$3,"",IF(ISBLANK(AM435),IF('Настройки'!$B$9="Нулевой спрос",0,""),IF(AM435&lt;0,IF('Настройки'!$B$10="Исключить","",IF('Настройки'!$B$10="Абсолютные значения",ABS(AM435),AM435)),AM435)))</x:f>
      </x:c>
      <x:c r="CQ435" s="50" t="str">
        <x:f>IF(35&gt;'Настройки'!$B$3,"",IF(ISBLANK(AN435),IF('Настройки'!$B$9="Нулевой спрос",0,""),IF(AN435&lt;0,IF('Настройки'!$B$10="Исключить","",IF('Настройки'!$B$10="Абсолютные значения",ABS(AN435),AN435)),AN435)))</x:f>
      </x:c>
      <x:c r="CR435" s="50" t="str">
        <x:f>IF(36&gt;'Настройки'!$B$3,"",IF(ISBLANK(AO435),IF('Настройки'!$B$9="Нулевой спрос",0,""),IF(AO435&lt;0,IF('Настройки'!$B$10="Исключить","",IF('Настройки'!$B$10="Абсолютные значения",ABS(AO435),AO435)),AO435)))</x:f>
      </x:c>
      <x:c r="CS435" s="50" t="str">
        <x:f>IF(OR(1&gt;'Настройки'!$B$3,ISBLANK(BI435),BI435=0),"",BI435)</x:f>
      </x:c>
      <x:c r="CT435" s="50" t="str">
        <x:f>IF(OR(2&gt;'Настройки'!$B$3,ISBLANK(BJ435),BJ435=0),"",BJ435)</x:f>
      </x:c>
      <x:c r="CU435" s="50" t="str">
        <x:f>IF(OR(3&gt;'Настройки'!$B$3,ISBLANK(BK435),BK435=0),"",BK435)</x:f>
      </x:c>
      <x:c r="CV435" s="50" t="str">
        <x:f>IF(OR(4&gt;'Настройки'!$B$3,ISBLANK(BL435),BL435=0),"",BL435)</x:f>
      </x:c>
      <x:c r="CW435" s="50" t="str">
        <x:f>IF(OR(5&gt;'Настройки'!$B$3,ISBLANK(BM435),BM435=0),"",BM435)</x:f>
      </x:c>
      <x:c r="CX435" s="50" t="str">
        <x:f>IF(OR(6&gt;'Настройки'!$B$3,ISBLANK(BN435),BN435=0),"",BN435)</x:f>
      </x:c>
      <x:c r="CY435" s="50" t="str">
        <x:f>IF(OR(7&gt;'Настройки'!$B$3,ISBLANK(BO435),BO435=0),"",BO435)</x:f>
      </x:c>
      <x:c r="CZ435" s="50" t="str">
        <x:f>IF(OR(8&gt;'Настройки'!$B$3,ISBLANK(BP435),BP435=0),"",BP435)</x:f>
      </x:c>
      <x:c r="DA435" s="50" t="str">
        <x:f>IF(OR(9&gt;'Настройки'!$B$3,ISBLANK(BQ435),BQ435=0),"",BQ435)</x:f>
      </x:c>
      <x:c r="DB435" s="50" t="str">
        <x:f>IF(OR(10&gt;'Настройки'!$B$3,ISBLANK(BR435),BR435=0),"",BR435)</x:f>
      </x:c>
      <x:c r="DC435" s="50" t="str">
        <x:f>IF(OR(11&gt;'Настройки'!$B$3,ISBLANK(BS435),BS435=0),"",BS435)</x:f>
      </x:c>
      <x:c r="DD435" s="50" t="str">
        <x:f>IF(OR(12&gt;'Настройки'!$B$3,ISBLANK(BT435),BT435=0),"",BT435)</x:f>
      </x:c>
      <x:c r="DE435" s="50" t="str">
        <x:f>IF(OR(13&gt;'Настройки'!$B$3,ISBLANK(BU435),BU435=0),"",BU435)</x:f>
      </x:c>
      <x:c r="DF435" s="50" t="str">
        <x:f>IF(OR(14&gt;'Настройки'!$B$3,ISBLANK(BV435),BV435=0),"",BV435)</x:f>
      </x:c>
      <x:c r="DG435" s="50" t="str">
        <x:f>IF(OR(15&gt;'Настройки'!$B$3,ISBLANK(BW435),BW435=0),"",BW435)</x:f>
      </x:c>
      <x:c r="DH435" s="50" t="str">
        <x:f>IF(OR(16&gt;'Настройки'!$B$3,ISBLANK(BX435),BX435=0),"",BX435)</x:f>
      </x:c>
      <x:c r="DI435" s="50" t="str">
        <x:f>IF(OR(17&gt;'Настройки'!$B$3,ISBLANK(BY435),BY435=0),"",BY435)</x:f>
      </x:c>
      <x:c r="DJ435" s="50" t="str">
        <x:f>IF(OR(18&gt;'Настройки'!$B$3,ISBLANK(BZ435),BZ435=0),"",BZ435)</x:f>
      </x:c>
      <x:c r="DK435" s="50" t="str">
        <x:f>IF(OR(19&gt;'Настройки'!$B$3,ISBLANK(CA435),CA435=0),"",CA435)</x:f>
      </x:c>
      <x:c r="DL435" s="50" t="str">
        <x:f>IF(OR(20&gt;'Настройки'!$B$3,ISBLANK(CB435),CB435=0),"",CB435)</x:f>
      </x:c>
      <x:c r="DM435" s="50" t="str">
        <x:f>IF(OR(21&gt;'Настройки'!$B$3,ISBLANK(CC435),CC435=0),"",CC435)</x:f>
      </x:c>
      <x:c r="DN435" s="50" t="str">
        <x:f>IF(OR(22&gt;'Настройки'!$B$3,ISBLANK(CD435),CD435=0),"",CD435)</x:f>
      </x:c>
      <x:c r="DO435" s="50" t="str">
        <x:f>IF(OR(23&gt;'Настройки'!$B$3,ISBLANK(CE435),CE435=0),"",CE435)</x:f>
      </x:c>
      <x:c r="DP435" s="50" t="str">
        <x:f>IF(OR(24&gt;'Настройки'!$B$3,ISBLANK(CF435),CF435=0),"",CF435)</x:f>
      </x:c>
      <x:c r="DQ435" s="50" t="str">
        <x:f>IF(OR(25&gt;'Настройки'!$B$3,ISBLANK(CG435),CG435=0),"",CG435)</x:f>
      </x:c>
      <x:c r="DR435" s="50" t="str">
        <x:f>IF(OR(26&gt;'Настройки'!$B$3,ISBLANK(CH435),CH435=0),"",CH435)</x:f>
      </x:c>
      <x:c r="DS435" s="50" t="str">
        <x:f>IF(OR(27&gt;'Настройки'!$B$3,ISBLANK(CI435),CI435=0),"",CI435)</x:f>
      </x:c>
      <x:c r="DT435" s="50" t="str">
        <x:f>IF(OR(28&gt;'Настройки'!$B$3,ISBLANK(CJ435),CJ435=0),"",CJ435)</x:f>
      </x:c>
      <x:c r="DU435" s="50" t="str">
        <x:f>IF(OR(29&gt;'Настройки'!$B$3,ISBLANK(CK435),CK435=0),"",CK435)</x:f>
      </x:c>
      <x:c r="DV435" s="50" t="str">
        <x:f>IF(OR(30&gt;'Настройки'!$B$3,ISBLANK(CL435),CL435=0),"",CL435)</x:f>
      </x:c>
      <x:c r="DW435" s="50" t="str">
        <x:f>IF(OR(31&gt;'Настройки'!$B$3,ISBLANK(CM435),CM435=0),"",CM435)</x:f>
      </x:c>
      <x:c r="DX435" s="50" t="str">
        <x:f>IF(OR(32&gt;'Настройки'!$B$3,ISBLANK(CN435),CN435=0),"",CN435)</x:f>
      </x:c>
      <x:c r="DY435" s="50" t="str">
        <x:f>IF(OR(33&gt;'Настройки'!$B$3,ISBLANK(CO435),CO435=0),"",CO435)</x:f>
      </x:c>
      <x:c r="DZ435" s="50" t="str">
        <x:f>IF(OR(34&gt;'Настройки'!$B$3,ISBLANK(CP435),CP435=0),"",CP435)</x:f>
      </x:c>
      <x:c r="EA435" s="50" t="str">
        <x:f>IF(OR(35&gt;'Настройки'!$B$3,ISBLANK(CQ435),CQ435=0),"",CQ435)</x:f>
      </x:c>
      <x:c r="EB435" s="50" t="str">
        <x:f>IF(OR(36&gt;'Настройки'!$B$3,ISBLANK(CR435),CR435=0),"",CR435)</x:f>
      </x:c>
      <x:c r="EC435" s="50" t="str">
        <x:f>IF(A435="","",IF(OR(BB435="AZ",BB435="BZ"),10000+ROW(),IF(AZ435&gt;'Настройки'!$B$11,20000+ROW(),IF(BF435&lt;&gt;"Обычный",30000+ROW(),IF(AX435&lt;=0,40000+ROW(),"")))))</x:f>
      </x:c>
      <x:c r="ED435" s="50" t="str">
        <x:f>IF(EC435="","",COUNTIFS($EC$2:$EC$1001,"&gt;0",$EC$2:$EC$1001,"&lt;"&amp;EC435)+1)</x:f>
      </x:c>
    </x:row>
    <x:row r="436">
      <x:c r="A436" s="115"/>
      <x:c r="B436" s="115"/>
      <x:c r="C436" s="115"/>
      <x:c r="D436" s="118"/>
      <x:c r="E436" s="118"/>
      <x:c r="F436" s="118"/>
      <x:c r="G436" s="118"/>
      <x:c r="H436" s="118"/>
      <x:c r="I436" s="118"/>
      <x:c r="J436" s="118"/>
      <x:c r="K436" s="118"/>
      <x:c r="L436" s="118"/>
      <x:c r="M436" s="118"/>
      <x:c r="N436" s="118"/>
      <x:c r="O436" s="118"/>
      <x:c r="P436" s="118"/>
      <x:c r="Q436" s="118"/>
      <x:c r="R436" s="118"/>
      <x:c r="S436" s="118"/>
      <x:c r="T436" s="118"/>
      <x:c r="U436" s="118"/>
      <x:c r="V436" s="118"/>
      <x:c r="W436" s="118"/>
      <x:c r="X436" s="118"/>
      <x:c r="Y436" s="118"/>
      <x:c r="Z436" s="118"/>
      <x:c r="AA436" s="118"/>
      <x:c r="AB436" s="118"/>
      <x:c r="AC436" s="118"/>
      <x:c r="AD436" s="118"/>
      <x:c r="AE436" s="118"/>
      <x:c r="AF436" s="118"/>
      <x:c r="AG436" s="118"/>
      <x:c r="AH436" s="118"/>
      <x:c r="AI436" s="118"/>
      <x:c r="AJ436" s="118"/>
      <x:c r="AK436" s="118"/>
      <x:c r="AL436" s="118"/>
      <x:c r="AM436" s="118"/>
      <x:c r="AN436" s="118"/>
      <x:c r="AO436" s="118"/>
      <x:c r="AP436" s="115"/>
      <x:c r="AQ436" s="49" t="str">
        <x:f>IF(A436="","",COUNT(BI436:INDEX(BI436:CR436,1,'Настройки'!$B$3)))</x:f>
      </x:c>
      <x:c r="AR436" s="49" t="str">
        <x:f>IF(A436="","",SUM(BI436:INDEX(BI436:CR436,1,'Настройки'!$B$3)))</x:f>
      </x:c>
      <x:c r="AS436" s="58" t="str">
        <x:f>IF(A436="","",IF('Настройки'!$B$4="Стоимость потребления",AR436*D436,IF('Настройки'!$B$4="Количество",AR436,E436)))</x:f>
      </x:c>
      <x:c r="AT436" s="61" t="str">
        <x:f>IF(OR(A436="",AS436&lt;0,SUM($AS$2:$AS$1001)&lt;=0),"",AS436/SUM($AS$2:$AS$1001))</x:f>
      </x:c>
      <x:c r="AU436" s="61" t="str">
        <x:f>IF(OR(A436="",AS436&lt;0,SUM($AS$2:$AS$1001)&lt;=0),"",SUMIFS($AS$2:$AS$1001,$AS$2:$AS$1001,"&gt;"&amp;AS436)/SUM($AS$2:$AS$1001))</x:f>
      </x:c>
      <x:c r="AV436" s="61" t="str">
        <x:f>IF(OR(A436="",AS436&lt;0,SUM($AS$2:$AS$1001)&lt;=0),"",SUMIFS($AS$2:$AS$1001,$AS$2:$AS$1001,"&gt;="&amp;AS436)/SUM($AS$2:$AS$1001))</x:f>
      </x:c>
      <x:c r="AW436" s="49" t="str">
        <x:f>IF(A436="","",IF(SUM($AS$2:$AS$1001)&lt;=0,"Не определён",IF(AS436&lt;0,"Исключение",IF(AU436&lt;'Настройки'!$B$5,"A",IF(AU436&lt;'Настройки'!$B$6,"B","C")))))</x:f>
      </x:c>
      <x:c r="AX436" s="58" t="str">
        <x:f>IF(A436="","",IF(AQ436=0,"",AVERAGE(BI436:INDEX(BI436:CR436,1,'Настройки'!$B$3))))</x:f>
      </x:c>
      <x:c r="AY436" s="58" t="str">
        <x:f>IF(OR(A436="",AQ436=0),"",STDEVP(BI436:INDEX(BI436:CR436,1,'Настройки'!$B$3)))</x:f>
      </x:c>
      <x:c r="AZ436" s="61" t="str">
        <x:f>IF(OR(A436="",AQ436&lt;'Настройки'!$B$12,AX436&lt;=0,AND('Настройки'!$B$10="Блокировать",COUNTIF(F436:INDEX(F436:AO436,1,'Настройки'!$B$3),"&lt;0")&gt;0)),"",AY436/ABS(AX436))</x:f>
      </x:c>
      <x:c r="BA436" s="49" t="str">
        <x:f>IF(A436="","",IF(AND('Настройки'!$B$10="Блокировать",COUNTIF(F436:INDEX(F436:AO436,1,'Настройки'!$B$3),"&lt;0")&gt;0),"Не определён",IF(AQ436&lt;'Настройки'!$B$12,"Не определён",IF(AX436=0,"Нет спроса",IF(AX436&lt;0,"Не определён",IF(AZ436&lt;='Настройки'!$B$7,"X",IF(AZ436&lt;='Настройки'!$B$8,"Y","Z")))))))</x:f>
      </x:c>
      <x:c r="BB436" s="49" t="str">
        <x:f>IF(OR(A436="",LEN(AW436)&lt;&gt;1,LEN(BA436)&lt;&gt;1),"",AW436&amp;BA436)</x:f>
      </x:c>
      <x:c r="BC436" s="61" t="str">
        <x:f>IF(OR(A436="",AQ436=0),"",(COUNT(BI436:INDEX(BI436:CR436,1,'Настройки'!$B$3))-COUNT(CS436:INDEX(CS436:EB436,1,'Настройки'!$B$3)))/AQ436)</x:f>
      </x:c>
      <x:c r="BD436" s="64" t="str">
        <x:f>IF(OR(A436="",COUNT(CS436:INDEX(CS436:EB436,1,'Настройки'!$B$3))=0),"",AQ436/COUNT(CS436:INDEX(CS436:EB436,1,'Настройки'!$B$3)))</x:f>
      </x:c>
      <x:c r="BE436" s="64" t="str">
        <x:f>IF(OR(A436="",COUNT(CS436:INDEX(CS436:EB436,1,'Настройки'!$B$3))=0),"",IF(AVERAGE(CS436:INDEX(CS436:EB436,1,'Настройки'!$B$3))=0,"",(STDEVP(CS436:INDEX(CS436:EB436,1,'Настройки'!$B$3))/ABS(AVERAGE(CS436:INDEX(CS436:EB436,1,'Настройки'!$B$3))))^2))</x:f>
      </x:c>
      <x:c r="BF436" s="49" t="str">
        <x:f>IF(A436="","",IF(AQ436&lt;3,"Недостаточно",IF(AQ436&lt;6,"Предварительный","Обычный")))</x:f>
      </x:c>
      <x:c r="BG436" s="49" t="str">
        <x:f>IF(A436="","",IF(COUNTIF(F436:INDEX(F436:AO436,1,'Настройки'!$B$3),"&lt;0")&gt;0,IF('Настройки'!$B$10="Блокировать","Отрицательный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"),"")&amp;IF(AQ436&lt;3,"Недостаточно истории. ",IF(AQ436&lt;6,"Предварительная классификация. ",""))&amp;IF(AX436=0,"Нет спроса за горизонт. ","")&amp;IF(AZ436&gt;'Настройки'!$B$11,"Экстремальная вариативность. ",""))</x:f>
      </x:c>
      <x:c r="BH436" s="49" t="str">
        <x:f>IF(A436="","",IFERROR(VLOOKUP(BB436,'Настройки'!$D$3:$E$11,2,FALSE),"Сначала проверьте исходные данные и историю спроса.")&amp;" Уточните срок поставки, MOQ и критичность.")</x:f>
      </x:c>
      <x:c r="BI436" s="50" t="str">
        <x:f>IF(1&gt;'Настройки'!$B$3,"",IF(ISBLANK(F436),IF('Настройки'!$B$9="Нулевой спрос",0,""),IF(F436&lt;0,IF('Настройки'!$B$10="Исключить","",IF('Настройки'!$B$10="Абсолютные значения",ABS(F436),F436)),F436)))</x:f>
      </x:c>
      <x:c r="BJ436" s="50" t="str">
        <x:f>IF(2&gt;'Настройки'!$B$3,"",IF(ISBLANK(G436),IF('Настройки'!$B$9="Нулевой спрос",0,""),IF(G436&lt;0,IF('Настройки'!$B$10="Исключить","",IF('Настройки'!$B$10="Абсолютные значения",ABS(G436),G436)),G436)))</x:f>
      </x:c>
      <x:c r="BK436" s="50" t="str">
        <x:f>IF(3&gt;'Настройки'!$B$3,"",IF(ISBLANK(H436),IF('Настройки'!$B$9="Нулевой спрос",0,""),IF(H436&lt;0,IF('Настройки'!$B$10="Исключить","",IF('Настройки'!$B$10="Абсолютные значения",ABS(H436),H436)),H436)))</x:f>
      </x:c>
      <x:c r="BL436" s="50" t="str">
        <x:f>IF(4&gt;'Настройки'!$B$3,"",IF(ISBLANK(I436),IF('Настройки'!$B$9="Нулевой спрос",0,""),IF(I436&lt;0,IF('Настройки'!$B$10="Исключить","",IF('Настройки'!$B$10="Абсолютные значения",ABS(I436),I436)),I436)))</x:f>
      </x:c>
      <x:c r="BM436" s="50" t="str">
        <x:f>IF(5&gt;'Настройки'!$B$3,"",IF(ISBLANK(J436),IF('Настройки'!$B$9="Нулевой спрос",0,""),IF(J436&lt;0,IF('Настройки'!$B$10="Исключить","",IF('Настройки'!$B$10="Абсолютные значения",ABS(J436),J436)),J436)))</x:f>
      </x:c>
      <x:c r="BN436" s="50" t="str">
        <x:f>IF(6&gt;'Настройки'!$B$3,"",IF(ISBLANK(K436),IF('Настройки'!$B$9="Нулевой спрос",0,""),IF(K436&lt;0,IF('Настройки'!$B$10="Исключить","",IF('Настройки'!$B$10="Абсолютные значения",ABS(K436),K436)),K436)))</x:f>
      </x:c>
      <x:c r="BO436" s="50" t="str">
        <x:f>IF(7&gt;'Настройки'!$B$3,"",IF(ISBLANK(L436),IF('Настройки'!$B$9="Нулевой спрос",0,""),IF(L436&lt;0,IF('Настройки'!$B$10="Исключить","",IF('Настройки'!$B$10="Абсолютные значения",ABS(L436),L436)),L436)))</x:f>
      </x:c>
      <x:c r="BP436" s="50" t="str">
        <x:f>IF(8&gt;'Настройки'!$B$3,"",IF(ISBLANK(M436),IF('Настройки'!$B$9="Нулевой спрос",0,""),IF(M436&lt;0,IF('Настройки'!$B$10="Исключить","",IF('Настройки'!$B$10="Абсолютные значения",ABS(M436),M436)),M436)))</x:f>
      </x:c>
      <x:c r="BQ436" s="50" t="str">
        <x:f>IF(9&gt;'Настройки'!$B$3,"",IF(ISBLANK(N436),IF('Настройки'!$B$9="Нулевой спрос",0,""),IF(N436&lt;0,IF('Настройки'!$B$10="Исключить","",IF('Настройки'!$B$10="Абсолютные значения",ABS(N436),N436)),N436)))</x:f>
      </x:c>
      <x:c r="BR436" s="50" t="str">
        <x:f>IF(10&gt;'Настройки'!$B$3,"",IF(ISBLANK(O436),IF('Настройки'!$B$9="Нулевой спрос",0,""),IF(O436&lt;0,IF('Настройки'!$B$10="Исключить","",IF('Настройки'!$B$10="Абсолютные значения",ABS(O436),O436)),O436)))</x:f>
      </x:c>
      <x:c r="BS436" s="50" t="str">
        <x:f>IF(11&gt;'Настройки'!$B$3,"",IF(ISBLANK(P436),IF('Настройки'!$B$9="Нулевой спрос",0,""),IF(P436&lt;0,IF('Настройки'!$B$10="Исключить","",IF('Настройки'!$B$10="Абсолютные значения",ABS(P436),P436)),P436)))</x:f>
      </x:c>
      <x:c r="BT436" s="50" t="str">
        <x:f>IF(12&gt;'Настройки'!$B$3,"",IF(ISBLANK(Q436),IF('Настройки'!$B$9="Нулевой спрос",0,""),IF(Q436&lt;0,IF('Настройки'!$B$10="Исключить","",IF('Настройки'!$B$10="Абсолютные значения",ABS(Q436),Q436)),Q436)))</x:f>
      </x:c>
      <x:c r="BU436" s="50" t="str">
        <x:f>IF(13&gt;'Настройки'!$B$3,"",IF(ISBLANK(R436),IF('Настройки'!$B$9="Нулевой спрос",0,""),IF(R436&lt;0,IF('Настройки'!$B$10="Исключить","",IF('Настройки'!$B$10="Абсолютные значения",ABS(R436),R436)),R436)))</x:f>
      </x:c>
      <x:c r="BV436" s="50" t="str">
        <x:f>IF(14&gt;'Настройки'!$B$3,"",IF(ISBLANK(S436),IF('Настройки'!$B$9="Нулевой спрос",0,""),IF(S436&lt;0,IF('Настройки'!$B$10="Исключить","",IF('Настройки'!$B$10="Абсолютные значения",ABS(S436),S436)),S436)))</x:f>
      </x:c>
      <x:c r="BW436" s="50" t="str">
        <x:f>IF(15&gt;'Настройки'!$B$3,"",IF(ISBLANK(T436),IF('Настройки'!$B$9="Нулевой спрос",0,""),IF(T436&lt;0,IF('Настройки'!$B$10="Исключить","",IF('Настройки'!$B$10="Абсолютные значения",ABS(T436),T436)),T436)))</x:f>
      </x:c>
      <x:c r="BX436" s="50" t="str">
        <x:f>IF(16&gt;'Настройки'!$B$3,"",IF(ISBLANK(U436),IF('Настройки'!$B$9="Нулевой спрос",0,""),IF(U436&lt;0,IF('Настройки'!$B$10="Исключить","",IF('Настройки'!$B$10="Абсолютные значения",ABS(U436),U436)),U436)))</x:f>
      </x:c>
      <x:c r="BY436" s="50" t="str">
        <x:f>IF(17&gt;'Настройки'!$B$3,"",IF(ISBLANK(V436),IF('Настройки'!$B$9="Нулевой спрос",0,""),IF(V436&lt;0,IF('Настройки'!$B$10="Исключить","",IF('Настройки'!$B$10="Абсолютные значения",ABS(V436),V436)),V436)))</x:f>
      </x:c>
      <x:c r="BZ436" s="50" t="str">
        <x:f>IF(18&gt;'Настройки'!$B$3,"",IF(ISBLANK(W436),IF('Настройки'!$B$9="Нулевой спрос",0,""),IF(W436&lt;0,IF('Настройки'!$B$10="Исключить","",IF('Настройки'!$B$10="Абсолютные значения",ABS(W436),W436)),W436)))</x:f>
      </x:c>
      <x:c r="CA436" s="50" t="str">
        <x:f>IF(19&gt;'Настройки'!$B$3,"",IF(ISBLANK(X436),IF('Настройки'!$B$9="Нулевой спрос",0,""),IF(X436&lt;0,IF('Настройки'!$B$10="Исключить","",IF('Настройки'!$B$10="Абсолютные значения",ABS(X436),X436)),X436)))</x:f>
      </x:c>
      <x:c r="CB436" s="50" t="str">
        <x:f>IF(20&gt;'Настройки'!$B$3,"",IF(ISBLANK(Y436),IF('Настройки'!$B$9="Нулевой спрос",0,""),IF(Y436&lt;0,IF('Настройки'!$B$10="Исключить","",IF('Настройки'!$B$10="Абсолютные значения",ABS(Y436),Y436)),Y436)))</x:f>
      </x:c>
      <x:c r="CC436" s="50" t="str">
        <x:f>IF(21&gt;'Настройки'!$B$3,"",IF(ISBLANK(Z436),IF('Настройки'!$B$9="Нулевой спрос",0,""),IF(Z436&lt;0,IF('Настройки'!$B$10="Исключить","",IF('Настройки'!$B$10="Абсолютные значения",ABS(Z436),Z436)),Z436)))</x:f>
      </x:c>
      <x:c r="CD436" s="50" t="str">
        <x:f>IF(22&gt;'Настройки'!$B$3,"",IF(ISBLANK(AA436),IF('Настройки'!$B$9="Нулевой спрос",0,""),IF(AA436&lt;0,IF('Настройки'!$B$10="Исключить","",IF('Настройки'!$B$10="Абсолютные значения",ABS(AA436),AA436)),AA436)))</x:f>
      </x:c>
      <x:c r="CE436" s="50" t="str">
        <x:f>IF(23&gt;'Настройки'!$B$3,"",IF(ISBLANK(AB436),IF('Настройки'!$B$9="Нулевой спрос",0,""),IF(AB436&lt;0,IF('Настройки'!$B$10="Исключить","",IF('Настройки'!$B$10="Абсолютные значения",ABS(AB436),AB436)),AB436)))</x:f>
      </x:c>
      <x:c r="CF436" s="50" t="str">
        <x:f>IF(24&gt;'Настройки'!$B$3,"",IF(ISBLANK(AC436),IF('Настройки'!$B$9="Нулевой спрос",0,""),IF(AC436&lt;0,IF('Настройки'!$B$10="Исключить","",IF('Настройки'!$B$10="Абсолютные значения",ABS(AC436),AC436)),AC436)))</x:f>
      </x:c>
      <x:c r="CG436" s="50" t="str">
        <x:f>IF(25&gt;'Настройки'!$B$3,"",IF(ISBLANK(AD436),IF('Настройки'!$B$9="Нулевой спрос",0,""),IF(AD436&lt;0,IF('Настройки'!$B$10="Исключить","",IF('Настройки'!$B$10="Абсолютные значения",ABS(AD436),AD436)),AD436)))</x:f>
      </x:c>
      <x:c r="CH436" s="50" t="str">
        <x:f>IF(26&gt;'Настройки'!$B$3,"",IF(ISBLANK(AE436),IF('Настройки'!$B$9="Нулевой спрос",0,""),IF(AE436&lt;0,IF('Настройки'!$B$10="Исключить","",IF('Настройки'!$B$10="Абсолютные значения",ABS(AE436),AE436)),AE436)))</x:f>
      </x:c>
      <x:c r="CI436" s="50" t="str">
        <x:f>IF(27&gt;'Настройки'!$B$3,"",IF(ISBLANK(AF436),IF('Настройки'!$B$9="Нулевой спрос",0,""),IF(AF436&lt;0,IF('Настройки'!$B$10="Исключить","",IF('Настройки'!$B$10="Абсолютные значения",ABS(AF436),AF436)),AF436)))</x:f>
      </x:c>
      <x:c r="CJ436" s="50" t="str">
        <x:f>IF(28&gt;'Настройки'!$B$3,"",IF(ISBLANK(AG436),IF('Настройки'!$B$9="Нулевой спрос",0,""),IF(AG436&lt;0,IF('Настройки'!$B$10="Исключить","",IF('Настройки'!$B$10="Абсолютные значения",ABS(AG436),AG436)),AG436)))</x:f>
      </x:c>
      <x:c r="CK436" s="50" t="str">
        <x:f>IF(29&gt;'Настройки'!$B$3,"",IF(ISBLANK(AH436),IF('Настройки'!$B$9="Нулевой спрос",0,""),IF(AH436&lt;0,IF('Настройки'!$B$10="Исключить","",IF('Настройки'!$B$10="Абсолютные значения",ABS(AH436),AH436)),AH436)))</x:f>
      </x:c>
      <x:c r="CL436" s="50" t="str">
        <x:f>IF(30&gt;'Настройки'!$B$3,"",IF(ISBLANK(AI436),IF('Настройки'!$B$9="Нулевой спрос",0,""),IF(AI436&lt;0,IF('Настройки'!$B$10="Исключить","",IF('Настройки'!$B$10="Абсолютные значения",ABS(AI436),AI436)),AI436)))</x:f>
      </x:c>
      <x:c r="CM436" s="50" t="str">
        <x:f>IF(31&gt;'Настройки'!$B$3,"",IF(ISBLANK(AJ436),IF('Настройки'!$B$9="Нулевой спрос",0,""),IF(AJ436&lt;0,IF('Настройки'!$B$10="Исключить","",IF('Настройки'!$B$10="Абсолютные значения",ABS(AJ436),AJ436)),AJ436)))</x:f>
      </x:c>
      <x:c r="CN436" s="50" t="str">
        <x:f>IF(32&gt;'Настройки'!$B$3,"",IF(ISBLANK(AK436),IF('Настройки'!$B$9="Нулевой спрос",0,""),IF(AK436&lt;0,IF('Настройки'!$B$10="Исключить","",IF('Настройки'!$B$10="Абсолютные значения",ABS(AK436),AK436)),AK436)))</x:f>
      </x:c>
      <x:c r="CO436" s="50" t="str">
        <x:f>IF(33&gt;'Настройки'!$B$3,"",IF(ISBLANK(AL436),IF('Настройки'!$B$9="Нулевой спрос",0,""),IF(AL436&lt;0,IF('Настройки'!$B$10="Исключить","",IF('Настройки'!$B$10="Абсолютные значения",ABS(AL436),AL436)),AL436)))</x:f>
      </x:c>
      <x:c r="CP436" s="50" t="str">
        <x:f>IF(34&gt;'Настройки'!$B$3,"",IF(ISBLANK(AM436),IF('Настройки'!$B$9="Нулевой спрос",0,""),IF(AM436&lt;0,IF('Настройки'!$B$10="Исключить","",IF('Настройки'!$B$10="Абсолютные значения",ABS(AM436),AM436)),AM436)))</x:f>
      </x:c>
      <x:c r="CQ436" s="50" t="str">
        <x:f>IF(35&gt;'Настройки'!$B$3,"",IF(ISBLANK(AN436),IF('Настройки'!$B$9="Нулевой спрос",0,""),IF(AN436&lt;0,IF('Настройки'!$B$10="Исключить","",IF('Настройки'!$B$10="Абсолютные значения",ABS(AN436),AN436)),AN436)))</x:f>
      </x:c>
      <x:c r="CR436" s="50" t="str">
        <x:f>IF(36&gt;'Настройки'!$B$3,"",IF(ISBLANK(AO436),IF('Настройки'!$B$9="Нулевой спрос",0,""),IF(AO436&lt;0,IF('Настройки'!$B$10="Исключить","",IF('Настройки'!$B$10="Абсолютные значения",ABS(AO436),AO436)),AO436)))</x:f>
      </x:c>
      <x:c r="CS436" s="50" t="str">
        <x:f>IF(OR(1&gt;'Настройки'!$B$3,ISBLANK(BI436),BI436=0),"",BI436)</x:f>
      </x:c>
      <x:c r="CT436" s="50" t="str">
        <x:f>IF(OR(2&gt;'Настройки'!$B$3,ISBLANK(BJ436),BJ436=0),"",BJ436)</x:f>
      </x:c>
      <x:c r="CU436" s="50" t="str">
        <x:f>IF(OR(3&gt;'Настройки'!$B$3,ISBLANK(BK436),BK436=0),"",BK436)</x:f>
      </x:c>
      <x:c r="CV436" s="50" t="str">
        <x:f>IF(OR(4&gt;'Настройки'!$B$3,ISBLANK(BL436),BL436=0),"",BL436)</x:f>
      </x:c>
      <x:c r="CW436" s="50" t="str">
        <x:f>IF(OR(5&gt;'Настройки'!$B$3,ISBLANK(BM436),BM436=0),"",BM436)</x:f>
      </x:c>
      <x:c r="CX436" s="50" t="str">
        <x:f>IF(OR(6&gt;'Настройки'!$B$3,ISBLANK(BN436),BN436=0),"",BN436)</x:f>
      </x:c>
      <x:c r="CY436" s="50" t="str">
        <x:f>IF(OR(7&gt;'Настройки'!$B$3,ISBLANK(BO436),BO436=0),"",BO436)</x:f>
      </x:c>
      <x:c r="CZ436" s="50" t="str">
        <x:f>IF(OR(8&gt;'Настройки'!$B$3,ISBLANK(BP436),BP436=0),"",BP436)</x:f>
      </x:c>
      <x:c r="DA436" s="50" t="str">
        <x:f>IF(OR(9&gt;'Настройки'!$B$3,ISBLANK(BQ436),BQ436=0),"",BQ436)</x:f>
      </x:c>
      <x:c r="DB436" s="50" t="str">
        <x:f>IF(OR(10&gt;'Настройки'!$B$3,ISBLANK(BR436),BR436=0),"",BR436)</x:f>
      </x:c>
      <x:c r="DC436" s="50" t="str">
        <x:f>IF(OR(11&gt;'Настройки'!$B$3,ISBLANK(BS436),BS436=0),"",BS436)</x:f>
      </x:c>
      <x:c r="DD436" s="50" t="str">
        <x:f>IF(OR(12&gt;'Настройки'!$B$3,ISBLANK(BT436),BT436=0),"",BT436)</x:f>
      </x:c>
      <x:c r="DE436" s="50" t="str">
        <x:f>IF(OR(13&gt;'Настройки'!$B$3,ISBLANK(BU436),BU436=0),"",BU436)</x:f>
      </x:c>
      <x:c r="DF436" s="50" t="str">
        <x:f>IF(OR(14&gt;'Настройки'!$B$3,ISBLANK(BV436),BV436=0),"",BV436)</x:f>
      </x:c>
      <x:c r="DG436" s="50" t="str">
        <x:f>IF(OR(15&gt;'Настройки'!$B$3,ISBLANK(BW436),BW436=0),"",BW436)</x:f>
      </x:c>
      <x:c r="DH436" s="50" t="str">
        <x:f>IF(OR(16&gt;'Настройки'!$B$3,ISBLANK(BX436),BX436=0),"",BX436)</x:f>
      </x:c>
      <x:c r="DI436" s="50" t="str">
        <x:f>IF(OR(17&gt;'Настройки'!$B$3,ISBLANK(BY436),BY436=0),"",BY436)</x:f>
      </x:c>
      <x:c r="DJ436" s="50" t="str">
        <x:f>IF(OR(18&gt;'Настройки'!$B$3,ISBLANK(BZ436),BZ436=0),"",BZ436)</x:f>
      </x:c>
      <x:c r="DK436" s="50" t="str">
        <x:f>IF(OR(19&gt;'Настройки'!$B$3,ISBLANK(CA436),CA436=0),"",CA436)</x:f>
      </x:c>
      <x:c r="DL436" s="50" t="str">
        <x:f>IF(OR(20&gt;'Настройки'!$B$3,ISBLANK(CB436),CB436=0),"",CB436)</x:f>
      </x:c>
      <x:c r="DM436" s="50" t="str">
        <x:f>IF(OR(21&gt;'Настройки'!$B$3,ISBLANK(CC436),CC436=0),"",CC436)</x:f>
      </x:c>
      <x:c r="DN436" s="50" t="str">
        <x:f>IF(OR(22&gt;'Настройки'!$B$3,ISBLANK(CD436),CD436=0),"",CD436)</x:f>
      </x:c>
      <x:c r="DO436" s="50" t="str">
        <x:f>IF(OR(23&gt;'Настройки'!$B$3,ISBLANK(CE436),CE436=0),"",CE436)</x:f>
      </x:c>
      <x:c r="DP436" s="50" t="str">
        <x:f>IF(OR(24&gt;'Настройки'!$B$3,ISBLANK(CF436),CF436=0),"",CF436)</x:f>
      </x:c>
      <x:c r="DQ436" s="50" t="str">
        <x:f>IF(OR(25&gt;'Настройки'!$B$3,ISBLANK(CG436),CG436=0),"",CG436)</x:f>
      </x:c>
      <x:c r="DR436" s="50" t="str">
        <x:f>IF(OR(26&gt;'Настройки'!$B$3,ISBLANK(CH436),CH436=0),"",CH436)</x:f>
      </x:c>
      <x:c r="DS436" s="50" t="str">
        <x:f>IF(OR(27&gt;'Настройки'!$B$3,ISBLANK(CI436),CI436=0),"",CI436)</x:f>
      </x:c>
      <x:c r="DT436" s="50" t="str">
        <x:f>IF(OR(28&gt;'Настройки'!$B$3,ISBLANK(CJ436),CJ436=0),"",CJ436)</x:f>
      </x:c>
      <x:c r="DU436" s="50" t="str">
        <x:f>IF(OR(29&gt;'Настройки'!$B$3,ISBLANK(CK436),CK436=0),"",CK436)</x:f>
      </x:c>
      <x:c r="DV436" s="50" t="str">
        <x:f>IF(OR(30&gt;'Настройки'!$B$3,ISBLANK(CL436),CL436=0),"",CL436)</x:f>
      </x:c>
      <x:c r="DW436" s="50" t="str">
        <x:f>IF(OR(31&gt;'Настройки'!$B$3,ISBLANK(CM436),CM436=0),"",CM436)</x:f>
      </x:c>
      <x:c r="DX436" s="50" t="str">
        <x:f>IF(OR(32&gt;'Настройки'!$B$3,ISBLANK(CN436),CN436=0),"",CN436)</x:f>
      </x:c>
      <x:c r="DY436" s="50" t="str">
        <x:f>IF(OR(33&gt;'Настройки'!$B$3,ISBLANK(CO436),CO436=0),"",CO436)</x:f>
      </x:c>
      <x:c r="DZ436" s="50" t="str">
        <x:f>IF(OR(34&gt;'Настройки'!$B$3,ISBLANK(CP436),CP436=0),"",CP436)</x:f>
      </x:c>
      <x:c r="EA436" s="50" t="str">
        <x:f>IF(OR(35&gt;'Настройки'!$B$3,ISBLANK(CQ436),CQ436=0),"",CQ436)</x:f>
      </x:c>
      <x:c r="EB436" s="50" t="str">
        <x:f>IF(OR(36&gt;'Настройки'!$B$3,ISBLANK(CR436),CR436=0),"",CR436)</x:f>
      </x:c>
      <x:c r="EC436" s="50" t="str">
        <x:f>IF(A436="","",IF(OR(BB436="AZ",BB436="BZ"),10000+ROW(),IF(AZ436&gt;'Настройки'!$B$11,20000+ROW(),IF(BF436&lt;&gt;"Обычный",30000+ROW(),IF(AX436&lt;=0,40000+ROW(),"")))))</x:f>
      </x:c>
      <x:c r="ED436" s="50" t="str">
        <x:f>IF(EC436="","",COUNTIFS($EC$2:$EC$1001,"&gt;0",$EC$2:$EC$1001,"&lt;"&amp;EC436)+1)</x:f>
      </x:c>
    </x:row>
    <x:row r="437">
      <x:c r="A437" s="115"/>
      <x:c r="B437" s="115"/>
      <x:c r="C437" s="115"/>
      <x:c r="D437" s="118"/>
      <x:c r="E437" s="118"/>
      <x:c r="F437" s="118"/>
      <x:c r="G437" s="118"/>
      <x:c r="H437" s="118"/>
      <x:c r="I437" s="118"/>
      <x:c r="J437" s="118"/>
      <x:c r="K437" s="118"/>
      <x:c r="L437" s="118"/>
      <x:c r="M437" s="118"/>
      <x:c r="N437" s="118"/>
      <x:c r="O437" s="118"/>
      <x:c r="P437" s="118"/>
      <x:c r="Q437" s="118"/>
      <x:c r="R437" s="118"/>
      <x:c r="S437" s="118"/>
      <x:c r="T437" s="118"/>
      <x:c r="U437" s="118"/>
      <x:c r="V437" s="118"/>
      <x:c r="W437" s="118"/>
      <x:c r="X437" s="118"/>
      <x:c r="Y437" s="118"/>
      <x:c r="Z437" s="118"/>
      <x:c r="AA437" s="118"/>
      <x:c r="AB437" s="118"/>
      <x:c r="AC437" s="118"/>
      <x:c r="AD437" s="118"/>
      <x:c r="AE437" s="118"/>
      <x:c r="AF437" s="118"/>
      <x:c r="AG437" s="118"/>
      <x:c r="AH437" s="118"/>
      <x:c r="AI437" s="118"/>
      <x:c r="AJ437" s="118"/>
      <x:c r="AK437" s="118"/>
      <x:c r="AL437" s="118"/>
      <x:c r="AM437" s="118"/>
      <x:c r="AN437" s="118"/>
      <x:c r="AO437" s="118"/>
      <x:c r="AP437" s="115"/>
      <x:c r="AQ437" s="49" t="str">
        <x:f>IF(A437="","",COUNT(BI437:INDEX(BI437:CR437,1,'Настройки'!$B$3)))</x:f>
      </x:c>
      <x:c r="AR437" s="49" t="str">
        <x:f>IF(A437="","",SUM(BI437:INDEX(BI437:CR437,1,'Настройки'!$B$3)))</x:f>
      </x:c>
      <x:c r="AS437" s="58" t="str">
        <x:f>IF(A437="","",IF('Настройки'!$B$4="Стоимость потребления",AR437*D437,IF('Настройки'!$B$4="Количество",AR437,E437)))</x:f>
      </x:c>
      <x:c r="AT437" s="61" t="str">
        <x:f>IF(OR(A437="",AS437&lt;0,SUM($AS$2:$AS$1001)&lt;=0),"",AS437/SUM($AS$2:$AS$1001))</x:f>
      </x:c>
      <x:c r="AU437" s="61" t="str">
        <x:f>IF(OR(A437="",AS437&lt;0,SUM($AS$2:$AS$1001)&lt;=0),"",SUMIFS($AS$2:$AS$1001,$AS$2:$AS$1001,"&gt;"&amp;AS437)/SUM($AS$2:$AS$1001))</x:f>
      </x:c>
      <x:c r="AV437" s="61" t="str">
        <x:f>IF(OR(A437="",AS437&lt;0,SUM($AS$2:$AS$1001)&lt;=0),"",SUMIFS($AS$2:$AS$1001,$AS$2:$AS$1001,"&gt;="&amp;AS437)/SUM($AS$2:$AS$1001))</x:f>
      </x:c>
      <x:c r="AW437" s="49" t="str">
        <x:f>IF(A437="","",IF(SUM($AS$2:$AS$1001)&lt;=0,"Не определён",IF(AS437&lt;0,"Исключение",IF(AU437&lt;'Настройки'!$B$5,"A",IF(AU437&lt;'Настройки'!$B$6,"B","C")))))</x:f>
      </x:c>
      <x:c r="AX437" s="58" t="str">
        <x:f>IF(A437="","",IF(AQ437=0,"",AVERAGE(BI437:INDEX(BI437:CR437,1,'Настройки'!$B$3))))</x:f>
      </x:c>
      <x:c r="AY437" s="58" t="str">
        <x:f>IF(OR(A437="",AQ437=0),"",STDEVP(BI437:INDEX(BI437:CR437,1,'Настройки'!$B$3)))</x:f>
      </x:c>
      <x:c r="AZ437" s="61" t="str">
        <x:f>IF(OR(A437="",AQ437&lt;'Настройки'!$B$12,AX437&lt;=0,AND('Настройки'!$B$10="Блокировать",COUNTIF(F437:INDEX(F437:AO437,1,'Настройки'!$B$3),"&lt;0")&gt;0)),"",AY437/ABS(AX437))</x:f>
      </x:c>
      <x:c r="BA437" s="49" t="str">
        <x:f>IF(A437="","",IF(AND('Настройки'!$B$10="Блокировать",COUNTIF(F437:INDEX(F437:AO437,1,'Настройки'!$B$3),"&lt;0")&gt;0),"Не определён",IF(AQ437&lt;'Настройки'!$B$12,"Не определён",IF(AX437=0,"Нет спроса",IF(AX437&lt;0,"Не определён",IF(AZ437&lt;='Настройки'!$B$7,"X",IF(AZ437&lt;='Настройки'!$B$8,"Y","Z")))))))</x:f>
      </x:c>
      <x:c r="BB437" s="49" t="str">
        <x:f>IF(OR(A437="",LEN(AW437)&lt;&gt;1,LEN(BA437)&lt;&gt;1),"",AW437&amp;BA437)</x:f>
      </x:c>
      <x:c r="BC437" s="61" t="str">
        <x:f>IF(OR(A437="",AQ437=0),"",(COUNT(BI437:INDEX(BI437:CR437,1,'Настройки'!$B$3))-COUNT(CS437:INDEX(CS437:EB437,1,'Настройки'!$B$3)))/AQ437)</x:f>
      </x:c>
      <x:c r="BD437" s="64" t="str">
        <x:f>IF(OR(A437="",COUNT(CS437:INDEX(CS437:EB437,1,'Настройки'!$B$3))=0),"",AQ437/COUNT(CS437:INDEX(CS437:EB437,1,'Настройки'!$B$3)))</x:f>
      </x:c>
      <x:c r="BE437" s="64" t="str">
        <x:f>IF(OR(A437="",COUNT(CS437:INDEX(CS437:EB437,1,'Настройки'!$B$3))=0),"",IF(AVERAGE(CS437:INDEX(CS437:EB437,1,'Настройки'!$B$3))=0,"",(STDEVP(CS437:INDEX(CS437:EB437,1,'Настройки'!$B$3))/ABS(AVERAGE(CS437:INDEX(CS437:EB437,1,'Настройки'!$B$3))))^2))</x:f>
      </x:c>
      <x:c r="BF437" s="49" t="str">
        <x:f>IF(A437="","",IF(AQ437&lt;3,"Недостаточно",IF(AQ437&lt;6,"Предварительный","Обычный")))</x:f>
      </x:c>
      <x:c r="BG437" s="49" t="str">
        <x:f>IF(A437="","",IF(COUNTIF(F437:INDEX(F437:AO437,1,'Настройки'!$B$3),"&lt;0")&gt;0,IF('Настройки'!$B$10="Блокировать","Отрицательный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"),"")&amp;IF(AQ437&lt;3,"Недостаточно истории. ",IF(AQ437&lt;6,"Предварительная классификация. ",""))&amp;IF(AX437=0,"Нет спроса за горизонт. ","")&amp;IF(AZ437&gt;'Настройки'!$B$11,"Экстремальная вариативность. ",""))</x:f>
      </x:c>
      <x:c r="BH437" s="49" t="str">
        <x:f>IF(A437="","",IFERROR(VLOOKUP(BB437,'Настройки'!$D$3:$E$11,2,FALSE),"Сначала проверьте исходные данные и историю спроса.")&amp;" Уточните срок поставки, MOQ и критичность.")</x:f>
      </x:c>
      <x:c r="BI437" s="50" t="str">
        <x:f>IF(1&gt;'Настройки'!$B$3,"",IF(ISBLANK(F437),IF('Настройки'!$B$9="Нулевой спрос",0,""),IF(F437&lt;0,IF('Настройки'!$B$10="Исключить","",IF('Настройки'!$B$10="Абсолютные значения",ABS(F437),F437)),F437)))</x:f>
      </x:c>
      <x:c r="BJ437" s="50" t="str">
        <x:f>IF(2&gt;'Настройки'!$B$3,"",IF(ISBLANK(G437),IF('Настройки'!$B$9="Нулевой спрос",0,""),IF(G437&lt;0,IF('Настройки'!$B$10="Исключить","",IF('Настройки'!$B$10="Абсолютные значения",ABS(G437),G437)),G437)))</x:f>
      </x:c>
      <x:c r="BK437" s="50" t="str">
        <x:f>IF(3&gt;'Настройки'!$B$3,"",IF(ISBLANK(H437),IF('Настройки'!$B$9="Нулевой спрос",0,""),IF(H437&lt;0,IF('Настройки'!$B$10="Исключить","",IF('Настройки'!$B$10="Абсолютные значения",ABS(H437),H437)),H437)))</x:f>
      </x:c>
      <x:c r="BL437" s="50" t="str">
        <x:f>IF(4&gt;'Настройки'!$B$3,"",IF(ISBLANK(I437),IF('Настройки'!$B$9="Нулевой спрос",0,""),IF(I437&lt;0,IF('Настройки'!$B$10="Исключить","",IF('Настройки'!$B$10="Абсолютные значения",ABS(I437),I437)),I437)))</x:f>
      </x:c>
      <x:c r="BM437" s="50" t="str">
        <x:f>IF(5&gt;'Настройки'!$B$3,"",IF(ISBLANK(J437),IF('Настройки'!$B$9="Нулевой спрос",0,""),IF(J437&lt;0,IF('Настройки'!$B$10="Исключить","",IF('Настройки'!$B$10="Абсолютные значения",ABS(J437),J437)),J437)))</x:f>
      </x:c>
      <x:c r="BN437" s="50" t="str">
        <x:f>IF(6&gt;'Настройки'!$B$3,"",IF(ISBLANK(K437),IF('Настройки'!$B$9="Нулевой спрос",0,""),IF(K437&lt;0,IF('Настройки'!$B$10="Исключить","",IF('Настройки'!$B$10="Абсолютные значения",ABS(K437),K437)),K437)))</x:f>
      </x:c>
      <x:c r="BO437" s="50" t="str">
        <x:f>IF(7&gt;'Настройки'!$B$3,"",IF(ISBLANK(L437),IF('Настройки'!$B$9="Нулевой спрос",0,""),IF(L437&lt;0,IF('Настройки'!$B$10="Исключить","",IF('Настройки'!$B$10="Абсолютные значения",ABS(L437),L437)),L437)))</x:f>
      </x:c>
      <x:c r="BP437" s="50" t="str">
        <x:f>IF(8&gt;'Настройки'!$B$3,"",IF(ISBLANK(M437),IF('Настройки'!$B$9="Нулевой спрос",0,""),IF(M437&lt;0,IF('Настройки'!$B$10="Исключить","",IF('Настройки'!$B$10="Абсолютные значения",ABS(M437),M437)),M437)))</x:f>
      </x:c>
      <x:c r="BQ437" s="50" t="str">
        <x:f>IF(9&gt;'Настройки'!$B$3,"",IF(ISBLANK(N437),IF('Настройки'!$B$9="Нулевой спрос",0,""),IF(N437&lt;0,IF('Настройки'!$B$10="Исключить","",IF('Настройки'!$B$10="Абсолютные значения",ABS(N437),N437)),N437)))</x:f>
      </x:c>
      <x:c r="BR437" s="50" t="str">
        <x:f>IF(10&gt;'Настройки'!$B$3,"",IF(ISBLANK(O437),IF('Настройки'!$B$9="Нулевой спрос",0,""),IF(O437&lt;0,IF('Настройки'!$B$10="Исключить","",IF('Настройки'!$B$10="Абсолютные значения",ABS(O437),O437)),O437)))</x:f>
      </x:c>
      <x:c r="BS437" s="50" t="str">
        <x:f>IF(11&gt;'Настройки'!$B$3,"",IF(ISBLANK(P437),IF('Настройки'!$B$9="Нулевой спрос",0,""),IF(P437&lt;0,IF('Настройки'!$B$10="Исключить","",IF('Настройки'!$B$10="Абсолютные значения",ABS(P437),P437)),P437)))</x:f>
      </x:c>
      <x:c r="BT437" s="50" t="str">
        <x:f>IF(12&gt;'Настройки'!$B$3,"",IF(ISBLANK(Q437),IF('Настройки'!$B$9="Нулевой спрос",0,""),IF(Q437&lt;0,IF('Настройки'!$B$10="Исключить","",IF('Настройки'!$B$10="Абсолютные значения",ABS(Q437),Q437)),Q437)))</x:f>
      </x:c>
      <x:c r="BU437" s="50" t="str">
        <x:f>IF(13&gt;'Настройки'!$B$3,"",IF(ISBLANK(R437),IF('Настройки'!$B$9="Нулевой спрос",0,""),IF(R437&lt;0,IF('Настройки'!$B$10="Исключить","",IF('Настройки'!$B$10="Абсолютные значения",ABS(R437),R437)),R437)))</x:f>
      </x:c>
      <x:c r="BV437" s="50" t="str">
        <x:f>IF(14&gt;'Настройки'!$B$3,"",IF(ISBLANK(S437),IF('Настройки'!$B$9="Нулевой спрос",0,""),IF(S437&lt;0,IF('Настройки'!$B$10="Исключить","",IF('Настройки'!$B$10="Абсолютные значения",ABS(S437),S437)),S437)))</x:f>
      </x:c>
      <x:c r="BW437" s="50" t="str">
        <x:f>IF(15&gt;'Настройки'!$B$3,"",IF(ISBLANK(T437),IF('Настройки'!$B$9="Нулевой спрос",0,""),IF(T437&lt;0,IF('Настройки'!$B$10="Исключить","",IF('Настройки'!$B$10="Абсолютные значения",ABS(T437),T437)),T437)))</x:f>
      </x:c>
      <x:c r="BX437" s="50" t="str">
        <x:f>IF(16&gt;'Настройки'!$B$3,"",IF(ISBLANK(U437),IF('Настройки'!$B$9="Нулевой спрос",0,""),IF(U437&lt;0,IF('Настройки'!$B$10="Исключить","",IF('Настройки'!$B$10="Абсолютные значения",ABS(U437),U437)),U437)))</x:f>
      </x:c>
      <x:c r="BY437" s="50" t="str">
        <x:f>IF(17&gt;'Настройки'!$B$3,"",IF(ISBLANK(V437),IF('Настройки'!$B$9="Нулевой спрос",0,""),IF(V437&lt;0,IF('Настройки'!$B$10="Исключить","",IF('Настройки'!$B$10="Абсолютные значения",ABS(V437),V437)),V437)))</x:f>
      </x:c>
      <x:c r="BZ437" s="50" t="str">
        <x:f>IF(18&gt;'Настройки'!$B$3,"",IF(ISBLANK(W437),IF('Настройки'!$B$9="Нулевой спрос",0,""),IF(W437&lt;0,IF('Настройки'!$B$10="Исключить","",IF('Настройки'!$B$10="Абсолютные значения",ABS(W437),W437)),W437)))</x:f>
      </x:c>
      <x:c r="CA437" s="50" t="str">
        <x:f>IF(19&gt;'Настройки'!$B$3,"",IF(ISBLANK(X437),IF('Настройки'!$B$9="Нулевой спрос",0,""),IF(X437&lt;0,IF('Настройки'!$B$10="Исключить","",IF('Настройки'!$B$10="Абсолютные значения",ABS(X437),X437)),X437)))</x:f>
      </x:c>
      <x:c r="CB437" s="50" t="str">
        <x:f>IF(20&gt;'Настройки'!$B$3,"",IF(ISBLANK(Y437),IF('Настройки'!$B$9="Нулевой спрос",0,""),IF(Y437&lt;0,IF('Настройки'!$B$10="Исключить","",IF('Настройки'!$B$10="Абсолютные значения",ABS(Y437),Y437)),Y437)))</x:f>
      </x:c>
      <x:c r="CC437" s="50" t="str">
        <x:f>IF(21&gt;'Настройки'!$B$3,"",IF(ISBLANK(Z437),IF('Настройки'!$B$9="Нулевой спрос",0,""),IF(Z437&lt;0,IF('Настройки'!$B$10="Исключить","",IF('Настройки'!$B$10="Абсолютные значения",ABS(Z437),Z437)),Z437)))</x:f>
      </x:c>
      <x:c r="CD437" s="50" t="str">
        <x:f>IF(22&gt;'Настройки'!$B$3,"",IF(ISBLANK(AA437),IF('Настройки'!$B$9="Нулевой спрос",0,""),IF(AA437&lt;0,IF('Настройки'!$B$10="Исключить","",IF('Настройки'!$B$10="Абсолютные значения",ABS(AA437),AA437)),AA437)))</x:f>
      </x:c>
      <x:c r="CE437" s="50" t="str">
        <x:f>IF(23&gt;'Настройки'!$B$3,"",IF(ISBLANK(AB437),IF('Настройки'!$B$9="Нулевой спрос",0,""),IF(AB437&lt;0,IF('Настройки'!$B$10="Исключить","",IF('Настройки'!$B$10="Абсолютные значения",ABS(AB437),AB437)),AB437)))</x:f>
      </x:c>
      <x:c r="CF437" s="50" t="str">
        <x:f>IF(24&gt;'Настройки'!$B$3,"",IF(ISBLANK(AC437),IF('Настройки'!$B$9="Нулевой спрос",0,""),IF(AC437&lt;0,IF('Настройки'!$B$10="Исключить","",IF('Настройки'!$B$10="Абсолютные значения",ABS(AC437),AC437)),AC437)))</x:f>
      </x:c>
      <x:c r="CG437" s="50" t="str">
        <x:f>IF(25&gt;'Настройки'!$B$3,"",IF(ISBLANK(AD437),IF('Настройки'!$B$9="Нулевой спрос",0,""),IF(AD437&lt;0,IF('Настройки'!$B$10="Исключить","",IF('Настройки'!$B$10="Абсолютные значения",ABS(AD437),AD437)),AD437)))</x:f>
      </x:c>
      <x:c r="CH437" s="50" t="str">
        <x:f>IF(26&gt;'Настройки'!$B$3,"",IF(ISBLANK(AE437),IF('Настройки'!$B$9="Нулевой спрос",0,""),IF(AE437&lt;0,IF('Настройки'!$B$10="Исключить","",IF('Настройки'!$B$10="Абсолютные значения",ABS(AE437),AE437)),AE437)))</x:f>
      </x:c>
      <x:c r="CI437" s="50" t="str">
        <x:f>IF(27&gt;'Настройки'!$B$3,"",IF(ISBLANK(AF437),IF('Настройки'!$B$9="Нулевой спрос",0,""),IF(AF437&lt;0,IF('Настройки'!$B$10="Исключить","",IF('Настройки'!$B$10="Абсолютные значения",ABS(AF437),AF437)),AF437)))</x:f>
      </x:c>
      <x:c r="CJ437" s="50" t="str">
        <x:f>IF(28&gt;'Настройки'!$B$3,"",IF(ISBLANK(AG437),IF('Настройки'!$B$9="Нулевой спрос",0,""),IF(AG437&lt;0,IF('Настройки'!$B$10="Исключить","",IF('Настройки'!$B$10="Абсолютные значения",ABS(AG437),AG437)),AG437)))</x:f>
      </x:c>
      <x:c r="CK437" s="50" t="str">
        <x:f>IF(29&gt;'Настройки'!$B$3,"",IF(ISBLANK(AH437),IF('Настройки'!$B$9="Нулевой спрос",0,""),IF(AH437&lt;0,IF('Настройки'!$B$10="Исключить","",IF('Настройки'!$B$10="Абсолютные значения",ABS(AH437),AH437)),AH437)))</x:f>
      </x:c>
      <x:c r="CL437" s="50" t="str">
        <x:f>IF(30&gt;'Настройки'!$B$3,"",IF(ISBLANK(AI437),IF('Настройки'!$B$9="Нулевой спрос",0,""),IF(AI437&lt;0,IF('Настройки'!$B$10="Исключить","",IF('Настройки'!$B$10="Абсолютные значения",ABS(AI437),AI437)),AI437)))</x:f>
      </x:c>
      <x:c r="CM437" s="50" t="str">
        <x:f>IF(31&gt;'Настройки'!$B$3,"",IF(ISBLANK(AJ437),IF('Настройки'!$B$9="Нулевой спрос",0,""),IF(AJ437&lt;0,IF('Настройки'!$B$10="Исключить","",IF('Настройки'!$B$10="Абсолютные значения",ABS(AJ437),AJ437)),AJ437)))</x:f>
      </x:c>
      <x:c r="CN437" s="50" t="str">
        <x:f>IF(32&gt;'Настройки'!$B$3,"",IF(ISBLANK(AK437),IF('Настройки'!$B$9="Нулевой спрос",0,""),IF(AK437&lt;0,IF('Настройки'!$B$10="Исключить","",IF('Настройки'!$B$10="Абсолютные значения",ABS(AK437),AK437)),AK437)))</x:f>
      </x:c>
      <x:c r="CO437" s="50" t="str">
        <x:f>IF(33&gt;'Настройки'!$B$3,"",IF(ISBLANK(AL437),IF('Настройки'!$B$9="Нулевой спрос",0,""),IF(AL437&lt;0,IF('Настройки'!$B$10="Исключить","",IF('Настройки'!$B$10="Абсолютные значения",ABS(AL437),AL437)),AL437)))</x:f>
      </x:c>
      <x:c r="CP437" s="50" t="str">
        <x:f>IF(34&gt;'Настройки'!$B$3,"",IF(ISBLANK(AM437),IF('Настройки'!$B$9="Нулевой спрос",0,""),IF(AM437&lt;0,IF('Настройки'!$B$10="Исключить","",IF('Настройки'!$B$10="Абсолютные значения",ABS(AM437),AM437)),AM437)))</x:f>
      </x:c>
      <x:c r="CQ437" s="50" t="str">
        <x:f>IF(35&gt;'Настройки'!$B$3,"",IF(ISBLANK(AN437),IF('Настройки'!$B$9="Нулевой спрос",0,""),IF(AN437&lt;0,IF('Настройки'!$B$10="Исключить","",IF('Настройки'!$B$10="Абсолютные значения",ABS(AN437),AN437)),AN437)))</x:f>
      </x:c>
      <x:c r="CR437" s="50" t="str">
        <x:f>IF(36&gt;'Настройки'!$B$3,"",IF(ISBLANK(AO437),IF('Настройки'!$B$9="Нулевой спрос",0,""),IF(AO437&lt;0,IF('Настройки'!$B$10="Исключить","",IF('Настройки'!$B$10="Абсолютные значения",ABS(AO437),AO437)),AO437)))</x:f>
      </x:c>
      <x:c r="CS437" s="50" t="str">
        <x:f>IF(OR(1&gt;'Настройки'!$B$3,ISBLANK(BI437),BI437=0),"",BI437)</x:f>
      </x:c>
      <x:c r="CT437" s="50" t="str">
        <x:f>IF(OR(2&gt;'Настройки'!$B$3,ISBLANK(BJ437),BJ437=0),"",BJ437)</x:f>
      </x:c>
      <x:c r="CU437" s="50" t="str">
        <x:f>IF(OR(3&gt;'Настройки'!$B$3,ISBLANK(BK437),BK437=0),"",BK437)</x:f>
      </x:c>
      <x:c r="CV437" s="50" t="str">
        <x:f>IF(OR(4&gt;'Настройки'!$B$3,ISBLANK(BL437),BL437=0),"",BL437)</x:f>
      </x:c>
      <x:c r="CW437" s="50" t="str">
        <x:f>IF(OR(5&gt;'Настройки'!$B$3,ISBLANK(BM437),BM437=0),"",BM437)</x:f>
      </x:c>
      <x:c r="CX437" s="50" t="str">
        <x:f>IF(OR(6&gt;'Настройки'!$B$3,ISBLANK(BN437),BN437=0),"",BN437)</x:f>
      </x:c>
      <x:c r="CY437" s="50" t="str">
        <x:f>IF(OR(7&gt;'Настройки'!$B$3,ISBLANK(BO437),BO437=0),"",BO437)</x:f>
      </x:c>
      <x:c r="CZ437" s="50" t="str">
        <x:f>IF(OR(8&gt;'Настройки'!$B$3,ISBLANK(BP437),BP437=0),"",BP437)</x:f>
      </x:c>
      <x:c r="DA437" s="50" t="str">
        <x:f>IF(OR(9&gt;'Настройки'!$B$3,ISBLANK(BQ437),BQ437=0),"",BQ437)</x:f>
      </x:c>
      <x:c r="DB437" s="50" t="str">
        <x:f>IF(OR(10&gt;'Настройки'!$B$3,ISBLANK(BR437),BR437=0),"",BR437)</x:f>
      </x:c>
      <x:c r="DC437" s="50" t="str">
        <x:f>IF(OR(11&gt;'Настройки'!$B$3,ISBLANK(BS437),BS437=0),"",BS437)</x:f>
      </x:c>
      <x:c r="DD437" s="50" t="str">
        <x:f>IF(OR(12&gt;'Настройки'!$B$3,ISBLANK(BT437),BT437=0),"",BT437)</x:f>
      </x:c>
      <x:c r="DE437" s="50" t="str">
        <x:f>IF(OR(13&gt;'Настройки'!$B$3,ISBLANK(BU437),BU437=0),"",BU437)</x:f>
      </x:c>
      <x:c r="DF437" s="50" t="str">
        <x:f>IF(OR(14&gt;'Настройки'!$B$3,ISBLANK(BV437),BV437=0),"",BV437)</x:f>
      </x:c>
      <x:c r="DG437" s="50" t="str">
        <x:f>IF(OR(15&gt;'Настройки'!$B$3,ISBLANK(BW437),BW437=0),"",BW437)</x:f>
      </x:c>
      <x:c r="DH437" s="50" t="str">
        <x:f>IF(OR(16&gt;'Настройки'!$B$3,ISBLANK(BX437),BX437=0),"",BX437)</x:f>
      </x:c>
      <x:c r="DI437" s="50" t="str">
        <x:f>IF(OR(17&gt;'Настройки'!$B$3,ISBLANK(BY437),BY437=0),"",BY437)</x:f>
      </x:c>
      <x:c r="DJ437" s="50" t="str">
        <x:f>IF(OR(18&gt;'Настройки'!$B$3,ISBLANK(BZ437),BZ437=0),"",BZ437)</x:f>
      </x:c>
      <x:c r="DK437" s="50" t="str">
        <x:f>IF(OR(19&gt;'Настройки'!$B$3,ISBLANK(CA437),CA437=0),"",CA437)</x:f>
      </x:c>
      <x:c r="DL437" s="50" t="str">
        <x:f>IF(OR(20&gt;'Настройки'!$B$3,ISBLANK(CB437),CB437=0),"",CB437)</x:f>
      </x:c>
      <x:c r="DM437" s="50" t="str">
        <x:f>IF(OR(21&gt;'Настройки'!$B$3,ISBLANK(CC437),CC437=0),"",CC437)</x:f>
      </x:c>
      <x:c r="DN437" s="50" t="str">
        <x:f>IF(OR(22&gt;'Настройки'!$B$3,ISBLANK(CD437),CD437=0),"",CD437)</x:f>
      </x:c>
      <x:c r="DO437" s="50" t="str">
        <x:f>IF(OR(23&gt;'Настройки'!$B$3,ISBLANK(CE437),CE437=0),"",CE437)</x:f>
      </x:c>
      <x:c r="DP437" s="50" t="str">
        <x:f>IF(OR(24&gt;'Настройки'!$B$3,ISBLANK(CF437),CF437=0),"",CF437)</x:f>
      </x:c>
      <x:c r="DQ437" s="50" t="str">
        <x:f>IF(OR(25&gt;'Настройки'!$B$3,ISBLANK(CG437),CG437=0),"",CG437)</x:f>
      </x:c>
      <x:c r="DR437" s="50" t="str">
        <x:f>IF(OR(26&gt;'Настройки'!$B$3,ISBLANK(CH437),CH437=0),"",CH437)</x:f>
      </x:c>
      <x:c r="DS437" s="50" t="str">
        <x:f>IF(OR(27&gt;'Настройки'!$B$3,ISBLANK(CI437),CI437=0),"",CI437)</x:f>
      </x:c>
      <x:c r="DT437" s="50" t="str">
        <x:f>IF(OR(28&gt;'Настройки'!$B$3,ISBLANK(CJ437),CJ437=0),"",CJ437)</x:f>
      </x:c>
      <x:c r="DU437" s="50" t="str">
        <x:f>IF(OR(29&gt;'Настройки'!$B$3,ISBLANK(CK437),CK437=0),"",CK437)</x:f>
      </x:c>
      <x:c r="DV437" s="50" t="str">
        <x:f>IF(OR(30&gt;'Настройки'!$B$3,ISBLANK(CL437),CL437=0),"",CL437)</x:f>
      </x:c>
      <x:c r="DW437" s="50" t="str">
        <x:f>IF(OR(31&gt;'Настройки'!$B$3,ISBLANK(CM437),CM437=0),"",CM437)</x:f>
      </x:c>
      <x:c r="DX437" s="50" t="str">
        <x:f>IF(OR(32&gt;'Настройки'!$B$3,ISBLANK(CN437),CN437=0),"",CN437)</x:f>
      </x:c>
      <x:c r="DY437" s="50" t="str">
        <x:f>IF(OR(33&gt;'Настройки'!$B$3,ISBLANK(CO437),CO437=0),"",CO437)</x:f>
      </x:c>
      <x:c r="DZ437" s="50" t="str">
        <x:f>IF(OR(34&gt;'Настройки'!$B$3,ISBLANK(CP437),CP437=0),"",CP437)</x:f>
      </x:c>
      <x:c r="EA437" s="50" t="str">
        <x:f>IF(OR(35&gt;'Настройки'!$B$3,ISBLANK(CQ437),CQ437=0),"",CQ437)</x:f>
      </x:c>
      <x:c r="EB437" s="50" t="str">
        <x:f>IF(OR(36&gt;'Настройки'!$B$3,ISBLANK(CR437),CR437=0),"",CR437)</x:f>
      </x:c>
      <x:c r="EC437" s="50" t="str">
        <x:f>IF(A437="","",IF(OR(BB437="AZ",BB437="BZ"),10000+ROW(),IF(AZ437&gt;'Настройки'!$B$11,20000+ROW(),IF(BF437&lt;&gt;"Обычный",30000+ROW(),IF(AX437&lt;=0,40000+ROW(),"")))))</x:f>
      </x:c>
      <x:c r="ED437" s="50" t="str">
        <x:f>IF(EC437="","",COUNTIFS($EC$2:$EC$1001,"&gt;0",$EC$2:$EC$1001,"&lt;"&amp;EC437)+1)</x:f>
      </x:c>
    </x:row>
    <x:row r="438">
      <x:c r="A438" s="115"/>
      <x:c r="B438" s="115"/>
      <x:c r="C438" s="115"/>
      <x:c r="D438" s="118"/>
      <x:c r="E438" s="118"/>
      <x:c r="F438" s="118"/>
      <x:c r="G438" s="118"/>
      <x:c r="H438" s="118"/>
      <x:c r="I438" s="118"/>
      <x:c r="J438" s="118"/>
      <x:c r="K438" s="118"/>
      <x:c r="L438" s="118"/>
      <x:c r="M438" s="118"/>
      <x:c r="N438" s="118"/>
      <x:c r="O438" s="118"/>
      <x:c r="P438" s="118"/>
      <x:c r="Q438" s="118"/>
      <x:c r="R438" s="118"/>
      <x:c r="S438" s="118"/>
      <x:c r="T438" s="118"/>
      <x:c r="U438" s="118"/>
      <x:c r="V438" s="118"/>
      <x:c r="W438" s="118"/>
      <x:c r="X438" s="118"/>
      <x:c r="Y438" s="118"/>
      <x:c r="Z438" s="118"/>
      <x:c r="AA438" s="118"/>
      <x:c r="AB438" s="118"/>
      <x:c r="AC438" s="118"/>
      <x:c r="AD438" s="118"/>
      <x:c r="AE438" s="118"/>
      <x:c r="AF438" s="118"/>
      <x:c r="AG438" s="118"/>
      <x:c r="AH438" s="118"/>
      <x:c r="AI438" s="118"/>
      <x:c r="AJ438" s="118"/>
      <x:c r="AK438" s="118"/>
      <x:c r="AL438" s="118"/>
      <x:c r="AM438" s="118"/>
      <x:c r="AN438" s="118"/>
      <x:c r="AO438" s="118"/>
      <x:c r="AP438" s="115"/>
      <x:c r="AQ438" s="49" t="str">
        <x:f>IF(A438="","",COUNT(BI438:INDEX(BI438:CR438,1,'Настройки'!$B$3)))</x:f>
      </x:c>
      <x:c r="AR438" s="49" t="str">
        <x:f>IF(A438="","",SUM(BI438:INDEX(BI438:CR438,1,'Настройки'!$B$3)))</x:f>
      </x:c>
      <x:c r="AS438" s="58" t="str">
        <x:f>IF(A438="","",IF('Настройки'!$B$4="Стоимость потребления",AR438*D438,IF('Настройки'!$B$4="Количество",AR438,E438)))</x:f>
      </x:c>
      <x:c r="AT438" s="61" t="str">
        <x:f>IF(OR(A438="",AS438&lt;0,SUM($AS$2:$AS$1001)&lt;=0),"",AS438/SUM($AS$2:$AS$1001))</x:f>
      </x:c>
      <x:c r="AU438" s="61" t="str">
        <x:f>IF(OR(A438="",AS438&lt;0,SUM($AS$2:$AS$1001)&lt;=0),"",SUMIFS($AS$2:$AS$1001,$AS$2:$AS$1001,"&gt;"&amp;AS438)/SUM($AS$2:$AS$1001))</x:f>
      </x:c>
      <x:c r="AV438" s="61" t="str">
        <x:f>IF(OR(A438="",AS438&lt;0,SUM($AS$2:$AS$1001)&lt;=0),"",SUMIFS($AS$2:$AS$1001,$AS$2:$AS$1001,"&gt;="&amp;AS438)/SUM($AS$2:$AS$1001))</x:f>
      </x:c>
      <x:c r="AW438" s="49" t="str">
        <x:f>IF(A438="","",IF(SUM($AS$2:$AS$1001)&lt;=0,"Не определён",IF(AS438&lt;0,"Исключение",IF(AU438&lt;'Настройки'!$B$5,"A",IF(AU438&lt;'Настройки'!$B$6,"B","C")))))</x:f>
      </x:c>
      <x:c r="AX438" s="58" t="str">
        <x:f>IF(A438="","",IF(AQ438=0,"",AVERAGE(BI438:INDEX(BI438:CR438,1,'Настройки'!$B$3))))</x:f>
      </x:c>
      <x:c r="AY438" s="58" t="str">
        <x:f>IF(OR(A438="",AQ438=0),"",STDEVP(BI438:INDEX(BI438:CR438,1,'Настройки'!$B$3)))</x:f>
      </x:c>
      <x:c r="AZ438" s="61" t="str">
        <x:f>IF(OR(A438="",AQ438&lt;'Настройки'!$B$12,AX438&lt;=0,AND('Настройки'!$B$10="Блокировать",COUNTIF(F438:INDEX(F438:AO438,1,'Настройки'!$B$3),"&lt;0")&gt;0)),"",AY438/ABS(AX438))</x:f>
      </x:c>
      <x:c r="BA438" s="49" t="str">
        <x:f>IF(A438="","",IF(AND('Настройки'!$B$10="Блокировать",COUNTIF(F438:INDEX(F438:AO438,1,'Настройки'!$B$3),"&lt;0")&gt;0),"Не определён",IF(AQ438&lt;'Настройки'!$B$12,"Не определён",IF(AX438=0,"Нет спроса",IF(AX438&lt;0,"Не определён",IF(AZ438&lt;='Настройки'!$B$7,"X",IF(AZ438&lt;='Настройки'!$B$8,"Y","Z")))))))</x:f>
      </x:c>
      <x:c r="BB438" s="49" t="str">
        <x:f>IF(OR(A438="",LEN(AW438)&lt;&gt;1,LEN(BA438)&lt;&gt;1),"",AW438&amp;BA438)</x:f>
      </x:c>
      <x:c r="BC438" s="61" t="str">
        <x:f>IF(OR(A438="",AQ438=0),"",(COUNT(BI438:INDEX(BI438:CR438,1,'Настройки'!$B$3))-COUNT(CS438:INDEX(CS438:EB438,1,'Настройки'!$B$3)))/AQ438)</x:f>
      </x:c>
      <x:c r="BD438" s="64" t="str">
        <x:f>IF(OR(A438="",COUNT(CS438:INDEX(CS438:EB438,1,'Настройки'!$B$3))=0),"",AQ438/COUNT(CS438:INDEX(CS438:EB438,1,'Настройки'!$B$3)))</x:f>
      </x:c>
      <x:c r="BE438" s="64" t="str">
        <x:f>IF(OR(A438="",COUNT(CS438:INDEX(CS438:EB438,1,'Настройки'!$B$3))=0),"",IF(AVERAGE(CS438:INDEX(CS438:EB438,1,'Настройки'!$B$3))=0,"",(STDEVP(CS438:INDEX(CS438:EB438,1,'Настройки'!$B$3))/ABS(AVERAGE(CS438:INDEX(CS438:EB438,1,'Настройки'!$B$3))))^2))</x:f>
      </x:c>
      <x:c r="BF438" s="49" t="str">
        <x:f>IF(A438="","",IF(AQ438&lt;3,"Недостаточно",IF(AQ438&lt;6,"Предварительный","Обычный")))</x:f>
      </x:c>
      <x:c r="BG438" s="49" t="str">
        <x:f>IF(A438="","",IF(COUNTIF(F438:INDEX(F438:AO438,1,'Настройки'!$B$3),"&lt;0")&gt;0,IF('Настройки'!$B$10="Блокировать","Отрицательный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"),"")&amp;IF(AQ438&lt;3,"Недостаточно истории. ",IF(AQ438&lt;6,"Предварительная классификация. ",""))&amp;IF(AX438=0,"Нет спроса за горизонт. ","")&amp;IF(AZ438&gt;'Настройки'!$B$11,"Экстремальная вариативность. ",""))</x:f>
      </x:c>
      <x:c r="BH438" s="49" t="str">
        <x:f>IF(A438="","",IFERROR(VLOOKUP(BB438,'Настройки'!$D$3:$E$11,2,FALSE),"Сначала проверьте исходные данные и историю спроса.")&amp;" Уточните срок поставки, MOQ и критичность.")</x:f>
      </x:c>
      <x:c r="BI438" s="50" t="str">
        <x:f>IF(1&gt;'Настройки'!$B$3,"",IF(ISBLANK(F438),IF('Настройки'!$B$9="Нулевой спрос",0,""),IF(F438&lt;0,IF('Настройки'!$B$10="Исключить","",IF('Настройки'!$B$10="Абсолютные значения",ABS(F438),F438)),F438)))</x:f>
      </x:c>
      <x:c r="BJ438" s="50" t="str">
        <x:f>IF(2&gt;'Настройки'!$B$3,"",IF(ISBLANK(G438),IF('Настройки'!$B$9="Нулевой спрос",0,""),IF(G438&lt;0,IF('Настройки'!$B$10="Исключить","",IF('Настройки'!$B$10="Абсолютные значения",ABS(G438),G438)),G438)))</x:f>
      </x:c>
      <x:c r="BK438" s="50" t="str">
        <x:f>IF(3&gt;'Настройки'!$B$3,"",IF(ISBLANK(H438),IF('Настройки'!$B$9="Нулевой спрос",0,""),IF(H438&lt;0,IF('Настройки'!$B$10="Исключить","",IF('Настройки'!$B$10="Абсолютные значения",ABS(H438),H438)),H438)))</x:f>
      </x:c>
      <x:c r="BL438" s="50" t="str">
        <x:f>IF(4&gt;'Настройки'!$B$3,"",IF(ISBLANK(I438),IF('Настройки'!$B$9="Нулевой спрос",0,""),IF(I438&lt;0,IF('Настройки'!$B$10="Исключить","",IF('Настройки'!$B$10="Абсолютные значения",ABS(I438),I438)),I438)))</x:f>
      </x:c>
      <x:c r="BM438" s="50" t="str">
        <x:f>IF(5&gt;'Настройки'!$B$3,"",IF(ISBLANK(J438),IF('Настройки'!$B$9="Нулевой спрос",0,""),IF(J438&lt;0,IF('Настройки'!$B$10="Исключить","",IF('Настройки'!$B$10="Абсолютные значения",ABS(J438),J438)),J438)))</x:f>
      </x:c>
      <x:c r="BN438" s="50" t="str">
        <x:f>IF(6&gt;'Настройки'!$B$3,"",IF(ISBLANK(K438),IF('Настройки'!$B$9="Нулевой спрос",0,""),IF(K438&lt;0,IF('Настройки'!$B$10="Исключить","",IF('Настройки'!$B$10="Абсолютные значения",ABS(K438),K438)),K438)))</x:f>
      </x:c>
      <x:c r="BO438" s="50" t="str">
        <x:f>IF(7&gt;'Настройки'!$B$3,"",IF(ISBLANK(L438),IF('Настройки'!$B$9="Нулевой спрос",0,""),IF(L438&lt;0,IF('Настройки'!$B$10="Исключить","",IF('Настройки'!$B$10="Абсолютные значения",ABS(L438),L438)),L438)))</x:f>
      </x:c>
      <x:c r="BP438" s="50" t="str">
        <x:f>IF(8&gt;'Настройки'!$B$3,"",IF(ISBLANK(M438),IF('Настройки'!$B$9="Нулевой спрос",0,""),IF(M438&lt;0,IF('Настройки'!$B$10="Исключить","",IF('Настройки'!$B$10="Абсолютные значения",ABS(M438),M438)),M438)))</x:f>
      </x:c>
      <x:c r="BQ438" s="50" t="str">
        <x:f>IF(9&gt;'Настройки'!$B$3,"",IF(ISBLANK(N438),IF('Настройки'!$B$9="Нулевой спрос",0,""),IF(N438&lt;0,IF('Настройки'!$B$10="Исключить","",IF('Настройки'!$B$10="Абсолютные значения",ABS(N438),N438)),N438)))</x:f>
      </x:c>
      <x:c r="BR438" s="50" t="str">
        <x:f>IF(10&gt;'Настройки'!$B$3,"",IF(ISBLANK(O438),IF('Настройки'!$B$9="Нулевой спрос",0,""),IF(O438&lt;0,IF('Настройки'!$B$10="Исключить","",IF('Настройки'!$B$10="Абсолютные значения",ABS(O438),O438)),O438)))</x:f>
      </x:c>
      <x:c r="BS438" s="50" t="str">
        <x:f>IF(11&gt;'Настройки'!$B$3,"",IF(ISBLANK(P438),IF('Настройки'!$B$9="Нулевой спрос",0,""),IF(P438&lt;0,IF('Настройки'!$B$10="Исключить","",IF('Настройки'!$B$10="Абсолютные значения",ABS(P438),P438)),P438)))</x:f>
      </x:c>
      <x:c r="BT438" s="50" t="str">
        <x:f>IF(12&gt;'Настройки'!$B$3,"",IF(ISBLANK(Q438),IF('Настройки'!$B$9="Нулевой спрос",0,""),IF(Q438&lt;0,IF('Настройки'!$B$10="Исключить","",IF('Настройки'!$B$10="Абсолютные значения",ABS(Q438),Q438)),Q438)))</x:f>
      </x:c>
      <x:c r="BU438" s="50" t="str">
        <x:f>IF(13&gt;'Настройки'!$B$3,"",IF(ISBLANK(R438),IF('Настройки'!$B$9="Нулевой спрос",0,""),IF(R438&lt;0,IF('Настройки'!$B$10="Исключить","",IF('Настройки'!$B$10="Абсолютные значения",ABS(R438),R438)),R438)))</x:f>
      </x:c>
      <x:c r="BV438" s="50" t="str">
        <x:f>IF(14&gt;'Настройки'!$B$3,"",IF(ISBLANK(S438),IF('Настройки'!$B$9="Нулевой спрос",0,""),IF(S438&lt;0,IF('Настройки'!$B$10="Исключить","",IF('Настройки'!$B$10="Абсолютные значения",ABS(S438),S438)),S438)))</x:f>
      </x:c>
      <x:c r="BW438" s="50" t="str">
        <x:f>IF(15&gt;'Настройки'!$B$3,"",IF(ISBLANK(T438),IF('Настройки'!$B$9="Нулевой спрос",0,""),IF(T438&lt;0,IF('Настройки'!$B$10="Исключить","",IF('Настройки'!$B$10="Абсолютные значения",ABS(T438),T438)),T438)))</x:f>
      </x:c>
      <x:c r="BX438" s="50" t="str">
        <x:f>IF(16&gt;'Настройки'!$B$3,"",IF(ISBLANK(U438),IF('Настройки'!$B$9="Нулевой спрос",0,""),IF(U438&lt;0,IF('Настройки'!$B$10="Исключить","",IF('Настройки'!$B$10="Абсолютные значения",ABS(U438),U438)),U438)))</x:f>
      </x:c>
      <x:c r="BY438" s="50" t="str">
        <x:f>IF(17&gt;'Настройки'!$B$3,"",IF(ISBLANK(V438),IF('Настройки'!$B$9="Нулевой спрос",0,""),IF(V438&lt;0,IF('Настройки'!$B$10="Исключить","",IF('Настройки'!$B$10="Абсолютные значения",ABS(V438),V438)),V438)))</x:f>
      </x:c>
      <x:c r="BZ438" s="50" t="str">
        <x:f>IF(18&gt;'Настройки'!$B$3,"",IF(ISBLANK(W438),IF('Настройки'!$B$9="Нулевой спрос",0,""),IF(W438&lt;0,IF('Настройки'!$B$10="Исключить","",IF('Настройки'!$B$10="Абсолютные значения",ABS(W438),W438)),W438)))</x:f>
      </x:c>
      <x:c r="CA438" s="50" t="str">
        <x:f>IF(19&gt;'Настройки'!$B$3,"",IF(ISBLANK(X438),IF('Настройки'!$B$9="Нулевой спрос",0,""),IF(X438&lt;0,IF('Настройки'!$B$10="Исключить","",IF('Настройки'!$B$10="Абсолютные значения",ABS(X438),X438)),X438)))</x:f>
      </x:c>
      <x:c r="CB438" s="50" t="str">
        <x:f>IF(20&gt;'Настройки'!$B$3,"",IF(ISBLANK(Y438),IF('Настройки'!$B$9="Нулевой спрос",0,""),IF(Y438&lt;0,IF('Настройки'!$B$10="Исключить","",IF('Настройки'!$B$10="Абсолютные значения",ABS(Y438),Y438)),Y438)))</x:f>
      </x:c>
      <x:c r="CC438" s="50" t="str">
        <x:f>IF(21&gt;'Настройки'!$B$3,"",IF(ISBLANK(Z438),IF('Настройки'!$B$9="Нулевой спрос",0,""),IF(Z438&lt;0,IF('Настройки'!$B$10="Исключить","",IF('Настройки'!$B$10="Абсолютные значения",ABS(Z438),Z438)),Z438)))</x:f>
      </x:c>
      <x:c r="CD438" s="50" t="str">
        <x:f>IF(22&gt;'Настройки'!$B$3,"",IF(ISBLANK(AA438),IF('Настройки'!$B$9="Нулевой спрос",0,""),IF(AA438&lt;0,IF('Настройки'!$B$10="Исключить","",IF('Настройки'!$B$10="Абсолютные значения",ABS(AA438),AA438)),AA438)))</x:f>
      </x:c>
      <x:c r="CE438" s="50" t="str">
        <x:f>IF(23&gt;'Настройки'!$B$3,"",IF(ISBLANK(AB438),IF('Настройки'!$B$9="Нулевой спрос",0,""),IF(AB438&lt;0,IF('Настройки'!$B$10="Исключить","",IF('Настройки'!$B$10="Абсолютные значения",ABS(AB438),AB438)),AB438)))</x:f>
      </x:c>
      <x:c r="CF438" s="50" t="str">
        <x:f>IF(24&gt;'Настройки'!$B$3,"",IF(ISBLANK(AC438),IF('Настройки'!$B$9="Нулевой спрос",0,""),IF(AC438&lt;0,IF('Настройки'!$B$10="Исключить","",IF('Настройки'!$B$10="Абсолютные значения",ABS(AC438),AC438)),AC438)))</x:f>
      </x:c>
      <x:c r="CG438" s="50" t="str">
        <x:f>IF(25&gt;'Настройки'!$B$3,"",IF(ISBLANK(AD438),IF('Настройки'!$B$9="Нулевой спрос",0,""),IF(AD438&lt;0,IF('Настройки'!$B$10="Исключить","",IF('Настройки'!$B$10="Абсолютные значения",ABS(AD438),AD438)),AD438)))</x:f>
      </x:c>
      <x:c r="CH438" s="50" t="str">
        <x:f>IF(26&gt;'Настройки'!$B$3,"",IF(ISBLANK(AE438),IF('Настройки'!$B$9="Нулевой спрос",0,""),IF(AE438&lt;0,IF('Настройки'!$B$10="Исключить","",IF('Настройки'!$B$10="Абсолютные значения",ABS(AE438),AE438)),AE438)))</x:f>
      </x:c>
      <x:c r="CI438" s="50" t="str">
        <x:f>IF(27&gt;'Настройки'!$B$3,"",IF(ISBLANK(AF438),IF('Настройки'!$B$9="Нулевой спрос",0,""),IF(AF438&lt;0,IF('Настройки'!$B$10="Исключить","",IF('Настройки'!$B$10="Абсолютные значения",ABS(AF438),AF438)),AF438)))</x:f>
      </x:c>
      <x:c r="CJ438" s="50" t="str">
        <x:f>IF(28&gt;'Настройки'!$B$3,"",IF(ISBLANK(AG438),IF('Настройки'!$B$9="Нулевой спрос",0,""),IF(AG438&lt;0,IF('Настройки'!$B$10="Исключить","",IF('Настройки'!$B$10="Абсолютные значения",ABS(AG438),AG438)),AG438)))</x:f>
      </x:c>
      <x:c r="CK438" s="50" t="str">
        <x:f>IF(29&gt;'Настройки'!$B$3,"",IF(ISBLANK(AH438),IF('Настройки'!$B$9="Нулевой спрос",0,""),IF(AH438&lt;0,IF('Настройки'!$B$10="Исключить","",IF('Настройки'!$B$10="Абсолютные значения",ABS(AH438),AH438)),AH438)))</x:f>
      </x:c>
      <x:c r="CL438" s="50" t="str">
        <x:f>IF(30&gt;'Настройки'!$B$3,"",IF(ISBLANK(AI438),IF('Настройки'!$B$9="Нулевой спрос",0,""),IF(AI438&lt;0,IF('Настройки'!$B$10="Исключить","",IF('Настройки'!$B$10="Абсолютные значения",ABS(AI438),AI438)),AI438)))</x:f>
      </x:c>
      <x:c r="CM438" s="50" t="str">
        <x:f>IF(31&gt;'Настройки'!$B$3,"",IF(ISBLANK(AJ438),IF('Настройки'!$B$9="Нулевой спрос",0,""),IF(AJ438&lt;0,IF('Настройки'!$B$10="Исключить","",IF('Настройки'!$B$10="Абсолютные значения",ABS(AJ438),AJ438)),AJ438)))</x:f>
      </x:c>
      <x:c r="CN438" s="50" t="str">
        <x:f>IF(32&gt;'Настройки'!$B$3,"",IF(ISBLANK(AK438),IF('Настройки'!$B$9="Нулевой спрос",0,""),IF(AK438&lt;0,IF('Настройки'!$B$10="Исключить","",IF('Настройки'!$B$10="Абсолютные значения",ABS(AK438),AK438)),AK438)))</x:f>
      </x:c>
      <x:c r="CO438" s="50" t="str">
        <x:f>IF(33&gt;'Настройки'!$B$3,"",IF(ISBLANK(AL438),IF('Настройки'!$B$9="Нулевой спрос",0,""),IF(AL438&lt;0,IF('Настройки'!$B$10="Исключить","",IF('Настройки'!$B$10="Абсолютные значения",ABS(AL438),AL438)),AL438)))</x:f>
      </x:c>
      <x:c r="CP438" s="50" t="str">
        <x:f>IF(34&gt;'Настройки'!$B$3,"",IF(ISBLANK(AM438),IF('Настройки'!$B$9="Нулевой спрос",0,""),IF(AM438&lt;0,IF('Настройки'!$B$10="Исключить","",IF('Настройки'!$B$10="Абсолютные значения",ABS(AM438),AM438)),AM438)))</x:f>
      </x:c>
      <x:c r="CQ438" s="50" t="str">
        <x:f>IF(35&gt;'Настройки'!$B$3,"",IF(ISBLANK(AN438),IF('Настройки'!$B$9="Нулевой спрос",0,""),IF(AN438&lt;0,IF('Настройки'!$B$10="Исключить","",IF('Настройки'!$B$10="Абсолютные значения",ABS(AN438),AN438)),AN438)))</x:f>
      </x:c>
      <x:c r="CR438" s="50" t="str">
        <x:f>IF(36&gt;'Настройки'!$B$3,"",IF(ISBLANK(AO438),IF('Настройки'!$B$9="Нулевой спрос",0,""),IF(AO438&lt;0,IF('Настройки'!$B$10="Исключить","",IF('Настройки'!$B$10="Абсолютные значения",ABS(AO438),AO438)),AO438)))</x:f>
      </x:c>
      <x:c r="CS438" s="50" t="str">
        <x:f>IF(OR(1&gt;'Настройки'!$B$3,ISBLANK(BI438),BI438=0),"",BI438)</x:f>
      </x:c>
      <x:c r="CT438" s="50" t="str">
        <x:f>IF(OR(2&gt;'Настройки'!$B$3,ISBLANK(BJ438),BJ438=0),"",BJ438)</x:f>
      </x:c>
      <x:c r="CU438" s="50" t="str">
        <x:f>IF(OR(3&gt;'Настройки'!$B$3,ISBLANK(BK438),BK438=0),"",BK438)</x:f>
      </x:c>
      <x:c r="CV438" s="50" t="str">
        <x:f>IF(OR(4&gt;'Настройки'!$B$3,ISBLANK(BL438),BL438=0),"",BL438)</x:f>
      </x:c>
      <x:c r="CW438" s="50" t="str">
        <x:f>IF(OR(5&gt;'Настройки'!$B$3,ISBLANK(BM438),BM438=0),"",BM438)</x:f>
      </x:c>
      <x:c r="CX438" s="50" t="str">
        <x:f>IF(OR(6&gt;'Настройки'!$B$3,ISBLANK(BN438),BN438=0),"",BN438)</x:f>
      </x:c>
      <x:c r="CY438" s="50" t="str">
        <x:f>IF(OR(7&gt;'Настройки'!$B$3,ISBLANK(BO438),BO438=0),"",BO438)</x:f>
      </x:c>
      <x:c r="CZ438" s="50" t="str">
        <x:f>IF(OR(8&gt;'Настройки'!$B$3,ISBLANK(BP438),BP438=0),"",BP438)</x:f>
      </x:c>
      <x:c r="DA438" s="50" t="str">
        <x:f>IF(OR(9&gt;'Настройки'!$B$3,ISBLANK(BQ438),BQ438=0),"",BQ438)</x:f>
      </x:c>
      <x:c r="DB438" s="50" t="str">
        <x:f>IF(OR(10&gt;'Настройки'!$B$3,ISBLANK(BR438),BR438=0),"",BR438)</x:f>
      </x:c>
      <x:c r="DC438" s="50" t="str">
        <x:f>IF(OR(11&gt;'Настройки'!$B$3,ISBLANK(BS438),BS438=0),"",BS438)</x:f>
      </x:c>
      <x:c r="DD438" s="50" t="str">
        <x:f>IF(OR(12&gt;'Настройки'!$B$3,ISBLANK(BT438),BT438=0),"",BT438)</x:f>
      </x:c>
      <x:c r="DE438" s="50" t="str">
        <x:f>IF(OR(13&gt;'Настройки'!$B$3,ISBLANK(BU438),BU438=0),"",BU438)</x:f>
      </x:c>
      <x:c r="DF438" s="50" t="str">
        <x:f>IF(OR(14&gt;'Настройки'!$B$3,ISBLANK(BV438),BV438=0),"",BV438)</x:f>
      </x:c>
      <x:c r="DG438" s="50" t="str">
        <x:f>IF(OR(15&gt;'Настройки'!$B$3,ISBLANK(BW438),BW438=0),"",BW438)</x:f>
      </x:c>
      <x:c r="DH438" s="50" t="str">
        <x:f>IF(OR(16&gt;'Настройки'!$B$3,ISBLANK(BX438),BX438=0),"",BX438)</x:f>
      </x:c>
      <x:c r="DI438" s="50" t="str">
        <x:f>IF(OR(17&gt;'Настройки'!$B$3,ISBLANK(BY438),BY438=0),"",BY438)</x:f>
      </x:c>
      <x:c r="DJ438" s="50" t="str">
        <x:f>IF(OR(18&gt;'Настройки'!$B$3,ISBLANK(BZ438),BZ438=0),"",BZ438)</x:f>
      </x:c>
      <x:c r="DK438" s="50" t="str">
        <x:f>IF(OR(19&gt;'Настройки'!$B$3,ISBLANK(CA438),CA438=0),"",CA438)</x:f>
      </x:c>
      <x:c r="DL438" s="50" t="str">
        <x:f>IF(OR(20&gt;'Настройки'!$B$3,ISBLANK(CB438),CB438=0),"",CB438)</x:f>
      </x:c>
      <x:c r="DM438" s="50" t="str">
        <x:f>IF(OR(21&gt;'Настройки'!$B$3,ISBLANK(CC438),CC438=0),"",CC438)</x:f>
      </x:c>
      <x:c r="DN438" s="50" t="str">
        <x:f>IF(OR(22&gt;'Настройки'!$B$3,ISBLANK(CD438),CD438=0),"",CD438)</x:f>
      </x:c>
      <x:c r="DO438" s="50" t="str">
        <x:f>IF(OR(23&gt;'Настройки'!$B$3,ISBLANK(CE438),CE438=0),"",CE438)</x:f>
      </x:c>
      <x:c r="DP438" s="50" t="str">
        <x:f>IF(OR(24&gt;'Настройки'!$B$3,ISBLANK(CF438),CF438=0),"",CF438)</x:f>
      </x:c>
      <x:c r="DQ438" s="50" t="str">
        <x:f>IF(OR(25&gt;'Настройки'!$B$3,ISBLANK(CG438),CG438=0),"",CG438)</x:f>
      </x:c>
      <x:c r="DR438" s="50" t="str">
        <x:f>IF(OR(26&gt;'Настройки'!$B$3,ISBLANK(CH438),CH438=0),"",CH438)</x:f>
      </x:c>
      <x:c r="DS438" s="50" t="str">
        <x:f>IF(OR(27&gt;'Настройки'!$B$3,ISBLANK(CI438),CI438=0),"",CI438)</x:f>
      </x:c>
      <x:c r="DT438" s="50" t="str">
        <x:f>IF(OR(28&gt;'Настройки'!$B$3,ISBLANK(CJ438),CJ438=0),"",CJ438)</x:f>
      </x:c>
      <x:c r="DU438" s="50" t="str">
        <x:f>IF(OR(29&gt;'Настройки'!$B$3,ISBLANK(CK438),CK438=0),"",CK438)</x:f>
      </x:c>
      <x:c r="DV438" s="50" t="str">
        <x:f>IF(OR(30&gt;'Настройки'!$B$3,ISBLANK(CL438),CL438=0),"",CL438)</x:f>
      </x:c>
      <x:c r="DW438" s="50" t="str">
        <x:f>IF(OR(31&gt;'Настройки'!$B$3,ISBLANK(CM438),CM438=0),"",CM438)</x:f>
      </x:c>
      <x:c r="DX438" s="50" t="str">
        <x:f>IF(OR(32&gt;'Настройки'!$B$3,ISBLANK(CN438),CN438=0),"",CN438)</x:f>
      </x:c>
      <x:c r="DY438" s="50" t="str">
        <x:f>IF(OR(33&gt;'Настройки'!$B$3,ISBLANK(CO438),CO438=0),"",CO438)</x:f>
      </x:c>
      <x:c r="DZ438" s="50" t="str">
        <x:f>IF(OR(34&gt;'Настройки'!$B$3,ISBLANK(CP438),CP438=0),"",CP438)</x:f>
      </x:c>
      <x:c r="EA438" s="50" t="str">
        <x:f>IF(OR(35&gt;'Настройки'!$B$3,ISBLANK(CQ438),CQ438=0),"",CQ438)</x:f>
      </x:c>
      <x:c r="EB438" s="50" t="str">
        <x:f>IF(OR(36&gt;'Настройки'!$B$3,ISBLANK(CR438),CR438=0),"",CR438)</x:f>
      </x:c>
      <x:c r="EC438" s="50" t="str">
        <x:f>IF(A438="","",IF(OR(BB438="AZ",BB438="BZ"),10000+ROW(),IF(AZ438&gt;'Настройки'!$B$11,20000+ROW(),IF(BF438&lt;&gt;"Обычный",30000+ROW(),IF(AX438&lt;=0,40000+ROW(),"")))))</x:f>
      </x:c>
      <x:c r="ED438" s="50" t="str">
        <x:f>IF(EC438="","",COUNTIFS($EC$2:$EC$1001,"&gt;0",$EC$2:$EC$1001,"&lt;"&amp;EC438)+1)</x:f>
      </x:c>
    </x:row>
    <x:row r="439">
      <x:c r="A439" s="115"/>
      <x:c r="B439" s="115"/>
      <x:c r="C439" s="115"/>
      <x:c r="D439" s="118"/>
      <x:c r="E439" s="118"/>
      <x:c r="F439" s="118"/>
      <x:c r="G439" s="118"/>
      <x:c r="H439" s="118"/>
      <x:c r="I439" s="118"/>
      <x:c r="J439" s="118"/>
      <x:c r="K439" s="118"/>
      <x:c r="L439" s="118"/>
      <x:c r="M439" s="118"/>
      <x:c r="N439" s="118"/>
      <x:c r="O439" s="118"/>
      <x:c r="P439" s="118"/>
      <x:c r="Q439" s="118"/>
      <x:c r="R439" s="118"/>
      <x:c r="S439" s="118"/>
      <x:c r="T439" s="118"/>
      <x:c r="U439" s="118"/>
      <x:c r="V439" s="118"/>
      <x:c r="W439" s="118"/>
      <x:c r="X439" s="118"/>
      <x:c r="Y439" s="118"/>
      <x:c r="Z439" s="118"/>
      <x:c r="AA439" s="118"/>
      <x:c r="AB439" s="118"/>
      <x:c r="AC439" s="118"/>
      <x:c r="AD439" s="118"/>
      <x:c r="AE439" s="118"/>
      <x:c r="AF439" s="118"/>
      <x:c r="AG439" s="118"/>
      <x:c r="AH439" s="118"/>
      <x:c r="AI439" s="118"/>
      <x:c r="AJ439" s="118"/>
      <x:c r="AK439" s="118"/>
      <x:c r="AL439" s="118"/>
      <x:c r="AM439" s="118"/>
      <x:c r="AN439" s="118"/>
      <x:c r="AO439" s="118"/>
      <x:c r="AP439" s="115"/>
      <x:c r="AQ439" s="49" t="str">
        <x:f>IF(A439="","",COUNT(BI439:INDEX(BI439:CR439,1,'Настройки'!$B$3)))</x:f>
      </x:c>
      <x:c r="AR439" s="49" t="str">
        <x:f>IF(A439="","",SUM(BI439:INDEX(BI439:CR439,1,'Настройки'!$B$3)))</x:f>
      </x:c>
      <x:c r="AS439" s="58" t="str">
        <x:f>IF(A439="","",IF('Настройки'!$B$4="Стоимость потребления",AR439*D439,IF('Настройки'!$B$4="Количество",AR439,E439)))</x:f>
      </x:c>
      <x:c r="AT439" s="61" t="str">
        <x:f>IF(OR(A439="",AS439&lt;0,SUM($AS$2:$AS$1001)&lt;=0),"",AS439/SUM($AS$2:$AS$1001))</x:f>
      </x:c>
      <x:c r="AU439" s="61" t="str">
        <x:f>IF(OR(A439="",AS439&lt;0,SUM($AS$2:$AS$1001)&lt;=0),"",SUMIFS($AS$2:$AS$1001,$AS$2:$AS$1001,"&gt;"&amp;AS439)/SUM($AS$2:$AS$1001))</x:f>
      </x:c>
      <x:c r="AV439" s="61" t="str">
        <x:f>IF(OR(A439="",AS439&lt;0,SUM($AS$2:$AS$1001)&lt;=0),"",SUMIFS($AS$2:$AS$1001,$AS$2:$AS$1001,"&gt;="&amp;AS439)/SUM($AS$2:$AS$1001))</x:f>
      </x:c>
      <x:c r="AW439" s="49" t="str">
        <x:f>IF(A439="","",IF(SUM($AS$2:$AS$1001)&lt;=0,"Не определён",IF(AS439&lt;0,"Исключение",IF(AU439&lt;'Настройки'!$B$5,"A",IF(AU439&lt;'Настройки'!$B$6,"B","C")))))</x:f>
      </x:c>
      <x:c r="AX439" s="58" t="str">
        <x:f>IF(A439="","",IF(AQ439=0,"",AVERAGE(BI439:INDEX(BI439:CR439,1,'Настройки'!$B$3))))</x:f>
      </x:c>
      <x:c r="AY439" s="58" t="str">
        <x:f>IF(OR(A439="",AQ439=0),"",STDEVP(BI439:INDEX(BI439:CR439,1,'Настройки'!$B$3)))</x:f>
      </x:c>
      <x:c r="AZ439" s="61" t="str">
        <x:f>IF(OR(A439="",AQ439&lt;'Настройки'!$B$12,AX439&lt;=0,AND('Настройки'!$B$10="Блокировать",COUNTIF(F439:INDEX(F439:AO439,1,'Настройки'!$B$3),"&lt;0")&gt;0)),"",AY439/ABS(AX439))</x:f>
      </x:c>
      <x:c r="BA439" s="49" t="str">
        <x:f>IF(A439="","",IF(AND('Настройки'!$B$10="Блокировать",COUNTIF(F439:INDEX(F439:AO439,1,'Настройки'!$B$3),"&lt;0")&gt;0),"Не определён",IF(AQ439&lt;'Настройки'!$B$12,"Не определён",IF(AX439=0,"Нет спроса",IF(AX439&lt;0,"Не определён",IF(AZ439&lt;='Настройки'!$B$7,"X",IF(AZ439&lt;='Настройки'!$B$8,"Y","Z")))))))</x:f>
      </x:c>
      <x:c r="BB439" s="49" t="str">
        <x:f>IF(OR(A439="",LEN(AW439)&lt;&gt;1,LEN(BA439)&lt;&gt;1),"",AW439&amp;BA439)</x:f>
      </x:c>
      <x:c r="BC439" s="61" t="str">
        <x:f>IF(OR(A439="",AQ439=0),"",(COUNT(BI439:INDEX(BI439:CR439,1,'Настройки'!$B$3))-COUNT(CS439:INDEX(CS439:EB439,1,'Настройки'!$B$3)))/AQ439)</x:f>
      </x:c>
      <x:c r="BD439" s="64" t="str">
        <x:f>IF(OR(A439="",COUNT(CS439:INDEX(CS439:EB439,1,'Настройки'!$B$3))=0),"",AQ439/COUNT(CS439:INDEX(CS439:EB439,1,'Настройки'!$B$3)))</x:f>
      </x:c>
      <x:c r="BE439" s="64" t="str">
        <x:f>IF(OR(A439="",COUNT(CS439:INDEX(CS439:EB439,1,'Настройки'!$B$3))=0),"",IF(AVERAGE(CS439:INDEX(CS439:EB439,1,'Настройки'!$B$3))=0,"",(STDEVP(CS439:INDEX(CS439:EB439,1,'Настройки'!$B$3))/ABS(AVERAGE(CS439:INDEX(CS439:EB439,1,'Настройки'!$B$3))))^2))</x:f>
      </x:c>
      <x:c r="BF439" s="49" t="str">
        <x:f>IF(A439="","",IF(AQ439&lt;3,"Недостаточно",IF(AQ439&lt;6,"Предварительный","Обычный")))</x:f>
      </x:c>
      <x:c r="BG439" s="49" t="str">
        <x:f>IF(A439="","",IF(COUNTIF(F439:INDEX(F439:AO439,1,'Настройки'!$B$3),"&lt;0")&gt;0,IF('Настройки'!$B$10="Блокировать","Отрицательный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"),"")&amp;IF(AQ439&lt;3,"Недостаточно истории. ",IF(AQ439&lt;6,"Предварительная классификация. ",""))&amp;IF(AX439=0,"Нет спроса за горизонт. ","")&amp;IF(AZ439&gt;'Настройки'!$B$11,"Экстремальная вариативность. ",""))</x:f>
      </x:c>
      <x:c r="BH439" s="49" t="str">
        <x:f>IF(A439="","",IFERROR(VLOOKUP(BB439,'Настройки'!$D$3:$E$11,2,FALSE),"Сначала проверьте исходные данные и историю спроса.")&amp;" Уточните срок поставки, MOQ и критичность.")</x:f>
      </x:c>
      <x:c r="BI439" s="50" t="str">
        <x:f>IF(1&gt;'Настройки'!$B$3,"",IF(ISBLANK(F439),IF('Настройки'!$B$9="Нулевой спрос",0,""),IF(F439&lt;0,IF('Настройки'!$B$10="Исключить","",IF('Настройки'!$B$10="Абсолютные значения",ABS(F439),F439)),F439)))</x:f>
      </x:c>
      <x:c r="BJ439" s="50" t="str">
        <x:f>IF(2&gt;'Настройки'!$B$3,"",IF(ISBLANK(G439),IF('Настройки'!$B$9="Нулевой спрос",0,""),IF(G439&lt;0,IF('Настройки'!$B$10="Исключить","",IF('Настройки'!$B$10="Абсолютные значения",ABS(G439),G439)),G439)))</x:f>
      </x:c>
      <x:c r="BK439" s="50" t="str">
        <x:f>IF(3&gt;'Настройки'!$B$3,"",IF(ISBLANK(H439),IF('Настройки'!$B$9="Нулевой спрос",0,""),IF(H439&lt;0,IF('Настройки'!$B$10="Исключить","",IF('Настройки'!$B$10="Абсолютные значения",ABS(H439),H439)),H439)))</x:f>
      </x:c>
      <x:c r="BL439" s="50" t="str">
        <x:f>IF(4&gt;'Настройки'!$B$3,"",IF(ISBLANK(I439),IF('Настройки'!$B$9="Нулевой спрос",0,""),IF(I439&lt;0,IF('Настройки'!$B$10="Исключить","",IF('Настройки'!$B$10="Абсолютные значения",ABS(I439),I439)),I439)))</x:f>
      </x:c>
      <x:c r="BM439" s="50" t="str">
        <x:f>IF(5&gt;'Настройки'!$B$3,"",IF(ISBLANK(J439),IF('Настройки'!$B$9="Нулевой спрос",0,""),IF(J439&lt;0,IF('Настройки'!$B$10="Исключить","",IF('Настройки'!$B$10="Абсолютные значения",ABS(J439),J439)),J439)))</x:f>
      </x:c>
      <x:c r="BN439" s="50" t="str">
        <x:f>IF(6&gt;'Настройки'!$B$3,"",IF(ISBLANK(K439),IF('Настройки'!$B$9="Нулевой спрос",0,""),IF(K439&lt;0,IF('Настройки'!$B$10="Исключить","",IF('Настройки'!$B$10="Абсолютные значения",ABS(K439),K439)),K439)))</x:f>
      </x:c>
      <x:c r="BO439" s="50" t="str">
        <x:f>IF(7&gt;'Настройки'!$B$3,"",IF(ISBLANK(L439),IF('Настройки'!$B$9="Нулевой спрос",0,""),IF(L439&lt;0,IF('Настройки'!$B$10="Исключить","",IF('Настройки'!$B$10="Абсолютные значения",ABS(L439),L439)),L439)))</x:f>
      </x:c>
      <x:c r="BP439" s="50" t="str">
        <x:f>IF(8&gt;'Настройки'!$B$3,"",IF(ISBLANK(M439),IF('Настройки'!$B$9="Нулевой спрос",0,""),IF(M439&lt;0,IF('Настройки'!$B$10="Исключить","",IF('Настройки'!$B$10="Абсолютные значения",ABS(M439),M439)),M439)))</x:f>
      </x:c>
      <x:c r="BQ439" s="50" t="str">
        <x:f>IF(9&gt;'Настройки'!$B$3,"",IF(ISBLANK(N439),IF('Настройки'!$B$9="Нулевой спрос",0,""),IF(N439&lt;0,IF('Настройки'!$B$10="Исключить","",IF('Настройки'!$B$10="Абсолютные значения",ABS(N439),N439)),N439)))</x:f>
      </x:c>
      <x:c r="BR439" s="50" t="str">
        <x:f>IF(10&gt;'Настройки'!$B$3,"",IF(ISBLANK(O439),IF('Настройки'!$B$9="Нулевой спрос",0,""),IF(O439&lt;0,IF('Настройки'!$B$10="Исключить","",IF('Настройки'!$B$10="Абсолютные значения",ABS(O439),O439)),O439)))</x:f>
      </x:c>
      <x:c r="BS439" s="50" t="str">
        <x:f>IF(11&gt;'Настройки'!$B$3,"",IF(ISBLANK(P439),IF('Настройки'!$B$9="Нулевой спрос",0,""),IF(P439&lt;0,IF('Настройки'!$B$10="Исключить","",IF('Настройки'!$B$10="Абсолютные значения",ABS(P439),P439)),P439)))</x:f>
      </x:c>
      <x:c r="BT439" s="50" t="str">
        <x:f>IF(12&gt;'Настройки'!$B$3,"",IF(ISBLANK(Q439),IF('Настройки'!$B$9="Нулевой спрос",0,""),IF(Q439&lt;0,IF('Настройки'!$B$10="Исключить","",IF('Настройки'!$B$10="Абсолютные значения",ABS(Q439),Q439)),Q439)))</x:f>
      </x:c>
      <x:c r="BU439" s="50" t="str">
        <x:f>IF(13&gt;'Настройки'!$B$3,"",IF(ISBLANK(R439),IF('Настройки'!$B$9="Нулевой спрос",0,""),IF(R439&lt;0,IF('Настройки'!$B$10="Исключить","",IF('Настройки'!$B$10="Абсолютные значения",ABS(R439),R439)),R439)))</x:f>
      </x:c>
      <x:c r="BV439" s="50" t="str">
        <x:f>IF(14&gt;'Настройки'!$B$3,"",IF(ISBLANK(S439),IF('Настройки'!$B$9="Нулевой спрос",0,""),IF(S439&lt;0,IF('Настройки'!$B$10="Исключить","",IF('Настройки'!$B$10="Абсолютные значения",ABS(S439),S439)),S439)))</x:f>
      </x:c>
      <x:c r="BW439" s="50" t="str">
        <x:f>IF(15&gt;'Настройки'!$B$3,"",IF(ISBLANK(T439),IF('Настройки'!$B$9="Нулевой спрос",0,""),IF(T439&lt;0,IF('Настройки'!$B$10="Исключить","",IF('Настройки'!$B$10="Абсолютные значения",ABS(T439),T439)),T439)))</x:f>
      </x:c>
      <x:c r="BX439" s="50" t="str">
        <x:f>IF(16&gt;'Настройки'!$B$3,"",IF(ISBLANK(U439),IF('Настройки'!$B$9="Нулевой спрос",0,""),IF(U439&lt;0,IF('Настройки'!$B$10="Исключить","",IF('Настройки'!$B$10="Абсолютные значения",ABS(U439),U439)),U439)))</x:f>
      </x:c>
      <x:c r="BY439" s="50" t="str">
        <x:f>IF(17&gt;'Настройки'!$B$3,"",IF(ISBLANK(V439),IF('Настройки'!$B$9="Нулевой спрос",0,""),IF(V439&lt;0,IF('Настройки'!$B$10="Исключить","",IF('Настройки'!$B$10="Абсолютные значения",ABS(V439),V439)),V439)))</x:f>
      </x:c>
      <x:c r="BZ439" s="50" t="str">
        <x:f>IF(18&gt;'Настройки'!$B$3,"",IF(ISBLANK(W439),IF('Настройки'!$B$9="Нулевой спрос",0,""),IF(W439&lt;0,IF('Настройки'!$B$10="Исключить","",IF('Настройки'!$B$10="Абсолютные значения",ABS(W439),W439)),W439)))</x:f>
      </x:c>
      <x:c r="CA439" s="50" t="str">
        <x:f>IF(19&gt;'Настройки'!$B$3,"",IF(ISBLANK(X439),IF('Настройки'!$B$9="Нулевой спрос",0,""),IF(X439&lt;0,IF('Настройки'!$B$10="Исключить","",IF('Настройки'!$B$10="Абсолютные значения",ABS(X439),X439)),X439)))</x:f>
      </x:c>
      <x:c r="CB439" s="50" t="str">
        <x:f>IF(20&gt;'Настройки'!$B$3,"",IF(ISBLANK(Y439),IF('Настройки'!$B$9="Нулевой спрос",0,""),IF(Y439&lt;0,IF('Настройки'!$B$10="Исключить","",IF('Настройки'!$B$10="Абсолютные значения",ABS(Y439),Y439)),Y439)))</x:f>
      </x:c>
      <x:c r="CC439" s="50" t="str">
        <x:f>IF(21&gt;'Настройки'!$B$3,"",IF(ISBLANK(Z439),IF('Настройки'!$B$9="Нулевой спрос",0,""),IF(Z439&lt;0,IF('Настройки'!$B$10="Исключить","",IF('Настройки'!$B$10="Абсолютные значения",ABS(Z439),Z439)),Z439)))</x:f>
      </x:c>
      <x:c r="CD439" s="50" t="str">
        <x:f>IF(22&gt;'Настройки'!$B$3,"",IF(ISBLANK(AA439),IF('Настройки'!$B$9="Нулевой спрос",0,""),IF(AA439&lt;0,IF('Настройки'!$B$10="Исключить","",IF('Настройки'!$B$10="Абсолютные значения",ABS(AA439),AA439)),AA439)))</x:f>
      </x:c>
      <x:c r="CE439" s="50" t="str">
        <x:f>IF(23&gt;'Настройки'!$B$3,"",IF(ISBLANK(AB439),IF('Настройки'!$B$9="Нулевой спрос",0,""),IF(AB439&lt;0,IF('Настройки'!$B$10="Исключить","",IF('Настройки'!$B$10="Абсолютные значения",ABS(AB439),AB439)),AB439)))</x:f>
      </x:c>
      <x:c r="CF439" s="50" t="str">
        <x:f>IF(24&gt;'Настройки'!$B$3,"",IF(ISBLANK(AC439),IF('Настройки'!$B$9="Нулевой спрос",0,""),IF(AC439&lt;0,IF('Настройки'!$B$10="Исключить","",IF('Настройки'!$B$10="Абсолютные значения",ABS(AC439),AC439)),AC439)))</x:f>
      </x:c>
      <x:c r="CG439" s="50" t="str">
        <x:f>IF(25&gt;'Настройки'!$B$3,"",IF(ISBLANK(AD439),IF('Настройки'!$B$9="Нулевой спрос",0,""),IF(AD439&lt;0,IF('Настройки'!$B$10="Исключить","",IF('Настройки'!$B$10="Абсолютные значения",ABS(AD439),AD439)),AD439)))</x:f>
      </x:c>
      <x:c r="CH439" s="50" t="str">
        <x:f>IF(26&gt;'Настройки'!$B$3,"",IF(ISBLANK(AE439),IF('Настройки'!$B$9="Нулевой спрос",0,""),IF(AE439&lt;0,IF('Настройки'!$B$10="Исключить","",IF('Настройки'!$B$10="Абсолютные значения",ABS(AE439),AE439)),AE439)))</x:f>
      </x:c>
      <x:c r="CI439" s="50" t="str">
        <x:f>IF(27&gt;'Настройки'!$B$3,"",IF(ISBLANK(AF439),IF('Настройки'!$B$9="Нулевой спрос",0,""),IF(AF439&lt;0,IF('Настройки'!$B$10="Исключить","",IF('Настройки'!$B$10="Абсолютные значения",ABS(AF439),AF439)),AF439)))</x:f>
      </x:c>
      <x:c r="CJ439" s="50" t="str">
        <x:f>IF(28&gt;'Настройки'!$B$3,"",IF(ISBLANK(AG439),IF('Настройки'!$B$9="Нулевой спрос",0,""),IF(AG439&lt;0,IF('Настройки'!$B$10="Исключить","",IF('Настройки'!$B$10="Абсолютные значения",ABS(AG439),AG439)),AG439)))</x:f>
      </x:c>
      <x:c r="CK439" s="50" t="str">
        <x:f>IF(29&gt;'Настройки'!$B$3,"",IF(ISBLANK(AH439),IF('Настройки'!$B$9="Нулевой спрос",0,""),IF(AH439&lt;0,IF('Настройки'!$B$10="Исключить","",IF('Настройки'!$B$10="Абсолютные значения",ABS(AH439),AH439)),AH439)))</x:f>
      </x:c>
      <x:c r="CL439" s="50" t="str">
        <x:f>IF(30&gt;'Настройки'!$B$3,"",IF(ISBLANK(AI439),IF('Настройки'!$B$9="Нулевой спрос",0,""),IF(AI439&lt;0,IF('Настройки'!$B$10="Исключить","",IF('Настройки'!$B$10="Абсолютные значения",ABS(AI439),AI439)),AI439)))</x:f>
      </x:c>
      <x:c r="CM439" s="50" t="str">
        <x:f>IF(31&gt;'Настройки'!$B$3,"",IF(ISBLANK(AJ439),IF('Настройки'!$B$9="Нулевой спрос",0,""),IF(AJ439&lt;0,IF('Настройки'!$B$10="Исключить","",IF('Настройки'!$B$10="Абсолютные значения",ABS(AJ439),AJ439)),AJ439)))</x:f>
      </x:c>
      <x:c r="CN439" s="50" t="str">
        <x:f>IF(32&gt;'Настройки'!$B$3,"",IF(ISBLANK(AK439),IF('Настройки'!$B$9="Нулевой спрос",0,""),IF(AK439&lt;0,IF('Настройки'!$B$10="Исключить","",IF('Настройки'!$B$10="Абсолютные значения",ABS(AK439),AK439)),AK439)))</x:f>
      </x:c>
      <x:c r="CO439" s="50" t="str">
        <x:f>IF(33&gt;'Настройки'!$B$3,"",IF(ISBLANK(AL439),IF('Настройки'!$B$9="Нулевой спрос",0,""),IF(AL439&lt;0,IF('Настройки'!$B$10="Исключить","",IF('Настройки'!$B$10="Абсолютные значения",ABS(AL439),AL439)),AL439)))</x:f>
      </x:c>
      <x:c r="CP439" s="50" t="str">
        <x:f>IF(34&gt;'Настройки'!$B$3,"",IF(ISBLANK(AM439),IF('Настройки'!$B$9="Нулевой спрос",0,""),IF(AM439&lt;0,IF('Настройки'!$B$10="Исключить","",IF('Настройки'!$B$10="Абсолютные значения",ABS(AM439),AM439)),AM439)))</x:f>
      </x:c>
      <x:c r="CQ439" s="50" t="str">
        <x:f>IF(35&gt;'Настройки'!$B$3,"",IF(ISBLANK(AN439),IF('Настройки'!$B$9="Нулевой спрос",0,""),IF(AN439&lt;0,IF('Настройки'!$B$10="Исключить","",IF('Настройки'!$B$10="Абсолютные значения",ABS(AN439),AN439)),AN439)))</x:f>
      </x:c>
      <x:c r="CR439" s="50" t="str">
        <x:f>IF(36&gt;'Настройки'!$B$3,"",IF(ISBLANK(AO439),IF('Настройки'!$B$9="Нулевой спрос",0,""),IF(AO439&lt;0,IF('Настройки'!$B$10="Исключить","",IF('Настройки'!$B$10="Абсолютные значения",ABS(AO439),AO439)),AO439)))</x:f>
      </x:c>
      <x:c r="CS439" s="50" t="str">
        <x:f>IF(OR(1&gt;'Настройки'!$B$3,ISBLANK(BI439),BI439=0),"",BI439)</x:f>
      </x:c>
      <x:c r="CT439" s="50" t="str">
        <x:f>IF(OR(2&gt;'Настройки'!$B$3,ISBLANK(BJ439),BJ439=0),"",BJ439)</x:f>
      </x:c>
      <x:c r="CU439" s="50" t="str">
        <x:f>IF(OR(3&gt;'Настройки'!$B$3,ISBLANK(BK439),BK439=0),"",BK439)</x:f>
      </x:c>
      <x:c r="CV439" s="50" t="str">
        <x:f>IF(OR(4&gt;'Настройки'!$B$3,ISBLANK(BL439),BL439=0),"",BL439)</x:f>
      </x:c>
      <x:c r="CW439" s="50" t="str">
        <x:f>IF(OR(5&gt;'Настройки'!$B$3,ISBLANK(BM439),BM439=0),"",BM439)</x:f>
      </x:c>
      <x:c r="CX439" s="50" t="str">
        <x:f>IF(OR(6&gt;'Настройки'!$B$3,ISBLANK(BN439),BN439=0),"",BN439)</x:f>
      </x:c>
      <x:c r="CY439" s="50" t="str">
        <x:f>IF(OR(7&gt;'Настройки'!$B$3,ISBLANK(BO439),BO439=0),"",BO439)</x:f>
      </x:c>
      <x:c r="CZ439" s="50" t="str">
        <x:f>IF(OR(8&gt;'Настройки'!$B$3,ISBLANK(BP439),BP439=0),"",BP439)</x:f>
      </x:c>
      <x:c r="DA439" s="50" t="str">
        <x:f>IF(OR(9&gt;'Настройки'!$B$3,ISBLANK(BQ439),BQ439=0),"",BQ439)</x:f>
      </x:c>
      <x:c r="DB439" s="50" t="str">
        <x:f>IF(OR(10&gt;'Настройки'!$B$3,ISBLANK(BR439),BR439=0),"",BR439)</x:f>
      </x:c>
      <x:c r="DC439" s="50" t="str">
        <x:f>IF(OR(11&gt;'Настройки'!$B$3,ISBLANK(BS439),BS439=0),"",BS439)</x:f>
      </x:c>
      <x:c r="DD439" s="50" t="str">
        <x:f>IF(OR(12&gt;'Настройки'!$B$3,ISBLANK(BT439),BT439=0),"",BT439)</x:f>
      </x:c>
      <x:c r="DE439" s="50" t="str">
        <x:f>IF(OR(13&gt;'Настройки'!$B$3,ISBLANK(BU439),BU439=0),"",BU439)</x:f>
      </x:c>
      <x:c r="DF439" s="50" t="str">
        <x:f>IF(OR(14&gt;'Настройки'!$B$3,ISBLANK(BV439),BV439=0),"",BV439)</x:f>
      </x:c>
      <x:c r="DG439" s="50" t="str">
        <x:f>IF(OR(15&gt;'Настройки'!$B$3,ISBLANK(BW439),BW439=0),"",BW439)</x:f>
      </x:c>
      <x:c r="DH439" s="50" t="str">
        <x:f>IF(OR(16&gt;'Настройки'!$B$3,ISBLANK(BX439),BX439=0),"",BX439)</x:f>
      </x:c>
      <x:c r="DI439" s="50" t="str">
        <x:f>IF(OR(17&gt;'Настройки'!$B$3,ISBLANK(BY439),BY439=0),"",BY439)</x:f>
      </x:c>
      <x:c r="DJ439" s="50" t="str">
        <x:f>IF(OR(18&gt;'Настройки'!$B$3,ISBLANK(BZ439),BZ439=0),"",BZ439)</x:f>
      </x:c>
      <x:c r="DK439" s="50" t="str">
        <x:f>IF(OR(19&gt;'Настройки'!$B$3,ISBLANK(CA439),CA439=0),"",CA439)</x:f>
      </x:c>
      <x:c r="DL439" s="50" t="str">
        <x:f>IF(OR(20&gt;'Настройки'!$B$3,ISBLANK(CB439),CB439=0),"",CB439)</x:f>
      </x:c>
      <x:c r="DM439" s="50" t="str">
        <x:f>IF(OR(21&gt;'Настройки'!$B$3,ISBLANK(CC439),CC439=0),"",CC439)</x:f>
      </x:c>
      <x:c r="DN439" s="50" t="str">
        <x:f>IF(OR(22&gt;'Настройки'!$B$3,ISBLANK(CD439),CD439=0),"",CD439)</x:f>
      </x:c>
      <x:c r="DO439" s="50" t="str">
        <x:f>IF(OR(23&gt;'Настройки'!$B$3,ISBLANK(CE439),CE439=0),"",CE439)</x:f>
      </x:c>
      <x:c r="DP439" s="50" t="str">
        <x:f>IF(OR(24&gt;'Настройки'!$B$3,ISBLANK(CF439),CF439=0),"",CF439)</x:f>
      </x:c>
      <x:c r="DQ439" s="50" t="str">
        <x:f>IF(OR(25&gt;'Настройки'!$B$3,ISBLANK(CG439),CG439=0),"",CG439)</x:f>
      </x:c>
      <x:c r="DR439" s="50" t="str">
        <x:f>IF(OR(26&gt;'Настройки'!$B$3,ISBLANK(CH439),CH439=0),"",CH439)</x:f>
      </x:c>
      <x:c r="DS439" s="50" t="str">
        <x:f>IF(OR(27&gt;'Настройки'!$B$3,ISBLANK(CI439),CI439=0),"",CI439)</x:f>
      </x:c>
      <x:c r="DT439" s="50" t="str">
        <x:f>IF(OR(28&gt;'Настройки'!$B$3,ISBLANK(CJ439),CJ439=0),"",CJ439)</x:f>
      </x:c>
      <x:c r="DU439" s="50" t="str">
        <x:f>IF(OR(29&gt;'Настройки'!$B$3,ISBLANK(CK439),CK439=0),"",CK439)</x:f>
      </x:c>
      <x:c r="DV439" s="50" t="str">
        <x:f>IF(OR(30&gt;'Настройки'!$B$3,ISBLANK(CL439),CL439=0),"",CL439)</x:f>
      </x:c>
      <x:c r="DW439" s="50" t="str">
        <x:f>IF(OR(31&gt;'Настройки'!$B$3,ISBLANK(CM439),CM439=0),"",CM439)</x:f>
      </x:c>
      <x:c r="DX439" s="50" t="str">
        <x:f>IF(OR(32&gt;'Настройки'!$B$3,ISBLANK(CN439),CN439=0),"",CN439)</x:f>
      </x:c>
      <x:c r="DY439" s="50" t="str">
        <x:f>IF(OR(33&gt;'Настройки'!$B$3,ISBLANK(CO439),CO439=0),"",CO439)</x:f>
      </x:c>
      <x:c r="DZ439" s="50" t="str">
        <x:f>IF(OR(34&gt;'Настройки'!$B$3,ISBLANK(CP439),CP439=0),"",CP439)</x:f>
      </x:c>
      <x:c r="EA439" s="50" t="str">
        <x:f>IF(OR(35&gt;'Настройки'!$B$3,ISBLANK(CQ439),CQ439=0),"",CQ439)</x:f>
      </x:c>
      <x:c r="EB439" s="50" t="str">
        <x:f>IF(OR(36&gt;'Настройки'!$B$3,ISBLANK(CR439),CR439=0),"",CR439)</x:f>
      </x:c>
      <x:c r="EC439" s="50" t="str">
        <x:f>IF(A439="","",IF(OR(BB439="AZ",BB439="BZ"),10000+ROW(),IF(AZ439&gt;'Настройки'!$B$11,20000+ROW(),IF(BF439&lt;&gt;"Обычный",30000+ROW(),IF(AX439&lt;=0,40000+ROW(),"")))))</x:f>
      </x:c>
      <x:c r="ED439" s="50" t="str">
        <x:f>IF(EC439="","",COUNTIFS($EC$2:$EC$1001,"&gt;0",$EC$2:$EC$1001,"&lt;"&amp;EC439)+1)</x:f>
      </x:c>
    </x:row>
    <x:row r="440">
      <x:c r="A440" s="115"/>
      <x:c r="B440" s="115"/>
      <x:c r="C440" s="115"/>
      <x:c r="D440" s="118"/>
      <x:c r="E440" s="118"/>
      <x:c r="F440" s="118"/>
      <x:c r="G440" s="118"/>
      <x:c r="H440" s="118"/>
      <x:c r="I440" s="118"/>
      <x:c r="J440" s="118"/>
      <x:c r="K440" s="118"/>
      <x:c r="L440" s="118"/>
      <x:c r="M440" s="118"/>
      <x:c r="N440" s="118"/>
      <x:c r="O440" s="118"/>
      <x:c r="P440" s="118"/>
      <x:c r="Q440" s="118"/>
      <x:c r="R440" s="118"/>
      <x:c r="S440" s="118"/>
      <x:c r="T440" s="118"/>
      <x:c r="U440" s="118"/>
      <x:c r="V440" s="118"/>
      <x:c r="W440" s="118"/>
      <x:c r="X440" s="118"/>
      <x:c r="Y440" s="118"/>
      <x:c r="Z440" s="118"/>
      <x:c r="AA440" s="118"/>
      <x:c r="AB440" s="118"/>
      <x:c r="AC440" s="118"/>
      <x:c r="AD440" s="118"/>
      <x:c r="AE440" s="118"/>
      <x:c r="AF440" s="118"/>
      <x:c r="AG440" s="118"/>
      <x:c r="AH440" s="118"/>
      <x:c r="AI440" s="118"/>
      <x:c r="AJ440" s="118"/>
      <x:c r="AK440" s="118"/>
      <x:c r="AL440" s="118"/>
      <x:c r="AM440" s="118"/>
      <x:c r="AN440" s="118"/>
      <x:c r="AO440" s="118"/>
      <x:c r="AP440" s="115"/>
      <x:c r="AQ440" s="49" t="str">
        <x:f>IF(A440="","",COUNT(BI440:INDEX(BI440:CR440,1,'Настройки'!$B$3)))</x:f>
      </x:c>
      <x:c r="AR440" s="49" t="str">
        <x:f>IF(A440="","",SUM(BI440:INDEX(BI440:CR440,1,'Настройки'!$B$3)))</x:f>
      </x:c>
      <x:c r="AS440" s="58" t="str">
        <x:f>IF(A440="","",IF('Настройки'!$B$4="Стоимость потребления",AR440*D440,IF('Настройки'!$B$4="Количество",AR440,E440)))</x:f>
      </x:c>
      <x:c r="AT440" s="61" t="str">
        <x:f>IF(OR(A440="",AS440&lt;0,SUM($AS$2:$AS$1001)&lt;=0),"",AS440/SUM($AS$2:$AS$1001))</x:f>
      </x:c>
      <x:c r="AU440" s="61" t="str">
        <x:f>IF(OR(A440="",AS440&lt;0,SUM($AS$2:$AS$1001)&lt;=0),"",SUMIFS($AS$2:$AS$1001,$AS$2:$AS$1001,"&gt;"&amp;AS440)/SUM($AS$2:$AS$1001))</x:f>
      </x:c>
      <x:c r="AV440" s="61" t="str">
        <x:f>IF(OR(A440="",AS440&lt;0,SUM($AS$2:$AS$1001)&lt;=0),"",SUMIFS($AS$2:$AS$1001,$AS$2:$AS$1001,"&gt;="&amp;AS440)/SUM($AS$2:$AS$1001))</x:f>
      </x:c>
      <x:c r="AW440" s="49" t="str">
        <x:f>IF(A440="","",IF(SUM($AS$2:$AS$1001)&lt;=0,"Не определён",IF(AS440&lt;0,"Исключение",IF(AU440&lt;'Настройки'!$B$5,"A",IF(AU440&lt;'Настройки'!$B$6,"B","C")))))</x:f>
      </x:c>
      <x:c r="AX440" s="58" t="str">
        <x:f>IF(A440="","",IF(AQ440=0,"",AVERAGE(BI440:INDEX(BI440:CR440,1,'Настройки'!$B$3))))</x:f>
      </x:c>
      <x:c r="AY440" s="58" t="str">
        <x:f>IF(OR(A440="",AQ440=0),"",STDEVP(BI440:INDEX(BI440:CR440,1,'Настройки'!$B$3)))</x:f>
      </x:c>
      <x:c r="AZ440" s="61" t="str">
        <x:f>IF(OR(A440="",AQ440&lt;'Настройки'!$B$12,AX440&lt;=0,AND('Настройки'!$B$10="Блокировать",COUNTIF(F440:INDEX(F440:AO440,1,'Настройки'!$B$3),"&lt;0")&gt;0)),"",AY440/ABS(AX440))</x:f>
      </x:c>
      <x:c r="BA440" s="49" t="str">
        <x:f>IF(A440="","",IF(AND('Настройки'!$B$10="Блокировать",COUNTIF(F440:INDEX(F440:AO440,1,'Настройки'!$B$3),"&lt;0")&gt;0),"Не определён",IF(AQ440&lt;'Настройки'!$B$12,"Не определён",IF(AX440=0,"Нет спроса",IF(AX440&lt;0,"Не определён",IF(AZ440&lt;='Настройки'!$B$7,"X",IF(AZ440&lt;='Настройки'!$B$8,"Y","Z")))))))</x:f>
      </x:c>
      <x:c r="BB440" s="49" t="str">
        <x:f>IF(OR(A440="",LEN(AW440)&lt;&gt;1,LEN(BA440)&lt;&gt;1),"",AW440&amp;BA440)</x:f>
      </x:c>
      <x:c r="BC440" s="61" t="str">
        <x:f>IF(OR(A440="",AQ440=0),"",(COUNT(BI440:INDEX(BI440:CR440,1,'Настройки'!$B$3))-COUNT(CS440:INDEX(CS440:EB440,1,'Настройки'!$B$3)))/AQ440)</x:f>
      </x:c>
      <x:c r="BD440" s="64" t="str">
        <x:f>IF(OR(A440="",COUNT(CS440:INDEX(CS440:EB440,1,'Настройки'!$B$3))=0),"",AQ440/COUNT(CS440:INDEX(CS440:EB440,1,'Настройки'!$B$3)))</x:f>
      </x:c>
      <x:c r="BE440" s="64" t="str">
        <x:f>IF(OR(A440="",COUNT(CS440:INDEX(CS440:EB440,1,'Настройки'!$B$3))=0),"",IF(AVERAGE(CS440:INDEX(CS440:EB440,1,'Настройки'!$B$3))=0,"",(STDEVP(CS440:INDEX(CS440:EB440,1,'Настройки'!$B$3))/ABS(AVERAGE(CS440:INDEX(CS440:EB440,1,'Настройки'!$B$3))))^2))</x:f>
      </x:c>
      <x:c r="BF440" s="49" t="str">
        <x:f>IF(A440="","",IF(AQ440&lt;3,"Недостаточно",IF(AQ440&lt;6,"Предварительный","Обычный")))</x:f>
      </x:c>
      <x:c r="BG440" s="49" t="str">
        <x:f>IF(A440="","",IF(COUNTIF(F440:INDEX(F440:AO440,1,'Настройки'!$B$3),"&lt;0")&gt;0,IF('Настройки'!$B$10="Блокировать","Отрицательный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"),"")&amp;IF(AQ440&lt;3,"Недостаточно истории. ",IF(AQ440&lt;6,"Предварительная классификация. ",""))&amp;IF(AX440=0,"Нет спроса за горизонт. ","")&amp;IF(AZ440&gt;'Настройки'!$B$11,"Экстремальная вариативность. ",""))</x:f>
      </x:c>
      <x:c r="BH440" s="49" t="str">
        <x:f>IF(A440="","",IFERROR(VLOOKUP(BB440,'Настройки'!$D$3:$E$11,2,FALSE),"Сначала проверьте исходные данные и историю спроса.")&amp;" Уточните срок поставки, MOQ и критичность.")</x:f>
      </x:c>
      <x:c r="BI440" s="50" t="str">
        <x:f>IF(1&gt;'Настройки'!$B$3,"",IF(ISBLANK(F440),IF('Настройки'!$B$9="Нулевой спрос",0,""),IF(F440&lt;0,IF('Настройки'!$B$10="Исключить","",IF('Настройки'!$B$10="Абсолютные значения",ABS(F440),F440)),F440)))</x:f>
      </x:c>
      <x:c r="BJ440" s="50" t="str">
        <x:f>IF(2&gt;'Настройки'!$B$3,"",IF(ISBLANK(G440),IF('Настройки'!$B$9="Нулевой спрос",0,""),IF(G440&lt;0,IF('Настройки'!$B$10="Исключить","",IF('Настройки'!$B$10="Абсолютные значения",ABS(G440),G440)),G440)))</x:f>
      </x:c>
      <x:c r="BK440" s="50" t="str">
        <x:f>IF(3&gt;'Настройки'!$B$3,"",IF(ISBLANK(H440),IF('Настройки'!$B$9="Нулевой спрос",0,""),IF(H440&lt;0,IF('Настройки'!$B$10="Исключить","",IF('Настройки'!$B$10="Абсолютные значения",ABS(H440),H440)),H440)))</x:f>
      </x:c>
      <x:c r="BL440" s="50" t="str">
        <x:f>IF(4&gt;'Настройки'!$B$3,"",IF(ISBLANK(I440),IF('Настройки'!$B$9="Нулевой спрос",0,""),IF(I440&lt;0,IF('Настройки'!$B$10="Исключить","",IF('Настройки'!$B$10="Абсолютные значения",ABS(I440),I440)),I440)))</x:f>
      </x:c>
      <x:c r="BM440" s="50" t="str">
        <x:f>IF(5&gt;'Настройки'!$B$3,"",IF(ISBLANK(J440),IF('Настройки'!$B$9="Нулевой спрос",0,""),IF(J440&lt;0,IF('Настройки'!$B$10="Исключить","",IF('Настройки'!$B$10="Абсолютные значения",ABS(J440),J440)),J440)))</x:f>
      </x:c>
      <x:c r="BN440" s="50" t="str">
        <x:f>IF(6&gt;'Настройки'!$B$3,"",IF(ISBLANK(K440),IF('Настройки'!$B$9="Нулевой спрос",0,""),IF(K440&lt;0,IF('Настройки'!$B$10="Исключить","",IF('Настройки'!$B$10="Абсолютные значения",ABS(K440),K440)),K440)))</x:f>
      </x:c>
      <x:c r="BO440" s="50" t="str">
        <x:f>IF(7&gt;'Настройки'!$B$3,"",IF(ISBLANK(L440),IF('Настройки'!$B$9="Нулевой спрос",0,""),IF(L440&lt;0,IF('Настройки'!$B$10="Исключить","",IF('Настройки'!$B$10="Абсолютные значения",ABS(L440),L440)),L440)))</x:f>
      </x:c>
      <x:c r="BP440" s="50" t="str">
        <x:f>IF(8&gt;'Настройки'!$B$3,"",IF(ISBLANK(M440),IF('Настройки'!$B$9="Нулевой спрос",0,""),IF(M440&lt;0,IF('Настройки'!$B$10="Исключить","",IF('Настройки'!$B$10="Абсолютные значения",ABS(M440),M440)),M440)))</x:f>
      </x:c>
      <x:c r="BQ440" s="50" t="str">
        <x:f>IF(9&gt;'Настройки'!$B$3,"",IF(ISBLANK(N440),IF('Настройки'!$B$9="Нулевой спрос",0,""),IF(N440&lt;0,IF('Настройки'!$B$10="Исключить","",IF('Настройки'!$B$10="Абсолютные значения",ABS(N440),N440)),N440)))</x:f>
      </x:c>
      <x:c r="BR440" s="50" t="str">
        <x:f>IF(10&gt;'Настройки'!$B$3,"",IF(ISBLANK(O440),IF('Настройки'!$B$9="Нулевой спрос",0,""),IF(O440&lt;0,IF('Настройки'!$B$10="Исключить","",IF('Настройки'!$B$10="Абсолютные значения",ABS(O440),O440)),O440)))</x:f>
      </x:c>
      <x:c r="BS440" s="50" t="str">
        <x:f>IF(11&gt;'Настройки'!$B$3,"",IF(ISBLANK(P440),IF('Настройки'!$B$9="Нулевой спрос",0,""),IF(P440&lt;0,IF('Настройки'!$B$10="Исключить","",IF('Настройки'!$B$10="Абсолютные значения",ABS(P440),P440)),P440)))</x:f>
      </x:c>
      <x:c r="BT440" s="50" t="str">
        <x:f>IF(12&gt;'Настройки'!$B$3,"",IF(ISBLANK(Q440),IF('Настройки'!$B$9="Нулевой спрос",0,""),IF(Q440&lt;0,IF('Настройки'!$B$10="Исключить","",IF('Настройки'!$B$10="Абсолютные значения",ABS(Q440),Q440)),Q440)))</x:f>
      </x:c>
      <x:c r="BU440" s="50" t="str">
        <x:f>IF(13&gt;'Настройки'!$B$3,"",IF(ISBLANK(R440),IF('Настройки'!$B$9="Нулевой спрос",0,""),IF(R440&lt;0,IF('Настройки'!$B$10="Исключить","",IF('Настройки'!$B$10="Абсолютные значения",ABS(R440),R440)),R440)))</x:f>
      </x:c>
      <x:c r="BV440" s="50" t="str">
        <x:f>IF(14&gt;'Настройки'!$B$3,"",IF(ISBLANK(S440),IF('Настройки'!$B$9="Нулевой спрос",0,""),IF(S440&lt;0,IF('Настройки'!$B$10="Исключить","",IF('Настройки'!$B$10="Абсолютные значения",ABS(S440),S440)),S440)))</x:f>
      </x:c>
      <x:c r="BW440" s="50" t="str">
        <x:f>IF(15&gt;'Настройки'!$B$3,"",IF(ISBLANK(T440),IF('Настройки'!$B$9="Нулевой спрос",0,""),IF(T440&lt;0,IF('Настройки'!$B$10="Исключить","",IF('Настройки'!$B$10="Абсолютные значения",ABS(T440),T440)),T440)))</x:f>
      </x:c>
      <x:c r="BX440" s="50" t="str">
        <x:f>IF(16&gt;'Настройки'!$B$3,"",IF(ISBLANK(U440),IF('Настройки'!$B$9="Нулевой спрос",0,""),IF(U440&lt;0,IF('Настройки'!$B$10="Исключить","",IF('Настройки'!$B$10="Абсолютные значения",ABS(U440),U440)),U440)))</x:f>
      </x:c>
      <x:c r="BY440" s="50" t="str">
        <x:f>IF(17&gt;'Настройки'!$B$3,"",IF(ISBLANK(V440),IF('Настройки'!$B$9="Нулевой спрос",0,""),IF(V440&lt;0,IF('Настройки'!$B$10="Исключить","",IF('Настройки'!$B$10="Абсолютные значения",ABS(V440),V440)),V440)))</x:f>
      </x:c>
      <x:c r="BZ440" s="50" t="str">
        <x:f>IF(18&gt;'Настройки'!$B$3,"",IF(ISBLANK(W440),IF('Настройки'!$B$9="Нулевой спрос",0,""),IF(W440&lt;0,IF('Настройки'!$B$10="Исключить","",IF('Настройки'!$B$10="Абсолютные значения",ABS(W440),W440)),W440)))</x:f>
      </x:c>
      <x:c r="CA440" s="50" t="str">
        <x:f>IF(19&gt;'Настройки'!$B$3,"",IF(ISBLANK(X440),IF('Настройки'!$B$9="Нулевой спрос",0,""),IF(X440&lt;0,IF('Настройки'!$B$10="Исключить","",IF('Настройки'!$B$10="Абсолютные значения",ABS(X440),X440)),X440)))</x:f>
      </x:c>
      <x:c r="CB440" s="50" t="str">
        <x:f>IF(20&gt;'Настройки'!$B$3,"",IF(ISBLANK(Y440),IF('Настройки'!$B$9="Нулевой спрос",0,""),IF(Y440&lt;0,IF('Настройки'!$B$10="Исключить","",IF('Настройки'!$B$10="Абсолютные значения",ABS(Y440),Y440)),Y440)))</x:f>
      </x:c>
      <x:c r="CC440" s="50" t="str">
        <x:f>IF(21&gt;'Настройки'!$B$3,"",IF(ISBLANK(Z440),IF('Настройки'!$B$9="Нулевой спрос",0,""),IF(Z440&lt;0,IF('Настройки'!$B$10="Исключить","",IF('Настройки'!$B$10="Абсолютные значения",ABS(Z440),Z440)),Z440)))</x:f>
      </x:c>
      <x:c r="CD440" s="50" t="str">
        <x:f>IF(22&gt;'Настройки'!$B$3,"",IF(ISBLANK(AA440),IF('Настройки'!$B$9="Нулевой спрос",0,""),IF(AA440&lt;0,IF('Настройки'!$B$10="Исключить","",IF('Настройки'!$B$10="Абсолютные значения",ABS(AA440),AA440)),AA440)))</x:f>
      </x:c>
      <x:c r="CE440" s="50" t="str">
        <x:f>IF(23&gt;'Настройки'!$B$3,"",IF(ISBLANK(AB440),IF('Настройки'!$B$9="Нулевой спрос",0,""),IF(AB440&lt;0,IF('Настройки'!$B$10="Исключить","",IF('Настройки'!$B$10="Абсолютные значения",ABS(AB440),AB440)),AB440)))</x:f>
      </x:c>
      <x:c r="CF440" s="50" t="str">
        <x:f>IF(24&gt;'Настройки'!$B$3,"",IF(ISBLANK(AC440),IF('Настройки'!$B$9="Нулевой спрос",0,""),IF(AC440&lt;0,IF('Настройки'!$B$10="Исключить","",IF('Настройки'!$B$10="Абсолютные значения",ABS(AC440),AC440)),AC440)))</x:f>
      </x:c>
      <x:c r="CG440" s="50" t="str">
        <x:f>IF(25&gt;'Настройки'!$B$3,"",IF(ISBLANK(AD440),IF('Настройки'!$B$9="Нулевой спрос",0,""),IF(AD440&lt;0,IF('Настройки'!$B$10="Исключить","",IF('Настройки'!$B$10="Абсолютные значения",ABS(AD440),AD440)),AD440)))</x:f>
      </x:c>
      <x:c r="CH440" s="50" t="str">
        <x:f>IF(26&gt;'Настройки'!$B$3,"",IF(ISBLANK(AE440),IF('Настройки'!$B$9="Нулевой спрос",0,""),IF(AE440&lt;0,IF('Настройки'!$B$10="Исключить","",IF('Настройки'!$B$10="Абсолютные значения",ABS(AE440),AE440)),AE440)))</x:f>
      </x:c>
      <x:c r="CI440" s="50" t="str">
        <x:f>IF(27&gt;'Настройки'!$B$3,"",IF(ISBLANK(AF440),IF('Настройки'!$B$9="Нулевой спрос",0,""),IF(AF440&lt;0,IF('Настройки'!$B$10="Исключить","",IF('Настройки'!$B$10="Абсолютные значения",ABS(AF440),AF440)),AF440)))</x:f>
      </x:c>
      <x:c r="CJ440" s="50" t="str">
        <x:f>IF(28&gt;'Настройки'!$B$3,"",IF(ISBLANK(AG440),IF('Настройки'!$B$9="Нулевой спрос",0,""),IF(AG440&lt;0,IF('Настройки'!$B$10="Исключить","",IF('Настройки'!$B$10="Абсолютные значения",ABS(AG440),AG440)),AG440)))</x:f>
      </x:c>
      <x:c r="CK440" s="50" t="str">
        <x:f>IF(29&gt;'Настройки'!$B$3,"",IF(ISBLANK(AH440),IF('Настройки'!$B$9="Нулевой спрос",0,""),IF(AH440&lt;0,IF('Настройки'!$B$10="Исключить","",IF('Настройки'!$B$10="Абсолютные значения",ABS(AH440),AH440)),AH440)))</x:f>
      </x:c>
      <x:c r="CL440" s="50" t="str">
        <x:f>IF(30&gt;'Настройки'!$B$3,"",IF(ISBLANK(AI440),IF('Настройки'!$B$9="Нулевой спрос",0,""),IF(AI440&lt;0,IF('Настройки'!$B$10="Исключить","",IF('Настройки'!$B$10="Абсолютные значения",ABS(AI440),AI440)),AI440)))</x:f>
      </x:c>
      <x:c r="CM440" s="50" t="str">
        <x:f>IF(31&gt;'Настройки'!$B$3,"",IF(ISBLANK(AJ440),IF('Настройки'!$B$9="Нулевой спрос",0,""),IF(AJ440&lt;0,IF('Настройки'!$B$10="Исключить","",IF('Настройки'!$B$10="Абсолютные значения",ABS(AJ440),AJ440)),AJ440)))</x:f>
      </x:c>
      <x:c r="CN440" s="50" t="str">
        <x:f>IF(32&gt;'Настройки'!$B$3,"",IF(ISBLANK(AK440),IF('Настройки'!$B$9="Нулевой спрос",0,""),IF(AK440&lt;0,IF('Настройки'!$B$10="Исключить","",IF('Настройки'!$B$10="Абсолютные значения",ABS(AK440),AK440)),AK440)))</x:f>
      </x:c>
      <x:c r="CO440" s="50" t="str">
        <x:f>IF(33&gt;'Настройки'!$B$3,"",IF(ISBLANK(AL440),IF('Настройки'!$B$9="Нулевой спрос",0,""),IF(AL440&lt;0,IF('Настройки'!$B$10="Исключить","",IF('Настройки'!$B$10="Абсолютные значения",ABS(AL440),AL440)),AL440)))</x:f>
      </x:c>
      <x:c r="CP440" s="50" t="str">
        <x:f>IF(34&gt;'Настройки'!$B$3,"",IF(ISBLANK(AM440),IF('Настройки'!$B$9="Нулевой спрос",0,""),IF(AM440&lt;0,IF('Настройки'!$B$10="Исключить","",IF('Настройки'!$B$10="Абсолютные значения",ABS(AM440),AM440)),AM440)))</x:f>
      </x:c>
      <x:c r="CQ440" s="50" t="str">
        <x:f>IF(35&gt;'Настройки'!$B$3,"",IF(ISBLANK(AN440),IF('Настройки'!$B$9="Нулевой спрос",0,""),IF(AN440&lt;0,IF('Настройки'!$B$10="Исключить","",IF('Настройки'!$B$10="Абсолютные значения",ABS(AN440),AN440)),AN440)))</x:f>
      </x:c>
      <x:c r="CR440" s="50" t="str">
        <x:f>IF(36&gt;'Настройки'!$B$3,"",IF(ISBLANK(AO440),IF('Настройки'!$B$9="Нулевой спрос",0,""),IF(AO440&lt;0,IF('Настройки'!$B$10="Исключить","",IF('Настройки'!$B$10="Абсолютные значения",ABS(AO440),AO440)),AO440)))</x:f>
      </x:c>
      <x:c r="CS440" s="50" t="str">
        <x:f>IF(OR(1&gt;'Настройки'!$B$3,ISBLANK(BI440),BI440=0),"",BI440)</x:f>
      </x:c>
      <x:c r="CT440" s="50" t="str">
        <x:f>IF(OR(2&gt;'Настройки'!$B$3,ISBLANK(BJ440),BJ440=0),"",BJ440)</x:f>
      </x:c>
      <x:c r="CU440" s="50" t="str">
        <x:f>IF(OR(3&gt;'Настройки'!$B$3,ISBLANK(BK440),BK440=0),"",BK440)</x:f>
      </x:c>
      <x:c r="CV440" s="50" t="str">
        <x:f>IF(OR(4&gt;'Настройки'!$B$3,ISBLANK(BL440),BL440=0),"",BL440)</x:f>
      </x:c>
      <x:c r="CW440" s="50" t="str">
        <x:f>IF(OR(5&gt;'Настройки'!$B$3,ISBLANK(BM440),BM440=0),"",BM440)</x:f>
      </x:c>
      <x:c r="CX440" s="50" t="str">
        <x:f>IF(OR(6&gt;'Настройки'!$B$3,ISBLANK(BN440),BN440=0),"",BN440)</x:f>
      </x:c>
      <x:c r="CY440" s="50" t="str">
        <x:f>IF(OR(7&gt;'Настройки'!$B$3,ISBLANK(BO440),BO440=0),"",BO440)</x:f>
      </x:c>
      <x:c r="CZ440" s="50" t="str">
        <x:f>IF(OR(8&gt;'Настройки'!$B$3,ISBLANK(BP440),BP440=0),"",BP440)</x:f>
      </x:c>
      <x:c r="DA440" s="50" t="str">
        <x:f>IF(OR(9&gt;'Настройки'!$B$3,ISBLANK(BQ440),BQ440=0),"",BQ440)</x:f>
      </x:c>
      <x:c r="DB440" s="50" t="str">
        <x:f>IF(OR(10&gt;'Настройки'!$B$3,ISBLANK(BR440),BR440=0),"",BR440)</x:f>
      </x:c>
      <x:c r="DC440" s="50" t="str">
        <x:f>IF(OR(11&gt;'Настройки'!$B$3,ISBLANK(BS440),BS440=0),"",BS440)</x:f>
      </x:c>
      <x:c r="DD440" s="50" t="str">
        <x:f>IF(OR(12&gt;'Настройки'!$B$3,ISBLANK(BT440),BT440=0),"",BT440)</x:f>
      </x:c>
      <x:c r="DE440" s="50" t="str">
        <x:f>IF(OR(13&gt;'Настройки'!$B$3,ISBLANK(BU440),BU440=0),"",BU440)</x:f>
      </x:c>
      <x:c r="DF440" s="50" t="str">
        <x:f>IF(OR(14&gt;'Настройки'!$B$3,ISBLANK(BV440),BV440=0),"",BV440)</x:f>
      </x:c>
      <x:c r="DG440" s="50" t="str">
        <x:f>IF(OR(15&gt;'Настройки'!$B$3,ISBLANK(BW440),BW440=0),"",BW440)</x:f>
      </x:c>
      <x:c r="DH440" s="50" t="str">
        <x:f>IF(OR(16&gt;'Настройки'!$B$3,ISBLANK(BX440),BX440=0),"",BX440)</x:f>
      </x:c>
      <x:c r="DI440" s="50" t="str">
        <x:f>IF(OR(17&gt;'Настройки'!$B$3,ISBLANK(BY440),BY440=0),"",BY440)</x:f>
      </x:c>
      <x:c r="DJ440" s="50" t="str">
        <x:f>IF(OR(18&gt;'Настройки'!$B$3,ISBLANK(BZ440),BZ440=0),"",BZ440)</x:f>
      </x:c>
      <x:c r="DK440" s="50" t="str">
        <x:f>IF(OR(19&gt;'Настройки'!$B$3,ISBLANK(CA440),CA440=0),"",CA440)</x:f>
      </x:c>
      <x:c r="DL440" s="50" t="str">
        <x:f>IF(OR(20&gt;'Настройки'!$B$3,ISBLANK(CB440),CB440=0),"",CB440)</x:f>
      </x:c>
      <x:c r="DM440" s="50" t="str">
        <x:f>IF(OR(21&gt;'Настройки'!$B$3,ISBLANK(CC440),CC440=0),"",CC440)</x:f>
      </x:c>
      <x:c r="DN440" s="50" t="str">
        <x:f>IF(OR(22&gt;'Настройки'!$B$3,ISBLANK(CD440),CD440=0),"",CD440)</x:f>
      </x:c>
      <x:c r="DO440" s="50" t="str">
        <x:f>IF(OR(23&gt;'Настройки'!$B$3,ISBLANK(CE440),CE440=0),"",CE440)</x:f>
      </x:c>
      <x:c r="DP440" s="50" t="str">
        <x:f>IF(OR(24&gt;'Настройки'!$B$3,ISBLANK(CF440),CF440=0),"",CF440)</x:f>
      </x:c>
      <x:c r="DQ440" s="50" t="str">
        <x:f>IF(OR(25&gt;'Настройки'!$B$3,ISBLANK(CG440),CG440=0),"",CG440)</x:f>
      </x:c>
      <x:c r="DR440" s="50" t="str">
        <x:f>IF(OR(26&gt;'Настройки'!$B$3,ISBLANK(CH440),CH440=0),"",CH440)</x:f>
      </x:c>
      <x:c r="DS440" s="50" t="str">
        <x:f>IF(OR(27&gt;'Настройки'!$B$3,ISBLANK(CI440),CI440=0),"",CI440)</x:f>
      </x:c>
      <x:c r="DT440" s="50" t="str">
        <x:f>IF(OR(28&gt;'Настройки'!$B$3,ISBLANK(CJ440),CJ440=0),"",CJ440)</x:f>
      </x:c>
      <x:c r="DU440" s="50" t="str">
        <x:f>IF(OR(29&gt;'Настройки'!$B$3,ISBLANK(CK440),CK440=0),"",CK440)</x:f>
      </x:c>
      <x:c r="DV440" s="50" t="str">
        <x:f>IF(OR(30&gt;'Настройки'!$B$3,ISBLANK(CL440),CL440=0),"",CL440)</x:f>
      </x:c>
      <x:c r="DW440" s="50" t="str">
        <x:f>IF(OR(31&gt;'Настройки'!$B$3,ISBLANK(CM440),CM440=0),"",CM440)</x:f>
      </x:c>
      <x:c r="DX440" s="50" t="str">
        <x:f>IF(OR(32&gt;'Настройки'!$B$3,ISBLANK(CN440),CN440=0),"",CN440)</x:f>
      </x:c>
      <x:c r="DY440" s="50" t="str">
        <x:f>IF(OR(33&gt;'Настройки'!$B$3,ISBLANK(CO440),CO440=0),"",CO440)</x:f>
      </x:c>
      <x:c r="DZ440" s="50" t="str">
        <x:f>IF(OR(34&gt;'Настройки'!$B$3,ISBLANK(CP440),CP440=0),"",CP440)</x:f>
      </x:c>
      <x:c r="EA440" s="50" t="str">
        <x:f>IF(OR(35&gt;'Настройки'!$B$3,ISBLANK(CQ440),CQ440=0),"",CQ440)</x:f>
      </x:c>
      <x:c r="EB440" s="50" t="str">
        <x:f>IF(OR(36&gt;'Настройки'!$B$3,ISBLANK(CR440),CR440=0),"",CR440)</x:f>
      </x:c>
      <x:c r="EC440" s="50" t="str">
        <x:f>IF(A440="","",IF(OR(BB440="AZ",BB440="BZ"),10000+ROW(),IF(AZ440&gt;'Настройки'!$B$11,20000+ROW(),IF(BF440&lt;&gt;"Обычный",30000+ROW(),IF(AX440&lt;=0,40000+ROW(),"")))))</x:f>
      </x:c>
      <x:c r="ED440" s="50" t="str">
        <x:f>IF(EC440="","",COUNTIFS($EC$2:$EC$1001,"&gt;0",$EC$2:$EC$1001,"&lt;"&amp;EC440)+1)</x:f>
      </x:c>
    </x:row>
    <x:row r="441">
      <x:c r="A441" s="115"/>
      <x:c r="B441" s="115"/>
      <x:c r="C441" s="115"/>
      <x:c r="D441" s="118"/>
      <x:c r="E441" s="118"/>
      <x:c r="F441" s="118"/>
      <x:c r="G441" s="118"/>
      <x:c r="H441" s="118"/>
      <x:c r="I441" s="118"/>
      <x:c r="J441" s="118"/>
      <x:c r="K441" s="118"/>
      <x:c r="L441" s="118"/>
      <x:c r="M441" s="118"/>
      <x:c r="N441" s="118"/>
      <x:c r="O441" s="118"/>
      <x:c r="P441" s="118"/>
      <x:c r="Q441" s="118"/>
      <x:c r="R441" s="118"/>
      <x:c r="S441" s="118"/>
      <x:c r="T441" s="118"/>
      <x:c r="U441" s="118"/>
      <x:c r="V441" s="118"/>
      <x:c r="W441" s="118"/>
      <x:c r="X441" s="118"/>
      <x:c r="Y441" s="118"/>
      <x:c r="Z441" s="118"/>
      <x:c r="AA441" s="118"/>
      <x:c r="AB441" s="118"/>
      <x:c r="AC441" s="118"/>
      <x:c r="AD441" s="118"/>
      <x:c r="AE441" s="118"/>
      <x:c r="AF441" s="118"/>
      <x:c r="AG441" s="118"/>
      <x:c r="AH441" s="118"/>
      <x:c r="AI441" s="118"/>
      <x:c r="AJ441" s="118"/>
      <x:c r="AK441" s="118"/>
      <x:c r="AL441" s="118"/>
      <x:c r="AM441" s="118"/>
      <x:c r="AN441" s="118"/>
      <x:c r="AO441" s="118"/>
      <x:c r="AP441" s="115"/>
      <x:c r="AQ441" s="49" t="str">
        <x:f>IF(A441="","",COUNT(BI441:INDEX(BI441:CR441,1,'Настройки'!$B$3)))</x:f>
      </x:c>
      <x:c r="AR441" s="49" t="str">
        <x:f>IF(A441="","",SUM(BI441:INDEX(BI441:CR441,1,'Настройки'!$B$3)))</x:f>
      </x:c>
      <x:c r="AS441" s="58" t="str">
        <x:f>IF(A441="","",IF('Настройки'!$B$4="Стоимость потребления",AR441*D441,IF('Настройки'!$B$4="Количество",AR441,E441)))</x:f>
      </x:c>
      <x:c r="AT441" s="61" t="str">
        <x:f>IF(OR(A441="",AS441&lt;0,SUM($AS$2:$AS$1001)&lt;=0),"",AS441/SUM($AS$2:$AS$1001))</x:f>
      </x:c>
      <x:c r="AU441" s="61" t="str">
        <x:f>IF(OR(A441="",AS441&lt;0,SUM($AS$2:$AS$1001)&lt;=0),"",SUMIFS($AS$2:$AS$1001,$AS$2:$AS$1001,"&gt;"&amp;AS441)/SUM($AS$2:$AS$1001))</x:f>
      </x:c>
      <x:c r="AV441" s="61" t="str">
        <x:f>IF(OR(A441="",AS441&lt;0,SUM($AS$2:$AS$1001)&lt;=0),"",SUMIFS($AS$2:$AS$1001,$AS$2:$AS$1001,"&gt;="&amp;AS441)/SUM($AS$2:$AS$1001))</x:f>
      </x:c>
      <x:c r="AW441" s="49" t="str">
        <x:f>IF(A441="","",IF(SUM($AS$2:$AS$1001)&lt;=0,"Не определён",IF(AS441&lt;0,"Исключение",IF(AU441&lt;'Настройки'!$B$5,"A",IF(AU441&lt;'Настройки'!$B$6,"B","C")))))</x:f>
      </x:c>
      <x:c r="AX441" s="58" t="str">
        <x:f>IF(A441="","",IF(AQ441=0,"",AVERAGE(BI441:INDEX(BI441:CR441,1,'Настройки'!$B$3))))</x:f>
      </x:c>
      <x:c r="AY441" s="58" t="str">
        <x:f>IF(OR(A441="",AQ441=0),"",STDEVP(BI441:INDEX(BI441:CR441,1,'Настройки'!$B$3)))</x:f>
      </x:c>
      <x:c r="AZ441" s="61" t="str">
        <x:f>IF(OR(A441="",AQ441&lt;'Настройки'!$B$12,AX441&lt;=0,AND('Настройки'!$B$10="Блокировать",COUNTIF(F441:INDEX(F441:AO441,1,'Настройки'!$B$3),"&lt;0")&gt;0)),"",AY441/ABS(AX441))</x:f>
      </x:c>
      <x:c r="BA441" s="49" t="str">
        <x:f>IF(A441="","",IF(AND('Настройки'!$B$10="Блокировать",COUNTIF(F441:INDEX(F441:AO441,1,'Настройки'!$B$3),"&lt;0")&gt;0),"Не определён",IF(AQ441&lt;'Настройки'!$B$12,"Не определён",IF(AX441=0,"Нет спроса",IF(AX441&lt;0,"Не определён",IF(AZ441&lt;='Настройки'!$B$7,"X",IF(AZ441&lt;='Настройки'!$B$8,"Y","Z")))))))</x:f>
      </x:c>
      <x:c r="BB441" s="49" t="str">
        <x:f>IF(OR(A441="",LEN(AW441)&lt;&gt;1,LEN(BA441)&lt;&gt;1),"",AW441&amp;BA441)</x:f>
      </x:c>
      <x:c r="BC441" s="61" t="str">
        <x:f>IF(OR(A441="",AQ441=0),"",(COUNT(BI441:INDEX(BI441:CR441,1,'Настройки'!$B$3))-COUNT(CS441:INDEX(CS441:EB441,1,'Настройки'!$B$3)))/AQ441)</x:f>
      </x:c>
      <x:c r="BD441" s="64" t="str">
        <x:f>IF(OR(A441="",COUNT(CS441:INDEX(CS441:EB441,1,'Настройки'!$B$3))=0),"",AQ441/COUNT(CS441:INDEX(CS441:EB441,1,'Настройки'!$B$3)))</x:f>
      </x:c>
      <x:c r="BE441" s="64" t="str">
        <x:f>IF(OR(A441="",COUNT(CS441:INDEX(CS441:EB441,1,'Настройки'!$B$3))=0),"",IF(AVERAGE(CS441:INDEX(CS441:EB441,1,'Настройки'!$B$3))=0,"",(STDEVP(CS441:INDEX(CS441:EB441,1,'Настройки'!$B$3))/ABS(AVERAGE(CS441:INDEX(CS441:EB441,1,'Настройки'!$B$3))))^2))</x:f>
      </x:c>
      <x:c r="BF441" s="49" t="str">
        <x:f>IF(A441="","",IF(AQ441&lt;3,"Недостаточно",IF(AQ441&lt;6,"Предварительный","Обычный")))</x:f>
      </x:c>
      <x:c r="BG441" s="49" t="str">
        <x:f>IF(A441="","",IF(COUNTIF(F441:INDEX(F441:AO441,1,'Настройки'!$B$3),"&lt;0")&gt;0,IF('Настройки'!$B$10="Блокировать","Отрицательный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"),"")&amp;IF(AQ441&lt;3,"Недостаточно истории. ",IF(AQ441&lt;6,"Предварительная классификация. ",""))&amp;IF(AX441=0,"Нет спроса за горизонт. ","")&amp;IF(AZ441&gt;'Настройки'!$B$11,"Экстремальная вариативность. ",""))</x:f>
      </x:c>
      <x:c r="BH441" s="49" t="str">
        <x:f>IF(A441="","",IFERROR(VLOOKUP(BB441,'Настройки'!$D$3:$E$11,2,FALSE),"Сначала проверьте исходные данные и историю спроса.")&amp;" Уточните срок поставки, MOQ и критичность.")</x:f>
      </x:c>
      <x:c r="BI441" s="50" t="str">
        <x:f>IF(1&gt;'Настройки'!$B$3,"",IF(ISBLANK(F441),IF('Настройки'!$B$9="Нулевой спрос",0,""),IF(F441&lt;0,IF('Настройки'!$B$10="Исключить","",IF('Настройки'!$B$10="Абсолютные значения",ABS(F441),F441)),F441)))</x:f>
      </x:c>
      <x:c r="BJ441" s="50" t="str">
        <x:f>IF(2&gt;'Настройки'!$B$3,"",IF(ISBLANK(G441),IF('Настройки'!$B$9="Нулевой спрос",0,""),IF(G441&lt;0,IF('Настройки'!$B$10="Исключить","",IF('Настройки'!$B$10="Абсолютные значения",ABS(G441),G441)),G441)))</x:f>
      </x:c>
      <x:c r="BK441" s="50" t="str">
        <x:f>IF(3&gt;'Настройки'!$B$3,"",IF(ISBLANK(H441),IF('Настройки'!$B$9="Нулевой спрос",0,""),IF(H441&lt;0,IF('Настройки'!$B$10="Исключить","",IF('Настройки'!$B$10="Абсолютные значения",ABS(H441),H441)),H441)))</x:f>
      </x:c>
      <x:c r="BL441" s="50" t="str">
        <x:f>IF(4&gt;'Настройки'!$B$3,"",IF(ISBLANK(I441),IF('Настройки'!$B$9="Нулевой спрос",0,""),IF(I441&lt;0,IF('Настройки'!$B$10="Исключить","",IF('Настройки'!$B$10="Абсолютные значения",ABS(I441),I441)),I441)))</x:f>
      </x:c>
      <x:c r="BM441" s="50" t="str">
        <x:f>IF(5&gt;'Настройки'!$B$3,"",IF(ISBLANK(J441),IF('Настройки'!$B$9="Нулевой спрос",0,""),IF(J441&lt;0,IF('Настройки'!$B$10="Исключить","",IF('Настройки'!$B$10="Абсолютные значения",ABS(J441),J441)),J441)))</x:f>
      </x:c>
      <x:c r="BN441" s="50" t="str">
        <x:f>IF(6&gt;'Настройки'!$B$3,"",IF(ISBLANK(K441),IF('Настройки'!$B$9="Нулевой спрос",0,""),IF(K441&lt;0,IF('Настройки'!$B$10="Исключить","",IF('Настройки'!$B$10="Абсолютные значения",ABS(K441),K441)),K441)))</x:f>
      </x:c>
      <x:c r="BO441" s="50" t="str">
        <x:f>IF(7&gt;'Настройки'!$B$3,"",IF(ISBLANK(L441),IF('Настройки'!$B$9="Нулевой спрос",0,""),IF(L441&lt;0,IF('Настройки'!$B$10="Исключить","",IF('Настройки'!$B$10="Абсолютные значения",ABS(L441),L441)),L441)))</x:f>
      </x:c>
      <x:c r="BP441" s="50" t="str">
        <x:f>IF(8&gt;'Настройки'!$B$3,"",IF(ISBLANK(M441),IF('Настройки'!$B$9="Нулевой спрос",0,""),IF(M441&lt;0,IF('Настройки'!$B$10="Исключить","",IF('Настройки'!$B$10="Абсолютные значения",ABS(M441),M441)),M441)))</x:f>
      </x:c>
      <x:c r="BQ441" s="50" t="str">
        <x:f>IF(9&gt;'Настройки'!$B$3,"",IF(ISBLANK(N441),IF('Настройки'!$B$9="Нулевой спрос",0,""),IF(N441&lt;0,IF('Настройки'!$B$10="Исключить","",IF('Настройки'!$B$10="Абсолютные значения",ABS(N441),N441)),N441)))</x:f>
      </x:c>
      <x:c r="BR441" s="50" t="str">
        <x:f>IF(10&gt;'Настройки'!$B$3,"",IF(ISBLANK(O441),IF('Настройки'!$B$9="Нулевой спрос",0,""),IF(O441&lt;0,IF('Настройки'!$B$10="Исключить","",IF('Настройки'!$B$10="Абсолютные значения",ABS(O441),O441)),O441)))</x:f>
      </x:c>
      <x:c r="BS441" s="50" t="str">
        <x:f>IF(11&gt;'Настройки'!$B$3,"",IF(ISBLANK(P441),IF('Настройки'!$B$9="Нулевой спрос",0,""),IF(P441&lt;0,IF('Настройки'!$B$10="Исключить","",IF('Настройки'!$B$10="Абсолютные значения",ABS(P441),P441)),P441)))</x:f>
      </x:c>
      <x:c r="BT441" s="50" t="str">
        <x:f>IF(12&gt;'Настройки'!$B$3,"",IF(ISBLANK(Q441),IF('Настройки'!$B$9="Нулевой спрос",0,""),IF(Q441&lt;0,IF('Настройки'!$B$10="Исключить","",IF('Настройки'!$B$10="Абсолютные значения",ABS(Q441),Q441)),Q441)))</x:f>
      </x:c>
      <x:c r="BU441" s="50" t="str">
        <x:f>IF(13&gt;'Настройки'!$B$3,"",IF(ISBLANK(R441),IF('Настройки'!$B$9="Нулевой спрос",0,""),IF(R441&lt;0,IF('Настройки'!$B$10="Исключить","",IF('Настройки'!$B$10="Абсолютные значения",ABS(R441),R441)),R441)))</x:f>
      </x:c>
      <x:c r="BV441" s="50" t="str">
        <x:f>IF(14&gt;'Настройки'!$B$3,"",IF(ISBLANK(S441),IF('Настройки'!$B$9="Нулевой спрос",0,""),IF(S441&lt;0,IF('Настройки'!$B$10="Исключить","",IF('Настройки'!$B$10="Абсолютные значения",ABS(S441),S441)),S441)))</x:f>
      </x:c>
      <x:c r="BW441" s="50" t="str">
        <x:f>IF(15&gt;'Настройки'!$B$3,"",IF(ISBLANK(T441),IF('Настройки'!$B$9="Нулевой спрос",0,""),IF(T441&lt;0,IF('Настройки'!$B$10="Исключить","",IF('Настройки'!$B$10="Абсолютные значения",ABS(T441),T441)),T441)))</x:f>
      </x:c>
      <x:c r="BX441" s="50" t="str">
        <x:f>IF(16&gt;'Настройки'!$B$3,"",IF(ISBLANK(U441),IF('Настройки'!$B$9="Нулевой спрос",0,""),IF(U441&lt;0,IF('Настройки'!$B$10="Исключить","",IF('Настройки'!$B$10="Абсолютные значения",ABS(U441),U441)),U441)))</x:f>
      </x:c>
      <x:c r="BY441" s="50" t="str">
        <x:f>IF(17&gt;'Настройки'!$B$3,"",IF(ISBLANK(V441),IF('Настройки'!$B$9="Нулевой спрос",0,""),IF(V441&lt;0,IF('Настройки'!$B$10="Исключить","",IF('Настройки'!$B$10="Абсолютные значения",ABS(V441),V441)),V441)))</x:f>
      </x:c>
      <x:c r="BZ441" s="50" t="str">
        <x:f>IF(18&gt;'Настройки'!$B$3,"",IF(ISBLANK(W441),IF('Настройки'!$B$9="Нулевой спрос",0,""),IF(W441&lt;0,IF('Настройки'!$B$10="Исключить","",IF('Настройки'!$B$10="Абсолютные значения",ABS(W441),W441)),W441)))</x:f>
      </x:c>
      <x:c r="CA441" s="50" t="str">
        <x:f>IF(19&gt;'Настройки'!$B$3,"",IF(ISBLANK(X441),IF('Настройки'!$B$9="Нулевой спрос",0,""),IF(X441&lt;0,IF('Настройки'!$B$10="Исключить","",IF('Настройки'!$B$10="Абсолютные значения",ABS(X441),X441)),X441)))</x:f>
      </x:c>
      <x:c r="CB441" s="50" t="str">
        <x:f>IF(20&gt;'Настройки'!$B$3,"",IF(ISBLANK(Y441),IF('Настройки'!$B$9="Нулевой спрос",0,""),IF(Y441&lt;0,IF('Настройки'!$B$10="Исключить","",IF('Настройки'!$B$10="Абсолютные значения",ABS(Y441),Y441)),Y441)))</x:f>
      </x:c>
      <x:c r="CC441" s="50" t="str">
        <x:f>IF(21&gt;'Настройки'!$B$3,"",IF(ISBLANK(Z441),IF('Настройки'!$B$9="Нулевой спрос",0,""),IF(Z441&lt;0,IF('Настройки'!$B$10="Исключить","",IF('Настройки'!$B$10="Абсолютные значения",ABS(Z441),Z441)),Z441)))</x:f>
      </x:c>
      <x:c r="CD441" s="50" t="str">
        <x:f>IF(22&gt;'Настройки'!$B$3,"",IF(ISBLANK(AA441),IF('Настройки'!$B$9="Нулевой спрос",0,""),IF(AA441&lt;0,IF('Настройки'!$B$10="Исключить","",IF('Настройки'!$B$10="Абсолютные значения",ABS(AA441),AA441)),AA441)))</x:f>
      </x:c>
      <x:c r="CE441" s="50" t="str">
        <x:f>IF(23&gt;'Настройки'!$B$3,"",IF(ISBLANK(AB441),IF('Настройки'!$B$9="Нулевой спрос",0,""),IF(AB441&lt;0,IF('Настройки'!$B$10="Исключить","",IF('Настройки'!$B$10="Абсолютные значения",ABS(AB441),AB441)),AB441)))</x:f>
      </x:c>
      <x:c r="CF441" s="50" t="str">
        <x:f>IF(24&gt;'Настройки'!$B$3,"",IF(ISBLANK(AC441),IF('Настройки'!$B$9="Нулевой спрос",0,""),IF(AC441&lt;0,IF('Настройки'!$B$10="Исключить","",IF('Настройки'!$B$10="Абсолютные значения",ABS(AC441),AC441)),AC441)))</x:f>
      </x:c>
      <x:c r="CG441" s="50" t="str">
        <x:f>IF(25&gt;'Настройки'!$B$3,"",IF(ISBLANK(AD441),IF('Настройки'!$B$9="Нулевой спрос",0,""),IF(AD441&lt;0,IF('Настройки'!$B$10="Исключить","",IF('Настройки'!$B$10="Абсолютные значения",ABS(AD441),AD441)),AD441)))</x:f>
      </x:c>
      <x:c r="CH441" s="50" t="str">
        <x:f>IF(26&gt;'Настройки'!$B$3,"",IF(ISBLANK(AE441),IF('Настройки'!$B$9="Нулевой спрос",0,""),IF(AE441&lt;0,IF('Настройки'!$B$10="Исключить","",IF('Настройки'!$B$10="Абсолютные значения",ABS(AE441),AE441)),AE441)))</x:f>
      </x:c>
      <x:c r="CI441" s="50" t="str">
        <x:f>IF(27&gt;'Настройки'!$B$3,"",IF(ISBLANK(AF441),IF('Настройки'!$B$9="Нулевой спрос",0,""),IF(AF441&lt;0,IF('Настройки'!$B$10="Исключить","",IF('Настройки'!$B$10="Абсолютные значения",ABS(AF441),AF441)),AF441)))</x:f>
      </x:c>
      <x:c r="CJ441" s="50" t="str">
        <x:f>IF(28&gt;'Настройки'!$B$3,"",IF(ISBLANK(AG441),IF('Настройки'!$B$9="Нулевой спрос",0,""),IF(AG441&lt;0,IF('Настройки'!$B$10="Исключить","",IF('Настройки'!$B$10="Абсолютные значения",ABS(AG441),AG441)),AG441)))</x:f>
      </x:c>
      <x:c r="CK441" s="50" t="str">
        <x:f>IF(29&gt;'Настройки'!$B$3,"",IF(ISBLANK(AH441),IF('Настройки'!$B$9="Нулевой спрос",0,""),IF(AH441&lt;0,IF('Настройки'!$B$10="Исключить","",IF('Настройки'!$B$10="Абсолютные значения",ABS(AH441),AH441)),AH441)))</x:f>
      </x:c>
      <x:c r="CL441" s="50" t="str">
        <x:f>IF(30&gt;'Настройки'!$B$3,"",IF(ISBLANK(AI441),IF('Настройки'!$B$9="Нулевой спрос",0,""),IF(AI441&lt;0,IF('Настройки'!$B$10="Исключить","",IF('Настройки'!$B$10="Абсолютные значения",ABS(AI441),AI441)),AI441)))</x:f>
      </x:c>
      <x:c r="CM441" s="50" t="str">
        <x:f>IF(31&gt;'Настройки'!$B$3,"",IF(ISBLANK(AJ441),IF('Настройки'!$B$9="Нулевой спрос",0,""),IF(AJ441&lt;0,IF('Настройки'!$B$10="Исключить","",IF('Настройки'!$B$10="Абсолютные значения",ABS(AJ441),AJ441)),AJ441)))</x:f>
      </x:c>
      <x:c r="CN441" s="50" t="str">
        <x:f>IF(32&gt;'Настройки'!$B$3,"",IF(ISBLANK(AK441),IF('Настройки'!$B$9="Нулевой спрос",0,""),IF(AK441&lt;0,IF('Настройки'!$B$10="Исключить","",IF('Настройки'!$B$10="Абсолютные значения",ABS(AK441),AK441)),AK441)))</x:f>
      </x:c>
      <x:c r="CO441" s="50" t="str">
        <x:f>IF(33&gt;'Настройки'!$B$3,"",IF(ISBLANK(AL441),IF('Настройки'!$B$9="Нулевой спрос",0,""),IF(AL441&lt;0,IF('Настройки'!$B$10="Исключить","",IF('Настройки'!$B$10="Абсолютные значения",ABS(AL441),AL441)),AL441)))</x:f>
      </x:c>
      <x:c r="CP441" s="50" t="str">
        <x:f>IF(34&gt;'Настройки'!$B$3,"",IF(ISBLANK(AM441),IF('Настройки'!$B$9="Нулевой спрос",0,""),IF(AM441&lt;0,IF('Настройки'!$B$10="Исключить","",IF('Настройки'!$B$10="Абсолютные значения",ABS(AM441),AM441)),AM441)))</x:f>
      </x:c>
      <x:c r="CQ441" s="50" t="str">
        <x:f>IF(35&gt;'Настройки'!$B$3,"",IF(ISBLANK(AN441),IF('Настройки'!$B$9="Нулевой спрос",0,""),IF(AN441&lt;0,IF('Настройки'!$B$10="Исключить","",IF('Настройки'!$B$10="Абсолютные значения",ABS(AN441),AN441)),AN441)))</x:f>
      </x:c>
      <x:c r="CR441" s="50" t="str">
        <x:f>IF(36&gt;'Настройки'!$B$3,"",IF(ISBLANK(AO441),IF('Настройки'!$B$9="Нулевой спрос",0,""),IF(AO441&lt;0,IF('Настройки'!$B$10="Исключить","",IF('Настройки'!$B$10="Абсолютные значения",ABS(AO441),AO441)),AO441)))</x:f>
      </x:c>
      <x:c r="CS441" s="50" t="str">
        <x:f>IF(OR(1&gt;'Настройки'!$B$3,ISBLANK(BI441),BI441=0),"",BI441)</x:f>
      </x:c>
      <x:c r="CT441" s="50" t="str">
        <x:f>IF(OR(2&gt;'Настройки'!$B$3,ISBLANK(BJ441),BJ441=0),"",BJ441)</x:f>
      </x:c>
      <x:c r="CU441" s="50" t="str">
        <x:f>IF(OR(3&gt;'Настройки'!$B$3,ISBLANK(BK441),BK441=0),"",BK441)</x:f>
      </x:c>
      <x:c r="CV441" s="50" t="str">
        <x:f>IF(OR(4&gt;'Настройки'!$B$3,ISBLANK(BL441),BL441=0),"",BL441)</x:f>
      </x:c>
      <x:c r="CW441" s="50" t="str">
        <x:f>IF(OR(5&gt;'Настройки'!$B$3,ISBLANK(BM441),BM441=0),"",BM441)</x:f>
      </x:c>
      <x:c r="CX441" s="50" t="str">
        <x:f>IF(OR(6&gt;'Настройки'!$B$3,ISBLANK(BN441),BN441=0),"",BN441)</x:f>
      </x:c>
      <x:c r="CY441" s="50" t="str">
        <x:f>IF(OR(7&gt;'Настройки'!$B$3,ISBLANK(BO441),BO441=0),"",BO441)</x:f>
      </x:c>
      <x:c r="CZ441" s="50" t="str">
        <x:f>IF(OR(8&gt;'Настройки'!$B$3,ISBLANK(BP441),BP441=0),"",BP441)</x:f>
      </x:c>
      <x:c r="DA441" s="50" t="str">
        <x:f>IF(OR(9&gt;'Настройки'!$B$3,ISBLANK(BQ441),BQ441=0),"",BQ441)</x:f>
      </x:c>
      <x:c r="DB441" s="50" t="str">
        <x:f>IF(OR(10&gt;'Настройки'!$B$3,ISBLANK(BR441),BR441=0),"",BR441)</x:f>
      </x:c>
      <x:c r="DC441" s="50" t="str">
        <x:f>IF(OR(11&gt;'Настройки'!$B$3,ISBLANK(BS441),BS441=0),"",BS441)</x:f>
      </x:c>
      <x:c r="DD441" s="50" t="str">
        <x:f>IF(OR(12&gt;'Настройки'!$B$3,ISBLANK(BT441),BT441=0),"",BT441)</x:f>
      </x:c>
      <x:c r="DE441" s="50" t="str">
        <x:f>IF(OR(13&gt;'Настройки'!$B$3,ISBLANK(BU441),BU441=0),"",BU441)</x:f>
      </x:c>
      <x:c r="DF441" s="50" t="str">
        <x:f>IF(OR(14&gt;'Настройки'!$B$3,ISBLANK(BV441),BV441=0),"",BV441)</x:f>
      </x:c>
      <x:c r="DG441" s="50" t="str">
        <x:f>IF(OR(15&gt;'Настройки'!$B$3,ISBLANK(BW441),BW441=0),"",BW441)</x:f>
      </x:c>
      <x:c r="DH441" s="50" t="str">
        <x:f>IF(OR(16&gt;'Настройки'!$B$3,ISBLANK(BX441),BX441=0),"",BX441)</x:f>
      </x:c>
      <x:c r="DI441" s="50" t="str">
        <x:f>IF(OR(17&gt;'Настройки'!$B$3,ISBLANK(BY441),BY441=0),"",BY441)</x:f>
      </x:c>
      <x:c r="DJ441" s="50" t="str">
        <x:f>IF(OR(18&gt;'Настройки'!$B$3,ISBLANK(BZ441),BZ441=0),"",BZ441)</x:f>
      </x:c>
      <x:c r="DK441" s="50" t="str">
        <x:f>IF(OR(19&gt;'Настройки'!$B$3,ISBLANK(CA441),CA441=0),"",CA441)</x:f>
      </x:c>
      <x:c r="DL441" s="50" t="str">
        <x:f>IF(OR(20&gt;'Настройки'!$B$3,ISBLANK(CB441),CB441=0),"",CB441)</x:f>
      </x:c>
      <x:c r="DM441" s="50" t="str">
        <x:f>IF(OR(21&gt;'Настройки'!$B$3,ISBLANK(CC441),CC441=0),"",CC441)</x:f>
      </x:c>
      <x:c r="DN441" s="50" t="str">
        <x:f>IF(OR(22&gt;'Настройки'!$B$3,ISBLANK(CD441),CD441=0),"",CD441)</x:f>
      </x:c>
      <x:c r="DO441" s="50" t="str">
        <x:f>IF(OR(23&gt;'Настройки'!$B$3,ISBLANK(CE441),CE441=0),"",CE441)</x:f>
      </x:c>
      <x:c r="DP441" s="50" t="str">
        <x:f>IF(OR(24&gt;'Настройки'!$B$3,ISBLANK(CF441),CF441=0),"",CF441)</x:f>
      </x:c>
      <x:c r="DQ441" s="50" t="str">
        <x:f>IF(OR(25&gt;'Настройки'!$B$3,ISBLANK(CG441),CG441=0),"",CG441)</x:f>
      </x:c>
      <x:c r="DR441" s="50" t="str">
        <x:f>IF(OR(26&gt;'Настройки'!$B$3,ISBLANK(CH441),CH441=0),"",CH441)</x:f>
      </x:c>
      <x:c r="DS441" s="50" t="str">
        <x:f>IF(OR(27&gt;'Настройки'!$B$3,ISBLANK(CI441),CI441=0),"",CI441)</x:f>
      </x:c>
      <x:c r="DT441" s="50" t="str">
        <x:f>IF(OR(28&gt;'Настройки'!$B$3,ISBLANK(CJ441),CJ441=0),"",CJ441)</x:f>
      </x:c>
      <x:c r="DU441" s="50" t="str">
        <x:f>IF(OR(29&gt;'Настройки'!$B$3,ISBLANK(CK441),CK441=0),"",CK441)</x:f>
      </x:c>
      <x:c r="DV441" s="50" t="str">
        <x:f>IF(OR(30&gt;'Настройки'!$B$3,ISBLANK(CL441),CL441=0),"",CL441)</x:f>
      </x:c>
      <x:c r="DW441" s="50" t="str">
        <x:f>IF(OR(31&gt;'Настройки'!$B$3,ISBLANK(CM441),CM441=0),"",CM441)</x:f>
      </x:c>
      <x:c r="DX441" s="50" t="str">
        <x:f>IF(OR(32&gt;'Настройки'!$B$3,ISBLANK(CN441),CN441=0),"",CN441)</x:f>
      </x:c>
      <x:c r="DY441" s="50" t="str">
        <x:f>IF(OR(33&gt;'Настройки'!$B$3,ISBLANK(CO441),CO441=0),"",CO441)</x:f>
      </x:c>
      <x:c r="DZ441" s="50" t="str">
        <x:f>IF(OR(34&gt;'Настройки'!$B$3,ISBLANK(CP441),CP441=0),"",CP441)</x:f>
      </x:c>
      <x:c r="EA441" s="50" t="str">
        <x:f>IF(OR(35&gt;'Настройки'!$B$3,ISBLANK(CQ441),CQ441=0),"",CQ441)</x:f>
      </x:c>
      <x:c r="EB441" s="50" t="str">
        <x:f>IF(OR(36&gt;'Настройки'!$B$3,ISBLANK(CR441),CR441=0),"",CR441)</x:f>
      </x:c>
      <x:c r="EC441" s="50" t="str">
        <x:f>IF(A441="","",IF(OR(BB441="AZ",BB441="BZ"),10000+ROW(),IF(AZ441&gt;'Настройки'!$B$11,20000+ROW(),IF(BF441&lt;&gt;"Обычный",30000+ROW(),IF(AX441&lt;=0,40000+ROW(),"")))))</x:f>
      </x:c>
      <x:c r="ED441" s="50" t="str">
        <x:f>IF(EC441="","",COUNTIFS($EC$2:$EC$1001,"&gt;0",$EC$2:$EC$1001,"&lt;"&amp;EC441)+1)</x:f>
      </x:c>
    </x:row>
    <x:row r="442">
      <x:c r="A442" s="115"/>
      <x:c r="B442" s="115"/>
      <x:c r="C442" s="115"/>
      <x:c r="D442" s="118"/>
      <x:c r="E442" s="118"/>
      <x:c r="F442" s="118"/>
      <x:c r="G442" s="118"/>
      <x:c r="H442" s="118"/>
      <x:c r="I442" s="118"/>
      <x:c r="J442" s="118"/>
      <x:c r="K442" s="118"/>
      <x:c r="L442" s="118"/>
      <x:c r="M442" s="118"/>
      <x:c r="N442" s="118"/>
      <x:c r="O442" s="118"/>
      <x:c r="P442" s="118"/>
      <x:c r="Q442" s="118"/>
      <x:c r="R442" s="118"/>
      <x:c r="S442" s="118"/>
      <x:c r="T442" s="118"/>
      <x:c r="U442" s="118"/>
      <x:c r="V442" s="118"/>
      <x:c r="W442" s="118"/>
      <x:c r="X442" s="118"/>
      <x:c r="Y442" s="118"/>
      <x:c r="Z442" s="118"/>
      <x:c r="AA442" s="118"/>
      <x:c r="AB442" s="118"/>
      <x:c r="AC442" s="118"/>
      <x:c r="AD442" s="118"/>
      <x:c r="AE442" s="118"/>
      <x:c r="AF442" s="118"/>
      <x:c r="AG442" s="118"/>
      <x:c r="AH442" s="118"/>
      <x:c r="AI442" s="118"/>
      <x:c r="AJ442" s="118"/>
      <x:c r="AK442" s="118"/>
      <x:c r="AL442" s="118"/>
      <x:c r="AM442" s="118"/>
      <x:c r="AN442" s="118"/>
      <x:c r="AO442" s="118"/>
      <x:c r="AP442" s="115"/>
      <x:c r="AQ442" s="49" t="str">
        <x:f>IF(A442="","",COUNT(BI442:INDEX(BI442:CR442,1,'Настройки'!$B$3)))</x:f>
      </x:c>
      <x:c r="AR442" s="49" t="str">
        <x:f>IF(A442="","",SUM(BI442:INDEX(BI442:CR442,1,'Настройки'!$B$3)))</x:f>
      </x:c>
      <x:c r="AS442" s="58" t="str">
        <x:f>IF(A442="","",IF('Настройки'!$B$4="Стоимость потребления",AR442*D442,IF('Настройки'!$B$4="Количество",AR442,E442)))</x:f>
      </x:c>
      <x:c r="AT442" s="61" t="str">
        <x:f>IF(OR(A442="",AS442&lt;0,SUM($AS$2:$AS$1001)&lt;=0),"",AS442/SUM($AS$2:$AS$1001))</x:f>
      </x:c>
      <x:c r="AU442" s="61" t="str">
        <x:f>IF(OR(A442="",AS442&lt;0,SUM($AS$2:$AS$1001)&lt;=0),"",SUMIFS($AS$2:$AS$1001,$AS$2:$AS$1001,"&gt;"&amp;AS442)/SUM($AS$2:$AS$1001))</x:f>
      </x:c>
      <x:c r="AV442" s="61" t="str">
        <x:f>IF(OR(A442="",AS442&lt;0,SUM($AS$2:$AS$1001)&lt;=0),"",SUMIFS($AS$2:$AS$1001,$AS$2:$AS$1001,"&gt;="&amp;AS442)/SUM($AS$2:$AS$1001))</x:f>
      </x:c>
      <x:c r="AW442" s="49" t="str">
        <x:f>IF(A442="","",IF(SUM($AS$2:$AS$1001)&lt;=0,"Не определён",IF(AS442&lt;0,"Исключение",IF(AU442&lt;'Настройки'!$B$5,"A",IF(AU442&lt;'Настройки'!$B$6,"B","C")))))</x:f>
      </x:c>
      <x:c r="AX442" s="58" t="str">
        <x:f>IF(A442="","",IF(AQ442=0,"",AVERAGE(BI442:INDEX(BI442:CR442,1,'Настройки'!$B$3))))</x:f>
      </x:c>
      <x:c r="AY442" s="58" t="str">
        <x:f>IF(OR(A442="",AQ442=0),"",STDEVP(BI442:INDEX(BI442:CR442,1,'Настройки'!$B$3)))</x:f>
      </x:c>
      <x:c r="AZ442" s="61" t="str">
        <x:f>IF(OR(A442="",AQ442&lt;'Настройки'!$B$12,AX442&lt;=0,AND('Настройки'!$B$10="Блокировать",COUNTIF(F442:INDEX(F442:AO442,1,'Настройки'!$B$3),"&lt;0")&gt;0)),"",AY442/ABS(AX442))</x:f>
      </x:c>
      <x:c r="BA442" s="49" t="str">
        <x:f>IF(A442="","",IF(AND('Настройки'!$B$10="Блокировать",COUNTIF(F442:INDEX(F442:AO442,1,'Настройки'!$B$3),"&lt;0")&gt;0),"Не определён",IF(AQ442&lt;'Настройки'!$B$12,"Не определён",IF(AX442=0,"Нет спроса",IF(AX442&lt;0,"Не определён",IF(AZ442&lt;='Настройки'!$B$7,"X",IF(AZ442&lt;='Настройки'!$B$8,"Y","Z")))))))</x:f>
      </x:c>
      <x:c r="BB442" s="49" t="str">
        <x:f>IF(OR(A442="",LEN(AW442)&lt;&gt;1,LEN(BA442)&lt;&gt;1),"",AW442&amp;BA442)</x:f>
      </x:c>
      <x:c r="BC442" s="61" t="str">
        <x:f>IF(OR(A442="",AQ442=0),"",(COUNT(BI442:INDEX(BI442:CR442,1,'Настройки'!$B$3))-COUNT(CS442:INDEX(CS442:EB442,1,'Настройки'!$B$3)))/AQ442)</x:f>
      </x:c>
      <x:c r="BD442" s="64" t="str">
        <x:f>IF(OR(A442="",COUNT(CS442:INDEX(CS442:EB442,1,'Настройки'!$B$3))=0),"",AQ442/COUNT(CS442:INDEX(CS442:EB442,1,'Настройки'!$B$3)))</x:f>
      </x:c>
      <x:c r="BE442" s="64" t="str">
        <x:f>IF(OR(A442="",COUNT(CS442:INDEX(CS442:EB442,1,'Настройки'!$B$3))=0),"",IF(AVERAGE(CS442:INDEX(CS442:EB442,1,'Настройки'!$B$3))=0,"",(STDEVP(CS442:INDEX(CS442:EB442,1,'Настройки'!$B$3))/ABS(AVERAGE(CS442:INDEX(CS442:EB442,1,'Настройки'!$B$3))))^2))</x:f>
      </x:c>
      <x:c r="BF442" s="49" t="str">
        <x:f>IF(A442="","",IF(AQ442&lt;3,"Недостаточно",IF(AQ442&lt;6,"Предварительный","Обычный")))</x:f>
      </x:c>
      <x:c r="BG442" s="49" t="str">
        <x:f>IF(A442="","",IF(COUNTIF(F442:INDEX(F442:AO442,1,'Настройки'!$B$3),"&lt;0")&gt;0,IF('Настройки'!$B$10="Блокировать","Отрицательный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"),"")&amp;IF(AQ442&lt;3,"Недостаточно истории. ",IF(AQ442&lt;6,"Предварительная классификация. ",""))&amp;IF(AX442=0,"Нет спроса за горизонт. ","")&amp;IF(AZ442&gt;'Настройки'!$B$11,"Экстремальная вариативность. ",""))</x:f>
      </x:c>
      <x:c r="BH442" s="49" t="str">
        <x:f>IF(A442="","",IFERROR(VLOOKUP(BB442,'Настройки'!$D$3:$E$11,2,FALSE),"Сначала проверьте исходные данные и историю спроса.")&amp;" Уточните срок поставки, MOQ и критичность.")</x:f>
      </x:c>
      <x:c r="BI442" s="50" t="str">
        <x:f>IF(1&gt;'Настройки'!$B$3,"",IF(ISBLANK(F442),IF('Настройки'!$B$9="Нулевой спрос",0,""),IF(F442&lt;0,IF('Настройки'!$B$10="Исключить","",IF('Настройки'!$B$10="Абсолютные значения",ABS(F442),F442)),F442)))</x:f>
      </x:c>
      <x:c r="BJ442" s="50" t="str">
        <x:f>IF(2&gt;'Настройки'!$B$3,"",IF(ISBLANK(G442),IF('Настройки'!$B$9="Нулевой спрос",0,""),IF(G442&lt;0,IF('Настройки'!$B$10="Исключить","",IF('Настройки'!$B$10="Абсолютные значения",ABS(G442),G442)),G442)))</x:f>
      </x:c>
      <x:c r="BK442" s="50" t="str">
        <x:f>IF(3&gt;'Настройки'!$B$3,"",IF(ISBLANK(H442),IF('Настройки'!$B$9="Нулевой спрос",0,""),IF(H442&lt;0,IF('Настройки'!$B$10="Исключить","",IF('Настройки'!$B$10="Абсолютные значения",ABS(H442),H442)),H442)))</x:f>
      </x:c>
      <x:c r="BL442" s="50" t="str">
        <x:f>IF(4&gt;'Настройки'!$B$3,"",IF(ISBLANK(I442),IF('Настройки'!$B$9="Нулевой спрос",0,""),IF(I442&lt;0,IF('Настройки'!$B$10="Исключить","",IF('Настройки'!$B$10="Абсолютные значения",ABS(I442),I442)),I442)))</x:f>
      </x:c>
      <x:c r="BM442" s="50" t="str">
        <x:f>IF(5&gt;'Настройки'!$B$3,"",IF(ISBLANK(J442),IF('Настройки'!$B$9="Нулевой спрос",0,""),IF(J442&lt;0,IF('Настройки'!$B$10="Исключить","",IF('Настройки'!$B$10="Абсолютные значения",ABS(J442),J442)),J442)))</x:f>
      </x:c>
      <x:c r="BN442" s="50" t="str">
        <x:f>IF(6&gt;'Настройки'!$B$3,"",IF(ISBLANK(K442),IF('Настройки'!$B$9="Нулевой спрос",0,""),IF(K442&lt;0,IF('Настройки'!$B$10="Исключить","",IF('Настройки'!$B$10="Абсолютные значения",ABS(K442),K442)),K442)))</x:f>
      </x:c>
      <x:c r="BO442" s="50" t="str">
        <x:f>IF(7&gt;'Настройки'!$B$3,"",IF(ISBLANK(L442),IF('Настройки'!$B$9="Нулевой спрос",0,""),IF(L442&lt;0,IF('Настройки'!$B$10="Исключить","",IF('Настройки'!$B$10="Абсолютные значения",ABS(L442),L442)),L442)))</x:f>
      </x:c>
      <x:c r="BP442" s="50" t="str">
        <x:f>IF(8&gt;'Настройки'!$B$3,"",IF(ISBLANK(M442),IF('Настройки'!$B$9="Нулевой спрос",0,""),IF(M442&lt;0,IF('Настройки'!$B$10="Исключить","",IF('Настройки'!$B$10="Абсолютные значения",ABS(M442),M442)),M442)))</x:f>
      </x:c>
      <x:c r="BQ442" s="50" t="str">
        <x:f>IF(9&gt;'Настройки'!$B$3,"",IF(ISBLANK(N442),IF('Настройки'!$B$9="Нулевой спрос",0,""),IF(N442&lt;0,IF('Настройки'!$B$10="Исключить","",IF('Настройки'!$B$10="Абсолютные значения",ABS(N442),N442)),N442)))</x:f>
      </x:c>
      <x:c r="BR442" s="50" t="str">
        <x:f>IF(10&gt;'Настройки'!$B$3,"",IF(ISBLANK(O442),IF('Настройки'!$B$9="Нулевой спрос",0,""),IF(O442&lt;0,IF('Настройки'!$B$10="Исключить","",IF('Настройки'!$B$10="Абсолютные значения",ABS(O442),O442)),O442)))</x:f>
      </x:c>
      <x:c r="BS442" s="50" t="str">
        <x:f>IF(11&gt;'Настройки'!$B$3,"",IF(ISBLANK(P442),IF('Настройки'!$B$9="Нулевой спрос",0,""),IF(P442&lt;0,IF('Настройки'!$B$10="Исключить","",IF('Настройки'!$B$10="Абсолютные значения",ABS(P442),P442)),P442)))</x:f>
      </x:c>
      <x:c r="BT442" s="50" t="str">
        <x:f>IF(12&gt;'Настройки'!$B$3,"",IF(ISBLANK(Q442),IF('Настройки'!$B$9="Нулевой спрос",0,""),IF(Q442&lt;0,IF('Настройки'!$B$10="Исключить","",IF('Настройки'!$B$10="Абсолютные значения",ABS(Q442),Q442)),Q442)))</x:f>
      </x:c>
      <x:c r="BU442" s="50" t="str">
        <x:f>IF(13&gt;'Настройки'!$B$3,"",IF(ISBLANK(R442),IF('Настройки'!$B$9="Нулевой спрос",0,""),IF(R442&lt;0,IF('Настройки'!$B$10="Исключить","",IF('Настройки'!$B$10="Абсолютные значения",ABS(R442),R442)),R442)))</x:f>
      </x:c>
      <x:c r="BV442" s="50" t="str">
        <x:f>IF(14&gt;'Настройки'!$B$3,"",IF(ISBLANK(S442),IF('Настройки'!$B$9="Нулевой спрос",0,""),IF(S442&lt;0,IF('Настройки'!$B$10="Исключить","",IF('Настройки'!$B$10="Абсолютные значения",ABS(S442),S442)),S442)))</x:f>
      </x:c>
      <x:c r="BW442" s="50" t="str">
        <x:f>IF(15&gt;'Настройки'!$B$3,"",IF(ISBLANK(T442),IF('Настройки'!$B$9="Нулевой спрос",0,""),IF(T442&lt;0,IF('Настройки'!$B$10="Исключить","",IF('Настройки'!$B$10="Абсолютные значения",ABS(T442),T442)),T442)))</x:f>
      </x:c>
      <x:c r="BX442" s="50" t="str">
        <x:f>IF(16&gt;'Настройки'!$B$3,"",IF(ISBLANK(U442),IF('Настройки'!$B$9="Нулевой спрос",0,""),IF(U442&lt;0,IF('Настройки'!$B$10="Исключить","",IF('Настройки'!$B$10="Абсолютные значения",ABS(U442),U442)),U442)))</x:f>
      </x:c>
      <x:c r="BY442" s="50" t="str">
        <x:f>IF(17&gt;'Настройки'!$B$3,"",IF(ISBLANK(V442),IF('Настройки'!$B$9="Нулевой спрос",0,""),IF(V442&lt;0,IF('Настройки'!$B$10="Исключить","",IF('Настройки'!$B$10="Абсолютные значения",ABS(V442),V442)),V442)))</x:f>
      </x:c>
      <x:c r="BZ442" s="50" t="str">
        <x:f>IF(18&gt;'Настройки'!$B$3,"",IF(ISBLANK(W442),IF('Настройки'!$B$9="Нулевой спрос",0,""),IF(W442&lt;0,IF('Настройки'!$B$10="Исключить","",IF('Настройки'!$B$10="Абсолютные значения",ABS(W442),W442)),W442)))</x:f>
      </x:c>
      <x:c r="CA442" s="50" t="str">
        <x:f>IF(19&gt;'Настройки'!$B$3,"",IF(ISBLANK(X442),IF('Настройки'!$B$9="Нулевой спрос",0,""),IF(X442&lt;0,IF('Настройки'!$B$10="Исключить","",IF('Настройки'!$B$10="Абсолютные значения",ABS(X442),X442)),X442)))</x:f>
      </x:c>
      <x:c r="CB442" s="50" t="str">
        <x:f>IF(20&gt;'Настройки'!$B$3,"",IF(ISBLANK(Y442),IF('Настройки'!$B$9="Нулевой спрос",0,""),IF(Y442&lt;0,IF('Настройки'!$B$10="Исключить","",IF('Настройки'!$B$10="Абсолютные значения",ABS(Y442),Y442)),Y442)))</x:f>
      </x:c>
      <x:c r="CC442" s="50" t="str">
        <x:f>IF(21&gt;'Настройки'!$B$3,"",IF(ISBLANK(Z442),IF('Настройки'!$B$9="Нулевой спрос",0,""),IF(Z442&lt;0,IF('Настройки'!$B$10="Исключить","",IF('Настройки'!$B$10="Абсолютные значения",ABS(Z442),Z442)),Z442)))</x:f>
      </x:c>
      <x:c r="CD442" s="50" t="str">
        <x:f>IF(22&gt;'Настройки'!$B$3,"",IF(ISBLANK(AA442),IF('Настройки'!$B$9="Нулевой спрос",0,""),IF(AA442&lt;0,IF('Настройки'!$B$10="Исключить","",IF('Настройки'!$B$10="Абсолютные значения",ABS(AA442),AA442)),AA442)))</x:f>
      </x:c>
      <x:c r="CE442" s="50" t="str">
        <x:f>IF(23&gt;'Настройки'!$B$3,"",IF(ISBLANK(AB442),IF('Настройки'!$B$9="Нулевой спрос",0,""),IF(AB442&lt;0,IF('Настройки'!$B$10="Исключить","",IF('Настройки'!$B$10="Абсолютные значения",ABS(AB442),AB442)),AB442)))</x:f>
      </x:c>
      <x:c r="CF442" s="50" t="str">
        <x:f>IF(24&gt;'Настройки'!$B$3,"",IF(ISBLANK(AC442),IF('Настройки'!$B$9="Нулевой спрос",0,""),IF(AC442&lt;0,IF('Настройки'!$B$10="Исключить","",IF('Настройки'!$B$10="Абсолютные значения",ABS(AC442),AC442)),AC442)))</x:f>
      </x:c>
      <x:c r="CG442" s="50" t="str">
        <x:f>IF(25&gt;'Настройки'!$B$3,"",IF(ISBLANK(AD442),IF('Настройки'!$B$9="Нулевой спрос",0,""),IF(AD442&lt;0,IF('Настройки'!$B$10="Исключить","",IF('Настройки'!$B$10="Абсолютные значения",ABS(AD442),AD442)),AD442)))</x:f>
      </x:c>
      <x:c r="CH442" s="50" t="str">
        <x:f>IF(26&gt;'Настройки'!$B$3,"",IF(ISBLANK(AE442),IF('Настройки'!$B$9="Нулевой спрос",0,""),IF(AE442&lt;0,IF('Настройки'!$B$10="Исключить","",IF('Настройки'!$B$10="Абсолютные значения",ABS(AE442),AE442)),AE442)))</x:f>
      </x:c>
      <x:c r="CI442" s="50" t="str">
        <x:f>IF(27&gt;'Настройки'!$B$3,"",IF(ISBLANK(AF442),IF('Настройки'!$B$9="Нулевой спрос",0,""),IF(AF442&lt;0,IF('Настройки'!$B$10="Исключить","",IF('Настройки'!$B$10="Абсолютные значения",ABS(AF442),AF442)),AF442)))</x:f>
      </x:c>
      <x:c r="CJ442" s="50" t="str">
        <x:f>IF(28&gt;'Настройки'!$B$3,"",IF(ISBLANK(AG442),IF('Настройки'!$B$9="Нулевой спрос",0,""),IF(AG442&lt;0,IF('Настройки'!$B$10="Исключить","",IF('Настройки'!$B$10="Абсолютные значения",ABS(AG442),AG442)),AG442)))</x:f>
      </x:c>
      <x:c r="CK442" s="50" t="str">
        <x:f>IF(29&gt;'Настройки'!$B$3,"",IF(ISBLANK(AH442),IF('Настройки'!$B$9="Нулевой спрос",0,""),IF(AH442&lt;0,IF('Настройки'!$B$10="Исключить","",IF('Настройки'!$B$10="Абсолютные значения",ABS(AH442),AH442)),AH442)))</x:f>
      </x:c>
      <x:c r="CL442" s="50" t="str">
        <x:f>IF(30&gt;'Настройки'!$B$3,"",IF(ISBLANK(AI442),IF('Настройки'!$B$9="Нулевой спрос",0,""),IF(AI442&lt;0,IF('Настройки'!$B$10="Исключить","",IF('Настройки'!$B$10="Абсолютные значения",ABS(AI442),AI442)),AI442)))</x:f>
      </x:c>
      <x:c r="CM442" s="50" t="str">
        <x:f>IF(31&gt;'Настройки'!$B$3,"",IF(ISBLANK(AJ442),IF('Настройки'!$B$9="Нулевой спрос",0,""),IF(AJ442&lt;0,IF('Настройки'!$B$10="Исключить","",IF('Настройки'!$B$10="Абсолютные значения",ABS(AJ442),AJ442)),AJ442)))</x:f>
      </x:c>
      <x:c r="CN442" s="50" t="str">
        <x:f>IF(32&gt;'Настройки'!$B$3,"",IF(ISBLANK(AK442),IF('Настройки'!$B$9="Нулевой спрос",0,""),IF(AK442&lt;0,IF('Настройки'!$B$10="Исключить","",IF('Настройки'!$B$10="Абсолютные значения",ABS(AK442),AK442)),AK442)))</x:f>
      </x:c>
      <x:c r="CO442" s="50" t="str">
        <x:f>IF(33&gt;'Настройки'!$B$3,"",IF(ISBLANK(AL442),IF('Настройки'!$B$9="Нулевой спрос",0,""),IF(AL442&lt;0,IF('Настройки'!$B$10="Исключить","",IF('Настройки'!$B$10="Абсолютные значения",ABS(AL442),AL442)),AL442)))</x:f>
      </x:c>
      <x:c r="CP442" s="50" t="str">
        <x:f>IF(34&gt;'Настройки'!$B$3,"",IF(ISBLANK(AM442),IF('Настройки'!$B$9="Нулевой спрос",0,""),IF(AM442&lt;0,IF('Настройки'!$B$10="Исключить","",IF('Настройки'!$B$10="Абсолютные значения",ABS(AM442),AM442)),AM442)))</x:f>
      </x:c>
      <x:c r="CQ442" s="50" t="str">
        <x:f>IF(35&gt;'Настройки'!$B$3,"",IF(ISBLANK(AN442),IF('Настройки'!$B$9="Нулевой спрос",0,""),IF(AN442&lt;0,IF('Настройки'!$B$10="Исключить","",IF('Настройки'!$B$10="Абсолютные значения",ABS(AN442),AN442)),AN442)))</x:f>
      </x:c>
      <x:c r="CR442" s="50" t="str">
        <x:f>IF(36&gt;'Настройки'!$B$3,"",IF(ISBLANK(AO442),IF('Настройки'!$B$9="Нулевой спрос",0,""),IF(AO442&lt;0,IF('Настройки'!$B$10="Исключить","",IF('Настройки'!$B$10="Абсолютные значения",ABS(AO442),AO442)),AO442)))</x:f>
      </x:c>
      <x:c r="CS442" s="50" t="str">
        <x:f>IF(OR(1&gt;'Настройки'!$B$3,ISBLANK(BI442),BI442=0),"",BI442)</x:f>
      </x:c>
      <x:c r="CT442" s="50" t="str">
        <x:f>IF(OR(2&gt;'Настройки'!$B$3,ISBLANK(BJ442),BJ442=0),"",BJ442)</x:f>
      </x:c>
      <x:c r="CU442" s="50" t="str">
        <x:f>IF(OR(3&gt;'Настройки'!$B$3,ISBLANK(BK442),BK442=0),"",BK442)</x:f>
      </x:c>
      <x:c r="CV442" s="50" t="str">
        <x:f>IF(OR(4&gt;'Настройки'!$B$3,ISBLANK(BL442),BL442=0),"",BL442)</x:f>
      </x:c>
      <x:c r="CW442" s="50" t="str">
        <x:f>IF(OR(5&gt;'Настройки'!$B$3,ISBLANK(BM442),BM442=0),"",BM442)</x:f>
      </x:c>
      <x:c r="CX442" s="50" t="str">
        <x:f>IF(OR(6&gt;'Настройки'!$B$3,ISBLANK(BN442),BN442=0),"",BN442)</x:f>
      </x:c>
      <x:c r="CY442" s="50" t="str">
        <x:f>IF(OR(7&gt;'Настройки'!$B$3,ISBLANK(BO442),BO442=0),"",BO442)</x:f>
      </x:c>
      <x:c r="CZ442" s="50" t="str">
        <x:f>IF(OR(8&gt;'Настройки'!$B$3,ISBLANK(BP442),BP442=0),"",BP442)</x:f>
      </x:c>
      <x:c r="DA442" s="50" t="str">
        <x:f>IF(OR(9&gt;'Настройки'!$B$3,ISBLANK(BQ442),BQ442=0),"",BQ442)</x:f>
      </x:c>
      <x:c r="DB442" s="50" t="str">
        <x:f>IF(OR(10&gt;'Настройки'!$B$3,ISBLANK(BR442),BR442=0),"",BR442)</x:f>
      </x:c>
      <x:c r="DC442" s="50" t="str">
        <x:f>IF(OR(11&gt;'Настройки'!$B$3,ISBLANK(BS442),BS442=0),"",BS442)</x:f>
      </x:c>
      <x:c r="DD442" s="50" t="str">
        <x:f>IF(OR(12&gt;'Настройки'!$B$3,ISBLANK(BT442),BT442=0),"",BT442)</x:f>
      </x:c>
      <x:c r="DE442" s="50" t="str">
        <x:f>IF(OR(13&gt;'Настройки'!$B$3,ISBLANK(BU442),BU442=0),"",BU442)</x:f>
      </x:c>
      <x:c r="DF442" s="50" t="str">
        <x:f>IF(OR(14&gt;'Настройки'!$B$3,ISBLANK(BV442),BV442=0),"",BV442)</x:f>
      </x:c>
      <x:c r="DG442" s="50" t="str">
        <x:f>IF(OR(15&gt;'Настройки'!$B$3,ISBLANK(BW442),BW442=0),"",BW442)</x:f>
      </x:c>
      <x:c r="DH442" s="50" t="str">
        <x:f>IF(OR(16&gt;'Настройки'!$B$3,ISBLANK(BX442),BX442=0),"",BX442)</x:f>
      </x:c>
      <x:c r="DI442" s="50" t="str">
        <x:f>IF(OR(17&gt;'Настройки'!$B$3,ISBLANK(BY442),BY442=0),"",BY442)</x:f>
      </x:c>
      <x:c r="DJ442" s="50" t="str">
        <x:f>IF(OR(18&gt;'Настройки'!$B$3,ISBLANK(BZ442),BZ442=0),"",BZ442)</x:f>
      </x:c>
      <x:c r="DK442" s="50" t="str">
        <x:f>IF(OR(19&gt;'Настройки'!$B$3,ISBLANK(CA442),CA442=0),"",CA442)</x:f>
      </x:c>
      <x:c r="DL442" s="50" t="str">
        <x:f>IF(OR(20&gt;'Настройки'!$B$3,ISBLANK(CB442),CB442=0),"",CB442)</x:f>
      </x:c>
      <x:c r="DM442" s="50" t="str">
        <x:f>IF(OR(21&gt;'Настройки'!$B$3,ISBLANK(CC442),CC442=0),"",CC442)</x:f>
      </x:c>
      <x:c r="DN442" s="50" t="str">
        <x:f>IF(OR(22&gt;'Настройки'!$B$3,ISBLANK(CD442),CD442=0),"",CD442)</x:f>
      </x:c>
      <x:c r="DO442" s="50" t="str">
        <x:f>IF(OR(23&gt;'Настройки'!$B$3,ISBLANK(CE442),CE442=0),"",CE442)</x:f>
      </x:c>
      <x:c r="DP442" s="50" t="str">
        <x:f>IF(OR(24&gt;'Настройки'!$B$3,ISBLANK(CF442),CF442=0),"",CF442)</x:f>
      </x:c>
      <x:c r="DQ442" s="50" t="str">
        <x:f>IF(OR(25&gt;'Настройки'!$B$3,ISBLANK(CG442),CG442=0),"",CG442)</x:f>
      </x:c>
      <x:c r="DR442" s="50" t="str">
        <x:f>IF(OR(26&gt;'Настройки'!$B$3,ISBLANK(CH442),CH442=0),"",CH442)</x:f>
      </x:c>
      <x:c r="DS442" s="50" t="str">
        <x:f>IF(OR(27&gt;'Настройки'!$B$3,ISBLANK(CI442),CI442=0),"",CI442)</x:f>
      </x:c>
      <x:c r="DT442" s="50" t="str">
        <x:f>IF(OR(28&gt;'Настройки'!$B$3,ISBLANK(CJ442),CJ442=0),"",CJ442)</x:f>
      </x:c>
      <x:c r="DU442" s="50" t="str">
        <x:f>IF(OR(29&gt;'Настройки'!$B$3,ISBLANK(CK442),CK442=0),"",CK442)</x:f>
      </x:c>
      <x:c r="DV442" s="50" t="str">
        <x:f>IF(OR(30&gt;'Настройки'!$B$3,ISBLANK(CL442),CL442=0),"",CL442)</x:f>
      </x:c>
      <x:c r="DW442" s="50" t="str">
        <x:f>IF(OR(31&gt;'Настройки'!$B$3,ISBLANK(CM442),CM442=0),"",CM442)</x:f>
      </x:c>
      <x:c r="DX442" s="50" t="str">
        <x:f>IF(OR(32&gt;'Настройки'!$B$3,ISBLANK(CN442),CN442=0),"",CN442)</x:f>
      </x:c>
      <x:c r="DY442" s="50" t="str">
        <x:f>IF(OR(33&gt;'Настройки'!$B$3,ISBLANK(CO442),CO442=0),"",CO442)</x:f>
      </x:c>
      <x:c r="DZ442" s="50" t="str">
        <x:f>IF(OR(34&gt;'Настройки'!$B$3,ISBLANK(CP442),CP442=0),"",CP442)</x:f>
      </x:c>
      <x:c r="EA442" s="50" t="str">
        <x:f>IF(OR(35&gt;'Настройки'!$B$3,ISBLANK(CQ442),CQ442=0),"",CQ442)</x:f>
      </x:c>
      <x:c r="EB442" s="50" t="str">
        <x:f>IF(OR(36&gt;'Настройки'!$B$3,ISBLANK(CR442),CR442=0),"",CR442)</x:f>
      </x:c>
      <x:c r="EC442" s="50" t="str">
        <x:f>IF(A442="","",IF(OR(BB442="AZ",BB442="BZ"),10000+ROW(),IF(AZ442&gt;'Настройки'!$B$11,20000+ROW(),IF(BF442&lt;&gt;"Обычный",30000+ROW(),IF(AX442&lt;=0,40000+ROW(),"")))))</x:f>
      </x:c>
      <x:c r="ED442" s="50" t="str">
        <x:f>IF(EC442="","",COUNTIFS($EC$2:$EC$1001,"&gt;0",$EC$2:$EC$1001,"&lt;"&amp;EC442)+1)</x:f>
      </x:c>
    </x:row>
    <x:row r="443">
      <x:c r="A443" s="115"/>
      <x:c r="B443" s="115"/>
      <x:c r="C443" s="115"/>
      <x:c r="D443" s="118"/>
      <x:c r="E443" s="118"/>
      <x:c r="F443" s="118"/>
      <x:c r="G443" s="118"/>
      <x:c r="H443" s="118"/>
      <x:c r="I443" s="118"/>
      <x:c r="J443" s="118"/>
      <x:c r="K443" s="118"/>
      <x:c r="L443" s="118"/>
      <x:c r="M443" s="118"/>
      <x:c r="N443" s="118"/>
      <x:c r="O443" s="118"/>
      <x:c r="P443" s="118"/>
      <x:c r="Q443" s="118"/>
      <x:c r="R443" s="118"/>
      <x:c r="S443" s="118"/>
      <x:c r="T443" s="118"/>
      <x:c r="U443" s="118"/>
      <x:c r="V443" s="118"/>
      <x:c r="W443" s="118"/>
      <x:c r="X443" s="118"/>
      <x:c r="Y443" s="118"/>
      <x:c r="Z443" s="118"/>
      <x:c r="AA443" s="118"/>
      <x:c r="AB443" s="118"/>
      <x:c r="AC443" s="118"/>
      <x:c r="AD443" s="118"/>
      <x:c r="AE443" s="118"/>
      <x:c r="AF443" s="118"/>
      <x:c r="AG443" s="118"/>
      <x:c r="AH443" s="118"/>
      <x:c r="AI443" s="118"/>
      <x:c r="AJ443" s="118"/>
      <x:c r="AK443" s="118"/>
      <x:c r="AL443" s="118"/>
      <x:c r="AM443" s="118"/>
      <x:c r="AN443" s="118"/>
      <x:c r="AO443" s="118"/>
      <x:c r="AP443" s="115"/>
      <x:c r="AQ443" s="49" t="str">
        <x:f>IF(A443="","",COUNT(BI443:INDEX(BI443:CR443,1,'Настройки'!$B$3)))</x:f>
      </x:c>
      <x:c r="AR443" s="49" t="str">
        <x:f>IF(A443="","",SUM(BI443:INDEX(BI443:CR443,1,'Настройки'!$B$3)))</x:f>
      </x:c>
      <x:c r="AS443" s="58" t="str">
        <x:f>IF(A443="","",IF('Настройки'!$B$4="Стоимость потребления",AR443*D443,IF('Настройки'!$B$4="Количество",AR443,E443)))</x:f>
      </x:c>
      <x:c r="AT443" s="61" t="str">
        <x:f>IF(OR(A443="",AS443&lt;0,SUM($AS$2:$AS$1001)&lt;=0),"",AS443/SUM($AS$2:$AS$1001))</x:f>
      </x:c>
      <x:c r="AU443" s="61" t="str">
        <x:f>IF(OR(A443="",AS443&lt;0,SUM($AS$2:$AS$1001)&lt;=0),"",SUMIFS($AS$2:$AS$1001,$AS$2:$AS$1001,"&gt;"&amp;AS443)/SUM($AS$2:$AS$1001))</x:f>
      </x:c>
      <x:c r="AV443" s="61" t="str">
        <x:f>IF(OR(A443="",AS443&lt;0,SUM($AS$2:$AS$1001)&lt;=0),"",SUMIFS($AS$2:$AS$1001,$AS$2:$AS$1001,"&gt;="&amp;AS443)/SUM($AS$2:$AS$1001))</x:f>
      </x:c>
      <x:c r="AW443" s="49" t="str">
        <x:f>IF(A443="","",IF(SUM($AS$2:$AS$1001)&lt;=0,"Не определён",IF(AS443&lt;0,"Исключение",IF(AU443&lt;'Настройки'!$B$5,"A",IF(AU443&lt;'Настройки'!$B$6,"B","C")))))</x:f>
      </x:c>
      <x:c r="AX443" s="58" t="str">
        <x:f>IF(A443="","",IF(AQ443=0,"",AVERAGE(BI443:INDEX(BI443:CR443,1,'Настройки'!$B$3))))</x:f>
      </x:c>
      <x:c r="AY443" s="58" t="str">
        <x:f>IF(OR(A443="",AQ443=0),"",STDEVP(BI443:INDEX(BI443:CR443,1,'Настройки'!$B$3)))</x:f>
      </x:c>
      <x:c r="AZ443" s="61" t="str">
        <x:f>IF(OR(A443="",AQ443&lt;'Настройки'!$B$12,AX443&lt;=0,AND('Настройки'!$B$10="Блокировать",COUNTIF(F443:INDEX(F443:AO443,1,'Настройки'!$B$3),"&lt;0")&gt;0)),"",AY443/ABS(AX443))</x:f>
      </x:c>
      <x:c r="BA443" s="49" t="str">
        <x:f>IF(A443="","",IF(AND('Настройки'!$B$10="Блокировать",COUNTIF(F443:INDEX(F443:AO443,1,'Настройки'!$B$3),"&lt;0")&gt;0),"Не определён",IF(AQ443&lt;'Настройки'!$B$12,"Не определён",IF(AX443=0,"Нет спроса",IF(AX443&lt;0,"Не определён",IF(AZ443&lt;='Настройки'!$B$7,"X",IF(AZ443&lt;='Настройки'!$B$8,"Y","Z")))))))</x:f>
      </x:c>
      <x:c r="BB443" s="49" t="str">
        <x:f>IF(OR(A443="",LEN(AW443)&lt;&gt;1,LEN(BA443)&lt;&gt;1),"",AW443&amp;BA443)</x:f>
      </x:c>
      <x:c r="BC443" s="61" t="str">
        <x:f>IF(OR(A443="",AQ443=0),"",(COUNT(BI443:INDEX(BI443:CR443,1,'Настройки'!$B$3))-COUNT(CS443:INDEX(CS443:EB443,1,'Настройки'!$B$3)))/AQ443)</x:f>
      </x:c>
      <x:c r="BD443" s="64" t="str">
        <x:f>IF(OR(A443="",COUNT(CS443:INDEX(CS443:EB443,1,'Настройки'!$B$3))=0),"",AQ443/COUNT(CS443:INDEX(CS443:EB443,1,'Настройки'!$B$3)))</x:f>
      </x:c>
      <x:c r="BE443" s="64" t="str">
        <x:f>IF(OR(A443="",COUNT(CS443:INDEX(CS443:EB443,1,'Настройки'!$B$3))=0),"",IF(AVERAGE(CS443:INDEX(CS443:EB443,1,'Настройки'!$B$3))=0,"",(STDEVP(CS443:INDEX(CS443:EB443,1,'Настройки'!$B$3))/ABS(AVERAGE(CS443:INDEX(CS443:EB443,1,'Настройки'!$B$3))))^2))</x:f>
      </x:c>
      <x:c r="BF443" s="49" t="str">
        <x:f>IF(A443="","",IF(AQ443&lt;3,"Недостаточно",IF(AQ443&lt;6,"Предварительный","Обычный")))</x:f>
      </x:c>
      <x:c r="BG443" s="49" t="str">
        <x:f>IF(A443="","",IF(COUNTIF(F443:INDEX(F443:AO443,1,'Настройки'!$B$3),"&lt;0")&gt;0,IF('Настройки'!$B$10="Блокировать","Отрицательный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"),"")&amp;IF(AQ443&lt;3,"Недостаточно истории. ",IF(AQ443&lt;6,"Предварительная классификация. ",""))&amp;IF(AX443=0,"Нет спроса за горизонт. ","")&amp;IF(AZ443&gt;'Настройки'!$B$11,"Экстремальная вариативность. ",""))</x:f>
      </x:c>
      <x:c r="BH443" s="49" t="str">
        <x:f>IF(A443="","",IFERROR(VLOOKUP(BB443,'Настройки'!$D$3:$E$11,2,FALSE),"Сначала проверьте исходные данные и историю спроса.")&amp;" Уточните срок поставки, MOQ и критичность.")</x:f>
      </x:c>
      <x:c r="BI443" s="50" t="str">
        <x:f>IF(1&gt;'Настройки'!$B$3,"",IF(ISBLANK(F443),IF('Настройки'!$B$9="Нулевой спрос",0,""),IF(F443&lt;0,IF('Настройки'!$B$10="Исключить","",IF('Настройки'!$B$10="Абсолютные значения",ABS(F443),F443)),F443)))</x:f>
      </x:c>
      <x:c r="BJ443" s="50" t="str">
        <x:f>IF(2&gt;'Настройки'!$B$3,"",IF(ISBLANK(G443),IF('Настройки'!$B$9="Нулевой спрос",0,""),IF(G443&lt;0,IF('Настройки'!$B$10="Исключить","",IF('Настройки'!$B$10="Абсолютные значения",ABS(G443),G443)),G443)))</x:f>
      </x:c>
      <x:c r="BK443" s="50" t="str">
        <x:f>IF(3&gt;'Настройки'!$B$3,"",IF(ISBLANK(H443),IF('Настройки'!$B$9="Нулевой спрос",0,""),IF(H443&lt;0,IF('Настройки'!$B$10="Исключить","",IF('Настройки'!$B$10="Абсолютные значения",ABS(H443),H443)),H443)))</x:f>
      </x:c>
      <x:c r="BL443" s="50" t="str">
        <x:f>IF(4&gt;'Настройки'!$B$3,"",IF(ISBLANK(I443),IF('Настройки'!$B$9="Нулевой спрос",0,""),IF(I443&lt;0,IF('Настройки'!$B$10="Исключить","",IF('Настройки'!$B$10="Абсолютные значения",ABS(I443),I443)),I443)))</x:f>
      </x:c>
      <x:c r="BM443" s="50" t="str">
        <x:f>IF(5&gt;'Настройки'!$B$3,"",IF(ISBLANK(J443),IF('Настройки'!$B$9="Нулевой спрос",0,""),IF(J443&lt;0,IF('Настройки'!$B$10="Исключить","",IF('Настройки'!$B$10="Абсолютные значения",ABS(J443),J443)),J443)))</x:f>
      </x:c>
      <x:c r="BN443" s="50" t="str">
        <x:f>IF(6&gt;'Настройки'!$B$3,"",IF(ISBLANK(K443),IF('Настройки'!$B$9="Нулевой спрос",0,""),IF(K443&lt;0,IF('Настройки'!$B$10="Исключить","",IF('Настройки'!$B$10="Абсолютные значения",ABS(K443),K443)),K443)))</x:f>
      </x:c>
      <x:c r="BO443" s="50" t="str">
        <x:f>IF(7&gt;'Настройки'!$B$3,"",IF(ISBLANK(L443),IF('Настройки'!$B$9="Нулевой спрос",0,""),IF(L443&lt;0,IF('Настройки'!$B$10="Исключить","",IF('Настройки'!$B$10="Абсолютные значения",ABS(L443),L443)),L443)))</x:f>
      </x:c>
      <x:c r="BP443" s="50" t="str">
        <x:f>IF(8&gt;'Настройки'!$B$3,"",IF(ISBLANK(M443),IF('Настройки'!$B$9="Нулевой спрос",0,""),IF(M443&lt;0,IF('Настройки'!$B$10="Исключить","",IF('Настройки'!$B$10="Абсолютные значения",ABS(M443),M443)),M443)))</x:f>
      </x:c>
      <x:c r="BQ443" s="50" t="str">
        <x:f>IF(9&gt;'Настройки'!$B$3,"",IF(ISBLANK(N443),IF('Настройки'!$B$9="Нулевой спрос",0,""),IF(N443&lt;0,IF('Настройки'!$B$10="Исключить","",IF('Настройки'!$B$10="Абсолютные значения",ABS(N443),N443)),N443)))</x:f>
      </x:c>
      <x:c r="BR443" s="50" t="str">
        <x:f>IF(10&gt;'Настройки'!$B$3,"",IF(ISBLANK(O443),IF('Настройки'!$B$9="Нулевой спрос",0,""),IF(O443&lt;0,IF('Настройки'!$B$10="Исключить","",IF('Настройки'!$B$10="Абсолютные значения",ABS(O443),O443)),O443)))</x:f>
      </x:c>
      <x:c r="BS443" s="50" t="str">
        <x:f>IF(11&gt;'Настройки'!$B$3,"",IF(ISBLANK(P443),IF('Настройки'!$B$9="Нулевой спрос",0,""),IF(P443&lt;0,IF('Настройки'!$B$10="Исключить","",IF('Настройки'!$B$10="Абсолютные значения",ABS(P443),P443)),P443)))</x:f>
      </x:c>
      <x:c r="BT443" s="50" t="str">
        <x:f>IF(12&gt;'Настройки'!$B$3,"",IF(ISBLANK(Q443),IF('Настройки'!$B$9="Нулевой спрос",0,""),IF(Q443&lt;0,IF('Настройки'!$B$10="Исключить","",IF('Настройки'!$B$10="Абсолютные значения",ABS(Q443),Q443)),Q443)))</x:f>
      </x:c>
      <x:c r="BU443" s="50" t="str">
        <x:f>IF(13&gt;'Настройки'!$B$3,"",IF(ISBLANK(R443),IF('Настройки'!$B$9="Нулевой спрос",0,""),IF(R443&lt;0,IF('Настройки'!$B$10="Исключить","",IF('Настройки'!$B$10="Абсолютные значения",ABS(R443),R443)),R443)))</x:f>
      </x:c>
      <x:c r="BV443" s="50" t="str">
        <x:f>IF(14&gt;'Настройки'!$B$3,"",IF(ISBLANK(S443),IF('Настройки'!$B$9="Нулевой спрос",0,""),IF(S443&lt;0,IF('Настройки'!$B$10="Исключить","",IF('Настройки'!$B$10="Абсолютные значения",ABS(S443),S443)),S443)))</x:f>
      </x:c>
      <x:c r="BW443" s="50" t="str">
        <x:f>IF(15&gt;'Настройки'!$B$3,"",IF(ISBLANK(T443),IF('Настройки'!$B$9="Нулевой спрос",0,""),IF(T443&lt;0,IF('Настройки'!$B$10="Исключить","",IF('Настройки'!$B$10="Абсолютные значения",ABS(T443),T443)),T443)))</x:f>
      </x:c>
      <x:c r="BX443" s="50" t="str">
        <x:f>IF(16&gt;'Настройки'!$B$3,"",IF(ISBLANK(U443),IF('Настройки'!$B$9="Нулевой спрос",0,""),IF(U443&lt;0,IF('Настройки'!$B$10="Исключить","",IF('Настройки'!$B$10="Абсолютные значения",ABS(U443),U443)),U443)))</x:f>
      </x:c>
      <x:c r="BY443" s="50" t="str">
        <x:f>IF(17&gt;'Настройки'!$B$3,"",IF(ISBLANK(V443),IF('Настройки'!$B$9="Нулевой спрос",0,""),IF(V443&lt;0,IF('Настройки'!$B$10="Исключить","",IF('Настройки'!$B$10="Абсолютные значения",ABS(V443),V443)),V443)))</x:f>
      </x:c>
      <x:c r="BZ443" s="50" t="str">
        <x:f>IF(18&gt;'Настройки'!$B$3,"",IF(ISBLANK(W443),IF('Настройки'!$B$9="Нулевой спрос",0,""),IF(W443&lt;0,IF('Настройки'!$B$10="Исключить","",IF('Настройки'!$B$10="Абсолютные значения",ABS(W443),W443)),W443)))</x:f>
      </x:c>
      <x:c r="CA443" s="50" t="str">
        <x:f>IF(19&gt;'Настройки'!$B$3,"",IF(ISBLANK(X443),IF('Настройки'!$B$9="Нулевой спрос",0,""),IF(X443&lt;0,IF('Настройки'!$B$10="Исключить","",IF('Настройки'!$B$10="Абсолютные значения",ABS(X443),X443)),X443)))</x:f>
      </x:c>
      <x:c r="CB443" s="50" t="str">
        <x:f>IF(20&gt;'Настройки'!$B$3,"",IF(ISBLANK(Y443),IF('Настройки'!$B$9="Нулевой спрос",0,""),IF(Y443&lt;0,IF('Настройки'!$B$10="Исключить","",IF('Настройки'!$B$10="Абсолютные значения",ABS(Y443),Y443)),Y443)))</x:f>
      </x:c>
      <x:c r="CC443" s="50" t="str">
        <x:f>IF(21&gt;'Настройки'!$B$3,"",IF(ISBLANK(Z443),IF('Настройки'!$B$9="Нулевой спрос",0,""),IF(Z443&lt;0,IF('Настройки'!$B$10="Исключить","",IF('Настройки'!$B$10="Абсолютные значения",ABS(Z443),Z443)),Z443)))</x:f>
      </x:c>
      <x:c r="CD443" s="50" t="str">
        <x:f>IF(22&gt;'Настройки'!$B$3,"",IF(ISBLANK(AA443),IF('Настройки'!$B$9="Нулевой спрос",0,""),IF(AA443&lt;0,IF('Настройки'!$B$10="Исключить","",IF('Настройки'!$B$10="Абсолютные значения",ABS(AA443),AA443)),AA443)))</x:f>
      </x:c>
      <x:c r="CE443" s="50" t="str">
        <x:f>IF(23&gt;'Настройки'!$B$3,"",IF(ISBLANK(AB443),IF('Настройки'!$B$9="Нулевой спрос",0,""),IF(AB443&lt;0,IF('Настройки'!$B$10="Исключить","",IF('Настройки'!$B$10="Абсолютные значения",ABS(AB443),AB443)),AB443)))</x:f>
      </x:c>
      <x:c r="CF443" s="50" t="str">
        <x:f>IF(24&gt;'Настройки'!$B$3,"",IF(ISBLANK(AC443),IF('Настройки'!$B$9="Нулевой спрос",0,""),IF(AC443&lt;0,IF('Настройки'!$B$10="Исключить","",IF('Настройки'!$B$10="Абсолютные значения",ABS(AC443),AC443)),AC443)))</x:f>
      </x:c>
      <x:c r="CG443" s="50" t="str">
        <x:f>IF(25&gt;'Настройки'!$B$3,"",IF(ISBLANK(AD443),IF('Настройки'!$B$9="Нулевой спрос",0,""),IF(AD443&lt;0,IF('Настройки'!$B$10="Исключить","",IF('Настройки'!$B$10="Абсолютные значения",ABS(AD443),AD443)),AD443)))</x:f>
      </x:c>
      <x:c r="CH443" s="50" t="str">
        <x:f>IF(26&gt;'Настройки'!$B$3,"",IF(ISBLANK(AE443),IF('Настройки'!$B$9="Нулевой спрос",0,""),IF(AE443&lt;0,IF('Настройки'!$B$10="Исключить","",IF('Настройки'!$B$10="Абсолютные значения",ABS(AE443),AE443)),AE443)))</x:f>
      </x:c>
      <x:c r="CI443" s="50" t="str">
        <x:f>IF(27&gt;'Настройки'!$B$3,"",IF(ISBLANK(AF443),IF('Настройки'!$B$9="Нулевой спрос",0,""),IF(AF443&lt;0,IF('Настройки'!$B$10="Исключить","",IF('Настройки'!$B$10="Абсолютные значения",ABS(AF443),AF443)),AF443)))</x:f>
      </x:c>
      <x:c r="CJ443" s="50" t="str">
        <x:f>IF(28&gt;'Настройки'!$B$3,"",IF(ISBLANK(AG443),IF('Настройки'!$B$9="Нулевой спрос",0,""),IF(AG443&lt;0,IF('Настройки'!$B$10="Исключить","",IF('Настройки'!$B$10="Абсолютные значения",ABS(AG443),AG443)),AG443)))</x:f>
      </x:c>
      <x:c r="CK443" s="50" t="str">
        <x:f>IF(29&gt;'Настройки'!$B$3,"",IF(ISBLANK(AH443),IF('Настройки'!$B$9="Нулевой спрос",0,""),IF(AH443&lt;0,IF('Настройки'!$B$10="Исключить","",IF('Настройки'!$B$10="Абсолютные значения",ABS(AH443),AH443)),AH443)))</x:f>
      </x:c>
      <x:c r="CL443" s="50" t="str">
        <x:f>IF(30&gt;'Настройки'!$B$3,"",IF(ISBLANK(AI443),IF('Настройки'!$B$9="Нулевой спрос",0,""),IF(AI443&lt;0,IF('Настройки'!$B$10="Исключить","",IF('Настройки'!$B$10="Абсолютные значения",ABS(AI443),AI443)),AI443)))</x:f>
      </x:c>
      <x:c r="CM443" s="50" t="str">
        <x:f>IF(31&gt;'Настройки'!$B$3,"",IF(ISBLANK(AJ443),IF('Настройки'!$B$9="Нулевой спрос",0,""),IF(AJ443&lt;0,IF('Настройки'!$B$10="Исключить","",IF('Настройки'!$B$10="Абсолютные значения",ABS(AJ443),AJ443)),AJ443)))</x:f>
      </x:c>
      <x:c r="CN443" s="50" t="str">
        <x:f>IF(32&gt;'Настройки'!$B$3,"",IF(ISBLANK(AK443),IF('Настройки'!$B$9="Нулевой спрос",0,""),IF(AK443&lt;0,IF('Настройки'!$B$10="Исключить","",IF('Настройки'!$B$10="Абсолютные значения",ABS(AK443),AK443)),AK443)))</x:f>
      </x:c>
      <x:c r="CO443" s="50" t="str">
        <x:f>IF(33&gt;'Настройки'!$B$3,"",IF(ISBLANK(AL443),IF('Настройки'!$B$9="Нулевой спрос",0,""),IF(AL443&lt;0,IF('Настройки'!$B$10="Исключить","",IF('Настройки'!$B$10="Абсолютные значения",ABS(AL443),AL443)),AL443)))</x:f>
      </x:c>
      <x:c r="CP443" s="50" t="str">
        <x:f>IF(34&gt;'Настройки'!$B$3,"",IF(ISBLANK(AM443),IF('Настройки'!$B$9="Нулевой спрос",0,""),IF(AM443&lt;0,IF('Настройки'!$B$10="Исключить","",IF('Настройки'!$B$10="Абсолютные значения",ABS(AM443),AM443)),AM443)))</x:f>
      </x:c>
      <x:c r="CQ443" s="50" t="str">
        <x:f>IF(35&gt;'Настройки'!$B$3,"",IF(ISBLANK(AN443),IF('Настройки'!$B$9="Нулевой спрос",0,""),IF(AN443&lt;0,IF('Настройки'!$B$10="Исключить","",IF('Настройки'!$B$10="Абсолютные значения",ABS(AN443),AN443)),AN443)))</x:f>
      </x:c>
      <x:c r="CR443" s="50" t="str">
        <x:f>IF(36&gt;'Настройки'!$B$3,"",IF(ISBLANK(AO443),IF('Настройки'!$B$9="Нулевой спрос",0,""),IF(AO443&lt;0,IF('Настройки'!$B$10="Исключить","",IF('Настройки'!$B$10="Абсолютные значения",ABS(AO443),AO443)),AO443)))</x:f>
      </x:c>
      <x:c r="CS443" s="50" t="str">
        <x:f>IF(OR(1&gt;'Настройки'!$B$3,ISBLANK(BI443),BI443=0),"",BI443)</x:f>
      </x:c>
      <x:c r="CT443" s="50" t="str">
        <x:f>IF(OR(2&gt;'Настройки'!$B$3,ISBLANK(BJ443),BJ443=0),"",BJ443)</x:f>
      </x:c>
      <x:c r="CU443" s="50" t="str">
        <x:f>IF(OR(3&gt;'Настройки'!$B$3,ISBLANK(BK443),BK443=0),"",BK443)</x:f>
      </x:c>
      <x:c r="CV443" s="50" t="str">
        <x:f>IF(OR(4&gt;'Настройки'!$B$3,ISBLANK(BL443),BL443=0),"",BL443)</x:f>
      </x:c>
      <x:c r="CW443" s="50" t="str">
        <x:f>IF(OR(5&gt;'Настройки'!$B$3,ISBLANK(BM443),BM443=0),"",BM443)</x:f>
      </x:c>
      <x:c r="CX443" s="50" t="str">
        <x:f>IF(OR(6&gt;'Настройки'!$B$3,ISBLANK(BN443),BN443=0),"",BN443)</x:f>
      </x:c>
      <x:c r="CY443" s="50" t="str">
        <x:f>IF(OR(7&gt;'Настройки'!$B$3,ISBLANK(BO443),BO443=0),"",BO443)</x:f>
      </x:c>
      <x:c r="CZ443" s="50" t="str">
        <x:f>IF(OR(8&gt;'Настройки'!$B$3,ISBLANK(BP443),BP443=0),"",BP443)</x:f>
      </x:c>
      <x:c r="DA443" s="50" t="str">
        <x:f>IF(OR(9&gt;'Настройки'!$B$3,ISBLANK(BQ443),BQ443=0),"",BQ443)</x:f>
      </x:c>
      <x:c r="DB443" s="50" t="str">
        <x:f>IF(OR(10&gt;'Настройки'!$B$3,ISBLANK(BR443),BR443=0),"",BR443)</x:f>
      </x:c>
      <x:c r="DC443" s="50" t="str">
        <x:f>IF(OR(11&gt;'Настройки'!$B$3,ISBLANK(BS443),BS443=0),"",BS443)</x:f>
      </x:c>
      <x:c r="DD443" s="50" t="str">
        <x:f>IF(OR(12&gt;'Настройки'!$B$3,ISBLANK(BT443),BT443=0),"",BT443)</x:f>
      </x:c>
      <x:c r="DE443" s="50" t="str">
        <x:f>IF(OR(13&gt;'Настройки'!$B$3,ISBLANK(BU443),BU443=0),"",BU443)</x:f>
      </x:c>
      <x:c r="DF443" s="50" t="str">
        <x:f>IF(OR(14&gt;'Настройки'!$B$3,ISBLANK(BV443),BV443=0),"",BV443)</x:f>
      </x:c>
      <x:c r="DG443" s="50" t="str">
        <x:f>IF(OR(15&gt;'Настройки'!$B$3,ISBLANK(BW443),BW443=0),"",BW443)</x:f>
      </x:c>
      <x:c r="DH443" s="50" t="str">
        <x:f>IF(OR(16&gt;'Настройки'!$B$3,ISBLANK(BX443),BX443=0),"",BX443)</x:f>
      </x:c>
      <x:c r="DI443" s="50" t="str">
        <x:f>IF(OR(17&gt;'Настройки'!$B$3,ISBLANK(BY443),BY443=0),"",BY443)</x:f>
      </x:c>
      <x:c r="DJ443" s="50" t="str">
        <x:f>IF(OR(18&gt;'Настройки'!$B$3,ISBLANK(BZ443),BZ443=0),"",BZ443)</x:f>
      </x:c>
      <x:c r="DK443" s="50" t="str">
        <x:f>IF(OR(19&gt;'Настройки'!$B$3,ISBLANK(CA443),CA443=0),"",CA443)</x:f>
      </x:c>
      <x:c r="DL443" s="50" t="str">
        <x:f>IF(OR(20&gt;'Настройки'!$B$3,ISBLANK(CB443),CB443=0),"",CB443)</x:f>
      </x:c>
      <x:c r="DM443" s="50" t="str">
        <x:f>IF(OR(21&gt;'Настройки'!$B$3,ISBLANK(CC443),CC443=0),"",CC443)</x:f>
      </x:c>
      <x:c r="DN443" s="50" t="str">
        <x:f>IF(OR(22&gt;'Настройки'!$B$3,ISBLANK(CD443),CD443=0),"",CD443)</x:f>
      </x:c>
      <x:c r="DO443" s="50" t="str">
        <x:f>IF(OR(23&gt;'Настройки'!$B$3,ISBLANK(CE443),CE443=0),"",CE443)</x:f>
      </x:c>
      <x:c r="DP443" s="50" t="str">
        <x:f>IF(OR(24&gt;'Настройки'!$B$3,ISBLANK(CF443),CF443=0),"",CF443)</x:f>
      </x:c>
      <x:c r="DQ443" s="50" t="str">
        <x:f>IF(OR(25&gt;'Настройки'!$B$3,ISBLANK(CG443),CG443=0),"",CG443)</x:f>
      </x:c>
      <x:c r="DR443" s="50" t="str">
        <x:f>IF(OR(26&gt;'Настройки'!$B$3,ISBLANK(CH443),CH443=0),"",CH443)</x:f>
      </x:c>
      <x:c r="DS443" s="50" t="str">
        <x:f>IF(OR(27&gt;'Настройки'!$B$3,ISBLANK(CI443),CI443=0),"",CI443)</x:f>
      </x:c>
      <x:c r="DT443" s="50" t="str">
        <x:f>IF(OR(28&gt;'Настройки'!$B$3,ISBLANK(CJ443),CJ443=0),"",CJ443)</x:f>
      </x:c>
      <x:c r="DU443" s="50" t="str">
        <x:f>IF(OR(29&gt;'Настройки'!$B$3,ISBLANK(CK443),CK443=0),"",CK443)</x:f>
      </x:c>
      <x:c r="DV443" s="50" t="str">
        <x:f>IF(OR(30&gt;'Настройки'!$B$3,ISBLANK(CL443),CL443=0),"",CL443)</x:f>
      </x:c>
      <x:c r="DW443" s="50" t="str">
        <x:f>IF(OR(31&gt;'Настройки'!$B$3,ISBLANK(CM443),CM443=0),"",CM443)</x:f>
      </x:c>
      <x:c r="DX443" s="50" t="str">
        <x:f>IF(OR(32&gt;'Настройки'!$B$3,ISBLANK(CN443),CN443=0),"",CN443)</x:f>
      </x:c>
      <x:c r="DY443" s="50" t="str">
        <x:f>IF(OR(33&gt;'Настройки'!$B$3,ISBLANK(CO443),CO443=0),"",CO443)</x:f>
      </x:c>
      <x:c r="DZ443" s="50" t="str">
        <x:f>IF(OR(34&gt;'Настройки'!$B$3,ISBLANK(CP443),CP443=0),"",CP443)</x:f>
      </x:c>
      <x:c r="EA443" s="50" t="str">
        <x:f>IF(OR(35&gt;'Настройки'!$B$3,ISBLANK(CQ443),CQ443=0),"",CQ443)</x:f>
      </x:c>
      <x:c r="EB443" s="50" t="str">
        <x:f>IF(OR(36&gt;'Настройки'!$B$3,ISBLANK(CR443),CR443=0),"",CR443)</x:f>
      </x:c>
      <x:c r="EC443" s="50" t="str">
        <x:f>IF(A443="","",IF(OR(BB443="AZ",BB443="BZ"),10000+ROW(),IF(AZ443&gt;'Настройки'!$B$11,20000+ROW(),IF(BF443&lt;&gt;"Обычный",30000+ROW(),IF(AX443&lt;=0,40000+ROW(),"")))))</x:f>
      </x:c>
      <x:c r="ED443" s="50" t="str">
        <x:f>IF(EC443="","",COUNTIFS($EC$2:$EC$1001,"&gt;0",$EC$2:$EC$1001,"&lt;"&amp;EC443)+1)</x:f>
      </x:c>
    </x:row>
    <x:row r="444">
      <x:c r="A444" s="115"/>
      <x:c r="B444" s="115"/>
      <x:c r="C444" s="115"/>
      <x:c r="D444" s="118"/>
      <x:c r="E444" s="118"/>
      <x:c r="F444" s="118"/>
      <x:c r="G444" s="118"/>
      <x:c r="H444" s="118"/>
      <x:c r="I444" s="118"/>
      <x:c r="J444" s="118"/>
      <x:c r="K444" s="118"/>
      <x:c r="L444" s="118"/>
      <x:c r="M444" s="118"/>
      <x:c r="N444" s="118"/>
      <x:c r="O444" s="118"/>
      <x:c r="P444" s="118"/>
      <x:c r="Q444" s="118"/>
      <x:c r="R444" s="118"/>
      <x:c r="S444" s="118"/>
      <x:c r="T444" s="118"/>
      <x:c r="U444" s="118"/>
      <x:c r="V444" s="118"/>
      <x:c r="W444" s="118"/>
      <x:c r="X444" s="118"/>
      <x:c r="Y444" s="118"/>
      <x:c r="Z444" s="118"/>
      <x:c r="AA444" s="118"/>
      <x:c r="AB444" s="118"/>
      <x:c r="AC444" s="118"/>
      <x:c r="AD444" s="118"/>
      <x:c r="AE444" s="118"/>
      <x:c r="AF444" s="118"/>
      <x:c r="AG444" s="118"/>
      <x:c r="AH444" s="118"/>
      <x:c r="AI444" s="118"/>
      <x:c r="AJ444" s="118"/>
      <x:c r="AK444" s="118"/>
      <x:c r="AL444" s="118"/>
      <x:c r="AM444" s="118"/>
      <x:c r="AN444" s="118"/>
      <x:c r="AO444" s="118"/>
      <x:c r="AP444" s="115"/>
      <x:c r="AQ444" s="49" t="str">
        <x:f>IF(A444="","",COUNT(BI444:INDEX(BI444:CR444,1,'Настройки'!$B$3)))</x:f>
      </x:c>
      <x:c r="AR444" s="49" t="str">
        <x:f>IF(A444="","",SUM(BI444:INDEX(BI444:CR444,1,'Настройки'!$B$3)))</x:f>
      </x:c>
      <x:c r="AS444" s="58" t="str">
        <x:f>IF(A444="","",IF('Настройки'!$B$4="Стоимость потребления",AR444*D444,IF('Настройки'!$B$4="Количество",AR444,E444)))</x:f>
      </x:c>
      <x:c r="AT444" s="61" t="str">
        <x:f>IF(OR(A444="",AS444&lt;0,SUM($AS$2:$AS$1001)&lt;=0),"",AS444/SUM($AS$2:$AS$1001))</x:f>
      </x:c>
      <x:c r="AU444" s="61" t="str">
        <x:f>IF(OR(A444="",AS444&lt;0,SUM($AS$2:$AS$1001)&lt;=0),"",SUMIFS($AS$2:$AS$1001,$AS$2:$AS$1001,"&gt;"&amp;AS444)/SUM($AS$2:$AS$1001))</x:f>
      </x:c>
      <x:c r="AV444" s="61" t="str">
        <x:f>IF(OR(A444="",AS444&lt;0,SUM($AS$2:$AS$1001)&lt;=0),"",SUMIFS($AS$2:$AS$1001,$AS$2:$AS$1001,"&gt;="&amp;AS444)/SUM($AS$2:$AS$1001))</x:f>
      </x:c>
      <x:c r="AW444" s="49" t="str">
        <x:f>IF(A444="","",IF(SUM($AS$2:$AS$1001)&lt;=0,"Не определён",IF(AS444&lt;0,"Исключение",IF(AU444&lt;'Настройки'!$B$5,"A",IF(AU444&lt;'Настройки'!$B$6,"B","C")))))</x:f>
      </x:c>
      <x:c r="AX444" s="58" t="str">
        <x:f>IF(A444="","",IF(AQ444=0,"",AVERAGE(BI444:INDEX(BI444:CR444,1,'Настройки'!$B$3))))</x:f>
      </x:c>
      <x:c r="AY444" s="58" t="str">
        <x:f>IF(OR(A444="",AQ444=0),"",STDEVP(BI444:INDEX(BI444:CR444,1,'Настройки'!$B$3)))</x:f>
      </x:c>
      <x:c r="AZ444" s="61" t="str">
        <x:f>IF(OR(A444="",AQ444&lt;'Настройки'!$B$12,AX444&lt;=0,AND('Настройки'!$B$10="Блокировать",COUNTIF(F444:INDEX(F444:AO444,1,'Настройки'!$B$3),"&lt;0")&gt;0)),"",AY444/ABS(AX444))</x:f>
      </x:c>
      <x:c r="BA444" s="49" t="str">
        <x:f>IF(A444="","",IF(AND('Настройки'!$B$10="Блокировать",COUNTIF(F444:INDEX(F444:AO444,1,'Настройки'!$B$3),"&lt;0")&gt;0),"Не определён",IF(AQ444&lt;'Настройки'!$B$12,"Не определён",IF(AX444=0,"Нет спроса",IF(AX444&lt;0,"Не определён",IF(AZ444&lt;='Настройки'!$B$7,"X",IF(AZ444&lt;='Настройки'!$B$8,"Y","Z")))))))</x:f>
      </x:c>
      <x:c r="BB444" s="49" t="str">
        <x:f>IF(OR(A444="",LEN(AW444)&lt;&gt;1,LEN(BA444)&lt;&gt;1),"",AW444&amp;BA444)</x:f>
      </x:c>
      <x:c r="BC444" s="61" t="str">
        <x:f>IF(OR(A444="",AQ444=0),"",(COUNT(BI444:INDEX(BI444:CR444,1,'Настройки'!$B$3))-COUNT(CS444:INDEX(CS444:EB444,1,'Настройки'!$B$3)))/AQ444)</x:f>
      </x:c>
      <x:c r="BD444" s="64" t="str">
        <x:f>IF(OR(A444="",COUNT(CS444:INDEX(CS444:EB444,1,'Настройки'!$B$3))=0),"",AQ444/COUNT(CS444:INDEX(CS444:EB444,1,'Настройки'!$B$3)))</x:f>
      </x:c>
      <x:c r="BE444" s="64" t="str">
        <x:f>IF(OR(A444="",COUNT(CS444:INDEX(CS444:EB444,1,'Настройки'!$B$3))=0),"",IF(AVERAGE(CS444:INDEX(CS444:EB444,1,'Настройки'!$B$3))=0,"",(STDEVP(CS444:INDEX(CS444:EB444,1,'Настройки'!$B$3))/ABS(AVERAGE(CS444:INDEX(CS444:EB444,1,'Настройки'!$B$3))))^2))</x:f>
      </x:c>
      <x:c r="BF444" s="49" t="str">
        <x:f>IF(A444="","",IF(AQ444&lt;3,"Недостаточно",IF(AQ444&lt;6,"Предварительный","Обычный")))</x:f>
      </x:c>
      <x:c r="BG444" s="49" t="str">
        <x:f>IF(A444="","",IF(COUNTIF(F444:INDEX(F444:AO444,1,'Настройки'!$B$3),"&lt;0")&gt;0,IF('Настройки'!$B$10="Блокировать","Отрицательный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"),"")&amp;IF(AQ444&lt;3,"Недостаточно истории. ",IF(AQ444&lt;6,"Предварительная классификация. ",""))&amp;IF(AX444=0,"Нет спроса за горизонт. ","")&amp;IF(AZ444&gt;'Настройки'!$B$11,"Экстремальная вариативность. ",""))</x:f>
      </x:c>
      <x:c r="BH444" s="49" t="str">
        <x:f>IF(A444="","",IFERROR(VLOOKUP(BB444,'Настройки'!$D$3:$E$11,2,FALSE),"Сначала проверьте исходные данные и историю спроса.")&amp;" Уточните срок поставки, MOQ и критичность.")</x:f>
      </x:c>
      <x:c r="BI444" s="50" t="str">
        <x:f>IF(1&gt;'Настройки'!$B$3,"",IF(ISBLANK(F444),IF('Настройки'!$B$9="Нулевой спрос",0,""),IF(F444&lt;0,IF('Настройки'!$B$10="Исключить","",IF('Настройки'!$B$10="Абсолютные значения",ABS(F444),F444)),F444)))</x:f>
      </x:c>
      <x:c r="BJ444" s="50" t="str">
        <x:f>IF(2&gt;'Настройки'!$B$3,"",IF(ISBLANK(G444),IF('Настройки'!$B$9="Нулевой спрос",0,""),IF(G444&lt;0,IF('Настройки'!$B$10="Исключить","",IF('Настройки'!$B$10="Абсолютные значения",ABS(G444),G444)),G444)))</x:f>
      </x:c>
      <x:c r="BK444" s="50" t="str">
        <x:f>IF(3&gt;'Настройки'!$B$3,"",IF(ISBLANK(H444),IF('Настройки'!$B$9="Нулевой спрос",0,""),IF(H444&lt;0,IF('Настройки'!$B$10="Исключить","",IF('Настройки'!$B$10="Абсолютные значения",ABS(H444),H444)),H444)))</x:f>
      </x:c>
      <x:c r="BL444" s="50" t="str">
        <x:f>IF(4&gt;'Настройки'!$B$3,"",IF(ISBLANK(I444),IF('Настройки'!$B$9="Нулевой спрос",0,""),IF(I444&lt;0,IF('Настройки'!$B$10="Исключить","",IF('Настройки'!$B$10="Абсолютные значения",ABS(I444),I444)),I444)))</x:f>
      </x:c>
      <x:c r="BM444" s="50" t="str">
        <x:f>IF(5&gt;'Настройки'!$B$3,"",IF(ISBLANK(J444),IF('Настройки'!$B$9="Нулевой спрос",0,""),IF(J444&lt;0,IF('Настройки'!$B$10="Исключить","",IF('Настройки'!$B$10="Абсолютные значения",ABS(J444),J444)),J444)))</x:f>
      </x:c>
      <x:c r="BN444" s="50" t="str">
        <x:f>IF(6&gt;'Настройки'!$B$3,"",IF(ISBLANK(K444),IF('Настройки'!$B$9="Нулевой спрос",0,""),IF(K444&lt;0,IF('Настройки'!$B$10="Исключить","",IF('Настройки'!$B$10="Абсолютные значения",ABS(K444),K444)),K444)))</x:f>
      </x:c>
      <x:c r="BO444" s="50" t="str">
        <x:f>IF(7&gt;'Настройки'!$B$3,"",IF(ISBLANK(L444),IF('Настройки'!$B$9="Нулевой спрос",0,""),IF(L444&lt;0,IF('Настройки'!$B$10="Исключить","",IF('Настройки'!$B$10="Абсолютные значения",ABS(L444),L444)),L444)))</x:f>
      </x:c>
      <x:c r="BP444" s="50" t="str">
        <x:f>IF(8&gt;'Настройки'!$B$3,"",IF(ISBLANK(M444),IF('Настройки'!$B$9="Нулевой спрос",0,""),IF(M444&lt;0,IF('Настройки'!$B$10="Исключить","",IF('Настройки'!$B$10="Абсолютные значения",ABS(M444),M444)),M444)))</x:f>
      </x:c>
      <x:c r="BQ444" s="50" t="str">
        <x:f>IF(9&gt;'Настройки'!$B$3,"",IF(ISBLANK(N444),IF('Настройки'!$B$9="Нулевой спрос",0,""),IF(N444&lt;0,IF('Настройки'!$B$10="Исключить","",IF('Настройки'!$B$10="Абсолютные значения",ABS(N444),N444)),N444)))</x:f>
      </x:c>
      <x:c r="BR444" s="50" t="str">
        <x:f>IF(10&gt;'Настройки'!$B$3,"",IF(ISBLANK(O444),IF('Настройки'!$B$9="Нулевой спрос",0,""),IF(O444&lt;0,IF('Настройки'!$B$10="Исключить","",IF('Настройки'!$B$10="Абсолютные значения",ABS(O444),O444)),O444)))</x:f>
      </x:c>
      <x:c r="BS444" s="50" t="str">
        <x:f>IF(11&gt;'Настройки'!$B$3,"",IF(ISBLANK(P444),IF('Настройки'!$B$9="Нулевой спрос",0,""),IF(P444&lt;0,IF('Настройки'!$B$10="Исключить","",IF('Настройки'!$B$10="Абсолютные значения",ABS(P444),P444)),P444)))</x:f>
      </x:c>
      <x:c r="BT444" s="50" t="str">
        <x:f>IF(12&gt;'Настройки'!$B$3,"",IF(ISBLANK(Q444),IF('Настройки'!$B$9="Нулевой спрос",0,""),IF(Q444&lt;0,IF('Настройки'!$B$10="Исключить","",IF('Настройки'!$B$10="Абсолютные значения",ABS(Q444),Q444)),Q444)))</x:f>
      </x:c>
      <x:c r="BU444" s="50" t="str">
        <x:f>IF(13&gt;'Настройки'!$B$3,"",IF(ISBLANK(R444),IF('Настройки'!$B$9="Нулевой спрос",0,""),IF(R444&lt;0,IF('Настройки'!$B$10="Исключить","",IF('Настройки'!$B$10="Абсолютные значения",ABS(R444),R444)),R444)))</x:f>
      </x:c>
      <x:c r="BV444" s="50" t="str">
        <x:f>IF(14&gt;'Настройки'!$B$3,"",IF(ISBLANK(S444),IF('Настройки'!$B$9="Нулевой спрос",0,""),IF(S444&lt;0,IF('Настройки'!$B$10="Исключить","",IF('Настройки'!$B$10="Абсолютные значения",ABS(S444),S444)),S444)))</x:f>
      </x:c>
      <x:c r="BW444" s="50" t="str">
        <x:f>IF(15&gt;'Настройки'!$B$3,"",IF(ISBLANK(T444),IF('Настройки'!$B$9="Нулевой спрос",0,""),IF(T444&lt;0,IF('Настройки'!$B$10="Исключить","",IF('Настройки'!$B$10="Абсолютные значения",ABS(T444),T444)),T444)))</x:f>
      </x:c>
      <x:c r="BX444" s="50" t="str">
        <x:f>IF(16&gt;'Настройки'!$B$3,"",IF(ISBLANK(U444),IF('Настройки'!$B$9="Нулевой спрос",0,""),IF(U444&lt;0,IF('Настройки'!$B$10="Исключить","",IF('Настройки'!$B$10="Абсолютные значения",ABS(U444),U444)),U444)))</x:f>
      </x:c>
      <x:c r="BY444" s="50" t="str">
        <x:f>IF(17&gt;'Настройки'!$B$3,"",IF(ISBLANK(V444),IF('Настройки'!$B$9="Нулевой спрос",0,""),IF(V444&lt;0,IF('Настройки'!$B$10="Исключить","",IF('Настройки'!$B$10="Абсолютные значения",ABS(V444),V444)),V444)))</x:f>
      </x:c>
      <x:c r="BZ444" s="50" t="str">
        <x:f>IF(18&gt;'Настройки'!$B$3,"",IF(ISBLANK(W444),IF('Настройки'!$B$9="Нулевой спрос",0,""),IF(W444&lt;0,IF('Настройки'!$B$10="Исключить","",IF('Настройки'!$B$10="Абсолютные значения",ABS(W444),W444)),W444)))</x:f>
      </x:c>
      <x:c r="CA444" s="50" t="str">
        <x:f>IF(19&gt;'Настройки'!$B$3,"",IF(ISBLANK(X444),IF('Настройки'!$B$9="Нулевой спрос",0,""),IF(X444&lt;0,IF('Настройки'!$B$10="Исключить","",IF('Настройки'!$B$10="Абсолютные значения",ABS(X444),X444)),X444)))</x:f>
      </x:c>
      <x:c r="CB444" s="50" t="str">
        <x:f>IF(20&gt;'Настройки'!$B$3,"",IF(ISBLANK(Y444),IF('Настройки'!$B$9="Нулевой спрос",0,""),IF(Y444&lt;0,IF('Настройки'!$B$10="Исключить","",IF('Настройки'!$B$10="Абсолютные значения",ABS(Y444),Y444)),Y444)))</x:f>
      </x:c>
      <x:c r="CC444" s="50" t="str">
        <x:f>IF(21&gt;'Настройки'!$B$3,"",IF(ISBLANK(Z444),IF('Настройки'!$B$9="Нулевой спрос",0,""),IF(Z444&lt;0,IF('Настройки'!$B$10="Исключить","",IF('Настройки'!$B$10="Абсолютные значения",ABS(Z444),Z444)),Z444)))</x:f>
      </x:c>
      <x:c r="CD444" s="50" t="str">
        <x:f>IF(22&gt;'Настройки'!$B$3,"",IF(ISBLANK(AA444),IF('Настройки'!$B$9="Нулевой спрос",0,""),IF(AA444&lt;0,IF('Настройки'!$B$10="Исключить","",IF('Настройки'!$B$10="Абсолютные значения",ABS(AA444),AA444)),AA444)))</x:f>
      </x:c>
      <x:c r="CE444" s="50" t="str">
        <x:f>IF(23&gt;'Настройки'!$B$3,"",IF(ISBLANK(AB444),IF('Настройки'!$B$9="Нулевой спрос",0,""),IF(AB444&lt;0,IF('Настройки'!$B$10="Исключить","",IF('Настройки'!$B$10="Абсолютные значения",ABS(AB444),AB444)),AB444)))</x:f>
      </x:c>
      <x:c r="CF444" s="50" t="str">
        <x:f>IF(24&gt;'Настройки'!$B$3,"",IF(ISBLANK(AC444),IF('Настройки'!$B$9="Нулевой спрос",0,""),IF(AC444&lt;0,IF('Настройки'!$B$10="Исключить","",IF('Настройки'!$B$10="Абсолютные значения",ABS(AC444),AC444)),AC444)))</x:f>
      </x:c>
      <x:c r="CG444" s="50" t="str">
        <x:f>IF(25&gt;'Настройки'!$B$3,"",IF(ISBLANK(AD444),IF('Настройки'!$B$9="Нулевой спрос",0,""),IF(AD444&lt;0,IF('Настройки'!$B$10="Исключить","",IF('Настройки'!$B$10="Абсолютные значения",ABS(AD444),AD444)),AD444)))</x:f>
      </x:c>
      <x:c r="CH444" s="50" t="str">
        <x:f>IF(26&gt;'Настройки'!$B$3,"",IF(ISBLANK(AE444),IF('Настройки'!$B$9="Нулевой спрос",0,""),IF(AE444&lt;0,IF('Настройки'!$B$10="Исключить","",IF('Настройки'!$B$10="Абсолютные значения",ABS(AE444),AE444)),AE444)))</x:f>
      </x:c>
      <x:c r="CI444" s="50" t="str">
        <x:f>IF(27&gt;'Настройки'!$B$3,"",IF(ISBLANK(AF444),IF('Настройки'!$B$9="Нулевой спрос",0,""),IF(AF444&lt;0,IF('Настройки'!$B$10="Исключить","",IF('Настройки'!$B$10="Абсолютные значения",ABS(AF444),AF444)),AF444)))</x:f>
      </x:c>
      <x:c r="CJ444" s="50" t="str">
        <x:f>IF(28&gt;'Настройки'!$B$3,"",IF(ISBLANK(AG444),IF('Настройки'!$B$9="Нулевой спрос",0,""),IF(AG444&lt;0,IF('Настройки'!$B$10="Исключить","",IF('Настройки'!$B$10="Абсолютные значения",ABS(AG444),AG444)),AG444)))</x:f>
      </x:c>
      <x:c r="CK444" s="50" t="str">
        <x:f>IF(29&gt;'Настройки'!$B$3,"",IF(ISBLANK(AH444),IF('Настройки'!$B$9="Нулевой спрос",0,""),IF(AH444&lt;0,IF('Настройки'!$B$10="Исключить","",IF('Настройки'!$B$10="Абсолютные значения",ABS(AH444),AH444)),AH444)))</x:f>
      </x:c>
      <x:c r="CL444" s="50" t="str">
        <x:f>IF(30&gt;'Настройки'!$B$3,"",IF(ISBLANK(AI444),IF('Настройки'!$B$9="Нулевой спрос",0,""),IF(AI444&lt;0,IF('Настройки'!$B$10="Исключить","",IF('Настройки'!$B$10="Абсолютные значения",ABS(AI444),AI444)),AI444)))</x:f>
      </x:c>
      <x:c r="CM444" s="50" t="str">
        <x:f>IF(31&gt;'Настройки'!$B$3,"",IF(ISBLANK(AJ444),IF('Настройки'!$B$9="Нулевой спрос",0,""),IF(AJ444&lt;0,IF('Настройки'!$B$10="Исключить","",IF('Настройки'!$B$10="Абсолютные значения",ABS(AJ444),AJ444)),AJ444)))</x:f>
      </x:c>
      <x:c r="CN444" s="50" t="str">
        <x:f>IF(32&gt;'Настройки'!$B$3,"",IF(ISBLANK(AK444),IF('Настройки'!$B$9="Нулевой спрос",0,""),IF(AK444&lt;0,IF('Настройки'!$B$10="Исключить","",IF('Настройки'!$B$10="Абсолютные значения",ABS(AK444),AK444)),AK444)))</x:f>
      </x:c>
      <x:c r="CO444" s="50" t="str">
        <x:f>IF(33&gt;'Настройки'!$B$3,"",IF(ISBLANK(AL444),IF('Настройки'!$B$9="Нулевой спрос",0,""),IF(AL444&lt;0,IF('Настройки'!$B$10="Исключить","",IF('Настройки'!$B$10="Абсолютные значения",ABS(AL444),AL444)),AL444)))</x:f>
      </x:c>
      <x:c r="CP444" s="50" t="str">
        <x:f>IF(34&gt;'Настройки'!$B$3,"",IF(ISBLANK(AM444),IF('Настройки'!$B$9="Нулевой спрос",0,""),IF(AM444&lt;0,IF('Настройки'!$B$10="Исключить","",IF('Настройки'!$B$10="Абсолютные значения",ABS(AM444),AM444)),AM444)))</x:f>
      </x:c>
      <x:c r="CQ444" s="50" t="str">
        <x:f>IF(35&gt;'Настройки'!$B$3,"",IF(ISBLANK(AN444),IF('Настройки'!$B$9="Нулевой спрос",0,""),IF(AN444&lt;0,IF('Настройки'!$B$10="Исключить","",IF('Настройки'!$B$10="Абсолютные значения",ABS(AN444),AN444)),AN444)))</x:f>
      </x:c>
      <x:c r="CR444" s="50" t="str">
        <x:f>IF(36&gt;'Настройки'!$B$3,"",IF(ISBLANK(AO444),IF('Настройки'!$B$9="Нулевой спрос",0,""),IF(AO444&lt;0,IF('Настройки'!$B$10="Исключить","",IF('Настройки'!$B$10="Абсолютные значения",ABS(AO444),AO444)),AO444)))</x:f>
      </x:c>
      <x:c r="CS444" s="50" t="str">
        <x:f>IF(OR(1&gt;'Настройки'!$B$3,ISBLANK(BI444),BI444=0),"",BI444)</x:f>
      </x:c>
      <x:c r="CT444" s="50" t="str">
        <x:f>IF(OR(2&gt;'Настройки'!$B$3,ISBLANK(BJ444),BJ444=0),"",BJ444)</x:f>
      </x:c>
      <x:c r="CU444" s="50" t="str">
        <x:f>IF(OR(3&gt;'Настройки'!$B$3,ISBLANK(BK444),BK444=0),"",BK444)</x:f>
      </x:c>
      <x:c r="CV444" s="50" t="str">
        <x:f>IF(OR(4&gt;'Настройки'!$B$3,ISBLANK(BL444),BL444=0),"",BL444)</x:f>
      </x:c>
      <x:c r="CW444" s="50" t="str">
        <x:f>IF(OR(5&gt;'Настройки'!$B$3,ISBLANK(BM444),BM444=0),"",BM444)</x:f>
      </x:c>
      <x:c r="CX444" s="50" t="str">
        <x:f>IF(OR(6&gt;'Настройки'!$B$3,ISBLANK(BN444),BN444=0),"",BN444)</x:f>
      </x:c>
      <x:c r="CY444" s="50" t="str">
        <x:f>IF(OR(7&gt;'Настройки'!$B$3,ISBLANK(BO444),BO444=0),"",BO444)</x:f>
      </x:c>
      <x:c r="CZ444" s="50" t="str">
        <x:f>IF(OR(8&gt;'Настройки'!$B$3,ISBLANK(BP444),BP444=0),"",BP444)</x:f>
      </x:c>
      <x:c r="DA444" s="50" t="str">
        <x:f>IF(OR(9&gt;'Настройки'!$B$3,ISBLANK(BQ444),BQ444=0),"",BQ444)</x:f>
      </x:c>
      <x:c r="DB444" s="50" t="str">
        <x:f>IF(OR(10&gt;'Настройки'!$B$3,ISBLANK(BR444),BR444=0),"",BR444)</x:f>
      </x:c>
      <x:c r="DC444" s="50" t="str">
        <x:f>IF(OR(11&gt;'Настройки'!$B$3,ISBLANK(BS444),BS444=0),"",BS444)</x:f>
      </x:c>
      <x:c r="DD444" s="50" t="str">
        <x:f>IF(OR(12&gt;'Настройки'!$B$3,ISBLANK(BT444),BT444=0),"",BT444)</x:f>
      </x:c>
      <x:c r="DE444" s="50" t="str">
        <x:f>IF(OR(13&gt;'Настройки'!$B$3,ISBLANK(BU444),BU444=0),"",BU444)</x:f>
      </x:c>
      <x:c r="DF444" s="50" t="str">
        <x:f>IF(OR(14&gt;'Настройки'!$B$3,ISBLANK(BV444),BV444=0),"",BV444)</x:f>
      </x:c>
      <x:c r="DG444" s="50" t="str">
        <x:f>IF(OR(15&gt;'Настройки'!$B$3,ISBLANK(BW444),BW444=0),"",BW444)</x:f>
      </x:c>
      <x:c r="DH444" s="50" t="str">
        <x:f>IF(OR(16&gt;'Настройки'!$B$3,ISBLANK(BX444),BX444=0),"",BX444)</x:f>
      </x:c>
      <x:c r="DI444" s="50" t="str">
        <x:f>IF(OR(17&gt;'Настройки'!$B$3,ISBLANK(BY444),BY444=0),"",BY444)</x:f>
      </x:c>
      <x:c r="DJ444" s="50" t="str">
        <x:f>IF(OR(18&gt;'Настройки'!$B$3,ISBLANK(BZ444),BZ444=0),"",BZ444)</x:f>
      </x:c>
      <x:c r="DK444" s="50" t="str">
        <x:f>IF(OR(19&gt;'Настройки'!$B$3,ISBLANK(CA444),CA444=0),"",CA444)</x:f>
      </x:c>
      <x:c r="DL444" s="50" t="str">
        <x:f>IF(OR(20&gt;'Настройки'!$B$3,ISBLANK(CB444),CB444=0),"",CB444)</x:f>
      </x:c>
      <x:c r="DM444" s="50" t="str">
        <x:f>IF(OR(21&gt;'Настройки'!$B$3,ISBLANK(CC444),CC444=0),"",CC444)</x:f>
      </x:c>
      <x:c r="DN444" s="50" t="str">
        <x:f>IF(OR(22&gt;'Настройки'!$B$3,ISBLANK(CD444),CD444=0),"",CD444)</x:f>
      </x:c>
      <x:c r="DO444" s="50" t="str">
        <x:f>IF(OR(23&gt;'Настройки'!$B$3,ISBLANK(CE444),CE444=0),"",CE444)</x:f>
      </x:c>
      <x:c r="DP444" s="50" t="str">
        <x:f>IF(OR(24&gt;'Настройки'!$B$3,ISBLANK(CF444),CF444=0),"",CF444)</x:f>
      </x:c>
      <x:c r="DQ444" s="50" t="str">
        <x:f>IF(OR(25&gt;'Настройки'!$B$3,ISBLANK(CG444),CG444=0),"",CG444)</x:f>
      </x:c>
      <x:c r="DR444" s="50" t="str">
        <x:f>IF(OR(26&gt;'Настройки'!$B$3,ISBLANK(CH444),CH444=0),"",CH444)</x:f>
      </x:c>
      <x:c r="DS444" s="50" t="str">
        <x:f>IF(OR(27&gt;'Настройки'!$B$3,ISBLANK(CI444),CI444=0),"",CI444)</x:f>
      </x:c>
      <x:c r="DT444" s="50" t="str">
        <x:f>IF(OR(28&gt;'Настройки'!$B$3,ISBLANK(CJ444),CJ444=0),"",CJ444)</x:f>
      </x:c>
      <x:c r="DU444" s="50" t="str">
        <x:f>IF(OR(29&gt;'Настройки'!$B$3,ISBLANK(CK444),CK444=0),"",CK444)</x:f>
      </x:c>
      <x:c r="DV444" s="50" t="str">
        <x:f>IF(OR(30&gt;'Настройки'!$B$3,ISBLANK(CL444),CL444=0),"",CL444)</x:f>
      </x:c>
      <x:c r="DW444" s="50" t="str">
        <x:f>IF(OR(31&gt;'Настройки'!$B$3,ISBLANK(CM444),CM444=0),"",CM444)</x:f>
      </x:c>
      <x:c r="DX444" s="50" t="str">
        <x:f>IF(OR(32&gt;'Настройки'!$B$3,ISBLANK(CN444),CN444=0),"",CN444)</x:f>
      </x:c>
      <x:c r="DY444" s="50" t="str">
        <x:f>IF(OR(33&gt;'Настройки'!$B$3,ISBLANK(CO444),CO444=0),"",CO444)</x:f>
      </x:c>
      <x:c r="DZ444" s="50" t="str">
        <x:f>IF(OR(34&gt;'Настройки'!$B$3,ISBLANK(CP444),CP444=0),"",CP444)</x:f>
      </x:c>
      <x:c r="EA444" s="50" t="str">
        <x:f>IF(OR(35&gt;'Настройки'!$B$3,ISBLANK(CQ444),CQ444=0),"",CQ444)</x:f>
      </x:c>
      <x:c r="EB444" s="50" t="str">
        <x:f>IF(OR(36&gt;'Настройки'!$B$3,ISBLANK(CR444),CR444=0),"",CR444)</x:f>
      </x:c>
      <x:c r="EC444" s="50" t="str">
        <x:f>IF(A444="","",IF(OR(BB444="AZ",BB444="BZ"),10000+ROW(),IF(AZ444&gt;'Настройки'!$B$11,20000+ROW(),IF(BF444&lt;&gt;"Обычный",30000+ROW(),IF(AX444&lt;=0,40000+ROW(),"")))))</x:f>
      </x:c>
      <x:c r="ED444" s="50" t="str">
        <x:f>IF(EC444="","",COUNTIFS($EC$2:$EC$1001,"&gt;0",$EC$2:$EC$1001,"&lt;"&amp;EC444)+1)</x:f>
      </x:c>
    </x:row>
    <x:row r="445">
      <x:c r="A445" s="115"/>
      <x:c r="B445" s="115"/>
      <x:c r="C445" s="115"/>
      <x:c r="D445" s="118"/>
      <x:c r="E445" s="118"/>
      <x:c r="F445" s="118"/>
      <x:c r="G445" s="118"/>
      <x:c r="H445" s="118"/>
      <x:c r="I445" s="118"/>
      <x:c r="J445" s="118"/>
      <x:c r="K445" s="118"/>
      <x:c r="L445" s="118"/>
      <x:c r="M445" s="118"/>
      <x:c r="N445" s="118"/>
      <x:c r="O445" s="118"/>
      <x:c r="P445" s="118"/>
      <x:c r="Q445" s="118"/>
      <x:c r="R445" s="118"/>
      <x:c r="S445" s="118"/>
      <x:c r="T445" s="118"/>
      <x:c r="U445" s="118"/>
      <x:c r="V445" s="118"/>
      <x:c r="W445" s="118"/>
      <x:c r="X445" s="118"/>
      <x:c r="Y445" s="118"/>
      <x:c r="Z445" s="118"/>
      <x:c r="AA445" s="118"/>
      <x:c r="AB445" s="118"/>
      <x:c r="AC445" s="118"/>
      <x:c r="AD445" s="118"/>
      <x:c r="AE445" s="118"/>
      <x:c r="AF445" s="118"/>
      <x:c r="AG445" s="118"/>
      <x:c r="AH445" s="118"/>
      <x:c r="AI445" s="118"/>
      <x:c r="AJ445" s="118"/>
      <x:c r="AK445" s="118"/>
      <x:c r="AL445" s="118"/>
      <x:c r="AM445" s="118"/>
      <x:c r="AN445" s="118"/>
      <x:c r="AO445" s="118"/>
      <x:c r="AP445" s="115"/>
      <x:c r="AQ445" s="49" t="str">
        <x:f>IF(A445="","",COUNT(BI445:INDEX(BI445:CR445,1,'Настройки'!$B$3)))</x:f>
      </x:c>
      <x:c r="AR445" s="49" t="str">
        <x:f>IF(A445="","",SUM(BI445:INDEX(BI445:CR445,1,'Настройки'!$B$3)))</x:f>
      </x:c>
      <x:c r="AS445" s="58" t="str">
        <x:f>IF(A445="","",IF('Настройки'!$B$4="Стоимость потребления",AR445*D445,IF('Настройки'!$B$4="Количество",AR445,E445)))</x:f>
      </x:c>
      <x:c r="AT445" s="61" t="str">
        <x:f>IF(OR(A445="",AS445&lt;0,SUM($AS$2:$AS$1001)&lt;=0),"",AS445/SUM($AS$2:$AS$1001))</x:f>
      </x:c>
      <x:c r="AU445" s="61" t="str">
        <x:f>IF(OR(A445="",AS445&lt;0,SUM($AS$2:$AS$1001)&lt;=0),"",SUMIFS($AS$2:$AS$1001,$AS$2:$AS$1001,"&gt;"&amp;AS445)/SUM($AS$2:$AS$1001))</x:f>
      </x:c>
      <x:c r="AV445" s="61" t="str">
        <x:f>IF(OR(A445="",AS445&lt;0,SUM($AS$2:$AS$1001)&lt;=0),"",SUMIFS($AS$2:$AS$1001,$AS$2:$AS$1001,"&gt;="&amp;AS445)/SUM($AS$2:$AS$1001))</x:f>
      </x:c>
      <x:c r="AW445" s="49" t="str">
        <x:f>IF(A445="","",IF(SUM($AS$2:$AS$1001)&lt;=0,"Не определён",IF(AS445&lt;0,"Исключение",IF(AU445&lt;'Настройки'!$B$5,"A",IF(AU445&lt;'Настройки'!$B$6,"B","C")))))</x:f>
      </x:c>
      <x:c r="AX445" s="58" t="str">
        <x:f>IF(A445="","",IF(AQ445=0,"",AVERAGE(BI445:INDEX(BI445:CR445,1,'Настройки'!$B$3))))</x:f>
      </x:c>
      <x:c r="AY445" s="58" t="str">
        <x:f>IF(OR(A445="",AQ445=0),"",STDEVP(BI445:INDEX(BI445:CR445,1,'Настройки'!$B$3)))</x:f>
      </x:c>
      <x:c r="AZ445" s="61" t="str">
        <x:f>IF(OR(A445="",AQ445&lt;'Настройки'!$B$12,AX445&lt;=0,AND('Настройки'!$B$10="Блокировать",COUNTIF(F445:INDEX(F445:AO445,1,'Настройки'!$B$3),"&lt;0")&gt;0)),"",AY445/ABS(AX445))</x:f>
      </x:c>
      <x:c r="BA445" s="49" t="str">
        <x:f>IF(A445="","",IF(AND('Настройки'!$B$10="Блокировать",COUNTIF(F445:INDEX(F445:AO445,1,'Настройки'!$B$3),"&lt;0")&gt;0),"Не определён",IF(AQ445&lt;'Настройки'!$B$12,"Не определён",IF(AX445=0,"Нет спроса",IF(AX445&lt;0,"Не определён",IF(AZ445&lt;='Настройки'!$B$7,"X",IF(AZ445&lt;='Настройки'!$B$8,"Y","Z")))))))</x:f>
      </x:c>
      <x:c r="BB445" s="49" t="str">
        <x:f>IF(OR(A445="",LEN(AW445)&lt;&gt;1,LEN(BA445)&lt;&gt;1),"",AW445&amp;BA445)</x:f>
      </x:c>
      <x:c r="BC445" s="61" t="str">
        <x:f>IF(OR(A445="",AQ445=0),"",(COUNT(BI445:INDEX(BI445:CR445,1,'Настройки'!$B$3))-COUNT(CS445:INDEX(CS445:EB445,1,'Настройки'!$B$3)))/AQ445)</x:f>
      </x:c>
      <x:c r="BD445" s="64" t="str">
        <x:f>IF(OR(A445="",COUNT(CS445:INDEX(CS445:EB445,1,'Настройки'!$B$3))=0),"",AQ445/COUNT(CS445:INDEX(CS445:EB445,1,'Настройки'!$B$3)))</x:f>
      </x:c>
      <x:c r="BE445" s="64" t="str">
        <x:f>IF(OR(A445="",COUNT(CS445:INDEX(CS445:EB445,1,'Настройки'!$B$3))=0),"",IF(AVERAGE(CS445:INDEX(CS445:EB445,1,'Настройки'!$B$3))=0,"",(STDEVP(CS445:INDEX(CS445:EB445,1,'Настройки'!$B$3))/ABS(AVERAGE(CS445:INDEX(CS445:EB445,1,'Настройки'!$B$3))))^2))</x:f>
      </x:c>
      <x:c r="BF445" s="49" t="str">
        <x:f>IF(A445="","",IF(AQ445&lt;3,"Недостаточно",IF(AQ445&lt;6,"Предварительный","Обычный")))</x:f>
      </x:c>
      <x:c r="BG445" s="49" t="str">
        <x:f>IF(A445="","",IF(COUNTIF(F445:INDEX(F445:AO445,1,'Настройки'!$B$3),"&lt;0")&gt;0,IF('Настройки'!$B$10="Блокировать","Отрицательный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"),"")&amp;IF(AQ445&lt;3,"Недостаточно истории. ",IF(AQ445&lt;6,"Предварительная классификация. ",""))&amp;IF(AX445=0,"Нет спроса за горизонт. ","")&amp;IF(AZ445&gt;'Настройки'!$B$11,"Экстремальная вариативность. ",""))</x:f>
      </x:c>
      <x:c r="BH445" s="49" t="str">
        <x:f>IF(A445="","",IFERROR(VLOOKUP(BB445,'Настройки'!$D$3:$E$11,2,FALSE),"Сначала проверьте исходные данные и историю спроса.")&amp;" Уточните срок поставки, MOQ и критичность.")</x:f>
      </x:c>
      <x:c r="BI445" s="50" t="str">
        <x:f>IF(1&gt;'Настройки'!$B$3,"",IF(ISBLANK(F445),IF('Настройки'!$B$9="Нулевой спрос",0,""),IF(F445&lt;0,IF('Настройки'!$B$10="Исключить","",IF('Настройки'!$B$10="Абсолютные значения",ABS(F445),F445)),F445)))</x:f>
      </x:c>
      <x:c r="BJ445" s="50" t="str">
        <x:f>IF(2&gt;'Настройки'!$B$3,"",IF(ISBLANK(G445),IF('Настройки'!$B$9="Нулевой спрос",0,""),IF(G445&lt;0,IF('Настройки'!$B$10="Исключить","",IF('Настройки'!$B$10="Абсолютные значения",ABS(G445),G445)),G445)))</x:f>
      </x:c>
      <x:c r="BK445" s="50" t="str">
        <x:f>IF(3&gt;'Настройки'!$B$3,"",IF(ISBLANK(H445),IF('Настройки'!$B$9="Нулевой спрос",0,""),IF(H445&lt;0,IF('Настройки'!$B$10="Исключить","",IF('Настройки'!$B$10="Абсолютные значения",ABS(H445),H445)),H445)))</x:f>
      </x:c>
      <x:c r="BL445" s="50" t="str">
        <x:f>IF(4&gt;'Настройки'!$B$3,"",IF(ISBLANK(I445),IF('Настройки'!$B$9="Нулевой спрос",0,""),IF(I445&lt;0,IF('Настройки'!$B$10="Исключить","",IF('Настройки'!$B$10="Абсолютные значения",ABS(I445),I445)),I445)))</x:f>
      </x:c>
      <x:c r="BM445" s="50" t="str">
        <x:f>IF(5&gt;'Настройки'!$B$3,"",IF(ISBLANK(J445),IF('Настройки'!$B$9="Нулевой спрос",0,""),IF(J445&lt;0,IF('Настройки'!$B$10="Исключить","",IF('Настройки'!$B$10="Абсолютные значения",ABS(J445),J445)),J445)))</x:f>
      </x:c>
      <x:c r="BN445" s="50" t="str">
        <x:f>IF(6&gt;'Настройки'!$B$3,"",IF(ISBLANK(K445),IF('Настройки'!$B$9="Нулевой спрос",0,""),IF(K445&lt;0,IF('Настройки'!$B$10="Исключить","",IF('Настройки'!$B$10="Абсолютные значения",ABS(K445),K445)),K445)))</x:f>
      </x:c>
      <x:c r="BO445" s="50" t="str">
        <x:f>IF(7&gt;'Настройки'!$B$3,"",IF(ISBLANK(L445),IF('Настройки'!$B$9="Нулевой спрос",0,""),IF(L445&lt;0,IF('Настройки'!$B$10="Исключить","",IF('Настройки'!$B$10="Абсолютные значения",ABS(L445),L445)),L445)))</x:f>
      </x:c>
      <x:c r="BP445" s="50" t="str">
        <x:f>IF(8&gt;'Настройки'!$B$3,"",IF(ISBLANK(M445),IF('Настройки'!$B$9="Нулевой спрос",0,""),IF(M445&lt;0,IF('Настройки'!$B$10="Исключить","",IF('Настройки'!$B$10="Абсолютные значения",ABS(M445),M445)),M445)))</x:f>
      </x:c>
      <x:c r="BQ445" s="50" t="str">
        <x:f>IF(9&gt;'Настройки'!$B$3,"",IF(ISBLANK(N445),IF('Настройки'!$B$9="Нулевой спрос",0,""),IF(N445&lt;0,IF('Настройки'!$B$10="Исключить","",IF('Настройки'!$B$10="Абсолютные значения",ABS(N445),N445)),N445)))</x:f>
      </x:c>
      <x:c r="BR445" s="50" t="str">
        <x:f>IF(10&gt;'Настройки'!$B$3,"",IF(ISBLANK(O445),IF('Настройки'!$B$9="Нулевой спрос",0,""),IF(O445&lt;0,IF('Настройки'!$B$10="Исключить","",IF('Настройки'!$B$10="Абсолютные значения",ABS(O445),O445)),O445)))</x:f>
      </x:c>
      <x:c r="BS445" s="50" t="str">
        <x:f>IF(11&gt;'Настройки'!$B$3,"",IF(ISBLANK(P445),IF('Настройки'!$B$9="Нулевой спрос",0,""),IF(P445&lt;0,IF('Настройки'!$B$10="Исключить","",IF('Настройки'!$B$10="Абсолютные значения",ABS(P445),P445)),P445)))</x:f>
      </x:c>
      <x:c r="BT445" s="50" t="str">
        <x:f>IF(12&gt;'Настройки'!$B$3,"",IF(ISBLANK(Q445),IF('Настройки'!$B$9="Нулевой спрос",0,""),IF(Q445&lt;0,IF('Настройки'!$B$10="Исключить","",IF('Настройки'!$B$10="Абсолютные значения",ABS(Q445),Q445)),Q445)))</x:f>
      </x:c>
      <x:c r="BU445" s="50" t="str">
        <x:f>IF(13&gt;'Настройки'!$B$3,"",IF(ISBLANK(R445),IF('Настройки'!$B$9="Нулевой спрос",0,""),IF(R445&lt;0,IF('Настройки'!$B$10="Исключить","",IF('Настройки'!$B$10="Абсолютные значения",ABS(R445),R445)),R445)))</x:f>
      </x:c>
      <x:c r="BV445" s="50" t="str">
        <x:f>IF(14&gt;'Настройки'!$B$3,"",IF(ISBLANK(S445),IF('Настройки'!$B$9="Нулевой спрос",0,""),IF(S445&lt;0,IF('Настройки'!$B$10="Исключить","",IF('Настройки'!$B$10="Абсолютные значения",ABS(S445),S445)),S445)))</x:f>
      </x:c>
      <x:c r="BW445" s="50" t="str">
        <x:f>IF(15&gt;'Настройки'!$B$3,"",IF(ISBLANK(T445),IF('Настройки'!$B$9="Нулевой спрос",0,""),IF(T445&lt;0,IF('Настройки'!$B$10="Исключить","",IF('Настройки'!$B$10="Абсолютные значения",ABS(T445),T445)),T445)))</x:f>
      </x:c>
      <x:c r="BX445" s="50" t="str">
        <x:f>IF(16&gt;'Настройки'!$B$3,"",IF(ISBLANK(U445),IF('Настройки'!$B$9="Нулевой спрос",0,""),IF(U445&lt;0,IF('Настройки'!$B$10="Исключить","",IF('Настройки'!$B$10="Абсолютные значения",ABS(U445),U445)),U445)))</x:f>
      </x:c>
      <x:c r="BY445" s="50" t="str">
        <x:f>IF(17&gt;'Настройки'!$B$3,"",IF(ISBLANK(V445),IF('Настройки'!$B$9="Нулевой спрос",0,""),IF(V445&lt;0,IF('Настройки'!$B$10="Исключить","",IF('Настройки'!$B$10="Абсолютные значения",ABS(V445),V445)),V445)))</x:f>
      </x:c>
      <x:c r="BZ445" s="50" t="str">
        <x:f>IF(18&gt;'Настройки'!$B$3,"",IF(ISBLANK(W445),IF('Настройки'!$B$9="Нулевой спрос",0,""),IF(W445&lt;0,IF('Настройки'!$B$10="Исключить","",IF('Настройки'!$B$10="Абсолютные значения",ABS(W445),W445)),W445)))</x:f>
      </x:c>
      <x:c r="CA445" s="50" t="str">
        <x:f>IF(19&gt;'Настройки'!$B$3,"",IF(ISBLANK(X445),IF('Настройки'!$B$9="Нулевой спрос",0,""),IF(X445&lt;0,IF('Настройки'!$B$10="Исключить","",IF('Настройки'!$B$10="Абсолютные значения",ABS(X445),X445)),X445)))</x:f>
      </x:c>
      <x:c r="CB445" s="50" t="str">
        <x:f>IF(20&gt;'Настройки'!$B$3,"",IF(ISBLANK(Y445),IF('Настройки'!$B$9="Нулевой спрос",0,""),IF(Y445&lt;0,IF('Настройки'!$B$10="Исключить","",IF('Настройки'!$B$10="Абсолютные значения",ABS(Y445),Y445)),Y445)))</x:f>
      </x:c>
      <x:c r="CC445" s="50" t="str">
        <x:f>IF(21&gt;'Настройки'!$B$3,"",IF(ISBLANK(Z445),IF('Настройки'!$B$9="Нулевой спрос",0,""),IF(Z445&lt;0,IF('Настройки'!$B$10="Исключить","",IF('Настройки'!$B$10="Абсолютные значения",ABS(Z445),Z445)),Z445)))</x:f>
      </x:c>
      <x:c r="CD445" s="50" t="str">
        <x:f>IF(22&gt;'Настройки'!$B$3,"",IF(ISBLANK(AA445),IF('Настройки'!$B$9="Нулевой спрос",0,""),IF(AA445&lt;0,IF('Настройки'!$B$10="Исключить","",IF('Настройки'!$B$10="Абсолютные значения",ABS(AA445),AA445)),AA445)))</x:f>
      </x:c>
      <x:c r="CE445" s="50" t="str">
        <x:f>IF(23&gt;'Настройки'!$B$3,"",IF(ISBLANK(AB445),IF('Настройки'!$B$9="Нулевой спрос",0,""),IF(AB445&lt;0,IF('Настройки'!$B$10="Исключить","",IF('Настройки'!$B$10="Абсолютные значения",ABS(AB445),AB445)),AB445)))</x:f>
      </x:c>
      <x:c r="CF445" s="50" t="str">
        <x:f>IF(24&gt;'Настройки'!$B$3,"",IF(ISBLANK(AC445),IF('Настройки'!$B$9="Нулевой спрос",0,""),IF(AC445&lt;0,IF('Настройки'!$B$10="Исключить","",IF('Настройки'!$B$10="Абсолютные значения",ABS(AC445),AC445)),AC445)))</x:f>
      </x:c>
      <x:c r="CG445" s="50" t="str">
        <x:f>IF(25&gt;'Настройки'!$B$3,"",IF(ISBLANK(AD445),IF('Настройки'!$B$9="Нулевой спрос",0,""),IF(AD445&lt;0,IF('Настройки'!$B$10="Исключить","",IF('Настройки'!$B$10="Абсолютные значения",ABS(AD445),AD445)),AD445)))</x:f>
      </x:c>
      <x:c r="CH445" s="50" t="str">
        <x:f>IF(26&gt;'Настройки'!$B$3,"",IF(ISBLANK(AE445),IF('Настройки'!$B$9="Нулевой спрос",0,""),IF(AE445&lt;0,IF('Настройки'!$B$10="Исключить","",IF('Настройки'!$B$10="Абсолютные значения",ABS(AE445),AE445)),AE445)))</x:f>
      </x:c>
      <x:c r="CI445" s="50" t="str">
        <x:f>IF(27&gt;'Настройки'!$B$3,"",IF(ISBLANK(AF445),IF('Настройки'!$B$9="Нулевой спрос",0,""),IF(AF445&lt;0,IF('Настройки'!$B$10="Исключить","",IF('Настройки'!$B$10="Абсолютные значения",ABS(AF445),AF445)),AF445)))</x:f>
      </x:c>
      <x:c r="CJ445" s="50" t="str">
        <x:f>IF(28&gt;'Настройки'!$B$3,"",IF(ISBLANK(AG445),IF('Настройки'!$B$9="Нулевой спрос",0,""),IF(AG445&lt;0,IF('Настройки'!$B$10="Исключить","",IF('Настройки'!$B$10="Абсолютные значения",ABS(AG445),AG445)),AG445)))</x:f>
      </x:c>
      <x:c r="CK445" s="50" t="str">
        <x:f>IF(29&gt;'Настройки'!$B$3,"",IF(ISBLANK(AH445),IF('Настройки'!$B$9="Нулевой спрос",0,""),IF(AH445&lt;0,IF('Настройки'!$B$10="Исключить","",IF('Настройки'!$B$10="Абсолютные значения",ABS(AH445),AH445)),AH445)))</x:f>
      </x:c>
      <x:c r="CL445" s="50" t="str">
        <x:f>IF(30&gt;'Настройки'!$B$3,"",IF(ISBLANK(AI445),IF('Настройки'!$B$9="Нулевой спрос",0,""),IF(AI445&lt;0,IF('Настройки'!$B$10="Исключить","",IF('Настройки'!$B$10="Абсолютные значения",ABS(AI445),AI445)),AI445)))</x:f>
      </x:c>
      <x:c r="CM445" s="50" t="str">
        <x:f>IF(31&gt;'Настройки'!$B$3,"",IF(ISBLANK(AJ445),IF('Настройки'!$B$9="Нулевой спрос",0,""),IF(AJ445&lt;0,IF('Настройки'!$B$10="Исключить","",IF('Настройки'!$B$10="Абсолютные значения",ABS(AJ445),AJ445)),AJ445)))</x:f>
      </x:c>
      <x:c r="CN445" s="50" t="str">
        <x:f>IF(32&gt;'Настройки'!$B$3,"",IF(ISBLANK(AK445),IF('Настройки'!$B$9="Нулевой спрос",0,""),IF(AK445&lt;0,IF('Настройки'!$B$10="Исключить","",IF('Настройки'!$B$10="Абсолютные значения",ABS(AK445),AK445)),AK445)))</x:f>
      </x:c>
      <x:c r="CO445" s="50" t="str">
        <x:f>IF(33&gt;'Настройки'!$B$3,"",IF(ISBLANK(AL445),IF('Настройки'!$B$9="Нулевой спрос",0,""),IF(AL445&lt;0,IF('Настройки'!$B$10="Исключить","",IF('Настройки'!$B$10="Абсолютные значения",ABS(AL445),AL445)),AL445)))</x:f>
      </x:c>
      <x:c r="CP445" s="50" t="str">
        <x:f>IF(34&gt;'Настройки'!$B$3,"",IF(ISBLANK(AM445),IF('Настройки'!$B$9="Нулевой спрос",0,""),IF(AM445&lt;0,IF('Настройки'!$B$10="Исключить","",IF('Настройки'!$B$10="Абсолютные значения",ABS(AM445),AM445)),AM445)))</x:f>
      </x:c>
      <x:c r="CQ445" s="50" t="str">
        <x:f>IF(35&gt;'Настройки'!$B$3,"",IF(ISBLANK(AN445),IF('Настройки'!$B$9="Нулевой спрос",0,""),IF(AN445&lt;0,IF('Настройки'!$B$10="Исключить","",IF('Настройки'!$B$10="Абсолютные значения",ABS(AN445),AN445)),AN445)))</x:f>
      </x:c>
      <x:c r="CR445" s="50" t="str">
        <x:f>IF(36&gt;'Настройки'!$B$3,"",IF(ISBLANK(AO445),IF('Настройки'!$B$9="Нулевой спрос",0,""),IF(AO445&lt;0,IF('Настройки'!$B$10="Исключить","",IF('Настройки'!$B$10="Абсолютные значения",ABS(AO445),AO445)),AO445)))</x:f>
      </x:c>
      <x:c r="CS445" s="50" t="str">
        <x:f>IF(OR(1&gt;'Настройки'!$B$3,ISBLANK(BI445),BI445=0),"",BI445)</x:f>
      </x:c>
      <x:c r="CT445" s="50" t="str">
        <x:f>IF(OR(2&gt;'Настройки'!$B$3,ISBLANK(BJ445),BJ445=0),"",BJ445)</x:f>
      </x:c>
      <x:c r="CU445" s="50" t="str">
        <x:f>IF(OR(3&gt;'Настройки'!$B$3,ISBLANK(BK445),BK445=0),"",BK445)</x:f>
      </x:c>
      <x:c r="CV445" s="50" t="str">
        <x:f>IF(OR(4&gt;'Настройки'!$B$3,ISBLANK(BL445),BL445=0),"",BL445)</x:f>
      </x:c>
      <x:c r="CW445" s="50" t="str">
        <x:f>IF(OR(5&gt;'Настройки'!$B$3,ISBLANK(BM445),BM445=0),"",BM445)</x:f>
      </x:c>
      <x:c r="CX445" s="50" t="str">
        <x:f>IF(OR(6&gt;'Настройки'!$B$3,ISBLANK(BN445),BN445=0),"",BN445)</x:f>
      </x:c>
      <x:c r="CY445" s="50" t="str">
        <x:f>IF(OR(7&gt;'Настройки'!$B$3,ISBLANK(BO445),BO445=0),"",BO445)</x:f>
      </x:c>
      <x:c r="CZ445" s="50" t="str">
        <x:f>IF(OR(8&gt;'Настройки'!$B$3,ISBLANK(BP445),BP445=0),"",BP445)</x:f>
      </x:c>
      <x:c r="DA445" s="50" t="str">
        <x:f>IF(OR(9&gt;'Настройки'!$B$3,ISBLANK(BQ445),BQ445=0),"",BQ445)</x:f>
      </x:c>
      <x:c r="DB445" s="50" t="str">
        <x:f>IF(OR(10&gt;'Настройки'!$B$3,ISBLANK(BR445),BR445=0),"",BR445)</x:f>
      </x:c>
      <x:c r="DC445" s="50" t="str">
        <x:f>IF(OR(11&gt;'Настройки'!$B$3,ISBLANK(BS445),BS445=0),"",BS445)</x:f>
      </x:c>
      <x:c r="DD445" s="50" t="str">
        <x:f>IF(OR(12&gt;'Настройки'!$B$3,ISBLANK(BT445),BT445=0),"",BT445)</x:f>
      </x:c>
      <x:c r="DE445" s="50" t="str">
        <x:f>IF(OR(13&gt;'Настройки'!$B$3,ISBLANK(BU445),BU445=0),"",BU445)</x:f>
      </x:c>
      <x:c r="DF445" s="50" t="str">
        <x:f>IF(OR(14&gt;'Настройки'!$B$3,ISBLANK(BV445),BV445=0),"",BV445)</x:f>
      </x:c>
      <x:c r="DG445" s="50" t="str">
        <x:f>IF(OR(15&gt;'Настройки'!$B$3,ISBLANK(BW445),BW445=0),"",BW445)</x:f>
      </x:c>
      <x:c r="DH445" s="50" t="str">
        <x:f>IF(OR(16&gt;'Настройки'!$B$3,ISBLANK(BX445),BX445=0),"",BX445)</x:f>
      </x:c>
      <x:c r="DI445" s="50" t="str">
        <x:f>IF(OR(17&gt;'Настройки'!$B$3,ISBLANK(BY445),BY445=0),"",BY445)</x:f>
      </x:c>
      <x:c r="DJ445" s="50" t="str">
        <x:f>IF(OR(18&gt;'Настройки'!$B$3,ISBLANK(BZ445),BZ445=0),"",BZ445)</x:f>
      </x:c>
      <x:c r="DK445" s="50" t="str">
        <x:f>IF(OR(19&gt;'Настройки'!$B$3,ISBLANK(CA445),CA445=0),"",CA445)</x:f>
      </x:c>
      <x:c r="DL445" s="50" t="str">
        <x:f>IF(OR(20&gt;'Настройки'!$B$3,ISBLANK(CB445),CB445=0),"",CB445)</x:f>
      </x:c>
      <x:c r="DM445" s="50" t="str">
        <x:f>IF(OR(21&gt;'Настройки'!$B$3,ISBLANK(CC445),CC445=0),"",CC445)</x:f>
      </x:c>
      <x:c r="DN445" s="50" t="str">
        <x:f>IF(OR(22&gt;'Настройки'!$B$3,ISBLANK(CD445),CD445=0),"",CD445)</x:f>
      </x:c>
      <x:c r="DO445" s="50" t="str">
        <x:f>IF(OR(23&gt;'Настройки'!$B$3,ISBLANK(CE445),CE445=0),"",CE445)</x:f>
      </x:c>
      <x:c r="DP445" s="50" t="str">
        <x:f>IF(OR(24&gt;'Настройки'!$B$3,ISBLANK(CF445),CF445=0),"",CF445)</x:f>
      </x:c>
      <x:c r="DQ445" s="50" t="str">
        <x:f>IF(OR(25&gt;'Настройки'!$B$3,ISBLANK(CG445),CG445=0),"",CG445)</x:f>
      </x:c>
      <x:c r="DR445" s="50" t="str">
        <x:f>IF(OR(26&gt;'Настройки'!$B$3,ISBLANK(CH445),CH445=0),"",CH445)</x:f>
      </x:c>
      <x:c r="DS445" s="50" t="str">
        <x:f>IF(OR(27&gt;'Настройки'!$B$3,ISBLANK(CI445),CI445=0),"",CI445)</x:f>
      </x:c>
      <x:c r="DT445" s="50" t="str">
        <x:f>IF(OR(28&gt;'Настройки'!$B$3,ISBLANK(CJ445),CJ445=0),"",CJ445)</x:f>
      </x:c>
      <x:c r="DU445" s="50" t="str">
        <x:f>IF(OR(29&gt;'Настройки'!$B$3,ISBLANK(CK445),CK445=0),"",CK445)</x:f>
      </x:c>
      <x:c r="DV445" s="50" t="str">
        <x:f>IF(OR(30&gt;'Настройки'!$B$3,ISBLANK(CL445),CL445=0),"",CL445)</x:f>
      </x:c>
      <x:c r="DW445" s="50" t="str">
        <x:f>IF(OR(31&gt;'Настройки'!$B$3,ISBLANK(CM445),CM445=0),"",CM445)</x:f>
      </x:c>
      <x:c r="DX445" s="50" t="str">
        <x:f>IF(OR(32&gt;'Настройки'!$B$3,ISBLANK(CN445),CN445=0),"",CN445)</x:f>
      </x:c>
      <x:c r="DY445" s="50" t="str">
        <x:f>IF(OR(33&gt;'Настройки'!$B$3,ISBLANK(CO445),CO445=0),"",CO445)</x:f>
      </x:c>
      <x:c r="DZ445" s="50" t="str">
        <x:f>IF(OR(34&gt;'Настройки'!$B$3,ISBLANK(CP445),CP445=0),"",CP445)</x:f>
      </x:c>
      <x:c r="EA445" s="50" t="str">
        <x:f>IF(OR(35&gt;'Настройки'!$B$3,ISBLANK(CQ445),CQ445=0),"",CQ445)</x:f>
      </x:c>
      <x:c r="EB445" s="50" t="str">
        <x:f>IF(OR(36&gt;'Настройки'!$B$3,ISBLANK(CR445),CR445=0),"",CR445)</x:f>
      </x:c>
      <x:c r="EC445" s="50" t="str">
        <x:f>IF(A445="","",IF(OR(BB445="AZ",BB445="BZ"),10000+ROW(),IF(AZ445&gt;'Настройки'!$B$11,20000+ROW(),IF(BF445&lt;&gt;"Обычный",30000+ROW(),IF(AX445&lt;=0,40000+ROW(),"")))))</x:f>
      </x:c>
      <x:c r="ED445" s="50" t="str">
        <x:f>IF(EC445="","",COUNTIFS($EC$2:$EC$1001,"&gt;0",$EC$2:$EC$1001,"&lt;"&amp;EC445)+1)</x:f>
      </x:c>
    </x:row>
    <x:row r="446">
      <x:c r="A446" s="115"/>
      <x:c r="B446" s="115"/>
      <x:c r="C446" s="115"/>
      <x:c r="D446" s="118"/>
      <x:c r="E446" s="118"/>
      <x:c r="F446" s="118"/>
      <x:c r="G446" s="118"/>
      <x:c r="H446" s="118"/>
      <x:c r="I446" s="118"/>
      <x:c r="J446" s="118"/>
      <x:c r="K446" s="118"/>
      <x:c r="L446" s="118"/>
      <x:c r="M446" s="118"/>
      <x:c r="N446" s="118"/>
      <x:c r="O446" s="118"/>
      <x:c r="P446" s="118"/>
      <x:c r="Q446" s="118"/>
      <x:c r="R446" s="118"/>
      <x:c r="S446" s="118"/>
      <x:c r="T446" s="118"/>
      <x:c r="U446" s="118"/>
      <x:c r="V446" s="118"/>
      <x:c r="W446" s="118"/>
      <x:c r="X446" s="118"/>
      <x:c r="Y446" s="118"/>
      <x:c r="Z446" s="118"/>
      <x:c r="AA446" s="118"/>
      <x:c r="AB446" s="118"/>
      <x:c r="AC446" s="118"/>
      <x:c r="AD446" s="118"/>
      <x:c r="AE446" s="118"/>
      <x:c r="AF446" s="118"/>
      <x:c r="AG446" s="118"/>
      <x:c r="AH446" s="118"/>
      <x:c r="AI446" s="118"/>
      <x:c r="AJ446" s="118"/>
      <x:c r="AK446" s="118"/>
      <x:c r="AL446" s="118"/>
      <x:c r="AM446" s="118"/>
      <x:c r="AN446" s="118"/>
      <x:c r="AO446" s="118"/>
      <x:c r="AP446" s="115"/>
      <x:c r="AQ446" s="49" t="str">
        <x:f>IF(A446="","",COUNT(BI446:INDEX(BI446:CR446,1,'Настройки'!$B$3)))</x:f>
      </x:c>
      <x:c r="AR446" s="49" t="str">
        <x:f>IF(A446="","",SUM(BI446:INDEX(BI446:CR446,1,'Настройки'!$B$3)))</x:f>
      </x:c>
      <x:c r="AS446" s="58" t="str">
        <x:f>IF(A446="","",IF('Настройки'!$B$4="Стоимость потребления",AR446*D446,IF('Настройки'!$B$4="Количество",AR446,E446)))</x:f>
      </x:c>
      <x:c r="AT446" s="61" t="str">
        <x:f>IF(OR(A446="",AS446&lt;0,SUM($AS$2:$AS$1001)&lt;=0),"",AS446/SUM($AS$2:$AS$1001))</x:f>
      </x:c>
      <x:c r="AU446" s="61" t="str">
        <x:f>IF(OR(A446="",AS446&lt;0,SUM($AS$2:$AS$1001)&lt;=0),"",SUMIFS($AS$2:$AS$1001,$AS$2:$AS$1001,"&gt;"&amp;AS446)/SUM($AS$2:$AS$1001))</x:f>
      </x:c>
      <x:c r="AV446" s="61" t="str">
        <x:f>IF(OR(A446="",AS446&lt;0,SUM($AS$2:$AS$1001)&lt;=0),"",SUMIFS($AS$2:$AS$1001,$AS$2:$AS$1001,"&gt;="&amp;AS446)/SUM($AS$2:$AS$1001))</x:f>
      </x:c>
      <x:c r="AW446" s="49" t="str">
        <x:f>IF(A446="","",IF(SUM($AS$2:$AS$1001)&lt;=0,"Не определён",IF(AS446&lt;0,"Исключение",IF(AU446&lt;'Настройки'!$B$5,"A",IF(AU446&lt;'Настройки'!$B$6,"B","C")))))</x:f>
      </x:c>
      <x:c r="AX446" s="58" t="str">
        <x:f>IF(A446="","",IF(AQ446=0,"",AVERAGE(BI446:INDEX(BI446:CR446,1,'Настройки'!$B$3))))</x:f>
      </x:c>
      <x:c r="AY446" s="58" t="str">
        <x:f>IF(OR(A446="",AQ446=0),"",STDEVP(BI446:INDEX(BI446:CR446,1,'Настройки'!$B$3)))</x:f>
      </x:c>
      <x:c r="AZ446" s="61" t="str">
        <x:f>IF(OR(A446="",AQ446&lt;'Настройки'!$B$12,AX446&lt;=0,AND('Настройки'!$B$10="Блокировать",COUNTIF(F446:INDEX(F446:AO446,1,'Настройки'!$B$3),"&lt;0")&gt;0)),"",AY446/ABS(AX446))</x:f>
      </x:c>
      <x:c r="BA446" s="49" t="str">
        <x:f>IF(A446="","",IF(AND('Настройки'!$B$10="Блокировать",COUNTIF(F446:INDEX(F446:AO446,1,'Настройки'!$B$3),"&lt;0")&gt;0),"Не определён",IF(AQ446&lt;'Настройки'!$B$12,"Не определён",IF(AX446=0,"Нет спроса",IF(AX446&lt;0,"Не определён",IF(AZ446&lt;='Настройки'!$B$7,"X",IF(AZ446&lt;='Настройки'!$B$8,"Y","Z")))))))</x:f>
      </x:c>
      <x:c r="BB446" s="49" t="str">
        <x:f>IF(OR(A446="",LEN(AW446)&lt;&gt;1,LEN(BA446)&lt;&gt;1),"",AW446&amp;BA446)</x:f>
      </x:c>
      <x:c r="BC446" s="61" t="str">
        <x:f>IF(OR(A446="",AQ446=0),"",(COUNT(BI446:INDEX(BI446:CR446,1,'Настройки'!$B$3))-COUNT(CS446:INDEX(CS446:EB446,1,'Настройки'!$B$3)))/AQ446)</x:f>
      </x:c>
      <x:c r="BD446" s="64" t="str">
        <x:f>IF(OR(A446="",COUNT(CS446:INDEX(CS446:EB446,1,'Настройки'!$B$3))=0),"",AQ446/COUNT(CS446:INDEX(CS446:EB446,1,'Настройки'!$B$3)))</x:f>
      </x:c>
      <x:c r="BE446" s="64" t="str">
        <x:f>IF(OR(A446="",COUNT(CS446:INDEX(CS446:EB446,1,'Настройки'!$B$3))=0),"",IF(AVERAGE(CS446:INDEX(CS446:EB446,1,'Настройки'!$B$3))=0,"",(STDEVP(CS446:INDEX(CS446:EB446,1,'Настройки'!$B$3))/ABS(AVERAGE(CS446:INDEX(CS446:EB446,1,'Настройки'!$B$3))))^2))</x:f>
      </x:c>
      <x:c r="BF446" s="49" t="str">
        <x:f>IF(A446="","",IF(AQ446&lt;3,"Недостаточно",IF(AQ446&lt;6,"Предварительный","Обычный")))</x:f>
      </x:c>
      <x:c r="BG446" s="49" t="str">
        <x:f>IF(A446="","",IF(COUNTIF(F446:INDEX(F446:AO446,1,'Настройки'!$B$3),"&lt;0")&gt;0,IF('Настройки'!$B$10="Блокировать","Отрицательный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"),"")&amp;IF(AQ446&lt;3,"Недостаточно истории. ",IF(AQ446&lt;6,"Предварительная классификация. ",""))&amp;IF(AX446=0,"Нет спроса за горизонт. ","")&amp;IF(AZ446&gt;'Настройки'!$B$11,"Экстремальная вариативность. ",""))</x:f>
      </x:c>
      <x:c r="BH446" s="49" t="str">
        <x:f>IF(A446="","",IFERROR(VLOOKUP(BB446,'Настройки'!$D$3:$E$11,2,FALSE),"Сначала проверьте исходные данные и историю спроса.")&amp;" Уточните срок поставки, MOQ и критичность.")</x:f>
      </x:c>
      <x:c r="BI446" s="50" t="str">
        <x:f>IF(1&gt;'Настройки'!$B$3,"",IF(ISBLANK(F446),IF('Настройки'!$B$9="Нулевой спрос",0,""),IF(F446&lt;0,IF('Настройки'!$B$10="Исключить","",IF('Настройки'!$B$10="Абсолютные значения",ABS(F446),F446)),F446)))</x:f>
      </x:c>
      <x:c r="BJ446" s="50" t="str">
        <x:f>IF(2&gt;'Настройки'!$B$3,"",IF(ISBLANK(G446),IF('Настройки'!$B$9="Нулевой спрос",0,""),IF(G446&lt;0,IF('Настройки'!$B$10="Исключить","",IF('Настройки'!$B$10="Абсолютные значения",ABS(G446),G446)),G446)))</x:f>
      </x:c>
      <x:c r="BK446" s="50" t="str">
        <x:f>IF(3&gt;'Настройки'!$B$3,"",IF(ISBLANK(H446),IF('Настройки'!$B$9="Нулевой спрос",0,""),IF(H446&lt;0,IF('Настройки'!$B$10="Исключить","",IF('Настройки'!$B$10="Абсолютные значения",ABS(H446),H446)),H446)))</x:f>
      </x:c>
      <x:c r="BL446" s="50" t="str">
        <x:f>IF(4&gt;'Настройки'!$B$3,"",IF(ISBLANK(I446),IF('Настройки'!$B$9="Нулевой спрос",0,""),IF(I446&lt;0,IF('Настройки'!$B$10="Исключить","",IF('Настройки'!$B$10="Абсолютные значения",ABS(I446),I446)),I446)))</x:f>
      </x:c>
      <x:c r="BM446" s="50" t="str">
        <x:f>IF(5&gt;'Настройки'!$B$3,"",IF(ISBLANK(J446),IF('Настройки'!$B$9="Нулевой спрос",0,""),IF(J446&lt;0,IF('Настройки'!$B$10="Исключить","",IF('Настройки'!$B$10="Абсолютные значения",ABS(J446),J446)),J446)))</x:f>
      </x:c>
      <x:c r="BN446" s="50" t="str">
        <x:f>IF(6&gt;'Настройки'!$B$3,"",IF(ISBLANK(K446),IF('Настройки'!$B$9="Нулевой спрос",0,""),IF(K446&lt;0,IF('Настройки'!$B$10="Исключить","",IF('Настройки'!$B$10="Абсолютные значения",ABS(K446),K446)),K446)))</x:f>
      </x:c>
      <x:c r="BO446" s="50" t="str">
        <x:f>IF(7&gt;'Настройки'!$B$3,"",IF(ISBLANK(L446),IF('Настройки'!$B$9="Нулевой спрос",0,""),IF(L446&lt;0,IF('Настройки'!$B$10="Исключить","",IF('Настройки'!$B$10="Абсолютные значения",ABS(L446),L446)),L446)))</x:f>
      </x:c>
      <x:c r="BP446" s="50" t="str">
        <x:f>IF(8&gt;'Настройки'!$B$3,"",IF(ISBLANK(M446),IF('Настройки'!$B$9="Нулевой спрос",0,""),IF(M446&lt;0,IF('Настройки'!$B$10="Исключить","",IF('Настройки'!$B$10="Абсолютные значения",ABS(M446),M446)),M446)))</x:f>
      </x:c>
      <x:c r="BQ446" s="50" t="str">
        <x:f>IF(9&gt;'Настройки'!$B$3,"",IF(ISBLANK(N446),IF('Настройки'!$B$9="Нулевой спрос",0,""),IF(N446&lt;0,IF('Настройки'!$B$10="Исключить","",IF('Настройки'!$B$10="Абсолютные значения",ABS(N446),N446)),N446)))</x:f>
      </x:c>
      <x:c r="BR446" s="50" t="str">
        <x:f>IF(10&gt;'Настройки'!$B$3,"",IF(ISBLANK(O446),IF('Настройки'!$B$9="Нулевой спрос",0,""),IF(O446&lt;0,IF('Настройки'!$B$10="Исключить","",IF('Настройки'!$B$10="Абсолютные значения",ABS(O446),O446)),O446)))</x:f>
      </x:c>
      <x:c r="BS446" s="50" t="str">
        <x:f>IF(11&gt;'Настройки'!$B$3,"",IF(ISBLANK(P446),IF('Настройки'!$B$9="Нулевой спрос",0,""),IF(P446&lt;0,IF('Настройки'!$B$10="Исключить","",IF('Настройки'!$B$10="Абсолютные значения",ABS(P446),P446)),P446)))</x:f>
      </x:c>
      <x:c r="BT446" s="50" t="str">
        <x:f>IF(12&gt;'Настройки'!$B$3,"",IF(ISBLANK(Q446),IF('Настройки'!$B$9="Нулевой спрос",0,""),IF(Q446&lt;0,IF('Настройки'!$B$10="Исключить","",IF('Настройки'!$B$10="Абсолютные значения",ABS(Q446),Q446)),Q446)))</x:f>
      </x:c>
      <x:c r="BU446" s="50" t="str">
        <x:f>IF(13&gt;'Настройки'!$B$3,"",IF(ISBLANK(R446),IF('Настройки'!$B$9="Нулевой спрос",0,""),IF(R446&lt;0,IF('Настройки'!$B$10="Исключить","",IF('Настройки'!$B$10="Абсолютные значения",ABS(R446),R446)),R446)))</x:f>
      </x:c>
      <x:c r="BV446" s="50" t="str">
        <x:f>IF(14&gt;'Настройки'!$B$3,"",IF(ISBLANK(S446),IF('Настройки'!$B$9="Нулевой спрос",0,""),IF(S446&lt;0,IF('Настройки'!$B$10="Исключить","",IF('Настройки'!$B$10="Абсолютные значения",ABS(S446),S446)),S446)))</x:f>
      </x:c>
      <x:c r="BW446" s="50" t="str">
        <x:f>IF(15&gt;'Настройки'!$B$3,"",IF(ISBLANK(T446),IF('Настройки'!$B$9="Нулевой спрос",0,""),IF(T446&lt;0,IF('Настройки'!$B$10="Исключить","",IF('Настройки'!$B$10="Абсолютные значения",ABS(T446),T446)),T446)))</x:f>
      </x:c>
      <x:c r="BX446" s="50" t="str">
        <x:f>IF(16&gt;'Настройки'!$B$3,"",IF(ISBLANK(U446),IF('Настройки'!$B$9="Нулевой спрос",0,""),IF(U446&lt;0,IF('Настройки'!$B$10="Исключить","",IF('Настройки'!$B$10="Абсолютные значения",ABS(U446),U446)),U446)))</x:f>
      </x:c>
      <x:c r="BY446" s="50" t="str">
        <x:f>IF(17&gt;'Настройки'!$B$3,"",IF(ISBLANK(V446),IF('Настройки'!$B$9="Нулевой спрос",0,""),IF(V446&lt;0,IF('Настройки'!$B$10="Исключить","",IF('Настройки'!$B$10="Абсолютные значения",ABS(V446),V446)),V446)))</x:f>
      </x:c>
      <x:c r="BZ446" s="50" t="str">
        <x:f>IF(18&gt;'Настройки'!$B$3,"",IF(ISBLANK(W446),IF('Настройки'!$B$9="Нулевой спрос",0,""),IF(W446&lt;0,IF('Настройки'!$B$10="Исключить","",IF('Настройки'!$B$10="Абсолютные значения",ABS(W446),W446)),W446)))</x:f>
      </x:c>
      <x:c r="CA446" s="50" t="str">
        <x:f>IF(19&gt;'Настройки'!$B$3,"",IF(ISBLANK(X446),IF('Настройки'!$B$9="Нулевой спрос",0,""),IF(X446&lt;0,IF('Настройки'!$B$10="Исключить","",IF('Настройки'!$B$10="Абсолютные значения",ABS(X446),X446)),X446)))</x:f>
      </x:c>
      <x:c r="CB446" s="50" t="str">
        <x:f>IF(20&gt;'Настройки'!$B$3,"",IF(ISBLANK(Y446),IF('Настройки'!$B$9="Нулевой спрос",0,""),IF(Y446&lt;0,IF('Настройки'!$B$10="Исключить","",IF('Настройки'!$B$10="Абсолютные значения",ABS(Y446),Y446)),Y446)))</x:f>
      </x:c>
      <x:c r="CC446" s="50" t="str">
        <x:f>IF(21&gt;'Настройки'!$B$3,"",IF(ISBLANK(Z446),IF('Настройки'!$B$9="Нулевой спрос",0,""),IF(Z446&lt;0,IF('Настройки'!$B$10="Исключить","",IF('Настройки'!$B$10="Абсолютные значения",ABS(Z446),Z446)),Z446)))</x:f>
      </x:c>
      <x:c r="CD446" s="50" t="str">
        <x:f>IF(22&gt;'Настройки'!$B$3,"",IF(ISBLANK(AA446),IF('Настройки'!$B$9="Нулевой спрос",0,""),IF(AA446&lt;0,IF('Настройки'!$B$10="Исключить","",IF('Настройки'!$B$10="Абсолютные значения",ABS(AA446),AA446)),AA446)))</x:f>
      </x:c>
      <x:c r="CE446" s="50" t="str">
        <x:f>IF(23&gt;'Настройки'!$B$3,"",IF(ISBLANK(AB446),IF('Настройки'!$B$9="Нулевой спрос",0,""),IF(AB446&lt;0,IF('Настройки'!$B$10="Исключить","",IF('Настройки'!$B$10="Абсолютные значения",ABS(AB446),AB446)),AB446)))</x:f>
      </x:c>
      <x:c r="CF446" s="50" t="str">
        <x:f>IF(24&gt;'Настройки'!$B$3,"",IF(ISBLANK(AC446),IF('Настройки'!$B$9="Нулевой спрос",0,""),IF(AC446&lt;0,IF('Настройки'!$B$10="Исключить","",IF('Настройки'!$B$10="Абсолютные значения",ABS(AC446),AC446)),AC446)))</x:f>
      </x:c>
      <x:c r="CG446" s="50" t="str">
        <x:f>IF(25&gt;'Настройки'!$B$3,"",IF(ISBLANK(AD446),IF('Настройки'!$B$9="Нулевой спрос",0,""),IF(AD446&lt;0,IF('Настройки'!$B$10="Исключить","",IF('Настройки'!$B$10="Абсолютные значения",ABS(AD446),AD446)),AD446)))</x:f>
      </x:c>
      <x:c r="CH446" s="50" t="str">
        <x:f>IF(26&gt;'Настройки'!$B$3,"",IF(ISBLANK(AE446),IF('Настройки'!$B$9="Нулевой спрос",0,""),IF(AE446&lt;0,IF('Настройки'!$B$10="Исключить","",IF('Настройки'!$B$10="Абсолютные значения",ABS(AE446),AE446)),AE446)))</x:f>
      </x:c>
      <x:c r="CI446" s="50" t="str">
        <x:f>IF(27&gt;'Настройки'!$B$3,"",IF(ISBLANK(AF446),IF('Настройки'!$B$9="Нулевой спрос",0,""),IF(AF446&lt;0,IF('Настройки'!$B$10="Исключить","",IF('Настройки'!$B$10="Абсолютные значения",ABS(AF446),AF446)),AF446)))</x:f>
      </x:c>
      <x:c r="CJ446" s="50" t="str">
        <x:f>IF(28&gt;'Настройки'!$B$3,"",IF(ISBLANK(AG446),IF('Настройки'!$B$9="Нулевой спрос",0,""),IF(AG446&lt;0,IF('Настройки'!$B$10="Исключить","",IF('Настройки'!$B$10="Абсолютные значения",ABS(AG446),AG446)),AG446)))</x:f>
      </x:c>
      <x:c r="CK446" s="50" t="str">
        <x:f>IF(29&gt;'Настройки'!$B$3,"",IF(ISBLANK(AH446),IF('Настройки'!$B$9="Нулевой спрос",0,""),IF(AH446&lt;0,IF('Настройки'!$B$10="Исключить","",IF('Настройки'!$B$10="Абсолютные значения",ABS(AH446),AH446)),AH446)))</x:f>
      </x:c>
      <x:c r="CL446" s="50" t="str">
        <x:f>IF(30&gt;'Настройки'!$B$3,"",IF(ISBLANK(AI446),IF('Настройки'!$B$9="Нулевой спрос",0,""),IF(AI446&lt;0,IF('Настройки'!$B$10="Исключить","",IF('Настройки'!$B$10="Абсолютные значения",ABS(AI446),AI446)),AI446)))</x:f>
      </x:c>
      <x:c r="CM446" s="50" t="str">
        <x:f>IF(31&gt;'Настройки'!$B$3,"",IF(ISBLANK(AJ446),IF('Настройки'!$B$9="Нулевой спрос",0,""),IF(AJ446&lt;0,IF('Настройки'!$B$10="Исключить","",IF('Настройки'!$B$10="Абсолютные значения",ABS(AJ446),AJ446)),AJ446)))</x:f>
      </x:c>
      <x:c r="CN446" s="50" t="str">
        <x:f>IF(32&gt;'Настройки'!$B$3,"",IF(ISBLANK(AK446),IF('Настройки'!$B$9="Нулевой спрос",0,""),IF(AK446&lt;0,IF('Настройки'!$B$10="Исключить","",IF('Настройки'!$B$10="Абсолютные значения",ABS(AK446),AK446)),AK446)))</x:f>
      </x:c>
      <x:c r="CO446" s="50" t="str">
        <x:f>IF(33&gt;'Настройки'!$B$3,"",IF(ISBLANK(AL446),IF('Настройки'!$B$9="Нулевой спрос",0,""),IF(AL446&lt;0,IF('Настройки'!$B$10="Исключить","",IF('Настройки'!$B$10="Абсолютные значения",ABS(AL446),AL446)),AL446)))</x:f>
      </x:c>
      <x:c r="CP446" s="50" t="str">
        <x:f>IF(34&gt;'Настройки'!$B$3,"",IF(ISBLANK(AM446),IF('Настройки'!$B$9="Нулевой спрос",0,""),IF(AM446&lt;0,IF('Настройки'!$B$10="Исключить","",IF('Настройки'!$B$10="Абсолютные значения",ABS(AM446),AM446)),AM446)))</x:f>
      </x:c>
      <x:c r="CQ446" s="50" t="str">
        <x:f>IF(35&gt;'Настройки'!$B$3,"",IF(ISBLANK(AN446),IF('Настройки'!$B$9="Нулевой спрос",0,""),IF(AN446&lt;0,IF('Настройки'!$B$10="Исключить","",IF('Настройки'!$B$10="Абсолютные значения",ABS(AN446),AN446)),AN446)))</x:f>
      </x:c>
      <x:c r="CR446" s="50" t="str">
        <x:f>IF(36&gt;'Настройки'!$B$3,"",IF(ISBLANK(AO446),IF('Настройки'!$B$9="Нулевой спрос",0,""),IF(AO446&lt;0,IF('Настройки'!$B$10="Исключить","",IF('Настройки'!$B$10="Абсолютные значения",ABS(AO446),AO446)),AO446)))</x:f>
      </x:c>
      <x:c r="CS446" s="50" t="str">
        <x:f>IF(OR(1&gt;'Настройки'!$B$3,ISBLANK(BI446),BI446=0),"",BI446)</x:f>
      </x:c>
      <x:c r="CT446" s="50" t="str">
        <x:f>IF(OR(2&gt;'Настройки'!$B$3,ISBLANK(BJ446),BJ446=0),"",BJ446)</x:f>
      </x:c>
      <x:c r="CU446" s="50" t="str">
        <x:f>IF(OR(3&gt;'Настройки'!$B$3,ISBLANK(BK446),BK446=0),"",BK446)</x:f>
      </x:c>
      <x:c r="CV446" s="50" t="str">
        <x:f>IF(OR(4&gt;'Настройки'!$B$3,ISBLANK(BL446),BL446=0),"",BL446)</x:f>
      </x:c>
      <x:c r="CW446" s="50" t="str">
        <x:f>IF(OR(5&gt;'Настройки'!$B$3,ISBLANK(BM446),BM446=0),"",BM446)</x:f>
      </x:c>
      <x:c r="CX446" s="50" t="str">
        <x:f>IF(OR(6&gt;'Настройки'!$B$3,ISBLANK(BN446),BN446=0),"",BN446)</x:f>
      </x:c>
      <x:c r="CY446" s="50" t="str">
        <x:f>IF(OR(7&gt;'Настройки'!$B$3,ISBLANK(BO446),BO446=0),"",BO446)</x:f>
      </x:c>
      <x:c r="CZ446" s="50" t="str">
        <x:f>IF(OR(8&gt;'Настройки'!$B$3,ISBLANK(BP446),BP446=0),"",BP446)</x:f>
      </x:c>
      <x:c r="DA446" s="50" t="str">
        <x:f>IF(OR(9&gt;'Настройки'!$B$3,ISBLANK(BQ446),BQ446=0),"",BQ446)</x:f>
      </x:c>
      <x:c r="DB446" s="50" t="str">
        <x:f>IF(OR(10&gt;'Настройки'!$B$3,ISBLANK(BR446),BR446=0),"",BR446)</x:f>
      </x:c>
      <x:c r="DC446" s="50" t="str">
        <x:f>IF(OR(11&gt;'Настройки'!$B$3,ISBLANK(BS446),BS446=0),"",BS446)</x:f>
      </x:c>
      <x:c r="DD446" s="50" t="str">
        <x:f>IF(OR(12&gt;'Настройки'!$B$3,ISBLANK(BT446),BT446=0),"",BT446)</x:f>
      </x:c>
      <x:c r="DE446" s="50" t="str">
        <x:f>IF(OR(13&gt;'Настройки'!$B$3,ISBLANK(BU446),BU446=0),"",BU446)</x:f>
      </x:c>
      <x:c r="DF446" s="50" t="str">
        <x:f>IF(OR(14&gt;'Настройки'!$B$3,ISBLANK(BV446),BV446=0),"",BV446)</x:f>
      </x:c>
      <x:c r="DG446" s="50" t="str">
        <x:f>IF(OR(15&gt;'Настройки'!$B$3,ISBLANK(BW446),BW446=0),"",BW446)</x:f>
      </x:c>
      <x:c r="DH446" s="50" t="str">
        <x:f>IF(OR(16&gt;'Настройки'!$B$3,ISBLANK(BX446),BX446=0),"",BX446)</x:f>
      </x:c>
      <x:c r="DI446" s="50" t="str">
        <x:f>IF(OR(17&gt;'Настройки'!$B$3,ISBLANK(BY446),BY446=0),"",BY446)</x:f>
      </x:c>
      <x:c r="DJ446" s="50" t="str">
        <x:f>IF(OR(18&gt;'Настройки'!$B$3,ISBLANK(BZ446),BZ446=0),"",BZ446)</x:f>
      </x:c>
      <x:c r="DK446" s="50" t="str">
        <x:f>IF(OR(19&gt;'Настройки'!$B$3,ISBLANK(CA446),CA446=0),"",CA446)</x:f>
      </x:c>
      <x:c r="DL446" s="50" t="str">
        <x:f>IF(OR(20&gt;'Настройки'!$B$3,ISBLANK(CB446),CB446=0),"",CB446)</x:f>
      </x:c>
      <x:c r="DM446" s="50" t="str">
        <x:f>IF(OR(21&gt;'Настройки'!$B$3,ISBLANK(CC446),CC446=0),"",CC446)</x:f>
      </x:c>
      <x:c r="DN446" s="50" t="str">
        <x:f>IF(OR(22&gt;'Настройки'!$B$3,ISBLANK(CD446),CD446=0),"",CD446)</x:f>
      </x:c>
      <x:c r="DO446" s="50" t="str">
        <x:f>IF(OR(23&gt;'Настройки'!$B$3,ISBLANK(CE446),CE446=0),"",CE446)</x:f>
      </x:c>
      <x:c r="DP446" s="50" t="str">
        <x:f>IF(OR(24&gt;'Настройки'!$B$3,ISBLANK(CF446),CF446=0),"",CF446)</x:f>
      </x:c>
      <x:c r="DQ446" s="50" t="str">
        <x:f>IF(OR(25&gt;'Настройки'!$B$3,ISBLANK(CG446),CG446=0),"",CG446)</x:f>
      </x:c>
      <x:c r="DR446" s="50" t="str">
        <x:f>IF(OR(26&gt;'Настройки'!$B$3,ISBLANK(CH446),CH446=0),"",CH446)</x:f>
      </x:c>
      <x:c r="DS446" s="50" t="str">
        <x:f>IF(OR(27&gt;'Настройки'!$B$3,ISBLANK(CI446),CI446=0),"",CI446)</x:f>
      </x:c>
      <x:c r="DT446" s="50" t="str">
        <x:f>IF(OR(28&gt;'Настройки'!$B$3,ISBLANK(CJ446),CJ446=0),"",CJ446)</x:f>
      </x:c>
      <x:c r="DU446" s="50" t="str">
        <x:f>IF(OR(29&gt;'Настройки'!$B$3,ISBLANK(CK446),CK446=0),"",CK446)</x:f>
      </x:c>
      <x:c r="DV446" s="50" t="str">
        <x:f>IF(OR(30&gt;'Настройки'!$B$3,ISBLANK(CL446),CL446=0),"",CL446)</x:f>
      </x:c>
      <x:c r="DW446" s="50" t="str">
        <x:f>IF(OR(31&gt;'Настройки'!$B$3,ISBLANK(CM446),CM446=0),"",CM446)</x:f>
      </x:c>
      <x:c r="DX446" s="50" t="str">
        <x:f>IF(OR(32&gt;'Настройки'!$B$3,ISBLANK(CN446),CN446=0),"",CN446)</x:f>
      </x:c>
      <x:c r="DY446" s="50" t="str">
        <x:f>IF(OR(33&gt;'Настройки'!$B$3,ISBLANK(CO446),CO446=0),"",CO446)</x:f>
      </x:c>
      <x:c r="DZ446" s="50" t="str">
        <x:f>IF(OR(34&gt;'Настройки'!$B$3,ISBLANK(CP446),CP446=0),"",CP446)</x:f>
      </x:c>
      <x:c r="EA446" s="50" t="str">
        <x:f>IF(OR(35&gt;'Настройки'!$B$3,ISBLANK(CQ446),CQ446=0),"",CQ446)</x:f>
      </x:c>
      <x:c r="EB446" s="50" t="str">
        <x:f>IF(OR(36&gt;'Настройки'!$B$3,ISBLANK(CR446),CR446=0),"",CR446)</x:f>
      </x:c>
      <x:c r="EC446" s="50" t="str">
        <x:f>IF(A446="","",IF(OR(BB446="AZ",BB446="BZ"),10000+ROW(),IF(AZ446&gt;'Настройки'!$B$11,20000+ROW(),IF(BF446&lt;&gt;"Обычный",30000+ROW(),IF(AX446&lt;=0,40000+ROW(),"")))))</x:f>
      </x:c>
      <x:c r="ED446" s="50" t="str">
        <x:f>IF(EC446="","",COUNTIFS($EC$2:$EC$1001,"&gt;0",$EC$2:$EC$1001,"&lt;"&amp;EC446)+1)</x:f>
      </x:c>
    </x:row>
    <x:row r="447">
      <x:c r="A447" s="115"/>
      <x:c r="B447" s="115"/>
      <x:c r="C447" s="115"/>
      <x:c r="D447" s="118"/>
      <x:c r="E447" s="118"/>
      <x:c r="F447" s="118"/>
      <x:c r="G447" s="118"/>
      <x:c r="H447" s="118"/>
      <x:c r="I447" s="118"/>
      <x:c r="J447" s="118"/>
      <x:c r="K447" s="118"/>
      <x:c r="L447" s="118"/>
      <x:c r="M447" s="118"/>
      <x:c r="N447" s="118"/>
      <x:c r="O447" s="118"/>
      <x:c r="P447" s="118"/>
      <x:c r="Q447" s="118"/>
      <x:c r="R447" s="118"/>
      <x:c r="S447" s="118"/>
      <x:c r="T447" s="118"/>
      <x:c r="U447" s="118"/>
      <x:c r="V447" s="118"/>
      <x:c r="W447" s="118"/>
      <x:c r="X447" s="118"/>
      <x:c r="Y447" s="118"/>
      <x:c r="Z447" s="118"/>
      <x:c r="AA447" s="118"/>
      <x:c r="AB447" s="118"/>
      <x:c r="AC447" s="118"/>
      <x:c r="AD447" s="118"/>
      <x:c r="AE447" s="118"/>
      <x:c r="AF447" s="118"/>
      <x:c r="AG447" s="118"/>
      <x:c r="AH447" s="118"/>
      <x:c r="AI447" s="118"/>
      <x:c r="AJ447" s="118"/>
      <x:c r="AK447" s="118"/>
      <x:c r="AL447" s="118"/>
      <x:c r="AM447" s="118"/>
      <x:c r="AN447" s="118"/>
      <x:c r="AO447" s="118"/>
      <x:c r="AP447" s="115"/>
      <x:c r="AQ447" s="49" t="str">
        <x:f>IF(A447="","",COUNT(BI447:INDEX(BI447:CR447,1,'Настройки'!$B$3)))</x:f>
      </x:c>
      <x:c r="AR447" s="49" t="str">
        <x:f>IF(A447="","",SUM(BI447:INDEX(BI447:CR447,1,'Настройки'!$B$3)))</x:f>
      </x:c>
      <x:c r="AS447" s="58" t="str">
        <x:f>IF(A447="","",IF('Настройки'!$B$4="Стоимость потребления",AR447*D447,IF('Настройки'!$B$4="Количество",AR447,E447)))</x:f>
      </x:c>
      <x:c r="AT447" s="61" t="str">
        <x:f>IF(OR(A447="",AS447&lt;0,SUM($AS$2:$AS$1001)&lt;=0),"",AS447/SUM($AS$2:$AS$1001))</x:f>
      </x:c>
      <x:c r="AU447" s="61" t="str">
        <x:f>IF(OR(A447="",AS447&lt;0,SUM($AS$2:$AS$1001)&lt;=0),"",SUMIFS($AS$2:$AS$1001,$AS$2:$AS$1001,"&gt;"&amp;AS447)/SUM($AS$2:$AS$1001))</x:f>
      </x:c>
      <x:c r="AV447" s="61" t="str">
        <x:f>IF(OR(A447="",AS447&lt;0,SUM($AS$2:$AS$1001)&lt;=0),"",SUMIFS($AS$2:$AS$1001,$AS$2:$AS$1001,"&gt;="&amp;AS447)/SUM($AS$2:$AS$1001))</x:f>
      </x:c>
      <x:c r="AW447" s="49" t="str">
        <x:f>IF(A447="","",IF(SUM($AS$2:$AS$1001)&lt;=0,"Не определён",IF(AS447&lt;0,"Исключение",IF(AU447&lt;'Настройки'!$B$5,"A",IF(AU447&lt;'Настройки'!$B$6,"B","C")))))</x:f>
      </x:c>
      <x:c r="AX447" s="58" t="str">
        <x:f>IF(A447="","",IF(AQ447=0,"",AVERAGE(BI447:INDEX(BI447:CR447,1,'Настройки'!$B$3))))</x:f>
      </x:c>
      <x:c r="AY447" s="58" t="str">
        <x:f>IF(OR(A447="",AQ447=0),"",STDEVP(BI447:INDEX(BI447:CR447,1,'Настройки'!$B$3)))</x:f>
      </x:c>
      <x:c r="AZ447" s="61" t="str">
        <x:f>IF(OR(A447="",AQ447&lt;'Настройки'!$B$12,AX447&lt;=0,AND('Настройки'!$B$10="Блокировать",COUNTIF(F447:INDEX(F447:AO447,1,'Настройки'!$B$3),"&lt;0")&gt;0)),"",AY447/ABS(AX447))</x:f>
      </x:c>
      <x:c r="BA447" s="49" t="str">
        <x:f>IF(A447="","",IF(AND('Настройки'!$B$10="Блокировать",COUNTIF(F447:INDEX(F447:AO447,1,'Настройки'!$B$3),"&lt;0")&gt;0),"Не определён",IF(AQ447&lt;'Настройки'!$B$12,"Не определён",IF(AX447=0,"Нет спроса",IF(AX447&lt;0,"Не определён",IF(AZ447&lt;='Настройки'!$B$7,"X",IF(AZ447&lt;='Настройки'!$B$8,"Y","Z")))))))</x:f>
      </x:c>
      <x:c r="BB447" s="49" t="str">
        <x:f>IF(OR(A447="",LEN(AW447)&lt;&gt;1,LEN(BA447)&lt;&gt;1),"",AW447&amp;BA447)</x:f>
      </x:c>
      <x:c r="BC447" s="61" t="str">
        <x:f>IF(OR(A447="",AQ447=0),"",(COUNT(BI447:INDEX(BI447:CR447,1,'Настройки'!$B$3))-COUNT(CS447:INDEX(CS447:EB447,1,'Настройки'!$B$3)))/AQ447)</x:f>
      </x:c>
      <x:c r="BD447" s="64" t="str">
        <x:f>IF(OR(A447="",COUNT(CS447:INDEX(CS447:EB447,1,'Настройки'!$B$3))=0),"",AQ447/COUNT(CS447:INDEX(CS447:EB447,1,'Настройки'!$B$3)))</x:f>
      </x:c>
      <x:c r="BE447" s="64" t="str">
        <x:f>IF(OR(A447="",COUNT(CS447:INDEX(CS447:EB447,1,'Настройки'!$B$3))=0),"",IF(AVERAGE(CS447:INDEX(CS447:EB447,1,'Настройки'!$B$3))=0,"",(STDEVP(CS447:INDEX(CS447:EB447,1,'Настройки'!$B$3))/ABS(AVERAGE(CS447:INDEX(CS447:EB447,1,'Настройки'!$B$3))))^2))</x:f>
      </x:c>
      <x:c r="BF447" s="49" t="str">
        <x:f>IF(A447="","",IF(AQ447&lt;3,"Недостаточно",IF(AQ447&lt;6,"Предварительный","Обычный")))</x:f>
      </x:c>
      <x:c r="BG447" s="49" t="str">
        <x:f>IF(A447="","",IF(COUNTIF(F447:INDEX(F447:AO447,1,'Настройки'!$B$3),"&lt;0")&gt;0,IF('Настройки'!$B$10="Блокировать","Отрицательный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"),"")&amp;IF(AQ447&lt;3,"Недостаточно истории. ",IF(AQ447&lt;6,"Предварительная классификация. ",""))&amp;IF(AX447=0,"Нет спроса за горизонт. ","")&amp;IF(AZ447&gt;'Настройки'!$B$11,"Экстремальная вариативность. ",""))</x:f>
      </x:c>
      <x:c r="BH447" s="49" t="str">
        <x:f>IF(A447="","",IFERROR(VLOOKUP(BB447,'Настройки'!$D$3:$E$11,2,FALSE),"Сначала проверьте исходные данные и историю спроса.")&amp;" Уточните срок поставки, MOQ и критичность.")</x:f>
      </x:c>
      <x:c r="BI447" s="50" t="str">
        <x:f>IF(1&gt;'Настройки'!$B$3,"",IF(ISBLANK(F447),IF('Настройки'!$B$9="Нулевой спрос",0,""),IF(F447&lt;0,IF('Настройки'!$B$10="Исключить","",IF('Настройки'!$B$10="Абсолютные значения",ABS(F447),F447)),F447)))</x:f>
      </x:c>
      <x:c r="BJ447" s="50" t="str">
        <x:f>IF(2&gt;'Настройки'!$B$3,"",IF(ISBLANK(G447),IF('Настройки'!$B$9="Нулевой спрос",0,""),IF(G447&lt;0,IF('Настройки'!$B$10="Исключить","",IF('Настройки'!$B$10="Абсолютные значения",ABS(G447),G447)),G447)))</x:f>
      </x:c>
      <x:c r="BK447" s="50" t="str">
        <x:f>IF(3&gt;'Настройки'!$B$3,"",IF(ISBLANK(H447),IF('Настройки'!$B$9="Нулевой спрос",0,""),IF(H447&lt;0,IF('Настройки'!$B$10="Исключить","",IF('Настройки'!$B$10="Абсолютные значения",ABS(H447),H447)),H447)))</x:f>
      </x:c>
      <x:c r="BL447" s="50" t="str">
        <x:f>IF(4&gt;'Настройки'!$B$3,"",IF(ISBLANK(I447),IF('Настройки'!$B$9="Нулевой спрос",0,""),IF(I447&lt;0,IF('Настройки'!$B$10="Исключить","",IF('Настройки'!$B$10="Абсолютные значения",ABS(I447),I447)),I447)))</x:f>
      </x:c>
      <x:c r="BM447" s="50" t="str">
        <x:f>IF(5&gt;'Настройки'!$B$3,"",IF(ISBLANK(J447),IF('Настройки'!$B$9="Нулевой спрос",0,""),IF(J447&lt;0,IF('Настройки'!$B$10="Исключить","",IF('Настройки'!$B$10="Абсолютные значения",ABS(J447),J447)),J447)))</x:f>
      </x:c>
      <x:c r="BN447" s="50" t="str">
        <x:f>IF(6&gt;'Настройки'!$B$3,"",IF(ISBLANK(K447),IF('Настройки'!$B$9="Нулевой спрос",0,""),IF(K447&lt;0,IF('Настройки'!$B$10="Исключить","",IF('Настройки'!$B$10="Абсолютные значения",ABS(K447),K447)),K447)))</x:f>
      </x:c>
      <x:c r="BO447" s="50" t="str">
        <x:f>IF(7&gt;'Настройки'!$B$3,"",IF(ISBLANK(L447),IF('Настройки'!$B$9="Нулевой спрос",0,""),IF(L447&lt;0,IF('Настройки'!$B$10="Исключить","",IF('Настройки'!$B$10="Абсолютные значения",ABS(L447),L447)),L447)))</x:f>
      </x:c>
      <x:c r="BP447" s="50" t="str">
        <x:f>IF(8&gt;'Настройки'!$B$3,"",IF(ISBLANK(M447),IF('Настройки'!$B$9="Нулевой спрос",0,""),IF(M447&lt;0,IF('Настройки'!$B$10="Исключить","",IF('Настройки'!$B$10="Абсолютные значения",ABS(M447),M447)),M447)))</x:f>
      </x:c>
      <x:c r="BQ447" s="50" t="str">
        <x:f>IF(9&gt;'Настройки'!$B$3,"",IF(ISBLANK(N447),IF('Настройки'!$B$9="Нулевой спрос",0,""),IF(N447&lt;0,IF('Настройки'!$B$10="Исключить","",IF('Настройки'!$B$10="Абсолютные значения",ABS(N447),N447)),N447)))</x:f>
      </x:c>
      <x:c r="BR447" s="50" t="str">
        <x:f>IF(10&gt;'Настройки'!$B$3,"",IF(ISBLANK(O447),IF('Настройки'!$B$9="Нулевой спрос",0,""),IF(O447&lt;0,IF('Настройки'!$B$10="Исключить","",IF('Настройки'!$B$10="Абсолютные значения",ABS(O447),O447)),O447)))</x:f>
      </x:c>
      <x:c r="BS447" s="50" t="str">
        <x:f>IF(11&gt;'Настройки'!$B$3,"",IF(ISBLANK(P447),IF('Настройки'!$B$9="Нулевой спрос",0,""),IF(P447&lt;0,IF('Настройки'!$B$10="Исключить","",IF('Настройки'!$B$10="Абсолютные значения",ABS(P447),P447)),P447)))</x:f>
      </x:c>
      <x:c r="BT447" s="50" t="str">
        <x:f>IF(12&gt;'Настройки'!$B$3,"",IF(ISBLANK(Q447),IF('Настройки'!$B$9="Нулевой спрос",0,""),IF(Q447&lt;0,IF('Настройки'!$B$10="Исключить","",IF('Настройки'!$B$10="Абсолютные значения",ABS(Q447),Q447)),Q447)))</x:f>
      </x:c>
      <x:c r="BU447" s="50" t="str">
        <x:f>IF(13&gt;'Настройки'!$B$3,"",IF(ISBLANK(R447),IF('Настройки'!$B$9="Нулевой спрос",0,""),IF(R447&lt;0,IF('Настройки'!$B$10="Исключить","",IF('Настройки'!$B$10="Абсолютные значения",ABS(R447),R447)),R447)))</x:f>
      </x:c>
      <x:c r="BV447" s="50" t="str">
        <x:f>IF(14&gt;'Настройки'!$B$3,"",IF(ISBLANK(S447),IF('Настройки'!$B$9="Нулевой спрос",0,""),IF(S447&lt;0,IF('Настройки'!$B$10="Исключить","",IF('Настройки'!$B$10="Абсолютные значения",ABS(S447),S447)),S447)))</x:f>
      </x:c>
      <x:c r="BW447" s="50" t="str">
        <x:f>IF(15&gt;'Настройки'!$B$3,"",IF(ISBLANK(T447),IF('Настройки'!$B$9="Нулевой спрос",0,""),IF(T447&lt;0,IF('Настройки'!$B$10="Исключить","",IF('Настройки'!$B$10="Абсолютные значения",ABS(T447),T447)),T447)))</x:f>
      </x:c>
      <x:c r="BX447" s="50" t="str">
        <x:f>IF(16&gt;'Настройки'!$B$3,"",IF(ISBLANK(U447),IF('Настройки'!$B$9="Нулевой спрос",0,""),IF(U447&lt;0,IF('Настройки'!$B$10="Исключить","",IF('Настройки'!$B$10="Абсолютные значения",ABS(U447),U447)),U447)))</x:f>
      </x:c>
      <x:c r="BY447" s="50" t="str">
        <x:f>IF(17&gt;'Настройки'!$B$3,"",IF(ISBLANK(V447),IF('Настройки'!$B$9="Нулевой спрос",0,""),IF(V447&lt;0,IF('Настройки'!$B$10="Исключить","",IF('Настройки'!$B$10="Абсолютные значения",ABS(V447),V447)),V447)))</x:f>
      </x:c>
      <x:c r="BZ447" s="50" t="str">
        <x:f>IF(18&gt;'Настройки'!$B$3,"",IF(ISBLANK(W447),IF('Настройки'!$B$9="Нулевой спрос",0,""),IF(W447&lt;0,IF('Настройки'!$B$10="Исключить","",IF('Настройки'!$B$10="Абсолютные значения",ABS(W447),W447)),W447)))</x:f>
      </x:c>
      <x:c r="CA447" s="50" t="str">
        <x:f>IF(19&gt;'Настройки'!$B$3,"",IF(ISBLANK(X447),IF('Настройки'!$B$9="Нулевой спрос",0,""),IF(X447&lt;0,IF('Настройки'!$B$10="Исключить","",IF('Настройки'!$B$10="Абсолютные значения",ABS(X447),X447)),X447)))</x:f>
      </x:c>
      <x:c r="CB447" s="50" t="str">
        <x:f>IF(20&gt;'Настройки'!$B$3,"",IF(ISBLANK(Y447),IF('Настройки'!$B$9="Нулевой спрос",0,""),IF(Y447&lt;0,IF('Настройки'!$B$10="Исключить","",IF('Настройки'!$B$10="Абсолютные значения",ABS(Y447),Y447)),Y447)))</x:f>
      </x:c>
      <x:c r="CC447" s="50" t="str">
        <x:f>IF(21&gt;'Настройки'!$B$3,"",IF(ISBLANK(Z447),IF('Настройки'!$B$9="Нулевой спрос",0,""),IF(Z447&lt;0,IF('Настройки'!$B$10="Исключить","",IF('Настройки'!$B$10="Абсолютные значения",ABS(Z447),Z447)),Z447)))</x:f>
      </x:c>
      <x:c r="CD447" s="50" t="str">
        <x:f>IF(22&gt;'Настройки'!$B$3,"",IF(ISBLANK(AA447),IF('Настройки'!$B$9="Нулевой спрос",0,""),IF(AA447&lt;0,IF('Настройки'!$B$10="Исключить","",IF('Настройки'!$B$10="Абсолютные значения",ABS(AA447),AA447)),AA447)))</x:f>
      </x:c>
      <x:c r="CE447" s="50" t="str">
        <x:f>IF(23&gt;'Настройки'!$B$3,"",IF(ISBLANK(AB447),IF('Настройки'!$B$9="Нулевой спрос",0,""),IF(AB447&lt;0,IF('Настройки'!$B$10="Исключить","",IF('Настройки'!$B$10="Абсолютные значения",ABS(AB447),AB447)),AB447)))</x:f>
      </x:c>
      <x:c r="CF447" s="50" t="str">
        <x:f>IF(24&gt;'Настройки'!$B$3,"",IF(ISBLANK(AC447),IF('Настройки'!$B$9="Нулевой спрос",0,""),IF(AC447&lt;0,IF('Настройки'!$B$10="Исключить","",IF('Настройки'!$B$10="Абсолютные значения",ABS(AC447),AC447)),AC447)))</x:f>
      </x:c>
      <x:c r="CG447" s="50" t="str">
        <x:f>IF(25&gt;'Настройки'!$B$3,"",IF(ISBLANK(AD447),IF('Настройки'!$B$9="Нулевой спрос",0,""),IF(AD447&lt;0,IF('Настройки'!$B$10="Исключить","",IF('Настройки'!$B$10="Абсолютные значения",ABS(AD447),AD447)),AD447)))</x:f>
      </x:c>
      <x:c r="CH447" s="50" t="str">
        <x:f>IF(26&gt;'Настройки'!$B$3,"",IF(ISBLANK(AE447),IF('Настройки'!$B$9="Нулевой спрос",0,""),IF(AE447&lt;0,IF('Настройки'!$B$10="Исключить","",IF('Настройки'!$B$10="Абсолютные значения",ABS(AE447),AE447)),AE447)))</x:f>
      </x:c>
      <x:c r="CI447" s="50" t="str">
        <x:f>IF(27&gt;'Настройки'!$B$3,"",IF(ISBLANK(AF447),IF('Настройки'!$B$9="Нулевой спрос",0,""),IF(AF447&lt;0,IF('Настройки'!$B$10="Исключить","",IF('Настройки'!$B$10="Абсолютные значения",ABS(AF447),AF447)),AF447)))</x:f>
      </x:c>
      <x:c r="CJ447" s="50" t="str">
        <x:f>IF(28&gt;'Настройки'!$B$3,"",IF(ISBLANK(AG447),IF('Настройки'!$B$9="Нулевой спрос",0,""),IF(AG447&lt;0,IF('Настройки'!$B$10="Исключить","",IF('Настройки'!$B$10="Абсолютные значения",ABS(AG447),AG447)),AG447)))</x:f>
      </x:c>
      <x:c r="CK447" s="50" t="str">
        <x:f>IF(29&gt;'Настройки'!$B$3,"",IF(ISBLANK(AH447),IF('Настройки'!$B$9="Нулевой спрос",0,""),IF(AH447&lt;0,IF('Настройки'!$B$10="Исключить","",IF('Настройки'!$B$10="Абсолютные значения",ABS(AH447),AH447)),AH447)))</x:f>
      </x:c>
      <x:c r="CL447" s="50" t="str">
        <x:f>IF(30&gt;'Настройки'!$B$3,"",IF(ISBLANK(AI447),IF('Настройки'!$B$9="Нулевой спрос",0,""),IF(AI447&lt;0,IF('Настройки'!$B$10="Исключить","",IF('Настройки'!$B$10="Абсолютные значения",ABS(AI447),AI447)),AI447)))</x:f>
      </x:c>
      <x:c r="CM447" s="50" t="str">
        <x:f>IF(31&gt;'Настройки'!$B$3,"",IF(ISBLANK(AJ447),IF('Настройки'!$B$9="Нулевой спрос",0,""),IF(AJ447&lt;0,IF('Настройки'!$B$10="Исключить","",IF('Настройки'!$B$10="Абсолютные значения",ABS(AJ447),AJ447)),AJ447)))</x:f>
      </x:c>
      <x:c r="CN447" s="50" t="str">
        <x:f>IF(32&gt;'Настройки'!$B$3,"",IF(ISBLANK(AK447),IF('Настройки'!$B$9="Нулевой спрос",0,""),IF(AK447&lt;0,IF('Настройки'!$B$10="Исключить","",IF('Настройки'!$B$10="Абсолютные значения",ABS(AK447),AK447)),AK447)))</x:f>
      </x:c>
      <x:c r="CO447" s="50" t="str">
        <x:f>IF(33&gt;'Настройки'!$B$3,"",IF(ISBLANK(AL447),IF('Настройки'!$B$9="Нулевой спрос",0,""),IF(AL447&lt;0,IF('Настройки'!$B$10="Исключить","",IF('Настройки'!$B$10="Абсолютные значения",ABS(AL447),AL447)),AL447)))</x:f>
      </x:c>
      <x:c r="CP447" s="50" t="str">
        <x:f>IF(34&gt;'Настройки'!$B$3,"",IF(ISBLANK(AM447),IF('Настройки'!$B$9="Нулевой спрос",0,""),IF(AM447&lt;0,IF('Настройки'!$B$10="Исключить","",IF('Настройки'!$B$10="Абсолютные значения",ABS(AM447),AM447)),AM447)))</x:f>
      </x:c>
      <x:c r="CQ447" s="50" t="str">
        <x:f>IF(35&gt;'Настройки'!$B$3,"",IF(ISBLANK(AN447),IF('Настройки'!$B$9="Нулевой спрос",0,""),IF(AN447&lt;0,IF('Настройки'!$B$10="Исключить","",IF('Настройки'!$B$10="Абсолютные значения",ABS(AN447),AN447)),AN447)))</x:f>
      </x:c>
      <x:c r="CR447" s="50" t="str">
        <x:f>IF(36&gt;'Настройки'!$B$3,"",IF(ISBLANK(AO447),IF('Настройки'!$B$9="Нулевой спрос",0,""),IF(AO447&lt;0,IF('Настройки'!$B$10="Исключить","",IF('Настройки'!$B$10="Абсолютные значения",ABS(AO447),AO447)),AO447)))</x:f>
      </x:c>
      <x:c r="CS447" s="50" t="str">
        <x:f>IF(OR(1&gt;'Настройки'!$B$3,ISBLANK(BI447),BI447=0),"",BI447)</x:f>
      </x:c>
      <x:c r="CT447" s="50" t="str">
        <x:f>IF(OR(2&gt;'Настройки'!$B$3,ISBLANK(BJ447),BJ447=0),"",BJ447)</x:f>
      </x:c>
      <x:c r="CU447" s="50" t="str">
        <x:f>IF(OR(3&gt;'Настройки'!$B$3,ISBLANK(BK447),BK447=0),"",BK447)</x:f>
      </x:c>
      <x:c r="CV447" s="50" t="str">
        <x:f>IF(OR(4&gt;'Настройки'!$B$3,ISBLANK(BL447),BL447=0),"",BL447)</x:f>
      </x:c>
      <x:c r="CW447" s="50" t="str">
        <x:f>IF(OR(5&gt;'Настройки'!$B$3,ISBLANK(BM447),BM447=0),"",BM447)</x:f>
      </x:c>
      <x:c r="CX447" s="50" t="str">
        <x:f>IF(OR(6&gt;'Настройки'!$B$3,ISBLANK(BN447),BN447=0),"",BN447)</x:f>
      </x:c>
      <x:c r="CY447" s="50" t="str">
        <x:f>IF(OR(7&gt;'Настройки'!$B$3,ISBLANK(BO447),BO447=0),"",BO447)</x:f>
      </x:c>
      <x:c r="CZ447" s="50" t="str">
        <x:f>IF(OR(8&gt;'Настройки'!$B$3,ISBLANK(BP447),BP447=0),"",BP447)</x:f>
      </x:c>
      <x:c r="DA447" s="50" t="str">
        <x:f>IF(OR(9&gt;'Настройки'!$B$3,ISBLANK(BQ447),BQ447=0),"",BQ447)</x:f>
      </x:c>
      <x:c r="DB447" s="50" t="str">
        <x:f>IF(OR(10&gt;'Настройки'!$B$3,ISBLANK(BR447),BR447=0),"",BR447)</x:f>
      </x:c>
      <x:c r="DC447" s="50" t="str">
        <x:f>IF(OR(11&gt;'Настройки'!$B$3,ISBLANK(BS447),BS447=0),"",BS447)</x:f>
      </x:c>
      <x:c r="DD447" s="50" t="str">
        <x:f>IF(OR(12&gt;'Настройки'!$B$3,ISBLANK(BT447),BT447=0),"",BT447)</x:f>
      </x:c>
      <x:c r="DE447" s="50" t="str">
        <x:f>IF(OR(13&gt;'Настройки'!$B$3,ISBLANK(BU447),BU447=0),"",BU447)</x:f>
      </x:c>
      <x:c r="DF447" s="50" t="str">
        <x:f>IF(OR(14&gt;'Настройки'!$B$3,ISBLANK(BV447),BV447=0),"",BV447)</x:f>
      </x:c>
      <x:c r="DG447" s="50" t="str">
        <x:f>IF(OR(15&gt;'Настройки'!$B$3,ISBLANK(BW447),BW447=0),"",BW447)</x:f>
      </x:c>
      <x:c r="DH447" s="50" t="str">
        <x:f>IF(OR(16&gt;'Настройки'!$B$3,ISBLANK(BX447),BX447=0),"",BX447)</x:f>
      </x:c>
      <x:c r="DI447" s="50" t="str">
        <x:f>IF(OR(17&gt;'Настройки'!$B$3,ISBLANK(BY447),BY447=0),"",BY447)</x:f>
      </x:c>
      <x:c r="DJ447" s="50" t="str">
        <x:f>IF(OR(18&gt;'Настройки'!$B$3,ISBLANK(BZ447),BZ447=0),"",BZ447)</x:f>
      </x:c>
      <x:c r="DK447" s="50" t="str">
        <x:f>IF(OR(19&gt;'Настройки'!$B$3,ISBLANK(CA447),CA447=0),"",CA447)</x:f>
      </x:c>
      <x:c r="DL447" s="50" t="str">
        <x:f>IF(OR(20&gt;'Настройки'!$B$3,ISBLANK(CB447),CB447=0),"",CB447)</x:f>
      </x:c>
      <x:c r="DM447" s="50" t="str">
        <x:f>IF(OR(21&gt;'Настройки'!$B$3,ISBLANK(CC447),CC447=0),"",CC447)</x:f>
      </x:c>
      <x:c r="DN447" s="50" t="str">
        <x:f>IF(OR(22&gt;'Настройки'!$B$3,ISBLANK(CD447),CD447=0),"",CD447)</x:f>
      </x:c>
      <x:c r="DO447" s="50" t="str">
        <x:f>IF(OR(23&gt;'Настройки'!$B$3,ISBLANK(CE447),CE447=0),"",CE447)</x:f>
      </x:c>
      <x:c r="DP447" s="50" t="str">
        <x:f>IF(OR(24&gt;'Настройки'!$B$3,ISBLANK(CF447),CF447=0),"",CF447)</x:f>
      </x:c>
      <x:c r="DQ447" s="50" t="str">
        <x:f>IF(OR(25&gt;'Настройки'!$B$3,ISBLANK(CG447),CG447=0),"",CG447)</x:f>
      </x:c>
      <x:c r="DR447" s="50" t="str">
        <x:f>IF(OR(26&gt;'Настройки'!$B$3,ISBLANK(CH447),CH447=0),"",CH447)</x:f>
      </x:c>
      <x:c r="DS447" s="50" t="str">
        <x:f>IF(OR(27&gt;'Настройки'!$B$3,ISBLANK(CI447),CI447=0),"",CI447)</x:f>
      </x:c>
      <x:c r="DT447" s="50" t="str">
        <x:f>IF(OR(28&gt;'Настройки'!$B$3,ISBLANK(CJ447),CJ447=0),"",CJ447)</x:f>
      </x:c>
      <x:c r="DU447" s="50" t="str">
        <x:f>IF(OR(29&gt;'Настройки'!$B$3,ISBLANK(CK447),CK447=0),"",CK447)</x:f>
      </x:c>
      <x:c r="DV447" s="50" t="str">
        <x:f>IF(OR(30&gt;'Настройки'!$B$3,ISBLANK(CL447),CL447=0),"",CL447)</x:f>
      </x:c>
      <x:c r="DW447" s="50" t="str">
        <x:f>IF(OR(31&gt;'Настройки'!$B$3,ISBLANK(CM447),CM447=0),"",CM447)</x:f>
      </x:c>
      <x:c r="DX447" s="50" t="str">
        <x:f>IF(OR(32&gt;'Настройки'!$B$3,ISBLANK(CN447),CN447=0),"",CN447)</x:f>
      </x:c>
      <x:c r="DY447" s="50" t="str">
        <x:f>IF(OR(33&gt;'Настройки'!$B$3,ISBLANK(CO447),CO447=0),"",CO447)</x:f>
      </x:c>
      <x:c r="DZ447" s="50" t="str">
        <x:f>IF(OR(34&gt;'Настройки'!$B$3,ISBLANK(CP447),CP447=0),"",CP447)</x:f>
      </x:c>
      <x:c r="EA447" s="50" t="str">
        <x:f>IF(OR(35&gt;'Настройки'!$B$3,ISBLANK(CQ447),CQ447=0),"",CQ447)</x:f>
      </x:c>
      <x:c r="EB447" s="50" t="str">
        <x:f>IF(OR(36&gt;'Настройки'!$B$3,ISBLANK(CR447),CR447=0),"",CR447)</x:f>
      </x:c>
      <x:c r="EC447" s="50" t="str">
        <x:f>IF(A447="","",IF(OR(BB447="AZ",BB447="BZ"),10000+ROW(),IF(AZ447&gt;'Настройки'!$B$11,20000+ROW(),IF(BF447&lt;&gt;"Обычный",30000+ROW(),IF(AX447&lt;=0,40000+ROW(),"")))))</x:f>
      </x:c>
      <x:c r="ED447" s="50" t="str">
        <x:f>IF(EC447="","",COUNTIFS($EC$2:$EC$1001,"&gt;0",$EC$2:$EC$1001,"&lt;"&amp;EC447)+1)</x:f>
      </x:c>
    </x:row>
    <x:row r="448">
      <x:c r="A448" s="115"/>
      <x:c r="B448" s="115"/>
      <x:c r="C448" s="115"/>
      <x:c r="D448" s="118"/>
      <x:c r="E448" s="118"/>
      <x:c r="F448" s="118"/>
      <x:c r="G448" s="118"/>
      <x:c r="H448" s="118"/>
      <x:c r="I448" s="118"/>
      <x:c r="J448" s="118"/>
      <x:c r="K448" s="118"/>
      <x:c r="L448" s="118"/>
      <x:c r="M448" s="118"/>
      <x:c r="N448" s="118"/>
      <x:c r="O448" s="118"/>
      <x:c r="P448" s="118"/>
      <x:c r="Q448" s="118"/>
      <x:c r="R448" s="118"/>
      <x:c r="S448" s="118"/>
      <x:c r="T448" s="118"/>
      <x:c r="U448" s="118"/>
      <x:c r="V448" s="118"/>
      <x:c r="W448" s="118"/>
      <x:c r="X448" s="118"/>
      <x:c r="Y448" s="118"/>
      <x:c r="Z448" s="118"/>
      <x:c r="AA448" s="118"/>
      <x:c r="AB448" s="118"/>
      <x:c r="AC448" s="118"/>
      <x:c r="AD448" s="118"/>
      <x:c r="AE448" s="118"/>
      <x:c r="AF448" s="118"/>
      <x:c r="AG448" s="118"/>
      <x:c r="AH448" s="118"/>
      <x:c r="AI448" s="118"/>
      <x:c r="AJ448" s="118"/>
      <x:c r="AK448" s="118"/>
      <x:c r="AL448" s="118"/>
      <x:c r="AM448" s="118"/>
      <x:c r="AN448" s="118"/>
      <x:c r="AO448" s="118"/>
      <x:c r="AP448" s="115"/>
      <x:c r="AQ448" s="49" t="str">
        <x:f>IF(A448="","",COUNT(BI448:INDEX(BI448:CR448,1,'Настройки'!$B$3)))</x:f>
      </x:c>
      <x:c r="AR448" s="49" t="str">
        <x:f>IF(A448="","",SUM(BI448:INDEX(BI448:CR448,1,'Настройки'!$B$3)))</x:f>
      </x:c>
      <x:c r="AS448" s="58" t="str">
        <x:f>IF(A448="","",IF('Настройки'!$B$4="Стоимость потребления",AR448*D448,IF('Настройки'!$B$4="Количество",AR448,E448)))</x:f>
      </x:c>
      <x:c r="AT448" s="61" t="str">
        <x:f>IF(OR(A448="",AS448&lt;0,SUM($AS$2:$AS$1001)&lt;=0),"",AS448/SUM($AS$2:$AS$1001))</x:f>
      </x:c>
      <x:c r="AU448" s="61" t="str">
        <x:f>IF(OR(A448="",AS448&lt;0,SUM($AS$2:$AS$1001)&lt;=0),"",SUMIFS($AS$2:$AS$1001,$AS$2:$AS$1001,"&gt;"&amp;AS448)/SUM($AS$2:$AS$1001))</x:f>
      </x:c>
      <x:c r="AV448" s="61" t="str">
        <x:f>IF(OR(A448="",AS448&lt;0,SUM($AS$2:$AS$1001)&lt;=0),"",SUMIFS($AS$2:$AS$1001,$AS$2:$AS$1001,"&gt;="&amp;AS448)/SUM($AS$2:$AS$1001))</x:f>
      </x:c>
      <x:c r="AW448" s="49" t="str">
        <x:f>IF(A448="","",IF(SUM($AS$2:$AS$1001)&lt;=0,"Не определён",IF(AS448&lt;0,"Исключение",IF(AU448&lt;'Настройки'!$B$5,"A",IF(AU448&lt;'Настройки'!$B$6,"B","C")))))</x:f>
      </x:c>
      <x:c r="AX448" s="58" t="str">
        <x:f>IF(A448="","",IF(AQ448=0,"",AVERAGE(BI448:INDEX(BI448:CR448,1,'Настройки'!$B$3))))</x:f>
      </x:c>
      <x:c r="AY448" s="58" t="str">
        <x:f>IF(OR(A448="",AQ448=0),"",STDEVP(BI448:INDEX(BI448:CR448,1,'Настройки'!$B$3)))</x:f>
      </x:c>
      <x:c r="AZ448" s="61" t="str">
        <x:f>IF(OR(A448="",AQ448&lt;'Настройки'!$B$12,AX448&lt;=0,AND('Настройки'!$B$10="Блокировать",COUNTIF(F448:INDEX(F448:AO448,1,'Настройки'!$B$3),"&lt;0")&gt;0)),"",AY448/ABS(AX448))</x:f>
      </x:c>
      <x:c r="BA448" s="49" t="str">
        <x:f>IF(A448="","",IF(AND('Настройки'!$B$10="Блокировать",COUNTIF(F448:INDEX(F448:AO448,1,'Настройки'!$B$3),"&lt;0")&gt;0),"Не определён",IF(AQ448&lt;'Настройки'!$B$12,"Не определён",IF(AX448=0,"Нет спроса",IF(AX448&lt;0,"Не определён",IF(AZ448&lt;='Настройки'!$B$7,"X",IF(AZ448&lt;='Настройки'!$B$8,"Y","Z")))))))</x:f>
      </x:c>
      <x:c r="BB448" s="49" t="str">
        <x:f>IF(OR(A448="",LEN(AW448)&lt;&gt;1,LEN(BA448)&lt;&gt;1),"",AW448&amp;BA448)</x:f>
      </x:c>
      <x:c r="BC448" s="61" t="str">
        <x:f>IF(OR(A448="",AQ448=0),"",(COUNT(BI448:INDEX(BI448:CR448,1,'Настройки'!$B$3))-COUNT(CS448:INDEX(CS448:EB448,1,'Настройки'!$B$3)))/AQ448)</x:f>
      </x:c>
      <x:c r="BD448" s="64" t="str">
        <x:f>IF(OR(A448="",COUNT(CS448:INDEX(CS448:EB448,1,'Настройки'!$B$3))=0),"",AQ448/COUNT(CS448:INDEX(CS448:EB448,1,'Настройки'!$B$3)))</x:f>
      </x:c>
      <x:c r="BE448" s="64" t="str">
        <x:f>IF(OR(A448="",COUNT(CS448:INDEX(CS448:EB448,1,'Настройки'!$B$3))=0),"",IF(AVERAGE(CS448:INDEX(CS448:EB448,1,'Настройки'!$B$3))=0,"",(STDEVP(CS448:INDEX(CS448:EB448,1,'Настройки'!$B$3))/ABS(AVERAGE(CS448:INDEX(CS448:EB448,1,'Настройки'!$B$3))))^2))</x:f>
      </x:c>
      <x:c r="BF448" s="49" t="str">
        <x:f>IF(A448="","",IF(AQ448&lt;3,"Недостаточно",IF(AQ448&lt;6,"Предварительный","Обычный")))</x:f>
      </x:c>
      <x:c r="BG448" s="49" t="str">
        <x:f>IF(A448="","",IF(COUNTIF(F448:INDEX(F448:AO448,1,'Настройки'!$B$3),"&lt;0")&gt;0,IF('Настройки'!$B$10="Блокировать","Отрицательный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"),"")&amp;IF(AQ448&lt;3,"Недостаточно истории. ",IF(AQ448&lt;6,"Предварительная классификация. ",""))&amp;IF(AX448=0,"Нет спроса за горизонт. ","")&amp;IF(AZ448&gt;'Настройки'!$B$11,"Экстремальная вариативность. ",""))</x:f>
      </x:c>
      <x:c r="BH448" s="49" t="str">
        <x:f>IF(A448="","",IFERROR(VLOOKUP(BB448,'Настройки'!$D$3:$E$11,2,FALSE),"Сначала проверьте исходные данные и историю спроса.")&amp;" Уточните срок поставки, MOQ и критичность.")</x:f>
      </x:c>
      <x:c r="BI448" s="50" t="str">
        <x:f>IF(1&gt;'Настройки'!$B$3,"",IF(ISBLANK(F448),IF('Настройки'!$B$9="Нулевой спрос",0,""),IF(F448&lt;0,IF('Настройки'!$B$10="Исключить","",IF('Настройки'!$B$10="Абсолютные значения",ABS(F448),F448)),F448)))</x:f>
      </x:c>
      <x:c r="BJ448" s="50" t="str">
        <x:f>IF(2&gt;'Настройки'!$B$3,"",IF(ISBLANK(G448),IF('Настройки'!$B$9="Нулевой спрос",0,""),IF(G448&lt;0,IF('Настройки'!$B$10="Исключить","",IF('Настройки'!$B$10="Абсолютные значения",ABS(G448),G448)),G448)))</x:f>
      </x:c>
      <x:c r="BK448" s="50" t="str">
        <x:f>IF(3&gt;'Настройки'!$B$3,"",IF(ISBLANK(H448),IF('Настройки'!$B$9="Нулевой спрос",0,""),IF(H448&lt;0,IF('Настройки'!$B$10="Исключить","",IF('Настройки'!$B$10="Абсолютные значения",ABS(H448),H448)),H448)))</x:f>
      </x:c>
      <x:c r="BL448" s="50" t="str">
        <x:f>IF(4&gt;'Настройки'!$B$3,"",IF(ISBLANK(I448),IF('Настройки'!$B$9="Нулевой спрос",0,""),IF(I448&lt;0,IF('Настройки'!$B$10="Исключить","",IF('Настройки'!$B$10="Абсолютные значения",ABS(I448),I448)),I448)))</x:f>
      </x:c>
      <x:c r="BM448" s="50" t="str">
        <x:f>IF(5&gt;'Настройки'!$B$3,"",IF(ISBLANK(J448),IF('Настройки'!$B$9="Нулевой спрос",0,""),IF(J448&lt;0,IF('Настройки'!$B$10="Исключить","",IF('Настройки'!$B$10="Абсолютные значения",ABS(J448),J448)),J448)))</x:f>
      </x:c>
      <x:c r="BN448" s="50" t="str">
        <x:f>IF(6&gt;'Настройки'!$B$3,"",IF(ISBLANK(K448),IF('Настройки'!$B$9="Нулевой спрос",0,""),IF(K448&lt;0,IF('Настройки'!$B$10="Исключить","",IF('Настройки'!$B$10="Абсолютные значения",ABS(K448),K448)),K448)))</x:f>
      </x:c>
      <x:c r="BO448" s="50" t="str">
        <x:f>IF(7&gt;'Настройки'!$B$3,"",IF(ISBLANK(L448),IF('Настройки'!$B$9="Нулевой спрос",0,""),IF(L448&lt;0,IF('Настройки'!$B$10="Исключить","",IF('Настройки'!$B$10="Абсолютные значения",ABS(L448),L448)),L448)))</x:f>
      </x:c>
      <x:c r="BP448" s="50" t="str">
        <x:f>IF(8&gt;'Настройки'!$B$3,"",IF(ISBLANK(M448),IF('Настройки'!$B$9="Нулевой спрос",0,""),IF(M448&lt;0,IF('Настройки'!$B$10="Исключить","",IF('Настройки'!$B$10="Абсолютные значения",ABS(M448),M448)),M448)))</x:f>
      </x:c>
      <x:c r="BQ448" s="50" t="str">
        <x:f>IF(9&gt;'Настройки'!$B$3,"",IF(ISBLANK(N448),IF('Настройки'!$B$9="Нулевой спрос",0,""),IF(N448&lt;0,IF('Настройки'!$B$10="Исключить","",IF('Настройки'!$B$10="Абсолютные значения",ABS(N448),N448)),N448)))</x:f>
      </x:c>
      <x:c r="BR448" s="50" t="str">
        <x:f>IF(10&gt;'Настройки'!$B$3,"",IF(ISBLANK(O448),IF('Настройки'!$B$9="Нулевой спрос",0,""),IF(O448&lt;0,IF('Настройки'!$B$10="Исключить","",IF('Настройки'!$B$10="Абсолютные значения",ABS(O448),O448)),O448)))</x:f>
      </x:c>
      <x:c r="BS448" s="50" t="str">
        <x:f>IF(11&gt;'Настройки'!$B$3,"",IF(ISBLANK(P448),IF('Настройки'!$B$9="Нулевой спрос",0,""),IF(P448&lt;0,IF('Настройки'!$B$10="Исключить","",IF('Настройки'!$B$10="Абсолютные значения",ABS(P448),P448)),P448)))</x:f>
      </x:c>
      <x:c r="BT448" s="50" t="str">
        <x:f>IF(12&gt;'Настройки'!$B$3,"",IF(ISBLANK(Q448),IF('Настройки'!$B$9="Нулевой спрос",0,""),IF(Q448&lt;0,IF('Настройки'!$B$10="Исключить","",IF('Настройки'!$B$10="Абсолютные значения",ABS(Q448),Q448)),Q448)))</x:f>
      </x:c>
      <x:c r="BU448" s="50" t="str">
        <x:f>IF(13&gt;'Настройки'!$B$3,"",IF(ISBLANK(R448),IF('Настройки'!$B$9="Нулевой спрос",0,""),IF(R448&lt;0,IF('Настройки'!$B$10="Исключить","",IF('Настройки'!$B$10="Абсолютные значения",ABS(R448),R448)),R448)))</x:f>
      </x:c>
      <x:c r="BV448" s="50" t="str">
        <x:f>IF(14&gt;'Настройки'!$B$3,"",IF(ISBLANK(S448),IF('Настройки'!$B$9="Нулевой спрос",0,""),IF(S448&lt;0,IF('Настройки'!$B$10="Исключить","",IF('Настройки'!$B$10="Абсолютные значения",ABS(S448),S448)),S448)))</x:f>
      </x:c>
      <x:c r="BW448" s="50" t="str">
        <x:f>IF(15&gt;'Настройки'!$B$3,"",IF(ISBLANK(T448),IF('Настройки'!$B$9="Нулевой спрос",0,""),IF(T448&lt;0,IF('Настройки'!$B$10="Исключить","",IF('Настройки'!$B$10="Абсолютные значения",ABS(T448),T448)),T448)))</x:f>
      </x:c>
      <x:c r="BX448" s="50" t="str">
        <x:f>IF(16&gt;'Настройки'!$B$3,"",IF(ISBLANK(U448),IF('Настройки'!$B$9="Нулевой спрос",0,""),IF(U448&lt;0,IF('Настройки'!$B$10="Исключить","",IF('Настройки'!$B$10="Абсолютные значения",ABS(U448),U448)),U448)))</x:f>
      </x:c>
      <x:c r="BY448" s="50" t="str">
        <x:f>IF(17&gt;'Настройки'!$B$3,"",IF(ISBLANK(V448),IF('Настройки'!$B$9="Нулевой спрос",0,""),IF(V448&lt;0,IF('Настройки'!$B$10="Исключить","",IF('Настройки'!$B$10="Абсолютные значения",ABS(V448),V448)),V448)))</x:f>
      </x:c>
      <x:c r="BZ448" s="50" t="str">
        <x:f>IF(18&gt;'Настройки'!$B$3,"",IF(ISBLANK(W448),IF('Настройки'!$B$9="Нулевой спрос",0,""),IF(W448&lt;0,IF('Настройки'!$B$10="Исключить","",IF('Настройки'!$B$10="Абсолютные значения",ABS(W448),W448)),W448)))</x:f>
      </x:c>
      <x:c r="CA448" s="50" t="str">
        <x:f>IF(19&gt;'Настройки'!$B$3,"",IF(ISBLANK(X448),IF('Настройки'!$B$9="Нулевой спрос",0,""),IF(X448&lt;0,IF('Настройки'!$B$10="Исключить","",IF('Настройки'!$B$10="Абсолютные значения",ABS(X448),X448)),X448)))</x:f>
      </x:c>
      <x:c r="CB448" s="50" t="str">
        <x:f>IF(20&gt;'Настройки'!$B$3,"",IF(ISBLANK(Y448),IF('Настройки'!$B$9="Нулевой спрос",0,""),IF(Y448&lt;0,IF('Настройки'!$B$10="Исключить","",IF('Настройки'!$B$10="Абсолютные значения",ABS(Y448),Y448)),Y448)))</x:f>
      </x:c>
      <x:c r="CC448" s="50" t="str">
        <x:f>IF(21&gt;'Настройки'!$B$3,"",IF(ISBLANK(Z448),IF('Настройки'!$B$9="Нулевой спрос",0,""),IF(Z448&lt;0,IF('Настройки'!$B$10="Исключить","",IF('Настройки'!$B$10="Абсолютные значения",ABS(Z448),Z448)),Z448)))</x:f>
      </x:c>
      <x:c r="CD448" s="50" t="str">
        <x:f>IF(22&gt;'Настройки'!$B$3,"",IF(ISBLANK(AA448),IF('Настройки'!$B$9="Нулевой спрос",0,""),IF(AA448&lt;0,IF('Настройки'!$B$10="Исключить","",IF('Настройки'!$B$10="Абсолютные значения",ABS(AA448),AA448)),AA448)))</x:f>
      </x:c>
      <x:c r="CE448" s="50" t="str">
        <x:f>IF(23&gt;'Настройки'!$B$3,"",IF(ISBLANK(AB448),IF('Настройки'!$B$9="Нулевой спрос",0,""),IF(AB448&lt;0,IF('Настройки'!$B$10="Исключить","",IF('Настройки'!$B$10="Абсолютные значения",ABS(AB448),AB448)),AB448)))</x:f>
      </x:c>
      <x:c r="CF448" s="50" t="str">
        <x:f>IF(24&gt;'Настройки'!$B$3,"",IF(ISBLANK(AC448),IF('Настройки'!$B$9="Нулевой спрос",0,""),IF(AC448&lt;0,IF('Настройки'!$B$10="Исключить","",IF('Настройки'!$B$10="Абсолютные значения",ABS(AC448),AC448)),AC448)))</x:f>
      </x:c>
      <x:c r="CG448" s="50" t="str">
        <x:f>IF(25&gt;'Настройки'!$B$3,"",IF(ISBLANK(AD448),IF('Настройки'!$B$9="Нулевой спрос",0,""),IF(AD448&lt;0,IF('Настройки'!$B$10="Исключить","",IF('Настройки'!$B$10="Абсолютные значения",ABS(AD448),AD448)),AD448)))</x:f>
      </x:c>
      <x:c r="CH448" s="50" t="str">
        <x:f>IF(26&gt;'Настройки'!$B$3,"",IF(ISBLANK(AE448),IF('Настройки'!$B$9="Нулевой спрос",0,""),IF(AE448&lt;0,IF('Настройки'!$B$10="Исключить","",IF('Настройки'!$B$10="Абсолютные значения",ABS(AE448),AE448)),AE448)))</x:f>
      </x:c>
      <x:c r="CI448" s="50" t="str">
        <x:f>IF(27&gt;'Настройки'!$B$3,"",IF(ISBLANK(AF448),IF('Настройки'!$B$9="Нулевой спрос",0,""),IF(AF448&lt;0,IF('Настройки'!$B$10="Исключить","",IF('Настройки'!$B$10="Абсолютные значения",ABS(AF448),AF448)),AF448)))</x:f>
      </x:c>
      <x:c r="CJ448" s="50" t="str">
        <x:f>IF(28&gt;'Настройки'!$B$3,"",IF(ISBLANK(AG448),IF('Настройки'!$B$9="Нулевой спрос",0,""),IF(AG448&lt;0,IF('Настройки'!$B$10="Исключить","",IF('Настройки'!$B$10="Абсолютные значения",ABS(AG448),AG448)),AG448)))</x:f>
      </x:c>
      <x:c r="CK448" s="50" t="str">
        <x:f>IF(29&gt;'Настройки'!$B$3,"",IF(ISBLANK(AH448),IF('Настройки'!$B$9="Нулевой спрос",0,""),IF(AH448&lt;0,IF('Настройки'!$B$10="Исключить","",IF('Настройки'!$B$10="Абсолютные значения",ABS(AH448),AH448)),AH448)))</x:f>
      </x:c>
      <x:c r="CL448" s="50" t="str">
        <x:f>IF(30&gt;'Настройки'!$B$3,"",IF(ISBLANK(AI448),IF('Настройки'!$B$9="Нулевой спрос",0,""),IF(AI448&lt;0,IF('Настройки'!$B$10="Исключить","",IF('Настройки'!$B$10="Абсолютные значения",ABS(AI448),AI448)),AI448)))</x:f>
      </x:c>
      <x:c r="CM448" s="50" t="str">
        <x:f>IF(31&gt;'Настройки'!$B$3,"",IF(ISBLANK(AJ448),IF('Настройки'!$B$9="Нулевой спрос",0,""),IF(AJ448&lt;0,IF('Настройки'!$B$10="Исключить","",IF('Настройки'!$B$10="Абсолютные значения",ABS(AJ448),AJ448)),AJ448)))</x:f>
      </x:c>
      <x:c r="CN448" s="50" t="str">
        <x:f>IF(32&gt;'Настройки'!$B$3,"",IF(ISBLANK(AK448),IF('Настройки'!$B$9="Нулевой спрос",0,""),IF(AK448&lt;0,IF('Настройки'!$B$10="Исключить","",IF('Настройки'!$B$10="Абсолютные значения",ABS(AK448),AK448)),AK448)))</x:f>
      </x:c>
      <x:c r="CO448" s="50" t="str">
        <x:f>IF(33&gt;'Настройки'!$B$3,"",IF(ISBLANK(AL448),IF('Настройки'!$B$9="Нулевой спрос",0,""),IF(AL448&lt;0,IF('Настройки'!$B$10="Исключить","",IF('Настройки'!$B$10="Абсолютные значения",ABS(AL448),AL448)),AL448)))</x:f>
      </x:c>
      <x:c r="CP448" s="50" t="str">
        <x:f>IF(34&gt;'Настройки'!$B$3,"",IF(ISBLANK(AM448),IF('Настройки'!$B$9="Нулевой спрос",0,""),IF(AM448&lt;0,IF('Настройки'!$B$10="Исключить","",IF('Настройки'!$B$10="Абсолютные значения",ABS(AM448),AM448)),AM448)))</x:f>
      </x:c>
      <x:c r="CQ448" s="50" t="str">
        <x:f>IF(35&gt;'Настройки'!$B$3,"",IF(ISBLANK(AN448),IF('Настройки'!$B$9="Нулевой спрос",0,""),IF(AN448&lt;0,IF('Настройки'!$B$10="Исключить","",IF('Настройки'!$B$10="Абсолютные значения",ABS(AN448),AN448)),AN448)))</x:f>
      </x:c>
      <x:c r="CR448" s="50" t="str">
        <x:f>IF(36&gt;'Настройки'!$B$3,"",IF(ISBLANK(AO448),IF('Настройки'!$B$9="Нулевой спрос",0,""),IF(AO448&lt;0,IF('Настройки'!$B$10="Исключить","",IF('Настройки'!$B$10="Абсолютные значения",ABS(AO448),AO448)),AO448)))</x:f>
      </x:c>
      <x:c r="CS448" s="50" t="str">
        <x:f>IF(OR(1&gt;'Настройки'!$B$3,ISBLANK(BI448),BI448=0),"",BI448)</x:f>
      </x:c>
      <x:c r="CT448" s="50" t="str">
        <x:f>IF(OR(2&gt;'Настройки'!$B$3,ISBLANK(BJ448),BJ448=0),"",BJ448)</x:f>
      </x:c>
      <x:c r="CU448" s="50" t="str">
        <x:f>IF(OR(3&gt;'Настройки'!$B$3,ISBLANK(BK448),BK448=0),"",BK448)</x:f>
      </x:c>
      <x:c r="CV448" s="50" t="str">
        <x:f>IF(OR(4&gt;'Настройки'!$B$3,ISBLANK(BL448),BL448=0),"",BL448)</x:f>
      </x:c>
      <x:c r="CW448" s="50" t="str">
        <x:f>IF(OR(5&gt;'Настройки'!$B$3,ISBLANK(BM448),BM448=0),"",BM448)</x:f>
      </x:c>
      <x:c r="CX448" s="50" t="str">
        <x:f>IF(OR(6&gt;'Настройки'!$B$3,ISBLANK(BN448),BN448=0),"",BN448)</x:f>
      </x:c>
      <x:c r="CY448" s="50" t="str">
        <x:f>IF(OR(7&gt;'Настройки'!$B$3,ISBLANK(BO448),BO448=0),"",BO448)</x:f>
      </x:c>
      <x:c r="CZ448" s="50" t="str">
        <x:f>IF(OR(8&gt;'Настройки'!$B$3,ISBLANK(BP448),BP448=0),"",BP448)</x:f>
      </x:c>
      <x:c r="DA448" s="50" t="str">
        <x:f>IF(OR(9&gt;'Настройки'!$B$3,ISBLANK(BQ448),BQ448=0),"",BQ448)</x:f>
      </x:c>
      <x:c r="DB448" s="50" t="str">
        <x:f>IF(OR(10&gt;'Настройки'!$B$3,ISBLANK(BR448),BR448=0),"",BR448)</x:f>
      </x:c>
      <x:c r="DC448" s="50" t="str">
        <x:f>IF(OR(11&gt;'Настройки'!$B$3,ISBLANK(BS448),BS448=0),"",BS448)</x:f>
      </x:c>
      <x:c r="DD448" s="50" t="str">
        <x:f>IF(OR(12&gt;'Настройки'!$B$3,ISBLANK(BT448),BT448=0),"",BT448)</x:f>
      </x:c>
      <x:c r="DE448" s="50" t="str">
        <x:f>IF(OR(13&gt;'Настройки'!$B$3,ISBLANK(BU448),BU448=0),"",BU448)</x:f>
      </x:c>
      <x:c r="DF448" s="50" t="str">
        <x:f>IF(OR(14&gt;'Настройки'!$B$3,ISBLANK(BV448),BV448=0),"",BV448)</x:f>
      </x:c>
      <x:c r="DG448" s="50" t="str">
        <x:f>IF(OR(15&gt;'Настройки'!$B$3,ISBLANK(BW448),BW448=0),"",BW448)</x:f>
      </x:c>
      <x:c r="DH448" s="50" t="str">
        <x:f>IF(OR(16&gt;'Настройки'!$B$3,ISBLANK(BX448),BX448=0),"",BX448)</x:f>
      </x:c>
      <x:c r="DI448" s="50" t="str">
        <x:f>IF(OR(17&gt;'Настройки'!$B$3,ISBLANK(BY448),BY448=0),"",BY448)</x:f>
      </x:c>
      <x:c r="DJ448" s="50" t="str">
        <x:f>IF(OR(18&gt;'Настройки'!$B$3,ISBLANK(BZ448),BZ448=0),"",BZ448)</x:f>
      </x:c>
      <x:c r="DK448" s="50" t="str">
        <x:f>IF(OR(19&gt;'Настройки'!$B$3,ISBLANK(CA448),CA448=0),"",CA448)</x:f>
      </x:c>
      <x:c r="DL448" s="50" t="str">
        <x:f>IF(OR(20&gt;'Настройки'!$B$3,ISBLANK(CB448),CB448=0),"",CB448)</x:f>
      </x:c>
      <x:c r="DM448" s="50" t="str">
        <x:f>IF(OR(21&gt;'Настройки'!$B$3,ISBLANK(CC448),CC448=0),"",CC448)</x:f>
      </x:c>
      <x:c r="DN448" s="50" t="str">
        <x:f>IF(OR(22&gt;'Настройки'!$B$3,ISBLANK(CD448),CD448=0),"",CD448)</x:f>
      </x:c>
      <x:c r="DO448" s="50" t="str">
        <x:f>IF(OR(23&gt;'Настройки'!$B$3,ISBLANK(CE448),CE448=0),"",CE448)</x:f>
      </x:c>
      <x:c r="DP448" s="50" t="str">
        <x:f>IF(OR(24&gt;'Настройки'!$B$3,ISBLANK(CF448),CF448=0),"",CF448)</x:f>
      </x:c>
      <x:c r="DQ448" s="50" t="str">
        <x:f>IF(OR(25&gt;'Настройки'!$B$3,ISBLANK(CG448),CG448=0),"",CG448)</x:f>
      </x:c>
      <x:c r="DR448" s="50" t="str">
        <x:f>IF(OR(26&gt;'Настройки'!$B$3,ISBLANK(CH448),CH448=0),"",CH448)</x:f>
      </x:c>
      <x:c r="DS448" s="50" t="str">
        <x:f>IF(OR(27&gt;'Настройки'!$B$3,ISBLANK(CI448),CI448=0),"",CI448)</x:f>
      </x:c>
      <x:c r="DT448" s="50" t="str">
        <x:f>IF(OR(28&gt;'Настройки'!$B$3,ISBLANK(CJ448),CJ448=0),"",CJ448)</x:f>
      </x:c>
      <x:c r="DU448" s="50" t="str">
        <x:f>IF(OR(29&gt;'Настройки'!$B$3,ISBLANK(CK448),CK448=0),"",CK448)</x:f>
      </x:c>
      <x:c r="DV448" s="50" t="str">
        <x:f>IF(OR(30&gt;'Настройки'!$B$3,ISBLANK(CL448),CL448=0),"",CL448)</x:f>
      </x:c>
      <x:c r="DW448" s="50" t="str">
        <x:f>IF(OR(31&gt;'Настройки'!$B$3,ISBLANK(CM448),CM448=0),"",CM448)</x:f>
      </x:c>
      <x:c r="DX448" s="50" t="str">
        <x:f>IF(OR(32&gt;'Настройки'!$B$3,ISBLANK(CN448),CN448=0),"",CN448)</x:f>
      </x:c>
      <x:c r="DY448" s="50" t="str">
        <x:f>IF(OR(33&gt;'Настройки'!$B$3,ISBLANK(CO448),CO448=0),"",CO448)</x:f>
      </x:c>
      <x:c r="DZ448" s="50" t="str">
        <x:f>IF(OR(34&gt;'Настройки'!$B$3,ISBLANK(CP448),CP448=0),"",CP448)</x:f>
      </x:c>
      <x:c r="EA448" s="50" t="str">
        <x:f>IF(OR(35&gt;'Настройки'!$B$3,ISBLANK(CQ448),CQ448=0),"",CQ448)</x:f>
      </x:c>
      <x:c r="EB448" s="50" t="str">
        <x:f>IF(OR(36&gt;'Настройки'!$B$3,ISBLANK(CR448),CR448=0),"",CR448)</x:f>
      </x:c>
      <x:c r="EC448" s="50" t="str">
        <x:f>IF(A448="","",IF(OR(BB448="AZ",BB448="BZ"),10000+ROW(),IF(AZ448&gt;'Настройки'!$B$11,20000+ROW(),IF(BF448&lt;&gt;"Обычный",30000+ROW(),IF(AX448&lt;=0,40000+ROW(),"")))))</x:f>
      </x:c>
      <x:c r="ED448" s="50" t="str">
        <x:f>IF(EC448="","",COUNTIFS($EC$2:$EC$1001,"&gt;0",$EC$2:$EC$1001,"&lt;"&amp;EC448)+1)</x:f>
      </x:c>
    </x:row>
    <x:row r="449">
      <x:c r="A449" s="115"/>
      <x:c r="B449" s="115"/>
      <x:c r="C449" s="115"/>
      <x:c r="D449" s="118"/>
      <x:c r="E449" s="118"/>
      <x:c r="F449" s="118"/>
      <x:c r="G449" s="118"/>
      <x:c r="H449" s="118"/>
      <x:c r="I449" s="118"/>
      <x:c r="J449" s="118"/>
      <x:c r="K449" s="118"/>
      <x:c r="L449" s="118"/>
      <x:c r="M449" s="118"/>
      <x:c r="N449" s="118"/>
      <x:c r="O449" s="118"/>
      <x:c r="P449" s="118"/>
      <x:c r="Q449" s="118"/>
      <x:c r="R449" s="118"/>
      <x:c r="S449" s="118"/>
      <x:c r="T449" s="118"/>
      <x:c r="U449" s="118"/>
      <x:c r="V449" s="118"/>
      <x:c r="W449" s="118"/>
      <x:c r="X449" s="118"/>
      <x:c r="Y449" s="118"/>
      <x:c r="Z449" s="118"/>
      <x:c r="AA449" s="118"/>
      <x:c r="AB449" s="118"/>
      <x:c r="AC449" s="118"/>
      <x:c r="AD449" s="118"/>
      <x:c r="AE449" s="118"/>
      <x:c r="AF449" s="118"/>
      <x:c r="AG449" s="118"/>
      <x:c r="AH449" s="118"/>
      <x:c r="AI449" s="118"/>
      <x:c r="AJ449" s="118"/>
      <x:c r="AK449" s="118"/>
      <x:c r="AL449" s="118"/>
      <x:c r="AM449" s="118"/>
      <x:c r="AN449" s="118"/>
      <x:c r="AO449" s="118"/>
      <x:c r="AP449" s="115"/>
      <x:c r="AQ449" s="49" t="str">
        <x:f>IF(A449="","",COUNT(BI449:INDEX(BI449:CR449,1,'Настройки'!$B$3)))</x:f>
      </x:c>
      <x:c r="AR449" s="49" t="str">
        <x:f>IF(A449="","",SUM(BI449:INDEX(BI449:CR449,1,'Настройки'!$B$3)))</x:f>
      </x:c>
      <x:c r="AS449" s="58" t="str">
        <x:f>IF(A449="","",IF('Настройки'!$B$4="Стоимость потребления",AR449*D449,IF('Настройки'!$B$4="Количество",AR449,E449)))</x:f>
      </x:c>
      <x:c r="AT449" s="61" t="str">
        <x:f>IF(OR(A449="",AS449&lt;0,SUM($AS$2:$AS$1001)&lt;=0),"",AS449/SUM($AS$2:$AS$1001))</x:f>
      </x:c>
      <x:c r="AU449" s="61" t="str">
        <x:f>IF(OR(A449="",AS449&lt;0,SUM($AS$2:$AS$1001)&lt;=0),"",SUMIFS($AS$2:$AS$1001,$AS$2:$AS$1001,"&gt;"&amp;AS449)/SUM($AS$2:$AS$1001))</x:f>
      </x:c>
      <x:c r="AV449" s="61" t="str">
        <x:f>IF(OR(A449="",AS449&lt;0,SUM($AS$2:$AS$1001)&lt;=0),"",SUMIFS($AS$2:$AS$1001,$AS$2:$AS$1001,"&gt;="&amp;AS449)/SUM($AS$2:$AS$1001))</x:f>
      </x:c>
      <x:c r="AW449" s="49" t="str">
        <x:f>IF(A449="","",IF(SUM($AS$2:$AS$1001)&lt;=0,"Не определён",IF(AS449&lt;0,"Исключение",IF(AU449&lt;'Настройки'!$B$5,"A",IF(AU449&lt;'Настройки'!$B$6,"B","C")))))</x:f>
      </x:c>
      <x:c r="AX449" s="58" t="str">
        <x:f>IF(A449="","",IF(AQ449=0,"",AVERAGE(BI449:INDEX(BI449:CR449,1,'Настройки'!$B$3))))</x:f>
      </x:c>
      <x:c r="AY449" s="58" t="str">
        <x:f>IF(OR(A449="",AQ449=0),"",STDEVP(BI449:INDEX(BI449:CR449,1,'Настройки'!$B$3)))</x:f>
      </x:c>
      <x:c r="AZ449" s="61" t="str">
        <x:f>IF(OR(A449="",AQ449&lt;'Настройки'!$B$12,AX449&lt;=0,AND('Настройки'!$B$10="Блокировать",COUNTIF(F449:INDEX(F449:AO449,1,'Настройки'!$B$3),"&lt;0")&gt;0)),"",AY449/ABS(AX449))</x:f>
      </x:c>
      <x:c r="BA449" s="49" t="str">
        <x:f>IF(A449="","",IF(AND('Настройки'!$B$10="Блокировать",COUNTIF(F449:INDEX(F449:AO449,1,'Настройки'!$B$3),"&lt;0")&gt;0),"Не определён",IF(AQ449&lt;'Настройки'!$B$12,"Не определён",IF(AX449=0,"Нет спроса",IF(AX449&lt;0,"Не определён",IF(AZ449&lt;='Настройки'!$B$7,"X",IF(AZ449&lt;='Настройки'!$B$8,"Y","Z")))))))</x:f>
      </x:c>
      <x:c r="BB449" s="49" t="str">
        <x:f>IF(OR(A449="",LEN(AW449)&lt;&gt;1,LEN(BA449)&lt;&gt;1),"",AW449&amp;BA449)</x:f>
      </x:c>
      <x:c r="BC449" s="61" t="str">
        <x:f>IF(OR(A449="",AQ449=0),"",(COUNT(BI449:INDEX(BI449:CR449,1,'Настройки'!$B$3))-COUNT(CS449:INDEX(CS449:EB449,1,'Настройки'!$B$3)))/AQ449)</x:f>
      </x:c>
      <x:c r="BD449" s="64" t="str">
        <x:f>IF(OR(A449="",COUNT(CS449:INDEX(CS449:EB449,1,'Настройки'!$B$3))=0),"",AQ449/COUNT(CS449:INDEX(CS449:EB449,1,'Настройки'!$B$3)))</x:f>
      </x:c>
      <x:c r="BE449" s="64" t="str">
        <x:f>IF(OR(A449="",COUNT(CS449:INDEX(CS449:EB449,1,'Настройки'!$B$3))=0),"",IF(AVERAGE(CS449:INDEX(CS449:EB449,1,'Настройки'!$B$3))=0,"",(STDEVP(CS449:INDEX(CS449:EB449,1,'Настройки'!$B$3))/ABS(AVERAGE(CS449:INDEX(CS449:EB449,1,'Настройки'!$B$3))))^2))</x:f>
      </x:c>
      <x:c r="BF449" s="49" t="str">
        <x:f>IF(A449="","",IF(AQ449&lt;3,"Недостаточно",IF(AQ449&lt;6,"Предварительный","Обычный")))</x:f>
      </x:c>
      <x:c r="BG449" s="49" t="str">
        <x:f>IF(A449="","",IF(COUNTIF(F449:INDEX(F449:AO449,1,'Настройки'!$B$3),"&lt;0")&gt;0,IF('Настройки'!$B$10="Блокировать","Отрицательный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"),"")&amp;IF(AQ449&lt;3,"Недостаточно истории. ",IF(AQ449&lt;6,"Предварительная классификация. ",""))&amp;IF(AX449=0,"Нет спроса за горизонт. ","")&amp;IF(AZ449&gt;'Настройки'!$B$11,"Экстремальная вариативность. ",""))</x:f>
      </x:c>
      <x:c r="BH449" s="49" t="str">
        <x:f>IF(A449="","",IFERROR(VLOOKUP(BB449,'Настройки'!$D$3:$E$11,2,FALSE),"Сначала проверьте исходные данные и историю спроса.")&amp;" Уточните срок поставки, MOQ и критичность.")</x:f>
      </x:c>
      <x:c r="BI449" s="50" t="str">
        <x:f>IF(1&gt;'Настройки'!$B$3,"",IF(ISBLANK(F449),IF('Настройки'!$B$9="Нулевой спрос",0,""),IF(F449&lt;0,IF('Настройки'!$B$10="Исключить","",IF('Настройки'!$B$10="Абсолютные значения",ABS(F449),F449)),F449)))</x:f>
      </x:c>
      <x:c r="BJ449" s="50" t="str">
        <x:f>IF(2&gt;'Настройки'!$B$3,"",IF(ISBLANK(G449),IF('Настройки'!$B$9="Нулевой спрос",0,""),IF(G449&lt;0,IF('Настройки'!$B$10="Исключить","",IF('Настройки'!$B$10="Абсолютные значения",ABS(G449),G449)),G449)))</x:f>
      </x:c>
      <x:c r="BK449" s="50" t="str">
        <x:f>IF(3&gt;'Настройки'!$B$3,"",IF(ISBLANK(H449),IF('Настройки'!$B$9="Нулевой спрос",0,""),IF(H449&lt;0,IF('Настройки'!$B$10="Исключить","",IF('Настройки'!$B$10="Абсолютные значения",ABS(H449),H449)),H449)))</x:f>
      </x:c>
      <x:c r="BL449" s="50" t="str">
        <x:f>IF(4&gt;'Настройки'!$B$3,"",IF(ISBLANK(I449),IF('Настройки'!$B$9="Нулевой спрос",0,""),IF(I449&lt;0,IF('Настройки'!$B$10="Исключить","",IF('Настройки'!$B$10="Абсолютные значения",ABS(I449),I449)),I449)))</x:f>
      </x:c>
      <x:c r="BM449" s="50" t="str">
        <x:f>IF(5&gt;'Настройки'!$B$3,"",IF(ISBLANK(J449),IF('Настройки'!$B$9="Нулевой спрос",0,""),IF(J449&lt;0,IF('Настройки'!$B$10="Исключить","",IF('Настройки'!$B$10="Абсолютные значения",ABS(J449),J449)),J449)))</x:f>
      </x:c>
      <x:c r="BN449" s="50" t="str">
        <x:f>IF(6&gt;'Настройки'!$B$3,"",IF(ISBLANK(K449),IF('Настройки'!$B$9="Нулевой спрос",0,""),IF(K449&lt;0,IF('Настройки'!$B$10="Исключить","",IF('Настройки'!$B$10="Абсолютные значения",ABS(K449),K449)),K449)))</x:f>
      </x:c>
      <x:c r="BO449" s="50" t="str">
        <x:f>IF(7&gt;'Настройки'!$B$3,"",IF(ISBLANK(L449),IF('Настройки'!$B$9="Нулевой спрос",0,""),IF(L449&lt;0,IF('Настройки'!$B$10="Исключить","",IF('Настройки'!$B$10="Абсолютные значения",ABS(L449),L449)),L449)))</x:f>
      </x:c>
      <x:c r="BP449" s="50" t="str">
        <x:f>IF(8&gt;'Настройки'!$B$3,"",IF(ISBLANK(M449),IF('Настройки'!$B$9="Нулевой спрос",0,""),IF(M449&lt;0,IF('Настройки'!$B$10="Исключить","",IF('Настройки'!$B$10="Абсолютные значения",ABS(M449),M449)),M449)))</x:f>
      </x:c>
      <x:c r="BQ449" s="50" t="str">
        <x:f>IF(9&gt;'Настройки'!$B$3,"",IF(ISBLANK(N449),IF('Настройки'!$B$9="Нулевой спрос",0,""),IF(N449&lt;0,IF('Настройки'!$B$10="Исключить","",IF('Настройки'!$B$10="Абсолютные значения",ABS(N449),N449)),N449)))</x:f>
      </x:c>
      <x:c r="BR449" s="50" t="str">
        <x:f>IF(10&gt;'Настройки'!$B$3,"",IF(ISBLANK(O449),IF('Настройки'!$B$9="Нулевой спрос",0,""),IF(O449&lt;0,IF('Настройки'!$B$10="Исключить","",IF('Настройки'!$B$10="Абсолютные значения",ABS(O449),O449)),O449)))</x:f>
      </x:c>
      <x:c r="BS449" s="50" t="str">
        <x:f>IF(11&gt;'Настройки'!$B$3,"",IF(ISBLANK(P449),IF('Настройки'!$B$9="Нулевой спрос",0,""),IF(P449&lt;0,IF('Настройки'!$B$10="Исключить","",IF('Настройки'!$B$10="Абсолютные значения",ABS(P449),P449)),P449)))</x:f>
      </x:c>
      <x:c r="BT449" s="50" t="str">
        <x:f>IF(12&gt;'Настройки'!$B$3,"",IF(ISBLANK(Q449),IF('Настройки'!$B$9="Нулевой спрос",0,""),IF(Q449&lt;0,IF('Настройки'!$B$10="Исключить","",IF('Настройки'!$B$10="Абсолютные значения",ABS(Q449),Q449)),Q449)))</x:f>
      </x:c>
      <x:c r="BU449" s="50" t="str">
        <x:f>IF(13&gt;'Настройки'!$B$3,"",IF(ISBLANK(R449),IF('Настройки'!$B$9="Нулевой спрос",0,""),IF(R449&lt;0,IF('Настройки'!$B$10="Исключить","",IF('Настройки'!$B$10="Абсолютные значения",ABS(R449),R449)),R449)))</x:f>
      </x:c>
      <x:c r="BV449" s="50" t="str">
        <x:f>IF(14&gt;'Настройки'!$B$3,"",IF(ISBLANK(S449),IF('Настройки'!$B$9="Нулевой спрос",0,""),IF(S449&lt;0,IF('Настройки'!$B$10="Исключить","",IF('Настройки'!$B$10="Абсолютные значения",ABS(S449),S449)),S449)))</x:f>
      </x:c>
      <x:c r="BW449" s="50" t="str">
        <x:f>IF(15&gt;'Настройки'!$B$3,"",IF(ISBLANK(T449),IF('Настройки'!$B$9="Нулевой спрос",0,""),IF(T449&lt;0,IF('Настройки'!$B$10="Исключить","",IF('Настройки'!$B$10="Абсолютные значения",ABS(T449),T449)),T449)))</x:f>
      </x:c>
      <x:c r="BX449" s="50" t="str">
        <x:f>IF(16&gt;'Настройки'!$B$3,"",IF(ISBLANK(U449),IF('Настройки'!$B$9="Нулевой спрос",0,""),IF(U449&lt;0,IF('Настройки'!$B$10="Исключить","",IF('Настройки'!$B$10="Абсолютные значения",ABS(U449),U449)),U449)))</x:f>
      </x:c>
      <x:c r="BY449" s="50" t="str">
        <x:f>IF(17&gt;'Настройки'!$B$3,"",IF(ISBLANK(V449),IF('Настройки'!$B$9="Нулевой спрос",0,""),IF(V449&lt;0,IF('Настройки'!$B$10="Исключить","",IF('Настройки'!$B$10="Абсолютные значения",ABS(V449),V449)),V449)))</x:f>
      </x:c>
      <x:c r="BZ449" s="50" t="str">
        <x:f>IF(18&gt;'Настройки'!$B$3,"",IF(ISBLANK(W449),IF('Настройки'!$B$9="Нулевой спрос",0,""),IF(W449&lt;0,IF('Настройки'!$B$10="Исключить","",IF('Настройки'!$B$10="Абсолютные значения",ABS(W449),W449)),W449)))</x:f>
      </x:c>
      <x:c r="CA449" s="50" t="str">
        <x:f>IF(19&gt;'Настройки'!$B$3,"",IF(ISBLANK(X449),IF('Настройки'!$B$9="Нулевой спрос",0,""),IF(X449&lt;0,IF('Настройки'!$B$10="Исключить","",IF('Настройки'!$B$10="Абсолютные значения",ABS(X449),X449)),X449)))</x:f>
      </x:c>
      <x:c r="CB449" s="50" t="str">
        <x:f>IF(20&gt;'Настройки'!$B$3,"",IF(ISBLANK(Y449),IF('Настройки'!$B$9="Нулевой спрос",0,""),IF(Y449&lt;0,IF('Настройки'!$B$10="Исключить","",IF('Настройки'!$B$10="Абсолютные значения",ABS(Y449),Y449)),Y449)))</x:f>
      </x:c>
      <x:c r="CC449" s="50" t="str">
        <x:f>IF(21&gt;'Настройки'!$B$3,"",IF(ISBLANK(Z449),IF('Настройки'!$B$9="Нулевой спрос",0,""),IF(Z449&lt;0,IF('Настройки'!$B$10="Исключить","",IF('Настройки'!$B$10="Абсолютные значения",ABS(Z449),Z449)),Z449)))</x:f>
      </x:c>
      <x:c r="CD449" s="50" t="str">
        <x:f>IF(22&gt;'Настройки'!$B$3,"",IF(ISBLANK(AA449),IF('Настройки'!$B$9="Нулевой спрос",0,""),IF(AA449&lt;0,IF('Настройки'!$B$10="Исключить","",IF('Настройки'!$B$10="Абсолютные значения",ABS(AA449),AA449)),AA449)))</x:f>
      </x:c>
      <x:c r="CE449" s="50" t="str">
        <x:f>IF(23&gt;'Настройки'!$B$3,"",IF(ISBLANK(AB449),IF('Настройки'!$B$9="Нулевой спрос",0,""),IF(AB449&lt;0,IF('Настройки'!$B$10="Исключить","",IF('Настройки'!$B$10="Абсолютные значения",ABS(AB449),AB449)),AB449)))</x:f>
      </x:c>
      <x:c r="CF449" s="50" t="str">
        <x:f>IF(24&gt;'Настройки'!$B$3,"",IF(ISBLANK(AC449),IF('Настройки'!$B$9="Нулевой спрос",0,""),IF(AC449&lt;0,IF('Настройки'!$B$10="Исключить","",IF('Настройки'!$B$10="Абсолютные значения",ABS(AC449),AC449)),AC449)))</x:f>
      </x:c>
      <x:c r="CG449" s="50" t="str">
        <x:f>IF(25&gt;'Настройки'!$B$3,"",IF(ISBLANK(AD449),IF('Настройки'!$B$9="Нулевой спрос",0,""),IF(AD449&lt;0,IF('Настройки'!$B$10="Исключить","",IF('Настройки'!$B$10="Абсолютные значения",ABS(AD449),AD449)),AD449)))</x:f>
      </x:c>
      <x:c r="CH449" s="50" t="str">
        <x:f>IF(26&gt;'Настройки'!$B$3,"",IF(ISBLANK(AE449),IF('Настройки'!$B$9="Нулевой спрос",0,""),IF(AE449&lt;0,IF('Настройки'!$B$10="Исключить","",IF('Настройки'!$B$10="Абсолютные значения",ABS(AE449),AE449)),AE449)))</x:f>
      </x:c>
      <x:c r="CI449" s="50" t="str">
        <x:f>IF(27&gt;'Настройки'!$B$3,"",IF(ISBLANK(AF449),IF('Настройки'!$B$9="Нулевой спрос",0,""),IF(AF449&lt;0,IF('Настройки'!$B$10="Исключить","",IF('Настройки'!$B$10="Абсолютные значения",ABS(AF449),AF449)),AF449)))</x:f>
      </x:c>
      <x:c r="CJ449" s="50" t="str">
        <x:f>IF(28&gt;'Настройки'!$B$3,"",IF(ISBLANK(AG449),IF('Настройки'!$B$9="Нулевой спрос",0,""),IF(AG449&lt;0,IF('Настройки'!$B$10="Исключить","",IF('Настройки'!$B$10="Абсолютные значения",ABS(AG449),AG449)),AG449)))</x:f>
      </x:c>
      <x:c r="CK449" s="50" t="str">
        <x:f>IF(29&gt;'Настройки'!$B$3,"",IF(ISBLANK(AH449),IF('Настройки'!$B$9="Нулевой спрос",0,""),IF(AH449&lt;0,IF('Настройки'!$B$10="Исключить","",IF('Настройки'!$B$10="Абсолютные значения",ABS(AH449),AH449)),AH449)))</x:f>
      </x:c>
      <x:c r="CL449" s="50" t="str">
        <x:f>IF(30&gt;'Настройки'!$B$3,"",IF(ISBLANK(AI449),IF('Настройки'!$B$9="Нулевой спрос",0,""),IF(AI449&lt;0,IF('Настройки'!$B$10="Исключить","",IF('Настройки'!$B$10="Абсолютные значения",ABS(AI449),AI449)),AI449)))</x:f>
      </x:c>
      <x:c r="CM449" s="50" t="str">
        <x:f>IF(31&gt;'Настройки'!$B$3,"",IF(ISBLANK(AJ449),IF('Настройки'!$B$9="Нулевой спрос",0,""),IF(AJ449&lt;0,IF('Настройки'!$B$10="Исключить","",IF('Настройки'!$B$10="Абсолютные значения",ABS(AJ449),AJ449)),AJ449)))</x:f>
      </x:c>
      <x:c r="CN449" s="50" t="str">
        <x:f>IF(32&gt;'Настройки'!$B$3,"",IF(ISBLANK(AK449),IF('Настройки'!$B$9="Нулевой спрос",0,""),IF(AK449&lt;0,IF('Настройки'!$B$10="Исключить","",IF('Настройки'!$B$10="Абсолютные значения",ABS(AK449),AK449)),AK449)))</x:f>
      </x:c>
      <x:c r="CO449" s="50" t="str">
        <x:f>IF(33&gt;'Настройки'!$B$3,"",IF(ISBLANK(AL449),IF('Настройки'!$B$9="Нулевой спрос",0,""),IF(AL449&lt;0,IF('Настройки'!$B$10="Исключить","",IF('Настройки'!$B$10="Абсолютные значения",ABS(AL449),AL449)),AL449)))</x:f>
      </x:c>
      <x:c r="CP449" s="50" t="str">
        <x:f>IF(34&gt;'Настройки'!$B$3,"",IF(ISBLANK(AM449),IF('Настройки'!$B$9="Нулевой спрос",0,""),IF(AM449&lt;0,IF('Настройки'!$B$10="Исключить","",IF('Настройки'!$B$10="Абсолютные значения",ABS(AM449),AM449)),AM449)))</x:f>
      </x:c>
      <x:c r="CQ449" s="50" t="str">
        <x:f>IF(35&gt;'Настройки'!$B$3,"",IF(ISBLANK(AN449),IF('Настройки'!$B$9="Нулевой спрос",0,""),IF(AN449&lt;0,IF('Настройки'!$B$10="Исключить","",IF('Настройки'!$B$10="Абсолютные значения",ABS(AN449),AN449)),AN449)))</x:f>
      </x:c>
      <x:c r="CR449" s="50" t="str">
        <x:f>IF(36&gt;'Настройки'!$B$3,"",IF(ISBLANK(AO449),IF('Настройки'!$B$9="Нулевой спрос",0,""),IF(AO449&lt;0,IF('Настройки'!$B$10="Исключить","",IF('Настройки'!$B$10="Абсолютные значения",ABS(AO449),AO449)),AO449)))</x:f>
      </x:c>
      <x:c r="CS449" s="50" t="str">
        <x:f>IF(OR(1&gt;'Настройки'!$B$3,ISBLANK(BI449),BI449=0),"",BI449)</x:f>
      </x:c>
      <x:c r="CT449" s="50" t="str">
        <x:f>IF(OR(2&gt;'Настройки'!$B$3,ISBLANK(BJ449),BJ449=0),"",BJ449)</x:f>
      </x:c>
      <x:c r="CU449" s="50" t="str">
        <x:f>IF(OR(3&gt;'Настройки'!$B$3,ISBLANK(BK449),BK449=0),"",BK449)</x:f>
      </x:c>
      <x:c r="CV449" s="50" t="str">
        <x:f>IF(OR(4&gt;'Настройки'!$B$3,ISBLANK(BL449),BL449=0),"",BL449)</x:f>
      </x:c>
      <x:c r="CW449" s="50" t="str">
        <x:f>IF(OR(5&gt;'Настройки'!$B$3,ISBLANK(BM449),BM449=0),"",BM449)</x:f>
      </x:c>
      <x:c r="CX449" s="50" t="str">
        <x:f>IF(OR(6&gt;'Настройки'!$B$3,ISBLANK(BN449),BN449=0),"",BN449)</x:f>
      </x:c>
      <x:c r="CY449" s="50" t="str">
        <x:f>IF(OR(7&gt;'Настройки'!$B$3,ISBLANK(BO449),BO449=0),"",BO449)</x:f>
      </x:c>
      <x:c r="CZ449" s="50" t="str">
        <x:f>IF(OR(8&gt;'Настройки'!$B$3,ISBLANK(BP449),BP449=0),"",BP449)</x:f>
      </x:c>
      <x:c r="DA449" s="50" t="str">
        <x:f>IF(OR(9&gt;'Настройки'!$B$3,ISBLANK(BQ449),BQ449=0),"",BQ449)</x:f>
      </x:c>
      <x:c r="DB449" s="50" t="str">
        <x:f>IF(OR(10&gt;'Настройки'!$B$3,ISBLANK(BR449),BR449=0),"",BR449)</x:f>
      </x:c>
      <x:c r="DC449" s="50" t="str">
        <x:f>IF(OR(11&gt;'Настройки'!$B$3,ISBLANK(BS449),BS449=0),"",BS449)</x:f>
      </x:c>
      <x:c r="DD449" s="50" t="str">
        <x:f>IF(OR(12&gt;'Настройки'!$B$3,ISBLANK(BT449),BT449=0),"",BT449)</x:f>
      </x:c>
      <x:c r="DE449" s="50" t="str">
        <x:f>IF(OR(13&gt;'Настройки'!$B$3,ISBLANK(BU449),BU449=0),"",BU449)</x:f>
      </x:c>
      <x:c r="DF449" s="50" t="str">
        <x:f>IF(OR(14&gt;'Настройки'!$B$3,ISBLANK(BV449),BV449=0),"",BV449)</x:f>
      </x:c>
      <x:c r="DG449" s="50" t="str">
        <x:f>IF(OR(15&gt;'Настройки'!$B$3,ISBLANK(BW449),BW449=0),"",BW449)</x:f>
      </x:c>
      <x:c r="DH449" s="50" t="str">
        <x:f>IF(OR(16&gt;'Настройки'!$B$3,ISBLANK(BX449),BX449=0),"",BX449)</x:f>
      </x:c>
      <x:c r="DI449" s="50" t="str">
        <x:f>IF(OR(17&gt;'Настройки'!$B$3,ISBLANK(BY449),BY449=0),"",BY449)</x:f>
      </x:c>
      <x:c r="DJ449" s="50" t="str">
        <x:f>IF(OR(18&gt;'Настройки'!$B$3,ISBLANK(BZ449),BZ449=0),"",BZ449)</x:f>
      </x:c>
      <x:c r="DK449" s="50" t="str">
        <x:f>IF(OR(19&gt;'Настройки'!$B$3,ISBLANK(CA449),CA449=0),"",CA449)</x:f>
      </x:c>
      <x:c r="DL449" s="50" t="str">
        <x:f>IF(OR(20&gt;'Настройки'!$B$3,ISBLANK(CB449),CB449=0),"",CB449)</x:f>
      </x:c>
      <x:c r="DM449" s="50" t="str">
        <x:f>IF(OR(21&gt;'Настройки'!$B$3,ISBLANK(CC449),CC449=0),"",CC449)</x:f>
      </x:c>
      <x:c r="DN449" s="50" t="str">
        <x:f>IF(OR(22&gt;'Настройки'!$B$3,ISBLANK(CD449),CD449=0),"",CD449)</x:f>
      </x:c>
      <x:c r="DO449" s="50" t="str">
        <x:f>IF(OR(23&gt;'Настройки'!$B$3,ISBLANK(CE449),CE449=0),"",CE449)</x:f>
      </x:c>
      <x:c r="DP449" s="50" t="str">
        <x:f>IF(OR(24&gt;'Настройки'!$B$3,ISBLANK(CF449),CF449=0),"",CF449)</x:f>
      </x:c>
      <x:c r="DQ449" s="50" t="str">
        <x:f>IF(OR(25&gt;'Настройки'!$B$3,ISBLANK(CG449),CG449=0),"",CG449)</x:f>
      </x:c>
      <x:c r="DR449" s="50" t="str">
        <x:f>IF(OR(26&gt;'Настройки'!$B$3,ISBLANK(CH449),CH449=0),"",CH449)</x:f>
      </x:c>
      <x:c r="DS449" s="50" t="str">
        <x:f>IF(OR(27&gt;'Настройки'!$B$3,ISBLANK(CI449),CI449=0),"",CI449)</x:f>
      </x:c>
      <x:c r="DT449" s="50" t="str">
        <x:f>IF(OR(28&gt;'Настройки'!$B$3,ISBLANK(CJ449),CJ449=0),"",CJ449)</x:f>
      </x:c>
      <x:c r="DU449" s="50" t="str">
        <x:f>IF(OR(29&gt;'Настройки'!$B$3,ISBLANK(CK449),CK449=0),"",CK449)</x:f>
      </x:c>
      <x:c r="DV449" s="50" t="str">
        <x:f>IF(OR(30&gt;'Настройки'!$B$3,ISBLANK(CL449),CL449=0),"",CL449)</x:f>
      </x:c>
      <x:c r="DW449" s="50" t="str">
        <x:f>IF(OR(31&gt;'Настройки'!$B$3,ISBLANK(CM449),CM449=0),"",CM449)</x:f>
      </x:c>
      <x:c r="DX449" s="50" t="str">
        <x:f>IF(OR(32&gt;'Настройки'!$B$3,ISBLANK(CN449),CN449=0),"",CN449)</x:f>
      </x:c>
      <x:c r="DY449" s="50" t="str">
        <x:f>IF(OR(33&gt;'Настройки'!$B$3,ISBLANK(CO449),CO449=0),"",CO449)</x:f>
      </x:c>
      <x:c r="DZ449" s="50" t="str">
        <x:f>IF(OR(34&gt;'Настройки'!$B$3,ISBLANK(CP449),CP449=0),"",CP449)</x:f>
      </x:c>
      <x:c r="EA449" s="50" t="str">
        <x:f>IF(OR(35&gt;'Настройки'!$B$3,ISBLANK(CQ449),CQ449=0),"",CQ449)</x:f>
      </x:c>
      <x:c r="EB449" s="50" t="str">
        <x:f>IF(OR(36&gt;'Настройки'!$B$3,ISBLANK(CR449),CR449=0),"",CR449)</x:f>
      </x:c>
      <x:c r="EC449" s="50" t="str">
        <x:f>IF(A449="","",IF(OR(BB449="AZ",BB449="BZ"),10000+ROW(),IF(AZ449&gt;'Настройки'!$B$11,20000+ROW(),IF(BF449&lt;&gt;"Обычный",30000+ROW(),IF(AX449&lt;=0,40000+ROW(),"")))))</x:f>
      </x:c>
      <x:c r="ED449" s="50" t="str">
        <x:f>IF(EC449="","",COUNTIFS($EC$2:$EC$1001,"&gt;0",$EC$2:$EC$1001,"&lt;"&amp;EC449)+1)</x:f>
      </x:c>
    </x:row>
    <x:row r="450">
      <x:c r="A450" s="115"/>
      <x:c r="B450" s="115"/>
      <x:c r="C450" s="115"/>
      <x:c r="D450" s="118"/>
      <x:c r="E450" s="118"/>
      <x:c r="F450" s="118"/>
      <x:c r="G450" s="118"/>
      <x:c r="H450" s="118"/>
      <x:c r="I450" s="118"/>
      <x:c r="J450" s="118"/>
      <x:c r="K450" s="118"/>
      <x:c r="L450" s="118"/>
      <x:c r="M450" s="118"/>
      <x:c r="N450" s="118"/>
      <x:c r="O450" s="118"/>
      <x:c r="P450" s="118"/>
      <x:c r="Q450" s="118"/>
      <x:c r="R450" s="118"/>
      <x:c r="S450" s="118"/>
      <x:c r="T450" s="118"/>
      <x:c r="U450" s="118"/>
      <x:c r="V450" s="118"/>
      <x:c r="W450" s="118"/>
      <x:c r="X450" s="118"/>
      <x:c r="Y450" s="118"/>
      <x:c r="Z450" s="118"/>
      <x:c r="AA450" s="118"/>
      <x:c r="AB450" s="118"/>
      <x:c r="AC450" s="118"/>
      <x:c r="AD450" s="118"/>
      <x:c r="AE450" s="118"/>
      <x:c r="AF450" s="118"/>
      <x:c r="AG450" s="118"/>
      <x:c r="AH450" s="118"/>
      <x:c r="AI450" s="118"/>
      <x:c r="AJ450" s="118"/>
      <x:c r="AK450" s="118"/>
      <x:c r="AL450" s="118"/>
      <x:c r="AM450" s="118"/>
      <x:c r="AN450" s="118"/>
      <x:c r="AO450" s="118"/>
      <x:c r="AP450" s="115"/>
      <x:c r="AQ450" s="49" t="str">
        <x:f>IF(A450="","",COUNT(BI450:INDEX(BI450:CR450,1,'Настройки'!$B$3)))</x:f>
      </x:c>
      <x:c r="AR450" s="49" t="str">
        <x:f>IF(A450="","",SUM(BI450:INDEX(BI450:CR450,1,'Настройки'!$B$3)))</x:f>
      </x:c>
      <x:c r="AS450" s="58" t="str">
        <x:f>IF(A450="","",IF('Настройки'!$B$4="Стоимость потребления",AR450*D450,IF('Настройки'!$B$4="Количество",AR450,E450)))</x:f>
      </x:c>
      <x:c r="AT450" s="61" t="str">
        <x:f>IF(OR(A450="",AS450&lt;0,SUM($AS$2:$AS$1001)&lt;=0),"",AS450/SUM($AS$2:$AS$1001))</x:f>
      </x:c>
      <x:c r="AU450" s="61" t="str">
        <x:f>IF(OR(A450="",AS450&lt;0,SUM($AS$2:$AS$1001)&lt;=0),"",SUMIFS($AS$2:$AS$1001,$AS$2:$AS$1001,"&gt;"&amp;AS450)/SUM($AS$2:$AS$1001))</x:f>
      </x:c>
      <x:c r="AV450" s="61" t="str">
        <x:f>IF(OR(A450="",AS450&lt;0,SUM($AS$2:$AS$1001)&lt;=0),"",SUMIFS($AS$2:$AS$1001,$AS$2:$AS$1001,"&gt;="&amp;AS450)/SUM($AS$2:$AS$1001))</x:f>
      </x:c>
      <x:c r="AW450" s="49" t="str">
        <x:f>IF(A450="","",IF(SUM($AS$2:$AS$1001)&lt;=0,"Не определён",IF(AS450&lt;0,"Исключение",IF(AU450&lt;'Настройки'!$B$5,"A",IF(AU450&lt;'Настройки'!$B$6,"B","C")))))</x:f>
      </x:c>
      <x:c r="AX450" s="58" t="str">
        <x:f>IF(A450="","",IF(AQ450=0,"",AVERAGE(BI450:INDEX(BI450:CR450,1,'Настройки'!$B$3))))</x:f>
      </x:c>
      <x:c r="AY450" s="58" t="str">
        <x:f>IF(OR(A450="",AQ450=0),"",STDEVP(BI450:INDEX(BI450:CR450,1,'Настройки'!$B$3)))</x:f>
      </x:c>
      <x:c r="AZ450" s="61" t="str">
        <x:f>IF(OR(A450="",AQ450&lt;'Настройки'!$B$12,AX450&lt;=0,AND('Настройки'!$B$10="Блокировать",COUNTIF(F450:INDEX(F450:AO450,1,'Настройки'!$B$3),"&lt;0")&gt;0)),"",AY450/ABS(AX450))</x:f>
      </x:c>
      <x:c r="BA450" s="49" t="str">
        <x:f>IF(A450="","",IF(AND('Настройки'!$B$10="Блокировать",COUNTIF(F450:INDEX(F450:AO450,1,'Настройки'!$B$3),"&lt;0")&gt;0),"Не определён",IF(AQ450&lt;'Настройки'!$B$12,"Не определён",IF(AX450=0,"Нет спроса",IF(AX450&lt;0,"Не определён",IF(AZ450&lt;='Настройки'!$B$7,"X",IF(AZ450&lt;='Настройки'!$B$8,"Y","Z")))))))</x:f>
      </x:c>
      <x:c r="BB450" s="49" t="str">
        <x:f>IF(OR(A450="",LEN(AW450)&lt;&gt;1,LEN(BA450)&lt;&gt;1),"",AW450&amp;BA450)</x:f>
      </x:c>
      <x:c r="BC450" s="61" t="str">
        <x:f>IF(OR(A450="",AQ450=0),"",(COUNT(BI450:INDEX(BI450:CR450,1,'Настройки'!$B$3))-COUNT(CS450:INDEX(CS450:EB450,1,'Настройки'!$B$3)))/AQ450)</x:f>
      </x:c>
      <x:c r="BD450" s="64" t="str">
        <x:f>IF(OR(A450="",COUNT(CS450:INDEX(CS450:EB450,1,'Настройки'!$B$3))=0),"",AQ450/COUNT(CS450:INDEX(CS450:EB450,1,'Настройки'!$B$3)))</x:f>
      </x:c>
      <x:c r="BE450" s="64" t="str">
        <x:f>IF(OR(A450="",COUNT(CS450:INDEX(CS450:EB450,1,'Настройки'!$B$3))=0),"",IF(AVERAGE(CS450:INDEX(CS450:EB450,1,'Настройки'!$B$3))=0,"",(STDEVP(CS450:INDEX(CS450:EB450,1,'Настройки'!$B$3))/ABS(AVERAGE(CS450:INDEX(CS450:EB450,1,'Настройки'!$B$3))))^2))</x:f>
      </x:c>
      <x:c r="BF450" s="49" t="str">
        <x:f>IF(A450="","",IF(AQ450&lt;3,"Недостаточно",IF(AQ450&lt;6,"Предварительный","Обычный")))</x:f>
      </x:c>
      <x:c r="BG450" s="49" t="str">
        <x:f>IF(A450="","",IF(COUNTIF(F450:INDEX(F450:AO450,1,'Настройки'!$B$3),"&lt;0")&gt;0,IF('Настройки'!$B$10="Блокировать","Отрицательный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"),"")&amp;IF(AQ450&lt;3,"Недостаточно истории. ",IF(AQ450&lt;6,"Предварительная классификация. ",""))&amp;IF(AX450=0,"Нет спроса за горизонт. ","")&amp;IF(AZ450&gt;'Настройки'!$B$11,"Экстремальная вариативность. ",""))</x:f>
      </x:c>
      <x:c r="BH450" s="49" t="str">
        <x:f>IF(A450="","",IFERROR(VLOOKUP(BB450,'Настройки'!$D$3:$E$11,2,FALSE),"Сначала проверьте исходные данные и историю спроса.")&amp;" Уточните срок поставки, MOQ и критичность.")</x:f>
      </x:c>
      <x:c r="BI450" s="50" t="str">
        <x:f>IF(1&gt;'Настройки'!$B$3,"",IF(ISBLANK(F450),IF('Настройки'!$B$9="Нулевой спрос",0,""),IF(F450&lt;0,IF('Настройки'!$B$10="Исключить","",IF('Настройки'!$B$10="Абсолютные значения",ABS(F450),F450)),F450)))</x:f>
      </x:c>
      <x:c r="BJ450" s="50" t="str">
        <x:f>IF(2&gt;'Настройки'!$B$3,"",IF(ISBLANK(G450),IF('Настройки'!$B$9="Нулевой спрос",0,""),IF(G450&lt;0,IF('Настройки'!$B$10="Исключить","",IF('Настройки'!$B$10="Абсолютные значения",ABS(G450),G450)),G450)))</x:f>
      </x:c>
      <x:c r="BK450" s="50" t="str">
        <x:f>IF(3&gt;'Настройки'!$B$3,"",IF(ISBLANK(H450),IF('Настройки'!$B$9="Нулевой спрос",0,""),IF(H450&lt;0,IF('Настройки'!$B$10="Исключить","",IF('Настройки'!$B$10="Абсолютные значения",ABS(H450),H450)),H450)))</x:f>
      </x:c>
      <x:c r="BL450" s="50" t="str">
        <x:f>IF(4&gt;'Настройки'!$B$3,"",IF(ISBLANK(I450),IF('Настройки'!$B$9="Нулевой спрос",0,""),IF(I450&lt;0,IF('Настройки'!$B$10="Исключить","",IF('Настройки'!$B$10="Абсолютные значения",ABS(I450),I450)),I450)))</x:f>
      </x:c>
      <x:c r="BM450" s="50" t="str">
        <x:f>IF(5&gt;'Настройки'!$B$3,"",IF(ISBLANK(J450),IF('Настройки'!$B$9="Нулевой спрос",0,""),IF(J450&lt;0,IF('Настройки'!$B$10="Исключить","",IF('Настройки'!$B$10="Абсолютные значения",ABS(J450),J450)),J450)))</x:f>
      </x:c>
      <x:c r="BN450" s="50" t="str">
        <x:f>IF(6&gt;'Настройки'!$B$3,"",IF(ISBLANK(K450),IF('Настройки'!$B$9="Нулевой спрос",0,""),IF(K450&lt;0,IF('Настройки'!$B$10="Исключить","",IF('Настройки'!$B$10="Абсолютные значения",ABS(K450),K450)),K450)))</x:f>
      </x:c>
      <x:c r="BO450" s="50" t="str">
        <x:f>IF(7&gt;'Настройки'!$B$3,"",IF(ISBLANK(L450),IF('Настройки'!$B$9="Нулевой спрос",0,""),IF(L450&lt;0,IF('Настройки'!$B$10="Исключить","",IF('Настройки'!$B$10="Абсолютные значения",ABS(L450),L450)),L450)))</x:f>
      </x:c>
      <x:c r="BP450" s="50" t="str">
        <x:f>IF(8&gt;'Настройки'!$B$3,"",IF(ISBLANK(M450),IF('Настройки'!$B$9="Нулевой спрос",0,""),IF(M450&lt;0,IF('Настройки'!$B$10="Исключить","",IF('Настройки'!$B$10="Абсолютные значения",ABS(M450),M450)),M450)))</x:f>
      </x:c>
      <x:c r="BQ450" s="50" t="str">
        <x:f>IF(9&gt;'Настройки'!$B$3,"",IF(ISBLANK(N450),IF('Настройки'!$B$9="Нулевой спрос",0,""),IF(N450&lt;0,IF('Настройки'!$B$10="Исключить","",IF('Настройки'!$B$10="Абсолютные значения",ABS(N450),N450)),N450)))</x:f>
      </x:c>
      <x:c r="BR450" s="50" t="str">
        <x:f>IF(10&gt;'Настройки'!$B$3,"",IF(ISBLANK(O450),IF('Настройки'!$B$9="Нулевой спрос",0,""),IF(O450&lt;0,IF('Настройки'!$B$10="Исключить","",IF('Настройки'!$B$10="Абсолютные значения",ABS(O450),O450)),O450)))</x:f>
      </x:c>
      <x:c r="BS450" s="50" t="str">
        <x:f>IF(11&gt;'Настройки'!$B$3,"",IF(ISBLANK(P450),IF('Настройки'!$B$9="Нулевой спрос",0,""),IF(P450&lt;0,IF('Настройки'!$B$10="Исключить","",IF('Настройки'!$B$10="Абсолютные значения",ABS(P450),P450)),P450)))</x:f>
      </x:c>
      <x:c r="BT450" s="50" t="str">
        <x:f>IF(12&gt;'Настройки'!$B$3,"",IF(ISBLANK(Q450),IF('Настройки'!$B$9="Нулевой спрос",0,""),IF(Q450&lt;0,IF('Настройки'!$B$10="Исключить","",IF('Настройки'!$B$10="Абсолютные значения",ABS(Q450),Q450)),Q450)))</x:f>
      </x:c>
      <x:c r="BU450" s="50" t="str">
        <x:f>IF(13&gt;'Настройки'!$B$3,"",IF(ISBLANK(R450),IF('Настройки'!$B$9="Нулевой спрос",0,""),IF(R450&lt;0,IF('Настройки'!$B$10="Исключить","",IF('Настройки'!$B$10="Абсолютные значения",ABS(R450),R450)),R450)))</x:f>
      </x:c>
      <x:c r="BV450" s="50" t="str">
        <x:f>IF(14&gt;'Настройки'!$B$3,"",IF(ISBLANK(S450),IF('Настройки'!$B$9="Нулевой спрос",0,""),IF(S450&lt;0,IF('Настройки'!$B$10="Исключить","",IF('Настройки'!$B$10="Абсолютные значения",ABS(S450),S450)),S450)))</x:f>
      </x:c>
      <x:c r="BW450" s="50" t="str">
        <x:f>IF(15&gt;'Настройки'!$B$3,"",IF(ISBLANK(T450),IF('Настройки'!$B$9="Нулевой спрос",0,""),IF(T450&lt;0,IF('Настройки'!$B$10="Исключить","",IF('Настройки'!$B$10="Абсолютные значения",ABS(T450),T450)),T450)))</x:f>
      </x:c>
      <x:c r="BX450" s="50" t="str">
        <x:f>IF(16&gt;'Настройки'!$B$3,"",IF(ISBLANK(U450),IF('Настройки'!$B$9="Нулевой спрос",0,""),IF(U450&lt;0,IF('Настройки'!$B$10="Исключить","",IF('Настройки'!$B$10="Абсолютные значения",ABS(U450),U450)),U450)))</x:f>
      </x:c>
      <x:c r="BY450" s="50" t="str">
        <x:f>IF(17&gt;'Настройки'!$B$3,"",IF(ISBLANK(V450),IF('Настройки'!$B$9="Нулевой спрос",0,""),IF(V450&lt;0,IF('Настройки'!$B$10="Исключить","",IF('Настройки'!$B$10="Абсолютные значения",ABS(V450),V450)),V450)))</x:f>
      </x:c>
      <x:c r="BZ450" s="50" t="str">
        <x:f>IF(18&gt;'Настройки'!$B$3,"",IF(ISBLANK(W450),IF('Настройки'!$B$9="Нулевой спрос",0,""),IF(W450&lt;0,IF('Настройки'!$B$10="Исключить","",IF('Настройки'!$B$10="Абсолютные значения",ABS(W450),W450)),W450)))</x:f>
      </x:c>
      <x:c r="CA450" s="50" t="str">
        <x:f>IF(19&gt;'Настройки'!$B$3,"",IF(ISBLANK(X450),IF('Настройки'!$B$9="Нулевой спрос",0,""),IF(X450&lt;0,IF('Настройки'!$B$10="Исключить","",IF('Настройки'!$B$10="Абсолютные значения",ABS(X450),X450)),X450)))</x:f>
      </x:c>
      <x:c r="CB450" s="50" t="str">
        <x:f>IF(20&gt;'Настройки'!$B$3,"",IF(ISBLANK(Y450),IF('Настройки'!$B$9="Нулевой спрос",0,""),IF(Y450&lt;0,IF('Настройки'!$B$10="Исключить","",IF('Настройки'!$B$10="Абсолютные значения",ABS(Y450),Y450)),Y450)))</x:f>
      </x:c>
      <x:c r="CC450" s="50" t="str">
        <x:f>IF(21&gt;'Настройки'!$B$3,"",IF(ISBLANK(Z450),IF('Настройки'!$B$9="Нулевой спрос",0,""),IF(Z450&lt;0,IF('Настройки'!$B$10="Исключить","",IF('Настройки'!$B$10="Абсолютные значения",ABS(Z450),Z450)),Z450)))</x:f>
      </x:c>
      <x:c r="CD450" s="50" t="str">
        <x:f>IF(22&gt;'Настройки'!$B$3,"",IF(ISBLANK(AA450),IF('Настройки'!$B$9="Нулевой спрос",0,""),IF(AA450&lt;0,IF('Настройки'!$B$10="Исключить","",IF('Настройки'!$B$10="Абсолютные значения",ABS(AA450),AA450)),AA450)))</x:f>
      </x:c>
      <x:c r="CE450" s="50" t="str">
        <x:f>IF(23&gt;'Настройки'!$B$3,"",IF(ISBLANK(AB450),IF('Настройки'!$B$9="Нулевой спрос",0,""),IF(AB450&lt;0,IF('Настройки'!$B$10="Исключить","",IF('Настройки'!$B$10="Абсолютные значения",ABS(AB450),AB450)),AB450)))</x:f>
      </x:c>
      <x:c r="CF450" s="50" t="str">
        <x:f>IF(24&gt;'Настройки'!$B$3,"",IF(ISBLANK(AC450),IF('Настройки'!$B$9="Нулевой спрос",0,""),IF(AC450&lt;0,IF('Настройки'!$B$10="Исключить","",IF('Настройки'!$B$10="Абсолютные значения",ABS(AC450),AC450)),AC450)))</x:f>
      </x:c>
      <x:c r="CG450" s="50" t="str">
        <x:f>IF(25&gt;'Настройки'!$B$3,"",IF(ISBLANK(AD450),IF('Настройки'!$B$9="Нулевой спрос",0,""),IF(AD450&lt;0,IF('Настройки'!$B$10="Исключить","",IF('Настройки'!$B$10="Абсолютные значения",ABS(AD450),AD450)),AD450)))</x:f>
      </x:c>
      <x:c r="CH450" s="50" t="str">
        <x:f>IF(26&gt;'Настройки'!$B$3,"",IF(ISBLANK(AE450),IF('Настройки'!$B$9="Нулевой спрос",0,""),IF(AE450&lt;0,IF('Настройки'!$B$10="Исключить","",IF('Настройки'!$B$10="Абсолютные значения",ABS(AE450),AE450)),AE450)))</x:f>
      </x:c>
      <x:c r="CI450" s="50" t="str">
        <x:f>IF(27&gt;'Настройки'!$B$3,"",IF(ISBLANK(AF450),IF('Настройки'!$B$9="Нулевой спрос",0,""),IF(AF450&lt;0,IF('Настройки'!$B$10="Исключить","",IF('Настройки'!$B$10="Абсолютные значения",ABS(AF450),AF450)),AF450)))</x:f>
      </x:c>
      <x:c r="CJ450" s="50" t="str">
        <x:f>IF(28&gt;'Настройки'!$B$3,"",IF(ISBLANK(AG450),IF('Настройки'!$B$9="Нулевой спрос",0,""),IF(AG450&lt;0,IF('Настройки'!$B$10="Исключить","",IF('Настройки'!$B$10="Абсолютные значения",ABS(AG450),AG450)),AG450)))</x:f>
      </x:c>
      <x:c r="CK450" s="50" t="str">
        <x:f>IF(29&gt;'Настройки'!$B$3,"",IF(ISBLANK(AH450),IF('Настройки'!$B$9="Нулевой спрос",0,""),IF(AH450&lt;0,IF('Настройки'!$B$10="Исключить","",IF('Настройки'!$B$10="Абсолютные значения",ABS(AH450),AH450)),AH450)))</x:f>
      </x:c>
      <x:c r="CL450" s="50" t="str">
        <x:f>IF(30&gt;'Настройки'!$B$3,"",IF(ISBLANK(AI450),IF('Настройки'!$B$9="Нулевой спрос",0,""),IF(AI450&lt;0,IF('Настройки'!$B$10="Исключить","",IF('Настройки'!$B$10="Абсолютные значения",ABS(AI450),AI450)),AI450)))</x:f>
      </x:c>
      <x:c r="CM450" s="50" t="str">
        <x:f>IF(31&gt;'Настройки'!$B$3,"",IF(ISBLANK(AJ450),IF('Настройки'!$B$9="Нулевой спрос",0,""),IF(AJ450&lt;0,IF('Настройки'!$B$10="Исключить","",IF('Настройки'!$B$10="Абсолютные значения",ABS(AJ450),AJ450)),AJ450)))</x:f>
      </x:c>
      <x:c r="CN450" s="50" t="str">
        <x:f>IF(32&gt;'Настройки'!$B$3,"",IF(ISBLANK(AK450),IF('Настройки'!$B$9="Нулевой спрос",0,""),IF(AK450&lt;0,IF('Настройки'!$B$10="Исключить","",IF('Настройки'!$B$10="Абсолютные значения",ABS(AK450),AK450)),AK450)))</x:f>
      </x:c>
      <x:c r="CO450" s="50" t="str">
        <x:f>IF(33&gt;'Настройки'!$B$3,"",IF(ISBLANK(AL450),IF('Настройки'!$B$9="Нулевой спрос",0,""),IF(AL450&lt;0,IF('Настройки'!$B$10="Исключить","",IF('Настройки'!$B$10="Абсолютные значения",ABS(AL450),AL450)),AL450)))</x:f>
      </x:c>
      <x:c r="CP450" s="50" t="str">
        <x:f>IF(34&gt;'Настройки'!$B$3,"",IF(ISBLANK(AM450),IF('Настройки'!$B$9="Нулевой спрос",0,""),IF(AM450&lt;0,IF('Настройки'!$B$10="Исключить","",IF('Настройки'!$B$10="Абсолютные значения",ABS(AM450),AM450)),AM450)))</x:f>
      </x:c>
      <x:c r="CQ450" s="50" t="str">
        <x:f>IF(35&gt;'Настройки'!$B$3,"",IF(ISBLANK(AN450),IF('Настройки'!$B$9="Нулевой спрос",0,""),IF(AN450&lt;0,IF('Настройки'!$B$10="Исключить","",IF('Настройки'!$B$10="Абсолютные значения",ABS(AN450),AN450)),AN450)))</x:f>
      </x:c>
      <x:c r="CR450" s="50" t="str">
        <x:f>IF(36&gt;'Настройки'!$B$3,"",IF(ISBLANK(AO450),IF('Настройки'!$B$9="Нулевой спрос",0,""),IF(AO450&lt;0,IF('Настройки'!$B$10="Исключить","",IF('Настройки'!$B$10="Абсолютные значения",ABS(AO450),AO450)),AO450)))</x:f>
      </x:c>
      <x:c r="CS450" s="50" t="str">
        <x:f>IF(OR(1&gt;'Настройки'!$B$3,ISBLANK(BI450),BI450=0),"",BI450)</x:f>
      </x:c>
      <x:c r="CT450" s="50" t="str">
        <x:f>IF(OR(2&gt;'Настройки'!$B$3,ISBLANK(BJ450),BJ450=0),"",BJ450)</x:f>
      </x:c>
      <x:c r="CU450" s="50" t="str">
        <x:f>IF(OR(3&gt;'Настройки'!$B$3,ISBLANK(BK450),BK450=0),"",BK450)</x:f>
      </x:c>
      <x:c r="CV450" s="50" t="str">
        <x:f>IF(OR(4&gt;'Настройки'!$B$3,ISBLANK(BL450),BL450=0),"",BL450)</x:f>
      </x:c>
      <x:c r="CW450" s="50" t="str">
        <x:f>IF(OR(5&gt;'Настройки'!$B$3,ISBLANK(BM450),BM450=0),"",BM450)</x:f>
      </x:c>
      <x:c r="CX450" s="50" t="str">
        <x:f>IF(OR(6&gt;'Настройки'!$B$3,ISBLANK(BN450),BN450=0),"",BN450)</x:f>
      </x:c>
      <x:c r="CY450" s="50" t="str">
        <x:f>IF(OR(7&gt;'Настройки'!$B$3,ISBLANK(BO450),BO450=0),"",BO450)</x:f>
      </x:c>
      <x:c r="CZ450" s="50" t="str">
        <x:f>IF(OR(8&gt;'Настройки'!$B$3,ISBLANK(BP450),BP450=0),"",BP450)</x:f>
      </x:c>
      <x:c r="DA450" s="50" t="str">
        <x:f>IF(OR(9&gt;'Настройки'!$B$3,ISBLANK(BQ450),BQ450=0),"",BQ450)</x:f>
      </x:c>
      <x:c r="DB450" s="50" t="str">
        <x:f>IF(OR(10&gt;'Настройки'!$B$3,ISBLANK(BR450),BR450=0),"",BR450)</x:f>
      </x:c>
      <x:c r="DC450" s="50" t="str">
        <x:f>IF(OR(11&gt;'Настройки'!$B$3,ISBLANK(BS450),BS450=0),"",BS450)</x:f>
      </x:c>
      <x:c r="DD450" s="50" t="str">
        <x:f>IF(OR(12&gt;'Настройки'!$B$3,ISBLANK(BT450),BT450=0),"",BT450)</x:f>
      </x:c>
      <x:c r="DE450" s="50" t="str">
        <x:f>IF(OR(13&gt;'Настройки'!$B$3,ISBLANK(BU450),BU450=0),"",BU450)</x:f>
      </x:c>
      <x:c r="DF450" s="50" t="str">
        <x:f>IF(OR(14&gt;'Настройки'!$B$3,ISBLANK(BV450),BV450=0),"",BV450)</x:f>
      </x:c>
      <x:c r="DG450" s="50" t="str">
        <x:f>IF(OR(15&gt;'Настройки'!$B$3,ISBLANK(BW450),BW450=0),"",BW450)</x:f>
      </x:c>
      <x:c r="DH450" s="50" t="str">
        <x:f>IF(OR(16&gt;'Настройки'!$B$3,ISBLANK(BX450),BX450=0),"",BX450)</x:f>
      </x:c>
      <x:c r="DI450" s="50" t="str">
        <x:f>IF(OR(17&gt;'Настройки'!$B$3,ISBLANK(BY450),BY450=0),"",BY450)</x:f>
      </x:c>
      <x:c r="DJ450" s="50" t="str">
        <x:f>IF(OR(18&gt;'Настройки'!$B$3,ISBLANK(BZ450),BZ450=0),"",BZ450)</x:f>
      </x:c>
      <x:c r="DK450" s="50" t="str">
        <x:f>IF(OR(19&gt;'Настройки'!$B$3,ISBLANK(CA450),CA450=0),"",CA450)</x:f>
      </x:c>
      <x:c r="DL450" s="50" t="str">
        <x:f>IF(OR(20&gt;'Настройки'!$B$3,ISBLANK(CB450),CB450=0),"",CB450)</x:f>
      </x:c>
      <x:c r="DM450" s="50" t="str">
        <x:f>IF(OR(21&gt;'Настройки'!$B$3,ISBLANK(CC450),CC450=0),"",CC450)</x:f>
      </x:c>
      <x:c r="DN450" s="50" t="str">
        <x:f>IF(OR(22&gt;'Настройки'!$B$3,ISBLANK(CD450),CD450=0),"",CD450)</x:f>
      </x:c>
      <x:c r="DO450" s="50" t="str">
        <x:f>IF(OR(23&gt;'Настройки'!$B$3,ISBLANK(CE450),CE450=0),"",CE450)</x:f>
      </x:c>
      <x:c r="DP450" s="50" t="str">
        <x:f>IF(OR(24&gt;'Настройки'!$B$3,ISBLANK(CF450),CF450=0),"",CF450)</x:f>
      </x:c>
      <x:c r="DQ450" s="50" t="str">
        <x:f>IF(OR(25&gt;'Настройки'!$B$3,ISBLANK(CG450),CG450=0),"",CG450)</x:f>
      </x:c>
      <x:c r="DR450" s="50" t="str">
        <x:f>IF(OR(26&gt;'Настройки'!$B$3,ISBLANK(CH450),CH450=0),"",CH450)</x:f>
      </x:c>
      <x:c r="DS450" s="50" t="str">
        <x:f>IF(OR(27&gt;'Настройки'!$B$3,ISBLANK(CI450),CI450=0),"",CI450)</x:f>
      </x:c>
      <x:c r="DT450" s="50" t="str">
        <x:f>IF(OR(28&gt;'Настройки'!$B$3,ISBLANK(CJ450),CJ450=0),"",CJ450)</x:f>
      </x:c>
      <x:c r="DU450" s="50" t="str">
        <x:f>IF(OR(29&gt;'Настройки'!$B$3,ISBLANK(CK450),CK450=0),"",CK450)</x:f>
      </x:c>
      <x:c r="DV450" s="50" t="str">
        <x:f>IF(OR(30&gt;'Настройки'!$B$3,ISBLANK(CL450),CL450=0),"",CL450)</x:f>
      </x:c>
      <x:c r="DW450" s="50" t="str">
        <x:f>IF(OR(31&gt;'Настройки'!$B$3,ISBLANK(CM450),CM450=0),"",CM450)</x:f>
      </x:c>
      <x:c r="DX450" s="50" t="str">
        <x:f>IF(OR(32&gt;'Настройки'!$B$3,ISBLANK(CN450),CN450=0),"",CN450)</x:f>
      </x:c>
      <x:c r="DY450" s="50" t="str">
        <x:f>IF(OR(33&gt;'Настройки'!$B$3,ISBLANK(CO450),CO450=0),"",CO450)</x:f>
      </x:c>
      <x:c r="DZ450" s="50" t="str">
        <x:f>IF(OR(34&gt;'Настройки'!$B$3,ISBLANK(CP450),CP450=0),"",CP450)</x:f>
      </x:c>
      <x:c r="EA450" s="50" t="str">
        <x:f>IF(OR(35&gt;'Настройки'!$B$3,ISBLANK(CQ450),CQ450=0),"",CQ450)</x:f>
      </x:c>
      <x:c r="EB450" s="50" t="str">
        <x:f>IF(OR(36&gt;'Настройки'!$B$3,ISBLANK(CR450),CR450=0),"",CR450)</x:f>
      </x:c>
      <x:c r="EC450" s="50" t="str">
        <x:f>IF(A450="","",IF(OR(BB450="AZ",BB450="BZ"),10000+ROW(),IF(AZ450&gt;'Настройки'!$B$11,20000+ROW(),IF(BF450&lt;&gt;"Обычный",30000+ROW(),IF(AX450&lt;=0,40000+ROW(),"")))))</x:f>
      </x:c>
      <x:c r="ED450" s="50" t="str">
        <x:f>IF(EC450="","",COUNTIFS($EC$2:$EC$1001,"&gt;0",$EC$2:$EC$1001,"&lt;"&amp;EC450)+1)</x:f>
      </x:c>
    </x:row>
    <x:row r="451">
      <x:c r="A451" s="115"/>
      <x:c r="B451" s="115"/>
      <x:c r="C451" s="115"/>
      <x:c r="D451" s="118"/>
      <x:c r="E451" s="118"/>
      <x:c r="F451" s="118"/>
      <x:c r="G451" s="118"/>
      <x:c r="H451" s="118"/>
      <x:c r="I451" s="118"/>
      <x:c r="J451" s="118"/>
      <x:c r="K451" s="118"/>
      <x:c r="L451" s="118"/>
      <x:c r="M451" s="118"/>
      <x:c r="N451" s="118"/>
      <x:c r="O451" s="118"/>
      <x:c r="P451" s="118"/>
      <x:c r="Q451" s="118"/>
      <x:c r="R451" s="118"/>
      <x:c r="S451" s="118"/>
      <x:c r="T451" s="118"/>
      <x:c r="U451" s="118"/>
      <x:c r="V451" s="118"/>
      <x:c r="W451" s="118"/>
      <x:c r="X451" s="118"/>
      <x:c r="Y451" s="118"/>
      <x:c r="Z451" s="118"/>
      <x:c r="AA451" s="118"/>
      <x:c r="AB451" s="118"/>
      <x:c r="AC451" s="118"/>
      <x:c r="AD451" s="118"/>
      <x:c r="AE451" s="118"/>
      <x:c r="AF451" s="118"/>
      <x:c r="AG451" s="118"/>
      <x:c r="AH451" s="118"/>
      <x:c r="AI451" s="118"/>
      <x:c r="AJ451" s="118"/>
      <x:c r="AK451" s="118"/>
      <x:c r="AL451" s="118"/>
      <x:c r="AM451" s="118"/>
      <x:c r="AN451" s="118"/>
      <x:c r="AO451" s="118"/>
      <x:c r="AP451" s="115"/>
      <x:c r="AQ451" s="49" t="str">
        <x:f>IF(A451="","",COUNT(BI451:INDEX(BI451:CR451,1,'Настройки'!$B$3)))</x:f>
      </x:c>
      <x:c r="AR451" s="49" t="str">
        <x:f>IF(A451="","",SUM(BI451:INDEX(BI451:CR451,1,'Настройки'!$B$3)))</x:f>
      </x:c>
      <x:c r="AS451" s="58" t="str">
        <x:f>IF(A451="","",IF('Настройки'!$B$4="Стоимость потребления",AR451*D451,IF('Настройки'!$B$4="Количество",AR451,E451)))</x:f>
      </x:c>
      <x:c r="AT451" s="61" t="str">
        <x:f>IF(OR(A451="",AS451&lt;0,SUM($AS$2:$AS$1001)&lt;=0),"",AS451/SUM($AS$2:$AS$1001))</x:f>
      </x:c>
      <x:c r="AU451" s="61" t="str">
        <x:f>IF(OR(A451="",AS451&lt;0,SUM($AS$2:$AS$1001)&lt;=0),"",SUMIFS($AS$2:$AS$1001,$AS$2:$AS$1001,"&gt;"&amp;AS451)/SUM($AS$2:$AS$1001))</x:f>
      </x:c>
      <x:c r="AV451" s="61" t="str">
        <x:f>IF(OR(A451="",AS451&lt;0,SUM($AS$2:$AS$1001)&lt;=0),"",SUMIFS($AS$2:$AS$1001,$AS$2:$AS$1001,"&gt;="&amp;AS451)/SUM($AS$2:$AS$1001))</x:f>
      </x:c>
      <x:c r="AW451" s="49" t="str">
        <x:f>IF(A451="","",IF(SUM($AS$2:$AS$1001)&lt;=0,"Не определён",IF(AS451&lt;0,"Исключение",IF(AU451&lt;'Настройки'!$B$5,"A",IF(AU451&lt;'Настройки'!$B$6,"B","C")))))</x:f>
      </x:c>
      <x:c r="AX451" s="58" t="str">
        <x:f>IF(A451="","",IF(AQ451=0,"",AVERAGE(BI451:INDEX(BI451:CR451,1,'Настройки'!$B$3))))</x:f>
      </x:c>
      <x:c r="AY451" s="58" t="str">
        <x:f>IF(OR(A451="",AQ451=0),"",STDEVP(BI451:INDEX(BI451:CR451,1,'Настройки'!$B$3)))</x:f>
      </x:c>
      <x:c r="AZ451" s="61" t="str">
        <x:f>IF(OR(A451="",AQ451&lt;'Настройки'!$B$12,AX451&lt;=0,AND('Настройки'!$B$10="Блокировать",COUNTIF(F451:INDEX(F451:AO451,1,'Настройки'!$B$3),"&lt;0")&gt;0)),"",AY451/ABS(AX451))</x:f>
      </x:c>
      <x:c r="BA451" s="49" t="str">
        <x:f>IF(A451="","",IF(AND('Настройки'!$B$10="Блокировать",COUNTIF(F451:INDEX(F451:AO451,1,'Настройки'!$B$3),"&lt;0")&gt;0),"Не определён",IF(AQ451&lt;'Настройки'!$B$12,"Не определён",IF(AX451=0,"Нет спроса",IF(AX451&lt;0,"Не определён",IF(AZ451&lt;='Настройки'!$B$7,"X",IF(AZ451&lt;='Настройки'!$B$8,"Y","Z")))))))</x:f>
      </x:c>
      <x:c r="BB451" s="49" t="str">
        <x:f>IF(OR(A451="",LEN(AW451)&lt;&gt;1,LEN(BA451)&lt;&gt;1),"",AW451&amp;BA451)</x:f>
      </x:c>
      <x:c r="BC451" s="61" t="str">
        <x:f>IF(OR(A451="",AQ451=0),"",(COUNT(BI451:INDEX(BI451:CR451,1,'Настройки'!$B$3))-COUNT(CS451:INDEX(CS451:EB451,1,'Настройки'!$B$3)))/AQ451)</x:f>
      </x:c>
      <x:c r="BD451" s="64" t="str">
        <x:f>IF(OR(A451="",COUNT(CS451:INDEX(CS451:EB451,1,'Настройки'!$B$3))=0),"",AQ451/COUNT(CS451:INDEX(CS451:EB451,1,'Настройки'!$B$3)))</x:f>
      </x:c>
      <x:c r="BE451" s="64" t="str">
        <x:f>IF(OR(A451="",COUNT(CS451:INDEX(CS451:EB451,1,'Настройки'!$B$3))=0),"",IF(AVERAGE(CS451:INDEX(CS451:EB451,1,'Настройки'!$B$3))=0,"",(STDEVP(CS451:INDEX(CS451:EB451,1,'Настройки'!$B$3))/ABS(AVERAGE(CS451:INDEX(CS451:EB451,1,'Настройки'!$B$3))))^2))</x:f>
      </x:c>
      <x:c r="BF451" s="49" t="str">
        <x:f>IF(A451="","",IF(AQ451&lt;3,"Недостаточно",IF(AQ451&lt;6,"Предварительный","Обычный")))</x:f>
      </x:c>
      <x:c r="BG451" s="49" t="str">
        <x:f>IF(A451="","",IF(COUNTIF(F451:INDEX(F451:AO451,1,'Настройки'!$B$3),"&lt;0")&gt;0,IF('Настройки'!$B$10="Блокировать","Отрицательный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"),"")&amp;IF(AQ451&lt;3,"Недостаточно истории. ",IF(AQ451&lt;6,"Предварительная классификация. ",""))&amp;IF(AX451=0,"Нет спроса за горизонт. ","")&amp;IF(AZ451&gt;'Настройки'!$B$11,"Экстремальная вариативность. ",""))</x:f>
      </x:c>
      <x:c r="BH451" s="49" t="str">
        <x:f>IF(A451="","",IFERROR(VLOOKUP(BB451,'Настройки'!$D$3:$E$11,2,FALSE),"Сначала проверьте исходные данные и историю спроса.")&amp;" Уточните срок поставки, MOQ и критичность.")</x:f>
      </x:c>
      <x:c r="BI451" s="50" t="str">
        <x:f>IF(1&gt;'Настройки'!$B$3,"",IF(ISBLANK(F451),IF('Настройки'!$B$9="Нулевой спрос",0,""),IF(F451&lt;0,IF('Настройки'!$B$10="Исключить","",IF('Настройки'!$B$10="Абсолютные значения",ABS(F451),F451)),F451)))</x:f>
      </x:c>
      <x:c r="BJ451" s="50" t="str">
        <x:f>IF(2&gt;'Настройки'!$B$3,"",IF(ISBLANK(G451),IF('Настройки'!$B$9="Нулевой спрос",0,""),IF(G451&lt;0,IF('Настройки'!$B$10="Исключить","",IF('Настройки'!$B$10="Абсолютные значения",ABS(G451),G451)),G451)))</x:f>
      </x:c>
      <x:c r="BK451" s="50" t="str">
        <x:f>IF(3&gt;'Настройки'!$B$3,"",IF(ISBLANK(H451),IF('Настройки'!$B$9="Нулевой спрос",0,""),IF(H451&lt;0,IF('Настройки'!$B$10="Исключить","",IF('Настройки'!$B$10="Абсолютные значения",ABS(H451),H451)),H451)))</x:f>
      </x:c>
      <x:c r="BL451" s="50" t="str">
        <x:f>IF(4&gt;'Настройки'!$B$3,"",IF(ISBLANK(I451),IF('Настройки'!$B$9="Нулевой спрос",0,""),IF(I451&lt;0,IF('Настройки'!$B$10="Исключить","",IF('Настройки'!$B$10="Абсолютные значения",ABS(I451),I451)),I451)))</x:f>
      </x:c>
      <x:c r="BM451" s="50" t="str">
        <x:f>IF(5&gt;'Настройки'!$B$3,"",IF(ISBLANK(J451),IF('Настройки'!$B$9="Нулевой спрос",0,""),IF(J451&lt;0,IF('Настройки'!$B$10="Исключить","",IF('Настройки'!$B$10="Абсолютные значения",ABS(J451),J451)),J451)))</x:f>
      </x:c>
      <x:c r="BN451" s="50" t="str">
        <x:f>IF(6&gt;'Настройки'!$B$3,"",IF(ISBLANK(K451),IF('Настройки'!$B$9="Нулевой спрос",0,""),IF(K451&lt;0,IF('Настройки'!$B$10="Исключить","",IF('Настройки'!$B$10="Абсолютные значения",ABS(K451),K451)),K451)))</x:f>
      </x:c>
      <x:c r="BO451" s="50" t="str">
        <x:f>IF(7&gt;'Настройки'!$B$3,"",IF(ISBLANK(L451),IF('Настройки'!$B$9="Нулевой спрос",0,""),IF(L451&lt;0,IF('Настройки'!$B$10="Исключить","",IF('Настройки'!$B$10="Абсолютные значения",ABS(L451),L451)),L451)))</x:f>
      </x:c>
      <x:c r="BP451" s="50" t="str">
        <x:f>IF(8&gt;'Настройки'!$B$3,"",IF(ISBLANK(M451),IF('Настройки'!$B$9="Нулевой спрос",0,""),IF(M451&lt;0,IF('Настройки'!$B$10="Исключить","",IF('Настройки'!$B$10="Абсолютные значения",ABS(M451),M451)),M451)))</x:f>
      </x:c>
      <x:c r="BQ451" s="50" t="str">
        <x:f>IF(9&gt;'Настройки'!$B$3,"",IF(ISBLANK(N451),IF('Настройки'!$B$9="Нулевой спрос",0,""),IF(N451&lt;0,IF('Настройки'!$B$10="Исключить","",IF('Настройки'!$B$10="Абсолютные значения",ABS(N451),N451)),N451)))</x:f>
      </x:c>
      <x:c r="BR451" s="50" t="str">
        <x:f>IF(10&gt;'Настройки'!$B$3,"",IF(ISBLANK(O451),IF('Настройки'!$B$9="Нулевой спрос",0,""),IF(O451&lt;0,IF('Настройки'!$B$10="Исключить","",IF('Настройки'!$B$10="Абсолютные значения",ABS(O451),O451)),O451)))</x:f>
      </x:c>
      <x:c r="BS451" s="50" t="str">
        <x:f>IF(11&gt;'Настройки'!$B$3,"",IF(ISBLANK(P451),IF('Настройки'!$B$9="Нулевой спрос",0,""),IF(P451&lt;0,IF('Настройки'!$B$10="Исключить","",IF('Настройки'!$B$10="Абсолютные значения",ABS(P451),P451)),P451)))</x:f>
      </x:c>
      <x:c r="BT451" s="50" t="str">
        <x:f>IF(12&gt;'Настройки'!$B$3,"",IF(ISBLANK(Q451),IF('Настройки'!$B$9="Нулевой спрос",0,""),IF(Q451&lt;0,IF('Настройки'!$B$10="Исключить","",IF('Настройки'!$B$10="Абсолютные значения",ABS(Q451),Q451)),Q451)))</x:f>
      </x:c>
      <x:c r="BU451" s="50" t="str">
        <x:f>IF(13&gt;'Настройки'!$B$3,"",IF(ISBLANK(R451),IF('Настройки'!$B$9="Нулевой спрос",0,""),IF(R451&lt;0,IF('Настройки'!$B$10="Исключить","",IF('Настройки'!$B$10="Абсолютные значения",ABS(R451),R451)),R451)))</x:f>
      </x:c>
      <x:c r="BV451" s="50" t="str">
        <x:f>IF(14&gt;'Настройки'!$B$3,"",IF(ISBLANK(S451),IF('Настройки'!$B$9="Нулевой спрос",0,""),IF(S451&lt;0,IF('Настройки'!$B$10="Исключить","",IF('Настройки'!$B$10="Абсолютные значения",ABS(S451),S451)),S451)))</x:f>
      </x:c>
      <x:c r="BW451" s="50" t="str">
        <x:f>IF(15&gt;'Настройки'!$B$3,"",IF(ISBLANK(T451),IF('Настройки'!$B$9="Нулевой спрос",0,""),IF(T451&lt;0,IF('Настройки'!$B$10="Исключить","",IF('Настройки'!$B$10="Абсолютные значения",ABS(T451),T451)),T451)))</x:f>
      </x:c>
      <x:c r="BX451" s="50" t="str">
        <x:f>IF(16&gt;'Настройки'!$B$3,"",IF(ISBLANK(U451),IF('Настройки'!$B$9="Нулевой спрос",0,""),IF(U451&lt;0,IF('Настройки'!$B$10="Исключить","",IF('Настройки'!$B$10="Абсолютные значения",ABS(U451),U451)),U451)))</x:f>
      </x:c>
      <x:c r="BY451" s="50" t="str">
        <x:f>IF(17&gt;'Настройки'!$B$3,"",IF(ISBLANK(V451),IF('Настройки'!$B$9="Нулевой спрос",0,""),IF(V451&lt;0,IF('Настройки'!$B$10="Исключить","",IF('Настройки'!$B$10="Абсолютные значения",ABS(V451),V451)),V451)))</x:f>
      </x:c>
      <x:c r="BZ451" s="50" t="str">
        <x:f>IF(18&gt;'Настройки'!$B$3,"",IF(ISBLANK(W451),IF('Настройки'!$B$9="Нулевой спрос",0,""),IF(W451&lt;0,IF('Настройки'!$B$10="Исключить","",IF('Настройки'!$B$10="Абсолютные значения",ABS(W451),W451)),W451)))</x:f>
      </x:c>
      <x:c r="CA451" s="50" t="str">
        <x:f>IF(19&gt;'Настройки'!$B$3,"",IF(ISBLANK(X451),IF('Настройки'!$B$9="Нулевой спрос",0,""),IF(X451&lt;0,IF('Настройки'!$B$10="Исключить","",IF('Настройки'!$B$10="Абсолютные значения",ABS(X451),X451)),X451)))</x:f>
      </x:c>
      <x:c r="CB451" s="50" t="str">
        <x:f>IF(20&gt;'Настройки'!$B$3,"",IF(ISBLANK(Y451),IF('Настройки'!$B$9="Нулевой спрос",0,""),IF(Y451&lt;0,IF('Настройки'!$B$10="Исключить","",IF('Настройки'!$B$10="Абсолютные значения",ABS(Y451),Y451)),Y451)))</x:f>
      </x:c>
      <x:c r="CC451" s="50" t="str">
        <x:f>IF(21&gt;'Настройки'!$B$3,"",IF(ISBLANK(Z451),IF('Настройки'!$B$9="Нулевой спрос",0,""),IF(Z451&lt;0,IF('Настройки'!$B$10="Исключить","",IF('Настройки'!$B$10="Абсолютные значения",ABS(Z451),Z451)),Z451)))</x:f>
      </x:c>
      <x:c r="CD451" s="50" t="str">
        <x:f>IF(22&gt;'Настройки'!$B$3,"",IF(ISBLANK(AA451),IF('Настройки'!$B$9="Нулевой спрос",0,""),IF(AA451&lt;0,IF('Настройки'!$B$10="Исключить","",IF('Настройки'!$B$10="Абсолютные значения",ABS(AA451),AA451)),AA451)))</x:f>
      </x:c>
      <x:c r="CE451" s="50" t="str">
        <x:f>IF(23&gt;'Настройки'!$B$3,"",IF(ISBLANK(AB451),IF('Настройки'!$B$9="Нулевой спрос",0,""),IF(AB451&lt;0,IF('Настройки'!$B$10="Исключить","",IF('Настройки'!$B$10="Абсолютные значения",ABS(AB451),AB451)),AB451)))</x:f>
      </x:c>
      <x:c r="CF451" s="50" t="str">
        <x:f>IF(24&gt;'Настройки'!$B$3,"",IF(ISBLANK(AC451),IF('Настройки'!$B$9="Нулевой спрос",0,""),IF(AC451&lt;0,IF('Настройки'!$B$10="Исключить","",IF('Настройки'!$B$10="Абсолютные значения",ABS(AC451),AC451)),AC451)))</x:f>
      </x:c>
      <x:c r="CG451" s="50" t="str">
        <x:f>IF(25&gt;'Настройки'!$B$3,"",IF(ISBLANK(AD451),IF('Настройки'!$B$9="Нулевой спрос",0,""),IF(AD451&lt;0,IF('Настройки'!$B$10="Исключить","",IF('Настройки'!$B$10="Абсолютные значения",ABS(AD451),AD451)),AD451)))</x:f>
      </x:c>
      <x:c r="CH451" s="50" t="str">
        <x:f>IF(26&gt;'Настройки'!$B$3,"",IF(ISBLANK(AE451),IF('Настройки'!$B$9="Нулевой спрос",0,""),IF(AE451&lt;0,IF('Настройки'!$B$10="Исключить","",IF('Настройки'!$B$10="Абсолютные значения",ABS(AE451),AE451)),AE451)))</x:f>
      </x:c>
      <x:c r="CI451" s="50" t="str">
        <x:f>IF(27&gt;'Настройки'!$B$3,"",IF(ISBLANK(AF451),IF('Настройки'!$B$9="Нулевой спрос",0,""),IF(AF451&lt;0,IF('Настройки'!$B$10="Исключить","",IF('Настройки'!$B$10="Абсолютные значения",ABS(AF451),AF451)),AF451)))</x:f>
      </x:c>
      <x:c r="CJ451" s="50" t="str">
        <x:f>IF(28&gt;'Настройки'!$B$3,"",IF(ISBLANK(AG451),IF('Настройки'!$B$9="Нулевой спрос",0,""),IF(AG451&lt;0,IF('Настройки'!$B$10="Исключить","",IF('Настройки'!$B$10="Абсолютные значения",ABS(AG451),AG451)),AG451)))</x:f>
      </x:c>
      <x:c r="CK451" s="50" t="str">
        <x:f>IF(29&gt;'Настройки'!$B$3,"",IF(ISBLANK(AH451),IF('Настройки'!$B$9="Нулевой спрос",0,""),IF(AH451&lt;0,IF('Настройки'!$B$10="Исключить","",IF('Настройки'!$B$10="Абсолютные значения",ABS(AH451),AH451)),AH451)))</x:f>
      </x:c>
      <x:c r="CL451" s="50" t="str">
        <x:f>IF(30&gt;'Настройки'!$B$3,"",IF(ISBLANK(AI451),IF('Настройки'!$B$9="Нулевой спрос",0,""),IF(AI451&lt;0,IF('Настройки'!$B$10="Исключить","",IF('Настройки'!$B$10="Абсолютные значения",ABS(AI451),AI451)),AI451)))</x:f>
      </x:c>
      <x:c r="CM451" s="50" t="str">
        <x:f>IF(31&gt;'Настройки'!$B$3,"",IF(ISBLANK(AJ451),IF('Настройки'!$B$9="Нулевой спрос",0,""),IF(AJ451&lt;0,IF('Настройки'!$B$10="Исключить","",IF('Настройки'!$B$10="Абсолютные значения",ABS(AJ451),AJ451)),AJ451)))</x:f>
      </x:c>
      <x:c r="CN451" s="50" t="str">
        <x:f>IF(32&gt;'Настройки'!$B$3,"",IF(ISBLANK(AK451),IF('Настройки'!$B$9="Нулевой спрос",0,""),IF(AK451&lt;0,IF('Настройки'!$B$10="Исключить","",IF('Настройки'!$B$10="Абсолютные значения",ABS(AK451),AK451)),AK451)))</x:f>
      </x:c>
      <x:c r="CO451" s="50" t="str">
        <x:f>IF(33&gt;'Настройки'!$B$3,"",IF(ISBLANK(AL451),IF('Настройки'!$B$9="Нулевой спрос",0,""),IF(AL451&lt;0,IF('Настройки'!$B$10="Исключить","",IF('Настройки'!$B$10="Абсолютные значения",ABS(AL451),AL451)),AL451)))</x:f>
      </x:c>
      <x:c r="CP451" s="50" t="str">
        <x:f>IF(34&gt;'Настройки'!$B$3,"",IF(ISBLANK(AM451),IF('Настройки'!$B$9="Нулевой спрос",0,""),IF(AM451&lt;0,IF('Настройки'!$B$10="Исключить","",IF('Настройки'!$B$10="Абсолютные значения",ABS(AM451),AM451)),AM451)))</x:f>
      </x:c>
      <x:c r="CQ451" s="50" t="str">
        <x:f>IF(35&gt;'Настройки'!$B$3,"",IF(ISBLANK(AN451),IF('Настройки'!$B$9="Нулевой спрос",0,""),IF(AN451&lt;0,IF('Настройки'!$B$10="Исключить","",IF('Настройки'!$B$10="Абсолютные значения",ABS(AN451),AN451)),AN451)))</x:f>
      </x:c>
      <x:c r="CR451" s="50" t="str">
        <x:f>IF(36&gt;'Настройки'!$B$3,"",IF(ISBLANK(AO451),IF('Настройки'!$B$9="Нулевой спрос",0,""),IF(AO451&lt;0,IF('Настройки'!$B$10="Исключить","",IF('Настройки'!$B$10="Абсолютные значения",ABS(AO451),AO451)),AO451)))</x:f>
      </x:c>
      <x:c r="CS451" s="50" t="str">
        <x:f>IF(OR(1&gt;'Настройки'!$B$3,ISBLANK(BI451),BI451=0),"",BI451)</x:f>
      </x:c>
      <x:c r="CT451" s="50" t="str">
        <x:f>IF(OR(2&gt;'Настройки'!$B$3,ISBLANK(BJ451),BJ451=0),"",BJ451)</x:f>
      </x:c>
      <x:c r="CU451" s="50" t="str">
        <x:f>IF(OR(3&gt;'Настройки'!$B$3,ISBLANK(BK451),BK451=0),"",BK451)</x:f>
      </x:c>
      <x:c r="CV451" s="50" t="str">
        <x:f>IF(OR(4&gt;'Настройки'!$B$3,ISBLANK(BL451),BL451=0),"",BL451)</x:f>
      </x:c>
      <x:c r="CW451" s="50" t="str">
        <x:f>IF(OR(5&gt;'Настройки'!$B$3,ISBLANK(BM451),BM451=0),"",BM451)</x:f>
      </x:c>
      <x:c r="CX451" s="50" t="str">
        <x:f>IF(OR(6&gt;'Настройки'!$B$3,ISBLANK(BN451),BN451=0),"",BN451)</x:f>
      </x:c>
      <x:c r="CY451" s="50" t="str">
        <x:f>IF(OR(7&gt;'Настройки'!$B$3,ISBLANK(BO451),BO451=0),"",BO451)</x:f>
      </x:c>
      <x:c r="CZ451" s="50" t="str">
        <x:f>IF(OR(8&gt;'Настройки'!$B$3,ISBLANK(BP451),BP451=0),"",BP451)</x:f>
      </x:c>
      <x:c r="DA451" s="50" t="str">
        <x:f>IF(OR(9&gt;'Настройки'!$B$3,ISBLANK(BQ451),BQ451=0),"",BQ451)</x:f>
      </x:c>
      <x:c r="DB451" s="50" t="str">
        <x:f>IF(OR(10&gt;'Настройки'!$B$3,ISBLANK(BR451),BR451=0),"",BR451)</x:f>
      </x:c>
      <x:c r="DC451" s="50" t="str">
        <x:f>IF(OR(11&gt;'Настройки'!$B$3,ISBLANK(BS451),BS451=0),"",BS451)</x:f>
      </x:c>
      <x:c r="DD451" s="50" t="str">
        <x:f>IF(OR(12&gt;'Настройки'!$B$3,ISBLANK(BT451),BT451=0),"",BT451)</x:f>
      </x:c>
      <x:c r="DE451" s="50" t="str">
        <x:f>IF(OR(13&gt;'Настройки'!$B$3,ISBLANK(BU451),BU451=0),"",BU451)</x:f>
      </x:c>
      <x:c r="DF451" s="50" t="str">
        <x:f>IF(OR(14&gt;'Настройки'!$B$3,ISBLANK(BV451),BV451=0),"",BV451)</x:f>
      </x:c>
      <x:c r="DG451" s="50" t="str">
        <x:f>IF(OR(15&gt;'Настройки'!$B$3,ISBLANK(BW451),BW451=0),"",BW451)</x:f>
      </x:c>
      <x:c r="DH451" s="50" t="str">
        <x:f>IF(OR(16&gt;'Настройки'!$B$3,ISBLANK(BX451),BX451=0),"",BX451)</x:f>
      </x:c>
      <x:c r="DI451" s="50" t="str">
        <x:f>IF(OR(17&gt;'Настройки'!$B$3,ISBLANK(BY451),BY451=0),"",BY451)</x:f>
      </x:c>
      <x:c r="DJ451" s="50" t="str">
        <x:f>IF(OR(18&gt;'Настройки'!$B$3,ISBLANK(BZ451),BZ451=0),"",BZ451)</x:f>
      </x:c>
      <x:c r="DK451" s="50" t="str">
        <x:f>IF(OR(19&gt;'Настройки'!$B$3,ISBLANK(CA451),CA451=0),"",CA451)</x:f>
      </x:c>
      <x:c r="DL451" s="50" t="str">
        <x:f>IF(OR(20&gt;'Настройки'!$B$3,ISBLANK(CB451),CB451=0),"",CB451)</x:f>
      </x:c>
      <x:c r="DM451" s="50" t="str">
        <x:f>IF(OR(21&gt;'Настройки'!$B$3,ISBLANK(CC451),CC451=0),"",CC451)</x:f>
      </x:c>
      <x:c r="DN451" s="50" t="str">
        <x:f>IF(OR(22&gt;'Настройки'!$B$3,ISBLANK(CD451),CD451=0),"",CD451)</x:f>
      </x:c>
      <x:c r="DO451" s="50" t="str">
        <x:f>IF(OR(23&gt;'Настройки'!$B$3,ISBLANK(CE451),CE451=0),"",CE451)</x:f>
      </x:c>
      <x:c r="DP451" s="50" t="str">
        <x:f>IF(OR(24&gt;'Настройки'!$B$3,ISBLANK(CF451),CF451=0),"",CF451)</x:f>
      </x:c>
      <x:c r="DQ451" s="50" t="str">
        <x:f>IF(OR(25&gt;'Настройки'!$B$3,ISBLANK(CG451),CG451=0),"",CG451)</x:f>
      </x:c>
      <x:c r="DR451" s="50" t="str">
        <x:f>IF(OR(26&gt;'Настройки'!$B$3,ISBLANK(CH451),CH451=0),"",CH451)</x:f>
      </x:c>
      <x:c r="DS451" s="50" t="str">
        <x:f>IF(OR(27&gt;'Настройки'!$B$3,ISBLANK(CI451),CI451=0),"",CI451)</x:f>
      </x:c>
      <x:c r="DT451" s="50" t="str">
        <x:f>IF(OR(28&gt;'Настройки'!$B$3,ISBLANK(CJ451),CJ451=0),"",CJ451)</x:f>
      </x:c>
      <x:c r="DU451" s="50" t="str">
        <x:f>IF(OR(29&gt;'Настройки'!$B$3,ISBLANK(CK451),CK451=0),"",CK451)</x:f>
      </x:c>
      <x:c r="DV451" s="50" t="str">
        <x:f>IF(OR(30&gt;'Настройки'!$B$3,ISBLANK(CL451),CL451=0),"",CL451)</x:f>
      </x:c>
      <x:c r="DW451" s="50" t="str">
        <x:f>IF(OR(31&gt;'Настройки'!$B$3,ISBLANK(CM451),CM451=0),"",CM451)</x:f>
      </x:c>
      <x:c r="DX451" s="50" t="str">
        <x:f>IF(OR(32&gt;'Настройки'!$B$3,ISBLANK(CN451),CN451=0),"",CN451)</x:f>
      </x:c>
      <x:c r="DY451" s="50" t="str">
        <x:f>IF(OR(33&gt;'Настройки'!$B$3,ISBLANK(CO451),CO451=0),"",CO451)</x:f>
      </x:c>
      <x:c r="DZ451" s="50" t="str">
        <x:f>IF(OR(34&gt;'Настройки'!$B$3,ISBLANK(CP451),CP451=0),"",CP451)</x:f>
      </x:c>
      <x:c r="EA451" s="50" t="str">
        <x:f>IF(OR(35&gt;'Настройки'!$B$3,ISBLANK(CQ451),CQ451=0),"",CQ451)</x:f>
      </x:c>
      <x:c r="EB451" s="50" t="str">
        <x:f>IF(OR(36&gt;'Настройки'!$B$3,ISBLANK(CR451),CR451=0),"",CR451)</x:f>
      </x:c>
      <x:c r="EC451" s="50" t="str">
        <x:f>IF(A451="","",IF(OR(BB451="AZ",BB451="BZ"),10000+ROW(),IF(AZ451&gt;'Настройки'!$B$11,20000+ROW(),IF(BF451&lt;&gt;"Обычный",30000+ROW(),IF(AX451&lt;=0,40000+ROW(),"")))))</x:f>
      </x:c>
      <x:c r="ED451" s="50" t="str">
        <x:f>IF(EC451="","",COUNTIFS($EC$2:$EC$1001,"&gt;0",$EC$2:$EC$1001,"&lt;"&amp;EC451)+1)</x:f>
      </x:c>
    </x:row>
    <x:row r="452">
      <x:c r="A452" s="115"/>
      <x:c r="B452" s="115"/>
      <x:c r="C452" s="115"/>
      <x:c r="D452" s="118"/>
      <x:c r="E452" s="118"/>
      <x:c r="F452" s="118"/>
      <x:c r="G452" s="118"/>
      <x:c r="H452" s="118"/>
      <x:c r="I452" s="118"/>
      <x:c r="J452" s="118"/>
      <x:c r="K452" s="118"/>
      <x:c r="L452" s="118"/>
      <x:c r="M452" s="118"/>
      <x:c r="N452" s="118"/>
      <x:c r="O452" s="118"/>
      <x:c r="P452" s="118"/>
      <x:c r="Q452" s="118"/>
      <x:c r="R452" s="118"/>
      <x:c r="S452" s="118"/>
      <x:c r="T452" s="118"/>
      <x:c r="U452" s="118"/>
      <x:c r="V452" s="118"/>
      <x:c r="W452" s="118"/>
      <x:c r="X452" s="118"/>
      <x:c r="Y452" s="118"/>
      <x:c r="Z452" s="118"/>
      <x:c r="AA452" s="118"/>
      <x:c r="AB452" s="118"/>
      <x:c r="AC452" s="118"/>
      <x:c r="AD452" s="118"/>
      <x:c r="AE452" s="118"/>
      <x:c r="AF452" s="118"/>
      <x:c r="AG452" s="118"/>
      <x:c r="AH452" s="118"/>
      <x:c r="AI452" s="118"/>
      <x:c r="AJ452" s="118"/>
      <x:c r="AK452" s="118"/>
      <x:c r="AL452" s="118"/>
      <x:c r="AM452" s="118"/>
      <x:c r="AN452" s="118"/>
      <x:c r="AO452" s="118"/>
      <x:c r="AP452" s="115"/>
      <x:c r="AQ452" s="49" t="str">
        <x:f>IF(A452="","",COUNT(BI452:INDEX(BI452:CR452,1,'Настройки'!$B$3)))</x:f>
      </x:c>
      <x:c r="AR452" s="49" t="str">
        <x:f>IF(A452="","",SUM(BI452:INDEX(BI452:CR452,1,'Настройки'!$B$3)))</x:f>
      </x:c>
      <x:c r="AS452" s="58" t="str">
        <x:f>IF(A452="","",IF('Настройки'!$B$4="Стоимость потребления",AR452*D452,IF('Настройки'!$B$4="Количество",AR452,E452)))</x:f>
      </x:c>
      <x:c r="AT452" s="61" t="str">
        <x:f>IF(OR(A452="",AS452&lt;0,SUM($AS$2:$AS$1001)&lt;=0),"",AS452/SUM($AS$2:$AS$1001))</x:f>
      </x:c>
      <x:c r="AU452" s="61" t="str">
        <x:f>IF(OR(A452="",AS452&lt;0,SUM($AS$2:$AS$1001)&lt;=0),"",SUMIFS($AS$2:$AS$1001,$AS$2:$AS$1001,"&gt;"&amp;AS452)/SUM($AS$2:$AS$1001))</x:f>
      </x:c>
      <x:c r="AV452" s="61" t="str">
        <x:f>IF(OR(A452="",AS452&lt;0,SUM($AS$2:$AS$1001)&lt;=0),"",SUMIFS($AS$2:$AS$1001,$AS$2:$AS$1001,"&gt;="&amp;AS452)/SUM($AS$2:$AS$1001))</x:f>
      </x:c>
      <x:c r="AW452" s="49" t="str">
        <x:f>IF(A452="","",IF(SUM($AS$2:$AS$1001)&lt;=0,"Не определён",IF(AS452&lt;0,"Исключение",IF(AU452&lt;'Настройки'!$B$5,"A",IF(AU452&lt;'Настройки'!$B$6,"B","C")))))</x:f>
      </x:c>
      <x:c r="AX452" s="58" t="str">
        <x:f>IF(A452="","",IF(AQ452=0,"",AVERAGE(BI452:INDEX(BI452:CR452,1,'Настройки'!$B$3))))</x:f>
      </x:c>
      <x:c r="AY452" s="58" t="str">
        <x:f>IF(OR(A452="",AQ452=0),"",STDEVP(BI452:INDEX(BI452:CR452,1,'Настройки'!$B$3)))</x:f>
      </x:c>
      <x:c r="AZ452" s="61" t="str">
        <x:f>IF(OR(A452="",AQ452&lt;'Настройки'!$B$12,AX452&lt;=0,AND('Настройки'!$B$10="Блокировать",COUNTIF(F452:INDEX(F452:AO452,1,'Настройки'!$B$3),"&lt;0")&gt;0)),"",AY452/ABS(AX452))</x:f>
      </x:c>
      <x:c r="BA452" s="49" t="str">
        <x:f>IF(A452="","",IF(AND('Настройки'!$B$10="Блокировать",COUNTIF(F452:INDEX(F452:AO452,1,'Настройки'!$B$3),"&lt;0")&gt;0),"Не определён",IF(AQ452&lt;'Настройки'!$B$12,"Не определён",IF(AX452=0,"Нет спроса",IF(AX452&lt;0,"Не определён",IF(AZ452&lt;='Настройки'!$B$7,"X",IF(AZ452&lt;='Настройки'!$B$8,"Y","Z")))))))</x:f>
      </x:c>
      <x:c r="BB452" s="49" t="str">
        <x:f>IF(OR(A452="",LEN(AW452)&lt;&gt;1,LEN(BA452)&lt;&gt;1),"",AW452&amp;BA452)</x:f>
      </x:c>
      <x:c r="BC452" s="61" t="str">
        <x:f>IF(OR(A452="",AQ452=0),"",(COUNT(BI452:INDEX(BI452:CR452,1,'Настройки'!$B$3))-COUNT(CS452:INDEX(CS452:EB452,1,'Настройки'!$B$3)))/AQ452)</x:f>
      </x:c>
      <x:c r="BD452" s="64" t="str">
        <x:f>IF(OR(A452="",COUNT(CS452:INDEX(CS452:EB452,1,'Настройки'!$B$3))=0),"",AQ452/COUNT(CS452:INDEX(CS452:EB452,1,'Настройки'!$B$3)))</x:f>
      </x:c>
      <x:c r="BE452" s="64" t="str">
        <x:f>IF(OR(A452="",COUNT(CS452:INDEX(CS452:EB452,1,'Настройки'!$B$3))=0),"",IF(AVERAGE(CS452:INDEX(CS452:EB452,1,'Настройки'!$B$3))=0,"",(STDEVP(CS452:INDEX(CS452:EB452,1,'Настройки'!$B$3))/ABS(AVERAGE(CS452:INDEX(CS452:EB452,1,'Настройки'!$B$3))))^2))</x:f>
      </x:c>
      <x:c r="BF452" s="49" t="str">
        <x:f>IF(A452="","",IF(AQ452&lt;3,"Недостаточно",IF(AQ452&lt;6,"Предварительный","Обычный")))</x:f>
      </x:c>
      <x:c r="BG452" s="49" t="str">
        <x:f>IF(A452="","",IF(COUNTIF(F452:INDEX(F452:AO452,1,'Настройки'!$B$3),"&lt;0")&gt;0,IF('Настройки'!$B$10="Блокировать","Отрицательный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"),"")&amp;IF(AQ452&lt;3,"Недостаточно истории. ",IF(AQ452&lt;6,"Предварительная классификация. ",""))&amp;IF(AX452=0,"Нет спроса за горизонт. ","")&amp;IF(AZ452&gt;'Настройки'!$B$11,"Экстремальная вариативность. ",""))</x:f>
      </x:c>
      <x:c r="BH452" s="49" t="str">
        <x:f>IF(A452="","",IFERROR(VLOOKUP(BB452,'Настройки'!$D$3:$E$11,2,FALSE),"Сначала проверьте исходные данные и историю спроса.")&amp;" Уточните срок поставки, MOQ и критичность.")</x:f>
      </x:c>
      <x:c r="BI452" s="50" t="str">
        <x:f>IF(1&gt;'Настройки'!$B$3,"",IF(ISBLANK(F452),IF('Настройки'!$B$9="Нулевой спрос",0,""),IF(F452&lt;0,IF('Настройки'!$B$10="Исключить","",IF('Настройки'!$B$10="Абсолютные значения",ABS(F452),F452)),F452)))</x:f>
      </x:c>
      <x:c r="BJ452" s="50" t="str">
        <x:f>IF(2&gt;'Настройки'!$B$3,"",IF(ISBLANK(G452),IF('Настройки'!$B$9="Нулевой спрос",0,""),IF(G452&lt;0,IF('Настройки'!$B$10="Исключить","",IF('Настройки'!$B$10="Абсолютные значения",ABS(G452),G452)),G452)))</x:f>
      </x:c>
      <x:c r="BK452" s="50" t="str">
        <x:f>IF(3&gt;'Настройки'!$B$3,"",IF(ISBLANK(H452),IF('Настройки'!$B$9="Нулевой спрос",0,""),IF(H452&lt;0,IF('Настройки'!$B$10="Исключить","",IF('Настройки'!$B$10="Абсолютные значения",ABS(H452),H452)),H452)))</x:f>
      </x:c>
      <x:c r="BL452" s="50" t="str">
        <x:f>IF(4&gt;'Настройки'!$B$3,"",IF(ISBLANK(I452),IF('Настройки'!$B$9="Нулевой спрос",0,""),IF(I452&lt;0,IF('Настройки'!$B$10="Исключить","",IF('Настройки'!$B$10="Абсолютные значения",ABS(I452),I452)),I452)))</x:f>
      </x:c>
      <x:c r="BM452" s="50" t="str">
        <x:f>IF(5&gt;'Настройки'!$B$3,"",IF(ISBLANK(J452),IF('Настройки'!$B$9="Нулевой спрос",0,""),IF(J452&lt;0,IF('Настройки'!$B$10="Исключить","",IF('Настройки'!$B$10="Абсолютные значения",ABS(J452),J452)),J452)))</x:f>
      </x:c>
      <x:c r="BN452" s="50" t="str">
        <x:f>IF(6&gt;'Настройки'!$B$3,"",IF(ISBLANK(K452),IF('Настройки'!$B$9="Нулевой спрос",0,""),IF(K452&lt;0,IF('Настройки'!$B$10="Исключить","",IF('Настройки'!$B$10="Абсолютные значения",ABS(K452),K452)),K452)))</x:f>
      </x:c>
      <x:c r="BO452" s="50" t="str">
        <x:f>IF(7&gt;'Настройки'!$B$3,"",IF(ISBLANK(L452),IF('Настройки'!$B$9="Нулевой спрос",0,""),IF(L452&lt;0,IF('Настройки'!$B$10="Исключить","",IF('Настройки'!$B$10="Абсолютные значения",ABS(L452),L452)),L452)))</x:f>
      </x:c>
      <x:c r="BP452" s="50" t="str">
        <x:f>IF(8&gt;'Настройки'!$B$3,"",IF(ISBLANK(M452),IF('Настройки'!$B$9="Нулевой спрос",0,""),IF(M452&lt;0,IF('Настройки'!$B$10="Исключить","",IF('Настройки'!$B$10="Абсолютные значения",ABS(M452),M452)),M452)))</x:f>
      </x:c>
      <x:c r="BQ452" s="50" t="str">
        <x:f>IF(9&gt;'Настройки'!$B$3,"",IF(ISBLANK(N452),IF('Настройки'!$B$9="Нулевой спрос",0,""),IF(N452&lt;0,IF('Настройки'!$B$10="Исключить","",IF('Настройки'!$B$10="Абсолютные значения",ABS(N452),N452)),N452)))</x:f>
      </x:c>
      <x:c r="BR452" s="50" t="str">
        <x:f>IF(10&gt;'Настройки'!$B$3,"",IF(ISBLANK(O452),IF('Настройки'!$B$9="Нулевой спрос",0,""),IF(O452&lt;0,IF('Настройки'!$B$10="Исключить","",IF('Настройки'!$B$10="Абсолютные значения",ABS(O452),O452)),O452)))</x:f>
      </x:c>
      <x:c r="BS452" s="50" t="str">
        <x:f>IF(11&gt;'Настройки'!$B$3,"",IF(ISBLANK(P452),IF('Настройки'!$B$9="Нулевой спрос",0,""),IF(P452&lt;0,IF('Настройки'!$B$10="Исключить","",IF('Настройки'!$B$10="Абсолютные значения",ABS(P452),P452)),P452)))</x:f>
      </x:c>
      <x:c r="BT452" s="50" t="str">
        <x:f>IF(12&gt;'Настройки'!$B$3,"",IF(ISBLANK(Q452),IF('Настройки'!$B$9="Нулевой спрос",0,""),IF(Q452&lt;0,IF('Настройки'!$B$10="Исключить","",IF('Настройки'!$B$10="Абсолютные значения",ABS(Q452),Q452)),Q452)))</x:f>
      </x:c>
      <x:c r="BU452" s="50" t="str">
        <x:f>IF(13&gt;'Настройки'!$B$3,"",IF(ISBLANK(R452),IF('Настройки'!$B$9="Нулевой спрос",0,""),IF(R452&lt;0,IF('Настройки'!$B$10="Исключить","",IF('Настройки'!$B$10="Абсолютные значения",ABS(R452),R452)),R452)))</x:f>
      </x:c>
      <x:c r="BV452" s="50" t="str">
        <x:f>IF(14&gt;'Настройки'!$B$3,"",IF(ISBLANK(S452),IF('Настройки'!$B$9="Нулевой спрос",0,""),IF(S452&lt;0,IF('Настройки'!$B$10="Исключить","",IF('Настройки'!$B$10="Абсолютные значения",ABS(S452),S452)),S452)))</x:f>
      </x:c>
      <x:c r="BW452" s="50" t="str">
        <x:f>IF(15&gt;'Настройки'!$B$3,"",IF(ISBLANK(T452),IF('Настройки'!$B$9="Нулевой спрос",0,""),IF(T452&lt;0,IF('Настройки'!$B$10="Исключить","",IF('Настройки'!$B$10="Абсолютные значения",ABS(T452),T452)),T452)))</x:f>
      </x:c>
      <x:c r="BX452" s="50" t="str">
        <x:f>IF(16&gt;'Настройки'!$B$3,"",IF(ISBLANK(U452),IF('Настройки'!$B$9="Нулевой спрос",0,""),IF(U452&lt;0,IF('Настройки'!$B$10="Исключить","",IF('Настройки'!$B$10="Абсолютные значения",ABS(U452),U452)),U452)))</x:f>
      </x:c>
      <x:c r="BY452" s="50" t="str">
        <x:f>IF(17&gt;'Настройки'!$B$3,"",IF(ISBLANK(V452),IF('Настройки'!$B$9="Нулевой спрос",0,""),IF(V452&lt;0,IF('Настройки'!$B$10="Исключить","",IF('Настройки'!$B$10="Абсолютные значения",ABS(V452),V452)),V452)))</x:f>
      </x:c>
      <x:c r="BZ452" s="50" t="str">
        <x:f>IF(18&gt;'Настройки'!$B$3,"",IF(ISBLANK(W452),IF('Настройки'!$B$9="Нулевой спрос",0,""),IF(W452&lt;0,IF('Настройки'!$B$10="Исключить","",IF('Настройки'!$B$10="Абсолютные значения",ABS(W452),W452)),W452)))</x:f>
      </x:c>
      <x:c r="CA452" s="50" t="str">
        <x:f>IF(19&gt;'Настройки'!$B$3,"",IF(ISBLANK(X452),IF('Настройки'!$B$9="Нулевой спрос",0,""),IF(X452&lt;0,IF('Настройки'!$B$10="Исключить","",IF('Настройки'!$B$10="Абсолютные значения",ABS(X452),X452)),X452)))</x:f>
      </x:c>
      <x:c r="CB452" s="50" t="str">
        <x:f>IF(20&gt;'Настройки'!$B$3,"",IF(ISBLANK(Y452),IF('Настройки'!$B$9="Нулевой спрос",0,""),IF(Y452&lt;0,IF('Настройки'!$B$10="Исключить","",IF('Настройки'!$B$10="Абсолютные значения",ABS(Y452),Y452)),Y452)))</x:f>
      </x:c>
      <x:c r="CC452" s="50" t="str">
        <x:f>IF(21&gt;'Настройки'!$B$3,"",IF(ISBLANK(Z452),IF('Настройки'!$B$9="Нулевой спрос",0,""),IF(Z452&lt;0,IF('Настройки'!$B$10="Исключить","",IF('Настройки'!$B$10="Абсолютные значения",ABS(Z452),Z452)),Z452)))</x:f>
      </x:c>
      <x:c r="CD452" s="50" t="str">
        <x:f>IF(22&gt;'Настройки'!$B$3,"",IF(ISBLANK(AA452),IF('Настройки'!$B$9="Нулевой спрос",0,""),IF(AA452&lt;0,IF('Настройки'!$B$10="Исключить","",IF('Настройки'!$B$10="Абсолютные значения",ABS(AA452),AA452)),AA452)))</x:f>
      </x:c>
      <x:c r="CE452" s="50" t="str">
        <x:f>IF(23&gt;'Настройки'!$B$3,"",IF(ISBLANK(AB452),IF('Настройки'!$B$9="Нулевой спрос",0,""),IF(AB452&lt;0,IF('Настройки'!$B$10="Исключить","",IF('Настройки'!$B$10="Абсолютные значения",ABS(AB452),AB452)),AB452)))</x:f>
      </x:c>
      <x:c r="CF452" s="50" t="str">
        <x:f>IF(24&gt;'Настройки'!$B$3,"",IF(ISBLANK(AC452),IF('Настройки'!$B$9="Нулевой спрос",0,""),IF(AC452&lt;0,IF('Настройки'!$B$10="Исключить","",IF('Настройки'!$B$10="Абсолютные значения",ABS(AC452),AC452)),AC452)))</x:f>
      </x:c>
      <x:c r="CG452" s="50" t="str">
        <x:f>IF(25&gt;'Настройки'!$B$3,"",IF(ISBLANK(AD452),IF('Настройки'!$B$9="Нулевой спрос",0,""),IF(AD452&lt;0,IF('Настройки'!$B$10="Исключить","",IF('Настройки'!$B$10="Абсолютные значения",ABS(AD452),AD452)),AD452)))</x:f>
      </x:c>
      <x:c r="CH452" s="50" t="str">
        <x:f>IF(26&gt;'Настройки'!$B$3,"",IF(ISBLANK(AE452),IF('Настройки'!$B$9="Нулевой спрос",0,""),IF(AE452&lt;0,IF('Настройки'!$B$10="Исключить","",IF('Настройки'!$B$10="Абсолютные значения",ABS(AE452),AE452)),AE452)))</x:f>
      </x:c>
      <x:c r="CI452" s="50" t="str">
        <x:f>IF(27&gt;'Настройки'!$B$3,"",IF(ISBLANK(AF452),IF('Настройки'!$B$9="Нулевой спрос",0,""),IF(AF452&lt;0,IF('Настройки'!$B$10="Исключить","",IF('Настройки'!$B$10="Абсолютные значения",ABS(AF452),AF452)),AF452)))</x:f>
      </x:c>
      <x:c r="CJ452" s="50" t="str">
        <x:f>IF(28&gt;'Настройки'!$B$3,"",IF(ISBLANK(AG452),IF('Настройки'!$B$9="Нулевой спрос",0,""),IF(AG452&lt;0,IF('Настройки'!$B$10="Исключить","",IF('Настройки'!$B$10="Абсолютные значения",ABS(AG452),AG452)),AG452)))</x:f>
      </x:c>
      <x:c r="CK452" s="50" t="str">
        <x:f>IF(29&gt;'Настройки'!$B$3,"",IF(ISBLANK(AH452),IF('Настройки'!$B$9="Нулевой спрос",0,""),IF(AH452&lt;0,IF('Настройки'!$B$10="Исключить","",IF('Настройки'!$B$10="Абсолютные значения",ABS(AH452),AH452)),AH452)))</x:f>
      </x:c>
      <x:c r="CL452" s="50" t="str">
        <x:f>IF(30&gt;'Настройки'!$B$3,"",IF(ISBLANK(AI452),IF('Настройки'!$B$9="Нулевой спрос",0,""),IF(AI452&lt;0,IF('Настройки'!$B$10="Исключить","",IF('Настройки'!$B$10="Абсолютные значения",ABS(AI452),AI452)),AI452)))</x:f>
      </x:c>
      <x:c r="CM452" s="50" t="str">
        <x:f>IF(31&gt;'Настройки'!$B$3,"",IF(ISBLANK(AJ452),IF('Настройки'!$B$9="Нулевой спрос",0,""),IF(AJ452&lt;0,IF('Настройки'!$B$10="Исключить","",IF('Настройки'!$B$10="Абсолютные значения",ABS(AJ452),AJ452)),AJ452)))</x:f>
      </x:c>
      <x:c r="CN452" s="50" t="str">
        <x:f>IF(32&gt;'Настройки'!$B$3,"",IF(ISBLANK(AK452),IF('Настройки'!$B$9="Нулевой спрос",0,""),IF(AK452&lt;0,IF('Настройки'!$B$10="Исключить","",IF('Настройки'!$B$10="Абсолютные значения",ABS(AK452),AK452)),AK452)))</x:f>
      </x:c>
      <x:c r="CO452" s="50" t="str">
        <x:f>IF(33&gt;'Настройки'!$B$3,"",IF(ISBLANK(AL452),IF('Настройки'!$B$9="Нулевой спрос",0,""),IF(AL452&lt;0,IF('Настройки'!$B$10="Исключить","",IF('Настройки'!$B$10="Абсолютные значения",ABS(AL452),AL452)),AL452)))</x:f>
      </x:c>
      <x:c r="CP452" s="50" t="str">
        <x:f>IF(34&gt;'Настройки'!$B$3,"",IF(ISBLANK(AM452),IF('Настройки'!$B$9="Нулевой спрос",0,""),IF(AM452&lt;0,IF('Настройки'!$B$10="Исключить","",IF('Настройки'!$B$10="Абсолютные значения",ABS(AM452),AM452)),AM452)))</x:f>
      </x:c>
      <x:c r="CQ452" s="50" t="str">
        <x:f>IF(35&gt;'Настройки'!$B$3,"",IF(ISBLANK(AN452),IF('Настройки'!$B$9="Нулевой спрос",0,""),IF(AN452&lt;0,IF('Настройки'!$B$10="Исключить","",IF('Настройки'!$B$10="Абсолютные значения",ABS(AN452),AN452)),AN452)))</x:f>
      </x:c>
      <x:c r="CR452" s="50" t="str">
        <x:f>IF(36&gt;'Настройки'!$B$3,"",IF(ISBLANK(AO452),IF('Настройки'!$B$9="Нулевой спрос",0,""),IF(AO452&lt;0,IF('Настройки'!$B$10="Исключить","",IF('Настройки'!$B$10="Абсолютные значения",ABS(AO452),AO452)),AO452)))</x:f>
      </x:c>
      <x:c r="CS452" s="50" t="str">
        <x:f>IF(OR(1&gt;'Настройки'!$B$3,ISBLANK(BI452),BI452=0),"",BI452)</x:f>
      </x:c>
      <x:c r="CT452" s="50" t="str">
        <x:f>IF(OR(2&gt;'Настройки'!$B$3,ISBLANK(BJ452),BJ452=0),"",BJ452)</x:f>
      </x:c>
      <x:c r="CU452" s="50" t="str">
        <x:f>IF(OR(3&gt;'Настройки'!$B$3,ISBLANK(BK452),BK452=0),"",BK452)</x:f>
      </x:c>
      <x:c r="CV452" s="50" t="str">
        <x:f>IF(OR(4&gt;'Настройки'!$B$3,ISBLANK(BL452),BL452=0),"",BL452)</x:f>
      </x:c>
      <x:c r="CW452" s="50" t="str">
        <x:f>IF(OR(5&gt;'Настройки'!$B$3,ISBLANK(BM452),BM452=0),"",BM452)</x:f>
      </x:c>
      <x:c r="CX452" s="50" t="str">
        <x:f>IF(OR(6&gt;'Настройки'!$B$3,ISBLANK(BN452),BN452=0),"",BN452)</x:f>
      </x:c>
      <x:c r="CY452" s="50" t="str">
        <x:f>IF(OR(7&gt;'Настройки'!$B$3,ISBLANK(BO452),BO452=0),"",BO452)</x:f>
      </x:c>
      <x:c r="CZ452" s="50" t="str">
        <x:f>IF(OR(8&gt;'Настройки'!$B$3,ISBLANK(BP452),BP452=0),"",BP452)</x:f>
      </x:c>
      <x:c r="DA452" s="50" t="str">
        <x:f>IF(OR(9&gt;'Настройки'!$B$3,ISBLANK(BQ452),BQ452=0),"",BQ452)</x:f>
      </x:c>
      <x:c r="DB452" s="50" t="str">
        <x:f>IF(OR(10&gt;'Настройки'!$B$3,ISBLANK(BR452),BR452=0),"",BR452)</x:f>
      </x:c>
      <x:c r="DC452" s="50" t="str">
        <x:f>IF(OR(11&gt;'Настройки'!$B$3,ISBLANK(BS452),BS452=0),"",BS452)</x:f>
      </x:c>
      <x:c r="DD452" s="50" t="str">
        <x:f>IF(OR(12&gt;'Настройки'!$B$3,ISBLANK(BT452),BT452=0),"",BT452)</x:f>
      </x:c>
      <x:c r="DE452" s="50" t="str">
        <x:f>IF(OR(13&gt;'Настройки'!$B$3,ISBLANK(BU452),BU452=0),"",BU452)</x:f>
      </x:c>
      <x:c r="DF452" s="50" t="str">
        <x:f>IF(OR(14&gt;'Настройки'!$B$3,ISBLANK(BV452),BV452=0),"",BV452)</x:f>
      </x:c>
      <x:c r="DG452" s="50" t="str">
        <x:f>IF(OR(15&gt;'Настройки'!$B$3,ISBLANK(BW452),BW452=0),"",BW452)</x:f>
      </x:c>
      <x:c r="DH452" s="50" t="str">
        <x:f>IF(OR(16&gt;'Настройки'!$B$3,ISBLANK(BX452),BX452=0),"",BX452)</x:f>
      </x:c>
      <x:c r="DI452" s="50" t="str">
        <x:f>IF(OR(17&gt;'Настройки'!$B$3,ISBLANK(BY452),BY452=0),"",BY452)</x:f>
      </x:c>
      <x:c r="DJ452" s="50" t="str">
        <x:f>IF(OR(18&gt;'Настройки'!$B$3,ISBLANK(BZ452),BZ452=0),"",BZ452)</x:f>
      </x:c>
      <x:c r="DK452" s="50" t="str">
        <x:f>IF(OR(19&gt;'Настройки'!$B$3,ISBLANK(CA452),CA452=0),"",CA452)</x:f>
      </x:c>
      <x:c r="DL452" s="50" t="str">
        <x:f>IF(OR(20&gt;'Настройки'!$B$3,ISBLANK(CB452),CB452=0),"",CB452)</x:f>
      </x:c>
      <x:c r="DM452" s="50" t="str">
        <x:f>IF(OR(21&gt;'Настройки'!$B$3,ISBLANK(CC452),CC452=0),"",CC452)</x:f>
      </x:c>
      <x:c r="DN452" s="50" t="str">
        <x:f>IF(OR(22&gt;'Настройки'!$B$3,ISBLANK(CD452),CD452=0),"",CD452)</x:f>
      </x:c>
      <x:c r="DO452" s="50" t="str">
        <x:f>IF(OR(23&gt;'Настройки'!$B$3,ISBLANK(CE452),CE452=0),"",CE452)</x:f>
      </x:c>
      <x:c r="DP452" s="50" t="str">
        <x:f>IF(OR(24&gt;'Настройки'!$B$3,ISBLANK(CF452),CF452=0),"",CF452)</x:f>
      </x:c>
      <x:c r="DQ452" s="50" t="str">
        <x:f>IF(OR(25&gt;'Настройки'!$B$3,ISBLANK(CG452),CG452=0),"",CG452)</x:f>
      </x:c>
      <x:c r="DR452" s="50" t="str">
        <x:f>IF(OR(26&gt;'Настройки'!$B$3,ISBLANK(CH452),CH452=0),"",CH452)</x:f>
      </x:c>
      <x:c r="DS452" s="50" t="str">
        <x:f>IF(OR(27&gt;'Настройки'!$B$3,ISBLANK(CI452),CI452=0),"",CI452)</x:f>
      </x:c>
      <x:c r="DT452" s="50" t="str">
        <x:f>IF(OR(28&gt;'Настройки'!$B$3,ISBLANK(CJ452),CJ452=0),"",CJ452)</x:f>
      </x:c>
      <x:c r="DU452" s="50" t="str">
        <x:f>IF(OR(29&gt;'Настройки'!$B$3,ISBLANK(CK452),CK452=0),"",CK452)</x:f>
      </x:c>
      <x:c r="DV452" s="50" t="str">
        <x:f>IF(OR(30&gt;'Настройки'!$B$3,ISBLANK(CL452),CL452=0),"",CL452)</x:f>
      </x:c>
      <x:c r="DW452" s="50" t="str">
        <x:f>IF(OR(31&gt;'Настройки'!$B$3,ISBLANK(CM452),CM452=0),"",CM452)</x:f>
      </x:c>
      <x:c r="DX452" s="50" t="str">
        <x:f>IF(OR(32&gt;'Настройки'!$B$3,ISBLANK(CN452),CN452=0),"",CN452)</x:f>
      </x:c>
      <x:c r="DY452" s="50" t="str">
        <x:f>IF(OR(33&gt;'Настройки'!$B$3,ISBLANK(CO452),CO452=0),"",CO452)</x:f>
      </x:c>
      <x:c r="DZ452" s="50" t="str">
        <x:f>IF(OR(34&gt;'Настройки'!$B$3,ISBLANK(CP452),CP452=0),"",CP452)</x:f>
      </x:c>
      <x:c r="EA452" s="50" t="str">
        <x:f>IF(OR(35&gt;'Настройки'!$B$3,ISBLANK(CQ452),CQ452=0),"",CQ452)</x:f>
      </x:c>
      <x:c r="EB452" s="50" t="str">
        <x:f>IF(OR(36&gt;'Настройки'!$B$3,ISBLANK(CR452),CR452=0),"",CR452)</x:f>
      </x:c>
      <x:c r="EC452" s="50" t="str">
        <x:f>IF(A452="","",IF(OR(BB452="AZ",BB452="BZ"),10000+ROW(),IF(AZ452&gt;'Настройки'!$B$11,20000+ROW(),IF(BF452&lt;&gt;"Обычный",30000+ROW(),IF(AX452&lt;=0,40000+ROW(),"")))))</x:f>
      </x:c>
      <x:c r="ED452" s="50" t="str">
        <x:f>IF(EC452="","",COUNTIFS($EC$2:$EC$1001,"&gt;0",$EC$2:$EC$1001,"&lt;"&amp;EC452)+1)</x:f>
      </x:c>
    </x:row>
    <x:row r="453">
      <x:c r="A453" s="115"/>
      <x:c r="B453" s="115"/>
      <x:c r="C453" s="115"/>
      <x:c r="D453" s="118"/>
      <x:c r="E453" s="118"/>
      <x:c r="F453" s="118"/>
      <x:c r="G453" s="118"/>
      <x:c r="H453" s="118"/>
      <x:c r="I453" s="118"/>
      <x:c r="J453" s="118"/>
      <x:c r="K453" s="118"/>
      <x:c r="L453" s="118"/>
      <x:c r="M453" s="118"/>
      <x:c r="N453" s="118"/>
      <x:c r="O453" s="118"/>
      <x:c r="P453" s="118"/>
      <x:c r="Q453" s="118"/>
      <x:c r="R453" s="118"/>
      <x:c r="S453" s="118"/>
      <x:c r="T453" s="118"/>
      <x:c r="U453" s="118"/>
      <x:c r="V453" s="118"/>
      <x:c r="W453" s="118"/>
      <x:c r="X453" s="118"/>
      <x:c r="Y453" s="118"/>
      <x:c r="Z453" s="118"/>
      <x:c r="AA453" s="118"/>
      <x:c r="AB453" s="118"/>
      <x:c r="AC453" s="118"/>
      <x:c r="AD453" s="118"/>
      <x:c r="AE453" s="118"/>
      <x:c r="AF453" s="118"/>
      <x:c r="AG453" s="118"/>
      <x:c r="AH453" s="118"/>
      <x:c r="AI453" s="118"/>
      <x:c r="AJ453" s="118"/>
      <x:c r="AK453" s="118"/>
      <x:c r="AL453" s="118"/>
      <x:c r="AM453" s="118"/>
      <x:c r="AN453" s="118"/>
      <x:c r="AO453" s="118"/>
      <x:c r="AP453" s="115"/>
      <x:c r="AQ453" s="49" t="str">
        <x:f>IF(A453="","",COUNT(BI453:INDEX(BI453:CR453,1,'Настройки'!$B$3)))</x:f>
      </x:c>
      <x:c r="AR453" s="49" t="str">
        <x:f>IF(A453="","",SUM(BI453:INDEX(BI453:CR453,1,'Настройки'!$B$3)))</x:f>
      </x:c>
      <x:c r="AS453" s="58" t="str">
        <x:f>IF(A453="","",IF('Настройки'!$B$4="Стоимость потребления",AR453*D453,IF('Настройки'!$B$4="Количество",AR453,E453)))</x:f>
      </x:c>
      <x:c r="AT453" s="61" t="str">
        <x:f>IF(OR(A453="",AS453&lt;0,SUM($AS$2:$AS$1001)&lt;=0),"",AS453/SUM($AS$2:$AS$1001))</x:f>
      </x:c>
      <x:c r="AU453" s="61" t="str">
        <x:f>IF(OR(A453="",AS453&lt;0,SUM($AS$2:$AS$1001)&lt;=0),"",SUMIFS($AS$2:$AS$1001,$AS$2:$AS$1001,"&gt;"&amp;AS453)/SUM($AS$2:$AS$1001))</x:f>
      </x:c>
      <x:c r="AV453" s="61" t="str">
        <x:f>IF(OR(A453="",AS453&lt;0,SUM($AS$2:$AS$1001)&lt;=0),"",SUMIFS($AS$2:$AS$1001,$AS$2:$AS$1001,"&gt;="&amp;AS453)/SUM($AS$2:$AS$1001))</x:f>
      </x:c>
      <x:c r="AW453" s="49" t="str">
        <x:f>IF(A453="","",IF(SUM($AS$2:$AS$1001)&lt;=0,"Не определён",IF(AS453&lt;0,"Исключение",IF(AU453&lt;'Настройки'!$B$5,"A",IF(AU453&lt;'Настройки'!$B$6,"B","C")))))</x:f>
      </x:c>
      <x:c r="AX453" s="58" t="str">
        <x:f>IF(A453="","",IF(AQ453=0,"",AVERAGE(BI453:INDEX(BI453:CR453,1,'Настройки'!$B$3))))</x:f>
      </x:c>
      <x:c r="AY453" s="58" t="str">
        <x:f>IF(OR(A453="",AQ453=0),"",STDEVP(BI453:INDEX(BI453:CR453,1,'Настройки'!$B$3)))</x:f>
      </x:c>
      <x:c r="AZ453" s="61" t="str">
        <x:f>IF(OR(A453="",AQ453&lt;'Настройки'!$B$12,AX453&lt;=0,AND('Настройки'!$B$10="Блокировать",COUNTIF(F453:INDEX(F453:AO453,1,'Настройки'!$B$3),"&lt;0")&gt;0)),"",AY453/ABS(AX453))</x:f>
      </x:c>
      <x:c r="BA453" s="49" t="str">
        <x:f>IF(A453="","",IF(AND('Настройки'!$B$10="Блокировать",COUNTIF(F453:INDEX(F453:AO453,1,'Настройки'!$B$3),"&lt;0")&gt;0),"Не определён",IF(AQ453&lt;'Настройки'!$B$12,"Не определён",IF(AX453=0,"Нет спроса",IF(AX453&lt;0,"Не определён",IF(AZ453&lt;='Настройки'!$B$7,"X",IF(AZ453&lt;='Настройки'!$B$8,"Y","Z")))))))</x:f>
      </x:c>
      <x:c r="BB453" s="49" t="str">
        <x:f>IF(OR(A453="",LEN(AW453)&lt;&gt;1,LEN(BA453)&lt;&gt;1),"",AW453&amp;BA453)</x:f>
      </x:c>
      <x:c r="BC453" s="61" t="str">
        <x:f>IF(OR(A453="",AQ453=0),"",(COUNT(BI453:INDEX(BI453:CR453,1,'Настройки'!$B$3))-COUNT(CS453:INDEX(CS453:EB453,1,'Настройки'!$B$3)))/AQ453)</x:f>
      </x:c>
      <x:c r="BD453" s="64" t="str">
        <x:f>IF(OR(A453="",COUNT(CS453:INDEX(CS453:EB453,1,'Настройки'!$B$3))=0),"",AQ453/COUNT(CS453:INDEX(CS453:EB453,1,'Настройки'!$B$3)))</x:f>
      </x:c>
      <x:c r="BE453" s="64" t="str">
        <x:f>IF(OR(A453="",COUNT(CS453:INDEX(CS453:EB453,1,'Настройки'!$B$3))=0),"",IF(AVERAGE(CS453:INDEX(CS453:EB453,1,'Настройки'!$B$3))=0,"",(STDEVP(CS453:INDEX(CS453:EB453,1,'Настройки'!$B$3))/ABS(AVERAGE(CS453:INDEX(CS453:EB453,1,'Настройки'!$B$3))))^2))</x:f>
      </x:c>
      <x:c r="BF453" s="49" t="str">
        <x:f>IF(A453="","",IF(AQ453&lt;3,"Недостаточно",IF(AQ453&lt;6,"Предварительный","Обычный")))</x:f>
      </x:c>
      <x:c r="BG453" s="49" t="str">
        <x:f>IF(A453="","",IF(COUNTIF(F453:INDEX(F453:AO453,1,'Настройки'!$B$3),"&lt;0")&gt;0,IF('Настройки'!$B$10="Блокировать","Отрицательный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"),"")&amp;IF(AQ453&lt;3,"Недостаточно истории. ",IF(AQ453&lt;6,"Предварительная классификация. ",""))&amp;IF(AX453=0,"Нет спроса за горизонт. ","")&amp;IF(AZ453&gt;'Настройки'!$B$11,"Экстремальная вариативность. ",""))</x:f>
      </x:c>
      <x:c r="BH453" s="49" t="str">
        <x:f>IF(A453="","",IFERROR(VLOOKUP(BB453,'Настройки'!$D$3:$E$11,2,FALSE),"Сначала проверьте исходные данные и историю спроса.")&amp;" Уточните срок поставки, MOQ и критичность.")</x:f>
      </x:c>
      <x:c r="BI453" s="50" t="str">
        <x:f>IF(1&gt;'Настройки'!$B$3,"",IF(ISBLANK(F453),IF('Настройки'!$B$9="Нулевой спрос",0,""),IF(F453&lt;0,IF('Настройки'!$B$10="Исключить","",IF('Настройки'!$B$10="Абсолютные значения",ABS(F453),F453)),F453)))</x:f>
      </x:c>
      <x:c r="BJ453" s="50" t="str">
        <x:f>IF(2&gt;'Настройки'!$B$3,"",IF(ISBLANK(G453),IF('Настройки'!$B$9="Нулевой спрос",0,""),IF(G453&lt;0,IF('Настройки'!$B$10="Исключить","",IF('Настройки'!$B$10="Абсолютные значения",ABS(G453),G453)),G453)))</x:f>
      </x:c>
      <x:c r="BK453" s="50" t="str">
        <x:f>IF(3&gt;'Настройки'!$B$3,"",IF(ISBLANK(H453),IF('Настройки'!$B$9="Нулевой спрос",0,""),IF(H453&lt;0,IF('Настройки'!$B$10="Исключить","",IF('Настройки'!$B$10="Абсолютные значения",ABS(H453),H453)),H453)))</x:f>
      </x:c>
      <x:c r="BL453" s="50" t="str">
        <x:f>IF(4&gt;'Настройки'!$B$3,"",IF(ISBLANK(I453),IF('Настройки'!$B$9="Нулевой спрос",0,""),IF(I453&lt;0,IF('Настройки'!$B$10="Исключить","",IF('Настройки'!$B$10="Абсолютные значения",ABS(I453),I453)),I453)))</x:f>
      </x:c>
      <x:c r="BM453" s="50" t="str">
        <x:f>IF(5&gt;'Настройки'!$B$3,"",IF(ISBLANK(J453),IF('Настройки'!$B$9="Нулевой спрос",0,""),IF(J453&lt;0,IF('Настройки'!$B$10="Исключить","",IF('Настройки'!$B$10="Абсолютные значения",ABS(J453),J453)),J453)))</x:f>
      </x:c>
      <x:c r="BN453" s="50" t="str">
        <x:f>IF(6&gt;'Настройки'!$B$3,"",IF(ISBLANK(K453),IF('Настройки'!$B$9="Нулевой спрос",0,""),IF(K453&lt;0,IF('Настройки'!$B$10="Исключить","",IF('Настройки'!$B$10="Абсолютные значения",ABS(K453),K453)),K453)))</x:f>
      </x:c>
      <x:c r="BO453" s="50" t="str">
        <x:f>IF(7&gt;'Настройки'!$B$3,"",IF(ISBLANK(L453),IF('Настройки'!$B$9="Нулевой спрос",0,""),IF(L453&lt;0,IF('Настройки'!$B$10="Исключить","",IF('Настройки'!$B$10="Абсолютные значения",ABS(L453),L453)),L453)))</x:f>
      </x:c>
      <x:c r="BP453" s="50" t="str">
        <x:f>IF(8&gt;'Настройки'!$B$3,"",IF(ISBLANK(M453),IF('Настройки'!$B$9="Нулевой спрос",0,""),IF(M453&lt;0,IF('Настройки'!$B$10="Исключить","",IF('Настройки'!$B$10="Абсолютные значения",ABS(M453),M453)),M453)))</x:f>
      </x:c>
      <x:c r="BQ453" s="50" t="str">
        <x:f>IF(9&gt;'Настройки'!$B$3,"",IF(ISBLANK(N453),IF('Настройки'!$B$9="Нулевой спрос",0,""),IF(N453&lt;0,IF('Настройки'!$B$10="Исключить","",IF('Настройки'!$B$10="Абсолютные значения",ABS(N453),N453)),N453)))</x:f>
      </x:c>
      <x:c r="BR453" s="50" t="str">
        <x:f>IF(10&gt;'Настройки'!$B$3,"",IF(ISBLANK(O453),IF('Настройки'!$B$9="Нулевой спрос",0,""),IF(O453&lt;0,IF('Настройки'!$B$10="Исключить","",IF('Настройки'!$B$10="Абсолютные значения",ABS(O453),O453)),O453)))</x:f>
      </x:c>
      <x:c r="BS453" s="50" t="str">
        <x:f>IF(11&gt;'Настройки'!$B$3,"",IF(ISBLANK(P453),IF('Настройки'!$B$9="Нулевой спрос",0,""),IF(P453&lt;0,IF('Настройки'!$B$10="Исключить","",IF('Настройки'!$B$10="Абсолютные значения",ABS(P453),P453)),P453)))</x:f>
      </x:c>
      <x:c r="BT453" s="50" t="str">
        <x:f>IF(12&gt;'Настройки'!$B$3,"",IF(ISBLANK(Q453),IF('Настройки'!$B$9="Нулевой спрос",0,""),IF(Q453&lt;0,IF('Настройки'!$B$10="Исключить","",IF('Настройки'!$B$10="Абсолютные значения",ABS(Q453),Q453)),Q453)))</x:f>
      </x:c>
      <x:c r="BU453" s="50" t="str">
        <x:f>IF(13&gt;'Настройки'!$B$3,"",IF(ISBLANK(R453),IF('Настройки'!$B$9="Нулевой спрос",0,""),IF(R453&lt;0,IF('Настройки'!$B$10="Исключить","",IF('Настройки'!$B$10="Абсолютные значения",ABS(R453),R453)),R453)))</x:f>
      </x:c>
      <x:c r="BV453" s="50" t="str">
        <x:f>IF(14&gt;'Настройки'!$B$3,"",IF(ISBLANK(S453),IF('Настройки'!$B$9="Нулевой спрос",0,""),IF(S453&lt;0,IF('Настройки'!$B$10="Исключить","",IF('Настройки'!$B$10="Абсолютные значения",ABS(S453),S453)),S453)))</x:f>
      </x:c>
      <x:c r="BW453" s="50" t="str">
        <x:f>IF(15&gt;'Настройки'!$B$3,"",IF(ISBLANK(T453),IF('Настройки'!$B$9="Нулевой спрос",0,""),IF(T453&lt;0,IF('Настройки'!$B$10="Исключить","",IF('Настройки'!$B$10="Абсолютные значения",ABS(T453),T453)),T453)))</x:f>
      </x:c>
      <x:c r="BX453" s="50" t="str">
        <x:f>IF(16&gt;'Настройки'!$B$3,"",IF(ISBLANK(U453),IF('Настройки'!$B$9="Нулевой спрос",0,""),IF(U453&lt;0,IF('Настройки'!$B$10="Исключить","",IF('Настройки'!$B$10="Абсолютные значения",ABS(U453),U453)),U453)))</x:f>
      </x:c>
      <x:c r="BY453" s="50" t="str">
        <x:f>IF(17&gt;'Настройки'!$B$3,"",IF(ISBLANK(V453),IF('Настройки'!$B$9="Нулевой спрос",0,""),IF(V453&lt;0,IF('Настройки'!$B$10="Исключить","",IF('Настройки'!$B$10="Абсолютные значения",ABS(V453),V453)),V453)))</x:f>
      </x:c>
      <x:c r="BZ453" s="50" t="str">
        <x:f>IF(18&gt;'Настройки'!$B$3,"",IF(ISBLANK(W453),IF('Настройки'!$B$9="Нулевой спрос",0,""),IF(W453&lt;0,IF('Настройки'!$B$10="Исключить","",IF('Настройки'!$B$10="Абсолютные значения",ABS(W453),W453)),W453)))</x:f>
      </x:c>
      <x:c r="CA453" s="50" t="str">
        <x:f>IF(19&gt;'Настройки'!$B$3,"",IF(ISBLANK(X453),IF('Настройки'!$B$9="Нулевой спрос",0,""),IF(X453&lt;0,IF('Настройки'!$B$10="Исключить","",IF('Настройки'!$B$10="Абсолютные значения",ABS(X453),X453)),X453)))</x:f>
      </x:c>
      <x:c r="CB453" s="50" t="str">
        <x:f>IF(20&gt;'Настройки'!$B$3,"",IF(ISBLANK(Y453),IF('Настройки'!$B$9="Нулевой спрос",0,""),IF(Y453&lt;0,IF('Настройки'!$B$10="Исключить","",IF('Настройки'!$B$10="Абсолютные значения",ABS(Y453),Y453)),Y453)))</x:f>
      </x:c>
      <x:c r="CC453" s="50" t="str">
        <x:f>IF(21&gt;'Настройки'!$B$3,"",IF(ISBLANK(Z453),IF('Настройки'!$B$9="Нулевой спрос",0,""),IF(Z453&lt;0,IF('Настройки'!$B$10="Исключить","",IF('Настройки'!$B$10="Абсолютные значения",ABS(Z453),Z453)),Z453)))</x:f>
      </x:c>
      <x:c r="CD453" s="50" t="str">
        <x:f>IF(22&gt;'Настройки'!$B$3,"",IF(ISBLANK(AA453),IF('Настройки'!$B$9="Нулевой спрос",0,""),IF(AA453&lt;0,IF('Настройки'!$B$10="Исключить","",IF('Настройки'!$B$10="Абсолютные значения",ABS(AA453),AA453)),AA453)))</x:f>
      </x:c>
      <x:c r="CE453" s="50" t="str">
        <x:f>IF(23&gt;'Настройки'!$B$3,"",IF(ISBLANK(AB453),IF('Настройки'!$B$9="Нулевой спрос",0,""),IF(AB453&lt;0,IF('Настройки'!$B$10="Исключить","",IF('Настройки'!$B$10="Абсолютные значения",ABS(AB453),AB453)),AB453)))</x:f>
      </x:c>
      <x:c r="CF453" s="50" t="str">
        <x:f>IF(24&gt;'Настройки'!$B$3,"",IF(ISBLANK(AC453),IF('Настройки'!$B$9="Нулевой спрос",0,""),IF(AC453&lt;0,IF('Настройки'!$B$10="Исключить","",IF('Настройки'!$B$10="Абсолютные значения",ABS(AC453),AC453)),AC453)))</x:f>
      </x:c>
      <x:c r="CG453" s="50" t="str">
        <x:f>IF(25&gt;'Настройки'!$B$3,"",IF(ISBLANK(AD453),IF('Настройки'!$B$9="Нулевой спрос",0,""),IF(AD453&lt;0,IF('Настройки'!$B$10="Исключить","",IF('Настройки'!$B$10="Абсолютные значения",ABS(AD453),AD453)),AD453)))</x:f>
      </x:c>
      <x:c r="CH453" s="50" t="str">
        <x:f>IF(26&gt;'Настройки'!$B$3,"",IF(ISBLANK(AE453),IF('Настройки'!$B$9="Нулевой спрос",0,""),IF(AE453&lt;0,IF('Настройки'!$B$10="Исключить","",IF('Настройки'!$B$10="Абсолютные значения",ABS(AE453),AE453)),AE453)))</x:f>
      </x:c>
      <x:c r="CI453" s="50" t="str">
        <x:f>IF(27&gt;'Настройки'!$B$3,"",IF(ISBLANK(AF453),IF('Настройки'!$B$9="Нулевой спрос",0,""),IF(AF453&lt;0,IF('Настройки'!$B$10="Исключить","",IF('Настройки'!$B$10="Абсолютные значения",ABS(AF453),AF453)),AF453)))</x:f>
      </x:c>
      <x:c r="CJ453" s="50" t="str">
        <x:f>IF(28&gt;'Настройки'!$B$3,"",IF(ISBLANK(AG453),IF('Настройки'!$B$9="Нулевой спрос",0,""),IF(AG453&lt;0,IF('Настройки'!$B$10="Исключить","",IF('Настройки'!$B$10="Абсолютные значения",ABS(AG453),AG453)),AG453)))</x:f>
      </x:c>
      <x:c r="CK453" s="50" t="str">
        <x:f>IF(29&gt;'Настройки'!$B$3,"",IF(ISBLANK(AH453),IF('Настройки'!$B$9="Нулевой спрос",0,""),IF(AH453&lt;0,IF('Настройки'!$B$10="Исключить","",IF('Настройки'!$B$10="Абсолютные значения",ABS(AH453),AH453)),AH453)))</x:f>
      </x:c>
      <x:c r="CL453" s="50" t="str">
        <x:f>IF(30&gt;'Настройки'!$B$3,"",IF(ISBLANK(AI453),IF('Настройки'!$B$9="Нулевой спрос",0,""),IF(AI453&lt;0,IF('Настройки'!$B$10="Исключить","",IF('Настройки'!$B$10="Абсолютные значения",ABS(AI453),AI453)),AI453)))</x:f>
      </x:c>
      <x:c r="CM453" s="50" t="str">
        <x:f>IF(31&gt;'Настройки'!$B$3,"",IF(ISBLANK(AJ453),IF('Настройки'!$B$9="Нулевой спрос",0,""),IF(AJ453&lt;0,IF('Настройки'!$B$10="Исключить","",IF('Настройки'!$B$10="Абсолютные значения",ABS(AJ453),AJ453)),AJ453)))</x:f>
      </x:c>
      <x:c r="CN453" s="50" t="str">
        <x:f>IF(32&gt;'Настройки'!$B$3,"",IF(ISBLANK(AK453),IF('Настройки'!$B$9="Нулевой спрос",0,""),IF(AK453&lt;0,IF('Настройки'!$B$10="Исключить","",IF('Настройки'!$B$10="Абсолютные значения",ABS(AK453),AK453)),AK453)))</x:f>
      </x:c>
      <x:c r="CO453" s="50" t="str">
        <x:f>IF(33&gt;'Настройки'!$B$3,"",IF(ISBLANK(AL453),IF('Настройки'!$B$9="Нулевой спрос",0,""),IF(AL453&lt;0,IF('Настройки'!$B$10="Исключить","",IF('Настройки'!$B$10="Абсолютные значения",ABS(AL453),AL453)),AL453)))</x:f>
      </x:c>
      <x:c r="CP453" s="50" t="str">
        <x:f>IF(34&gt;'Настройки'!$B$3,"",IF(ISBLANK(AM453),IF('Настройки'!$B$9="Нулевой спрос",0,""),IF(AM453&lt;0,IF('Настройки'!$B$10="Исключить","",IF('Настройки'!$B$10="Абсолютные значения",ABS(AM453),AM453)),AM453)))</x:f>
      </x:c>
      <x:c r="CQ453" s="50" t="str">
        <x:f>IF(35&gt;'Настройки'!$B$3,"",IF(ISBLANK(AN453),IF('Настройки'!$B$9="Нулевой спрос",0,""),IF(AN453&lt;0,IF('Настройки'!$B$10="Исключить","",IF('Настройки'!$B$10="Абсолютные значения",ABS(AN453),AN453)),AN453)))</x:f>
      </x:c>
      <x:c r="CR453" s="50" t="str">
        <x:f>IF(36&gt;'Настройки'!$B$3,"",IF(ISBLANK(AO453),IF('Настройки'!$B$9="Нулевой спрос",0,""),IF(AO453&lt;0,IF('Настройки'!$B$10="Исключить","",IF('Настройки'!$B$10="Абсолютные значения",ABS(AO453),AO453)),AO453)))</x:f>
      </x:c>
      <x:c r="CS453" s="50" t="str">
        <x:f>IF(OR(1&gt;'Настройки'!$B$3,ISBLANK(BI453),BI453=0),"",BI453)</x:f>
      </x:c>
      <x:c r="CT453" s="50" t="str">
        <x:f>IF(OR(2&gt;'Настройки'!$B$3,ISBLANK(BJ453),BJ453=0),"",BJ453)</x:f>
      </x:c>
      <x:c r="CU453" s="50" t="str">
        <x:f>IF(OR(3&gt;'Настройки'!$B$3,ISBLANK(BK453),BK453=0),"",BK453)</x:f>
      </x:c>
      <x:c r="CV453" s="50" t="str">
        <x:f>IF(OR(4&gt;'Настройки'!$B$3,ISBLANK(BL453),BL453=0),"",BL453)</x:f>
      </x:c>
      <x:c r="CW453" s="50" t="str">
        <x:f>IF(OR(5&gt;'Настройки'!$B$3,ISBLANK(BM453),BM453=0),"",BM453)</x:f>
      </x:c>
      <x:c r="CX453" s="50" t="str">
        <x:f>IF(OR(6&gt;'Настройки'!$B$3,ISBLANK(BN453),BN453=0),"",BN453)</x:f>
      </x:c>
      <x:c r="CY453" s="50" t="str">
        <x:f>IF(OR(7&gt;'Настройки'!$B$3,ISBLANK(BO453),BO453=0),"",BO453)</x:f>
      </x:c>
      <x:c r="CZ453" s="50" t="str">
        <x:f>IF(OR(8&gt;'Настройки'!$B$3,ISBLANK(BP453),BP453=0),"",BP453)</x:f>
      </x:c>
      <x:c r="DA453" s="50" t="str">
        <x:f>IF(OR(9&gt;'Настройки'!$B$3,ISBLANK(BQ453),BQ453=0),"",BQ453)</x:f>
      </x:c>
      <x:c r="DB453" s="50" t="str">
        <x:f>IF(OR(10&gt;'Настройки'!$B$3,ISBLANK(BR453),BR453=0),"",BR453)</x:f>
      </x:c>
      <x:c r="DC453" s="50" t="str">
        <x:f>IF(OR(11&gt;'Настройки'!$B$3,ISBLANK(BS453),BS453=0),"",BS453)</x:f>
      </x:c>
      <x:c r="DD453" s="50" t="str">
        <x:f>IF(OR(12&gt;'Настройки'!$B$3,ISBLANK(BT453),BT453=0),"",BT453)</x:f>
      </x:c>
      <x:c r="DE453" s="50" t="str">
        <x:f>IF(OR(13&gt;'Настройки'!$B$3,ISBLANK(BU453),BU453=0),"",BU453)</x:f>
      </x:c>
      <x:c r="DF453" s="50" t="str">
        <x:f>IF(OR(14&gt;'Настройки'!$B$3,ISBLANK(BV453),BV453=0),"",BV453)</x:f>
      </x:c>
      <x:c r="DG453" s="50" t="str">
        <x:f>IF(OR(15&gt;'Настройки'!$B$3,ISBLANK(BW453),BW453=0),"",BW453)</x:f>
      </x:c>
      <x:c r="DH453" s="50" t="str">
        <x:f>IF(OR(16&gt;'Настройки'!$B$3,ISBLANK(BX453),BX453=0),"",BX453)</x:f>
      </x:c>
      <x:c r="DI453" s="50" t="str">
        <x:f>IF(OR(17&gt;'Настройки'!$B$3,ISBLANK(BY453),BY453=0),"",BY453)</x:f>
      </x:c>
      <x:c r="DJ453" s="50" t="str">
        <x:f>IF(OR(18&gt;'Настройки'!$B$3,ISBLANK(BZ453),BZ453=0),"",BZ453)</x:f>
      </x:c>
      <x:c r="DK453" s="50" t="str">
        <x:f>IF(OR(19&gt;'Настройки'!$B$3,ISBLANK(CA453),CA453=0),"",CA453)</x:f>
      </x:c>
      <x:c r="DL453" s="50" t="str">
        <x:f>IF(OR(20&gt;'Настройки'!$B$3,ISBLANK(CB453),CB453=0),"",CB453)</x:f>
      </x:c>
      <x:c r="DM453" s="50" t="str">
        <x:f>IF(OR(21&gt;'Настройки'!$B$3,ISBLANK(CC453),CC453=0),"",CC453)</x:f>
      </x:c>
      <x:c r="DN453" s="50" t="str">
        <x:f>IF(OR(22&gt;'Настройки'!$B$3,ISBLANK(CD453),CD453=0),"",CD453)</x:f>
      </x:c>
      <x:c r="DO453" s="50" t="str">
        <x:f>IF(OR(23&gt;'Настройки'!$B$3,ISBLANK(CE453),CE453=0),"",CE453)</x:f>
      </x:c>
      <x:c r="DP453" s="50" t="str">
        <x:f>IF(OR(24&gt;'Настройки'!$B$3,ISBLANK(CF453),CF453=0),"",CF453)</x:f>
      </x:c>
      <x:c r="DQ453" s="50" t="str">
        <x:f>IF(OR(25&gt;'Настройки'!$B$3,ISBLANK(CG453),CG453=0),"",CG453)</x:f>
      </x:c>
      <x:c r="DR453" s="50" t="str">
        <x:f>IF(OR(26&gt;'Настройки'!$B$3,ISBLANK(CH453),CH453=0),"",CH453)</x:f>
      </x:c>
      <x:c r="DS453" s="50" t="str">
        <x:f>IF(OR(27&gt;'Настройки'!$B$3,ISBLANK(CI453),CI453=0),"",CI453)</x:f>
      </x:c>
      <x:c r="DT453" s="50" t="str">
        <x:f>IF(OR(28&gt;'Настройки'!$B$3,ISBLANK(CJ453),CJ453=0),"",CJ453)</x:f>
      </x:c>
      <x:c r="DU453" s="50" t="str">
        <x:f>IF(OR(29&gt;'Настройки'!$B$3,ISBLANK(CK453),CK453=0),"",CK453)</x:f>
      </x:c>
      <x:c r="DV453" s="50" t="str">
        <x:f>IF(OR(30&gt;'Настройки'!$B$3,ISBLANK(CL453),CL453=0),"",CL453)</x:f>
      </x:c>
      <x:c r="DW453" s="50" t="str">
        <x:f>IF(OR(31&gt;'Настройки'!$B$3,ISBLANK(CM453),CM453=0),"",CM453)</x:f>
      </x:c>
      <x:c r="DX453" s="50" t="str">
        <x:f>IF(OR(32&gt;'Настройки'!$B$3,ISBLANK(CN453),CN453=0),"",CN453)</x:f>
      </x:c>
      <x:c r="DY453" s="50" t="str">
        <x:f>IF(OR(33&gt;'Настройки'!$B$3,ISBLANK(CO453),CO453=0),"",CO453)</x:f>
      </x:c>
      <x:c r="DZ453" s="50" t="str">
        <x:f>IF(OR(34&gt;'Настройки'!$B$3,ISBLANK(CP453),CP453=0),"",CP453)</x:f>
      </x:c>
      <x:c r="EA453" s="50" t="str">
        <x:f>IF(OR(35&gt;'Настройки'!$B$3,ISBLANK(CQ453),CQ453=0),"",CQ453)</x:f>
      </x:c>
      <x:c r="EB453" s="50" t="str">
        <x:f>IF(OR(36&gt;'Настройки'!$B$3,ISBLANK(CR453),CR453=0),"",CR453)</x:f>
      </x:c>
      <x:c r="EC453" s="50" t="str">
        <x:f>IF(A453="","",IF(OR(BB453="AZ",BB453="BZ"),10000+ROW(),IF(AZ453&gt;'Настройки'!$B$11,20000+ROW(),IF(BF453&lt;&gt;"Обычный",30000+ROW(),IF(AX453&lt;=0,40000+ROW(),"")))))</x:f>
      </x:c>
      <x:c r="ED453" s="50" t="str">
        <x:f>IF(EC453="","",COUNTIFS($EC$2:$EC$1001,"&gt;0",$EC$2:$EC$1001,"&lt;"&amp;EC453)+1)</x:f>
      </x:c>
    </x:row>
    <x:row r="454">
      <x:c r="A454" s="115"/>
      <x:c r="B454" s="115"/>
      <x:c r="C454" s="115"/>
      <x:c r="D454" s="118"/>
      <x:c r="E454" s="118"/>
      <x:c r="F454" s="118"/>
      <x:c r="G454" s="118"/>
      <x:c r="H454" s="118"/>
      <x:c r="I454" s="118"/>
      <x:c r="J454" s="118"/>
      <x:c r="K454" s="118"/>
      <x:c r="L454" s="118"/>
      <x:c r="M454" s="118"/>
      <x:c r="N454" s="118"/>
      <x:c r="O454" s="118"/>
      <x:c r="P454" s="118"/>
      <x:c r="Q454" s="118"/>
      <x:c r="R454" s="118"/>
      <x:c r="S454" s="118"/>
      <x:c r="T454" s="118"/>
      <x:c r="U454" s="118"/>
      <x:c r="V454" s="118"/>
      <x:c r="W454" s="118"/>
      <x:c r="X454" s="118"/>
      <x:c r="Y454" s="118"/>
      <x:c r="Z454" s="118"/>
      <x:c r="AA454" s="118"/>
      <x:c r="AB454" s="118"/>
      <x:c r="AC454" s="118"/>
      <x:c r="AD454" s="118"/>
      <x:c r="AE454" s="118"/>
      <x:c r="AF454" s="118"/>
      <x:c r="AG454" s="118"/>
      <x:c r="AH454" s="118"/>
      <x:c r="AI454" s="118"/>
      <x:c r="AJ454" s="118"/>
      <x:c r="AK454" s="118"/>
      <x:c r="AL454" s="118"/>
      <x:c r="AM454" s="118"/>
      <x:c r="AN454" s="118"/>
      <x:c r="AO454" s="118"/>
      <x:c r="AP454" s="115"/>
      <x:c r="AQ454" s="49" t="str">
        <x:f>IF(A454="","",COUNT(BI454:INDEX(BI454:CR454,1,'Настройки'!$B$3)))</x:f>
      </x:c>
      <x:c r="AR454" s="49" t="str">
        <x:f>IF(A454="","",SUM(BI454:INDEX(BI454:CR454,1,'Настройки'!$B$3)))</x:f>
      </x:c>
      <x:c r="AS454" s="58" t="str">
        <x:f>IF(A454="","",IF('Настройки'!$B$4="Стоимость потребления",AR454*D454,IF('Настройки'!$B$4="Количество",AR454,E454)))</x:f>
      </x:c>
      <x:c r="AT454" s="61" t="str">
        <x:f>IF(OR(A454="",AS454&lt;0,SUM($AS$2:$AS$1001)&lt;=0),"",AS454/SUM($AS$2:$AS$1001))</x:f>
      </x:c>
      <x:c r="AU454" s="61" t="str">
        <x:f>IF(OR(A454="",AS454&lt;0,SUM($AS$2:$AS$1001)&lt;=0),"",SUMIFS($AS$2:$AS$1001,$AS$2:$AS$1001,"&gt;"&amp;AS454)/SUM($AS$2:$AS$1001))</x:f>
      </x:c>
      <x:c r="AV454" s="61" t="str">
        <x:f>IF(OR(A454="",AS454&lt;0,SUM($AS$2:$AS$1001)&lt;=0),"",SUMIFS($AS$2:$AS$1001,$AS$2:$AS$1001,"&gt;="&amp;AS454)/SUM($AS$2:$AS$1001))</x:f>
      </x:c>
      <x:c r="AW454" s="49" t="str">
        <x:f>IF(A454="","",IF(SUM($AS$2:$AS$1001)&lt;=0,"Не определён",IF(AS454&lt;0,"Исключение",IF(AU454&lt;'Настройки'!$B$5,"A",IF(AU454&lt;'Настройки'!$B$6,"B","C")))))</x:f>
      </x:c>
      <x:c r="AX454" s="58" t="str">
        <x:f>IF(A454="","",IF(AQ454=0,"",AVERAGE(BI454:INDEX(BI454:CR454,1,'Настройки'!$B$3))))</x:f>
      </x:c>
      <x:c r="AY454" s="58" t="str">
        <x:f>IF(OR(A454="",AQ454=0),"",STDEVP(BI454:INDEX(BI454:CR454,1,'Настройки'!$B$3)))</x:f>
      </x:c>
      <x:c r="AZ454" s="61" t="str">
        <x:f>IF(OR(A454="",AQ454&lt;'Настройки'!$B$12,AX454&lt;=0,AND('Настройки'!$B$10="Блокировать",COUNTIF(F454:INDEX(F454:AO454,1,'Настройки'!$B$3),"&lt;0")&gt;0)),"",AY454/ABS(AX454))</x:f>
      </x:c>
      <x:c r="BA454" s="49" t="str">
        <x:f>IF(A454="","",IF(AND('Настройки'!$B$10="Блокировать",COUNTIF(F454:INDEX(F454:AO454,1,'Настройки'!$B$3),"&lt;0")&gt;0),"Не определён",IF(AQ454&lt;'Настройки'!$B$12,"Не определён",IF(AX454=0,"Нет спроса",IF(AX454&lt;0,"Не определён",IF(AZ454&lt;='Настройки'!$B$7,"X",IF(AZ454&lt;='Настройки'!$B$8,"Y","Z")))))))</x:f>
      </x:c>
      <x:c r="BB454" s="49" t="str">
        <x:f>IF(OR(A454="",LEN(AW454)&lt;&gt;1,LEN(BA454)&lt;&gt;1),"",AW454&amp;BA454)</x:f>
      </x:c>
      <x:c r="BC454" s="61" t="str">
        <x:f>IF(OR(A454="",AQ454=0),"",(COUNT(BI454:INDEX(BI454:CR454,1,'Настройки'!$B$3))-COUNT(CS454:INDEX(CS454:EB454,1,'Настройки'!$B$3)))/AQ454)</x:f>
      </x:c>
      <x:c r="BD454" s="64" t="str">
        <x:f>IF(OR(A454="",COUNT(CS454:INDEX(CS454:EB454,1,'Настройки'!$B$3))=0),"",AQ454/COUNT(CS454:INDEX(CS454:EB454,1,'Настройки'!$B$3)))</x:f>
      </x:c>
      <x:c r="BE454" s="64" t="str">
        <x:f>IF(OR(A454="",COUNT(CS454:INDEX(CS454:EB454,1,'Настройки'!$B$3))=0),"",IF(AVERAGE(CS454:INDEX(CS454:EB454,1,'Настройки'!$B$3))=0,"",(STDEVP(CS454:INDEX(CS454:EB454,1,'Настройки'!$B$3))/ABS(AVERAGE(CS454:INDEX(CS454:EB454,1,'Настройки'!$B$3))))^2))</x:f>
      </x:c>
      <x:c r="BF454" s="49" t="str">
        <x:f>IF(A454="","",IF(AQ454&lt;3,"Недостаточно",IF(AQ454&lt;6,"Предварительный","Обычный")))</x:f>
      </x:c>
      <x:c r="BG454" s="49" t="str">
        <x:f>IF(A454="","",IF(COUNTIF(F454:INDEX(F454:AO454,1,'Настройки'!$B$3),"&lt;0")&gt;0,IF('Настройки'!$B$10="Блокировать","Отрицательный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"),"")&amp;IF(AQ454&lt;3,"Недостаточно истории. ",IF(AQ454&lt;6,"Предварительная классификация. ",""))&amp;IF(AX454=0,"Нет спроса за горизонт. ","")&amp;IF(AZ454&gt;'Настройки'!$B$11,"Экстремальная вариативность. ",""))</x:f>
      </x:c>
      <x:c r="BH454" s="49" t="str">
        <x:f>IF(A454="","",IFERROR(VLOOKUP(BB454,'Настройки'!$D$3:$E$11,2,FALSE),"Сначала проверьте исходные данные и историю спроса.")&amp;" Уточните срок поставки, MOQ и критичность.")</x:f>
      </x:c>
      <x:c r="BI454" s="50" t="str">
        <x:f>IF(1&gt;'Настройки'!$B$3,"",IF(ISBLANK(F454),IF('Настройки'!$B$9="Нулевой спрос",0,""),IF(F454&lt;0,IF('Настройки'!$B$10="Исключить","",IF('Настройки'!$B$10="Абсолютные значения",ABS(F454),F454)),F454)))</x:f>
      </x:c>
      <x:c r="BJ454" s="50" t="str">
        <x:f>IF(2&gt;'Настройки'!$B$3,"",IF(ISBLANK(G454),IF('Настройки'!$B$9="Нулевой спрос",0,""),IF(G454&lt;0,IF('Настройки'!$B$10="Исключить","",IF('Настройки'!$B$10="Абсолютные значения",ABS(G454),G454)),G454)))</x:f>
      </x:c>
      <x:c r="BK454" s="50" t="str">
        <x:f>IF(3&gt;'Настройки'!$B$3,"",IF(ISBLANK(H454),IF('Настройки'!$B$9="Нулевой спрос",0,""),IF(H454&lt;0,IF('Настройки'!$B$10="Исключить","",IF('Настройки'!$B$10="Абсолютные значения",ABS(H454),H454)),H454)))</x:f>
      </x:c>
      <x:c r="BL454" s="50" t="str">
        <x:f>IF(4&gt;'Настройки'!$B$3,"",IF(ISBLANK(I454),IF('Настройки'!$B$9="Нулевой спрос",0,""),IF(I454&lt;0,IF('Настройки'!$B$10="Исключить","",IF('Настройки'!$B$10="Абсолютные значения",ABS(I454),I454)),I454)))</x:f>
      </x:c>
      <x:c r="BM454" s="50" t="str">
        <x:f>IF(5&gt;'Настройки'!$B$3,"",IF(ISBLANK(J454),IF('Настройки'!$B$9="Нулевой спрос",0,""),IF(J454&lt;0,IF('Настройки'!$B$10="Исключить","",IF('Настройки'!$B$10="Абсолютные значения",ABS(J454),J454)),J454)))</x:f>
      </x:c>
      <x:c r="BN454" s="50" t="str">
        <x:f>IF(6&gt;'Настройки'!$B$3,"",IF(ISBLANK(K454),IF('Настройки'!$B$9="Нулевой спрос",0,""),IF(K454&lt;0,IF('Настройки'!$B$10="Исключить","",IF('Настройки'!$B$10="Абсолютные значения",ABS(K454),K454)),K454)))</x:f>
      </x:c>
      <x:c r="BO454" s="50" t="str">
        <x:f>IF(7&gt;'Настройки'!$B$3,"",IF(ISBLANK(L454),IF('Настройки'!$B$9="Нулевой спрос",0,""),IF(L454&lt;0,IF('Настройки'!$B$10="Исключить","",IF('Настройки'!$B$10="Абсолютные значения",ABS(L454),L454)),L454)))</x:f>
      </x:c>
      <x:c r="BP454" s="50" t="str">
        <x:f>IF(8&gt;'Настройки'!$B$3,"",IF(ISBLANK(M454),IF('Настройки'!$B$9="Нулевой спрос",0,""),IF(M454&lt;0,IF('Настройки'!$B$10="Исключить","",IF('Настройки'!$B$10="Абсолютные значения",ABS(M454),M454)),M454)))</x:f>
      </x:c>
      <x:c r="BQ454" s="50" t="str">
        <x:f>IF(9&gt;'Настройки'!$B$3,"",IF(ISBLANK(N454),IF('Настройки'!$B$9="Нулевой спрос",0,""),IF(N454&lt;0,IF('Настройки'!$B$10="Исключить","",IF('Настройки'!$B$10="Абсолютные значения",ABS(N454),N454)),N454)))</x:f>
      </x:c>
      <x:c r="BR454" s="50" t="str">
        <x:f>IF(10&gt;'Настройки'!$B$3,"",IF(ISBLANK(O454),IF('Настройки'!$B$9="Нулевой спрос",0,""),IF(O454&lt;0,IF('Настройки'!$B$10="Исключить","",IF('Настройки'!$B$10="Абсолютные значения",ABS(O454),O454)),O454)))</x:f>
      </x:c>
      <x:c r="BS454" s="50" t="str">
        <x:f>IF(11&gt;'Настройки'!$B$3,"",IF(ISBLANK(P454),IF('Настройки'!$B$9="Нулевой спрос",0,""),IF(P454&lt;0,IF('Настройки'!$B$10="Исключить","",IF('Настройки'!$B$10="Абсолютные значения",ABS(P454),P454)),P454)))</x:f>
      </x:c>
      <x:c r="BT454" s="50" t="str">
        <x:f>IF(12&gt;'Настройки'!$B$3,"",IF(ISBLANK(Q454),IF('Настройки'!$B$9="Нулевой спрос",0,""),IF(Q454&lt;0,IF('Настройки'!$B$10="Исключить","",IF('Настройки'!$B$10="Абсолютные значения",ABS(Q454),Q454)),Q454)))</x:f>
      </x:c>
      <x:c r="BU454" s="50" t="str">
        <x:f>IF(13&gt;'Настройки'!$B$3,"",IF(ISBLANK(R454),IF('Настройки'!$B$9="Нулевой спрос",0,""),IF(R454&lt;0,IF('Настройки'!$B$10="Исключить","",IF('Настройки'!$B$10="Абсолютные значения",ABS(R454),R454)),R454)))</x:f>
      </x:c>
      <x:c r="BV454" s="50" t="str">
        <x:f>IF(14&gt;'Настройки'!$B$3,"",IF(ISBLANK(S454),IF('Настройки'!$B$9="Нулевой спрос",0,""),IF(S454&lt;0,IF('Настройки'!$B$10="Исключить","",IF('Настройки'!$B$10="Абсолютные значения",ABS(S454),S454)),S454)))</x:f>
      </x:c>
      <x:c r="BW454" s="50" t="str">
        <x:f>IF(15&gt;'Настройки'!$B$3,"",IF(ISBLANK(T454),IF('Настройки'!$B$9="Нулевой спрос",0,""),IF(T454&lt;0,IF('Настройки'!$B$10="Исключить","",IF('Настройки'!$B$10="Абсолютные значения",ABS(T454),T454)),T454)))</x:f>
      </x:c>
      <x:c r="BX454" s="50" t="str">
        <x:f>IF(16&gt;'Настройки'!$B$3,"",IF(ISBLANK(U454),IF('Настройки'!$B$9="Нулевой спрос",0,""),IF(U454&lt;0,IF('Настройки'!$B$10="Исключить","",IF('Настройки'!$B$10="Абсолютные значения",ABS(U454),U454)),U454)))</x:f>
      </x:c>
      <x:c r="BY454" s="50" t="str">
        <x:f>IF(17&gt;'Настройки'!$B$3,"",IF(ISBLANK(V454),IF('Настройки'!$B$9="Нулевой спрос",0,""),IF(V454&lt;0,IF('Настройки'!$B$10="Исключить","",IF('Настройки'!$B$10="Абсолютные значения",ABS(V454),V454)),V454)))</x:f>
      </x:c>
      <x:c r="BZ454" s="50" t="str">
        <x:f>IF(18&gt;'Настройки'!$B$3,"",IF(ISBLANK(W454),IF('Настройки'!$B$9="Нулевой спрос",0,""),IF(W454&lt;0,IF('Настройки'!$B$10="Исключить","",IF('Настройки'!$B$10="Абсолютные значения",ABS(W454),W454)),W454)))</x:f>
      </x:c>
      <x:c r="CA454" s="50" t="str">
        <x:f>IF(19&gt;'Настройки'!$B$3,"",IF(ISBLANK(X454),IF('Настройки'!$B$9="Нулевой спрос",0,""),IF(X454&lt;0,IF('Настройки'!$B$10="Исключить","",IF('Настройки'!$B$10="Абсолютные значения",ABS(X454),X454)),X454)))</x:f>
      </x:c>
      <x:c r="CB454" s="50" t="str">
        <x:f>IF(20&gt;'Настройки'!$B$3,"",IF(ISBLANK(Y454),IF('Настройки'!$B$9="Нулевой спрос",0,""),IF(Y454&lt;0,IF('Настройки'!$B$10="Исключить","",IF('Настройки'!$B$10="Абсолютные значения",ABS(Y454),Y454)),Y454)))</x:f>
      </x:c>
      <x:c r="CC454" s="50" t="str">
        <x:f>IF(21&gt;'Настройки'!$B$3,"",IF(ISBLANK(Z454),IF('Настройки'!$B$9="Нулевой спрос",0,""),IF(Z454&lt;0,IF('Настройки'!$B$10="Исключить","",IF('Настройки'!$B$10="Абсолютные значения",ABS(Z454),Z454)),Z454)))</x:f>
      </x:c>
      <x:c r="CD454" s="50" t="str">
        <x:f>IF(22&gt;'Настройки'!$B$3,"",IF(ISBLANK(AA454),IF('Настройки'!$B$9="Нулевой спрос",0,""),IF(AA454&lt;0,IF('Настройки'!$B$10="Исключить","",IF('Настройки'!$B$10="Абсолютные значения",ABS(AA454),AA454)),AA454)))</x:f>
      </x:c>
      <x:c r="CE454" s="50" t="str">
        <x:f>IF(23&gt;'Настройки'!$B$3,"",IF(ISBLANK(AB454),IF('Настройки'!$B$9="Нулевой спрос",0,""),IF(AB454&lt;0,IF('Настройки'!$B$10="Исключить","",IF('Настройки'!$B$10="Абсолютные значения",ABS(AB454),AB454)),AB454)))</x:f>
      </x:c>
      <x:c r="CF454" s="50" t="str">
        <x:f>IF(24&gt;'Настройки'!$B$3,"",IF(ISBLANK(AC454),IF('Настройки'!$B$9="Нулевой спрос",0,""),IF(AC454&lt;0,IF('Настройки'!$B$10="Исключить","",IF('Настройки'!$B$10="Абсолютные значения",ABS(AC454),AC454)),AC454)))</x:f>
      </x:c>
      <x:c r="CG454" s="50" t="str">
        <x:f>IF(25&gt;'Настройки'!$B$3,"",IF(ISBLANK(AD454),IF('Настройки'!$B$9="Нулевой спрос",0,""),IF(AD454&lt;0,IF('Настройки'!$B$10="Исключить","",IF('Настройки'!$B$10="Абсолютные значения",ABS(AD454),AD454)),AD454)))</x:f>
      </x:c>
      <x:c r="CH454" s="50" t="str">
        <x:f>IF(26&gt;'Настройки'!$B$3,"",IF(ISBLANK(AE454),IF('Настройки'!$B$9="Нулевой спрос",0,""),IF(AE454&lt;0,IF('Настройки'!$B$10="Исключить","",IF('Настройки'!$B$10="Абсолютные значения",ABS(AE454),AE454)),AE454)))</x:f>
      </x:c>
      <x:c r="CI454" s="50" t="str">
        <x:f>IF(27&gt;'Настройки'!$B$3,"",IF(ISBLANK(AF454),IF('Настройки'!$B$9="Нулевой спрос",0,""),IF(AF454&lt;0,IF('Настройки'!$B$10="Исключить","",IF('Настройки'!$B$10="Абсолютные значения",ABS(AF454),AF454)),AF454)))</x:f>
      </x:c>
      <x:c r="CJ454" s="50" t="str">
        <x:f>IF(28&gt;'Настройки'!$B$3,"",IF(ISBLANK(AG454),IF('Настройки'!$B$9="Нулевой спрос",0,""),IF(AG454&lt;0,IF('Настройки'!$B$10="Исключить","",IF('Настройки'!$B$10="Абсолютные значения",ABS(AG454),AG454)),AG454)))</x:f>
      </x:c>
      <x:c r="CK454" s="50" t="str">
        <x:f>IF(29&gt;'Настройки'!$B$3,"",IF(ISBLANK(AH454),IF('Настройки'!$B$9="Нулевой спрос",0,""),IF(AH454&lt;0,IF('Настройки'!$B$10="Исключить","",IF('Настройки'!$B$10="Абсолютные значения",ABS(AH454),AH454)),AH454)))</x:f>
      </x:c>
      <x:c r="CL454" s="50" t="str">
        <x:f>IF(30&gt;'Настройки'!$B$3,"",IF(ISBLANK(AI454),IF('Настройки'!$B$9="Нулевой спрос",0,""),IF(AI454&lt;0,IF('Настройки'!$B$10="Исключить","",IF('Настройки'!$B$10="Абсолютные значения",ABS(AI454),AI454)),AI454)))</x:f>
      </x:c>
      <x:c r="CM454" s="50" t="str">
        <x:f>IF(31&gt;'Настройки'!$B$3,"",IF(ISBLANK(AJ454),IF('Настройки'!$B$9="Нулевой спрос",0,""),IF(AJ454&lt;0,IF('Настройки'!$B$10="Исключить","",IF('Настройки'!$B$10="Абсолютные значения",ABS(AJ454),AJ454)),AJ454)))</x:f>
      </x:c>
      <x:c r="CN454" s="50" t="str">
        <x:f>IF(32&gt;'Настройки'!$B$3,"",IF(ISBLANK(AK454),IF('Настройки'!$B$9="Нулевой спрос",0,""),IF(AK454&lt;0,IF('Настройки'!$B$10="Исключить","",IF('Настройки'!$B$10="Абсолютные значения",ABS(AK454),AK454)),AK454)))</x:f>
      </x:c>
      <x:c r="CO454" s="50" t="str">
        <x:f>IF(33&gt;'Настройки'!$B$3,"",IF(ISBLANK(AL454),IF('Настройки'!$B$9="Нулевой спрос",0,""),IF(AL454&lt;0,IF('Настройки'!$B$10="Исключить","",IF('Настройки'!$B$10="Абсолютные значения",ABS(AL454),AL454)),AL454)))</x:f>
      </x:c>
      <x:c r="CP454" s="50" t="str">
        <x:f>IF(34&gt;'Настройки'!$B$3,"",IF(ISBLANK(AM454),IF('Настройки'!$B$9="Нулевой спрос",0,""),IF(AM454&lt;0,IF('Настройки'!$B$10="Исключить","",IF('Настройки'!$B$10="Абсолютные значения",ABS(AM454),AM454)),AM454)))</x:f>
      </x:c>
      <x:c r="CQ454" s="50" t="str">
        <x:f>IF(35&gt;'Настройки'!$B$3,"",IF(ISBLANK(AN454),IF('Настройки'!$B$9="Нулевой спрос",0,""),IF(AN454&lt;0,IF('Настройки'!$B$10="Исключить","",IF('Настройки'!$B$10="Абсолютные значения",ABS(AN454),AN454)),AN454)))</x:f>
      </x:c>
      <x:c r="CR454" s="50" t="str">
        <x:f>IF(36&gt;'Настройки'!$B$3,"",IF(ISBLANK(AO454),IF('Настройки'!$B$9="Нулевой спрос",0,""),IF(AO454&lt;0,IF('Настройки'!$B$10="Исключить","",IF('Настройки'!$B$10="Абсолютные значения",ABS(AO454),AO454)),AO454)))</x:f>
      </x:c>
      <x:c r="CS454" s="50" t="str">
        <x:f>IF(OR(1&gt;'Настройки'!$B$3,ISBLANK(BI454),BI454=0),"",BI454)</x:f>
      </x:c>
      <x:c r="CT454" s="50" t="str">
        <x:f>IF(OR(2&gt;'Настройки'!$B$3,ISBLANK(BJ454),BJ454=0),"",BJ454)</x:f>
      </x:c>
      <x:c r="CU454" s="50" t="str">
        <x:f>IF(OR(3&gt;'Настройки'!$B$3,ISBLANK(BK454),BK454=0),"",BK454)</x:f>
      </x:c>
      <x:c r="CV454" s="50" t="str">
        <x:f>IF(OR(4&gt;'Настройки'!$B$3,ISBLANK(BL454),BL454=0),"",BL454)</x:f>
      </x:c>
      <x:c r="CW454" s="50" t="str">
        <x:f>IF(OR(5&gt;'Настройки'!$B$3,ISBLANK(BM454),BM454=0),"",BM454)</x:f>
      </x:c>
      <x:c r="CX454" s="50" t="str">
        <x:f>IF(OR(6&gt;'Настройки'!$B$3,ISBLANK(BN454),BN454=0),"",BN454)</x:f>
      </x:c>
      <x:c r="CY454" s="50" t="str">
        <x:f>IF(OR(7&gt;'Настройки'!$B$3,ISBLANK(BO454),BO454=0),"",BO454)</x:f>
      </x:c>
      <x:c r="CZ454" s="50" t="str">
        <x:f>IF(OR(8&gt;'Настройки'!$B$3,ISBLANK(BP454),BP454=0),"",BP454)</x:f>
      </x:c>
      <x:c r="DA454" s="50" t="str">
        <x:f>IF(OR(9&gt;'Настройки'!$B$3,ISBLANK(BQ454),BQ454=0),"",BQ454)</x:f>
      </x:c>
      <x:c r="DB454" s="50" t="str">
        <x:f>IF(OR(10&gt;'Настройки'!$B$3,ISBLANK(BR454),BR454=0),"",BR454)</x:f>
      </x:c>
      <x:c r="DC454" s="50" t="str">
        <x:f>IF(OR(11&gt;'Настройки'!$B$3,ISBLANK(BS454),BS454=0),"",BS454)</x:f>
      </x:c>
      <x:c r="DD454" s="50" t="str">
        <x:f>IF(OR(12&gt;'Настройки'!$B$3,ISBLANK(BT454),BT454=0),"",BT454)</x:f>
      </x:c>
      <x:c r="DE454" s="50" t="str">
        <x:f>IF(OR(13&gt;'Настройки'!$B$3,ISBLANK(BU454),BU454=0),"",BU454)</x:f>
      </x:c>
      <x:c r="DF454" s="50" t="str">
        <x:f>IF(OR(14&gt;'Настройки'!$B$3,ISBLANK(BV454),BV454=0),"",BV454)</x:f>
      </x:c>
      <x:c r="DG454" s="50" t="str">
        <x:f>IF(OR(15&gt;'Настройки'!$B$3,ISBLANK(BW454),BW454=0),"",BW454)</x:f>
      </x:c>
      <x:c r="DH454" s="50" t="str">
        <x:f>IF(OR(16&gt;'Настройки'!$B$3,ISBLANK(BX454),BX454=0),"",BX454)</x:f>
      </x:c>
      <x:c r="DI454" s="50" t="str">
        <x:f>IF(OR(17&gt;'Настройки'!$B$3,ISBLANK(BY454),BY454=0),"",BY454)</x:f>
      </x:c>
      <x:c r="DJ454" s="50" t="str">
        <x:f>IF(OR(18&gt;'Настройки'!$B$3,ISBLANK(BZ454),BZ454=0),"",BZ454)</x:f>
      </x:c>
      <x:c r="DK454" s="50" t="str">
        <x:f>IF(OR(19&gt;'Настройки'!$B$3,ISBLANK(CA454),CA454=0),"",CA454)</x:f>
      </x:c>
      <x:c r="DL454" s="50" t="str">
        <x:f>IF(OR(20&gt;'Настройки'!$B$3,ISBLANK(CB454),CB454=0),"",CB454)</x:f>
      </x:c>
      <x:c r="DM454" s="50" t="str">
        <x:f>IF(OR(21&gt;'Настройки'!$B$3,ISBLANK(CC454),CC454=0),"",CC454)</x:f>
      </x:c>
      <x:c r="DN454" s="50" t="str">
        <x:f>IF(OR(22&gt;'Настройки'!$B$3,ISBLANK(CD454),CD454=0),"",CD454)</x:f>
      </x:c>
      <x:c r="DO454" s="50" t="str">
        <x:f>IF(OR(23&gt;'Настройки'!$B$3,ISBLANK(CE454),CE454=0),"",CE454)</x:f>
      </x:c>
      <x:c r="DP454" s="50" t="str">
        <x:f>IF(OR(24&gt;'Настройки'!$B$3,ISBLANK(CF454),CF454=0),"",CF454)</x:f>
      </x:c>
      <x:c r="DQ454" s="50" t="str">
        <x:f>IF(OR(25&gt;'Настройки'!$B$3,ISBLANK(CG454),CG454=0),"",CG454)</x:f>
      </x:c>
      <x:c r="DR454" s="50" t="str">
        <x:f>IF(OR(26&gt;'Настройки'!$B$3,ISBLANK(CH454),CH454=0),"",CH454)</x:f>
      </x:c>
      <x:c r="DS454" s="50" t="str">
        <x:f>IF(OR(27&gt;'Настройки'!$B$3,ISBLANK(CI454),CI454=0),"",CI454)</x:f>
      </x:c>
      <x:c r="DT454" s="50" t="str">
        <x:f>IF(OR(28&gt;'Настройки'!$B$3,ISBLANK(CJ454),CJ454=0),"",CJ454)</x:f>
      </x:c>
      <x:c r="DU454" s="50" t="str">
        <x:f>IF(OR(29&gt;'Настройки'!$B$3,ISBLANK(CK454),CK454=0),"",CK454)</x:f>
      </x:c>
      <x:c r="DV454" s="50" t="str">
        <x:f>IF(OR(30&gt;'Настройки'!$B$3,ISBLANK(CL454),CL454=0),"",CL454)</x:f>
      </x:c>
      <x:c r="DW454" s="50" t="str">
        <x:f>IF(OR(31&gt;'Настройки'!$B$3,ISBLANK(CM454),CM454=0),"",CM454)</x:f>
      </x:c>
      <x:c r="DX454" s="50" t="str">
        <x:f>IF(OR(32&gt;'Настройки'!$B$3,ISBLANK(CN454),CN454=0),"",CN454)</x:f>
      </x:c>
      <x:c r="DY454" s="50" t="str">
        <x:f>IF(OR(33&gt;'Настройки'!$B$3,ISBLANK(CO454),CO454=0),"",CO454)</x:f>
      </x:c>
      <x:c r="DZ454" s="50" t="str">
        <x:f>IF(OR(34&gt;'Настройки'!$B$3,ISBLANK(CP454),CP454=0),"",CP454)</x:f>
      </x:c>
      <x:c r="EA454" s="50" t="str">
        <x:f>IF(OR(35&gt;'Настройки'!$B$3,ISBLANK(CQ454),CQ454=0),"",CQ454)</x:f>
      </x:c>
      <x:c r="EB454" s="50" t="str">
        <x:f>IF(OR(36&gt;'Настройки'!$B$3,ISBLANK(CR454),CR454=0),"",CR454)</x:f>
      </x:c>
      <x:c r="EC454" s="50" t="str">
        <x:f>IF(A454="","",IF(OR(BB454="AZ",BB454="BZ"),10000+ROW(),IF(AZ454&gt;'Настройки'!$B$11,20000+ROW(),IF(BF454&lt;&gt;"Обычный",30000+ROW(),IF(AX454&lt;=0,40000+ROW(),"")))))</x:f>
      </x:c>
      <x:c r="ED454" s="50" t="str">
        <x:f>IF(EC454="","",COUNTIFS($EC$2:$EC$1001,"&gt;0",$EC$2:$EC$1001,"&lt;"&amp;EC454)+1)</x:f>
      </x:c>
    </x:row>
    <x:row r="455">
      <x:c r="A455" s="115"/>
      <x:c r="B455" s="115"/>
      <x:c r="C455" s="115"/>
      <x:c r="D455" s="118"/>
      <x:c r="E455" s="118"/>
      <x:c r="F455" s="118"/>
      <x:c r="G455" s="118"/>
      <x:c r="H455" s="118"/>
      <x:c r="I455" s="118"/>
      <x:c r="J455" s="118"/>
      <x:c r="K455" s="118"/>
      <x:c r="L455" s="118"/>
      <x:c r="M455" s="118"/>
      <x:c r="N455" s="118"/>
      <x:c r="O455" s="118"/>
      <x:c r="P455" s="118"/>
      <x:c r="Q455" s="118"/>
      <x:c r="R455" s="118"/>
      <x:c r="S455" s="118"/>
      <x:c r="T455" s="118"/>
      <x:c r="U455" s="118"/>
      <x:c r="V455" s="118"/>
      <x:c r="W455" s="118"/>
      <x:c r="X455" s="118"/>
      <x:c r="Y455" s="118"/>
      <x:c r="Z455" s="118"/>
      <x:c r="AA455" s="118"/>
      <x:c r="AB455" s="118"/>
      <x:c r="AC455" s="118"/>
      <x:c r="AD455" s="118"/>
      <x:c r="AE455" s="118"/>
      <x:c r="AF455" s="118"/>
      <x:c r="AG455" s="118"/>
      <x:c r="AH455" s="118"/>
      <x:c r="AI455" s="118"/>
      <x:c r="AJ455" s="118"/>
      <x:c r="AK455" s="118"/>
      <x:c r="AL455" s="118"/>
      <x:c r="AM455" s="118"/>
      <x:c r="AN455" s="118"/>
      <x:c r="AO455" s="118"/>
      <x:c r="AP455" s="115"/>
      <x:c r="AQ455" s="49" t="str">
        <x:f>IF(A455="","",COUNT(BI455:INDEX(BI455:CR455,1,'Настройки'!$B$3)))</x:f>
      </x:c>
      <x:c r="AR455" s="49" t="str">
        <x:f>IF(A455="","",SUM(BI455:INDEX(BI455:CR455,1,'Настройки'!$B$3)))</x:f>
      </x:c>
      <x:c r="AS455" s="58" t="str">
        <x:f>IF(A455="","",IF('Настройки'!$B$4="Стоимость потребления",AR455*D455,IF('Настройки'!$B$4="Количество",AR455,E455)))</x:f>
      </x:c>
      <x:c r="AT455" s="61" t="str">
        <x:f>IF(OR(A455="",AS455&lt;0,SUM($AS$2:$AS$1001)&lt;=0),"",AS455/SUM($AS$2:$AS$1001))</x:f>
      </x:c>
      <x:c r="AU455" s="61" t="str">
        <x:f>IF(OR(A455="",AS455&lt;0,SUM($AS$2:$AS$1001)&lt;=0),"",SUMIFS($AS$2:$AS$1001,$AS$2:$AS$1001,"&gt;"&amp;AS455)/SUM($AS$2:$AS$1001))</x:f>
      </x:c>
      <x:c r="AV455" s="61" t="str">
        <x:f>IF(OR(A455="",AS455&lt;0,SUM($AS$2:$AS$1001)&lt;=0),"",SUMIFS($AS$2:$AS$1001,$AS$2:$AS$1001,"&gt;="&amp;AS455)/SUM($AS$2:$AS$1001))</x:f>
      </x:c>
      <x:c r="AW455" s="49" t="str">
        <x:f>IF(A455="","",IF(SUM($AS$2:$AS$1001)&lt;=0,"Не определён",IF(AS455&lt;0,"Исключение",IF(AU455&lt;'Настройки'!$B$5,"A",IF(AU455&lt;'Настройки'!$B$6,"B","C")))))</x:f>
      </x:c>
      <x:c r="AX455" s="58" t="str">
        <x:f>IF(A455="","",IF(AQ455=0,"",AVERAGE(BI455:INDEX(BI455:CR455,1,'Настройки'!$B$3))))</x:f>
      </x:c>
      <x:c r="AY455" s="58" t="str">
        <x:f>IF(OR(A455="",AQ455=0),"",STDEVP(BI455:INDEX(BI455:CR455,1,'Настройки'!$B$3)))</x:f>
      </x:c>
      <x:c r="AZ455" s="61" t="str">
        <x:f>IF(OR(A455="",AQ455&lt;'Настройки'!$B$12,AX455&lt;=0,AND('Настройки'!$B$10="Блокировать",COUNTIF(F455:INDEX(F455:AO455,1,'Настройки'!$B$3),"&lt;0")&gt;0)),"",AY455/ABS(AX455))</x:f>
      </x:c>
      <x:c r="BA455" s="49" t="str">
        <x:f>IF(A455="","",IF(AND('Настройки'!$B$10="Блокировать",COUNTIF(F455:INDEX(F455:AO455,1,'Настройки'!$B$3),"&lt;0")&gt;0),"Не определён",IF(AQ455&lt;'Настройки'!$B$12,"Не определён",IF(AX455=0,"Нет спроса",IF(AX455&lt;0,"Не определён",IF(AZ455&lt;='Настройки'!$B$7,"X",IF(AZ455&lt;='Настройки'!$B$8,"Y","Z")))))))</x:f>
      </x:c>
      <x:c r="BB455" s="49" t="str">
        <x:f>IF(OR(A455="",LEN(AW455)&lt;&gt;1,LEN(BA455)&lt;&gt;1),"",AW455&amp;BA455)</x:f>
      </x:c>
      <x:c r="BC455" s="61" t="str">
        <x:f>IF(OR(A455="",AQ455=0),"",(COUNT(BI455:INDEX(BI455:CR455,1,'Настройки'!$B$3))-COUNT(CS455:INDEX(CS455:EB455,1,'Настройки'!$B$3)))/AQ455)</x:f>
      </x:c>
      <x:c r="BD455" s="64" t="str">
        <x:f>IF(OR(A455="",COUNT(CS455:INDEX(CS455:EB455,1,'Настройки'!$B$3))=0),"",AQ455/COUNT(CS455:INDEX(CS455:EB455,1,'Настройки'!$B$3)))</x:f>
      </x:c>
      <x:c r="BE455" s="64" t="str">
        <x:f>IF(OR(A455="",COUNT(CS455:INDEX(CS455:EB455,1,'Настройки'!$B$3))=0),"",IF(AVERAGE(CS455:INDEX(CS455:EB455,1,'Настройки'!$B$3))=0,"",(STDEVP(CS455:INDEX(CS455:EB455,1,'Настройки'!$B$3))/ABS(AVERAGE(CS455:INDEX(CS455:EB455,1,'Настройки'!$B$3))))^2))</x:f>
      </x:c>
      <x:c r="BF455" s="49" t="str">
        <x:f>IF(A455="","",IF(AQ455&lt;3,"Недостаточно",IF(AQ455&lt;6,"Предварительный","Обычный")))</x:f>
      </x:c>
      <x:c r="BG455" s="49" t="str">
        <x:f>IF(A455="","",IF(COUNTIF(F455:INDEX(F455:AO455,1,'Настройки'!$B$3),"&lt;0")&gt;0,IF('Настройки'!$B$10="Блокировать","Отрицательный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"),"")&amp;IF(AQ455&lt;3,"Недостаточно истории. ",IF(AQ455&lt;6,"Предварительная классификация. ",""))&amp;IF(AX455=0,"Нет спроса за горизонт. ","")&amp;IF(AZ455&gt;'Настройки'!$B$11,"Экстремальная вариативность. ",""))</x:f>
      </x:c>
      <x:c r="BH455" s="49" t="str">
        <x:f>IF(A455="","",IFERROR(VLOOKUP(BB455,'Настройки'!$D$3:$E$11,2,FALSE),"Сначала проверьте исходные данные и историю спроса.")&amp;" Уточните срок поставки, MOQ и критичность.")</x:f>
      </x:c>
      <x:c r="BI455" s="50" t="str">
        <x:f>IF(1&gt;'Настройки'!$B$3,"",IF(ISBLANK(F455),IF('Настройки'!$B$9="Нулевой спрос",0,""),IF(F455&lt;0,IF('Настройки'!$B$10="Исключить","",IF('Настройки'!$B$10="Абсолютные значения",ABS(F455),F455)),F455)))</x:f>
      </x:c>
      <x:c r="BJ455" s="50" t="str">
        <x:f>IF(2&gt;'Настройки'!$B$3,"",IF(ISBLANK(G455),IF('Настройки'!$B$9="Нулевой спрос",0,""),IF(G455&lt;0,IF('Настройки'!$B$10="Исключить","",IF('Настройки'!$B$10="Абсолютные значения",ABS(G455),G455)),G455)))</x:f>
      </x:c>
      <x:c r="BK455" s="50" t="str">
        <x:f>IF(3&gt;'Настройки'!$B$3,"",IF(ISBLANK(H455),IF('Настройки'!$B$9="Нулевой спрос",0,""),IF(H455&lt;0,IF('Настройки'!$B$10="Исключить","",IF('Настройки'!$B$10="Абсолютные значения",ABS(H455),H455)),H455)))</x:f>
      </x:c>
      <x:c r="BL455" s="50" t="str">
        <x:f>IF(4&gt;'Настройки'!$B$3,"",IF(ISBLANK(I455),IF('Настройки'!$B$9="Нулевой спрос",0,""),IF(I455&lt;0,IF('Настройки'!$B$10="Исключить","",IF('Настройки'!$B$10="Абсолютные значения",ABS(I455),I455)),I455)))</x:f>
      </x:c>
      <x:c r="BM455" s="50" t="str">
        <x:f>IF(5&gt;'Настройки'!$B$3,"",IF(ISBLANK(J455),IF('Настройки'!$B$9="Нулевой спрос",0,""),IF(J455&lt;0,IF('Настройки'!$B$10="Исключить","",IF('Настройки'!$B$10="Абсолютные значения",ABS(J455),J455)),J455)))</x:f>
      </x:c>
      <x:c r="BN455" s="50" t="str">
        <x:f>IF(6&gt;'Настройки'!$B$3,"",IF(ISBLANK(K455),IF('Настройки'!$B$9="Нулевой спрос",0,""),IF(K455&lt;0,IF('Настройки'!$B$10="Исключить","",IF('Настройки'!$B$10="Абсолютные значения",ABS(K455),K455)),K455)))</x:f>
      </x:c>
      <x:c r="BO455" s="50" t="str">
        <x:f>IF(7&gt;'Настройки'!$B$3,"",IF(ISBLANK(L455),IF('Настройки'!$B$9="Нулевой спрос",0,""),IF(L455&lt;0,IF('Настройки'!$B$10="Исключить","",IF('Настройки'!$B$10="Абсолютные значения",ABS(L455),L455)),L455)))</x:f>
      </x:c>
      <x:c r="BP455" s="50" t="str">
        <x:f>IF(8&gt;'Настройки'!$B$3,"",IF(ISBLANK(M455),IF('Настройки'!$B$9="Нулевой спрос",0,""),IF(M455&lt;0,IF('Настройки'!$B$10="Исключить","",IF('Настройки'!$B$10="Абсолютные значения",ABS(M455),M455)),M455)))</x:f>
      </x:c>
      <x:c r="BQ455" s="50" t="str">
        <x:f>IF(9&gt;'Настройки'!$B$3,"",IF(ISBLANK(N455),IF('Настройки'!$B$9="Нулевой спрос",0,""),IF(N455&lt;0,IF('Настройки'!$B$10="Исключить","",IF('Настройки'!$B$10="Абсолютные значения",ABS(N455),N455)),N455)))</x:f>
      </x:c>
      <x:c r="BR455" s="50" t="str">
        <x:f>IF(10&gt;'Настройки'!$B$3,"",IF(ISBLANK(O455),IF('Настройки'!$B$9="Нулевой спрос",0,""),IF(O455&lt;0,IF('Настройки'!$B$10="Исключить","",IF('Настройки'!$B$10="Абсолютные значения",ABS(O455),O455)),O455)))</x:f>
      </x:c>
      <x:c r="BS455" s="50" t="str">
        <x:f>IF(11&gt;'Настройки'!$B$3,"",IF(ISBLANK(P455),IF('Настройки'!$B$9="Нулевой спрос",0,""),IF(P455&lt;0,IF('Настройки'!$B$10="Исключить","",IF('Настройки'!$B$10="Абсолютные значения",ABS(P455),P455)),P455)))</x:f>
      </x:c>
      <x:c r="BT455" s="50" t="str">
        <x:f>IF(12&gt;'Настройки'!$B$3,"",IF(ISBLANK(Q455),IF('Настройки'!$B$9="Нулевой спрос",0,""),IF(Q455&lt;0,IF('Настройки'!$B$10="Исключить","",IF('Настройки'!$B$10="Абсолютные значения",ABS(Q455),Q455)),Q455)))</x:f>
      </x:c>
      <x:c r="BU455" s="50" t="str">
        <x:f>IF(13&gt;'Настройки'!$B$3,"",IF(ISBLANK(R455),IF('Настройки'!$B$9="Нулевой спрос",0,""),IF(R455&lt;0,IF('Настройки'!$B$10="Исключить","",IF('Настройки'!$B$10="Абсолютные значения",ABS(R455),R455)),R455)))</x:f>
      </x:c>
      <x:c r="BV455" s="50" t="str">
        <x:f>IF(14&gt;'Настройки'!$B$3,"",IF(ISBLANK(S455),IF('Настройки'!$B$9="Нулевой спрос",0,""),IF(S455&lt;0,IF('Настройки'!$B$10="Исключить","",IF('Настройки'!$B$10="Абсолютные значения",ABS(S455),S455)),S455)))</x:f>
      </x:c>
      <x:c r="BW455" s="50" t="str">
        <x:f>IF(15&gt;'Настройки'!$B$3,"",IF(ISBLANK(T455),IF('Настройки'!$B$9="Нулевой спрос",0,""),IF(T455&lt;0,IF('Настройки'!$B$10="Исключить","",IF('Настройки'!$B$10="Абсолютные значения",ABS(T455),T455)),T455)))</x:f>
      </x:c>
      <x:c r="BX455" s="50" t="str">
        <x:f>IF(16&gt;'Настройки'!$B$3,"",IF(ISBLANK(U455),IF('Настройки'!$B$9="Нулевой спрос",0,""),IF(U455&lt;0,IF('Настройки'!$B$10="Исключить","",IF('Настройки'!$B$10="Абсолютные значения",ABS(U455),U455)),U455)))</x:f>
      </x:c>
      <x:c r="BY455" s="50" t="str">
        <x:f>IF(17&gt;'Настройки'!$B$3,"",IF(ISBLANK(V455),IF('Настройки'!$B$9="Нулевой спрос",0,""),IF(V455&lt;0,IF('Настройки'!$B$10="Исключить","",IF('Настройки'!$B$10="Абсолютные значения",ABS(V455),V455)),V455)))</x:f>
      </x:c>
      <x:c r="BZ455" s="50" t="str">
        <x:f>IF(18&gt;'Настройки'!$B$3,"",IF(ISBLANK(W455),IF('Настройки'!$B$9="Нулевой спрос",0,""),IF(W455&lt;0,IF('Настройки'!$B$10="Исключить","",IF('Настройки'!$B$10="Абсолютные значения",ABS(W455),W455)),W455)))</x:f>
      </x:c>
      <x:c r="CA455" s="50" t="str">
        <x:f>IF(19&gt;'Настройки'!$B$3,"",IF(ISBLANK(X455),IF('Настройки'!$B$9="Нулевой спрос",0,""),IF(X455&lt;0,IF('Настройки'!$B$10="Исключить","",IF('Настройки'!$B$10="Абсолютные значения",ABS(X455),X455)),X455)))</x:f>
      </x:c>
      <x:c r="CB455" s="50" t="str">
        <x:f>IF(20&gt;'Настройки'!$B$3,"",IF(ISBLANK(Y455),IF('Настройки'!$B$9="Нулевой спрос",0,""),IF(Y455&lt;0,IF('Настройки'!$B$10="Исключить","",IF('Настройки'!$B$10="Абсолютные значения",ABS(Y455),Y455)),Y455)))</x:f>
      </x:c>
      <x:c r="CC455" s="50" t="str">
        <x:f>IF(21&gt;'Настройки'!$B$3,"",IF(ISBLANK(Z455),IF('Настройки'!$B$9="Нулевой спрос",0,""),IF(Z455&lt;0,IF('Настройки'!$B$10="Исключить","",IF('Настройки'!$B$10="Абсолютные значения",ABS(Z455),Z455)),Z455)))</x:f>
      </x:c>
      <x:c r="CD455" s="50" t="str">
        <x:f>IF(22&gt;'Настройки'!$B$3,"",IF(ISBLANK(AA455),IF('Настройки'!$B$9="Нулевой спрос",0,""),IF(AA455&lt;0,IF('Настройки'!$B$10="Исключить","",IF('Настройки'!$B$10="Абсолютные значения",ABS(AA455),AA455)),AA455)))</x:f>
      </x:c>
      <x:c r="CE455" s="50" t="str">
        <x:f>IF(23&gt;'Настройки'!$B$3,"",IF(ISBLANK(AB455),IF('Настройки'!$B$9="Нулевой спрос",0,""),IF(AB455&lt;0,IF('Настройки'!$B$10="Исключить","",IF('Настройки'!$B$10="Абсолютные значения",ABS(AB455),AB455)),AB455)))</x:f>
      </x:c>
      <x:c r="CF455" s="50" t="str">
        <x:f>IF(24&gt;'Настройки'!$B$3,"",IF(ISBLANK(AC455),IF('Настройки'!$B$9="Нулевой спрос",0,""),IF(AC455&lt;0,IF('Настройки'!$B$10="Исключить","",IF('Настройки'!$B$10="Абсолютные значения",ABS(AC455),AC455)),AC455)))</x:f>
      </x:c>
      <x:c r="CG455" s="50" t="str">
        <x:f>IF(25&gt;'Настройки'!$B$3,"",IF(ISBLANK(AD455),IF('Настройки'!$B$9="Нулевой спрос",0,""),IF(AD455&lt;0,IF('Настройки'!$B$10="Исключить","",IF('Настройки'!$B$10="Абсолютные значения",ABS(AD455),AD455)),AD455)))</x:f>
      </x:c>
      <x:c r="CH455" s="50" t="str">
        <x:f>IF(26&gt;'Настройки'!$B$3,"",IF(ISBLANK(AE455),IF('Настройки'!$B$9="Нулевой спрос",0,""),IF(AE455&lt;0,IF('Настройки'!$B$10="Исключить","",IF('Настройки'!$B$10="Абсолютные значения",ABS(AE455),AE455)),AE455)))</x:f>
      </x:c>
      <x:c r="CI455" s="50" t="str">
        <x:f>IF(27&gt;'Настройки'!$B$3,"",IF(ISBLANK(AF455),IF('Настройки'!$B$9="Нулевой спрос",0,""),IF(AF455&lt;0,IF('Настройки'!$B$10="Исключить","",IF('Настройки'!$B$10="Абсолютные значения",ABS(AF455),AF455)),AF455)))</x:f>
      </x:c>
      <x:c r="CJ455" s="50" t="str">
        <x:f>IF(28&gt;'Настройки'!$B$3,"",IF(ISBLANK(AG455),IF('Настройки'!$B$9="Нулевой спрос",0,""),IF(AG455&lt;0,IF('Настройки'!$B$10="Исключить","",IF('Настройки'!$B$10="Абсолютные значения",ABS(AG455),AG455)),AG455)))</x:f>
      </x:c>
      <x:c r="CK455" s="50" t="str">
        <x:f>IF(29&gt;'Настройки'!$B$3,"",IF(ISBLANK(AH455),IF('Настройки'!$B$9="Нулевой спрос",0,""),IF(AH455&lt;0,IF('Настройки'!$B$10="Исключить","",IF('Настройки'!$B$10="Абсолютные значения",ABS(AH455),AH455)),AH455)))</x:f>
      </x:c>
      <x:c r="CL455" s="50" t="str">
        <x:f>IF(30&gt;'Настройки'!$B$3,"",IF(ISBLANK(AI455),IF('Настройки'!$B$9="Нулевой спрос",0,""),IF(AI455&lt;0,IF('Настройки'!$B$10="Исключить","",IF('Настройки'!$B$10="Абсолютные значения",ABS(AI455),AI455)),AI455)))</x:f>
      </x:c>
      <x:c r="CM455" s="50" t="str">
        <x:f>IF(31&gt;'Настройки'!$B$3,"",IF(ISBLANK(AJ455),IF('Настройки'!$B$9="Нулевой спрос",0,""),IF(AJ455&lt;0,IF('Настройки'!$B$10="Исключить","",IF('Настройки'!$B$10="Абсолютные значения",ABS(AJ455),AJ455)),AJ455)))</x:f>
      </x:c>
      <x:c r="CN455" s="50" t="str">
        <x:f>IF(32&gt;'Настройки'!$B$3,"",IF(ISBLANK(AK455),IF('Настройки'!$B$9="Нулевой спрос",0,""),IF(AK455&lt;0,IF('Настройки'!$B$10="Исключить","",IF('Настройки'!$B$10="Абсолютные значения",ABS(AK455),AK455)),AK455)))</x:f>
      </x:c>
      <x:c r="CO455" s="50" t="str">
        <x:f>IF(33&gt;'Настройки'!$B$3,"",IF(ISBLANK(AL455),IF('Настройки'!$B$9="Нулевой спрос",0,""),IF(AL455&lt;0,IF('Настройки'!$B$10="Исключить","",IF('Настройки'!$B$10="Абсолютные значения",ABS(AL455),AL455)),AL455)))</x:f>
      </x:c>
      <x:c r="CP455" s="50" t="str">
        <x:f>IF(34&gt;'Настройки'!$B$3,"",IF(ISBLANK(AM455),IF('Настройки'!$B$9="Нулевой спрос",0,""),IF(AM455&lt;0,IF('Настройки'!$B$10="Исключить","",IF('Настройки'!$B$10="Абсолютные значения",ABS(AM455),AM455)),AM455)))</x:f>
      </x:c>
      <x:c r="CQ455" s="50" t="str">
        <x:f>IF(35&gt;'Настройки'!$B$3,"",IF(ISBLANK(AN455),IF('Настройки'!$B$9="Нулевой спрос",0,""),IF(AN455&lt;0,IF('Настройки'!$B$10="Исключить","",IF('Настройки'!$B$10="Абсолютные значения",ABS(AN455),AN455)),AN455)))</x:f>
      </x:c>
      <x:c r="CR455" s="50" t="str">
        <x:f>IF(36&gt;'Настройки'!$B$3,"",IF(ISBLANK(AO455),IF('Настройки'!$B$9="Нулевой спрос",0,""),IF(AO455&lt;0,IF('Настройки'!$B$10="Исключить","",IF('Настройки'!$B$10="Абсолютные значения",ABS(AO455),AO455)),AO455)))</x:f>
      </x:c>
      <x:c r="CS455" s="50" t="str">
        <x:f>IF(OR(1&gt;'Настройки'!$B$3,ISBLANK(BI455),BI455=0),"",BI455)</x:f>
      </x:c>
      <x:c r="CT455" s="50" t="str">
        <x:f>IF(OR(2&gt;'Настройки'!$B$3,ISBLANK(BJ455),BJ455=0),"",BJ455)</x:f>
      </x:c>
      <x:c r="CU455" s="50" t="str">
        <x:f>IF(OR(3&gt;'Настройки'!$B$3,ISBLANK(BK455),BK455=0),"",BK455)</x:f>
      </x:c>
      <x:c r="CV455" s="50" t="str">
        <x:f>IF(OR(4&gt;'Настройки'!$B$3,ISBLANK(BL455),BL455=0),"",BL455)</x:f>
      </x:c>
      <x:c r="CW455" s="50" t="str">
        <x:f>IF(OR(5&gt;'Настройки'!$B$3,ISBLANK(BM455),BM455=0),"",BM455)</x:f>
      </x:c>
      <x:c r="CX455" s="50" t="str">
        <x:f>IF(OR(6&gt;'Настройки'!$B$3,ISBLANK(BN455),BN455=0),"",BN455)</x:f>
      </x:c>
      <x:c r="CY455" s="50" t="str">
        <x:f>IF(OR(7&gt;'Настройки'!$B$3,ISBLANK(BO455),BO455=0),"",BO455)</x:f>
      </x:c>
      <x:c r="CZ455" s="50" t="str">
        <x:f>IF(OR(8&gt;'Настройки'!$B$3,ISBLANK(BP455),BP455=0),"",BP455)</x:f>
      </x:c>
      <x:c r="DA455" s="50" t="str">
        <x:f>IF(OR(9&gt;'Настройки'!$B$3,ISBLANK(BQ455),BQ455=0),"",BQ455)</x:f>
      </x:c>
      <x:c r="DB455" s="50" t="str">
        <x:f>IF(OR(10&gt;'Настройки'!$B$3,ISBLANK(BR455),BR455=0),"",BR455)</x:f>
      </x:c>
      <x:c r="DC455" s="50" t="str">
        <x:f>IF(OR(11&gt;'Настройки'!$B$3,ISBLANK(BS455),BS455=0),"",BS455)</x:f>
      </x:c>
      <x:c r="DD455" s="50" t="str">
        <x:f>IF(OR(12&gt;'Настройки'!$B$3,ISBLANK(BT455),BT455=0),"",BT455)</x:f>
      </x:c>
      <x:c r="DE455" s="50" t="str">
        <x:f>IF(OR(13&gt;'Настройки'!$B$3,ISBLANK(BU455),BU455=0),"",BU455)</x:f>
      </x:c>
      <x:c r="DF455" s="50" t="str">
        <x:f>IF(OR(14&gt;'Настройки'!$B$3,ISBLANK(BV455),BV455=0),"",BV455)</x:f>
      </x:c>
      <x:c r="DG455" s="50" t="str">
        <x:f>IF(OR(15&gt;'Настройки'!$B$3,ISBLANK(BW455),BW455=0),"",BW455)</x:f>
      </x:c>
      <x:c r="DH455" s="50" t="str">
        <x:f>IF(OR(16&gt;'Настройки'!$B$3,ISBLANK(BX455),BX455=0),"",BX455)</x:f>
      </x:c>
      <x:c r="DI455" s="50" t="str">
        <x:f>IF(OR(17&gt;'Настройки'!$B$3,ISBLANK(BY455),BY455=0),"",BY455)</x:f>
      </x:c>
      <x:c r="DJ455" s="50" t="str">
        <x:f>IF(OR(18&gt;'Настройки'!$B$3,ISBLANK(BZ455),BZ455=0),"",BZ455)</x:f>
      </x:c>
      <x:c r="DK455" s="50" t="str">
        <x:f>IF(OR(19&gt;'Настройки'!$B$3,ISBLANK(CA455),CA455=0),"",CA455)</x:f>
      </x:c>
      <x:c r="DL455" s="50" t="str">
        <x:f>IF(OR(20&gt;'Настройки'!$B$3,ISBLANK(CB455),CB455=0),"",CB455)</x:f>
      </x:c>
      <x:c r="DM455" s="50" t="str">
        <x:f>IF(OR(21&gt;'Настройки'!$B$3,ISBLANK(CC455),CC455=0),"",CC455)</x:f>
      </x:c>
      <x:c r="DN455" s="50" t="str">
        <x:f>IF(OR(22&gt;'Настройки'!$B$3,ISBLANK(CD455),CD455=0),"",CD455)</x:f>
      </x:c>
      <x:c r="DO455" s="50" t="str">
        <x:f>IF(OR(23&gt;'Настройки'!$B$3,ISBLANK(CE455),CE455=0),"",CE455)</x:f>
      </x:c>
      <x:c r="DP455" s="50" t="str">
        <x:f>IF(OR(24&gt;'Настройки'!$B$3,ISBLANK(CF455),CF455=0),"",CF455)</x:f>
      </x:c>
      <x:c r="DQ455" s="50" t="str">
        <x:f>IF(OR(25&gt;'Настройки'!$B$3,ISBLANK(CG455),CG455=0),"",CG455)</x:f>
      </x:c>
      <x:c r="DR455" s="50" t="str">
        <x:f>IF(OR(26&gt;'Настройки'!$B$3,ISBLANK(CH455),CH455=0),"",CH455)</x:f>
      </x:c>
      <x:c r="DS455" s="50" t="str">
        <x:f>IF(OR(27&gt;'Настройки'!$B$3,ISBLANK(CI455),CI455=0),"",CI455)</x:f>
      </x:c>
      <x:c r="DT455" s="50" t="str">
        <x:f>IF(OR(28&gt;'Настройки'!$B$3,ISBLANK(CJ455),CJ455=0),"",CJ455)</x:f>
      </x:c>
      <x:c r="DU455" s="50" t="str">
        <x:f>IF(OR(29&gt;'Настройки'!$B$3,ISBLANK(CK455),CK455=0),"",CK455)</x:f>
      </x:c>
      <x:c r="DV455" s="50" t="str">
        <x:f>IF(OR(30&gt;'Настройки'!$B$3,ISBLANK(CL455),CL455=0),"",CL455)</x:f>
      </x:c>
      <x:c r="DW455" s="50" t="str">
        <x:f>IF(OR(31&gt;'Настройки'!$B$3,ISBLANK(CM455),CM455=0),"",CM455)</x:f>
      </x:c>
      <x:c r="DX455" s="50" t="str">
        <x:f>IF(OR(32&gt;'Настройки'!$B$3,ISBLANK(CN455),CN455=0),"",CN455)</x:f>
      </x:c>
      <x:c r="DY455" s="50" t="str">
        <x:f>IF(OR(33&gt;'Настройки'!$B$3,ISBLANK(CO455),CO455=0),"",CO455)</x:f>
      </x:c>
      <x:c r="DZ455" s="50" t="str">
        <x:f>IF(OR(34&gt;'Настройки'!$B$3,ISBLANK(CP455),CP455=0),"",CP455)</x:f>
      </x:c>
      <x:c r="EA455" s="50" t="str">
        <x:f>IF(OR(35&gt;'Настройки'!$B$3,ISBLANK(CQ455),CQ455=0),"",CQ455)</x:f>
      </x:c>
      <x:c r="EB455" s="50" t="str">
        <x:f>IF(OR(36&gt;'Настройки'!$B$3,ISBLANK(CR455),CR455=0),"",CR455)</x:f>
      </x:c>
      <x:c r="EC455" s="50" t="str">
        <x:f>IF(A455="","",IF(OR(BB455="AZ",BB455="BZ"),10000+ROW(),IF(AZ455&gt;'Настройки'!$B$11,20000+ROW(),IF(BF455&lt;&gt;"Обычный",30000+ROW(),IF(AX455&lt;=0,40000+ROW(),"")))))</x:f>
      </x:c>
      <x:c r="ED455" s="50" t="str">
        <x:f>IF(EC455="","",COUNTIFS($EC$2:$EC$1001,"&gt;0",$EC$2:$EC$1001,"&lt;"&amp;EC455)+1)</x:f>
      </x:c>
    </x:row>
    <x:row r="456">
      <x:c r="A456" s="115"/>
      <x:c r="B456" s="115"/>
      <x:c r="C456" s="115"/>
      <x:c r="D456" s="118"/>
      <x:c r="E456" s="118"/>
      <x:c r="F456" s="118"/>
      <x:c r="G456" s="118"/>
      <x:c r="H456" s="118"/>
      <x:c r="I456" s="118"/>
      <x:c r="J456" s="118"/>
      <x:c r="K456" s="118"/>
      <x:c r="L456" s="118"/>
      <x:c r="M456" s="118"/>
      <x:c r="N456" s="118"/>
      <x:c r="O456" s="118"/>
      <x:c r="P456" s="118"/>
      <x:c r="Q456" s="118"/>
      <x:c r="R456" s="118"/>
      <x:c r="S456" s="118"/>
      <x:c r="T456" s="118"/>
      <x:c r="U456" s="118"/>
      <x:c r="V456" s="118"/>
      <x:c r="W456" s="118"/>
      <x:c r="X456" s="118"/>
      <x:c r="Y456" s="118"/>
      <x:c r="Z456" s="118"/>
      <x:c r="AA456" s="118"/>
      <x:c r="AB456" s="118"/>
      <x:c r="AC456" s="118"/>
      <x:c r="AD456" s="118"/>
      <x:c r="AE456" s="118"/>
      <x:c r="AF456" s="118"/>
      <x:c r="AG456" s="118"/>
      <x:c r="AH456" s="118"/>
      <x:c r="AI456" s="118"/>
      <x:c r="AJ456" s="118"/>
      <x:c r="AK456" s="118"/>
      <x:c r="AL456" s="118"/>
      <x:c r="AM456" s="118"/>
      <x:c r="AN456" s="118"/>
      <x:c r="AO456" s="118"/>
      <x:c r="AP456" s="115"/>
      <x:c r="AQ456" s="49" t="str">
        <x:f>IF(A456="","",COUNT(BI456:INDEX(BI456:CR456,1,'Настройки'!$B$3)))</x:f>
      </x:c>
      <x:c r="AR456" s="49" t="str">
        <x:f>IF(A456="","",SUM(BI456:INDEX(BI456:CR456,1,'Настройки'!$B$3)))</x:f>
      </x:c>
      <x:c r="AS456" s="58" t="str">
        <x:f>IF(A456="","",IF('Настройки'!$B$4="Стоимость потребления",AR456*D456,IF('Настройки'!$B$4="Количество",AR456,E456)))</x:f>
      </x:c>
      <x:c r="AT456" s="61" t="str">
        <x:f>IF(OR(A456="",AS456&lt;0,SUM($AS$2:$AS$1001)&lt;=0),"",AS456/SUM($AS$2:$AS$1001))</x:f>
      </x:c>
      <x:c r="AU456" s="61" t="str">
        <x:f>IF(OR(A456="",AS456&lt;0,SUM($AS$2:$AS$1001)&lt;=0),"",SUMIFS($AS$2:$AS$1001,$AS$2:$AS$1001,"&gt;"&amp;AS456)/SUM($AS$2:$AS$1001))</x:f>
      </x:c>
      <x:c r="AV456" s="61" t="str">
        <x:f>IF(OR(A456="",AS456&lt;0,SUM($AS$2:$AS$1001)&lt;=0),"",SUMIFS($AS$2:$AS$1001,$AS$2:$AS$1001,"&gt;="&amp;AS456)/SUM($AS$2:$AS$1001))</x:f>
      </x:c>
      <x:c r="AW456" s="49" t="str">
        <x:f>IF(A456="","",IF(SUM($AS$2:$AS$1001)&lt;=0,"Не определён",IF(AS456&lt;0,"Исключение",IF(AU456&lt;'Настройки'!$B$5,"A",IF(AU456&lt;'Настройки'!$B$6,"B","C")))))</x:f>
      </x:c>
      <x:c r="AX456" s="58" t="str">
        <x:f>IF(A456="","",IF(AQ456=0,"",AVERAGE(BI456:INDEX(BI456:CR456,1,'Настройки'!$B$3))))</x:f>
      </x:c>
      <x:c r="AY456" s="58" t="str">
        <x:f>IF(OR(A456="",AQ456=0),"",STDEVP(BI456:INDEX(BI456:CR456,1,'Настройки'!$B$3)))</x:f>
      </x:c>
      <x:c r="AZ456" s="61" t="str">
        <x:f>IF(OR(A456="",AQ456&lt;'Настройки'!$B$12,AX456&lt;=0,AND('Настройки'!$B$10="Блокировать",COUNTIF(F456:INDEX(F456:AO456,1,'Настройки'!$B$3),"&lt;0")&gt;0)),"",AY456/ABS(AX456))</x:f>
      </x:c>
      <x:c r="BA456" s="49" t="str">
        <x:f>IF(A456="","",IF(AND('Настройки'!$B$10="Блокировать",COUNTIF(F456:INDEX(F456:AO456,1,'Настройки'!$B$3),"&lt;0")&gt;0),"Не определён",IF(AQ456&lt;'Настройки'!$B$12,"Не определён",IF(AX456=0,"Нет спроса",IF(AX456&lt;0,"Не определён",IF(AZ456&lt;='Настройки'!$B$7,"X",IF(AZ456&lt;='Настройки'!$B$8,"Y","Z")))))))</x:f>
      </x:c>
      <x:c r="BB456" s="49" t="str">
        <x:f>IF(OR(A456="",LEN(AW456)&lt;&gt;1,LEN(BA456)&lt;&gt;1),"",AW456&amp;BA456)</x:f>
      </x:c>
      <x:c r="BC456" s="61" t="str">
        <x:f>IF(OR(A456="",AQ456=0),"",(COUNT(BI456:INDEX(BI456:CR456,1,'Настройки'!$B$3))-COUNT(CS456:INDEX(CS456:EB456,1,'Настройки'!$B$3)))/AQ456)</x:f>
      </x:c>
      <x:c r="BD456" s="64" t="str">
        <x:f>IF(OR(A456="",COUNT(CS456:INDEX(CS456:EB456,1,'Настройки'!$B$3))=0),"",AQ456/COUNT(CS456:INDEX(CS456:EB456,1,'Настройки'!$B$3)))</x:f>
      </x:c>
      <x:c r="BE456" s="64" t="str">
        <x:f>IF(OR(A456="",COUNT(CS456:INDEX(CS456:EB456,1,'Настройки'!$B$3))=0),"",IF(AVERAGE(CS456:INDEX(CS456:EB456,1,'Настройки'!$B$3))=0,"",(STDEVP(CS456:INDEX(CS456:EB456,1,'Настройки'!$B$3))/ABS(AVERAGE(CS456:INDEX(CS456:EB456,1,'Настройки'!$B$3))))^2))</x:f>
      </x:c>
      <x:c r="BF456" s="49" t="str">
        <x:f>IF(A456="","",IF(AQ456&lt;3,"Недостаточно",IF(AQ456&lt;6,"Предварительный","Обычный")))</x:f>
      </x:c>
      <x:c r="BG456" s="49" t="str">
        <x:f>IF(A456="","",IF(COUNTIF(F456:INDEX(F456:AO456,1,'Настройки'!$B$3),"&lt;0")&gt;0,IF('Настройки'!$B$10="Блокировать","Отрицательный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"),"")&amp;IF(AQ456&lt;3,"Недостаточно истории. ",IF(AQ456&lt;6,"Предварительная классификация. ",""))&amp;IF(AX456=0,"Нет спроса за горизонт. ","")&amp;IF(AZ456&gt;'Настройки'!$B$11,"Экстремальная вариативность. ",""))</x:f>
      </x:c>
      <x:c r="BH456" s="49" t="str">
        <x:f>IF(A456="","",IFERROR(VLOOKUP(BB456,'Настройки'!$D$3:$E$11,2,FALSE),"Сначала проверьте исходные данные и историю спроса.")&amp;" Уточните срок поставки, MOQ и критичность.")</x:f>
      </x:c>
      <x:c r="BI456" s="50" t="str">
        <x:f>IF(1&gt;'Настройки'!$B$3,"",IF(ISBLANK(F456),IF('Настройки'!$B$9="Нулевой спрос",0,""),IF(F456&lt;0,IF('Настройки'!$B$10="Исключить","",IF('Настройки'!$B$10="Абсолютные значения",ABS(F456),F456)),F456)))</x:f>
      </x:c>
      <x:c r="BJ456" s="50" t="str">
        <x:f>IF(2&gt;'Настройки'!$B$3,"",IF(ISBLANK(G456),IF('Настройки'!$B$9="Нулевой спрос",0,""),IF(G456&lt;0,IF('Настройки'!$B$10="Исключить","",IF('Настройки'!$B$10="Абсолютные значения",ABS(G456),G456)),G456)))</x:f>
      </x:c>
      <x:c r="BK456" s="50" t="str">
        <x:f>IF(3&gt;'Настройки'!$B$3,"",IF(ISBLANK(H456),IF('Настройки'!$B$9="Нулевой спрос",0,""),IF(H456&lt;0,IF('Настройки'!$B$10="Исключить","",IF('Настройки'!$B$10="Абсолютные значения",ABS(H456),H456)),H456)))</x:f>
      </x:c>
      <x:c r="BL456" s="50" t="str">
        <x:f>IF(4&gt;'Настройки'!$B$3,"",IF(ISBLANK(I456),IF('Настройки'!$B$9="Нулевой спрос",0,""),IF(I456&lt;0,IF('Настройки'!$B$10="Исключить","",IF('Настройки'!$B$10="Абсолютные значения",ABS(I456),I456)),I456)))</x:f>
      </x:c>
      <x:c r="BM456" s="50" t="str">
        <x:f>IF(5&gt;'Настройки'!$B$3,"",IF(ISBLANK(J456),IF('Настройки'!$B$9="Нулевой спрос",0,""),IF(J456&lt;0,IF('Настройки'!$B$10="Исключить","",IF('Настройки'!$B$10="Абсолютные значения",ABS(J456),J456)),J456)))</x:f>
      </x:c>
      <x:c r="BN456" s="50" t="str">
        <x:f>IF(6&gt;'Настройки'!$B$3,"",IF(ISBLANK(K456),IF('Настройки'!$B$9="Нулевой спрос",0,""),IF(K456&lt;0,IF('Настройки'!$B$10="Исключить","",IF('Настройки'!$B$10="Абсолютные значения",ABS(K456),K456)),K456)))</x:f>
      </x:c>
      <x:c r="BO456" s="50" t="str">
        <x:f>IF(7&gt;'Настройки'!$B$3,"",IF(ISBLANK(L456),IF('Настройки'!$B$9="Нулевой спрос",0,""),IF(L456&lt;0,IF('Настройки'!$B$10="Исключить","",IF('Настройки'!$B$10="Абсолютные значения",ABS(L456),L456)),L456)))</x:f>
      </x:c>
      <x:c r="BP456" s="50" t="str">
        <x:f>IF(8&gt;'Настройки'!$B$3,"",IF(ISBLANK(M456),IF('Настройки'!$B$9="Нулевой спрос",0,""),IF(M456&lt;0,IF('Настройки'!$B$10="Исключить","",IF('Настройки'!$B$10="Абсолютные значения",ABS(M456),M456)),M456)))</x:f>
      </x:c>
      <x:c r="BQ456" s="50" t="str">
        <x:f>IF(9&gt;'Настройки'!$B$3,"",IF(ISBLANK(N456),IF('Настройки'!$B$9="Нулевой спрос",0,""),IF(N456&lt;0,IF('Настройки'!$B$10="Исключить","",IF('Настройки'!$B$10="Абсолютные значения",ABS(N456),N456)),N456)))</x:f>
      </x:c>
      <x:c r="BR456" s="50" t="str">
        <x:f>IF(10&gt;'Настройки'!$B$3,"",IF(ISBLANK(O456),IF('Настройки'!$B$9="Нулевой спрос",0,""),IF(O456&lt;0,IF('Настройки'!$B$10="Исключить","",IF('Настройки'!$B$10="Абсолютные значения",ABS(O456),O456)),O456)))</x:f>
      </x:c>
      <x:c r="BS456" s="50" t="str">
        <x:f>IF(11&gt;'Настройки'!$B$3,"",IF(ISBLANK(P456),IF('Настройки'!$B$9="Нулевой спрос",0,""),IF(P456&lt;0,IF('Настройки'!$B$10="Исключить","",IF('Настройки'!$B$10="Абсолютные значения",ABS(P456),P456)),P456)))</x:f>
      </x:c>
      <x:c r="BT456" s="50" t="str">
        <x:f>IF(12&gt;'Настройки'!$B$3,"",IF(ISBLANK(Q456),IF('Настройки'!$B$9="Нулевой спрос",0,""),IF(Q456&lt;0,IF('Настройки'!$B$10="Исключить","",IF('Настройки'!$B$10="Абсолютные значения",ABS(Q456),Q456)),Q456)))</x:f>
      </x:c>
      <x:c r="BU456" s="50" t="str">
        <x:f>IF(13&gt;'Настройки'!$B$3,"",IF(ISBLANK(R456),IF('Настройки'!$B$9="Нулевой спрос",0,""),IF(R456&lt;0,IF('Настройки'!$B$10="Исключить","",IF('Настройки'!$B$10="Абсолютные значения",ABS(R456),R456)),R456)))</x:f>
      </x:c>
      <x:c r="BV456" s="50" t="str">
        <x:f>IF(14&gt;'Настройки'!$B$3,"",IF(ISBLANK(S456),IF('Настройки'!$B$9="Нулевой спрос",0,""),IF(S456&lt;0,IF('Настройки'!$B$10="Исключить","",IF('Настройки'!$B$10="Абсолютные значения",ABS(S456),S456)),S456)))</x:f>
      </x:c>
      <x:c r="BW456" s="50" t="str">
        <x:f>IF(15&gt;'Настройки'!$B$3,"",IF(ISBLANK(T456),IF('Настройки'!$B$9="Нулевой спрос",0,""),IF(T456&lt;0,IF('Настройки'!$B$10="Исключить","",IF('Настройки'!$B$10="Абсолютные значения",ABS(T456),T456)),T456)))</x:f>
      </x:c>
      <x:c r="BX456" s="50" t="str">
        <x:f>IF(16&gt;'Настройки'!$B$3,"",IF(ISBLANK(U456),IF('Настройки'!$B$9="Нулевой спрос",0,""),IF(U456&lt;0,IF('Настройки'!$B$10="Исключить","",IF('Настройки'!$B$10="Абсолютные значения",ABS(U456),U456)),U456)))</x:f>
      </x:c>
      <x:c r="BY456" s="50" t="str">
        <x:f>IF(17&gt;'Настройки'!$B$3,"",IF(ISBLANK(V456),IF('Настройки'!$B$9="Нулевой спрос",0,""),IF(V456&lt;0,IF('Настройки'!$B$10="Исключить","",IF('Настройки'!$B$10="Абсолютные значения",ABS(V456),V456)),V456)))</x:f>
      </x:c>
      <x:c r="BZ456" s="50" t="str">
        <x:f>IF(18&gt;'Настройки'!$B$3,"",IF(ISBLANK(W456),IF('Настройки'!$B$9="Нулевой спрос",0,""),IF(W456&lt;0,IF('Настройки'!$B$10="Исключить","",IF('Настройки'!$B$10="Абсолютные значения",ABS(W456),W456)),W456)))</x:f>
      </x:c>
      <x:c r="CA456" s="50" t="str">
        <x:f>IF(19&gt;'Настройки'!$B$3,"",IF(ISBLANK(X456),IF('Настройки'!$B$9="Нулевой спрос",0,""),IF(X456&lt;0,IF('Настройки'!$B$10="Исключить","",IF('Настройки'!$B$10="Абсолютные значения",ABS(X456),X456)),X456)))</x:f>
      </x:c>
      <x:c r="CB456" s="50" t="str">
        <x:f>IF(20&gt;'Настройки'!$B$3,"",IF(ISBLANK(Y456),IF('Настройки'!$B$9="Нулевой спрос",0,""),IF(Y456&lt;0,IF('Настройки'!$B$10="Исключить","",IF('Настройки'!$B$10="Абсолютные значения",ABS(Y456),Y456)),Y456)))</x:f>
      </x:c>
      <x:c r="CC456" s="50" t="str">
        <x:f>IF(21&gt;'Настройки'!$B$3,"",IF(ISBLANK(Z456),IF('Настройки'!$B$9="Нулевой спрос",0,""),IF(Z456&lt;0,IF('Настройки'!$B$10="Исключить","",IF('Настройки'!$B$10="Абсолютные значения",ABS(Z456),Z456)),Z456)))</x:f>
      </x:c>
      <x:c r="CD456" s="50" t="str">
        <x:f>IF(22&gt;'Настройки'!$B$3,"",IF(ISBLANK(AA456),IF('Настройки'!$B$9="Нулевой спрос",0,""),IF(AA456&lt;0,IF('Настройки'!$B$10="Исключить","",IF('Настройки'!$B$10="Абсолютные значения",ABS(AA456),AA456)),AA456)))</x:f>
      </x:c>
      <x:c r="CE456" s="50" t="str">
        <x:f>IF(23&gt;'Настройки'!$B$3,"",IF(ISBLANK(AB456),IF('Настройки'!$B$9="Нулевой спрос",0,""),IF(AB456&lt;0,IF('Настройки'!$B$10="Исключить","",IF('Настройки'!$B$10="Абсолютные значения",ABS(AB456),AB456)),AB456)))</x:f>
      </x:c>
      <x:c r="CF456" s="50" t="str">
        <x:f>IF(24&gt;'Настройки'!$B$3,"",IF(ISBLANK(AC456),IF('Настройки'!$B$9="Нулевой спрос",0,""),IF(AC456&lt;0,IF('Настройки'!$B$10="Исключить","",IF('Настройки'!$B$10="Абсолютные значения",ABS(AC456),AC456)),AC456)))</x:f>
      </x:c>
      <x:c r="CG456" s="50" t="str">
        <x:f>IF(25&gt;'Настройки'!$B$3,"",IF(ISBLANK(AD456),IF('Настройки'!$B$9="Нулевой спрос",0,""),IF(AD456&lt;0,IF('Настройки'!$B$10="Исключить","",IF('Настройки'!$B$10="Абсолютные значения",ABS(AD456),AD456)),AD456)))</x:f>
      </x:c>
      <x:c r="CH456" s="50" t="str">
        <x:f>IF(26&gt;'Настройки'!$B$3,"",IF(ISBLANK(AE456),IF('Настройки'!$B$9="Нулевой спрос",0,""),IF(AE456&lt;0,IF('Настройки'!$B$10="Исключить","",IF('Настройки'!$B$10="Абсолютные значения",ABS(AE456),AE456)),AE456)))</x:f>
      </x:c>
      <x:c r="CI456" s="50" t="str">
        <x:f>IF(27&gt;'Настройки'!$B$3,"",IF(ISBLANK(AF456),IF('Настройки'!$B$9="Нулевой спрос",0,""),IF(AF456&lt;0,IF('Настройки'!$B$10="Исключить","",IF('Настройки'!$B$10="Абсолютные значения",ABS(AF456),AF456)),AF456)))</x:f>
      </x:c>
      <x:c r="CJ456" s="50" t="str">
        <x:f>IF(28&gt;'Настройки'!$B$3,"",IF(ISBLANK(AG456),IF('Настройки'!$B$9="Нулевой спрос",0,""),IF(AG456&lt;0,IF('Настройки'!$B$10="Исключить","",IF('Настройки'!$B$10="Абсолютные значения",ABS(AG456),AG456)),AG456)))</x:f>
      </x:c>
      <x:c r="CK456" s="50" t="str">
        <x:f>IF(29&gt;'Настройки'!$B$3,"",IF(ISBLANK(AH456),IF('Настройки'!$B$9="Нулевой спрос",0,""),IF(AH456&lt;0,IF('Настройки'!$B$10="Исключить","",IF('Настройки'!$B$10="Абсолютные значения",ABS(AH456),AH456)),AH456)))</x:f>
      </x:c>
      <x:c r="CL456" s="50" t="str">
        <x:f>IF(30&gt;'Настройки'!$B$3,"",IF(ISBLANK(AI456),IF('Настройки'!$B$9="Нулевой спрос",0,""),IF(AI456&lt;0,IF('Настройки'!$B$10="Исключить","",IF('Настройки'!$B$10="Абсолютные значения",ABS(AI456),AI456)),AI456)))</x:f>
      </x:c>
      <x:c r="CM456" s="50" t="str">
        <x:f>IF(31&gt;'Настройки'!$B$3,"",IF(ISBLANK(AJ456),IF('Настройки'!$B$9="Нулевой спрос",0,""),IF(AJ456&lt;0,IF('Настройки'!$B$10="Исключить","",IF('Настройки'!$B$10="Абсолютные значения",ABS(AJ456),AJ456)),AJ456)))</x:f>
      </x:c>
      <x:c r="CN456" s="50" t="str">
        <x:f>IF(32&gt;'Настройки'!$B$3,"",IF(ISBLANK(AK456),IF('Настройки'!$B$9="Нулевой спрос",0,""),IF(AK456&lt;0,IF('Настройки'!$B$10="Исключить","",IF('Настройки'!$B$10="Абсолютные значения",ABS(AK456),AK456)),AK456)))</x:f>
      </x:c>
      <x:c r="CO456" s="50" t="str">
        <x:f>IF(33&gt;'Настройки'!$B$3,"",IF(ISBLANK(AL456),IF('Настройки'!$B$9="Нулевой спрос",0,""),IF(AL456&lt;0,IF('Настройки'!$B$10="Исключить","",IF('Настройки'!$B$10="Абсолютные значения",ABS(AL456),AL456)),AL456)))</x:f>
      </x:c>
      <x:c r="CP456" s="50" t="str">
        <x:f>IF(34&gt;'Настройки'!$B$3,"",IF(ISBLANK(AM456),IF('Настройки'!$B$9="Нулевой спрос",0,""),IF(AM456&lt;0,IF('Настройки'!$B$10="Исключить","",IF('Настройки'!$B$10="Абсолютные значения",ABS(AM456),AM456)),AM456)))</x:f>
      </x:c>
      <x:c r="CQ456" s="50" t="str">
        <x:f>IF(35&gt;'Настройки'!$B$3,"",IF(ISBLANK(AN456),IF('Настройки'!$B$9="Нулевой спрос",0,""),IF(AN456&lt;0,IF('Настройки'!$B$10="Исключить","",IF('Настройки'!$B$10="Абсолютные значения",ABS(AN456),AN456)),AN456)))</x:f>
      </x:c>
      <x:c r="CR456" s="50" t="str">
        <x:f>IF(36&gt;'Настройки'!$B$3,"",IF(ISBLANK(AO456),IF('Настройки'!$B$9="Нулевой спрос",0,""),IF(AO456&lt;0,IF('Настройки'!$B$10="Исключить","",IF('Настройки'!$B$10="Абсолютные значения",ABS(AO456),AO456)),AO456)))</x:f>
      </x:c>
      <x:c r="CS456" s="50" t="str">
        <x:f>IF(OR(1&gt;'Настройки'!$B$3,ISBLANK(BI456),BI456=0),"",BI456)</x:f>
      </x:c>
      <x:c r="CT456" s="50" t="str">
        <x:f>IF(OR(2&gt;'Настройки'!$B$3,ISBLANK(BJ456),BJ456=0),"",BJ456)</x:f>
      </x:c>
      <x:c r="CU456" s="50" t="str">
        <x:f>IF(OR(3&gt;'Настройки'!$B$3,ISBLANK(BK456),BK456=0),"",BK456)</x:f>
      </x:c>
      <x:c r="CV456" s="50" t="str">
        <x:f>IF(OR(4&gt;'Настройки'!$B$3,ISBLANK(BL456),BL456=0),"",BL456)</x:f>
      </x:c>
      <x:c r="CW456" s="50" t="str">
        <x:f>IF(OR(5&gt;'Настройки'!$B$3,ISBLANK(BM456),BM456=0),"",BM456)</x:f>
      </x:c>
      <x:c r="CX456" s="50" t="str">
        <x:f>IF(OR(6&gt;'Настройки'!$B$3,ISBLANK(BN456),BN456=0),"",BN456)</x:f>
      </x:c>
      <x:c r="CY456" s="50" t="str">
        <x:f>IF(OR(7&gt;'Настройки'!$B$3,ISBLANK(BO456),BO456=0),"",BO456)</x:f>
      </x:c>
      <x:c r="CZ456" s="50" t="str">
        <x:f>IF(OR(8&gt;'Настройки'!$B$3,ISBLANK(BP456),BP456=0),"",BP456)</x:f>
      </x:c>
      <x:c r="DA456" s="50" t="str">
        <x:f>IF(OR(9&gt;'Настройки'!$B$3,ISBLANK(BQ456),BQ456=0),"",BQ456)</x:f>
      </x:c>
      <x:c r="DB456" s="50" t="str">
        <x:f>IF(OR(10&gt;'Настройки'!$B$3,ISBLANK(BR456),BR456=0),"",BR456)</x:f>
      </x:c>
      <x:c r="DC456" s="50" t="str">
        <x:f>IF(OR(11&gt;'Настройки'!$B$3,ISBLANK(BS456),BS456=0),"",BS456)</x:f>
      </x:c>
      <x:c r="DD456" s="50" t="str">
        <x:f>IF(OR(12&gt;'Настройки'!$B$3,ISBLANK(BT456),BT456=0),"",BT456)</x:f>
      </x:c>
      <x:c r="DE456" s="50" t="str">
        <x:f>IF(OR(13&gt;'Настройки'!$B$3,ISBLANK(BU456),BU456=0),"",BU456)</x:f>
      </x:c>
      <x:c r="DF456" s="50" t="str">
        <x:f>IF(OR(14&gt;'Настройки'!$B$3,ISBLANK(BV456),BV456=0),"",BV456)</x:f>
      </x:c>
      <x:c r="DG456" s="50" t="str">
        <x:f>IF(OR(15&gt;'Настройки'!$B$3,ISBLANK(BW456),BW456=0),"",BW456)</x:f>
      </x:c>
      <x:c r="DH456" s="50" t="str">
        <x:f>IF(OR(16&gt;'Настройки'!$B$3,ISBLANK(BX456),BX456=0),"",BX456)</x:f>
      </x:c>
      <x:c r="DI456" s="50" t="str">
        <x:f>IF(OR(17&gt;'Настройки'!$B$3,ISBLANK(BY456),BY456=0),"",BY456)</x:f>
      </x:c>
      <x:c r="DJ456" s="50" t="str">
        <x:f>IF(OR(18&gt;'Настройки'!$B$3,ISBLANK(BZ456),BZ456=0),"",BZ456)</x:f>
      </x:c>
      <x:c r="DK456" s="50" t="str">
        <x:f>IF(OR(19&gt;'Настройки'!$B$3,ISBLANK(CA456),CA456=0),"",CA456)</x:f>
      </x:c>
      <x:c r="DL456" s="50" t="str">
        <x:f>IF(OR(20&gt;'Настройки'!$B$3,ISBLANK(CB456),CB456=0),"",CB456)</x:f>
      </x:c>
      <x:c r="DM456" s="50" t="str">
        <x:f>IF(OR(21&gt;'Настройки'!$B$3,ISBLANK(CC456),CC456=0),"",CC456)</x:f>
      </x:c>
      <x:c r="DN456" s="50" t="str">
        <x:f>IF(OR(22&gt;'Настройки'!$B$3,ISBLANK(CD456),CD456=0),"",CD456)</x:f>
      </x:c>
      <x:c r="DO456" s="50" t="str">
        <x:f>IF(OR(23&gt;'Настройки'!$B$3,ISBLANK(CE456),CE456=0),"",CE456)</x:f>
      </x:c>
      <x:c r="DP456" s="50" t="str">
        <x:f>IF(OR(24&gt;'Настройки'!$B$3,ISBLANK(CF456),CF456=0),"",CF456)</x:f>
      </x:c>
      <x:c r="DQ456" s="50" t="str">
        <x:f>IF(OR(25&gt;'Настройки'!$B$3,ISBLANK(CG456),CG456=0),"",CG456)</x:f>
      </x:c>
      <x:c r="DR456" s="50" t="str">
        <x:f>IF(OR(26&gt;'Настройки'!$B$3,ISBLANK(CH456),CH456=0),"",CH456)</x:f>
      </x:c>
      <x:c r="DS456" s="50" t="str">
        <x:f>IF(OR(27&gt;'Настройки'!$B$3,ISBLANK(CI456),CI456=0),"",CI456)</x:f>
      </x:c>
      <x:c r="DT456" s="50" t="str">
        <x:f>IF(OR(28&gt;'Настройки'!$B$3,ISBLANK(CJ456),CJ456=0),"",CJ456)</x:f>
      </x:c>
      <x:c r="DU456" s="50" t="str">
        <x:f>IF(OR(29&gt;'Настройки'!$B$3,ISBLANK(CK456),CK456=0),"",CK456)</x:f>
      </x:c>
      <x:c r="DV456" s="50" t="str">
        <x:f>IF(OR(30&gt;'Настройки'!$B$3,ISBLANK(CL456),CL456=0),"",CL456)</x:f>
      </x:c>
      <x:c r="DW456" s="50" t="str">
        <x:f>IF(OR(31&gt;'Настройки'!$B$3,ISBLANK(CM456),CM456=0),"",CM456)</x:f>
      </x:c>
      <x:c r="DX456" s="50" t="str">
        <x:f>IF(OR(32&gt;'Настройки'!$B$3,ISBLANK(CN456),CN456=0),"",CN456)</x:f>
      </x:c>
      <x:c r="DY456" s="50" t="str">
        <x:f>IF(OR(33&gt;'Настройки'!$B$3,ISBLANK(CO456),CO456=0),"",CO456)</x:f>
      </x:c>
      <x:c r="DZ456" s="50" t="str">
        <x:f>IF(OR(34&gt;'Настройки'!$B$3,ISBLANK(CP456),CP456=0),"",CP456)</x:f>
      </x:c>
      <x:c r="EA456" s="50" t="str">
        <x:f>IF(OR(35&gt;'Настройки'!$B$3,ISBLANK(CQ456),CQ456=0),"",CQ456)</x:f>
      </x:c>
      <x:c r="EB456" s="50" t="str">
        <x:f>IF(OR(36&gt;'Настройки'!$B$3,ISBLANK(CR456),CR456=0),"",CR456)</x:f>
      </x:c>
      <x:c r="EC456" s="50" t="str">
        <x:f>IF(A456="","",IF(OR(BB456="AZ",BB456="BZ"),10000+ROW(),IF(AZ456&gt;'Настройки'!$B$11,20000+ROW(),IF(BF456&lt;&gt;"Обычный",30000+ROW(),IF(AX456&lt;=0,40000+ROW(),"")))))</x:f>
      </x:c>
      <x:c r="ED456" s="50" t="str">
        <x:f>IF(EC456="","",COUNTIFS($EC$2:$EC$1001,"&gt;0",$EC$2:$EC$1001,"&lt;"&amp;EC456)+1)</x:f>
      </x:c>
    </x:row>
    <x:row r="457">
      <x:c r="A457" s="115"/>
      <x:c r="B457" s="115"/>
      <x:c r="C457" s="115"/>
      <x:c r="D457" s="118"/>
      <x:c r="E457" s="118"/>
      <x:c r="F457" s="118"/>
      <x:c r="G457" s="118"/>
      <x:c r="H457" s="118"/>
      <x:c r="I457" s="118"/>
      <x:c r="J457" s="118"/>
      <x:c r="K457" s="118"/>
      <x:c r="L457" s="118"/>
      <x:c r="M457" s="118"/>
      <x:c r="N457" s="118"/>
      <x:c r="O457" s="118"/>
      <x:c r="P457" s="118"/>
      <x:c r="Q457" s="118"/>
      <x:c r="R457" s="118"/>
      <x:c r="S457" s="118"/>
      <x:c r="T457" s="118"/>
      <x:c r="U457" s="118"/>
      <x:c r="V457" s="118"/>
      <x:c r="W457" s="118"/>
      <x:c r="X457" s="118"/>
      <x:c r="Y457" s="118"/>
      <x:c r="Z457" s="118"/>
      <x:c r="AA457" s="118"/>
      <x:c r="AB457" s="118"/>
      <x:c r="AC457" s="118"/>
      <x:c r="AD457" s="118"/>
      <x:c r="AE457" s="118"/>
      <x:c r="AF457" s="118"/>
      <x:c r="AG457" s="118"/>
      <x:c r="AH457" s="118"/>
      <x:c r="AI457" s="118"/>
      <x:c r="AJ457" s="118"/>
      <x:c r="AK457" s="118"/>
      <x:c r="AL457" s="118"/>
      <x:c r="AM457" s="118"/>
      <x:c r="AN457" s="118"/>
      <x:c r="AO457" s="118"/>
      <x:c r="AP457" s="115"/>
      <x:c r="AQ457" s="49" t="str">
        <x:f>IF(A457="","",COUNT(BI457:INDEX(BI457:CR457,1,'Настройки'!$B$3)))</x:f>
      </x:c>
      <x:c r="AR457" s="49" t="str">
        <x:f>IF(A457="","",SUM(BI457:INDEX(BI457:CR457,1,'Настройки'!$B$3)))</x:f>
      </x:c>
      <x:c r="AS457" s="58" t="str">
        <x:f>IF(A457="","",IF('Настройки'!$B$4="Стоимость потребления",AR457*D457,IF('Настройки'!$B$4="Количество",AR457,E457)))</x:f>
      </x:c>
      <x:c r="AT457" s="61" t="str">
        <x:f>IF(OR(A457="",AS457&lt;0,SUM($AS$2:$AS$1001)&lt;=0),"",AS457/SUM($AS$2:$AS$1001))</x:f>
      </x:c>
      <x:c r="AU457" s="61" t="str">
        <x:f>IF(OR(A457="",AS457&lt;0,SUM($AS$2:$AS$1001)&lt;=0),"",SUMIFS($AS$2:$AS$1001,$AS$2:$AS$1001,"&gt;"&amp;AS457)/SUM($AS$2:$AS$1001))</x:f>
      </x:c>
      <x:c r="AV457" s="61" t="str">
        <x:f>IF(OR(A457="",AS457&lt;0,SUM($AS$2:$AS$1001)&lt;=0),"",SUMIFS($AS$2:$AS$1001,$AS$2:$AS$1001,"&gt;="&amp;AS457)/SUM($AS$2:$AS$1001))</x:f>
      </x:c>
      <x:c r="AW457" s="49" t="str">
        <x:f>IF(A457="","",IF(SUM($AS$2:$AS$1001)&lt;=0,"Не определён",IF(AS457&lt;0,"Исключение",IF(AU457&lt;'Настройки'!$B$5,"A",IF(AU457&lt;'Настройки'!$B$6,"B","C")))))</x:f>
      </x:c>
      <x:c r="AX457" s="58" t="str">
        <x:f>IF(A457="","",IF(AQ457=0,"",AVERAGE(BI457:INDEX(BI457:CR457,1,'Настройки'!$B$3))))</x:f>
      </x:c>
      <x:c r="AY457" s="58" t="str">
        <x:f>IF(OR(A457="",AQ457=0),"",STDEVP(BI457:INDEX(BI457:CR457,1,'Настройки'!$B$3)))</x:f>
      </x:c>
      <x:c r="AZ457" s="61" t="str">
        <x:f>IF(OR(A457="",AQ457&lt;'Настройки'!$B$12,AX457&lt;=0,AND('Настройки'!$B$10="Блокировать",COUNTIF(F457:INDEX(F457:AO457,1,'Настройки'!$B$3),"&lt;0")&gt;0)),"",AY457/ABS(AX457))</x:f>
      </x:c>
      <x:c r="BA457" s="49" t="str">
        <x:f>IF(A457="","",IF(AND('Настройки'!$B$10="Блокировать",COUNTIF(F457:INDEX(F457:AO457,1,'Настройки'!$B$3),"&lt;0")&gt;0),"Не определён",IF(AQ457&lt;'Настройки'!$B$12,"Не определён",IF(AX457=0,"Нет спроса",IF(AX457&lt;0,"Не определён",IF(AZ457&lt;='Настройки'!$B$7,"X",IF(AZ457&lt;='Настройки'!$B$8,"Y","Z")))))))</x:f>
      </x:c>
      <x:c r="BB457" s="49" t="str">
        <x:f>IF(OR(A457="",LEN(AW457)&lt;&gt;1,LEN(BA457)&lt;&gt;1),"",AW457&amp;BA457)</x:f>
      </x:c>
      <x:c r="BC457" s="61" t="str">
        <x:f>IF(OR(A457="",AQ457=0),"",(COUNT(BI457:INDEX(BI457:CR457,1,'Настройки'!$B$3))-COUNT(CS457:INDEX(CS457:EB457,1,'Настройки'!$B$3)))/AQ457)</x:f>
      </x:c>
      <x:c r="BD457" s="64" t="str">
        <x:f>IF(OR(A457="",COUNT(CS457:INDEX(CS457:EB457,1,'Настройки'!$B$3))=0),"",AQ457/COUNT(CS457:INDEX(CS457:EB457,1,'Настройки'!$B$3)))</x:f>
      </x:c>
      <x:c r="BE457" s="64" t="str">
        <x:f>IF(OR(A457="",COUNT(CS457:INDEX(CS457:EB457,1,'Настройки'!$B$3))=0),"",IF(AVERAGE(CS457:INDEX(CS457:EB457,1,'Настройки'!$B$3))=0,"",(STDEVP(CS457:INDEX(CS457:EB457,1,'Настройки'!$B$3))/ABS(AVERAGE(CS457:INDEX(CS457:EB457,1,'Настройки'!$B$3))))^2))</x:f>
      </x:c>
      <x:c r="BF457" s="49" t="str">
        <x:f>IF(A457="","",IF(AQ457&lt;3,"Недостаточно",IF(AQ457&lt;6,"Предварительный","Обычный")))</x:f>
      </x:c>
      <x:c r="BG457" s="49" t="str">
        <x:f>IF(A457="","",IF(COUNTIF(F457:INDEX(F457:AO457,1,'Настройки'!$B$3),"&lt;0")&gt;0,IF('Настройки'!$B$10="Блокировать","Отрицательный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"),"")&amp;IF(AQ457&lt;3,"Недостаточно истории. ",IF(AQ457&lt;6,"Предварительная классификация. ",""))&amp;IF(AX457=0,"Нет спроса за горизонт. ","")&amp;IF(AZ457&gt;'Настройки'!$B$11,"Экстремальная вариативность. ",""))</x:f>
      </x:c>
      <x:c r="BH457" s="49" t="str">
        <x:f>IF(A457="","",IFERROR(VLOOKUP(BB457,'Настройки'!$D$3:$E$11,2,FALSE),"Сначала проверьте исходные данные и историю спроса.")&amp;" Уточните срок поставки, MOQ и критичность.")</x:f>
      </x:c>
      <x:c r="BI457" s="50" t="str">
        <x:f>IF(1&gt;'Настройки'!$B$3,"",IF(ISBLANK(F457),IF('Настройки'!$B$9="Нулевой спрос",0,""),IF(F457&lt;0,IF('Настройки'!$B$10="Исключить","",IF('Настройки'!$B$10="Абсолютные значения",ABS(F457),F457)),F457)))</x:f>
      </x:c>
      <x:c r="BJ457" s="50" t="str">
        <x:f>IF(2&gt;'Настройки'!$B$3,"",IF(ISBLANK(G457),IF('Настройки'!$B$9="Нулевой спрос",0,""),IF(G457&lt;0,IF('Настройки'!$B$10="Исключить","",IF('Настройки'!$B$10="Абсолютные значения",ABS(G457),G457)),G457)))</x:f>
      </x:c>
      <x:c r="BK457" s="50" t="str">
        <x:f>IF(3&gt;'Настройки'!$B$3,"",IF(ISBLANK(H457),IF('Настройки'!$B$9="Нулевой спрос",0,""),IF(H457&lt;0,IF('Настройки'!$B$10="Исключить","",IF('Настройки'!$B$10="Абсолютные значения",ABS(H457),H457)),H457)))</x:f>
      </x:c>
      <x:c r="BL457" s="50" t="str">
        <x:f>IF(4&gt;'Настройки'!$B$3,"",IF(ISBLANK(I457),IF('Настройки'!$B$9="Нулевой спрос",0,""),IF(I457&lt;0,IF('Настройки'!$B$10="Исключить","",IF('Настройки'!$B$10="Абсолютные значения",ABS(I457),I457)),I457)))</x:f>
      </x:c>
      <x:c r="BM457" s="50" t="str">
        <x:f>IF(5&gt;'Настройки'!$B$3,"",IF(ISBLANK(J457),IF('Настройки'!$B$9="Нулевой спрос",0,""),IF(J457&lt;0,IF('Настройки'!$B$10="Исключить","",IF('Настройки'!$B$10="Абсолютные значения",ABS(J457),J457)),J457)))</x:f>
      </x:c>
      <x:c r="BN457" s="50" t="str">
        <x:f>IF(6&gt;'Настройки'!$B$3,"",IF(ISBLANK(K457),IF('Настройки'!$B$9="Нулевой спрос",0,""),IF(K457&lt;0,IF('Настройки'!$B$10="Исключить","",IF('Настройки'!$B$10="Абсолютные значения",ABS(K457),K457)),K457)))</x:f>
      </x:c>
      <x:c r="BO457" s="50" t="str">
        <x:f>IF(7&gt;'Настройки'!$B$3,"",IF(ISBLANK(L457),IF('Настройки'!$B$9="Нулевой спрос",0,""),IF(L457&lt;0,IF('Настройки'!$B$10="Исключить","",IF('Настройки'!$B$10="Абсолютные значения",ABS(L457),L457)),L457)))</x:f>
      </x:c>
      <x:c r="BP457" s="50" t="str">
        <x:f>IF(8&gt;'Настройки'!$B$3,"",IF(ISBLANK(M457),IF('Настройки'!$B$9="Нулевой спрос",0,""),IF(M457&lt;0,IF('Настройки'!$B$10="Исключить","",IF('Настройки'!$B$10="Абсолютные значения",ABS(M457),M457)),M457)))</x:f>
      </x:c>
      <x:c r="BQ457" s="50" t="str">
        <x:f>IF(9&gt;'Настройки'!$B$3,"",IF(ISBLANK(N457),IF('Настройки'!$B$9="Нулевой спрос",0,""),IF(N457&lt;0,IF('Настройки'!$B$10="Исключить","",IF('Настройки'!$B$10="Абсолютные значения",ABS(N457),N457)),N457)))</x:f>
      </x:c>
      <x:c r="BR457" s="50" t="str">
        <x:f>IF(10&gt;'Настройки'!$B$3,"",IF(ISBLANK(O457),IF('Настройки'!$B$9="Нулевой спрос",0,""),IF(O457&lt;0,IF('Настройки'!$B$10="Исключить","",IF('Настройки'!$B$10="Абсолютные значения",ABS(O457),O457)),O457)))</x:f>
      </x:c>
      <x:c r="BS457" s="50" t="str">
        <x:f>IF(11&gt;'Настройки'!$B$3,"",IF(ISBLANK(P457),IF('Настройки'!$B$9="Нулевой спрос",0,""),IF(P457&lt;0,IF('Настройки'!$B$10="Исключить","",IF('Настройки'!$B$10="Абсолютные значения",ABS(P457),P457)),P457)))</x:f>
      </x:c>
      <x:c r="BT457" s="50" t="str">
        <x:f>IF(12&gt;'Настройки'!$B$3,"",IF(ISBLANK(Q457),IF('Настройки'!$B$9="Нулевой спрос",0,""),IF(Q457&lt;0,IF('Настройки'!$B$10="Исключить","",IF('Настройки'!$B$10="Абсолютные значения",ABS(Q457),Q457)),Q457)))</x:f>
      </x:c>
      <x:c r="BU457" s="50" t="str">
        <x:f>IF(13&gt;'Настройки'!$B$3,"",IF(ISBLANK(R457),IF('Настройки'!$B$9="Нулевой спрос",0,""),IF(R457&lt;0,IF('Настройки'!$B$10="Исключить","",IF('Настройки'!$B$10="Абсолютные значения",ABS(R457),R457)),R457)))</x:f>
      </x:c>
      <x:c r="BV457" s="50" t="str">
        <x:f>IF(14&gt;'Настройки'!$B$3,"",IF(ISBLANK(S457),IF('Настройки'!$B$9="Нулевой спрос",0,""),IF(S457&lt;0,IF('Настройки'!$B$10="Исключить","",IF('Настройки'!$B$10="Абсолютные значения",ABS(S457),S457)),S457)))</x:f>
      </x:c>
      <x:c r="BW457" s="50" t="str">
        <x:f>IF(15&gt;'Настройки'!$B$3,"",IF(ISBLANK(T457),IF('Настройки'!$B$9="Нулевой спрос",0,""),IF(T457&lt;0,IF('Настройки'!$B$10="Исключить","",IF('Настройки'!$B$10="Абсолютные значения",ABS(T457),T457)),T457)))</x:f>
      </x:c>
      <x:c r="BX457" s="50" t="str">
        <x:f>IF(16&gt;'Настройки'!$B$3,"",IF(ISBLANK(U457),IF('Настройки'!$B$9="Нулевой спрос",0,""),IF(U457&lt;0,IF('Настройки'!$B$10="Исключить","",IF('Настройки'!$B$10="Абсолютные значения",ABS(U457),U457)),U457)))</x:f>
      </x:c>
      <x:c r="BY457" s="50" t="str">
        <x:f>IF(17&gt;'Настройки'!$B$3,"",IF(ISBLANK(V457),IF('Настройки'!$B$9="Нулевой спрос",0,""),IF(V457&lt;0,IF('Настройки'!$B$10="Исключить","",IF('Настройки'!$B$10="Абсолютные значения",ABS(V457),V457)),V457)))</x:f>
      </x:c>
      <x:c r="BZ457" s="50" t="str">
        <x:f>IF(18&gt;'Настройки'!$B$3,"",IF(ISBLANK(W457),IF('Настройки'!$B$9="Нулевой спрос",0,""),IF(W457&lt;0,IF('Настройки'!$B$10="Исключить","",IF('Настройки'!$B$10="Абсолютные значения",ABS(W457),W457)),W457)))</x:f>
      </x:c>
      <x:c r="CA457" s="50" t="str">
        <x:f>IF(19&gt;'Настройки'!$B$3,"",IF(ISBLANK(X457),IF('Настройки'!$B$9="Нулевой спрос",0,""),IF(X457&lt;0,IF('Настройки'!$B$10="Исключить","",IF('Настройки'!$B$10="Абсолютные значения",ABS(X457),X457)),X457)))</x:f>
      </x:c>
      <x:c r="CB457" s="50" t="str">
        <x:f>IF(20&gt;'Настройки'!$B$3,"",IF(ISBLANK(Y457),IF('Настройки'!$B$9="Нулевой спрос",0,""),IF(Y457&lt;0,IF('Настройки'!$B$10="Исключить","",IF('Настройки'!$B$10="Абсолютные значения",ABS(Y457),Y457)),Y457)))</x:f>
      </x:c>
      <x:c r="CC457" s="50" t="str">
        <x:f>IF(21&gt;'Настройки'!$B$3,"",IF(ISBLANK(Z457),IF('Настройки'!$B$9="Нулевой спрос",0,""),IF(Z457&lt;0,IF('Настройки'!$B$10="Исключить","",IF('Настройки'!$B$10="Абсолютные значения",ABS(Z457),Z457)),Z457)))</x:f>
      </x:c>
      <x:c r="CD457" s="50" t="str">
        <x:f>IF(22&gt;'Настройки'!$B$3,"",IF(ISBLANK(AA457),IF('Настройки'!$B$9="Нулевой спрос",0,""),IF(AA457&lt;0,IF('Настройки'!$B$10="Исключить","",IF('Настройки'!$B$10="Абсолютные значения",ABS(AA457),AA457)),AA457)))</x:f>
      </x:c>
      <x:c r="CE457" s="50" t="str">
        <x:f>IF(23&gt;'Настройки'!$B$3,"",IF(ISBLANK(AB457),IF('Настройки'!$B$9="Нулевой спрос",0,""),IF(AB457&lt;0,IF('Настройки'!$B$10="Исключить","",IF('Настройки'!$B$10="Абсолютные значения",ABS(AB457),AB457)),AB457)))</x:f>
      </x:c>
      <x:c r="CF457" s="50" t="str">
        <x:f>IF(24&gt;'Настройки'!$B$3,"",IF(ISBLANK(AC457),IF('Настройки'!$B$9="Нулевой спрос",0,""),IF(AC457&lt;0,IF('Настройки'!$B$10="Исключить","",IF('Настройки'!$B$10="Абсолютные значения",ABS(AC457),AC457)),AC457)))</x:f>
      </x:c>
      <x:c r="CG457" s="50" t="str">
        <x:f>IF(25&gt;'Настройки'!$B$3,"",IF(ISBLANK(AD457),IF('Настройки'!$B$9="Нулевой спрос",0,""),IF(AD457&lt;0,IF('Настройки'!$B$10="Исключить","",IF('Настройки'!$B$10="Абсолютные значения",ABS(AD457),AD457)),AD457)))</x:f>
      </x:c>
      <x:c r="CH457" s="50" t="str">
        <x:f>IF(26&gt;'Настройки'!$B$3,"",IF(ISBLANK(AE457),IF('Настройки'!$B$9="Нулевой спрос",0,""),IF(AE457&lt;0,IF('Настройки'!$B$10="Исключить","",IF('Настройки'!$B$10="Абсолютные значения",ABS(AE457),AE457)),AE457)))</x:f>
      </x:c>
      <x:c r="CI457" s="50" t="str">
        <x:f>IF(27&gt;'Настройки'!$B$3,"",IF(ISBLANK(AF457),IF('Настройки'!$B$9="Нулевой спрос",0,""),IF(AF457&lt;0,IF('Настройки'!$B$10="Исключить","",IF('Настройки'!$B$10="Абсолютные значения",ABS(AF457),AF457)),AF457)))</x:f>
      </x:c>
      <x:c r="CJ457" s="50" t="str">
        <x:f>IF(28&gt;'Настройки'!$B$3,"",IF(ISBLANK(AG457),IF('Настройки'!$B$9="Нулевой спрос",0,""),IF(AG457&lt;0,IF('Настройки'!$B$10="Исключить","",IF('Настройки'!$B$10="Абсолютные значения",ABS(AG457),AG457)),AG457)))</x:f>
      </x:c>
      <x:c r="CK457" s="50" t="str">
        <x:f>IF(29&gt;'Настройки'!$B$3,"",IF(ISBLANK(AH457),IF('Настройки'!$B$9="Нулевой спрос",0,""),IF(AH457&lt;0,IF('Настройки'!$B$10="Исключить","",IF('Настройки'!$B$10="Абсолютные значения",ABS(AH457),AH457)),AH457)))</x:f>
      </x:c>
      <x:c r="CL457" s="50" t="str">
        <x:f>IF(30&gt;'Настройки'!$B$3,"",IF(ISBLANK(AI457),IF('Настройки'!$B$9="Нулевой спрос",0,""),IF(AI457&lt;0,IF('Настройки'!$B$10="Исключить","",IF('Настройки'!$B$10="Абсолютные значения",ABS(AI457),AI457)),AI457)))</x:f>
      </x:c>
      <x:c r="CM457" s="50" t="str">
        <x:f>IF(31&gt;'Настройки'!$B$3,"",IF(ISBLANK(AJ457),IF('Настройки'!$B$9="Нулевой спрос",0,""),IF(AJ457&lt;0,IF('Настройки'!$B$10="Исключить","",IF('Настройки'!$B$10="Абсолютные значения",ABS(AJ457),AJ457)),AJ457)))</x:f>
      </x:c>
      <x:c r="CN457" s="50" t="str">
        <x:f>IF(32&gt;'Настройки'!$B$3,"",IF(ISBLANK(AK457),IF('Настройки'!$B$9="Нулевой спрос",0,""),IF(AK457&lt;0,IF('Настройки'!$B$10="Исключить","",IF('Настройки'!$B$10="Абсолютные значения",ABS(AK457),AK457)),AK457)))</x:f>
      </x:c>
      <x:c r="CO457" s="50" t="str">
        <x:f>IF(33&gt;'Настройки'!$B$3,"",IF(ISBLANK(AL457),IF('Настройки'!$B$9="Нулевой спрос",0,""),IF(AL457&lt;0,IF('Настройки'!$B$10="Исключить","",IF('Настройки'!$B$10="Абсолютные значения",ABS(AL457),AL457)),AL457)))</x:f>
      </x:c>
      <x:c r="CP457" s="50" t="str">
        <x:f>IF(34&gt;'Настройки'!$B$3,"",IF(ISBLANK(AM457),IF('Настройки'!$B$9="Нулевой спрос",0,""),IF(AM457&lt;0,IF('Настройки'!$B$10="Исключить","",IF('Настройки'!$B$10="Абсолютные значения",ABS(AM457),AM457)),AM457)))</x:f>
      </x:c>
      <x:c r="CQ457" s="50" t="str">
        <x:f>IF(35&gt;'Настройки'!$B$3,"",IF(ISBLANK(AN457),IF('Настройки'!$B$9="Нулевой спрос",0,""),IF(AN457&lt;0,IF('Настройки'!$B$10="Исключить","",IF('Настройки'!$B$10="Абсолютные значения",ABS(AN457),AN457)),AN457)))</x:f>
      </x:c>
      <x:c r="CR457" s="50" t="str">
        <x:f>IF(36&gt;'Настройки'!$B$3,"",IF(ISBLANK(AO457),IF('Настройки'!$B$9="Нулевой спрос",0,""),IF(AO457&lt;0,IF('Настройки'!$B$10="Исключить","",IF('Настройки'!$B$10="Абсолютные значения",ABS(AO457),AO457)),AO457)))</x:f>
      </x:c>
      <x:c r="CS457" s="50" t="str">
        <x:f>IF(OR(1&gt;'Настройки'!$B$3,ISBLANK(BI457),BI457=0),"",BI457)</x:f>
      </x:c>
      <x:c r="CT457" s="50" t="str">
        <x:f>IF(OR(2&gt;'Настройки'!$B$3,ISBLANK(BJ457),BJ457=0),"",BJ457)</x:f>
      </x:c>
      <x:c r="CU457" s="50" t="str">
        <x:f>IF(OR(3&gt;'Настройки'!$B$3,ISBLANK(BK457),BK457=0),"",BK457)</x:f>
      </x:c>
      <x:c r="CV457" s="50" t="str">
        <x:f>IF(OR(4&gt;'Настройки'!$B$3,ISBLANK(BL457),BL457=0),"",BL457)</x:f>
      </x:c>
      <x:c r="CW457" s="50" t="str">
        <x:f>IF(OR(5&gt;'Настройки'!$B$3,ISBLANK(BM457),BM457=0),"",BM457)</x:f>
      </x:c>
      <x:c r="CX457" s="50" t="str">
        <x:f>IF(OR(6&gt;'Настройки'!$B$3,ISBLANK(BN457),BN457=0),"",BN457)</x:f>
      </x:c>
      <x:c r="CY457" s="50" t="str">
        <x:f>IF(OR(7&gt;'Настройки'!$B$3,ISBLANK(BO457),BO457=0),"",BO457)</x:f>
      </x:c>
      <x:c r="CZ457" s="50" t="str">
        <x:f>IF(OR(8&gt;'Настройки'!$B$3,ISBLANK(BP457),BP457=0),"",BP457)</x:f>
      </x:c>
      <x:c r="DA457" s="50" t="str">
        <x:f>IF(OR(9&gt;'Настройки'!$B$3,ISBLANK(BQ457),BQ457=0),"",BQ457)</x:f>
      </x:c>
      <x:c r="DB457" s="50" t="str">
        <x:f>IF(OR(10&gt;'Настройки'!$B$3,ISBLANK(BR457),BR457=0),"",BR457)</x:f>
      </x:c>
      <x:c r="DC457" s="50" t="str">
        <x:f>IF(OR(11&gt;'Настройки'!$B$3,ISBLANK(BS457),BS457=0),"",BS457)</x:f>
      </x:c>
      <x:c r="DD457" s="50" t="str">
        <x:f>IF(OR(12&gt;'Настройки'!$B$3,ISBLANK(BT457),BT457=0),"",BT457)</x:f>
      </x:c>
      <x:c r="DE457" s="50" t="str">
        <x:f>IF(OR(13&gt;'Настройки'!$B$3,ISBLANK(BU457),BU457=0),"",BU457)</x:f>
      </x:c>
      <x:c r="DF457" s="50" t="str">
        <x:f>IF(OR(14&gt;'Настройки'!$B$3,ISBLANK(BV457),BV457=0),"",BV457)</x:f>
      </x:c>
      <x:c r="DG457" s="50" t="str">
        <x:f>IF(OR(15&gt;'Настройки'!$B$3,ISBLANK(BW457),BW457=0),"",BW457)</x:f>
      </x:c>
      <x:c r="DH457" s="50" t="str">
        <x:f>IF(OR(16&gt;'Настройки'!$B$3,ISBLANK(BX457),BX457=0),"",BX457)</x:f>
      </x:c>
      <x:c r="DI457" s="50" t="str">
        <x:f>IF(OR(17&gt;'Настройки'!$B$3,ISBLANK(BY457),BY457=0),"",BY457)</x:f>
      </x:c>
      <x:c r="DJ457" s="50" t="str">
        <x:f>IF(OR(18&gt;'Настройки'!$B$3,ISBLANK(BZ457),BZ457=0),"",BZ457)</x:f>
      </x:c>
      <x:c r="DK457" s="50" t="str">
        <x:f>IF(OR(19&gt;'Настройки'!$B$3,ISBLANK(CA457),CA457=0),"",CA457)</x:f>
      </x:c>
      <x:c r="DL457" s="50" t="str">
        <x:f>IF(OR(20&gt;'Настройки'!$B$3,ISBLANK(CB457),CB457=0),"",CB457)</x:f>
      </x:c>
      <x:c r="DM457" s="50" t="str">
        <x:f>IF(OR(21&gt;'Настройки'!$B$3,ISBLANK(CC457),CC457=0),"",CC457)</x:f>
      </x:c>
      <x:c r="DN457" s="50" t="str">
        <x:f>IF(OR(22&gt;'Настройки'!$B$3,ISBLANK(CD457),CD457=0),"",CD457)</x:f>
      </x:c>
      <x:c r="DO457" s="50" t="str">
        <x:f>IF(OR(23&gt;'Настройки'!$B$3,ISBLANK(CE457),CE457=0),"",CE457)</x:f>
      </x:c>
      <x:c r="DP457" s="50" t="str">
        <x:f>IF(OR(24&gt;'Настройки'!$B$3,ISBLANK(CF457),CF457=0),"",CF457)</x:f>
      </x:c>
      <x:c r="DQ457" s="50" t="str">
        <x:f>IF(OR(25&gt;'Настройки'!$B$3,ISBLANK(CG457),CG457=0),"",CG457)</x:f>
      </x:c>
      <x:c r="DR457" s="50" t="str">
        <x:f>IF(OR(26&gt;'Настройки'!$B$3,ISBLANK(CH457),CH457=0),"",CH457)</x:f>
      </x:c>
      <x:c r="DS457" s="50" t="str">
        <x:f>IF(OR(27&gt;'Настройки'!$B$3,ISBLANK(CI457),CI457=0),"",CI457)</x:f>
      </x:c>
      <x:c r="DT457" s="50" t="str">
        <x:f>IF(OR(28&gt;'Настройки'!$B$3,ISBLANK(CJ457),CJ457=0),"",CJ457)</x:f>
      </x:c>
      <x:c r="DU457" s="50" t="str">
        <x:f>IF(OR(29&gt;'Настройки'!$B$3,ISBLANK(CK457),CK457=0),"",CK457)</x:f>
      </x:c>
      <x:c r="DV457" s="50" t="str">
        <x:f>IF(OR(30&gt;'Настройки'!$B$3,ISBLANK(CL457),CL457=0),"",CL457)</x:f>
      </x:c>
      <x:c r="DW457" s="50" t="str">
        <x:f>IF(OR(31&gt;'Настройки'!$B$3,ISBLANK(CM457),CM457=0),"",CM457)</x:f>
      </x:c>
      <x:c r="DX457" s="50" t="str">
        <x:f>IF(OR(32&gt;'Настройки'!$B$3,ISBLANK(CN457),CN457=0),"",CN457)</x:f>
      </x:c>
      <x:c r="DY457" s="50" t="str">
        <x:f>IF(OR(33&gt;'Настройки'!$B$3,ISBLANK(CO457),CO457=0),"",CO457)</x:f>
      </x:c>
      <x:c r="DZ457" s="50" t="str">
        <x:f>IF(OR(34&gt;'Настройки'!$B$3,ISBLANK(CP457),CP457=0),"",CP457)</x:f>
      </x:c>
      <x:c r="EA457" s="50" t="str">
        <x:f>IF(OR(35&gt;'Настройки'!$B$3,ISBLANK(CQ457),CQ457=0),"",CQ457)</x:f>
      </x:c>
      <x:c r="EB457" s="50" t="str">
        <x:f>IF(OR(36&gt;'Настройки'!$B$3,ISBLANK(CR457),CR457=0),"",CR457)</x:f>
      </x:c>
      <x:c r="EC457" s="50" t="str">
        <x:f>IF(A457="","",IF(OR(BB457="AZ",BB457="BZ"),10000+ROW(),IF(AZ457&gt;'Настройки'!$B$11,20000+ROW(),IF(BF457&lt;&gt;"Обычный",30000+ROW(),IF(AX457&lt;=0,40000+ROW(),"")))))</x:f>
      </x:c>
      <x:c r="ED457" s="50" t="str">
        <x:f>IF(EC457="","",COUNTIFS($EC$2:$EC$1001,"&gt;0",$EC$2:$EC$1001,"&lt;"&amp;EC457)+1)</x:f>
      </x:c>
    </x:row>
    <x:row r="458">
      <x:c r="A458" s="115"/>
      <x:c r="B458" s="115"/>
      <x:c r="C458" s="115"/>
      <x:c r="D458" s="118"/>
      <x:c r="E458" s="118"/>
      <x:c r="F458" s="118"/>
      <x:c r="G458" s="118"/>
      <x:c r="H458" s="118"/>
      <x:c r="I458" s="118"/>
      <x:c r="J458" s="118"/>
      <x:c r="K458" s="118"/>
      <x:c r="L458" s="118"/>
      <x:c r="M458" s="118"/>
      <x:c r="N458" s="118"/>
      <x:c r="O458" s="118"/>
      <x:c r="P458" s="118"/>
      <x:c r="Q458" s="118"/>
      <x:c r="R458" s="118"/>
      <x:c r="S458" s="118"/>
      <x:c r="T458" s="118"/>
      <x:c r="U458" s="118"/>
      <x:c r="V458" s="118"/>
      <x:c r="W458" s="118"/>
      <x:c r="X458" s="118"/>
      <x:c r="Y458" s="118"/>
      <x:c r="Z458" s="118"/>
      <x:c r="AA458" s="118"/>
      <x:c r="AB458" s="118"/>
      <x:c r="AC458" s="118"/>
      <x:c r="AD458" s="118"/>
      <x:c r="AE458" s="118"/>
      <x:c r="AF458" s="118"/>
      <x:c r="AG458" s="118"/>
      <x:c r="AH458" s="118"/>
      <x:c r="AI458" s="118"/>
      <x:c r="AJ458" s="118"/>
      <x:c r="AK458" s="118"/>
      <x:c r="AL458" s="118"/>
      <x:c r="AM458" s="118"/>
      <x:c r="AN458" s="118"/>
      <x:c r="AO458" s="118"/>
      <x:c r="AP458" s="115"/>
      <x:c r="AQ458" s="49" t="str">
        <x:f>IF(A458="","",COUNT(BI458:INDEX(BI458:CR458,1,'Настройки'!$B$3)))</x:f>
      </x:c>
      <x:c r="AR458" s="49" t="str">
        <x:f>IF(A458="","",SUM(BI458:INDEX(BI458:CR458,1,'Настройки'!$B$3)))</x:f>
      </x:c>
      <x:c r="AS458" s="58" t="str">
        <x:f>IF(A458="","",IF('Настройки'!$B$4="Стоимость потребления",AR458*D458,IF('Настройки'!$B$4="Количество",AR458,E458)))</x:f>
      </x:c>
      <x:c r="AT458" s="61" t="str">
        <x:f>IF(OR(A458="",AS458&lt;0,SUM($AS$2:$AS$1001)&lt;=0),"",AS458/SUM($AS$2:$AS$1001))</x:f>
      </x:c>
      <x:c r="AU458" s="61" t="str">
        <x:f>IF(OR(A458="",AS458&lt;0,SUM($AS$2:$AS$1001)&lt;=0),"",SUMIFS($AS$2:$AS$1001,$AS$2:$AS$1001,"&gt;"&amp;AS458)/SUM($AS$2:$AS$1001))</x:f>
      </x:c>
      <x:c r="AV458" s="61" t="str">
        <x:f>IF(OR(A458="",AS458&lt;0,SUM($AS$2:$AS$1001)&lt;=0),"",SUMIFS($AS$2:$AS$1001,$AS$2:$AS$1001,"&gt;="&amp;AS458)/SUM($AS$2:$AS$1001))</x:f>
      </x:c>
      <x:c r="AW458" s="49" t="str">
        <x:f>IF(A458="","",IF(SUM($AS$2:$AS$1001)&lt;=0,"Не определён",IF(AS458&lt;0,"Исключение",IF(AU458&lt;'Настройки'!$B$5,"A",IF(AU458&lt;'Настройки'!$B$6,"B","C")))))</x:f>
      </x:c>
      <x:c r="AX458" s="58" t="str">
        <x:f>IF(A458="","",IF(AQ458=0,"",AVERAGE(BI458:INDEX(BI458:CR458,1,'Настройки'!$B$3))))</x:f>
      </x:c>
      <x:c r="AY458" s="58" t="str">
        <x:f>IF(OR(A458="",AQ458=0),"",STDEVP(BI458:INDEX(BI458:CR458,1,'Настройки'!$B$3)))</x:f>
      </x:c>
      <x:c r="AZ458" s="61" t="str">
        <x:f>IF(OR(A458="",AQ458&lt;'Настройки'!$B$12,AX458&lt;=0,AND('Настройки'!$B$10="Блокировать",COUNTIF(F458:INDEX(F458:AO458,1,'Настройки'!$B$3),"&lt;0")&gt;0)),"",AY458/ABS(AX458))</x:f>
      </x:c>
      <x:c r="BA458" s="49" t="str">
        <x:f>IF(A458="","",IF(AND('Настройки'!$B$10="Блокировать",COUNTIF(F458:INDEX(F458:AO458,1,'Настройки'!$B$3),"&lt;0")&gt;0),"Не определён",IF(AQ458&lt;'Настройки'!$B$12,"Не определён",IF(AX458=0,"Нет спроса",IF(AX458&lt;0,"Не определён",IF(AZ458&lt;='Настройки'!$B$7,"X",IF(AZ458&lt;='Настройки'!$B$8,"Y","Z")))))))</x:f>
      </x:c>
      <x:c r="BB458" s="49" t="str">
        <x:f>IF(OR(A458="",LEN(AW458)&lt;&gt;1,LEN(BA458)&lt;&gt;1),"",AW458&amp;BA458)</x:f>
      </x:c>
      <x:c r="BC458" s="61" t="str">
        <x:f>IF(OR(A458="",AQ458=0),"",(COUNT(BI458:INDEX(BI458:CR458,1,'Настройки'!$B$3))-COUNT(CS458:INDEX(CS458:EB458,1,'Настройки'!$B$3)))/AQ458)</x:f>
      </x:c>
      <x:c r="BD458" s="64" t="str">
        <x:f>IF(OR(A458="",COUNT(CS458:INDEX(CS458:EB458,1,'Настройки'!$B$3))=0),"",AQ458/COUNT(CS458:INDEX(CS458:EB458,1,'Настройки'!$B$3)))</x:f>
      </x:c>
      <x:c r="BE458" s="64" t="str">
        <x:f>IF(OR(A458="",COUNT(CS458:INDEX(CS458:EB458,1,'Настройки'!$B$3))=0),"",IF(AVERAGE(CS458:INDEX(CS458:EB458,1,'Настройки'!$B$3))=0,"",(STDEVP(CS458:INDEX(CS458:EB458,1,'Настройки'!$B$3))/ABS(AVERAGE(CS458:INDEX(CS458:EB458,1,'Настройки'!$B$3))))^2))</x:f>
      </x:c>
      <x:c r="BF458" s="49" t="str">
        <x:f>IF(A458="","",IF(AQ458&lt;3,"Недостаточно",IF(AQ458&lt;6,"Предварительный","Обычный")))</x:f>
      </x:c>
      <x:c r="BG458" s="49" t="str">
        <x:f>IF(A458="","",IF(COUNTIF(F458:INDEX(F458:AO458,1,'Настройки'!$B$3),"&lt;0")&gt;0,IF('Настройки'!$B$10="Блокировать","Отрицательный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"),"")&amp;IF(AQ458&lt;3,"Недостаточно истории. ",IF(AQ458&lt;6,"Предварительная классификация. ",""))&amp;IF(AX458=0,"Нет спроса за горизонт. ","")&amp;IF(AZ458&gt;'Настройки'!$B$11,"Экстремальная вариативность. ",""))</x:f>
      </x:c>
      <x:c r="BH458" s="49" t="str">
        <x:f>IF(A458="","",IFERROR(VLOOKUP(BB458,'Настройки'!$D$3:$E$11,2,FALSE),"Сначала проверьте исходные данные и историю спроса.")&amp;" Уточните срок поставки, MOQ и критичность.")</x:f>
      </x:c>
      <x:c r="BI458" s="50" t="str">
        <x:f>IF(1&gt;'Настройки'!$B$3,"",IF(ISBLANK(F458),IF('Настройки'!$B$9="Нулевой спрос",0,""),IF(F458&lt;0,IF('Настройки'!$B$10="Исключить","",IF('Настройки'!$B$10="Абсолютные значения",ABS(F458),F458)),F458)))</x:f>
      </x:c>
      <x:c r="BJ458" s="50" t="str">
        <x:f>IF(2&gt;'Настройки'!$B$3,"",IF(ISBLANK(G458),IF('Настройки'!$B$9="Нулевой спрос",0,""),IF(G458&lt;0,IF('Настройки'!$B$10="Исключить","",IF('Настройки'!$B$10="Абсолютные значения",ABS(G458),G458)),G458)))</x:f>
      </x:c>
      <x:c r="BK458" s="50" t="str">
        <x:f>IF(3&gt;'Настройки'!$B$3,"",IF(ISBLANK(H458),IF('Настройки'!$B$9="Нулевой спрос",0,""),IF(H458&lt;0,IF('Настройки'!$B$10="Исключить","",IF('Настройки'!$B$10="Абсолютные значения",ABS(H458),H458)),H458)))</x:f>
      </x:c>
      <x:c r="BL458" s="50" t="str">
        <x:f>IF(4&gt;'Настройки'!$B$3,"",IF(ISBLANK(I458),IF('Настройки'!$B$9="Нулевой спрос",0,""),IF(I458&lt;0,IF('Настройки'!$B$10="Исключить","",IF('Настройки'!$B$10="Абсолютные значения",ABS(I458),I458)),I458)))</x:f>
      </x:c>
      <x:c r="BM458" s="50" t="str">
        <x:f>IF(5&gt;'Настройки'!$B$3,"",IF(ISBLANK(J458),IF('Настройки'!$B$9="Нулевой спрос",0,""),IF(J458&lt;0,IF('Настройки'!$B$10="Исключить","",IF('Настройки'!$B$10="Абсолютные значения",ABS(J458),J458)),J458)))</x:f>
      </x:c>
      <x:c r="BN458" s="50" t="str">
        <x:f>IF(6&gt;'Настройки'!$B$3,"",IF(ISBLANK(K458),IF('Настройки'!$B$9="Нулевой спрос",0,""),IF(K458&lt;0,IF('Настройки'!$B$10="Исключить","",IF('Настройки'!$B$10="Абсолютные значения",ABS(K458),K458)),K458)))</x:f>
      </x:c>
      <x:c r="BO458" s="50" t="str">
        <x:f>IF(7&gt;'Настройки'!$B$3,"",IF(ISBLANK(L458),IF('Настройки'!$B$9="Нулевой спрос",0,""),IF(L458&lt;0,IF('Настройки'!$B$10="Исключить","",IF('Настройки'!$B$10="Абсолютные значения",ABS(L458),L458)),L458)))</x:f>
      </x:c>
      <x:c r="BP458" s="50" t="str">
        <x:f>IF(8&gt;'Настройки'!$B$3,"",IF(ISBLANK(M458),IF('Настройки'!$B$9="Нулевой спрос",0,""),IF(M458&lt;0,IF('Настройки'!$B$10="Исключить","",IF('Настройки'!$B$10="Абсолютные значения",ABS(M458),M458)),M458)))</x:f>
      </x:c>
      <x:c r="BQ458" s="50" t="str">
        <x:f>IF(9&gt;'Настройки'!$B$3,"",IF(ISBLANK(N458),IF('Настройки'!$B$9="Нулевой спрос",0,""),IF(N458&lt;0,IF('Настройки'!$B$10="Исключить","",IF('Настройки'!$B$10="Абсолютные значения",ABS(N458),N458)),N458)))</x:f>
      </x:c>
      <x:c r="BR458" s="50" t="str">
        <x:f>IF(10&gt;'Настройки'!$B$3,"",IF(ISBLANK(O458),IF('Настройки'!$B$9="Нулевой спрос",0,""),IF(O458&lt;0,IF('Настройки'!$B$10="Исключить","",IF('Настройки'!$B$10="Абсолютные значения",ABS(O458),O458)),O458)))</x:f>
      </x:c>
      <x:c r="BS458" s="50" t="str">
        <x:f>IF(11&gt;'Настройки'!$B$3,"",IF(ISBLANK(P458),IF('Настройки'!$B$9="Нулевой спрос",0,""),IF(P458&lt;0,IF('Настройки'!$B$10="Исключить","",IF('Настройки'!$B$10="Абсолютные значения",ABS(P458),P458)),P458)))</x:f>
      </x:c>
      <x:c r="BT458" s="50" t="str">
        <x:f>IF(12&gt;'Настройки'!$B$3,"",IF(ISBLANK(Q458),IF('Настройки'!$B$9="Нулевой спрос",0,""),IF(Q458&lt;0,IF('Настройки'!$B$10="Исключить","",IF('Настройки'!$B$10="Абсолютные значения",ABS(Q458),Q458)),Q458)))</x:f>
      </x:c>
      <x:c r="BU458" s="50" t="str">
        <x:f>IF(13&gt;'Настройки'!$B$3,"",IF(ISBLANK(R458),IF('Настройки'!$B$9="Нулевой спрос",0,""),IF(R458&lt;0,IF('Настройки'!$B$10="Исключить","",IF('Настройки'!$B$10="Абсолютные значения",ABS(R458),R458)),R458)))</x:f>
      </x:c>
      <x:c r="BV458" s="50" t="str">
        <x:f>IF(14&gt;'Настройки'!$B$3,"",IF(ISBLANK(S458),IF('Настройки'!$B$9="Нулевой спрос",0,""),IF(S458&lt;0,IF('Настройки'!$B$10="Исключить","",IF('Настройки'!$B$10="Абсолютные значения",ABS(S458),S458)),S458)))</x:f>
      </x:c>
      <x:c r="BW458" s="50" t="str">
        <x:f>IF(15&gt;'Настройки'!$B$3,"",IF(ISBLANK(T458),IF('Настройки'!$B$9="Нулевой спрос",0,""),IF(T458&lt;0,IF('Настройки'!$B$10="Исключить","",IF('Настройки'!$B$10="Абсолютные значения",ABS(T458),T458)),T458)))</x:f>
      </x:c>
      <x:c r="BX458" s="50" t="str">
        <x:f>IF(16&gt;'Настройки'!$B$3,"",IF(ISBLANK(U458),IF('Настройки'!$B$9="Нулевой спрос",0,""),IF(U458&lt;0,IF('Настройки'!$B$10="Исключить","",IF('Настройки'!$B$10="Абсолютные значения",ABS(U458),U458)),U458)))</x:f>
      </x:c>
      <x:c r="BY458" s="50" t="str">
        <x:f>IF(17&gt;'Настройки'!$B$3,"",IF(ISBLANK(V458),IF('Настройки'!$B$9="Нулевой спрос",0,""),IF(V458&lt;0,IF('Настройки'!$B$10="Исключить","",IF('Настройки'!$B$10="Абсолютные значения",ABS(V458),V458)),V458)))</x:f>
      </x:c>
      <x:c r="BZ458" s="50" t="str">
        <x:f>IF(18&gt;'Настройки'!$B$3,"",IF(ISBLANK(W458),IF('Настройки'!$B$9="Нулевой спрос",0,""),IF(W458&lt;0,IF('Настройки'!$B$10="Исключить","",IF('Настройки'!$B$10="Абсолютные значения",ABS(W458),W458)),W458)))</x:f>
      </x:c>
      <x:c r="CA458" s="50" t="str">
        <x:f>IF(19&gt;'Настройки'!$B$3,"",IF(ISBLANK(X458),IF('Настройки'!$B$9="Нулевой спрос",0,""),IF(X458&lt;0,IF('Настройки'!$B$10="Исключить","",IF('Настройки'!$B$10="Абсолютные значения",ABS(X458),X458)),X458)))</x:f>
      </x:c>
      <x:c r="CB458" s="50" t="str">
        <x:f>IF(20&gt;'Настройки'!$B$3,"",IF(ISBLANK(Y458),IF('Настройки'!$B$9="Нулевой спрос",0,""),IF(Y458&lt;0,IF('Настройки'!$B$10="Исключить","",IF('Настройки'!$B$10="Абсолютные значения",ABS(Y458),Y458)),Y458)))</x:f>
      </x:c>
      <x:c r="CC458" s="50" t="str">
        <x:f>IF(21&gt;'Настройки'!$B$3,"",IF(ISBLANK(Z458),IF('Настройки'!$B$9="Нулевой спрос",0,""),IF(Z458&lt;0,IF('Настройки'!$B$10="Исключить","",IF('Настройки'!$B$10="Абсолютные значения",ABS(Z458),Z458)),Z458)))</x:f>
      </x:c>
      <x:c r="CD458" s="50" t="str">
        <x:f>IF(22&gt;'Настройки'!$B$3,"",IF(ISBLANK(AA458),IF('Настройки'!$B$9="Нулевой спрос",0,""),IF(AA458&lt;0,IF('Настройки'!$B$10="Исключить","",IF('Настройки'!$B$10="Абсолютные значения",ABS(AA458),AA458)),AA458)))</x:f>
      </x:c>
      <x:c r="CE458" s="50" t="str">
        <x:f>IF(23&gt;'Настройки'!$B$3,"",IF(ISBLANK(AB458),IF('Настройки'!$B$9="Нулевой спрос",0,""),IF(AB458&lt;0,IF('Настройки'!$B$10="Исключить","",IF('Настройки'!$B$10="Абсолютные значения",ABS(AB458),AB458)),AB458)))</x:f>
      </x:c>
      <x:c r="CF458" s="50" t="str">
        <x:f>IF(24&gt;'Настройки'!$B$3,"",IF(ISBLANK(AC458),IF('Настройки'!$B$9="Нулевой спрос",0,""),IF(AC458&lt;0,IF('Настройки'!$B$10="Исключить","",IF('Настройки'!$B$10="Абсолютные значения",ABS(AC458),AC458)),AC458)))</x:f>
      </x:c>
      <x:c r="CG458" s="50" t="str">
        <x:f>IF(25&gt;'Настройки'!$B$3,"",IF(ISBLANK(AD458),IF('Настройки'!$B$9="Нулевой спрос",0,""),IF(AD458&lt;0,IF('Настройки'!$B$10="Исключить","",IF('Настройки'!$B$10="Абсолютные значения",ABS(AD458),AD458)),AD458)))</x:f>
      </x:c>
      <x:c r="CH458" s="50" t="str">
        <x:f>IF(26&gt;'Настройки'!$B$3,"",IF(ISBLANK(AE458),IF('Настройки'!$B$9="Нулевой спрос",0,""),IF(AE458&lt;0,IF('Настройки'!$B$10="Исключить","",IF('Настройки'!$B$10="Абсолютные значения",ABS(AE458),AE458)),AE458)))</x:f>
      </x:c>
      <x:c r="CI458" s="50" t="str">
        <x:f>IF(27&gt;'Настройки'!$B$3,"",IF(ISBLANK(AF458),IF('Настройки'!$B$9="Нулевой спрос",0,""),IF(AF458&lt;0,IF('Настройки'!$B$10="Исключить","",IF('Настройки'!$B$10="Абсолютные значения",ABS(AF458),AF458)),AF458)))</x:f>
      </x:c>
      <x:c r="CJ458" s="50" t="str">
        <x:f>IF(28&gt;'Настройки'!$B$3,"",IF(ISBLANK(AG458),IF('Настройки'!$B$9="Нулевой спрос",0,""),IF(AG458&lt;0,IF('Настройки'!$B$10="Исключить","",IF('Настройки'!$B$10="Абсолютные значения",ABS(AG458),AG458)),AG458)))</x:f>
      </x:c>
      <x:c r="CK458" s="50" t="str">
        <x:f>IF(29&gt;'Настройки'!$B$3,"",IF(ISBLANK(AH458),IF('Настройки'!$B$9="Нулевой спрос",0,""),IF(AH458&lt;0,IF('Настройки'!$B$10="Исключить","",IF('Настройки'!$B$10="Абсолютные значения",ABS(AH458),AH458)),AH458)))</x:f>
      </x:c>
      <x:c r="CL458" s="50" t="str">
        <x:f>IF(30&gt;'Настройки'!$B$3,"",IF(ISBLANK(AI458),IF('Настройки'!$B$9="Нулевой спрос",0,""),IF(AI458&lt;0,IF('Настройки'!$B$10="Исключить","",IF('Настройки'!$B$10="Абсолютные значения",ABS(AI458),AI458)),AI458)))</x:f>
      </x:c>
      <x:c r="CM458" s="50" t="str">
        <x:f>IF(31&gt;'Настройки'!$B$3,"",IF(ISBLANK(AJ458),IF('Настройки'!$B$9="Нулевой спрос",0,""),IF(AJ458&lt;0,IF('Настройки'!$B$10="Исключить","",IF('Настройки'!$B$10="Абсолютные значения",ABS(AJ458),AJ458)),AJ458)))</x:f>
      </x:c>
      <x:c r="CN458" s="50" t="str">
        <x:f>IF(32&gt;'Настройки'!$B$3,"",IF(ISBLANK(AK458),IF('Настройки'!$B$9="Нулевой спрос",0,""),IF(AK458&lt;0,IF('Настройки'!$B$10="Исключить","",IF('Настройки'!$B$10="Абсолютные значения",ABS(AK458),AK458)),AK458)))</x:f>
      </x:c>
      <x:c r="CO458" s="50" t="str">
        <x:f>IF(33&gt;'Настройки'!$B$3,"",IF(ISBLANK(AL458),IF('Настройки'!$B$9="Нулевой спрос",0,""),IF(AL458&lt;0,IF('Настройки'!$B$10="Исключить","",IF('Настройки'!$B$10="Абсолютные значения",ABS(AL458),AL458)),AL458)))</x:f>
      </x:c>
      <x:c r="CP458" s="50" t="str">
        <x:f>IF(34&gt;'Настройки'!$B$3,"",IF(ISBLANK(AM458),IF('Настройки'!$B$9="Нулевой спрос",0,""),IF(AM458&lt;0,IF('Настройки'!$B$10="Исключить","",IF('Настройки'!$B$10="Абсолютные значения",ABS(AM458),AM458)),AM458)))</x:f>
      </x:c>
      <x:c r="CQ458" s="50" t="str">
        <x:f>IF(35&gt;'Настройки'!$B$3,"",IF(ISBLANK(AN458),IF('Настройки'!$B$9="Нулевой спрос",0,""),IF(AN458&lt;0,IF('Настройки'!$B$10="Исключить","",IF('Настройки'!$B$10="Абсолютные значения",ABS(AN458),AN458)),AN458)))</x:f>
      </x:c>
      <x:c r="CR458" s="50" t="str">
        <x:f>IF(36&gt;'Настройки'!$B$3,"",IF(ISBLANK(AO458),IF('Настройки'!$B$9="Нулевой спрос",0,""),IF(AO458&lt;0,IF('Настройки'!$B$10="Исключить","",IF('Настройки'!$B$10="Абсолютные значения",ABS(AO458),AO458)),AO458)))</x:f>
      </x:c>
      <x:c r="CS458" s="50" t="str">
        <x:f>IF(OR(1&gt;'Настройки'!$B$3,ISBLANK(BI458),BI458=0),"",BI458)</x:f>
      </x:c>
      <x:c r="CT458" s="50" t="str">
        <x:f>IF(OR(2&gt;'Настройки'!$B$3,ISBLANK(BJ458),BJ458=0),"",BJ458)</x:f>
      </x:c>
      <x:c r="CU458" s="50" t="str">
        <x:f>IF(OR(3&gt;'Настройки'!$B$3,ISBLANK(BK458),BK458=0),"",BK458)</x:f>
      </x:c>
      <x:c r="CV458" s="50" t="str">
        <x:f>IF(OR(4&gt;'Настройки'!$B$3,ISBLANK(BL458),BL458=0),"",BL458)</x:f>
      </x:c>
      <x:c r="CW458" s="50" t="str">
        <x:f>IF(OR(5&gt;'Настройки'!$B$3,ISBLANK(BM458),BM458=0),"",BM458)</x:f>
      </x:c>
      <x:c r="CX458" s="50" t="str">
        <x:f>IF(OR(6&gt;'Настройки'!$B$3,ISBLANK(BN458),BN458=0),"",BN458)</x:f>
      </x:c>
      <x:c r="CY458" s="50" t="str">
        <x:f>IF(OR(7&gt;'Настройки'!$B$3,ISBLANK(BO458),BO458=0),"",BO458)</x:f>
      </x:c>
      <x:c r="CZ458" s="50" t="str">
        <x:f>IF(OR(8&gt;'Настройки'!$B$3,ISBLANK(BP458),BP458=0),"",BP458)</x:f>
      </x:c>
      <x:c r="DA458" s="50" t="str">
        <x:f>IF(OR(9&gt;'Настройки'!$B$3,ISBLANK(BQ458),BQ458=0),"",BQ458)</x:f>
      </x:c>
      <x:c r="DB458" s="50" t="str">
        <x:f>IF(OR(10&gt;'Настройки'!$B$3,ISBLANK(BR458),BR458=0),"",BR458)</x:f>
      </x:c>
      <x:c r="DC458" s="50" t="str">
        <x:f>IF(OR(11&gt;'Настройки'!$B$3,ISBLANK(BS458),BS458=0),"",BS458)</x:f>
      </x:c>
      <x:c r="DD458" s="50" t="str">
        <x:f>IF(OR(12&gt;'Настройки'!$B$3,ISBLANK(BT458),BT458=0),"",BT458)</x:f>
      </x:c>
      <x:c r="DE458" s="50" t="str">
        <x:f>IF(OR(13&gt;'Настройки'!$B$3,ISBLANK(BU458),BU458=0),"",BU458)</x:f>
      </x:c>
      <x:c r="DF458" s="50" t="str">
        <x:f>IF(OR(14&gt;'Настройки'!$B$3,ISBLANK(BV458),BV458=0),"",BV458)</x:f>
      </x:c>
      <x:c r="DG458" s="50" t="str">
        <x:f>IF(OR(15&gt;'Настройки'!$B$3,ISBLANK(BW458),BW458=0),"",BW458)</x:f>
      </x:c>
      <x:c r="DH458" s="50" t="str">
        <x:f>IF(OR(16&gt;'Настройки'!$B$3,ISBLANK(BX458),BX458=0),"",BX458)</x:f>
      </x:c>
      <x:c r="DI458" s="50" t="str">
        <x:f>IF(OR(17&gt;'Настройки'!$B$3,ISBLANK(BY458),BY458=0),"",BY458)</x:f>
      </x:c>
      <x:c r="DJ458" s="50" t="str">
        <x:f>IF(OR(18&gt;'Настройки'!$B$3,ISBLANK(BZ458),BZ458=0),"",BZ458)</x:f>
      </x:c>
      <x:c r="DK458" s="50" t="str">
        <x:f>IF(OR(19&gt;'Настройки'!$B$3,ISBLANK(CA458),CA458=0),"",CA458)</x:f>
      </x:c>
      <x:c r="DL458" s="50" t="str">
        <x:f>IF(OR(20&gt;'Настройки'!$B$3,ISBLANK(CB458),CB458=0),"",CB458)</x:f>
      </x:c>
      <x:c r="DM458" s="50" t="str">
        <x:f>IF(OR(21&gt;'Настройки'!$B$3,ISBLANK(CC458),CC458=0),"",CC458)</x:f>
      </x:c>
      <x:c r="DN458" s="50" t="str">
        <x:f>IF(OR(22&gt;'Настройки'!$B$3,ISBLANK(CD458),CD458=0),"",CD458)</x:f>
      </x:c>
      <x:c r="DO458" s="50" t="str">
        <x:f>IF(OR(23&gt;'Настройки'!$B$3,ISBLANK(CE458),CE458=0),"",CE458)</x:f>
      </x:c>
      <x:c r="DP458" s="50" t="str">
        <x:f>IF(OR(24&gt;'Настройки'!$B$3,ISBLANK(CF458),CF458=0),"",CF458)</x:f>
      </x:c>
      <x:c r="DQ458" s="50" t="str">
        <x:f>IF(OR(25&gt;'Настройки'!$B$3,ISBLANK(CG458),CG458=0),"",CG458)</x:f>
      </x:c>
      <x:c r="DR458" s="50" t="str">
        <x:f>IF(OR(26&gt;'Настройки'!$B$3,ISBLANK(CH458),CH458=0),"",CH458)</x:f>
      </x:c>
      <x:c r="DS458" s="50" t="str">
        <x:f>IF(OR(27&gt;'Настройки'!$B$3,ISBLANK(CI458),CI458=0),"",CI458)</x:f>
      </x:c>
      <x:c r="DT458" s="50" t="str">
        <x:f>IF(OR(28&gt;'Настройки'!$B$3,ISBLANK(CJ458),CJ458=0),"",CJ458)</x:f>
      </x:c>
      <x:c r="DU458" s="50" t="str">
        <x:f>IF(OR(29&gt;'Настройки'!$B$3,ISBLANK(CK458),CK458=0),"",CK458)</x:f>
      </x:c>
      <x:c r="DV458" s="50" t="str">
        <x:f>IF(OR(30&gt;'Настройки'!$B$3,ISBLANK(CL458),CL458=0),"",CL458)</x:f>
      </x:c>
      <x:c r="DW458" s="50" t="str">
        <x:f>IF(OR(31&gt;'Настройки'!$B$3,ISBLANK(CM458),CM458=0),"",CM458)</x:f>
      </x:c>
      <x:c r="DX458" s="50" t="str">
        <x:f>IF(OR(32&gt;'Настройки'!$B$3,ISBLANK(CN458),CN458=0),"",CN458)</x:f>
      </x:c>
      <x:c r="DY458" s="50" t="str">
        <x:f>IF(OR(33&gt;'Настройки'!$B$3,ISBLANK(CO458),CO458=0),"",CO458)</x:f>
      </x:c>
      <x:c r="DZ458" s="50" t="str">
        <x:f>IF(OR(34&gt;'Настройки'!$B$3,ISBLANK(CP458),CP458=0),"",CP458)</x:f>
      </x:c>
      <x:c r="EA458" s="50" t="str">
        <x:f>IF(OR(35&gt;'Настройки'!$B$3,ISBLANK(CQ458),CQ458=0),"",CQ458)</x:f>
      </x:c>
      <x:c r="EB458" s="50" t="str">
        <x:f>IF(OR(36&gt;'Настройки'!$B$3,ISBLANK(CR458),CR458=0),"",CR458)</x:f>
      </x:c>
      <x:c r="EC458" s="50" t="str">
        <x:f>IF(A458="","",IF(OR(BB458="AZ",BB458="BZ"),10000+ROW(),IF(AZ458&gt;'Настройки'!$B$11,20000+ROW(),IF(BF458&lt;&gt;"Обычный",30000+ROW(),IF(AX458&lt;=0,40000+ROW(),"")))))</x:f>
      </x:c>
      <x:c r="ED458" s="50" t="str">
        <x:f>IF(EC458="","",COUNTIFS($EC$2:$EC$1001,"&gt;0",$EC$2:$EC$1001,"&lt;"&amp;EC458)+1)</x:f>
      </x:c>
    </x:row>
    <x:row r="459">
      <x:c r="A459" s="115"/>
      <x:c r="B459" s="115"/>
      <x:c r="C459" s="115"/>
      <x:c r="D459" s="118"/>
      <x:c r="E459" s="118"/>
      <x:c r="F459" s="118"/>
      <x:c r="G459" s="118"/>
      <x:c r="H459" s="118"/>
      <x:c r="I459" s="118"/>
      <x:c r="J459" s="118"/>
      <x:c r="K459" s="118"/>
      <x:c r="L459" s="118"/>
      <x:c r="M459" s="118"/>
      <x:c r="N459" s="118"/>
      <x:c r="O459" s="118"/>
      <x:c r="P459" s="118"/>
      <x:c r="Q459" s="118"/>
      <x:c r="R459" s="118"/>
      <x:c r="S459" s="118"/>
      <x:c r="T459" s="118"/>
      <x:c r="U459" s="118"/>
      <x:c r="V459" s="118"/>
      <x:c r="W459" s="118"/>
      <x:c r="X459" s="118"/>
      <x:c r="Y459" s="118"/>
      <x:c r="Z459" s="118"/>
      <x:c r="AA459" s="118"/>
      <x:c r="AB459" s="118"/>
      <x:c r="AC459" s="118"/>
      <x:c r="AD459" s="118"/>
      <x:c r="AE459" s="118"/>
      <x:c r="AF459" s="118"/>
      <x:c r="AG459" s="118"/>
      <x:c r="AH459" s="118"/>
      <x:c r="AI459" s="118"/>
      <x:c r="AJ459" s="118"/>
      <x:c r="AK459" s="118"/>
      <x:c r="AL459" s="118"/>
      <x:c r="AM459" s="118"/>
      <x:c r="AN459" s="118"/>
      <x:c r="AO459" s="118"/>
      <x:c r="AP459" s="115"/>
      <x:c r="AQ459" s="49" t="str">
        <x:f>IF(A459="","",COUNT(BI459:INDEX(BI459:CR459,1,'Настройки'!$B$3)))</x:f>
      </x:c>
      <x:c r="AR459" s="49" t="str">
        <x:f>IF(A459="","",SUM(BI459:INDEX(BI459:CR459,1,'Настройки'!$B$3)))</x:f>
      </x:c>
      <x:c r="AS459" s="58" t="str">
        <x:f>IF(A459="","",IF('Настройки'!$B$4="Стоимость потребления",AR459*D459,IF('Настройки'!$B$4="Количество",AR459,E459)))</x:f>
      </x:c>
      <x:c r="AT459" s="61" t="str">
        <x:f>IF(OR(A459="",AS459&lt;0,SUM($AS$2:$AS$1001)&lt;=0),"",AS459/SUM($AS$2:$AS$1001))</x:f>
      </x:c>
      <x:c r="AU459" s="61" t="str">
        <x:f>IF(OR(A459="",AS459&lt;0,SUM($AS$2:$AS$1001)&lt;=0),"",SUMIFS($AS$2:$AS$1001,$AS$2:$AS$1001,"&gt;"&amp;AS459)/SUM($AS$2:$AS$1001))</x:f>
      </x:c>
      <x:c r="AV459" s="61" t="str">
        <x:f>IF(OR(A459="",AS459&lt;0,SUM($AS$2:$AS$1001)&lt;=0),"",SUMIFS($AS$2:$AS$1001,$AS$2:$AS$1001,"&gt;="&amp;AS459)/SUM($AS$2:$AS$1001))</x:f>
      </x:c>
      <x:c r="AW459" s="49" t="str">
        <x:f>IF(A459="","",IF(SUM($AS$2:$AS$1001)&lt;=0,"Не определён",IF(AS459&lt;0,"Исключение",IF(AU459&lt;'Настройки'!$B$5,"A",IF(AU459&lt;'Настройки'!$B$6,"B","C")))))</x:f>
      </x:c>
      <x:c r="AX459" s="58" t="str">
        <x:f>IF(A459="","",IF(AQ459=0,"",AVERAGE(BI459:INDEX(BI459:CR459,1,'Настройки'!$B$3))))</x:f>
      </x:c>
      <x:c r="AY459" s="58" t="str">
        <x:f>IF(OR(A459="",AQ459=0),"",STDEVP(BI459:INDEX(BI459:CR459,1,'Настройки'!$B$3)))</x:f>
      </x:c>
      <x:c r="AZ459" s="61" t="str">
        <x:f>IF(OR(A459="",AQ459&lt;'Настройки'!$B$12,AX459&lt;=0,AND('Настройки'!$B$10="Блокировать",COUNTIF(F459:INDEX(F459:AO459,1,'Настройки'!$B$3),"&lt;0")&gt;0)),"",AY459/ABS(AX459))</x:f>
      </x:c>
      <x:c r="BA459" s="49" t="str">
        <x:f>IF(A459="","",IF(AND('Настройки'!$B$10="Блокировать",COUNTIF(F459:INDEX(F459:AO459,1,'Настройки'!$B$3),"&lt;0")&gt;0),"Не определён",IF(AQ459&lt;'Настройки'!$B$12,"Не определён",IF(AX459=0,"Нет спроса",IF(AX459&lt;0,"Не определён",IF(AZ459&lt;='Настройки'!$B$7,"X",IF(AZ459&lt;='Настройки'!$B$8,"Y","Z")))))))</x:f>
      </x:c>
      <x:c r="BB459" s="49" t="str">
        <x:f>IF(OR(A459="",LEN(AW459)&lt;&gt;1,LEN(BA459)&lt;&gt;1),"",AW459&amp;BA459)</x:f>
      </x:c>
      <x:c r="BC459" s="61" t="str">
        <x:f>IF(OR(A459="",AQ459=0),"",(COUNT(BI459:INDEX(BI459:CR459,1,'Настройки'!$B$3))-COUNT(CS459:INDEX(CS459:EB459,1,'Настройки'!$B$3)))/AQ459)</x:f>
      </x:c>
      <x:c r="BD459" s="64" t="str">
        <x:f>IF(OR(A459="",COUNT(CS459:INDEX(CS459:EB459,1,'Настройки'!$B$3))=0),"",AQ459/COUNT(CS459:INDEX(CS459:EB459,1,'Настройки'!$B$3)))</x:f>
      </x:c>
      <x:c r="BE459" s="64" t="str">
        <x:f>IF(OR(A459="",COUNT(CS459:INDEX(CS459:EB459,1,'Настройки'!$B$3))=0),"",IF(AVERAGE(CS459:INDEX(CS459:EB459,1,'Настройки'!$B$3))=0,"",(STDEVP(CS459:INDEX(CS459:EB459,1,'Настройки'!$B$3))/ABS(AVERAGE(CS459:INDEX(CS459:EB459,1,'Настройки'!$B$3))))^2))</x:f>
      </x:c>
      <x:c r="BF459" s="49" t="str">
        <x:f>IF(A459="","",IF(AQ459&lt;3,"Недостаточно",IF(AQ459&lt;6,"Предварительный","Обычный")))</x:f>
      </x:c>
      <x:c r="BG459" s="49" t="str">
        <x:f>IF(A459="","",IF(COUNTIF(F459:INDEX(F459:AO459,1,'Настройки'!$B$3),"&lt;0")&gt;0,IF('Настройки'!$B$10="Блокировать","Отрицательный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"),"")&amp;IF(AQ459&lt;3,"Недостаточно истории. ",IF(AQ459&lt;6,"Предварительная классификация. ",""))&amp;IF(AX459=0,"Нет спроса за горизонт. ","")&amp;IF(AZ459&gt;'Настройки'!$B$11,"Экстремальная вариативность. ",""))</x:f>
      </x:c>
      <x:c r="BH459" s="49" t="str">
        <x:f>IF(A459="","",IFERROR(VLOOKUP(BB459,'Настройки'!$D$3:$E$11,2,FALSE),"Сначала проверьте исходные данные и историю спроса.")&amp;" Уточните срок поставки, MOQ и критичность.")</x:f>
      </x:c>
      <x:c r="BI459" s="50" t="str">
        <x:f>IF(1&gt;'Настройки'!$B$3,"",IF(ISBLANK(F459),IF('Настройки'!$B$9="Нулевой спрос",0,""),IF(F459&lt;0,IF('Настройки'!$B$10="Исключить","",IF('Настройки'!$B$10="Абсолютные значения",ABS(F459),F459)),F459)))</x:f>
      </x:c>
      <x:c r="BJ459" s="50" t="str">
        <x:f>IF(2&gt;'Настройки'!$B$3,"",IF(ISBLANK(G459),IF('Настройки'!$B$9="Нулевой спрос",0,""),IF(G459&lt;0,IF('Настройки'!$B$10="Исключить","",IF('Настройки'!$B$10="Абсолютные значения",ABS(G459),G459)),G459)))</x:f>
      </x:c>
      <x:c r="BK459" s="50" t="str">
        <x:f>IF(3&gt;'Настройки'!$B$3,"",IF(ISBLANK(H459),IF('Настройки'!$B$9="Нулевой спрос",0,""),IF(H459&lt;0,IF('Настройки'!$B$10="Исключить","",IF('Настройки'!$B$10="Абсолютные значения",ABS(H459),H459)),H459)))</x:f>
      </x:c>
      <x:c r="BL459" s="50" t="str">
        <x:f>IF(4&gt;'Настройки'!$B$3,"",IF(ISBLANK(I459),IF('Настройки'!$B$9="Нулевой спрос",0,""),IF(I459&lt;0,IF('Настройки'!$B$10="Исключить","",IF('Настройки'!$B$10="Абсолютные значения",ABS(I459),I459)),I459)))</x:f>
      </x:c>
      <x:c r="BM459" s="50" t="str">
        <x:f>IF(5&gt;'Настройки'!$B$3,"",IF(ISBLANK(J459),IF('Настройки'!$B$9="Нулевой спрос",0,""),IF(J459&lt;0,IF('Настройки'!$B$10="Исключить","",IF('Настройки'!$B$10="Абсолютные значения",ABS(J459),J459)),J459)))</x:f>
      </x:c>
      <x:c r="BN459" s="50" t="str">
        <x:f>IF(6&gt;'Настройки'!$B$3,"",IF(ISBLANK(K459),IF('Настройки'!$B$9="Нулевой спрос",0,""),IF(K459&lt;0,IF('Настройки'!$B$10="Исключить","",IF('Настройки'!$B$10="Абсолютные значения",ABS(K459),K459)),K459)))</x:f>
      </x:c>
      <x:c r="BO459" s="50" t="str">
        <x:f>IF(7&gt;'Настройки'!$B$3,"",IF(ISBLANK(L459),IF('Настройки'!$B$9="Нулевой спрос",0,""),IF(L459&lt;0,IF('Настройки'!$B$10="Исключить","",IF('Настройки'!$B$10="Абсолютные значения",ABS(L459),L459)),L459)))</x:f>
      </x:c>
      <x:c r="BP459" s="50" t="str">
        <x:f>IF(8&gt;'Настройки'!$B$3,"",IF(ISBLANK(M459),IF('Настройки'!$B$9="Нулевой спрос",0,""),IF(M459&lt;0,IF('Настройки'!$B$10="Исключить","",IF('Настройки'!$B$10="Абсолютные значения",ABS(M459),M459)),M459)))</x:f>
      </x:c>
      <x:c r="BQ459" s="50" t="str">
        <x:f>IF(9&gt;'Настройки'!$B$3,"",IF(ISBLANK(N459),IF('Настройки'!$B$9="Нулевой спрос",0,""),IF(N459&lt;0,IF('Настройки'!$B$10="Исключить","",IF('Настройки'!$B$10="Абсолютные значения",ABS(N459),N459)),N459)))</x:f>
      </x:c>
      <x:c r="BR459" s="50" t="str">
        <x:f>IF(10&gt;'Настройки'!$B$3,"",IF(ISBLANK(O459),IF('Настройки'!$B$9="Нулевой спрос",0,""),IF(O459&lt;0,IF('Настройки'!$B$10="Исключить","",IF('Настройки'!$B$10="Абсолютные значения",ABS(O459),O459)),O459)))</x:f>
      </x:c>
      <x:c r="BS459" s="50" t="str">
        <x:f>IF(11&gt;'Настройки'!$B$3,"",IF(ISBLANK(P459),IF('Настройки'!$B$9="Нулевой спрос",0,""),IF(P459&lt;0,IF('Настройки'!$B$10="Исключить","",IF('Настройки'!$B$10="Абсолютные значения",ABS(P459),P459)),P459)))</x:f>
      </x:c>
      <x:c r="BT459" s="50" t="str">
        <x:f>IF(12&gt;'Настройки'!$B$3,"",IF(ISBLANK(Q459),IF('Настройки'!$B$9="Нулевой спрос",0,""),IF(Q459&lt;0,IF('Настройки'!$B$10="Исключить","",IF('Настройки'!$B$10="Абсолютные значения",ABS(Q459),Q459)),Q459)))</x:f>
      </x:c>
      <x:c r="BU459" s="50" t="str">
        <x:f>IF(13&gt;'Настройки'!$B$3,"",IF(ISBLANK(R459),IF('Настройки'!$B$9="Нулевой спрос",0,""),IF(R459&lt;0,IF('Настройки'!$B$10="Исключить","",IF('Настройки'!$B$10="Абсолютные значения",ABS(R459),R459)),R459)))</x:f>
      </x:c>
      <x:c r="BV459" s="50" t="str">
        <x:f>IF(14&gt;'Настройки'!$B$3,"",IF(ISBLANK(S459),IF('Настройки'!$B$9="Нулевой спрос",0,""),IF(S459&lt;0,IF('Настройки'!$B$10="Исключить","",IF('Настройки'!$B$10="Абсолютные значения",ABS(S459),S459)),S459)))</x:f>
      </x:c>
      <x:c r="BW459" s="50" t="str">
        <x:f>IF(15&gt;'Настройки'!$B$3,"",IF(ISBLANK(T459),IF('Настройки'!$B$9="Нулевой спрос",0,""),IF(T459&lt;0,IF('Настройки'!$B$10="Исключить","",IF('Настройки'!$B$10="Абсолютные значения",ABS(T459),T459)),T459)))</x:f>
      </x:c>
      <x:c r="BX459" s="50" t="str">
        <x:f>IF(16&gt;'Настройки'!$B$3,"",IF(ISBLANK(U459),IF('Настройки'!$B$9="Нулевой спрос",0,""),IF(U459&lt;0,IF('Настройки'!$B$10="Исключить","",IF('Настройки'!$B$10="Абсолютные значения",ABS(U459),U459)),U459)))</x:f>
      </x:c>
      <x:c r="BY459" s="50" t="str">
        <x:f>IF(17&gt;'Настройки'!$B$3,"",IF(ISBLANK(V459),IF('Настройки'!$B$9="Нулевой спрос",0,""),IF(V459&lt;0,IF('Настройки'!$B$10="Исключить","",IF('Настройки'!$B$10="Абсолютные значения",ABS(V459),V459)),V459)))</x:f>
      </x:c>
      <x:c r="BZ459" s="50" t="str">
        <x:f>IF(18&gt;'Настройки'!$B$3,"",IF(ISBLANK(W459),IF('Настройки'!$B$9="Нулевой спрос",0,""),IF(W459&lt;0,IF('Настройки'!$B$10="Исключить","",IF('Настройки'!$B$10="Абсолютные значения",ABS(W459),W459)),W459)))</x:f>
      </x:c>
      <x:c r="CA459" s="50" t="str">
        <x:f>IF(19&gt;'Настройки'!$B$3,"",IF(ISBLANK(X459),IF('Настройки'!$B$9="Нулевой спрос",0,""),IF(X459&lt;0,IF('Настройки'!$B$10="Исключить","",IF('Настройки'!$B$10="Абсолютные значения",ABS(X459),X459)),X459)))</x:f>
      </x:c>
      <x:c r="CB459" s="50" t="str">
        <x:f>IF(20&gt;'Настройки'!$B$3,"",IF(ISBLANK(Y459),IF('Настройки'!$B$9="Нулевой спрос",0,""),IF(Y459&lt;0,IF('Настройки'!$B$10="Исключить","",IF('Настройки'!$B$10="Абсолютные значения",ABS(Y459),Y459)),Y459)))</x:f>
      </x:c>
      <x:c r="CC459" s="50" t="str">
        <x:f>IF(21&gt;'Настройки'!$B$3,"",IF(ISBLANK(Z459),IF('Настройки'!$B$9="Нулевой спрос",0,""),IF(Z459&lt;0,IF('Настройки'!$B$10="Исключить","",IF('Настройки'!$B$10="Абсолютные значения",ABS(Z459),Z459)),Z459)))</x:f>
      </x:c>
      <x:c r="CD459" s="50" t="str">
        <x:f>IF(22&gt;'Настройки'!$B$3,"",IF(ISBLANK(AA459),IF('Настройки'!$B$9="Нулевой спрос",0,""),IF(AA459&lt;0,IF('Настройки'!$B$10="Исключить","",IF('Настройки'!$B$10="Абсолютные значения",ABS(AA459),AA459)),AA459)))</x:f>
      </x:c>
      <x:c r="CE459" s="50" t="str">
        <x:f>IF(23&gt;'Настройки'!$B$3,"",IF(ISBLANK(AB459),IF('Настройки'!$B$9="Нулевой спрос",0,""),IF(AB459&lt;0,IF('Настройки'!$B$10="Исключить","",IF('Настройки'!$B$10="Абсолютные значения",ABS(AB459),AB459)),AB459)))</x:f>
      </x:c>
      <x:c r="CF459" s="50" t="str">
        <x:f>IF(24&gt;'Настройки'!$B$3,"",IF(ISBLANK(AC459),IF('Настройки'!$B$9="Нулевой спрос",0,""),IF(AC459&lt;0,IF('Настройки'!$B$10="Исключить","",IF('Настройки'!$B$10="Абсолютные значения",ABS(AC459),AC459)),AC459)))</x:f>
      </x:c>
      <x:c r="CG459" s="50" t="str">
        <x:f>IF(25&gt;'Настройки'!$B$3,"",IF(ISBLANK(AD459),IF('Настройки'!$B$9="Нулевой спрос",0,""),IF(AD459&lt;0,IF('Настройки'!$B$10="Исключить","",IF('Настройки'!$B$10="Абсолютные значения",ABS(AD459),AD459)),AD459)))</x:f>
      </x:c>
      <x:c r="CH459" s="50" t="str">
        <x:f>IF(26&gt;'Настройки'!$B$3,"",IF(ISBLANK(AE459),IF('Настройки'!$B$9="Нулевой спрос",0,""),IF(AE459&lt;0,IF('Настройки'!$B$10="Исключить","",IF('Настройки'!$B$10="Абсолютные значения",ABS(AE459),AE459)),AE459)))</x:f>
      </x:c>
      <x:c r="CI459" s="50" t="str">
        <x:f>IF(27&gt;'Настройки'!$B$3,"",IF(ISBLANK(AF459),IF('Настройки'!$B$9="Нулевой спрос",0,""),IF(AF459&lt;0,IF('Настройки'!$B$10="Исключить","",IF('Настройки'!$B$10="Абсолютные значения",ABS(AF459),AF459)),AF459)))</x:f>
      </x:c>
      <x:c r="CJ459" s="50" t="str">
        <x:f>IF(28&gt;'Настройки'!$B$3,"",IF(ISBLANK(AG459),IF('Настройки'!$B$9="Нулевой спрос",0,""),IF(AG459&lt;0,IF('Настройки'!$B$10="Исключить","",IF('Настройки'!$B$10="Абсолютные значения",ABS(AG459),AG459)),AG459)))</x:f>
      </x:c>
      <x:c r="CK459" s="50" t="str">
        <x:f>IF(29&gt;'Настройки'!$B$3,"",IF(ISBLANK(AH459),IF('Настройки'!$B$9="Нулевой спрос",0,""),IF(AH459&lt;0,IF('Настройки'!$B$10="Исключить","",IF('Настройки'!$B$10="Абсолютные значения",ABS(AH459),AH459)),AH459)))</x:f>
      </x:c>
      <x:c r="CL459" s="50" t="str">
        <x:f>IF(30&gt;'Настройки'!$B$3,"",IF(ISBLANK(AI459),IF('Настройки'!$B$9="Нулевой спрос",0,""),IF(AI459&lt;0,IF('Настройки'!$B$10="Исключить","",IF('Настройки'!$B$10="Абсолютные значения",ABS(AI459),AI459)),AI459)))</x:f>
      </x:c>
      <x:c r="CM459" s="50" t="str">
        <x:f>IF(31&gt;'Настройки'!$B$3,"",IF(ISBLANK(AJ459),IF('Настройки'!$B$9="Нулевой спрос",0,""),IF(AJ459&lt;0,IF('Настройки'!$B$10="Исключить","",IF('Настройки'!$B$10="Абсолютные значения",ABS(AJ459),AJ459)),AJ459)))</x:f>
      </x:c>
      <x:c r="CN459" s="50" t="str">
        <x:f>IF(32&gt;'Настройки'!$B$3,"",IF(ISBLANK(AK459),IF('Настройки'!$B$9="Нулевой спрос",0,""),IF(AK459&lt;0,IF('Настройки'!$B$10="Исключить","",IF('Настройки'!$B$10="Абсолютные значения",ABS(AK459),AK459)),AK459)))</x:f>
      </x:c>
      <x:c r="CO459" s="50" t="str">
        <x:f>IF(33&gt;'Настройки'!$B$3,"",IF(ISBLANK(AL459),IF('Настройки'!$B$9="Нулевой спрос",0,""),IF(AL459&lt;0,IF('Настройки'!$B$10="Исключить","",IF('Настройки'!$B$10="Абсолютные значения",ABS(AL459),AL459)),AL459)))</x:f>
      </x:c>
      <x:c r="CP459" s="50" t="str">
        <x:f>IF(34&gt;'Настройки'!$B$3,"",IF(ISBLANK(AM459),IF('Настройки'!$B$9="Нулевой спрос",0,""),IF(AM459&lt;0,IF('Настройки'!$B$10="Исключить","",IF('Настройки'!$B$10="Абсолютные значения",ABS(AM459),AM459)),AM459)))</x:f>
      </x:c>
      <x:c r="CQ459" s="50" t="str">
        <x:f>IF(35&gt;'Настройки'!$B$3,"",IF(ISBLANK(AN459),IF('Настройки'!$B$9="Нулевой спрос",0,""),IF(AN459&lt;0,IF('Настройки'!$B$10="Исключить","",IF('Настройки'!$B$10="Абсолютные значения",ABS(AN459),AN459)),AN459)))</x:f>
      </x:c>
      <x:c r="CR459" s="50" t="str">
        <x:f>IF(36&gt;'Настройки'!$B$3,"",IF(ISBLANK(AO459),IF('Настройки'!$B$9="Нулевой спрос",0,""),IF(AO459&lt;0,IF('Настройки'!$B$10="Исключить","",IF('Настройки'!$B$10="Абсолютные значения",ABS(AO459),AO459)),AO459)))</x:f>
      </x:c>
      <x:c r="CS459" s="50" t="str">
        <x:f>IF(OR(1&gt;'Настройки'!$B$3,ISBLANK(BI459),BI459=0),"",BI459)</x:f>
      </x:c>
      <x:c r="CT459" s="50" t="str">
        <x:f>IF(OR(2&gt;'Настройки'!$B$3,ISBLANK(BJ459),BJ459=0),"",BJ459)</x:f>
      </x:c>
      <x:c r="CU459" s="50" t="str">
        <x:f>IF(OR(3&gt;'Настройки'!$B$3,ISBLANK(BK459),BK459=0),"",BK459)</x:f>
      </x:c>
      <x:c r="CV459" s="50" t="str">
        <x:f>IF(OR(4&gt;'Настройки'!$B$3,ISBLANK(BL459),BL459=0),"",BL459)</x:f>
      </x:c>
      <x:c r="CW459" s="50" t="str">
        <x:f>IF(OR(5&gt;'Настройки'!$B$3,ISBLANK(BM459),BM459=0),"",BM459)</x:f>
      </x:c>
      <x:c r="CX459" s="50" t="str">
        <x:f>IF(OR(6&gt;'Настройки'!$B$3,ISBLANK(BN459),BN459=0),"",BN459)</x:f>
      </x:c>
      <x:c r="CY459" s="50" t="str">
        <x:f>IF(OR(7&gt;'Настройки'!$B$3,ISBLANK(BO459),BO459=0),"",BO459)</x:f>
      </x:c>
      <x:c r="CZ459" s="50" t="str">
        <x:f>IF(OR(8&gt;'Настройки'!$B$3,ISBLANK(BP459),BP459=0),"",BP459)</x:f>
      </x:c>
      <x:c r="DA459" s="50" t="str">
        <x:f>IF(OR(9&gt;'Настройки'!$B$3,ISBLANK(BQ459),BQ459=0),"",BQ459)</x:f>
      </x:c>
      <x:c r="DB459" s="50" t="str">
        <x:f>IF(OR(10&gt;'Настройки'!$B$3,ISBLANK(BR459),BR459=0),"",BR459)</x:f>
      </x:c>
      <x:c r="DC459" s="50" t="str">
        <x:f>IF(OR(11&gt;'Настройки'!$B$3,ISBLANK(BS459),BS459=0),"",BS459)</x:f>
      </x:c>
      <x:c r="DD459" s="50" t="str">
        <x:f>IF(OR(12&gt;'Настройки'!$B$3,ISBLANK(BT459),BT459=0),"",BT459)</x:f>
      </x:c>
      <x:c r="DE459" s="50" t="str">
        <x:f>IF(OR(13&gt;'Настройки'!$B$3,ISBLANK(BU459),BU459=0),"",BU459)</x:f>
      </x:c>
      <x:c r="DF459" s="50" t="str">
        <x:f>IF(OR(14&gt;'Настройки'!$B$3,ISBLANK(BV459),BV459=0),"",BV459)</x:f>
      </x:c>
      <x:c r="DG459" s="50" t="str">
        <x:f>IF(OR(15&gt;'Настройки'!$B$3,ISBLANK(BW459),BW459=0),"",BW459)</x:f>
      </x:c>
      <x:c r="DH459" s="50" t="str">
        <x:f>IF(OR(16&gt;'Настройки'!$B$3,ISBLANK(BX459),BX459=0),"",BX459)</x:f>
      </x:c>
      <x:c r="DI459" s="50" t="str">
        <x:f>IF(OR(17&gt;'Настройки'!$B$3,ISBLANK(BY459),BY459=0),"",BY459)</x:f>
      </x:c>
      <x:c r="DJ459" s="50" t="str">
        <x:f>IF(OR(18&gt;'Настройки'!$B$3,ISBLANK(BZ459),BZ459=0),"",BZ459)</x:f>
      </x:c>
      <x:c r="DK459" s="50" t="str">
        <x:f>IF(OR(19&gt;'Настройки'!$B$3,ISBLANK(CA459),CA459=0),"",CA459)</x:f>
      </x:c>
      <x:c r="DL459" s="50" t="str">
        <x:f>IF(OR(20&gt;'Настройки'!$B$3,ISBLANK(CB459),CB459=0),"",CB459)</x:f>
      </x:c>
      <x:c r="DM459" s="50" t="str">
        <x:f>IF(OR(21&gt;'Настройки'!$B$3,ISBLANK(CC459),CC459=0),"",CC459)</x:f>
      </x:c>
      <x:c r="DN459" s="50" t="str">
        <x:f>IF(OR(22&gt;'Настройки'!$B$3,ISBLANK(CD459),CD459=0),"",CD459)</x:f>
      </x:c>
      <x:c r="DO459" s="50" t="str">
        <x:f>IF(OR(23&gt;'Настройки'!$B$3,ISBLANK(CE459),CE459=0),"",CE459)</x:f>
      </x:c>
      <x:c r="DP459" s="50" t="str">
        <x:f>IF(OR(24&gt;'Настройки'!$B$3,ISBLANK(CF459),CF459=0),"",CF459)</x:f>
      </x:c>
      <x:c r="DQ459" s="50" t="str">
        <x:f>IF(OR(25&gt;'Настройки'!$B$3,ISBLANK(CG459),CG459=0),"",CG459)</x:f>
      </x:c>
      <x:c r="DR459" s="50" t="str">
        <x:f>IF(OR(26&gt;'Настройки'!$B$3,ISBLANK(CH459),CH459=0),"",CH459)</x:f>
      </x:c>
      <x:c r="DS459" s="50" t="str">
        <x:f>IF(OR(27&gt;'Настройки'!$B$3,ISBLANK(CI459),CI459=0),"",CI459)</x:f>
      </x:c>
      <x:c r="DT459" s="50" t="str">
        <x:f>IF(OR(28&gt;'Настройки'!$B$3,ISBLANK(CJ459),CJ459=0),"",CJ459)</x:f>
      </x:c>
      <x:c r="DU459" s="50" t="str">
        <x:f>IF(OR(29&gt;'Настройки'!$B$3,ISBLANK(CK459),CK459=0),"",CK459)</x:f>
      </x:c>
      <x:c r="DV459" s="50" t="str">
        <x:f>IF(OR(30&gt;'Настройки'!$B$3,ISBLANK(CL459),CL459=0),"",CL459)</x:f>
      </x:c>
      <x:c r="DW459" s="50" t="str">
        <x:f>IF(OR(31&gt;'Настройки'!$B$3,ISBLANK(CM459),CM459=0),"",CM459)</x:f>
      </x:c>
      <x:c r="DX459" s="50" t="str">
        <x:f>IF(OR(32&gt;'Настройки'!$B$3,ISBLANK(CN459),CN459=0),"",CN459)</x:f>
      </x:c>
      <x:c r="DY459" s="50" t="str">
        <x:f>IF(OR(33&gt;'Настройки'!$B$3,ISBLANK(CO459),CO459=0),"",CO459)</x:f>
      </x:c>
      <x:c r="DZ459" s="50" t="str">
        <x:f>IF(OR(34&gt;'Настройки'!$B$3,ISBLANK(CP459),CP459=0),"",CP459)</x:f>
      </x:c>
      <x:c r="EA459" s="50" t="str">
        <x:f>IF(OR(35&gt;'Настройки'!$B$3,ISBLANK(CQ459),CQ459=0),"",CQ459)</x:f>
      </x:c>
      <x:c r="EB459" s="50" t="str">
        <x:f>IF(OR(36&gt;'Настройки'!$B$3,ISBLANK(CR459),CR459=0),"",CR459)</x:f>
      </x:c>
      <x:c r="EC459" s="50" t="str">
        <x:f>IF(A459="","",IF(OR(BB459="AZ",BB459="BZ"),10000+ROW(),IF(AZ459&gt;'Настройки'!$B$11,20000+ROW(),IF(BF459&lt;&gt;"Обычный",30000+ROW(),IF(AX459&lt;=0,40000+ROW(),"")))))</x:f>
      </x:c>
      <x:c r="ED459" s="50" t="str">
        <x:f>IF(EC459="","",COUNTIFS($EC$2:$EC$1001,"&gt;0",$EC$2:$EC$1001,"&lt;"&amp;EC459)+1)</x:f>
      </x:c>
    </x:row>
    <x:row r="460">
      <x:c r="A460" s="115"/>
      <x:c r="B460" s="115"/>
      <x:c r="C460" s="115"/>
      <x:c r="D460" s="118"/>
      <x:c r="E460" s="118"/>
      <x:c r="F460" s="118"/>
      <x:c r="G460" s="118"/>
      <x:c r="H460" s="118"/>
      <x:c r="I460" s="118"/>
      <x:c r="J460" s="118"/>
      <x:c r="K460" s="118"/>
      <x:c r="L460" s="118"/>
      <x:c r="M460" s="118"/>
      <x:c r="N460" s="118"/>
      <x:c r="O460" s="118"/>
      <x:c r="P460" s="118"/>
      <x:c r="Q460" s="118"/>
      <x:c r="R460" s="118"/>
      <x:c r="S460" s="118"/>
      <x:c r="T460" s="118"/>
      <x:c r="U460" s="118"/>
      <x:c r="V460" s="118"/>
      <x:c r="W460" s="118"/>
      <x:c r="X460" s="118"/>
      <x:c r="Y460" s="118"/>
      <x:c r="Z460" s="118"/>
      <x:c r="AA460" s="118"/>
      <x:c r="AB460" s="118"/>
      <x:c r="AC460" s="118"/>
      <x:c r="AD460" s="118"/>
      <x:c r="AE460" s="118"/>
      <x:c r="AF460" s="118"/>
      <x:c r="AG460" s="118"/>
      <x:c r="AH460" s="118"/>
      <x:c r="AI460" s="118"/>
      <x:c r="AJ460" s="118"/>
      <x:c r="AK460" s="118"/>
      <x:c r="AL460" s="118"/>
      <x:c r="AM460" s="118"/>
      <x:c r="AN460" s="118"/>
      <x:c r="AO460" s="118"/>
      <x:c r="AP460" s="115"/>
      <x:c r="AQ460" s="49" t="str">
        <x:f>IF(A460="","",COUNT(BI460:INDEX(BI460:CR460,1,'Настройки'!$B$3)))</x:f>
      </x:c>
      <x:c r="AR460" s="49" t="str">
        <x:f>IF(A460="","",SUM(BI460:INDEX(BI460:CR460,1,'Настройки'!$B$3)))</x:f>
      </x:c>
      <x:c r="AS460" s="58" t="str">
        <x:f>IF(A460="","",IF('Настройки'!$B$4="Стоимость потребления",AR460*D460,IF('Настройки'!$B$4="Количество",AR460,E460)))</x:f>
      </x:c>
      <x:c r="AT460" s="61" t="str">
        <x:f>IF(OR(A460="",AS460&lt;0,SUM($AS$2:$AS$1001)&lt;=0),"",AS460/SUM($AS$2:$AS$1001))</x:f>
      </x:c>
      <x:c r="AU460" s="61" t="str">
        <x:f>IF(OR(A460="",AS460&lt;0,SUM($AS$2:$AS$1001)&lt;=0),"",SUMIFS($AS$2:$AS$1001,$AS$2:$AS$1001,"&gt;"&amp;AS460)/SUM($AS$2:$AS$1001))</x:f>
      </x:c>
      <x:c r="AV460" s="61" t="str">
        <x:f>IF(OR(A460="",AS460&lt;0,SUM($AS$2:$AS$1001)&lt;=0),"",SUMIFS($AS$2:$AS$1001,$AS$2:$AS$1001,"&gt;="&amp;AS460)/SUM($AS$2:$AS$1001))</x:f>
      </x:c>
      <x:c r="AW460" s="49" t="str">
        <x:f>IF(A460="","",IF(SUM($AS$2:$AS$1001)&lt;=0,"Не определён",IF(AS460&lt;0,"Исключение",IF(AU460&lt;'Настройки'!$B$5,"A",IF(AU460&lt;'Настройки'!$B$6,"B","C")))))</x:f>
      </x:c>
      <x:c r="AX460" s="58" t="str">
        <x:f>IF(A460="","",IF(AQ460=0,"",AVERAGE(BI460:INDEX(BI460:CR460,1,'Настройки'!$B$3))))</x:f>
      </x:c>
      <x:c r="AY460" s="58" t="str">
        <x:f>IF(OR(A460="",AQ460=0),"",STDEVP(BI460:INDEX(BI460:CR460,1,'Настройки'!$B$3)))</x:f>
      </x:c>
      <x:c r="AZ460" s="61" t="str">
        <x:f>IF(OR(A460="",AQ460&lt;'Настройки'!$B$12,AX460&lt;=0,AND('Настройки'!$B$10="Блокировать",COUNTIF(F460:INDEX(F460:AO460,1,'Настройки'!$B$3),"&lt;0")&gt;0)),"",AY460/ABS(AX460))</x:f>
      </x:c>
      <x:c r="BA460" s="49" t="str">
        <x:f>IF(A460="","",IF(AND('Настройки'!$B$10="Блокировать",COUNTIF(F460:INDEX(F460:AO460,1,'Настройки'!$B$3),"&lt;0")&gt;0),"Не определён",IF(AQ460&lt;'Настройки'!$B$12,"Не определён",IF(AX460=0,"Нет спроса",IF(AX460&lt;0,"Не определён",IF(AZ460&lt;='Настройки'!$B$7,"X",IF(AZ460&lt;='Настройки'!$B$8,"Y","Z")))))))</x:f>
      </x:c>
      <x:c r="BB460" s="49" t="str">
        <x:f>IF(OR(A460="",LEN(AW460)&lt;&gt;1,LEN(BA460)&lt;&gt;1),"",AW460&amp;BA460)</x:f>
      </x:c>
      <x:c r="BC460" s="61" t="str">
        <x:f>IF(OR(A460="",AQ460=0),"",(COUNT(BI460:INDEX(BI460:CR460,1,'Настройки'!$B$3))-COUNT(CS460:INDEX(CS460:EB460,1,'Настройки'!$B$3)))/AQ460)</x:f>
      </x:c>
      <x:c r="BD460" s="64" t="str">
        <x:f>IF(OR(A460="",COUNT(CS460:INDEX(CS460:EB460,1,'Настройки'!$B$3))=0),"",AQ460/COUNT(CS460:INDEX(CS460:EB460,1,'Настройки'!$B$3)))</x:f>
      </x:c>
      <x:c r="BE460" s="64" t="str">
        <x:f>IF(OR(A460="",COUNT(CS460:INDEX(CS460:EB460,1,'Настройки'!$B$3))=0),"",IF(AVERAGE(CS460:INDEX(CS460:EB460,1,'Настройки'!$B$3))=0,"",(STDEVP(CS460:INDEX(CS460:EB460,1,'Настройки'!$B$3))/ABS(AVERAGE(CS460:INDEX(CS460:EB460,1,'Настройки'!$B$3))))^2))</x:f>
      </x:c>
      <x:c r="BF460" s="49" t="str">
        <x:f>IF(A460="","",IF(AQ460&lt;3,"Недостаточно",IF(AQ460&lt;6,"Предварительный","Обычный")))</x:f>
      </x:c>
      <x:c r="BG460" s="49" t="str">
        <x:f>IF(A460="","",IF(COUNTIF(F460:INDEX(F460:AO460,1,'Настройки'!$B$3),"&lt;0")&gt;0,IF('Настройки'!$B$10="Блокировать","Отрицательный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"),"")&amp;IF(AQ460&lt;3,"Недостаточно истории. ",IF(AQ460&lt;6,"Предварительная классификация. ",""))&amp;IF(AX460=0,"Нет спроса за горизонт. ","")&amp;IF(AZ460&gt;'Настройки'!$B$11,"Экстремальная вариативность. ",""))</x:f>
      </x:c>
      <x:c r="BH460" s="49" t="str">
        <x:f>IF(A460="","",IFERROR(VLOOKUP(BB460,'Настройки'!$D$3:$E$11,2,FALSE),"Сначала проверьте исходные данные и историю спроса.")&amp;" Уточните срок поставки, MOQ и критичность.")</x:f>
      </x:c>
      <x:c r="BI460" s="50" t="str">
        <x:f>IF(1&gt;'Настройки'!$B$3,"",IF(ISBLANK(F460),IF('Настройки'!$B$9="Нулевой спрос",0,""),IF(F460&lt;0,IF('Настройки'!$B$10="Исключить","",IF('Настройки'!$B$10="Абсолютные значения",ABS(F460),F460)),F460)))</x:f>
      </x:c>
      <x:c r="BJ460" s="50" t="str">
        <x:f>IF(2&gt;'Настройки'!$B$3,"",IF(ISBLANK(G460),IF('Настройки'!$B$9="Нулевой спрос",0,""),IF(G460&lt;0,IF('Настройки'!$B$10="Исключить","",IF('Настройки'!$B$10="Абсолютные значения",ABS(G460),G460)),G460)))</x:f>
      </x:c>
      <x:c r="BK460" s="50" t="str">
        <x:f>IF(3&gt;'Настройки'!$B$3,"",IF(ISBLANK(H460),IF('Настройки'!$B$9="Нулевой спрос",0,""),IF(H460&lt;0,IF('Настройки'!$B$10="Исключить","",IF('Настройки'!$B$10="Абсолютные значения",ABS(H460),H460)),H460)))</x:f>
      </x:c>
      <x:c r="BL460" s="50" t="str">
        <x:f>IF(4&gt;'Настройки'!$B$3,"",IF(ISBLANK(I460),IF('Настройки'!$B$9="Нулевой спрос",0,""),IF(I460&lt;0,IF('Настройки'!$B$10="Исключить","",IF('Настройки'!$B$10="Абсолютные значения",ABS(I460),I460)),I460)))</x:f>
      </x:c>
      <x:c r="BM460" s="50" t="str">
        <x:f>IF(5&gt;'Настройки'!$B$3,"",IF(ISBLANK(J460),IF('Настройки'!$B$9="Нулевой спрос",0,""),IF(J460&lt;0,IF('Настройки'!$B$10="Исключить","",IF('Настройки'!$B$10="Абсолютные значения",ABS(J460),J460)),J460)))</x:f>
      </x:c>
      <x:c r="BN460" s="50" t="str">
        <x:f>IF(6&gt;'Настройки'!$B$3,"",IF(ISBLANK(K460),IF('Настройки'!$B$9="Нулевой спрос",0,""),IF(K460&lt;0,IF('Настройки'!$B$10="Исключить","",IF('Настройки'!$B$10="Абсолютные значения",ABS(K460),K460)),K460)))</x:f>
      </x:c>
      <x:c r="BO460" s="50" t="str">
        <x:f>IF(7&gt;'Настройки'!$B$3,"",IF(ISBLANK(L460),IF('Настройки'!$B$9="Нулевой спрос",0,""),IF(L460&lt;0,IF('Настройки'!$B$10="Исключить","",IF('Настройки'!$B$10="Абсолютные значения",ABS(L460),L460)),L460)))</x:f>
      </x:c>
      <x:c r="BP460" s="50" t="str">
        <x:f>IF(8&gt;'Настройки'!$B$3,"",IF(ISBLANK(M460),IF('Настройки'!$B$9="Нулевой спрос",0,""),IF(M460&lt;0,IF('Настройки'!$B$10="Исключить","",IF('Настройки'!$B$10="Абсолютные значения",ABS(M460),M460)),M460)))</x:f>
      </x:c>
      <x:c r="BQ460" s="50" t="str">
        <x:f>IF(9&gt;'Настройки'!$B$3,"",IF(ISBLANK(N460),IF('Настройки'!$B$9="Нулевой спрос",0,""),IF(N460&lt;0,IF('Настройки'!$B$10="Исключить","",IF('Настройки'!$B$10="Абсолютные значения",ABS(N460),N460)),N460)))</x:f>
      </x:c>
      <x:c r="BR460" s="50" t="str">
        <x:f>IF(10&gt;'Настройки'!$B$3,"",IF(ISBLANK(O460),IF('Настройки'!$B$9="Нулевой спрос",0,""),IF(O460&lt;0,IF('Настройки'!$B$10="Исключить","",IF('Настройки'!$B$10="Абсолютные значения",ABS(O460),O460)),O460)))</x:f>
      </x:c>
      <x:c r="BS460" s="50" t="str">
        <x:f>IF(11&gt;'Настройки'!$B$3,"",IF(ISBLANK(P460),IF('Настройки'!$B$9="Нулевой спрос",0,""),IF(P460&lt;0,IF('Настройки'!$B$10="Исключить","",IF('Настройки'!$B$10="Абсолютные значения",ABS(P460),P460)),P460)))</x:f>
      </x:c>
      <x:c r="BT460" s="50" t="str">
        <x:f>IF(12&gt;'Настройки'!$B$3,"",IF(ISBLANK(Q460),IF('Настройки'!$B$9="Нулевой спрос",0,""),IF(Q460&lt;0,IF('Настройки'!$B$10="Исключить","",IF('Настройки'!$B$10="Абсолютные значения",ABS(Q460),Q460)),Q460)))</x:f>
      </x:c>
      <x:c r="BU460" s="50" t="str">
        <x:f>IF(13&gt;'Настройки'!$B$3,"",IF(ISBLANK(R460),IF('Настройки'!$B$9="Нулевой спрос",0,""),IF(R460&lt;0,IF('Настройки'!$B$10="Исключить","",IF('Настройки'!$B$10="Абсолютные значения",ABS(R460),R460)),R460)))</x:f>
      </x:c>
      <x:c r="BV460" s="50" t="str">
        <x:f>IF(14&gt;'Настройки'!$B$3,"",IF(ISBLANK(S460),IF('Настройки'!$B$9="Нулевой спрос",0,""),IF(S460&lt;0,IF('Настройки'!$B$10="Исключить","",IF('Настройки'!$B$10="Абсолютные значения",ABS(S460),S460)),S460)))</x:f>
      </x:c>
      <x:c r="BW460" s="50" t="str">
        <x:f>IF(15&gt;'Настройки'!$B$3,"",IF(ISBLANK(T460),IF('Настройки'!$B$9="Нулевой спрос",0,""),IF(T460&lt;0,IF('Настройки'!$B$10="Исключить","",IF('Настройки'!$B$10="Абсолютные значения",ABS(T460),T460)),T460)))</x:f>
      </x:c>
      <x:c r="BX460" s="50" t="str">
        <x:f>IF(16&gt;'Настройки'!$B$3,"",IF(ISBLANK(U460),IF('Настройки'!$B$9="Нулевой спрос",0,""),IF(U460&lt;0,IF('Настройки'!$B$10="Исключить","",IF('Настройки'!$B$10="Абсолютные значения",ABS(U460),U460)),U460)))</x:f>
      </x:c>
      <x:c r="BY460" s="50" t="str">
        <x:f>IF(17&gt;'Настройки'!$B$3,"",IF(ISBLANK(V460),IF('Настройки'!$B$9="Нулевой спрос",0,""),IF(V460&lt;0,IF('Настройки'!$B$10="Исключить","",IF('Настройки'!$B$10="Абсолютные значения",ABS(V460),V460)),V460)))</x:f>
      </x:c>
      <x:c r="BZ460" s="50" t="str">
        <x:f>IF(18&gt;'Настройки'!$B$3,"",IF(ISBLANK(W460),IF('Настройки'!$B$9="Нулевой спрос",0,""),IF(W460&lt;0,IF('Настройки'!$B$10="Исключить","",IF('Настройки'!$B$10="Абсолютные значения",ABS(W460),W460)),W460)))</x:f>
      </x:c>
      <x:c r="CA460" s="50" t="str">
        <x:f>IF(19&gt;'Настройки'!$B$3,"",IF(ISBLANK(X460),IF('Настройки'!$B$9="Нулевой спрос",0,""),IF(X460&lt;0,IF('Настройки'!$B$10="Исключить","",IF('Настройки'!$B$10="Абсолютные значения",ABS(X460),X460)),X460)))</x:f>
      </x:c>
      <x:c r="CB460" s="50" t="str">
        <x:f>IF(20&gt;'Настройки'!$B$3,"",IF(ISBLANK(Y460),IF('Настройки'!$B$9="Нулевой спрос",0,""),IF(Y460&lt;0,IF('Настройки'!$B$10="Исключить","",IF('Настройки'!$B$10="Абсолютные значения",ABS(Y460),Y460)),Y460)))</x:f>
      </x:c>
      <x:c r="CC460" s="50" t="str">
        <x:f>IF(21&gt;'Настройки'!$B$3,"",IF(ISBLANK(Z460),IF('Настройки'!$B$9="Нулевой спрос",0,""),IF(Z460&lt;0,IF('Настройки'!$B$10="Исключить","",IF('Настройки'!$B$10="Абсолютные значения",ABS(Z460),Z460)),Z460)))</x:f>
      </x:c>
      <x:c r="CD460" s="50" t="str">
        <x:f>IF(22&gt;'Настройки'!$B$3,"",IF(ISBLANK(AA460),IF('Настройки'!$B$9="Нулевой спрос",0,""),IF(AA460&lt;0,IF('Настройки'!$B$10="Исключить","",IF('Настройки'!$B$10="Абсолютные значения",ABS(AA460),AA460)),AA460)))</x:f>
      </x:c>
      <x:c r="CE460" s="50" t="str">
        <x:f>IF(23&gt;'Настройки'!$B$3,"",IF(ISBLANK(AB460),IF('Настройки'!$B$9="Нулевой спрос",0,""),IF(AB460&lt;0,IF('Настройки'!$B$10="Исключить","",IF('Настройки'!$B$10="Абсолютные значения",ABS(AB460),AB460)),AB460)))</x:f>
      </x:c>
      <x:c r="CF460" s="50" t="str">
        <x:f>IF(24&gt;'Настройки'!$B$3,"",IF(ISBLANK(AC460),IF('Настройки'!$B$9="Нулевой спрос",0,""),IF(AC460&lt;0,IF('Настройки'!$B$10="Исключить","",IF('Настройки'!$B$10="Абсолютные значения",ABS(AC460),AC460)),AC460)))</x:f>
      </x:c>
      <x:c r="CG460" s="50" t="str">
        <x:f>IF(25&gt;'Настройки'!$B$3,"",IF(ISBLANK(AD460),IF('Настройки'!$B$9="Нулевой спрос",0,""),IF(AD460&lt;0,IF('Настройки'!$B$10="Исключить","",IF('Настройки'!$B$10="Абсолютные значения",ABS(AD460),AD460)),AD460)))</x:f>
      </x:c>
      <x:c r="CH460" s="50" t="str">
        <x:f>IF(26&gt;'Настройки'!$B$3,"",IF(ISBLANK(AE460),IF('Настройки'!$B$9="Нулевой спрос",0,""),IF(AE460&lt;0,IF('Настройки'!$B$10="Исключить","",IF('Настройки'!$B$10="Абсолютные значения",ABS(AE460),AE460)),AE460)))</x:f>
      </x:c>
      <x:c r="CI460" s="50" t="str">
        <x:f>IF(27&gt;'Настройки'!$B$3,"",IF(ISBLANK(AF460),IF('Настройки'!$B$9="Нулевой спрос",0,""),IF(AF460&lt;0,IF('Настройки'!$B$10="Исключить","",IF('Настройки'!$B$10="Абсолютные значения",ABS(AF460),AF460)),AF460)))</x:f>
      </x:c>
      <x:c r="CJ460" s="50" t="str">
        <x:f>IF(28&gt;'Настройки'!$B$3,"",IF(ISBLANK(AG460),IF('Настройки'!$B$9="Нулевой спрос",0,""),IF(AG460&lt;0,IF('Настройки'!$B$10="Исключить","",IF('Настройки'!$B$10="Абсолютные значения",ABS(AG460),AG460)),AG460)))</x:f>
      </x:c>
      <x:c r="CK460" s="50" t="str">
        <x:f>IF(29&gt;'Настройки'!$B$3,"",IF(ISBLANK(AH460),IF('Настройки'!$B$9="Нулевой спрос",0,""),IF(AH460&lt;0,IF('Настройки'!$B$10="Исключить","",IF('Настройки'!$B$10="Абсолютные значения",ABS(AH460),AH460)),AH460)))</x:f>
      </x:c>
      <x:c r="CL460" s="50" t="str">
        <x:f>IF(30&gt;'Настройки'!$B$3,"",IF(ISBLANK(AI460),IF('Настройки'!$B$9="Нулевой спрос",0,""),IF(AI460&lt;0,IF('Настройки'!$B$10="Исключить","",IF('Настройки'!$B$10="Абсолютные значения",ABS(AI460),AI460)),AI460)))</x:f>
      </x:c>
      <x:c r="CM460" s="50" t="str">
        <x:f>IF(31&gt;'Настройки'!$B$3,"",IF(ISBLANK(AJ460),IF('Настройки'!$B$9="Нулевой спрос",0,""),IF(AJ460&lt;0,IF('Настройки'!$B$10="Исключить","",IF('Настройки'!$B$10="Абсолютные значения",ABS(AJ460),AJ460)),AJ460)))</x:f>
      </x:c>
      <x:c r="CN460" s="50" t="str">
        <x:f>IF(32&gt;'Настройки'!$B$3,"",IF(ISBLANK(AK460),IF('Настройки'!$B$9="Нулевой спрос",0,""),IF(AK460&lt;0,IF('Настройки'!$B$10="Исключить","",IF('Настройки'!$B$10="Абсолютные значения",ABS(AK460),AK460)),AK460)))</x:f>
      </x:c>
      <x:c r="CO460" s="50" t="str">
        <x:f>IF(33&gt;'Настройки'!$B$3,"",IF(ISBLANK(AL460),IF('Настройки'!$B$9="Нулевой спрос",0,""),IF(AL460&lt;0,IF('Настройки'!$B$10="Исключить","",IF('Настройки'!$B$10="Абсолютные значения",ABS(AL460),AL460)),AL460)))</x:f>
      </x:c>
      <x:c r="CP460" s="50" t="str">
        <x:f>IF(34&gt;'Настройки'!$B$3,"",IF(ISBLANK(AM460),IF('Настройки'!$B$9="Нулевой спрос",0,""),IF(AM460&lt;0,IF('Настройки'!$B$10="Исключить","",IF('Настройки'!$B$10="Абсолютные значения",ABS(AM460),AM460)),AM460)))</x:f>
      </x:c>
      <x:c r="CQ460" s="50" t="str">
        <x:f>IF(35&gt;'Настройки'!$B$3,"",IF(ISBLANK(AN460),IF('Настройки'!$B$9="Нулевой спрос",0,""),IF(AN460&lt;0,IF('Настройки'!$B$10="Исключить","",IF('Настройки'!$B$10="Абсолютные значения",ABS(AN460),AN460)),AN460)))</x:f>
      </x:c>
      <x:c r="CR460" s="50" t="str">
        <x:f>IF(36&gt;'Настройки'!$B$3,"",IF(ISBLANK(AO460),IF('Настройки'!$B$9="Нулевой спрос",0,""),IF(AO460&lt;0,IF('Настройки'!$B$10="Исключить","",IF('Настройки'!$B$10="Абсолютные значения",ABS(AO460),AO460)),AO460)))</x:f>
      </x:c>
      <x:c r="CS460" s="50" t="str">
        <x:f>IF(OR(1&gt;'Настройки'!$B$3,ISBLANK(BI460),BI460=0),"",BI460)</x:f>
      </x:c>
      <x:c r="CT460" s="50" t="str">
        <x:f>IF(OR(2&gt;'Настройки'!$B$3,ISBLANK(BJ460),BJ460=0),"",BJ460)</x:f>
      </x:c>
      <x:c r="CU460" s="50" t="str">
        <x:f>IF(OR(3&gt;'Настройки'!$B$3,ISBLANK(BK460),BK460=0),"",BK460)</x:f>
      </x:c>
      <x:c r="CV460" s="50" t="str">
        <x:f>IF(OR(4&gt;'Настройки'!$B$3,ISBLANK(BL460),BL460=0),"",BL460)</x:f>
      </x:c>
      <x:c r="CW460" s="50" t="str">
        <x:f>IF(OR(5&gt;'Настройки'!$B$3,ISBLANK(BM460),BM460=0),"",BM460)</x:f>
      </x:c>
      <x:c r="CX460" s="50" t="str">
        <x:f>IF(OR(6&gt;'Настройки'!$B$3,ISBLANK(BN460),BN460=0),"",BN460)</x:f>
      </x:c>
      <x:c r="CY460" s="50" t="str">
        <x:f>IF(OR(7&gt;'Настройки'!$B$3,ISBLANK(BO460),BO460=0),"",BO460)</x:f>
      </x:c>
      <x:c r="CZ460" s="50" t="str">
        <x:f>IF(OR(8&gt;'Настройки'!$B$3,ISBLANK(BP460),BP460=0),"",BP460)</x:f>
      </x:c>
      <x:c r="DA460" s="50" t="str">
        <x:f>IF(OR(9&gt;'Настройки'!$B$3,ISBLANK(BQ460),BQ460=0),"",BQ460)</x:f>
      </x:c>
      <x:c r="DB460" s="50" t="str">
        <x:f>IF(OR(10&gt;'Настройки'!$B$3,ISBLANK(BR460),BR460=0),"",BR460)</x:f>
      </x:c>
      <x:c r="DC460" s="50" t="str">
        <x:f>IF(OR(11&gt;'Настройки'!$B$3,ISBLANK(BS460),BS460=0),"",BS460)</x:f>
      </x:c>
      <x:c r="DD460" s="50" t="str">
        <x:f>IF(OR(12&gt;'Настройки'!$B$3,ISBLANK(BT460),BT460=0),"",BT460)</x:f>
      </x:c>
      <x:c r="DE460" s="50" t="str">
        <x:f>IF(OR(13&gt;'Настройки'!$B$3,ISBLANK(BU460),BU460=0),"",BU460)</x:f>
      </x:c>
      <x:c r="DF460" s="50" t="str">
        <x:f>IF(OR(14&gt;'Настройки'!$B$3,ISBLANK(BV460),BV460=0),"",BV460)</x:f>
      </x:c>
      <x:c r="DG460" s="50" t="str">
        <x:f>IF(OR(15&gt;'Настройки'!$B$3,ISBLANK(BW460),BW460=0),"",BW460)</x:f>
      </x:c>
      <x:c r="DH460" s="50" t="str">
        <x:f>IF(OR(16&gt;'Настройки'!$B$3,ISBLANK(BX460),BX460=0),"",BX460)</x:f>
      </x:c>
      <x:c r="DI460" s="50" t="str">
        <x:f>IF(OR(17&gt;'Настройки'!$B$3,ISBLANK(BY460),BY460=0),"",BY460)</x:f>
      </x:c>
      <x:c r="DJ460" s="50" t="str">
        <x:f>IF(OR(18&gt;'Настройки'!$B$3,ISBLANK(BZ460),BZ460=0),"",BZ460)</x:f>
      </x:c>
      <x:c r="DK460" s="50" t="str">
        <x:f>IF(OR(19&gt;'Настройки'!$B$3,ISBLANK(CA460),CA460=0),"",CA460)</x:f>
      </x:c>
      <x:c r="DL460" s="50" t="str">
        <x:f>IF(OR(20&gt;'Настройки'!$B$3,ISBLANK(CB460),CB460=0),"",CB460)</x:f>
      </x:c>
      <x:c r="DM460" s="50" t="str">
        <x:f>IF(OR(21&gt;'Настройки'!$B$3,ISBLANK(CC460),CC460=0),"",CC460)</x:f>
      </x:c>
      <x:c r="DN460" s="50" t="str">
        <x:f>IF(OR(22&gt;'Настройки'!$B$3,ISBLANK(CD460),CD460=0),"",CD460)</x:f>
      </x:c>
      <x:c r="DO460" s="50" t="str">
        <x:f>IF(OR(23&gt;'Настройки'!$B$3,ISBLANK(CE460),CE460=0),"",CE460)</x:f>
      </x:c>
      <x:c r="DP460" s="50" t="str">
        <x:f>IF(OR(24&gt;'Настройки'!$B$3,ISBLANK(CF460),CF460=0),"",CF460)</x:f>
      </x:c>
      <x:c r="DQ460" s="50" t="str">
        <x:f>IF(OR(25&gt;'Настройки'!$B$3,ISBLANK(CG460),CG460=0),"",CG460)</x:f>
      </x:c>
      <x:c r="DR460" s="50" t="str">
        <x:f>IF(OR(26&gt;'Настройки'!$B$3,ISBLANK(CH460),CH460=0),"",CH460)</x:f>
      </x:c>
      <x:c r="DS460" s="50" t="str">
        <x:f>IF(OR(27&gt;'Настройки'!$B$3,ISBLANK(CI460),CI460=0),"",CI460)</x:f>
      </x:c>
      <x:c r="DT460" s="50" t="str">
        <x:f>IF(OR(28&gt;'Настройки'!$B$3,ISBLANK(CJ460),CJ460=0),"",CJ460)</x:f>
      </x:c>
      <x:c r="DU460" s="50" t="str">
        <x:f>IF(OR(29&gt;'Настройки'!$B$3,ISBLANK(CK460),CK460=0),"",CK460)</x:f>
      </x:c>
      <x:c r="DV460" s="50" t="str">
        <x:f>IF(OR(30&gt;'Настройки'!$B$3,ISBLANK(CL460),CL460=0),"",CL460)</x:f>
      </x:c>
      <x:c r="DW460" s="50" t="str">
        <x:f>IF(OR(31&gt;'Настройки'!$B$3,ISBLANK(CM460),CM460=0),"",CM460)</x:f>
      </x:c>
      <x:c r="DX460" s="50" t="str">
        <x:f>IF(OR(32&gt;'Настройки'!$B$3,ISBLANK(CN460),CN460=0),"",CN460)</x:f>
      </x:c>
      <x:c r="DY460" s="50" t="str">
        <x:f>IF(OR(33&gt;'Настройки'!$B$3,ISBLANK(CO460),CO460=0),"",CO460)</x:f>
      </x:c>
      <x:c r="DZ460" s="50" t="str">
        <x:f>IF(OR(34&gt;'Настройки'!$B$3,ISBLANK(CP460),CP460=0),"",CP460)</x:f>
      </x:c>
      <x:c r="EA460" s="50" t="str">
        <x:f>IF(OR(35&gt;'Настройки'!$B$3,ISBLANK(CQ460),CQ460=0),"",CQ460)</x:f>
      </x:c>
      <x:c r="EB460" s="50" t="str">
        <x:f>IF(OR(36&gt;'Настройки'!$B$3,ISBLANK(CR460),CR460=0),"",CR460)</x:f>
      </x:c>
      <x:c r="EC460" s="50" t="str">
        <x:f>IF(A460="","",IF(OR(BB460="AZ",BB460="BZ"),10000+ROW(),IF(AZ460&gt;'Настройки'!$B$11,20000+ROW(),IF(BF460&lt;&gt;"Обычный",30000+ROW(),IF(AX460&lt;=0,40000+ROW(),"")))))</x:f>
      </x:c>
      <x:c r="ED460" s="50" t="str">
        <x:f>IF(EC460="","",COUNTIFS($EC$2:$EC$1001,"&gt;0",$EC$2:$EC$1001,"&lt;"&amp;EC460)+1)</x:f>
      </x:c>
    </x:row>
    <x:row r="461">
      <x:c r="A461" s="115"/>
      <x:c r="B461" s="115"/>
      <x:c r="C461" s="115"/>
      <x:c r="D461" s="118"/>
      <x:c r="E461" s="118"/>
      <x:c r="F461" s="118"/>
      <x:c r="G461" s="118"/>
      <x:c r="H461" s="118"/>
      <x:c r="I461" s="118"/>
      <x:c r="J461" s="118"/>
      <x:c r="K461" s="118"/>
      <x:c r="L461" s="118"/>
      <x:c r="M461" s="118"/>
      <x:c r="N461" s="118"/>
      <x:c r="O461" s="118"/>
      <x:c r="P461" s="118"/>
      <x:c r="Q461" s="118"/>
      <x:c r="R461" s="118"/>
      <x:c r="S461" s="118"/>
      <x:c r="T461" s="118"/>
      <x:c r="U461" s="118"/>
      <x:c r="V461" s="118"/>
      <x:c r="W461" s="118"/>
      <x:c r="X461" s="118"/>
      <x:c r="Y461" s="118"/>
      <x:c r="Z461" s="118"/>
      <x:c r="AA461" s="118"/>
      <x:c r="AB461" s="118"/>
      <x:c r="AC461" s="118"/>
      <x:c r="AD461" s="118"/>
      <x:c r="AE461" s="118"/>
      <x:c r="AF461" s="118"/>
      <x:c r="AG461" s="118"/>
      <x:c r="AH461" s="118"/>
      <x:c r="AI461" s="118"/>
      <x:c r="AJ461" s="118"/>
      <x:c r="AK461" s="118"/>
      <x:c r="AL461" s="118"/>
      <x:c r="AM461" s="118"/>
      <x:c r="AN461" s="118"/>
      <x:c r="AO461" s="118"/>
      <x:c r="AP461" s="115"/>
      <x:c r="AQ461" s="49" t="str">
        <x:f>IF(A461="","",COUNT(BI461:INDEX(BI461:CR461,1,'Настройки'!$B$3)))</x:f>
      </x:c>
      <x:c r="AR461" s="49" t="str">
        <x:f>IF(A461="","",SUM(BI461:INDEX(BI461:CR461,1,'Настройки'!$B$3)))</x:f>
      </x:c>
      <x:c r="AS461" s="58" t="str">
        <x:f>IF(A461="","",IF('Настройки'!$B$4="Стоимость потребления",AR461*D461,IF('Настройки'!$B$4="Количество",AR461,E461)))</x:f>
      </x:c>
      <x:c r="AT461" s="61" t="str">
        <x:f>IF(OR(A461="",AS461&lt;0,SUM($AS$2:$AS$1001)&lt;=0),"",AS461/SUM($AS$2:$AS$1001))</x:f>
      </x:c>
      <x:c r="AU461" s="61" t="str">
        <x:f>IF(OR(A461="",AS461&lt;0,SUM($AS$2:$AS$1001)&lt;=0),"",SUMIFS($AS$2:$AS$1001,$AS$2:$AS$1001,"&gt;"&amp;AS461)/SUM($AS$2:$AS$1001))</x:f>
      </x:c>
      <x:c r="AV461" s="61" t="str">
        <x:f>IF(OR(A461="",AS461&lt;0,SUM($AS$2:$AS$1001)&lt;=0),"",SUMIFS($AS$2:$AS$1001,$AS$2:$AS$1001,"&gt;="&amp;AS461)/SUM($AS$2:$AS$1001))</x:f>
      </x:c>
      <x:c r="AW461" s="49" t="str">
        <x:f>IF(A461="","",IF(SUM($AS$2:$AS$1001)&lt;=0,"Не определён",IF(AS461&lt;0,"Исключение",IF(AU461&lt;'Настройки'!$B$5,"A",IF(AU461&lt;'Настройки'!$B$6,"B","C")))))</x:f>
      </x:c>
      <x:c r="AX461" s="58" t="str">
        <x:f>IF(A461="","",IF(AQ461=0,"",AVERAGE(BI461:INDEX(BI461:CR461,1,'Настройки'!$B$3))))</x:f>
      </x:c>
      <x:c r="AY461" s="58" t="str">
        <x:f>IF(OR(A461="",AQ461=0),"",STDEVP(BI461:INDEX(BI461:CR461,1,'Настройки'!$B$3)))</x:f>
      </x:c>
      <x:c r="AZ461" s="61" t="str">
        <x:f>IF(OR(A461="",AQ461&lt;'Настройки'!$B$12,AX461&lt;=0,AND('Настройки'!$B$10="Блокировать",COUNTIF(F461:INDEX(F461:AO461,1,'Настройки'!$B$3),"&lt;0")&gt;0)),"",AY461/ABS(AX461))</x:f>
      </x:c>
      <x:c r="BA461" s="49" t="str">
        <x:f>IF(A461="","",IF(AND('Настройки'!$B$10="Блокировать",COUNTIF(F461:INDEX(F461:AO461,1,'Настройки'!$B$3),"&lt;0")&gt;0),"Не определён",IF(AQ461&lt;'Настройки'!$B$12,"Не определён",IF(AX461=0,"Нет спроса",IF(AX461&lt;0,"Не определён",IF(AZ461&lt;='Настройки'!$B$7,"X",IF(AZ461&lt;='Настройки'!$B$8,"Y","Z")))))))</x:f>
      </x:c>
      <x:c r="BB461" s="49" t="str">
        <x:f>IF(OR(A461="",LEN(AW461)&lt;&gt;1,LEN(BA461)&lt;&gt;1),"",AW461&amp;BA461)</x:f>
      </x:c>
      <x:c r="BC461" s="61" t="str">
        <x:f>IF(OR(A461="",AQ461=0),"",(COUNT(BI461:INDEX(BI461:CR461,1,'Настройки'!$B$3))-COUNT(CS461:INDEX(CS461:EB461,1,'Настройки'!$B$3)))/AQ461)</x:f>
      </x:c>
      <x:c r="BD461" s="64" t="str">
        <x:f>IF(OR(A461="",COUNT(CS461:INDEX(CS461:EB461,1,'Настройки'!$B$3))=0),"",AQ461/COUNT(CS461:INDEX(CS461:EB461,1,'Настройки'!$B$3)))</x:f>
      </x:c>
      <x:c r="BE461" s="64" t="str">
        <x:f>IF(OR(A461="",COUNT(CS461:INDEX(CS461:EB461,1,'Настройки'!$B$3))=0),"",IF(AVERAGE(CS461:INDEX(CS461:EB461,1,'Настройки'!$B$3))=0,"",(STDEVP(CS461:INDEX(CS461:EB461,1,'Настройки'!$B$3))/ABS(AVERAGE(CS461:INDEX(CS461:EB461,1,'Настройки'!$B$3))))^2))</x:f>
      </x:c>
      <x:c r="BF461" s="49" t="str">
        <x:f>IF(A461="","",IF(AQ461&lt;3,"Недостаточно",IF(AQ461&lt;6,"Предварительный","Обычный")))</x:f>
      </x:c>
      <x:c r="BG461" s="49" t="str">
        <x:f>IF(A461="","",IF(COUNTIF(F461:INDEX(F461:AO461,1,'Настройки'!$B$3),"&lt;0")&gt;0,IF('Настройки'!$B$10="Блокировать","Отрицательный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"),"")&amp;IF(AQ461&lt;3,"Недостаточно истории. ",IF(AQ461&lt;6,"Предварительная классификация. ",""))&amp;IF(AX461=0,"Нет спроса за горизонт. ","")&amp;IF(AZ461&gt;'Настройки'!$B$11,"Экстремальная вариативность. ",""))</x:f>
      </x:c>
      <x:c r="BH461" s="49" t="str">
        <x:f>IF(A461="","",IFERROR(VLOOKUP(BB461,'Настройки'!$D$3:$E$11,2,FALSE),"Сначала проверьте исходные данные и историю спроса.")&amp;" Уточните срок поставки, MOQ и критичность.")</x:f>
      </x:c>
      <x:c r="BI461" s="50" t="str">
        <x:f>IF(1&gt;'Настройки'!$B$3,"",IF(ISBLANK(F461),IF('Настройки'!$B$9="Нулевой спрос",0,""),IF(F461&lt;0,IF('Настройки'!$B$10="Исключить","",IF('Настройки'!$B$10="Абсолютные значения",ABS(F461),F461)),F461)))</x:f>
      </x:c>
      <x:c r="BJ461" s="50" t="str">
        <x:f>IF(2&gt;'Настройки'!$B$3,"",IF(ISBLANK(G461),IF('Настройки'!$B$9="Нулевой спрос",0,""),IF(G461&lt;0,IF('Настройки'!$B$10="Исключить","",IF('Настройки'!$B$10="Абсолютные значения",ABS(G461),G461)),G461)))</x:f>
      </x:c>
      <x:c r="BK461" s="50" t="str">
        <x:f>IF(3&gt;'Настройки'!$B$3,"",IF(ISBLANK(H461),IF('Настройки'!$B$9="Нулевой спрос",0,""),IF(H461&lt;0,IF('Настройки'!$B$10="Исключить","",IF('Настройки'!$B$10="Абсолютные значения",ABS(H461),H461)),H461)))</x:f>
      </x:c>
      <x:c r="BL461" s="50" t="str">
        <x:f>IF(4&gt;'Настройки'!$B$3,"",IF(ISBLANK(I461),IF('Настройки'!$B$9="Нулевой спрос",0,""),IF(I461&lt;0,IF('Настройки'!$B$10="Исключить","",IF('Настройки'!$B$10="Абсолютные значения",ABS(I461),I461)),I461)))</x:f>
      </x:c>
      <x:c r="BM461" s="50" t="str">
        <x:f>IF(5&gt;'Настройки'!$B$3,"",IF(ISBLANK(J461),IF('Настройки'!$B$9="Нулевой спрос",0,""),IF(J461&lt;0,IF('Настройки'!$B$10="Исключить","",IF('Настройки'!$B$10="Абсолютные значения",ABS(J461),J461)),J461)))</x:f>
      </x:c>
      <x:c r="BN461" s="50" t="str">
        <x:f>IF(6&gt;'Настройки'!$B$3,"",IF(ISBLANK(K461),IF('Настройки'!$B$9="Нулевой спрос",0,""),IF(K461&lt;0,IF('Настройки'!$B$10="Исключить","",IF('Настройки'!$B$10="Абсолютные значения",ABS(K461),K461)),K461)))</x:f>
      </x:c>
      <x:c r="BO461" s="50" t="str">
        <x:f>IF(7&gt;'Настройки'!$B$3,"",IF(ISBLANK(L461),IF('Настройки'!$B$9="Нулевой спрос",0,""),IF(L461&lt;0,IF('Настройки'!$B$10="Исключить","",IF('Настройки'!$B$10="Абсолютные значения",ABS(L461),L461)),L461)))</x:f>
      </x:c>
      <x:c r="BP461" s="50" t="str">
        <x:f>IF(8&gt;'Настройки'!$B$3,"",IF(ISBLANK(M461),IF('Настройки'!$B$9="Нулевой спрос",0,""),IF(M461&lt;0,IF('Настройки'!$B$10="Исключить","",IF('Настройки'!$B$10="Абсолютные значения",ABS(M461),M461)),M461)))</x:f>
      </x:c>
      <x:c r="BQ461" s="50" t="str">
        <x:f>IF(9&gt;'Настройки'!$B$3,"",IF(ISBLANK(N461),IF('Настройки'!$B$9="Нулевой спрос",0,""),IF(N461&lt;0,IF('Настройки'!$B$10="Исключить","",IF('Настройки'!$B$10="Абсолютные значения",ABS(N461),N461)),N461)))</x:f>
      </x:c>
      <x:c r="BR461" s="50" t="str">
        <x:f>IF(10&gt;'Настройки'!$B$3,"",IF(ISBLANK(O461),IF('Настройки'!$B$9="Нулевой спрос",0,""),IF(O461&lt;0,IF('Настройки'!$B$10="Исключить","",IF('Настройки'!$B$10="Абсолютные значения",ABS(O461),O461)),O461)))</x:f>
      </x:c>
      <x:c r="BS461" s="50" t="str">
        <x:f>IF(11&gt;'Настройки'!$B$3,"",IF(ISBLANK(P461),IF('Настройки'!$B$9="Нулевой спрос",0,""),IF(P461&lt;0,IF('Настройки'!$B$10="Исключить","",IF('Настройки'!$B$10="Абсолютные значения",ABS(P461),P461)),P461)))</x:f>
      </x:c>
      <x:c r="BT461" s="50" t="str">
        <x:f>IF(12&gt;'Настройки'!$B$3,"",IF(ISBLANK(Q461),IF('Настройки'!$B$9="Нулевой спрос",0,""),IF(Q461&lt;0,IF('Настройки'!$B$10="Исключить","",IF('Настройки'!$B$10="Абсолютные значения",ABS(Q461),Q461)),Q461)))</x:f>
      </x:c>
      <x:c r="BU461" s="50" t="str">
        <x:f>IF(13&gt;'Настройки'!$B$3,"",IF(ISBLANK(R461),IF('Настройки'!$B$9="Нулевой спрос",0,""),IF(R461&lt;0,IF('Настройки'!$B$10="Исключить","",IF('Настройки'!$B$10="Абсолютные значения",ABS(R461),R461)),R461)))</x:f>
      </x:c>
      <x:c r="BV461" s="50" t="str">
        <x:f>IF(14&gt;'Настройки'!$B$3,"",IF(ISBLANK(S461),IF('Настройки'!$B$9="Нулевой спрос",0,""),IF(S461&lt;0,IF('Настройки'!$B$10="Исключить","",IF('Настройки'!$B$10="Абсолютные значения",ABS(S461),S461)),S461)))</x:f>
      </x:c>
      <x:c r="BW461" s="50" t="str">
        <x:f>IF(15&gt;'Настройки'!$B$3,"",IF(ISBLANK(T461),IF('Настройки'!$B$9="Нулевой спрос",0,""),IF(T461&lt;0,IF('Настройки'!$B$10="Исключить","",IF('Настройки'!$B$10="Абсолютные значения",ABS(T461),T461)),T461)))</x:f>
      </x:c>
      <x:c r="BX461" s="50" t="str">
        <x:f>IF(16&gt;'Настройки'!$B$3,"",IF(ISBLANK(U461),IF('Настройки'!$B$9="Нулевой спрос",0,""),IF(U461&lt;0,IF('Настройки'!$B$10="Исключить","",IF('Настройки'!$B$10="Абсолютные значения",ABS(U461),U461)),U461)))</x:f>
      </x:c>
      <x:c r="BY461" s="50" t="str">
        <x:f>IF(17&gt;'Настройки'!$B$3,"",IF(ISBLANK(V461),IF('Настройки'!$B$9="Нулевой спрос",0,""),IF(V461&lt;0,IF('Настройки'!$B$10="Исключить","",IF('Настройки'!$B$10="Абсолютные значения",ABS(V461),V461)),V461)))</x:f>
      </x:c>
      <x:c r="BZ461" s="50" t="str">
        <x:f>IF(18&gt;'Настройки'!$B$3,"",IF(ISBLANK(W461),IF('Настройки'!$B$9="Нулевой спрос",0,""),IF(W461&lt;0,IF('Настройки'!$B$10="Исключить","",IF('Настройки'!$B$10="Абсолютные значения",ABS(W461),W461)),W461)))</x:f>
      </x:c>
      <x:c r="CA461" s="50" t="str">
        <x:f>IF(19&gt;'Настройки'!$B$3,"",IF(ISBLANK(X461),IF('Настройки'!$B$9="Нулевой спрос",0,""),IF(X461&lt;0,IF('Настройки'!$B$10="Исключить","",IF('Настройки'!$B$10="Абсолютные значения",ABS(X461),X461)),X461)))</x:f>
      </x:c>
      <x:c r="CB461" s="50" t="str">
        <x:f>IF(20&gt;'Настройки'!$B$3,"",IF(ISBLANK(Y461),IF('Настройки'!$B$9="Нулевой спрос",0,""),IF(Y461&lt;0,IF('Настройки'!$B$10="Исключить","",IF('Настройки'!$B$10="Абсолютные значения",ABS(Y461),Y461)),Y461)))</x:f>
      </x:c>
      <x:c r="CC461" s="50" t="str">
        <x:f>IF(21&gt;'Настройки'!$B$3,"",IF(ISBLANK(Z461),IF('Настройки'!$B$9="Нулевой спрос",0,""),IF(Z461&lt;0,IF('Настройки'!$B$10="Исключить","",IF('Настройки'!$B$10="Абсолютные значения",ABS(Z461),Z461)),Z461)))</x:f>
      </x:c>
      <x:c r="CD461" s="50" t="str">
        <x:f>IF(22&gt;'Настройки'!$B$3,"",IF(ISBLANK(AA461),IF('Настройки'!$B$9="Нулевой спрос",0,""),IF(AA461&lt;0,IF('Настройки'!$B$10="Исключить","",IF('Настройки'!$B$10="Абсолютные значения",ABS(AA461),AA461)),AA461)))</x:f>
      </x:c>
      <x:c r="CE461" s="50" t="str">
        <x:f>IF(23&gt;'Настройки'!$B$3,"",IF(ISBLANK(AB461),IF('Настройки'!$B$9="Нулевой спрос",0,""),IF(AB461&lt;0,IF('Настройки'!$B$10="Исключить","",IF('Настройки'!$B$10="Абсолютные значения",ABS(AB461),AB461)),AB461)))</x:f>
      </x:c>
      <x:c r="CF461" s="50" t="str">
        <x:f>IF(24&gt;'Настройки'!$B$3,"",IF(ISBLANK(AC461),IF('Настройки'!$B$9="Нулевой спрос",0,""),IF(AC461&lt;0,IF('Настройки'!$B$10="Исключить","",IF('Настройки'!$B$10="Абсолютные значения",ABS(AC461),AC461)),AC461)))</x:f>
      </x:c>
      <x:c r="CG461" s="50" t="str">
        <x:f>IF(25&gt;'Настройки'!$B$3,"",IF(ISBLANK(AD461),IF('Настройки'!$B$9="Нулевой спрос",0,""),IF(AD461&lt;0,IF('Настройки'!$B$10="Исключить","",IF('Настройки'!$B$10="Абсолютные значения",ABS(AD461),AD461)),AD461)))</x:f>
      </x:c>
      <x:c r="CH461" s="50" t="str">
        <x:f>IF(26&gt;'Настройки'!$B$3,"",IF(ISBLANK(AE461),IF('Настройки'!$B$9="Нулевой спрос",0,""),IF(AE461&lt;0,IF('Настройки'!$B$10="Исключить","",IF('Настройки'!$B$10="Абсолютные значения",ABS(AE461),AE461)),AE461)))</x:f>
      </x:c>
      <x:c r="CI461" s="50" t="str">
        <x:f>IF(27&gt;'Настройки'!$B$3,"",IF(ISBLANK(AF461),IF('Настройки'!$B$9="Нулевой спрос",0,""),IF(AF461&lt;0,IF('Настройки'!$B$10="Исключить","",IF('Настройки'!$B$10="Абсолютные значения",ABS(AF461),AF461)),AF461)))</x:f>
      </x:c>
      <x:c r="CJ461" s="50" t="str">
        <x:f>IF(28&gt;'Настройки'!$B$3,"",IF(ISBLANK(AG461),IF('Настройки'!$B$9="Нулевой спрос",0,""),IF(AG461&lt;0,IF('Настройки'!$B$10="Исключить","",IF('Настройки'!$B$10="Абсолютные значения",ABS(AG461),AG461)),AG461)))</x:f>
      </x:c>
      <x:c r="CK461" s="50" t="str">
        <x:f>IF(29&gt;'Настройки'!$B$3,"",IF(ISBLANK(AH461),IF('Настройки'!$B$9="Нулевой спрос",0,""),IF(AH461&lt;0,IF('Настройки'!$B$10="Исключить","",IF('Настройки'!$B$10="Абсолютные значения",ABS(AH461),AH461)),AH461)))</x:f>
      </x:c>
      <x:c r="CL461" s="50" t="str">
        <x:f>IF(30&gt;'Настройки'!$B$3,"",IF(ISBLANK(AI461),IF('Настройки'!$B$9="Нулевой спрос",0,""),IF(AI461&lt;0,IF('Настройки'!$B$10="Исключить","",IF('Настройки'!$B$10="Абсолютные значения",ABS(AI461),AI461)),AI461)))</x:f>
      </x:c>
      <x:c r="CM461" s="50" t="str">
        <x:f>IF(31&gt;'Настройки'!$B$3,"",IF(ISBLANK(AJ461),IF('Настройки'!$B$9="Нулевой спрос",0,""),IF(AJ461&lt;0,IF('Настройки'!$B$10="Исключить","",IF('Настройки'!$B$10="Абсолютные значения",ABS(AJ461),AJ461)),AJ461)))</x:f>
      </x:c>
      <x:c r="CN461" s="50" t="str">
        <x:f>IF(32&gt;'Настройки'!$B$3,"",IF(ISBLANK(AK461),IF('Настройки'!$B$9="Нулевой спрос",0,""),IF(AK461&lt;0,IF('Настройки'!$B$10="Исключить","",IF('Настройки'!$B$10="Абсолютные значения",ABS(AK461),AK461)),AK461)))</x:f>
      </x:c>
      <x:c r="CO461" s="50" t="str">
        <x:f>IF(33&gt;'Настройки'!$B$3,"",IF(ISBLANK(AL461),IF('Настройки'!$B$9="Нулевой спрос",0,""),IF(AL461&lt;0,IF('Настройки'!$B$10="Исключить","",IF('Настройки'!$B$10="Абсолютные значения",ABS(AL461),AL461)),AL461)))</x:f>
      </x:c>
      <x:c r="CP461" s="50" t="str">
        <x:f>IF(34&gt;'Настройки'!$B$3,"",IF(ISBLANK(AM461),IF('Настройки'!$B$9="Нулевой спрос",0,""),IF(AM461&lt;0,IF('Настройки'!$B$10="Исключить","",IF('Настройки'!$B$10="Абсолютные значения",ABS(AM461),AM461)),AM461)))</x:f>
      </x:c>
      <x:c r="CQ461" s="50" t="str">
        <x:f>IF(35&gt;'Настройки'!$B$3,"",IF(ISBLANK(AN461),IF('Настройки'!$B$9="Нулевой спрос",0,""),IF(AN461&lt;0,IF('Настройки'!$B$10="Исключить","",IF('Настройки'!$B$10="Абсолютные значения",ABS(AN461),AN461)),AN461)))</x:f>
      </x:c>
      <x:c r="CR461" s="50" t="str">
        <x:f>IF(36&gt;'Настройки'!$B$3,"",IF(ISBLANK(AO461),IF('Настройки'!$B$9="Нулевой спрос",0,""),IF(AO461&lt;0,IF('Настройки'!$B$10="Исключить","",IF('Настройки'!$B$10="Абсолютные значения",ABS(AO461),AO461)),AO461)))</x:f>
      </x:c>
      <x:c r="CS461" s="50" t="str">
        <x:f>IF(OR(1&gt;'Настройки'!$B$3,ISBLANK(BI461),BI461=0),"",BI461)</x:f>
      </x:c>
      <x:c r="CT461" s="50" t="str">
        <x:f>IF(OR(2&gt;'Настройки'!$B$3,ISBLANK(BJ461),BJ461=0),"",BJ461)</x:f>
      </x:c>
      <x:c r="CU461" s="50" t="str">
        <x:f>IF(OR(3&gt;'Настройки'!$B$3,ISBLANK(BK461),BK461=0),"",BK461)</x:f>
      </x:c>
      <x:c r="CV461" s="50" t="str">
        <x:f>IF(OR(4&gt;'Настройки'!$B$3,ISBLANK(BL461),BL461=0),"",BL461)</x:f>
      </x:c>
      <x:c r="CW461" s="50" t="str">
        <x:f>IF(OR(5&gt;'Настройки'!$B$3,ISBLANK(BM461),BM461=0),"",BM461)</x:f>
      </x:c>
      <x:c r="CX461" s="50" t="str">
        <x:f>IF(OR(6&gt;'Настройки'!$B$3,ISBLANK(BN461),BN461=0),"",BN461)</x:f>
      </x:c>
      <x:c r="CY461" s="50" t="str">
        <x:f>IF(OR(7&gt;'Настройки'!$B$3,ISBLANK(BO461),BO461=0),"",BO461)</x:f>
      </x:c>
      <x:c r="CZ461" s="50" t="str">
        <x:f>IF(OR(8&gt;'Настройки'!$B$3,ISBLANK(BP461),BP461=0),"",BP461)</x:f>
      </x:c>
      <x:c r="DA461" s="50" t="str">
        <x:f>IF(OR(9&gt;'Настройки'!$B$3,ISBLANK(BQ461),BQ461=0),"",BQ461)</x:f>
      </x:c>
      <x:c r="DB461" s="50" t="str">
        <x:f>IF(OR(10&gt;'Настройки'!$B$3,ISBLANK(BR461),BR461=0),"",BR461)</x:f>
      </x:c>
      <x:c r="DC461" s="50" t="str">
        <x:f>IF(OR(11&gt;'Настройки'!$B$3,ISBLANK(BS461),BS461=0),"",BS461)</x:f>
      </x:c>
      <x:c r="DD461" s="50" t="str">
        <x:f>IF(OR(12&gt;'Настройки'!$B$3,ISBLANK(BT461),BT461=0),"",BT461)</x:f>
      </x:c>
      <x:c r="DE461" s="50" t="str">
        <x:f>IF(OR(13&gt;'Настройки'!$B$3,ISBLANK(BU461),BU461=0),"",BU461)</x:f>
      </x:c>
      <x:c r="DF461" s="50" t="str">
        <x:f>IF(OR(14&gt;'Настройки'!$B$3,ISBLANK(BV461),BV461=0),"",BV461)</x:f>
      </x:c>
      <x:c r="DG461" s="50" t="str">
        <x:f>IF(OR(15&gt;'Настройки'!$B$3,ISBLANK(BW461),BW461=0),"",BW461)</x:f>
      </x:c>
      <x:c r="DH461" s="50" t="str">
        <x:f>IF(OR(16&gt;'Настройки'!$B$3,ISBLANK(BX461),BX461=0),"",BX461)</x:f>
      </x:c>
      <x:c r="DI461" s="50" t="str">
        <x:f>IF(OR(17&gt;'Настройки'!$B$3,ISBLANK(BY461),BY461=0),"",BY461)</x:f>
      </x:c>
      <x:c r="DJ461" s="50" t="str">
        <x:f>IF(OR(18&gt;'Настройки'!$B$3,ISBLANK(BZ461),BZ461=0),"",BZ461)</x:f>
      </x:c>
      <x:c r="DK461" s="50" t="str">
        <x:f>IF(OR(19&gt;'Настройки'!$B$3,ISBLANK(CA461),CA461=0),"",CA461)</x:f>
      </x:c>
      <x:c r="DL461" s="50" t="str">
        <x:f>IF(OR(20&gt;'Настройки'!$B$3,ISBLANK(CB461),CB461=0),"",CB461)</x:f>
      </x:c>
      <x:c r="DM461" s="50" t="str">
        <x:f>IF(OR(21&gt;'Настройки'!$B$3,ISBLANK(CC461),CC461=0),"",CC461)</x:f>
      </x:c>
      <x:c r="DN461" s="50" t="str">
        <x:f>IF(OR(22&gt;'Настройки'!$B$3,ISBLANK(CD461),CD461=0),"",CD461)</x:f>
      </x:c>
      <x:c r="DO461" s="50" t="str">
        <x:f>IF(OR(23&gt;'Настройки'!$B$3,ISBLANK(CE461),CE461=0),"",CE461)</x:f>
      </x:c>
      <x:c r="DP461" s="50" t="str">
        <x:f>IF(OR(24&gt;'Настройки'!$B$3,ISBLANK(CF461),CF461=0),"",CF461)</x:f>
      </x:c>
      <x:c r="DQ461" s="50" t="str">
        <x:f>IF(OR(25&gt;'Настройки'!$B$3,ISBLANK(CG461),CG461=0),"",CG461)</x:f>
      </x:c>
      <x:c r="DR461" s="50" t="str">
        <x:f>IF(OR(26&gt;'Настройки'!$B$3,ISBLANK(CH461),CH461=0),"",CH461)</x:f>
      </x:c>
      <x:c r="DS461" s="50" t="str">
        <x:f>IF(OR(27&gt;'Настройки'!$B$3,ISBLANK(CI461),CI461=0),"",CI461)</x:f>
      </x:c>
      <x:c r="DT461" s="50" t="str">
        <x:f>IF(OR(28&gt;'Настройки'!$B$3,ISBLANK(CJ461),CJ461=0),"",CJ461)</x:f>
      </x:c>
      <x:c r="DU461" s="50" t="str">
        <x:f>IF(OR(29&gt;'Настройки'!$B$3,ISBLANK(CK461),CK461=0),"",CK461)</x:f>
      </x:c>
      <x:c r="DV461" s="50" t="str">
        <x:f>IF(OR(30&gt;'Настройки'!$B$3,ISBLANK(CL461),CL461=0),"",CL461)</x:f>
      </x:c>
      <x:c r="DW461" s="50" t="str">
        <x:f>IF(OR(31&gt;'Настройки'!$B$3,ISBLANK(CM461),CM461=0),"",CM461)</x:f>
      </x:c>
      <x:c r="DX461" s="50" t="str">
        <x:f>IF(OR(32&gt;'Настройки'!$B$3,ISBLANK(CN461),CN461=0),"",CN461)</x:f>
      </x:c>
      <x:c r="DY461" s="50" t="str">
        <x:f>IF(OR(33&gt;'Настройки'!$B$3,ISBLANK(CO461),CO461=0),"",CO461)</x:f>
      </x:c>
      <x:c r="DZ461" s="50" t="str">
        <x:f>IF(OR(34&gt;'Настройки'!$B$3,ISBLANK(CP461),CP461=0),"",CP461)</x:f>
      </x:c>
      <x:c r="EA461" s="50" t="str">
        <x:f>IF(OR(35&gt;'Настройки'!$B$3,ISBLANK(CQ461),CQ461=0),"",CQ461)</x:f>
      </x:c>
      <x:c r="EB461" s="50" t="str">
        <x:f>IF(OR(36&gt;'Настройки'!$B$3,ISBLANK(CR461),CR461=0),"",CR461)</x:f>
      </x:c>
      <x:c r="EC461" s="50" t="str">
        <x:f>IF(A461="","",IF(OR(BB461="AZ",BB461="BZ"),10000+ROW(),IF(AZ461&gt;'Настройки'!$B$11,20000+ROW(),IF(BF461&lt;&gt;"Обычный",30000+ROW(),IF(AX461&lt;=0,40000+ROW(),"")))))</x:f>
      </x:c>
      <x:c r="ED461" s="50" t="str">
        <x:f>IF(EC461="","",COUNTIFS($EC$2:$EC$1001,"&gt;0",$EC$2:$EC$1001,"&lt;"&amp;EC461)+1)</x:f>
      </x:c>
    </x:row>
    <x:row r="462">
      <x:c r="A462" s="115"/>
      <x:c r="B462" s="115"/>
      <x:c r="C462" s="115"/>
      <x:c r="D462" s="118"/>
      <x:c r="E462" s="118"/>
      <x:c r="F462" s="118"/>
      <x:c r="G462" s="118"/>
      <x:c r="H462" s="118"/>
      <x:c r="I462" s="118"/>
      <x:c r="J462" s="118"/>
      <x:c r="K462" s="118"/>
      <x:c r="L462" s="118"/>
      <x:c r="M462" s="118"/>
      <x:c r="N462" s="118"/>
      <x:c r="O462" s="118"/>
      <x:c r="P462" s="118"/>
      <x:c r="Q462" s="118"/>
      <x:c r="R462" s="118"/>
      <x:c r="S462" s="118"/>
      <x:c r="T462" s="118"/>
      <x:c r="U462" s="118"/>
      <x:c r="V462" s="118"/>
      <x:c r="W462" s="118"/>
      <x:c r="X462" s="118"/>
      <x:c r="Y462" s="118"/>
      <x:c r="Z462" s="118"/>
      <x:c r="AA462" s="118"/>
      <x:c r="AB462" s="118"/>
      <x:c r="AC462" s="118"/>
      <x:c r="AD462" s="118"/>
      <x:c r="AE462" s="118"/>
      <x:c r="AF462" s="118"/>
      <x:c r="AG462" s="118"/>
      <x:c r="AH462" s="118"/>
      <x:c r="AI462" s="118"/>
      <x:c r="AJ462" s="118"/>
      <x:c r="AK462" s="118"/>
      <x:c r="AL462" s="118"/>
      <x:c r="AM462" s="118"/>
      <x:c r="AN462" s="118"/>
      <x:c r="AO462" s="118"/>
      <x:c r="AP462" s="115"/>
      <x:c r="AQ462" s="49" t="str">
        <x:f>IF(A462="","",COUNT(BI462:INDEX(BI462:CR462,1,'Настройки'!$B$3)))</x:f>
      </x:c>
      <x:c r="AR462" s="49" t="str">
        <x:f>IF(A462="","",SUM(BI462:INDEX(BI462:CR462,1,'Настройки'!$B$3)))</x:f>
      </x:c>
      <x:c r="AS462" s="58" t="str">
        <x:f>IF(A462="","",IF('Настройки'!$B$4="Стоимость потребления",AR462*D462,IF('Настройки'!$B$4="Количество",AR462,E462)))</x:f>
      </x:c>
      <x:c r="AT462" s="61" t="str">
        <x:f>IF(OR(A462="",AS462&lt;0,SUM($AS$2:$AS$1001)&lt;=0),"",AS462/SUM($AS$2:$AS$1001))</x:f>
      </x:c>
      <x:c r="AU462" s="61" t="str">
        <x:f>IF(OR(A462="",AS462&lt;0,SUM($AS$2:$AS$1001)&lt;=0),"",SUMIFS($AS$2:$AS$1001,$AS$2:$AS$1001,"&gt;"&amp;AS462)/SUM($AS$2:$AS$1001))</x:f>
      </x:c>
      <x:c r="AV462" s="61" t="str">
        <x:f>IF(OR(A462="",AS462&lt;0,SUM($AS$2:$AS$1001)&lt;=0),"",SUMIFS($AS$2:$AS$1001,$AS$2:$AS$1001,"&gt;="&amp;AS462)/SUM($AS$2:$AS$1001))</x:f>
      </x:c>
      <x:c r="AW462" s="49" t="str">
        <x:f>IF(A462="","",IF(SUM($AS$2:$AS$1001)&lt;=0,"Не определён",IF(AS462&lt;0,"Исключение",IF(AU462&lt;'Настройки'!$B$5,"A",IF(AU462&lt;'Настройки'!$B$6,"B","C")))))</x:f>
      </x:c>
      <x:c r="AX462" s="58" t="str">
        <x:f>IF(A462="","",IF(AQ462=0,"",AVERAGE(BI462:INDEX(BI462:CR462,1,'Настройки'!$B$3))))</x:f>
      </x:c>
      <x:c r="AY462" s="58" t="str">
        <x:f>IF(OR(A462="",AQ462=0),"",STDEVP(BI462:INDEX(BI462:CR462,1,'Настройки'!$B$3)))</x:f>
      </x:c>
      <x:c r="AZ462" s="61" t="str">
        <x:f>IF(OR(A462="",AQ462&lt;'Настройки'!$B$12,AX462&lt;=0,AND('Настройки'!$B$10="Блокировать",COUNTIF(F462:INDEX(F462:AO462,1,'Настройки'!$B$3),"&lt;0")&gt;0)),"",AY462/ABS(AX462))</x:f>
      </x:c>
      <x:c r="BA462" s="49" t="str">
        <x:f>IF(A462="","",IF(AND('Настройки'!$B$10="Блокировать",COUNTIF(F462:INDEX(F462:AO462,1,'Настройки'!$B$3),"&lt;0")&gt;0),"Не определён",IF(AQ462&lt;'Настройки'!$B$12,"Не определён",IF(AX462=0,"Нет спроса",IF(AX462&lt;0,"Не определён",IF(AZ462&lt;='Настройки'!$B$7,"X",IF(AZ462&lt;='Настройки'!$B$8,"Y","Z")))))))</x:f>
      </x:c>
      <x:c r="BB462" s="49" t="str">
        <x:f>IF(OR(A462="",LEN(AW462)&lt;&gt;1,LEN(BA462)&lt;&gt;1),"",AW462&amp;BA462)</x:f>
      </x:c>
      <x:c r="BC462" s="61" t="str">
        <x:f>IF(OR(A462="",AQ462=0),"",(COUNT(BI462:INDEX(BI462:CR462,1,'Настройки'!$B$3))-COUNT(CS462:INDEX(CS462:EB462,1,'Настройки'!$B$3)))/AQ462)</x:f>
      </x:c>
      <x:c r="BD462" s="64" t="str">
        <x:f>IF(OR(A462="",COUNT(CS462:INDEX(CS462:EB462,1,'Настройки'!$B$3))=0),"",AQ462/COUNT(CS462:INDEX(CS462:EB462,1,'Настройки'!$B$3)))</x:f>
      </x:c>
      <x:c r="BE462" s="64" t="str">
        <x:f>IF(OR(A462="",COUNT(CS462:INDEX(CS462:EB462,1,'Настройки'!$B$3))=0),"",IF(AVERAGE(CS462:INDEX(CS462:EB462,1,'Настройки'!$B$3))=0,"",(STDEVP(CS462:INDEX(CS462:EB462,1,'Настройки'!$B$3))/ABS(AVERAGE(CS462:INDEX(CS462:EB462,1,'Настройки'!$B$3))))^2))</x:f>
      </x:c>
      <x:c r="BF462" s="49" t="str">
        <x:f>IF(A462="","",IF(AQ462&lt;3,"Недостаточно",IF(AQ462&lt;6,"Предварительный","Обычный")))</x:f>
      </x:c>
      <x:c r="BG462" s="49" t="str">
        <x:f>IF(A462="","",IF(COUNTIF(F462:INDEX(F462:AO462,1,'Настройки'!$B$3),"&lt;0")&gt;0,IF('Настройки'!$B$10="Блокировать","Отрицательный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"),"")&amp;IF(AQ462&lt;3,"Недостаточно истории. ",IF(AQ462&lt;6,"Предварительная классификация. ",""))&amp;IF(AX462=0,"Нет спроса за горизонт. ","")&amp;IF(AZ462&gt;'Настройки'!$B$11,"Экстремальная вариативность. ",""))</x:f>
      </x:c>
      <x:c r="BH462" s="49" t="str">
        <x:f>IF(A462="","",IFERROR(VLOOKUP(BB462,'Настройки'!$D$3:$E$11,2,FALSE),"Сначала проверьте исходные данные и историю спроса.")&amp;" Уточните срок поставки, MOQ и критичность.")</x:f>
      </x:c>
      <x:c r="BI462" s="50" t="str">
        <x:f>IF(1&gt;'Настройки'!$B$3,"",IF(ISBLANK(F462),IF('Настройки'!$B$9="Нулевой спрос",0,""),IF(F462&lt;0,IF('Настройки'!$B$10="Исключить","",IF('Настройки'!$B$10="Абсолютные значения",ABS(F462),F462)),F462)))</x:f>
      </x:c>
      <x:c r="BJ462" s="50" t="str">
        <x:f>IF(2&gt;'Настройки'!$B$3,"",IF(ISBLANK(G462),IF('Настройки'!$B$9="Нулевой спрос",0,""),IF(G462&lt;0,IF('Настройки'!$B$10="Исключить","",IF('Настройки'!$B$10="Абсолютные значения",ABS(G462),G462)),G462)))</x:f>
      </x:c>
      <x:c r="BK462" s="50" t="str">
        <x:f>IF(3&gt;'Настройки'!$B$3,"",IF(ISBLANK(H462),IF('Настройки'!$B$9="Нулевой спрос",0,""),IF(H462&lt;0,IF('Настройки'!$B$10="Исключить","",IF('Настройки'!$B$10="Абсолютные значения",ABS(H462),H462)),H462)))</x:f>
      </x:c>
      <x:c r="BL462" s="50" t="str">
        <x:f>IF(4&gt;'Настройки'!$B$3,"",IF(ISBLANK(I462),IF('Настройки'!$B$9="Нулевой спрос",0,""),IF(I462&lt;0,IF('Настройки'!$B$10="Исключить","",IF('Настройки'!$B$10="Абсолютные значения",ABS(I462),I462)),I462)))</x:f>
      </x:c>
      <x:c r="BM462" s="50" t="str">
        <x:f>IF(5&gt;'Настройки'!$B$3,"",IF(ISBLANK(J462),IF('Настройки'!$B$9="Нулевой спрос",0,""),IF(J462&lt;0,IF('Настройки'!$B$10="Исключить","",IF('Настройки'!$B$10="Абсолютные значения",ABS(J462),J462)),J462)))</x:f>
      </x:c>
      <x:c r="BN462" s="50" t="str">
        <x:f>IF(6&gt;'Настройки'!$B$3,"",IF(ISBLANK(K462),IF('Настройки'!$B$9="Нулевой спрос",0,""),IF(K462&lt;0,IF('Настройки'!$B$10="Исключить","",IF('Настройки'!$B$10="Абсолютные значения",ABS(K462),K462)),K462)))</x:f>
      </x:c>
      <x:c r="BO462" s="50" t="str">
        <x:f>IF(7&gt;'Настройки'!$B$3,"",IF(ISBLANK(L462),IF('Настройки'!$B$9="Нулевой спрос",0,""),IF(L462&lt;0,IF('Настройки'!$B$10="Исключить","",IF('Настройки'!$B$10="Абсолютные значения",ABS(L462),L462)),L462)))</x:f>
      </x:c>
      <x:c r="BP462" s="50" t="str">
        <x:f>IF(8&gt;'Настройки'!$B$3,"",IF(ISBLANK(M462),IF('Настройки'!$B$9="Нулевой спрос",0,""),IF(M462&lt;0,IF('Настройки'!$B$10="Исключить","",IF('Настройки'!$B$10="Абсолютные значения",ABS(M462),M462)),M462)))</x:f>
      </x:c>
      <x:c r="BQ462" s="50" t="str">
        <x:f>IF(9&gt;'Настройки'!$B$3,"",IF(ISBLANK(N462),IF('Настройки'!$B$9="Нулевой спрос",0,""),IF(N462&lt;0,IF('Настройки'!$B$10="Исключить","",IF('Настройки'!$B$10="Абсолютные значения",ABS(N462),N462)),N462)))</x:f>
      </x:c>
      <x:c r="BR462" s="50" t="str">
        <x:f>IF(10&gt;'Настройки'!$B$3,"",IF(ISBLANK(O462),IF('Настройки'!$B$9="Нулевой спрос",0,""),IF(O462&lt;0,IF('Настройки'!$B$10="Исключить","",IF('Настройки'!$B$10="Абсолютные значения",ABS(O462),O462)),O462)))</x:f>
      </x:c>
      <x:c r="BS462" s="50" t="str">
        <x:f>IF(11&gt;'Настройки'!$B$3,"",IF(ISBLANK(P462),IF('Настройки'!$B$9="Нулевой спрос",0,""),IF(P462&lt;0,IF('Настройки'!$B$10="Исключить","",IF('Настройки'!$B$10="Абсолютные значения",ABS(P462),P462)),P462)))</x:f>
      </x:c>
      <x:c r="BT462" s="50" t="str">
        <x:f>IF(12&gt;'Настройки'!$B$3,"",IF(ISBLANK(Q462),IF('Настройки'!$B$9="Нулевой спрос",0,""),IF(Q462&lt;0,IF('Настройки'!$B$10="Исключить","",IF('Настройки'!$B$10="Абсолютные значения",ABS(Q462),Q462)),Q462)))</x:f>
      </x:c>
      <x:c r="BU462" s="50" t="str">
        <x:f>IF(13&gt;'Настройки'!$B$3,"",IF(ISBLANK(R462),IF('Настройки'!$B$9="Нулевой спрос",0,""),IF(R462&lt;0,IF('Настройки'!$B$10="Исключить","",IF('Настройки'!$B$10="Абсолютные значения",ABS(R462),R462)),R462)))</x:f>
      </x:c>
      <x:c r="BV462" s="50" t="str">
        <x:f>IF(14&gt;'Настройки'!$B$3,"",IF(ISBLANK(S462),IF('Настройки'!$B$9="Нулевой спрос",0,""),IF(S462&lt;0,IF('Настройки'!$B$10="Исключить","",IF('Настройки'!$B$10="Абсолютные значения",ABS(S462),S462)),S462)))</x:f>
      </x:c>
      <x:c r="BW462" s="50" t="str">
        <x:f>IF(15&gt;'Настройки'!$B$3,"",IF(ISBLANK(T462),IF('Настройки'!$B$9="Нулевой спрос",0,""),IF(T462&lt;0,IF('Настройки'!$B$10="Исключить","",IF('Настройки'!$B$10="Абсолютные значения",ABS(T462),T462)),T462)))</x:f>
      </x:c>
      <x:c r="BX462" s="50" t="str">
        <x:f>IF(16&gt;'Настройки'!$B$3,"",IF(ISBLANK(U462),IF('Настройки'!$B$9="Нулевой спрос",0,""),IF(U462&lt;0,IF('Настройки'!$B$10="Исключить","",IF('Настройки'!$B$10="Абсолютные значения",ABS(U462),U462)),U462)))</x:f>
      </x:c>
      <x:c r="BY462" s="50" t="str">
        <x:f>IF(17&gt;'Настройки'!$B$3,"",IF(ISBLANK(V462),IF('Настройки'!$B$9="Нулевой спрос",0,""),IF(V462&lt;0,IF('Настройки'!$B$10="Исключить","",IF('Настройки'!$B$10="Абсолютные значения",ABS(V462),V462)),V462)))</x:f>
      </x:c>
      <x:c r="BZ462" s="50" t="str">
        <x:f>IF(18&gt;'Настройки'!$B$3,"",IF(ISBLANK(W462),IF('Настройки'!$B$9="Нулевой спрос",0,""),IF(W462&lt;0,IF('Настройки'!$B$10="Исключить","",IF('Настройки'!$B$10="Абсолютные значения",ABS(W462),W462)),W462)))</x:f>
      </x:c>
      <x:c r="CA462" s="50" t="str">
        <x:f>IF(19&gt;'Настройки'!$B$3,"",IF(ISBLANK(X462),IF('Настройки'!$B$9="Нулевой спрос",0,""),IF(X462&lt;0,IF('Настройки'!$B$10="Исключить","",IF('Настройки'!$B$10="Абсолютные значения",ABS(X462),X462)),X462)))</x:f>
      </x:c>
      <x:c r="CB462" s="50" t="str">
        <x:f>IF(20&gt;'Настройки'!$B$3,"",IF(ISBLANK(Y462),IF('Настройки'!$B$9="Нулевой спрос",0,""),IF(Y462&lt;0,IF('Настройки'!$B$10="Исключить","",IF('Настройки'!$B$10="Абсолютные значения",ABS(Y462),Y462)),Y462)))</x:f>
      </x:c>
      <x:c r="CC462" s="50" t="str">
        <x:f>IF(21&gt;'Настройки'!$B$3,"",IF(ISBLANK(Z462),IF('Настройки'!$B$9="Нулевой спрос",0,""),IF(Z462&lt;0,IF('Настройки'!$B$10="Исключить","",IF('Настройки'!$B$10="Абсолютные значения",ABS(Z462),Z462)),Z462)))</x:f>
      </x:c>
      <x:c r="CD462" s="50" t="str">
        <x:f>IF(22&gt;'Настройки'!$B$3,"",IF(ISBLANK(AA462),IF('Настройки'!$B$9="Нулевой спрос",0,""),IF(AA462&lt;0,IF('Настройки'!$B$10="Исключить","",IF('Настройки'!$B$10="Абсолютные значения",ABS(AA462),AA462)),AA462)))</x:f>
      </x:c>
      <x:c r="CE462" s="50" t="str">
        <x:f>IF(23&gt;'Настройки'!$B$3,"",IF(ISBLANK(AB462),IF('Настройки'!$B$9="Нулевой спрос",0,""),IF(AB462&lt;0,IF('Настройки'!$B$10="Исключить","",IF('Настройки'!$B$10="Абсолютные значения",ABS(AB462),AB462)),AB462)))</x:f>
      </x:c>
      <x:c r="CF462" s="50" t="str">
        <x:f>IF(24&gt;'Настройки'!$B$3,"",IF(ISBLANK(AC462),IF('Настройки'!$B$9="Нулевой спрос",0,""),IF(AC462&lt;0,IF('Настройки'!$B$10="Исключить","",IF('Настройки'!$B$10="Абсолютные значения",ABS(AC462),AC462)),AC462)))</x:f>
      </x:c>
      <x:c r="CG462" s="50" t="str">
        <x:f>IF(25&gt;'Настройки'!$B$3,"",IF(ISBLANK(AD462),IF('Настройки'!$B$9="Нулевой спрос",0,""),IF(AD462&lt;0,IF('Настройки'!$B$10="Исключить","",IF('Настройки'!$B$10="Абсолютные значения",ABS(AD462),AD462)),AD462)))</x:f>
      </x:c>
      <x:c r="CH462" s="50" t="str">
        <x:f>IF(26&gt;'Настройки'!$B$3,"",IF(ISBLANK(AE462),IF('Настройки'!$B$9="Нулевой спрос",0,""),IF(AE462&lt;0,IF('Настройки'!$B$10="Исключить","",IF('Настройки'!$B$10="Абсолютные значения",ABS(AE462),AE462)),AE462)))</x:f>
      </x:c>
      <x:c r="CI462" s="50" t="str">
        <x:f>IF(27&gt;'Настройки'!$B$3,"",IF(ISBLANK(AF462),IF('Настройки'!$B$9="Нулевой спрос",0,""),IF(AF462&lt;0,IF('Настройки'!$B$10="Исключить","",IF('Настройки'!$B$10="Абсолютные значения",ABS(AF462),AF462)),AF462)))</x:f>
      </x:c>
      <x:c r="CJ462" s="50" t="str">
        <x:f>IF(28&gt;'Настройки'!$B$3,"",IF(ISBLANK(AG462),IF('Настройки'!$B$9="Нулевой спрос",0,""),IF(AG462&lt;0,IF('Настройки'!$B$10="Исключить","",IF('Настройки'!$B$10="Абсолютные значения",ABS(AG462),AG462)),AG462)))</x:f>
      </x:c>
      <x:c r="CK462" s="50" t="str">
        <x:f>IF(29&gt;'Настройки'!$B$3,"",IF(ISBLANK(AH462),IF('Настройки'!$B$9="Нулевой спрос",0,""),IF(AH462&lt;0,IF('Настройки'!$B$10="Исключить","",IF('Настройки'!$B$10="Абсолютные значения",ABS(AH462),AH462)),AH462)))</x:f>
      </x:c>
      <x:c r="CL462" s="50" t="str">
        <x:f>IF(30&gt;'Настройки'!$B$3,"",IF(ISBLANK(AI462),IF('Настройки'!$B$9="Нулевой спрос",0,""),IF(AI462&lt;0,IF('Настройки'!$B$10="Исключить","",IF('Настройки'!$B$10="Абсолютные значения",ABS(AI462),AI462)),AI462)))</x:f>
      </x:c>
      <x:c r="CM462" s="50" t="str">
        <x:f>IF(31&gt;'Настройки'!$B$3,"",IF(ISBLANK(AJ462),IF('Настройки'!$B$9="Нулевой спрос",0,""),IF(AJ462&lt;0,IF('Настройки'!$B$10="Исключить","",IF('Настройки'!$B$10="Абсолютные значения",ABS(AJ462),AJ462)),AJ462)))</x:f>
      </x:c>
      <x:c r="CN462" s="50" t="str">
        <x:f>IF(32&gt;'Настройки'!$B$3,"",IF(ISBLANK(AK462),IF('Настройки'!$B$9="Нулевой спрос",0,""),IF(AK462&lt;0,IF('Настройки'!$B$10="Исключить","",IF('Настройки'!$B$10="Абсолютные значения",ABS(AK462),AK462)),AK462)))</x:f>
      </x:c>
      <x:c r="CO462" s="50" t="str">
        <x:f>IF(33&gt;'Настройки'!$B$3,"",IF(ISBLANK(AL462),IF('Настройки'!$B$9="Нулевой спрос",0,""),IF(AL462&lt;0,IF('Настройки'!$B$10="Исключить","",IF('Настройки'!$B$10="Абсолютные значения",ABS(AL462),AL462)),AL462)))</x:f>
      </x:c>
      <x:c r="CP462" s="50" t="str">
        <x:f>IF(34&gt;'Настройки'!$B$3,"",IF(ISBLANK(AM462),IF('Настройки'!$B$9="Нулевой спрос",0,""),IF(AM462&lt;0,IF('Настройки'!$B$10="Исключить","",IF('Настройки'!$B$10="Абсолютные значения",ABS(AM462),AM462)),AM462)))</x:f>
      </x:c>
      <x:c r="CQ462" s="50" t="str">
        <x:f>IF(35&gt;'Настройки'!$B$3,"",IF(ISBLANK(AN462),IF('Настройки'!$B$9="Нулевой спрос",0,""),IF(AN462&lt;0,IF('Настройки'!$B$10="Исключить","",IF('Настройки'!$B$10="Абсолютные значения",ABS(AN462),AN462)),AN462)))</x:f>
      </x:c>
      <x:c r="CR462" s="50" t="str">
        <x:f>IF(36&gt;'Настройки'!$B$3,"",IF(ISBLANK(AO462),IF('Настройки'!$B$9="Нулевой спрос",0,""),IF(AO462&lt;0,IF('Настройки'!$B$10="Исключить","",IF('Настройки'!$B$10="Абсолютные значения",ABS(AO462),AO462)),AO462)))</x:f>
      </x:c>
      <x:c r="CS462" s="50" t="str">
        <x:f>IF(OR(1&gt;'Настройки'!$B$3,ISBLANK(BI462),BI462=0),"",BI462)</x:f>
      </x:c>
      <x:c r="CT462" s="50" t="str">
        <x:f>IF(OR(2&gt;'Настройки'!$B$3,ISBLANK(BJ462),BJ462=0),"",BJ462)</x:f>
      </x:c>
      <x:c r="CU462" s="50" t="str">
        <x:f>IF(OR(3&gt;'Настройки'!$B$3,ISBLANK(BK462),BK462=0),"",BK462)</x:f>
      </x:c>
      <x:c r="CV462" s="50" t="str">
        <x:f>IF(OR(4&gt;'Настройки'!$B$3,ISBLANK(BL462),BL462=0),"",BL462)</x:f>
      </x:c>
      <x:c r="CW462" s="50" t="str">
        <x:f>IF(OR(5&gt;'Настройки'!$B$3,ISBLANK(BM462),BM462=0),"",BM462)</x:f>
      </x:c>
      <x:c r="CX462" s="50" t="str">
        <x:f>IF(OR(6&gt;'Настройки'!$B$3,ISBLANK(BN462),BN462=0),"",BN462)</x:f>
      </x:c>
      <x:c r="CY462" s="50" t="str">
        <x:f>IF(OR(7&gt;'Настройки'!$B$3,ISBLANK(BO462),BO462=0),"",BO462)</x:f>
      </x:c>
      <x:c r="CZ462" s="50" t="str">
        <x:f>IF(OR(8&gt;'Настройки'!$B$3,ISBLANK(BP462),BP462=0),"",BP462)</x:f>
      </x:c>
      <x:c r="DA462" s="50" t="str">
        <x:f>IF(OR(9&gt;'Настройки'!$B$3,ISBLANK(BQ462),BQ462=0),"",BQ462)</x:f>
      </x:c>
      <x:c r="DB462" s="50" t="str">
        <x:f>IF(OR(10&gt;'Настройки'!$B$3,ISBLANK(BR462),BR462=0),"",BR462)</x:f>
      </x:c>
      <x:c r="DC462" s="50" t="str">
        <x:f>IF(OR(11&gt;'Настройки'!$B$3,ISBLANK(BS462),BS462=0),"",BS462)</x:f>
      </x:c>
      <x:c r="DD462" s="50" t="str">
        <x:f>IF(OR(12&gt;'Настройки'!$B$3,ISBLANK(BT462),BT462=0),"",BT462)</x:f>
      </x:c>
      <x:c r="DE462" s="50" t="str">
        <x:f>IF(OR(13&gt;'Настройки'!$B$3,ISBLANK(BU462),BU462=0),"",BU462)</x:f>
      </x:c>
      <x:c r="DF462" s="50" t="str">
        <x:f>IF(OR(14&gt;'Настройки'!$B$3,ISBLANK(BV462),BV462=0),"",BV462)</x:f>
      </x:c>
      <x:c r="DG462" s="50" t="str">
        <x:f>IF(OR(15&gt;'Настройки'!$B$3,ISBLANK(BW462),BW462=0),"",BW462)</x:f>
      </x:c>
      <x:c r="DH462" s="50" t="str">
        <x:f>IF(OR(16&gt;'Настройки'!$B$3,ISBLANK(BX462),BX462=0),"",BX462)</x:f>
      </x:c>
      <x:c r="DI462" s="50" t="str">
        <x:f>IF(OR(17&gt;'Настройки'!$B$3,ISBLANK(BY462),BY462=0),"",BY462)</x:f>
      </x:c>
      <x:c r="DJ462" s="50" t="str">
        <x:f>IF(OR(18&gt;'Настройки'!$B$3,ISBLANK(BZ462),BZ462=0),"",BZ462)</x:f>
      </x:c>
      <x:c r="DK462" s="50" t="str">
        <x:f>IF(OR(19&gt;'Настройки'!$B$3,ISBLANK(CA462),CA462=0),"",CA462)</x:f>
      </x:c>
      <x:c r="DL462" s="50" t="str">
        <x:f>IF(OR(20&gt;'Настройки'!$B$3,ISBLANK(CB462),CB462=0),"",CB462)</x:f>
      </x:c>
      <x:c r="DM462" s="50" t="str">
        <x:f>IF(OR(21&gt;'Настройки'!$B$3,ISBLANK(CC462),CC462=0),"",CC462)</x:f>
      </x:c>
      <x:c r="DN462" s="50" t="str">
        <x:f>IF(OR(22&gt;'Настройки'!$B$3,ISBLANK(CD462),CD462=0),"",CD462)</x:f>
      </x:c>
      <x:c r="DO462" s="50" t="str">
        <x:f>IF(OR(23&gt;'Настройки'!$B$3,ISBLANK(CE462),CE462=0),"",CE462)</x:f>
      </x:c>
      <x:c r="DP462" s="50" t="str">
        <x:f>IF(OR(24&gt;'Настройки'!$B$3,ISBLANK(CF462),CF462=0),"",CF462)</x:f>
      </x:c>
      <x:c r="DQ462" s="50" t="str">
        <x:f>IF(OR(25&gt;'Настройки'!$B$3,ISBLANK(CG462),CG462=0),"",CG462)</x:f>
      </x:c>
      <x:c r="DR462" s="50" t="str">
        <x:f>IF(OR(26&gt;'Настройки'!$B$3,ISBLANK(CH462),CH462=0),"",CH462)</x:f>
      </x:c>
      <x:c r="DS462" s="50" t="str">
        <x:f>IF(OR(27&gt;'Настройки'!$B$3,ISBLANK(CI462),CI462=0),"",CI462)</x:f>
      </x:c>
      <x:c r="DT462" s="50" t="str">
        <x:f>IF(OR(28&gt;'Настройки'!$B$3,ISBLANK(CJ462),CJ462=0),"",CJ462)</x:f>
      </x:c>
      <x:c r="DU462" s="50" t="str">
        <x:f>IF(OR(29&gt;'Настройки'!$B$3,ISBLANK(CK462),CK462=0),"",CK462)</x:f>
      </x:c>
      <x:c r="DV462" s="50" t="str">
        <x:f>IF(OR(30&gt;'Настройки'!$B$3,ISBLANK(CL462),CL462=0),"",CL462)</x:f>
      </x:c>
      <x:c r="DW462" s="50" t="str">
        <x:f>IF(OR(31&gt;'Настройки'!$B$3,ISBLANK(CM462),CM462=0),"",CM462)</x:f>
      </x:c>
      <x:c r="DX462" s="50" t="str">
        <x:f>IF(OR(32&gt;'Настройки'!$B$3,ISBLANK(CN462),CN462=0),"",CN462)</x:f>
      </x:c>
      <x:c r="DY462" s="50" t="str">
        <x:f>IF(OR(33&gt;'Настройки'!$B$3,ISBLANK(CO462),CO462=0),"",CO462)</x:f>
      </x:c>
      <x:c r="DZ462" s="50" t="str">
        <x:f>IF(OR(34&gt;'Настройки'!$B$3,ISBLANK(CP462),CP462=0),"",CP462)</x:f>
      </x:c>
      <x:c r="EA462" s="50" t="str">
        <x:f>IF(OR(35&gt;'Настройки'!$B$3,ISBLANK(CQ462),CQ462=0),"",CQ462)</x:f>
      </x:c>
      <x:c r="EB462" s="50" t="str">
        <x:f>IF(OR(36&gt;'Настройки'!$B$3,ISBLANK(CR462),CR462=0),"",CR462)</x:f>
      </x:c>
      <x:c r="EC462" s="50" t="str">
        <x:f>IF(A462="","",IF(OR(BB462="AZ",BB462="BZ"),10000+ROW(),IF(AZ462&gt;'Настройки'!$B$11,20000+ROW(),IF(BF462&lt;&gt;"Обычный",30000+ROW(),IF(AX462&lt;=0,40000+ROW(),"")))))</x:f>
      </x:c>
      <x:c r="ED462" s="50" t="str">
        <x:f>IF(EC462="","",COUNTIFS($EC$2:$EC$1001,"&gt;0",$EC$2:$EC$1001,"&lt;"&amp;EC462)+1)</x:f>
      </x:c>
    </x:row>
    <x:row r="463">
      <x:c r="A463" s="115"/>
      <x:c r="B463" s="115"/>
      <x:c r="C463" s="115"/>
      <x:c r="D463" s="118"/>
      <x:c r="E463" s="118"/>
      <x:c r="F463" s="118"/>
      <x:c r="G463" s="118"/>
      <x:c r="H463" s="118"/>
      <x:c r="I463" s="118"/>
      <x:c r="J463" s="118"/>
      <x:c r="K463" s="118"/>
      <x:c r="L463" s="118"/>
      <x:c r="M463" s="118"/>
      <x:c r="N463" s="118"/>
      <x:c r="O463" s="118"/>
      <x:c r="P463" s="118"/>
      <x:c r="Q463" s="118"/>
      <x:c r="R463" s="118"/>
      <x:c r="S463" s="118"/>
      <x:c r="T463" s="118"/>
      <x:c r="U463" s="118"/>
      <x:c r="V463" s="118"/>
      <x:c r="W463" s="118"/>
      <x:c r="X463" s="118"/>
      <x:c r="Y463" s="118"/>
      <x:c r="Z463" s="118"/>
      <x:c r="AA463" s="118"/>
      <x:c r="AB463" s="118"/>
      <x:c r="AC463" s="118"/>
      <x:c r="AD463" s="118"/>
      <x:c r="AE463" s="118"/>
      <x:c r="AF463" s="118"/>
      <x:c r="AG463" s="118"/>
      <x:c r="AH463" s="118"/>
      <x:c r="AI463" s="118"/>
      <x:c r="AJ463" s="118"/>
      <x:c r="AK463" s="118"/>
      <x:c r="AL463" s="118"/>
      <x:c r="AM463" s="118"/>
      <x:c r="AN463" s="118"/>
      <x:c r="AO463" s="118"/>
      <x:c r="AP463" s="115"/>
      <x:c r="AQ463" s="49" t="str">
        <x:f>IF(A463="","",COUNT(BI463:INDEX(BI463:CR463,1,'Настройки'!$B$3)))</x:f>
      </x:c>
      <x:c r="AR463" s="49" t="str">
        <x:f>IF(A463="","",SUM(BI463:INDEX(BI463:CR463,1,'Настройки'!$B$3)))</x:f>
      </x:c>
      <x:c r="AS463" s="58" t="str">
        <x:f>IF(A463="","",IF('Настройки'!$B$4="Стоимость потребления",AR463*D463,IF('Настройки'!$B$4="Количество",AR463,E463)))</x:f>
      </x:c>
      <x:c r="AT463" s="61" t="str">
        <x:f>IF(OR(A463="",AS463&lt;0,SUM($AS$2:$AS$1001)&lt;=0),"",AS463/SUM($AS$2:$AS$1001))</x:f>
      </x:c>
      <x:c r="AU463" s="61" t="str">
        <x:f>IF(OR(A463="",AS463&lt;0,SUM($AS$2:$AS$1001)&lt;=0),"",SUMIFS($AS$2:$AS$1001,$AS$2:$AS$1001,"&gt;"&amp;AS463)/SUM($AS$2:$AS$1001))</x:f>
      </x:c>
      <x:c r="AV463" s="61" t="str">
        <x:f>IF(OR(A463="",AS463&lt;0,SUM($AS$2:$AS$1001)&lt;=0),"",SUMIFS($AS$2:$AS$1001,$AS$2:$AS$1001,"&gt;="&amp;AS463)/SUM($AS$2:$AS$1001))</x:f>
      </x:c>
      <x:c r="AW463" s="49" t="str">
        <x:f>IF(A463="","",IF(SUM($AS$2:$AS$1001)&lt;=0,"Не определён",IF(AS463&lt;0,"Исключение",IF(AU463&lt;'Настройки'!$B$5,"A",IF(AU463&lt;'Настройки'!$B$6,"B","C")))))</x:f>
      </x:c>
      <x:c r="AX463" s="58" t="str">
        <x:f>IF(A463="","",IF(AQ463=0,"",AVERAGE(BI463:INDEX(BI463:CR463,1,'Настройки'!$B$3))))</x:f>
      </x:c>
      <x:c r="AY463" s="58" t="str">
        <x:f>IF(OR(A463="",AQ463=0),"",STDEVP(BI463:INDEX(BI463:CR463,1,'Настройки'!$B$3)))</x:f>
      </x:c>
      <x:c r="AZ463" s="61" t="str">
        <x:f>IF(OR(A463="",AQ463&lt;'Настройки'!$B$12,AX463&lt;=0,AND('Настройки'!$B$10="Блокировать",COUNTIF(F463:INDEX(F463:AO463,1,'Настройки'!$B$3),"&lt;0")&gt;0)),"",AY463/ABS(AX463))</x:f>
      </x:c>
      <x:c r="BA463" s="49" t="str">
        <x:f>IF(A463="","",IF(AND('Настройки'!$B$10="Блокировать",COUNTIF(F463:INDEX(F463:AO463,1,'Настройки'!$B$3),"&lt;0")&gt;0),"Не определён",IF(AQ463&lt;'Настройки'!$B$12,"Не определён",IF(AX463=0,"Нет спроса",IF(AX463&lt;0,"Не определён",IF(AZ463&lt;='Настройки'!$B$7,"X",IF(AZ463&lt;='Настройки'!$B$8,"Y","Z")))))))</x:f>
      </x:c>
      <x:c r="BB463" s="49" t="str">
        <x:f>IF(OR(A463="",LEN(AW463)&lt;&gt;1,LEN(BA463)&lt;&gt;1),"",AW463&amp;BA463)</x:f>
      </x:c>
      <x:c r="BC463" s="61" t="str">
        <x:f>IF(OR(A463="",AQ463=0),"",(COUNT(BI463:INDEX(BI463:CR463,1,'Настройки'!$B$3))-COUNT(CS463:INDEX(CS463:EB463,1,'Настройки'!$B$3)))/AQ463)</x:f>
      </x:c>
      <x:c r="BD463" s="64" t="str">
        <x:f>IF(OR(A463="",COUNT(CS463:INDEX(CS463:EB463,1,'Настройки'!$B$3))=0),"",AQ463/COUNT(CS463:INDEX(CS463:EB463,1,'Настройки'!$B$3)))</x:f>
      </x:c>
      <x:c r="BE463" s="64" t="str">
        <x:f>IF(OR(A463="",COUNT(CS463:INDEX(CS463:EB463,1,'Настройки'!$B$3))=0),"",IF(AVERAGE(CS463:INDEX(CS463:EB463,1,'Настройки'!$B$3))=0,"",(STDEVP(CS463:INDEX(CS463:EB463,1,'Настройки'!$B$3))/ABS(AVERAGE(CS463:INDEX(CS463:EB463,1,'Настройки'!$B$3))))^2))</x:f>
      </x:c>
      <x:c r="BF463" s="49" t="str">
        <x:f>IF(A463="","",IF(AQ463&lt;3,"Недостаточно",IF(AQ463&lt;6,"Предварительный","Обычный")))</x:f>
      </x:c>
      <x:c r="BG463" s="49" t="str">
        <x:f>IF(A463="","",IF(COUNTIF(F463:INDEX(F463:AO463,1,'Настройки'!$B$3),"&lt;0")&gt;0,IF('Настройки'!$B$10="Блокировать","Отрицательный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"),"")&amp;IF(AQ463&lt;3,"Недостаточно истории. ",IF(AQ463&lt;6,"Предварительная классификация. ",""))&amp;IF(AX463=0,"Нет спроса за горизонт. ","")&amp;IF(AZ463&gt;'Настройки'!$B$11,"Экстремальная вариативность. ",""))</x:f>
      </x:c>
      <x:c r="BH463" s="49" t="str">
        <x:f>IF(A463="","",IFERROR(VLOOKUP(BB463,'Настройки'!$D$3:$E$11,2,FALSE),"Сначала проверьте исходные данные и историю спроса.")&amp;" Уточните срок поставки, MOQ и критичность.")</x:f>
      </x:c>
      <x:c r="BI463" s="50" t="str">
        <x:f>IF(1&gt;'Настройки'!$B$3,"",IF(ISBLANK(F463),IF('Настройки'!$B$9="Нулевой спрос",0,""),IF(F463&lt;0,IF('Настройки'!$B$10="Исключить","",IF('Настройки'!$B$10="Абсолютные значения",ABS(F463),F463)),F463)))</x:f>
      </x:c>
      <x:c r="BJ463" s="50" t="str">
        <x:f>IF(2&gt;'Настройки'!$B$3,"",IF(ISBLANK(G463),IF('Настройки'!$B$9="Нулевой спрос",0,""),IF(G463&lt;0,IF('Настройки'!$B$10="Исключить","",IF('Настройки'!$B$10="Абсолютные значения",ABS(G463),G463)),G463)))</x:f>
      </x:c>
      <x:c r="BK463" s="50" t="str">
        <x:f>IF(3&gt;'Настройки'!$B$3,"",IF(ISBLANK(H463),IF('Настройки'!$B$9="Нулевой спрос",0,""),IF(H463&lt;0,IF('Настройки'!$B$10="Исключить","",IF('Настройки'!$B$10="Абсолютные значения",ABS(H463),H463)),H463)))</x:f>
      </x:c>
      <x:c r="BL463" s="50" t="str">
        <x:f>IF(4&gt;'Настройки'!$B$3,"",IF(ISBLANK(I463),IF('Настройки'!$B$9="Нулевой спрос",0,""),IF(I463&lt;0,IF('Настройки'!$B$10="Исключить","",IF('Настройки'!$B$10="Абсолютные значения",ABS(I463),I463)),I463)))</x:f>
      </x:c>
      <x:c r="BM463" s="50" t="str">
        <x:f>IF(5&gt;'Настройки'!$B$3,"",IF(ISBLANK(J463),IF('Настройки'!$B$9="Нулевой спрос",0,""),IF(J463&lt;0,IF('Настройки'!$B$10="Исключить","",IF('Настройки'!$B$10="Абсолютные значения",ABS(J463),J463)),J463)))</x:f>
      </x:c>
      <x:c r="BN463" s="50" t="str">
        <x:f>IF(6&gt;'Настройки'!$B$3,"",IF(ISBLANK(K463),IF('Настройки'!$B$9="Нулевой спрос",0,""),IF(K463&lt;0,IF('Настройки'!$B$10="Исключить","",IF('Настройки'!$B$10="Абсолютные значения",ABS(K463),K463)),K463)))</x:f>
      </x:c>
      <x:c r="BO463" s="50" t="str">
        <x:f>IF(7&gt;'Настройки'!$B$3,"",IF(ISBLANK(L463),IF('Настройки'!$B$9="Нулевой спрос",0,""),IF(L463&lt;0,IF('Настройки'!$B$10="Исключить","",IF('Настройки'!$B$10="Абсолютные значения",ABS(L463),L463)),L463)))</x:f>
      </x:c>
      <x:c r="BP463" s="50" t="str">
        <x:f>IF(8&gt;'Настройки'!$B$3,"",IF(ISBLANK(M463),IF('Настройки'!$B$9="Нулевой спрос",0,""),IF(M463&lt;0,IF('Настройки'!$B$10="Исключить","",IF('Настройки'!$B$10="Абсолютные значения",ABS(M463),M463)),M463)))</x:f>
      </x:c>
      <x:c r="BQ463" s="50" t="str">
        <x:f>IF(9&gt;'Настройки'!$B$3,"",IF(ISBLANK(N463),IF('Настройки'!$B$9="Нулевой спрос",0,""),IF(N463&lt;0,IF('Настройки'!$B$10="Исключить","",IF('Настройки'!$B$10="Абсолютные значения",ABS(N463),N463)),N463)))</x:f>
      </x:c>
      <x:c r="BR463" s="50" t="str">
        <x:f>IF(10&gt;'Настройки'!$B$3,"",IF(ISBLANK(O463),IF('Настройки'!$B$9="Нулевой спрос",0,""),IF(O463&lt;0,IF('Настройки'!$B$10="Исключить","",IF('Настройки'!$B$10="Абсолютные значения",ABS(O463),O463)),O463)))</x:f>
      </x:c>
      <x:c r="BS463" s="50" t="str">
        <x:f>IF(11&gt;'Настройки'!$B$3,"",IF(ISBLANK(P463),IF('Настройки'!$B$9="Нулевой спрос",0,""),IF(P463&lt;0,IF('Настройки'!$B$10="Исключить","",IF('Настройки'!$B$10="Абсолютные значения",ABS(P463),P463)),P463)))</x:f>
      </x:c>
      <x:c r="BT463" s="50" t="str">
        <x:f>IF(12&gt;'Настройки'!$B$3,"",IF(ISBLANK(Q463),IF('Настройки'!$B$9="Нулевой спрос",0,""),IF(Q463&lt;0,IF('Настройки'!$B$10="Исключить","",IF('Настройки'!$B$10="Абсолютные значения",ABS(Q463),Q463)),Q463)))</x:f>
      </x:c>
      <x:c r="BU463" s="50" t="str">
        <x:f>IF(13&gt;'Настройки'!$B$3,"",IF(ISBLANK(R463),IF('Настройки'!$B$9="Нулевой спрос",0,""),IF(R463&lt;0,IF('Настройки'!$B$10="Исключить","",IF('Настройки'!$B$10="Абсолютные значения",ABS(R463),R463)),R463)))</x:f>
      </x:c>
      <x:c r="BV463" s="50" t="str">
        <x:f>IF(14&gt;'Настройки'!$B$3,"",IF(ISBLANK(S463),IF('Настройки'!$B$9="Нулевой спрос",0,""),IF(S463&lt;0,IF('Настройки'!$B$10="Исключить","",IF('Настройки'!$B$10="Абсолютные значения",ABS(S463),S463)),S463)))</x:f>
      </x:c>
      <x:c r="BW463" s="50" t="str">
        <x:f>IF(15&gt;'Настройки'!$B$3,"",IF(ISBLANK(T463),IF('Настройки'!$B$9="Нулевой спрос",0,""),IF(T463&lt;0,IF('Настройки'!$B$10="Исключить","",IF('Настройки'!$B$10="Абсолютные значения",ABS(T463),T463)),T463)))</x:f>
      </x:c>
      <x:c r="BX463" s="50" t="str">
        <x:f>IF(16&gt;'Настройки'!$B$3,"",IF(ISBLANK(U463),IF('Настройки'!$B$9="Нулевой спрос",0,""),IF(U463&lt;0,IF('Настройки'!$B$10="Исключить","",IF('Настройки'!$B$10="Абсолютные значения",ABS(U463),U463)),U463)))</x:f>
      </x:c>
      <x:c r="BY463" s="50" t="str">
        <x:f>IF(17&gt;'Настройки'!$B$3,"",IF(ISBLANK(V463),IF('Настройки'!$B$9="Нулевой спрос",0,""),IF(V463&lt;0,IF('Настройки'!$B$10="Исключить","",IF('Настройки'!$B$10="Абсолютные значения",ABS(V463),V463)),V463)))</x:f>
      </x:c>
      <x:c r="BZ463" s="50" t="str">
        <x:f>IF(18&gt;'Настройки'!$B$3,"",IF(ISBLANK(W463),IF('Настройки'!$B$9="Нулевой спрос",0,""),IF(W463&lt;0,IF('Настройки'!$B$10="Исключить","",IF('Настройки'!$B$10="Абсолютные значения",ABS(W463),W463)),W463)))</x:f>
      </x:c>
      <x:c r="CA463" s="50" t="str">
        <x:f>IF(19&gt;'Настройки'!$B$3,"",IF(ISBLANK(X463),IF('Настройки'!$B$9="Нулевой спрос",0,""),IF(X463&lt;0,IF('Настройки'!$B$10="Исключить","",IF('Настройки'!$B$10="Абсолютные значения",ABS(X463),X463)),X463)))</x:f>
      </x:c>
      <x:c r="CB463" s="50" t="str">
        <x:f>IF(20&gt;'Настройки'!$B$3,"",IF(ISBLANK(Y463),IF('Настройки'!$B$9="Нулевой спрос",0,""),IF(Y463&lt;0,IF('Настройки'!$B$10="Исключить","",IF('Настройки'!$B$10="Абсолютные значения",ABS(Y463),Y463)),Y463)))</x:f>
      </x:c>
      <x:c r="CC463" s="50" t="str">
        <x:f>IF(21&gt;'Настройки'!$B$3,"",IF(ISBLANK(Z463),IF('Настройки'!$B$9="Нулевой спрос",0,""),IF(Z463&lt;0,IF('Настройки'!$B$10="Исключить","",IF('Настройки'!$B$10="Абсолютные значения",ABS(Z463),Z463)),Z463)))</x:f>
      </x:c>
      <x:c r="CD463" s="50" t="str">
        <x:f>IF(22&gt;'Настройки'!$B$3,"",IF(ISBLANK(AA463),IF('Настройки'!$B$9="Нулевой спрос",0,""),IF(AA463&lt;0,IF('Настройки'!$B$10="Исключить","",IF('Настройки'!$B$10="Абсолютные значения",ABS(AA463),AA463)),AA463)))</x:f>
      </x:c>
      <x:c r="CE463" s="50" t="str">
        <x:f>IF(23&gt;'Настройки'!$B$3,"",IF(ISBLANK(AB463),IF('Настройки'!$B$9="Нулевой спрос",0,""),IF(AB463&lt;0,IF('Настройки'!$B$10="Исключить","",IF('Настройки'!$B$10="Абсолютные значения",ABS(AB463),AB463)),AB463)))</x:f>
      </x:c>
      <x:c r="CF463" s="50" t="str">
        <x:f>IF(24&gt;'Настройки'!$B$3,"",IF(ISBLANK(AC463),IF('Настройки'!$B$9="Нулевой спрос",0,""),IF(AC463&lt;0,IF('Настройки'!$B$10="Исключить","",IF('Настройки'!$B$10="Абсолютные значения",ABS(AC463),AC463)),AC463)))</x:f>
      </x:c>
      <x:c r="CG463" s="50" t="str">
        <x:f>IF(25&gt;'Настройки'!$B$3,"",IF(ISBLANK(AD463),IF('Настройки'!$B$9="Нулевой спрос",0,""),IF(AD463&lt;0,IF('Настройки'!$B$10="Исключить","",IF('Настройки'!$B$10="Абсолютные значения",ABS(AD463),AD463)),AD463)))</x:f>
      </x:c>
      <x:c r="CH463" s="50" t="str">
        <x:f>IF(26&gt;'Настройки'!$B$3,"",IF(ISBLANK(AE463),IF('Настройки'!$B$9="Нулевой спрос",0,""),IF(AE463&lt;0,IF('Настройки'!$B$10="Исключить","",IF('Настройки'!$B$10="Абсолютные значения",ABS(AE463),AE463)),AE463)))</x:f>
      </x:c>
      <x:c r="CI463" s="50" t="str">
        <x:f>IF(27&gt;'Настройки'!$B$3,"",IF(ISBLANK(AF463),IF('Настройки'!$B$9="Нулевой спрос",0,""),IF(AF463&lt;0,IF('Настройки'!$B$10="Исключить","",IF('Настройки'!$B$10="Абсолютные значения",ABS(AF463),AF463)),AF463)))</x:f>
      </x:c>
      <x:c r="CJ463" s="50" t="str">
        <x:f>IF(28&gt;'Настройки'!$B$3,"",IF(ISBLANK(AG463),IF('Настройки'!$B$9="Нулевой спрос",0,""),IF(AG463&lt;0,IF('Настройки'!$B$10="Исключить","",IF('Настройки'!$B$10="Абсолютные значения",ABS(AG463),AG463)),AG463)))</x:f>
      </x:c>
      <x:c r="CK463" s="50" t="str">
        <x:f>IF(29&gt;'Настройки'!$B$3,"",IF(ISBLANK(AH463),IF('Настройки'!$B$9="Нулевой спрос",0,""),IF(AH463&lt;0,IF('Настройки'!$B$10="Исключить","",IF('Настройки'!$B$10="Абсолютные значения",ABS(AH463),AH463)),AH463)))</x:f>
      </x:c>
      <x:c r="CL463" s="50" t="str">
        <x:f>IF(30&gt;'Настройки'!$B$3,"",IF(ISBLANK(AI463),IF('Настройки'!$B$9="Нулевой спрос",0,""),IF(AI463&lt;0,IF('Настройки'!$B$10="Исключить","",IF('Настройки'!$B$10="Абсолютные значения",ABS(AI463),AI463)),AI463)))</x:f>
      </x:c>
      <x:c r="CM463" s="50" t="str">
        <x:f>IF(31&gt;'Настройки'!$B$3,"",IF(ISBLANK(AJ463),IF('Настройки'!$B$9="Нулевой спрос",0,""),IF(AJ463&lt;0,IF('Настройки'!$B$10="Исключить","",IF('Настройки'!$B$10="Абсолютные значения",ABS(AJ463),AJ463)),AJ463)))</x:f>
      </x:c>
      <x:c r="CN463" s="50" t="str">
        <x:f>IF(32&gt;'Настройки'!$B$3,"",IF(ISBLANK(AK463),IF('Настройки'!$B$9="Нулевой спрос",0,""),IF(AK463&lt;0,IF('Настройки'!$B$10="Исключить","",IF('Настройки'!$B$10="Абсолютные значения",ABS(AK463),AK463)),AK463)))</x:f>
      </x:c>
      <x:c r="CO463" s="50" t="str">
        <x:f>IF(33&gt;'Настройки'!$B$3,"",IF(ISBLANK(AL463),IF('Настройки'!$B$9="Нулевой спрос",0,""),IF(AL463&lt;0,IF('Настройки'!$B$10="Исключить","",IF('Настройки'!$B$10="Абсолютные значения",ABS(AL463),AL463)),AL463)))</x:f>
      </x:c>
      <x:c r="CP463" s="50" t="str">
        <x:f>IF(34&gt;'Настройки'!$B$3,"",IF(ISBLANK(AM463),IF('Настройки'!$B$9="Нулевой спрос",0,""),IF(AM463&lt;0,IF('Настройки'!$B$10="Исключить","",IF('Настройки'!$B$10="Абсолютные значения",ABS(AM463),AM463)),AM463)))</x:f>
      </x:c>
      <x:c r="CQ463" s="50" t="str">
        <x:f>IF(35&gt;'Настройки'!$B$3,"",IF(ISBLANK(AN463),IF('Настройки'!$B$9="Нулевой спрос",0,""),IF(AN463&lt;0,IF('Настройки'!$B$10="Исключить","",IF('Настройки'!$B$10="Абсолютные значения",ABS(AN463),AN463)),AN463)))</x:f>
      </x:c>
      <x:c r="CR463" s="50" t="str">
        <x:f>IF(36&gt;'Настройки'!$B$3,"",IF(ISBLANK(AO463),IF('Настройки'!$B$9="Нулевой спрос",0,""),IF(AO463&lt;0,IF('Настройки'!$B$10="Исключить","",IF('Настройки'!$B$10="Абсолютные значения",ABS(AO463),AO463)),AO463)))</x:f>
      </x:c>
      <x:c r="CS463" s="50" t="str">
        <x:f>IF(OR(1&gt;'Настройки'!$B$3,ISBLANK(BI463),BI463=0),"",BI463)</x:f>
      </x:c>
      <x:c r="CT463" s="50" t="str">
        <x:f>IF(OR(2&gt;'Настройки'!$B$3,ISBLANK(BJ463),BJ463=0),"",BJ463)</x:f>
      </x:c>
      <x:c r="CU463" s="50" t="str">
        <x:f>IF(OR(3&gt;'Настройки'!$B$3,ISBLANK(BK463),BK463=0),"",BK463)</x:f>
      </x:c>
      <x:c r="CV463" s="50" t="str">
        <x:f>IF(OR(4&gt;'Настройки'!$B$3,ISBLANK(BL463),BL463=0),"",BL463)</x:f>
      </x:c>
      <x:c r="CW463" s="50" t="str">
        <x:f>IF(OR(5&gt;'Настройки'!$B$3,ISBLANK(BM463),BM463=0),"",BM463)</x:f>
      </x:c>
      <x:c r="CX463" s="50" t="str">
        <x:f>IF(OR(6&gt;'Настройки'!$B$3,ISBLANK(BN463),BN463=0),"",BN463)</x:f>
      </x:c>
      <x:c r="CY463" s="50" t="str">
        <x:f>IF(OR(7&gt;'Настройки'!$B$3,ISBLANK(BO463),BO463=0),"",BO463)</x:f>
      </x:c>
      <x:c r="CZ463" s="50" t="str">
        <x:f>IF(OR(8&gt;'Настройки'!$B$3,ISBLANK(BP463),BP463=0),"",BP463)</x:f>
      </x:c>
      <x:c r="DA463" s="50" t="str">
        <x:f>IF(OR(9&gt;'Настройки'!$B$3,ISBLANK(BQ463),BQ463=0),"",BQ463)</x:f>
      </x:c>
      <x:c r="DB463" s="50" t="str">
        <x:f>IF(OR(10&gt;'Настройки'!$B$3,ISBLANK(BR463),BR463=0),"",BR463)</x:f>
      </x:c>
      <x:c r="DC463" s="50" t="str">
        <x:f>IF(OR(11&gt;'Настройки'!$B$3,ISBLANK(BS463),BS463=0),"",BS463)</x:f>
      </x:c>
      <x:c r="DD463" s="50" t="str">
        <x:f>IF(OR(12&gt;'Настройки'!$B$3,ISBLANK(BT463),BT463=0),"",BT463)</x:f>
      </x:c>
      <x:c r="DE463" s="50" t="str">
        <x:f>IF(OR(13&gt;'Настройки'!$B$3,ISBLANK(BU463),BU463=0),"",BU463)</x:f>
      </x:c>
      <x:c r="DF463" s="50" t="str">
        <x:f>IF(OR(14&gt;'Настройки'!$B$3,ISBLANK(BV463),BV463=0),"",BV463)</x:f>
      </x:c>
      <x:c r="DG463" s="50" t="str">
        <x:f>IF(OR(15&gt;'Настройки'!$B$3,ISBLANK(BW463),BW463=0),"",BW463)</x:f>
      </x:c>
      <x:c r="DH463" s="50" t="str">
        <x:f>IF(OR(16&gt;'Настройки'!$B$3,ISBLANK(BX463),BX463=0),"",BX463)</x:f>
      </x:c>
      <x:c r="DI463" s="50" t="str">
        <x:f>IF(OR(17&gt;'Настройки'!$B$3,ISBLANK(BY463),BY463=0),"",BY463)</x:f>
      </x:c>
      <x:c r="DJ463" s="50" t="str">
        <x:f>IF(OR(18&gt;'Настройки'!$B$3,ISBLANK(BZ463),BZ463=0),"",BZ463)</x:f>
      </x:c>
      <x:c r="DK463" s="50" t="str">
        <x:f>IF(OR(19&gt;'Настройки'!$B$3,ISBLANK(CA463),CA463=0),"",CA463)</x:f>
      </x:c>
      <x:c r="DL463" s="50" t="str">
        <x:f>IF(OR(20&gt;'Настройки'!$B$3,ISBLANK(CB463),CB463=0),"",CB463)</x:f>
      </x:c>
      <x:c r="DM463" s="50" t="str">
        <x:f>IF(OR(21&gt;'Настройки'!$B$3,ISBLANK(CC463),CC463=0),"",CC463)</x:f>
      </x:c>
      <x:c r="DN463" s="50" t="str">
        <x:f>IF(OR(22&gt;'Настройки'!$B$3,ISBLANK(CD463),CD463=0),"",CD463)</x:f>
      </x:c>
      <x:c r="DO463" s="50" t="str">
        <x:f>IF(OR(23&gt;'Настройки'!$B$3,ISBLANK(CE463),CE463=0),"",CE463)</x:f>
      </x:c>
      <x:c r="DP463" s="50" t="str">
        <x:f>IF(OR(24&gt;'Настройки'!$B$3,ISBLANK(CF463),CF463=0),"",CF463)</x:f>
      </x:c>
      <x:c r="DQ463" s="50" t="str">
        <x:f>IF(OR(25&gt;'Настройки'!$B$3,ISBLANK(CG463),CG463=0),"",CG463)</x:f>
      </x:c>
      <x:c r="DR463" s="50" t="str">
        <x:f>IF(OR(26&gt;'Настройки'!$B$3,ISBLANK(CH463),CH463=0),"",CH463)</x:f>
      </x:c>
      <x:c r="DS463" s="50" t="str">
        <x:f>IF(OR(27&gt;'Настройки'!$B$3,ISBLANK(CI463),CI463=0),"",CI463)</x:f>
      </x:c>
      <x:c r="DT463" s="50" t="str">
        <x:f>IF(OR(28&gt;'Настройки'!$B$3,ISBLANK(CJ463),CJ463=0),"",CJ463)</x:f>
      </x:c>
      <x:c r="DU463" s="50" t="str">
        <x:f>IF(OR(29&gt;'Настройки'!$B$3,ISBLANK(CK463),CK463=0),"",CK463)</x:f>
      </x:c>
      <x:c r="DV463" s="50" t="str">
        <x:f>IF(OR(30&gt;'Настройки'!$B$3,ISBLANK(CL463),CL463=0),"",CL463)</x:f>
      </x:c>
      <x:c r="DW463" s="50" t="str">
        <x:f>IF(OR(31&gt;'Настройки'!$B$3,ISBLANK(CM463),CM463=0),"",CM463)</x:f>
      </x:c>
      <x:c r="DX463" s="50" t="str">
        <x:f>IF(OR(32&gt;'Настройки'!$B$3,ISBLANK(CN463),CN463=0),"",CN463)</x:f>
      </x:c>
      <x:c r="DY463" s="50" t="str">
        <x:f>IF(OR(33&gt;'Настройки'!$B$3,ISBLANK(CO463),CO463=0),"",CO463)</x:f>
      </x:c>
      <x:c r="DZ463" s="50" t="str">
        <x:f>IF(OR(34&gt;'Настройки'!$B$3,ISBLANK(CP463),CP463=0),"",CP463)</x:f>
      </x:c>
      <x:c r="EA463" s="50" t="str">
        <x:f>IF(OR(35&gt;'Настройки'!$B$3,ISBLANK(CQ463),CQ463=0),"",CQ463)</x:f>
      </x:c>
      <x:c r="EB463" s="50" t="str">
        <x:f>IF(OR(36&gt;'Настройки'!$B$3,ISBLANK(CR463),CR463=0),"",CR463)</x:f>
      </x:c>
      <x:c r="EC463" s="50" t="str">
        <x:f>IF(A463="","",IF(OR(BB463="AZ",BB463="BZ"),10000+ROW(),IF(AZ463&gt;'Настройки'!$B$11,20000+ROW(),IF(BF463&lt;&gt;"Обычный",30000+ROW(),IF(AX463&lt;=0,40000+ROW(),"")))))</x:f>
      </x:c>
      <x:c r="ED463" s="50" t="str">
        <x:f>IF(EC463="","",COUNTIFS($EC$2:$EC$1001,"&gt;0",$EC$2:$EC$1001,"&lt;"&amp;EC463)+1)</x:f>
      </x:c>
    </x:row>
    <x:row r="464">
      <x:c r="A464" s="115"/>
      <x:c r="B464" s="115"/>
      <x:c r="C464" s="115"/>
      <x:c r="D464" s="118"/>
      <x:c r="E464" s="118"/>
      <x:c r="F464" s="118"/>
      <x:c r="G464" s="118"/>
      <x:c r="H464" s="118"/>
      <x:c r="I464" s="118"/>
      <x:c r="J464" s="118"/>
      <x:c r="K464" s="118"/>
      <x:c r="L464" s="118"/>
      <x:c r="M464" s="118"/>
      <x:c r="N464" s="118"/>
      <x:c r="O464" s="118"/>
      <x:c r="P464" s="118"/>
      <x:c r="Q464" s="118"/>
      <x:c r="R464" s="118"/>
      <x:c r="S464" s="118"/>
      <x:c r="T464" s="118"/>
      <x:c r="U464" s="118"/>
      <x:c r="V464" s="118"/>
      <x:c r="W464" s="118"/>
      <x:c r="X464" s="118"/>
      <x:c r="Y464" s="118"/>
      <x:c r="Z464" s="118"/>
      <x:c r="AA464" s="118"/>
      <x:c r="AB464" s="118"/>
      <x:c r="AC464" s="118"/>
      <x:c r="AD464" s="118"/>
      <x:c r="AE464" s="118"/>
      <x:c r="AF464" s="118"/>
      <x:c r="AG464" s="118"/>
      <x:c r="AH464" s="118"/>
      <x:c r="AI464" s="118"/>
      <x:c r="AJ464" s="118"/>
      <x:c r="AK464" s="118"/>
      <x:c r="AL464" s="118"/>
      <x:c r="AM464" s="118"/>
      <x:c r="AN464" s="118"/>
      <x:c r="AO464" s="118"/>
      <x:c r="AP464" s="115"/>
      <x:c r="AQ464" s="49" t="str">
        <x:f>IF(A464="","",COUNT(BI464:INDEX(BI464:CR464,1,'Настройки'!$B$3)))</x:f>
      </x:c>
      <x:c r="AR464" s="49" t="str">
        <x:f>IF(A464="","",SUM(BI464:INDEX(BI464:CR464,1,'Настройки'!$B$3)))</x:f>
      </x:c>
      <x:c r="AS464" s="58" t="str">
        <x:f>IF(A464="","",IF('Настройки'!$B$4="Стоимость потребления",AR464*D464,IF('Настройки'!$B$4="Количество",AR464,E464)))</x:f>
      </x:c>
      <x:c r="AT464" s="61" t="str">
        <x:f>IF(OR(A464="",AS464&lt;0,SUM($AS$2:$AS$1001)&lt;=0),"",AS464/SUM($AS$2:$AS$1001))</x:f>
      </x:c>
      <x:c r="AU464" s="61" t="str">
        <x:f>IF(OR(A464="",AS464&lt;0,SUM($AS$2:$AS$1001)&lt;=0),"",SUMIFS($AS$2:$AS$1001,$AS$2:$AS$1001,"&gt;"&amp;AS464)/SUM($AS$2:$AS$1001))</x:f>
      </x:c>
      <x:c r="AV464" s="61" t="str">
        <x:f>IF(OR(A464="",AS464&lt;0,SUM($AS$2:$AS$1001)&lt;=0),"",SUMIFS($AS$2:$AS$1001,$AS$2:$AS$1001,"&gt;="&amp;AS464)/SUM($AS$2:$AS$1001))</x:f>
      </x:c>
      <x:c r="AW464" s="49" t="str">
        <x:f>IF(A464="","",IF(SUM($AS$2:$AS$1001)&lt;=0,"Не определён",IF(AS464&lt;0,"Исключение",IF(AU464&lt;'Настройки'!$B$5,"A",IF(AU464&lt;'Настройки'!$B$6,"B","C")))))</x:f>
      </x:c>
      <x:c r="AX464" s="58" t="str">
        <x:f>IF(A464="","",IF(AQ464=0,"",AVERAGE(BI464:INDEX(BI464:CR464,1,'Настройки'!$B$3))))</x:f>
      </x:c>
      <x:c r="AY464" s="58" t="str">
        <x:f>IF(OR(A464="",AQ464=0),"",STDEVP(BI464:INDEX(BI464:CR464,1,'Настройки'!$B$3)))</x:f>
      </x:c>
      <x:c r="AZ464" s="61" t="str">
        <x:f>IF(OR(A464="",AQ464&lt;'Настройки'!$B$12,AX464&lt;=0,AND('Настройки'!$B$10="Блокировать",COUNTIF(F464:INDEX(F464:AO464,1,'Настройки'!$B$3),"&lt;0")&gt;0)),"",AY464/ABS(AX464))</x:f>
      </x:c>
      <x:c r="BA464" s="49" t="str">
        <x:f>IF(A464="","",IF(AND('Настройки'!$B$10="Блокировать",COUNTIF(F464:INDEX(F464:AO464,1,'Настройки'!$B$3),"&lt;0")&gt;0),"Не определён",IF(AQ464&lt;'Настройки'!$B$12,"Не определён",IF(AX464=0,"Нет спроса",IF(AX464&lt;0,"Не определён",IF(AZ464&lt;='Настройки'!$B$7,"X",IF(AZ464&lt;='Настройки'!$B$8,"Y","Z")))))))</x:f>
      </x:c>
      <x:c r="BB464" s="49" t="str">
        <x:f>IF(OR(A464="",LEN(AW464)&lt;&gt;1,LEN(BA464)&lt;&gt;1),"",AW464&amp;BA464)</x:f>
      </x:c>
      <x:c r="BC464" s="61" t="str">
        <x:f>IF(OR(A464="",AQ464=0),"",(COUNT(BI464:INDEX(BI464:CR464,1,'Настройки'!$B$3))-COUNT(CS464:INDEX(CS464:EB464,1,'Настройки'!$B$3)))/AQ464)</x:f>
      </x:c>
      <x:c r="BD464" s="64" t="str">
        <x:f>IF(OR(A464="",COUNT(CS464:INDEX(CS464:EB464,1,'Настройки'!$B$3))=0),"",AQ464/COUNT(CS464:INDEX(CS464:EB464,1,'Настройки'!$B$3)))</x:f>
      </x:c>
      <x:c r="BE464" s="64" t="str">
        <x:f>IF(OR(A464="",COUNT(CS464:INDEX(CS464:EB464,1,'Настройки'!$B$3))=0),"",IF(AVERAGE(CS464:INDEX(CS464:EB464,1,'Настройки'!$B$3))=0,"",(STDEVP(CS464:INDEX(CS464:EB464,1,'Настройки'!$B$3))/ABS(AVERAGE(CS464:INDEX(CS464:EB464,1,'Настройки'!$B$3))))^2))</x:f>
      </x:c>
      <x:c r="BF464" s="49" t="str">
        <x:f>IF(A464="","",IF(AQ464&lt;3,"Недостаточно",IF(AQ464&lt;6,"Предварительный","Обычный")))</x:f>
      </x:c>
      <x:c r="BG464" s="49" t="str">
        <x:f>IF(A464="","",IF(COUNTIF(F464:INDEX(F464:AO464,1,'Настройки'!$B$3),"&lt;0")&gt;0,IF('Настройки'!$B$10="Блокировать","Отрицательный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"),"")&amp;IF(AQ464&lt;3,"Недостаточно истории. ",IF(AQ464&lt;6,"Предварительная классификация. ",""))&amp;IF(AX464=0,"Нет спроса за горизонт. ","")&amp;IF(AZ464&gt;'Настройки'!$B$11,"Экстремальная вариативность. ",""))</x:f>
      </x:c>
      <x:c r="BH464" s="49" t="str">
        <x:f>IF(A464="","",IFERROR(VLOOKUP(BB464,'Настройки'!$D$3:$E$11,2,FALSE),"Сначала проверьте исходные данные и историю спроса.")&amp;" Уточните срок поставки, MOQ и критичность.")</x:f>
      </x:c>
      <x:c r="BI464" s="50" t="str">
        <x:f>IF(1&gt;'Настройки'!$B$3,"",IF(ISBLANK(F464),IF('Настройки'!$B$9="Нулевой спрос",0,""),IF(F464&lt;0,IF('Настройки'!$B$10="Исключить","",IF('Настройки'!$B$10="Абсолютные значения",ABS(F464),F464)),F464)))</x:f>
      </x:c>
      <x:c r="BJ464" s="50" t="str">
        <x:f>IF(2&gt;'Настройки'!$B$3,"",IF(ISBLANK(G464),IF('Настройки'!$B$9="Нулевой спрос",0,""),IF(G464&lt;0,IF('Настройки'!$B$10="Исключить","",IF('Настройки'!$B$10="Абсолютные значения",ABS(G464),G464)),G464)))</x:f>
      </x:c>
      <x:c r="BK464" s="50" t="str">
        <x:f>IF(3&gt;'Настройки'!$B$3,"",IF(ISBLANK(H464),IF('Настройки'!$B$9="Нулевой спрос",0,""),IF(H464&lt;0,IF('Настройки'!$B$10="Исключить","",IF('Настройки'!$B$10="Абсолютные значения",ABS(H464),H464)),H464)))</x:f>
      </x:c>
      <x:c r="BL464" s="50" t="str">
        <x:f>IF(4&gt;'Настройки'!$B$3,"",IF(ISBLANK(I464),IF('Настройки'!$B$9="Нулевой спрос",0,""),IF(I464&lt;0,IF('Настройки'!$B$10="Исключить","",IF('Настройки'!$B$10="Абсолютные значения",ABS(I464),I464)),I464)))</x:f>
      </x:c>
      <x:c r="BM464" s="50" t="str">
        <x:f>IF(5&gt;'Настройки'!$B$3,"",IF(ISBLANK(J464),IF('Настройки'!$B$9="Нулевой спрос",0,""),IF(J464&lt;0,IF('Настройки'!$B$10="Исключить","",IF('Настройки'!$B$10="Абсолютные значения",ABS(J464),J464)),J464)))</x:f>
      </x:c>
      <x:c r="BN464" s="50" t="str">
        <x:f>IF(6&gt;'Настройки'!$B$3,"",IF(ISBLANK(K464),IF('Настройки'!$B$9="Нулевой спрос",0,""),IF(K464&lt;0,IF('Настройки'!$B$10="Исключить","",IF('Настройки'!$B$10="Абсолютные значения",ABS(K464),K464)),K464)))</x:f>
      </x:c>
      <x:c r="BO464" s="50" t="str">
        <x:f>IF(7&gt;'Настройки'!$B$3,"",IF(ISBLANK(L464),IF('Настройки'!$B$9="Нулевой спрос",0,""),IF(L464&lt;0,IF('Настройки'!$B$10="Исключить","",IF('Настройки'!$B$10="Абсолютные значения",ABS(L464),L464)),L464)))</x:f>
      </x:c>
      <x:c r="BP464" s="50" t="str">
        <x:f>IF(8&gt;'Настройки'!$B$3,"",IF(ISBLANK(M464),IF('Настройки'!$B$9="Нулевой спрос",0,""),IF(M464&lt;0,IF('Настройки'!$B$10="Исключить","",IF('Настройки'!$B$10="Абсолютные значения",ABS(M464),M464)),M464)))</x:f>
      </x:c>
      <x:c r="BQ464" s="50" t="str">
        <x:f>IF(9&gt;'Настройки'!$B$3,"",IF(ISBLANK(N464),IF('Настройки'!$B$9="Нулевой спрос",0,""),IF(N464&lt;0,IF('Настройки'!$B$10="Исключить","",IF('Настройки'!$B$10="Абсолютные значения",ABS(N464),N464)),N464)))</x:f>
      </x:c>
      <x:c r="BR464" s="50" t="str">
        <x:f>IF(10&gt;'Настройки'!$B$3,"",IF(ISBLANK(O464),IF('Настройки'!$B$9="Нулевой спрос",0,""),IF(O464&lt;0,IF('Настройки'!$B$10="Исключить","",IF('Настройки'!$B$10="Абсолютные значения",ABS(O464),O464)),O464)))</x:f>
      </x:c>
      <x:c r="BS464" s="50" t="str">
        <x:f>IF(11&gt;'Настройки'!$B$3,"",IF(ISBLANK(P464),IF('Настройки'!$B$9="Нулевой спрос",0,""),IF(P464&lt;0,IF('Настройки'!$B$10="Исключить","",IF('Настройки'!$B$10="Абсолютные значения",ABS(P464),P464)),P464)))</x:f>
      </x:c>
      <x:c r="BT464" s="50" t="str">
        <x:f>IF(12&gt;'Настройки'!$B$3,"",IF(ISBLANK(Q464),IF('Настройки'!$B$9="Нулевой спрос",0,""),IF(Q464&lt;0,IF('Настройки'!$B$10="Исключить","",IF('Настройки'!$B$10="Абсолютные значения",ABS(Q464),Q464)),Q464)))</x:f>
      </x:c>
      <x:c r="BU464" s="50" t="str">
        <x:f>IF(13&gt;'Настройки'!$B$3,"",IF(ISBLANK(R464),IF('Настройки'!$B$9="Нулевой спрос",0,""),IF(R464&lt;0,IF('Настройки'!$B$10="Исключить","",IF('Настройки'!$B$10="Абсолютные значения",ABS(R464),R464)),R464)))</x:f>
      </x:c>
      <x:c r="BV464" s="50" t="str">
        <x:f>IF(14&gt;'Настройки'!$B$3,"",IF(ISBLANK(S464),IF('Настройки'!$B$9="Нулевой спрос",0,""),IF(S464&lt;0,IF('Настройки'!$B$10="Исключить","",IF('Настройки'!$B$10="Абсолютные значения",ABS(S464),S464)),S464)))</x:f>
      </x:c>
      <x:c r="BW464" s="50" t="str">
        <x:f>IF(15&gt;'Настройки'!$B$3,"",IF(ISBLANK(T464),IF('Настройки'!$B$9="Нулевой спрос",0,""),IF(T464&lt;0,IF('Настройки'!$B$10="Исключить","",IF('Настройки'!$B$10="Абсолютные значения",ABS(T464),T464)),T464)))</x:f>
      </x:c>
      <x:c r="BX464" s="50" t="str">
        <x:f>IF(16&gt;'Настройки'!$B$3,"",IF(ISBLANK(U464),IF('Настройки'!$B$9="Нулевой спрос",0,""),IF(U464&lt;0,IF('Настройки'!$B$10="Исключить","",IF('Настройки'!$B$10="Абсолютные значения",ABS(U464),U464)),U464)))</x:f>
      </x:c>
      <x:c r="BY464" s="50" t="str">
        <x:f>IF(17&gt;'Настройки'!$B$3,"",IF(ISBLANK(V464),IF('Настройки'!$B$9="Нулевой спрос",0,""),IF(V464&lt;0,IF('Настройки'!$B$10="Исключить","",IF('Настройки'!$B$10="Абсолютные значения",ABS(V464),V464)),V464)))</x:f>
      </x:c>
      <x:c r="BZ464" s="50" t="str">
        <x:f>IF(18&gt;'Настройки'!$B$3,"",IF(ISBLANK(W464),IF('Настройки'!$B$9="Нулевой спрос",0,""),IF(W464&lt;0,IF('Настройки'!$B$10="Исключить","",IF('Настройки'!$B$10="Абсолютные значения",ABS(W464),W464)),W464)))</x:f>
      </x:c>
      <x:c r="CA464" s="50" t="str">
        <x:f>IF(19&gt;'Настройки'!$B$3,"",IF(ISBLANK(X464),IF('Настройки'!$B$9="Нулевой спрос",0,""),IF(X464&lt;0,IF('Настройки'!$B$10="Исключить","",IF('Настройки'!$B$10="Абсолютные значения",ABS(X464),X464)),X464)))</x:f>
      </x:c>
      <x:c r="CB464" s="50" t="str">
        <x:f>IF(20&gt;'Настройки'!$B$3,"",IF(ISBLANK(Y464),IF('Настройки'!$B$9="Нулевой спрос",0,""),IF(Y464&lt;0,IF('Настройки'!$B$10="Исключить","",IF('Настройки'!$B$10="Абсолютные значения",ABS(Y464),Y464)),Y464)))</x:f>
      </x:c>
      <x:c r="CC464" s="50" t="str">
        <x:f>IF(21&gt;'Настройки'!$B$3,"",IF(ISBLANK(Z464),IF('Настройки'!$B$9="Нулевой спрос",0,""),IF(Z464&lt;0,IF('Настройки'!$B$10="Исключить","",IF('Настройки'!$B$10="Абсолютные значения",ABS(Z464),Z464)),Z464)))</x:f>
      </x:c>
      <x:c r="CD464" s="50" t="str">
        <x:f>IF(22&gt;'Настройки'!$B$3,"",IF(ISBLANK(AA464),IF('Настройки'!$B$9="Нулевой спрос",0,""),IF(AA464&lt;0,IF('Настройки'!$B$10="Исключить","",IF('Настройки'!$B$10="Абсолютные значения",ABS(AA464),AA464)),AA464)))</x:f>
      </x:c>
      <x:c r="CE464" s="50" t="str">
        <x:f>IF(23&gt;'Настройки'!$B$3,"",IF(ISBLANK(AB464),IF('Настройки'!$B$9="Нулевой спрос",0,""),IF(AB464&lt;0,IF('Настройки'!$B$10="Исключить","",IF('Настройки'!$B$10="Абсолютные значения",ABS(AB464),AB464)),AB464)))</x:f>
      </x:c>
      <x:c r="CF464" s="50" t="str">
        <x:f>IF(24&gt;'Настройки'!$B$3,"",IF(ISBLANK(AC464),IF('Настройки'!$B$9="Нулевой спрос",0,""),IF(AC464&lt;0,IF('Настройки'!$B$10="Исключить","",IF('Настройки'!$B$10="Абсолютные значения",ABS(AC464),AC464)),AC464)))</x:f>
      </x:c>
      <x:c r="CG464" s="50" t="str">
        <x:f>IF(25&gt;'Настройки'!$B$3,"",IF(ISBLANK(AD464),IF('Настройки'!$B$9="Нулевой спрос",0,""),IF(AD464&lt;0,IF('Настройки'!$B$10="Исключить","",IF('Настройки'!$B$10="Абсолютные значения",ABS(AD464),AD464)),AD464)))</x:f>
      </x:c>
      <x:c r="CH464" s="50" t="str">
        <x:f>IF(26&gt;'Настройки'!$B$3,"",IF(ISBLANK(AE464),IF('Настройки'!$B$9="Нулевой спрос",0,""),IF(AE464&lt;0,IF('Настройки'!$B$10="Исключить","",IF('Настройки'!$B$10="Абсолютные значения",ABS(AE464),AE464)),AE464)))</x:f>
      </x:c>
      <x:c r="CI464" s="50" t="str">
        <x:f>IF(27&gt;'Настройки'!$B$3,"",IF(ISBLANK(AF464),IF('Настройки'!$B$9="Нулевой спрос",0,""),IF(AF464&lt;0,IF('Настройки'!$B$10="Исключить","",IF('Настройки'!$B$10="Абсолютные значения",ABS(AF464),AF464)),AF464)))</x:f>
      </x:c>
      <x:c r="CJ464" s="50" t="str">
        <x:f>IF(28&gt;'Настройки'!$B$3,"",IF(ISBLANK(AG464),IF('Настройки'!$B$9="Нулевой спрос",0,""),IF(AG464&lt;0,IF('Настройки'!$B$10="Исключить","",IF('Настройки'!$B$10="Абсолютные значения",ABS(AG464),AG464)),AG464)))</x:f>
      </x:c>
      <x:c r="CK464" s="50" t="str">
        <x:f>IF(29&gt;'Настройки'!$B$3,"",IF(ISBLANK(AH464),IF('Настройки'!$B$9="Нулевой спрос",0,""),IF(AH464&lt;0,IF('Настройки'!$B$10="Исключить","",IF('Настройки'!$B$10="Абсолютные значения",ABS(AH464),AH464)),AH464)))</x:f>
      </x:c>
      <x:c r="CL464" s="50" t="str">
        <x:f>IF(30&gt;'Настройки'!$B$3,"",IF(ISBLANK(AI464),IF('Настройки'!$B$9="Нулевой спрос",0,""),IF(AI464&lt;0,IF('Настройки'!$B$10="Исключить","",IF('Настройки'!$B$10="Абсолютные значения",ABS(AI464),AI464)),AI464)))</x:f>
      </x:c>
      <x:c r="CM464" s="50" t="str">
        <x:f>IF(31&gt;'Настройки'!$B$3,"",IF(ISBLANK(AJ464),IF('Настройки'!$B$9="Нулевой спрос",0,""),IF(AJ464&lt;0,IF('Настройки'!$B$10="Исключить","",IF('Настройки'!$B$10="Абсолютные значения",ABS(AJ464),AJ464)),AJ464)))</x:f>
      </x:c>
      <x:c r="CN464" s="50" t="str">
        <x:f>IF(32&gt;'Настройки'!$B$3,"",IF(ISBLANK(AK464),IF('Настройки'!$B$9="Нулевой спрос",0,""),IF(AK464&lt;0,IF('Настройки'!$B$10="Исключить","",IF('Настройки'!$B$10="Абсолютные значения",ABS(AK464),AK464)),AK464)))</x:f>
      </x:c>
      <x:c r="CO464" s="50" t="str">
        <x:f>IF(33&gt;'Настройки'!$B$3,"",IF(ISBLANK(AL464),IF('Настройки'!$B$9="Нулевой спрос",0,""),IF(AL464&lt;0,IF('Настройки'!$B$10="Исключить","",IF('Настройки'!$B$10="Абсолютные значения",ABS(AL464),AL464)),AL464)))</x:f>
      </x:c>
      <x:c r="CP464" s="50" t="str">
        <x:f>IF(34&gt;'Настройки'!$B$3,"",IF(ISBLANK(AM464),IF('Настройки'!$B$9="Нулевой спрос",0,""),IF(AM464&lt;0,IF('Настройки'!$B$10="Исключить","",IF('Настройки'!$B$10="Абсолютные значения",ABS(AM464),AM464)),AM464)))</x:f>
      </x:c>
      <x:c r="CQ464" s="50" t="str">
        <x:f>IF(35&gt;'Настройки'!$B$3,"",IF(ISBLANK(AN464),IF('Настройки'!$B$9="Нулевой спрос",0,""),IF(AN464&lt;0,IF('Настройки'!$B$10="Исключить","",IF('Настройки'!$B$10="Абсолютные значения",ABS(AN464),AN464)),AN464)))</x:f>
      </x:c>
      <x:c r="CR464" s="50" t="str">
        <x:f>IF(36&gt;'Настройки'!$B$3,"",IF(ISBLANK(AO464),IF('Настройки'!$B$9="Нулевой спрос",0,""),IF(AO464&lt;0,IF('Настройки'!$B$10="Исключить","",IF('Настройки'!$B$10="Абсолютные значения",ABS(AO464),AO464)),AO464)))</x:f>
      </x:c>
      <x:c r="CS464" s="50" t="str">
        <x:f>IF(OR(1&gt;'Настройки'!$B$3,ISBLANK(BI464),BI464=0),"",BI464)</x:f>
      </x:c>
      <x:c r="CT464" s="50" t="str">
        <x:f>IF(OR(2&gt;'Настройки'!$B$3,ISBLANK(BJ464),BJ464=0),"",BJ464)</x:f>
      </x:c>
      <x:c r="CU464" s="50" t="str">
        <x:f>IF(OR(3&gt;'Настройки'!$B$3,ISBLANK(BK464),BK464=0),"",BK464)</x:f>
      </x:c>
      <x:c r="CV464" s="50" t="str">
        <x:f>IF(OR(4&gt;'Настройки'!$B$3,ISBLANK(BL464),BL464=0),"",BL464)</x:f>
      </x:c>
      <x:c r="CW464" s="50" t="str">
        <x:f>IF(OR(5&gt;'Настройки'!$B$3,ISBLANK(BM464),BM464=0),"",BM464)</x:f>
      </x:c>
      <x:c r="CX464" s="50" t="str">
        <x:f>IF(OR(6&gt;'Настройки'!$B$3,ISBLANK(BN464),BN464=0),"",BN464)</x:f>
      </x:c>
      <x:c r="CY464" s="50" t="str">
        <x:f>IF(OR(7&gt;'Настройки'!$B$3,ISBLANK(BO464),BO464=0),"",BO464)</x:f>
      </x:c>
      <x:c r="CZ464" s="50" t="str">
        <x:f>IF(OR(8&gt;'Настройки'!$B$3,ISBLANK(BP464),BP464=0),"",BP464)</x:f>
      </x:c>
      <x:c r="DA464" s="50" t="str">
        <x:f>IF(OR(9&gt;'Настройки'!$B$3,ISBLANK(BQ464),BQ464=0),"",BQ464)</x:f>
      </x:c>
      <x:c r="DB464" s="50" t="str">
        <x:f>IF(OR(10&gt;'Настройки'!$B$3,ISBLANK(BR464),BR464=0),"",BR464)</x:f>
      </x:c>
      <x:c r="DC464" s="50" t="str">
        <x:f>IF(OR(11&gt;'Настройки'!$B$3,ISBLANK(BS464),BS464=0),"",BS464)</x:f>
      </x:c>
      <x:c r="DD464" s="50" t="str">
        <x:f>IF(OR(12&gt;'Настройки'!$B$3,ISBLANK(BT464),BT464=0),"",BT464)</x:f>
      </x:c>
      <x:c r="DE464" s="50" t="str">
        <x:f>IF(OR(13&gt;'Настройки'!$B$3,ISBLANK(BU464),BU464=0),"",BU464)</x:f>
      </x:c>
      <x:c r="DF464" s="50" t="str">
        <x:f>IF(OR(14&gt;'Настройки'!$B$3,ISBLANK(BV464),BV464=0),"",BV464)</x:f>
      </x:c>
      <x:c r="DG464" s="50" t="str">
        <x:f>IF(OR(15&gt;'Настройки'!$B$3,ISBLANK(BW464),BW464=0),"",BW464)</x:f>
      </x:c>
      <x:c r="DH464" s="50" t="str">
        <x:f>IF(OR(16&gt;'Настройки'!$B$3,ISBLANK(BX464),BX464=0),"",BX464)</x:f>
      </x:c>
      <x:c r="DI464" s="50" t="str">
        <x:f>IF(OR(17&gt;'Настройки'!$B$3,ISBLANK(BY464),BY464=0),"",BY464)</x:f>
      </x:c>
      <x:c r="DJ464" s="50" t="str">
        <x:f>IF(OR(18&gt;'Настройки'!$B$3,ISBLANK(BZ464),BZ464=0),"",BZ464)</x:f>
      </x:c>
      <x:c r="DK464" s="50" t="str">
        <x:f>IF(OR(19&gt;'Настройки'!$B$3,ISBLANK(CA464),CA464=0),"",CA464)</x:f>
      </x:c>
      <x:c r="DL464" s="50" t="str">
        <x:f>IF(OR(20&gt;'Настройки'!$B$3,ISBLANK(CB464),CB464=0),"",CB464)</x:f>
      </x:c>
      <x:c r="DM464" s="50" t="str">
        <x:f>IF(OR(21&gt;'Настройки'!$B$3,ISBLANK(CC464),CC464=0),"",CC464)</x:f>
      </x:c>
      <x:c r="DN464" s="50" t="str">
        <x:f>IF(OR(22&gt;'Настройки'!$B$3,ISBLANK(CD464),CD464=0),"",CD464)</x:f>
      </x:c>
      <x:c r="DO464" s="50" t="str">
        <x:f>IF(OR(23&gt;'Настройки'!$B$3,ISBLANK(CE464),CE464=0),"",CE464)</x:f>
      </x:c>
      <x:c r="DP464" s="50" t="str">
        <x:f>IF(OR(24&gt;'Настройки'!$B$3,ISBLANK(CF464),CF464=0),"",CF464)</x:f>
      </x:c>
      <x:c r="DQ464" s="50" t="str">
        <x:f>IF(OR(25&gt;'Настройки'!$B$3,ISBLANK(CG464),CG464=0),"",CG464)</x:f>
      </x:c>
      <x:c r="DR464" s="50" t="str">
        <x:f>IF(OR(26&gt;'Настройки'!$B$3,ISBLANK(CH464),CH464=0),"",CH464)</x:f>
      </x:c>
      <x:c r="DS464" s="50" t="str">
        <x:f>IF(OR(27&gt;'Настройки'!$B$3,ISBLANK(CI464),CI464=0),"",CI464)</x:f>
      </x:c>
      <x:c r="DT464" s="50" t="str">
        <x:f>IF(OR(28&gt;'Настройки'!$B$3,ISBLANK(CJ464),CJ464=0),"",CJ464)</x:f>
      </x:c>
      <x:c r="DU464" s="50" t="str">
        <x:f>IF(OR(29&gt;'Настройки'!$B$3,ISBLANK(CK464),CK464=0),"",CK464)</x:f>
      </x:c>
      <x:c r="DV464" s="50" t="str">
        <x:f>IF(OR(30&gt;'Настройки'!$B$3,ISBLANK(CL464),CL464=0),"",CL464)</x:f>
      </x:c>
      <x:c r="DW464" s="50" t="str">
        <x:f>IF(OR(31&gt;'Настройки'!$B$3,ISBLANK(CM464),CM464=0),"",CM464)</x:f>
      </x:c>
      <x:c r="DX464" s="50" t="str">
        <x:f>IF(OR(32&gt;'Настройки'!$B$3,ISBLANK(CN464),CN464=0),"",CN464)</x:f>
      </x:c>
      <x:c r="DY464" s="50" t="str">
        <x:f>IF(OR(33&gt;'Настройки'!$B$3,ISBLANK(CO464),CO464=0),"",CO464)</x:f>
      </x:c>
      <x:c r="DZ464" s="50" t="str">
        <x:f>IF(OR(34&gt;'Настройки'!$B$3,ISBLANK(CP464),CP464=0),"",CP464)</x:f>
      </x:c>
      <x:c r="EA464" s="50" t="str">
        <x:f>IF(OR(35&gt;'Настройки'!$B$3,ISBLANK(CQ464),CQ464=0),"",CQ464)</x:f>
      </x:c>
      <x:c r="EB464" s="50" t="str">
        <x:f>IF(OR(36&gt;'Настройки'!$B$3,ISBLANK(CR464),CR464=0),"",CR464)</x:f>
      </x:c>
      <x:c r="EC464" s="50" t="str">
        <x:f>IF(A464="","",IF(OR(BB464="AZ",BB464="BZ"),10000+ROW(),IF(AZ464&gt;'Настройки'!$B$11,20000+ROW(),IF(BF464&lt;&gt;"Обычный",30000+ROW(),IF(AX464&lt;=0,40000+ROW(),"")))))</x:f>
      </x:c>
      <x:c r="ED464" s="50" t="str">
        <x:f>IF(EC464="","",COUNTIFS($EC$2:$EC$1001,"&gt;0",$EC$2:$EC$1001,"&lt;"&amp;EC464)+1)</x:f>
      </x:c>
    </x:row>
    <x:row r="465">
      <x:c r="A465" s="115"/>
      <x:c r="B465" s="115"/>
      <x:c r="C465" s="115"/>
      <x:c r="D465" s="118"/>
      <x:c r="E465" s="118"/>
      <x:c r="F465" s="118"/>
      <x:c r="G465" s="118"/>
      <x:c r="H465" s="118"/>
      <x:c r="I465" s="118"/>
      <x:c r="J465" s="118"/>
      <x:c r="K465" s="118"/>
      <x:c r="L465" s="118"/>
      <x:c r="M465" s="118"/>
      <x:c r="N465" s="118"/>
      <x:c r="O465" s="118"/>
      <x:c r="P465" s="118"/>
      <x:c r="Q465" s="118"/>
      <x:c r="R465" s="118"/>
      <x:c r="S465" s="118"/>
      <x:c r="T465" s="118"/>
      <x:c r="U465" s="118"/>
      <x:c r="V465" s="118"/>
      <x:c r="W465" s="118"/>
      <x:c r="X465" s="118"/>
      <x:c r="Y465" s="118"/>
      <x:c r="Z465" s="118"/>
      <x:c r="AA465" s="118"/>
      <x:c r="AB465" s="118"/>
      <x:c r="AC465" s="118"/>
      <x:c r="AD465" s="118"/>
      <x:c r="AE465" s="118"/>
      <x:c r="AF465" s="118"/>
      <x:c r="AG465" s="118"/>
      <x:c r="AH465" s="118"/>
      <x:c r="AI465" s="118"/>
      <x:c r="AJ465" s="118"/>
      <x:c r="AK465" s="118"/>
      <x:c r="AL465" s="118"/>
      <x:c r="AM465" s="118"/>
      <x:c r="AN465" s="118"/>
      <x:c r="AO465" s="118"/>
      <x:c r="AP465" s="115"/>
      <x:c r="AQ465" s="49" t="str">
        <x:f>IF(A465="","",COUNT(BI465:INDEX(BI465:CR465,1,'Настройки'!$B$3)))</x:f>
      </x:c>
      <x:c r="AR465" s="49" t="str">
        <x:f>IF(A465="","",SUM(BI465:INDEX(BI465:CR465,1,'Настройки'!$B$3)))</x:f>
      </x:c>
      <x:c r="AS465" s="58" t="str">
        <x:f>IF(A465="","",IF('Настройки'!$B$4="Стоимость потребления",AR465*D465,IF('Настройки'!$B$4="Количество",AR465,E465)))</x:f>
      </x:c>
      <x:c r="AT465" s="61" t="str">
        <x:f>IF(OR(A465="",AS465&lt;0,SUM($AS$2:$AS$1001)&lt;=0),"",AS465/SUM($AS$2:$AS$1001))</x:f>
      </x:c>
      <x:c r="AU465" s="61" t="str">
        <x:f>IF(OR(A465="",AS465&lt;0,SUM($AS$2:$AS$1001)&lt;=0),"",SUMIFS($AS$2:$AS$1001,$AS$2:$AS$1001,"&gt;"&amp;AS465)/SUM($AS$2:$AS$1001))</x:f>
      </x:c>
      <x:c r="AV465" s="61" t="str">
        <x:f>IF(OR(A465="",AS465&lt;0,SUM($AS$2:$AS$1001)&lt;=0),"",SUMIFS($AS$2:$AS$1001,$AS$2:$AS$1001,"&gt;="&amp;AS465)/SUM($AS$2:$AS$1001))</x:f>
      </x:c>
      <x:c r="AW465" s="49" t="str">
        <x:f>IF(A465="","",IF(SUM($AS$2:$AS$1001)&lt;=0,"Не определён",IF(AS465&lt;0,"Исключение",IF(AU465&lt;'Настройки'!$B$5,"A",IF(AU465&lt;'Настройки'!$B$6,"B","C")))))</x:f>
      </x:c>
      <x:c r="AX465" s="58" t="str">
        <x:f>IF(A465="","",IF(AQ465=0,"",AVERAGE(BI465:INDEX(BI465:CR465,1,'Настройки'!$B$3))))</x:f>
      </x:c>
      <x:c r="AY465" s="58" t="str">
        <x:f>IF(OR(A465="",AQ465=0),"",STDEVP(BI465:INDEX(BI465:CR465,1,'Настройки'!$B$3)))</x:f>
      </x:c>
      <x:c r="AZ465" s="61" t="str">
        <x:f>IF(OR(A465="",AQ465&lt;'Настройки'!$B$12,AX465&lt;=0,AND('Настройки'!$B$10="Блокировать",COUNTIF(F465:INDEX(F465:AO465,1,'Настройки'!$B$3),"&lt;0")&gt;0)),"",AY465/ABS(AX465))</x:f>
      </x:c>
      <x:c r="BA465" s="49" t="str">
        <x:f>IF(A465="","",IF(AND('Настройки'!$B$10="Блокировать",COUNTIF(F465:INDEX(F465:AO465,1,'Настройки'!$B$3),"&lt;0")&gt;0),"Не определён",IF(AQ465&lt;'Настройки'!$B$12,"Не определён",IF(AX465=0,"Нет спроса",IF(AX465&lt;0,"Не определён",IF(AZ465&lt;='Настройки'!$B$7,"X",IF(AZ465&lt;='Настройки'!$B$8,"Y","Z")))))))</x:f>
      </x:c>
      <x:c r="BB465" s="49" t="str">
        <x:f>IF(OR(A465="",LEN(AW465)&lt;&gt;1,LEN(BA465)&lt;&gt;1),"",AW465&amp;BA465)</x:f>
      </x:c>
      <x:c r="BC465" s="61" t="str">
        <x:f>IF(OR(A465="",AQ465=0),"",(COUNT(BI465:INDEX(BI465:CR465,1,'Настройки'!$B$3))-COUNT(CS465:INDEX(CS465:EB465,1,'Настройки'!$B$3)))/AQ465)</x:f>
      </x:c>
      <x:c r="BD465" s="64" t="str">
        <x:f>IF(OR(A465="",COUNT(CS465:INDEX(CS465:EB465,1,'Настройки'!$B$3))=0),"",AQ465/COUNT(CS465:INDEX(CS465:EB465,1,'Настройки'!$B$3)))</x:f>
      </x:c>
      <x:c r="BE465" s="64" t="str">
        <x:f>IF(OR(A465="",COUNT(CS465:INDEX(CS465:EB465,1,'Настройки'!$B$3))=0),"",IF(AVERAGE(CS465:INDEX(CS465:EB465,1,'Настройки'!$B$3))=0,"",(STDEVP(CS465:INDEX(CS465:EB465,1,'Настройки'!$B$3))/ABS(AVERAGE(CS465:INDEX(CS465:EB465,1,'Настройки'!$B$3))))^2))</x:f>
      </x:c>
      <x:c r="BF465" s="49" t="str">
        <x:f>IF(A465="","",IF(AQ465&lt;3,"Недостаточно",IF(AQ465&lt;6,"Предварительный","Обычный")))</x:f>
      </x:c>
      <x:c r="BG465" s="49" t="str">
        <x:f>IF(A465="","",IF(COUNTIF(F465:INDEX(F465:AO465,1,'Настройки'!$B$3),"&lt;0")&gt;0,IF('Настройки'!$B$10="Блокировать","Отрицательный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"),"")&amp;IF(AQ465&lt;3,"Недостаточно истории. ",IF(AQ465&lt;6,"Предварительная классификация. ",""))&amp;IF(AX465=0,"Нет спроса за горизонт. ","")&amp;IF(AZ465&gt;'Настройки'!$B$11,"Экстремальная вариативность. ",""))</x:f>
      </x:c>
      <x:c r="BH465" s="49" t="str">
        <x:f>IF(A465="","",IFERROR(VLOOKUP(BB465,'Настройки'!$D$3:$E$11,2,FALSE),"Сначала проверьте исходные данные и историю спроса.")&amp;" Уточните срок поставки, MOQ и критичность.")</x:f>
      </x:c>
      <x:c r="BI465" s="50" t="str">
        <x:f>IF(1&gt;'Настройки'!$B$3,"",IF(ISBLANK(F465),IF('Настройки'!$B$9="Нулевой спрос",0,""),IF(F465&lt;0,IF('Настройки'!$B$10="Исключить","",IF('Настройки'!$B$10="Абсолютные значения",ABS(F465),F465)),F465)))</x:f>
      </x:c>
      <x:c r="BJ465" s="50" t="str">
        <x:f>IF(2&gt;'Настройки'!$B$3,"",IF(ISBLANK(G465),IF('Настройки'!$B$9="Нулевой спрос",0,""),IF(G465&lt;0,IF('Настройки'!$B$10="Исключить","",IF('Настройки'!$B$10="Абсолютные значения",ABS(G465),G465)),G465)))</x:f>
      </x:c>
      <x:c r="BK465" s="50" t="str">
        <x:f>IF(3&gt;'Настройки'!$B$3,"",IF(ISBLANK(H465),IF('Настройки'!$B$9="Нулевой спрос",0,""),IF(H465&lt;0,IF('Настройки'!$B$10="Исключить","",IF('Настройки'!$B$10="Абсолютные значения",ABS(H465),H465)),H465)))</x:f>
      </x:c>
      <x:c r="BL465" s="50" t="str">
        <x:f>IF(4&gt;'Настройки'!$B$3,"",IF(ISBLANK(I465),IF('Настройки'!$B$9="Нулевой спрос",0,""),IF(I465&lt;0,IF('Настройки'!$B$10="Исключить","",IF('Настройки'!$B$10="Абсолютные значения",ABS(I465),I465)),I465)))</x:f>
      </x:c>
      <x:c r="BM465" s="50" t="str">
        <x:f>IF(5&gt;'Настройки'!$B$3,"",IF(ISBLANK(J465),IF('Настройки'!$B$9="Нулевой спрос",0,""),IF(J465&lt;0,IF('Настройки'!$B$10="Исключить","",IF('Настройки'!$B$10="Абсолютные значения",ABS(J465),J465)),J465)))</x:f>
      </x:c>
      <x:c r="BN465" s="50" t="str">
        <x:f>IF(6&gt;'Настройки'!$B$3,"",IF(ISBLANK(K465),IF('Настройки'!$B$9="Нулевой спрос",0,""),IF(K465&lt;0,IF('Настройки'!$B$10="Исключить","",IF('Настройки'!$B$10="Абсолютные значения",ABS(K465),K465)),K465)))</x:f>
      </x:c>
      <x:c r="BO465" s="50" t="str">
        <x:f>IF(7&gt;'Настройки'!$B$3,"",IF(ISBLANK(L465),IF('Настройки'!$B$9="Нулевой спрос",0,""),IF(L465&lt;0,IF('Настройки'!$B$10="Исключить","",IF('Настройки'!$B$10="Абсолютные значения",ABS(L465),L465)),L465)))</x:f>
      </x:c>
      <x:c r="BP465" s="50" t="str">
        <x:f>IF(8&gt;'Настройки'!$B$3,"",IF(ISBLANK(M465),IF('Настройки'!$B$9="Нулевой спрос",0,""),IF(M465&lt;0,IF('Настройки'!$B$10="Исключить","",IF('Настройки'!$B$10="Абсолютные значения",ABS(M465),M465)),M465)))</x:f>
      </x:c>
      <x:c r="BQ465" s="50" t="str">
        <x:f>IF(9&gt;'Настройки'!$B$3,"",IF(ISBLANK(N465),IF('Настройки'!$B$9="Нулевой спрос",0,""),IF(N465&lt;0,IF('Настройки'!$B$10="Исключить","",IF('Настройки'!$B$10="Абсолютные значения",ABS(N465),N465)),N465)))</x:f>
      </x:c>
      <x:c r="BR465" s="50" t="str">
        <x:f>IF(10&gt;'Настройки'!$B$3,"",IF(ISBLANK(O465),IF('Настройки'!$B$9="Нулевой спрос",0,""),IF(O465&lt;0,IF('Настройки'!$B$10="Исключить","",IF('Настройки'!$B$10="Абсолютные значения",ABS(O465),O465)),O465)))</x:f>
      </x:c>
      <x:c r="BS465" s="50" t="str">
        <x:f>IF(11&gt;'Настройки'!$B$3,"",IF(ISBLANK(P465),IF('Настройки'!$B$9="Нулевой спрос",0,""),IF(P465&lt;0,IF('Настройки'!$B$10="Исключить","",IF('Настройки'!$B$10="Абсолютные значения",ABS(P465),P465)),P465)))</x:f>
      </x:c>
      <x:c r="BT465" s="50" t="str">
        <x:f>IF(12&gt;'Настройки'!$B$3,"",IF(ISBLANK(Q465),IF('Настройки'!$B$9="Нулевой спрос",0,""),IF(Q465&lt;0,IF('Настройки'!$B$10="Исключить","",IF('Настройки'!$B$10="Абсолютные значения",ABS(Q465),Q465)),Q465)))</x:f>
      </x:c>
      <x:c r="BU465" s="50" t="str">
        <x:f>IF(13&gt;'Настройки'!$B$3,"",IF(ISBLANK(R465),IF('Настройки'!$B$9="Нулевой спрос",0,""),IF(R465&lt;0,IF('Настройки'!$B$10="Исключить","",IF('Настройки'!$B$10="Абсолютные значения",ABS(R465),R465)),R465)))</x:f>
      </x:c>
      <x:c r="BV465" s="50" t="str">
        <x:f>IF(14&gt;'Настройки'!$B$3,"",IF(ISBLANK(S465),IF('Настройки'!$B$9="Нулевой спрос",0,""),IF(S465&lt;0,IF('Настройки'!$B$10="Исключить","",IF('Настройки'!$B$10="Абсолютные значения",ABS(S465),S465)),S465)))</x:f>
      </x:c>
      <x:c r="BW465" s="50" t="str">
        <x:f>IF(15&gt;'Настройки'!$B$3,"",IF(ISBLANK(T465),IF('Настройки'!$B$9="Нулевой спрос",0,""),IF(T465&lt;0,IF('Настройки'!$B$10="Исключить","",IF('Настройки'!$B$10="Абсолютные значения",ABS(T465),T465)),T465)))</x:f>
      </x:c>
      <x:c r="BX465" s="50" t="str">
        <x:f>IF(16&gt;'Настройки'!$B$3,"",IF(ISBLANK(U465),IF('Настройки'!$B$9="Нулевой спрос",0,""),IF(U465&lt;0,IF('Настройки'!$B$10="Исключить","",IF('Настройки'!$B$10="Абсолютные значения",ABS(U465),U465)),U465)))</x:f>
      </x:c>
      <x:c r="BY465" s="50" t="str">
        <x:f>IF(17&gt;'Настройки'!$B$3,"",IF(ISBLANK(V465),IF('Настройки'!$B$9="Нулевой спрос",0,""),IF(V465&lt;0,IF('Настройки'!$B$10="Исключить","",IF('Настройки'!$B$10="Абсолютные значения",ABS(V465),V465)),V465)))</x:f>
      </x:c>
      <x:c r="BZ465" s="50" t="str">
        <x:f>IF(18&gt;'Настройки'!$B$3,"",IF(ISBLANK(W465),IF('Настройки'!$B$9="Нулевой спрос",0,""),IF(W465&lt;0,IF('Настройки'!$B$10="Исключить","",IF('Настройки'!$B$10="Абсолютные значения",ABS(W465),W465)),W465)))</x:f>
      </x:c>
      <x:c r="CA465" s="50" t="str">
        <x:f>IF(19&gt;'Настройки'!$B$3,"",IF(ISBLANK(X465),IF('Настройки'!$B$9="Нулевой спрос",0,""),IF(X465&lt;0,IF('Настройки'!$B$10="Исключить","",IF('Настройки'!$B$10="Абсолютные значения",ABS(X465),X465)),X465)))</x:f>
      </x:c>
      <x:c r="CB465" s="50" t="str">
        <x:f>IF(20&gt;'Настройки'!$B$3,"",IF(ISBLANK(Y465),IF('Настройки'!$B$9="Нулевой спрос",0,""),IF(Y465&lt;0,IF('Настройки'!$B$10="Исключить","",IF('Настройки'!$B$10="Абсолютные значения",ABS(Y465),Y465)),Y465)))</x:f>
      </x:c>
      <x:c r="CC465" s="50" t="str">
        <x:f>IF(21&gt;'Настройки'!$B$3,"",IF(ISBLANK(Z465),IF('Настройки'!$B$9="Нулевой спрос",0,""),IF(Z465&lt;0,IF('Настройки'!$B$10="Исключить","",IF('Настройки'!$B$10="Абсолютные значения",ABS(Z465),Z465)),Z465)))</x:f>
      </x:c>
      <x:c r="CD465" s="50" t="str">
        <x:f>IF(22&gt;'Настройки'!$B$3,"",IF(ISBLANK(AA465),IF('Настройки'!$B$9="Нулевой спрос",0,""),IF(AA465&lt;0,IF('Настройки'!$B$10="Исключить","",IF('Настройки'!$B$10="Абсолютные значения",ABS(AA465),AA465)),AA465)))</x:f>
      </x:c>
      <x:c r="CE465" s="50" t="str">
        <x:f>IF(23&gt;'Настройки'!$B$3,"",IF(ISBLANK(AB465),IF('Настройки'!$B$9="Нулевой спрос",0,""),IF(AB465&lt;0,IF('Настройки'!$B$10="Исключить","",IF('Настройки'!$B$10="Абсолютные значения",ABS(AB465),AB465)),AB465)))</x:f>
      </x:c>
      <x:c r="CF465" s="50" t="str">
        <x:f>IF(24&gt;'Настройки'!$B$3,"",IF(ISBLANK(AC465),IF('Настройки'!$B$9="Нулевой спрос",0,""),IF(AC465&lt;0,IF('Настройки'!$B$10="Исключить","",IF('Настройки'!$B$10="Абсолютные значения",ABS(AC465),AC465)),AC465)))</x:f>
      </x:c>
      <x:c r="CG465" s="50" t="str">
        <x:f>IF(25&gt;'Настройки'!$B$3,"",IF(ISBLANK(AD465),IF('Настройки'!$B$9="Нулевой спрос",0,""),IF(AD465&lt;0,IF('Настройки'!$B$10="Исключить","",IF('Настройки'!$B$10="Абсолютные значения",ABS(AD465),AD465)),AD465)))</x:f>
      </x:c>
      <x:c r="CH465" s="50" t="str">
        <x:f>IF(26&gt;'Настройки'!$B$3,"",IF(ISBLANK(AE465),IF('Настройки'!$B$9="Нулевой спрос",0,""),IF(AE465&lt;0,IF('Настройки'!$B$10="Исключить","",IF('Настройки'!$B$10="Абсолютные значения",ABS(AE465),AE465)),AE465)))</x:f>
      </x:c>
      <x:c r="CI465" s="50" t="str">
        <x:f>IF(27&gt;'Настройки'!$B$3,"",IF(ISBLANK(AF465),IF('Настройки'!$B$9="Нулевой спрос",0,""),IF(AF465&lt;0,IF('Настройки'!$B$10="Исключить","",IF('Настройки'!$B$10="Абсолютные значения",ABS(AF465),AF465)),AF465)))</x:f>
      </x:c>
      <x:c r="CJ465" s="50" t="str">
        <x:f>IF(28&gt;'Настройки'!$B$3,"",IF(ISBLANK(AG465),IF('Настройки'!$B$9="Нулевой спрос",0,""),IF(AG465&lt;0,IF('Настройки'!$B$10="Исключить","",IF('Настройки'!$B$10="Абсолютные значения",ABS(AG465),AG465)),AG465)))</x:f>
      </x:c>
      <x:c r="CK465" s="50" t="str">
        <x:f>IF(29&gt;'Настройки'!$B$3,"",IF(ISBLANK(AH465),IF('Настройки'!$B$9="Нулевой спрос",0,""),IF(AH465&lt;0,IF('Настройки'!$B$10="Исключить","",IF('Настройки'!$B$10="Абсолютные значения",ABS(AH465),AH465)),AH465)))</x:f>
      </x:c>
      <x:c r="CL465" s="50" t="str">
        <x:f>IF(30&gt;'Настройки'!$B$3,"",IF(ISBLANK(AI465),IF('Настройки'!$B$9="Нулевой спрос",0,""),IF(AI465&lt;0,IF('Настройки'!$B$10="Исключить","",IF('Настройки'!$B$10="Абсолютные значения",ABS(AI465),AI465)),AI465)))</x:f>
      </x:c>
      <x:c r="CM465" s="50" t="str">
        <x:f>IF(31&gt;'Настройки'!$B$3,"",IF(ISBLANK(AJ465),IF('Настройки'!$B$9="Нулевой спрос",0,""),IF(AJ465&lt;0,IF('Настройки'!$B$10="Исключить","",IF('Настройки'!$B$10="Абсолютные значения",ABS(AJ465),AJ465)),AJ465)))</x:f>
      </x:c>
      <x:c r="CN465" s="50" t="str">
        <x:f>IF(32&gt;'Настройки'!$B$3,"",IF(ISBLANK(AK465),IF('Настройки'!$B$9="Нулевой спрос",0,""),IF(AK465&lt;0,IF('Настройки'!$B$10="Исключить","",IF('Настройки'!$B$10="Абсолютные значения",ABS(AK465),AK465)),AK465)))</x:f>
      </x:c>
      <x:c r="CO465" s="50" t="str">
        <x:f>IF(33&gt;'Настройки'!$B$3,"",IF(ISBLANK(AL465),IF('Настройки'!$B$9="Нулевой спрос",0,""),IF(AL465&lt;0,IF('Настройки'!$B$10="Исключить","",IF('Настройки'!$B$10="Абсолютные значения",ABS(AL465),AL465)),AL465)))</x:f>
      </x:c>
      <x:c r="CP465" s="50" t="str">
        <x:f>IF(34&gt;'Настройки'!$B$3,"",IF(ISBLANK(AM465),IF('Настройки'!$B$9="Нулевой спрос",0,""),IF(AM465&lt;0,IF('Настройки'!$B$10="Исключить","",IF('Настройки'!$B$10="Абсолютные значения",ABS(AM465),AM465)),AM465)))</x:f>
      </x:c>
      <x:c r="CQ465" s="50" t="str">
        <x:f>IF(35&gt;'Настройки'!$B$3,"",IF(ISBLANK(AN465),IF('Настройки'!$B$9="Нулевой спрос",0,""),IF(AN465&lt;0,IF('Настройки'!$B$10="Исключить","",IF('Настройки'!$B$10="Абсолютные значения",ABS(AN465),AN465)),AN465)))</x:f>
      </x:c>
      <x:c r="CR465" s="50" t="str">
        <x:f>IF(36&gt;'Настройки'!$B$3,"",IF(ISBLANK(AO465),IF('Настройки'!$B$9="Нулевой спрос",0,""),IF(AO465&lt;0,IF('Настройки'!$B$10="Исключить","",IF('Настройки'!$B$10="Абсолютные значения",ABS(AO465),AO465)),AO465)))</x:f>
      </x:c>
      <x:c r="CS465" s="50" t="str">
        <x:f>IF(OR(1&gt;'Настройки'!$B$3,ISBLANK(BI465),BI465=0),"",BI465)</x:f>
      </x:c>
      <x:c r="CT465" s="50" t="str">
        <x:f>IF(OR(2&gt;'Настройки'!$B$3,ISBLANK(BJ465),BJ465=0),"",BJ465)</x:f>
      </x:c>
      <x:c r="CU465" s="50" t="str">
        <x:f>IF(OR(3&gt;'Настройки'!$B$3,ISBLANK(BK465),BK465=0),"",BK465)</x:f>
      </x:c>
      <x:c r="CV465" s="50" t="str">
        <x:f>IF(OR(4&gt;'Настройки'!$B$3,ISBLANK(BL465),BL465=0),"",BL465)</x:f>
      </x:c>
      <x:c r="CW465" s="50" t="str">
        <x:f>IF(OR(5&gt;'Настройки'!$B$3,ISBLANK(BM465),BM465=0),"",BM465)</x:f>
      </x:c>
      <x:c r="CX465" s="50" t="str">
        <x:f>IF(OR(6&gt;'Настройки'!$B$3,ISBLANK(BN465),BN465=0),"",BN465)</x:f>
      </x:c>
      <x:c r="CY465" s="50" t="str">
        <x:f>IF(OR(7&gt;'Настройки'!$B$3,ISBLANK(BO465),BO465=0),"",BO465)</x:f>
      </x:c>
      <x:c r="CZ465" s="50" t="str">
        <x:f>IF(OR(8&gt;'Настройки'!$B$3,ISBLANK(BP465),BP465=0),"",BP465)</x:f>
      </x:c>
      <x:c r="DA465" s="50" t="str">
        <x:f>IF(OR(9&gt;'Настройки'!$B$3,ISBLANK(BQ465),BQ465=0),"",BQ465)</x:f>
      </x:c>
      <x:c r="DB465" s="50" t="str">
        <x:f>IF(OR(10&gt;'Настройки'!$B$3,ISBLANK(BR465),BR465=0),"",BR465)</x:f>
      </x:c>
      <x:c r="DC465" s="50" t="str">
        <x:f>IF(OR(11&gt;'Настройки'!$B$3,ISBLANK(BS465),BS465=0),"",BS465)</x:f>
      </x:c>
      <x:c r="DD465" s="50" t="str">
        <x:f>IF(OR(12&gt;'Настройки'!$B$3,ISBLANK(BT465),BT465=0),"",BT465)</x:f>
      </x:c>
      <x:c r="DE465" s="50" t="str">
        <x:f>IF(OR(13&gt;'Настройки'!$B$3,ISBLANK(BU465),BU465=0),"",BU465)</x:f>
      </x:c>
      <x:c r="DF465" s="50" t="str">
        <x:f>IF(OR(14&gt;'Настройки'!$B$3,ISBLANK(BV465),BV465=0),"",BV465)</x:f>
      </x:c>
      <x:c r="DG465" s="50" t="str">
        <x:f>IF(OR(15&gt;'Настройки'!$B$3,ISBLANK(BW465),BW465=0),"",BW465)</x:f>
      </x:c>
      <x:c r="DH465" s="50" t="str">
        <x:f>IF(OR(16&gt;'Настройки'!$B$3,ISBLANK(BX465),BX465=0),"",BX465)</x:f>
      </x:c>
      <x:c r="DI465" s="50" t="str">
        <x:f>IF(OR(17&gt;'Настройки'!$B$3,ISBLANK(BY465),BY465=0),"",BY465)</x:f>
      </x:c>
      <x:c r="DJ465" s="50" t="str">
        <x:f>IF(OR(18&gt;'Настройки'!$B$3,ISBLANK(BZ465),BZ465=0),"",BZ465)</x:f>
      </x:c>
      <x:c r="DK465" s="50" t="str">
        <x:f>IF(OR(19&gt;'Настройки'!$B$3,ISBLANK(CA465),CA465=0),"",CA465)</x:f>
      </x:c>
      <x:c r="DL465" s="50" t="str">
        <x:f>IF(OR(20&gt;'Настройки'!$B$3,ISBLANK(CB465),CB465=0),"",CB465)</x:f>
      </x:c>
      <x:c r="DM465" s="50" t="str">
        <x:f>IF(OR(21&gt;'Настройки'!$B$3,ISBLANK(CC465),CC465=0),"",CC465)</x:f>
      </x:c>
      <x:c r="DN465" s="50" t="str">
        <x:f>IF(OR(22&gt;'Настройки'!$B$3,ISBLANK(CD465),CD465=0),"",CD465)</x:f>
      </x:c>
      <x:c r="DO465" s="50" t="str">
        <x:f>IF(OR(23&gt;'Настройки'!$B$3,ISBLANK(CE465),CE465=0),"",CE465)</x:f>
      </x:c>
      <x:c r="DP465" s="50" t="str">
        <x:f>IF(OR(24&gt;'Настройки'!$B$3,ISBLANK(CF465),CF465=0),"",CF465)</x:f>
      </x:c>
      <x:c r="DQ465" s="50" t="str">
        <x:f>IF(OR(25&gt;'Настройки'!$B$3,ISBLANK(CG465),CG465=0),"",CG465)</x:f>
      </x:c>
      <x:c r="DR465" s="50" t="str">
        <x:f>IF(OR(26&gt;'Настройки'!$B$3,ISBLANK(CH465),CH465=0),"",CH465)</x:f>
      </x:c>
      <x:c r="DS465" s="50" t="str">
        <x:f>IF(OR(27&gt;'Настройки'!$B$3,ISBLANK(CI465),CI465=0),"",CI465)</x:f>
      </x:c>
      <x:c r="DT465" s="50" t="str">
        <x:f>IF(OR(28&gt;'Настройки'!$B$3,ISBLANK(CJ465),CJ465=0),"",CJ465)</x:f>
      </x:c>
      <x:c r="DU465" s="50" t="str">
        <x:f>IF(OR(29&gt;'Настройки'!$B$3,ISBLANK(CK465),CK465=0),"",CK465)</x:f>
      </x:c>
      <x:c r="DV465" s="50" t="str">
        <x:f>IF(OR(30&gt;'Настройки'!$B$3,ISBLANK(CL465),CL465=0),"",CL465)</x:f>
      </x:c>
      <x:c r="DW465" s="50" t="str">
        <x:f>IF(OR(31&gt;'Настройки'!$B$3,ISBLANK(CM465),CM465=0),"",CM465)</x:f>
      </x:c>
      <x:c r="DX465" s="50" t="str">
        <x:f>IF(OR(32&gt;'Настройки'!$B$3,ISBLANK(CN465),CN465=0),"",CN465)</x:f>
      </x:c>
      <x:c r="DY465" s="50" t="str">
        <x:f>IF(OR(33&gt;'Настройки'!$B$3,ISBLANK(CO465),CO465=0),"",CO465)</x:f>
      </x:c>
      <x:c r="DZ465" s="50" t="str">
        <x:f>IF(OR(34&gt;'Настройки'!$B$3,ISBLANK(CP465),CP465=0),"",CP465)</x:f>
      </x:c>
      <x:c r="EA465" s="50" t="str">
        <x:f>IF(OR(35&gt;'Настройки'!$B$3,ISBLANK(CQ465),CQ465=0),"",CQ465)</x:f>
      </x:c>
      <x:c r="EB465" s="50" t="str">
        <x:f>IF(OR(36&gt;'Настройки'!$B$3,ISBLANK(CR465),CR465=0),"",CR465)</x:f>
      </x:c>
      <x:c r="EC465" s="50" t="str">
        <x:f>IF(A465="","",IF(OR(BB465="AZ",BB465="BZ"),10000+ROW(),IF(AZ465&gt;'Настройки'!$B$11,20000+ROW(),IF(BF465&lt;&gt;"Обычный",30000+ROW(),IF(AX465&lt;=0,40000+ROW(),"")))))</x:f>
      </x:c>
      <x:c r="ED465" s="50" t="str">
        <x:f>IF(EC465="","",COUNTIFS($EC$2:$EC$1001,"&gt;0",$EC$2:$EC$1001,"&lt;"&amp;EC465)+1)</x:f>
      </x:c>
    </x:row>
    <x:row r="466">
      <x:c r="A466" s="115"/>
      <x:c r="B466" s="115"/>
      <x:c r="C466" s="115"/>
      <x:c r="D466" s="118"/>
      <x:c r="E466" s="118"/>
      <x:c r="F466" s="118"/>
      <x:c r="G466" s="118"/>
      <x:c r="H466" s="118"/>
      <x:c r="I466" s="118"/>
      <x:c r="J466" s="118"/>
      <x:c r="K466" s="118"/>
      <x:c r="L466" s="118"/>
      <x:c r="M466" s="118"/>
      <x:c r="N466" s="118"/>
      <x:c r="O466" s="118"/>
      <x:c r="P466" s="118"/>
      <x:c r="Q466" s="118"/>
      <x:c r="R466" s="118"/>
      <x:c r="S466" s="118"/>
      <x:c r="T466" s="118"/>
      <x:c r="U466" s="118"/>
      <x:c r="V466" s="118"/>
      <x:c r="W466" s="118"/>
      <x:c r="X466" s="118"/>
      <x:c r="Y466" s="118"/>
      <x:c r="Z466" s="118"/>
      <x:c r="AA466" s="118"/>
      <x:c r="AB466" s="118"/>
      <x:c r="AC466" s="118"/>
      <x:c r="AD466" s="118"/>
      <x:c r="AE466" s="118"/>
      <x:c r="AF466" s="118"/>
      <x:c r="AG466" s="118"/>
      <x:c r="AH466" s="118"/>
      <x:c r="AI466" s="118"/>
      <x:c r="AJ466" s="118"/>
      <x:c r="AK466" s="118"/>
      <x:c r="AL466" s="118"/>
      <x:c r="AM466" s="118"/>
      <x:c r="AN466" s="118"/>
      <x:c r="AO466" s="118"/>
      <x:c r="AP466" s="115"/>
      <x:c r="AQ466" s="49" t="str">
        <x:f>IF(A466="","",COUNT(BI466:INDEX(BI466:CR466,1,'Настройки'!$B$3)))</x:f>
      </x:c>
      <x:c r="AR466" s="49" t="str">
        <x:f>IF(A466="","",SUM(BI466:INDEX(BI466:CR466,1,'Настройки'!$B$3)))</x:f>
      </x:c>
      <x:c r="AS466" s="58" t="str">
        <x:f>IF(A466="","",IF('Настройки'!$B$4="Стоимость потребления",AR466*D466,IF('Настройки'!$B$4="Количество",AR466,E466)))</x:f>
      </x:c>
      <x:c r="AT466" s="61" t="str">
        <x:f>IF(OR(A466="",AS466&lt;0,SUM($AS$2:$AS$1001)&lt;=0),"",AS466/SUM($AS$2:$AS$1001))</x:f>
      </x:c>
      <x:c r="AU466" s="61" t="str">
        <x:f>IF(OR(A466="",AS466&lt;0,SUM($AS$2:$AS$1001)&lt;=0),"",SUMIFS($AS$2:$AS$1001,$AS$2:$AS$1001,"&gt;"&amp;AS466)/SUM($AS$2:$AS$1001))</x:f>
      </x:c>
      <x:c r="AV466" s="61" t="str">
        <x:f>IF(OR(A466="",AS466&lt;0,SUM($AS$2:$AS$1001)&lt;=0),"",SUMIFS($AS$2:$AS$1001,$AS$2:$AS$1001,"&gt;="&amp;AS466)/SUM($AS$2:$AS$1001))</x:f>
      </x:c>
      <x:c r="AW466" s="49" t="str">
        <x:f>IF(A466="","",IF(SUM($AS$2:$AS$1001)&lt;=0,"Не определён",IF(AS466&lt;0,"Исключение",IF(AU466&lt;'Настройки'!$B$5,"A",IF(AU466&lt;'Настройки'!$B$6,"B","C")))))</x:f>
      </x:c>
      <x:c r="AX466" s="58" t="str">
        <x:f>IF(A466="","",IF(AQ466=0,"",AVERAGE(BI466:INDEX(BI466:CR466,1,'Настройки'!$B$3))))</x:f>
      </x:c>
      <x:c r="AY466" s="58" t="str">
        <x:f>IF(OR(A466="",AQ466=0),"",STDEVP(BI466:INDEX(BI466:CR466,1,'Настройки'!$B$3)))</x:f>
      </x:c>
      <x:c r="AZ466" s="61" t="str">
        <x:f>IF(OR(A466="",AQ466&lt;'Настройки'!$B$12,AX466&lt;=0,AND('Настройки'!$B$10="Блокировать",COUNTIF(F466:INDEX(F466:AO466,1,'Настройки'!$B$3),"&lt;0")&gt;0)),"",AY466/ABS(AX466))</x:f>
      </x:c>
      <x:c r="BA466" s="49" t="str">
        <x:f>IF(A466="","",IF(AND('Настройки'!$B$10="Блокировать",COUNTIF(F466:INDEX(F466:AO466,1,'Настройки'!$B$3),"&lt;0")&gt;0),"Не определён",IF(AQ466&lt;'Настройки'!$B$12,"Не определён",IF(AX466=0,"Нет спроса",IF(AX466&lt;0,"Не определён",IF(AZ466&lt;='Настройки'!$B$7,"X",IF(AZ466&lt;='Настройки'!$B$8,"Y","Z")))))))</x:f>
      </x:c>
      <x:c r="BB466" s="49" t="str">
        <x:f>IF(OR(A466="",LEN(AW466)&lt;&gt;1,LEN(BA466)&lt;&gt;1),"",AW466&amp;BA466)</x:f>
      </x:c>
      <x:c r="BC466" s="61" t="str">
        <x:f>IF(OR(A466="",AQ466=0),"",(COUNT(BI466:INDEX(BI466:CR466,1,'Настройки'!$B$3))-COUNT(CS466:INDEX(CS466:EB466,1,'Настройки'!$B$3)))/AQ466)</x:f>
      </x:c>
      <x:c r="BD466" s="64" t="str">
        <x:f>IF(OR(A466="",COUNT(CS466:INDEX(CS466:EB466,1,'Настройки'!$B$3))=0),"",AQ466/COUNT(CS466:INDEX(CS466:EB466,1,'Настройки'!$B$3)))</x:f>
      </x:c>
      <x:c r="BE466" s="64" t="str">
        <x:f>IF(OR(A466="",COUNT(CS466:INDEX(CS466:EB466,1,'Настройки'!$B$3))=0),"",IF(AVERAGE(CS466:INDEX(CS466:EB466,1,'Настройки'!$B$3))=0,"",(STDEVP(CS466:INDEX(CS466:EB466,1,'Настройки'!$B$3))/ABS(AVERAGE(CS466:INDEX(CS466:EB466,1,'Настройки'!$B$3))))^2))</x:f>
      </x:c>
      <x:c r="BF466" s="49" t="str">
        <x:f>IF(A466="","",IF(AQ466&lt;3,"Недостаточно",IF(AQ466&lt;6,"Предварительный","Обычный")))</x:f>
      </x:c>
      <x:c r="BG466" s="49" t="str">
        <x:f>IF(A466="","",IF(COUNTIF(F466:INDEX(F466:AO466,1,'Настройки'!$B$3),"&lt;0")&gt;0,IF('Настройки'!$B$10="Блокировать","Отрицательный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"),"")&amp;IF(AQ466&lt;3,"Недостаточно истории. ",IF(AQ466&lt;6,"Предварительная классификация. ",""))&amp;IF(AX466=0,"Нет спроса за горизонт. ","")&amp;IF(AZ466&gt;'Настройки'!$B$11,"Экстремальная вариативность. ",""))</x:f>
      </x:c>
      <x:c r="BH466" s="49" t="str">
        <x:f>IF(A466="","",IFERROR(VLOOKUP(BB466,'Настройки'!$D$3:$E$11,2,FALSE),"Сначала проверьте исходные данные и историю спроса.")&amp;" Уточните срок поставки, MOQ и критичность.")</x:f>
      </x:c>
      <x:c r="BI466" s="50" t="str">
        <x:f>IF(1&gt;'Настройки'!$B$3,"",IF(ISBLANK(F466),IF('Настройки'!$B$9="Нулевой спрос",0,""),IF(F466&lt;0,IF('Настройки'!$B$10="Исключить","",IF('Настройки'!$B$10="Абсолютные значения",ABS(F466),F466)),F466)))</x:f>
      </x:c>
      <x:c r="BJ466" s="50" t="str">
        <x:f>IF(2&gt;'Настройки'!$B$3,"",IF(ISBLANK(G466),IF('Настройки'!$B$9="Нулевой спрос",0,""),IF(G466&lt;0,IF('Настройки'!$B$10="Исключить","",IF('Настройки'!$B$10="Абсолютные значения",ABS(G466),G466)),G466)))</x:f>
      </x:c>
      <x:c r="BK466" s="50" t="str">
        <x:f>IF(3&gt;'Настройки'!$B$3,"",IF(ISBLANK(H466),IF('Настройки'!$B$9="Нулевой спрос",0,""),IF(H466&lt;0,IF('Настройки'!$B$10="Исключить","",IF('Настройки'!$B$10="Абсолютные значения",ABS(H466),H466)),H466)))</x:f>
      </x:c>
      <x:c r="BL466" s="50" t="str">
        <x:f>IF(4&gt;'Настройки'!$B$3,"",IF(ISBLANK(I466),IF('Настройки'!$B$9="Нулевой спрос",0,""),IF(I466&lt;0,IF('Настройки'!$B$10="Исключить","",IF('Настройки'!$B$10="Абсолютные значения",ABS(I466),I466)),I466)))</x:f>
      </x:c>
      <x:c r="BM466" s="50" t="str">
        <x:f>IF(5&gt;'Настройки'!$B$3,"",IF(ISBLANK(J466),IF('Настройки'!$B$9="Нулевой спрос",0,""),IF(J466&lt;0,IF('Настройки'!$B$10="Исключить","",IF('Настройки'!$B$10="Абсолютные значения",ABS(J466),J466)),J466)))</x:f>
      </x:c>
      <x:c r="BN466" s="50" t="str">
        <x:f>IF(6&gt;'Настройки'!$B$3,"",IF(ISBLANK(K466),IF('Настройки'!$B$9="Нулевой спрос",0,""),IF(K466&lt;0,IF('Настройки'!$B$10="Исключить","",IF('Настройки'!$B$10="Абсолютные значения",ABS(K466),K466)),K466)))</x:f>
      </x:c>
      <x:c r="BO466" s="50" t="str">
        <x:f>IF(7&gt;'Настройки'!$B$3,"",IF(ISBLANK(L466),IF('Настройки'!$B$9="Нулевой спрос",0,""),IF(L466&lt;0,IF('Настройки'!$B$10="Исключить","",IF('Настройки'!$B$10="Абсолютные значения",ABS(L466),L466)),L466)))</x:f>
      </x:c>
      <x:c r="BP466" s="50" t="str">
        <x:f>IF(8&gt;'Настройки'!$B$3,"",IF(ISBLANK(M466),IF('Настройки'!$B$9="Нулевой спрос",0,""),IF(M466&lt;0,IF('Настройки'!$B$10="Исключить","",IF('Настройки'!$B$10="Абсолютные значения",ABS(M466),M466)),M466)))</x:f>
      </x:c>
      <x:c r="BQ466" s="50" t="str">
        <x:f>IF(9&gt;'Настройки'!$B$3,"",IF(ISBLANK(N466),IF('Настройки'!$B$9="Нулевой спрос",0,""),IF(N466&lt;0,IF('Настройки'!$B$10="Исключить","",IF('Настройки'!$B$10="Абсолютные значения",ABS(N466),N466)),N466)))</x:f>
      </x:c>
      <x:c r="BR466" s="50" t="str">
        <x:f>IF(10&gt;'Настройки'!$B$3,"",IF(ISBLANK(O466),IF('Настройки'!$B$9="Нулевой спрос",0,""),IF(O466&lt;0,IF('Настройки'!$B$10="Исключить","",IF('Настройки'!$B$10="Абсолютные значения",ABS(O466),O466)),O466)))</x:f>
      </x:c>
      <x:c r="BS466" s="50" t="str">
        <x:f>IF(11&gt;'Настройки'!$B$3,"",IF(ISBLANK(P466),IF('Настройки'!$B$9="Нулевой спрос",0,""),IF(P466&lt;0,IF('Настройки'!$B$10="Исключить","",IF('Настройки'!$B$10="Абсолютные значения",ABS(P466),P466)),P466)))</x:f>
      </x:c>
      <x:c r="BT466" s="50" t="str">
        <x:f>IF(12&gt;'Настройки'!$B$3,"",IF(ISBLANK(Q466),IF('Настройки'!$B$9="Нулевой спрос",0,""),IF(Q466&lt;0,IF('Настройки'!$B$10="Исключить","",IF('Настройки'!$B$10="Абсолютные значения",ABS(Q466),Q466)),Q466)))</x:f>
      </x:c>
      <x:c r="BU466" s="50" t="str">
        <x:f>IF(13&gt;'Настройки'!$B$3,"",IF(ISBLANK(R466),IF('Настройки'!$B$9="Нулевой спрос",0,""),IF(R466&lt;0,IF('Настройки'!$B$10="Исключить","",IF('Настройки'!$B$10="Абсолютные значения",ABS(R466),R466)),R466)))</x:f>
      </x:c>
      <x:c r="BV466" s="50" t="str">
        <x:f>IF(14&gt;'Настройки'!$B$3,"",IF(ISBLANK(S466),IF('Настройки'!$B$9="Нулевой спрос",0,""),IF(S466&lt;0,IF('Настройки'!$B$10="Исключить","",IF('Настройки'!$B$10="Абсолютные значения",ABS(S466),S466)),S466)))</x:f>
      </x:c>
      <x:c r="BW466" s="50" t="str">
        <x:f>IF(15&gt;'Настройки'!$B$3,"",IF(ISBLANK(T466),IF('Настройки'!$B$9="Нулевой спрос",0,""),IF(T466&lt;0,IF('Настройки'!$B$10="Исключить","",IF('Настройки'!$B$10="Абсолютные значения",ABS(T466),T466)),T466)))</x:f>
      </x:c>
      <x:c r="BX466" s="50" t="str">
        <x:f>IF(16&gt;'Настройки'!$B$3,"",IF(ISBLANK(U466),IF('Настройки'!$B$9="Нулевой спрос",0,""),IF(U466&lt;0,IF('Настройки'!$B$10="Исключить","",IF('Настройки'!$B$10="Абсолютные значения",ABS(U466),U466)),U466)))</x:f>
      </x:c>
      <x:c r="BY466" s="50" t="str">
        <x:f>IF(17&gt;'Настройки'!$B$3,"",IF(ISBLANK(V466),IF('Настройки'!$B$9="Нулевой спрос",0,""),IF(V466&lt;0,IF('Настройки'!$B$10="Исключить","",IF('Настройки'!$B$10="Абсолютные значения",ABS(V466),V466)),V466)))</x:f>
      </x:c>
      <x:c r="BZ466" s="50" t="str">
        <x:f>IF(18&gt;'Настройки'!$B$3,"",IF(ISBLANK(W466),IF('Настройки'!$B$9="Нулевой спрос",0,""),IF(W466&lt;0,IF('Настройки'!$B$10="Исключить","",IF('Настройки'!$B$10="Абсолютные значения",ABS(W466),W466)),W466)))</x:f>
      </x:c>
      <x:c r="CA466" s="50" t="str">
        <x:f>IF(19&gt;'Настройки'!$B$3,"",IF(ISBLANK(X466),IF('Настройки'!$B$9="Нулевой спрос",0,""),IF(X466&lt;0,IF('Настройки'!$B$10="Исключить","",IF('Настройки'!$B$10="Абсолютные значения",ABS(X466),X466)),X466)))</x:f>
      </x:c>
      <x:c r="CB466" s="50" t="str">
        <x:f>IF(20&gt;'Настройки'!$B$3,"",IF(ISBLANK(Y466),IF('Настройки'!$B$9="Нулевой спрос",0,""),IF(Y466&lt;0,IF('Настройки'!$B$10="Исключить","",IF('Настройки'!$B$10="Абсолютные значения",ABS(Y466),Y466)),Y466)))</x:f>
      </x:c>
      <x:c r="CC466" s="50" t="str">
        <x:f>IF(21&gt;'Настройки'!$B$3,"",IF(ISBLANK(Z466),IF('Настройки'!$B$9="Нулевой спрос",0,""),IF(Z466&lt;0,IF('Настройки'!$B$10="Исключить","",IF('Настройки'!$B$10="Абсолютные значения",ABS(Z466),Z466)),Z466)))</x:f>
      </x:c>
      <x:c r="CD466" s="50" t="str">
        <x:f>IF(22&gt;'Настройки'!$B$3,"",IF(ISBLANK(AA466),IF('Настройки'!$B$9="Нулевой спрос",0,""),IF(AA466&lt;0,IF('Настройки'!$B$10="Исключить","",IF('Настройки'!$B$10="Абсолютные значения",ABS(AA466),AA466)),AA466)))</x:f>
      </x:c>
      <x:c r="CE466" s="50" t="str">
        <x:f>IF(23&gt;'Настройки'!$B$3,"",IF(ISBLANK(AB466),IF('Настройки'!$B$9="Нулевой спрос",0,""),IF(AB466&lt;0,IF('Настройки'!$B$10="Исключить","",IF('Настройки'!$B$10="Абсолютные значения",ABS(AB466),AB466)),AB466)))</x:f>
      </x:c>
      <x:c r="CF466" s="50" t="str">
        <x:f>IF(24&gt;'Настройки'!$B$3,"",IF(ISBLANK(AC466),IF('Настройки'!$B$9="Нулевой спрос",0,""),IF(AC466&lt;0,IF('Настройки'!$B$10="Исключить","",IF('Настройки'!$B$10="Абсолютные значения",ABS(AC466),AC466)),AC466)))</x:f>
      </x:c>
      <x:c r="CG466" s="50" t="str">
        <x:f>IF(25&gt;'Настройки'!$B$3,"",IF(ISBLANK(AD466),IF('Настройки'!$B$9="Нулевой спрос",0,""),IF(AD466&lt;0,IF('Настройки'!$B$10="Исключить","",IF('Настройки'!$B$10="Абсолютные значения",ABS(AD466),AD466)),AD466)))</x:f>
      </x:c>
      <x:c r="CH466" s="50" t="str">
        <x:f>IF(26&gt;'Настройки'!$B$3,"",IF(ISBLANK(AE466),IF('Настройки'!$B$9="Нулевой спрос",0,""),IF(AE466&lt;0,IF('Настройки'!$B$10="Исключить","",IF('Настройки'!$B$10="Абсолютные значения",ABS(AE466),AE466)),AE466)))</x:f>
      </x:c>
      <x:c r="CI466" s="50" t="str">
        <x:f>IF(27&gt;'Настройки'!$B$3,"",IF(ISBLANK(AF466),IF('Настройки'!$B$9="Нулевой спрос",0,""),IF(AF466&lt;0,IF('Настройки'!$B$10="Исключить","",IF('Настройки'!$B$10="Абсолютные значения",ABS(AF466),AF466)),AF466)))</x:f>
      </x:c>
      <x:c r="CJ466" s="50" t="str">
        <x:f>IF(28&gt;'Настройки'!$B$3,"",IF(ISBLANK(AG466),IF('Настройки'!$B$9="Нулевой спрос",0,""),IF(AG466&lt;0,IF('Настройки'!$B$10="Исключить","",IF('Настройки'!$B$10="Абсолютные значения",ABS(AG466),AG466)),AG466)))</x:f>
      </x:c>
      <x:c r="CK466" s="50" t="str">
        <x:f>IF(29&gt;'Настройки'!$B$3,"",IF(ISBLANK(AH466),IF('Настройки'!$B$9="Нулевой спрос",0,""),IF(AH466&lt;0,IF('Настройки'!$B$10="Исключить","",IF('Настройки'!$B$10="Абсолютные значения",ABS(AH466),AH466)),AH466)))</x:f>
      </x:c>
      <x:c r="CL466" s="50" t="str">
        <x:f>IF(30&gt;'Настройки'!$B$3,"",IF(ISBLANK(AI466),IF('Настройки'!$B$9="Нулевой спрос",0,""),IF(AI466&lt;0,IF('Настройки'!$B$10="Исключить","",IF('Настройки'!$B$10="Абсолютные значения",ABS(AI466),AI466)),AI466)))</x:f>
      </x:c>
      <x:c r="CM466" s="50" t="str">
        <x:f>IF(31&gt;'Настройки'!$B$3,"",IF(ISBLANK(AJ466),IF('Настройки'!$B$9="Нулевой спрос",0,""),IF(AJ466&lt;0,IF('Настройки'!$B$10="Исключить","",IF('Настройки'!$B$10="Абсолютные значения",ABS(AJ466),AJ466)),AJ466)))</x:f>
      </x:c>
      <x:c r="CN466" s="50" t="str">
        <x:f>IF(32&gt;'Настройки'!$B$3,"",IF(ISBLANK(AK466),IF('Настройки'!$B$9="Нулевой спрос",0,""),IF(AK466&lt;0,IF('Настройки'!$B$10="Исключить","",IF('Настройки'!$B$10="Абсолютные значения",ABS(AK466),AK466)),AK466)))</x:f>
      </x:c>
      <x:c r="CO466" s="50" t="str">
        <x:f>IF(33&gt;'Настройки'!$B$3,"",IF(ISBLANK(AL466),IF('Настройки'!$B$9="Нулевой спрос",0,""),IF(AL466&lt;0,IF('Настройки'!$B$10="Исключить","",IF('Настройки'!$B$10="Абсолютные значения",ABS(AL466),AL466)),AL466)))</x:f>
      </x:c>
      <x:c r="CP466" s="50" t="str">
        <x:f>IF(34&gt;'Настройки'!$B$3,"",IF(ISBLANK(AM466),IF('Настройки'!$B$9="Нулевой спрос",0,""),IF(AM466&lt;0,IF('Настройки'!$B$10="Исключить","",IF('Настройки'!$B$10="Абсолютные значения",ABS(AM466),AM466)),AM466)))</x:f>
      </x:c>
      <x:c r="CQ466" s="50" t="str">
        <x:f>IF(35&gt;'Настройки'!$B$3,"",IF(ISBLANK(AN466),IF('Настройки'!$B$9="Нулевой спрос",0,""),IF(AN466&lt;0,IF('Настройки'!$B$10="Исключить","",IF('Настройки'!$B$10="Абсолютные значения",ABS(AN466),AN466)),AN466)))</x:f>
      </x:c>
      <x:c r="CR466" s="50" t="str">
        <x:f>IF(36&gt;'Настройки'!$B$3,"",IF(ISBLANK(AO466),IF('Настройки'!$B$9="Нулевой спрос",0,""),IF(AO466&lt;0,IF('Настройки'!$B$10="Исключить","",IF('Настройки'!$B$10="Абсолютные значения",ABS(AO466),AO466)),AO466)))</x:f>
      </x:c>
      <x:c r="CS466" s="50" t="str">
        <x:f>IF(OR(1&gt;'Настройки'!$B$3,ISBLANK(BI466),BI466=0),"",BI466)</x:f>
      </x:c>
      <x:c r="CT466" s="50" t="str">
        <x:f>IF(OR(2&gt;'Настройки'!$B$3,ISBLANK(BJ466),BJ466=0),"",BJ466)</x:f>
      </x:c>
      <x:c r="CU466" s="50" t="str">
        <x:f>IF(OR(3&gt;'Настройки'!$B$3,ISBLANK(BK466),BK466=0),"",BK466)</x:f>
      </x:c>
      <x:c r="CV466" s="50" t="str">
        <x:f>IF(OR(4&gt;'Настройки'!$B$3,ISBLANK(BL466),BL466=0),"",BL466)</x:f>
      </x:c>
      <x:c r="CW466" s="50" t="str">
        <x:f>IF(OR(5&gt;'Настройки'!$B$3,ISBLANK(BM466),BM466=0),"",BM466)</x:f>
      </x:c>
      <x:c r="CX466" s="50" t="str">
        <x:f>IF(OR(6&gt;'Настройки'!$B$3,ISBLANK(BN466),BN466=0),"",BN466)</x:f>
      </x:c>
      <x:c r="CY466" s="50" t="str">
        <x:f>IF(OR(7&gt;'Настройки'!$B$3,ISBLANK(BO466),BO466=0),"",BO466)</x:f>
      </x:c>
      <x:c r="CZ466" s="50" t="str">
        <x:f>IF(OR(8&gt;'Настройки'!$B$3,ISBLANK(BP466),BP466=0),"",BP466)</x:f>
      </x:c>
      <x:c r="DA466" s="50" t="str">
        <x:f>IF(OR(9&gt;'Настройки'!$B$3,ISBLANK(BQ466),BQ466=0),"",BQ466)</x:f>
      </x:c>
      <x:c r="DB466" s="50" t="str">
        <x:f>IF(OR(10&gt;'Настройки'!$B$3,ISBLANK(BR466),BR466=0),"",BR466)</x:f>
      </x:c>
      <x:c r="DC466" s="50" t="str">
        <x:f>IF(OR(11&gt;'Настройки'!$B$3,ISBLANK(BS466),BS466=0),"",BS466)</x:f>
      </x:c>
      <x:c r="DD466" s="50" t="str">
        <x:f>IF(OR(12&gt;'Настройки'!$B$3,ISBLANK(BT466),BT466=0),"",BT466)</x:f>
      </x:c>
      <x:c r="DE466" s="50" t="str">
        <x:f>IF(OR(13&gt;'Настройки'!$B$3,ISBLANK(BU466),BU466=0),"",BU466)</x:f>
      </x:c>
      <x:c r="DF466" s="50" t="str">
        <x:f>IF(OR(14&gt;'Настройки'!$B$3,ISBLANK(BV466),BV466=0),"",BV466)</x:f>
      </x:c>
      <x:c r="DG466" s="50" t="str">
        <x:f>IF(OR(15&gt;'Настройки'!$B$3,ISBLANK(BW466),BW466=0),"",BW466)</x:f>
      </x:c>
      <x:c r="DH466" s="50" t="str">
        <x:f>IF(OR(16&gt;'Настройки'!$B$3,ISBLANK(BX466),BX466=0),"",BX466)</x:f>
      </x:c>
      <x:c r="DI466" s="50" t="str">
        <x:f>IF(OR(17&gt;'Настройки'!$B$3,ISBLANK(BY466),BY466=0),"",BY466)</x:f>
      </x:c>
      <x:c r="DJ466" s="50" t="str">
        <x:f>IF(OR(18&gt;'Настройки'!$B$3,ISBLANK(BZ466),BZ466=0),"",BZ466)</x:f>
      </x:c>
      <x:c r="DK466" s="50" t="str">
        <x:f>IF(OR(19&gt;'Настройки'!$B$3,ISBLANK(CA466),CA466=0),"",CA466)</x:f>
      </x:c>
      <x:c r="DL466" s="50" t="str">
        <x:f>IF(OR(20&gt;'Настройки'!$B$3,ISBLANK(CB466),CB466=0),"",CB466)</x:f>
      </x:c>
      <x:c r="DM466" s="50" t="str">
        <x:f>IF(OR(21&gt;'Настройки'!$B$3,ISBLANK(CC466),CC466=0),"",CC466)</x:f>
      </x:c>
      <x:c r="DN466" s="50" t="str">
        <x:f>IF(OR(22&gt;'Настройки'!$B$3,ISBLANK(CD466),CD466=0),"",CD466)</x:f>
      </x:c>
      <x:c r="DO466" s="50" t="str">
        <x:f>IF(OR(23&gt;'Настройки'!$B$3,ISBLANK(CE466),CE466=0),"",CE466)</x:f>
      </x:c>
      <x:c r="DP466" s="50" t="str">
        <x:f>IF(OR(24&gt;'Настройки'!$B$3,ISBLANK(CF466),CF466=0),"",CF466)</x:f>
      </x:c>
      <x:c r="DQ466" s="50" t="str">
        <x:f>IF(OR(25&gt;'Настройки'!$B$3,ISBLANK(CG466),CG466=0),"",CG466)</x:f>
      </x:c>
      <x:c r="DR466" s="50" t="str">
        <x:f>IF(OR(26&gt;'Настройки'!$B$3,ISBLANK(CH466),CH466=0),"",CH466)</x:f>
      </x:c>
      <x:c r="DS466" s="50" t="str">
        <x:f>IF(OR(27&gt;'Настройки'!$B$3,ISBLANK(CI466),CI466=0),"",CI466)</x:f>
      </x:c>
      <x:c r="DT466" s="50" t="str">
        <x:f>IF(OR(28&gt;'Настройки'!$B$3,ISBLANK(CJ466),CJ466=0),"",CJ466)</x:f>
      </x:c>
      <x:c r="DU466" s="50" t="str">
        <x:f>IF(OR(29&gt;'Настройки'!$B$3,ISBLANK(CK466),CK466=0),"",CK466)</x:f>
      </x:c>
      <x:c r="DV466" s="50" t="str">
        <x:f>IF(OR(30&gt;'Настройки'!$B$3,ISBLANK(CL466),CL466=0),"",CL466)</x:f>
      </x:c>
      <x:c r="DW466" s="50" t="str">
        <x:f>IF(OR(31&gt;'Настройки'!$B$3,ISBLANK(CM466),CM466=0),"",CM466)</x:f>
      </x:c>
      <x:c r="DX466" s="50" t="str">
        <x:f>IF(OR(32&gt;'Настройки'!$B$3,ISBLANK(CN466),CN466=0),"",CN466)</x:f>
      </x:c>
      <x:c r="DY466" s="50" t="str">
        <x:f>IF(OR(33&gt;'Настройки'!$B$3,ISBLANK(CO466),CO466=0),"",CO466)</x:f>
      </x:c>
      <x:c r="DZ466" s="50" t="str">
        <x:f>IF(OR(34&gt;'Настройки'!$B$3,ISBLANK(CP466),CP466=0),"",CP466)</x:f>
      </x:c>
      <x:c r="EA466" s="50" t="str">
        <x:f>IF(OR(35&gt;'Настройки'!$B$3,ISBLANK(CQ466),CQ466=0),"",CQ466)</x:f>
      </x:c>
      <x:c r="EB466" s="50" t="str">
        <x:f>IF(OR(36&gt;'Настройки'!$B$3,ISBLANK(CR466),CR466=0),"",CR466)</x:f>
      </x:c>
      <x:c r="EC466" s="50" t="str">
        <x:f>IF(A466="","",IF(OR(BB466="AZ",BB466="BZ"),10000+ROW(),IF(AZ466&gt;'Настройки'!$B$11,20000+ROW(),IF(BF466&lt;&gt;"Обычный",30000+ROW(),IF(AX466&lt;=0,40000+ROW(),"")))))</x:f>
      </x:c>
      <x:c r="ED466" s="50" t="str">
        <x:f>IF(EC466="","",COUNTIFS($EC$2:$EC$1001,"&gt;0",$EC$2:$EC$1001,"&lt;"&amp;EC466)+1)</x:f>
      </x:c>
    </x:row>
    <x:row r="467">
      <x:c r="A467" s="115"/>
      <x:c r="B467" s="115"/>
      <x:c r="C467" s="115"/>
      <x:c r="D467" s="118"/>
      <x:c r="E467" s="118"/>
      <x:c r="F467" s="118"/>
      <x:c r="G467" s="118"/>
      <x:c r="H467" s="118"/>
      <x:c r="I467" s="118"/>
      <x:c r="J467" s="118"/>
      <x:c r="K467" s="118"/>
      <x:c r="L467" s="118"/>
      <x:c r="M467" s="118"/>
      <x:c r="N467" s="118"/>
      <x:c r="O467" s="118"/>
      <x:c r="P467" s="118"/>
      <x:c r="Q467" s="118"/>
      <x:c r="R467" s="118"/>
      <x:c r="S467" s="118"/>
      <x:c r="T467" s="118"/>
      <x:c r="U467" s="118"/>
      <x:c r="V467" s="118"/>
      <x:c r="W467" s="118"/>
      <x:c r="X467" s="118"/>
      <x:c r="Y467" s="118"/>
      <x:c r="Z467" s="118"/>
      <x:c r="AA467" s="118"/>
      <x:c r="AB467" s="118"/>
      <x:c r="AC467" s="118"/>
      <x:c r="AD467" s="118"/>
      <x:c r="AE467" s="118"/>
      <x:c r="AF467" s="118"/>
      <x:c r="AG467" s="118"/>
      <x:c r="AH467" s="118"/>
      <x:c r="AI467" s="118"/>
      <x:c r="AJ467" s="118"/>
      <x:c r="AK467" s="118"/>
      <x:c r="AL467" s="118"/>
      <x:c r="AM467" s="118"/>
      <x:c r="AN467" s="118"/>
      <x:c r="AO467" s="118"/>
      <x:c r="AP467" s="115"/>
      <x:c r="AQ467" s="49" t="str">
        <x:f>IF(A467="","",COUNT(BI467:INDEX(BI467:CR467,1,'Настройки'!$B$3)))</x:f>
      </x:c>
      <x:c r="AR467" s="49" t="str">
        <x:f>IF(A467="","",SUM(BI467:INDEX(BI467:CR467,1,'Настройки'!$B$3)))</x:f>
      </x:c>
      <x:c r="AS467" s="58" t="str">
        <x:f>IF(A467="","",IF('Настройки'!$B$4="Стоимость потребления",AR467*D467,IF('Настройки'!$B$4="Количество",AR467,E467)))</x:f>
      </x:c>
      <x:c r="AT467" s="61" t="str">
        <x:f>IF(OR(A467="",AS467&lt;0,SUM($AS$2:$AS$1001)&lt;=0),"",AS467/SUM($AS$2:$AS$1001))</x:f>
      </x:c>
      <x:c r="AU467" s="61" t="str">
        <x:f>IF(OR(A467="",AS467&lt;0,SUM($AS$2:$AS$1001)&lt;=0),"",SUMIFS($AS$2:$AS$1001,$AS$2:$AS$1001,"&gt;"&amp;AS467)/SUM($AS$2:$AS$1001))</x:f>
      </x:c>
      <x:c r="AV467" s="61" t="str">
        <x:f>IF(OR(A467="",AS467&lt;0,SUM($AS$2:$AS$1001)&lt;=0),"",SUMIFS($AS$2:$AS$1001,$AS$2:$AS$1001,"&gt;="&amp;AS467)/SUM($AS$2:$AS$1001))</x:f>
      </x:c>
      <x:c r="AW467" s="49" t="str">
        <x:f>IF(A467="","",IF(SUM($AS$2:$AS$1001)&lt;=0,"Не определён",IF(AS467&lt;0,"Исключение",IF(AU467&lt;'Настройки'!$B$5,"A",IF(AU467&lt;'Настройки'!$B$6,"B","C")))))</x:f>
      </x:c>
      <x:c r="AX467" s="58" t="str">
        <x:f>IF(A467="","",IF(AQ467=0,"",AVERAGE(BI467:INDEX(BI467:CR467,1,'Настройки'!$B$3))))</x:f>
      </x:c>
      <x:c r="AY467" s="58" t="str">
        <x:f>IF(OR(A467="",AQ467=0),"",STDEVP(BI467:INDEX(BI467:CR467,1,'Настройки'!$B$3)))</x:f>
      </x:c>
      <x:c r="AZ467" s="61" t="str">
        <x:f>IF(OR(A467="",AQ467&lt;'Настройки'!$B$12,AX467&lt;=0,AND('Настройки'!$B$10="Блокировать",COUNTIF(F467:INDEX(F467:AO467,1,'Настройки'!$B$3),"&lt;0")&gt;0)),"",AY467/ABS(AX467))</x:f>
      </x:c>
      <x:c r="BA467" s="49" t="str">
        <x:f>IF(A467="","",IF(AND('Настройки'!$B$10="Блокировать",COUNTIF(F467:INDEX(F467:AO467,1,'Настройки'!$B$3),"&lt;0")&gt;0),"Не определён",IF(AQ467&lt;'Настройки'!$B$12,"Не определён",IF(AX467=0,"Нет спроса",IF(AX467&lt;0,"Не определён",IF(AZ467&lt;='Настройки'!$B$7,"X",IF(AZ467&lt;='Настройки'!$B$8,"Y","Z")))))))</x:f>
      </x:c>
      <x:c r="BB467" s="49" t="str">
        <x:f>IF(OR(A467="",LEN(AW467)&lt;&gt;1,LEN(BA467)&lt;&gt;1),"",AW467&amp;BA467)</x:f>
      </x:c>
      <x:c r="BC467" s="61" t="str">
        <x:f>IF(OR(A467="",AQ467=0),"",(COUNT(BI467:INDEX(BI467:CR467,1,'Настройки'!$B$3))-COUNT(CS467:INDEX(CS467:EB467,1,'Настройки'!$B$3)))/AQ467)</x:f>
      </x:c>
      <x:c r="BD467" s="64" t="str">
        <x:f>IF(OR(A467="",COUNT(CS467:INDEX(CS467:EB467,1,'Настройки'!$B$3))=0),"",AQ467/COUNT(CS467:INDEX(CS467:EB467,1,'Настройки'!$B$3)))</x:f>
      </x:c>
      <x:c r="BE467" s="64" t="str">
        <x:f>IF(OR(A467="",COUNT(CS467:INDEX(CS467:EB467,1,'Настройки'!$B$3))=0),"",IF(AVERAGE(CS467:INDEX(CS467:EB467,1,'Настройки'!$B$3))=0,"",(STDEVP(CS467:INDEX(CS467:EB467,1,'Настройки'!$B$3))/ABS(AVERAGE(CS467:INDEX(CS467:EB467,1,'Настройки'!$B$3))))^2))</x:f>
      </x:c>
      <x:c r="BF467" s="49" t="str">
        <x:f>IF(A467="","",IF(AQ467&lt;3,"Недостаточно",IF(AQ467&lt;6,"Предварительный","Обычный")))</x:f>
      </x:c>
      <x:c r="BG467" s="49" t="str">
        <x:f>IF(A467="","",IF(COUNTIF(F467:INDEX(F467:AO467,1,'Настройки'!$B$3),"&lt;0")&gt;0,IF('Настройки'!$B$10="Блокировать","Отрицательный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"),"")&amp;IF(AQ467&lt;3,"Недостаточно истории. ",IF(AQ467&lt;6,"Предварительная классификация. ",""))&amp;IF(AX467=0,"Нет спроса за горизонт. ","")&amp;IF(AZ467&gt;'Настройки'!$B$11,"Экстремальная вариативность. ",""))</x:f>
      </x:c>
      <x:c r="BH467" s="49" t="str">
        <x:f>IF(A467="","",IFERROR(VLOOKUP(BB467,'Настройки'!$D$3:$E$11,2,FALSE),"Сначала проверьте исходные данные и историю спроса.")&amp;" Уточните срок поставки, MOQ и критичность.")</x:f>
      </x:c>
      <x:c r="BI467" s="50" t="str">
        <x:f>IF(1&gt;'Настройки'!$B$3,"",IF(ISBLANK(F467),IF('Настройки'!$B$9="Нулевой спрос",0,""),IF(F467&lt;0,IF('Настройки'!$B$10="Исключить","",IF('Настройки'!$B$10="Абсолютные значения",ABS(F467),F467)),F467)))</x:f>
      </x:c>
      <x:c r="BJ467" s="50" t="str">
        <x:f>IF(2&gt;'Настройки'!$B$3,"",IF(ISBLANK(G467),IF('Настройки'!$B$9="Нулевой спрос",0,""),IF(G467&lt;0,IF('Настройки'!$B$10="Исключить","",IF('Настройки'!$B$10="Абсолютные значения",ABS(G467),G467)),G467)))</x:f>
      </x:c>
      <x:c r="BK467" s="50" t="str">
        <x:f>IF(3&gt;'Настройки'!$B$3,"",IF(ISBLANK(H467),IF('Настройки'!$B$9="Нулевой спрос",0,""),IF(H467&lt;0,IF('Настройки'!$B$10="Исключить","",IF('Настройки'!$B$10="Абсолютные значения",ABS(H467),H467)),H467)))</x:f>
      </x:c>
      <x:c r="BL467" s="50" t="str">
        <x:f>IF(4&gt;'Настройки'!$B$3,"",IF(ISBLANK(I467),IF('Настройки'!$B$9="Нулевой спрос",0,""),IF(I467&lt;0,IF('Настройки'!$B$10="Исключить","",IF('Настройки'!$B$10="Абсолютные значения",ABS(I467),I467)),I467)))</x:f>
      </x:c>
      <x:c r="BM467" s="50" t="str">
        <x:f>IF(5&gt;'Настройки'!$B$3,"",IF(ISBLANK(J467),IF('Настройки'!$B$9="Нулевой спрос",0,""),IF(J467&lt;0,IF('Настройки'!$B$10="Исключить","",IF('Настройки'!$B$10="Абсолютные значения",ABS(J467),J467)),J467)))</x:f>
      </x:c>
      <x:c r="BN467" s="50" t="str">
        <x:f>IF(6&gt;'Настройки'!$B$3,"",IF(ISBLANK(K467),IF('Настройки'!$B$9="Нулевой спрос",0,""),IF(K467&lt;0,IF('Настройки'!$B$10="Исключить","",IF('Настройки'!$B$10="Абсолютные значения",ABS(K467),K467)),K467)))</x:f>
      </x:c>
      <x:c r="BO467" s="50" t="str">
        <x:f>IF(7&gt;'Настройки'!$B$3,"",IF(ISBLANK(L467),IF('Настройки'!$B$9="Нулевой спрос",0,""),IF(L467&lt;0,IF('Настройки'!$B$10="Исключить","",IF('Настройки'!$B$10="Абсолютные значения",ABS(L467),L467)),L467)))</x:f>
      </x:c>
      <x:c r="BP467" s="50" t="str">
        <x:f>IF(8&gt;'Настройки'!$B$3,"",IF(ISBLANK(M467),IF('Настройки'!$B$9="Нулевой спрос",0,""),IF(M467&lt;0,IF('Настройки'!$B$10="Исключить","",IF('Настройки'!$B$10="Абсолютные значения",ABS(M467),M467)),M467)))</x:f>
      </x:c>
      <x:c r="BQ467" s="50" t="str">
        <x:f>IF(9&gt;'Настройки'!$B$3,"",IF(ISBLANK(N467),IF('Настройки'!$B$9="Нулевой спрос",0,""),IF(N467&lt;0,IF('Настройки'!$B$10="Исключить","",IF('Настройки'!$B$10="Абсолютные значения",ABS(N467),N467)),N467)))</x:f>
      </x:c>
      <x:c r="BR467" s="50" t="str">
        <x:f>IF(10&gt;'Настройки'!$B$3,"",IF(ISBLANK(O467),IF('Настройки'!$B$9="Нулевой спрос",0,""),IF(O467&lt;0,IF('Настройки'!$B$10="Исключить","",IF('Настройки'!$B$10="Абсолютные значения",ABS(O467),O467)),O467)))</x:f>
      </x:c>
      <x:c r="BS467" s="50" t="str">
        <x:f>IF(11&gt;'Настройки'!$B$3,"",IF(ISBLANK(P467),IF('Настройки'!$B$9="Нулевой спрос",0,""),IF(P467&lt;0,IF('Настройки'!$B$10="Исключить","",IF('Настройки'!$B$10="Абсолютные значения",ABS(P467),P467)),P467)))</x:f>
      </x:c>
      <x:c r="BT467" s="50" t="str">
        <x:f>IF(12&gt;'Настройки'!$B$3,"",IF(ISBLANK(Q467),IF('Настройки'!$B$9="Нулевой спрос",0,""),IF(Q467&lt;0,IF('Настройки'!$B$10="Исключить","",IF('Настройки'!$B$10="Абсолютные значения",ABS(Q467),Q467)),Q467)))</x:f>
      </x:c>
      <x:c r="BU467" s="50" t="str">
        <x:f>IF(13&gt;'Настройки'!$B$3,"",IF(ISBLANK(R467),IF('Настройки'!$B$9="Нулевой спрос",0,""),IF(R467&lt;0,IF('Настройки'!$B$10="Исключить","",IF('Настройки'!$B$10="Абсолютные значения",ABS(R467),R467)),R467)))</x:f>
      </x:c>
      <x:c r="BV467" s="50" t="str">
        <x:f>IF(14&gt;'Настройки'!$B$3,"",IF(ISBLANK(S467),IF('Настройки'!$B$9="Нулевой спрос",0,""),IF(S467&lt;0,IF('Настройки'!$B$10="Исключить","",IF('Настройки'!$B$10="Абсолютные значения",ABS(S467),S467)),S467)))</x:f>
      </x:c>
      <x:c r="BW467" s="50" t="str">
        <x:f>IF(15&gt;'Настройки'!$B$3,"",IF(ISBLANK(T467),IF('Настройки'!$B$9="Нулевой спрос",0,""),IF(T467&lt;0,IF('Настройки'!$B$10="Исключить","",IF('Настройки'!$B$10="Абсолютные значения",ABS(T467),T467)),T467)))</x:f>
      </x:c>
      <x:c r="BX467" s="50" t="str">
        <x:f>IF(16&gt;'Настройки'!$B$3,"",IF(ISBLANK(U467),IF('Настройки'!$B$9="Нулевой спрос",0,""),IF(U467&lt;0,IF('Настройки'!$B$10="Исключить","",IF('Настройки'!$B$10="Абсолютные значения",ABS(U467),U467)),U467)))</x:f>
      </x:c>
      <x:c r="BY467" s="50" t="str">
        <x:f>IF(17&gt;'Настройки'!$B$3,"",IF(ISBLANK(V467),IF('Настройки'!$B$9="Нулевой спрос",0,""),IF(V467&lt;0,IF('Настройки'!$B$10="Исключить","",IF('Настройки'!$B$10="Абсолютные значения",ABS(V467),V467)),V467)))</x:f>
      </x:c>
      <x:c r="BZ467" s="50" t="str">
        <x:f>IF(18&gt;'Настройки'!$B$3,"",IF(ISBLANK(W467),IF('Настройки'!$B$9="Нулевой спрос",0,""),IF(W467&lt;0,IF('Настройки'!$B$10="Исключить","",IF('Настройки'!$B$10="Абсолютные значения",ABS(W467),W467)),W467)))</x:f>
      </x:c>
      <x:c r="CA467" s="50" t="str">
        <x:f>IF(19&gt;'Настройки'!$B$3,"",IF(ISBLANK(X467),IF('Настройки'!$B$9="Нулевой спрос",0,""),IF(X467&lt;0,IF('Настройки'!$B$10="Исключить","",IF('Настройки'!$B$10="Абсолютные значения",ABS(X467),X467)),X467)))</x:f>
      </x:c>
      <x:c r="CB467" s="50" t="str">
        <x:f>IF(20&gt;'Настройки'!$B$3,"",IF(ISBLANK(Y467),IF('Настройки'!$B$9="Нулевой спрос",0,""),IF(Y467&lt;0,IF('Настройки'!$B$10="Исключить","",IF('Настройки'!$B$10="Абсолютные значения",ABS(Y467),Y467)),Y467)))</x:f>
      </x:c>
      <x:c r="CC467" s="50" t="str">
        <x:f>IF(21&gt;'Настройки'!$B$3,"",IF(ISBLANK(Z467),IF('Настройки'!$B$9="Нулевой спрос",0,""),IF(Z467&lt;0,IF('Настройки'!$B$10="Исключить","",IF('Настройки'!$B$10="Абсолютные значения",ABS(Z467),Z467)),Z467)))</x:f>
      </x:c>
      <x:c r="CD467" s="50" t="str">
        <x:f>IF(22&gt;'Настройки'!$B$3,"",IF(ISBLANK(AA467),IF('Настройки'!$B$9="Нулевой спрос",0,""),IF(AA467&lt;0,IF('Настройки'!$B$10="Исключить","",IF('Настройки'!$B$10="Абсолютные значения",ABS(AA467),AA467)),AA467)))</x:f>
      </x:c>
      <x:c r="CE467" s="50" t="str">
        <x:f>IF(23&gt;'Настройки'!$B$3,"",IF(ISBLANK(AB467),IF('Настройки'!$B$9="Нулевой спрос",0,""),IF(AB467&lt;0,IF('Настройки'!$B$10="Исключить","",IF('Настройки'!$B$10="Абсолютные значения",ABS(AB467),AB467)),AB467)))</x:f>
      </x:c>
      <x:c r="CF467" s="50" t="str">
        <x:f>IF(24&gt;'Настройки'!$B$3,"",IF(ISBLANK(AC467),IF('Настройки'!$B$9="Нулевой спрос",0,""),IF(AC467&lt;0,IF('Настройки'!$B$10="Исключить","",IF('Настройки'!$B$10="Абсолютные значения",ABS(AC467),AC467)),AC467)))</x:f>
      </x:c>
      <x:c r="CG467" s="50" t="str">
        <x:f>IF(25&gt;'Настройки'!$B$3,"",IF(ISBLANK(AD467),IF('Настройки'!$B$9="Нулевой спрос",0,""),IF(AD467&lt;0,IF('Настройки'!$B$10="Исключить","",IF('Настройки'!$B$10="Абсолютные значения",ABS(AD467),AD467)),AD467)))</x:f>
      </x:c>
      <x:c r="CH467" s="50" t="str">
        <x:f>IF(26&gt;'Настройки'!$B$3,"",IF(ISBLANK(AE467),IF('Настройки'!$B$9="Нулевой спрос",0,""),IF(AE467&lt;0,IF('Настройки'!$B$10="Исключить","",IF('Настройки'!$B$10="Абсолютные значения",ABS(AE467),AE467)),AE467)))</x:f>
      </x:c>
      <x:c r="CI467" s="50" t="str">
        <x:f>IF(27&gt;'Настройки'!$B$3,"",IF(ISBLANK(AF467),IF('Настройки'!$B$9="Нулевой спрос",0,""),IF(AF467&lt;0,IF('Настройки'!$B$10="Исключить","",IF('Настройки'!$B$10="Абсолютные значения",ABS(AF467),AF467)),AF467)))</x:f>
      </x:c>
      <x:c r="CJ467" s="50" t="str">
        <x:f>IF(28&gt;'Настройки'!$B$3,"",IF(ISBLANK(AG467),IF('Настройки'!$B$9="Нулевой спрос",0,""),IF(AG467&lt;0,IF('Настройки'!$B$10="Исключить","",IF('Настройки'!$B$10="Абсолютные значения",ABS(AG467),AG467)),AG467)))</x:f>
      </x:c>
      <x:c r="CK467" s="50" t="str">
        <x:f>IF(29&gt;'Настройки'!$B$3,"",IF(ISBLANK(AH467),IF('Настройки'!$B$9="Нулевой спрос",0,""),IF(AH467&lt;0,IF('Настройки'!$B$10="Исключить","",IF('Настройки'!$B$10="Абсолютные значения",ABS(AH467),AH467)),AH467)))</x:f>
      </x:c>
      <x:c r="CL467" s="50" t="str">
        <x:f>IF(30&gt;'Настройки'!$B$3,"",IF(ISBLANK(AI467),IF('Настройки'!$B$9="Нулевой спрос",0,""),IF(AI467&lt;0,IF('Настройки'!$B$10="Исключить","",IF('Настройки'!$B$10="Абсолютные значения",ABS(AI467),AI467)),AI467)))</x:f>
      </x:c>
      <x:c r="CM467" s="50" t="str">
        <x:f>IF(31&gt;'Настройки'!$B$3,"",IF(ISBLANK(AJ467),IF('Настройки'!$B$9="Нулевой спрос",0,""),IF(AJ467&lt;0,IF('Настройки'!$B$10="Исключить","",IF('Настройки'!$B$10="Абсолютные значения",ABS(AJ467),AJ467)),AJ467)))</x:f>
      </x:c>
      <x:c r="CN467" s="50" t="str">
        <x:f>IF(32&gt;'Настройки'!$B$3,"",IF(ISBLANK(AK467),IF('Настройки'!$B$9="Нулевой спрос",0,""),IF(AK467&lt;0,IF('Настройки'!$B$10="Исключить","",IF('Настройки'!$B$10="Абсолютные значения",ABS(AK467),AK467)),AK467)))</x:f>
      </x:c>
      <x:c r="CO467" s="50" t="str">
        <x:f>IF(33&gt;'Настройки'!$B$3,"",IF(ISBLANK(AL467),IF('Настройки'!$B$9="Нулевой спрос",0,""),IF(AL467&lt;0,IF('Настройки'!$B$10="Исключить","",IF('Настройки'!$B$10="Абсолютные значения",ABS(AL467),AL467)),AL467)))</x:f>
      </x:c>
      <x:c r="CP467" s="50" t="str">
        <x:f>IF(34&gt;'Настройки'!$B$3,"",IF(ISBLANK(AM467),IF('Настройки'!$B$9="Нулевой спрос",0,""),IF(AM467&lt;0,IF('Настройки'!$B$10="Исключить","",IF('Настройки'!$B$10="Абсолютные значения",ABS(AM467),AM467)),AM467)))</x:f>
      </x:c>
      <x:c r="CQ467" s="50" t="str">
        <x:f>IF(35&gt;'Настройки'!$B$3,"",IF(ISBLANK(AN467),IF('Настройки'!$B$9="Нулевой спрос",0,""),IF(AN467&lt;0,IF('Настройки'!$B$10="Исключить","",IF('Настройки'!$B$10="Абсолютные значения",ABS(AN467),AN467)),AN467)))</x:f>
      </x:c>
      <x:c r="CR467" s="50" t="str">
        <x:f>IF(36&gt;'Настройки'!$B$3,"",IF(ISBLANK(AO467),IF('Настройки'!$B$9="Нулевой спрос",0,""),IF(AO467&lt;0,IF('Настройки'!$B$10="Исключить","",IF('Настройки'!$B$10="Абсолютные значения",ABS(AO467),AO467)),AO467)))</x:f>
      </x:c>
      <x:c r="CS467" s="50" t="str">
        <x:f>IF(OR(1&gt;'Настройки'!$B$3,ISBLANK(BI467),BI467=0),"",BI467)</x:f>
      </x:c>
      <x:c r="CT467" s="50" t="str">
        <x:f>IF(OR(2&gt;'Настройки'!$B$3,ISBLANK(BJ467),BJ467=0),"",BJ467)</x:f>
      </x:c>
      <x:c r="CU467" s="50" t="str">
        <x:f>IF(OR(3&gt;'Настройки'!$B$3,ISBLANK(BK467),BK467=0),"",BK467)</x:f>
      </x:c>
      <x:c r="CV467" s="50" t="str">
        <x:f>IF(OR(4&gt;'Настройки'!$B$3,ISBLANK(BL467),BL467=0),"",BL467)</x:f>
      </x:c>
      <x:c r="CW467" s="50" t="str">
        <x:f>IF(OR(5&gt;'Настройки'!$B$3,ISBLANK(BM467),BM467=0),"",BM467)</x:f>
      </x:c>
      <x:c r="CX467" s="50" t="str">
        <x:f>IF(OR(6&gt;'Настройки'!$B$3,ISBLANK(BN467),BN467=0),"",BN467)</x:f>
      </x:c>
      <x:c r="CY467" s="50" t="str">
        <x:f>IF(OR(7&gt;'Настройки'!$B$3,ISBLANK(BO467),BO467=0),"",BO467)</x:f>
      </x:c>
      <x:c r="CZ467" s="50" t="str">
        <x:f>IF(OR(8&gt;'Настройки'!$B$3,ISBLANK(BP467),BP467=0),"",BP467)</x:f>
      </x:c>
      <x:c r="DA467" s="50" t="str">
        <x:f>IF(OR(9&gt;'Настройки'!$B$3,ISBLANK(BQ467),BQ467=0),"",BQ467)</x:f>
      </x:c>
      <x:c r="DB467" s="50" t="str">
        <x:f>IF(OR(10&gt;'Настройки'!$B$3,ISBLANK(BR467),BR467=0),"",BR467)</x:f>
      </x:c>
      <x:c r="DC467" s="50" t="str">
        <x:f>IF(OR(11&gt;'Настройки'!$B$3,ISBLANK(BS467),BS467=0),"",BS467)</x:f>
      </x:c>
      <x:c r="DD467" s="50" t="str">
        <x:f>IF(OR(12&gt;'Настройки'!$B$3,ISBLANK(BT467),BT467=0),"",BT467)</x:f>
      </x:c>
      <x:c r="DE467" s="50" t="str">
        <x:f>IF(OR(13&gt;'Настройки'!$B$3,ISBLANK(BU467),BU467=0),"",BU467)</x:f>
      </x:c>
      <x:c r="DF467" s="50" t="str">
        <x:f>IF(OR(14&gt;'Настройки'!$B$3,ISBLANK(BV467),BV467=0),"",BV467)</x:f>
      </x:c>
      <x:c r="DG467" s="50" t="str">
        <x:f>IF(OR(15&gt;'Настройки'!$B$3,ISBLANK(BW467),BW467=0),"",BW467)</x:f>
      </x:c>
      <x:c r="DH467" s="50" t="str">
        <x:f>IF(OR(16&gt;'Настройки'!$B$3,ISBLANK(BX467),BX467=0),"",BX467)</x:f>
      </x:c>
      <x:c r="DI467" s="50" t="str">
        <x:f>IF(OR(17&gt;'Настройки'!$B$3,ISBLANK(BY467),BY467=0),"",BY467)</x:f>
      </x:c>
      <x:c r="DJ467" s="50" t="str">
        <x:f>IF(OR(18&gt;'Настройки'!$B$3,ISBLANK(BZ467),BZ467=0),"",BZ467)</x:f>
      </x:c>
      <x:c r="DK467" s="50" t="str">
        <x:f>IF(OR(19&gt;'Настройки'!$B$3,ISBLANK(CA467),CA467=0),"",CA467)</x:f>
      </x:c>
      <x:c r="DL467" s="50" t="str">
        <x:f>IF(OR(20&gt;'Настройки'!$B$3,ISBLANK(CB467),CB467=0),"",CB467)</x:f>
      </x:c>
      <x:c r="DM467" s="50" t="str">
        <x:f>IF(OR(21&gt;'Настройки'!$B$3,ISBLANK(CC467),CC467=0),"",CC467)</x:f>
      </x:c>
      <x:c r="DN467" s="50" t="str">
        <x:f>IF(OR(22&gt;'Настройки'!$B$3,ISBLANK(CD467),CD467=0),"",CD467)</x:f>
      </x:c>
      <x:c r="DO467" s="50" t="str">
        <x:f>IF(OR(23&gt;'Настройки'!$B$3,ISBLANK(CE467),CE467=0),"",CE467)</x:f>
      </x:c>
      <x:c r="DP467" s="50" t="str">
        <x:f>IF(OR(24&gt;'Настройки'!$B$3,ISBLANK(CF467),CF467=0),"",CF467)</x:f>
      </x:c>
      <x:c r="DQ467" s="50" t="str">
        <x:f>IF(OR(25&gt;'Настройки'!$B$3,ISBLANK(CG467),CG467=0),"",CG467)</x:f>
      </x:c>
      <x:c r="DR467" s="50" t="str">
        <x:f>IF(OR(26&gt;'Настройки'!$B$3,ISBLANK(CH467),CH467=0),"",CH467)</x:f>
      </x:c>
      <x:c r="DS467" s="50" t="str">
        <x:f>IF(OR(27&gt;'Настройки'!$B$3,ISBLANK(CI467),CI467=0),"",CI467)</x:f>
      </x:c>
      <x:c r="DT467" s="50" t="str">
        <x:f>IF(OR(28&gt;'Настройки'!$B$3,ISBLANK(CJ467),CJ467=0),"",CJ467)</x:f>
      </x:c>
      <x:c r="DU467" s="50" t="str">
        <x:f>IF(OR(29&gt;'Настройки'!$B$3,ISBLANK(CK467),CK467=0),"",CK467)</x:f>
      </x:c>
      <x:c r="DV467" s="50" t="str">
        <x:f>IF(OR(30&gt;'Настройки'!$B$3,ISBLANK(CL467),CL467=0),"",CL467)</x:f>
      </x:c>
      <x:c r="DW467" s="50" t="str">
        <x:f>IF(OR(31&gt;'Настройки'!$B$3,ISBLANK(CM467),CM467=0),"",CM467)</x:f>
      </x:c>
      <x:c r="DX467" s="50" t="str">
        <x:f>IF(OR(32&gt;'Настройки'!$B$3,ISBLANK(CN467),CN467=0),"",CN467)</x:f>
      </x:c>
      <x:c r="DY467" s="50" t="str">
        <x:f>IF(OR(33&gt;'Настройки'!$B$3,ISBLANK(CO467),CO467=0),"",CO467)</x:f>
      </x:c>
      <x:c r="DZ467" s="50" t="str">
        <x:f>IF(OR(34&gt;'Настройки'!$B$3,ISBLANK(CP467),CP467=0),"",CP467)</x:f>
      </x:c>
      <x:c r="EA467" s="50" t="str">
        <x:f>IF(OR(35&gt;'Настройки'!$B$3,ISBLANK(CQ467),CQ467=0),"",CQ467)</x:f>
      </x:c>
      <x:c r="EB467" s="50" t="str">
        <x:f>IF(OR(36&gt;'Настройки'!$B$3,ISBLANK(CR467),CR467=0),"",CR467)</x:f>
      </x:c>
      <x:c r="EC467" s="50" t="str">
        <x:f>IF(A467="","",IF(OR(BB467="AZ",BB467="BZ"),10000+ROW(),IF(AZ467&gt;'Настройки'!$B$11,20000+ROW(),IF(BF467&lt;&gt;"Обычный",30000+ROW(),IF(AX467&lt;=0,40000+ROW(),"")))))</x:f>
      </x:c>
      <x:c r="ED467" s="50" t="str">
        <x:f>IF(EC467="","",COUNTIFS($EC$2:$EC$1001,"&gt;0",$EC$2:$EC$1001,"&lt;"&amp;EC467)+1)</x:f>
      </x:c>
    </x:row>
    <x:row r="468">
      <x:c r="A468" s="115"/>
      <x:c r="B468" s="115"/>
      <x:c r="C468" s="115"/>
      <x:c r="D468" s="118"/>
      <x:c r="E468" s="118"/>
      <x:c r="F468" s="118"/>
      <x:c r="G468" s="118"/>
      <x:c r="H468" s="118"/>
      <x:c r="I468" s="118"/>
      <x:c r="J468" s="118"/>
      <x:c r="K468" s="118"/>
      <x:c r="L468" s="118"/>
      <x:c r="M468" s="118"/>
      <x:c r="N468" s="118"/>
      <x:c r="O468" s="118"/>
      <x:c r="P468" s="118"/>
      <x:c r="Q468" s="118"/>
      <x:c r="R468" s="118"/>
      <x:c r="S468" s="118"/>
      <x:c r="T468" s="118"/>
      <x:c r="U468" s="118"/>
      <x:c r="V468" s="118"/>
      <x:c r="W468" s="118"/>
      <x:c r="X468" s="118"/>
      <x:c r="Y468" s="118"/>
      <x:c r="Z468" s="118"/>
      <x:c r="AA468" s="118"/>
      <x:c r="AB468" s="118"/>
      <x:c r="AC468" s="118"/>
      <x:c r="AD468" s="118"/>
      <x:c r="AE468" s="118"/>
      <x:c r="AF468" s="118"/>
      <x:c r="AG468" s="118"/>
      <x:c r="AH468" s="118"/>
      <x:c r="AI468" s="118"/>
      <x:c r="AJ468" s="118"/>
      <x:c r="AK468" s="118"/>
      <x:c r="AL468" s="118"/>
      <x:c r="AM468" s="118"/>
      <x:c r="AN468" s="118"/>
      <x:c r="AO468" s="118"/>
      <x:c r="AP468" s="115"/>
      <x:c r="AQ468" s="49" t="str">
        <x:f>IF(A468="","",COUNT(BI468:INDEX(BI468:CR468,1,'Настройки'!$B$3)))</x:f>
      </x:c>
      <x:c r="AR468" s="49" t="str">
        <x:f>IF(A468="","",SUM(BI468:INDEX(BI468:CR468,1,'Настройки'!$B$3)))</x:f>
      </x:c>
      <x:c r="AS468" s="58" t="str">
        <x:f>IF(A468="","",IF('Настройки'!$B$4="Стоимость потребления",AR468*D468,IF('Настройки'!$B$4="Количество",AR468,E468)))</x:f>
      </x:c>
      <x:c r="AT468" s="61" t="str">
        <x:f>IF(OR(A468="",AS468&lt;0,SUM($AS$2:$AS$1001)&lt;=0),"",AS468/SUM($AS$2:$AS$1001))</x:f>
      </x:c>
      <x:c r="AU468" s="61" t="str">
        <x:f>IF(OR(A468="",AS468&lt;0,SUM($AS$2:$AS$1001)&lt;=0),"",SUMIFS($AS$2:$AS$1001,$AS$2:$AS$1001,"&gt;"&amp;AS468)/SUM($AS$2:$AS$1001))</x:f>
      </x:c>
      <x:c r="AV468" s="61" t="str">
        <x:f>IF(OR(A468="",AS468&lt;0,SUM($AS$2:$AS$1001)&lt;=0),"",SUMIFS($AS$2:$AS$1001,$AS$2:$AS$1001,"&gt;="&amp;AS468)/SUM($AS$2:$AS$1001))</x:f>
      </x:c>
      <x:c r="AW468" s="49" t="str">
        <x:f>IF(A468="","",IF(SUM($AS$2:$AS$1001)&lt;=0,"Не определён",IF(AS468&lt;0,"Исключение",IF(AU468&lt;'Настройки'!$B$5,"A",IF(AU468&lt;'Настройки'!$B$6,"B","C")))))</x:f>
      </x:c>
      <x:c r="AX468" s="58" t="str">
        <x:f>IF(A468="","",IF(AQ468=0,"",AVERAGE(BI468:INDEX(BI468:CR468,1,'Настройки'!$B$3))))</x:f>
      </x:c>
      <x:c r="AY468" s="58" t="str">
        <x:f>IF(OR(A468="",AQ468=0),"",STDEVP(BI468:INDEX(BI468:CR468,1,'Настройки'!$B$3)))</x:f>
      </x:c>
      <x:c r="AZ468" s="61" t="str">
        <x:f>IF(OR(A468="",AQ468&lt;'Настройки'!$B$12,AX468&lt;=0,AND('Настройки'!$B$10="Блокировать",COUNTIF(F468:INDEX(F468:AO468,1,'Настройки'!$B$3),"&lt;0")&gt;0)),"",AY468/ABS(AX468))</x:f>
      </x:c>
      <x:c r="BA468" s="49" t="str">
        <x:f>IF(A468="","",IF(AND('Настройки'!$B$10="Блокировать",COUNTIF(F468:INDEX(F468:AO468,1,'Настройки'!$B$3),"&lt;0")&gt;0),"Не определён",IF(AQ468&lt;'Настройки'!$B$12,"Не определён",IF(AX468=0,"Нет спроса",IF(AX468&lt;0,"Не определён",IF(AZ468&lt;='Настройки'!$B$7,"X",IF(AZ468&lt;='Настройки'!$B$8,"Y","Z")))))))</x:f>
      </x:c>
      <x:c r="BB468" s="49" t="str">
        <x:f>IF(OR(A468="",LEN(AW468)&lt;&gt;1,LEN(BA468)&lt;&gt;1),"",AW468&amp;BA468)</x:f>
      </x:c>
      <x:c r="BC468" s="61" t="str">
        <x:f>IF(OR(A468="",AQ468=0),"",(COUNT(BI468:INDEX(BI468:CR468,1,'Настройки'!$B$3))-COUNT(CS468:INDEX(CS468:EB468,1,'Настройки'!$B$3)))/AQ468)</x:f>
      </x:c>
      <x:c r="BD468" s="64" t="str">
        <x:f>IF(OR(A468="",COUNT(CS468:INDEX(CS468:EB468,1,'Настройки'!$B$3))=0),"",AQ468/COUNT(CS468:INDEX(CS468:EB468,1,'Настройки'!$B$3)))</x:f>
      </x:c>
      <x:c r="BE468" s="64" t="str">
        <x:f>IF(OR(A468="",COUNT(CS468:INDEX(CS468:EB468,1,'Настройки'!$B$3))=0),"",IF(AVERAGE(CS468:INDEX(CS468:EB468,1,'Настройки'!$B$3))=0,"",(STDEVP(CS468:INDEX(CS468:EB468,1,'Настройки'!$B$3))/ABS(AVERAGE(CS468:INDEX(CS468:EB468,1,'Настройки'!$B$3))))^2))</x:f>
      </x:c>
      <x:c r="BF468" s="49" t="str">
        <x:f>IF(A468="","",IF(AQ468&lt;3,"Недостаточно",IF(AQ468&lt;6,"Предварительный","Обычный")))</x:f>
      </x:c>
      <x:c r="BG468" s="49" t="str">
        <x:f>IF(A468="","",IF(COUNTIF(F468:INDEX(F468:AO468,1,'Настройки'!$B$3),"&lt;0")&gt;0,IF('Настройки'!$B$10="Блокировать","Отрицательный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"),"")&amp;IF(AQ468&lt;3,"Недостаточно истории. ",IF(AQ468&lt;6,"Предварительная классификация. ",""))&amp;IF(AX468=0,"Нет спроса за горизонт. ","")&amp;IF(AZ468&gt;'Настройки'!$B$11,"Экстремальная вариативность. ",""))</x:f>
      </x:c>
      <x:c r="BH468" s="49" t="str">
        <x:f>IF(A468="","",IFERROR(VLOOKUP(BB468,'Настройки'!$D$3:$E$11,2,FALSE),"Сначала проверьте исходные данные и историю спроса.")&amp;" Уточните срок поставки, MOQ и критичность.")</x:f>
      </x:c>
      <x:c r="BI468" s="50" t="str">
        <x:f>IF(1&gt;'Настройки'!$B$3,"",IF(ISBLANK(F468),IF('Настройки'!$B$9="Нулевой спрос",0,""),IF(F468&lt;0,IF('Настройки'!$B$10="Исключить","",IF('Настройки'!$B$10="Абсолютные значения",ABS(F468),F468)),F468)))</x:f>
      </x:c>
      <x:c r="BJ468" s="50" t="str">
        <x:f>IF(2&gt;'Настройки'!$B$3,"",IF(ISBLANK(G468),IF('Настройки'!$B$9="Нулевой спрос",0,""),IF(G468&lt;0,IF('Настройки'!$B$10="Исключить","",IF('Настройки'!$B$10="Абсолютные значения",ABS(G468),G468)),G468)))</x:f>
      </x:c>
      <x:c r="BK468" s="50" t="str">
        <x:f>IF(3&gt;'Настройки'!$B$3,"",IF(ISBLANK(H468),IF('Настройки'!$B$9="Нулевой спрос",0,""),IF(H468&lt;0,IF('Настройки'!$B$10="Исключить","",IF('Настройки'!$B$10="Абсолютные значения",ABS(H468),H468)),H468)))</x:f>
      </x:c>
      <x:c r="BL468" s="50" t="str">
        <x:f>IF(4&gt;'Настройки'!$B$3,"",IF(ISBLANK(I468),IF('Настройки'!$B$9="Нулевой спрос",0,""),IF(I468&lt;0,IF('Настройки'!$B$10="Исключить","",IF('Настройки'!$B$10="Абсолютные значения",ABS(I468),I468)),I468)))</x:f>
      </x:c>
      <x:c r="BM468" s="50" t="str">
        <x:f>IF(5&gt;'Настройки'!$B$3,"",IF(ISBLANK(J468),IF('Настройки'!$B$9="Нулевой спрос",0,""),IF(J468&lt;0,IF('Настройки'!$B$10="Исключить","",IF('Настройки'!$B$10="Абсолютные значения",ABS(J468),J468)),J468)))</x:f>
      </x:c>
      <x:c r="BN468" s="50" t="str">
        <x:f>IF(6&gt;'Настройки'!$B$3,"",IF(ISBLANK(K468),IF('Настройки'!$B$9="Нулевой спрос",0,""),IF(K468&lt;0,IF('Настройки'!$B$10="Исключить","",IF('Настройки'!$B$10="Абсолютные значения",ABS(K468),K468)),K468)))</x:f>
      </x:c>
      <x:c r="BO468" s="50" t="str">
        <x:f>IF(7&gt;'Настройки'!$B$3,"",IF(ISBLANK(L468),IF('Настройки'!$B$9="Нулевой спрос",0,""),IF(L468&lt;0,IF('Настройки'!$B$10="Исключить","",IF('Настройки'!$B$10="Абсолютные значения",ABS(L468),L468)),L468)))</x:f>
      </x:c>
      <x:c r="BP468" s="50" t="str">
        <x:f>IF(8&gt;'Настройки'!$B$3,"",IF(ISBLANK(M468),IF('Настройки'!$B$9="Нулевой спрос",0,""),IF(M468&lt;0,IF('Настройки'!$B$10="Исключить","",IF('Настройки'!$B$10="Абсолютные значения",ABS(M468),M468)),M468)))</x:f>
      </x:c>
      <x:c r="BQ468" s="50" t="str">
        <x:f>IF(9&gt;'Настройки'!$B$3,"",IF(ISBLANK(N468),IF('Настройки'!$B$9="Нулевой спрос",0,""),IF(N468&lt;0,IF('Настройки'!$B$10="Исключить","",IF('Настройки'!$B$10="Абсолютные значения",ABS(N468),N468)),N468)))</x:f>
      </x:c>
      <x:c r="BR468" s="50" t="str">
        <x:f>IF(10&gt;'Настройки'!$B$3,"",IF(ISBLANK(O468),IF('Настройки'!$B$9="Нулевой спрос",0,""),IF(O468&lt;0,IF('Настройки'!$B$10="Исключить","",IF('Настройки'!$B$10="Абсолютные значения",ABS(O468),O468)),O468)))</x:f>
      </x:c>
      <x:c r="BS468" s="50" t="str">
        <x:f>IF(11&gt;'Настройки'!$B$3,"",IF(ISBLANK(P468),IF('Настройки'!$B$9="Нулевой спрос",0,""),IF(P468&lt;0,IF('Настройки'!$B$10="Исключить","",IF('Настройки'!$B$10="Абсолютные значения",ABS(P468),P468)),P468)))</x:f>
      </x:c>
      <x:c r="BT468" s="50" t="str">
        <x:f>IF(12&gt;'Настройки'!$B$3,"",IF(ISBLANK(Q468),IF('Настройки'!$B$9="Нулевой спрос",0,""),IF(Q468&lt;0,IF('Настройки'!$B$10="Исключить","",IF('Настройки'!$B$10="Абсолютные значения",ABS(Q468),Q468)),Q468)))</x:f>
      </x:c>
      <x:c r="BU468" s="50" t="str">
        <x:f>IF(13&gt;'Настройки'!$B$3,"",IF(ISBLANK(R468),IF('Настройки'!$B$9="Нулевой спрос",0,""),IF(R468&lt;0,IF('Настройки'!$B$10="Исключить","",IF('Настройки'!$B$10="Абсолютные значения",ABS(R468),R468)),R468)))</x:f>
      </x:c>
      <x:c r="BV468" s="50" t="str">
        <x:f>IF(14&gt;'Настройки'!$B$3,"",IF(ISBLANK(S468),IF('Настройки'!$B$9="Нулевой спрос",0,""),IF(S468&lt;0,IF('Настройки'!$B$10="Исключить","",IF('Настройки'!$B$10="Абсолютные значения",ABS(S468),S468)),S468)))</x:f>
      </x:c>
      <x:c r="BW468" s="50" t="str">
        <x:f>IF(15&gt;'Настройки'!$B$3,"",IF(ISBLANK(T468),IF('Настройки'!$B$9="Нулевой спрос",0,""),IF(T468&lt;0,IF('Настройки'!$B$10="Исключить","",IF('Настройки'!$B$10="Абсолютные значения",ABS(T468),T468)),T468)))</x:f>
      </x:c>
      <x:c r="BX468" s="50" t="str">
        <x:f>IF(16&gt;'Настройки'!$B$3,"",IF(ISBLANK(U468),IF('Настройки'!$B$9="Нулевой спрос",0,""),IF(U468&lt;0,IF('Настройки'!$B$10="Исключить","",IF('Настройки'!$B$10="Абсолютные значения",ABS(U468),U468)),U468)))</x:f>
      </x:c>
      <x:c r="BY468" s="50" t="str">
        <x:f>IF(17&gt;'Настройки'!$B$3,"",IF(ISBLANK(V468),IF('Настройки'!$B$9="Нулевой спрос",0,""),IF(V468&lt;0,IF('Настройки'!$B$10="Исключить","",IF('Настройки'!$B$10="Абсолютные значения",ABS(V468),V468)),V468)))</x:f>
      </x:c>
      <x:c r="BZ468" s="50" t="str">
        <x:f>IF(18&gt;'Настройки'!$B$3,"",IF(ISBLANK(W468),IF('Настройки'!$B$9="Нулевой спрос",0,""),IF(W468&lt;0,IF('Настройки'!$B$10="Исключить","",IF('Настройки'!$B$10="Абсолютные значения",ABS(W468),W468)),W468)))</x:f>
      </x:c>
      <x:c r="CA468" s="50" t="str">
        <x:f>IF(19&gt;'Настройки'!$B$3,"",IF(ISBLANK(X468),IF('Настройки'!$B$9="Нулевой спрос",0,""),IF(X468&lt;0,IF('Настройки'!$B$10="Исключить","",IF('Настройки'!$B$10="Абсолютные значения",ABS(X468),X468)),X468)))</x:f>
      </x:c>
      <x:c r="CB468" s="50" t="str">
        <x:f>IF(20&gt;'Настройки'!$B$3,"",IF(ISBLANK(Y468),IF('Настройки'!$B$9="Нулевой спрос",0,""),IF(Y468&lt;0,IF('Настройки'!$B$10="Исключить","",IF('Настройки'!$B$10="Абсолютные значения",ABS(Y468),Y468)),Y468)))</x:f>
      </x:c>
      <x:c r="CC468" s="50" t="str">
        <x:f>IF(21&gt;'Настройки'!$B$3,"",IF(ISBLANK(Z468),IF('Настройки'!$B$9="Нулевой спрос",0,""),IF(Z468&lt;0,IF('Настройки'!$B$10="Исключить","",IF('Настройки'!$B$10="Абсолютные значения",ABS(Z468),Z468)),Z468)))</x:f>
      </x:c>
      <x:c r="CD468" s="50" t="str">
        <x:f>IF(22&gt;'Настройки'!$B$3,"",IF(ISBLANK(AA468),IF('Настройки'!$B$9="Нулевой спрос",0,""),IF(AA468&lt;0,IF('Настройки'!$B$10="Исключить","",IF('Настройки'!$B$10="Абсолютные значения",ABS(AA468),AA468)),AA468)))</x:f>
      </x:c>
      <x:c r="CE468" s="50" t="str">
        <x:f>IF(23&gt;'Настройки'!$B$3,"",IF(ISBLANK(AB468),IF('Настройки'!$B$9="Нулевой спрос",0,""),IF(AB468&lt;0,IF('Настройки'!$B$10="Исключить","",IF('Настройки'!$B$10="Абсолютные значения",ABS(AB468),AB468)),AB468)))</x:f>
      </x:c>
      <x:c r="CF468" s="50" t="str">
        <x:f>IF(24&gt;'Настройки'!$B$3,"",IF(ISBLANK(AC468),IF('Настройки'!$B$9="Нулевой спрос",0,""),IF(AC468&lt;0,IF('Настройки'!$B$10="Исключить","",IF('Настройки'!$B$10="Абсолютные значения",ABS(AC468),AC468)),AC468)))</x:f>
      </x:c>
      <x:c r="CG468" s="50" t="str">
        <x:f>IF(25&gt;'Настройки'!$B$3,"",IF(ISBLANK(AD468),IF('Настройки'!$B$9="Нулевой спрос",0,""),IF(AD468&lt;0,IF('Настройки'!$B$10="Исключить","",IF('Настройки'!$B$10="Абсолютные значения",ABS(AD468),AD468)),AD468)))</x:f>
      </x:c>
      <x:c r="CH468" s="50" t="str">
        <x:f>IF(26&gt;'Настройки'!$B$3,"",IF(ISBLANK(AE468),IF('Настройки'!$B$9="Нулевой спрос",0,""),IF(AE468&lt;0,IF('Настройки'!$B$10="Исключить","",IF('Настройки'!$B$10="Абсолютные значения",ABS(AE468),AE468)),AE468)))</x:f>
      </x:c>
      <x:c r="CI468" s="50" t="str">
        <x:f>IF(27&gt;'Настройки'!$B$3,"",IF(ISBLANK(AF468),IF('Настройки'!$B$9="Нулевой спрос",0,""),IF(AF468&lt;0,IF('Настройки'!$B$10="Исключить","",IF('Настройки'!$B$10="Абсолютные значения",ABS(AF468),AF468)),AF468)))</x:f>
      </x:c>
      <x:c r="CJ468" s="50" t="str">
        <x:f>IF(28&gt;'Настройки'!$B$3,"",IF(ISBLANK(AG468),IF('Настройки'!$B$9="Нулевой спрос",0,""),IF(AG468&lt;0,IF('Настройки'!$B$10="Исключить","",IF('Настройки'!$B$10="Абсолютные значения",ABS(AG468),AG468)),AG468)))</x:f>
      </x:c>
      <x:c r="CK468" s="50" t="str">
        <x:f>IF(29&gt;'Настройки'!$B$3,"",IF(ISBLANK(AH468),IF('Настройки'!$B$9="Нулевой спрос",0,""),IF(AH468&lt;0,IF('Настройки'!$B$10="Исключить","",IF('Настройки'!$B$10="Абсолютные значения",ABS(AH468),AH468)),AH468)))</x:f>
      </x:c>
      <x:c r="CL468" s="50" t="str">
        <x:f>IF(30&gt;'Настройки'!$B$3,"",IF(ISBLANK(AI468),IF('Настройки'!$B$9="Нулевой спрос",0,""),IF(AI468&lt;0,IF('Настройки'!$B$10="Исключить","",IF('Настройки'!$B$10="Абсолютные значения",ABS(AI468),AI468)),AI468)))</x:f>
      </x:c>
      <x:c r="CM468" s="50" t="str">
        <x:f>IF(31&gt;'Настройки'!$B$3,"",IF(ISBLANK(AJ468),IF('Настройки'!$B$9="Нулевой спрос",0,""),IF(AJ468&lt;0,IF('Настройки'!$B$10="Исключить","",IF('Настройки'!$B$10="Абсолютные значения",ABS(AJ468),AJ468)),AJ468)))</x:f>
      </x:c>
      <x:c r="CN468" s="50" t="str">
        <x:f>IF(32&gt;'Настройки'!$B$3,"",IF(ISBLANK(AK468),IF('Настройки'!$B$9="Нулевой спрос",0,""),IF(AK468&lt;0,IF('Настройки'!$B$10="Исключить","",IF('Настройки'!$B$10="Абсолютные значения",ABS(AK468),AK468)),AK468)))</x:f>
      </x:c>
      <x:c r="CO468" s="50" t="str">
        <x:f>IF(33&gt;'Настройки'!$B$3,"",IF(ISBLANK(AL468),IF('Настройки'!$B$9="Нулевой спрос",0,""),IF(AL468&lt;0,IF('Настройки'!$B$10="Исключить","",IF('Настройки'!$B$10="Абсолютные значения",ABS(AL468),AL468)),AL468)))</x:f>
      </x:c>
      <x:c r="CP468" s="50" t="str">
        <x:f>IF(34&gt;'Настройки'!$B$3,"",IF(ISBLANK(AM468),IF('Настройки'!$B$9="Нулевой спрос",0,""),IF(AM468&lt;0,IF('Настройки'!$B$10="Исключить","",IF('Настройки'!$B$10="Абсолютные значения",ABS(AM468),AM468)),AM468)))</x:f>
      </x:c>
      <x:c r="CQ468" s="50" t="str">
        <x:f>IF(35&gt;'Настройки'!$B$3,"",IF(ISBLANK(AN468),IF('Настройки'!$B$9="Нулевой спрос",0,""),IF(AN468&lt;0,IF('Настройки'!$B$10="Исключить","",IF('Настройки'!$B$10="Абсолютные значения",ABS(AN468),AN468)),AN468)))</x:f>
      </x:c>
      <x:c r="CR468" s="50" t="str">
        <x:f>IF(36&gt;'Настройки'!$B$3,"",IF(ISBLANK(AO468),IF('Настройки'!$B$9="Нулевой спрос",0,""),IF(AO468&lt;0,IF('Настройки'!$B$10="Исключить","",IF('Настройки'!$B$10="Абсолютные значения",ABS(AO468),AO468)),AO468)))</x:f>
      </x:c>
      <x:c r="CS468" s="50" t="str">
        <x:f>IF(OR(1&gt;'Настройки'!$B$3,ISBLANK(BI468),BI468=0),"",BI468)</x:f>
      </x:c>
      <x:c r="CT468" s="50" t="str">
        <x:f>IF(OR(2&gt;'Настройки'!$B$3,ISBLANK(BJ468),BJ468=0),"",BJ468)</x:f>
      </x:c>
      <x:c r="CU468" s="50" t="str">
        <x:f>IF(OR(3&gt;'Настройки'!$B$3,ISBLANK(BK468),BK468=0),"",BK468)</x:f>
      </x:c>
      <x:c r="CV468" s="50" t="str">
        <x:f>IF(OR(4&gt;'Настройки'!$B$3,ISBLANK(BL468),BL468=0),"",BL468)</x:f>
      </x:c>
      <x:c r="CW468" s="50" t="str">
        <x:f>IF(OR(5&gt;'Настройки'!$B$3,ISBLANK(BM468),BM468=0),"",BM468)</x:f>
      </x:c>
      <x:c r="CX468" s="50" t="str">
        <x:f>IF(OR(6&gt;'Настройки'!$B$3,ISBLANK(BN468),BN468=0),"",BN468)</x:f>
      </x:c>
      <x:c r="CY468" s="50" t="str">
        <x:f>IF(OR(7&gt;'Настройки'!$B$3,ISBLANK(BO468),BO468=0),"",BO468)</x:f>
      </x:c>
      <x:c r="CZ468" s="50" t="str">
        <x:f>IF(OR(8&gt;'Настройки'!$B$3,ISBLANK(BP468),BP468=0),"",BP468)</x:f>
      </x:c>
      <x:c r="DA468" s="50" t="str">
        <x:f>IF(OR(9&gt;'Настройки'!$B$3,ISBLANK(BQ468),BQ468=0),"",BQ468)</x:f>
      </x:c>
      <x:c r="DB468" s="50" t="str">
        <x:f>IF(OR(10&gt;'Настройки'!$B$3,ISBLANK(BR468),BR468=0),"",BR468)</x:f>
      </x:c>
      <x:c r="DC468" s="50" t="str">
        <x:f>IF(OR(11&gt;'Настройки'!$B$3,ISBLANK(BS468),BS468=0),"",BS468)</x:f>
      </x:c>
      <x:c r="DD468" s="50" t="str">
        <x:f>IF(OR(12&gt;'Настройки'!$B$3,ISBLANK(BT468),BT468=0),"",BT468)</x:f>
      </x:c>
      <x:c r="DE468" s="50" t="str">
        <x:f>IF(OR(13&gt;'Настройки'!$B$3,ISBLANK(BU468),BU468=0),"",BU468)</x:f>
      </x:c>
      <x:c r="DF468" s="50" t="str">
        <x:f>IF(OR(14&gt;'Настройки'!$B$3,ISBLANK(BV468),BV468=0),"",BV468)</x:f>
      </x:c>
      <x:c r="DG468" s="50" t="str">
        <x:f>IF(OR(15&gt;'Настройки'!$B$3,ISBLANK(BW468),BW468=0),"",BW468)</x:f>
      </x:c>
      <x:c r="DH468" s="50" t="str">
        <x:f>IF(OR(16&gt;'Настройки'!$B$3,ISBLANK(BX468),BX468=0),"",BX468)</x:f>
      </x:c>
      <x:c r="DI468" s="50" t="str">
        <x:f>IF(OR(17&gt;'Настройки'!$B$3,ISBLANK(BY468),BY468=0),"",BY468)</x:f>
      </x:c>
      <x:c r="DJ468" s="50" t="str">
        <x:f>IF(OR(18&gt;'Настройки'!$B$3,ISBLANK(BZ468),BZ468=0),"",BZ468)</x:f>
      </x:c>
      <x:c r="DK468" s="50" t="str">
        <x:f>IF(OR(19&gt;'Настройки'!$B$3,ISBLANK(CA468),CA468=0),"",CA468)</x:f>
      </x:c>
      <x:c r="DL468" s="50" t="str">
        <x:f>IF(OR(20&gt;'Настройки'!$B$3,ISBLANK(CB468),CB468=0),"",CB468)</x:f>
      </x:c>
      <x:c r="DM468" s="50" t="str">
        <x:f>IF(OR(21&gt;'Настройки'!$B$3,ISBLANK(CC468),CC468=0),"",CC468)</x:f>
      </x:c>
      <x:c r="DN468" s="50" t="str">
        <x:f>IF(OR(22&gt;'Настройки'!$B$3,ISBLANK(CD468),CD468=0),"",CD468)</x:f>
      </x:c>
      <x:c r="DO468" s="50" t="str">
        <x:f>IF(OR(23&gt;'Настройки'!$B$3,ISBLANK(CE468),CE468=0),"",CE468)</x:f>
      </x:c>
      <x:c r="DP468" s="50" t="str">
        <x:f>IF(OR(24&gt;'Настройки'!$B$3,ISBLANK(CF468),CF468=0),"",CF468)</x:f>
      </x:c>
      <x:c r="DQ468" s="50" t="str">
        <x:f>IF(OR(25&gt;'Настройки'!$B$3,ISBLANK(CG468),CG468=0),"",CG468)</x:f>
      </x:c>
      <x:c r="DR468" s="50" t="str">
        <x:f>IF(OR(26&gt;'Настройки'!$B$3,ISBLANK(CH468),CH468=0),"",CH468)</x:f>
      </x:c>
      <x:c r="DS468" s="50" t="str">
        <x:f>IF(OR(27&gt;'Настройки'!$B$3,ISBLANK(CI468),CI468=0),"",CI468)</x:f>
      </x:c>
      <x:c r="DT468" s="50" t="str">
        <x:f>IF(OR(28&gt;'Настройки'!$B$3,ISBLANK(CJ468),CJ468=0),"",CJ468)</x:f>
      </x:c>
      <x:c r="DU468" s="50" t="str">
        <x:f>IF(OR(29&gt;'Настройки'!$B$3,ISBLANK(CK468),CK468=0),"",CK468)</x:f>
      </x:c>
      <x:c r="DV468" s="50" t="str">
        <x:f>IF(OR(30&gt;'Настройки'!$B$3,ISBLANK(CL468),CL468=0),"",CL468)</x:f>
      </x:c>
      <x:c r="DW468" s="50" t="str">
        <x:f>IF(OR(31&gt;'Настройки'!$B$3,ISBLANK(CM468),CM468=0),"",CM468)</x:f>
      </x:c>
      <x:c r="DX468" s="50" t="str">
        <x:f>IF(OR(32&gt;'Настройки'!$B$3,ISBLANK(CN468),CN468=0),"",CN468)</x:f>
      </x:c>
      <x:c r="DY468" s="50" t="str">
        <x:f>IF(OR(33&gt;'Настройки'!$B$3,ISBLANK(CO468),CO468=0),"",CO468)</x:f>
      </x:c>
      <x:c r="DZ468" s="50" t="str">
        <x:f>IF(OR(34&gt;'Настройки'!$B$3,ISBLANK(CP468),CP468=0),"",CP468)</x:f>
      </x:c>
      <x:c r="EA468" s="50" t="str">
        <x:f>IF(OR(35&gt;'Настройки'!$B$3,ISBLANK(CQ468),CQ468=0),"",CQ468)</x:f>
      </x:c>
      <x:c r="EB468" s="50" t="str">
        <x:f>IF(OR(36&gt;'Настройки'!$B$3,ISBLANK(CR468),CR468=0),"",CR468)</x:f>
      </x:c>
      <x:c r="EC468" s="50" t="str">
        <x:f>IF(A468="","",IF(OR(BB468="AZ",BB468="BZ"),10000+ROW(),IF(AZ468&gt;'Настройки'!$B$11,20000+ROW(),IF(BF468&lt;&gt;"Обычный",30000+ROW(),IF(AX468&lt;=0,40000+ROW(),"")))))</x:f>
      </x:c>
      <x:c r="ED468" s="50" t="str">
        <x:f>IF(EC468="","",COUNTIFS($EC$2:$EC$1001,"&gt;0",$EC$2:$EC$1001,"&lt;"&amp;EC468)+1)</x:f>
      </x:c>
    </x:row>
    <x:row r="469">
      <x:c r="A469" s="115"/>
      <x:c r="B469" s="115"/>
      <x:c r="C469" s="115"/>
      <x:c r="D469" s="118"/>
      <x:c r="E469" s="118"/>
      <x:c r="F469" s="118"/>
      <x:c r="G469" s="118"/>
      <x:c r="H469" s="118"/>
      <x:c r="I469" s="118"/>
      <x:c r="J469" s="118"/>
      <x:c r="K469" s="118"/>
      <x:c r="L469" s="118"/>
      <x:c r="M469" s="118"/>
      <x:c r="N469" s="118"/>
      <x:c r="O469" s="118"/>
      <x:c r="P469" s="118"/>
      <x:c r="Q469" s="118"/>
      <x:c r="R469" s="118"/>
      <x:c r="S469" s="118"/>
      <x:c r="T469" s="118"/>
      <x:c r="U469" s="118"/>
      <x:c r="V469" s="118"/>
      <x:c r="W469" s="118"/>
      <x:c r="X469" s="118"/>
      <x:c r="Y469" s="118"/>
      <x:c r="Z469" s="118"/>
      <x:c r="AA469" s="118"/>
      <x:c r="AB469" s="118"/>
      <x:c r="AC469" s="118"/>
      <x:c r="AD469" s="118"/>
      <x:c r="AE469" s="118"/>
      <x:c r="AF469" s="118"/>
      <x:c r="AG469" s="118"/>
      <x:c r="AH469" s="118"/>
      <x:c r="AI469" s="118"/>
      <x:c r="AJ469" s="118"/>
      <x:c r="AK469" s="118"/>
      <x:c r="AL469" s="118"/>
      <x:c r="AM469" s="118"/>
      <x:c r="AN469" s="118"/>
      <x:c r="AO469" s="118"/>
      <x:c r="AP469" s="115"/>
      <x:c r="AQ469" s="49" t="str">
        <x:f>IF(A469="","",COUNT(BI469:INDEX(BI469:CR469,1,'Настройки'!$B$3)))</x:f>
      </x:c>
      <x:c r="AR469" s="49" t="str">
        <x:f>IF(A469="","",SUM(BI469:INDEX(BI469:CR469,1,'Настройки'!$B$3)))</x:f>
      </x:c>
      <x:c r="AS469" s="58" t="str">
        <x:f>IF(A469="","",IF('Настройки'!$B$4="Стоимость потребления",AR469*D469,IF('Настройки'!$B$4="Количество",AR469,E469)))</x:f>
      </x:c>
      <x:c r="AT469" s="61" t="str">
        <x:f>IF(OR(A469="",AS469&lt;0,SUM($AS$2:$AS$1001)&lt;=0),"",AS469/SUM($AS$2:$AS$1001))</x:f>
      </x:c>
      <x:c r="AU469" s="61" t="str">
        <x:f>IF(OR(A469="",AS469&lt;0,SUM($AS$2:$AS$1001)&lt;=0),"",SUMIFS($AS$2:$AS$1001,$AS$2:$AS$1001,"&gt;"&amp;AS469)/SUM($AS$2:$AS$1001))</x:f>
      </x:c>
      <x:c r="AV469" s="61" t="str">
        <x:f>IF(OR(A469="",AS469&lt;0,SUM($AS$2:$AS$1001)&lt;=0),"",SUMIFS($AS$2:$AS$1001,$AS$2:$AS$1001,"&gt;="&amp;AS469)/SUM($AS$2:$AS$1001))</x:f>
      </x:c>
      <x:c r="AW469" s="49" t="str">
        <x:f>IF(A469="","",IF(SUM($AS$2:$AS$1001)&lt;=0,"Не определён",IF(AS469&lt;0,"Исключение",IF(AU469&lt;'Настройки'!$B$5,"A",IF(AU469&lt;'Настройки'!$B$6,"B","C")))))</x:f>
      </x:c>
      <x:c r="AX469" s="58" t="str">
        <x:f>IF(A469="","",IF(AQ469=0,"",AVERAGE(BI469:INDEX(BI469:CR469,1,'Настройки'!$B$3))))</x:f>
      </x:c>
      <x:c r="AY469" s="58" t="str">
        <x:f>IF(OR(A469="",AQ469=0),"",STDEVP(BI469:INDEX(BI469:CR469,1,'Настройки'!$B$3)))</x:f>
      </x:c>
      <x:c r="AZ469" s="61" t="str">
        <x:f>IF(OR(A469="",AQ469&lt;'Настройки'!$B$12,AX469&lt;=0,AND('Настройки'!$B$10="Блокировать",COUNTIF(F469:INDEX(F469:AO469,1,'Настройки'!$B$3),"&lt;0")&gt;0)),"",AY469/ABS(AX469))</x:f>
      </x:c>
      <x:c r="BA469" s="49" t="str">
        <x:f>IF(A469="","",IF(AND('Настройки'!$B$10="Блокировать",COUNTIF(F469:INDEX(F469:AO469,1,'Настройки'!$B$3),"&lt;0")&gt;0),"Не определён",IF(AQ469&lt;'Настройки'!$B$12,"Не определён",IF(AX469=0,"Нет спроса",IF(AX469&lt;0,"Не определён",IF(AZ469&lt;='Настройки'!$B$7,"X",IF(AZ469&lt;='Настройки'!$B$8,"Y","Z")))))))</x:f>
      </x:c>
      <x:c r="BB469" s="49" t="str">
        <x:f>IF(OR(A469="",LEN(AW469)&lt;&gt;1,LEN(BA469)&lt;&gt;1),"",AW469&amp;BA469)</x:f>
      </x:c>
      <x:c r="BC469" s="61" t="str">
        <x:f>IF(OR(A469="",AQ469=0),"",(COUNT(BI469:INDEX(BI469:CR469,1,'Настройки'!$B$3))-COUNT(CS469:INDEX(CS469:EB469,1,'Настройки'!$B$3)))/AQ469)</x:f>
      </x:c>
      <x:c r="BD469" s="64" t="str">
        <x:f>IF(OR(A469="",COUNT(CS469:INDEX(CS469:EB469,1,'Настройки'!$B$3))=0),"",AQ469/COUNT(CS469:INDEX(CS469:EB469,1,'Настройки'!$B$3)))</x:f>
      </x:c>
      <x:c r="BE469" s="64" t="str">
        <x:f>IF(OR(A469="",COUNT(CS469:INDEX(CS469:EB469,1,'Настройки'!$B$3))=0),"",IF(AVERAGE(CS469:INDEX(CS469:EB469,1,'Настройки'!$B$3))=0,"",(STDEVP(CS469:INDEX(CS469:EB469,1,'Настройки'!$B$3))/ABS(AVERAGE(CS469:INDEX(CS469:EB469,1,'Настройки'!$B$3))))^2))</x:f>
      </x:c>
      <x:c r="BF469" s="49" t="str">
        <x:f>IF(A469="","",IF(AQ469&lt;3,"Недостаточно",IF(AQ469&lt;6,"Предварительный","Обычный")))</x:f>
      </x:c>
      <x:c r="BG469" s="49" t="str">
        <x:f>IF(A469="","",IF(COUNTIF(F469:INDEX(F469:AO469,1,'Настройки'!$B$3),"&lt;0")&gt;0,IF('Настройки'!$B$10="Блокировать","Отрицательный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"),"")&amp;IF(AQ469&lt;3,"Недостаточно истории. ",IF(AQ469&lt;6,"Предварительная классификация. ",""))&amp;IF(AX469=0,"Нет спроса за горизонт. ","")&amp;IF(AZ469&gt;'Настройки'!$B$11,"Экстремальная вариативность. ",""))</x:f>
      </x:c>
      <x:c r="BH469" s="49" t="str">
        <x:f>IF(A469="","",IFERROR(VLOOKUP(BB469,'Настройки'!$D$3:$E$11,2,FALSE),"Сначала проверьте исходные данные и историю спроса.")&amp;" Уточните срок поставки, MOQ и критичность.")</x:f>
      </x:c>
      <x:c r="BI469" s="50" t="str">
        <x:f>IF(1&gt;'Настройки'!$B$3,"",IF(ISBLANK(F469),IF('Настройки'!$B$9="Нулевой спрос",0,""),IF(F469&lt;0,IF('Настройки'!$B$10="Исключить","",IF('Настройки'!$B$10="Абсолютные значения",ABS(F469),F469)),F469)))</x:f>
      </x:c>
      <x:c r="BJ469" s="50" t="str">
        <x:f>IF(2&gt;'Настройки'!$B$3,"",IF(ISBLANK(G469),IF('Настройки'!$B$9="Нулевой спрос",0,""),IF(G469&lt;0,IF('Настройки'!$B$10="Исключить","",IF('Настройки'!$B$10="Абсолютные значения",ABS(G469),G469)),G469)))</x:f>
      </x:c>
      <x:c r="BK469" s="50" t="str">
        <x:f>IF(3&gt;'Настройки'!$B$3,"",IF(ISBLANK(H469),IF('Настройки'!$B$9="Нулевой спрос",0,""),IF(H469&lt;0,IF('Настройки'!$B$10="Исключить","",IF('Настройки'!$B$10="Абсолютные значения",ABS(H469),H469)),H469)))</x:f>
      </x:c>
      <x:c r="BL469" s="50" t="str">
        <x:f>IF(4&gt;'Настройки'!$B$3,"",IF(ISBLANK(I469),IF('Настройки'!$B$9="Нулевой спрос",0,""),IF(I469&lt;0,IF('Настройки'!$B$10="Исключить","",IF('Настройки'!$B$10="Абсолютные значения",ABS(I469),I469)),I469)))</x:f>
      </x:c>
      <x:c r="BM469" s="50" t="str">
        <x:f>IF(5&gt;'Настройки'!$B$3,"",IF(ISBLANK(J469),IF('Настройки'!$B$9="Нулевой спрос",0,""),IF(J469&lt;0,IF('Настройки'!$B$10="Исключить","",IF('Настройки'!$B$10="Абсолютные значения",ABS(J469),J469)),J469)))</x:f>
      </x:c>
      <x:c r="BN469" s="50" t="str">
        <x:f>IF(6&gt;'Настройки'!$B$3,"",IF(ISBLANK(K469),IF('Настройки'!$B$9="Нулевой спрос",0,""),IF(K469&lt;0,IF('Настройки'!$B$10="Исключить","",IF('Настройки'!$B$10="Абсолютные значения",ABS(K469),K469)),K469)))</x:f>
      </x:c>
      <x:c r="BO469" s="50" t="str">
        <x:f>IF(7&gt;'Настройки'!$B$3,"",IF(ISBLANK(L469),IF('Настройки'!$B$9="Нулевой спрос",0,""),IF(L469&lt;0,IF('Настройки'!$B$10="Исключить","",IF('Настройки'!$B$10="Абсолютные значения",ABS(L469),L469)),L469)))</x:f>
      </x:c>
      <x:c r="BP469" s="50" t="str">
        <x:f>IF(8&gt;'Настройки'!$B$3,"",IF(ISBLANK(M469),IF('Настройки'!$B$9="Нулевой спрос",0,""),IF(M469&lt;0,IF('Настройки'!$B$10="Исключить","",IF('Настройки'!$B$10="Абсолютные значения",ABS(M469),M469)),M469)))</x:f>
      </x:c>
      <x:c r="BQ469" s="50" t="str">
        <x:f>IF(9&gt;'Настройки'!$B$3,"",IF(ISBLANK(N469),IF('Настройки'!$B$9="Нулевой спрос",0,""),IF(N469&lt;0,IF('Настройки'!$B$10="Исключить","",IF('Настройки'!$B$10="Абсолютные значения",ABS(N469),N469)),N469)))</x:f>
      </x:c>
      <x:c r="BR469" s="50" t="str">
        <x:f>IF(10&gt;'Настройки'!$B$3,"",IF(ISBLANK(O469),IF('Настройки'!$B$9="Нулевой спрос",0,""),IF(O469&lt;0,IF('Настройки'!$B$10="Исключить","",IF('Настройки'!$B$10="Абсолютные значения",ABS(O469),O469)),O469)))</x:f>
      </x:c>
      <x:c r="BS469" s="50" t="str">
        <x:f>IF(11&gt;'Настройки'!$B$3,"",IF(ISBLANK(P469),IF('Настройки'!$B$9="Нулевой спрос",0,""),IF(P469&lt;0,IF('Настройки'!$B$10="Исключить","",IF('Настройки'!$B$10="Абсолютные значения",ABS(P469),P469)),P469)))</x:f>
      </x:c>
      <x:c r="BT469" s="50" t="str">
        <x:f>IF(12&gt;'Настройки'!$B$3,"",IF(ISBLANK(Q469),IF('Настройки'!$B$9="Нулевой спрос",0,""),IF(Q469&lt;0,IF('Настройки'!$B$10="Исключить","",IF('Настройки'!$B$10="Абсолютные значения",ABS(Q469),Q469)),Q469)))</x:f>
      </x:c>
      <x:c r="BU469" s="50" t="str">
        <x:f>IF(13&gt;'Настройки'!$B$3,"",IF(ISBLANK(R469),IF('Настройки'!$B$9="Нулевой спрос",0,""),IF(R469&lt;0,IF('Настройки'!$B$10="Исключить","",IF('Настройки'!$B$10="Абсолютные значения",ABS(R469),R469)),R469)))</x:f>
      </x:c>
      <x:c r="BV469" s="50" t="str">
        <x:f>IF(14&gt;'Настройки'!$B$3,"",IF(ISBLANK(S469),IF('Настройки'!$B$9="Нулевой спрос",0,""),IF(S469&lt;0,IF('Настройки'!$B$10="Исключить","",IF('Настройки'!$B$10="Абсолютные значения",ABS(S469),S469)),S469)))</x:f>
      </x:c>
      <x:c r="BW469" s="50" t="str">
        <x:f>IF(15&gt;'Настройки'!$B$3,"",IF(ISBLANK(T469),IF('Настройки'!$B$9="Нулевой спрос",0,""),IF(T469&lt;0,IF('Настройки'!$B$10="Исключить","",IF('Настройки'!$B$10="Абсолютные значения",ABS(T469),T469)),T469)))</x:f>
      </x:c>
      <x:c r="BX469" s="50" t="str">
        <x:f>IF(16&gt;'Настройки'!$B$3,"",IF(ISBLANK(U469),IF('Настройки'!$B$9="Нулевой спрос",0,""),IF(U469&lt;0,IF('Настройки'!$B$10="Исключить","",IF('Настройки'!$B$10="Абсолютные значения",ABS(U469),U469)),U469)))</x:f>
      </x:c>
      <x:c r="BY469" s="50" t="str">
        <x:f>IF(17&gt;'Настройки'!$B$3,"",IF(ISBLANK(V469),IF('Настройки'!$B$9="Нулевой спрос",0,""),IF(V469&lt;0,IF('Настройки'!$B$10="Исключить","",IF('Настройки'!$B$10="Абсолютные значения",ABS(V469),V469)),V469)))</x:f>
      </x:c>
      <x:c r="BZ469" s="50" t="str">
        <x:f>IF(18&gt;'Настройки'!$B$3,"",IF(ISBLANK(W469),IF('Настройки'!$B$9="Нулевой спрос",0,""),IF(W469&lt;0,IF('Настройки'!$B$10="Исключить","",IF('Настройки'!$B$10="Абсолютные значения",ABS(W469),W469)),W469)))</x:f>
      </x:c>
      <x:c r="CA469" s="50" t="str">
        <x:f>IF(19&gt;'Настройки'!$B$3,"",IF(ISBLANK(X469),IF('Настройки'!$B$9="Нулевой спрос",0,""),IF(X469&lt;0,IF('Настройки'!$B$10="Исключить","",IF('Настройки'!$B$10="Абсолютные значения",ABS(X469),X469)),X469)))</x:f>
      </x:c>
      <x:c r="CB469" s="50" t="str">
        <x:f>IF(20&gt;'Настройки'!$B$3,"",IF(ISBLANK(Y469),IF('Настройки'!$B$9="Нулевой спрос",0,""),IF(Y469&lt;0,IF('Настройки'!$B$10="Исключить","",IF('Настройки'!$B$10="Абсолютные значения",ABS(Y469),Y469)),Y469)))</x:f>
      </x:c>
      <x:c r="CC469" s="50" t="str">
        <x:f>IF(21&gt;'Настройки'!$B$3,"",IF(ISBLANK(Z469),IF('Настройки'!$B$9="Нулевой спрос",0,""),IF(Z469&lt;0,IF('Настройки'!$B$10="Исключить","",IF('Настройки'!$B$10="Абсолютные значения",ABS(Z469),Z469)),Z469)))</x:f>
      </x:c>
      <x:c r="CD469" s="50" t="str">
        <x:f>IF(22&gt;'Настройки'!$B$3,"",IF(ISBLANK(AA469),IF('Настройки'!$B$9="Нулевой спрос",0,""),IF(AA469&lt;0,IF('Настройки'!$B$10="Исключить","",IF('Настройки'!$B$10="Абсолютные значения",ABS(AA469),AA469)),AA469)))</x:f>
      </x:c>
      <x:c r="CE469" s="50" t="str">
        <x:f>IF(23&gt;'Настройки'!$B$3,"",IF(ISBLANK(AB469),IF('Настройки'!$B$9="Нулевой спрос",0,""),IF(AB469&lt;0,IF('Настройки'!$B$10="Исключить","",IF('Настройки'!$B$10="Абсолютные значения",ABS(AB469),AB469)),AB469)))</x:f>
      </x:c>
      <x:c r="CF469" s="50" t="str">
        <x:f>IF(24&gt;'Настройки'!$B$3,"",IF(ISBLANK(AC469),IF('Настройки'!$B$9="Нулевой спрос",0,""),IF(AC469&lt;0,IF('Настройки'!$B$10="Исключить","",IF('Настройки'!$B$10="Абсолютные значения",ABS(AC469),AC469)),AC469)))</x:f>
      </x:c>
      <x:c r="CG469" s="50" t="str">
        <x:f>IF(25&gt;'Настройки'!$B$3,"",IF(ISBLANK(AD469),IF('Настройки'!$B$9="Нулевой спрос",0,""),IF(AD469&lt;0,IF('Настройки'!$B$10="Исключить","",IF('Настройки'!$B$10="Абсолютные значения",ABS(AD469),AD469)),AD469)))</x:f>
      </x:c>
      <x:c r="CH469" s="50" t="str">
        <x:f>IF(26&gt;'Настройки'!$B$3,"",IF(ISBLANK(AE469),IF('Настройки'!$B$9="Нулевой спрос",0,""),IF(AE469&lt;0,IF('Настройки'!$B$10="Исключить","",IF('Настройки'!$B$10="Абсолютные значения",ABS(AE469),AE469)),AE469)))</x:f>
      </x:c>
      <x:c r="CI469" s="50" t="str">
        <x:f>IF(27&gt;'Настройки'!$B$3,"",IF(ISBLANK(AF469),IF('Настройки'!$B$9="Нулевой спрос",0,""),IF(AF469&lt;0,IF('Настройки'!$B$10="Исключить","",IF('Настройки'!$B$10="Абсолютные значения",ABS(AF469),AF469)),AF469)))</x:f>
      </x:c>
      <x:c r="CJ469" s="50" t="str">
        <x:f>IF(28&gt;'Настройки'!$B$3,"",IF(ISBLANK(AG469),IF('Настройки'!$B$9="Нулевой спрос",0,""),IF(AG469&lt;0,IF('Настройки'!$B$10="Исключить","",IF('Настройки'!$B$10="Абсолютные значения",ABS(AG469),AG469)),AG469)))</x:f>
      </x:c>
      <x:c r="CK469" s="50" t="str">
        <x:f>IF(29&gt;'Настройки'!$B$3,"",IF(ISBLANK(AH469),IF('Настройки'!$B$9="Нулевой спрос",0,""),IF(AH469&lt;0,IF('Настройки'!$B$10="Исключить","",IF('Настройки'!$B$10="Абсолютные значения",ABS(AH469),AH469)),AH469)))</x:f>
      </x:c>
      <x:c r="CL469" s="50" t="str">
        <x:f>IF(30&gt;'Настройки'!$B$3,"",IF(ISBLANK(AI469),IF('Настройки'!$B$9="Нулевой спрос",0,""),IF(AI469&lt;0,IF('Настройки'!$B$10="Исключить","",IF('Настройки'!$B$10="Абсолютные значения",ABS(AI469),AI469)),AI469)))</x:f>
      </x:c>
      <x:c r="CM469" s="50" t="str">
        <x:f>IF(31&gt;'Настройки'!$B$3,"",IF(ISBLANK(AJ469),IF('Настройки'!$B$9="Нулевой спрос",0,""),IF(AJ469&lt;0,IF('Настройки'!$B$10="Исключить","",IF('Настройки'!$B$10="Абсолютные значения",ABS(AJ469),AJ469)),AJ469)))</x:f>
      </x:c>
      <x:c r="CN469" s="50" t="str">
        <x:f>IF(32&gt;'Настройки'!$B$3,"",IF(ISBLANK(AK469),IF('Настройки'!$B$9="Нулевой спрос",0,""),IF(AK469&lt;0,IF('Настройки'!$B$10="Исключить","",IF('Настройки'!$B$10="Абсолютные значения",ABS(AK469),AK469)),AK469)))</x:f>
      </x:c>
      <x:c r="CO469" s="50" t="str">
        <x:f>IF(33&gt;'Настройки'!$B$3,"",IF(ISBLANK(AL469),IF('Настройки'!$B$9="Нулевой спрос",0,""),IF(AL469&lt;0,IF('Настройки'!$B$10="Исключить","",IF('Настройки'!$B$10="Абсолютные значения",ABS(AL469),AL469)),AL469)))</x:f>
      </x:c>
      <x:c r="CP469" s="50" t="str">
        <x:f>IF(34&gt;'Настройки'!$B$3,"",IF(ISBLANK(AM469),IF('Настройки'!$B$9="Нулевой спрос",0,""),IF(AM469&lt;0,IF('Настройки'!$B$10="Исключить","",IF('Настройки'!$B$10="Абсолютные значения",ABS(AM469),AM469)),AM469)))</x:f>
      </x:c>
      <x:c r="CQ469" s="50" t="str">
        <x:f>IF(35&gt;'Настройки'!$B$3,"",IF(ISBLANK(AN469),IF('Настройки'!$B$9="Нулевой спрос",0,""),IF(AN469&lt;0,IF('Настройки'!$B$10="Исключить","",IF('Настройки'!$B$10="Абсолютные значения",ABS(AN469),AN469)),AN469)))</x:f>
      </x:c>
      <x:c r="CR469" s="50" t="str">
        <x:f>IF(36&gt;'Настройки'!$B$3,"",IF(ISBLANK(AO469),IF('Настройки'!$B$9="Нулевой спрос",0,""),IF(AO469&lt;0,IF('Настройки'!$B$10="Исключить","",IF('Настройки'!$B$10="Абсолютные значения",ABS(AO469),AO469)),AO469)))</x:f>
      </x:c>
      <x:c r="CS469" s="50" t="str">
        <x:f>IF(OR(1&gt;'Настройки'!$B$3,ISBLANK(BI469),BI469=0),"",BI469)</x:f>
      </x:c>
      <x:c r="CT469" s="50" t="str">
        <x:f>IF(OR(2&gt;'Настройки'!$B$3,ISBLANK(BJ469),BJ469=0),"",BJ469)</x:f>
      </x:c>
      <x:c r="CU469" s="50" t="str">
        <x:f>IF(OR(3&gt;'Настройки'!$B$3,ISBLANK(BK469),BK469=0),"",BK469)</x:f>
      </x:c>
      <x:c r="CV469" s="50" t="str">
        <x:f>IF(OR(4&gt;'Настройки'!$B$3,ISBLANK(BL469),BL469=0),"",BL469)</x:f>
      </x:c>
      <x:c r="CW469" s="50" t="str">
        <x:f>IF(OR(5&gt;'Настройки'!$B$3,ISBLANK(BM469),BM469=0),"",BM469)</x:f>
      </x:c>
      <x:c r="CX469" s="50" t="str">
        <x:f>IF(OR(6&gt;'Настройки'!$B$3,ISBLANK(BN469),BN469=0),"",BN469)</x:f>
      </x:c>
      <x:c r="CY469" s="50" t="str">
        <x:f>IF(OR(7&gt;'Настройки'!$B$3,ISBLANK(BO469),BO469=0),"",BO469)</x:f>
      </x:c>
      <x:c r="CZ469" s="50" t="str">
        <x:f>IF(OR(8&gt;'Настройки'!$B$3,ISBLANK(BP469),BP469=0),"",BP469)</x:f>
      </x:c>
      <x:c r="DA469" s="50" t="str">
        <x:f>IF(OR(9&gt;'Настройки'!$B$3,ISBLANK(BQ469),BQ469=0),"",BQ469)</x:f>
      </x:c>
      <x:c r="DB469" s="50" t="str">
        <x:f>IF(OR(10&gt;'Настройки'!$B$3,ISBLANK(BR469),BR469=0),"",BR469)</x:f>
      </x:c>
      <x:c r="DC469" s="50" t="str">
        <x:f>IF(OR(11&gt;'Настройки'!$B$3,ISBLANK(BS469),BS469=0),"",BS469)</x:f>
      </x:c>
      <x:c r="DD469" s="50" t="str">
        <x:f>IF(OR(12&gt;'Настройки'!$B$3,ISBLANK(BT469),BT469=0),"",BT469)</x:f>
      </x:c>
      <x:c r="DE469" s="50" t="str">
        <x:f>IF(OR(13&gt;'Настройки'!$B$3,ISBLANK(BU469),BU469=0),"",BU469)</x:f>
      </x:c>
      <x:c r="DF469" s="50" t="str">
        <x:f>IF(OR(14&gt;'Настройки'!$B$3,ISBLANK(BV469),BV469=0),"",BV469)</x:f>
      </x:c>
      <x:c r="DG469" s="50" t="str">
        <x:f>IF(OR(15&gt;'Настройки'!$B$3,ISBLANK(BW469),BW469=0),"",BW469)</x:f>
      </x:c>
      <x:c r="DH469" s="50" t="str">
        <x:f>IF(OR(16&gt;'Настройки'!$B$3,ISBLANK(BX469),BX469=0),"",BX469)</x:f>
      </x:c>
      <x:c r="DI469" s="50" t="str">
        <x:f>IF(OR(17&gt;'Настройки'!$B$3,ISBLANK(BY469),BY469=0),"",BY469)</x:f>
      </x:c>
      <x:c r="DJ469" s="50" t="str">
        <x:f>IF(OR(18&gt;'Настройки'!$B$3,ISBLANK(BZ469),BZ469=0),"",BZ469)</x:f>
      </x:c>
      <x:c r="DK469" s="50" t="str">
        <x:f>IF(OR(19&gt;'Настройки'!$B$3,ISBLANK(CA469),CA469=0),"",CA469)</x:f>
      </x:c>
      <x:c r="DL469" s="50" t="str">
        <x:f>IF(OR(20&gt;'Настройки'!$B$3,ISBLANK(CB469),CB469=0),"",CB469)</x:f>
      </x:c>
      <x:c r="DM469" s="50" t="str">
        <x:f>IF(OR(21&gt;'Настройки'!$B$3,ISBLANK(CC469),CC469=0),"",CC469)</x:f>
      </x:c>
      <x:c r="DN469" s="50" t="str">
        <x:f>IF(OR(22&gt;'Настройки'!$B$3,ISBLANK(CD469),CD469=0),"",CD469)</x:f>
      </x:c>
      <x:c r="DO469" s="50" t="str">
        <x:f>IF(OR(23&gt;'Настройки'!$B$3,ISBLANK(CE469),CE469=0),"",CE469)</x:f>
      </x:c>
      <x:c r="DP469" s="50" t="str">
        <x:f>IF(OR(24&gt;'Настройки'!$B$3,ISBLANK(CF469),CF469=0),"",CF469)</x:f>
      </x:c>
      <x:c r="DQ469" s="50" t="str">
        <x:f>IF(OR(25&gt;'Настройки'!$B$3,ISBLANK(CG469),CG469=0),"",CG469)</x:f>
      </x:c>
      <x:c r="DR469" s="50" t="str">
        <x:f>IF(OR(26&gt;'Настройки'!$B$3,ISBLANK(CH469),CH469=0),"",CH469)</x:f>
      </x:c>
      <x:c r="DS469" s="50" t="str">
        <x:f>IF(OR(27&gt;'Настройки'!$B$3,ISBLANK(CI469),CI469=0),"",CI469)</x:f>
      </x:c>
      <x:c r="DT469" s="50" t="str">
        <x:f>IF(OR(28&gt;'Настройки'!$B$3,ISBLANK(CJ469),CJ469=0),"",CJ469)</x:f>
      </x:c>
      <x:c r="DU469" s="50" t="str">
        <x:f>IF(OR(29&gt;'Настройки'!$B$3,ISBLANK(CK469),CK469=0),"",CK469)</x:f>
      </x:c>
      <x:c r="DV469" s="50" t="str">
        <x:f>IF(OR(30&gt;'Настройки'!$B$3,ISBLANK(CL469),CL469=0),"",CL469)</x:f>
      </x:c>
      <x:c r="DW469" s="50" t="str">
        <x:f>IF(OR(31&gt;'Настройки'!$B$3,ISBLANK(CM469),CM469=0),"",CM469)</x:f>
      </x:c>
      <x:c r="DX469" s="50" t="str">
        <x:f>IF(OR(32&gt;'Настройки'!$B$3,ISBLANK(CN469),CN469=0),"",CN469)</x:f>
      </x:c>
      <x:c r="DY469" s="50" t="str">
        <x:f>IF(OR(33&gt;'Настройки'!$B$3,ISBLANK(CO469),CO469=0),"",CO469)</x:f>
      </x:c>
      <x:c r="DZ469" s="50" t="str">
        <x:f>IF(OR(34&gt;'Настройки'!$B$3,ISBLANK(CP469),CP469=0),"",CP469)</x:f>
      </x:c>
      <x:c r="EA469" s="50" t="str">
        <x:f>IF(OR(35&gt;'Настройки'!$B$3,ISBLANK(CQ469),CQ469=0),"",CQ469)</x:f>
      </x:c>
      <x:c r="EB469" s="50" t="str">
        <x:f>IF(OR(36&gt;'Настройки'!$B$3,ISBLANK(CR469),CR469=0),"",CR469)</x:f>
      </x:c>
      <x:c r="EC469" s="50" t="str">
        <x:f>IF(A469="","",IF(OR(BB469="AZ",BB469="BZ"),10000+ROW(),IF(AZ469&gt;'Настройки'!$B$11,20000+ROW(),IF(BF469&lt;&gt;"Обычный",30000+ROW(),IF(AX469&lt;=0,40000+ROW(),"")))))</x:f>
      </x:c>
      <x:c r="ED469" s="50" t="str">
        <x:f>IF(EC469="","",COUNTIFS($EC$2:$EC$1001,"&gt;0",$EC$2:$EC$1001,"&lt;"&amp;EC469)+1)</x:f>
      </x:c>
    </x:row>
    <x:row r="470">
      <x:c r="A470" s="115"/>
      <x:c r="B470" s="115"/>
      <x:c r="C470" s="115"/>
      <x:c r="D470" s="118"/>
      <x:c r="E470" s="118"/>
      <x:c r="F470" s="118"/>
      <x:c r="G470" s="118"/>
      <x:c r="H470" s="118"/>
      <x:c r="I470" s="118"/>
      <x:c r="J470" s="118"/>
      <x:c r="K470" s="118"/>
      <x:c r="L470" s="118"/>
      <x:c r="M470" s="118"/>
      <x:c r="N470" s="118"/>
      <x:c r="O470" s="118"/>
      <x:c r="P470" s="118"/>
      <x:c r="Q470" s="118"/>
      <x:c r="R470" s="118"/>
      <x:c r="S470" s="118"/>
      <x:c r="T470" s="118"/>
      <x:c r="U470" s="118"/>
      <x:c r="V470" s="118"/>
      <x:c r="W470" s="118"/>
      <x:c r="X470" s="118"/>
      <x:c r="Y470" s="118"/>
      <x:c r="Z470" s="118"/>
      <x:c r="AA470" s="118"/>
      <x:c r="AB470" s="118"/>
      <x:c r="AC470" s="118"/>
      <x:c r="AD470" s="118"/>
      <x:c r="AE470" s="118"/>
      <x:c r="AF470" s="118"/>
      <x:c r="AG470" s="118"/>
      <x:c r="AH470" s="118"/>
      <x:c r="AI470" s="118"/>
      <x:c r="AJ470" s="118"/>
      <x:c r="AK470" s="118"/>
      <x:c r="AL470" s="118"/>
      <x:c r="AM470" s="118"/>
      <x:c r="AN470" s="118"/>
      <x:c r="AO470" s="118"/>
      <x:c r="AP470" s="115"/>
      <x:c r="AQ470" s="49" t="str">
        <x:f>IF(A470="","",COUNT(BI470:INDEX(BI470:CR470,1,'Настройки'!$B$3)))</x:f>
      </x:c>
      <x:c r="AR470" s="49" t="str">
        <x:f>IF(A470="","",SUM(BI470:INDEX(BI470:CR470,1,'Настройки'!$B$3)))</x:f>
      </x:c>
      <x:c r="AS470" s="58" t="str">
        <x:f>IF(A470="","",IF('Настройки'!$B$4="Стоимость потребления",AR470*D470,IF('Настройки'!$B$4="Количество",AR470,E470)))</x:f>
      </x:c>
      <x:c r="AT470" s="61" t="str">
        <x:f>IF(OR(A470="",AS470&lt;0,SUM($AS$2:$AS$1001)&lt;=0),"",AS470/SUM($AS$2:$AS$1001))</x:f>
      </x:c>
      <x:c r="AU470" s="61" t="str">
        <x:f>IF(OR(A470="",AS470&lt;0,SUM($AS$2:$AS$1001)&lt;=0),"",SUMIFS($AS$2:$AS$1001,$AS$2:$AS$1001,"&gt;"&amp;AS470)/SUM($AS$2:$AS$1001))</x:f>
      </x:c>
      <x:c r="AV470" s="61" t="str">
        <x:f>IF(OR(A470="",AS470&lt;0,SUM($AS$2:$AS$1001)&lt;=0),"",SUMIFS($AS$2:$AS$1001,$AS$2:$AS$1001,"&gt;="&amp;AS470)/SUM($AS$2:$AS$1001))</x:f>
      </x:c>
      <x:c r="AW470" s="49" t="str">
        <x:f>IF(A470="","",IF(SUM($AS$2:$AS$1001)&lt;=0,"Не определён",IF(AS470&lt;0,"Исключение",IF(AU470&lt;'Настройки'!$B$5,"A",IF(AU470&lt;'Настройки'!$B$6,"B","C")))))</x:f>
      </x:c>
      <x:c r="AX470" s="58" t="str">
        <x:f>IF(A470="","",IF(AQ470=0,"",AVERAGE(BI470:INDEX(BI470:CR470,1,'Настройки'!$B$3))))</x:f>
      </x:c>
      <x:c r="AY470" s="58" t="str">
        <x:f>IF(OR(A470="",AQ470=0),"",STDEVP(BI470:INDEX(BI470:CR470,1,'Настройки'!$B$3)))</x:f>
      </x:c>
      <x:c r="AZ470" s="61" t="str">
        <x:f>IF(OR(A470="",AQ470&lt;'Настройки'!$B$12,AX470&lt;=0,AND('Настройки'!$B$10="Блокировать",COUNTIF(F470:INDEX(F470:AO470,1,'Настройки'!$B$3),"&lt;0")&gt;0)),"",AY470/ABS(AX470))</x:f>
      </x:c>
      <x:c r="BA470" s="49" t="str">
        <x:f>IF(A470="","",IF(AND('Настройки'!$B$10="Блокировать",COUNTIF(F470:INDEX(F470:AO470,1,'Настройки'!$B$3),"&lt;0")&gt;0),"Не определён",IF(AQ470&lt;'Настройки'!$B$12,"Не определён",IF(AX470=0,"Нет спроса",IF(AX470&lt;0,"Не определён",IF(AZ470&lt;='Настройки'!$B$7,"X",IF(AZ470&lt;='Настройки'!$B$8,"Y","Z")))))))</x:f>
      </x:c>
      <x:c r="BB470" s="49" t="str">
        <x:f>IF(OR(A470="",LEN(AW470)&lt;&gt;1,LEN(BA470)&lt;&gt;1),"",AW470&amp;BA470)</x:f>
      </x:c>
      <x:c r="BC470" s="61" t="str">
        <x:f>IF(OR(A470="",AQ470=0),"",(COUNT(BI470:INDEX(BI470:CR470,1,'Настройки'!$B$3))-COUNT(CS470:INDEX(CS470:EB470,1,'Настройки'!$B$3)))/AQ470)</x:f>
      </x:c>
      <x:c r="BD470" s="64" t="str">
        <x:f>IF(OR(A470="",COUNT(CS470:INDEX(CS470:EB470,1,'Настройки'!$B$3))=0),"",AQ470/COUNT(CS470:INDEX(CS470:EB470,1,'Настройки'!$B$3)))</x:f>
      </x:c>
      <x:c r="BE470" s="64" t="str">
        <x:f>IF(OR(A470="",COUNT(CS470:INDEX(CS470:EB470,1,'Настройки'!$B$3))=0),"",IF(AVERAGE(CS470:INDEX(CS470:EB470,1,'Настройки'!$B$3))=0,"",(STDEVP(CS470:INDEX(CS470:EB470,1,'Настройки'!$B$3))/ABS(AVERAGE(CS470:INDEX(CS470:EB470,1,'Настройки'!$B$3))))^2))</x:f>
      </x:c>
      <x:c r="BF470" s="49" t="str">
        <x:f>IF(A470="","",IF(AQ470&lt;3,"Недостаточно",IF(AQ470&lt;6,"Предварительный","Обычный")))</x:f>
      </x:c>
      <x:c r="BG470" s="49" t="str">
        <x:f>IF(A470="","",IF(COUNTIF(F470:INDEX(F470:AO470,1,'Настройки'!$B$3),"&lt;0")&gt;0,IF('Настройки'!$B$10="Блокировать","Отрицательный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"),"")&amp;IF(AQ470&lt;3,"Недостаточно истории. ",IF(AQ470&lt;6,"Предварительная классификация. ",""))&amp;IF(AX470=0,"Нет спроса за горизонт. ","")&amp;IF(AZ470&gt;'Настройки'!$B$11,"Экстремальная вариативность. ",""))</x:f>
      </x:c>
      <x:c r="BH470" s="49" t="str">
        <x:f>IF(A470="","",IFERROR(VLOOKUP(BB470,'Настройки'!$D$3:$E$11,2,FALSE),"Сначала проверьте исходные данные и историю спроса.")&amp;" Уточните срок поставки, MOQ и критичность.")</x:f>
      </x:c>
      <x:c r="BI470" s="50" t="str">
        <x:f>IF(1&gt;'Настройки'!$B$3,"",IF(ISBLANK(F470),IF('Настройки'!$B$9="Нулевой спрос",0,""),IF(F470&lt;0,IF('Настройки'!$B$10="Исключить","",IF('Настройки'!$B$10="Абсолютные значения",ABS(F470),F470)),F470)))</x:f>
      </x:c>
      <x:c r="BJ470" s="50" t="str">
        <x:f>IF(2&gt;'Настройки'!$B$3,"",IF(ISBLANK(G470),IF('Настройки'!$B$9="Нулевой спрос",0,""),IF(G470&lt;0,IF('Настройки'!$B$10="Исключить","",IF('Настройки'!$B$10="Абсолютные значения",ABS(G470),G470)),G470)))</x:f>
      </x:c>
      <x:c r="BK470" s="50" t="str">
        <x:f>IF(3&gt;'Настройки'!$B$3,"",IF(ISBLANK(H470),IF('Настройки'!$B$9="Нулевой спрос",0,""),IF(H470&lt;0,IF('Настройки'!$B$10="Исключить","",IF('Настройки'!$B$10="Абсолютные значения",ABS(H470),H470)),H470)))</x:f>
      </x:c>
      <x:c r="BL470" s="50" t="str">
        <x:f>IF(4&gt;'Настройки'!$B$3,"",IF(ISBLANK(I470),IF('Настройки'!$B$9="Нулевой спрос",0,""),IF(I470&lt;0,IF('Настройки'!$B$10="Исключить","",IF('Настройки'!$B$10="Абсолютные значения",ABS(I470),I470)),I470)))</x:f>
      </x:c>
      <x:c r="BM470" s="50" t="str">
        <x:f>IF(5&gt;'Настройки'!$B$3,"",IF(ISBLANK(J470),IF('Настройки'!$B$9="Нулевой спрос",0,""),IF(J470&lt;0,IF('Настройки'!$B$10="Исключить","",IF('Настройки'!$B$10="Абсолютные значения",ABS(J470),J470)),J470)))</x:f>
      </x:c>
      <x:c r="BN470" s="50" t="str">
        <x:f>IF(6&gt;'Настройки'!$B$3,"",IF(ISBLANK(K470),IF('Настройки'!$B$9="Нулевой спрос",0,""),IF(K470&lt;0,IF('Настройки'!$B$10="Исключить","",IF('Настройки'!$B$10="Абсолютные значения",ABS(K470),K470)),K470)))</x:f>
      </x:c>
      <x:c r="BO470" s="50" t="str">
        <x:f>IF(7&gt;'Настройки'!$B$3,"",IF(ISBLANK(L470),IF('Настройки'!$B$9="Нулевой спрос",0,""),IF(L470&lt;0,IF('Настройки'!$B$10="Исключить","",IF('Настройки'!$B$10="Абсолютные значения",ABS(L470),L470)),L470)))</x:f>
      </x:c>
      <x:c r="BP470" s="50" t="str">
        <x:f>IF(8&gt;'Настройки'!$B$3,"",IF(ISBLANK(M470),IF('Настройки'!$B$9="Нулевой спрос",0,""),IF(M470&lt;0,IF('Настройки'!$B$10="Исключить","",IF('Настройки'!$B$10="Абсолютные значения",ABS(M470),M470)),M470)))</x:f>
      </x:c>
      <x:c r="BQ470" s="50" t="str">
        <x:f>IF(9&gt;'Настройки'!$B$3,"",IF(ISBLANK(N470),IF('Настройки'!$B$9="Нулевой спрос",0,""),IF(N470&lt;0,IF('Настройки'!$B$10="Исключить","",IF('Настройки'!$B$10="Абсолютные значения",ABS(N470),N470)),N470)))</x:f>
      </x:c>
      <x:c r="BR470" s="50" t="str">
        <x:f>IF(10&gt;'Настройки'!$B$3,"",IF(ISBLANK(O470),IF('Настройки'!$B$9="Нулевой спрос",0,""),IF(O470&lt;0,IF('Настройки'!$B$10="Исключить","",IF('Настройки'!$B$10="Абсолютные значения",ABS(O470),O470)),O470)))</x:f>
      </x:c>
      <x:c r="BS470" s="50" t="str">
        <x:f>IF(11&gt;'Настройки'!$B$3,"",IF(ISBLANK(P470),IF('Настройки'!$B$9="Нулевой спрос",0,""),IF(P470&lt;0,IF('Настройки'!$B$10="Исключить","",IF('Настройки'!$B$10="Абсолютные значения",ABS(P470),P470)),P470)))</x:f>
      </x:c>
      <x:c r="BT470" s="50" t="str">
        <x:f>IF(12&gt;'Настройки'!$B$3,"",IF(ISBLANK(Q470),IF('Настройки'!$B$9="Нулевой спрос",0,""),IF(Q470&lt;0,IF('Настройки'!$B$10="Исключить","",IF('Настройки'!$B$10="Абсолютные значения",ABS(Q470),Q470)),Q470)))</x:f>
      </x:c>
      <x:c r="BU470" s="50" t="str">
        <x:f>IF(13&gt;'Настройки'!$B$3,"",IF(ISBLANK(R470),IF('Настройки'!$B$9="Нулевой спрос",0,""),IF(R470&lt;0,IF('Настройки'!$B$10="Исключить","",IF('Настройки'!$B$10="Абсолютные значения",ABS(R470),R470)),R470)))</x:f>
      </x:c>
      <x:c r="BV470" s="50" t="str">
        <x:f>IF(14&gt;'Настройки'!$B$3,"",IF(ISBLANK(S470),IF('Настройки'!$B$9="Нулевой спрос",0,""),IF(S470&lt;0,IF('Настройки'!$B$10="Исключить","",IF('Настройки'!$B$10="Абсолютные значения",ABS(S470),S470)),S470)))</x:f>
      </x:c>
      <x:c r="BW470" s="50" t="str">
        <x:f>IF(15&gt;'Настройки'!$B$3,"",IF(ISBLANK(T470),IF('Настройки'!$B$9="Нулевой спрос",0,""),IF(T470&lt;0,IF('Настройки'!$B$10="Исключить","",IF('Настройки'!$B$10="Абсолютные значения",ABS(T470),T470)),T470)))</x:f>
      </x:c>
      <x:c r="BX470" s="50" t="str">
        <x:f>IF(16&gt;'Настройки'!$B$3,"",IF(ISBLANK(U470),IF('Настройки'!$B$9="Нулевой спрос",0,""),IF(U470&lt;0,IF('Настройки'!$B$10="Исключить","",IF('Настройки'!$B$10="Абсолютные значения",ABS(U470),U470)),U470)))</x:f>
      </x:c>
      <x:c r="BY470" s="50" t="str">
        <x:f>IF(17&gt;'Настройки'!$B$3,"",IF(ISBLANK(V470),IF('Настройки'!$B$9="Нулевой спрос",0,""),IF(V470&lt;0,IF('Настройки'!$B$10="Исключить","",IF('Настройки'!$B$10="Абсолютные значения",ABS(V470),V470)),V470)))</x:f>
      </x:c>
      <x:c r="BZ470" s="50" t="str">
        <x:f>IF(18&gt;'Настройки'!$B$3,"",IF(ISBLANK(W470),IF('Настройки'!$B$9="Нулевой спрос",0,""),IF(W470&lt;0,IF('Настройки'!$B$10="Исключить","",IF('Настройки'!$B$10="Абсолютные значения",ABS(W470),W470)),W470)))</x:f>
      </x:c>
      <x:c r="CA470" s="50" t="str">
        <x:f>IF(19&gt;'Настройки'!$B$3,"",IF(ISBLANK(X470),IF('Настройки'!$B$9="Нулевой спрос",0,""),IF(X470&lt;0,IF('Настройки'!$B$10="Исключить","",IF('Настройки'!$B$10="Абсолютные значения",ABS(X470),X470)),X470)))</x:f>
      </x:c>
      <x:c r="CB470" s="50" t="str">
        <x:f>IF(20&gt;'Настройки'!$B$3,"",IF(ISBLANK(Y470),IF('Настройки'!$B$9="Нулевой спрос",0,""),IF(Y470&lt;0,IF('Настройки'!$B$10="Исключить","",IF('Настройки'!$B$10="Абсолютные значения",ABS(Y470),Y470)),Y470)))</x:f>
      </x:c>
      <x:c r="CC470" s="50" t="str">
        <x:f>IF(21&gt;'Настройки'!$B$3,"",IF(ISBLANK(Z470),IF('Настройки'!$B$9="Нулевой спрос",0,""),IF(Z470&lt;0,IF('Настройки'!$B$10="Исключить","",IF('Настройки'!$B$10="Абсолютные значения",ABS(Z470),Z470)),Z470)))</x:f>
      </x:c>
      <x:c r="CD470" s="50" t="str">
        <x:f>IF(22&gt;'Настройки'!$B$3,"",IF(ISBLANK(AA470),IF('Настройки'!$B$9="Нулевой спрос",0,""),IF(AA470&lt;0,IF('Настройки'!$B$10="Исключить","",IF('Настройки'!$B$10="Абсолютные значения",ABS(AA470),AA470)),AA470)))</x:f>
      </x:c>
      <x:c r="CE470" s="50" t="str">
        <x:f>IF(23&gt;'Настройки'!$B$3,"",IF(ISBLANK(AB470),IF('Настройки'!$B$9="Нулевой спрос",0,""),IF(AB470&lt;0,IF('Настройки'!$B$10="Исключить","",IF('Настройки'!$B$10="Абсолютные значения",ABS(AB470),AB470)),AB470)))</x:f>
      </x:c>
      <x:c r="CF470" s="50" t="str">
        <x:f>IF(24&gt;'Настройки'!$B$3,"",IF(ISBLANK(AC470),IF('Настройки'!$B$9="Нулевой спрос",0,""),IF(AC470&lt;0,IF('Настройки'!$B$10="Исключить","",IF('Настройки'!$B$10="Абсолютные значения",ABS(AC470),AC470)),AC470)))</x:f>
      </x:c>
      <x:c r="CG470" s="50" t="str">
        <x:f>IF(25&gt;'Настройки'!$B$3,"",IF(ISBLANK(AD470),IF('Настройки'!$B$9="Нулевой спрос",0,""),IF(AD470&lt;0,IF('Настройки'!$B$10="Исключить","",IF('Настройки'!$B$10="Абсолютные значения",ABS(AD470),AD470)),AD470)))</x:f>
      </x:c>
      <x:c r="CH470" s="50" t="str">
        <x:f>IF(26&gt;'Настройки'!$B$3,"",IF(ISBLANK(AE470),IF('Настройки'!$B$9="Нулевой спрос",0,""),IF(AE470&lt;0,IF('Настройки'!$B$10="Исключить","",IF('Настройки'!$B$10="Абсолютные значения",ABS(AE470),AE470)),AE470)))</x:f>
      </x:c>
      <x:c r="CI470" s="50" t="str">
        <x:f>IF(27&gt;'Настройки'!$B$3,"",IF(ISBLANK(AF470),IF('Настройки'!$B$9="Нулевой спрос",0,""),IF(AF470&lt;0,IF('Настройки'!$B$10="Исключить","",IF('Настройки'!$B$10="Абсолютные значения",ABS(AF470),AF470)),AF470)))</x:f>
      </x:c>
      <x:c r="CJ470" s="50" t="str">
        <x:f>IF(28&gt;'Настройки'!$B$3,"",IF(ISBLANK(AG470),IF('Настройки'!$B$9="Нулевой спрос",0,""),IF(AG470&lt;0,IF('Настройки'!$B$10="Исключить","",IF('Настройки'!$B$10="Абсолютные значения",ABS(AG470),AG470)),AG470)))</x:f>
      </x:c>
      <x:c r="CK470" s="50" t="str">
        <x:f>IF(29&gt;'Настройки'!$B$3,"",IF(ISBLANK(AH470),IF('Настройки'!$B$9="Нулевой спрос",0,""),IF(AH470&lt;0,IF('Настройки'!$B$10="Исключить","",IF('Настройки'!$B$10="Абсолютные значения",ABS(AH470),AH470)),AH470)))</x:f>
      </x:c>
      <x:c r="CL470" s="50" t="str">
        <x:f>IF(30&gt;'Настройки'!$B$3,"",IF(ISBLANK(AI470),IF('Настройки'!$B$9="Нулевой спрос",0,""),IF(AI470&lt;0,IF('Настройки'!$B$10="Исключить","",IF('Настройки'!$B$10="Абсолютные значения",ABS(AI470),AI470)),AI470)))</x:f>
      </x:c>
      <x:c r="CM470" s="50" t="str">
        <x:f>IF(31&gt;'Настройки'!$B$3,"",IF(ISBLANK(AJ470),IF('Настройки'!$B$9="Нулевой спрос",0,""),IF(AJ470&lt;0,IF('Настройки'!$B$10="Исключить","",IF('Настройки'!$B$10="Абсолютные значения",ABS(AJ470),AJ470)),AJ470)))</x:f>
      </x:c>
      <x:c r="CN470" s="50" t="str">
        <x:f>IF(32&gt;'Настройки'!$B$3,"",IF(ISBLANK(AK470),IF('Настройки'!$B$9="Нулевой спрос",0,""),IF(AK470&lt;0,IF('Настройки'!$B$10="Исключить","",IF('Настройки'!$B$10="Абсолютные значения",ABS(AK470),AK470)),AK470)))</x:f>
      </x:c>
      <x:c r="CO470" s="50" t="str">
        <x:f>IF(33&gt;'Настройки'!$B$3,"",IF(ISBLANK(AL470),IF('Настройки'!$B$9="Нулевой спрос",0,""),IF(AL470&lt;0,IF('Настройки'!$B$10="Исключить","",IF('Настройки'!$B$10="Абсолютные значения",ABS(AL470),AL470)),AL470)))</x:f>
      </x:c>
      <x:c r="CP470" s="50" t="str">
        <x:f>IF(34&gt;'Настройки'!$B$3,"",IF(ISBLANK(AM470),IF('Настройки'!$B$9="Нулевой спрос",0,""),IF(AM470&lt;0,IF('Настройки'!$B$10="Исключить","",IF('Настройки'!$B$10="Абсолютные значения",ABS(AM470),AM470)),AM470)))</x:f>
      </x:c>
      <x:c r="CQ470" s="50" t="str">
        <x:f>IF(35&gt;'Настройки'!$B$3,"",IF(ISBLANK(AN470),IF('Настройки'!$B$9="Нулевой спрос",0,""),IF(AN470&lt;0,IF('Настройки'!$B$10="Исключить","",IF('Настройки'!$B$10="Абсолютные значения",ABS(AN470),AN470)),AN470)))</x:f>
      </x:c>
      <x:c r="CR470" s="50" t="str">
        <x:f>IF(36&gt;'Настройки'!$B$3,"",IF(ISBLANK(AO470),IF('Настройки'!$B$9="Нулевой спрос",0,""),IF(AO470&lt;0,IF('Настройки'!$B$10="Исключить","",IF('Настройки'!$B$10="Абсолютные значения",ABS(AO470),AO470)),AO470)))</x:f>
      </x:c>
      <x:c r="CS470" s="50" t="str">
        <x:f>IF(OR(1&gt;'Настройки'!$B$3,ISBLANK(BI470),BI470=0),"",BI470)</x:f>
      </x:c>
      <x:c r="CT470" s="50" t="str">
        <x:f>IF(OR(2&gt;'Настройки'!$B$3,ISBLANK(BJ470),BJ470=0),"",BJ470)</x:f>
      </x:c>
      <x:c r="CU470" s="50" t="str">
        <x:f>IF(OR(3&gt;'Настройки'!$B$3,ISBLANK(BK470),BK470=0),"",BK470)</x:f>
      </x:c>
      <x:c r="CV470" s="50" t="str">
        <x:f>IF(OR(4&gt;'Настройки'!$B$3,ISBLANK(BL470),BL470=0),"",BL470)</x:f>
      </x:c>
      <x:c r="CW470" s="50" t="str">
        <x:f>IF(OR(5&gt;'Настройки'!$B$3,ISBLANK(BM470),BM470=0),"",BM470)</x:f>
      </x:c>
      <x:c r="CX470" s="50" t="str">
        <x:f>IF(OR(6&gt;'Настройки'!$B$3,ISBLANK(BN470),BN470=0),"",BN470)</x:f>
      </x:c>
      <x:c r="CY470" s="50" t="str">
        <x:f>IF(OR(7&gt;'Настройки'!$B$3,ISBLANK(BO470),BO470=0),"",BO470)</x:f>
      </x:c>
      <x:c r="CZ470" s="50" t="str">
        <x:f>IF(OR(8&gt;'Настройки'!$B$3,ISBLANK(BP470),BP470=0),"",BP470)</x:f>
      </x:c>
      <x:c r="DA470" s="50" t="str">
        <x:f>IF(OR(9&gt;'Настройки'!$B$3,ISBLANK(BQ470),BQ470=0),"",BQ470)</x:f>
      </x:c>
      <x:c r="DB470" s="50" t="str">
        <x:f>IF(OR(10&gt;'Настройки'!$B$3,ISBLANK(BR470),BR470=0),"",BR470)</x:f>
      </x:c>
      <x:c r="DC470" s="50" t="str">
        <x:f>IF(OR(11&gt;'Настройки'!$B$3,ISBLANK(BS470),BS470=0),"",BS470)</x:f>
      </x:c>
      <x:c r="DD470" s="50" t="str">
        <x:f>IF(OR(12&gt;'Настройки'!$B$3,ISBLANK(BT470),BT470=0),"",BT470)</x:f>
      </x:c>
      <x:c r="DE470" s="50" t="str">
        <x:f>IF(OR(13&gt;'Настройки'!$B$3,ISBLANK(BU470),BU470=0),"",BU470)</x:f>
      </x:c>
      <x:c r="DF470" s="50" t="str">
        <x:f>IF(OR(14&gt;'Настройки'!$B$3,ISBLANK(BV470),BV470=0),"",BV470)</x:f>
      </x:c>
      <x:c r="DG470" s="50" t="str">
        <x:f>IF(OR(15&gt;'Настройки'!$B$3,ISBLANK(BW470),BW470=0),"",BW470)</x:f>
      </x:c>
      <x:c r="DH470" s="50" t="str">
        <x:f>IF(OR(16&gt;'Настройки'!$B$3,ISBLANK(BX470),BX470=0),"",BX470)</x:f>
      </x:c>
      <x:c r="DI470" s="50" t="str">
        <x:f>IF(OR(17&gt;'Настройки'!$B$3,ISBLANK(BY470),BY470=0),"",BY470)</x:f>
      </x:c>
      <x:c r="DJ470" s="50" t="str">
        <x:f>IF(OR(18&gt;'Настройки'!$B$3,ISBLANK(BZ470),BZ470=0),"",BZ470)</x:f>
      </x:c>
      <x:c r="DK470" s="50" t="str">
        <x:f>IF(OR(19&gt;'Настройки'!$B$3,ISBLANK(CA470),CA470=0),"",CA470)</x:f>
      </x:c>
      <x:c r="DL470" s="50" t="str">
        <x:f>IF(OR(20&gt;'Настройки'!$B$3,ISBLANK(CB470),CB470=0),"",CB470)</x:f>
      </x:c>
      <x:c r="DM470" s="50" t="str">
        <x:f>IF(OR(21&gt;'Настройки'!$B$3,ISBLANK(CC470),CC470=0),"",CC470)</x:f>
      </x:c>
      <x:c r="DN470" s="50" t="str">
        <x:f>IF(OR(22&gt;'Настройки'!$B$3,ISBLANK(CD470),CD470=0),"",CD470)</x:f>
      </x:c>
      <x:c r="DO470" s="50" t="str">
        <x:f>IF(OR(23&gt;'Настройки'!$B$3,ISBLANK(CE470),CE470=0),"",CE470)</x:f>
      </x:c>
      <x:c r="DP470" s="50" t="str">
        <x:f>IF(OR(24&gt;'Настройки'!$B$3,ISBLANK(CF470),CF470=0),"",CF470)</x:f>
      </x:c>
      <x:c r="DQ470" s="50" t="str">
        <x:f>IF(OR(25&gt;'Настройки'!$B$3,ISBLANK(CG470),CG470=0),"",CG470)</x:f>
      </x:c>
      <x:c r="DR470" s="50" t="str">
        <x:f>IF(OR(26&gt;'Настройки'!$B$3,ISBLANK(CH470),CH470=0),"",CH470)</x:f>
      </x:c>
      <x:c r="DS470" s="50" t="str">
        <x:f>IF(OR(27&gt;'Настройки'!$B$3,ISBLANK(CI470),CI470=0),"",CI470)</x:f>
      </x:c>
      <x:c r="DT470" s="50" t="str">
        <x:f>IF(OR(28&gt;'Настройки'!$B$3,ISBLANK(CJ470),CJ470=0),"",CJ470)</x:f>
      </x:c>
      <x:c r="DU470" s="50" t="str">
        <x:f>IF(OR(29&gt;'Настройки'!$B$3,ISBLANK(CK470),CK470=0),"",CK470)</x:f>
      </x:c>
      <x:c r="DV470" s="50" t="str">
        <x:f>IF(OR(30&gt;'Настройки'!$B$3,ISBLANK(CL470),CL470=0),"",CL470)</x:f>
      </x:c>
      <x:c r="DW470" s="50" t="str">
        <x:f>IF(OR(31&gt;'Настройки'!$B$3,ISBLANK(CM470),CM470=0),"",CM470)</x:f>
      </x:c>
      <x:c r="DX470" s="50" t="str">
        <x:f>IF(OR(32&gt;'Настройки'!$B$3,ISBLANK(CN470),CN470=0),"",CN470)</x:f>
      </x:c>
      <x:c r="DY470" s="50" t="str">
        <x:f>IF(OR(33&gt;'Настройки'!$B$3,ISBLANK(CO470),CO470=0),"",CO470)</x:f>
      </x:c>
      <x:c r="DZ470" s="50" t="str">
        <x:f>IF(OR(34&gt;'Настройки'!$B$3,ISBLANK(CP470),CP470=0),"",CP470)</x:f>
      </x:c>
      <x:c r="EA470" s="50" t="str">
        <x:f>IF(OR(35&gt;'Настройки'!$B$3,ISBLANK(CQ470),CQ470=0),"",CQ470)</x:f>
      </x:c>
      <x:c r="EB470" s="50" t="str">
        <x:f>IF(OR(36&gt;'Настройки'!$B$3,ISBLANK(CR470),CR470=0),"",CR470)</x:f>
      </x:c>
      <x:c r="EC470" s="50" t="str">
        <x:f>IF(A470="","",IF(OR(BB470="AZ",BB470="BZ"),10000+ROW(),IF(AZ470&gt;'Настройки'!$B$11,20000+ROW(),IF(BF470&lt;&gt;"Обычный",30000+ROW(),IF(AX470&lt;=0,40000+ROW(),"")))))</x:f>
      </x:c>
      <x:c r="ED470" s="50" t="str">
        <x:f>IF(EC470="","",COUNTIFS($EC$2:$EC$1001,"&gt;0",$EC$2:$EC$1001,"&lt;"&amp;EC470)+1)</x:f>
      </x:c>
    </x:row>
    <x:row r="471">
      <x:c r="A471" s="115"/>
      <x:c r="B471" s="115"/>
      <x:c r="C471" s="115"/>
      <x:c r="D471" s="118"/>
      <x:c r="E471" s="118"/>
      <x:c r="F471" s="118"/>
      <x:c r="G471" s="118"/>
      <x:c r="H471" s="118"/>
      <x:c r="I471" s="118"/>
      <x:c r="J471" s="118"/>
      <x:c r="K471" s="118"/>
      <x:c r="L471" s="118"/>
      <x:c r="M471" s="118"/>
      <x:c r="N471" s="118"/>
      <x:c r="O471" s="118"/>
      <x:c r="P471" s="118"/>
      <x:c r="Q471" s="118"/>
      <x:c r="R471" s="118"/>
      <x:c r="S471" s="118"/>
      <x:c r="T471" s="118"/>
      <x:c r="U471" s="118"/>
      <x:c r="V471" s="118"/>
      <x:c r="W471" s="118"/>
      <x:c r="X471" s="118"/>
      <x:c r="Y471" s="118"/>
      <x:c r="Z471" s="118"/>
      <x:c r="AA471" s="118"/>
      <x:c r="AB471" s="118"/>
      <x:c r="AC471" s="118"/>
      <x:c r="AD471" s="118"/>
      <x:c r="AE471" s="118"/>
      <x:c r="AF471" s="118"/>
      <x:c r="AG471" s="118"/>
      <x:c r="AH471" s="118"/>
      <x:c r="AI471" s="118"/>
      <x:c r="AJ471" s="118"/>
      <x:c r="AK471" s="118"/>
      <x:c r="AL471" s="118"/>
      <x:c r="AM471" s="118"/>
      <x:c r="AN471" s="118"/>
      <x:c r="AO471" s="118"/>
      <x:c r="AP471" s="115"/>
      <x:c r="AQ471" s="49" t="str">
        <x:f>IF(A471="","",COUNT(BI471:INDEX(BI471:CR471,1,'Настройки'!$B$3)))</x:f>
      </x:c>
      <x:c r="AR471" s="49" t="str">
        <x:f>IF(A471="","",SUM(BI471:INDEX(BI471:CR471,1,'Настройки'!$B$3)))</x:f>
      </x:c>
      <x:c r="AS471" s="58" t="str">
        <x:f>IF(A471="","",IF('Настройки'!$B$4="Стоимость потребления",AR471*D471,IF('Настройки'!$B$4="Количество",AR471,E471)))</x:f>
      </x:c>
      <x:c r="AT471" s="61" t="str">
        <x:f>IF(OR(A471="",AS471&lt;0,SUM($AS$2:$AS$1001)&lt;=0),"",AS471/SUM($AS$2:$AS$1001))</x:f>
      </x:c>
      <x:c r="AU471" s="61" t="str">
        <x:f>IF(OR(A471="",AS471&lt;0,SUM($AS$2:$AS$1001)&lt;=0),"",SUMIFS($AS$2:$AS$1001,$AS$2:$AS$1001,"&gt;"&amp;AS471)/SUM($AS$2:$AS$1001))</x:f>
      </x:c>
      <x:c r="AV471" s="61" t="str">
        <x:f>IF(OR(A471="",AS471&lt;0,SUM($AS$2:$AS$1001)&lt;=0),"",SUMIFS($AS$2:$AS$1001,$AS$2:$AS$1001,"&gt;="&amp;AS471)/SUM($AS$2:$AS$1001))</x:f>
      </x:c>
      <x:c r="AW471" s="49" t="str">
        <x:f>IF(A471="","",IF(SUM($AS$2:$AS$1001)&lt;=0,"Не определён",IF(AS471&lt;0,"Исключение",IF(AU471&lt;'Настройки'!$B$5,"A",IF(AU471&lt;'Настройки'!$B$6,"B","C")))))</x:f>
      </x:c>
      <x:c r="AX471" s="58" t="str">
        <x:f>IF(A471="","",IF(AQ471=0,"",AVERAGE(BI471:INDEX(BI471:CR471,1,'Настройки'!$B$3))))</x:f>
      </x:c>
      <x:c r="AY471" s="58" t="str">
        <x:f>IF(OR(A471="",AQ471=0),"",STDEVP(BI471:INDEX(BI471:CR471,1,'Настройки'!$B$3)))</x:f>
      </x:c>
      <x:c r="AZ471" s="61" t="str">
        <x:f>IF(OR(A471="",AQ471&lt;'Настройки'!$B$12,AX471&lt;=0,AND('Настройки'!$B$10="Блокировать",COUNTIF(F471:INDEX(F471:AO471,1,'Настройки'!$B$3),"&lt;0")&gt;0)),"",AY471/ABS(AX471))</x:f>
      </x:c>
      <x:c r="BA471" s="49" t="str">
        <x:f>IF(A471="","",IF(AND('Настройки'!$B$10="Блокировать",COUNTIF(F471:INDEX(F471:AO471,1,'Настройки'!$B$3),"&lt;0")&gt;0),"Не определён",IF(AQ471&lt;'Настройки'!$B$12,"Не определён",IF(AX471=0,"Нет спроса",IF(AX471&lt;0,"Не определён",IF(AZ471&lt;='Настройки'!$B$7,"X",IF(AZ471&lt;='Настройки'!$B$8,"Y","Z")))))))</x:f>
      </x:c>
      <x:c r="BB471" s="49" t="str">
        <x:f>IF(OR(A471="",LEN(AW471)&lt;&gt;1,LEN(BA471)&lt;&gt;1),"",AW471&amp;BA471)</x:f>
      </x:c>
      <x:c r="BC471" s="61" t="str">
        <x:f>IF(OR(A471="",AQ471=0),"",(COUNT(BI471:INDEX(BI471:CR471,1,'Настройки'!$B$3))-COUNT(CS471:INDEX(CS471:EB471,1,'Настройки'!$B$3)))/AQ471)</x:f>
      </x:c>
      <x:c r="BD471" s="64" t="str">
        <x:f>IF(OR(A471="",COUNT(CS471:INDEX(CS471:EB471,1,'Настройки'!$B$3))=0),"",AQ471/COUNT(CS471:INDEX(CS471:EB471,1,'Настройки'!$B$3)))</x:f>
      </x:c>
      <x:c r="BE471" s="64" t="str">
        <x:f>IF(OR(A471="",COUNT(CS471:INDEX(CS471:EB471,1,'Настройки'!$B$3))=0),"",IF(AVERAGE(CS471:INDEX(CS471:EB471,1,'Настройки'!$B$3))=0,"",(STDEVP(CS471:INDEX(CS471:EB471,1,'Настройки'!$B$3))/ABS(AVERAGE(CS471:INDEX(CS471:EB471,1,'Настройки'!$B$3))))^2))</x:f>
      </x:c>
      <x:c r="BF471" s="49" t="str">
        <x:f>IF(A471="","",IF(AQ471&lt;3,"Недостаточно",IF(AQ471&lt;6,"Предварительный","Обычный")))</x:f>
      </x:c>
      <x:c r="BG471" s="49" t="str">
        <x:f>IF(A471="","",IF(COUNTIF(F471:INDEX(F471:AO471,1,'Настройки'!$B$3),"&lt;0")&gt;0,IF('Настройки'!$B$10="Блокировать","Отрицательный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"),"")&amp;IF(AQ471&lt;3,"Недостаточно истории. ",IF(AQ471&lt;6,"Предварительная классификация. ",""))&amp;IF(AX471=0,"Нет спроса за горизонт. ","")&amp;IF(AZ471&gt;'Настройки'!$B$11,"Экстремальная вариативность. ",""))</x:f>
      </x:c>
      <x:c r="BH471" s="49" t="str">
        <x:f>IF(A471="","",IFERROR(VLOOKUP(BB471,'Настройки'!$D$3:$E$11,2,FALSE),"Сначала проверьте исходные данные и историю спроса.")&amp;" Уточните срок поставки, MOQ и критичность.")</x:f>
      </x:c>
      <x:c r="BI471" s="50" t="str">
        <x:f>IF(1&gt;'Настройки'!$B$3,"",IF(ISBLANK(F471),IF('Настройки'!$B$9="Нулевой спрос",0,""),IF(F471&lt;0,IF('Настройки'!$B$10="Исключить","",IF('Настройки'!$B$10="Абсолютные значения",ABS(F471),F471)),F471)))</x:f>
      </x:c>
      <x:c r="BJ471" s="50" t="str">
        <x:f>IF(2&gt;'Настройки'!$B$3,"",IF(ISBLANK(G471),IF('Настройки'!$B$9="Нулевой спрос",0,""),IF(G471&lt;0,IF('Настройки'!$B$10="Исключить","",IF('Настройки'!$B$10="Абсолютные значения",ABS(G471),G471)),G471)))</x:f>
      </x:c>
      <x:c r="BK471" s="50" t="str">
        <x:f>IF(3&gt;'Настройки'!$B$3,"",IF(ISBLANK(H471),IF('Настройки'!$B$9="Нулевой спрос",0,""),IF(H471&lt;0,IF('Настройки'!$B$10="Исключить","",IF('Настройки'!$B$10="Абсолютные значения",ABS(H471),H471)),H471)))</x:f>
      </x:c>
      <x:c r="BL471" s="50" t="str">
        <x:f>IF(4&gt;'Настройки'!$B$3,"",IF(ISBLANK(I471),IF('Настройки'!$B$9="Нулевой спрос",0,""),IF(I471&lt;0,IF('Настройки'!$B$10="Исключить","",IF('Настройки'!$B$10="Абсолютные значения",ABS(I471),I471)),I471)))</x:f>
      </x:c>
      <x:c r="BM471" s="50" t="str">
        <x:f>IF(5&gt;'Настройки'!$B$3,"",IF(ISBLANK(J471),IF('Настройки'!$B$9="Нулевой спрос",0,""),IF(J471&lt;0,IF('Настройки'!$B$10="Исключить","",IF('Настройки'!$B$10="Абсолютные значения",ABS(J471),J471)),J471)))</x:f>
      </x:c>
      <x:c r="BN471" s="50" t="str">
        <x:f>IF(6&gt;'Настройки'!$B$3,"",IF(ISBLANK(K471),IF('Настройки'!$B$9="Нулевой спрос",0,""),IF(K471&lt;0,IF('Настройки'!$B$10="Исключить","",IF('Настройки'!$B$10="Абсолютные значения",ABS(K471),K471)),K471)))</x:f>
      </x:c>
      <x:c r="BO471" s="50" t="str">
        <x:f>IF(7&gt;'Настройки'!$B$3,"",IF(ISBLANK(L471),IF('Настройки'!$B$9="Нулевой спрос",0,""),IF(L471&lt;0,IF('Настройки'!$B$10="Исключить","",IF('Настройки'!$B$10="Абсолютные значения",ABS(L471),L471)),L471)))</x:f>
      </x:c>
      <x:c r="BP471" s="50" t="str">
        <x:f>IF(8&gt;'Настройки'!$B$3,"",IF(ISBLANK(M471),IF('Настройки'!$B$9="Нулевой спрос",0,""),IF(M471&lt;0,IF('Настройки'!$B$10="Исключить","",IF('Настройки'!$B$10="Абсолютные значения",ABS(M471),M471)),M471)))</x:f>
      </x:c>
      <x:c r="BQ471" s="50" t="str">
        <x:f>IF(9&gt;'Настройки'!$B$3,"",IF(ISBLANK(N471),IF('Настройки'!$B$9="Нулевой спрос",0,""),IF(N471&lt;0,IF('Настройки'!$B$10="Исключить","",IF('Настройки'!$B$10="Абсолютные значения",ABS(N471),N471)),N471)))</x:f>
      </x:c>
      <x:c r="BR471" s="50" t="str">
        <x:f>IF(10&gt;'Настройки'!$B$3,"",IF(ISBLANK(O471),IF('Настройки'!$B$9="Нулевой спрос",0,""),IF(O471&lt;0,IF('Настройки'!$B$10="Исключить","",IF('Настройки'!$B$10="Абсолютные значения",ABS(O471),O471)),O471)))</x:f>
      </x:c>
      <x:c r="BS471" s="50" t="str">
        <x:f>IF(11&gt;'Настройки'!$B$3,"",IF(ISBLANK(P471),IF('Настройки'!$B$9="Нулевой спрос",0,""),IF(P471&lt;0,IF('Настройки'!$B$10="Исключить","",IF('Настройки'!$B$10="Абсолютные значения",ABS(P471),P471)),P471)))</x:f>
      </x:c>
      <x:c r="BT471" s="50" t="str">
        <x:f>IF(12&gt;'Настройки'!$B$3,"",IF(ISBLANK(Q471),IF('Настройки'!$B$9="Нулевой спрос",0,""),IF(Q471&lt;0,IF('Настройки'!$B$10="Исключить","",IF('Настройки'!$B$10="Абсолютные значения",ABS(Q471),Q471)),Q471)))</x:f>
      </x:c>
      <x:c r="BU471" s="50" t="str">
        <x:f>IF(13&gt;'Настройки'!$B$3,"",IF(ISBLANK(R471),IF('Настройки'!$B$9="Нулевой спрос",0,""),IF(R471&lt;0,IF('Настройки'!$B$10="Исключить","",IF('Настройки'!$B$10="Абсолютные значения",ABS(R471),R471)),R471)))</x:f>
      </x:c>
      <x:c r="BV471" s="50" t="str">
        <x:f>IF(14&gt;'Настройки'!$B$3,"",IF(ISBLANK(S471),IF('Настройки'!$B$9="Нулевой спрос",0,""),IF(S471&lt;0,IF('Настройки'!$B$10="Исключить","",IF('Настройки'!$B$10="Абсолютные значения",ABS(S471),S471)),S471)))</x:f>
      </x:c>
      <x:c r="BW471" s="50" t="str">
        <x:f>IF(15&gt;'Настройки'!$B$3,"",IF(ISBLANK(T471),IF('Настройки'!$B$9="Нулевой спрос",0,""),IF(T471&lt;0,IF('Настройки'!$B$10="Исключить","",IF('Настройки'!$B$10="Абсолютные значения",ABS(T471),T471)),T471)))</x:f>
      </x:c>
      <x:c r="BX471" s="50" t="str">
        <x:f>IF(16&gt;'Настройки'!$B$3,"",IF(ISBLANK(U471),IF('Настройки'!$B$9="Нулевой спрос",0,""),IF(U471&lt;0,IF('Настройки'!$B$10="Исключить","",IF('Настройки'!$B$10="Абсолютные значения",ABS(U471),U471)),U471)))</x:f>
      </x:c>
      <x:c r="BY471" s="50" t="str">
        <x:f>IF(17&gt;'Настройки'!$B$3,"",IF(ISBLANK(V471),IF('Настройки'!$B$9="Нулевой спрос",0,""),IF(V471&lt;0,IF('Настройки'!$B$10="Исключить","",IF('Настройки'!$B$10="Абсолютные значения",ABS(V471),V471)),V471)))</x:f>
      </x:c>
      <x:c r="BZ471" s="50" t="str">
        <x:f>IF(18&gt;'Настройки'!$B$3,"",IF(ISBLANK(W471),IF('Настройки'!$B$9="Нулевой спрос",0,""),IF(W471&lt;0,IF('Настройки'!$B$10="Исключить","",IF('Настройки'!$B$10="Абсолютные значения",ABS(W471),W471)),W471)))</x:f>
      </x:c>
      <x:c r="CA471" s="50" t="str">
        <x:f>IF(19&gt;'Настройки'!$B$3,"",IF(ISBLANK(X471),IF('Настройки'!$B$9="Нулевой спрос",0,""),IF(X471&lt;0,IF('Настройки'!$B$10="Исключить","",IF('Настройки'!$B$10="Абсолютные значения",ABS(X471),X471)),X471)))</x:f>
      </x:c>
      <x:c r="CB471" s="50" t="str">
        <x:f>IF(20&gt;'Настройки'!$B$3,"",IF(ISBLANK(Y471),IF('Настройки'!$B$9="Нулевой спрос",0,""),IF(Y471&lt;0,IF('Настройки'!$B$10="Исключить","",IF('Настройки'!$B$10="Абсолютные значения",ABS(Y471),Y471)),Y471)))</x:f>
      </x:c>
      <x:c r="CC471" s="50" t="str">
        <x:f>IF(21&gt;'Настройки'!$B$3,"",IF(ISBLANK(Z471),IF('Настройки'!$B$9="Нулевой спрос",0,""),IF(Z471&lt;0,IF('Настройки'!$B$10="Исключить","",IF('Настройки'!$B$10="Абсолютные значения",ABS(Z471),Z471)),Z471)))</x:f>
      </x:c>
      <x:c r="CD471" s="50" t="str">
        <x:f>IF(22&gt;'Настройки'!$B$3,"",IF(ISBLANK(AA471),IF('Настройки'!$B$9="Нулевой спрос",0,""),IF(AA471&lt;0,IF('Настройки'!$B$10="Исключить","",IF('Настройки'!$B$10="Абсолютные значения",ABS(AA471),AA471)),AA471)))</x:f>
      </x:c>
      <x:c r="CE471" s="50" t="str">
        <x:f>IF(23&gt;'Настройки'!$B$3,"",IF(ISBLANK(AB471),IF('Настройки'!$B$9="Нулевой спрос",0,""),IF(AB471&lt;0,IF('Настройки'!$B$10="Исключить","",IF('Настройки'!$B$10="Абсолютные значения",ABS(AB471),AB471)),AB471)))</x:f>
      </x:c>
      <x:c r="CF471" s="50" t="str">
        <x:f>IF(24&gt;'Настройки'!$B$3,"",IF(ISBLANK(AC471),IF('Настройки'!$B$9="Нулевой спрос",0,""),IF(AC471&lt;0,IF('Настройки'!$B$10="Исключить","",IF('Настройки'!$B$10="Абсолютные значения",ABS(AC471),AC471)),AC471)))</x:f>
      </x:c>
      <x:c r="CG471" s="50" t="str">
        <x:f>IF(25&gt;'Настройки'!$B$3,"",IF(ISBLANK(AD471),IF('Настройки'!$B$9="Нулевой спрос",0,""),IF(AD471&lt;0,IF('Настройки'!$B$10="Исключить","",IF('Настройки'!$B$10="Абсолютные значения",ABS(AD471),AD471)),AD471)))</x:f>
      </x:c>
      <x:c r="CH471" s="50" t="str">
        <x:f>IF(26&gt;'Настройки'!$B$3,"",IF(ISBLANK(AE471),IF('Настройки'!$B$9="Нулевой спрос",0,""),IF(AE471&lt;0,IF('Настройки'!$B$10="Исключить","",IF('Настройки'!$B$10="Абсолютные значения",ABS(AE471),AE471)),AE471)))</x:f>
      </x:c>
      <x:c r="CI471" s="50" t="str">
        <x:f>IF(27&gt;'Настройки'!$B$3,"",IF(ISBLANK(AF471),IF('Настройки'!$B$9="Нулевой спрос",0,""),IF(AF471&lt;0,IF('Настройки'!$B$10="Исключить","",IF('Настройки'!$B$10="Абсолютные значения",ABS(AF471),AF471)),AF471)))</x:f>
      </x:c>
      <x:c r="CJ471" s="50" t="str">
        <x:f>IF(28&gt;'Настройки'!$B$3,"",IF(ISBLANK(AG471),IF('Настройки'!$B$9="Нулевой спрос",0,""),IF(AG471&lt;0,IF('Настройки'!$B$10="Исключить","",IF('Настройки'!$B$10="Абсолютные значения",ABS(AG471),AG471)),AG471)))</x:f>
      </x:c>
      <x:c r="CK471" s="50" t="str">
        <x:f>IF(29&gt;'Настройки'!$B$3,"",IF(ISBLANK(AH471),IF('Настройки'!$B$9="Нулевой спрос",0,""),IF(AH471&lt;0,IF('Настройки'!$B$10="Исключить","",IF('Настройки'!$B$10="Абсолютные значения",ABS(AH471),AH471)),AH471)))</x:f>
      </x:c>
      <x:c r="CL471" s="50" t="str">
        <x:f>IF(30&gt;'Настройки'!$B$3,"",IF(ISBLANK(AI471),IF('Настройки'!$B$9="Нулевой спрос",0,""),IF(AI471&lt;0,IF('Настройки'!$B$10="Исключить","",IF('Настройки'!$B$10="Абсолютные значения",ABS(AI471),AI471)),AI471)))</x:f>
      </x:c>
      <x:c r="CM471" s="50" t="str">
        <x:f>IF(31&gt;'Настройки'!$B$3,"",IF(ISBLANK(AJ471),IF('Настройки'!$B$9="Нулевой спрос",0,""),IF(AJ471&lt;0,IF('Настройки'!$B$10="Исключить","",IF('Настройки'!$B$10="Абсолютные значения",ABS(AJ471),AJ471)),AJ471)))</x:f>
      </x:c>
      <x:c r="CN471" s="50" t="str">
        <x:f>IF(32&gt;'Настройки'!$B$3,"",IF(ISBLANK(AK471),IF('Настройки'!$B$9="Нулевой спрос",0,""),IF(AK471&lt;0,IF('Настройки'!$B$10="Исключить","",IF('Настройки'!$B$10="Абсолютные значения",ABS(AK471),AK471)),AK471)))</x:f>
      </x:c>
      <x:c r="CO471" s="50" t="str">
        <x:f>IF(33&gt;'Настройки'!$B$3,"",IF(ISBLANK(AL471),IF('Настройки'!$B$9="Нулевой спрос",0,""),IF(AL471&lt;0,IF('Настройки'!$B$10="Исключить","",IF('Настройки'!$B$10="Абсолютные значения",ABS(AL471),AL471)),AL471)))</x:f>
      </x:c>
      <x:c r="CP471" s="50" t="str">
        <x:f>IF(34&gt;'Настройки'!$B$3,"",IF(ISBLANK(AM471),IF('Настройки'!$B$9="Нулевой спрос",0,""),IF(AM471&lt;0,IF('Настройки'!$B$10="Исключить","",IF('Настройки'!$B$10="Абсолютные значения",ABS(AM471),AM471)),AM471)))</x:f>
      </x:c>
      <x:c r="CQ471" s="50" t="str">
        <x:f>IF(35&gt;'Настройки'!$B$3,"",IF(ISBLANK(AN471),IF('Настройки'!$B$9="Нулевой спрос",0,""),IF(AN471&lt;0,IF('Настройки'!$B$10="Исключить","",IF('Настройки'!$B$10="Абсолютные значения",ABS(AN471),AN471)),AN471)))</x:f>
      </x:c>
      <x:c r="CR471" s="50" t="str">
        <x:f>IF(36&gt;'Настройки'!$B$3,"",IF(ISBLANK(AO471),IF('Настройки'!$B$9="Нулевой спрос",0,""),IF(AO471&lt;0,IF('Настройки'!$B$10="Исключить","",IF('Настройки'!$B$10="Абсолютные значения",ABS(AO471),AO471)),AO471)))</x:f>
      </x:c>
      <x:c r="CS471" s="50" t="str">
        <x:f>IF(OR(1&gt;'Настройки'!$B$3,ISBLANK(BI471),BI471=0),"",BI471)</x:f>
      </x:c>
      <x:c r="CT471" s="50" t="str">
        <x:f>IF(OR(2&gt;'Настройки'!$B$3,ISBLANK(BJ471),BJ471=0),"",BJ471)</x:f>
      </x:c>
      <x:c r="CU471" s="50" t="str">
        <x:f>IF(OR(3&gt;'Настройки'!$B$3,ISBLANK(BK471),BK471=0),"",BK471)</x:f>
      </x:c>
      <x:c r="CV471" s="50" t="str">
        <x:f>IF(OR(4&gt;'Настройки'!$B$3,ISBLANK(BL471),BL471=0),"",BL471)</x:f>
      </x:c>
      <x:c r="CW471" s="50" t="str">
        <x:f>IF(OR(5&gt;'Настройки'!$B$3,ISBLANK(BM471),BM471=0),"",BM471)</x:f>
      </x:c>
      <x:c r="CX471" s="50" t="str">
        <x:f>IF(OR(6&gt;'Настройки'!$B$3,ISBLANK(BN471),BN471=0),"",BN471)</x:f>
      </x:c>
      <x:c r="CY471" s="50" t="str">
        <x:f>IF(OR(7&gt;'Настройки'!$B$3,ISBLANK(BO471),BO471=0),"",BO471)</x:f>
      </x:c>
      <x:c r="CZ471" s="50" t="str">
        <x:f>IF(OR(8&gt;'Настройки'!$B$3,ISBLANK(BP471),BP471=0),"",BP471)</x:f>
      </x:c>
      <x:c r="DA471" s="50" t="str">
        <x:f>IF(OR(9&gt;'Настройки'!$B$3,ISBLANK(BQ471),BQ471=0),"",BQ471)</x:f>
      </x:c>
      <x:c r="DB471" s="50" t="str">
        <x:f>IF(OR(10&gt;'Настройки'!$B$3,ISBLANK(BR471),BR471=0),"",BR471)</x:f>
      </x:c>
      <x:c r="DC471" s="50" t="str">
        <x:f>IF(OR(11&gt;'Настройки'!$B$3,ISBLANK(BS471),BS471=0),"",BS471)</x:f>
      </x:c>
      <x:c r="DD471" s="50" t="str">
        <x:f>IF(OR(12&gt;'Настройки'!$B$3,ISBLANK(BT471),BT471=0),"",BT471)</x:f>
      </x:c>
      <x:c r="DE471" s="50" t="str">
        <x:f>IF(OR(13&gt;'Настройки'!$B$3,ISBLANK(BU471),BU471=0),"",BU471)</x:f>
      </x:c>
      <x:c r="DF471" s="50" t="str">
        <x:f>IF(OR(14&gt;'Настройки'!$B$3,ISBLANK(BV471),BV471=0),"",BV471)</x:f>
      </x:c>
      <x:c r="DG471" s="50" t="str">
        <x:f>IF(OR(15&gt;'Настройки'!$B$3,ISBLANK(BW471),BW471=0),"",BW471)</x:f>
      </x:c>
      <x:c r="DH471" s="50" t="str">
        <x:f>IF(OR(16&gt;'Настройки'!$B$3,ISBLANK(BX471),BX471=0),"",BX471)</x:f>
      </x:c>
      <x:c r="DI471" s="50" t="str">
        <x:f>IF(OR(17&gt;'Настройки'!$B$3,ISBLANK(BY471),BY471=0),"",BY471)</x:f>
      </x:c>
      <x:c r="DJ471" s="50" t="str">
        <x:f>IF(OR(18&gt;'Настройки'!$B$3,ISBLANK(BZ471),BZ471=0),"",BZ471)</x:f>
      </x:c>
      <x:c r="DK471" s="50" t="str">
        <x:f>IF(OR(19&gt;'Настройки'!$B$3,ISBLANK(CA471),CA471=0),"",CA471)</x:f>
      </x:c>
      <x:c r="DL471" s="50" t="str">
        <x:f>IF(OR(20&gt;'Настройки'!$B$3,ISBLANK(CB471),CB471=0),"",CB471)</x:f>
      </x:c>
      <x:c r="DM471" s="50" t="str">
        <x:f>IF(OR(21&gt;'Настройки'!$B$3,ISBLANK(CC471),CC471=0),"",CC471)</x:f>
      </x:c>
      <x:c r="DN471" s="50" t="str">
        <x:f>IF(OR(22&gt;'Настройки'!$B$3,ISBLANK(CD471),CD471=0),"",CD471)</x:f>
      </x:c>
      <x:c r="DO471" s="50" t="str">
        <x:f>IF(OR(23&gt;'Настройки'!$B$3,ISBLANK(CE471),CE471=0),"",CE471)</x:f>
      </x:c>
      <x:c r="DP471" s="50" t="str">
        <x:f>IF(OR(24&gt;'Настройки'!$B$3,ISBLANK(CF471),CF471=0),"",CF471)</x:f>
      </x:c>
      <x:c r="DQ471" s="50" t="str">
        <x:f>IF(OR(25&gt;'Настройки'!$B$3,ISBLANK(CG471),CG471=0),"",CG471)</x:f>
      </x:c>
      <x:c r="DR471" s="50" t="str">
        <x:f>IF(OR(26&gt;'Настройки'!$B$3,ISBLANK(CH471),CH471=0),"",CH471)</x:f>
      </x:c>
      <x:c r="DS471" s="50" t="str">
        <x:f>IF(OR(27&gt;'Настройки'!$B$3,ISBLANK(CI471),CI471=0),"",CI471)</x:f>
      </x:c>
      <x:c r="DT471" s="50" t="str">
        <x:f>IF(OR(28&gt;'Настройки'!$B$3,ISBLANK(CJ471),CJ471=0),"",CJ471)</x:f>
      </x:c>
      <x:c r="DU471" s="50" t="str">
        <x:f>IF(OR(29&gt;'Настройки'!$B$3,ISBLANK(CK471),CK471=0),"",CK471)</x:f>
      </x:c>
      <x:c r="DV471" s="50" t="str">
        <x:f>IF(OR(30&gt;'Настройки'!$B$3,ISBLANK(CL471),CL471=0),"",CL471)</x:f>
      </x:c>
      <x:c r="DW471" s="50" t="str">
        <x:f>IF(OR(31&gt;'Настройки'!$B$3,ISBLANK(CM471),CM471=0),"",CM471)</x:f>
      </x:c>
      <x:c r="DX471" s="50" t="str">
        <x:f>IF(OR(32&gt;'Настройки'!$B$3,ISBLANK(CN471),CN471=0),"",CN471)</x:f>
      </x:c>
      <x:c r="DY471" s="50" t="str">
        <x:f>IF(OR(33&gt;'Настройки'!$B$3,ISBLANK(CO471),CO471=0),"",CO471)</x:f>
      </x:c>
      <x:c r="DZ471" s="50" t="str">
        <x:f>IF(OR(34&gt;'Настройки'!$B$3,ISBLANK(CP471),CP471=0),"",CP471)</x:f>
      </x:c>
      <x:c r="EA471" s="50" t="str">
        <x:f>IF(OR(35&gt;'Настройки'!$B$3,ISBLANK(CQ471),CQ471=0),"",CQ471)</x:f>
      </x:c>
      <x:c r="EB471" s="50" t="str">
        <x:f>IF(OR(36&gt;'Настройки'!$B$3,ISBLANK(CR471),CR471=0),"",CR471)</x:f>
      </x:c>
      <x:c r="EC471" s="50" t="str">
        <x:f>IF(A471="","",IF(OR(BB471="AZ",BB471="BZ"),10000+ROW(),IF(AZ471&gt;'Настройки'!$B$11,20000+ROW(),IF(BF471&lt;&gt;"Обычный",30000+ROW(),IF(AX471&lt;=0,40000+ROW(),"")))))</x:f>
      </x:c>
      <x:c r="ED471" s="50" t="str">
        <x:f>IF(EC471="","",COUNTIFS($EC$2:$EC$1001,"&gt;0",$EC$2:$EC$1001,"&lt;"&amp;EC471)+1)</x:f>
      </x:c>
    </x:row>
    <x:row r="472">
      <x:c r="A472" s="115"/>
      <x:c r="B472" s="115"/>
      <x:c r="C472" s="115"/>
      <x:c r="D472" s="118"/>
      <x:c r="E472" s="118"/>
      <x:c r="F472" s="118"/>
      <x:c r="G472" s="118"/>
      <x:c r="H472" s="118"/>
      <x:c r="I472" s="118"/>
      <x:c r="J472" s="118"/>
      <x:c r="K472" s="118"/>
      <x:c r="L472" s="118"/>
      <x:c r="M472" s="118"/>
      <x:c r="N472" s="118"/>
      <x:c r="O472" s="118"/>
      <x:c r="P472" s="118"/>
      <x:c r="Q472" s="118"/>
      <x:c r="R472" s="118"/>
      <x:c r="S472" s="118"/>
      <x:c r="T472" s="118"/>
      <x:c r="U472" s="118"/>
      <x:c r="V472" s="118"/>
      <x:c r="W472" s="118"/>
      <x:c r="X472" s="118"/>
      <x:c r="Y472" s="118"/>
      <x:c r="Z472" s="118"/>
      <x:c r="AA472" s="118"/>
      <x:c r="AB472" s="118"/>
      <x:c r="AC472" s="118"/>
      <x:c r="AD472" s="118"/>
      <x:c r="AE472" s="118"/>
      <x:c r="AF472" s="118"/>
      <x:c r="AG472" s="118"/>
      <x:c r="AH472" s="118"/>
      <x:c r="AI472" s="118"/>
      <x:c r="AJ472" s="118"/>
      <x:c r="AK472" s="118"/>
      <x:c r="AL472" s="118"/>
      <x:c r="AM472" s="118"/>
      <x:c r="AN472" s="118"/>
      <x:c r="AO472" s="118"/>
      <x:c r="AP472" s="115"/>
      <x:c r="AQ472" s="49" t="str">
        <x:f>IF(A472="","",COUNT(BI472:INDEX(BI472:CR472,1,'Настройки'!$B$3)))</x:f>
      </x:c>
      <x:c r="AR472" s="49" t="str">
        <x:f>IF(A472="","",SUM(BI472:INDEX(BI472:CR472,1,'Настройки'!$B$3)))</x:f>
      </x:c>
      <x:c r="AS472" s="58" t="str">
        <x:f>IF(A472="","",IF('Настройки'!$B$4="Стоимость потребления",AR472*D472,IF('Настройки'!$B$4="Количество",AR472,E472)))</x:f>
      </x:c>
      <x:c r="AT472" s="61" t="str">
        <x:f>IF(OR(A472="",AS472&lt;0,SUM($AS$2:$AS$1001)&lt;=0),"",AS472/SUM($AS$2:$AS$1001))</x:f>
      </x:c>
      <x:c r="AU472" s="61" t="str">
        <x:f>IF(OR(A472="",AS472&lt;0,SUM($AS$2:$AS$1001)&lt;=0),"",SUMIFS($AS$2:$AS$1001,$AS$2:$AS$1001,"&gt;"&amp;AS472)/SUM($AS$2:$AS$1001))</x:f>
      </x:c>
      <x:c r="AV472" s="61" t="str">
        <x:f>IF(OR(A472="",AS472&lt;0,SUM($AS$2:$AS$1001)&lt;=0),"",SUMIFS($AS$2:$AS$1001,$AS$2:$AS$1001,"&gt;="&amp;AS472)/SUM($AS$2:$AS$1001))</x:f>
      </x:c>
      <x:c r="AW472" s="49" t="str">
        <x:f>IF(A472="","",IF(SUM($AS$2:$AS$1001)&lt;=0,"Не определён",IF(AS472&lt;0,"Исключение",IF(AU472&lt;'Настройки'!$B$5,"A",IF(AU472&lt;'Настройки'!$B$6,"B","C")))))</x:f>
      </x:c>
      <x:c r="AX472" s="58" t="str">
        <x:f>IF(A472="","",IF(AQ472=0,"",AVERAGE(BI472:INDEX(BI472:CR472,1,'Настройки'!$B$3))))</x:f>
      </x:c>
      <x:c r="AY472" s="58" t="str">
        <x:f>IF(OR(A472="",AQ472=0),"",STDEVP(BI472:INDEX(BI472:CR472,1,'Настройки'!$B$3)))</x:f>
      </x:c>
      <x:c r="AZ472" s="61" t="str">
        <x:f>IF(OR(A472="",AQ472&lt;'Настройки'!$B$12,AX472&lt;=0,AND('Настройки'!$B$10="Блокировать",COUNTIF(F472:INDEX(F472:AO472,1,'Настройки'!$B$3),"&lt;0")&gt;0)),"",AY472/ABS(AX472))</x:f>
      </x:c>
      <x:c r="BA472" s="49" t="str">
        <x:f>IF(A472="","",IF(AND('Настройки'!$B$10="Блокировать",COUNTIF(F472:INDEX(F472:AO472,1,'Настройки'!$B$3),"&lt;0")&gt;0),"Не определён",IF(AQ472&lt;'Настройки'!$B$12,"Не определён",IF(AX472=0,"Нет спроса",IF(AX472&lt;0,"Не определён",IF(AZ472&lt;='Настройки'!$B$7,"X",IF(AZ472&lt;='Настройки'!$B$8,"Y","Z")))))))</x:f>
      </x:c>
      <x:c r="BB472" s="49" t="str">
        <x:f>IF(OR(A472="",LEN(AW472)&lt;&gt;1,LEN(BA472)&lt;&gt;1),"",AW472&amp;BA472)</x:f>
      </x:c>
      <x:c r="BC472" s="61" t="str">
        <x:f>IF(OR(A472="",AQ472=0),"",(COUNT(BI472:INDEX(BI472:CR472,1,'Настройки'!$B$3))-COUNT(CS472:INDEX(CS472:EB472,1,'Настройки'!$B$3)))/AQ472)</x:f>
      </x:c>
      <x:c r="BD472" s="64" t="str">
        <x:f>IF(OR(A472="",COUNT(CS472:INDEX(CS472:EB472,1,'Настройки'!$B$3))=0),"",AQ472/COUNT(CS472:INDEX(CS472:EB472,1,'Настройки'!$B$3)))</x:f>
      </x:c>
      <x:c r="BE472" s="64" t="str">
        <x:f>IF(OR(A472="",COUNT(CS472:INDEX(CS472:EB472,1,'Настройки'!$B$3))=0),"",IF(AVERAGE(CS472:INDEX(CS472:EB472,1,'Настройки'!$B$3))=0,"",(STDEVP(CS472:INDEX(CS472:EB472,1,'Настройки'!$B$3))/ABS(AVERAGE(CS472:INDEX(CS472:EB472,1,'Настройки'!$B$3))))^2))</x:f>
      </x:c>
      <x:c r="BF472" s="49" t="str">
        <x:f>IF(A472="","",IF(AQ472&lt;3,"Недостаточно",IF(AQ472&lt;6,"Предварительный","Обычный")))</x:f>
      </x:c>
      <x:c r="BG472" s="49" t="str">
        <x:f>IF(A472="","",IF(COUNTIF(F472:INDEX(F472:AO472,1,'Настройки'!$B$3),"&lt;0")&gt;0,IF('Настройки'!$B$10="Блокировать","Отрицательный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"),"")&amp;IF(AQ472&lt;3,"Недостаточно истории. ",IF(AQ472&lt;6,"Предварительная классификация. ",""))&amp;IF(AX472=0,"Нет спроса за горизонт. ","")&amp;IF(AZ472&gt;'Настройки'!$B$11,"Экстремальная вариативность. ",""))</x:f>
      </x:c>
      <x:c r="BH472" s="49" t="str">
        <x:f>IF(A472="","",IFERROR(VLOOKUP(BB472,'Настройки'!$D$3:$E$11,2,FALSE),"Сначала проверьте исходные данные и историю спроса.")&amp;" Уточните срок поставки, MOQ и критичность.")</x:f>
      </x:c>
      <x:c r="BI472" s="50" t="str">
        <x:f>IF(1&gt;'Настройки'!$B$3,"",IF(ISBLANK(F472),IF('Настройки'!$B$9="Нулевой спрос",0,""),IF(F472&lt;0,IF('Настройки'!$B$10="Исключить","",IF('Настройки'!$B$10="Абсолютные значения",ABS(F472),F472)),F472)))</x:f>
      </x:c>
      <x:c r="BJ472" s="50" t="str">
        <x:f>IF(2&gt;'Настройки'!$B$3,"",IF(ISBLANK(G472),IF('Настройки'!$B$9="Нулевой спрос",0,""),IF(G472&lt;0,IF('Настройки'!$B$10="Исключить","",IF('Настройки'!$B$10="Абсолютные значения",ABS(G472),G472)),G472)))</x:f>
      </x:c>
      <x:c r="BK472" s="50" t="str">
        <x:f>IF(3&gt;'Настройки'!$B$3,"",IF(ISBLANK(H472),IF('Настройки'!$B$9="Нулевой спрос",0,""),IF(H472&lt;0,IF('Настройки'!$B$10="Исключить","",IF('Настройки'!$B$10="Абсолютные значения",ABS(H472),H472)),H472)))</x:f>
      </x:c>
      <x:c r="BL472" s="50" t="str">
        <x:f>IF(4&gt;'Настройки'!$B$3,"",IF(ISBLANK(I472),IF('Настройки'!$B$9="Нулевой спрос",0,""),IF(I472&lt;0,IF('Настройки'!$B$10="Исключить","",IF('Настройки'!$B$10="Абсолютные значения",ABS(I472),I472)),I472)))</x:f>
      </x:c>
      <x:c r="BM472" s="50" t="str">
        <x:f>IF(5&gt;'Настройки'!$B$3,"",IF(ISBLANK(J472),IF('Настройки'!$B$9="Нулевой спрос",0,""),IF(J472&lt;0,IF('Настройки'!$B$10="Исключить","",IF('Настройки'!$B$10="Абсолютные значения",ABS(J472),J472)),J472)))</x:f>
      </x:c>
      <x:c r="BN472" s="50" t="str">
        <x:f>IF(6&gt;'Настройки'!$B$3,"",IF(ISBLANK(K472),IF('Настройки'!$B$9="Нулевой спрос",0,""),IF(K472&lt;0,IF('Настройки'!$B$10="Исключить","",IF('Настройки'!$B$10="Абсолютные значения",ABS(K472),K472)),K472)))</x:f>
      </x:c>
      <x:c r="BO472" s="50" t="str">
        <x:f>IF(7&gt;'Настройки'!$B$3,"",IF(ISBLANK(L472),IF('Настройки'!$B$9="Нулевой спрос",0,""),IF(L472&lt;0,IF('Настройки'!$B$10="Исключить","",IF('Настройки'!$B$10="Абсолютные значения",ABS(L472),L472)),L472)))</x:f>
      </x:c>
      <x:c r="BP472" s="50" t="str">
        <x:f>IF(8&gt;'Настройки'!$B$3,"",IF(ISBLANK(M472),IF('Настройки'!$B$9="Нулевой спрос",0,""),IF(M472&lt;0,IF('Настройки'!$B$10="Исключить","",IF('Настройки'!$B$10="Абсолютные значения",ABS(M472),M472)),M472)))</x:f>
      </x:c>
      <x:c r="BQ472" s="50" t="str">
        <x:f>IF(9&gt;'Настройки'!$B$3,"",IF(ISBLANK(N472),IF('Настройки'!$B$9="Нулевой спрос",0,""),IF(N472&lt;0,IF('Настройки'!$B$10="Исключить","",IF('Настройки'!$B$10="Абсолютные значения",ABS(N472),N472)),N472)))</x:f>
      </x:c>
      <x:c r="BR472" s="50" t="str">
        <x:f>IF(10&gt;'Настройки'!$B$3,"",IF(ISBLANK(O472),IF('Настройки'!$B$9="Нулевой спрос",0,""),IF(O472&lt;0,IF('Настройки'!$B$10="Исключить","",IF('Настройки'!$B$10="Абсолютные значения",ABS(O472),O472)),O472)))</x:f>
      </x:c>
      <x:c r="BS472" s="50" t="str">
        <x:f>IF(11&gt;'Настройки'!$B$3,"",IF(ISBLANK(P472),IF('Настройки'!$B$9="Нулевой спрос",0,""),IF(P472&lt;0,IF('Настройки'!$B$10="Исключить","",IF('Настройки'!$B$10="Абсолютные значения",ABS(P472),P472)),P472)))</x:f>
      </x:c>
      <x:c r="BT472" s="50" t="str">
        <x:f>IF(12&gt;'Настройки'!$B$3,"",IF(ISBLANK(Q472),IF('Настройки'!$B$9="Нулевой спрос",0,""),IF(Q472&lt;0,IF('Настройки'!$B$10="Исключить","",IF('Настройки'!$B$10="Абсолютные значения",ABS(Q472),Q472)),Q472)))</x:f>
      </x:c>
      <x:c r="BU472" s="50" t="str">
        <x:f>IF(13&gt;'Настройки'!$B$3,"",IF(ISBLANK(R472),IF('Настройки'!$B$9="Нулевой спрос",0,""),IF(R472&lt;0,IF('Настройки'!$B$10="Исключить","",IF('Настройки'!$B$10="Абсолютные значения",ABS(R472),R472)),R472)))</x:f>
      </x:c>
      <x:c r="BV472" s="50" t="str">
        <x:f>IF(14&gt;'Настройки'!$B$3,"",IF(ISBLANK(S472),IF('Настройки'!$B$9="Нулевой спрос",0,""),IF(S472&lt;0,IF('Настройки'!$B$10="Исключить","",IF('Настройки'!$B$10="Абсолютные значения",ABS(S472),S472)),S472)))</x:f>
      </x:c>
      <x:c r="BW472" s="50" t="str">
        <x:f>IF(15&gt;'Настройки'!$B$3,"",IF(ISBLANK(T472),IF('Настройки'!$B$9="Нулевой спрос",0,""),IF(T472&lt;0,IF('Настройки'!$B$10="Исключить","",IF('Настройки'!$B$10="Абсолютные значения",ABS(T472),T472)),T472)))</x:f>
      </x:c>
      <x:c r="BX472" s="50" t="str">
        <x:f>IF(16&gt;'Настройки'!$B$3,"",IF(ISBLANK(U472),IF('Настройки'!$B$9="Нулевой спрос",0,""),IF(U472&lt;0,IF('Настройки'!$B$10="Исключить","",IF('Настройки'!$B$10="Абсолютные значения",ABS(U472),U472)),U472)))</x:f>
      </x:c>
      <x:c r="BY472" s="50" t="str">
        <x:f>IF(17&gt;'Настройки'!$B$3,"",IF(ISBLANK(V472),IF('Настройки'!$B$9="Нулевой спрос",0,""),IF(V472&lt;0,IF('Настройки'!$B$10="Исключить","",IF('Настройки'!$B$10="Абсолютные значения",ABS(V472),V472)),V472)))</x:f>
      </x:c>
      <x:c r="BZ472" s="50" t="str">
        <x:f>IF(18&gt;'Настройки'!$B$3,"",IF(ISBLANK(W472),IF('Настройки'!$B$9="Нулевой спрос",0,""),IF(W472&lt;0,IF('Настройки'!$B$10="Исключить","",IF('Настройки'!$B$10="Абсолютные значения",ABS(W472),W472)),W472)))</x:f>
      </x:c>
      <x:c r="CA472" s="50" t="str">
        <x:f>IF(19&gt;'Настройки'!$B$3,"",IF(ISBLANK(X472),IF('Настройки'!$B$9="Нулевой спрос",0,""),IF(X472&lt;0,IF('Настройки'!$B$10="Исключить","",IF('Настройки'!$B$10="Абсолютные значения",ABS(X472),X472)),X472)))</x:f>
      </x:c>
      <x:c r="CB472" s="50" t="str">
        <x:f>IF(20&gt;'Настройки'!$B$3,"",IF(ISBLANK(Y472),IF('Настройки'!$B$9="Нулевой спрос",0,""),IF(Y472&lt;0,IF('Настройки'!$B$10="Исключить","",IF('Настройки'!$B$10="Абсолютные значения",ABS(Y472),Y472)),Y472)))</x:f>
      </x:c>
      <x:c r="CC472" s="50" t="str">
        <x:f>IF(21&gt;'Настройки'!$B$3,"",IF(ISBLANK(Z472),IF('Настройки'!$B$9="Нулевой спрос",0,""),IF(Z472&lt;0,IF('Настройки'!$B$10="Исключить","",IF('Настройки'!$B$10="Абсолютные значения",ABS(Z472),Z472)),Z472)))</x:f>
      </x:c>
      <x:c r="CD472" s="50" t="str">
        <x:f>IF(22&gt;'Настройки'!$B$3,"",IF(ISBLANK(AA472),IF('Настройки'!$B$9="Нулевой спрос",0,""),IF(AA472&lt;0,IF('Настройки'!$B$10="Исключить","",IF('Настройки'!$B$10="Абсолютные значения",ABS(AA472),AA472)),AA472)))</x:f>
      </x:c>
      <x:c r="CE472" s="50" t="str">
        <x:f>IF(23&gt;'Настройки'!$B$3,"",IF(ISBLANK(AB472),IF('Настройки'!$B$9="Нулевой спрос",0,""),IF(AB472&lt;0,IF('Настройки'!$B$10="Исключить","",IF('Настройки'!$B$10="Абсолютные значения",ABS(AB472),AB472)),AB472)))</x:f>
      </x:c>
      <x:c r="CF472" s="50" t="str">
        <x:f>IF(24&gt;'Настройки'!$B$3,"",IF(ISBLANK(AC472),IF('Настройки'!$B$9="Нулевой спрос",0,""),IF(AC472&lt;0,IF('Настройки'!$B$10="Исключить","",IF('Настройки'!$B$10="Абсолютные значения",ABS(AC472),AC472)),AC472)))</x:f>
      </x:c>
      <x:c r="CG472" s="50" t="str">
        <x:f>IF(25&gt;'Настройки'!$B$3,"",IF(ISBLANK(AD472),IF('Настройки'!$B$9="Нулевой спрос",0,""),IF(AD472&lt;0,IF('Настройки'!$B$10="Исключить","",IF('Настройки'!$B$10="Абсолютные значения",ABS(AD472),AD472)),AD472)))</x:f>
      </x:c>
      <x:c r="CH472" s="50" t="str">
        <x:f>IF(26&gt;'Настройки'!$B$3,"",IF(ISBLANK(AE472),IF('Настройки'!$B$9="Нулевой спрос",0,""),IF(AE472&lt;0,IF('Настройки'!$B$10="Исключить","",IF('Настройки'!$B$10="Абсолютные значения",ABS(AE472),AE472)),AE472)))</x:f>
      </x:c>
      <x:c r="CI472" s="50" t="str">
        <x:f>IF(27&gt;'Настройки'!$B$3,"",IF(ISBLANK(AF472),IF('Настройки'!$B$9="Нулевой спрос",0,""),IF(AF472&lt;0,IF('Настройки'!$B$10="Исключить","",IF('Настройки'!$B$10="Абсолютные значения",ABS(AF472),AF472)),AF472)))</x:f>
      </x:c>
      <x:c r="CJ472" s="50" t="str">
        <x:f>IF(28&gt;'Настройки'!$B$3,"",IF(ISBLANK(AG472),IF('Настройки'!$B$9="Нулевой спрос",0,""),IF(AG472&lt;0,IF('Настройки'!$B$10="Исключить","",IF('Настройки'!$B$10="Абсолютные значения",ABS(AG472),AG472)),AG472)))</x:f>
      </x:c>
      <x:c r="CK472" s="50" t="str">
        <x:f>IF(29&gt;'Настройки'!$B$3,"",IF(ISBLANK(AH472),IF('Настройки'!$B$9="Нулевой спрос",0,""),IF(AH472&lt;0,IF('Настройки'!$B$10="Исключить","",IF('Настройки'!$B$10="Абсолютные значения",ABS(AH472),AH472)),AH472)))</x:f>
      </x:c>
      <x:c r="CL472" s="50" t="str">
        <x:f>IF(30&gt;'Настройки'!$B$3,"",IF(ISBLANK(AI472),IF('Настройки'!$B$9="Нулевой спрос",0,""),IF(AI472&lt;0,IF('Настройки'!$B$10="Исключить","",IF('Настройки'!$B$10="Абсолютные значения",ABS(AI472),AI472)),AI472)))</x:f>
      </x:c>
      <x:c r="CM472" s="50" t="str">
        <x:f>IF(31&gt;'Настройки'!$B$3,"",IF(ISBLANK(AJ472),IF('Настройки'!$B$9="Нулевой спрос",0,""),IF(AJ472&lt;0,IF('Настройки'!$B$10="Исключить","",IF('Настройки'!$B$10="Абсолютные значения",ABS(AJ472),AJ472)),AJ472)))</x:f>
      </x:c>
      <x:c r="CN472" s="50" t="str">
        <x:f>IF(32&gt;'Настройки'!$B$3,"",IF(ISBLANK(AK472),IF('Настройки'!$B$9="Нулевой спрос",0,""),IF(AK472&lt;0,IF('Настройки'!$B$10="Исключить","",IF('Настройки'!$B$10="Абсолютные значения",ABS(AK472),AK472)),AK472)))</x:f>
      </x:c>
      <x:c r="CO472" s="50" t="str">
        <x:f>IF(33&gt;'Настройки'!$B$3,"",IF(ISBLANK(AL472),IF('Настройки'!$B$9="Нулевой спрос",0,""),IF(AL472&lt;0,IF('Настройки'!$B$10="Исключить","",IF('Настройки'!$B$10="Абсолютные значения",ABS(AL472),AL472)),AL472)))</x:f>
      </x:c>
      <x:c r="CP472" s="50" t="str">
        <x:f>IF(34&gt;'Настройки'!$B$3,"",IF(ISBLANK(AM472),IF('Настройки'!$B$9="Нулевой спрос",0,""),IF(AM472&lt;0,IF('Настройки'!$B$10="Исключить","",IF('Настройки'!$B$10="Абсолютные значения",ABS(AM472),AM472)),AM472)))</x:f>
      </x:c>
      <x:c r="CQ472" s="50" t="str">
        <x:f>IF(35&gt;'Настройки'!$B$3,"",IF(ISBLANK(AN472),IF('Настройки'!$B$9="Нулевой спрос",0,""),IF(AN472&lt;0,IF('Настройки'!$B$10="Исключить","",IF('Настройки'!$B$10="Абсолютные значения",ABS(AN472),AN472)),AN472)))</x:f>
      </x:c>
      <x:c r="CR472" s="50" t="str">
        <x:f>IF(36&gt;'Настройки'!$B$3,"",IF(ISBLANK(AO472),IF('Настройки'!$B$9="Нулевой спрос",0,""),IF(AO472&lt;0,IF('Настройки'!$B$10="Исключить","",IF('Настройки'!$B$10="Абсолютные значения",ABS(AO472),AO472)),AO472)))</x:f>
      </x:c>
      <x:c r="CS472" s="50" t="str">
        <x:f>IF(OR(1&gt;'Настройки'!$B$3,ISBLANK(BI472),BI472=0),"",BI472)</x:f>
      </x:c>
      <x:c r="CT472" s="50" t="str">
        <x:f>IF(OR(2&gt;'Настройки'!$B$3,ISBLANK(BJ472),BJ472=0),"",BJ472)</x:f>
      </x:c>
      <x:c r="CU472" s="50" t="str">
        <x:f>IF(OR(3&gt;'Настройки'!$B$3,ISBLANK(BK472),BK472=0),"",BK472)</x:f>
      </x:c>
      <x:c r="CV472" s="50" t="str">
        <x:f>IF(OR(4&gt;'Настройки'!$B$3,ISBLANK(BL472),BL472=0),"",BL472)</x:f>
      </x:c>
      <x:c r="CW472" s="50" t="str">
        <x:f>IF(OR(5&gt;'Настройки'!$B$3,ISBLANK(BM472),BM472=0),"",BM472)</x:f>
      </x:c>
      <x:c r="CX472" s="50" t="str">
        <x:f>IF(OR(6&gt;'Настройки'!$B$3,ISBLANK(BN472),BN472=0),"",BN472)</x:f>
      </x:c>
      <x:c r="CY472" s="50" t="str">
        <x:f>IF(OR(7&gt;'Настройки'!$B$3,ISBLANK(BO472),BO472=0),"",BO472)</x:f>
      </x:c>
      <x:c r="CZ472" s="50" t="str">
        <x:f>IF(OR(8&gt;'Настройки'!$B$3,ISBLANK(BP472),BP472=0),"",BP472)</x:f>
      </x:c>
      <x:c r="DA472" s="50" t="str">
        <x:f>IF(OR(9&gt;'Настройки'!$B$3,ISBLANK(BQ472),BQ472=0),"",BQ472)</x:f>
      </x:c>
      <x:c r="DB472" s="50" t="str">
        <x:f>IF(OR(10&gt;'Настройки'!$B$3,ISBLANK(BR472),BR472=0),"",BR472)</x:f>
      </x:c>
      <x:c r="DC472" s="50" t="str">
        <x:f>IF(OR(11&gt;'Настройки'!$B$3,ISBLANK(BS472),BS472=0),"",BS472)</x:f>
      </x:c>
      <x:c r="DD472" s="50" t="str">
        <x:f>IF(OR(12&gt;'Настройки'!$B$3,ISBLANK(BT472),BT472=0),"",BT472)</x:f>
      </x:c>
      <x:c r="DE472" s="50" t="str">
        <x:f>IF(OR(13&gt;'Настройки'!$B$3,ISBLANK(BU472),BU472=0),"",BU472)</x:f>
      </x:c>
      <x:c r="DF472" s="50" t="str">
        <x:f>IF(OR(14&gt;'Настройки'!$B$3,ISBLANK(BV472),BV472=0),"",BV472)</x:f>
      </x:c>
      <x:c r="DG472" s="50" t="str">
        <x:f>IF(OR(15&gt;'Настройки'!$B$3,ISBLANK(BW472),BW472=0),"",BW472)</x:f>
      </x:c>
      <x:c r="DH472" s="50" t="str">
        <x:f>IF(OR(16&gt;'Настройки'!$B$3,ISBLANK(BX472),BX472=0),"",BX472)</x:f>
      </x:c>
      <x:c r="DI472" s="50" t="str">
        <x:f>IF(OR(17&gt;'Настройки'!$B$3,ISBLANK(BY472),BY472=0),"",BY472)</x:f>
      </x:c>
      <x:c r="DJ472" s="50" t="str">
        <x:f>IF(OR(18&gt;'Настройки'!$B$3,ISBLANK(BZ472),BZ472=0),"",BZ472)</x:f>
      </x:c>
      <x:c r="DK472" s="50" t="str">
        <x:f>IF(OR(19&gt;'Настройки'!$B$3,ISBLANK(CA472),CA472=0),"",CA472)</x:f>
      </x:c>
      <x:c r="DL472" s="50" t="str">
        <x:f>IF(OR(20&gt;'Настройки'!$B$3,ISBLANK(CB472),CB472=0),"",CB472)</x:f>
      </x:c>
      <x:c r="DM472" s="50" t="str">
        <x:f>IF(OR(21&gt;'Настройки'!$B$3,ISBLANK(CC472),CC472=0),"",CC472)</x:f>
      </x:c>
      <x:c r="DN472" s="50" t="str">
        <x:f>IF(OR(22&gt;'Настройки'!$B$3,ISBLANK(CD472),CD472=0),"",CD472)</x:f>
      </x:c>
      <x:c r="DO472" s="50" t="str">
        <x:f>IF(OR(23&gt;'Настройки'!$B$3,ISBLANK(CE472),CE472=0),"",CE472)</x:f>
      </x:c>
      <x:c r="DP472" s="50" t="str">
        <x:f>IF(OR(24&gt;'Настройки'!$B$3,ISBLANK(CF472),CF472=0),"",CF472)</x:f>
      </x:c>
      <x:c r="DQ472" s="50" t="str">
        <x:f>IF(OR(25&gt;'Настройки'!$B$3,ISBLANK(CG472),CG472=0),"",CG472)</x:f>
      </x:c>
      <x:c r="DR472" s="50" t="str">
        <x:f>IF(OR(26&gt;'Настройки'!$B$3,ISBLANK(CH472),CH472=0),"",CH472)</x:f>
      </x:c>
      <x:c r="DS472" s="50" t="str">
        <x:f>IF(OR(27&gt;'Настройки'!$B$3,ISBLANK(CI472),CI472=0),"",CI472)</x:f>
      </x:c>
      <x:c r="DT472" s="50" t="str">
        <x:f>IF(OR(28&gt;'Настройки'!$B$3,ISBLANK(CJ472),CJ472=0),"",CJ472)</x:f>
      </x:c>
      <x:c r="DU472" s="50" t="str">
        <x:f>IF(OR(29&gt;'Настройки'!$B$3,ISBLANK(CK472),CK472=0),"",CK472)</x:f>
      </x:c>
      <x:c r="DV472" s="50" t="str">
        <x:f>IF(OR(30&gt;'Настройки'!$B$3,ISBLANK(CL472),CL472=0),"",CL472)</x:f>
      </x:c>
      <x:c r="DW472" s="50" t="str">
        <x:f>IF(OR(31&gt;'Настройки'!$B$3,ISBLANK(CM472),CM472=0),"",CM472)</x:f>
      </x:c>
      <x:c r="DX472" s="50" t="str">
        <x:f>IF(OR(32&gt;'Настройки'!$B$3,ISBLANK(CN472),CN472=0),"",CN472)</x:f>
      </x:c>
      <x:c r="DY472" s="50" t="str">
        <x:f>IF(OR(33&gt;'Настройки'!$B$3,ISBLANK(CO472),CO472=0),"",CO472)</x:f>
      </x:c>
      <x:c r="DZ472" s="50" t="str">
        <x:f>IF(OR(34&gt;'Настройки'!$B$3,ISBLANK(CP472),CP472=0),"",CP472)</x:f>
      </x:c>
      <x:c r="EA472" s="50" t="str">
        <x:f>IF(OR(35&gt;'Настройки'!$B$3,ISBLANK(CQ472),CQ472=0),"",CQ472)</x:f>
      </x:c>
      <x:c r="EB472" s="50" t="str">
        <x:f>IF(OR(36&gt;'Настройки'!$B$3,ISBLANK(CR472),CR472=0),"",CR472)</x:f>
      </x:c>
      <x:c r="EC472" s="50" t="str">
        <x:f>IF(A472="","",IF(OR(BB472="AZ",BB472="BZ"),10000+ROW(),IF(AZ472&gt;'Настройки'!$B$11,20000+ROW(),IF(BF472&lt;&gt;"Обычный",30000+ROW(),IF(AX472&lt;=0,40000+ROW(),"")))))</x:f>
      </x:c>
      <x:c r="ED472" s="50" t="str">
        <x:f>IF(EC472="","",COUNTIFS($EC$2:$EC$1001,"&gt;0",$EC$2:$EC$1001,"&lt;"&amp;EC472)+1)</x:f>
      </x:c>
    </x:row>
    <x:row r="473">
      <x:c r="A473" s="115"/>
      <x:c r="B473" s="115"/>
      <x:c r="C473" s="115"/>
      <x:c r="D473" s="118"/>
      <x:c r="E473" s="118"/>
      <x:c r="F473" s="118"/>
      <x:c r="G473" s="118"/>
      <x:c r="H473" s="118"/>
      <x:c r="I473" s="118"/>
      <x:c r="J473" s="118"/>
      <x:c r="K473" s="118"/>
      <x:c r="L473" s="118"/>
      <x:c r="M473" s="118"/>
      <x:c r="N473" s="118"/>
      <x:c r="O473" s="118"/>
      <x:c r="P473" s="118"/>
      <x:c r="Q473" s="118"/>
      <x:c r="R473" s="118"/>
      <x:c r="S473" s="118"/>
      <x:c r="T473" s="118"/>
      <x:c r="U473" s="118"/>
      <x:c r="V473" s="118"/>
      <x:c r="W473" s="118"/>
      <x:c r="X473" s="118"/>
      <x:c r="Y473" s="118"/>
      <x:c r="Z473" s="118"/>
      <x:c r="AA473" s="118"/>
      <x:c r="AB473" s="118"/>
      <x:c r="AC473" s="118"/>
      <x:c r="AD473" s="118"/>
      <x:c r="AE473" s="118"/>
      <x:c r="AF473" s="118"/>
      <x:c r="AG473" s="118"/>
      <x:c r="AH473" s="118"/>
      <x:c r="AI473" s="118"/>
      <x:c r="AJ473" s="118"/>
      <x:c r="AK473" s="118"/>
      <x:c r="AL473" s="118"/>
      <x:c r="AM473" s="118"/>
      <x:c r="AN473" s="118"/>
      <x:c r="AO473" s="118"/>
      <x:c r="AP473" s="115"/>
      <x:c r="AQ473" s="49" t="str">
        <x:f>IF(A473="","",COUNT(BI473:INDEX(BI473:CR473,1,'Настройки'!$B$3)))</x:f>
      </x:c>
      <x:c r="AR473" s="49" t="str">
        <x:f>IF(A473="","",SUM(BI473:INDEX(BI473:CR473,1,'Настройки'!$B$3)))</x:f>
      </x:c>
      <x:c r="AS473" s="58" t="str">
        <x:f>IF(A473="","",IF('Настройки'!$B$4="Стоимость потребления",AR473*D473,IF('Настройки'!$B$4="Количество",AR473,E473)))</x:f>
      </x:c>
      <x:c r="AT473" s="61" t="str">
        <x:f>IF(OR(A473="",AS473&lt;0,SUM($AS$2:$AS$1001)&lt;=0),"",AS473/SUM($AS$2:$AS$1001))</x:f>
      </x:c>
      <x:c r="AU473" s="61" t="str">
        <x:f>IF(OR(A473="",AS473&lt;0,SUM($AS$2:$AS$1001)&lt;=0),"",SUMIFS($AS$2:$AS$1001,$AS$2:$AS$1001,"&gt;"&amp;AS473)/SUM($AS$2:$AS$1001))</x:f>
      </x:c>
      <x:c r="AV473" s="61" t="str">
        <x:f>IF(OR(A473="",AS473&lt;0,SUM($AS$2:$AS$1001)&lt;=0),"",SUMIFS($AS$2:$AS$1001,$AS$2:$AS$1001,"&gt;="&amp;AS473)/SUM($AS$2:$AS$1001))</x:f>
      </x:c>
      <x:c r="AW473" s="49" t="str">
        <x:f>IF(A473="","",IF(SUM($AS$2:$AS$1001)&lt;=0,"Не определён",IF(AS473&lt;0,"Исключение",IF(AU473&lt;'Настройки'!$B$5,"A",IF(AU473&lt;'Настройки'!$B$6,"B","C")))))</x:f>
      </x:c>
      <x:c r="AX473" s="58" t="str">
        <x:f>IF(A473="","",IF(AQ473=0,"",AVERAGE(BI473:INDEX(BI473:CR473,1,'Настройки'!$B$3))))</x:f>
      </x:c>
      <x:c r="AY473" s="58" t="str">
        <x:f>IF(OR(A473="",AQ473=0),"",STDEVP(BI473:INDEX(BI473:CR473,1,'Настройки'!$B$3)))</x:f>
      </x:c>
      <x:c r="AZ473" s="61" t="str">
        <x:f>IF(OR(A473="",AQ473&lt;'Настройки'!$B$12,AX473&lt;=0,AND('Настройки'!$B$10="Блокировать",COUNTIF(F473:INDEX(F473:AO473,1,'Настройки'!$B$3),"&lt;0")&gt;0)),"",AY473/ABS(AX473))</x:f>
      </x:c>
      <x:c r="BA473" s="49" t="str">
        <x:f>IF(A473="","",IF(AND('Настройки'!$B$10="Блокировать",COUNTIF(F473:INDEX(F473:AO473,1,'Настройки'!$B$3),"&lt;0")&gt;0),"Не определён",IF(AQ473&lt;'Настройки'!$B$12,"Не определён",IF(AX473=0,"Нет спроса",IF(AX473&lt;0,"Не определён",IF(AZ473&lt;='Настройки'!$B$7,"X",IF(AZ473&lt;='Настройки'!$B$8,"Y","Z")))))))</x:f>
      </x:c>
      <x:c r="BB473" s="49" t="str">
        <x:f>IF(OR(A473="",LEN(AW473)&lt;&gt;1,LEN(BA473)&lt;&gt;1),"",AW473&amp;BA473)</x:f>
      </x:c>
      <x:c r="BC473" s="61" t="str">
        <x:f>IF(OR(A473="",AQ473=0),"",(COUNT(BI473:INDEX(BI473:CR473,1,'Настройки'!$B$3))-COUNT(CS473:INDEX(CS473:EB473,1,'Настройки'!$B$3)))/AQ473)</x:f>
      </x:c>
      <x:c r="BD473" s="64" t="str">
        <x:f>IF(OR(A473="",COUNT(CS473:INDEX(CS473:EB473,1,'Настройки'!$B$3))=0),"",AQ473/COUNT(CS473:INDEX(CS473:EB473,1,'Настройки'!$B$3)))</x:f>
      </x:c>
      <x:c r="BE473" s="64" t="str">
        <x:f>IF(OR(A473="",COUNT(CS473:INDEX(CS473:EB473,1,'Настройки'!$B$3))=0),"",IF(AVERAGE(CS473:INDEX(CS473:EB473,1,'Настройки'!$B$3))=0,"",(STDEVP(CS473:INDEX(CS473:EB473,1,'Настройки'!$B$3))/ABS(AVERAGE(CS473:INDEX(CS473:EB473,1,'Настройки'!$B$3))))^2))</x:f>
      </x:c>
      <x:c r="BF473" s="49" t="str">
        <x:f>IF(A473="","",IF(AQ473&lt;3,"Недостаточно",IF(AQ473&lt;6,"Предварительный","Обычный")))</x:f>
      </x:c>
      <x:c r="BG473" s="49" t="str">
        <x:f>IF(A473="","",IF(COUNTIF(F473:INDEX(F473:AO473,1,'Настройки'!$B$3),"&lt;0")&gt;0,IF('Настройки'!$B$10="Блокировать","Отрицательный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"),"")&amp;IF(AQ473&lt;3,"Недостаточно истории. ",IF(AQ473&lt;6,"Предварительная классификация. ",""))&amp;IF(AX473=0,"Нет спроса за горизонт. ","")&amp;IF(AZ473&gt;'Настройки'!$B$11,"Экстремальная вариативность. ",""))</x:f>
      </x:c>
      <x:c r="BH473" s="49" t="str">
        <x:f>IF(A473="","",IFERROR(VLOOKUP(BB473,'Настройки'!$D$3:$E$11,2,FALSE),"Сначала проверьте исходные данные и историю спроса.")&amp;" Уточните срок поставки, MOQ и критичность.")</x:f>
      </x:c>
      <x:c r="BI473" s="50" t="str">
        <x:f>IF(1&gt;'Настройки'!$B$3,"",IF(ISBLANK(F473),IF('Настройки'!$B$9="Нулевой спрос",0,""),IF(F473&lt;0,IF('Настройки'!$B$10="Исключить","",IF('Настройки'!$B$10="Абсолютные значения",ABS(F473),F473)),F473)))</x:f>
      </x:c>
      <x:c r="BJ473" s="50" t="str">
        <x:f>IF(2&gt;'Настройки'!$B$3,"",IF(ISBLANK(G473),IF('Настройки'!$B$9="Нулевой спрос",0,""),IF(G473&lt;0,IF('Настройки'!$B$10="Исключить","",IF('Настройки'!$B$10="Абсолютные значения",ABS(G473),G473)),G473)))</x:f>
      </x:c>
      <x:c r="BK473" s="50" t="str">
        <x:f>IF(3&gt;'Настройки'!$B$3,"",IF(ISBLANK(H473),IF('Настройки'!$B$9="Нулевой спрос",0,""),IF(H473&lt;0,IF('Настройки'!$B$10="Исключить","",IF('Настройки'!$B$10="Абсолютные значения",ABS(H473),H473)),H473)))</x:f>
      </x:c>
      <x:c r="BL473" s="50" t="str">
        <x:f>IF(4&gt;'Настройки'!$B$3,"",IF(ISBLANK(I473),IF('Настройки'!$B$9="Нулевой спрос",0,""),IF(I473&lt;0,IF('Настройки'!$B$10="Исключить","",IF('Настройки'!$B$10="Абсолютные значения",ABS(I473),I473)),I473)))</x:f>
      </x:c>
      <x:c r="BM473" s="50" t="str">
        <x:f>IF(5&gt;'Настройки'!$B$3,"",IF(ISBLANK(J473),IF('Настройки'!$B$9="Нулевой спрос",0,""),IF(J473&lt;0,IF('Настройки'!$B$10="Исключить","",IF('Настройки'!$B$10="Абсолютные значения",ABS(J473),J473)),J473)))</x:f>
      </x:c>
      <x:c r="BN473" s="50" t="str">
        <x:f>IF(6&gt;'Настройки'!$B$3,"",IF(ISBLANK(K473),IF('Настройки'!$B$9="Нулевой спрос",0,""),IF(K473&lt;0,IF('Настройки'!$B$10="Исключить","",IF('Настройки'!$B$10="Абсолютные значения",ABS(K473),K473)),K473)))</x:f>
      </x:c>
      <x:c r="BO473" s="50" t="str">
        <x:f>IF(7&gt;'Настройки'!$B$3,"",IF(ISBLANK(L473),IF('Настройки'!$B$9="Нулевой спрос",0,""),IF(L473&lt;0,IF('Настройки'!$B$10="Исключить","",IF('Настройки'!$B$10="Абсолютные значения",ABS(L473),L473)),L473)))</x:f>
      </x:c>
      <x:c r="BP473" s="50" t="str">
        <x:f>IF(8&gt;'Настройки'!$B$3,"",IF(ISBLANK(M473),IF('Настройки'!$B$9="Нулевой спрос",0,""),IF(M473&lt;0,IF('Настройки'!$B$10="Исключить","",IF('Настройки'!$B$10="Абсолютные значения",ABS(M473),M473)),M473)))</x:f>
      </x:c>
      <x:c r="BQ473" s="50" t="str">
        <x:f>IF(9&gt;'Настройки'!$B$3,"",IF(ISBLANK(N473),IF('Настройки'!$B$9="Нулевой спрос",0,""),IF(N473&lt;0,IF('Настройки'!$B$10="Исключить","",IF('Настройки'!$B$10="Абсолютные значения",ABS(N473),N473)),N473)))</x:f>
      </x:c>
      <x:c r="BR473" s="50" t="str">
        <x:f>IF(10&gt;'Настройки'!$B$3,"",IF(ISBLANK(O473),IF('Настройки'!$B$9="Нулевой спрос",0,""),IF(O473&lt;0,IF('Настройки'!$B$10="Исключить","",IF('Настройки'!$B$10="Абсолютные значения",ABS(O473),O473)),O473)))</x:f>
      </x:c>
      <x:c r="BS473" s="50" t="str">
        <x:f>IF(11&gt;'Настройки'!$B$3,"",IF(ISBLANK(P473),IF('Настройки'!$B$9="Нулевой спрос",0,""),IF(P473&lt;0,IF('Настройки'!$B$10="Исключить","",IF('Настройки'!$B$10="Абсолютные значения",ABS(P473),P473)),P473)))</x:f>
      </x:c>
      <x:c r="BT473" s="50" t="str">
        <x:f>IF(12&gt;'Настройки'!$B$3,"",IF(ISBLANK(Q473),IF('Настройки'!$B$9="Нулевой спрос",0,""),IF(Q473&lt;0,IF('Настройки'!$B$10="Исключить","",IF('Настройки'!$B$10="Абсолютные значения",ABS(Q473),Q473)),Q473)))</x:f>
      </x:c>
      <x:c r="BU473" s="50" t="str">
        <x:f>IF(13&gt;'Настройки'!$B$3,"",IF(ISBLANK(R473),IF('Настройки'!$B$9="Нулевой спрос",0,""),IF(R473&lt;0,IF('Настройки'!$B$10="Исключить","",IF('Настройки'!$B$10="Абсолютные значения",ABS(R473),R473)),R473)))</x:f>
      </x:c>
      <x:c r="BV473" s="50" t="str">
        <x:f>IF(14&gt;'Настройки'!$B$3,"",IF(ISBLANK(S473),IF('Настройки'!$B$9="Нулевой спрос",0,""),IF(S473&lt;0,IF('Настройки'!$B$10="Исключить","",IF('Настройки'!$B$10="Абсолютные значения",ABS(S473),S473)),S473)))</x:f>
      </x:c>
      <x:c r="BW473" s="50" t="str">
        <x:f>IF(15&gt;'Настройки'!$B$3,"",IF(ISBLANK(T473),IF('Настройки'!$B$9="Нулевой спрос",0,""),IF(T473&lt;0,IF('Настройки'!$B$10="Исключить","",IF('Настройки'!$B$10="Абсолютные значения",ABS(T473),T473)),T473)))</x:f>
      </x:c>
      <x:c r="BX473" s="50" t="str">
        <x:f>IF(16&gt;'Настройки'!$B$3,"",IF(ISBLANK(U473),IF('Настройки'!$B$9="Нулевой спрос",0,""),IF(U473&lt;0,IF('Настройки'!$B$10="Исключить","",IF('Настройки'!$B$10="Абсолютные значения",ABS(U473),U473)),U473)))</x:f>
      </x:c>
      <x:c r="BY473" s="50" t="str">
        <x:f>IF(17&gt;'Настройки'!$B$3,"",IF(ISBLANK(V473),IF('Настройки'!$B$9="Нулевой спрос",0,""),IF(V473&lt;0,IF('Настройки'!$B$10="Исключить","",IF('Настройки'!$B$10="Абсолютные значения",ABS(V473),V473)),V473)))</x:f>
      </x:c>
      <x:c r="BZ473" s="50" t="str">
        <x:f>IF(18&gt;'Настройки'!$B$3,"",IF(ISBLANK(W473),IF('Настройки'!$B$9="Нулевой спрос",0,""),IF(W473&lt;0,IF('Настройки'!$B$10="Исключить","",IF('Настройки'!$B$10="Абсолютные значения",ABS(W473),W473)),W473)))</x:f>
      </x:c>
      <x:c r="CA473" s="50" t="str">
        <x:f>IF(19&gt;'Настройки'!$B$3,"",IF(ISBLANK(X473),IF('Настройки'!$B$9="Нулевой спрос",0,""),IF(X473&lt;0,IF('Настройки'!$B$10="Исключить","",IF('Настройки'!$B$10="Абсолютные значения",ABS(X473),X473)),X473)))</x:f>
      </x:c>
      <x:c r="CB473" s="50" t="str">
        <x:f>IF(20&gt;'Настройки'!$B$3,"",IF(ISBLANK(Y473),IF('Настройки'!$B$9="Нулевой спрос",0,""),IF(Y473&lt;0,IF('Настройки'!$B$10="Исключить","",IF('Настройки'!$B$10="Абсолютные значения",ABS(Y473),Y473)),Y473)))</x:f>
      </x:c>
      <x:c r="CC473" s="50" t="str">
        <x:f>IF(21&gt;'Настройки'!$B$3,"",IF(ISBLANK(Z473),IF('Настройки'!$B$9="Нулевой спрос",0,""),IF(Z473&lt;0,IF('Настройки'!$B$10="Исключить","",IF('Настройки'!$B$10="Абсолютные значения",ABS(Z473),Z473)),Z473)))</x:f>
      </x:c>
      <x:c r="CD473" s="50" t="str">
        <x:f>IF(22&gt;'Настройки'!$B$3,"",IF(ISBLANK(AA473),IF('Настройки'!$B$9="Нулевой спрос",0,""),IF(AA473&lt;0,IF('Настройки'!$B$10="Исключить","",IF('Настройки'!$B$10="Абсолютные значения",ABS(AA473),AA473)),AA473)))</x:f>
      </x:c>
      <x:c r="CE473" s="50" t="str">
        <x:f>IF(23&gt;'Настройки'!$B$3,"",IF(ISBLANK(AB473),IF('Настройки'!$B$9="Нулевой спрос",0,""),IF(AB473&lt;0,IF('Настройки'!$B$10="Исключить","",IF('Настройки'!$B$10="Абсолютные значения",ABS(AB473),AB473)),AB473)))</x:f>
      </x:c>
      <x:c r="CF473" s="50" t="str">
        <x:f>IF(24&gt;'Настройки'!$B$3,"",IF(ISBLANK(AC473),IF('Настройки'!$B$9="Нулевой спрос",0,""),IF(AC473&lt;0,IF('Настройки'!$B$10="Исключить","",IF('Настройки'!$B$10="Абсолютные значения",ABS(AC473),AC473)),AC473)))</x:f>
      </x:c>
      <x:c r="CG473" s="50" t="str">
        <x:f>IF(25&gt;'Настройки'!$B$3,"",IF(ISBLANK(AD473),IF('Настройки'!$B$9="Нулевой спрос",0,""),IF(AD473&lt;0,IF('Настройки'!$B$10="Исключить","",IF('Настройки'!$B$10="Абсолютные значения",ABS(AD473),AD473)),AD473)))</x:f>
      </x:c>
      <x:c r="CH473" s="50" t="str">
        <x:f>IF(26&gt;'Настройки'!$B$3,"",IF(ISBLANK(AE473),IF('Настройки'!$B$9="Нулевой спрос",0,""),IF(AE473&lt;0,IF('Настройки'!$B$10="Исключить","",IF('Настройки'!$B$10="Абсолютные значения",ABS(AE473),AE473)),AE473)))</x:f>
      </x:c>
      <x:c r="CI473" s="50" t="str">
        <x:f>IF(27&gt;'Настройки'!$B$3,"",IF(ISBLANK(AF473),IF('Настройки'!$B$9="Нулевой спрос",0,""),IF(AF473&lt;0,IF('Настройки'!$B$10="Исключить","",IF('Настройки'!$B$10="Абсолютные значения",ABS(AF473),AF473)),AF473)))</x:f>
      </x:c>
      <x:c r="CJ473" s="50" t="str">
        <x:f>IF(28&gt;'Настройки'!$B$3,"",IF(ISBLANK(AG473),IF('Настройки'!$B$9="Нулевой спрос",0,""),IF(AG473&lt;0,IF('Настройки'!$B$10="Исключить","",IF('Настройки'!$B$10="Абсолютные значения",ABS(AG473),AG473)),AG473)))</x:f>
      </x:c>
      <x:c r="CK473" s="50" t="str">
        <x:f>IF(29&gt;'Настройки'!$B$3,"",IF(ISBLANK(AH473),IF('Настройки'!$B$9="Нулевой спрос",0,""),IF(AH473&lt;0,IF('Настройки'!$B$10="Исключить","",IF('Настройки'!$B$10="Абсолютные значения",ABS(AH473),AH473)),AH473)))</x:f>
      </x:c>
      <x:c r="CL473" s="50" t="str">
        <x:f>IF(30&gt;'Настройки'!$B$3,"",IF(ISBLANK(AI473),IF('Настройки'!$B$9="Нулевой спрос",0,""),IF(AI473&lt;0,IF('Настройки'!$B$10="Исключить","",IF('Настройки'!$B$10="Абсолютные значения",ABS(AI473),AI473)),AI473)))</x:f>
      </x:c>
      <x:c r="CM473" s="50" t="str">
        <x:f>IF(31&gt;'Настройки'!$B$3,"",IF(ISBLANK(AJ473),IF('Настройки'!$B$9="Нулевой спрос",0,""),IF(AJ473&lt;0,IF('Настройки'!$B$10="Исключить","",IF('Настройки'!$B$10="Абсолютные значения",ABS(AJ473),AJ473)),AJ473)))</x:f>
      </x:c>
      <x:c r="CN473" s="50" t="str">
        <x:f>IF(32&gt;'Настройки'!$B$3,"",IF(ISBLANK(AK473),IF('Настройки'!$B$9="Нулевой спрос",0,""),IF(AK473&lt;0,IF('Настройки'!$B$10="Исключить","",IF('Настройки'!$B$10="Абсолютные значения",ABS(AK473),AK473)),AK473)))</x:f>
      </x:c>
      <x:c r="CO473" s="50" t="str">
        <x:f>IF(33&gt;'Настройки'!$B$3,"",IF(ISBLANK(AL473),IF('Настройки'!$B$9="Нулевой спрос",0,""),IF(AL473&lt;0,IF('Настройки'!$B$10="Исключить","",IF('Настройки'!$B$10="Абсолютные значения",ABS(AL473),AL473)),AL473)))</x:f>
      </x:c>
      <x:c r="CP473" s="50" t="str">
        <x:f>IF(34&gt;'Настройки'!$B$3,"",IF(ISBLANK(AM473),IF('Настройки'!$B$9="Нулевой спрос",0,""),IF(AM473&lt;0,IF('Настройки'!$B$10="Исключить","",IF('Настройки'!$B$10="Абсолютные значения",ABS(AM473),AM473)),AM473)))</x:f>
      </x:c>
      <x:c r="CQ473" s="50" t="str">
        <x:f>IF(35&gt;'Настройки'!$B$3,"",IF(ISBLANK(AN473),IF('Настройки'!$B$9="Нулевой спрос",0,""),IF(AN473&lt;0,IF('Настройки'!$B$10="Исключить","",IF('Настройки'!$B$10="Абсолютные значения",ABS(AN473),AN473)),AN473)))</x:f>
      </x:c>
      <x:c r="CR473" s="50" t="str">
        <x:f>IF(36&gt;'Настройки'!$B$3,"",IF(ISBLANK(AO473),IF('Настройки'!$B$9="Нулевой спрос",0,""),IF(AO473&lt;0,IF('Настройки'!$B$10="Исключить","",IF('Настройки'!$B$10="Абсолютные значения",ABS(AO473),AO473)),AO473)))</x:f>
      </x:c>
      <x:c r="CS473" s="50" t="str">
        <x:f>IF(OR(1&gt;'Настройки'!$B$3,ISBLANK(BI473),BI473=0),"",BI473)</x:f>
      </x:c>
      <x:c r="CT473" s="50" t="str">
        <x:f>IF(OR(2&gt;'Настройки'!$B$3,ISBLANK(BJ473),BJ473=0),"",BJ473)</x:f>
      </x:c>
      <x:c r="CU473" s="50" t="str">
        <x:f>IF(OR(3&gt;'Настройки'!$B$3,ISBLANK(BK473),BK473=0),"",BK473)</x:f>
      </x:c>
      <x:c r="CV473" s="50" t="str">
        <x:f>IF(OR(4&gt;'Настройки'!$B$3,ISBLANK(BL473),BL473=0),"",BL473)</x:f>
      </x:c>
      <x:c r="CW473" s="50" t="str">
        <x:f>IF(OR(5&gt;'Настройки'!$B$3,ISBLANK(BM473),BM473=0),"",BM473)</x:f>
      </x:c>
      <x:c r="CX473" s="50" t="str">
        <x:f>IF(OR(6&gt;'Настройки'!$B$3,ISBLANK(BN473),BN473=0),"",BN473)</x:f>
      </x:c>
      <x:c r="CY473" s="50" t="str">
        <x:f>IF(OR(7&gt;'Настройки'!$B$3,ISBLANK(BO473),BO473=0),"",BO473)</x:f>
      </x:c>
      <x:c r="CZ473" s="50" t="str">
        <x:f>IF(OR(8&gt;'Настройки'!$B$3,ISBLANK(BP473),BP473=0),"",BP473)</x:f>
      </x:c>
      <x:c r="DA473" s="50" t="str">
        <x:f>IF(OR(9&gt;'Настройки'!$B$3,ISBLANK(BQ473),BQ473=0),"",BQ473)</x:f>
      </x:c>
      <x:c r="DB473" s="50" t="str">
        <x:f>IF(OR(10&gt;'Настройки'!$B$3,ISBLANK(BR473),BR473=0),"",BR473)</x:f>
      </x:c>
      <x:c r="DC473" s="50" t="str">
        <x:f>IF(OR(11&gt;'Настройки'!$B$3,ISBLANK(BS473),BS473=0),"",BS473)</x:f>
      </x:c>
      <x:c r="DD473" s="50" t="str">
        <x:f>IF(OR(12&gt;'Настройки'!$B$3,ISBLANK(BT473),BT473=0),"",BT473)</x:f>
      </x:c>
      <x:c r="DE473" s="50" t="str">
        <x:f>IF(OR(13&gt;'Настройки'!$B$3,ISBLANK(BU473),BU473=0),"",BU473)</x:f>
      </x:c>
      <x:c r="DF473" s="50" t="str">
        <x:f>IF(OR(14&gt;'Настройки'!$B$3,ISBLANK(BV473),BV473=0),"",BV473)</x:f>
      </x:c>
      <x:c r="DG473" s="50" t="str">
        <x:f>IF(OR(15&gt;'Настройки'!$B$3,ISBLANK(BW473),BW473=0),"",BW473)</x:f>
      </x:c>
      <x:c r="DH473" s="50" t="str">
        <x:f>IF(OR(16&gt;'Настройки'!$B$3,ISBLANK(BX473),BX473=0),"",BX473)</x:f>
      </x:c>
      <x:c r="DI473" s="50" t="str">
        <x:f>IF(OR(17&gt;'Настройки'!$B$3,ISBLANK(BY473),BY473=0),"",BY473)</x:f>
      </x:c>
      <x:c r="DJ473" s="50" t="str">
        <x:f>IF(OR(18&gt;'Настройки'!$B$3,ISBLANK(BZ473),BZ473=0),"",BZ473)</x:f>
      </x:c>
      <x:c r="DK473" s="50" t="str">
        <x:f>IF(OR(19&gt;'Настройки'!$B$3,ISBLANK(CA473),CA473=0),"",CA473)</x:f>
      </x:c>
      <x:c r="DL473" s="50" t="str">
        <x:f>IF(OR(20&gt;'Настройки'!$B$3,ISBLANK(CB473),CB473=0),"",CB473)</x:f>
      </x:c>
      <x:c r="DM473" s="50" t="str">
        <x:f>IF(OR(21&gt;'Настройки'!$B$3,ISBLANK(CC473),CC473=0),"",CC473)</x:f>
      </x:c>
      <x:c r="DN473" s="50" t="str">
        <x:f>IF(OR(22&gt;'Настройки'!$B$3,ISBLANK(CD473),CD473=0),"",CD473)</x:f>
      </x:c>
      <x:c r="DO473" s="50" t="str">
        <x:f>IF(OR(23&gt;'Настройки'!$B$3,ISBLANK(CE473),CE473=0),"",CE473)</x:f>
      </x:c>
      <x:c r="DP473" s="50" t="str">
        <x:f>IF(OR(24&gt;'Настройки'!$B$3,ISBLANK(CF473),CF473=0),"",CF473)</x:f>
      </x:c>
      <x:c r="DQ473" s="50" t="str">
        <x:f>IF(OR(25&gt;'Настройки'!$B$3,ISBLANK(CG473),CG473=0),"",CG473)</x:f>
      </x:c>
      <x:c r="DR473" s="50" t="str">
        <x:f>IF(OR(26&gt;'Настройки'!$B$3,ISBLANK(CH473),CH473=0),"",CH473)</x:f>
      </x:c>
      <x:c r="DS473" s="50" t="str">
        <x:f>IF(OR(27&gt;'Настройки'!$B$3,ISBLANK(CI473),CI473=0),"",CI473)</x:f>
      </x:c>
      <x:c r="DT473" s="50" t="str">
        <x:f>IF(OR(28&gt;'Настройки'!$B$3,ISBLANK(CJ473),CJ473=0),"",CJ473)</x:f>
      </x:c>
      <x:c r="DU473" s="50" t="str">
        <x:f>IF(OR(29&gt;'Настройки'!$B$3,ISBLANK(CK473),CK473=0),"",CK473)</x:f>
      </x:c>
      <x:c r="DV473" s="50" t="str">
        <x:f>IF(OR(30&gt;'Настройки'!$B$3,ISBLANK(CL473),CL473=0),"",CL473)</x:f>
      </x:c>
      <x:c r="DW473" s="50" t="str">
        <x:f>IF(OR(31&gt;'Настройки'!$B$3,ISBLANK(CM473),CM473=0),"",CM473)</x:f>
      </x:c>
      <x:c r="DX473" s="50" t="str">
        <x:f>IF(OR(32&gt;'Настройки'!$B$3,ISBLANK(CN473),CN473=0),"",CN473)</x:f>
      </x:c>
      <x:c r="DY473" s="50" t="str">
        <x:f>IF(OR(33&gt;'Настройки'!$B$3,ISBLANK(CO473),CO473=0),"",CO473)</x:f>
      </x:c>
      <x:c r="DZ473" s="50" t="str">
        <x:f>IF(OR(34&gt;'Настройки'!$B$3,ISBLANK(CP473),CP473=0),"",CP473)</x:f>
      </x:c>
      <x:c r="EA473" s="50" t="str">
        <x:f>IF(OR(35&gt;'Настройки'!$B$3,ISBLANK(CQ473),CQ473=0),"",CQ473)</x:f>
      </x:c>
      <x:c r="EB473" s="50" t="str">
        <x:f>IF(OR(36&gt;'Настройки'!$B$3,ISBLANK(CR473),CR473=0),"",CR473)</x:f>
      </x:c>
      <x:c r="EC473" s="50" t="str">
        <x:f>IF(A473="","",IF(OR(BB473="AZ",BB473="BZ"),10000+ROW(),IF(AZ473&gt;'Настройки'!$B$11,20000+ROW(),IF(BF473&lt;&gt;"Обычный",30000+ROW(),IF(AX473&lt;=0,40000+ROW(),"")))))</x:f>
      </x:c>
      <x:c r="ED473" s="50" t="str">
        <x:f>IF(EC473="","",COUNTIFS($EC$2:$EC$1001,"&gt;0",$EC$2:$EC$1001,"&lt;"&amp;EC473)+1)</x:f>
      </x:c>
    </x:row>
    <x:row r="474">
      <x:c r="A474" s="115"/>
      <x:c r="B474" s="115"/>
      <x:c r="C474" s="115"/>
      <x:c r="D474" s="118"/>
      <x:c r="E474" s="118"/>
      <x:c r="F474" s="118"/>
      <x:c r="G474" s="118"/>
      <x:c r="H474" s="118"/>
      <x:c r="I474" s="118"/>
      <x:c r="J474" s="118"/>
      <x:c r="K474" s="118"/>
      <x:c r="L474" s="118"/>
      <x:c r="M474" s="118"/>
      <x:c r="N474" s="118"/>
      <x:c r="O474" s="118"/>
      <x:c r="P474" s="118"/>
      <x:c r="Q474" s="118"/>
      <x:c r="R474" s="118"/>
      <x:c r="S474" s="118"/>
      <x:c r="T474" s="118"/>
      <x:c r="U474" s="118"/>
      <x:c r="V474" s="118"/>
      <x:c r="W474" s="118"/>
      <x:c r="X474" s="118"/>
      <x:c r="Y474" s="118"/>
      <x:c r="Z474" s="118"/>
      <x:c r="AA474" s="118"/>
      <x:c r="AB474" s="118"/>
      <x:c r="AC474" s="118"/>
      <x:c r="AD474" s="118"/>
      <x:c r="AE474" s="118"/>
      <x:c r="AF474" s="118"/>
      <x:c r="AG474" s="118"/>
      <x:c r="AH474" s="118"/>
      <x:c r="AI474" s="118"/>
      <x:c r="AJ474" s="118"/>
      <x:c r="AK474" s="118"/>
      <x:c r="AL474" s="118"/>
      <x:c r="AM474" s="118"/>
      <x:c r="AN474" s="118"/>
      <x:c r="AO474" s="118"/>
      <x:c r="AP474" s="115"/>
      <x:c r="AQ474" s="49" t="str">
        <x:f>IF(A474="","",COUNT(BI474:INDEX(BI474:CR474,1,'Настройки'!$B$3)))</x:f>
      </x:c>
      <x:c r="AR474" s="49" t="str">
        <x:f>IF(A474="","",SUM(BI474:INDEX(BI474:CR474,1,'Настройки'!$B$3)))</x:f>
      </x:c>
      <x:c r="AS474" s="58" t="str">
        <x:f>IF(A474="","",IF('Настройки'!$B$4="Стоимость потребления",AR474*D474,IF('Настройки'!$B$4="Количество",AR474,E474)))</x:f>
      </x:c>
      <x:c r="AT474" s="61" t="str">
        <x:f>IF(OR(A474="",AS474&lt;0,SUM($AS$2:$AS$1001)&lt;=0),"",AS474/SUM($AS$2:$AS$1001))</x:f>
      </x:c>
      <x:c r="AU474" s="61" t="str">
        <x:f>IF(OR(A474="",AS474&lt;0,SUM($AS$2:$AS$1001)&lt;=0),"",SUMIFS($AS$2:$AS$1001,$AS$2:$AS$1001,"&gt;"&amp;AS474)/SUM($AS$2:$AS$1001))</x:f>
      </x:c>
      <x:c r="AV474" s="61" t="str">
        <x:f>IF(OR(A474="",AS474&lt;0,SUM($AS$2:$AS$1001)&lt;=0),"",SUMIFS($AS$2:$AS$1001,$AS$2:$AS$1001,"&gt;="&amp;AS474)/SUM($AS$2:$AS$1001))</x:f>
      </x:c>
      <x:c r="AW474" s="49" t="str">
        <x:f>IF(A474="","",IF(SUM($AS$2:$AS$1001)&lt;=0,"Не определён",IF(AS474&lt;0,"Исключение",IF(AU474&lt;'Настройки'!$B$5,"A",IF(AU474&lt;'Настройки'!$B$6,"B","C")))))</x:f>
      </x:c>
      <x:c r="AX474" s="58" t="str">
        <x:f>IF(A474="","",IF(AQ474=0,"",AVERAGE(BI474:INDEX(BI474:CR474,1,'Настройки'!$B$3))))</x:f>
      </x:c>
      <x:c r="AY474" s="58" t="str">
        <x:f>IF(OR(A474="",AQ474=0),"",STDEVP(BI474:INDEX(BI474:CR474,1,'Настройки'!$B$3)))</x:f>
      </x:c>
      <x:c r="AZ474" s="61" t="str">
        <x:f>IF(OR(A474="",AQ474&lt;'Настройки'!$B$12,AX474&lt;=0,AND('Настройки'!$B$10="Блокировать",COUNTIF(F474:INDEX(F474:AO474,1,'Настройки'!$B$3),"&lt;0")&gt;0)),"",AY474/ABS(AX474))</x:f>
      </x:c>
      <x:c r="BA474" s="49" t="str">
        <x:f>IF(A474="","",IF(AND('Настройки'!$B$10="Блокировать",COUNTIF(F474:INDEX(F474:AO474,1,'Настройки'!$B$3),"&lt;0")&gt;0),"Не определён",IF(AQ474&lt;'Настройки'!$B$12,"Не определён",IF(AX474=0,"Нет спроса",IF(AX474&lt;0,"Не определён",IF(AZ474&lt;='Настройки'!$B$7,"X",IF(AZ474&lt;='Настройки'!$B$8,"Y","Z")))))))</x:f>
      </x:c>
      <x:c r="BB474" s="49" t="str">
        <x:f>IF(OR(A474="",LEN(AW474)&lt;&gt;1,LEN(BA474)&lt;&gt;1),"",AW474&amp;BA474)</x:f>
      </x:c>
      <x:c r="BC474" s="61" t="str">
        <x:f>IF(OR(A474="",AQ474=0),"",(COUNT(BI474:INDEX(BI474:CR474,1,'Настройки'!$B$3))-COUNT(CS474:INDEX(CS474:EB474,1,'Настройки'!$B$3)))/AQ474)</x:f>
      </x:c>
      <x:c r="BD474" s="64" t="str">
        <x:f>IF(OR(A474="",COUNT(CS474:INDEX(CS474:EB474,1,'Настройки'!$B$3))=0),"",AQ474/COUNT(CS474:INDEX(CS474:EB474,1,'Настройки'!$B$3)))</x:f>
      </x:c>
      <x:c r="BE474" s="64" t="str">
        <x:f>IF(OR(A474="",COUNT(CS474:INDEX(CS474:EB474,1,'Настройки'!$B$3))=0),"",IF(AVERAGE(CS474:INDEX(CS474:EB474,1,'Настройки'!$B$3))=0,"",(STDEVP(CS474:INDEX(CS474:EB474,1,'Настройки'!$B$3))/ABS(AVERAGE(CS474:INDEX(CS474:EB474,1,'Настройки'!$B$3))))^2))</x:f>
      </x:c>
      <x:c r="BF474" s="49" t="str">
        <x:f>IF(A474="","",IF(AQ474&lt;3,"Недостаточно",IF(AQ474&lt;6,"Предварительный","Обычный")))</x:f>
      </x:c>
      <x:c r="BG474" s="49" t="str">
        <x:f>IF(A474="","",IF(COUNTIF(F474:INDEX(F474:AO474,1,'Настройки'!$B$3),"&lt;0")&gt;0,IF('Настройки'!$B$10="Блокировать","Отрицательный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"),"")&amp;IF(AQ474&lt;3,"Недостаточно истории. ",IF(AQ474&lt;6,"Предварительная классификация. ",""))&amp;IF(AX474=0,"Нет спроса за горизонт. ","")&amp;IF(AZ474&gt;'Настройки'!$B$11,"Экстремальная вариативность. ",""))</x:f>
      </x:c>
      <x:c r="BH474" s="49" t="str">
        <x:f>IF(A474="","",IFERROR(VLOOKUP(BB474,'Настройки'!$D$3:$E$11,2,FALSE),"Сначала проверьте исходные данные и историю спроса.")&amp;" Уточните срок поставки, MOQ и критичность.")</x:f>
      </x:c>
      <x:c r="BI474" s="50" t="str">
        <x:f>IF(1&gt;'Настройки'!$B$3,"",IF(ISBLANK(F474),IF('Настройки'!$B$9="Нулевой спрос",0,""),IF(F474&lt;0,IF('Настройки'!$B$10="Исключить","",IF('Настройки'!$B$10="Абсолютные значения",ABS(F474),F474)),F474)))</x:f>
      </x:c>
      <x:c r="BJ474" s="50" t="str">
        <x:f>IF(2&gt;'Настройки'!$B$3,"",IF(ISBLANK(G474),IF('Настройки'!$B$9="Нулевой спрос",0,""),IF(G474&lt;0,IF('Настройки'!$B$10="Исключить","",IF('Настройки'!$B$10="Абсолютные значения",ABS(G474),G474)),G474)))</x:f>
      </x:c>
      <x:c r="BK474" s="50" t="str">
        <x:f>IF(3&gt;'Настройки'!$B$3,"",IF(ISBLANK(H474),IF('Настройки'!$B$9="Нулевой спрос",0,""),IF(H474&lt;0,IF('Настройки'!$B$10="Исключить","",IF('Настройки'!$B$10="Абсолютные значения",ABS(H474),H474)),H474)))</x:f>
      </x:c>
      <x:c r="BL474" s="50" t="str">
        <x:f>IF(4&gt;'Настройки'!$B$3,"",IF(ISBLANK(I474),IF('Настройки'!$B$9="Нулевой спрос",0,""),IF(I474&lt;0,IF('Настройки'!$B$10="Исключить","",IF('Настройки'!$B$10="Абсолютные значения",ABS(I474),I474)),I474)))</x:f>
      </x:c>
      <x:c r="BM474" s="50" t="str">
        <x:f>IF(5&gt;'Настройки'!$B$3,"",IF(ISBLANK(J474),IF('Настройки'!$B$9="Нулевой спрос",0,""),IF(J474&lt;0,IF('Настройки'!$B$10="Исключить","",IF('Настройки'!$B$10="Абсолютные значения",ABS(J474),J474)),J474)))</x:f>
      </x:c>
      <x:c r="BN474" s="50" t="str">
        <x:f>IF(6&gt;'Настройки'!$B$3,"",IF(ISBLANK(K474),IF('Настройки'!$B$9="Нулевой спрос",0,""),IF(K474&lt;0,IF('Настройки'!$B$10="Исключить","",IF('Настройки'!$B$10="Абсолютные значения",ABS(K474),K474)),K474)))</x:f>
      </x:c>
      <x:c r="BO474" s="50" t="str">
        <x:f>IF(7&gt;'Настройки'!$B$3,"",IF(ISBLANK(L474),IF('Настройки'!$B$9="Нулевой спрос",0,""),IF(L474&lt;0,IF('Настройки'!$B$10="Исключить","",IF('Настройки'!$B$10="Абсолютные значения",ABS(L474),L474)),L474)))</x:f>
      </x:c>
      <x:c r="BP474" s="50" t="str">
        <x:f>IF(8&gt;'Настройки'!$B$3,"",IF(ISBLANK(M474),IF('Настройки'!$B$9="Нулевой спрос",0,""),IF(M474&lt;0,IF('Настройки'!$B$10="Исключить","",IF('Настройки'!$B$10="Абсолютные значения",ABS(M474),M474)),M474)))</x:f>
      </x:c>
      <x:c r="BQ474" s="50" t="str">
        <x:f>IF(9&gt;'Настройки'!$B$3,"",IF(ISBLANK(N474),IF('Настройки'!$B$9="Нулевой спрос",0,""),IF(N474&lt;0,IF('Настройки'!$B$10="Исключить","",IF('Настройки'!$B$10="Абсолютные значения",ABS(N474),N474)),N474)))</x:f>
      </x:c>
      <x:c r="BR474" s="50" t="str">
        <x:f>IF(10&gt;'Настройки'!$B$3,"",IF(ISBLANK(O474),IF('Настройки'!$B$9="Нулевой спрос",0,""),IF(O474&lt;0,IF('Настройки'!$B$10="Исключить","",IF('Настройки'!$B$10="Абсолютные значения",ABS(O474),O474)),O474)))</x:f>
      </x:c>
      <x:c r="BS474" s="50" t="str">
        <x:f>IF(11&gt;'Настройки'!$B$3,"",IF(ISBLANK(P474),IF('Настройки'!$B$9="Нулевой спрос",0,""),IF(P474&lt;0,IF('Настройки'!$B$10="Исключить","",IF('Настройки'!$B$10="Абсолютные значения",ABS(P474),P474)),P474)))</x:f>
      </x:c>
      <x:c r="BT474" s="50" t="str">
        <x:f>IF(12&gt;'Настройки'!$B$3,"",IF(ISBLANK(Q474),IF('Настройки'!$B$9="Нулевой спрос",0,""),IF(Q474&lt;0,IF('Настройки'!$B$10="Исключить","",IF('Настройки'!$B$10="Абсолютные значения",ABS(Q474),Q474)),Q474)))</x:f>
      </x:c>
      <x:c r="BU474" s="50" t="str">
        <x:f>IF(13&gt;'Настройки'!$B$3,"",IF(ISBLANK(R474),IF('Настройки'!$B$9="Нулевой спрос",0,""),IF(R474&lt;0,IF('Настройки'!$B$10="Исключить","",IF('Настройки'!$B$10="Абсолютные значения",ABS(R474),R474)),R474)))</x:f>
      </x:c>
      <x:c r="BV474" s="50" t="str">
        <x:f>IF(14&gt;'Настройки'!$B$3,"",IF(ISBLANK(S474),IF('Настройки'!$B$9="Нулевой спрос",0,""),IF(S474&lt;0,IF('Настройки'!$B$10="Исключить","",IF('Настройки'!$B$10="Абсолютные значения",ABS(S474),S474)),S474)))</x:f>
      </x:c>
      <x:c r="BW474" s="50" t="str">
        <x:f>IF(15&gt;'Настройки'!$B$3,"",IF(ISBLANK(T474),IF('Настройки'!$B$9="Нулевой спрос",0,""),IF(T474&lt;0,IF('Настройки'!$B$10="Исключить","",IF('Настройки'!$B$10="Абсолютные значения",ABS(T474),T474)),T474)))</x:f>
      </x:c>
      <x:c r="BX474" s="50" t="str">
        <x:f>IF(16&gt;'Настройки'!$B$3,"",IF(ISBLANK(U474),IF('Настройки'!$B$9="Нулевой спрос",0,""),IF(U474&lt;0,IF('Настройки'!$B$10="Исключить","",IF('Настройки'!$B$10="Абсолютные значения",ABS(U474),U474)),U474)))</x:f>
      </x:c>
      <x:c r="BY474" s="50" t="str">
        <x:f>IF(17&gt;'Настройки'!$B$3,"",IF(ISBLANK(V474),IF('Настройки'!$B$9="Нулевой спрос",0,""),IF(V474&lt;0,IF('Настройки'!$B$10="Исключить","",IF('Настройки'!$B$10="Абсолютные значения",ABS(V474),V474)),V474)))</x:f>
      </x:c>
      <x:c r="BZ474" s="50" t="str">
        <x:f>IF(18&gt;'Настройки'!$B$3,"",IF(ISBLANK(W474),IF('Настройки'!$B$9="Нулевой спрос",0,""),IF(W474&lt;0,IF('Настройки'!$B$10="Исключить","",IF('Настройки'!$B$10="Абсолютные значения",ABS(W474),W474)),W474)))</x:f>
      </x:c>
      <x:c r="CA474" s="50" t="str">
        <x:f>IF(19&gt;'Настройки'!$B$3,"",IF(ISBLANK(X474),IF('Настройки'!$B$9="Нулевой спрос",0,""),IF(X474&lt;0,IF('Настройки'!$B$10="Исключить","",IF('Настройки'!$B$10="Абсолютные значения",ABS(X474),X474)),X474)))</x:f>
      </x:c>
      <x:c r="CB474" s="50" t="str">
        <x:f>IF(20&gt;'Настройки'!$B$3,"",IF(ISBLANK(Y474),IF('Настройки'!$B$9="Нулевой спрос",0,""),IF(Y474&lt;0,IF('Настройки'!$B$10="Исключить","",IF('Настройки'!$B$10="Абсолютные значения",ABS(Y474),Y474)),Y474)))</x:f>
      </x:c>
      <x:c r="CC474" s="50" t="str">
        <x:f>IF(21&gt;'Настройки'!$B$3,"",IF(ISBLANK(Z474),IF('Настройки'!$B$9="Нулевой спрос",0,""),IF(Z474&lt;0,IF('Настройки'!$B$10="Исключить","",IF('Настройки'!$B$10="Абсолютные значения",ABS(Z474),Z474)),Z474)))</x:f>
      </x:c>
      <x:c r="CD474" s="50" t="str">
        <x:f>IF(22&gt;'Настройки'!$B$3,"",IF(ISBLANK(AA474),IF('Настройки'!$B$9="Нулевой спрос",0,""),IF(AA474&lt;0,IF('Настройки'!$B$10="Исключить","",IF('Настройки'!$B$10="Абсолютные значения",ABS(AA474),AA474)),AA474)))</x:f>
      </x:c>
      <x:c r="CE474" s="50" t="str">
        <x:f>IF(23&gt;'Настройки'!$B$3,"",IF(ISBLANK(AB474),IF('Настройки'!$B$9="Нулевой спрос",0,""),IF(AB474&lt;0,IF('Настройки'!$B$10="Исключить","",IF('Настройки'!$B$10="Абсолютные значения",ABS(AB474),AB474)),AB474)))</x:f>
      </x:c>
      <x:c r="CF474" s="50" t="str">
        <x:f>IF(24&gt;'Настройки'!$B$3,"",IF(ISBLANK(AC474),IF('Настройки'!$B$9="Нулевой спрос",0,""),IF(AC474&lt;0,IF('Настройки'!$B$10="Исключить","",IF('Настройки'!$B$10="Абсолютные значения",ABS(AC474),AC474)),AC474)))</x:f>
      </x:c>
      <x:c r="CG474" s="50" t="str">
        <x:f>IF(25&gt;'Настройки'!$B$3,"",IF(ISBLANK(AD474),IF('Настройки'!$B$9="Нулевой спрос",0,""),IF(AD474&lt;0,IF('Настройки'!$B$10="Исключить","",IF('Настройки'!$B$10="Абсолютные значения",ABS(AD474),AD474)),AD474)))</x:f>
      </x:c>
      <x:c r="CH474" s="50" t="str">
        <x:f>IF(26&gt;'Настройки'!$B$3,"",IF(ISBLANK(AE474),IF('Настройки'!$B$9="Нулевой спрос",0,""),IF(AE474&lt;0,IF('Настройки'!$B$10="Исключить","",IF('Настройки'!$B$10="Абсолютные значения",ABS(AE474),AE474)),AE474)))</x:f>
      </x:c>
      <x:c r="CI474" s="50" t="str">
        <x:f>IF(27&gt;'Настройки'!$B$3,"",IF(ISBLANK(AF474),IF('Настройки'!$B$9="Нулевой спрос",0,""),IF(AF474&lt;0,IF('Настройки'!$B$10="Исключить","",IF('Настройки'!$B$10="Абсолютные значения",ABS(AF474),AF474)),AF474)))</x:f>
      </x:c>
      <x:c r="CJ474" s="50" t="str">
        <x:f>IF(28&gt;'Настройки'!$B$3,"",IF(ISBLANK(AG474),IF('Настройки'!$B$9="Нулевой спрос",0,""),IF(AG474&lt;0,IF('Настройки'!$B$10="Исключить","",IF('Настройки'!$B$10="Абсолютные значения",ABS(AG474),AG474)),AG474)))</x:f>
      </x:c>
      <x:c r="CK474" s="50" t="str">
        <x:f>IF(29&gt;'Настройки'!$B$3,"",IF(ISBLANK(AH474),IF('Настройки'!$B$9="Нулевой спрос",0,""),IF(AH474&lt;0,IF('Настройки'!$B$10="Исключить","",IF('Настройки'!$B$10="Абсолютные значения",ABS(AH474),AH474)),AH474)))</x:f>
      </x:c>
      <x:c r="CL474" s="50" t="str">
        <x:f>IF(30&gt;'Настройки'!$B$3,"",IF(ISBLANK(AI474),IF('Настройки'!$B$9="Нулевой спрос",0,""),IF(AI474&lt;0,IF('Настройки'!$B$10="Исключить","",IF('Настройки'!$B$10="Абсолютные значения",ABS(AI474),AI474)),AI474)))</x:f>
      </x:c>
      <x:c r="CM474" s="50" t="str">
        <x:f>IF(31&gt;'Настройки'!$B$3,"",IF(ISBLANK(AJ474),IF('Настройки'!$B$9="Нулевой спрос",0,""),IF(AJ474&lt;0,IF('Настройки'!$B$10="Исключить","",IF('Настройки'!$B$10="Абсолютные значения",ABS(AJ474),AJ474)),AJ474)))</x:f>
      </x:c>
      <x:c r="CN474" s="50" t="str">
        <x:f>IF(32&gt;'Настройки'!$B$3,"",IF(ISBLANK(AK474),IF('Настройки'!$B$9="Нулевой спрос",0,""),IF(AK474&lt;0,IF('Настройки'!$B$10="Исключить","",IF('Настройки'!$B$10="Абсолютные значения",ABS(AK474),AK474)),AK474)))</x:f>
      </x:c>
      <x:c r="CO474" s="50" t="str">
        <x:f>IF(33&gt;'Настройки'!$B$3,"",IF(ISBLANK(AL474),IF('Настройки'!$B$9="Нулевой спрос",0,""),IF(AL474&lt;0,IF('Настройки'!$B$10="Исключить","",IF('Настройки'!$B$10="Абсолютные значения",ABS(AL474),AL474)),AL474)))</x:f>
      </x:c>
      <x:c r="CP474" s="50" t="str">
        <x:f>IF(34&gt;'Настройки'!$B$3,"",IF(ISBLANK(AM474),IF('Настройки'!$B$9="Нулевой спрос",0,""),IF(AM474&lt;0,IF('Настройки'!$B$10="Исключить","",IF('Настройки'!$B$10="Абсолютные значения",ABS(AM474),AM474)),AM474)))</x:f>
      </x:c>
      <x:c r="CQ474" s="50" t="str">
        <x:f>IF(35&gt;'Настройки'!$B$3,"",IF(ISBLANK(AN474),IF('Настройки'!$B$9="Нулевой спрос",0,""),IF(AN474&lt;0,IF('Настройки'!$B$10="Исключить","",IF('Настройки'!$B$10="Абсолютные значения",ABS(AN474),AN474)),AN474)))</x:f>
      </x:c>
      <x:c r="CR474" s="50" t="str">
        <x:f>IF(36&gt;'Настройки'!$B$3,"",IF(ISBLANK(AO474),IF('Настройки'!$B$9="Нулевой спрос",0,""),IF(AO474&lt;0,IF('Настройки'!$B$10="Исключить","",IF('Настройки'!$B$10="Абсолютные значения",ABS(AO474),AO474)),AO474)))</x:f>
      </x:c>
      <x:c r="CS474" s="50" t="str">
        <x:f>IF(OR(1&gt;'Настройки'!$B$3,ISBLANK(BI474),BI474=0),"",BI474)</x:f>
      </x:c>
      <x:c r="CT474" s="50" t="str">
        <x:f>IF(OR(2&gt;'Настройки'!$B$3,ISBLANK(BJ474),BJ474=0),"",BJ474)</x:f>
      </x:c>
      <x:c r="CU474" s="50" t="str">
        <x:f>IF(OR(3&gt;'Настройки'!$B$3,ISBLANK(BK474),BK474=0),"",BK474)</x:f>
      </x:c>
      <x:c r="CV474" s="50" t="str">
        <x:f>IF(OR(4&gt;'Настройки'!$B$3,ISBLANK(BL474),BL474=0),"",BL474)</x:f>
      </x:c>
      <x:c r="CW474" s="50" t="str">
        <x:f>IF(OR(5&gt;'Настройки'!$B$3,ISBLANK(BM474),BM474=0),"",BM474)</x:f>
      </x:c>
      <x:c r="CX474" s="50" t="str">
        <x:f>IF(OR(6&gt;'Настройки'!$B$3,ISBLANK(BN474),BN474=0),"",BN474)</x:f>
      </x:c>
      <x:c r="CY474" s="50" t="str">
        <x:f>IF(OR(7&gt;'Настройки'!$B$3,ISBLANK(BO474),BO474=0),"",BO474)</x:f>
      </x:c>
      <x:c r="CZ474" s="50" t="str">
        <x:f>IF(OR(8&gt;'Настройки'!$B$3,ISBLANK(BP474),BP474=0),"",BP474)</x:f>
      </x:c>
      <x:c r="DA474" s="50" t="str">
        <x:f>IF(OR(9&gt;'Настройки'!$B$3,ISBLANK(BQ474),BQ474=0),"",BQ474)</x:f>
      </x:c>
      <x:c r="DB474" s="50" t="str">
        <x:f>IF(OR(10&gt;'Настройки'!$B$3,ISBLANK(BR474),BR474=0),"",BR474)</x:f>
      </x:c>
      <x:c r="DC474" s="50" t="str">
        <x:f>IF(OR(11&gt;'Настройки'!$B$3,ISBLANK(BS474),BS474=0),"",BS474)</x:f>
      </x:c>
      <x:c r="DD474" s="50" t="str">
        <x:f>IF(OR(12&gt;'Настройки'!$B$3,ISBLANK(BT474),BT474=0),"",BT474)</x:f>
      </x:c>
      <x:c r="DE474" s="50" t="str">
        <x:f>IF(OR(13&gt;'Настройки'!$B$3,ISBLANK(BU474),BU474=0),"",BU474)</x:f>
      </x:c>
      <x:c r="DF474" s="50" t="str">
        <x:f>IF(OR(14&gt;'Настройки'!$B$3,ISBLANK(BV474),BV474=0),"",BV474)</x:f>
      </x:c>
      <x:c r="DG474" s="50" t="str">
        <x:f>IF(OR(15&gt;'Настройки'!$B$3,ISBLANK(BW474),BW474=0),"",BW474)</x:f>
      </x:c>
      <x:c r="DH474" s="50" t="str">
        <x:f>IF(OR(16&gt;'Настройки'!$B$3,ISBLANK(BX474),BX474=0),"",BX474)</x:f>
      </x:c>
      <x:c r="DI474" s="50" t="str">
        <x:f>IF(OR(17&gt;'Настройки'!$B$3,ISBLANK(BY474),BY474=0),"",BY474)</x:f>
      </x:c>
      <x:c r="DJ474" s="50" t="str">
        <x:f>IF(OR(18&gt;'Настройки'!$B$3,ISBLANK(BZ474),BZ474=0),"",BZ474)</x:f>
      </x:c>
      <x:c r="DK474" s="50" t="str">
        <x:f>IF(OR(19&gt;'Настройки'!$B$3,ISBLANK(CA474),CA474=0),"",CA474)</x:f>
      </x:c>
      <x:c r="DL474" s="50" t="str">
        <x:f>IF(OR(20&gt;'Настройки'!$B$3,ISBLANK(CB474),CB474=0),"",CB474)</x:f>
      </x:c>
      <x:c r="DM474" s="50" t="str">
        <x:f>IF(OR(21&gt;'Настройки'!$B$3,ISBLANK(CC474),CC474=0),"",CC474)</x:f>
      </x:c>
      <x:c r="DN474" s="50" t="str">
        <x:f>IF(OR(22&gt;'Настройки'!$B$3,ISBLANK(CD474),CD474=0),"",CD474)</x:f>
      </x:c>
      <x:c r="DO474" s="50" t="str">
        <x:f>IF(OR(23&gt;'Настройки'!$B$3,ISBLANK(CE474),CE474=0),"",CE474)</x:f>
      </x:c>
      <x:c r="DP474" s="50" t="str">
        <x:f>IF(OR(24&gt;'Настройки'!$B$3,ISBLANK(CF474),CF474=0),"",CF474)</x:f>
      </x:c>
      <x:c r="DQ474" s="50" t="str">
        <x:f>IF(OR(25&gt;'Настройки'!$B$3,ISBLANK(CG474),CG474=0),"",CG474)</x:f>
      </x:c>
      <x:c r="DR474" s="50" t="str">
        <x:f>IF(OR(26&gt;'Настройки'!$B$3,ISBLANK(CH474),CH474=0),"",CH474)</x:f>
      </x:c>
      <x:c r="DS474" s="50" t="str">
        <x:f>IF(OR(27&gt;'Настройки'!$B$3,ISBLANK(CI474),CI474=0),"",CI474)</x:f>
      </x:c>
      <x:c r="DT474" s="50" t="str">
        <x:f>IF(OR(28&gt;'Настройки'!$B$3,ISBLANK(CJ474),CJ474=0),"",CJ474)</x:f>
      </x:c>
      <x:c r="DU474" s="50" t="str">
        <x:f>IF(OR(29&gt;'Настройки'!$B$3,ISBLANK(CK474),CK474=0),"",CK474)</x:f>
      </x:c>
      <x:c r="DV474" s="50" t="str">
        <x:f>IF(OR(30&gt;'Настройки'!$B$3,ISBLANK(CL474),CL474=0),"",CL474)</x:f>
      </x:c>
      <x:c r="DW474" s="50" t="str">
        <x:f>IF(OR(31&gt;'Настройки'!$B$3,ISBLANK(CM474),CM474=0),"",CM474)</x:f>
      </x:c>
      <x:c r="DX474" s="50" t="str">
        <x:f>IF(OR(32&gt;'Настройки'!$B$3,ISBLANK(CN474),CN474=0),"",CN474)</x:f>
      </x:c>
      <x:c r="DY474" s="50" t="str">
        <x:f>IF(OR(33&gt;'Настройки'!$B$3,ISBLANK(CO474),CO474=0),"",CO474)</x:f>
      </x:c>
      <x:c r="DZ474" s="50" t="str">
        <x:f>IF(OR(34&gt;'Настройки'!$B$3,ISBLANK(CP474),CP474=0),"",CP474)</x:f>
      </x:c>
      <x:c r="EA474" s="50" t="str">
        <x:f>IF(OR(35&gt;'Настройки'!$B$3,ISBLANK(CQ474),CQ474=0),"",CQ474)</x:f>
      </x:c>
      <x:c r="EB474" s="50" t="str">
        <x:f>IF(OR(36&gt;'Настройки'!$B$3,ISBLANK(CR474),CR474=0),"",CR474)</x:f>
      </x:c>
      <x:c r="EC474" s="50" t="str">
        <x:f>IF(A474="","",IF(OR(BB474="AZ",BB474="BZ"),10000+ROW(),IF(AZ474&gt;'Настройки'!$B$11,20000+ROW(),IF(BF474&lt;&gt;"Обычный",30000+ROW(),IF(AX474&lt;=0,40000+ROW(),"")))))</x:f>
      </x:c>
      <x:c r="ED474" s="50" t="str">
        <x:f>IF(EC474="","",COUNTIFS($EC$2:$EC$1001,"&gt;0",$EC$2:$EC$1001,"&lt;"&amp;EC474)+1)</x:f>
      </x:c>
    </x:row>
    <x:row r="475">
      <x:c r="A475" s="115"/>
      <x:c r="B475" s="115"/>
      <x:c r="C475" s="115"/>
      <x:c r="D475" s="118"/>
      <x:c r="E475" s="118"/>
      <x:c r="F475" s="118"/>
      <x:c r="G475" s="118"/>
      <x:c r="H475" s="118"/>
      <x:c r="I475" s="118"/>
      <x:c r="J475" s="118"/>
      <x:c r="K475" s="118"/>
      <x:c r="L475" s="118"/>
      <x:c r="M475" s="118"/>
      <x:c r="N475" s="118"/>
      <x:c r="O475" s="118"/>
      <x:c r="P475" s="118"/>
      <x:c r="Q475" s="118"/>
      <x:c r="R475" s="118"/>
      <x:c r="S475" s="118"/>
      <x:c r="T475" s="118"/>
      <x:c r="U475" s="118"/>
      <x:c r="V475" s="118"/>
      <x:c r="W475" s="118"/>
      <x:c r="X475" s="118"/>
      <x:c r="Y475" s="118"/>
      <x:c r="Z475" s="118"/>
      <x:c r="AA475" s="118"/>
      <x:c r="AB475" s="118"/>
      <x:c r="AC475" s="118"/>
      <x:c r="AD475" s="118"/>
      <x:c r="AE475" s="118"/>
      <x:c r="AF475" s="118"/>
      <x:c r="AG475" s="118"/>
      <x:c r="AH475" s="118"/>
      <x:c r="AI475" s="118"/>
      <x:c r="AJ475" s="118"/>
      <x:c r="AK475" s="118"/>
      <x:c r="AL475" s="118"/>
      <x:c r="AM475" s="118"/>
      <x:c r="AN475" s="118"/>
      <x:c r="AO475" s="118"/>
      <x:c r="AP475" s="115"/>
      <x:c r="AQ475" s="49" t="str">
        <x:f>IF(A475="","",COUNT(BI475:INDEX(BI475:CR475,1,'Настройки'!$B$3)))</x:f>
      </x:c>
      <x:c r="AR475" s="49" t="str">
        <x:f>IF(A475="","",SUM(BI475:INDEX(BI475:CR475,1,'Настройки'!$B$3)))</x:f>
      </x:c>
      <x:c r="AS475" s="58" t="str">
        <x:f>IF(A475="","",IF('Настройки'!$B$4="Стоимость потребления",AR475*D475,IF('Настройки'!$B$4="Количество",AR475,E475)))</x:f>
      </x:c>
      <x:c r="AT475" s="61" t="str">
        <x:f>IF(OR(A475="",AS475&lt;0,SUM($AS$2:$AS$1001)&lt;=0),"",AS475/SUM($AS$2:$AS$1001))</x:f>
      </x:c>
      <x:c r="AU475" s="61" t="str">
        <x:f>IF(OR(A475="",AS475&lt;0,SUM($AS$2:$AS$1001)&lt;=0),"",SUMIFS($AS$2:$AS$1001,$AS$2:$AS$1001,"&gt;"&amp;AS475)/SUM($AS$2:$AS$1001))</x:f>
      </x:c>
      <x:c r="AV475" s="61" t="str">
        <x:f>IF(OR(A475="",AS475&lt;0,SUM($AS$2:$AS$1001)&lt;=0),"",SUMIFS($AS$2:$AS$1001,$AS$2:$AS$1001,"&gt;="&amp;AS475)/SUM($AS$2:$AS$1001))</x:f>
      </x:c>
      <x:c r="AW475" s="49" t="str">
        <x:f>IF(A475="","",IF(SUM($AS$2:$AS$1001)&lt;=0,"Не определён",IF(AS475&lt;0,"Исключение",IF(AU475&lt;'Настройки'!$B$5,"A",IF(AU475&lt;'Настройки'!$B$6,"B","C")))))</x:f>
      </x:c>
      <x:c r="AX475" s="58" t="str">
        <x:f>IF(A475="","",IF(AQ475=0,"",AVERAGE(BI475:INDEX(BI475:CR475,1,'Настройки'!$B$3))))</x:f>
      </x:c>
      <x:c r="AY475" s="58" t="str">
        <x:f>IF(OR(A475="",AQ475=0),"",STDEVP(BI475:INDEX(BI475:CR475,1,'Настройки'!$B$3)))</x:f>
      </x:c>
      <x:c r="AZ475" s="61" t="str">
        <x:f>IF(OR(A475="",AQ475&lt;'Настройки'!$B$12,AX475&lt;=0,AND('Настройки'!$B$10="Блокировать",COUNTIF(F475:INDEX(F475:AO475,1,'Настройки'!$B$3),"&lt;0")&gt;0)),"",AY475/ABS(AX475))</x:f>
      </x:c>
      <x:c r="BA475" s="49" t="str">
        <x:f>IF(A475="","",IF(AND('Настройки'!$B$10="Блокировать",COUNTIF(F475:INDEX(F475:AO475,1,'Настройки'!$B$3),"&lt;0")&gt;0),"Не определён",IF(AQ475&lt;'Настройки'!$B$12,"Не определён",IF(AX475=0,"Нет спроса",IF(AX475&lt;0,"Не определён",IF(AZ475&lt;='Настройки'!$B$7,"X",IF(AZ475&lt;='Настройки'!$B$8,"Y","Z")))))))</x:f>
      </x:c>
      <x:c r="BB475" s="49" t="str">
        <x:f>IF(OR(A475="",LEN(AW475)&lt;&gt;1,LEN(BA475)&lt;&gt;1),"",AW475&amp;BA475)</x:f>
      </x:c>
      <x:c r="BC475" s="61" t="str">
        <x:f>IF(OR(A475="",AQ475=0),"",(COUNT(BI475:INDEX(BI475:CR475,1,'Настройки'!$B$3))-COUNT(CS475:INDEX(CS475:EB475,1,'Настройки'!$B$3)))/AQ475)</x:f>
      </x:c>
      <x:c r="BD475" s="64" t="str">
        <x:f>IF(OR(A475="",COUNT(CS475:INDEX(CS475:EB475,1,'Настройки'!$B$3))=0),"",AQ475/COUNT(CS475:INDEX(CS475:EB475,1,'Настройки'!$B$3)))</x:f>
      </x:c>
      <x:c r="BE475" s="64" t="str">
        <x:f>IF(OR(A475="",COUNT(CS475:INDEX(CS475:EB475,1,'Настройки'!$B$3))=0),"",IF(AVERAGE(CS475:INDEX(CS475:EB475,1,'Настройки'!$B$3))=0,"",(STDEVP(CS475:INDEX(CS475:EB475,1,'Настройки'!$B$3))/ABS(AVERAGE(CS475:INDEX(CS475:EB475,1,'Настройки'!$B$3))))^2))</x:f>
      </x:c>
      <x:c r="BF475" s="49" t="str">
        <x:f>IF(A475="","",IF(AQ475&lt;3,"Недостаточно",IF(AQ475&lt;6,"Предварительный","Обычный")))</x:f>
      </x:c>
      <x:c r="BG475" s="49" t="str">
        <x:f>IF(A475="","",IF(COUNTIF(F475:INDEX(F475:AO475,1,'Настройки'!$B$3),"&lt;0")&gt;0,IF('Настройки'!$B$10="Блокировать","Отрицательный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"),"")&amp;IF(AQ475&lt;3,"Недостаточно истории. ",IF(AQ475&lt;6,"Предварительная классификация. ",""))&amp;IF(AX475=0,"Нет спроса за горизонт. ","")&amp;IF(AZ475&gt;'Настройки'!$B$11,"Экстремальная вариативность. ",""))</x:f>
      </x:c>
      <x:c r="BH475" s="49" t="str">
        <x:f>IF(A475="","",IFERROR(VLOOKUP(BB475,'Настройки'!$D$3:$E$11,2,FALSE),"Сначала проверьте исходные данные и историю спроса.")&amp;" Уточните срок поставки, MOQ и критичность.")</x:f>
      </x:c>
      <x:c r="BI475" s="50" t="str">
        <x:f>IF(1&gt;'Настройки'!$B$3,"",IF(ISBLANK(F475),IF('Настройки'!$B$9="Нулевой спрос",0,""),IF(F475&lt;0,IF('Настройки'!$B$10="Исключить","",IF('Настройки'!$B$10="Абсолютные значения",ABS(F475),F475)),F475)))</x:f>
      </x:c>
      <x:c r="BJ475" s="50" t="str">
        <x:f>IF(2&gt;'Настройки'!$B$3,"",IF(ISBLANK(G475),IF('Настройки'!$B$9="Нулевой спрос",0,""),IF(G475&lt;0,IF('Настройки'!$B$10="Исключить","",IF('Настройки'!$B$10="Абсолютные значения",ABS(G475),G475)),G475)))</x:f>
      </x:c>
      <x:c r="BK475" s="50" t="str">
        <x:f>IF(3&gt;'Настройки'!$B$3,"",IF(ISBLANK(H475),IF('Настройки'!$B$9="Нулевой спрос",0,""),IF(H475&lt;0,IF('Настройки'!$B$10="Исключить","",IF('Настройки'!$B$10="Абсолютные значения",ABS(H475),H475)),H475)))</x:f>
      </x:c>
      <x:c r="BL475" s="50" t="str">
        <x:f>IF(4&gt;'Настройки'!$B$3,"",IF(ISBLANK(I475),IF('Настройки'!$B$9="Нулевой спрос",0,""),IF(I475&lt;0,IF('Настройки'!$B$10="Исключить","",IF('Настройки'!$B$10="Абсолютные значения",ABS(I475),I475)),I475)))</x:f>
      </x:c>
      <x:c r="BM475" s="50" t="str">
        <x:f>IF(5&gt;'Настройки'!$B$3,"",IF(ISBLANK(J475),IF('Настройки'!$B$9="Нулевой спрос",0,""),IF(J475&lt;0,IF('Настройки'!$B$10="Исключить","",IF('Настройки'!$B$10="Абсолютные значения",ABS(J475),J475)),J475)))</x:f>
      </x:c>
      <x:c r="BN475" s="50" t="str">
        <x:f>IF(6&gt;'Настройки'!$B$3,"",IF(ISBLANK(K475),IF('Настройки'!$B$9="Нулевой спрос",0,""),IF(K475&lt;0,IF('Настройки'!$B$10="Исключить","",IF('Настройки'!$B$10="Абсолютные значения",ABS(K475),K475)),K475)))</x:f>
      </x:c>
      <x:c r="BO475" s="50" t="str">
        <x:f>IF(7&gt;'Настройки'!$B$3,"",IF(ISBLANK(L475),IF('Настройки'!$B$9="Нулевой спрос",0,""),IF(L475&lt;0,IF('Настройки'!$B$10="Исключить","",IF('Настройки'!$B$10="Абсолютные значения",ABS(L475),L475)),L475)))</x:f>
      </x:c>
      <x:c r="BP475" s="50" t="str">
        <x:f>IF(8&gt;'Настройки'!$B$3,"",IF(ISBLANK(M475),IF('Настройки'!$B$9="Нулевой спрос",0,""),IF(M475&lt;0,IF('Настройки'!$B$10="Исключить","",IF('Настройки'!$B$10="Абсолютные значения",ABS(M475),M475)),M475)))</x:f>
      </x:c>
      <x:c r="BQ475" s="50" t="str">
        <x:f>IF(9&gt;'Настройки'!$B$3,"",IF(ISBLANK(N475),IF('Настройки'!$B$9="Нулевой спрос",0,""),IF(N475&lt;0,IF('Настройки'!$B$10="Исключить","",IF('Настройки'!$B$10="Абсолютные значения",ABS(N475),N475)),N475)))</x:f>
      </x:c>
      <x:c r="BR475" s="50" t="str">
        <x:f>IF(10&gt;'Настройки'!$B$3,"",IF(ISBLANK(O475),IF('Настройки'!$B$9="Нулевой спрос",0,""),IF(O475&lt;0,IF('Настройки'!$B$10="Исключить","",IF('Настройки'!$B$10="Абсолютные значения",ABS(O475),O475)),O475)))</x:f>
      </x:c>
      <x:c r="BS475" s="50" t="str">
        <x:f>IF(11&gt;'Настройки'!$B$3,"",IF(ISBLANK(P475),IF('Настройки'!$B$9="Нулевой спрос",0,""),IF(P475&lt;0,IF('Настройки'!$B$10="Исключить","",IF('Настройки'!$B$10="Абсолютные значения",ABS(P475),P475)),P475)))</x:f>
      </x:c>
      <x:c r="BT475" s="50" t="str">
        <x:f>IF(12&gt;'Настройки'!$B$3,"",IF(ISBLANK(Q475),IF('Настройки'!$B$9="Нулевой спрос",0,""),IF(Q475&lt;0,IF('Настройки'!$B$10="Исключить","",IF('Настройки'!$B$10="Абсолютные значения",ABS(Q475),Q475)),Q475)))</x:f>
      </x:c>
      <x:c r="BU475" s="50" t="str">
        <x:f>IF(13&gt;'Настройки'!$B$3,"",IF(ISBLANK(R475),IF('Настройки'!$B$9="Нулевой спрос",0,""),IF(R475&lt;0,IF('Настройки'!$B$10="Исключить","",IF('Настройки'!$B$10="Абсолютные значения",ABS(R475),R475)),R475)))</x:f>
      </x:c>
      <x:c r="BV475" s="50" t="str">
        <x:f>IF(14&gt;'Настройки'!$B$3,"",IF(ISBLANK(S475),IF('Настройки'!$B$9="Нулевой спрос",0,""),IF(S475&lt;0,IF('Настройки'!$B$10="Исключить","",IF('Настройки'!$B$10="Абсолютные значения",ABS(S475),S475)),S475)))</x:f>
      </x:c>
      <x:c r="BW475" s="50" t="str">
        <x:f>IF(15&gt;'Настройки'!$B$3,"",IF(ISBLANK(T475),IF('Настройки'!$B$9="Нулевой спрос",0,""),IF(T475&lt;0,IF('Настройки'!$B$10="Исключить","",IF('Настройки'!$B$10="Абсолютные значения",ABS(T475),T475)),T475)))</x:f>
      </x:c>
      <x:c r="BX475" s="50" t="str">
        <x:f>IF(16&gt;'Настройки'!$B$3,"",IF(ISBLANK(U475),IF('Настройки'!$B$9="Нулевой спрос",0,""),IF(U475&lt;0,IF('Настройки'!$B$10="Исключить","",IF('Настройки'!$B$10="Абсолютные значения",ABS(U475),U475)),U475)))</x:f>
      </x:c>
      <x:c r="BY475" s="50" t="str">
        <x:f>IF(17&gt;'Настройки'!$B$3,"",IF(ISBLANK(V475),IF('Настройки'!$B$9="Нулевой спрос",0,""),IF(V475&lt;0,IF('Настройки'!$B$10="Исключить","",IF('Настройки'!$B$10="Абсолютные значения",ABS(V475),V475)),V475)))</x:f>
      </x:c>
      <x:c r="BZ475" s="50" t="str">
        <x:f>IF(18&gt;'Настройки'!$B$3,"",IF(ISBLANK(W475),IF('Настройки'!$B$9="Нулевой спрос",0,""),IF(W475&lt;0,IF('Настройки'!$B$10="Исключить","",IF('Настройки'!$B$10="Абсолютные значения",ABS(W475),W475)),W475)))</x:f>
      </x:c>
      <x:c r="CA475" s="50" t="str">
        <x:f>IF(19&gt;'Настройки'!$B$3,"",IF(ISBLANK(X475),IF('Настройки'!$B$9="Нулевой спрос",0,""),IF(X475&lt;0,IF('Настройки'!$B$10="Исключить","",IF('Настройки'!$B$10="Абсолютные значения",ABS(X475),X475)),X475)))</x:f>
      </x:c>
      <x:c r="CB475" s="50" t="str">
        <x:f>IF(20&gt;'Настройки'!$B$3,"",IF(ISBLANK(Y475),IF('Настройки'!$B$9="Нулевой спрос",0,""),IF(Y475&lt;0,IF('Настройки'!$B$10="Исключить","",IF('Настройки'!$B$10="Абсолютные значения",ABS(Y475),Y475)),Y475)))</x:f>
      </x:c>
      <x:c r="CC475" s="50" t="str">
        <x:f>IF(21&gt;'Настройки'!$B$3,"",IF(ISBLANK(Z475),IF('Настройки'!$B$9="Нулевой спрос",0,""),IF(Z475&lt;0,IF('Настройки'!$B$10="Исключить","",IF('Настройки'!$B$10="Абсолютные значения",ABS(Z475),Z475)),Z475)))</x:f>
      </x:c>
      <x:c r="CD475" s="50" t="str">
        <x:f>IF(22&gt;'Настройки'!$B$3,"",IF(ISBLANK(AA475),IF('Настройки'!$B$9="Нулевой спрос",0,""),IF(AA475&lt;0,IF('Настройки'!$B$10="Исключить","",IF('Настройки'!$B$10="Абсолютные значения",ABS(AA475),AA475)),AA475)))</x:f>
      </x:c>
      <x:c r="CE475" s="50" t="str">
        <x:f>IF(23&gt;'Настройки'!$B$3,"",IF(ISBLANK(AB475),IF('Настройки'!$B$9="Нулевой спрос",0,""),IF(AB475&lt;0,IF('Настройки'!$B$10="Исключить","",IF('Настройки'!$B$10="Абсолютные значения",ABS(AB475),AB475)),AB475)))</x:f>
      </x:c>
      <x:c r="CF475" s="50" t="str">
        <x:f>IF(24&gt;'Настройки'!$B$3,"",IF(ISBLANK(AC475),IF('Настройки'!$B$9="Нулевой спрос",0,""),IF(AC475&lt;0,IF('Настройки'!$B$10="Исключить","",IF('Настройки'!$B$10="Абсолютные значения",ABS(AC475),AC475)),AC475)))</x:f>
      </x:c>
      <x:c r="CG475" s="50" t="str">
        <x:f>IF(25&gt;'Настройки'!$B$3,"",IF(ISBLANK(AD475),IF('Настройки'!$B$9="Нулевой спрос",0,""),IF(AD475&lt;0,IF('Настройки'!$B$10="Исключить","",IF('Настройки'!$B$10="Абсолютные значения",ABS(AD475),AD475)),AD475)))</x:f>
      </x:c>
      <x:c r="CH475" s="50" t="str">
        <x:f>IF(26&gt;'Настройки'!$B$3,"",IF(ISBLANK(AE475),IF('Настройки'!$B$9="Нулевой спрос",0,""),IF(AE475&lt;0,IF('Настройки'!$B$10="Исключить","",IF('Настройки'!$B$10="Абсолютные значения",ABS(AE475),AE475)),AE475)))</x:f>
      </x:c>
      <x:c r="CI475" s="50" t="str">
        <x:f>IF(27&gt;'Настройки'!$B$3,"",IF(ISBLANK(AF475),IF('Настройки'!$B$9="Нулевой спрос",0,""),IF(AF475&lt;0,IF('Настройки'!$B$10="Исключить","",IF('Настройки'!$B$10="Абсолютные значения",ABS(AF475),AF475)),AF475)))</x:f>
      </x:c>
      <x:c r="CJ475" s="50" t="str">
        <x:f>IF(28&gt;'Настройки'!$B$3,"",IF(ISBLANK(AG475),IF('Настройки'!$B$9="Нулевой спрос",0,""),IF(AG475&lt;0,IF('Настройки'!$B$10="Исключить","",IF('Настройки'!$B$10="Абсолютные значения",ABS(AG475),AG475)),AG475)))</x:f>
      </x:c>
      <x:c r="CK475" s="50" t="str">
        <x:f>IF(29&gt;'Настройки'!$B$3,"",IF(ISBLANK(AH475),IF('Настройки'!$B$9="Нулевой спрос",0,""),IF(AH475&lt;0,IF('Настройки'!$B$10="Исключить","",IF('Настройки'!$B$10="Абсолютные значения",ABS(AH475),AH475)),AH475)))</x:f>
      </x:c>
      <x:c r="CL475" s="50" t="str">
        <x:f>IF(30&gt;'Настройки'!$B$3,"",IF(ISBLANK(AI475),IF('Настройки'!$B$9="Нулевой спрос",0,""),IF(AI475&lt;0,IF('Настройки'!$B$10="Исключить","",IF('Настройки'!$B$10="Абсолютные значения",ABS(AI475),AI475)),AI475)))</x:f>
      </x:c>
      <x:c r="CM475" s="50" t="str">
        <x:f>IF(31&gt;'Настройки'!$B$3,"",IF(ISBLANK(AJ475),IF('Настройки'!$B$9="Нулевой спрос",0,""),IF(AJ475&lt;0,IF('Настройки'!$B$10="Исключить","",IF('Настройки'!$B$10="Абсолютные значения",ABS(AJ475),AJ475)),AJ475)))</x:f>
      </x:c>
      <x:c r="CN475" s="50" t="str">
        <x:f>IF(32&gt;'Настройки'!$B$3,"",IF(ISBLANK(AK475),IF('Настройки'!$B$9="Нулевой спрос",0,""),IF(AK475&lt;0,IF('Настройки'!$B$10="Исключить","",IF('Настройки'!$B$10="Абсолютные значения",ABS(AK475),AK475)),AK475)))</x:f>
      </x:c>
      <x:c r="CO475" s="50" t="str">
        <x:f>IF(33&gt;'Настройки'!$B$3,"",IF(ISBLANK(AL475),IF('Настройки'!$B$9="Нулевой спрос",0,""),IF(AL475&lt;0,IF('Настройки'!$B$10="Исключить","",IF('Настройки'!$B$10="Абсолютные значения",ABS(AL475),AL475)),AL475)))</x:f>
      </x:c>
      <x:c r="CP475" s="50" t="str">
        <x:f>IF(34&gt;'Настройки'!$B$3,"",IF(ISBLANK(AM475),IF('Настройки'!$B$9="Нулевой спрос",0,""),IF(AM475&lt;0,IF('Настройки'!$B$10="Исключить","",IF('Настройки'!$B$10="Абсолютные значения",ABS(AM475),AM475)),AM475)))</x:f>
      </x:c>
      <x:c r="CQ475" s="50" t="str">
        <x:f>IF(35&gt;'Настройки'!$B$3,"",IF(ISBLANK(AN475),IF('Настройки'!$B$9="Нулевой спрос",0,""),IF(AN475&lt;0,IF('Настройки'!$B$10="Исключить","",IF('Настройки'!$B$10="Абсолютные значения",ABS(AN475),AN475)),AN475)))</x:f>
      </x:c>
      <x:c r="CR475" s="50" t="str">
        <x:f>IF(36&gt;'Настройки'!$B$3,"",IF(ISBLANK(AO475),IF('Настройки'!$B$9="Нулевой спрос",0,""),IF(AO475&lt;0,IF('Настройки'!$B$10="Исключить","",IF('Настройки'!$B$10="Абсолютные значения",ABS(AO475),AO475)),AO475)))</x:f>
      </x:c>
      <x:c r="CS475" s="50" t="str">
        <x:f>IF(OR(1&gt;'Настройки'!$B$3,ISBLANK(BI475),BI475=0),"",BI475)</x:f>
      </x:c>
      <x:c r="CT475" s="50" t="str">
        <x:f>IF(OR(2&gt;'Настройки'!$B$3,ISBLANK(BJ475),BJ475=0),"",BJ475)</x:f>
      </x:c>
      <x:c r="CU475" s="50" t="str">
        <x:f>IF(OR(3&gt;'Настройки'!$B$3,ISBLANK(BK475),BK475=0),"",BK475)</x:f>
      </x:c>
      <x:c r="CV475" s="50" t="str">
        <x:f>IF(OR(4&gt;'Настройки'!$B$3,ISBLANK(BL475),BL475=0),"",BL475)</x:f>
      </x:c>
      <x:c r="CW475" s="50" t="str">
        <x:f>IF(OR(5&gt;'Настройки'!$B$3,ISBLANK(BM475),BM475=0),"",BM475)</x:f>
      </x:c>
      <x:c r="CX475" s="50" t="str">
        <x:f>IF(OR(6&gt;'Настройки'!$B$3,ISBLANK(BN475),BN475=0),"",BN475)</x:f>
      </x:c>
      <x:c r="CY475" s="50" t="str">
        <x:f>IF(OR(7&gt;'Настройки'!$B$3,ISBLANK(BO475),BO475=0),"",BO475)</x:f>
      </x:c>
      <x:c r="CZ475" s="50" t="str">
        <x:f>IF(OR(8&gt;'Настройки'!$B$3,ISBLANK(BP475),BP475=0),"",BP475)</x:f>
      </x:c>
      <x:c r="DA475" s="50" t="str">
        <x:f>IF(OR(9&gt;'Настройки'!$B$3,ISBLANK(BQ475),BQ475=0),"",BQ475)</x:f>
      </x:c>
      <x:c r="DB475" s="50" t="str">
        <x:f>IF(OR(10&gt;'Настройки'!$B$3,ISBLANK(BR475),BR475=0),"",BR475)</x:f>
      </x:c>
      <x:c r="DC475" s="50" t="str">
        <x:f>IF(OR(11&gt;'Настройки'!$B$3,ISBLANK(BS475),BS475=0),"",BS475)</x:f>
      </x:c>
      <x:c r="DD475" s="50" t="str">
        <x:f>IF(OR(12&gt;'Настройки'!$B$3,ISBLANK(BT475),BT475=0),"",BT475)</x:f>
      </x:c>
      <x:c r="DE475" s="50" t="str">
        <x:f>IF(OR(13&gt;'Настройки'!$B$3,ISBLANK(BU475),BU475=0),"",BU475)</x:f>
      </x:c>
      <x:c r="DF475" s="50" t="str">
        <x:f>IF(OR(14&gt;'Настройки'!$B$3,ISBLANK(BV475),BV475=0),"",BV475)</x:f>
      </x:c>
      <x:c r="DG475" s="50" t="str">
        <x:f>IF(OR(15&gt;'Настройки'!$B$3,ISBLANK(BW475),BW475=0),"",BW475)</x:f>
      </x:c>
      <x:c r="DH475" s="50" t="str">
        <x:f>IF(OR(16&gt;'Настройки'!$B$3,ISBLANK(BX475),BX475=0),"",BX475)</x:f>
      </x:c>
      <x:c r="DI475" s="50" t="str">
        <x:f>IF(OR(17&gt;'Настройки'!$B$3,ISBLANK(BY475),BY475=0),"",BY475)</x:f>
      </x:c>
      <x:c r="DJ475" s="50" t="str">
        <x:f>IF(OR(18&gt;'Настройки'!$B$3,ISBLANK(BZ475),BZ475=0),"",BZ475)</x:f>
      </x:c>
      <x:c r="DK475" s="50" t="str">
        <x:f>IF(OR(19&gt;'Настройки'!$B$3,ISBLANK(CA475),CA475=0),"",CA475)</x:f>
      </x:c>
      <x:c r="DL475" s="50" t="str">
        <x:f>IF(OR(20&gt;'Настройки'!$B$3,ISBLANK(CB475),CB475=0),"",CB475)</x:f>
      </x:c>
      <x:c r="DM475" s="50" t="str">
        <x:f>IF(OR(21&gt;'Настройки'!$B$3,ISBLANK(CC475),CC475=0),"",CC475)</x:f>
      </x:c>
      <x:c r="DN475" s="50" t="str">
        <x:f>IF(OR(22&gt;'Настройки'!$B$3,ISBLANK(CD475),CD475=0),"",CD475)</x:f>
      </x:c>
      <x:c r="DO475" s="50" t="str">
        <x:f>IF(OR(23&gt;'Настройки'!$B$3,ISBLANK(CE475),CE475=0),"",CE475)</x:f>
      </x:c>
      <x:c r="DP475" s="50" t="str">
        <x:f>IF(OR(24&gt;'Настройки'!$B$3,ISBLANK(CF475),CF475=0),"",CF475)</x:f>
      </x:c>
      <x:c r="DQ475" s="50" t="str">
        <x:f>IF(OR(25&gt;'Настройки'!$B$3,ISBLANK(CG475),CG475=0),"",CG475)</x:f>
      </x:c>
      <x:c r="DR475" s="50" t="str">
        <x:f>IF(OR(26&gt;'Настройки'!$B$3,ISBLANK(CH475),CH475=0),"",CH475)</x:f>
      </x:c>
      <x:c r="DS475" s="50" t="str">
        <x:f>IF(OR(27&gt;'Настройки'!$B$3,ISBLANK(CI475),CI475=0),"",CI475)</x:f>
      </x:c>
      <x:c r="DT475" s="50" t="str">
        <x:f>IF(OR(28&gt;'Настройки'!$B$3,ISBLANK(CJ475),CJ475=0),"",CJ475)</x:f>
      </x:c>
      <x:c r="DU475" s="50" t="str">
        <x:f>IF(OR(29&gt;'Настройки'!$B$3,ISBLANK(CK475),CK475=0),"",CK475)</x:f>
      </x:c>
      <x:c r="DV475" s="50" t="str">
        <x:f>IF(OR(30&gt;'Настройки'!$B$3,ISBLANK(CL475),CL475=0),"",CL475)</x:f>
      </x:c>
      <x:c r="DW475" s="50" t="str">
        <x:f>IF(OR(31&gt;'Настройки'!$B$3,ISBLANK(CM475),CM475=0),"",CM475)</x:f>
      </x:c>
      <x:c r="DX475" s="50" t="str">
        <x:f>IF(OR(32&gt;'Настройки'!$B$3,ISBLANK(CN475),CN475=0),"",CN475)</x:f>
      </x:c>
      <x:c r="DY475" s="50" t="str">
        <x:f>IF(OR(33&gt;'Настройки'!$B$3,ISBLANK(CO475),CO475=0),"",CO475)</x:f>
      </x:c>
      <x:c r="DZ475" s="50" t="str">
        <x:f>IF(OR(34&gt;'Настройки'!$B$3,ISBLANK(CP475),CP475=0),"",CP475)</x:f>
      </x:c>
      <x:c r="EA475" s="50" t="str">
        <x:f>IF(OR(35&gt;'Настройки'!$B$3,ISBLANK(CQ475),CQ475=0),"",CQ475)</x:f>
      </x:c>
      <x:c r="EB475" s="50" t="str">
        <x:f>IF(OR(36&gt;'Настройки'!$B$3,ISBLANK(CR475),CR475=0),"",CR475)</x:f>
      </x:c>
      <x:c r="EC475" s="50" t="str">
        <x:f>IF(A475="","",IF(OR(BB475="AZ",BB475="BZ"),10000+ROW(),IF(AZ475&gt;'Настройки'!$B$11,20000+ROW(),IF(BF475&lt;&gt;"Обычный",30000+ROW(),IF(AX475&lt;=0,40000+ROW(),"")))))</x:f>
      </x:c>
      <x:c r="ED475" s="50" t="str">
        <x:f>IF(EC475="","",COUNTIFS($EC$2:$EC$1001,"&gt;0",$EC$2:$EC$1001,"&lt;"&amp;EC475)+1)</x:f>
      </x:c>
    </x:row>
    <x:row r="476">
      <x:c r="A476" s="115"/>
      <x:c r="B476" s="115"/>
      <x:c r="C476" s="115"/>
      <x:c r="D476" s="118"/>
      <x:c r="E476" s="118"/>
      <x:c r="F476" s="118"/>
      <x:c r="G476" s="118"/>
      <x:c r="H476" s="118"/>
      <x:c r="I476" s="118"/>
      <x:c r="J476" s="118"/>
      <x:c r="K476" s="118"/>
      <x:c r="L476" s="118"/>
      <x:c r="M476" s="118"/>
      <x:c r="N476" s="118"/>
      <x:c r="O476" s="118"/>
      <x:c r="P476" s="118"/>
      <x:c r="Q476" s="118"/>
      <x:c r="R476" s="118"/>
      <x:c r="S476" s="118"/>
      <x:c r="T476" s="118"/>
      <x:c r="U476" s="118"/>
      <x:c r="V476" s="118"/>
      <x:c r="W476" s="118"/>
      <x:c r="X476" s="118"/>
      <x:c r="Y476" s="118"/>
      <x:c r="Z476" s="118"/>
      <x:c r="AA476" s="118"/>
      <x:c r="AB476" s="118"/>
      <x:c r="AC476" s="118"/>
      <x:c r="AD476" s="118"/>
      <x:c r="AE476" s="118"/>
      <x:c r="AF476" s="118"/>
      <x:c r="AG476" s="118"/>
      <x:c r="AH476" s="118"/>
      <x:c r="AI476" s="118"/>
      <x:c r="AJ476" s="118"/>
      <x:c r="AK476" s="118"/>
      <x:c r="AL476" s="118"/>
      <x:c r="AM476" s="118"/>
      <x:c r="AN476" s="118"/>
      <x:c r="AO476" s="118"/>
      <x:c r="AP476" s="115"/>
      <x:c r="AQ476" s="49" t="str">
        <x:f>IF(A476="","",COUNT(BI476:INDEX(BI476:CR476,1,'Настройки'!$B$3)))</x:f>
      </x:c>
      <x:c r="AR476" s="49" t="str">
        <x:f>IF(A476="","",SUM(BI476:INDEX(BI476:CR476,1,'Настройки'!$B$3)))</x:f>
      </x:c>
      <x:c r="AS476" s="58" t="str">
        <x:f>IF(A476="","",IF('Настройки'!$B$4="Стоимость потребления",AR476*D476,IF('Настройки'!$B$4="Количество",AR476,E476)))</x:f>
      </x:c>
      <x:c r="AT476" s="61" t="str">
        <x:f>IF(OR(A476="",AS476&lt;0,SUM($AS$2:$AS$1001)&lt;=0),"",AS476/SUM($AS$2:$AS$1001))</x:f>
      </x:c>
      <x:c r="AU476" s="61" t="str">
        <x:f>IF(OR(A476="",AS476&lt;0,SUM($AS$2:$AS$1001)&lt;=0),"",SUMIFS($AS$2:$AS$1001,$AS$2:$AS$1001,"&gt;"&amp;AS476)/SUM($AS$2:$AS$1001))</x:f>
      </x:c>
      <x:c r="AV476" s="61" t="str">
        <x:f>IF(OR(A476="",AS476&lt;0,SUM($AS$2:$AS$1001)&lt;=0),"",SUMIFS($AS$2:$AS$1001,$AS$2:$AS$1001,"&gt;="&amp;AS476)/SUM($AS$2:$AS$1001))</x:f>
      </x:c>
      <x:c r="AW476" s="49" t="str">
        <x:f>IF(A476="","",IF(SUM($AS$2:$AS$1001)&lt;=0,"Не определён",IF(AS476&lt;0,"Исключение",IF(AU476&lt;'Настройки'!$B$5,"A",IF(AU476&lt;'Настройки'!$B$6,"B","C")))))</x:f>
      </x:c>
      <x:c r="AX476" s="58" t="str">
        <x:f>IF(A476="","",IF(AQ476=0,"",AVERAGE(BI476:INDEX(BI476:CR476,1,'Настройки'!$B$3))))</x:f>
      </x:c>
      <x:c r="AY476" s="58" t="str">
        <x:f>IF(OR(A476="",AQ476=0),"",STDEVP(BI476:INDEX(BI476:CR476,1,'Настройки'!$B$3)))</x:f>
      </x:c>
      <x:c r="AZ476" s="61" t="str">
        <x:f>IF(OR(A476="",AQ476&lt;'Настройки'!$B$12,AX476&lt;=0,AND('Настройки'!$B$10="Блокировать",COUNTIF(F476:INDEX(F476:AO476,1,'Настройки'!$B$3),"&lt;0")&gt;0)),"",AY476/ABS(AX476))</x:f>
      </x:c>
      <x:c r="BA476" s="49" t="str">
        <x:f>IF(A476="","",IF(AND('Настройки'!$B$10="Блокировать",COUNTIF(F476:INDEX(F476:AO476,1,'Настройки'!$B$3),"&lt;0")&gt;0),"Не определён",IF(AQ476&lt;'Настройки'!$B$12,"Не определён",IF(AX476=0,"Нет спроса",IF(AX476&lt;0,"Не определён",IF(AZ476&lt;='Настройки'!$B$7,"X",IF(AZ476&lt;='Настройки'!$B$8,"Y","Z")))))))</x:f>
      </x:c>
      <x:c r="BB476" s="49" t="str">
        <x:f>IF(OR(A476="",LEN(AW476)&lt;&gt;1,LEN(BA476)&lt;&gt;1),"",AW476&amp;BA476)</x:f>
      </x:c>
      <x:c r="BC476" s="61" t="str">
        <x:f>IF(OR(A476="",AQ476=0),"",(COUNT(BI476:INDEX(BI476:CR476,1,'Настройки'!$B$3))-COUNT(CS476:INDEX(CS476:EB476,1,'Настройки'!$B$3)))/AQ476)</x:f>
      </x:c>
      <x:c r="BD476" s="64" t="str">
        <x:f>IF(OR(A476="",COUNT(CS476:INDEX(CS476:EB476,1,'Настройки'!$B$3))=0),"",AQ476/COUNT(CS476:INDEX(CS476:EB476,1,'Настройки'!$B$3)))</x:f>
      </x:c>
      <x:c r="BE476" s="64" t="str">
        <x:f>IF(OR(A476="",COUNT(CS476:INDEX(CS476:EB476,1,'Настройки'!$B$3))=0),"",IF(AVERAGE(CS476:INDEX(CS476:EB476,1,'Настройки'!$B$3))=0,"",(STDEVP(CS476:INDEX(CS476:EB476,1,'Настройки'!$B$3))/ABS(AVERAGE(CS476:INDEX(CS476:EB476,1,'Настройки'!$B$3))))^2))</x:f>
      </x:c>
      <x:c r="BF476" s="49" t="str">
        <x:f>IF(A476="","",IF(AQ476&lt;3,"Недостаточно",IF(AQ476&lt;6,"Предварительный","Обычный")))</x:f>
      </x:c>
      <x:c r="BG476" s="49" t="str">
        <x:f>IF(A476="","",IF(COUNTIF(F476:INDEX(F476:AO476,1,'Настройки'!$B$3),"&lt;0")&gt;0,IF('Настройки'!$B$10="Блокировать","Отрицательный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"),"")&amp;IF(AQ476&lt;3,"Недостаточно истории. ",IF(AQ476&lt;6,"Предварительная классификация. ",""))&amp;IF(AX476=0,"Нет спроса за горизонт. ","")&amp;IF(AZ476&gt;'Настройки'!$B$11,"Экстремальная вариативность. ",""))</x:f>
      </x:c>
      <x:c r="BH476" s="49" t="str">
        <x:f>IF(A476="","",IFERROR(VLOOKUP(BB476,'Настройки'!$D$3:$E$11,2,FALSE),"Сначала проверьте исходные данные и историю спроса.")&amp;" Уточните срок поставки, MOQ и критичность.")</x:f>
      </x:c>
      <x:c r="BI476" s="50" t="str">
        <x:f>IF(1&gt;'Настройки'!$B$3,"",IF(ISBLANK(F476),IF('Настройки'!$B$9="Нулевой спрос",0,""),IF(F476&lt;0,IF('Настройки'!$B$10="Исключить","",IF('Настройки'!$B$10="Абсолютные значения",ABS(F476),F476)),F476)))</x:f>
      </x:c>
      <x:c r="BJ476" s="50" t="str">
        <x:f>IF(2&gt;'Настройки'!$B$3,"",IF(ISBLANK(G476),IF('Настройки'!$B$9="Нулевой спрос",0,""),IF(G476&lt;0,IF('Настройки'!$B$10="Исключить","",IF('Настройки'!$B$10="Абсолютные значения",ABS(G476),G476)),G476)))</x:f>
      </x:c>
      <x:c r="BK476" s="50" t="str">
        <x:f>IF(3&gt;'Настройки'!$B$3,"",IF(ISBLANK(H476),IF('Настройки'!$B$9="Нулевой спрос",0,""),IF(H476&lt;0,IF('Настройки'!$B$10="Исключить","",IF('Настройки'!$B$10="Абсолютные значения",ABS(H476),H476)),H476)))</x:f>
      </x:c>
      <x:c r="BL476" s="50" t="str">
        <x:f>IF(4&gt;'Настройки'!$B$3,"",IF(ISBLANK(I476),IF('Настройки'!$B$9="Нулевой спрос",0,""),IF(I476&lt;0,IF('Настройки'!$B$10="Исключить","",IF('Настройки'!$B$10="Абсолютные значения",ABS(I476),I476)),I476)))</x:f>
      </x:c>
      <x:c r="BM476" s="50" t="str">
        <x:f>IF(5&gt;'Настройки'!$B$3,"",IF(ISBLANK(J476),IF('Настройки'!$B$9="Нулевой спрос",0,""),IF(J476&lt;0,IF('Настройки'!$B$10="Исключить","",IF('Настройки'!$B$10="Абсолютные значения",ABS(J476),J476)),J476)))</x:f>
      </x:c>
      <x:c r="BN476" s="50" t="str">
        <x:f>IF(6&gt;'Настройки'!$B$3,"",IF(ISBLANK(K476),IF('Настройки'!$B$9="Нулевой спрос",0,""),IF(K476&lt;0,IF('Настройки'!$B$10="Исключить","",IF('Настройки'!$B$10="Абсолютные значения",ABS(K476),K476)),K476)))</x:f>
      </x:c>
      <x:c r="BO476" s="50" t="str">
        <x:f>IF(7&gt;'Настройки'!$B$3,"",IF(ISBLANK(L476),IF('Настройки'!$B$9="Нулевой спрос",0,""),IF(L476&lt;0,IF('Настройки'!$B$10="Исключить","",IF('Настройки'!$B$10="Абсолютные значения",ABS(L476),L476)),L476)))</x:f>
      </x:c>
      <x:c r="BP476" s="50" t="str">
        <x:f>IF(8&gt;'Настройки'!$B$3,"",IF(ISBLANK(M476),IF('Настройки'!$B$9="Нулевой спрос",0,""),IF(M476&lt;0,IF('Настройки'!$B$10="Исключить","",IF('Настройки'!$B$10="Абсолютные значения",ABS(M476),M476)),M476)))</x:f>
      </x:c>
      <x:c r="BQ476" s="50" t="str">
        <x:f>IF(9&gt;'Настройки'!$B$3,"",IF(ISBLANK(N476),IF('Настройки'!$B$9="Нулевой спрос",0,""),IF(N476&lt;0,IF('Настройки'!$B$10="Исключить","",IF('Настройки'!$B$10="Абсолютные значения",ABS(N476),N476)),N476)))</x:f>
      </x:c>
      <x:c r="BR476" s="50" t="str">
        <x:f>IF(10&gt;'Настройки'!$B$3,"",IF(ISBLANK(O476),IF('Настройки'!$B$9="Нулевой спрос",0,""),IF(O476&lt;0,IF('Настройки'!$B$10="Исключить","",IF('Настройки'!$B$10="Абсолютные значения",ABS(O476),O476)),O476)))</x:f>
      </x:c>
      <x:c r="BS476" s="50" t="str">
        <x:f>IF(11&gt;'Настройки'!$B$3,"",IF(ISBLANK(P476),IF('Настройки'!$B$9="Нулевой спрос",0,""),IF(P476&lt;0,IF('Настройки'!$B$10="Исключить","",IF('Настройки'!$B$10="Абсолютные значения",ABS(P476),P476)),P476)))</x:f>
      </x:c>
      <x:c r="BT476" s="50" t="str">
        <x:f>IF(12&gt;'Настройки'!$B$3,"",IF(ISBLANK(Q476),IF('Настройки'!$B$9="Нулевой спрос",0,""),IF(Q476&lt;0,IF('Настройки'!$B$10="Исключить","",IF('Настройки'!$B$10="Абсолютные значения",ABS(Q476),Q476)),Q476)))</x:f>
      </x:c>
      <x:c r="BU476" s="50" t="str">
        <x:f>IF(13&gt;'Настройки'!$B$3,"",IF(ISBLANK(R476),IF('Настройки'!$B$9="Нулевой спрос",0,""),IF(R476&lt;0,IF('Настройки'!$B$10="Исключить","",IF('Настройки'!$B$10="Абсолютные значения",ABS(R476),R476)),R476)))</x:f>
      </x:c>
      <x:c r="BV476" s="50" t="str">
        <x:f>IF(14&gt;'Настройки'!$B$3,"",IF(ISBLANK(S476),IF('Настройки'!$B$9="Нулевой спрос",0,""),IF(S476&lt;0,IF('Настройки'!$B$10="Исключить","",IF('Настройки'!$B$10="Абсолютные значения",ABS(S476),S476)),S476)))</x:f>
      </x:c>
      <x:c r="BW476" s="50" t="str">
        <x:f>IF(15&gt;'Настройки'!$B$3,"",IF(ISBLANK(T476),IF('Настройки'!$B$9="Нулевой спрос",0,""),IF(T476&lt;0,IF('Настройки'!$B$10="Исключить","",IF('Настройки'!$B$10="Абсолютные значения",ABS(T476),T476)),T476)))</x:f>
      </x:c>
      <x:c r="BX476" s="50" t="str">
        <x:f>IF(16&gt;'Настройки'!$B$3,"",IF(ISBLANK(U476),IF('Настройки'!$B$9="Нулевой спрос",0,""),IF(U476&lt;0,IF('Настройки'!$B$10="Исключить","",IF('Настройки'!$B$10="Абсолютные значения",ABS(U476),U476)),U476)))</x:f>
      </x:c>
      <x:c r="BY476" s="50" t="str">
        <x:f>IF(17&gt;'Настройки'!$B$3,"",IF(ISBLANK(V476),IF('Настройки'!$B$9="Нулевой спрос",0,""),IF(V476&lt;0,IF('Настройки'!$B$10="Исключить","",IF('Настройки'!$B$10="Абсолютные значения",ABS(V476),V476)),V476)))</x:f>
      </x:c>
      <x:c r="BZ476" s="50" t="str">
        <x:f>IF(18&gt;'Настройки'!$B$3,"",IF(ISBLANK(W476),IF('Настройки'!$B$9="Нулевой спрос",0,""),IF(W476&lt;0,IF('Настройки'!$B$10="Исключить","",IF('Настройки'!$B$10="Абсолютные значения",ABS(W476),W476)),W476)))</x:f>
      </x:c>
      <x:c r="CA476" s="50" t="str">
        <x:f>IF(19&gt;'Настройки'!$B$3,"",IF(ISBLANK(X476),IF('Настройки'!$B$9="Нулевой спрос",0,""),IF(X476&lt;0,IF('Настройки'!$B$10="Исключить","",IF('Настройки'!$B$10="Абсолютные значения",ABS(X476),X476)),X476)))</x:f>
      </x:c>
      <x:c r="CB476" s="50" t="str">
        <x:f>IF(20&gt;'Настройки'!$B$3,"",IF(ISBLANK(Y476),IF('Настройки'!$B$9="Нулевой спрос",0,""),IF(Y476&lt;0,IF('Настройки'!$B$10="Исключить","",IF('Настройки'!$B$10="Абсолютные значения",ABS(Y476),Y476)),Y476)))</x:f>
      </x:c>
      <x:c r="CC476" s="50" t="str">
        <x:f>IF(21&gt;'Настройки'!$B$3,"",IF(ISBLANK(Z476),IF('Настройки'!$B$9="Нулевой спрос",0,""),IF(Z476&lt;0,IF('Настройки'!$B$10="Исключить","",IF('Настройки'!$B$10="Абсолютные значения",ABS(Z476),Z476)),Z476)))</x:f>
      </x:c>
      <x:c r="CD476" s="50" t="str">
        <x:f>IF(22&gt;'Настройки'!$B$3,"",IF(ISBLANK(AA476),IF('Настройки'!$B$9="Нулевой спрос",0,""),IF(AA476&lt;0,IF('Настройки'!$B$10="Исключить","",IF('Настройки'!$B$10="Абсолютные значения",ABS(AA476),AA476)),AA476)))</x:f>
      </x:c>
      <x:c r="CE476" s="50" t="str">
        <x:f>IF(23&gt;'Настройки'!$B$3,"",IF(ISBLANK(AB476),IF('Настройки'!$B$9="Нулевой спрос",0,""),IF(AB476&lt;0,IF('Настройки'!$B$10="Исключить","",IF('Настройки'!$B$10="Абсолютные значения",ABS(AB476),AB476)),AB476)))</x:f>
      </x:c>
      <x:c r="CF476" s="50" t="str">
        <x:f>IF(24&gt;'Настройки'!$B$3,"",IF(ISBLANK(AC476),IF('Настройки'!$B$9="Нулевой спрос",0,""),IF(AC476&lt;0,IF('Настройки'!$B$10="Исключить","",IF('Настройки'!$B$10="Абсолютные значения",ABS(AC476),AC476)),AC476)))</x:f>
      </x:c>
      <x:c r="CG476" s="50" t="str">
        <x:f>IF(25&gt;'Настройки'!$B$3,"",IF(ISBLANK(AD476),IF('Настройки'!$B$9="Нулевой спрос",0,""),IF(AD476&lt;0,IF('Настройки'!$B$10="Исключить","",IF('Настройки'!$B$10="Абсолютные значения",ABS(AD476),AD476)),AD476)))</x:f>
      </x:c>
      <x:c r="CH476" s="50" t="str">
        <x:f>IF(26&gt;'Настройки'!$B$3,"",IF(ISBLANK(AE476),IF('Настройки'!$B$9="Нулевой спрос",0,""),IF(AE476&lt;0,IF('Настройки'!$B$10="Исключить","",IF('Настройки'!$B$10="Абсолютные значения",ABS(AE476),AE476)),AE476)))</x:f>
      </x:c>
      <x:c r="CI476" s="50" t="str">
        <x:f>IF(27&gt;'Настройки'!$B$3,"",IF(ISBLANK(AF476),IF('Настройки'!$B$9="Нулевой спрос",0,""),IF(AF476&lt;0,IF('Настройки'!$B$10="Исключить","",IF('Настройки'!$B$10="Абсолютные значения",ABS(AF476),AF476)),AF476)))</x:f>
      </x:c>
      <x:c r="CJ476" s="50" t="str">
        <x:f>IF(28&gt;'Настройки'!$B$3,"",IF(ISBLANK(AG476),IF('Настройки'!$B$9="Нулевой спрос",0,""),IF(AG476&lt;0,IF('Настройки'!$B$10="Исключить","",IF('Настройки'!$B$10="Абсолютные значения",ABS(AG476),AG476)),AG476)))</x:f>
      </x:c>
      <x:c r="CK476" s="50" t="str">
        <x:f>IF(29&gt;'Настройки'!$B$3,"",IF(ISBLANK(AH476),IF('Настройки'!$B$9="Нулевой спрос",0,""),IF(AH476&lt;0,IF('Настройки'!$B$10="Исключить","",IF('Настройки'!$B$10="Абсолютные значения",ABS(AH476),AH476)),AH476)))</x:f>
      </x:c>
      <x:c r="CL476" s="50" t="str">
        <x:f>IF(30&gt;'Настройки'!$B$3,"",IF(ISBLANK(AI476),IF('Настройки'!$B$9="Нулевой спрос",0,""),IF(AI476&lt;0,IF('Настройки'!$B$10="Исключить","",IF('Настройки'!$B$10="Абсолютные значения",ABS(AI476),AI476)),AI476)))</x:f>
      </x:c>
      <x:c r="CM476" s="50" t="str">
        <x:f>IF(31&gt;'Настройки'!$B$3,"",IF(ISBLANK(AJ476),IF('Настройки'!$B$9="Нулевой спрос",0,""),IF(AJ476&lt;0,IF('Настройки'!$B$10="Исключить","",IF('Настройки'!$B$10="Абсолютные значения",ABS(AJ476),AJ476)),AJ476)))</x:f>
      </x:c>
      <x:c r="CN476" s="50" t="str">
        <x:f>IF(32&gt;'Настройки'!$B$3,"",IF(ISBLANK(AK476),IF('Настройки'!$B$9="Нулевой спрос",0,""),IF(AK476&lt;0,IF('Настройки'!$B$10="Исключить","",IF('Настройки'!$B$10="Абсолютные значения",ABS(AK476),AK476)),AK476)))</x:f>
      </x:c>
      <x:c r="CO476" s="50" t="str">
        <x:f>IF(33&gt;'Настройки'!$B$3,"",IF(ISBLANK(AL476),IF('Настройки'!$B$9="Нулевой спрос",0,""),IF(AL476&lt;0,IF('Настройки'!$B$10="Исключить","",IF('Настройки'!$B$10="Абсолютные значения",ABS(AL476),AL476)),AL476)))</x:f>
      </x:c>
      <x:c r="CP476" s="50" t="str">
        <x:f>IF(34&gt;'Настройки'!$B$3,"",IF(ISBLANK(AM476),IF('Настройки'!$B$9="Нулевой спрос",0,""),IF(AM476&lt;0,IF('Настройки'!$B$10="Исключить","",IF('Настройки'!$B$10="Абсолютные значения",ABS(AM476),AM476)),AM476)))</x:f>
      </x:c>
      <x:c r="CQ476" s="50" t="str">
        <x:f>IF(35&gt;'Настройки'!$B$3,"",IF(ISBLANK(AN476),IF('Настройки'!$B$9="Нулевой спрос",0,""),IF(AN476&lt;0,IF('Настройки'!$B$10="Исключить","",IF('Настройки'!$B$10="Абсолютные значения",ABS(AN476),AN476)),AN476)))</x:f>
      </x:c>
      <x:c r="CR476" s="50" t="str">
        <x:f>IF(36&gt;'Настройки'!$B$3,"",IF(ISBLANK(AO476),IF('Настройки'!$B$9="Нулевой спрос",0,""),IF(AO476&lt;0,IF('Настройки'!$B$10="Исключить","",IF('Настройки'!$B$10="Абсолютные значения",ABS(AO476),AO476)),AO476)))</x:f>
      </x:c>
      <x:c r="CS476" s="50" t="str">
        <x:f>IF(OR(1&gt;'Настройки'!$B$3,ISBLANK(BI476),BI476=0),"",BI476)</x:f>
      </x:c>
      <x:c r="CT476" s="50" t="str">
        <x:f>IF(OR(2&gt;'Настройки'!$B$3,ISBLANK(BJ476),BJ476=0),"",BJ476)</x:f>
      </x:c>
      <x:c r="CU476" s="50" t="str">
        <x:f>IF(OR(3&gt;'Настройки'!$B$3,ISBLANK(BK476),BK476=0),"",BK476)</x:f>
      </x:c>
      <x:c r="CV476" s="50" t="str">
        <x:f>IF(OR(4&gt;'Настройки'!$B$3,ISBLANK(BL476),BL476=0),"",BL476)</x:f>
      </x:c>
      <x:c r="CW476" s="50" t="str">
        <x:f>IF(OR(5&gt;'Настройки'!$B$3,ISBLANK(BM476),BM476=0),"",BM476)</x:f>
      </x:c>
      <x:c r="CX476" s="50" t="str">
        <x:f>IF(OR(6&gt;'Настройки'!$B$3,ISBLANK(BN476),BN476=0),"",BN476)</x:f>
      </x:c>
      <x:c r="CY476" s="50" t="str">
        <x:f>IF(OR(7&gt;'Настройки'!$B$3,ISBLANK(BO476),BO476=0),"",BO476)</x:f>
      </x:c>
      <x:c r="CZ476" s="50" t="str">
        <x:f>IF(OR(8&gt;'Настройки'!$B$3,ISBLANK(BP476),BP476=0),"",BP476)</x:f>
      </x:c>
      <x:c r="DA476" s="50" t="str">
        <x:f>IF(OR(9&gt;'Настройки'!$B$3,ISBLANK(BQ476),BQ476=0),"",BQ476)</x:f>
      </x:c>
      <x:c r="DB476" s="50" t="str">
        <x:f>IF(OR(10&gt;'Настройки'!$B$3,ISBLANK(BR476),BR476=0),"",BR476)</x:f>
      </x:c>
      <x:c r="DC476" s="50" t="str">
        <x:f>IF(OR(11&gt;'Настройки'!$B$3,ISBLANK(BS476),BS476=0),"",BS476)</x:f>
      </x:c>
      <x:c r="DD476" s="50" t="str">
        <x:f>IF(OR(12&gt;'Настройки'!$B$3,ISBLANK(BT476),BT476=0),"",BT476)</x:f>
      </x:c>
      <x:c r="DE476" s="50" t="str">
        <x:f>IF(OR(13&gt;'Настройки'!$B$3,ISBLANK(BU476),BU476=0),"",BU476)</x:f>
      </x:c>
      <x:c r="DF476" s="50" t="str">
        <x:f>IF(OR(14&gt;'Настройки'!$B$3,ISBLANK(BV476),BV476=0),"",BV476)</x:f>
      </x:c>
      <x:c r="DG476" s="50" t="str">
        <x:f>IF(OR(15&gt;'Настройки'!$B$3,ISBLANK(BW476),BW476=0),"",BW476)</x:f>
      </x:c>
      <x:c r="DH476" s="50" t="str">
        <x:f>IF(OR(16&gt;'Настройки'!$B$3,ISBLANK(BX476),BX476=0),"",BX476)</x:f>
      </x:c>
      <x:c r="DI476" s="50" t="str">
        <x:f>IF(OR(17&gt;'Настройки'!$B$3,ISBLANK(BY476),BY476=0),"",BY476)</x:f>
      </x:c>
      <x:c r="DJ476" s="50" t="str">
        <x:f>IF(OR(18&gt;'Настройки'!$B$3,ISBLANK(BZ476),BZ476=0),"",BZ476)</x:f>
      </x:c>
      <x:c r="DK476" s="50" t="str">
        <x:f>IF(OR(19&gt;'Настройки'!$B$3,ISBLANK(CA476),CA476=0),"",CA476)</x:f>
      </x:c>
      <x:c r="DL476" s="50" t="str">
        <x:f>IF(OR(20&gt;'Настройки'!$B$3,ISBLANK(CB476),CB476=0),"",CB476)</x:f>
      </x:c>
      <x:c r="DM476" s="50" t="str">
        <x:f>IF(OR(21&gt;'Настройки'!$B$3,ISBLANK(CC476),CC476=0),"",CC476)</x:f>
      </x:c>
      <x:c r="DN476" s="50" t="str">
        <x:f>IF(OR(22&gt;'Настройки'!$B$3,ISBLANK(CD476),CD476=0),"",CD476)</x:f>
      </x:c>
      <x:c r="DO476" s="50" t="str">
        <x:f>IF(OR(23&gt;'Настройки'!$B$3,ISBLANK(CE476),CE476=0),"",CE476)</x:f>
      </x:c>
      <x:c r="DP476" s="50" t="str">
        <x:f>IF(OR(24&gt;'Настройки'!$B$3,ISBLANK(CF476),CF476=0),"",CF476)</x:f>
      </x:c>
      <x:c r="DQ476" s="50" t="str">
        <x:f>IF(OR(25&gt;'Настройки'!$B$3,ISBLANK(CG476),CG476=0),"",CG476)</x:f>
      </x:c>
      <x:c r="DR476" s="50" t="str">
        <x:f>IF(OR(26&gt;'Настройки'!$B$3,ISBLANK(CH476),CH476=0),"",CH476)</x:f>
      </x:c>
      <x:c r="DS476" s="50" t="str">
        <x:f>IF(OR(27&gt;'Настройки'!$B$3,ISBLANK(CI476),CI476=0),"",CI476)</x:f>
      </x:c>
      <x:c r="DT476" s="50" t="str">
        <x:f>IF(OR(28&gt;'Настройки'!$B$3,ISBLANK(CJ476),CJ476=0),"",CJ476)</x:f>
      </x:c>
      <x:c r="DU476" s="50" t="str">
        <x:f>IF(OR(29&gt;'Настройки'!$B$3,ISBLANK(CK476),CK476=0),"",CK476)</x:f>
      </x:c>
      <x:c r="DV476" s="50" t="str">
        <x:f>IF(OR(30&gt;'Настройки'!$B$3,ISBLANK(CL476),CL476=0),"",CL476)</x:f>
      </x:c>
      <x:c r="DW476" s="50" t="str">
        <x:f>IF(OR(31&gt;'Настройки'!$B$3,ISBLANK(CM476),CM476=0),"",CM476)</x:f>
      </x:c>
      <x:c r="DX476" s="50" t="str">
        <x:f>IF(OR(32&gt;'Настройки'!$B$3,ISBLANK(CN476),CN476=0),"",CN476)</x:f>
      </x:c>
      <x:c r="DY476" s="50" t="str">
        <x:f>IF(OR(33&gt;'Настройки'!$B$3,ISBLANK(CO476),CO476=0),"",CO476)</x:f>
      </x:c>
      <x:c r="DZ476" s="50" t="str">
        <x:f>IF(OR(34&gt;'Настройки'!$B$3,ISBLANK(CP476),CP476=0),"",CP476)</x:f>
      </x:c>
      <x:c r="EA476" s="50" t="str">
        <x:f>IF(OR(35&gt;'Настройки'!$B$3,ISBLANK(CQ476),CQ476=0),"",CQ476)</x:f>
      </x:c>
      <x:c r="EB476" s="50" t="str">
        <x:f>IF(OR(36&gt;'Настройки'!$B$3,ISBLANK(CR476),CR476=0),"",CR476)</x:f>
      </x:c>
      <x:c r="EC476" s="50" t="str">
        <x:f>IF(A476="","",IF(OR(BB476="AZ",BB476="BZ"),10000+ROW(),IF(AZ476&gt;'Настройки'!$B$11,20000+ROW(),IF(BF476&lt;&gt;"Обычный",30000+ROW(),IF(AX476&lt;=0,40000+ROW(),"")))))</x:f>
      </x:c>
      <x:c r="ED476" s="50" t="str">
        <x:f>IF(EC476="","",COUNTIFS($EC$2:$EC$1001,"&gt;0",$EC$2:$EC$1001,"&lt;"&amp;EC476)+1)</x:f>
      </x:c>
    </x:row>
    <x:row r="477">
      <x:c r="A477" s="115"/>
      <x:c r="B477" s="115"/>
      <x:c r="C477" s="115"/>
      <x:c r="D477" s="118"/>
      <x:c r="E477" s="118"/>
      <x:c r="F477" s="118"/>
      <x:c r="G477" s="118"/>
      <x:c r="H477" s="118"/>
      <x:c r="I477" s="118"/>
      <x:c r="J477" s="118"/>
      <x:c r="K477" s="118"/>
      <x:c r="L477" s="118"/>
      <x:c r="M477" s="118"/>
      <x:c r="N477" s="118"/>
      <x:c r="O477" s="118"/>
      <x:c r="P477" s="118"/>
      <x:c r="Q477" s="118"/>
      <x:c r="R477" s="118"/>
      <x:c r="S477" s="118"/>
      <x:c r="T477" s="118"/>
      <x:c r="U477" s="118"/>
      <x:c r="V477" s="118"/>
      <x:c r="W477" s="118"/>
      <x:c r="X477" s="118"/>
      <x:c r="Y477" s="118"/>
      <x:c r="Z477" s="118"/>
      <x:c r="AA477" s="118"/>
      <x:c r="AB477" s="118"/>
      <x:c r="AC477" s="118"/>
      <x:c r="AD477" s="118"/>
      <x:c r="AE477" s="118"/>
      <x:c r="AF477" s="118"/>
      <x:c r="AG477" s="118"/>
      <x:c r="AH477" s="118"/>
      <x:c r="AI477" s="118"/>
      <x:c r="AJ477" s="118"/>
      <x:c r="AK477" s="118"/>
      <x:c r="AL477" s="118"/>
      <x:c r="AM477" s="118"/>
      <x:c r="AN477" s="118"/>
      <x:c r="AO477" s="118"/>
      <x:c r="AP477" s="115"/>
      <x:c r="AQ477" s="49" t="str">
        <x:f>IF(A477="","",COUNT(BI477:INDEX(BI477:CR477,1,'Настройки'!$B$3)))</x:f>
      </x:c>
      <x:c r="AR477" s="49" t="str">
        <x:f>IF(A477="","",SUM(BI477:INDEX(BI477:CR477,1,'Настройки'!$B$3)))</x:f>
      </x:c>
      <x:c r="AS477" s="58" t="str">
        <x:f>IF(A477="","",IF('Настройки'!$B$4="Стоимость потребления",AR477*D477,IF('Настройки'!$B$4="Количество",AR477,E477)))</x:f>
      </x:c>
      <x:c r="AT477" s="61" t="str">
        <x:f>IF(OR(A477="",AS477&lt;0,SUM($AS$2:$AS$1001)&lt;=0),"",AS477/SUM($AS$2:$AS$1001))</x:f>
      </x:c>
      <x:c r="AU477" s="61" t="str">
        <x:f>IF(OR(A477="",AS477&lt;0,SUM($AS$2:$AS$1001)&lt;=0),"",SUMIFS($AS$2:$AS$1001,$AS$2:$AS$1001,"&gt;"&amp;AS477)/SUM($AS$2:$AS$1001))</x:f>
      </x:c>
      <x:c r="AV477" s="61" t="str">
        <x:f>IF(OR(A477="",AS477&lt;0,SUM($AS$2:$AS$1001)&lt;=0),"",SUMIFS($AS$2:$AS$1001,$AS$2:$AS$1001,"&gt;="&amp;AS477)/SUM($AS$2:$AS$1001))</x:f>
      </x:c>
      <x:c r="AW477" s="49" t="str">
        <x:f>IF(A477="","",IF(SUM($AS$2:$AS$1001)&lt;=0,"Не определён",IF(AS477&lt;0,"Исключение",IF(AU477&lt;'Настройки'!$B$5,"A",IF(AU477&lt;'Настройки'!$B$6,"B","C")))))</x:f>
      </x:c>
      <x:c r="AX477" s="58" t="str">
        <x:f>IF(A477="","",IF(AQ477=0,"",AVERAGE(BI477:INDEX(BI477:CR477,1,'Настройки'!$B$3))))</x:f>
      </x:c>
      <x:c r="AY477" s="58" t="str">
        <x:f>IF(OR(A477="",AQ477=0),"",STDEVP(BI477:INDEX(BI477:CR477,1,'Настройки'!$B$3)))</x:f>
      </x:c>
      <x:c r="AZ477" s="61" t="str">
        <x:f>IF(OR(A477="",AQ477&lt;'Настройки'!$B$12,AX477&lt;=0,AND('Настройки'!$B$10="Блокировать",COUNTIF(F477:INDEX(F477:AO477,1,'Настройки'!$B$3),"&lt;0")&gt;0)),"",AY477/ABS(AX477))</x:f>
      </x:c>
      <x:c r="BA477" s="49" t="str">
        <x:f>IF(A477="","",IF(AND('Настройки'!$B$10="Блокировать",COUNTIF(F477:INDEX(F477:AO477,1,'Настройки'!$B$3),"&lt;0")&gt;0),"Не определён",IF(AQ477&lt;'Настройки'!$B$12,"Не определён",IF(AX477=0,"Нет спроса",IF(AX477&lt;0,"Не определён",IF(AZ477&lt;='Настройки'!$B$7,"X",IF(AZ477&lt;='Настройки'!$B$8,"Y","Z")))))))</x:f>
      </x:c>
      <x:c r="BB477" s="49" t="str">
        <x:f>IF(OR(A477="",LEN(AW477)&lt;&gt;1,LEN(BA477)&lt;&gt;1),"",AW477&amp;BA477)</x:f>
      </x:c>
      <x:c r="BC477" s="61" t="str">
        <x:f>IF(OR(A477="",AQ477=0),"",(COUNT(BI477:INDEX(BI477:CR477,1,'Настройки'!$B$3))-COUNT(CS477:INDEX(CS477:EB477,1,'Настройки'!$B$3)))/AQ477)</x:f>
      </x:c>
      <x:c r="BD477" s="64" t="str">
        <x:f>IF(OR(A477="",COUNT(CS477:INDEX(CS477:EB477,1,'Настройки'!$B$3))=0),"",AQ477/COUNT(CS477:INDEX(CS477:EB477,1,'Настройки'!$B$3)))</x:f>
      </x:c>
      <x:c r="BE477" s="64" t="str">
        <x:f>IF(OR(A477="",COUNT(CS477:INDEX(CS477:EB477,1,'Настройки'!$B$3))=0),"",IF(AVERAGE(CS477:INDEX(CS477:EB477,1,'Настройки'!$B$3))=0,"",(STDEVP(CS477:INDEX(CS477:EB477,1,'Настройки'!$B$3))/ABS(AVERAGE(CS477:INDEX(CS477:EB477,1,'Настройки'!$B$3))))^2))</x:f>
      </x:c>
      <x:c r="BF477" s="49" t="str">
        <x:f>IF(A477="","",IF(AQ477&lt;3,"Недостаточно",IF(AQ477&lt;6,"Предварительный","Обычный")))</x:f>
      </x:c>
      <x:c r="BG477" s="49" t="str">
        <x:f>IF(A477="","",IF(COUNTIF(F477:INDEX(F477:AO477,1,'Настройки'!$B$3),"&lt;0")&gt;0,IF('Настройки'!$B$10="Блокировать","Отрицательный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"),"")&amp;IF(AQ477&lt;3,"Недостаточно истории. ",IF(AQ477&lt;6,"Предварительная классификация. ",""))&amp;IF(AX477=0,"Нет спроса за горизонт. ","")&amp;IF(AZ477&gt;'Настройки'!$B$11,"Экстремальная вариативность. ",""))</x:f>
      </x:c>
      <x:c r="BH477" s="49" t="str">
        <x:f>IF(A477="","",IFERROR(VLOOKUP(BB477,'Настройки'!$D$3:$E$11,2,FALSE),"Сначала проверьте исходные данные и историю спроса.")&amp;" Уточните срок поставки, MOQ и критичность.")</x:f>
      </x:c>
      <x:c r="BI477" s="50" t="str">
        <x:f>IF(1&gt;'Настройки'!$B$3,"",IF(ISBLANK(F477),IF('Настройки'!$B$9="Нулевой спрос",0,""),IF(F477&lt;0,IF('Настройки'!$B$10="Исключить","",IF('Настройки'!$B$10="Абсолютные значения",ABS(F477),F477)),F477)))</x:f>
      </x:c>
      <x:c r="BJ477" s="50" t="str">
        <x:f>IF(2&gt;'Настройки'!$B$3,"",IF(ISBLANK(G477),IF('Настройки'!$B$9="Нулевой спрос",0,""),IF(G477&lt;0,IF('Настройки'!$B$10="Исключить","",IF('Настройки'!$B$10="Абсолютные значения",ABS(G477),G477)),G477)))</x:f>
      </x:c>
      <x:c r="BK477" s="50" t="str">
        <x:f>IF(3&gt;'Настройки'!$B$3,"",IF(ISBLANK(H477),IF('Настройки'!$B$9="Нулевой спрос",0,""),IF(H477&lt;0,IF('Настройки'!$B$10="Исключить","",IF('Настройки'!$B$10="Абсолютные значения",ABS(H477),H477)),H477)))</x:f>
      </x:c>
      <x:c r="BL477" s="50" t="str">
        <x:f>IF(4&gt;'Настройки'!$B$3,"",IF(ISBLANK(I477),IF('Настройки'!$B$9="Нулевой спрос",0,""),IF(I477&lt;0,IF('Настройки'!$B$10="Исключить","",IF('Настройки'!$B$10="Абсолютные значения",ABS(I477),I477)),I477)))</x:f>
      </x:c>
      <x:c r="BM477" s="50" t="str">
        <x:f>IF(5&gt;'Настройки'!$B$3,"",IF(ISBLANK(J477),IF('Настройки'!$B$9="Нулевой спрос",0,""),IF(J477&lt;0,IF('Настройки'!$B$10="Исключить","",IF('Настройки'!$B$10="Абсолютные значения",ABS(J477),J477)),J477)))</x:f>
      </x:c>
      <x:c r="BN477" s="50" t="str">
        <x:f>IF(6&gt;'Настройки'!$B$3,"",IF(ISBLANK(K477),IF('Настройки'!$B$9="Нулевой спрос",0,""),IF(K477&lt;0,IF('Настройки'!$B$10="Исключить","",IF('Настройки'!$B$10="Абсолютные значения",ABS(K477),K477)),K477)))</x:f>
      </x:c>
      <x:c r="BO477" s="50" t="str">
        <x:f>IF(7&gt;'Настройки'!$B$3,"",IF(ISBLANK(L477),IF('Настройки'!$B$9="Нулевой спрос",0,""),IF(L477&lt;0,IF('Настройки'!$B$10="Исключить","",IF('Настройки'!$B$10="Абсолютные значения",ABS(L477),L477)),L477)))</x:f>
      </x:c>
      <x:c r="BP477" s="50" t="str">
        <x:f>IF(8&gt;'Настройки'!$B$3,"",IF(ISBLANK(M477),IF('Настройки'!$B$9="Нулевой спрос",0,""),IF(M477&lt;0,IF('Настройки'!$B$10="Исключить","",IF('Настройки'!$B$10="Абсолютные значения",ABS(M477),M477)),M477)))</x:f>
      </x:c>
      <x:c r="BQ477" s="50" t="str">
        <x:f>IF(9&gt;'Настройки'!$B$3,"",IF(ISBLANK(N477),IF('Настройки'!$B$9="Нулевой спрос",0,""),IF(N477&lt;0,IF('Настройки'!$B$10="Исключить","",IF('Настройки'!$B$10="Абсолютные значения",ABS(N477),N477)),N477)))</x:f>
      </x:c>
      <x:c r="BR477" s="50" t="str">
        <x:f>IF(10&gt;'Настройки'!$B$3,"",IF(ISBLANK(O477),IF('Настройки'!$B$9="Нулевой спрос",0,""),IF(O477&lt;0,IF('Настройки'!$B$10="Исключить","",IF('Настройки'!$B$10="Абсолютные значения",ABS(O477),O477)),O477)))</x:f>
      </x:c>
      <x:c r="BS477" s="50" t="str">
        <x:f>IF(11&gt;'Настройки'!$B$3,"",IF(ISBLANK(P477),IF('Настройки'!$B$9="Нулевой спрос",0,""),IF(P477&lt;0,IF('Настройки'!$B$10="Исключить","",IF('Настройки'!$B$10="Абсолютные значения",ABS(P477),P477)),P477)))</x:f>
      </x:c>
      <x:c r="BT477" s="50" t="str">
        <x:f>IF(12&gt;'Настройки'!$B$3,"",IF(ISBLANK(Q477),IF('Настройки'!$B$9="Нулевой спрос",0,""),IF(Q477&lt;0,IF('Настройки'!$B$10="Исключить","",IF('Настройки'!$B$10="Абсолютные значения",ABS(Q477),Q477)),Q477)))</x:f>
      </x:c>
      <x:c r="BU477" s="50" t="str">
        <x:f>IF(13&gt;'Настройки'!$B$3,"",IF(ISBLANK(R477),IF('Настройки'!$B$9="Нулевой спрос",0,""),IF(R477&lt;0,IF('Настройки'!$B$10="Исключить","",IF('Настройки'!$B$10="Абсолютные значения",ABS(R477),R477)),R477)))</x:f>
      </x:c>
      <x:c r="BV477" s="50" t="str">
        <x:f>IF(14&gt;'Настройки'!$B$3,"",IF(ISBLANK(S477),IF('Настройки'!$B$9="Нулевой спрос",0,""),IF(S477&lt;0,IF('Настройки'!$B$10="Исключить","",IF('Настройки'!$B$10="Абсолютные значения",ABS(S477),S477)),S477)))</x:f>
      </x:c>
      <x:c r="BW477" s="50" t="str">
        <x:f>IF(15&gt;'Настройки'!$B$3,"",IF(ISBLANK(T477),IF('Настройки'!$B$9="Нулевой спрос",0,""),IF(T477&lt;0,IF('Настройки'!$B$10="Исключить","",IF('Настройки'!$B$10="Абсолютные значения",ABS(T477),T477)),T477)))</x:f>
      </x:c>
      <x:c r="BX477" s="50" t="str">
        <x:f>IF(16&gt;'Настройки'!$B$3,"",IF(ISBLANK(U477),IF('Настройки'!$B$9="Нулевой спрос",0,""),IF(U477&lt;0,IF('Настройки'!$B$10="Исключить","",IF('Настройки'!$B$10="Абсолютные значения",ABS(U477),U477)),U477)))</x:f>
      </x:c>
      <x:c r="BY477" s="50" t="str">
        <x:f>IF(17&gt;'Настройки'!$B$3,"",IF(ISBLANK(V477),IF('Настройки'!$B$9="Нулевой спрос",0,""),IF(V477&lt;0,IF('Настройки'!$B$10="Исключить","",IF('Настройки'!$B$10="Абсолютные значения",ABS(V477),V477)),V477)))</x:f>
      </x:c>
      <x:c r="BZ477" s="50" t="str">
        <x:f>IF(18&gt;'Настройки'!$B$3,"",IF(ISBLANK(W477),IF('Настройки'!$B$9="Нулевой спрос",0,""),IF(W477&lt;0,IF('Настройки'!$B$10="Исключить","",IF('Настройки'!$B$10="Абсолютные значения",ABS(W477),W477)),W477)))</x:f>
      </x:c>
      <x:c r="CA477" s="50" t="str">
        <x:f>IF(19&gt;'Настройки'!$B$3,"",IF(ISBLANK(X477),IF('Настройки'!$B$9="Нулевой спрос",0,""),IF(X477&lt;0,IF('Настройки'!$B$10="Исключить","",IF('Настройки'!$B$10="Абсолютные значения",ABS(X477),X477)),X477)))</x:f>
      </x:c>
      <x:c r="CB477" s="50" t="str">
        <x:f>IF(20&gt;'Настройки'!$B$3,"",IF(ISBLANK(Y477),IF('Настройки'!$B$9="Нулевой спрос",0,""),IF(Y477&lt;0,IF('Настройки'!$B$10="Исключить","",IF('Настройки'!$B$10="Абсолютные значения",ABS(Y477),Y477)),Y477)))</x:f>
      </x:c>
      <x:c r="CC477" s="50" t="str">
        <x:f>IF(21&gt;'Настройки'!$B$3,"",IF(ISBLANK(Z477),IF('Настройки'!$B$9="Нулевой спрос",0,""),IF(Z477&lt;0,IF('Настройки'!$B$10="Исключить","",IF('Настройки'!$B$10="Абсолютные значения",ABS(Z477),Z477)),Z477)))</x:f>
      </x:c>
      <x:c r="CD477" s="50" t="str">
        <x:f>IF(22&gt;'Настройки'!$B$3,"",IF(ISBLANK(AA477),IF('Настройки'!$B$9="Нулевой спрос",0,""),IF(AA477&lt;0,IF('Настройки'!$B$10="Исключить","",IF('Настройки'!$B$10="Абсолютные значения",ABS(AA477),AA477)),AA477)))</x:f>
      </x:c>
      <x:c r="CE477" s="50" t="str">
        <x:f>IF(23&gt;'Настройки'!$B$3,"",IF(ISBLANK(AB477),IF('Настройки'!$B$9="Нулевой спрос",0,""),IF(AB477&lt;0,IF('Настройки'!$B$10="Исключить","",IF('Настройки'!$B$10="Абсолютные значения",ABS(AB477),AB477)),AB477)))</x:f>
      </x:c>
      <x:c r="CF477" s="50" t="str">
        <x:f>IF(24&gt;'Настройки'!$B$3,"",IF(ISBLANK(AC477),IF('Настройки'!$B$9="Нулевой спрос",0,""),IF(AC477&lt;0,IF('Настройки'!$B$10="Исключить","",IF('Настройки'!$B$10="Абсолютные значения",ABS(AC477),AC477)),AC477)))</x:f>
      </x:c>
      <x:c r="CG477" s="50" t="str">
        <x:f>IF(25&gt;'Настройки'!$B$3,"",IF(ISBLANK(AD477),IF('Настройки'!$B$9="Нулевой спрос",0,""),IF(AD477&lt;0,IF('Настройки'!$B$10="Исключить","",IF('Настройки'!$B$10="Абсолютные значения",ABS(AD477),AD477)),AD477)))</x:f>
      </x:c>
      <x:c r="CH477" s="50" t="str">
        <x:f>IF(26&gt;'Настройки'!$B$3,"",IF(ISBLANK(AE477),IF('Настройки'!$B$9="Нулевой спрос",0,""),IF(AE477&lt;0,IF('Настройки'!$B$10="Исключить","",IF('Настройки'!$B$10="Абсолютные значения",ABS(AE477),AE477)),AE477)))</x:f>
      </x:c>
      <x:c r="CI477" s="50" t="str">
        <x:f>IF(27&gt;'Настройки'!$B$3,"",IF(ISBLANK(AF477),IF('Настройки'!$B$9="Нулевой спрос",0,""),IF(AF477&lt;0,IF('Настройки'!$B$10="Исключить","",IF('Настройки'!$B$10="Абсолютные значения",ABS(AF477),AF477)),AF477)))</x:f>
      </x:c>
      <x:c r="CJ477" s="50" t="str">
        <x:f>IF(28&gt;'Настройки'!$B$3,"",IF(ISBLANK(AG477),IF('Настройки'!$B$9="Нулевой спрос",0,""),IF(AG477&lt;0,IF('Настройки'!$B$10="Исключить","",IF('Настройки'!$B$10="Абсолютные значения",ABS(AG477),AG477)),AG477)))</x:f>
      </x:c>
      <x:c r="CK477" s="50" t="str">
        <x:f>IF(29&gt;'Настройки'!$B$3,"",IF(ISBLANK(AH477),IF('Настройки'!$B$9="Нулевой спрос",0,""),IF(AH477&lt;0,IF('Настройки'!$B$10="Исключить","",IF('Настройки'!$B$10="Абсолютные значения",ABS(AH477),AH477)),AH477)))</x:f>
      </x:c>
      <x:c r="CL477" s="50" t="str">
        <x:f>IF(30&gt;'Настройки'!$B$3,"",IF(ISBLANK(AI477),IF('Настройки'!$B$9="Нулевой спрос",0,""),IF(AI477&lt;0,IF('Настройки'!$B$10="Исключить","",IF('Настройки'!$B$10="Абсолютные значения",ABS(AI477),AI477)),AI477)))</x:f>
      </x:c>
      <x:c r="CM477" s="50" t="str">
        <x:f>IF(31&gt;'Настройки'!$B$3,"",IF(ISBLANK(AJ477),IF('Настройки'!$B$9="Нулевой спрос",0,""),IF(AJ477&lt;0,IF('Настройки'!$B$10="Исключить","",IF('Настройки'!$B$10="Абсолютные значения",ABS(AJ477),AJ477)),AJ477)))</x:f>
      </x:c>
      <x:c r="CN477" s="50" t="str">
        <x:f>IF(32&gt;'Настройки'!$B$3,"",IF(ISBLANK(AK477),IF('Настройки'!$B$9="Нулевой спрос",0,""),IF(AK477&lt;0,IF('Настройки'!$B$10="Исключить","",IF('Настройки'!$B$10="Абсолютные значения",ABS(AK477),AK477)),AK477)))</x:f>
      </x:c>
      <x:c r="CO477" s="50" t="str">
        <x:f>IF(33&gt;'Настройки'!$B$3,"",IF(ISBLANK(AL477),IF('Настройки'!$B$9="Нулевой спрос",0,""),IF(AL477&lt;0,IF('Настройки'!$B$10="Исключить","",IF('Настройки'!$B$10="Абсолютные значения",ABS(AL477),AL477)),AL477)))</x:f>
      </x:c>
      <x:c r="CP477" s="50" t="str">
        <x:f>IF(34&gt;'Настройки'!$B$3,"",IF(ISBLANK(AM477),IF('Настройки'!$B$9="Нулевой спрос",0,""),IF(AM477&lt;0,IF('Настройки'!$B$10="Исключить","",IF('Настройки'!$B$10="Абсолютные значения",ABS(AM477),AM477)),AM477)))</x:f>
      </x:c>
      <x:c r="CQ477" s="50" t="str">
        <x:f>IF(35&gt;'Настройки'!$B$3,"",IF(ISBLANK(AN477),IF('Настройки'!$B$9="Нулевой спрос",0,""),IF(AN477&lt;0,IF('Настройки'!$B$10="Исключить","",IF('Настройки'!$B$10="Абсолютные значения",ABS(AN477),AN477)),AN477)))</x:f>
      </x:c>
      <x:c r="CR477" s="50" t="str">
        <x:f>IF(36&gt;'Настройки'!$B$3,"",IF(ISBLANK(AO477),IF('Настройки'!$B$9="Нулевой спрос",0,""),IF(AO477&lt;0,IF('Настройки'!$B$10="Исключить","",IF('Настройки'!$B$10="Абсолютные значения",ABS(AO477),AO477)),AO477)))</x:f>
      </x:c>
      <x:c r="CS477" s="50" t="str">
        <x:f>IF(OR(1&gt;'Настройки'!$B$3,ISBLANK(BI477),BI477=0),"",BI477)</x:f>
      </x:c>
      <x:c r="CT477" s="50" t="str">
        <x:f>IF(OR(2&gt;'Настройки'!$B$3,ISBLANK(BJ477),BJ477=0),"",BJ477)</x:f>
      </x:c>
      <x:c r="CU477" s="50" t="str">
        <x:f>IF(OR(3&gt;'Настройки'!$B$3,ISBLANK(BK477),BK477=0),"",BK477)</x:f>
      </x:c>
      <x:c r="CV477" s="50" t="str">
        <x:f>IF(OR(4&gt;'Настройки'!$B$3,ISBLANK(BL477),BL477=0),"",BL477)</x:f>
      </x:c>
      <x:c r="CW477" s="50" t="str">
        <x:f>IF(OR(5&gt;'Настройки'!$B$3,ISBLANK(BM477),BM477=0),"",BM477)</x:f>
      </x:c>
      <x:c r="CX477" s="50" t="str">
        <x:f>IF(OR(6&gt;'Настройки'!$B$3,ISBLANK(BN477),BN477=0),"",BN477)</x:f>
      </x:c>
      <x:c r="CY477" s="50" t="str">
        <x:f>IF(OR(7&gt;'Настройки'!$B$3,ISBLANK(BO477),BO477=0),"",BO477)</x:f>
      </x:c>
      <x:c r="CZ477" s="50" t="str">
        <x:f>IF(OR(8&gt;'Настройки'!$B$3,ISBLANK(BP477),BP477=0),"",BP477)</x:f>
      </x:c>
      <x:c r="DA477" s="50" t="str">
        <x:f>IF(OR(9&gt;'Настройки'!$B$3,ISBLANK(BQ477),BQ477=0),"",BQ477)</x:f>
      </x:c>
      <x:c r="DB477" s="50" t="str">
        <x:f>IF(OR(10&gt;'Настройки'!$B$3,ISBLANK(BR477),BR477=0),"",BR477)</x:f>
      </x:c>
      <x:c r="DC477" s="50" t="str">
        <x:f>IF(OR(11&gt;'Настройки'!$B$3,ISBLANK(BS477),BS477=0),"",BS477)</x:f>
      </x:c>
      <x:c r="DD477" s="50" t="str">
        <x:f>IF(OR(12&gt;'Настройки'!$B$3,ISBLANK(BT477),BT477=0),"",BT477)</x:f>
      </x:c>
      <x:c r="DE477" s="50" t="str">
        <x:f>IF(OR(13&gt;'Настройки'!$B$3,ISBLANK(BU477),BU477=0),"",BU477)</x:f>
      </x:c>
      <x:c r="DF477" s="50" t="str">
        <x:f>IF(OR(14&gt;'Настройки'!$B$3,ISBLANK(BV477),BV477=0),"",BV477)</x:f>
      </x:c>
      <x:c r="DG477" s="50" t="str">
        <x:f>IF(OR(15&gt;'Настройки'!$B$3,ISBLANK(BW477),BW477=0),"",BW477)</x:f>
      </x:c>
      <x:c r="DH477" s="50" t="str">
        <x:f>IF(OR(16&gt;'Настройки'!$B$3,ISBLANK(BX477),BX477=0),"",BX477)</x:f>
      </x:c>
      <x:c r="DI477" s="50" t="str">
        <x:f>IF(OR(17&gt;'Настройки'!$B$3,ISBLANK(BY477),BY477=0),"",BY477)</x:f>
      </x:c>
      <x:c r="DJ477" s="50" t="str">
        <x:f>IF(OR(18&gt;'Настройки'!$B$3,ISBLANK(BZ477),BZ477=0),"",BZ477)</x:f>
      </x:c>
      <x:c r="DK477" s="50" t="str">
        <x:f>IF(OR(19&gt;'Настройки'!$B$3,ISBLANK(CA477),CA477=0),"",CA477)</x:f>
      </x:c>
      <x:c r="DL477" s="50" t="str">
        <x:f>IF(OR(20&gt;'Настройки'!$B$3,ISBLANK(CB477),CB477=0),"",CB477)</x:f>
      </x:c>
      <x:c r="DM477" s="50" t="str">
        <x:f>IF(OR(21&gt;'Настройки'!$B$3,ISBLANK(CC477),CC477=0),"",CC477)</x:f>
      </x:c>
      <x:c r="DN477" s="50" t="str">
        <x:f>IF(OR(22&gt;'Настройки'!$B$3,ISBLANK(CD477),CD477=0),"",CD477)</x:f>
      </x:c>
      <x:c r="DO477" s="50" t="str">
        <x:f>IF(OR(23&gt;'Настройки'!$B$3,ISBLANK(CE477),CE477=0),"",CE477)</x:f>
      </x:c>
      <x:c r="DP477" s="50" t="str">
        <x:f>IF(OR(24&gt;'Настройки'!$B$3,ISBLANK(CF477),CF477=0),"",CF477)</x:f>
      </x:c>
      <x:c r="DQ477" s="50" t="str">
        <x:f>IF(OR(25&gt;'Настройки'!$B$3,ISBLANK(CG477),CG477=0),"",CG477)</x:f>
      </x:c>
      <x:c r="DR477" s="50" t="str">
        <x:f>IF(OR(26&gt;'Настройки'!$B$3,ISBLANK(CH477),CH477=0),"",CH477)</x:f>
      </x:c>
      <x:c r="DS477" s="50" t="str">
        <x:f>IF(OR(27&gt;'Настройки'!$B$3,ISBLANK(CI477),CI477=0),"",CI477)</x:f>
      </x:c>
      <x:c r="DT477" s="50" t="str">
        <x:f>IF(OR(28&gt;'Настройки'!$B$3,ISBLANK(CJ477),CJ477=0),"",CJ477)</x:f>
      </x:c>
      <x:c r="DU477" s="50" t="str">
        <x:f>IF(OR(29&gt;'Настройки'!$B$3,ISBLANK(CK477),CK477=0),"",CK477)</x:f>
      </x:c>
      <x:c r="DV477" s="50" t="str">
        <x:f>IF(OR(30&gt;'Настройки'!$B$3,ISBLANK(CL477),CL477=0),"",CL477)</x:f>
      </x:c>
      <x:c r="DW477" s="50" t="str">
        <x:f>IF(OR(31&gt;'Настройки'!$B$3,ISBLANK(CM477),CM477=0),"",CM477)</x:f>
      </x:c>
      <x:c r="DX477" s="50" t="str">
        <x:f>IF(OR(32&gt;'Настройки'!$B$3,ISBLANK(CN477),CN477=0),"",CN477)</x:f>
      </x:c>
      <x:c r="DY477" s="50" t="str">
        <x:f>IF(OR(33&gt;'Настройки'!$B$3,ISBLANK(CO477),CO477=0),"",CO477)</x:f>
      </x:c>
      <x:c r="DZ477" s="50" t="str">
        <x:f>IF(OR(34&gt;'Настройки'!$B$3,ISBLANK(CP477),CP477=0),"",CP477)</x:f>
      </x:c>
      <x:c r="EA477" s="50" t="str">
        <x:f>IF(OR(35&gt;'Настройки'!$B$3,ISBLANK(CQ477),CQ477=0),"",CQ477)</x:f>
      </x:c>
      <x:c r="EB477" s="50" t="str">
        <x:f>IF(OR(36&gt;'Настройки'!$B$3,ISBLANK(CR477),CR477=0),"",CR477)</x:f>
      </x:c>
      <x:c r="EC477" s="50" t="str">
        <x:f>IF(A477="","",IF(OR(BB477="AZ",BB477="BZ"),10000+ROW(),IF(AZ477&gt;'Настройки'!$B$11,20000+ROW(),IF(BF477&lt;&gt;"Обычный",30000+ROW(),IF(AX477&lt;=0,40000+ROW(),"")))))</x:f>
      </x:c>
      <x:c r="ED477" s="50" t="str">
        <x:f>IF(EC477="","",COUNTIFS($EC$2:$EC$1001,"&gt;0",$EC$2:$EC$1001,"&lt;"&amp;EC477)+1)</x:f>
      </x:c>
    </x:row>
    <x:row r="478">
      <x:c r="A478" s="115"/>
      <x:c r="B478" s="115"/>
      <x:c r="C478" s="115"/>
      <x:c r="D478" s="118"/>
      <x:c r="E478" s="118"/>
      <x:c r="F478" s="118"/>
      <x:c r="G478" s="118"/>
      <x:c r="H478" s="118"/>
      <x:c r="I478" s="118"/>
      <x:c r="J478" s="118"/>
      <x:c r="K478" s="118"/>
      <x:c r="L478" s="118"/>
      <x:c r="M478" s="118"/>
      <x:c r="N478" s="118"/>
      <x:c r="O478" s="118"/>
      <x:c r="P478" s="118"/>
      <x:c r="Q478" s="118"/>
      <x:c r="R478" s="118"/>
      <x:c r="S478" s="118"/>
      <x:c r="T478" s="118"/>
      <x:c r="U478" s="118"/>
      <x:c r="V478" s="118"/>
      <x:c r="W478" s="118"/>
      <x:c r="X478" s="118"/>
      <x:c r="Y478" s="118"/>
      <x:c r="Z478" s="118"/>
      <x:c r="AA478" s="118"/>
      <x:c r="AB478" s="118"/>
      <x:c r="AC478" s="118"/>
      <x:c r="AD478" s="118"/>
      <x:c r="AE478" s="118"/>
      <x:c r="AF478" s="118"/>
      <x:c r="AG478" s="118"/>
      <x:c r="AH478" s="118"/>
      <x:c r="AI478" s="118"/>
      <x:c r="AJ478" s="118"/>
      <x:c r="AK478" s="118"/>
      <x:c r="AL478" s="118"/>
      <x:c r="AM478" s="118"/>
      <x:c r="AN478" s="118"/>
      <x:c r="AO478" s="118"/>
      <x:c r="AP478" s="115"/>
      <x:c r="AQ478" s="49" t="str">
        <x:f>IF(A478="","",COUNT(BI478:INDEX(BI478:CR478,1,'Настройки'!$B$3)))</x:f>
      </x:c>
      <x:c r="AR478" s="49" t="str">
        <x:f>IF(A478="","",SUM(BI478:INDEX(BI478:CR478,1,'Настройки'!$B$3)))</x:f>
      </x:c>
      <x:c r="AS478" s="58" t="str">
        <x:f>IF(A478="","",IF('Настройки'!$B$4="Стоимость потребления",AR478*D478,IF('Настройки'!$B$4="Количество",AR478,E478)))</x:f>
      </x:c>
      <x:c r="AT478" s="61" t="str">
        <x:f>IF(OR(A478="",AS478&lt;0,SUM($AS$2:$AS$1001)&lt;=0),"",AS478/SUM($AS$2:$AS$1001))</x:f>
      </x:c>
      <x:c r="AU478" s="61" t="str">
        <x:f>IF(OR(A478="",AS478&lt;0,SUM($AS$2:$AS$1001)&lt;=0),"",SUMIFS($AS$2:$AS$1001,$AS$2:$AS$1001,"&gt;"&amp;AS478)/SUM($AS$2:$AS$1001))</x:f>
      </x:c>
      <x:c r="AV478" s="61" t="str">
        <x:f>IF(OR(A478="",AS478&lt;0,SUM($AS$2:$AS$1001)&lt;=0),"",SUMIFS($AS$2:$AS$1001,$AS$2:$AS$1001,"&gt;="&amp;AS478)/SUM($AS$2:$AS$1001))</x:f>
      </x:c>
      <x:c r="AW478" s="49" t="str">
        <x:f>IF(A478="","",IF(SUM($AS$2:$AS$1001)&lt;=0,"Не определён",IF(AS478&lt;0,"Исключение",IF(AU478&lt;'Настройки'!$B$5,"A",IF(AU478&lt;'Настройки'!$B$6,"B","C")))))</x:f>
      </x:c>
      <x:c r="AX478" s="58" t="str">
        <x:f>IF(A478="","",IF(AQ478=0,"",AVERAGE(BI478:INDEX(BI478:CR478,1,'Настройки'!$B$3))))</x:f>
      </x:c>
      <x:c r="AY478" s="58" t="str">
        <x:f>IF(OR(A478="",AQ478=0),"",STDEVP(BI478:INDEX(BI478:CR478,1,'Настройки'!$B$3)))</x:f>
      </x:c>
      <x:c r="AZ478" s="61" t="str">
        <x:f>IF(OR(A478="",AQ478&lt;'Настройки'!$B$12,AX478&lt;=0,AND('Настройки'!$B$10="Блокировать",COUNTIF(F478:INDEX(F478:AO478,1,'Настройки'!$B$3),"&lt;0")&gt;0)),"",AY478/ABS(AX478))</x:f>
      </x:c>
      <x:c r="BA478" s="49" t="str">
        <x:f>IF(A478="","",IF(AND('Настройки'!$B$10="Блокировать",COUNTIF(F478:INDEX(F478:AO478,1,'Настройки'!$B$3),"&lt;0")&gt;0),"Не определён",IF(AQ478&lt;'Настройки'!$B$12,"Не определён",IF(AX478=0,"Нет спроса",IF(AX478&lt;0,"Не определён",IF(AZ478&lt;='Настройки'!$B$7,"X",IF(AZ478&lt;='Настройки'!$B$8,"Y","Z")))))))</x:f>
      </x:c>
      <x:c r="BB478" s="49" t="str">
        <x:f>IF(OR(A478="",LEN(AW478)&lt;&gt;1,LEN(BA478)&lt;&gt;1),"",AW478&amp;BA478)</x:f>
      </x:c>
      <x:c r="BC478" s="61" t="str">
        <x:f>IF(OR(A478="",AQ478=0),"",(COUNT(BI478:INDEX(BI478:CR478,1,'Настройки'!$B$3))-COUNT(CS478:INDEX(CS478:EB478,1,'Настройки'!$B$3)))/AQ478)</x:f>
      </x:c>
      <x:c r="BD478" s="64" t="str">
        <x:f>IF(OR(A478="",COUNT(CS478:INDEX(CS478:EB478,1,'Настройки'!$B$3))=0),"",AQ478/COUNT(CS478:INDEX(CS478:EB478,1,'Настройки'!$B$3)))</x:f>
      </x:c>
      <x:c r="BE478" s="64" t="str">
        <x:f>IF(OR(A478="",COUNT(CS478:INDEX(CS478:EB478,1,'Настройки'!$B$3))=0),"",IF(AVERAGE(CS478:INDEX(CS478:EB478,1,'Настройки'!$B$3))=0,"",(STDEVP(CS478:INDEX(CS478:EB478,1,'Настройки'!$B$3))/ABS(AVERAGE(CS478:INDEX(CS478:EB478,1,'Настройки'!$B$3))))^2))</x:f>
      </x:c>
      <x:c r="BF478" s="49" t="str">
        <x:f>IF(A478="","",IF(AQ478&lt;3,"Недостаточно",IF(AQ478&lt;6,"Предварительный","Обычный")))</x:f>
      </x:c>
      <x:c r="BG478" s="49" t="str">
        <x:f>IF(A478="","",IF(COUNTIF(F478:INDEX(F478:AO478,1,'Настройки'!$B$3),"&lt;0")&gt;0,IF('Настройки'!$B$10="Блокировать","Отрицательный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"),"")&amp;IF(AQ478&lt;3,"Недостаточно истории. ",IF(AQ478&lt;6,"Предварительная классификация. ",""))&amp;IF(AX478=0,"Нет спроса за горизонт. ","")&amp;IF(AZ478&gt;'Настройки'!$B$11,"Экстремальная вариативность. ",""))</x:f>
      </x:c>
      <x:c r="BH478" s="49" t="str">
        <x:f>IF(A478="","",IFERROR(VLOOKUP(BB478,'Настройки'!$D$3:$E$11,2,FALSE),"Сначала проверьте исходные данные и историю спроса.")&amp;" Уточните срок поставки, MOQ и критичность.")</x:f>
      </x:c>
      <x:c r="BI478" s="50" t="str">
        <x:f>IF(1&gt;'Настройки'!$B$3,"",IF(ISBLANK(F478),IF('Настройки'!$B$9="Нулевой спрос",0,""),IF(F478&lt;0,IF('Настройки'!$B$10="Исключить","",IF('Настройки'!$B$10="Абсолютные значения",ABS(F478),F478)),F478)))</x:f>
      </x:c>
      <x:c r="BJ478" s="50" t="str">
        <x:f>IF(2&gt;'Настройки'!$B$3,"",IF(ISBLANK(G478),IF('Настройки'!$B$9="Нулевой спрос",0,""),IF(G478&lt;0,IF('Настройки'!$B$10="Исключить","",IF('Настройки'!$B$10="Абсолютные значения",ABS(G478),G478)),G478)))</x:f>
      </x:c>
      <x:c r="BK478" s="50" t="str">
        <x:f>IF(3&gt;'Настройки'!$B$3,"",IF(ISBLANK(H478),IF('Настройки'!$B$9="Нулевой спрос",0,""),IF(H478&lt;0,IF('Настройки'!$B$10="Исключить","",IF('Настройки'!$B$10="Абсолютные значения",ABS(H478),H478)),H478)))</x:f>
      </x:c>
      <x:c r="BL478" s="50" t="str">
        <x:f>IF(4&gt;'Настройки'!$B$3,"",IF(ISBLANK(I478),IF('Настройки'!$B$9="Нулевой спрос",0,""),IF(I478&lt;0,IF('Настройки'!$B$10="Исключить","",IF('Настройки'!$B$10="Абсолютные значения",ABS(I478),I478)),I478)))</x:f>
      </x:c>
      <x:c r="BM478" s="50" t="str">
        <x:f>IF(5&gt;'Настройки'!$B$3,"",IF(ISBLANK(J478),IF('Настройки'!$B$9="Нулевой спрос",0,""),IF(J478&lt;0,IF('Настройки'!$B$10="Исключить","",IF('Настройки'!$B$10="Абсолютные значения",ABS(J478),J478)),J478)))</x:f>
      </x:c>
      <x:c r="BN478" s="50" t="str">
        <x:f>IF(6&gt;'Настройки'!$B$3,"",IF(ISBLANK(K478),IF('Настройки'!$B$9="Нулевой спрос",0,""),IF(K478&lt;0,IF('Настройки'!$B$10="Исключить","",IF('Настройки'!$B$10="Абсолютные значения",ABS(K478),K478)),K478)))</x:f>
      </x:c>
      <x:c r="BO478" s="50" t="str">
        <x:f>IF(7&gt;'Настройки'!$B$3,"",IF(ISBLANK(L478),IF('Настройки'!$B$9="Нулевой спрос",0,""),IF(L478&lt;0,IF('Настройки'!$B$10="Исключить","",IF('Настройки'!$B$10="Абсолютные значения",ABS(L478),L478)),L478)))</x:f>
      </x:c>
      <x:c r="BP478" s="50" t="str">
        <x:f>IF(8&gt;'Настройки'!$B$3,"",IF(ISBLANK(M478),IF('Настройки'!$B$9="Нулевой спрос",0,""),IF(M478&lt;0,IF('Настройки'!$B$10="Исключить","",IF('Настройки'!$B$10="Абсолютные значения",ABS(M478),M478)),M478)))</x:f>
      </x:c>
      <x:c r="BQ478" s="50" t="str">
        <x:f>IF(9&gt;'Настройки'!$B$3,"",IF(ISBLANK(N478),IF('Настройки'!$B$9="Нулевой спрос",0,""),IF(N478&lt;0,IF('Настройки'!$B$10="Исключить","",IF('Настройки'!$B$10="Абсолютные значения",ABS(N478),N478)),N478)))</x:f>
      </x:c>
      <x:c r="BR478" s="50" t="str">
        <x:f>IF(10&gt;'Настройки'!$B$3,"",IF(ISBLANK(O478),IF('Настройки'!$B$9="Нулевой спрос",0,""),IF(O478&lt;0,IF('Настройки'!$B$10="Исключить","",IF('Настройки'!$B$10="Абсолютные значения",ABS(O478),O478)),O478)))</x:f>
      </x:c>
      <x:c r="BS478" s="50" t="str">
        <x:f>IF(11&gt;'Настройки'!$B$3,"",IF(ISBLANK(P478),IF('Настройки'!$B$9="Нулевой спрос",0,""),IF(P478&lt;0,IF('Настройки'!$B$10="Исключить","",IF('Настройки'!$B$10="Абсолютные значения",ABS(P478),P478)),P478)))</x:f>
      </x:c>
      <x:c r="BT478" s="50" t="str">
        <x:f>IF(12&gt;'Настройки'!$B$3,"",IF(ISBLANK(Q478),IF('Настройки'!$B$9="Нулевой спрос",0,""),IF(Q478&lt;0,IF('Настройки'!$B$10="Исключить","",IF('Настройки'!$B$10="Абсолютные значения",ABS(Q478),Q478)),Q478)))</x:f>
      </x:c>
      <x:c r="BU478" s="50" t="str">
        <x:f>IF(13&gt;'Настройки'!$B$3,"",IF(ISBLANK(R478),IF('Настройки'!$B$9="Нулевой спрос",0,""),IF(R478&lt;0,IF('Настройки'!$B$10="Исключить","",IF('Настройки'!$B$10="Абсолютные значения",ABS(R478),R478)),R478)))</x:f>
      </x:c>
      <x:c r="BV478" s="50" t="str">
        <x:f>IF(14&gt;'Настройки'!$B$3,"",IF(ISBLANK(S478),IF('Настройки'!$B$9="Нулевой спрос",0,""),IF(S478&lt;0,IF('Настройки'!$B$10="Исключить","",IF('Настройки'!$B$10="Абсолютные значения",ABS(S478),S478)),S478)))</x:f>
      </x:c>
      <x:c r="BW478" s="50" t="str">
        <x:f>IF(15&gt;'Настройки'!$B$3,"",IF(ISBLANK(T478),IF('Настройки'!$B$9="Нулевой спрос",0,""),IF(T478&lt;0,IF('Настройки'!$B$10="Исключить","",IF('Настройки'!$B$10="Абсолютные значения",ABS(T478),T478)),T478)))</x:f>
      </x:c>
      <x:c r="BX478" s="50" t="str">
        <x:f>IF(16&gt;'Настройки'!$B$3,"",IF(ISBLANK(U478),IF('Настройки'!$B$9="Нулевой спрос",0,""),IF(U478&lt;0,IF('Настройки'!$B$10="Исключить","",IF('Настройки'!$B$10="Абсолютные значения",ABS(U478),U478)),U478)))</x:f>
      </x:c>
      <x:c r="BY478" s="50" t="str">
        <x:f>IF(17&gt;'Настройки'!$B$3,"",IF(ISBLANK(V478),IF('Настройки'!$B$9="Нулевой спрос",0,""),IF(V478&lt;0,IF('Настройки'!$B$10="Исключить","",IF('Настройки'!$B$10="Абсолютные значения",ABS(V478),V478)),V478)))</x:f>
      </x:c>
      <x:c r="BZ478" s="50" t="str">
        <x:f>IF(18&gt;'Настройки'!$B$3,"",IF(ISBLANK(W478),IF('Настройки'!$B$9="Нулевой спрос",0,""),IF(W478&lt;0,IF('Настройки'!$B$10="Исключить","",IF('Настройки'!$B$10="Абсолютные значения",ABS(W478),W478)),W478)))</x:f>
      </x:c>
      <x:c r="CA478" s="50" t="str">
        <x:f>IF(19&gt;'Настройки'!$B$3,"",IF(ISBLANK(X478),IF('Настройки'!$B$9="Нулевой спрос",0,""),IF(X478&lt;0,IF('Настройки'!$B$10="Исключить","",IF('Настройки'!$B$10="Абсолютные значения",ABS(X478),X478)),X478)))</x:f>
      </x:c>
      <x:c r="CB478" s="50" t="str">
        <x:f>IF(20&gt;'Настройки'!$B$3,"",IF(ISBLANK(Y478),IF('Настройки'!$B$9="Нулевой спрос",0,""),IF(Y478&lt;0,IF('Настройки'!$B$10="Исключить","",IF('Настройки'!$B$10="Абсолютные значения",ABS(Y478),Y478)),Y478)))</x:f>
      </x:c>
      <x:c r="CC478" s="50" t="str">
        <x:f>IF(21&gt;'Настройки'!$B$3,"",IF(ISBLANK(Z478),IF('Настройки'!$B$9="Нулевой спрос",0,""),IF(Z478&lt;0,IF('Настройки'!$B$10="Исключить","",IF('Настройки'!$B$10="Абсолютные значения",ABS(Z478),Z478)),Z478)))</x:f>
      </x:c>
      <x:c r="CD478" s="50" t="str">
        <x:f>IF(22&gt;'Настройки'!$B$3,"",IF(ISBLANK(AA478),IF('Настройки'!$B$9="Нулевой спрос",0,""),IF(AA478&lt;0,IF('Настройки'!$B$10="Исключить","",IF('Настройки'!$B$10="Абсолютные значения",ABS(AA478),AA478)),AA478)))</x:f>
      </x:c>
      <x:c r="CE478" s="50" t="str">
        <x:f>IF(23&gt;'Настройки'!$B$3,"",IF(ISBLANK(AB478),IF('Настройки'!$B$9="Нулевой спрос",0,""),IF(AB478&lt;0,IF('Настройки'!$B$10="Исключить","",IF('Настройки'!$B$10="Абсолютные значения",ABS(AB478),AB478)),AB478)))</x:f>
      </x:c>
      <x:c r="CF478" s="50" t="str">
        <x:f>IF(24&gt;'Настройки'!$B$3,"",IF(ISBLANK(AC478),IF('Настройки'!$B$9="Нулевой спрос",0,""),IF(AC478&lt;0,IF('Настройки'!$B$10="Исключить","",IF('Настройки'!$B$10="Абсолютные значения",ABS(AC478),AC478)),AC478)))</x:f>
      </x:c>
      <x:c r="CG478" s="50" t="str">
        <x:f>IF(25&gt;'Настройки'!$B$3,"",IF(ISBLANK(AD478),IF('Настройки'!$B$9="Нулевой спрос",0,""),IF(AD478&lt;0,IF('Настройки'!$B$10="Исключить","",IF('Настройки'!$B$10="Абсолютные значения",ABS(AD478),AD478)),AD478)))</x:f>
      </x:c>
      <x:c r="CH478" s="50" t="str">
        <x:f>IF(26&gt;'Настройки'!$B$3,"",IF(ISBLANK(AE478),IF('Настройки'!$B$9="Нулевой спрос",0,""),IF(AE478&lt;0,IF('Настройки'!$B$10="Исключить","",IF('Настройки'!$B$10="Абсолютные значения",ABS(AE478),AE478)),AE478)))</x:f>
      </x:c>
      <x:c r="CI478" s="50" t="str">
        <x:f>IF(27&gt;'Настройки'!$B$3,"",IF(ISBLANK(AF478),IF('Настройки'!$B$9="Нулевой спрос",0,""),IF(AF478&lt;0,IF('Настройки'!$B$10="Исключить","",IF('Настройки'!$B$10="Абсолютные значения",ABS(AF478),AF478)),AF478)))</x:f>
      </x:c>
      <x:c r="CJ478" s="50" t="str">
        <x:f>IF(28&gt;'Настройки'!$B$3,"",IF(ISBLANK(AG478),IF('Настройки'!$B$9="Нулевой спрос",0,""),IF(AG478&lt;0,IF('Настройки'!$B$10="Исключить","",IF('Настройки'!$B$10="Абсолютные значения",ABS(AG478),AG478)),AG478)))</x:f>
      </x:c>
      <x:c r="CK478" s="50" t="str">
        <x:f>IF(29&gt;'Настройки'!$B$3,"",IF(ISBLANK(AH478),IF('Настройки'!$B$9="Нулевой спрос",0,""),IF(AH478&lt;0,IF('Настройки'!$B$10="Исключить","",IF('Настройки'!$B$10="Абсолютные значения",ABS(AH478),AH478)),AH478)))</x:f>
      </x:c>
      <x:c r="CL478" s="50" t="str">
        <x:f>IF(30&gt;'Настройки'!$B$3,"",IF(ISBLANK(AI478),IF('Настройки'!$B$9="Нулевой спрос",0,""),IF(AI478&lt;0,IF('Настройки'!$B$10="Исключить","",IF('Настройки'!$B$10="Абсолютные значения",ABS(AI478),AI478)),AI478)))</x:f>
      </x:c>
      <x:c r="CM478" s="50" t="str">
        <x:f>IF(31&gt;'Настройки'!$B$3,"",IF(ISBLANK(AJ478),IF('Настройки'!$B$9="Нулевой спрос",0,""),IF(AJ478&lt;0,IF('Настройки'!$B$10="Исключить","",IF('Настройки'!$B$10="Абсолютные значения",ABS(AJ478),AJ478)),AJ478)))</x:f>
      </x:c>
      <x:c r="CN478" s="50" t="str">
        <x:f>IF(32&gt;'Настройки'!$B$3,"",IF(ISBLANK(AK478),IF('Настройки'!$B$9="Нулевой спрос",0,""),IF(AK478&lt;0,IF('Настройки'!$B$10="Исключить","",IF('Настройки'!$B$10="Абсолютные значения",ABS(AK478),AK478)),AK478)))</x:f>
      </x:c>
      <x:c r="CO478" s="50" t="str">
        <x:f>IF(33&gt;'Настройки'!$B$3,"",IF(ISBLANK(AL478),IF('Настройки'!$B$9="Нулевой спрос",0,""),IF(AL478&lt;0,IF('Настройки'!$B$10="Исключить","",IF('Настройки'!$B$10="Абсолютные значения",ABS(AL478),AL478)),AL478)))</x:f>
      </x:c>
      <x:c r="CP478" s="50" t="str">
        <x:f>IF(34&gt;'Настройки'!$B$3,"",IF(ISBLANK(AM478),IF('Настройки'!$B$9="Нулевой спрос",0,""),IF(AM478&lt;0,IF('Настройки'!$B$10="Исключить","",IF('Настройки'!$B$10="Абсолютные значения",ABS(AM478),AM478)),AM478)))</x:f>
      </x:c>
      <x:c r="CQ478" s="50" t="str">
        <x:f>IF(35&gt;'Настройки'!$B$3,"",IF(ISBLANK(AN478),IF('Настройки'!$B$9="Нулевой спрос",0,""),IF(AN478&lt;0,IF('Настройки'!$B$10="Исключить","",IF('Настройки'!$B$10="Абсолютные значения",ABS(AN478),AN478)),AN478)))</x:f>
      </x:c>
      <x:c r="CR478" s="50" t="str">
        <x:f>IF(36&gt;'Настройки'!$B$3,"",IF(ISBLANK(AO478),IF('Настройки'!$B$9="Нулевой спрос",0,""),IF(AO478&lt;0,IF('Настройки'!$B$10="Исключить","",IF('Настройки'!$B$10="Абсолютные значения",ABS(AO478),AO478)),AO478)))</x:f>
      </x:c>
      <x:c r="CS478" s="50" t="str">
        <x:f>IF(OR(1&gt;'Настройки'!$B$3,ISBLANK(BI478),BI478=0),"",BI478)</x:f>
      </x:c>
      <x:c r="CT478" s="50" t="str">
        <x:f>IF(OR(2&gt;'Настройки'!$B$3,ISBLANK(BJ478),BJ478=0),"",BJ478)</x:f>
      </x:c>
      <x:c r="CU478" s="50" t="str">
        <x:f>IF(OR(3&gt;'Настройки'!$B$3,ISBLANK(BK478),BK478=0),"",BK478)</x:f>
      </x:c>
      <x:c r="CV478" s="50" t="str">
        <x:f>IF(OR(4&gt;'Настройки'!$B$3,ISBLANK(BL478),BL478=0),"",BL478)</x:f>
      </x:c>
      <x:c r="CW478" s="50" t="str">
        <x:f>IF(OR(5&gt;'Настройки'!$B$3,ISBLANK(BM478),BM478=0),"",BM478)</x:f>
      </x:c>
      <x:c r="CX478" s="50" t="str">
        <x:f>IF(OR(6&gt;'Настройки'!$B$3,ISBLANK(BN478),BN478=0),"",BN478)</x:f>
      </x:c>
      <x:c r="CY478" s="50" t="str">
        <x:f>IF(OR(7&gt;'Настройки'!$B$3,ISBLANK(BO478),BO478=0),"",BO478)</x:f>
      </x:c>
      <x:c r="CZ478" s="50" t="str">
        <x:f>IF(OR(8&gt;'Настройки'!$B$3,ISBLANK(BP478),BP478=0),"",BP478)</x:f>
      </x:c>
      <x:c r="DA478" s="50" t="str">
        <x:f>IF(OR(9&gt;'Настройки'!$B$3,ISBLANK(BQ478),BQ478=0),"",BQ478)</x:f>
      </x:c>
      <x:c r="DB478" s="50" t="str">
        <x:f>IF(OR(10&gt;'Настройки'!$B$3,ISBLANK(BR478),BR478=0),"",BR478)</x:f>
      </x:c>
      <x:c r="DC478" s="50" t="str">
        <x:f>IF(OR(11&gt;'Настройки'!$B$3,ISBLANK(BS478),BS478=0),"",BS478)</x:f>
      </x:c>
      <x:c r="DD478" s="50" t="str">
        <x:f>IF(OR(12&gt;'Настройки'!$B$3,ISBLANK(BT478),BT478=0),"",BT478)</x:f>
      </x:c>
      <x:c r="DE478" s="50" t="str">
        <x:f>IF(OR(13&gt;'Настройки'!$B$3,ISBLANK(BU478),BU478=0),"",BU478)</x:f>
      </x:c>
      <x:c r="DF478" s="50" t="str">
        <x:f>IF(OR(14&gt;'Настройки'!$B$3,ISBLANK(BV478),BV478=0),"",BV478)</x:f>
      </x:c>
      <x:c r="DG478" s="50" t="str">
        <x:f>IF(OR(15&gt;'Настройки'!$B$3,ISBLANK(BW478),BW478=0),"",BW478)</x:f>
      </x:c>
      <x:c r="DH478" s="50" t="str">
        <x:f>IF(OR(16&gt;'Настройки'!$B$3,ISBLANK(BX478),BX478=0),"",BX478)</x:f>
      </x:c>
      <x:c r="DI478" s="50" t="str">
        <x:f>IF(OR(17&gt;'Настройки'!$B$3,ISBLANK(BY478),BY478=0),"",BY478)</x:f>
      </x:c>
      <x:c r="DJ478" s="50" t="str">
        <x:f>IF(OR(18&gt;'Настройки'!$B$3,ISBLANK(BZ478),BZ478=0),"",BZ478)</x:f>
      </x:c>
      <x:c r="DK478" s="50" t="str">
        <x:f>IF(OR(19&gt;'Настройки'!$B$3,ISBLANK(CA478),CA478=0),"",CA478)</x:f>
      </x:c>
      <x:c r="DL478" s="50" t="str">
        <x:f>IF(OR(20&gt;'Настройки'!$B$3,ISBLANK(CB478),CB478=0),"",CB478)</x:f>
      </x:c>
      <x:c r="DM478" s="50" t="str">
        <x:f>IF(OR(21&gt;'Настройки'!$B$3,ISBLANK(CC478),CC478=0),"",CC478)</x:f>
      </x:c>
      <x:c r="DN478" s="50" t="str">
        <x:f>IF(OR(22&gt;'Настройки'!$B$3,ISBLANK(CD478),CD478=0),"",CD478)</x:f>
      </x:c>
      <x:c r="DO478" s="50" t="str">
        <x:f>IF(OR(23&gt;'Настройки'!$B$3,ISBLANK(CE478),CE478=0),"",CE478)</x:f>
      </x:c>
      <x:c r="DP478" s="50" t="str">
        <x:f>IF(OR(24&gt;'Настройки'!$B$3,ISBLANK(CF478),CF478=0),"",CF478)</x:f>
      </x:c>
      <x:c r="DQ478" s="50" t="str">
        <x:f>IF(OR(25&gt;'Настройки'!$B$3,ISBLANK(CG478),CG478=0),"",CG478)</x:f>
      </x:c>
      <x:c r="DR478" s="50" t="str">
        <x:f>IF(OR(26&gt;'Настройки'!$B$3,ISBLANK(CH478),CH478=0),"",CH478)</x:f>
      </x:c>
      <x:c r="DS478" s="50" t="str">
        <x:f>IF(OR(27&gt;'Настройки'!$B$3,ISBLANK(CI478),CI478=0),"",CI478)</x:f>
      </x:c>
      <x:c r="DT478" s="50" t="str">
        <x:f>IF(OR(28&gt;'Настройки'!$B$3,ISBLANK(CJ478),CJ478=0),"",CJ478)</x:f>
      </x:c>
      <x:c r="DU478" s="50" t="str">
        <x:f>IF(OR(29&gt;'Настройки'!$B$3,ISBLANK(CK478),CK478=0),"",CK478)</x:f>
      </x:c>
      <x:c r="DV478" s="50" t="str">
        <x:f>IF(OR(30&gt;'Настройки'!$B$3,ISBLANK(CL478),CL478=0),"",CL478)</x:f>
      </x:c>
      <x:c r="DW478" s="50" t="str">
        <x:f>IF(OR(31&gt;'Настройки'!$B$3,ISBLANK(CM478),CM478=0),"",CM478)</x:f>
      </x:c>
      <x:c r="DX478" s="50" t="str">
        <x:f>IF(OR(32&gt;'Настройки'!$B$3,ISBLANK(CN478),CN478=0),"",CN478)</x:f>
      </x:c>
      <x:c r="DY478" s="50" t="str">
        <x:f>IF(OR(33&gt;'Настройки'!$B$3,ISBLANK(CO478),CO478=0),"",CO478)</x:f>
      </x:c>
      <x:c r="DZ478" s="50" t="str">
        <x:f>IF(OR(34&gt;'Настройки'!$B$3,ISBLANK(CP478),CP478=0),"",CP478)</x:f>
      </x:c>
      <x:c r="EA478" s="50" t="str">
        <x:f>IF(OR(35&gt;'Настройки'!$B$3,ISBLANK(CQ478),CQ478=0),"",CQ478)</x:f>
      </x:c>
      <x:c r="EB478" s="50" t="str">
        <x:f>IF(OR(36&gt;'Настройки'!$B$3,ISBLANK(CR478),CR478=0),"",CR478)</x:f>
      </x:c>
      <x:c r="EC478" s="50" t="str">
        <x:f>IF(A478="","",IF(OR(BB478="AZ",BB478="BZ"),10000+ROW(),IF(AZ478&gt;'Настройки'!$B$11,20000+ROW(),IF(BF478&lt;&gt;"Обычный",30000+ROW(),IF(AX478&lt;=0,40000+ROW(),"")))))</x:f>
      </x:c>
      <x:c r="ED478" s="50" t="str">
        <x:f>IF(EC478="","",COUNTIFS($EC$2:$EC$1001,"&gt;0",$EC$2:$EC$1001,"&lt;"&amp;EC478)+1)</x:f>
      </x:c>
    </x:row>
    <x:row r="479">
      <x:c r="A479" s="115"/>
      <x:c r="B479" s="115"/>
      <x:c r="C479" s="115"/>
      <x:c r="D479" s="118"/>
      <x:c r="E479" s="118"/>
      <x:c r="F479" s="118"/>
      <x:c r="G479" s="118"/>
      <x:c r="H479" s="118"/>
      <x:c r="I479" s="118"/>
      <x:c r="J479" s="118"/>
      <x:c r="K479" s="118"/>
      <x:c r="L479" s="118"/>
      <x:c r="M479" s="118"/>
      <x:c r="N479" s="118"/>
      <x:c r="O479" s="118"/>
      <x:c r="P479" s="118"/>
      <x:c r="Q479" s="118"/>
      <x:c r="R479" s="118"/>
      <x:c r="S479" s="118"/>
      <x:c r="T479" s="118"/>
      <x:c r="U479" s="118"/>
      <x:c r="V479" s="118"/>
      <x:c r="W479" s="118"/>
      <x:c r="X479" s="118"/>
      <x:c r="Y479" s="118"/>
      <x:c r="Z479" s="118"/>
      <x:c r="AA479" s="118"/>
      <x:c r="AB479" s="118"/>
      <x:c r="AC479" s="118"/>
      <x:c r="AD479" s="118"/>
      <x:c r="AE479" s="118"/>
      <x:c r="AF479" s="118"/>
      <x:c r="AG479" s="118"/>
      <x:c r="AH479" s="118"/>
      <x:c r="AI479" s="118"/>
      <x:c r="AJ479" s="118"/>
      <x:c r="AK479" s="118"/>
      <x:c r="AL479" s="118"/>
      <x:c r="AM479" s="118"/>
      <x:c r="AN479" s="118"/>
      <x:c r="AO479" s="118"/>
      <x:c r="AP479" s="115"/>
      <x:c r="AQ479" s="49" t="str">
        <x:f>IF(A479="","",COUNT(BI479:INDEX(BI479:CR479,1,'Настройки'!$B$3)))</x:f>
      </x:c>
      <x:c r="AR479" s="49" t="str">
        <x:f>IF(A479="","",SUM(BI479:INDEX(BI479:CR479,1,'Настройки'!$B$3)))</x:f>
      </x:c>
      <x:c r="AS479" s="58" t="str">
        <x:f>IF(A479="","",IF('Настройки'!$B$4="Стоимость потребления",AR479*D479,IF('Настройки'!$B$4="Количество",AR479,E479)))</x:f>
      </x:c>
      <x:c r="AT479" s="61" t="str">
        <x:f>IF(OR(A479="",AS479&lt;0,SUM($AS$2:$AS$1001)&lt;=0),"",AS479/SUM($AS$2:$AS$1001))</x:f>
      </x:c>
      <x:c r="AU479" s="61" t="str">
        <x:f>IF(OR(A479="",AS479&lt;0,SUM($AS$2:$AS$1001)&lt;=0),"",SUMIFS($AS$2:$AS$1001,$AS$2:$AS$1001,"&gt;"&amp;AS479)/SUM($AS$2:$AS$1001))</x:f>
      </x:c>
      <x:c r="AV479" s="61" t="str">
        <x:f>IF(OR(A479="",AS479&lt;0,SUM($AS$2:$AS$1001)&lt;=0),"",SUMIFS($AS$2:$AS$1001,$AS$2:$AS$1001,"&gt;="&amp;AS479)/SUM($AS$2:$AS$1001))</x:f>
      </x:c>
      <x:c r="AW479" s="49" t="str">
        <x:f>IF(A479="","",IF(SUM($AS$2:$AS$1001)&lt;=0,"Не определён",IF(AS479&lt;0,"Исключение",IF(AU479&lt;'Настройки'!$B$5,"A",IF(AU479&lt;'Настройки'!$B$6,"B","C")))))</x:f>
      </x:c>
      <x:c r="AX479" s="58" t="str">
        <x:f>IF(A479="","",IF(AQ479=0,"",AVERAGE(BI479:INDEX(BI479:CR479,1,'Настройки'!$B$3))))</x:f>
      </x:c>
      <x:c r="AY479" s="58" t="str">
        <x:f>IF(OR(A479="",AQ479=0),"",STDEVP(BI479:INDEX(BI479:CR479,1,'Настройки'!$B$3)))</x:f>
      </x:c>
      <x:c r="AZ479" s="61" t="str">
        <x:f>IF(OR(A479="",AQ479&lt;'Настройки'!$B$12,AX479&lt;=0,AND('Настройки'!$B$10="Блокировать",COUNTIF(F479:INDEX(F479:AO479,1,'Настройки'!$B$3),"&lt;0")&gt;0)),"",AY479/ABS(AX479))</x:f>
      </x:c>
      <x:c r="BA479" s="49" t="str">
        <x:f>IF(A479="","",IF(AND('Настройки'!$B$10="Блокировать",COUNTIF(F479:INDEX(F479:AO479,1,'Настройки'!$B$3),"&lt;0")&gt;0),"Не определён",IF(AQ479&lt;'Настройки'!$B$12,"Не определён",IF(AX479=0,"Нет спроса",IF(AX479&lt;0,"Не определён",IF(AZ479&lt;='Настройки'!$B$7,"X",IF(AZ479&lt;='Настройки'!$B$8,"Y","Z")))))))</x:f>
      </x:c>
      <x:c r="BB479" s="49" t="str">
        <x:f>IF(OR(A479="",LEN(AW479)&lt;&gt;1,LEN(BA479)&lt;&gt;1),"",AW479&amp;BA479)</x:f>
      </x:c>
      <x:c r="BC479" s="61" t="str">
        <x:f>IF(OR(A479="",AQ479=0),"",(COUNT(BI479:INDEX(BI479:CR479,1,'Настройки'!$B$3))-COUNT(CS479:INDEX(CS479:EB479,1,'Настройки'!$B$3)))/AQ479)</x:f>
      </x:c>
      <x:c r="BD479" s="64" t="str">
        <x:f>IF(OR(A479="",COUNT(CS479:INDEX(CS479:EB479,1,'Настройки'!$B$3))=0),"",AQ479/COUNT(CS479:INDEX(CS479:EB479,1,'Настройки'!$B$3)))</x:f>
      </x:c>
      <x:c r="BE479" s="64" t="str">
        <x:f>IF(OR(A479="",COUNT(CS479:INDEX(CS479:EB479,1,'Настройки'!$B$3))=0),"",IF(AVERAGE(CS479:INDEX(CS479:EB479,1,'Настройки'!$B$3))=0,"",(STDEVP(CS479:INDEX(CS479:EB479,1,'Настройки'!$B$3))/ABS(AVERAGE(CS479:INDEX(CS479:EB479,1,'Настройки'!$B$3))))^2))</x:f>
      </x:c>
      <x:c r="BF479" s="49" t="str">
        <x:f>IF(A479="","",IF(AQ479&lt;3,"Недостаточно",IF(AQ479&lt;6,"Предварительный","Обычный")))</x:f>
      </x:c>
      <x:c r="BG479" s="49" t="str">
        <x:f>IF(A479="","",IF(COUNTIF(F479:INDEX(F479:AO479,1,'Настройки'!$B$3),"&lt;0")&gt;0,IF('Настройки'!$B$10="Блокировать","Отрицательный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"),"")&amp;IF(AQ479&lt;3,"Недостаточно истории. ",IF(AQ479&lt;6,"Предварительная классификация. ",""))&amp;IF(AX479=0,"Нет спроса за горизонт. ","")&amp;IF(AZ479&gt;'Настройки'!$B$11,"Экстремальная вариативность. ",""))</x:f>
      </x:c>
      <x:c r="BH479" s="49" t="str">
        <x:f>IF(A479="","",IFERROR(VLOOKUP(BB479,'Настройки'!$D$3:$E$11,2,FALSE),"Сначала проверьте исходные данные и историю спроса.")&amp;" Уточните срок поставки, MOQ и критичность.")</x:f>
      </x:c>
      <x:c r="BI479" s="50" t="str">
        <x:f>IF(1&gt;'Настройки'!$B$3,"",IF(ISBLANK(F479),IF('Настройки'!$B$9="Нулевой спрос",0,""),IF(F479&lt;0,IF('Настройки'!$B$10="Исключить","",IF('Настройки'!$B$10="Абсолютные значения",ABS(F479),F479)),F479)))</x:f>
      </x:c>
      <x:c r="BJ479" s="50" t="str">
        <x:f>IF(2&gt;'Настройки'!$B$3,"",IF(ISBLANK(G479),IF('Настройки'!$B$9="Нулевой спрос",0,""),IF(G479&lt;0,IF('Настройки'!$B$10="Исключить","",IF('Настройки'!$B$10="Абсолютные значения",ABS(G479),G479)),G479)))</x:f>
      </x:c>
      <x:c r="BK479" s="50" t="str">
        <x:f>IF(3&gt;'Настройки'!$B$3,"",IF(ISBLANK(H479),IF('Настройки'!$B$9="Нулевой спрос",0,""),IF(H479&lt;0,IF('Настройки'!$B$10="Исключить","",IF('Настройки'!$B$10="Абсолютные значения",ABS(H479),H479)),H479)))</x:f>
      </x:c>
      <x:c r="BL479" s="50" t="str">
        <x:f>IF(4&gt;'Настройки'!$B$3,"",IF(ISBLANK(I479),IF('Настройки'!$B$9="Нулевой спрос",0,""),IF(I479&lt;0,IF('Настройки'!$B$10="Исключить","",IF('Настройки'!$B$10="Абсолютные значения",ABS(I479),I479)),I479)))</x:f>
      </x:c>
      <x:c r="BM479" s="50" t="str">
        <x:f>IF(5&gt;'Настройки'!$B$3,"",IF(ISBLANK(J479),IF('Настройки'!$B$9="Нулевой спрос",0,""),IF(J479&lt;0,IF('Настройки'!$B$10="Исключить","",IF('Настройки'!$B$10="Абсолютные значения",ABS(J479),J479)),J479)))</x:f>
      </x:c>
      <x:c r="BN479" s="50" t="str">
        <x:f>IF(6&gt;'Настройки'!$B$3,"",IF(ISBLANK(K479),IF('Настройки'!$B$9="Нулевой спрос",0,""),IF(K479&lt;0,IF('Настройки'!$B$10="Исключить","",IF('Настройки'!$B$10="Абсолютные значения",ABS(K479),K479)),K479)))</x:f>
      </x:c>
      <x:c r="BO479" s="50" t="str">
        <x:f>IF(7&gt;'Настройки'!$B$3,"",IF(ISBLANK(L479),IF('Настройки'!$B$9="Нулевой спрос",0,""),IF(L479&lt;0,IF('Настройки'!$B$10="Исключить","",IF('Настройки'!$B$10="Абсолютные значения",ABS(L479),L479)),L479)))</x:f>
      </x:c>
      <x:c r="BP479" s="50" t="str">
        <x:f>IF(8&gt;'Настройки'!$B$3,"",IF(ISBLANK(M479),IF('Настройки'!$B$9="Нулевой спрос",0,""),IF(M479&lt;0,IF('Настройки'!$B$10="Исключить","",IF('Настройки'!$B$10="Абсолютные значения",ABS(M479),M479)),M479)))</x:f>
      </x:c>
      <x:c r="BQ479" s="50" t="str">
        <x:f>IF(9&gt;'Настройки'!$B$3,"",IF(ISBLANK(N479),IF('Настройки'!$B$9="Нулевой спрос",0,""),IF(N479&lt;0,IF('Настройки'!$B$10="Исключить","",IF('Настройки'!$B$10="Абсолютные значения",ABS(N479),N479)),N479)))</x:f>
      </x:c>
      <x:c r="BR479" s="50" t="str">
        <x:f>IF(10&gt;'Настройки'!$B$3,"",IF(ISBLANK(O479),IF('Настройки'!$B$9="Нулевой спрос",0,""),IF(O479&lt;0,IF('Настройки'!$B$10="Исключить","",IF('Настройки'!$B$10="Абсолютные значения",ABS(O479),O479)),O479)))</x:f>
      </x:c>
      <x:c r="BS479" s="50" t="str">
        <x:f>IF(11&gt;'Настройки'!$B$3,"",IF(ISBLANK(P479),IF('Настройки'!$B$9="Нулевой спрос",0,""),IF(P479&lt;0,IF('Настройки'!$B$10="Исключить","",IF('Настройки'!$B$10="Абсолютные значения",ABS(P479),P479)),P479)))</x:f>
      </x:c>
      <x:c r="BT479" s="50" t="str">
        <x:f>IF(12&gt;'Настройки'!$B$3,"",IF(ISBLANK(Q479),IF('Настройки'!$B$9="Нулевой спрос",0,""),IF(Q479&lt;0,IF('Настройки'!$B$10="Исключить","",IF('Настройки'!$B$10="Абсолютные значения",ABS(Q479),Q479)),Q479)))</x:f>
      </x:c>
      <x:c r="BU479" s="50" t="str">
        <x:f>IF(13&gt;'Настройки'!$B$3,"",IF(ISBLANK(R479),IF('Настройки'!$B$9="Нулевой спрос",0,""),IF(R479&lt;0,IF('Настройки'!$B$10="Исключить","",IF('Настройки'!$B$10="Абсолютные значения",ABS(R479),R479)),R479)))</x:f>
      </x:c>
      <x:c r="BV479" s="50" t="str">
        <x:f>IF(14&gt;'Настройки'!$B$3,"",IF(ISBLANK(S479),IF('Настройки'!$B$9="Нулевой спрос",0,""),IF(S479&lt;0,IF('Настройки'!$B$10="Исключить","",IF('Настройки'!$B$10="Абсолютные значения",ABS(S479),S479)),S479)))</x:f>
      </x:c>
      <x:c r="BW479" s="50" t="str">
        <x:f>IF(15&gt;'Настройки'!$B$3,"",IF(ISBLANK(T479),IF('Настройки'!$B$9="Нулевой спрос",0,""),IF(T479&lt;0,IF('Настройки'!$B$10="Исключить","",IF('Настройки'!$B$10="Абсолютные значения",ABS(T479),T479)),T479)))</x:f>
      </x:c>
      <x:c r="BX479" s="50" t="str">
        <x:f>IF(16&gt;'Настройки'!$B$3,"",IF(ISBLANK(U479),IF('Настройки'!$B$9="Нулевой спрос",0,""),IF(U479&lt;0,IF('Настройки'!$B$10="Исключить","",IF('Настройки'!$B$10="Абсолютные значения",ABS(U479),U479)),U479)))</x:f>
      </x:c>
      <x:c r="BY479" s="50" t="str">
        <x:f>IF(17&gt;'Настройки'!$B$3,"",IF(ISBLANK(V479),IF('Настройки'!$B$9="Нулевой спрос",0,""),IF(V479&lt;0,IF('Настройки'!$B$10="Исключить","",IF('Настройки'!$B$10="Абсолютные значения",ABS(V479),V479)),V479)))</x:f>
      </x:c>
      <x:c r="BZ479" s="50" t="str">
        <x:f>IF(18&gt;'Настройки'!$B$3,"",IF(ISBLANK(W479),IF('Настройки'!$B$9="Нулевой спрос",0,""),IF(W479&lt;0,IF('Настройки'!$B$10="Исключить","",IF('Настройки'!$B$10="Абсолютные значения",ABS(W479),W479)),W479)))</x:f>
      </x:c>
      <x:c r="CA479" s="50" t="str">
        <x:f>IF(19&gt;'Настройки'!$B$3,"",IF(ISBLANK(X479),IF('Настройки'!$B$9="Нулевой спрос",0,""),IF(X479&lt;0,IF('Настройки'!$B$10="Исключить","",IF('Настройки'!$B$10="Абсолютные значения",ABS(X479),X479)),X479)))</x:f>
      </x:c>
      <x:c r="CB479" s="50" t="str">
        <x:f>IF(20&gt;'Настройки'!$B$3,"",IF(ISBLANK(Y479),IF('Настройки'!$B$9="Нулевой спрос",0,""),IF(Y479&lt;0,IF('Настройки'!$B$10="Исключить","",IF('Настройки'!$B$10="Абсолютные значения",ABS(Y479),Y479)),Y479)))</x:f>
      </x:c>
      <x:c r="CC479" s="50" t="str">
        <x:f>IF(21&gt;'Настройки'!$B$3,"",IF(ISBLANK(Z479),IF('Настройки'!$B$9="Нулевой спрос",0,""),IF(Z479&lt;0,IF('Настройки'!$B$10="Исключить","",IF('Настройки'!$B$10="Абсолютные значения",ABS(Z479),Z479)),Z479)))</x:f>
      </x:c>
      <x:c r="CD479" s="50" t="str">
        <x:f>IF(22&gt;'Настройки'!$B$3,"",IF(ISBLANK(AA479),IF('Настройки'!$B$9="Нулевой спрос",0,""),IF(AA479&lt;0,IF('Настройки'!$B$10="Исключить","",IF('Настройки'!$B$10="Абсолютные значения",ABS(AA479),AA479)),AA479)))</x:f>
      </x:c>
      <x:c r="CE479" s="50" t="str">
        <x:f>IF(23&gt;'Настройки'!$B$3,"",IF(ISBLANK(AB479),IF('Настройки'!$B$9="Нулевой спрос",0,""),IF(AB479&lt;0,IF('Настройки'!$B$10="Исключить","",IF('Настройки'!$B$10="Абсолютные значения",ABS(AB479),AB479)),AB479)))</x:f>
      </x:c>
      <x:c r="CF479" s="50" t="str">
        <x:f>IF(24&gt;'Настройки'!$B$3,"",IF(ISBLANK(AC479),IF('Настройки'!$B$9="Нулевой спрос",0,""),IF(AC479&lt;0,IF('Настройки'!$B$10="Исключить","",IF('Настройки'!$B$10="Абсолютные значения",ABS(AC479),AC479)),AC479)))</x:f>
      </x:c>
      <x:c r="CG479" s="50" t="str">
        <x:f>IF(25&gt;'Настройки'!$B$3,"",IF(ISBLANK(AD479),IF('Настройки'!$B$9="Нулевой спрос",0,""),IF(AD479&lt;0,IF('Настройки'!$B$10="Исключить","",IF('Настройки'!$B$10="Абсолютные значения",ABS(AD479),AD479)),AD479)))</x:f>
      </x:c>
      <x:c r="CH479" s="50" t="str">
        <x:f>IF(26&gt;'Настройки'!$B$3,"",IF(ISBLANK(AE479),IF('Настройки'!$B$9="Нулевой спрос",0,""),IF(AE479&lt;0,IF('Настройки'!$B$10="Исключить","",IF('Настройки'!$B$10="Абсолютные значения",ABS(AE479),AE479)),AE479)))</x:f>
      </x:c>
      <x:c r="CI479" s="50" t="str">
        <x:f>IF(27&gt;'Настройки'!$B$3,"",IF(ISBLANK(AF479),IF('Настройки'!$B$9="Нулевой спрос",0,""),IF(AF479&lt;0,IF('Настройки'!$B$10="Исключить","",IF('Настройки'!$B$10="Абсолютные значения",ABS(AF479),AF479)),AF479)))</x:f>
      </x:c>
      <x:c r="CJ479" s="50" t="str">
        <x:f>IF(28&gt;'Настройки'!$B$3,"",IF(ISBLANK(AG479),IF('Настройки'!$B$9="Нулевой спрос",0,""),IF(AG479&lt;0,IF('Настройки'!$B$10="Исключить","",IF('Настройки'!$B$10="Абсолютные значения",ABS(AG479),AG479)),AG479)))</x:f>
      </x:c>
      <x:c r="CK479" s="50" t="str">
        <x:f>IF(29&gt;'Настройки'!$B$3,"",IF(ISBLANK(AH479),IF('Настройки'!$B$9="Нулевой спрос",0,""),IF(AH479&lt;0,IF('Настройки'!$B$10="Исключить","",IF('Настройки'!$B$10="Абсолютные значения",ABS(AH479),AH479)),AH479)))</x:f>
      </x:c>
      <x:c r="CL479" s="50" t="str">
        <x:f>IF(30&gt;'Настройки'!$B$3,"",IF(ISBLANK(AI479),IF('Настройки'!$B$9="Нулевой спрос",0,""),IF(AI479&lt;0,IF('Настройки'!$B$10="Исключить","",IF('Настройки'!$B$10="Абсолютные значения",ABS(AI479),AI479)),AI479)))</x:f>
      </x:c>
      <x:c r="CM479" s="50" t="str">
        <x:f>IF(31&gt;'Настройки'!$B$3,"",IF(ISBLANK(AJ479),IF('Настройки'!$B$9="Нулевой спрос",0,""),IF(AJ479&lt;0,IF('Настройки'!$B$10="Исключить","",IF('Настройки'!$B$10="Абсолютные значения",ABS(AJ479),AJ479)),AJ479)))</x:f>
      </x:c>
      <x:c r="CN479" s="50" t="str">
        <x:f>IF(32&gt;'Настройки'!$B$3,"",IF(ISBLANK(AK479),IF('Настройки'!$B$9="Нулевой спрос",0,""),IF(AK479&lt;0,IF('Настройки'!$B$10="Исключить","",IF('Настройки'!$B$10="Абсолютные значения",ABS(AK479),AK479)),AK479)))</x:f>
      </x:c>
      <x:c r="CO479" s="50" t="str">
        <x:f>IF(33&gt;'Настройки'!$B$3,"",IF(ISBLANK(AL479),IF('Настройки'!$B$9="Нулевой спрос",0,""),IF(AL479&lt;0,IF('Настройки'!$B$10="Исключить","",IF('Настройки'!$B$10="Абсолютные значения",ABS(AL479),AL479)),AL479)))</x:f>
      </x:c>
      <x:c r="CP479" s="50" t="str">
        <x:f>IF(34&gt;'Настройки'!$B$3,"",IF(ISBLANK(AM479),IF('Настройки'!$B$9="Нулевой спрос",0,""),IF(AM479&lt;0,IF('Настройки'!$B$10="Исключить","",IF('Настройки'!$B$10="Абсолютные значения",ABS(AM479),AM479)),AM479)))</x:f>
      </x:c>
      <x:c r="CQ479" s="50" t="str">
        <x:f>IF(35&gt;'Настройки'!$B$3,"",IF(ISBLANK(AN479),IF('Настройки'!$B$9="Нулевой спрос",0,""),IF(AN479&lt;0,IF('Настройки'!$B$10="Исключить","",IF('Настройки'!$B$10="Абсолютные значения",ABS(AN479),AN479)),AN479)))</x:f>
      </x:c>
      <x:c r="CR479" s="50" t="str">
        <x:f>IF(36&gt;'Настройки'!$B$3,"",IF(ISBLANK(AO479),IF('Настройки'!$B$9="Нулевой спрос",0,""),IF(AO479&lt;0,IF('Настройки'!$B$10="Исключить","",IF('Настройки'!$B$10="Абсолютные значения",ABS(AO479),AO479)),AO479)))</x:f>
      </x:c>
      <x:c r="CS479" s="50" t="str">
        <x:f>IF(OR(1&gt;'Настройки'!$B$3,ISBLANK(BI479),BI479=0),"",BI479)</x:f>
      </x:c>
      <x:c r="CT479" s="50" t="str">
        <x:f>IF(OR(2&gt;'Настройки'!$B$3,ISBLANK(BJ479),BJ479=0),"",BJ479)</x:f>
      </x:c>
      <x:c r="CU479" s="50" t="str">
        <x:f>IF(OR(3&gt;'Настройки'!$B$3,ISBLANK(BK479),BK479=0),"",BK479)</x:f>
      </x:c>
      <x:c r="CV479" s="50" t="str">
        <x:f>IF(OR(4&gt;'Настройки'!$B$3,ISBLANK(BL479),BL479=0),"",BL479)</x:f>
      </x:c>
      <x:c r="CW479" s="50" t="str">
        <x:f>IF(OR(5&gt;'Настройки'!$B$3,ISBLANK(BM479),BM479=0),"",BM479)</x:f>
      </x:c>
      <x:c r="CX479" s="50" t="str">
        <x:f>IF(OR(6&gt;'Настройки'!$B$3,ISBLANK(BN479),BN479=0),"",BN479)</x:f>
      </x:c>
      <x:c r="CY479" s="50" t="str">
        <x:f>IF(OR(7&gt;'Настройки'!$B$3,ISBLANK(BO479),BO479=0),"",BO479)</x:f>
      </x:c>
      <x:c r="CZ479" s="50" t="str">
        <x:f>IF(OR(8&gt;'Настройки'!$B$3,ISBLANK(BP479),BP479=0),"",BP479)</x:f>
      </x:c>
      <x:c r="DA479" s="50" t="str">
        <x:f>IF(OR(9&gt;'Настройки'!$B$3,ISBLANK(BQ479),BQ479=0),"",BQ479)</x:f>
      </x:c>
      <x:c r="DB479" s="50" t="str">
        <x:f>IF(OR(10&gt;'Настройки'!$B$3,ISBLANK(BR479),BR479=0),"",BR479)</x:f>
      </x:c>
      <x:c r="DC479" s="50" t="str">
        <x:f>IF(OR(11&gt;'Настройки'!$B$3,ISBLANK(BS479),BS479=0),"",BS479)</x:f>
      </x:c>
      <x:c r="DD479" s="50" t="str">
        <x:f>IF(OR(12&gt;'Настройки'!$B$3,ISBLANK(BT479),BT479=0),"",BT479)</x:f>
      </x:c>
      <x:c r="DE479" s="50" t="str">
        <x:f>IF(OR(13&gt;'Настройки'!$B$3,ISBLANK(BU479),BU479=0),"",BU479)</x:f>
      </x:c>
      <x:c r="DF479" s="50" t="str">
        <x:f>IF(OR(14&gt;'Настройки'!$B$3,ISBLANK(BV479),BV479=0),"",BV479)</x:f>
      </x:c>
      <x:c r="DG479" s="50" t="str">
        <x:f>IF(OR(15&gt;'Настройки'!$B$3,ISBLANK(BW479),BW479=0),"",BW479)</x:f>
      </x:c>
      <x:c r="DH479" s="50" t="str">
        <x:f>IF(OR(16&gt;'Настройки'!$B$3,ISBLANK(BX479),BX479=0),"",BX479)</x:f>
      </x:c>
      <x:c r="DI479" s="50" t="str">
        <x:f>IF(OR(17&gt;'Настройки'!$B$3,ISBLANK(BY479),BY479=0),"",BY479)</x:f>
      </x:c>
      <x:c r="DJ479" s="50" t="str">
        <x:f>IF(OR(18&gt;'Настройки'!$B$3,ISBLANK(BZ479),BZ479=0),"",BZ479)</x:f>
      </x:c>
      <x:c r="DK479" s="50" t="str">
        <x:f>IF(OR(19&gt;'Настройки'!$B$3,ISBLANK(CA479),CA479=0),"",CA479)</x:f>
      </x:c>
      <x:c r="DL479" s="50" t="str">
        <x:f>IF(OR(20&gt;'Настройки'!$B$3,ISBLANK(CB479),CB479=0),"",CB479)</x:f>
      </x:c>
      <x:c r="DM479" s="50" t="str">
        <x:f>IF(OR(21&gt;'Настройки'!$B$3,ISBLANK(CC479),CC479=0),"",CC479)</x:f>
      </x:c>
      <x:c r="DN479" s="50" t="str">
        <x:f>IF(OR(22&gt;'Настройки'!$B$3,ISBLANK(CD479),CD479=0),"",CD479)</x:f>
      </x:c>
      <x:c r="DO479" s="50" t="str">
        <x:f>IF(OR(23&gt;'Настройки'!$B$3,ISBLANK(CE479),CE479=0),"",CE479)</x:f>
      </x:c>
      <x:c r="DP479" s="50" t="str">
        <x:f>IF(OR(24&gt;'Настройки'!$B$3,ISBLANK(CF479),CF479=0),"",CF479)</x:f>
      </x:c>
      <x:c r="DQ479" s="50" t="str">
        <x:f>IF(OR(25&gt;'Настройки'!$B$3,ISBLANK(CG479),CG479=0),"",CG479)</x:f>
      </x:c>
      <x:c r="DR479" s="50" t="str">
        <x:f>IF(OR(26&gt;'Настройки'!$B$3,ISBLANK(CH479),CH479=0),"",CH479)</x:f>
      </x:c>
      <x:c r="DS479" s="50" t="str">
        <x:f>IF(OR(27&gt;'Настройки'!$B$3,ISBLANK(CI479),CI479=0),"",CI479)</x:f>
      </x:c>
      <x:c r="DT479" s="50" t="str">
        <x:f>IF(OR(28&gt;'Настройки'!$B$3,ISBLANK(CJ479),CJ479=0),"",CJ479)</x:f>
      </x:c>
      <x:c r="DU479" s="50" t="str">
        <x:f>IF(OR(29&gt;'Настройки'!$B$3,ISBLANK(CK479),CK479=0),"",CK479)</x:f>
      </x:c>
      <x:c r="DV479" s="50" t="str">
        <x:f>IF(OR(30&gt;'Настройки'!$B$3,ISBLANK(CL479),CL479=0),"",CL479)</x:f>
      </x:c>
      <x:c r="DW479" s="50" t="str">
        <x:f>IF(OR(31&gt;'Настройки'!$B$3,ISBLANK(CM479),CM479=0),"",CM479)</x:f>
      </x:c>
      <x:c r="DX479" s="50" t="str">
        <x:f>IF(OR(32&gt;'Настройки'!$B$3,ISBLANK(CN479),CN479=0),"",CN479)</x:f>
      </x:c>
      <x:c r="DY479" s="50" t="str">
        <x:f>IF(OR(33&gt;'Настройки'!$B$3,ISBLANK(CO479),CO479=0),"",CO479)</x:f>
      </x:c>
      <x:c r="DZ479" s="50" t="str">
        <x:f>IF(OR(34&gt;'Настройки'!$B$3,ISBLANK(CP479),CP479=0),"",CP479)</x:f>
      </x:c>
      <x:c r="EA479" s="50" t="str">
        <x:f>IF(OR(35&gt;'Настройки'!$B$3,ISBLANK(CQ479),CQ479=0),"",CQ479)</x:f>
      </x:c>
      <x:c r="EB479" s="50" t="str">
        <x:f>IF(OR(36&gt;'Настройки'!$B$3,ISBLANK(CR479),CR479=0),"",CR479)</x:f>
      </x:c>
      <x:c r="EC479" s="50" t="str">
        <x:f>IF(A479="","",IF(OR(BB479="AZ",BB479="BZ"),10000+ROW(),IF(AZ479&gt;'Настройки'!$B$11,20000+ROW(),IF(BF479&lt;&gt;"Обычный",30000+ROW(),IF(AX479&lt;=0,40000+ROW(),"")))))</x:f>
      </x:c>
      <x:c r="ED479" s="50" t="str">
        <x:f>IF(EC479="","",COUNTIFS($EC$2:$EC$1001,"&gt;0",$EC$2:$EC$1001,"&lt;"&amp;EC479)+1)</x:f>
      </x:c>
    </x:row>
    <x:row r="480">
      <x:c r="A480" s="115"/>
      <x:c r="B480" s="115"/>
      <x:c r="C480" s="115"/>
      <x:c r="D480" s="118"/>
      <x:c r="E480" s="118"/>
      <x:c r="F480" s="118"/>
      <x:c r="G480" s="118"/>
      <x:c r="H480" s="118"/>
      <x:c r="I480" s="118"/>
      <x:c r="J480" s="118"/>
      <x:c r="K480" s="118"/>
      <x:c r="L480" s="118"/>
      <x:c r="M480" s="118"/>
      <x:c r="N480" s="118"/>
      <x:c r="O480" s="118"/>
      <x:c r="P480" s="118"/>
      <x:c r="Q480" s="118"/>
      <x:c r="R480" s="118"/>
      <x:c r="S480" s="118"/>
      <x:c r="T480" s="118"/>
      <x:c r="U480" s="118"/>
      <x:c r="V480" s="118"/>
      <x:c r="W480" s="118"/>
      <x:c r="X480" s="118"/>
      <x:c r="Y480" s="118"/>
      <x:c r="Z480" s="118"/>
      <x:c r="AA480" s="118"/>
      <x:c r="AB480" s="118"/>
      <x:c r="AC480" s="118"/>
      <x:c r="AD480" s="118"/>
      <x:c r="AE480" s="118"/>
      <x:c r="AF480" s="118"/>
      <x:c r="AG480" s="118"/>
      <x:c r="AH480" s="118"/>
      <x:c r="AI480" s="118"/>
      <x:c r="AJ480" s="118"/>
      <x:c r="AK480" s="118"/>
      <x:c r="AL480" s="118"/>
      <x:c r="AM480" s="118"/>
      <x:c r="AN480" s="118"/>
      <x:c r="AO480" s="118"/>
      <x:c r="AP480" s="115"/>
      <x:c r="AQ480" s="49" t="str">
        <x:f>IF(A480="","",COUNT(BI480:INDEX(BI480:CR480,1,'Настройки'!$B$3)))</x:f>
      </x:c>
      <x:c r="AR480" s="49" t="str">
        <x:f>IF(A480="","",SUM(BI480:INDEX(BI480:CR480,1,'Настройки'!$B$3)))</x:f>
      </x:c>
      <x:c r="AS480" s="58" t="str">
        <x:f>IF(A480="","",IF('Настройки'!$B$4="Стоимость потребления",AR480*D480,IF('Настройки'!$B$4="Количество",AR480,E480)))</x:f>
      </x:c>
      <x:c r="AT480" s="61" t="str">
        <x:f>IF(OR(A480="",AS480&lt;0,SUM($AS$2:$AS$1001)&lt;=0),"",AS480/SUM($AS$2:$AS$1001))</x:f>
      </x:c>
      <x:c r="AU480" s="61" t="str">
        <x:f>IF(OR(A480="",AS480&lt;0,SUM($AS$2:$AS$1001)&lt;=0),"",SUMIFS($AS$2:$AS$1001,$AS$2:$AS$1001,"&gt;"&amp;AS480)/SUM($AS$2:$AS$1001))</x:f>
      </x:c>
      <x:c r="AV480" s="61" t="str">
        <x:f>IF(OR(A480="",AS480&lt;0,SUM($AS$2:$AS$1001)&lt;=0),"",SUMIFS($AS$2:$AS$1001,$AS$2:$AS$1001,"&gt;="&amp;AS480)/SUM($AS$2:$AS$1001))</x:f>
      </x:c>
      <x:c r="AW480" s="49" t="str">
        <x:f>IF(A480="","",IF(SUM($AS$2:$AS$1001)&lt;=0,"Не определён",IF(AS480&lt;0,"Исключение",IF(AU480&lt;'Настройки'!$B$5,"A",IF(AU480&lt;'Настройки'!$B$6,"B","C")))))</x:f>
      </x:c>
      <x:c r="AX480" s="58" t="str">
        <x:f>IF(A480="","",IF(AQ480=0,"",AVERAGE(BI480:INDEX(BI480:CR480,1,'Настройки'!$B$3))))</x:f>
      </x:c>
      <x:c r="AY480" s="58" t="str">
        <x:f>IF(OR(A480="",AQ480=0),"",STDEVP(BI480:INDEX(BI480:CR480,1,'Настройки'!$B$3)))</x:f>
      </x:c>
      <x:c r="AZ480" s="61" t="str">
        <x:f>IF(OR(A480="",AQ480&lt;'Настройки'!$B$12,AX480&lt;=0,AND('Настройки'!$B$10="Блокировать",COUNTIF(F480:INDEX(F480:AO480,1,'Настройки'!$B$3),"&lt;0")&gt;0)),"",AY480/ABS(AX480))</x:f>
      </x:c>
      <x:c r="BA480" s="49" t="str">
        <x:f>IF(A480="","",IF(AND('Настройки'!$B$10="Блокировать",COUNTIF(F480:INDEX(F480:AO480,1,'Настройки'!$B$3),"&lt;0")&gt;0),"Не определён",IF(AQ480&lt;'Настройки'!$B$12,"Не определён",IF(AX480=0,"Нет спроса",IF(AX480&lt;0,"Не определён",IF(AZ480&lt;='Настройки'!$B$7,"X",IF(AZ480&lt;='Настройки'!$B$8,"Y","Z")))))))</x:f>
      </x:c>
      <x:c r="BB480" s="49" t="str">
        <x:f>IF(OR(A480="",LEN(AW480)&lt;&gt;1,LEN(BA480)&lt;&gt;1),"",AW480&amp;BA480)</x:f>
      </x:c>
      <x:c r="BC480" s="61" t="str">
        <x:f>IF(OR(A480="",AQ480=0),"",(COUNT(BI480:INDEX(BI480:CR480,1,'Настройки'!$B$3))-COUNT(CS480:INDEX(CS480:EB480,1,'Настройки'!$B$3)))/AQ480)</x:f>
      </x:c>
      <x:c r="BD480" s="64" t="str">
        <x:f>IF(OR(A480="",COUNT(CS480:INDEX(CS480:EB480,1,'Настройки'!$B$3))=0),"",AQ480/COUNT(CS480:INDEX(CS480:EB480,1,'Настройки'!$B$3)))</x:f>
      </x:c>
      <x:c r="BE480" s="64" t="str">
        <x:f>IF(OR(A480="",COUNT(CS480:INDEX(CS480:EB480,1,'Настройки'!$B$3))=0),"",IF(AVERAGE(CS480:INDEX(CS480:EB480,1,'Настройки'!$B$3))=0,"",(STDEVP(CS480:INDEX(CS480:EB480,1,'Настройки'!$B$3))/ABS(AVERAGE(CS480:INDEX(CS480:EB480,1,'Настройки'!$B$3))))^2))</x:f>
      </x:c>
      <x:c r="BF480" s="49" t="str">
        <x:f>IF(A480="","",IF(AQ480&lt;3,"Недостаточно",IF(AQ480&lt;6,"Предварительный","Обычный")))</x:f>
      </x:c>
      <x:c r="BG480" s="49" t="str">
        <x:f>IF(A480="","",IF(COUNTIF(F480:INDEX(F480:AO480,1,'Настройки'!$B$3),"&lt;0")&gt;0,IF('Настройки'!$B$10="Блокировать","Отрицательный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"),"")&amp;IF(AQ480&lt;3,"Недостаточно истории. ",IF(AQ480&lt;6,"Предварительная классификация. ",""))&amp;IF(AX480=0,"Нет спроса за горизонт. ","")&amp;IF(AZ480&gt;'Настройки'!$B$11,"Экстремальная вариативность. ",""))</x:f>
      </x:c>
      <x:c r="BH480" s="49" t="str">
        <x:f>IF(A480="","",IFERROR(VLOOKUP(BB480,'Настройки'!$D$3:$E$11,2,FALSE),"Сначала проверьте исходные данные и историю спроса.")&amp;" Уточните срок поставки, MOQ и критичность.")</x:f>
      </x:c>
      <x:c r="BI480" s="50" t="str">
        <x:f>IF(1&gt;'Настройки'!$B$3,"",IF(ISBLANK(F480),IF('Настройки'!$B$9="Нулевой спрос",0,""),IF(F480&lt;0,IF('Настройки'!$B$10="Исключить","",IF('Настройки'!$B$10="Абсолютные значения",ABS(F480),F480)),F480)))</x:f>
      </x:c>
      <x:c r="BJ480" s="50" t="str">
        <x:f>IF(2&gt;'Настройки'!$B$3,"",IF(ISBLANK(G480),IF('Настройки'!$B$9="Нулевой спрос",0,""),IF(G480&lt;0,IF('Настройки'!$B$10="Исключить","",IF('Настройки'!$B$10="Абсолютные значения",ABS(G480),G480)),G480)))</x:f>
      </x:c>
      <x:c r="BK480" s="50" t="str">
        <x:f>IF(3&gt;'Настройки'!$B$3,"",IF(ISBLANK(H480),IF('Настройки'!$B$9="Нулевой спрос",0,""),IF(H480&lt;0,IF('Настройки'!$B$10="Исключить","",IF('Настройки'!$B$10="Абсолютные значения",ABS(H480),H480)),H480)))</x:f>
      </x:c>
      <x:c r="BL480" s="50" t="str">
        <x:f>IF(4&gt;'Настройки'!$B$3,"",IF(ISBLANK(I480),IF('Настройки'!$B$9="Нулевой спрос",0,""),IF(I480&lt;0,IF('Настройки'!$B$10="Исключить","",IF('Настройки'!$B$10="Абсолютные значения",ABS(I480),I480)),I480)))</x:f>
      </x:c>
      <x:c r="BM480" s="50" t="str">
        <x:f>IF(5&gt;'Настройки'!$B$3,"",IF(ISBLANK(J480),IF('Настройки'!$B$9="Нулевой спрос",0,""),IF(J480&lt;0,IF('Настройки'!$B$10="Исключить","",IF('Настройки'!$B$10="Абсолютные значения",ABS(J480),J480)),J480)))</x:f>
      </x:c>
      <x:c r="BN480" s="50" t="str">
        <x:f>IF(6&gt;'Настройки'!$B$3,"",IF(ISBLANK(K480),IF('Настройки'!$B$9="Нулевой спрос",0,""),IF(K480&lt;0,IF('Настройки'!$B$10="Исключить","",IF('Настройки'!$B$10="Абсолютные значения",ABS(K480),K480)),K480)))</x:f>
      </x:c>
      <x:c r="BO480" s="50" t="str">
        <x:f>IF(7&gt;'Настройки'!$B$3,"",IF(ISBLANK(L480),IF('Настройки'!$B$9="Нулевой спрос",0,""),IF(L480&lt;0,IF('Настройки'!$B$10="Исключить","",IF('Настройки'!$B$10="Абсолютные значения",ABS(L480),L480)),L480)))</x:f>
      </x:c>
      <x:c r="BP480" s="50" t="str">
        <x:f>IF(8&gt;'Настройки'!$B$3,"",IF(ISBLANK(M480),IF('Настройки'!$B$9="Нулевой спрос",0,""),IF(M480&lt;0,IF('Настройки'!$B$10="Исключить","",IF('Настройки'!$B$10="Абсолютные значения",ABS(M480),M480)),M480)))</x:f>
      </x:c>
      <x:c r="BQ480" s="50" t="str">
        <x:f>IF(9&gt;'Настройки'!$B$3,"",IF(ISBLANK(N480),IF('Настройки'!$B$9="Нулевой спрос",0,""),IF(N480&lt;0,IF('Настройки'!$B$10="Исключить","",IF('Настройки'!$B$10="Абсолютные значения",ABS(N480),N480)),N480)))</x:f>
      </x:c>
      <x:c r="BR480" s="50" t="str">
        <x:f>IF(10&gt;'Настройки'!$B$3,"",IF(ISBLANK(O480),IF('Настройки'!$B$9="Нулевой спрос",0,""),IF(O480&lt;0,IF('Настройки'!$B$10="Исключить","",IF('Настройки'!$B$10="Абсолютные значения",ABS(O480),O480)),O480)))</x:f>
      </x:c>
      <x:c r="BS480" s="50" t="str">
        <x:f>IF(11&gt;'Настройки'!$B$3,"",IF(ISBLANK(P480),IF('Настройки'!$B$9="Нулевой спрос",0,""),IF(P480&lt;0,IF('Настройки'!$B$10="Исключить","",IF('Настройки'!$B$10="Абсолютные значения",ABS(P480),P480)),P480)))</x:f>
      </x:c>
      <x:c r="BT480" s="50" t="str">
        <x:f>IF(12&gt;'Настройки'!$B$3,"",IF(ISBLANK(Q480),IF('Настройки'!$B$9="Нулевой спрос",0,""),IF(Q480&lt;0,IF('Настройки'!$B$10="Исключить","",IF('Настройки'!$B$10="Абсолютные значения",ABS(Q480),Q480)),Q480)))</x:f>
      </x:c>
      <x:c r="BU480" s="50" t="str">
        <x:f>IF(13&gt;'Настройки'!$B$3,"",IF(ISBLANK(R480),IF('Настройки'!$B$9="Нулевой спрос",0,""),IF(R480&lt;0,IF('Настройки'!$B$10="Исключить","",IF('Настройки'!$B$10="Абсолютные значения",ABS(R480),R480)),R480)))</x:f>
      </x:c>
      <x:c r="BV480" s="50" t="str">
        <x:f>IF(14&gt;'Настройки'!$B$3,"",IF(ISBLANK(S480),IF('Настройки'!$B$9="Нулевой спрос",0,""),IF(S480&lt;0,IF('Настройки'!$B$10="Исключить","",IF('Настройки'!$B$10="Абсолютные значения",ABS(S480),S480)),S480)))</x:f>
      </x:c>
      <x:c r="BW480" s="50" t="str">
        <x:f>IF(15&gt;'Настройки'!$B$3,"",IF(ISBLANK(T480),IF('Настройки'!$B$9="Нулевой спрос",0,""),IF(T480&lt;0,IF('Настройки'!$B$10="Исключить","",IF('Настройки'!$B$10="Абсолютные значения",ABS(T480),T480)),T480)))</x:f>
      </x:c>
      <x:c r="BX480" s="50" t="str">
        <x:f>IF(16&gt;'Настройки'!$B$3,"",IF(ISBLANK(U480),IF('Настройки'!$B$9="Нулевой спрос",0,""),IF(U480&lt;0,IF('Настройки'!$B$10="Исключить","",IF('Настройки'!$B$10="Абсолютные значения",ABS(U480),U480)),U480)))</x:f>
      </x:c>
      <x:c r="BY480" s="50" t="str">
        <x:f>IF(17&gt;'Настройки'!$B$3,"",IF(ISBLANK(V480),IF('Настройки'!$B$9="Нулевой спрос",0,""),IF(V480&lt;0,IF('Настройки'!$B$10="Исключить","",IF('Настройки'!$B$10="Абсолютные значения",ABS(V480),V480)),V480)))</x:f>
      </x:c>
      <x:c r="BZ480" s="50" t="str">
        <x:f>IF(18&gt;'Настройки'!$B$3,"",IF(ISBLANK(W480),IF('Настройки'!$B$9="Нулевой спрос",0,""),IF(W480&lt;0,IF('Настройки'!$B$10="Исключить","",IF('Настройки'!$B$10="Абсолютные значения",ABS(W480),W480)),W480)))</x:f>
      </x:c>
      <x:c r="CA480" s="50" t="str">
        <x:f>IF(19&gt;'Настройки'!$B$3,"",IF(ISBLANK(X480),IF('Настройки'!$B$9="Нулевой спрос",0,""),IF(X480&lt;0,IF('Настройки'!$B$10="Исключить","",IF('Настройки'!$B$10="Абсолютные значения",ABS(X480),X480)),X480)))</x:f>
      </x:c>
      <x:c r="CB480" s="50" t="str">
        <x:f>IF(20&gt;'Настройки'!$B$3,"",IF(ISBLANK(Y480),IF('Настройки'!$B$9="Нулевой спрос",0,""),IF(Y480&lt;0,IF('Настройки'!$B$10="Исключить","",IF('Настройки'!$B$10="Абсолютные значения",ABS(Y480),Y480)),Y480)))</x:f>
      </x:c>
      <x:c r="CC480" s="50" t="str">
        <x:f>IF(21&gt;'Настройки'!$B$3,"",IF(ISBLANK(Z480),IF('Настройки'!$B$9="Нулевой спрос",0,""),IF(Z480&lt;0,IF('Настройки'!$B$10="Исключить","",IF('Настройки'!$B$10="Абсолютные значения",ABS(Z480),Z480)),Z480)))</x:f>
      </x:c>
      <x:c r="CD480" s="50" t="str">
        <x:f>IF(22&gt;'Настройки'!$B$3,"",IF(ISBLANK(AA480),IF('Настройки'!$B$9="Нулевой спрос",0,""),IF(AA480&lt;0,IF('Настройки'!$B$10="Исключить","",IF('Настройки'!$B$10="Абсолютные значения",ABS(AA480),AA480)),AA480)))</x:f>
      </x:c>
      <x:c r="CE480" s="50" t="str">
        <x:f>IF(23&gt;'Настройки'!$B$3,"",IF(ISBLANK(AB480),IF('Настройки'!$B$9="Нулевой спрос",0,""),IF(AB480&lt;0,IF('Настройки'!$B$10="Исключить","",IF('Настройки'!$B$10="Абсолютные значения",ABS(AB480),AB480)),AB480)))</x:f>
      </x:c>
      <x:c r="CF480" s="50" t="str">
        <x:f>IF(24&gt;'Настройки'!$B$3,"",IF(ISBLANK(AC480),IF('Настройки'!$B$9="Нулевой спрос",0,""),IF(AC480&lt;0,IF('Настройки'!$B$10="Исключить","",IF('Настройки'!$B$10="Абсолютные значения",ABS(AC480),AC480)),AC480)))</x:f>
      </x:c>
      <x:c r="CG480" s="50" t="str">
        <x:f>IF(25&gt;'Настройки'!$B$3,"",IF(ISBLANK(AD480),IF('Настройки'!$B$9="Нулевой спрос",0,""),IF(AD480&lt;0,IF('Настройки'!$B$10="Исключить","",IF('Настройки'!$B$10="Абсолютные значения",ABS(AD480),AD480)),AD480)))</x:f>
      </x:c>
      <x:c r="CH480" s="50" t="str">
        <x:f>IF(26&gt;'Настройки'!$B$3,"",IF(ISBLANK(AE480),IF('Настройки'!$B$9="Нулевой спрос",0,""),IF(AE480&lt;0,IF('Настройки'!$B$10="Исключить","",IF('Настройки'!$B$10="Абсолютные значения",ABS(AE480),AE480)),AE480)))</x:f>
      </x:c>
      <x:c r="CI480" s="50" t="str">
        <x:f>IF(27&gt;'Настройки'!$B$3,"",IF(ISBLANK(AF480),IF('Настройки'!$B$9="Нулевой спрос",0,""),IF(AF480&lt;0,IF('Настройки'!$B$10="Исключить","",IF('Настройки'!$B$10="Абсолютные значения",ABS(AF480),AF480)),AF480)))</x:f>
      </x:c>
      <x:c r="CJ480" s="50" t="str">
        <x:f>IF(28&gt;'Настройки'!$B$3,"",IF(ISBLANK(AG480),IF('Настройки'!$B$9="Нулевой спрос",0,""),IF(AG480&lt;0,IF('Настройки'!$B$10="Исключить","",IF('Настройки'!$B$10="Абсолютные значения",ABS(AG480),AG480)),AG480)))</x:f>
      </x:c>
      <x:c r="CK480" s="50" t="str">
        <x:f>IF(29&gt;'Настройки'!$B$3,"",IF(ISBLANK(AH480),IF('Настройки'!$B$9="Нулевой спрос",0,""),IF(AH480&lt;0,IF('Настройки'!$B$10="Исключить","",IF('Настройки'!$B$10="Абсолютные значения",ABS(AH480),AH480)),AH480)))</x:f>
      </x:c>
      <x:c r="CL480" s="50" t="str">
        <x:f>IF(30&gt;'Настройки'!$B$3,"",IF(ISBLANK(AI480),IF('Настройки'!$B$9="Нулевой спрос",0,""),IF(AI480&lt;0,IF('Настройки'!$B$10="Исключить","",IF('Настройки'!$B$10="Абсолютные значения",ABS(AI480),AI480)),AI480)))</x:f>
      </x:c>
      <x:c r="CM480" s="50" t="str">
        <x:f>IF(31&gt;'Настройки'!$B$3,"",IF(ISBLANK(AJ480),IF('Настройки'!$B$9="Нулевой спрос",0,""),IF(AJ480&lt;0,IF('Настройки'!$B$10="Исключить","",IF('Настройки'!$B$10="Абсолютные значения",ABS(AJ480),AJ480)),AJ480)))</x:f>
      </x:c>
      <x:c r="CN480" s="50" t="str">
        <x:f>IF(32&gt;'Настройки'!$B$3,"",IF(ISBLANK(AK480),IF('Настройки'!$B$9="Нулевой спрос",0,""),IF(AK480&lt;0,IF('Настройки'!$B$10="Исключить","",IF('Настройки'!$B$10="Абсолютные значения",ABS(AK480),AK480)),AK480)))</x:f>
      </x:c>
      <x:c r="CO480" s="50" t="str">
        <x:f>IF(33&gt;'Настройки'!$B$3,"",IF(ISBLANK(AL480),IF('Настройки'!$B$9="Нулевой спрос",0,""),IF(AL480&lt;0,IF('Настройки'!$B$10="Исключить","",IF('Настройки'!$B$10="Абсолютные значения",ABS(AL480),AL480)),AL480)))</x:f>
      </x:c>
      <x:c r="CP480" s="50" t="str">
        <x:f>IF(34&gt;'Настройки'!$B$3,"",IF(ISBLANK(AM480),IF('Настройки'!$B$9="Нулевой спрос",0,""),IF(AM480&lt;0,IF('Настройки'!$B$10="Исключить","",IF('Настройки'!$B$10="Абсолютные значения",ABS(AM480),AM480)),AM480)))</x:f>
      </x:c>
      <x:c r="CQ480" s="50" t="str">
        <x:f>IF(35&gt;'Настройки'!$B$3,"",IF(ISBLANK(AN480),IF('Настройки'!$B$9="Нулевой спрос",0,""),IF(AN480&lt;0,IF('Настройки'!$B$10="Исключить","",IF('Настройки'!$B$10="Абсолютные значения",ABS(AN480),AN480)),AN480)))</x:f>
      </x:c>
      <x:c r="CR480" s="50" t="str">
        <x:f>IF(36&gt;'Настройки'!$B$3,"",IF(ISBLANK(AO480),IF('Настройки'!$B$9="Нулевой спрос",0,""),IF(AO480&lt;0,IF('Настройки'!$B$10="Исключить","",IF('Настройки'!$B$10="Абсолютные значения",ABS(AO480),AO480)),AO480)))</x:f>
      </x:c>
      <x:c r="CS480" s="50" t="str">
        <x:f>IF(OR(1&gt;'Настройки'!$B$3,ISBLANK(BI480),BI480=0),"",BI480)</x:f>
      </x:c>
      <x:c r="CT480" s="50" t="str">
        <x:f>IF(OR(2&gt;'Настройки'!$B$3,ISBLANK(BJ480),BJ480=0),"",BJ480)</x:f>
      </x:c>
      <x:c r="CU480" s="50" t="str">
        <x:f>IF(OR(3&gt;'Настройки'!$B$3,ISBLANK(BK480),BK480=0),"",BK480)</x:f>
      </x:c>
      <x:c r="CV480" s="50" t="str">
        <x:f>IF(OR(4&gt;'Настройки'!$B$3,ISBLANK(BL480),BL480=0),"",BL480)</x:f>
      </x:c>
      <x:c r="CW480" s="50" t="str">
        <x:f>IF(OR(5&gt;'Настройки'!$B$3,ISBLANK(BM480),BM480=0),"",BM480)</x:f>
      </x:c>
      <x:c r="CX480" s="50" t="str">
        <x:f>IF(OR(6&gt;'Настройки'!$B$3,ISBLANK(BN480),BN480=0),"",BN480)</x:f>
      </x:c>
      <x:c r="CY480" s="50" t="str">
        <x:f>IF(OR(7&gt;'Настройки'!$B$3,ISBLANK(BO480),BO480=0),"",BO480)</x:f>
      </x:c>
      <x:c r="CZ480" s="50" t="str">
        <x:f>IF(OR(8&gt;'Настройки'!$B$3,ISBLANK(BP480),BP480=0),"",BP480)</x:f>
      </x:c>
      <x:c r="DA480" s="50" t="str">
        <x:f>IF(OR(9&gt;'Настройки'!$B$3,ISBLANK(BQ480),BQ480=0),"",BQ480)</x:f>
      </x:c>
      <x:c r="DB480" s="50" t="str">
        <x:f>IF(OR(10&gt;'Настройки'!$B$3,ISBLANK(BR480),BR480=0),"",BR480)</x:f>
      </x:c>
      <x:c r="DC480" s="50" t="str">
        <x:f>IF(OR(11&gt;'Настройки'!$B$3,ISBLANK(BS480),BS480=0),"",BS480)</x:f>
      </x:c>
      <x:c r="DD480" s="50" t="str">
        <x:f>IF(OR(12&gt;'Настройки'!$B$3,ISBLANK(BT480),BT480=0),"",BT480)</x:f>
      </x:c>
      <x:c r="DE480" s="50" t="str">
        <x:f>IF(OR(13&gt;'Настройки'!$B$3,ISBLANK(BU480),BU480=0),"",BU480)</x:f>
      </x:c>
      <x:c r="DF480" s="50" t="str">
        <x:f>IF(OR(14&gt;'Настройки'!$B$3,ISBLANK(BV480),BV480=0),"",BV480)</x:f>
      </x:c>
      <x:c r="DG480" s="50" t="str">
        <x:f>IF(OR(15&gt;'Настройки'!$B$3,ISBLANK(BW480),BW480=0),"",BW480)</x:f>
      </x:c>
      <x:c r="DH480" s="50" t="str">
        <x:f>IF(OR(16&gt;'Настройки'!$B$3,ISBLANK(BX480),BX480=0),"",BX480)</x:f>
      </x:c>
      <x:c r="DI480" s="50" t="str">
        <x:f>IF(OR(17&gt;'Настройки'!$B$3,ISBLANK(BY480),BY480=0),"",BY480)</x:f>
      </x:c>
      <x:c r="DJ480" s="50" t="str">
        <x:f>IF(OR(18&gt;'Настройки'!$B$3,ISBLANK(BZ480),BZ480=0),"",BZ480)</x:f>
      </x:c>
      <x:c r="DK480" s="50" t="str">
        <x:f>IF(OR(19&gt;'Настройки'!$B$3,ISBLANK(CA480),CA480=0),"",CA480)</x:f>
      </x:c>
      <x:c r="DL480" s="50" t="str">
        <x:f>IF(OR(20&gt;'Настройки'!$B$3,ISBLANK(CB480),CB480=0),"",CB480)</x:f>
      </x:c>
      <x:c r="DM480" s="50" t="str">
        <x:f>IF(OR(21&gt;'Настройки'!$B$3,ISBLANK(CC480),CC480=0),"",CC480)</x:f>
      </x:c>
      <x:c r="DN480" s="50" t="str">
        <x:f>IF(OR(22&gt;'Настройки'!$B$3,ISBLANK(CD480),CD480=0),"",CD480)</x:f>
      </x:c>
      <x:c r="DO480" s="50" t="str">
        <x:f>IF(OR(23&gt;'Настройки'!$B$3,ISBLANK(CE480),CE480=0),"",CE480)</x:f>
      </x:c>
      <x:c r="DP480" s="50" t="str">
        <x:f>IF(OR(24&gt;'Настройки'!$B$3,ISBLANK(CF480),CF480=0),"",CF480)</x:f>
      </x:c>
      <x:c r="DQ480" s="50" t="str">
        <x:f>IF(OR(25&gt;'Настройки'!$B$3,ISBLANK(CG480),CG480=0),"",CG480)</x:f>
      </x:c>
      <x:c r="DR480" s="50" t="str">
        <x:f>IF(OR(26&gt;'Настройки'!$B$3,ISBLANK(CH480),CH480=0),"",CH480)</x:f>
      </x:c>
      <x:c r="DS480" s="50" t="str">
        <x:f>IF(OR(27&gt;'Настройки'!$B$3,ISBLANK(CI480),CI480=0),"",CI480)</x:f>
      </x:c>
      <x:c r="DT480" s="50" t="str">
        <x:f>IF(OR(28&gt;'Настройки'!$B$3,ISBLANK(CJ480),CJ480=0),"",CJ480)</x:f>
      </x:c>
      <x:c r="DU480" s="50" t="str">
        <x:f>IF(OR(29&gt;'Настройки'!$B$3,ISBLANK(CK480),CK480=0),"",CK480)</x:f>
      </x:c>
      <x:c r="DV480" s="50" t="str">
        <x:f>IF(OR(30&gt;'Настройки'!$B$3,ISBLANK(CL480),CL480=0),"",CL480)</x:f>
      </x:c>
      <x:c r="DW480" s="50" t="str">
        <x:f>IF(OR(31&gt;'Настройки'!$B$3,ISBLANK(CM480),CM480=0),"",CM480)</x:f>
      </x:c>
      <x:c r="DX480" s="50" t="str">
        <x:f>IF(OR(32&gt;'Настройки'!$B$3,ISBLANK(CN480),CN480=0),"",CN480)</x:f>
      </x:c>
      <x:c r="DY480" s="50" t="str">
        <x:f>IF(OR(33&gt;'Настройки'!$B$3,ISBLANK(CO480),CO480=0),"",CO480)</x:f>
      </x:c>
      <x:c r="DZ480" s="50" t="str">
        <x:f>IF(OR(34&gt;'Настройки'!$B$3,ISBLANK(CP480),CP480=0),"",CP480)</x:f>
      </x:c>
      <x:c r="EA480" s="50" t="str">
        <x:f>IF(OR(35&gt;'Настройки'!$B$3,ISBLANK(CQ480),CQ480=0),"",CQ480)</x:f>
      </x:c>
      <x:c r="EB480" s="50" t="str">
        <x:f>IF(OR(36&gt;'Настройки'!$B$3,ISBLANK(CR480),CR480=0),"",CR480)</x:f>
      </x:c>
      <x:c r="EC480" s="50" t="str">
        <x:f>IF(A480="","",IF(OR(BB480="AZ",BB480="BZ"),10000+ROW(),IF(AZ480&gt;'Настройки'!$B$11,20000+ROW(),IF(BF480&lt;&gt;"Обычный",30000+ROW(),IF(AX480&lt;=0,40000+ROW(),"")))))</x:f>
      </x:c>
      <x:c r="ED480" s="50" t="str">
        <x:f>IF(EC480="","",COUNTIFS($EC$2:$EC$1001,"&gt;0",$EC$2:$EC$1001,"&lt;"&amp;EC480)+1)</x:f>
      </x:c>
    </x:row>
    <x:row r="481">
      <x:c r="A481" s="115"/>
      <x:c r="B481" s="115"/>
      <x:c r="C481" s="115"/>
      <x:c r="D481" s="118"/>
      <x:c r="E481" s="118"/>
      <x:c r="F481" s="118"/>
      <x:c r="G481" s="118"/>
      <x:c r="H481" s="118"/>
      <x:c r="I481" s="118"/>
      <x:c r="J481" s="118"/>
      <x:c r="K481" s="118"/>
      <x:c r="L481" s="118"/>
      <x:c r="M481" s="118"/>
      <x:c r="N481" s="118"/>
      <x:c r="O481" s="118"/>
      <x:c r="P481" s="118"/>
      <x:c r="Q481" s="118"/>
      <x:c r="R481" s="118"/>
      <x:c r="S481" s="118"/>
      <x:c r="T481" s="118"/>
      <x:c r="U481" s="118"/>
      <x:c r="V481" s="118"/>
      <x:c r="W481" s="118"/>
      <x:c r="X481" s="118"/>
      <x:c r="Y481" s="118"/>
      <x:c r="Z481" s="118"/>
      <x:c r="AA481" s="118"/>
      <x:c r="AB481" s="118"/>
      <x:c r="AC481" s="118"/>
      <x:c r="AD481" s="118"/>
      <x:c r="AE481" s="118"/>
      <x:c r="AF481" s="118"/>
      <x:c r="AG481" s="118"/>
      <x:c r="AH481" s="118"/>
      <x:c r="AI481" s="118"/>
      <x:c r="AJ481" s="118"/>
      <x:c r="AK481" s="118"/>
      <x:c r="AL481" s="118"/>
      <x:c r="AM481" s="118"/>
      <x:c r="AN481" s="118"/>
      <x:c r="AO481" s="118"/>
      <x:c r="AP481" s="115"/>
      <x:c r="AQ481" s="49" t="str">
        <x:f>IF(A481="","",COUNT(BI481:INDEX(BI481:CR481,1,'Настройки'!$B$3)))</x:f>
      </x:c>
      <x:c r="AR481" s="49" t="str">
        <x:f>IF(A481="","",SUM(BI481:INDEX(BI481:CR481,1,'Настройки'!$B$3)))</x:f>
      </x:c>
      <x:c r="AS481" s="58" t="str">
        <x:f>IF(A481="","",IF('Настройки'!$B$4="Стоимость потребления",AR481*D481,IF('Настройки'!$B$4="Количество",AR481,E481)))</x:f>
      </x:c>
      <x:c r="AT481" s="61" t="str">
        <x:f>IF(OR(A481="",AS481&lt;0,SUM($AS$2:$AS$1001)&lt;=0),"",AS481/SUM($AS$2:$AS$1001))</x:f>
      </x:c>
      <x:c r="AU481" s="61" t="str">
        <x:f>IF(OR(A481="",AS481&lt;0,SUM($AS$2:$AS$1001)&lt;=0),"",SUMIFS($AS$2:$AS$1001,$AS$2:$AS$1001,"&gt;"&amp;AS481)/SUM($AS$2:$AS$1001))</x:f>
      </x:c>
      <x:c r="AV481" s="61" t="str">
        <x:f>IF(OR(A481="",AS481&lt;0,SUM($AS$2:$AS$1001)&lt;=0),"",SUMIFS($AS$2:$AS$1001,$AS$2:$AS$1001,"&gt;="&amp;AS481)/SUM($AS$2:$AS$1001))</x:f>
      </x:c>
      <x:c r="AW481" s="49" t="str">
        <x:f>IF(A481="","",IF(SUM($AS$2:$AS$1001)&lt;=0,"Не определён",IF(AS481&lt;0,"Исключение",IF(AU481&lt;'Настройки'!$B$5,"A",IF(AU481&lt;'Настройки'!$B$6,"B","C")))))</x:f>
      </x:c>
      <x:c r="AX481" s="58" t="str">
        <x:f>IF(A481="","",IF(AQ481=0,"",AVERAGE(BI481:INDEX(BI481:CR481,1,'Настройки'!$B$3))))</x:f>
      </x:c>
      <x:c r="AY481" s="58" t="str">
        <x:f>IF(OR(A481="",AQ481=0),"",STDEVP(BI481:INDEX(BI481:CR481,1,'Настройки'!$B$3)))</x:f>
      </x:c>
      <x:c r="AZ481" s="61" t="str">
        <x:f>IF(OR(A481="",AQ481&lt;'Настройки'!$B$12,AX481&lt;=0,AND('Настройки'!$B$10="Блокировать",COUNTIF(F481:INDEX(F481:AO481,1,'Настройки'!$B$3),"&lt;0")&gt;0)),"",AY481/ABS(AX481))</x:f>
      </x:c>
      <x:c r="BA481" s="49" t="str">
        <x:f>IF(A481="","",IF(AND('Настройки'!$B$10="Блокировать",COUNTIF(F481:INDEX(F481:AO481,1,'Настройки'!$B$3),"&lt;0")&gt;0),"Не определён",IF(AQ481&lt;'Настройки'!$B$12,"Не определён",IF(AX481=0,"Нет спроса",IF(AX481&lt;0,"Не определён",IF(AZ481&lt;='Настройки'!$B$7,"X",IF(AZ481&lt;='Настройки'!$B$8,"Y","Z")))))))</x:f>
      </x:c>
      <x:c r="BB481" s="49" t="str">
        <x:f>IF(OR(A481="",LEN(AW481)&lt;&gt;1,LEN(BA481)&lt;&gt;1),"",AW481&amp;BA481)</x:f>
      </x:c>
      <x:c r="BC481" s="61" t="str">
        <x:f>IF(OR(A481="",AQ481=0),"",(COUNT(BI481:INDEX(BI481:CR481,1,'Настройки'!$B$3))-COUNT(CS481:INDEX(CS481:EB481,1,'Настройки'!$B$3)))/AQ481)</x:f>
      </x:c>
      <x:c r="BD481" s="64" t="str">
        <x:f>IF(OR(A481="",COUNT(CS481:INDEX(CS481:EB481,1,'Настройки'!$B$3))=0),"",AQ481/COUNT(CS481:INDEX(CS481:EB481,1,'Настройки'!$B$3)))</x:f>
      </x:c>
      <x:c r="BE481" s="64" t="str">
        <x:f>IF(OR(A481="",COUNT(CS481:INDEX(CS481:EB481,1,'Настройки'!$B$3))=0),"",IF(AVERAGE(CS481:INDEX(CS481:EB481,1,'Настройки'!$B$3))=0,"",(STDEVP(CS481:INDEX(CS481:EB481,1,'Настройки'!$B$3))/ABS(AVERAGE(CS481:INDEX(CS481:EB481,1,'Настройки'!$B$3))))^2))</x:f>
      </x:c>
      <x:c r="BF481" s="49" t="str">
        <x:f>IF(A481="","",IF(AQ481&lt;3,"Недостаточно",IF(AQ481&lt;6,"Предварительный","Обычный")))</x:f>
      </x:c>
      <x:c r="BG481" s="49" t="str">
        <x:f>IF(A481="","",IF(COUNTIF(F481:INDEX(F481:AO481,1,'Настройки'!$B$3),"&lt;0")&gt;0,IF('Настройки'!$B$10="Блокировать","Отрицательный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"),"")&amp;IF(AQ481&lt;3,"Недостаточно истории. ",IF(AQ481&lt;6,"Предварительная классификация. ",""))&amp;IF(AX481=0,"Нет спроса за горизонт. ","")&amp;IF(AZ481&gt;'Настройки'!$B$11,"Экстремальная вариативность. ",""))</x:f>
      </x:c>
      <x:c r="BH481" s="49" t="str">
        <x:f>IF(A481="","",IFERROR(VLOOKUP(BB481,'Настройки'!$D$3:$E$11,2,FALSE),"Сначала проверьте исходные данные и историю спроса.")&amp;" Уточните срок поставки, MOQ и критичность.")</x:f>
      </x:c>
      <x:c r="BI481" s="50" t="str">
        <x:f>IF(1&gt;'Настройки'!$B$3,"",IF(ISBLANK(F481),IF('Настройки'!$B$9="Нулевой спрос",0,""),IF(F481&lt;0,IF('Настройки'!$B$10="Исключить","",IF('Настройки'!$B$10="Абсолютные значения",ABS(F481),F481)),F481)))</x:f>
      </x:c>
      <x:c r="BJ481" s="50" t="str">
        <x:f>IF(2&gt;'Настройки'!$B$3,"",IF(ISBLANK(G481),IF('Настройки'!$B$9="Нулевой спрос",0,""),IF(G481&lt;0,IF('Настройки'!$B$10="Исключить","",IF('Настройки'!$B$10="Абсолютные значения",ABS(G481),G481)),G481)))</x:f>
      </x:c>
      <x:c r="BK481" s="50" t="str">
        <x:f>IF(3&gt;'Настройки'!$B$3,"",IF(ISBLANK(H481),IF('Настройки'!$B$9="Нулевой спрос",0,""),IF(H481&lt;0,IF('Настройки'!$B$10="Исключить","",IF('Настройки'!$B$10="Абсолютные значения",ABS(H481),H481)),H481)))</x:f>
      </x:c>
      <x:c r="BL481" s="50" t="str">
        <x:f>IF(4&gt;'Настройки'!$B$3,"",IF(ISBLANK(I481),IF('Настройки'!$B$9="Нулевой спрос",0,""),IF(I481&lt;0,IF('Настройки'!$B$10="Исключить","",IF('Настройки'!$B$10="Абсолютные значения",ABS(I481),I481)),I481)))</x:f>
      </x:c>
      <x:c r="BM481" s="50" t="str">
        <x:f>IF(5&gt;'Настройки'!$B$3,"",IF(ISBLANK(J481),IF('Настройки'!$B$9="Нулевой спрос",0,""),IF(J481&lt;0,IF('Настройки'!$B$10="Исключить","",IF('Настройки'!$B$10="Абсолютные значения",ABS(J481),J481)),J481)))</x:f>
      </x:c>
      <x:c r="BN481" s="50" t="str">
        <x:f>IF(6&gt;'Настройки'!$B$3,"",IF(ISBLANK(K481),IF('Настройки'!$B$9="Нулевой спрос",0,""),IF(K481&lt;0,IF('Настройки'!$B$10="Исключить","",IF('Настройки'!$B$10="Абсолютные значения",ABS(K481),K481)),K481)))</x:f>
      </x:c>
      <x:c r="BO481" s="50" t="str">
        <x:f>IF(7&gt;'Настройки'!$B$3,"",IF(ISBLANK(L481),IF('Настройки'!$B$9="Нулевой спрос",0,""),IF(L481&lt;0,IF('Настройки'!$B$10="Исключить","",IF('Настройки'!$B$10="Абсолютные значения",ABS(L481),L481)),L481)))</x:f>
      </x:c>
      <x:c r="BP481" s="50" t="str">
        <x:f>IF(8&gt;'Настройки'!$B$3,"",IF(ISBLANK(M481),IF('Настройки'!$B$9="Нулевой спрос",0,""),IF(M481&lt;0,IF('Настройки'!$B$10="Исключить","",IF('Настройки'!$B$10="Абсолютные значения",ABS(M481),M481)),M481)))</x:f>
      </x:c>
      <x:c r="BQ481" s="50" t="str">
        <x:f>IF(9&gt;'Настройки'!$B$3,"",IF(ISBLANK(N481),IF('Настройки'!$B$9="Нулевой спрос",0,""),IF(N481&lt;0,IF('Настройки'!$B$10="Исключить","",IF('Настройки'!$B$10="Абсолютные значения",ABS(N481),N481)),N481)))</x:f>
      </x:c>
      <x:c r="BR481" s="50" t="str">
        <x:f>IF(10&gt;'Настройки'!$B$3,"",IF(ISBLANK(O481),IF('Настройки'!$B$9="Нулевой спрос",0,""),IF(O481&lt;0,IF('Настройки'!$B$10="Исключить","",IF('Настройки'!$B$10="Абсолютные значения",ABS(O481),O481)),O481)))</x:f>
      </x:c>
      <x:c r="BS481" s="50" t="str">
        <x:f>IF(11&gt;'Настройки'!$B$3,"",IF(ISBLANK(P481),IF('Настройки'!$B$9="Нулевой спрос",0,""),IF(P481&lt;0,IF('Настройки'!$B$10="Исключить","",IF('Настройки'!$B$10="Абсолютные значения",ABS(P481),P481)),P481)))</x:f>
      </x:c>
      <x:c r="BT481" s="50" t="str">
        <x:f>IF(12&gt;'Настройки'!$B$3,"",IF(ISBLANK(Q481),IF('Настройки'!$B$9="Нулевой спрос",0,""),IF(Q481&lt;0,IF('Настройки'!$B$10="Исключить","",IF('Настройки'!$B$10="Абсолютные значения",ABS(Q481),Q481)),Q481)))</x:f>
      </x:c>
      <x:c r="BU481" s="50" t="str">
        <x:f>IF(13&gt;'Настройки'!$B$3,"",IF(ISBLANK(R481),IF('Настройки'!$B$9="Нулевой спрос",0,""),IF(R481&lt;0,IF('Настройки'!$B$10="Исключить","",IF('Настройки'!$B$10="Абсолютные значения",ABS(R481),R481)),R481)))</x:f>
      </x:c>
      <x:c r="BV481" s="50" t="str">
        <x:f>IF(14&gt;'Настройки'!$B$3,"",IF(ISBLANK(S481),IF('Настройки'!$B$9="Нулевой спрос",0,""),IF(S481&lt;0,IF('Настройки'!$B$10="Исключить","",IF('Настройки'!$B$10="Абсолютные значения",ABS(S481),S481)),S481)))</x:f>
      </x:c>
      <x:c r="BW481" s="50" t="str">
        <x:f>IF(15&gt;'Настройки'!$B$3,"",IF(ISBLANK(T481),IF('Настройки'!$B$9="Нулевой спрос",0,""),IF(T481&lt;0,IF('Настройки'!$B$10="Исключить","",IF('Настройки'!$B$10="Абсолютные значения",ABS(T481),T481)),T481)))</x:f>
      </x:c>
      <x:c r="BX481" s="50" t="str">
        <x:f>IF(16&gt;'Настройки'!$B$3,"",IF(ISBLANK(U481),IF('Настройки'!$B$9="Нулевой спрос",0,""),IF(U481&lt;0,IF('Настройки'!$B$10="Исключить","",IF('Настройки'!$B$10="Абсолютные значения",ABS(U481),U481)),U481)))</x:f>
      </x:c>
      <x:c r="BY481" s="50" t="str">
        <x:f>IF(17&gt;'Настройки'!$B$3,"",IF(ISBLANK(V481),IF('Настройки'!$B$9="Нулевой спрос",0,""),IF(V481&lt;0,IF('Настройки'!$B$10="Исключить","",IF('Настройки'!$B$10="Абсолютные значения",ABS(V481),V481)),V481)))</x:f>
      </x:c>
      <x:c r="BZ481" s="50" t="str">
        <x:f>IF(18&gt;'Настройки'!$B$3,"",IF(ISBLANK(W481),IF('Настройки'!$B$9="Нулевой спрос",0,""),IF(W481&lt;0,IF('Настройки'!$B$10="Исключить","",IF('Настройки'!$B$10="Абсолютные значения",ABS(W481),W481)),W481)))</x:f>
      </x:c>
      <x:c r="CA481" s="50" t="str">
        <x:f>IF(19&gt;'Настройки'!$B$3,"",IF(ISBLANK(X481),IF('Настройки'!$B$9="Нулевой спрос",0,""),IF(X481&lt;0,IF('Настройки'!$B$10="Исключить","",IF('Настройки'!$B$10="Абсолютные значения",ABS(X481),X481)),X481)))</x:f>
      </x:c>
      <x:c r="CB481" s="50" t="str">
        <x:f>IF(20&gt;'Настройки'!$B$3,"",IF(ISBLANK(Y481),IF('Настройки'!$B$9="Нулевой спрос",0,""),IF(Y481&lt;0,IF('Настройки'!$B$10="Исключить","",IF('Настройки'!$B$10="Абсолютные значения",ABS(Y481),Y481)),Y481)))</x:f>
      </x:c>
      <x:c r="CC481" s="50" t="str">
        <x:f>IF(21&gt;'Настройки'!$B$3,"",IF(ISBLANK(Z481),IF('Настройки'!$B$9="Нулевой спрос",0,""),IF(Z481&lt;0,IF('Настройки'!$B$10="Исключить","",IF('Настройки'!$B$10="Абсолютные значения",ABS(Z481),Z481)),Z481)))</x:f>
      </x:c>
      <x:c r="CD481" s="50" t="str">
        <x:f>IF(22&gt;'Настройки'!$B$3,"",IF(ISBLANK(AA481),IF('Настройки'!$B$9="Нулевой спрос",0,""),IF(AA481&lt;0,IF('Настройки'!$B$10="Исключить","",IF('Настройки'!$B$10="Абсолютные значения",ABS(AA481),AA481)),AA481)))</x:f>
      </x:c>
      <x:c r="CE481" s="50" t="str">
        <x:f>IF(23&gt;'Настройки'!$B$3,"",IF(ISBLANK(AB481),IF('Настройки'!$B$9="Нулевой спрос",0,""),IF(AB481&lt;0,IF('Настройки'!$B$10="Исключить","",IF('Настройки'!$B$10="Абсолютные значения",ABS(AB481),AB481)),AB481)))</x:f>
      </x:c>
      <x:c r="CF481" s="50" t="str">
        <x:f>IF(24&gt;'Настройки'!$B$3,"",IF(ISBLANK(AC481),IF('Настройки'!$B$9="Нулевой спрос",0,""),IF(AC481&lt;0,IF('Настройки'!$B$10="Исключить","",IF('Настройки'!$B$10="Абсолютные значения",ABS(AC481),AC481)),AC481)))</x:f>
      </x:c>
      <x:c r="CG481" s="50" t="str">
        <x:f>IF(25&gt;'Настройки'!$B$3,"",IF(ISBLANK(AD481),IF('Настройки'!$B$9="Нулевой спрос",0,""),IF(AD481&lt;0,IF('Настройки'!$B$10="Исключить","",IF('Настройки'!$B$10="Абсолютные значения",ABS(AD481),AD481)),AD481)))</x:f>
      </x:c>
      <x:c r="CH481" s="50" t="str">
        <x:f>IF(26&gt;'Настройки'!$B$3,"",IF(ISBLANK(AE481),IF('Настройки'!$B$9="Нулевой спрос",0,""),IF(AE481&lt;0,IF('Настройки'!$B$10="Исключить","",IF('Настройки'!$B$10="Абсолютные значения",ABS(AE481),AE481)),AE481)))</x:f>
      </x:c>
      <x:c r="CI481" s="50" t="str">
        <x:f>IF(27&gt;'Настройки'!$B$3,"",IF(ISBLANK(AF481),IF('Настройки'!$B$9="Нулевой спрос",0,""),IF(AF481&lt;0,IF('Настройки'!$B$10="Исключить","",IF('Настройки'!$B$10="Абсолютные значения",ABS(AF481),AF481)),AF481)))</x:f>
      </x:c>
      <x:c r="CJ481" s="50" t="str">
        <x:f>IF(28&gt;'Настройки'!$B$3,"",IF(ISBLANK(AG481),IF('Настройки'!$B$9="Нулевой спрос",0,""),IF(AG481&lt;0,IF('Настройки'!$B$10="Исключить","",IF('Настройки'!$B$10="Абсолютные значения",ABS(AG481),AG481)),AG481)))</x:f>
      </x:c>
      <x:c r="CK481" s="50" t="str">
        <x:f>IF(29&gt;'Настройки'!$B$3,"",IF(ISBLANK(AH481),IF('Настройки'!$B$9="Нулевой спрос",0,""),IF(AH481&lt;0,IF('Настройки'!$B$10="Исключить","",IF('Настройки'!$B$10="Абсолютные значения",ABS(AH481),AH481)),AH481)))</x:f>
      </x:c>
      <x:c r="CL481" s="50" t="str">
        <x:f>IF(30&gt;'Настройки'!$B$3,"",IF(ISBLANK(AI481),IF('Настройки'!$B$9="Нулевой спрос",0,""),IF(AI481&lt;0,IF('Настройки'!$B$10="Исключить","",IF('Настройки'!$B$10="Абсолютные значения",ABS(AI481),AI481)),AI481)))</x:f>
      </x:c>
      <x:c r="CM481" s="50" t="str">
        <x:f>IF(31&gt;'Настройки'!$B$3,"",IF(ISBLANK(AJ481),IF('Настройки'!$B$9="Нулевой спрос",0,""),IF(AJ481&lt;0,IF('Настройки'!$B$10="Исключить","",IF('Настройки'!$B$10="Абсолютные значения",ABS(AJ481),AJ481)),AJ481)))</x:f>
      </x:c>
      <x:c r="CN481" s="50" t="str">
        <x:f>IF(32&gt;'Настройки'!$B$3,"",IF(ISBLANK(AK481),IF('Настройки'!$B$9="Нулевой спрос",0,""),IF(AK481&lt;0,IF('Настройки'!$B$10="Исключить","",IF('Настройки'!$B$10="Абсолютные значения",ABS(AK481),AK481)),AK481)))</x:f>
      </x:c>
      <x:c r="CO481" s="50" t="str">
        <x:f>IF(33&gt;'Настройки'!$B$3,"",IF(ISBLANK(AL481),IF('Настройки'!$B$9="Нулевой спрос",0,""),IF(AL481&lt;0,IF('Настройки'!$B$10="Исключить","",IF('Настройки'!$B$10="Абсолютные значения",ABS(AL481),AL481)),AL481)))</x:f>
      </x:c>
      <x:c r="CP481" s="50" t="str">
        <x:f>IF(34&gt;'Настройки'!$B$3,"",IF(ISBLANK(AM481),IF('Настройки'!$B$9="Нулевой спрос",0,""),IF(AM481&lt;0,IF('Настройки'!$B$10="Исключить","",IF('Настройки'!$B$10="Абсолютные значения",ABS(AM481),AM481)),AM481)))</x:f>
      </x:c>
      <x:c r="CQ481" s="50" t="str">
        <x:f>IF(35&gt;'Настройки'!$B$3,"",IF(ISBLANK(AN481),IF('Настройки'!$B$9="Нулевой спрос",0,""),IF(AN481&lt;0,IF('Настройки'!$B$10="Исключить","",IF('Настройки'!$B$10="Абсолютные значения",ABS(AN481),AN481)),AN481)))</x:f>
      </x:c>
      <x:c r="CR481" s="50" t="str">
        <x:f>IF(36&gt;'Настройки'!$B$3,"",IF(ISBLANK(AO481),IF('Настройки'!$B$9="Нулевой спрос",0,""),IF(AO481&lt;0,IF('Настройки'!$B$10="Исключить","",IF('Настройки'!$B$10="Абсолютные значения",ABS(AO481),AO481)),AO481)))</x:f>
      </x:c>
      <x:c r="CS481" s="50" t="str">
        <x:f>IF(OR(1&gt;'Настройки'!$B$3,ISBLANK(BI481),BI481=0),"",BI481)</x:f>
      </x:c>
      <x:c r="CT481" s="50" t="str">
        <x:f>IF(OR(2&gt;'Настройки'!$B$3,ISBLANK(BJ481),BJ481=0),"",BJ481)</x:f>
      </x:c>
      <x:c r="CU481" s="50" t="str">
        <x:f>IF(OR(3&gt;'Настройки'!$B$3,ISBLANK(BK481),BK481=0),"",BK481)</x:f>
      </x:c>
      <x:c r="CV481" s="50" t="str">
        <x:f>IF(OR(4&gt;'Настройки'!$B$3,ISBLANK(BL481),BL481=0),"",BL481)</x:f>
      </x:c>
      <x:c r="CW481" s="50" t="str">
        <x:f>IF(OR(5&gt;'Настройки'!$B$3,ISBLANK(BM481),BM481=0),"",BM481)</x:f>
      </x:c>
      <x:c r="CX481" s="50" t="str">
        <x:f>IF(OR(6&gt;'Настройки'!$B$3,ISBLANK(BN481),BN481=0),"",BN481)</x:f>
      </x:c>
      <x:c r="CY481" s="50" t="str">
        <x:f>IF(OR(7&gt;'Настройки'!$B$3,ISBLANK(BO481),BO481=0),"",BO481)</x:f>
      </x:c>
      <x:c r="CZ481" s="50" t="str">
        <x:f>IF(OR(8&gt;'Настройки'!$B$3,ISBLANK(BP481),BP481=0),"",BP481)</x:f>
      </x:c>
      <x:c r="DA481" s="50" t="str">
        <x:f>IF(OR(9&gt;'Настройки'!$B$3,ISBLANK(BQ481),BQ481=0),"",BQ481)</x:f>
      </x:c>
      <x:c r="DB481" s="50" t="str">
        <x:f>IF(OR(10&gt;'Настройки'!$B$3,ISBLANK(BR481),BR481=0),"",BR481)</x:f>
      </x:c>
      <x:c r="DC481" s="50" t="str">
        <x:f>IF(OR(11&gt;'Настройки'!$B$3,ISBLANK(BS481),BS481=0),"",BS481)</x:f>
      </x:c>
      <x:c r="DD481" s="50" t="str">
        <x:f>IF(OR(12&gt;'Настройки'!$B$3,ISBLANK(BT481),BT481=0),"",BT481)</x:f>
      </x:c>
      <x:c r="DE481" s="50" t="str">
        <x:f>IF(OR(13&gt;'Настройки'!$B$3,ISBLANK(BU481),BU481=0),"",BU481)</x:f>
      </x:c>
      <x:c r="DF481" s="50" t="str">
        <x:f>IF(OR(14&gt;'Настройки'!$B$3,ISBLANK(BV481),BV481=0),"",BV481)</x:f>
      </x:c>
      <x:c r="DG481" s="50" t="str">
        <x:f>IF(OR(15&gt;'Настройки'!$B$3,ISBLANK(BW481),BW481=0),"",BW481)</x:f>
      </x:c>
      <x:c r="DH481" s="50" t="str">
        <x:f>IF(OR(16&gt;'Настройки'!$B$3,ISBLANK(BX481),BX481=0),"",BX481)</x:f>
      </x:c>
      <x:c r="DI481" s="50" t="str">
        <x:f>IF(OR(17&gt;'Настройки'!$B$3,ISBLANK(BY481),BY481=0),"",BY481)</x:f>
      </x:c>
      <x:c r="DJ481" s="50" t="str">
        <x:f>IF(OR(18&gt;'Настройки'!$B$3,ISBLANK(BZ481),BZ481=0),"",BZ481)</x:f>
      </x:c>
      <x:c r="DK481" s="50" t="str">
        <x:f>IF(OR(19&gt;'Настройки'!$B$3,ISBLANK(CA481),CA481=0),"",CA481)</x:f>
      </x:c>
      <x:c r="DL481" s="50" t="str">
        <x:f>IF(OR(20&gt;'Настройки'!$B$3,ISBLANK(CB481),CB481=0),"",CB481)</x:f>
      </x:c>
      <x:c r="DM481" s="50" t="str">
        <x:f>IF(OR(21&gt;'Настройки'!$B$3,ISBLANK(CC481),CC481=0),"",CC481)</x:f>
      </x:c>
      <x:c r="DN481" s="50" t="str">
        <x:f>IF(OR(22&gt;'Настройки'!$B$3,ISBLANK(CD481),CD481=0),"",CD481)</x:f>
      </x:c>
      <x:c r="DO481" s="50" t="str">
        <x:f>IF(OR(23&gt;'Настройки'!$B$3,ISBLANK(CE481),CE481=0),"",CE481)</x:f>
      </x:c>
      <x:c r="DP481" s="50" t="str">
        <x:f>IF(OR(24&gt;'Настройки'!$B$3,ISBLANK(CF481),CF481=0),"",CF481)</x:f>
      </x:c>
      <x:c r="DQ481" s="50" t="str">
        <x:f>IF(OR(25&gt;'Настройки'!$B$3,ISBLANK(CG481),CG481=0),"",CG481)</x:f>
      </x:c>
      <x:c r="DR481" s="50" t="str">
        <x:f>IF(OR(26&gt;'Настройки'!$B$3,ISBLANK(CH481),CH481=0),"",CH481)</x:f>
      </x:c>
      <x:c r="DS481" s="50" t="str">
        <x:f>IF(OR(27&gt;'Настройки'!$B$3,ISBLANK(CI481),CI481=0),"",CI481)</x:f>
      </x:c>
      <x:c r="DT481" s="50" t="str">
        <x:f>IF(OR(28&gt;'Настройки'!$B$3,ISBLANK(CJ481),CJ481=0),"",CJ481)</x:f>
      </x:c>
      <x:c r="DU481" s="50" t="str">
        <x:f>IF(OR(29&gt;'Настройки'!$B$3,ISBLANK(CK481),CK481=0),"",CK481)</x:f>
      </x:c>
      <x:c r="DV481" s="50" t="str">
        <x:f>IF(OR(30&gt;'Настройки'!$B$3,ISBLANK(CL481),CL481=0),"",CL481)</x:f>
      </x:c>
      <x:c r="DW481" s="50" t="str">
        <x:f>IF(OR(31&gt;'Настройки'!$B$3,ISBLANK(CM481),CM481=0),"",CM481)</x:f>
      </x:c>
      <x:c r="DX481" s="50" t="str">
        <x:f>IF(OR(32&gt;'Настройки'!$B$3,ISBLANK(CN481),CN481=0),"",CN481)</x:f>
      </x:c>
      <x:c r="DY481" s="50" t="str">
        <x:f>IF(OR(33&gt;'Настройки'!$B$3,ISBLANK(CO481),CO481=0),"",CO481)</x:f>
      </x:c>
      <x:c r="DZ481" s="50" t="str">
        <x:f>IF(OR(34&gt;'Настройки'!$B$3,ISBLANK(CP481),CP481=0),"",CP481)</x:f>
      </x:c>
      <x:c r="EA481" s="50" t="str">
        <x:f>IF(OR(35&gt;'Настройки'!$B$3,ISBLANK(CQ481),CQ481=0),"",CQ481)</x:f>
      </x:c>
      <x:c r="EB481" s="50" t="str">
        <x:f>IF(OR(36&gt;'Настройки'!$B$3,ISBLANK(CR481),CR481=0),"",CR481)</x:f>
      </x:c>
      <x:c r="EC481" s="50" t="str">
        <x:f>IF(A481="","",IF(OR(BB481="AZ",BB481="BZ"),10000+ROW(),IF(AZ481&gt;'Настройки'!$B$11,20000+ROW(),IF(BF481&lt;&gt;"Обычный",30000+ROW(),IF(AX481&lt;=0,40000+ROW(),"")))))</x:f>
      </x:c>
      <x:c r="ED481" s="50" t="str">
        <x:f>IF(EC481="","",COUNTIFS($EC$2:$EC$1001,"&gt;0",$EC$2:$EC$1001,"&lt;"&amp;EC481)+1)</x:f>
      </x:c>
    </x:row>
    <x:row r="482">
      <x:c r="A482" s="115"/>
      <x:c r="B482" s="115"/>
      <x:c r="C482" s="115"/>
      <x:c r="D482" s="118"/>
      <x:c r="E482" s="118"/>
      <x:c r="F482" s="118"/>
      <x:c r="G482" s="118"/>
      <x:c r="H482" s="118"/>
      <x:c r="I482" s="118"/>
      <x:c r="J482" s="118"/>
      <x:c r="K482" s="118"/>
      <x:c r="L482" s="118"/>
      <x:c r="M482" s="118"/>
      <x:c r="N482" s="118"/>
      <x:c r="O482" s="118"/>
      <x:c r="P482" s="118"/>
      <x:c r="Q482" s="118"/>
      <x:c r="R482" s="118"/>
      <x:c r="S482" s="118"/>
      <x:c r="T482" s="118"/>
      <x:c r="U482" s="118"/>
      <x:c r="V482" s="118"/>
      <x:c r="W482" s="118"/>
      <x:c r="X482" s="118"/>
      <x:c r="Y482" s="118"/>
      <x:c r="Z482" s="118"/>
      <x:c r="AA482" s="118"/>
      <x:c r="AB482" s="118"/>
      <x:c r="AC482" s="118"/>
      <x:c r="AD482" s="118"/>
      <x:c r="AE482" s="118"/>
      <x:c r="AF482" s="118"/>
      <x:c r="AG482" s="118"/>
      <x:c r="AH482" s="118"/>
      <x:c r="AI482" s="118"/>
      <x:c r="AJ482" s="118"/>
      <x:c r="AK482" s="118"/>
      <x:c r="AL482" s="118"/>
      <x:c r="AM482" s="118"/>
      <x:c r="AN482" s="118"/>
      <x:c r="AO482" s="118"/>
      <x:c r="AP482" s="115"/>
      <x:c r="AQ482" s="49" t="str">
        <x:f>IF(A482="","",COUNT(BI482:INDEX(BI482:CR482,1,'Настройки'!$B$3)))</x:f>
      </x:c>
      <x:c r="AR482" s="49" t="str">
        <x:f>IF(A482="","",SUM(BI482:INDEX(BI482:CR482,1,'Настройки'!$B$3)))</x:f>
      </x:c>
      <x:c r="AS482" s="58" t="str">
        <x:f>IF(A482="","",IF('Настройки'!$B$4="Стоимость потребления",AR482*D482,IF('Настройки'!$B$4="Количество",AR482,E482)))</x:f>
      </x:c>
      <x:c r="AT482" s="61" t="str">
        <x:f>IF(OR(A482="",AS482&lt;0,SUM($AS$2:$AS$1001)&lt;=0),"",AS482/SUM($AS$2:$AS$1001))</x:f>
      </x:c>
      <x:c r="AU482" s="61" t="str">
        <x:f>IF(OR(A482="",AS482&lt;0,SUM($AS$2:$AS$1001)&lt;=0),"",SUMIFS($AS$2:$AS$1001,$AS$2:$AS$1001,"&gt;"&amp;AS482)/SUM($AS$2:$AS$1001))</x:f>
      </x:c>
      <x:c r="AV482" s="61" t="str">
        <x:f>IF(OR(A482="",AS482&lt;0,SUM($AS$2:$AS$1001)&lt;=0),"",SUMIFS($AS$2:$AS$1001,$AS$2:$AS$1001,"&gt;="&amp;AS482)/SUM($AS$2:$AS$1001))</x:f>
      </x:c>
      <x:c r="AW482" s="49" t="str">
        <x:f>IF(A482="","",IF(SUM($AS$2:$AS$1001)&lt;=0,"Не определён",IF(AS482&lt;0,"Исключение",IF(AU482&lt;'Настройки'!$B$5,"A",IF(AU482&lt;'Настройки'!$B$6,"B","C")))))</x:f>
      </x:c>
      <x:c r="AX482" s="58" t="str">
        <x:f>IF(A482="","",IF(AQ482=0,"",AVERAGE(BI482:INDEX(BI482:CR482,1,'Настройки'!$B$3))))</x:f>
      </x:c>
      <x:c r="AY482" s="58" t="str">
        <x:f>IF(OR(A482="",AQ482=0),"",STDEVP(BI482:INDEX(BI482:CR482,1,'Настройки'!$B$3)))</x:f>
      </x:c>
      <x:c r="AZ482" s="61" t="str">
        <x:f>IF(OR(A482="",AQ482&lt;'Настройки'!$B$12,AX482&lt;=0,AND('Настройки'!$B$10="Блокировать",COUNTIF(F482:INDEX(F482:AO482,1,'Настройки'!$B$3),"&lt;0")&gt;0)),"",AY482/ABS(AX482))</x:f>
      </x:c>
      <x:c r="BA482" s="49" t="str">
        <x:f>IF(A482="","",IF(AND('Настройки'!$B$10="Блокировать",COUNTIF(F482:INDEX(F482:AO482,1,'Настройки'!$B$3),"&lt;0")&gt;0),"Не определён",IF(AQ482&lt;'Настройки'!$B$12,"Не определён",IF(AX482=0,"Нет спроса",IF(AX482&lt;0,"Не определён",IF(AZ482&lt;='Настройки'!$B$7,"X",IF(AZ482&lt;='Настройки'!$B$8,"Y","Z")))))))</x:f>
      </x:c>
      <x:c r="BB482" s="49" t="str">
        <x:f>IF(OR(A482="",LEN(AW482)&lt;&gt;1,LEN(BA482)&lt;&gt;1),"",AW482&amp;BA482)</x:f>
      </x:c>
      <x:c r="BC482" s="61" t="str">
        <x:f>IF(OR(A482="",AQ482=0),"",(COUNT(BI482:INDEX(BI482:CR482,1,'Настройки'!$B$3))-COUNT(CS482:INDEX(CS482:EB482,1,'Настройки'!$B$3)))/AQ482)</x:f>
      </x:c>
      <x:c r="BD482" s="64" t="str">
        <x:f>IF(OR(A482="",COUNT(CS482:INDEX(CS482:EB482,1,'Настройки'!$B$3))=0),"",AQ482/COUNT(CS482:INDEX(CS482:EB482,1,'Настройки'!$B$3)))</x:f>
      </x:c>
      <x:c r="BE482" s="64" t="str">
        <x:f>IF(OR(A482="",COUNT(CS482:INDEX(CS482:EB482,1,'Настройки'!$B$3))=0),"",IF(AVERAGE(CS482:INDEX(CS482:EB482,1,'Настройки'!$B$3))=0,"",(STDEVP(CS482:INDEX(CS482:EB482,1,'Настройки'!$B$3))/ABS(AVERAGE(CS482:INDEX(CS482:EB482,1,'Настройки'!$B$3))))^2))</x:f>
      </x:c>
      <x:c r="BF482" s="49" t="str">
        <x:f>IF(A482="","",IF(AQ482&lt;3,"Недостаточно",IF(AQ482&lt;6,"Предварительный","Обычный")))</x:f>
      </x:c>
      <x:c r="BG482" s="49" t="str">
        <x:f>IF(A482="","",IF(COUNTIF(F482:INDEX(F482:AO482,1,'Настройки'!$B$3),"&lt;0")&gt;0,IF('Настройки'!$B$10="Блокировать","Отрицательный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"),"")&amp;IF(AQ482&lt;3,"Недостаточно истории. ",IF(AQ482&lt;6,"Предварительная классификация. ",""))&amp;IF(AX482=0,"Нет спроса за горизонт. ","")&amp;IF(AZ482&gt;'Настройки'!$B$11,"Экстремальная вариативность. ",""))</x:f>
      </x:c>
      <x:c r="BH482" s="49" t="str">
        <x:f>IF(A482="","",IFERROR(VLOOKUP(BB482,'Настройки'!$D$3:$E$11,2,FALSE),"Сначала проверьте исходные данные и историю спроса.")&amp;" Уточните срок поставки, MOQ и критичность.")</x:f>
      </x:c>
      <x:c r="BI482" s="50" t="str">
        <x:f>IF(1&gt;'Настройки'!$B$3,"",IF(ISBLANK(F482),IF('Настройки'!$B$9="Нулевой спрос",0,""),IF(F482&lt;0,IF('Настройки'!$B$10="Исключить","",IF('Настройки'!$B$10="Абсолютные значения",ABS(F482),F482)),F482)))</x:f>
      </x:c>
      <x:c r="BJ482" s="50" t="str">
        <x:f>IF(2&gt;'Настройки'!$B$3,"",IF(ISBLANK(G482),IF('Настройки'!$B$9="Нулевой спрос",0,""),IF(G482&lt;0,IF('Настройки'!$B$10="Исключить","",IF('Настройки'!$B$10="Абсолютные значения",ABS(G482),G482)),G482)))</x:f>
      </x:c>
      <x:c r="BK482" s="50" t="str">
        <x:f>IF(3&gt;'Настройки'!$B$3,"",IF(ISBLANK(H482),IF('Настройки'!$B$9="Нулевой спрос",0,""),IF(H482&lt;0,IF('Настройки'!$B$10="Исключить","",IF('Настройки'!$B$10="Абсолютные значения",ABS(H482),H482)),H482)))</x:f>
      </x:c>
      <x:c r="BL482" s="50" t="str">
        <x:f>IF(4&gt;'Настройки'!$B$3,"",IF(ISBLANK(I482),IF('Настройки'!$B$9="Нулевой спрос",0,""),IF(I482&lt;0,IF('Настройки'!$B$10="Исключить","",IF('Настройки'!$B$10="Абсолютные значения",ABS(I482),I482)),I482)))</x:f>
      </x:c>
      <x:c r="BM482" s="50" t="str">
        <x:f>IF(5&gt;'Настройки'!$B$3,"",IF(ISBLANK(J482),IF('Настройки'!$B$9="Нулевой спрос",0,""),IF(J482&lt;0,IF('Настройки'!$B$10="Исключить","",IF('Настройки'!$B$10="Абсолютные значения",ABS(J482),J482)),J482)))</x:f>
      </x:c>
      <x:c r="BN482" s="50" t="str">
        <x:f>IF(6&gt;'Настройки'!$B$3,"",IF(ISBLANK(K482),IF('Настройки'!$B$9="Нулевой спрос",0,""),IF(K482&lt;0,IF('Настройки'!$B$10="Исключить","",IF('Настройки'!$B$10="Абсолютные значения",ABS(K482),K482)),K482)))</x:f>
      </x:c>
      <x:c r="BO482" s="50" t="str">
        <x:f>IF(7&gt;'Настройки'!$B$3,"",IF(ISBLANK(L482),IF('Настройки'!$B$9="Нулевой спрос",0,""),IF(L482&lt;0,IF('Настройки'!$B$10="Исключить","",IF('Настройки'!$B$10="Абсолютные значения",ABS(L482),L482)),L482)))</x:f>
      </x:c>
      <x:c r="BP482" s="50" t="str">
        <x:f>IF(8&gt;'Настройки'!$B$3,"",IF(ISBLANK(M482),IF('Настройки'!$B$9="Нулевой спрос",0,""),IF(M482&lt;0,IF('Настройки'!$B$10="Исключить","",IF('Настройки'!$B$10="Абсолютные значения",ABS(M482),M482)),M482)))</x:f>
      </x:c>
      <x:c r="BQ482" s="50" t="str">
        <x:f>IF(9&gt;'Настройки'!$B$3,"",IF(ISBLANK(N482),IF('Настройки'!$B$9="Нулевой спрос",0,""),IF(N482&lt;0,IF('Настройки'!$B$10="Исключить","",IF('Настройки'!$B$10="Абсолютные значения",ABS(N482),N482)),N482)))</x:f>
      </x:c>
      <x:c r="BR482" s="50" t="str">
        <x:f>IF(10&gt;'Настройки'!$B$3,"",IF(ISBLANK(O482),IF('Настройки'!$B$9="Нулевой спрос",0,""),IF(O482&lt;0,IF('Настройки'!$B$10="Исключить","",IF('Настройки'!$B$10="Абсолютные значения",ABS(O482),O482)),O482)))</x:f>
      </x:c>
      <x:c r="BS482" s="50" t="str">
        <x:f>IF(11&gt;'Настройки'!$B$3,"",IF(ISBLANK(P482),IF('Настройки'!$B$9="Нулевой спрос",0,""),IF(P482&lt;0,IF('Настройки'!$B$10="Исключить","",IF('Настройки'!$B$10="Абсолютные значения",ABS(P482),P482)),P482)))</x:f>
      </x:c>
      <x:c r="BT482" s="50" t="str">
        <x:f>IF(12&gt;'Настройки'!$B$3,"",IF(ISBLANK(Q482),IF('Настройки'!$B$9="Нулевой спрос",0,""),IF(Q482&lt;0,IF('Настройки'!$B$10="Исключить","",IF('Настройки'!$B$10="Абсолютные значения",ABS(Q482),Q482)),Q482)))</x:f>
      </x:c>
      <x:c r="BU482" s="50" t="str">
        <x:f>IF(13&gt;'Настройки'!$B$3,"",IF(ISBLANK(R482),IF('Настройки'!$B$9="Нулевой спрос",0,""),IF(R482&lt;0,IF('Настройки'!$B$10="Исключить","",IF('Настройки'!$B$10="Абсолютные значения",ABS(R482),R482)),R482)))</x:f>
      </x:c>
      <x:c r="BV482" s="50" t="str">
        <x:f>IF(14&gt;'Настройки'!$B$3,"",IF(ISBLANK(S482),IF('Настройки'!$B$9="Нулевой спрос",0,""),IF(S482&lt;0,IF('Настройки'!$B$10="Исключить","",IF('Настройки'!$B$10="Абсолютные значения",ABS(S482),S482)),S482)))</x:f>
      </x:c>
      <x:c r="BW482" s="50" t="str">
        <x:f>IF(15&gt;'Настройки'!$B$3,"",IF(ISBLANK(T482),IF('Настройки'!$B$9="Нулевой спрос",0,""),IF(T482&lt;0,IF('Настройки'!$B$10="Исключить","",IF('Настройки'!$B$10="Абсолютные значения",ABS(T482),T482)),T482)))</x:f>
      </x:c>
      <x:c r="BX482" s="50" t="str">
        <x:f>IF(16&gt;'Настройки'!$B$3,"",IF(ISBLANK(U482),IF('Настройки'!$B$9="Нулевой спрос",0,""),IF(U482&lt;0,IF('Настройки'!$B$10="Исключить","",IF('Настройки'!$B$10="Абсолютные значения",ABS(U482),U482)),U482)))</x:f>
      </x:c>
      <x:c r="BY482" s="50" t="str">
        <x:f>IF(17&gt;'Настройки'!$B$3,"",IF(ISBLANK(V482),IF('Настройки'!$B$9="Нулевой спрос",0,""),IF(V482&lt;0,IF('Настройки'!$B$10="Исключить","",IF('Настройки'!$B$10="Абсолютные значения",ABS(V482),V482)),V482)))</x:f>
      </x:c>
      <x:c r="BZ482" s="50" t="str">
        <x:f>IF(18&gt;'Настройки'!$B$3,"",IF(ISBLANK(W482),IF('Настройки'!$B$9="Нулевой спрос",0,""),IF(W482&lt;0,IF('Настройки'!$B$10="Исключить","",IF('Настройки'!$B$10="Абсолютные значения",ABS(W482),W482)),W482)))</x:f>
      </x:c>
      <x:c r="CA482" s="50" t="str">
        <x:f>IF(19&gt;'Настройки'!$B$3,"",IF(ISBLANK(X482),IF('Настройки'!$B$9="Нулевой спрос",0,""),IF(X482&lt;0,IF('Настройки'!$B$10="Исключить","",IF('Настройки'!$B$10="Абсолютные значения",ABS(X482),X482)),X482)))</x:f>
      </x:c>
      <x:c r="CB482" s="50" t="str">
        <x:f>IF(20&gt;'Настройки'!$B$3,"",IF(ISBLANK(Y482),IF('Настройки'!$B$9="Нулевой спрос",0,""),IF(Y482&lt;0,IF('Настройки'!$B$10="Исключить","",IF('Настройки'!$B$10="Абсолютные значения",ABS(Y482),Y482)),Y482)))</x:f>
      </x:c>
      <x:c r="CC482" s="50" t="str">
        <x:f>IF(21&gt;'Настройки'!$B$3,"",IF(ISBLANK(Z482),IF('Настройки'!$B$9="Нулевой спрос",0,""),IF(Z482&lt;0,IF('Настройки'!$B$10="Исключить","",IF('Настройки'!$B$10="Абсолютные значения",ABS(Z482),Z482)),Z482)))</x:f>
      </x:c>
      <x:c r="CD482" s="50" t="str">
        <x:f>IF(22&gt;'Настройки'!$B$3,"",IF(ISBLANK(AA482),IF('Настройки'!$B$9="Нулевой спрос",0,""),IF(AA482&lt;0,IF('Настройки'!$B$10="Исключить","",IF('Настройки'!$B$10="Абсолютные значения",ABS(AA482),AA482)),AA482)))</x:f>
      </x:c>
      <x:c r="CE482" s="50" t="str">
        <x:f>IF(23&gt;'Настройки'!$B$3,"",IF(ISBLANK(AB482),IF('Настройки'!$B$9="Нулевой спрос",0,""),IF(AB482&lt;0,IF('Настройки'!$B$10="Исключить","",IF('Настройки'!$B$10="Абсолютные значения",ABS(AB482),AB482)),AB482)))</x:f>
      </x:c>
      <x:c r="CF482" s="50" t="str">
        <x:f>IF(24&gt;'Настройки'!$B$3,"",IF(ISBLANK(AC482),IF('Настройки'!$B$9="Нулевой спрос",0,""),IF(AC482&lt;0,IF('Настройки'!$B$10="Исключить","",IF('Настройки'!$B$10="Абсолютные значения",ABS(AC482),AC482)),AC482)))</x:f>
      </x:c>
      <x:c r="CG482" s="50" t="str">
        <x:f>IF(25&gt;'Настройки'!$B$3,"",IF(ISBLANK(AD482),IF('Настройки'!$B$9="Нулевой спрос",0,""),IF(AD482&lt;0,IF('Настройки'!$B$10="Исключить","",IF('Настройки'!$B$10="Абсолютные значения",ABS(AD482),AD482)),AD482)))</x:f>
      </x:c>
      <x:c r="CH482" s="50" t="str">
        <x:f>IF(26&gt;'Настройки'!$B$3,"",IF(ISBLANK(AE482),IF('Настройки'!$B$9="Нулевой спрос",0,""),IF(AE482&lt;0,IF('Настройки'!$B$10="Исключить","",IF('Настройки'!$B$10="Абсолютные значения",ABS(AE482),AE482)),AE482)))</x:f>
      </x:c>
      <x:c r="CI482" s="50" t="str">
        <x:f>IF(27&gt;'Настройки'!$B$3,"",IF(ISBLANK(AF482),IF('Настройки'!$B$9="Нулевой спрос",0,""),IF(AF482&lt;0,IF('Настройки'!$B$10="Исключить","",IF('Настройки'!$B$10="Абсолютные значения",ABS(AF482),AF482)),AF482)))</x:f>
      </x:c>
      <x:c r="CJ482" s="50" t="str">
        <x:f>IF(28&gt;'Настройки'!$B$3,"",IF(ISBLANK(AG482),IF('Настройки'!$B$9="Нулевой спрос",0,""),IF(AG482&lt;0,IF('Настройки'!$B$10="Исключить","",IF('Настройки'!$B$10="Абсолютные значения",ABS(AG482),AG482)),AG482)))</x:f>
      </x:c>
      <x:c r="CK482" s="50" t="str">
        <x:f>IF(29&gt;'Настройки'!$B$3,"",IF(ISBLANK(AH482),IF('Настройки'!$B$9="Нулевой спрос",0,""),IF(AH482&lt;0,IF('Настройки'!$B$10="Исключить","",IF('Настройки'!$B$10="Абсолютные значения",ABS(AH482),AH482)),AH482)))</x:f>
      </x:c>
      <x:c r="CL482" s="50" t="str">
        <x:f>IF(30&gt;'Настройки'!$B$3,"",IF(ISBLANK(AI482),IF('Настройки'!$B$9="Нулевой спрос",0,""),IF(AI482&lt;0,IF('Настройки'!$B$10="Исключить","",IF('Настройки'!$B$10="Абсолютные значения",ABS(AI482),AI482)),AI482)))</x:f>
      </x:c>
      <x:c r="CM482" s="50" t="str">
        <x:f>IF(31&gt;'Настройки'!$B$3,"",IF(ISBLANK(AJ482),IF('Настройки'!$B$9="Нулевой спрос",0,""),IF(AJ482&lt;0,IF('Настройки'!$B$10="Исключить","",IF('Настройки'!$B$10="Абсолютные значения",ABS(AJ482),AJ482)),AJ482)))</x:f>
      </x:c>
      <x:c r="CN482" s="50" t="str">
        <x:f>IF(32&gt;'Настройки'!$B$3,"",IF(ISBLANK(AK482),IF('Настройки'!$B$9="Нулевой спрос",0,""),IF(AK482&lt;0,IF('Настройки'!$B$10="Исключить","",IF('Настройки'!$B$10="Абсолютные значения",ABS(AK482),AK482)),AK482)))</x:f>
      </x:c>
      <x:c r="CO482" s="50" t="str">
        <x:f>IF(33&gt;'Настройки'!$B$3,"",IF(ISBLANK(AL482),IF('Настройки'!$B$9="Нулевой спрос",0,""),IF(AL482&lt;0,IF('Настройки'!$B$10="Исключить","",IF('Настройки'!$B$10="Абсолютные значения",ABS(AL482),AL482)),AL482)))</x:f>
      </x:c>
      <x:c r="CP482" s="50" t="str">
        <x:f>IF(34&gt;'Настройки'!$B$3,"",IF(ISBLANK(AM482),IF('Настройки'!$B$9="Нулевой спрос",0,""),IF(AM482&lt;0,IF('Настройки'!$B$10="Исключить","",IF('Настройки'!$B$10="Абсолютные значения",ABS(AM482),AM482)),AM482)))</x:f>
      </x:c>
      <x:c r="CQ482" s="50" t="str">
        <x:f>IF(35&gt;'Настройки'!$B$3,"",IF(ISBLANK(AN482),IF('Настройки'!$B$9="Нулевой спрос",0,""),IF(AN482&lt;0,IF('Настройки'!$B$10="Исключить","",IF('Настройки'!$B$10="Абсолютные значения",ABS(AN482),AN482)),AN482)))</x:f>
      </x:c>
      <x:c r="CR482" s="50" t="str">
        <x:f>IF(36&gt;'Настройки'!$B$3,"",IF(ISBLANK(AO482),IF('Настройки'!$B$9="Нулевой спрос",0,""),IF(AO482&lt;0,IF('Настройки'!$B$10="Исключить","",IF('Настройки'!$B$10="Абсолютные значения",ABS(AO482),AO482)),AO482)))</x:f>
      </x:c>
      <x:c r="CS482" s="50" t="str">
        <x:f>IF(OR(1&gt;'Настройки'!$B$3,ISBLANK(BI482),BI482=0),"",BI482)</x:f>
      </x:c>
      <x:c r="CT482" s="50" t="str">
        <x:f>IF(OR(2&gt;'Настройки'!$B$3,ISBLANK(BJ482),BJ482=0),"",BJ482)</x:f>
      </x:c>
      <x:c r="CU482" s="50" t="str">
        <x:f>IF(OR(3&gt;'Настройки'!$B$3,ISBLANK(BK482),BK482=0),"",BK482)</x:f>
      </x:c>
      <x:c r="CV482" s="50" t="str">
        <x:f>IF(OR(4&gt;'Настройки'!$B$3,ISBLANK(BL482),BL482=0),"",BL482)</x:f>
      </x:c>
      <x:c r="CW482" s="50" t="str">
        <x:f>IF(OR(5&gt;'Настройки'!$B$3,ISBLANK(BM482),BM482=0),"",BM482)</x:f>
      </x:c>
      <x:c r="CX482" s="50" t="str">
        <x:f>IF(OR(6&gt;'Настройки'!$B$3,ISBLANK(BN482),BN482=0),"",BN482)</x:f>
      </x:c>
      <x:c r="CY482" s="50" t="str">
        <x:f>IF(OR(7&gt;'Настройки'!$B$3,ISBLANK(BO482),BO482=0),"",BO482)</x:f>
      </x:c>
      <x:c r="CZ482" s="50" t="str">
        <x:f>IF(OR(8&gt;'Настройки'!$B$3,ISBLANK(BP482),BP482=0),"",BP482)</x:f>
      </x:c>
      <x:c r="DA482" s="50" t="str">
        <x:f>IF(OR(9&gt;'Настройки'!$B$3,ISBLANK(BQ482),BQ482=0),"",BQ482)</x:f>
      </x:c>
      <x:c r="DB482" s="50" t="str">
        <x:f>IF(OR(10&gt;'Настройки'!$B$3,ISBLANK(BR482),BR482=0),"",BR482)</x:f>
      </x:c>
      <x:c r="DC482" s="50" t="str">
        <x:f>IF(OR(11&gt;'Настройки'!$B$3,ISBLANK(BS482),BS482=0),"",BS482)</x:f>
      </x:c>
      <x:c r="DD482" s="50" t="str">
        <x:f>IF(OR(12&gt;'Настройки'!$B$3,ISBLANK(BT482),BT482=0),"",BT482)</x:f>
      </x:c>
      <x:c r="DE482" s="50" t="str">
        <x:f>IF(OR(13&gt;'Настройки'!$B$3,ISBLANK(BU482),BU482=0),"",BU482)</x:f>
      </x:c>
      <x:c r="DF482" s="50" t="str">
        <x:f>IF(OR(14&gt;'Настройки'!$B$3,ISBLANK(BV482),BV482=0),"",BV482)</x:f>
      </x:c>
      <x:c r="DG482" s="50" t="str">
        <x:f>IF(OR(15&gt;'Настройки'!$B$3,ISBLANK(BW482),BW482=0),"",BW482)</x:f>
      </x:c>
      <x:c r="DH482" s="50" t="str">
        <x:f>IF(OR(16&gt;'Настройки'!$B$3,ISBLANK(BX482),BX482=0),"",BX482)</x:f>
      </x:c>
      <x:c r="DI482" s="50" t="str">
        <x:f>IF(OR(17&gt;'Настройки'!$B$3,ISBLANK(BY482),BY482=0),"",BY482)</x:f>
      </x:c>
      <x:c r="DJ482" s="50" t="str">
        <x:f>IF(OR(18&gt;'Настройки'!$B$3,ISBLANK(BZ482),BZ482=0),"",BZ482)</x:f>
      </x:c>
      <x:c r="DK482" s="50" t="str">
        <x:f>IF(OR(19&gt;'Настройки'!$B$3,ISBLANK(CA482),CA482=0),"",CA482)</x:f>
      </x:c>
      <x:c r="DL482" s="50" t="str">
        <x:f>IF(OR(20&gt;'Настройки'!$B$3,ISBLANK(CB482),CB482=0),"",CB482)</x:f>
      </x:c>
      <x:c r="DM482" s="50" t="str">
        <x:f>IF(OR(21&gt;'Настройки'!$B$3,ISBLANK(CC482),CC482=0),"",CC482)</x:f>
      </x:c>
      <x:c r="DN482" s="50" t="str">
        <x:f>IF(OR(22&gt;'Настройки'!$B$3,ISBLANK(CD482),CD482=0),"",CD482)</x:f>
      </x:c>
      <x:c r="DO482" s="50" t="str">
        <x:f>IF(OR(23&gt;'Настройки'!$B$3,ISBLANK(CE482),CE482=0),"",CE482)</x:f>
      </x:c>
      <x:c r="DP482" s="50" t="str">
        <x:f>IF(OR(24&gt;'Настройки'!$B$3,ISBLANK(CF482),CF482=0),"",CF482)</x:f>
      </x:c>
      <x:c r="DQ482" s="50" t="str">
        <x:f>IF(OR(25&gt;'Настройки'!$B$3,ISBLANK(CG482),CG482=0),"",CG482)</x:f>
      </x:c>
      <x:c r="DR482" s="50" t="str">
        <x:f>IF(OR(26&gt;'Настройки'!$B$3,ISBLANK(CH482),CH482=0),"",CH482)</x:f>
      </x:c>
      <x:c r="DS482" s="50" t="str">
        <x:f>IF(OR(27&gt;'Настройки'!$B$3,ISBLANK(CI482),CI482=0),"",CI482)</x:f>
      </x:c>
      <x:c r="DT482" s="50" t="str">
        <x:f>IF(OR(28&gt;'Настройки'!$B$3,ISBLANK(CJ482),CJ482=0),"",CJ482)</x:f>
      </x:c>
      <x:c r="DU482" s="50" t="str">
        <x:f>IF(OR(29&gt;'Настройки'!$B$3,ISBLANK(CK482),CK482=0),"",CK482)</x:f>
      </x:c>
      <x:c r="DV482" s="50" t="str">
        <x:f>IF(OR(30&gt;'Настройки'!$B$3,ISBLANK(CL482),CL482=0),"",CL482)</x:f>
      </x:c>
      <x:c r="DW482" s="50" t="str">
        <x:f>IF(OR(31&gt;'Настройки'!$B$3,ISBLANK(CM482),CM482=0),"",CM482)</x:f>
      </x:c>
      <x:c r="DX482" s="50" t="str">
        <x:f>IF(OR(32&gt;'Настройки'!$B$3,ISBLANK(CN482),CN482=0),"",CN482)</x:f>
      </x:c>
      <x:c r="DY482" s="50" t="str">
        <x:f>IF(OR(33&gt;'Настройки'!$B$3,ISBLANK(CO482),CO482=0),"",CO482)</x:f>
      </x:c>
      <x:c r="DZ482" s="50" t="str">
        <x:f>IF(OR(34&gt;'Настройки'!$B$3,ISBLANK(CP482),CP482=0),"",CP482)</x:f>
      </x:c>
      <x:c r="EA482" s="50" t="str">
        <x:f>IF(OR(35&gt;'Настройки'!$B$3,ISBLANK(CQ482),CQ482=0),"",CQ482)</x:f>
      </x:c>
      <x:c r="EB482" s="50" t="str">
        <x:f>IF(OR(36&gt;'Настройки'!$B$3,ISBLANK(CR482),CR482=0),"",CR482)</x:f>
      </x:c>
      <x:c r="EC482" s="50" t="str">
        <x:f>IF(A482="","",IF(OR(BB482="AZ",BB482="BZ"),10000+ROW(),IF(AZ482&gt;'Настройки'!$B$11,20000+ROW(),IF(BF482&lt;&gt;"Обычный",30000+ROW(),IF(AX482&lt;=0,40000+ROW(),"")))))</x:f>
      </x:c>
      <x:c r="ED482" s="50" t="str">
        <x:f>IF(EC482="","",COUNTIFS($EC$2:$EC$1001,"&gt;0",$EC$2:$EC$1001,"&lt;"&amp;EC482)+1)</x:f>
      </x:c>
    </x:row>
    <x:row r="483">
      <x:c r="A483" s="115"/>
      <x:c r="B483" s="115"/>
      <x:c r="C483" s="115"/>
      <x:c r="D483" s="118"/>
      <x:c r="E483" s="118"/>
      <x:c r="F483" s="118"/>
      <x:c r="G483" s="118"/>
      <x:c r="H483" s="118"/>
      <x:c r="I483" s="118"/>
      <x:c r="J483" s="118"/>
      <x:c r="K483" s="118"/>
      <x:c r="L483" s="118"/>
      <x:c r="M483" s="118"/>
      <x:c r="N483" s="118"/>
      <x:c r="O483" s="118"/>
      <x:c r="P483" s="118"/>
      <x:c r="Q483" s="118"/>
      <x:c r="R483" s="118"/>
      <x:c r="S483" s="118"/>
      <x:c r="T483" s="118"/>
      <x:c r="U483" s="118"/>
      <x:c r="V483" s="118"/>
      <x:c r="W483" s="118"/>
      <x:c r="X483" s="118"/>
      <x:c r="Y483" s="118"/>
      <x:c r="Z483" s="118"/>
      <x:c r="AA483" s="118"/>
      <x:c r="AB483" s="118"/>
      <x:c r="AC483" s="118"/>
      <x:c r="AD483" s="118"/>
      <x:c r="AE483" s="118"/>
      <x:c r="AF483" s="118"/>
      <x:c r="AG483" s="118"/>
      <x:c r="AH483" s="118"/>
      <x:c r="AI483" s="118"/>
      <x:c r="AJ483" s="118"/>
      <x:c r="AK483" s="118"/>
      <x:c r="AL483" s="118"/>
      <x:c r="AM483" s="118"/>
      <x:c r="AN483" s="118"/>
      <x:c r="AO483" s="118"/>
      <x:c r="AP483" s="115"/>
      <x:c r="AQ483" s="49" t="str">
        <x:f>IF(A483="","",COUNT(BI483:INDEX(BI483:CR483,1,'Настройки'!$B$3)))</x:f>
      </x:c>
      <x:c r="AR483" s="49" t="str">
        <x:f>IF(A483="","",SUM(BI483:INDEX(BI483:CR483,1,'Настройки'!$B$3)))</x:f>
      </x:c>
      <x:c r="AS483" s="58" t="str">
        <x:f>IF(A483="","",IF('Настройки'!$B$4="Стоимость потребления",AR483*D483,IF('Настройки'!$B$4="Количество",AR483,E483)))</x:f>
      </x:c>
      <x:c r="AT483" s="61" t="str">
        <x:f>IF(OR(A483="",AS483&lt;0,SUM($AS$2:$AS$1001)&lt;=0),"",AS483/SUM($AS$2:$AS$1001))</x:f>
      </x:c>
      <x:c r="AU483" s="61" t="str">
        <x:f>IF(OR(A483="",AS483&lt;0,SUM($AS$2:$AS$1001)&lt;=0),"",SUMIFS($AS$2:$AS$1001,$AS$2:$AS$1001,"&gt;"&amp;AS483)/SUM($AS$2:$AS$1001))</x:f>
      </x:c>
      <x:c r="AV483" s="61" t="str">
        <x:f>IF(OR(A483="",AS483&lt;0,SUM($AS$2:$AS$1001)&lt;=0),"",SUMIFS($AS$2:$AS$1001,$AS$2:$AS$1001,"&gt;="&amp;AS483)/SUM($AS$2:$AS$1001))</x:f>
      </x:c>
      <x:c r="AW483" s="49" t="str">
        <x:f>IF(A483="","",IF(SUM($AS$2:$AS$1001)&lt;=0,"Не определён",IF(AS483&lt;0,"Исключение",IF(AU483&lt;'Настройки'!$B$5,"A",IF(AU483&lt;'Настройки'!$B$6,"B","C")))))</x:f>
      </x:c>
      <x:c r="AX483" s="58" t="str">
        <x:f>IF(A483="","",IF(AQ483=0,"",AVERAGE(BI483:INDEX(BI483:CR483,1,'Настройки'!$B$3))))</x:f>
      </x:c>
      <x:c r="AY483" s="58" t="str">
        <x:f>IF(OR(A483="",AQ483=0),"",STDEVP(BI483:INDEX(BI483:CR483,1,'Настройки'!$B$3)))</x:f>
      </x:c>
      <x:c r="AZ483" s="61" t="str">
        <x:f>IF(OR(A483="",AQ483&lt;'Настройки'!$B$12,AX483&lt;=0,AND('Настройки'!$B$10="Блокировать",COUNTIF(F483:INDEX(F483:AO483,1,'Настройки'!$B$3),"&lt;0")&gt;0)),"",AY483/ABS(AX483))</x:f>
      </x:c>
      <x:c r="BA483" s="49" t="str">
        <x:f>IF(A483="","",IF(AND('Настройки'!$B$10="Блокировать",COUNTIF(F483:INDEX(F483:AO483,1,'Настройки'!$B$3),"&lt;0")&gt;0),"Не определён",IF(AQ483&lt;'Настройки'!$B$12,"Не определён",IF(AX483=0,"Нет спроса",IF(AX483&lt;0,"Не определён",IF(AZ483&lt;='Настройки'!$B$7,"X",IF(AZ483&lt;='Настройки'!$B$8,"Y","Z")))))))</x:f>
      </x:c>
      <x:c r="BB483" s="49" t="str">
        <x:f>IF(OR(A483="",LEN(AW483)&lt;&gt;1,LEN(BA483)&lt;&gt;1),"",AW483&amp;BA483)</x:f>
      </x:c>
      <x:c r="BC483" s="61" t="str">
        <x:f>IF(OR(A483="",AQ483=0),"",(COUNT(BI483:INDEX(BI483:CR483,1,'Настройки'!$B$3))-COUNT(CS483:INDEX(CS483:EB483,1,'Настройки'!$B$3)))/AQ483)</x:f>
      </x:c>
      <x:c r="BD483" s="64" t="str">
        <x:f>IF(OR(A483="",COUNT(CS483:INDEX(CS483:EB483,1,'Настройки'!$B$3))=0),"",AQ483/COUNT(CS483:INDEX(CS483:EB483,1,'Настройки'!$B$3)))</x:f>
      </x:c>
      <x:c r="BE483" s="64" t="str">
        <x:f>IF(OR(A483="",COUNT(CS483:INDEX(CS483:EB483,1,'Настройки'!$B$3))=0),"",IF(AVERAGE(CS483:INDEX(CS483:EB483,1,'Настройки'!$B$3))=0,"",(STDEVP(CS483:INDEX(CS483:EB483,1,'Настройки'!$B$3))/ABS(AVERAGE(CS483:INDEX(CS483:EB483,1,'Настройки'!$B$3))))^2))</x:f>
      </x:c>
      <x:c r="BF483" s="49" t="str">
        <x:f>IF(A483="","",IF(AQ483&lt;3,"Недостаточно",IF(AQ483&lt;6,"Предварительный","Обычный")))</x:f>
      </x:c>
      <x:c r="BG483" s="49" t="str">
        <x:f>IF(A483="","",IF(COUNTIF(F483:INDEX(F483:AO483,1,'Настройки'!$B$3),"&lt;0")&gt;0,IF('Настройки'!$B$10="Блокировать","Отрицательный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"),"")&amp;IF(AQ483&lt;3,"Недостаточно истории. ",IF(AQ483&lt;6,"Предварительная классификация. ",""))&amp;IF(AX483=0,"Нет спроса за горизонт. ","")&amp;IF(AZ483&gt;'Настройки'!$B$11,"Экстремальная вариативность. ",""))</x:f>
      </x:c>
      <x:c r="BH483" s="49" t="str">
        <x:f>IF(A483="","",IFERROR(VLOOKUP(BB483,'Настройки'!$D$3:$E$11,2,FALSE),"Сначала проверьте исходные данные и историю спроса.")&amp;" Уточните срок поставки, MOQ и критичность.")</x:f>
      </x:c>
      <x:c r="BI483" s="50" t="str">
        <x:f>IF(1&gt;'Настройки'!$B$3,"",IF(ISBLANK(F483),IF('Настройки'!$B$9="Нулевой спрос",0,""),IF(F483&lt;0,IF('Настройки'!$B$10="Исключить","",IF('Настройки'!$B$10="Абсолютные значения",ABS(F483),F483)),F483)))</x:f>
      </x:c>
      <x:c r="BJ483" s="50" t="str">
        <x:f>IF(2&gt;'Настройки'!$B$3,"",IF(ISBLANK(G483),IF('Настройки'!$B$9="Нулевой спрос",0,""),IF(G483&lt;0,IF('Настройки'!$B$10="Исключить","",IF('Настройки'!$B$10="Абсолютные значения",ABS(G483),G483)),G483)))</x:f>
      </x:c>
      <x:c r="BK483" s="50" t="str">
        <x:f>IF(3&gt;'Настройки'!$B$3,"",IF(ISBLANK(H483),IF('Настройки'!$B$9="Нулевой спрос",0,""),IF(H483&lt;0,IF('Настройки'!$B$10="Исключить","",IF('Настройки'!$B$10="Абсолютные значения",ABS(H483),H483)),H483)))</x:f>
      </x:c>
      <x:c r="BL483" s="50" t="str">
        <x:f>IF(4&gt;'Настройки'!$B$3,"",IF(ISBLANK(I483),IF('Настройки'!$B$9="Нулевой спрос",0,""),IF(I483&lt;0,IF('Настройки'!$B$10="Исключить","",IF('Настройки'!$B$10="Абсолютные значения",ABS(I483),I483)),I483)))</x:f>
      </x:c>
      <x:c r="BM483" s="50" t="str">
        <x:f>IF(5&gt;'Настройки'!$B$3,"",IF(ISBLANK(J483),IF('Настройки'!$B$9="Нулевой спрос",0,""),IF(J483&lt;0,IF('Настройки'!$B$10="Исключить","",IF('Настройки'!$B$10="Абсолютные значения",ABS(J483),J483)),J483)))</x:f>
      </x:c>
      <x:c r="BN483" s="50" t="str">
        <x:f>IF(6&gt;'Настройки'!$B$3,"",IF(ISBLANK(K483),IF('Настройки'!$B$9="Нулевой спрос",0,""),IF(K483&lt;0,IF('Настройки'!$B$10="Исключить","",IF('Настройки'!$B$10="Абсолютные значения",ABS(K483),K483)),K483)))</x:f>
      </x:c>
      <x:c r="BO483" s="50" t="str">
        <x:f>IF(7&gt;'Настройки'!$B$3,"",IF(ISBLANK(L483),IF('Настройки'!$B$9="Нулевой спрос",0,""),IF(L483&lt;0,IF('Настройки'!$B$10="Исключить","",IF('Настройки'!$B$10="Абсолютные значения",ABS(L483),L483)),L483)))</x:f>
      </x:c>
      <x:c r="BP483" s="50" t="str">
        <x:f>IF(8&gt;'Настройки'!$B$3,"",IF(ISBLANK(M483),IF('Настройки'!$B$9="Нулевой спрос",0,""),IF(M483&lt;0,IF('Настройки'!$B$10="Исключить","",IF('Настройки'!$B$10="Абсолютные значения",ABS(M483),M483)),M483)))</x:f>
      </x:c>
      <x:c r="BQ483" s="50" t="str">
        <x:f>IF(9&gt;'Настройки'!$B$3,"",IF(ISBLANK(N483),IF('Настройки'!$B$9="Нулевой спрос",0,""),IF(N483&lt;0,IF('Настройки'!$B$10="Исключить","",IF('Настройки'!$B$10="Абсолютные значения",ABS(N483),N483)),N483)))</x:f>
      </x:c>
      <x:c r="BR483" s="50" t="str">
        <x:f>IF(10&gt;'Настройки'!$B$3,"",IF(ISBLANK(O483),IF('Настройки'!$B$9="Нулевой спрос",0,""),IF(O483&lt;0,IF('Настройки'!$B$10="Исключить","",IF('Настройки'!$B$10="Абсолютные значения",ABS(O483),O483)),O483)))</x:f>
      </x:c>
      <x:c r="BS483" s="50" t="str">
        <x:f>IF(11&gt;'Настройки'!$B$3,"",IF(ISBLANK(P483),IF('Настройки'!$B$9="Нулевой спрос",0,""),IF(P483&lt;0,IF('Настройки'!$B$10="Исключить","",IF('Настройки'!$B$10="Абсолютные значения",ABS(P483),P483)),P483)))</x:f>
      </x:c>
      <x:c r="BT483" s="50" t="str">
        <x:f>IF(12&gt;'Настройки'!$B$3,"",IF(ISBLANK(Q483),IF('Настройки'!$B$9="Нулевой спрос",0,""),IF(Q483&lt;0,IF('Настройки'!$B$10="Исключить","",IF('Настройки'!$B$10="Абсолютные значения",ABS(Q483),Q483)),Q483)))</x:f>
      </x:c>
      <x:c r="BU483" s="50" t="str">
        <x:f>IF(13&gt;'Настройки'!$B$3,"",IF(ISBLANK(R483),IF('Настройки'!$B$9="Нулевой спрос",0,""),IF(R483&lt;0,IF('Настройки'!$B$10="Исключить","",IF('Настройки'!$B$10="Абсолютные значения",ABS(R483),R483)),R483)))</x:f>
      </x:c>
      <x:c r="BV483" s="50" t="str">
        <x:f>IF(14&gt;'Настройки'!$B$3,"",IF(ISBLANK(S483),IF('Настройки'!$B$9="Нулевой спрос",0,""),IF(S483&lt;0,IF('Настройки'!$B$10="Исключить","",IF('Настройки'!$B$10="Абсолютные значения",ABS(S483),S483)),S483)))</x:f>
      </x:c>
      <x:c r="BW483" s="50" t="str">
        <x:f>IF(15&gt;'Настройки'!$B$3,"",IF(ISBLANK(T483),IF('Настройки'!$B$9="Нулевой спрос",0,""),IF(T483&lt;0,IF('Настройки'!$B$10="Исключить","",IF('Настройки'!$B$10="Абсолютные значения",ABS(T483),T483)),T483)))</x:f>
      </x:c>
      <x:c r="BX483" s="50" t="str">
        <x:f>IF(16&gt;'Настройки'!$B$3,"",IF(ISBLANK(U483),IF('Настройки'!$B$9="Нулевой спрос",0,""),IF(U483&lt;0,IF('Настройки'!$B$10="Исключить","",IF('Настройки'!$B$10="Абсолютные значения",ABS(U483),U483)),U483)))</x:f>
      </x:c>
      <x:c r="BY483" s="50" t="str">
        <x:f>IF(17&gt;'Настройки'!$B$3,"",IF(ISBLANK(V483),IF('Настройки'!$B$9="Нулевой спрос",0,""),IF(V483&lt;0,IF('Настройки'!$B$10="Исключить","",IF('Настройки'!$B$10="Абсолютные значения",ABS(V483),V483)),V483)))</x:f>
      </x:c>
      <x:c r="BZ483" s="50" t="str">
        <x:f>IF(18&gt;'Настройки'!$B$3,"",IF(ISBLANK(W483),IF('Настройки'!$B$9="Нулевой спрос",0,""),IF(W483&lt;0,IF('Настройки'!$B$10="Исключить","",IF('Настройки'!$B$10="Абсолютные значения",ABS(W483),W483)),W483)))</x:f>
      </x:c>
      <x:c r="CA483" s="50" t="str">
        <x:f>IF(19&gt;'Настройки'!$B$3,"",IF(ISBLANK(X483),IF('Настройки'!$B$9="Нулевой спрос",0,""),IF(X483&lt;0,IF('Настройки'!$B$10="Исключить","",IF('Настройки'!$B$10="Абсолютные значения",ABS(X483),X483)),X483)))</x:f>
      </x:c>
      <x:c r="CB483" s="50" t="str">
        <x:f>IF(20&gt;'Настройки'!$B$3,"",IF(ISBLANK(Y483),IF('Настройки'!$B$9="Нулевой спрос",0,""),IF(Y483&lt;0,IF('Настройки'!$B$10="Исключить","",IF('Настройки'!$B$10="Абсолютные значения",ABS(Y483),Y483)),Y483)))</x:f>
      </x:c>
      <x:c r="CC483" s="50" t="str">
        <x:f>IF(21&gt;'Настройки'!$B$3,"",IF(ISBLANK(Z483),IF('Настройки'!$B$9="Нулевой спрос",0,""),IF(Z483&lt;0,IF('Настройки'!$B$10="Исключить","",IF('Настройки'!$B$10="Абсолютные значения",ABS(Z483),Z483)),Z483)))</x:f>
      </x:c>
      <x:c r="CD483" s="50" t="str">
        <x:f>IF(22&gt;'Настройки'!$B$3,"",IF(ISBLANK(AA483),IF('Настройки'!$B$9="Нулевой спрос",0,""),IF(AA483&lt;0,IF('Настройки'!$B$10="Исключить","",IF('Настройки'!$B$10="Абсолютные значения",ABS(AA483),AA483)),AA483)))</x:f>
      </x:c>
      <x:c r="CE483" s="50" t="str">
        <x:f>IF(23&gt;'Настройки'!$B$3,"",IF(ISBLANK(AB483),IF('Настройки'!$B$9="Нулевой спрос",0,""),IF(AB483&lt;0,IF('Настройки'!$B$10="Исключить","",IF('Настройки'!$B$10="Абсолютные значения",ABS(AB483),AB483)),AB483)))</x:f>
      </x:c>
      <x:c r="CF483" s="50" t="str">
        <x:f>IF(24&gt;'Настройки'!$B$3,"",IF(ISBLANK(AC483),IF('Настройки'!$B$9="Нулевой спрос",0,""),IF(AC483&lt;0,IF('Настройки'!$B$10="Исключить","",IF('Настройки'!$B$10="Абсолютные значения",ABS(AC483),AC483)),AC483)))</x:f>
      </x:c>
      <x:c r="CG483" s="50" t="str">
        <x:f>IF(25&gt;'Настройки'!$B$3,"",IF(ISBLANK(AD483),IF('Настройки'!$B$9="Нулевой спрос",0,""),IF(AD483&lt;0,IF('Настройки'!$B$10="Исключить","",IF('Настройки'!$B$10="Абсолютные значения",ABS(AD483),AD483)),AD483)))</x:f>
      </x:c>
      <x:c r="CH483" s="50" t="str">
        <x:f>IF(26&gt;'Настройки'!$B$3,"",IF(ISBLANK(AE483),IF('Настройки'!$B$9="Нулевой спрос",0,""),IF(AE483&lt;0,IF('Настройки'!$B$10="Исключить","",IF('Настройки'!$B$10="Абсолютные значения",ABS(AE483),AE483)),AE483)))</x:f>
      </x:c>
      <x:c r="CI483" s="50" t="str">
        <x:f>IF(27&gt;'Настройки'!$B$3,"",IF(ISBLANK(AF483),IF('Настройки'!$B$9="Нулевой спрос",0,""),IF(AF483&lt;0,IF('Настройки'!$B$10="Исключить","",IF('Настройки'!$B$10="Абсолютные значения",ABS(AF483),AF483)),AF483)))</x:f>
      </x:c>
      <x:c r="CJ483" s="50" t="str">
        <x:f>IF(28&gt;'Настройки'!$B$3,"",IF(ISBLANK(AG483),IF('Настройки'!$B$9="Нулевой спрос",0,""),IF(AG483&lt;0,IF('Настройки'!$B$10="Исключить","",IF('Настройки'!$B$10="Абсолютные значения",ABS(AG483),AG483)),AG483)))</x:f>
      </x:c>
      <x:c r="CK483" s="50" t="str">
        <x:f>IF(29&gt;'Настройки'!$B$3,"",IF(ISBLANK(AH483),IF('Настройки'!$B$9="Нулевой спрос",0,""),IF(AH483&lt;0,IF('Настройки'!$B$10="Исключить","",IF('Настройки'!$B$10="Абсолютные значения",ABS(AH483),AH483)),AH483)))</x:f>
      </x:c>
      <x:c r="CL483" s="50" t="str">
        <x:f>IF(30&gt;'Настройки'!$B$3,"",IF(ISBLANK(AI483),IF('Настройки'!$B$9="Нулевой спрос",0,""),IF(AI483&lt;0,IF('Настройки'!$B$10="Исключить","",IF('Настройки'!$B$10="Абсолютные значения",ABS(AI483),AI483)),AI483)))</x:f>
      </x:c>
      <x:c r="CM483" s="50" t="str">
        <x:f>IF(31&gt;'Настройки'!$B$3,"",IF(ISBLANK(AJ483),IF('Настройки'!$B$9="Нулевой спрос",0,""),IF(AJ483&lt;0,IF('Настройки'!$B$10="Исключить","",IF('Настройки'!$B$10="Абсолютные значения",ABS(AJ483),AJ483)),AJ483)))</x:f>
      </x:c>
      <x:c r="CN483" s="50" t="str">
        <x:f>IF(32&gt;'Настройки'!$B$3,"",IF(ISBLANK(AK483),IF('Настройки'!$B$9="Нулевой спрос",0,""),IF(AK483&lt;0,IF('Настройки'!$B$10="Исключить","",IF('Настройки'!$B$10="Абсолютные значения",ABS(AK483),AK483)),AK483)))</x:f>
      </x:c>
      <x:c r="CO483" s="50" t="str">
        <x:f>IF(33&gt;'Настройки'!$B$3,"",IF(ISBLANK(AL483),IF('Настройки'!$B$9="Нулевой спрос",0,""),IF(AL483&lt;0,IF('Настройки'!$B$10="Исключить","",IF('Настройки'!$B$10="Абсолютные значения",ABS(AL483),AL483)),AL483)))</x:f>
      </x:c>
      <x:c r="CP483" s="50" t="str">
        <x:f>IF(34&gt;'Настройки'!$B$3,"",IF(ISBLANK(AM483),IF('Настройки'!$B$9="Нулевой спрос",0,""),IF(AM483&lt;0,IF('Настройки'!$B$10="Исключить","",IF('Настройки'!$B$10="Абсолютные значения",ABS(AM483),AM483)),AM483)))</x:f>
      </x:c>
      <x:c r="CQ483" s="50" t="str">
        <x:f>IF(35&gt;'Настройки'!$B$3,"",IF(ISBLANK(AN483),IF('Настройки'!$B$9="Нулевой спрос",0,""),IF(AN483&lt;0,IF('Настройки'!$B$10="Исключить","",IF('Настройки'!$B$10="Абсолютные значения",ABS(AN483),AN483)),AN483)))</x:f>
      </x:c>
      <x:c r="CR483" s="50" t="str">
        <x:f>IF(36&gt;'Настройки'!$B$3,"",IF(ISBLANK(AO483),IF('Настройки'!$B$9="Нулевой спрос",0,""),IF(AO483&lt;0,IF('Настройки'!$B$10="Исключить","",IF('Настройки'!$B$10="Абсолютные значения",ABS(AO483),AO483)),AO483)))</x:f>
      </x:c>
      <x:c r="CS483" s="50" t="str">
        <x:f>IF(OR(1&gt;'Настройки'!$B$3,ISBLANK(BI483),BI483=0),"",BI483)</x:f>
      </x:c>
      <x:c r="CT483" s="50" t="str">
        <x:f>IF(OR(2&gt;'Настройки'!$B$3,ISBLANK(BJ483),BJ483=0),"",BJ483)</x:f>
      </x:c>
      <x:c r="CU483" s="50" t="str">
        <x:f>IF(OR(3&gt;'Настройки'!$B$3,ISBLANK(BK483),BK483=0),"",BK483)</x:f>
      </x:c>
      <x:c r="CV483" s="50" t="str">
        <x:f>IF(OR(4&gt;'Настройки'!$B$3,ISBLANK(BL483),BL483=0),"",BL483)</x:f>
      </x:c>
      <x:c r="CW483" s="50" t="str">
        <x:f>IF(OR(5&gt;'Настройки'!$B$3,ISBLANK(BM483),BM483=0),"",BM483)</x:f>
      </x:c>
      <x:c r="CX483" s="50" t="str">
        <x:f>IF(OR(6&gt;'Настройки'!$B$3,ISBLANK(BN483),BN483=0),"",BN483)</x:f>
      </x:c>
      <x:c r="CY483" s="50" t="str">
        <x:f>IF(OR(7&gt;'Настройки'!$B$3,ISBLANK(BO483),BO483=0),"",BO483)</x:f>
      </x:c>
      <x:c r="CZ483" s="50" t="str">
        <x:f>IF(OR(8&gt;'Настройки'!$B$3,ISBLANK(BP483),BP483=0),"",BP483)</x:f>
      </x:c>
      <x:c r="DA483" s="50" t="str">
        <x:f>IF(OR(9&gt;'Настройки'!$B$3,ISBLANK(BQ483),BQ483=0),"",BQ483)</x:f>
      </x:c>
      <x:c r="DB483" s="50" t="str">
        <x:f>IF(OR(10&gt;'Настройки'!$B$3,ISBLANK(BR483),BR483=0),"",BR483)</x:f>
      </x:c>
      <x:c r="DC483" s="50" t="str">
        <x:f>IF(OR(11&gt;'Настройки'!$B$3,ISBLANK(BS483),BS483=0),"",BS483)</x:f>
      </x:c>
      <x:c r="DD483" s="50" t="str">
        <x:f>IF(OR(12&gt;'Настройки'!$B$3,ISBLANK(BT483),BT483=0),"",BT483)</x:f>
      </x:c>
      <x:c r="DE483" s="50" t="str">
        <x:f>IF(OR(13&gt;'Настройки'!$B$3,ISBLANK(BU483),BU483=0),"",BU483)</x:f>
      </x:c>
      <x:c r="DF483" s="50" t="str">
        <x:f>IF(OR(14&gt;'Настройки'!$B$3,ISBLANK(BV483),BV483=0),"",BV483)</x:f>
      </x:c>
      <x:c r="DG483" s="50" t="str">
        <x:f>IF(OR(15&gt;'Настройки'!$B$3,ISBLANK(BW483),BW483=0),"",BW483)</x:f>
      </x:c>
      <x:c r="DH483" s="50" t="str">
        <x:f>IF(OR(16&gt;'Настройки'!$B$3,ISBLANK(BX483),BX483=0),"",BX483)</x:f>
      </x:c>
      <x:c r="DI483" s="50" t="str">
        <x:f>IF(OR(17&gt;'Настройки'!$B$3,ISBLANK(BY483),BY483=0),"",BY483)</x:f>
      </x:c>
      <x:c r="DJ483" s="50" t="str">
        <x:f>IF(OR(18&gt;'Настройки'!$B$3,ISBLANK(BZ483),BZ483=0),"",BZ483)</x:f>
      </x:c>
      <x:c r="DK483" s="50" t="str">
        <x:f>IF(OR(19&gt;'Настройки'!$B$3,ISBLANK(CA483),CA483=0),"",CA483)</x:f>
      </x:c>
      <x:c r="DL483" s="50" t="str">
        <x:f>IF(OR(20&gt;'Настройки'!$B$3,ISBLANK(CB483),CB483=0),"",CB483)</x:f>
      </x:c>
      <x:c r="DM483" s="50" t="str">
        <x:f>IF(OR(21&gt;'Настройки'!$B$3,ISBLANK(CC483),CC483=0),"",CC483)</x:f>
      </x:c>
      <x:c r="DN483" s="50" t="str">
        <x:f>IF(OR(22&gt;'Настройки'!$B$3,ISBLANK(CD483),CD483=0),"",CD483)</x:f>
      </x:c>
      <x:c r="DO483" s="50" t="str">
        <x:f>IF(OR(23&gt;'Настройки'!$B$3,ISBLANK(CE483),CE483=0),"",CE483)</x:f>
      </x:c>
      <x:c r="DP483" s="50" t="str">
        <x:f>IF(OR(24&gt;'Настройки'!$B$3,ISBLANK(CF483),CF483=0),"",CF483)</x:f>
      </x:c>
      <x:c r="DQ483" s="50" t="str">
        <x:f>IF(OR(25&gt;'Настройки'!$B$3,ISBLANK(CG483),CG483=0),"",CG483)</x:f>
      </x:c>
      <x:c r="DR483" s="50" t="str">
        <x:f>IF(OR(26&gt;'Настройки'!$B$3,ISBLANK(CH483),CH483=0),"",CH483)</x:f>
      </x:c>
      <x:c r="DS483" s="50" t="str">
        <x:f>IF(OR(27&gt;'Настройки'!$B$3,ISBLANK(CI483),CI483=0),"",CI483)</x:f>
      </x:c>
      <x:c r="DT483" s="50" t="str">
        <x:f>IF(OR(28&gt;'Настройки'!$B$3,ISBLANK(CJ483),CJ483=0),"",CJ483)</x:f>
      </x:c>
      <x:c r="DU483" s="50" t="str">
        <x:f>IF(OR(29&gt;'Настройки'!$B$3,ISBLANK(CK483),CK483=0),"",CK483)</x:f>
      </x:c>
      <x:c r="DV483" s="50" t="str">
        <x:f>IF(OR(30&gt;'Настройки'!$B$3,ISBLANK(CL483),CL483=0),"",CL483)</x:f>
      </x:c>
      <x:c r="DW483" s="50" t="str">
        <x:f>IF(OR(31&gt;'Настройки'!$B$3,ISBLANK(CM483),CM483=0),"",CM483)</x:f>
      </x:c>
      <x:c r="DX483" s="50" t="str">
        <x:f>IF(OR(32&gt;'Настройки'!$B$3,ISBLANK(CN483),CN483=0),"",CN483)</x:f>
      </x:c>
      <x:c r="DY483" s="50" t="str">
        <x:f>IF(OR(33&gt;'Настройки'!$B$3,ISBLANK(CO483),CO483=0),"",CO483)</x:f>
      </x:c>
      <x:c r="DZ483" s="50" t="str">
        <x:f>IF(OR(34&gt;'Настройки'!$B$3,ISBLANK(CP483),CP483=0),"",CP483)</x:f>
      </x:c>
      <x:c r="EA483" s="50" t="str">
        <x:f>IF(OR(35&gt;'Настройки'!$B$3,ISBLANK(CQ483),CQ483=0),"",CQ483)</x:f>
      </x:c>
      <x:c r="EB483" s="50" t="str">
        <x:f>IF(OR(36&gt;'Настройки'!$B$3,ISBLANK(CR483),CR483=0),"",CR483)</x:f>
      </x:c>
      <x:c r="EC483" s="50" t="str">
        <x:f>IF(A483="","",IF(OR(BB483="AZ",BB483="BZ"),10000+ROW(),IF(AZ483&gt;'Настройки'!$B$11,20000+ROW(),IF(BF483&lt;&gt;"Обычный",30000+ROW(),IF(AX483&lt;=0,40000+ROW(),"")))))</x:f>
      </x:c>
      <x:c r="ED483" s="50" t="str">
        <x:f>IF(EC483="","",COUNTIFS($EC$2:$EC$1001,"&gt;0",$EC$2:$EC$1001,"&lt;"&amp;EC483)+1)</x:f>
      </x:c>
    </x:row>
    <x:row r="484">
      <x:c r="A484" s="115"/>
      <x:c r="B484" s="115"/>
      <x:c r="C484" s="115"/>
      <x:c r="D484" s="118"/>
      <x:c r="E484" s="118"/>
      <x:c r="F484" s="118"/>
      <x:c r="G484" s="118"/>
      <x:c r="H484" s="118"/>
      <x:c r="I484" s="118"/>
      <x:c r="J484" s="118"/>
      <x:c r="K484" s="118"/>
      <x:c r="L484" s="118"/>
      <x:c r="M484" s="118"/>
      <x:c r="N484" s="118"/>
      <x:c r="O484" s="118"/>
      <x:c r="P484" s="118"/>
      <x:c r="Q484" s="118"/>
      <x:c r="R484" s="118"/>
      <x:c r="S484" s="118"/>
      <x:c r="T484" s="118"/>
      <x:c r="U484" s="118"/>
      <x:c r="V484" s="118"/>
      <x:c r="W484" s="118"/>
      <x:c r="X484" s="118"/>
      <x:c r="Y484" s="118"/>
      <x:c r="Z484" s="118"/>
      <x:c r="AA484" s="118"/>
      <x:c r="AB484" s="118"/>
      <x:c r="AC484" s="118"/>
      <x:c r="AD484" s="118"/>
      <x:c r="AE484" s="118"/>
      <x:c r="AF484" s="118"/>
      <x:c r="AG484" s="118"/>
      <x:c r="AH484" s="118"/>
      <x:c r="AI484" s="118"/>
      <x:c r="AJ484" s="118"/>
      <x:c r="AK484" s="118"/>
      <x:c r="AL484" s="118"/>
      <x:c r="AM484" s="118"/>
      <x:c r="AN484" s="118"/>
      <x:c r="AO484" s="118"/>
      <x:c r="AP484" s="115"/>
      <x:c r="AQ484" s="49" t="str">
        <x:f>IF(A484="","",COUNT(BI484:INDEX(BI484:CR484,1,'Настройки'!$B$3)))</x:f>
      </x:c>
      <x:c r="AR484" s="49" t="str">
        <x:f>IF(A484="","",SUM(BI484:INDEX(BI484:CR484,1,'Настройки'!$B$3)))</x:f>
      </x:c>
      <x:c r="AS484" s="58" t="str">
        <x:f>IF(A484="","",IF('Настройки'!$B$4="Стоимость потребления",AR484*D484,IF('Настройки'!$B$4="Количество",AR484,E484)))</x:f>
      </x:c>
      <x:c r="AT484" s="61" t="str">
        <x:f>IF(OR(A484="",AS484&lt;0,SUM($AS$2:$AS$1001)&lt;=0),"",AS484/SUM($AS$2:$AS$1001))</x:f>
      </x:c>
      <x:c r="AU484" s="61" t="str">
        <x:f>IF(OR(A484="",AS484&lt;0,SUM($AS$2:$AS$1001)&lt;=0),"",SUMIFS($AS$2:$AS$1001,$AS$2:$AS$1001,"&gt;"&amp;AS484)/SUM($AS$2:$AS$1001))</x:f>
      </x:c>
      <x:c r="AV484" s="61" t="str">
        <x:f>IF(OR(A484="",AS484&lt;0,SUM($AS$2:$AS$1001)&lt;=0),"",SUMIFS($AS$2:$AS$1001,$AS$2:$AS$1001,"&gt;="&amp;AS484)/SUM($AS$2:$AS$1001))</x:f>
      </x:c>
      <x:c r="AW484" s="49" t="str">
        <x:f>IF(A484="","",IF(SUM($AS$2:$AS$1001)&lt;=0,"Не определён",IF(AS484&lt;0,"Исключение",IF(AU484&lt;'Настройки'!$B$5,"A",IF(AU484&lt;'Настройки'!$B$6,"B","C")))))</x:f>
      </x:c>
      <x:c r="AX484" s="58" t="str">
        <x:f>IF(A484="","",IF(AQ484=0,"",AVERAGE(BI484:INDEX(BI484:CR484,1,'Настройки'!$B$3))))</x:f>
      </x:c>
      <x:c r="AY484" s="58" t="str">
        <x:f>IF(OR(A484="",AQ484=0),"",STDEVP(BI484:INDEX(BI484:CR484,1,'Настройки'!$B$3)))</x:f>
      </x:c>
      <x:c r="AZ484" s="61" t="str">
        <x:f>IF(OR(A484="",AQ484&lt;'Настройки'!$B$12,AX484&lt;=0,AND('Настройки'!$B$10="Блокировать",COUNTIF(F484:INDEX(F484:AO484,1,'Настройки'!$B$3),"&lt;0")&gt;0)),"",AY484/ABS(AX484))</x:f>
      </x:c>
      <x:c r="BA484" s="49" t="str">
        <x:f>IF(A484="","",IF(AND('Настройки'!$B$10="Блокировать",COUNTIF(F484:INDEX(F484:AO484,1,'Настройки'!$B$3),"&lt;0")&gt;0),"Не определён",IF(AQ484&lt;'Настройки'!$B$12,"Не определён",IF(AX484=0,"Нет спроса",IF(AX484&lt;0,"Не определён",IF(AZ484&lt;='Настройки'!$B$7,"X",IF(AZ484&lt;='Настройки'!$B$8,"Y","Z")))))))</x:f>
      </x:c>
      <x:c r="BB484" s="49" t="str">
        <x:f>IF(OR(A484="",LEN(AW484)&lt;&gt;1,LEN(BA484)&lt;&gt;1),"",AW484&amp;BA484)</x:f>
      </x:c>
      <x:c r="BC484" s="61" t="str">
        <x:f>IF(OR(A484="",AQ484=0),"",(COUNT(BI484:INDEX(BI484:CR484,1,'Настройки'!$B$3))-COUNT(CS484:INDEX(CS484:EB484,1,'Настройки'!$B$3)))/AQ484)</x:f>
      </x:c>
      <x:c r="BD484" s="64" t="str">
        <x:f>IF(OR(A484="",COUNT(CS484:INDEX(CS484:EB484,1,'Настройки'!$B$3))=0),"",AQ484/COUNT(CS484:INDEX(CS484:EB484,1,'Настройки'!$B$3)))</x:f>
      </x:c>
      <x:c r="BE484" s="64" t="str">
        <x:f>IF(OR(A484="",COUNT(CS484:INDEX(CS484:EB484,1,'Настройки'!$B$3))=0),"",IF(AVERAGE(CS484:INDEX(CS484:EB484,1,'Настройки'!$B$3))=0,"",(STDEVP(CS484:INDEX(CS484:EB484,1,'Настройки'!$B$3))/ABS(AVERAGE(CS484:INDEX(CS484:EB484,1,'Настройки'!$B$3))))^2))</x:f>
      </x:c>
      <x:c r="BF484" s="49" t="str">
        <x:f>IF(A484="","",IF(AQ484&lt;3,"Недостаточно",IF(AQ484&lt;6,"Предварительный","Обычный")))</x:f>
      </x:c>
      <x:c r="BG484" s="49" t="str">
        <x:f>IF(A484="","",IF(COUNTIF(F484:INDEX(F484:AO484,1,'Настройки'!$B$3),"&lt;0")&gt;0,IF('Настройки'!$B$10="Блокировать","Отрицательный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"),"")&amp;IF(AQ484&lt;3,"Недостаточно истории. ",IF(AQ484&lt;6,"Предварительная классификация. ",""))&amp;IF(AX484=0,"Нет спроса за горизонт. ","")&amp;IF(AZ484&gt;'Настройки'!$B$11,"Экстремальная вариативность. ",""))</x:f>
      </x:c>
      <x:c r="BH484" s="49" t="str">
        <x:f>IF(A484="","",IFERROR(VLOOKUP(BB484,'Настройки'!$D$3:$E$11,2,FALSE),"Сначала проверьте исходные данные и историю спроса.")&amp;" Уточните срок поставки, MOQ и критичность.")</x:f>
      </x:c>
      <x:c r="BI484" s="50" t="str">
        <x:f>IF(1&gt;'Настройки'!$B$3,"",IF(ISBLANK(F484),IF('Настройки'!$B$9="Нулевой спрос",0,""),IF(F484&lt;0,IF('Настройки'!$B$10="Исключить","",IF('Настройки'!$B$10="Абсолютные значения",ABS(F484),F484)),F484)))</x:f>
      </x:c>
      <x:c r="BJ484" s="50" t="str">
        <x:f>IF(2&gt;'Настройки'!$B$3,"",IF(ISBLANK(G484),IF('Настройки'!$B$9="Нулевой спрос",0,""),IF(G484&lt;0,IF('Настройки'!$B$10="Исключить","",IF('Настройки'!$B$10="Абсолютные значения",ABS(G484),G484)),G484)))</x:f>
      </x:c>
      <x:c r="BK484" s="50" t="str">
        <x:f>IF(3&gt;'Настройки'!$B$3,"",IF(ISBLANK(H484),IF('Настройки'!$B$9="Нулевой спрос",0,""),IF(H484&lt;0,IF('Настройки'!$B$10="Исключить","",IF('Настройки'!$B$10="Абсолютные значения",ABS(H484),H484)),H484)))</x:f>
      </x:c>
      <x:c r="BL484" s="50" t="str">
        <x:f>IF(4&gt;'Настройки'!$B$3,"",IF(ISBLANK(I484),IF('Настройки'!$B$9="Нулевой спрос",0,""),IF(I484&lt;0,IF('Настройки'!$B$10="Исключить","",IF('Настройки'!$B$10="Абсолютные значения",ABS(I484),I484)),I484)))</x:f>
      </x:c>
      <x:c r="BM484" s="50" t="str">
        <x:f>IF(5&gt;'Настройки'!$B$3,"",IF(ISBLANK(J484),IF('Настройки'!$B$9="Нулевой спрос",0,""),IF(J484&lt;0,IF('Настройки'!$B$10="Исключить","",IF('Настройки'!$B$10="Абсолютные значения",ABS(J484),J484)),J484)))</x:f>
      </x:c>
      <x:c r="BN484" s="50" t="str">
        <x:f>IF(6&gt;'Настройки'!$B$3,"",IF(ISBLANK(K484),IF('Настройки'!$B$9="Нулевой спрос",0,""),IF(K484&lt;0,IF('Настройки'!$B$10="Исключить","",IF('Настройки'!$B$10="Абсолютные значения",ABS(K484),K484)),K484)))</x:f>
      </x:c>
      <x:c r="BO484" s="50" t="str">
        <x:f>IF(7&gt;'Настройки'!$B$3,"",IF(ISBLANK(L484),IF('Настройки'!$B$9="Нулевой спрос",0,""),IF(L484&lt;0,IF('Настройки'!$B$10="Исключить","",IF('Настройки'!$B$10="Абсолютные значения",ABS(L484),L484)),L484)))</x:f>
      </x:c>
      <x:c r="BP484" s="50" t="str">
        <x:f>IF(8&gt;'Настройки'!$B$3,"",IF(ISBLANK(M484),IF('Настройки'!$B$9="Нулевой спрос",0,""),IF(M484&lt;0,IF('Настройки'!$B$10="Исключить","",IF('Настройки'!$B$10="Абсолютные значения",ABS(M484),M484)),M484)))</x:f>
      </x:c>
      <x:c r="BQ484" s="50" t="str">
        <x:f>IF(9&gt;'Настройки'!$B$3,"",IF(ISBLANK(N484),IF('Настройки'!$B$9="Нулевой спрос",0,""),IF(N484&lt;0,IF('Настройки'!$B$10="Исключить","",IF('Настройки'!$B$10="Абсолютные значения",ABS(N484),N484)),N484)))</x:f>
      </x:c>
      <x:c r="BR484" s="50" t="str">
        <x:f>IF(10&gt;'Настройки'!$B$3,"",IF(ISBLANK(O484),IF('Настройки'!$B$9="Нулевой спрос",0,""),IF(O484&lt;0,IF('Настройки'!$B$10="Исключить","",IF('Настройки'!$B$10="Абсолютные значения",ABS(O484),O484)),O484)))</x:f>
      </x:c>
      <x:c r="BS484" s="50" t="str">
        <x:f>IF(11&gt;'Настройки'!$B$3,"",IF(ISBLANK(P484),IF('Настройки'!$B$9="Нулевой спрос",0,""),IF(P484&lt;0,IF('Настройки'!$B$10="Исключить","",IF('Настройки'!$B$10="Абсолютные значения",ABS(P484),P484)),P484)))</x:f>
      </x:c>
      <x:c r="BT484" s="50" t="str">
        <x:f>IF(12&gt;'Настройки'!$B$3,"",IF(ISBLANK(Q484),IF('Настройки'!$B$9="Нулевой спрос",0,""),IF(Q484&lt;0,IF('Настройки'!$B$10="Исключить","",IF('Настройки'!$B$10="Абсолютные значения",ABS(Q484),Q484)),Q484)))</x:f>
      </x:c>
      <x:c r="BU484" s="50" t="str">
        <x:f>IF(13&gt;'Настройки'!$B$3,"",IF(ISBLANK(R484),IF('Настройки'!$B$9="Нулевой спрос",0,""),IF(R484&lt;0,IF('Настройки'!$B$10="Исключить","",IF('Настройки'!$B$10="Абсолютные значения",ABS(R484),R484)),R484)))</x:f>
      </x:c>
      <x:c r="BV484" s="50" t="str">
        <x:f>IF(14&gt;'Настройки'!$B$3,"",IF(ISBLANK(S484),IF('Настройки'!$B$9="Нулевой спрос",0,""),IF(S484&lt;0,IF('Настройки'!$B$10="Исключить","",IF('Настройки'!$B$10="Абсолютные значения",ABS(S484),S484)),S484)))</x:f>
      </x:c>
      <x:c r="BW484" s="50" t="str">
        <x:f>IF(15&gt;'Настройки'!$B$3,"",IF(ISBLANK(T484),IF('Настройки'!$B$9="Нулевой спрос",0,""),IF(T484&lt;0,IF('Настройки'!$B$10="Исключить","",IF('Настройки'!$B$10="Абсолютные значения",ABS(T484),T484)),T484)))</x:f>
      </x:c>
      <x:c r="BX484" s="50" t="str">
        <x:f>IF(16&gt;'Настройки'!$B$3,"",IF(ISBLANK(U484),IF('Настройки'!$B$9="Нулевой спрос",0,""),IF(U484&lt;0,IF('Настройки'!$B$10="Исключить","",IF('Настройки'!$B$10="Абсолютные значения",ABS(U484),U484)),U484)))</x:f>
      </x:c>
      <x:c r="BY484" s="50" t="str">
        <x:f>IF(17&gt;'Настройки'!$B$3,"",IF(ISBLANK(V484),IF('Настройки'!$B$9="Нулевой спрос",0,""),IF(V484&lt;0,IF('Настройки'!$B$10="Исключить","",IF('Настройки'!$B$10="Абсолютные значения",ABS(V484),V484)),V484)))</x:f>
      </x:c>
      <x:c r="BZ484" s="50" t="str">
        <x:f>IF(18&gt;'Настройки'!$B$3,"",IF(ISBLANK(W484),IF('Настройки'!$B$9="Нулевой спрос",0,""),IF(W484&lt;0,IF('Настройки'!$B$10="Исключить","",IF('Настройки'!$B$10="Абсолютные значения",ABS(W484),W484)),W484)))</x:f>
      </x:c>
      <x:c r="CA484" s="50" t="str">
        <x:f>IF(19&gt;'Настройки'!$B$3,"",IF(ISBLANK(X484),IF('Настройки'!$B$9="Нулевой спрос",0,""),IF(X484&lt;0,IF('Настройки'!$B$10="Исключить","",IF('Настройки'!$B$10="Абсолютные значения",ABS(X484),X484)),X484)))</x:f>
      </x:c>
      <x:c r="CB484" s="50" t="str">
        <x:f>IF(20&gt;'Настройки'!$B$3,"",IF(ISBLANK(Y484),IF('Настройки'!$B$9="Нулевой спрос",0,""),IF(Y484&lt;0,IF('Настройки'!$B$10="Исключить","",IF('Настройки'!$B$10="Абсолютные значения",ABS(Y484),Y484)),Y484)))</x:f>
      </x:c>
      <x:c r="CC484" s="50" t="str">
        <x:f>IF(21&gt;'Настройки'!$B$3,"",IF(ISBLANK(Z484),IF('Настройки'!$B$9="Нулевой спрос",0,""),IF(Z484&lt;0,IF('Настройки'!$B$10="Исключить","",IF('Настройки'!$B$10="Абсолютные значения",ABS(Z484),Z484)),Z484)))</x:f>
      </x:c>
      <x:c r="CD484" s="50" t="str">
        <x:f>IF(22&gt;'Настройки'!$B$3,"",IF(ISBLANK(AA484),IF('Настройки'!$B$9="Нулевой спрос",0,""),IF(AA484&lt;0,IF('Настройки'!$B$10="Исключить","",IF('Настройки'!$B$10="Абсолютные значения",ABS(AA484),AA484)),AA484)))</x:f>
      </x:c>
      <x:c r="CE484" s="50" t="str">
        <x:f>IF(23&gt;'Настройки'!$B$3,"",IF(ISBLANK(AB484),IF('Настройки'!$B$9="Нулевой спрос",0,""),IF(AB484&lt;0,IF('Настройки'!$B$10="Исключить","",IF('Настройки'!$B$10="Абсолютные значения",ABS(AB484),AB484)),AB484)))</x:f>
      </x:c>
      <x:c r="CF484" s="50" t="str">
        <x:f>IF(24&gt;'Настройки'!$B$3,"",IF(ISBLANK(AC484),IF('Настройки'!$B$9="Нулевой спрос",0,""),IF(AC484&lt;0,IF('Настройки'!$B$10="Исключить","",IF('Настройки'!$B$10="Абсолютные значения",ABS(AC484),AC484)),AC484)))</x:f>
      </x:c>
      <x:c r="CG484" s="50" t="str">
        <x:f>IF(25&gt;'Настройки'!$B$3,"",IF(ISBLANK(AD484),IF('Настройки'!$B$9="Нулевой спрос",0,""),IF(AD484&lt;0,IF('Настройки'!$B$10="Исключить","",IF('Настройки'!$B$10="Абсолютные значения",ABS(AD484),AD484)),AD484)))</x:f>
      </x:c>
      <x:c r="CH484" s="50" t="str">
        <x:f>IF(26&gt;'Настройки'!$B$3,"",IF(ISBLANK(AE484),IF('Настройки'!$B$9="Нулевой спрос",0,""),IF(AE484&lt;0,IF('Настройки'!$B$10="Исключить","",IF('Настройки'!$B$10="Абсолютные значения",ABS(AE484),AE484)),AE484)))</x:f>
      </x:c>
      <x:c r="CI484" s="50" t="str">
        <x:f>IF(27&gt;'Настройки'!$B$3,"",IF(ISBLANK(AF484),IF('Настройки'!$B$9="Нулевой спрос",0,""),IF(AF484&lt;0,IF('Настройки'!$B$10="Исключить","",IF('Настройки'!$B$10="Абсолютные значения",ABS(AF484),AF484)),AF484)))</x:f>
      </x:c>
      <x:c r="CJ484" s="50" t="str">
        <x:f>IF(28&gt;'Настройки'!$B$3,"",IF(ISBLANK(AG484),IF('Настройки'!$B$9="Нулевой спрос",0,""),IF(AG484&lt;0,IF('Настройки'!$B$10="Исключить","",IF('Настройки'!$B$10="Абсолютные значения",ABS(AG484),AG484)),AG484)))</x:f>
      </x:c>
      <x:c r="CK484" s="50" t="str">
        <x:f>IF(29&gt;'Настройки'!$B$3,"",IF(ISBLANK(AH484),IF('Настройки'!$B$9="Нулевой спрос",0,""),IF(AH484&lt;0,IF('Настройки'!$B$10="Исключить","",IF('Настройки'!$B$10="Абсолютные значения",ABS(AH484),AH484)),AH484)))</x:f>
      </x:c>
      <x:c r="CL484" s="50" t="str">
        <x:f>IF(30&gt;'Настройки'!$B$3,"",IF(ISBLANK(AI484),IF('Настройки'!$B$9="Нулевой спрос",0,""),IF(AI484&lt;0,IF('Настройки'!$B$10="Исключить","",IF('Настройки'!$B$10="Абсолютные значения",ABS(AI484),AI484)),AI484)))</x:f>
      </x:c>
      <x:c r="CM484" s="50" t="str">
        <x:f>IF(31&gt;'Настройки'!$B$3,"",IF(ISBLANK(AJ484),IF('Настройки'!$B$9="Нулевой спрос",0,""),IF(AJ484&lt;0,IF('Настройки'!$B$10="Исключить","",IF('Настройки'!$B$10="Абсолютные значения",ABS(AJ484),AJ484)),AJ484)))</x:f>
      </x:c>
      <x:c r="CN484" s="50" t="str">
        <x:f>IF(32&gt;'Настройки'!$B$3,"",IF(ISBLANK(AK484),IF('Настройки'!$B$9="Нулевой спрос",0,""),IF(AK484&lt;0,IF('Настройки'!$B$10="Исключить","",IF('Настройки'!$B$10="Абсолютные значения",ABS(AK484),AK484)),AK484)))</x:f>
      </x:c>
      <x:c r="CO484" s="50" t="str">
        <x:f>IF(33&gt;'Настройки'!$B$3,"",IF(ISBLANK(AL484),IF('Настройки'!$B$9="Нулевой спрос",0,""),IF(AL484&lt;0,IF('Настройки'!$B$10="Исключить","",IF('Настройки'!$B$10="Абсолютные значения",ABS(AL484),AL484)),AL484)))</x:f>
      </x:c>
      <x:c r="CP484" s="50" t="str">
        <x:f>IF(34&gt;'Настройки'!$B$3,"",IF(ISBLANK(AM484),IF('Настройки'!$B$9="Нулевой спрос",0,""),IF(AM484&lt;0,IF('Настройки'!$B$10="Исключить","",IF('Настройки'!$B$10="Абсолютные значения",ABS(AM484),AM484)),AM484)))</x:f>
      </x:c>
      <x:c r="CQ484" s="50" t="str">
        <x:f>IF(35&gt;'Настройки'!$B$3,"",IF(ISBLANK(AN484),IF('Настройки'!$B$9="Нулевой спрос",0,""),IF(AN484&lt;0,IF('Настройки'!$B$10="Исключить","",IF('Настройки'!$B$10="Абсолютные значения",ABS(AN484),AN484)),AN484)))</x:f>
      </x:c>
      <x:c r="CR484" s="50" t="str">
        <x:f>IF(36&gt;'Настройки'!$B$3,"",IF(ISBLANK(AO484),IF('Настройки'!$B$9="Нулевой спрос",0,""),IF(AO484&lt;0,IF('Настройки'!$B$10="Исключить","",IF('Настройки'!$B$10="Абсолютные значения",ABS(AO484),AO484)),AO484)))</x:f>
      </x:c>
      <x:c r="CS484" s="50" t="str">
        <x:f>IF(OR(1&gt;'Настройки'!$B$3,ISBLANK(BI484),BI484=0),"",BI484)</x:f>
      </x:c>
      <x:c r="CT484" s="50" t="str">
        <x:f>IF(OR(2&gt;'Настройки'!$B$3,ISBLANK(BJ484),BJ484=0),"",BJ484)</x:f>
      </x:c>
      <x:c r="CU484" s="50" t="str">
        <x:f>IF(OR(3&gt;'Настройки'!$B$3,ISBLANK(BK484),BK484=0),"",BK484)</x:f>
      </x:c>
      <x:c r="CV484" s="50" t="str">
        <x:f>IF(OR(4&gt;'Настройки'!$B$3,ISBLANK(BL484),BL484=0),"",BL484)</x:f>
      </x:c>
      <x:c r="CW484" s="50" t="str">
        <x:f>IF(OR(5&gt;'Настройки'!$B$3,ISBLANK(BM484),BM484=0),"",BM484)</x:f>
      </x:c>
      <x:c r="CX484" s="50" t="str">
        <x:f>IF(OR(6&gt;'Настройки'!$B$3,ISBLANK(BN484),BN484=0),"",BN484)</x:f>
      </x:c>
      <x:c r="CY484" s="50" t="str">
        <x:f>IF(OR(7&gt;'Настройки'!$B$3,ISBLANK(BO484),BO484=0),"",BO484)</x:f>
      </x:c>
      <x:c r="CZ484" s="50" t="str">
        <x:f>IF(OR(8&gt;'Настройки'!$B$3,ISBLANK(BP484),BP484=0),"",BP484)</x:f>
      </x:c>
      <x:c r="DA484" s="50" t="str">
        <x:f>IF(OR(9&gt;'Настройки'!$B$3,ISBLANK(BQ484),BQ484=0),"",BQ484)</x:f>
      </x:c>
      <x:c r="DB484" s="50" t="str">
        <x:f>IF(OR(10&gt;'Настройки'!$B$3,ISBLANK(BR484),BR484=0),"",BR484)</x:f>
      </x:c>
      <x:c r="DC484" s="50" t="str">
        <x:f>IF(OR(11&gt;'Настройки'!$B$3,ISBLANK(BS484),BS484=0),"",BS484)</x:f>
      </x:c>
      <x:c r="DD484" s="50" t="str">
        <x:f>IF(OR(12&gt;'Настройки'!$B$3,ISBLANK(BT484),BT484=0),"",BT484)</x:f>
      </x:c>
      <x:c r="DE484" s="50" t="str">
        <x:f>IF(OR(13&gt;'Настройки'!$B$3,ISBLANK(BU484),BU484=0),"",BU484)</x:f>
      </x:c>
      <x:c r="DF484" s="50" t="str">
        <x:f>IF(OR(14&gt;'Настройки'!$B$3,ISBLANK(BV484),BV484=0),"",BV484)</x:f>
      </x:c>
      <x:c r="DG484" s="50" t="str">
        <x:f>IF(OR(15&gt;'Настройки'!$B$3,ISBLANK(BW484),BW484=0),"",BW484)</x:f>
      </x:c>
      <x:c r="DH484" s="50" t="str">
        <x:f>IF(OR(16&gt;'Настройки'!$B$3,ISBLANK(BX484),BX484=0),"",BX484)</x:f>
      </x:c>
      <x:c r="DI484" s="50" t="str">
        <x:f>IF(OR(17&gt;'Настройки'!$B$3,ISBLANK(BY484),BY484=0),"",BY484)</x:f>
      </x:c>
      <x:c r="DJ484" s="50" t="str">
        <x:f>IF(OR(18&gt;'Настройки'!$B$3,ISBLANK(BZ484),BZ484=0),"",BZ484)</x:f>
      </x:c>
      <x:c r="DK484" s="50" t="str">
        <x:f>IF(OR(19&gt;'Настройки'!$B$3,ISBLANK(CA484),CA484=0),"",CA484)</x:f>
      </x:c>
      <x:c r="DL484" s="50" t="str">
        <x:f>IF(OR(20&gt;'Настройки'!$B$3,ISBLANK(CB484),CB484=0),"",CB484)</x:f>
      </x:c>
      <x:c r="DM484" s="50" t="str">
        <x:f>IF(OR(21&gt;'Настройки'!$B$3,ISBLANK(CC484),CC484=0),"",CC484)</x:f>
      </x:c>
      <x:c r="DN484" s="50" t="str">
        <x:f>IF(OR(22&gt;'Настройки'!$B$3,ISBLANK(CD484),CD484=0),"",CD484)</x:f>
      </x:c>
      <x:c r="DO484" s="50" t="str">
        <x:f>IF(OR(23&gt;'Настройки'!$B$3,ISBLANK(CE484),CE484=0),"",CE484)</x:f>
      </x:c>
      <x:c r="DP484" s="50" t="str">
        <x:f>IF(OR(24&gt;'Настройки'!$B$3,ISBLANK(CF484),CF484=0),"",CF484)</x:f>
      </x:c>
      <x:c r="DQ484" s="50" t="str">
        <x:f>IF(OR(25&gt;'Настройки'!$B$3,ISBLANK(CG484),CG484=0),"",CG484)</x:f>
      </x:c>
      <x:c r="DR484" s="50" t="str">
        <x:f>IF(OR(26&gt;'Настройки'!$B$3,ISBLANK(CH484),CH484=0),"",CH484)</x:f>
      </x:c>
      <x:c r="DS484" s="50" t="str">
        <x:f>IF(OR(27&gt;'Настройки'!$B$3,ISBLANK(CI484),CI484=0),"",CI484)</x:f>
      </x:c>
      <x:c r="DT484" s="50" t="str">
        <x:f>IF(OR(28&gt;'Настройки'!$B$3,ISBLANK(CJ484),CJ484=0),"",CJ484)</x:f>
      </x:c>
      <x:c r="DU484" s="50" t="str">
        <x:f>IF(OR(29&gt;'Настройки'!$B$3,ISBLANK(CK484),CK484=0),"",CK484)</x:f>
      </x:c>
      <x:c r="DV484" s="50" t="str">
        <x:f>IF(OR(30&gt;'Настройки'!$B$3,ISBLANK(CL484),CL484=0),"",CL484)</x:f>
      </x:c>
      <x:c r="DW484" s="50" t="str">
        <x:f>IF(OR(31&gt;'Настройки'!$B$3,ISBLANK(CM484),CM484=0),"",CM484)</x:f>
      </x:c>
      <x:c r="DX484" s="50" t="str">
        <x:f>IF(OR(32&gt;'Настройки'!$B$3,ISBLANK(CN484),CN484=0),"",CN484)</x:f>
      </x:c>
      <x:c r="DY484" s="50" t="str">
        <x:f>IF(OR(33&gt;'Настройки'!$B$3,ISBLANK(CO484),CO484=0),"",CO484)</x:f>
      </x:c>
      <x:c r="DZ484" s="50" t="str">
        <x:f>IF(OR(34&gt;'Настройки'!$B$3,ISBLANK(CP484),CP484=0),"",CP484)</x:f>
      </x:c>
      <x:c r="EA484" s="50" t="str">
        <x:f>IF(OR(35&gt;'Настройки'!$B$3,ISBLANK(CQ484),CQ484=0),"",CQ484)</x:f>
      </x:c>
      <x:c r="EB484" s="50" t="str">
        <x:f>IF(OR(36&gt;'Настройки'!$B$3,ISBLANK(CR484),CR484=0),"",CR484)</x:f>
      </x:c>
      <x:c r="EC484" s="50" t="str">
        <x:f>IF(A484="","",IF(OR(BB484="AZ",BB484="BZ"),10000+ROW(),IF(AZ484&gt;'Настройки'!$B$11,20000+ROW(),IF(BF484&lt;&gt;"Обычный",30000+ROW(),IF(AX484&lt;=0,40000+ROW(),"")))))</x:f>
      </x:c>
      <x:c r="ED484" s="50" t="str">
        <x:f>IF(EC484="","",COUNTIFS($EC$2:$EC$1001,"&gt;0",$EC$2:$EC$1001,"&lt;"&amp;EC484)+1)</x:f>
      </x:c>
    </x:row>
    <x:row r="485">
      <x:c r="A485" s="115"/>
      <x:c r="B485" s="115"/>
      <x:c r="C485" s="115"/>
      <x:c r="D485" s="118"/>
      <x:c r="E485" s="118"/>
      <x:c r="F485" s="118"/>
      <x:c r="G485" s="118"/>
      <x:c r="H485" s="118"/>
      <x:c r="I485" s="118"/>
      <x:c r="J485" s="118"/>
      <x:c r="K485" s="118"/>
      <x:c r="L485" s="118"/>
      <x:c r="M485" s="118"/>
      <x:c r="N485" s="118"/>
      <x:c r="O485" s="118"/>
      <x:c r="P485" s="118"/>
      <x:c r="Q485" s="118"/>
      <x:c r="R485" s="118"/>
      <x:c r="S485" s="118"/>
      <x:c r="T485" s="118"/>
      <x:c r="U485" s="118"/>
      <x:c r="V485" s="118"/>
      <x:c r="W485" s="118"/>
      <x:c r="X485" s="118"/>
      <x:c r="Y485" s="118"/>
      <x:c r="Z485" s="118"/>
      <x:c r="AA485" s="118"/>
      <x:c r="AB485" s="118"/>
      <x:c r="AC485" s="118"/>
      <x:c r="AD485" s="118"/>
      <x:c r="AE485" s="118"/>
      <x:c r="AF485" s="118"/>
      <x:c r="AG485" s="118"/>
      <x:c r="AH485" s="118"/>
      <x:c r="AI485" s="118"/>
      <x:c r="AJ485" s="118"/>
      <x:c r="AK485" s="118"/>
      <x:c r="AL485" s="118"/>
      <x:c r="AM485" s="118"/>
      <x:c r="AN485" s="118"/>
      <x:c r="AO485" s="118"/>
      <x:c r="AP485" s="115"/>
      <x:c r="AQ485" s="49" t="str">
        <x:f>IF(A485="","",COUNT(BI485:INDEX(BI485:CR485,1,'Настройки'!$B$3)))</x:f>
      </x:c>
      <x:c r="AR485" s="49" t="str">
        <x:f>IF(A485="","",SUM(BI485:INDEX(BI485:CR485,1,'Настройки'!$B$3)))</x:f>
      </x:c>
      <x:c r="AS485" s="58" t="str">
        <x:f>IF(A485="","",IF('Настройки'!$B$4="Стоимость потребления",AR485*D485,IF('Настройки'!$B$4="Количество",AR485,E485)))</x:f>
      </x:c>
      <x:c r="AT485" s="61" t="str">
        <x:f>IF(OR(A485="",AS485&lt;0,SUM($AS$2:$AS$1001)&lt;=0),"",AS485/SUM($AS$2:$AS$1001))</x:f>
      </x:c>
      <x:c r="AU485" s="61" t="str">
        <x:f>IF(OR(A485="",AS485&lt;0,SUM($AS$2:$AS$1001)&lt;=0),"",SUMIFS($AS$2:$AS$1001,$AS$2:$AS$1001,"&gt;"&amp;AS485)/SUM($AS$2:$AS$1001))</x:f>
      </x:c>
      <x:c r="AV485" s="61" t="str">
        <x:f>IF(OR(A485="",AS485&lt;0,SUM($AS$2:$AS$1001)&lt;=0),"",SUMIFS($AS$2:$AS$1001,$AS$2:$AS$1001,"&gt;="&amp;AS485)/SUM($AS$2:$AS$1001))</x:f>
      </x:c>
      <x:c r="AW485" s="49" t="str">
        <x:f>IF(A485="","",IF(SUM($AS$2:$AS$1001)&lt;=0,"Не определён",IF(AS485&lt;0,"Исключение",IF(AU485&lt;'Настройки'!$B$5,"A",IF(AU485&lt;'Настройки'!$B$6,"B","C")))))</x:f>
      </x:c>
      <x:c r="AX485" s="58" t="str">
        <x:f>IF(A485="","",IF(AQ485=0,"",AVERAGE(BI485:INDEX(BI485:CR485,1,'Настройки'!$B$3))))</x:f>
      </x:c>
      <x:c r="AY485" s="58" t="str">
        <x:f>IF(OR(A485="",AQ485=0),"",STDEVP(BI485:INDEX(BI485:CR485,1,'Настройки'!$B$3)))</x:f>
      </x:c>
      <x:c r="AZ485" s="61" t="str">
        <x:f>IF(OR(A485="",AQ485&lt;'Настройки'!$B$12,AX485&lt;=0,AND('Настройки'!$B$10="Блокировать",COUNTIF(F485:INDEX(F485:AO485,1,'Настройки'!$B$3),"&lt;0")&gt;0)),"",AY485/ABS(AX485))</x:f>
      </x:c>
      <x:c r="BA485" s="49" t="str">
        <x:f>IF(A485="","",IF(AND('Настройки'!$B$10="Блокировать",COUNTIF(F485:INDEX(F485:AO485,1,'Настройки'!$B$3),"&lt;0")&gt;0),"Не определён",IF(AQ485&lt;'Настройки'!$B$12,"Не определён",IF(AX485=0,"Нет спроса",IF(AX485&lt;0,"Не определён",IF(AZ485&lt;='Настройки'!$B$7,"X",IF(AZ485&lt;='Настройки'!$B$8,"Y","Z")))))))</x:f>
      </x:c>
      <x:c r="BB485" s="49" t="str">
        <x:f>IF(OR(A485="",LEN(AW485)&lt;&gt;1,LEN(BA485)&lt;&gt;1),"",AW485&amp;BA485)</x:f>
      </x:c>
      <x:c r="BC485" s="61" t="str">
        <x:f>IF(OR(A485="",AQ485=0),"",(COUNT(BI485:INDEX(BI485:CR485,1,'Настройки'!$B$3))-COUNT(CS485:INDEX(CS485:EB485,1,'Настройки'!$B$3)))/AQ485)</x:f>
      </x:c>
      <x:c r="BD485" s="64" t="str">
        <x:f>IF(OR(A485="",COUNT(CS485:INDEX(CS485:EB485,1,'Настройки'!$B$3))=0),"",AQ485/COUNT(CS485:INDEX(CS485:EB485,1,'Настройки'!$B$3)))</x:f>
      </x:c>
      <x:c r="BE485" s="64" t="str">
        <x:f>IF(OR(A485="",COUNT(CS485:INDEX(CS485:EB485,1,'Настройки'!$B$3))=0),"",IF(AVERAGE(CS485:INDEX(CS485:EB485,1,'Настройки'!$B$3))=0,"",(STDEVP(CS485:INDEX(CS485:EB485,1,'Настройки'!$B$3))/ABS(AVERAGE(CS485:INDEX(CS485:EB485,1,'Настройки'!$B$3))))^2))</x:f>
      </x:c>
      <x:c r="BF485" s="49" t="str">
        <x:f>IF(A485="","",IF(AQ485&lt;3,"Недостаточно",IF(AQ485&lt;6,"Предварительный","Обычный")))</x:f>
      </x:c>
      <x:c r="BG485" s="49" t="str">
        <x:f>IF(A485="","",IF(COUNTIF(F485:INDEX(F485:AO485,1,'Настройки'!$B$3),"&lt;0")&gt;0,IF('Настройки'!$B$10="Блокировать","Отрицательный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"),"")&amp;IF(AQ485&lt;3,"Недостаточно истории. ",IF(AQ485&lt;6,"Предварительная классификация. ",""))&amp;IF(AX485=0,"Нет спроса за горизонт. ","")&amp;IF(AZ485&gt;'Настройки'!$B$11,"Экстремальная вариативность. ",""))</x:f>
      </x:c>
      <x:c r="BH485" s="49" t="str">
        <x:f>IF(A485="","",IFERROR(VLOOKUP(BB485,'Настройки'!$D$3:$E$11,2,FALSE),"Сначала проверьте исходные данные и историю спроса.")&amp;" Уточните срок поставки, MOQ и критичность.")</x:f>
      </x:c>
      <x:c r="BI485" s="50" t="str">
        <x:f>IF(1&gt;'Настройки'!$B$3,"",IF(ISBLANK(F485),IF('Настройки'!$B$9="Нулевой спрос",0,""),IF(F485&lt;0,IF('Настройки'!$B$10="Исключить","",IF('Настройки'!$B$10="Абсолютные значения",ABS(F485),F485)),F485)))</x:f>
      </x:c>
      <x:c r="BJ485" s="50" t="str">
        <x:f>IF(2&gt;'Настройки'!$B$3,"",IF(ISBLANK(G485),IF('Настройки'!$B$9="Нулевой спрос",0,""),IF(G485&lt;0,IF('Настройки'!$B$10="Исключить","",IF('Настройки'!$B$10="Абсолютные значения",ABS(G485),G485)),G485)))</x:f>
      </x:c>
      <x:c r="BK485" s="50" t="str">
        <x:f>IF(3&gt;'Настройки'!$B$3,"",IF(ISBLANK(H485),IF('Настройки'!$B$9="Нулевой спрос",0,""),IF(H485&lt;0,IF('Настройки'!$B$10="Исключить","",IF('Настройки'!$B$10="Абсолютные значения",ABS(H485),H485)),H485)))</x:f>
      </x:c>
      <x:c r="BL485" s="50" t="str">
        <x:f>IF(4&gt;'Настройки'!$B$3,"",IF(ISBLANK(I485),IF('Настройки'!$B$9="Нулевой спрос",0,""),IF(I485&lt;0,IF('Настройки'!$B$10="Исключить","",IF('Настройки'!$B$10="Абсолютные значения",ABS(I485),I485)),I485)))</x:f>
      </x:c>
      <x:c r="BM485" s="50" t="str">
        <x:f>IF(5&gt;'Настройки'!$B$3,"",IF(ISBLANK(J485),IF('Настройки'!$B$9="Нулевой спрос",0,""),IF(J485&lt;0,IF('Настройки'!$B$10="Исключить","",IF('Настройки'!$B$10="Абсолютные значения",ABS(J485),J485)),J485)))</x:f>
      </x:c>
      <x:c r="BN485" s="50" t="str">
        <x:f>IF(6&gt;'Настройки'!$B$3,"",IF(ISBLANK(K485),IF('Настройки'!$B$9="Нулевой спрос",0,""),IF(K485&lt;0,IF('Настройки'!$B$10="Исключить","",IF('Настройки'!$B$10="Абсолютные значения",ABS(K485),K485)),K485)))</x:f>
      </x:c>
      <x:c r="BO485" s="50" t="str">
        <x:f>IF(7&gt;'Настройки'!$B$3,"",IF(ISBLANK(L485),IF('Настройки'!$B$9="Нулевой спрос",0,""),IF(L485&lt;0,IF('Настройки'!$B$10="Исключить","",IF('Настройки'!$B$10="Абсолютные значения",ABS(L485),L485)),L485)))</x:f>
      </x:c>
      <x:c r="BP485" s="50" t="str">
        <x:f>IF(8&gt;'Настройки'!$B$3,"",IF(ISBLANK(M485),IF('Настройки'!$B$9="Нулевой спрос",0,""),IF(M485&lt;0,IF('Настройки'!$B$10="Исключить","",IF('Настройки'!$B$10="Абсолютные значения",ABS(M485),M485)),M485)))</x:f>
      </x:c>
      <x:c r="BQ485" s="50" t="str">
        <x:f>IF(9&gt;'Настройки'!$B$3,"",IF(ISBLANK(N485),IF('Настройки'!$B$9="Нулевой спрос",0,""),IF(N485&lt;0,IF('Настройки'!$B$10="Исключить","",IF('Настройки'!$B$10="Абсолютные значения",ABS(N485),N485)),N485)))</x:f>
      </x:c>
      <x:c r="BR485" s="50" t="str">
        <x:f>IF(10&gt;'Настройки'!$B$3,"",IF(ISBLANK(O485),IF('Настройки'!$B$9="Нулевой спрос",0,""),IF(O485&lt;0,IF('Настройки'!$B$10="Исключить","",IF('Настройки'!$B$10="Абсолютные значения",ABS(O485),O485)),O485)))</x:f>
      </x:c>
      <x:c r="BS485" s="50" t="str">
        <x:f>IF(11&gt;'Настройки'!$B$3,"",IF(ISBLANK(P485),IF('Настройки'!$B$9="Нулевой спрос",0,""),IF(P485&lt;0,IF('Настройки'!$B$10="Исключить","",IF('Настройки'!$B$10="Абсолютные значения",ABS(P485),P485)),P485)))</x:f>
      </x:c>
      <x:c r="BT485" s="50" t="str">
        <x:f>IF(12&gt;'Настройки'!$B$3,"",IF(ISBLANK(Q485),IF('Настройки'!$B$9="Нулевой спрос",0,""),IF(Q485&lt;0,IF('Настройки'!$B$10="Исключить","",IF('Настройки'!$B$10="Абсолютные значения",ABS(Q485),Q485)),Q485)))</x:f>
      </x:c>
      <x:c r="BU485" s="50" t="str">
        <x:f>IF(13&gt;'Настройки'!$B$3,"",IF(ISBLANK(R485),IF('Настройки'!$B$9="Нулевой спрос",0,""),IF(R485&lt;0,IF('Настройки'!$B$10="Исключить","",IF('Настройки'!$B$10="Абсолютные значения",ABS(R485),R485)),R485)))</x:f>
      </x:c>
      <x:c r="BV485" s="50" t="str">
        <x:f>IF(14&gt;'Настройки'!$B$3,"",IF(ISBLANK(S485),IF('Настройки'!$B$9="Нулевой спрос",0,""),IF(S485&lt;0,IF('Настройки'!$B$10="Исключить","",IF('Настройки'!$B$10="Абсолютные значения",ABS(S485),S485)),S485)))</x:f>
      </x:c>
      <x:c r="BW485" s="50" t="str">
        <x:f>IF(15&gt;'Настройки'!$B$3,"",IF(ISBLANK(T485),IF('Настройки'!$B$9="Нулевой спрос",0,""),IF(T485&lt;0,IF('Настройки'!$B$10="Исключить","",IF('Настройки'!$B$10="Абсолютные значения",ABS(T485),T485)),T485)))</x:f>
      </x:c>
      <x:c r="BX485" s="50" t="str">
        <x:f>IF(16&gt;'Настройки'!$B$3,"",IF(ISBLANK(U485),IF('Настройки'!$B$9="Нулевой спрос",0,""),IF(U485&lt;0,IF('Настройки'!$B$10="Исключить","",IF('Настройки'!$B$10="Абсолютные значения",ABS(U485),U485)),U485)))</x:f>
      </x:c>
      <x:c r="BY485" s="50" t="str">
        <x:f>IF(17&gt;'Настройки'!$B$3,"",IF(ISBLANK(V485),IF('Настройки'!$B$9="Нулевой спрос",0,""),IF(V485&lt;0,IF('Настройки'!$B$10="Исключить","",IF('Настройки'!$B$10="Абсолютные значения",ABS(V485),V485)),V485)))</x:f>
      </x:c>
      <x:c r="BZ485" s="50" t="str">
        <x:f>IF(18&gt;'Настройки'!$B$3,"",IF(ISBLANK(W485),IF('Настройки'!$B$9="Нулевой спрос",0,""),IF(W485&lt;0,IF('Настройки'!$B$10="Исключить","",IF('Настройки'!$B$10="Абсолютные значения",ABS(W485),W485)),W485)))</x:f>
      </x:c>
      <x:c r="CA485" s="50" t="str">
        <x:f>IF(19&gt;'Настройки'!$B$3,"",IF(ISBLANK(X485),IF('Настройки'!$B$9="Нулевой спрос",0,""),IF(X485&lt;0,IF('Настройки'!$B$10="Исключить","",IF('Настройки'!$B$10="Абсолютные значения",ABS(X485),X485)),X485)))</x:f>
      </x:c>
      <x:c r="CB485" s="50" t="str">
        <x:f>IF(20&gt;'Настройки'!$B$3,"",IF(ISBLANK(Y485),IF('Настройки'!$B$9="Нулевой спрос",0,""),IF(Y485&lt;0,IF('Настройки'!$B$10="Исключить","",IF('Настройки'!$B$10="Абсолютные значения",ABS(Y485),Y485)),Y485)))</x:f>
      </x:c>
      <x:c r="CC485" s="50" t="str">
        <x:f>IF(21&gt;'Настройки'!$B$3,"",IF(ISBLANK(Z485),IF('Настройки'!$B$9="Нулевой спрос",0,""),IF(Z485&lt;0,IF('Настройки'!$B$10="Исключить","",IF('Настройки'!$B$10="Абсолютные значения",ABS(Z485),Z485)),Z485)))</x:f>
      </x:c>
      <x:c r="CD485" s="50" t="str">
        <x:f>IF(22&gt;'Настройки'!$B$3,"",IF(ISBLANK(AA485),IF('Настройки'!$B$9="Нулевой спрос",0,""),IF(AA485&lt;0,IF('Настройки'!$B$10="Исключить","",IF('Настройки'!$B$10="Абсолютные значения",ABS(AA485),AA485)),AA485)))</x:f>
      </x:c>
      <x:c r="CE485" s="50" t="str">
        <x:f>IF(23&gt;'Настройки'!$B$3,"",IF(ISBLANK(AB485),IF('Настройки'!$B$9="Нулевой спрос",0,""),IF(AB485&lt;0,IF('Настройки'!$B$10="Исключить","",IF('Настройки'!$B$10="Абсолютные значения",ABS(AB485),AB485)),AB485)))</x:f>
      </x:c>
      <x:c r="CF485" s="50" t="str">
        <x:f>IF(24&gt;'Настройки'!$B$3,"",IF(ISBLANK(AC485),IF('Настройки'!$B$9="Нулевой спрос",0,""),IF(AC485&lt;0,IF('Настройки'!$B$10="Исключить","",IF('Настройки'!$B$10="Абсолютные значения",ABS(AC485),AC485)),AC485)))</x:f>
      </x:c>
      <x:c r="CG485" s="50" t="str">
        <x:f>IF(25&gt;'Настройки'!$B$3,"",IF(ISBLANK(AD485),IF('Настройки'!$B$9="Нулевой спрос",0,""),IF(AD485&lt;0,IF('Настройки'!$B$10="Исключить","",IF('Настройки'!$B$10="Абсолютные значения",ABS(AD485),AD485)),AD485)))</x:f>
      </x:c>
      <x:c r="CH485" s="50" t="str">
        <x:f>IF(26&gt;'Настройки'!$B$3,"",IF(ISBLANK(AE485),IF('Настройки'!$B$9="Нулевой спрос",0,""),IF(AE485&lt;0,IF('Настройки'!$B$10="Исключить","",IF('Настройки'!$B$10="Абсолютные значения",ABS(AE485),AE485)),AE485)))</x:f>
      </x:c>
      <x:c r="CI485" s="50" t="str">
        <x:f>IF(27&gt;'Настройки'!$B$3,"",IF(ISBLANK(AF485),IF('Настройки'!$B$9="Нулевой спрос",0,""),IF(AF485&lt;0,IF('Настройки'!$B$10="Исключить","",IF('Настройки'!$B$10="Абсолютные значения",ABS(AF485),AF485)),AF485)))</x:f>
      </x:c>
      <x:c r="CJ485" s="50" t="str">
        <x:f>IF(28&gt;'Настройки'!$B$3,"",IF(ISBLANK(AG485),IF('Настройки'!$B$9="Нулевой спрос",0,""),IF(AG485&lt;0,IF('Настройки'!$B$10="Исключить","",IF('Настройки'!$B$10="Абсолютные значения",ABS(AG485),AG485)),AG485)))</x:f>
      </x:c>
      <x:c r="CK485" s="50" t="str">
        <x:f>IF(29&gt;'Настройки'!$B$3,"",IF(ISBLANK(AH485),IF('Настройки'!$B$9="Нулевой спрос",0,""),IF(AH485&lt;0,IF('Настройки'!$B$10="Исключить","",IF('Настройки'!$B$10="Абсолютные значения",ABS(AH485),AH485)),AH485)))</x:f>
      </x:c>
      <x:c r="CL485" s="50" t="str">
        <x:f>IF(30&gt;'Настройки'!$B$3,"",IF(ISBLANK(AI485),IF('Настройки'!$B$9="Нулевой спрос",0,""),IF(AI485&lt;0,IF('Настройки'!$B$10="Исключить","",IF('Настройки'!$B$10="Абсолютные значения",ABS(AI485),AI485)),AI485)))</x:f>
      </x:c>
      <x:c r="CM485" s="50" t="str">
        <x:f>IF(31&gt;'Настройки'!$B$3,"",IF(ISBLANK(AJ485),IF('Настройки'!$B$9="Нулевой спрос",0,""),IF(AJ485&lt;0,IF('Настройки'!$B$10="Исключить","",IF('Настройки'!$B$10="Абсолютные значения",ABS(AJ485),AJ485)),AJ485)))</x:f>
      </x:c>
      <x:c r="CN485" s="50" t="str">
        <x:f>IF(32&gt;'Настройки'!$B$3,"",IF(ISBLANK(AK485),IF('Настройки'!$B$9="Нулевой спрос",0,""),IF(AK485&lt;0,IF('Настройки'!$B$10="Исключить","",IF('Настройки'!$B$10="Абсолютные значения",ABS(AK485),AK485)),AK485)))</x:f>
      </x:c>
      <x:c r="CO485" s="50" t="str">
        <x:f>IF(33&gt;'Настройки'!$B$3,"",IF(ISBLANK(AL485),IF('Настройки'!$B$9="Нулевой спрос",0,""),IF(AL485&lt;0,IF('Настройки'!$B$10="Исключить","",IF('Настройки'!$B$10="Абсолютные значения",ABS(AL485),AL485)),AL485)))</x:f>
      </x:c>
      <x:c r="CP485" s="50" t="str">
        <x:f>IF(34&gt;'Настройки'!$B$3,"",IF(ISBLANK(AM485),IF('Настройки'!$B$9="Нулевой спрос",0,""),IF(AM485&lt;0,IF('Настройки'!$B$10="Исключить","",IF('Настройки'!$B$10="Абсолютные значения",ABS(AM485),AM485)),AM485)))</x:f>
      </x:c>
      <x:c r="CQ485" s="50" t="str">
        <x:f>IF(35&gt;'Настройки'!$B$3,"",IF(ISBLANK(AN485),IF('Настройки'!$B$9="Нулевой спрос",0,""),IF(AN485&lt;0,IF('Настройки'!$B$10="Исключить","",IF('Настройки'!$B$10="Абсолютные значения",ABS(AN485),AN485)),AN485)))</x:f>
      </x:c>
      <x:c r="CR485" s="50" t="str">
        <x:f>IF(36&gt;'Настройки'!$B$3,"",IF(ISBLANK(AO485),IF('Настройки'!$B$9="Нулевой спрос",0,""),IF(AO485&lt;0,IF('Настройки'!$B$10="Исключить","",IF('Настройки'!$B$10="Абсолютные значения",ABS(AO485),AO485)),AO485)))</x:f>
      </x:c>
      <x:c r="CS485" s="50" t="str">
        <x:f>IF(OR(1&gt;'Настройки'!$B$3,ISBLANK(BI485),BI485=0),"",BI485)</x:f>
      </x:c>
      <x:c r="CT485" s="50" t="str">
        <x:f>IF(OR(2&gt;'Настройки'!$B$3,ISBLANK(BJ485),BJ485=0),"",BJ485)</x:f>
      </x:c>
      <x:c r="CU485" s="50" t="str">
        <x:f>IF(OR(3&gt;'Настройки'!$B$3,ISBLANK(BK485),BK485=0),"",BK485)</x:f>
      </x:c>
      <x:c r="CV485" s="50" t="str">
        <x:f>IF(OR(4&gt;'Настройки'!$B$3,ISBLANK(BL485),BL485=0),"",BL485)</x:f>
      </x:c>
      <x:c r="CW485" s="50" t="str">
        <x:f>IF(OR(5&gt;'Настройки'!$B$3,ISBLANK(BM485),BM485=0),"",BM485)</x:f>
      </x:c>
      <x:c r="CX485" s="50" t="str">
        <x:f>IF(OR(6&gt;'Настройки'!$B$3,ISBLANK(BN485),BN485=0),"",BN485)</x:f>
      </x:c>
      <x:c r="CY485" s="50" t="str">
        <x:f>IF(OR(7&gt;'Настройки'!$B$3,ISBLANK(BO485),BO485=0),"",BO485)</x:f>
      </x:c>
      <x:c r="CZ485" s="50" t="str">
        <x:f>IF(OR(8&gt;'Настройки'!$B$3,ISBLANK(BP485),BP485=0),"",BP485)</x:f>
      </x:c>
      <x:c r="DA485" s="50" t="str">
        <x:f>IF(OR(9&gt;'Настройки'!$B$3,ISBLANK(BQ485),BQ485=0),"",BQ485)</x:f>
      </x:c>
      <x:c r="DB485" s="50" t="str">
        <x:f>IF(OR(10&gt;'Настройки'!$B$3,ISBLANK(BR485),BR485=0),"",BR485)</x:f>
      </x:c>
      <x:c r="DC485" s="50" t="str">
        <x:f>IF(OR(11&gt;'Настройки'!$B$3,ISBLANK(BS485),BS485=0),"",BS485)</x:f>
      </x:c>
      <x:c r="DD485" s="50" t="str">
        <x:f>IF(OR(12&gt;'Настройки'!$B$3,ISBLANK(BT485),BT485=0),"",BT485)</x:f>
      </x:c>
      <x:c r="DE485" s="50" t="str">
        <x:f>IF(OR(13&gt;'Настройки'!$B$3,ISBLANK(BU485),BU485=0),"",BU485)</x:f>
      </x:c>
      <x:c r="DF485" s="50" t="str">
        <x:f>IF(OR(14&gt;'Настройки'!$B$3,ISBLANK(BV485),BV485=0),"",BV485)</x:f>
      </x:c>
      <x:c r="DG485" s="50" t="str">
        <x:f>IF(OR(15&gt;'Настройки'!$B$3,ISBLANK(BW485),BW485=0),"",BW485)</x:f>
      </x:c>
      <x:c r="DH485" s="50" t="str">
        <x:f>IF(OR(16&gt;'Настройки'!$B$3,ISBLANK(BX485),BX485=0),"",BX485)</x:f>
      </x:c>
      <x:c r="DI485" s="50" t="str">
        <x:f>IF(OR(17&gt;'Настройки'!$B$3,ISBLANK(BY485),BY485=0),"",BY485)</x:f>
      </x:c>
      <x:c r="DJ485" s="50" t="str">
        <x:f>IF(OR(18&gt;'Настройки'!$B$3,ISBLANK(BZ485),BZ485=0),"",BZ485)</x:f>
      </x:c>
      <x:c r="DK485" s="50" t="str">
        <x:f>IF(OR(19&gt;'Настройки'!$B$3,ISBLANK(CA485),CA485=0),"",CA485)</x:f>
      </x:c>
      <x:c r="DL485" s="50" t="str">
        <x:f>IF(OR(20&gt;'Настройки'!$B$3,ISBLANK(CB485),CB485=0),"",CB485)</x:f>
      </x:c>
      <x:c r="DM485" s="50" t="str">
        <x:f>IF(OR(21&gt;'Настройки'!$B$3,ISBLANK(CC485),CC485=0),"",CC485)</x:f>
      </x:c>
      <x:c r="DN485" s="50" t="str">
        <x:f>IF(OR(22&gt;'Настройки'!$B$3,ISBLANK(CD485),CD485=0),"",CD485)</x:f>
      </x:c>
      <x:c r="DO485" s="50" t="str">
        <x:f>IF(OR(23&gt;'Настройки'!$B$3,ISBLANK(CE485),CE485=0),"",CE485)</x:f>
      </x:c>
      <x:c r="DP485" s="50" t="str">
        <x:f>IF(OR(24&gt;'Настройки'!$B$3,ISBLANK(CF485),CF485=0),"",CF485)</x:f>
      </x:c>
      <x:c r="DQ485" s="50" t="str">
        <x:f>IF(OR(25&gt;'Настройки'!$B$3,ISBLANK(CG485),CG485=0),"",CG485)</x:f>
      </x:c>
      <x:c r="DR485" s="50" t="str">
        <x:f>IF(OR(26&gt;'Настройки'!$B$3,ISBLANK(CH485),CH485=0),"",CH485)</x:f>
      </x:c>
      <x:c r="DS485" s="50" t="str">
        <x:f>IF(OR(27&gt;'Настройки'!$B$3,ISBLANK(CI485),CI485=0),"",CI485)</x:f>
      </x:c>
      <x:c r="DT485" s="50" t="str">
        <x:f>IF(OR(28&gt;'Настройки'!$B$3,ISBLANK(CJ485),CJ485=0),"",CJ485)</x:f>
      </x:c>
      <x:c r="DU485" s="50" t="str">
        <x:f>IF(OR(29&gt;'Настройки'!$B$3,ISBLANK(CK485),CK485=0),"",CK485)</x:f>
      </x:c>
      <x:c r="DV485" s="50" t="str">
        <x:f>IF(OR(30&gt;'Настройки'!$B$3,ISBLANK(CL485),CL485=0),"",CL485)</x:f>
      </x:c>
      <x:c r="DW485" s="50" t="str">
        <x:f>IF(OR(31&gt;'Настройки'!$B$3,ISBLANK(CM485),CM485=0),"",CM485)</x:f>
      </x:c>
      <x:c r="DX485" s="50" t="str">
        <x:f>IF(OR(32&gt;'Настройки'!$B$3,ISBLANK(CN485),CN485=0),"",CN485)</x:f>
      </x:c>
      <x:c r="DY485" s="50" t="str">
        <x:f>IF(OR(33&gt;'Настройки'!$B$3,ISBLANK(CO485),CO485=0),"",CO485)</x:f>
      </x:c>
      <x:c r="DZ485" s="50" t="str">
        <x:f>IF(OR(34&gt;'Настройки'!$B$3,ISBLANK(CP485),CP485=0),"",CP485)</x:f>
      </x:c>
      <x:c r="EA485" s="50" t="str">
        <x:f>IF(OR(35&gt;'Настройки'!$B$3,ISBLANK(CQ485),CQ485=0),"",CQ485)</x:f>
      </x:c>
      <x:c r="EB485" s="50" t="str">
        <x:f>IF(OR(36&gt;'Настройки'!$B$3,ISBLANK(CR485),CR485=0),"",CR485)</x:f>
      </x:c>
      <x:c r="EC485" s="50" t="str">
        <x:f>IF(A485="","",IF(OR(BB485="AZ",BB485="BZ"),10000+ROW(),IF(AZ485&gt;'Настройки'!$B$11,20000+ROW(),IF(BF485&lt;&gt;"Обычный",30000+ROW(),IF(AX485&lt;=0,40000+ROW(),"")))))</x:f>
      </x:c>
      <x:c r="ED485" s="50" t="str">
        <x:f>IF(EC485="","",COUNTIFS($EC$2:$EC$1001,"&gt;0",$EC$2:$EC$1001,"&lt;"&amp;EC485)+1)</x:f>
      </x:c>
    </x:row>
    <x:row r="486">
      <x:c r="A486" s="115"/>
      <x:c r="B486" s="115"/>
      <x:c r="C486" s="115"/>
      <x:c r="D486" s="118"/>
      <x:c r="E486" s="118"/>
      <x:c r="F486" s="118"/>
      <x:c r="G486" s="118"/>
      <x:c r="H486" s="118"/>
      <x:c r="I486" s="118"/>
      <x:c r="J486" s="118"/>
      <x:c r="K486" s="118"/>
      <x:c r="L486" s="118"/>
      <x:c r="M486" s="118"/>
      <x:c r="N486" s="118"/>
      <x:c r="O486" s="118"/>
      <x:c r="P486" s="118"/>
      <x:c r="Q486" s="118"/>
      <x:c r="R486" s="118"/>
      <x:c r="S486" s="118"/>
      <x:c r="T486" s="118"/>
      <x:c r="U486" s="118"/>
      <x:c r="V486" s="118"/>
      <x:c r="W486" s="118"/>
      <x:c r="X486" s="118"/>
      <x:c r="Y486" s="118"/>
      <x:c r="Z486" s="118"/>
      <x:c r="AA486" s="118"/>
      <x:c r="AB486" s="118"/>
      <x:c r="AC486" s="118"/>
      <x:c r="AD486" s="118"/>
      <x:c r="AE486" s="118"/>
      <x:c r="AF486" s="118"/>
      <x:c r="AG486" s="118"/>
      <x:c r="AH486" s="118"/>
      <x:c r="AI486" s="118"/>
      <x:c r="AJ486" s="118"/>
      <x:c r="AK486" s="118"/>
      <x:c r="AL486" s="118"/>
      <x:c r="AM486" s="118"/>
      <x:c r="AN486" s="118"/>
      <x:c r="AO486" s="118"/>
      <x:c r="AP486" s="115"/>
      <x:c r="AQ486" s="49" t="str">
        <x:f>IF(A486="","",COUNT(BI486:INDEX(BI486:CR486,1,'Настройки'!$B$3)))</x:f>
      </x:c>
      <x:c r="AR486" s="49" t="str">
        <x:f>IF(A486="","",SUM(BI486:INDEX(BI486:CR486,1,'Настройки'!$B$3)))</x:f>
      </x:c>
      <x:c r="AS486" s="58" t="str">
        <x:f>IF(A486="","",IF('Настройки'!$B$4="Стоимость потребления",AR486*D486,IF('Настройки'!$B$4="Количество",AR486,E486)))</x:f>
      </x:c>
      <x:c r="AT486" s="61" t="str">
        <x:f>IF(OR(A486="",AS486&lt;0,SUM($AS$2:$AS$1001)&lt;=0),"",AS486/SUM($AS$2:$AS$1001))</x:f>
      </x:c>
      <x:c r="AU486" s="61" t="str">
        <x:f>IF(OR(A486="",AS486&lt;0,SUM($AS$2:$AS$1001)&lt;=0),"",SUMIFS($AS$2:$AS$1001,$AS$2:$AS$1001,"&gt;"&amp;AS486)/SUM($AS$2:$AS$1001))</x:f>
      </x:c>
      <x:c r="AV486" s="61" t="str">
        <x:f>IF(OR(A486="",AS486&lt;0,SUM($AS$2:$AS$1001)&lt;=0),"",SUMIFS($AS$2:$AS$1001,$AS$2:$AS$1001,"&gt;="&amp;AS486)/SUM($AS$2:$AS$1001))</x:f>
      </x:c>
      <x:c r="AW486" s="49" t="str">
        <x:f>IF(A486="","",IF(SUM($AS$2:$AS$1001)&lt;=0,"Не определён",IF(AS486&lt;0,"Исключение",IF(AU486&lt;'Настройки'!$B$5,"A",IF(AU486&lt;'Настройки'!$B$6,"B","C")))))</x:f>
      </x:c>
      <x:c r="AX486" s="58" t="str">
        <x:f>IF(A486="","",IF(AQ486=0,"",AVERAGE(BI486:INDEX(BI486:CR486,1,'Настройки'!$B$3))))</x:f>
      </x:c>
      <x:c r="AY486" s="58" t="str">
        <x:f>IF(OR(A486="",AQ486=0),"",STDEVP(BI486:INDEX(BI486:CR486,1,'Настройки'!$B$3)))</x:f>
      </x:c>
      <x:c r="AZ486" s="61" t="str">
        <x:f>IF(OR(A486="",AQ486&lt;'Настройки'!$B$12,AX486&lt;=0,AND('Настройки'!$B$10="Блокировать",COUNTIF(F486:INDEX(F486:AO486,1,'Настройки'!$B$3),"&lt;0")&gt;0)),"",AY486/ABS(AX486))</x:f>
      </x:c>
      <x:c r="BA486" s="49" t="str">
        <x:f>IF(A486="","",IF(AND('Настройки'!$B$10="Блокировать",COUNTIF(F486:INDEX(F486:AO486,1,'Настройки'!$B$3),"&lt;0")&gt;0),"Не определён",IF(AQ486&lt;'Настройки'!$B$12,"Не определён",IF(AX486=0,"Нет спроса",IF(AX486&lt;0,"Не определён",IF(AZ486&lt;='Настройки'!$B$7,"X",IF(AZ486&lt;='Настройки'!$B$8,"Y","Z")))))))</x:f>
      </x:c>
      <x:c r="BB486" s="49" t="str">
        <x:f>IF(OR(A486="",LEN(AW486)&lt;&gt;1,LEN(BA486)&lt;&gt;1),"",AW486&amp;BA486)</x:f>
      </x:c>
      <x:c r="BC486" s="61" t="str">
        <x:f>IF(OR(A486="",AQ486=0),"",(COUNT(BI486:INDEX(BI486:CR486,1,'Настройки'!$B$3))-COUNT(CS486:INDEX(CS486:EB486,1,'Настройки'!$B$3)))/AQ486)</x:f>
      </x:c>
      <x:c r="BD486" s="64" t="str">
        <x:f>IF(OR(A486="",COUNT(CS486:INDEX(CS486:EB486,1,'Настройки'!$B$3))=0),"",AQ486/COUNT(CS486:INDEX(CS486:EB486,1,'Настройки'!$B$3)))</x:f>
      </x:c>
      <x:c r="BE486" s="64" t="str">
        <x:f>IF(OR(A486="",COUNT(CS486:INDEX(CS486:EB486,1,'Настройки'!$B$3))=0),"",IF(AVERAGE(CS486:INDEX(CS486:EB486,1,'Настройки'!$B$3))=0,"",(STDEVP(CS486:INDEX(CS486:EB486,1,'Настройки'!$B$3))/ABS(AVERAGE(CS486:INDEX(CS486:EB486,1,'Настройки'!$B$3))))^2))</x:f>
      </x:c>
      <x:c r="BF486" s="49" t="str">
        <x:f>IF(A486="","",IF(AQ486&lt;3,"Недостаточно",IF(AQ486&lt;6,"Предварительный","Обычный")))</x:f>
      </x:c>
      <x:c r="BG486" s="49" t="str">
        <x:f>IF(A486="","",IF(COUNTIF(F486:INDEX(F486:AO486,1,'Настройки'!$B$3),"&lt;0")&gt;0,IF('Настройки'!$B$10="Блокировать","Отрицательный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"),"")&amp;IF(AQ486&lt;3,"Недостаточно истории. ",IF(AQ486&lt;6,"Предварительная классификация. ",""))&amp;IF(AX486=0,"Нет спроса за горизонт. ","")&amp;IF(AZ486&gt;'Настройки'!$B$11,"Экстремальная вариативность. ",""))</x:f>
      </x:c>
      <x:c r="BH486" s="49" t="str">
        <x:f>IF(A486="","",IFERROR(VLOOKUP(BB486,'Настройки'!$D$3:$E$11,2,FALSE),"Сначала проверьте исходные данные и историю спроса.")&amp;" Уточните срок поставки, MOQ и критичность.")</x:f>
      </x:c>
      <x:c r="BI486" s="50" t="str">
        <x:f>IF(1&gt;'Настройки'!$B$3,"",IF(ISBLANK(F486),IF('Настройки'!$B$9="Нулевой спрос",0,""),IF(F486&lt;0,IF('Настройки'!$B$10="Исключить","",IF('Настройки'!$B$10="Абсолютные значения",ABS(F486),F486)),F486)))</x:f>
      </x:c>
      <x:c r="BJ486" s="50" t="str">
        <x:f>IF(2&gt;'Настройки'!$B$3,"",IF(ISBLANK(G486),IF('Настройки'!$B$9="Нулевой спрос",0,""),IF(G486&lt;0,IF('Настройки'!$B$10="Исключить","",IF('Настройки'!$B$10="Абсолютные значения",ABS(G486),G486)),G486)))</x:f>
      </x:c>
      <x:c r="BK486" s="50" t="str">
        <x:f>IF(3&gt;'Настройки'!$B$3,"",IF(ISBLANK(H486),IF('Настройки'!$B$9="Нулевой спрос",0,""),IF(H486&lt;0,IF('Настройки'!$B$10="Исключить","",IF('Настройки'!$B$10="Абсолютные значения",ABS(H486),H486)),H486)))</x:f>
      </x:c>
      <x:c r="BL486" s="50" t="str">
        <x:f>IF(4&gt;'Настройки'!$B$3,"",IF(ISBLANK(I486),IF('Настройки'!$B$9="Нулевой спрос",0,""),IF(I486&lt;0,IF('Настройки'!$B$10="Исключить","",IF('Настройки'!$B$10="Абсолютные значения",ABS(I486),I486)),I486)))</x:f>
      </x:c>
      <x:c r="BM486" s="50" t="str">
        <x:f>IF(5&gt;'Настройки'!$B$3,"",IF(ISBLANK(J486),IF('Настройки'!$B$9="Нулевой спрос",0,""),IF(J486&lt;0,IF('Настройки'!$B$10="Исключить","",IF('Настройки'!$B$10="Абсолютные значения",ABS(J486),J486)),J486)))</x:f>
      </x:c>
      <x:c r="BN486" s="50" t="str">
        <x:f>IF(6&gt;'Настройки'!$B$3,"",IF(ISBLANK(K486),IF('Настройки'!$B$9="Нулевой спрос",0,""),IF(K486&lt;0,IF('Настройки'!$B$10="Исключить","",IF('Настройки'!$B$10="Абсолютные значения",ABS(K486),K486)),K486)))</x:f>
      </x:c>
      <x:c r="BO486" s="50" t="str">
        <x:f>IF(7&gt;'Настройки'!$B$3,"",IF(ISBLANK(L486),IF('Настройки'!$B$9="Нулевой спрос",0,""),IF(L486&lt;0,IF('Настройки'!$B$10="Исключить","",IF('Настройки'!$B$10="Абсолютные значения",ABS(L486),L486)),L486)))</x:f>
      </x:c>
      <x:c r="BP486" s="50" t="str">
        <x:f>IF(8&gt;'Настройки'!$B$3,"",IF(ISBLANK(M486),IF('Настройки'!$B$9="Нулевой спрос",0,""),IF(M486&lt;0,IF('Настройки'!$B$10="Исключить","",IF('Настройки'!$B$10="Абсолютные значения",ABS(M486),M486)),M486)))</x:f>
      </x:c>
      <x:c r="BQ486" s="50" t="str">
        <x:f>IF(9&gt;'Настройки'!$B$3,"",IF(ISBLANK(N486),IF('Настройки'!$B$9="Нулевой спрос",0,""),IF(N486&lt;0,IF('Настройки'!$B$10="Исключить","",IF('Настройки'!$B$10="Абсолютные значения",ABS(N486),N486)),N486)))</x:f>
      </x:c>
      <x:c r="BR486" s="50" t="str">
        <x:f>IF(10&gt;'Настройки'!$B$3,"",IF(ISBLANK(O486),IF('Настройки'!$B$9="Нулевой спрос",0,""),IF(O486&lt;0,IF('Настройки'!$B$10="Исключить","",IF('Настройки'!$B$10="Абсолютные значения",ABS(O486),O486)),O486)))</x:f>
      </x:c>
      <x:c r="BS486" s="50" t="str">
        <x:f>IF(11&gt;'Настройки'!$B$3,"",IF(ISBLANK(P486),IF('Настройки'!$B$9="Нулевой спрос",0,""),IF(P486&lt;0,IF('Настройки'!$B$10="Исключить","",IF('Настройки'!$B$10="Абсолютные значения",ABS(P486),P486)),P486)))</x:f>
      </x:c>
      <x:c r="BT486" s="50" t="str">
        <x:f>IF(12&gt;'Настройки'!$B$3,"",IF(ISBLANK(Q486),IF('Настройки'!$B$9="Нулевой спрос",0,""),IF(Q486&lt;0,IF('Настройки'!$B$10="Исключить","",IF('Настройки'!$B$10="Абсолютные значения",ABS(Q486),Q486)),Q486)))</x:f>
      </x:c>
      <x:c r="BU486" s="50" t="str">
        <x:f>IF(13&gt;'Настройки'!$B$3,"",IF(ISBLANK(R486),IF('Настройки'!$B$9="Нулевой спрос",0,""),IF(R486&lt;0,IF('Настройки'!$B$10="Исключить","",IF('Настройки'!$B$10="Абсолютные значения",ABS(R486),R486)),R486)))</x:f>
      </x:c>
      <x:c r="BV486" s="50" t="str">
        <x:f>IF(14&gt;'Настройки'!$B$3,"",IF(ISBLANK(S486),IF('Настройки'!$B$9="Нулевой спрос",0,""),IF(S486&lt;0,IF('Настройки'!$B$10="Исключить","",IF('Настройки'!$B$10="Абсолютные значения",ABS(S486),S486)),S486)))</x:f>
      </x:c>
      <x:c r="BW486" s="50" t="str">
        <x:f>IF(15&gt;'Настройки'!$B$3,"",IF(ISBLANK(T486),IF('Настройки'!$B$9="Нулевой спрос",0,""),IF(T486&lt;0,IF('Настройки'!$B$10="Исключить","",IF('Настройки'!$B$10="Абсолютные значения",ABS(T486),T486)),T486)))</x:f>
      </x:c>
      <x:c r="BX486" s="50" t="str">
        <x:f>IF(16&gt;'Настройки'!$B$3,"",IF(ISBLANK(U486),IF('Настройки'!$B$9="Нулевой спрос",0,""),IF(U486&lt;0,IF('Настройки'!$B$10="Исключить","",IF('Настройки'!$B$10="Абсолютные значения",ABS(U486),U486)),U486)))</x:f>
      </x:c>
      <x:c r="BY486" s="50" t="str">
        <x:f>IF(17&gt;'Настройки'!$B$3,"",IF(ISBLANK(V486),IF('Настройки'!$B$9="Нулевой спрос",0,""),IF(V486&lt;0,IF('Настройки'!$B$10="Исключить","",IF('Настройки'!$B$10="Абсолютные значения",ABS(V486),V486)),V486)))</x:f>
      </x:c>
      <x:c r="BZ486" s="50" t="str">
        <x:f>IF(18&gt;'Настройки'!$B$3,"",IF(ISBLANK(W486),IF('Настройки'!$B$9="Нулевой спрос",0,""),IF(W486&lt;0,IF('Настройки'!$B$10="Исключить","",IF('Настройки'!$B$10="Абсолютные значения",ABS(W486),W486)),W486)))</x:f>
      </x:c>
      <x:c r="CA486" s="50" t="str">
        <x:f>IF(19&gt;'Настройки'!$B$3,"",IF(ISBLANK(X486),IF('Настройки'!$B$9="Нулевой спрос",0,""),IF(X486&lt;0,IF('Настройки'!$B$10="Исключить","",IF('Настройки'!$B$10="Абсолютные значения",ABS(X486),X486)),X486)))</x:f>
      </x:c>
      <x:c r="CB486" s="50" t="str">
        <x:f>IF(20&gt;'Настройки'!$B$3,"",IF(ISBLANK(Y486),IF('Настройки'!$B$9="Нулевой спрос",0,""),IF(Y486&lt;0,IF('Настройки'!$B$10="Исключить","",IF('Настройки'!$B$10="Абсолютные значения",ABS(Y486),Y486)),Y486)))</x:f>
      </x:c>
      <x:c r="CC486" s="50" t="str">
        <x:f>IF(21&gt;'Настройки'!$B$3,"",IF(ISBLANK(Z486),IF('Настройки'!$B$9="Нулевой спрос",0,""),IF(Z486&lt;0,IF('Настройки'!$B$10="Исключить","",IF('Настройки'!$B$10="Абсолютные значения",ABS(Z486),Z486)),Z486)))</x:f>
      </x:c>
      <x:c r="CD486" s="50" t="str">
        <x:f>IF(22&gt;'Настройки'!$B$3,"",IF(ISBLANK(AA486),IF('Настройки'!$B$9="Нулевой спрос",0,""),IF(AA486&lt;0,IF('Настройки'!$B$10="Исключить","",IF('Настройки'!$B$10="Абсолютные значения",ABS(AA486),AA486)),AA486)))</x:f>
      </x:c>
      <x:c r="CE486" s="50" t="str">
        <x:f>IF(23&gt;'Настройки'!$B$3,"",IF(ISBLANK(AB486),IF('Настройки'!$B$9="Нулевой спрос",0,""),IF(AB486&lt;0,IF('Настройки'!$B$10="Исключить","",IF('Настройки'!$B$10="Абсолютные значения",ABS(AB486),AB486)),AB486)))</x:f>
      </x:c>
      <x:c r="CF486" s="50" t="str">
        <x:f>IF(24&gt;'Настройки'!$B$3,"",IF(ISBLANK(AC486),IF('Настройки'!$B$9="Нулевой спрос",0,""),IF(AC486&lt;0,IF('Настройки'!$B$10="Исключить","",IF('Настройки'!$B$10="Абсолютные значения",ABS(AC486),AC486)),AC486)))</x:f>
      </x:c>
      <x:c r="CG486" s="50" t="str">
        <x:f>IF(25&gt;'Настройки'!$B$3,"",IF(ISBLANK(AD486),IF('Настройки'!$B$9="Нулевой спрос",0,""),IF(AD486&lt;0,IF('Настройки'!$B$10="Исключить","",IF('Настройки'!$B$10="Абсолютные значения",ABS(AD486),AD486)),AD486)))</x:f>
      </x:c>
      <x:c r="CH486" s="50" t="str">
        <x:f>IF(26&gt;'Настройки'!$B$3,"",IF(ISBLANK(AE486),IF('Настройки'!$B$9="Нулевой спрос",0,""),IF(AE486&lt;0,IF('Настройки'!$B$10="Исключить","",IF('Настройки'!$B$10="Абсолютные значения",ABS(AE486),AE486)),AE486)))</x:f>
      </x:c>
      <x:c r="CI486" s="50" t="str">
        <x:f>IF(27&gt;'Настройки'!$B$3,"",IF(ISBLANK(AF486),IF('Настройки'!$B$9="Нулевой спрос",0,""),IF(AF486&lt;0,IF('Настройки'!$B$10="Исключить","",IF('Настройки'!$B$10="Абсолютные значения",ABS(AF486),AF486)),AF486)))</x:f>
      </x:c>
      <x:c r="CJ486" s="50" t="str">
        <x:f>IF(28&gt;'Настройки'!$B$3,"",IF(ISBLANK(AG486),IF('Настройки'!$B$9="Нулевой спрос",0,""),IF(AG486&lt;0,IF('Настройки'!$B$10="Исключить","",IF('Настройки'!$B$10="Абсолютные значения",ABS(AG486),AG486)),AG486)))</x:f>
      </x:c>
      <x:c r="CK486" s="50" t="str">
        <x:f>IF(29&gt;'Настройки'!$B$3,"",IF(ISBLANK(AH486),IF('Настройки'!$B$9="Нулевой спрос",0,""),IF(AH486&lt;0,IF('Настройки'!$B$10="Исключить","",IF('Настройки'!$B$10="Абсолютные значения",ABS(AH486),AH486)),AH486)))</x:f>
      </x:c>
      <x:c r="CL486" s="50" t="str">
        <x:f>IF(30&gt;'Настройки'!$B$3,"",IF(ISBLANK(AI486),IF('Настройки'!$B$9="Нулевой спрос",0,""),IF(AI486&lt;0,IF('Настройки'!$B$10="Исключить","",IF('Настройки'!$B$10="Абсолютные значения",ABS(AI486),AI486)),AI486)))</x:f>
      </x:c>
      <x:c r="CM486" s="50" t="str">
        <x:f>IF(31&gt;'Настройки'!$B$3,"",IF(ISBLANK(AJ486),IF('Настройки'!$B$9="Нулевой спрос",0,""),IF(AJ486&lt;0,IF('Настройки'!$B$10="Исключить","",IF('Настройки'!$B$10="Абсолютные значения",ABS(AJ486),AJ486)),AJ486)))</x:f>
      </x:c>
      <x:c r="CN486" s="50" t="str">
        <x:f>IF(32&gt;'Настройки'!$B$3,"",IF(ISBLANK(AK486),IF('Настройки'!$B$9="Нулевой спрос",0,""),IF(AK486&lt;0,IF('Настройки'!$B$10="Исключить","",IF('Настройки'!$B$10="Абсолютные значения",ABS(AK486),AK486)),AK486)))</x:f>
      </x:c>
      <x:c r="CO486" s="50" t="str">
        <x:f>IF(33&gt;'Настройки'!$B$3,"",IF(ISBLANK(AL486),IF('Настройки'!$B$9="Нулевой спрос",0,""),IF(AL486&lt;0,IF('Настройки'!$B$10="Исключить","",IF('Настройки'!$B$10="Абсолютные значения",ABS(AL486),AL486)),AL486)))</x:f>
      </x:c>
      <x:c r="CP486" s="50" t="str">
        <x:f>IF(34&gt;'Настройки'!$B$3,"",IF(ISBLANK(AM486),IF('Настройки'!$B$9="Нулевой спрос",0,""),IF(AM486&lt;0,IF('Настройки'!$B$10="Исключить","",IF('Настройки'!$B$10="Абсолютные значения",ABS(AM486),AM486)),AM486)))</x:f>
      </x:c>
      <x:c r="CQ486" s="50" t="str">
        <x:f>IF(35&gt;'Настройки'!$B$3,"",IF(ISBLANK(AN486),IF('Настройки'!$B$9="Нулевой спрос",0,""),IF(AN486&lt;0,IF('Настройки'!$B$10="Исключить","",IF('Настройки'!$B$10="Абсолютные значения",ABS(AN486),AN486)),AN486)))</x:f>
      </x:c>
      <x:c r="CR486" s="50" t="str">
        <x:f>IF(36&gt;'Настройки'!$B$3,"",IF(ISBLANK(AO486),IF('Настройки'!$B$9="Нулевой спрос",0,""),IF(AO486&lt;0,IF('Настройки'!$B$10="Исключить","",IF('Настройки'!$B$10="Абсолютные значения",ABS(AO486),AO486)),AO486)))</x:f>
      </x:c>
      <x:c r="CS486" s="50" t="str">
        <x:f>IF(OR(1&gt;'Настройки'!$B$3,ISBLANK(BI486),BI486=0),"",BI486)</x:f>
      </x:c>
      <x:c r="CT486" s="50" t="str">
        <x:f>IF(OR(2&gt;'Настройки'!$B$3,ISBLANK(BJ486),BJ486=0),"",BJ486)</x:f>
      </x:c>
      <x:c r="CU486" s="50" t="str">
        <x:f>IF(OR(3&gt;'Настройки'!$B$3,ISBLANK(BK486),BK486=0),"",BK486)</x:f>
      </x:c>
      <x:c r="CV486" s="50" t="str">
        <x:f>IF(OR(4&gt;'Настройки'!$B$3,ISBLANK(BL486),BL486=0),"",BL486)</x:f>
      </x:c>
      <x:c r="CW486" s="50" t="str">
        <x:f>IF(OR(5&gt;'Настройки'!$B$3,ISBLANK(BM486),BM486=0),"",BM486)</x:f>
      </x:c>
      <x:c r="CX486" s="50" t="str">
        <x:f>IF(OR(6&gt;'Настройки'!$B$3,ISBLANK(BN486),BN486=0),"",BN486)</x:f>
      </x:c>
      <x:c r="CY486" s="50" t="str">
        <x:f>IF(OR(7&gt;'Настройки'!$B$3,ISBLANK(BO486),BO486=0),"",BO486)</x:f>
      </x:c>
      <x:c r="CZ486" s="50" t="str">
        <x:f>IF(OR(8&gt;'Настройки'!$B$3,ISBLANK(BP486),BP486=0),"",BP486)</x:f>
      </x:c>
      <x:c r="DA486" s="50" t="str">
        <x:f>IF(OR(9&gt;'Настройки'!$B$3,ISBLANK(BQ486),BQ486=0),"",BQ486)</x:f>
      </x:c>
      <x:c r="DB486" s="50" t="str">
        <x:f>IF(OR(10&gt;'Настройки'!$B$3,ISBLANK(BR486),BR486=0),"",BR486)</x:f>
      </x:c>
      <x:c r="DC486" s="50" t="str">
        <x:f>IF(OR(11&gt;'Настройки'!$B$3,ISBLANK(BS486),BS486=0),"",BS486)</x:f>
      </x:c>
      <x:c r="DD486" s="50" t="str">
        <x:f>IF(OR(12&gt;'Настройки'!$B$3,ISBLANK(BT486),BT486=0),"",BT486)</x:f>
      </x:c>
      <x:c r="DE486" s="50" t="str">
        <x:f>IF(OR(13&gt;'Настройки'!$B$3,ISBLANK(BU486),BU486=0),"",BU486)</x:f>
      </x:c>
      <x:c r="DF486" s="50" t="str">
        <x:f>IF(OR(14&gt;'Настройки'!$B$3,ISBLANK(BV486),BV486=0),"",BV486)</x:f>
      </x:c>
      <x:c r="DG486" s="50" t="str">
        <x:f>IF(OR(15&gt;'Настройки'!$B$3,ISBLANK(BW486),BW486=0),"",BW486)</x:f>
      </x:c>
      <x:c r="DH486" s="50" t="str">
        <x:f>IF(OR(16&gt;'Настройки'!$B$3,ISBLANK(BX486),BX486=0),"",BX486)</x:f>
      </x:c>
      <x:c r="DI486" s="50" t="str">
        <x:f>IF(OR(17&gt;'Настройки'!$B$3,ISBLANK(BY486),BY486=0),"",BY486)</x:f>
      </x:c>
      <x:c r="DJ486" s="50" t="str">
        <x:f>IF(OR(18&gt;'Настройки'!$B$3,ISBLANK(BZ486),BZ486=0),"",BZ486)</x:f>
      </x:c>
      <x:c r="DK486" s="50" t="str">
        <x:f>IF(OR(19&gt;'Настройки'!$B$3,ISBLANK(CA486),CA486=0),"",CA486)</x:f>
      </x:c>
      <x:c r="DL486" s="50" t="str">
        <x:f>IF(OR(20&gt;'Настройки'!$B$3,ISBLANK(CB486),CB486=0),"",CB486)</x:f>
      </x:c>
      <x:c r="DM486" s="50" t="str">
        <x:f>IF(OR(21&gt;'Настройки'!$B$3,ISBLANK(CC486),CC486=0),"",CC486)</x:f>
      </x:c>
      <x:c r="DN486" s="50" t="str">
        <x:f>IF(OR(22&gt;'Настройки'!$B$3,ISBLANK(CD486),CD486=0),"",CD486)</x:f>
      </x:c>
      <x:c r="DO486" s="50" t="str">
        <x:f>IF(OR(23&gt;'Настройки'!$B$3,ISBLANK(CE486),CE486=0),"",CE486)</x:f>
      </x:c>
      <x:c r="DP486" s="50" t="str">
        <x:f>IF(OR(24&gt;'Настройки'!$B$3,ISBLANK(CF486),CF486=0),"",CF486)</x:f>
      </x:c>
      <x:c r="DQ486" s="50" t="str">
        <x:f>IF(OR(25&gt;'Настройки'!$B$3,ISBLANK(CG486),CG486=0),"",CG486)</x:f>
      </x:c>
      <x:c r="DR486" s="50" t="str">
        <x:f>IF(OR(26&gt;'Настройки'!$B$3,ISBLANK(CH486),CH486=0),"",CH486)</x:f>
      </x:c>
      <x:c r="DS486" s="50" t="str">
        <x:f>IF(OR(27&gt;'Настройки'!$B$3,ISBLANK(CI486),CI486=0),"",CI486)</x:f>
      </x:c>
      <x:c r="DT486" s="50" t="str">
        <x:f>IF(OR(28&gt;'Настройки'!$B$3,ISBLANK(CJ486),CJ486=0),"",CJ486)</x:f>
      </x:c>
      <x:c r="DU486" s="50" t="str">
        <x:f>IF(OR(29&gt;'Настройки'!$B$3,ISBLANK(CK486),CK486=0),"",CK486)</x:f>
      </x:c>
      <x:c r="DV486" s="50" t="str">
        <x:f>IF(OR(30&gt;'Настройки'!$B$3,ISBLANK(CL486),CL486=0),"",CL486)</x:f>
      </x:c>
      <x:c r="DW486" s="50" t="str">
        <x:f>IF(OR(31&gt;'Настройки'!$B$3,ISBLANK(CM486),CM486=0),"",CM486)</x:f>
      </x:c>
      <x:c r="DX486" s="50" t="str">
        <x:f>IF(OR(32&gt;'Настройки'!$B$3,ISBLANK(CN486),CN486=0),"",CN486)</x:f>
      </x:c>
      <x:c r="DY486" s="50" t="str">
        <x:f>IF(OR(33&gt;'Настройки'!$B$3,ISBLANK(CO486),CO486=0),"",CO486)</x:f>
      </x:c>
      <x:c r="DZ486" s="50" t="str">
        <x:f>IF(OR(34&gt;'Настройки'!$B$3,ISBLANK(CP486),CP486=0),"",CP486)</x:f>
      </x:c>
      <x:c r="EA486" s="50" t="str">
        <x:f>IF(OR(35&gt;'Настройки'!$B$3,ISBLANK(CQ486),CQ486=0),"",CQ486)</x:f>
      </x:c>
      <x:c r="EB486" s="50" t="str">
        <x:f>IF(OR(36&gt;'Настройки'!$B$3,ISBLANK(CR486),CR486=0),"",CR486)</x:f>
      </x:c>
      <x:c r="EC486" s="50" t="str">
        <x:f>IF(A486="","",IF(OR(BB486="AZ",BB486="BZ"),10000+ROW(),IF(AZ486&gt;'Настройки'!$B$11,20000+ROW(),IF(BF486&lt;&gt;"Обычный",30000+ROW(),IF(AX486&lt;=0,40000+ROW(),"")))))</x:f>
      </x:c>
      <x:c r="ED486" s="50" t="str">
        <x:f>IF(EC486="","",COUNTIFS($EC$2:$EC$1001,"&gt;0",$EC$2:$EC$1001,"&lt;"&amp;EC486)+1)</x:f>
      </x:c>
    </x:row>
    <x:row r="487">
      <x:c r="A487" s="115"/>
      <x:c r="B487" s="115"/>
      <x:c r="C487" s="115"/>
      <x:c r="D487" s="118"/>
      <x:c r="E487" s="118"/>
      <x:c r="F487" s="118"/>
      <x:c r="G487" s="118"/>
      <x:c r="H487" s="118"/>
      <x:c r="I487" s="118"/>
      <x:c r="J487" s="118"/>
      <x:c r="K487" s="118"/>
      <x:c r="L487" s="118"/>
      <x:c r="M487" s="118"/>
      <x:c r="N487" s="118"/>
      <x:c r="O487" s="118"/>
      <x:c r="P487" s="118"/>
      <x:c r="Q487" s="118"/>
      <x:c r="R487" s="118"/>
      <x:c r="S487" s="118"/>
      <x:c r="T487" s="118"/>
      <x:c r="U487" s="118"/>
      <x:c r="V487" s="118"/>
      <x:c r="W487" s="118"/>
      <x:c r="X487" s="118"/>
      <x:c r="Y487" s="118"/>
      <x:c r="Z487" s="118"/>
      <x:c r="AA487" s="118"/>
      <x:c r="AB487" s="118"/>
      <x:c r="AC487" s="118"/>
      <x:c r="AD487" s="118"/>
      <x:c r="AE487" s="118"/>
      <x:c r="AF487" s="118"/>
      <x:c r="AG487" s="118"/>
      <x:c r="AH487" s="118"/>
      <x:c r="AI487" s="118"/>
      <x:c r="AJ487" s="118"/>
      <x:c r="AK487" s="118"/>
      <x:c r="AL487" s="118"/>
      <x:c r="AM487" s="118"/>
      <x:c r="AN487" s="118"/>
      <x:c r="AO487" s="118"/>
      <x:c r="AP487" s="115"/>
      <x:c r="AQ487" s="49" t="str">
        <x:f>IF(A487="","",COUNT(BI487:INDEX(BI487:CR487,1,'Настройки'!$B$3)))</x:f>
      </x:c>
      <x:c r="AR487" s="49" t="str">
        <x:f>IF(A487="","",SUM(BI487:INDEX(BI487:CR487,1,'Настройки'!$B$3)))</x:f>
      </x:c>
      <x:c r="AS487" s="58" t="str">
        <x:f>IF(A487="","",IF('Настройки'!$B$4="Стоимость потребления",AR487*D487,IF('Настройки'!$B$4="Количество",AR487,E487)))</x:f>
      </x:c>
      <x:c r="AT487" s="61" t="str">
        <x:f>IF(OR(A487="",AS487&lt;0,SUM($AS$2:$AS$1001)&lt;=0),"",AS487/SUM($AS$2:$AS$1001))</x:f>
      </x:c>
      <x:c r="AU487" s="61" t="str">
        <x:f>IF(OR(A487="",AS487&lt;0,SUM($AS$2:$AS$1001)&lt;=0),"",SUMIFS($AS$2:$AS$1001,$AS$2:$AS$1001,"&gt;"&amp;AS487)/SUM($AS$2:$AS$1001))</x:f>
      </x:c>
      <x:c r="AV487" s="61" t="str">
        <x:f>IF(OR(A487="",AS487&lt;0,SUM($AS$2:$AS$1001)&lt;=0),"",SUMIFS($AS$2:$AS$1001,$AS$2:$AS$1001,"&gt;="&amp;AS487)/SUM($AS$2:$AS$1001))</x:f>
      </x:c>
      <x:c r="AW487" s="49" t="str">
        <x:f>IF(A487="","",IF(SUM($AS$2:$AS$1001)&lt;=0,"Не определён",IF(AS487&lt;0,"Исключение",IF(AU487&lt;'Настройки'!$B$5,"A",IF(AU487&lt;'Настройки'!$B$6,"B","C")))))</x:f>
      </x:c>
      <x:c r="AX487" s="58" t="str">
        <x:f>IF(A487="","",IF(AQ487=0,"",AVERAGE(BI487:INDEX(BI487:CR487,1,'Настройки'!$B$3))))</x:f>
      </x:c>
      <x:c r="AY487" s="58" t="str">
        <x:f>IF(OR(A487="",AQ487=0),"",STDEVP(BI487:INDEX(BI487:CR487,1,'Настройки'!$B$3)))</x:f>
      </x:c>
      <x:c r="AZ487" s="61" t="str">
        <x:f>IF(OR(A487="",AQ487&lt;'Настройки'!$B$12,AX487&lt;=0,AND('Настройки'!$B$10="Блокировать",COUNTIF(F487:INDEX(F487:AO487,1,'Настройки'!$B$3),"&lt;0")&gt;0)),"",AY487/ABS(AX487))</x:f>
      </x:c>
      <x:c r="BA487" s="49" t="str">
        <x:f>IF(A487="","",IF(AND('Настройки'!$B$10="Блокировать",COUNTIF(F487:INDEX(F487:AO487,1,'Настройки'!$B$3),"&lt;0")&gt;0),"Не определён",IF(AQ487&lt;'Настройки'!$B$12,"Не определён",IF(AX487=0,"Нет спроса",IF(AX487&lt;0,"Не определён",IF(AZ487&lt;='Настройки'!$B$7,"X",IF(AZ487&lt;='Настройки'!$B$8,"Y","Z")))))))</x:f>
      </x:c>
      <x:c r="BB487" s="49" t="str">
        <x:f>IF(OR(A487="",LEN(AW487)&lt;&gt;1,LEN(BA487)&lt;&gt;1),"",AW487&amp;BA487)</x:f>
      </x:c>
      <x:c r="BC487" s="61" t="str">
        <x:f>IF(OR(A487="",AQ487=0),"",(COUNT(BI487:INDEX(BI487:CR487,1,'Настройки'!$B$3))-COUNT(CS487:INDEX(CS487:EB487,1,'Настройки'!$B$3)))/AQ487)</x:f>
      </x:c>
      <x:c r="BD487" s="64" t="str">
        <x:f>IF(OR(A487="",COUNT(CS487:INDEX(CS487:EB487,1,'Настройки'!$B$3))=0),"",AQ487/COUNT(CS487:INDEX(CS487:EB487,1,'Настройки'!$B$3)))</x:f>
      </x:c>
      <x:c r="BE487" s="64" t="str">
        <x:f>IF(OR(A487="",COUNT(CS487:INDEX(CS487:EB487,1,'Настройки'!$B$3))=0),"",IF(AVERAGE(CS487:INDEX(CS487:EB487,1,'Настройки'!$B$3))=0,"",(STDEVP(CS487:INDEX(CS487:EB487,1,'Настройки'!$B$3))/ABS(AVERAGE(CS487:INDEX(CS487:EB487,1,'Настройки'!$B$3))))^2))</x:f>
      </x:c>
      <x:c r="BF487" s="49" t="str">
        <x:f>IF(A487="","",IF(AQ487&lt;3,"Недостаточно",IF(AQ487&lt;6,"Предварительный","Обычный")))</x:f>
      </x:c>
      <x:c r="BG487" s="49" t="str">
        <x:f>IF(A487="","",IF(COUNTIF(F487:INDEX(F487:AO487,1,'Настройки'!$B$3),"&lt;0")&gt;0,IF('Настройки'!$B$10="Блокировать","Отрицательный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"),"")&amp;IF(AQ487&lt;3,"Недостаточно истории. ",IF(AQ487&lt;6,"Предварительная классификация. ",""))&amp;IF(AX487=0,"Нет спроса за горизонт. ","")&amp;IF(AZ487&gt;'Настройки'!$B$11,"Экстремальная вариативность. ",""))</x:f>
      </x:c>
      <x:c r="BH487" s="49" t="str">
        <x:f>IF(A487="","",IFERROR(VLOOKUP(BB487,'Настройки'!$D$3:$E$11,2,FALSE),"Сначала проверьте исходные данные и историю спроса.")&amp;" Уточните срок поставки, MOQ и критичность.")</x:f>
      </x:c>
      <x:c r="BI487" s="50" t="str">
        <x:f>IF(1&gt;'Настройки'!$B$3,"",IF(ISBLANK(F487),IF('Настройки'!$B$9="Нулевой спрос",0,""),IF(F487&lt;0,IF('Настройки'!$B$10="Исключить","",IF('Настройки'!$B$10="Абсолютные значения",ABS(F487),F487)),F487)))</x:f>
      </x:c>
      <x:c r="BJ487" s="50" t="str">
        <x:f>IF(2&gt;'Настройки'!$B$3,"",IF(ISBLANK(G487),IF('Настройки'!$B$9="Нулевой спрос",0,""),IF(G487&lt;0,IF('Настройки'!$B$10="Исключить","",IF('Настройки'!$B$10="Абсолютные значения",ABS(G487),G487)),G487)))</x:f>
      </x:c>
      <x:c r="BK487" s="50" t="str">
        <x:f>IF(3&gt;'Настройки'!$B$3,"",IF(ISBLANK(H487),IF('Настройки'!$B$9="Нулевой спрос",0,""),IF(H487&lt;0,IF('Настройки'!$B$10="Исключить","",IF('Настройки'!$B$10="Абсолютные значения",ABS(H487),H487)),H487)))</x:f>
      </x:c>
      <x:c r="BL487" s="50" t="str">
        <x:f>IF(4&gt;'Настройки'!$B$3,"",IF(ISBLANK(I487),IF('Настройки'!$B$9="Нулевой спрос",0,""),IF(I487&lt;0,IF('Настройки'!$B$10="Исключить","",IF('Настройки'!$B$10="Абсолютные значения",ABS(I487),I487)),I487)))</x:f>
      </x:c>
      <x:c r="BM487" s="50" t="str">
        <x:f>IF(5&gt;'Настройки'!$B$3,"",IF(ISBLANK(J487),IF('Настройки'!$B$9="Нулевой спрос",0,""),IF(J487&lt;0,IF('Настройки'!$B$10="Исключить","",IF('Настройки'!$B$10="Абсолютные значения",ABS(J487),J487)),J487)))</x:f>
      </x:c>
      <x:c r="BN487" s="50" t="str">
        <x:f>IF(6&gt;'Настройки'!$B$3,"",IF(ISBLANK(K487),IF('Настройки'!$B$9="Нулевой спрос",0,""),IF(K487&lt;0,IF('Настройки'!$B$10="Исключить","",IF('Настройки'!$B$10="Абсолютные значения",ABS(K487),K487)),K487)))</x:f>
      </x:c>
      <x:c r="BO487" s="50" t="str">
        <x:f>IF(7&gt;'Настройки'!$B$3,"",IF(ISBLANK(L487),IF('Настройки'!$B$9="Нулевой спрос",0,""),IF(L487&lt;0,IF('Настройки'!$B$10="Исключить","",IF('Настройки'!$B$10="Абсолютные значения",ABS(L487),L487)),L487)))</x:f>
      </x:c>
      <x:c r="BP487" s="50" t="str">
        <x:f>IF(8&gt;'Настройки'!$B$3,"",IF(ISBLANK(M487),IF('Настройки'!$B$9="Нулевой спрос",0,""),IF(M487&lt;0,IF('Настройки'!$B$10="Исключить","",IF('Настройки'!$B$10="Абсолютные значения",ABS(M487),M487)),M487)))</x:f>
      </x:c>
      <x:c r="BQ487" s="50" t="str">
        <x:f>IF(9&gt;'Настройки'!$B$3,"",IF(ISBLANK(N487),IF('Настройки'!$B$9="Нулевой спрос",0,""),IF(N487&lt;0,IF('Настройки'!$B$10="Исключить","",IF('Настройки'!$B$10="Абсолютные значения",ABS(N487),N487)),N487)))</x:f>
      </x:c>
      <x:c r="BR487" s="50" t="str">
        <x:f>IF(10&gt;'Настройки'!$B$3,"",IF(ISBLANK(O487),IF('Настройки'!$B$9="Нулевой спрос",0,""),IF(O487&lt;0,IF('Настройки'!$B$10="Исключить","",IF('Настройки'!$B$10="Абсолютные значения",ABS(O487),O487)),O487)))</x:f>
      </x:c>
      <x:c r="BS487" s="50" t="str">
        <x:f>IF(11&gt;'Настройки'!$B$3,"",IF(ISBLANK(P487),IF('Настройки'!$B$9="Нулевой спрос",0,""),IF(P487&lt;0,IF('Настройки'!$B$10="Исключить","",IF('Настройки'!$B$10="Абсолютные значения",ABS(P487),P487)),P487)))</x:f>
      </x:c>
      <x:c r="BT487" s="50" t="str">
        <x:f>IF(12&gt;'Настройки'!$B$3,"",IF(ISBLANK(Q487),IF('Настройки'!$B$9="Нулевой спрос",0,""),IF(Q487&lt;0,IF('Настройки'!$B$10="Исключить","",IF('Настройки'!$B$10="Абсолютные значения",ABS(Q487),Q487)),Q487)))</x:f>
      </x:c>
      <x:c r="BU487" s="50" t="str">
        <x:f>IF(13&gt;'Настройки'!$B$3,"",IF(ISBLANK(R487),IF('Настройки'!$B$9="Нулевой спрос",0,""),IF(R487&lt;0,IF('Настройки'!$B$10="Исключить","",IF('Настройки'!$B$10="Абсолютные значения",ABS(R487),R487)),R487)))</x:f>
      </x:c>
      <x:c r="BV487" s="50" t="str">
        <x:f>IF(14&gt;'Настройки'!$B$3,"",IF(ISBLANK(S487),IF('Настройки'!$B$9="Нулевой спрос",0,""),IF(S487&lt;0,IF('Настройки'!$B$10="Исключить","",IF('Настройки'!$B$10="Абсолютные значения",ABS(S487),S487)),S487)))</x:f>
      </x:c>
      <x:c r="BW487" s="50" t="str">
        <x:f>IF(15&gt;'Настройки'!$B$3,"",IF(ISBLANK(T487),IF('Настройки'!$B$9="Нулевой спрос",0,""),IF(T487&lt;0,IF('Настройки'!$B$10="Исключить","",IF('Настройки'!$B$10="Абсолютные значения",ABS(T487),T487)),T487)))</x:f>
      </x:c>
      <x:c r="BX487" s="50" t="str">
        <x:f>IF(16&gt;'Настройки'!$B$3,"",IF(ISBLANK(U487),IF('Настройки'!$B$9="Нулевой спрос",0,""),IF(U487&lt;0,IF('Настройки'!$B$10="Исключить","",IF('Настройки'!$B$10="Абсолютные значения",ABS(U487),U487)),U487)))</x:f>
      </x:c>
      <x:c r="BY487" s="50" t="str">
        <x:f>IF(17&gt;'Настройки'!$B$3,"",IF(ISBLANK(V487),IF('Настройки'!$B$9="Нулевой спрос",0,""),IF(V487&lt;0,IF('Настройки'!$B$10="Исключить","",IF('Настройки'!$B$10="Абсолютные значения",ABS(V487),V487)),V487)))</x:f>
      </x:c>
      <x:c r="BZ487" s="50" t="str">
        <x:f>IF(18&gt;'Настройки'!$B$3,"",IF(ISBLANK(W487),IF('Настройки'!$B$9="Нулевой спрос",0,""),IF(W487&lt;0,IF('Настройки'!$B$10="Исключить","",IF('Настройки'!$B$10="Абсолютные значения",ABS(W487),W487)),W487)))</x:f>
      </x:c>
      <x:c r="CA487" s="50" t="str">
        <x:f>IF(19&gt;'Настройки'!$B$3,"",IF(ISBLANK(X487),IF('Настройки'!$B$9="Нулевой спрос",0,""),IF(X487&lt;0,IF('Настройки'!$B$10="Исключить","",IF('Настройки'!$B$10="Абсолютные значения",ABS(X487),X487)),X487)))</x:f>
      </x:c>
      <x:c r="CB487" s="50" t="str">
        <x:f>IF(20&gt;'Настройки'!$B$3,"",IF(ISBLANK(Y487),IF('Настройки'!$B$9="Нулевой спрос",0,""),IF(Y487&lt;0,IF('Настройки'!$B$10="Исключить","",IF('Настройки'!$B$10="Абсолютные значения",ABS(Y487),Y487)),Y487)))</x:f>
      </x:c>
      <x:c r="CC487" s="50" t="str">
        <x:f>IF(21&gt;'Настройки'!$B$3,"",IF(ISBLANK(Z487),IF('Настройки'!$B$9="Нулевой спрос",0,""),IF(Z487&lt;0,IF('Настройки'!$B$10="Исключить","",IF('Настройки'!$B$10="Абсолютные значения",ABS(Z487),Z487)),Z487)))</x:f>
      </x:c>
      <x:c r="CD487" s="50" t="str">
        <x:f>IF(22&gt;'Настройки'!$B$3,"",IF(ISBLANK(AA487),IF('Настройки'!$B$9="Нулевой спрос",0,""),IF(AA487&lt;0,IF('Настройки'!$B$10="Исключить","",IF('Настройки'!$B$10="Абсолютные значения",ABS(AA487),AA487)),AA487)))</x:f>
      </x:c>
      <x:c r="CE487" s="50" t="str">
        <x:f>IF(23&gt;'Настройки'!$B$3,"",IF(ISBLANK(AB487),IF('Настройки'!$B$9="Нулевой спрос",0,""),IF(AB487&lt;0,IF('Настройки'!$B$10="Исключить","",IF('Настройки'!$B$10="Абсолютные значения",ABS(AB487),AB487)),AB487)))</x:f>
      </x:c>
      <x:c r="CF487" s="50" t="str">
        <x:f>IF(24&gt;'Настройки'!$B$3,"",IF(ISBLANK(AC487),IF('Настройки'!$B$9="Нулевой спрос",0,""),IF(AC487&lt;0,IF('Настройки'!$B$10="Исключить","",IF('Настройки'!$B$10="Абсолютные значения",ABS(AC487),AC487)),AC487)))</x:f>
      </x:c>
      <x:c r="CG487" s="50" t="str">
        <x:f>IF(25&gt;'Настройки'!$B$3,"",IF(ISBLANK(AD487),IF('Настройки'!$B$9="Нулевой спрос",0,""),IF(AD487&lt;0,IF('Настройки'!$B$10="Исключить","",IF('Настройки'!$B$10="Абсолютные значения",ABS(AD487),AD487)),AD487)))</x:f>
      </x:c>
      <x:c r="CH487" s="50" t="str">
        <x:f>IF(26&gt;'Настройки'!$B$3,"",IF(ISBLANK(AE487),IF('Настройки'!$B$9="Нулевой спрос",0,""),IF(AE487&lt;0,IF('Настройки'!$B$10="Исключить","",IF('Настройки'!$B$10="Абсолютные значения",ABS(AE487),AE487)),AE487)))</x:f>
      </x:c>
      <x:c r="CI487" s="50" t="str">
        <x:f>IF(27&gt;'Настройки'!$B$3,"",IF(ISBLANK(AF487),IF('Настройки'!$B$9="Нулевой спрос",0,""),IF(AF487&lt;0,IF('Настройки'!$B$10="Исключить","",IF('Настройки'!$B$10="Абсолютные значения",ABS(AF487),AF487)),AF487)))</x:f>
      </x:c>
      <x:c r="CJ487" s="50" t="str">
        <x:f>IF(28&gt;'Настройки'!$B$3,"",IF(ISBLANK(AG487),IF('Настройки'!$B$9="Нулевой спрос",0,""),IF(AG487&lt;0,IF('Настройки'!$B$10="Исключить","",IF('Настройки'!$B$10="Абсолютные значения",ABS(AG487),AG487)),AG487)))</x:f>
      </x:c>
      <x:c r="CK487" s="50" t="str">
        <x:f>IF(29&gt;'Настройки'!$B$3,"",IF(ISBLANK(AH487),IF('Настройки'!$B$9="Нулевой спрос",0,""),IF(AH487&lt;0,IF('Настройки'!$B$10="Исключить","",IF('Настройки'!$B$10="Абсолютные значения",ABS(AH487),AH487)),AH487)))</x:f>
      </x:c>
      <x:c r="CL487" s="50" t="str">
        <x:f>IF(30&gt;'Настройки'!$B$3,"",IF(ISBLANK(AI487),IF('Настройки'!$B$9="Нулевой спрос",0,""),IF(AI487&lt;0,IF('Настройки'!$B$10="Исключить","",IF('Настройки'!$B$10="Абсолютные значения",ABS(AI487),AI487)),AI487)))</x:f>
      </x:c>
      <x:c r="CM487" s="50" t="str">
        <x:f>IF(31&gt;'Настройки'!$B$3,"",IF(ISBLANK(AJ487),IF('Настройки'!$B$9="Нулевой спрос",0,""),IF(AJ487&lt;0,IF('Настройки'!$B$10="Исключить","",IF('Настройки'!$B$10="Абсолютные значения",ABS(AJ487),AJ487)),AJ487)))</x:f>
      </x:c>
      <x:c r="CN487" s="50" t="str">
        <x:f>IF(32&gt;'Настройки'!$B$3,"",IF(ISBLANK(AK487),IF('Настройки'!$B$9="Нулевой спрос",0,""),IF(AK487&lt;0,IF('Настройки'!$B$10="Исключить","",IF('Настройки'!$B$10="Абсолютные значения",ABS(AK487),AK487)),AK487)))</x:f>
      </x:c>
      <x:c r="CO487" s="50" t="str">
        <x:f>IF(33&gt;'Настройки'!$B$3,"",IF(ISBLANK(AL487),IF('Настройки'!$B$9="Нулевой спрос",0,""),IF(AL487&lt;0,IF('Настройки'!$B$10="Исключить","",IF('Настройки'!$B$10="Абсолютные значения",ABS(AL487),AL487)),AL487)))</x:f>
      </x:c>
      <x:c r="CP487" s="50" t="str">
        <x:f>IF(34&gt;'Настройки'!$B$3,"",IF(ISBLANK(AM487),IF('Настройки'!$B$9="Нулевой спрос",0,""),IF(AM487&lt;0,IF('Настройки'!$B$10="Исключить","",IF('Настройки'!$B$10="Абсолютные значения",ABS(AM487),AM487)),AM487)))</x:f>
      </x:c>
      <x:c r="CQ487" s="50" t="str">
        <x:f>IF(35&gt;'Настройки'!$B$3,"",IF(ISBLANK(AN487),IF('Настройки'!$B$9="Нулевой спрос",0,""),IF(AN487&lt;0,IF('Настройки'!$B$10="Исключить","",IF('Настройки'!$B$10="Абсолютные значения",ABS(AN487),AN487)),AN487)))</x:f>
      </x:c>
      <x:c r="CR487" s="50" t="str">
        <x:f>IF(36&gt;'Настройки'!$B$3,"",IF(ISBLANK(AO487),IF('Настройки'!$B$9="Нулевой спрос",0,""),IF(AO487&lt;0,IF('Настройки'!$B$10="Исключить","",IF('Настройки'!$B$10="Абсолютные значения",ABS(AO487),AO487)),AO487)))</x:f>
      </x:c>
      <x:c r="CS487" s="50" t="str">
        <x:f>IF(OR(1&gt;'Настройки'!$B$3,ISBLANK(BI487),BI487=0),"",BI487)</x:f>
      </x:c>
      <x:c r="CT487" s="50" t="str">
        <x:f>IF(OR(2&gt;'Настройки'!$B$3,ISBLANK(BJ487),BJ487=0),"",BJ487)</x:f>
      </x:c>
      <x:c r="CU487" s="50" t="str">
        <x:f>IF(OR(3&gt;'Настройки'!$B$3,ISBLANK(BK487),BK487=0),"",BK487)</x:f>
      </x:c>
      <x:c r="CV487" s="50" t="str">
        <x:f>IF(OR(4&gt;'Настройки'!$B$3,ISBLANK(BL487),BL487=0),"",BL487)</x:f>
      </x:c>
      <x:c r="CW487" s="50" t="str">
        <x:f>IF(OR(5&gt;'Настройки'!$B$3,ISBLANK(BM487),BM487=0),"",BM487)</x:f>
      </x:c>
      <x:c r="CX487" s="50" t="str">
        <x:f>IF(OR(6&gt;'Настройки'!$B$3,ISBLANK(BN487),BN487=0),"",BN487)</x:f>
      </x:c>
      <x:c r="CY487" s="50" t="str">
        <x:f>IF(OR(7&gt;'Настройки'!$B$3,ISBLANK(BO487),BO487=0),"",BO487)</x:f>
      </x:c>
      <x:c r="CZ487" s="50" t="str">
        <x:f>IF(OR(8&gt;'Настройки'!$B$3,ISBLANK(BP487),BP487=0),"",BP487)</x:f>
      </x:c>
      <x:c r="DA487" s="50" t="str">
        <x:f>IF(OR(9&gt;'Настройки'!$B$3,ISBLANK(BQ487),BQ487=0),"",BQ487)</x:f>
      </x:c>
      <x:c r="DB487" s="50" t="str">
        <x:f>IF(OR(10&gt;'Настройки'!$B$3,ISBLANK(BR487),BR487=0),"",BR487)</x:f>
      </x:c>
      <x:c r="DC487" s="50" t="str">
        <x:f>IF(OR(11&gt;'Настройки'!$B$3,ISBLANK(BS487),BS487=0),"",BS487)</x:f>
      </x:c>
      <x:c r="DD487" s="50" t="str">
        <x:f>IF(OR(12&gt;'Настройки'!$B$3,ISBLANK(BT487),BT487=0),"",BT487)</x:f>
      </x:c>
      <x:c r="DE487" s="50" t="str">
        <x:f>IF(OR(13&gt;'Настройки'!$B$3,ISBLANK(BU487),BU487=0),"",BU487)</x:f>
      </x:c>
      <x:c r="DF487" s="50" t="str">
        <x:f>IF(OR(14&gt;'Настройки'!$B$3,ISBLANK(BV487),BV487=0),"",BV487)</x:f>
      </x:c>
      <x:c r="DG487" s="50" t="str">
        <x:f>IF(OR(15&gt;'Настройки'!$B$3,ISBLANK(BW487),BW487=0),"",BW487)</x:f>
      </x:c>
      <x:c r="DH487" s="50" t="str">
        <x:f>IF(OR(16&gt;'Настройки'!$B$3,ISBLANK(BX487),BX487=0),"",BX487)</x:f>
      </x:c>
      <x:c r="DI487" s="50" t="str">
        <x:f>IF(OR(17&gt;'Настройки'!$B$3,ISBLANK(BY487),BY487=0),"",BY487)</x:f>
      </x:c>
      <x:c r="DJ487" s="50" t="str">
        <x:f>IF(OR(18&gt;'Настройки'!$B$3,ISBLANK(BZ487),BZ487=0),"",BZ487)</x:f>
      </x:c>
      <x:c r="DK487" s="50" t="str">
        <x:f>IF(OR(19&gt;'Настройки'!$B$3,ISBLANK(CA487),CA487=0),"",CA487)</x:f>
      </x:c>
      <x:c r="DL487" s="50" t="str">
        <x:f>IF(OR(20&gt;'Настройки'!$B$3,ISBLANK(CB487),CB487=0),"",CB487)</x:f>
      </x:c>
      <x:c r="DM487" s="50" t="str">
        <x:f>IF(OR(21&gt;'Настройки'!$B$3,ISBLANK(CC487),CC487=0),"",CC487)</x:f>
      </x:c>
      <x:c r="DN487" s="50" t="str">
        <x:f>IF(OR(22&gt;'Настройки'!$B$3,ISBLANK(CD487),CD487=0),"",CD487)</x:f>
      </x:c>
      <x:c r="DO487" s="50" t="str">
        <x:f>IF(OR(23&gt;'Настройки'!$B$3,ISBLANK(CE487),CE487=0),"",CE487)</x:f>
      </x:c>
      <x:c r="DP487" s="50" t="str">
        <x:f>IF(OR(24&gt;'Настройки'!$B$3,ISBLANK(CF487),CF487=0),"",CF487)</x:f>
      </x:c>
      <x:c r="DQ487" s="50" t="str">
        <x:f>IF(OR(25&gt;'Настройки'!$B$3,ISBLANK(CG487),CG487=0),"",CG487)</x:f>
      </x:c>
      <x:c r="DR487" s="50" t="str">
        <x:f>IF(OR(26&gt;'Настройки'!$B$3,ISBLANK(CH487),CH487=0),"",CH487)</x:f>
      </x:c>
      <x:c r="DS487" s="50" t="str">
        <x:f>IF(OR(27&gt;'Настройки'!$B$3,ISBLANK(CI487),CI487=0),"",CI487)</x:f>
      </x:c>
      <x:c r="DT487" s="50" t="str">
        <x:f>IF(OR(28&gt;'Настройки'!$B$3,ISBLANK(CJ487),CJ487=0),"",CJ487)</x:f>
      </x:c>
      <x:c r="DU487" s="50" t="str">
        <x:f>IF(OR(29&gt;'Настройки'!$B$3,ISBLANK(CK487),CK487=0),"",CK487)</x:f>
      </x:c>
      <x:c r="DV487" s="50" t="str">
        <x:f>IF(OR(30&gt;'Настройки'!$B$3,ISBLANK(CL487),CL487=0),"",CL487)</x:f>
      </x:c>
      <x:c r="DW487" s="50" t="str">
        <x:f>IF(OR(31&gt;'Настройки'!$B$3,ISBLANK(CM487),CM487=0),"",CM487)</x:f>
      </x:c>
      <x:c r="DX487" s="50" t="str">
        <x:f>IF(OR(32&gt;'Настройки'!$B$3,ISBLANK(CN487),CN487=0),"",CN487)</x:f>
      </x:c>
      <x:c r="DY487" s="50" t="str">
        <x:f>IF(OR(33&gt;'Настройки'!$B$3,ISBLANK(CO487),CO487=0),"",CO487)</x:f>
      </x:c>
      <x:c r="DZ487" s="50" t="str">
        <x:f>IF(OR(34&gt;'Настройки'!$B$3,ISBLANK(CP487),CP487=0),"",CP487)</x:f>
      </x:c>
      <x:c r="EA487" s="50" t="str">
        <x:f>IF(OR(35&gt;'Настройки'!$B$3,ISBLANK(CQ487),CQ487=0),"",CQ487)</x:f>
      </x:c>
      <x:c r="EB487" s="50" t="str">
        <x:f>IF(OR(36&gt;'Настройки'!$B$3,ISBLANK(CR487),CR487=0),"",CR487)</x:f>
      </x:c>
      <x:c r="EC487" s="50" t="str">
        <x:f>IF(A487="","",IF(OR(BB487="AZ",BB487="BZ"),10000+ROW(),IF(AZ487&gt;'Настройки'!$B$11,20000+ROW(),IF(BF487&lt;&gt;"Обычный",30000+ROW(),IF(AX487&lt;=0,40000+ROW(),"")))))</x:f>
      </x:c>
      <x:c r="ED487" s="50" t="str">
        <x:f>IF(EC487="","",COUNTIFS($EC$2:$EC$1001,"&gt;0",$EC$2:$EC$1001,"&lt;"&amp;EC487)+1)</x:f>
      </x:c>
    </x:row>
    <x:row r="488">
      <x:c r="A488" s="115"/>
      <x:c r="B488" s="115"/>
      <x:c r="C488" s="115"/>
      <x:c r="D488" s="118"/>
      <x:c r="E488" s="118"/>
      <x:c r="F488" s="118"/>
      <x:c r="G488" s="118"/>
      <x:c r="H488" s="118"/>
      <x:c r="I488" s="118"/>
      <x:c r="J488" s="118"/>
      <x:c r="K488" s="118"/>
      <x:c r="L488" s="118"/>
      <x:c r="M488" s="118"/>
      <x:c r="N488" s="118"/>
      <x:c r="O488" s="118"/>
      <x:c r="P488" s="118"/>
      <x:c r="Q488" s="118"/>
      <x:c r="R488" s="118"/>
      <x:c r="S488" s="118"/>
      <x:c r="T488" s="118"/>
      <x:c r="U488" s="118"/>
      <x:c r="V488" s="118"/>
      <x:c r="W488" s="118"/>
      <x:c r="X488" s="118"/>
      <x:c r="Y488" s="118"/>
      <x:c r="Z488" s="118"/>
      <x:c r="AA488" s="118"/>
      <x:c r="AB488" s="118"/>
      <x:c r="AC488" s="118"/>
      <x:c r="AD488" s="118"/>
      <x:c r="AE488" s="118"/>
      <x:c r="AF488" s="118"/>
      <x:c r="AG488" s="118"/>
      <x:c r="AH488" s="118"/>
      <x:c r="AI488" s="118"/>
      <x:c r="AJ488" s="118"/>
      <x:c r="AK488" s="118"/>
      <x:c r="AL488" s="118"/>
      <x:c r="AM488" s="118"/>
      <x:c r="AN488" s="118"/>
      <x:c r="AO488" s="118"/>
      <x:c r="AP488" s="115"/>
      <x:c r="AQ488" s="49" t="str">
        <x:f>IF(A488="","",COUNT(BI488:INDEX(BI488:CR488,1,'Настройки'!$B$3)))</x:f>
      </x:c>
      <x:c r="AR488" s="49" t="str">
        <x:f>IF(A488="","",SUM(BI488:INDEX(BI488:CR488,1,'Настройки'!$B$3)))</x:f>
      </x:c>
      <x:c r="AS488" s="58" t="str">
        <x:f>IF(A488="","",IF('Настройки'!$B$4="Стоимость потребления",AR488*D488,IF('Настройки'!$B$4="Количество",AR488,E488)))</x:f>
      </x:c>
      <x:c r="AT488" s="61" t="str">
        <x:f>IF(OR(A488="",AS488&lt;0,SUM($AS$2:$AS$1001)&lt;=0),"",AS488/SUM($AS$2:$AS$1001))</x:f>
      </x:c>
      <x:c r="AU488" s="61" t="str">
        <x:f>IF(OR(A488="",AS488&lt;0,SUM($AS$2:$AS$1001)&lt;=0),"",SUMIFS($AS$2:$AS$1001,$AS$2:$AS$1001,"&gt;"&amp;AS488)/SUM($AS$2:$AS$1001))</x:f>
      </x:c>
      <x:c r="AV488" s="61" t="str">
        <x:f>IF(OR(A488="",AS488&lt;0,SUM($AS$2:$AS$1001)&lt;=0),"",SUMIFS($AS$2:$AS$1001,$AS$2:$AS$1001,"&gt;="&amp;AS488)/SUM($AS$2:$AS$1001))</x:f>
      </x:c>
      <x:c r="AW488" s="49" t="str">
        <x:f>IF(A488="","",IF(SUM($AS$2:$AS$1001)&lt;=0,"Не определён",IF(AS488&lt;0,"Исключение",IF(AU488&lt;'Настройки'!$B$5,"A",IF(AU488&lt;'Настройки'!$B$6,"B","C")))))</x:f>
      </x:c>
      <x:c r="AX488" s="58" t="str">
        <x:f>IF(A488="","",IF(AQ488=0,"",AVERAGE(BI488:INDEX(BI488:CR488,1,'Настройки'!$B$3))))</x:f>
      </x:c>
      <x:c r="AY488" s="58" t="str">
        <x:f>IF(OR(A488="",AQ488=0),"",STDEVP(BI488:INDEX(BI488:CR488,1,'Настройки'!$B$3)))</x:f>
      </x:c>
      <x:c r="AZ488" s="61" t="str">
        <x:f>IF(OR(A488="",AQ488&lt;'Настройки'!$B$12,AX488&lt;=0,AND('Настройки'!$B$10="Блокировать",COUNTIF(F488:INDEX(F488:AO488,1,'Настройки'!$B$3),"&lt;0")&gt;0)),"",AY488/ABS(AX488))</x:f>
      </x:c>
      <x:c r="BA488" s="49" t="str">
        <x:f>IF(A488="","",IF(AND('Настройки'!$B$10="Блокировать",COUNTIF(F488:INDEX(F488:AO488,1,'Настройки'!$B$3),"&lt;0")&gt;0),"Не определён",IF(AQ488&lt;'Настройки'!$B$12,"Не определён",IF(AX488=0,"Нет спроса",IF(AX488&lt;0,"Не определён",IF(AZ488&lt;='Настройки'!$B$7,"X",IF(AZ488&lt;='Настройки'!$B$8,"Y","Z")))))))</x:f>
      </x:c>
      <x:c r="BB488" s="49" t="str">
        <x:f>IF(OR(A488="",LEN(AW488)&lt;&gt;1,LEN(BA488)&lt;&gt;1),"",AW488&amp;BA488)</x:f>
      </x:c>
      <x:c r="BC488" s="61" t="str">
        <x:f>IF(OR(A488="",AQ488=0),"",(COUNT(BI488:INDEX(BI488:CR488,1,'Настройки'!$B$3))-COUNT(CS488:INDEX(CS488:EB488,1,'Настройки'!$B$3)))/AQ488)</x:f>
      </x:c>
      <x:c r="BD488" s="64" t="str">
        <x:f>IF(OR(A488="",COUNT(CS488:INDEX(CS488:EB488,1,'Настройки'!$B$3))=0),"",AQ488/COUNT(CS488:INDEX(CS488:EB488,1,'Настройки'!$B$3)))</x:f>
      </x:c>
      <x:c r="BE488" s="64" t="str">
        <x:f>IF(OR(A488="",COUNT(CS488:INDEX(CS488:EB488,1,'Настройки'!$B$3))=0),"",IF(AVERAGE(CS488:INDEX(CS488:EB488,1,'Настройки'!$B$3))=0,"",(STDEVP(CS488:INDEX(CS488:EB488,1,'Настройки'!$B$3))/ABS(AVERAGE(CS488:INDEX(CS488:EB488,1,'Настройки'!$B$3))))^2))</x:f>
      </x:c>
      <x:c r="BF488" s="49" t="str">
        <x:f>IF(A488="","",IF(AQ488&lt;3,"Недостаточно",IF(AQ488&lt;6,"Предварительный","Обычный")))</x:f>
      </x:c>
      <x:c r="BG488" s="49" t="str">
        <x:f>IF(A488="","",IF(COUNTIF(F488:INDEX(F488:AO488,1,'Настройки'!$B$3),"&lt;0")&gt;0,IF('Настройки'!$B$10="Блокировать","Отрицательный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"),"")&amp;IF(AQ488&lt;3,"Недостаточно истории. ",IF(AQ488&lt;6,"Предварительная классификация. ",""))&amp;IF(AX488=0,"Нет спроса за горизонт. ","")&amp;IF(AZ488&gt;'Настройки'!$B$11,"Экстремальная вариативность. ",""))</x:f>
      </x:c>
      <x:c r="BH488" s="49" t="str">
        <x:f>IF(A488="","",IFERROR(VLOOKUP(BB488,'Настройки'!$D$3:$E$11,2,FALSE),"Сначала проверьте исходные данные и историю спроса.")&amp;" Уточните срок поставки, MOQ и критичность.")</x:f>
      </x:c>
      <x:c r="BI488" s="50" t="str">
        <x:f>IF(1&gt;'Настройки'!$B$3,"",IF(ISBLANK(F488),IF('Настройки'!$B$9="Нулевой спрос",0,""),IF(F488&lt;0,IF('Настройки'!$B$10="Исключить","",IF('Настройки'!$B$10="Абсолютные значения",ABS(F488),F488)),F488)))</x:f>
      </x:c>
      <x:c r="BJ488" s="50" t="str">
        <x:f>IF(2&gt;'Настройки'!$B$3,"",IF(ISBLANK(G488),IF('Настройки'!$B$9="Нулевой спрос",0,""),IF(G488&lt;0,IF('Настройки'!$B$10="Исключить","",IF('Настройки'!$B$10="Абсолютные значения",ABS(G488),G488)),G488)))</x:f>
      </x:c>
      <x:c r="BK488" s="50" t="str">
        <x:f>IF(3&gt;'Настройки'!$B$3,"",IF(ISBLANK(H488),IF('Настройки'!$B$9="Нулевой спрос",0,""),IF(H488&lt;0,IF('Настройки'!$B$10="Исключить","",IF('Настройки'!$B$10="Абсолютные значения",ABS(H488),H488)),H488)))</x:f>
      </x:c>
      <x:c r="BL488" s="50" t="str">
        <x:f>IF(4&gt;'Настройки'!$B$3,"",IF(ISBLANK(I488),IF('Настройки'!$B$9="Нулевой спрос",0,""),IF(I488&lt;0,IF('Настройки'!$B$10="Исключить","",IF('Настройки'!$B$10="Абсолютные значения",ABS(I488),I488)),I488)))</x:f>
      </x:c>
      <x:c r="BM488" s="50" t="str">
        <x:f>IF(5&gt;'Настройки'!$B$3,"",IF(ISBLANK(J488),IF('Настройки'!$B$9="Нулевой спрос",0,""),IF(J488&lt;0,IF('Настройки'!$B$10="Исключить","",IF('Настройки'!$B$10="Абсолютные значения",ABS(J488),J488)),J488)))</x:f>
      </x:c>
      <x:c r="BN488" s="50" t="str">
        <x:f>IF(6&gt;'Настройки'!$B$3,"",IF(ISBLANK(K488),IF('Настройки'!$B$9="Нулевой спрос",0,""),IF(K488&lt;0,IF('Настройки'!$B$10="Исключить","",IF('Настройки'!$B$10="Абсолютные значения",ABS(K488),K488)),K488)))</x:f>
      </x:c>
      <x:c r="BO488" s="50" t="str">
        <x:f>IF(7&gt;'Настройки'!$B$3,"",IF(ISBLANK(L488),IF('Настройки'!$B$9="Нулевой спрос",0,""),IF(L488&lt;0,IF('Настройки'!$B$10="Исключить","",IF('Настройки'!$B$10="Абсолютные значения",ABS(L488),L488)),L488)))</x:f>
      </x:c>
      <x:c r="BP488" s="50" t="str">
        <x:f>IF(8&gt;'Настройки'!$B$3,"",IF(ISBLANK(M488),IF('Настройки'!$B$9="Нулевой спрос",0,""),IF(M488&lt;0,IF('Настройки'!$B$10="Исключить","",IF('Настройки'!$B$10="Абсолютные значения",ABS(M488),M488)),M488)))</x:f>
      </x:c>
      <x:c r="BQ488" s="50" t="str">
        <x:f>IF(9&gt;'Настройки'!$B$3,"",IF(ISBLANK(N488),IF('Настройки'!$B$9="Нулевой спрос",0,""),IF(N488&lt;0,IF('Настройки'!$B$10="Исключить","",IF('Настройки'!$B$10="Абсолютные значения",ABS(N488),N488)),N488)))</x:f>
      </x:c>
      <x:c r="BR488" s="50" t="str">
        <x:f>IF(10&gt;'Настройки'!$B$3,"",IF(ISBLANK(O488),IF('Настройки'!$B$9="Нулевой спрос",0,""),IF(O488&lt;0,IF('Настройки'!$B$10="Исключить","",IF('Настройки'!$B$10="Абсолютные значения",ABS(O488),O488)),O488)))</x:f>
      </x:c>
      <x:c r="BS488" s="50" t="str">
        <x:f>IF(11&gt;'Настройки'!$B$3,"",IF(ISBLANK(P488),IF('Настройки'!$B$9="Нулевой спрос",0,""),IF(P488&lt;0,IF('Настройки'!$B$10="Исключить","",IF('Настройки'!$B$10="Абсолютные значения",ABS(P488),P488)),P488)))</x:f>
      </x:c>
      <x:c r="BT488" s="50" t="str">
        <x:f>IF(12&gt;'Настройки'!$B$3,"",IF(ISBLANK(Q488),IF('Настройки'!$B$9="Нулевой спрос",0,""),IF(Q488&lt;0,IF('Настройки'!$B$10="Исключить","",IF('Настройки'!$B$10="Абсолютные значения",ABS(Q488),Q488)),Q488)))</x:f>
      </x:c>
      <x:c r="BU488" s="50" t="str">
        <x:f>IF(13&gt;'Настройки'!$B$3,"",IF(ISBLANK(R488),IF('Настройки'!$B$9="Нулевой спрос",0,""),IF(R488&lt;0,IF('Настройки'!$B$10="Исключить","",IF('Настройки'!$B$10="Абсолютные значения",ABS(R488),R488)),R488)))</x:f>
      </x:c>
      <x:c r="BV488" s="50" t="str">
        <x:f>IF(14&gt;'Настройки'!$B$3,"",IF(ISBLANK(S488),IF('Настройки'!$B$9="Нулевой спрос",0,""),IF(S488&lt;0,IF('Настройки'!$B$10="Исключить","",IF('Настройки'!$B$10="Абсолютные значения",ABS(S488),S488)),S488)))</x:f>
      </x:c>
      <x:c r="BW488" s="50" t="str">
        <x:f>IF(15&gt;'Настройки'!$B$3,"",IF(ISBLANK(T488),IF('Настройки'!$B$9="Нулевой спрос",0,""),IF(T488&lt;0,IF('Настройки'!$B$10="Исключить","",IF('Настройки'!$B$10="Абсолютные значения",ABS(T488),T488)),T488)))</x:f>
      </x:c>
      <x:c r="BX488" s="50" t="str">
        <x:f>IF(16&gt;'Настройки'!$B$3,"",IF(ISBLANK(U488),IF('Настройки'!$B$9="Нулевой спрос",0,""),IF(U488&lt;0,IF('Настройки'!$B$10="Исключить","",IF('Настройки'!$B$10="Абсолютные значения",ABS(U488),U488)),U488)))</x:f>
      </x:c>
      <x:c r="BY488" s="50" t="str">
        <x:f>IF(17&gt;'Настройки'!$B$3,"",IF(ISBLANK(V488),IF('Настройки'!$B$9="Нулевой спрос",0,""),IF(V488&lt;0,IF('Настройки'!$B$10="Исключить","",IF('Настройки'!$B$10="Абсолютные значения",ABS(V488),V488)),V488)))</x:f>
      </x:c>
      <x:c r="BZ488" s="50" t="str">
        <x:f>IF(18&gt;'Настройки'!$B$3,"",IF(ISBLANK(W488),IF('Настройки'!$B$9="Нулевой спрос",0,""),IF(W488&lt;0,IF('Настройки'!$B$10="Исключить","",IF('Настройки'!$B$10="Абсолютные значения",ABS(W488),W488)),W488)))</x:f>
      </x:c>
      <x:c r="CA488" s="50" t="str">
        <x:f>IF(19&gt;'Настройки'!$B$3,"",IF(ISBLANK(X488),IF('Настройки'!$B$9="Нулевой спрос",0,""),IF(X488&lt;0,IF('Настройки'!$B$10="Исключить","",IF('Настройки'!$B$10="Абсолютные значения",ABS(X488),X488)),X488)))</x:f>
      </x:c>
      <x:c r="CB488" s="50" t="str">
        <x:f>IF(20&gt;'Настройки'!$B$3,"",IF(ISBLANK(Y488),IF('Настройки'!$B$9="Нулевой спрос",0,""),IF(Y488&lt;0,IF('Настройки'!$B$10="Исключить","",IF('Настройки'!$B$10="Абсолютные значения",ABS(Y488),Y488)),Y488)))</x:f>
      </x:c>
      <x:c r="CC488" s="50" t="str">
        <x:f>IF(21&gt;'Настройки'!$B$3,"",IF(ISBLANK(Z488),IF('Настройки'!$B$9="Нулевой спрос",0,""),IF(Z488&lt;0,IF('Настройки'!$B$10="Исключить","",IF('Настройки'!$B$10="Абсолютные значения",ABS(Z488),Z488)),Z488)))</x:f>
      </x:c>
      <x:c r="CD488" s="50" t="str">
        <x:f>IF(22&gt;'Настройки'!$B$3,"",IF(ISBLANK(AA488),IF('Настройки'!$B$9="Нулевой спрос",0,""),IF(AA488&lt;0,IF('Настройки'!$B$10="Исключить","",IF('Настройки'!$B$10="Абсолютные значения",ABS(AA488),AA488)),AA488)))</x:f>
      </x:c>
      <x:c r="CE488" s="50" t="str">
        <x:f>IF(23&gt;'Настройки'!$B$3,"",IF(ISBLANK(AB488),IF('Настройки'!$B$9="Нулевой спрос",0,""),IF(AB488&lt;0,IF('Настройки'!$B$10="Исключить","",IF('Настройки'!$B$10="Абсолютные значения",ABS(AB488),AB488)),AB488)))</x:f>
      </x:c>
      <x:c r="CF488" s="50" t="str">
        <x:f>IF(24&gt;'Настройки'!$B$3,"",IF(ISBLANK(AC488),IF('Настройки'!$B$9="Нулевой спрос",0,""),IF(AC488&lt;0,IF('Настройки'!$B$10="Исключить","",IF('Настройки'!$B$10="Абсолютные значения",ABS(AC488),AC488)),AC488)))</x:f>
      </x:c>
      <x:c r="CG488" s="50" t="str">
        <x:f>IF(25&gt;'Настройки'!$B$3,"",IF(ISBLANK(AD488),IF('Настройки'!$B$9="Нулевой спрос",0,""),IF(AD488&lt;0,IF('Настройки'!$B$10="Исключить","",IF('Настройки'!$B$10="Абсолютные значения",ABS(AD488),AD488)),AD488)))</x:f>
      </x:c>
      <x:c r="CH488" s="50" t="str">
        <x:f>IF(26&gt;'Настройки'!$B$3,"",IF(ISBLANK(AE488),IF('Настройки'!$B$9="Нулевой спрос",0,""),IF(AE488&lt;0,IF('Настройки'!$B$10="Исключить","",IF('Настройки'!$B$10="Абсолютные значения",ABS(AE488),AE488)),AE488)))</x:f>
      </x:c>
      <x:c r="CI488" s="50" t="str">
        <x:f>IF(27&gt;'Настройки'!$B$3,"",IF(ISBLANK(AF488),IF('Настройки'!$B$9="Нулевой спрос",0,""),IF(AF488&lt;0,IF('Настройки'!$B$10="Исключить","",IF('Настройки'!$B$10="Абсолютные значения",ABS(AF488),AF488)),AF488)))</x:f>
      </x:c>
      <x:c r="CJ488" s="50" t="str">
        <x:f>IF(28&gt;'Настройки'!$B$3,"",IF(ISBLANK(AG488),IF('Настройки'!$B$9="Нулевой спрос",0,""),IF(AG488&lt;0,IF('Настройки'!$B$10="Исключить","",IF('Настройки'!$B$10="Абсолютные значения",ABS(AG488),AG488)),AG488)))</x:f>
      </x:c>
      <x:c r="CK488" s="50" t="str">
        <x:f>IF(29&gt;'Настройки'!$B$3,"",IF(ISBLANK(AH488),IF('Настройки'!$B$9="Нулевой спрос",0,""),IF(AH488&lt;0,IF('Настройки'!$B$10="Исключить","",IF('Настройки'!$B$10="Абсолютные значения",ABS(AH488),AH488)),AH488)))</x:f>
      </x:c>
      <x:c r="CL488" s="50" t="str">
        <x:f>IF(30&gt;'Настройки'!$B$3,"",IF(ISBLANK(AI488),IF('Настройки'!$B$9="Нулевой спрос",0,""),IF(AI488&lt;0,IF('Настройки'!$B$10="Исключить","",IF('Настройки'!$B$10="Абсолютные значения",ABS(AI488),AI488)),AI488)))</x:f>
      </x:c>
      <x:c r="CM488" s="50" t="str">
        <x:f>IF(31&gt;'Настройки'!$B$3,"",IF(ISBLANK(AJ488),IF('Настройки'!$B$9="Нулевой спрос",0,""),IF(AJ488&lt;0,IF('Настройки'!$B$10="Исключить","",IF('Настройки'!$B$10="Абсолютные значения",ABS(AJ488),AJ488)),AJ488)))</x:f>
      </x:c>
      <x:c r="CN488" s="50" t="str">
        <x:f>IF(32&gt;'Настройки'!$B$3,"",IF(ISBLANK(AK488),IF('Настройки'!$B$9="Нулевой спрос",0,""),IF(AK488&lt;0,IF('Настройки'!$B$10="Исключить","",IF('Настройки'!$B$10="Абсолютные значения",ABS(AK488),AK488)),AK488)))</x:f>
      </x:c>
      <x:c r="CO488" s="50" t="str">
        <x:f>IF(33&gt;'Настройки'!$B$3,"",IF(ISBLANK(AL488),IF('Настройки'!$B$9="Нулевой спрос",0,""),IF(AL488&lt;0,IF('Настройки'!$B$10="Исключить","",IF('Настройки'!$B$10="Абсолютные значения",ABS(AL488),AL488)),AL488)))</x:f>
      </x:c>
      <x:c r="CP488" s="50" t="str">
        <x:f>IF(34&gt;'Настройки'!$B$3,"",IF(ISBLANK(AM488),IF('Настройки'!$B$9="Нулевой спрос",0,""),IF(AM488&lt;0,IF('Настройки'!$B$10="Исключить","",IF('Настройки'!$B$10="Абсолютные значения",ABS(AM488),AM488)),AM488)))</x:f>
      </x:c>
      <x:c r="CQ488" s="50" t="str">
        <x:f>IF(35&gt;'Настройки'!$B$3,"",IF(ISBLANK(AN488),IF('Настройки'!$B$9="Нулевой спрос",0,""),IF(AN488&lt;0,IF('Настройки'!$B$10="Исключить","",IF('Настройки'!$B$10="Абсолютные значения",ABS(AN488),AN488)),AN488)))</x:f>
      </x:c>
      <x:c r="CR488" s="50" t="str">
        <x:f>IF(36&gt;'Настройки'!$B$3,"",IF(ISBLANK(AO488),IF('Настройки'!$B$9="Нулевой спрос",0,""),IF(AO488&lt;0,IF('Настройки'!$B$10="Исключить","",IF('Настройки'!$B$10="Абсолютные значения",ABS(AO488),AO488)),AO488)))</x:f>
      </x:c>
      <x:c r="CS488" s="50" t="str">
        <x:f>IF(OR(1&gt;'Настройки'!$B$3,ISBLANK(BI488),BI488=0),"",BI488)</x:f>
      </x:c>
      <x:c r="CT488" s="50" t="str">
        <x:f>IF(OR(2&gt;'Настройки'!$B$3,ISBLANK(BJ488),BJ488=0),"",BJ488)</x:f>
      </x:c>
      <x:c r="CU488" s="50" t="str">
        <x:f>IF(OR(3&gt;'Настройки'!$B$3,ISBLANK(BK488),BK488=0),"",BK488)</x:f>
      </x:c>
      <x:c r="CV488" s="50" t="str">
        <x:f>IF(OR(4&gt;'Настройки'!$B$3,ISBLANK(BL488),BL488=0),"",BL488)</x:f>
      </x:c>
      <x:c r="CW488" s="50" t="str">
        <x:f>IF(OR(5&gt;'Настройки'!$B$3,ISBLANK(BM488),BM488=0),"",BM488)</x:f>
      </x:c>
      <x:c r="CX488" s="50" t="str">
        <x:f>IF(OR(6&gt;'Настройки'!$B$3,ISBLANK(BN488),BN488=0),"",BN488)</x:f>
      </x:c>
      <x:c r="CY488" s="50" t="str">
        <x:f>IF(OR(7&gt;'Настройки'!$B$3,ISBLANK(BO488),BO488=0),"",BO488)</x:f>
      </x:c>
      <x:c r="CZ488" s="50" t="str">
        <x:f>IF(OR(8&gt;'Настройки'!$B$3,ISBLANK(BP488),BP488=0),"",BP488)</x:f>
      </x:c>
      <x:c r="DA488" s="50" t="str">
        <x:f>IF(OR(9&gt;'Настройки'!$B$3,ISBLANK(BQ488),BQ488=0),"",BQ488)</x:f>
      </x:c>
      <x:c r="DB488" s="50" t="str">
        <x:f>IF(OR(10&gt;'Настройки'!$B$3,ISBLANK(BR488),BR488=0),"",BR488)</x:f>
      </x:c>
      <x:c r="DC488" s="50" t="str">
        <x:f>IF(OR(11&gt;'Настройки'!$B$3,ISBLANK(BS488),BS488=0),"",BS488)</x:f>
      </x:c>
      <x:c r="DD488" s="50" t="str">
        <x:f>IF(OR(12&gt;'Настройки'!$B$3,ISBLANK(BT488),BT488=0),"",BT488)</x:f>
      </x:c>
      <x:c r="DE488" s="50" t="str">
        <x:f>IF(OR(13&gt;'Настройки'!$B$3,ISBLANK(BU488),BU488=0),"",BU488)</x:f>
      </x:c>
      <x:c r="DF488" s="50" t="str">
        <x:f>IF(OR(14&gt;'Настройки'!$B$3,ISBLANK(BV488),BV488=0),"",BV488)</x:f>
      </x:c>
      <x:c r="DG488" s="50" t="str">
        <x:f>IF(OR(15&gt;'Настройки'!$B$3,ISBLANK(BW488),BW488=0),"",BW488)</x:f>
      </x:c>
      <x:c r="DH488" s="50" t="str">
        <x:f>IF(OR(16&gt;'Настройки'!$B$3,ISBLANK(BX488),BX488=0),"",BX488)</x:f>
      </x:c>
      <x:c r="DI488" s="50" t="str">
        <x:f>IF(OR(17&gt;'Настройки'!$B$3,ISBLANK(BY488),BY488=0),"",BY488)</x:f>
      </x:c>
      <x:c r="DJ488" s="50" t="str">
        <x:f>IF(OR(18&gt;'Настройки'!$B$3,ISBLANK(BZ488),BZ488=0),"",BZ488)</x:f>
      </x:c>
      <x:c r="DK488" s="50" t="str">
        <x:f>IF(OR(19&gt;'Настройки'!$B$3,ISBLANK(CA488),CA488=0),"",CA488)</x:f>
      </x:c>
      <x:c r="DL488" s="50" t="str">
        <x:f>IF(OR(20&gt;'Настройки'!$B$3,ISBLANK(CB488),CB488=0),"",CB488)</x:f>
      </x:c>
      <x:c r="DM488" s="50" t="str">
        <x:f>IF(OR(21&gt;'Настройки'!$B$3,ISBLANK(CC488),CC488=0),"",CC488)</x:f>
      </x:c>
      <x:c r="DN488" s="50" t="str">
        <x:f>IF(OR(22&gt;'Настройки'!$B$3,ISBLANK(CD488),CD488=0),"",CD488)</x:f>
      </x:c>
      <x:c r="DO488" s="50" t="str">
        <x:f>IF(OR(23&gt;'Настройки'!$B$3,ISBLANK(CE488),CE488=0),"",CE488)</x:f>
      </x:c>
      <x:c r="DP488" s="50" t="str">
        <x:f>IF(OR(24&gt;'Настройки'!$B$3,ISBLANK(CF488),CF488=0),"",CF488)</x:f>
      </x:c>
      <x:c r="DQ488" s="50" t="str">
        <x:f>IF(OR(25&gt;'Настройки'!$B$3,ISBLANK(CG488),CG488=0),"",CG488)</x:f>
      </x:c>
      <x:c r="DR488" s="50" t="str">
        <x:f>IF(OR(26&gt;'Настройки'!$B$3,ISBLANK(CH488),CH488=0),"",CH488)</x:f>
      </x:c>
      <x:c r="DS488" s="50" t="str">
        <x:f>IF(OR(27&gt;'Настройки'!$B$3,ISBLANK(CI488),CI488=0),"",CI488)</x:f>
      </x:c>
      <x:c r="DT488" s="50" t="str">
        <x:f>IF(OR(28&gt;'Настройки'!$B$3,ISBLANK(CJ488),CJ488=0),"",CJ488)</x:f>
      </x:c>
      <x:c r="DU488" s="50" t="str">
        <x:f>IF(OR(29&gt;'Настройки'!$B$3,ISBLANK(CK488),CK488=0),"",CK488)</x:f>
      </x:c>
      <x:c r="DV488" s="50" t="str">
        <x:f>IF(OR(30&gt;'Настройки'!$B$3,ISBLANK(CL488),CL488=0),"",CL488)</x:f>
      </x:c>
      <x:c r="DW488" s="50" t="str">
        <x:f>IF(OR(31&gt;'Настройки'!$B$3,ISBLANK(CM488),CM488=0),"",CM488)</x:f>
      </x:c>
      <x:c r="DX488" s="50" t="str">
        <x:f>IF(OR(32&gt;'Настройки'!$B$3,ISBLANK(CN488),CN488=0),"",CN488)</x:f>
      </x:c>
      <x:c r="DY488" s="50" t="str">
        <x:f>IF(OR(33&gt;'Настройки'!$B$3,ISBLANK(CO488),CO488=0),"",CO488)</x:f>
      </x:c>
      <x:c r="DZ488" s="50" t="str">
        <x:f>IF(OR(34&gt;'Настройки'!$B$3,ISBLANK(CP488),CP488=0),"",CP488)</x:f>
      </x:c>
      <x:c r="EA488" s="50" t="str">
        <x:f>IF(OR(35&gt;'Настройки'!$B$3,ISBLANK(CQ488),CQ488=0),"",CQ488)</x:f>
      </x:c>
      <x:c r="EB488" s="50" t="str">
        <x:f>IF(OR(36&gt;'Настройки'!$B$3,ISBLANK(CR488),CR488=0),"",CR488)</x:f>
      </x:c>
      <x:c r="EC488" s="50" t="str">
        <x:f>IF(A488="","",IF(OR(BB488="AZ",BB488="BZ"),10000+ROW(),IF(AZ488&gt;'Настройки'!$B$11,20000+ROW(),IF(BF488&lt;&gt;"Обычный",30000+ROW(),IF(AX488&lt;=0,40000+ROW(),"")))))</x:f>
      </x:c>
      <x:c r="ED488" s="50" t="str">
        <x:f>IF(EC488="","",COUNTIFS($EC$2:$EC$1001,"&gt;0",$EC$2:$EC$1001,"&lt;"&amp;EC488)+1)</x:f>
      </x:c>
    </x:row>
    <x:row r="489">
      <x:c r="A489" s="115"/>
      <x:c r="B489" s="115"/>
      <x:c r="C489" s="115"/>
      <x:c r="D489" s="118"/>
      <x:c r="E489" s="118"/>
      <x:c r="F489" s="118"/>
      <x:c r="G489" s="118"/>
      <x:c r="H489" s="118"/>
      <x:c r="I489" s="118"/>
      <x:c r="J489" s="118"/>
      <x:c r="K489" s="118"/>
      <x:c r="L489" s="118"/>
      <x:c r="M489" s="118"/>
      <x:c r="N489" s="118"/>
      <x:c r="O489" s="118"/>
      <x:c r="P489" s="118"/>
      <x:c r="Q489" s="118"/>
      <x:c r="R489" s="118"/>
      <x:c r="S489" s="118"/>
      <x:c r="T489" s="118"/>
      <x:c r="U489" s="118"/>
      <x:c r="V489" s="118"/>
      <x:c r="W489" s="118"/>
      <x:c r="X489" s="118"/>
      <x:c r="Y489" s="118"/>
      <x:c r="Z489" s="118"/>
      <x:c r="AA489" s="118"/>
      <x:c r="AB489" s="118"/>
      <x:c r="AC489" s="118"/>
      <x:c r="AD489" s="118"/>
      <x:c r="AE489" s="118"/>
      <x:c r="AF489" s="118"/>
      <x:c r="AG489" s="118"/>
      <x:c r="AH489" s="118"/>
      <x:c r="AI489" s="118"/>
      <x:c r="AJ489" s="118"/>
      <x:c r="AK489" s="118"/>
      <x:c r="AL489" s="118"/>
      <x:c r="AM489" s="118"/>
      <x:c r="AN489" s="118"/>
      <x:c r="AO489" s="118"/>
      <x:c r="AP489" s="115"/>
      <x:c r="AQ489" s="49" t="str">
        <x:f>IF(A489="","",COUNT(BI489:INDEX(BI489:CR489,1,'Настройки'!$B$3)))</x:f>
      </x:c>
      <x:c r="AR489" s="49" t="str">
        <x:f>IF(A489="","",SUM(BI489:INDEX(BI489:CR489,1,'Настройки'!$B$3)))</x:f>
      </x:c>
      <x:c r="AS489" s="58" t="str">
        <x:f>IF(A489="","",IF('Настройки'!$B$4="Стоимость потребления",AR489*D489,IF('Настройки'!$B$4="Количество",AR489,E489)))</x:f>
      </x:c>
      <x:c r="AT489" s="61" t="str">
        <x:f>IF(OR(A489="",AS489&lt;0,SUM($AS$2:$AS$1001)&lt;=0),"",AS489/SUM($AS$2:$AS$1001))</x:f>
      </x:c>
      <x:c r="AU489" s="61" t="str">
        <x:f>IF(OR(A489="",AS489&lt;0,SUM($AS$2:$AS$1001)&lt;=0),"",SUMIFS($AS$2:$AS$1001,$AS$2:$AS$1001,"&gt;"&amp;AS489)/SUM($AS$2:$AS$1001))</x:f>
      </x:c>
      <x:c r="AV489" s="61" t="str">
        <x:f>IF(OR(A489="",AS489&lt;0,SUM($AS$2:$AS$1001)&lt;=0),"",SUMIFS($AS$2:$AS$1001,$AS$2:$AS$1001,"&gt;="&amp;AS489)/SUM($AS$2:$AS$1001))</x:f>
      </x:c>
      <x:c r="AW489" s="49" t="str">
        <x:f>IF(A489="","",IF(SUM($AS$2:$AS$1001)&lt;=0,"Не определён",IF(AS489&lt;0,"Исключение",IF(AU489&lt;'Настройки'!$B$5,"A",IF(AU489&lt;'Настройки'!$B$6,"B","C")))))</x:f>
      </x:c>
      <x:c r="AX489" s="58" t="str">
        <x:f>IF(A489="","",IF(AQ489=0,"",AVERAGE(BI489:INDEX(BI489:CR489,1,'Настройки'!$B$3))))</x:f>
      </x:c>
      <x:c r="AY489" s="58" t="str">
        <x:f>IF(OR(A489="",AQ489=0),"",STDEVP(BI489:INDEX(BI489:CR489,1,'Настройки'!$B$3)))</x:f>
      </x:c>
      <x:c r="AZ489" s="61" t="str">
        <x:f>IF(OR(A489="",AQ489&lt;'Настройки'!$B$12,AX489&lt;=0,AND('Настройки'!$B$10="Блокировать",COUNTIF(F489:INDEX(F489:AO489,1,'Настройки'!$B$3),"&lt;0")&gt;0)),"",AY489/ABS(AX489))</x:f>
      </x:c>
      <x:c r="BA489" s="49" t="str">
        <x:f>IF(A489="","",IF(AND('Настройки'!$B$10="Блокировать",COUNTIF(F489:INDEX(F489:AO489,1,'Настройки'!$B$3),"&lt;0")&gt;0),"Не определён",IF(AQ489&lt;'Настройки'!$B$12,"Не определён",IF(AX489=0,"Нет спроса",IF(AX489&lt;0,"Не определён",IF(AZ489&lt;='Настройки'!$B$7,"X",IF(AZ489&lt;='Настройки'!$B$8,"Y","Z")))))))</x:f>
      </x:c>
      <x:c r="BB489" s="49" t="str">
        <x:f>IF(OR(A489="",LEN(AW489)&lt;&gt;1,LEN(BA489)&lt;&gt;1),"",AW489&amp;BA489)</x:f>
      </x:c>
      <x:c r="BC489" s="61" t="str">
        <x:f>IF(OR(A489="",AQ489=0),"",(COUNT(BI489:INDEX(BI489:CR489,1,'Настройки'!$B$3))-COUNT(CS489:INDEX(CS489:EB489,1,'Настройки'!$B$3)))/AQ489)</x:f>
      </x:c>
      <x:c r="BD489" s="64" t="str">
        <x:f>IF(OR(A489="",COUNT(CS489:INDEX(CS489:EB489,1,'Настройки'!$B$3))=0),"",AQ489/COUNT(CS489:INDEX(CS489:EB489,1,'Настройки'!$B$3)))</x:f>
      </x:c>
      <x:c r="BE489" s="64" t="str">
        <x:f>IF(OR(A489="",COUNT(CS489:INDEX(CS489:EB489,1,'Настройки'!$B$3))=0),"",IF(AVERAGE(CS489:INDEX(CS489:EB489,1,'Настройки'!$B$3))=0,"",(STDEVP(CS489:INDEX(CS489:EB489,1,'Настройки'!$B$3))/ABS(AVERAGE(CS489:INDEX(CS489:EB489,1,'Настройки'!$B$3))))^2))</x:f>
      </x:c>
      <x:c r="BF489" s="49" t="str">
        <x:f>IF(A489="","",IF(AQ489&lt;3,"Недостаточно",IF(AQ489&lt;6,"Предварительный","Обычный")))</x:f>
      </x:c>
      <x:c r="BG489" s="49" t="str">
        <x:f>IF(A489="","",IF(COUNTIF(F489:INDEX(F489:AO489,1,'Настройки'!$B$3),"&lt;0")&gt;0,IF('Настройки'!$B$10="Блокировать","Отрицательный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"),"")&amp;IF(AQ489&lt;3,"Недостаточно истории. ",IF(AQ489&lt;6,"Предварительная классификация. ",""))&amp;IF(AX489=0,"Нет спроса за горизонт. ","")&amp;IF(AZ489&gt;'Настройки'!$B$11,"Экстремальная вариативность. ",""))</x:f>
      </x:c>
      <x:c r="BH489" s="49" t="str">
        <x:f>IF(A489="","",IFERROR(VLOOKUP(BB489,'Настройки'!$D$3:$E$11,2,FALSE),"Сначала проверьте исходные данные и историю спроса.")&amp;" Уточните срок поставки, MOQ и критичность.")</x:f>
      </x:c>
      <x:c r="BI489" s="50" t="str">
        <x:f>IF(1&gt;'Настройки'!$B$3,"",IF(ISBLANK(F489),IF('Настройки'!$B$9="Нулевой спрос",0,""),IF(F489&lt;0,IF('Настройки'!$B$10="Исключить","",IF('Настройки'!$B$10="Абсолютные значения",ABS(F489),F489)),F489)))</x:f>
      </x:c>
      <x:c r="BJ489" s="50" t="str">
        <x:f>IF(2&gt;'Настройки'!$B$3,"",IF(ISBLANK(G489),IF('Настройки'!$B$9="Нулевой спрос",0,""),IF(G489&lt;0,IF('Настройки'!$B$10="Исключить","",IF('Настройки'!$B$10="Абсолютные значения",ABS(G489),G489)),G489)))</x:f>
      </x:c>
      <x:c r="BK489" s="50" t="str">
        <x:f>IF(3&gt;'Настройки'!$B$3,"",IF(ISBLANK(H489),IF('Настройки'!$B$9="Нулевой спрос",0,""),IF(H489&lt;0,IF('Настройки'!$B$10="Исключить","",IF('Настройки'!$B$10="Абсолютные значения",ABS(H489),H489)),H489)))</x:f>
      </x:c>
      <x:c r="BL489" s="50" t="str">
        <x:f>IF(4&gt;'Настройки'!$B$3,"",IF(ISBLANK(I489),IF('Настройки'!$B$9="Нулевой спрос",0,""),IF(I489&lt;0,IF('Настройки'!$B$10="Исключить","",IF('Настройки'!$B$10="Абсолютные значения",ABS(I489),I489)),I489)))</x:f>
      </x:c>
      <x:c r="BM489" s="50" t="str">
        <x:f>IF(5&gt;'Настройки'!$B$3,"",IF(ISBLANK(J489),IF('Настройки'!$B$9="Нулевой спрос",0,""),IF(J489&lt;0,IF('Настройки'!$B$10="Исключить","",IF('Настройки'!$B$10="Абсолютные значения",ABS(J489),J489)),J489)))</x:f>
      </x:c>
      <x:c r="BN489" s="50" t="str">
        <x:f>IF(6&gt;'Настройки'!$B$3,"",IF(ISBLANK(K489),IF('Настройки'!$B$9="Нулевой спрос",0,""),IF(K489&lt;0,IF('Настройки'!$B$10="Исключить","",IF('Настройки'!$B$10="Абсолютные значения",ABS(K489),K489)),K489)))</x:f>
      </x:c>
      <x:c r="BO489" s="50" t="str">
        <x:f>IF(7&gt;'Настройки'!$B$3,"",IF(ISBLANK(L489),IF('Настройки'!$B$9="Нулевой спрос",0,""),IF(L489&lt;0,IF('Настройки'!$B$10="Исключить","",IF('Настройки'!$B$10="Абсолютные значения",ABS(L489),L489)),L489)))</x:f>
      </x:c>
      <x:c r="BP489" s="50" t="str">
        <x:f>IF(8&gt;'Настройки'!$B$3,"",IF(ISBLANK(M489),IF('Настройки'!$B$9="Нулевой спрос",0,""),IF(M489&lt;0,IF('Настройки'!$B$10="Исключить","",IF('Настройки'!$B$10="Абсолютные значения",ABS(M489),M489)),M489)))</x:f>
      </x:c>
      <x:c r="BQ489" s="50" t="str">
        <x:f>IF(9&gt;'Настройки'!$B$3,"",IF(ISBLANK(N489),IF('Настройки'!$B$9="Нулевой спрос",0,""),IF(N489&lt;0,IF('Настройки'!$B$10="Исключить","",IF('Настройки'!$B$10="Абсолютные значения",ABS(N489),N489)),N489)))</x:f>
      </x:c>
      <x:c r="BR489" s="50" t="str">
        <x:f>IF(10&gt;'Настройки'!$B$3,"",IF(ISBLANK(O489),IF('Настройки'!$B$9="Нулевой спрос",0,""),IF(O489&lt;0,IF('Настройки'!$B$10="Исключить","",IF('Настройки'!$B$10="Абсолютные значения",ABS(O489),O489)),O489)))</x:f>
      </x:c>
      <x:c r="BS489" s="50" t="str">
        <x:f>IF(11&gt;'Настройки'!$B$3,"",IF(ISBLANK(P489),IF('Настройки'!$B$9="Нулевой спрос",0,""),IF(P489&lt;0,IF('Настройки'!$B$10="Исключить","",IF('Настройки'!$B$10="Абсолютные значения",ABS(P489),P489)),P489)))</x:f>
      </x:c>
      <x:c r="BT489" s="50" t="str">
        <x:f>IF(12&gt;'Настройки'!$B$3,"",IF(ISBLANK(Q489),IF('Настройки'!$B$9="Нулевой спрос",0,""),IF(Q489&lt;0,IF('Настройки'!$B$10="Исключить","",IF('Настройки'!$B$10="Абсолютные значения",ABS(Q489),Q489)),Q489)))</x:f>
      </x:c>
      <x:c r="BU489" s="50" t="str">
        <x:f>IF(13&gt;'Настройки'!$B$3,"",IF(ISBLANK(R489),IF('Настройки'!$B$9="Нулевой спрос",0,""),IF(R489&lt;0,IF('Настройки'!$B$10="Исключить","",IF('Настройки'!$B$10="Абсолютные значения",ABS(R489),R489)),R489)))</x:f>
      </x:c>
      <x:c r="BV489" s="50" t="str">
        <x:f>IF(14&gt;'Настройки'!$B$3,"",IF(ISBLANK(S489),IF('Настройки'!$B$9="Нулевой спрос",0,""),IF(S489&lt;0,IF('Настройки'!$B$10="Исключить","",IF('Настройки'!$B$10="Абсолютные значения",ABS(S489),S489)),S489)))</x:f>
      </x:c>
      <x:c r="BW489" s="50" t="str">
        <x:f>IF(15&gt;'Настройки'!$B$3,"",IF(ISBLANK(T489),IF('Настройки'!$B$9="Нулевой спрос",0,""),IF(T489&lt;0,IF('Настройки'!$B$10="Исключить","",IF('Настройки'!$B$10="Абсолютные значения",ABS(T489),T489)),T489)))</x:f>
      </x:c>
      <x:c r="BX489" s="50" t="str">
        <x:f>IF(16&gt;'Настройки'!$B$3,"",IF(ISBLANK(U489),IF('Настройки'!$B$9="Нулевой спрос",0,""),IF(U489&lt;0,IF('Настройки'!$B$10="Исключить","",IF('Настройки'!$B$10="Абсолютные значения",ABS(U489),U489)),U489)))</x:f>
      </x:c>
      <x:c r="BY489" s="50" t="str">
        <x:f>IF(17&gt;'Настройки'!$B$3,"",IF(ISBLANK(V489),IF('Настройки'!$B$9="Нулевой спрос",0,""),IF(V489&lt;0,IF('Настройки'!$B$10="Исключить","",IF('Настройки'!$B$10="Абсолютные значения",ABS(V489),V489)),V489)))</x:f>
      </x:c>
      <x:c r="BZ489" s="50" t="str">
        <x:f>IF(18&gt;'Настройки'!$B$3,"",IF(ISBLANK(W489),IF('Настройки'!$B$9="Нулевой спрос",0,""),IF(W489&lt;0,IF('Настройки'!$B$10="Исключить","",IF('Настройки'!$B$10="Абсолютные значения",ABS(W489),W489)),W489)))</x:f>
      </x:c>
      <x:c r="CA489" s="50" t="str">
        <x:f>IF(19&gt;'Настройки'!$B$3,"",IF(ISBLANK(X489),IF('Настройки'!$B$9="Нулевой спрос",0,""),IF(X489&lt;0,IF('Настройки'!$B$10="Исключить","",IF('Настройки'!$B$10="Абсолютные значения",ABS(X489),X489)),X489)))</x:f>
      </x:c>
      <x:c r="CB489" s="50" t="str">
        <x:f>IF(20&gt;'Настройки'!$B$3,"",IF(ISBLANK(Y489),IF('Настройки'!$B$9="Нулевой спрос",0,""),IF(Y489&lt;0,IF('Настройки'!$B$10="Исключить","",IF('Настройки'!$B$10="Абсолютные значения",ABS(Y489),Y489)),Y489)))</x:f>
      </x:c>
      <x:c r="CC489" s="50" t="str">
        <x:f>IF(21&gt;'Настройки'!$B$3,"",IF(ISBLANK(Z489),IF('Настройки'!$B$9="Нулевой спрос",0,""),IF(Z489&lt;0,IF('Настройки'!$B$10="Исключить","",IF('Настройки'!$B$10="Абсолютные значения",ABS(Z489),Z489)),Z489)))</x:f>
      </x:c>
      <x:c r="CD489" s="50" t="str">
        <x:f>IF(22&gt;'Настройки'!$B$3,"",IF(ISBLANK(AA489),IF('Настройки'!$B$9="Нулевой спрос",0,""),IF(AA489&lt;0,IF('Настройки'!$B$10="Исключить","",IF('Настройки'!$B$10="Абсолютные значения",ABS(AA489),AA489)),AA489)))</x:f>
      </x:c>
      <x:c r="CE489" s="50" t="str">
        <x:f>IF(23&gt;'Настройки'!$B$3,"",IF(ISBLANK(AB489),IF('Настройки'!$B$9="Нулевой спрос",0,""),IF(AB489&lt;0,IF('Настройки'!$B$10="Исключить","",IF('Настройки'!$B$10="Абсолютные значения",ABS(AB489),AB489)),AB489)))</x:f>
      </x:c>
      <x:c r="CF489" s="50" t="str">
        <x:f>IF(24&gt;'Настройки'!$B$3,"",IF(ISBLANK(AC489),IF('Настройки'!$B$9="Нулевой спрос",0,""),IF(AC489&lt;0,IF('Настройки'!$B$10="Исключить","",IF('Настройки'!$B$10="Абсолютные значения",ABS(AC489),AC489)),AC489)))</x:f>
      </x:c>
      <x:c r="CG489" s="50" t="str">
        <x:f>IF(25&gt;'Настройки'!$B$3,"",IF(ISBLANK(AD489),IF('Настройки'!$B$9="Нулевой спрос",0,""),IF(AD489&lt;0,IF('Настройки'!$B$10="Исключить","",IF('Настройки'!$B$10="Абсолютные значения",ABS(AD489),AD489)),AD489)))</x:f>
      </x:c>
      <x:c r="CH489" s="50" t="str">
        <x:f>IF(26&gt;'Настройки'!$B$3,"",IF(ISBLANK(AE489),IF('Настройки'!$B$9="Нулевой спрос",0,""),IF(AE489&lt;0,IF('Настройки'!$B$10="Исключить","",IF('Настройки'!$B$10="Абсолютные значения",ABS(AE489),AE489)),AE489)))</x:f>
      </x:c>
      <x:c r="CI489" s="50" t="str">
        <x:f>IF(27&gt;'Настройки'!$B$3,"",IF(ISBLANK(AF489),IF('Настройки'!$B$9="Нулевой спрос",0,""),IF(AF489&lt;0,IF('Настройки'!$B$10="Исключить","",IF('Настройки'!$B$10="Абсолютные значения",ABS(AF489),AF489)),AF489)))</x:f>
      </x:c>
      <x:c r="CJ489" s="50" t="str">
        <x:f>IF(28&gt;'Настройки'!$B$3,"",IF(ISBLANK(AG489),IF('Настройки'!$B$9="Нулевой спрос",0,""),IF(AG489&lt;0,IF('Настройки'!$B$10="Исключить","",IF('Настройки'!$B$10="Абсолютные значения",ABS(AG489),AG489)),AG489)))</x:f>
      </x:c>
      <x:c r="CK489" s="50" t="str">
        <x:f>IF(29&gt;'Настройки'!$B$3,"",IF(ISBLANK(AH489),IF('Настройки'!$B$9="Нулевой спрос",0,""),IF(AH489&lt;0,IF('Настройки'!$B$10="Исключить","",IF('Настройки'!$B$10="Абсолютные значения",ABS(AH489),AH489)),AH489)))</x:f>
      </x:c>
      <x:c r="CL489" s="50" t="str">
        <x:f>IF(30&gt;'Настройки'!$B$3,"",IF(ISBLANK(AI489),IF('Настройки'!$B$9="Нулевой спрос",0,""),IF(AI489&lt;0,IF('Настройки'!$B$10="Исключить","",IF('Настройки'!$B$10="Абсолютные значения",ABS(AI489),AI489)),AI489)))</x:f>
      </x:c>
      <x:c r="CM489" s="50" t="str">
        <x:f>IF(31&gt;'Настройки'!$B$3,"",IF(ISBLANK(AJ489),IF('Настройки'!$B$9="Нулевой спрос",0,""),IF(AJ489&lt;0,IF('Настройки'!$B$10="Исключить","",IF('Настройки'!$B$10="Абсолютные значения",ABS(AJ489),AJ489)),AJ489)))</x:f>
      </x:c>
      <x:c r="CN489" s="50" t="str">
        <x:f>IF(32&gt;'Настройки'!$B$3,"",IF(ISBLANK(AK489),IF('Настройки'!$B$9="Нулевой спрос",0,""),IF(AK489&lt;0,IF('Настройки'!$B$10="Исключить","",IF('Настройки'!$B$10="Абсолютные значения",ABS(AK489),AK489)),AK489)))</x:f>
      </x:c>
      <x:c r="CO489" s="50" t="str">
        <x:f>IF(33&gt;'Настройки'!$B$3,"",IF(ISBLANK(AL489),IF('Настройки'!$B$9="Нулевой спрос",0,""),IF(AL489&lt;0,IF('Настройки'!$B$10="Исключить","",IF('Настройки'!$B$10="Абсолютные значения",ABS(AL489),AL489)),AL489)))</x:f>
      </x:c>
      <x:c r="CP489" s="50" t="str">
        <x:f>IF(34&gt;'Настройки'!$B$3,"",IF(ISBLANK(AM489),IF('Настройки'!$B$9="Нулевой спрос",0,""),IF(AM489&lt;0,IF('Настройки'!$B$10="Исключить","",IF('Настройки'!$B$10="Абсолютные значения",ABS(AM489),AM489)),AM489)))</x:f>
      </x:c>
      <x:c r="CQ489" s="50" t="str">
        <x:f>IF(35&gt;'Настройки'!$B$3,"",IF(ISBLANK(AN489),IF('Настройки'!$B$9="Нулевой спрос",0,""),IF(AN489&lt;0,IF('Настройки'!$B$10="Исключить","",IF('Настройки'!$B$10="Абсолютные значения",ABS(AN489),AN489)),AN489)))</x:f>
      </x:c>
      <x:c r="CR489" s="50" t="str">
        <x:f>IF(36&gt;'Настройки'!$B$3,"",IF(ISBLANK(AO489),IF('Настройки'!$B$9="Нулевой спрос",0,""),IF(AO489&lt;0,IF('Настройки'!$B$10="Исключить","",IF('Настройки'!$B$10="Абсолютные значения",ABS(AO489),AO489)),AO489)))</x:f>
      </x:c>
      <x:c r="CS489" s="50" t="str">
        <x:f>IF(OR(1&gt;'Настройки'!$B$3,ISBLANK(BI489),BI489=0),"",BI489)</x:f>
      </x:c>
      <x:c r="CT489" s="50" t="str">
        <x:f>IF(OR(2&gt;'Настройки'!$B$3,ISBLANK(BJ489),BJ489=0),"",BJ489)</x:f>
      </x:c>
      <x:c r="CU489" s="50" t="str">
        <x:f>IF(OR(3&gt;'Настройки'!$B$3,ISBLANK(BK489),BK489=0),"",BK489)</x:f>
      </x:c>
      <x:c r="CV489" s="50" t="str">
        <x:f>IF(OR(4&gt;'Настройки'!$B$3,ISBLANK(BL489),BL489=0),"",BL489)</x:f>
      </x:c>
      <x:c r="CW489" s="50" t="str">
        <x:f>IF(OR(5&gt;'Настройки'!$B$3,ISBLANK(BM489),BM489=0),"",BM489)</x:f>
      </x:c>
      <x:c r="CX489" s="50" t="str">
        <x:f>IF(OR(6&gt;'Настройки'!$B$3,ISBLANK(BN489),BN489=0),"",BN489)</x:f>
      </x:c>
      <x:c r="CY489" s="50" t="str">
        <x:f>IF(OR(7&gt;'Настройки'!$B$3,ISBLANK(BO489),BO489=0),"",BO489)</x:f>
      </x:c>
      <x:c r="CZ489" s="50" t="str">
        <x:f>IF(OR(8&gt;'Настройки'!$B$3,ISBLANK(BP489),BP489=0),"",BP489)</x:f>
      </x:c>
      <x:c r="DA489" s="50" t="str">
        <x:f>IF(OR(9&gt;'Настройки'!$B$3,ISBLANK(BQ489),BQ489=0),"",BQ489)</x:f>
      </x:c>
      <x:c r="DB489" s="50" t="str">
        <x:f>IF(OR(10&gt;'Настройки'!$B$3,ISBLANK(BR489),BR489=0),"",BR489)</x:f>
      </x:c>
      <x:c r="DC489" s="50" t="str">
        <x:f>IF(OR(11&gt;'Настройки'!$B$3,ISBLANK(BS489),BS489=0),"",BS489)</x:f>
      </x:c>
      <x:c r="DD489" s="50" t="str">
        <x:f>IF(OR(12&gt;'Настройки'!$B$3,ISBLANK(BT489),BT489=0),"",BT489)</x:f>
      </x:c>
      <x:c r="DE489" s="50" t="str">
        <x:f>IF(OR(13&gt;'Настройки'!$B$3,ISBLANK(BU489),BU489=0),"",BU489)</x:f>
      </x:c>
      <x:c r="DF489" s="50" t="str">
        <x:f>IF(OR(14&gt;'Настройки'!$B$3,ISBLANK(BV489),BV489=0),"",BV489)</x:f>
      </x:c>
      <x:c r="DG489" s="50" t="str">
        <x:f>IF(OR(15&gt;'Настройки'!$B$3,ISBLANK(BW489),BW489=0),"",BW489)</x:f>
      </x:c>
      <x:c r="DH489" s="50" t="str">
        <x:f>IF(OR(16&gt;'Настройки'!$B$3,ISBLANK(BX489),BX489=0),"",BX489)</x:f>
      </x:c>
      <x:c r="DI489" s="50" t="str">
        <x:f>IF(OR(17&gt;'Настройки'!$B$3,ISBLANK(BY489),BY489=0),"",BY489)</x:f>
      </x:c>
      <x:c r="DJ489" s="50" t="str">
        <x:f>IF(OR(18&gt;'Настройки'!$B$3,ISBLANK(BZ489),BZ489=0),"",BZ489)</x:f>
      </x:c>
      <x:c r="DK489" s="50" t="str">
        <x:f>IF(OR(19&gt;'Настройки'!$B$3,ISBLANK(CA489),CA489=0),"",CA489)</x:f>
      </x:c>
      <x:c r="DL489" s="50" t="str">
        <x:f>IF(OR(20&gt;'Настройки'!$B$3,ISBLANK(CB489),CB489=0),"",CB489)</x:f>
      </x:c>
      <x:c r="DM489" s="50" t="str">
        <x:f>IF(OR(21&gt;'Настройки'!$B$3,ISBLANK(CC489),CC489=0),"",CC489)</x:f>
      </x:c>
      <x:c r="DN489" s="50" t="str">
        <x:f>IF(OR(22&gt;'Настройки'!$B$3,ISBLANK(CD489),CD489=0),"",CD489)</x:f>
      </x:c>
      <x:c r="DO489" s="50" t="str">
        <x:f>IF(OR(23&gt;'Настройки'!$B$3,ISBLANK(CE489),CE489=0),"",CE489)</x:f>
      </x:c>
      <x:c r="DP489" s="50" t="str">
        <x:f>IF(OR(24&gt;'Настройки'!$B$3,ISBLANK(CF489),CF489=0),"",CF489)</x:f>
      </x:c>
      <x:c r="DQ489" s="50" t="str">
        <x:f>IF(OR(25&gt;'Настройки'!$B$3,ISBLANK(CG489),CG489=0),"",CG489)</x:f>
      </x:c>
      <x:c r="DR489" s="50" t="str">
        <x:f>IF(OR(26&gt;'Настройки'!$B$3,ISBLANK(CH489),CH489=0),"",CH489)</x:f>
      </x:c>
      <x:c r="DS489" s="50" t="str">
        <x:f>IF(OR(27&gt;'Настройки'!$B$3,ISBLANK(CI489),CI489=0),"",CI489)</x:f>
      </x:c>
      <x:c r="DT489" s="50" t="str">
        <x:f>IF(OR(28&gt;'Настройки'!$B$3,ISBLANK(CJ489),CJ489=0),"",CJ489)</x:f>
      </x:c>
      <x:c r="DU489" s="50" t="str">
        <x:f>IF(OR(29&gt;'Настройки'!$B$3,ISBLANK(CK489),CK489=0),"",CK489)</x:f>
      </x:c>
      <x:c r="DV489" s="50" t="str">
        <x:f>IF(OR(30&gt;'Настройки'!$B$3,ISBLANK(CL489),CL489=0),"",CL489)</x:f>
      </x:c>
      <x:c r="DW489" s="50" t="str">
        <x:f>IF(OR(31&gt;'Настройки'!$B$3,ISBLANK(CM489),CM489=0),"",CM489)</x:f>
      </x:c>
      <x:c r="DX489" s="50" t="str">
        <x:f>IF(OR(32&gt;'Настройки'!$B$3,ISBLANK(CN489),CN489=0),"",CN489)</x:f>
      </x:c>
      <x:c r="DY489" s="50" t="str">
        <x:f>IF(OR(33&gt;'Настройки'!$B$3,ISBLANK(CO489),CO489=0),"",CO489)</x:f>
      </x:c>
      <x:c r="DZ489" s="50" t="str">
        <x:f>IF(OR(34&gt;'Настройки'!$B$3,ISBLANK(CP489),CP489=0),"",CP489)</x:f>
      </x:c>
      <x:c r="EA489" s="50" t="str">
        <x:f>IF(OR(35&gt;'Настройки'!$B$3,ISBLANK(CQ489),CQ489=0),"",CQ489)</x:f>
      </x:c>
      <x:c r="EB489" s="50" t="str">
        <x:f>IF(OR(36&gt;'Настройки'!$B$3,ISBLANK(CR489),CR489=0),"",CR489)</x:f>
      </x:c>
      <x:c r="EC489" s="50" t="str">
        <x:f>IF(A489="","",IF(OR(BB489="AZ",BB489="BZ"),10000+ROW(),IF(AZ489&gt;'Настройки'!$B$11,20000+ROW(),IF(BF489&lt;&gt;"Обычный",30000+ROW(),IF(AX489&lt;=0,40000+ROW(),"")))))</x:f>
      </x:c>
      <x:c r="ED489" s="50" t="str">
        <x:f>IF(EC489="","",COUNTIFS($EC$2:$EC$1001,"&gt;0",$EC$2:$EC$1001,"&lt;"&amp;EC489)+1)</x:f>
      </x:c>
    </x:row>
    <x:row r="490">
      <x:c r="A490" s="115"/>
      <x:c r="B490" s="115"/>
      <x:c r="C490" s="115"/>
      <x:c r="D490" s="118"/>
      <x:c r="E490" s="118"/>
      <x:c r="F490" s="118"/>
      <x:c r="G490" s="118"/>
      <x:c r="H490" s="118"/>
      <x:c r="I490" s="118"/>
      <x:c r="J490" s="118"/>
      <x:c r="K490" s="118"/>
      <x:c r="L490" s="118"/>
      <x:c r="M490" s="118"/>
      <x:c r="N490" s="118"/>
      <x:c r="O490" s="118"/>
      <x:c r="P490" s="118"/>
      <x:c r="Q490" s="118"/>
      <x:c r="R490" s="118"/>
      <x:c r="S490" s="118"/>
      <x:c r="T490" s="118"/>
      <x:c r="U490" s="118"/>
      <x:c r="V490" s="118"/>
      <x:c r="W490" s="118"/>
      <x:c r="X490" s="118"/>
      <x:c r="Y490" s="118"/>
      <x:c r="Z490" s="118"/>
      <x:c r="AA490" s="118"/>
      <x:c r="AB490" s="118"/>
      <x:c r="AC490" s="118"/>
      <x:c r="AD490" s="118"/>
      <x:c r="AE490" s="118"/>
      <x:c r="AF490" s="118"/>
      <x:c r="AG490" s="118"/>
      <x:c r="AH490" s="118"/>
      <x:c r="AI490" s="118"/>
      <x:c r="AJ490" s="118"/>
      <x:c r="AK490" s="118"/>
      <x:c r="AL490" s="118"/>
      <x:c r="AM490" s="118"/>
      <x:c r="AN490" s="118"/>
      <x:c r="AO490" s="118"/>
      <x:c r="AP490" s="115"/>
      <x:c r="AQ490" s="49" t="str">
        <x:f>IF(A490="","",COUNT(BI490:INDEX(BI490:CR490,1,'Настройки'!$B$3)))</x:f>
      </x:c>
      <x:c r="AR490" s="49" t="str">
        <x:f>IF(A490="","",SUM(BI490:INDEX(BI490:CR490,1,'Настройки'!$B$3)))</x:f>
      </x:c>
      <x:c r="AS490" s="58" t="str">
        <x:f>IF(A490="","",IF('Настройки'!$B$4="Стоимость потребления",AR490*D490,IF('Настройки'!$B$4="Количество",AR490,E490)))</x:f>
      </x:c>
      <x:c r="AT490" s="61" t="str">
        <x:f>IF(OR(A490="",AS490&lt;0,SUM($AS$2:$AS$1001)&lt;=0),"",AS490/SUM($AS$2:$AS$1001))</x:f>
      </x:c>
      <x:c r="AU490" s="61" t="str">
        <x:f>IF(OR(A490="",AS490&lt;0,SUM($AS$2:$AS$1001)&lt;=0),"",SUMIFS($AS$2:$AS$1001,$AS$2:$AS$1001,"&gt;"&amp;AS490)/SUM($AS$2:$AS$1001))</x:f>
      </x:c>
      <x:c r="AV490" s="61" t="str">
        <x:f>IF(OR(A490="",AS490&lt;0,SUM($AS$2:$AS$1001)&lt;=0),"",SUMIFS($AS$2:$AS$1001,$AS$2:$AS$1001,"&gt;="&amp;AS490)/SUM($AS$2:$AS$1001))</x:f>
      </x:c>
      <x:c r="AW490" s="49" t="str">
        <x:f>IF(A490="","",IF(SUM($AS$2:$AS$1001)&lt;=0,"Не определён",IF(AS490&lt;0,"Исключение",IF(AU490&lt;'Настройки'!$B$5,"A",IF(AU490&lt;'Настройки'!$B$6,"B","C")))))</x:f>
      </x:c>
      <x:c r="AX490" s="58" t="str">
        <x:f>IF(A490="","",IF(AQ490=0,"",AVERAGE(BI490:INDEX(BI490:CR490,1,'Настройки'!$B$3))))</x:f>
      </x:c>
      <x:c r="AY490" s="58" t="str">
        <x:f>IF(OR(A490="",AQ490=0),"",STDEVP(BI490:INDEX(BI490:CR490,1,'Настройки'!$B$3)))</x:f>
      </x:c>
      <x:c r="AZ490" s="61" t="str">
        <x:f>IF(OR(A490="",AQ490&lt;'Настройки'!$B$12,AX490&lt;=0,AND('Настройки'!$B$10="Блокировать",COUNTIF(F490:INDEX(F490:AO490,1,'Настройки'!$B$3),"&lt;0")&gt;0)),"",AY490/ABS(AX490))</x:f>
      </x:c>
      <x:c r="BA490" s="49" t="str">
        <x:f>IF(A490="","",IF(AND('Настройки'!$B$10="Блокировать",COUNTIF(F490:INDEX(F490:AO490,1,'Настройки'!$B$3),"&lt;0")&gt;0),"Не определён",IF(AQ490&lt;'Настройки'!$B$12,"Не определён",IF(AX490=0,"Нет спроса",IF(AX490&lt;0,"Не определён",IF(AZ490&lt;='Настройки'!$B$7,"X",IF(AZ490&lt;='Настройки'!$B$8,"Y","Z")))))))</x:f>
      </x:c>
      <x:c r="BB490" s="49" t="str">
        <x:f>IF(OR(A490="",LEN(AW490)&lt;&gt;1,LEN(BA490)&lt;&gt;1),"",AW490&amp;BA490)</x:f>
      </x:c>
      <x:c r="BC490" s="61" t="str">
        <x:f>IF(OR(A490="",AQ490=0),"",(COUNT(BI490:INDEX(BI490:CR490,1,'Настройки'!$B$3))-COUNT(CS490:INDEX(CS490:EB490,1,'Настройки'!$B$3)))/AQ490)</x:f>
      </x:c>
      <x:c r="BD490" s="64" t="str">
        <x:f>IF(OR(A490="",COUNT(CS490:INDEX(CS490:EB490,1,'Настройки'!$B$3))=0),"",AQ490/COUNT(CS490:INDEX(CS490:EB490,1,'Настройки'!$B$3)))</x:f>
      </x:c>
      <x:c r="BE490" s="64" t="str">
        <x:f>IF(OR(A490="",COUNT(CS490:INDEX(CS490:EB490,1,'Настройки'!$B$3))=0),"",IF(AVERAGE(CS490:INDEX(CS490:EB490,1,'Настройки'!$B$3))=0,"",(STDEVP(CS490:INDEX(CS490:EB490,1,'Настройки'!$B$3))/ABS(AVERAGE(CS490:INDEX(CS490:EB490,1,'Настройки'!$B$3))))^2))</x:f>
      </x:c>
      <x:c r="BF490" s="49" t="str">
        <x:f>IF(A490="","",IF(AQ490&lt;3,"Недостаточно",IF(AQ490&lt;6,"Предварительный","Обычный")))</x:f>
      </x:c>
      <x:c r="BG490" s="49" t="str">
        <x:f>IF(A490="","",IF(COUNTIF(F490:INDEX(F490:AO490,1,'Настройки'!$B$3),"&lt;0")&gt;0,IF('Настройки'!$B$10="Блокировать","Отрицательный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"),"")&amp;IF(AQ490&lt;3,"Недостаточно истории. ",IF(AQ490&lt;6,"Предварительная классификация. ",""))&amp;IF(AX490=0,"Нет спроса за горизонт. ","")&amp;IF(AZ490&gt;'Настройки'!$B$11,"Экстремальная вариативность. ",""))</x:f>
      </x:c>
      <x:c r="BH490" s="49" t="str">
        <x:f>IF(A490="","",IFERROR(VLOOKUP(BB490,'Настройки'!$D$3:$E$11,2,FALSE),"Сначала проверьте исходные данные и историю спроса.")&amp;" Уточните срок поставки, MOQ и критичность.")</x:f>
      </x:c>
      <x:c r="BI490" s="50" t="str">
        <x:f>IF(1&gt;'Настройки'!$B$3,"",IF(ISBLANK(F490),IF('Настройки'!$B$9="Нулевой спрос",0,""),IF(F490&lt;0,IF('Настройки'!$B$10="Исключить","",IF('Настройки'!$B$10="Абсолютные значения",ABS(F490),F490)),F490)))</x:f>
      </x:c>
      <x:c r="BJ490" s="50" t="str">
        <x:f>IF(2&gt;'Настройки'!$B$3,"",IF(ISBLANK(G490),IF('Настройки'!$B$9="Нулевой спрос",0,""),IF(G490&lt;0,IF('Настройки'!$B$10="Исключить","",IF('Настройки'!$B$10="Абсолютные значения",ABS(G490),G490)),G490)))</x:f>
      </x:c>
      <x:c r="BK490" s="50" t="str">
        <x:f>IF(3&gt;'Настройки'!$B$3,"",IF(ISBLANK(H490),IF('Настройки'!$B$9="Нулевой спрос",0,""),IF(H490&lt;0,IF('Настройки'!$B$10="Исключить","",IF('Настройки'!$B$10="Абсолютные значения",ABS(H490),H490)),H490)))</x:f>
      </x:c>
      <x:c r="BL490" s="50" t="str">
        <x:f>IF(4&gt;'Настройки'!$B$3,"",IF(ISBLANK(I490),IF('Настройки'!$B$9="Нулевой спрос",0,""),IF(I490&lt;0,IF('Настройки'!$B$10="Исключить","",IF('Настройки'!$B$10="Абсолютные значения",ABS(I490),I490)),I490)))</x:f>
      </x:c>
      <x:c r="BM490" s="50" t="str">
        <x:f>IF(5&gt;'Настройки'!$B$3,"",IF(ISBLANK(J490),IF('Настройки'!$B$9="Нулевой спрос",0,""),IF(J490&lt;0,IF('Настройки'!$B$10="Исключить","",IF('Настройки'!$B$10="Абсолютные значения",ABS(J490),J490)),J490)))</x:f>
      </x:c>
      <x:c r="BN490" s="50" t="str">
        <x:f>IF(6&gt;'Настройки'!$B$3,"",IF(ISBLANK(K490),IF('Настройки'!$B$9="Нулевой спрос",0,""),IF(K490&lt;0,IF('Настройки'!$B$10="Исключить","",IF('Настройки'!$B$10="Абсолютные значения",ABS(K490),K490)),K490)))</x:f>
      </x:c>
      <x:c r="BO490" s="50" t="str">
        <x:f>IF(7&gt;'Настройки'!$B$3,"",IF(ISBLANK(L490),IF('Настройки'!$B$9="Нулевой спрос",0,""),IF(L490&lt;0,IF('Настройки'!$B$10="Исключить","",IF('Настройки'!$B$10="Абсолютные значения",ABS(L490),L490)),L490)))</x:f>
      </x:c>
      <x:c r="BP490" s="50" t="str">
        <x:f>IF(8&gt;'Настройки'!$B$3,"",IF(ISBLANK(M490),IF('Настройки'!$B$9="Нулевой спрос",0,""),IF(M490&lt;0,IF('Настройки'!$B$10="Исключить","",IF('Настройки'!$B$10="Абсолютные значения",ABS(M490),M490)),M490)))</x:f>
      </x:c>
      <x:c r="BQ490" s="50" t="str">
        <x:f>IF(9&gt;'Настройки'!$B$3,"",IF(ISBLANK(N490),IF('Настройки'!$B$9="Нулевой спрос",0,""),IF(N490&lt;0,IF('Настройки'!$B$10="Исключить","",IF('Настройки'!$B$10="Абсолютные значения",ABS(N490),N490)),N490)))</x:f>
      </x:c>
      <x:c r="BR490" s="50" t="str">
        <x:f>IF(10&gt;'Настройки'!$B$3,"",IF(ISBLANK(O490),IF('Настройки'!$B$9="Нулевой спрос",0,""),IF(O490&lt;0,IF('Настройки'!$B$10="Исключить","",IF('Настройки'!$B$10="Абсолютные значения",ABS(O490),O490)),O490)))</x:f>
      </x:c>
      <x:c r="BS490" s="50" t="str">
        <x:f>IF(11&gt;'Настройки'!$B$3,"",IF(ISBLANK(P490),IF('Настройки'!$B$9="Нулевой спрос",0,""),IF(P490&lt;0,IF('Настройки'!$B$10="Исключить","",IF('Настройки'!$B$10="Абсолютные значения",ABS(P490),P490)),P490)))</x:f>
      </x:c>
      <x:c r="BT490" s="50" t="str">
        <x:f>IF(12&gt;'Настройки'!$B$3,"",IF(ISBLANK(Q490),IF('Настройки'!$B$9="Нулевой спрос",0,""),IF(Q490&lt;0,IF('Настройки'!$B$10="Исключить","",IF('Настройки'!$B$10="Абсолютные значения",ABS(Q490),Q490)),Q490)))</x:f>
      </x:c>
      <x:c r="BU490" s="50" t="str">
        <x:f>IF(13&gt;'Настройки'!$B$3,"",IF(ISBLANK(R490),IF('Настройки'!$B$9="Нулевой спрос",0,""),IF(R490&lt;0,IF('Настройки'!$B$10="Исключить","",IF('Настройки'!$B$10="Абсолютные значения",ABS(R490),R490)),R490)))</x:f>
      </x:c>
      <x:c r="BV490" s="50" t="str">
        <x:f>IF(14&gt;'Настройки'!$B$3,"",IF(ISBLANK(S490),IF('Настройки'!$B$9="Нулевой спрос",0,""),IF(S490&lt;0,IF('Настройки'!$B$10="Исключить","",IF('Настройки'!$B$10="Абсолютные значения",ABS(S490),S490)),S490)))</x:f>
      </x:c>
      <x:c r="BW490" s="50" t="str">
        <x:f>IF(15&gt;'Настройки'!$B$3,"",IF(ISBLANK(T490),IF('Настройки'!$B$9="Нулевой спрос",0,""),IF(T490&lt;0,IF('Настройки'!$B$10="Исключить","",IF('Настройки'!$B$10="Абсолютные значения",ABS(T490),T490)),T490)))</x:f>
      </x:c>
      <x:c r="BX490" s="50" t="str">
        <x:f>IF(16&gt;'Настройки'!$B$3,"",IF(ISBLANK(U490),IF('Настройки'!$B$9="Нулевой спрос",0,""),IF(U490&lt;0,IF('Настройки'!$B$10="Исключить","",IF('Настройки'!$B$10="Абсолютные значения",ABS(U490),U490)),U490)))</x:f>
      </x:c>
      <x:c r="BY490" s="50" t="str">
        <x:f>IF(17&gt;'Настройки'!$B$3,"",IF(ISBLANK(V490),IF('Настройки'!$B$9="Нулевой спрос",0,""),IF(V490&lt;0,IF('Настройки'!$B$10="Исключить","",IF('Настройки'!$B$10="Абсолютные значения",ABS(V490),V490)),V490)))</x:f>
      </x:c>
      <x:c r="BZ490" s="50" t="str">
        <x:f>IF(18&gt;'Настройки'!$B$3,"",IF(ISBLANK(W490),IF('Настройки'!$B$9="Нулевой спрос",0,""),IF(W490&lt;0,IF('Настройки'!$B$10="Исключить","",IF('Настройки'!$B$10="Абсолютные значения",ABS(W490),W490)),W490)))</x:f>
      </x:c>
      <x:c r="CA490" s="50" t="str">
        <x:f>IF(19&gt;'Настройки'!$B$3,"",IF(ISBLANK(X490),IF('Настройки'!$B$9="Нулевой спрос",0,""),IF(X490&lt;0,IF('Настройки'!$B$10="Исключить","",IF('Настройки'!$B$10="Абсолютные значения",ABS(X490),X490)),X490)))</x:f>
      </x:c>
      <x:c r="CB490" s="50" t="str">
        <x:f>IF(20&gt;'Настройки'!$B$3,"",IF(ISBLANK(Y490),IF('Настройки'!$B$9="Нулевой спрос",0,""),IF(Y490&lt;0,IF('Настройки'!$B$10="Исключить","",IF('Настройки'!$B$10="Абсолютные значения",ABS(Y490),Y490)),Y490)))</x:f>
      </x:c>
      <x:c r="CC490" s="50" t="str">
        <x:f>IF(21&gt;'Настройки'!$B$3,"",IF(ISBLANK(Z490),IF('Настройки'!$B$9="Нулевой спрос",0,""),IF(Z490&lt;0,IF('Настройки'!$B$10="Исключить","",IF('Настройки'!$B$10="Абсолютные значения",ABS(Z490),Z490)),Z490)))</x:f>
      </x:c>
      <x:c r="CD490" s="50" t="str">
        <x:f>IF(22&gt;'Настройки'!$B$3,"",IF(ISBLANK(AA490),IF('Настройки'!$B$9="Нулевой спрос",0,""),IF(AA490&lt;0,IF('Настройки'!$B$10="Исключить","",IF('Настройки'!$B$10="Абсолютные значения",ABS(AA490),AA490)),AA490)))</x:f>
      </x:c>
      <x:c r="CE490" s="50" t="str">
        <x:f>IF(23&gt;'Настройки'!$B$3,"",IF(ISBLANK(AB490),IF('Настройки'!$B$9="Нулевой спрос",0,""),IF(AB490&lt;0,IF('Настройки'!$B$10="Исключить","",IF('Настройки'!$B$10="Абсолютные значения",ABS(AB490),AB490)),AB490)))</x:f>
      </x:c>
      <x:c r="CF490" s="50" t="str">
        <x:f>IF(24&gt;'Настройки'!$B$3,"",IF(ISBLANK(AC490),IF('Настройки'!$B$9="Нулевой спрос",0,""),IF(AC490&lt;0,IF('Настройки'!$B$10="Исключить","",IF('Настройки'!$B$10="Абсолютные значения",ABS(AC490),AC490)),AC490)))</x:f>
      </x:c>
      <x:c r="CG490" s="50" t="str">
        <x:f>IF(25&gt;'Настройки'!$B$3,"",IF(ISBLANK(AD490),IF('Настройки'!$B$9="Нулевой спрос",0,""),IF(AD490&lt;0,IF('Настройки'!$B$10="Исключить","",IF('Настройки'!$B$10="Абсолютные значения",ABS(AD490),AD490)),AD490)))</x:f>
      </x:c>
      <x:c r="CH490" s="50" t="str">
        <x:f>IF(26&gt;'Настройки'!$B$3,"",IF(ISBLANK(AE490),IF('Настройки'!$B$9="Нулевой спрос",0,""),IF(AE490&lt;0,IF('Настройки'!$B$10="Исключить","",IF('Настройки'!$B$10="Абсолютные значения",ABS(AE490),AE490)),AE490)))</x:f>
      </x:c>
      <x:c r="CI490" s="50" t="str">
        <x:f>IF(27&gt;'Настройки'!$B$3,"",IF(ISBLANK(AF490),IF('Настройки'!$B$9="Нулевой спрос",0,""),IF(AF490&lt;0,IF('Настройки'!$B$10="Исключить","",IF('Настройки'!$B$10="Абсолютные значения",ABS(AF490),AF490)),AF490)))</x:f>
      </x:c>
      <x:c r="CJ490" s="50" t="str">
        <x:f>IF(28&gt;'Настройки'!$B$3,"",IF(ISBLANK(AG490),IF('Настройки'!$B$9="Нулевой спрос",0,""),IF(AG490&lt;0,IF('Настройки'!$B$10="Исключить","",IF('Настройки'!$B$10="Абсолютные значения",ABS(AG490),AG490)),AG490)))</x:f>
      </x:c>
      <x:c r="CK490" s="50" t="str">
        <x:f>IF(29&gt;'Настройки'!$B$3,"",IF(ISBLANK(AH490),IF('Настройки'!$B$9="Нулевой спрос",0,""),IF(AH490&lt;0,IF('Настройки'!$B$10="Исключить","",IF('Настройки'!$B$10="Абсолютные значения",ABS(AH490),AH490)),AH490)))</x:f>
      </x:c>
      <x:c r="CL490" s="50" t="str">
        <x:f>IF(30&gt;'Настройки'!$B$3,"",IF(ISBLANK(AI490),IF('Настройки'!$B$9="Нулевой спрос",0,""),IF(AI490&lt;0,IF('Настройки'!$B$10="Исключить","",IF('Настройки'!$B$10="Абсолютные значения",ABS(AI490),AI490)),AI490)))</x:f>
      </x:c>
      <x:c r="CM490" s="50" t="str">
        <x:f>IF(31&gt;'Настройки'!$B$3,"",IF(ISBLANK(AJ490),IF('Настройки'!$B$9="Нулевой спрос",0,""),IF(AJ490&lt;0,IF('Настройки'!$B$10="Исключить","",IF('Настройки'!$B$10="Абсолютные значения",ABS(AJ490),AJ490)),AJ490)))</x:f>
      </x:c>
      <x:c r="CN490" s="50" t="str">
        <x:f>IF(32&gt;'Настройки'!$B$3,"",IF(ISBLANK(AK490),IF('Настройки'!$B$9="Нулевой спрос",0,""),IF(AK490&lt;0,IF('Настройки'!$B$10="Исключить","",IF('Настройки'!$B$10="Абсолютные значения",ABS(AK490),AK490)),AK490)))</x:f>
      </x:c>
      <x:c r="CO490" s="50" t="str">
        <x:f>IF(33&gt;'Настройки'!$B$3,"",IF(ISBLANK(AL490),IF('Настройки'!$B$9="Нулевой спрос",0,""),IF(AL490&lt;0,IF('Настройки'!$B$10="Исключить","",IF('Настройки'!$B$10="Абсолютные значения",ABS(AL490),AL490)),AL490)))</x:f>
      </x:c>
      <x:c r="CP490" s="50" t="str">
        <x:f>IF(34&gt;'Настройки'!$B$3,"",IF(ISBLANK(AM490),IF('Настройки'!$B$9="Нулевой спрос",0,""),IF(AM490&lt;0,IF('Настройки'!$B$10="Исключить","",IF('Настройки'!$B$10="Абсолютные значения",ABS(AM490),AM490)),AM490)))</x:f>
      </x:c>
      <x:c r="CQ490" s="50" t="str">
        <x:f>IF(35&gt;'Настройки'!$B$3,"",IF(ISBLANK(AN490),IF('Настройки'!$B$9="Нулевой спрос",0,""),IF(AN490&lt;0,IF('Настройки'!$B$10="Исключить","",IF('Настройки'!$B$10="Абсолютные значения",ABS(AN490),AN490)),AN490)))</x:f>
      </x:c>
      <x:c r="CR490" s="50" t="str">
        <x:f>IF(36&gt;'Настройки'!$B$3,"",IF(ISBLANK(AO490),IF('Настройки'!$B$9="Нулевой спрос",0,""),IF(AO490&lt;0,IF('Настройки'!$B$10="Исключить","",IF('Настройки'!$B$10="Абсолютные значения",ABS(AO490),AO490)),AO490)))</x:f>
      </x:c>
      <x:c r="CS490" s="50" t="str">
        <x:f>IF(OR(1&gt;'Настройки'!$B$3,ISBLANK(BI490),BI490=0),"",BI490)</x:f>
      </x:c>
      <x:c r="CT490" s="50" t="str">
        <x:f>IF(OR(2&gt;'Настройки'!$B$3,ISBLANK(BJ490),BJ490=0),"",BJ490)</x:f>
      </x:c>
      <x:c r="CU490" s="50" t="str">
        <x:f>IF(OR(3&gt;'Настройки'!$B$3,ISBLANK(BK490),BK490=0),"",BK490)</x:f>
      </x:c>
      <x:c r="CV490" s="50" t="str">
        <x:f>IF(OR(4&gt;'Настройки'!$B$3,ISBLANK(BL490),BL490=0),"",BL490)</x:f>
      </x:c>
      <x:c r="CW490" s="50" t="str">
        <x:f>IF(OR(5&gt;'Настройки'!$B$3,ISBLANK(BM490),BM490=0),"",BM490)</x:f>
      </x:c>
      <x:c r="CX490" s="50" t="str">
        <x:f>IF(OR(6&gt;'Настройки'!$B$3,ISBLANK(BN490),BN490=0),"",BN490)</x:f>
      </x:c>
      <x:c r="CY490" s="50" t="str">
        <x:f>IF(OR(7&gt;'Настройки'!$B$3,ISBLANK(BO490),BO490=0),"",BO490)</x:f>
      </x:c>
      <x:c r="CZ490" s="50" t="str">
        <x:f>IF(OR(8&gt;'Настройки'!$B$3,ISBLANK(BP490),BP490=0),"",BP490)</x:f>
      </x:c>
      <x:c r="DA490" s="50" t="str">
        <x:f>IF(OR(9&gt;'Настройки'!$B$3,ISBLANK(BQ490),BQ490=0),"",BQ490)</x:f>
      </x:c>
      <x:c r="DB490" s="50" t="str">
        <x:f>IF(OR(10&gt;'Настройки'!$B$3,ISBLANK(BR490),BR490=0),"",BR490)</x:f>
      </x:c>
      <x:c r="DC490" s="50" t="str">
        <x:f>IF(OR(11&gt;'Настройки'!$B$3,ISBLANK(BS490),BS490=0),"",BS490)</x:f>
      </x:c>
      <x:c r="DD490" s="50" t="str">
        <x:f>IF(OR(12&gt;'Настройки'!$B$3,ISBLANK(BT490),BT490=0),"",BT490)</x:f>
      </x:c>
      <x:c r="DE490" s="50" t="str">
        <x:f>IF(OR(13&gt;'Настройки'!$B$3,ISBLANK(BU490),BU490=0),"",BU490)</x:f>
      </x:c>
      <x:c r="DF490" s="50" t="str">
        <x:f>IF(OR(14&gt;'Настройки'!$B$3,ISBLANK(BV490),BV490=0),"",BV490)</x:f>
      </x:c>
      <x:c r="DG490" s="50" t="str">
        <x:f>IF(OR(15&gt;'Настройки'!$B$3,ISBLANK(BW490),BW490=0),"",BW490)</x:f>
      </x:c>
      <x:c r="DH490" s="50" t="str">
        <x:f>IF(OR(16&gt;'Настройки'!$B$3,ISBLANK(BX490),BX490=0),"",BX490)</x:f>
      </x:c>
      <x:c r="DI490" s="50" t="str">
        <x:f>IF(OR(17&gt;'Настройки'!$B$3,ISBLANK(BY490),BY490=0),"",BY490)</x:f>
      </x:c>
      <x:c r="DJ490" s="50" t="str">
        <x:f>IF(OR(18&gt;'Настройки'!$B$3,ISBLANK(BZ490),BZ490=0),"",BZ490)</x:f>
      </x:c>
      <x:c r="DK490" s="50" t="str">
        <x:f>IF(OR(19&gt;'Настройки'!$B$3,ISBLANK(CA490),CA490=0),"",CA490)</x:f>
      </x:c>
      <x:c r="DL490" s="50" t="str">
        <x:f>IF(OR(20&gt;'Настройки'!$B$3,ISBLANK(CB490),CB490=0),"",CB490)</x:f>
      </x:c>
      <x:c r="DM490" s="50" t="str">
        <x:f>IF(OR(21&gt;'Настройки'!$B$3,ISBLANK(CC490),CC490=0),"",CC490)</x:f>
      </x:c>
      <x:c r="DN490" s="50" t="str">
        <x:f>IF(OR(22&gt;'Настройки'!$B$3,ISBLANK(CD490),CD490=0),"",CD490)</x:f>
      </x:c>
      <x:c r="DO490" s="50" t="str">
        <x:f>IF(OR(23&gt;'Настройки'!$B$3,ISBLANK(CE490),CE490=0),"",CE490)</x:f>
      </x:c>
      <x:c r="DP490" s="50" t="str">
        <x:f>IF(OR(24&gt;'Настройки'!$B$3,ISBLANK(CF490),CF490=0),"",CF490)</x:f>
      </x:c>
      <x:c r="DQ490" s="50" t="str">
        <x:f>IF(OR(25&gt;'Настройки'!$B$3,ISBLANK(CG490),CG490=0),"",CG490)</x:f>
      </x:c>
      <x:c r="DR490" s="50" t="str">
        <x:f>IF(OR(26&gt;'Настройки'!$B$3,ISBLANK(CH490),CH490=0),"",CH490)</x:f>
      </x:c>
      <x:c r="DS490" s="50" t="str">
        <x:f>IF(OR(27&gt;'Настройки'!$B$3,ISBLANK(CI490),CI490=0),"",CI490)</x:f>
      </x:c>
      <x:c r="DT490" s="50" t="str">
        <x:f>IF(OR(28&gt;'Настройки'!$B$3,ISBLANK(CJ490),CJ490=0),"",CJ490)</x:f>
      </x:c>
      <x:c r="DU490" s="50" t="str">
        <x:f>IF(OR(29&gt;'Настройки'!$B$3,ISBLANK(CK490),CK490=0),"",CK490)</x:f>
      </x:c>
      <x:c r="DV490" s="50" t="str">
        <x:f>IF(OR(30&gt;'Настройки'!$B$3,ISBLANK(CL490),CL490=0),"",CL490)</x:f>
      </x:c>
      <x:c r="DW490" s="50" t="str">
        <x:f>IF(OR(31&gt;'Настройки'!$B$3,ISBLANK(CM490),CM490=0),"",CM490)</x:f>
      </x:c>
      <x:c r="DX490" s="50" t="str">
        <x:f>IF(OR(32&gt;'Настройки'!$B$3,ISBLANK(CN490),CN490=0),"",CN490)</x:f>
      </x:c>
      <x:c r="DY490" s="50" t="str">
        <x:f>IF(OR(33&gt;'Настройки'!$B$3,ISBLANK(CO490),CO490=0),"",CO490)</x:f>
      </x:c>
      <x:c r="DZ490" s="50" t="str">
        <x:f>IF(OR(34&gt;'Настройки'!$B$3,ISBLANK(CP490),CP490=0),"",CP490)</x:f>
      </x:c>
      <x:c r="EA490" s="50" t="str">
        <x:f>IF(OR(35&gt;'Настройки'!$B$3,ISBLANK(CQ490),CQ490=0),"",CQ490)</x:f>
      </x:c>
      <x:c r="EB490" s="50" t="str">
        <x:f>IF(OR(36&gt;'Настройки'!$B$3,ISBLANK(CR490),CR490=0),"",CR490)</x:f>
      </x:c>
      <x:c r="EC490" s="50" t="str">
        <x:f>IF(A490="","",IF(OR(BB490="AZ",BB490="BZ"),10000+ROW(),IF(AZ490&gt;'Настройки'!$B$11,20000+ROW(),IF(BF490&lt;&gt;"Обычный",30000+ROW(),IF(AX490&lt;=0,40000+ROW(),"")))))</x:f>
      </x:c>
      <x:c r="ED490" s="50" t="str">
        <x:f>IF(EC490="","",COUNTIFS($EC$2:$EC$1001,"&gt;0",$EC$2:$EC$1001,"&lt;"&amp;EC490)+1)</x:f>
      </x:c>
    </x:row>
    <x:row r="491">
      <x:c r="A491" s="115"/>
      <x:c r="B491" s="115"/>
      <x:c r="C491" s="115"/>
      <x:c r="D491" s="118"/>
      <x:c r="E491" s="118"/>
      <x:c r="F491" s="118"/>
      <x:c r="G491" s="118"/>
      <x:c r="H491" s="118"/>
      <x:c r="I491" s="118"/>
      <x:c r="J491" s="118"/>
      <x:c r="K491" s="118"/>
      <x:c r="L491" s="118"/>
      <x:c r="M491" s="118"/>
      <x:c r="N491" s="118"/>
      <x:c r="O491" s="118"/>
      <x:c r="P491" s="118"/>
      <x:c r="Q491" s="118"/>
      <x:c r="R491" s="118"/>
      <x:c r="S491" s="118"/>
      <x:c r="T491" s="118"/>
      <x:c r="U491" s="118"/>
      <x:c r="V491" s="118"/>
      <x:c r="W491" s="118"/>
      <x:c r="X491" s="118"/>
      <x:c r="Y491" s="118"/>
      <x:c r="Z491" s="118"/>
      <x:c r="AA491" s="118"/>
      <x:c r="AB491" s="118"/>
      <x:c r="AC491" s="118"/>
      <x:c r="AD491" s="118"/>
      <x:c r="AE491" s="118"/>
      <x:c r="AF491" s="118"/>
      <x:c r="AG491" s="118"/>
      <x:c r="AH491" s="118"/>
      <x:c r="AI491" s="118"/>
      <x:c r="AJ491" s="118"/>
      <x:c r="AK491" s="118"/>
      <x:c r="AL491" s="118"/>
      <x:c r="AM491" s="118"/>
      <x:c r="AN491" s="118"/>
      <x:c r="AO491" s="118"/>
      <x:c r="AP491" s="115"/>
      <x:c r="AQ491" s="49" t="str">
        <x:f>IF(A491="","",COUNT(BI491:INDEX(BI491:CR491,1,'Настройки'!$B$3)))</x:f>
      </x:c>
      <x:c r="AR491" s="49" t="str">
        <x:f>IF(A491="","",SUM(BI491:INDEX(BI491:CR491,1,'Настройки'!$B$3)))</x:f>
      </x:c>
      <x:c r="AS491" s="58" t="str">
        <x:f>IF(A491="","",IF('Настройки'!$B$4="Стоимость потребления",AR491*D491,IF('Настройки'!$B$4="Количество",AR491,E491)))</x:f>
      </x:c>
      <x:c r="AT491" s="61" t="str">
        <x:f>IF(OR(A491="",AS491&lt;0,SUM($AS$2:$AS$1001)&lt;=0),"",AS491/SUM($AS$2:$AS$1001))</x:f>
      </x:c>
      <x:c r="AU491" s="61" t="str">
        <x:f>IF(OR(A491="",AS491&lt;0,SUM($AS$2:$AS$1001)&lt;=0),"",SUMIFS($AS$2:$AS$1001,$AS$2:$AS$1001,"&gt;"&amp;AS491)/SUM($AS$2:$AS$1001))</x:f>
      </x:c>
      <x:c r="AV491" s="61" t="str">
        <x:f>IF(OR(A491="",AS491&lt;0,SUM($AS$2:$AS$1001)&lt;=0),"",SUMIFS($AS$2:$AS$1001,$AS$2:$AS$1001,"&gt;="&amp;AS491)/SUM($AS$2:$AS$1001))</x:f>
      </x:c>
      <x:c r="AW491" s="49" t="str">
        <x:f>IF(A491="","",IF(SUM($AS$2:$AS$1001)&lt;=0,"Не определён",IF(AS491&lt;0,"Исключение",IF(AU491&lt;'Настройки'!$B$5,"A",IF(AU491&lt;'Настройки'!$B$6,"B","C")))))</x:f>
      </x:c>
      <x:c r="AX491" s="58" t="str">
        <x:f>IF(A491="","",IF(AQ491=0,"",AVERAGE(BI491:INDEX(BI491:CR491,1,'Настройки'!$B$3))))</x:f>
      </x:c>
      <x:c r="AY491" s="58" t="str">
        <x:f>IF(OR(A491="",AQ491=0),"",STDEVP(BI491:INDEX(BI491:CR491,1,'Настройки'!$B$3)))</x:f>
      </x:c>
      <x:c r="AZ491" s="61" t="str">
        <x:f>IF(OR(A491="",AQ491&lt;'Настройки'!$B$12,AX491&lt;=0,AND('Настройки'!$B$10="Блокировать",COUNTIF(F491:INDEX(F491:AO491,1,'Настройки'!$B$3),"&lt;0")&gt;0)),"",AY491/ABS(AX491))</x:f>
      </x:c>
      <x:c r="BA491" s="49" t="str">
        <x:f>IF(A491="","",IF(AND('Настройки'!$B$10="Блокировать",COUNTIF(F491:INDEX(F491:AO491,1,'Настройки'!$B$3),"&lt;0")&gt;0),"Не определён",IF(AQ491&lt;'Настройки'!$B$12,"Не определён",IF(AX491=0,"Нет спроса",IF(AX491&lt;0,"Не определён",IF(AZ491&lt;='Настройки'!$B$7,"X",IF(AZ491&lt;='Настройки'!$B$8,"Y","Z")))))))</x:f>
      </x:c>
      <x:c r="BB491" s="49" t="str">
        <x:f>IF(OR(A491="",LEN(AW491)&lt;&gt;1,LEN(BA491)&lt;&gt;1),"",AW491&amp;BA491)</x:f>
      </x:c>
      <x:c r="BC491" s="61" t="str">
        <x:f>IF(OR(A491="",AQ491=0),"",(COUNT(BI491:INDEX(BI491:CR491,1,'Настройки'!$B$3))-COUNT(CS491:INDEX(CS491:EB491,1,'Настройки'!$B$3)))/AQ491)</x:f>
      </x:c>
      <x:c r="BD491" s="64" t="str">
        <x:f>IF(OR(A491="",COUNT(CS491:INDEX(CS491:EB491,1,'Настройки'!$B$3))=0),"",AQ491/COUNT(CS491:INDEX(CS491:EB491,1,'Настройки'!$B$3)))</x:f>
      </x:c>
      <x:c r="BE491" s="64" t="str">
        <x:f>IF(OR(A491="",COUNT(CS491:INDEX(CS491:EB491,1,'Настройки'!$B$3))=0),"",IF(AVERAGE(CS491:INDEX(CS491:EB491,1,'Настройки'!$B$3))=0,"",(STDEVP(CS491:INDEX(CS491:EB491,1,'Настройки'!$B$3))/ABS(AVERAGE(CS491:INDEX(CS491:EB491,1,'Настройки'!$B$3))))^2))</x:f>
      </x:c>
      <x:c r="BF491" s="49" t="str">
        <x:f>IF(A491="","",IF(AQ491&lt;3,"Недостаточно",IF(AQ491&lt;6,"Предварительный","Обычный")))</x:f>
      </x:c>
      <x:c r="BG491" s="49" t="str">
        <x:f>IF(A491="","",IF(COUNTIF(F491:INDEX(F491:AO491,1,'Настройки'!$B$3),"&lt;0")&gt;0,IF('Настройки'!$B$10="Блокировать","Отрицательный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"),"")&amp;IF(AQ491&lt;3,"Недостаточно истории. ",IF(AQ491&lt;6,"Предварительная классификация. ",""))&amp;IF(AX491=0,"Нет спроса за горизонт. ","")&amp;IF(AZ491&gt;'Настройки'!$B$11,"Экстремальная вариативность. ",""))</x:f>
      </x:c>
      <x:c r="BH491" s="49" t="str">
        <x:f>IF(A491="","",IFERROR(VLOOKUP(BB491,'Настройки'!$D$3:$E$11,2,FALSE),"Сначала проверьте исходные данные и историю спроса.")&amp;" Уточните срок поставки, MOQ и критичность.")</x:f>
      </x:c>
      <x:c r="BI491" s="50" t="str">
        <x:f>IF(1&gt;'Настройки'!$B$3,"",IF(ISBLANK(F491),IF('Настройки'!$B$9="Нулевой спрос",0,""),IF(F491&lt;0,IF('Настройки'!$B$10="Исключить","",IF('Настройки'!$B$10="Абсолютные значения",ABS(F491),F491)),F491)))</x:f>
      </x:c>
      <x:c r="BJ491" s="50" t="str">
        <x:f>IF(2&gt;'Настройки'!$B$3,"",IF(ISBLANK(G491),IF('Настройки'!$B$9="Нулевой спрос",0,""),IF(G491&lt;0,IF('Настройки'!$B$10="Исключить","",IF('Настройки'!$B$10="Абсолютные значения",ABS(G491),G491)),G491)))</x:f>
      </x:c>
      <x:c r="BK491" s="50" t="str">
        <x:f>IF(3&gt;'Настройки'!$B$3,"",IF(ISBLANK(H491),IF('Настройки'!$B$9="Нулевой спрос",0,""),IF(H491&lt;0,IF('Настройки'!$B$10="Исключить","",IF('Настройки'!$B$10="Абсолютные значения",ABS(H491),H491)),H491)))</x:f>
      </x:c>
      <x:c r="BL491" s="50" t="str">
        <x:f>IF(4&gt;'Настройки'!$B$3,"",IF(ISBLANK(I491),IF('Настройки'!$B$9="Нулевой спрос",0,""),IF(I491&lt;0,IF('Настройки'!$B$10="Исключить","",IF('Настройки'!$B$10="Абсолютные значения",ABS(I491),I491)),I491)))</x:f>
      </x:c>
      <x:c r="BM491" s="50" t="str">
        <x:f>IF(5&gt;'Настройки'!$B$3,"",IF(ISBLANK(J491),IF('Настройки'!$B$9="Нулевой спрос",0,""),IF(J491&lt;0,IF('Настройки'!$B$10="Исключить","",IF('Настройки'!$B$10="Абсолютные значения",ABS(J491),J491)),J491)))</x:f>
      </x:c>
      <x:c r="BN491" s="50" t="str">
        <x:f>IF(6&gt;'Настройки'!$B$3,"",IF(ISBLANK(K491),IF('Настройки'!$B$9="Нулевой спрос",0,""),IF(K491&lt;0,IF('Настройки'!$B$10="Исключить","",IF('Настройки'!$B$10="Абсолютные значения",ABS(K491),K491)),K491)))</x:f>
      </x:c>
      <x:c r="BO491" s="50" t="str">
        <x:f>IF(7&gt;'Настройки'!$B$3,"",IF(ISBLANK(L491),IF('Настройки'!$B$9="Нулевой спрос",0,""),IF(L491&lt;0,IF('Настройки'!$B$10="Исключить","",IF('Настройки'!$B$10="Абсолютные значения",ABS(L491),L491)),L491)))</x:f>
      </x:c>
      <x:c r="BP491" s="50" t="str">
        <x:f>IF(8&gt;'Настройки'!$B$3,"",IF(ISBLANK(M491),IF('Настройки'!$B$9="Нулевой спрос",0,""),IF(M491&lt;0,IF('Настройки'!$B$10="Исключить","",IF('Настройки'!$B$10="Абсолютные значения",ABS(M491),M491)),M491)))</x:f>
      </x:c>
      <x:c r="BQ491" s="50" t="str">
        <x:f>IF(9&gt;'Настройки'!$B$3,"",IF(ISBLANK(N491),IF('Настройки'!$B$9="Нулевой спрос",0,""),IF(N491&lt;0,IF('Настройки'!$B$10="Исключить","",IF('Настройки'!$B$10="Абсолютные значения",ABS(N491),N491)),N491)))</x:f>
      </x:c>
      <x:c r="BR491" s="50" t="str">
        <x:f>IF(10&gt;'Настройки'!$B$3,"",IF(ISBLANK(O491),IF('Настройки'!$B$9="Нулевой спрос",0,""),IF(O491&lt;0,IF('Настройки'!$B$10="Исключить","",IF('Настройки'!$B$10="Абсолютные значения",ABS(O491),O491)),O491)))</x:f>
      </x:c>
      <x:c r="BS491" s="50" t="str">
        <x:f>IF(11&gt;'Настройки'!$B$3,"",IF(ISBLANK(P491),IF('Настройки'!$B$9="Нулевой спрос",0,""),IF(P491&lt;0,IF('Настройки'!$B$10="Исключить","",IF('Настройки'!$B$10="Абсолютные значения",ABS(P491),P491)),P491)))</x:f>
      </x:c>
      <x:c r="BT491" s="50" t="str">
        <x:f>IF(12&gt;'Настройки'!$B$3,"",IF(ISBLANK(Q491),IF('Настройки'!$B$9="Нулевой спрос",0,""),IF(Q491&lt;0,IF('Настройки'!$B$10="Исключить","",IF('Настройки'!$B$10="Абсолютные значения",ABS(Q491),Q491)),Q491)))</x:f>
      </x:c>
      <x:c r="BU491" s="50" t="str">
        <x:f>IF(13&gt;'Настройки'!$B$3,"",IF(ISBLANK(R491),IF('Настройки'!$B$9="Нулевой спрос",0,""),IF(R491&lt;0,IF('Настройки'!$B$10="Исключить","",IF('Настройки'!$B$10="Абсолютные значения",ABS(R491),R491)),R491)))</x:f>
      </x:c>
      <x:c r="BV491" s="50" t="str">
        <x:f>IF(14&gt;'Настройки'!$B$3,"",IF(ISBLANK(S491),IF('Настройки'!$B$9="Нулевой спрос",0,""),IF(S491&lt;0,IF('Настройки'!$B$10="Исключить","",IF('Настройки'!$B$10="Абсолютные значения",ABS(S491),S491)),S491)))</x:f>
      </x:c>
      <x:c r="BW491" s="50" t="str">
        <x:f>IF(15&gt;'Настройки'!$B$3,"",IF(ISBLANK(T491),IF('Настройки'!$B$9="Нулевой спрос",0,""),IF(T491&lt;0,IF('Настройки'!$B$10="Исключить","",IF('Настройки'!$B$10="Абсолютные значения",ABS(T491),T491)),T491)))</x:f>
      </x:c>
      <x:c r="BX491" s="50" t="str">
        <x:f>IF(16&gt;'Настройки'!$B$3,"",IF(ISBLANK(U491),IF('Настройки'!$B$9="Нулевой спрос",0,""),IF(U491&lt;0,IF('Настройки'!$B$10="Исключить","",IF('Настройки'!$B$10="Абсолютные значения",ABS(U491),U491)),U491)))</x:f>
      </x:c>
      <x:c r="BY491" s="50" t="str">
        <x:f>IF(17&gt;'Настройки'!$B$3,"",IF(ISBLANK(V491),IF('Настройки'!$B$9="Нулевой спрос",0,""),IF(V491&lt;0,IF('Настройки'!$B$10="Исключить","",IF('Настройки'!$B$10="Абсолютные значения",ABS(V491),V491)),V491)))</x:f>
      </x:c>
      <x:c r="BZ491" s="50" t="str">
        <x:f>IF(18&gt;'Настройки'!$B$3,"",IF(ISBLANK(W491),IF('Настройки'!$B$9="Нулевой спрос",0,""),IF(W491&lt;0,IF('Настройки'!$B$10="Исключить","",IF('Настройки'!$B$10="Абсолютные значения",ABS(W491),W491)),W491)))</x:f>
      </x:c>
      <x:c r="CA491" s="50" t="str">
        <x:f>IF(19&gt;'Настройки'!$B$3,"",IF(ISBLANK(X491),IF('Настройки'!$B$9="Нулевой спрос",0,""),IF(X491&lt;0,IF('Настройки'!$B$10="Исключить","",IF('Настройки'!$B$10="Абсолютные значения",ABS(X491),X491)),X491)))</x:f>
      </x:c>
      <x:c r="CB491" s="50" t="str">
        <x:f>IF(20&gt;'Настройки'!$B$3,"",IF(ISBLANK(Y491),IF('Настройки'!$B$9="Нулевой спрос",0,""),IF(Y491&lt;0,IF('Настройки'!$B$10="Исключить","",IF('Настройки'!$B$10="Абсолютные значения",ABS(Y491),Y491)),Y491)))</x:f>
      </x:c>
      <x:c r="CC491" s="50" t="str">
        <x:f>IF(21&gt;'Настройки'!$B$3,"",IF(ISBLANK(Z491),IF('Настройки'!$B$9="Нулевой спрос",0,""),IF(Z491&lt;0,IF('Настройки'!$B$10="Исключить","",IF('Настройки'!$B$10="Абсолютные значения",ABS(Z491),Z491)),Z491)))</x:f>
      </x:c>
      <x:c r="CD491" s="50" t="str">
        <x:f>IF(22&gt;'Настройки'!$B$3,"",IF(ISBLANK(AA491),IF('Настройки'!$B$9="Нулевой спрос",0,""),IF(AA491&lt;0,IF('Настройки'!$B$10="Исключить","",IF('Настройки'!$B$10="Абсолютные значения",ABS(AA491),AA491)),AA491)))</x:f>
      </x:c>
      <x:c r="CE491" s="50" t="str">
        <x:f>IF(23&gt;'Настройки'!$B$3,"",IF(ISBLANK(AB491),IF('Настройки'!$B$9="Нулевой спрос",0,""),IF(AB491&lt;0,IF('Настройки'!$B$10="Исключить","",IF('Настройки'!$B$10="Абсолютные значения",ABS(AB491),AB491)),AB491)))</x:f>
      </x:c>
      <x:c r="CF491" s="50" t="str">
        <x:f>IF(24&gt;'Настройки'!$B$3,"",IF(ISBLANK(AC491),IF('Настройки'!$B$9="Нулевой спрос",0,""),IF(AC491&lt;0,IF('Настройки'!$B$10="Исключить","",IF('Настройки'!$B$10="Абсолютные значения",ABS(AC491),AC491)),AC491)))</x:f>
      </x:c>
      <x:c r="CG491" s="50" t="str">
        <x:f>IF(25&gt;'Настройки'!$B$3,"",IF(ISBLANK(AD491),IF('Настройки'!$B$9="Нулевой спрос",0,""),IF(AD491&lt;0,IF('Настройки'!$B$10="Исключить","",IF('Настройки'!$B$10="Абсолютные значения",ABS(AD491),AD491)),AD491)))</x:f>
      </x:c>
      <x:c r="CH491" s="50" t="str">
        <x:f>IF(26&gt;'Настройки'!$B$3,"",IF(ISBLANK(AE491),IF('Настройки'!$B$9="Нулевой спрос",0,""),IF(AE491&lt;0,IF('Настройки'!$B$10="Исключить","",IF('Настройки'!$B$10="Абсолютные значения",ABS(AE491),AE491)),AE491)))</x:f>
      </x:c>
      <x:c r="CI491" s="50" t="str">
        <x:f>IF(27&gt;'Настройки'!$B$3,"",IF(ISBLANK(AF491),IF('Настройки'!$B$9="Нулевой спрос",0,""),IF(AF491&lt;0,IF('Настройки'!$B$10="Исключить","",IF('Настройки'!$B$10="Абсолютные значения",ABS(AF491),AF491)),AF491)))</x:f>
      </x:c>
      <x:c r="CJ491" s="50" t="str">
        <x:f>IF(28&gt;'Настройки'!$B$3,"",IF(ISBLANK(AG491),IF('Настройки'!$B$9="Нулевой спрос",0,""),IF(AG491&lt;0,IF('Настройки'!$B$10="Исключить","",IF('Настройки'!$B$10="Абсолютные значения",ABS(AG491),AG491)),AG491)))</x:f>
      </x:c>
      <x:c r="CK491" s="50" t="str">
        <x:f>IF(29&gt;'Настройки'!$B$3,"",IF(ISBLANK(AH491),IF('Настройки'!$B$9="Нулевой спрос",0,""),IF(AH491&lt;0,IF('Настройки'!$B$10="Исключить","",IF('Настройки'!$B$10="Абсолютные значения",ABS(AH491),AH491)),AH491)))</x:f>
      </x:c>
      <x:c r="CL491" s="50" t="str">
        <x:f>IF(30&gt;'Настройки'!$B$3,"",IF(ISBLANK(AI491),IF('Настройки'!$B$9="Нулевой спрос",0,""),IF(AI491&lt;0,IF('Настройки'!$B$10="Исключить","",IF('Настройки'!$B$10="Абсолютные значения",ABS(AI491),AI491)),AI491)))</x:f>
      </x:c>
      <x:c r="CM491" s="50" t="str">
        <x:f>IF(31&gt;'Настройки'!$B$3,"",IF(ISBLANK(AJ491),IF('Настройки'!$B$9="Нулевой спрос",0,""),IF(AJ491&lt;0,IF('Настройки'!$B$10="Исключить","",IF('Настройки'!$B$10="Абсолютные значения",ABS(AJ491),AJ491)),AJ491)))</x:f>
      </x:c>
      <x:c r="CN491" s="50" t="str">
        <x:f>IF(32&gt;'Настройки'!$B$3,"",IF(ISBLANK(AK491),IF('Настройки'!$B$9="Нулевой спрос",0,""),IF(AK491&lt;0,IF('Настройки'!$B$10="Исключить","",IF('Настройки'!$B$10="Абсолютные значения",ABS(AK491),AK491)),AK491)))</x:f>
      </x:c>
      <x:c r="CO491" s="50" t="str">
        <x:f>IF(33&gt;'Настройки'!$B$3,"",IF(ISBLANK(AL491),IF('Настройки'!$B$9="Нулевой спрос",0,""),IF(AL491&lt;0,IF('Настройки'!$B$10="Исключить","",IF('Настройки'!$B$10="Абсолютные значения",ABS(AL491),AL491)),AL491)))</x:f>
      </x:c>
      <x:c r="CP491" s="50" t="str">
        <x:f>IF(34&gt;'Настройки'!$B$3,"",IF(ISBLANK(AM491),IF('Настройки'!$B$9="Нулевой спрос",0,""),IF(AM491&lt;0,IF('Настройки'!$B$10="Исключить","",IF('Настройки'!$B$10="Абсолютные значения",ABS(AM491),AM491)),AM491)))</x:f>
      </x:c>
      <x:c r="CQ491" s="50" t="str">
        <x:f>IF(35&gt;'Настройки'!$B$3,"",IF(ISBLANK(AN491),IF('Настройки'!$B$9="Нулевой спрос",0,""),IF(AN491&lt;0,IF('Настройки'!$B$10="Исключить","",IF('Настройки'!$B$10="Абсолютные значения",ABS(AN491),AN491)),AN491)))</x:f>
      </x:c>
      <x:c r="CR491" s="50" t="str">
        <x:f>IF(36&gt;'Настройки'!$B$3,"",IF(ISBLANK(AO491),IF('Настройки'!$B$9="Нулевой спрос",0,""),IF(AO491&lt;0,IF('Настройки'!$B$10="Исключить","",IF('Настройки'!$B$10="Абсолютные значения",ABS(AO491),AO491)),AO491)))</x:f>
      </x:c>
      <x:c r="CS491" s="50" t="str">
        <x:f>IF(OR(1&gt;'Настройки'!$B$3,ISBLANK(BI491),BI491=0),"",BI491)</x:f>
      </x:c>
      <x:c r="CT491" s="50" t="str">
        <x:f>IF(OR(2&gt;'Настройки'!$B$3,ISBLANK(BJ491),BJ491=0),"",BJ491)</x:f>
      </x:c>
      <x:c r="CU491" s="50" t="str">
        <x:f>IF(OR(3&gt;'Настройки'!$B$3,ISBLANK(BK491),BK491=0),"",BK491)</x:f>
      </x:c>
      <x:c r="CV491" s="50" t="str">
        <x:f>IF(OR(4&gt;'Настройки'!$B$3,ISBLANK(BL491),BL491=0),"",BL491)</x:f>
      </x:c>
      <x:c r="CW491" s="50" t="str">
        <x:f>IF(OR(5&gt;'Настройки'!$B$3,ISBLANK(BM491),BM491=0),"",BM491)</x:f>
      </x:c>
      <x:c r="CX491" s="50" t="str">
        <x:f>IF(OR(6&gt;'Настройки'!$B$3,ISBLANK(BN491),BN491=0),"",BN491)</x:f>
      </x:c>
      <x:c r="CY491" s="50" t="str">
        <x:f>IF(OR(7&gt;'Настройки'!$B$3,ISBLANK(BO491),BO491=0),"",BO491)</x:f>
      </x:c>
      <x:c r="CZ491" s="50" t="str">
        <x:f>IF(OR(8&gt;'Настройки'!$B$3,ISBLANK(BP491),BP491=0),"",BP491)</x:f>
      </x:c>
      <x:c r="DA491" s="50" t="str">
        <x:f>IF(OR(9&gt;'Настройки'!$B$3,ISBLANK(BQ491),BQ491=0),"",BQ491)</x:f>
      </x:c>
      <x:c r="DB491" s="50" t="str">
        <x:f>IF(OR(10&gt;'Настройки'!$B$3,ISBLANK(BR491),BR491=0),"",BR491)</x:f>
      </x:c>
      <x:c r="DC491" s="50" t="str">
        <x:f>IF(OR(11&gt;'Настройки'!$B$3,ISBLANK(BS491),BS491=0),"",BS491)</x:f>
      </x:c>
      <x:c r="DD491" s="50" t="str">
        <x:f>IF(OR(12&gt;'Настройки'!$B$3,ISBLANK(BT491),BT491=0),"",BT491)</x:f>
      </x:c>
      <x:c r="DE491" s="50" t="str">
        <x:f>IF(OR(13&gt;'Настройки'!$B$3,ISBLANK(BU491),BU491=0),"",BU491)</x:f>
      </x:c>
      <x:c r="DF491" s="50" t="str">
        <x:f>IF(OR(14&gt;'Настройки'!$B$3,ISBLANK(BV491),BV491=0),"",BV491)</x:f>
      </x:c>
      <x:c r="DG491" s="50" t="str">
        <x:f>IF(OR(15&gt;'Настройки'!$B$3,ISBLANK(BW491),BW491=0),"",BW491)</x:f>
      </x:c>
      <x:c r="DH491" s="50" t="str">
        <x:f>IF(OR(16&gt;'Настройки'!$B$3,ISBLANK(BX491),BX491=0),"",BX491)</x:f>
      </x:c>
      <x:c r="DI491" s="50" t="str">
        <x:f>IF(OR(17&gt;'Настройки'!$B$3,ISBLANK(BY491),BY491=0),"",BY491)</x:f>
      </x:c>
      <x:c r="DJ491" s="50" t="str">
        <x:f>IF(OR(18&gt;'Настройки'!$B$3,ISBLANK(BZ491),BZ491=0),"",BZ491)</x:f>
      </x:c>
      <x:c r="DK491" s="50" t="str">
        <x:f>IF(OR(19&gt;'Настройки'!$B$3,ISBLANK(CA491),CA491=0),"",CA491)</x:f>
      </x:c>
      <x:c r="DL491" s="50" t="str">
        <x:f>IF(OR(20&gt;'Настройки'!$B$3,ISBLANK(CB491),CB491=0),"",CB491)</x:f>
      </x:c>
      <x:c r="DM491" s="50" t="str">
        <x:f>IF(OR(21&gt;'Настройки'!$B$3,ISBLANK(CC491),CC491=0),"",CC491)</x:f>
      </x:c>
      <x:c r="DN491" s="50" t="str">
        <x:f>IF(OR(22&gt;'Настройки'!$B$3,ISBLANK(CD491),CD491=0),"",CD491)</x:f>
      </x:c>
      <x:c r="DO491" s="50" t="str">
        <x:f>IF(OR(23&gt;'Настройки'!$B$3,ISBLANK(CE491),CE491=0),"",CE491)</x:f>
      </x:c>
      <x:c r="DP491" s="50" t="str">
        <x:f>IF(OR(24&gt;'Настройки'!$B$3,ISBLANK(CF491),CF491=0),"",CF491)</x:f>
      </x:c>
      <x:c r="DQ491" s="50" t="str">
        <x:f>IF(OR(25&gt;'Настройки'!$B$3,ISBLANK(CG491),CG491=0),"",CG491)</x:f>
      </x:c>
      <x:c r="DR491" s="50" t="str">
        <x:f>IF(OR(26&gt;'Настройки'!$B$3,ISBLANK(CH491),CH491=0),"",CH491)</x:f>
      </x:c>
      <x:c r="DS491" s="50" t="str">
        <x:f>IF(OR(27&gt;'Настройки'!$B$3,ISBLANK(CI491),CI491=0),"",CI491)</x:f>
      </x:c>
      <x:c r="DT491" s="50" t="str">
        <x:f>IF(OR(28&gt;'Настройки'!$B$3,ISBLANK(CJ491),CJ491=0),"",CJ491)</x:f>
      </x:c>
      <x:c r="DU491" s="50" t="str">
        <x:f>IF(OR(29&gt;'Настройки'!$B$3,ISBLANK(CK491),CK491=0),"",CK491)</x:f>
      </x:c>
      <x:c r="DV491" s="50" t="str">
        <x:f>IF(OR(30&gt;'Настройки'!$B$3,ISBLANK(CL491),CL491=0),"",CL491)</x:f>
      </x:c>
      <x:c r="DW491" s="50" t="str">
        <x:f>IF(OR(31&gt;'Настройки'!$B$3,ISBLANK(CM491),CM491=0),"",CM491)</x:f>
      </x:c>
      <x:c r="DX491" s="50" t="str">
        <x:f>IF(OR(32&gt;'Настройки'!$B$3,ISBLANK(CN491),CN491=0),"",CN491)</x:f>
      </x:c>
      <x:c r="DY491" s="50" t="str">
        <x:f>IF(OR(33&gt;'Настройки'!$B$3,ISBLANK(CO491),CO491=0),"",CO491)</x:f>
      </x:c>
      <x:c r="DZ491" s="50" t="str">
        <x:f>IF(OR(34&gt;'Настройки'!$B$3,ISBLANK(CP491),CP491=0),"",CP491)</x:f>
      </x:c>
      <x:c r="EA491" s="50" t="str">
        <x:f>IF(OR(35&gt;'Настройки'!$B$3,ISBLANK(CQ491),CQ491=0),"",CQ491)</x:f>
      </x:c>
      <x:c r="EB491" s="50" t="str">
        <x:f>IF(OR(36&gt;'Настройки'!$B$3,ISBLANK(CR491),CR491=0),"",CR491)</x:f>
      </x:c>
      <x:c r="EC491" s="50" t="str">
        <x:f>IF(A491="","",IF(OR(BB491="AZ",BB491="BZ"),10000+ROW(),IF(AZ491&gt;'Настройки'!$B$11,20000+ROW(),IF(BF491&lt;&gt;"Обычный",30000+ROW(),IF(AX491&lt;=0,40000+ROW(),"")))))</x:f>
      </x:c>
      <x:c r="ED491" s="50" t="str">
        <x:f>IF(EC491="","",COUNTIFS($EC$2:$EC$1001,"&gt;0",$EC$2:$EC$1001,"&lt;"&amp;EC491)+1)</x:f>
      </x:c>
    </x:row>
    <x:row r="492">
      <x:c r="A492" s="115"/>
      <x:c r="B492" s="115"/>
      <x:c r="C492" s="115"/>
      <x:c r="D492" s="118"/>
      <x:c r="E492" s="118"/>
      <x:c r="F492" s="118"/>
      <x:c r="G492" s="118"/>
      <x:c r="H492" s="118"/>
      <x:c r="I492" s="118"/>
      <x:c r="J492" s="118"/>
      <x:c r="K492" s="118"/>
      <x:c r="L492" s="118"/>
      <x:c r="M492" s="118"/>
      <x:c r="N492" s="118"/>
      <x:c r="O492" s="118"/>
      <x:c r="P492" s="118"/>
      <x:c r="Q492" s="118"/>
      <x:c r="R492" s="118"/>
      <x:c r="S492" s="118"/>
      <x:c r="T492" s="118"/>
      <x:c r="U492" s="118"/>
      <x:c r="V492" s="118"/>
      <x:c r="W492" s="118"/>
      <x:c r="X492" s="118"/>
      <x:c r="Y492" s="118"/>
      <x:c r="Z492" s="118"/>
      <x:c r="AA492" s="118"/>
      <x:c r="AB492" s="118"/>
      <x:c r="AC492" s="118"/>
      <x:c r="AD492" s="118"/>
      <x:c r="AE492" s="118"/>
      <x:c r="AF492" s="118"/>
      <x:c r="AG492" s="118"/>
      <x:c r="AH492" s="118"/>
      <x:c r="AI492" s="118"/>
      <x:c r="AJ492" s="118"/>
      <x:c r="AK492" s="118"/>
      <x:c r="AL492" s="118"/>
      <x:c r="AM492" s="118"/>
      <x:c r="AN492" s="118"/>
      <x:c r="AO492" s="118"/>
      <x:c r="AP492" s="115"/>
      <x:c r="AQ492" s="49" t="str">
        <x:f>IF(A492="","",COUNT(BI492:INDEX(BI492:CR492,1,'Настройки'!$B$3)))</x:f>
      </x:c>
      <x:c r="AR492" s="49" t="str">
        <x:f>IF(A492="","",SUM(BI492:INDEX(BI492:CR492,1,'Настройки'!$B$3)))</x:f>
      </x:c>
      <x:c r="AS492" s="58" t="str">
        <x:f>IF(A492="","",IF('Настройки'!$B$4="Стоимость потребления",AR492*D492,IF('Настройки'!$B$4="Количество",AR492,E492)))</x:f>
      </x:c>
      <x:c r="AT492" s="61" t="str">
        <x:f>IF(OR(A492="",AS492&lt;0,SUM($AS$2:$AS$1001)&lt;=0),"",AS492/SUM($AS$2:$AS$1001))</x:f>
      </x:c>
      <x:c r="AU492" s="61" t="str">
        <x:f>IF(OR(A492="",AS492&lt;0,SUM($AS$2:$AS$1001)&lt;=0),"",SUMIFS($AS$2:$AS$1001,$AS$2:$AS$1001,"&gt;"&amp;AS492)/SUM($AS$2:$AS$1001))</x:f>
      </x:c>
      <x:c r="AV492" s="61" t="str">
        <x:f>IF(OR(A492="",AS492&lt;0,SUM($AS$2:$AS$1001)&lt;=0),"",SUMIFS($AS$2:$AS$1001,$AS$2:$AS$1001,"&gt;="&amp;AS492)/SUM($AS$2:$AS$1001))</x:f>
      </x:c>
      <x:c r="AW492" s="49" t="str">
        <x:f>IF(A492="","",IF(SUM($AS$2:$AS$1001)&lt;=0,"Не определён",IF(AS492&lt;0,"Исключение",IF(AU492&lt;'Настройки'!$B$5,"A",IF(AU492&lt;'Настройки'!$B$6,"B","C")))))</x:f>
      </x:c>
      <x:c r="AX492" s="58" t="str">
        <x:f>IF(A492="","",IF(AQ492=0,"",AVERAGE(BI492:INDEX(BI492:CR492,1,'Настройки'!$B$3))))</x:f>
      </x:c>
      <x:c r="AY492" s="58" t="str">
        <x:f>IF(OR(A492="",AQ492=0),"",STDEVP(BI492:INDEX(BI492:CR492,1,'Настройки'!$B$3)))</x:f>
      </x:c>
      <x:c r="AZ492" s="61" t="str">
        <x:f>IF(OR(A492="",AQ492&lt;'Настройки'!$B$12,AX492&lt;=0,AND('Настройки'!$B$10="Блокировать",COUNTIF(F492:INDEX(F492:AO492,1,'Настройки'!$B$3),"&lt;0")&gt;0)),"",AY492/ABS(AX492))</x:f>
      </x:c>
      <x:c r="BA492" s="49" t="str">
        <x:f>IF(A492="","",IF(AND('Настройки'!$B$10="Блокировать",COUNTIF(F492:INDEX(F492:AO492,1,'Настройки'!$B$3),"&lt;0")&gt;0),"Не определён",IF(AQ492&lt;'Настройки'!$B$12,"Не определён",IF(AX492=0,"Нет спроса",IF(AX492&lt;0,"Не определён",IF(AZ492&lt;='Настройки'!$B$7,"X",IF(AZ492&lt;='Настройки'!$B$8,"Y","Z")))))))</x:f>
      </x:c>
      <x:c r="BB492" s="49" t="str">
        <x:f>IF(OR(A492="",LEN(AW492)&lt;&gt;1,LEN(BA492)&lt;&gt;1),"",AW492&amp;BA492)</x:f>
      </x:c>
      <x:c r="BC492" s="61" t="str">
        <x:f>IF(OR(A492="",AQ492=0),"",(COUNT(BI492:INDEX(BI492:CR492,1,'Настройки'!$B$3))-COUNT(CS492:INDEX(CS492:EB492,1,'Настройки'!$B$3)))/AQ492)</x:f>
      </x:c>
      <x:c r="BD492" s="64" t="str">
        <x:f>IF(OR(A492="",COUNT(CS492:INDEX(CS492:EB492,1,'Настройки'!$B$3))=0),"",AQ492/COUNT(CS492:INDEX(CS492:EB492,1,'Настройки'!$B$3)))</x:f>
      </x:c>
      <x:c r="BE492" s="64" t="str">
        <x:f>IF(OR(A492="",COUNT(CS492:INDEX(CS492:EB492,1,'Настройки'!$B$3))=0),"",IF(AVERAGE(CS492:INDEX(CS492:EB492,1,'Настройки'!$B$3))=0,"",(STDEVP(CS492:INDEX(CS492:EB492,1,'Настройки'!$B$3))/ABS(AVERAGE(CS492:INDEX(CS492:EB492,1,'Настройки'!$B$3))))^2))</x:f>
      </x:c>
      <x:c r="BF492" s="49" t="str">
        <x:f>IF(A492="","",IF(AQ492&lt;3,"Недостаточно",IF(AQ492&lt;6,"Предварительный","Обычный")))</x:f>
      </x:c>
      <x:c r="BG492" s="49" t="str">
        <x:f>IF(A492="","",IF(COUNTIF(F492:INDEX(F492:AO492,1,'Настройки'!$B$3),"&lt;0")&gt;0,IF('Настройки'!$B$10="Блокировать","Отрицательный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"),"")&amp;IF(AQ492&lt;3,"Недостаточно истории. ",IF(AQ492&lt;6,"Предварительная классификация. ",""))&amp;IF(AX492=0,"Нет спроса за горизонт. ","")&amp;IF(AZ492&gt;'Настройки'!$B$11,"Экстремальная вариативность. ",""))</x:f>
      </x:c>
      <x:c r="BH492" s="49" t="str">
        <x:f>IF(A492="","",IFERROR(VLOOKUP(BB492,'Настройки'!$D$3:$E$11,2,FALSE),"Сначала проверьте исходные данные и историю спроса.")&amp;" Уточните срок поставки, MOQ и критичность.")</x:f>
      </x:c>
      <x:c r="BI492" s="50" t="str">
        <x:f>IF(1&gt;'Настройки'!$B$3,"",IF(ISBLANK(F492),IF('Настройки'!$B$9="Нулевой спрос",0,""),IF(F492&lt;0,IF('Настройки'!$B$10="Исключить","",IF('Настройки'!$B$10="Абсолютные значения",ABS(F492),F492)),F492)))</x:f>
      </x:c>
      <x:c r="BJ492" s="50" t="str">
        <x:f>IF(2&gt;'Настройки'!$B$3,"",IF(ISBLANK(G492),IF('Настройки'!$B$9="Нулевой спрос",0,""),IF(G492&lt;0,IF('Настройки'!$B$10="Исключить","",IF('Настройки'!$B$10="Абсолютные значения",ABS(G492),G492)),G492)))</x:f>
      </x:c>
      <x:c r="BK492" s="50" t="str">
        <x:f>IF(3&gt;'Настройки'!$B$3,"",IF(ISBLANK(H492),IF('Настройки'!$B$9="Нулевой спрос",0,""),IF(H492&lt;0,IF('Настройки'!$B$10="Исключить","",IF('Настройки'!$B$10="Абсолютные значения",ABS(H492),H492)),H492)))</x:f>
      </x:c>
      <x:c r="BL492" s="50" t="str">
        <x:f>IF(4&gt;'Настройки'!$B$3,"",IF(ISBLANK(I492),IF('Настройки'!$B$9="Нулевой спрос",0,""),IF(I492&lt;0,IF('Настройки'!$B$10="Исключить","",IF('Настройки'!$B$10="Абсолютные значения",ABS(I492),I492)),I492)))</x:f>
      </x:c>
      <x:c r="BM492" s="50" t="str">
        <x:f>IF(5&gt;'Настройки'!$B$3,"",IF(ISBLANK(J492),IF('Настройки'!$B$9="Нулевой спрос",0,""),IF(J492&lt;0,IF('Настройки'!$B$10="Исключить","",IF('Настройки'!$B$10="Абсолютные значения",ABS(J492),J492)),J492)))</x:f>
      </x:c>
      <x:c r="BN492" s="50" t="str">
        <x:f>IF(6&gt;'Настройки'!$B$3,"",IF(ISBLANK(K492),IF('Настройки'!$B$9="Нулевой спрос",0,""),IF(K492&lt;0,IF('Настройки'!$B$10="Исключить","",IF('Настройки'!$B$10="Абсолютные значения",ABS(K492),K492)),K492)))</x:f>
      </x:c>
      <x:c r="BO492" s="50" t="str">
        <x:f>IF(7&gt;'Настройки'!$B$3,"",IF(ISBLANK(L492),IF('Настройки'!$B$9="Нулевой спрос",0,""),IF(L492&lt;0,IF('Настройки'!$B$10="Исключить","",IF('Настройки'!$B$10="Абсолютные значения",ABS(L492),L492)),L492)))</x:f>
      </x:c>
      <x:c r="BP492" s="50" t="str">
        <x:f>IF(8&gt;'Настройки'!$B$3,"",IF(ISBLANK(M492),IF('Настройки'!$B$9="Нулевой спрос",0,""),IF(M492&lt;0,IF('Настройки'!$B$10="Исключить","",IF('Настройки'!$B$10="Абсолютные значения",ABS(M492),M492)),M492)))</x:f>
      </x:c>
      <x:c r="BQ492" s="50" t="str">
        <x:f>IF(9&gt;'Настройки'!$B$3,"",IF(ISBLANK(N492),IF('Настройки'!$B$9="Нулевой спрос",0,""),IF(N492&lt;0,IF('Настройки'!$B$10="Исключить","",IF('Настройки'!$B$10="Абсолютные значения",ABS(N492),N492)),N492)))</x:f>
      </x:c>
      <x:c r="BR492" s="50" t="str">
        <x:f>IF(10&gt;'Настройки'!$B$3,"",IF(ISBLANK(O492),IF('Настройки'!$B$9="Нулевой спрос",0,""),IF(O492&lt;0,IF('Настройки'!$B$10="Исключить","",IF('Настройки'!$B$10="Абсолютные значения",ABS(O492),O492)),O492)))</x:f>
      </x:c>
      <x:c r="BS492" s="50" t="str">
        <x:f>IF(11&gt;'Настройки'!$B$3,"",IF(ISBLANK(P492),IF('Настройки'!$B$9="Нулевой спрос",0,""),IF(P492&lt;0,IF('Настройки'!$B$10="Исключить","",IF('Настройки'!$B$10="Абсолютные значения",ABS(P492),P492)),P492)))</x:f>
      </x:c>
      <x:c r="BT492" s="50" t="str">
        <x:f>IF(12&gt;'Настройки'!$B$3,"",IF(ISBLANK(Q492),IF('Настройки'!$B$9="Нулевой спрос",0,""),IF(Q492&lt;0,IF('Настройки'!$B$10="Исключить","",IF('Настройки'!$B$10="Абсолютные значения",ABS(Q492),Q492)),Q492)))</x:f>
      </x:c>
      <x:c r="BU492" s="50" t="str">
        <x:f>IF(13&gt;'Настройки'!$B$3,"",IF(ISBLANK(R492),IF('Настройки'!$B$9="Нулевой спрос",0,""),IF(R492&lt;0,IF('Настройки'!$B$10="Исключить","",IF('Настройки'!$B$10="Абсолютные значения",ABS(R492),R492)),R492)))</x:f>
      </x:c>
      <x:c r="BV492" s="50" t="str">
        <x:f>IF(14&gt;'Настройки'!$B$3,"",IF(ISBLANK(S492),IF('Настройки'!$B$9="Нулевой спрос",0,""),IF(S492&lt;0,IF('Настройки'!$B$10="Исключить","",IF('Настройки'!$B$10="Абсолютные значения",ABS(S492),S492)),S492)))</x:f>
      </x:c>
      <x:c r="BW492" s="50" t="str">
        <x:f>IF(15&gt;'Настройки'!$B$3,"",IF(ISBLANK(T492),IF('Настройки'!$B$9="Нулевой спрос",0,""),IF(T492&lt;0,IF('Настройки'!$B$10="Исключить","",IF('Настройки'!$B$10="Абсолютные значения",ABS(T492),T492)),T492)))</x:f>
      </x:c>
      <x:c r="BX492" s="50" t="str">
        <x:f>IF(16&gt;'Настройки'!$B$3,"",IF(ISBLANK(U492),IF('Настройки'!$B$9="Нулевой спрос",0,""),IF(U492&lt;0,IF('Настройки'!$B$10="Исключить","",IF('Настройки'!$B$10="Абсолютные значения",ABS(U492),U492)),U492)))</x:f>
      </x:c>
      <x:c r="BY492" s="50" t="str">
        <x:f>IF(17&gt;'Настройки'!$B$3,"",IF(ISBLANK(V492),IF('Настройки'!$B$9="Нулевой спрос",0,""),IF(V492&lt;0,IF('Настройки'!$B$10="Исключить","",IF('Настройки'!$B$10="Абсолютные значения",ABS(V492),V492)),V492)))</x:f>
      </x:c>
      <x:c r="BZ492" s="50" t="str">
        <x:f>IF(18&gt;'Настройки'!$B$3,"",IF(ISBLANK(W492),IF('Настройки'!$B$9="Нулевой спрос",0,""),IF(W492&lt;0,IF('Настройки'!$B$10="Исключить","",IF('Настройки'!$B$10="Абсолютные значения",ABS(W492),W492)),W492)))</x:f>
      </x:c>
      <x:c r="CA492" s="50" t="str">
        <x:f>IF(19&gt;'Настройки'!$B$3,"",IF(ISBLANK(X492),IF('Настройки'!$B$9="Нулевой спрос",0,""),IF(X492&lt;0,IF('Настройки'!$B$10="Исключить","",IF('Настройки'!$B$10="Абсолютные значения",ABS(X492),X492)),X492)))</x:f>
      </x:c>
      <x:c r="CB492" s="50" t="str">
        <x:f>IF(20&gt;'Настройки'!$B$3,"",IF(ISBLANK(Y492),IF('Настройки'!$B$9="Нулевой спрос",0,""),IF(Y492&lt;0,IF('Настройки'!$B$10="Исключить","",IF('Настройки'!$B$10="Абсолютные значения",ABS(Y492),Y492)),Y492)))</x:f>
      </x:c>
      <x:c r="CC492" s="50" t="str">
        <x:f>IF(21&gt;'Настройки'!$B$3,"",IF(ISBLANK(Z492),IF('Настройки'!$B$9="Нулевой спрос",0,""),IF(Z492&lt;0,IF('Настройки'!$B$10="Исключить","",IF('Настройки'!$B$10="Абсолютные значения",ABS(Z492),Z492)),Z492)))</x:f>
      </x:c>
      <x:c r="CD492" s="50" t="str">
        <x:f>IF(22&gt;'Настройки'!$B$3,"",IF(ISBLANK(AA492),IF('Настройки'!$B$9="Нулевой спрос",0,""),IF(AA492&lt;0,IF('Настройки'!$B$10="Исключить","",IF('Настройки'!$B$10="Абсолютные значения",ABS(AA492),AA492)),AA492)))</x:f>
      </x:c>
      <x:c r="CE492" s="50" t="str">
        <x:f>IF(23&gt;'Настройки'!$B$3,"",IF(ISBLANK(AB492),IF('Настройки'!$B$9="Нулевой спрос",0,""),IF(AB492&lt;0,IF('Настройки'!$B$10="Исключить","",IF('Настройки'!$B$10="Абсолютные значения",ABS(AB492),AB492)),AB492)))</x:f>
      </x:c>
      <x:c r="CF492" s="50" t="str">
        <x:f>IF(24&gt;'Настройки'!$B$3,"",IF(ISBLANK(AC492),IF('Настройки'!$B$9="Нулевой спрос",0,""),IF(AC492&lt;0,IF('Настройки'!$B$10="Исключить","",IF('Настройки'!$B$10="Абсолютные значения",ABS(AC492),AC492)),AC492)))</x:f>
      </x:c>
      <x:c r="CG492" s="50" t="str">
        <x:f>IF(25&gt;'Настройки'!$B$3,"",IF(ISBLANK(AD492),IF('Настройки'!$B$9="Нулевой спрос",0,""),IF(AD492&lt;0,IF('Настройки'!$B$10="Исключить","",IF('Настройки'!$B$10="Абсолютные значения",ABS(AD492),AD492)),AD492)))</x:f>
      </x:c>
      <x:c r="CH492" s="50" t="str">
        <x:f>IF(26&gt;'Настройки'!$B$3,"",IF(ISBLANK(AE492),IF('Настройки'!$B$9="Нулевой спрос",0,""),IF(AE492&lt;0,IF('Настройки'!$B$10="Исключить","",IF('Настройки'!$B$10="Абсолютные значения",ABS(AE492),AE492)),AE492)))</x:f>
      </x:c>
      <x:c r="CI492" s="50" t="str">
        <x:f>IF(27&gt;'Настройки'!$B$3,"",IF(ISBLANK(AF492),IF('Настройки'!$B$9="Нулевой спрос",0,""),IF(AF492&lt;0,IF('Настройки'!$B$10="Исключить","",IF('Настройки'!$B$10="Абсолютные значения",ABS(AF492),AF492)),AF492)))</x:f>
      </x:c>
      <x:c r="CJ492" s="50" t="str">
        <x:f>IF(28&gt;'Настройки'!$B$3,"",IF(ISBLANK(AG492),IF('Настройки'!$B$9="Нулевой спрос",0,""),IF(AG492&lt;0,IF('Настройки'!$B$10="Исключить","",IF('Настройки'!$B$10="Абсолютные значения",ABS(AG492),AG492)),AG492)))</x:f>
      </x:c>
      <x:c r="CK492" s="50" t="str">
        <x:f>IF(29&gt;'Настройки'!$B$3,"",IF(ISBLANK(AH492),IF('Настройки'!$B$9="Нулевой спрос",0,""),IF(AH492&lt;0,IF('Настройки'!$B$10="Исключить","",IF('Настройки'!$B$10="Абсолютные значения",ABS(AH492),AH492)),AH492)))</x:f>
      </x:c>
      <x:c r="CL492" s="50" t="str">
        <x:f>IF(30&gt;'Настройки'!$B$3,"",IF(ISBLANK(AI492),IF('Настройки'!$B$9="Нулевой спрос",0,""),IF(AI492&lt;0,IF('Настройки'!$B$10="Исключить","",IF('Настройки'!$B$10="Абсолютные значения",ABS(AI492),AI492)),AI492)))</x:f>
      </x:c>
      <x:c r="CM492" s="50" t="str">
        <x:f>IF(31&gt;'Настройки'!$B$3,"",IF(ISBLANK(AJ492),IF('Настройки'!$B$9="Нулевой спрос",0,""),IF(AJ492&lt;0,IF('Настройки'!$B$10="Исключить","",IF('Настройки'!$B$10="Абсолютные значения",ABS(AJ492),AJ492)),AJ492)))</x:f>
      </x:c>
      <x:c r="CN492" s="50" t="str">
        <x:f>IF(32&gt;'Настройки'!$B$3,"",IF(ISBLANK(AK492),IF('Настройки'!$B$9="Нулевой спрос",0,""),IF(AK492&lt;0,IF('Настройки'!$B$10="Исключить","",IF('Настройки'!$B$10="Абсолютные значения",ABS(AK492),AK492)),AK492)))</x:f>
      </x:c>
      <x:c r="CO492" s="50" t="str">
        <x:f>IF(33&gt;'Настройки'!$B$3,"",IF(ISBLANK(AL492),IF('Настройки'!$B$9="Нулевой спрос",0,""),IF(AL492&lt;0,IF('Настройки'!$B$10="Исключить","",IF('Настройки'!$B$10="Абсолютные значения",ABS(AL492),AL492)),AL492)))</x:f>
      </x:c>
      <x:c r="CP492" s="50" t="str">
        <x:f>IF(34&gt;'Настройки'!$B$3,"",IF(ISBLANK(AM492),IF('Настройки'!$B$9="Нулевой спрос",0,""),IF(AM492&lt;0,IF('Настройки'!$B$10="Исключить","",IF('Настройки'!$B$10="Абсолютные значения",ABS(AM492),AM492)),AM492)))</x:f>
      </x:c>
      <x:c r="CQ492" s="50" t="str">
        <x:f>IF(35&gt;'Настройки'!$B$3,"",IF(ISBLANK(AN492),IF('Настройки'!$B$9="Нулевой спрос",0,""),IF(AN492&lt;0,IF('Настройки'!$B$10="Исключить","",IF('Настройки'!$B$10="Абсолютные значения",ABS(AN492),AN492)),AN492)))</x:f>
      </x:c>
      <x:c r="CR492" s="50" t="str">
        <x:f>IF(36&gt;'Настройки'!$B$3,"",IF(ISBLANK(AO492),IF('Настройки'!$B$9="Нулевой спрос",0,""),IF(AO492&lt;0,IF('Настройки'!$B$10="Исключить","",IF('Настройки'!$B$10="Абсолютные значения",ABS(AO492),AO492)),AO492)))</x:f>
      </x:c>
      <x:c r="CS492" s="50" t="str">
        <x:f>IF(OR(1&gt;'Настройки'!$B$3,ISBLANK(BI492),BI492=0),"",BI492)</x:f>
      </x:c>
      <x:c r="CT492" s="50" t="str">
        <x:f>IF(OR(2&gt;'Настройки'!$B$3,ISBLANK(BJ492),BJ492=0),"",BJ492)</x:f>
      </x:c>
      <x:c r="CU492" s="50" t="str">
        <x:f>IF(OR(3&gt;'Настройки'!$B$3,ISBLANK(BK492),BK492=0),"",BK492)</x:f>
      </x:c>
      <x:c r="CV492" s="50" t="str">
        <x:f>IF(OR(4&gt;'Настройки'!$B$3,ISBLANK(BL492),BL492=0),"",BL492)</x:f>
      </x:c>
      <x:c r="CW492" s="50" t="str">
        <x:f>IF(OR(5&gt;'Настройки'!$B$3,ISBLANK(BM492),BM492=0),"",BM492)</x:f>
      </x:c>
      <x:c r="CX492" s="50" t="str">
        <x:f>IF(OR(6&gt;'Настройки'!$B$3,ISBLANK(BN492),BN492=0),"",BN492)</x:f>
      </x:c>
      <x:c r="CY492" s="50" t="str">
        <x:f>IF(OR(7&gt;'Настройки'!$B$3,ISBLANK(BO492),BO492=0),"",BO492)</x:f>
      </x:c>
      <x:c r="CZ492" s="50" t="str">
        <x:f>IF(OR(8&gt;'Настройки'!$B$3,ISBLANK(BP492),BP492=0),"",BP492)</x:f>
      </x:c>
      <x:c r="DA492" s="50" t="str">
        <x:f>IF(OR(9&gt;'Настройки'!$B$3,ISBLANK(BQ492),BQ492=0),"",BQ492)</x:f>
      </x:c>
      <x:c r="DB492" s="50" t="str">
        <x:f>IF(OR(10&gt;'Настройки'!$B$3,ISBLANK(BR492),BR492=0),"",BR492)</x:f>
      </x:c>
      <x:c r="DC492" s="50" t="str">
        <x:f>IF(OR(11&gt;'Настройки'!$B$3,ISBLANK(BS492),BS492=0),"",BS492)</x:f>
      </x:c>
      <x:c r="DD492" s="50" t="str">
        <x:f>IF(OR(12&gt;'Настройки'!$B$3,ISBLANK(BT492),BT492=0),"",BT492)</x:f>
      </x:c>
      <x:c r="DE492" s="50" t="str">
        <x:f>IF(OR(13&gt;'Настройки'!$B$3,ISBLANK(BU492),BU492=0),"",BU492)</x:f>
      </x:c>
      <x:c r="DF492" s="50" t="str">
        <x:f>IF(OR(14&gt;'Настройки'!$B$3,ISBLANK(BV492),BV492=0),"",BV492)</x:f>
      </x:c>
      <x:c r="DG492" s="50" t="str">
        <x:f>IF(OR(15&gt;'Настройки'!$B$3,ISBLANK(BW492),BW492=0),"",BW492)</x:f>
      </x:c>
      <x:c r="DH492" s="50" t="str">
        <x:f>IF(OR(16&gt;'Настройки'!$B$3,ISBLANK(BX492),BX492=0),"",BX492)</x:f>
      </x:c>
      <x:c r="DI492" s="50" t="str">
        <x:f>IF(OR(17&gt;'Настройки'!$B$3,ISBLANK(BY492),BY492=0),"",BY492)</x:f>
      </x:c>
      <x:c r="DJ492" s="50" t="str">
        <x:f>IF(OR(18&gt;'Настройки'!$B$3,ISBLANK(BZ492),BZ492=0),"",BZ492)</x:f>
      </x:c>
      <x:c r="DK492" s="50" t="str">
        <x:f>IF(OR(19&gt;'Настройки'!$B$3,ISBLANK(CA492),CA492=0),"",CA492)</x:f>
      </x:c>
      <x:c r="DL492" s="50" t="str">
        <x:f>IF(OR(20&gt;'Настройки'!$B$3,ISBLANK(CB492),CB492=0),"",CB492)</x:f>
      </x:c>
      <x:c r="DM492" s="50" t="str">
        <x:f>IF(OR(21&gt;'Настройки'!$B$3,ISBLANK(CC492),CC492=0),"",CC492)</x:f>
      </x:c>
      <x:c r="DN492" s="50" t="str">
        <x:f>IF(OR(22&gt;'Настройки'!$B$3,ISBLANK(CD492),CD492=0),"",CD492)</x:f>
      </x:c>
      <x:c r="DO492" s="50" t="str">
        <x:f>IF(OR(23&gt;'Настройки'!$B$3,ISBLANK(CE492),CE492=0),"",CE492)</x:f>
      </x:c>
      <x:c r="DP492" s="50" t="str">
        <x:f>IF(OR(24&gt;'Настройки'!$B$3,ISBLANK(CF492),CF492=0),"",CF492)</x:f>
      </x:c>
      <x:c r="DQ492" s="50" t="str">
        <x:f>IF(OR(25&gt;'Настройки'!$B$3,ISBLANK(CG492),CG492=0),"",CG492)</x:f>
      </x:c>
      <x:c r="DR492" s="50" t="str">
        <x:f>IF(OR(26&gt;'Настройки'!$B$3,ISBLANK(CH492),CH492=0),"",CH492)</x:f>
      </x:c>
      <x:c r="DS492" s="50" t="str">
        <x:f>IF(OR(27&gt;'Настройки'!$B$3,ISBLANK(CI492),CI492=0),"",CI492)</x:f>
      </x:c>
      <x:c r="DT492" s="50" t="str">
        <x:f>IF(OR(28&gt;'Настройки'!$B$3,ISBLANK(CJ492),CJ492=0),"",CJ492)</x:f>
      </x:c>
      <x:c r="DU492" s="50" t="str">
        <x:f>IF(OR(29&gt;'Настройки'!$B$3,ISBLANK(CK492),CK492=0),"",CK492)</x:f>
      </x:c>
      <x:c r="DV492" s="50" t="str">
        <x:f>IF(OR(30&gt;'Настройки'!$B$3,ISBLANK(CL492),CL492=0),"",CL492)</x:f>
      </x:c>
      <x:c r="DW492" s="50" t="str">
        <x:f>IF(OR(31&gt;'Настройки'!$B$3,ISBLANK(CM492),CM492=0),"",CM492)</x:f>
      </x:c>
      <x:c r="DX492" s="50" t="str">
        <x:f>IF(OR(32&gt;'Настройки'!$B$3,ISBLANK(CN492),CN492=0),"",CN492)</x:f>
      </x:c>
      <x:c r="DY492" s="50" t="str">
        <x:f>IF(OR(33&gt;'Настройки'!$B$3,ISBLANK(CO492),CO492=0),"",CO492)</x:f>
      </x:c>
      <x:c r="DZ492" s="50" t="str">
        <x:f>IF(OR(34&gt;'Настройки'!$B$3,ISBLANK(CP492),CP492=0),"",CP492)</x:f>
      </x:c>
      <x:c r="EA492" s="50" t="str">
        <x:f>IF(OR(35&gt;'Настройки'!$B$3,ISBLANK(CQ492),CQ492=0),"",CQ492)</x:f>
      </x:c>
      <x:c r="EB492" s="50" t="str">
        <x:f>IF(OR(36&gt;'Настройки'!$B$3,ISBLANK(CR492),CR492=0),"",CR492)</x:f>
      </x:c>
      <x:c r="EC492" s="50" t="str">
        <x:f>IF(A492="","",IF(OR(BB492="AZ",BB492="BZ"),10000+ROW(),IF(AZ492&gt;'Настройки'!$B$11,20000+ROW(),IF(BF492&lt;&gt;"Обычный",30000+ROW(),IF(AX492&lt;=0,40000+ROW(),"")))))</x:f>
      </x:c>
      <x:c r="ED492" s="50" t="str">
        <x:f>IF(EC492="","",COUNTIFS($EC$2:$EC$1001,"&gt;0",$EC$2:$EC$1001,"&lt;"&amp;EC492)+1)</x:f>
      </x:c>
    </x:row>
    <x:row r="493">
      <x:c r="A493" s="115"/>
      <x:c r="B493" s="115"/>
      <x:c r="C493" s="115"/>
      <x:c r="D493" s="118"/>
      <x:c r="E493" s="118"/>
      <x:c r="F493" s="118"/>
      <x:c r="G493" s="118"/>
      <x:c r="H493" s="118"/>
      <x:c r="I493" s="118"/>
      <x:c r="J493" s="118"/>
      <x:c r="K493" s="118"/>
      <x:c r="L493" s="118"/>
      <x:c r="M493" s="118"/>
      <x:c r="N493" s="118"/>
      <x:c r="O493" s="118"/>
      <x:c r="P493" s="118"/>
      <x:c r="Q493" s="118"/>
      <x:c r="R493" s="118"/>
      <x:c r="S493" s="118"/>
      <x:c r="T493" s="118"/>
      <x:c r="U493" s="118"/>
      <x:c r="V493" s="118"/>
      <x:c r="W493" s="118"/>
      <x:c r="X493" s="118"/>
      <x:c r="Y493" s="118"/>
      <x:c r="Z493" s="118"/>
      <x:c r="AA493" s="118"/>
      <x:c r="AB493" s="118"/>
      <x:c r="AC493" s="118"/>
      <x:c r="AD493" s="118"/>
      <x:c r="AE493" s="118"/>
      <x:c r="AF493" s="118"/>
      <x:c r="AG493" s="118"/>
      <x:c r="AH493" s="118"/>
      <x:c r="AI493" s="118"/>
      <x:c r="AJ493" s="118"/>
      <x:c r="AK493" s="118"/>
      <x:c r="AL493" s="118"/>
      <x:c r="AM493" s="118"/>
      <x:c r="AN493" s="118"/>
      <x:c r="AO493" s="118"/>
      <x:c r="AP493" s="115"/>
      <x:c r="AQ493" s="49" t="str">
        <x:f>IF(A493="","",COUNT(BI493:INDEX(BI493:CR493,1,'Настройки'!$B$3)))</x:f>
      </x:c>
      <x:c r="AR493" s="49" t="str">
        <x:f>IF(A493="","",SUM(BI493:INDEX(BI493:CR493,1,'Настройки'!$B$3)))</x:f>
      </x:c>
      <x:c r="AS493" s="58" t="str">
        <x:f>IF(A493="","",IF('Настройки'!$B$4="Стоимость потребления",AR493*D493,IF('Настройки'!$B$4="Количество",AR493,E493)))</x:f>
      </x:c>
      <x:c r="AT493" s="61" t="str">
        <x:f>IF(OR(A493="",AS493&lt;0,SUM($AS$2:$AS$1001)&lt;=0),"",AS493/SUM($AS$2:$AS$1001))</x:f>
      </x:c>
      <x:c r="AU493" s="61" t="str">
        <x:f>IF(OR(A493="",AS493&lt;0,SUM($AS$2:$AS$1001)&lt;=0),"",SUMIFS($AS$2:$AS$1001,$AS$2:$AS$1001,"&gt;"&amp;AS493)/SUM($AS$2:$AS$1001))</x:f>
      </x:c>
      <x:c r="AV493" s="61" t="str">
        <x:f>IF(OR(A493="",AS493&lt;0,SUM($AS$2:$AS$1001)&lt;=0),"",SUMIFS($AS$2:$AS$1001,$AS$2:$AS$1001,"&gt;="&amp;AS493)/SUM($AS$2:$AS$1001))</x:f>
      </x:c>
      <x:c r="AW493" s="49" t="str">
        <x:f>IF(A493="","",IF(SUM($AS$2:$AS$1001)&lt;=0,"Не определён",IF(AS493&lt;0,"Исключение",IF(AU493&lt;'Настройки'!$B$5,"A",IF(AU493&lt;'Настройки'!$B$6,"B","C")))))</x:f>
      </x:c>
      <x:c r="AX493" s="58" t="str">
        <x:f>IF(A493="","",IF(AQ493=0,"",AVERAGE(BI493:INDEX(BI493:CR493,1,'Настройки'!$B$3))))</x:f>
      </x:c>
      <x:c r="AY493" s="58" t="str">
        <x:f>IF(OR(A493="",AQ493=0),"",STDEVP(BI493:INDEX(BI493:CR493,1,'Настройки'!$B$3)))</x:f>
      </x:c>
      <x:c r="AZ493" s="61" t="str">
        <x:f>IF(OR(A493="",AQ493&lt;'Настройки'!$B$12,AX493&lt;=0,AND('Настройки'!$B$10="Блокировать",COUNTIF(F493:INDEX(F493:AO493,1,'Настройки'!$B$3),"&lt;0")&gt;0)),"",AY493/ABS(AX493))</x:f>
      </x:c>
      <x:c r="BA493" s="49" t="str">
        <x:f>IF(A493="","",IF(AND('Настройки'!$B$10="Блокировать",COUNTIF(F493:INDEX(F493:AO493,1,'Настройки'!$B$3),"&lt;0")&gt;0),"Не определён",IF(AQ493&lt;'Настройки'!$B$12,"Не определён",IF(AX493=0,"Нет спроса",IF(AX493&lt;0,"Не определён",IF(AZ493&lt;='Настройки'!$B$7,"X",IF(AZ493&lt;='Настройки'!$B$8,"Y","Z")))))))</x:f>
      </x:c>
      <x:c r="BB493" s="49" t="str">
        <x:f>IF(OR(A493="",LEN(AW493)&lt;&gt;1,LEN(BA493)&lt;&gt;1),"",AW493&amp;BA493)</x:f>
      </x:c>
      <x:c r="BC493" s="61" t="str">
        <x:f>IF(OR(A493="",AQ493=0),"",(COUNT(BI493:INDEX(BI493:CR493,1,'Настройки'!$B$3))-COUNT(CS493:INDEX(CS493:EB493,1,'Настройки'!$B$3)))/AQ493)</x:f>
      </x:c>
      <x:c r="BD493" s="64" t="str">
        <x:f>IF(OR(A493="",COUNT(CS493:INDEX(CS493:EB493,1,'Настройки'!$B$3))=0),"",AQ493/COUNT(CS493:INDEX(CS493:EB493,1,'Настройки'!$B$3)))</x:f>
      </x:c>
      <x:c r="BE493" s="64" t="str">
        <x:f>IF(OR(A493="",COUNT(CS493:INDEX(CS493:EB493,1,'Настройки'!$B$3))=0),"",IF(AVERAGE(CS493:INDEX(CS493:EB493,1,'Настройки'!$B$3))=0,"",(STDEVP(CS493:INDEX(CS493:EB493,1,'Настройки'!$B$3))/ABS(AVERAGE(CS493:INDEX(CS493:EB493,1,'Настройки'!$B$3))))^2))</x:f>
      </x:c>
      <x:c r="BF493" s="49" t="str">
        <x:f>IF(A493="","",IF(AQ493&lt;3,"Недостаточно",IF(AQ493&lt;6,"Предварительный","Обычный")))</x:f>
      </x:c>
      <x:c r="BG493" s="49" t="str">
        <x:f>IF(A493="","",IF(COUNTIF(F493:INDEX(F493:AO493,1,'Настройки'!$B$3),"&lt;0")&gt;0,IF('Настройки'!$B$10="Блокировать","Отрицательный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"),"")&amp;IF(AQ493&lt;3,"Недостаточно истории. ",IF(AQ493&lt;6,"Предварительная классификация. ",""))&amp;IF(AX493=0,"Нет спроса за горизонт. ","")&amp;IF(AZ493&gt;'Настройки'!$B$11,"Экстремальная вариативность. ",""))</x:f>
      </x:c>
      <x:c r="BH493" s="49" t="str">
        <x:f>IF(A493="","",IFERROR(VLOOKUP(BB493,'Настройки'!$D$3:$E$11,2,FALSE),"Сначала проверьте исходные данные и историю спроса.")&amp;" Уточните срок поставки, MOQ и критичность.")</x:f>
      </x:c>
      <x:c r="BI493" s="50" t="str">
        <x:f>IF(1&gt;'Настройки'!$B$3,"",IF(ISBLANK(F493),IF('Настройки'!$B$9="Нулевой спрос",0,""),IF(F493&lt;0,IF('Настройки'!$B$10="Исключить","",IF('Настройки'!$B$10="Абсолютные значения",ABS(F493),F493)),F493)))</x:f>
      </x:c>
      <x:c r="BJ493" s="50" t="str">
        <x:f>IF(2&gt;'Настройки'!$B$3,"",IF(ISBLANK(G493),IF('Настройки'!$B$9="Нулевой спрос",0,""),IF(G493&lt;0,IF('Настройки'!$B$10="Исключить","",IF('Настройки'!$B$10="Абсолютные значения",ABS(G493),G493)),G493)))</x:f>
      </x:c>
      <x:c r="BK493" s="50" t="str">
        <x:f>IF(3&gt;'Настройки'!$B$3,"",IF(ISBLANK(H493),IF('Настройки'!$B$9="Нулевой спрос",0,""),IF(H493&lt;0,IF('Настройки'!$B$10="Исключить","",IF('Настройки'!$B$10="Абсолютные значения",ABS(H493),H493)),H493)))</x:f>
      </x:c>
      <x:c r="BL493" s="50" t="str">
        <x:f>IF(4&gt;'Настройки'!$B$3,"",IF(ISBLANK(I493),IF('Настройки'!$B$9="Нулевой спрос",0,""),IF(I493&lt;0,IF('Настройки'!$B$10="Исключить","",IF('Настройки'!$B$10="Абсолютные значения",ABS(I493),I493)),I493)))</x:f>
      </x:c>
      <x:c r="BM493" s="50" t="str">
        <x:f>IF(5&gt;'Настройки'!$B$3,"",IF(ISBLANK(J493),IF('Настройки'!$B$9="Нулевой спрос",0,""),IF(J493&lt;0,IF('Настройки'!$B$10="Исключить","",IF('Настройки'!$B$10="Абсолютные значения",ABS(J493),J493)),J493)))</x:f>
      </x:c>
      <x:c r="BN493" s="50" t="str">
        <x:f>IF(6&gt;'Настройки'!$B$3,"",IF(ISBLANK(K493),IF('Настройки'!$B$9="Нулевой спрос",0,""),IF(K493&lt;0,IF('Настройки'!$B$10="Исключить","",IF('Настройки'!$B$10="Абсолютные значения",ABS(K493),K493)),K493)))</x:f>
      </x:c>
      <x:c r="BO493" s="50" t="str">
        <x:f>IF(7&gt;'Настройки'!$B$3,"",IF(ISBLANK(L493),IF('Настройки'!$B$9="Нулевой спрос",0,""),IF(L493&lt;0,IF('Настройки'!$B$10="Исключить","",IF('Настройки'!$B$10="Абсолютные значения",ABS(L493),L493)),L493)))</x:f>
      </x:c>
      <x:c r="BP493" s="50" t="str">
        <x:f>IF(8&gt;'Настройки'!$B$3,"",IF(ISBLANK(M493),IF('Настройки'!$B$9="Нулевой спрос",0,""),IF(M493&lt;0,IF('Настройки'!$B$10="Исключить","",IF('Настройки'!$B$10="Абсолютные значения",ABS(M493),M493)),M493)))</x:f>
      </x:c>
      <x:c r="BQ493" s="50" t="str">
        <x:f>IF(9&gt;'Настройки'!$B$3,"",IF(ISBLANK(N493),IF('Настройки'!$B$9="Нулевой спрос",0,""),IF(N493&lt;0,IF('Настройки'!$B$10="Исключить","",IF('Настройки'!$B$10="Абсолютные значения",ABS(N493),N493)),N493)))</x:f>
      </x:c>
      <x:c r="BR493" s="50" t="str">
        <x:f>IF(10&gt;'Настройки'!$B$3,"",IF(ISBLANK(O493),IF('Настройки'!$B$9="Нулевой спрос",0,""),IF(O493&lt;0,IF('Настройки'!$B$10="Исключить","",IF('Настройки'!$B$10="Абсолютные значения",ABS(O493),O493)),O493)))</x:f>
      </x:c>
      <x:c r="BS493" s="50" t="str">
        <x:f>IF(11&gt;'Настройки'!$B$3,"",IF(ISBLANK(P493),IF('Настройки'!$B$9="Нулевой спрос",0,""),IF(P493&lt;0,IF('Настройки'!$B$10="Исключить","",IF('Настройки'!$B$10="Абсолютные значения",ABS(P493),P493)),P493)))</x:f>
      </x:c>
      <x:c r="BT493" s="50" t="str">
        <x:f>IF(12&gt;'Настройки'!$B$3,"",IF(ISBLANK(Q493),IF('Настройки'!$B$9="Нулевой спрос",0,""),IF(Q493&lt;0,IF('Настройки'!$B$10="Исключить","",IF('Настройки'!$B$10="Абсолютные значения",ABS(Q493),Q493)),Q493)))</x:f>
      </x:c>
      <x:c r="BU493" s="50" t="str">
        <x:f>IF(13&gt;'Настройки'!$B$3,"",IF(ISBLANK(R493),IF('Настройки'!$B$9="Нулевой спрос",0,""),IF(R493&lt;0,IF('Настройки'!$B$10="Исключить","",IF('Настройки'!$B$10="Абсолютные значения",ABS(R493),R493)),R493)))</x:f>
      </x:c>
      <x:c r="BV493" s="50" t="str">
        <x:f>IF(14&gt;'Настройки'!$B$3,"",IF(ISBLANK(S493),IF('Настройки'!$B$9="Нулевой спрос",0,""),IF(S493&lt;0,IF('Настройки'!$B$10="Исключить","",IF('Настройки'!$B$10="Абсолютные значения",ABS(S493),S493)),S493)))</x:f>
      </x:c>
      <x:c r="BW493" s="50" t="str">
        <x:f>IF(15&gt;'Настройки'!$B$3,"",IF(ISBLANK(T493),IF('Настройки'!$B$9="Нулевой спрос",0,""),IF(T493&lt;0,IF('Настройки'!$B$10="Исключить","",IF('Настройки'!$B$10="Абсолютные значения",ABS(T493),T493)),T493)))</x:f>
      </x:c>
      <x:c r="BX493" s="50" t="str">
        <x:f>IF(16&gt;'Настройки'!$B$3,"",IF(ISBLANK(U493),IF('Настройки'!$B$9="Нулевой спрос",0,""),IF(U493&lt;0,IF('Настройки'!$B$10="Исключить","",IF('Настройки'!$B$10="Абсолютные значения",ABS(U493),U493)),U493)))</x:f>
      </x:c>
      <x:c r="BY493" s="50" t="str">
        <x:f>IF(17&gt;'Настройки'!$B$3,"",IF(ISBLANK(V493),IF('Настройки'!$B$9="Нулевой спрос",0,""),IF(V493&lt;0,IF('Настройки'!$B$10="Исключить","",IF('Настройки'!$B$10="Абсолютные значения",ABS(V493),V493)),V493)))</x:f>
      </x:c>
      <x:c r="BZ493" s="50" t="str">
        <x:f>IF(18&gt;'Настройки'!$B$3,"",IF(ISBLANK(W493),IF('Настройки'!$B$9="Нулевой спрос",0,""),IF(W493&lt;0,IF('Настройки'!$B$10="Исключить","",IF('Настройки'!$B$10="Абсолютные значения",ABS(W493),W493)),W493)))</x:f>
      </x:c>
      <x:c r="CA493" s="50" t="str">
        <x:f>IF(19&gt;'Настройки'!$B$3,"",IF(ISBLANK(X493),IF('Настройки'!$B$9="Нулевой спрос",0,""),IF(X493&lt;0,IF('Настройки'!$B$10="Исключить","",IF('Настройки'!$B$10="Абсолютные значения",ABS(X493),X493)),X493)))</x:f>
      </x:c>
      <x:c r="CB493" s="50" t="str">
        <x:f>IF(20&gt;'Настройки'!$B$3,"",IF(ISBLANK(Y493),IF('Настройки'!$B$9="Нулевой спрос",0,""),IF(Y493&lt;0,IF('Настройки'!$B$10="Исключить","",IF('Настройки'!$B$10="Абсолютные значения",ABS(Y493),Y493)),Y493)))</x:f>
      </x:c>
      <x:c r="CC493" s="50" t="str">
        <x:f>IF(21&gt;'Настройки'!$B$3,"",IF(ISBLANK(Z493),IF('Настройки'!$B$9="Нулевой спрос",0,""),IF(Z493&lt;0,IF('Настройки'!$B$10="Исключить","",IF('Настройки'!$B$10="Абсолютные значения",ABS(Z493),Z493)),Z493)))</x:f>
      </x:c>
      <x:c r="CD493" s="50" t="str">
        <x:f>IF(22&gt;'Настройки'!$B$3,"",IF(ISBLANK(AA493),IF('Настройки'!$B$9="Нулевой спрос",0,""),IF(AA493&lt;0,IF('Настройки'!$B$10="Исключить","",IF('Настройки'!$B$10="Абсолютные значения",ABS(AA493),AA493)),AA493)))</x:f>
      </x:c>
      <x:c r="CE493" s="50" t="str">
        <x:f>IF(23&gt;'Настройки'!$B$3,"",IF(ISBLANK(AB493),IF('Настройки'!$B$9="Нулевой спрос",0,""),IF(AB493&lt;0,IF('Настройки'!$B$10="Исключить","",IF('Настройки'!$B$10="Абсолютные значения",ABS(AB493),AB493)),AB493)))</x:f>
      </x:c>
      <x:c r="CF493" s="50" t="str">
        <x:f>IF(24&gt;'Настройки'!$B$3,"",IF(ISBLANK(AC493),IF('Настройки'!$B$9="Нулевой спрос",0,""),IF(AC493&lt;0,IF('Настройки'!$B$10="Исключить","",IF('Настройки'!$B$10="Абсолютные значения",ABS(AC493),AC493)),AC493)))</x:f>
      </x:c>
      <x:c r="CG493" s="50" t="str">
        <x:f>IF(25&gt;'Настройки'!$B$3,"",IF(ISBLANK(AD493),IF('Настройки'!$B$9="Нулевой спрос",0,""),IF(AD493&lt;0,IF('Настройки'!$B$10="Исключить","",IF('Настройки'!$B$10="Абсолютные значения",ABS(AD493),AD493)),AD493)))</x:f>
      </x:c>
      <x:c r="CH493" s="50" t="str">
        <x:f>IF(26&gt;'Настройки'!$B$3,"",IF(ISBLANK(AE493),IF('Настройки'!$B$9="Нулевой спрос",0,""),IF(AE493&lt;0,IF('Настройки'!$B$10="Исключить","",IF('Настройки'!$B$10="Абсолютные значения",ABS(AE493),AE493)),AE493)))</x:f>
      </x:c>
      <x:c r="CI493" s="50" t="str">
        <x:f>IF(27&gt;'Настройки'!$B$3,"",IF(ISBLANK(AF493),IF('Настройки'!$B$9="Нулевой спрос",0,""),IF(AF493&lt;0,IF('Настройки'!$B$10="Исключить","",IF('Настройки'!$B$10="Абсолютные значения",ABS(AF493),AF493)),AF493)))</x:f>
      </x:c>
      <x:c r="CJ493" s="50" t="str">
        <x:f>IF(28&gt;'Настройки'!$B$3,"",IF(ISBLANK(AG493),IF('Настройки'!$B$9="Нулевой спрос",0,""),IF(AG493&lt;0,IF('Настройки'!$B$10="Исключить","",IF('Настройки'!$B$10="Абсолютные значения",ABS(AG493),AG493)),AG493)))</x:f>
      </x:c>
      <x:c r="CK493" s="50" t="str">
        <x:f>IF(29&gt;'Настройки'!$B$3,"",IF(ISBLANK(AH493),IF('Настройки'!$B$9="Нулевой спрос",0,""),IF(AH493&lt;0,IF('Настройки'!$B$10="Исключить","",IF('Настройки'!$B$10="Абсолютные значения",ABS(AH493),AH493)),AH493)))</x:f>
      </x:c>
      <x:c r="CL493" s="50" t="str">
        <x:f>IF(30&gt;'Настройки'!$B$3,"",IF(ISBLANK(AI493),IF('Настройки'!$B$9="Нулевой спрос",0,""),IF(AI493&lt;0,IF('Настройки'!$B$10="Исключить","",IF('Настройки'!$B$10="Абсолютные значения",ABS(AI493),AI493)),AI493)))</x:f>
      </x:c>
      <x:c r="CM493" s="50" t="str">
        <x:f>IF(31&gt;'Настройки'!$B$3,"",IF(ISBLANK(AJ493),IF('Настройки'!$B$9="Нулевой спрос",0,""),IF(AJ493&lt;0,IF('Настройки'!$B$10="Исключить","",IF('Настройки'!$B$10="Абсолютные значения",ABS(AJ493),AJ493)),AJ493)))</x:f>
      </x:c>
      <x:c r="CN493" s="50" t="str">
        <x:f>IF(32&gt;'Настройки'!$B$3,"",IF(ISBLANK(AK493),IF('Настройки'!$B$9="Нулевой спрос",0,""),IF(AK493&lt;0,IF('Настройки'!$B$10="Исключить","",IF('Настройки'!$B$10="Абсолютные значения",ABS(AK493),AK493)),AK493)))</x:f>
      </x:c>
      <x:c r="CO493" s="50" t="str">
        <x:f>IF(33&gt;'Настройки'!$B$3,"",IF(ISBLANK(AL493),IF('Настройки'!$B$9="Нулевой спрос",0,""),IF(AL493&lt;0,IF('Настройки'!$B$10="Исключить","",IF('Настройки'!$B$10="Абсолютные значения",ABS(AL493),AL493)),AL493)))</x:f>
      </x:c>
      <x:c r="CP493" s="50" t="str">
        <x:f>IF(34&gt;'Настройки'!$B$3,"",IF(ISBLANK(AM493),IF('Настройки'!$B$9="Нулевой спрос",0,""),IF(AM493&lt;0,IF('Настройки'!$B$10="Исключить","",IF('Настройки'!$B$10="Абсолютные значения",ABS(AM493),AM493)),AM493)))</x:f>
      </x:c>
      <x:c r="CQ493" s="50" t="str">
        <x:f>IF(35&gt;'Настройки'!$B$3,"",IF(ISBLANK(AN493),IF('Настройки'!$B$9="Нулевой спрос",0,""),IF(AN493&lt;0,IF('Настройки'!$B$10="Исключить","",IF('Настройки'!$B$10="Абсолютные значения",ABS(AN493),AN493)),AN493)))</x:f>
      </x:c>
      <x:c r="CR493" s="50" t="str">
        <x:f>IF(36&gt;'Настройки'!$B$3,"",IF(ISBLANK(AO493),IF('Настройки'!$B$9="Нулевой спрос",0,""),IF(AO493&lt;0,IF('Настройки'!$B$10="Исключить","",IF('Настройки'!$B$10="Абсолютные значения",ABS(AO493),AO493)),AO493)))</x:f>
      </x:c>
      <x:c r="CS493" s="50" t="str">
        <x:f>IF(OR(1&gt;'Настройки'!$B$3,ISBLANK(BI493),BI493=0),"",BI493)</x:f>
      </x:c>
      <x:c r="CT493" s="50" t="str">
        <x:f>IF(OR(2&gt;'Настройки'!$B$3,ISBLANK(BJ493),BJ493=0),"",BJ493)</x:f>
      </x:c>
      <x:c r="CU493" s="50" t="str">
        <x:f>IF(OR(3&gt;'Настройки'!$B$3,ISBLANK(BK493),BK493=0),"",BK493)</x:f>
      </x:c>
      <x:c r="CV493" s="50" t="str">
        <x:f>IF(OR(4&gt;'Настройки'!$B$3,ISBLANK(BL493),BL493=0),"",BL493)</x:f>
      </x:c>
      <x:c r="CW493" s="50" t="str">
        <x:f>IF(OR(5&gt;'Настройки'!$B$3,ISBLANK(BM493),BM493=0),"",BM493)</x:f>
      </x:c>
      <x:c r="CX493" s="50" t="str">
        <x:f>IF(OR(6&gt;'Настройки'!$B$3,ISBLANK(BN493),BN493=0),"",BN493)</x:f>
      </x:c>
      <x:c r="CY493" s="50" t="str">
        <x:f>IF(OR(7&gt;'Настройки'!$B$3,ISBLANK(BO493),BO493=0),"",BO493)</x:f>
      </x:c>
      <x:c r="CZ493" s="50" t="str">
        <x:f>IF(OR(8&gt;'Настройки'!$B$3,ISBLANK(BP493),BP493=0),"",BP493)</x:f>
      </x:c>
      <x:c r="DA493" s="50" t="str">
        <x:f>IF(OR(9&gt;'Настройки'!$B$3,ISBLANK(BQ493),BQ493=0),"",BQ493)</x:f>
      </x:c>
      <x:c r="DB493" s="50" t="str">
        <x:f>IF(OR(10&gt;'Настройки'!$B$3,ISBLANK(BR493),BR493=0),"",BR493)</x:f>
      </x:c>
      <x:c r="DC493" s="50" t="str">
        <x:f>IF(OR(11&gt;'Настройки'!$B$3,ISBLANK(BS493),BS493=0),"",BS493)</x:f>
      </x:c>
      <x:c r="DD493" s="50" t="str">
        <x:f>IF(OR(12&gt;'Настройки'!$B$3,ISBLANK(BT493),BT493=0),"",BT493)</x:f>
      </x:c>
      <x:c r="DE493" s="50" t="str">
        <x:f>IF(OR(13&gt;'Настройки'!$B$3,ISBLANK(BU493),BU493=0),"",BU493)</x:f>
      </x:c>
      <x:c r="DF493" s="50" t="str">
        <x:f>IF(OR(14&gt;'Настройки'!$B$3,ISBLANK(BV493),BV493=0),"",BV493)</x:f>
      </x:c>
      <x:c r="DG493" s="50" t="str">
        <x:f>IF(OR(15&gt;'Настройки'!$B$3,ISBLANK(BW493),BW493=0),"",BW493)</x:f>
      </x:c>
      <x:c r="DH493" s="50" t="str">
        <x:f>IF(OR(16&gt;'Настройки'!$B$3,ISBLANK(BX493),BX493=0),"",BX493)</x:f>
      </x:c>
      <x:c r="DI493" s="50" t="str">
        <x:f>IF(OR(17&gt;'Настройки'!$B$3,ISBLANK(BY493),BY493=0),"",BY493)</x:f>
      </x:c>
      <x:c r="DJ493" s="50" t="str">
        <x:f>IF(OR(18&gt;'Настройки'!$B$3,ISBLANK(BZ493),BZ493=0),"",BZ493)</x:f>
      </x:c>
      <x:c r="DK493" s="50" t="str">
        <x:f>IF(OR(19&gt;'Настройки'!$B$3,ISBLANK(CA493),CA493=0),"",CA493)</x:f>
      </x:c>
      <x:c r="DL493" s="50" t="str">
        <x:f>IF(OR(20&gt;'Настройки'!$B$3,ISBLANK(CB493),CB493=0),"",CB493)</x:f>
      </x:c>
      <x:c r="DM493" s="50" t="str">
        <x:f>IF(OR(21&gt;'Настройки'!$B$3,ISBLANK(CC493),CC493=0),"",CC493)</x:f>
      </x:c>
      <x:c r="DN493" s="50" t="str">
        <x:f>IF(OR(22&gt;'Настройки'!$B$3,ISBLANK(CD493),CD493=0),"",CD493)</x:f>
      </x:c>
      <x:c r="DO493" s="50" t="str">
        <x:f>IF(OR(23&gt;'Настройки'!$B$3,ISBLANK(CE493),CE493=0),"",CE493)</x:f>
      </x:c>
      <x:c r="DP493" s="50" t="str">
        <x:f>IF(OR(24&gt;'Настройки'!$B$3,ISBLANK(CF493),CF493=0),"",CF493)</x:f>
      </x:c>
      <x:c r="DQ493" s="50" t="str">
        <x:f>IF(OR(25&gt;'Настройки'!$B$3,ISBLANK(CG493),CG493=0),"",CG493)</x:f>
      </x:c>
      <x:c r="DR493" s="50" t="str">
        <x:f>IF(OR(26&gt;'Настройки'!$B$3,ISBLANK(CH493),CH493=0),"",CH493)</x:f>
      </x:c>
      <x:c r="DS493" s="50" t="str">
        <x:f>IF(OR(27&gt;'Настройки'!$B$3,ISBLANK(CI493),CI493=0),"",CI493)</x:f>
      </x:c>
      <x:c r="DT493" s="50" t="str">
        <x:f>IF(OR(28&gt;'Настройки'!$B$3,ISBLANK(CJ493),CJ493=0),"",CJ493)</x:f>
      </x:c>
      <x:c r="DU493" s="50" t="str">
        <x:f>IF(OR(29&gt;'Настройки'!$B$3,ISBLANK(CK493),CK493=0),"",CK493)</x:f>
      </x:c>
      <x:c r="DV493" s="50" t="str">
        <x:f>IF(OR(30&gt;'Настройки'!$B$3,ISBLANK(CL493),CL493=0),"",CL493)</x:f>
      </x:c>
      <x:c r="DW493" s="50" t="str">
        <x:f>IF(OR(31&gt;'Настройки'!$B$3,ISBLANK(CM493),CM493=0),"",CM493)</x:f>
      </x:c>
      <x:c r="DX493" s="50" t="str">
        <x:f>IF(OR(32&gt;'Настройки'!$B$3,ISBLANK(CN493),CN493=0),"",CN493)</x:f>
      </x:c>
      <x:c r="DY493" s="50" t="str">
        <x:f>IF(OR(33&gt;'Настройки'!$B$3,ISBLANK(CO493),CO493=0),"",CO493)</x:f>
      </x:c>
      <x:c r="DZ493" s="50" t="str">
        <x:f>IF(OR(34&gt;'Настройки'!$B$3,ISBLANK(CP493),CP493=0),"",CP493)</x:f>
      </x:c>
      <x:c r="EA493" s="50" t="str">
        <x:f>IF(OR(35&gt;'Настройки'!$B$3,ISBLANK(CQ493),CQ493=0),"",CQ493)</x:f>
      </x:c>
      <x:c r="EB493" s="50" t="str">
        <x:f>IF(OR(36&gt;'Настройки'!$B$3,ISBLANK(CR493),CR493=0),"",CR493)</x:f>
      </x:c>
      <x:c r="EC493" s="50" t="str">
        <x:f>IF(A493="","",IF(OR(BB493="AZ",BB493="BZ"),10000+ROW(),IF(AZ493&gt;'Настройки'!$B$11,20000+ROW(),IF(BF493&lt;&gt;"Обычный",30000+ROW(),IF(AX493&lt;=0,40000+ROW(),"")))))</x:f>
      </x:c>
      <x:c r="ED493" s="50" t="str">
        <x:f>IF(EC493="","",COUNTIFS($EC$2:$EC$1001,"&gt;0",$EC$2:$EC$1001,"&lt;"&amp;EC493)+1)</x:f>
      </x:c>
    </x:row>
    <x:row r="494">
      <x:c r="A494" s="115"/>
      <x:c r="B494" s="115"/>
      <x:c r="C494" s="115"/>
      <x:c r="D494" s="118"/>
      <x:c r="E494" s="118"/>
      <x:c r="F494" s="118"/>
      <x:c r="G494" s="118"/>
      <x:c r="H494" s="118"/>
      <x:c r="I494" s="118"/>
      <x:c r="J494" s="118"/>
      <x:c r="K494" s="118"/>
      <x:c r="L494" s="118"/>
      <x:c r="M494" s="118"/>
      <x:c r="N494" s="118"/>
      <x:c r="O494" s="118"/>
      <x:c r="P494" s="118"/>
      <x:c r="Q494" s="118"/>
      <x:c r="R494" s="118"/>
      <x:c r="S494" s="118"/>
      <x:c r="T494" s="118"/>
      <x:c r="U494" s="118"/>
      <x:c r="V494" s="118"/>
      <x:c r="W494" s="118"/>
      <x:c r="X494" s="118"/>
      <x:c r="Y494" s="118"/>
      <x:c r="Z494" s="118"/>
      <x:c r="AA494" s="118"/>
      <x:c r="AB494" s="118"/>
      <x:c r="AC494" s="118"/>
      <x:c r="AD494" s="118"/>
      <x:c r="AE494" s="118"/>
      <x:c r="AF494" s="118"/>
      <x:c r="AG494" s="118"/>
      <x:c r="AH494" s="118"/>
      <x:c r="AI494" s="118"/>
      <x:c r="AJ494" s="118"/>
      <x:c r="AK494" s="118"/>
      <x:c r="AL494" s="118"/>
      <x:c r="AM494" s="118"/>
      <x:c r="AN494" s="118"/>
      <x:c r="AO494" s="118"/>
      <x:c r="AP494" s="115"/>
      <x:c r="AQ494" s="49" t="str">
        <x:f>IF(A494="","",COUNT(BI494:INDEX(BI494:CR494,1,'Настройки'!$B$3)))</x:f>
      </x:c>
      <x:c r="AR494" s="49" t="str">
        <x:f>IF(A494="","",SUM(BI494:INDEX(BI494:CR494,1,'Настройки'!$B$3)))</x:f>
      </x:c>
      <x:c r="AS494" s="58" t="str">
        <x:f>IF(A494="","",IF('Настройки'!$B$4="Стоимость потребления",AR494*D494,IF('Настройки'!$B$4="Количество",AR494,E494)))</x:f>
      </x:c>
      <x:c r="AT494" s="61" t="str">
        <x:f>IF(OR(A494="",AS494&lt;0,SUM($AS$2:$AS$1001)&lt;=0),"",AS494/SUM($AS$2:$AS$1001))</x:f>
      </x:c>
      <x:c r="AU494" s="61" t="str">
        <x:f>IF(OR(A494="",AS494&lt;0,SUM($AS$2:$AS$1001)&lt;=0),"",SUMIFS($AS$2:$AS$1001,$AS$2:$AS$1001,"&gt;"&amp;AS494)/SUM($AS$2:$AS$1001))</x:f>
      </x:c>
      <x:c r="AV494" s="61" t="str">
        <x:f>IF(OR(A494="",AS494&lt;0,SUM($AS$2:$AS$1001)&lt;=0),"",SUMIFS($AS$2:$AS$1001,$AS$2:$AS$1001,"&gt;="&amp;AS494)/SUM($AS$2:$AS$1001))</x:f>
      </x:c>
      <x:c r="AW494" s="49" t="str">
        <x:f>IF(A494="","",IF(SUM($AS$2:$AS$1001)&lt;=0,"Не определён",IF(AS494&lt;0,"Исключение",IF(AU494&lt;'Настройки'!$B$5,"A",IF(AU494&lt;'Настройки'!$B$6,"B","C")))))</x:f>
      </x:c>
      <x:c r="AX494" s="58" t="str">
        <x:f>IF(A494="","",IF(AQ494=0,"",AVERAGE(BI494:INDEX(BI494:CR494,1,'Настройки'!$B$3))))</x:f>
      </x:c>
      <x:c r="AY494" s="58" t="str">
        <x:f>IF(OR(A494="",AQ494=0),"",STDEVP(BI494:INDEX(BI494:CR494,1,'Настройки'!$B$3)))</x:f>
      </x:c>
      <x:c r="AZ494" s="61" t="str">
        <x:f>IF(OR(A494="",AQ494&lt;'Настройки'!$B$12,AX494&lt;=0,AND('Настройки'!$B$10="Блокировать",COUNTIF(F494:INDEX(F494:AO494,1,'Настройки'!$B$3),"&lt;0")&gt;0)),"",AY494/ABS(AX494))</x:f>
      </x:c>
      <x:c r="BA494" s="49" t="str">
        <x:f>IF(A494="","",IF(AND('Настройки'!$B$10="Блокировать",COUNTIF(F494:INDEX(F494:AO494,1,'Настройки'!$B$3),"&lt;0")&gt;0),"Не определён",IF(AQ494&lt;'Настройки'!$B$12,"Не определён",IF(AX494=0,"Нет спроса",IF(AX494&lt;0,"Не определён",IF(AZ494&lt;='Настройки'!$B$7,"X",IF(AZ494&lt;='Настройки'!$B$8,"Y","Z")))))))</x:f>
      </x:c>
      <x:c r="BB494" s="49" t="str">
        <x:f>IF(OR(A494="",LEN(AW494)&lt;&gt;1,LEN(BA494)&lt;&gt;1),"",AW494&amp;BA494)</x:f>
      </x:c>
      <x:c r="BC494" s="61" t="str">
        <x:f>IF(OR(A494="",AQ494=0),"",(COUNT(BI494:INDEX(BI494:CR494,1,'Настройки'!$B$3))-COUNT(CS494:INDEX(CS494:EB494,1,'Настройки'!$B$3)))/AQ494)</x:f>
      </x:c>
      <x:c r="BD494" s="64" t="str">
        <x:f>IF(OR(A494="",COUNT(CS494:INDEX(CS494:EB494,1,'Настройки'!$B$3))=0),"",AQ494/COUNT(CS494:INDEX(CS494:EB494,1,'Настройки'!$B$3)))</x:f>
      </x:c>
      <x:c r="BE494" s="64" t="str">
        <x:f>IF(OR(A494="",COUNT(CS494:INDEX(CS494:EB494,1,'Настройки'!$B$3))=0),"",IF(AVERAGE(CS494:INDEX(CS494:EB494,1,'Настройки'!$B$3))=0,"",(STDEVP(CS494:INDEX(CS494:EB494,1,'Настройки'!$B$3))/ABS(AVERAGE(CS494:INDEX(CS494:EB494,1,'Настройки'!$B$3))))^2))</x:f>
      </x:c>
      <x:c r="BF494" s="49" t="str">
        <x:f>IF(A494="","",IF(AQ494&lt;3,"Недостаточно",IF(AQ494&lt;6,"Предварительный","Обычный")))</x:f>
      </x:c>
      <x:c r="BG494" s="49" t="str">
        <x:f>IF(A494="","",IF(COUNTIF(F494:INDEX(F494:AO494,1,'Настройки'!$B$3),"&lt;0")&gt;0,IF('Настройки'!$B$10="Блокировать","Отрицательный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"),"")&amp;IF(AQ494&lt;3,"Недостаточно истории. ",IF(AQ494&lt;6,"Предварительная классификация. ",""))&amp;IF(AX494=0,"Нет спроса за горизонт. ","")&amp;IF(AZ494&gt;'Настройки'!$B$11,"Экстремальная вариативность. ",""))</x:f>
      </x:c>
      <x:c r="BH494" s="49" t="str">
        <x:f>IF(A494="","",IFERROR(VLOOKUP(BB494,'Настройки'!$D$3:$E$11,2,FALSE),"Сначала проверьте исходные данные и историю спроса.")&amp;" Уточните срок поставки, MOQ и критичность.")</x:f>
      </x:c>
      <x:c r="BI494" s="50" t="str">
        <x:f>IF(1&gt;'Настройки'!$B$3,"",IF(ISBLANK(F494),IF('Настройки'!$B$9="Нулевой спрос",0,""),IF(F494&lt;0,IF('Настройки'!$B$10="Исключить","",IF('Настройки'!$B$10="Абсолютные значения",ABS(F494),F494)),F494)))</x:f>
      </x:c>
      <x:c r="BJ494" s="50" t="str">
        <x:f>IF(2&gt;'Настройки'!$B$3,"",IF(ISBLANK(G494),IF('Настройки'!$B$9="Нулевой спрос",0,""),IF(G494&lt;0,IF('Настройки'!$B$10="Исключить","",IF('Настройки'!$B$10="Абсолютные значения",ABS(G494),G494)),G494)))</x:f>
      </x:c>
      <x:c r="BK494" s="50" t="str">
        <x:f>IF(3&gt;'Настройки'!$B$3,"",IF(ISBLANK(H494),IF('Настройки'!$B$9="Нулевой спрос",0,""),IF(H494&lt;0,IF('Настройки'!$B$10="Исключить","",IF('Настройки'!$B$10="Абсолютные значения",ABS(H494),H494)),H494)))</x:f>
      </x:c>
      <x:c r="BL494" s="50" t="str">
        <x:f>IF(4&gt;'Настройки'!$B$3,"",IF(ISBLANK(I494),IF('Настройки'!$B$9="Нулевой спрос",0,""),IF(I494&lt;0,IF('Настройки'!$B$10="Исключить","",IF('Настройки'!$B$10="Абсолютные значения",ABS(I494),I494)),I494)))</x:f>
      </x:c>
      <x:c r="BM494" s="50" t="str">
        <x:f>IF(5&gt;'Настройки'!$B$3,"",IF(ISBLANK(J494),IF('Настройки'!$B$9="Нулевой спрос",0,""),IF(J494&lt;0,IF('Настройки'!$B$10="Исключить","",IF('Настройки'!$B$10="Абсолютные значения",ABS(J494),J494)),J494)))</x:f>
      </x:c>
      <x:c r="BN494" s="50" t="str">
        <x:f>IF(6&gt;'Настройки'!$B$3,"",IF(ISBLANK(K494),IF('Настройки'!$B$9="Нулевой спрос",0,""),IF(K494&lt;0,IF('Настройки'!$B$10="Исключить","",IF('Настройки'!$B$10="Абсолютные значения",ABS(K494),K494)),K494)))</x:f>
      </x:c>
      <x:c r="BO494" s="50" t="str">
        <x:f>IF(7&gt;'Настройки'!$B$3,"",IF(ISBLANK(L494),IF('Настройки'!$B$9="Нулевой спрос",0,""),IF(L494&lt;0,IF('Настройки'!$B$10="Исключить","",IF('Настройки'!$B$10="Абсолютные значения",ABS(L494),L494)),L494)))</x:f>
      </x:c>
      <x:c r="BP494" s="50" t="str">
        <x:f>IF(8&gt;'Настройки'!$B$3,"",IF(ISBLANK(M494),IF('Настройки'!$B$9="Нулевой спрос",0,""),IF(M494&lt;0,IF('Настройки'!$B$10="Исключить","",IF('Настройки'!$B$10="Абсолютные значения",ABS(M494),M494)),M494)))</x:f>
      </x:c>
      <x:c r="BQ494" s="50" t="str">
        <x:f>IF(9&gt;'Настройки'!$B$3,"",IF(ISBLANK(N494),IF('Настройки'!$B$9="Нулевой спрос",0,""),IF(N494&lt;0,IF('Настройки'!$B$10="Исключить","",IF('Настройки'!$B$10="Абсолютные значения",ABS(N494),N494)),N494)))</x:f>
      </x:c>
      <x:c r="BR494" s="50" t="str">
        <x:f>IF(10&gt;'Настройки'!$B$3,"",IF(ISBLANK(O494),IF('Настройки'!$B$9="Нулевой спрос",0,""),IF(O494&lt;0,IF('Настройки'!$B$10="Исключить","",IF('Настройки'!$B$10="Абсолютные значения",ABS(O494),O494)),O494)))</x:f>
      </x:c>
      <x:c r="BS494" s="50" t="str">
        <x:f>IF(11&gt;'Настройки'!$B$3,"",IF(ISBLANK(P494),IF('Настройки'!$B$9="Нулевой спрос",0,""),IF(P494&lt;0,IF('Настройки'!$B$10="Исключить","",IF('Настройки'!$B$10="Абсолютные значения",ABS(P494),P494)),P494)))</x:f>
      </x:c>
      <x:c r="BT494" s="50" t="str">
        <x:f>IF(12&gt;'Настройки'!$B$3,"",IF(ISBLANK(Q494),IF('Настройки'!$B$9="Нулевой спрос",0,""),IF(Q494&lt;0,IF('Настройки'!$B$10="Исключить","",IF('Настройки'!$B$10="Абсолютные значения",ABS(Q494),Q494)),Q494)))</x:f>
      </x:c>
      <x:c r="BU494" s="50" t="str">
        <x:f>IF(13&gt;'Настройки'!$B$3,"",IF(ISBLANK(R494),IF('Настройки'!$B$9="Нулевой спрос",0,""),IF(R494&lt;0,IF('Настройки'!$B$10="Исключить","",IF('Настройки'!$B$10="Абсолютные значения",ABS(R494),R494)),R494)))</x:f>
      </x:c>
      <x:c r="BV494" s="50" t="str">
        <x:f>IF(14&gt;'Настройки'!$B$3,"",IF(ISBLANK(S494),IF('Настройки'!$B$9="Нулевой спрос",0,""),IF(S494&lt;0,IF('Настройки'!$B$10="Исключить","",IF('Настройки'!$B$10="Абсолютные значения",ABS(S494),S494)),S494)))</x:f>
      </x:c>
      <x:c r="BW494" s="50" t="str">
        <x:f>IF(15&gt;'Настройки'!$B$3,"",IF(ISBLANK(T494),IF('Настройки'!$B$9="Нулевой спрос",0,""),IF(T494&lt;0,IF('Настройки'!$B$10="Исключить","",IF('Настройки'!$B$10="Абсолютные значения",ABS(T494),T494)),T494)))</x:f>
      </x:c>
      <x:c r="BX494" s="50" t="str">
        <x:f>IF(16&gt;'Настройки'!$B$3,"",IF(ISBLANK(U494),IF('Настройки'!$B$9="Нулевой спрос",0,""),IF(U494&lt;0,IF('Настройки'!$B$10="Исключить","",IF('Настройки'!$B$10="Абсолютные значения",ABS(U494),U494)),U494)))</x:f>
      </x:c>
      <x:c r="BY494" s="50" t="str">
        <x:f>IF(17&gt;'Настройки'!$B$3,"",IF(ISBLANK(V494),IF('Настройки'!$B$9="Нулевой спрос",0,""),IF(V494&lt;0,IF('Настройки'!$B$10="Исключить","",IF('Настройки'!$B$10="Абсолютные значения",ABS(V494),V494)),V494)))</x:f>
      </x:c>
      <x:c r="BZ494" s="50" t="str">
        <x:f>IF(18&gt;'Настройки'!$B$3,"",IF(ISBLANK(W494),IF('Настройки'!$B$9="Нулевой спрос",0,""),IF(W494&lt;0,IF('Настройки'!$B$10="Исключить","",IF('Настройки'!$B$10="Абсолютные значения",ABS(W494),W494)),W494)))</x:f>
      </x:c>
      <x:c r="CA494" s="50" t="str">
        <x:f>IF(19&gt;'Настройки'!$B$3,"",IF(ISBLANK(X494),IF('Настройки'!$B$9="Нулевой спрос",0,""),IF(X494&lt;0,IF('Настройки'!$B$10="Исключить","",IF('Настройки'!$B$10="Абсолютные значения",ABS(X494),X494)),X494)))</x:f>
      </x:c>
      <x:c r="CB494" s="50" t="str">
        <x:f>IF(20&gt;'Настройки'!$B$3,"",IF(ISBLANK(Y494),IF('Настройки'!$B$9="Нулевой спрос",0,""),IF(Y494&lt;0,IF('Настройки'!$B$10="Исключить","",IF('Настройки'!$B$10="Абсолютные значения",ABS(Y494),Y494)),Y494)))</x:f>
      </x:c>
      <x:c r="CC494" s="50" t="str">
        <x:f>IF(21&gt;'Настройки'!$B$3,"",IF(ISBLANK(Z494),IF('Настройки'!$B$9="Нулевой спрос",0,""),IF(Z494&lt;0,IF('Настройки'!$B$10="Исключить","",IF('Настройки'!$B$10="Абсолютные значения",ABS(Z494),Z494)),Z494)))</x:f>
      </x:c>
      <x:c r="CD494" s="50" t="str">
        <x:f>IF(22&gt;'Настройки'!$B$3,"",IF(ISBLANK(AA494),IF('Настройки'!$B$9="Нулевой спрос",0,""),IF(AA494&lt;0,IF('Настройки'!$B$10="Исключить","",IF('Настройки'!$B$10="Абсолютные значения",ABS(AA494),AA494)),AA494)))</x:f>
      </x:c>
      <x:c r="CE494" s="50" t="str">
        <x:f>IF(23&gt;'Настройки'!$B$3,"",IF(ISBLANK(AB494),IF('Настройки'!$B$9="Нулевой спрос",0,""),IF(AB494&lt;0,IF('Настройки'!$B$10="Исключить","",IF('Настройки'!$B$10="Абсолютные значения",ABS(AB494),AB494)),AB494)))</x:f>
      </x:c>
      <x:c r="CF494" s="50" t="str">
        <x:f>IF(24&gt;'Настройки'!$B$3,"",IF(ISBLANK(AC494),IF('Настройки'!$B$9="Нулевой спрос",0,""),IF(AC494&lt;0,IF('Настройки'!$B$10="Исключить","",IF('Настройки'!$B$10="Абсолютные значения",ABS(AC494),AC494)),AC494)))</x:f>
      </x:c>
      <x:c r="CG494" s="50" t="str">
        <x:f>IF(25&gt;'Настройки'!$B$3,"",IF(ISBLANK(AD494),IF('Настройки'!$B$9="Нулевой спрос",0,""),IF(AD494&lt;0,IF('Настройки'!$B$10="Исключить","",IF('Настройки'!$B$10="Абсолютные значения",ABS(AD494),AD494)),AD494)))</x:f>
      </x:c>
      <x:c r="CH494" s="50" t="str">
        <x:f>IF(26&gt;'Настройки'!$B$3,"",IF(ISBLANK(AE494),IF('Настройки'!$B$9="Нулевой спрос",0,""),IF(AE494&lt;0,IF('Настройки'!$B$10="Исключить","",IF('Настройки'!$B$10="Абсолютные значения",ABS(AE494),AE494)),AE494)))</x:f>
      </x:c>
      <x:c r="CI494" s="50" t="str">
        <x:f>IF(27&gt;'Настройки'!$B$3,"",IF(ISBLANK(AF494),IF('Настройки'!$B$9="Нулевой спрос",0,""),IF(AF494&lt;0,IF('Настройки'!$B$10="Исключить","",IF('Настройки'!$B$10="Абсолютные значения",ABS(AF494),AF494)),AF494)))</x:f>
      </x:c>
      <x:c r="CJ494" s="50" t="str">
        <x:f>IF(28&gt;'Настройки'!$B$3,"",IF(ISBLANK(AG494),IF('Настройки'!$B$9="Нулевой спрос",0,""),IF(AG494&lt;0,IF('Настройки'!$B$10="Исключить","",IF('Настройки'!$B$10="Абсолютные значения",ABS(AG494),AG494)),AG494)))</x:f>
      </x:c>
      <x:c r="CK494" s="50" t="str">
        <x:f>IF(29&gt;'Настройки'!$B$3,"",IF(ISBLANK(AH494),IF('Настройки'!$B$9="Нулевой спрос",0,""),IF(AH494&lt;0,IF('Настройки'!$B$10="Исключить","",IF('Настройки'!$B$10="Абсолютные значения",ABS(AH494),AH494)),AH494)))</x:f>
      </x:c>
      <x:c r="CL494" s="50" t="str">
        <x:f>IF(30&gt;'Настройки'!$B$3,"",IF(ISBLANK(AI494),IF('Настройки'!$B$9="Нулевой спрос",0,""),IF(AI494&lt;0,IF('Настройки'!$B$10="Исключить","",IF('Настройки'!$B$10="Абсолютные значения",ABS(AI494),AI494)),AI494)))</x:f>
      </x:c>
      <x:c r="CM494" s="50" t="str">
        <x:f>IF(31&gt;'Настройки'!$B$3,"",IF(ISBLANK(AJ494),IF('Настройки'!$B$9="Нулевой спрос",0,""),IF(AJ494&lt;0,IF('Настройки'!$B$10="Исключить","",IF('Настройки'!$B$10="Абсолютные значения",ABS(AJ494),AJ494)),AJ494)))</x:f>
      </x:c>
      <x:c r="CN494" s="50" t="str">
        <x:f>IF(32&gt;'Настройки'!$B$3,"",IF(ISBLANK(AK494),IF('Настройки'!$B$9="Нулевой спрос",0,""),IF(AK494&lt;0,IF('Настройки'!$B$10="Исключить","",IF('Настройки'!$B$10="Абсолютные значения",ABS(AK494),AK494)),AK494)))</x:f>
      </x:c>
      <x:c r="CO494" s="50" t="str">
        <x:f>IF(33&gt;'Настройки'!$B$3,"",IF(ISBLANK(AL494),IF('Настройки'!$B$9="Нулевой спрос",0,""),IF(AL494&lt;0,IF('Настройки'!$B$10="Исключить","",IF('Настройки'!$B$10="Абсолютные значения",ABS(AL494),AL494)),AL494)))</x:f>
      </x:c>
      <x:c r="CP494" s="50" t="str">
        <x:f>IF(34&gt;'Настройки'!$B$3,"",IF(ISBLANK(AM494),IF('Настройки'!$B$9="Нулевой спрос",0,""),IF(AM494&lt;0,IF('Настройки'!$B$10="Исключить","",IF('Настройки'!$B$10="Абсолютные значения",ABS(AM494),AM494)),AM494)))</x:f>
      </x:c>
      <x:c r="CQ494" s="50" t="str">
        <x:f>IF(35&gt;'Настройки'!$B$3,"",IF(ISBLANK(AN494),IF('Настройки'!$B$9="Нулевой спрос",0,""),IF(AN494&lt;0,IF('Настройки'!$B$10="Исключить","",IF('Настройки'!$B$10="Абсолютные значения",ABS(AN494),AN494)),AN494)))</x:f>
      </x:c>
      <x:c r="CR494" s="50" t="str">
        <x:f>IF(36&gt;'Настройки'!$B$3,"",IF(ISBLANK(AO494),IF('Настройки'!$B$9="Нулевой спрос",0,""),IF(AO494&lt;0,IF('Настройки'!$B$10="Исключить","",IF('Настройки'!$B$10="Абсолютные значения",ABS(AO494),AO494)),AO494)))</x:f>
      </x:c>
      <x:c r="CS494" s="50" t="str">
        <x:f>IF(OR(1&gt;'Настройки'!$B$3,ISBLANK(BI494),BI494=0),"",BI494)</x:f>
      </x:c>
      <x:c r="CT494" s="50" t="str">
        <x:f>IF(OR(2&gt;'Настройки'!$B$3,ISBLANK(BJ494),BJ494=0),"",BJ494)</x:f>
      </x:c>
      <x:c r="CU494" s="50" t="str">
        <x:f>IF(OR(3&gt;'Настройки'!$B$3,ISBLANK(BK494),BK494=0),"",BK494)</x:f>
      </x:c>
      <x:c r="CV494" s="50" t="str">
        <x:f>IF(OR(4&gt;'Настройки'!$B$3,ISBLANK(BL494),BL494=0),"",BL494)</x:f>
      </x:c>
      <x:c r="CW494" s="50" t="str">
        <x:f>IF(OR(5&gt;'Настройки'!$B$3,ISBLANK(BM494),BM494=0),"",BM494)</x:f>
      </x:c>
      <x:c r="CX494" s="50" t="str">
        <x:f>IF(OR(6&gt;'Настройки'!$B$3,ISBLANK(BN494),BN494=0),"",BN494)</x:f>
      </x:c>
      <x:c r="CY494" s="50" t="str">
        <x:f>IF(OR(7&gt;'Настройки'!$B$3,ISBLANK(BO494),BO494=0),"",BO494)</x:f>
      </x:c>
      <x:c r="CZ494" s="50" t="str">
        <x:f>IF(OR(8&gt;'Настройки'!$B$3,ISBLANK(BP494),BP494=0),"",BP494)</x:f>
      </x:c>
      <x:c r="DA494" s="50" t="str">
        <x:f>IF(OR(9&gt;'Настройки'!$B$3,ISBLANK(BQ494),BQ494=0),"",BQ494)</x:f>
      </x:c>
      <x:c r="DB494" s="50" t="str">
        <x:f>IF(OR(10&gt;'Настройки'!$B$3,ISBLANK(BR494),BR494=0),"",BR494)</x:f>
      </x:c>
      <x:c r="DC494" s="50" t="str">
        <x:f>IF(OR(11&gt;'Настройки'!$B$3,ISBLANK(BS494),BS494=0),"",BS494)</x:f>
      </x:c>
      <x:c r="DD494" s="50" t="str">
        <x:f>IF(OR(12&gt;'Настройки'!$B$3,ISBLANK(BT494),BT494=0),"",BT494)</x:f>
      </x:c>
      <x:c r="DE494" s="50" t="str">
        <x:f>IF(OR(13&gt;'Настройки'!$B$3,ISBLANK(BU494),BU494=0),"",BU494)</x:f>
      </x:c>
      <x:c r="DF494" s="50" t="str">
        <x:f>IF(OR(14&gt;'Настройки'!$B$3,ISBLANK(BV494),BV494=0),"",BV494)</x:f>
      </x:c>
      <x:c r="DG494" s="50" t="str">
        <x:f>IF(OR(15&gt;'Настройки'!$B$3,ISBLANK(BW494),BW494=0),"",BW494)</x:f>
      </x:c>
      <x:c r="DH494" s="50" t="str">
        <x:f>IF(OR(16&gt;'Настройки'!$B$3,ISBLANK(BX494),BX494=0),"",BX494)</x:f>
      </x:c>
      <x:c r="DI494" s="50" t="str">
        <x:f>IF(OR(17&gt;'Настройки'!$B$3,ISBLANK(BY494),BY494=0),"",BY494)</x:f>
      </x:c>
      <x:c r="DJ494" s="50" t="str">
        <x:f>IF(OR(18&gt;'Настройки'!$B$3,ISBLANK(BZ494),BZ494=0),"",BZ494)</x:f>
      </x:c>
      <x:c r="DK494" s="50" t="str">
        <x:f>IF(OR(19&gt;'Настройки'!$B$3,ISBLANK(CA494),CA494=0),"",CA494)</x:f>
      </x:c>
      <x:c r="DL494" s="50" t="str">
        <x:f>IF(OR(20&gt;'Настройки'!$B$3,ISBLANK(CB494),CB494=0),"",CB494)</x:f>
      </x:c>
      <x:c r="DM494" s="50" t="str">
        <x:f>IF(OR(21&gt;'Настройки'!$B$3,ISBLANK(CC494),CC494=0),"",CC494)</x:f>
      </x:c>
      <x:c r="DN494" s="50" t="str">
        <x:f>IF(OR(22&gt;'Настройки'!$B$3,ISBLANK(CD494),CD494=0),"",CD494)</x:f>
      </x:c>
      <x:c r="DO494" s="50" t="str">
        <x:f>IF(OR(23&gt;'Настройки'!$B$3,ISBLANK(CE494),CE494=0),"",CE494)</x:f>
      </x:c>
      <x:c r="DP494" s="50" t="str">
        <x:f>IF(OR(24&gt;'Настройки'!$B$3,ISBLANK(CF494),CF494=0),"",CF494)</x:f>
      </x:c>
      <x:c r="DQ494" s="50" t="str">
        <x:f>IF(OR(25&gt;'Настройки'!$B$3,ISBLANK(CG494),CG494=0),"",CG494)</x:f>
      </x:c>
      <x:c r="DR494" s="50" t="str">
        <x:f>IF(OR(26&gt;'Настройки'!$B$3,ISBLANK(CH494),CH494=0),"",CH494)</x:f>
      </x:c>
      <x:c r="DS494" s="50" t="str">
        <x:f>IF(OR(27&gt;'Настройки'!$B$3,ISBLANK(CI494),CI494=0),"",CI494)</x:f>
      </x:c>
      <x:c r="DT494" s="50" t="str">
        <x:f>IF(OR(28&gt;'Настройки'!$B$3,ISBLANK(CJ494),CJ494=0),"",CJ494)</x:f>
      </x:c>
      <x:c r="DU494" s="50" t="str">
        <x:f>IF(OR(29&gt;'Настройки'!$B$3,ISBLANK(CK494),CK494=0),"",CK494)</x:f>
      </x:c>
      <x:c r="DV494" s="50" t="str">
        <x:f>IF(OR(30&gt;'Настройки'!$B$3,ISBLANK(CL494),CL494=0),"",CL494)</x:f>
      </x:c>
      <x:c r="DW494" s="50" t="str">
        <x:f>IF(OR(31&gt;'Настройки'!$B$3,ISBLANK(CM494),CM494=0),"",CM494)</x:f>
      </x:c>
      <x:c r="DX494" s="50" t="str">
        <x:f>IF(OR(32&gt;'Настройки'!$B$3,ISBLANK(CN494),CN494=0),"",CN494)</x:f>
      </x:c>
      <x:c r="DY494" s="50" t="str">
        <x:f>IF(OR(33&gt;'Настройки'!$B$3,ISBLANK(CO494),CO494=0),"",CO494)</x:f>
      </x:c>
      <x:c r="DZ494" s="50" t="str">
        <x:f>IF(OR(34&gt;'Настройки'!$B$3,ISBLANK(CP494),CP494=0),"",CP494)</x:f>
      </x:c>
      <x:c r="EA494" s="50" t="str">
        <x:f>IF(OR(35&gt;'Настройки'!$B$3,ISBLANK(CQ494),CQ494=0),"",CQ494)</x:f>
      </x:c>
      <x:c r="EB494" s="50" t="str">
        <x:f>IF(OR(36&gt;'Настройки'!$B$3,ISBLANK(CR494),CR494=0),"",CR494)</x:f>
      </x:c>
      <x:c r="EC494" s="50" t="str">
        <x:f>IF(A494="","",IF(OR(BB494="AZ",BB494="BZ"),10000+ROW(),IF(AZ494&gt;'Настройки'!$B$11,20000+ROW(),IF(BF494&lt;&gt;"Обычный",30000+ROW(),IF(AX494&lt;=0,40000+ROW(),"")))))</x:f>
      </x:c>
      <x:c r="ED494" s="50" t="str">
        <x:f>IF(EC494="","",COUNTIFS($EC$2:$EC$1001,"&gt;0",$EC$2:$EC$1001,"&lt;"&amp;EC494)+1)</x:f>
      </x:c>
    </x:row>
    <x:row r="495">
      <x:c r="A495" s="115"/>
      <x:c r="B495" s="115"/>
      <x:c r="C495" s="115"/>
      <x:c r="D495" s="118"/>
      <x:c r="E495" s="118"/>
      <x:c r="F495" s="118"/>
      <x:c r="G495" s="118"/>
      <x:c r="H495" s="118"/>
      <x:c r="I495" s="118"/>
      <x:c r="J495" s="118"/>
      <x:c r="K495" s="118"/>
      <x:c r="L495" s="118"/>
      <x:c r="M495" s="118"/>
      <x:c r="N495" s="118"/>
      <x:c r="O495" s="118"/>
      <x:c r="P495" s="118"/>
      <x:c r="Q495" s="118"/>
      <x:c r="R495" s="118"/>
      <x:c r="S495" s="118"/>
      <x:c r="T495" s="118"/>
      <x:c r="U495" s="118"/>
      <x:c r="V495" s="118"/>
      <x:c r="W495" s="118"/>
      <x:c r="X495" s="118"/>
      <x:c r="Y495" s="118"/>
      <x:c r="Z495" s="118"/>
      <x:c r="AA495" s="118"/>
      <x:c r="AB495" s="118"/>
      <x:c r="AC495" s="118"/>
      <x:c r="AD495" s="118"/>
      <x:c r="AE495" s="118"/>
      <x:c r="AF495" s="118"/>
      <x:c r="AG495" s="118"/>
      <x:c r="AH495" s="118"/>
      <x:c r="AI495" s="118"/>
      <x:c r="AJ495" s="118"/>
      <x:c r="AK495" s="118"/>
      <x:c r="AL495" s="118"/>
      <x:c r="AM495" s="118"/>
      <x:c r="AN495" s="118"/>
      <x:c r="AO495" s="118"/>
      <x:c r="AP495" s="115"/>
      <x:c r="AQ495" s="49" t="str">
        <x:f>IF(A495="","",COUNT(BI495:INDEX(BI495:CR495,1,'Настройки'!$B$3)))</x:f>
      </x:c>
      <x:c r="AR495" s="49" t="str">
        <x:f>IF(A495="","",SUM(BI495:INDEX(BI495:CR495,1,'Настройки'!$B$3)))</x:f>
      </x:c>
      <x:c r="AS495" s="58" t="str">
        <x:f>IF(A495="","",IF('Настройки'!$B$4="Стоимость потребления",AR495*D495,IF('Настройки'!$B$4="Количество",AR495,E495)))</x:f>
      </x:c>
      <x:c r="AT495" s="61" t="str">
        <x:f>IF(OR(A495="",AS495&lt;0,SUM($AS$2:$AS$1001)&lt;=0),"",AS495/SUM($AS$2:$AS$1001))</x:f>
      </x:c>
      <x:c r="AU495" s="61" t="str">
        <x:f>IF(OR(A495="",AS495&lt;0,SUM($AS$2:$AS$1001)&lt;=0),"",SUMIFS($AS$2:$AS$1001,$AS$2:$AS$1001,"&gt;"&amp;AS495)/SUM($AS$2:$AS$1001))</x:f>
      </x:c>
      <x:c r="AV495" s="61" t="str">
        <x:f>IF(OR(A495="",AS495&lt;0,SUM($AS$2:$AS$1001)&lt;=0),"",SUMIFS($AS$2:$AS$1001,$AS$2:$AS$1001,"&gt;="&amp;AS495)/SUM($AS$2:$AS$1001))</x:f>
      </x:c>
      <x:c r="AW495" s="49" t="str">
        <x:f>IF(A495="","",IF(SUM($AS$2:$AS$1001)&lt;=0,"Не определён",IF(AS495&lt;0,"Исключение",IF(AU495&lt;'Настройки'!$B$5,"A",IF(AU495&lt;'Настройки'!$B$6,"B","C")))))</x:f>
      </x:c>
      <x:c r="AX495" s="58" t="str">
        <x:f>IF(A495="","",IF(AQ495=0,"",AVERAGE(BI495:INDEX(BI495:CR495,1,'Настройки'!$B$3))))</x:f>
      </x:c>
      <x:c r="AY495" s="58" t="str">
        <x:f>IF(OR(A495="",AQ495=0),"",STDEVP(BI495:INDEX(BI495:CR495,1,'Настройки'!$B$3)))</x:f>
      </x:c>
      <x:c r="AZ495" s="61" t="str">
        <x:f>IF(OR(A495="",AQ495&lt;'Настройки'!$B$12,AX495&lt;=0,AND('Настройки'!$B$10="Блокировать",COUNTIF(F495:INDEX(F495:AO495,1,'Настройки'!$B$3),"&lt;0")&gt;0)),"",AY495/ABS(AX495))</x:f>
      </x:c>
      <x:c r="BA495" s="49" t="str">
        <x:f>IF(A495="","",IF(AND('Настройки'!$B$10="Блокировать",COUNTIF(F495:INDEX(F495:AO495,1,'Настройки'!$B$3),"&lt;0")&gt;0),"Не определён",IF(AQ495&lt;'Настройки'!$B$12,"Не определён",IF(AX495=0,"Нет спроса",IF(AX495&lt;0,"Не определён",IF(AZ495&lt;='Настройки'!$B$7,"X",IF(AZ495&lt;='Настройки'!$B$8,"Y","Z")))))))</x:f>
      </x:c>
      <x:c r="BB495" s="49" t="str">
        <x:f>IF(OR(A495="",LEN(AW495)&lt;&gt;1,LEN(BA495)&lt;&gt;1),"",AW495&amp;BA495)</x:f>
      </x:c>
      <x:c r="BC495" s="61" t="str">
        <x:f>IF(OR(A495="",AQ495=0),"",(COUNT(BI495:INDEX(BI495:CR495,1,'Настройки'!$B$3))-COUNT(CS495:INDEX(CS495:EB495,1,'Настройки'!$B$3)))/AQ495)</x:f>
      </x:c>
      <x:c r="BD495" s="64" t="str">
        <x:f>IF(OR(A495="",COUNT(CS495:INDEX(CS495:EB495,1,'Настройки'!$B$3))=0),"",AQ495/COUNT(CS495:INDEX(CS495:EB495,1,'Настройки'!$B$3)))</x:f>
      </x:c>
      <x:c r="BE495" s="64" t="str">
        <x:f>IF(OR(A495="",COUNT(CS495:INDEX(CS495:EB495,1,'Настройки'!$B$3))=0),"",IF(AVERAGE(CS495:INDEX(CS495:EB495,1,'Настройки'!$B$3))=0,"",(STDEVP(CS495:INDEX(CS495:EB495,1,'Настройки'!$B$3))/ABS(AVERAGE(CS495:INDEX(CS495:EB495,1,'Настройки'!$B$3))))^2))</x:f>
      </x:c>
      <x:c r="BF495" s="49" t="str">
        <x:f>IF(A495="","",IF(AQ495&lt;3,"Недостаточно",IF(AQ495&lt;6,"Предварительный","Обычный")))</x:f>
      </x:c>
      <x:c r="BG495" s="49" t="str">
        <x:f>IF(A495="","",IF(COUNTIF(F495:INDEX(F495:AO495,1,'Настройки'!$B$3),"&lt;0")&gt;0,IF('Настройки'!$B$10="Блокировать","Отрицательный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"),"")&amp;IF(AQ495&lt;3,"Недостаточно истории. ",IF(AQ495&lt;6,"Предварительная классификация. ",""))&amp;IF(AX495=0,"Нет спроса за горизонт. ","")&amp;IF(AZ495&gt;'Настройки'!$B$11,"Экстремальная вариативность. ",""))</x:f>
      </x:c>
      <x:c r="BH495" s="49" t="str">
        <x:f>IF(A495="","",IFERROR(VLOOKUP(BB495,'Настройки'!$D$3:$E$11,2,FALSE),"Сначала проверьте исходные данные и историю спроса.")&amp;" Уточните срок поставки, MOQ и критичность.")</x:f>
      </x:c>
      <x:c r="BI495" s="50" t="str">
        <x:f>IF(1&gt;'Настройки'!$B$3,"",IF(ISBLANK(F495),IF('Настройки'!$B$9="Нулевой спрос",0,""),IF(F495&lt;0,IF('Настройки'!$B$10="Исключить","",IF('Настройки'!$B$10="Абсолютные значения",ABS(F495),F495)),F495)))</x:f>
      </x:c>
      <x:c r="BJ495" s="50" t="str">
        <x:f>IF(2&gt;'Настройки'!$B$3,"",IF(ISBLANK(G495),IF('Настройки'!$B$9="Нулевой спрос",0,""),IF(G495&lt;0,IF('Настройки'!$B$10="Исключить","",IF('Настройки'!$B$10="Абсолютные значения",ABS(G495),G495)),G495)))</x:f>
      </x:c>
      <x:c r="BK495" s="50" t="str">
        <x:f>IF(3&gt;'Настройки'!$B$3,"",IF(ISBLANK(H495),IF('Настройки'!$B$9="Нулевой спрос",0,""),IF(H495&lt;0,IF('Настройки'!$B$10="Исключить","",IF('Настройки'!$B$10="Абсолютные значения",ABS(H495),H495)),H495)))</x:f>
      </x:c>
      <x:c r="BL495" s="50" t="str">
        <x:f>IF(4&gt;'Настройки'!$B$3,"",IF(ISBLANK(I495),IF('Настройки'!$B$9="Нулевой спрос",0,""),IF(I495&lt;0,IF('Настройки'!$B$10="Исключить","",IF('Настройки'!$B$10="Абсолютные значения",ABS(I495),I495)),I495)))</x:f>
      </x:c>
      <x:c r="BM495" s="50" t="str">
        <x:f>IF(5&gt;'Настройки'!$B$3,"",IF(ISBLANK(J495),IF('Настройки'!$B$9="Нулевой спрос",0,""),IF(J495&lt;0,IF('Настройки'!$B$10="Исключить","",IF('Настройки'!$B$10="Абсолютные значения",ABS(J495),J495)),J495)))</x:f>
      </x:c>
      <x:c r="BN495" s="50" t="str">
        <x:f>IF(6&gt;'Настройки'!$B$3,"",IF(ISBLANK(K495),IF('Настройки'!$B$9="Нулевой спрос",0,""),IF(K495&lt;0,IF('Настройки'!$B$10="Исключить","",IF('Настройки'!$B$10="Абсолютные значения",ABS(K495),K495)),K495)))</x:f>
      </x:c>
      <x:c r="BO495" s="50" t="str">
        <x:f>IF(7&gt;'Настройки'!$B$3,"",IF(ISBLANK(L495),IF('Настройки'!$B$9="Нулевой спрос",0,""),IF(L495&lt;0,IF('Настройки'!$B$10="Исключить","",IF('Настройки'!$B$10="Абсолютные значения",ABS(L495),L495)),L495)))</x:f>
      </x:c>
      <x:c r="BP495" s="50" t="str">
        <x:f>IF(8&gt;'Настройки'!$B$3,"",IF(ISBLANK(M495),IF('Настройки'!$B$9="Нулевой спрос",0,""),IF(M495&lt;0,IF('Настройки'!$B$10="Исключить","",IF('Настройки'!$B$10="Абсолютные значения",ABS(M495),M495)),M495)))</x:f>
      </x:c>
      <x:c r="BQ495" s="50" t="str">
        <x:f>IF(9&gt;'Настройки'!$B$3,"",IF(ISBLANK(N495),IF('Настройки'!$B$9="Нулевой спрос",0,""),IF(N495&lt;0,IF('Настройки'!$B$10="Исключить","",IF('Настройки'!$B$10="Абсолютные значения",ABS(N495),N495)),N495)))</x:f>
      </x:c>
      <x:c r="BR495" s="50" t="str">
        <x:f>IF(10&gt;'Настройки'!$B$3,"",IF(ISBLANK(O495),IF('Настройки'!$B$9="Нулевой спрос",0,""),IF(O495&lt;0,IF('Настройки'!$B$10="Исключить","",IF('Настройки'!$B$10="Абсолютные значения",ABS(O495),O495)),O495)))</x:f>
      </x:c>
      <x:c r="BS495" s="50" t="str">
        <x:f>IF(11&gt;'Настройки'!$B$3,"",IF(ISBLANK(P495),IF('Настройки'!$B$9="Нулевой спрос",0,""),IF(P495&lt;0,IF('Настройки'!$B$10="Исключить","",IF('Настройки'!$B$10="Абсолютные значения",ABS(P495),P495)),P495)))</x:f>
      </x:c>
      <x:c r="BT495" s="50" t="str">
        <x:f>IF(12&gt;'Настройки'!$B$3,"",IF(ISBLANK(Q495),IF('Настройки'!$B$9="Нулевой спрос",0,""),IF(Q495&lt;0,IF('Настройки'!$B$10="Исключить","",IF('Настройки'!$B$10="Абсолютные значения",ABS(Q495),Q495)),Q495)))</x:f>
      </x:c>
      <x:c r="BU495" s="50" t="str">
        <x:f>IF(13&gt;'Настройки'!$B$3,"",IF(ISBLANK(R495),IF('Настройки'!$B$9="Нулевой спрос",0,""),IF(R495&lt;0,IF('Настройки'!$B$10="Исключить","",IF('Настройки'!$B$10="Абсолютные значения",ABS(R495),R495)),R495)))</x:f>
      </x:c>
      <x:c r="BV495" s="50" t="str">
        <x:f>IF(14&gt;'Настройки'!$B$3,"",IF(ISBLANK(S495),IF('Настройки'!$B$9="Нулевой спрос",0,""),IF(S495&lt;0,IF('Настройки'!$B$10="Исключить","",IF('Настройки'!$B$10="Абсолютные значения",ABS(S495),S495)),S495)))</x:f>
      </x:c>
      <x:c r="BW495" s="50" t="str">
        <x:f>IF(15&gt;'Настройки'!$B$3,"",IF(ISBLANK(T495),IF('Настройки'!$B$9="Нулевой спрос",0,""),IF(T495&lt;0,IF('Настройки'!$B$10="Исключить","",IF('Настройки'!$B$10="Абсолютные значения",ABS(T495),T495)),T495)))</x:f>
      </x:c>
      <x:c r="BX495" s="50" t="str">
        <x:f>IF(16&gt;'Настройки'!$B$3,"",IF(ISBLANK(U495),IF('Настройки'!$B$9="Нулевой спрос",0,""),IF(U495&lt;0,IF('Настройки'!$B$10="Исключить","",IF('Настройки'!$B$10="Абсолютные значения",ABS(U495),U495)),U495)))</x:f>
      </x:c>
      <x:c r="BY495" s="50" t="str">
        <x:f>IF(17&gt;'Настройки'!$B$3,"",IF(ISBLANK(V495),IF('Настройки'!$B$9="Нулевой спрос",0,""),IF(V495&lt;0,IF('Настройки'!$B$10="Исключить","",IF('Настройки'!$B$10="Абсолютные значения",ABS(V495),V495)),V495)))</x:f>
      </x:c>
      <x:c r="BZ495" s="50" t="str">
        <x:f>IF(18&gt;'Настройки'!$B$3,"",IF(ISBLANK(W495),IF('Настройки'!$B$9="Нулевой спрос",0,""),IF(W495&lt;0,IF('Настройки'!$B$10="Исключить","",IF('Настройки'!$B$10="Абсолютные значения",ABS(W495),W495)),W495)))</x:f>
      </x:c>
      <x:c r="CA495" s="50" t="str">
        <x:f>IF(19&gt;'Настройки'!$B$3,"",IF(ISBLANK(X495),IF('Настройки'!$B$9="Нулевой спрос",0,""),IF(X495&lt;0,IF('Настройки'!$B$10="Исключить","",IF('Настройки'!$B$10="Абсолютные значения",ABS(X495),X495)),X495)))</x:f>
      </x:c>
      <x:c r="CB495" s="50" t="str">
        <x:f>IF(20&gt;'Настройки'!$B$3,"",IF(ISBLANK(Y495),IF('Настройки'!$B$9="Нулевой спрос",0,""),IF(Y495&lt;0,IF('Настройки'!$B$10="Исключить","",IF('Настройки'!$B$10="Абсолютные значения",ABS(Y495),Y495)),Y495)))</x:f>
      </x:c>
      <x:c r="CC495" s="50" t="str">
        <x:f>IF(21&gt;'Настройки'!$B$3,"",IF(ISBLANK(Z495),IF('Настройки'!$B$9="Нулевой спрос",0,""),IF(Z495&lt;0,IF('Настройки'!$B$10="Исключить","",IF('Настройки'!$B$10="Абсолютные значения",ABS(Z495),Z495)),Z495)))</x:f>
      </x:c>
      <x:c r="CD495" s="50" t="str">
        <x:f>IF(22&gt;'Настройки'!$B$3,"",IF(ISBLANK(AA495),IF('Настройки'!$B$9="Нулевой спрос",0,""),IF(AA495&lt;0,IF('Настройки'!$B$10="Исключить","",IF('Настройки'!$B$10="Абсолютные значения",ABS(AA495),AA495)),AA495)))</x:f>
      </x:c>
      <x:c r="CE495" s="50" t="str">
        <x:f>IF(23&gt;'Настройки'!$B$3,"",IF(ISBLANK(AB495),IF('Настройки'!$B$9="Нулевой спрос",0,""),IF(AB495&lt;0,IF('Настройки'!$B$10="Исключить","",IF('Настройки'!$B$10="Абсолютные значения",ABS(AB495),AB495)),AB495)))</x:f>
      </x:c>
      <x:c r="CF495" s="50" t="str">
        <x:f>IF(24&gt;'Настройки'!$B$3,"",IF(ISBLANK(AC495),IF('Настройки'!$B$9="Нулевой спрос",0,""),IF(AC495&lt;0,IF('Настройки'!$B$10="Исключить","",IF('Настройки'!$B$10="Абсолютные значения",ABS(AC495),AC495)),AC495)))</x:f>
      </x:c>
      <x:c r="CG495" s="50" t="str">
        <x:f>IF(25&gt;'Настройки'!$B$3,"",IF(ISBLANK(AD495),IF('Настройки'!$B$9="Нулевой спрос",0,""),IF(AD495&lt;0,IF('Настройки'!$B$10="Исключить","",IF('Настройки'!$B$10="Абсолютные значения",ABS(AD495),AD495)),AD495)))</x:f>
      </x:c>
      <x:c r="CH495" s="50" t="str">
        <x:f>IF(26&gt;'Настройки'!$B$3,"",IF(ISBLANK(AE495),IF('Настройки'!$B$9="Нулевой спрос",0,""),IF(AE495&lt;0,IF('Настройки'!$B$10="Исключить","",IF('Настройки'!$B$10="Абсолютные значения",ABS(AE495),AE495)),AE495)))</x:f>
      </x:c>
      <x:c r="CI495" s="50" t="str">
        <x:f>IF(27&gt;'Настройки'!$B$3,"",IF(ISBLANK(AF495),IF('Настройки'!$B$9="Нулевой спрос",0,""),IF(AF495&lt;0,IF('Настройки'!$B$10="Исключить","",IF('Настройки'!$B$10="Абсолютные значения",ABS(AF495),AF495)),AF495)))</x:f>
      </x:c>
      <x:c r="CJ495" s="50" t="str">
        <x:f>IF(28&gt;'Настройки'!$B$3,"",IF(ISBLANK(AG495),IF('Настройки'!$B$9="Нулевой спрос",0,""),IF(AG495&lt;0,IF('Настройки'!$B$10="Исключить","",IF('Настройки'!$B$10="Абсолютные значения",ABS(AG495),AG495)),AG495)))</x:f>
      </x:c>
      <x:c r="CK495" s="50" t="str">
        <x:f>IF(29&gt;'Настройки'!$B$3,"",IF(ISBLANK(AH495),IF('Настройки'!$B$9="Нулевой спрос",0,""),IF(AH495&lt;0,IF('Настройки'!$B$10="Исключить","",IF('Настройки'!$B$10="Абсолютные значения",ABS(AH495),AH495)),AH495)))</x:f>
      </x:c>
      <x:c r="CL495" s="50" t="str">
        <x:f>IF(30&gt;'Настройки'!$B$3,"",IF(ISBLANK(AI495),IF('Настройки'!$B$9="Нулевой спрос",0,""),IF(AI495&lt;0,IF('Настройки'!$B$10="Исключить","",IF('Настройки'!$B$10="Абсолютные значения",ABS(AI495),AI495)),AI495)))</x:f>
      </x:c>
      <x:c r="CM495" s="50" t="str">
        <x:f>IF(31&gt;'Настройки'!$B$3,"",IF(ISBLANK(AJ495),IF('Настройки'!$B$9="Нулевой спрос",0,""),IF(AJ495&lt;0,IF('Настройки'!$B$10="Исключить","",IF('Настройки'!$B$10="Абсолютные значения",ABS(AJ495),AJ495)),AJ495)))</x:f>
      </x:c>
      <x:c r="CN495" s="50" t="str">
        <x:f>IF(32&gt;'Настройки'!$B$3,"",IF(ISBLANK(AK495),IF('Настройки'!$B$9="Нулевой спрос",0,""),IF(AK495&lt;0,IF('Настройки'!$B$10="Исключить","",IF('Настройки'!$B$10="Абсолютные значения",ABS(AK495),AK495)),AK495)))</x:f>
      </x:c>
      <x:c r="CO495" s="50" t="str">
        <x:f>IF(33&gt;'Настройки'!$B$3,"",IF(ISBLANK(AL495),IF('Настройки'!$B$9="Нулевой спрос",0,""),IF(AL495&lt;0,IF('Настройки'!$B$10="Исключить","",IF('Настройки'!$B$10="Абсолютные значения",ABS(AL495),AL495)),AL495)))</x:f>
      </x:c>
      <x:c r="CP495" s="50" t="str">
        <x:f>IF(34&gt;'Настройки'!$B$3,"",IF(ISBLANK(AM495),IF('Настройки'!$B$9="Нулевой спрос",0,""),IF(AM495&lt;0,IF('Настройки'!$B$10="Исключить","",IF('Настройки'!$B$10="Абсолютные значения",ABS(AM495),AM495)),AM495)))</x:f>
      </x:c>
      <x:c r="CQ495" s="50" t="str">
        <x:f>IF(35&gt;'Настройки'!$B$3,"",IF(ISBLANK(AN495),IF('Настройки'!$B$9="Нулевой спрос",0,""),IF(AN495&lt;0,IF('Настройки'!$B$10="Исключить","",IF('Настройки'!$B$10="Абсолютные значения",ABS(AN495),AN495)),AN495)))</x:f>
      </x:c>
      <x:c r="CR495" s="50" t="str">
        <x:f>IF(36&gt;'Настройки'!$B$3,"",IF(ISBLANK(AO495),IF('Настройки'!$B$9="Нулевой спрос",0,""),IF(AO495&lt;0,IF('Настройки'!$B$10="Исключить","",IF('Настройки'!$B$10="Абсолютные значения",ABS(AO495),AO495)),AO495)))</x:f>
      </x:c>
      <x:c r="CS495" s="50" t="str">
        <x:f>IF(OR(1&gt;'Настройки'!$B$3,ISBLANK(BI495),BI495=0),"",BI495)</x:f>
      </x:c>
      <x:c r="CT495" s="50" t="str">
        <x:f>IF(OR(2&gt;'Настройки'!$B$3,ISBLANK(BJ495),BJ495=0),"",BJ495)</x:f>
      </x:c>
      <x:c r="CU495" s="50" t="str">
        <x:f>IF(OR(3&gt;'Настройки'!$B$3,ISBLANK(BK495),BK495=0),"",BK495)</x:f>
      </x:c>
      <x:c r="CV495" s="50" t="str">
        <x:f>IF(OR(4&gt;'Настройки'!$B$3,ISBLANK(BL495),BL495=0),"",BL495)</x:f>
      </x:c>
      <x:c r="CW495" s="50" t="str">
        <x:f>IF(OR(5&gt;'Настройки'!$B$3,ISBLANK(BM495),BM495=0),"",BM495)</x:f>
      </x:c>
      <x:c r="CX495" s="50" t="str">
        <x:f>IF(OR(6&gt;'Настройки'!$B$3,ISBLANK(BN495),BN495=0),"",BN495)</x:f>
      </x:c>
      <x:c r="CY495" s="50" t="str">
        <x:f>IF(OR(7&gt;'Настройки'!$B$3,ISBLANK(BO495),BO495=0),"",BO495)</x:f>
      </x:c>
      <x:c r="CZ495" s="50" t="str">
        <x:f>IF(OR(8&gt;'Настройки'!$B$3,ISBLANK(BP495),BP495=0),"",BP495)</x:f>
      </x:c>
      <x:c r="DA495" s="50" t="str">
        <x:f>IF(OR(9&gt;'Настройки'!$B$3,ISBLANK(BQ495),BQ495=0),"",BQ495)</x:f>
      </x:c>
      <x:c r="DB495" s="50" t="str">
        <x:f>IF(OR(10&gt;'Настройки'!$B$3,ISBLANK(BR495),BR495=0),"",BR495)</x:f>
      </x:c>
      <x:c r="DC495" s="50" t="str">
        <x:f>IF(OR(11&gt;'Настройки'!$B$3,ISBLANK(BS495),BS495=0),"",BS495)</x:f>
      </x:c>
      <x:c r="DD495" s="50" t="str">
        <x:f>IF(OR(12&gt;'Настройки'!$B$3,ISBLANK(BT495),BT495=0),"",BT495)</x:f>
      </x:c>
      <x:c r="DE495" s="50" t="str">
        <x:f>IF(OR(13&gt;'Настройки'!$B$3,ISBLANK(BU495),BU495=0),"",BU495)</x:f>
      </x:c>
      <x:c r="DF495" s="50" t="str">
        <x:f>IF(OR(14&gt;'Настройки'!$B$3,ISBLANK(BV495),BV495=0),"",BV495)</x:f>
      </x:c>
      <x:c r="DG495" s="50" t="str">
        <x:f>IF(OR(15&gt;'Настройки'!$B$3,ISBLANK(BW495),BW495=0),"",BW495)</x:f>
      </x:c>
      <x:c r="DH495" s="50" t="str">
        <x:f>IF(OR(16&gt;'Настройки'!$B$3,ISBLANK(BX495),BX495=0),"",BX495)</x:f>
      </x:c>
      <x:c r="DI495" s="50" t="str">
        <x:f>IF(OR(17&gt;'Настройки'!$B$3,ISBLANK(BY495),BY495=0),"",BY495)</x:f>
      </x:c>
      <x:c r="DJ495" s="50" t="str">
        <x:f>IF(OR(18&gt;'Настройки'!$B$3,ISBLANK(BZ495),BZ495=0),"",BZ495)</x:f>
      </x:c>
      <x:c r="DK495" s="50" t="str">
        <x:f>IF(OR(19&gt;'Настройки'!$B$3,ISBLANK(CA495),CA495=0),"",CA495)</x:f>
      </x:c>
      <x:c r="DL495" s="50" t="str">
        <x:f>IF(OR(20&gt;'Настройки'!$B$3,ISBLANK(CB495),CB495=0),"",CB495)</x:f>
      </x:c>
      <x:c r="DM495" s="50" t="str">
        <x:f>IF(OR(21&gt;'Настройки'!$B$3,ISBLANK(CC495),CC495=0),"",CC495)</x:f>
      </x:c>
      <x:c r="DN495" s="50" t="str">
        <x:f>IF(OR(22&gt;'Настройки'!$B$3,ISBLANK(CD495),CD495=0),"",CD495)</x:f>
      </x:c>
      <x:c r="DO495" s="50" t="str">
        <x:f>IF(OR(23&gt;'Настройки'!$B$3,ISBLANK(CE495),CE495=0),"",CE495)</x:f>
      </x:c>
      <x:c r="DP495" s="50" t="str">
        <x:f>IF(OR(24&gt;'Настройки'!$B$3,ISBLANK(CF495),CF495=0),"",CF495)</x:f>
      </x:c>
      <x:c r="DQ495" s="50" t="str">
        <x:f>IF(OR(25&gt;'Настройки'!$B$3,ISBLANK(CG495),CG495=0),"",CG495)</x:f>
      </x:c>
      <x:c r="DR495" s="50" t="str">
        <x:f>IF(OR(26&gt;'Настройки'!$B$3,ISBLANK(CH495),CH495=0),"",CH495)</x:f>
      </x:c>
      <x:c r="DS495" s="50" t="str">
        <x:f>IF(OR(27&gt;'Настройки'!$B$3,ISBLANK(CI495),CI495=0),"",CI495)</x:f>
      </x:c>
      <x:c r="DT495" s="50" t="str">
        <x:f>IF(OR(28&gt;'Настройки'!$B$3,ISBLANK(CJ495),CJ495=0),"",CJ495)</x:f>
      </x:c>
      <x:c r="DU495" s="50" t="str">
        <x:f>IF(OR(29&gt;'Настройки'!$B$3,ISBLANK(CK495),CK495=0),"",CK495)</x:f>
      </x:c>
      <x:c r="DV495" s="50" t="str">
        <x:f>IF(OR(30&gt;'Настройки'!$B$3,ISBLANK(CL495),CL495=0),"",CL495)</x:f>
      </x:c>
      <x:c r="DW495" s="50" t="str">
        <x:f>IF(OR(31&gt;'Настройки'!$B$3,ISBLANK(CM495),CM495=0),"",CM495)</x:f>
      </x:c>
      <x:c r="DX495" s="50" t="str">
        <x:f>IF(OR(32&gt;'Настройки'!$B$3,ISBLANK(CN495),CN495=0),"",CN495)</x:f>
      </x:c>
      <x:c r="DY495" s="50" t="str">
        <x:f>IF(OR(33&gt;'Настройки'!$B$3,ISBLANK(CO495),CO495=0),"",CO495)</x:f>
      </x:c>
      <x:c r="DZ495" s="50" t="str">
        <x:f>IF(OR(34&gt;'Настройки'!$B$3,ISBLANK(CP495),CP495=0),"",CP495)</x:f>
      </x:c>
      <x:c r="EA495" s="50" t="str">
        <x:f>IF(OR(35&gt;'Настройки'!$B$3,ISBLANK(CQ495),CQ495=0),"",CQ495)</x:f>
      </x:c>
      <x:c r="EB495" s="50" t="str">
        <x:f>IF(OR(36&gt;'Настройки'!$B$3,ISBLANK(CR495),CR495=0),"",CR495)</x:f>
      </x:c>
      <x:c r="EC495" s="50" t="str">
        <x:f>IF(A495="","",IF(OR(BB495="AZ",BB495="BZ"),10000+ROW(),IF(AZ495&gt;'Настройки'!$B$11,20000+ROW(),IF(BF495&lt;&gt;"Обычный",30000+ROW(),IF(AX495&lt;=0,40000+ROW(),"")))))</x:f>
      </x:c>
      <x:c r="ED495" s="50" t="str">
        <x:f>IF(EC495="","",COUNTIFS($EC$2:$EC$1001,"&gt;0",$EC$2:$EC$1001,"&lt;"&amp;EC495)+1)</x:f>
      </x:c>
    </x:row>
    <x:row r="496">
      <x:c r="A496" s="115"/>
      <x:c r="B496" s="115"/>
      <x:c r="C496" s="115"/>
      <x:c r="D496" s="118"/>
      <x:c r="E496" s="118"/>
      <x:c r="F496" s="118"/>
      <x:c r="G496" s="118"/>
      <x:c r="H496" s="118"/>
      <x:c r="I496" s="118"/>
      <x:c r="J496" s="118"/>
      <x:c r="K496" s="118"/>
      <x:c r="L496" s="118"/>
      <x:c r="M496" s="118"/>
      <x:c r="N496" s="118"/>
      <x:c r="O496" s="118"/>
      <x:c r="P496" s="118"/>
      <x:c r="Q496" s="118"/>
      <x:c r="R496" s="118"/>
      <x:c r="S496" s="118"/>
      <x:c r="T496" s="118"/>
      <x:c r="U496" s="118"/>
      <x:c r="V496" s="118"/>
      <x:c r="W496" s="118"/>
      <x:c r="X496" s="118"/>
      <x:c r="Y496" s="118"/>
      <x:c r="Z496" s="118"/>
      <x:c r="AA496" s="118"/>
      <x:c r="AB496" s="118"/>
      <x:c r="AC496" s="118"/>
      <x:c r="AD496" s="118"/>
      <x:c r="AE496" s="118"/>
      <x:c r="AF496" s="118"/>
      <x:c r="AG496" s="118"/>
      <x:c r="AH496" s="118"/>
      <x:c r="AI496" s="118"/>
      <x:c r="AJ496" s="118"/>
      <x:c r="AK496" s="118"/>
      <x:c r="AL496" s="118"/>
      <x:c r="AM496" s="118"/>
      <x:c r="AN496" s="118"/>
      <x:c r="AO496" s="118"/>
      <x:c r="AP496" s="115"/>
      <x:c r="AQ496" s="49" t="str">
        <x:f>IF(A496="","",COUNT(BI496:INDEX(BI496:CR496,1,'Настройки'!$B$3)))</x:f>
      </x:c>
      <x:c r="AR496" s="49" t="str">
        <x:f>IF(A496="","",SUM(BI496:INDEX(BI496:CR496,1,'Настройки'!$B$3)))</x:f>
      </x:c>
      <x:c r="AS496" s="58" t="str">
        <x:f>IF(A496="","",IF('Настройки'!$B$4="Стоимость потребления",AR496*D496,IF('Настройки'!$B$4="Количество",AR496,E496)))</x:f>
      </x:c>
      <x:c r="AT496" s="61" t="str">
        <x:f>IF(OR(A496="",AS496&lt;0,SUM($AS$2:$AS$1001)&lt;=0),"",AS496/SUM($AS$2:$AS$1001))</x:f>
      </x:c>
      <x:c r="AU496" s="61" t="str">
        <x:f>IF(OR(A496="",AS496&lt;0,SUM($AS$2:$AS$1001)&lt;=0),"",SUMIFS($AS$2:$AS$1001,$AS$2:$AS$1001,"&gt;"&amp;AS496)/SUM($AS$2:$AS$1001))</x:f>
      </x:c>
      <x:c r="AV496" s="61" t="str">
        <x:f>IF(OR(A496="",AS496&lt;0,SUM($AS$2:$AS$1001)&lt;=0),"",SUMIFS($AS$2:$AS$1001,$AS$2:$AS$1001,"&gt;="&amp;AS496)/SUM($AS$2:$AS$1001))</x:f>
      </x:c>
      <x:c r="AW496" s="49" t="str">
        <x:f>IF(A496="","",IF(SUM($AS$2:$AS$1001)&lt;=0,"Не определён",IF(AS496&lt;0,"Исключение",IF(AU496&lt;'Настройки'!$B$5,"A",IF(AU496&lt;'Настройки'!$B$6,"B","C")))))</x:f>
      </x:c>
      <x:c r="AX496" s="58" t="str">
        <x:f>IF(A496="","",IF(AQ496=0,"",AVERAGE(BI496:INDEX(BI496:CR496,1,'Настройки'!$B$3))))</x:f>
      </x:c>
      <x:c r="AY496" s="58" t="str">
        <x:f>IF(OR(A496="",AQ496=0),"",STDEVP(BI496:INDEX(BI496:CR496,1,'Настройки'!$B$3)))</x:f>
      </x:c>
      <x:c r="AZ496" s="61" t="str">
        <x:f>IF(OR(A496="",AQ496&lt;'Настройки'!$B$12,AX496&lt;=0,AND('Настройки'!$B$10="Блокировать",COUNTIF(F496:INDEX(F496:AO496,1,'Настройки'!$B$3),"&lt;0")&gt;0)),"",AY496/ABS(AX496))</x:f>
      </x:c>
      <x:c r="BA496" s="49" t="str">
        <x:f>IF(A496="","",IF(AND('Настройки'!$B$10="Блокировать",COUNTIF(F496:INDEX(F496:AO496,1,'Настройки'!$B$3),"&lt;0")&gt;0),"Не определён",IF(AQ496&lt;'Настройки'!$B$12,"Не определён",IF(AX496=0,"Нет спроса",IF(AX496&lt;0,"Не определён",IF(AZ496&lt;='Настройки'!$B$7,"X",IF(AZ496&lt;='Настройки'!$B$8,"Y","Z")))))))</x:f>
      </x:c>
      <x:c r="BB496" s="49" t="str">
        <x:f>IF(OR(A496="",LEN(AW496)&lt;&gt;1,LEN(BA496)&lt;&gt;1),"",AW496&amp;BA496)</x:f>
      </x:c>
      <x:c r="BC496" s="61" t="str">
        <x:f>IF(OR(A496="",AQ496=0),"",(COUNT(BI496:INDEX(BI496:CR496,1,'Настройки'!$B$3))-COUNT(CS496:INDEX(CS496:EB496,1,'Настройки'!$B$3)))/AQ496)</x:f>
      </x:c>
      <x:c r="BD496" s="64" t="str">
        <x:f>IF(OR(A496="",COUNT(CS496:INDEX(CS496:EB496,1,'Настройки'!$B$3))=0),"",AQ496/COUNT(CS496:INDEX(CS496:EB496,1,'Настройки'!$B$3)))</x:f>
      </x:c>
      <x:c r="BE496" s="64" t="str">
        <x:f>IF(OR(A496="",COUNT(CS496:INDEX(CS496:EB496,1,'Настройки'!$B$3))=0),"",IF(AVERAGE(CS496:INDEX(CS496:EB496,1,'Настройки'!$B$3))=0,"",(STDEVP(CS496:INDEX(CS496:EB496,1,'Настройки'!$B$3))/ABS(AVERAGE(CS496:INDEX(CS496:EB496,1,'Настройки'!$B$3))))^2))</x:f>
      </x:c>
      <x:c r="BF496" s="49" t="str">
        <x:f>IF(A496="","",IF(AQ496&lt;3,"Недостаточно",IF(AQ496&lt;6,"Предварительный","Обычный")))</x:f>
      </x:c>
      <x:c r="BG496" s="49" t="str">
        <x:f>IF(A496="","",IF(COUNTIF(F496:INDEX(F496:AO496,1,'Настройки'!$B$3),"&lt;0")&gt;0,IF('Настройки'!$B$10="Блокировать","Отрицательный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"),"")&amp;IF(AQ496&lt;3,"Недостаточно истории. ",IF(AQ496&lt;6,"Предварительная классификация. ",""))&amp;IF(AX496=0,"Нет спроса за горизонт. ","")&amp;IF(AZ496&gt;'Настройки'!$B$11,"Экстремальная вариативность. ",""))</x:f>
      </x:c>
      <x:c r="BH496" s="49" t="str">
        <x:f>IF(A496="","",IFERROR(VLOOKUP(BB496,'Настройки'!$D$3:$E$11,2,FALSE),"Сначала проверьте исходные данные и историю спроса.")&amp;" Уточните срок поставки, MOQ и критичность.")</x:f>
      </x:c>
      <x:c r="BI496" s="50" t="str">
        <x:f>IF(1&gt;'Настройки'!$B$3,"",IF(ISBLANK(F496),IF('Настройки'!$B$9="Нулевой спрос",0,""),IF(F496&lt;0,IF('Настройки'!$B$10="Исключить","",IF('Настройки'!$B$10="Абсолютные значения",ABS(F496),F496)),F496)))</x:f>
      </x:c>
      <x:c r="BJ496" s="50" t="str">
        <x:f>IF(2&gt;'Настройки'!$B$3,"",IF(ISBLANK(G496),IF('Настройки'!$B$9="Нулевой спрос",0,""),IF(G496&lt;0,IF('Настройки'!$B$10="Исключить","",IF('Настройки'!$B$10="Абсолютные значения",ABS(G496),G496)),G496)))</x:f>
      </x:c>
      <x:c r="BK496" s="50" t="str">
        <x:f>IF(3&gt;'Настройки'!$B$3,"",IF(ISBLANK(H496),IF('Настройки'!$B$9="Нулевой спрос",0,""),IF(H496&lt;0,IF('Настройки'!$B$10="Исключить","",IF('Настройки'!$B$10="Абсолютные значения",ABS(H496),H496)),H496)))</x:f>
      </x:c>
      <x:c r="BL496" s="50" t="str">
        <x:f>IF(4&gt;'Настройки'!$B$3,"",IF(ISBLANK(I496),IF('Настройки'!$B$9="Нулевой спрос",0,""),IF(I496&lt;0,IF('Настройки'!$B$10="Исключить","",IF('Настройки'!$B$10="Абсолютные значения",ABS(I496),I496)),I496)))</x:f>
      </x:c>
      <x:c r="BM496" s="50" t="str">
        <x:f>IF(5&gt;'Настройки'!$B$3,"",IF(ISBLANK(J496),IF('Настройки'!$B$9="Нулевой спрос",0,""),IF(J496&lt;0,IF('Настройки'!$B$10="Исключить","",IF('Настройки'!$B$10="Абсолютные значения",ABS(J496),J496)),J496)))</x:f>
      </x:c>
      <x:c r="BN496" s="50" t="str">
        <x:f>IF(6&gt;'Настройки'!$B$3,"",IF(ISBLANK(K496),IF('Настройки'!$B$9="Нулевой спрос",0,""),IF(K496&lt;0,IF('Настройки'!$B$10="Исключить","",IF('Настройки'!$B$10="Абсолютные значения",ABS(K496),K496)),K496)))</x:f>
      </x:c>
      <x:c r="BO496" s="50" t="str">
        <x:f>IF(7&gt;'Настройки'!$B$3,"",IF(ISBLANK(L496),IF('Настройки'!$B$9="Нулевой спрос",0,""),IF(L496&lt;0,IF('Настройки'!$B$10="Исключить","",IF('Настройки'!$B$10="Абсолютные значения",ABS(L496),L496)),L496)))</x:f>
      </x:c>
      <x:c r="BP496" s="50" t="str">
        <x:f>IF(8&gt;'Настройки'!$B$3,"",IF(ISBLANK(M496),IF('Настройки'!$B$9="Нулевой спрос",0,""),IF(M496&lt;0,IF('Настройки'!$B$10="Исключить","",IF('Настройки'!$B$10="Абсолютные значения",ABS(M496),M496)),M496)))</x:f>
      </x:c>
      <x:c r="BQ496" s="50" t="str">
        <x:f>IF(9&gt;'Настройки'!$B$3,"",IF(ISBLANK(N496),IF('Настройки'!$B$9="Нулевой спрос",0,""),IF(N496&lt;0,IF('Настройки'!$B$10="Исключить","",IF('Настройки'!$B$10="Абсолютные значения",ABS(N496),N496)),N496)))</x:f>
      </x:c>
      <x:c r="BR496" s="50" t="str">
        <x:f>IF(10&gt;'Настройки'!$B$3,"",IF(ISBLANK(O496),IF('Настройки'!$B$9="Нулевой спрос",0,""),IF(O496&lt;0,IF('Настройки'!$B$10="Исключить","",IF('Настройки'!$B$10="Абсолютные значения",ABS(O496),O496)),O496)))</x:f>
      </x:c>
      <x:c r="BS496" s="50" t="str">
        <x:f>IF(11&gt;'Настройки'!$B$3,"",IF(ISBLANK(P496),IF('Настройки'!$B$9="Нулевой спрос",0,""),IF(P496&lt;0,IF('Настройки'!$B$10="Исключить","",IF('Настройки'!$B$10="Абсолютные значения",ABS(P496),P496)),P496)))</x:f>
      </x:c>
      <x:c r="BT496" s="50" t="str">
        <x:f>IF(12&gt;'Настройки'!$B$3,"",IF(ISBLANK(Q496),IF('Настройки'!$B$9="Нулевой спрос",0,""),IF(Q496&lt;0,IF('Настройки'!$B$10="Исключить","",IF('Настройки'!$B$10="Абсолютные значения",ABS(Q496),Q496)),Q496)))</x:f>
      </x:c>
      <x:c r="BU496" s="50" t="str">
        <x:f>IF(13&gt;'Настройки'!$B$3,"",IF(ISBLANK(R496),IF('Настройки'!$B$9="Нулевой спрос",0,""),IF(R496&lt;0,IF('Настройки'!$B$10="Исключить","",IF('Настройки'!$B$10="Абсолютные значения",ABS(R496),R496)),R496)))</x:f>
      </x:c>
      <x:c r="BV496" s="50" t="str">
        <x:f>IF(14&gt;'Настройки'!$B$3,"",IF(ISBLANK(S496),IF('Настройки'!$B$9="Нулевой спрос",0,""),IF(S496&lt;0,IF('Настройки'!$B$10="Исключить","",IF('Настройки'!$B$10="Абсолютные значения",ABS(S496),S496)),S496)))</x:f>
      </x:c>
      <x:c r="BW496" s="50" t="str">
        <x:f>IF(15&gt;'Настройки'!$B$3,"",IF(ISBLANK(T496),IF('Настройки'!$B$9="Нулевой спрос",0,""),IF(T496&lt;0,IF('Настройки'!$B$10="Исключить","",IF('Настройки'!$B$10="Абсолютные значения",ABS(T496),T496)),T496)))</x:f>
      </x:c>
      <x:c r="BX496" s="50" t="str">
        <x:f>IF(16&gt;'Настройки'!$B$3,"",IF(ISBLANK(U496),IF('Настройки'!$B$9="Нулевой спрос",0,""),IF(U496&lt;0,IF('Настройки'!$B$10="Исключить","",IF('Настройки'!$B$10="Абсолютные значения",ABS(U496),U496)),U496)))</x:f>
      </x:c>
      <x:c r="BY496" s="50" t="str">
        <x:f>IF(17&gt;'Настройки'!$B$3,"",IF(ISBLANK(V496),IF('Настройки'!$B$9="Нулевой спрос",0,""),IF(V496&lt;0,IF('Настройки'!$B$10="Исключить","",IF('Настройки'!$B$10="Абсолютные значения",ABS(V496),V496)),V496)))</x:f>
      </x:c>
      <x:c r="BZ496" s="50" t="str">
        <x:f>IF(18&gt;'Настройки'!$B$3,"",IF(ISBLANK(W496),IF('Настройки'!$B$9="Нулевой спрос",0,""),IF(W496&lt;0,IF('Настройки'!$B$10="Исключить","",IF('Настройки'!$B$10="Абсолютные значения",ABS(W496),W496)),W496)))</x:f>
      </x:c>
      <x:c r="CA496" s="50" t="str">
        <x:f>IF(19&gt;'Настройки'!$B$3,"",IF(ISBLANK(X496),IF('Настройки'!$B$9="Нулевой спрос",0,""),IF(X496&lt;0,IF('Настройки'!$B$10="Исключить","",IF('Настройки'!$B$10="Абсолютные значения",ABS(X496),X496)),X496)))</x:f>
      </x:c>
      <x:c r="CB496" s="50" t="str">
        <x:f>IF(20&gt;'Настройки'!$B$3,"",IF(ISBLANK(Y496),IF('Настройки'!$B$9="Нулевой спрос",0,""),IF(Y496&lt;0,IF('Настройки'!$B$10="Исключить","",IF('Настройки'!$B$10="Абсолютные значения",ABS(Y496),Y496)),Y496)))</x:f>
      </x:c>
      <x:c r="CC496" s="50" t="str">
        <x:f>IF(21&gt;'Настройки'!$B$3,"",IF(ISBLANK(Z496),IF('Настройки'!$B$9="Нулевой спрос",0,""),IF(Z496&lt;0,IF('Настройки'!$B$10="Исключить","",IF('Настройки'!$B$10="Абсолютные значения",ABS(Z496),Z496)),Z496)))</x:f>
      </x:c>
      <x:c r="CD496" s="50" t="str">
        <x:f>IF(22&gt;'Настройки'!$B$3,"",IF(ISBLANK(AA496),IF('Настройки'!$B$9="Нулевой спрос",0,""),IF(AA496&lt;0,IF('Настройки'!$B$10="Исключить","",IF('Настройки'!$B$10="Абсолютные значения",ABS(AA496),AA496)),AA496)))</x:f>
      </x:c>
      <x:c r="CE496" s="50" t="str">
        <x:f>IF(23&gt;'Настройки'!$B$3,"",IF(ISBLANK(AB496),IF('Настройки'!$B$9="Нулевой спрос",0,""),IF(AB496&lt;0,IF('Настройки'!$B$10="Исключить","",IF('Настройки'!$B$10="Абсолютные значения",ABS(AB496),AB496)),AB496)))</x:f>
      </x:c>
      <x:c r="CF496" s="50" t="str">
        <x:f>IF(24&gt;'Настройки'!$B$3,"",IF(ISBLANK(AC496),IF('Настройки'!$B$9="Нулевой спрос",0,""),IF(AC496&lt;0,IF('Настройки'!$B$10="Исключить","",IF('Настройки'!$B$10="Абсолютные значения",ABS(AC496),AC496)),AC496)))</x:f>
      </x:c>
      <x:c r="CG496" s="50" t="str">
        <x:f>IF(25&gt;'Настройки'!$B$3,"",IF(ISBLANK(AD496),IF('Настройки'!$B$9="Нулевой спрос",0,""),IF(AD496&lt;0,IF('Настройки'!$B$10="Исключить","",IF('Настройки'!$B$10="Абсолютные значения",ABS(AD496),AD496)),AD496)))</x:f>
      </x:c>
      <x:c r="CH496" s="50" t="str">
        <x:f>IF(26&gt;'Настройки'!$B$3,"",IF(ISBLANK(AE496),IF('Настройки'!$B$9="Нулевой спрос",0,""),IF(AE496&lt;0,IF('Настройки'!$B$10="Исключить","",IF('Настройки'!$B$10="Абсолютные значения",ABS(AE496),AE496)),AE496)))</x:f>
      </x:c>
      <x:c r="CI496" s="50" t="str">
        <x:f>IF(27&gt;'Настройки'!$B$3,"",IF(ISBLANK(AF496),IF('Настройки'!$B$9="Нулевой спрос",0,""),IF(AF496&lt;0,IF('Настройки'!$B$10="Исключить","",IF('Настройки'!$B$10="Абсолютные значения",ABS(AF496),AF496)),AF496)))</x:f>
      </x:c>
      <x:c r="CJ496" s="50" t="str">
        <x:f>IF(28&gt;'Настройки'!$B$3,"",IF(ISBLANK(AG496),IF('Настройки'!$B$9="Нулевой спрос",0,""),IF(AG496&lt;0,IF('Настройки'!$B$10="Исключить","",IF('Настройки'!$B$10="Абсолютные значения",ABS(AG496),AG496)),AG496)))</x:f>
      </x:c>
      <x:c r="CK496" s="50" t="str">
        <x:f>IF(29&gt;'Настройки'!$B$3,"",IF(ISBLANK(AH496),IF('Настройки'!$B$9="Нулевой спрос",0,""),IF(AH496&lt;0,IF('Настройки'!$B$10="Исключить","",IF('Настройки'!$B$10="Абсолютные значения",ABS(AH496),AH496)),AH496)))</x:f>
      </x:c>
      <x:c r="CL496" s="50" t="str">
        <x:f>IF(30&gt;'Настройки'!$B$3,"",IF(ISBLANK(AI496),IF('Настройки'!$B$9="Нулевой спрос",0,""),IF(AI496&lt;0,IF('Настройки'!$B$10="Исключить","",IF('Настройки'!$B$10="Абсолютные значения",ABS(AI496),AI496)),AI496)))</x:f>
      </x:c>
      <x:c r="CM496" s="50" t="str">
        <x:f>IF(31&gt;'Настройки'!$B$3,"",IF(ISBLANK(AJ496),IF('Настройки'!$B$9="Нулевой спрос",0,""),IF(AJ496&lt;0,IF('Настройки'!$B$10="Исключить","",IF('Настройки'!$B$10="Абсолютные значения",ABS(AJ496),AJ496)),AJ496)))</x:f>
      </x:c>
      <x:c r="CN496" s="50" t="str">
        <x:f>IF(32&gt;'Настройки'!$B$3,"",IF(ISBLANK(AK496),IF('Настройки'!$B$9="Нулевой спрос",0,""),IF(AK496&lt;0,IF('Настройки'!$B$10="Исключить","",IF('Настройки'!$B$10="Абсолютные значения",ABS(AK496),AK496)),AK496)))</x:f>
      </x:c>
      <x:c r="CO496" s="50" t="str">
        <x:f>IF(33&gt;'Настройки'!$B$3,"",IF(ISBLANK(AL496),IF('Настройки'!$B$9="Нулевой спрос",0,""),IF(AL496&lt;0,IF('Настройки'!$B$10="Исключить","",IF('Настройки'!$B$10="Абсолютные значения",ABS(AL496),AL496)),AL496)))</x:f>
      </x:c>
      <x:c r="CP496" s="50" t="str">
        <x:f>IF(34&gt;'Настройки'!$B$3,"",IF(ISBLANK(AM496),IF('Настройки'!$B$9="Нулевой спрос",0,""),IF(AM496&lt;0,IF('Настройки'!$B$10="Исключить","",IF('Настройки'!$B$10="Абсолютные значения",ABS(AM496),AM496)),AM496)))</x:f>
      </x:c>
      <x:c r="CQ496" s="50" t="str">
        <x:f>IF(35&gt;'Настройки'!$B$3,"",IF(ISBLANK(AN496),IF('Настройки'!$B$9="Нулевой спрос",0,""),IF(AN496&lt;0,IF('Настройки'!$B$10="Исключить","",IF('Настройки'!$B$10="Абсолютные значения",ABS(AN496),AN496)),AN496)))</x:f>
      </x:c>
      <x:c r="CR496" s="50" t="str">
        <x:f>IF(36&gt;'Настройки'!$B$3,"",IF(ISBLANK(AO496),IF('Настройки'!$B$9="Нулевой спрос",0,""),IF(AO496&lt;0,IF('Настройки'!$B$10="Исключить","",IF('Настройки'!$B$10="Абсолютные значения",ABS(AO496),AO496)),AO496)))</x:f>
      </x:c>
      <x:c r="CS496" s="50" t="str">
        <x:f>IF(OR(1&gt;'Настройки'!$B$3,ISBLANK(BI496),BI496=0),"",BI496)</x:f>
      </x:c>
      <x:c r="CT496" s="50" t="str">
        <x:f>IF(OR(2&gt;'Настройки'!$B$3,ISBLANK(BJ496),BJ496=0),"",BJ496)</x:f>
      </x:c>
      <x:c r="CU496" s="50" t="str">
        <x:f>IF(OR(3&gt;'Настройки'!$B$3,ISBLANK(BK496),BK496=0),"",BK496)</x:f>
      </x:c>
      <x:c r="CV496" s="50" t="str">
        <x:f>IF(OR(4&gt;'Настройки'!$B$3,ISBLANK(BL496),BL496=0),"",BL496)</x:f>
      </x:c>
      <x:c r="CW496" s="50" t="str">
        <x:f>IF(OR(5&gt;'Настройки'!$B$3,ISBLANK(BM496),BM496=0),"",BM496)</x:f>
      </x:c>
      <x:c r="CX496" s="50" t="str">
        <x:f>IF(OR(6&gt;'Настройки'!$B$3,ISBLANK(BN496),BN496=0),"",BN496)</x:f>
      </x:c>
      <x:c r="CY496" s="50" t="str">
        <x:f>IF(OR(7&gt;'Настройки'!$B$3,ISBLANK(BO496),BO496=0),"",BO496)</x:f>
      </x:c>
      <x:c r="CZ496" s="50" t="str">
        <x:f>IF(OR(8&gt;'Настройки'!$B$3,ISBLANK(BP496),BP496=0),"",BP496)</x:f>
      </x:c>
      <x:c r="DA496" s="50" t="str">
        <x:f>IF(OR(9&gt;'Настройки'!$B$3,ISBLANK(BQ496),BQ496=0),"",BQ496)</x:f>
      </x:c>
      <x:c r="DB496" s="50" t="str">
        <x:f>IF(OR(10&gt;'Настройки'!$B$3,ISBLANK(BR496),BR496=0),"",BR496)</x:f>
      </x:c>
      <x:c r="DC496" s="50" t="str">
        <x:f>IF(OR(11&gt;'Настройки'!$B$3,ISBLANK(BS496),BS496=0),"",BS496)</x:f>
      </x:c>
      <x:c r="DD496" s="50" t="str">
        <x:f>IF(OR(12&gt;'Настройки'!$B$3,ISBLANK(BT496),BT496=0),"",BT496)</x:f>
      </x:c>
      <x:c r="DE496" s="50" t="str">
        <x:f>IF(OR(13&gt;'Настройки'!$B$3,ISBLANK(BU496),BU496=0),"",BU496)</x:f>
      </x:c>
      <x:c r="DF496" s="50" t="str">
        <x:f>IF(OR(14&gt;'Настройки'!$B$3,ISBLANK(BV496),BV496=0),"",BV496)</x:f>
      </x:c>
      <x:c r="DG496" s="50" t="str">
        <x:f>IF(OR(15&gt;'Настройки'!$B$3,ISBLANK(BW496),BW496=0),"",BW496)</x:f>
      </x:c>
      <x:c r="DH496" s="50" t="str">
        <x:f>IF(OR(16&gt;'Настройки'!$B$3,ISBLANK(BX496),BX496=0),"",BX496)</x:f>
      </x:c>
      <x:c r="DI496" s="50" t="str">
        <x:f>IF(OR(17&gt;'Настройки'!$B$3,ISBLANK(BY496),BY496=0),"",BY496)</x:f>
      </x:c>
      <x:c r="DJ496" s="50" t="str">
        <x:f>IF(OR(18&gt;'Настройки'!$B$3,ISBLANK(BZ496),BZ496=0),"",BZ496)</x:f>
      </x:c>
      <x:c r="DK496" s="50" t="str">
        <x:f>IF(OR(19&gt;'Настройки'!$B$3,ISBLANK(CA496),CA496=0),"",CA496)</x:f>
      </x:c>
      <x:c r="DL496" s="50" t="str">
        <x:f>IF(OR(20&gt;'Настройки'!$B$3,ISBLANK(CB496),CB496=0),"",CB496)</x:f>
      </x:c>
      <x:c r="DM496" s="50" t="str">
        <x:f>IF(OR(21&gt;'Настройки'!$B$3,ISBLANK(CC496),CC496=0),"",CC496)</x:f>
      </x:c>
      <x:c r="DN496" s="50" t="str">
        <x:f>IF(OR(22&gt;'Настройки'!$B$3,ISBLANK(CD496),CD496=0),"",CD496)</x:f>
      </x:c>
      <x:c r="DO496" s="50" t="str">
        <x:f>IF(OR(23&gt;'Настройки'!$B$3,ISBLANK(CE496),CE496=0),"",CE496)</x:f>
      </x:c>
      <x:c r="DP496" s="50" t="str">
        <x:f>IF(OR(24&gt;'Настройки'!$B$3,ISBLANK(CF496),CF496=0),"",CF496)</x:f>
      </x:c>
      <x:c r="DQ496" s="50" t="str">
        <x:f>IF(OR(25&gt;'Настройки'!$B$3,ISBLANK(CG496),CG496=0),"",CG496)</x:f>
      </x:c>
      <x:c r="DR496" s="50" t="str">
        <x:f>IF(OR(26&gt;'Настройки'!$B$3,ISBLANK(CH496),CH496=0),"",CH496)</x:f>
      </x:c>
      <x:c r="DS496" s="50" t="str">
        <x:f>IF(OR(27&gt;'Настройки'!$B$3,ISBLANK(CI496),CI496=0),"",CI496)</x:f>
      </x:c>
      <x:c r="DT496" s="50" t="str">
        <x:f>IF(OR(28&gt;'Настройки'!$B$3,ISBLANK(CJ496),CJ496=0),"",CJ496)</x:f>
      </x:c>
      <x:c r="DU496" s="50" t="str">
        <x:f>IF(OR(29&gt;'Настройки'!$B$3,ISBLANK(CK496),CK496=0),"",CK496)</x:f>
      </x:c>
      <x:c r="DV496" s="50" t="str">
        <x:f>IF(OR(30&gt;'Настройки'!$B$3,ISBLANK(CL496),CL496=0),"",CL496)</x:f>
      </x:c>
      <x:c r="DW496" s="50" t="str">
        <x:f>IF(OR(31&gt;'Настройки'!$B$3,ISBLANK(CM496),CM496=0),"",CM496)</x:f>
      </x:c>
      <x:c r="DX496" s="50" t="str">
        <x:f>IF(OR(32&gt;'Настройки'!$B$3,ISBLANK(CN496),CN496=0),"",CN496)</x:f>
      </x:c>
      <x:c r="DY496" s="50" t="str">
        <x:f>IF(OR(33&gt;'Настройки'!$B$3,ISBLANK(CO496),CO496=0),"",CO496)</x:f>
      </x:c>
      <x:c r="DZ496" s="50" t="str">
        <x:f>IF(OR(34&gt;'Настройки'!$B$3,ISBLANK(CP496),CP496=0),"",CP496)</x:f>
      </x:c>
      <x:c r="EA496" s="50" t="str">
        <x:f>IF(OR(35&gt;'Настройки'!$B$3,ISBLANK(CQ496),CQ496=0),"",CQ496)</x:f>
      </x:c>
      <x:c r="EB496" s="50" t="str">
        <x:f>IF(OR(36&gt;'Настройки'!$B$3,ISBLANK(CR496),CR496=0),"",CR496)</x:f>
      </x:c>
      <x:c r="EC496" s="50" t="str">
        <x:f>IF(A496="","",IF(OR(BB496="AZ",BB496="BZ"),10000+ROW(),IF(AZ496&gt;'Настройки'!$B$11,20000+ROW(),IF(BF496&lt;&gt;"Обычный",30000+ROW(),IF(AX496&lt;=0,40000+ROW(),"")))))</x:f>
      </x:c>
      <x:c r="ED496" s="50" t="str">
        <x:f>IF(EC496="","",COUNTIFS($EC$2:$EC$1001,"&gt;0",$EC$2:$EC$1001,"&lt;"&amp;EC496)+1)</x:f>
      </x:c>
    </x:row>
    <x:row r="497">
      <x:c r="A497" s="115"/>
      <x:c r="B497" s="115"/>
      <x:c r="C497" s="115"/>
      <x:c r="D497" s="118"/>
      <x:c r="E497" s="118"/>
      <x:c r="F497" s="118"/>
      <x:c r="G497" s="118"/>
      <x:c r="H497" s="118"/>
      <x:c r="I497" s="118"/>
      <x:c r="J497" s="118"/>
      <x:c r="K497" s="118"/>
      <x:c r="L497" s="118"/>
      <x:c r="M497" s="118"/>
      <x:c r="N497" s="118"/>
      <x:c r="O497" s="118"/>
      <x:c r="P497" s="118"/>
      <x:c r="Q497" s="118"/>
      <x:c r="R497" s="118"/>
      <x:c r="S497" s="118"/>
      <x:c r="T497" s="118"/>
      <x:c r="U497" s="118"/>
      <x:c r="V497" s="118"/>
      <x:c r="W497" s="118"/>
      <x:c r="X497" s="118"/>
      <x:c r="Y497" s="118"/>
      <x:c r="Z497" s="118"/>
      <x:c r="AA497" s="118"/>
      <x:c r="AB497" s="118"/>
      <x:c r="AC497" s="118"/>
      <x:c r="AD497" s="118"/>
      <x:c r="AE497" s="118"/>
      <x:c r="AF497" s="118"/>
      <x:c r="AG497" s="118"/>
      <x:c r="AH497" s="118"/>
      <x:c r="AI497" s="118"/>
      <x:c r="AJ497" s="118"/>
      <x:c r="AK497" s="118"/>
      <x:c r="AL497" s="118"/>
      <x:c r="AM497" s="118"/>
      <x:c r="AN497" s="118"/>
      <x:c r="AO497" s="118"/>
      <x:c r="AP497" s="115"/>
      <x:c r="AQ497" s="49" t="str">
        <x:f>IF(A497="","",COUNT(BI497:INDEX(BI497:CR497,1,'Настройки'!$B$3)))</x:f>
      </x:c>
      <x:c r="AR497" s="49" t="str">
        <x:f>IF(A497="","",SUM(BI497:INDEX(BI497:CR497,1,'Настройки'!$B$3)))</x:f>
      </x:c>
      <x:c r="AS497" s="58" t="str">
        <x:f>IF(A497="","",IF('Настройки'!$B$4="Стоимость потребления",AR497*D497,IF('Настройки'!$B$4="Количество",AR497,E497)))</x:f>
      </x:c>
      <x:c r="AT497" s="61" t="str">
        <x:f>IF(OR(A497="",AS497&lt;0,SUM($AS$2:$AS$1001)&lt;=0),"",AS497/SUM($AS$2:$AS$1001))</x:f>
      </x:c>
      <x:c r="AU497" s="61" t="str">
        <x:f>IF(OR(A497="",AS497&lt;0,SUM($AS$2:$AS$1001)&lt;=0),"",SUMIFS($AS$2:$AS$1001,$AS$2:$AS$1001,"&gt;"&amp;AS497)/SUM($AS$2:$AS$1001))</x:f>
      </x:c>
      <x:c r="AV497" s="61" t="str">
        <x:f>IF(OR(A497="",AS497&lt;0,SUM($AS$2:$AS$1001)&lt;=0),"",SUMIFS($AS$2:$AS$1001,$AS$2:$AS$1001,"&gt;="&amp;AS497)/SUM($AS$2:$AS$1001))</x:f>
      </x:c>
      <x:c r="AW497" s="49" t="str">
        <x:f>IF(A497="","",IF(SUM($AS$2:$AS$1001)&lt;=0,"Не определён",IF(AS497&lt;0,"Исключение",IF(AU497&lt;'Настройки'!$B$5,"A",IF(AU497&lt;'Настройки'!$B$6,"B","C")))))</x:f>
      </x:c>
      <x:c r="AX497" s="58" t="str">
        <x:f>IF(A497="","",IF(AQ497=0,"",AVERAGE(BI497:INDEX(BI497:CR497,1,'Настройки'!$B$3))))</x:f>
      </x:c>
      <x:c r="AY497" s="58" t="str">
        <x:f>IF(OR(A497="",AQ497=0),"",STDEVP(BI497:INDEX(BI497:CR497,1,'Настройки'!$B$3)))</x:f>
      </x:c>
      <x:c r="AZ497" s="61" t="str">
        <x:f>IF(OR(A497="",AQ497&lt;'Настройки'!$B$12,AX497&lt;=0,AND('Настройки'!$B$10="Блокировать",COUNTIF(F497:INDEX(F497:AO497,1,'Настройки'!$B$3),"&lt;0")&gt;0)),"",AY497/ABS(AX497))</x:f>
      </x:c>
      <x:c r="BA497" s="49" t="str">
        <x:f>IF(A497="","",IF(AND('Настройки'!$B$10="Блокировать",COUNTIF(F497:INDEX(F497:AO497,1,'Настройки'!$B$3),"&lt;0")&gt;0),"Не определён",IF(AQ497&lt;'Настройки'!$B$12,"Не определён",IF(AX497=0,"Нет спроса",IF(AX497&lt;0,"Не определён",IF(AZ497&lt;='Настройки'!$B$7,"X",IF(AZ497&lt;='Настройки'!$B$8,"Y","Z")))))))</x:f>
      </x:c>
      <x:c r="BB497" s="49" t="str">
        <x:f>IF(OR(A497="",LEN(AW497)&lt;&gt;1,LEN(BA497)&lt;&gt;1),"",AW497&amp;BA497)</x:f>
      </x:c>
      <x:c r="BC497" s="61" t="str">
        <x:f>IF(OR(A497="",AQ497=0),"",(COUNT(BI497:INDEX(BI497:CR497,1,'Настройки'!$B$3))-COUNT(CS497:INDEX(CS497:EB497,1,'Настройки'!$B$3)))/AQ497)</x:f>
      </x:c>
      <x:c r="BD497" s="64" t="str">
        <x:f>IF(OR(A497="",COUNT(CS497:INDEX(CS497:EB497,1,'Настройки'!$B$3))=0),"",AQ497/COUNT(CS497:INDEX(CS497:EB497,1,'Настройки'!$B$3)))</x:f>
      </x:c>
      <x:c r="BE497" s="64" t="str">
        <x:f>IF(OR(A497="",COUNT(CS497:INDEX(CS497:EB497,1,'Настройки'!$B$3))=0),"",IF(AVERAGE(CS497:INDEX(CS497:EB497,1,'Настройки'!$B$3))=0,"",(STDEVP(CS497:INDEX(CS497:EB497,1,'Настройки'!$B$3))/ABS(AVERAGE(CS497:INDEX(CS497:EB497,1,'Настройки'!$B$3))))^2))</x:f>
      </x:c>
      <x:c r="BF497" s="49" t="str">
        <x:f>IF(A497="","",IF(AQ497&lt;3,"Недостаточно",IF(AQ497&lt;6,"Предварительный","Обычный")))</x:f>
      </x:c>
      <x:c r="BG497" s="49" t="str">
        <x:f>IF(A497="","",IF(COUNTIF(F497:INDEX(F497:AO497,1,'Настройки'!$B$3),"&lt;0")&gt;0,IF('Настройки'!$B$10="Блокировать","Отрицательный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"),"")&amp;IF(AQ497&lt;3,"Недостаточно истории. ",IF(AQ497&lt;6,"Предварительная классификация. ",""))&amp;IF(AX497=0,"Нет спроса за горизонт. ","")&amp;IF(AZ497&gt;'Настройки'!$B$11,"Экстремальная вариативность. ",""))</x:f>
      </x:c>
      <x:c r="BH497" s="49" t="str">
        <x:f>IF(A497="","",IFERROR(VLOOKUP(BB497,'Настройки'!$D$3:$E$11,2,FALSE),"Сначала проверьте исходные данные и историю спроса.")&amp;" Уточните срок поставки, MOQ и критичность.")</x:f>
      </x:c>
      <x:c r="BI497" s="50" t="str">
        <x:f>IF(1&gt;'Настройки'!$B$3,"",IF(ISBLANK(F497),IF('Настройки'!$B$9="Нулевой спрос",0,""),IF(F497&lt;0,IF('Настройки'!$B$10="Исключить","",IF('Настройки'!$B$10="Абсолютные значения",ABS(F497),F497)),F497)))</x:f>
      </x:c>
      <x:c r="BJ497" s="50" t="str">
        <x:f>IF(2&gt;'Настройки'!$B$3,"",IF(ISBLANK(G497),IF('Настройки'!$B$9="Нулевой спрос",0,""),IF(G497&lt;0,IF('Настройки'!$B$10="Исключить","",IF('Настройки'!$B$10="Абсолютные значения",ABS(G497),G497)),G497)))</x:f>
      </x:c>
      <x:c r="BK497" s="50" t="str">
        <x:f>IF(3&gt;'Настройки'!$B$3,"",IF(ISBLANK(H497),IF('Настройки'!$B$9="Нулевой спрос",0,""),IF(H497&lt;0,IF('Настройки'!$B$10="Исключить","",IF('Настройки'!$B$10="Абсолютные значения",ABS(H497),H497)),H497)))</x:f>
      </x:c>
      <x:c r="BL497" s="50" t="str">
        <x:f>IF(4&gt;'Настройки'!$B$3,"",IF(ISBLANK(I497),IF('Настройки'!$B$9="Нулевой спрос",0,""),IF(I497&lt;0,IF('Настройки'!$B$10="Исключить","",IF('Настройки'!$B$10="Абсолютные значения",ABS(I497),I497)),I497)))</x:f>
      </x:c>
      <x:c r="BM497" s="50" t="str">
        <x:f>IF(5&gt;'Настройки'!$B$3,"",IF(ISBLANK(J497),IF('Настройки'!$B$9="Нулевой спрос",0,""),IF(J497&lt;0,IF('Настройки'!$B$10="Исключить","",IF('Настройки'!$B$10="Абсолютные значения",ABS(J497),J497)),J497)))</x:f>
      </x:c>
      <x:c r="BN497" s="50" t="str">
        <x:f>IF(6&gt;'Настройки'!$B$3,"",IF(ISBLANK(K497),IF('Настройки'!$B$9="Нулевой спрос",0,""),IF(K497&lt;0,IF('Настройки'!$B$10="Исключить","",IF('Настройки'!$B$10="Абсолютные значения",ABS(K497),K497)),K497)))</x:f>
      </x:c>
      <x:c r="BO497" s="50" t="str">
        <x:f>IF(7&gt;'Настройки'!$B$3,"",IF(ISBLANK(L497),IF('Настройки'!$B$9="Нулевой спрос",0,""),IF(L497&lt;0,IF('Настройки'!$B$10="Исключить","",IF('Настройки'!$B$10="Абсолютные значения",ABS(L497),L497)),L497)))</x:f>
      </x:c>
      <x:c r="BP497" s="50" t="str">
        <x:f>IF(8&gt;'Настройки'!$B$3,"",IF(ISBLANK(M497),IF('Настройки'!$B$9="Нулевой спрос",0,""),IF(M497&lt;0,IF('Настройки'!$B$10="Исключить","",IF('Настройки'!$B$10="Абсолютные значения",ABS(M497),M497)),M497)))</x:f>
      </x:c>
      <x:c r="BQ497" s="50" t="str">
        <x:f>IF(9&gt;'Настройки'!$B$3,"",IF(ISBLANK(N497),IF('Настройки'!$B$9="Нулевой спрос",0,""),IF(N497&lt;0,IF('Настройки'!$B$10="Исключить","",IF('Настройки'!$B$10="Абсолютные значения",ABS(N497),N497)),N497)))</x:f>
      </x:c>
      <x:c r="BR497" s="50" t="str">
        <x:f>IF(10&gt;'Настройки'!$B$3,"",IF(ISBLANK(O497),IF('Настройки'!$B$9="Нулевой спрос",0,""),IF(O497&lt;0,IF('Настройки'!$B$10="Исключить","",IF('Настройки'!$B$10="Абсолютные значения",ABS(O497),O497)),O497)))</x:f>
      </x:c>
      <x:c r="BS497" s="50" t="str">
        <x:f>IF(11&gt;'Настройки'!$B$3,"",IF(ISBLANK(P497),IF('Настройки'!$B$9="Нулевой спрос",0,""),IF(P497&lt;0,IF('Настройки'!$B$10="Исключить","",IF('Настройки'!$B$10="Абсолютные значения",ABS(P497),P497)),P497)))</x:f>
      </x:c>
      <x:c r="BT497" s="50" t="str">
        <x:f>IF(12&gt;'Настройки'!$B$3,"",IF(ISBLANK(Q497),IF('Настройки'!$B$9="Нулевой спрос",0,""),IF(Q497&lt;0,IF('Настройки'!$B$10="Исключить","",IF('Настройки'!$B$10="Абсолютные значения",ABS(Q497),Q497)),Q497)))</x:f>
      </x:c>
      <x:c r="BU497" s="50" t="str">
        <x:f>IF(13&gt;'Настройки'!$B$3,"",IF(ISBLANK(R497),IF('Настройки'!$B$9="Нулевой спрос",0,""),IF(R497&lt;0,IF('Настройки'!$B$10="Исключить","",IF('Настройки'!$B$10="Абсолютные значения",ABS(R497),R497)),R497)))</x:f>
      </x:c>
      <x:c r="BV497" s="50" t="str">
        <x:f>IF(14&gt;'Настройки'!$B$3,"",IF(ISBLANK(S497),IF('Настройки'!$B$9="Нулевой спрос",0,""),IF(S497&lt;0,IF('Настройки'!$B$10="Исключить","",IF('Настройки'!$B$10="Абсолютные значения",ABS(S497),S497)),S497)))</x:f>
      </x:c>
      <x:c r="BW497" s="50" t="str">
        <x:f>IF(15&gt;'Настройки'!$B$3,"",IF(ISBLANK(T497),IF('Настройки'!$B$9="Нулевой спрос",0,""),IF(T497&lt;0,IF('Настройки'!$B$10="Исключить","",IF('Настройки'!$B$10="Абсолютные значения",ABS(T497),T497)),T497)))</x:f>
      </x:c>
      <x:c r="BX497" s="50" t="str">
        <x:f>IF(16&gt;'Настройки'!$B$3,"",IF(ISBLANK(U497),IF('Настройки'!$B$9="Нулевой спрос",0,""),IF(U497&lt;0,IF('Настройки'!$B$10="Исключить","",IF('Настройки'!$B$10="Абсолютные значения",ABS(U497),U497)),U497)))</x:f>
      </x:c>
      <x:c r="BY497" s="50" t="str">
        <x:f>IF(17&gt;'Настройки'!$B$3,"",IF(ISBLANK(V497),IF('Настройки'!$B$9="Нулевой спрос",0,""),IF(V497&lt;0,IF('Настройки'!$B$10="Исключить","",IF('Настройки'!$B$10="Абсолютные значения",ABS(V497),V497)),V497)))</x:f>
      </x:c>
      <x:c r="BZ497" s="50" t="str">
        <x:f>IF(18&gt;'Настройки'!$B$3,"",IF(ISBLANK(W497),IF('Настройки'!$B$9="Нулевой спрос",0,""),IF(W497&lt;0,IF('Настройки'!$B$10="Исключить","",IF('Настройки'!$B$10="Абсолютные значения",ABS(W497),W497)),W497)))</x:f>
      </x:c>
      <x:c r="CA497" s="50" t="str">
        <x:f>IF(19&gt;'Настройки'!$B$3,"",IF(ISBLANK(X497),IF('Настройки'!$B$9="Нулевой спрос",0,""),IF(X497&lt;0,IF('Настройки'!$B$10="Исключить","",IF('Настройки'!$B$10="Абсолютные значения",ABS(X497),X497)),X497)))</x:f>
      </x:c>
      <x:c r="CB497" s="50" t="str">
        <x:f>IF(20&gt;'Настройки'!$B$3,"",IF(ISBLANK(Y497),IF('Настройки'!$B$9="Нулевой спрос",0,""),IF(Y497&lt;0,IF('Настройки'!$B$10="Исключить","",IF('Настройки'!$B$10="Абсолютные значения",ABS(Y497),Y497)),Y497)))</x:f>
      </x:c>
      <x:c r="CC497" s="50" t="str">
        <x:f>IF(21&gt;'Настройки'!$B$3,"",IF(ISBLANK(Z497),IF('Настройки'!$B$9="Нулевой спрос",0,""),IF(Z497&lt;0,IF('Настройки'!$B$10="Исключить","",IF('Настройки'!$B$10="Абсолютные значения",ABS(Z497),Z497)),Z497)))</x:f>
      </x:c>
      <x:c r="CD497" s="50" t="str">
        <x:f>IF(22&gt;'Настройки'!$B$3,"",IF(ISBLANK(AA497),IF('Настройки'!$B$9="Нулевой спрос",0,""),IF(AA497&lt;0,IF('Настройки'!$B$10="Исключить","",IF('Настройки'!$B$10="Абсолютные значения",ABS(AA497),AA497)),AA497)))</x:f>
      </x:c>
      <x:c r="CE497" s="50" t="str">
        <x:f>IF(23&gt;'Настройки'!$B$3,"",IF(ISBLANK(AB497),IF('Настройки'!$B$9="Нулевой спрос",0,""),IF(AB497&lt;0,IF('Настройки'!$B$10="Исключить","",IF('Настройки'!$B$10="Абсолютные значения",ABS(AB497),AB497)),AB497)))</x:f>
      </x:c>
      <x:c r="CF497" s="50" t="str">
        <x:f>IF(24&gt;'Настройки'!$B$3,"",IF(ISBLANK(AC497),IF('Настройки'!$B$9="Нулевой спрос",0,""),IF(AC497&lt;0,IF('Настройки'!$B$10="Исключить","",IF('Настройки'!$B$10="Абсолютные значения",ABS(AC497),AC497)),AC497)))</x:f>
      </x:c>
      <x:c r="CG497" s="50" t="str">
        <x:f>IF(25&gt;'Настройки'!$B$3,"",IF(ISBLANK(AD497),IF('Настройки'!$B$9="Нулевой спрос",0,""),IF(AD497&lt;0,IF('Настройки'!$B$10="Исключить","",IF('Настройки'!$B$10="Абсолютные значения",ABS(AD497),AD497)),AD497)))</x:f>
      </x:c>
      <x:c r="CH497" s="50" t="str">
        <x:f>IF(26&gt;'Настройки'!$B$3,"",IF(ISBLANK(AE497),IF('Настройки'!$B$9="Нулевой спрос",0,""),IF(AE497&lt;0,IF('Настройки'!$B$10="Исключить","",IF('Настройки'!$B$10="Абсолютные значения",ABS(AE497),AE497)),AE497)))</x:f>
      </x:c>
      <x:c r="CI497" s="50" t="str">
        <x:f>IF(27&gt;'Настройки'!$B$3,"",IF(ISBLANK(AF497),IF('Настройки'!$B$9="Нулевой спрос",0,""),IF(AF497&lt;0,IF('Настройки'!$B$10="Исключить","",IF('Настройки'!$B$10="Абсолютные значения",ABS(AF497),AF497)),AF497)))</x:f>
      </x:c>
      <x:c r="CJ497" s="50" t="str">
        <x:f>IF(28&gt;'Настройки'!$B$3,"",IF(ISBLANK(AG497),IF('Настройки'!$B$9="Нулевой спрос",0,""),IF(AG497&lt;0,IF('Настройки'!$B$10="Исключить","",IF('Настройки'!$B$10="Абсолютные значения",ABS(AG497),AG497)),AG497)))</x:f>
      </x:c>
      <x:c r="CK497" s="50" t="str">
        <x:f>IF(29&gt;'Настройки'!$B$3,"",IF(ISBLANK(AH497),IF('Настройки'!$B$9="Нулевой спрос",0,""),IF(AH497&lt;0,IF('Настройки'!$B$10="Исключить","",IF('Настройки'!$B$10="Абсолютные значения",ABS(AH497),AH497)),AH497)))</x:f>
      </x:c>
      <x:c r="CL497" s="50" t="str">
        <x:f>IF(30&gt;'Настройки'!$B$3,"",IF(ISBLANK(AI497),IF('Настройки'!$B$9="Нулевой спрос",0,""),IF(AI497&lt;0,IF('Настройки'!$B$10="Исключить","",IF('Настройки'!$B$10="Абсолютные значения",ABS(AI497),AI497)),AI497)))</x:f>
      </x:c>
      <x:c r="CM497" s="50" t="str">
        <x:f>IF(31&gt;'Настройки'!$B$3,"",IF(ISBLANK(AJ497),IF('Настройки'!$B$9="Нулевой спрос",0,""),IF(AJ497&lt;0,IF('Настройки'!$B$10="Исключить","",IF('Настройки'!$B$10="Абсолютные значения",ABS(AJ497),AJ497)),AJ497)))</x:f>
      </x:c>
      <x:c r="CN497" s="50" t="str">
        <x:f>IF(32&gt;'Настройки'!$B$3,"",IF(ISBLANK(AK497),IF('Настройки'!$B$9="Нулевой спрос",0,""),IF(AK497&lt;0,IF('Настройки'!$B$10="Исключить","",IF('Настройки'!$B$10="Абсолютные значения",ABS(AK497),AK497)),AK497)))</x:f>
      </x:c>
      <x:c r="CO497" s="50" t="str">
        <x:f>IF(33&gt;'Настройки'!$B$3,"",IF(ISBLANK(AL497),IF('Настройки'!$B$9="Нулевой спрос",0,""),IF(AL497&lt;0,IF('Настройки'!$B$10="Исключить","",IF('Настройки'!$B$10="Абсолютные значения",ABS(AL497),AL497)),AL497)))</x:f>
      </x:c>
      <x:c r="CP497" s="50" t="str">
        <x:f>IF(34&gt;'Настройки'!$B$3,"",IF(ISBLANK(AM497),IF('Настройки'!$B$9="Нулевой спрос",0,""),IF(AM497&lt;0,IF('Настройки'!$B$10="Исключить","",IF('Настройки'!$B$10="Абсолютные значения",ABS(AM497),AM497)),AM497)))</x:f>
      </x:c>
      <x:c r="CQ497" s="50" t="str">
        <x:f>IF(35&gt;'Настройки'!$B$3,"",IF(ISBLANK(AN497),IF('Настройки'!$B$9="Нулевой спрос",0,""),IF(AN497&lt;0,IF('Настройки'!$B$10="Исключить","",IF('Настройки'!$B$10="Абсолютные значения",ABS(AN497),AN497)),AN497)))</x:f>
      </x:c>
      <x:c r="CR497" s="50" t="str">
        <x:f>IF(36&gt;'Настройки'!$B$3,"",IF(ISBLANK(AO497),IF('Настройки'!$B$9="Нулевой спрос",0,""),IF(AO497&lt;0,IF('Настройки'!$B$10="Исключить","",IF('Настройки'!$B$10="Абсолютные значения",ABS(AO497),AO497)),AO497)))</x:f>
      </x:c>
      <x:c r="CS497" s="50" t="str">
        <x:f>IF(OR(1&gt;'Настройки'!$B$3,ISBLANK(BI497),BI497=0),"",BI497)</x:f>
      </x:c>
      <x:c r="CT497" s="50" t="str">
        <x:f>IF(OR(2&gt;'Настройки'!$B$3,ISBLANK(BJ497),BJ497=0),"",BJ497)</x:f>
      </x:c>
      <x:c r="CU497" s="50" t="str">
        <x:f>IF(OR(3&gt;'Настройки'!$B$3,ISBLANK(BK497),BK497=0),"",BK497)</x:f>
      </x:c>
      <x:c r="CV497" s="50" t="str">
        <x:f>IF(OR(4&gt;'Настройки'!$B$3,ISBLANK(BL497),BL497=0),"",BL497)</x:f>
      </x:c>
      <x:c r="CW497" s="50" t="str">
        <x:f>IF(OR(5&gt;'Настройки'!$B$3,ISBLANK(BM497),BM497=0),"",BM497)</x:f>
      </x:c>
      <x:c r="CX497" s="50" t="str">
        <x:f>IF(OR(6&gt;'Настройки'!$B$3,ISBLANK(BN497),BN497=0),"",BN497)</x:f>
      </x:c>
      <x:c r="CY497" s="50" t="str">
        <x:f>IF(OR(7&gt;'Настройки'!$B$3,ISBLANK(BO497),BO497=0),"",BO497)</x:f>
      </x:c>
      <x:c r="CZ497" s="50" t="str">
        <x:f>IF(OR(8&gt;'Настройки'!$B$3,ISBLANK(BP497),BP497=0),"",BP497)</x:f>
      </x:c>
      <x:c r="DA497" s="50" t="str">
        <x:f>IF(OR(9&gt;'Настройки'!$B$3,ISBLANK(BQ497),BQ497=0),"",BQ497)</x:f>
      </x:c>
      <x:c r="DB497" s="50" t="str">
        <x:f>IF(OR(10&gt;'Настройки'!$B$3,ISBLANK(BR497),BR497=0),"",BR497)</x:f>
      </x:c>
      <x:c r="DC497" s="50" t="str">
        <x:f>IF(OR(11&gt;'Настройки'!$B$3,ISBLANK(BS497),BS497=0),"",BS497)</x:f>
      </x:c>
      <x:c r="DD497" s="50" t="str">
        <x:f>IF(OR(12&gt;'Настройки'!$B$3,ISBLANK(BT497),BT497=0),"",BT497)</x:f>
      </x:c>
      <x:c r="DE497" s="50" t="str">
        <x:f>IF(OR(13&gt;'Настройки'!$B$3,ISBLANK(BU497),BU497=0),"",BU497)</x:f>
      </x:c>
      <x:c r="DF497" s="50" t="str">
        <x:f>IF(OR(14&gt;'Настройки'!$B$3,ISBLANK(BV497),BV497=0),"",BV497)</x:f>
      </x:c>
      <x:c r="DG497" s="50" t="str">
        <x:f>IF(OR(15&gt;'Настройки'!$B$3,ISBLANK(BW497),BW497=0),"",BW497)</x:f>
      </x:c>
      <x:c r="DH497" s="50" t="str">
        <x:f>IF(OR(16&gt;'Настройки'!$B$3,ISBLANK(BX497),BX497=0),"",BX497)</x:f>
      </x:c>
      <x:c r="DI497" s="50" t="str">
        <x:f>IF(OR(17&gt;'Настройки'!$B$3,ISBLANK(BY497),BY497=0),"",BY497)</x:f>
      </x:c>
      <x:c r="DJ497" s="50" t="str">
        <x:f>IF(OR(18&gt;'Настройки'!$B$3,ISBLANK(BZ497),BZ497=0),"",BZ497)</x:f>
      </x:c>
      <x:c r="DK497" s="50" t="str">
        <x:f>IF(OR(19&gt;'Настройки'!$B$3,ISBLANK(CA497),CA497=0),"",CA497)</x:f>
      </x:c>
      <x:c r="DL497" s="50" t="str">
        <x:f>IF(OR(20&gt;'Настройки'!$B$3,ISBLANK(CB497),CB497=0),"",CB497)</x:f>
      </x:c>
      <x:c r="DM497" s="50" t="str">
        <x:f>IF(OR(21&gt;'Настройки'!$B$3,ISBLANK(CC497),CC497=0),"",CC497)</x:f>
      </x:c>
      <x:c r="DN497" s="50" t="str">
        <x:f>IF(OR(22&gt;'Настройки'!$B$3,ISBLANK(CD497),CD497=0),"",CD497)</x:f>
      </x:c>
      <x:c r="DO497" s="50" t="str">
        <x:f>IF(OR(23&gt;'Настройки'!$B$3,ISBLANK(CE497),CE497=0),"",CE497)</x:f>
      </x:c>
      <x:c r="DP497" s="50" t="str">
        <x:f>IF(OR(24&gt;'Настройки'!$B$3,ISBLANK(CF497),CF497=0),"",CF497)</x:f>
      </x:c>
      <x:c r="DQ497" s="50" t="str">
        <x:f>IF(OR(25&gt;'Настройки'!$B$3,ISBLANK(CG497),CG497=0),"",CG497)</x:f>
      </x:c>
      <x:c r="DR497" s="50" t="str">
        <x:f>IF(OR(26&gt;'Настройки'!$B$3,ISBLANK(CH497),CH497=0),"",CH497)</x:f>
      </x:c>
      <x:c r="DS497" s="50" t="str">
        <x:f>IF(OR(27&gt;'Настройки'!$B$3,ISBLANK(CI497),CI497=0),"",CI497)</x:f>
      </x:c>
      <x:c r="DT497" s="50" t="str">
        <x:f>IF(OR(28&gt;'Настройки'!$B$3,ISBLANK(CJ497),CJ497=0),"",CJ497)</x:f>
      </x:c>
      <x:c r="DU497" s="50" t="str">
        <x:f>IF(OR(29&gt;'Настройки'!$B$3,ISBLANK(CK497),CK497=0),"",CK497)</x:f>
      </x:c>
      <x:c r="DV497" s="50" t="str">
        <x:f>IF(OR(30&gt;'Настройки'!$B$3,ISBLANK(CL497),CL497=0),"",CL497)</x:f>
      </x:c>
      <x:c r="DW497" s="50" t="str">
        <x:f>IF(OR(31&gt;'Настройки'!$B$3,ISBLANK(CM497),CM497=0),"",CM497)</x:f>
      </x:c>
      <x:c r="DX497" s="50" t="str">
        <x:f>IF(OR(32&gt;'Настройки'!$B$3,ISBLANK(CN497),CN497=0),"",CN497)</x:f>
      </x:c>
      <x:c r="DY497" s="50" t="str">
        <x:f>IF(OR(33&gt;'Настройки'!$B$3,ISBLANK(CO497),CO497=0),"",CO497)</x:f>
      </x:c>
      <x:c r="DZ497" s="50" t="str">
        <x:f>IF(OR(34&gt;'Настройки'!$B$3,ISBLANK(CP497),CP497=0),"",CP497)</x:f>
      </x:c>
      <x:c r="EA497" s="50" t="str">
        <x:f>IF(OR(35&gt;'Настройки'!$B$3,ISBLANK(CQ497),CQ497=0),"",CQ497)</x:f>
      </x:c>
      <x:c r="EB497" s="50" t="str">
        <x:f>IF(OR(36&gt;'Настройки'!$B$3,ISBLANK(CR497),CR497=0),"",CR497)</x:f>
      </x:c>
      <x:c r="EC497" s="50" t="str">
        <x:f>IF(A497="","",IF(OR(BB497="AZ",BB497="BZ"),10000+ROW(),IF(AZ497&gt;'Настройки'!$B$11,20000+ROW(),IF(BF497&lt;&gt;"Обычный",30000+ROW(),IF(AX497&lt;=0,40000+ROW(),"")))))</x:f>
      </x:c>
      <x:c r="ED497" s="50" t="str">
        <x:f>IF(EC497="","",COUNTIFS($EC$2:$EC$1001,"&gt;0",$EC$2:$EC$1001,"&lt;"&amp;EC497)+1)</x:f>
      </x:c>
    </x:row>
    <x:row r="498">
      <x:c r="A498" s="115"/>
      <x:c r="B498" s="115"/>
      <x:c r="C498" s="115"/>
      <x:c r="D498" s="118"/>
      <x:c r="E498" s="118"/>
      <x:c r="F498" s="118"/>
      <x:c r="G498" s="118"/>
      <x:c r="H498" s="118"/>
      <x:c r="I498" s="118"/>
      <x:c r="J498" s="118"/>
      <x:c r="K498" s="118"/>
      <x:c r="L498" s="118"/>
      <x:c r="M498" s="118"/>
      <x:c r="N498" s="118"/>
      <x:c r="O498" s="118"/>
      <x:c r="P498" s="118"/>
      <x:c r="Q498" s="118"/>
      <x:c r="R498" s="118"/>
      <x:c r="S498" s="118"/>
      <x:c r="T498" s="118"/>
      <x:c r="U498" s="118"/>
      <x:c r="V498" s="118"/>
      <x:c r="W498" s="118"/>
      <x:c r="X498" s="118"/>
      <x:c r="Y498" s="118"/>
      <x:c r="Z498" s="118"/>
      <x:c r="AA498" s="118"/>
      <x:c r="AB498" s="118"/>
      <x:c r="AC498" s="118"/>
      <x:c r="AD498" s="118"/>
      <x:c r="AE498" s="118"/>
      <x:c r="AF498" s="118"/>
      <x:c r="AG498" s="118"/>
      <x:c r="AH498" s="118"/>
      <x:c r="AI498" s="118"/>
      <x:c r="AJ498" s="118"/>
      <x:c r="AK498" s="118"/>
      <x:c r="AL498" s="118"/>
      <x:c r="AM498" s="118"/>
      <x:c r="AN498" s="118"/>
      <x:c r="AO498" s="118"/>
      <x:c r="AP498" s="115"/>
      <x:c r="AQ498" s="49" t="str">
        <x:f>IF(A498="","",COUNT(BI498:INDEX(BI498:CR498,1,'Настройки'!$B$3)))</x:f>
      </x:c>
      <x:c r="AR498" s="49" t="str">
        <x:f>IF(A498="","",SUM(BI498:INDEX(BI498:CR498,1,'Настройки'!$B$3)))</x:f>
      </x:c>
      <x:c r="AS498" s="58" t="str">
        <x:f>IF(A498="","",IF('Настройки'!$B$4="Стоимость потребления",AR498*D498,IF('Настройки'!$B$4="Количество",AR498,E498)))</x:f>
      </x:c>
      <x:c r="AT498" s="61" t="str">
        <x:f>IF(OR(A498="",AS498&lt;0,SUM($AS$2:$AS$1001)&lt;=0),"",AS498/SUM($AS$2:$AS$1001))</x:f>
      </x:c>
      <x:c r="AU498" s="61" t="str">
        <x:f>IF(OR(A498="",AS498&lt;0,SUM($AS$2:$AS$1001)&lt;=0),"",SUMIFS($AS$2:$AS$1001,$AS$2:$AS$1001,"&gt;"&amp;AS498)/SUM($AS$2:$AS$1001))</x:f>
      </x:c>
      <x:c r="AV498" s="61" t="str">
        <x:f>IF(OR(A498="",AS498&lt;0,SUM($AS$2:$AS$1001)&lt;=0),"",SUMIFS($AS$2:$AS$1001,$AS$2:$AS$1001,"&gt;="&amp;AS498)/SUM($AS$2:$AS$1001))</x:f>
      </x:c>
      <x:c r="AW498" s="49" t="str">
        <x:f>IF(A498="","",IF(SUM($AS$2:$AS$1001)&lt;=0,"Не определён",IF(AS498&lt;0,"Исключение",IF(AU498&lt;'Настройки'!$B$5,"A",IF(AU498&lt;'Настройки'!$B$6,"B","C")))))</x:f>
      </x:c>
      <x:c r="AX498" s="58" t="str">
        <x:f>IF(A498="","",IF(AQ498=0,"",AVERAGE(BI498:INDEX(BI498:CR498,1,'Настройки'!$B$3))))</x:f>
      </x:c>
      <x:c r="AY498" s="58" t="str">
        <x:f>IF(OR(A498="",AQ498=0),"",STDEVP(BI498:INDEX(BI498:CR498,1,'Настройки'!$B$3)))</x:f>
      </x:c>
      <x:c r="AZ498" s="61" t="str">
        <x:f>IF(OR(A498="",AQ498&lt;'Настройки'!$B$12,AX498&lt;=0,AND('Настройки'!$B$10="Блокировать",COUNTIF(F498:INDEX(F498:AO498,1,'Настройки'!$B$3),"&lt;0")&gt;0)),"",AY498/ABS(AX498))</x:f>
      </x:c>
      <x:c r="BA498" s="49" t="str">
        <x:f>IF(A498="","",IF(AND('Настройки'!$B$10="Блокировать",COUNTIF(F498:INDEX(F498:AO498,1,'Настройки'!$B$3),"&lt;0")&gt;0),"Не определён",IF(AQ498&lt;'Настройки'!$B$12,"Не определён",IF(AX498=0,"Нет спроса",IF(AX498&lt;0,"Не определён",IF(AZ498&lt;='Настройки'!$B$7,"X",IF(AZ498&lt;='Настройки'!$B$8,"Y","Z")))))))</x:f>
      </x:c>
      <x:c r="BB498" s="49" t="str">
        <x:f>IF(OR(A498="",LEN(AW498)&lt;&gt;1,LEN(BA498)&lt;&gt;1),"",AW498&amp;BA498)</x:f>
      </x:c>
      <x:c r="BC498" s="61" t="str">
        <x:f>IF(OR(A498="",AQ498=0),"",(COUNT(BI498:INDEX(BI498:CR498,1,'Настройки'!$B$3))-COUNT(CS498:INDEX(CS498:EB498,1,'Настройки'!$B$3)))/AQ498)</x:f>
      </x:c>
      <x:c r="BD498" s="64" t="str">
        <x:f>IF(OR(A498="",COUNT(CS498:INDEX(CS498:EB498,1,'Настройки'!$B$3))=0),"",AQ498/COUNT(CS498:INDEX(CS498:EB498,1,'Настройки'!$B$3)))</x:f>
      </x:c>
      <x:c r="BE498" s="64" t="str">
        <x:f>IF(OR(A498="",COUNT(CS498:INDEX(CS498:EB498,1,'Настройки'!$B$3))=0),"",IF(AVERAGE(CS498:INDEX(CS498:EB498,1,'Настройки'!$B$3))=0,"",(STDEVP(CS498:INDEX(CS498:EB498,1,'Настройки'!$B$3))/ABS(AVERAGE(CS498:INDEX(CS498:EB498,1,'Настройки'!$B$3))))^2))</x:f>
      </x:c>
      <x:c r="BF498" s="49" t="str">
        <x:f>IF(A498="","",IF(AQ498&lt;3,"Недостаточно",IF(AQ498&lt;6,"Предварительный","Обычный")))</x:f>
      </x:c>
      <x:c r="BG498" s="49" t="str">
        <x:f>IF(A498="","",IF(COUNTIF(F498:INDEX(F498:AO498,1,'Настройки'!$B$3),"&lt;0")&gt;0,IF('Настройки'!$B$10="Блокировать","Отрицательный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"),"")&amp;IF(AQ498&lt;3,"Недостаточно истории. ",IF(AQ498&lt;6,"Предварительная классификация. ",""))&amp;IF(AX498=0,"Нет спроса за горизонт. ","")&amp;IF(AZ498&gt;'Настройки'!$B$11,"Экстремальная вариативность. ",""))</x:f>
      </x:c>
      <x:c r="BH498" s="49" t="str">
        <x:f>IF(A498="","",IFERROR(VLOOKUP(BB498,'Настройки'!$D$3:$E$11,2,FALSE),"Сначала проверьте исходные данные и историю спроса.")&amp;" Уточните срок поставки, MOQ и критичность.")</x:f>
      </x:c>
      <x:c r="BI498" s="50" t="str">
        <x:f>IF(1&gt;'Настройки'!$B$3,"",IF(ISBLANK(F498),IF('Настройки'!$B$9="Нулевой спрос",0,""),IF(F498&lt;0,IF('Настройки'!$B$10="Исключить","",IF('Настройки'!$B$10="Абсолютные значения",ABS(F498),F498)),F498)))</x:f>
      </x:c>
      <x:c r="BJ498" s="50" t="str">
        <x:f>IF(2&gt;'Настройки'!$B$3,"",IF(ISBLANK(G498),IF('Настройки'!$B$9="Нулевой спрос",0,""),IF(G498&lt;0,IF('Настройки'!$B$10="Исключить","",IF('Настройки'!$B$10="Абсолютные значения",ABS(G498),G498)),G498)))</x:f>
      </x:c>
      <x:c r="BK498" s="50" t="str">
        <x:f>IF(3&gt;'Настройки'!$B$3,"",IF(ISBLANK(H498),IF('Настройки'!$B$9="Нулевой спрос",0,""),IF(H498&lt;0,IF('Настройки'!$B$10="Исключить","",IF('Настройки'!$B$10="Абсолютные значения",ABS(H498),H498)),H498)))</x:f>
      </x:c>
      <x:c r="BL498" s="50" t="str">
        <x:f>IF(4&gt;'Настройки'!$B$3,"",IF(ISBLANK(I498),IF('Настройки'!$B$9="Нулевой спрос",0,""),IF(I498&lt;0,IF('Настройки'!$B$10="Исключить","",IF('Настройки'!$B$10="Абсолютные значения",ABS(I498),I498)),I498)))</x:f>
      </x:c>
      <x:c r="BM498" s="50" t="str">
        <x:f>IF(5&gt;'Настройки'!$B$3,"",IF(ISBLANK(J498),IF('Настройки'!$B$9="Нулевой спрос",0,""),IF(J498&lt;0,IF('Настройки'!$B$10="Исключить","",IF('Настройки'!$B$10="Абсолютные значения",ABS(J498),J498)),J498)))</x:f>
      </x:c>
      <x:c r="BN498" s="50" t="str">
        <x:f>IF(6&gt;'Настройки'!$B$3,"",IF(ISBLANK(K498),IF('Настройки'!$B$9="Нулевой спрос",0,""),IF(K498&lt;0,IF('Настройки'!$B$10="Исключить","",IF('Настройки'!$B$10="Абсолютные значения",ABS(K498),K498)),K498)))</x:f>
      </x:c>
      <x:c r="BO498" s="50" t="str">
        <x:f>IF(7&gt;'Настройки'!$B$3,"",IF(ISBLANK(L498),IF('Настройки'!$B$9="Нулевой спрос",0,""),IF(L498&lt;0,IF('Настройки'!$B$10="Исключить","",IF('Настройки'!$B$10="Абсолютные значения",ABS(L498),L498)),L498)))</x:f>
      </x:c>
      <x:c r="BP498" s="50" t="str">
        <x:f>IF(8&gt;'Настройки'!$B$3,"",IF(ISBLANK(M498),IF('Настройки'!$B$9="Нулевой спрос",0,""),IF(M498&lt;0,IF('Настройки'!$B$10="Исключить","",IF('Настройки'!$B$10="Абсолютные значения",ABS(M498),M498)),M498)))</x:f>
      </x:c>
      <x:c r="BQ498" s="50" t="str">
        <x:f>IF(9&gt;'Настройки'!$B$3,"",IF(ISBLANK(N498),IF('Настройки'!$B$9="Нулевой спрос",0,""),IF(N498&lt;0,IF('Настройки'!$B$10="Исключить","",IF('Настройки'!$B$10="Абсолютные значения",ABS(N498),N498)),N498)))</x:f>
      </x:c>
      <x:c r="BR498" s="50" t="str">
        <x:f>IF(10&gt;'Настройки'!$B$3,"",IF(ISBLANK(O498),IF('Настройки'!$B$9="Нулевой спрос",0,""),IF(O498&lt;0,IF('Настройки'!$B$10="Исключить","",IF('Настройки'!$B$10="Абсолютные значения",ABS(O498),O498)),O498)))</x:f>
      </x:c>
      <x:c r="BS498" s="50" t="str">
        <x:f>IF(11&gt;'Настройки'!$B$3,"",IF(ISBLANK(P498),IF('Настройки'!$B$9="Нулевой спрос",0,""),IF(P498&lt;0,IF('Настройки'!$B$10="Исключить","",IF('Настройки'!$B$10="Абсолютные значения",ABS(P498),P498)),P498)))</x:f>
      </x:c>
      <x:c r="BT498" s="50" t="str">
        <x:f>IF(12&gt;'Настройки'!$B$3,"",IF(ISBLANK(Q498),IF('Настройки'!$B$9="Нулевой спрос",0,""),IF(Q498&lt;0,IF('Настройки'!$B$10="Исключить","",IF('Настройки'!$B$10="Абсолютные значения",ABS(Q498),Q498)),Q498)))</x:f>
      </x:c>
      <x:c r="BU498" s="50" t="str">
        <x:f>IF(13&gt;'Настройки'!$B$3,"",IF(ISBLANK(R498),IF('Настройки'!$B$9="Нулевой спрос",0,""),IF(R498&lt;0,IF('Настройки'!$B$10="Исключить","",IF('Настройки'!$B$10="Абсолютные значения",ABS(R498),R498)),R498)))</x:f>
      </x:c>
      <x:c r="BV498" s="50" t="str">
        <x:f>IF(14&gt;'Настройки'!$B$3,"",IF(ISBLANK(S498),IF('Настройки'!$B$9="Нулевой спрос",0,""),IF(S498&lt;0,IF('Настройки'!$B$10="Исключить","",IF('Настройки'!$B$10="Абсолютные значения",ABS(S498),S498)),S498)))</x:f>
      </x:c>
      <x:c r="BW498" s="50" t="str">
        <x:f>IF(15&gt;'Настройки'!$B$3,"",IF(ISBLANK(T498),IF('Настройки'!$B$9="Нулевой спрос",0,""),IF(T498&lt;0,IF('Настройки'!$B$10="Исключить","",IF('Настройки'!$B$10="Абсолютные значения",ABS(T498),T498)),T498)))</x:f>
      </x:c>
      <x:c r="BX498" s="50" t="str">
        <x:f>IF(16&gt;'Настройки'!$B$3,"",IF(ISBLANK(U498),IF('Настройки'!$B$9="Нулевой спрос",0,""),IF(U498&lt;0,IF('Настройки'!$B$10="Исключить","",IF('Настройки'!$B$10="Абсолютные значения",ABS(U498),U498)),U498)))</x:f>
      </x:c>
      <x:c r="BY498" s="50" t="str">
        <x:f>IF(17&gt;'Настройки'!$B$3,"",IF(ISBLANK(V498),IF('Настройки'!$B$9="Нулевой спрос",0,""),IF(V498&lt;0,IF('Настройки'!$B$10="Исключить","",IF('Настройки'!$B$10="Абсолютные значения",ABS(V498),V498)),V498)))</x:f>
      </x:c>
      <x:c r="BZ498" s="50" t="str">
        <x:f>IF(18&gt;'Настройки'!$B$3,"",IF(ISBLANK(W498),IF('Настройки'!$B$9="Нулевой спрос",0,""),IF(W498&lt;0,IF('Настройки'!$B$10="Исключить","",IF('Настройки'!$B$10="Абсолютные значения",ABS(W498),W498)),W498)))</x:f>
      </x:c>
      <x:c r="CA498" s="50" t="str">
        <x:f>IF(19&gt;'Настройки'!$B$3,"",IF(ISBLANK(X498),IF('Настройки'!$B$9="Нулевой спрос",0,""),IF(X498&lt;0,IF('Настройки'!$B$10="Исключить","",IF('Настройки'!$B$10="Абсолютные значения",ABS(X498),X498)),X498)))</x:f>
      </x:c>
      <x:c r="CB498" s="50" t="str">
        <x:f>IF(20&gt;'Настройки'!$B$3,"",IF(ISBLANK(Y498),IF('Настройки'!$B$9="Нулевой спрос",0,""),IF(Y498&lt;0,IF('Настройки'!$B$10="Исключить","",IF('Настройки'!$B$10="Абсолютные значения",ABS(Y498),Y498)),Y498)))</x:f>
      </x:c>
      <x:c r="CC498" s="50" t="str">
        <x:f>IF(21&gt;'Настройки'!$B$3,"",IF(ISBLANK(Z498),IF('Настройки'!$B$9="Нулевой спрос",0,""),IF(Z498&lt;0,IF('Настройки'!$B$10="Исключить","",IF('Настройки'!$B$10="Абсолютные значения",ABS(Z498),Z498)),Z498)))</x:f>
      </x:c>
      <x:c r="CD498" s="50" t="str">
        <x:f>IF(22&gt;'Настройки'!$B$3,"",IF(ISBLANK(AA498),IF('Настройки'!$B$9="Нулевой спрос",0,""),IF(AA498&lt;0,IF('Настройки'!$B$10="Исключить","",IF('Настройки'!$B$10="Абсолютные значения",ABS(AA498),AA498)),AA498)))</x:f>
      </x:c>
      <x:c r="CE498" s="50" t="str">
        <x:f>IF(23&gt;'Настройки'!$B$3,"",IF(ISBLANK(AB498),IF('Настройки'!$B$9="Нулевой спрос",0,""),IF(AB498&lt;0,IF('Настройки'!$B$10="Исключить","",IF('Настройки'!$B$10="Абсолютные значения",ABS(AB498),AB498)),AB498)))</x:f>
      </x:c>
      <x:c r="CF498" s="50" t="str">
        <x:f>IF(24&gt;'Настройки'!$B$3,"",IF(ISBLANK(AC498),IF('Настройки'!$B$9="Нулевой спрос",0,""),IF(AC498&lt;0,IF('Настройки'!$B$10="Исключить","",IF('Настройки'!$B$10="Абсолютные значения",ABS(AC498),AC498)),AC498)))</x:f>
      </x:c>
      <x:c r="CG498" s="50" t="str">
        <x:f>IF(25&gt;'Настройки'!$B$3,"",IF(ISBLANK(AD498),IF('Настройки'!$B$9="Нулевой спрос",0,""),IF(AD498&lt;0,IF('Настройки'!$B$10="Исключить","",IF('Настройки'!$B$10="Абсолютные значения",ABS(AD498),AD498)),AD498)))</x:f>
      </x:c>
      <x:c r="CH498" s="50" t="str">
        <x:f>IF(26&gt;'Настройки'!$B$3,"",IF(ISBLANK(AE498),IF('Настройки'!$B$9="Нулевой спрос",0,""),IF(AE498&lt;0,IF('Настройки'!$B$10="Исключить","",IF('Настройки'!$B$10="Абсолютные значения",ABS(AE498),AE498)),AE498)))</x:f>
      </x:c>
      <x:c r="CI498" s="50" t="str">
        <x:f>IF(27&gt;'Настройки'!$B$3,"",IF(ISBLANK(AF498),IF('Настройки'!$B$9="Нулевой спрос",0,""),IF(AF498&lt;0,IF('Настройки'!$B$10="Исключить","",IF('Настройки'!$B$10="Абсолютные значения",ABS(AF498),AF498)),AF498)))</x:f>
      </x:c>
      <x:c r="CJ498" s="50" t="str">
        <x:f>IF(28&gt;'Настройки'!$B$3,"",IF(ISBLANK(AG498),IF('Настройки'!$B$9="Нулевой спрос",0,""),IF(AG498&lt;0,IF('Настройки'!$B$10="Исключить","",IF('Настройки'!$B$10="Абсолютные значения",ABS(AG498),AG498)),AG498)))</x:f>
      </x:c>
      <x:c r="CK498" s="50" t="str">
        <x:f>IF(29&gt;'Настройки'!$B$3,"",IF(ISBLANK(AH498),IF('Настройки'!$B$9="Нулевой спрос",0,""),IF(AH498&lt;0,IF('Настройки'!$B$10="Исключить","",IF('Настройки'!$B$10="Абсолютные значения",ABS(AH498),AH498)),AH498)))</x:f>
      </x:c>
      <x:c r="CL498" s="50" t="str">
        <x:f>IF(30&gt;'Настройки'!$B$3,"",IF(ISBLANK(AI498),IF('Настройки'!$B$9="Нулевой спрос",0,""),IF(AI498&lt;0,IF('Настройки'!$B$10="Исключить","",IF('Настройки'!$B$10="Абсолютные значения",ABS(AI498),AI498)),AI498)))</x:f>
      </x:c>
      <x:c r="CM498" s="50" t="str">
        <x:f>IF(31&gt;'Настройки'!$B$3,"",IF(ISBLANK(AJ498),IF('Настройки'!$B$9="Нулевой спрос",0,""),IF(AJ498&lt;0,IF('Настройки'!$B$10="Исключить","",IF('Настройки'!$B$10="Абсолютные значения",ABS(AJ498),AJ498)),AJ498)))</x:f>
      </x:c>
      <x:c r="CN498" s="50" t="str">
        <x:f>IF(32&gt;'Настройки'!$B$3,"",IF(ISBLANK(AK498),IF('Настройки'!$B$9="Нулевой спрос",0,""),IF(AK498&lt;0,IF('Настройки'!$B$10="Исключить","",IF('Настройки'!$B$10="Абсолютные значения",ABS(AK498),AK498)),AK498)))</x:f>
      </x:c>
      <x:c r="CO498" s="50" t="str">
        <x:f>IF(33&gt;'Настройки'!$B$3,"",IF(ISBLANK(AL498),IF('Настройки'!$B$9="Нулевой спрос",0,""),IF(AL498&lt;0,IF('Настройки'!$B$10="Исключить","",IF('Настройки'!$B$10="Абсолютные значения",ABS(AL498),AL498)),AL498)))</x:f>
      </x:c>
      <x:c r="CP498" s="50" t="str">
        <x:f>IF(34&gt;'Настройки'!$B$3,"",IF(ISBLANK(AM498),IF('Настройки'!$B$9="Нулевой спрос",0,""),IF(AM498&lt;0,IF('Настройки'!$B$10="Исключить","",IF('Настройки'!$B$10="Абсолютные значения",ABS(AM498),AM498)),AM498)))</x:f>
      </x:c>
      <x:c r="CQ498" s="50" t="str">
        <x:f>IF(35&gt;'Настройки'!$B$3,"",IF(ISBLANK(AN498),IF('Настройки'!$B$9="Нулевой спрос",0,""),IF(AN498&lt;0,IF('Настройки'!$B$10="Исключить","",IF('Настройки'!$B$10="Абсолютные значения",ABS(AN498),AN498)),AN498)))</x:f>
      </x:c>
      <x:c r="CR498" s="50" t="str">
        <x:f>IF(36&gt;'Настройки'!$B$3,"",IF(ISBLANK(AO498),IF('Настройки'!$B$9="Нулевой спрос",0,""),IF(AO498&lt;0,IF('Настройки'!$B$10="Исключить","",IF('Настройки'!$B$10="Абсолютные значения",ABS(AO498),AO498)),AO498)))</x:f>
      </x:c>
      <x:c r="CS498" s="50" t="str">
        <x:f>IF(OR(1&gt;'Настройки'!$B$3,ISBLANK(BI498),BI498=0),"",BI498)</x:f>
      </x:c>
      <x:c r="CT498" s="50" t="str">
        <x:f>IF(OR(2&gt;'Настройки'!$B$3,ISBLANK(BJ498),BJ498=0),"",BJ498)</x:f>
      </x:c>
      <x:c r="CU498" s="50" t="str">
        <x:f>IF(OR(3&gt;'Настройки'!$B$3,ISBLANK(BK498),BK498=0),"",BK498)</x:f>
      </x:c>
      <x:c r="CV498" s="50" t="str">
        <x:f>IF(OR(4&gt;'Настройки'!$B$3,ISBLANK(BL498),BL498=0),"",BL498)</x:f>
      </x:c>
      <x:c r="CW498" s="50" t="str">
        <x:f>IF(OR(5&gt;'Настройки'!$B$3,ISBLANK(BM498),BM498=0),"",BM498)</x:f>
      </x:c>
      <x:c r="CX498" s="50" t="str">
        <x:f>IF(OR(6&gt;'Настройки'!$B$3,ISBLANK(BN498),BN498=0),"",BN498)</x:f>
      </x:c>
      <x:c r="CY498" s="50" t="str">
        <x:f>IF(OR(7&gt;'Настройки'!$B$3,ISBLANK(BO498),BO498=0),"",BO498)</x:f>
      </x:c>
      <x:c r="CZ498" s="50" t="str">
        <x:f>IF(OR(8&gt;'Настройки'!$B$3,ISBLANK(BP498),BP498=0),"",BP498)</x:f>
      </x:c>
      <x:c r="DA498" s="50" t="str">
        <x:f>IF(OR(9&gt;'Настройки'!$B$3,ISBLANK(BQ498),BQ498=0),"",BQ498)</x:f>
      </x:c>
      <x:c r="DB498" s="50" t="str">
        <x:f>IF(OR(10&gt;'Настройки'!$B$3,ISBLANK(BR498),BR498=0),"",BR498)</x:f>
      </x:c>
      <x:c r="DC498" s="50" t="str">
        <x:f>IF(OR(11&gt;'Настройки'!$B$3,ISBLANK(BS498),BS498=0),"",BS498)</x:f>
      </x:c>
      <x:c r="DD498" s="50" t="str">
        <x:f>IF(OR(12&gt;'Настройки'!$B$3,ISBLANK(BT498),BT498=0),"",BT498)</x:f>
      </x:c>
      <x:c r="DE498" s="50" t="str">
        <x:f>IF(OR(13&gt;'Настройки'!$B$3,ISBLANK(BU498),BU498=0),"",BU498)</x:f>
      </x:c>
      <x:c r="DF498" s="50" t="str">
        <x:f>IF(OR(14&gt;'Настройки'!$B$3,ISBLANK(BV498),BV498=0),"",BV498)</x:f>
      </x:c>
      <x:c r="DG498" s="50" t="str">
        <x:f>IF(OR(15&gt;'Настройки'!$B$3,ISBLANK(BW498),BW498=0),"",BW498)</x:f>
      </x:c>
      <x:c r="DH498" s="50" t="str">
        <x:f>IF(OR(16&gt;'Настройки'!$B$3,ISBLANK(BX498),BX498=0),"",BX498)</x:f>
      </x:c>
      <x:c r="DI498" s="50" t="str">
        <x:f>IF(OR(17&gt;'Настройки'!$B$3,ISBLANK(BY498),BY498=0),"",BY498)</x:f>
      </x:c>
      <x:c r="DJ498" s="50" t="str">
        <x:f>IF(OR(18&gt;'Настройки'!$B$3,ISBLANK(BZ498),BZ498=0),"",BZ498)</x:f>
      </x:c>
      <x:c r="DK498" s="50" t="str">
        <x:f>IF(OR(19&gt;'Настройки'!$B$3,ISBLANK(CA498),CA498=0),"",CA498)</x:f>
      </x:c>
      <x:c r="DL498" s="50" t="str">
        <x:f>IF(OR(20&gt;'Настройки'!$B$3,ISBLANK(CB498),CB498=0),"",CB498)</x:f>
      </x:c>
      <x:c r="DM498" s="50" t="str">
        <x:f>IF(OR(21&gt;'Настройки'!$B$3,ISBLANK(CC498),CC498=0),"",CC498)</x:f>
      </x:c>
      <x:c r="DN498" s="50" t="str">
        <x:f>IF(OR(22&gt;'Настройки'!$B$3,ISBLANK(CD498),CD498=0),"",CD498)</x:f>
      </x:c>
      <x:c r="DO498" s="50" t="str">
        <x:f>IF(OR(23&gt;'Настройки'!$B$3,ISBLANK(CE498),CE498=0),"",CE498)</x:f>
      </x:c>
      <x:c r="DP498" s="50" t="str">
        <x:f>IF(OR(24&gt;'Настройки'!$B$3,ISBLANK(CF498),CF498=0),"",CF498)</x:f>
      </x:c>
      <x:c r="DQ498" s="50" t="str">
        <x:f>IF(OR(25&gt;'Настройки'!$B$3,ISBLANK(CG498),CG498=0),"",CG498)</x:f>
      </x:c>
      <x:c r="DR498" s="50" t="str">
        <x:f>IF(OR(26&gt;'Настройки'!$B$3,ISBLANK(CH498),CH498=0),"",CH498)</x:f>
      </x:c>
      <x:c r="DS498" s="50" t="str">
        <x:f>IF(OR(27&gt;'Настройки'!$B$3,ISBLANK(CI498),CI498=0),"",CI498)</x:f>
      </x:c>
      <x:c r="DT498" s="50" t="str">
        <x:f>IF(OR(28&gt;'Настройки'!$B$3,ISBLANK(CJ498),CJ498=0),"",CJ498)</x:f>
      </x:c>
      <x:c r="DU498" s="50" t="str">
        <x:f>IF(OR(29&gt;'Настройки'!$B$3,ISBLANK(CK498),CK498=0),"",CK498)</x:f>
      </x:c>
      <x:c r="DV498" s="50" t="str">
        <x:f>IF(OR(30&gt;'Настройки'!$B$3,ISBLANK(CL498),CL498=0),"",CL498)</x:f>
      </x:c>
      <x:c r="DW498" s="50" t="str">
        <x:f>IF(OR(31&gt;'Настройки'!$B$3,ISBLANK(CM498),CM498=0),"",CM498)</x:f>
      </x:c>
      <x:c r="DX498" s="50" t="str">
        <x:f>IF(OR(32&gt;'Настройки'!$B$3,ISBLANK(CN498),CN498=0),"",CN498)</x:f>
      </x:c>
      <x:c r="DY498" s="50" t="str">
        <x:f>IF(OR(33&gt;'Настройки'!$B$3,ISBLANK(CO498),CO498=0),"",CO498)</x:f>
      </x:c>
      <x:c r="DZ498" s="50" t="str">
        <x:f>IF(OR(34&gt;'Настройки'!$B$3,ISBLANK(CP498),CP498=0),"",CP498)</x:f>
      </x:c>
      <x:c r="EA498" s="50" t="str">
        <x:f>IF(OR(35&gt;'Настройки'!$B$3,ISBLANK(CQ498),CQ498=0),"",CQ498)</x:f>
      </x:c>
      <x:c r="EB498" s="50" t="str">
        <x:f>IF(OR(36&gt;'Настройки'!$B$3,ISBLANK(CR498),CR498=0),"",CR498)</x:f>
      </x:c>
      <x:c r="EC498" s="50" t="str">
        <x:f>IF(A498="","",IF(OR(BB498="AZ",BB498="BZ"),10000+ROW(),IF(AZ498&gt;'Настройки'!$B$11,20000+ROW(),IF(BF498&lt;&gt;"Обычный",30000+ROW(),IF(AX498&lt;=0,40000+ROW(),"")))))</x:f>
      </x:c>
      <x:c r="ED498" s="50" t="str">
        <x:f>IF(EC498="","",COUNTIFS($EC$2:$EC$1001,"&gt;0",$EC$2:$EC$1001,"&lt;"&amp;EC498)+1)</x:f>
      </x:c>
    </x:row>
    <x:row r="499">
      <x:c r="A499" s="115"/>
      <x:c r="B499" s="115"/>
      <x:c r="C499" s="115"/>
      <x:c r="D499" s="118"/>
      <x:c r="E499" s="118"/>
      <x:c r="F499" s="118"/>
      <x:c r="G499" s="118"/>
      <x:c r="H499" s="118"/>
      <x:c r="I499" s="118"/>
      <x:c r="J499" s="118"/>
      <x:c r="K499" s="118"/>
      <x:c r="L499" s="118"/>
      <x:c r="M499" s="118"/>
      <x:c r="N499" s="118"/>
      <x:c r="O499" s="118"/>
      <x:c r="P499" s="118"/>
      <x:c r="Q499" s="118"/>
      <x:c r="R499" s="118"/>
      <x:c r="S499" s="118"/>
      <x:c r="T499" s="118"/>
      <x:c r="U499" s="118"/>
      <x:c r="V499" s="118"/>
      <x:c r="W499" s="118"/>
      <x:c r="X499" s="118"/>
      <x:c r="Y499" s="118"/>
      <x:c r="Z499" s="118"/>
      <x:c r="AA499" s="118"/>
      <x:c r="AB499" s="118"/>
      <x:c r="AC499" s="118"/>
      <x:c r="AD499" s="118"/>
      <x:c r="AE499" s="118"/>
      <x:c r="AF499" s="118"/>
      <x:c r="AG499" s="118"/>
      <x:c r="AH499" s="118"/>
      <x:c r="AI499" s="118"/>
      <x:c r="AJ499" s="118"/>
      <x:c r="AK499" s="118"/>
      <x:c r="AL499" s="118"/>
      <x:c r="AM499" s="118"/>
      <x:c r="AN499" s="118"/>
      <x:c r="AO499" s="118"/>
      <x:c r="AP499" s="115"/>
      <x:c r="AQ499" s="49" t="str">
        <x:f>IF(A499="","",COUNT(BI499:INDEX(BI499:CR499,1,'Настройки'!$B$3)))</x:f>
      </x:c>
      <x:c r="AR499" s="49" t="str">
        <x:f>IF(A499="","",SUM(BI499:INDEX(BI499:CR499,1,'Настройки'!$B$3)))</x:f>
      </x:c>
      <x:c r="AS499" s="58" t="str">
        <x:f>IF(A499="","",IF('Настройки'!$B$4="Стоимость потребления",AR499*D499,IF('Настройки'!$B$4="Количество",AR499,E499)))</x:f>
      </x:c>
      <x:c r="AT499" s="61" t="str">
        <x:f>IF(OR(A499="",AS499&lt;0,SUM($AS$2:$AS$1001)&lt;=0),"",AS499/SUM($AS$2:$AS$1001))</x:f>
      </x:c>
      <x:c r="AU499" s="61" t="str">
        <x:f>IF(OR(A499="",AS499&lt;0,SUM($AS$2:$AS$1001)&lt;=0),"",SUMIFS($AS$2:$AS$1001,$AS$2:$AS$1001,"&gt;"&amp;AS499)/SUM($AS$2:$AS$1001))</x:f>
      </x:c>
      <x:c r="AV499" s="61" t="str">
        <x:f>IF(OR(A499="",AS499&lt;0,SUM($AS$2:$AS$1001)&lt;=0),"",SUMIFS($AS$2:$AS$1001,$AS$2:$AS$1001,"&gt;="&amp;AS499)/SUM($AS$2:$AS$1001))</x:f>
      </x:c>
      <x:c r="AW499" s="49" t="str">
        <x:f>IF(A499="","",IF(SUM($AS$2:$AS$1001)&lt;=0,"Не определён",IF(AS499&lt;0,"Исключение",IF(AU499&lt;'Настройки'!$B$5,"A",IF(AU499&lt;'Настройки'!$B$6,"B","C")))))</x:f>
      </x:c>
      <x:c r="AX499" s="58" t="str">
        <x:f>IF(A499="","",IF(AQ499=0,"",AVERAGE(BI499:INDEX(BI499:CR499,1,'Настройки'!$B$3))))</x:f>
      </x:c>
      <x:c r="AY499" s="58" t="str">
        <x:f>IF(OR(A499="",AQ499=0),"",STDEVP(BI499:INDEX(BI499:CR499,1,'Настройки'!$B$3)))</x:f>
      </x:c>
      <x:c r="AZ499" s="61" t="str">
        <x:f>IF(OR(A499="",AQ499&lt;'Настройки'!$B$12,AX499&lt;=0,AND('Настройки'!$B$10="Блокировать",COUNTIF(F499:INDEX(F499:AO499,1,'Настройки'!$B$3),"&lt;0")&gt;0)),"",AY499/ABS(AX499))</x:f>
      </x:c>
      <x:c r="BA499" s="49" t="str">
        <x:f>IF(A499="","",IF(AND('Настройки'!$B$10="Блокировать",COUNTIF(F499:INDEX(F499:AO499,1,'Настройки'!$B$3),"&lt;0")&gt;0),"Не определён",IF(AQ499&lt;'Настройки'!$B$12,"Не определён",IF(AX499=0,"Нет спроса",IF(AX499&lt;0,"Не определён",IF(AZ499&lt;='Настройки'!$B$7,"X",IF(AZ499&lt;='Настройки'!$B$8,"Y","Z")))))))</x:f>
      </x:c>
      <x:c r="BB499" s="49" t="str">
        <x:f>IF(OR(A499="",LEN(AW499)&lt;&gt;1,LEN(BA499)&lt;&gt;1),"",AW499&amp;BA499)</x:f>
      </x:c>
      <x:c r="BC499" s="61" t="str">
        <x:f>IF(OR(A499="",AQ499=0),"",(COUNT(BI499:INDEX(BI499:CR499,1,'Настройки'!$B$3))-COUNT(CS499:INDEX(CS499:EB499,1,'Настройки'!$B$3)))/AQ499)</x:f>
      </x:c>
      <x:c r="BD499" s="64" t="str">
        <x:f>IF(OR(A499="",COUNT(CS499:INDEX(CS499:EB499,1,'Настройки'!$B$3))=0),"",AQ499/COUNT(CS499:INDEX(CS499:EB499,1,'Настройки'!$B$3)))</x:f>
      </x:c>
      <x:c r="BE499" s="64" t="str">
        <x:f>IF(OR(A499="",COUNT(CS499:INDEX(CS499:EB499,1,'Настройки'!$B$3))=0),"",IF(AVERAGE(CS499:INDEX(CS499:EB499,1,'Настройки'!$B$3))=0,"",(STDEVP(CS499:INDEX(CS499:EB499,1,'Настройки'!$B$3))/ABS(AVERAGE(CS499:INDEX(CS499:EB499,1,'Настройки'!$B$3))))^2))</x:f>
      </x:c>
      <x:c r="BF499" s="49" t="str">
        <x:f>IF(A499="","",IF(AQ499&lt;3,"Недостаточно",IF(AQ499&lt;6,"Предварительный","Обычный")))</x:f>
      </x:c>
      <x:c r="BG499" s="49" t="str">
        <x:f>IF(A499="","",IF(COUNTIF(F499:INDEX(F499:AO499,1,'Настройки'!$B$3),"&lt;0")&gt;0,IF('Настройки'!$B$10="Блокировать","Отрицательный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"),"")&amp;IF(AQ499&lt;3,"Недостаточно истории. ",IF(AQ499&lt;6,"Предварительная классификация. ",""))&amp;IF(AX499=0,"Нет спроса за горизонт. ","")&amp;IF(AZ499&gt;'Настройки'!$B$11,"Экстремальная вариативность. ",""))</x:f>
      </x:c>
      <x:c r="BH499" s="49" t="str">
        <x:f>IF(A499="","",IFERROR(VLOOKUP(BB499,'Настройки'!$D$3:$E$11,2,FALSE),"Сначала проверьте исходные данные и историю спроса.")&amp;" Уточните срок поставки, MOQ и критичность.")</x:f>
      </x:c>
      <x:c r="BI499" s="50" t="str">
        <x:f>IF(1&gt;'Настройки'!$B$3,"",IF(ISBLANK(F499),IF('Настройки'!$B$9="Нулевой спрос",0,""),IF(F499&lt;0,IF('Настройки'!$B$10="Исключить","",IF('Настройки'!$B$10="Абсолютные значения",ABS(F499),F499)),F499)))</x:f>
      </x:c>
      <x:c r="BJ499" s="50" t="str">
        <x:f>IF(2&gt;'Настройки'!$B$3,"",IF(ISBLANK(G499),IF('Настройки'!$B$9="Нулевой спрос",0,""),IF(G499&lt;0,IF('Настройки'!$B$10="Исключить","",IF('Настройки'!$B$10="Абсолютные значения",ABS(G499),G499)),G499)))</x:f>
      </x:c>
      <x:c r="BK499" s="50" t="str">
        <x:f>IF(3&gt;'Настройки'!$B$3,"",IF(ISBLANK(H499),IF('Настройки'!$B$9="Нулевой спрос",0,""),IF(H499&lt;0,IF('Настройки'!$B$10="Исключить","",IF('Настройки'!$B$10="Абсолютные значения",ABS(H499),H499)),H499)))</x:f>
      </x:c>
      <x:c r="BL499" s="50" t="str">
        <x:f>IF(4&gt;'Настройки'!$B$3,"",IF(ISBLANK(I499),IF('Настройки'!$B$9="Нулевой спрос",0,""),IF(I499&lt;0,IF('Настройки'!$B$10="Исключить","",IF('Настройки'!$B$10="Абсолютные значения",ABS(I499),I499)),I499)))</x:f>
      </x:c>
      <x:c r="BM499" s="50" t="str">
        <x:f>IF(5&gt;'Настройки'!$B$3,"",IF(ISBLANK(J499),IF('Настройки'!$B$9="Нулевой спрос",0,""),IF(J499&lt;0,IF('Настройки'!$B$10="Исключить","",IF('Настройки'!$B$10="Абсолютные значения",ABS(J499),J499)),J499)))</x:f>
      </x:c>
      <x:c r="BN499" s="50" t="str">
        <x:f>IF(6&gt;'Настройки'!$B$3,"",IF(ISBLANK(K499),IF('Настройки'!$B$9="Нулевой спрос",0,""),IF(K499&lt;0,IF('Настройки'!$B$10="Исключить","",IF('Настройки'!$B$10="Абсолютные значения",ABS(K499),K499)),K499)))</x:f>
      </x:c>
      <x:c r="BO499" s="50" t="str">
        <x:f>IF(7&gt;'Настройки'!$B$3,"",IF(ISBLANK(L499),IF('Настройки'!$B$9="Нулевой спрос",0,""),IF(L499&lt;0,IF('Настройки'!$B$10="Исключить","",IF('Настройки'!$B$10="Абсолютные значения",ABS(L499),L499)),L499)))</x:f>
      </x:c>
      <x:c r="BP499" s="50" t="str">
        <x:f>IF(8&gt;'Настройки'!$B$3,"",IF(ISBLANK(M499),IF('Настройки'!$B$9="Нулевой спрос",0,""),IF(M499&lt;0,IF('Настройки'!$B$10="Исключить","",IF('Настройки'!$B$10="Абсолютные значения",ABS(M499),M499)),M499)))</x:f>
      </x:c>
      <x:c r="BQ499" s="50" t="str">
        <x:f>IF(9&gt;'Настройки'!$B$3,"",IF(ISBLANK(N499),IF('Настройки'!$B$9="Нулевой спрос",0,""),IF(N499&lt;0,IF('Настройки'!$B$10="Исключить","",IF('Настройки'!$B$10="Абсолютные значения",ABS(N499),N499)),N499)))</x:f>
      </x:c>
      <x:c r="BR499" s="50" t="str">
        <x:f>IF(10&gt;'Настройки'!$B$3,"",IF(ISBLANK(O499),IF('Настройки'!$B$9="Нулевой спрос",0,""),IF(O499&lt;0,IF('Настройки'!$B$10="Исключить","",IF('Настройки'!$B$10="Абсолютные значения",ABS(O499),O499)),O499)))</x:f>
      </x:c>
      <x:c r="BS499" s="50" t="str">
        <x:f>IF(11&gt;'Настройки'!$B$3,"",IF(ISBLANK(P499),IF('Настройки'!$B$9="Нулевой спрос",0,""),IF(P499&lt;0,IF('Настройки'!$B$10="Исключить","",IF('Настройки'!$B$10="Абсолютные значения",ABS(P499),P499)),P499)))</x:f>
      </x:c>
      <x:c r="BT499" s="50" t="str">
        <x:f>IF(12&gt;'Настройки'!$B$3,"",IF(ISBLANK(Q499),IF('Настройки'!$B$9="Нулевой спрос",0,""),IF(Q499&lt;0,IF('Настройки'!$B$10="Исключить","",IF('Настройки'!$B$10="Абсолютные значения",ABS(Q499),Q499)),Q499)))</x:f>
      </x:c>
      <x:c r="BU499" s="50" t="str">
        <x:f>IF(13&gt;'Настройки'!$B$3,"",IF(ISBLANK(R499),IF('Настройки'!$B$9="Нулевой спрос",0,""),IF(R499&lt;0,IF('Настройки'!$B$10="Исключить","",IF('Настройки'!$B$10="Абсолютные значения",ABS(R499),R499)),R499)))</x:f>
      </x:c>
      <x:c r="BV499" s="50" t="str">
        <x:f>IF(14&gt;'Настройки'!$B$3,"",IF(ISBLANK(S499),IF('Настройки'!$B$9="Нулевой спрос",0,""),IF(S499&lt;0,IF('Настройки'!$B$10="Исключить","",IF('Настройки'!$B$10="Абсолютные значения",ABS(S499),S499)),S499)))</x:f>
      </x:c>
      <x:c r="BW499" s="50" t="str">
        <x:f>IF(15&gt;'Настройки'!$B$3,"",IF(ISBLANK(T499),IF('Настройки'!$B$9="Нулевой спрос",0,""),IF(T499&lt;0,IF('Настройки'!$B$10="Исключить","",IF('Настройки'!$B$10="Абсолютные значения",ABS(T499),T499)),T499)))</x:f>
      </x:c>
      <x:c r="BX499" s="50" t="str">
        <x:f>IF(16&gt;'Настройки'!$B$3,"",IF(ISBLANK(U499),IF('Настройки'!$B$9="Нулевой спрос",0,""),IF(U499&lt;0,IF('Настройки'!$B$10="Исключить","",IF('Настройки'!$B$10="Абсолютные значения",ABS(U499),U499)),U499)))</x:f>
      </x:c>
      <x:c r="BY499" s="50" t="str">
        <x:f>IF(17&gt;'Настройки'!$B$3,"",IF(ISBLANK(V499),IF('Настройки'!$B$9="Нулевой спрос",0,""),IF(V499&lt;0,IF('Настройки'!$B$10="Исключить","",IF('Настройки'!$B$10="Абсолютные значения",ABS(V499),V499)),V499)))</x:f>
      </x:c>
      <x:c r="BZ499" s="50" t="str">
        <x:f>IF(18&gt;'Настройки'!$B$3,"",IF(ISBLANK(W499),IF('Настройки'!$B$9="Нулевой спрос",0,""),IF(W499&lt;0,IF('Настройки'!$B$10="Исключить","",IF('Настройки'!$B$10="Абсолютные значения",ABS(W499),W499)),W499)))</x:f>
      </x:c>
      <x:c r="CA499" s="50" t="str">
        <x:f>IF(19&gt;'Настройки'!$B$3,"",IF(ISBLANK(X499),IF('Настройки'!$B$9="Нулевой спрос",0,""),IF(X499&lt;0,IF('Настройки'!$B$10="Исключить","",IF('Настройки'!$B$10="Абсолютные значения",ABS(X499),X499)),X499)))</x:f>
      </x:c>
      <x:c r="CB499" s="50" t="str">
        <x:f>IF(20&gt;'Настройки'!$B$3,"",IF(ISBLANK(Y499),IF('Настройки'!$B$9="Нулевой спрос",0,""),IF(Y499&lt;0,IF('Настройки'!$B$10="Исключить","",IF('Настройки'!$B$10="Абсолютные значения",ABS(Y499),Y499)),Y499)))</x:f>
      </x:c>
      <x:c r="CC499" s="50" t="str">
        <x:f>IF(21&gt;'Настройки'!$B$3,"",IF(ISBLANK(Z499),IF('Настройки'!$B$9="Нулевой спрос",0,""),IF(Z499&lt;0,IF('Настройки'!$B$10="Исключить","",IF('Настройки'!$B$10="Абсолютные значения",ABS(Z499),Z499)),Z499)))</x:f>
      </x:c>
      <x:c r="CD499" s="50" t="str">
        <x:f>IF(22&gt;'Настройки'!$B$3,"",IF(ISBLANK(AA499),IF('Настройки'!$B$9="Нулевой спрос",0,""),IF(AA499&lt;0,IF('Настройки'!$B$10="Исключить","",IF('Настройки'!$B$10="Абсолютные значения",ABS(AA499),AA499)),AA499)))</x:f>
      </x:c>
      <x:c r="CE499" s="50" t="str">
        <x:f>IF(23&gt;'Настройки'!$B$3,"",IF(ISBLANK(AB499),IF('Настройки'!$B$9="Нулевой спрос",0,""),IF(AB499&lt;0,IF('Настройки'!$B$10="Исключить","",IF('Настройки'!$B$10="Абсолютные значения",ABS(AB499),AB499)),AB499)))</x:f>
      </x:c>
      <x:c r="CF499" s="50" t="str">
        <x:f>IF(24&gt;'Настройки'!$B$3,"",IF(ISBLANK(AC499),IF('Настройки'!$B$9="Нулевой спрос",0,""),IF(AC499&lt;0,IF('Настройки'!$B$10="Исключить","",IF('Настройки'!$B$10="Абсолютные значения",ABS(AC499),AC499)),AC499)))</x:f>
      </x:c>
      <x:c r="CG499" s="50" t="str">
        <x:f>IF(25&gt;'Настройки'!$B$3,"",IF(ISBLANK(AD499),IF('Настройки'!$B$9="Нулевой спрос",0,""),IF(AD499&lt;0,IF('Настройки'!$B$10="Исключить","",IF('Настройки'!$B$10="Абсолютные значения",ABS(AD499),AD499)),AD499)))</x:f>
      </x:c>
      <x:c r="CH499" s="50" t="str">
        <x:f>IF(26&gt;'Настройки'!$B$3,"",IF(ISBLANK(AE499),IF('Настройки'!$B$9="Нулевой спрос",0,""),IF(AE499&lt;0,IF('Настройки'!$B$10="Исключить","",IF('Настройки'!$B$10="Абсолютные значения",ABS(AE499),AE499)),AE499)))</x:f>
      </x:c>
      <x:c r="CI499" s="50" t="str">
        <x:f>IF(27&gt;'Настройки'!$B$3,"",IF(ISBLANK(AF499),IF('Настройки'!$B$9="Нулевой спрос",0,""),IF(AF499&lt;0,IF('Настройки'!$B$10="Исключить","",IF('Настройки'!$B$10="Абсолютные значения",ABS(AF499),AF499)),AF499)))</x:f>
      </x:c>
      <x:c r="CJ499" s="50" t="str">
        <x:f>IF(28&gt;'Настройки'!$B$3,"",IF(ISBLANK(AG499),IF('Настройки'!$B$9="Нулевой спрос",0,""),IF(AG499&lt;0,IF('Настройки'!$B$10="Исключить","",IF('Настройки'!$B$10="Абсолютные значения",ABS(AG499),AG499)),AG499)))</x:f>
      </x:c>
      <x:c r="CK499" s="50" t="str">
        <x:f>IF(29&gt;'Настройки'!$B$3,"",IF(ISBLANK(AH499),IF('Настройки'!$B$9="Нулевой спрос",0,""),IF(AH499&lt;0,IF('Настройки'!$B$10="Исключить","",IF('Настройки'!$B$10="Абсолютные значения",ABS(AH499),AH499)),AH499)))</x:f>
      </x:c>
      <x:c r="CL499" s="50" t="str">
        <x:f>IF(30&gt;'Настройки'!$B$3,"",IF(ISBLANK(AI499),IF('Настройки'!$B$9="Нулевой спрос",0,""),IF(AI499&lt;0,IF('Настройки'!$B$10="Исключить","",IF('Настройки'!$B$10="Абсолютные значения",ABS(AI499),AI499)),AI499)))</x:f>
      </x:c>
      <x:c r="CM499" s="50" t="str">
        <x:f>IF(31&gt;'Настройки'!$B$3,"",IF(ISBLANK(AJ499),IF('Настройки'!$B$9="Нулевой спрос",0,""),IF(AJ499&lt;0,IF('Настройки'!$B$10="Исключить","",IF('Настройки'!$B$10="Абсолютные значения",ABS(AJ499),AJ499)),AJ499)))</x:f>
      </x:c>
      <x:c r="CN499" s="50" t="str">
        <x:f>IF(32&gt;'Настройки'!$B$3,"",IF(ISBLANK(AK499),IF('Настройки'!$B$9="Нулевой спрос",0,""),IF(AK499&lt;0,IF('Настройки'!$B$10="Исключить","",IF('Настройки'!$B$10="Абсолютные значения",ABS(AK499),AK499)),AK499)))</x:f>
      </x:c>
      <x:c r="CO499" s="50" t="str">
        <x:f>IF(33&gt;'Настройки'!$B$3,"",IF(ISBLANK(AL499),IF('Настройки'!$B$9="Нулевой спрос",0,""),IF(AL499&lt;0,IF('Настройки'!$B$10="Исключить","",IF('Настройки'!$B$10="Абсолютные значения",ABS(AL499),AL499)),AL499)))</x:f>
      </x:c>
      <x:c r="CP499" s="50" t="str">
        <x:f>IF(34&gt;'Настройки'!$B$3,"",IF(ISBLANK(AM499),IF('Настройки'!$B$9="Нулевой спрос",0,""),IF(AM499&lt;0,IF('Настройки'!$B$10="Исключить","",IF('Настройки'!$B$10="Абсолютные значения",ABS(AM499),AM499)),AM499)))</x:f>
      </x:c>
      <x:c r="CQ499" s="50" t="str">
        <x:f>IF(35&gt;'Настройки'!$B$3,"",IF(ISBLANK(AN499),IF('Настройки'!$B$9="Нулевой спрос",0,""),IF(AN499&lt;0,IF('Настройки'!$B$10="Исключить","",IF('Настройки'!$B$10="Абсолютные значения",ABS(AN499),AN499)),AN499)))</x:f>
      </x:c>
      <x:c r="CR499" s="50" t="str">
        <x:f>IF(36&gt;'Настройки'!$B$3,"",IF(ISBLANK(AO499),IF('Настройки'!$B$9="Нулевой спрос",0,""),IF(AO499&lt;0,IF('Настройки'!$B$10="Исключить","",IF('Настройки'!$B$10="Абсолютные значения",ABS(AO499),AO499)),AO499)))</x:f>
      </x:c>
      <x:c r="CS499" s="50" t="str">
        <x:f>IF(OR(1&gt;'Настройки'!$B$3,ISBLANK(BI499),BI499=0),"",BI499)</x:f>
      </x:c>
      <x:c r="CT499" s="50" t="str">
        <x:f>IF(OR(2&gt;'Настройки'!$B$3,ISBLANK(BJ499),BJ499=0),"",BJ499)</x:f>
      </x:c>
      <x:c r="CU499" s="50" t="str">
        <x:f>IF(OR(3&gt;'Настройки'!$B$3,ISBLANK(BK499),BK499=0),"",BK499)</x:f>
      </x:c>
      <x:c r="CV499" s="50" t="str">
        <x:f>IF(OR(4&gt;'Настройки'!$B$3,ISBLANK(BL499),BL499=0),"",BL499)</x:f>
      </x:c>
      <x:c r="CW499" s="50" t="str">
        <x:f>IF(OR(5&gt;'Настройки'!$B$3,ISBLANK(BM499),BM499=0),"",BM499)</x:f>
      </x:c>
      <x:c r="CX499" s="50" t="str">
        <x:f>IF(OR(6&gt;'Настройки'!$B$3,ISBLANK(BN499),BN499=0),"",BN499)</x:f>
      </x:c>
      <x:c r="CY499" s="50" t="str">
        <x:f>IF(OR(7&gt;'Настройки'!$B$3,ISBLANK(BO499),BO499=0),"",BO499)</x:f>
      </x:c>
      <x:c r="CZ499" s="50" t="str">
        <x:f>IF(OR(8&gt;'Настройки'!$B$3,ISBLANK(BP499),BP499=0),"",BP499)</x:f>
      </x:c>
      <x:c r="DA499" s="50" t="str">
        <x:f>IF(OR(9&gt;'Настройки'!$B$3,ISBLANK(BQ499),BQ499=0),"",BQ499)</x:f>
      </x:c>
      <x:c r="DB499" s="50" t="str">
        <x:f>IF(OR(10&gt;'Настройки'!$B$3,ISBLANK(BR499),BR499=0),"",BR499)</x:f>
      </x:c>
      <x:c r="DC499" s="50" t="str">
        <x:f>IF(OR(11&gt;'Настройки'!$B$3,ISBLANK(BS499),BS499=0),"",BS499)</x:f>
      </x:c>
      <x:c r="DD499" s="50" t="str">
        <x:f>IF(OR(12&gt;'Настройки'!$B$3,ISBLANK(BT499),BT499=0),"",BT499)</x:f>
      </x:c>
      <x:c r="DE499" s="50" t="str">
        <x:f>IF(OR(13&gt;'Настройки'!$B$3,ISBLANK(BU499),BU499=0),"",BU499)</x:f>
      </x:c>
      <x:c r="DF499" s="50" t="str">
        <x:f>IF(OR(14&gt;'Настройки'!$B$3,ISBLANK(BV499),BV499=0),"",BV499)</x:f>
      </x:c>
      <x:c r="DG499" s="50" t="str">
        <x:f>IF(OR(15&gt;'Настройки'!$B$3,ISBLANK(BW499),BW499=0),"",BW499)</x:f>
      </x:c>
      <x:c r="DH499" s="50" t="str">
        <x:f>IF(OR(16&gt;'Настройки'!$B$3,ISBLANK(BX499),BX499=0),"",BX499)</x:f>
      </x:c>
      <x:c r="DI499" s="50" t="str">
        <x:f>IF(OR(17&gt;'Настройки'!$B$3,ISBLANK(BY499),BY499=0),"",BY499)</x:f>
      </x:c>
      <x:c r="DJ499" s="50" t="str">
        <x:f>IF(OR(18&gt;'Настройки'!$B$3,ISBLANK(BZ499),BZ499=0),"",BZ499)</x:f>
      </x:c>
      <x:c r="DK499" s="50" t="str">
        <x:f>IF(OR(19&gt;'Настройки'!$B$3,ISBLANK(CA499),CA499=0),"",CA499)</x:f>
      </x:c>
      <x:c r="DL499" s="50" t="str">
        <x:f>IF(OR(20&gt;'Настройки'!$B$3,ISBLANK(CB499),CB499=0),"",CB499)</x:f>
      </x:c>
      <x:c r="DM499" s="50" t="str">
        <x:f>IF(OR(21&gt;'Настройки'!$B$3,ISBLANK(CC499),CC499=0),"",CC499)</x:f>
      </x:c>
      <x:c r="DN499" s="50" t="str">
        <x:f>IF(OR(22&gt;'Настройки'!$B$3,ISBLANK(CD499),CD499=0),"",CD499)</x:f>
      </x:c>
      <x:c r="DO499" s="50" t="str">
        <x:f>IF(OR(23&gt;'Настройки'!$B$3,ISBLANK(CE499),CE499=0),"",CE499)</x:f>
      </x:c>
      <x:c r="DP499" s="50" t="str">
        <x:f>IF(OR(24&gt;'Настройки'!$B$3,ISBLANK(CF499),CF499=0),"",CF499)</x:f>
      </x:c>
      <x:c r="DQ499" s="50" t="str">
        <x:f>IF(OR(25&gt;'Настройки'!$B$3,ISBLANK(CG499),CG499=0),"",CG499)</x:f>
      </x:c>
      <x:c r="DR499" s="50" t="str">
        <x:f>IF(OR(26&gt;'Настройки'!$B$3,ISBLANK(CH499),CH499=0),"",CH499)</x:f>
      </x:c>
      <x:c r="DS499" s="50" t="str">
        <x:f>IF(OR(27&gt;'Настройки'!$B$3,ISBLANK(CI499),CI499=0),"",CI499)</x:f>
      </x:c>
      <x:c r="DT499" s="50" t="str">
        <x:f>IF(OR(28&gt;'Настройки'!$B$3,ISBLANK(CJ499),CJ499=0),"",CJ499)</x:f>
      </x:c>
      <x:c r="DU499" s="50" t="str">
        <x:f>IF(OR(29&gt;'Настройки'!$B$3,ISBLANK(CK499),CK499=0),"",CK499)</x:f>
      </x:c>
      <x:c r="DV499" s="50" t="str">
        <x:f>IF(OR(30&gt;'Настройки'!$B$3,ISBLANK(CL499),CL499=0),"",CL499)</x:f>
      </x:c>
      <x:c r="DW499" s="50" t="str">
        <x:f>IF(OR(31&gt;'Настройки'!$B$3,ISBLANK(CM499),CM499=0),"",CM499)</x:f>
      </x:c>
      <x:c r="DX499" s="50" t="str">
        <x:f>IF(OR(32&gt;'Настройки'!$B$3,ISBLANK(CN499),CN499=0),"",CN499)</x:f>
      </x:c>
      <x:c r="DY499" s="50" t="str">
        <x:f>IF(OR(33&gt;'Настройки'!$B$3,ISBLANK(CO499),CO499=0),"",CO499)</x:f>
      </x:c>
      <x:c r="DZ499" s="50" t="str">
        <x:f>IF(OR(34&gt;'Настройки'!$B$3,ISBLANK(CP499),CP499=0),"",CP499)</x:f>
      </x:c>
      <x:c r="EA499" s="50" t="str">
        <x:f>IF(OR(35&gt;'Настройки'!$B$3,ISBLANK(CQ499),CQ499=0),"",CQ499)</x:f>
      </x:c>
      <x:c r="EB499" s="50" t="str">
        <x:f>IF(OR(36&gt;'Настройки'!$B$3,ISBLANK(CR499),CR499=0),"",CR499)</x:f>
      </x:c>
      <x:c r="EC499" s="50" t="str">
        <x:f>IF(A499="","",IF(OR(BB499="AZ",BB499="BZ"),10000+ROW(),IF(AZ499&gt;'Настройки'!$B$11,20000+ROW(),IF(BF499&lt;&gt;"Обычный",30000+ROW(),IF(AX499&lt;=0,40000+ROW(),"")))))</x:f>
      </x:c>
      <x:c r="ED499" s="50" t="str">
        <x:f>IF(EC499="","",COUNTIFS($EC$2:$EC$1001,"&gt;0",$EC$2:$EC$1001,"&lt;"&amp;EC499)+1)</x:f>
      </x:c>
    </x:row>
    <x:row r="500">
      <x:c r="A500" s="115"/>
      <x:c r="B500" s="115"/>
      <x:c r="C500" s="115"/>
      <x:c r="D500" s="118"/>
      <x:c r="E500" s="118"/>
      <x:c r="F500" s="118"/>
      <x:c r="G500" s="118"/>
      <x:c r="H500" s="118"/>
      <x:c r="I500" s="118"/>
      <x:c r="J500" s="118"/>
      <x:c r="K500" s="118"/>
      <x:c r="L500" s="118"/>
      <x:c r="M500" s="118"/>
      <x:c r="N500" s="118"/>
      <x:c r="O500" s="118"/>
      <x:c r="P500" s="118"/>
      <x:c r="Q500" s="118"/>
      <x:c r="R500" s="118"/>
      <x:c r="S500" s="118"/>
      <x:c r="T500" s="118"/>
      <x:c r="U500" s="118"/>
      <x:c r="V500" s="118"/>
      <x:c r="W500" s="118"/>
      <x:c r="X500" s="118"/>
      <x:c r="Y500" s="118"/>
      <x:c r="Z500" s="118"/>
      <x:c r="AA500" s="118"/>
      <x:c r="AB500" s="118"/>
      <x:c r="AC500" s="118"/>
      <x:c r="AD500" s="118"/>
      <x:c r="AE500" s="118"/>
      <x:c r="AF500" s="118"/>
      <x:c r="AG500" s="118"/>
      <x:c r="AH500" s="118"/>
      <x:c r="AI500" s="118"/>
      <x:c r="AJ500" s="118"/>
      <x:c r="AK500" s="118"/>
      <x:c r="AL500" s="118"/>
      <x:c r="AM500" s="118"/>
      <x:c r="AN500" s="118"/>
      <x:c r="AO500" s="118"/>
      <x:c r="AP500" s="115"/>
      <x:c r="AQ500" s="49" t="str">
        <x:f>IF(A500="","",COUNT(BI500:INDEX(BI500:CR500,1,'Настройки'!$B$3)))</x:f>
      </x:c>
      <x:c r="AR500" s="49" t="str">
        <x:f>IF(A500="","",SUM(BI500:INDEX(BI500:CR500,1,'Настройки'!$B$3)))</x:f>
      </x:c>
      <x:c r="AS500" s="58" t="str">
        <x:f>IF(A500="","",IF('Настройки'!$B$4="Стоимость потребления",AR500*D500,IF('Настройки'!$B$4="Количество",AR500,E500)))</x:f>
      </x:c>
      <x:c r="AT500" s="61" t="str">
        <x:f>IF(OR(A500="",AS500&lt;0,SUM($AS$2:$AS$1001)&lt;=0),"",AS500/SUM($AS$2:$AS$1001))</x:f>
      </x:c>
      <x:c r="AU500" s="61" t="str">
        <x:f>IF(OR(A500="",AS500&lt;0,SUM($AS$2:$AS$1001)&lt;=0),"",SUMIFS($AS$2:$AS$1001,$AS$2:$AS$1001,"&gt;"&amp;AS500)/SUM($AS$2:$AS$1001))</x:f>
      </x:c>
      <x:c r="AV500" s="61" t="str">
        <x:f>IF(OR(A500="",AS500&lt;0,SUM($AS$2:$AS$1001)&lt;=0),"",SUMIFS($AS$2:$AS$1001,$AS$2:$AS$1001,"&gt;="&amp;AS500)/SUM($AS$2:$AS$1001))</x:f>
      </x:c>
      <x:c r="AW500" s="49" t="str">
        <x:f>IF(A500="","",IF(SUM($AS$2:$AS$1001)&lt;=0,"Не определён",IF(AS500&lt;0,"Исключение",IF(AU500&lt;'Настройки'!$B$5,"A",IF(AU500&lt;'Настройки'!$B$6,"B","C")))))</x:f>
      </x:c>
      <x:c r="AX500" s="58" t="str">
        <x:f>IF(A500="","",IF(AQ500=0,"",AVERAGE(BI500:INDEX(BI500:CR500,1,'Настройки'!$B$3))))</x:f>
      </x:c>
      <x:c r="AY500" s="58" t="str">
        <x:f>IF(OR(A500="",AQ500=0),"",STDEVP(BI500:INDEX(BI500:CR500,1,'Настройки'!$B$3)))</x:f>
      </x:c>
      <x:c r="AZ500" s="61" t="str">
        <x:f>IF(OR(A500="",AQ500&lt;'Настройки'!$B$12,AX500&lt;=0,AND('Настройки'!$B$10="Блокировать",COUNTIF(F500:INDEX(F500:AO500,1,'Настройки'!$B$3),"&lt;0")&gt;0)),"",AY500/ABS(AX500))</x:f>
      </x:c>
      <x:c r="BA500" s="49" t="str">
        <x:f>IF(A500="","",IF(AND('Настройки'!$B$10="Блокировать",COUNTIF(F500:INDEX(F500:AO500,1,'Настройки'!$B$3),"&lt;0")&gt;0),"Не определён",IF(AQ500&lt;'Настройки'!$B$12,"Не определён",IF(AX500=0,"Нет спроса",IF(AX500&lt;0,"Не определён",IF(AZ500&lt;='Настройки'!$B$7,"X",IF(AZ500&lt;='Настройки'!$B$8,"Y","Z")))))))</x:f>
      </x:c>
      <x:c r="BB500" s="49" t="str">
        <x:f>IF(OR(A500="",LEN(AW500)&lt;&gt;1,LEN(BA500)&lt;&gt;1),"",AW500&amp;BA500)</x:f>
      </x:c>
      <x:c r="BC500" s="61" t="str">
        <x:f>IF(OR(A500="",AQ500=0),"",(COUNT(BI500:INDEX(BI500:CR500,1,'Настройки'!$B$3))-COUNT(CS500:INDEX(CS500:EB500,1,'Настройки'!$B$3)))/AQ500)</x:f>
      </x:c>
      <x:c r="BD500" s="64" t="str">
        <x:f>IF(OR(A500="",COUNT(CS500:INDEX(CS500:EB500,1,'Настройки'!$B$3))=0),"",AQ500/COUNT(CS500:INDEX(CS500:EB500,1,'Настройки'!$B$3)))</x:f>
      </x:c>
      <x:c r="BE500" s="64" t="str">
        <x:f>IF(OR(A500="",COUNT(CS500:INDEX(CS500:EB500,1,'Настройки'!$B$3))=0),"",IF(AVERAGE(CS500:INDEX(CS500:EB500,1,'Настройки'!$B$3))=0,"",(STDEVP(CS500:INDEX(CS500:EB500,1,'Настройки'!$B$3))/ABS(AVERAGE(CS500:INDEX(CS500:EB500,1,'Настройки'!$B$3))))^2))</x:f>
      </x:c>
      <x:c r="BF500" s="49" t="str">
        <x:f>IF(A500="","",IF(AQ500&lt;3,"Недостаточно",IF(AQ500&lt;6,"Предварительный","Обычный")))</x:f>
      </x:c>
      <x:c r="BG500" s="49" t="str">
        <x:f>IF(A500="","",IF(COUNTIF(F500:INDEX(F500:AO500,1,'Настройки'!$B$3),"&lt;0")&gt;0,IF('Настройки'!$B$10="Блокировать","Отрицательный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"),"")&amp;IF(AQ500&lt;3,"Недостаточно истории. ",IF(AQ500&lt;6,"Предварительная классификация. ",""))&amp;IF(AX500=0,"Нет спроса за горизонт. ","")&amp;IF(AZ500&gt;'Настройки'!$B$11,"Экстремальная вариативность. ",""))</x:f>
      </x:c>
      <x:c r="BH500" s="49" t="str">
        <x:f>IF(A500="","",IFERROR(VLOOKUP(BB500,'Настройки'!$D$3:$E$11,2,FALSE),"Сначала проверьте исходные данные и историю спроса.")&amp;" Уточните срок поставки, MOQ и критичность.")</x:f>
      </x:c>
      <x:c r="BI500" s="50" t="str">
        <x:f>IF(1&gt;'Настройки'!$B$3,"",IF(ISBLANK(F500),IF('Настройки'!$B$9="Нулевой спрос",0,""),IF(F500&lt;0,IF('Настройки'!$B$10="Исключить","",IF('Настройки'!$B$10="Абсолютные значения",ABS(F500),F500)),F500)))</x:f>
      </x:c>
      <x:c r="BJ500" s="50" t="str">
        <x:f>IF(2&gt;'Настройки'!$B$3,"",IF(ISBLANK(G500),IF('Настройки'!$B$9="Нулевой спрос",0,""),IF(G500&lt;0,IF('Настройки'!$B$10="Исключить","",IF('Настройки'!$B$10="Абсолютные значения",ABS(G500),G500)),G500)))</x:f>
      </x:c>
      <x:c r="BK500" s="50" t="str">
        <x:f>IF(3&gt;'Настройки'!$B$3,"",IF(ISBLANK(H500),IF('Настройки'!$B$9="Нулевой спрос",0,""),IF(H500&lt;0,IF('Настройки'!$B$10="Исключить","",IF('Настройки'!$B$10="Абсолютные значения",ABS(H500),H500)),H500)))</x:f>
      </x:c>
      <x:c r="BL500" s="50" t="str">
        <x:f>IF(4&gt;'Настройки'!$B$3,"",IF(ISBLANK(I500),IF('Настройки'!$B$9="Нулевой спрос",0,""),IF(I500&lt;0,IF('Настройки'!$B$10="Исключить","",IF('Настройки'!$B$10="Абсолютные значения",ABS(I500),I500)),I500)))</x:f>
      </x:c>
      <x:c r="BM500" s="50" t="str">
        <x:f>IF(5&gt;'Настройки'!$B$3,"",IF(ISBLANK(J500),IF('Настройки'!$B$9="Нулевой спрос",0,""),IF(J500&lt;0,IF('Настройки'!$B$10="Исключить","",IF('Настройки'!$B$10="Абсолютные значения",ABS(J500),J500)),J500)))</x:f>
      </x:c>
      <x:c r="BN500" s="50" t="str">
        <x:f>IF(6&gt;'Настройки'!$B$3,"",IF(ISBLANK(K500),IF('Настройки'!$B$9="Нулевой спрос",0,""),IF(K500&lt;0,IF('Настройки'!$B$10="Исключить","",IF('Настройки'!$B$10="Абсолютные значения",ABS(K500),K500)),K500)))</x:f>
      </x:c>
      <x:c r="BO500" s="50" t="str">
        <x:f>IF(7&gt;'Настройки'!$B$3,"",IF(ISBLANK(L500),IF('Настройки'!$B$9="Нулевой спрос",0,""),IF(L500&lt;0,IF('Настройки'!$B$10="Исключить","",IF('Настройки'!$B$10="Абсолютные значения",ABS(L500),L500)),L500)))</x:f>
      </x:c>
      <x:c r="BP500" s="50" t="str">
        <x:f>IF(8&gt;'Настройки'!$B$3,"",IF(ISBLANK(M500),IF('Настройки'!$B$9="Нулевой спрос",0,""),IF(M500&lt;0,IF('Настройки'!$B$10="Исключить","",IF('Настройки'!$B$10="Абсолютные значения",ABS(M500),M500)),M500)))</x:f>
      </x:c>
      <x:c r="BQ500" s="50" t="str">
        <x:f>IF(9&gt;'Настройки'!$B$3,"",IF(ISBLANK(N500),IF('Настройки'!$B$9="Нулевой спрос",0,""),IF(N500&lt;0,IF('Настройки'!$B$10="Исключить","",IF('Настройки'!$B$10="Абсолютные значения",ABS(N500),N500)),N500)))</x:f>
      </x:c>
      <x:c r="BR500" s="50" t="str">
        <x:f>IF(10&gt;'Настройки'!$B$3,"",IF(ISBLANK(O500),IF('Настройки'!$B$9="Нулевой спрос",0,""),IF(O500&lt;0,IF('Настройки'!$B$10="Исключить","",IF('Настройки'!$B$10="Абсолютные значения",ABS(O500),O500)),O500)))</x:f>
      </x:c>
      <x:c r="BS500" s="50" t="str">
        <x:f>IF(11&gt;'Настройки'!$B$3,"",IF(ISBLANK(P500),IF('Настройки'!$B$9="Нулевой спрос",0,""),IF(P500&lt;0,IF('Настройки'!$B$10="Исключить","",IF('Настройки'!$B$10="Абсолютные значения",ABS(P500),P500)),P500)))</x:f>
      </x:c>
      <x:c r="BT500" s="50" t="str">
        <x:f>IF(12&gt;'Настройки'!$B$3,"",IF(ISBLANK(Q500),IF('Настройки'!$B$9="Нулевой спрос",0,""),IF(Q500&lt;0,IF('Настройки'!$B$10="Исключить","",IF('Настройки'!$B$10="Абсолютные значения",ABS(Q500),Q500)),Q500)))</x:f>
      </x:c>
      <x:c r="BU500" s="50" t="str">
        <x:f>IF(13&gt;'Настройки'!$B$3,"",IF(ISBLANK(R500),IF('Настройки'!$B$9="Нулевой спрос",0,""),IF(R500&lt;0,IF('Настройки'!$B$10="Исключить","",IF('Настройки'!$B$10="Абсолютные значения",ABS(R500),R500)),R500)))</x:f>
      </x:c>
      <x:c r="BV500" s="50" t="str">
        <x:f>IF(14&gt;'Настройки'!$B$3,"",IF(ISBLANK(S500),IF('Настройки'!$B$9="Нулевой спрос",0,""),IF(S500&lt;0,IF('Настройки'!$B$10="Исключить","",IF('Настройки'!$B$10="Абсолютные значения",ABS(S500),S500)),S500)))</x:f>
      </x:c>
      <x:c r="BW500" s="50" t="str">
        <x:f>IF(15&gt;'Настройки'!$B$3,"",IF(ISBLANK(T500),IF('Настройки'!$B$9="Нулевой спрос",0,""),IF(T500&lt;0,IF('Настройки'!$B$10="Исключить","",IF('Настройки'!$B$10="Абсолютные значения",ABS(T500),T500)),T500)))</x:f>
      </x:c>
      <x:c r="BX500" s="50" t="str">
        <x:f>IF(16&gt;'Настройки'!$B$3,"",IF(ISBLANK(U500),IF('Настройки'!$B$9="Нулевой спрос",0,""),IF(U500&lt;0,IF('Настройки'!$B$10="Исключить","",IF('Настройки'!$B$10="Абсолютные значения",ABS(U500),U500)),U500)))</x:f>
      </x:c>
      <x:c r="BY500" s="50" t="str">
        <x:f>IF(17&gt;'Настройки'!$B$3,"",IF(ISBLANK(V500),IF('Настройки'!$B$9="Нулевой спрос",0,""),IF(V500&lt;0,IF('Настройки'!$B$10="Исключить","",IF('Настройки'!$B$10="Абсолютные значения",ABS(V500),V500)),V500)))</x:f>
      </x:c>
      <x:c r="BZ500" s="50" t="str">
        <x:f>IF(18&gt;'Настройки'!$B$3,"",IF(ISBLANK(W500),IF('Настройки'!$B$9="Нулевой спрос",0,""),IF(W500&lt;0,IF('Настройки'!$B$10="Исключить","",IF('Настройки'!$B$10="Абсолютные значения",ABS(W500),W500)),W500)))</x:f>
      </x:c>
      <x:c r="CA500" s="50" t="str">
        <x:f>IF(19&gt;'Настройки'!$B$3,"",IF(ISBLANK(X500),IF('Настройки'!$B$9="Нулевой спрос",0,""),IF(X500&lt;0,IF('Настройки'!$B$10="Исключить","",IF('Настройки'!$B$10="Абсолютные значения",ABS(X500),X500)),X500)))</x:f>
      </x:c>
      <x:c r="CB500" s="50" t="str">
        <x:f>IF(20&gt;'Настройки'!$B$3,"",IF(ISBLANK(Y500),IF('Настройки'!$B$9="Нулевой спрос",0,""),IF(Y500&lt;0,IF('Настройки'!$B$10="Исключить","",IF('Настройки'!$B$10="Абсолютные значения",ABS(Y500),Y500)),Y500)))</x:f>
      </x:c>
      <x:c r="CC500" s="50" t="str">
        <x:f>IF(21&gt;'Настройки'!$B$3,"",IF(ISBLANK(Z500),IF('Настройки'!$B$9="Нулевой спрос",0,""),IF(Z500&lt;0,IF('Настройки'!$B$10="Исключить","",IF('Настройки'!$B$10="Абсолютные значения",ABS(Z500),Z500)),Z500)))</x:f>
      </x:c>
      <x:c r="CD500" s="50" t="str">
        <x:f>IF(22&gt;'Настройки'!$B$3,"",IF(ISBLANK(AA500),IF('Настройки'!$B$9="Нулевой спрос",0,""),IF(AA500&lt;0,IF('Настройки'!$B$10="Исключить","",IF('Настройки'!$B$10="Абсолютные значения",ABS(AA500),AA500)),AA500)))</x:f>
      </x:c>
      <x:c r="CE500" s="50" t="str">
        <x:f>IF(23&gt;'Настройки'!$B$3,"",IF(ISBLANK(AB500),IF('Настройки'!$B$9="Нулевой спрос",0,""),IF(AB500&lt;0,IF('Настройки'!$B$10="Исключить","",IF('Настройки'!$B$10="Абсолютные значения",ABS(AB500),AB500)),AB500)))</x:f>
      </x:c>
      <x:c r="CF500" s="50" t="str">
        <x:f>IF(24&gt;'Настройки'!$B$3,"",IF(ISBLANK(AC500),IF('Настройки'!$B$9="Нулевой спрос",0,""),IF(AC500&lt;0,IF('Настройки'!$B$10="Исключить","",IF('Настройки'!$B$10="Абсолютные значения",ABS(AC500),AC500)),AC500)))</x:f>
      </x:c>
      <x:c r="CG500" s="50" t="str">
        <x:f>IF(25&gt;'Настройки'!$B$3,"",IF(ISBLANK(AD500),IF('Настройки'!$B$9="Нулевой спрос",0,""),IF(AD500&lt;0,IF('Настройки'!$B$10="Исключить","",IF('Настройки'!$B$10="Абсолютные значения",ABS(AD500),AD500)),AD500)))</x:f>
      </x:c>
      <x:c r="CH500" s="50" t="str">
        <x:f>IF(26&gt;'Настройки'!$B$3,"",IF(ISBLANK(AE500),IF('Настройки'!$B$9="Нулевой спрос",0,""),IF(AE500&lt;0,IF('Настройки'!$B$10="Исключить","",IF('Настройки'!$B$10="Абсолютные значения",ABS(AE500),AE500)),AE500)))</x:f>
      </x:c>
      <x:c r="CI500" s="50" t="str">
        <x:f>IF(27&gt;'Настройки'!$B$3,"",IF(ISBLANK(AF500),IF('Настройки'!$B$9="Нулевой спрос",0,""),IF(AF500&lt;0,IF('Настройки'!$B$10="Исключить","",IF('Настройки'!$B$10="Абсолютные значения",ABS(AF500),AF500)),AF500)))</x:f>
      </x:c>
      <x:c r="CJ500" s="50" t="str">
        <x:f>IF(28&gt;'Настройки'!$B$3,"",IF(ISBLANK(AG500),IF('Настройки'!$B$9="Нулевой спрос",0,""),IF(AG500&lt;0,IF('Настройки'!$B$10="Исключить","",IF('Настройки'!$B$10="Абсолютные значения",ABS(AG500),AG500)),AG500)))</x:f>
      </x:c>
      <x:c r="CK500" s="50" t="str">
        <x:f>IF(29&gt;'Настройки'!$B$3,"",IF(ISBLANK(AH500),IF('Настройки'!$B$9="Нулевой спрос",0,""),IF(AH500&lt;0,IF('Настройки'!$B$10="Исключить","",IF('Настройки'!$B$10="Абсолютные значения",ABS(AH500),AH500)),AH500)))</x:f>
      </x:c>
      <x:c r="CL500" s="50" t="str">
        <x:f>IF(30&gt;'Настройки'!$B$3,"",IF(ISBLANK(AI500),IF('Настройки'!$B$9="Нулевой спрос",0,""),IF(AI500&lt;0,IF('Настройки'!$B$10="Исключить","",IF('Настройки'!$B$10="Абсолютные значения",ABS(AI500),AI500)),AI500)))</x:f>
      </x:c>
      <x:c r="CM500" s="50" t="str">
        <x:f>IF(31&gt;'Настройки'!$B$3,"",IF(ISBLANK(AJ500),IF('Настройки'!$B$9="Нулевой спрос",0,""),IF(AJ500&lt;0,IF('Настройки'!$B$10="Исключить","",IF('Настройки'!$B$10="Абсолютные значения",ABS(AJ500),AJ500)),AJ500)))</x:f>
      </x:c>
      <x:c r="CN500" s="50" t="str">
        <x:f>IF(32&gt;'Настройки'!$B$3,"",IF(ISBLANK(AK500),IF('Настройки'!$B$9="Нулевой спрос",0,""),IF(AK500&lt;0,IF('Настройки'!$B$10="Исключить","",IF('Настройки'!$B$10="Абсолютные значения",ABS(AK500),AK500)),AK500)))</x:f>
      </x:c>
      <x:c r="CO500" s="50" t="str">
        <x:f>IF(33&gt;'Настройки'!$B$3,"",IF(ISBLANK(AL500),IF('Настройки'!$B$9="Нулевой спрос",0,""),IF(AL500&lt;0,IF('Настройки'!$B$10="Исключить","",IF('Настройки'!$B$10="Абсолютные значения",ABS(AL500),AL500)),AL500)))</x:f>
      </x:c>
      <x:c r="CP500" s="50" t="str">
        <x:f>IF(34&gt;'Настройки'!$B$3,"",IF(ISBLANK(AM500),IF('Настройки'!$B$9="Нулевой спрос",0,""),IF(AM500&lt;0,IF('Настройки'!$B$10="Исключить","",IF('Настройки'!$B$10="Абсолютные значения",ABS(AM500),AM500)),AM500)))</x:f>
      </x:c>
      <x:c r="CQ500" s="50" t="str">
        <x:f>IF(35&gt;'Настройки'!$B$3,"",IF(ISBLANK(AN500),IF('Настройки'!$B$9="Нулевой спрос",0,""),IF(AN500&lt;0,IF('Настройки'!$B$10="Исключить","",IF('Настройки'!$B$10="Абсолютные значения",ABS(AN500),AN500)),AN500)))</x:f>
      </x:c>
      <x:c r="CR500" s="50" t="str">
        <x:f>IF(36&gt;'Настройки'!$B$3,"",IF(ISBLANK(AO500),IF('Настройки'!$B$9="Нулевой спрос",0,""),IF(AO500&lt;0,IF('Настройки'!$B$10="Исключить","",IF('Настройки'!$B$10="Абсолютные значения",ABS(AO500),AO500)),AO500)))</x:f>
      </x:c>
      <x:c r="CS500" s="50" t="str">
        <x:f>IF(OR(1&gt;'Настройки'!$B$3,ISBLANK(BI500),BI500=0),"",BI500)</x:f>
      </x:c>
      <x:c r="CT500" s="50" t="str">
        <x:f>IF(OR(2&gt;'Настройки'!$B$3,ISBLANK(BJ500),BJ500=0),"",BJ500)</x:f>
      </x:c>
      <x:c r="CU500" s="50" t="str">
        <x:f>IF(OR(3&gt;'Настройки'!$B$3,ISBLANK(BK500),BK500=0),"",BK500)</x:f>
      </x:c>
      <x:c r="CV500" s="50" t="str">
        <x:f>IF(OR(4&gt;'Настройки'!$B$3,ISBLANK(BL500),BL500=0),"",BL500)</x:f>
      </x:c>
      <x:c r="CW500" s="50" t="str">
        <x:f>IF(OR(5&gt;'Настройки'!$B$3,ISBLANK(BM500),BM500=0),"",BM500)</x:f>
      </x:c>
      <x:c r="CX500" s="50" t="str">
        <x:f>IF(OR(6&gt;'Настройки'!$B$3,ISBLANK(BN500),BN500=0),"",BN500)</x:f>
      </x:c>
      <x:c r="CY500" s="50" t="str">
        <x:f>IF(OR(7&gt;'Настройки'!$B$3,ISBLANK(BO500),BO500=0),"",BO500)</x:f>
      </x:c>
      <x:c r="CZ500" s="50" t="str">
        <x:f>IF(OR(8&gt;'Настройки'!$B$3,ISBLANK(BP500),BP500=0),"",BP500)</x:f>
      </x:c>
      <x:c r="DA500" s="50" t="str">
        <x:f>IF(OR(9&gt;'Настройки'!$B$3,ISBLANK(BQ500),BQ500=0),"",BQ500)</x:f>
      </x:c>
      <x:c r="DB500" s="50" t="str">
        <x:f>IF(OR(10&gt;'Настройки'!$B$3,ISBLANK(BR500),BR500=0),"",BR500)</x:f>
      </x:c>
      <x:c r="DC500" s="50" t="str">
        <x:f>IF(OR(11&gt;'Настройки'!$B$3,ISBLANK(BS500),BS500=0),"",BS500)</x:f>
      </x:c>
      <x:c r="DD500" s="50" t="str">
        <x:f>IF(OR(12&gt;'Настройки'!$B$3,ISBLANK(BT500),BT500=0),"",BT500)</x:f>
      </x:c>
      <x:c r="DE500" s="50" t="str">
        <x:f>IF(OR(13&gt;'Настройки'!$B$3,ISBLANK(BU500),BU500=0),"",BU500)</x:f>
      </x:c>
      <x:c r="DF500" s="50" t="str">
        <x:f>IF(OR(14&gt;'Настройки'!$B$3,ISBLANK(BV500),BV500=0),"",BV500)</x:f>
      </x:c>
      <x:c r="DG500" s="50" t="str">
        <x:f>IF(OR(15&gt;'Настройки'!$B$3,ISBLANK(BW500),BW500=0),"",BW500)</x:f>
      </x:c>
      <x:c r="DH500" s="50" t="str">
        <x:f>IF(OR(16&gt;'Настройки'!$B$3,ISBLANK(BX500),BX500=0),"",BX500)</x:f>
      </x:c>
      <x:c r="DI500" s="50" t="str">
        <x:f>IF(OR(17&gt;'Настройки'!$B$3,ISBLANK(BY500),BY500=0),"",BY500)</x:f>
      </x:c>
      <x:c r="DJ500" s="50" t="str">
        <x:f>IF(OR(18&gt;'Настройки'!$B$3,ISBLANK(BZ500),BZ500=0),"",BZ500)</x:f>
      </x:c>
      <x:c r="DK500" s="50" t="str">
        <x:f>IF(OR(19&gt;'Настройки'!$B$3,ISBLANK(CA500),CA500=0),"",CA500)</x:f>
      </x:c>
      <x:c r="DL500" s="50" t="str">
        <x:f>IF(OR(20&gt;'Настройки'!$B$3,ISBLANK(CB500),CB500=0),"",CB500)</x:f>
      </x:c>
      <x:c r="DM500" s="50" t="str">
        <x:f>IF(OR(21&gt;'Настройки'!$B$3,ISBLANK(CC500),CC500=0),"",CC500)</x:f>
      </x:c>
      <x:c r="DN500" s="50" t="str">
        <x:f>IF(OR(22&gt;'Настройки'!$B$3,ISBLANK(CD500),CD500=0),"",CD500)</x:f>
      </x:c>
      <x:c r="DO500" s="50" t="str">
        <x:f>IF(OR(23&gt;'Настройки'!$B$3,ISBLANK(CE500),CE500=0),"",CE500)</x:f>
      </x:c>
      <x:c r="DP500" s="50" t="str">
        <x:f>IF(OR(24&gt;'Настройки'!$B$3,ISBLANK(CF500),CF500=0),"",CF500)</x:f>
      </x:c>
      <x:c r="DQ500" s="50" t="str">
        <x:f>IF(OR(25&gt;'Настройки'!$B$3,ISBLANK(CG500),CG500=0),"",CG500)</x:f>
      </x:c>
      <x:c r="DR500" s="50" t="str">
        <x:f>IF(OR(26&gt;'Настройки'!$B$3,ISBLANK(CH500),CH500=0),"",CH500)</x:f>
      </x:c>
      <x:c r="DS500" s="50" t="str">
        <x:f>IF(OR(27&gt;'Настройки'!$B$3,ISBLANK(CI500),CI500=0),"",CI500)</x:f>
      </x:c>
      <x:c r="DT500" s="50" t="str">
        <x:f>IF(OR(28&gt;'Настройки'!$B$3,ISBLANK(CJ500),CJ500=0),"",CJ500)</x:f>
      </x:c>
      <x:c r="DU500" s="50" t="str">
        <x:f>IF(OR(29&gt;'Настройки'!$B$3,ISBLANK(CK500),CK500=0),"",CK500)</x:f>
      </x:c>
      <x:c r="DV500" s="50" t="str">
        <x:f>IF(OR(30&gt;'Настройки'!$B$3,ISBLANK(CL500),CL500=0),"",CL500)</x:f>
      </x:c>
      <x:c r="DW500" s="50" t="str">
        <x:f>IF(OR(31&gt;'Настройки'!$B$3,ISBLANK(CM500),CM500=0),"",CM500)</x:f>
      </x:c>
      <x:c r="DX500" s="50" t="str">
        <x:f>IF(OR(32&gt;'Настройки'!$B$3,ISBLANK(CN500),CN500=0),"",CN500)</x:f>
      </x:c>
      <x:c r="DY500" s="50" t="str">
        <x:f>IF(OR(33&gt;'Настройки'!$B$3,ISBLANK(CO500),CO500=0),"",CO500)</x:f>
      </x:c>
      <x:c r="DZ500" s="50" t="str">
        <x:f>IF(OR(34&gt;'Настройки'!$B$3,ISBLANK(CP500),CP500=0),"",CP500)</x:f>
      </x:c>
      <x:c r="EA500" s="50" t="str">
        <x:f>IF(OR(35&gt;'Настройки'!$B$3,ISBLANK(CQ500),CQ500=0),"",CQ500)</x:f>
      </x:c>
      <x:c r="EB500" s="50" t="str">
        <x:f>IF(OR(36&gt;'Настройки'!$B$3,ISBLANK(CR500),CR500=0),"",CR500)</x:f>
      </x:c>
      <x:c r="EC500" s="50" t="str">
        <x:f>IF(A500="","",IF(OR(BB500="AZ",BB500="BZ"),10000+ROW(),IF(AZ500&gt;'Настройки'!$B$11,20000+ROW(),IF(BF500&lt;&gt;"Обычный",30000+ROW(),IF(AX500&lt;=0,40000+ROW(),"")))))</x:f>
      </x:c>
      <x:c r="ED500" s="50" t="str">
        <x:f>IF(EC500="","",COUNTIFS($EC$2:$EC$1001,"&gt;0",$EC$2:$EC$1001,"&lt;"&amp;EC500)+1)</x:f>
      </x:c>
    </x:row>
    <x:row r="501">
      <x:c r="A501" s="115"/>
      <x:c r="B501" s="115"/>
      <x:c r="C501" s="115"/>
      <x:c r="D501" s="118"/>
      <x:c r="E501" s="118"/>
      <x:c r="F501" s="118"/>
      <x:c r="G501" s="118"/>
      <x:c r="H501" s="118"/>
      <x:c r="I501" s="118"/>
      <x:c r="J501" s="118"/>
      <x:c r="K501" s="118"/>
      <x:c r="L501" s="118"/>
      <x:c r="M501" s="118"/>
      <x:c r="N501" s="118"/>
      <x:c r="O501" s="118"/>
      <x:c r="P501" s="118"/>
      <x:c r="Q501" s="118"/>
      <x:c r="R501" s="118"/>
      <x:c r="S501" s="118"/>
      <x:c r="T501" s="118"/>
      <x:c r="U501" s="118"/>
      <x:c r="V501" s="118"/>
      <x:c r="W501" s="118"/>
      <x:c r="X501" s="118"/>
      <x:c r="Y501" s="118"/>
      <x:c r="Z501" s="118"/>
      <x:c r="AA501" s="118"/>
      <x:c r="AB501" s="118"/>
      <x:c r="AC501" s="118"/>
      <x:c r="AD501" s="118"/>
      <x:c r="AE501" s="118"/>
      <x:c r="AF501" s="118"/>
      <x:c r="AG501" s="118"/>
      <x:c r="AH501" s="118"/>
      <x:c r="AI501" s="118"/>
      <x:c r="AJ501" s="118"/>
      <x:c r="AK501" s="118"/>
      <x:c r="AL501" s="118"/>
      <x:c r="AM501" s="118"/>
      <x:c r="AN501" s="118"/>
      <x:c r="AO501" s="118"/>
      <x:c r="AP501" s="115"/>
      <x:c r="AQ501" s="49" t="str">
        <x:f>IF(A501="","",COUNT(BI501:INDEX(BI501:CR501,1,'Настройки'!$B$3)))</x:f>
      </x:c>
      <x:c r="AR501" s="49" t="str">
        <x:f>IF(A501="","",SUM(BI501:INDEX(BI501:CR501,1,'Настройки'!$B$3)))</x:f>
      </x:c>
      <x:c r="AS501" s="58" t="str">
        <x:f>IF(A501="","",IF('Настройки'!$B$4="Стоимость потребления",AR501*D501,IF('Настройки'!$B$4="Количество",AR501,E501)))</x:f>
      </x:c>
      <x:c r="AT501" s="61" t="str">
        <x:f>IF(OR(A501="",AS501&lt;0,SUM($AS$2:$AS$1001)&lt;=0),"",AS501/SUM($AS$2:$AS$1001))</x:f>
      </x:c>
      <x:c r="AU501" s="61" t="str">
        <x:f>IF(OR(A501="",AS501&lt;0,SUM($AS$2:$AS$1001)&lt;=0),"",SUMIFS($AS$2:$AS$1001,$AS$2:$AS$1001,"&gt;"&amp;AS501)/SUM($AS$2:$AS$1001))</x:f>
      </x:c>
      <x:c r="AV501" s="61" t="str">
        <x:f>IF(OR(A501="",AS501&lt;0,SUM($AS$2:$AS$1001)&lt;=0),"",SUMIFS($AS$2:$AS$1001,$AS$2:$AS$1001,"&gt;="&amp;AS501)/SUM($AS$2:$AS$1001))</x:f>
      </x:c>
      <x:c r="AW501" s="49" t="str">
        <x:f>IF(A501="","",IF(SUM($AS$2:$AS$1001)&lt;=0,"Не определён",IF(AS501&lt;0,"Исключение",IF(AU501&lt;'Настройки'!$B$5,"A",IF(AU501&lt;'Настройки'!$B$6,"B","C")))))</x:f>
      </x:c>
      <x:c r="AX501" s="58" t="str">
        <x:f>IF(A501="","",IF(AQ501=0,"",AVERAGE(BI501:INDEX(BI501:CR501,1,'Настройки'!$B$3))))</x:f>
      </x:c>
      <x:c r="AY501" s="58" t="str">
        <x:f>IF(OR(A501="",AQ501=0),"",STDEVP(BI501:INDEX(BI501:CR501,1,'Настройки'!$B$3)))</x:f>
      </x:c>
      <x:c r="AZ501" s="61" t="str">
        <x:f>IF(OR(A501="",AQ501&lt;'Настройки'!$B$12,AX501&lt;=0,AND('Настройки'!$B$10="Блокировать",COUNTIF(F501:INDEX(F501:AO501,1,'Настройки'!$B$3),"&lt;0")&gt;0)),"",AY501/ABS(AX501))</x:f>
      </x:c>
      <x:c r="BA501" s="49" t="str">
        <x:f>IF(A501="","",IF(AND('Настройки'!$B$10="Блокировать",COUNTIF(F501:INDEX(F501:AO501,1,'Настройки'!$B$3),"&lt;0")&gt;0),"Не определён",IF(AQ501&lt;'Настройки'!$B$12,"Не определён",IF(AX501=0,"Нет спроса",IF(AX501&lt;0,"Не определён",IF(AZ501&lt;='Настройки'!$B$7,"X",IF(AZ501&lt;='Настройки'!$B$8,"Y","Z")))))))</x:f>
      </x:c>
      <x:c r="BB501" s="49" t="str">
        <x:f>IF(OR(A501="",LEN(AW501)&lt;&gt;1,LEN(BA501)&lt;&gt;1),"",AW501&amp;BA501)</x:f>
      </x:c>
      <x:c r="BC501" s="61" t="str">
        <x:f>IF(OR(A501="",AQ501=0),"",(COUNT(BI501:INDEX(BI501:CR501,1,'Настройки'!$B$3))-COUNT(CS501:INDEX(CS501:EB501,1,'Настройки'!$B$3)))/AQ501)</x:f>
      </x:c>
      <x:c r="BD501" s="64" t="str">
        <x:f>IF(OR(A501="",COUNT(CS501:INDEX(CS501:EB501,1,'Настройки'!$B$3))=0),"",AQ501/COUNT(CS501:INDEX(CS501:EB501,1,'Настройки'!$B$3)))</x:f>
      </x:c>
      <x:c r="BE501" s="64" t="str">
        <x:f>IF(OR(A501="",COUNT(CS501:INDEX(CS501:EB501,1,'Настройки'!$B$3))=0),"",IF(AVERAGE(CS501:INDEX(CS501:EB501,1,'Настройки'!$B$3))=0,"",(STDEVP(CS501:INDEX(CS501:EB501,1,'Настройки'!$B$3))/ABS(AVERAGE(CS501:INDEX(CS501:EB501,1,'Настройки'!$B$3))))^2))</x:f>
      </x:c>
      <x:c r="BF501" s="49" t="str">
        <x:f>IF(A501="","",IF(AQ501&lt;3,"Недостаточно",IF(AQ501&lt;6,"Предварительный","Обычный")))</x:f>
      </x:c>
      <x:c r="BG501" s="49" t="str">
        <x:f>IF(A501="","",IF(COUNTIF(F501:INDEX(F501:AO501,1,'Настройки'!$B$3),"&lt;0")&gt;0,IF('Настройки'!$B$10="Блокировать","Отрицательный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"),"")&amp;IF(AQ501&lt;3,"Недостаточно истории. ",IF(AQ501&lt;6,"Предварительная классификация. ",""))&amp;IF(AX501=0,"Нет спроса за горизонт. ","")&amp;IF(AZ501&gt;'Настройки'!$B$11,"Экстремальная вариативность. ",""))</x:f>
      </x:c>
      <x:c r="BH501" s="49" t="str">
        <x:f>IF(A501="","",IFERROR(VLOOKUP(BB501,'Настройки'!$D$3:$E$11,2,FALSE),"Сначала проверьте исходные данные и историю спроса.")&amp;" Уточните срок поставки, MOQ и критичность.")</x:f>
      </x:c>
      <x:c r="BI501" s="50" t="str">
        <x:f>IF(1&gt;'Настройки'!$B$3,"",IF(ISBLANK(F501),IF('Настройки'!$B$9="Нулевой спрос",0,""),IF(F501&lt;0,IF('Настройки'!$B$10="Исключить","",IF('Настройки'!$B$10="Абсолютные значения",ABS(F501),F501)),F501)))</x:f>
      </x:c>
      <x:c r="BJ501" s="50" t="str">
        <x:f>IF(2&gt;'Настройки'!$B$3,"",IF(ISBLANK(G501),IF('Настройки'!$B$9="Нулевой спрос",0,""),IF(G501&lt;0,IF('Настройки'!$B$10="Исключить","",IF('Настройки'!$B$10="Абсолютные значения",ABS(G501),G501)),G501)))</x:f>
      </x:c>
      <x:c r="BK501" s="50" t="str">
        <x:f>IF(3&gt;'Настройки'!$B$3,"",IF(ISBLANK(H501),IF('Настройки'!$B$9="Нулевой спрос",0,""),IF(H501&lt;0,IF('Настройки'!$B$10="Исключить","",IF('Настройки'!$B$10="Абсолютные значения",ABS(H501),H501)),H501)))</x:f>
      </x:c>
      <x:c r="BL501" s="50" t="str">
        <x:f>IF(4&gt;'Настройки'!$B$3,"",IF(ISBLANK(I501),IF('Настройки'!$B$9="Нулевой спрос",0,""),IF(I501&lt;0,IF('Настройки'!$B$10="Исключить","",IF('Настройки'!$B$10="Абсолютные значения",ABS(I501),I501)),I501)))</x:f>
      </x:c>
      <x:c r="BM501" s="50" t="str">
        <x:f>IF(5&gt;'Настройки'!$B$3,"",IF(ISBLANK(J501),IF('Настройки'!$B$9="Нулевой спрос",0,""),IF(J501&lt;0,IF('Настройки'!$B$10="Исключить","",IF('Настройки'!$B$10="Абсолютные значения",ABS(J501),J501)),J501)))</x:f>
      </x:c>
      <x:c r="BN501" s="50" t="str">
        <x:f>IF(6&gt;'Настройки'!$B$3,"",IF(ISBLANK(K501),IF('Настройки'!$B$9="Нулевой спрос",0,""),IF(K501&lt;0,IF('Настройки'!$B$10="Исключить","",IF('Настройки'!$B$10="Абсолютные значения",ABS(K501),K501)),K501)))</x:f>
      </x:c>
      <x:c r="BO501" s="50" t="str">
        <x:f>IF(7&gt;'Настройки'!$B$3,"",IF(ISBLANK(L501),IF('Настройки'!$B$9="Нулевой спрос",0,""),IF(L501&lt;0,IF('Настройки'!$B$10="Исключить","",IF('Настройки'!$B$10="Абсолютные значения",ABS(L501),L501)),L501)))</x:f>
      </x:c>
      <x:c r="BP501" s="50" t="str">
        <x:f>IF(8&gt;'Настройки'!$B$3,"",IF(ISBLANK(M501),IF('Настройки'!$B$9="Нулевой спрос",0,""),IF(M501&lt;0,IF('Настройки'!$B$10="Исключить","",IF('Настройки'!$B$10="Абсолютные значения",ABS(M501),M501)),M501)))</x:f>
      </x:c>
      <x:c r="BQ501" s="50" t="str">
        <x:f>IF(9&gt;'Настройки'!$B$3,"",IF(ISBLANK(N501),IF('Настройки'!$B$9="Нулевой спрос",0,""),IF(N501&lt;0,IF('Настройки'!$B$10="Исключить","",IF('Настройки'!$B$10="Абсолютные значения",ABS(N501),N501)),N501)))</x:f>
      </x:c>
      <x:c r="BR501" s="50" t="str">
        <x:f>IF(10&gt;'Настройки'!$B$3,"",IF(ISBLANK(O501),IF('Настройки'!$B$9="Нулевой спрос",0,""),IF(O501&lt;0,IF('Настройки'!$B$10="Исключить","",IF('Настройки'!$B$10="Абсолютные значения",ABS(O501),O501)),O501)))</x:f>
      </x:c>
      <x:c r="BS501" s="50" t="str">
        <x:f>IF(11&gt;'Настройки'!$B$3,"",IF(ISBLANK(P501),IF('Настройки'!$B$9="Нулевой спрос",0,""),IF(P501&lt;0,IF('Настройки'!$B$10="Исключить","",IF('Настройки'!$B$10="Абсолютные значения",ABS(P501),P501)),P501)))</x:f>
      </x:c>
      <x:c r="BT501" s="50" t="str">
        <x:f>IF(12&gt;'Настройки'!$B$3,"",IF(ISBLANK(Q501),IF('Настройки'!$B$9="Нулевой спрос",0,""),IF(Q501&lt;0,IF('Настройки'!$B$10="Исключить","",IF('Настройки'!$B$10="Абсолютные значения",ABS(Q501),Q501)),Q501)))</x:f>
      </x:c>
      <x:c r="BU501" s="50" t="str">
        <x:f>IF(13&gt;'Настройки'!$B$3,"",IF(ISBLANK(R501),IF('Настройки'!$B$9="Нулевой спрос",0,""),IF(R501&lt;0,IF('Настройки'!$B$10="Исключить","",IF('Настройки'!$B$10="Абсолютные значения",ABS(R501),R501)),R501)))</x:f>
      </x:c>
      <x:c r="BV501" s="50" t="str">
        <x:f>IF(14&gt;'Настройки'!$B$3,"",IF(ISBLANK(S501),IF('Настройки'!$B$9="Нулевой спрос",0,""),IF(S501&lt;0,IF('Настройки'!$B$10="Исключить","",IF('Настройки'!$B$10="Абсолютные значения",ABS(S501),S501)),S501)))</x:f>
      </x:c>
      <x:c r="BW501" s="50" t="str">
        <x:f>IF(15&gt;'Настройки'!$B$3,"",IF(ISBLANK(T501),IF('Настройки'!$B$9="Нулевой спрос",0,""),IF(T501&lt;0,IF('Настройки'!$B$10="Исключить","",IF('Настройки'!$B$10="Абсолютные значения",ABS(T501),T501)),T501)))</x:f>
      </x:c>
      <x:c r="BX501" s="50" t="str">
        <x:f>IF(16&gt;'Настройки'!$B$3,"",IF(ISBLANK(U501),IF('Настройки'!$B$9="Нулевой спрос",0,""),IF(U501&lt;0,IF('Настройки'!$B$10="Исключить","",IF('Настройки'!$B$10="Абсолютные значения",ABS(U501),U501)),U501)))</x:f>
      </x:c>
      <x:c r="BY501" s="50" t="str">
        <x:f>IF(17&gt;'Настройки'!$B$3,"",IF(ISBLANK(V501),IF('Настройки'!$B$9="Нулевой спрос",0,""),IF(V501&lt;0,IF('Настройки'!$B$10="Исключить","",IF('Настройки'!$B$10="Абсолютные значения",ABS(V501),V501)),V501)))</x:f>
      </x:c>
      <x:c r="BZ501" s="50" t="str">
        <x:f>IF(18&gt;'Настройки'!$B$3,"",IF(ISBLANK(W501),IF('Настройки'!$B$9="Нулевой спрос",0,""),IF(W501&lt;0,IF('Настройки'!$B$10="Исключить","",IF('Настройки'!$B$10="Абсолютные значения",ABS(W501),W501)),W501)))</x:f>
      </x:c>
      <x:c r="CA501" s="50" t="str">
        <x:f>IF(19&gt;'Настройки'!$B$3,"",IF(ISBLANK(X501),IF('Настройки'!$B$9="Нулевой спрос",0,""),IF(X501&lt;0,IF('Настройки'!$B$10="Исключить","",IF('Настройки'!$B$10="Абсолютные значения",ABS(X501),X501)),X501)))</x:f>
      </x:c>
      <x:c r="CB501" s="50" t="str">
        <x:f>IF(20&gt;'Настройки'!$B$3,"",IF(ISBLANK(Y501),IF('Настройки'!$B$9="Нулевой спрос",0,""),IF(Y501&lt;0,IF('Настройки'!$B$10="Исключить","",IF('Настройки'!$B$10="Абсолютные значения",ABS(Y501),Y501)),Y501)))</x:f>
      </x:c>
      <x:c r="CC501" s="50" t="str">
        <x:f>IF(21&gt;'Настройки'!$B$3,"",IF(ISBLANK(Z501),IF('Настройки'!$B$9="Нулевой спрос",0,""),IF(Z501&lt;0,IF('Настройки'!$B$10="Исключить","",IF('Настройки'!$B$10="Абсолютные значения",ABS(Z501),Z501)),Z501)))</x:f>
      </x:c>
      <x:c r="CD501" s="50" t="str">
        <x:f>IF(22&gt;'Настройки'!$B$3,"",IF(ISBLANK(AA501),IF('Настройки'!$B$9="Нулевой спрос",0,""),IF(AA501&lt;0,IF('Настройки'!$B$10="Исключить","",IF('Настройки'!$B$10="Абсолютные значения",ABS(AA501),AA501)),AA501)))</x:f>
      </x:c>
      <x:c r="CE501" s="50" t="str">
        <x:f>IF(23&gt;'Настройки'!$B$3,"",IF(ISBLANK(AB501),IF('Настройки'!$B$9="Нулевой спрос",0,""),IF(AB501&lt;0,IF('Настройки'!$B$10="Исключить","",IF('Настройки'!$B$10="Абсолютные значения",ABS(AB501),AB501)),AB501)))</x:f>
      </x:c>
      <x:c r="CF501" s="50" t="str">
        <x:f>IF(24&gt;'Настройки'!$B$3,"",IF(ISBLANK(AC501),IF('Настройки'!$B$9="Нулевой спрос",0,""),IF(AC501&lt;0,IF('Настройки'!$B$10="Исключить","",IF('Настройки'!$B$10="Абсолютные значения",ABS(AC501),AC501)),AC501)))</x:f>
      </x:c>
      <x:c r="CG501" s="50" t="str">
        <x:f>IF(25&gt;'Настройки'!$B$3,"",IF(ISBLANK(AD501),IF('Настройки'!$B$9="Нулевой спрос",0,""),IF(AD501&lt;0,IF('Настройки'!$B$10="Исключить","",IF('Настройки'!$B$10="Абсолютные значения",ABS(AD501),AD501)),AD501)))</x:f>
      </x:c>
      <x:c r="CH501" s="50" t="str">
        <x:f>IF(26&gt;'Настройки'!$B$3,"",IF(ISBLANK(AE501),IF('Настройки'!$B$9="Нулевой спрос",0,""),IF(AE501&lt;0,IF('Настройки'!$B$10="Исключить","",IF('Настройки'!$B$10="Абсолютные значения",ABS(AE501),AE501)),AE501)))</x:f>
      </x:c>
      <x:c r="CI501" s="50" t="str">
        <x:f>IF(27&gt;'Настройки'!$B$3,"",IF(ISBLANK(AF501),IF('Настройки'!$B$9="Нулевой спрос",0,""),IF(AF501&lt;0,IF('Настройки'!$B$10="Исключить","",IF('Настройки'!$B$10="Абсолютные значения",ABS(AF501),AF501)),AF501)))</x:f>
      </x:c>
      <x:c r="CJ501" s="50" t="str">
        <x:f>IF(28&gt;'Настройки'!$B$3,"",IF(ISBLANK(AG501),IF('Настройки'!$B$9="Нулевой спрос",0,""),IF(AG501&lt;0,IF('Настройки'!$B$10="Исключить","",IF('Настройки'!$B$10="Абсолютные значения",ABS(AG501),AG501)),AG501)))</x:f>
      </x:c>
      <x:c r="CK501" s="50" t="str">
        <x:f>IF(29&gt;'Настройки'!$B$3,"",IF(ISBLANK(AH501),IF('Настройки'!$B$9="Нулевой спрос",0,""),IF(AH501&lt;0,IF('Настройки'!$B$10="Исключить","",IF('Настройки'!$B$10="Абсолютные значения",ABS(AH501),AH501)),AH501)))</x:f>
      </x:c>
      <x:c r="CL501" s="50" t="str">
        <x:f>IF(30&gt;'Настройки'!$B$3,"",IF(ISBLANK(AI501),IF('Настройки'!$B$9="Нулевой спрос",0,""),IF(AI501&lt;0,IF('Настройки'!$B$10="Исключить","",IF('Настройки'!$B$10="Абсолютные значения",ABS(AI501),AI501)),AI501)))</x:f>
      </x:c>
      <x:c r="CM501" s="50" t="str">
        <x:f>IF(31&gt;'Настройки'!$B$3,"",IF(ISBLANK(AJ501),IF('Настройки'!$B$9="Нулевой спрос",0,""),IF(AJ501&lt;0,IF('Настройки'!$B$10="Исключить","",IF('Настройки'!$B$10="Абсолютные значения",ABS(AJ501),AJ501)),AJ501)))</x:f>
      </x:c>
      <x:c r="CN501" s="50" t="str">
        <x:f>IF(32&gt;'Настройки'!$B$3,"",IF(ISBLANK(AK501),IF('Настройки'!$B$9="Нулевой спрос",0,""),IF(AK501&lt;0,IF('Настройки'!$B$10="Исключить","",IF('Настройки'!$B$10="Абсолютные значения",ABS(AK501),AK501)),AK501)))</x:f>
      </x:c>
      <x:c r="CO501" s="50" t="str">
        <x:f>IF(33&gt;'Настройки'!$B$3,"",IF(ISBLANK(AL501),IF('Настройки'!$B$9="Нулевой спрос",0,""),IF(AL501&lt;0,IF('Настройки'!$B$10="Исключить","",IF('Настройки'!$B$10="Абсолютные значения",ABS(AL501),AL501)),AL501)))</x:f>
      </x:c>
      <x:c r="CP501" s="50" t="str">
        <x:f>IF(34&gt;'Настройки'!$B$3,"",IF(ISBLANK(AM501),IF('Настройки'!$B$9="Нулевой спрос",0,""),IF(AM501&lt;0,IF('Настройки'!$B$10="Исключить","",IF('Настройки'!$B$10="Абсолютные значения",ABS(AM501),AM501)),AM501)))</x:f>
      </x:c>
      <x:c r="CQ501" s="50" t="str">
        <x:f>IF(35&gt;'Настройки'!$B$3,"",IF(ISBLANK(AN501),IF('Настройки'!$B$9="Нулевой спрос",0,""),IF(AN501&lt;0,IF('Настройки'!$B$10="Исключить","",IF('Настройки'!$B$10="Абсолютные значения",ABS(AN501),AN501)),AN501)))</x:f>
      </x:c>
      <x:c r="CR501" s="50" t="str">
        <x:f>IF(36&gt;'Настройки'!$B$3,"",IF(ISBLANK(AO501),IF('Настройки'!$B$9="Нулевой спрос",0,""),IF(AO501&lt;0,IF('Настройки'!$B$10="Исключить","",IF('Настройки'!$B$10="Абсолютные значения",ABS(AO501),AO501)),AO501)))</x:f>
      </x:c>
      <x:c r="CS501" s="50" t="str">
        <x:f>IF(OR(1&gt;'Настройки'!$B$3,ISBLANK(BI501),BI501=0),"",BI501)</x:f>
      </x:c>
      <x:c r="CT501" s="50" t="str">
        <x:f>IF(OR(2&gt;'Настройки'!$B$3,ISBLANK(BJ501),BJ501=0),"",BJ501)</x:f>
      </x:c>
      <x:c r="CU501" s="50" t="str">
        <x:f>IF(OR(3&gt;'Настройки'!$B$3,ISBLANK(BK501),BK501=0),"",BK501)</x:f>
      </x:c>
      <x:c r="CV501" s="50" t="str">
        <x:f>IF(OR(4&gt;'Настройки'!$B$3,ISBLANK(BL501),BL501=0),"",BL501)</x:f>
      </x:c>
      <x:c r="CW501" s="50" t="str">
        <x:f>IF(OR(5&gt;'Настройки'!$B$3,ISBLANK(BM501),BM501=0),"",BM501)</x:f>
      </x:c>
      <x:c r="CX501" s="50" t="str">
        <x:f>IF(OR(6&gt;'Настройки'!$B$3,ISBLANK(BN501),BN501=0),"",BN501)</x:f>
      </x:c>
      <x:c r="CY501" s="50" t="str">
        <x:f>IF(OR(7&gt;'Настройки'!$B$3,ISBLANK(BO501),BO501=0),"",BO501)</x:f>
      </x:c>
      <x:c r="CZ501" s="50" t="str">
        <x:f>IF(OR(8&gt;'Настройки'!$B$3,ISBLANK(BP501),BP501=0),"",BP501)</x:f>
      </x:c>
      <x:c r="DA501" s="50" t="str">
        <x:f>IF(OR(9&gt;'Настройки'!$B$3,ISBLANK(BQ501),BQ501=0),"",BQ501)</x:f>
      </x:c>
      <x:c r="DB501" s="50" t="str">
        <x:f>IF(OR(10&gt;'Настройки'!$B$3,ISBLANK(BR501),BR501=0),"",BR501)</x:f>
      </x:c>
      <x:c r="DC501" s="50" t="str">
        <x:f>IF(OR(11&gt;'Настройки'!$B$3,ISBLANK(BS501),BS501=0),"",BS501)</x:f>
      </x:c>
      <x:c r="DD501" s="50" t="str">
        <x:f>IF(OR(12&gt;'Настройки'!$B$3,ISBLANK(BT501),BT501=0),"",BT501)</x:f>
      </x:c>
      <x:c r="DE501" s="50" t="str">
        <x:f>IF(OR(13&gt;'Настройки'!$B$3,ISBLANK(BU501),BU501=0),"",BU501)</x:f>
      </x:c>
      <x:c r="DF501" s="50" t="str">
        <x:f>IF(OR(14&gt;'Настройки'!$B$3,ISBLANK(BV501),BV501=0),"",BV501)</x:f>
      </x:c>
      <x:c r="DG501" s="50" t="str">
        <x:f>IF(OR(15&gt;'Настройки'!$B$3,ISBLANK(BW501),BW501=0),"",BW501)</x:f>
      </x:c>
      <x:c r="DH501" s="50" t="str">
        <x:f>IF(OR(16&gt;'Настройки'!$B$3,ISBLANK(BX501),BX501=0),"",BX501)</x:f>
      </x:c>
      <x:c r="DI501" s="50" t="str">
        <x:f>IF(OR(17&gt;'Настройки'!$B$3,ISBLANK(BY501),BY501=0),"",BY501)</x:f>
      </x:c>
      <x:c r="DJ501" s="50" t="str">
        <x:f>IF(OR(18&gt;'Настройки'!$B$3,ISBLANK(BZ501),BZ501=0),"",BZ501)</x:f>
      </x:c>
      <x:c r="DK501" s="50" t="str">
        <x:f>IF(OR(19&gt;'Настройки'!$B$3,ISBLANK(CA501),CA501=0),"",CA501)</x:f>
      </x:c>
      <x:c r="DL501" s="50" t="str">
        <x:f>IF(OR(20&gt;'Настройки'!$B$3,ISBLANK(CB501),CB501=0),"",CB501)</x:f>
      </x:c>
      <x:c r="DM501" s="50" t="str">
        <x:f>IF(OR(21&gt;'Настройки'!$B$3,ISBLANK(CC501),CC501=0),"",CC501)</x:f>
      </x:c>
      <x:c r="DN501" s="50" t="str">
        <x:f>IF(OR(22&gt;'Настройки'!$B$3,ISBLANK(CD501),CD501=0),"",CD501)</x:f>
      </x:c>
      <x:c r="DO501" s="50" t="str">
        <x:f>IF(OR(23&gt;'Настройки'!$B$3,ISBLANK(CE501),CE501=0),"",CE501)</x:f>
      </x:c>
      <x:c r="DP501" s="50" t="str">
        <x:f>IF(OR(24&gt;'Настройки'!$B$3,ISBLANK(CF501),CF501=0),"",CF501)</x:f>
      </x:c>
      <x:c r="DQ501" s="50" t="str">
        <x:f>IF(OR(25&gt;'Настройки'!$B$3,ISBLANK(CG501),CG501=0),"",CG501)</x:f>
      </x:c>
      <x:c r="DR501" s="50" t="str">
        <x:f>IF(OR(26&gt;'Настройки'!$B$3,ISBLANK(CH501),CH501=0),"",CH501)</x:f>
      </x:c>
      <x:c r="DS501" s="50" t="str">
        <x:f>IF(OR(27&gt;'Настройки'!$B$3,ISBLANK(CI501),CI501=0),"",CI501)</x:f>
      </x:c>
      <x:c r="DT501" s="50" t="str">
        <x:f>IF(OR(28&gt;'Настройки'!$B$3,ISBLANK(CJ501),CJ501=0),"",CJ501)</x:f>
      </x:c>
      <x:c r="DU501" s="50" t="str">
        <x:f>IF(OR(29&gt;'Настройки'!$B$3,ISBLANK(CK501),CK501=0),"",CK501)</x:f>
      </x:c>
      <x:c r="DV501" s="50" t="str">
        <x:f>IF(OR(30&gt;'Настройки'!$B$3,ISBLANK(CL501),CL501=0),"",CL501)</x:f>
      </x:c>
      <x:c r="DW501" s="50" t="str">
        <x:f>IF(OR(31&gt;'Настройки'!$B$3,ISBLANK(CM501),CM501=0),"",CM501)</x:f>
      </x:c>
      <x:c r="DX501" s="50" t="str">
        <x:f>IF(OR(32&gt;'Настройки'!$B$3,ISBLANK(CN501),CN501=0),"",CN501)</x:f>
      </x:c>
      <x:c r="DY501" s="50" t="str">
        <x:f>IF(OR(33&gt;'Настройки'!$B$3,ISBLANK(CO501),CO501=0),"",CO501)</x:f>
      </x:c>
      <x:c r="DZ501" s="50" t="str">
        <x:f>IF(OR(34&gt;'Настройки'!$B$3,ISBLANK(CP501),CP501=0),"",CP501)</x:f>
      </x:c>
      <x:c r="EA501" s="50" t="str">
        <x:f>IF(OR(35&gt;'Настройки'!$B$3,ISBLANK(CQ501),CQ501=0),"",CQ501)</x:f>
      </x:c>
      <x:c r="EB501" s="50" t="str">
        <x:f>IF(OR(36&gt;'Настройки'!$B$3,ISBLANK(CR501),CR501=0),"",CR501)</x:f>
      </x:c>
      <x:c r="EC501" s="50" t="str">
        <x:f>IF(A501="","",IF(OR(BB501="AZ",BB501="BZ"),10000+ROW(),IF(AZ501&gt;'Настройки'!$B$11,20000+ROW(),IF(BF501&lt;&gt;"Обычный",30000+ROW(),IF(AX501&lt;=0,40000+ROW(),"")))))</x:f>
      </x:c>
      <x:c r="ED501" s="50" t="str">
        <x:f>IF(EC501="","",COUNTIFS($EC$2:$EC$1001,"&gt;0",$EC$2:$EC$1001,"&lt;"&amp;EC501)+1)</x:f>
      </x:c>
    </x:row>
    <x:row r="502">
      <x:c r="A502" s="115"/>
      <x:c r="B502" s="115"/>
      <x:c r="C502" s="115"/>
      <x:c r="D502" s="118"/>
      <x:c r="E502" s="118"/>
      <x:c r="F502" s="118"/>
      <x:c r="G502" s="118"/>
      <x:c r="H502" s="118"/>
      <x:c r="I502" s="118"/>
      <x:c r="J502" s="118"/>
      <x:c r="K502" s="118"/>
      <x:c r="L502" s="118"/>
      <x:c r="M502" s="118"/>
      <x:c r="N502" s="118"/>
      <x:c r="O502" s="118"/>
      <x:c r="P502" s="118"/>
      <x:c r="Q502" s="118"/>
      <x:c r="R502" s="118"/>
      <x:c r="S502" s="118"/>
      <x:c r="T502" s="118"/>
      <x:c r="U502" s="118"/>
      <x:c r="V502" s="118"/>
      <x:c r="W502" s="118"/>
      <x:c r="X502" s="118"/>
      <x:c r="Y502" s="118"/>
      <x:c r="Z502" s="118"/>
      <x:c r="AA502" s="118"/>
      <x:c r="AB502" s="118"/>
      <x:c r="AC502" s="118"/>
      <x:c r="AD502" s="118"/>
      <x:c r="AE502" s="118"/>
      <x:c r="AF502" s="118"/>
      <x:c r="AG502" s="118"/>
      <x:c r="AH502" s="118"/>
      <x:c r="AI502" s="118"/>
      <x:c r="AJ502" s="118"/>
      <x:c r="AK502" s="118"/>
      <x:c r="AL502" s="118"/>
      <x:c r="AM502" s="118"/>
      <x:c r="AN502" s="118"/>
      <x:c r="AO502" s="118"/>
      <x:c r="AP502" s="115"/>
      <x:c r="AQ502" s="49" t="str">
        <x:f>IF(A502="","",COUNT(BI502:INDEX(BI502:CR502,1,'Настройки'!$B$3)))</x:f>
      </x:c>
      <x:c r="AR502" s="49" t="str">
        <x:f>IF(A502="","",SUM(BI502:INDEX(BI502:CR502,1,'Настройки'!$B$3)))</x:f>
      </x:c>
      <x:c r="AS502" s="58" t="str">
        <x:f>IF(A502="","",IF('Настройки'!$B$4="Стоимость потребления",AR502*D502,IF('Настройки'!$B$4="Количество",AR502,E502)))</x:f>
      </x:c>
      <x:c r="AT502" s="61" t="str">
        <x:f>IF(OR(A502="",AS502&lt;0,SUM($AS$2:$AS$1001)&lt;=0),"",AS502/SUM($AS$2:$AS$1001))</x:f>
      </x:c>
      <x:c r="AU502" s="61" t="str">
        <x:f>IF(OR(A502="",AS502&lt;0,SUM($AS$2:$AS$1001)&lt;=0),"",SUMIFS($AS$2:$AS$1001,$AS$2:$AS$1001,"&gt;"&amp;AS502)/SUM($AS$2:$AS$1001))</x:f>
      </x:c>
      <x:c r="AV502" s="61" t="str">
        <x:f>IF(OR(A502="",AS502&lt;0,SUM($AS$2:$AS$1001)&lt;=0),"",SUMIFS($AS$2:$AS$1001,$AS$2:$AS$1001,"&gt;="&amp;AS502)/SUM($AS$2:$AS$1001))</x:f>
      </x:c>
      <x:c r="AW502" s="49" t="str">
        <x:f>IF(A502="","",IF(SUM($AS$2:$AS$1001)&lt;=0,"Не определён",IF(AS502&lt;0,"Исключение",IF(AU502&lt;'Настройки'!$B$5,"A",IF(AU502&lt;'Настройки'!$B$6,"B","C")))))</x:f>
      </x:c>
      <x:c r="AX502" s="58" t="str">
        <x:f>IF(A502="","",IF(AQ502=0,"",AVERAGE(BI502:INDEX(BI502:CR502,1,'Настройки'!$B$3))))</x:f>
      </x:c>
      <x:c r="AY502" s="58" t="str">
        <x:f>IF(OR(A502="",AQ502=0),"",STDEVP(BI502:INDEX(BI502:CR502,1,'Настройки'!$B$3)))</x:f>
      </x:c>
      <x:c r="AZ502" s="61" t="str">
        <x:f>IF(OR(A502="",AQ502&lt;'Настройки'!$B$12,AX502&lt;=0,AND('Настройки'!$B$10="Блокировать",COUNTIF(F502:INDEX(F502:AO502,1,'Настройки'!$B$3),"&lt;0")&gt;0)),"",AY502/ABS(AX502))</x:f>
      </x:c>
      <x:c r="BA502" s="49" t="str">
        <x:f>IF(A502="","",IF(AND('Настройки'!$B$10="Блокировать",COUNTIF(F502:INDEX(F502:AO502,1,'Настройки'!$B$3),"&lt;0")&gt;0),"Не определён",IF(AQ502&lt;'Настройки'!$B$12,"Не определён",IF(AX502=0,"Нет спроса",IF(AX502&lt;0,"Не определён",IF(AZ502&lt;='Настройки'!$B$7,"X",IF(AZ502&lt;='Настройки'!$B$8,"Y","Z")))))))</x:f>
      </x:c>
      <x:c r="BB502" s="49" t="str">
        <x:f>IF(OR(A502="",LEN(AW502)&lt;&gt;1,LEN(BA502)&lt;&gt;1),"",AW502&amp;BA502)</x:f>
      </x:c>
      <x:c r="BC502" s="61" t="str">
        <x:f>IF(OR(A502="",AQ502=0),"",(COUNT(BI502:INDEX(BI502:CR502,1,'Настройки'!$B$3))-COUNT(CS502:INDEX(CS502:EB502,1,'Настройки'!$B$3)))/AQ502)</x:f>
      </x:c>
      <x:c r="BD502" s="64" t="str">
        <x:f>IF(OR(A502="",COUNT(CS502:INDEX(CS502:EB502,1,'Настройки'!$B$3))=0),"",AQ502/COUNT(CS502:INDEX(CS502:EB502,1,'Настройки'!$B$3)))</x:f>
      </x:c>
      <x:c r="BE502" s="64" t="str">
        <x:f>IF(OR(A502="",COUNT(CS502:INDEX(CS502:EB502,1,'Настройки'!$B$3))=0),"",IF(AVERAGE(CS502:INDEX(CS502:EB502,1,'Настройки'!$B$3))=0,"",(STDEVP(CS502:INDEX(CS502:EB502,1,'Настройки'!$B$3))/ABS(AVERAGE(CS502:INDEX(CS502:EB502,1,'Настройки'!$B$3))))^2))</x:f>
      </x:c>
      <x:c r="BF502" s="49" t="str">
        <x:f>IF(A502="","",IF(AQ502&lt;3,"Недостаточно",IF(AQ502&lt;6,"Предварительный","Обычный")))</x:f>
      </x:c>
      <x:c r="BG502" s="49" t="str">
        <x:f>IF(A502="","",IF(COUNTIF(F502:INDEX(F502:AO502,1,'Настройки'!$B$3),"&lt;0")&gt;0,IF('Настройки'!$B$10="Блокировать","Отрицательный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"),"")&amp;IF(AQ502&lt;3,"Недостаточно истории. ",IF(AQ502&lt;6,"Предварительная классификация. ",""))&amp;IF(AX502=0,"Нет спроса за горизонт. ","")&amp;IF(AZ502&gt;'Настройки'!$B$11,"Экстремальная вариативность. ",""))</x:f>
      </x:c>
      <x:c r="BH502" s="49" t="str">
        <x:f>IF(A502="","",IFERROR(VLOOKUP(BB502,'Настройки'!$D$3:$E$11,2,FALSE),"Сначала проверьте исходные данные и историю спроса.")&amp;" Уточните срок поставки, MOQ и критичность.")</x:f>
      </x:c>
      <x:c r="BI502" s="50" t="str">
        <x:f>IF(1&gt;'Настройки'!$B$3,"",IF(ISBLANK(F502),IF('Настройки'!$B$9="Нулевой спрос",0,""),IF(F502&lt;0,IF('Настройки'!$B$10="Исключить","",IF('Настройки'!$B$10="Абсолютные значения",ABS(F502),F502)),F502)))</x:f>
      </x:c>
      <x:c r="BJ502" s="50" t="str">
        <x:f>IF(2&gt;'Настройки'!$B$3,"",IF(ISBLANK(G502),IF('Настройки'!$B$9="Нулевой спрос",0,""),IF(G502&lt;0,IF('Настройки'!$B$10="Исключить","",IF('Настройки'!$B$10="Абсолютные значения",ABS(G502),G502)),G502)))</x:f>
      </x:c>
      <x:c r="BK502" s="50" t="str">
        <x:f>IF(3&gt;'Настройки'!$B$3,"",IF(ISBLANK(H502),IF('Настройки'!$B$9="Нулевой спрос",0,""),IF(H502&lt;0,IF('Настройки'!$B$10="Исключить","",IF('Настройки'!$B$10="Абсолютные значения",ABS(H502),H502)),H502)))</x:f>
      </x:c>
      <x:c r="BL502" s="50" t="str">
        <x:f>IF(4&gt;'Настройки'!$B$3,"",IF(ISBLANK(I502),IF('Настройки'!$B$9="Нулевой спрос",0,""),IF(I502&lt;0,IF('Настройки'!$B$10="Исключить","",IF('Настройки'!$B$10="Абсолютные значения",ABS(I502),I502)),I502)))</x:f>
      </x:c>
      <x:c r="BM502" s="50" t="str">
        <x:f>IF(5&gt;'Настройки'!$B$3,"",IF(ISBLANK(J502),IF('Настройки'!$B$9="Нулевой спрос",0,""),IF(J502&lt;0,IF('Настройки'!$B$10="Исключить","",IF('Настройки'!$B$10="Абсолютные значения",ABS(J502),J502)),J502)))</x:f>
      </x:c>
      <x:c r="BN502" s="50" t="str">
        <x:f>IF(6&gt;'Настройки'!$B$3,"",IF(ISBLANK(K502),IF('Настройки'!$B$9="Нулевой спрос",0,""),IF(K502&lt;0,IF('Настройки'!$B$10="Исключить","",IF('Настройки'!$B$10="Абсолютные значения",ABS(K502),K502)),K502)))</x:f>
      </x:c>
      <x:c r="BO502" s="50" t="str">
        <x:f>IF(7&gt;'Настройки'!$B$3,"",IF(ISBLANK(L502),IF('Настройки'!$B$9="Нулевой спрос",0,""),IF(L502&lt;0,IF('Настройки'!$B$10="Исключить","",IF('Настройки'!$B$10="Абсолютные значения",ABS(L502),L502)),L502)))</x:f>
      </x:c>
      <x:c r="BP502" s="50" t="str">
        <x:f>IF(8&gt;'Настройки'!$B$3,"",IF(ISBLANK(M502),IF('Настройки'!$B$9="Нулевой спрос",0,""),IF(M502&lt;0,IF('Настройки'!$B$10="Исключить","",IF('Настройки'!$B$10="Абсолютные значения",ABS(M502),M502)),M502)))</x:f>
      </x:c>
      <x:c r="BQ502" s="50" t="str">
        <x:f>IF(9&gt;'Настройки'!$B$3,"",IF(ISBLANK(N502),IF('Настройки'!$B$9="Нулевой спрос",0,""),IF(N502&lt;0,IF('Настройки'!$B$10="Исключить","",IF('Настройки'!$B$10="Абсолютные значения",ABS(N502),N502)),N502)))</x:f>
      </x:c>
      <x:c r="BR502" s="50" t="str">
        <x:f>IF(10&gt;'Настройки'!$B$3,"",IF(ISBLANK(O502),IF('Настройки'!$B$9="Нулевой спрос",0,""),IF(O502&lt;0,IF('Настройки'!$B$10="Исключить","",IF('Настройки'!$B$10="Абсолютные значения",ABS(O502),O502)),O502)))</x:f>
      </x:c>
      <x:c r="BS502" s="50" t="str">
        <x:f>IF(11&gt;'Настройки'!$B$3,"",IF(ISBLANK(P502),IF('Настройки'!$B$9="Нулевой спрос",0,""),IF(P502&lt;0,IF('Настройки'!$B$10="Исключить","",IF('Настройки'!$B$10="Абсолютные значения",ABS(P502),P502)),P502)))</x:f>
      </x:c>
      <x:c r="BT502" s="50" t="str">
        <x:f>IF(12&gt;'Настройки'!$B$3,"",IF(ISBLANK(Q502),IF('Настройки'!$B$9="Нулевой спрос",0,""),IF(Q502&lt;0,IF('Настройки'!$B$10="Исключить","",IF('Настройки'!$B$10="Абсолютные значения",ABS(Q502),Q502)),Q502)))</x:f>
      </x:c>
      <x:c r="BU502" s="50" t="str">
        <x:f>IF(13&gt;'Настройки'!$B$3,"",IF(ISBLANK(R502),IF('Настройки'!$B$9="Нулевой спрос",0,""),IF(R502&lt;0,IF('Настройки'!$B$10="Исключить","",IF('Настройки'!$B$10="Абсолютные значения",ABS(R502),R502)),R502)))</x:f>
      </x:c>
      <x:c r="BV502" s="50" t="str">
        <x:f>IF(14&gt;'Настройки'!$B$3,"",IF(ISBLANK(S502),IF('Настройки'!$B$9="Нулевой спрос",0,""),IF(S502&lt;0,IF('Настройки'!$B$10="Исключить","",IF('Настройки'!$B$10="Абсолютные значения",ABS(S502),S502)),S502)))</x:f>
      </x:c>
      <x:c r="BW502" s="50" t="str">
        <x:f>IF(15&gt;'Настройки'!$B$3,"",IF(ISBLANK(T502),IF('Настройки'!$B$9="Нулевой спрос",0,""),IF(T502&lt;0,IF('Настройки'!$B$10="Исключить","",IF('Настройки'!$B$10="Абсолютные значения",ABS(T502),T502)),T502)))</x:f>
      </x:c>
      <x:c r="BX502" s="50" t="str">
        <x:f>IF(16&gt;'Настройки'!$B$3,"",IF(ISBLANK(U502),IF('Настройки'!$B$9="Нулевой спрос",0,""),IF(U502&lt;0,IF('Настройки'!$B$10="Исключить","",IF('Настройки'!$B$10="Абсолютные значения",ABS(U502),U502)),U502)))</x:f>
      </x:c>
      <x:c r="BY502" s="50" t="str">
        <x:f>IF(17&gt;'Настройки'!$B$3,"",IF(ISBLANK(V502),IF('Настройки'!$B$9="Нулевой спрос",0,""),IF(V502&lt;0,IF('Настройки'!$B$10="Исключить","",IF('Настройки'!$B$10="Абсолютные значения",ABS(V502),V502)),V502)))</x:f>
      </x:c>
      <x:c r="BZ502" s="50" t="str">
        <x:f>IF(18&gt;'Настройки'!$B$3,"",IF(ISBLANK(W502),IF('Настройки'!$B$9="Нулевой спрос",0,""),IF(W502&lt;0,IF('Настройки'!$B$10="Исключить","",IF('Настройки'!$B$10="Абсолютные значения",ABS(W502),W502)),W502)))</x:f>
      </x:c>
      <x:c r="CA502" s="50" t="str">
        <x:f>IF(19&gt;'Настройки'!$B$3,"",IF(ISBLANK(X502),IF('Настройки'!$B$9="Нулевой спрос",0,""),IF(X502&lt;0,IF('Настройки'!$B$10="Исключить","",IF('Настройки'!$B$10="Абсолютные значения",ABS(X502),X502)),X502)))</x:f>
      </x:c>
      <x:c r="CB502" s="50" t="str">
        <x:f>IF(20&gt;'Настройки'!$B$3,"",IF(ISBLANK(Y502),IF('Настройки'!$B$9="Нулевой спрос",0,""),IF(Y502&lt;0,IF('Настройки'!$B$10="Исключить","",IF('Настройки'!$B$10="Абсолютные значения",ABS(Y502),Y502)),Y502)))</x:f>
      </x:c>
      <x:c r="CC502" s="50" t="str">
        <x:f>IF(21&gt;'Настройки'!$B$3,"",IF(ISBLANK(Z502),IF('Настройки'!$B$9="Нулевой спрос",0,""),IF(Z502&lt;0,IF('Настройки'!$B$10="Исключить","",IF('Настройки'!$B$10="Абсолютные значения",ABS(Z502),Z502)),Z502)))</x:f>
      </x:c>
      <x:c r="CD502" s="50" t="str">
        <x:f>IF(22&gt;'Настройки'!$B$3,"",IF(ISBLANK(AA502),IF('Настройки'!$B$9="Нулевой спрос",0,""),IF(AA502&lt;0,IF('Настройки'!$B$10="Исключить","",IF('Настройки'!$B$10="Абсолютные значения",ABS(AA502),AA502)),AA502)))</x:f>
      </x:c>
      <x:c r="CE502" s="50" t="str">
        <x:f>IF(23&gt;'Настройки'!$B$3,"",IF(ISBLANK(AB502),IF('Настройки'!$B$9="Нулевой спрос",0,""),IF(AB502&lt;0,IF('Настройки'!$B$10="Исключить","",IF('Настройки'!$B$10="Абсолютные значения",ABS(AB502),AB502)),AB502)))</x:f>
      </x:c>
      <x:c r="CF502" s="50" t="str">
        <x:f>IF(24&gt;'Настройки'!$B$3,"",IF(ISBLANK(AC502),IF('Настройки'!$B$9="Нулевой спрос",0,""),IF(AC502&lt;0,IF('Настройки'!$B$10="Исключить","",IF('Настройки'!$B$10="Абсолютные значения",ABS(AC502),AC502)),AC502)))</x:f>
      </x:c>
      <x:c r="CG502" s="50" t="str">
        <x:f>IF(25&gt;'Настройки'!$B$3,"",IF(ISBLANK(AD502),IF('Настройки'!$B$9="Нулевой спрос",0,""),IF(AD502&lt;0,IF('Настройки'!$B$10="Исключить","",IF('Настройки'!$B$10="Абсолютные значения",ABS(AD502),AD502)),AD502)))</x:f>
      </x:c>
      <x:c r="CH502" s="50" t="str">
        <x:f>IF(26&gt;'Настройки'!$B$3,"",IF(ISBLANK(AE502),IF('Настройки'!$B$9="Нулевой спрос",0,""),IF(AE502&lt;0,IF('Настройки'!$B$10="Исключить","",IF('Настройки'!$B$10="Абсолютные значения",ABS(AE502),AE502)),AE502)))</x:f>
      </x:c>
      <x:c r="CI502" s="50" t="str">
        <x:f>IF(27&gt;'Настройки'!$B$3,"",IF(ISBLANK(AF502),IF('Настройки'!$B$9="Нулевой спрос",0,""),IF(AF502&lt;0,IF('Настройки'!$B$10="Исключить","",IF('Настройки'!$B$10="Абсолютные значения",ABS(AF502),AF502)),AF502)))</x:f>
      </x:c>
      <x:c r="CJ502" s="50" t="str">
        <x:f>IF(28&gt;'Настройки'!$B$3,"",IF(ISBLANK(AG502),IF('Настройки'!$B$9="Нулевой спрос",0,""),IF(AG502&lt;0,IF('Настройки'!$B$10="Исключить","",IF('Настройки'!$B$10="Абсолютные значения",ABS(AG502),AG502)),AG502)))</x:f>
      </x:c>
      <x:c r="CK502" s="50" t="str">
        <x:f>IF(29&gt;'Настройки'!$B$3,"",IF(ISBLANK(AH502),IF('Настройки'!$B$9="Нулевой спрос",0,""),IF(AH502&lt;0,IF('Настройки'!$B$10="Исключить","",IF('Настройки'!$B$10="Абсолютные значения",ABS(AH502),AH502)),AH502)))</x:f>
      </x:c>
      <x:c r="CL502" s="50" t="str">
        <x:f>IF(30&gt;'Настройки'!$B$3,"",IF(ISBLANK(AI502),IF('Настройки'!$B$9="Нулевой спрос",0,""),IF(AI502&lt;0,IF('Настройки'!$B$10="Исключить","",IF('Настройки'!$B$10="Абсолютные значения",ABS(AI502),AI502)),AI502)))</x:f>
      </x:c>
      <x:c r="CM502" s="50" t="str">
        <x:f>IF(31&gt;'Настройки'!$B$3,"",IF(ISBLANK(AJ502),IF('Настройки'!$B$9="Нулевой спрос",0,""),IF(AJ502&lt;0,IF('Настройки'!$B$10="Исключить","",IF('Настройки'!$B$10="Абсолютные значения",ABS(AJ502),AJ502)),AJ502)))</x:f>
      </x:c>
      <x:c r="CN502" s="50" t="str">
        <x:f>IF(32&gt;'Настройки'!$B$3,"",IF(ISBLANK(AK502),IF('Настройки'!$B$9="Нулевой спрос",0,""),IF(AK502&lt;0,IF('Настройки'!$B$10="Исключить","",IF('Настройки'!$B$10="Абсолютные значения",ABS(AK502),AK502)),AK502)))</x:f>
      </x:c>
      <x:c r="CO502" s="50" t="str">
        <x:f>IF(33&gt;'Настройки'!$B$3,"",IF(ISBLANK(AL502),IF('Настройки'!$B$9="Нулевой спрос",0,""),IF(AL502&lt;0,IF('Настройки'!$B$10="Исключить","",IF('Настройки'!$B$10="Абсолютные значения",ABS(AL502),AL502)),AL502)))</x:f>
      </x:c>
      <x:c r="CP502" s="50" t="str">
        <x:f>IF(34&gt;'Настройки'!$B$3,"",IF(ISBLANK(AM502),IF('Настройки'!$B$9="Нулевой спрос",0,""),IF(AM502&lt;0,IF('Настройки'!$B$10="Исключить","",IF('Настройки'!$B$10="Абсолютные значения",ABS(AM502),AM502)),AM502)))</x:f>
      </x:c>
      <x:c r="CQ502" s="50" t="str">
        <x:f>IF(35&gt;'Настройки'!$B$3,"",IF(ISBLANK(AN502),IF('Настройки'!$B$9="Нулевой спрос",0,""),IF(AN502&lt;0,IF('Настройки'!$B$10="Исключить","",IF('Настройки'!$B$10="Абсолютные значения",ABS(AN502),AN502)),AN502)))</x:f>
      </x:c>
      <x:c r="CR502" s="50" t="str">
        <x:f>IF(36&gt;'Настройки'!$B$3,"",IF(ISBLANK(AO502),IF('Настройки'!$B$9="Нулевой спрос",0,""),IF(AO502&lt;0,IF('Настройки'!$B$10="Исключить","",IF('Настройки'!$B$10="Абсолютные значения",ABS(AO502),AO502)),AO502)))</x:f>
      </x:c>
      <x:c r="CS502" s="50" t="str">
        <x:f>IF(OR(1&gt;'Настройки'!$B$3,ISBLANK(BI502),BI502=0),"",BI502)</x:f>
      </x:c>
      <x:c r="CT502" s="50" t="str">
        <x:f>IF(OR(2&gt;'Настройки'!$B$3,ISBLANK(BJ502),BJ502=0),"",BJ502)</x:f>
      </x:c>
      <x:c r="CU502" s="50" t="str">
        <x:f>IF(OR(3&gt;'Настройки'!$B$3,ISBLANK(BK502),BK502=0),"",BK502)</x:f>
      </x:c>
      <x:c r="CV502" s="50" t="str">
        <x:f>IF(OR(4&gt;'Настройки'!$B$3,ISBLANK(BL502),BL502=0),"",BL502)</x:f>
      </x:c>
      <x:c r="CW502" s="50" t="str">
        <x:f>IF(OR(5&gt;'Настройки'!$B$3,ISBLANK(BM502),BM502=0),"",BM502)</x:f>
      </x:c>
      <x:c r="CX502" s="50" t="str">
        <x:f>IF(OR(6&gt;'Настройки'!$B$3,ISBLANK(BN502),BN502=0),"",BN502)</x:f>
      </x:c>
      <x:c r="CY502" s="50" t="str">
        <x:f>IF(OR(7&gt;'Настройки'!$B$3,ISBLANK(BO502),BO502=0),"",BO502)</x:f>
      </x:c>
      <x:c r="CZ502" s="50" t="str">
        <x:f>IF(OR(8&gt;'Настройки'!$B$3,ISBLANK(BP502),BP502=0),"",BP502)</x:f>
      </x:c>
      <x:c r="DA502" s="50" t="str">
        <x:f>IF(OR(9&gt;'Настройки'!$B$3,ISBLANK(BQ502),BQ502=0),"",BQ502)</x:f>
      </x:c>
      <x:c r="DB502" s="50" t="str">
        <x:f>IF(OR(10&gt;'Настройки'!$B$3,ISBLANK(BR502),BR502=0),"",BR502)</x:f>
      </x:c>
      <x:c r="DC502" s="50" t="str">
        <x:f>IF(OR(11&gt;'Настройки'!$B$3,ISBLANK(BS502),BS502=0),"",BS502)</x:f>
      </x:c>
      <x:c r="DD502" s="50" t="str">
        <x:f>IF(OR(12&gt;'Настройки'!$B$3,ISBLANK(BT502),BT502=0),"",BT502)</x:f>
      </x:c>
      <x:c r="DE502" s="50" t="str">
        <x:f>IF(OR(13&gt;'Настройки'!$B$3,ISBLANK(BU502),BU502=0),"",BU502)</x:f>
      </x:c>
      <x:c r="DF502" s="50" t="str">
        <x:f>IF(OR(14&gt;'Настройки'!$B$3,ISBLANK(BV502),BV502=0),"",BV502)</x:f>
      </x:c>
      <x:c r="DG502" s="50" t="str">
        <x:f>IF(OR(15&gt;'Настройки'!$B$3,ISBLANK(BW502),BW502=0),"",BW502)</x:f>
      </x:c>
      <x:c r="DH502" s="50" t="str">
        <x:f>IF(OR(16&gt;'Настройки'!$B$3,ISBLANK(BX502),BX502=0),"",BX502)</x:f>
      </x:c>
      <x:c r="DI502" s="50" t="str">
        <x:f>IF(OR(17&gt;'Настройки'!$B$3,ISBLANK(BY502),BY502=0),"",BY502)</x:f>
      </x:c>
      <x:c r="DJ502" s="50" t="str">
        <x:f>IF(OR(18&gt;'Настройки'!$B$3,ISBLANK(BZ502),BZ502=0),"",BZ502)</x:f>
      </x:c>
      <x:c r="DK502" s="50" t="str">
        <x:f>IF(OR(19&gt;'Настройки'!$B$3,ISBLANK(CA502),CA502=0),"",CA502)</x:f>
      </x:c>
      <x:c r="DL502" s="50" t="str">
        <x:f>IF(OR(20&gt;'Настройки'!$B$3,ISBLANK(CB502),CB502=0),"",CB502)</x:f>
      </x:c>
      <x:c r="DM502" s="50" t="str">
        <x:f>IF(OR(21&gt;'Настройки'!$B$3,ISBLANK(CC502),CC502=0),"",CC502)</x:f>
      </x:c>
      <x:c r="DN502" s="50" t="str">
        <x:f>IF(OR(22&gt;'Настройки'!$B$3,ISBLANK(CD502),CD502=0),"",CD502)</x:f>
      </x:c>
      <x:c r="DO502" s="50" t="str">
        <x:f>IF(OR(23&gt;'Настройки'!$B$3,ISBLANK(CE502),CE502=0),"",CE502)</x:f>
      </x:c>
      <x:c r="DP502" s="50" t="str">
        <x:f>IF(OR(24&gt;'Настройки'!$B$3,ISBLANK(CF502),CF502=0),"",CF502)</x:f>
      </x:c>
      <x:c r="DQ502" s="50" t="str">
        <x:f>IF(OR(25&gt;'Настройки'!$B$3,ISBLANK(CG502),CG502=0),"",CG502)</x:f>
      </x:c>
      <x:c r="DR502" s="50" t="str">
        <x:f>IF(OR(26&gt;'Настройки'!$B$3,ISBLANK(CH502),CH502=0),"",CH502)</x:f>
      </x:c>
      <x:c r="DS502" s="50" t="str">
        <x:f>IF(OR(27&gt;'Настройки'!$B$3,ISBLANK(CI502),CI502=0),"",CI502)</x:f>
      </x:c>
      <x:c r="DT502" s="50" t="str">
        <x:f>IF(OR(28&gt;'Настройки'!$B$3,ISBLANK(CJ502),CJ502=0),"",CJ502)</x:f>
      </x:c>
      <x:c r="DU502" s="50" t="str">
        <x:f>IF(OR(29&gt;'Настройки'!$B$3,ISBLANK(CK502),CK502=0),"",CK502)</x:f>
      </x:c>
      <x:c r="DV502" s="50" t="str">
        <x:f>IF(OR(30&gt;'Настройки'!$B$3,ISBLANK(CL502),CL502=0),"",CL502)</x:f>
      </x:c>
      <x:c r="DW502" s="50" t="str">
        <x:f>IF(OR(31&gt;'Настройки'!$B$3,ISBLANK(CM502),CM502=0),"",CM502)</x:f>
      </x:c>
      <x:c r="DX502" s="50" t="str">
        <x:f>IF(OR(32&gt;'Настройки'!$B$3,ISBLANK(CN502),CN502=0),"",CN502)</x:f>
      </x:c>
      <x:c r="DY502" s="50" t="str">
        <x:f>IF(OR(33&gt;'Настройки'!$B$3,ISBLANK(CO502),CO502=0),"",CO502)</x:f>
      </x:c>
      <x:c r="DZ502" s="50" t="str">
        <x:f>IF(OR(34&gt;'Настройки'!$B$3,ISBLANK(CP502),CP502=0),"",CP502)</x:f>
      </x:c>
      <x:c r="EA502" s="50" t="str">
        <x:f>IF(OR(35&gt;'Настройки'!$B$3,ISBLANK(CQ502),CQ502=0),"",CQ502)</x:f>
      </x:c>
      <x:c r="EB502" s="50" t="str">
        <x:f>IF(OR(36&gt;'Настройки'!$B$3,ISBLANK(CR502),CR502=0),"",CR502)</x:f>
      </x:c>
      <x:c r="EC502" s="50" t="str">
        <x:f>IF(A502="","",IF(OR(BB502="AZ",BB502="BZ"),10000+ROW(),IF(AZ502&gt;'Настройки'!$B$11,20000+ROW(),IF(BF502&lt;&gt;"Обычный",30000+ROW(),IF(AX502&lt;=0,40000+ROW(),"")))))</x:f>
      </x:c>
      <x:c r="ED502" s="50" t="str">
        <x:f>IF(EC502="","",COUNTIFS($EC$2:$EC$1001,"&gt;0",$EC$2:$EC$1001,"&lt;"&amp;EC502)+1)</x:f>
      </x:c>
    </x:row>
    <x:row r="503">
      <x:c r="A503" s="115"/>
      <x:c r="B503" s="115"/>
      <x:c r="C503" s="115"/>
      <x:c r="D503" s="118"/>
      <x:c r="E503" s="118"/>
      <x:c r="F503" s="118"/>
      <x:c r="G503" s="118"/>
      <x:c r="H503" s="118"/>
      <x:c r="I503" s="118"/>
      <x:c r="J503" s="118"/>
      <x:c r="K503" s="118"/>
      <x:c r="L503" s="118"/>
      <x:c r="M503" s="118"/>
      <x:c r="N503" s="118"/>
      <x:c r="O503" s="118"/>
      <x:c r="P503" s="118"/>
      <x:c r="Q503" s="118"/>
      <x:c r="R503" s="118"/>
      <x:c r="S503" s="118"/>
      <x:c r="T503" s="118"/>
      <x:c r="U503" s="118"/>
      <x:c r="V503" s="118"/>
      <x:c r="W503" s="118"/>
      <x:c r="X503" s="118"/>
      <x:c r="Y503" s="118"/>
      <x:c r="Z503" s="118"/>
      <x:c r="AA503" s="118"/>
      <x:c r="AB503" s="118"/>
      <x:c r="AC503" s="118"/>
      <x:c r="AD503" s="118"/>
      <x:c r="AE503" s="118"/>
      <x:c r="AF503" s="118"/>
      <x:c r="AG503" s="118"/>
      <x:c r="AH503" s="118"/>
      <x:c r="AI503" s="118"/>
      <x:c r="AJ503" s="118"/>
      <x:c r="AK503" s="118"/>
      <x:c r="AL503" s="118"/>
      <x:c r="AM503" s="118"/>
      <x:c r="AN503" s="118"/>
      <x:c r="AO503" s="118"/>
      <x:c r="AP503" s="115"/>
      <x:c r="AQ503" s="49" t="str">
        <x:f>IF(A503="","",COUNT(BI503:INDEX(BI503:CR503,1,'Настройки'!$B$3)))</x:f>
      </x:c>
      <x:c r="AR503" s="49" t="str">
        <x:f>IF(A503="","",SUM(BI503:INDEX(BI503:CR503,1,'Настройки'!$B$3)))</x:f>
      </x:c>
      <x:c r="AS503" s="58" t="str">
        <x:f>IF(A503="","",IF('Настройки'!$B$4="Стоимость потребления",AR503*D503,IF('Настройки'!$B$4="Количество",AR503,E503)))</x:f>
      </x:c>
      <x:c r="AT503" s="61" t="str">
        <x:f>IF(OR(A503="",AS503&lt;0,SUM($AS$2:$AS$1001)&lt;=0),"",AS503/SUM($AS$2:$AS$1001))</x:f>
      </x:c>
      <x:c r="AU503" s="61" t="str">
        <x:f>IF(OR(A503="",AS503&lt;0,SUM($AS$2:$AS$1001)&lt;=0),"",SUMIFS($AS$2:$AS$1001,$AS$2:$AS$1001,"&gt;"&amp;AS503)/SUM($AS$2:$AS$1001))</x:f>
      </x:c>
      <x:c r="AV503" s="61" t="str">
        <x:f>IF(OR(A503="",AS503&lt;0,SUM($AS$2:$AS$1001)&lt;=0),"",SUMIFS($AS$2:$AS$1001,$AS$2:$AS$1001,"&gt;="&amp;AS503)/SUM($AS$2:$AS$1001))</x:f>
      </x:c>
      <x:c r="AW503" s="49" t="str">
        <x:f>IF(A503="","",IF(SUM($AS$2:$AS$1001)&lt;=0,"Не определён",IF(AS503&lt;0,"Исключение",IF(AU503&lt;'Настройки'!$B$5,"A",IF(AU503&lt;'Настройки'!$B$6,"B","C")))))</x:f>
      </x:c>
      <x:c r="AX503" s="58" t="str">
        <x:f>IF(A503="","",IF(AQ503=0,"",AVERAGE(BI503:INDEX(BI503:CR503,1,'Настройки'!$B$3))))</x:f>
      </x:c>
      <x:c r="AY503" s="58" t="str">
        <x:f>IF(OR(A503="",AQ503=0),"",STDEVP(BI503:INDEX(BI503:CR503,1,'Настройки'!$B$3)))</x:f>
      </x:c>
      <x:c r="AZ503" s="61" t="str">
        <x:f>IF(OR(A503="",AQ503&lt;'Настройки'!$B$12,AX503&lt;=0,AND('Настройки'!$B$10="Блокировать",COUNTIF(F503:INDEX(F503:AO503,1,'Настройки'!$B$3),"&lt;0")&gt;0)),"",AY503/ABS(AX503))</x:f>
      </x:c>
      <x:c r="BA503" s="49" t="str">
        <x:f>IF(A503="","",IF(AND('Настройки'!$B$10="Блокировать",COUNTIF(F503:INDEX(F503:AO503,1,'Настройки'!$B$3),"&lt;0")&gt;0),"Не определён",IF(AQ503&lt;'Настройки'!$B$12,"Не определён",IF(AX503=0,"Нет спроса",IF(AX503&lt;0,"Не определён",IF(AZ503&lt;='Настройки'!$B$7,"X",IF(AZ503&lt;='Настройки'!$B$8,"Y","Z")))))))</x:f>
      </x:c>
      <x:c r="BB503" s="49" t="str">
        <x:f>IF(OR(A503="",LEN(AW503)&lt;&gt;1,LEN(BA503)&lt;&gt;1),"",AW503&amp;BA503)</x:f>
      </x:c>
      <x:c r="BC503" s="61" t="str">
        <x:f>IF(OR(A503="",AQ503=0),"",(COUNT(BI503:INDEX(BI503:CR503,1,'Настройки'!$B$3))-COUNT(CS503:INDEX(CS503:EB503,1,'Настройки'!$B$3)))/AQ503)</x:f>
      </x:c>
      <x:c r="BD503" s="64" t="str">
        <x:f>IF(OR(A503="",COUNT(CS503:INDEX(CS503:EB503,1,'Настройки'!$B$3))=0),"",AQ503/COUNT(CS503:INDEX(CS503:EB503,1,'Настройки'!$B$3)))</x:f>
      </x:c>
      <x:c r="BE503" s="64" t="str">
        <x:f>IF(OR(A503="",COUNT(CS503:INDEX(CS503:EB503,1,'Настройки'!$B$3))=0),"",IF(AVERAGE(CS503:INDEX(CS503:EB503,1,'Настройки'!$B$3))=0,"",(STDEVP(CS503:INDEX(CS503:EB503,1,'Настройки'!$B$3))/ABS(AVERAGE(CS503:INDEX(CS503:EB503,1,'Настройки'!$B$3))))^2))</x:f>
      </x:c>
      <x:c r="BF503" s="49" t="str">
        <x:f>IF(A503="","",IF(AQ503&lt;3,"Недостаточно",IF(AQ503&lt;6,"Предварительный","Обычный")))</x:f>
      </x:c>
      <x:c r="BG503" s="49" t="str">
        <x:f>IF(A503="","",IF(COUNTIF(F503:INDEX(F503:AO503,1,'Настройки'!$B$3),"&lt;0")&gt;0,IF('Настройки'!$B$10="Блокировать","Отрицательный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"),"")&amp;IF(AQ503&lt;3,"Недостаточно истории. ",IF(AQ503&lt;6,"Предварительная классификация. ",""))&amp;IF(AX503=0,"Нет спроса за горизонт. ","")&amp;IF(AZ503&gt;'Настройки'!$B$11,"Экстремальная вариативность. ",""))</x:f>
      </x:c>
      <x:c r="BH503" s="49" t="str">
        <x:f>IF(A503="","",IFERROR(VLOOKUP(BB503,'Настройки'!$D$3:$E$11,2,FALSE),"Сначала проверьте исходные данные и историю спроса.")&amp;" Уточните срок поставки, MOQ и критичность.")</x:f>
      </x:c>
      <x:c r="BI503" s="50" t="str">
        <x:f>IF(1&gt;'Настройки'!$B$3,"",IF(ISBLANK(F503),IF('Настройки'!$B$9="Нулевой спрос",0,""),IF(F503&lt;0,IF('Настройки'!$B$10="Исключить","",IF('Настройки'!$B$10="Абсолютные значения",ABS(F503),F503)),F503)))</x:f>
      </x:c>
      <x:c r="BJ503" s="50" t="str">
        <x:f>IF(2&gt;'Настройки'!$B$3,"",IF(ISBLANK(G503),IF('Настройки'!$B$9="Нулевой спрос",0,""),IF(G503&lt;0,IF('Настройки'!$B$10="Исключить","",IF('Настройки'!$B$10="Абсолютные значения",ABS(G503),G503)),G503)))</x:f>
      </x:c>
      <x:c r="BK503" s="50" t="str">
        <x:f>IF(3&gt;'Настройки'!$B$3,"",IF(ISBLANK(H503),IF('Настройки'!$B$9="Нулевой спрос",0,""),IF(H503&lt;0,IF('Настройки'!$B$10="Исключить","",IF('Настройки'!$B$10="Абсолютные значения",ABS(H503),H503)),H503)))</x:f>
      </x:c>
      <x:c r="BL503" s="50" t="str">
        <x:f>IF(4&gt;'Настройки'!$B$3,"",IF(ISBLANK(I503),IF('Настройки'!$B$9="Нулевой спрос",0,""),IF(I503&lt;0,IF('Настройки'!$B$10="Исключить","",IF('Настройки'!$B$10="Абсолютные значения",ABS(I503),I503)),I503)))</x:f>
      </x:c>
      <x:c r="BM503" s="50" t="str">
        <x:f>IF(5&gt;'Настройки'!$B$3,"",IF(ISBLANK(J503),IF('Настройки'!$B$9="Нулевой спрос",0,""),IF(J503&lt;0,IF('Настройки'!$B$10="Исключить","",IF('Настройки'!$B$10="Абсолютные значения",ABS(J503),J503)),J503)))</x:f>
      </x:c>
      <x:c r="BN503" s="50" t="str">
        <x:f>IF(6&gt;'Настройки'!$B$3,"",IF(ISBLANK(K503),IF('Настройки'!$B$9="Нулевой спрос",0,""),IF(K503&lt;0,IF('Настройки'!$B$10="Исключить","",IF('Настройки'!$B$10="Абсолютные значения",ABS(K503),K503)),K503)))</x:f>
      </x:c>
      <x:c r="BO503" s="50" t="str">
        <x:f>IF(7&gt;'Настройки'!$B$3,"",IF(ISBLANK(L503),IF('Настройки'!$B$9="Нулевой спрос",0,""),IF(L503&lt;0,IF('Настройки'!$B$10="Исключить","",IF('Настройки'!$B$10="Абсолютные значения",ABS(L503),L503)),L503)))</x:f>
      </x:c>
      <x:c r="BP503" s="50" t="str">
        <x:f>IF(8&gt;'Настройки'!$B$3,"",IF(ISBLANK(M503),IF('Настройки'!$B$9="Нулевой спрос",0,""),IF(M503&lt;0,IF('Настройки'!$B$10="Исключить","",IF('Настройки'!$B$10="Абсолютные значения",ABS(M503),M503)),M503)))</x:f>
      </x:c>
      <x:c r="BQ503" s="50" t="str">
        <x:f>IF(9&gt;'Настройки'!$B$3,"",IF(ISBLANK(N503),IF('Настройки'!$B$9="Нулевой спрос",0,""),IF(N503&lt;0,IF('Настройки'!$B$10="Исключить","",IF('Настройки'!$B$10="Абсолютные значения",ABS(N503),N503)),N503)))</x:f>
      </x:c>
      <x:c r="BR503" s="50" t="str">
        <x:f>IF(10&gt;'Настройки'!$B$3,"",IF(ISBLANK(O503),IF('Настройки'!$B$9="Нулевой спрос",0,""),IF(O503&lt;0,IF('Настройки'!$B$10="Исключить","",IF('Настройки'!$B$10="Абсолютные значения",ABS(O503),O503)),O503)))</x:f>
      </x:c>
      <x:c r="BS503" s="50" t="str">
        <x:f>IF(11&gt;'Настройки'!$B$3,"",IF(ISBLANK(P503),IF('Настройки'!$B$9="Нулевой спрос",0,""),IF(P503&lt;0,IF('Настройки'!$B$10="Исключить","",IF('Настройки'!$B$10="Абсолютные значения",ABS(P503),P503)),P503)))</x:f>
      </x:c>
      <x:c r="BT503" s="50" t="str">
        <x:f>IF(12&gt;'Настройки'!$B$3,"",IF(ISBLANK(Q503),IF('Настройки'!$B$9="Нулевой спрос",0,""),IF(Q503&lt;0,IF('Настройки'!$B$10="Исключить","",IF('Настройки'!$B$10="Абсолютные значения",ABS(Q503),Q503)),Q503)))</x:f>
      </x:c>
      <x:c r="BU503" s="50" t="str">
        <x:f>IF(13&gt;'Настройки'!$B$3,"",IF(ISBLANK(R503),IF('Настройки'!$B$9="Нулевой спрос",0,""),IF(R503&lt;0,IF('Настройки'!$B$10="Исключить","",IF('Настройки'!$B$10="Абсолютные значения",ABS(R503),R503)),R503)))</x:f>
      </x:c>
      <x:c r="BV503" s="50" t="str">
        <x:f>IF(14&gt;'Настройки'!$B$3,"",IF(ISBLANK(S503),IF('Настройки'!$B$9="Нулевой спрос",0,""),IF(S503&lt;0,IF('Настройки'!$B$10="Исключить","",IF('Настройки'!$B$10="Абсолютные значения",ABS(S503),S503)),S503)))</x:f>
      </x:c>
      <x:c r="BW503" s="50" t="str">
        <x:f>IF(15&gt;'Настройки'!$B$3,"",IF(ISBLANK(T503),IF('Настройки'!$B$9="Нулевой спрос",0,""),IF(T503&lt;0,IF('Настройки'!$B$10="Исключить","",IF('Настройки'!$B$10="Абсолютные значения",ABS(T503),T503)),T503)))</x:f>
      </x:c>
      <x:c r="BX503" s="50" t="str">
        <x:f>IF(16&gt;'Настройки'!$B$3,"",IF(ISBLANK(U503),IF('Настройки'!$B$9="Нулевой спрос",0,""),IF(U503&lt;0,IF('Настройки'!$B$10="Исключить","",IF('Настройки'!$B$10="Абсолютные значения",ABS(U503),U503)),U503)))</x:f>
      </x:c>
      <x:c r="BY503" s="50" t="str">
        <x:f>IF(17&gt;'Настройки'!$B$3,"",IF(ISBLANK(V503),IF('Настройки'!$B$9="Нулевой спрос",0,""),IF(V503&lt;0,IF('Настройки'!$B$10="Исключить","",IF('Настройки'!$B$10="Абсолютные значения",ABS(V503),V503)),V503)))</x:f>
      </x:c>
      <x:c r="BZ503" s="50" t="str">
        <x:f>IF(18&gt;'Настройки'!$B$3,"",IF(ISBLANK(W503),IF('Настройки'!$B$9="Нулевой спрос",0,""),IF(W503&lt;0,IF('Настройки'!$B$10="Исключить","",IF('Настройки'!$B$10="Абсолютные значения",ABS(W503),W503)),W503)))</x:f>
      </x:c>
      <x:c r="CA503" s="50" t="str">
        <x:f>IF(19&gt;'Настройки'!$B$3,"",IF(ISBLANK(X503),IF('Настройки'!$B$9="Нулевой спрос",0,""),IF(X503&lt;0,IF('Настройки'!$B$10="Исключить","",IF('Настройки'!$B$10="Абсолютные значения",ABS(X503),X503)),X503)))</x:f>
      </x:c>
      <x:c r="CB503" s="50" t="str">
        <x:f>IF(20&gt;'Настройки'!$B$3,"",IF(ISBLANK(Y503),IF('Настройки'!$B$9="Нулевой спрос",0,""),IF(Y503&lt;0,IF('Настройки'!$B$10="Исключить","",IF('Настройки'!$B$10="Абсолютные значения",ABS(Y503),Y503)),Y503)))</x:f>
      </x:c>
      <x:c r="CC503" s="50" t="str">
        <x:f>IF(21&gt;'Настройки'!$B$3,"",IF(ISBLANK(Z503),IF('Настройки'!$B$9="Нулевой спрос",0,""),IF(Z503&lt;0,IF('Настройки'!$B$10="Исключить","",IF('Настройки'!$B$10="Абсолютные значения",ABS(Z503),Z503)),Z503)))</x:f>
      </x:c>
      <x:c r="CD503" s="50" t="str">
        <x:f>IF(22&gt;'Настройки'!$B$3,"",IF(ISBLANK(AA503),IF('Настройки'!$B$9="Нулевой спрос",0,""),IF(AA503&lt;0,IF('Настройки'!$B$10="Исключить","",IF('Настройки'!$B$10="Абсолютные значения",ABS(AA503),AA503)),AA503)))</x:f>
      </x:c>
      <x:c r="CE503" s="50" t="str">
        <x:f>IF(23&gt;'Настройки'!$B$3,"",IF(ISBLANK(AB503),IF('Настройки'!$B$9="Нулевой спрос",0,""),IF(AB503&lt;0,IF('Настройки'!$B$10="Исключить","",IF('Настройки'!$B$10="Абсолютные значения",ABS(AB503),AB503)),AB503)))</x:f>
      </x:c>
      <x:c r="CF503" s="50" t="str">
        <x:f>IF(24&gt;'Настройки'!$B$3,"",IF(ISBLANK(AC503),IF('Настройки'!$B$9="Нулевой спрос",0,""),IF(AC503&lt;0,IF('Настройки'!$B$10="Исключить","",IF('Настройки'!$B$10="Абсолютные значения",ABS(AC503),AC503)),AC503)))</x:f>
      </x:c>
      <x:c r="CG503" s="50" t="str">
        <x:f>IF(25&gt;'Настройки'!$B$3,"",IF(ISBLANK(AD503),IF('Настройки'!$B$9="Нулевой спрос",0,""),IF(AD503&lt;0,IF('Настройки'!$B$10="Исключить","",IF('Настройки'!$B$10="Абсолютные значения",ABS(AD503),AD503)),AD503)))</x:f>
      </x:c>
      <x:c r="CH503" s="50" t="str">
        <x:f>IF(26&gt;'Настройки'!$B$3,"",IF(ISBLANK(AE503),IF('Настройки'!$B$9="Нулевой спрос",0,""),IF(AE503&lt;0,IF('Настройки'!$B$10="Исключить","",IF('Настройки'!$B$10="Абсолютные значения",ABS(AE503),AE503)),AE503)))</x:f>
      </x:c>
      <x:c r="CI503" s="50" t="str">
        <x:f>IF(27&gt;'Настройки'!$B$3,"",IF(ISBLANK(AF503),IF('Настройки'!$B$9="Нулевой спрос",0,""),IF(AF503&lt;0,IF('Настройки'!$B$10="Исключить","",IF('Настройки'!$B$10="Абсолютные значения",ABS(AF503),AF503)),AF503)))</x:f>
      </x:c>
      <x:c r="CJ503" s="50" t="str">
        <x:f>IF(28&gt;'Настройки'!$B$3,"",IF(ISBLANK(AG503),IF('Настройки'!$B$9="Нулевой спрос",0,""),IF(AG503&lt;0,IF('Настройки'!$B$10="Исключить","",IF('Настройки'!$B$10="Абсолютные значения",ABS(AG503),AG503)),AG503)))</x:f>
      </x:c>
      <x:c r="CK503" s="50" t="str">
        <x:f>IF(29&gt;'Настройки'!$B$3,"",IF(ISBLANK(AH503),IF('Настройки'!$B$9="Нулевой спрос",0,""),IF(AH503&lt;0,IF('Настройки'!$B$10="Исключить","",IF('Настройки'!$B$10="Абсолютные значения",ABS(AH503),AH503)),AH503)))</x:f>
      </x:c>
      <x:c r="CL503" s="50" t="str">
        <x:f>IF(30&gt;'Настройки'!$B$3,"",IF(ISBLANK(AI503),IF('Настройки'!$B$9="Нулевой спрос",0,""),IF(AI503&lt;0,IF('Настройки'!$B$10="Исключить","",IF('Настройки'!$B$10="Абсолютные значения",ABS(AI503),AI503)),AI503)))</x:f>
      </x:c>
      <x:c r="CM503" s="50" t="str">
        <x:f>IF(31&gt;'Настройки'!$B$3,"",IF(ISBLANK(AJ503),IF('Настройки'!$B$9="Нулевой спрос",0,""),IF(AJ503&lt;0,IF('Настройки'!$B$10="Исключить","",IF('Настройки'!$B$10="Абсолютные значения",ABS(AJ503),AJ503)),AJ503)))</x:f>
      </x:c>
      <x:c r="CN503" s="50" t="str">
        <x:f>IF(32&gt;'Настройки'!$B$3,"",IF(ISBLANK(AK503),IF('Настройки'!$B$9="Нулевой спрос",0,""),IF(AK503&lt;0,IF('Настройки'!$B$10="Исключить","",IF('Настройки'!$B$10="Абсолютные значения",ABS(AK503),AK503)),AK503)))</x:f>
      </x:c>
      <x:c r="CO503" s="50" t="str">
        <x:f>IF(33&gt;'Настройки'!$B$3,"",IF(ISBLANK(AL503),IF('Настройки'!$B$9="Нулевой спрос",0,""),IF(AL503&lt;0,IF('Настройки'!$B$10="Исключить","",IF('Настройки'!$B$10="Абсолютные значения",ABS(AL503),AL503)),AL503)))</x:f>
      </x:c>
      <x:c r="CP503" s="50" t="str">
        <x:f>IF(34&gt;'Настройки'!$B$3,"",IF(ISBLANK(AM503),IF('Настройки'!$B$9="Нулевой спрос",0,""),IF(AM503&lt;0,IF('Настройки'!$B$10="Исключить","",IF('Настройки'!$B$10="Абсолютные значения",ABS(AM503),AM503)),AM503)))</x:f>
      </x:c>
      <x:c r="CQ503" s="50" t="str">
        <x:f>IF(35&gt;'Настройки'!$B$3,"",IF(ISBLANK(AN503),IF('Настройки'!$B$9="Нулевой спрос",0,""),IF(AN503&lt;0,IF('Настройки'!$B$10="Исключить","",IF('Настройки'!$B$10="Абсолютные значения",ABS(AN503),AN503)),AN503)))</x:f>
      </x:c>
      <x:c r="CR503" s="50" t="str">
        <x:f>IF(36&gt;'Настройки'!$B$3,"",IF(ISBLANK(AO503),IF('Настройки'!$B$9="Нулевой спрос",0,""),IF(AO503&lt;0,IF('Настройки'!$B$10="Исключить","",IF('Настройки'!$B$10="Абсолютные значения",ABS(AO503),AO503)),AO503)))</x:f>
      </x:c>
      <x:c r="CS503" s="50" t="str">
        <x:f>IF(OR(1&gt;'Настройки'!$B$3,ISBLANK(BI503),BI503=0),"",BI503)</x:f>
      </x:c>
      <x:c r="CT503" s="50" t="str">
        <x:f>IF(OR(2&gt;'Настройки'!$B$3,ISBLANK(BJ503),BJ503=0),"",BJ503)</x:f>
      </x:c>
      <x:c r="CU503" s="50" t="str">
        <x:f>IF(OR(3&gt;'Настройки'!$B$3,ISBLANK(BK503),BK503=0),"",BK503)</x:f>
      </x:c>
      <x:c r="CV503" s="50" t="str">
        <x:f>IF(OR(4&gt;'Настройки'!$B$3,ISBLANK(BL503),BL503=0),"",BL503)</x:f>
      </x:c>
      <x:c r="CW503" s="50" t="str">
        <x:f>IF(OR(5&gt;'Настройки'!$B$3,ISBLANK(BM503),BM503=0),"",BM503)</x:f>
      </x:c>
      <x:c r="CX503" s="50" t="str">
        <x:f>IF(OR(6&gt;'Настройки'!$B$3,ISBLANK(BN503),BN503=0),"",BN503)</x:f>
      </x:c>
      <x:c r="CY503" s="50" t="str">
        <x:f>IF(OR(7&gt;'Настройки'!$B$3,ISBLANK(BO503),BO503=0),"",BO503)</x:f>
      </x:c>
      <x:c r="CZ503" s="50" t="str">
        <x:f>IF(OR(8&gt;'Настройки'!$B$3,ISBLANK(BP503),BP503=0),"",BP503)</x:f>
      </x:c>
      <x:c r="DA503" s="50" t="str">
        <x:f>IF(OR(9&gt;'Настройки'!$B$3,ISBLANK(BQ503),BQ503=0),"",BQ503)</x:f>
      </x:c>
      <x:c r="DB503" s="50" t="str">
        <x:f>IF(OR(10&gt;'Настройки'!$B$3,ISBLANK(BR503),BR503=0),"",BR503)</x:f>
      </x:c>
      <x:c r="DC503" s="50" t="str">
        <x:f>IF(OR(11&gt;'Настройки'!$B$3,ISBLANK(BS503),BS503=0),"",BS503)</x:f>
      </x:c>
      <x:c r="DD503" s="50" t="str">
        <x:f>IF(OR(12&gt;'Настройки'!$B$3,ISBLANK(BT503),BT503=0),"",BT503)</x:f>
      </x:c>
      <x:c r="DE503" s="50" t="str">
        <x:f>IF(OR(13&gt;'Настройки'!$B$3,ISBLANK(BU503),BU503=0),"",BU503)</x:f>
      </x:c>
      <x:c r="DF503" s="50" t="str">
        <x:f>IF(OR(14&gt;'Настройки'!$B$3,ISBLANK(BV503),BV503=0),"",BV503)</x:f>
      </x:c>
      <x:c r="DG503" s="50" t="str">
        <x:f>IF(OR(15&gt;'Настройки'!$B$3,ISBLANK(BW503),BW503=0),"",BW503)</x:f>
      </x:c>
      <x:c r="DH503" s="50" t="str">
        <x:f>IF(OR(16&gt;'Настройки'!$B$3,ISBLANK(BX503),BX503=0),"",BX503)</x:f>
      </x:c>
      <x:c r="DI503" s="50" t="str">
        <x:f>IF(OR(17&gt;'Настройки'!$B$3,ISBLANK(BY503),BY503=0),"",BY503)</x:f>
      </x:c>
      <x:c r="DJ503" s="50" t="str">
        <x:f>IF(OR(18&gt;'Настройки'!$B$3,ISBLANK(BZ503),BZ503=0),"",BZ503)</x:f>
      </x:c>
      <x:c r="DK503" s="50" t="str">
        <x:f>IF(OR(19&gt;'Настройки'!$B$3,ISBLANK(CA503),CA503=0),"",CA503)</x:f>
      </x:c>
      <x:c r="DL503" s="50" t="str">
        <x:f>IF(OR(20&gt;'Настройки'!$B$3,ISBLANK(CB503),CB503=0),"",CB503)</x:f>
      </x:c>
      <x:c r="DM503" s="50" t="str">
        <x:f>IF(OR(21&gt;'Настройки'!$B$3,ISBLANK(CC503),CC503=0),"",CC503)</x:f>
      </x:c>
      <x:c r="DN503" s="50" t="str">
        <x:f>IF(OR(22&gt;'Настройки'!$B$3,ISBLANK(CD503),CD503=0),"",CD503)</x:f>
      </x:c>
      <x:c r="DO503" s="50" t="str">
        <x:f>IF(OR(23&gt;'Настройки'!$B$3,ISBLANK(CE503),CE503=0),"",CE503)</x:f>
      </x:c>
      <x:c r="DP503" s="50" t="str">
        <x:f>IF(OR(24&gt;'Настройки'!$B$3,ISBLANK(CF503),CF503=0),"",CF503)</x:f>
      </x:c>
      <x:c r="DQ503" s="50" t="str">
        <x:f>IF(OR(25&gt;'Настройки'!$B$3,ISBLANK(CG503),CG503=0),"",CG503)</x:f>
      </x:c>
      <x:c r="DR503" s="50" t="str">
        <x:f>IF(OR(26&gt;'Настройки'!$B$3,ISBLANK(CH503),CH503=0),"",CH503)</x:f>
      </x:c>
      <x:c r="DS503" s="50" t="str">
        <x:f>IF(OR(27&gt;'Настройки'!$B$3,ISBLANK(CI503),CI503=0),"",CI503)</x:f>
      </x:c>
      <x:c r="DT503" s="50" t="str">
        <x:f>IF(OR(28&gt;'Настройки'!$B$3,ISBLANK(CJ503),CJ503=0),"",CJ503)</x:f>
      </x:c>
      <x:c r="DU503" s="50" t="str">
        <x:f>IF(OR(29&gt;'Настройки'!$B$3,ISBLANK(CK503),CK503=0),"",CK503)</x:f>
      </x:c>
      <x:c r="DV503" s="50" t="str">
        <x:f>IF(OR(30&gt;'Настройки'!$B$3,ISBLANK(CL503),CL503=0),"",CL503)</x:f>
      </x:c>
      <x:c r="DW503" s="50" t="str">
        <x:f>IF(OR(31&gt;'Настройки'!$B$3,ISBLANK(CM503),CM503=0),"",CM503)</x:f>
      </x:c>
      <x:c r="DX503" s="50" t="str">
        <x:f>IF(OR(32&gt;'Настройки'!$B$3,ISBLANK(CN503),CN503=0),"",CN503)</x:f>
      </x:c>
      <x:c r="DY503" s="50" t="str">
        <x:f>IF(OR(33&gt;'Настройки'!$B$3,ISBLANK(CO503),CO503=0),"",CO503)</x:f>
      </x:c>
      <x:c r="DZ503" s="50" t="str">
        <x:f>IF(OR(34&gt;'Настройки'!$B$3,ISBLANK(CP503),CP503=0),"",CP503)</x:f>
      </x:c>
      <x:c r="EA503" s="50" t="str">
        <x:f>IF(OR(35&gt;'Настройки'!$B$3,ISBLANK(CQ503),CQ503=0),"",CQ503)</x:f>
      </x:c>
      <x:c r="EB503" s="50" t="str">
        <x:f>IF(OR(36&gt;'Настройки'!$B$3,ISBLANK(CR503),CR503=0),"",CR503)</x:f>
      </x:c>
      <x:c r="EC503" s="50" t="str">
        <x:f>IF(A503="","",IF(OR(BB503="AZ",BB503="BZ"),10000+ROW(),IF(AZ503&gt;'Настройки'!$B$11,20000+ROW(),IF(BF503&lt;&gt;"Обычный",30000+ROW(),IF(AX503&lt;=0,40000+ROW(),"")))))</x:f>
      </x:c>
      <x:c r="ED503" s="50" t="str">
        <x:f>IF(EC503="","",COUNTIFS($EC$2:$EC$1001,"&gt;0",$EC$2:$EC$1001,"&lt;"&amp;EC503)+1)</x:f>
      </x:c>
    </x:row>
    <x:row r="504">
      <x:c r="A504" s="115"/>
      <x:c r="B504" s="115"/>
      <x:c r="C504" s="115"/>
      <x:c r="D504" s="118"/>
      <x:c r="E504" s="118"/>
      <x:c r="F504" s="118"/>
      <x:c r="G504" s="118"/>
      <x:c r="H504" s="118"/>
      <x:c r="I504" s="118"/>
      <x:c r="J504" s="118"/>
      <x:c r="K504" s="118"/>
      <x:c r="L504" s="118"/>
      <x:c r="M504" s="118"/>
      <x:c r="N504" s="118"/>
      <x:c r="O504" s="118"/>
      <x:c r="P504" s="118"/>
      <x:c r="Q504" s="118"/>
      <x:c r="R504" s="118"/>
      <x:c r="S504" s="118"/>
      <x:c r="T504" s="118"/>
      <x:c r="U504" s="118"/>
      <x:c r="V504" s="118"/>
      <x:c r="W504" s="118"/>
      <x:c r="X504" s="118"/>
      <x:c r="Y504" s="118"/>
      <x:c r="Z504" s="118"/>
      <x:c r="AA504" s="118"/>
      <x:c r="AB504" s="118"/>
      <x:c r="AC504" s="118"/>
      <x:c r="AD504" s="118"/>
      <x:c r="AE504" s="118"/>
      <x:c r="AF504" s="118"/>
      <x:c r="AG504" s="118"/>
      <x:c r="AH504" s="118"/>
      <x:c r="AI504" s="118"/>
      <x:c r="AJ504" s="118"/>
      <x:c r="AK504" s="118"/>
      <x:c r="AL504" s="118"/>
      <x:c r="AM504" s="118"/>
      <x:c r="AN504" s="118"/>
      <x:c r="AO504" s="118"/>
      <x:c r="AP504" s="115"/>
      <x:c r="AQ504" s="49" t="str">
        <x:f>IF(A504="","",COUNT(BI504:INDEX(BI504:CR504,1,'Настройки'!$B$3)))</x:f>
      </x:c>
      <x:c r="AR504" s="49" t="str">
        <x:f>IF(A504="","",SUM(BI504:INDEX(BI504:CR504,1,'Настройки'!$B$3)))</x:f>
      </x:c>
      <x:c r="AS504" s="58" t="str">
        <x:f>IF(A504="","",IF('Настройки'!$B$4="Стоимость потребления",AR504*D504,IF('Настройки'!$B$4="Количество",AR504,E504)))</x:f>
      </x:c>
      <x:c r="AT504" s="61" t="str">
        <x:f>IF(OR(A504="",AS504&lt;0,SUM($AS$2:$AS$1001)&lt;=0),"",AS504/SUM($AS$2:$AS$1001))</x:f>
      </x:c>
      <x:c r="AU504" s="61" t="str">
        <x:f>IF(OR(A504="",AS504&lt;0,SUM($AS$2:$AS$1001)&lt;=0),"",SUMIFS($AS$2:$AS$1001,$AS$2:$AS$1001,"&gt;"&amp;AS504)/SUM($AS$2:$AS$1001))</x:f>
      </x:c>
      <x:c r="AV504" s="61" t="str">
        <x:f>IF(OR(A504="",AS504&lt;0,SUM($AS$2:$AS$1001)&lt;=0),"",SUMIFS($AS$2:$AS$1001,$AS$2:$AS$1001,"&gt;="&amp;AS504)/SUM($AS$2:$AS$1001))</x:f>
      </x:c>
      <x:c r="AW504" s="49" t="str">
        <x:f>IF(A504="","",IF(SUM($AS$2:$AS$1001)&lt;=0,"Не определён",IF(AS504&lt;0,"Исключение",IF(AU504&lt;'Настройки'!$B$5,"A",IF(AU504&lt;'Настройки'!$B$6,"B","C")))))</x:f>
      </x:c>
      <x:c r="AX504" s="58" t="str">
        <x:f>IF(A504="","",IF(AQ504=0,"",AVERAGE(BI504:INDEX(BI504:CR504,1,'Настройки'!$B$3))))</x:f>
      </x:c>
      <x:c r="AY504" s="58" t="str">
        <x:f>IF(OR(A504="",AQ504=0),"",STDEVP(BI504:INDEX(BI504:CR504,1,'Настройки'!$B$3)))</x:f>
      </x:c>
      <x:c r="AZ504" s="61" t="str">
        <x:f>IF(OR(A504="",AQ504&lt;'Настройки'!$B$12,AX504&lt;=0,AND('Настройки'!$B$10="Блокировать",COUNTIF(F504:INDEX(F504:AO504,1,'Настройки'!$B$3),"&lt;0")&gt;0)),"",AY504/ABS(AX504))</x:f>
      </x:c>
      <x:c r="BA504" s="49" t="str">
        <x:f>IF(A504="","",IF(AND('Настройки'!$B$10="Блокировать",COUNTIF(F504:INDEX(F504:AO504,1,'Настройки'!$B$3),"&lt;0")&gt;0),"Не определён",IF(AQ504&lt;'Настройки'!$B$12,"Не определён",IF(AX504=0,"Нет спроса",IF(AX504&lt;0,"Не определён",IF(AZ504&lt;='Настройки'!$B$7,"X",IF(AZ504&lt;='Настройки'!$B$8,"Y","Z")))))))</x:f>
      </x:c>
      <x:c r="BB504" s="49" t="str">
        <x:f>IF(OR(A504="",LEN(AW504)&lt;&gt;1,LEN(BA504)&lt;&gt;1),"",AW504&amp;BA504)</x:f>
      </x:c>
      <x:c r="BC504" s="61" t="str">
        <x:f>IF(OR(A504="",AQ504=0),"",(COUNT(BI504:INDEX(BI504:CR504,1,'Настройки'!$B$3))-COUNT(CS504:INDEX(CS504:EB504,1,'Настройки'!$B$3)))/AQ504)</x:f>
      </x:c>
      <x:c r="BD504" s="64" t="str">
        <x:f>IF(OR(A504="",COUNT(CS504:INDEX(CS504:EB504,1,'Настройки'!$B$3))=0),"",AQ504/COUNT(CS504:INDEX(CS504:EB504,1,'Настройки'!$B$3)))</x:f>
      </x:c>
      <x:c r="BE504" s="64" t="str">
        <x:f>IF(OR(A504="",COUNT(CS504:INDEX(CS504:EB504,1,'Настройки'!$B$3))=0),"",IF(AVERAGE(CS504:INDEX(CS504:EB504,1,'Настройки'!$B$3))=0,"",(STDEVP(CS504:INDEX(CS504:EB504,1,'Настройки'!$B$3))/ABS(AVERAGE(CS504:INDEX(CS504:EB504,1,'Настройки'!$B$3))))^2))</x:f>
      </x:c>
      <x:c r="BF504" s="49" t="str">
        <x:f>IF(A504="","",IF(AQ504&lt;3,"Недостаточно",IF(AQ504&lt;6,"Предварительный","Обычный")))</x:f>
      </x:c>
      <x:c r="BG504" s="49" t="str">
        <x:f>IF(A504="","",IF(COUNTIF(F504:INDEX(F504:AO504,1,'Настройки'!$B$3),"&lt;0")&gt;0,IF('Настройки'!$B$10="Блокировать","Отрицательный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"),"")&amp;IF(AQ504&lt;3,"Недостаточно истории. ",IF(AQ504&lt;6,"Предварительная классификация. ",""))&amp;IF(AX504=0,"Нет спроса за горизонт. ","")&amp;IF(AZ504&gt;'Настройки'!$B$11,"Экстремальная вариативность. ",""))</x:f>
      </x:c>
      <x:c r="BH504" s="49" t="str">
        <x:f>IF(A504="","",IFERROR(VLOOKUP(BB504,'Настройки'!$D$3:$E$11,2,FALSE),"Сначала проверьте исходные данные и историю спроса.")&amp;" Уточните срок поставки, MOQ и критичность.")</x:f>
      </x:c>
      <x:c r="BI504" s="50" t="str">
        <x:f>IF(1&gt;'Настройки'!$B$3,"",IF(ISBLANK(F504),IF('Настройки'!$B$9="Нулевой спрос",0,""),IF(F504&lt;0,IF('Настройки'!$B$10="Исключить","",IF('Настройки'!$B$10="Абсолютные значения",ABS(F504),F504)),F504)))</x:f>
      </x:c>
      <x:c r="BJ504" s="50" t="str">
        <x:f>IF(2&gt;'Настройки'!$B$3,"",IF(ISBLANK(G504),IF('Настройки'!$B$9="Нулевой спрос",0,""),IF(G504&lt;0,IF('Настройки'!$B$10="Исключить","",IF('Настройки'!$B$10="Абсолютные значения",ABS(G504),G504)),G504)))</x:f>
      </x:c>
      <x:c r="BK504" s="50" t="str">
        <x:f>IF(3&gt;'Настройки'!$B$3,"",IF(ISBLANK(H504),IF('Настройки'!$B$9="Нулевой спрос",0,""),IF(H504&lt;0,IF('Настройки'!$B$10="Исключить","",IF('Настройки'!$B$10="Абсолютные значения",ABS(H504),H504)),H504)))</x:f>
      </x:c>
      <x:c r="BL504" s="50" t="str">
        <x:f>IF(4&gt;'Настройки'!$B$3,"",IF(ISBLANK(I504),IF('Настройки'!$B$9="Нулевой спрос",0,""),IF(I504&lt;0,IF('Настройки'!$B$10="Исключить","",IF('Настройки'!$B$10="Абсолютные значения",ABS(I504),I504)),I504)))</x:f>
      </x:c>
      <x:c r="BM504" s="50" t="str">
        <x:f>IF(5&gt;'Настройки'!$B$3,"",IF(ISBLANK(J504),IF('Настройки'!$B$9="Нулевой спрос",0,""),IF(J504&lt;0,IF('Настройки'!$B$10="Исключить","",IF('Настройки'!$B$10="Абсолютные значения",ABS(J504),J504)),J504)))</x:f>
      </x:c>
      <x:c r="BN504" s="50" t="str">
        <x:f>IF(6&gt;'Настройки'!$B$3,"",IF(ISBLANK(K504),IF('Настройки'!$B$9="Нулевой спрос",0,""),IF(K504&lt;0,IF('Настройки'!$B$10="Исключить","",IF('Настройки'!$B$10="Абсолютные значения",ABS(K504),K504)),K504)))</x:f>
      </x:c>
      <x:c r="BO504" s="50" t="str">
        <x:f>IF(7&gt;'Настройки'!$B$3,"",IF(ISBLANK(L504),IF('Настройки'!$B$9="Нулевой спрос",0,""),IF(L504&lt;0,IF('Настройки'!$B$10="Исключить","",IF('Настройки'!$B$10="Абсолютные значения",ABS(L504),L504)),L504)))</x:f>
      </x:c>
      <x:c r="BP504" s="50" t="str">
        <x:f>IF(8&gt;'Настройки'!$B$3,"",IF(ISBLANK(M504),IF('Настройки'!$B$9="Нулевой спрос",0,""),IF(M504&lt;0,IF('Настройки'!$B$10="Исключить","",IF('Настройки'!$B$10="Абсолютные значения",ABS(M504),M504)),M504)))</x:f>
      </x:c>
      <x:c r="BQ504" s="50" t="str">
        <x:f>IF(9&gt;'Настройки'!$B$3,"",IF(ISBLANK(N504),IF('Настройки'!$B$9="Нулевой спрос",0,""),IF(N504&lt;0,IF('Настройки'!$B$10="Исключить","",IF('Настройки'!$B$10="Абсолютные значения",ABS(N504),N504)),N504)))</x:f>
      </x:c>
      <x:c r="BR504" s="50" t="str">
        <x:f>IF(10&gt;'Настройки'!$B$3,"",IF(ISBLANK(O504),IF('Настройки'!$B$9="Нулевой спрос",0,""),IF(O504&lt;0,IF('Настройки'!$B$10="Исключить","",IF('Настройки'!$B$10="Абсолютные значения",ABS(O504),O504)),O504)))</x:f>
      </x:c>
      <x:c r="BS504" s="50" t="str">
        <x:f>IF(11&gt;'Настройки'!$B$3,"",IF(ISBLANK(P504),IF('Настройки'!$B$9="Нулевой спрос",0,""),IF(P504&lt;0,IF('Настройки'!$B$10="Исключить","",IF('Настройки'!$B$10="Абсолютные значения",ABS(P504),P504)),P504)))</x:f>
      </x:c>
      <x:c r="BT504" s="50" t="str">
        <x:f>IF(12&gt;'Настройки'!$B$3,"",IF(ISBLANK(Q504),IF('Настройки'!$B$9="Нулевой спрос",0,""),IF(Q504&lt;0,IF('Настройки'!$B$10="Исключить","",IF('Настройки'!$B$10="Абсолютные значения",ABS(Q504),Q504)),Q504)))</x:f>
      </x:c>
      <x:c r="BU504" s="50" t="str">
        <x:f>IF(13&gt;'Настройки'!$B$3,"",IF(ISBLANK(R504),IF('Настройки'!$B$9="Нулевой спрос",0,""),IF(R504&lt;0,IF('Настройки'!$B$10="Исключить","",IF('Настройки'!$B$10="Абсолютные значения",ABS(R504),R504)),R504)))</x:f>
      </x:c>
      <x:c r="BV504" s="50" t="str">
        <x:f>IF(14&gt;'Настройки'!$B$3,"",IF(ISBLANK(S504),IF('Настройки'!$B$9="Нулевой спрос",0,""),IF(S504&lt;0,IF('Настройки'!$B$10="Исключить","",IF('Настройки'!$B$10="Абсолютные значения",ABS(S504),S504)),S504)))</x:f>
      </x:c>
      <x:c r="BW504" s="50" t="str">
        <x:f>IF(15&gt;'Настройки'!$B$3,"",IF(ISBLANK(T504),IF('Настройки'!$B$9="Нулевой спрос",0,""),IF(T504&lt;0,IF('Настройки'!$B$10="Исключить","",IF('Настройки'!$B$10="Абсолютные значения",ABS(T504),T504)),T504)))</x:f>
      </x:c>
      <x:c r="BX504" s="50" t="str">
        <x:f>IF(16&gt;'Настройки'!$B$3,"",IF(ISBLANK(U504),IF('Настройки'!$B$9="Нулевой спрос",0,""),IF(U504&lt;0,IF('Настройки'!$B$10="Исключить","",IF('Настройки'!$B$10="Абсолютные значения",ABS(U504),U504)),U504)))</x:f>
      </x:c>
      <x:c r="BY504" s="50" t="str">
        <x:f>IF(17&gt;'Настройки'!$B$3,"",IF(ISBLANK(V504),IF('Настройки'!$B$9="Нулевой спрос",0,""),IF(V504&lt;0,IF('Настройки'!$B$10="Исключить","",IF('Настройки'!$B$10="Абсолютные значения",ABS(V504),V504)),V504)))</x:f>
      </x:c>
      <x:c r="BZ504" s="50" t="str">
        <x:f>IF(18&gt;'Настройки'!$B$3,"",IF(ISBLANK(W504),IF('Настройки'!$B$9="Нулевой спрос",0,""),IF(W504&lt;0,IF('Настройки'!$B$10="Исключить","",IF('Настройки'!$B$10="Абсолютные значения",ABS(W504),W504)),W504)))</x:f>
      </x:c>
      <x:c r="CA504" s="50" t="str">
        <x:f>IF(19&gt;'Настройки'!$B$3,"",IF(ISBLANK(X504),IF('Настройки'!$B$9="Нулевой спрос",0,""),IF(X504&lt;0,IF('Настройки'!$B$10="Исключить","",IF('Настройки'!$B$10="Абсолютные значения",ABS(X504),X504)),X504)))</x:f>
      </x:c>
      <x:c r="CB504" s="50" t="str">
        <x:f>IF(20&gt;'Настройки'!$B$3,"",IF(ISBLANK(Y504),IF('Настройки'!$B$9="Нулевой спрос",0,""),IF(Y504&lt;0,IF('Настройки'!$B$10="Исключить","",IF('Настройки'!$B$10="Абсолютные значения",ABS(Y504),Y504)),Y504)))</x:f>
      </x:c>
      <x:c r="CC504" s="50" t="str">
        <x:f>IF(21&gt;'Настройки'!$B$3,"",IF(ISBLANK(Z504),IF('Настройки'!$B$9="Нулевой спрос",0,""),IF(Z504&lt;0,IF('Настройки'!$B$10="Исключить","",IF('Настройки'!$B$10="Абсолютные значения",ABS(Z504),Z504)),Z504)))</x:f>
      </x:c>
      <x:c r="CD504" s="50" t="str">
        <x:f>IF(22&gt;'Настройки'!$B$3,"",IF(ISBLANK(AA504),IF('Настройки'!$B$9="Нулевой спрос",0,""),IF(AA504&lt;0,IF('Настройки'!$B$10="Исключить","",IF('Настройки'!$B$10="Абсолютные значения",ABS(AA504),AA504)),AA504)))</x:f>
      </x:c>
      <x:c r="CE504" s="50" t="str">
        <x:f>IF(23&gt;'Настройки'!$B$3,"",IF(ISBLANK(AB504),IF('Настройки'!$B$9="Нулевой спрос",0,""),IF(AB504&lt;0,IF('Настройки'!$B$10="Исключить","",IF('Настройки'!$B$10="Абсолютные значения",ABS(AB504),AB504)),AB504)))</x:f>
      </x:c>
      <x:c r="CF504" s="50" t="str">
        <x:f>IF(24&gt;'Настройки'!$B$3,"",IF(ISBLANK(AC504),IF('Настройки'!$B$9="Нулевой спрос",0,""),IF(AC504&lt;0,IF('Настройки'!$B$10="Исключить","",IF('Настройки'!$B$10="Абсолютные значения",ABS(AC504),AC504)),AC504)))</x:f>
      </x:c>
      <x:c r="CG504" s="50" t="str">
        <x:f>IF(25&gt;'Настройки'!$B$3,"",IF(ISBLANK(AD504),IF('Настройки'!$B$9="Нулевой спрос",0,""),IF(AD504&lt;0,IF('Настройки'!$B$10="Исключить","",IF('Настройки'!$B$10="Абсолютные значения",ABS(AD504),AD504)),AD504)))</x:f>
      </x:c>
      <x:c r="CH504" s="50" t="str">
        <x:f>IF(26&gt;'Настройки'!$B$3,"",IF(ISBLANK(AE504),IF('Настройки'!$B$9="Нулевой спрос",0,""),IF(AE504&lt;0,IF('Настройки'!$B$10="Исключить","",IF('Настройки'!$B$10="Абсолютные значения",ABS(AE504),AE504)),AE504)))</x:f>
      </x:c>
      <x:c r="CI504" s="50" t="str">
        <x:f>IF(27&gt;'Настройки'!$B$3,"",IF(ISBLANK(AF504),IF('Настройки'!$B$9="Нулевой спрос",0,""),IF(AF504&lt;0,IF('Настройки'!$B$10="Исключить","",IF('Настройки'!$B$10="Абсолютные значения",ABS(AF504),AF504)),AF504)))</x:f>
      </x:c>
      <x:c r="CJ504" s="50" t="str">
        <x:f>IF(28&gt;'Настройки'!$B$3,"",IF(ISBLANK(AG504),IF('Настройки'!$B$9="Нулевой спрос",0,""),IF(AG504&lt;0,IF('Настройки'!$B$10="Исключить","",IF('Настройки'!$B$10="Абсолютные значения",ABS(AG504),AG504)),AG504)))</x:f>
      </x:c>
      <x:c r="CK504" s="50" t="str">
        <x:f>IF(29&gt;'Настройки'!$B$3,"",IF(ISBLANK(AH504),IF('Настройки'!$B$9="Нулевой спрос",0,""),IF(AH504&lt;0,IF('Настройки'!$B$10="Исключить","",IF('Настройки'!$B$10="Абсолютные значения",ABS(AH504),AH504)),AH504)))</x:f>
      </x:c>
      <x:c r="CL504" s="50" t="str">
        <x:f>IF(30&gt;'Настройки'!$B$3,"",IF(ISBLANK(AI504),IF('Настройки'!$B$9="Нулевой спрос",0,""),IF(AI504&lt;0,IF('Настройки'!$B$10="Исключить","",IF('Настройки'!$B$10="Абсолютные значения",ABS(AI504),AI504)),AI504)))</x:f>
      </x:c>
      <x:c r="CM504" s="50" t="str">
        <x:f>IF(31&gt;'Настройки'!$B$3,"",IF(ISBLANK(AJ504),IF('Настройки'!$B$9="Нулевой спрос",0,""),IF(AJ504&lt;0,IF('Настройки'!$B$10="Исключить","",IF('Настройки'!$B$10="Абсолютные значения",ABS(AJ504),AJ504)),AJ504)))</x:f>
      </x:c>
      <x:c r="CN504" s="50" t="str">
        <x:f>IF(32&gt;'Настройки'!$B$3,"",IF(ISBLANK(AK504),IF('Настройки'!$B$9="Нулевой спрос",0,""),IF(AK504&lt;0,IF('Настройки'!$B$10="Исключить","",IF('Настройки'!$B$10="Абсолютные значения",ABS(AK504),AK504)),AK504)))</x:f>
      </x:c>
      <x:c r="CO504" s="50" t="str">
        <x:f>IF(33&gt;'Настройки'!$B$3,"",IF(ISBLANK(AL504),IF('Настройки'!$B$9="Нулевой спрос",0,""),IF(AL504&lt;0,IF('Настройки'!$B$10="Исключить","",IF('Настройки'!$B$10="Абсолютные значения",ABS(AL504),AL504)),AL504)))</x:f>
      </x:c>
      <x:c r="CP504" s="50" t="str">
        <x:f>IF(34&gt;'Настройки'!$B$3,"",IF(ISBLANK(AM504),IF('Настройки'!$B$9="Нулевой спрос",0,""),IF(AM504&lt;0,IF('Настройки'!$B$10="Исключить","",IF('Настройки'!$B$10="Абсолютные значения",ABS(AM504),AM504)),AM504)))</x:f>
      </x:c>
      <x:c r="CQ504" s="50" t="str">
        <x:f>IF(35&gt;'Настройки'!$B$3,"",IF(ISBLANK(AN504),IF('Настройки'!$B$9="Нулевой спрос",0,""),IF(AN504&lt;0,IF('Настройки'!$B$10="Исключить","",IF('Настройки'!$B$10="Абсолютные значения",ABS(AN504),AN504)),AN504)))</x:f>
      </x:c>
      <x:c r="CR504" s="50" t="str">
        <x:f>IF(36&gt;'Настройки'!$B$3,"",IF(ISBLANK(AO504),IF('Настройки'!$B$9="Нулевой спрос",0,""),IF(AO504&lt;0,IF('Настройки'!$B$10="Исключить","",IF('Настройки'!$B$10="Абсолютные значения",ABS(AO504),AO504)),AO504)))</x:f>
      </x:c>
      <x:c r="CS504" s="50" t="str">
        <x:f>IF(OR(1&gt;'Настройки'!$B$3,ISBLANK(BI504),BI504=0),"",BI504)</x:f>
      </x:c>
      <x:c r="CT504" s="50" t="str">
        <x:f>IF(OR(2&gt;'Настройки'!$B$3,ISBLANK(BJ504),BJ504=0),"",BJ504)</x:f>
      </x:c>
      <x:c r="CU504" s="50" t="str">
        <x:f>IF(OR(3&gt;'Настройки'!$B$3,ISBLANK(BK504),BK504=0),"",BK504)</x:f>
      </x:c>
      <x:c r="CV504" s="50" t="str">
        <x:f>IF(OR(4&gt;'Настройки'!$B$3,ISBLANK(BL504),BL504=0),"",BL504)</x:f>
      </x:c>
      <x:c r="CW504" s="50" t="str">
        <x:f>IF(OR(5&gt;'Настройки'!$B$3,ISBLANK(BM504),BM504=0),"",BM504)</x:f>
      </x:c>
      <x:c r="CX504" s="50" t="str">
        <x:f>IF(OR(6&gt;'Настройки'!$B$3,ISBLANK(BN504),BN504=0),"",BN504)</x:f>
      </x:c>
      <x:c r="CY504" s="50" t="str">
        <x:f>IF(OR(7&gt;'Настройки'!$B$3,ISBLANK(BO504),BO504=0),"",BO504)</x:f>
      </x:c>
      <x:c r="CZ504" s="50" t="str">
        <x:f>IF(OR(8&gt;'Настройки'!$B$3,ISBLANK(BP504),BP504=0),"",BP504)</x:f>
      </x:c>
      <x:c r="DA504" s="50" t="str">
        <x:f>IF(OR(9&gt;'Настройки'!$B$3,ISBLANK(BQ504),BQ504=0),"",BQ504)</x:f>
      </x:c>
      <x:c r="DB504" s="50" t="str">
        <x:f>IF(OR(10&gt;'Настройки'!$B$3,ISBLANK(BR504),BR504=0),"",BR504)</x:f>
      </x:c>
      <x:c r="DC504" s="50" t="str">
        <x:f>IF(OR(11&gt;'Настройки'!$B$3,ISBLANK(BS504),BS504=0),"",BS504)</x:f>
      </x:c>
      <x:c r="DD504" s="50" t="str">
        <x:f>IF(OR(12&gt;'Настройки'!$B$3,ISBLANK(BT504),BT504=0),"",BT504)</x:f>
      </x:c>
      <x:c r="DE504" s="50" t="str">
        <x:f>IF(OR(13&gt;'Настройки'!$B$3,ISBLANK(BU504),BU504=0),"",BU504)</x:f>
      </x:c>
      <x:c r="DF504" s="50" t="str">
        <x:f>IF(OR(14&gt;'Настройки'!$B$3,ISBLANK(BV504),BV504=0),"",BV504)</x:f>
      </x:c>
      <x:c r="DG504" s="50" t="str">
        <x:f>IF(OR(15&gt;'Настройки'!$B$3,ISBLANK(BW504),BW504=0),"",BW504)</x:f>
      </x:c>
      <x:c r="DH504" s="50" t="str">
        <x:f>IF(OR(16&gt;'Настройки'!$B$3,ISBLANK(BX504),BX504=0),"",BX504)</x:f>
      </x:c>
      <x:c r="DI504" s="50" t="str">
        <x:f>IF(OR(17&gt;'Настройки'!$B$3,ISBLANK(BY504),BY504=0),"",BY504)</x:f>
      </x:c>
      <x:c r="DJ504" s="50" t="str">
        <x:f>IF(OR(18&gt;'Настройки'!$B$3,ISBLANK(BZ504),BZ504=0),"",BZ504)</x:f>
      </x:c>
      <x:c r="DK504" s="50" t="str">
        <x:f>IF(OR(19&gt;'Настройки'!$B$3,ISBLANK(CA504),CA504=0),"",CA504)</x:f>
      </x:c>
      <x:c r="DL504" s="50" t="str">
        <x:f>IF(OR(20&gt;'Настройки'!$B$3,ISBLANK(CB504),CB504=0),"",CB504)</x:f>
      </x:c>
      <x:c r="DM504" s="50" t="str">
        <x:f>IF(OR(21&gt;'Настройки'!$B$3,ISBLANK(CC504),CC504=0),"",CC504)</x:f>
      </x:c>
      <x:c r="DN504" s="50" t="str">
        <x:f>IF(OR(22&gt;'Настройки'!$B$3,ISBLANK(CD504),CD504=0),"",CD504)</x:f>
      </x:c>
      <x:c r="DO504" s="50" t="str">
        <x:f>IF(OR(23&gt;'Настройки'!$B$3,ISBLANK(CE504),CE504=0),"",CE504)</x:f>
      </x:c>
      <x:c r="DP504" s="50" t="str">
        <x:f>IF(OR(24&gt;'Настройки'!$B$3,ISBLANK(CF504),CF504=0),"",CF504)</x:f>
      </x:c>
      <x:c r="DQ504" s="50" t="str">
        <x:f>IF(OR(25&gt;'Настройки'!$B$3,ISBLANK(CG504),CG504=0),"",CG504)</x:f>
      </x:c>
      <x:c r="DR504" s="50" t="str">
        <x:f>IF(OR(26&gt;'Настройки'!$B$3,ISBLANK(CH504),CH504=0),"",CH504)</x:f>
      </x:c>
      <x:c r="DS504" s="50" t="str">
        <x:f>IF(OR(27&gt;'Настройки'!$B$3,ISBLANK(CI504),CI504=0),"",CI504)</x:f>
      </x:c>
      <x:c r="DT504" s="50" t="str">
        <x:f>IF(OR(28&gt;'Настройки'!$B$3,ISBLANK(CJ504),CJ504=0),"",CJ504)</x:f>
      </x:c>
      <x:c r="DU504" s="50" t="str">
        <x:f>IF(OR(29&gt;'Настройки'!$B$3,ISBLANK(CK504),CK504=0),"",CK504)</x:f>
      </x:c>
      <x:c r="DV504" s="50" t="str">
        <x:f>IF(OR(30&gt;'Настройки'!$B$3,ISBLANK(CL504),CL504=0),"",CL504)</x:f>
      </x:c>
      <x:c r="DW504" s="50" t="str">
        <x:f>IF(OR(31&gt;'Настройки'!$B$3,ISBLANK(CM504),CM504=0),"",CM504)</x:f>
      </x:c>
      <x:c r="DX504" s="50" t="str">
        <x:f>IF(OR(32&gt;'Настройки'!$B$3,ISBLANK(CN504),CN504=0),"",CN504)</x:f>
      </x:c>
      <x:c r="DY504" s="50" t="str">
        <x:f>IF(OR(33&gt;'Настройки'!$B$3,ISBLANK(CO504),CO504=0),"",CO504)</x:f>
      </x:c>
      <x:c r="DZ504" s="50" t="str">
        <x:f>IF(OR(34&gt;'Настройки'!$B$3,ISBLANK(CP504),CP504=0),"",CP504)</x:f>
      </x:c>
      <x:c r="EA504" s="50" t="str">
        <x:f>IF(OR(35&gt;'Настройки'!$B$3,ISBLANK(CQ504),CQ504=0),"",CQ504)</x:f>
      </x:c>
      <x:c r="EB504" s="50" t="str">
        <x:f>IF(OR(36&gt;'Настройки'!$B$3,ISBLANK(CR504),CR504=0),"",CR504)</x:f>
      </x:c>
      <x:c r="EC504" s="50" t="str">
        <x:f>IF(A504="","",IF(OR(BB504="AZ",BB504="BZ"),10000+ROW(),IF(AZ504&gt;'Настройки'!$B$11,20000+ROW(),IF(BF504&lt;&gt;"Обычный",30000+ROW(),IF(AX504&lt;=0,40000+ROW(),"")))))</x:f>
      </x:c>
      <x:c r="ED504" s="50" t="str">
        <x:f>IF(EC504="","",COUNTIFS($EC$2:$EC$1001,"&gt;0",$EC$2:$EC$1001,"&lt;"&amp;EC504)+1)</x:f>
      </x:c>
    </x:row>
    <x:row r="505">
      <x:c r="A505" s="115"/>
      <x:c r="B505" s="115"/>
      <x:c r="C505" s="115"/>
      <x:c r="D505" s="118"/>
      <x:c r="E505" s="118"/>
      <x:c r="F505" s="118"/>
      <x:c r="G505" s="118"/>
      <x:c r="H505" s="118"/>
      <x:c r="I505" s="118"/>
      <x:c r="J505" s="118"/>
      <x:c r="K505" s="118"/>
      <x:c r="L505" s="118"/>
      <x:c r="M505" s="118"/>
      <x:c r="N505" s="118"/>
      <x:c r="O505" s="118"/>
      <x:c r="P505" s="118"/>
      <x:c r="Q505" s="118"/>
      <x:c r="R505" s="118"/>
      <x:c r="S505" s="118"/>
      <x:c r="T505" s="118"/>
      <x:c r="U505" s="118"/>
      <x:c r="V505" s="118"/>
      <x:c r="W505" s="118"/>
      <x:c r="X505" s="118"/>
      <x:c r="Y505" s="118"/>
      <x:c r="Z505" s="118"/>
      <x:c r="AA505" s="118"/>
      <x:c r="AB505" s="118"/>
      <x:c r="AC505" s="118"/>
      <x:c r="AD505" s="118"/>
      <x:c r="AE505" s="118"/>
      <x:c r="AF505" s="118"/>
      <x:c r="AG505" s="118"/>
      <x:c r="AH505" s="118"/>
      <x:c r="AI505" s="118"/>
      <x:c r="AJ505" s="118"/>
      <x:c r="AK505" s="118"/>
      <x:c r="AL505" s="118"/>
      <x:c r="AM505" s="118"/>
      <x:c r="AN505" s="118"/>
      <x:c r="AO505" s="118"/>
      <x:c r="AP505" s="115"/>
      <x:c r="AQ505" s="49" t="str">
        <x:f>IF(A505="","",COUNT(BI505:INDEX(BI505:CR505,1,'Настройки'!$B$3)))</x:f>
      </x:c>
      <x:c r="AR505" s="49" t="str">
        <x:f>IF(A505="","",SUM(BI505:INDEX(BI505:CR505,1,'Настройки'!$B$3)))</x:f>
      </x:c>
      <x:c r="AS505" s="58" t="str">
        <x:f>IF(A505="","",IF('Настройки'!$B$4="Стоимость потребления",AR505*D505,IF('Настройки'!$B$4="Количество",AR505,E505)))</x:f>
      </x:c>
      <x:c r="AT505" s="61" t="str">
        <x:f>IF(OR(A505="",AS505&lt;0,SUM($AS$2:$AS$1001)&lt;=0),"",AS505/SUM($AS$2:$AS$1001))</x:f>
      </x:c>
      <x:c r="AU505" s="61" t="str">
        <x:f>IF(OR(A505="",AS505&lt;0,SUM($AS$2:$AS$1001)&lt;=0),"",SUMIFS($AS$2:$AS$1001,$AS$2:$AS$1001,"&gt;"&amp;AS505)/SUM($AS$2:$AS$1001))</x:f>
      </x:c>
      <x:c r="AV505" s="61" t="str">
        <x:f>IF(OR(A505="",AS505&lt;0,SUM($AS$2:$AS$1001)&lt;=0),"",SUMIFS($AS$2:$AS$1001,$AS$2:$AS$1001,"&gt;="&amp;AS505)/SUM($AS$2:$AS$1001))</x:f>
      </x:c>
      <x:c r="AW505" s="49" t="str">
        <x:f>IF(A505="","",IF(SUM($AS$2:$AS$1001)&lt;=0,"Не определён",IF(AS505&lt;0,"Исключение",IF(AU505&lt;'Настройки'!$B$5,"A",IF(AU505&lt;'Настройки'!$B$6,"B","C")))))</x:f>
      </x:c>
      <x:c r="AX505" s="58" t="str">
        <x:f>IF(A505="","",IF(AQ505=0,"",AVERAGE(BI505:INDEX(BI505:CR505,1,'Настройки'!$B$3))))</x:f>
      </x:c>
      <x:c r="AY505" s="58" t="str">
        <x:f>IF(OR(A505="",AQ505=0),"",STDEVP(BI505:INDEX(BI505:CR505,1,'Настройки'!$B$3)))</x:f>
      </x:c>
      <x:c r="AZ505" s="61" t="str">
        <x:f>IF(OR(A505="",AQ505&lt;'Настройки'!$B$12,AX505&lt;=0,AND('Настройки'!$B$10="Блокировать",COUNTIF(F505:INDEX(F505:AO505,1,'Настройки'!$B$3),"&lt;0")&gt;0)),"",AY505/ABS(AX505))</x:f>
      </x:c>
      <x:c r="BA505" s="49" t="str">
        <x:f>IF(A505="","",IF(AND('Настройки'!$B$10="Блокировать",COUNTIF(F505:INDEX(F505:AO505,1,'Настройки'!$B$3),"&lt;0")&gt;0),"Не определён",IF(AQ505&lt;'Настройки'!$B$12,"Не определён",IF(AX505=0,"Нет спроса",IF(AX505&lt;0,"Не определён",IF(AZ505&lt;='Настройки'!$B$7,"X",IF(AZ505&lt;='Настройки'!$B$8,"Y","Z")))))))</x:f>
      </x:c>
      <x:c r="BB505" s="49" t="str">
        <x:f>IF(OR(A505="",LEN(AW505)&lt;&gt;1,LEN(BA505)&lt;&gt;1),"",AW505&amp;BA505)</x:f>
      </x:c>
      <x:c r="BC505" s="61" t="str">
        <x:f>IF(OR(A505="",AQ505=0),"",(COUNT(BI505:INDEX(BI505:CR505,1,'Настройки'!$B$3))-COUNT(CS505:INDEX(CS505:EB505,1,'Настройки'!$B$3)))/AQ505)</x:f>
      </x:c>
      <x:c r="BD505" s="64" t="str">
        <x:f>IF(OR(A505="",COUNT(CS505:INDEX(CS505:EB505,1,'Настройки'!$B$3))=0),"",AQ505/COUNT(CS505:INDEX(CS505:EB505,1,'Настройки'!$B$3)))</x:f>
      </x:c>
      <x:c r="BE505" s="64" t="str">
        <x:f>IF(OR(A505="",COUNT(CS505:INDEX(CS505:EB505,1,'Настройки'!$B$3))=0),"",IF(AVERAGE(CS505:INDEX(CS505:EB505,1,'Настройки'!$B$3))=0,"",(STDEVP(CS505:INDEX(CS505:EB505,1,'Настройки'!$B$3))/ABS(AVERAGE(CS505:INDEX(CS505:EB505,1,'Настройки'!$B$3))))^2))</x:f>
      </x:c>
      <x:c r="BF505" s="49" t="str">
        <x:f>IF(A505="","",IF(AQ505&lt;3,"Недостаточно",IF(AQ505&lt;6,"Предварительный","Обычный")))</x:f>
      </x:c>
      <x:c r="BG505" s="49" t="str">
        <x:f>IF(A505="","",IF(COUNTIF(F505:INDEX(F505:AO505,1,'Настройки'!$B$3),"&lt;0")&gt;0,IF('Настройки'!$B$10="Блокировать","Отрицательный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"),"")&amp;IF(AQ505&lt;3,"Недостаточно истории. ",IF(AQ505&lt;6,"Предварительная классификация. ",""))&amp;IF(AX505=0,"Нет спроса за горизонт. ","")&amp;IF(AZ505&gt;'Настройки'!$B$11,"Экстремальная вариативность. ",""))</x:f>
      </x:c>
      <x:c r="BH505" s="49" t="str">
        <x:f>IF(A505="","",IFERROR(VLOOKUP(BB505,'Настройки'!$D$3:$E$11,2,FALSE),"Сначала проверьте исходные данные и историю спроса.")&amp;" Уточните срок поставки, MOQ и критичность.")</x:f>
      </x:c>
      <x:c r="BI505" s="50" t="str">
        <x:f>IF(1&gt;'Настройки'!$B$3,"",IF(ISBLANK(F505),IF('Настройки'!$B$9="Нулевой спрос",0,""),IF(F505&lt;0,IF('Настройки'!$B$10="Исключить","",IF('Настройки'!$B$10="Абсолютные значения",ABS(F505),F505)),F505)))</x:f>
      </x:c>
      <x:c r="BJ505" s="50" t="str">
        <x:f>IF(2&gt;'Настройки'!$B$3,"",IF(ISBLANK(G505),IF('Настройки'!$B$9="Нулевой спрос",0,""),IF(G505&lt;0,IF('Настройки'!$B$10="Исключить","",IF('Настройки'!$B$10="Абсолютные значения",ABS(G505),G505)),G505)))</x:f>
      </x:c>
      <x:c r="BK505" s="50" t="str">
        <x:f>IF(3&gt;'Настройки'!$B$3,"",IF(ISBLANK(H505),IF('Настройки'!$B$9="Нулевой спрос",0,""),IF(H505&lt;0,IF('Настройки'!$B$10="Исключить","",IF('Настройки'!$B$10="Абсолютные значения",ABS(H505),H505)),H505)))</x:f>
      </x:c>
      <x:c r="BL505" s="50" t="str">
        <x:f>IF(4&gt;'Настройки'!$B$3,"",IF(ISBLANK(I505),IF('Настройки'!$B$9="Нулевой спрос",0,""),IF(I505&lt;0,IF('Настройки'!$B$10="Исключить","",IF('Настройки'!$B$10="Абсолютные значения",ABS(I505),I505)),I505)))</x:f>
      </x:c>
      <x:c r="BM505" s="50" t="str">
        <x:f>IF(5&gt;'Настройки'!$B$3,"",IF(ISBLANK(J505),IF('Настройки'!$B$9="Нулевой спрос",0,""),IF(J505&lt;0,IF('Настройки'!$B$10="Исключить","",IF('Настройки'!$B$10="Абсолютные значения",ABS(J505),J505)),J505)))</x:f>
      </x:c>
      <x:c r="BN505" s="50" t="str">
        <x:f>IF(6&gt;'Настройки'!$B$3,"",IF(ISBLANK(K505),IF('Настройки'!$B$9="Нулевой спрос",0,""),IF(K505&lt;0,IF('Настройки'!$B$10="Исключить","",IF('Настройки'!$B$10="Абсолютные значения",ABS(K505),K505)),K505)))</x:f>
      </x:c>
      <x:c r="BO505" s="50" t="str">
        <x:f>IF(7&gt;'Настройки'!$B$3,"",IF(ISBLANK(L505),IF('Настройки'!$B$9="Нулевой спрос",0,""),IF(L505&lt;0,IF('Настройки'!$B$10="Исключить","",IF('Настройки'!$B$10="Абсолютные значения",ABS(L505),L505)),L505)))</x:f>
      </x:c>
      <x:c r="BP505" s="50" t="str">
        <x:f>IF(8&gt;'Настройки'!$B$3,"",IF(ISBLANK(M505),IF('Настройки'!$B$9="Нулевой спрос",0,""),IF(M505&lt;0,IF('Настройки'!$B$10="Исключить","",IF('Настройки'!$B$10="Абсолютные значения",ABS(M505),M505)),M505)))</x:f>
      </x:c>
      <x:c r="BQ505" s="50" t="str">
        <x:f>IF(9&gt;'Настройки'!$B$3,"",IF(ISBLANK(N505),IF('Настройки'!$B$9="Нулевой спрос",0,""),IF(N505&lt;0,IF('Настройки'!$B$10="Исключить","",IF('Настройки'!$B$10="Абсолютные значения",ABS(N505),N505)),N505)))</x:f>
      </x:c>
      <x:c r="BR505" s="50" t="str">
        <x:f>IF(10&gt;'Настройки'!$B$3,"",IF(ISBLANK(O505),IF('Настройки'!$B$9="Нулевой спрос",0,""),IF(O505&lt;0,IF('Настройки'!$B$10="Исключить","",IF('Настройки'!$B$10="Абсолютные значения",ABS(O505),O505)),O505)))</x:f>
      </x:c>
      <x:c r="BS505" s="50" t="str">
        <x:f>IF(11&gt;'Настройки'!$B$3,"",IF(ISBLANK(P505),IF('Настройки'!$B$9="Нулевой спрос",0,""),IF(P505&lt;0,IF('Настройки'!$B$10="Исключить","",IF('Настройки'!$B$10="Абсолютные значения",ABS(P505),P505)),P505)))</x:f>
      </x:c>
      <x:c r="BT505" s="50" t="str">
        <x:f>IF(12&gt;'Настройки'!$B$3,"",IF(ISBLANK(Q505),IF('Настройки'!$B$9="Нулевой спрос",0,""),IF(Q505&lt;0,IF('Настройки'!$B$10="Исключить","",IF('Настройки'!$B$10="Абсолютные значения",ABS(Q505),Q505)),Q505)))</x:f>
      </x:c>
      <x:c r="BU505" s="50" t="str">
        <x:f>IF(13&gt;'Настройки'!$B$3,"",IF(ISBLANK(R505),IF('Настройки'!$B$9="Нулевой спрос",0,""),IF(R505&lt;0,IF('Настройки'!$B$10="Исключить","",IF('Настройки'!$B$10="Абсолютные значения",ABS(R505),R505)),R505)))</x:f>
      </x:c>
      <x:c r="BV505" s="50" t="str">
        <x:f>IF(14&gt;'Настройки'!$B$3,"",IF(ISBLANK(S505),IF('Настройки'!$B$9="Нулевой спрос",0,""),IF(S505&lt;0,IF('Настройки'!$B$10="Исключить","",IF('Настройки'!$B$10="Абсолютные значения",ABS(S505),S505)),S505)))</x:f>
      </x:c>
      <x:c r="BW505" s="50" t="str">
        <x:f>IF(15&gt;'Настройки'!$B$3,"",IF(ISBLANK(T505),IF('Настройки'!$B$9="Нулевой спрос",0,""),IF(T505&lt;0,IF('Настройки'!$B$10="Исключить","",IF('Настройки'!$B$10="Абсолютные значения",ABS(T505),T505)),T505)))</x:f>
      </x:c>
      <x:c r="BX505" s="50" t="str">
        <x:f>IF(16&gt;'Настройки'!$B$3,"",IF(ISBLANK(U505),IF('Настройки'!$B$9="Нулевой спрос",0,""),IF(U505&lt;0,IF('Настройки'!$B$10="Исключить","",IF('Настройки'!$B$10="Абсолютные значения",ABS(U505),U505)),U505)))</x:f>
      </x:c>
      <x:c r="BY505" s="50" t="str">
        <x:f>IF(17&gt;'Настройки'!$B$3,"",IF(ISBLANK(V505),IF('Настройки'!$B$9="Нулевой спрос",0,""),IF(V505&lt;0,IF('Настройки'!$B$10="Исключить","",IF('Настройки'!$B$10="Абсолютные значения",ABS(V505),V505)),V505)))</x:f>
      </x:c>
      <x:c r="BZ505" s="50" t="str">
        <x:f>IF(18&gt;'Настройки'!$B$3,"",IF(ISBLANK(W505),IF('Настройки'!$B$9="Нулевой спрос",0,""),IF(W505&lt;0,IF('Настройки'!$B$10="Исключить","",IF('Настройки'!$B$10="Абсолютные значения",ABS(W505),W505)),W505)))</x:f>
      </x:c>
      <x:c r="CA505" s="50" t="str">
        <x:f>IF(19&gt;'Настройки'!$B$3,"",IF(ISBLANK(X505),IF('Настройки'!$B$9="Нулевой спрос",0,""),IF(X505&lt;0,IF('Настройки'!$B$10="Исключить","",IF('Настройки'!$B$10="Абсолютные значения",ABS(X505),X505)),X505)))</x:f>
      </x:c>
      <x:c r="CB505" s="50" t="str">
        <x:f>IF(20&gt;'Настройки'!$B$3,"",IF(ISBLANK(Y505),IF('Настройки'!$B$9="Нулевой спрос",0,""),IF(Y505&lt;0,IF('Настройки'!$B$10="Исключить","",IF('Настройки'!$B$10="Абсолютные значения",ABS(Y505),Y505)),Y505)))</x:f>
      </x:c>
      <x:c r="CC505" s="50" t="str">
        <x:f>IF(21&gt;'Настройки'!$B$3,"",IF(ISBLANK(Z505),IF('Настройки'!$B$9="Нулевой спрос",0,""),IF(Z505&lt;0,IF('Настройки'!$B$10="Исключить","",IF('Настройки'!$B$10="Абсолютные значения",ABS(Z505),Z505)),Z505)))</x:f>
      </x:c>
      <x:c r="CD505" s="50" t="str">
        <x:f>IF(22&gt;'Настройки'!$B$3,"",IF(ISBLANK(AA505),IF('Настройки'!$B$9="Нулевой спрос",0,""),IF(AA505&lt;0,IF('Настройки'!$B$10="Исключить","",IF('Настройки'!$B$10="Абсолютные значения",ABS(AA505),AA505)),AA505)))</x:f>
      </x:c>
      <x:c r="CE505" s="50" t="str">
        <x:f>IF(23&gt;'Настройки'!$B$3,"",IF(ISBLANK(AB505),IF('Настройки'!$B$9="Нулевой спрос",0,""),IF(AB505&lt;0,IF('Настройки'!$B$10="Исключить","",IF('Настройки'!$B$10="Абсолютные значения",ABS(AB505),AB505)),AB505)))</x:f>
      </x:c>
      <x:c r="CF505" s="50" t="str">
        <x:f>IF(24&gt;'Настройки'!$B$3,"",IF(ISBLANK(AC505),IF('Настройки'!$B$9="Нулевой спрос",0,""),IF(AC505&lt;0,IF('Настройки'!$B$10="Исключить","",IF('Настройки'!$B$10="Абсолютные значения",ABS(AC505),AC505)),AC505)))</x:f>
      </x:c>
      <x:c r="CG505" s="50" t="str">
        <x:f>IF(25&gt;'Настройки'!$B$3,"",IF(ISBLANK(AD505),IF('Настройки'!$B$9="Нулевой спрос",0,""),IF(AD505&lt;0,IF('Настройки'!$B$10="Исключить","",IF('Настройки'!$B$10="Абсолютные значения",ABS(AD505),AD505)),AD505)))</x:f>
      </x:c>
      <x:c r="CH505" s="50" t="str">
        <x:f>IF(26&gt;'Настройки'!$B$3,"",IF(ISBLANK(AE505),IF('Настройки'!$B$9="Нулевой спрос",0,""),IF(AE505&lt;0,IF('Настройки'!$B$10="Исключить","",IF('Настройки'!$B$10="Абсолютные значения",ABS(AE505),AE505)),AE505)))</x:f>
      </x:c>
      <x:c r="CI505" s="50" t="str">
        <x:f>IF(27&gt;'Настройки'!$B$3,"",IF(ISBLANK(AF505),IF('Настройки'!$B$9="Нулевой спрос",0,""),IF(AF505&lt;0,IF('Настройки'!$B$10="Исключить","",IF('Настройки'!$B$10="Абсолютные значения",ABS(AF505),AF505)),AF505)))</x:f>
      </x:c>
      <x:c r="CJ505" s="50" t="str">
        <x:f>IF(28&gt;'Настройки'!$B$3,"",IF(ISBLANK(AG505),IF('Настройки'!$B$9="Нулевой спрос",0,""),IF(AG505&lt;0,IF('Настройки'!$B$10="Исключить","",IF('Настройки'!$B$10="Абсолютные значения",ABS(AG505),AG505)),AG505)))</x:f>
      </x:c>
      <x:c r="CK505" s="50" t="str">
        <x:f>IF(29&gt;'Настройки'!$B$3,"",IF(ISBLANK(AH505),IF('Настройки'!$B$9="Нулевой спрос",0,""),IF(AH505&lt;0,IF('Настройки'!$B$10="Исключить","",IF('Настройки'!$B$10="Абсолютные значения",ABS(AH505),AH505)),AH505)))</x:f>
      </x:c>
      <x:c r="CL505" s="50" t="str">
        <x:f>IF(30&gt;'Настройки'!$B$3,"",IF(ISBLANK(AI505),IF('Настройки'!$B$9="Нулевой спрос",0,""),IF(AI505&lt;0,IF('Настройки'!$B$10="Исключить","",IF('Настройки'!$B$10="Абсолютные значения",ABS(AI505),AI505)),AI505)))</x:f>
      </x:c>
      <x:c r="CM505" s="50" t="str">
        <x:f>IF(31&gt;'Настройки'!$B$3,"",IF(ISBLANK(AJ505),IF('Настройки'!$B$9="Нулевой спрос",0,""),IF(AJ505&lt;0,IF('Настройки'!$B$10="Исключить","",IF('Настройки'!$B$10="Абсолютные значения",ABS(AJ505),AJ505)),AJ505)))</x:f>
      </x:c>
      <x:c r="CN505" s="50" t="str">
        <x:f>IF(32&gt;'Настройки'!$B$3,"",IF(ISBLANK(AK505),IF('Настройки'!$B$9="Нулевой спрос",0,""),IF(AK505&lt;0,IF('Настройки'!$B$10="Исключить","",IF('Настройки'!$B$10="Абсолютные значения",ABS(AK505),AK505)),AK505)))</x:f>
      </x:c>
      <x:c r="CO505" s="50" t="str">
        <x:f>IF(33&gt;'Настройки'!$B$3,"",IF(ISBLANK(AL505),IF('Настройки'!$B$9="Нулевой спрос",0,""),IF(AL505&lt;0,IF('Настройки'!$B$10="Исключить","",IF('Настройки'!$B$10="Абсолютные значения",ABS(AL505),AL505)),AL505)))</x:f>
      </x:c>
      <x:c r="CP505" s="50" t="str">
        <x:f>IF(34&gt;'Настройки'!$B$3,"",IF(ISBLANK(AM505),IF('Настройки'!$B$9="Нулевой спрос",0,""),IF(AM505&lt;0,IF('Настройки'!$B$10="Исключить","",IF('Настройки'!$B$10="Абсолютные значения",ABS(AM505),AM505)),AM505)))</x:f>
      </x:c>
      <x:c r="CQ505" s="50" t="str">
        <x:f>IF(35&gt;'Настройки'!$B$3,"",IF(ISBLANK(AN505),IF('Настройки'!$B$9="Нулевой спрос",0,""),IF(AN505&lt;0,IF('Настройки'!$B$10="Исключить","",IF('Настройки'!$B$10="Абсолютные значения",ABS(AN505),AN505)),AN505)))</x:f>
      </x:c>
      <x:c r="CR505" s="50" t="str">
        <x:f>IF(36&gt;'Настройки'!$B$3,"",IF(ISBLANK(AO505),IF('Настройки'!$B$9="Нулевой спрос",0,""),IF(AO505&lt;0,IF('Настройки'!$B$10="Исключить","",IF('Настройки'!$B$10="Абсолютные значения",ABS(AO505),AO505)),AO505)))</x:f>
      </x:c>
      <x:c r="CS505" s="50" t="str">
        <x:f>IF(OR(1&gt;'Настройки'!$B$3,ISBLANK(BI505),BI505=0),"",BI505)</x:f>
      </x:c>
      <x:c r="CT505" s="50" t="str">
        <x:f>IF(OR(2&gt;'Настройки'!$B$3,ISBLANK(BJ505),BJ505=0),"",BJ505)</x:f>
      </x:c>
      <x:c r="CU505" s="50" t="str">
        <x:f>IF(OR(3&gt;'Настройки'!$B$3,ISBLANK(BK505),BK505=0),"",BK505)</x:f>
      </x:c>
      <x:c r="CV505" s="50" t="str">
        <x:f>IF(OR(4&gt;'Настройки'!$B$3,ISBLANK(BL505),BL505=0),"",BL505)</x:f>
      </x:c>
      <x:c r="CW505" s="50" t="str">
        <x:f>IF(OR(5&gt;'Настройки'!$B$3,ISBLANK(BM505),BM505=0),"",BM505)</x:f>
      </x:c>
      <x:c r="CX505" s="50" t="str">
        <x:f>IF(OR(6&gt;'Настройки'!$B$3,ISBLANK(BN505),BN505=0),"",BN505)</x:f>
      </x:c>
      <x:c r="CY505" s="50" t="str">
        <x:f>IF(OR(7&gt;'Настройки'!$B$3,ISBLANK(BO505),BO505=0),"",BO505)</x:f>
      </x:c>
      <x:c r="CZ505" s="50" t="str">
        <x:f>IF(OR(8&gt;'Настройки'!$B$3,ISBLANK(BP505),BP505=0),"",BP505)</x:f>
      </x:c>
      <x:c r="DA505" s="50" t="str">
        <x:f>IF(OR(9&gt;'Настройки'!$B$3,ISBLANK(BQ505),BQ505=0),"",BQ505)</x:f>
      </x:c>
      <x:c r="DB505" s="50" t="str">
        <x:f>IF(OR(10&gt;'Настройки'!$B$3,ISBLANK(BR505),BR505=0),"",BR505)</x:f>
      </x:c>
      <x:c r="DC505" s="50" t="str">
        <x:f>IF(OR(11&gt;'Настройки'!$B$3,ISBLANK(BS505),BS505=0),"",BS505)</x:f>
      </x:c>
      <x:c r="DD505" s="50" t="str">
        <x:f>IF(OR(12&gt;'Настройки'!$B$3,ISBLANK(BT505),BT505=0),"",BT505)</x:f>
      </x:c>
      <x:c r="DE505" s="50" t="str">
        <x:f>IF(OR(13&gt;'Настройки'!$B$3,ISBLANK(BU505),BU505=0),"",BU505)</x:f>
      </x:c>
      <x:c r="DF505" s="50" t="str">
        <x:f>IF(OR(14&gt;'Настройки'!$B$3,ISBLANK(BV505),BV505=0),"",BV505)</x:f>
      </x:c>
      <x:c r="DG505" s="50" t="str">
        <x:f>IF(OR(15&gt;'Настройки'!$B$3,ISBLANK(BW505),BW505=0),"",BW505)</x:f>
      </x:c>
      <x:c r="DH505" s="50" t="str">
        <x:f>IF(OR(16&gt;'Настройки'!$B$3,ISBLANK(BX505),BX505=0),"",BX505)</x:f>
      </x:c>
      <x:c r="DI505" s="50" t="str">
        <x:f>IF(OR(17&gt;'Настройки'!$B$3,ISBLANK(BY505),BY505=0),"",BY505)</x:f>
      </x:c>
      <x:c r="DJ505" s="50" t="str">
        <x:f>IF(OR(18&gt;'Настройки'!$B$3,ISBLANK(BZ505),BZ505=0),"",BZ505)</x:f>
      </x:c>
      <x:c r="DK505" s="50" t="str">
        <x:f>IF(OR(19&gt;'Настройки'!$B$3,ISBLANK(CA505),CA505=0),"",CA505)</x:f>
      </x:c>
      <x:c r="DL505" s="50" t="str">
        <x:f>IF(OR(20&gt;'Настройки'!$B$3,ISBLANK(CB505),CB505=0),"",CB505)</x:f>
      </x:c>
      <x:c r="DM505" s="50" t="str">
        <x:f>IF(OR(21&gt;'Настройки'!$B$3,ISBLANK(CC505),CC505=0),"",CC505)</x:f>
      </x:c>
      <x:c r="DN505" s="50" t="str">
        <x:f>IF(OR(22&gt;'Настройки'!$B$3,ISBLANK(CD505),CD505=0),"",CD505)</x:f>
      </x:c>
      <x:c r="DO505" s="50" t="str">
        <x:f>IF(OR(23&gt;'Настройки'!$B$3,ISBLANK(CE505),CE505=0),"",CE505)</x:f>
      </x:c>
      <x:c r="DP505" s="50" t="str">
        <x:f>IF(OR(24&gt;'Настройки'!$B$3,ISBLANK(CF505),CF505=0),"",CF505)</x:f>
      </x:c>
      <x:c r="DQ505" s="50" t="str">
        <x:f>IF(OR(25&gt;'Настройки'!$B$3,ISBLANK(CG505),CG505=0),"",CG505)</x:f>
      </x:c>
      <x:c r="DR505" s="50" t="str">
        <x:f>IF(OR(26&gt;'Настройки'!$B$3,ISBLANK(CH505),CH505=0),"",CH505)</x:f>
      </x:c>
      <x:c r="DS505" s="50" t="str">
        <x:f>IF(OR(27&gt;'Настройки'!$B$3,ISBLANK(CI505),CI505=0),"",CI505)</x:f>
      </x:c>
      <x:c r="DT505" s="50" t="str">
        <x:f>IF(OR(28&gt;'Настройки'!$B$3,ISBLANK(CJ505),CJ505=0),"",CJ505)</x:f>
      </x:c>
      <x:c r="DU505" s="50" t="str">
        <x:f>IF(OR(29&gt;'Настройки'!$B$3,ISBLANK(CK505),CK505=0),"",CK505)</x:f>
      </x:c>
      <x:c r="DV505" s="50" t="str">
        <x:f>IF(OR(30&gt;'Настройки'!$B$3,ISBLANK(CL505),CL505=0),"",CL505)</x:f>
      </x:c>
      <x:c r="DW505" s="50" t="str">
        <x:f>IF(OR(31&gt;'Настройки'!$B$3,ISBLANK(CM505),CM505=0),"",CM505)</x:f>
      </x:c>
      <x:c r="DX505" s="50" t="str">
        <x:f>IF(OR(32&gt;'Настройки'!$B$3,ISBLANK(CN505),CN505=0),"",CN505)</x:f>
      </x:c>
      <x:c r="DY505" s="50" t="str">
        <x:f>IF(OR(33&gt;'Настройки'!$B$3,ISBLANK(CO505),CO505=0),"",CO505)</x:f>
      </x:c>
      <x:c r="DZ505" s="50" t="str">
        <x:f>IF(OR(34&gt;'Настройки'!$B$3,ISBLANK(CP505),CP505=0),"",CP505)</x:f>
      </x:c>
      <x:c r="EA505" s="50" t="str">
        <x:f>IF(OR(35&gt;'Настройки'!$B$3,ISBLANK(CQ505),CQ505=0),"",CQ505)</x:f>
      </x:c>
      <x:c r="EB505" s="50" t="str">
        <x:f>IF(OR(36&gt;'Настройки'!$B$3,ISBLANK(CR505),CR505=0),"",CR505)</x:f>
      </x:c>
      <x:c r="EC505" s="50" t="str">
        <x:f>IF(A505="","",IF(OR(BB505="AZ",BB505="BZ"),10000+ROW(),IF(AZ505&gt;'Настройки'!$B$11,20000+ROW(),IF(BF505&lt;&gt;"Обычный",30000+ROW(),IF(AX505&lt;=0,40000+ROW(),"")))))</x:f>
      </x:c>
      <x:c r="ED505" s="50" t="str">
        <x:f>IF(EC505="","",COUNTIFS($EC$2:$EC$1001,"&gt;0",$EC$2:$EC$1001,"&lt;"&amp;EC505)+1)</x:f>
      </x:c>
    </x:row>
    <x:row r="506">
      <x:c r="A506" s="115"/>
      <x:c r="B506" s="115"/>
      <x:c r="C506" s="115"/>
      <x:c r="D506" s="118"/>
      <x:c r="E506" s="118"/>
      <x:c r="F506" s="118"/>
      <x:c r="G506" s="118"/>
      <x:c r="H506" s="118"/>
      <x:c r="I506" s="118"/>
      <x:c r="J506" s="118"/>
      <x:c r="K506" s="118"/>
      <x:c r="L506" s="118"/>
      <x:c r="M506" s="118"/>
      <x:c r="N506" s="118"/>
      <x:c r="O506" s="118"/>
      <x:c r="P506" s="118"/>
      <x:c r="Q506" s="118"/>
      <x:c r="R506" s="118"/>
      <x:c r="S506" s="118"/>
      <x:c r="T506" s="118"/>
      <x:c r="U506" s="118"/>
      <x:c r="V506" s="118"/>
      <x:c r="W506" s="118"/>
      <x:c r="X506" s="118"/>
      <x:c r="Y506" s="118"/>
      <x:c r="Z506" s="118"/>
      <x:c r="AA506" s="118"/>
      <x:c r="AB506" s="118"/>
      <x:c r="AC506" s="118"/>
      <x:c r="AD506" s="118"/>
      <x:c r="AE506" s="118"/>
      <x:c r="AF506" s="118"/>
      <x:c r="AG506" s="118"/>
      <x:c r="AH506" s="118"/>
      <x:c r="AI506" s="118"/>
      <x:c r="AJ506" s="118"/>
      <x:c r="AK506" s="118"/>
      <x:c r="AL506" s="118"/>
      <x:c r="AM506" s="118"/>
      <x:c r="AN506" s="118"/>
      <x:c r="AO506" s="118"/>
      <x:c r="AP506" s="115"/>
      <x:c r="AQ506" s="49" t="str">
        <x:f>IF(A506="","",COUNT(BI506:INDEX(BI506:CR506,1,'Настройки'!$B$3)))</x:f>
      </x:c>
      <x:c r="AR506" s="49" t="str">
        <x:f>IF(A506="","",SUM(BI506:INDEX(BI506:CR506,1,'Настройки'!$B$3)))</x:f>
      </x:c>
      <x:c r="AS506" s="58" t="str">
        <x:f>IF(A506="","",IF('Настройки'!$B$4="Стоимость потребления",AR506*D506,IF('Настройки'!$B$4="Количество",AR506,E506)))</x:f>
      </x:c>
      <x:c r="AT506" s="61" t="str">
        <x:f>IF(OR(A506="",AS506&lt;0,SUM($AS$2:$AS$1001)&lt;=0),"",AS506/SUM($AS$2:$AS$1001))</x:f>
      </x:c>
      <x:c r="AU506" s="61" t="str">
        <x:f>IF(OR(A506="",AS506&lt;0,SUM($AS$2:$AS$1001)&lt;=0),"",SUMIFS($AS$2:$AS$1001,$AS$2:$AS$1001,"&gt;"&amp;AS506)/SUM($AS$2:$AS$1001))</x:f>
      </x:c>
      <x:c r="AV506" s="61" t="str">
        <x:f>IF(OR(A506="",AS506&lt;0,SUM($AS$2:$AS$1001)&lt;=0),"",SUMIFS($AS$2:$AS$1001,$AS$2:$AS$1001,"&gt;="&amp;AS506)/SUM($AS$2:$AS$1001))</x:f>
      </x:c>
      <x:c r="AW506" s="49" t="str">
        <x:f>IF(A506="","",IF(SUM($AS$2:$AS$1001)&lt;=0,"Не определён",IF(AS506&lt;0,"Исключение",IF(AU506&lt;'Настройки'!$B$5,"A",IF(AU506&lt;'Настройки'!$B$6,"B","C")))))</x:f>
      </x:c>
      <x:c r="AX506" s="58" t="str">
        <x:f>IF(A506="","",IF(AQ506=0,"",AVERAGE(BI506:INDEX(BI506:CR506,1,'Настройки'!$B$3))))</x:f>
      </x:c>
      <x:c r="AY506" s="58" t="str">
        <x:f>IF(OR(A506="",AQ506=0),"",STDEVP(BI506:INDEX(BI506:CR506,1,'Настройки'!$B$3)))</x:f>
      </x:c>
      <x:c r="AZ506" s="61" t="str">
        <x:f>IF(OR(A506="",AQ506&lt;'Настройки'!$B$12,AX506&lt;=0,AND('Настройки'!$B$10="Блокировать",COUNTIF(F506:INDEX(F506:AO506,1,'Настройки'!$B$3),"&lt;0")&gt;0)),"",AY506/ABS(AX506))</x:f>
      </x:c>
      <x:c r="BA506" s="49" t="str">
        <x:f>IF(A506="","",IF(AND('Настройки'!$B$10="Блокировать",COUNTIF(F506:INDEX(F506:AO506,1,'Настройки'!$B$3),"&lt;0")&gt;0),"Не определён",IF(AQ506&lt;'Настройки'!$B$12,"Не определён",IF(AX506=0,"Нет спроса",IF(AX506&lt;0,"Не определён",IF(AZ506&lt;='Настройки'!$B$7,"X",IF(AZ506&lt;='Настройки'!$B$8,"Y","Z")))))))</x:f>
      </x:c>
      <x:c r="BB506" s="49" t="str">
        <x:f>IF(OR(A506="",LEN(AW506)&lt;&gt;1,LEN(BA506)&lt;&gt;1),"",AW506&amp;BA506)</x:f>
      </x:c>
      <x:c r="BC506" s="61" t="str">
        <x:f>IF(OR(A506="",AQ506=0),"",(COUNT(BI506:INDEX(BI506:CR506,1,'Настройки'!$B$3))-COUNT(CS506:INDEX(CS506:EB506,1,'Настройки'!$B$3)))/AQ506)</x:f>
      </x:c>
      <x:c r="BD506" s="64" t="str">
        <x:f>IF(OR(A506="",COUNT(CS506:INDEX(CS506:EB506,1,'Настройки'!$B$3))=0),"",AQ506/COUNT(CS506:INDEX(CS506:EB506,1,'Настройки'!$B$3)))</x:f>
      </x:c>
      <x:c r="BE506" s="64" t="str">
        <x:f>IF(OR(A506="",COUNT(CS506:INDEX(CS506:EB506,1,'Настройки'!$B$3))=0),"",IF(AVERAGE(CS506:INDEX(CS506:EB506,1,'Настройки'!$B$3))=0,"",(STDEVP(CS506:INDEX(CS506:EB506,1,'Настройки'!$B$3))/ABS(AVERAGE(CS506:INDEX(CS506:EB506,1,'Настройки'!$B$3))))^2))</x:f>
      </x:c>
      <x:c r="BF506" s="49" t="str">
        <x:f>IF(A506="","",IF(AQ506&lt;3,"Недостаточно",IF(AQ506&lt;6,"Предварительный","Обычный")))</x:f>
      </x:c>
      <x:c r="BG506" s="49" t="str">
        <x:f>IF(A506="","",IF(COUNTIF(F506:INDEX(F506:AO506,1,'Настройки'!$B$3),"&lt;0")&gt;0,IF('Настройки'!$B$10="Блокировать","Отрицательный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"),"")&amp;IF(AQ506&lt;3,"Недостаточно истории. ",IF(AQ506&lt;6,"Предварительная классификация. ",""))&amp;IF(AX506=0,"Нет спроса за горизонт. ","")&amp;IF(AZ506&gt;'Настройки'!$B$11,"Экстремальная вариативность. ",""))</x:f>
      </x:c>
      <x:c r="BH506" s="49" t="str">
        <x:f>IF(A506="","",IFERROR(VLOOKUP(BB506,'Настройки'!$D$3:$E$11,2,FALSE),"Сначала проверьте исходные данные и историю спроса.")&amp;" Уточните срок поставки, MOQ и критичность.")</x:f>
      </x:c>
      <x:c r="BI506" s="50" t="str">
        <x:f>IF(1&gt;'Настройки'!$B$3,"",IF(ISBLANK(F506),IF('Настройки'!$B$9="Нулевой спрос",0,""),IF(F506&lt;0,IF('Настройки'!$B$10="Исключить","",IF('Настройки'!$B$10="Абсолютные значения",ABS(F506),F506)),F506)))</x:f>
      </x:c>
      <x:c r="BJ506" s="50" t="str">
        <x:f>IF(2&gt;'Настройки'!$B$3,"",IF(ISBLANK(G506),IF('Настройки'!$B$9="Нулевой спрос",0,""),IF(G506&lt;0,IF('Настройки'!$B$10="Исключить","",IF('Настройки'!$B$10="Абсолютные значения",ABS(G506),G506)),G506)))</x:f>
      </x:c>
      <x:c r="BK506" s="50" t="str">
        <x:f>IF(3&gt;'Настройки'!$B$3,"",IF(ISBLANK(H506),IF('Настройки'!$B$9="Нулевой спрос",0,""),IF(H506&lt;0,IF('Настройки'!$B$10="Исключить","",IF('Настройки'!$B$10="Абсолютные значения",ABS(H506),H506)),H506)))</x:f>
      </x:c>
      <x:c r="BL506" s="50" t="str">
        <x:f>IF(4&gt;'Настройки'!$B$3,"",IF(ISBLANK(I506),IF('Настройки'!$B$9="Нулевой спрос",0,""),IF(I506&lt;0,IF('Настройки'!$B$10="Исключить","",IF('Настройки'!$B$10="Абсолютные значения",ABS(I506),I506)),I506)))</x:f>
      </x:c>
      <x:c r="BM506" s="50" t="str">
        <x:f>IF(5&gt;'Настройки'!$B$3,"",IF(ISBLANK(J506),IF('Настройки'!$B$9="Нулевой спрос",0,""),IF(J506&lt;0,IF('Настройки'!$B$10="Исключить","",IF('Настройки'!$B$10="Абсолютные значения",ABS(J506),J506)),J506)))</x:f>
      </x:c>
      <x:c r="BN506" s="50" t="str">
        <x:f>IF(6&gt;'Настройки'!$B$3,"",IF(ISBLANK(K506),IF('Настройки'!$B$9="Нулевой спрос",0,""),IF(K506&lt;0,IF('Настройки'!$B$10="Исключить","",IF('Настройки'!$B$10="Абсолютные значения",ABS(K506),K506)),K506)))</x:f>
      </x:c>
      <x:c r="BO506" s="50" t="str">
        <x:f>IF(7&gt;'Настройки'!$B$3,"",IF(ISBLANK(L506),IF('Настройки'!$B$9="Нулевой спрос",0,""),IF(L506&lt;0,IF('Настройки'!$B$10="Исключить","",IF('Настройки'!$B$10="Абсолютные значения",ABS(L506),L506)),L506)))</x:f>
      </x:c>
      <x:c r="BP506" s="50" t="str">
        <x:f>IF(8&gt;'Настройки'!$B$3,"",IF(ISBLANK(M506),IF('Настройки'!$B$9="Нулевой спрос",0,""),IF(M506&lt;0,IF('Настройки'!$B$10="Исключить","",IF('Настройки'!$B$10="Абсолютные значения",ABS(M506),M506)),M506)))</x:f>
      </x:c>
      <x:c r="BQ506" s="50" t="str">
        <x:f>IF(9&gt;'Настройки'!$B$3,"",IF(ISBLANK(N506),IF('Настройки'!$B$9="Нулевой спрос",0,""),IF(N506&lt;0,IF('Настройки'!$B$10="Исключить","",IF('Настройки'!$B$10="Абсолютные значения",ABS(N506),N506)),N506)))</x:f>
      </x:c>
      <x:c r="BR506" s="50" t="str">
        <x:f>IF(10&gt;'Настройки'!$B$3,"",IF(ISBLANK(O506),IF('Настройки'!$B$9="Нулевой спрос",0,""),IF(O506&lt;0,IF('Настройки'!$B$10="Исключить","",IF('Настройки'!$B$10="Абсолютные значения",ABS(O506),O506)),O506)))</x:f>
      </x:c>
      <x:c r="BS506" s="50" t="str">
        <x:f>IF(11&gt;'Настройки'!$B$3,"",IF(ISBLANK(P506),IF('Настройки'!$B$9="Нулевой спрос",0,""),IF(P506&lt;0,IF('Настройки'!$B$10="Исключить","",IF('Настройки'!$B$10="Абсолютные значения",ABS(P506),P506)),P506)))</x:f>
      </x:c>
      <x:c r="BT506" s="50" t="str">
        <x:f>IF(12&gt;'Настройки'!$B$3,"",IF(ISBLANK(Q506),IF('Настройки'!$B$9="Нулевой спрос",0,""),IF(Q506&lt;0,IF('Настройки'!$B$10="Исключить","",IF('Настройки'!$B$10="Абсолютные значения",ABS(Q506),Q506)),Q506)))</x:f>
      </x:c>
      <x:c r="BU506" s="50" t="str">
        <x:f>IF(13&gt;'Настройки'!$B$3,"",IF(ISBLANK(R506),IF('Настройки'!$B$9="Нулевой спрос",0,""),IF(R506&lt;0,IF('Настройки'!$B$10="Исключить","",IF('Настройки'!$B$10="Абсолютные значения",ABS(R506),R506)),R506)))</x:f>
      </x:c>
      <x:c r="BV506" s="50" t="str">
        <x:f>IF(14&gt;'Настройки'!$B$3,"",IF(ISBLANK(S506),IF('Настройки'!$B$9="Нулевой спрос",0,""),IF(S506&lt;0,IF('Настройки'!$B$10="Исключить","",IF('Настройки'!$B$10="Абсолютные значения",ABS(S506),S506)),S506)))</x:f>
      </x:c>
      <x:c r="BW506" s="50" t="str">
        <x:f>IF(15&gt;'Настройки'!$B$3,"",IF(ISBLANK(T506),IF('Настройки'!$B$9="Нулевой спрос",0,""),IF(T506&lt;0,IF('Настройки'!$B$10="Исключить","",IF('Настройки'!$B$10="Абсолютные значения",ABS(T506),T506)),T506)))</x:f>
      </x:c>
      <x:c r="BX506" s="50" t="str">
        <x:f>IF(16&gt;'Настройки'!$B$3,"",IF(ISBLANK(U506),IF('Настройки'!$B$9="Нулевой спрос",0,""),IF(U506&lt;0,IF('Настройки'!$B$10="Исключить","",IF('Настройки'!$B$10="Абсолютные значения",ABS(U506),U506)),U506)))</x:f>
      </x:c>
      <x:c r="BY506" s="50" t="str">
        <x:f>IF(17&gt;'Настройки'!$B$3,"",IF(ISBLANK(V506),IF('Настройки'!$B$9="Нулевой спрос",0,""),IF(V506&lt;0,IF('Настройки'!$B$10="Исключить","",IF('Настройки'!$B$10="Абсолютные значения",ABS(V506),V506)),V506)))</x:f>
      </x:c>
      <x:c r="BZ506" s="50" t="str">
        <x:f>IF(18&gt;'Настройки'!$B$3,"",IF(ISBLANK(W506),IF('Настройки'!$B$9="Нулевой спрос",0,""),IF(W506&lt;0,IF('Настройки'!$B$10="Исключить","",IF('Настройки'!$B$10="Абсолютные значения",ABS(W506),W506)),W506)))</x:f>
      </x:c>
      <x:c r="CA506" s="50" t="str">
        <x:f>IF(19&gt;'Настройки'!$B$3,"",IF(ISBLANK(X506),IF('Настройки'!$B$9="Нулевой спрос",0,""),IF(X506&lt;0,IF('Настройки'!$B$10="Исключить","",IF('Настройки'!$B$10="Абсолютные значения",ABS(X506),X506)),X506)))</x:f>
      </x:c>
      <x:c r="CB506" s="50" t="str">
        <x:f>IF(20&gt;'Настройки'!$B$3,"",IF(ISBLANK(Y506),IF('Настройки'!$B$9="Нулевой спрос",0,""),IF(Y506&lt;0,IF('Настройки'!$B$10="Исключить","",IF('Настройки'!$B$10="Абсолютные значения",ABS(Y506),Y506)),Y506)))</x:f>
      </x:c>
      <x:c r="CC506" s="50" t="str">
        <x:f>IF(21&gt;'Настройки'!$B$3,"",IF(ISBLANK(Z506),IF('Настройки'!$B$9="Нулевой спрос",0,""),IF(Z506&lt;0,IF('Настройки'!$B$10="Исключить","",IF('Настройки'!$B$10="Абсолютные значения",ABS(Z506),Z506)),Z506)))</x:f>
      </x:c>
      <x:c r="CD506" s="50" t="str">
        <x:f>IF(22&gt;'Настройки'!$B$3,"",IF(ISBLANK(AA506),IF('Настройки'!$B$9="Нулевой спрос",0,""),IF(AA506&lt;0,IF('Настройки'!$B$10="Исключить","",IF('Настройки'!$B$10="Абсолютные значения",ABS(AA506),AA506)),AA506)))</x:f>
      </x:c>
      <x:c r="CE506" s="50" t="str">
        <x:f>IF(23&gt;'Настройки'!$B$3,"",IF(ISBLANK(AB506),IF('Настройки'!$B$9="Нулевой спрос",0,""),IF(AB506&lt;0,IF('Настройки'!$B$10="Исключить","",IF('Настройки'!$B$10="Абсолютные значения",ABS(AB506),AB506)),AB506)))</x:f>
      </x:c>
      <x:c r="CF506" s="50" t="str">
        <x:f>IF(24&gt;'Настройки'!$B$3,"",IF(ISBLANK(AC506),IF('Настройки'!$B$9="Нулевой спрос",0,""),IF(AC506&lt;0,IF('Настройки'!$B$10="Исключить","",IF('Настройки'!$B$10="Абсолютные значения",ABS(AC506),AC506)),AC506)))</x:f>
      </x:c>
      <x:c r="CG506" s="50" t="str">
        <x:f>IF(25&gt;'Настройки'!$B$3,"",IF(ISBLANK(AD506),IF('Настройки'!$B$9="Нулевой спрос",0,""),IF(AD506&lt;0,IF('Настройки'!$B$10="Исключить","",IF('Настройки'!$B$10="Абсолютные значения",ABS(AD506),AD506)),AD506)))</x:f>
      </x:c>
      <x:c r="CH506" s="50" t="str">
        <x:f>IF(26&gt;'Настройки'!$B$3,"",IF(ISBLANK(AE506),IF('Настройки'!$B$9="Нулевой спрос",0,""),IF(AE506&lt;0,IF('Настройки'!$B$10="Исключить","",IF('Настройки'!$B$10="Абсолютные значения",ABS(AE506),AE506)),AE506)))</x:f>
      </x:c>
      <x:c r="CI506" s="50" t="str">
        <x:f>IF(27&gt;'Настройки'!$B$3,"",IF(ISBLANK(AF506),IF('Настройки'!$B$9="Нулевой спрос",0,""),IF(AF506&lt;0,IF('Настройки'!$B$10="Исключить","",IF('Настройки'!$B$10="Абсолютные значения",ABS(AF506),AF506)),AF506)))</x:f>
      </x:c>
      <x:c r="CJ506" s="50" t="str">
        <x:f>IF(28&gt;'Настройки'!$B$3,"",IF(ISBLANK(AG506),IF('Настройки'!$B$9="Нулевой спрос",0,""),IF(AG506&lt;0,IF('Настройки'!$B$10="Исключить","",IF('Настройки'!$B$10="Абсолютные значения",ABS(AG506),AG506)),AG506)))</x:f>
      </x:c>
      <x:c r="CK506" s="50" t="str">
        <x:f>IF(29&gt;'Настройки'!$B$3,"",IF(ISBLANK(AH506),IF('Настройки'!$B$9="Нулевой спрос",0,""),IF(AH506&lt;0,IF('Настройки'!$B$10="Исключить","",IF('Настройки'!$B$10="Абсолютные значения",ABS(AH506),AH506)),AH506)))</x:f>
      </x:c>
      <x:c r="CL506" s="50" t="str">
        <x:f>IF(30&gt;'Настройки'!$B$3,"",IF(ISBLANK(AI506),IF('Настройки'!$B$9="Нулевой спрос",0,""),IF(AI506&lt;0,IF('Настройки'!$B$10="Исключить","",IF('Настройки'!$B$10="Абсолютные значения",ABS(AI506),AI506)),AI506)))</x:f>
      </x:c>
      <x:c r="CM506" s="50" t="str">
        <x:f>IF(31&gt;'Настройки'!$B$3,"",IF(ISBLANK(AJ506),IF('Настройки'!$B$9="Нулевой спрос",0,""),IF(AJ506&lt;0,IF('Настройки'!$B$10="Исключить","",IF('Настройки'!$B$10="Абсолютные значения",ABS(AJ506),AJ506)),AJ506)))</x:f>
      </x:c>
      <x:c r="CN506" s="50" t="str">
        <x:f>IF(32&gt;'Настройки'!$B$3,"",IF(ISBLANK(AK506),IF('Настройки'!$B$9="Нулевой спрос",0,""),IF(AK506&lt;0,IF('Настройки'!$B$10="Исключить","",IF('Настройки'!$B$10="Абсолютные значения",ABS(AK506),AK506)),AK506)))</x:f>
      </x:c>
      <x:c r="CO506" s="50" t="str">
        <x:f>IF(33&gt;'Настройки'!$B$3,"",IF(ISBLANK(AL506),IF('Настройки'!$B$9="Нулевой спрос",0,""),IF(AL506&lt;0,IF('Настройки'!$B$10="Исключить","",IF('Настройки'!$B$10="Абсолютные значения",ABS(AL506),AL506)),AL506)))</x:f>
      </x:c>
      <x:c r="CP506" s="50" t="str">
        <x:f>IF(34&gt;'Настройки'!$B$3,"",IF(ISBLANK(AM506),IF('Настройки'!$B$9="Нулевой спрос",0,""),IF(AM506&lt;0,IF('Настройки'!$B$10="Исключить","",IF('Настройки'!$B$10="Абсолютные значения",ABS(AM506),AM506)),AM506)))</x:f>
      </x:c>
      <x:c r="CQ506" s="50" t="str">
        <x:f>IF(35&gt;'Настройки'!$B$3,"",IF(ISBLANK(AN506),IF('Настройки'!$B$9="Нулевой спрос",0,""),IF(AN506&lt;0,IF('Настройки'!$B$10="Исключить","",IF('Настройки'!$B$10="Абсолютные значения",ABS(AN506),AN506)),AN506)))</x:f>
      </x:c>
      <x:c r="CR506" s="50" t="str">
        <x:f>IF(36&gt;'Настройки'!$B$3,"",IF(ISBLANK(AO506),IF('Настройки'!$B$9="Нулевой спрос",0,""),IF(AO506&lt;0,IF('Настройки'!$B$10="Исключить","",IF('Настройки'!$B$10="Абсолютные значения",ABS(AO506),AO506)),AO506)))</x:f>
      </x:c>
      <x:c r="CS506" s="50" t="str">
        <x:f>IF(OR(1&gt;'Настройки'!$B$3,ISBLANK(BI506),BI506=0),"",BI506)</x:f>
      </x:c>
      <x:c r="CT506" s="50" t="str">
        <x:f>IF(OR(2&gt;'Настройки'!$B$3,ISBLANK(BJ506),BJ506=0),"",BJ506)</x:f>
      </x:c>
      <x:c r="CU506" s="50" t="str">
        <x:f>IF(OR(3&gt;'Настройки'!$B$3,ISBLANK(BK506),BK506=0),"",BK506)</x:f>
      </x:c>
      <x:c r="CV506" s="50" t="str">
        <x:f>IF(OR(4&gt;'Настройки'!$B$3,ISBLANK(BL506),BL506=0),"",BL506)</x:f>
      </x:c>
      <x:c r="CW506" s="50" t="str">
        <x:f>IF(OR(5&gt;'Настройки'!$B$3,ISBLANK(BM506),BM506=0),"",BM506)</x:f>
      </x:c>
      <x:c r="CX506" s="50" t="str">
        <x:f>IF(OR(6&gt;'Настройки'!$B$3,ISBLANK(BN506),BN506=0),"",BN506)</x:f>
      </x:c>
      <x:c r="CY506" s="50" t="str">
        <x:f>IF(OR(7&gt;'Настройки'!$B$3,ISBLANK(BO506),BO506=0),"",BO506)</x:f>
      </x:c>
      <x:c r="CZ506" s="50" t="str">
        <x:f>IF(OR(8&gt;'Настройки'!$B$3,ISBLANK(BP506),BP506=0),"",BP506)</x:f>
      </x:c>
      <x:c r="DA506" s="50" t="str">
        <x:f>IF(OR(9&gt;'Настройки'!$B$3,ISBLANK(BQ506),BQ506=0),"",BQ506)</x:f>
      </x:c>
      <x:c r="DB506" s="50" t="str">
        <x:f>IF(OR(10&gt;'Настройки'!$B$3,ISBLANK(BR506),BR506=0),"",BR506)</x:f>
      </x:c>
      <x:c r="DC506" s="50" t="str">
        <x:f>IF(OR(11&gt;'Настройки'!$B$3,ISBLANK(BS506),BS506=0),"",BS506)</x:f>
      </x:c>
      <x:c r="DD506" s="50" t="str">
        <x:f>IF(OR(12&gt;'Настройки'!$B$3,ISBLANK(BT506),BT506=0),"",BT506)</x:f>
      </x:c>
      <x:c r="DE506" s="50" t="str">
        <x:f>IF(OR(13&gt;'Настройки'!$B$3,ISBLANK(BU506),BU506=0),"",BU506)</x:f>
      </x:c>
      <x:c r="DF506" s="50" t="str">
        <x:f>IF(OR(14&gt;'Настройки'!$B$3,ISBLANK(BV506),BV506=0),"",BV506)</x:f>
      </x:c>
      <x:c r="DG506" s="50" t="str">
        <x:f>IF(OR(15&gt;'Настройки'!$B$3,ISBLANK(BW506),BW506=0),"",BW506)</x:f>
      </x:c>
      <x:c r="DH506" s="50" t="str">
        <x:f>IF(OR(16&gt;'Настройки'!$B$3,ISBLANK(BX506),BX506=0),"",BX506)</x:f>
      </x:c>
      <x:c r="DI506" s="50" t="str">
        <x:f>IF(OR(17&gt;'Настройки'!$B$3,ISBLANK(BY506),BY506=0),"",BY506)</x:f>
      </x:c>
      <x:c r="DJ506" s="50" t="str">
        <x:f>IF(OR(18&gt;'Настройки'!$B$3,ISBLANK(BZ506),BZ506=0),"",BZ506)</x:f>
      </x:c>
      <x:c r="DK506" s="50" t="str">
        <x:f>IF(OR(19&gt;'Настройки'!$B$3,ISBLANK(CA506),CA506=0),"",CA506)</x:f>
      </x:c>
      <x:c r="DL506" s="50" t="str">
        <x:f>IF(OR(20&gt;'Настройки'!$B$3,ISBLANK(CB506),CB506=0),"",CB506)</x:f>
      </x:c>
      <x:c r="DM506" s="50" t="str">
        <x:f>IF(OR(21&gt;'Настройки'!$B$3,ISBLANK(CC506),CC506=0),"",CC506)</x:f>
      </x:c>
      <x:c r="DN506" s="50" t="str">
        <x:f>IF(OR(22&gt;'Настройки'!$B$3,ISBLANK(CD506),CD506=0),"",CD506)</x:f>
      </x:c>
      <x:c r="DO506" s="50" t="str">
        <x:f>IF(OR(23&gt;'Настройки'!$B$3,ISBLANK(CE506),CE506=0),"",CE506)</x:f>
      </x:c>
      <x:c r="DP506" s="50" t="str">
        <x:f>IF(OR(24&gt;'Настройки'!$B$3,ISBLANK(CF506),CF506=0),"",CF506)</x:f>
      </x:c>
      <x:c r="DQ506" s="50" t="str">
        <x:f>IF(OR(25&gt;'Настройки'!$B$3,ISBLANK(CG506),CG506=0),"",CG506)</x:f>
      </x:c>
      <x:c r="DR506" s="50" t="str">
        <x:f>IF(OR(26&gt;'Настройки'!$B$3,ISBLANK(CH506),CH506=0),"",CH506)</x:f>
      </x:c>
      <x:c r="DS506" s="50" t="str">
        <x:f>IF(OR(27&gt;'Настройки'!$B$3,ISBLANK(CI506),CI506=0),"",CI506)</x:f>
      </x:c>
      <x:c r="DT506" s="50" t="str">
        <x:f>IF(OR(28&gt;'Настройки'!$B$3,ISBLANK(CJ506),CJ506=0),"",CJ506)</x:f>
      </x:c>
      <x:c r="DU506" s="50" t="str">
        <x:f>IF(OR(29&gt;'Настройки'!$B$3,ISBLANK(CK506),CK506=0),"",CK506)</x:f>
      </x:c>
      <x:c r="DV506" s="50" t="str">
        <x:f>IF(OR(30&gt;'Настройки'!$B$3,ISBLANK(CL506),CL506=0),"",CL506)</x:f>
      </x:c>
      <x:c r="DW506" s="50" t="str">
        <x:f>IF(OR(31&gt;'Настройки'!$B$3,ISBLANK(CM506),CM506=0),"",CM506)</x:f>
      </x:c>
      <x:c r="DX506" s="50" t="str">
        <x:f>IF(OR(32&gt;'Настройки'!$B$3,ISBLANK(CN506),CN506=0),"",CN506)</x:f>
      </x:c>
      <x:c r="DY506" s="50" t="str">
        <x:f>IF(OR(33&gt;'Настройки'!$B$3,ISBLANK(CO506),CO506=0),"",CO506)</x:f>
      </x:c>
      <x:c r="DZ506" s="50" t="str">
        <x:f>IF(OR(34&gt;'Настройки'!$B$3,ISBLANK(CP506),CP506=0),"",CP506)</x:f>
      </x:c>
      <x:c r="EA506" s="50" t="str">
        <x:f>IF(OR(35&gt;'Настройки'!$B$3,ISBLANK(CQ506),CQ506=0),"",CQ506)</x:f>
      </x:c>
      <x:c r="EB506" s="50" t="str">
        <x:f>IF(OR(36&gt;'Настройки'!$B$3,ISBLANK(CR506),CR506=0),"",CR506)</x:f>
      </x:c>
      <x:c r="EC506" s="50" t="str">
        <x:f>IF(A506="","",IF(OR(BB506="AZ",BB506="BZ"),10000+ROW(),IF(AZ506&gt;'Настройки'!$B$11,20000+ROW(),IF(BF506&lt;&gt;"Обычный",30000+ROW(),IF(AX506&lt;=0,40000+ROW(),"")))))</x:f>
      </x:c>
      <x:c r="ED506" s="50" t="str">
        <x:f>IF(EC506="","",COUNTIFS($EC$2:$EC$1001,"&gt;0",$EC$2:$EC$1001,"&lt;"&amp;EC506)+1)</x:f>
      </x:c>
    </x:row>
    <x:row r="507">
      <x:c r="A507" s="115"/>
      <x:c r="B507" s="115"/>
      <x:c r="C507" s="115"/>
      <x:c r="D507" s="118"/>
      <x:c r="E507" s="118"/>
      <x:c r="F507" s="118"/>
      <x:c r="G507" s="118"/>
      <x:c r="H507" s="118"/>
      <x:c r="I507" s="118"/>
      <x:c r="J507" s="118"/>
      <x:c r="K507" s="118"/>
      <x:c r="L507" s="118"/>
      <x:c r="M507" s="118"/>
      <x:c r="N507" s="118"/>
      <x:c r="O507" s="118"/>
      <x:c r="P507" s="118"/>
      <x:c r="Q507" s="118"/>
      <x:c r="R507" s="118"/>
      <x:c r="S507" s="118"/>
      <x:c r="T507" s="118"/>
      <x:c r="U507" s="118"/>
      <x:c r="V507" s="118"/>
      <x:c r="W507" s="118"/>
      <x:c r="X507" s="118"/>
      <x:c r="Y507" s="118"/>
      <x:c r="Z507" s="118"/>
      <x:c r="AA507" s="118"/>
      <x:c r="AB507" s="118"/>
      <x:c r="AC507" s="118"/>
      <x:c r="AD507" s="118"/>
      <x:c r="AE507" s="118"/>
      <x:c r="AF507" s="118"/>
      <x:c r="AG507" s="118"/>
      <x:c r="AH507" s="118"/>
      <x:c r="AI507" s="118"/>
      <x:c r="AJ507" s="118"/>
      <x:c r="AK507" s="118"/>
      <x:c r="AL507" s="118"/>
      <x:c r="AM507" s="118"/>
      <x:c r="AN507" s="118"/>
      <x:c r="AO507" s="118"/>
      <x:c r="AP507" s="115"/>
      <x:c r="AQ507" s="49" t="str">
        <x:f>IF(A507="","",COUNT(BI507:INDEX(BI507:CR507,1,'Настройки'!$B$3)))</x:f>
      </x:c>
      <x:c r="AR507" s="49" t="str">
        <x:f>IF(A507="","",SUM(BI507:INDEX(BI507:CR507,1,'Настройки'!$B$3)))</x:f>
      </x:c>
      <x:c r="AS507" s="58" t="str">
        <x:f>IF(A507="","",IF('Настройки'!$B$4="Стоимость потребления",AR507*D507,IF('Настройки'!$B$4="Количество",AR507,E507)))</x:f>
      </x:c>
      <x:c r="AT507" s="61" t="str">
        <x:f>IF(OR(A507="",AS507&lt;0,SUM($AS$2:$AS$1001)&lt;=0),"",AS507/SUM($AS$2:$AS$1001))</x:f>
      </x:c>
      <x:c r="AU507" s="61" t="str">
        <x:f>IF(OR(A507="",AS507&lt;0,SUM($AS$2:$AS$1001)&lt;=0),"",SUMIFS($AS$2:$AS$1001,$AS$2:$AS$1001,"&gt;"&amp;AS507)/SUM($AS$2:$AS$1001))</x:f>
      </x:c>
      <x:c r="AV507" s="61" t="str">
        <x:f>IF(OR(A507="",AS507&lt;0,SUM($AS$2:$AS$1001)&lt;=0),"",SUMIFS($AS$2:$AS$1001,$AS$2:$AS$1001,"&gt;="&amp;AS507)/SUM($AS$2:$AS$1001))</x:f>
      </x:c>
      <x:c r="AW507" s="49" t="str">
        <x:f>IF(A507="","",IF(SUM($AS$2:$AS$1001)&lt;=0,"Не определён",IF(AS507&lt;0,"Исключение",IF(AU507&lt;'Настройки'!$B$5,"A",IF(AU507&lt;'Настройки'!$B$6,"B","C")))))</x:f>
      </x:c>
      <x:c r="AX507" s="58" t="str">
        <x:f>IF(A507="","",IF(AQ507=0,"",AVERAGE(BI507:INDEX(BI507:CR507,1,'Настройки'!$B$3))))</x:f>
      </x:c>
      <x:c r="AY507" s="58" t="str">
        <x:f>IF(OR(A507="",AQ507=0),"",STDEVP(BI507:INDEX(BI507:CR507,1,'Настройки'!$B$3)))</x:f>
      </x:c>
      <x:c r="AZ507" s="61" t="str">
        <x:f>IF(OR(A507="",AQ507&lt;'Настройки'!$B$12,AX507&lt;=0,AND('Настройки'!$B$10="Блокировать",COUNTIF(F507:INDEX(F507:AO507,1,'Настройки'!$B$3),"&lt;0")&gt;0)),"",AY507/ABS(AX507))</x:f>
      </x:c>
      <x:c r="BA507" s="49" t="str">
        <x:f>IF(A507="","",IF(AND('Настройки'!$B$10="Блокировать",COUNTIF(F507:INDEX(F507:AO507,1,'Настройки'!$B$3),"&lt;0")&gt;0),"Не определён",IF(AQ507&lt;'Настройки'!$B$12,"Не определён",IF(AX507=0,"Нет спроса",IF(AX507&lt;0,"Не определён",IF(AZ507&lt;='Настройки'!$B$7,"X",IF(AZ507&lt;='Настройки'!$B$8,"Y","Z")))))))</x:f>
      </x:c>
      <x:c r="BB507" s="49" t="str">
        <x:f>IF(OR(A507="",LEN(AW507)&lt;&gt;1,LEN(BA507)&lt;&gt;1),"",AW507&amp;BA507)</x:f>
      </x:c>
      <x:c r="BC507" s="61" t="str">
        <x:f>IF(OR(A507="",AQ507=0),"",(COUNT(BI507:INDEX(BI507:CR507,1,'Настройки'!$B$3))-COUNT(CS507:INDEX(CS507:EB507,1,'Настройки'!$B$3)))/AQ507)</x:f>
      </x:c>
      <x:c r="BD507" s="64" t="str">
        <x:f>IF(OR(A507="",COUNT(CS507:INDEX(CS507:EB507,1,'Настройки'!$B$3))=0),"",AQ507/COUNT(CS507:INDEX(CS507:EB507,1,'Настройки'!$B$3)))</x:f>
      </x:c>
      <x:c r="BE507" s="64" t="str">
        <x:f>IF(OR(A507="",COUNT(CS507:INDEX(CS507:EB507,1,'Настройки'!$B$3))=0),"",IF(AVERAGE(CS507:INDEX(CS507:EB507,1,'Настройки'!$B$3))=0,"",(STDEVP(CS507:INDEX(CS507:EB507,1,'Настройки'!$B$3))/ABS(AVERAGE(CS507:INDEX(CS507:EB507,1,'Настройки'!$B$3))))^2))</x:f>
      </x:c>
      <x:c r="BF507" s="49" t="str">
        <x:f>IF(A507="","",IF(AQ507&lt;3,"Недостаточно",IF(AQ507&lt;6,"Предварительный","Обычный")))</x:f>
      </x:c>
      <x:c r="BG507" s="49" t="str">
        <x:f>IF(A507="","",IF(COUNTIF(F507:INDEX(F507:AO507,1,'Настройки'!$B$3),"&lt;0")&gt;0,IF('Настройки'!$B$10="Блокировать","Отрицательный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"),"")&amp;IF(AQ507&lt;3,"Недостаточно истории. ",IF(AQ507&lt;6,"Предварительная классификация. ",""))&amp;IF(AX507=0,"Нет спроса за горизонт. ","")&amp;IF(AZ507&gt;'Настройки'!$B$11,"Экстремальная вариативность. ",""))</x:f>
      </x:c>
      <x:c r="BH507" s="49" t="str">
        <x:f>IF(A507="","",IFERROR(VLOOKUP(BB507,'Настройки'!$D$3:$E$11,2,FALSE),"Сначала проверьте исходные данные и историю спроса.")&amp;" Уточните срок поставки, MOQ и критичность.")</x:f>
      </x:c>
      <x:c r="BI507" s="50" t="str">
        <x:f>IF(1&gt;'Настройки'!$B$3,"",IF(ISBLANK(F507),IF('Настройки'!$B$9="Нулевой спрос",0,""),IF(F507&lt;0,IF('Настройки'!$B$10="Исключить","",IF('Настройки'!$B$10="Абсолютные значения",ABS(F507),F507)),F507)))</x:f>
      </x:c>
      <x:c r="BJ507" s="50" t="str">
        <x:f>IF(2&gt;'Настройки'!$B$3,"",IF(ISBLANK(G507),IF('Настройки'!$B$9="Нулевой спрос",0,""),IF(G507&lt;0,IF('Настройки'!$B$10="Исключить","",IF('Настройки'!$B$10="Абсолютные значения",ABS(G507),G507)),G507)))</x:f>
      </x:c>
      <x:c r="BK507" s="50" t="str">
        <x:f>IF(3&gt;'Настройки'!$B$3,"",IF(ISBLANK(H507),IF('Настройки'!$B$9="Нулевой спрос",0,""),IF(H507&lt;0,IF('Настройки'!$B$10="Исключить","",IF('Настройки'!$B$10="Абсолютные значения",ABS(H507),H507)),H507)))</x:f>
      </x:c>
      <x:c r="BL507" s="50" t="str">
        <x:f>IF(4&gt;'Настройки'!$B$3,"",IF(ISBLANK(I507),IF('Настройки'!$B$9="Нулевой спрос",0,""),IF(I507&lt;0,IF('Настройки'!$B$10="Исключить","",IF('Настройки'!$B$10="Абсолютные значения",ABS(I507),I507)),I507)))</x:f>
      </x:c>
      <x:c r="BM507" s="50" t="str">
        <x:f>IF(5&gt;'Настройки'!$B$3,"",IF(ISBLANK(J507),IF('Настройки'!$B$9="Нулевой спрос",0,""),IF(J507&lt;0,IF('Настройки'!$B$10="Исключить","",IF('Настройки'!$B$10="Абсолютные значения",ABS(J507),J507)),J507)))</x:f>
      </x:c>
      <x:c r="BN507" s="50" t="str">
        <x:f>IF(6&gt;'Настройки'!$B$3,"",IF(ISBLANK(K507),IF('Настройки'!$B$9="Нулевой спрос",0,""),IF(K507&lt;0,IF('Настройки'!$B$10="Исключить","",IF('Настройки'!$B$10="Абсолютные значения",ABS(K507),K507)),K507)))</x:f>
      </x:c>
      <x:c r="BO507" s="50" t="str">
        <x:f>IF(7&gt;'Настройки'!$B$3,"",IF(ISBLANK(L507),IF('Настройки'!$B$9="Нулевой спрос",0,""),IF(L507&lt;0,IF('Настройки'!$B$10="Исключить","",IF('Настройки'!$B$10="Абсолютные значения",ABS(L507),L507)),L507)))</x:f>
      </x:c>
      <x:c r="BP507" s="50" t="str">
        <x:f>IF(8&gt;'Настройки'!$B$3,"",IF(ISBLANK(M507),IF('Настройки'!$B$9="Нулевой спрос",0,""),IF(M507&lt;0,IF('Настройки'!$B$10="Исключить","",IF('Настройки'!$B$10="Абсолютные значения",ABS(M507),M507)),M507)))</x:f>
      </x:c>
      <x:c r="BQ507" s="50" t="str">
        <x:f>IF(9&gt;'Настройки'!$B$3,"",IF(ISBLANK(N507),IF('Настройки'!$B$9="Нулевой спрос",0,""),IF(N507&lt;0,IF('Настройки'!$B$10="Исключить","",IF('Настройки'!$B$10="Абсолютные значения",ABS(N507),N507)),N507)))</x:f>
      </x:c>
      <x:c r="BR507" s="50" t="str">
        <x:f>IF(10&gt;'Настройки'!$B$3,"",IF(ISBLANK(O507),IF('Настройки'!$B$9="Нулевой спрос",0,""),IF(O507&lt;0,IF('Настройки'!$B$10="Исключить","",IF('Настройки'!$B$10="Абсолютные значения",ABS(O507),O507)),O507)))</x:f>
      </x:c>
      <x:c r="BS507" s="50" t="str">
        <x:f>IF(11&gt;'Настройки'!$B$3,"",IF(ISBLANK(P507),IF('Настройки'!$B$9="Нулевой спрос",0,""),IF(P507&lt;0,IF('Настройки'!$B$10="Исключить","",IF('Настройки'!$B$10="Абсолютные значения",ABS(P507),P507)),P507)))</x:f>
      </x:c>
      <x:c r="BT507" s="50" t="str">
        <x:f>IF(12&gt;'Настройки'!$B$3,"",IF(ISBLANK(Q507),IF('Настройки'!$B$9="Нулевой спрос",0,""),IF(Q507&lt;0,IF('Настройки'!$B$10="Исключить","",IF('Настройки'!$B$10="Абсолютные значения",ABS(Q507),Q507)),Q507)))</x:f>
      </x:c>
      <x:c r="BU507" s="50" t="str">
        <x:f>IF(13&gt;'Настройки'!$B$3,"",IF(ISBLANK(R507),IF('Настройки'!$B$9="Нулевой спрос",0,""),IF(R507&lt;0,IF('Настройки'!$B$10="Исключить","",IF('Настройки'!$B$10="Абсолютные значения",ABS(R507),R507)),R507)))</x:f>
      </x:c>
      <x:c r="BV507" s="50" t="str">
        <x:f>IF(14&gt;'Настройки'!$B$3,"",IF(ISBLANK(S507),IF('Настройки'!$B$9="Нулевой спрос",0,""),IF(S507&lt;0,IF('Настройки'!$B$10="Исключить","",IF('Настройки'!$B$10="Абсолютные значения",ABS(S507),S507)),S507)))</x:f>
      </x:c>
      <x:c r="BW507" s="50" t="str">
        <x:f>IF(15&gt;'Настройки'!$B$3,"",IF(ISBLANK(T507),IF('Настройки'!$B$9="Нулевой спрос",0,""),IF(T507&lt;0,IF('Настройки'!$B$10="Исключить","",IF('Настройки'!$B$10="Абсолютные значения",ABS(T507),T507)),T507)))</x:f>
      </x:c>
      <x:c r="BX507" s="50" t="str">
        <x:f>IF(16&gt;'Настройки'!$B$3,"",IF(ISBLANK(U507),IF('Настройки'!$B$9="Нулевой спрос",0,""),IF(U507&lt;0,IF('Настройки'!$B$10="Исключить","",IF('Настройки'!$B$10="Абсолютные значения",ABS(U507),U507)),U507)))</x:f>
      </x:c>
      <x:c r="BY507" s="50" t="str">
        <x:f>IF(17&gt;'Настройки'!$B$3,"",IF(ISBLANK(V507),IF('Настройки'!$B$9="Нулевой спрос",0,""),IF(V507&lt;0,IF('Настройки'!$B$10="Исключить","",IF('Настройки'!$B$10="Абсолютные значения",ABS(V507),V507)),V507)))</x:f>
      </x:c>
      <x:c r="BZ507" s="50" t="str">
        <x:f>IF(18&gt;'Настройки'!$B$3,"",IF(ISBLANK(W507),IF('Настройки'!$B$9="Нулевой спрос",0,""),IF(W507&lt;0,IF('Настройки'!$B$10="Исключить","",IF('Настройки'!$B$10="Абсолютные значения",ABS(W507),W507)),W507)))</x:f>
      </x:c>
      <x:c r="CA507" s="50" t="str">
        <x:f>IF(19&gt;'Настройки'!$B$3,"",IF(ISBLANK(X507),IF('Настройки'!$B$9="Нулевой спрос",0,""),IF(X507&lt;0,IF('Настройки'!$B$10="Исключить","",IF('Настройки'!$B$10="Абсолютные значения",ABS(X507),X507)),X507)))</x:f>
      </x:c>
      <x:c r="CB507" s="50" t="str">
        <x:f>IF(20&gt;'Настройки'!$B$3,"",IF(ISBLANK(Y507),IF('Настройки'!$B$9="Нулевой спрос",0,""),IF(Y507&lt;0,IF('Настройки'!$B$10="Исключить","",IF('Настройки'!$B$10="Абсолютные значения",ABS(Y507),Y507)),Y507)))</x:f>
      </x:c>
      <x:c r="CC507" s="50" t="str">
        <x:f>IF(21&gt;'Настройки'!$B$3,"",IF(ISBLANK(Z507),IF('Настройки'!$B$9="Нулевой спрос",0,""),IF(Z507&lt;0,IF('Настройки'!$B$10="Исключить","",IF('Настройки'!$B$10="Абсолютные значения",ABS(Z507),Z507)),Z507)))</x:f>
      </x:c>
      <x:c r="CD507" s="50" t="str">
        <x:f>IF(22&gt;'Настройки'!$B$3,"",IF(ISBLANK(AA507),IF('Настройки'!$B$9="Нулевой спрос",0,""),IF(AA507&lt;0,IF('Настройки'!$B$10="Исключить","",IF('Настройки'!$B$10="Абсолютные значения",ABS(AA507),AA507)),AA507)))</x:f>
      </x:c>
      <x:c r="CE507" s="50" t="str">
        <x:f>IF(23&gt;'Настройки'!$B$3,"",IF(ISBLANK(AB507),IF('Настройки'!$B$9="Нулевой спрос",0,""),IF(AB507&lt;0,IF('Настройки'!$B$10="Исключить","",IF('Настройки'!$B$10="Абсолютные значения",ABS(AB507),AB507)),AB507)))</x:f>
      </x:c>
      <x:c r="CF507" s="50" t="str">
        <x:f>IF(24&gt;'Настройки'!$B$3,"",IF(ISBLANK(AC507),IF('Настройки'!$B$9="Нулевой спрос",0,""),IF(AC507&lt;0,IF('Настройки'!$B$10="Исключить","",IF('Настройки'!$B$10="Абсолютные значения",ABS(AC507),AC507)),AC507)))</x:f>
      </x:c>
      <x:c r="CG507" s="50" t="str">
        <x:f>IF(25&gt;'Настройки'!$B$3,"",IF(ISBLANK(AD507),IF('Настройки'!$B$9="Нулевой спрос",0,""),IF(AD507&lt;0,IF('Настройки'!$B$10="Исключить","",IF('Настройки'!$B$10="Абсолютные значения",ABS(AD507),AD507)),AD507)))</x:f>
      </x:c>
      <x:c r="CH507" s="50" t="str">
        <x:f>IF(26&gt;'Настройки'!$B$3,"",IF(ISBLANK(AE507),IF('Настройки'!$B$9="Нулевой спрос",0,""),IF(AE507&lt;0,IF('Настройки'!$B$10="Исключить","",IF('Настройки'!$B$10="Абсолютные значения",ABS(AE507),AE507)),AE507)))</x:f>
      </x:c>
      <x:c r="CI507" s="50" t="str">
        <x:f>IF(27&gt;'Настройки'!$B$3,"",IF(ISBLANK(AF507),IF('Настройки'!$B$9="Нулевой спрос",0,""),IF(AF507&lt;0,IF('Настройки'!$B$10="Исключить","",IF('Настройки'!$B$10="Абсолютные значения",ABS(AF507),AF507)),AF507)))</x:f>
      </x:c>
      <x:c r="CJ507" s="50" t="str">
        <x:f>IF(28&gt;'Настройки'!$B$3,"",IF(ISBLANK(AG507),IF('Настройки'!$B$9="Нулевой спрос",0,""),IF(AG507&lt;0,IF('Настройки'!$B$10="Исключить","",IF('Настройки'!$B$10="Абсолютные значения",ABS(AG507),AG507)),AG507)))</x:f>
      </x:c>
      <x:c r="CK507" s="50" t="str">
        <x:f>IF(29&gt;'Настройки'!$B$3,"",IF(ISBLANK(AH507),IF('Настройки'!$B$9="Нулевой спрос",0,""),IF(AH507&lt;0,IF('Настройки'!$B$10="Исключить","",IF('Настройки'!$B$10="Абсолютные значения",ABS(AH507),AH507)),AH507)))</x:f>
      </x:c>
      <x:c r="CL507" s="50" t="str">
        <x:f>IF(30&gt;'Настройки'!$B$3,"",IF(ISBLANK(AI507),IF('Настройки'!$B$9="Нулевой спрос",0,""),IF(AI507&lt;0,IF('Настройки'!$B$10="Исключить","",IF('Настройки'!$B$10="Абсолютные значения",ABS(AI507),AI507)),AI507)))</x:f>
      </x:c>
      <x:c r="CM507" s="50" t="str">
        <x:f>IF(31&gt;'Настройки'!$B$3,"",IF(ISBLANK(AJ507),IF('Настройки'!$B$9="Нулевой спрос",0,""),IF(AJ507&lt;0,IF('Настройки'!$B$10="Исключить","",IF('Настройки'!$B$10="Абсолютные значения",ABS(AJ507),AJ507)),AJ507)))</x:f>
      </x:c>
      <x:c r="CN507" s="50" t="str">
        <x:f>IF(32&gt;'Настройки'!$B$3,"",IF(ISBLANK(AK507),IF('Настройки'!$B$9="Нулевой спрос",0,""),IF(AK507&lt;0,IF('Настройки'!$B$10="Исключить","",IF('Настройки'!$B$10="Абсолютные значения",ABS(AK507),AK507)),AK507)))</x:f>
      </x:c>
      <x:c r="CO507" s="50" t="str">
        <x:f>IF(33&gt;'Настройки'!$B$3,"",IF(ISBLANK(AL507),IF('Настройки'!$B$9="Нулевой спрос",0,""),IF(AL507&lt;0,IF('Настройки'!$B$10="Исключить","",IF('Настройки'!$B$10="Абсолютные значения",ABS(AL507),AL507)),AL507)))</x:f>
      </x:c>
      <x:c r="CP507" s="50" t="str">
        <x:f>IF(34&gt;'Настройки'!$B$3,"",IF(ISBLANK(AM507),IF('Настройки'!$B$9="Нулевой спрос",0,""),IF(AM507&lt;0,IF('Настройки'!$B$10="Исключить","",IF('Настройки'!$B$10="Абсолютные значения",ABS(AM507),AM507)),AM507)))</x:f>
      </x:c>
      <x:c r="CQ507" s="50" t="str">
        <x:f>IF(35&gt;'Настройки'!$B$3,"",IF(ISBLANK(AN507),IF('Настройки'!$B$9="Нулевой спрос",0,""),IF(AN507&lt;0,IF('Настройки'!$B$10="Исключить","",IF('Настройки'!$B$10="Абсолютные значения",ABS(AN507),AN507)),AN507)))</x:f>
      </x:c>
      <x:c r="CR507" s="50" t="str">
        <x:f>IF(36&gt;'Настройки'!$B$3,"",IF(ISBLANK(AO507),IF('Настройки'!$B$9="Нулевой спрос",0,""),IF(AO507&lt;0,IF('Настройки'!$B$10="Исключить","",IF('Настройки'!$B$10="Абсолютные значения",ABS(AO507),AO507)),AO507)))</x:f>
      </x:c>
      <x:c r="CS507" s="50" t="str">
        <x:f>IF(OR(1&gt;'Настройки'!$B$3,ISBLANK(BI507),BI507=0),"",BI507)</x:f>
      </x:c>
      <x:c r="CT507" s="50" t="str">
        <x:f>IF(OR(2&gt;'Настройки'!$B$3,ISBLANK(BJ507),BJ507=0),"",BJ507)</x:f>
      </x:c>
      <x:c r="CU507" s="50" t="str">
        <x:f>IF(OR(3&gt;'Настройки'!$B$3,ISBLANK(BK507),BK507=0),"",BK507)</x:f>
      </x:c>
      <x:c r="CV507" s="50" t="str">
        <x:f>IF(OR(4&gt;'Настройки'!$B$3,ISBLANK(BL507),BL507=0),"",BL507)</x:f>
      </x:c>
      <x:c r="CW507" s="50" t="str">
        <x:f>IF(OR(5&gt;'Настройки'!$B$3,ISBLANK(BM507),BM507=0),"",BM507)</x:f>
      </x:c>
      <x:c r="CX507" s="50" t="str">
        <x:f>IF(OR(6&gt;'Настройки'!$B$3,ISBLANK(BN507),BN507=0),"",BN507)</x:f>
      </x:c>
      <x:c r="CY507" s="50" t="str">
        <x:f>IF(OR(7&gt;'Настройки'!$B$3,ISBLANK(BO507),BO507=0),"",BO507)</x:f>
      </x:c>
      <x:c r="CZ507" s="50" t="str">
        <x:f>IF(OR(8&gt;'Настройки'!$B$3,ISBLANK(BP507),BP507=0),"",BP507)</x:f>
      </x:c>
      <x:c r="DA507" s="50" t="str">
        <x:f>IF(OR(9&gt;'Настройки'!$B$3,ISBLANK(BQ507),BQ507=0),"",BQ507)</x:f>
      </x:c>
      <x:c r="DB507" s="50" t="str">
        <x:f>IF(OR(10&gt;'Настройки'!$B$3,ISBLANK(BR507),BR507=0),"",BR507)</x:f>
      </x:c>
      <x:c r="DC507" s="50" t="str">
        <x:f>IF(OR(11&gt;'Настройки'!$B$3,ISBLANK(BS507),BS507=0),"",BS507)</x:f>
      </x:c>
      <x:c r="DD507" s="50" t="str">
        <x:f>IF(OR(12&gt;'Настройки'!$B$3,ISBLANK(BT507),BT507=0),"",BT507)</x:f>
      </x:c>
      <x:c r="DE507" s="50" t="str">
        <x:f>IF(OR(13&gt;'Настройки'!$B$3,ISBLANK(BU507),BU507=0),"",BU507)</x:f>
      </x:c>
      <x:c r="DF507" s="50" t="str">
        <x:f>IF(OR(14&gt;'Настройки'!$B$3,ISBLANK(BV507),BV507=0),"",BV507)</x:f>
      </x:c>
      <x:c r="DG507" s="50" t="str">
        <x:f>IF(OR(15&gt;'Настройки'!$B$3,ISBLANK(BW507),BW507=0),"",BW507)</x:f>
      </x:c>
      <x:c r="DH507" s="50" t="str">
        <x:f>IF(OR(16&gt;'Настройки'!$B$3,ISBLANK(BX507),BX507=0),"",BX507)</x:f>
      </x:c>
      <x:c r="DI507" s="50" t="str">
        <x:f>IF(OR(17&gt;'Настройки'!$B$3,ISBLANK(BY507),BY507=0),"",BY507)</x:f>
      </x:c>
      <x:c r="DJ507" s="50" t="str">
        <x:f>IF(OR(18&gt;'Настройки'!$B$3,ISBLANK(BZ507),BZ507=0),"",BZ507)</x:f>
      </x:c>
      <x:c r="DK507" s="50" t="str">
        <x:f>IF(OR(19&gt;'Настройки'!$B$3,ISBLANK(CA507),CA507=0),"",CA507)</x:f>
      </x:c>
      <x:c r="DL507" s="50" t="str">
        <x:f>IF(OR(20&gt;'Настройки'!$B$3,ISBLANK(CB507),CB507=0),"",CB507)</x:f>
      </x:c>
      <x:c r="DM507" s="50" t="str">
        <x:f>IF(OR(21&gt;'Настройки'!$B$3,ISBLANK(CC507),CC507=0),"",CC507)</x:f>
      </x:c>
      <x:c r="DN507" s="50" t="str">
        <x:f>IF(OR(22&gt;'Настройки'!$B$3,ISBLANK(CD507),CD507=0),"",CD507)</x:f>
      </x:c>
      <x:c r="DO507" s="50" t="str">
        <x:f>IF(OR(23&gt;'Настройки'!$B$3,ISBLANK(CE507),CE507=0),"",CE507)</x:f>
      </x:c>
      <x:c r="DP507" s="50" t="str">
        <x:f>IF(OR(24&gt;'Настройки'!$B$3,ISBLANK(CF507),CF507=0),"",CF507)</x:f>
      </x:c>
      <x:c r="DQ507" s="50" t="str">
        <x:f>IF(OR(25&gt;'Настройки'!$B$3,ISBLANK(CG507),CG507=0),"",CG507)</x:f>
      </x:c>
      <x:c r="DR507" s="50" t="str">
        <x:f>IF(OR(26&gt;'Настройки'!$B$3,ISBLANK(CH507),CH507=0),"",CH507)</x:f>
      </x:c>
      <x:c r="DS507" s="50" t="str">
        <x:f>IF(OR(27&gt;'Настройки'!$B$3,ISBLANK(CI507),CI507=0),"",CI507)</x:f>
      </x:c>
      <x:c r="DT507" s="50" t="str">
        <x:f>IF(OR(28&gt;'Настройки'!$B$3,ISBLANK(CJ507),CJ507=0),"",CJ507)</x:f>
      </x:c>
      <x:c r="DU507" s="50" t="str">
        <x:f>IF(OR(29&gt;'Настройки'!$B$3,ISBLANK(CK507),CK507=0),"",CK507)</x:f>
      </x:c>
      <x:c r="DV507" s="50" t="str">
        <x:f>IF(OR(30&gt;'Настройки'!$B$3,ISBLANK(CL507),CL507=0),"",CL507)</x:f>
      </x:c>
      <x:c r="DW507" s="50" t="str">
        <x:f>IF(OR(31&gt;'Настройки'!$B$3,ISBLANK(CM507),CM507=0),"",CM507)</x:f>
      </x:c>
      <x:c r="DX507" s="50" t="str">
        <x:f>IF(OR(32&gt;'Настройки'!$B$3,ISBLANK(CN507),CN507=0),"",CN507)</x:f>
      </x:c>
      <x:c r="DY507" s="50" t="str">
        <x:f>IF(OR(33&gt;'Настройки'!$B$3,ISBLANK(CO507),CO507=0),"",CO507)</x:f>
      </x:c>
      <x:c r="DZ507" s="50" t="str">
        <x:f>IF(OR(34&gt;'Настройки'!$B$3,ISBLANK(CP507),CP507=0),"",CP507)</x:f>
      </x:c>
      <x:c r="EA507" s="50" t="str">
        <x:f>IF(OR(35&gt;'Настройки'!$B$3,ISBLANK(CQ507),CQ507=0),"",CQ507)</x:f>
      </x:c>
      <x:c r="EB507" s="50" t="str">
        <x:f>IF(OR(36&gt;'Настройки'!$B$3,ISBLANK(CR507),CR507=0),"",CR507)</x:f>
      </x:c>
      <x:c r="EC507" s="50" t="str">
        <x:f>IF(A507="","",IF(OR(BB507="AZ",BB507="BZ"),10000+ROW(),IF(AZ507&gt;'Настройки'!$B$11,20000+ROW(),IF(BF507&lt;&gt;"Обычный",30000+ROW(),IF(AX507&lt;=0,40000+ROW(),"")))))</x:f>
      </x:c>
      <x:c r="ED507" s="50" t="str">
        <x:f>IF(EC507="","",COUNTIFS($EC$2:$EC$1001,"&gt;0",$EC$2:$EC$1001,"&lt;"&amp;EC507)+1)</x:f>
      </x:c>
    </x:row>
    <x:row r="508">
      <x:c r="A508" s="115"/>
      <x:c r="B508" s="115"/>
      <x:c r="C508" s="115"/>
      <x:c r="D508" s="118"/>
      <x:c r="E508" s="118"/>
      <x:c r="F508" s="118"/>
      <x:c r="G508" s="118"/>
      <x:c r="H508" s="118"/>
      <x:c r="I508" s="118"/>
      <x:c r="J508" s="118"/>
      <x:c r="K508" s="118"/>
      <x:c r="L508" s="118"/>
      <x:c r="M508" s="118"/>
      <x:c r="N508" s="118"/>
      <x:c r="O508" s="118"/>
      <x:c r="P508" s="118"/>
      <x:c r="Q508" s="118"/>
      <x:c r="R508" s="118"/>
      <x:c r="S508" s="118"/>
      <x:c r="T508" s="118"/>
      <x:c r="U508" s="118"/>
      <x:c r="V508" s="118"/>
      <x:c r="W508" s="118"/>
      <x:c r="X508" s="118"/>
      <x:c r="Y508" s="118"/>
      <x:c r="Z508" s="118"/>
      <x:c r="AA508" s="118"/>
      <x:c r="AB508" s="118"/>
      <x:c r="AC508" s="118"/>
      <x:c r="AD508" s="118"/>
      <x:c r="AE508" s="118"/>
      <x:c r="AF508" s="118"/>
      <x:c r="AG508" s="118"/>
      <x:c r="AH508" s="118"/>
      <x:c r="AI508" s="118"/>
      <x:c r="AJ508" s="118"/>
      <x:c r="AK508" s="118"/>
      <x:c r="AL508" s="118"/>
      <x:c r="AM508" s="118"/>
      <x:c r="AN508" s="118"/>
      <x:c r="AO508" s="118"/>
      <x:c r="AP508" s="115"/>
      <x:c r="AQ508" s="49" t="str">
        <x:f>IF(A508="","",COUNT(BI508:INDEX(BI508:CR508,1,'Настройки'!$B$3)))</x:f>
      </x:c>
      <x:c r="AR508" s="49" t="str">
        <x:f>IF(A508="","",SUM(BI508:INDEX(BI508:CR508,1,'Настройки'!$B$3)))</x:f>
      </x:c>
      <x:c r="AS508" s="58" t="str">
        <x:f>IF(A508="","",IF('Настройки'!$B$4="Стоимость потребления",AR508*D508,IF('Настройки'!$B$4="Количество",AR508,E508)))</x:f>
      </x:c>
      <x:c r="AT508" s="61" t="str">
        <x:f>IF(OR(A508="",AS508&lt;0,SUM($AS$2:$AS$1001)&lt;=0),"",AS508/SUM($AS$2:$AS$1001))</x:f>
      </x:c>
      <x:c r="AU508" s="61" t="str">
        <x:f>IF(OR(A508="",AS508&lt;0,SUM($AS$2:$AS$1001)&lt;=0),"",SUMIFS($AS$2:$AS$1001,$AS$2:$AS$1001,"&gt;"&amp;AS508)/SUM($AS$2:$AS$1001))</x:f>
      </x:c>
      <x:c r="AV508" s="61" t="str">
        <x:f>IF(OR(A508="",AS508&lt;0,SUM($AS$2:$AS$1001)&lt;=0),"",SUMIFS($AS$2:$AS$1001,$AS$2:$AS$1001,"&gt;="&amp;AS508)/SUM($AS$2:$AS$1001))</x:f>
      </x:c>
      <x:c r="AW508" s="49" t="str">
        <x:f>IF(A508="","",IF(SUM($AS$2:$AS$1001)&lt;=0,"Не определён",IF(AS508&lt;0,"Исключение",IF(AU508&lt;'Настройки'!$B$5,"A",IF(AU508&lt;'Настройки'!$B$6,"B","C")))))</x:f>
      </x:c>
      <x:c r="AX508" s="58" t="str">
        <x:f>IF(A508="","",IF(AQ508=0,"",AVERAGE(BI508:INDEX(BI508:CR508,1,'Настройки'!$B$3))))</x:f>
      </x:c>
      <x:c r="AY508" s="58" t="str">
        <x:f>IF(OR(A508="",AQ508=0),"",STDEVP(BI508:INDEX(BI508:CR508,1,'Настройки'!$B$3)))</x:f>
      </x:c>
      <x:c r="AZ508" s="61" t="str">
        <x:f>IF(OR(A508="",AQ508&lt;'Настройки'!$B$12,AX508&lt;=0,AND('Настройки'!$B$10="Блокировать",COUNTIF(F508:INDEX(F508:AO508,1,'Настройки'!$B$3),"&lt;0")&gt;0)),"",AY508/ABS(AX508))</x:f>
      </x:c>
      <x:c r="BA508" s="49" t="str">
        <x:f>IF(A508="","",IF(AND('Настройки'!$B$10="Блокировать",COUNTIF(F508:INDEX(F508:AO508,1,'Настройки'!$B$3),"&lt;0")&gt;0),"Не определён",IF(AQ508&lt;'Настройки'!$B$12,"Не определён",IF(AX508=0,"Нет спроса",IF(AX508&lt;0,"Не определён",IF(AZ508&lt;='Настройки'!$B$7,"X",IF(AZ508&lt;='Настройки'!$B$8,"Y","Z")))))))</x:f>
      </x:c>
      <x:c r="BB508" s="49" t="str">
        <x:f>IF(OR(A508="",LEN(AW508)&lt;&gt;1,LEN(BA508)&lt;&gt;1),"",AW508&amp;BA508)</x:f>
      </x:c>
      <x:c r="BC508" s="61" t="str">
        <x:f>IF(OR(A508="",AQ508=0),"",(COUNT(BI508:INDEX(BI508:CR508,1,'Настройки'!$B$3))-COUNT(CS508:INDEX(CS508:EB508,1,'Настройки'!$B$3)))/AQ508)</x:f>
      </x:c>
      <x:c r="BD508" s="64" t="str">
        <x:f>IF(OR(A508="",COUNT(CS508:INDEX(CS508:EB508,1,'Настройки'!$B$3))=0),"",AQ508/COUNT(CS508:INDEX(CS508:EB508,1,'Настройки'!$B$3)))</x:f>
      </x:c>
      <x:c r="BE508" s="64" t="str">
        <x:f>IF(OR(A508="",COUNT(CS508:INDEX(CS508:EB508,1,'Настройки'!$B$3))=0),"",IF(AVERAGE(CS508:INDEX(CS508:EB508,1,'Настройки'!$B$3))=0,"",(STDEVP(CS508:INDEX(CS508:EB508,1,'Настройки'!$B$3))/ABS(AVERAGE(CS508:INDEX(CS508:EB508,1,'Настройки'!$B$3))))^2))</x:f>
      </x:c>
      <x:c r="BF508" s="49" t="str">
        <x:f>IF(A508="","",IF(AQ508&lt;3,"Недостаточно",IF(AQ508&lt;6,"Предварительный","Обычный")))</x:f>
      </x:c>
      <x:c r="BG508" s="49" t="str">
        <x:f>IF(A508="","",IF(COUNTIF(F508:INDEX(F508:AO508,1,'Настройки'!$B$3),"&lt;0")&gt;0,IF('Настройки'!$B$10="Блокировать","Отрицательный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"),"")&amp;IF(AQ508&lt;3,"Недостаточно истории. ",IF(AQ508&lt;6,"Предварительная классификация. ",""))&amp;IF(AX508=0,"Нет спроса за горизонт. ","")&amp;IF(AZ508&gt;'Настройки'!$B$11,"Экстремальная вариативность. ",""))</x:f>
      </x:c>
      <x:c r="BH508" s="49" t="str">
        <x:f>IF(A508="","",IFERROR(VLOOKUP(BB508,'Настройки'!$D$3:$E$11,2,FALSE),"Сначала проверьте исходные данные и историю спроса.")&amp;" Уточните срок поставки, MOQ и критичность.")</x:f>
      </x:c>
      <x:c r="BI508" s="50" t="str">
        <x:f>IF(1&gt;'Настройки'!$B$3,"",IF(ISBLANK(F508),IF('Настройки'!$B$9="Нулевой спрос",0,""),IF(F508&lt;0,IF('Настройки'!$B$10="Исключить","",IF('Настройки'!$B$10="Абсолютные значения",ABS(F508),F508)),F508)))</x:f>
      </x:c>
      <x:c r="BJ508" s="50" t="str">
        <x:f>IF(2&gt;'Настройки'!$B$3,"",IF(ISBLANK(G508),IF('Настройки'!$B$9="Нулевой спрос",0,""),IF(G508&lt;0,IF('Настройки'!$B$10="Исключить","",IF('Настройки'!$B$10="Абсолютные значения",ABS(G508),G508)),G508)))</x:f>
      </x:c>
      <x:c r="BK508" s="50" t="str">
        <x:f>IF(3&gt;'Настройки'!$B$3,"",IF(ISBLANK(H508),IF('Настройки'!$B$9="Нулевой спрос",0,""),IF(H508&lt;0,IF('Настройки'!$B$10="Исключить","",IF('Настройки'!$B$10="Абсолютные значения",ABS(H508),H508)),H508)))</x:f>
      </x:c>
      <x:c r="BL508" s="50" t="str">
        <x:f>IF(4&gt;'Настройки'!$B$3,"",IF(ISBLANK(I508),IF('Настройки'!$B$9="Нулевой спрос",0,""),IF(I508&lt;0,IF('Настройки'!$B$10="Исключить","",IF('Настройки'!$B$10="Абсолютные значения",ABS(I508),I508)),I508)))</x:f>
      </x:c>
      <x:c r="BM508" s="50" t="str">
        <x:f>IF(5&gt;'Настройки'!$B$3,"",IF(ISBLANK(J508),IF('Настройки'!$B$9="Нулевой спрос",0,""),IF(J508&lt;0,IF('Настройки'!$B$10="Исключить","",IF('Настройки'!$B$10="Абсолютные значения",ABS(J508),J508)),J508)))</x:f>
      </x:c>
      <x:c r="BN508" s="50" t="str">
        <x:f>IF(6&gt;'Настройки'!$B$3,"",IF(ISBLANK(K508),IF('Настройки'!$B$9="Нулевой спрос",0,""),IF(K508&lt;0,IF('Настройки'!$B$10="Исключить","",IF('Настройки'!$B$10="Абсолютные значения",ABS(K508),K508)),K508)))</x:f>
      </x:c>
      <x:c r="BO508" s="50" t="str">
        <x:f>IF(7&gt;'Настройки'!$B$3,"",IF(ISBLANK(L508),IF('Настройки'!$B$9="Нулевой спрос",0,""),IF(L508&lt;0,IF('Настройки'!$B$10="Исключить","",IF('Настройки'!$B$10="Абсолютные значения",ABS(L508),L508)),L508)))</x:f>
      </x:c>
      <x:c r="BP508" s="50" t="str">
        <x:f>IF(8&gt;'Настройки'!$B$3,"",IF(ISBLANK(M508),IF('Настройки'!$B$9="Нулевой спрос",0,""),IF(M508&lt;0,IF('Настройки'!$B$10="Исключить","",IF('Настройки'!$B$10="Абсолютные значения",ABS(M508),M508)),M508)))</x:f>
      </x:c>
      <x:c r="BQ508" s="50" t="str">
        <x:f>IF(9&gt;'Настройки'!$B$3,"",IF(ISBLANK(N508),IF('Настройки'!$B$9="Нулевой спрос",0,""),IF(N508&lt;0,IF('Настройки'!$B$10="Исключить","",IF('Настройки'!$B$10="Абсолютные значения",ABS(N508),N508)),N508)))</x:f>
      </x:c>
      <x:c r="BR508" s="50" t="str">
        <x:f>IF(10&gt;'Настройки'!$B$3,"",IF(ISBLANK(O508),IF('Настройки'!$B$9="Нулевой спрос",0,""),IF(O508&lt;0,IF('Настройки'!$B$10="Исключить","",IF('Настройки'!$B$10="Абсолютные значения",ABS(O508),O508)),O508)))</x:f>
      </x:c>
      <x:c r="BS508" s="50" t="str">
        <x:f>IF(11&gt;'Настройки'!$B$3,"",IF(ISBLANK(P508),IF('Настройки'!$B$9="Нулевой спрос",0,""),IF(P508&lt;0,IF('Настройки'!$B$10="Исключить","",IF('Настройки'!$B$10="Абсолютные значения",ABS(P508),P508)),P508)))</x:f>
      </x:c>
      <x:c r="BT508" s="50" t="str">
        <x:f>IF(12&gt;'Настройки'!$B$3,"",IF(ISBLANK(Q508),IF('Настройки'!$B$9="Нулевой спрос",0,""),IF(Q508&lt;0,IF('Настройки'!$B$10="Исключить","",IF('Настройки'!$B$10="Абсолютные значения",ABS(Q508),Q508)),Q508)))</x:f>
      </x:c>
      <x:c r="BU508" s="50" t="str">
        <x:f>IF(13&gt;'Настройки'!$B$3,"",IF(ISBLANK(R508),IF('Настройки'!$B$9="Нулевой спрос",0,""),IF(R508&lt;0,IF('Настройки'!$B$10="Исключить","",IF('Настройки'!$B$10="Абсолютные значения",ABS(R508),R508)),R508)))</x:f>
      </x:c>
      <x:c r="BV508" s="50" t="str">
        <x:f>IF(14&gt;'Настройки'!$B$3,"",IF(ISBLANK(S508),IF('Настройки'!$B$9="Нулевой спрос",0,""),IF(S508&lt;0,IF('Настройки'!$B$10="Исключить","",IF('Настройки'!$B$10="Абсолютные значения",ABS(S508),S508)),S508)))</x:f>
      </x:c>
      <x:c r="BW508" s="50" t="str">
        <x:f>IF(15&gt;'Настройки'!$B$3,"",IF(ISBLANK(T508),IF('Настройки'!$B$9="Нулевой спрос",0,""),IF(T508&lt;0,IF('Настройки'!$B$10="Исключить","",IF('Настройки'!$B$10="Абсолютные значения",ABS(T508),T508)),T508)))</x:f>
      </x:c>
      <x:c r="BX508" s="50" t="str">
        <x:f>IF(16&gt;'Настройки'!$B$3,"",IF(ISBLANK(U508),IF('Настройки'!$B$9="Нулевой спрос",0,""),IF(U508&lt;0,IF('Настройки'!$B$10="Исключить","",IF('Настройки'!$B$10="Абсолютные значения",ABS(U508),U508)),U508)))</x:f>
      </x:c>
      <x:c r="BY508" s="50" t="str">
        <x:f>IF(17&gt;'Настройки'!$B$3,"",IF(ISBLANK(V508),IF('Настройки'!$B$9="Нулевой спрос",0,""),IF(V508&lt;0,IF('Настройки'!$B$10="Исключить","",IF('Настройки'!$B$10="Абсолютные значения",ABS(V508),V508)),V508)))</x:f>
      </x:c>
      <x:c r="BZ508" s="50" t="str">
        <x:f>IF(18&gt;'Настройки'!$B$3,"",IF(ISBLANK(W508),IF('Настройки'!$B$9="Нулевой спрос",0,""),IF(W508&lt;0,IF('Настройки'!$B$10="Исключить","",IF('Настройки'!$B$10="Абсолютные значения",ABS(W508),W508)),W508)))</x:f>
      </x:c>
      <x:c r="CA508" s="50" t="str">
        <x:f>IF(19&gt;'Настройки'!$B$3,"",IF(ISBLANK(X508),IF('Настройки'!$B$9="Нулевой спрос",0,""),IF(X508&lt;0,IF('Настройки'!$B$10="Исключить","",IF('Настройки'!$B$10="Абсолютные значения",ABS(X508),X508)),X508)))</x:f>
      </x:c>
      <x:c r="CB508" s="50" t="str">
        <x:f>IF(20&gt;'Настройки'!$B$3,"",IF(ISBLANK(Y508),IF('Настройки'!$B$9="Нулевой спрос",0,""),IF(Y508&lt;0,IF('Настройки'!$B$10="Исключить","",IF('Настройки'!$B$10="Абсолютные значения",ABS(Y508),Y508)),Y508)))</x:f>
      </x:c>
      <x:c r="CC508" s="50" t="str">
        <x:f>IF(21&gt;'Настройки'!$B$3,"",IF(ISBLANK(Z508),IF('Настройки'!$B$9="Нулевой спрос",0,""),IF(Z508&lt;0,IF('Настройки'!$B$10="Исключить","",IF('Настройки'!$B$10="Абсолютные значения",ABS(Z508),Z508)),Z508)))</x:f>
      </x:c>
      <x:c r="CD508" s="50" t="str">
        <x:f>IF(22&gt;'Настройки'!$B$3,"",IF(ISBLANK(AA508),IF('Настройки'!$B$9="Нулевой спрос",0,""),IF(AA508&lt;0,IF('Настройки'!$B$10="Исключить","",IF('Настройки'!$B$10="Абсолютные значения",ABS(AA508),AA508)),AA508)))</x:f>
      </x:c>
      <x:c r="CE508" s="50" t="str">
        <x:f>IF(23&gt;'Настройки'!$B$3,"",IF(ISBLANK(AB508),IF('Настройки'!$B$9="Нулевой спрос",0,""),IF(AB508&lt;0,IF('Настройки'!$B$10="Исключить","",IF('Настройки'!$B$10="Абсолютные значения",ABS(AB508),AB508)),AB508)))</x:f>
      </x:c>
      <x:c r="CF508" s="50" t="str">
        <x:f>IF(24&gt;'Настройки'!$B$3,"",IF(ISBLANK(AC508),IF('Настройки'!$B$9="Нулевой спрос",0,""),IF(AC508&lt;0,IF('Настройки'!$B$10="Исключить","",IF('Настройки'!$B$10="Абсолютные значения",ABS(AC508),AC508)),AC508)))</x:f>
      </x:c>
      <x:c r="CG508" s="50" t="str">
        <x:f>IF(25&gt;'Настройки'!$B$3,"",IF(ISBLANK(AD508),IF('Настройки'!$B$9="Нулевой спрос",0,""),IF(AD508&lt;0,IF('Настройки'!$B$10="Исключить","",IF('Настройки'!$B$10="Абсолютные значения",ABS(AD508),AD508)),AD508)))</x:f>
      </x:c>
      <x:c r="CH508" s="50" t="str">
        <x:f>IF(26&gt;'Настройки'!$B$3,"",IF(ISBLANK(AE508),IF('Настройки'!$B$9="Нулевой спрос",0,""),IF(AE508&lt;0,IF('Настройки'!$B$10="Исключить","",IF('Настройки'!$B$10="Абсолютные значения",ABS(AE508),AE508)),AE508)))</x:f>
      </x:c>
      <x:c r="CI508" s="50" t="str">
        <x:f>IF(27&gt;'Настройки'!$B$3,"",IF(ISBLANK(AF508),IF('Настройки'!$B$9="Нулевой спрос",0,""),IF(AF508&lt;0,IF('Настройки'!$B$10="Исключить","",IF('Настройки'!$B$10="Абсолютные значения",ABS(AF508),AF508)),AF508)))</x:f>
      </x:c>
      <x:c r="CJ508" s="50" t="str">
        <x:f>IF(28&gt;'Настройки'!$B$3,"",IF(ISBLANK(AG508),IF('Настройки'!$B$9="Нулевой спрос",0,""),IF(AG508&lt;0,IF('Настройки'!$B$10="Исключить","",IF('Настройки'!$B$10="Абсолютные значения",ABS(AG508),AG508)),AG508)))</x:f>
      </x:c>
      <x:c r="CK508" s="50" t="str">
        <x:f>IF(29&gt;'Настройки'!$B$3,"",IF(ISBLANK(AH508),IF('Настройки'!$B$9="Нулевой спрос",0,""),IF(AH508&lt;0,IF('Настройки'!$B$10="Исключить","",IF('Настройки'!$B$10="Абсолютные значения",ABS(AH508),AH508)),AH508)))</x:f>
      </x:c>
      <x:c r="CL508" s="50" t="str">
        <x:f>IF(30&gt;'Настройки'!$B$3,"",IF(ISBLANK(AI508),IF('Настройки'!$B$9="Нулевой спрос",0,""),IF(AI508&lt;0,IF('Настройки'!$B$10="Исключить","",IF('Настройки'!$B$10="Абсолютные значения",ABS(AI508),AI508)),AI508)))</x:f>
      </x:c>
      <x:c r="CM508" s="50" t="str">
        <x:f>IF(31&gt;'Настройки'!$B$3,"",IF(ISBLANK(AJ508),IF('Настройки'!$B$9="Нулевой спрос",0,""),IF(AJ508&lt;0,IF('Настройки'!$B$10="Исключить","",IF('Настройки'!$B$10="Абсолютные значения",ABS(AJ508),AJ508)),AJ508)))</x:f>
      </x:c>
      <x:c r="CN508" s="50" t="str">
        <x:f>IF(32&gt;'Настройки'!$B$3,"",IF(ISBLANK(AK508),IF('Настройки'!$B$9="Нулевой спрос",0,""),IF(AK508&lt;0,IF('Настройки'!$B$10="Исключить","",IF('Настройки'!$B$10="Абсолютные значения",ABS(AK508),AK508)),AK508)))</x:f>
      </x:c>
      <x:c r="CO508" s="50" t="str">
        <x:f>IF(33&gt;'Настройки'!$B$3,"",IF(ISBLANK(AL508),IF('Настройки'!$B$9="Нулевой спрос",0,""),IF(AL508&lt;0,IF('Настройки'!$B$10="Исключить","",IF('Настройки'!$B$10="Абсолютные значения",ABS(AL508),AL508)),AL508)))</x:f>
      </x:c>
      <x:c r="CP508" s="50" t="str">
        <x:f>IF(34&gt;'Настройки'!$B$3,"",IF(ISBLANK(AM508),IF('Настройки'!$B$9="Нулевой спрос",0,""),IF(AM508&lt;0,IF('Настройки'!$B$10="Исключить","",IF('Настройки'!$B$10="Абсолютные значения",ABS(AM508),AM508)),AM508)))</x:f>
      </x:c>
      <x:c r="CQ508" s="50" t="str">
        <x:f>IF(35&gt;'Настройки'!$B$3,"",IF(ISBLANK(AN508),IF('Настройки'!$B$9="Нулевой спрос",0,""),IF(AN508&lt;0,IF('Настройки'!$B$10="Исключить","",IF('Настройки'!$B$10="Абсолютные значения",ABS(AN508),AN508)),AN508)))</x:f>
      </x:c>
      <x:c r="CR508" s="50" t="str">
        <x:f>IF(36&gt;'Настройки'!$B$3,"",IF(ISBLANK(AO508),IF('Настройки'!$B$9="Нулевой спрос",0,""),IF(AO508&lt;0,IF('Настройки'!$B$10="Исключить","",IF('Настройки'!$B$10="Абсолютные значения",ABS(AO508),AO508)),AO508)))</x:f>
      </x:c>
      <x:c r="CS508" s="50" t="str">
        <x:f>IF(OR(1&gt;'Настройки'!$B$3,ISBLANK(BI508),BI508=0),"",BI508)</x:f>
      </x:c>
      <x:c r="CT508" s="50" t="str">
        <x:f>IF(OR(2&gt;'Настройки'!$B$3,ISBLANK(BJ508),BJ508=0),"",BJ508)</x:f>
      </x:c>
      <x:c r="CU508" s="50" t="str">
        <x:f>IF(OR(3&gt;'Настройки'!$B$3,ISBLANK(BK508),BK508=0),"",BK508)</x:f>
      </x:c>
      <x:c r="CV508" s="50" t="str">
        <x:f>IF(OR(4&gt;'Настройки'!$B$3,ISBLANK(BL508),BL508=0),"",BL508)</x:f>
      </x:c>
      <x:c r="CW508" s="50" t="str">
        <x:f>IF(OR(5&gt;'Настройки'!$B$3,ISBLANK(BM508),BM508=0),"",BM508)</x:f>
      </x:c>
      <x:c r="CX508" s="50" t="str">
        <x:f>IF(OR(6&gt;'Настройки'!$B$3,ISBLANK(BN508),BN508=0),"",BN508)</x:f>
      </x:c>
      <x:c r="CY508" s="50" t="str">
        <x:f>IF(OR(7&gt;'Настройки'!$B$3,ISBLANK(BO508),BO508=0),"",BO508)</x:f>
      </x:c>
      <x:c r="CZ508" s="50" t="str">
        <x:f>IF(OR(8&gt;'Настройки'!$B$3,ISBLANK(BP508),BP508=0),"",BP508)</x:f>
      </x:c>
      <x:c r="DA508" s="50" t="str">
        <x:f>IF(OR(9&gt;'Настройки'!$B$3,ISBLANK(BQ508),BQ508=0),"",BQ508)</x:f>
      </x:c>
      <x:c r="DB508" s="50" t="str">
        <x:f>IF(OR(10&gt;'Настройки'!$B$3,ISBLANK(BR508),BR508=0),"",BR508)</x:f>
      </x:c>
      <x:c r="DC508" s="50" t="str">
        <x:f>IF(OR(11&gt;'Настройки'!$B$3,ISBLANK(BS508),BS508=0),"",BS508)</x:f>
      </x:c>
      <x:c r="DD508" s="50" t="str">
        <x:f>IF(OR(12&gt;'Настройки'!$B$3,ISBLANK(BT508),BT508=0),"",BT508)</x:f>
      </x:c>
      <x:c r="DE508" s="50" t="str">
        <x:f>IF(OR(13&gt;'Настройки'!$B$3,ISBLANK(BU508),BU508=0),"",BU508)</x:f>
      </x:c>
      <x:c r="DF508" s="50" t="str">
        <x:f>IF(OR(14&gt;'Настройки'!$B$3,ISBLANK(BV508),BV508=0),"",BV508)</x:f>
      </x:c>
      <x:c r="DG508" s="50" t="str">
        <x:f>IF(OR(15&gt;'Настройки'!$B$3,ISBLANK(BW508),BW508=0),"",BW508)</x:f>
      </x:c>
      <x:c r="DH508" s="50" t="str">
        <x:f>IF(OR(16&gt;'Настройки'!$B$3,ISBLANK(BX508),BX508=0),"",BX508)</x:f>
      </x:c>
      <x:c r="DI508" s="50" t="str">
        <x:f>IF(OR(17&gt;'Настройки'!$B$3,ISBLANK(BY508),BY508=0),"",BY508)</x:f>
      </x:c>
      <x:c r="DJ508" s="50" t="str">
        <x:f>IF(OR(18&gt;'Настройки'!$B$3,ISBLANK(BZ508),BZ508=0),"",BZ508)</x:f>
      </x:c>
      <x:c r="DK508" s="50" t="str">
        <x:f>IF(OR(19&gt;'Настройки'!$B$3,ISBLANK(CA508),CA508=0),"",CA508)</x:f>
      </x:c>
      <x:c r="DL508" s="50" t="str">
        <x:f>IF(OR(20&gt;'Настройки'!$B$3,ISBLANK(CB508),CB508=0),"",CB508)</x:f>
      </x:c>
      <x:c r="DM508" s="50" t="str">
        <x:f>IF(OR(21&gt;'Настройки'!$B$3,ISBLANK(CC508),CC508=0),"",CC508)</x:f>
      </x:c>
      <x:c r="DN508" s="50" t="str">
        <x:f>IF(OR(22&gt;'Настройки'!$B$3,ISBLANK(CD508),CD508=0),"",CD508)</x:f>
      </x:c>
      <x:c r="DO508" s="50" t="str">
        <x:f>IF(OR(23&gt;'Настройки'!$B$3,ISBLANK(CE508),CE508=0),"",CE508)</x:f>
      </x:c>
      <x:c r="DP508" s="50" t="str">
        <x:f>IF(OR(24&gt;'Настройки'!$B$3,ISBLANK(CF508),CF508=0),"",CF508)</x:f>
      </x:c>
      <x:c r="DQ508" s="50" t="str">
        <x:f>IF(OR(25&gt;'Настройки'!$B$3,ISBLANK(CG508),CG508=0),"",CG508)</x:f>
      </x:c>
      <x:c r="DR508" s="50" t="str">
        <x:f>IF(OR(26&gt;'Настройки'!$B$3,ISBLANK(CH508),CH508=0),"",CH508)</x:f>
      </x:c>
      <x:c r="DS508" s="50" t="str">
        <x:f>IF(OR(27&gt;'Настройки'!$B$3,ISBLANK(CI508),CI508=0),"",CI508)</x:f>
      </x:c>
      <x:c r="DT508" s="50" t="str">
        <x:f>IF(OR(28&gt;'Настройки'!$B$3,ISBLANK(CJ508),CJ508=0),"",CJ508)</x:f>
      </x:c>
      <x:c r="DU508" s="50" t="str">
        <x:f>IF(OR(29&gt;'Настройки'!$B$3,ISBLANK(CK508),CK508=0),"",CK508)</x:f>
      </x:c>
      <x:c r="DV508" s="50" t="str">
        <x:f>IF(OR(30&gt;'Настройки'!$B$3,ISBLANK(CL508),CL508=0),"",CL508)</x:f>
      </x:c>
      <x:c r="DW508" s="50" t="str">
        <x:f>IF(OR(31&gt;'Настройки'!$B$3,ISBLANK(CM508),CM508=0),"",CM508)</x:f>
      </x:c>
      <x:c r="DX508" s="50" t="str">
        <x:f>IF(OR(32&gt;'Настройки'!$B$3,ISBLANK(CN508),CN508=0),"",CN508)</x:f>
      </x:c>
      <x:c r="DY508" s="50" t="str">
        <x:f>IF(OR(33&gt;'Настройки'!$B$3,ISBLANK(CO508),CO508=0),"",CO508)</x:f>
      </x:c>
      <x:c r="DZ508" s="50" t="str">
        <x:f>IF(OR(34&gt;'Настройки'!$B$3,ISBLANK(CP508),CP508=0),"",CP508)</x:f>
      </x:c>
      <x:c r="EA508" s="50" t="str">
        <x:f>IF(OR(35&gt;'Настройки'!$B$3,ISBLANK(CQ508),CQ508=0),"",CQ508)</x:f>
      </x:c>
      <x:c r="EB508" s="50" t="str">
        <x:f>IF(OR(36&gt;'Настройки'!$B$3,ISBLANK(CR508),CR508=0),"",CR508)</x:f>
      </x:c>
      <x:c r="EC508" s="50" t="str">
        <x:f>IF(A508="","",IF(OR(BB508="AZ",BB508="BZ"),10000+ROW(),IF(AZ508&gt;'Настройки'!$B$11,20000+ROW(),IF(BF508&lt;&gt;"Обычный",30000+ROW(),IF(AX508&lt;=0,40000+ROW(),"")))))</x:f>
      </x:c>
      <x:c r="ED508" s="50" t="str">
        <x:f>IF(EC508="","",COUNTIFS($EC$2:$EC$1001,"&gt;0",$EC$2:$EC$1001,"&lt;"&amp;EC508)+1)</x:f>
      </x:c>
    </x:row>
    <x:row r="509">
      <x:c r="A509" s="115"/>
      <x:c r="B509" s="115"/>
      <x:c r="C509" s="115"/>
      <x:c r="D509" s="118"/>
      <x:c r="E509" s="118"/>
      <x:c r="F509" s="118"/>
      <x:c r="G509" s="118"/>
      <x:c r="H509" s="118"/>
      <x:c r="I509" s="118"/>
      <x:c r="J509" s="118"/>
      <x:c r="K509" s="118"/>
      <x:c r="L509" s="118"/>
      <x:c r="M509" s="118"/>
      <x:c r="N509" s="118"/>
      <x:c r="O509" s="118"/>
      <x:c r="P509" s="118"/>
      <x:c r="Q509" s="118"/>
      <x:c r="R509" s="118"/>
      <x:c r="S509" s="118"/>
      <x:c r="T509" s="118"/>
      <x:c r="U509" s="118"/>
      <x:c r="V509" s="118"/>
      <x:c r="W509" s="118"/>
      <x:c r="X509" s="118"/>
      <x:c r="Y509" s="118"/>
      <x:c r="Z509" s="118"/>
      <x:c r="AA509" s="118"/>
      <x:c r="AB509" s="118"/>
      <x:c r="AC509" s="118"/>
      <x:c r="AD509" s="118"/>
      <x:c r="AE509" s="118"/>
      <x:c r="AF509" s="118"/>
      <x:c r="AG509" s="118"/>
      <x:c r="AH509" s="118"/>
      <x:c r="AI509" s="118"/>
      <x:c r="AJ509" s="118"/>
      <x:c r="AK509" s="118"/>
      <x:c r="AL509" s="118"/>
      <x:c r="AM509" s="118"/>
      <x:c r="AN509" s="118"/>
      <x:c r="AO509" s="118"/>
      <x:c r="AP509" s="115"/>
      <x:c r="AQ509" s="49" t="str">
        <x:f>IF(A509="","",COUNT(BI509:INDEX(BI509:CR509,1,'Настройки'!$B$3)))</x:f>
      </x:c>
      <x:c r="AR509" s="49" t="str">
        <x:f>IF(A509="","",SUM(BI509:INDEX(BI509:CR509,1,'Настройки'!$B$3)))</x:f>
      </x:c>
      <x:c r="AS509" s="58" t="str">
        <x:f>IF(A509="","",IF('Настройки'!$B$4="Стоимость потребления",AR509*D509,IF('Настройки'!$B$4="Количество",AR509,E509)))</x:f>
      </x:c>
      <x:c r="AT509" s="61" t="str">
        <x:f>IF(OR(A509="",AS509&lt;0,SUM($AS$2:$AS$1001)&lt;=0),"",AS509/SUM($AS$2:$AS$1001))</x:f>
      </x:c>
      <x:c r="AU509" s="61" t="str">
        <x:f>IF(OR(A509="",AS509&lt;0,SUM($AS$2:$AS$1001)&lt;=0),"",SUMIFS($AS$2:$AS$1001,$AS$2:$AS$1001,"&gt;"&amp;AS509)/SUM($AS$2:$AS$1001))</x:f>
      </x:c>
      <x:c r="AV509" s="61" t="str">
        <x:f>IF(OR(A509="",AS509&lt;0,SUM($AS$2:$AS$1001)&lt;=0),"",SUMIFS($AS$2:$AS$1001,$AS$2:$AS$1001,"&gt;="&amp;AS509)/SUM($AS$2:$AS$1001))</x:f>
      </x:c>
      <x:c r="AW509" s="49" t="str">
        <x:f>IF(A509="","",IF(SUM($AS$2:$AS$1001)&lt;=0,"Не определён",IF(AS509&lt;0,"Исключение",IF(AU509&lt;'Настройки'!$B$5,"A",IF(AU509&lt;'Настройки'!$B$6,"B","C")))))</x:f>
      </x:c>
      <x:c r="AX509" s="58" t="str">
        <x:f>IF(A509="","",IF(AQ509=0,"",AVERAGE(BI509:INDEX(BI509:CR509,1,'Настройки'!$B$3))))</x:f>
      </x:c>
      <x:c r="AY509" s="58" t="str">
        <x:f>IF(OR(A509="",AQ509=0),"",STDEVP(BI509:INDEX(BI509:CR509,1,'Настройки'!$B$3)))</x:f>
      </x:c>
      <x:c r="AZ509" s="61" t="str">
        <x:f>IF(OR(A509="",AQ509&lt;'Настройки'!$B$12,AX509&lt;=0,AND('Настройки'!$B$10="Блокировать",COUNTIF(F509:INDEX(F509:AO509,1,'Настройки'!$B$3),"&lt;0")&gt;0)),"",AY509/ABS(AX509))</x:f>
      </x:c>
      <x:c r="BA509" s="49" t="str">
        <x:f>IF(A509="","",IF(AND('Настройки'!$B$10="Блокировать",COUNTIF(F509:INDEX(F509:AO509,1,'Настройки'!$B$3),"&lt;0")&gt;0),"Не определён",IF(AQ509&lt;'Настройки'!$B$12,"Не определён",IF(AX509=0,"Нет спроса",IF(AX509&lt;0,"Не определён",IF(AZ509&lt;='Настройки'!$B$7,"X",IF(AZ509&lt;='Настройки'!$B$8,"Y","Z")))))))</x:f>
      </x:c>
      <x:c r="BB509" s="49" t="str">
        <x:f>IF(OR(A509="",LEN(AW509)&lt;&gt;1,LEN(BA509)&lt;&gt;1),"",AW509&amp;BA509)</x:f>
      </x:c>
      <x:c r="BC509" s="61" t="str">
        <x:f>IF(OR(A509="",AQ509=0),"",(COUNT(BI509:INDEX(BI509:CR509,1,'Настройки'!$B$3))-COUNT(CS509:INDEX(CS509:EB509,1,'Настройки'!$B$3)))/AQ509)</x:f>
      </x:c>
      <x:c r="BD509" s="64" t="str">
        <x:f>IF(OR(A509="",COUNT(CS509:INDEX(CS509:EB509,1,'Настройки'!$B$3))=0),"",AQ509/COUNT(CS509:INDEX(CS509:EB509,1,'Настройки'!$B$3)))</x:f>
      </x:c>
      <x:c r="BE509" s="64" t="str">
        <x:f>IF(OR(A509="",COUNT(CS509:INDEX(CS509:EB509,1,'Настройки'!$B$3))=0),"",IF(AVERAGE(CS509:INDEX(CS509:EB509,1,'Настройки'!$B$3))=0,"",(STDEVP(CS509:INDEX(CS509:EB509,1,'Настройки'!$B$3))/ABS(AVERAGE(CS509:INDEX(CS509:EB509,1,'Настройки'!$B$3))))^2))</x:f>
      </x:c>
      <x:c r="BF509" s="49" t="str">
        <x:f>IF(A509="","",IF(AQ509&lt;3,"Недостаточно",IF(AQ509&lt;6,"Предварительный","Обычный")))</x:f>
      </x:c>
      <x:c r="BG509" s="49" t="str">
        <x:f>IF(A509="","",IF(COUNTIF(F509:INDEX(F509:AO509,1,'Настройки'!$B$3),"&lt;0")&gt;0,IF('Настройки'!$B$10="Блокировать","Отрицательный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"),"")&amp;IF(AQ509&lt;3,"Недостаточно истории. ",IF(AQ509&lt;6,"Предварительная классификация. ",""))&amp;IF(AX509=0,"Нет спроса за горизонт. ","")&amp;IF(AZ509&gt;'Настройки'!$B$11,"Экстремальная вариативность. ",""))</x:f>
      </x:c>
      <x:c r="BH509" s="49" t="str">
        <x:f>IF(A509="","",IFERROR(VLOOKUP(BB509,'Настройки'!$D$3:$E$11,2,FALSE),"Сначала проверьте исходные данные и историю спроса.")&amp;" Уточните срок поставки, MOQ и критичность.")</x:f>
      </x:c>
      <x:c r="BI509" s="50" t="str">
        <x:f>IF(1&gt;'Настройки'!$B$3,"",IF(ISBLANK(F509),IF('Настройки'!$B$9="Нулевой спрос",0,""),IF(F509&lt;0,IF('Настройки'!$B$10="Исключить","",IF('Настройки'!$B$10="Абсолютные значения",ABS(F509),F509)),F509)))</x:f>
      </x:c>
      <x:c r="BJ509" s="50" t="str">
        <x:f>IF(2&gt;'Настройки'!$B$3,"",IF(ISBLANK(G509),IF('Настройки'!$B$9="Нулевой спрос",0,""),IF(G509&lt;0,IF('Настройки'!$B$10="Исключить","",IF('Настройки'!$B$10="Абсолютные значения",ABS(G509),G509)),G509)))</x:f>
      </x:c>
      <x:c r="BK509" s="50" t="str">
        <x:f>IF(3&gt;'Настройки'!$B$3,"",IF(ISBLANK(H509),IF('Настройки'!$B$9="Нулевой спрос",0,""),IF(H509&lt;0,IF('Настройки'!$B$10="Исключить","",IF('Настройки'!$B$10="Абсолютные значения",ABS(H509),H509)),H509)))</x:f>
      </x:c>
      <x:c r="BL509" s="50" t="str">
        <x:f>IF(4&gt;'Настройки'!$B$3,"",IF(ISBLANK(I509),IF('Настройки'!$B$9="Нулевой спрос",0,""),IF(I509&lt;0,IF('Настройки'!$B$10="Исключить","",IF('Настройки'!$B$10="Абсолютные значения",ABS(I509),I509)),I509)))</x:f>
      </x:c>
      <x:c r="BM509" s="50" t="str">
        <x:f>IF(5&gt;'Настройки'!$B$3,"",IF(ISBLANK(J509),IF('Настройки'!$B$9="Нулевой спрос",0,""),IF(J509&lt;0,IF('Настройки'!$B$10="Исключить","",IF('Настройки'!$B$10="Абсолютные значения",ABS(J509),J509)),J509)))</x:f>
      </x:c>
      <x:c r="BN509" s="50" t="str">
        <x:f>IF(6&gt;'Настройки'!$B$3,"",IF(ISBLANK(K509),IF('Настройки'!$B$9="Нулевой спрос",0,""),IF(K509&lt;0,IF('Настройки'!$B$10="Исключить","",IF('Настройки'!$B$10="Абсолютные значения",ABS(K509),K509)),K509)))</x:f>
      </x:c>
      <x:c r="BO509" s="50" t="str">
        <x:f>IF(7&gt;'Настройки'!$B$3,"",IF(ISBLANK(L509),IF('Настройки'!$B$9="Нулевой спрос",0,""),IF(L509&lt;0,IF('Настройки'!$B$10="Исключить","",IF('Настройки'!$B$10="Абсолютные значения",ABS(L509),L509)),L509)))</x:f>
      </x:c>
      <x:c r="BP509" s="50" t="str">
        <x:f>IF(8&gt;'Настройки'!$B$3,"",IF(ISBLANK(M509),IF('Настройки'!$B$9="Нулевой спрос",0,""),IF(M509&lt;0,IF('Настройки'!$B$10="Исключить","",IF('Настройки'!$B$10="Абсолютные значения",ABS(M509),M509)),M509)))</x:f>
      </x:c>
      <x:c r="BQ509" s="50" t="str">
        <x:f>IF(9&gt;'Настройки'!$B$3,"",IF(ISBLANK(N509),IF('Настройки'!$B$9="Нулевой спрос",0,""),IF(N509&lt;0,IF('Настройки'!$B$10="Исключить","",IF('Настройки'!$B$10="Абсолютные значения",ABS(N509),N509)),N509)))</x:f>
      </x:c>
      <x:c r="BR509" s="50" t="str">
        <x:f>IF(10&gt;'Настройки'!$B$3,"",IF(ISBLANK(O509),IF('Настройки'!$B$9="Нулевой спрос",0,""),IF(O509&lt;0,IF('Настройки'!$B$10="Исключить","",IF('Настройки'!$B$10="Абсолютные значения",ABS(O509),O509)),O509)))</x:f>
      </x:c>
      <x:c r="BS509" s="50" t="str">
        <x:f>IF(11&gt;'Настройки'!$B$3,"",IF(ISBLANK(P509),IF('Настройки'!$B$9="Нулевой спрос",0,""),IF(P509&lt;0,IF('Настройки'!$B$10="Исключить","",IF('Настройки'!$B$10="Абсолютные значения",ABS(P509),P509)),P509)))</x:f>
      </x:c>
      <x:c r="BT509" s="50" t="str">
        <x:f>IF(12&gt;'Настройки'!$B$3,"",IF(ISBLANK(Q509),IF('Настройки'!$B$9="Нулевой спрос",0,""),IF(Q509&lt;0,IF('Настройки'!$B$10="Исключить","",IF('Настройки'!$B$10="Абсолютные значения",ABS(Q509),Q509)),Q509)))</x:f>
      </x:c>
      <x:c r="BU509" s="50" t="str">
        <x:f>IF(13&gt;'Настройки'!$B$3,"",IF(ISBLANK(R509),IF('Настройки'!$B$9="Нулевой спрос",0,""),IF(R509&lt;0,IF('Настройки'!$B$10="Исключить","",IF('Настройки'!$B$10="Абсолютные значения",ABS(R509),R509)),R509)))</x:f>
      </x:c>
      <x:c r="BV509" s="50" t="str">
        <x:f>IF(14&gt;'Настройки'!$B$3,"",IF(ISBLANK(S509),IF('Настройки'!$B$9="Нулевой спрос",0,""),IF(S509&lt;0,IF('Настройки'!$B$10="Исключить","",IF('Настройки'!$B$10="Абсолютные значения",ABS(S509),S509)),S509)))</x:f>
      </x:c>
      <x:c r="BW509" s="50" t="str">
        <x:f>IF(15&gt;'Настройки'!$B$3,"",IF(ISBLANK(T509),IF('Настройки'!$B$9="Нулевой спрос",0,""),IF(T509&lt;0,IF('Настройки'!$B$10="Исключить","",IF('Настройки'!$B$10="Абсолютные значения",ABS(T509),T509)),T509)))</x:f>
      </x:c>
      <x:c r="BX509" s="50" t="str">
        <x:f>IF(16&gt;'Настройки'!$B$3,"",IF(ISBLANK(U509),IF('Настройки'!$B$9="Нулевой спрос",0,""),IF(U509&lt;0,IF('Настройки'!$B$10="Исключить","",IF('Настройки'!$B$10="Абсолютные значения",ABS(U509),U509)),U509)))</x:f>
      </x:c>
      <x:c r="BY509" s="50" t="str">
        <x:f>IF(17&gt;'Настройки'!$B$3,"",IF(ISBLANK(V509),IF('Настройки'!$B$9="Нулевой спрос",0,""),IF(V509&lt;0,IF('Настройки'!$B$10="Исключить","",IF('Настройки'!$B$10="Абсолютные значения",ABS(V509),V509)),V509)))</x:f>
      </x:c>
      <x:c r="BZ509" s="50" t="str">
        <x:f>IF(18&gt;'Настройки'!$B$3,"",IF(ISBLANK(W509),IF('Настройки'!$B$9="Нулевой спрос",0,""),IF(W509&lt;0,IF('Настройки'!$B$10="Исключить","",IF('Настройки'!$B$10="Абсолютные значения",ABS(W509),W509)),W509)))</x:f>
      </x:c>
      <x:c r="CA509" s="50" t="str">
        <x:f>IF(19&gt;'Настройки'!$B$3,"",IF(ISBLANK(X509),IF('Настройки'!$B$9="Нулевой спрос",0,""),IF(X509&lt;0,IF('Настройки'!$B$10="Исключить","",IF('Настройки'!$B$10="Абсолютные значения",ABS(X509),X509)),X509)))</x:f>
      </x:c>
      <x:c r="CB509" s="50" t="str">
        <x:f>IF(20&gt;'Настройки'!$B$3,"",IF(ISBLANK(Y509),IF('Настройки'!$B$9="Нулевой спрос",0,""),IF(Y509&lt;0,IF('Настройки'!$B$10="Исключить","",IF('Настройки'!$B$10="Абсолютные значения",ABS(Y509),Y509)),Y509)))</x:f>
      </x:c>
      <x:c r="CC509" s="50" t="str">
        <x:f>IF(21&gt;'Настройки'!$B$3,"",IF(ISBLANK(Z509),IF('Настройки'!$B$9="Нулевой спрос",0,""),IF(Z509&lt;0,IF('Настройки'!$B$10="Исключить","",IF('Настройки'!$B$10="Абсолютные значения",ABS(Z509),Z509)),Z509)))</x:f>
      </x:c>
      <x:c r="CD509" s="50" t="str">
        <x:f>IF(22&gt;'Настройки'!$B$3,"",IF(ISBLANK(AA509),IF('Настройки'!$B$9="Нулевой спрос",0,""),IF(AA509&lt;0,IF('Настройки'!$B$10="Исключить","",IF('Настройки'!$B$10="Абсолютные значения",ABS(AA509),AA509)),AA509)))</x:f>
      </x:c>
      <x:c r="CE509" s="50" t="str">
        <x:f>IF(23&gt;'Настройки'!$B$3,"",IF(ISBLANK(AB509),IF('Настройки'!$B$9="Нулевой спрос",0,""),IF(AB509&lt;0,IF('Настройки'!$B$10="Исключить","",IF('Настройки'!$B$10="Абсолютные значения",ABS(AB509),AB509)),AB509)))</x:f>
      </x:c>
      <x:c r="CF509" s="50" t="str">
        <x:f>IF(24&gt;'Настройки'!$B$3,"",IF(ISBLANK(AC509),IF('Настройки'!$B$9="Нулевой спрос",0,""),IF(AC509&lt;0,IF('Настройки'!$B$10="Исключить","",IF('Настройки'!$B$10="Абсолютные значения",ABS(AC509),AC509)),AC509)))</x:f>
      </x:c>
      <x:c r="CG509" s="50" t="str">
        <x:f>IF(25&gt;'Настройки'!$B$3,"",IF(ISBLANK(AD509),IF('Настройки'!$B$9="Нулевой спрос",0,""),IF(AD509&lt;0,IF('Настройки'!$B$10="Исключить","",IF('Настройки'!$B$10="Абсолютные значения",ABS(AD509),AD509)),AD509)))</x:f>
      </x:c>
      <x:c r="CH509" s="50" t="str">
        <x:f>IF(26&gt;'Настройки'!$B$3,"",IF(ISBLANK(AE509),IF('Настройки'!$B$9="Нулевой спрос",0,""),IF(AE509&lt;0,IF('Настройки'!$B$10="Исключить","",IF('Настройки'!$B$10="Абсолютные значения",ABS(AE509),AE509)),AE509)))</x:f>
      </x:c>
      <x:c r="CI509" s="50" t="str">
        <x:f>IF(27&gt;'Настройки'!$B$3,"",IF(ISBLANK(AF509),IF('Настройки'!$B$9="Нулевой спрос",0,""),IF(AF509&lt;0,IF('Настройки'!$B$10="Исключить","",IF('Настройки'!$B$10="Абсолютные значения",ABS(AF509),AF509)),AF509)))</x:f>
      </x:c>
      <x:c r="CJ509" s="50" t="str">
        <x:f>IF(28&gt;'Настройки'!$B$3,"",IF(ISBLANK(AG509),IF('Настройки'!$B$9="Нулевой спрос",0,""),IF(AG509&lt;0,IF('Настройки'!$B$10="Исключить","",IF('Настройки'!$B$10="Абсолютные значения",ABS(AG509),AG509)),AG509)))</x:f>
      </x:c>
      <x:c r="CK509" s="50" t="str">
        <x:f>IF(29&gt;'Настройки'!$B$3,"",IF(ISBLANK(AH509),IF('Настройки'!$B$9="Нулевой спрос",0,""),IF(AH509&lt;0,IF('Настройки'!$B$10="Исключить","",IF('Настройки'!$B$10="Абсолютные значения",ABS(AH509),AH509)),AH509)))</x:f>
      </x:c>
      <x:c r="CL509" s="50" t="str">
        <x:f>IF(30&gt;'Настройки'!$B$3,"",IF(ISBLANK(AI509),IF('Настройки'!$B$9="Нулевой спрос",0,""),IF(AI509&lt;0,IF('Настройки'!$B$10="Исключить","",IF('Настройки'!$B$10="Абсолютные значения",ABS(AI509),AI509)),AI509)))</x:f>
      </x:c>
      <x:c r="CM509" s="50" t="str">
        <x:f>IF(31&gt;'Настройки'!$B$3,"",IF(ISBLANK(AJ509),IF('Настройки'!$B$9="Нулевой спрос",0,""),IF(AJ509&lt;0,IF('Настройки'!$B$10="Исключить","",IF('Настройки'!$B$10="Абсолютные значения",ABS(AJ509),AJ509)),AJ509)))</x:f>
      </x:c>
      <x:c r="CN509" s="50" t="str">
        <x:f>IF(32&gt;'Настройки'!$B$3,"",IF(ISBLANK(AK509),IF('Настройки'!$B$9="Нулевой спрос",0,""),IF(AK509&lt;0,IF('Настройки'!$B$10="Исключить","",IF('Настройки'!$B$10="Абсолютные значения",ABS(AK509),AK509)),AK509)))</x:f>
      </x:c>
      <x:c r="CO509" s="50" t="str">
        <x:f>IF(33&gt;'Настройки'!$B$3,"",IF(ISBLANK(AL509),IF('Настройки'!$B$9="Нулевой спрос",0,""),IF(AL509&lt;0,IF('Настройки'!$B$10="Исключить","",IF('Настройки'!$B$10="Абсолютные значения",ABS(AL509),AL509)),AL509)))</x:f>
      </x:c>
      <x:c r="CP509" s="50" t="str">
        <x:f>IF(34&gt;'Настройки'!$B$3,"",IF(ISBLANK(AM509),IF('Настройки'!$B$9="Нулевой спрос",0,""),IF(AM509&lt;0,IF('Настройки'!$B$10="Исключить","",IF('Настройки'!$B$10="Абсолютные значения",ABS(AM509),AM509)),AM509)))</x:f>
      </x:c>
      <x:c r="CQ509" s="50" t="str">
        <x:f>IF(35&gt;'Настройки'!$B$3,"",IF(ISBLANK(AN509),IF('Настройки'!$B$9="Нулевой спрос",0,""),IF(AN509&lt;0,IF('Настройки'!$B$10="Исключить","",IF('Настройки'!$B$10="Абсолютные значения",ABS(AN509),AN509)),AN509)))</x:f>
      </x:c>
      <x:c r="CR509" s="50" t="str">
        <x:f>IF(36&gt;'Настройки'!$B$3,"",IF(ISBLANK(AO509),IF('Настройки'!$B$9="Нулевой спрос",0,""),IF(AO509&lt;0,IF('Настройки'!$B$10="Исключить","",IF('Настройки'!$B$10="Абсолютные значения",ABS(AO509),AO509)),AO509)))</x:f>
      </x:c>
      <x:c r="CS509" s="50" t="str">
        <x:f>IF(OR(1&gt;'Настройки'!$B$3,ISBLANK(BI509),BI509=0),"",BI509)</x:f>
      </x:c>
      <x:c r="CT509" s="50" t="str">
        <x:f>IF(OR(2&gt;'Настройки'!$B$3,ISBLANK(BJ509),BJ509=0),"",BJ509)</x:f>
      </x:c>
      <x:c r="CU509" s="50" t="str">
        <x:f>IF(OR(3&gt;'Настройки'!$B$3,ISBLANK(BK509),BK509=0),"",BK509)</x:f>
      </x:c>
      <x:c r="CV509" s="50" t="str">
        <x:f>IF(OR(4&gt;'Настройки'!$B$3,ISBLANK(BL509),BL509=0),"",BL509)</x:f>
      </x:c>
      <x:c r="CW509" s="50" t="str">
        <x:f>IF(OR(5&gt;'Настройки'!$B$3,ISBLANK(BM509),BM509=0),"",BM509)</x:f>
      </x:c>
      <x:c r="CX509" s="50" t="str">
        <x:f>IF(OR(6&gt;'Настройки'!$B$3,ISBLANK(BN509),BN509=0),"",BN509)</x:f>
      </x:c>
      <x:c r="CY509" s="50" t="str">
        <x:f>IF(OR(7&gt;'Настройки'!$B$3,ISBLANK(BO509),BO509=0),"",BO509)</x:f>
      </x:c>
      <x:c r="CZ509" s="50" t="str">
        <x:f>IF(OR(8&gt;'Настройки'!$B$3,ISBLANK(BP509),BP509=0),"",BP509)</x:f>
      </x:c>
      <x:c r="DA509" s="50" t="str">
        <x:f>IF(OR(9&gt;'Настройки'!$B$3,ISBLANK(BQ509),BQ509=0),"",BQ509)</x:f>
      </x:c>
      <x:c r="DB509" s="50" t="str">
        <x:f>IF(OR(10&gt;'Настройки'!$B$3,ISBLANK(BR509),BR509=0),"",BR509)</x:f>
      </x:c>
      <x:c r="DC509" s="50" t="str">
        <x:f>IF(OR(11&gt;'Настройки'!$B$3,ISBLANK(BS509),BS509=0),"",BS509)</x:f>
      </x:c>
      <x:c r="DD509" s="50" t="str">
        <x:f>IF(OR(12&gt;'Настройки'!$B$3,ISBLANK(BT509),BT509=0),"",BT509)</x:f>
      </x:c>
      <x:c r="DE509" s="50" t="str">
        <x:f>IF(OR(13&gt;'Настройки'!$B$3,ISBLANK(BU509),BU509=0),"",BU509)</x:f>
      </x:c>
      <x:c r="DF509" s="50" t="str">
        <x:f>IF(OR(14&gt;'Настройки'!$B$3,ISBLANK(BV509),BV509=0),"",BV509)</x:f>
      </x:c>
      <x:c r="DG509" s="50" t="str">
        <x:f>IF(OR(15&gt;'Настройки'!$B$3,ISBLANK(BW509),BW509=0),"",BW509)</x:f>
      </x:c>
      <x:c r="DH509" s="50" t="str">
        <x:f>IF(OR(16&gt;'Настройки'!$B$3,ISBLANK(BX509),BX509=0),"",BX509)</x:f>
      </x:c>
      <x:c r="DI509" s="50" t="str">
        <x:f>IF(OR(17&gt;'Настройки'!$B$3,ISBLANK(BY509),BY509=0),"",BY509)</x:f>
      </x:c>
      <x:c r="DJ509" s="50" t="str">
        <x:f>IF(OR(18&gt;'Настройки'!$B$3,ISBLANK(BZ509),BZ509=0),"",BZ509)</x:f>
      </x:c>
      <x:c r="DK509" s="50" t="str">
        <x:f>IF(OR(19&gt;'Настройки'!$B$3,ISBLANK(CA509),CA509=0),"",CA509)</x:f>
      </x:c>
      <x:c r="DL509" s="50" t="str">
        <x:f>IF(OR(20&gt;'Настройки'!$B$3,ISBLANK(CB509),CB509=0),"",CB509)</x:f>
      </x:c>
      <x:c r="DM509" s="50" t="str">
        <x:f>IF(OR(21&gt;'Настройки'!$B$3,ISBLANK(CC509),CC509=0),"",CC509)</x:f>
      </x:c>
      <x:c r="DN509" s="50" t="str">
        <x:f>IF(OR(22&gt;'Настройки'!$B$3,ISBLANK(CD509),CD509=0),"",CD509)</x:f>
      </x:c>
      <x:c r="DO509" s="50" t="str">
        <x:f>IF(OR(23&gt;'Настройки'!$B$3,ISBLANK(CE509),CE509=0),"",CE509)</x:f>
      </x:c>
      <x:c r="DP509" s="50" t="str">
        <x:f>IF(OR(24&gt;'Настройки'!$B$3,ISBLANK(CF509),CF509=0),"",CF509)</x:f>
      </x:c>
      <x:c r="DQ509" s="50" t="str">
        <x:f>IF(OR(25&gt;'Настройки'!$B$3,ISBLANK(CG509),CG509=0),"",CG509)</x:f>
      </x:c>
      <x:c r="DR509" s="50" t="str">
        <x:f>IF(OR(26&gt;'Настройки'!$B$3,ISBLANK(CH509),CH509=0),"",CH509)</x:f>
      </x:c>
      <x:c r="DS509" s="50" t="str">
        <x:f>IF(OR(27&gt;'Настройки'!$B$3,ISBLANK(CI509),CI509=0),"",CI509)</x:f>
      </x:c>
      <x:c r="DT509" s="50" t="str">
        <x:f>IF(OR(28&gt;'Настройки'!$B$3,ISBLANK(CJ509),CJ509=0),"",CJ509)</x:f>
      </x:c>
      <x:c r="DU509" s="50" t="str">
        <x:f>IF(OR(29&gt;'Настройки'!$B$3,ISBLANK(CK509),CK509=0),"",CK509)</x:f>
      </x:c>
      <x:c r="DV509" s="50" t="str">
        <x:f>IF(OR(30&gt;'Настройки'!$B$3,ISBLANK(CL509),CL509=0),"",CL509)</x:f>
      </x:c>
      <x:c r="DW509" s="50" t="str">
        <x:f>IF(OR(31&gt;'Настройки'!$B$3,ISBLANK(CM509),CM509=0),"",CM509)</x:f>
      </x:c>
      <x:c r="DX509" s="50" t="str">
        <x:f>IF(OR(32&gt;'Настройки'!$B$3,ISBLANK(CN509),CN509=0),"",CN509)</x:f>
      </x:c>
      <x:c r="DY509" s="50" t="str">
        <x:f>IF(OR(33&gt;'Настройки'!$B$3,ISBLANK(CO509),CO509=0),"",CO509)</x:f>
      </x:c>
      <x:c r="DZ509" s="50" t="str">
        <x:f>IF(OR(34&gt;'Настройки'!$B$3,ISBLANK(CP509),CP509=0),"",CP509)</x:f>
      </x:c>
      <x:c r="EA509" s="50" t="str">
        <x:f>IF(OR(35&gt;'Настройки'!$B$3,ISBLANK(CQ509),CQ509=0),"",CQ509)</x:f>
      </x:c>
      <x:c r="EB509" s="50" t="str">
        <x:f>IF(OR(36&gt;'Настройки'!$B$3,ISBLANK(CR509),CR509=0),"",CR509)</x:f>
      </x:c>
      <x:c r="EC509" s="50" t="str">
        <x:f>IF(A509="","",IF(OR(BB509="AZ",BB509="BZ"),10000+ROW(),IF(AZ509&gt;'Настройки'!$B$11,20000+ROW(),IF(BF509&lt;&gt;"Обычный",30000+ROW(),IF(AX509&lt;=0,40000+ROW(),"")))))</x:f>
      </x:c>
      <x:c r="ED509" s="50" t="str">
        <x:f>IF(EC509="","",COUNTIFS($EC$2:$EC$1001,"&gt;0",$EC$2:$EC$1001,"&lt;"&amp;EC509)+1)</x:f>
      </x:c>
    </x:row>
    <x:row r="510">
      <x:c r="A510" s="115"/>
      <x:c r="B510" s="115"/>
      <x:c r="C510" s="115"/>
      <x:c r="D510" s="118"/>
      <x:c r="E510" s="118"/>
      <x:c r="F510" s="118"/>
      <x:c r="G510" s="118"/>
      <x:c r="H510" s="118"/>
      <x:c r="I510" s="118"/>
      <x:c r="J510" s="118"/>
      <x:c r="K510" s="118"/>
      <x:c r="L510" s="118"/>
      <x:c r="M510" s="118"/>
      <x:c r="N510" s="118"/>
      <x:c r="O510" s="118"/>
      <x:c r="P510" s="118"/>
      <x:c r="Q510" s="118"/>
      <x:c r="R510" s="118"/>
      <x:c r="S510" s="118"/>
      <x:c r="T510" s="118"/>
      <x:c r="U510" s="118"/>
      <x:c r="V510" s="118"/>
      <x:c r="W510" s="118"/>
      <x:c r="X510" s="118"/>
      <x:c r="Y510" s="118"/>
      <x:c r="Z510" s="118"/>
      <x:c r="AA510" s="118"/>
      <x:c r="AB510" s="118"/>
      <x:c r="AC510" s="118"/>
      <x:c r="AD510" s="118"/>
      <x:c r="AE510" s="118"/>
      <x:c r="AF510" s="118"/>
      <x:c r="AG510" s="118"/>
      <x:c r="AH510" s="118"/>
      <x:c r="AI510" s="118"/>
      <x:c r="AJ510" s="118"/>
      <x:c r="AK510" s="118"/>
      <x:c r="AL510" s="118"/>
      <x:c r="AM510" s="118"/>
      <x:c r="AN510" s="118"/>
      <x:c r="AO510" s="118"/>
      <x:c r="AP510" s="115"/>
      <x:c r="AQ510" s="49" t="str">
        <x:f>IF(A510="","",COUNT(BI510:INDEX(BI510:CR510,1,'Настройки'!$B$3)))</x:f>
      </x:c>
      <x:c r="AR510" s="49" t="str">
        <x:f>IF(A510="","",SUM(BI510:INDEX(BI510:CR510,1,'Настройки'!$B$3)))</x:f>
      </x:c>
      <x:c r="AS510" s="58" t="str">
        <x:f>IF(A510="","",IF('Настройки'!$B$4="Стоимость потребления",AR510*D510,IF('Настройки'!$B$4="Количество",AR510,E510)))</x:f>
      </x:c>
      <x:c r="AT510" s="61" t="str">
        <x:f>IF(OR(A510="",AS510&lt;0,SUM($AS$2:$AS$1001)&lt;=0),"",AS510/SUM($AS$2:$AS$1001))</x:f>
      </x:c>
      <x:c r="AU510" s="61" t="str">
        <x:f>IF(OR(A510="",AS510&lt;0,SUM($AS$2:$AS$1001)&lt;=0),"",SUMIFS($AS$2:$AS$1001,$AS$2:$AS$1001,"&gt;"&amp;AS510)/SUM($AS$2:$AS$1001))</x:f>
      </x:c>
      <x:c r="AV510" s="61" t="str">
        <x:f>IF(OR(A510="",AS510&lt;0,SUM($AS$2:$AS$1001)&lt;=0),"",SUMIFS($AS$2:$AS$1001,$AS$2:$AS$1001,"&gt;="&amp;AS510)/SUM($AS$2:$AS$1001))</x:f>
      </x:c>
      <x:c r="AW510" s="49" t="str">
        <x:f>IF(A510="","",IF(SUM($AS$2:$AS$1001)&lt;=0,"Не определён",IF(AS510&lt;0,"Исключение",IF(AU510&lt;'Настройки'!$B$5,"A",IF(AU510&lt;'Настройки'!$B$6,"B","C")))))</x:f>
      </x:c>
      <x:c r="AX510" s="58" t="str">
        <x:f>IF(A510="","",IF(AQ510=0,"",AVERAGE(BI510:INDEX(BI510:CR510,1,'Настройки'!$B$3))))</x:f>
      </x:c>
      <x:c r="AY510" s="58" t="str">
        <x:f>IF(OR(A510="",AQ510=0),"",STDEVP(BI510:INDEX(BI510:CR510,1,'Настройки'!$B$3)))</x:f>
      </x:c>
      <x:c r="AZ510" s="61" t="str">
        <x:f>IF(OR(A510="",AQ510&lt;'Настройки'!$B$12,AX510&lt;=0,AND('Настройки'!$B$10="Блокировать",COUNTIF(F510:INDEX(F510:AO510,1,'Настройки'!$B$3),"&lt;0")&gt;0)),"",AY510/ABS(AX510))</x:f>
      </x:c>
      <x:c r="BA510" s="49" t="str">
        <x:f>IF(A510="","",IF(AND('Настройки'!$B$10="Блокировать",COUNTIF(F510:INDEX(F510:AO510,1,'Настройки'!$B$3),"&lt;0")&gt;0),"Не определён",IF(AQ510&lt;'Настройки'!$B$12,"Не определён",IF(AX510=0,"Нет спроса",IF(AX510&lt;0,"Не определён",IF(AZ510&lt;='Настройки'!$B$7,"X",IF(AZ510&lt;='Настройки'!$B$8,"Y","Z")))))))</x:f>
      </x:c>
      <x:c r="BB510" s="49" t="str">
        <x:f>IF(OR(A510="",LEN(AW510)&lt;&gt;1,LEN(BA510)&lt;&gt;1),"",AW510&amp;BA510)</x:f>
      </x:c>
      <x:c r="BC510" s="61" t="str">
        <x:f>IF(OR(A510="",AQ510=0),"",(COUNT(BI510:INDEX(BI510:CR510,1,'Настройки'!$B$3))-COUNT(CS510:INDEX(CS510:EB510,1,'Настройки'!$B$3)))/AQ510)</x:f>
      </x:c>
      <x:c r="BD510" s="64" t="str">
        <x:f>IF(OR(A510="",COUNT(CS510:INDEX(CS510:EB510,1,'Настройки'!$B$3))=0),"",AQ510/COUNT(CS510:INDEX(CS510:EB510,1,'Настройки'!$B$3)))</x:f>
      </x:c>
      <x:c r="BE510" s="64" t="str">
        <x:f>IF(OR(A510="",COUNT(CS510:INDEX(CS510:EB510,1,'Настройки'!$B$3))=0),"",IF(AVERAGE(CS510:INDEX(CS510:EB510,1,'Настройки'!$B$3))=0,"",(STDEVP(CS510:INDEX(CS510:EB510,1,'Настройки'!$B$3))/ABS(AVERAGE(CS510:INDEX(CS510:EB510,1,'Настройки'!$B$3))))^2))</x:f>
      </x:c>
      <x:c r="BF510" s="49" t="str">
        <x:f>IF(A510="","",IF(AQ510&lt;3,"Недостаточно",IF(AQ510&lt;6,"Предварительный","Обычный")))</x:f>
      </x:c>
      <x:c r="BG510" s="49" t="str">
        <x:f>IF(A510="","",IF(COUNTIF(F510:INDEX(F510:AO510,1,'Настройки'!$B$3),"&lt;0")&gt;0,IF('Настройки'!$B$10="Блокировать","Отрицательный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"),"")&amp;IF(AQ510&lt;3,"Недостаточно истории. ",IF(AQ510&lt;6,"Предварительная классификация. ",""))&amp;IF(AX510=0,"Нет спроса за горизонт. ","")&amp;IF(AZ510&gt;'Настройки'!$B$11,"Экстремальная вариативность. ",""))</x:f>
      </x:c>
      <x:c r="BH510" s="49" t="str">
        <x:f>IF(A510="","",IFERROR(VLOOKUP(BB510,'Настройки'!$D$3:$E$11,2,FALSE),"Сначала проверьте исходные данные и историю спроса.")&amp;" Уточните срок поставки, MOQ и критичность.")</x:f>
      </x:c>
      <x:c r="BI510" s="50" t="str">
        <x:f>IF(1&gt;'Настройки'!$B$3,"",IF(ISBLANK(F510),IF('Настройки'!$B$9="Нулевой спрос",0,""),IF(F510&lt;0,IF('Настройки'!$B$10="Исключить","",IF('Настройки'!$B$10="Абсолютные значения",ABS(F510),F510)),F510)))</x:f>
      </x:c>
      <x:c r="BJ510" s="50" t="str">
        <x:f>IF(2&gt;'Настройки'!$B$3,"",IF(ISBLANK(G510),IF('Настройки'!$B$9="Нулевой спрос",0,""),IF(G510&lt;0,IF('Настройки'!$B$10="Исключить","",IF('Настройки'!$B$10="Абсолютные значения",ABS(G510),G510)),G510)))</x:f>
      </x:c>
      <x:c r="BK510" s="50" t="str">
        <x:f>IF(3&gt;'Настройки'!$B$3,"",IF(ISBLANK(H510),IF('Настройки'!$B$9="Нулевой спрос",0,""),IF(H510&lt;0,IF('Настройки'!$B$10="Исключить","",IF('Настройки'!$B$10="Абсолютные значения",ABS(H510),H510)),H510)))</x:f>
      </x:c>
      <x:c r="BL510" s="50" t="str">
        <x:f>IF(4&gt;'Настройки'!$B$3,"",IF(ISBLANK(I510),IF('Настройки'!$B$9="Нулевой спрос",0,""),IF(I510&lt;0,IF('Настройки'!$B$10="Исключить","",IF('Настройки'!$B$10="Абсолютные значения",ABS(I510),I510)),I510)))</x:f>
      </x:c>
      <x:c r="BM510" s="50" t="str">
        <x:f>IF(5&gt;'Настройки'!$B$3,"",IF(ISBLANK(J510),IF('Настройки'!$B$9="Нулевой спрос",0,""),IF(J510&lt;0,IF('Настройки'!$B$10="Исключить","",IF('Настройки'!$B$10="Абсолютные значения",ABS(J510),J510)),J510)))</x:f>
      </x:c>
      <x:c r="BN510" s="50" t="str">
        <x:f>IF(6&gt;'Настройки'!$B$3,"",IF(ISBLANK(K510),IF('Настройки'!$B$9="Нулевой спрос",0,""),IF(K510&lt;0,IF('Настройки'!$B$10="Исключить","",IF('Настройки'!$B$10="Абсолютные значения",ABS(K510),K510)),K510)))</x:f>
      </x:c>
      <x:c r="BO510" s="50" t="str">
        <x:f>IF(7&gt;'Настройки'!$B$3,"",IF(ISBLANK(L510),IF('Настройки'!$B$9="Нулевой спрос",0,""),IF(L510&lt;0,IF('Настройки'!$B$10="Исключить","",IF('Настройки'!$B$10="Абсолютные значения",ABS(L510),L510)),L510)))</x:f>
      </x:c>
      <x:c r="BP510" s="50" t="str">
        <x:f>IF(8&gt;'Настройки'!$B$3,"",IF(ISBLANK(M510),IF('Настройки'!$B$9="Нулевой спрос",0,""),IF(M510&lt;0,IF('Настройки'!$B$10="Исключить","",IF('Настройки'!$B$10="Абсолютные значения",ABS(M510),M510)),M510)))</x:f>
      </x:c>
      <x:c r="BQ510" s="50" t="str">
        <x:f>IF(9&gt;'Настройки'!$B$3,"",IF(ISBLANK(N510),IF('Настройки'!$B$9="Нулевой спрос",0,""),IF(N510&lt;0,IF('Настройки'!$B$10="Исключить","",IF('Настройки'!$B$10="Абсолютные значения",ABS(N510),N510)),N510)))</x:f>
      </x:c>
      <x:c r="BR510" s="50" t="str">
        <x:f>IF(10&gt;'Настройки'!$B$3,"",IF(ISBLANK(O510),IF('Настройки'!$B$9="Нулевой спрос",0,""),IF(O510&lt;0,IF('Настройки'!$B$10="Исключить","",IF('Настройки'!$B$10="Абсолютные значения",ABS(O510),O510)),O510)))</x:f>
      </x:c>
      <x:c r="BS510" s="50" t="str">
        <x:f>IF(11&gt;'Настройки'!$B$3,"",IF(ISBLANK(P510),IF('Настройки'!$B$9="Нулевой спрос",0,""),IF(P510&lt;0,IF('Настройки'!$B$10="Исключить","",IF('Настройки'!$B$10="Абсолютные значения",ABS(P510),P510)),P510)))</x:f>
      </x:c>
      <x:c r="BT510" s="50" t="str">
        <x:f>IF(12&gt;'Настройки'!$B$3,"",IF(ISBLANK(Q510),IF('Настройки'!$B$9="Нулевой спрос",0,""),IF(Q510&lt;0,IF('Настройки'!$B$10="Исключить","",IF('Настройки'!$B$10="Абсолютные значения",ABS(Q510),Q510)),Q510)))</x:f>
      </x:c>
      <x:c r="BU510" s="50" t="str">
        <x:f>IF(13&gt;'Настройки'!$B$3,"",IF(ISBLANK(R510),IF('Настройки'!$B$9="Нулевой спрос",0,""),IF(R510&lt;0,IF('Настройки'!$B$10="Исключить","",IF('Настройки'!$B$10="Абсолютные значения",ABS(R510),R510)),R510)))</x:f>
      </x:c>
      <x:c r="BV510" s="50" t="str">
        <x:f>IF(14&gt;'Настройки'!$B$3,"",IF(ISBLANK(S510),IF('Настройки'!$B$9="Нулевой спрос",0,""),IF(S510&lt;0,IF('Настройки'!$B$10="Исключить","",IF('Настройки'!$B$10="Абсолютные значения",ABS(S510),S510)),S510)))</x:f>
      </x:c>
      <x:c r="BW510" s="50" t="str">
        <x:f>IF(15&gt;'Настройки'!$B$3,"",IF(ISBLANK(T510),IF('Настройки'!$B$9="Нулевой спрос",0,""),IF(T510&lt;0,IF('Настройки'!$B$10="Исключить","",IF('Настройки'!$B$10="Абсолютные значения",ABS(T510),T510)),T510)))</x:f>
      </x:c>
      <x:c r="BX510" s="50" t="str">
        <x:f>IF(16&gt;'Настройки'!$B$3,"",IF(ISBLANK(U510),IF('Настройки'!$B$9="Нулевой спрос",0,""),IF(U510&lt;0,IF('Настройки'!$B$10="Исключить","",IF('Настройки'!$B$10="Абсолютные значения",ABS(U510),U510)),U510)))</x:f>
      </x:c>
      <x:c r="BY510" s="50" t="str">
        <x:f>IF(17&gt;'Настройки'!$B$3,"",IF(ISBLANK(V510),IF('Настройки'!$B$9="Нулевой спрос",0,""),IF(V510&lt;0,IF('Настройки'!$B$10="Исключить","",IF('Настройки'!$B$10="Абсолютные значения",ABS(V510),V510)),V510)))</x:f>
      </x:c>
      <x:c r="BZ510" s="50" t="str">
        <x:f>IF(18&gt;'Настройки'!$B$3,"",IF(ISBLANK(W510),IF('Настройки'!$B$9="Нулевой спрос",0,""),IF(W510&lt;0,IF('Настройки'!$B$10="Исключить","",IF('Настройки'!$B$10="Абсолютные значения",ABS(W510),W510)),W510)))</x:f>
      </x:c>
      <x:c r="CA510" s="50" t="str">
        <x:f>IF(19&gt;'Настройки'!$B$3,"",IF(ISBLANK(X510),IF('Настройки'!$B$9="Нулевой спрос",0,""),IF(X510&lt;0,IF('Настройки'!$B$10="Исключить","",IF('Настройки'!$B$10="Абсолютные значения",ABS(X510),X510)),X510)))</x:f>
      </x:c>
      <x:c r="CB510" s="50" t="str">
        <x:f>IF(20&gt;'Настройки'!$B$3,"",IF(ISBLANK(Y510),IF('Настройки'!$B$9="Нулевой спрос",0,""),IF(Y510&lt;0,IF('Настройки'!$B$10="Исключить","",IF('Настройки'!$B$10="Абсолютные значения",ABS(Y510),Y510)),Y510)))</x:f>
      </x:c>
      <x:c r="CC510" s="50" t="str">
        <x:f>IF(21&gt;'Настройки'!$B$3,"",IF(ISBLANK(Z510),IF('Настройки'!$B$9="Нулевой спрос",0,""),IF(Z510&lt;0,IF('Настройки'!$B$10="Исключить","",IF('Настройки'!$B$10="Абсолютные значения",ABS(Z510),Z510)),Z510)))</x:f>
      </x:c>
      <x:c r="CD510" s="50" t="str">
        <x:f>IF(22&gt;'Настройки'!$B$3,"",IF(ISBLANK(AA510),IF('Настройки'!$B$9="Нулевой спрос",0,""),IF(AA510&lt;0,IF('Настройки'!$B$10="Исключить","",IF('Настройки'!$B$10="Абсолютные значения",ABS(AA510),AA510)),AA510)))</x:f>
      </x:c>
      <x:c r="CE510" s="50" t="str">
        <x:f>IF(23&gt;'Настройки'!$B$3,"",IF(ISBLANK(AB510),IF('Настройки'!$B$9="Нулевой спрос",0,""),IF(AB510&lt;0,IF('Настройки'!$B$10="Исключить","",IF('Настройки'!$B$10="Абсолютные значения",ABS(AB510),AB510)),AB510)))</x:f>
      </x:c>
      <x:c r="CF510" s="50" t="str">
        <x:f>IF(24&gt;'Настройки'!$B$3,"",IF(ISBLANK(AC510),IF('Настройки'!$B$9="Нулевой спрос",0,""),IF(AC510&lt;0,IF('Настройки'!$B$10="Исключить","",IF('Настройки'!$B$10="Абсолютные значения",ABS(AC510),AC510)),AC510)))</x:f>
      </x:c>
      <x:c r="CG510" s="50" t="str">
        <x:f>IF(25&gt;'Настройки'!$B$3,"",IF(ISBLANK(AD510),IF('Настройки'!$B$9="Нулевой спрос",0,""),IF(AD510&lt;0,IF('Настройки'!$B$10="Исключить","",IF('Настройки'!$B$10="Абсолютные значения",ABS(AD510),AD510)),AD510)))</x:f>
      </x:c>
      <x:c r="CH510" s="50" t="str">
        <x:f>IF(26&gt;'Настройки'!$B$3,"",IF(ISBLANK(AE510),IF('Настройки'!$B$9="Нулевой спрос",0,""),IF(AE510&lt;0,IF('Настройки'!$B$10="Исключить","",IF('Настройки'!$B$10="Абсолютные значения",ABS(AE510),AE510)),AE510)))</x:f>
      </x:c>
      <x:c r="CI510" s="50" t="str">
        <x:f>IF(27&gt;'Настройки'!$B$3,"",IF(ISBLANK(AF510),IF('Настройки'!$B$9="Нулевой спрос",0,""),IF(AF510&lt;0,IF('Настройки'!$B$10="Исключить","",IF('Настройки'!$B$10="Абсолютные значения",ABS(AF510),AF510)),AF510)))</x:f>
      </x:c>
      <x:c r="CJ510" s="50" t="str">
        <x:f>IF(28&gt;'Настройки'!$B$3,"",IF(ISBLANK(AG510),IF('Настройки'!$B$9="Нулевой спрос",0,""),IF(AG510&lt;0,IF('Настройки'!$B$10="Исключить","",IF('Настройки'!$B$10="Абсолютные значения",ABS(AG510),AG510)),AG510)))</x:f>
      </x:c>
      <x:c r="CK510" s="50" t="str">
        <x:f>IF(29&gt;'Настройки'!$B$3,"",IF(ISBLANK(AH510),IF('Настройки'!$B$9="Нулевой спрос",0,""),IF(AH510&lt;0,IF('Настройки'!$B$10="Исключить","",IF('Настройки'!$B$10="Абсолютные значения",ABS(AH510),AH510)),AH510)))</x:f>
      </x:c>
      <x:c r="CL510" s="50" t="str">
        <x:f>IF(30&gt;'Настройки'!$B$3,"",IF(ISBLANK(AI510),IF('Настройки'!$B$9="Нулевой спрос",0,""),IF(AI510&lt;0,IF('Настройки'!$B$10="Исключить","",IF('Настройки'!$B$10="Абсолютные значения",ABS(AI510),AI510)),AI510)))</x:f>
      </x:c>
      <x:c r="CM510" s="50" t="str">
        <x:f>IF(31&gt;'Настройки'!$B$3,"",IF(ISBLANK(AJ510),IF('Настройки'!$B$9="Нулевой спрос",0,""),IF(AJ510&lt;0,IF('Настройки'!$B$10="Исключить","",IF('Настройки'!$B$10="Абсолютные значения",ABS(AJ510),AJ510)),AJ510)))</x:f>
      </x:c>
      <x:c r="CN510" s="50" t="str">
        <x:f>IF(32&gt;'Настройки'!$B$3,"",IF(ISBLANK(AK510),IF('Настройки'!$B$9="Нулевой спрос",0,""),IF(AK510&lt;0,IF('Настройки'!$B$10="Исключить","",IF('Настройки'!$B$10="Абсолютные значения",ABS(AK510),AK510)),AK510)))</x:f>
      </x:c>
      <x:c r="CO510" s="50" t="str">
        <x:f>IF(33&gt;'Настройки'!$B$3,"",IF(ISBLANK(AL510),IF('Настройки'!$B$9="Нулевой спрос",0,""),IF(AL510&lt;0,IF('Настройки'!$B$10="Исключить","",IF('Настройки'!$B$10="Абсолютные значения",ABS(AL510),AL510)),AL510)))</x:f>
      </x:c>
      <x:c r="CP510" s="50" t="str">
        <x:f>IF(34&gt;'Настройки'!$B$3,"",IF(ISBLANK(AM510),IF('Настройки'!$B$9="Нулевой спрос",0,""),IF(AM510&lt;0,IF('Настройки'!$B$10="Исключить","",IF('Настройки'!$B$10="Абсолютные значения",ABS(AM510),AM510)),AM510)))</x:f>
      </x:c>
      <x:c r="CQ510" s="50" t="str">
        <x:f>IF(35&gt;'Настройки'!$B$3,"",IF(ISBLANK(AN510),IF('Настройки'!$B$9="Нулевой спрос",0,""),IF(AN510&lt;0,IF('Настройки'!$B$10="Исключить","",IF('Настройки'!$B$10="Абсолютные значения",ABS(AN510),AN510)),AN510)))</x:f>
      </x:c>
      <x:c r="CR510" s="50" t="str">
        <x:f>IF(36&gt;'Настройки'!$B$3,"",IF(ISBLANK(AO510),IF('Настройки'!$B$9="Нулевой спрос",0,""),IF(AO510&lt;0,IF('Настройки'!$B$10="Исключить","",IF('Настройки'!$B$10="Абсолютные значения",ABS(AO510),AO510)),AO510)))</x:f>
      </x:c>
      <x:c r="CS510" s="50" t="str">
        <x:f>IF(OR(1&gt;'Настройки'!$B$3,ISBLANK(BI510),BI510=0),"",BI510)</x:f>
      </x:c>
      <x:c r="CT510" s="50" t="str">
        <x:f>IF(OR(2&gt;'Настройки'!$B$3,ISBLANK(BJ510),BJ510=0),"",BJ510)</x:f>
      </x:c>
      <x:c r="CU510" s="50" t="str">
        <x:f>IF(OR(3&gt;'Настройки'!$B$3,ISBLANK(BK510),BK510=0),"",BK510)</x:f>
      </x:c>
      <x:c r="CV510" s="50" t="str">
        <x:f>IF(OR(4&gt;'Настройки'!$B$3,ISBLANK(BL510),BL510=0),"",BL510)</x:f>
      </x:c>
      <x:c r="CW510" s="50" t="str">
        <x:f>IF(OR(5&gt;'Настройки'!$B$3,ISBLANK(BM510),BM510=0),"",BM510)</x:f>
      </x:c>
      <x:c r="CX510" s="50" t="str">
        <x:f>IF(OR(6&gt;'Настройки'!$B$3,ISBLANK(BN510),BN510=0),"",BN510)</x:f>
      </x:c>
      <x:c r="CY510" s="50" t="str">
        <x:f>IF(OR(7&gt;'Настройки'!$B$3,ISBLANK(BO510),BO510=0),"",BO510)</x:f>
      </x:c>
      <x:c r="CZ510" s="50" t="str">
        <x:f>IF(OR(8&gt;'Настройки'!$B$3,ISBLANK(BP510),BP510=0),"",BP510)</x:f>
      </x:c>
      <x:c r="DA510" s="50" t="str">
        <x:f>IF(OR(9&gt;'Настройки'!$B$3,ISBLANK(BQ510),BQ510=0),"",BQ510)</x:f>
      </x:c>
      <x:c r="DB510" s="50" t="str">
        <x:f>IF(OR(10&gt;'Настройки'!$B$3,ISBLANK(BR510),BR510=0),"",BR510)</x:f>
      </x:c>
      <x:c r="DC510" s="50" t="str">
        <x:f>IF(OR(11&gt;'Настройки'!$B$3,ISBLANK(BS510),BS510=0),"",BS510)</x:f>
      </x:c>
      <x:c r="DD510" s="50" t="str">
        <x:f>IF(OR(12&gt;'Настройки'!$B$3,ISBLANK(BT510),BT510=0),"",BT510)</x:f>
      </x:c>
      <x:c r="DE510" s="50" t="str">
        <x:f>IF(OR(13&gt;'Настройки'!$B$3,ISBLANK(BU510),BU510=0),"",BU510)</x:f>
      </x:c>
      <x:c r="DF510" s="50" t="str">
        <x:f>IF(OR(14&gt;'Настройки'!$B$3,ISBLANK(BV510),BV510=0),"",BV510)</x:f>
      </x:c>
      <x:c r="DG510" s="50" t="str">
        <x:f>IF(OR(15&gt;'Настройки'!$B$3,ISBLANK(BW510),BW510=0),"",BW510)</x:f>
      </x:c>
      <x:c r="DH510" s="50" t="str">
        <x:f>IF(OR(16&gt;'Настройки'!$B$3,ISBLANK(BX510),BX510=0),"",BX510)</x:f>
      </x:c>
      <x:c r="DI510" s="50" t="str">
        <x:f>IF(OR(17&gt;'Настройки'!$B$3,ISBLANK(BY510),BY510=0),"",BY510)</x:f>
      </x:c>
      <x:c r="DJ510" s="50" t="str">
        <x:f>IF(OR(18&gt;'Настройки'!$B$3,ISBLANK(BZ510),BZ510=0),"",BZ510)</x:f>
      </x:c>
      <x:c r="DK510" s="50" t="str">
        <x:f>IF(OR(19&gt;'Настройки'!$B$3,ISBLANK(CA510),CA510=0),"",CA510)</x:f>
      </x:c>
      <x:c r="DL510" s="50" t="str">
        <x:f>IF(OR(20&gt;'Настройки'!$B$3,ISBLANK(CB510),CB510=0),"",CB510)</x:f>
      </x:c>
      <x:c r="DM510" s="50" t="str">
        <x:f>IF(OR(21&gt;'Настройки'!$B$3,ISBLANK(CC510),CC510=0),"",CC510)</x:f>
      </x:c>
      <x:c r="DN510" s="50" t="str">
        <x:f>IF(OR(22&gt;'Настройки'!$B$3,ISBLANK(CD510),CD510=0),"",CD510)</x:f>
      </x:c>
      <x:c r="DO510" s="50" t="str">
        <x:f>IF(OR(23&gt;'Настройки'!$B$3,ISBLANK(CE510),CE510=0),"",CE510)</x:f>
      </x:c>
      <x:c r="DP510" s="50" t="str">
        <x:f>IF(OR(24&gt;'Настройки'!$B$3,ISBLANK(CF510),CF510=0),"",CF510)</x:f>
      </x:c>
      <x:c r="DQ510" s="50" t="str">
        <x:f>IF(OR(25&gt;'Настройки'!$B$3,ISBLANK(CG510),CG510=0),"",CG510)</x:f>
      </x:c>
      <x:c r="DR510" s="50" t="str">
        <x:f>IF(OR(26&gt;'Настройки'!$B$3,ISBLANK(CH510),CH510=0),"",CH510)</x:f>
      </x:c>
      <x:c r="DS510" s="50" t="str">
        <x:f>IF(OR(27&gt;'Настройки'!$B$3,ISBLANK(CI510),CI510=0),"",CI510)</x:f>
      </x:c>
      <x:c r="DT510" s="50" t="str">
        <x:f>IF(OR(28&gt;'Настройки'!$B$3,ISBLANK(CJ510),CJ510=0),"",CJ510)</x:f>
      </x:c>
      <x:c r="DU510" s="50" t="str">
        <x:f>IF(OR(29&gt;'Настройки'!$B$3,ISBLANK(CK510),CK510=0),"",CK510)</x:f>
      </x:c>
      <x:c r="DV510" s="50" t="str">
        <x:f>IF(OR(30&gt;'Настройки'!$B$3,ISBLANK(CL510),CL510=0),"",CL510)</x:f>
      </x:c>
      <x:c r="DW510" s="50" t="str">
        <x:f>IF(OR(31&gt;'Настройки'!$B$3,ISBLANK(CM510),CM510=0),"",CM510)</x:f>
      </x:c>
      <x:c r="DX510" s="50" t="str">
        <x:f>IF(OR(32&gt;'Настройки'!$B$3,ISBLANK(CN510),CN510=0),"",CN510)</x:f>
      </x:c>
      <x:c r="DY510" s="50" t="str">
        <x:f>IF(OR(33&gt;'Настройки'!$B$3,ISBLANK(CO510),CO510=0),"",CO510)</x:f>
      </x:c>
      <x:c r="DZ510" s="50" t="str">
        <x:f>IF(OR(34&gt;'Настройки'!$B$3,ISBLANK(CP510),CP510=0),"",CP510)</x:f>
      </x:c>
      <x:c r="EA510" s="50" t="str">
        <x:f>IF(OR(35&gt;'Настройки'!$B$3,ISBLANK(CQ510),CQ510=0),"",CQ510)</x:f>
      </x:c>
      <x:c r="EB510" s="50" t="str">
        <x:f>IF(OR(36&gt;'Настройки'!$B$3,ISBLANK(CR510),CR510=0),"",CR510)</x:f>
      </x:c>
      <x:c r="EC510" s="50" t="str">
        <x:f>IF(A510="","",IF(OR(BB510="AZ",BB510="BZ"),10000+ROW(),IF(AZ510&gt;'Настройки'!$B$11,20000+ROW(),IF(BF510&lt;&gt;"Обычный",30000+ROW(),IF(AX510&lt;=0,40000+ROW(),"")))))</x:f>
      </x:c>
      <x:c r="ED510" s="50" t="str">
        <x:f>IF(EC510="","",COUNTIFS($EC$2:$EC$1001,"&gt;0",$EC$2:$EC$1001,"&lt;"&amp;EC510)+1)</x:f>
      </x:c>
    </x:row>
    <x:row r="511">
      <x:c r="A511" s="115"/>
      <x:c r="B511" s="115"/>
      <x:c r="C511" s="115"/>
      <x:c r="D511" s="118"/>
      <x:c r="E511" s="118"/>
      <x:c r="F511" s="118"/>
      <x:c r="G511" s="118"/>
      <x:c r="H511" s="118"/>
      <x:c r="I511" s="118"/>
      <x:c r="J511" s="118"/>
      <x:c r="K511" s="118"/>
      <x:c r="L511" s="118"/>
      <x:c r="M511" s="118"/>
      <x:c r="N511" s="118"/>
      <x:c r="O511" s="118"/>
      <x:c r="P511" s="118"/>
      <x:c r="Q511" s="118"/>
      <x:c r="R511" s="118"/>
      <x:c r="S511" s="118"/>
      <x:c r="T511" s="118"/>
      <x:c r="U511" s="118"/>
      <x:c r="V511" s="118"/>
      <x:c r="W511" s="118"/>
      <x:c r="X511" s="118"/>
      <x:c r="Y511" s="118"/>
      <x:c r="Z511" s="118"/>
      <x:c r="AA511" s="118"/>
      <x:c r="AB511" s="118"/>
      <x:c r="AC511" s="118"/>
      <x:c r="AD511" s="118"/>
      <x:c r="AE511" s="118"/>
      <x:c r="AF511" s="118"/>
      <x:c r="AG511" s="118"/>
      <x:c r="AH511" s="118"/>
      <x:c r="AI511" s="118"/>
      <x:c r="AJ511" s="118"/>
      <x:c r="AK511" s="118"/>
      <x:c r="AL511" s="118"/>
      <x:c r="AM511" s="118"/>
      <x:c r="AN511" s="118"/>
      <x:c r="AO511" s="118"/>
      <x:c r="AP511" s="115"/>
      <x:c r="AQ511" s="49" t="str">
        <x:f>IF(A511="","",COUNT(BI511:INDEX(BI511:CR511,1,'Настройки'!$B$3)))</x:f>
      </x:c>
      <x:c r="AR511" s="49" t="str">
        <x:f>IF(A511="","",SUM(BI511:INDEX(BI511:CR511,1,'Настройки'!$B$3)))</x:f>
      </x:c>
      <x:c r="AS511" s="58" t="str">
        <x:f>IF(A511="","",IF('Настройки'!$B$4="Стоимость потребления",AR511*D511,IF('Настройки'!$B$4="Количество",AR511,E511)))</x:f>
      </x:c>
      <x:c r="AT511" s="61" t="str">
        <x:f>IF(OR(A511="",AS511&lt;0,SUM($AS$2:$AS$1001)&lt;=0),"",AS511/SUM($AS$2:$AS$1001))</x:f>
      </x:c>
      <x:c r="AU511" s="61" t="str">
        <x:f>IF(OR(A511="",AS511&lt;0,SUM($AS$2:$AS$1001)&lt;=0),"",SUMIFS($AS$2:$AS$1001,$AS$2:$AS$1001,"&gt;"&amp;AS511)/SUM($AS$2:$AS$1001))</x:f>
      </x:c>
      <x:c r="AV511" s="61" t="str">
        <x:f>IF(OR(A511="",AS511&lt;0,SUM($AS$2:$AS$1001)&lt;=0),"",SUMIFS($AS$2:$AS$1001,$AS$2:$AS$1001,"&gt;="&amp;AS511)/SUM($AS$2:$AS$1001))</x:f>
      </x:c>
      <x:c r="AW511" s="49" t="str">
        <x:f>IF(A511="","",IF(SUM($AS$2:$AS$1001)&lt;=0,"Не определён",IF(AS511&lt;0,"Исключение",IF(AU511&lt;'Настройки'!$B$5,"A",IF(AU511&lt;'Настройки'!$B$6,"B","C")))))</x:f>
      </x:c>
      <x:c r="AX511" s="58" t="str">
        <x:f>IF(A511="","",IF(AQ511=0,"",AVERAGE(BI511:INDEX(BI511:CR511,1,'Настройки'!$B$3))))</x:f>
      </x:c>
      <x:c r="AY511" s="58" t="str">
        <x:f>IF(OR(A511="",AQ511=0),"",STDEVP(BI511:INDEX(BI511:CR511,1,'Настройки'!$B$3)))</x:f>
      </x:c>
      <x:c r="AZ511" s="61" t="str">
        <x:f>IF(OR(A511="",AQ511&lt;'Настройки'!$B$12,AX511&lt;=0,AND('Настройки'!$B$10="Блокировать",COUNTIF(F511:INDEX(F511:AO511,1,'Настройки'!$B$3),"&lt;0")&gt;0)),"",AY511/ABS(AX511))</x:f>
      </x:c>
      <x:c r="BA511" s="49" t="str">
        <x:f>IF(A511="","",IF(AND('Настройки'!$B$10="Блокировать",COUNTIF(F511:INDEX(F511:AO511,1,'Настройки'!$B$3),"&lt;0")&gt;0),"Не определён",IF(AQ511&lt;'Настройки'!$B$12,"Не определён",IF(AX511=0,"Нет спроса",IF(AX511&lt;0,"Не определён",IF(AZ511&lt;='Настройки'!$B$7,"X",IF(AZ511&lt;='Настройки'!$B$8,"Y","Z")))))))</x:f>
      </x:c>
      <x:c r="BB511" s="49" t="str">
        <x:f>IF(OR(A511="",LEN(AW511)&lt;&gt;1,LEN(BA511)&lt;&gt;1),"",AW511&amp;BA511)</x:f>
      </x:c>
      <x:c r="BC511" s="61" t="str">
        <x:f>IF(OR(A511="",AQ511=0),"",(COUNT(BI511:INDEX(BI511:CR511,1,'Настройки'!$B$3))-COUNT(CS511:INDEX(CS511:EB511,1,'Настройки'!$B$3)))/AQ511)</x:f>
      </x:c>
      <x:c r="BD511" s="64" t="str">
        <x:f>IF(OR(A511="",COUNT(CS511:INDEX(CS511:EB511,1,'Настройки'!$B$3))=0),"",AQ511/COUNT(CS511:INDEX(CS511:EB511,1,'Настройки'!$B$3)))</x:f>
      </x:c>
      <x:c r="BE511" s="64" t="str">
        <x:f>IF(OR(A511="",COUNT(CS511:INDEX(CS511:EB511,1,'Настройки'!$B$3))=0),"",IF(AVERAGE(CS511:INDEX(CS511:EB511,1,'Настройки'!$B$3))=0,"",(STDEVP(CS511:INDEX(CS511:EB511,1,'Настройки'!$B$3))/ABS(AVERAGE(CS511:INDEX(CS511:EB511,1,'Настройки'!$B$3))))^2))</x:f>
      </x:c>
      <x:c r="BF511" s="49" t="str">
        <x:f>IF(A511="","",IF(AQ511&lt;3,"Недостаточно",IF(AQ511&lt;6,"Предварительный","Обычный")))</x:f>
      </x:c>
      <x:c r="BG511" s="49" t="str">
        <x:f>IF(A511="","",IF(COUNTIF(F511:INDEX(F511:AO511,1,'Настройки'!$B$3),"&lt;0")&gt;0,IF('Настройки'!$B$10="Блокировать","Отрицательный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"),"")&amp;IF(AQ511&lt;3,"Недостаточно истории. ",IF(AQ511&lt;6,"Предварительная классификация. ",""))&amp;IF(AX511=0,"Нет спроса за горизонт. ","")&amp;IF(AZ511&gt;'Настройки'!$B$11,"Экстремальная вариативность. ",""))</x:f>
      </x:c>
      <x:c r="BH511" s="49" t="str">
        <x:f>IF(A511="","",IFERROR(VLOOKUP(BB511,'Настройки'!$D$3:$E$11,2,FALSE),"Сначала проверьте исходные данные и историю спроса.")&amp;" Уточните срок поставки, MOQ и критичность.")</x:f>
      </x:c>
      <x:c r="BI511" s="50" t="str">
        <x:f>IF(1&gt;'Настройки'!$B$3,"",IF(ISBLANK(F511),IF('Настройки'!$B$9="Нулевой спрос",0,""),IF(F511&lt;0,IF('Настройки'!$B$10="Исключить","",IF('Настройки'!$B$10="Абсолютные значения",ABS(F511),F511)),F511)))</x:f>
      </x:c>
      <x:c r="BJ511" s="50" t="str">
        <x:f>IF(2&gt;'Настройки'!$B$3,"",IF(ISBLANK(G511),IF('Настройки'!$B$9="Нулевой спрос",0,""),IF(G511&lt;0,IF('Настройки'!$B$10="Исключить","",IF('Настройки'!$B$10="Абсолютные значения",ABS(G511),G511)),G511)))</x:f>
      </x:c>
      <x:c r="BK511" s="50" t="str">
        <x:f>IF(3&gt;'Настройки'!$B$3,"",IF(ISBLANK(H511),IF('Настройки'!$B$9="Нулевой спрос",0,""),IF(H511&lt;0,IF('Настройки'!$B$10="Исключить","",IF('Настройки'!$B$10="Абсолютные значения",ABS(H511),H511)),H511)))</x:f>
      </x:c>
      <x:c r="BL511" s="50" t="str">
        <x:f>IF(4&gt;'Настройки'!$B$3,"",IF(ISBLANK(I511),IF('Настройки'!$B$9="Нулевой спрос",0,""),IF(I511&lt;0,IF('Настройки'!$B$10="Исключить","",IF('Настройки'!$B$10="Абсолютные значения",ABS(I511),I511)),I511)))</x:f>
      </x:c>
      <x:c r="BM511" s="50" t="str">
        <x:f>IF(5&gt;'Настройки'!$B$3,"",IF(ISBLANK(J511),IF('Настройки'!$B$9="Нулевой спрос",0,""),IF(J511&lt;0,IF('Настройки'!$B$10="Исключить","",IF('Настройки'!$B$10="Абсолютные значения",ABS(J511),J511)),J511)))</x:f>
      </x:c>
      <x:c r="BN511" s="50" t="str">
        <x:f>IF(6&gt;'Настройки'!$B$3,"",IF(ISBLANK(K511),IF('Настройки'!$B$9="Нулевой спрос",0,""),IF(K511&lt;0,IF('Настройки'!$B$10="Исключить","",IF('Настройки'!$B$10="Абсолютные значения",ABS(K511),K511)),K511)))</x:f>
      </x:c>
      <x:c r="BO511" s="50" t="str">
        <x:f>IF(7&gt;'Настройки'!$B$3,"",IF(ISBLANK(L511),IF('Настройки'!$B$9="Нулевой спрос",0,""),IF(L511&lt;0,IF('Настройки'!$B$10="Исключить","",IF('Настройки'!$B$10="Абсолютные значения",ABS(L511),L511)),L511)))</x:f>
      </x:c>
      <x:c r="BP511" s="50" t="str">
        <x:f>IF(8&gt;'Настройки'!$B$3,"",IF(ISBLANK(M511),IF('Настройки'!$B$9="Нулевой спрос",0,""),IF(M511&lt;0,IF('Настройки'!$B$10="Исключить","",IF('Настройки'!$B$10="Абсолютные значения",ABS(M511),M511)),M511)))</x:f>
      </x:c>
      <x:c r="BQ511" s="50" t="str">
        <x:f>IF(9&gt;'Настройки'!$B$3,"",IF(ISBLANK(N511),IF('Настройки'!$B$9="Нулевой спрос",0,""),IF(N511&lt;0,IF('Настройки'!$B$10="Исключить","",IF('Настройки'!$B$10="Абсолютные значения",ABS(N511),N511)),N511)))</x:f>
      </x:c>
      <x:c r="BR511" s="50" t="str">
        <x:f>IF(10&gt;'Настройки'!$B$3,"",IF(ISBLANK(O511),IF('Настройки'!$B$9="Нулевой спрос",0,""),IF(O511&lt;0,IF('Настройки'!$B$10="Исключить","",IF('Настройки'!$B$10="Абсолютные значения",ABS(O511),O511)),O511)))</x:f>
      </x:c>
      <x:c r="BS511" s="50" t="str">
        <x:f>IF(11&gt;'Настройки'!$B$3,"",IF(ISBLANK(P511),IF('Настройки'!$B$9="Нулевой спрос",0,""),IF(P511&lt;0,IF('Настройки'!$B$10="Исключить","",IF('Настройки'!$B$10="Абсолютные значения",ABS(P511),P511)),P511)))</x:f>
      </x:c>
      <x:c r="BT511" s="50" t="str">
        <x:f>IF(12&gt;'Настройки'!$B$3,"",IF(ISBLANK(Q511),IF('Настройки'!$B$9="Нулевой спрос",0,""),IF(Q511&lt;0,IF('Настройки'!$B$10="Исключить","",IF('Настройки'!$B$10="Абсолютные значения",ABS(Q511),Q511)),Q511)))</x:f>
      </x:c>
      <x:c r="BU511" s="50" t="str">
        <x:f>IF(13&gt;'Настройки'!$B$3,"",IF(ISBLANK(R511),IF('Настройки'!$B$9="Нулевой спрос",0,""),IF(R511&lt;0,IF('Настройки'!$B$10="Исключить","",IF('Настройки'!$B$10="Абсолютные значения",ABS(R511),R511)),R511)))</x:f>
      </x:c>
      <x:c r="BV511" s="50" t="str">
        <x:f>IF(14&gt;'Настройки'!$B$3,"",IF(ISBLANK(S511),IF('Настройки'!$B$9="Нулевой спрос",0,""),IF(S511&lt;0,IF('Настройки'!$B$10="Исключить","",IF('Настройки'!$B$10="Абсолютные значения",ABS(S511),S511)),S511)))</x:f>
      </x:c>
      <x:c r="BW511" s="50" t="str">
        <x:f>IF(15&gt;'Настройки'!$B$3,"",IF(ISBLANK(T511),IF('Настройки'!$B$9="Нулевой спрос",0,""),IF(T511&lt;0,IF('Настройки'!$B$10="Исключить","",IF('Настройки'!$B$10="Абсолютные значения",ABS(T511),T511)),T511)))</x:f>
      </x:c>
      <x:c r="BX511" s="50" t="str">
        <x:f>IF(16&gt;'Настройки'!$B$3,"",IF(ISBLANK(U511),IF('Настройки'!$B$9="Нулевой спрос",0,""),IF(U511&lt;0,IF('Настройки'!$B$10="Исключить","",IF('Настройки'!$B$10="Абсолютные значения",ABS(U511),U511)),U511)))</x:f>
      </x:c>
      <x:c r="BY511" s="50" t="str">
        <x:f>IF(17&gt;'Настройки'!$B$3,"",IF(ISBLANK(V511),IF('Настройки'!$B$9="Нулевой спрос",0,""),IF(V511&lt;0,IF('Настройки'!$B$10="Исключить","",IF('Настройки'!$B$10="Абсолютные значения",ABS(V511),V511)),V511)))</x:f>
      </x:c>
      <x:c r="BZ511" s="50" t="str">
        <x:f>IF(18&gt;'Настройки'!$B$3,"",IF(ISBLANK(W511),IF('Настройки'!$B$9="Нулевой спрос",0,""),IF(W511&lt;0,IF('Настройки'!$B$10="Исключить","",IF('Настройки'!$B$10="Абсолютные значения",ABS(W511),W511)),W511)))</x:f>
      </x:c>
      <x:c r="CA511" s="50" t="str">
        <x:f>IF(19&gt;'Настройки'!$B$3,"",IF(ISBLANK(X511),IF('Настройки'!$B$9="Нулевой спрос",0,""),IF(X511&lt;0,IF('Настройки'!$B$10="Исключить","",IF('Настройки'!$B$10="Абсолютные значения",ABS(X511),X511)),X511)))</x:f>
      </x:c>
      <x:c r="CB511" s="50" t="str">
        <x:f>IF(20&gt;'Настройки'!$B$3,"",IF(ISBLANK(Y511),IF('Настройки'!$B$9="Нулевой спрос",0,""),IF(Y511&lt;0,IF('Настройки'!$B$10="Исключить","",IF('Настройки'!$B$10="Абсолютные значения",ABS(Y511),Y511)),Y511)))</x:f>
      </x:c>
      <x:c r="CC511" s="50" t="str">
        <x:f>IF(21&gt;'Настройки'!$B$3,"",IF(ISBLANK(Z511),IF('Настройки'!$B$9="Нулевой спрос",0,""),IF(Z511&lt;0,IF('Настройки'!$B$10="Исключить","",IF('Настройки'!$B$10="Абсолютные значения",ABS(Z511),Z511)),Z511)))</x:f>
      </x:c>
      <x:c r="CD511" s="50" t="str">
        <x:f>IF(22&gt;'Настройки'!$B$3,"",IF(ISBLANK(AA511),IF('Настройки'!$B$9="Нулевой спрос",0,""),IF(AA511&lt;0,IF('Настройки'!$B$10="Исключить","",IF('Настройки'!$B$10="Абсолютные значения",ABS(AA511),AA511)),AA511)))</x:f>
      </x:c>
      <x:c r="CE511" s="50" t="str">
        <x:f>IF(23&gt;'Настройки'!$B$3,"",IF(ISBLANK(AB511),IF('Настройки'!$B$9="Нулевой спрос",0,""),IF(AB511&lt;0,IF('Настройки'!$B$10="Исключить","",IF('Настройки'!$B$10="Абсолютные значения",ABS(AB511),AB511)),AB511)))</x:f>
      </x:c>
      <x:c r="CF511" s="50" t="str">
        <x:f>IF(24&gt;'Настройки'!$B$3,"",IF(ISBLANK(AC511),IF('Настройки'!$B$9="Нулевой спрос",0,""),IF(AC511&lt;0,IF('Настройки'!$B$10="Исключить","",IF('Настройки'!$B$10="Абсолютные значения",ABS(AC511),AC511)),AC511)))</x:f>
      </x:c>
      <x:c r="CG511" s="50" t="str">
        <x:f>IF(25&gt;'Настройки'!$B$3,"",IF(ISBLANK(AD511),IF('Настройки'!$B$9="Нулевой спрос",0,""),IF(AD511&lt;0,IF('Настройки'!$B$10="Исключить","",IF('Настройки'!$B$10="Абсолютные значения",ABS(AD511),AD511)),AD511)))</x:f>
      </x:c>
      <x:c r="CH511" s="50" t="str">
        <x:f>IF(26&gt;'Настройки'!$B$3,"",IF(ISBLANK(AE511),IF('Настройки'!$B$9="Нулевой спрос",0,""),IF(AE511&lt;0,IF('Настройки'!$B$10="Исключить","",IF('Настройки'!$B$10="Абсолютные значения",ABS(AE511),AE511)),AE511)))</x:f>
      </x:c>
      <x:c r="CI511" s="50" t="str">
        <x:f>IF(27&gt;'Настройки'!$B$3,"",IF(ISBLANK(AF511),IF('Настройки'!$B$9="Нулевой спрос",0,""),IF(AF511&lt;0,IF('Настройки'!$B$10="Исключить","",IF('Настройки'!$B$10="Абсолютные значения",ABS(AF511),AF511)),AF511)))</x:f>
      </x:c>
      <x:c r="CJ511" s="50" t="str">
        <x:f>IF(28&gt;'Настройки'!$B$3,"",IF(ISBLANK(AG511),IF('Настройки'!$B$9="Нулевой спрос",0,""),IF(AG511&lt;0,IF('Настройки'!$B$10="Исключить","",IF('Настройки'!$B$10="Абсолютные значения",ABS(AG511),AG511)),AG511)))</x:f>
      </x:c>
      <x:c r="CK511" s="50" t="str">
        <x:f>IF(29&gt;'Настройки'!$B$3,"",IF(ISBLANK(AH511),IF('Настройки'!$B$9="Нулевой спрос",0,""),IF(AH511&lt;0,IF('Настройки'!$B$10="Исключить","",IF('Настройки'!$B$10="Абсолютные значения",ABS(AH511),AH511)),AH511)))</x:f>
      </x:c>
      <x:c r="CL511" s="50" t="str">
        <x:f>IF(30&gt;'Настройки'!$B$3,"",IF(ISBLANK(AI511),IF('Настройки'!$B$9="Нулевой спрос",0,""),IF(AI511&lt;0,IF('Настройки'!$B$10="Исключить","",IF('Настройки'!$B$10="Абсолютные значения",ABS(AI511),AI511)),AI511)))</x:f>
      </x:c>
      <x:c r="CM511" s="50" t="str">
        <x:f>IF(31&gt;'Настройки'!$B$3,"",IF(ISBLANK(AJ511),IF('Настройки'!$B$9="Нулевой спрос",0,""),IF(AJ511&lt;0,IF('Настройки'!$B$10="Исключить","",IF('Настройки'!$B$10="Абсолютные значения",ABS(AJ511),AJ511)),AJ511)))</x:f>
      </x:c>
      <x:c r="CN511" s="50" t="str">
        <x:f>IF(32&gt;'Настройки'!$B$3,"",IF(ISBLANK(AK511),IF('Настройки'!$B$9="Нулевой спрос",0,""),IF(AK511&lt;0,IF('Настройки'!$B$10="Исключить","",IF('Настройки'!$B$10="Абсолютные значения",ABS(AK511),AK511)),AK511)))</x:f>
      </x:c>
      <x:c r="CO511" s="50" t="str">
        <x:f>IF(33&gt;'Настройки'!$B$3,"",IF(ISBLANK(AL511),IF('Настройки'!$B$9="Нулевой спрос",0,""),IF(AL511&lt;0,IF('Настройки'!$B$10="Исключить","",IF('Настройки'!$B$10="Абсолютные значения",ABS(AL511),AL511)),AL511)))</x:f>
      </x:c>
      <x:c r="CP511" s="50" t="str">
        <x:f>IF(34&gt;'Настройки'!$B$3,"",IF(ISBLANK(AM511),IF('Настройки'!$B$9="Нулевой спрос",0,""),IF(AM511&lt;0,IF('Настройки'!$B$10="Исключить","",IF('Настройки'!$B$10="Абсолютные значения",ABS(AM511),AM511)),AM511)))</x:f>
      </x:c>
      <x:c r="CQ511" s="50" t="str">
        <x:f>IF(35&gt;'Настройки'!$B$3,"",IF(ISBLANK(AN511),IF('Настройки'!$B$9="Нулевой спрос",0,""),IF(AN511&lt;0,IF('Настройки'!$B$10="Исключить","",IF('Настройки'!$B$10="Абсолютные значения",ABS(AN511),AN511)),AN511)))</x:f>
      </x:c>
      <x:c r="CR511" s="50" t="str">
        <x:f>IF(36&gt;'Настройки'!$B$3,"",IF(ISBLANK(AO511),IF('Настройки'!$B$9="Нулевой спрос",0,""),IF(AO511&lt;0,IF('Настройки'!$B$10="Исключить","",IF('Настройки'!$B$10="Абсолютные значения",ABS(AO511),AO511)),AO511)))</x:f>
      </x:c>
      <x:c r="CS511" s="50" t="str">
        <x:f>IF(OR(1&gt;'Настройки'!$B$3,ISBLANK(BI511),BI511=0),"",BI511)</x:f>
      </x:c>
      <x:c r="CT511" s="50" t="str">
        <x:f>IF(OR(2&gt;'Настройки'!$B$3,ISBLANK(BJ511),BJ511=0),"",BJ511)</x:f>
      </x:c>
      <x:c r="CU511" s="50" t="str">
        <x:f>IF(OR(3&gt;'Настройки'!$B$3,ISBLANK(BK511),BK511=0),"",BK511)</x:f>
      </x:c>
      <x:c r="CV511" s="50" t="str">
        <x:f>IF(OR(4&gt;'Настройки'!$B$3,ISBLANK(BL511),BL511=0),"",BL511)</x:f>
      </x:c>
      <x:c r="CW511" s="50" t="str">
        <x:f>IF(OR(5&gt;'Настройки'!$B$3,ISBLANK(BM511),BM511=0),"",BM511)</x:f>
      </x:c>
      <x:c r="CX511" s="50" t="str">
        <x:f>IF(OR(6&gt;'Настройки'!$B$3,ISBLANK(BN511),BN511=0),"",BN511)</x:f>
      </x:c>
      <x:c r="CY511" s="50" t="str">
        <x:f>IF(OR(7&gt;'Настройки'!$B$3,ISBLANK(BO511),BO511=0),"",BO511)</x:f>
      </x:c>
      <x:c r="CZ511" s="50" t="str">
        <x:f>IF(OR(8&gt;'Настройки'!$B$3,ISBLANK(BP511),BP511=0),"",BP511)</x:f>
      </x:c>
      <x:c r="DA511" s="50" t="str">
        <x:f>IF(OR(9&gt;'Настройки'!$B$3,ISBLANK(BQ511),BQ511=0),"",BQ511)</x:f>
      </x:c>
      <x:c r="DB511" s="50" t="str">
        <x:f>IF(OR(10&gt;'Настройки'!$B$3,ISBLANK(BR511),BR511=0),"",BR511)</x:f>
      </x:c>
      <x:c r="DC511" s="50" t="str">
        <x:f>IF(OR(11&gt;'Настройки'!$B$3,ISBLANK(BS511),BS511=0),"",BS511)</x:f>
      </x:c>
      <x:c r="DD511" s="50" t="str">
        <x:f>IF(OR(12&gt;'Настройки'!$B$3,ISBLANK(BT511),BT511=0),"",BT511)</x:f>
      </x:c>
      <x:c r="DE511" s="50" t="str">
        <x:f>IF(OR(13&gt;'Настройки'!$B$3,ISBLANK(BU511),BU511=0),"",BU511)</x:f>
      </x:c>
      <x:c r="DF511" s="50" t="str">
        <x:f>IF(OR(14&gt;'Настройки'!$B$3,ISBLANK(BV511),BV511=0),"",BV511)</x:f>
      </x:c>
      <x:c r="DG511" s="50" t="str">
        <x:f>IF(OR(15&gt;'Настройки'!$B$3,ISBLANK(BW511),BW511=0),"",BW511)</x:f>
      </x:c>
      <x:c r="DH511" s="50" t="str">
        <x:f>IF(OR(16&gt;'Настройки'!$B$3,ISBLANK(BX511),BX511=0),"",BX511)</x:f>
      </x:c>
      <x:c r="DI511" s="50" t="str">
        <x:f>IF(OR(17&gt;'Настройки'!$B$3,ISBLANK(BY511),BY511=0),"",BY511)</x:f>
      </x:c>
      <x:c r="DJ511" s="50" t="str">
        <x:f>IF(OR(18&gt;'Настройки'!$B$3,ISBLANK(BZ511),BZ511=0),"",BZ511)</x:f>
      </x:c>
      <x:c r="DK511" s="50" t="str">
        <x:f>IF(OR(19&gt;'Настройки'!$B$3,ISBLANK(CA511),CA511=0),"",CA511)</x:f>
      </x:c>
      <x:c r="DL511" s="50" t="str">
        <x:f>IF(OR(20&gt;'Настройки'!$B$3,ISBLANK(CB511),CB511=0),"",CB511)</x:f>
      </x:c>
      <x:c r="DM511" s="50" t="str">
        <x:f>IF(OR(21&gt;'Настройки'!$B$3,ISBLANK(CC511),CC511=0),"",CC511)</x:f>
      </x:c>
      <x:c r="DN511" s="50" t="str">
        <x:f>IF(OR(22&gt;'Настройки'!$B$3,ISBLANK(CD511),CD511=0),"",CD511)</x:f>
      </x:c>
      <x:c r="DO511" s="50" t="str">
        <x:f>IF(OR(23&gt;'Настройки'!$B$3,ISBLANK(CE511),CE511=0),"",CE511)</x:f>
      </x:c>
      <x:c r="DP511" s="50" t="str">
        <x:f>IF(OR(24&gt;'Настройки'!$B$3,ISBLANK(CF511),CF511=0),"",CF511)</x:f>
      </x:c>
      <x:c r="DQ511" s="50" t="str">
        <x:f>IF(OR(25&gt;'Настройки'!$B$3,ISBLANK(CG511),CG511=0),"",CG511)</x:f>
      </x:c>
      <x:c r="DR511" s="50" t="str">
        <x:f>IF(OR(26&gt;'Настройки'!$B$3,ISBLANK(CH511),CH511=0),"",CH511)</x:f>
      </x:c>
      <x:c r="DS511" s="50" t="str">
        <x:f>IF(OR(27&gt;'Настройки'!$B$3,ISBLANK(CI511),CI511=0),"",CI511)</x:f>
      </x:c>
      <x:c r="DT511" s="50" t="str">
        <x:f>IF(OR(28&gt;'Настройки'!$B$3,ISBLANK(CJ511),CJ511=0),"",CJ511)</x:f>
      </x:c>
      <x:c r="DU511" s="50" t="str">
        <x:f>IF(OR(29&gt;'Настройки'!$B$3,ISBLANK(CK511),CK511=0),"",CK511)</x:f>
      </x:c>
      <x:c r="DV511" s="50" t="str">
        <x:f>IF(OR(30&gt;'Настройки'!$B$3,ISBLANK(CL511),CL511=0),"",CL511)</x:f>
      </x:c>
      <x:c r="DW511" s="50" t="str">
        <x:f>IF(OR(31&gt;'Настройки'!$B$3,ISBLANK(CM511),CM511=0),"",CM511)</x:f>
      </x:c>
      <x:c r="DX511" s="50" t="str">
        <x:f>IF(OR(32&gt;'Настройки'!$B$3,ISBLANK(CN511),CN511=0),"",CN511)</x:f>
      </x:c>
      <x:c r="DY511" s="50" t="str">
        <x:f>IF(OR(33&gt;'Настройки'!$B$3,ISBLANK(CO511),CO511=0),"",CO511)</x:f>
      </x:c>
      <x:c r="DZ511" s="50" t="str">
        <x:f>IF(OR(34&gt;'Настройки'!$B$3,ISBLANK(CP511),CP511=0),"",CP511)</x:f>
      </x:c>
      <x:c r="EA511" s="50" t="str">
        <x:f>IF(OR(35&gt;'Настройки'!$B$3,ISBLANK(CQ511),CQ511=0),"",CQ511)</x:f>
      </x:c>
      <x:c r="EB511" s="50" t="str">
        <x:f>IF(OR(36&gt;'Настройки'!$B$3,ISBLANK(CR511),CR511=0),"",CR511)</x:f>
      </x:c>
      <x:c r="EC511" s="50" t="str">
        <x:f>IF(A511="","",IF(OR(BB511="AZ",BB511="BZ"),10000+ROW(),IF(AZ511&gt;'Настройки'!$B$11,20000+ROW(),IF(BF511&lt;&gt;"Обычный",30000+ROW(),IF(AX511&lt;=0,40000+ROW(),"")))))</x:f>
      </x:c>
      <x:c r="ED511" s="50" t="str">
        <x:f>IF(EC511="","",COUNTIFS($EC$2:$EC$1001,"&gt;0",$EC$2:$EC$1001,"&lt;"&amp;EC511)+1)</x:f>
      </x:c>
    </x:row>
    <x:row r="512">
      <x:c r="A512" s="115"/>
      <x:c r="B512" s="115"/>
      <x:c r="C512" s="115"/>
      <x:c r="D512" s="118"/>
      <x:c r="E512" s="118"/>
      <x:c r="F512" s="118"/>
      <x:c r="G512" s="118"/>
      <x:c r="H512" s="118"/>
      <x:c r="I512" s="118"/>
      <x:c r="J512" s="118"/>
      <x:c r="K512" s="118"/>
      <x:c r="L512" s="118"/>
      <x:c r="M512" s="118"/>
      <x:c r="N512" s="118"/>
      <x:c r="O512" s="118"/>
      <x:c r="P512" s="118"/>
      <x:c r="Q512" s="118"/>
      <x:c r="R512" s="118"/>
      <x:c r="S512" s="118"/>
      <x:c r="T512" s="118"/>
      <x:c r="U512" s="118"/>
      <x:c r="V512" s="118"/>
      <x:c r="W512" s="118"/>
      <x:c r="X512" s="118"/>
      <x:c r="Y512" s="118"/>
      <x:c r="Z512" s="118"/>
      <x:c r="AA512" s="118"/>
      <x:c r="AB512" s="118"/>
      <x:c r="AC512" s="118"/>
      <x:c r="AD512" s="118"/>
      <x:c r="AE512" s="118"/>
      <x:c r="AF512" s="118"/>
      <x:c r="AG512" s="118"/>
      <x:c r="AH512" s="118"/>
      <x:c r="AI512" s="118"/>
      <x:c r="AJ512" s="118"/>
      <x:c r="AK512" s="118"/>
      <x:c r="AL512" s="118"/>
      <x:c r="AM512" s="118"/>
      <x:c r="AN512" s="118"/>
      <x:c r="AO512" s="118"/>
      <x:c r="AP512" s="115"/>
      <x:c r="AQ512" s="49" t="str">
        <x:f>IF(A512="","",COUNT(BI512:INDEX(BI512:CR512,1,'Настройки'!$B$3)))</x:f>
      </x:c>
      <x:c r="AR512" s="49" t="str">
        <x:f>IF(A512="","",SUM(BI512:INDEX(BI512:CR512,1,'Настройки'!$B$3)))</x:f>
      </x:c>
      <x:c r="AS512" s="58" t="str">
        <x:f>IF(A512="","",IF('Настройки'!$B$4="Стоимость потребления",AR512*D512,IF('Настройки'!$B$4="Количество",AR512,E512)))</x:f>
      </x:c>
      <x:c r="AT512" s="61" t="str">
        <x:f>IF(OR(A512="",AS512&lt;0,SUM($AS$2:$AS$1001)&lt;=0),"",AS512/SUM($AS$2:$AS$1001))</x:f>
      </x:c>
      <x:c r="AU512" s="61" t="str">
        <x:f>IF(OR(A512="",AS512&lt;0,SUM($AS$2:$AS$1001)&lt;=0),"",SUMIFS($AS$2:$AS$1001,$AS$2:$AS$1001,"&gt;"&amp;AS512)/SUM($AS$2:$AS$1001))</x:f>
      </x:c>
      <x:c r="AV512" s="61" t="str">
        <x:f>IF(OR(A512="",AS512&lt;0,SUM($AS$2:$AS$1001)&lt;=0),"",SUMIFS($AS$2:$AS$1001,$AS$2:$AS$1001,"&gt;="&amp;AS512)/SUM($AS$2:$AS$1001))</x:f>
      </x:c>
      <x:c r="AW512" s="49" t="str">
        <x:f>IF(A512="","",IF(SUM($AS$2:$AS$1001)&lt;=0,"Не определён",IF(AS512&lt;0,"Исключение",IF(AU512&lt;'Настройки'!$B$5,"A",IF(AU512&lt;'Настройки'!$B$6,"B","C")))))</x:f>
      </x:c>
      <x:c r="AX512" s="58" t="str">
        <x:f>IF(A512="","",IF(AQ512=0,"",AVERAGE(BI512:INDEX(BI512:CR512,1,'Настройки'!$B$3))))</x:f>
      </x:c>
      <x:c r="AY512" s="58" t="str">
        <x:f>IF(OR(A512="",AQ512=0),"",STDEVP(BI512:INDEX(BI512:CR512,1,'Настройки'!$B$3)))</x:f>
      </x:c>
      <x:c r="AZ512" s="61" t="str">
        <x:f>IF(OR(A512="",AQ512&lt;'Настройки'!$B$12,AX512&lt;=0,AND('Настройки'!$B$10="Блокировать",COUNTIF(F512:INDEX(F512:AO512,1,'Настройки'!$B$3),"&lt;0")&gt;0)),"",AY512/ABS(AX512))</x:f>
      </x:c>
      <x:c r="BA512" s="49" t="str">
        <x:f>IF(A512="","",IF(AND('Настройки'!$B$10="Блокировать",COUNTIF(F512:INDEX(F512:AO512,1,'Настройки'!$B$3),"&lt;0")&gt;0),"Не определён",IF(AQ512&lt;'Настройки'!$B$12,"Не определён",IF(AX512=0,"Нет спроса",IF(AX512&lt;0,"Не определён",IF(AZ512&lt;='Настройки'!$B$7,"X",IF(AZ512&lt;='Настройки'!$B$8,"Y","Z")))))))</x:f>
      </x:c>
      <x:c r="BB512" s="49" t="str">
        <x:f>IF(OR(A512="",LEN(AW512)&lt;&gt;1,LEN(BA512)&lt;&gt;1),"",AW512&amp;BA512)</x:f>
      </x:c>
      <x:c r="BC512" s="61" t="str">
        <x:f>IF(OR(A512="",AQ512=0),"",(COUNT(BI512:INDEX(BI512:CR512,1,'Настройки'!$B$3))-COUNT(CS512:INDEX(CS512:EB512,1,'Настройки'!$B$3)))/AQ512)</x:f>
      </x:c>
      <x:c r="BD512" s="64" t="str">
        <x:f>IF(OR(A512="",COUNT(CS512:INDEX(CS512:EB512,1,'Настройки'!$B$3))=0),"",AQ512/COUNT(CS512:INDEX(CS512:EB512,1,'Настройки'!$B$3)))</x:f>
      </x:c>
      <x:c r="BE512" s="64" t="str">
        <x:f>IF(OR(A512="",COUNT(CS512:INDEX(CS512:EB512,1,'Настройки'!$B$3))=0),"",IF(AVERAGE(CS512:INDEX(CS512:EB512,1,'Настройки'!$B$3))=0,"",(STDEVP(CS512:INDEX(CS512:EB512,1,'Настройки'!$B$3))/ABS(AVERAGE(CS512:INDEX(CS512:EB512,1,'Настройки'!$B$3))))^2))</x:f>
      </x:c>
      <x:c r="BF512" s="49" t="str">
        <x:f>IF(A512="","",IF(AQ512&lt;3,"Недостаточно",IF(AQ512&lt;6,"Предварительный","Обычный")))</x:f>
      </x:c>
      <x:c r="BG512" s="49" t="str">
        <x:f>IF(A512="","",IF(COUNTIF(F512:INDEX(F512:AO512,1,'Настройки'!$B$3),"&lt;0")&gt;0,IF('Настройки'!$B$10="Блокировать","Отрицательный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"),"")&amp;IF(AQ512&lt;3,"Недостаточно истории. ",IF(AQ512&lt;6,"Предварительная классификация. ",""))&amp;IF(AX512=0,"Нет спроса за горизонт. ","")&amp;IF(AZ512&gt;'Настройки'!$B$11,"Экстремальная вариативность. ",""))</x:f>
      </x:c>
      <x:c r="BH512" s="49" t="str">
        <x:f>IF(A512="","",IFERROR(VLOOKUP(BB512,'Настройки'!$D$3:$E$11,2,FALSE),"Сначала проверьте исходные данные и историю спроса.")&amp;" Уточните срок поставки, MOQ и критичность.")</x:f>
      </x:c>
      <x:c r="BI512" s="50" t="str">
        <x:f>IF(1&gt;'Настройки'!$B$3,"",IF(ISBLANK(F512),IF('Настройки'!$B$9="Нулевой спрос",0,""),IF(F512&lt;0,IF('Настройки'!$B$10="Исключить","",IF('Настройки'!$B$10="Абсолютные значения",ABS(F512),F512)),F512)))</x:f>
      </x:c>
      <x:c r="BJ512" s="50" t="str">
        <x:f>IF(2&gt;'Настройки'!$B$3,"",IF(ISBLANK(G512),IF('Настройки'!$B$9="Нулевой спрос",0,""),IF(G512&lt;0,IF('Настройки'!$B$10="Исключить","",IF('Настройки'!$B$10="Абсолютные значения",ABS(G512),G512)),G512)))</x:f>
      </x:c>
      <x:c r="BK512" s="50" t="str">
        <x:f>IF(3&gt;'Настройки'!$B$3,"",IF(ISBLANK(H512),IF('Настройки'!$B$9="Нулевой спрос",0,""),IF(H512&lt;0,IF('Настройки'!$B$10="Исключить","",IF('Настройки'!$B$10="Абсолютные значения",ABS(H512),H512)),H512)))</x:f>
      </x:c>
      <x:c r="BL512" s="50" t="str">
        <x:f>IF(4&gt;'Настройки'!$B$3,"",IF(ISBLANK(I512),IF('Настройки'!$B$9="Нулевой спрос",0,""),IF(I512&lt;0,IF('Настройки'!$B$10="Исключить","",IF('Настройки'!$B$10="Абсолютные значения",ABS(I512),I512)),I512)))</x:f>
      </x:c>
      <x:c r="BM512" s="50" t="str">
        <x:f>IF(5&gt;'Настройки'!$B$3,"",IF(ISBLANK(J512),IF('Настройки'!$B$9="Нулевой спрос",0,""),IF(J512&lt;0,IF('Настройки'!$B$10="Исключить","",IF('Настройки'!$B$10="Абсолютные значения",ABS(J512),J512)),J512)))</x:f>
      </x:c>
      <x:c r="BN512" s="50" t="str">
        <x:f>IF(6&gt;'Настройки'!$B$3,"",IF(ISBLANK(K512),IF('Настройки'!$B$9="Нулевой спрос",0,""),IF(K512&lt;0,IF('Настройки'!$B$10="Исключить","",IF('Настройки'!$B$10="Абсолютные значения",ABS(K512),K512)),K512)))</x:f>
      </x:c>
      <x:c r="BO512" s="50" t="str">
        <x:f>IF(7&gt;'Настройки'!$B$3,"",IF(ISBLANK(L512),IF('Настройки'!$B$9="Нулевой спрос",0,""),IF(L512&lt;0,IF('Настройки'!$B$10="Исключить","",IF('Настройки'!$B$10="Абсолютные значения",ABS(L512),L512)),L512)))</x:f>
      </x:c>
      <x:c r="BP512" s="50" t="str">
        <x:f>IF(8&gt;'Настройки'!$B$3,"",IF(ISBLANK(M512),IF('Настройки'!$B$9="Нулевой спрос",0,""),IF(M512&lt;0,IF('Настройки'!$B$10="Исключить","",IF('Настройки'!$B$10="Абсолютные значения",ABS(M512),M512)),M512)))</x:f>
      </x:c>
      <x:c r="BQ512" s="50" t="str">
        <x:f>IF(9&gt;'Настройки'!$B$3,"",IF(ISBLANK(N512),IF('Настройки'!$B$9="Нулевой спрос",0,""),IF(N512&lt;0,IF('Настройки'!$B$10="Исключить","",IF('Настройки'!$B$10="Абсолютные значения",ABS(N512),N512)),N512)))</x:f>
      </x:c>
      <x:c r="BR512" s="50" t="str">
        <x:f>IF(10&gt;'Настройки'!$B$3,"",IF(ISBLANK(O512),IF('Настройки'!$B$9="Нулевой спрос",0,""),IF(O512&lt;0,IF('Настройки'!$B$10="Исключить","",IF('Настройки'!$B$10="Абсолютные значения",ABS(O512),O512)),O512)))</x:f>
      </x:c>
      <x:c r="BS512" s="50" t="str">
        <x:f>IF(11&gt;'Настройки'!$B$3,"",IF(ISBLANK(P512),IF('Настройки'!$B$9="Нулевой спрос",0,""),IF(P512&lt;0,IF('Настройки'!$B$10="Исключить","",IF('Настройки'!$B$10="Абсолютные значения",ABS(P512),P512)),P512)))</x:f>
      </x:c>
      <x:c r="BT512" s="50" t="str">
        <x:f>IF(12&gt;'Настройки'!$B$3,"",IF(ISBLANK(Q512),IF('Настройки'!$B$9="Нулевой спрос",0,""),IF(Q512&lt;0,IF('Настройки'!$B$10="Исключить","",IF('Настройки'!$B$10="Абсолютные значения",ABS(Q512),Q512)),Q512)))</x:f>
      </x:c>
      <x:c r="BU512" s="50" t="str">
        <x:f>IF(13&gt;'Настройки'!$B$3,"",IF(ISBLANK(R512),IF('Настройки'!$B$9="Нулевой спрос",0,""),IF(R512&lt;0,IF('Настройки'!$B$10="Исключить","",IF('Настройки'!$B$10="Абсолютные значения",ABS(R512),R512)),R512)))</x:f>
      </x:c>
      <x:c r="BV512" s="50" t="str">
        <x:f>IF(14&gt;'Настройки'!$B$3,"",IF(ISBLANK(S512),IF('Настройки'!$B$9="Нулевой спрос",0,""),IF(S512&lt;0,IF('Настройки'!$B$10="Исключить","",IF('Настройки'!$B$10="Абсолютные значения",ABS(S512),S512)),S512)))</x:f>
      </x:c>
      <x:c r="BW512" s="50" t="str">
        <x:f>IF(15&gt;'Настройки'!$B$3,"",IF(ISBLANK(T512),IF('Настройки'!$B$9="Нулевой спрос",0,""),IF(T512&lt;0,IF('Настройки'!$B$10="Исключить","",IF('Настройки'!$B$10="Абсолютные значения",ABS(T512),T512)),T512)))</x:f>
      </x:c>
      <x:c r="BX512" s="50" t="str">
        <x:f>IF(16&gt;'Настройки'!$B$3,"",IF(ISBLANK(U512),IF('Настройки'!$B$9="Нулевой спрос",0,""),IF(U512&lt;0,IF('Настройки'!$B$10="Исключить","",IF('Настройки'!$B$10="Абсолютные значения",ABS(U512),U512)),U512)))</x:f>
      </x:c>
      <x:c r="BY512" s="50" t="str">
        <x:f>IF(17&gt;'Настройки'!$B$3,"",IF(ISBLANK(V512),IF('Настройки'!$B$9="Нулевой спрос",0,""),IF(V512&lt;0,IF('Настройки'!$B$10="Исключить","",IF('Настройки'!$B$10="Абсолютные значения",ABS(V512),V512)),V512)))</x:f>
      </x:c>
      <x:c r="BZ512" s="50" t="str">
        <x:f>IF(18&gt;'Настройки'!$B$3,"",IF(ISBLANK(W512),IF('Настройки'!$B$9="Нулевой спрос",0,""),IF(W512&lt;0,IF('Настройки'!$B$10="Исключить","",IF('Настройки'!$B$10="Абсолютные значения",ABS(W512),W512)),W512)))</x:f>
      </x:c>
      <x:c r="CA512" s="50" t="str">
        <x:f>IF(19&gt;'Настройки'!$B$3,"",IF(ISBLANK(X512),IF('Настройки'!$B$9="Нулевой спрос",0,""),IF(X512&lt;0,IF('Настройки'!$B$10="Исключить","",IF('Настройки'!$B$10="Абсолютные значения",ABS(X512),X512)),X512)))</x:f>
      </x:c>
      <x:c r="CB512" s="50" t="str">
        <x:f>IF(20&gt;'Настройки'!$B$3,"",IF(ISBLANK(Y512),IF('Настройки'!$B$9="Нулевой спрос",0,""),IF(Y512&lt;0,IF('Настройки'!$B$10="Исключить","",IF('Настройки'!$B$10="Абсолютные значения",ABS(Y512),Y512)),Y512)))</x:f>
      </x:c>
      <x:c r="CC512" s="50" t="str">
        <x:f>IF(21&gt;'Настройки'!$B$3,"",IF(ISBLANK(Z512),IF('Настройки'!$B$9="Нулевой спрос",0,""),IF(Z512&lt;0,IF('Настройки'!$B$10="Исключить","",IF('Настройки'!$B$10="Абсолютные значения",ABS(Z512),Z512)),Z512)))</x:f>
      </x:c>
      <x:c r="CD512" s="50" t="str">
        <x:f>IF(22&gt;'Настройки'!$B$3,"",IF(ISBLANK(AA512),IF('Настройки'!$B$9="Нулевой спрос",0,""),IF(AA512&lt;0,IF('Настройки'!$B$10="Исключить","",IF('Настройки'!$B$10="Абсолютные значения",ABS(AA512),AA512)),AA512)))</x:f>
      </x:c>
      <x:c r="CE512" s="50" t="str">
        <x:f>IF(23&gt;'Настройки'!$B$3,"",IF(ISBLANK(AB512),IF('Настройки'!$B$9="Нулевой спрос",0,""),IF(AB512&lt;0,IF('Настройки'!$B$10="Исключить","",IF('Настройки'!$B$10="Абсолютные значения",ABS(AB512),AB512)),AB512)))</x:f>
      </x:c>
      <x:c r="CF512" s="50" t="str">
        <x:f>IF(24&gt;'Настройки'!$B$3,"",IF(ISBLANK(AC512),IF('Настройки'!$B$9="Нулевой спрос",0,""),IF(AC512&lt;0,IF('Настройки'!$B$10="Исключить","",IF('Настройки'!$B$10="Абсолютные значения",ABS(AC512),AC512)),AC512)))</x:f>
      </x:c>
      <x:c r="CG512" s="50" t="str">
        <x:f>IF(25&gt;'Настройки'!$B$3,"",IF(ISBLANK(AD512),IF('Настройки'!$B$9="Нулевой спрос",0,""),IF(AD512&lt;0,IF('Настройки'!$B$10="Исключить","",IF('Настройки'!$B$10="Абсолютные значения",ABS(AD512),AD512)),AD512)))</x:f>
      </x:c>
      <x:c r="CH512" s="50" t="str">
        <x:f>IF(26&gt;'Настройки'!$B$3,"",IF(ISBLANK(AE512),IF('Настройки'!$B$9="Нулевой спрос",0,""),IF(AE512&lt;0,IF('Настройки'!$B$10="Исключить","",IF('Настройки'!$B$10="Абсолютные значения",ABS(AE512),AE512)),AE512)))</x:f>
      </x:c>
      <x:c r="CI512" s="50" t="str">
        <x:f>IF(27&gt;'Настройки'!$B$3,"",IF(ISBLANK(AF512),IF('Настройки'!$B$9="Нулевой спрос",0,""),IF(AF512&lt;0,IF('Настройки'!$B$10="Исключить","",IF('Настройки'!$B$10="Абсолютные значения",ABS(AF512),AF512)),AF512)))</x:f>
      </x:c>
      <x:c r="CJ512" s="50" t="str">
        <x:f>IF(28&gt;'Настройки'!$B$3,"",IF(ISBLANK(AG512),IF('Настройки'!$B$9="Нулевой спрос",0,""),IF(AG512&lt;0,IF('Настройки'!$B$10="Исключить","",IF('Настройки'!$B$10="Абсолютные значения",ABS(AG512),AG512)),AG512)))</x:f>
      </x:c>
      <x:c r="CK512" s="50" t="str">
        <x:f>IF(29&gt;'Настройки'!$B$3,"",IF(ISBLANK(AH512),IF('Настройки'!$B$9="Нулевой спрос",0,""),IF(AH512&lt;0,IF('Настройки'!$B$10="Исключить","",IF('Настройки'!$B$10="Абсолютные значения",ABS(AH512),AH512)),AH512)))</x:f>
      </x:c>
      <x:c r="CL512" s="50" t="str">
        <x:f>IF(30&gt;'Настройки'!$B$3,"",IF(ISBLANK(AI512),IF('Настройки'!$B$9="Нулевой спрос",0,""),IF(AI512&lt;0,IF('Настройки'!$B$10="Исключить","",IF('Настройки'!$B$10="Абсолютные значения",ABS(AI512),AI512)),AI512)))</x:f>
      </x:c>
      <x:c r="CM512" s="50" t="str">
        <x:f>IF(31&gt;'Настройки'!$B$3,"",IF(ISBLANK(AJ512),IF('Настройки'!$B$9="Нулевой спрос",0,""),IF(AJ512&lt;0,IF('Настройки'!$B$10="Исключить","",IF('Настройки'!$B$10="Абсолютные значения",ABS(AJ512),AJ512)),AJ512)))</x:f>
      </x:c>
      <x:c r="CN512" s="50" t="str">
        <x:f>IF(32&gt;'Настройки'!$B$3,"",IF(ISBLANK(AK512),IF('Настройки'!$B$9="Нулевой спрос",0,""),IF(AK512&lt;0,IF('Настройки'!$B$10="Исключить","",IF('Настройки'!$B$10="Абсолютные значения",ABS(AK512),AK512)),AK512)))</x:f>
      </x:c>
      <x:c r="CO512" s="50" t="str">
        <x:f>IF(33&gt;'Настройки'!$B$3,"",IF(ISBLANK(AL512),IF('Настройки'!$B$9="Нулевой спрос",0,""),IF(AL512&lt;0,IF('Настройки'!$B$10="Исключить","",IF('Настройки'!$B$10="Абсолютные значения",ABS(AL512),AL512)),AL512)))</x:f>
      </x:c>
      <x:c r="CP512" s="50" t="str">
        <x:f>IF(34&gt;'Настройки'!$B$3,"",IF(ISBLANK(AM512),IF('Настройки'!$B$9="Нулевой спрос",0,""),IF(AM512&lt;0,IF('Настройки'!$B$10="Исключить","",IF('Настройки'!$B$10="Абсолютные значения",ABS(AM512),AM512)),AM512)))</x:f>
      </x:c>
      <x:c r="CQ512" s="50" t="str">
        <x:f>IF(35&gt;'Настройки'!$B$3,"",IF(ISBLANK(AN512),IF('Настройки'!$B$9="Нулевой спрос",0,""),IF(AN512&lt;0,IF('Настройки'!$B$10="Исключить","",IF('Настройки'!$B$10="Абсолютные значения",ABS(AN512),AN512)),AN512)))</x:f>
      </x:c>
      <x:c r="CR512" s="50" t="str">
        <x:f>IF(36&gt;'Настройки'!$B$3,"",IF(ISBLANK(AO512),IF('Настройки'!$B$9="Нулевой спрос",0,""),IF(AO512&lt;0,IF('Настройки'!$B$10="Исключить","",IF('Настройки'!$B$10="Абсолютные значения",ABS(AO512),AO512)),AO512)))</x:f>
      </x:c>
      <x:c r="CS512" s="50" t="str">
        <x:f>IF(OR(1&gt;'Настройки'!$B$3,ISBLANK(BI512),BI512=0),"",BI512)</x:f>
      </x:c>
      <x:c r="CT512" s="50" t="str">
        <x:f>IF(OR(2&gt;'Настройки'!$B$3,ISBLANK(BJ512),BJ512=0),"",BJ512)</x:f>
      </x:c>
      <x:c r="CU512" s="50" t="str">
        <x:f>IF(OR(3&gt;'Настройки'!$B$3,ISBLANK(BK512),BK512=0),"",BK512)</x:f>
      </x:c>
      <x:c r="CV512" s="50" t="str">
        <x:f>IF(OR(4&gt;'Настройки'!$B$3,ISBLANK(BL512),BL512=0),"",BL512)</x:f>
      </x:c>
      <x:c r="CW512" s="50" t="str">
        <x:f>IF(OR(5&gt;'Настройки'!$B$3,ISBLANK(BM512),BM512=0),"",BM512)</x:f>
      </x:c>
      <x:c r="CX512" s="50" t="str">
        <x:f>IF(OR(6&gt;'Настройки'!$B$3,ISBLANK(BN512),BN512=0),"",BN512)</x:f>
      </x:c>
      <x:c r="CY512" s="50" t="str">
        <x:f>IF(OR(7&gt;'Настройки'!$B$3,ISBLANK(BO512),BO512=0),"",BO512)</x:f>
      </x:c>
      <x:c r="CZ512" s="50" t="str">
        <x:f>IF(OR(8&gt;'Настройки'!$B$3,ISBLANK(BP512),BP512=0),"",BP512)</x:f>
      </x:c>
      <x:c r="DA512" s="50" t="str">
        <x:f>IF(OR(9&gt;'Настройки'!$B$3,ISBLANK(BQ512),BQ512=0),"",BQ512)</x:f>
      </x:c>
      <x:c r="DB512" s="50" t="str">
        <x:f>IF(OR(10&gt;'Настройки'!$B$3,ISBLANK(BR512),BR512=0),"",BR512)</x:f>
      </x:c>
      <x:c r="DC512" s="50" t="str">
        <x:f>IF(OR(11&gt;'Настройки'!$B$3,ISBLANK(BS512),BS512=0),"",BS512)</x:f>
      </x:c>
      <x:c r="DD512" s="50" t="str">
        <x:f>IF(OR(12&gt;'Настройки'!$B$3,ISBLANK(BT512),BT512=0),"",BT512)</x:f>
      </x:c>
      <x:c r="DE512" s="50" t="str">
        <x:f>IF(OR(13&gt;'Настройки'!$B$3,ISBLANK(BU512),BU512=0),"",BU512)</x:f>
      </x:c>
      <x:c r="DF512" s="50" t="str">
        <x:f>IF(OR(14&gt;'Настройки'!$B$3,ISBLANK(BV512),BV512=0),"",BV512)</x:f>
      </x:c>
      <x:c r="DG512" s="50" t="str">
        <x:f>IF(OR(15&gt;'Настройки'!$B$3,ISBLANK(BW512),BW512=0),"",BW512)</x:f>
      </x:c>
      <x:c r="DH512" s="50" t="str">
        <x:f>IF(OR(16&gt;'Настройки'!$B$3,ISBLANK(BX512),BX512=0),"",BX512)</x:f>
      </x:c>
      <x:c r="DI512" s="50" t="str">
        <x:f>IF(OR(17&gt;'Настройки'!$B$3,ISBLANK(BY512),BY512=0),"",BY512)</x:f>
      </x:c>
      <x:c r="DJ512" s="50" t="str">
        <x:f>IF(OR(18&gt;'Настройки'!$B$3,ISBLANK(BZ512),BZ512=0),"",BZ512)</x:f>
      </x:c>
      <x:c r="DK512" s="50" t="str">
        <x:f>IF(OR(19&gt;'Настройки'!$B$3,ISBLANK(CA512),CA512=0),"",CA512)</x:f>
      </x:c>
      <x:c r="DL512" s="50" t="str">
        <x:f>IF(OR(20&gt;'Настройки'!$B$3,ISBLANK(CB512),CB512=0),"",CB512)</x:f>
      </x:c>
      <x:c r="DM512" s="50" t="str">
        <x:f>IF(OR(21&gt;'Настройки'!$B$3,ISBLANK(CC512),CC512=0),"",CC512)</x:f>
      </x:c>
      <x:c r="DN512" s="50" t="str">
        <x:f>IF(OR(22&gt;'Настройки'!$B$3,ISBLANK(CD512),CD512=0),"",CD512)</x:f>
      </x:c>
      <x:c r="DO512" s="50" t="str">
        <x:f>IF(OR(23&gt;'Настройки'!$B$3,ISBLANK(CE512),CE512=0),"",CE512)</x:f>
      </x:c>
      <x:c r="DP512" s="50" t="str">
        <x:f>IF(OR(24&gt;'Настройки'!$B$3,ISBLANK(CF512),CF512=0),"",CF512)</x:f>
      </x:c>
      <x:c r="DQ512" s="50" t="str">
        <x:f>IF(OR(25&gt;'Настройки'!$B$3,ISBLANK(CG512),CG512=0),"",CG512)</x:f>
      </x:c>
      <x:c r="DR512" s="50" t="str">
        <x:f>IF(OR(26&gt;'Настройки'!$B$3,ISBLANK(CH512),CH512=0),"",CH512)</x:f>
      </x:c>
      <x:c r="DS512" s="50" t="str">
        <x:f>IF(OR(27&gt;'Настройки'!$B$3,ISBLANK(CI512),CI512=0),"",CI512)</x:f>
      </x:c>
      <x:c r="DT512" s="50" t="str">
        <x:f>IF(OR(28&gt;'Настройки'!$B$3,ISBLANK(CJ512),CJ512=0),"",CJ512)</x:f>
      </x:c>
      <x:c r="DU512" s="50" t="str">
        <x:f>IF(OR(29&gt;'Настройки'!$B$3,ISBLANK(CK512),CK512=0),"",CK512)</x:f>
      </x:c>
      <x:c r="DV512" s="50" t="str">
        <x:f>IF(OR(30&gt;'Настройки'!$B$3,ISBLANK(CL512),CL512=0),"",CL512)</x:f>
      </x:c>
      <x:c r="DW512" s="50" t="str">
        <x:f>IF(OR(31&gt;'Настройки'!$B$3,ISBLANK(CM512),CM512=0),"",CM512)</x:f>
      </x:c>
      <x:c r="DX512" s="50" t="str">
        <x:f>IF(OR(32&gt;'Настройки'!$B$3,ISBLANK(CN512),CN512=0),"",CN512)</x:f>
      </x:c>
      <x:c r="DY512" s="50" t="str">
        <x:f>IF(OR(33&gt;'Настройки'!$B$3,ISBLANK(CO512),CO512=0),"",CO512)</x:f>
      </x:c>
      <x:c r="DZ512" s="50" t="str">
        <x:f>IF(OR(34&gt;'Настройки'!$B$3,ISBLANK(CP512),CP512=0),"",CP512)</x:f>
      </x:c>
      <x:c r="EA512" s="50" t="str">
        <x:f>IF(OR(35&gt;'Настройки'!$B$3,ISBLANK(CQ512),CQ512=0),"",CQ512)</x:f>
      </x:c>
      <x:c r="EB512" s="50" t="str">
        <x:f>IF(OR(36&gt;'Настройки'!$B$3,ISBLANK(CR512),CR512=0),"",CR512)</x:f>
      </x:c>
      <x:c r="EC512" s="50" t="str">
        <x:f>IF(A512="","",IF(OR(BB512="AZ",BB512="BZ"),10000+ROW(),IF(AZ512&gt;'Настройки'!$B$11,20000+ROW(),IF(BF512&lt;&gt;"Обычный",30000+ROW(),IF(AX512&lt;=0,40000+ROW(),"")))))</x:f>
      </x:c>
      <x:c r="ED512" s="50" t="str">
        <x:f>IF(EC512="","",COUNTIFS($EC$2:$EC$1001,"&gt;0",$EC$2:$EC$1001,"&lt;"&amp;EC512)+1)</x:f>
      </x:c>
    </x:row>
    <x:row r="513">
      <x:c r="A513" s="115"/>
      <x:c r="B513" s="115"/>
      <x:c r="C513" s="115"/>
      <x:c r="D513" s="118"/>
      <x:c r="E513" s="118"/>
      <x:c r="F513" s="118"/>
      <x:c r="G513" s="118"/>
      <x:c r="H513" s="118"/>
      <x:c r="I513" s="118"/>
      <x:c r="J513" s="118"/>
      <x:c r="K513" s="118"/>
      <x:c r="L513" s="118"/>
      <x:c r="M513" s="118"/>
      <x:c r="N513" s="118"/>
      <x:c r="O513" s="118"/>
      <x:c r="P513" s="118"/>
      <x:c r="Q513" s="118"/>
      <x:c r="R513" s="118"/>
      <x:c r="S513" s="118"/>
      <x:c r="T513" s="118"/>
      <x:c r="U513" s="118"/>
      <x:c r="V513" s="118"/>
      <x:c r="W513" s="118"/>
      <x:c r="X513" s="118"/>
      <x:c r="Y513" s="118"/>
      <x:c r="Z513" s="118"/>
      <x:c r="AA513" s="118"/>
      <x:c r="AB513" s="118"/>
      <x:c r="AC513" s="118"/>
      <x:c r="AD513" s="118"/>
      <x:c r="AE513" s="118"/>
      <x:c r="AF513" s="118"/>
      <x:c r="AG513" s="118"/>
      <x:c r="AH513" s="118"/>
      <x:c r="AI513" s="118"/>
      <x:c r="AJ513" s="118"/>
      <x:c r="AK513" s="118"/>
      <x:c r="AL513" s="118"/>
      <x:c r="AM513" s="118"/>
      <x:c r="AN513" s="118"/>
      <x:c r="AO513" s="118"/>
      <x:c r="AP513" s="115"/>
      <x:c r="AQ513" s="49" t="str">
        <x:f>IF(A513="","",COUNT(BI513:INDEX(BI513:CR513,1,'Настройки'!$B$3)))</x:f>
      </x:c>
      <x:c r="AR513" s="49" t="str">
        <x:f>IF(A513="","",SUM(BI513:INDEX(BI513:CR513,1,'Настройки'!$B$3)))</x:f>
      </x:c>
      <x:c r="AS513" s="58" t="str">
        <x:f>IF(A513="","",IF('Настройки'!$B$4="Стоимость потребления",AR513*D513,IF('Настройки'!$B$4="Количество",AR513,E513)))</x:f>
      </x:c>
      <x:c r="AT513" s="61" t="str">
        <x:f>IF(OR(A513="",AS513&lt;0,SUM($AS$2:$AS$1001)&lt;=0),"",AS513/SUM($AS$2:$AS$1001))</x:f>
      </x:c>
      <x:c r="AU513" s="61" t="str">
        <x:f>IF(OR(A513="",AS513&lt;0,SUM($AS$2:$AS$1001)&lt;=0),"",SUMIFS($AS$2:$AS$1001,$AS$2:$AS$1001,"&gt;"&amp;AS513)/SUM($AS$2:$AS$1001))</x:f>
      </x:c>
      <x:c r="AV513" s="61" t="str">
        <x:f>IF(OR(A513="",AS513&lt;0,SUM($AS$2:$AS$1001)&lt;=0),"",SUMIFS($AS$2:$AS$1001,$AS$2:$AS$1001,"&gt;="&amp;AS513)/SUM($AS$2:$AS$1001))</x:f>
      </x:c>
      <x:c r="AW513" s="49" t="str">
        <x:f>IF(A513="","",IF(SUM($AS$2:$AS$1001)&lt;=0,"Не определён",IF(AS513&lt;0,"Исключение",IF(AU513&lt;'Настройки'!$B$5,"A",IF(AU513&lt;'Настройки'!$B$6,"B","C")))))</x:f>
      </x:c>
      <x:c r="AX513" s="58" t="str">
        <x:f>IF(A513="","",IF(AQ513=0,"",AVERAGE(BI513:INDEX(BI513:CR513,1,'Настройки'!$B$3))))</x:f>
      </x:c>
      <x:c r="AY513" s="58" t="str">
        <x:f>IF(OR(A513="",AQ513=0),"",STDEVP(BI513:INDEX(BI513:CR513,1,'Настройки'!$B$3)))</x:f>
      </x:c>
      <x:c r="AZ513" s="61" t="str">
        <x:f>IF(OR(A513="",AQ513&lt;'Настройки'!$B$12,AX513&lt;=0,AND('Настройки'!$B$10="Блокировать",COUNTIF(F513:INDEX(F513:AO513,1,'Настройки'!$B$3),"&lt;0")&gt;0)),"",AY513/ABS(AX513))</x:f>
      </x:c>
      <x:c r="BA513" s="49" t="str">
        <x:f>IF(A513="","",IF(AND('Настройки'!$B$10="Блокировать",COUNTIF(F513:INDEX(F513:AO513,1,'Настройки'!$B$3),"&lt;0")&gt;0),"Не определён",IF(AQ513&lt;'Настройки'!$B$12,"Не определён",IF(AX513=0,"Нет спроса",IF(AX513&lt;0,"Не определён",IF(AZ513&lt;='Настройки'!$B$7,"X",IF(AZ513&lt;='Настройки'!$B$8,"Y","Z")))))))</x:f>
      </x:c>
      <x:c r="BB513" s="49" t="str">
        <x:f>IF(OR(A513="",LEN(AW513)&lt;&gt;1,LEN(BA513)&lt;&gt;1),"",AW513&amp;BA513)</x:f>
      </x:c>
      <x:c r="BC513" s="61" t="str">
        <x:f>IF(OR(A513="",AQ513=0),"",(COUNT(BI513:INDEX(BI513:CR513,1,'Настройки'!$B$3))-COUNT(CS513:INDEX(CS513:EB513,1,'Настройки'!$B$3)))/AQ513)</x:f>
      </x:c>
      <x:c r="BD513" s="64" t="str">
        <x:f>IF(OR(A513="",COUNT(CS513:INDEX(CS513:EB513,1,'Настройки'!$B$3))=0),"",AQ513/COUNT(CS513:INDEX(CS513:EB513,1,'Настройки'!$B$3)))</x:f>
      </x:c>
      <x:c r="BE513" s="64" t="str">
        <x:f>IF(OR(A513="",COUNT(CS513:INDEX(CS513:EB513,1,'Настройки'!$B$3))=0),"",IF(AVERAGE(CS513:INDEX(CS513:EB513,1,'Настройки'!$B$3))=0,"",(STDEVP(CS513:INDEX(CS513:EB513,1,'Настройки'!$B$3))/ABS(AVERAGE(CS513:INDEX(CS513:EB513,1,'Настройки'!$B$3))))^2))</x:f>
      </x:c>
      <x:c r="BF513" s="49" t="str">
        <x:f>IF(A513="","",IF(AQ513&lt;3,"Недостаточно",IF(AQ513&lt;6,"Предварительный","Обычный")))</x:f>
      </x:c>
      <x:c r="BG513" s="49" t="str">
        <x:f>IF(A513="","",IF(COUNTIF(F513:INDEX(F513:AO513,1,'Настройки'!$B$3),"&lt;0")&gt;0,IF('Настройки'!$B$10="Блокировать","Отрицательный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"),"")&amp;IF(AQ513&lt;3,"Недостаточно истории. ",IF(AQ513&lt;6,"Предварительная классификация. ",""))&amp;IF(AX513=0,"Нет спроса за горизонт. ","")&amp;IF(AZ513&gt;'Настройки'!$B$11,"Экстремальная вариативность. ",""))</x:f>
      </x:c>
      <x:c r="BH513" s="49" t="str">
        <x:f>IF(A513="","",IFERROR(VLOOKUP(BB513,'Настройки'!$D$3:$E$11,2,FALSE),"Сначала проверьте исходные данные и историю спроса.")&amp;" Уточните срок поставки, MOQ и критичность.")</x:f>
      </x:c>
      <x:c r="BI513" s="50" t="str">
        <x:f>IF(1&gt;'Настройки'!$B$3,"",IF(ISBLANK(F513),IF('Настройки'!$B$9="Нулевой спрос",0,""),IF(F513&lt;0,IF('Настройки'!$B$10="Исключить","",IF('Настройки'!$B$10="Абсолютные значения",ABS(F513),F513)),F513)))</x:f>
      </x:c>
      <x:c r="BJ513" s="50" t="str">
        <x:f>IF(2&gt;'Настройки'!$B$3,"",IF(ISBLANK(G513),IF('Настройки'!$B$9="Нулевой спрос",0,""),IF(G513&lt;0,IF('Настройки'!$B$10="Исключить","",IF('Настройки'!$B$10="Абсолютные значения",ABS(G513),G513)),G513)))</x:f>
      </x:c>
      <x:c r="BK513" s="50" t="str">
        <x:f>IF(3&gt;'Настройки'!$B$3,"",IF(ISBLANK(H513),IF('Настройки'!$B$9="Нулевой спрос",0,""),IF(H513&lt;0,IF('Настройки'!$B$10="Исключить","",IF('Настройки'!$B$10="Абсолютные значения",ABS(H513),H513)),H513)))</x:f>
      </x:c>
      <x:c r="BL513" s="50" t="str">
        <x:f>IF(4&gt;'Настройки'!$B$3,"",IF(ISBLANK(I513),IF('Настройки'!$B$9="Нулевой спрос",0,""),IF(I513&lt;0,IF('Настройки'!$B$10="Исключить","",IF('Настройки'!$B$10="Абсолютные значения",ABS(I513),I513)),I513)))</x:f>
      </x:c>
      <x:c r="BM513" s="50" t="str">
        <x:f>IF(5&gt;'Настройки'!$B$3,"",IF(ISBLANK(J513),IF('Настройки'!$B$9="Нулевой спрос",0,""),IF(J513&lt;0,IF('Настройки'!$B$10="Исключить","",IF('Настройки'!$B$10="Абсолютные значения",ABS(J513),J513)),J513)))</x:f>
      </x:c>
      <x:c r="BN513" s="50" t="str">
        <x:f>IF(6&gt;'Настройки'!$B$3,"",IF(ISBLANK(K513),IF('Настройки'!$B$9="Нулевой спрос",0,""),IF(K513&lt;0,IF('Настройки'!$B$10="Исключить","",IF('Настройки'!$B$10="Абсолютные значения",ABS(K513),K513)),K513)))</x:f>
      </x:c>
      <x:c r="BO513" s="50" t="str">
        <x:f>IF(7&gt;'Настройки'!$B$3,"",IF(ISBLANK(L513),IF('Настройки'!$B$9="Нулевой спрос",0,""),IF(L513&lt;0,IF('Настройки'!$B$10="Исключить","",IF('Настройки'!$B$10="Абсолютные значения",ABS(L513),L513)),L513)))</x:f>
      </x:c>
      <x:c r="BP513" s="50" t="str">
        <x:f>IF(8&gt;'Настройки'!$B$3,"",IF(ISBLANK(M513),IF('Настройки'!$B$9="Нулевой спрос",0,""),IF(M513&lt;0,IF('Настройки'!$B$10="Исключить","",IF('Настройки'!$B$10="Абсолютные значения",ABS(M513),M513)),M513)))</x:f>
      </x:c>
      <x:c r="BQ513" s="50" t="str">
        <x:f>IF(9&gt;'Настройки'!$B$3,"",IF(ISBLANK(N513),IF('Настройки'!$B$9="Нулевой спрос",0,""),IF(N513&lt;0,IF('Настройки'!$B$10="Исключить","",IF('Настройки'!$B$10="Абсолютные значения",ABS(N513),N513)),N513)))</x:f>
      </x:c>
      <x:c r="BR513" s="50" t="str">
        <x:f>IF(10&gt;'Настройки'!$B$3,"",IF(ISBLANK(O513),IF('Настройки'!$B$9="Нулевой спрос",0,""),IF(O513&lt;0,IF('Настройки'!$B$10="Исключить","",IF('Настройки'!$B$10="Абсолютные значения",ABS(O513),O513)),O513)))</x:f>
      </x:c>
      <x:c r="BS513" s="50" t="str">
        <x:f>IF(11&gt;'Настройки'!$B$3,"",IF(ISBLANK(P513),IF('Настройки'!$B$9="Нулевой спрос",0,""),IF(P513&lt;0,IF('Настройки'!$B$10="Исключить","",IF('Настройки'!$B$10="Абсолютные значения",ABS(P513),P513)),P513)))</x:f>
      </x:c>
      <x:c r="BT513" s="50" t="str">
        <x:f>IF(12&gt;'Настройки'!$B$3,"",IF(ISBLANK(Q513),IF('Настройки'!$B$9="Нулевой спрос",0,""),IF(Q513&lt;0,IF('Настройки'!$B$10="Исключить","",IF('Настройки'!$B$10="Абсолютные значения",ABS(Q513),Q513)),Q513)))</x:f>
      </x:c>
      <x:c r="BU513" s="50" t="str">
        <x:f>IF(13&gt;'Настройки'!$B$3,"",IF(ISBLANK(R513),IF('Настройки'!$B$9="Нулевой спрос",0,""),IF(R513&lt;0,IF('Настройки'!$B$10="Исключить","",IF('Настройки'!$B$10="Абсолютные значения",ABS(R513),R513)),R513)))</x:f>
      </x:c>
      <x:c r="BV513" s="50" t="str">
        <x:f>IF(14&gt;'Настройки'!$B$3,"",IF(ISBLANK(S513),IF('Настройки'!$B$9="Нулевой спрос",0,""),IF(S513&lt;0,IF('Настройки'!$B$10="Исключить","",IF('Настройки'!$B$10="Абсолютные значения",ABS(S513),S513)),S513)))</x:f>
      </x:c>
      <x:c r="BW513" s="50" t="str">
        <x:f>IF(15&gt;'Настройки'!$B$3,"",IF(ISBLANK(T513),IF('Настройки'!$B$9="Нулевой спрос",0,""),IF(T513&lt;0,IF('Настройки'!$B$10="Исключить","",IF('Настройки'!$B$10="Абсолютные значения",ABS(T513),T513)),T513)))</x:f>
      </x:c>
      <x:c r="BX513" s="50" t="str">
        <x:f>IF(16&gt;'Настройки'!$B$3,"",IF(ISBLANK(U513),IF('Настройки'!$B$9="Нулевой спрос",0,""),IF(U513&lt;0,IF('Настройки'!$B$10="Исключить","",IF('Настройки'!$B$10="Абсолютные значения",ABS(U513),U513)),U513)))</x:f>
      </x:c>
      <x:c r="BY513" s="50" t="str">
        <x:f>IF(17&gt;'Настройки'!$B$3,"",IF(ISBLANK(V513),IF('Настройки'!$B$9="Нулевой спрос",0,""),IF(V513&lt;0,IF('Настройки'!$B$10="Исключить","",IF('Настройки'!$B$10="Абсолютные значения",ABS(V513),V513)),V513)))</x:f>
      </x:c>
      <x:c r="BZ513" s="50" t="str">
        <x:f>IF(18&gt;'Настройки'!$B$3,"",IF(ISBLANK(W513),IF('Настройки'!$B$9="Нулевой спрос",0,""),IF(W513&lt;0,IF('Настройки'!$B$10="Исключить","",IF('Настройки'!$B$10="Абсолютные значения",ABS(W513),W513)),W513)))</x:f>
      </x:c>
      <x:c r="CA513" s="50" t="str">
        <x:f>IF(19&gt;'Настройки'!$B$3,"",IF(ISBLANK(X513),IF('Настройки'!$B$9="Нулевой спрос",0,""),IF(X513&lt;0,IF('Настройки'!$B$10="Исключить","",IF('Настройки'!$B$10="Абсолютные значения",ABS(X513),X513)),X513)))</x:f>
      </x:c>
      <x:c r="CB513" s="50" t="str">
        <x:f>IF(20&gt;'Настройки'!$B$3,"",IF(ISBLANK(Y513),IF('Настройки'!$B$9="Нулевой спрос",0,""),IF(Y513&lt;0,IF('Настройки'!$B$10="Исключить","",IF('Настройки'!$B$10="Абсолютные значения",ABS(Y513),Y513)),Y513)))</x:f>
      </x:c>
      <x:c r="CC513" s="50" t="str">
        <x:f>IF(21&gt;'Настройки'!$B$3,"",IF(ISBLANK(Z513),IF('Настройки'!$B$9="Нулевой спрос",0,""),IF(Z513&lt;0,IF('Настройки'!$B$10="Исключить","",IF('Настройки'!$B$10="Абсолютные значения",ABS(Z513),Z513)),Z513)))</x:f>
      </x:c>
      <x:c r="CD513" s="50" t="str">
        <x:f>IF(22&gt;'Настройки'!$B$3,"",IF(ISBLANK(AA513),IF('Настройки'!$B$9="Нулевой спрос",0,""),IF(AA513&lt;0,IF('Настройки'!$B$10="Исключить","",IF('Настройки'!$B$10="Абсолютные значения",ABS(AA513),AA513)),AA513)))</x:f>
      </x:c>
      <x:c r="CE513" s="50" t="str">
        <x:f>IF(23&gt;'Настройки'!$B$3,"",IF(ISBLANK(AB513),IF('Настройки'!$B$9="Нулевой спрос",0,""),IF(AB513&lt;0,IF('Настройки'!$B$10="Исключить","",IF('Настройки'!$B$10="Абсолютные значения",ABS(AB513),AB513)),AB513)))</x:f>
      </x:c>
      <x:c r="CF513" s="50" t="str">
        <x:f>IF(24&gt;'Настройки'!$B$3,"",IF(ISBLANK(AC513),IF('Настройки'!$B$9="Нулевой спрос",0,""),IF(AC513&lt;0,IF('Настройки'!$B$10="Исключить","",IF('Настройки'!$B$10="Абсолютные значения",ABS(AC513),AC513)),AC513)))</x:f>
      </x:c>
      <x:c r="CG513" s="50" t="str">
        <x:f>IF(25&gt;'Настройки'!$B$3,"",IF(ISBLANK(AD513),IF('Настройки'!$B$9="Нулевой спрос",0,""),IF(AD513&lt;0,IF('Настройки'!$B$10="Исключить","",IF('Настройки'!$B$10="Абсолютные значения",ABS(AD513),AD513)),AD513)))</x:f>
      </x:c>
      <x:c r="CH513" s="50" t="str">
        <x:f>IF(26&gt;'Настройки'!$B$3,"",IF(ISBLANK(AE513),IF('Настройки'!$B$9="Нулевой спрос",0,""),IF(AE513&lt;0,IF('Настройки'!$B$10="Исключить","",IF('Настройки'!$B$10="Абсолютные значения",ABS(AE513),AE513)),AE513)))</x:f>
      </x:c>
      <x:c r="CI513" s="50" t="str">
        <x:f>IF(27&gt;'Настройки'!$B$3,"",IF(ISBLANK(AF513),IF('Настройки'!$B$9="Нулевой спрос",0,""),IF(AF513&lt;0,IF('Настройки'!$B$10="Исключить","",IF('Настройки'!$B$10="Абсолютные значения",ABS(AF513),AF513)),AF513)))</x:f>
      </x:c>
      <x:c r="CJ513" s="50" t="str">
        <x:f>IF(28&gt;'Настройки'!$B$3,"",IF(ISBLANK(AG513),IF('Настройки'!$B$9="Нулевой спрос",0,""),IF(AG513&lt;0,IF('Настройки'!$B$10="Исключить","",IF('Настройки'!$B$10="Абсолютные значения",ABS(AG513),AG513)),AG513)))</x:f>
      </x:c>
      <x:c r="CK513" s="50" t="str">
        <x:f>IF(29&gt;'Настройки'!$B$3,"",IF(ISBLANK(AH513),IF('Настройки'!$B$9="Нулевой спрос",0,""),IF(AH513&lt;0,IF('Настройки'!$B$10="Исключить","",IF('Настройки'!$B$10="Абсолютные значения",ABS(AH513),AH513)),AH513)))</x:f>
      </x:c>
      <x:c r="CL513" s="50" t="str">
        <x:f>IF(30&gt;'Настройки'!$B$3,"",IF(ISBLANK(AI513),IF('Настройки'!$B$9="Нулевой спрос",0,""),IF(AI513&lt;0,IF('Настройки'!$B$10="Исключить","",IF('Настройки'!$B$10="Абсолютные значения",ABS(AI513),AI513)),AI513)))</x:f>
      </x:c>
      <x:c r="CM513" s="50" t="str">
        <x:f>IF(31&gt;'Настройки'!$B$3,"",IF(ISBLANK(AJ513),IF('Настройки'!$B$9="Нулевой спрос",0,""),IF(AJ513&lt;0,IF('Настройки'!$B$10="Исключить","",IF('Настройки'!$B$10="Абсолютные значения",ABS(AJ513),AJ513)),AJ513)))</x:f>
      </x:c>
      <x:c r="CN513" s="50" t="str">
        <x:f>IF(32&gt;'Настройки'!$B$3,"",IF(ISBLANK(AK513),IF('Настройки'!$B$9="Нулевой спрос",0,""),IF(AK513&lt;0,IF('Настройки'!$B$10="Исключить","",IF('Настройки'!$B$10="Абсолютные значения",ABS(AK513),AK513)),AK513)))</x:f>
      </x:c>
      <x:c r="CO513" s="50" t="str">
        <x:f>IF(33&gt;'Настройки'!$B$3,"",IF(ISBLANK(AL513),IF('Настройки'!$B$9="Нулевой спрос",0,""),IF(AL513&lt;0,IF('Настройки'!$B$10="Исключить","",IF('Настройки'!$B$10="Абсолютные значения",ABS(AL513),AL513)),AL513)))</x:f>
      </x:c>
      <x:c r="CP513" s="50" t="str">
        <x:f>IF(34&gt;'Настройки'!$B$3,"",IF(ISBLANK(AM513),IF('Настройки'!$B$9="Нулевой спрос",0,""),IF(AM513&lt;0,IF('Настройки'!$B$10="Исключить","",IF('Настройки'!$B$10="Абсолютные значения",ABS(AM513),AM513)),AM513)))</x:f>
      </x:c>
      <x:c r="CQ513" s="50" t="str">
        <x:f>IF(35&gt;'Настройки'!$B$3,"",IF(ISBLANK(AN513),IF('Настройки'!$B$9="Нулевой спрос",0,""),IF(AN513&lt;0,IF('Настройки'!$B$10="Исключить","",IF('Настройки'!$B$10="Абсолютные значения",ABS(AN513),AN513)),AN513)))</x:f>
      </x:c>
      <x:c r="CR513" s="50" t="str">
        <x:f>IF(36&gt;'Настройки'!$B$3,"",IF(ISBLANK(AO513),IF('Настройки'!$B$9="Нулевой спрос",0,""),IF(AO513&lt;0,IF('Настройки'!$B$10="Исключить","",IF('Настройки'!$B$10="Абсолютные значения",ABS(AO513),AO513)),AO513)))</x:f>
      </x:c>
      <x:c r="CS513" s="50" t="str">
        <x:f>IF(OR(1&gt;'Настройки'!$B$3,ISBLANK(BI513),BI513=0),"",BI513)</x:f>
      </x:c>
      <x:c r="CT513" s="50" t="str">
        <x:f>IF(OR(2&gt;'Настройки'!$B$3,ISBLANK(BJ513),BJ513=0),"",BJ513)</x:f>
      </x:c>
      <x:c r="CU513" s="50" t="str">
        <x:f>IF(OR(3&gt;'Настройки'!$B$3,ISBLANK(BK513),BK513=0),"",BK513)</x:f>
      </x:c>
      <x:c r="CV513" s="50" t="str">
        <x:f>IF(OR(4&gt;'Настройки'!$B$3,ISBLANK(BL513),BL513=0),"",BL513)</x:f>
      </x:c>
      <x:c r="CW513" s="50" t="str">
        <x:f>IF(OR(5&gt;'Настройки'!$B$3,ISBLANK(BM513),BM513=0),"",BM513)</x:f>
      </x:c>
      <x:c r="CX513" s="50" t="str">
        <x:f>IF(OR(6&gt;'Настройки'!$B$3,ISBLANK(BN513),BN513=0),"",BN513)</x:f>
      </x:c>
      <x:c r="CY513" s="50" t="str">
        <x:f>IF(OR(7&gt;'Настройки'!$B$3,ISBLANK(BO513),BO513=0),"",BO513)</x:f>
      </x:c>
      <x:c r="CZ513" s="50" t="str">
        <x:f>IF(OR(8&gt;'Настройки'!$B$3,ISBLANK(BP513),BP513=0),"",BP513)</x:f>
      </x:c>
      <x:c r="DA513" s="50" t="str">
        <x:f>IF(OR(9&gt;'Настройки'!$B$3,ISBLANK(BQ513),BQ513=0),"",BQ513)</x:f>
      </x:c>
      <x:c r="DB513" s="50" t="str">
        <x:f>IF(OR(10&gt;'Настройки'!$B$3,ISBLANK(BR513),BR513=0),"",BR513)</x:f>
      </x:c>
      <x:c r="DC513" s="50" t="str">
        <x:f>IF(OR(11&gt;'Настройки'!$B$3,ISBLANK(BS513),BS513=0),"",BS513)</x:f>
      </x:c>
      <x:c r="DD513" s="50" t="str">
        <x:f>IF(OR(12&gt;'Настройки'!$B$3,ISBLANK(BT513),BT513=0),"",BT513)</x:f>
      </x:c>
      <x:c r="DE513" s="50" t="str">
        <x:f>IF(OR(13&gt;'Настройки'!$B$3,ISBLANK(BU513),BU513=0),"",BU513)</x:f>
      </x:c>
      <x:c r="DF513" s="50" t="str">
        <x:f>IF(OR(14&gt;'Настройки'!$B$3,ISBLANK(BV513),BV513=0),"",BV513)</x:f>
      </x:c>
      <x:c r="DG513" s="50" t="str">
        <x:f>IF(OR(15&gt;'Настройки'!$B$3,ISBLANK(BW513),BW513=0),"",BW513)</x:f>
      </x:c>
      <x:c r="DH513" s="50" t="str">
        <x:f>IF(OR(16&gt;'Настройки'!$B$3,ISBLANK(BX513),BX513=0),"",BX513)</x:f>
      </x:c>
      <x:c r="DI513" s="50" t="str">
        <x:f>IF(OR(17&gt;'Настройки'!$B$3,ISBLANK(BY513),BY513=0),"",BY513)</x:f>
      </x:c>
      <x:c r="DJ513" s="50" t="str">
        <x:f>IF(OR(18&gt;'Настройки'!$B$3,ISBLANK(BZ513),BZ513=0),"",BZ513)</x:f>
      </x:c>
      <x:c r="DK513" s="50" t="str">
        <x:f>IF(OR(19&gt;'Настройки'!$B$3,ISBLANK(CA513),CA513=0),"",CA513)</x:f>
      </x:c>
      <x:c r="DL513" s="50" t="str">
        <x:f>IF(OR(20&gt;'Настройки'!$B$3,ISBLANK(CB513),CB513=0),"",CB513)</x:f>
      </x:c>
      <x:c r="DM513" s="50" t="str">
        <x:f>IF(OR(21&gt;'Настройки'!$B$3,ISBLANK(CC513),CC513=0),"",CC513)</x:f>
      </x:c>
      <x:c r="DN513" s="50" t="str">
        <x:f>IF(OR(22&gt;'Настройки'!$B$3,ISBLANK(CD513),CD513=0),"",CD513)</x:f>
      </x:c>
      <x:c r="DO513" s="50" t="str">
        <x:f>IF(OR(23&gt;'Настройки'!$B$3,ISBLANK(CE513),CE513=0),"",CE513)</x:f>
      </x:c>
      <x:c r="DP513" s="50" t="str">
        <x:f>IF(OR(24&gt;'Настройки'!$B$3,ISBLANK(CF513),CF513=0),"",CF513)</x:f>
      </x:c>
      <x:c r="DQ513" s="50" t="str">
        <x:f>IF(OR(25&gt;'Настройки'!$B$3,ISBLANK(CG513),CG513=0),"",CG513)</x:f>
      </x:c>
      <x:c r="DR513" s="50" t="str">
        <x:f>IF(OR(26&gt;'Настройки'!$B$3,ISBLANK(CH513),CH513=0),"",CH513)</x:f>
      </x:c>
      <x:c r="DS513" s="50" t="str">
        <x:f>IF(OR(27&gt;'Настройки'!$B$3,ISBLANK(CI513),CI513=0),"",CI513)</x:f>
      </x:c>
      <x:c r="DT513" s="50" t="str">
        <x:f>IF(OR(28&gt;'Настройки'!$B$3,ISBLANK(CJ513),CJ513=0),"",CJ513)</x:f>
      </x:c>
      <x:c r="DU513" s="50" t="str">
        <x:f>IF(OR(29&gt;'Настройки'!$B$3,ISBLANK(CK513),CK513=0),"",CK513)</x:f>
      </x:c>
      <x:c r="DV513" s="50" t="str">
        <x:f>IF(OR(30&gt;'Настройки'!$B$3,ISBLANK(CL513),CL513=0),"",CL513)</x:f>
      </x:c>
      <x:c r="DW513" s="50" t="str">
        <x:f>IF(OR(31&gt;'Настройки'!$B$3,ISBLANK(CM513),CM513=0),"",CM513)</x:f>
      </x:c>
      <x:c r="DX513" s="50" t="str">
        <x:f>IF(OR(32&gt;'Настройки'!$B$3,ISBLANK(CN513),CN513=0),"",CN513)</x:f>
      </x:c>
      <x:c r="DY513" s="50" t="str">
        <x:f>IF(OR(33&gt;'Настройки'!$B$3,ISBLANK(CO513),CO513=0),"",CO513)</x:f>
      </x:c>
      <x:c r="DZ513" s="50" t="str">
        <x:f>IF(OR(34&gt;'Настройки'!$B$3,ISBLANK(CP513),CP513=0),"",CP513)</x:f>
      </x:c>
      <x:c r="EA513" s="50" t="str">
        <x:f>IF(OR(35&gt;'Настройки'!$B$3,ISBLANK(CQ513),CQ513=0),"",CQ513)</x:f>
      </x:c>
      <x:c r="EB513" s="50" t="str">
        <x:f>IF(OR(36&gt;'Настройки'!$B$3,ISBLANK(CR513),CR513=0),"",CR513)</x:f>
      </x:c>
      <x:c r="EC513" s="50" t="str">
        <x:f>IF(A513="","",IF(OR(BB513="AZ",BB513="BZ"),10000+ROW(),IF(AZ513&gt;'Настройки'!$B$11,20000+ROW(),IF(BF513&lt;&gt;"Обычный",30000+ROW(),IF(AX513&lt;=0,40000+ROW(),"")))))</x:f>
      </x:c>
      <x:c r="ED513" s="50" t="str">
        <x:f>IF(EC513="","",COUNTIFS($EC$2:$EC$1001,"&gt;0",$EC$2:$EC$1001,"&lt;"&amp;EC513)+1)</x:f>
      </x:c>
    </x:row>
    <x:row r="514">
      <x:c r="A514" s="115"/>
      <x:c r="B514" s="115"/>
      <x:c r="C514" s="115"/>
      <x:c r="D514" s="118"/>
      <x:c r="E514" s="118"/>
      <x:c r="F514" s="118"/>
      <x:c r="G514" s="118"/>
      <x:c r="H514" s="118"/>
      <x:c r="I514" s="118"/>
      <x:c r="J514" s="118"/>
      <x:c r="K514" s="118"/>
      <x:c r="L514" s="118"/>
      <x:c r="M514" s="118"/>
      <x:c r="N514" s="118"/>
      <x:c r="O514" s="118"/>
      <x:c r="P514" s="118"/>
      <x:c r="Q514" s="118"/>
      <x:c r="R514" s="118"/>
      <x:c r="S514" s="118"/>
      <x:c r="T514" s="118"/>
      <x:c r="U514" s="118"/>
      <x:c r="V514" s="118"/>
      <x:c r="W514" s="118"/>
      <x:c r="X514" s="118"/>
      <x:c r="Y514" s="118"/>
      <x:c r="Z514" s="118"/>
      <x:c r="AA514" s="118"/>
      <x:c r="AB514" s="118"/>
      <x:c r="AC514" s="118"/>
      <x:c r="AD514" s="118"/>
      <x:c r="AE514" s="118"/>
      <x:c r="AF514" s="118"/>
      <x:c r="AG514" s="118"/>
      <x:c r="AH514" s="118"/>
      <x:c r="AI514" s="118"/>
      <x:c r="AJ514" s="118"/>
      <x:c r="AK514" s="118"/>
      <x:c r="AL514" s="118"/>
      <x:c r="AM514" s="118"/>
      <x:c r="AN514" s="118"/>
      <x:c r="AO514" s="118"/>
      <x:c r="AP514" s="115"/>
      <x:c r="AQ514" s="49" t="str">
        <x:f>IF(A514="","",COUNT(BI514:INDEX(BI514:CR514,1,'Настройки'!$B$3)))</x:f>
      </x:c>
      <x:c r="AR514" s="49" t="str">
        <x:f>IF(A514="","",SUM(BI514:INDEX(BI514:CR514,1,'Настройки'!$B$3)))</x:f>
      </x:c>
      <x:c r="AS514" s="58" t="str">
        <x:f>IF(A514="","",IF('Настройки'!$B$4="Стоимость потребления",AR514*D514,IF('Настройки'!$B$4="Количество",AR514,E514)))</x:f>
      </x:c>
      <x:c r="AT514" s="61" t="str">
        <x:f>IF(OR(A514="",AS514&lt;0,SUM($AS$2:$AS$1001)&lt;=0),"",AS514/SUM($AS$2:$AS$1001))</x:f>
      </x:c>
      <x:c r="AU514" s="61" t="str">
        <x:f>IF(OR(A514="",AS514&lt;0,SUM($AS$2:$AS$1001)&lt;=0),"",SUMIFS($AS$2:$AS$1001,$AS$2:$AS$1001,"&gt;"&amp;AS514)/SUM($AS$2:$AS$1001))</x:f>
      </x:c>
      <x:c r="AV514" s="61" t="str">
        <x:f>IF(OR(A514="",AS514&lt;0,SUM($AS$2:$AS$1001)&lt;=0),"",SUMIFS($AS$2:$AS$1001,$AS$2:$AS$1001,"&gt;="&amp;AS514)/SUM($AS$2:$AS$1001))</x:f>
      </x:c>
      <x:c r="AW514" s="49" t="str">
        <x:f>IF(A514="","",IF(SUM($AS$2:$AS$1001)&lt;=0,"Не определён",IF(AS514&lt;0,"Исключение",IF(AU514&lt;'Настройки'!$B$5,"A",IF(AU514&lt;'Настройки'!$B$6,"B","C")))))</x:f>
      </x:c>
      <x:c r="AX514" s="58" t="str">
        <x:f>IF(A514="","",IF(AQ514=0,"",AVERAGE(BI514:INDEX(BI514:CR514,1,'Настройки'!$B$3))))</x:f>
      </x:c>
      <x:c r="AY514" s="58" t="str">
        <x:f>IF(OR(A514="",AQ514=0),"",STDEVP(BI514:INDEX(BI514:CR514,1,'Настройки'!$B$3)))</x:f>
      </x:c>
      <x:c r="AZ514" s="61" t="str">
        <x:f>IF(OR(A514="",AQ514&lt;'Настройки'!$B$12,AX514&lt;=0,AND('Настройки'!$B$10="Блокировать",COUNTIF(F514:INDEX(F514:AO514,1,'Настройки'!$B$3),"&lt;0")&gt;0)),"",AY514/ABS(AX514))</x:f>
      </x:c>
      <x:c r="BA514" s="49" t="str">
        <x:f>IF(A514="","",IF(AND('Настройки'!$B$10="Блокировать",COUNTIF(F514:INDEX(F514:AO514,1,'Настройки'!$B$3),"&lt;0")&gt;0),"Не определён",IF(AQ514&lt;'Настройки'!$B$12,"Не определён",IF(AX514=0,"Нет спроса",IF(AX514&lt;0,"Не определён",IF(AZ514&lt;='Настройки'!$B$7,"X",IF(AZ514&lt;='Настройки'!$B$8,"Y","Z")))))))</x:f>
      </x:c>
      <x:c r="BB514" s="49" t="str">
        <x:f>IF(OR(A514="",LEN(AW514)&lt;&gt;1,LEN(BA514)&lt;&gt;1),"",AW514&amp;BA514)</x:f>
      </x:c>
      <x:c r="BC514" s="61" t="str">
        <x:f>IF(OR(A514="",AQ514=0),"",(COUNT(BI514:INDEX(BI514:CR514,1,'Настройки'!$B$3))-COUNT(CS514:INDEX(CS514:EB514,1,'Настройки'!$B$3)))/AQ514)</x:f>
      </x:c>
      <x:c r="BD514" s="64" t="str">
        <x:f>IF(OR(A514="",COUNT(CS514:INDEX(CS514:EB514,1,'Настройки'!$B$3))=0),"",AQ514/COUNT(CS514:INDEX(CS514:EB514,1,'Настройки'!$B$3)))</x:f>
      </x:c>
      <x:c r="BE514" s="64" t="str">
        <x:f>IF(OR(A514="",COUNT(CS514:INDEX(CS514:EB514,1,'Настройки'!$B$3))=0),"",IF(AVERAGE(CS514:INDEX(CS514:EB514,1,'Настройки'!$B$3))=0,"",(STDEVP(CS514:INDEX(CS514:EB514,1,'Настройки'!$B$3))/ABS(AVERAGE(CS514:INDEX(CS514:EB514,1,'Настройки'!$B$3))))^2))</x:f>
      </x:c>
      <x:c r="BF514" s="49" t="str">
        <x:f>IF(A514="","",IF(AQ514&lt;3,"Недостаточно",IF(AQ514&lt;6,"Предварительный","Обычный")))</x:f>
      </x:c>
      <x:c r="BG514" s="49" t="str">
        <x:f>IF(A514="","",IF(COUNTIF(F514:INDEX(F514:AO514,1,'Настройки'!$B$3),"&lt;0")&gt;0,IF('Настройки'!$B$10="Блокировать","Отрицательный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"),"")&amp;IF(AQ514&lt;3,"Недостаточно истории. ",IF(AQ514&lt;6,"Предварительная классификация. ",""))&amp;IF(AX514=0,"Нет спроса за горизонт. ","")&amp;IF(AZ514&gt;'Настройки'!$B$11,"Экстремальная вариативность. ",""))</x:f>
      </x:c>
      <x:c r="BH514" s="49" t="str">
        <x:f>IF(A514="","",IFERROR(VLOOKUP(BB514,'Настройки'!$D$3:$E$11,2,FALSE),"Сначала проверьте исходные данные и историю спроса.")&amp;" Уточните срок поставки, MOQ и критичность.")</x:f>
      </x:c>
      <x:c r="BI514" s="50" t="str">
        <x:f>IF(1&gt;'Настройки'!$B$3,"",IF(ISBLANK(F514),IF('Настройки'!$B$9="Нулевой спрос",0,""),IF(F514&lt;0,IF('Настройки'!$B$10="Исключить","",IF('Настройки'!$B$10="Абсолютные значения",ABS(F514),F514)),F514)))</x:f>
      </x:c>
      <x:c r="BJ514" s="50" t="str">
        <x:f>IF(2&gt;'Настройки'!$B$3,"",IF(ISBLANK(G514),IF('Настройки'!$B$9="Нулевой спрос",0,""),IF(G514&lt;0,IF('Настройки'!$B$10="Исключить","",IF('Настройки'!$B$10="Абсолютные значения",ABS(G514),G514)),G514)))</x:f>
      </x:c>
      <x:c r="BK514" s="50" t="str">
        <x:f>IF(3&gt;'Настройки'!$B$3,"",IF(ISBLANK(H514),IF('Настройки'!$B$9="Нулевой спрос",0,""),IF(H514&lt;0,IF('Настройки'!$B$10="Исключить","",IF('Настройки'!$B$10="Абсолютные значения",ABS(H514),H514)),H514)))</x:f>
      </x:c>
      <x:c r="BL514" s="50" t="str">
        <x:f>IF(4&gt;'Настройки'!$B$3,"",IF(ISBLANK(I514),IF('Настройки'!$B$9="Нулевой спрос",0,""),IF(I514&lt;0,IF('Настройки'!$B$10="Исключить","",IF('Настройки'!$B$10="Абсолютные значения",ABS(I514),I514)),I514)))</x:f>
      </x:c>
      <x:c r="BM514" s="50" t="str">
        <x:f>IF(5&gt;'Настройки'!$B$3,"",IF(ISBLANK(J514),IF('Настройки'!$B$9="Нулевой спрос",0,""),IF(J514&lt;0,IF('Настройки'!$B$10="Исключить","",IF('Настройки'!$B$10="Абсолютные значения",ABS(J514),J514)),J514)))</x:f>
      </x:c>
      <x:c r="BN514" s="50" t="str">
        <x:f>IF(6&gt;'Настройки'!$B$3,"",IF(ISBLANK(K514),IF('Настройки'!$B$9="Нулевой спрос",0,""),IF(K514&lt;0,IF('Настройки'!$B$10="Исключить","",IF('Настройки'!$B$10="Абсолютные значения",ABS(K514),K514)),K514)))</x:f>
      </x:c>
      <x:c r="BO514" s="50" t="str">
        <x:f>IF(7&gt;'Настройки'!$B$3,"",IF(ISBLANK(L514),IF('Настройки'!$B$9="Нулевой спрос",0,""),IF(L514&lt;0,IF('Настройки'!$B$10="Исключить","",IF('Настройки'!$B$10="Абсолютные значения",ABS(L514),L514)),L514)))</x:f>
      </x:c>
      <x:c r="BP514" s="50" t="str">
        <x:f>IF(8&gt;'Настройки'!$B$3,"",IF(ISBLANK(M514),IF('Настройки'!$B$9="Нулевой спрос",0,""),IF(M514&lt;0,IF('Настройки'!$B$10="Исключить","",IF('Настройки'!$B$10="Абсолютные значения",ABS(M514),M514)),M514)))</x:f>
      </x:c>
      <x:c r="BQ514" s="50" t="str">
        <x:f>IF(9&gt;'Настройки'!$B$3,"",IF(ISBLANK(N514),IF('Настройки'!$B$9="Нулевой спрос",0,""),IF(N514&lt;0,IF('Настройки'!$B$10="Исключить","",IF('Настройки'!$B$10="Абсолютные значения",ABS(N514),N514)),N514)))</x:f>
      </x:c>
      <x:c r="BR514" s="50" t="str">
        <x:f>IF(10&gt;'Настройки'!$B$3,"",IF(ISBLANK(O514),IF('Настройки'!$B$9="Нулевой спрос",0,""),IF(O514&lt;0,IF('Настройки'!$B$10="Исключить","",IF('Настройки'!$B$10="Абсолютные значения",ABS(O514),O514)),O514)))</x:f>
      </x:c>
      <x:c r="BS514" s="50" t="str">
        <x:f>IF(11&gt;'Настройки'!$B$3,"",IF(ISBLANK(P514),IF('Настройки'!$B$9="Нулевой спрос",0,""),IF(P514&lt;0,IF('Настройки'!$B$10="Исключить","",IF('Настройки'!$B$10="Абсолютные значения",ABS(P514),P514)),P514)))</x:f>
      </x:c>
      <x:c r="BT514" s="50" t="str">
        <x:f>IF(12&gt;'Настройки'!$B$3,"",IF(ISBLANK(Q514),IF('Настройки'!$B$9="Нулевой спрос",0,""),IF(Q514&lt;0,IF('Настройки'!$B$10="Исключить","",IF('Настройки'!$B$10="Абсолютные значения",ABS(Q514),Q514)),Q514)))</x:f>
      </x:c>
      <x:c r="BU514" s="50" t="str">
        <x:f>IF(13&gt;'Настройки'!$B$3,"",IF(ISBLANK(R514),IF('Настройки'!$B$9="Нулевой спрос",0,""),IF(R514&lt;0,IF('Настройки'!$B$10="Исключить","",IF('Настройки'!$B$10="Абсолютные значения",ABS(R514),R514)),R514)))</x:f>
      </x:c>
      <x:c r="BV514" s="50" t="str">
        <x:f>IF(14&gt;'Настройки'!$B$3,"",IF(ISBLANK(S514),IF('Настройки'!$B$9="Нулевой спрос",0,""),IF(S514&lt;0,IF('Настройки'!$B$10="Исключить","",IF('Настройки'!$B$10="Абсолютные значения",ABS(S514),S514)),S514)))</x:f>
      </x:c>
      <x:c r="BW514" s="50" t="str">
        <x:f>IF(15&gt;'Настройки'!$B$3,"",IF(ISBLANK(T514),IF('Настройки'!$B$9="Нулевой спрос",0,""),IF(T514&lt;0,IF('Настройки'!$B$10="Исключить","",IF('Настройки'!$B$10="Абсолютные значения",ABS(T514),T514)),T514)))</x:f>
      </x:c>
      <x:c r="BX514" s="50" t="str">
        <x:f>IF(16&gt;'Настройки'!$B$3,"",IF(ISBLANK(U514),IF('Настройки'!$B$9="Нулевой спрос",0,""),IF(U514&lt;0,IF('Настройки'!$B$10="Исключить","",IF('Настройки'!$B$10="Абсолютные значения",ABS(U514),U514)),U514)))</x:f>
      </x:c>
      <x:c r="BY514" s="50" t="str">
        <x:f>IF(17&gt;'Настройки'!$B$3,"",IF(ISBLANK(V514),IF('Настройки'!$B$9="Нулевой спрос",0,""),IF(V514&lt;0,IF('Настройки'!$B$10="Исключить","",IF('Настройки'!$B$10="Абсолютные значения",ABS(V514),V514)),V514)))</x:f>
      </x:c>
      <x:c r="BZ514" s="50" t="str">
        <x:f>IF(18&gt;'Настройки'!$B$3,"",IF(ISBLANK(W514),IF('Настройки'!$B$9="Нулевой спрос",0,""),IF(W514&lt;0,IF('Настройки'!$B$10="Исключить","",IF('Настройки'!$B$10="Абсолютные значения",ABS(W514),W514)),W514)))</x:f>
      </x:c>
      <x:c r="CA514" s="50" t="str">
        <x:f>IF(19&gt;'Настройки'!$B$3,"",IF(ISBLANK(X514),IF('Настройки'!$B$9="Нулевой спрос",0,""),IF(X514&lt;0,IF('Настройки'!$B$10="Исключить","",IF('Настройки'!$B$10="Абсолютные значения",ABS(X514),X514)),X514)))</x:f>
      </x:c>
      <x:c r="CB514" s="50" t="str">
        <x:f>IF(20&gt;'Настройки'!$B$3,"",IF(ISBLANK(Y514),IF('Настройки'!$B$9="Нулевой спрос",0,""),IF(Y514&lt;0,IF('Настройки'!$B$10="Исключить","",IF('Настройки'!$B$10="Абсолютные значения",ABS(Y514),Y514)),Y514)))</x:f>
      </x:c>
      <x:c r="CC514" s="50" t="str">
        <x:f>IF(21&gt;'Настройки'!$B$3,"",IF(ISBLANK(Z514),IF('Настройки'!$B$9="Нулевой спрос",0,""),IF(Z514&lt;0,IF('Настройки'!$B$10="Исключить","",IF('Настройки'!$B$10="Абсолютные значения",ABS(Z514),Z514)),Z514)))</x:f>
      </x:c>
      <x:c r="CD514" s="50" t="str">
        <x:f>IF(22&gt;'Настройки'!$B$3,"",IF(ISBLANK(AA514),IF('Настройки'!$B$9="Нулевой спрос",0,""),IF(AA514&lt;0,IF('Настройки'!$B$10="Исключить","",IF('Настройки'!$B$10="Абсолютные значения",ABS(AA514),AA514)),AA514)))</x:f>
      </x:c>
      <x:c r="CE514" s="50" t="str">
        <x:f>IF(23&gt;'Настройки'!$B$3,"",IF(ISBLANK(AB514),IF('Настройки'!$B$9="Нулевой спрос",0,""),IF(AB514&lt;0,IF('Настройки'!$B$10="Исключить","",IF('Настройки'!$B$10="Абсолютные значения",ABS(AB514),AB514)),AB514)))</x:f>
      </x:c>
      <x:c r="CF514" s="50" t="str">
        <x:f>IF(24&gt;'Настройки'!$B$3,"",IF(ISBLANK(AC514),IF('Настройки'!$B$9="Нулевой спрос",0,""),IF(AC514&lt;0,IF('Настройки'!$B$10="Исключить","",IF('Настройки'!$B$10="Абсолютные значения",ABS(AC514),AC514)),AC514)))</x:f>
      </x:c>
      <x:c r="CG514" s="50" t="str">
        <x:f>IF(25&gt;'Настройки'!$B$3,"",IF(ISBLANK(AD514),IF('Настройки'!$B$9="Нулевой спрос",0,""),IF(AD514&lt;0,IF('Настройки'!$B$10="Исключить","",IF('Настройки'!$B$10="Абсолютные значения",ABS(AD514),AD514)),AD514)))</x:f>
      </x:c>
      <x:c r="CH514" s="50" t="str">
        <x:f>IF(26&gt;'Настройки'!$B$3,"",IF(ISBLANK(AE514),IF('Настройки'!$B$9="Нулевой спрос",0,""),IF(AE514&lt;0,IF('Настройки'!$B$10="Исключить","",IF('Настройки'!$B$10="Абсолютные значения",ABS(AE514),AE514)),AE514)))</x:f>
      </x:c>
      <x:c r="CI514" s="50" t="str">
        <x:f>IF(27&gt;'Настройки'!$B$3,"",IF(ISBLANK(AF514),IF('Настройки'!$B$9="Нулевой спрос",0,""),IF(AF514&lt;0,IF('Настройки'!$B$10="Исключить","",IF('Настройки'!$B$10="Абсолютные значения",ABS(AF514),AF514)),AF514)))</x:f>
      </x:c>
      <x:c r="CJ514" s="50" t="str">
        <x:f>IF(28&gt;'Настройки'!$B$3,"",IF(ISBLANK(AG514),IF('Настройки'!$B$9="Нулевой спрос",0,""),IF(AG514&lt;0,IF('Настройки'!$B$10="Исключить","",IF('Настройки'!$B$10="Абсолютные значения",ABS(AG514),AG514)),AG514)))</x:f>
      </x:c>
      <x:c r="CK514" s="50" t="str">
        <x:f>IF(29&gt;'Настройки'!$B$3,"",IF(ISBLANK(AH514),IF('Настройки'!$B$9="Нулевой спрос",0,""),IF(AH514&lt;0,IF('Настройки'!$B$10="Исключить","",IF('Настройки'!$B$10="Абсолютные значения",ABS(AH514),AH514)),AH514)))</x:f>
      </x:c>
      <x:c r="CL514" s="50" t="str">
        <x:f>IF(30&gt;'Настройки'!$B$3,"",IF(ISBLANK(AI514),IF('Настройки'!$B$9="Нулевой спрос",0,""),IF(AI514&lt;0,IF('Настройки'!$B$10="Исключить","",IF('Настройки'!$B$10="Абсолютные значения",ABS(AI514),AI514)),AI514)))</x:f>
      </x:c>
      <x:c r="CM514" s="50" t="str">
        <x:f>IF(31&gt;'Настройки'!$B$3,"",IF(ISBLANK(AJ514),IF('Настройки'!$B$9="Нулевой спрос",0,""),IF(AJ514&lt;0,IF('Настройки'!$B$10="Исключить","",IF('Настройки'!$B$10="Абсолютные значения",ABS(AJ514),AJ514)),AJ514)))</x:f>
      </x:c>
      <x:c r="CN514" s="50" t="str">
        <x:f>IF(32&gt;'Настройки'!$B$3,"",IF(ISBLANK(AK514),IF('Настройки'!$B$9="Нулевой спрос",0,""),IF(AK514&lt;0,IF('Настройки'!$B$10="Исключить","",IF('Настройки'!$B$10="Абсолютные значения",ABS(AK514),AK514)),AK514)))</x:f>
      </x:c>
      <x:c r="CO514" s="50" t="str">
        <x:f>IF(33&gt;'Настройки'!$B$3,"",IF(ISBLANK(AL514),IF('Настройки'!$B$9="Нулевой спрос",0,""),IF(AL514&lt;0,IF('Настройки'!$B$10="Исключить","",IF('Настройки'!$B$10="Абсолютные значения",ABS(AL514),AL514)),AL514)))</x:f>
      </x:c>
      <x:c r="CP514" s="50" t="str">
        <x:f>IF(34&gt;'Настройки'!$B$3,"",IF(ISBLANK(AM514),IF('Настройки'!$B$9="Нулевой спрос",0,""),IF(AM514&lt;0,IF('Настройки'!$B$10="Исключить","",IF('Настройки'!$B$10="Абсолютные значения",ABS(AM514),AM514)),AM514)))</x:f>
      </x:c>
      <x:c r="CQ514" s="50" t="str">
        <x:f>IF(35&gt;'Настройки'!$B$3,"",IF(ISBLANK(AN514),IF('Настройки'!$B$9="Нулевой спрос",0,""),IF(AN514&lt;0,IF('Настройки'!$B$10="Исключить","",IF('Настройки'!$B$10="Абсолютные значения",ABS(AN514),AN514)),AN514)))</x:f>
      </x:c>
      <x:c r="CR514" s="50" t="str">
        <x:f>IF(36&gt;'Настройки'!$B$3,"",IF(ISBLANK(AO514),IF('Настройки'!$B$9="Нулевой спрос",0,""),IF(AO514&lt;0,IF('Настройки'!$B$10="Исключить","",IF('Настройки'!$B$10="Абсолютные значения",ABS(AO514),AO514)),AO514)))</x:f>
      </x:c>
      <x:c r="CS514" s="50" t="str">
        <x:f>IF(OR(1&gt;'Настройки'!$B$3,ISBLANK(BI514),BI514=0),"",BI514)</x:f>
      </x:c>
      <x:c r="CT514" s="50" t="str">
        <x:f>IF(OR(2&gt;'Настройки'!$B$3,ISBLANK(BJ514),BJ514=0),"",BJ514)</x:f>
      </x:c>
      <x:c r="CU514" s="50" t="str">
        <x:f>IF(OR(3&gt;'Настройки'!$B$3,ISBLANK(BK514),BK514=0),"",BK514)</x:f>
      </x:c>
      <x:c r="CV514" s="50" t="str">
        <x:f>IF(OR(4&gt;'Настройки'!$B$3,ISBLANK(BL514),BL514=0),"",BL514)</x:f>
      </x:c>
      <x:c r="CW514" s="50" t="str">
        <x:f>IF(OR(5&gt;'Настройки'!$B$3,ISBLANK(BM514),BM514=0),"",BM514)</x:f>
      </x:c>
      <x:c r="CX514" s="50" t="str">
        <x:f>IF(OR(6&gt;'Настройки'!$B$3,ISBLANK(BN514),BN514=0),"",BN514)</x:f>
      </x:c>
      <x:c r="CY514" s="50" t="str">
        <x:f>IF(OR(7&gt;'Настройки'!$B$3,ISBLANK(BO514),BO514=0),"",BO514)</x:f>
      </x:c>
      <x:c r="CZ514" s="50" t="str">
        <x:f>IF(OR(8&gt;'Настройки'!$B$3,ISBLANK(BP514),BP514=0),"",BP514)</x:f>
      </x:c>
      <x:c r="DA514" s="50" t="str">
        <x:f>IF(OR(9&gt;'Настройки'!$B$3,ISBLANK(BQ514),BQ514=0),"",BQ514)</x:f>
      </x:c>
      <x:c r="DB514" s="50" t="str">
        <x:f>IF(OR(10&gt;'Настройки'!$B$3,ISBLANK(BR514),BR514=0),"",BR514)</x:f>
      </x:c>
      <x:c r="DC514" s="50" t="str">
        <x:f>IF(OR(11&gt;'Настройки'!$B$3,ISBLANK(BS514),BS514=0),"",BS514)</x:f>
      </x:c>
      <x:c r="DD514" s="50" t="str">
        <x:f>IF(OR(12&gt;'Настройки'!$B$3,ISBLANK(BT514),BT514=0),"",BT514)</x:f>
      </x:c>
      <x:c r="DE514" s="50" t="str">
        <x:f>IF(OR(13&gt;'Настройки'!$B$3,ISBLANK(BU514),BU514=0),"",BU514)</x:f>
      </x:c>
      <x:c r="DF514" s="50" t="str">
        <x:f>IF(OR(14&gt;'Настройки'!$B$3,ISBLANK(BV514),BV514=0),"",BV514)</x:f>
      </x:c>
      <x:c r="DG514" s="50" t="str">
        <x:f>IF(OR(15&gt;'Настройки'!$B$3,ISBLANK(BW514),BW514=0),"",BW514)</x:f>
      </x:c>
      <x:c r="DH514" s="50" t="str">
        <x:f>IF(OR(16&gt;'Настройки'!$B$3,ISBLANK(BX514),BX514=0),"",BX514)</x:f>
      </x:c>
      <x:c r="DI514" s="50" t="str">
        <x:f>IF(OR(17&gt;'Настройки'!$B$3,ISBLANK(BY514),BY514=0),"",BY514)</x:f>
      </x:c>
      <x:c r="DJ514" s="50" t="str">
        <x:f>IF(OR(18&gt;'Настройки'!$B$3,ISBLANK(BZ514),BZ514=0),"",BZ514)</x:f>
      </x:c>
      <x:c r="DK514" s="50" t="str">
        <x:f>IF(OR(19&gt;'Настройки'!$B$3,ISBLANK(CA514),CA514=0),"",CA514)</x:f>
      </x:c>
      <x:c r="DL514" s="50" t="str">
        <x:f>IF(OR(20&gt;'Настройки'!$B$3,ISBLANK(CB514),CB514=0),"",CB514)</x:f>
      </x:c>
      <x:c r="DM514" s="50" t="str">
        <x:f>IF(OR(21&gt;'Настройки'!$B$3,ISBLANK(CC514),CC514=0),"",CC514)</x:f>
      </x:c>
      <x:c r="DN514" s="50" t="str">
        <x:f>IF(OR(22&gt;'Настройки'!$B$3,ISBLANK(CD514),CD514=0),"",CD514)</x:f>
      </x:c>
      <x:c r="DO514" s="50" t="str">
        <x:f>IF(OR(23&gt;'Настройки'!$B$3,ISBLANK(CE514),CE514=0),"",CE514)</x:f>
      </x:c>
      <x:c r="DP514" s="50" t="str">
        <x:f>IF(OR(24&gt;'Настройки'!$B$3,ISBLANK(CF514),CF514=0),"",CF514)</x:f>
      </x:c>
      <x:c r="DQ514" s="50" t="str">
        <x:f>IF(OR(25&gt;'Настройки'!$B$3,ISBLANK(CG514),CG514=0),"",CG514)</x:f>
      </x:c>
      <x:c r="DR514" s="50" t="str">
        <x:f>IF(OR(26&gt;'Настройки'!$B$3,ISBLANK(CH514),CH514=0),"",CH514)</x:f>
      </x:c>
      <x:c r="DS514" s="50" t="str">
        <x:f>IF(OR(27&gt;'Настройки'!$B$3,ISBLANK(CI514),CI514=0),"",CI514)</x:f>
      </x:c>
      <x:c r="DT514" s="50" t="str">
        <x:f>IF(OR(28&gt;'Настройки'!$B$3,ISBLANK(CJ514),CJ514=0),"",CJ514)</x:f>
      </x:c>
      <x:c r="DU514" s="50" t="str">
        <x:f>IF(OR(29&gt;'Настройки'!$B$3,ISBLANK(CK514),CK514=0),"",CK514)</x:f>
      </x:c>
      <x:c r="DV514" s="50" t="str">
        <x:f>IF(OR(30&gt;'Настройки'!$B$3,ISBLANK(CL514),CL514=0),"",CL514)</x:f>
      </x:c>
      <x:c r="DW514" s="50" t="str">
        <x:f>IF(OR(31&gt;'Настройки'!$B$3,ISBLANK(CM514),CM514=0),"",CM514)</x:f>
      </x:c>
      <x:c r="DX514" s="50" t="str">
        <x:f>IF(OR(32&gt;'Настройки'!$B$3,ISBLANK(CN514),CN514=0),"",CN514)</x:f>
      </x:c>
      <x:c r="DY514" s="50" t="str">
        <x:f>IF(OR(33&gt;'Настройки'!$B$3,ISBLANK(CO514),CO514=0),"",CO514)</x:f>
      </x:c>
      <x:c r="DZ514" s="50" t="str">
        <x:f>IF(OR(34&gt;'Настройки'!$B$3,ISBLANK(CP514),CP514=0),"",CP514)</x:f>
      </x:c>
      <x:c r="EA514" s="50" t="str">
        <x:f>IF(OR(35&gt;'Настройки'!$B$3,ISBLANK(CQ514),CQ514=0),"",CQ514)</x:f>
      </x:c>
      <x:c r="EB514" s="50" t="str">
        <x:f>IF(OR(36&gt;'Настройки'!$B$3,ISBLANK(CR514),CR514=0),"",CR514)</x:f>
      </x:c>
      <x:c r="EC514" s="50" t="str">
        <x:f>IF(A514="","",IF(OR(BB514="AZ",BB514="BZ"),10000+ROW(),IF(AZ514&gt;'Настройки'!$B$11,20000+ROW(),IF(BF514&lt;&gt;"Обычный",30000+ROW(),IF(AX514&lt;=0,40000+ROW(),"")))))</x:f>
      </x:c>
      <x:c r="ED514" s="50" t="str">
        <x:f>IF(EC514="","",COUNTIFS($EC$2:$EC$1001,"&gt;0",$EC$2:$EC$1001,"&lt;"&amp;EC514)+1)</x:f>
      </x:c>
    </x:row>
    <x:row r="515">
      <x:c r="A515" s="115"/>
      <x:c r="B515" s="115"/>
      <x:c r="C515" s="115"/>
      <x:c r="D515" s="118"/>
      <x:c r="E515" s="118"/>
      <x:c r="F515" s="118"/>
      <x:c r="G515" s="118"/>
      <x:c r="H515" s="118"/>
      <x:c r="I515" s="118"/>
      <x:c r="J515" s="118"/>
      <x:c r="K515" s="118"/>
      <x:c r="L515" s="118"/>
      <x:c r="M515" s="118"/>
      <x:c r="N515" s="118"/>
      <x:c r="O515" s="118"/>
      <x:c r="P515" s="118"/>
      <x:c r="Q515" s="118"/>
      <x:c r="R515" s="118"/>
      <x:c r="S515" s="118"/>
      <x:c r="T515" s="118"/>
      <x:c r="U515" s="118"/>
      <x:c r="V515" s="118"/>
      <x:c r="W515" s="118"/>
      <x:c r="X515" s="118"/>
      <x:c r="Y515" s="118"/>
      <x:c r="Z515" s="118"/>
      <x:c r="AA515" s="118"/>
      <x:c r="AB515" s="118"/>
      <x:c r="AC515" s="118"/>
      <x:c r="AD515" s="118"/>
      <x:c r="AE515" s="118"/>
      <x:c r="AF515" s="118"/>
      <x:c r="AG515" s="118"/>
      <x:c r="AH515" s="118"/>
      <x:c r="AI515" s="118"/>
      <x:c r="AJ515" s="118"/>
      <x:c r="AK515" s="118"/>
      <x:c r="AL515" s="118"/>
      <x:c r="AM515" s="118"/>
      <x:c r="AN515" s="118"/>
      <x:c r="AO515" s="118"/>
      <x:c r="AP515" s="115"/>
      <x:c r="AQ515" s="49" t="str">
        <x:f>IF(A515="","",COUNT(BI515:INDEX(BI515:CR515,1,'Настройки'!$B$3)))</x:f>
      </x:c>
      <x:c r="AR515" s="49" t="str">
        <x:f>IF(A515="","",SUM(BI515:INDEX(BI515:CR515,1,'Настройки'!$B$3)))</x:f>
      </x:c>
      <x:c r="AS515" s="58" t="str">
        <x:f>IF(A515="","",IF('Настройки'!$B$4="Стоимость потребления",AR515*D515,IF('Настройки'!$B$4="Количество",AR515,E515)))</x:f>
      </x:c>
      <x:c r="AT515" s="61" t="str">
        <x:f>IF(OR(A515="",AS515&lt;0,SUM($AS$2:$AS$1001)&lt;=0),"",AS515/SUM($AS$2:$AS$1001))</x:f>
      </x:c>
      <x:c r="AU515" s="61" t="str">
        <x:f>IF(OR(A515="",AS515&lt;0,SUM($AS$2:$AS$1001)&lt;=0),"",SUMIFS($AS$2:$AS$1001,$AS$2:$AS$1001,"&gt;"&amp;AS515)/SUM($AS$2:$AS$1001))</x:f>
      </x:c>
      <x:c r="AV515" s="61" t="str">
        <x:f>IF(OR(A515="",AS515&lt;0,SUM($AS$2:$AS$1001)&lt;=0),"",SUMIFS($AS$2:$AS$1001,$AS$2:$AS$1001,"&gt;="&amp;AS515)/SUM($AS$2:$AS$1001))</x:f>
      </x:c>
      <x:c r="AW515" s="49" t="str">
        <x:f>IF(A515="","",IF(SUM($AS$2:$AS$1001)&lt;=0,"Не определён",IF(AS515&lt;0,"Исключение",IF(AU515&lt;'Настройки'!$B$5,"A",IF(AU515&lt;'Настройки'!$B$6,"B","C")))))</x:f>
      </x:c>
      <x:c r="AX515" s="58" t="str">
        <x:f>IF(A515="","",IF(AQ515=0,"",AVERAGE(BI515:INDEX(BI515:CR515,1,'Настройки'!$B$3))))</x:f>
      </x:c>
      <x:c r="AY515" s="58" t="str">
        <x:f>IF(OR(A515="",AQ515=0),"",STDEVP(BI515:INDEX(BI515:CR515,1,'Настройки'!$B$3)))</x:f>
      </x:c>
      <x:c r="AZ515" s="61" t="str">
        <x:f>IF(OR(A515="",AQ515&lt;'Настройки'!$B$12,AX515&lt;=0,AND('Настройки'!$B$10="Блокировать",COUNTIF(F515:INDEX(F515:AO515,1,'Настройки'!$B$3),"&lt;0")&gt;0)),"",AY515/ABS(AX515))</x:f>
      </x:c>
      <x:c r="BA515" s="49" t="str">
        <x:f>IF(A515="","",IF(AND('Настройки'!$B$10="Блокировать",COUNTIF(F515:INDEX(F515:AO515,1,'Настройки'!$B$3),"&lt;0")&gt;0),"Не определён",IF(AQ515&lt;'Настройки'!$B$12,"Не определён",IF(AX515=0,"Нет спроса",IF(AX515&lt;0,"Не определён",IF(AZ515&lt;='Настройки'!$B$7,"X",IF(AZ515&lt;='Настройки'!$B$8,"Y","Z")))))))</x:f>
      </x:c>
      <x:c r="BB515" s="49" t="str">
        <x:f>IF(OR(A515="",LEN(AW515)&lt;&gt;1,LEN(BA515)&lt;&gt;1),"",AW515&amp;BA515)</x:f>
      </x:c>
      <x:c r="BC515" s="61" t="str">
        <x:f>IF(OR(A515="",AQ515=0),"",(COUNT(BI515:INDEX(BI515:CR515,1,'Настройки'!$B$3))-COUNT(CS515:INDEX(CS515:EB515,1,'Настройки'!$B$3)))/AQ515)</x:f>
      </x:c>
      <x:c r="BD515" s="64" t="str">
        <x:f>IF(OR(A515="",COUNT(CS515:INDEX(CS515:EB515,1,'Настройки'!$B$3))=0),"",AQ515/COUNT(CS515:INDEX(CS515:EB515,1,'Настройки'!$B$3)))</x:f>
      </x:c>
      <x:c r="BE515" s="64" t="str">
        <x:f>IF(OR(A515="",COUNT(CS515:INDEX(CS515:EB515,1,'Настройки'!$B$3))=0),"",IF(AVERAGE(CS515:INDEX(CS515:EB515,1,'Настройки'!$B$3))=0,"",(STDEVP(CS515:INDEX(CS515:EB515,1,'Настройки'!$B$3))/ABS(AVERAGE(CS515:INDEX(CS515:EB515,1,'Настройки'!$B$3))))^2))</x:f>
      </x:c>
      <x:c r="BF515" s="49" t="str">
        <x:f>IF(A515="","",IF(AQ515&lt;3,"Недостаточно",IF(AQ515&lt;6,"Предварительный","Обычный")))</x:f>
      </x:c>
      <x:c r="BG515" s="49" t="str">
        <x:f>IF(A515="","",IF(COUNTIF(F515:INDEX(F515:AO515,1,'Настройки'!$B$3),"&lt;0")&gt;0,IF('Настройки'!$B$10="Блокировать","Отрицательный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"),"")&amp;IF(AQ515&lt;3,"Недостаточно истории. ",IF(AQ515&lt;6,"Предварительная классификация. ",""))&amp;IF(AX515=0,"Нет спроса за горизонт. ","")&amp;IF(AZ515&gt;'Настройки'!$B$11,"Экстремальная вариативность. ",""))</x:f>
      </x:c>
      <x:c r="BH515" s="49" t="str">
        <x:f>IF(A515="","",IFERROR(VLOOKUP(BB515,'Настройки'!$D$3:$E$11,2,FALSE),"Сначала проверьте исходные данные и историю спроса.")&amp;" Уточните срок поставки, MOQ и критичность.")</x:f>
      </x:c>
      <x:c r="BI515" s="50" t="str">
        <x:f>IF(1&gt;'Настройки'!$B$3,"",IF(ISBLANK(F515),IF('Настройки'!$B$9="Нулевой спрос",0,""),IF(F515&lt;0,IF('Настройки'!$B$10="Исключить","",IF('Настройки'!$B$10="Абсолютные значения",ABS(F515),F515)),F515)))</x:f>
      </x:c>
      <x:c r="BJ515" s="50" t="str">
        <x:f>IF(2&gt;'Настройки'!$B$3,"",IF(ISBLANK(G515),IF('Настройки'!$B$9="Нулевой спрос",0,""),IF(G515&lt;0,IF('Настройки'!$B$10="Исключить","",IF('Настройки'!$B$10="Абсолютные значения",ABS(G515),G515)),G515)))</x:f>
      </x:c>
      <x:c r="BK515" s="50" t="str">
        <x:f>IF(3&gt;'Настройки'!$B$3,"",IF(ISBLANK(H515),IF('Настройки'!$B$9="Нулевой спрос",0,""),IF(H515&lt;0,IF('Настройки'!$B$10="Исключить","",IF('Настройки'!$B$10="Абсолютные значения",ABS(H515),H515)),H515)))</x:f>
      </x:c>
      <x:c r="BL515" s="50" t="str">
        <x:f>IF(4&gt;'Настройки'!$B$3,"",IF(ISBLANK(I515),IF('Настройки'!$B$9="Нулевой спрос",0,""),IF(I515&lt;0,IF('Настройки'!$B$10="Исключить","",IF('Настройки'!$B$10="Абсолютные значения",ABS(I515),I515)),I515)))</x:f>
      </x:c>
      <x:c r="BM515" s="50" t="str">
        <x:f>IF(5&gt;'Настройки'!$B$3,"",IF(ISBLANK(J515),IF('Настройки'!$B$9="Нулевой спрос",0,""),IF(J515&lt;0,IF('Настройки'!$B$10="Исключить","",IF('Настройки'!$B$10="Абсолютные значения",ABS(J515),J515)),J515)))</x:f>
      </x:c>
      <x:c r="BN515" s="50" t="str">
        <x:f>IF(6&gt;'Настройки'!$B$3,"",IF(ISBLANK(K515),IF('Настройки'!$B$9="Нулевой спрос",0,""),IF(K515&lt;0,IF('Настройки'!$B$10="Исключить","",IF('Настройки'!$B$10="Абсолютные значения",ABS(K515),K515)),K515)))</x:f>
      </x:c>
      <x:c r="BO515" s="50" t="str">
        <x:f>IF(7&gt;'Настройки'!$B$3,"",IF(ISBLANK(L515),IF('Настройки'!$B$9="Нулевой спрос",0,""),IF(L515&lt;0,IF('Настройки'!$B$10="Исключить","",IF('Настройки'!$B$10="Абсолютные значения",ABS(L515),L515)),L515)))</x:f>
      </x:c>
      <x:c r="BP515" s="50" t="str">
        <x:f>IF(8&gt;'Настройки'!$B$3,"",IF(ISBLANK(M515),IF('Настройки'!$B$9="Нулевой спрос",0,""),IF(M515&lt;0,IF('Настройки'!$B$10="Исключить","",IF('Настройки'!$B$10="Абсолютные значения",ABS(M515),M515)),M515)))</x:f>
      </x:c>
      <x:c r="BQ515" s="50" t="str">
        <x:f>IF(9&gt;'Настройки'!$B$3,"",IF(ISBLANK(N515),IF('Настройки'!$B$9="Нулевой спрос",0,""),IF(N515&lt;0,IF('Настройки'!$B$10="Исключить","",IF('Настройки'!$B$10="Абсолютные значения",ABS(N515),N515)),N515)))</x:f>
      </x:c>
      <x:c r="BR515" s="50" t="str">
        <x:f>IF(10&gt;'Настройки'!$B$3,"",IF(ISBLANK(O515),IF('Настройки'!$B$9="Нулевой спрос",0,""),IF(O515&lt;0,IF('Настройки'!$B$10="Исключить","",IF('Настройки'!$B$10="Абсолютные значения",ABS(O515),O515)),O515)))</x:f>
      </x:c>
      <x:c r="BS515" s="50" t="str">
        <x:f>IF(11&gt;'Настройки'!$B$3,"",IF(ISBLANK(P515),IF('Настройки'!$B$9="Нулевой спрос",0,""),IF(P515&lt;0,IF('Настройки'!$B$10="Исключить","",IF('Настройки'!$B$10="Абсолютные значения",ABS(P515),P515)),P515)))</x:f>
      </x:c>
      <x:c r="BT515" s="50" t="str">
        <x:f>IF(12&gt;'Настройки'!$B$3,"",IF(ISBLANK(Q515),IF('Настройки'!$B$9="Нулевой спрос",0,""),IF(Q515&lt;0,IF('Настройки'!$B$10="Исключить","",IF('Настройки'!$B$10="Абсолютные значения",ABS(Q515),Q515)),Q515)))</x:f>
      </x:c>
      <x:c r="BU515" s="50" t="str">
        <x:f>IF(13&gt;'Настройки'!$B$3,"",IF(ISBLANK(R515),IF('Настройки'!$B$9="Нулевой спрос",0,""),IF(R515&lt;0,IF('Настройки'!$B$10="Исключить","",IF('Настройки'!$B$10="Абсолютные значения",ABS(R515),R515)),R515)))</x:f>
      </x:c>
      <x:c r="BV515" s="50" t="str">
        <x:f>IF(14&gt;'Настройки'!$B$3,"",IF(ISBLANK(S515),IF('Настройки'!$B$9="Нулевой спрос",0,""),IF(S515&lt;0,IF('Настройки'!$B$10="Исключить","",IF('Настройки'!$B$10="Абсолютные значения",ABS(S515),S515)),S515)))</x:f>
      </x:c>
      <x:c r="BW515" s="50" t="str">
        <x:f>IF(15&gt;'Настройки'!$B$3,"",IF(ISBLANK(T515),IF('Настройки'!$B$9="Нулевой спрос",0,""),IF(T515&lt;0,IF('Настройки'!$B$10="Исключить","",IF('Настройки'!$B$10="Абсолютные значения",ABS(T515),T515)),T515)))</x:f>
      </x:c>
      <x:c r="BX515" s="50" t="str">
        <x:f>IF(16&gt;'Настройки'!$B$3,"",IF(ISBLANK(U515),IF('Настройки'!$B$9="Нулевой спрос",0,""),IF(U515&lt;0,IF('Настройки'!$B$10="Исключить","",IF('Настройки'!$B$10="Абсолютные значения",ABS(U515),U515)),U515)))</x:f>
      </x:c>
      <x:c r="BY515" s="50" t="str">
        <x:f>IF(17&gt;'Настройки'!$B$3,"",IF(ISBLANK(V515),IF('Настройки'!$B$9="Нулевой спрос",0,""),IF(V515&lt;0,IF('Настройки'!$B$10="Исключить","",IF('Настройки'!$B$10="Абсолютные значения",ABS(V515),V515)),V515)))</x:f>
      </x:c>
      <x:c r="BZ515" s="50" t="str">
        <x:f>IF(18&gt;'Настройки'!$B$3,"",IF(ISBLANK(W515),IF('Настройки'!$B$9="Нулевой спрос",0,""),IF(W515&lt;0,IF('Настройки'!$B$10="Исключить","",IF('Настройки'!$B$10="Абсолютные значения",ABS(W515),W515)),W515)))</x:f>
      </x:c>
      <x:c r="CA515" s="50" t="str">
        <x:f>IF(19&gt;'Настройки'!$B$3,"",IF(ISBLANK(X515),IF('Настройки'!$B$9="Нулевой спрос",0,""),IF(X515&lt;0,IF('Настройки'!$B$10="Исключить","",IF('Настройки'!$B$10="Абсолютные значения",ABS(X515),X515)),X515)))</x:f>
      </x:c>
      <x:c r="CB515" s="50" t="str">
        <x:f>IF(20&gt;'Настройки'!$B$3,"",IF(ISBLANK(Y515),IF('Настройки'!$B$9="Нулевой спрос",0,""),IF(Y515&lt;0,IF('Настройки'!$B$10="Исключить","",IF('Настройки'!$B$10="Абсолютные значения",ABS(Y515),Y515)),Y515)))</x:f>
      </x:c>
      <x:c r="CC515" s="50" t="str">
        <x:f>IF(21&gt;'Настройки'!$B$3,"",IF(ISBLANK(Z515),IF('Настройки'!$B$9="Нулевой спрос",0,""),IF(Z515&lt;0,IF('Настройки'!$B$10="Исключить","",IF('Настройки'!$B$10="Абсолютные значения",ABS(Z515),Z515)),Z515)))</x:f>
      </x:c>
      <x:c r="CD515" s="50" t="str">
        <x:f>IF(22&gt;'Настройки'!$B$3,"",IF(ISBLANK(AA515),IF('Настройки'!$B$9="Нулевой спрос",0,""),IF(AA515&lt;0,IF('Настройки'!$B$10="Исключить","",IF('Настройки'!$B$10="Абсолютные значения",ABS(AA515),AA515)),AA515)))</x:f>
      </x:c>
      <x:c r="CE515" s="50" t="str">
        <x:f>IF(23&gt;'Настройки'!$B$3,"",IF(ISBLANK(AB515),IF('Настройки'!$B$9="Нулевой спрос",0,""),IF(AB515&lt;0,IF('Настройки'!$B$10="Исключить","",IF('Настройки'!$B$10="Абсолютные значения",ABS(AB515),AB515)),AB515)))</x:f>
      </x:c>
      <x:c r="CF515" s="50" t="str">
        <x:f>IF(24&gt;'Настройки'!$B$3,"",IF(ISBLANK(AC515),IF('Настройки'!$B$9="Нулевой спрос",0,""),IF(AC515&lt;0,IF('Настройки'!$B$10="Исключить","",IF('Настройки'!$B$10="Абсолютные значения",ABS(AC515),AC515)),AC515)))</x:f>
      </x:c>
      <x:c r="CG515" s="50" t="str">
        <x:f>IF(25&gt;'Настройки'!$B$3,"",IF(ISBLANK(AD515),IF('Настройки'!$B$9="Нулевой спрос",0,""),IF(AD515&lt;0,IF('Настройки'!$B$10="Исключить","",IF('Настройки'!$B$10="Абсолютные значения",ABS(AD515),AD515)),AD515)))</x:f>
      </x:c>
      <x:c r="CH515" s="50" t="str">
        <x:f>IF(26&gt;'Настройки'!$B$3,"",IF(ISBLANK(AE515),IF('Настройки'!$B$9="Нулевой спрос",0,""),IF(AE515&lt;0,IF('Настройки'!$B$10="Исключить","",IF('Настройки'!$B$10="Абсолютные значения",ABS(AE515),AE515)),AE515)))</x:f>
      </x:c>
      <x:c r="CI515" s="50" t="str">
        <x:f>IF(27&gt;'Настройки'!$B$3,"",IF(ISBLANK(AF515),IF('Настройки'!$B$9="Нулевой спрос",0,""),IF(AF515&lt;0,IF('Настройки'!$B$10="Исключить","",IF('Настройки'!$B$10="Абсолютные значения",ABS(AF515),AF515)),AF515)))</x:f>
      </x:c>
      <x:c r="CJ515" s="50" t="str">
        <x:f>IF(28&gt;'Настройки'!$B$3,"",IF(ISBLANK(AG515),IF('Настройки'!$B$9="Нулевой спрос",0,""),IF(AG515&lt;0,IF('Настройки'!$B$10="Исключить","",IF('Настройки'!$B$10="Абсолютные значения",ABS(AG515),AG515)),AG515)))</x:f>
      </x:c>
      <x:c r="CK515" s="50" t="str">
        <x:f>IF(29&gt;'Настройки'!$B$3,"",IF(ISBLANK(AH515),IF('Настройки'!$B$9="Нулевой спрос",0,""),IF(AH515&lt;0,IF('Настройки'!$B$10="Исключить","",IF('Настройки'!$B$10="Абсолютные значения",ABS(AH515),AH515)),AH515)))</x:f>
      </x:c>
      <x:c r="CL515" s="50" t="str">
        <x:f>IF(30&gt;'Настройки'!$B$3,"",IF(ISBLANK(AI515),IF('Настройки'!$B$9="Нулевой спрос",0,""),IF(AI515&lt;0,IF('Настройки'!$B$10="Исключить","",IF('Настройки'!$B$10="Абсолютные значения",ABS(AI515),AI515)),AI515)))</x:f>
      </x:c>
      <x:c r="CM515" s="50" t="str">
        <x:f>IF(31&gt;'Настройки'!$B$3,"",IF(ISBLANK(AJ515),IF('Настройки'!$B$9="Нулевой спрос",0,""),IF(AJ515&lt;0,IF('Настройки'!$B$10="Исключить","",IF('Настройки'!$B$10="Абсолютные значения",ABS(AJ515),AJ515)),AJ515)))</x:f>
      </x:c>
      <x:c r="CN515" s="50" t="str">
        <x:f>IF(32&gt;'Настройки'!$B$3,"",IF(ISBLANK(AK515),IF('Настройки'!$B$9="Нулевой спрос",0,""),IF(AK515&lt;0,IF('Настройки'!$B$10="Исключить","",IF('Настройки'!$B$10="Абсолютные значения",ABS(AK515),AK515)),AK515)))</x:f>
      </x:c>
      <x:c r="CO515" s="50" t="str">
        <x:f>IF(33&gt;'Настройки'!$B$3,"",IF(ISBLANK(AL515),IF('Настройки'!$B$9="Нулевой спрос",0,""),IF(AL515&lt;0,IF('Настройки'!$B$10="Исключить","",IF('Настройки'!$B$10="Абсолютные значения",ABS(AL515),AL515)),AL515)))</x:f>
      </x:c>
      <x:c r="CP515" s="50" t="str">
        <x:f>IF(34&gt;'Настройки'!$B$3,"",IF(ISBLANK(AM515),IF('Настройки'!$B$9="Нулевой спрос",0,""),IF(AM515&lt;0,IF('Настройки'!$B$10="Исключить","",IF('Настройки'!$B$10="Абсолютные значения",ABS(AM515),AM515)),AM515)))</x:f>
      </x:c>
      <x:c r="CQ515" s="50" t="str">
        <x:f>IF(35&gt;'Настройки'!$B$3,"",IF(ISBLANK(AN515),IF('Настройки'!$B$9="Нулевой спрос",0,""),IF(AN515&lt;0,IF('Настройки'!$B$10="Исключить","",IF('Настройки'!$B$10="Абсолютные значения",ABS(AN515),AN515)),AN515)))</x:f>
      </x:c>
      <x:c r="CR515" s="50" t="str">
        <x:f>IF(36&gt;'Настройки'!$B$3,"",IF(ISBLANK(AO515),IF('Настройки'!$B$9="Нулевой спрос",0,""),IF(AO515&lt;0,IF('Настройки'!$B$10="Исключить","",IF('Настройки'!$B$10="Абсолютные значения",ABS(AO515),AO515)),AO515)))</x:f>
      </x:c>
      <x:c r="CS515" s="50" t="str">
        <x:f>IF(OR(1&gt;'Настройки'!$B$3,ISBLANK(BI515),BI515=0),"",BI515)</x:f>
      </x:c>
      <x:c r="CT515" s="50" t="str">
        <x:f>IF(OR(2&gt;'Настройки'!$B$3,ISBLANK(BJ515),BJ515=0),"",BJ515)</x:f>
      </x:c>
      <x:c r="CU515" s="50" t="str">
        <x:f>IF(OR(3&gt;'Настройки'!$B$3,ISBLANK(BK515),BK515=0),"",BK515)</x:f>
      </x:c>
      <x:c r="CV515" s="50" t="str">
        <x:f>IF(OR(4&gt;'Настройки'!$B$3,ISBLANK(BL515),BL515=0),"",BL515)</x:f>
      </x:c>
      <x:c r="CW515" s="50" t="str">
        <x:f>IF(OR(5&gt;'Настройки'!$B$3,ISBLANK(BM515),BM515=0),"",BM515)</x:f>
      </x:c>
      <x:c r="CX515" s="50" t="str">
        <x:f>IF(OR(6&gt;'Настройки'!$B$3,ISBLANK(BN515),BN515=0),"",BN515)</x:f>
      </x:c>
      <x:c r="CY515" s="50" t="str">
        <x:f>IF(OR(7&gt;'Настройки'!$B$3,ISBLANK(BO515),BO515=0),"",BO515)</x:f>
      </x:c>
      <x:c r="CZ515" s="50" t="str">
        <x:f>IF(OR(8&gt;'Настройки'!$B$3,ISBLANK(BP515),BP515=0),"",BP515)</x:f>
      </x:c>
      <x:c r="DA515" s="50" t="str">
        <x:f>IF(OR(9&gt;'Настройки'!$B$3,ISBLANK(BQ515),BQ515=0),"",BQ515)</x:f>
      </x:c>
      <x:c r="DB515" s="50" t="str">
        <x:f>IF(OR(10&gt;'Настройки'!$B$3,ISBLANK(BR515),BR515=0),"",BR515)</x:f>
      </x:c>
      <x:c r="DC515" s="50" t="str">
        <x:f>IF(OR(11&gt;'Настройки'!$B$3,ISBLANK(BS515),BS515=0),"",BS515)</x:f>
      </x:c>
      <x:c r="DD515" s="50" t="str">
        <x:f>IF(OR(12&gt;'Настройки'!$B$3,ISBLANK(BT515),BT515=0),"",BT515)</x:f>
      </x:c>
      <x:c r="DE515" s="50" t="str">
        <x:f>IF(OR(13&gt;'Настройки'!$B$3,ISBLANK(BU515),BU515=0),"",BU515)</x:f>
      </x:c>
      <x:c r="DF515" s="50" t="str">
        <x:f>IF(OR(14&gt;'Настройки'!$B$3,ISBLANK(BV515),BV515=0),"",BV515)</x:f>
      </x:c>
      <x:c r="DG515" s="50" t="str">
        <x:f>IF(OR(15&gt;'Настройки'!$B$3,ISBLANK(BW515),BW515=0),"",BW515)</x:f>
      </x:c>
      <x:c r="DH515" s="50" t="str">
        <x:f>IF(OR(16&gt;'Настройки'!$B$3,ISBLANK(BX515),BX515=0),"",BX515)</x:f>
      </x:c>
      <x:c r="DI515" s="50" t="str">
        <x:f>IF(OR(17&gt;'Настройки'!$B$3,ISBLANK(BY515),BY515=0),"",BY515)</x:f>
      </x:c>
      <x:c r="DJ515" s="50" t="str">
        <x:f>IF(OR(18&gt;'Настройки'!$B$3,ISBLANK(BZ515),BZ515=0),"",BZ515)</x:f>
      </x:c>
      <x:c r="DK515" s="50" t="str">
        <x:f>IF(OR(19&gt;'Настройки'!$B$3,ISBLANK(CA515),CA515=0),"",CA515)</x:f>
      </x:c>
      <x:c r="DL515" s="50" t="str">
        <x:f>IF(OR(20&gt;'Настройки'!$B$3,ISBLANK(CB515),CB515=0),"",CB515)</x:f>
      </x:c>
      <x:c r="DM515" s="50" t="str">
        <x:f>IF(OR(21&gt;'Настройки'!$B$3,ISBLANK(CC515),CC515=0),"",CC515)</x:f>
      </x:c>
      <x:c r="DN515" s="50" t="str">
        <x:f>IF(OR(22&gt;'Настройки'!$B$3,ISBLANK(CD515),CD515=0),"",CD515)</x:f>
      </x:c>
      <x:c r="DO515" s="50" t="str">
        <x:f>IF(OR(23&gt;'Настройки'!$B$3,ISBLANK(CE515),CE515=0),"",CE515)</x:f>
      </x:c>
      <x:c r="DP515" s="50" t="str">
        <x:f>IF(OR(24&gt;'Настройки'!$B$3,ISBLANK(CF515),CF515=0),"",CF515)</x:f>
      </x:c>
      <x:c r="DQ515" s="50" t="str">
        <x:f>IF(OR(25&gt;'Настройки'!$B$3,ISBLANK(CG515),CG515=0),"",CG515)</x:f>
      </x:c>
      <x:c r="DR515" s="50" t="str">
        <x:f>IF(OR(26&gt;'Настройки'!$B$3,ISBLANK(CH515),CH515=0),"",CH515)</x:f>
      </x:c>
      <x:c r="DS515" s="50" t="str">
        <x:f>IF(OR(27&gt;'Настройки'!$B$3,ISBLANK(CI515),CI515=0),"",CI515)</x:f>
      </x:c>
      <x:c r="DT515" s="50" t="str">
        <x:f>IF(OR(28&gt;'Настройки'!$B$3,ISBLANK(CJ515),CJ515=0),"",CJ515)</x:f>
      </x:c>
      <x:c r="DU515" s="50" t="str">
        <x:f>IF(OR(29&gt;'Настройки'!$B$3,ISBLANK(CK515),CK515=0),"",CK515)</x:f>
      </x:c>
      <x:c r="DV515" s="50" t="str">
        <x:f>IF(OR(30&gt;'Настройки'!$B$3,ISBLANK(CL515),CL515=0),"",CL515)</x:f>
      </x:c>
      <x:c r="DW515" s="50" t="str">
        <x:f>IF(OR(31&gt;'Настройки'!$B$3,ISBLANK(CM515),CM515=0),"",CM515)</x:f>
      </x:c>
      <x:c r="DX515" s="50" t="str">
        <x:f>IF(OR(32&gt;'Настройки'!$B$3,ISBLANK(CN515),CN515=0),"",CN515)</x:f>
      </x:c>
      <x:c r="DY515" s="50" t="str">
        <x:f>IF(OR(33&gt;'Настройки'!$B$3,ISBLANK(CO515),CO515=0),"",CO515)</x:f>
      </x:c>
      <x:c r="DZ515" s="50" t="str">
        <x:f>IF(OR(34&gt;'Настройки'!$B$3,ISBLANK(CP515),CP515=0),"",CP515)</x:f>
      </x:c>
      <x:c r="EA515" s="50" t="str">
        <x:f>IF(OR(35&gt;'Настройки'!$B$3,ISBLANK(CQ515),CQ515=0),"",CQ515)</x:f>
      </x:c>
      <x:c r="EB515" s="50" t="str">
        <x:f>IF(OR(36&gt;'Настройки'!$B$3,ISBLANK(CR515),CR515=0),"",CR515)</x:f>
      </x:c>
      <x:c r="EC515" s="50" t="str">
        <x:f>IF(A515="","",IF(OR(BB515="AZ",BB515="BZ"),10000+ROW(),IF(AZ515&gt;'Настройки'!$B$11,20000+ROW(),IF(BF515&lt;&gt;"Обычный",30000+ROW(),IF(AX515&lt;=0,40000+ROW(),"")))))</x:f>
      </x:c>
      <x:c r="ED515" s="50" t="str">
        <x:f>IF(EC515="","",COUNTIFS($EC$2:$EC$1001,"&gt;0",$EC$2:$EC$1001,"&lt;"&amp;EC515)+1)</x:f>
      </x:c>
    </x:row>
    <x:row r="516">
      <x:c r="A516" s="115"/>
      <x:c r="B516" s="115"/>
      <x:c r="C516" s="115"/>
      <x:c r="D516" s="118"/>
      <x:c r="E516" s="118"/>
      <x:c r="F516" s="118"/>
      <x:c r="G516" s="118"/>
      <x:c r="H516" s="118"/>
      <x:c r="I516" s="118"/>
      <x:c r="J516" s="118"/>
      <x:c r="K516" s="118"/>
      <x:c r="L516" s="118"/>
      <x:c r="M516" s="118"/>
      <x:c r="N516" s="118"/>
      <x:c r="O516" s="118"/>
      <x:c r="P516" s="118"/>
      <x:c r="Q516" s="118"/>
      <x:c r="R516" s="118"/>
      <x:c r="S516" s="118"/>
      <x:c r="T516" s="118"/>
      <x:c r="U516" s="118"/>
      <x:c r="V516" s="118"/>
      <x:c r="W516" s="118"/>
      <x:c r="X516" s="118"/>
      <x:c r="Y516" s="118"/>
      <x:c r="Z516" s="118"/>
      <x:c r="AA516" s="118"/>
      <x:c r="AB516" s="118"/>
      <x:c r="AC516" s="118"/>
      <x:c r="AD516" s="118"/>
      <x:c r="AE516" s="118"/>
      <x:c r="AF516" s="118"/>
      <x:c r="AG516" s="118"/>
      <x:c r="AH516" s="118"/>
      <x:c r="AI516" s="118"/>
      <x:c r="AJ516" s="118"/>
      <x:c r="AK516" s="118"/>
      <x:c r="AL516" s="118"/>
      <x:c r="AM516" s="118"/>
      <x:c r="AN516" s="118"/>
      <x:c r="AO516" s="118"/>
      <x:c r="AP516" s="115"/>
      <x:c r="AQ516" s="49" t="str">
        <x:f>IF(A516="","",COUNT(BI516:INDEX(BI516:CR516,1,'Настройки'!$B$3)))</x:f>
      </x:c>
      <x:c r="AR516" s="49" t="str">
        <x:f>IF(A516="","",SUM(BI516:INDEX(BI516:CR516,1,'Настройки'!$B$3)))</x:f>
      </x:c>
      <x:c r="AS516" s="58" t="str">
        <x:f>IF(A516="","",IF('Настройки'!$B$4="Стоимость потребления",AR516*D516,IF('Настройки'!$B$4="Количество",AR516,E516)))</x:f>
      </x:c>
      <x:c r="AT516" s="61" t="str">
        <x:f>IF(OR(A516="",AS516&lt;0,SUM($AS$2:$AS$1001)&lt;=0),"",AS516/SUM($AS$2:$AS$1001))</x:f>
      </x:c>
      <x:c r="AU516" s="61" t="str">
        <x:f>IF(OR(A516="",AS516&lt;0,SUM($AS$2:$AS$1001)&lt;=0),"",SUMIFS($AS$2:$AS$1001,$AS$2:$AS$1001,"&gt;"&amp;AS516)/SUM($AS$2:$AS$1001))</x:f>
      </x:c>
      <x:c r="AV516" s="61" t="str">
        <x:f>IF(OR(A516="",AS516&lt;0,SUM($AS$2:$AS$1001)&lt;=0),"",SUMIFS($AS$2:$AS$1001,$AS$2:$AS$1001,"&gt;="&amp;AS516)/SUM($AS$2:$AS$1001))</x:f>
      </x:c>
      <x:c r="AW516" s="49" t="str">
        <x:f>IF(A516="","",IF(SUM($AS$2:$AS$1001)&lt;=0,"Не определён",IF(AS516&lt;0,"Исключение",IF(AU516&lt;'Настройки'!$B$5,"A",IF(AU516&lt;'Настройки'!$B$6,"B","C")))))</x:f>
      </x:c>
      <x:c r="AX516" s="58" t="str">
        <x:f>IF(A516="","",IF(AQ516=0,"",AVERAGE(BI516:INDEX(BI516:CR516,1,'Настройки'!$B$3))))</x:f>
      </x:c>
      <x:c r="AY516" s="58" t="str">
        <x:f>IF(OR(A516="",AQ516=0),"",STDEVP(BI516:INDEX(BI516:CR516,1,'Настройки'!$B$3)))</x:f>
      </x:c>
      <x:c r="AZ516" s="61" t="str">
        <x:f>IF(OR(A516="",AQ516&lt;'Настройки'!$B$12,AX516&lt;=0,AND('Настройки'!$B$10="Блокировать",COUNTIF(F516:INDEX(F516:AO516,1,'Настройки'!$B$3),"&lt;0")&gt;0)),"",AY516/ABS(AX516))</x:f>
      </x:c>
      <x:c r="BA516" s="49" t="str">
        <x:f>IF(A516="","",IF(AND('Настройки'!$B$10="Блокировать",COUNTIF(F516:INDEX(F516:AO516,1,'Настройки'!$B$3),"&lt;0")&gt;0),"Не определён",IF(AQ516&lt;'Настройки'!$B$12,"Не определён",IF(AX516=0,"Нет спроса",IF(AX516&lt;0,"Не определён",IF(AZ516&lt;='Настройки'!$B$7,"X",IF(AZ516&lt;='Настройки'!$B$8,"Y","Z")))))))</x:f>
      </x:c>
      <x:c r="BB516" s="49" t="str">
        <x:f>IF(OR(A516="",LEN(AW516)&lt;&gt;1,LEN(BA516)&lt;&gt;1),"",AW516&amp;BA516)</x:f>
      </x:c>
      <x:c r="BC516" s="61" t="str">
        <x:f>IF(OR(A516="",AQ516=0),"",(COUNT(BI516:INDEX(BI516:CR516,1,'Настройки'!$B$3))-COUNT(CS516:INDEX(CS516:EB516,1,'Настройки'!$B$3)))/AQ516)</x:f>
      </x:c>
      <x:c r="BD516" s="64" t="str">
        <x:f>IF(OR(A516="",COUNT(CS516:INDEX(CS516:EB516,1,'Настройки'!$B$3))=0),"",AQ516/COUNT(CS516:INDEX(CS516:EB516,1,'Настройки'!$B$3)))</x:f>
      </x:c>
      <x:c r="BE516" s="64" t="str">
        <x:f>IF(OR(A516="",COUNT(CS516:INDEX(CS516:EB516,1,'Настройки'!$B$3))=0),"",IF(AVERAGE(CS516:INDEX(CS516:EB516,1,'Настройки'!$B$3))=0,"",(STDEVP(CS516:INDEX(CS516:EB516,1,'Настройки'!$B$3))/ABS(AVERAGE(CS516:INDEX(CS516:EB516,1,'Настройки'!$B$3))))^2))</x:f>
      </x:c>
      <x:c r="BF516" s="49" t="str">
        <x:f>IF(A516="","",IF(AQ516&lt;3,"Недостаточно",IF(AQ516&lt;6,"Предварительный","Обычный")))</x:f>
      </x:c>
      <x:c r="BG516" s="49" t="str">
        <x:f>IF(A516="","",IF(COUNTIF(F516:INDEX(F516:AO516,1,'Настройки'!$B$3),"&lt;0")&gt;0,IF('Настройки'!$B$10="Блокировать","Отрицательный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"),"")&amp;IF(AQ516&lt;3,"Недостаточно истории. ",IF(AQ516&lt;6,"Предварительная классификация. ",""))&amp;IF(AX516=0,"Нет спроса за горизонт. ","")&amp;IF(AZ516&gt;'Настройки'!$B$11,"Экстремальная вариативность. ",""))</x:f>
      </x:c>
      <x:c r="BH516" s="49" t="str">
        <x:f>IF(A516="","",IFERROR(VLOOKUP(BB516,'Настройки'!$D$3:$E$11,2,FALSE),"Сначала проверьте исходные данные и историю спроса.")&amp;" Уточните срок поставки, MOQ и критичность.")</x:f>
      </x:c>
      <x:c r="BI516" s="50" t="str">
        <x:f>IF(1&gt;'Настройки'!$B$3,"",IF(ISBLANK(F516),IF('Настройки'!$B$9="Нулевой спрос",0,""),IF(F516&lt;0,IF('Настройки'!$B$10="Исключить","",IF('Настройки'!$B$10="Абсолютные значения",ABS(F516),F516)),F516)))</x:f>
      </x:c>
      <x:c r="BJ516" s="50" t="str">
        <x:f>IF(2&gt;'Настройки'!$B$3,"",IF(ISBLANK(G516),IF('Настройки'!$B$9="Нулевой спрос",0,""),IF(G516&lt;0,IF('Настройки'!$B$10="Исключить","",IF('Настройки'!$B$10="Абсолютные значения",ABS(G516),G516)),G516)))</x:f>
      </x:c>
      <x:c r="BK516" s="50" t="str">
        <x:f>IF(3&gt;'Настройки'!$B$3,"",IF(ISBLANK(H516),IF('Настройки'!$B$9="Нулевой спрос",0,""),IF(H516&lt;0,IF('Настройки'!$B$10="Исключить","",IF('Настройки'!$B$10="Абсолютные значения",ABS(H516),H516)),H516)))</x:f>
      </x:c>
      <x:c r="BL516" s="50" t="str">
        <x:f>IF(4&gt;'Настройки'!$B$3,"",IF(ISBLANK(I516),IF('Настройки'!$B$9="Нулевой спрос",0,""),IF(I516&lt;0,IF('Настройки'!$B$10="Исключить","",IF('Настройки'!$B$10="Абсолютные значения",ABS(I516),I516)),I516)))</x:f>
      </x:c>
      <x:c r="BM516" s="50" t="str">
        <x:f>IF(5&gt;'Настройки'!$B$3,"",IF(ISBLANK(J516),IF('Настройки'!$B$9="Нулевой спрос",0,""),IF(J516&lt;0,IF('Настройки'!$B$10="Исключить","",IF('Настройки'!$B$10="Абсолютные значения",ABS(J516),J516)),J516)))</x:f>
      </x:c>
      <x:c r="BN516" s="50" t="str">
        <x:f>IF(6&gt;'Настройки'!$B$3,"",IF(ISBLANK(K516),IF('Настройки'!$B$9="Нулевой спрос",0,""),IF(K516&lt;0,IF('Настройки'!$B$10="Исключить","",IF('Настройки'!$B$10="Абсолютные значения",ABS(K516),K516)),K516)))</x:f>
      </x:c>
      <x:c r="BO516" s="50" t="str">
        <x:f>IF(7&gt;'Настройки'!$B$3,"",IF(ISBLANK(L516),IF('Настройки'!$B$9="Нулевой спрос",0,""),IF(L516&lt;0,IF('Настройки'!$B$10="Исключить","",IF('Настройки'!$B$10="Абсолютные значения",ABS(L516),L516)),L516)))</x:f>
      </x:c>
      <x:c r="BP516" s="50" t="str">
        <x:f>IF(8&gt;'Настройки'!$B$3,"",IF(ISBLANK(M516),IF('Настройки'!$B$9="Нулевой спрос",0,""),IF(M516&lt;0,IF('Настройки'!$B$10="Исключить","",IF('Настройки'!$B$10="Абсолютные значения",ABS(M516),M516)),M516)))</x:f>
      </x:c>
      <x:c r="BQ516" s="50" t="str">
        <x:f>IF(9&gt;'Настройки'!$B$3,"",IF(ISBLANK(N516),IF('Настройки'!$B$9="Нулевой спрос",0,""),IF(N516&lt;0,IF('Настройки'!$B$10="Исключить","",IF('Настройки'!$B$10="Абсолютные значения",ABS(N516),N516)),N516)))</x:f>
      </x:c>
      <x:c r="BR516" s="50" t="str">
        <x:f>IF(10&gt;'Настройки'!$B$3,"",IF(ISBLANK(O516),IF('Настройки'!$B$9="Нулевой спрос",0,""),IF(O516&lt;0,IF('Настройки'!$B$10="Исключить","",IF('Настройки'!$B$10="Абсолютные значения",ABS(O516),O516)),O516)))</x:f>
      </x:c>
      <x:c r="BS516" s="50" t="str">
        <x:f>IF(11&gt;'Настройки'!$B$3,"",IF(ISBLANK(P516),IF('Настройки'!$B$9="Нулевой спрос",0,""),IF(P516&lt;0,IF('Настройки'!$B$10="Исключить","",IF('Настройки'!$B$10="Абсолютные значения",ABS(P516),P516)),P516)))</x:f>
      </x:c>
      <x:c r="BT516" s="50" t="str">
        <x:f>IF(12&gt;'Настройки'!$B$3,"",IF(ISBLANK(Q516),IF('Настройки'!$B$9="Нулевой спрос",0,""),IF(Q516&lt;0,IF('Настройки'!$B$10="Исключить","",IF('Настройки'!$B$10="Абсолютные значения",ABS(Q516),Q516)),Q516)))</x:f>
      </x:c>
      <x:c r="BU516" s="50" t="str">
        <x:f>IF(13&gt;'Настройки'!$B$3,"",IF(ISBLANK(R516),IF('Настройки'!$B$9="Нулевой спрос",0,""),IF(R516&lt;0,IF('Настройки'!$B$10="Исключить","",IF('Настройки'!$B$10="Абсолютные значения",ABS(R516),R516)),R516)))</x:f>
      </x:c>
      <x:c r="BV516" s="50" t="str">
        <x:f>IF(14&gt;'Настройки'!$B$3,"",IF(ISBLANK(S516),IF('Настройки'!$B$9="Нулевой спрос",0,""),IF(S516&lt;0,IF('Настройки'!$B$10="Исключить","",IF('Настройки'!$B$10="Абсолютные значения",ABS(S516),S516)),S516)))</x:f>
      </x:c>
      <x:c r="BW516" s="50" t="str">
        <x:f>IF(15&gt;'Настройки'!$B$3,"",IF(ISBLANK(T516),IF('Настройки'!$B$9="Нулевой спрос",0,""),IF(T516&lt;0,IF('Настройки'!$B$10="Исключить","",IF('Настройки'!$B$10="Абсолютные значения",ABS(T516),T516)),T516)))</x:f>
      </x:c>
      <x:c r="BX516" s="50" t="str">
        <x:f>IF(16&gt;'Настройки'!$B$3,"",IF(ISBLANK(U516),IF('Настройки'!$B$9="Нулевой спрос",0,""),IF(U516&lt;0,IF('Настройки'!$B$10="Исключить","",IF('Настройки'!$B$10="Абсолютные значения",ABS(U516),U516)),U516)))</x:f>
      </x:c>
      <x:c r="BY516" s="50" t="str">
        <x:f>IF(17&gt;'Настройки'!$B$3,"",IF(ISBLANK(V516),IF('Настройки'!$B$9="Нулевой спрос",0,""),IF(V516&lt;0,IF('Настройки'!$B$10="Исключить","",IF('Настройки'!$B$10="Абсолютные значения",ABS(V516),V516)),V516)))</x:f>
      </x:c>
      <x:c r="BZ516" s="50" t="str">
        <x:f>IF(18&gt;'Настройки'!$B$3,"",IF(ISBLANK(W516),IF('Настройки'!$B$9="Нулевой спрос",0,""),IF(W516&lt;0,IF('Настройки'!$B$10="Исключить","",IF('Настройки'!$B$10="Абсолютные значения",ABS(W516),W516)),W516)))</x:f>
      </x:c>
      <x:c r="CA516" s="50" t="str">
        <x:f>IF(19&gt;'Настройки'!$B$3,"",IF(ISBLANK(X516),IF('Настройки'!$B$9="Нулевой спрос",0,""),IF(X516&lt;0,IF('Настройки'!$B$10="Исключить","",IF('Настройки'!$B$10="Абсолютные значения",ABS(X516),X516)),X516)))</x:f>
      </x:c>
      <x:c r="CB516" s="50" t="str">
        <x:f>IF(20&gt;'Настройки'!$B$3,"",IF(ISBLANK(Y516),IF('Настройки'!$B$9="Нулевой спрос",0,""),IF(Y516&lt;0,IF('Настройки'!$B$10="Исключить","",IF('Настройки'!$B$10="Абсолютные значения",ABS(Y516),Y516)),Y516)))</x:f>
      </x:c>
      <x:c r="CC516" s="50" t="str">
        <x:f>IF(21&gt;'Настройки'!$B$3,"",IF(ISBLANK(Z516),IF('Настройки'!$B$9="Нулевой спрос",0,""),IF(Z516&lt;0,IF('Настройки'!$B$10="Исключить","",IF('Настройки'!$B$10="Абсолютные значения",ABS(Z516),Z516)),Z516)))</x:f>
      </x:c>
      <x:c r="CD516" s="50" t="str">
        <x:f>IF(22&gt;'Настройки'!$B$3,"",IF(ISBLANK(AA516),IF('Настройки'!$B$9="Нулевой спрос",0,""),IF(AA516&lt;0,IF('Настройки'!$B$10="Исключить","",IF('Настройки'!$B$10="Абсолютные значения",ABS(AA516),AA516)),AA516)))</x:f>
      </x:c>
      <x:c r="CE516" s="50" t="str">
        <x:f>IF(23&gt;'Настройки'!$B$3,"",IF(ISBLANK(AB516),IF('Настройки'!$B$9="Нулевой спрос",0,""),IF(AB516&lt;0,IF('Настройки'!$B$10="Исключить","",IF('Настройки'!$B$10="Абсолютные значения",ABS(AB516),AB516)),AB516)))</x:f>
      </x:c>
      <x:c r="CF516" s="50" t="str">
        <x:f>IF(24&gt;'Настройки'!$B$3,"",IF(ISBLANK(AC516),IF('Настройки'!$B$9="Нулевой спрос",0,""),IF(AC516&lt;0,IF('Настройки'!$B$10="Исключить","",IF('Настройки'!$B$10="Абсолютные значения",ABS(AC516),AC516)),AC516)))</x:f>
      </x:c>
      <x:c r="CG516" s="50" t="str">
        <x:f>IF(25&gt;'Настройки'!$B$3,"",IF(ISBLANK(AD516),IF('Настройки'!$B$9="Нулевой спрос",0,""),IF(AD516&lt;0,IF('Настройки'!$B$10="Исключить","",IF('Настройки'!$B$10="Абсолютные значения",ABS(AD516),AD516)),AD516)))</x:f>
      </x:c>
      <x:c r="CH516" s="50" t="str">
        <x:f>IF(26&gt;'Настройки'!$B$3,"",IF(ISBLANK(AE516),IF('Настройки'!$B$9="Нулевой спрос",0,""),IF(AE516&lt;0,IF('Настройки'!$B$10="Исключить","",IF('Настройки'!$B$10="Абсолютные значения",ABS(AE516),AE516)),AE516)))</x:f>
      </x:c>
      <x:c r="CI516" s="50" t="str">
        <x:f>IF(27&gt;'Настройки'!$B$3,"",IF(ISBLANK(AF516),IF('Настройки'!$B$9="Нулевой спрос",0,""),IF(AF516&lt;0,IF('Настройки'!$B$10="Исключить","",IF('Настройки'!$B$10="Абсолютные значения",ABS(AF516),AF516)),AF516)))</x:f>
      </x:c>
      <x:c r="CJ516" s="50" t="str">
        <x:f>IF(28&gt;'Настройки'!$B$3,"",IF(ISBLANK(AG516),IF('Настройки'!$B$9="Нулевой спрос",0,""),IF(AG516&lt;0,IF('Настройки'!$B$10="Исключить","",IF('Настройки'!$B$10="Абсолютные значения",ABS(AG516),AG516)),AG516)))</x:f>
      </x:c>
      <x:c r="CK516" s="50" t="str">
        <x:f>IF(29&gt;'Настройки'!$B$3,"",IF(ISBLANK(AH516),IF('Настройки'!$B$9="Нулевой спрос",0,""),IF(AH516&lt;0,IF('Настройки'!$B$10="Исключить","",IF('Настройки'!$B$10="Абсолютные значения",ABS(AH516),AH516)),AH516)))</x:f>
      </x:c>
      <x:c r="CL516" s="50" t="str">
        <x:f>IF(30&gt;'Настройки'!$B$3,"",IF(ISBLANK(AI516),IF('Настройки'!$B$9="Нулевой спрос",0,""),IF(AI516&lt;0,IF('Настройки'!$B$10="Исключить","",IF('Настройки'!$B$10="Абсолютные значения",ABS(AI516),AI516)),AI516)))</x:f>
      </x:c>
      <x:c r="CM516" s="50" t="str">
        <x:f>IF(31&gt;'Настройки'!$B$3,"",IF(ISBLANK(AJ516),IF('Настройки'!$B$9="Нулевой спрос",0,""),IF(AJ516&lt;0,IF('Настройки'!$B$10="Исключить","",IF('Настройки'!$B$10="Абсолютные значения",ABS(AJ516),AJ516)),AJ516)))</x:f>
      </x:c>
      <x:c r="CN516" s="50" t="str">
        <x:f>IF(32&gt;'Настройки'!$B$3,"",IF(ISBLANK(AK516),IF('Настройки'!$B$9="Нулевой спрос",0,""),IF(AK516&lt;0,IF('Настройки'!$B$10="Исключить","",IF('Настройки'!$B$10="Абсолютные значения",ABS(AK516),AK516)),AK516)))</x:f>
      </x:c>
      <x:c r="CO516" s="50" t="str">
        <x:f>IF(33&gt;'Настройки'!$B$3,"",IF(ISBLANK(AL516),IF('Настройки'!$B$9="Нулевой спрос",0,""),IF(AL516&lt;0,IF('Настройки'!$B$10="Исключить","",IF('Настройки'!$B$10="Абсолютные значения",ABS(AL516),AL516)),AL516)))</x:f>
      </x:c>
      <x:c r="CP516" s="50" t="str">
        <x:f>IF(34&gt;'Настройки'!$B$3,"",IF(ISBLANK(AM516),IF('Настройки'!$B$9="Нулевой спрос",0,""),IF(AM516&lt;0,IF('Настройки'!$B$10="Исключить","",IF('Настройки'!$B$10="Абсолютные значения",ABS(AM516),AM516)),AM516)))</x:f>
      </x:c>
      <x:c r="CQ516" s="50" t="str">
        <x:f>IF(35&gt;'Настройки'!$B$3,"",IF(ISBLANK(AN516),IF('Настройки'!$B$9="Нулевой спрос",0,""),IF(AN516&lt;0,IF('Настройки'!$B$10="Исключить","",IF('Настройки'!$B$10="Абсолютные значения",ABS(AN516),AN516)),AN516)))</x:f>
      </x:c>
      <x:c r="CR516" s="50" t="str">
        <x:f>IF(36&gt;'Настройки'!$B$3,"",IF(ISBLANK(AO516),IF('Настройки'!$B$9="Нулевой спрос",0,""),IF(AO516&lt;0,IF('Настройки'!$B$10="Исключить","",IF('Настройки'!$B$10="Абсолютные значения",ABS(AO516),AO516)),AO516)))</x:f>
      </x:c>
      <x:c r="CS516" s="50" t="str">
        <x:f>IF(OR(1&gt;'Настройки'!$B$3,ISBLANK(BI516),BI516=0),"",BI516)</x:f>
      </x:c>
      <x:c r="CT516" s="50" t="str">
        <x:f>IF(OR(2&gt;'Настройки'!$B$3,ISBLANK(BJ516),BJ516=0),"",BJ516)</x:f>
      </x:c>
      <x:c r="CU516" s="50" t="str">
        <x:f>IF(OR(3&gt;'Настройки'!$B$3,ISBLANK(BK516),BK516=0),"",BK516)</x:f>
      </x:c>
      <x:c r="CV516" s="50" t="str">
        <x:f>IF(OR(4&gt;'Настройки'!$B$3,ISBLANK(BL516),BL516=0),"",BL516)</x:f>
      </x:c>
      <x:c r="CW516" s="50" t="str">
        <x:f>IF(OR(5&gt;'Настройки'!$B$3,ISBLANK(BM516),BM516=0),"",BM516)</x:f>
      </x:c>
      <x:c r="CX516" s="50" t="str">
        <x:f>IF(OR(6&gt;'Настройки'!$B$3,ISBLANK(BN516),BN516=0),"",BN516)</x:f>
      </x:c>
      <x:c r="CY516" s="50" t="str">
        <x:f>IF(OR(7&gt;'Настройки'!$B$3,ISBLANK(BO516),BO516=0),"",BO516)</x:f>
      </x:c>
      <x:c r="CZ516" s="50" t="str">
        <x:f>IF(OR(8&gt;'Настройки'!$B$3,ISBLANK(BP516),BP516=0),"",BP516)</x:f>
      </x:c>
      <x:c r="DA516" s="50" t="str">
        <x:f>IF(OR(9&gt;'Настройки'!$B$3,ISBLANK(BQ516),BQ516=0),"",BQ516)</x:f>
      </x:c>
      <x:c r="DB516" s="50" t="str">
        <x:f>IF(OR(10&gt;'Настройки'!$B$3,ISBLANK(BR516),BR516=0),"",BR516)</x:f>
      </x:c>
      <x:c r="DC516" s="50" t="str">
        <x:f>IF(OR(11&gt;'Настройки'!$B$3,ISBLANK(BS516),BS516=0),"",BS516)</x:f>
      </x:c>
      <x:c r="DD516" s="50" t="str">
        <x:f>IF(OR(12&gt;'Настройки'!$B$3,ISBLANK(BT516),BT516=0),"",BT516)</x:f>
      </x:c>
      <x:c r="DE516" s="50" t="str">
        <x:f>IF(OR(13&gt;'Настройки'!$B$3,ISBLANK(BU516),BU516=0),"",BU516)</x:f>
      </x:c>
      <x:c r="DF516" s="50" t="str">
        <x:f>IF(OR(14&gt;'Настройки'!$B$3,ISBLANK(BV516),BV516=0),"",BV516)</x:f>
      </x:c>
      <x:c r="DG516" s="50" t="str">
        <x:f>IF(OR(15&gt;'Настройки'!$B$3,ISBLANK(BW516),BW516=0),"",BW516)</x:f>
      </x:c>
      <x:c r="DH516" s="50" t="str">
        <x:f>IF(OR(16&gt;'Настройки'!$B$3,ISBLANK(BX516),BX516=0),"",BX516)</x:f>
      </x:c>
      <x:c r="DI516" s="50" t="str">
        <x:f>IF(OR(17&gt;'Настройки'!$B$3,ISBLANK(BY516),BY516=0),"",BY516)</x:f>
      </x:c>
      <x:c r="DJ516" s="50" t="str">
        <x:f>IF(OR(18&gt;'Настройки'!$B$3,ISBLANK(BZ516),BZ516=0),"",BZ516)</x:f>
      </x:c>
      <x:c r="DK516" s="50" t="str">
        <x:f>IF(OR(19&gt;'Настройки'!$B$3,ISBLANK(CA516),CA516=0),"",CA516)</x:f>
      </x:c>
      <x:c r="DL516" s="50" t="str">
        <x:f>IF(OR(20&gt;'Настройки'!$B$3,ISBLANK(CB516),CB516=0),"",CB516)</x:f>
      </x:c>
      <x:c r="DM516" s="50" t="str">
        <x:f>IF(OR(21&gt;'Настройки'!$B$3,ISBLANK(CC516),CC516=0),"",CC516)</x:f>
      </x:c>
      <x:c r="DN516" s="50" t="str">
        <x:f>IF(OR(22&gt;'Настройки'!$B$3,ISBLANK(CD516),CD516=0),"",CD516)</x:f>
      </x:c>
      <x:c r="DO516" s="50" t="str">
        <x:f>IF(OR(23&gt;'Настройки'!$B$3,ISBLANK(CE516),CE516=0),"",CE516)</x:f>
      </x:c>
      <x:c r="DP516" s="50" t="str">
        <x:f>IF(OR(24&gt;'Настройки'!$B$3,ISBLANK(CF516),CF516=0),"",CF516)</x:f>
      </x:c>
      <x:c r="DQ516" s="50" t="str">
        <x:f>IF(OR(25&gt;'Настройки'!$B$3,ISBLANK(CG516),CG516=0),"",CG516)</x:f>
      </x:c>
      <x:c r="DR516" s="50" t="str">
        <x:f>IF(OR(26&gt;'Настройки'!$B$3,ISBLANK(CH516),CH516=0),"",CH516)</x:f>
      </x:c>
      <x:c r="DS516" s="50" t="str">
        <x:f>IF(OR(27&gt;'Настройки'!$B$3,ISBLANK(CI516),CI516=0),"",CI516)</x:f>
      </x:c>
      <x:c r="DT516" s="50" t="str">
        <x:f>IF(OR(28&gt;'Настройки'!$B$3,ISBLANK(CJ516),CJ516=0),"",CJ516)</x:f>
      </x:c>
      <x:c r="DU516" s="50" t="str">
        <x:f>IF(OR(29&gt;'Настройки'!$B$3,ISBLANK(CK516),CK516=0),"",CK516)</x:f>
      </x:c>
      <x:c r="DV516" s="50" t="str">
        <x:f>IF(OR(30&gt;'Настройки'!$B$3,ISBLANK(CL516),CL516=0),"",CL516)</x:f>
      </x:c>
      <x:c r="DW516" s="50" t="str">
        <x:f>IF(OR(31&gt;'Настройки'!$B$3,ISBLANK(CM516),CM516=0),"",CM516)</x:f>
      </x:c>
      <x:c r="DX516" s="50" t="str">
        <x:f>IF(OR(32&gt;'Настройки'!$B$3,ISBLANK(CN516),CN516=0),"",CN516)</x:f>
      </x:c>
      <x:c r="DY516" s="50" t="str">
        <x:f>IF(OR(33&gt;'Настройки'!$B$3,ISBLANK(CO516),CO516=0),"",CO516)</x:f>
      </x:c>
      <x:c r="DZ516" s="50" t="str">
        <x:f>IF(OR(34&gt;'Настройки'!$B$3,ISBLANK(CP516),CP516=0),"",CP516)</x:f>
      </x:c>
      <x:c r="EA516" s="50" t="str">
        <x:f>IF(OR(35&gt;'Настройки'!$B$3,ISBLANK(CQ516),CQ516=0),"",CQ516)</x:f>
      </x:c>
      <x:c r="EB516" s="50" t="str">
        <x:f>IF(OR(36&gt;'Настройки'!$B$3,ISBLANK(CR516),CR516=0),"",CR516)</x:f>
      </x:c>
      <x:c r="EC516" s="50" t="str">
        <x:f>IF(A516="","",IF(OR(BB516="AZ",BB516="BZ"),10000+ROW(),IF(AZ516&gt;'Настройки'!$B$11,20000+ROW(),IF(BF516&lt;&gt;"Обычный",30000+ROW(),IF(AX516&lt;=0,40000+ROW(),"")))))</x:f>
      </x:c>
      <x:c r="ED516" s="50" t="str">
        <x:f>IF(EC516="","",COUNTIFS($EC$2:$EC$1001,"&gt;0",$EC$2:$EC$1001,"&lt;"&amp;EC516)+1)</x:f>
      </x:c>
    </x:row>
    <x:row r="517">
      <x:c r="A517" s="115"/>
      <x:c r="B517" s="115"/>
      <x:c r="C517" s="115"/>
      <x:c r="D517" s="118"/>
      <x:c r="E517" s="118"/>
      <x:c r="F517" s="118"/>
      <x:c r="G517" s="118"/>
      <x:c r="H517" s="118"/>
      <x:c r="I517" s="118"/>
      <x:c r="J517" s="118"/>
      <x:c r="K517" s="118"/>
      <x:c r="L517" s="118"/>
      <x:c r="M517" s="118"/>
      <x:c r="N517" s="118"/>
      <x:c r="O517" s="118"/>
      <x:c r="P517" s="118"/>
      <x:c r="Q517" s="118"/>
      <x:c r="R517" s="118"/>
      <x:c r="S517" s="118"/>
      <x:c r="T517" s="118"/>
      <x:c r="U517" s="118"/>
      <x:c r="V517" s="118"/>
      <x:c r="W517" s="118"/>
      <x:c r="X517" s="118"/>
      <x:c r="Y517" s="118"/>
      <x:c r="Z517" s="118"/>
      <x:c r="AA517" s="118"/>
      <x:c r="AB517" s="118"/>
      <x:c r="AC517" s="118"/>
      <x:c r="AD517" s="118"/>
      <x:c r="AE517" s="118"/>
      <x:c r="AF517" s="118"/>
      <x:c r="AG517" s="118"/>
      <x:c r="AH517" s="118"/>
      <x:c r="AI517" s="118"/>
      <x:c r="AJ517" s="118"/>
      <x:c r="AK517" s="118"/>
      <x:c r="AL517" s="118"/>
      <x:c r="AM517" s="118"/>
      <x:c r="AN517" s="118"/>
      <x:c r="AO517" s="118"/>
      <x:c r="AP517" s="115"/>
      <x:c r="AQ517" s="49" t="str">
        <x:f>IF(A517="","",COUNT(BI517:INDEX(BI517:CR517,1,'Настройки'!$B$3)))</x:f>
      </x:c>
      <x:c r="AR517" s="49" t="str">
        <x:f>IF(A517="","",SUM(BI517:INDEX(BI517:CR517,1,'Настройки'!$B$3)))</x:f>
      </x:c>
      <x:c r="AS517" s="58" t="str">
        <x:f>IF(A517="","",IF('Настройки'!$B$4="Стоимость потребления",AR517*D517,IF('Настройки'!$B$4="Количество",AR517,E517)))</x:f>
      </x:c>
      <x:c r="AT517" s="61" t="str">
        <x:f>IF(OR(A517="",AS517&lt;0,SUM($AS$2:$AS$1001)&lt;=0),"",AS517/SUM($AS$2:$AS$1001))</x:f>
      </x:c>
      <x:c r="AU517" s="61" t="str">
        <x:f>IF(OR(A517="",AS517&lt;0,SUM($AS$2:$AS$1001)&lt;=0),"",SUMIFS($AS$2:$AS$1001,$AS$2:$AS$1001,"&gt;"&amp;AS517)/SUM($AS$2:$AS$1001))</x:f>
      </x:c>
      <x:c r="AV517" s="61" t="str">
        <x:f>IF(OR(A517="",AS517&lt;0,SUM($AS$2:$AS$1001)&lt;=0),"",SUMIFS($AS$2:$AS$1001,$AS$2:$AS$1001,"&gt;="&amp;AS517)/SUM($AS$2:$AS$1001))</x:f>
      </x:c>
      <x:c r="AW517" s="49" t="str">
        <x:f>IF(A517="","",IF(SUM($AS$2:$AS$1001)&lt;=0,"Не определён",IF(AS517&lt;0,"Исключение",IF(AU517&lt;'Настройки'!$B$5,"A",IF(AU517&lt;'Настройки'!$B$6,"B","C")))))</x:f>
      </x:c>
      <x:c r="AX517" s="58" t="str">
        <x:f>IF(A517="","",IF(AQ517=0,"",AVERAGE(BI517:INDEX(BI517:CR517,1,'Настройки'!$B$3))))</x:f>
      </x:c>
      <x:c r="AY517" s="58" t="str">
        <x:f>IF(OR(A517="",AQ517=0),"",STDEVP(BI517:INDEX(BI517:CR517,1,'Настройки'!$B$3)))</x:f>
      </x:c>
      <x:c r="AZ517" s="61" t="str">
        <x:f>IF(OR(A517="",AQ517&lt;'Настройки'!$B$12,AX517&lt;=0,AND('Настройки'!$B$10="Блокировать",COUNTIF(F517:INDEX(F517:AO517,1,'Настройки'!$B$3),"&lt;0")&gt;0)),"",AY517/ABS(AX517))</x:f>
      </x:c>
      <x:c r="BA517" s="49" t="str">
        <x:f>IF(A517="","",IF(AND('Настройки'!$B$10="Блокировать",COUNTIF(F517:INDEX(F517:AO517,1,'Настройки'!$B$3),"&lt;0")&gt;0),"Не определён",IF(AQ517&lt;'Настройки'!$B$12,"Не определён",IF(AX517=0,"Нет спроса",IF(AX517&lt;0,"Не определён",IF(AZ517&lt;='Настройки'!$B$7,"X",IF(AZ517&lt;='Настройки'!$B$8,"Y","Z")))))))</x:f>
      </x:c>
      <x:c r="BB517" s="49" t="str">
        <x:f>IF(OR(A517="",LEN(AW517)&lt;&gt;1,LEN(BA517)&lt;&gt;1),"",AW517&amp;BA517)</x:f>
      </x:c>
      <x:c r="BC517" s="61" t="str">
        <x:f>IF(OR(A517="",AQ517=0),"",(COUNT(BI517:INDEX(BI517:CR517,1,'Настройки'!$B$3))-COUNT(CS517:INDEX(CS517:EB517,1,'Настройки'!$B$3)))/AQ517)</x:f>
      </x:c>
      <x:c r="BD517" s="64" t="str">
        <x:f>IF(OR(A517="",COUNT(CS517:INDEX(CS517:EB517,1,'Настройки'!$B$3))=0),"",AQ517/COUNT(CS517:INDEX(CS517:EB517,1,'Настройки'!$B$3)))</x:f>
      </x:c>
      <x:c r="BE517" s="64" t="str">
        <x:f>IF(OR(A517="",COUNT(CS517:INDEX(CS517:EB517,1,'Настройки'!$B$3))=0),"",IF(AVERAGE(CS517:INDEX(CS517:EB517,1,'Настройки'!$B$3))=0,"",(STDEVP(CS517:INDEX(CS517:EB517,1,'Настройки'!$B$3))/ABS(AVERAGE(CS517:INDEX(CS517:EB517,1,'Настройки'!$B$3))))^2))</x:f>
      </x:c>
      <x:c r="BF517" s="49" t="str">
        <x:f>IF(A517="","",IF(AQ517&lt;3,"Недостаточно",IF(AQ517&lt;6,"Предварительный","Обычный")))</x:f>
      </x:c>
      <x:c r="BG517" s="49" t="str">
        <x:f>IF(A517="","",IF(COUNTIF(F517:INDEX(F517:AO517,1,'Настройки'!$B$3),"&lt;0")&gt;0,IF('Настройки'!$B$10="Блокировать","Отрицательный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"),"")&amp;IF(AQ517&lt;3,"Недостаточно истории. ",IF(AQ517&lt;6,"Предварительная классификация. ",""))&amp;IF(AX517=0,"Нет спроса за горизонт. ","")&amp;IF(AZ517&gt;'Настройки'!$B$11,"Экстремальная вариативность. ",""))</x:f>
      </x:c>
      <x:c r="BH517" s="49" t="str">
        <x:f>IF(A517="","",IFERROR(VLOOKUP(BB517,'Настройки'!$D$3:$E$11,2,FALSE),"Сначала проверьте исходные данные и историю спроса.")&amp;" Уточните срок поставки, MOQ и критичность.")</x:f>
      </x:c>
      <x:c r="BI517" s="50" t="str">
        <x:f>IF(1&gt;'Настройки'!$B$3,"",IF(ISBLANK(F517),IF('Настройки'!$B$9="Нулевой спрос",0,""),IF(F517&lt;0,IF('Настройки'!$B$10="Исключить","",IF('Настройки'!$B$10="Абсолютные значения",ABS(F517),F517)),F517)))</x:f>
      </x:c>
      <x:c r="BJ517" s="50" t="str">
        <x:f>IF(2&gt;'Настройки'!$B$3,"",IF(ISBLANK(G517),IF('Настройки'!$B$9="Нулевой спрос",0,""),IF(G517&lt;0,IF('Настройки'!$B$10="Исключить","",IF('Настройки'!$B$10="Абсолютные значения",ABS(G517),G517)),G517)))</x:f>
      </x:c>
      <x:c r="BK517" s="50" t="str">
        <x:f>IF(3&gt;'Настройки'!$B$3,"",IF(ISBLANK(H517),IF('Настройки'!$B$9="Нулевой спрос",0,""),IF(H517&lt;0,IF('Настройки'!$B$10="Исключить","",IF('Настройки'!$B$10="Абсолютные значения",ABS(H517),H517)),H517)))</x:f>
      </x:c>
      <x:c r="BL517" s="50" t="str">
        <x:f>IF(4&gt;'Настройки'!$B$3,"",IF(ISBLANK(I517),IF('Настройки'!$B$9="Нулевой спрос",0,""),IF(I517&lt;0,IF('Настройки'!$B$10="Исключить","",IF('Настройки'!$B$10="Абсолютные значения",ABS(I517),I517)),I517)))</x:f>
      </x:c>
      <x:c r="BM517" s="50" t="str">
        <x:f>IF(5&gt;'Настройки'!$B$3,"",IF(ISBLANK(J517),IF('Настройки'!$B$9="Нулевой спрос",0,""),IF(J517&lt;0,IF('Настройки'!$B$10="Исключить","",IF('Настройки'!$B$10="Абсолютные значения",ABS(J517),J517)),J517)))</x:f>
      </x:c>
      <x:c r="BN517" s="50" t="str">
        <x:f>IF(6&gt;'Настройки'!$B$3,"",IF(ISBLANK(K517),IF('Настройки'!$B$9="Нулевой спрос",0,""),IF(K517&lt;0,IF('Настройки'!$B$10="Исключить","",IF('Настройки'!$B$10="Абсолютные значения",ABS(K517),K517)),K517)))</x:f>
      </x:c>
      <x:c r="BO517" s="50" t="str">
        <x:f>IF(7&gt;'Настройки'!$B$3,"",IF(ISBLANK(L517),IF('Настройки'!$B$9="Нулевой спрос",0,""),IF(L517&lt;0,IF('Настройки'!$B$10="Исключить","",IF('Настройки'!$B$10="Абсолютные значения",ABS(L517),L517)),L517)))</x:f>
      </x:c>
      <x:c r="BP517" s="50" t="str">
        <x:f>IF(8&gt;'Настройки'!$B$3,"",IF(ISBLANK(M517),IF('Настройки'!$B$9="Нулевой спрос",0,""),IF(M517&lt;0,IF('Настройки'!$B$10="Исключить","",IF('Настройки'!$B$10="Абсолютные значения",ABS(M517),M517)),M517)))</x:f>
      </x:c>
      <x:c r="BQ517" s="50" t="str">
        <x:f>IF(9&gt;'Настройки'!$B$3,"",IF(ISBLANK(N517),IF('Настройки'!$B$9="Нулевой спрос",0,""),IF(N517&lt;0,IF('Настройки'!$B$10="Исключить","",IF('Настройки'!$B$10="Абсолютные значения",ABS(N517),N517)),N517)))</x:f>
      </x:c>
      <x:c r="BR517" s="50" t="str">
        <x:f>IF(10&gt;'Настройки'!$B$3,"",IF(ISBLANK(O517),IF('Настройки'!$B$9="Нулевой спрос",0,""),IF(O517&lt;0,IF('Настройки'!$B$10="Исключить","",IF('Настройки'!$B$10="Абсолютные значения",ABS(O517),O517)),O517)))</x:f>
      </x:c>
      <x:c r="BS517" s="50" t="str">
        <x:f>IF(11&gt;'Настройки'!$B$3,"",IF(ISBLANK(P517),IF('Настройки'!$B$9="Нулевой спрос",0,""),IF(P517&lt;0,IF('Настройки'!$B$10="Исключить","",IF('Настройки'!$B$10="Абсолютные значения",ABS(P517),P517)),P517)))</x:f>
      </x:c>
      <x:c r="BT517" s="50" t="str">
        <x:f>IF(12&gt;'Настройки'!$B$3,"",IF(ISBLANK(Q517),IF('Настройки'!$B$9="Нулевой спрос",0,""),IF(Q517&lt;0,IF('Настройки'!$B$10="Исключить","",IF('Настройки'!$B$10="Абсолютные значения",ABS(Q517),Q517)),Q517)))</x:f>
      </x:c>
      <x:c r="BU517" s="50" t="str">
        <x:f>IF(13&gt;'Настройки'!$B$3,"",IF(ISBLANK(R517),IF('Настройки'!$B$9="Нулевой спрос",0,""),IF(R517&lt;0,IF('Настройки'!$B$10="Исключить","",IF('Настройки'!$B$10="Абсолютные значения",ABS(R517),R517)),R517)))</x:f>
      </x:c>
      <x:c r="BV517" s="50" t="str">
        <x:f>IF(14&gt;'Настройки'!$B$3,"",IF(ISBLANK(S517),IF('Настройки'!$B$9="Нулевой спрос",0,""),IF(S517&lt;0,IF('Настройки'!$B$10="Исключить","",IF('Настройки'!$B$10="Абсолютные значения",ABS(S517),S517)),S517)))</x:f>
      </x:c>
      <x:c r="BW517" s="50" t="str">
        <x:f>IF(15&gt;'Настройки'!$B$3,"",IF(ISBLANK(T517),IF('Настройки'!$B$9="Нулевой спрос",0,""),IF(T517&lt;0,IF('Настройки'!$B$10="Исключить","",IF('Настройки'!$B$10="Абсолютные значения",ABS(T517),T517)),T517)))</x:f>
      </x:c>
      <x:c r="BX517" s="50" t="str">
        <x:f>IF(16&gt;'Настройки'!$B$3,"",IF(ISBLANK(U517),IF('Настройки'!$B$9="Нулевой спрос",0,""),IF(U517&lt;0,IF('Настройки'!$B$10="Исключить","",IF('Настройки'!$B$10="Абсолютные значения",ABS(U517),U517)),U517)))</x:f>
      </x:c>
      <x:c r="BY517" s="50" t="str">
        <x:f>IF(17&gt;'Настройки'!$B$3,"",IF(ISBLANK(V517),IF('Настройки'!$B$9="Нулевой спрос",0,""),IF(V517&lt;0,IF('Настройки'!$B$10="Исключить","",IF('Настройки'!$B$10="Абсолютные значения",ABS(V517),V517)),V517)))</x:f>
      </x:c>
      <x:c r="BZ517" s="50" t="str">
        <x:f>IF(18&gt;'Настройки'!$B$3,"",IF(ISBLANK(W517),IF('Настройки'!$B$9="Нулевой спрос",0,""),IF(W517&lt;0,IF('Настройки'!$B$10="Исключить","",IF('Настройки'!$B$10="Абсолютные значения",ABS(W517),W517)),W517)))</x:f>
      </x:c>
      <x:c r="CA517" s="50" t="str">
        <x:f>IF(19&gt;'Настройки'!$B$3,"",IF(ISBLANK(X517),IF('Настройки'!$B$9="Нулевой спрос",0,""),IF(X517&lt;0,IF('Настройки'!$B$10="Исключить","",IF('Настройки'!$B$10="Абсолютные значения",ABS(X517),X517)),X517)))</x:f>
      </x:c>
      <x:c r="CB517" s="50" t="str">
        <x:f>IF(20&gt;'Настройки'!$B$3,"",IF(ISBLANK(Y517),IF('Настройки'!$B$9="Нулевой спрос",0,""),IF(Y517&lt;0,IF('Настройки'!$B$10="Исключить","",IF('Настройки'!$B$10="Абсолютные значения",ABS(Y517),Y517)),Y517)))</x:f>
      </x:c>
      <x:c r="CC517" s="50" t="str">
        <x:f>IF(21&gt;'Настройки'!$B$3,"",IF(ISBLANK(Z517),IF('Настройки'!$B$9="Нулевой спрос",0,""),IF(Z517&lt;0,IF('Настройки'!$B$10="Исключить","",IF('Настройки'!$B$10="Абсолютные значения",ABS(Z517),Z517)),Z517)))</x:f>
      </x:c>
      <x:c r="CD517" s="50" t="str">
        <x:f>IF(22&gt;'Настройки'!$B$3,"",IF(ISBLANK(AA517),IF('Настройки'!$B$9="Нулевой спрос",0,""),IF(AA517&lt;0,IF('Настройки'!$B$10="Исключить","",IF('Настройки'!$B$10="Абсолютные значения",ABS(AA517),AA517)),AA517)))</x:f>
      </x:c>
      <x:c r="CE517" s="50" t="str">
        <x:f>IF(23&gt;'Настройки'!$B$3,"",IF(ISBLANK(AB517),IF('Настройки'!$B$9="Нулевой спрос",0,""),IF(AB517&lt;0,IF('Настройки'!$B$10="Исключить","",IF('Настройки'!$B$10="Абсолютные значения",ABS(AB517),AB517)),AB517)))</x:f>
      </x:c>
      <x:c r="CF517" s="50" t="str">
        <x:f>IF(24&gt;'Настройки'!$B$3,"",IF(ISBLANK(AC517),IF('Настройки'!$B$9="Нулевой спрос",0,""),IF(AC517&lt;0,IF('Настройки'!$B$10="Исключить","",IF('Настройки'!$B$10="Абсолютные значения",ABS(AC517),AC517)),AC517)))</x:f>
      </x:c>
      <x:c r="CG517" s="50" t="str">
        <x:f>IF(25&gt;'Настройки'!$B$3,"",IF(ISBLANK(AD517),IF('Настройки'!$B$9="Нулевой спрос",0,""),IF(AD517&lt;0,IF('Настройки'!$B$10="Исключить","",IF('Настройки'!$B$10="Абсолютные значения",ABS(AD517),AD517)),AD517)))</x:f>
      </x:c>
      <x:c r="CH517" s="50" t="str">
        <x:f>IF(26&gt;'Настройки'!$B$3,"",IF(ISBLANK(AE517),IF('Настройки'!$B$9="Нулевой спрос",0,""),IF(AE517&lt;0,IF('Настройки'!$B$10="Исключить","",IF('Настройки'!$B$10="Абсолютные значения",ABS(AE517),AE517)),AE517)))</x:f>
      </x:c>
      <x:c r="CI517" s="50" t="str">
        <x:f>IF(27&gt;'Настройки'!$B$3,"",IF(ISBLANK(AF517),IF('Настройки'!$B$9="Нулевой спрос",0,""),IF(AF517&lt;0,IF('Настройки'!$B$10="Исключить","",IF('Настройки'!$B$10="Абсолютные значения",ABS(AF517),AF517)),AF517)))</x:f>
      </x:c>
      <x:c r="CJ517" s="50" t="str">
        <x:f>IF(28&gt;'Настройки'!$B$3,"",IF(ISBLANK(AG517),IF('Настройки'!$B$9="Нулевой спрос",0,""),IF(AG517&lt;0,IF('Настройки'!$B$10="Исключить","",IF('Настройки'!$B$10="Абсолютные значения",ABS(AG517),AG517)),AG517)))</x:f>
      </x:c>
      <x:c r="CK517" s="50" t="str">
        <x:f>IF(29&gt;'Настройки'!$B$3,"",IF(ISBLANK(AH517),IF('Настройки'!$B$9="Нулевой спрос",0,""),IF(AH517&lt;0,IF('Настройки'!$B$10="Исключить","",IF('Настройки'!$B$10="Абсолютные значения",ABS(AH517),AH517)),AH517)))</x:f>
      </x:c>
      <x:c r="CL517" s="50" t="str">
        <x:f>IF(30&gt;'Настройки'!$B$3,"",IF(ISBLANK(AI517),IF('Настройки'!$B$9="Нулевой спрос",0,""),IF(AI517&lt;0,IF('Настройки'!$B$10="Исключить","",IF('Настройки'!$B$10="Абсолютные значения",ABS(AI517),AI517)),AI517)))</x:f>
      </x:c>
      <x:c r="CM517" s="50" t="str">
        <x:f>IF(31&gt;'Настройки'!$B$3,"",IF(ISBLANK(AJ517),IF('Настройки'!$B$9="Нулевой спрос",0,""),IF(AJ517&lt;0,IF('Настройки'!$B$10="Исключить","",IF('Настройки'!$B$10="Абсолютные значения",ABS(AJ517),AJ517)),AJ517)))</x:f>
      </x:c>
      <x:c r="CN517" s="50" t="str">
        <x:f>IF(32&gt;'Настройки'!$B$3,"",IF(ISBLANK(AK517),IF('Настройки'!$B$9="Нулевой спрос",0,""),IF(AK517&lt;0,IF('Настройки'!$B$10="Исключить","",IF('Настройки'!$B$10="Абсолютные значения",ABS(AK517),AK517)),AK517)))</x:f>
      </x:c>
      <x:c r="CO517" s="50" t="str">
        <x:f>IF(33&gt;'Настройки'!$B$3,"",IF(ISBLANK(AL517),IF('Настройки'!$B$9="Нулевой спрос",0,""),IF(AL517&lt;0,IF('Настройки'!$B$10="Исключить","",IF('Настройки'!$B$10="Абсолютные значения",ABS(AL517),AL517)),AL517)))</x:f>
      </x:c>
      <x:c r="CP517" s="50" t="str">
        <x:f>IF(34&gt;'Настройки'!$B$3,"",IF(ISBLANK(AM517),IF('Настройки'!$B$9="Нулевой спрос",0,""),IF(AM517&lt;0,IF('Настройки'!$B$10="Исключить","",IF('Настройки'!$B$10="Абсолютные значения",ABS(AM517),AM517)),AM517)))</x:f>
      </x:c>
      <x:c r="CQ517" s="50" t="str">
        <x:f>IF(35&gt;'Настройки'!$B$3,"",IF(ISBLANK(AN517),IF('Настройки'!$B$9="Нулевой спрос",0,""),IF(AN517&lt;0,IF('Настройки'!$B$10="Исключить","",IF('Настройки'!$B$10="Абсолютные значения",ABS(AN517),AN517)),AN517)))</x:f>
      </x:c>
      <x:c r="CR517" s="50" t="str">
        <x:f>IF(36&gt;'Настройки'!$B$3,"",IF(ISBLANK(AO517),IF('Настройки'!$B$9="Нулевой спрос",0,""),IF(AO517&lt;0,IF('Настройки'!$B$10="Исключить","",IF('Настройки'!$B$10="Абсолютные значения",ABS(AO517),AO517)),AO517)))</x:f>
      </x:c>
      <x:c r="CS517" s="50" t="str">
        <x:f>IF(OR(1&gt;'Настройки'!$B$3,ISBLANK(BI517),BI517=0),"",BI517)</x:f>
      </x:c>
      <x:c r="CT517" s="50" t="str">
        <x:f>IF(OR(2&gt;'Настройки'!$B$3,ISBLANK(BJ517),BJ517=0),"",BJ517)</x:f>
      </x:c>
      <x:c r="CU517" s="50" t="str">
        <x:f>IF(OR(3&gt;'Настройки'!$B$3,ISBLANK(BK517),BK517=0),"",BK517)</x:f>
      </x:c>
      <x:c r="CV517" s="50" t="str">
        <x:f>IF(OR(4&gt;'Настройки'!$B$3,ISBLANK(BL517),BL517=0),"",BL517)</x:f>
      </x:c>
      <x:c r="CW517" s="50" t="str">
        <x:f>IF(OR(5&gt;'Настройки'!$B$3,ISBLANK(BM517),BM517=0),"",BM517)</x:f>
      </x:c>
      <x:c r="CX517" s="50" t="str">
        <x:f>IF(OR(6&gt;'Настройки'!$B$3,ISBLANK(BN517),BN517=0),"",BN517)</x:f>
      </x:c>
      <x:c r="CY517" s="50" t="str">
        <x:f>IF(OR(7&gt;'Настройки'!$B$3,ISBLANK(BO517),BO517=0),"",BO517)</x:f>
      </x:c>
      <x:c r="CZ517" s="50" t="str">
        <x:f>IF(OR(8&gt;'Настройки'!$B$3,ISBLANK(BP517),BP517=0),"",BP517)</x:f>
      </x:c>
      <x:c r="DA517" s="50" t="str">
        <x:f>IF(OR(9&gt;'Настройки'!$B$3,ISBLANK(BQ517),BQ517=0),"",BQ517)</x:f>
      </x:c>
      <x:c r="DB517" s="50" t="str">
        <x:f>IF(OR(10&gt;'Настройки'!$B$3,ISBLANK(BR517),BR517=0),"",BR517)</x:f>
      </x:c>
      <x:c r="DC517" s="50" t="str">
        <x:f>IF(OR(11&gt;'Настройки'!$B$3,ISBLANK(BS517),BS517=0),"",BS517)</x:f>
      </x:c>
      <x:c r="DD517" s="50" t="str">
        <x:f>IF(OR(12&gt;'Настройки'!$B$3,ISBLANK(BT517),BT517=0),"",BT517)</x:f>
      </x:c>
      <x:c r="DE517" s="50" t="str">
        <x:f>IF(OR(13&gt;'Настройки'!$B$3,ISBLANK(BU517),BU517=0),"",BU517)</x:f>
      </x:c>
      <x:c r="DF517" s="50" t="str">
        <x:f>IF(OR(14&gt;'Настройки'!$B$3,ISBLANK(BV517),BV517=0),"",BV517)</x:f>
      </x:c>
      <x:c r="DG517" s="50" t="str">
        <x:f>IF(OR(15&gt;'Настройки'!$B$3,ISBLANK(BW517),BW517=0),"",BW517)</x:f>
      </x:c>
      <x:c r="DH517" s="50" t="str">
        <x:f>IF(OR(16&gt;'Настройки'!$B$3,ISBLANK(BX517),BX517=0),"",BX517)</x:f>
      </x:c>
      <x:c r="DI517" s="50" t="str">
        <x:f>IF(OR(17&gt;'Настройки'!$B$3,ISBLANK(BY517),BY517=0),"",BY517)</x:f>
      </x:c>
      <x:c r="DJ517" s="50" t="str">
        <x:f>IF(OR(18&gt;'Настройки'!$B$3,ISBLANK(BZ517),BZ517=0),"",BZ517)</x:f>
      </x:c>
      <x:c r="DK517" s="50" t="str">
        <x:f>IF(OR(19&gt;'Настройки'!$B$3,ISBLANK(CA517),CA517=0),"",CA517)</x:f>
      </x:c>
      <x:c r="DL517" s="50" t="str">
        <x:f>IF(OR(20&gt;'Настройки'!$B$3,ISBLANK(CB517),CB517=0),"",CB517)</x:f>
      </x:c>
      <x:c r="DM517" s="50" t="str">
        <x:f>IF(OR(21&gt;'Настройки'!$B$3,ISBLANK(CC517),CC517=0),"",CC517)</x:f>
      </x:c>
      <x:c r="DN517" s="50" t="str">
        <x:f>IF(OR(22&gt;'Настройки'!$B$3,ISBLANK(CD517),CD517=0),"",CD517)</x:f>
      </x:c>
      <x:c r="DO517" s="50" t="str">
        <x:f>IF(OR(23&gt;'Настройки'!$B$3,ISBLANK(CE517),CE517=0),"",CE517)</x:f>
      </x:c>
      <x:c r="DP517" s="50" t="str">
        <x:f>IF(OR(24&gt;'Настройки'!$B$3,ISBLANK(CF517),CF517=0),"",CF517)</x:f>
      </x:c>
      <x:c r="DQ517" s="50" t="str">
        <x:f>IF(OR(25&gt;'Настройки'!$B$3,ISBLANK(CG517),CG517=0),"",CG517)</x:f>
      </x:c>
      <x:c r="DR517" s="50" t="str">
        <x:f>IF(OR(26&gt;'Настройки'!$B$3,ISBLANK(CH517),CH517=0),"",CH517)</x:f>
      </x:c>
      <x:c r="DS517" s="50" t="str">
        <x:f>IF(OR(27&gt;'Настройки'!$B$3,ISBLANK(CI517),CI517=0),"",CI517)</x:f>
      </x:c>
      <x:c r="DT517" s="50" t="str">
        <x:f>IF(OR(28&gt;'Настройки'!$B$3,ISBLANK(CJ517),CJ517=0),"",CJ517)</x:f>
      </x:c>
      <x:c r="DU517" s="50" t="str">
        <x:f>IF(OR(29&gt;'Настройки'!$B$3,ISBLANK(CK517),CK517=0),"",CK517)</x:f>
      </x:c>
      <x:c r="DV517" s="50" t="str">
        <x:f>IF(OR(30&gt;'Настройки'!$B$3,ISBLANK(CL517),CL517=0),"",CL517)</x:f>
      </x:c>
      <x:c r="DW517" s="50" t="str">
        <x:f>IF(OR(31&gt;'Настройки'!$B$3,ISBLANK(CM517),CM517=0),"",CM517)</x:f>
      </x:c>
      <x:c r="DX517" s="50" t="str">
        <x:f>IF(OR(32&gt;'Настройки'!$B$3,ISBLANK(CN517),CN517=0),"",CN517)</x:f>
      </x:c>
      <x:c r="DY517" s="50" t="str">
        <x:f>IF(OR(33&gt;'Настройки'!$B$3,ISBLANK(CO517),CO517=0),"",CO517)</x:f>
      </x:c>
      <x:c r="DZ517" s="50" t="str">
        <x:f>IF(OR(34&gt;'Настройки'!$B$3,ISBLANK(CP517),CP517=0),"",CP517)</x:f>
      </x:c>
      <x:c r="EA517" s="50" t="str">
        <x:f>IF(OR(35&gt;'Настройки'!$B$3,ISBLANK(CQ517),CQ517=0),"",CQ517)</x:f>
      </x:c>
      <x:c r="EB517" s="50" t="str">
        <x:f>IF(OR(36&gt;'Настройки'!$B$3,ISBLANK(CR517),CR517=0),"",CR517)</x:f>
      </x:c>
      <x:c r="EC517" s="50" t="str">
        <x:f>IF(A517="","",IF(OR(BB517="AZ",BB517="BZ"),10000+ROW(),IF(AZ517&gt;'Настройки'!$B$11,20000+ROW(),IF(BF517&lt;&gt;"Обычный",30000+ROW(),IF(AX517&lt;=0,40000+ROW(),"")))))</x:f>
      </x:c>
      <x:c r="ED517" s="50" t="str">
        <x:f>IF(EC517="","",COUNTIFS($EC$2:$EC$1001,"&gt;0",$EC$2:$EC$1001,"&lt;"&amp;EC517)+1)</x:f>
      </x:c>
    </x:row>
    <x:row r="518">
      <x:c r="A518" s="115"/>
      <x:c r="B518" s="115"/>
      <x:c r="C518" s="115"/>
      <x:c r="D518" s="118"/>
      <x:c r="E518" s="118"/>
      <x:c r="F518" s="118"/>
      <x:c r="G518" s="118"/>
      <x:c r="H518" s="118"/>
      <x:c r="I518" s="118"/>
      <x:c r="J518" s="118"/>
      <x:c r="K518" s="118"/>
      <x:c r="L518" s="118"/>
      <x:c r="M518" s="118"/>
      <x:c r="N518" s="118"/>
      <x:c r="O518" s="118"/>
      <x:c r="P518" s="118"/>
      <x:c r="Q518" s="118"/>
      <x:c r="R518" s="118"/>
      <x:c r="S518" s="118"/>
      <x:c r="T518" s="118"/>
      <x:c r="U518" s="118"/>
      <x:c r="V518" s="118"/>
      <x:c r="W518" s="118"/>
      <x:c r="X518" s="118"/>
      <x:c r="Y518" s="118"/>
      <x:c r="Z518" s="118"/>
      <x:c r="AA518" s="118"/>
      <x:c r="AB518" s="118"/>
      <x:c r="AC518" s="118"/>
      <x:c r="AD518" s="118"/>
      <x:c r="AE518" s="118"/>
      <x:c r="AF518" s="118"/>
      <x:c r="AG518" s="118"/>
      <x:c r="AH518" s="118"/>
      <x:c r="AI518" s="118"/>
      <x:c r="AJ518" s="118"/>
      <x:c r="AK518" s="118"/>
      <x:c r="AL518" s="118"/>
      <x:c r="AM518" s="118"/>
      <x:c r="AN518" s="118"/>
      <x:c r="AO518" s="118"/>
      <x:c r="AP518" s="115"/>
      <x:c r="AQ518" s="49" t="str">
        <x:f>IF(A518="","",COUNT(BI518:INDEX(BI518:CR518,1,'Настройки'!$B$3)))</x:f>
      </x:c>
      <x:c r="AR518" s="49" t="str">
        <x:f>IF(A518="","",SUM(BI518:INDEX(BI518:CR518,1,'Настройки'!$B$3)))</x:f>
      </x:c>
      <x:c r="AS518" s="58" t="str">
        <x:f>IF(A518="","",IF('Настройки'!$B$4="Стоимость потребления",AR518*D518,IF('Настройки'!$B$4="Количество",AR518,E518)))</x:f>
      </x:c>
      <x:c r="AT518" s="61" t="str">
        <x:f>IF(OR(A518="",AS518&lt;0,SUM($AS$2:$AS$1001)&lt;=0),"",AS518/SUM($AS$2:$AS$1001))</x:f>
      </x:c>
      <x:c r="AU518" s="61" t="str">
        <x:f>IF(OR(A518="",AS518&lt;0,SUM($AS$2:$AS$1001)&lt;=0),"",SUMIFS($AS$2:$AS$1001,$AS$2:$AS$1001,"&gt;"&amp;AS518)/SUM($AS$2:$AS$1001))</x:f>
      </x:c>
      <x:c r="AV518" s="61" t="str">
        <x:f>IF(OR(A518="",AS518&lt;0,SUM($AS$2:$AS$1001)&lt;=0),"",SUMIFS($AS$2:$AS$1001,$AS$2:$AS$1001,"&gt;="&amp;AS518)/SUM($AS$2:$AS$1001))</x:f>
      </x:c>
      <x:c r="AW518" s="49" t="str">
        <x:f>IF(A518="","",IF(SUM($AS$2:$AS$1001)&lt;=0,"Не определён",IF(AS518&lt;0,"Исключение",IF(AU518&lt;'Настройки'!$B$5,"A",IF(AU518&lt;'Настройки'!$B$6,"B","C")))))</x:f>
      </x:c>
      <x:c r="AX518" s="58" t="str">
        <x:f>IF(A518="","",IF(AQ518=0,"",AVERAGE(BI518:INDEX(BI518:CR518,1,'Настройки'!$B$3))))</x:f>
      </x:c>
      <x:c r="AY518" s="58" t="str">
        <x:f>IF(OR(A518="",AQ518=0),"",STDEVP(BI518:INDEX(BI518:CR518,1,'Настройки'!$B$3)))</x:f>
      </x:c>
      <x:c r="AZ518" s="61" t="str">
        <x:f>IF(OR(A518="",AQ518&lt;'Настройки'!$B$12,AX518&lt;=0,AND('Настройки'!$B$10="Блокировать",COUNTIF(F518:INDEX(F518:AO518,1,'Настройки'!$B$3),"&lt;0")&gt;0)),"",AY518/ABS(AX518))</x:f>
      </x:c>
      <x:c r="BA518" s="49" t="str">
        <x:f>IF(A518="","",IF(AND('Настройки'!$B$10="Блокировать",COUNTIF(F518:INDEX(F518:AO518,1,'Настройки'!$B$3),"&lt;0")&gt;0),"Не определён",IF(AQ518&lt;'Настройки'!$B$12,"Не определён",IF(AX518=0,"Нет спроса",IF(AX518&lt;0,"Не определён",IF(AZ518&lt;='Настройки'!$B$7,"X",IF(AZ518&lt;='Настройки'!$B$8,"Y","Z")))))))</x:f>
      </x:c>
      <x:c r="BB518" s="49" t="str">
        <x:f>IF(OR(A518="",LEN(AW518)&lt;&gt;1,LEN(BA518)&lt;&gt;1),"",AW518&amp;BA518)</x:f>
      </x:c>
      <x:c r="BC518" s="61" t="str">
        <x:f>IF(OR(A518="",AQ518=0),"",(COUNT(BI518:INDEX(BI518:CR518,1,'Настройки'!$B$3))-COUNT(CS518:INDEX(CS518:EB518,1,'Настройки'!$B$3)))/AQ518)</x:f>
      </x:c>
      <x:c r="BD518" s="64" t="str">
        <x:f>IF(OR(A518="",COUNT(CS518:INDEX(CS518:EB518,1,'Настройки'!$B$3))=0),"",AQ518/COUNT(CS518:INDEX(CS518:EB518,1,'Настройки'!$B$3)))</x:f>
      </x:c>
      <x:c r="BE518" s="64" t="str">
        <x:f>IF(OR(A518="",COUNT(CS518:INDEX(CS518:EB518,1,'Настройки'!$B$3))=0),"",IF(AVERAGE(CS518:INDEX(CS518:EB518,1,'Настройки'!$B$3))=0,"",(STDEVP(CS518:INDEX(CS518:EB518,1,'Настройки'!$B$3))/ABS(AVERAGE(CS518:INDEX(CS518:EB518,1,'Настройки'!$B$3))))^2))</x:f>
      </x:c>
      <x:c r="BF518" s="49" t="str">
        <x:f>IF(A518="","",IF(AQ518&lt;3,"Недостаточно",IF(AQ518&lt;6,"Предварительный","Обычный")))</x:f>
      </x:c>
      <x:c r="BG518" s="49" t="str">
        <x:f>IF(A518="","",IF(COUNTIF(F518:INDEX(F518:AO518,1,'Настройки'!$B$3),"&lt;0")&gt;0,IF('Настройки'!$B$10="Блокировать","Отрицательный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"),"")&amp;IF(AQ518&lt;3,"Недостаточно истории. ",IF(AQ518&lt;6,"Предварительная классификация. ",""))&amp;IF(AX518=0,"Нет спроса за горизонт. ","")&amp;IF(AZ518&gt;'Настройки'!$B$11,"Экстремальная вариативность. ",""))</x:f>
      </x:c>
      <x:c r="BH518" s="49" t="str">
        <x:f>IF(A518="","",IFERROR(VLOOKUP(BB518,'Настройки'!$D$3:$E$11,2,FALSE),"Сначала проверьте исходные данные и историю спроса.")&amp;" Уточните срок поставки, MOQ и критичность.")</x:f>
      </x:c>
      <x:c r="BI518" s="50" t="str">
        <x:f>IF(1&gt;'Настройки'!$B$3,"",IF(ISBLANK(F518),IF('Настройки'!$B$9="Нулевой спрос",0,""),IF(F518&lt;0,IF('Настройки'!$B$10="Исключить","",IF('Настройки'!$B$10="Абсолютные значения",ABS(F518),F518)),F518)))</x:f>
      </x:c>
      <x:c r="BJ518" s="50" t="str">
        <x:f>IF(2&gt;'Настройки'!$B$3,"",IF(ISBLANK(G518),IF('Настройки'!$B$9="Нулевой спрос",0,""),IF(G518&lt;0,IF('Настройки'!$B$10="Исключить","",IF('Настройки'!$B$10="Абсолютные значения",ABS(G518),G518)),G518)))</x:f>
      </x:c>
      <x:c r="BK518" s="50" t="str">
        <x:f>IF(3&gt;'Настройки'!$B$3,"",IF(ISBLANK(H518),IF('Настройки'!$B$9="Нулевой спрос",0,""),IF(H518&lt;0,IF('Настройки'!$B$10="Исключить","",IF('Настройки'!$B$10="Абсолютные значения",ABS(H518),H518)),H518)))</x:f>
      </x:c>
      <x:c r="BL518" s="50" t="str">
        <x:f>IF(4&gt;'Настройки'!$B$3,"",IF(ISBLANK(I518),IF('Настройки'!$B$9="Нулевой спрос",0,""),IF(I518&lt;0,IF('Настройки'!$B$10="Исключить","",IF('Настройки'!$B$10="Абсолютные значения",ABS(I518),I518)),I518)))</x:f>
      </x:c>
      <x:c r="BM518" s="50" t="str">
        <x:f>IF(5&gt;'Настройки'!$B$3,"",IF(ISBLANK(J518),IF('Настройки'!$B$9="Нулевой спрос",0,""),IF(J518&lt;0,IF('Настройки'!$B$10="Исключить","",IF('Настройки'!$B$10="Абсолютные значения",ABS(J518),J518)),J518)))</x:f>
      </x:c>
      <x:c r="BN518" s="50" t="str">
        <x:f>IF(6&gt;'Настройки'!$B$3,"",IF(ISBLANK(K518),IF('Настройки'!$B$9="Нулевой спрос",0,""),IF(K518&lt;0,IF('Настройки'!$B$10="Исключить","",IF('Настройки'!$B$10="Абсолютные значения",ABS(K518),K518)),K518)))</x:f>
      </x:c>
      <x:c r="BO518" s="50" t="str">
        <x:f>IF(7&gt;'Настройки'!$B$3,"",IF(ISBLANK(L518),IF('Настройки'!$B$9="Нулевой спрос",0,""),IF(L518&lt;0,IF('Настройки'!$B$10="Исключить","",IF('Настройки'!$B$10="Абсолютные значения",ABS(L518),L518)),L518)))</x:f>
      </x:c>
      <x:c r="BP518" s="50" t="str">
        <x:f>IF(8&gt;'Настройки'!$B$3,"",IF(ISBLANK(M518),IF('Настройки'!$B$9="Нулевой спрос",0,""),IF(M518&lt;0,IF('Настройки'!$B$10="Исключить","",IF('Настройки'!$B$10="Абсолютные значения",ABS(M518),M518)),M518)))</x:f>
      </x:c>
      <x:c r="BQ518" s="50" t="str">
        <x:f>IF(9&gt;'Настройки'!$B$3,"",IF(ISBLANK(N518),IF('Настройки'!$B$9="Нулевой спрос",0,""),IF(N518&lt;0,IF('Настройки'!$B$10="Исключить","",IF('Настройки'!$B$10="Абсолютные значения",ABS(N518),N518)),N518)))</x:f>
      </x:c>
      <x:c r="BR518" s="50" t="str">
        <x:f>IF(10&gt;'Настройки'!$B$3,"",IF(ISBLANK(O518),IF('Настройки'!$B$9="Нулевой спрос",0,""),IF(O518&lt;0,IF('Настройки'!$B$10="Исключить","",IF('Настройки'!$B$10="Абсолютные значения",ABS(O518),O518)),O518)))</x:f>
      </x:c>
      <x:c r="BS518" s="50" t="str">
        <x:f>IF(11&gt;'Настройки'!$B$3,"",IF(ISBLANK(P518),IF('Настройки'!$B$9="Нулевой спрос",0,""),IF(P518&lt;0,IF('Настройки'!$B$10="Исключить","",IF('Настройки'!$B$10="Абсолютные значения",ABS(P518),P518)),P518)))</x:f>
      </x:c>
      <x:c r="BT518" s="50" t="str">
        <x:f>IF(12&gt;'Настройки'!$B$3,"",IF(ISBLANK(Q518),IF('Настройки'!$B$9="Нулевой спрос",0,""),IF(Q518&lt;0,IF('Настройки'!$B$10="Исключить","",IF('Настройки'!$B$10="Абсолютные значения",ABS(Q518),Q518)),Q518)))</x:f>
      </x:c>
      <x:c r="BU518" s="50" t="str">
        <x:f>IF(13&gt;'Настройки'!$B$3,"",IF(ISBLANK(R518),IF('Настройки'!$B$9="Нулевой спрос",0,""),IF(R518&lt;0,IF('Настройки'!$B$10="Исключить","",IF('Настройки'!$B$10="Абсолютные значения",ABS(R518),R518)),R518)))</x:f>
      </x:c>
      <x:c r="BV518" s="50" t="str">
        <x:f>IF(14&gt;'Настройки'!$B$3,"",IF(ISBLANK(S518),IF('Настройки'!$B$9="Нулевой спрос",0,""),IF(S518&lt;0,IF('Настройки'!$B$10="Исключить","",IF('Настройки'!$B$10="Абсолютные значения",ABS(S518),S518)),S518)))</x:f>
      </x:c>
      <x:c r="BW518" s="50" t="str">
        <x:f>IF(15&gt;'Настройки'!$B$3,"",IF(ISBLANK(T518),IF('Настройки'!$B$9="Нулевой спрос",0,""),IF(T518&lt;0,IF('Настройки'!$B$10="Исключить","",IF('Настройки'!$B$10="Абсолютные значения",ABS(T518),T518)),T518)))</x:f>
      </x:c>
      <x:c r="BX518" s="50" t="str">
        <x:f>IF(16&gt;'Настройки'!$B$3,"",IF(ISBLANK(U518),IF('Настройки'!$B$9="Нулевой спрос",0,""),IF(U518&lt;0,IF('Настройки'!$B$10="Исключить","",IF('Настройки'!$B$10="Абсолютные значения",ABS(U518),U518)),U518)))</x:f>
      </x:c>
      <x:c r="BY518" s="50" t="str">
        <x:f>IF(17&gt;'Настройки'!$B$3,"",IF(ISBLANK(V518),IF('Настройки'!$B$9="Нулевой спрос",0,""),IF(V518&lt;0,IF('Настройки'!$B$10="Исключить","",IF('Настройки'!$B$10="Абсолютные значения",ABS(V518),V518)),V518)))</x:f>
      </x:c>
      <x:c r="BZ518" s="50" t="str">
        <x:f>IF(18&gt;'Настройки'!$B$3,"",IF(ISBLANK(W518),IF('Настройки'!$B$9="Нулевой спрос",0,""),IF(W518&lt;0,IF('Настройки'!$B$10="Исключить","",IF('Настройки'!$B$10="Абсолютные значения",ABS(W518),W518)),W518)))</x:f>
      </x:c>
      <x:c r="CA518" s="50" t="str">
        <x:f>IF(19&gt;'Настройки'!$B$3,"",IF(ISBLANK(X518),IF('Настройки'!$B$9="Нулевой спрос",0,""),IF(X518&lt;0,IF('Настройки'!$B$10="Исключить","",IF('Настройки'!$B$10="Абсолютные значения",ABS(X518),X518)),X518)))</x:f>
      </x:c>
      <x:c r="CB518" s="50" t="str">
        <x:f>IF(20&gt;'Настройки'!$B$3,"",IF(ISBLANK(Y518),IF('Настройки'!$B$9="Нулевой спрос",0,""),IF(Y518&lt;0,IF('Настройки'!$B$10="Исключить","",IF('Настройки'!$B$10="Абсолютные значения",ABS(Y518),Y518)),Y518)))</x:f>
      </x:c>
      <x:c r="CC518" s="50" t="str">
        <x:f>IF(21&gt;'Настройки'!$B$3,"",IF(ISBLANK(Z518),IF('Настройки'!$B$9="Нулевой спрос",0,""),IF(Z518&lt;0,IF('Настройки'!$B$10="Исключить","",IF('Настройки'!$B$10="Абсолютные значения",ABS(Z518),Z518)),Z518)))</x:f>
      </x:c>
      <x:c r="CD518" s="50" t="str">
        <x:f>IF(22&gt;'Настройки'!$B$3,"",IF(ISBLANK(AA518),IF('Настройки'!$B$9="Нулевой спрос",0,""),IF(AA518&lt;0,IF('Настройки'!$B$10="Исключить","",IF('Настройки'!$B$10="Абсолютные значения",ABS(AA518),AA518)),AA518)))</x:f>
      </x:c>
      <x:c r="CE518" s="50" t="str">
        <x:f>IF(23&gt;'Настройки'!$B$3,"",IF(ISBLANK(AB518),IF('Настройки'!$B$9="Нулевой спрос",0,""),IF(AB518&lt;0,IF('Настройки'!$B$10="Исключить","",IF('Настройки'!$B$10="Абсолютные значения",ABS(AB518),AB518)),AB518)))</x:f>
      </x:c>
      <x:c r="CF518" s="50" t="str">
        <x:f>IF(24&gt;'Настройки'!$B$3,"",IF(ISBLANK(AC518),IF('Настройки'!$B$9="Нулевой спрос",0,""),IF(AC518&lt;0,IF('Настройки'!$B$10="Исключить","",IF('Настройки'!$B$10="Абсолютные значения",ABS(AC518),AC518)),AC518)))</x:f>
      </x:c>
      <x:c r="CG518" s="50" t="str">
        <x:f>IF(25&gt;'Настройки'!$B$3,"",IF(ISBLANK(AD518),IF('Настройки'!$B$9="Нулевой спрос",0,""),IF(AD518&lt;0,IF('Настройки'!$B$10="Исключить","",IF('Настройки'!$B$10="Абсолютные значения",ABS(AD518),AD518)),AD518)))</x:f>
      </x:c>
      <x:c r="CH518" s="50" t="str">
        <x:f>IF(26&gt;'Настройки'!$B$3,"",IF(ISBLANK(AE518),IF('Настройки'!$B$9="Нулевой спрос",0,""),IF(AE518&lt;0,IF('Настройки'!$B$10="Исключить","",IF('Настройки'!$B$10="Абсолютные значения",ABS(AE518),AE518)),AE518)))</x:f>
      </x:c>
      <x:c r="CI518" s="50" t="str">
        <x:f>IF(27&gt;'Настройки'!$B$3,"",IF(ISBLANK(AF518),IF('Настройки'!$B$9="Нулевой спрос",0,""),IF(AF518&lt;0,IF('Настройки'!$B$10="Исключить","",IF('Настройки'!$B$10="Абсолютные значения",ABS(AF518),AF518)),AF518)))</x:f>
      </x:c>
      <x:c r="CJ518" s="50" t="str">
        <x:f>IF(28&gt;'Настройки'!$B$3,"",IF(ISBLANK(AG518),IF('Настройки'!$B$9="Нулевой спрос",0,""),IF(AG518&lt;0,IF('Настройки'!$B$10="Исключить","",IF('Настройки'!$B$10="Абсолютные значения",ABS(AG518),AG518)),AG518)))</x:f>
      </x:c>
      <x:c r="CK518" s="50" t="str">
        <x:f>IF(29&gt;'Настройки'!$B$3,"",IF(ISBLANK(AH518),IF('Настройки'!$B$9="Нулевой спрос",0,""),IF(AH518&lt;0,IF('Настройки'!$B$10="Исключить","",IF('Настройки'!$B$10="Абсолютные значения",ABS(AH518),AH518)),AH518)))</x:f>
      </x:c>
      <x:c r="CL518" s="50" t="str">
        <x:f>IF(30&gt;'Настройки'!$B$3,"",IF(ISBLANK(AI518),IF('Настройки'!$B$9="Нулевой спрос",0,""),IF(AI518&lt;0,IF('Настройки'!$B$10="Исключить","",IF('Настройки'!$B$10="Абсолютные значения",ABS(AI518),AI518)),AI518)))</x:f>
      </x:c>
      <x:c r="CM518" s="50" t="str">
        <x:f>IF(31&gt;'Настройки'!$B$3,"",IF(ISBLANK(AJ518),IF('Настройки'!$B$9="Нулевой спрос",0,""),IF(AJ518&lt;0,IF('Настройки'!$B$10="Исключить","",IF('Настройки'!$B$10="Абсолютные значения",ABS(AJ518),AJ518)),AJ518)))</x:f>
      </x:c>
      <x:c r="CN518" s="50" t="str">
        <x:f>IF(32&gt;'Настройки'!$B$3,"",IF(ISBLANK(AK518),IF('Настройки'!$B$9="Нулевой спрос",0,""),IF(AK518&lt;0,IF('Настройки'!$B$10="Исключить","",IF('Настройки'!$B$10="Абсолютные значения",ABS(AK518),AK518)),AK518)))</x:f>
      </x:c>
      <x:c r="CO518" s="50" t="str">
        <x:f>IF(33&gt;'Настройки'!$B$3,"",IF(ISBLANK(AL518),IF('Настройки'!$B$9="Нулевой спрос",0,""),IF(AL518&lt;0,IF('Настройки'!$B$10="Исключить","",IF('Настройки'!$B$10="Абсолютные значения",ABS(AL518),AL518)),AL518)))</x:f>
      </x:c>
      <x:c r="CP518" s="50" t="str">
        <x:f>IF(34&gt;'Настройки'!$B$3,"",IF(ISBLANK(AM518),IF('Настройки'!$B$9="Нулевой спрос",0,""),IF(AM518&lt;0,IF('Настройки'!$B$10="Исключить","",IF('Настройки'!$B$10="Абсолютные значения",ABS(AM518),AM518)),AM518)))</x:f>
      </x:c>
      <x:c r="CQ518" s="50" t="str">
        <x:f>IF(35&gt;'Настройки'!$B$3,"",IF(ISBLANK(AN518),IF('Настройки'!$B$9="Нулевой спрос",0,""),IF(AN518&lt;0,IF('Настройки'!$B$10="Исключить","",IF('Настройки'!$B$10="Абсолютные значения",ABS(AN518),AN518)),AN518)))</x:f>
      </x:c>
      <x:c r="CR518" s="50" t="str">
        <x:f>IF(36&gt;'Настройки'!$B$3,"",IF(ISBLANK(AO518),IF('Настройки'!$B$9="Нулевой спрос",0,""),IF(AO518&lt;0,IF('Настройки'!$B$10="Исключить","",IF('Настройки'!$B$10="Абсолютные значения",ABS(AO518),AO518)),AO518)))</x:f>
      </x:c>
      <x:c r="CS518" s="50" t="str">
        <x:f>IF(OR(1&gt;'Настройки'!$B$3,ISBLANK(BI518),BI518=0),"",BI518)</x:f>
      </x:c>
      <x:c r="CT518" s="50" t="str">
        <x:f>IF(OR(2&gt;'Настройки'!$B$3,ISBLANK(BJ518),BJ518=0),"",BJ518)</x:f>
      </x:c>
      <x:c r="CU518" s="50" t="str">
        <x:f>IF(OR(3&gt;'Настройки'!$B$3,ISBLANK(BK518),BK518=0),"",BK518)</x:f>
      </x:c>
      <x:c r="CV518" s="50" t="str">
        <x:f>IF(OR(4&gt;'Настройки'!$B$3,ISBLANK(BL518),BL518=0),"",BL518)</x:f>
      </x:c>
      <x:c r="CW518" s="50" t="str">
        <x:f>IF(OR(5&gt;'Настройки'!$B$3,ISBLANK(BM518),BM518=0),"",BM518)</x:f>
      </x:c>
      <x:c r="CX518" s="50" t="str">
        <x:f>IF(OR(6&gt;'Настройки'!$B$3,ISBLANK(BN518),BN518=0),"",BN518)</x:f>
      </x:c>
      <x:c r="CY518" s="50" t="str">
        <x:f>IF(OR(7&gt;'Настройки'!$B$3,ISBLANK(BO518),BO518=0),"",BO518)</x:f>
      </x:c>
      <x:c r="CZ518" s="50" t="str">
        <x:f>IF(OR(8&gt;'Настройки'!$B$3,ISBLANK(BP518),BP518=0),"",BP518)</x:f>
      </x:c>
      <x:c r="DA518" s="50" t="str">
        <x:f>IF(OR(9&gt;'Настройки'!$B$3,ISBLANK(BQ518),BQ518=0),"",BQ518)</x:f>
      </x:c>
      <x:c r="DB518" s="50" t="str">
        <x:f>IF(OR(10&gt;'Настройки'!$B$3,ISBLANK(BR518),BR518=0),"",BR518)</x:f>
      </x:c>
      <x:c r="DC518" s="50" t="str">
        <x:f>IF(OR(11&gt;'Настройки'!$B$3,ISBLANK(BS518),BS518=0),"",BS518)</x:f>
      </x:c>
      <x:c r="DD518" s="50" t="str">
        <x:f>IF(OR(12&gt;'Настройки'!$B$3,ISBLANK(BT518),BT518=0),"",BT518)</x:f>
      </x:c>
      <x:c r="DE518" s="50" t="str">
        <x:f>IF(OR(13&gt;'Настройки'!$B$3,ISBLANK(BU518),BU518=0),"",BU518)</x:f>
      </x:c>
      <x:c r="DF518" s="50" t="str">
        <x:f>IF(OR(14&gt;'Настройки'!$B$3,ISBLANK(BV518),BV518=0),"",BV518)</x:f>
      </x:c>
      <x:c r="DG518" s="50" t="str">
        <x:f>IF(OR(15&gt;'Настройки'!$B$3,ISBLANK(BW518),BW518=0),"",BW518)</x:f>
      </x:c>
      <x:c r="DH518" s="50" t="str">
        <x:f>IF(OR(16&gt;'Настройки'!$B$3,ISBLANK(BX518),BX518=0),"",BX518)</x:f>
      </x:c>
      <x:c r="DI518" s="50" t="str">
        <x:f>IF(OR(17&gt;'Настройки'!$B$3,ISBLANK(BY518),BY518=0),"",BY518)</x:f>
      </x:c>
      <x:c r="DJ518" s="50" t="str">
        <x:f>IF(OR(18&gt;'Настройки'!$B$3,ISBLANK(BZ518),BZ518=0),"",BZ518)</x:f>
      </x:c>
      <x:c r="DK518" s="50" t="str">
        <x:f>IF(OR(19&gt;'Настройки'!$B$3,ISBLANK(CA518),CA518=0),"",CA518)</x:f>
      </x:c>
      <x:c r="DL518" s="50" t="str">
        <x:f>IF(OR(20&gt;'Настройки'!$B$3,ISBLANK(CB518),CB518=0),"",CB518)</x:f>
      </x:c>
      <x:c r="DM518" s="50" t="str">
        <x:f>IF(OR(21&gt;'Настройки'!$B$3,ISBLANK(CC518),CC518=0),"",CC518)</x:f>
      </x:c>
      <x:c r="DN518" s="50" t="str">
        <x:f>IF(OR(22&gt;'Настройки'!$B$3,ISBLANK(CD518),CD518=0),"",CD518)</x:f>
      </x:c>
      <x:c r="DO518" s="50" t="str">
        <x:f>IF(OR(23&gt;'Настройки'!$B$3,ISBLANK(CE518),CE518=0),"",CE518)</x:f>
      </x:c>
      <x:c r="DP518" s="50" t="str">
        <x:f>IF(OR(24&gt;'Настройки'!$B$3,ISBLANK(CF518),CF518=0),"",CF518)</x:f>
      </x:c>
      <x:c r="DQ518" s="50" t="str">
        <x:f>IF(OR(25&gt;'Настройки'!$B$3,ISBLANK(CG518),CG518=0),"",CG518)</x:f>
      </x:c>
      <x:c r="DR518" s="50" t="str">
        <x:f>IF(OR(26&gt;'Настройки'!$B$3,ISBLANK(CH518),CH518=0),"",CH518)</x:f>
      </x:c>
      <x:c r="DS518" s="50" t="str">
        <x:f>IF(OR(27&gt;'Настройки'!$B$3,ISBLANK(CI518),CI518=0),"",CI518)</x:f>
      </x:c>
      <x:c r="DT518" s="50" t="str">
        <x:f>IF(OR(28&gt;'Настройки'!$B$3,ISBLANK(CJ518),CJ518=0),"",CJ518)</x:f>
      </x:c>
      <x:c r="DU518" s="50" t="str">
        <x:f>IF(OR(29&gt;'Настройки'!$B$3,ISBLANK(CK518),CK518=0),"",CK518)</x:f>
      </x:c>
      <x:c r="DV518" s="50" t="str">
        <x:f>IF(OR(30&gt;'Настройки'!$B$3,ISBLANK(CL518),CL518=0),"",CL518)</x:f>
      </x:c>
      <x:c r="DW518" s="50" t="str">
        <x:f>IF(OR(31&gt;'Настройки'!$B$3,ISBLANK(CM518),CM518=0),"",CM518)</x:f>
      </x:c>
      <x:c r="DX518" s="50" t="str">
        <x:f>IF(OR(32&gt;'Настройки'!$B$3,ISBLANK(CN518),CN518=0),"",CN518)</x:f>
      </x:c>
      <x:c r="DY518" s="50" t="str">
        <x:f>IF(OR(33&gt;'Настройки'!$B$3,ISBLANK(CO518),CO518=0),"",CO518)</x:f>
      </x:c>
      <x:c r="DZ518" s="50" t="str">
        <x:f>IF(OR(34&gt;'Настройки'!$B$3,ISBLANK(CP518),CP518=0),"",CP518)</x:f>
      </x:c>
      <x:c r="EA518" s="50" t="str">
        <x:f>IF(OR(35&gt;'Настройки'!$B$3,ISBLANK(CQ518),CQ518=0),"",CQ518)</x:f>
      </x:c>
      <x:c r="EB518" s="50" t="str">
        <x:f>IF(OR(36&gt;'Настройки'!$B$3,ISBLANK(CR518),CR518=0),"",CR518)</x:f>
      </x:c>
      <x:c r="EC518" s="50" t="str">
        <x:f>IF(A518="","",IF(OR(BB518="AZ",BB518="BZ"),10000+ROW(),IF(AZ518&gt;'Настройки'!$B$11,20000+ROW(),IF(BF518&lt;&gt;"Обычный",30000+ROW(),IF(AX518&lt;=0,40000+ROW(),"")))))</x:f>
      </x:c>
      <x:c r="ED518" s="50" t="str">
        <x:f>IF(EC518="","",COUNTIFS($EC$2:$EC$1001,"&gt;0",$EC$2:$EC$1001,"&lt;"&amp;EC518)+1)</x:f>
      </x:c>
    </x:row>
    <x:row r="519">
      <x:c r="A519" s="115"/>
      <x:c r="B519" s="115"/>
      <x:c r="C519" s="115"/>
      <x:c r="D519" s="118"/>
      <x:c r="E519" s="118"/>
      <x:c r="F519" s="118"/>
      <x:c r="G519" s="118"/>
      <x:c r="H519" s="118"/>
      <x:c r="I519" s="118"/>
      <x:c r="J519" s="118"/>
      <x:c r="K519" s="118"/>
      <x:c r="L519" s="118"/>
      <x:c r="M519" s="118"/>
      <x:c r="N519" s="118"/>
      <x:c r="O519" s="118"/>
      <x:c r="P519" s="118"/>
      <x:c r="Q519" s="118"/>
      <x:c r="R519" s="118"/>
      <x:c r="S519" s="118"/>
      <x:c r="T519" s="118"/>
      <x:c r="U519" s="118"/>
      <x:c r="V519" s="118"/>
      <x:c r="W519" s="118"/>
      <x:c r="X519" s="118"/>
      <x:c r="Y519" s="118"/>
      <x:c r="Z519" s="118"/>
      <x:c r="AA519" s="118"/>
      <x:c r="AB519" s="118"/>
      <x:c r="AC519" s="118"/>
      <x:c r="AD519" s="118"/>
      <x:c r="AE519" s="118"/>
      <x:c r="AF519" s="118"/>
      <x:c r="AG519" s="118"/>
      <x:c r="AH519" s="118"/>
      <x:c r="AI519" s="118"/>
      <x:c r="AJ519" s="118"/>
      <x:c r="AK519" s="118"/>
      <x:c r="AL519" s="118"/>
      <x:c r="AM519" s="118"/>
      <x:c r="AN519" s="118"/>
      <x:c r="AO519" s="118"/>
      <x:c r="AP519" s="115"/>
      <x:c r="AQ519" s="49" t="str">
        <x:f>IF(A519="","",COUNT(BI519:INDEX(BI519:CR519,1,'Настройки'!$B$3)))</x:f>
      </x:c>
      <x:c r="AR519" s="49" t="str">
        <x:f>IF(A519="","",SUM(BI519:INDEX(BI519:CR519,1,'Настройки'!$B$3)))</x:f>
      </x:c>
      <x:c r="AS519" s="58" t="str">
        <x:f>IF(A519="","",IF('Настройки'!$B$4="Стоимость потребления",AR519*D519,IF('Настройки'!$B$4="Количество",AR519,E519)))</x:f>
      </x:c>
      <x:c r="AT519" s="61" t="str">
        <x:f>IF(OR(A519="",AS519&lt;0,SUM($AS$2:$AS$1001)&lt;=0),"",AS519/SUM($AS$2:$AS$1001))</x:f>
      </x:c>
      <x:c r="AU519" s="61" t="str">
        <x:f>IF(OR(A519="",AS519&lt;0,SUM($AS$2:$AS$1001)&lt;=0),"",SUMIFS($AS$2:$AS$1001,$AS$2:$AS$1001,"&gt;"&amp;AS519)/SUM($AS$2:$AS$1001))</x:f>
      </x:c>
      <x:c r="AV519" s="61" t="str">
        <x:f>IF(OR(A519="",AS519&lt;0,SUM($AS$2:$AS$1001)&lt;=0),"",SUMIFS($AS$2:$AS$1001,$AS$2:$AS$1001,"&gt;="&amp;AS519)/SUM($AS$2:$AS$1001))</x:f>
      </x:c>
      <x:c r="AW519" s="49" t="str">
        <x:f>IF(A519="","",IF(SUM($AS$2:$AS$1001)&lt;=0,"Не определён",IF(AS519&lt;0,"Исключение",IF(AU519&lt;'Настройки'!$B$5,"A",IF(AU519&lt;'Настройки'!$B$6,"B","C")))))</x:f>
      </x:c>
      <x:c r="AX519" s="58" t="str">
        <x:f>IF(A519="","",IF(AQ519=0,"",AVERAGE(BI519:INDEX(BI519:CR519,1,'Настройки'!$B$3))))</x:f>
      </x:c>
      <x:c r="AY519" s="58" t="str">
        <x:f>IF(OR(A519="",AQ519=0),"",STDEVP(BI519:INDEX(BI519:CR519,1,'Настройки'!$B$3)))</x:f>
      </x:c>
      <x:c r="AZ519" s="61" t="str">
        <x:f>IF(OR(A519="",AQ519&lt;'Настройки'!$B$12,AX519&lt;=0,AND('Настройки'!$B$10="Блокировать",COUNTIF(F519:INDEX(F519:AO519,1,'Настройки'!$B$3),"&lt;0")&gt;0)),"",AY519/ABS(AX519))</x:f>
      </x:c>
      <x:c r="BA519" s="49" t="str">
        <x:f>IF(A519="","",IF(AND('Настройки'!$B$10="Блокировать",COUNTIF(F519:INDEX(F519:AO519,1,'Настройки'!$B$3),"&lt;0")&gt;0),"Не определён",IF(AQ519&lt;'Настройки'!$B$12,"Не определён",IF(AX519=0,"Нет спроса",IF(AX519&lt;0,"Не определён",IF(AZ519&lt;='Настройки'!$B$7,"X",IF(AZ519&lt;='Настройки'!$B$8,"Y","Z")))))))</x:f>
      </x:c>
      <x:c r="BB519" s="49" t="str">
        <x:f>IF(OR(A519="",LEN(AW519)&lt;&gt;1,LEN(BA519)&lt;&gt;1),"",AW519&amp;BA519)</x:f>
      </x:c>
      <x:c r="BC519" s="61" t="str">
        <x:f>IF(OR(A519="",AQ519=0),"",(COUNT(BI519:INDEX(BI519:CR519,1,'Настройки'!$B$3))-COUNT(CS519:INDEX(CS519:EB519,1,'Настройки'!$B$3)))/AQ519)</x:f>
      </x:c>
      <x:c r="BD519" s="64" t="str">
        <x:f>IF(OR(A519="",COUNT(CS519:INDEX(CS519:EB519,1,'Настройки'!$B$3))=0),"",AQ519/COUNT(CS519:INDEX(CS519:EB519,1,'Настройки'!$B$3)))</x:f>
      </x:c>
      <x:c r="BE519" s="64" t="str">
        <x:f>IF(OR(A519="",COUNT(CS519:INDEX(CS519:EB519,1,'Настройки'!$B$3))=0),"",IF(AVERAGE(CS519:INDEX(CS519:EB519,1,'Настройки'!$B$3))=0,"",(STDEVP(CS519:INDEX(CS519:EB519,1,'Настройки'!$B$3))/ABS(AVERAGE(CS519:INDEX(CS519:EB519,1,'Настройки'!$B$3))))^2))</x:f>
      </x:c>
      <x:c r="BF519" s="49" t="str">
        <x:f>IF(A519="","",IF(AQ519&lt;3,"Недостаточно",IF(AQ519&lt;6,"Предварительный","Обычный")))</x:f>
      </x:c>
      <x:c r="BG519" s="49" t="str">
        <x:f>IF(A519="","",IF(COUNTIF(F519:INDEX(F519:AO519,1,'Настройки'!$B$3),"&lt;0")&gt;0,IF('Настройки'!$B$10="Блокировать","Отрицательный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"),"")&amp;IF(AQ519&lt;3,"Недостаточно истории. ",IF(AQ519&lt;6,"Предварительная классификация. ",""))&amp;IF(AX519=0,"Нет спроса за горизонт. ","")&amp;IF(AZ519&gt;'Настройки'!$B$11,"Экстремальная вариативность. ",""))</x:f>
      </x:c>
      <x:c r="BH519" s="49" t="str">
        <x:f>IF(A519="","",IFERROR(VLOOKUP(BB519,'Настройки'!$D$3:$E$11,2,FALSE),"Сначала проверьте исходные данные и историю спроса.")&amp;" Уточните срок поставки, MOQ и критичность.")</x:f>
      </x:c>
      <x:c r="BI519" s="50" t="str">
        <x:f>IF(1&gt;'Настройки'!$B$3,"",IF(ISBLANK(F519),IF('Настройки'!$B$9="Нулевой спрос",0,""),IF(F519&lt;0,IF('Настройки'!$B$10="Исключить","",IF('Настройки'!$B$10="Абсолютные значения",ABS(F519),F519)),F519)))</x:f>
      </x:c>
      <x:c r="BJ519" s="50" t="str">
        <x:f>IF(2&gt;'Настройки'!$B$3,"",IF(ISBLANK(G519),IF('Настройки'!$B$9="Нулевой спрос",0,""),IF(G519&lt;0,IF('Настройки'!$B$10="Исключить","",IF('Настройки'!$B$10="Абсолютные значения",ABS(G519),G519)),G519)))</x:f>
      </x:c>
      <x:c r="BK519" s="50" t="str">
        <x:f>IF(3&gt;'Настройки'!$B$3,"",IF(ISBLANK(H519),IF('Настройки'!$B$9="Нулевой спрос",0,""),IF(H519&lt;0,IF('Настройки'!$B$10="Исключить","",IF('Настройки'!$B$10="Абсолютные значения",ABS(H519),H519)),H519)))</x:f>
      </x:c>
      <x:c r="BL519" s="50" t="str">
        <x:f>IF(4&gt;'Настройки'!$B$3,"",IF(ISBLANK(I519),IF('Настройки'!$B$9="Нулевой спрос",0,""),IF(I519&lt;0,IF('Настройки'!$B$10="Исключить","",IF('Настройки'!$B$10="Абсолютные значения",ABS(I519),I519)),I519)))</x:f>
      </x:c>
      <x:c r="BM519" s="50" t="str">
        <x:f>IF(5&gt;'Настройки'!$B$3,"",IF(ISBLANK(J519),IF('Настройки'!$B$9="Нулевой спрос",0,""),IF(J519&lt;0,IF('Настройки'!$B$10="Исключить","",IF('Настройки'!$B$10="Абсолютные значения",ABS(J519),J519)),J519)))</x:f>
      </x:c>
      <x:c r="BN519" s="50" t="str">
        <x:f>IF(6&gt;'Настройки'!$B$3,"",IF(ISBLANK(K519),IF('Настройки'!$B$9="Нулевой спрос",0,""),IF(K519&lt;0,IF('Настройки'!$B$10="Исключить","",IF('Настройки'!$B$10="Абсолютные значения",ABS(K519),K519)),K519)))</x:f>
      </x:c>
      <x:c r="BO519" s="50" t="str">
        <x:f>IF(7&gt;'Настройки'!$B$3,"",IF(ISBLANK(L519),IF('Настройки'!$B$9="Нулевой спрос",0,""),IF(L519&lt;0,IF('Настройки'!$B$10="Исключить","",IF('Настройки'!$B$10="Абсолютные значения",ABS(L519),L519)),L519)))</x:f>
      </x:c>
      <x:c r="BP519" s="50" t="str">
        <x:f>IF(8&gt;'Настройки'!$B$3,"",IF(ISBLANK(M519),IF('Настройки'!$B$9="Нулевой спрос",0,""),IF(M519&lt;0,IF('Настройки'!$B$10="Исключить","",IF('Настройки'!$B$10="Абсолютные значения",ABS(M519),M519)),M519)))</x:f>
      </x:c>
      <x:c r="BQ519" s="50" t="str">
        <x:f>IF(9&gt;'Настройки'!$B$3,"",IF(ISBLANK(N519),IF('Настройки'!$B$9="Нулевой спрос",0,""),IF(N519&lt;0,IF('Настройки'!$B$10="Исключить","",IF('Настройки'!$B$10="Абсолютные значения",ABS(N519),N519)),N519)))</x:f>
      </x:c>
      <x:c r="BR519" s="50" t="str">
        <x:f>IF(10&gt;'Настройки'!$B$3,"",IF(ISBLANK(O519),IF('Настройки'!$B$9="Нулевой спрос",0,""),IF(O519&lt;0,IF('Настройки'!$B$10="Исключить","",IF('Настройки'!$B$10="Абсолютные значения",ABS(O519),O519)),O519)))</x:f>
      </x:c>
      <x:c r="BS519" s="50" t="str">
        <x:f>IF(11&gt;'Настройки'!$B$3,"",IF(ISBLANK(P519),IF('Настройки'!$B$9="Нулевой спрос",0,""),IF(P519&lt;0,IF('Настройки'!$B$10="Исключить","",IF('Настройки'!$B$10="Абсолютные значения",ABS(P519),P519)),P519)))</x:f>
      </x:c>
      <x:c r="BT519" s="50" t="str">
        <x:f>IF(12&gt;'Настройки'!$B$3,"",IF(ISBLANK(Q519),IF('Настройки'!$B$9="Нулевой спрос",0,""),IF(Q519&lt;0,IF('Настройки'!$B$10="Исключить","",IF('Настройки'!$B$10="Абсолютные значения",ABS(Q519),Q519)),Q519)))</x:f>
      </x:c>
      <x:c r="BU519" s="50" t="str">
        <x:f>IF(13&gt;'Настройки'!$B$3,"",IF(ISBLANK(R519),IF('Настройки'!$B$9="Нулевой спрос",0,""),IF(R519&lt;0,IF('Настройки'!$B$10="Исключить","",IF('Настройки'!$B$10="Абсолютные значения",ABS(R519),R519)),R519)))</x:f>
      </x:c>
      <x:c r="BV519" s="50" t="str">
        <x:f>IF(14&gt;'Настройки'!$B$3,"",IF(ISBLANK(S519),IF('Настройки'!$B$9="Нулевой спрос",0,""),IF(S519&lt;0,IF('Настройки'!$B$10="Исключить","",IF('Настройки'!$B$10="Абсолютные значения",ABS(S519),S519)),S519)))</x:f>
      </x:c>
      <x:c r="BW519" s="50" t="str">
        <x:f>IF(15&gt;'Настройки'!$B$3,"",IF(ISBLANK(T519),IF('Настройки'!$B$9="Нулевой спрос",0,""),IF(T519&lt;0,IF('Настройки'!$B$10="Исключить","",IF('Настройки'!$B$10="Абсолютные значения",ABS(T519),T519)),T519)))</x:f>
      </x:c>
      <x:c r="BX519" s="50" t="str">
        <x:f>IF(16&gt;'Настройки'!$B$3,"",IF(ISBLANK(U519),IF('Настройки'!$B$9="Нулевой спрос",0,""),IF(U519&lt;0,IF('Настройки'!$B$10="Исключить","",IF('Настройки'!$B$10="Абсолютные значения",ABS(U519),U519)),U519)))</x:f>
      </x:c>
      <x:c r="BY519" s="50" t="str">
        <x:f>IF(17&gt;'Настройки'!$B$3,"",IF(ISBLANK(V519),IF('Настройки'!$B$9="Нулевой спрос",0,""),IF(V519&lt;0,IF('Настройки'!$B$10="Исключить","",IF('Настройки'!$B$10="Абсолютные значения",ABS(V519),V519)),V519)))</x:f>
      </x:c>
      <x:c r="BZ519" s="50" t="str">
        <x:f>IF(18&gt;'Настройки'!$B$3,"",IF(ISBLANK(W519),IF('Настройки'!$B$9="Нулевой спрос",0,""),IF(W519&lt;0,IF('Настройки'!$B$10="Исключить","",IF('Настройки'!$B$10="Абсолютные значения",ABS(W519),W519)),W519)))</x:f>
      </x:c>
      <x:c r="CA519" s="50" t="str">
        <x:f>IF(19&gt;'Настройки'!$B$3,"",IF(ISBLANK(X519),IF('Настройки'!$B$9="Нулевой спрос",0,""),IF(X519&lt;0,IF('Настройки'!$B$10="Исключить","",IF('Настройки'!$B$10="Абсолютные значения",ABS(X519),X519)),X519)))</x:f>
      </x:c>
      <x:c r="CB519" s="50" t="str">
        <x:f>IF(20&gt;'Настройки'!$B$3,"",IF(ISBLANK(Y519),IF('Настройки'!$B$9="Нулевой спрос",0,""),IF(Y519&lt;0,IF('Настройки'!$B$10="Исключить","",IF('Настройки'!$B$10="Абсолютные значения",ABS(Y519),Y519)),Y519)))</x:f>
      </x:c>
      <x:c r="CC519" s="50" t="str">
        <x:f>IF(21&gt;'Настройки'!$B$3,"",IF(ISBLANK(Z519),IF('Настройки'!$B$9="Нулевой спрос",0,""),IF(Z519&lt;0,IF('Настройки'!$B$10="Исключить","",IF('Настройки'!$B$10="Абсолютные значения",ABS(Z519),Z519)),Z519)))</x:f>
      </x:c>
      <x:c r="CD519" s="50" t="str">
        <x:f>IF(22&gt;'Настройки'!$B$3,"",IF(ISBLANK(AA519),IF('Настройки'!$B$9="Нулевой спрос",0,""),IF(AA519&lt;0,IF('Настройки'!$B$10="Исключить","",IF('Настройки'!$B$10="Абсолютные значения",ABS(AA519),AA519)),AA519)))</x:f>
      </x:c>
      <x:c r="CE519" s="50" t="str">
        <x:f>IF(23&gt;'Настройки'!$B$3,"",IF(ISBLANK(AB519),IF('Настройки'!$B$9="Нулевой спрос",0,""),IF(AB519&lt;0,IF('Настройки'!$B$10="Исключить","",IF('Настройки'!$B$10="Абсолютные значения",ABS(AB519),AB519)),AB519)))</x:f>
      </x:c>
      <x:c r="CF519" s="50" t="str">
        <x:f>IF(24&gt;'Настройки'!$B$3,"",IF(ISBLANK(AC519),IF('Настройки'!$B$9="Нулевой спрос",0,""),IF(AC519&lt;0,IF('Настройки'!$B$10="Исключить","",IF('Настройки'!$B$10="Абсолютные значения",ABS(AC519),AC519)),AC519)))</x:f>
      </x:c>
      <x:c r="CG519" s="50" t="str">
        <x:f>IF(25&gt;'Настройки'!$B$3,"",IF(ISBLANK(AD519),IF('Настройки'!$B$9="Нулевой спрос",0,""),IF(AD519&lt;0,IF('Настройки'!$B$10="Исключить","",IF('Настройки'!$B$10="Абсолютные значения",ABS(AD519),AD519)),AD519)))</x:f>
      </x:c>
      <x:c r="CH519" s="50" t="str">
        <x:f>IF(26&gt;'Настройки'!$B$3,"",IF(ISBLANK(AE519),IF('Настройки'!$B$9="Нулевой спрос",0,""),IF(AE519&lt;0,IF('Настройки'!$B$10="Исключить","",IF('Настройки'!$B$10="Абсолютные значения",ABS(AE519),AE519)),AE519)))</x:f>
      </x:c>
      <x:c r="CI519" s="50" t="str">
        <x:f>IF(27&gt;'Настройки'!$B$3,"",IF(ISBLANK(AF519),IF('Настройки'!$B$9="Нулевой спрос",0,""),IF(AF519&lt;0,IF('Настройки'!$B$10="Исключить","",IF('Настройки'!$B$10="Абсолютные значения",ABS(AF519),AF519)),AF519)))</x:f>
      </x:c>
      <x:c r="CJ519" s="50" t="str">
        <x:f>IF(28&gt;'Настройки'!$B$3,"",IF(ISBLANK(AG519),IF('Настройки'!$B$9="Нулевой спрос",0,""),IF(AG519&lt;0,IF('Настройки'!$B$10="Исключить","",IF('Настройки'!$B$10="Абсолютные значения",ABS(AG519),AG519)),AG519)))</x:f>
      </x:c>
      <x:c r="CK519" s="50" t="str">
        <x:f>IF(29&gt;'Настройки'!$B$3,"",IF(ISBLANK(AH519),IF('Настройки'!$B$9="Нулевой спрос",0,""),IF(AH519&lt;0,IF('Настройки'!$B$10="Исключить","",IF('Настройки'!$B$10="Абсолютные значения",ABS(AH519),AH519)),AH519)))</x:f>
      </x:c>
      <x:c r="CL519" s="50" t="str">
        <x:f>IF(30&gt;'Настройки'!$B$3,"",IF(ISBLANK(AI519),IF('Настройки'!$B$9="Нулевой спрос",0,""),IF(AI519&lt;0,IF('Настройки'!$B$10="Исключить","",IF('Настройки'!$B$10="Абсолютные значения",ABS(AI519),AI519)),AI519)))</x:f>
      </x:c>
      <x:c r="CM519" s="50" t="str">
        <x:f>IF(31&gt;'Настройки'!$B$3,"",IF(ISBLANK(AJ519),IF('Настройки'!$B$9="Нулевой спрос",0,""),IF(AJ519&lt;0,IF('Настройки'!$B$10="Исключить","",IF('Настройки'!$B$10="Абсолютные значения",ABS(AJ519),AJ519)),AJ519)))</x:f>
      </x:c>
      <x:c r="CN519" s="50" t="str">
        <x:f>IF(32&gt;'Настройки'!$B$3,"",IF(ISBLANK(AK519),IF('Настройки'!$B$9="Нулевой спрос",0,""),IF(AK519&lt;0,IF('Настройки'!$B$10="Исключить","",IF('Настройки'!$B$10="Абсолютные значения",ABS(AK519),AK519)),AK519)))</x:f>
      </x:c>
      <x:c r="CO519" s="50" t="str">
        <x:f>IF(33&gt;'Настройки'!$B$3,"",IF(ISBLANK(AL519),IF('Настройки'!$B$9="Нулевой спрос",0,""),IF(AL519&lt;0,IF('Настройки'!$B$10="Исключить","",IF('Настройки'!$B$10="Абсолютные значения",ABS(AL519),AL519)),AL519)))</x:f>
      </x:c>
      <x:c r="CP519" s="50" t="str">
        <x:f>IF(34&gt;'Настройки'!$B$3,"",IF(ISBLANK(AM519),IF('Настройки'!$B$9="Нулевой спрос",0,""),IF(AM519&lt;0,IF('Настройки'!$B$10="Исключить","",IF('Настройки'!$B$10="Абсолютные значения",ABS(AM519),AM519)),AM519)))</x:f>
      </x:c>
      <x:c r="CQ519" s="50" t="str">
        <x:f>IF(35&gt;'Настройки'!$B$3,"",IF(ISBLANK(AN519),IF('Настройки'!$B$9="Нулевой спрос",0,""),IF(AN519&lt;0,IF('Настройки'!$B$10="Исключить","",IF('Настройки'!$B$10="Абсолютные значения",ABS(AN519),AN519)),AN519)))</x:f>
      </x:c>
      <x:c r="CR519" s="50" t="str">
        <x:f>IF(36&gt;'Настройки'!$B$3,"",IF(ISBLANK(AO519),IF('Настройки'!$B$9="Нулевой спрос",0,""),IF(AO519&lt;0,IF('Настройки'!$B$10="Исключить","",IF('Настройки'!$B$10="Абсолютные значения",ABS(AO519),AO519)),AO519)))</x:f>
      </x:c>
      <x:c r="CS519" s="50" t="str">
        <x:f>IF(OR(1&gt;'Настройки'!$B$3,ISBLANK(BI519),BI519=0),"",BI519)</x:f>
      </x:c>
      <x:c r="CT519" s="50" t="str">
        <x:f>IF(OR(2&gt;'Настройки'!$B$3,ISBLANK(BJ519),BJ519=0),"",BJ519)</x:f>
      </x:c>
      <x:c r="CU519" s="50" t="str">
        <x:f>IF(OR(3&gt;'Настройки'!$B$3,ISBLANK(BK519),BK519=0),"",BK519)</x:f>
      </x:c>
      <x:c r="CV519" s="50" t="str">
        <x:f>IF(OR(4&gt;'Настройки'!$B$3,ISBLANK(BL519),BL519=0),"",BL519)</x:f>
      </x:c>
      <x:c r="CW519" s="50" t="str">
        <x:f>IF(OR(5&gt;'Настройки'!$B$3,ISBLANK(BM519),BM519=0),"",BM519)</x:f>
      </x:c>
      <x:c r="CX519" s="50" t="str">
        <x:f>IF(OR(6&gt;'Настройки'!$B$3,ISBLANK(BN519),BN519=0),"",BN519)</x:f>
      </x:c>
      <x:c r="CY519" s="50" t="str">
        <x:f>IF(OR(7&gt;'Настройки'!$B$3,ISBLANK(BO519),BO519=0),"",BO519)</x:f>
      </x:c>
      <x:c r="CZ519" s="50" t="str">
        <x:f>IF(OR(8&gt;'Настройки'!$B$3,ISBLANK(BP519),BP519=0),"",BP519)</x:f>
      </x:c>
      <x:c r="DA519" s="50" t="str">
        <x:f>IF(OR(9&gt;'Настройки'!$B$3,ISBLANK(BQ519),BQ519=0),"",BQ519)</x:f>
      </x:c>
      <x:c r="DB519" s="50" t="str">
        <x:f>IF(OR(10&gt;'Настройки'!$B$3,ISBLANK(BR519),BR519=0),"",BR519)</x:f>
      </x:c>
      <x:c r="DC519" s="50" t="str">
        <x:f>IF(OR(11&gt;'Настройки'!$B$3,ISBLANK(BS519),BS519=0),"",BS519)</x:f>
      </x:c>
      <x:c r="DD519" s="50" t="str">
        <x:f>IF(OR(12&gt;'Настройки'!$B$3,ISBLANK(BT519),BT519=0),"",BT519)</x:f>
      </x:c>
      <x:c r="DE519" s="50" t="str">
        <x:f>IF(OR(13&gt;'Настройки'!$B$3,ISBLANK(BU519),BU519=0),"",BU519)</x:f>
      </x:c>
      <x:c r="DF519" s="50" t="str">
        <x:f>IF(OR(14&gt;'Настройки'!$B$3,ISBLANK(BV519),BV519=0),"",BV519)</x:f>
      </x:c>
      <x:c r="DG519" s="50" t="str">
        <x:f>IF(OR(15&gt;'Настройки'!$B$3,ISBLANK(BW519),BW519=0),"",BW519)</x:f>
      </x:c>
      <x:c r="DH519" s="50" t="str">
        <x:f>IF(OR(16&gt;'Настройки'!$B$3,ISBLANK(BX519),BX519=0),"",BX519)</x:f>
      </x:c>
      <x:c r="DI519" s="50" t="str">
        <x:f>IF(OR(17&gt;'Настройки'!$B$3,ISBLANK(BY519),BY519=0),"",BY519)</x:f>
      </x:c>
      <x:c r="DJ519" s="50" t="str">
        <x:f>IF(OR(18&gt;'Настройки'!$B$3,ISBLANK(BZ519),BZ519=0),"",BZ519)</x:f>
      </x:c>
      <x:c r="DK519" s="50" t="str">
        <x:f>IF(OR(19&gt;'Настройки'!$B$3,ISBLANK(CA519),CA519=0),"",CA519)</x:f>
      </x:c>
      <x:c r="DL519" s="50" t="str">
        <x:f>IF(OR(20&gt;'Настройки'!$B$3,ISBLANK(CB519),CB519=0),"",CB519)</x:f>
      </x:c>
      <x:c r="DM519" s="50" t="str">
        <x:f>IF(OR(21&gt;'Настройки'!$B$3,ISBLANK(CC519),CC519=0),"",CC519)</x:f>
      </x:c>
      <x:c r="DN519" s="50" t="str">
        <x:f>IF(OR(22&gt;'Настройки'!$B$3,ISBLANK(CD519),CD519=0),"",CD519)</x:f>
      </x:c>
      <x:c r="DO519" s="50" t="str">
        <x:f>IF(OR(23&gt;'Настройки'!$B$3,ISBLANK(CE519),CE519=0),"",CE519)</x:f>
      </x:c>
      <x:c r="DP519" s="50" t="str">
        <x:f>IF(OR(24&gt;'Настройки'!$B$3,ISBLANK(CF519),CF519=0),"",CF519)</x:f>
      </x:c>
      <x:c r="DQ519" s="50" t="str">
        <x:f>IF(OR(25&gt;'Настройки'!$B$3,ISBLANK(CG519),CG519=0),"",CG519)</x:f>
      </x:c>
      <x:c r="DR519" s="50" t="str">
        <x:f>IF(OR(26&gt;'Настройки'!$B$3,ISBLANK(CH519),CH519=0),"",CH519)</x:f>
      </x:c>
      <x:c r="DS519" s="50" t="str">
        <x:f>IF(OR(27&gt;'Настройки'!$B$3,ISBLANK(CI519),CI519=0),"",CI519)</x:f>
      </x:c>
      <x:c r="DT519" s="50" t="str">
        <x:f>IF(OR(28&gt;'Настройки'!$B$3,ISBLANK(CJ519),CJ519=0),"",CJ519)</x:f>
      </x:c>
      <x:c r="DU519" s="50" t="str">
        <x:f>IF(OR(29&gt;'Настройки'!$B$3,ISBLANK(CK519),CK519=0),"",CK519)</x:f>
      </x:c>
      <x:c r="DV519" s="50" t="str">
        <x:f>IF(OR(30&gt;'Настройки'!$B$3,ISBLANK(CL519),CL519=0),"",CL519)</x:f>
      </x:c>
      <x:c r="DW519" s="50" t="str">
        <x:f>IF(OR(31&gt;'Настройки'!$B$3,ISBLANK(CM519),CM519=0),"",CM519)</x:f>
      </x:c>
      <x:c r="DX519" s="50" t="str">
        <x:f>IF(OR(32&gt;'Настройки'!$B$3,ISBLANK(CN519),CN519=0),"",CN519)</x:f>
      </x:c>
      <x:c r="DY519" s="50" t="str">
        <x:f>IF(OR(33&gt;'Настройки'!$B$3,ISBLANK(CO519),CO519=0),"",CO519)</x:f>
      </x:c>
      <x:c r="DZ519" s="50" t="str">
        <x:f>IF(OR(34&gt;'Настройки'!$B$3,ISBLANK(CP519),CP519=0),"",CP519)</x:f>
      </x:c>
      <x:c r="EA519" s="50" t="str">
        <x:f>IF(OR(35&gt;'Настройки'!$B$3,ISBLANK(CQ519),CQ519=0),"",CQ519)</x:f>
      </x:c>
      <x:c r="EB519" s="50" t="str">
        <x:f>IF(OR(36&gt;'Настройки'!$B$3,ISBLANK(CR519),CR519=0),"",CR519)</x:f>
      </x:c>
      <x:c r="EC519" s="50" t="str">
        <x:f>IF(A519="","",IF(OR(BB519="AZ",BB519="BZ"),10000+ROW(),IF(AZ519&gt;'Настройки'!$B$11,20000+ROW(),IF(BF519&lt;&gt;"Обычный",30000+ROW(),IF(AX519&lt;=0,40000+ROW(),"")))))</x:f>
      </x:c>
      <x:c r="ED519" s="50" t="str">
        <x:f>IF(EC519="","",COUNTIFS($EC$2:$EC$1001,"&gt;0",$EC$2:$EC$1001,"&lt;"&amp;EC519)+1)</x:f>
      </x:c>
    </x:row>
    <x:row r="520">
      <x:c r="A520" s="115"/>
      <x:c r="B520" s="115"/>
      <x:c r="C520" s="115"/>
      <x:c r="D520" s="118"/>
      <x:c r="E520" s="118"/>
      <x:c r="F520" s="118"/>
      <x:c r="G520" s="118"/>
      <x:c r="H520" s="118"/>
      <x:c r="I520" s="118"/>
      <x:c r="J520" s="118"/>
      <x:c r="K520" s="118"/>
      <x:c r="L520" s="118"/>
      <x:c r="M520" s="118"/>
      <x:c r="N520" s="118"/>
      <x:c r="O520" s="118"/>
      <x:c r="P520" s="118"/>
      <x:c r="Q520" s="118"/>
      <x:c r="R520" s="118"/>
      <x:c r="S520" s="118"/>
      <x:c r="T520" s="118"/>
      <x:c r="U520" s="118"/>
      <x:c r="V520" s="118"/>
      <x:c r="W520" s="118"/>
      <x:c r="X520" s="118"/>
      <x:c r="Y520" s="118"/>
      <x:c r="Z520" s="118"/>
      <x:c r="AA520" s="118"/>
      <x:c r="AB520" s="118"/>
      <x:c r="AC520" s="118"/>
      <x:c r="AD520" s="118"/>
      <x:c r="AE520" s="118"/>
      <x:c r="AF520" s="118"/>
      <x:c r="AG520" s="118"/>
      <x:c r="AH520" s="118"/>
      <x:c r="AI520" s="118"/>
      <x:c r="AJ520" s="118"/>
      <x:c r="AK520" s="118"/>
      <x:c r="AL520" s="118"/>
      <x:c r="AM520" s="118"/>
      <x:c r="AN520" s="118"/>
      <x:c r="AO520" s="118"/>
      <x:c r="AP520" s="115"/>
      <x:c r="AQ520" s="49" t="str">
        <x:f>IF(A520="","",COUNT(BI520:INDEX(BI520:CR520,1,'Настройки'!$B$3)))</x:f>
      </x:c>
      <x:c r="AR520" s="49" t="str">
        <x:f>IF(A520="","",SUM(BI520:INDEX(BI520:CR520,1,'Настройки'!$B$3)))</x:f>
      </x:c>
      <x:c r="AS520" s="58" t="str">
        <x:f>IF(A520="","",IF('Настройки'!$B$4="Стоимость потребления",AR520*D520,IF('Настройки'!$B$4="Количество",AR520,E520)))</x:f>
      </x:c>
      <x:c r="AT520" s="61" t="str">
        <x:f>IF(OR(A520="",AS520&lt;0,SUM($AS$2:$AS$1001)&lt;=0),"",AS520/SUM($AS$2:$AS$1001))</x:f>
      </x:c>
      <x:c r="AU520" s="61" t="str">
        <x:f>IF(OR(A520="",AS520&lt;0,SUM($AS$2:$AS$1001)&lt;=0),"",SUMIFS($AS$2:$AS$1001,$AS$2:$AS$1001,"&gt;"&amp;AS520)/SUM($AS$2:$AS$1001))</x:f>
      </x:c>
      <x:c r="AV520" s="61" t="str">
        <x:f>IF(OR(A520="",AS520&lt;0,SUM($AS$2:$AS$1001)&lt;=0),"",SUMIFS($AS$2:$AS$1001,$AS$2:$AS$1001,"&gt;="&amp;AS520)/SUM($AS$2:$AS$1001))</x:f>
      </x:c>
      <x:c r="AW520" s="49" t="str">
        <x:f>IF(A520="","",IF(SUM($AS$2:$AS$1001)&lt;=0,"Не определён",IF(AS520&lt;0,"Исключение",IF(AU520&lt;'Настройки'!$B$5,"A",IF(AU520&lt;'Настройки'!$B$6,"B","C")))))</x:f>
      </x:c>
      <x:c r="AX520" s="58" t="str">
        <x:f>IF(A520="","",IF(AQ520=0,"",AVERAGE(BI520:INDEX(BI520:CR520,1,'Настройки'!$B$3))))</x:f>
      </x:c>
      <x:c r="AY520" s="58" t="str">
        <x:f>IF(OR(A520="",AQ520=0),"",STDEVP(BI520:INDEX(BI520:CR520,1,'Настройки'!$B$3)))</x:f>
      </x:c>
      <x:c r="AZ520" s="61" t="str">
        <x:f>IF(OR(A520="",AQ520&lt;'Настройки'!$B$12,AX520&lt;=0,AND('Настройки'!$B$10="Блокировать",COUNTIF(F520:INDEX(F520:AO520,1,'Настройки'!$B$3),"&lt;0")&gt;0)),"",AY520/ABS(AX520))</x:f>
      </x:c>
      <x:c r="BA520" s="49" t="str">
        <x:f>IF(A520="","",IF(AND('Настройки'!$B$10="Блокировать",COUNTIF(F520:INDEX(F520:AO520,1,'Настройки'!$B$3),"&lt;0")&gt;0),"Не определён",IF(AQ520&lt;'Настройки'!$B$12,"Не определён",IF(AX520=0,"Нет спроса",IF(AX520&lt;0,"Не определён",IF(AZ520&lt;='Настройки'!$B$7,"X",IF(AZ520&lt;='Настройки'!$B$8,"Y","Z")))))))</x:f>
      </x:c>
      <x:c r="BB520" s="49" t="str">
        <x:f>IF(OR(A520="",LEN(AW520)&lt;&gt;1,LEN(BA520)&lt;&gt;1),"",AW520&amp;BA520)</x:f>
      </x:c>
      <x:c r="BC520" s="61" t="str">
        <x:f>IF(OR(A520="",AQ520=0),"",(COUNT(BI520:INDEX(BI520:CR520,1,'Настройки'!$B$3))-COUNT(CS520:INDEX(CS520:EB520,1,'Настройки'!$B$3)))/AQ520)</x:f>
      </x:c>
      <x:c r="BD520" s="64" t="str">
        <x:f>IF(OR(A520="",COUNT(CS520:INDEX(CS520:EB520,1,'Настройки'!$B$3))=0),"",AQ520/COUNT(CS520:INDEX(CS520:EB520,1,'Настройки'!$B$3)))</x:f>
      </x:c>
      <x:c r="BE520" s="64" t="str">
        <x:f>IF(OR(A520="",COUNT(CS520:INDEX(CS520:EB520,1,'Настройки'!$B$3))=0),"",IF(AVERAGE(CS520:INDEX(CS520:EB520,1,'Настройки'!$B$3))=0,"",(STDEVP(CS520:INDEX(CS520:EB520,1,'Настройки'!$B$3))/ABS(AVERAGE(CS520:INDEX(CS520:EB520,1,'Настройки'!$B$3))))^2))</x:f>
      </x:c>
      <x:c r="BF520" s="49" t="str">
        <x:f>IF(A520="","",IF(AQ520&lt;3,"Недостаточно",IF(AQ520&lt;6,"Предварительный","Обычный")))</x:f>
      </x:c>
      <x:c r="BG520" s="49" t="str">
        <x:f>IF(A520="","",IF(COUNTIF(F520:INDEX(F520:AO520,1,'Настройки'!$B$3),"&lt;0")&gt;0,IF('Настройки'!$B$10="Блокировать","Отрицательный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"),"")&amp;IF(AQ520&lt;3,"Недостаточно истории. ",IF(AQ520&lt;6,"Предварительная классификация. ",""))&amp;IF(AX520=0,"Нет спроса за горизонт. ","")&amp;IF(AZ520&gt;'Настройки'!$B$11,"Экстремальная вариативность. ",""))</x:f>
      </x:c>
      <x:c r="BH520" s="49" t="str">
        <x:f>IF(A520="","",IFERROR(VLOOKUP(BB520,'Настройки'!$D$3:$E$11,2,FALSE),"Сначала проверьте исходные данные и историю спроса.")&amp;" Уточните срок поставки, MOQ и критичность.")</x:f>
      </x:c>
      <x:c r="BI520" s="50" t="str">
        <x:f>IF(1&gt;'Настройки'!$B$3,"",IF(ISBLANK(F520),IF('Настройки'!$B$9="Нулевой спрос",0,""),IF(F520&lt;0,IF('Настройки'!$B$10="Исключить","",IF('Настройки'!$B$10="Абсолютные значения",ABS(F520),F520)),F520)))</x:f>
      </x:c>
      <x:c r="BJ520" s="50" t="str">
        <x:f>IF(2&gt;'Настройки'!$B$3,"",IF(ISBLANK(G520),IF('Настройки'!$B$9="Нулевой спрос",0,""),IF(G520&lt;0,IF('Настройки'!$B$10="Исключить","",IF('Настройки'!$B$10="Абсолютные значения",ABS(G520),G520)),G520)))</x:f>
      </x:c>
      <x:c r="BK520" s="50" t="str">
        <x:f>IF(3&gt;'Настройки'!$B$3,"",IF(ISBLANK(H520),IF('Настройки'!$B$9="Нулевой спрос",0,""),IF(H520&lt;0,IF('Настройки'!$B$10="Исключить","",IF('Настройки'!$B$10="Абсолютные значения",ABS(H520),H520)),H520)))</x:f>
      </x:c>
      <x:c r="BL520" s="50" t="str">
        <x:f>IF(4&gt;'Настройки'!$B$3,"",IF(ISBLANK(I520),IF('Настройки'!$B$9="Нулевой спрос",0,""),IF(I520&lt;0,IF('Настройки'!$B$10="Исключить","",IF('Настройки'!$B$10="Абсолютные значения",ABS(I520),I520)),I520)))</x:f>
      </x:c>
      <x:c r="BM520" s="50" t="str">
        <x:f>IF(5&gt;'Настройки'!$B$3,"",IF(ISBLANK(J520),IF('Настройки'!$B$9="Нулевой спрос",0,""),IF(J520&lt;0,IF('Настройки'!$B$10="Исключить","",IF('Настройки'!$B$10="Абсолютные значения",ABS(J520),J520)),J520)))</x:f>
      </x:c>
      <x:c r="BN520" s="50" t="str">
        <x:f>IF(6&gt;'Настройки'!$B$3,"",IF(ISBLANK(K520),IF('Настройки'!$B$9="Нулевой спрос",0,""),IF(K520&lt;0,IF('Настройки'!$B$10="Исключить","",IF('Настройки'!$B$10="Абсолютные значения",ABS(K520),K520)),K520)))</x:f>
      </x:c>
      <x:c r="BO520" s="50" t="str">
        <x:f>IF(7&gt;'Настройки'!$B$3,"",IF(ISBLANK(L520),IF('Настройки'!$B$9="Нулевой спрос",0,""),IF(L520&lt;0,IF('Настройки'!$B$10="Исключить","",IF('Настройки'!$B$10="Абсолютные значения",ABS(L520),L520)),L520)))</x:f>
      </x:c>
      <x:c r="BP520" s="50" t="str">
        <x:f>IF(8&gt;'Настройки'!$B$3,"",IF(ISBLANK(M520),IF('Настройки'!$B$9="Нулевой спрос",0,""),IF(M520&lt;0,IF('Настройки'!$B$10="Исключить","",IF('Настройки'!$B$10="Абсолютные значения",ABS(M520),M520)),M520)))</x:f>
      </x:c>
      <x:c r="BQ520" s="50" t="str">
        <x:f>IF(9&gt;'Настройки'!$B$3,"",IF(ISBLANK(N520),IF('Настройки'!$B$9="Нулевой спрос",0,""),IF(N520&lt;0,IF('Настройки'!$B$10="Исключить","",IF('Настройки'!$B$10="Абсолютные значения",ABS(N520),N520)),N520)))</x:f>
      </x:c>
      <x:c r="BR520" s="50" t="str">
        <x:f>IF(10&gt;'Настройки'!$B$3,"",IF(ISBLANK(O520),IF('Настройки'!$B$9="Нулевой спрос",0,""),IF(O520&lt;0,IF('Настройки'!$B$10="Исключить","",IF('Настройки'!$B$10="Абсолютные значения",ABS(O520),O520)),O520)))</x:f>
      </x:c>
      <x:c r="BS520" s="50" t="str">
        <x:f>IF(11&gt;'Настройки'!$B$3,"",IF(ISBLANK(P520),IF('Настройки'!$B$9="Нулевой спрос",0,""),IF(P520&lt;0,IF('Настройки'!$B$10="Исключить","",IF('Настройки'!$B$10="Абсолютные значения",ABS(P520),P520)),P520)))</x:f>
      </x:c>
      <x:c r="BT520" s="50" t="str">
        <x:f>IF(12&gt;'Настройки'!$B$3,"",IF(ISBLANK(Q520),IF('Настройки'!$B$9="Нулевой спрос",0,""),IF(Q520&lt;0,IF('Настройки'!$B$10="Исключить","",IF('Настройки'!$B$10="Абсолютные значения",ABS(Q520),Q520)),Q520)))</x:f>
      </x:c>
      <x:c r="BU520" s="50" t="str">
        <x:f>IF(13&gt;'Настройки'!$B$3,"",IF(ISBLANK(R520),IF('Настройки'!$B$9="Нулевой спрос",0,""),IF(R520&lt;0,IF('Настройки'!$B$10="Исключить","",IF('Настройки'!$B$10="Абсолютные значения",ABS(R520),R520)),R520)))</x:f>
      </x:c>
      <x:c r="BV520" s="50" t="str">
        <x:f>IF(14&gt;'Настройки'!$B$3,"",IF(ISBLANK(S520),IF('Настройки'!$B$9="Нулевой спрос",0,""),IF(S520&lt;0,IF('Настройки'!$B$10="Исключить","",IF('Настройки'!$B$10="Абсолютные значения",ABS(S520),S520)),S520)))</x:f>
      </x:c>
      <x:c r="BW520" s="50" t="str">
        <x:f>IF(15&gt;'Настройки'!$B$3,"",IF(ISBLANK(T520),IF('Настройки'!$B$9="Нулевой спрос",0,""),IF(T520&lt;0,IF('Настройки'!$B$10="Исключить","",IF('Настройки'!$B$10="Абсолютные значения",ABS(T520),T520)),T520)))</x:f>
      </x:c>
      <x:c r="BX520" s="50" t="str">
        <x:f>IF(16&gt;'Настройки'!$B$3,"",IF(ISBLANK(U520),IF('Настройки'!$B$9="Нулевой спрос",0,""),IF(U520&lt;0,IF('Настройки'!$B$10="Исключить","",IF('Настройки'!$B$10="Абсолютные значения",ABS(U520),U520)),U520)))</x:f>
      </x:c>
      <x:c r="BY520" s="50" t="str">
        <x:f>IF(17&gt;'Настройки'!$B$3,"",IF(ISBLANK(V520),IF('Настройки'!$B$9="Нулевой спрос",0,""),IF(V520&lt;0,IF('Настройки'!$B$10="Исключить","",IF('Настройки'!$B$10="Абсолютные значения",ABS(V520),V520)),V520)))</x:f>
      </x:c>
      <x:c r="BZ520" s="50" t="str">
        <x:f>IF(18&gt;'Настройки'!$B$3,"",IF(ISBLANK(W520),IF('Настройки'!$B$9="Нулевой спрос",0,""),IF(W520&lt;0,IF('Настройки'!$B$10="Исключить","",IF('Настройки'!$B$10="Абсолютные значения",ABS(W520),W520)),W520)))</x:f>
      </x:c>
      <x:c r="CA520" s="50" t="str">
        <x:f>IF(19&gt;'Настройки'!$B$3,"",IF(ISBLANK(X520),IF('Настройки'!$B$9="Нулевой спрос",0,""),IF(X520&lt;0,IF('Настройки'!$B$10="Исключить","",IF('Настройки'!$B$10="Абсолютные значения",ABS(X520),X520)),X520)))</x:f>
      </x:c>
      <x:c r="CB520" s="50" t="str">
        <x:f>IF(20&gt;'Настройки'!$B$3,"",IF(ISBLANK(Y520),IF('Настройки'!$B$9="Нулевой спрос",0,""),IF(Y520&lt;0,IF('Настройки'!$B$10="Исключить","",IF('Настройки'!$B$10="Абсолютные значения",ABS(Y520),Y520)),Y520)))</x:f>
      </x:c>
      <x:c r="CC520" s="50" t="str">
        <x:f>IF(21&gt;'Настройки'!$B$3,"",IF(ISBLANK(Z520),IF('Настройки'!$B$9="Нулевой спрос",0,""),IF(Z520&lt;0,IF('Настройки'!$B$10="Исключить","",IF('Настройки'!$B$10="Абсолютные значения",ABS(Z520),Z520)),Z520)))</x:f>
      </x:c>
      <x:c r="CD520" s="50" t="str">
        <x:f>IF(22&gt;'Настройки'!$B$3,"",IF(ISBLANK(AA520),IF('Настройки'!$B$9="Нулевой спрос",0,""),IF(AA520&lt;0,IF('Настройки'!$B$10="Исключить","",IF('Настройки'!$B$10="Абсолютные значения",ABS(AA520),AA520)),AA520)))</x:f>
      </x:c>
      <x:c r="CE520" s="50" t="str">
        <x:f>IF(23&gt;'Настройки'!$B$3,"",IF(ISBLANK(AB520),IF('Настройки'!$B$9="Нулевой спрос",0,""),IF(AB520&lt;0,IF('Настройки'!$B$10="Исключить","",IF('Настройки'!$B$10="Абсолютные значения",ABS(AB520),AB520)),AB520)))</x:f>
      </x:c>
      <x:c r="CF520" s="50" t="str">
        <x:f>IF(24&gt;'Настройки'!$B$3,"",IF(ISBLANK(AC520),IF('Настройки'!$B$9="Нулевой спрос",0,""),IF(AC520&lt;0,IF('Настройки'!$B$10="Исключить","",IF('Настройки'!$B$10="Абсолютные значения",ABS(AC520),AC520)),AC520)))</x:f>
      </x:c>
      <x:c r="CG520" s="50" t="str">
        <x:f>IF(25&gt;'Настройки'!$B$3,"",IF(ISBLANK(AD520),IF('Настройки'!$B$9="Нулевой спрос",0,""),IF(AD520&lt;0,IF('Настройки'!$B$10="Исключить","",IF('Настройки'!$B$10="Абсолютные значения",ABS(AD520),AD520)),AD520)))</x:f>
      </x:c>
      <x:c r="CH520" s="50" t="str">
        <x:f>IF(26&gt;'Настройки'!$B$3,"",IF(ISBLANK(AE520),IF('Настройки'!$B$9="Нулевой спрос",0,""),IF(AE520&lt;0,IF('Настройки'!$B$10="Исключить","",IF('Настройки'!$B$10="Абсолютные значения",ABS(AE520),AE520)),AE520)))</x:f>
      </x:c>
      <x:c r="CI520" s="50" t="str">
        <x:f>IF(27&gt;'Настройки'!$B$3,"",IF(ISBLANK(AF520),IF('Настройки'!$B$9="Нулевой спрос",0,""),IF(AF520&lt;0,IF('Настройки'!$B$10="Исключить","",IF('Настройки'!$B$10="Абсолютные значения",ABS(AF520),AF520)),AF520)))</x:f>
      </x:c>
      <x:c r="CJ520" s="50" t="str">
        <x:f>IF(28&gt;'Настройки'!$B$3,"",IF(ISBLANK(AG520),IF('Настройки'!$B$9="Нулевой спрос",0,""),IF(AG520&lt;0,IF('Настройки'!$B$10="Исключить","",IF('Настройки'!$B$10="Абсолютные значения",ABS(AG520),AG520)),AG520)))</x:f>
      </x:c>
      <x:c r="CK520" s="50" t="str">
        <x:f>IF(29&gt;'Настройки'!$B$3,"",IF(ISBLANK(AH520),IF('Настройки'!$B$9="Нулевой спрос",0,""),IF(AH520&lt;0,IF('Настройки'!$B$10="Исключить","",IF('Настройки'!$B$10="Абсолютные значения",ABS(AH520),AH520)),AH520)))</x:f>
      </x:c>
      <x:c r="CL520" s="50" t="str">
        <x:f>IF(30&gt;'Настройки'!$B$3,"",IF(ISBLANK(AI520),IF('Настройки'!$B$9="Нулевой спрос",0,""),IF(AI520&lt;0,IF('Настройки'!$B$10="Исключить","",IF('Настройки'!$B$10="Абсолютные значения",ABS(AI520),AI520)),AI520)))</x:f>
      </x:c>
      <x:c r="CM520" s="50" t="str">
        <x:f>IF(31&gt;'Настройки'!$B$3,"",IF(ISBLANK(AJ520),IF('Настройки'!$B$9="Нулевой спрос",0,""),IF(AJ520&lt;0,IF('Настройки'!$B$10="Исключить","",IF('Настройки'!$B$10="Абсолютные значения",ABS(AJ520),AJ520)),AJ520)))</x:f>
      </x:c>
      <x:c r="CN520" s="50" t="str">
        <x:f>IF(32&gt;'Настройки'!$B$3,"",IF(ISBLANK(AK520),IF('Настройки'!$B$9="Нулевой спрос",0,""),IF(AK520&lt;0,IF('Настройки'!$B$10="Исключить","",IF('Настройки'!$B$10="Абсолютные значения",ABS(AK520),AK520)),AK520)))</x:f>
      </x:c>
      <x:c r="CO520" s="50" t="str">
        <x:f>IF(33&gt;'Настройки'!$B$3,"",IF(ISBLANK(AL520),IF('Настройки'!$B$9="Нулевой спрос",0,""),IF(AL520&lt;0,IF('Настройки'!$B$10="Исключить","",IF('Настройки'!$B$10="Абсолютные значения",ABS(AL520),AL520)),AL520)))</x:f>
      </x:c>
      <x:c r="CP520" s="50" t="str">
        <x:f>IF(34&gt;'Настройки'!$B$3,"",IF(ISBLANK(AM520),IF('Настройки'!$B$9="Нулевой спрос",0,""),IF(AM520&lt;0,IF('Настройки'!$B$10="Исключить","",IF('Настройки'!$B$10="Абсолютные значения",ABS(AM520),AM520)),AM520)))</x:f>
      </x:c>
      <x:c r="CQ520" s="50" t="str">
        <x:f>IF(35&gt;'Настройки'!$B$3,"",IF(ISBLANK(AN520),IF('Настройки'!$B$9="Нулевой спрос",0,""),IF(AN520&lt;0,IF('Настройки'!$B$10="Исключить","",IF('Настройки'!$B$10="Абсолютные значения",ABS(AN520),AN520)),AN520)))</x:f>
      </x:c>
      <x:c r="CR520" s="50" t="str">
        <x:f>IF(36&gt;'Настройки'!$B$3,"",IF(ISBLANK(AO520),IF('Настройки'!$B$9="Нулевой спрос",0,""),IF(AO520&lt;0,IF('Настройки'!$B$10="Исключить","",IF('Настройки'!$B$10="Абсолютные значения",ABS(AO520),AO520)),AO520)))</x:f>
      </x:c>
      <x:c r="CS520" s="50" t="str">
        <x:f>IF(OR(1&gt;'Настройки'!$B$3,ISBLANK(BI520),BI520=0),"",BI520)</x:f>
      </x:c>
      <x:c r="CT520" s="50" t="str">
        <x:f>IF(OR(2&gt;'Настройки'!$B$3,ISBLANK(BJ520),BJ520=0),"",BJ520)</x:f>
      </x:c>
      <x:c r="CU520" s="50" t="str">
        <x:f>IF(OR(3&gt;'Настройки'!$B$3,ISBLANK(BK520),BK520=0),"",BK520)</x:f>
      </x:c>
      <x:c r="CV520" s="50" t="str">
        <x:f>IF(OR(4&gt;'Настройки'!$B$3,ISBLANK(BL520),BL520=0),"",BL520)</x:f>
      </x:c>
      <x:c r="CW520" s="50" t="str">
        <x:f>IF(OR(5&gt;'Настройки'!$B$3,ISBLANK(BM520),BM520=0),"",BM520)</x:f>
      </x:c>
      <x:c r="CX520" s="50" t="str">
        <x:f>IF(OR(6&gt;'Настройки'!$B$3,ISBLANK(BN520),BN520=0),"",BN520)</x:f>
      </x:c>
      <x:c r="CY520" s="50" t="str">
        <x:f>IF(OR(7&gt;'Настройки'!$B$3,ISBLANK(BO520),BO520=0),"",BO520)</x:f>
      </x:c>
      <x:c r="CZ520" s="50" t="str">
        <x:f>IF(OR(8&gt;'Настройки'!$B$3,ISBLANK(BP520),BP520=0),"",BP520)</x:f>
      </x:c>
      <x:c r="DA520" s="50" t="str">
        <x:f>IF(OR(9&gt;'Настройки'!$B$3,ISBLANK(BQ520),BQ520=0),"",BQ520)</x:f>
      </x:c>
      <x:c r="DB520" s="50" t="str">
        <x:f>IF(OR(10&gt;'Настройки'!$B$3,ISBLANK(BR520),BR520=0),"",BR520)</x:f>
      </x:c>
      <x:c r="DC520" s="50" t="str">
        <x:f>IF(OR(11&gt;'Настройки'!$B$3,ISBLANK(BS520),BS520=0),"",BS520)</x:f>
      </x:c>
      <x:c r="DD520" s="50" t="str">
        <x:f>IF(OR(12&gt;'Настройки'!$B$3,ISBLANK(BT520),BT520=0),"",BT520)</x:f>
      </x:c>
      <x:c r="DE520" s="50" t="str">
        <x:f>IF(OR(13&gt;'Настройки'!$B$3,ISBLANK(BU520),BU520=0),"",BU520)</x:f>
      </x:c>
      <x:c r="DF520" s="50" t="str">
        <x:f>IF(OR(14&gt;'Настройки'!$B$3,ISBLANK(BV520),BV520=0),"",BV520)</x:f>
      </x:c>
      <x:c r="DG520" s="50" t="str">
        <x:f>IF(OR(15&gt;'Настройки'!$B$3,ISBLANK(BW520),BW520=0),"",BW520)</x:f>
      </x:c>
      <x:c r="DH520" s="50" t="str">
        <x:f>IF(OR(16&gt;'Настройки'!$B$3,ISBLANK(BX520),BX520=0),"",BX520)</x:f>
      </x:c>
      <x:c r="DI520" s="50" t="str">
        <x:f>IF(OR(17&gt;'Настройки'!$B$3,ISBLANK(BY520),BY520=0),"",BY520)</x:f>
      </x:c>
      <x:c r="DJ520" s="50" t="str">
        <x:f>IF(OR(18&gt;'Настройки'!$B$3,ISBLANK(BZ520),BZ520=0),"",BZ520)</x:f>
      </x:c>
      <x:c r="DK520" s="50" t="str">
        <x:f>IF(OR(19&gt;'Настройки'!$B$3,ISBLANK(CA520),CA520=0),"",CA520)</x:f>
      </x:c>
      <x:c r="DL520" s="50" t="str">
        <x:f>IF(OR(20&gt;'Настройки'!$B$3,ISBLANK(CB520),CB520=0),"",CB520)</x:f>
      </x:c>
      <x:c r="DM520" s="50" t="str">
        <x:f>IF(OR(21&gt;'Настройки'!$B$3,ISBLANK(CC520),CC520=0),"",CC520)</x:f>
      </x:c>
      <x:c r="DN520" s="50" t="str">
        <x:f>IF(OR(22&gt;'Настройки'!$B$3,ISBLANK(CD520),CD520=0),"",CD520)</x:f>
      </x:c>
      <x:c r="DO520" s="50" t="str">
        <x:f>IF(OR(23&gt;'Настройки'!$B$3,ISBLANK(CE520),CE520=0),"",CE520)</x:f>
      </x:c>
      <x:c r="DP520" s="50" t="str">
        <x:f>IF(OR(24&gt;'Настройки'!$B$3,ISBLANK(CF520),CF520=0),"",CF520)</x:f>
      </x:c>
      <x:c r="DQ520" s="50" t="str">
        <x:f>IF(OR(25&gt;'Настройки'!$B$3,ISBLANK(CG520),CG520=0),"",CG520)</x:f>
      </x:c>
      <x:c r="DR520" s="50" t="str">
        <x:f>IF(OR(26&gt;'Настройки'!$B$3,ISBLANK(CH520),CH520=0),"",CH520)</x:f>
      </x:c>
      <x:c r="DS520" s="50" t="str">
        <x:f>IF(OR(27&gt;'Настройки'!$B$3,ISBLANK(CI520),CI520=0),"",CI520)</x:f>
      </x:c>
      <x:c r="DT520" s="50" t="str">
        <x:f>IF(OR(28&gt;'Настройки'!$B$3,ISBLANK(CJ520),CJ520=0),"",CJ520)</x:f>
      </x:c>
      <x:c r="DU520" s="50" t="str">
        <x:f>IF(OR(29&gt;'Настройки'!$B$3,ISBLANK(CK520),CK520=0),"",CK520)</x:f>
      </x:c>
      <x:c r="DV520" s="50" t="str">
        <x:f>IF(OR(30&gt;'Настройки'!$B$3,ISBLANK(CL520),CL520=0),"",CL520)</x:f>
      </x:c>
      <x:c r="DW520" s="50" t="str">
        <x:f>IF(OR(31&gt;'Настройки'!$B$3,ISBLANK(CM520),CM520=0),"",CM520)</x:f>
      </x:c>
      <x:c r="DX520" s="50" t="str">
        <x:f>IF(OR(32&gt;'Настройки'!$B$3,ISBLANK(CN520),CN520=0),"",CN520)</x:f>
      </x:c>
      <x:c r="DY520" s="50" t="str">
        <x:f>IF(OR(33&gt;'Настройки'!$B$3,ISBLANK(CO520),CO520=0),"",CO520)</x:f>
      </x:c>
      <x:c r="DZ520" s="50" t="str">
        <x:f>IF(OR(34&gt;'Настройки'!$B$3,ISBLANK(CP520),CP520=0),"",CP520)</x:f>
      </x:c>
      <x:c r="EA520" s="50" t="str">
        <x:f>IF(OR(35&gt;'Настройки'!$B$3,ISBLANK(CQ520),CQ520=0),"",CQ520)</x:f>
      </x:c>
      <x:c r="EB520" s="50" t="str">
        <x:f>IF(OR(36&gt;'Настройки'!$B$3,ISBLANK(CR520),CR520=0),"",CR520)</x:f>
      </x:c>
      <x:c r="EC520" s="50" t="str">
        <x:f>IF(A520="","",IF(OR(BB520="AZ",BB520="BZ"),10000+ROW(),IF(AZ520&gt;'Настройки'!$B$11,20000+ROW(),IF(BF520&lt;&gt;"Обычный",30000+ROW(),IF(AX520&lt;=0,40000+ROW(),"")))))</x:f>
      </x:c>
      <x:c r="ED520" s="50" t="str">
        <x:f>IF(EC520="","",COUNTIFS($EC$2:$EC$1001,"&gt;0",$EC$2:$EC$1001,"&lt;"&amp;EC520)+1)</x:f>
      </x:c>
    </x:row>
    <x:row r="521">
      <x:c r="A521" s="115"/>
      <x:c r="B521" s="115"/>
      <x:c r="C521" s="115"/>
      <x:c r="D521" s="118"/>
      <x:c r="E521" s="118"/>
      <x:c r="F521" s="118"/>
      <x:c r="G521" s="118"/>
      <x:c r="H521" s="118"/>
      <x:c r="I521" s="118"/>
      <x:c r="J521" s="118"/>
      <x:c r="K521" s="118"/>
      <x:c r="L521" s="118"/>
      <x:c r="M521" s="118"/>
      <x:c r="N521" s="118"/>
      <x:c r="O521" s="118"/>
      <x:c r="P521" s="118"/>
      <x:c r="Q521" s="118"/>
      <x:c r="R521" s="118"/>
      <x:c r="S521" s="118"/>
      <x:c r="T521" s="118"/>
      <x:c r="U521" s="118"/>
      <x:c r="V521" s="118"/>
      <x:c r="W521" s="118"/>
      <x:c r="X521" s="118"/>
      <x:c r="Y521" s="118"/>
      <x:c r="Z521" s="118"/>
      <x:c r="AA521" s="118"/>
      <x:c r="AB521" s="118"/>
      <x:c r="AC521" s="118"/>
      <x:c r="AD521" s="118"/>
      <x:c r="AE521" s="118"/>
      <x:c r="AF521" s="118"/>
      <x:c r="AG521" s="118"/>
      <x:c r="AH521" s="118"/>
      <x:c r="AI521" s="118"/>
      <x:c r="AJ521" s="118"/>
      <x:c r="AK521" s="118"/>
      <x:c r="AL521" s="118"/>
      <x:c r="AM521" s="118"/>
      <x:c r="AN521" s="118"/>
      <x:c r="AO521" s="118"/>
      <x:c r="AP521" s="115"/>
      <x:c r="AQ521" s="49" t="str">
        <x:f>IF(A521="","",COUNT(BI521:INDEX(BI521:CR521,1,'Настройки'!$B$3)))</x:f>
      </x:c>
      <x:c r="AR521" s="49" t="str">
        <x:f>IF(A521="","",SUM(BI521:INDEX(BI521:CR521,1,'Настройки'!$B$3)))</x:f>
      </x:c>
      <x:c r="AS521" s="58" t="str">
        <x:f>IF(A521="","",IF('Настройки'!$B$4="Стоимость потребления",AR521*D521,IF('Настройки'!$B$4="Количество",AR521,E521)))</x:f>
      </x:c>
      <x:c r="AT521" s="61" t="str">
        <x:f>IF(OR(A521="",AS521&lt;0,SUM($AS$2:$AS$1001)&lt;=0),"",AS521/SUM($AS$2:$AS$1001))</x:f>
      </x:c>
      <x:c r="AU521" s="61" t="str">
        <x:f>IF(OR(A521="",AS521&lt;0,SUM($AS$2:$AS$1001)&lt;=0),"",SUMIFS($AS$2:$AS$1001,$AS$2:$AS$1001,"&gt;"&amp;AS521)/SUM($AS$2:$AS$1001))</x:f>
      </x:c>
      <x:c r="AV521" s="61" t="str">
        <x:f>IF(OR(A521="",AS521&lt;0,SUM($AS$2:$AS$1001)&lt;=0),"",SUMIFS($AS$2:$AS$1001,$AS$2:$AS$1001,"&gt;="&amp;AS521)/SUM($AS$2:$AS$1001))</x:f>
      </x:c>
      <x:c r="AW521" s="49" t="str">
        <x:f>IF(A521="","",IF(SUM($AS$2:$AS$1001)&lt;=0,"Не определён",IF(AS521&lt;0,"Исключение",IF(AU521&lt;'Настройки'!$B$5,"A",IF(AU521&lt;'Настройки'!$B$6,"B","C")))))</x:f>
      </x:c>
      <x:c r="AX521" s="58" t="str">
        <x:f>IF(A521="","",IF(AQ521=0,"",AVERAGE(BI521:INDEX(BI521:CR521,1,'Настройки'!$B$3))))</x:f>
      </x:c>
      <x:c r="AY521" s="58" t="str">
        <x:f>IF(OR(A521="",AQ521=0),"",STDEVP(BI521:INDEX(BI521:CR521,1,'Настройки'!$B$3)))</x:f>
      </x:c>
      <x:c r="AZ521" s="61" t="str">
        <x:f>IF(OR(A521="",AQ521&lt;'Настройки'!$B$12,AX521&lt;=0,AND('Настройки'!$B$10="Блокировать",COUNTIF(F521:INDEX(F521:AO521,1,'Настройки'!$B$3),"&lt;0")&gt;0)),"",AY521/ABS(AX521))</x:f>
      </x:c>
      <x:c r="BA521" s="49" t="str">
        <x:f>IF(A521="","",IF(AND('Настройки'!$B$10="Блокировать",COUNTIF(F521:INDEX(F521:AO521,1,'Настройки'!$B$3),"&lt;0")&gt;0),"Не определён",IF(AQ521&lt;'Настройки'!$B$12,"Не определён",IF(AX521=0,"Нет спроса",IF(AX521&lt;0,"Не определён",IF(AZ521&lt;='Настройки'!$B$7,"X",IF(AZ521&lt;='Настройки'!$B$8,"Y","Z")))))))</x:f>
      </x:c>
      <x:c r="BB521" s="49" t="str">
        <x:f>IF(OR(A521="",LEN(AW521)&lt;&gt;1,LEN(BA521)&lt;&gt;1),"",AW521&amp;BA521)</x:f>
      </x:c>
      <x:c r="BC521" s="61" t="str">
        <x:f>IF(OR(A521="",AQ521=0),"",(COUNT(BI521:INDEX(BI521:CR521,1,'Настройки'!$B$3))-COUNT(CS521:INDEX(CS521:EB521,1,'Настройки'!$B$3)))/AQ521)</x:f>
      </x:c>
      <x:c r="BD521" s="64" t="str">
        <x:f>IF(OR(A521="",COUNT(CS521:INDEX(CS521:EB521,1,'Настройки'!$B$3))=0),"",AQ521/COUNT(CS521:INDEX(CS521:EB521,1,'Настройки'!$B$3)))</x:f>
      </x:c>
      <x:c r="BE521" s="64" t="str">
        <x:f>IF(OR(A521="",COUNT(CS521:INDEX(CS521:EB521,1,'Настройки'!$B$3))=0),"",IF(AVERAGE(CS521:INDEX(CS521:EB521,1,'Настройки'!$B$3))=0,"",(STDEVP(CS521:INDEX(CS521:EB521,1,'Настройки'!$B$3))/ABS(AVERAGE(CS521:INDEX(CS521:EB521,1,'Настройки'!$B$3))))^2))</x:f>
      </x:c>
      <x:c r="BF521" s="49" t="str">
        <x:f>IF(A521="","",IF(AQ521&lt;3,"Недостаточно",IF(AQ521&lt;6,"Предварительный","Обычный")))</x:f>
      </x:c>
      <x:c r="BG521" s="49" t="str">
        <x:f>IF(A521="","",IF(COUNTIF(F521:INDEX(F521:AO521,1,'Настройки'!$B$3),"&lt;0")&gt;0,IF('Настройки'!$B$10="Блокировать","Отрицательный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"),"")&amp;IF(AQ521&lt;3,"Недостаточно истории. ",IF(AQ521&lt;6,"Предварительная классификация. ",""))&amp;IF(AX521=0,"Нет спроса за горизонт. ","")&amp;IF(AZ521&gt;'Настройки'!$B$11,"Экстремальная вариативность. ",""))</x:f>
      </x:c>
      <x:c r="BH521" s="49" t="str">
        <x:f>IF(A521="","",IFERROR(VLOOKUP(BB521,'Настройки'!$D$3:$E$11,2,FALSE),"Сначала проверьте исходные данные и историю спроса.")&amp;" Уточните срок поставки, MOQ и критичность.")</x:f>
      </x:c>
      <x:c r="BI521" s="50" t="str">
        <x:f>IF(1&gt;'Настройки'!$B$3,"",IF(ISBLANK(F521),IF('Настройки'!$B$9="Нулевой спрос",0,""),IF(F521&lt;0,IF('Настройки'!$B$10="Исключить","",IF('Настройки'!$B$10="Абсолютные значения",ABS(F521),F521)),F521)))</x:f>
      </x:c>
      <x:c r="BJ521" s="50" t="str">
        <x:f>IF(2&gt;'Настройки'!$B$3,"",IF(ISBLANK(G521),IF('Настройки'!$B$9="Нулевой спрос",0,""),IF(G521&lt;0,IF('Настройки'!$B$10="Исключить","",IF('Настройки'!$B$10="Абсолютные значения",ABS(G521),G521)),G521)))</x:f>
      </x:c>
      <x:c r="BK521" s="50" t="str">
        <x:f>IF(3&gt;'Настройки'!$B$3,"",IF(ISBLANK(H521),IF('Настройки'!$B$9="Нулевой спрос",0,""),IF(H521&lt;0,IF('Настройки'!$B$10="Исключить","",IF('Настройки'!$B$10="Абсолютные значения",ABS(H521),H521)),H521)))</x:f>
      </x:c>
      <x:c r="BL521" s="50" t="str">
        <x:f>IF(4&gt;'Настройки'!$B$3,"",IF(ISBLANK(I521),IF('Настройки'!$B$9="Нулевой спрос",0,""),IF(I521&lt;0,IF('Настройки'!$B$10="Исключить","",IF('Настройки'!$B$10="Абсолютные значения",ABS(I521),I521)),I521)))</x:f>
      </x:c>
      <x:c r="BM521" s="50" t="str">
        <x:f>IF(5&gt;'Настройки'!$B$3,"",IF(ISBLANK(J521),IF('Настройки'!$B$9="Нулевой спрос",0,""),IF(J521&lt;0,IF('Настройки'!$B$10="Исключить","",IF('Настройки'!$B$10="Абсолютные значения",ABS(J521),J521)),J521)))</x:f>
      </x:c>
      <x:c r="BN521" s="50" t="str">
        <x:f>IF(6&gt;'Настройки'!$B$3,"",IF(ISBLANK(K521),IF('Настройки'!$B$9="Нулевой спрос",0,""),IF(K521&lt;0,IF('Настройки'!$B$10="Исключить","",IF('Настройки'!$B$10="Абсолютные значения",ABS(K521),K521)),K521)))</x:f>
      </x:c>
      <x:c r="BO521" s="50" t="str">
        <x:f>IF(7&gt;'Настройки'!$B$3,"",IF(ISBLANK(L521),IF('Настройки'!$B$9="Нулевой спрос",0,""),IF(L521&lt;0,IF('Настройки'!$B$10="Исключить","",IF('Настройки'!$B$10="Абсолютные значения",ABS(L521),L521)),L521)))</x:f>
      </x:c>
      <x:c r="BP521" s="50" t="str">
        <x:f>IF(8&gt;'Настройки'!$B$3,"",IF(ISBLANK(M521),IF('Настройки'!$B$9="Нулевой спрос",0,""),IF(M521&lt;0,IF('Настройки'!$B$10="Исключить","",IF('Настройки'!$B$10="Абсолютные значения",ABS(M521),M521)),M521)))</x:f>
      </x:c>
      <x:c r="BQ521" s="50" t="str">
        <x:f>IF(9&gt;'Настройки'!$B$3,"",IF(ISBLANK(N521),IF('Настройки'!$B$9="Нулевой спрос",0,""),IF(N521&lt;0,IF('Настройки'!$B$10="Исключить","",IF('Настройки'!$B$10="Абсолютные значения",ABS(N521),N521)),N521)))</x:f>
      </x:c>
      <x:c r="BR521" s="50" t="str">
        <x:f>IF(10&gt;'Настройки'!$B$3,"",IF(ISBLANK(O521),IF('Настройки'!$B$9="Нулевой спрос",0,""),IF(O521&lt;0,IF('Настройки'!$B$10="Исключить","",IF('Настройки'!$B$10="Абсолютные значения",ABS(O521),O521)),O521)))</x:f>
      </x:c>
      <x:c r="BS521" s="50" t="str">
        <x:f>IF(11&gt;'Настройки'!$B$3,"",IF(ISBLANK(P521),IF('Настройки'!$B$9="Нулевой спрос",0,""),IF(P521&lt;0,IF('Настройки'!$B$10="Исключить","",IF('Настройки'!$B$10="Абсолютные значения",ABS(P521),P521)),P521)))</x:f>
      </x:c>
      <x:c r="BT521" s="50" t="str">
        <x:f>IF(12&gt;'Настройки'!$B$3,"",IF(ISBLANK(Q521),IF('Настройки'!$B$9="Нулевой спрос",0,""),IF(Q521&lt;0,IF('Настройки'!$B$10="Исключить","",IF('Настройки'!$B$10="Абсолютные значения",ABS(Q521),Q521)),Q521)))</x:f>
      </x:c>
      <x:c r="BU521" s="50" t="str">
        <x:f>IF(13&gt;'Настройки'!$B$3,"",IF(ISBLANK(R521),IF('Настройки'!$B$9="Нулевой спрос",0,""),IF(R521&lt;0,IF('Настройки'!$B$10="Исключить","",IF('Настройки'!$B$10="Абсолютные значения",ABS(R521),R521)),R521)))</x:f>
      </x:c>
      <x:c r="BV521" s="50" t="str">
        <x:f>IF(14&gt;'Настройки'!$B$3,"",IF(ISBLANK(S521),IF('Настройки'!$B$9="Нулевой спрос",0,""),IF(S521&lt;0,IF('Настройки'!$B$10="Исключить","",IF('Настройки'!$B$10="Абсолютные значения",ABS(S521),S521)),S521)))</x:f>
      </x:c>
      <x:c r="BW521" s="50" t="str">
        <x:f>IF(15&gt;'Настройки'!$B$3,"",IF(ISBLANK(T521),IF('Настройки'!$B$9="Нулевой спрос",0,""),IF(T521&lt;0,IF('Настройки'!$B$10="Исключить","",IF('Настройки'!$B$10="Абсолютные значения",ABS(T521),T521)),T521)))</x:f>
      </x:c>
      <x:c r="BX521" s="50" t="str">
        <x:f>IF(16&gt;'Настройки'!$B$3,"",IF(ISBLANK(U521),IF('Настройки'!$B$9="Нулевой спрос",0,""),IF(U521&lt;0,IF('Настройки'!$B$10="Исключить","",IF('Настройки'!$B$10="Абсолютные значения",ABS(U521),U521)),U521)))</x:f>
      </x:c>
      <x:c r="BY521" s="50" t="str">
        <x:f>IF(17&gt;'Настройки'!$B$3,"",IF(ISBLANK(V521),IF('Настройки'!$B$9="Нулевой спрос",0,""),IF(V521&lt;0,IF('Настройки'!$B$10="Исключить","",IF('Настройки'!$B$10="Абсолютные значения",ABS(V521),V521)),V521)))</x:f>
      </x:c>
      <x:c r="BZ521" s="50" t="str">
        <x:f>IF(18&gt;'Настройки'!$B$3,"",IF(ISBLANK(W521),IF('Настройки'!$B$9="Нулевой спрос",0,""),IF(W521&lt;0,IF('Настройки'!$B$10="Исключить","",IF('Настройки'!$B$10="Абсолютные значения",ABS(W521),W521)),W521)))</x:f>
      </x:c>
      <x:c r="CA521" s="50" t="str">
        <x:f>IF(19&gt;'Настройки'!$B$3,"",IF(ISBLANK(X521),IF('Настройки'!$B$9="Нулевой спрос",0,""),IF(X521&lt;0,IF('Настройки'!$B$10="Исключить","",IF('Настройки'!$B$10="Абсолютные значения",ABS(X521),X521)),X521)))</x:f>
      </x:c>
      <x:c r="CB521" s="50" t="str">
        <x:f>IF(20&gt;'Настройки'!$B$3,"",IF(ISBLANK(Y521),IF('Настройки'!$B$9="Нулевой спрос",0,""),IF(Y521&lt;0,IF('Настройки'!$B$10="Исключить","",IF('Настройки'!$B$10="Абсолютные значения",ABS(Y521),Y521)),Y521)))</x:f>
      </x:c>
      <x:c r="CC521" s="50" t="str">
        <x:f>IF(21&gt;'Настройки'!$B$3,"",IF(ISBLANK(Z521),IF('Настройки'!$B$9="Нулевой спрос",0,""),IF(Z521&lt;0,IF('Настройки'!$B$10="Исключить","",IF('Настройки'!$B$10="Абсолютные значения",ABS(Z521),Z521)),Z521)))</x:f>
      </x:c>
      <x:c r="CD521" s="50" t="str">
        <x:f>IF(22&gt;'Настройки'!$B$3,"",IF(ISBLANK(AA521),IF('Настройки'!$B$9="Нулевой спрос",0,""),IF(AA521&lt;0,IF('Настройки'!$B$10="Исключить","",IF('Настройки'!$B$10="Абсолютные значения",ABS(AA521),AA521)),AA521)))</x:f>
      </x:c>
      <x:c r="CE521" s="50" t="str">
        <x:f>IF(23&gt;'Настройки'!$B$3,"",IF(ISBLANK(AB521),IF('Настройки'!$B$9="Нулевой спрос",0,""),IF(AB521&lt;0,IF('Настройки'!$B$10="Исключить","",IF('Настройки'!$B$10="Абсолютные значения",ABS(AB521),AB521)),AB521)))</x:f>
      </x:c>
      <x:c r="CF521" s="50" t="str">
        <x:f>IF(24&gt;'Настройки'!$B$3,"",IF(ISBLANK(AC521),IF('Настройки'!$B$9="Нулевой спрос",0,""),IF(AC521&lt;0,IF('Настройки'!$B$10="Исключить","",IF('Настройки'!$B$10="Абсолютные значения",ABS(AC521),AC521)),AC521)))</x:f>
      </x:c>
      <x:c r="CG521" s="50" t="str">
        <x:f>IF(25&gt;'Настройки'!$B$3,"",IF(ISBLANK(AD521),IF('Настройки'!$B$9="Нулевой спрос",0,""),IF(AD521&lt;0,IF('Настройки'!$B$10="Исключить","",IF('Настройки'!$B$10="Абсолютные значения",ABS(AD521),AD521)),AD521)))</x:f>
      </x:c>
      <x:c r="CH521" s="50" t="str">
        <x:f>IF(26&gt;'Настройки'!$B$3,"",IF(ISBLANK(AE521),IF('Настройки'!$B$9="Нулевой спрос",0,""),IF(AE521&lt;0,IF('Настройки'!$B$10="Исключить","",IF('Настройки'!$B$10="Абсолютные значения",ABS(AE521),AE521)),AE521)))</x:f>
      </x:c>
      <x:c r="CI521" s="50" t="str">
        <x:f>IF(27&gt;'Настройки'!$B$3,"",IF(ISBLANK(AF521),IF('Настройки'!$B$9="Нулевой спрос",0,""),IF(AF521&lt;0,IF('Настройки'!$B$10="Исключить","",IF('Настройки'!$B$10="Абсолютные значения",ABS(AF521),AF521)),AF521)))</x:f>
      </x:c>
      <x:c r="CJ521" s="50" t="str">
        <x:f>IF(28&gt;'Настройки'!$B$3,"",IF(ISBLANK(AG521),IF('Настройки'!$B$9="Нулевой спрос",0,""),IF(AG521&lt;0,IF('Настройки'!$B$10="Исключить","",IF('Настройки'!$B$10="Абсолютные значения",ABS(AG521),AG521)),AG521)))</x:f>
      </x:c>
      <x:c r="CK521" s="50" t="str">
        <x:f>IF(29&gt;'Настройки'!$B$3,"",IF(ISBLANK(AH521),IF('Настройки'!$B$9="Нулевой спрос",0,""),IF(AH521&lt;0,IF('Настройки'!$B$10="Исключить","",IF('Настройки'!$B$10="Абсолютные значения",ABS(AH521),AH521)),AH521)))</x:f>
      </x:c>
      <x:c r="CL521" s="50" t="str">
        <x:f>IF(30&gt;'Настройки'!$B$3,"",IF(ISBLANK(AI521),IF('Настройки'!$B$9="Нулевой спрос",0,""),IF(AI521&lt;0,IF('Настройки'!$B$10="Исключить","",IF('Настройки'!$B$10="Абсолютные значения",ABS(AI521),AI521)),AI521)))</x:f>
      </x:c>
      <x:c r="CM521" s="50" t="str">
        <x:f>IF(31&gt;'Настройки'!$B$3,"",IF(ISBLANK(AJ521),IF('Настройки'!$B$9="Нулевой спрос",0,""),IF(AJ521&lt;0,IF('Настройки'!$B$10="Исключить","",IF('Настройки'!$B$10="Абсолютные значения",ABS(AJ521),AJ521)),AJ521)))</x:f>
      </x:c>
      <x:c r="CN521" s="50" t="str">
        <x:f>IF(32&gt;'Настройки'!$B$3,"",IF(ISBLANK(AK521),IF('Настройки'!$B$9="Нулевой спрос",0,""),IF(AK521&lt;0,IF('Настройки'!$B$10="Исключить","",IF('Настройки'!$B$10="Абсолютные значения",ABS(AK521),AK521)),AK521)))</x:f>
      </x:c>
      <x:c r="CO521" s="50" t="str">
        <x:f>IF(33&gt;'Настройки'!$B$3,"",IF(ISBLANK(AL521),IF('Настройки'!$B$9="Нулевой спрос",0,""),IF(AL521&lt;0,IF('Настройки'!$B$10="Исключить","",IF('Настройки'!$B$10="Абсолютные значения",ABS(AL521),AL521)),AL521)))</x:f>
      </x:c>
      <x:c r="CP521" s="50" t="str">
        <x:f>IF(34&gt;'Настройки'!$B$3,"",IF(ISBLANK(AM521),IF('Настройки'!$B$9="Нулевой спрос",0,""),IF(AM521&lt;0,IF('Настройки'!$B$10="Исключить","",IF('Настройки'!$B$10="Абсолютные значения",ABS(AM521),AM521)),AM521)))</x:f>
      </x:c>
      <x:c r="CQ521" s="50" t="str">
        <x:f>IF(35&gt;'Настройки'!$B$3,"",IF(ISBLANK(AN521),IF('Настройки'!$B$9="Нулевой спрос",0,""),IF(AN521&lt;0,IF('Настройки'!$B$10="Исключить","",IF('Настройки'!$B$10="Абсолютные значения",ABS(AN521),AN521)),AN521)))</x:f>
      </x:c>
      <x:c r="CR521" s="50" t="str">
        <x:f>IF(36&gt;'Настройки'!$B$3,"",IF(ISBLANK(AO521),IF('Настройки'!$B$9="Нулевой спрос",0,""),IF(AO521&lt;0,IF('Настройки'!$B$10="Исключить","",IF('Настройки'!$B$10="Абсолютные значения",ABS(AO521),AO521)),AO521)))</x:f>
      </x:c>
      <x:c r="CS521" s="50" t="str">
        <x:f>IF(OR(1&gt;'Настройки'!$B$3,ISBLANK(BI521),BI521=0),"",BI521)</x:f>
      </x:c>
      <x:c r="CT521" s="50" t="str">
        <x:f>IF(OR(2&gt;'Настройки'!$B$3,ISBLANK(BJ521),BJ521=0),"",BJ521)</x:f>
      </x:c>
      <x:c r="CU521" s="50" t="str">
        <x:f>IF(OR(3&gt;'Настройки'!$B$3,ISBLANK(BK521),BK521=0),"",BK521)</x:f>
      </x:c>
      <x:c r="CV521" s="50" t="str">
        <x:f>IF(OR(4&gt;'Настройки'!$B$3,ISBLANK(BL521),BL521=0),"",BL521)</x:f>
      </x:c>
      <x:c r="CW521" s="50" t="str">
        <x:f>IF(OR(5&gt;'Настройки'!$B$3,ISBLANK(BM521),BM521=0),"",BM521)</x:f>
      </x:c>
      <x:c r="CX521" s="50" t="str">
        <x:f>IF(OR(6&gt;'Настройки'!$B$3,ISBLANK(BN521),BN521=0),"",BN521)</x:f>
      </x:c>
      <x:c r="CY521" s="50" t="str">
        <x:f>IF(OR(7&gt;'Настройки'!$B$3,ISBLANK(BO521),BO521=0),"",BO521)</x:f>
      </x:c>
      <x:c r="CZ521" s="50" t="str">
        <x:f>IF(OR(8&gt;'Настройки'!$B$3,ISBLANK(BP521),BP521=0),"",BP521)</x:f>
      </x:c>
      <x:c r="DA521" s="50" t="str">
        <x:f>IF(OR(9&gt;'Настройки'!$B$3,ISBLANK(BQ521),BQ521=0),"",BQ521)</x:f>
      </x:c>
      <x:c r="DB521" s="50" t="str">
        <x:f>IF(OR(10&gt;'Настройки'!$B$3,ISBLANK(BR521),BR521=0),"",BR521)</x:f>
      </x:c>
      <x:c r="DC521" s="50" t="str">
        <x:f>IF(OR(11&gt;'Настройки'!$B$3,ISBLANK(BS521),BS521=0),"",BS521)</x:f>
      </x:c>
      <x:c r="DD521" s="50" t="str">
        <x:f>IF(OR(12&gt;'Настройки'!$B$3,ISBLANK(BT521),BT521=0),"",BT521)</x:f>
      </x:c>
      <x:c r="DE521" s="50" t="str">
        <x:f>IF(OR(13&gt;'Настройки'!$B$3,ISBLANK(BU521),BU521=0),"",BU521)</x:f>
      </x:c>
      <x:c r="DF521" s="50" t="str">
        <x:f>IF(OR(14&gt;'Настройки'!$B$3,ISBLANK(BV521),BV521=0),"",BV521)</x:f>
      </x:c>
      <x:c r="DG521" s="50" t="str">
        <x:f>IF(OR(15&gt;'Настройки'!$B$3,ISBLANK(BW521),BW521=0),"",BW521)</x:f>
      </x:c>
      <x:c r="DH521" s="50" t="str">
        <x:f>IF(OR(16&gt;'Настройки'!$B$3,ISBLANK(BX521),BX521=0),"",BX521)</x:f>
      </x:c>
      <x:c r="DI521" s="50" t="str">
        <x:f>IF(OR(17&gt;'Настройки'!$B$3,ISBLANK(BY521),BY521=0),"",BY521)</x:f>
      </x:c>
      <x:c r="DJ521" s="50" t="str">
        <x:f>IF(OR(18&gt;'Настройки'!$B$3,ISBLANK(BZ521),BZ521=0),"",BZ521)</x:f>
      </x:c>
      <x:c r="DK521" s="50" t="str">
        <x:f>IF(OR(19&gt;'Настройки'!$B$3,ISBLANK(CA521),CA521=0),"",CA521)</x:f>
      </x:c>
      <x:c r="DL521" s="50" t="str">
        <x:f>IF(OR(20&gt;'Настройки'!$B$3,ISBLANK(CB521),CB521=0),"",CB521)</x:f>
      </x:c>
      <x:c r="DM521" s="50" t="str">
        <x:f>IF(OR(21&gt;'Настройки'!$B$3,ISBLANK(CC521),CC521=0),"",CC521)</x:f>
      </x:c>
      <x:c r="DN521" s="50" t="str">
        <x:f>IF(OR(22&gt;'Настройки'!$B$3,ISBLANK(CD521),CD521=0),"",CD521)</x:f>
      </x:c>
      <x:c r="DO521" s="50" t="str">
        <x:f>IF(OR(23&gt;'Настройки'!$B$3,ISBLANK(CE521),CE521=0),"",CE521)</x:f>
      </x:c>
      <x:c r="DP521" s="50" t="str">
        <x:f>IF(OR(24&gt;'Настройки'!$B$3,ISBLANK(CF521),CF521=0),"",CF521)</x:f>
      </x:c>
      <x:c r="DQ521" s="50" t="str">
        <x:f>IF(OR(25&gt;'Настройки'!$B$3,ISBLANK(CG521),CG521=0),"",CG521)</x:f>
      </x:c>
      <x:c r="DR521" s="50" t="str">
        <x:f>IF(OR(26&gt;'Настройки'!$B$3,ISBLANK(CH521),CH521=0),"",CH521)</x:f>
      </x:c>
      <x:c r="DS521" s="50" t="str">
        <x:f>IF(OR(27&gt;'Настройки'!$B$3,ISBLANK(CI521),CI521=0),"",CI521)</x:f>
      </x:c>
      <x:c r="DT521" s="50" t="str">
        <x:f>IF(OR(28&gt;'Настройки'!$B$3,ISBLANK(CJ521),CJ521=0),"",CJ521)</x:f>
      </x:c>
      <x:c r="DU521" s="50" t="str">
        <x:f>IF(OR(29&gt;'Настройки'!$B$3,ISBLANK(CK521),CK521=0),"",CK521)</x:f>
      </x:c>
      <x:c r="DV521" s="50" t="str">
        <x:f>IF(OR(30&gt;'Настройки'!$B$3,ISBLANK(CL521),CL521=0),"",CL521)</x:f>
      </x:c>
      <x:c r="DW521" s="50" t="str">
        <x:f>IF(OR(31&gt;'Настройки'!$B$3,ISBLANK(CM521),CM521=0),"",CM521)</x:f>
      </x:c>
      <x:c r="DX521" s="50" t="str">
        <x:f>IF(OR(32&gt;'Настройки'!$B$3,ISBLANK(CN521),CN521=0),"",CN521)</x:f>
      </x:c>
      <x:c r="DY521" s="50" t="str">
        <x:f>IF(OR(33&gt;'Настройки'!$B$3,ISBLANK(CO521),CO521=0),"",CO521)</x:f>
      </x:c>
      <x:c r="DZ521" s="50" t="str">
        <x:f>IF(OR(34&gt;'Настройки'!$B$3,ISBLANK(CP521),CP521=0),"",CP521)</x:f>
      </x:c>
      <x:c r="EA521" s="50" t="str">
        <x:f>IF(OR(35&gt;'Настройки'!$B$3,ISBLANK(CQ521),CQ521=0),"",CQ521)</x:f>
      </x:c>
      <x:c r="EB521" s="50" t="str">
        <x:f>IF(OR(36&gt;'Настройки'!$B$3,ISBLANK(CR521),CR521=0),"",CR521)</x:f>
      </x:c>
      <x:c r="EC521" s="50" t="str">
        <x:f>IF(A521="","",IF(OR(BB521="AZ",BB521="BZ"),10000+ROW(),IF(AZ521&gt;'Настройки'!$B$11,20000+ROW(),IF(BF521&lt;&gt;"Обычный",30000+ROW(),IF(AX521&lt;=0,40000+ROW(),"")))))</x:f>
      </x:c>
      <x:c r="ED521" s="50" t="str">
        <x:f>IF(EC521="","",COUNTIFS($EC$2:$EC$1001,"&gt;0",$EC$2:$EC$1001,"&lt;"&amp;EC521)+1)</x:f>
      </x:c>
    </x:row>
    <x:row r="522">
      <x:c r="A522" s="115"/>
      <x:c r="B522" s="115"/>
      <x:c r="C522" s="115"/>
      <x:c r="D522" s="118"/>
      <x:c r="E522" s="118"/>
      <x:c r="F522" s="118"/>
      <x:c r="G522" s="118"/>
      <x:c r="H522" s="118"/>
      <x:c r="I522" s="118"/>
      <x:c r="J522" s="118"/>
      <x:c r="K522" s="118"/>
      <x:c r="L522" s="118"/>
      <x:c r="M522" s="118"/>
      <x:c r="N522" s="118"/>
      <x:c r="O522" s="118"/>
      <x:c r="P522" s="118"/>
      <x:c r="Q522" s="118"/>
      <x:c r="R522" s="118"/>
      <x:c r="S522" s="118"/>
      <x:c r="T522" s="118"/>
      <x:c r="U522" s="118"/>
      <x:c r="V522" s="118"/>
      <x:c r="W522" s="118"/>
      <x:c r="X522" s="118"/>
      <x:c r="Y522" s="118"/>
      <x:c r="Z522" s="118"/>
      <x:c r="AA522" s="118"/>
      <x:c r="AB522" s="118"/>
      <x:c r="AC522" s="118"/>
      <x:c r="AD522" s="118"/>
      <x:c r="AE522" s="118"/>
      <x:c r="AF522" s="118"/>
      <x:c r="AG522" s="118"/>
      <x:c r="AH522" s="118"/>
      <x:c r="AI522" s="118"/>
      <x:c r="AJ522" s="118"/>
      <x:c r="AK522" s="118"/>
      <x:c r="AL522" s="118"/>
      <x:c r="AM522" s="118"/>
      <x:c r="AN522" s="118"/>
      <x:c r="AO522" s="118"/>
      <x:c r="AP522" s="115"/>
      <x:c r="AQ522" s="49" t="str">
        <x:f>IF(A522="","",COUNT(BI522:INDEX(BI522:CR522,1,'Настройки'!$B$3)))</x:f>
      </x:c>
      <x:c r="AR522" s="49" t="str">
        <x:f>IF(A522="","",SUM(BI522:INDEX(BI522:CR522,1,'Настройки'!$B$3)))</x:f>
      </x:c>
      <x:c r="AS522" s="58" t="str">
        <x:f>IF(A522="","",IF('Настройки'!$B$4="Стоимость потребления",AR522*D522,IF('Настройки'!$B$4="Количество",AR522,E522)))</x:f>
      </x:c>
      <x:c r="AT522" s="61" t="str">
        <x:f>IF(OR(A522="",AS522&lt;0,SUM($AS$2:$AS$1001)&lt;=0),"",AS522/SUM($AS$2:$AS$1001))</x:f>
      </x:c>
      <x:c r="AU522" s="61" t="str">
        <x:f>IF(OR(A522="",AS522&lt;0,SUM($AS$2:$AS$1001)&lt;=0),"",SUMIFS($AS$2:$AS$1001,$AS$2:$AS$1001,"&gt;"&amp;AS522)/SUM($AS$2:$AS$1001))</x:f>
      </x:c>
      <x:c r="AV522" s="61" t="str">
        <x:f>IF(OR(A522="",AS522&lt;0,SUM($AS$2:$AS$1001)&lt;=0),"",SUMIFS($AS$2:$AS$1001,$AS$2:$AS$1001,"&gt;="&amp;AS522)/SUM($AS$2:$AS$1001))</x:f>
      </x:c>
      <x:c r="AW522" s="49" t="str">
        <x:f>IF(A522="","",IF(SUM($AS$2:$AS$1001)&lt;=0,"Не определён",IF(AS522&lt;0,"Исключение",IF(AU522&lt;'Настройки'!$B$5,"A",IF(AU522&lt;'Настройки'!$B$6,"B","C")))))</x:f>
      </x:c>
      <x:c r="AX522" s="58" t="str">
        <x:f>IF(A522="","",IF(AQ522=0,"",AVERAGE(BI522:INDEX(BI522:CR522,1,'Настройки'!$B$3))))</x:f>
      </x:c>
      <x:c r="AY522" s="58" t="str">
        <x:f>IF(OR(A522="",AQ522=0),"",STDEVP(BI522:INDEX(BI522:CR522,1,'Настройки'!$B$3)))</x:f>
      </x:c>
      <x:c r="AZ522" s="61" t="str">
        <x:f>IF(OR(A522="",AQ522&lt;'Настройки'!$B$12,AX522&lt;=0,AND('Настройки'!$B$10="Блокировать",COUNTIF(F522:INDEX(F522:AO522,1,'Настройки'!$B$3),"&lt;0")&gt;0)),"",AY522/ABS(AX522))</x:f>
      </x:c>
      <x:c r="BA522" s="49" t="str">
        <x:f>IF(A522="","",IF(AND('Настройки'!$B$10="Блокировать",COUNTIF(F522:INDEX(F522:AO522,1,'Настройки'!$B$3),"&lt;0")&gt;0),"Не определён",IF(AQ522&lt;'Настройки'!$B$12,"Не определён",IF(AX522=0,"Нет спроса",IF(AX522&lt;0,"Не определён",IF(AZ522&lt;='Настройки'!$B$7,"X",IF(AZ522&lt;='Настройки'!$B$8,"Y","Z")))))))</x:f>
      </x:c>
      <x:c r="BB522" s="49" t="str">
        <x:f>IF(OR(A522="",LEN(AW522)&lt;&gt;1,LEN(BA522)&lt;&gt;1),"",AW522&amp;BA522)</x:f>
      </x:c>
      <x:c r="BC522" s="61" t="str">
        <x:f>IF(OR(A522="",AQ522=0),"",(COUNT(BI522:INDEX(BI522:CR522,1,'Настройки'!$B$3))-COUNT(CS522:INDEX(CS522:EB522,1,'Настройки'!$B$3)))/AQ522)</x:f>
      </x:c>
      <x:c r="BD522" s="64" t="str">
        <x:f>IF(OR(A522="",COUNT(CS522:INDEX(CS522:EB522,1,'Настройки'!$B$3))=0),"",AQ522/COUNT(CS522:INDEX(CS522:EB522,1,'Настройки'!$B$3)))</x:f>
      </x:c>
      <x:c r="BE522" s="64" t="str">
        <x:f>IF(OR(A522="",COUNT(CS522:INDEX(CS522:EB522,1,'Настройки'!$B$3))=0),"",IF(AVERAGE(CS522:INDEX(CS522:EB522,1,'Настройки'!$B$3))=0,"",(STDEVP(CS522:INDEX(CS522:EB522,1,'Настройки'!$B$3))/ABS(AVERAGE(CS522:INDEX(CS522:EB522,1,'Настройки'!$B$3))))^2))</x:f>
      </x:c>
      <x:c r="BF522" s="49" t="str">
        <x:f>IF(A522="","",IF(AQ522&lt;3,"Недостаточно",IF(AQ522&lt;6,"Предварительный","Обычный")))</x:f>
      </x:c>
      <x:c r="BG522" s="49" t="str">
        <x:f>IF(A522="","",IF(COUNTIF(F522:INDEX(F522:AO522,1,'Настройки'!$B$3),"&lt;0")&gt;0,IF('Настройки'!$B$10="Блокировать","Отрицательный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"),"")&amp;IF(AQ522&lt;3,"Недостаточно истории. ",IF(AQ522&lt;6,"Предварительная классификация. ",""))&amp;IF(AX522=0,"Нет спроса за горизонт. ","")&amp;IF(AZ522&gt;'Настройки'!$B$11,"Экстремальная вариативность. ",""))</x:f>
      </x:c>
      <x:c r="BH522" s="49" t="str">
        <x:f>IF(A522="","",IFERROR(VLOOKUP(BB522,'Настройки'!$D$3:$E$11,2,FALSE),"Сначала проверьте исходные данные и историю спроса.")&amp;" Уточните срок поставки, MOQ и критичность.")</x:f>
      </x:c>
      <x:c r="BI522" s="50" t="str">
        <x:f>IF(1&gt;'Настройки'!$B$3,"",IF(ISBLANK(F522),IF('Настройки'!$B$9="Нулевой спрос",0,""),IF(F522&lt;0,IF('Настройки'!$B$10="Исключить","",IF('Настройки'!$B$10="Абсолютные значения",ABS(F522),F522)),F522)))</x:f>
      </x:c>
      <x:c r="BJ522" s="50" t="str">
        <x:f>IF(2&gt;'Настройки'!$B$3,"",IF(ISBLANK(G522),IF('Настройки'!$B$9="Нулевой спрос",0,""),IF(G522&lt;0,IF('Настройки'!$B$10="Исключить","",IF('Настройки'!$B$10="Абсолютные значения",ABS(G522),G522)),G522)))</x:f>
      </x:c>
      <x:c r="BK522" s="50" t="str">
        <x:f>IF(3&gt;'Настройки'!$B$3,"",IF(ISBLANK(H522),IF('Настройки'!$B$9="Нулевой спрос",0,""),IF(H522&lt;0,IF('Настройки'!$B$10="Исключить","",IF('Настройки'!$B$10="Абсолютные значения",ABS(H522),H522)),H522)))</x:f>
      </x:c>
      <x:c r="BL522" s="50" t="str">
        <x:f>IF(4&gt;'Настройки'!$B$3,"",IF(ISBLANK(I522),IF('Настройки'!$B$9="Нулевой спрос",0,""),IF(I522&lt;0,IF('Настройки'!$B$10="Исключить","",IF('Настройки'!$B$10="Абсолютные значения",ABS(I522),I522)),I522)))</x:f>
      </x:c>
      <x:c r="BM522" s="50" t="str">
        <x:f>IF(5&gt;'Настройки'!$B$3,"",IF(ISBLANK(J522),IF('Настройки'!$B$9="Нулевой спрос",0,""),IF(J522&lt;0,IF('Настройки'!$B$10="Исключить","",IF('Настройки'!$B$10="Абсолютные значения",ABS(J522),J522)),J522)))</x:f>
      </x:c>
      <x:c r="BN522" s="50" t="str">
        <x:f>IF(6&gt;'Настройки'!$B$3,"",IF(ISBLANK(K522),IF('Настройки'!$B$9="Нулевой спрос",0,""),IF(K522&lt;0,IF('Настройки'!$B$10="Исключить","",IF('Настройки'!$B$10="Абсолютные значения",ABS(K522),K522)),K522)))</x:f>
      </x:c>
      <x:c r="BO522" s="50" t="str">
        <x:f>IF(7&gt;'Настройки'!$B$3,"",IF(ISBLANK(L522),IF('Настройки'!$B$9="Нулевой спрос",0,""),IF(L522&lt;0,IF('Настройки'!$B$10="Исключить","",IF('Настройки'!$B$10="Абсолютные значения",ABS(L522),L522)),L522)))</x:f>
      </x:c>
      <x:c r="BP522" s="50" t="str">
        <x:f>IF(8&gt;'Настройки'!$B$3,"",IF(ISBLANK(M522),IF('Настройки'!$B$9="Нулевой спрос",0,""),IF(M522&lt;0,IF('Настройки'!$B$10="Исключить","",IF('Настройки'!$B$10="Абсолютные значения",ABS(M522),M522)),M522)))</x:f>
      </x:c>
      <x:c r="BQ522" s="50" t="str">
        <x:f>IF(9&gt;'Настройки'!$B$3,"",IF(ISBLANK(N522),IF('Настройки'!$B$9="Нулевой спрос",0,""),IF(N522&lt;0,IF('Настройки'!$B$10="Исключить","",IF('Настройки'!$B$10="Абсолютные значения",ABS(N522),N522)),N522)))</x:f>
      </x:c>
      <x:c r="BR522" s="50" t="str">
        <x:f>IF(10&gt;'Настройки'!$B$3,"",IF(ISBLANK(O522),IF('Настройки'!$B$9="Нулевой спрос",0,""),IF(O522&lt;0,IF('Настройки'!$B$10="Исключить","",IF('Настройки'!$B$10="Абсолютные значения",ABS(O522),O522)),O522)))</x:f>
      </x:c>
      <x:c r="BS522" s="50" t="str">
        <x:f>IF(11&gt;'Настройки'!$B$3,"",IF(ISBLANK(P522),IF('Настройки'!$B$9="Нулевой спрос",0,""),IF(P522&lt;0,IF('Настройки'!$B$10="Исключить","",IF('Настройки'!$B$10="Абсолютные значения",ABS(P522),P522)),P522)))</x:f>
      </x:c>
      <x:c r="BT522" s="50" t="str">
        <x:f>IF(12&gt;'Настройки'!$B$3,"",IF(ISBLANK(Q522),IF('Настройки'!$B$9="Нулевой спрос",0,""),IF(Q522&lt;0,IF('Настройки'!$B$10="Исключить","",IF('Настройки'!$B$10="Абсолютные значения",ABS(Q522),Q522)),Q522)))</x:f>
      </x:c>
      <x:c r="BU522" s="50" t="str">
        <x:f>IF(13&gt;'Настройки'!$B$3,"",IF(ISBLANK(R522),IF('Настройки'!$B$9="Нулевой спрос",0,""),IF(R522&lt;0,IF('Настройки'!$B$10="Исключить","",IF('Настройки'!$B$10="Абсолютные значения",ABS(R522),R522)),R522)))</x:f>
      </x:c>
      <x:c r="BV522" s="50" t="str">
        <x:f>IF(14&gt;'Настройки'!$B$3,"",IF(ISBLANK(S522),IF('Настройки'!$B$9="Нулевой спрос",0,""),IF(S522&lt;0,IF('Настройки'!$B$10="Исключить","",IF('Настройки'!$B$10="Абсолютные значения",ABS(S522),S522)),S522)))</x:f>
      </x:c>
      <x:c r="BW522" s="50" t="str">
        <x:f>IF(15&gt;'Настройки'!$B$3,"",IF(ISBLANK(T522),IF('Настройки'!$B$9="Нулевой спрос",0,""),IF(T522&lt;0,IF('Настройки'!$B$10="Исключить","",IF('Настройки'!$B$10="Абсолютные значения",ABS(T522),T522)),T522)))</x:f>
      </x:c>
      <x:c r="BX522" s="50" t="str">
        <x:f>IF(16&gt;'Настройки'!$B$3,"",IF(ISBLANK(U522),IF('Настройки'!$B$9="Нулевой спрос",0,""),IF(U522&lt;0,IF('Настройки'!$B$10="Исключить","",IF('Настройки'!$B$10="Абсолютные значения",ABS(U522),U522)),U522)))</x:f>
      </x:c>
      <x:c r="BY522" s="50" t="str">
        <x:f>IF(17&gt;'Настройки'!$B$3,"",IF(ISBLANK(V522),IF('Настройки'!$B$9="Нулевой спрос",0,""),IF(V522&lt;0,IF('Настройки'!$B$10="Исключить","",IF('Настройки'!$B$10="Абсолютные значения",ABS(V522),V522)),V522)))</x:f>
      </x:c>
      <x:c r="BZ522" s="50" t="str">
        <x:f>IF(18&gt;'Настройки'!$B$3,"",IF(ISBLANK(W522),IF('Настройки'!$B$9="Нулевой спрос",0,""),IF(W522&lt;0,IF('Настройки'!$B$10="Исключить","",IF('Настройки'!$B$10="Абсолютные значения",ABS(W522),W522)),W522)))</x:f>
      </x:c>
      <x:c r="CA522" s="50" t="str">
        <x:f>IF(19&gt;'Настройки'!$B$3,"",IF(ISBLANK(X522),IF('Настройки'!$B$9="Нулевой спрос",0,""),IF(X522&lt;0,IF('Настройки'!$B$10="Исключить","",IF('Настройки'!$B$10="Абсолютные значения",ABS(X522),X522)),X522)))</x:f>
      </x:c>
      <x:c r="CB522" s="50" t="str">
        <x:f>IF(20&gt;'Настройки'!$B$3,"",IF(ISBLANK(Y522),IF('Настройки'!$B$9="Нулевой спрос",0,""),IF(Y522&lt;0,IF('Настройки'!$B$10="Исключить","",IF('Настройки'!$B$10="Абсолютные значения",ABS(Y522),Y522)),Y522)))</x:f>
      </x:c>
      <x:c r="CC522" s="50" t="str">
        <x:f>IF(21&gt;'Настройки'!$B$3,"",IF(ISBLANK(Z522),IF('Настройки'!$B$9="Нулевой спрос",0,""),IF(Z522&lt;0,IF('Настройки'!$B$10="Исключить","",IF('Настройки'!$B$10="Абсолютные значения",ABS(Z522),Z522)),Z522)))</x:f>
      </x:c>
      <x:c r="CD522" s="50" t="str">
        <x:f>IF(22&gt;'Настройки'!$B$3,"",IF(ISBLANK(AA522),IF('Настройки'!$B$9="Нулевой спрос",0,""),IF(AA522&lt;0,IF('Настройки'!$B$10="Исключить","",IF('Настройки'!$B$10="Абсолютные значения",ABS(AA522),AA522)),AA522)))</x:f>
      </x:c>
      <x:c r="CE522" s="50" t="str">
        <x:f>IF(23&gt;'Настройки'!$B$3,"",IF(ISBLANK(AB522),IF('Настройки'!$B$9="Нулевой спрос",0,""),IF(AB522&lt;0,IF('Настройки'!$B$10="Исключить","",IF('Настройки'!$B$10="Абсолютные значения",ABS(AB522),AB522)),AB522)))</x:f>
      </x:c>
      <x:c r="CF522" s="50" t="str">
        <x:f>IF(24&gt;'Настройки'!$B$3,"",IF(ISBLANK(AC522),IF('Настройки'!$B$9="Нулевой спрос",0,""),IF(AC522&lt;0,IF('Настройки'!$B$10="Исключить","",IF('Настройки'!$B$10="Абсолютные значения",ABS(AC522),AC522)),AC522)))</x:f>
      </x:c>
      <x:c r="CG522" s="50" t="str">
        <x:f>IF(25&gt;'Настройки'!$B$3,"",IF(ISBLANK(AD522),IF('Настройки'!$B$9="Нулевой спрос",0,""),IF(AD522&lt;0,IF('Настройки'!$B$10="Исключить","",IF('Настройки'!$B$10="Абсолютные значения",ABS(AD522),AD522)),AD522)))</x:f>
      </x:c>
      <x:c r="CH522" s="50" t="str">
        <x:f>IF(26&gt;'Настройки'!$B$3,"",IF(ISBLANK(AE522),IF('Настройки'!$B$9="Нулевой спрос",0,""),IF(AE522&lt;0,IF('Настройки'!$B$10="Исключить","",IF('Настройки'!$B$10="Абсолютные значения",ABS(AE522),AE522)),AE522)))</x:f>
      </x:c>
      <x:c r="CI522" s="50" t="str">
        <x:f>IF(27&gt;'Настройки'!$B$3,"",IF(ISBLANK(AF522),IF('Настройки'!$B$9="Нулевой спрос",0,""),IF(AF522&lt;0,IF('Настройки'!$B$10="Исключить","",IF('Настройки'!$B$10="Абсолютные значения",ABS(AF522),AF522)),AF522)))</x:f>
      </x:c>
      <x:c r="CJ522" s="50" t="str">
        <x:f>IF(28&gt;'Настройки'!$B$3,"",IF(ISBLANK(AG522),IF('Настройки'!$B$9="Нулевой спрос",0,""),IF(AG522&lt;0,IF('Настройки'!$B$10="Исключить","",IF('Настройки'!$B$10="Абсолютные значения",ABS(AG522),AG522)),AG522)))</x:f>
      </x:c>
      <x:c r="CK522" s="50" t="str">
        <x:f>IF(29&gt;'Настройки'!$B$3,"",IF(ISBLANK(AH522),IF('Настройки'!$B$9="Нулевой спрос",0,""),IF(AH522&lt;0,IF('Настройки'!$B$10="Исключить","",IF('Настройки'!$B$10="Абсолютные значения",ABS(AH522),AH522)),AH522)))</x:f>
      </x:c>
      <x:c r="CL522" s="50" t="str">
        <x:f>IF(30&gt;'Настройки'!$B$3,"",IF(ISBLANK(AI522),IF('Настройки'!$B$9="Нулевой спрос",0,""),IF(AI522&lt;0,IF('Настройки'!$B$10="Исключить","",IF('Настройки'!$B$10="Абсолютные значения",ABS(AI522),AI522)),AI522)))</x:f>
      </x:c>
      <x:c r="CM522" s="50" t="str">
        <x:f>IF(31&gt;'Настройки'!$B$3,"",IF(ISBLANK(AJ522),IF('Настройки'!$B$9="Нулевой спрос",0,""),IF(AJ522&lt;0,IF('Настройки'!$B$10="Исключить","",IF('Настройки'!$B$10="Абсолютные значения",ABS(AJ522),AJ522)),AJ522)))</x:f>
      </x:c>
      <x:c r="CN522" s="50" t="str">
        <x:f>IF(32&gt;'Настройки'!$B$3,"",IF(ISBLANK(AK522),IF('Настройки'!$B$9="Нулевой спрос",0,""),IF(AK522&lt;0,IF('Настройки'!$B$10="Исключить","",IF('Настройки'!$B$10="Абсолютные значения",ABS(AK522),AK522)),AK522)))</x:f>
      </x:c>
      <x:c r="CO522" s="50" t="str">
        <x:f>IF(33&gt;'Настройки'!$B$3,"",IF(ISBLANK(AL522),IF('Настройки'!$B$9="Нулевой спрос",0,""),IF(AL522&lt;0,IF('Настройки'!$B$10="Исключить","",IF('Настройки'!$B$10="Абсолютные значения",ABS(AL522),AL522)),AL522)))</x:f>
      </x:c>
      <x:c r="CP522" s="50" t="str">
        <x:f>IF(34&gt;'Настройки'!$B$3,"",IF(ISBLANK(AM522),IF('Настройки'!$B$9="Нулевой спрос",0,""),IF(AM522&lt;0,IF('Настройки'!$B$10="Исключить","",IF('Настройки'!$B$10="Абсолютные значения",ABS(AM522),AM522)),AM522)))</x:f>
      </x:c>
      <x:c r="CQ522" s="50" t="str">
        <x:f>IF(35&gt;'Настройки'!$B$3,"",IF(ISBLANK(AN522),IF('Настройки'!$B$9="Нулевой спрос",0,""),IF(AN522&lt;0,IF('Настройки'!$B$10="Исключить","",IF('Настройки'!$B$10="Абсолютные значения",ABS(AN522),AN522)),AN522)))</x:f>
      </x:c>
      <x:c r="CR522" s="50" t="str">
        <x:f>IF(36&gt;'Настройки'!$B$3,"",IF(ISBLANK(AO522),IF('Настройки'!$B$9="Нулевой спрос",0,""),IF(AO522&lt;0,IF('Настройки'!$B$10="Исключить","",IF('Настройки'!$B$10="Абсолютные значения",ABS(AO522),AO522)),AO522)))</x:f>
      </x:c>
      <x:c r="CS522" s="50" t="str">
        <x:f>IF(OR(1&gt;'Настройки'!$B$3,ISBLANK(BI522),BI522=0),"",BI522)</x:f>
      </x:c>
      <x:c r="CT522" s="50" t="str">
        <x:f>IF(OR(2&gt;'Настройки'!$B$3,ISBLANK(BJ522),BJ522=0),"",BJ522)</x:f>
      </x:c>
      <x:c r="CU522" s="50" t="str">
        <x:f>IF(OR(3&gt;'Настройки'!$B$3,ISBLANK(BK522),BK522=0),"",BK522)</x:f>
      </x:c>
      <x:c r="CV522" s="50" t="str">
        <x:f>IF(OR(4&gt;'Настройки'!$B$3,ISBLANK(BL522),BL522=0),"",BL522)</x:f>
      </x:c>
      <x:c r="CW522" s="50" t="str">
        <x:f>IF(OR(5&gt;'Настройки'!$B$3,ISBLANK(BM522),BM522=0),"",BM522)</x:f>
      </x:c>
      <x:c r="CX522" s="50" t="str">
        <x:f>IF(OR(6&gt;'Настройки'!$B$3,ISBLANK(BN522),BN522=0),"",BN522)</x:f>
      </x:c>
      <x:c r="CY522" s="50" t="str">
        <x:f>IF(OR(7&gt;'Настройки'!$B$3,ISBLANK(BO522),BO522=0),"",BO522)</x:f>
      </x:c>
      <x:c r="CZ522" s="50" t="str">
        <x:f>IF(OR(8&gt;'Настройки'!$B$3,ISBLANK(BP522),BP522=0),"",BP522)</x:f>
      </x:c>
      <x:c r="DA522" s="50" t="str">
        <x:f>IF(OR(9&gt;'Настройки'!$B$3,ISBLANK(BQ522),BQ522=0),"",BQ522)</x:f>
      </x:c>
      <x:c r="DB522" s="50" t="str">
        <x:f>IF(OR(10&gt;'Настройки'!$B$3,ISBLANK(BR522),BR522=0),"",BR522)</x:f>
      </x:c>
      <x:c r="DC522" s="50" t="str">
        <x:f>IF(OR(11&gt;'Настройки'!$B$3,ISBLANK(BS522),BS522=0),"",BS522)</x:f>
      </x:c>
      <x:c r="DD522" s="50" t="str">
        <x:f>IF(OR(12&gt;'Настройки'!$B$3,ISBLANK(BT522),BT522=0),"",BT522)</x:f>
      </x:c>
      <x:c r="DE522" s="50" t="str">
        <x:f>IF(OR(13&gt;'Настройки'!$B$3,ISBLANK(BU522),BU522=0),"",BU522)</x:f>
      </x:c>
      <x:c r="DF522" s="50" t="str">
        <x:f>IF(OR(14&gt;'Настройки'!$B$3,ISBLANK(BV522),BV522=0),"",BV522)</x:f>
      </x:c>
      <x:c r="DG522" s="50" t="str">
        <x:f>IF(OR(15&gt;'Настройки'!$B$3,ISBLANK(BW522),BW522=0),"",BW522)</x:f>
      </x:c>
      <x:c r="DH522" s="50" t="str">
        <x:f>IF(OR(16&gt;'Настройки'!$B$3,ISBLANK(BX522),BX522=0),"",BX522)</x:f>
      </x:c>
      <x:c r="DI522" s="50" t="str">
        <x:f>IF(OR(17&gt;'Настройки'!$B$3,ISBLANK(BY522),BY522=0),"",BY522)</x:f>
      </x:c>
      <x:c r="DJ522" s="50" t="str">
        <x:f>IF(OR(18&gt;'Настройки'!$B$3,ISBLANK(BZ522),BZ522=0),"",BZ522)</x:f>
      </x:c>
      <x:c r="DK522" s="50" t="str">
        <x:f>IF(OR(19&gt;'Настройки'!$B$3,ISBLANK(CA522),CA522=0),"",CA522)</x:f>
      </x:c>
      <x:c r="DL522" s="50" t="str">
        <x:f>IF(OR(20&gt;'Настройки'!$B$3,ISBLANK(CB522),CB522=0),"",CB522)</x:f>
      </x:c>
      <x:c r="DM522" s="50" t="str">
        <x:f>IF(OR(21&gt;'Настройки'!$B$3,ISBLANK(CC522),CC522=0),"",CC522)</x:f>
      </x:c>
      <x:c r="DN522" s="50" t="str">
        <x:f>IF(OR(22&gt;'Настройки'!$B$3,ISBLANK(CD522),CD522=0),"",CD522)</x:f>
      </x:c>
      <x:c r="DO522" s="50" t="str">
        <x:f>IF(OR(23&gt;'Настройки'!$B$3,ISBLANK(CE522),CE522=0),"",CE522)</x:f>
      </x:c>
      <x:c r="DP522" s="50" t="str">
        <x:f>IF(OR(24&gt;'Настройки'!$B$3,ISBLANK(CF522),CF522=0),"",CF522)</x:f>
      </x:c>
      <x:c r="DQ522" s="50" t="str">
        <x:f>IF(OR(25&gt;'Настройки'!$B$3,ISBLANK(CG522),CG522=0),"",CG522)</x:f>
      </x:c>
      <x:c r="DR522" s="50" t="str">
        <x:f>IF(OR(26&gt;'Настройки'!$B$3,ISBLANK(CH522),CH522=0),"",CH522)</x:f>
      </x:c>
      <x:c r="DS522" s="50" t="str">
        <x:f>IF(OR(27&gt;'Настройки'!$B$3,ISBLANK(CI522),CI522=0),"",CI522)</x:f>
      </x:c>
      <x:c r="DT522" s="50" t="str">
        <x:f>IF(OR(28&gt;'Настройки'!$B$3,ISBLANK(CJ522),CJ522=0),"",CJ522)</x:f>
      </x:c>
      <x:c r="DU522" s="50" t="str">
        <x:f>IF(OR(29&gt;'Настройки'!$B$3,ISBLANK(CK522),CK522=0),"",CK522)</x:f>
      </x:c>
      <x:c r="DV522" s="50" t="str">
        <x:f>IF(OR(30&gt;'Настройки'!$B$3,ISBLANK(CL522),CL522=0),"",CL522)</x:f>
      </x:c>
      <x:c r="DW522" s="50" t="str">
        <x:f>IF(OR(31&gt;'Настройки'!$B$3,ISBLANK(CM522),CM522=0),"",CM522)</x:f>
      </x:c>
      <x:c r="DX522" s="50" t="str">
        <x:f>IF(OR(32&gt;'Настройки'!$B$3,ISBLANK(CN522),CN522=0),"",CN522)</x:f>
      </x:c>
      <x:c r="DY522" s="50" t="str">
        <x:f>IF(OR(33&gt;'Настройки'!$B$3,ISBLANK(CO522),CO522=0),"",CO522)</x:f>
      </x:c>
      <x:c r="DZ522" s="50" t="str">
        <x:f>IF(OR(34&gt;'Настройки'!$B$3,ISBLANK(CP522),CP522=0),"",CP522)</x:f>
      </x:c>
      <x:c r="EA522" s="50" t="str">
        <x:f>IF(OR(35&gt;'Настройки'!$B$3,ISBLANK(CQ522),CQ522=0),"",CQ522)</x:f>
      </x:c>
      <x:c r="EB522" s="50" t="str">
        <x:f>IF(OR(36&gt;'Настройки'!$B$3,ISBLANK(CR522),CR522=0),"",CR522)</x:f>
      </x:c>
      <x:c r="EC522" s="50" t="str">
        <x:f>IF(A522="","",IF(OR(BB522="AZ",BB522="BZ"),10000+ROW(),IF(AZ522&gt;'Настройки'!$B$11,20000+ROW(),IF(BF522&lt;&gt;"Обычный",30000+ROW(),IF(AX522&lt;=0,40000+ROW(),"")))))</x:f>
      </x:c>
      <x:c r="ED522" s="50" t="str">
        <x:f>IF(EC522="","",COUNTIFS($EC$2:$EC$1001,"&gt;0",$EC$2:$EC$1001,"&lt;"&amp;EC522)+1)</x:f>
      </x:c>
    </x:row>
    <x:row r="523">
      <x:c r="A523" s="115"/>
      <x:c r="B523" s="115"/>
      <x:c r="C523" s="115"/>
      <x:c r="D523" s="118"/>
      <x:c r="E523" s="118"/>
      <x:c r="F523" s="118"/>
      <x:c r="G523" s="118"/>
      <x:c r="H523" s="118"/>
      <x:c r="I523" s="118"/>
      <x:c r="J523" s="118"/>
      <x:c r="K523" s="118"/>
      <x:c r="L523" s="118"/>
      <x:c r="M523" s="118"/>
      <x:c r="N523" s="118"/>
      <x:c r="O523" s="118"/>
      <x:c r="P523" s="118"/>
      <x:c r="Q523" s="118"/>
      <x:c r="R523" s="118"/>
      <x:c r="S523" s="118"/>
      <x:c r="T523" s="118"/>
      <x:c r="U523" s="118"/>
      <x:c r="V523" s="118"/>
      <x:c r="W523" s="118"/>
      <x:c r="X523" s="118"/>
      <x:c r="Y523" s="118"/>
      <x:c r="Z523" s="118"/>
      <x:c r="AA523" s="118"/>
      <x:c r="AB523" s="118"/>
      <x:c r="AC523" s="118"/>
      <x:c r="AD523" s="118"/>
      <x:c r="AE523" s="118"/>
      <x:c r="AF523" s="118"/>
      <x:c r="AG523" s="118"/>
      <x:c r="AH523" s="118"/>
      <x:c r="AI523" s="118"/>
      <x:c r="AJ523" s="118"/>
      <x:c r="AK523" s="118"/>
      <x:c r="AL523" s="118"/>
      <x:c r="AM523" s="118"/>
      <x:c r="AN523" s="118"/>
      <x:c r="AO523" s="118"/>
      <x:c r="AP523" s="115"/>
      <x:c r="AQ523" s="49" t="str">
        <x:f>IF(A523="","",COUNT(BI523:INDEX(BI523:CR523,1,'Настройки'!$B$3)))</x:f>
      </x:c>
      <x:c r="AR523" s="49" t="str">
        <x:f>IF(A523="","",SUM(BI523:INDEX(BI523:CR523,1,'Настройки'!$B$3)))</x:f>
      </x:c>
      <x:c r="AS523" s="58" t="str">
        <x:f>IF(A523="","",IF('Настройки'!$B$4="Стоимость потребления",AR523*D523,IF('Настройки'!$B$4="Количество",AR523,E523)))</x:f>
      </x:c>
      <x:c r="AT523" s="61" t="str">
        <x:f>IF(OR(A523="",AS523&lt;0,SUM($AS$2:$AS$1001)&lt;=0),"",AS523/SUM($AS$2:$AS$1001))</x:f>
      </x:c>
      <x:c r="AU523" s="61" t="str">
        <x:f>IF(OR(A523="",AS523&lt;0,SUM($AS$2:$AS$1001)&lt;=0),"",SUMIFS($AS$2:$AS$1001,$AS$2:$AS$1001,"&gt;"&amp;AS523)/SUM($AS$2:$AS$1001))</x:f>
      </x:c>
      <x:c r="AV523" s="61" t="str">
        <x:f>IF(OR(A523="",AS523&lt;0,SUM($AS$2:$AS$1001)&lt;=0),"",SUMIFS($AS$2:$AS$1001,$AS$2:$AS$1001,"&gt;="&amp;AS523)/SUM($AS$2:$AS$1001))</x:f>
      </x:c>
      <x:c r="AW523" s="49" t="str">
        <x:f>IF(A523="","",IF(SUM($AS$2:$AS$1001)&lt;=0,"Не определён",IF(AS523&lt;0,"Исключение",IF(AU523&lt;'Настройки'!$B$5,"A",IF(AU523&lt;'Настройки'!$B$6,"B","C")))))</x:f>
      </x:c>
      <x:c r="AX523" s="58" t="str">
        <x:f>IF(A523="","",IF(AQ523=0,"",AVERAGE(BI523:INDEX(BI523:CR523,1,'Настройки'!$B$3))))</x:f>
      </x:c>
      <x:c r="AY523" s="58" t="str">
        <x:f>IF(OR(A523="",AQ523=0),"",STDEVP(BI523:INDEX(BI523:CR523,1,'Настройки'!$B$3)))</x:f>
      </x:c>
      <x:c r="AZ523" s="61" t="str">
        <x:f>IF(OR(A523="",AQ523&lt;'Настройки'!$B$12,AX523&lt;=0,AND('Настройки'!$B$10="Блокировать",COUNTIF(F523:INDEX(F523:AO523,1,'Настройки'!$B$3),"&lt;0")&gt;0)),"",AY523/ABS(AX523))</x:f>
      </x:c>
      <x:c r="BA523" s="49" t="str">
        <x:f>IF(A523="","",IF(AND('Настройки'!$B$10="Блокировать",COUNTIF(F523:INDEX(F523:AO523,1,'Настройки'!$B$3),"&lt;0")&gt;0),"Не определён",IF(AQ523&lt;'Настройки'!$B$12,"Не определён",IF(AX523=0,"Нет спроса",IF(AX523&lt;0,"Не определён",IF(AZ523&lt;='Настройки'!$B$7,"X",IF(AZ523&lt;='Настройки'!$B$8,"Y","Z")))))))</x:f>
      </x:c>
      <x:c r="BB523" s="49" t="str">
        <x:f>IF(OR(A523="",LEN(AW523)&lt;&gt;1,LEN(BA523)&lt;&gt;1),"",AW523&amp;BA523)</x:f>
      </x:c>
      <x:c r="BC523" s="61" t="str">
        <x:f>IF(OR(A523="",AQ523=0),"",(COUNT(BI523:INDEX(BI523:CR523,1,'Настройки'!$B$3))-COUNT(CS523:INDEX(CS523:EB523,1,'Настройки'!$B$3)))/AQ523)</x:f>
      </x:c>
      <x:c r="BD523" s="64" t="str">
        <x:f>IF(OR(A523="",COUNT(CS523:INDEX(CS523:EB523,1,'Настройки'!$B$3))=0),"",AQ523/COUNT(CS523:INDEX(CS523:EB523,1,'Настройки'!$B$3)))</x:f>
      </x:c>
      <x:c r="BE523" s="64" t="str">
        <x:f>IF(OR(A523="",COUNT(CS523:INDEX(CS523:EB523,1,'Настройки'!$B$3))=0),"",IF(AVERAGE(CS523:INDEX(CS523:EB523,1,'Настройки'!$B$3))=0,"",(STDEVP(CS523:INDEX(CS523:EB523,1,'Настройки'!$B$3))/ABS(AVERAGE(CS523:INDEX(CS523:EB523,1,'Настройки'!$B$3))))^2))</x:f>
      </x:c>
      <x:c r="BF523" s="49" t="str">
        <x:f>IF(A523="","",IF(AQ523&lt;3,"Недостаточно",IF(AQ523&lt;6,"Предварительный","Обычный")))</x:f>
      </x:c>
      <x:c r="BG523" s="49" t="str">
        <x:f>IF(A523="","",IF(COUNTIF(F523:INDEX(F523:AO523,1,'Настройки'!$B$3),"&lt;0")&gt;0,IF('Настройки'!$B$10="Блокировать","Отрицательный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"),"")&amp;IF(AQ523&lt;3,"Недостаточно истории. ",IF(AQ523&lt;6,"Предварительная классификация. ",""))&amp;IF(AX523=0,"Нет спроса за горизонт. ","")&amp;IF(AZ523&gt;'Настройки'!$B$11,"Экстремальная вариативность. ",""))</x:f>
      </x:c>
      <x:c r="BH523" s="49" t="str">
        <x:f>IF(A523="","",IFERROR(VLOOKUP(BB523,'Настройки'!$D$3:$E$11,2,FALSE),"Сначала проверьте исходные данные и историю спроса.")&amp;" Уточните срок поставки, MOQ и критичность.")</x:f>
      </x:c>
      <x:c r="BI523" s="50" t="str">
        <x:f>IF(1&gt;'Настройки'!$B$3,"",IF(ISBLANK(F523),IF('Настройки'!$B$9="Нулевой спрос",0,""),IF(F523&lt;0,IF('Настройки'!$B$10="Исключить","",IF('Настройки'!$B$10="Абсолютные значения",ABS(F523),F523)),F523)))</x:f>
      </x:c>
      <x:c r="BJ523" s="50" t="str">
        <x:f>IF(2&gt;'Настройки'!$B$3,"",IF(ISBLANK(G523),IF('Настройки'!$B$9="Нулевой спрос",0,""),IF(G523&lt;0,IF('Настройки'!$B$10="Исключить","",IF('Настройки'!$B$10="Абсолютные значения",ABS(G523),G523)),G523)))</x:f>
      </x:c>
      <x:c r="BK523" s="50" t="str">
        <x:f>IF(3&gt;'Настройки'!$B$3,"",IF(ISBLANK(H523),IF('Настройки'!$B$9="Нулевой спрос",0,""),IF(H523&lt;0,IF('Настройки'!$B$10="Исключить","",IF('Настройки'!$B$10="Абсолютные значения",ABS(H523),H523)),H523)))</x:f>
      </x:c>
      <x:c r="BL523" s="50" t="str">
        <x:f>IF(4&gt;'Настройки'!$B$3,"",IF(ISBLANK(I523),IF('Настройки'!$B$9="Нулевой спрос",0,""),IF(I523&lt;0,IF('Настройки'!$B$10="Исключить","",IF('Настройки'!$B$10="Абсолютные значения",ABS(I523),I523)),I523)))</x:f>
      </x:c>
      <x:c r="BM523" s="50" t="str">
        <x:f>IF(5&gt;'Настройки'!$B$3,"",IF(ISBLANK(J523),IF('Настройки'!$B$9="Нулевой спрос",0,""),IF(J523&lt;0,IF('Настройки'!$B$10="Исключить","",IF('Настройки'!$B$10="Абсолютные значения",ABS(J523),J523)),J523)))</x:f>
      </x:c>
      <x:c r="BN523" s="50" t="str">
        <x:f>IF(6&gt;'Настройки'!$B$3,"",IF(ISBLANK(K523),IF('Настройки'!$B$9="Нулевой спрос",0,""),IF(K523&lt;0,IF('Настройки'!$B$10="Исключить","",IF('Настройки'!$B$10="Абсолютные значения",ABS(K523),K523)),K523)))</x:f>
      </x:c>
      <x:c r="BO523" s="50" t="str">
        <x:f>IF(7&gt;'Настройки'!$B$3,"",IF(ISBLANK(L523),IF('Настройки'!$B$9="Нулевой спрос",0,""),IF(L523&lt;0,IF('Настройки'!$B$10="Исключить","",IF('Настройки'!$B$10="Абсолютные значения",ABS(L523),L523)),L523)))</x:f>
      </x:c>
      <x:c r="BP523" s="50" t="str">
        <x:f>IF(8&gt;'Настройки'!$B$3,"",IF(ISBLANK(M523),IF('Настройки'!$B$9="Нулевой спрос",0,""),IF(M523&lt;0,IF('Настройки'!$B$10="Исключить","",IF('Настройки'!$B$10="Абсолютные значения",ABS(M523),M523)),M523)))</x:f>
      </x:c>
      <x:c r="BQ523" s="50" t="str">
        <x:f>IF(9&gt;'Настройки'!$B$3,"",IF(ISBLANK(N523),IF('Настройки'!$B$9="Нулевой спрос",0,""),IF(N523&lt;0,IF('Настройки'!$B$10="Исключить","",IF('Настройки'!$B$10="Абсолютные значения",ABS(N523),N523)),N523)))</x:f>
      </x:c>
      <x:c r="BR523" s="50" t="str">
        <x:f>IF(10&gt;'Настройки'!$B$3,"",IF(ISBLANK(O523),IF('Настройки'!$B$9="Нулевой спрос",0,""),IF(O523&lt;0,IF('Настройки'!$B$10="Исключить","",IF('Настройки'!$B$10="Абсолютные значения",ABS(O523),O523)),O523)))</x:f>
      </x:c>
      <x:c r="BS523" s="50" t="str">
        <x:f>IF(11&gt;'Настройки'!$B$3,"",IF(ISBLANK(P523),IF('Настройки'!$B$9="Нулевой спрос",0,""),IF(P523&lt;0,IF('Настройки'!$B$10="Исключить","",IF('Настройки'!$B$10="Абсолютные значения",ABS(P523),P523)),P523)))</x:f>
      </x:c>
      <x:c r="BT523" s="50" t="str">
        <x:f>IF(12&gt;'Настройки'!$B$3,"",IF(ISBLANK(Q523),IF('Настройки'!$B$9="Нулевой спрос",0,""),IF(Q523&lt;0,IF('Настройки'!$B$10="Исключить","",IF('Настройки'!$B$10="Абсолютные значения",ABS(Q523),Q523)),Q523)))</x:f>
      </x:c>
      <x:c r="BU523" s="50" t="str">
        <x:f>IF(13&gt;'Настройки'!$B$3,"",IF(ISBLANK(R523),IF('Настройки'!$B$9="Нулевой спрос",0,""),IF(R523&lt;0,IF('Настройки'!$B$10="Исключить","",IF('Настройки'!$B$10="Абсолютные значения",ABS(R523),R523)),R523)))</x:f>
      </x:c>
      <x:c r="BV523" s="50" t="str">
        <x:f>IF(14&gt;'Настройки'!$B$3,"",IF(ISBLANK(S523),IF('Настройки'!$B$9="Нулевой спрос",0,""),IF(S523&lt;0,IF('Настройки'!$B$10="Исключить","",IF('Настройки'!$B$10="Абсолютные значения",ABS(S523),S523)),S523)))</x:f>
      </x:c>
      <x:c r="BW523" s="50" t="str">
        <x:f>IF(15&gt;'Настройки'!$B$3,"",IF(ISBLANK(T523),IF('Настройки'!$B$9="Нулевой спрос",0,""),IF(T523&lt;0,IF('Настройки'!$B$10="Исключить","",IF('Настройки'!$B$10="Абсолютные значения",ABS(T523),T523)),T523)))</x:f>
      </x:c>
      <x:c r="BX523" s="50" t="str">
        <x:f>IF(16&gt;'Настройки'!$B$3,"",IF(ISBLANK(U523),IF('Настройки'!$B$9="Нулевой спрос",0,""),IF(U523&lt;0,IF('Настройки'!$B$10="Исключить","",IF('Настройки'!$B$10="Абсолютные значения",ABS(U523),U523)),U523)))</x:f>
      </x:c>
      <x:c r="BY523" s="50" t="str">
        <x:f>IF(17&gt;'Настройки'!$B$3,"",IF(ISBLANK(V523),IF('Настройки'!$B$9="Нулевой спрос",0,""),IF(V523&lt;0,IF('Настройки'!$B$10="Исключить","",IF('Настройки'!$B$10="Абсолютные значения",ABS(V523),V523)),V523)))</x:f>
      </x:c>
      <x:c r="BZ523" s="50" t="str">
        <x:f>IF(18&gt;'Настройки'!$B$3,"",IF(ISBLANK(W523),IF('Настройки'!$B$9="Нулевой спрос",0,""),IF(W523&lt;0,IF('Настройки'!$B$10="Исключить","",IF('Настройки'!$B$10="Абсолютные значения",ABS(W523),W523)),W523)))</x:f>
      </x:c>
      <x:c r="CA523" s="50" t="str">
        <x:f>IF(19&gt;'Настройки'!$B$3,"",IF(ISBLANK(X523),IF('Настройки'!$B$9="Нулевой спрос",0,""),IF(X523&lt;0,IF('Настройки'!$B$10="Исключить","",IF('Настройки'!$B$10="Абсолютные значения",ABS(X523),X523)),X523)))</x:f>
      </x:c>
      <x:c r="CB523" s="50" t="str">
        <x:f>IF(20&gt;'Настройки'!$B$3,"",IF(ISBLANK(Y523),IF('Настройки'!$B$9="Нулевой спрос",0,""),IF(Y523&lt;0,IF('Настройки'!$B$10="Исключить","",IF('Настройки'!$B$10="Абсолютные значения",ABS(Y523),Y523)),Y523)))</x:f>
      </x:c>
      <x:c r="CC523" s="50" t="str">
        <x:f>IF(21&gt;'Настройки'!$B$3,"",IF(ISBLANK(Z523),IF('Настройки'!$B$9="Нулевой спрос",0,""),IF(Z523&lt;0,IF('Настройки'!$B$10="Исключить","",IF('Настройки'!$B$10="Абсолютные значения",ABS(Z523),Z523)),Z523)))</x:f>
      </x:c>
      <x:c r="CD523" s="50" t="str">
        <x:f>IF(22&gt;'Настройки'!$B$3,"",IF(ISBLANK(AA523),IF('Настройки'!$B$9="Нулевой спрос",0,""),IF(AA523&lt;0,IF('Настройки'!$B$10="Исключить","",IF('Настройки'!$B$10="Абсолютные значения",ABS(AA523),AA523)),AA523)))</x:f>
      </x:c>
      <x:c r="CE523" s="50" t="str">
        <x:f>IF(23&gt;'Настройки'!$B$3,"",IF(ISBLANK(AB523),IF('Настройки'!$B$9="Нулевой спрос",0,""),IF(AB523&lt;0,IF('Настройки'!$B$10="Исключить","",IF('Настройки'!$B$10="Абсолютные значения",ABS(AB523),AB523)),AB523)))</x:f>
      </x:c>
      <x:c r="CF523" s="50" t="str">
        <x:f>IF(24&gt;'Настройки'!$B$3,"",IF(ISBLANK(AC523),IF('Настройки'!$B$9="Нулевой спрос",0,""),IF(AC523&lt;0,IF('Настройки'!$B$10="Исключить","",IF('Настройки'!$B$10="Абсолютные значения",ABS(AC523),AC523)),AC523)))</x:f>
      </x:c>
      <x:c r="CG523" s="50" t="str">
        <x:f>IF(25&gt;'Настройки'!$B$3,"",IF(ISBLANK(AD523),IF('Настройки'!$B$9="Нулевой спрос",0,""),IF(AD523&lt;0,IF('Настройки'!$B$10="Исключить","",IF('Настройки'!$B$10="Абсолютные значения",ABS(AD523),AD523)),AD523)))</x:f>
      </x:c>
      <x:c r="CH523" s="50" t="str">
        <x:f>IF(26&gt;'Настройки'!$B$3,"",IF(ISBLANK(AE523),IF('Настройки'!$B$9="Нулевой спрос",0,""),IF(AE523&lt;0,IF('Настройки'!$B$10="Исключить","",IF('Настройки'!$B$10="Абсолютные значения",ABS(AE523),AE523)),AE523)))</x:f>
      </x:c>
      <x:c r="CI523" s="50" t="str">
        <x:f>IF(27&gt;'Настройки'!$B$3,"",IF(ISBLANK(AF523),IF('Настройки'!$B$9="Нулевой спрос",0,""),IF(AF523&lt;0,IF('Настройки'!$B$10="Исключить","",IF('Настройки'!$B$10="Абсолютные значения",ABS(AF523),AF523)),AF523)))</x:f>
      </x:c>
      <x:c r="CJ523" s="50" t="str">
        <x:f>IF(28&gt;'Настройки'!$B$3,"",IF(ISBLANK(AG523),IF('Настройки'!$B$9="Нулевой спрос",0,""),IF(AG523&lt;0,IF('Настройки'!$B$10="Исключить","",IF('Настройки'!$B$10="Абсолютные значения",ABS(AG523),AG523)),AG523)))</x:f>
      </x:c>
      <x:c r="CK523" s="50" t="str">
        <x:f>IF(29&gt;'Настройки'!$B$3,"",IF(ISBLANK(AH523),IF('Настройки'!$B$9="Нулевой спрос",0,""),IF(AH523&lt;0,IF('Настройки'!$B$10="Исключить","",IF('Настройки'!$B$10="Абсолютные значения",ABS(AH523),AH523)),AH523)))</x:f>
      </x:c>
      <x:c r="CL523" s="50" t="str">
        <x:f>IF(30&gt;'Настройки'!$B$3,"",IF(ISBLANK(AI523),IF('Настройки'!$B$9="Нулевой спрос",0,""),IF(AI523&lt;0,IF('Настройки'!$B$10="Исключить","",IF('Настройки'!$B$10="Абсолютные значения",ABS(AI523),AI523)),AI523)))</x:f>
      </x:c>
      <x:c r="CM523" s="50" t="str">
        <x:f>IF(31&gt;'Настройки'!$B$3,"",IF(ISBLANK(AJ523),IF('Настройки'!$B$9="Нулевой спрос",0,""),IF(AJ523&lt;0,IF('Настройки'!$B$10="Исключить","",IF('Настройки'!$B$10="Абсолютные значения",ABS(AJ523),AJ523)),AJ523)))</x:f>
      </x:c>
      <x:c r="CN523" s="50" t="str">
        <x:f>IF(32&gt;'Настройки'!$B$3,"",IF(ISBLANK(AK523),IF('Настройки'!$B$9="Нулевой спрос",0,""),IF(AK523&lt;0,IF('Настройки'!$B$10="Исключить","",IF('Настройки'!$B$10="Абсолютные значения",ABS(AK523),AK523)),AK523)))</x:f>
      </x:c>
      <x:c r="CO523" s="50" t="str">
        <x:f>IF(33&gt;'Настройки'!$B$3,"",IF(ISBLANK(AL523),IF('Настройки'!$B$9="Нулевой спрос",0,""),IF(AL523&lt;0,IF('Настройки'!$B$10="Исключить","",IF('Настройки'!$B$10="Абсолютные значения",ABS(AL523),AL523)),AL523)))</x:f>
      </x:c>
      <x:c r="CP523" s="50" t="str">
        <x:f>IF(34&gt;'Настройки'!$B$3,"",IF(ISBLANK(AM523),IF('Настройки'!$B$9="Нулевой спрос",0,""),IF(AM523&lt;0,IF('Настройки'!$B$10="Исключить","",IF('Настройки'!$B$10="Абсолютные значения",ABS(AM523),AM523)),AM523)))</x:f>
      </x:c>
      <x:c r="CQ523" s="50" t="str">
        <x:f>IF(35&gt;'Настройки'!$B$3,"",IF(ISBLANK(AN523),IF('Настройки'!$B$9="Нулевой спрос",0,""),IF(AN523&lt;0,IF('Настройки'!$B$10="Исключить","",IF('Настройки'!$B$10="Абсолютные значения",ABS(AN523),AN523)),AN523)))</x:f>
      </x:c>
      <x:c r="CR523" s="50" t="str">
        <x:f>IF(36&gt;'Настройки'!$B$3,"",IF(ISBLANK(AO523),IF('Настройки'!$B$9="Нулевой спрос",0,""),IF(AO523&lt;0,IF('Настройки'!$B$10="Исключить","",IF('Настройки'!$B$10="Абсолютные значения",ABS(AO523),AO523)),AO523)))</x:f>
      </x:c>
      <x:c r="CS523" s="50" t="str">
        <x:f>IF(OR(1&gt;'Настройки'!$B$3,ISBLANK(BI523),BI523=0),"",BI523)</x:f>
      </x:c>
      <x:c r="CT523" s="50" t="str">
        <x:f>IF(OR(2&gt;'Настройки'!$B$3,ISBLANK(BJ523),BJ523=0),"",BJ523)</x:f>
      </x:c>
      <x:c r="CU523" s="50" t="str">
        <x:f>IF(OR(3&gt;'Настройки'!$B$3,ISBLANK(BK523),BK523=0),"",BK523)</x:f>
      </x:c>
      <x:c r="CV523" s="50" t="str">
        <x:f>IF(OR(4&gt;'Настройки'!$B$3,ISBLANK(BL523),BL523=0),"",BL523)</x:f>
      </x:c>
      <x:c r="CW523" s="50" t="str">
        <x:f>IF(OR(5&gt;'Настройки'!$B$3,ISBLANK(BM523),BM523=0),"",BM523)</x:f>
      </x:c>
      <x:c r="CX523" s="50" t="str">
        <x:f>IF(OR(6&gt;'Настройки'!$B$3,ISBLANK(BN523),BN523=0),"",BN523)</x:f>
      </x:c>
      <x:c r="CY523" s="50" t="str">
        <x:f>IF(OR(7&gt;'Настройки'!$B$3,ISBLANK(BO523),BO523=0),"",BO523)</x:f>
      </x:c>
      <x:c r="CZ523" s="50" t="str">
        <x:f>IF(OR(8&gt;'Настройки'!$B$3,ISBLANK(BP523),BP523=0),"",BP523)</x:f>
      </x:c>
      <x:c r="DA523" s="50" t="str">
        <x:f>IF(OR(9&gt;'Настройки'!$B$3,ISBLANK(BQ523),BQ523=0),"",BQ523)</x:f>
      </x:c>
      <x:c r="DB523" s="50" t="str">
        <x:f>IF(OR(10&gt;'Настройки'!$B$3,ISBLANK(BR523),BR523=0),"",BR523)</x:f>
      </x:c>
      <x:c r="DC523" s="50" t="str">
        <x:f>IF(OR(11&gt;'Настройки'!$B$3,ISBLANK(BS523),BS523=0),"",BS523)</x:f>
      </x:c>
      <x:c r="DD523" s="50" t="str">
        <x:f>IF(OR(12&gt;'Настройки'!$B$3,ISBLANK(BT523),BT523=0),"",BT523)</x:f>
      </x:c>
      <x:c r="DE523" s="50" t="str">
        <x:f>IF(OR(13&gt;'Настройки'!$B$3,ISBLANK(BU523),BU523=0),"",BU523)</x:f>
      </x:c>
      <x:c r="DF523" s="50" t="str">
        <x:f>IF(OR(14&gt;'Настройки'!$B$3,ISBLANK(BV523),BV523=0),"",BV523)</x:f>
      </x:c>
      <x:c r="DG523" s="50" t="str">
        <x:f>IF(OR(15&gt;'Настройки'!$B$3,ISBLANK(BW523),BW523=0),"",BW523)</x:f>
      </x:c>
      <x:c r="DH523" s="50" t="str">
        <x:f>IF(OR(16&gt;'Настройки'!$B$3,ISBLANK(BX523),BX523=0),"",BX523)</x:f>
      </x:c>
      <x:c r="DI523" s="50" t="str">
        <x:f>IF(OR(17&gt;'Настройки'!$B$3,ISBLANK(BY523),BY523=0),"",BY523)</x:f>
      </x:c>
      <x:c r="DJ523" s="50" t="str">
        <x:f>IF(OR(18&gt;'Настройки'!$B$3,ISBLANK(BZ523),BZ523=0),"",BZ523)</x:f>
      </x:c>
      <x:c r="DK523" s="50" t="str">
        <x:f>IF(OR(19&gt;'Настройки'!$B$3,ISBLANK(CA523),CA523=0),"",CA523)</x:f>
      </x:c>
      <x:c r="DL523" s="50" t="str">
        <x:f>IF(OR(20&gt;'Настройки'!$B$3,ISBLANK(CB523),CB523=0),"",CB523)</x:f>
      </x:c>
      <x:c r="DM523" s="50" t="str">
        <x:f>IF(OR(21&gt;'Настройки'!$B$3,ISBLANK(CC523),CC523=0),"",CC523)</x:f>
      </x:c>
      <x:c r="DN523" s="50" t="str">
        <x:f>IF(OR(22&gt;'Настройки'!$B$3,ISBLANK(CD523),CD523=0),"",CD523)</x:f>
      </x:c>
      <x:c r="DO523" s="50" t="str">
        <x:f>IF(OR(23&gt;'Настройки'!$B$3,ISBLANK(CE523),CE523=0),"",CE523)</x:f>
      </x:c>
      <x:c r="DP523" s="50" t="str">
        <x:f>IF(OR(24&gt;'Настройки'!$B$3,ISBLANK(CF523),CF523=0),"",CF523)</x:f>
      </x:c>
      <x:c r="DQ523" s="50" t="str">
        <x:f>IF(OR(25&gt;'Настройки'!$B$3,ISBLANK(CG523),CG523=0),"",CG523)</x:f>
      </x:c>
      <x:c r="DR523" s="50" t="str">
        <x:f>IF(OR(26&gt;'Настройки'!$B$3,ISBLANK(CH523),CH523=0),"",CH523)</x:f>
      </x:c>
      <x:c r="DS523" s="50" t="str">
        <x:f>IF(OR(27&gt;'Настройки'!$B$3,ISBLANK(CI523),CI523=0),"",CI523)</x:f>
      </x:c>
      <x:c r="DT523" s="50" t="str">
        <x:f>IF(OR(28&gt;'Настройки'!$B$3,ISBLANK(CJ523),CJ523=0),"",CJ523)</x:f>
      </x:c>
      <x:c r="DU523" s="50" t="str">
        <x:f>IF(OR(29&gt;'Настройки'!$B$3,ISBLANK(CK523),CK523=0),"",CK523)</x:f>
      </x:c>
      <x:c r="DV523" s="50" t="str">
        <x:f>IF(OR(30&gt;'Настройки'!$B$3,ISBLANK(CL523),CL523=0),"",CL523)</x:f>
      </x:c>
      <x:c r="DW523" s="50" t="str">
        <x:f>IF(OR(31&gt;'Настройки'!$B$3,ISBLANK(CM523),CM523=0),"",CM523)</x:f>
      </x:c>
      <x:c r="DX523" s="50" t="str">
        <x:f>IF(OR(32&gt;'Настройки'!$B$3,ISBLANK(CN523),CN523=0),"",CN523)</x:f>
      </x:c>
      <x:c r="DY523" s="50" t="str">
        <x:f>IF(OR(33&gt;'Настройки'!$B$3,ISBLANK(CO523),CO523=0),"",CO523)</x:f>
      </x:c>
      <x:c r="DZ523" s="50" t="str">
        <x:f>IF(OR(34&gt;'Настройки'!$B$3,ISBLANK(CP523),CP523=0),"",CP523)</x:f>
      </x:c>
      <x:c r="EA523" s="50" t="str">
        <x:f>IF(OR(35&gt;'Настройки'!$B$3,ISBLANK(CQ523),CQ523=0),"",CQ523)</x:f>
      </x:c>
      <x:c r="EB523" s="50" t="str">
        <x:f>IF(OR(36&gt;'Настройки'!$B$3,ISBLANK(CR523),CR523=0),"",CR523)</x:f>
      </x:c>
      <x:c r="EC523" s="50" t="str">
        <x:f>IF(A523="","",IF(OR(BB523="AZ",BB523="BZ"),10000+ROW(),IF(AZ523&gt;'Настройки'!$B$11,20000+ROW(),IF(BF523&lt;&gt;"Обычный",30000+ROW(),IF(AX523&lt;=0,40000+ROW(),"")))))</x:f>
      </x:c>
      <x:c r="ED523" s="50" t="str">
        <x:f>IF(EC523="","",COUNTIFS($EC$2:$EC$1001,"&gt;0",$EC$2:$EC$1001,"&lt;"&amp;EC523)+1)</x:f>
      </x:c>
    </x:row>
    <x:row r="524">
      <x:c r="A524" s="115"/>
      <x:c r="B524" s="115"/>
      <x:c r="C524" s="115"/>
      <x:c r="D524" s="118"/>
      <x:c r="E524" s="118"/>
      <x:c r="F524" s="118"/>
      <x:c r="G524" s="118"/>
      <x:c r="H524" s="118"/>
      <x:c r="I524" s="118"/>
      <x:c r="J524" s="118"/>
      <x:c r="K524" s="118"/>
      <x:c r="L524" s="118"/>
      <x:c r="M524" s="118"/>
      <x:c r="N524" s="118"/>
      <x:c r="O524" s="118"/>
      <x:c r="P524" s="118"/>
      <x:c r="Q524" s="118"/>
      <x:c r="R524" s="118"/>
      <x:c r="S524" s="118"/>
      <x:c r="T524" s="118"/>
      <x:c r="U524" s="118"/>
      <x:c r="V524" s="118"/>
      <x:c r="W524" s="118"/>
      <x:c r="X524" s="118"/>
      <x:c r="Y524" s="118"/>
      <x:c r="Z524" s="118"/>
      <x:c r="AA524" s="118"/>
      <x:c r="AB524" s="118"/>
      <x:c r="AC524" s="118"/>
      <x:c r="AD524" s="118"/>
      <x:c r="AE524" s="118"/>
      <x:c r="AF524" s="118"/>
      <x:c r="AG524" s="118"/>
      <x:c r="AH524" s="118"/>
      <x:c r="AI524" s="118"/>
      <x:c r="AJ524" s="118"/>
      <x:c r="AK524" s="118"/>
      <x:c r="AL524" s="118"/>
      <x:c r="AM524" s="118"/>
      <x:c r="AN524" s="118"/>
      <x:c r="AO524" s="118"/>
      <x:c r="AP524" s="115"/>
      <x:c r="AQ524" s="49" t="str">
        <x:f>IF(A524="","",COUNT(BI524:INDEX(BI524:CR524,1,'Настройки'!$B$3)))</x:f>
      </x:c>
      <x:c r="AR524" s="49" t="str">
        <x:f>IF(A524="","",SUM(BI524:INDEX(BI524:CR524,1,'Настройки'!$B$3)))</x:f>
      </x:c>
      <x:c r="AS524" s="58" t="str">
        <x:f>IF(A524="","",IF('Настройки'!$B$4="Стоимость потребления",AR524*D524,IF('Настройки'!$B$4="Количество",AR524,E524)))</x:f>
      </x:c>
      <x:c r="AT524" s="61" t="str">
        <x:f>IF(OR(A524="",AS524&lt;0,SUM($AS$2:$AS$1001)&lt;=0),"",AS524/SUM($AS$2:$AS$1001))</x:f>
      </x:c>
      <x:c r="AU524" s="61" t="str">
        <x:f>IF(OR(A524="",AS524&lt;0,SUM($AS$2:$AS$1001)&lt;=0),"",SUMIFS($AS$2:$AS$1001,$AS$2:$AS$1001,"&gt;"&amp;AS524)/SUM($AS$2:$AS$1001))</x:f>
      </x:c>
      <x:c r="AV524" s="61" t="str">
        <x:f>IF(OR(A524="",AS524&lt;0,SUM($AS$2:$AS$1001)&lt;=0),"",SUMIFS($AS$2:$AS$1001,$AS$2:$AS$1001,"&gt;="&amp;AS524)/SUM($AS$2:$AS$1001))</x:f>
      </x:c>
      <x:c r="AW524" s="49" t="str">
        <x:f>IF(A524="","",IF(SUM($AS$2:$AS$1001)&lt;=0,"Не определён",IF(AS524&lt;0,"Исключение",IF(AU524&lt;'Настройки'!$B$5,"A",IF(AU524&lt;'Настройки'!$B$6,"B","C")))))</x:f>
      </x:c>
      <x:c r="AX524" s="58" t="str">
        <x:f>IF(A524="","",IF(AQ524=0,"",AVERAGE(BI524:INDEX(BI524:CR524,1,'Настройки'!$B$3))))</x:f>
      </x:c>
      <x:c r="AY524" s="58" t="str">
        <x:f>IF(OR(A524="",AQ524=0),"",STDEVP(BI524:INDEX(BI524:CR524,1,'Настройки'!$B$3)))</x:f>
      </x:c>
      <x:c r="AZ524" s="61" t="str">
        <x:f>IF(OR(A524="",AQ524&lt;'Настройки'!$B$12,AX524&lt;=0,AND('Настройки'!$B$10="Блокировать",COUNTIF(F524:INDEX(F524:AO524,1,'Настройки'!$B$3),"&lt;0")&gt;0)),"",AY524/ABS(AX524))</x:f>
      </x:c>
      <x:c r="BA524" s="49" t="str">
        <x:f>IF(A524="","",IF(AND('Настройки'!$B$10="Блокировать",COUNTIF(F524:INDEX(F524:AO524,1,'Настройки'!$B$3),"&lt;0")&gt;0),"Не определён",IF(AQ524&lt;'Настройки'!$B$12,"Не определён",IF(AX524=0,"Нет спроса",IF(AX524&lt;0,"Не определён",IF(AZ524&lt;='Настройки'!$B$7,"X",IF(AZ524&lt;='Настройки'!$B$8,"Y","Z")))))))</x:f>
      </x:c>
      <x:c r="BB524" s="49" t="str">
        <x:f>IF(OR(A524="",LEN(AW524)&lt;&gt;1,LEN(BA524)&lt;&gt;1),"",AW524&amp;BA524)</x:f>
      </x:c>
      <x:c r="BC524" s="61" t="str">
        <x:f>IF(OR(A524="",AQ524=0),"",(COUNT(BI524:INDEX(BI524:CR524,1,'Настройки'!$B$3))-COUNT(CS524:INDEX(CS524:EB524,1,'Настройки'!$B$3)))/AQ524)</x:f>
      </x:c>
      <x:c r="BD524" s="64" t="str">
        <x:f>IF(OR(A524="",COUNT(CS524:INDEX(CS524:EB524,1,'Настройки'!$B$3))=0),"",AQ524/COUNT(CS524:INDEX(CS524:EB524,1,'Настройки'!$B$3)))</x:f>
      </x:c>
      <x:c r="BE524" s="64" t="str">
        <x:f>IF(OR(A524="",COUNT(CS524:INDEX(CS524:EB524,1,'Настройки'!$B$3))=0),"",IF(AVERAGE(CS524:INDEX(CS524:EB524,1,'Настройки'!$B$3))=0,"",(STDEVP(CS524:INDEX(CS524:EB524,1,'Настройки'!$B$3))/ABS(AVERAGE(CS524:INDEX(CS524:EB524,1,'Настройки'!$B$3))))^2))</x:f>
      </x:c>
      <x:c r="BF524" s="49" t="str">
        <x:f>IF(A524="","",IF(AQ524&lt;3,"Недостаточно",IF(AQ524&lt;6,"Предварительный","Обычный")))</x:f>
      </x:c>
      <x:c r="BG524" s="49" t="str">
        <x:f>IF(A524="","",IF(COUNTIF(F524:INDEX(F524:AO524,1,'Настройки'!$B$3),"&lt;0")&gt;0,IF('Настройки'!$B$10="Блокировать","Отрицательный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"),"")&amp;IF(AQ524&lt;3,"Недостаточно истории. ",IF(AQ524&lt;6,"Предварительная классификация. ",""))&amp;IF(AX524=0,"Нет спроса за горизонт. ","")&amp;IF(AZ524&gt;'Настройки'!$B$11,"Экстремальная вариативность. ",""))</x:f>
      </x:c>
      <x:c r="BH524" s="49" t="str">
        <x:f>IF(A524="","",IFERROR(VLOOKUP(BB524,'Настройки'!$D$3:$E$11,2,FALSE),"Сначала проверьте исходные данные и историю спроса.")&amp;" Уточните срок поставки, MOQ и критичность.")</x:f>
      </x:c>
      <x:c r="BI524" s="50" t="str">
        <x:f>IF(1&gt;'Настройки'!$B$3,"",IF(ISBLANK(F524),IF('Настройки'!$B$9="Нулевой спрос",0,""),IF(F524&lt;0,IF('Настройки'!$B$10="Исключить","",IF('Настройки'!$B$10="Абсолютные значения",ABS(F524),F524)),F524)))</x:f>
      </x:c>
      <x:c r="BJ524" s="50" t="str">
        <x:f>IF(2&gt;'Настройки'!$B$3,"",IF(ISBLANK(G524),IF('Настройки'!$B$9="Нулевой спрос",0,""),IF(G524&lt;0,IF('Настройки'!$B$10="Исключить","",IF('Настройки'!$B$10="Абсолютные значения",ABS(G524),G524)),G524)))</x:f>
      </x:c>
      <x:c r="BK524" s="50" t="str">
        <x:f>IF(3&gt;'Настройки'!$B$3,"",IF(ISBLANK(H524),IF('Настройки'!$B$9="Нулевой спрос",0,""),IF(H524&lt;0,IF('Настройки'!$B$10="Исключить","",IF('Настройки'!$B$10="Абсолютные значения",ABS(H524),H524)),H524)))</x:f>
      </x:c>
      <x:c r="BL524" s="50" t="str">
        <x:f>IF(4&gt;'Настройки'!$B$3,"",IF(ISBLANK(I524),IF('Настройки'!$B$9="Нулевой спрос",0,""),IF(I524&lt;0,IF('Настройки'!$B$10="Исключить","",IF('Настройки'!$B$10="Абсолютные значения",ABS(I524),I524)),I524)))</x:f>
      </x:c>
      <x:c r="BM524" s="50" t="str">
        <x:f>IF(5&gt;'Настройки'!$B$3,"",IF(ISBLANK(J524),IF('Настройки'!$B$9="Нулевой спрос",0,""),IF(J524&lt;0,IF('Настройки'!$B$10="Исключить","",IF('Настройки'!$B$10="Абсолютные значения",ABS(J524),J524)),J524)))</x:f>
      </x:c>
      <x:c r="BN524" s="50" t="str">
        <x:f>IF(6&gt;'Настройки'!$B$3,"",IF(ISBLANK(K524),IF('Настройки'!$B$9="Нулевой спрос",0,""),IF(K524&lt;0,IF('Настройки'!$B$10="Исключить","",IF('Настройки'!$B$10="Абсолютные значения",ABS(K524),K524)),K524)))</x:f>
      </x:c>
      <x:c r="BO524" s="50" t="str">
        <x:f>IF(7&gt;'Настройки'!$B$3,"",IF(ISBLANK(L524),IF('Настройки'!$B$9="Нулевой спрос",0,""),IF(L524&lt;0,IF('Настройки'!$B$10="Исключить","",IF('Настройки'!$B$10="Абсолютные значения",ABS(L524),L524)),L524)))</x:f>
      </x:c>
      <x:c r="BP524" s="50" t="str">
        <x:f>IF(8&gt;'Настройки'!$B$3,"",IF(ISBLANK(M524),IF('Настройки'!$B$9="Нулевой спрос",0,""),IF(M524&lt;0,IF('Настройки'!$B$10="Исключить","",IF('Настройки'!$B$10="Абсолютные значения",ABS(M524),M524)),M524)))</x:f>
      </x:c>
      <x:c r="BQ524" s="50" t="str">
        <x:f>IF(9&gt;'Настройки'!$B$3,"",IF(ISBLANK(N524),IF('Настройки'!$B$9="Нулевой спрос",0,""),IF(N524&lt;0,IF('Настройки'!$B$10="Исключить","",IF('Настройки'!$B$10="Абсолютные значения",ABS(N524),N524)),N524)))</x:f>
      </x:c>
      <x:c r="BR524" s="50" t="str">
        <x:f>IF(10&gt;'Настройки'!$B$3,"",IF(ISBLANK(O524),IF('Настройки'!$B$9="Нулевой спрос",0,""),IF(O524&lt;0,IF('Настройки'!$B$10="Исключить","",IF('Настройки'!$B$10="Абсолютные значения",ABS(O524),O524)),O524)))</x:f>
      </x:c>
      <x:c r="BS524" s="50" t="str">
        <x:f>IF(11&gt;'Настройки'!$B$3,"",IF(ISBLANK(P524),IF('Настройки'!$B$9="Нулевой спрос",0,""),IF(P524&lt;0,IF('Настройки'!$B$10="Исключить","",IF('Настройки'!$B$10="Абсолютные значения",ABS(P524),P524)),P524)))</x:f>
      </x:c>
      <x:c r="BT524" s="50" t="str">
        <x:f>IF(12&gt;'Настройки'!$B$3,"",IF(ISBLANK(Q524),IF('Настройки'!$B$9="Нулевой спрос",0,""),IF(Q524&lt;0,IF('Настройки'!$B$10="Исключить","",IF('Настройки'!$B$10="Абсолютные значения",ABS(Q524),Q524)),Q524)))</x:f>
      </x:c>
      <x:c r="BU524" s="50" t="str">
        <x:f>IF(13&gt;'Настройки'!$B$3,"",IF(ISBLANK(R524),IF('Настройки'!$B$9="Нулевой спрос",0,""),IF(R524&lt;0,IF('Настройки'!$B$10="Исключить","",IF('Настройки'!$B$10="Абсолютные значения",ABS(R524),R524)),R524)))</x:f>
      </x:c>
      <x:c r="BV524" s="50" t="str">
        <x:f>IF(14&gt;'Настройки'!$B$3,"",IF(ISBLANK(S524),IF('Настройки'!$B$9="Нулевой спрос",0,""),IF(S524&lt;0,IF('Настройки'!$B$10="Исключить","",IF('Настройки'!$B$10="Абсолютные значения",ABS(S524),S524)),S524)))</x:f>
      </x:c>
      <x:c r="BW524" s="50" t="str">
        <x:f>IF(15&gt;'Настройки'!$B$3,"",IF(ISBLANK(T524),IF('Настройки'!$B$9="Нулевой спрос",0,""),IF(T524&lt;0,IF('Настройки'!$B$10="Исключить","",IF('Настройки'!$B$10="Абсолютные значения",ABS(T524),T524)),T524)))</x:f>
      </x:c>
      <x:c r="BX524" s="50" t="str">
        <x:f>IF(16&gt;'Настройки'!$B$3,"",IF(ISBLANK(U524),IF('Настройки'!$B$9="Нулевой спрос",0,""),IF(U524&lt;0,IF('Настройки'!$B$10="Исключить","",IF('Настройки'!$B$10="Абсолютные значения",ABS(U524),U524)),U524)))</x:f>
      </x:c>
      <x:c r="BY524" s="50" t="str">
        <x:f>IF(17&gt;'Настройки'!$B$3,"",IF(ISBLANK(V524),IF('Настройки'!$B$9="Нулевой спрос",0,""),IF(V524&lt;0,IF('Настройки'!$B$10="Исключить","",IF('Настройки'!$B$10="Абсолютные значения",ABS(V524),V524)),V524)))</x:f>
      </x:c>
      <x:c r="BZ524" s="50" t="str">
        <x:f>IF(18&gt;'Настройки'!$B$3,"",IF(ISBLANK(W524),IF('Настройки'!$B$9="Нулевой спрос",0,""),IF(W524&lt;0,IF('Настройки'!$B$10="Исключить","",IF('Настройки'!$B$10="Абсолютные значения",ABS(W524),W524)),W524)))</x:f>
      </x:c>
      <x:c r="CA524" s="50" t="str">
        <x:f>IF(19&gt;'Настройки'!$B$3,"",IF(ISBLANK(X524),IF('Настройки'!$B$9="Нулевой спрос",0,""),IF(X524&lt;0,IF('Настройки'!$B$10="Исключить","",IF('Настройки'!$B$10="Абсолютные значения",ABS(X524),X524)),X524)))</x:f>
      </x:c>
      <x:c r="CB524" s="50" t="str">
        <x:f>IF(20&gt;'Настройки'!$B$3,"",IF(ISBLANK(Y524),IF('Настройки'!$B$9="Нулевой спрос",0,""),IF(Y524&lt;0,IF('Настройки'!$B$10="Исключить","",IF('Настройки'!$B$10="Абсолютные значения",ABS(Y524),Y524)),Y524)))</x:f>
      </x:c>
      <x:c r="CC524" s="50" t="str">
        <x:f>IF(21&gt;'Настройки'!$B$3,"",IF(ISBLANK(Z524),IF('Настройки'!$B$9="Нулевой спрос",0,""),IF(Z524&lt;0,IF('Настройки'!$B$10="Исключить","",IF('Настройки'!$B$10="Абсолютные значения",ABS(Z524),Z524)),Z524)))</x:f>
      </x:c>
      <x:c r="CD524" s="50" t="str">
        <x:f>IF(22&gt;'Настройки'!$B$3,"",IF(ISBLANK(AA524),IF('Настройки'!$B$9="Нулевой спрос",0,""),IF(AA524&lt;0,IF('Настройки'!$B$10="Исключить","",IF('Настройки'!$B$10="Абсолютные значения",ABS(AA524),AA524)),AA524)))</x:f>
      </x:c>
      <x:c r="CE524" s="50" t="str">
        <x:f>IF(23&gt;'Настройки'!$B$3,"",IF(ISBLANK(AB524),IF('Настройки'!$B$9="Нулевой спрос",0,""),IF(AB524&lt;0,IF('Настройки'!$B$10="Исключить","",IF('Настройки'!$B$10="Абсолютные значения",ABS(AB524),AB524)),AB524)))</x:f>
      </x:c>
      <x:c r="CF524" s="50" t="str">
        <x:f>IF(24&gt;'Настройки'!$B$3,"",IF(ISBLANK(AC524),IF('Настройки'!$B$9="Нулевой спрос",0,""),IF(AC524&lt;0,IF('Настройки'!$B$10="Исключить","",IF('Настройки'!$B$10="Абсолютные значения",ABS(AC524),AC524)),AC524)))</x:f>
      </x:c>
      <x:c r="CG524" s="50" t="str">
        <x:f>IF(25&gt;'Настройки'!$B$3,"",IF(ISBLANK(AD524),IF('Настройки'!$B$9="Нулевой спрос",0,""),IF(AD524&lt;0,IF('Настройки'!$B$10="Исключить","",IF('Настройки'!$B$10="Абсолютные значения",ABS(AD524),AD524)),AD524)))</x:f>
      </x:c>
      <x:c r="CH524" s="50" t="str">
        <x:f>IF(26&gt;'Настройки'!$B$3,"",IF(ISBLANK(AE524),IF('Настройки'!$B$9="Нулевой спрос",0,""),IF(AE524&lt;0,IF('Настройки'!$B$10="Исключить","",IF('Настройки'!$B$10="Абсолютные значения",ABS(AE524),AE524)),AE524)))</x:f>
      </x:c>
      <x:c r="CI524" s="50" t="str">
        <x:f>IF(27&gt;'Настройки'!$B$3,"",IF(ISBLANK(AF524),IF('Настройки'!$B$9="Нулевой спрос",0,""),IF(AF524&lt;0,IF('Настройки'!$B$10="Исключить","",IF('Настройки'!$B$10="Абсолютные значения",ABS(AF524),AF524)),AF524)))</x:f>
      </x:c>
      <x:c r="CJ524" s="50" t="str">
        <x:f>IF(28&gt;'Настройки'!$B$3,"",IF(ISBLANK(AG524),IF('Настройки'!$B$9="Нулевой спрос",0,""),IF(AG524&lt;0,IF('Настройки'!$B$10="Исключить","",IF('Настройки'!$B$10="Абсолютные значения",ABS(AG524),AG524)),AG524)))</x:f>
      </x:c>
      <x:c r="CK524" s="50" t="str">
        <x:f>IF(29&gt;'Настройки'!$B$3,"",IF(ISBLANK(AH524),IF('Настройки'!$B$9="Нулевой спрос",0,""),IF(AH524&lt;0,IF('Настройки'!$B$10="Исключить","",IF('Настройки'!$B$10="Абсолютные значения",ABS(AH524),AH524)),AH524)))</x:f>
      </x:c>
      <x:c r="CL524" s="50" t="str">
        <x:f>IF(30&gt;'Настройки'!$B$3,"",IF(ISBLANK(AI524),IF('Настройки'!$B$9="Нулевой спрос",0,""),IF(AI524&lt;0,IF('Настройки'!$B$10="Исключить","",IF('Настройки'!$B$10="Абсолютные значения",ABS(AI524),AI524)),AI524)))</x:f>
      </x:c>
      <x:c r="CM524" s="50" t="str">
        <x:f>IF(31&gt;'Настройки'!$B$3,"",IF(ISBLANK(AJ524),IF('Настройки'!$B$9="Нулевой спрос",0,""),IF(AJ524&lt;0,IF('Настройки'!$B$10="Исключить","",IF('Настройки'!$B$10="Абсолютные значения",ABS(AJ524),AJ524)),AJ524)))</x:f>
      </x:c>
      <x:c r="CN524" s="50" t="str">
        <x:f>IF(32&gt;'Настройки'!$B$3,"",IF(ISBLANK(AK524),IF('Настройки'!$B$9="Нулевой спрос",0,""),IF(AK524&lt;0,IF('Настройки'!$B$10="Исключить","",IF('Настройки'!$B$10="Абсолютные значения",ABS(AK524),AK524)),AK524)))</x:f>
      </x:c>
      <x:c r="CO524" s="50" t="str">
        <x:f>IF(33&gt;'Настройки'!$B$3,"",IF(ISBLANK(AL524),IF('Настройки'!$B$9="Нулевой спрос",0,""),IF(AL524&lt;0,IF('Настройки'!$B$10="Исключить","",IF('Настройки'!$B$10="Абсолютные значения",ABS(AL524),AL524)),AL524)))</x:f>
      </x:c>
      <x:c r="CP524" s="50" t="str">
        <x:f>IF(34&gt;'Настройки'!$B$3,"",IF(ISBLANK(AM524),IF('Настройки'!$B$9="Нулевой спрос",0,""),IF(AM524&lt;0,IF('Настройки'!$B$10="Исключить","",IF('Настройки'!$B$10="Абсолютные значения",ABS(AM524),AM524)),AM524)))</x:f>
      </x:c>
      <x:c r="CQ524" s="50" t="str">
        <x:f>IF(35&gt;'Настройки'!$B$3,"",IF(ISBLANK(AN524),IF('Настройки'!$B$9="Нулевой спрос",0,""),IF(AN524&lt;0,IF('Настройки'!$B$10="Исключить","",IF('Настройки'!$B$10="Абсолютные значения",ABS(AN524),AN524)),AN524)))</x:f>
      </x:c>
      <x:c r="CR524" s="50" t="str">
        <x:f>IF(36&gt;'Настройки'!$B$3,"",IF(ISBLANK(AO524),IF('Настройки'!$B$9="Нулевой спрос",0,""),IF(AO524&lt;0,IF('Настройки'!$B$10="Исключить","",IF('Настройки'!$B$10="Абсолютные значения",ABS(AO524),AO524)),AO524)))</x:f>
      </x:c>
      <x:c r="CS524" s="50" t="str">
        <x:f>IF(OR(1&gt;'Настройки'!$B$3,ISBLANK(BI524),BI524=0),"",BI524)</x:f>
      </x:c>
      <x:c r="CT524" s="50" t="str">
        <x:f>IF(OR(2&gt;'Настройки'!$B$3,ISBLANK(BJ524),BJ524=0),"",BJ524)</x:f>
      </x:c>
      <x:c r="CU524" s="50" t="str">
        <x:f>IF(OR(3&gt;'Настройки'!$B$3,ISBLANK(BK524),BK524=0),"",BK524)</x:f>
      </x:c>
      <x:c r="CV524" s="50" t="str">
        <x:f>IF(OR(4&gt;'Настройки'!$B$3,ISBLANK(BL524),BL524=0),"",BL524)</x:f>
      </x:c>
      <x:c r="CW524" s="50" t="str">
        <x:f>IF(OR(5&gt;'Настройки'!$B$3,ISBLANK(BM524),BM524=0),"",BM524)</x:f>
      </x:c>
      <x:c r="CX524" s="50" t="str">
        <x:f>IF(OR(6&gt;'Настройки'!$B$3,ISBLANK(BN524),BN524=0),"",BN524)</x:f>
      </x:c>
      <x:c r="CY524" s="50" t="str">
        <x:f>IF(OR(7&gt;'Настройки'!$B$3,ISBLANK(BO524),BO524=0),"",BO524)</x:f>
      </x:c>
      <x:c r="CZ524" s="50" t="str">
        <x:f>IF(OR(8&gt;'Настройки'!$B$3,ISBLANK(BP524),BP524=0),"",BP524)</x:f>
      </x:c>
      <x:c r="DA524" s="50" t="str">
        <x:f>IF(OR(9&gt;'Настройки'!$B$3,ISBLANK(BQ524),BQ524=0),"",BQ524)</x:f>
      </x:c>
      <x:c r="DB524" s="50" t="str">
        <x:f>IF(OR(10&gt;'Настройки'!$B$3,ISBLANK(BR524),BR524=0),"",BR524)</x:f>
      </x:c>
      <x:c r="DC524" s="50" t="str">
        <x:f>IF(OR(11&gt;'Настройки'!$B$3,ISBLANK(BS524),BS524=0),"",BS524)</x:f>
      </x:c>
      <x:c r="DD524" s="50" t="str">
        <x:f>IF(OR(12&gt;'Настройки'!$B$3,ISBLANK(BT524),BT524=0),"",BT524)</x:f>
      </x:c>
      <x:c r="DE524" s="50" t="str">
        <x:f>IF(OR(13&gt;'Настройки'!$B$3,ISBLANK(BU524),BU524=0),"",BU524)</x:f>
      </x:c>
      <x:c r="DF524" s="50" t="str">
        <x:f>IF(OR(14&gt;'Настройки'!$B$3,ISBLANK(BV524),BV524=0),"",BV524)</x:f>
      </x:c>
      <x:c r="DG524" s="50" t="str">
        <x:f>IF(OR(15&gt;'Настройки'!$B$3,ISBLANK(BW524),BW524=0),"",BW524)</x:f>
      </x:c>
      <x:c r="DH524" s="50" t="str">
        <x:f>IF(OR(16&gt;'Настройки'!$B$3,ISBLANK(BX524),BX524=0),"",BX524)</x:f>
      </x:c>
      <x:c r="DI524" s="50" t="str">
        <x:f>IF(OR(17&gt;'Настройки'!$B$3,ISBLANK(BY524),BY524=0),"",BY524)</x:f>
      </x:c>
      <x:c r="DJ524" s="50" t="str">
        <x:f>IF(OR(18&gt;'Настройки'!$B$3,ISBLANK(BZ524),BZ524=0),"",BZ524)</x:f>
      </x:c>
      <x:c r="DK524" s="50" t="str">
        <x:f>IF(OR(19&gt;'Настройки'!$B$3,ISBLANK(CA524),CA524=0),"",CA524)</x:f>
      </x:c>
      <x:c r="DL524" s="50" t="str">
        <x:f>IF(OR(20&gt;'Настройки'!$B$3,ISBLANK(CB524),CB524=0),"",CB524)</x:f>
      </x:c>
      <x:c r="DM524" s="50" t="str">
        <x:f>IF(OR(21&gt;'Настройки'!$B$3,ISBLANK(CC524),CC524=0),"",CC524)</x:f>
      </x:c>
      <x:c r="DN524" s="50" t="str">
        <x:f>IF(OR(22&gt;'Настройки'!$B$3,ISBLANK(CD524),CD524=0),"",CD524)</x:f>
      </x:c>
      <x:c r="DO524" s="50" t="str">
        <x:f>IF(OR(23&gt;'Настройки'!$B$3,ISBLANK(CE524),CE524=0),"",CE524)</x:f>
      </x:c>
      <x:c r="DP524" s="50" t="str">
        <x:f>IF(OR(24&gt;'Настройки'!$B$3,ISBLANK(CF524),CF524=0),"",CF524)</x:f>
      </x:c>
      <x:c r="DQ524" s="50" t="str">
        <x:f>IF(OR(25&gt;'Настройки'!$B$3,ISBLANK(CG524),CG524=0),"",CG524)</x:f>
      </x:c>
      <x:c r="DR524" s="50" t="str">
        <x:f>IF(OR(26&gt;'Настройки'!$B$3,ISBLANK(CH524),CH524=0),"",CH524)</x:f>
      </x:c>
      <x:c r="DS524" s="50" t="str">
        <x:f>IF(OR(27&gt;'Настройки'!$B$3,ISBLANK(CI524),CI524=0),"",CI524)</x:f>
      </x:c>
      <x:c r="DT524" s="50" t="str">
        <x:f>IF(OR(28&gt;'Настройки'!$B$3,ISBLANK(CJ524),CJ524=0),"",CJ524)</x:f>
      </x:c>
      <x:c r="DU524" s="50" t="str">
        <x:f>IF(OR(29&gt;'Настройки'!$B$3,ISBLANK(CK524),CK524=0),"",CK524)</x:f>
      </x:c>
      <x:c r="DV524" s="50" t="str">
        <x:f>IF(OR(30&gt;'Настройки'!$B$3,ISBLANK(CL524),CL524=0),"",CL524)</x:f>
      </x:c>
      <x:c r="DW524" s="50" t="str">
        <x:f>IF(OR(31&gt;'Настройки'!$B$3,ISBLANK(CM524),CM524=0),"",CM524)</x:f>
      </x:c>
      <x:c r="DX524" s="50" t="str">
        <x:f>IF(OR(32&gt;'Настройки'!$B$3,ISBLANK(CN524),CN524=0),"",CN524)</x:f>
      </x:c>
      <x:c r="DY524" s="50" t="str">
        <x:f>IF(OR(33&gt;'Настройки'!$B$3,ISBLANK(CO524),CO524=0),"",CO524)</x:f>
      </x:c>
      <x:c r="DZ524" s="50" t="str">
        <x:f>IF(OR(34&gt;'Настройки'!$B$3,ISBLANK(CP524),CP524=0),"",CP524)</x:f>
      </x:c>
      <x:c r="EA524" s="50" t="str">
        <x:f>IF(OR(35&gt;'Настройки'!$B$3,ISBLANK(CQ524),CQ524=0),"",CQ524)</x:f>
      </x:c>
      <x:c r="EB524" s="50" t="str">
        <x:f>IF(OR(36&gt;'Настройки'!$B$3,ISBLANK(CR524),CR524=0),"",CR524)</x:f>
      </x:c>
      <x:c r="EC524" s="50" t="str">
        <x:f>IF(A524="","",IF(OR(BB524="AZ",BB524="BZ"),10000+ROW(),IF(AZ524&gt;'Настройки'!$B$11,20000+ROW(),IF(BF524&lt;&gt;"Обычный",30000+ROW(),IF(AX524&lt;=0,40000+ROW(),"")))))</x:f>
      </x:c>
      <x:c r="ED524" s="50" t="str">
        <x:f>IF(EC524="","",COUNTIFS($EC$2:$EC$1001,"&gt;0",$EC$2:$EC$1001,"&lt;"&amp;EC524)+1)</x:f>
      </x:c>
    </x:row>
    <x:row r="525">
      <x:c r="A525" s="115"/>
      <x:c r="B525" s="115"/>
      <x:c r="C525" s="115"/>
      <x:c r="D525" s="118"/>
      <x:c r="E525" s="118"/>
      <x:c r="F525" s="118"/>
      <x:c r="G525" s="118"/>
      <x:c r="H525" s="118"/>
      <x:c r="I525" s="118"/>
      <x:c r="J525" s="118"/>
      <x:c r="K525" s="118"/>
      <x:c r="L525" s="118"/>
      <x:c r="M525" s="118"/>
      <x:c r="N525" s="118"/>
      <x:c r="O525" s="118"/>
      <x:c r="P525" s="118"/>
      <x:c r="Q525" s="118"/>
      <x:c r="R525" s="118"/>
      <x:c r="S525" s="118"/>
      <x:c r="T525" s="118"/>
      <x:c r="U525" s="118"/>
      <x:c r="V525" s="118"/>
      <x:c r="W525" s="118"/>
      <x:c r="X525" s="118"/>
      <x:c r="Y525" s="118"/>
      <x:c r="Z525" s="118"/>
      <x:c r="AA525" s="118"/>
      <x:c r="AB525" s="118"/>
      <x:c r="AC525" s="118"/>
      <x:c r="AD525" s="118"/>
      <x:c r="AE525" s="118"/>
      <x:c r="AF525" s="118"/>
      <x:c r="AG525" s="118"/>
      <x:c r="AH525" s="118"/>
      <x:c r="AI525" s="118"/>
      <x:c r="AJ525" s="118"/>
      <x:c r="AK525" s="118"/>
      <x:c r="AL525" s="118"/>
      <x:c r="AM525" s="118"/>
      <x:c r="AN525" s="118"/>
      <x:c r="AO525" s="118"/>
      <x:c r="AP525" s="115"/>
      <x:c r="AQ525" s="49" t="str">
        <x:f>IF(A525="","",COUNT(BI525:INDEX(BI525:CR525,1,'Настройки'!$B$3)))</x:f>
      </x:c>
      <x:c r="AR525" s="49" t="str">
        <x:f>IF(A525="","",SUM(BI525:INDEX(BI525:CR525,1,'Настройки'!$B$3)))</x:f>
      </x:c>
      <x:c r="AS525" s="58" t="str">
        <x:f>IF(A525="","",IF('Настройки'!$B$4="Стоимость потребления",AR525*D525,IF('Настройки'!$B$4="Количество",AR525,E525)))</x:f>
      </x:c>
      <x:c r="AT525" s="61" t="str">
        <x:f>IF(OR(A525="",AS525&lt;0,SUM($AS$2:$AS$1001)&lt;=0),"",AS525/SUM($AS$2:$AS$1001))</x:f>
      </x:c>
      <x:c r="AU525" s="61" t="str">
        <x:f>IF(OR(A525="",AS525&lt;0,SUM($AS$2:$AS$1001)&lt;=0),"",SUMIFS($AS$2:$AS$1001,$AS$2:$AS$1001,"&gt;"&amp;AS525)/SUM($AS$2:$AS$1001))</x:f>
      </x:c>
      <x:c r="AV525" s="61" t="str">
        <x:f>IF(OR(A525="",AS525&lt;0,SUM($AS$2:$AS$1001)&lt;=0),"",SUMIFS($AS$2:$AS$1001,$AS$2:$AS$1001,"&gt;="&amp;AS525)/SUM($AS$2:$AS$1001))</x:f>
      </x:c>
      <x:c r="AW525" s="49" t="str">
        <x:f>IF(A525="","",IF(SUM($AS$2:$AS$1001)&lt;=0,"Не определён",IF(AS525&lt;0,"Исключение",IF(AU525&lt;'Настройки'!$B$5,"A",IF(AU525&lt;'Настройки'!$B$6,"B","C")))))</x:f>
      </x:c>
      <x:c r="AX525" s="58" t="str">
        <x:f>IF(A525="","",IF(AQ525=0,"",AVERAGE(BI525:INDEX(BI525:CR525,1,'Настройки'!$B$3))))</x:f>
      </x:c>
      <x:c r="AY525" s="58" t="str">
        <x:f>IF(OR(A525="",AQ525=0),"",STDEVP(BI525:INDEX(BI525:CR525,1,'Настройки'!$B$3)))</x:f>
      </x:c>
      <x:c r="AZ525" s="61" t="str">
        <x:f>IF(OR(A525="",AQ525&lt;'Настройки'!$B$12,AX525&lt;=0,AND('Настройки'!$B$10="Блокировать",COUNTIF(F525:INDEX(F525:AO525,1,'Настройки'!$B$3),"&lt;0")&gt;0)),"",AY525/ABS(AX525))</x:f>
      </x:c>
      <x:c r="BA525" s="49" t="str">
        <x:f>IF(A525="","",IF(AND('Настройки'!$B$10="Блокировать",COUNTIF(F525:INDEX(F525:AO525,1,'Настройки'!$B$3),"&lt;0")&gt;0),"Не определён",IF(AQ525&lt;'Настройки'!$B$12,"Не определён",IF(AX525=0,"Нет спроса",IF(AX525&lt;0,"Не определён",IF(AZ525&lt;='Настройки'!$B$7,"X",IF(AZ525&lt;='Настройки'!$B$8,"Y","Z")))))))</x:f>
      </x:c>
      <x:c r="BB525" s="49" t="str">
        <x:f>IF(OR(A525="",LEN(AW525)&lt;&gt;1,LEN(BA525)&lt;&gt;1),"",AW525&amp;BA525)</x:f>
      </x:c>
      <x:c r="BC525" s="61" t="str">
        <x:f>IF(OR(A525="",AQ525=0),"",(COUNT(BI525:INDEX(BI525:CR525,1,'Настройки'!$B$3))-COUNT(CS525:INDEX(CS525:EB525,1,'Настройки'!$B$3)))/AQ525)</x:f>
      </x:c>
      <x:c r="BD525" s="64" t="str">
        <x:f>IF(OR(A525="",COUNT(CS525:INDEX(CS525:EB525,1,'Настройки'!$B$3))=0),"",AQ525/COUNT(CS525:INDEX(CS525:EB525,1,'Настройки'!$B$3)))</x:f>
      </x:c>
      <x:c r="BE525" s="64" t="str">
        <x:f>IF(OR(A525="",COUNT(CS525:INDEX(CS525:EB525,1,'Настройки'!$B$3))=0),"",IF(AVERAGE(CS525:INDEX(CS525:EB525,1,'Настройки'!$B$3))=0,"",(STDEVP(CS525:INDEX(CS525:EB525,1,'Настройки'!$B$3))/ABS(AVERAGE(CS525:INDEX(CS525:EB525,1,'Настройки'!$B$3))))^2))</x:f>
      </x:c>
      <x:c r="BF525" s="49" t="str">
        <x:f>IF(A525="","",IF(AQ525&lt;3,"Недостаточно",IF(AQ525&lt;6,"Предварительный","Обычный")))</x:f>
      </x:c>
      <x:c r="BG525" s="49" t="str">
        <x:f>IF(A525="","",IF(COUNTIF(F525:INDEX(F525:AO525,1,'Настройки'!$B$3),"&lt;0")&gt;0,IF('Настройки'!$B$10="Блокировать","Отрицательный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"),"")&amp;IF(AQ525&lt;3,"Недостаточно истории. ",IF(AQ525&lt;6,"Предварительная классификация. ",""))&amp;IF(AX525=0,"Нет спроса за горизонт. ","")&amp;IF(AZ525&gt;'Настройки'!$B$11,"Экстремальная вариативность. ",""))</x:f>
      </x:c>
      <x:c r="BH525" s="49" t="str">
        <x:f>IF(A525="","",IFERROR(VLOOKUP(BB525,'Настройки'!$D$3:$E$11,2,FALSE),"Сначала проверьте исходные данные и историю спроса.")&amp;" Уточните срок поставки, MOQ и критичность.")</x:f>
      </x:c>
      <x:c r="BI525" s="50" t="str">
        <x:f>IF(1&gt;'Настройки'!$B$3,"",IF(ISBLANK(F525),IF('Настройки'!$B$9="Нулевой спрос",0,""),IF(F525&lt;0,IF('Настройки'!$B$10="Исключить","",IF('Настройки'!$B$10="Абсолютные значения",ABS(F525),F525)),F525)))</x:f>
      </x:c>
      <x:c r="BJ525" s="50" t="str">
        <x:f>IF(2&gt;'Настройки'!$B$3,"",IF(ISBLANK(G525),IF('Настройки'!$B$9="Нулевой спрос",0,""),IF(G525&lt;0,IF('Настройки'!$B$10="Исключить","",IF('Настройки'!$B$10="Абсолютные значения",ABS(G525),G525)),G525)))</x:f>
      </x:c>
      <x:c r="BK525" s="50" t="str">
        <x:f>IF(3&gt;'Настройки'!$B$3,"",IF(ISBLANK(H525),IF('Настройки'!$B$9="Нулевой спрос",0,""),IF(H525&lt;0,IF('Настройки'!$B$10="Исключить","",IF('Настройки'!$B$10="Абсолютные значения",ABS(H525),H525)),H525)))</x:f>
      </x:c>
      <x:c r="BL525" s="50" t="str">
        <x:f>IF(4&gt;'Настройки'!$B$3,"",IF(ISBLANK(I525),IF('Настройки'!$B$9="Нулевой спрос",0,""),IF(I525&lt;0,IF('Настройки'!$B$10="Исключить","",IF('Настройки'!$B$10="Абсолютные значения",ABS(I525),I525)),I525)))</x:f>
      </x:c>
      <x:c r="BM525" s="50" t="str">
        <x:f>IF(5&gt;'Настройки'!$B$3,"",IF(ISBLANK(J525),IF('Настройки'!$B$9="Нулевой спрос",0,""),IF(J525&lt;0,IF('Настройки'!$B$10="Исключить","",IF('Настройки'!$B$10="Абсолютные значения",ABS(J525),J525)),J525)))</x:f>
      </x:c>
      <x:c r="BN525" s="50" t="str">
        <x:f>IF(6&gt;'Настройки'!$B$3,"",IF(ISBLANK(K525),IF('Настройки'!$B$9="Нулевой спрос",0,""),IF(K525&lt;0,IF('Настройки'!$B$10="Исключить","",IF('Настройки'!$B$10="Абсолютные значения",ABS(K525),K525)),K525)))</x:f>
      </x:c>
      <x:c r="BO525" s="50" t="str">
        <x:f>IF(7&gt;'Настройки'!$B$3,"",IF(ISBLANK(L525),IF('Настройки'!$B$9="Нулевой спрос",0,""),IF(L525&lt;0,IF('Настройки'!$B$10="Исключить","",IF('Настройки'!$B$10="Абсолютные значения",ABS(L525),L525)),L525)))</x:f>
      </x:c>
      <x:c r="BP525" s="50" t="str">
        <x:f>IF(8&gt;'Настройки'!$B$3,"",IF(ISBLANK(M525),IF('Настройки'!$B$9="Нулевой спрос",0,""),IF(M525&lt;0,IF('Настройки'!$B$10="Исключить","",IF('Настройки'!$B$10="Абсолютные значения",ABS(M525),M525)),M525)))</x:f>
      </x:c>
      <x:c r="BQ525" s="50" t="str">
        <x:f>IF(9&gt;'Настройки'!$B$3,"",IF(ISBLANK(N525),IF('Настройки'!$B$9="Нулевой спрос",0,""),IF(N525&lt;0,IF('Настройки'!$B$10="Исключить","",IF('Настройки'!$B$10="Абсолютные значения",ABS(N525),N525)),N525)))</x:f>
      </x:c>
      <x:c r="BR525" s="50" t="str">
        <x:f>IF(10&gt;'Настройки'!$B$3,"",IF(ISBLANK(O525),IF('Настройки'!$B$9="Нулевой спрос",0,""),IF(O525&lt;0,IF('Настройки'!$B$10="Исключить","",IF('Настройки'!$B$10="Абсолютные значения",ABS(O525),O525)),O525)))</x:f>
      </x:c>
      <x:c r="BS525" s="50" t="str">
        <x:f>IF(11&gt;'Настройки'!$B$3,"",IF(ISBLANK(P525),IF('Настройки'!$B$9="Нулевой спрос",0,""),IF(P525&lt;0,IF('Настройки'!$B$10="Исключить","",IF('Настройки'!$B$10="Абсолютные значения",ABS(P525),P525)),P525)))</x:f>
      </x:c>
      <x:c r="BT525" s="50" t="str">
        <x:f>IF(12&gt;'Настройки'!$B$3,"",IF(ISBLANK(Q525),IF('Настройки'!$B$9="Нулевой спрос",0,""),IF(Q525&lt;0,IF('Настройки'!$B$10="Исключить","",IF('Настройки'!$B$10="Абсолютные значения",ABS(Q525),Q525)),Q525)))</x:f>
      </x:c>
      <x:c r="BU525" s="50" t="str">
        <x:f>IF(13&gt;'Настройки'!$B$3,"",IF(ISBLANK(R525),IF('Настройки'!$B$9="Нулевой спрос",0,""),IF(R525&lt;0,IF('Настройки'!$B$10="Исключить","",IF('Настройки'!$B$10="Абсолютные значения",ABS(R525),R525)),R525)))</x:f>
      </x:c>
      <x:c r="BV525" s="50" t="str">
        <x:f>IF(14&gt;'Настройки'!$B$3,"",IF(ISBLANK(S525),IF('Настройки'!$B$9="Нулевой спрос",0,""),IF(S525&lt;0,IF('Настройки'!$B$10="Исключить","",IF('Настройки'!$B$10="Абсолютные значения",ABS(S525),S525)),S525)))</x:f>
      </x:c>
      <x:c r="BW525" s="50" t="str">
        <x:f>IF(15&gt;'Настройки'!$B$3,"",IF(ISBLANK(T525),IF('Настройки'!$B$9="Нулевой спрос",0,""),IF(T525&lt;0,IF('Настройки'!$B$10="Исключить","",IF('Настройки'!$B$10="Абсолютные значения",ABS(T525),T525)),T525)))</x:f>
      </x:c>
      <x:c r="BX525" s="50" t="str">
        <x:f>IF(16&gt;'Настройки'!$B$3,"",IF(ISBLANK(U525),IF('Настройки'!$B$9="Нулевой спрос",0,""),IF(U525&lt;0,IF('Настройки'!$B$10="Исключить","",IF('Настройки'!$B$10="Абсолютные значения",ABS(U525),U525)),U525)))</x:f>
      </x:c>
      <x:c r="BY525" s="50" t="str">
        <x:f>IF(17&gt;'Настройки'!$B$3,"",IF(ISBLANK(V525),IF('Настройки'!$B$9="Нулевой спрос",0,""),IF(V525&lt;0,IF('Настройки'!$B$10="Исключить","",IF('Настройки'!$B$10="Абсолютные значения",ABS(V525),V525)),V525)))</x:f>
      </x:c>
      <x:c r="BZ525" s="50" t="str">
        <x:f>IF(18&gt;'Настройки'!$B$3,"",IF(ISBLANK(W525),IF('Настройки'!$B$9="Нулевой спрос",0,""),IF(W525&lt;0,IF('Настройки'!$B$10="Исключить","",IF('Настройки'!$B$10="Абсолютные значения",ABS(W525),W525)),W525)))</x:f>
      </x:c>
      <x:c r="CA525" s="50" t="str">
        <x:f>IF(19&gt;'Настройки'!$B$3,"",IF(ISBLANK(X525),IF('Настройки'!$B$9="Нулевой спрос",0,""),IF(X525&lt;0,IF('Настройки'!$B$10="Исключить","",IF('Настройки'!$B$10="Абсолютные значения",ABS(X525),X525)),X525)))</x:f>
      </x:c>
      <x:c r="CB525" s="50" t="str">
        <x:f>IF(20&gt;'Настройки'!$B$3,"",IF(ISBLANK(Y525),IF('Настройки'!$B$9="Нулевой спрос",0,""),IF(Y525&lt;0,IF('Настройки'!$B$10="Исключить","",IF('Настройки'!$B$10="Абсолютные значения",ABS(Y525),Y525)),Y525)))</x:f>
      </x:c>
      <x:c r="CC525" s="50" t="str">
        <x:f>IF(21&gt;'Настройки'!$B$3,"",IF(ISBLANK(Z525),IF('Настройки'!$B$9="Нулевой спрос",0,""),IF(Z525&lt;0,IF('Настройки'!$B$10="Исключить","",IF('Настройки'!$B$10="Абсолютные значения",ABS(Z525),Z525)),Z525)))</x:f>
      </x:c>
      <x:c r="CD525" s="50" t="str">
        <x:f>IF(22&gt;'Настройки'!$B$3,"",IF(ISBLANK(AA525),IF('Настройки'!$B$9="Нулевой спрос",0,""),IF(AA525&lt;0,IF('Настройки'!$B$10="Исключить","",IF('Настройки'!$B$10="Абсолютные значения",ABS(AA525),AA525)),AA525)))</x:f>
      </x:c>
      <x:c r="CE525" s="50" t="str">
        <x:f>IF(23&gt;'Настройки'!$B$3,"",IF(ISBLANK(AB525),IF('Настройки'!$B$9="Нулевой спрос",0,""),IF(AB525&lt;0,IF('Настройки'!$B$10="Исключить","",IF('Настройки'!$B$10="Абсолютные значения",ABS(AB525),AB525)),AB525)))</x:f>
      </x:c>
      <x:c r="CF525" s="50" t="str">
        <x:f>IF(24&gt;'Настройки'!$B$3,"",IF(ISBLANK(AC525),IF('Настройки'!$B$9="Нулевой спрос",0,""),IF(AC525&lt;0,IF('Настройки'!$B$10="Исключить","",IF('Настройки'!$B$10="Абсолютные значения",ABS(AC525),AC525)),AC525)))</x:f>
      </x:c>
      <x:c r="CG525" s="50" t="str">
        <x:f>IF(25&gt;'Настройки'!$B$3,"",IF(ISBLANK(AD525),IF('Настройки'!$B$9="Нулевой спрос",0,""),IF(AD525&lt;0,IF('Настройки'!$B$10="Исключить","",IF('Настройки'!$B$10="Абсолютные значения",ABS(AD525),AD525)),AD525)))</x:f>
      </x:c>
      <x:c r="CH525" s="50" t="str">
        <x:f>IF(26&gt;'Настройки'!$B$3,"",IF(ISBLANK(AE525),IF('Настройки'!$B$9="Нулевой спрос",0,""),IF(AE525&lt;0,IF('Настройки'!$B$10="Исключить","",IF('Настройки'!$B$10="Абсолютные значения",ABS(AE525),AE525)),AE525)))</x:f>
      </x:c>
      <x:c r="CI525" s="50" t="str">
        <x:f>IF(27&gt;'Настройки'!$B$3,"",IF(ISBLANK(AF525),IF('Настройки'!$B$9="Нулевой спрос",0,""),IF(AF525&lt;0,IF('Настройки'!$B$10="Исключить","",IF('Настройки'!$B$10="Абсолютные значения",ABS(AF525),AF525)),AF525)))</x:f>
      </x:c>
      <x:c r="CJ525" s="50" t="str">
        <x:f>IF(28&gt;'Настройки'!$B$3,"",IF(ISBLANK(AG525),IF('Настройки'!$B$9="Нулевой спрос",0,""),IF(AG525&lt;0,IF('Настройки'!$B$10="Исключить","",IF('Настройки'!$B$10="Абсолютные значения",ABS(AG525),AG525)),AG525)))</x:f>
      </x:c>
      <x:c r="CK525" s="50" t="str">
        <x:f>IF(29&gt;'Настройки'!$B$3,"",IF(ISBLANK(AH525),IF('Настройки'!$B$9="Нулевой спрос",0,""),IF(AH525&lt;0,IF('Настройки'!$B$10="Исключить","",IF('Настройки'!$B$10="Абсолютные значения",ABS(AH525),AH525)),AH525)))</x:f>
      </x:c>
      <x:c r="CL525" s="50" t="str">
        <x:f>IF(30&gt;'Настройки'!$B$3,"",IF(ISBLANK(AI525),IF('Настройки'!$B$9="Нулевой спрос",0,""),IF(AI525&lt;0,IF('Настройки'!$B$10="Исключить","",IF('Настройки'!$B$10="Абсолютные значения",ABS(AI525),AI525)),AI525)))</x:f>
      </x:c>
      <x:c r="CM525" s="50" t="str">
        <x:f>IF(31&gt;'Настройки'!$B$3,"",IF(ISBLANK(AJ525),IF('Настройки'!$B$9="Нулевой спрос",0,""),IF(AJ525&lt;0,IF('Настройки'!$B$10="Исключить","",IF('Настройки'!$B$10="Абсолютные значения",ABS(AJ525),AJ525)),AJ525)))</x:f>
      </x:c>
      <x:c r="CN525" s="50" t="str">
        <x:f>IF(32&gt;'Настройки'!$B$3,"",IF(ISBLANK(AK525),IF('Настройки'!$B$9="Нулевой спрос",0,""),IF(AK525&lt;0,IF('Настройки'!$B$10="Исключить","",IF('Настройки'!$B$10="Абсолютные значения",ABS(AK525),AK525)),AK525)))</x:f>
      </x:c>
      <x:c r="CO525" s="50" t="str">
        <x:f>IF(33&gt;'Настройки'!$B$3,"",IF(ISBLANK(AL525),IF('Настройки'!$B$9="Нулевой спрос",0,""),IF(AL525&lt;0,IF('Настройки'!$B$10="Исключить","",IF('Настройки'!$B$10="Абсолютные значения",ABS(AL525),AL525)),AL525)))</x:f>
      </x:c>
      <x:c r="CP525" s="50" t="str">
        <x:f>IF(34&gt;'Настройки'!$B$3,"",IF(ISBLANK(AM525),IF('Настройки'!$B$9="Нулевой спрос",0,""),IF(AM525&lt;0,IF('Настройки'!$B$10="Исключить","",IF('Настройки'!$B$10="Абсолютные значения",ABS(AM525),AM525)),AM525)))</x:f>
      </x:c>
      <x:c r="CQ525" s="50" t="str">
        <x:f>IF(35&gt;'Настройки'!$B$3,"",IF(ISBLANK(AN525),IF('Настройки'!$B$9="Нулевой спрос",0,""),IF(AN525&lt;0,IF('Настройки'!$B$10="Исключить","",IF('Настройки'!$B$10="Абсолютные значения",ABS(AN525),AN525)),AN525)))</x:f>
      </x:c>
      <x:c r="CR525" s="50" t="str">
        <x:f>IF(36&gt;'Настройки'!$B$3,"",IF(ISBLANK(AO525),IF('Настройки'!$B$9="Нулевой спрос",0,""),IF(AO525&lt;0,IF('Настройки'!$B$10="Исключить","",IF('Настройки'!$B$10="Абсолютные значения",ABS(AO525),AO525)),AO525)))</x:f>
      </x:c>
      <x:c r="CS525" s="50" t="str">
        <x:f>IF(OR(1&gt;'Настройки'!$B$3,ISBLANK(BI525),BI525=0),"",BI525)</x:f>
      </x:c>
      <x:c r="CT525" s="50" t="str">
        <x:f>IF(OR(2&gt;'Настройки'!$B$3,ISBLANK(BJ525),BJ525=0),"",BJ525)</x:f>
      </x:c>
      <x:c r="CU525" s="50" t="str">
        <x:f>IF(OR(3&gt;'Настройки'!$B$3,ISBLANK(BK525),BK525=0),"",BK525)</x:f>
      </x:c>
      <x:c r="CV525" s="50" t="str">
        <x:f>IF(OR(4&gt;'Настройки'!$B$3,ISBLANK(BL525),BL525=0),"",BL525)</x:f>
      </x:c>
      <x:c r="CW525" s="50" t="str">
        <x:f>IF(OR(5&gt;'Настройки'!$B$3,ISBLANK(BM525),BM525=0),"",BM525)</x:f>
      </x:c>
      <x:c r="CX525" s="50" t="str">
        <x:f>IF(OR(6&gt;'Настройки'!$B$3,ISBLANK(BN525),BN525=0),"",BN525)</x:f>
      </x:c>
      <x:c r="CY525" s="50" t="str">
        <x:f>IF(OR(7&gt;'Настройки'!$B$3,ISBLANK(BO525),BO525=0),"",BO525)</x:f>
      </x:c>
      <x:c r="CZ525" s="50" t="str">
        <x:f>IF(OR(8&gt;'Настройки'!$B$3,ISBLANK(BP525),BP525=0),"",BP525)</x:f>
      </x:c>
      <x:c r="DA525" s="50" t="str">
        <x:f>IF(OR(9&gt;'Настройки'!$B$3,ISBLANK(BQ525),BQ525=0),"",BQ525)</x:f>
      </x:c>
      <x:c r="DB525" s="50" t="str">
        <x:f>IF(OR(10&gt;'Настройки'!$B$3,ISBLANK(BR525),BR525=0),"",BR525)</x:f>
      </x:c>
      <x:c r="DC525" s="50" t="str">
        <x:f>IF(OR(11&gt;'Настройки'!$B$3,ISBLANK(BS525),BS525=0),"",BS525)</x:f>
      </x:c>
      <x:c r="DD525" s="50" t="str">
        <x:f>IF(OR(12&gt;'Настройки'!$B$3,ISBLANK(BT525),BT525=0),"",BT525)</x:f>
      </x:c>
      <x:c r="DE525" s="50" t="str">
        <x:f>IF(OR(13&gt;'Настройки'!$B$3,ISBLANK(BU525),BU525=0),"",BU525)</x:f>
      </x:c>
      <x:c r="DF525" s="50" t="str">
        <x:f>IF(OR(14&gt;'Настройки'!$B$3,ISBLANK(BV525),BV525=0),"",BV525)</x:f>
      </x:c>
      <x:c r="DG525" s="50" t="str">
        <x:f>IF(OR(15&gt;'Настройки'!$B$3,ISBLANK(BW525),BW525=0),"",BW525)</x:f>
      </x:c>
      <x:c r="DH525" s="50" t="str">
        <x:f>IF(OR(16&gt;'Настройки'!$B$3,ISBLANK(BX525),BX525=0),"",BX525)</x:f>
      </x:c>
      <x:c r="DI525" s="50" t="str">
        <x:f>IF(OR(17&gt;'Настройки'!$B$3,ISBLANK(BY525),BY525=0),"",BY525)</x:f>
      </x:c>
      <x:c r="DJ525" s="50" t="str">
        <x:f>IF(OR(18&gt;'Настройки'!$B$3,ISBLANK(BZ525),BZ525=0),"",BZ525)</x:f>
      </x:c>
      <x:c r="DK525" s="50" t="str">
        <x:f>IF(OR(19&gt;'Настройки'!$B$3,ISBLANK(CA525),CA525=0),"",CA525)</x:f>
      </x:c>
      <x:c r="DL525" s="50" t="str">
        <x:f>IF(OR(20&gt;'Настройки'!$B$3,ISBLANK(CB525),CB525=0),"",CB525)</x:f>
      </x:c>
      <x:c r="DM525" s="50" t="str">
        <x:f>IF(OR(21&gt;'Настройки'!$B$3,ISBLANK(CC525),CC525=0),"",CC525)</x:f>
      </x:c>
      <x:c r="DN525" s="50" t="str">
        <x:f>IF(OR(22&gt;'Настройки'!$B$3,ISBLANK(CD525),CD525=0),"",CD525)</x:f>
      </x:c>
      <x:c r="DO525" s="50" t="str">
        <x:f>IF(OR(23&gt;'Настройки'!$B$3,ISBLANK(CE525),CE525=0),"",CE525)</x:f>
      </x:c>
      <x:c r="DP525" s="50" t="str">
        <x:f>IF(OR(24&gt;'Настройки'!$B$3,ISBLANK(CF525),CF525=0),"",CF525)</x:f>
      </x:c>
      <x:c r="DQ525" s="50" t="str">
        <x:f>IF(OR(25&gt;'Настройки'!$B$3,ISBLANK(CG525),CG525=0),"",CG525)</x:f>
      </x:c>
      <x:c r="DR525" s="50" t="str">
        <x:f>IF(OR(26&gt;'Настройки'!$B$3,ISBLANK(CH525),CH525=0),"",CH525)</x:f>
      </x:c>
      <x:c r="DS525" s="50" t="str">
        <x:f>IF(OR(27&gt;'Настройки'!$B$3,ISBLANK(CI525),CI525=0),"",CI525)</x:f>
      </x:c>
      <x:c r="DT525" s="50" t="str">
        <x:f>IF(OR(28&gt;'Настройки'!$B$3,ISBLANK(CJ525),CJ525=0),"",CJ525)</x:f>
      </x:c>
      <x:c r="DU525" s="50" t="str">
        <x:f>IF(OR(29&gt;'Настройки'!$B$3,ISBLANK(CK525),CK525=0),"",CK525)</x:f>
      </x:c>
      <x:c r="DV525" s="50" t="str">
        <x:f>IF(OR(30&gt;'Настройки'!$B$3,ISBLANK(CL525),CL525=0),"",CL525)</x:f>
      </x:c>
      <x:c r="DW525" s="50" t="str">
        <x:f>IF(OR(31&gt;'Настройки'!$B$3,ISBLANK(CM525),CM525=0),"",CM525)</x:f>
      </x:c>
      <x:c r="DX525" s="50" t="str">
        <x:f>IF(OR(32&gt;'Настройки'!$B$3,ISBLANK(CN525),CN525=0),"",CN525)</x:f>
      </x:c>
      <x:c r="DY525" s="50" t="str">
        <x:f>IF(OR(33&gt;'Настройки'!$B$3,ISBLANK(CO525),CO525=0),"",CO525)</x:f>
      </x:c>
      <x:c r="DZ525" s="50" t="str">
        <x:f>IF(OR(34&gt;'Настройки'!$B$3,ISBLANK(CP525),CP525=0),"",CP525)</x:f>
      </x:c>
      <x:c r="EA525" s="50" t="str">
        <x:f>IF(OR(35&gt;'Настройки'!$B$3,ISBLANK(CQ525),CQ525=0),"",CQ525)</x:f>
      </x:c>
      <x:c r="EB525" s="50" t="str">
        <x:f>IF(OR(36&gt;'Настройки'!$B$3,ISBLANK(CR525),CR525=0),"",CR525)</x:f>
      </x:c>
      <x:c r="EC525" s="50" t="str">
        <x:f>IF(A525="","",IF(OR(BB525="AZ",BB525="BZ"),10000+ROW(),IF(AZ525&gt;'Настройки'!$B$11,20000+ROW(),IF(BF525&lt;&gt;"Обычный",30000+ROW(),IF(AX525&lt;=0,40000+ROW(),"")))))</x:f>
      </x:c>
      <x:c r="ED525" s="50" t="str">
        <x:f>IF(EC525="","",COUNTIFS($EC$2:$EC$1001,"&gt;0",$EC$2:$EC$1001,"&lt;"&amp;EC525)+1)</x:f>
      </x:c>
    </x:row>
    <x:row r="526">
      <x:c r="A526" s="115"/>
      <x:c r="B526" s="115"/>
      <x:c r="C526" s="115"/>
      <x:c r="D526" s="118"/>
      <x:c r="E526" s="118"/>
      <x:c r="F526" s="118"/>
      <x:c r="G526" s="118"/>
      <x:c r="H526" s="118"/>
      <x:c r="I526" s="118"/>
      <x:c r="J526" s="118"/>
      <x:c r="K526" s="118"/>
      <x:c r="L526" s="118"/>
      <x:c r="M526" s="118"/>
      <x:c r="N526" s="118"/>
      <x:c r="O526" s="118"/>
      <x:c r="P526" s="118"/>
      <x:c r="Q526" s="118"/>
      <x:c r="R526" s="118"/>
      <x:c r="S526" s="118"/>
      <x:c r="T526" s="118"/>
      <x:c r="U526" s="118"/>
      <x:c r="V526" s="118"/>
      <x:c r="W526" s="118"/>
      <x:c r="X526" s="118"/>
      <x:c r="Y526" s="118"/>
      <x:c r="Z526" s="118"/>
      <x:c r="AA526" s="118"/>
      <x:c r="AB526" s="118"/>
      <x:c r="AC526" s="118"/>
      <x:c r="AD526" s="118"/>
      <x:c r="AE526" s="118"/>
      <x:c r="AF526" s="118"/>
      <x:c r="AG526" s="118"/>
      <x:c r="AH526" s="118"/>
      <x:c r="AI526" s="118"/>
      <x:c r="AJ526" s="118"/>
      <x:c r="AK526" s="118"/>
      <x:c r="AL526" s="118"/>
      <x:c r="AM526" s="118"/>
      <x:c r="AN526" s="118"/>
      <x:c r="AO526" s="118"/>
      <x:c r="AP526" s="115"/>
      <x:c r="AQ526" s="49" t="str">
        <x:f>IF(A526="","",COUNT(BI526:INDEX(BI526:CR526,1,'Настройки'!$B$3)))</x:f>
      </x:c>
      <x:c r="AR526" s="49" t="str">
        <x:f>IF(A526="","",SUM(BI526:INDEX(BI526:CR526,1,'Настройки'!$B$3)))</x:f>
      </x:c>
      <x:c r="AS526" s="58" t="str">
        <x:f>IF(A526="","",IF('Настройки'!$B$4="Стоимость потребления",AR526*D526,IF('Настройки'!$B$4="Количество",AR526,E526)))</x:f>
      </x:c>
      <x:c r="AT526" s="61" t="str">
        <x:f>IF(OR(A526="",AS526&lt;0,SUM($AS$2:$AS$1001)&lt;=0),"",AS526/SUM($AS$2:$AS$1001))</x:f>
      </x:c>
      <x:c r="AU526" s="61" t="str">
        <x:f>IF(OR(A526="",AS526&lt;0,SUM($AS$2:$AS$1001)&lt;=0),"",SUMIFS($AS$2:$AS$1001,$AS$2:$AS$1001,"&gt;"&amp;AS526)/SUM($AS$2:$AS$1001))</x:f>
      </x:c>
      <x:c r="AV526" s="61" t="str">
        <x:f>IF(OR(A526="",AS526&lt;0,SUM($AS$2:$AS$1001)&lt;=0),"",SUMIFS($AS$2:$AS$1001,$AS$2:$AS$1001,"&gt;="&amp;AS526)/SUM($AS$2:$AS$1001))</x:f>
      </x:c>
      <x:c r="AW526" s="49" t="str">
        <x:f>IF(A526="","",IF(SUM($AS$2:$AS$1001)&lt;=0,"Не определён",IF(AS526&lt;0,"Исключение",IF(AU526&lt;'Настройки'!$B$5,"A",IF(AU526&lt;'Настройки'!$B$6,"B","C")))))</x:f>
      </x:c>
      <x:c r="AX526" s="58" t="str">
        <x:f>IF(A526="","",IF(AQ526=0,"",AVERAGE(BI526:INDEX(BI526:CR526,1,'Настройки'!$B$3))))</x:f>
      </x:c>
      <x:c r="AY526" s="58" t="str">
        <x:f>IF(OR(A526="",AQ526=0),"",STDEVP(BI526:INDEX(BI526:CR526,1,'Настройки'!$B$3)))</x:f>
      </x:c>
      <x:c r="AZ526" s="61" t="str">
        <x:f>IF(OR(A526="",AQ526&lt;'Настройки'!$B$12,AX526&lt;=0,AND('Настройки'!$B$10="Блокировать",COUNTIF(F526:INDEX(F526:AO526,1,'Настройки'!$B$3),"&lt;0")&gt;0)),"",AY526/ABS(AX526))</x:f>
      </x:c>
      <x:c r="BA526" s="49" t="str">
        <x:f>IF(A526="","",IF(AND('Настройки'!$B$10="Блокировать",COUNTIF(F526:INDEX(F526:AO526,1,'Настройки'!$B$3),"&lt;0")&gt;0),"Не определён",IF(AQ526&lt;'Настройки'!$B$12,"Не определён",IF(AX526=0,"Нет спроса",IF(AX526&lt;0,"Не определён",IF(AZ526&lt;='Настройки'!$B$7,"X",IF(AZ526&lt;='Настройки'!$B$8,"Y","Z")))))))</x:f>
      </x:c>
      <x:c r="BB526" s="49" t="str">
        <x:f>IF(OR(A526="",LEN(AW526)&lt;&gt;1,LEN(BA526)&lt;&gt;1),"",AW526&amp;BA526)</x:f>
      </x:c>
      <x:c r="BC526" s="61" t="str">
        <x:f>IF(OR(A526="",AQ526=0),"",(COUNT(BI526:INDEX(BI526:CR526,1,'Настройки'!$B$3))-COUNT(CS526:INDEX(CS526:EB526,1,'Настройки'!$B$3)))/AQ526)</x:f>
      </x:c>
      <x:c r="BD526" s="64" t="str">
        <x:f>IF(OR(A526="",COUNT(CS526:INDEX(CS526:EB526,1,'Настройки'!$B$3))=0),"",AQ526/COUNT(CS526:INDEX(CS526:EB526,1,'Настройки'!$B$3)))</x:f>
      </x:c>
      <x:c r="BE526" s="64" t="str">
        <x:f>IF(OR(A526="",COUNT(CS526:INDEX(CS526:EB526,1,'Настройки'!$B$3))=0),"",IF(AVERAGE(CS526:INDEX(CS526:EB526,1,'Настройки'!$B$3))=0,"",(STDEVP(CS526:INDEX(CS526:EB526,1,'Настройки'!$B$3))/ABS(AVERAGE(CS526:INDEX(CS526:EB526,1,'Настройки'!$B$3))))^2))</x:f>
      </x:c>
      <x:c r="BF526" s="49" t="str">
        <x:f>IF(A526="","",IF(AQ526&lt;3,"Недостаточно",IF(AQ526&lt;6,"Предварительный","Обычный")))</x:f>
      </x:c>
      <x:c r="BG526" s="49" t="str">
        <x:f>IF(A526="","",IF(COUNTIF(F526:INDEX(F526:AO526,1,'Настройки'!$B$3),"&lt;0")&gt;0,IF('Настройки'!$B$10="Блокировать","Отрицательный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"),"")&amp;IF(AQ526&lt;3,"Недостаточно истории. ",IF(AQ526&lt;6,"Предварительная классификация. ",""))&amp;IF(AX526=0,"Нет спроса за горизонт. ","")&amp;IF(AZ526&gt;'Настройки'!$B$11,"Экстремальная вариативность. ",""))</x:f>
      </x:c>
      <x:c r="BH526" s="49" t="str">
        <x:f>IF(A526="","",IFERROR(VLOOKUP(BB526,'Настройки'!$D$3:$E$11,2,FALSE),"Сначала проверьте исходные данные и историю спроса.")&amp;" Уточните срок поставки, MOQ и критичность.")</x:f>
      </x:c>
      <x:c r="BI526" s="50" t="str">
        <x:f>IF(1&gt;'Настройки'!$B$3,"",IF(ISBLANK(F526),IF('Настройки'!$B$9="Нулевой спрос",0,""),IF(F526&lt;0,IF('Настройки'!$B$10="Исключить","",IF('Настройки'!$B$10="Абсолютные значения",ABS(F526),F526)),F526)))</x:f>
      </x:c>
      <x:c r="BJ526" s="50" t="str">
        <x:f>IF(2&gt;'Настройки'!$B$3,"",IF(ISBLANK(G526),IF('Настройки'!$B$9="Нулевой спрос",0,""),IF(G526&lt;0,IF('Настройки'!$B$10="Исключить","",IF('Настройки'!$B$10="Абсолютные значения",ABS(G526),G526)),G526)))</x:f>
      </x:c>
      <x:c r="BK526" s="50" t="str">
        <x:f>IF(3&gt;'Настройки'!$B$3,"",IF(ISBLANK(H526),IF('Настройки'!$B$9="Нулевой спрос",0,""),IF(H526&lt;0,IF('Настройки'!$B$10="Исключить","",IF('Настройки'!$B$10="Абсолютные значения",ABS(H526),H526)),H526)))</x:f>
      </x:c>
      <x:c r="BL526" s="50" t="str">
        <x:f>IF(4&gt;'Настройки'!$B$3,"",IF(ISBLANK(I526),IF('Настройки'!$B$9="Нулевой спрос",0,""),IF(I526&lt;0,IF('Настройки'!$B$10="Исключить","",IF('Настройки'!$B$10="Абсолютные значения",ABS(I526),I526)),I526)))</x:f>
      </x:c>
      <x:c r="BM526" s="50" t="str">
        <x:f>IF(5&gt;'Настройки'!$B$3,"",IF(ISBLANK(J526),IF('Настройки'!$B$9="Нулевой спрос",0,""),IF(J526&lt;0,IF('Настройки'!$B$10="Исключить","",IF('Настройки'!$B$10="Абсолютные значения",ABS(J526),J526)),J526)))</x:f>
      </x:c>
      <x:c r="BN526" s="50" t="str">
        <x:f>IF(6&gt;'Настройки'!$B$3,"",IF(ISBLANK(K526),IF('Настройки'!$B$9="Нулевой спрос",0,""),IF(K526&lt;0,IF('Настройки'!$B$10="Исключить","",IF('Настройки'!$B$10="Абсолютные значения",ABS(K526),K526)),K526)))</x:f>
      </x:c>
      <x:c r="BO526" s="50" t="str">
        <x:f>IF(7&gt;'Настройки'!$B$3,"",IF(ISBLANK(L526),IF('Настройки'!$B$9="Нулевой спрос",0,""),IF(L526&lt;0,IF('Настройки'!$B$10="Исключить","",IF('Настройки'!$B$10="Абсолютные значения",ABS(L526),L526)),L526)))</x:f>
      </x:c>
      <x:c r="BP526" s="50" t="str">
        <x:f>IF(8&gt;'Настройки'!$B$3,"",IF(ISBLANK(M526),IF('Настройки'!$B$9="Нулевой спрос",0,""),IF(M526&lt;0,IF('Настройки'!$B$10="Исключить","",IF('Настройки'!$B$10="Абсолютные значения",ABS(M526),M526)),M526)))</x:f>
      </x:c>
      <x:c r="BQ526" s="50" t="str">
        <x:f>IF(9&gt;'Настройки'!$B$3,"",IF(ISBLANK(N526),IF('Настройки'!$B$9="Нулевой спрос",0,""),IF(N526&lt;0,IF('Настройки'!$B$10="Исключить","",IF('Настройки'!$B$10="Абсолютные значения",ABS(N526),N526)),N526)))</x:f>
      </x:c>
      <x:c r="BR526" s="50" t="str">
        <x:f>IF(10&gt;'Настройки'!$B$3,"",IF(ISBLANK(O526),IF('Настройки'!$B$9="Нулевой спрос",0,""),IF(O526&lt;0,IF('Настройки'!$B$10="Исключить","",IF('Настройки'!$B$10="Абсолютные значения",ABS(O526),O526)),O526)))</x:f>
      </x:c>
      <x:c r="BS526" s="50" t="str">
        <x:f>IF(11&gt;'Настройки'!$B$3,"",IF(ISBLANK(P526),IF('Настройки'!$B$9="Нулевой спрос",0,""),IF(P526&lt;0,IF('Настройки'!$B$10="Исключить","",IF('Настройки'!$B$10="Абсолютные значения",ABS(P526),P526)),P526)))</x:f>
      </x:c>
      <x:c r="BT526" s="50" t="str">
        <x:f>IF(12&gt;'Настройки'!$B$3,"",IF(ISBLANK(Q526),IF('Настройки'!$B$9="Нулевой спрос",0,""),IF(Q526&lt;0,IF('Настройки'!$B$10="Исключить","",IF('Настройки'!$B$10="Абсолютные значения",ABS(Q526),Q526)),Q526)))</x:f>
      </x:c>
      <x:c r="BU526" s="50" t="str">
        <x:f>IF(13&gt;'Настройки'!$B$3,"",IF(ISBLANK(R526),IF('Настройки'!$B$9="Нулевой спрос",0,""),IF(R526&lt;0,IF('Настройки'!$B$10="Исключить","",IF('Настройки'!$B$10="Абсолютные значения",ABS(R526),R526)),R526)))</x:f>
      </x:c>
      <x:c r="BV526" s="50" t="str">
        <x:f>IF(14&gt;'Настройки'!$B$3,"",IF(ISBLANK(S526),IF('Настройки'!$B$9="Нулевой спрос",0,""),IF(S526&lt;0,IF('Настройки'!$B$10="Исключить","",IF('Настройки'!$B$10="Абсолютные значения",ABS(S526),S526)),S526)))</x:f>
      </x:c>
      <x:c r="BW526" s="50" t="str">
        <x:f>IF(15&gt;'Настройки'!$B$3,"",IF(ISBLANK(T526),IF('Настройки'!$B$9="Нулевой спрос",0,""),IF(T526&lt;0,IF('Настройки'!$B$10="Исключить","",IF('Настройки'!$B$10="Абсолютные значения",ABS(T526),T526)),T526)))</x:f>
      </x:c>
      <x:c r="BX526" s="50" t="str">
        <x:f>IF(16&gt;'Настройки'!$B$3,"",IF(ISBLANK(U526),IF('Настройки'!$B$9="Нулевой спрос",0,""),IF(U526&lt;0,IF('Настройки'!$B$10="Исключить","",IF('Настройки'!$B$10="Абсолютные значения",ABS(U526),U526)),U526)))</x:f>
      </x:c>
      <x:c r="BY526" s="50" t="str">
        <x:f>IF(17&gt;'Настройки'!$B$3,"",IF(ISBLANK(V526),IF('Настройки'!$B$9="Нулевой спрос",0,""),IF(V526&lt;0,IF('Настройки'!$B$10="Исключить","",IF('Настройки'!$B$10="Абсолютные значения",ABS(V526),V526)),V526)))</x:f>
      </x:c>
      <x:c r="BZ526" s="50" t="str">
        <x:f>IF(18&gt;'Настройки'!$B$3,"",IF(ISBLANK(W526),IF('Настройки'!$B$9="Нулевой спрос",0,""),IF(W526&lt;0,IF('Настройки'!$B$10="Исключить","",IF('Настройки'!$B$10="Абсолютные значения",ABS(W526),W526)),W526)))</x:f>
      </x:c>
      <x:c r="CA526" s="50" t="str">
        <x:f>IF(19&gt;'Настройки'!$B$3,"",IF(ISBLANK(X526),IF('Настройки'!$B$9="Нулевой спрос",0,""),IF(X526&lt;0,IF('Настройки'!$B$10="Исключить","",IF('Настройки'!$B$10="Абсолютные значения",ABS(X526),X526)),X526)))</x:f>
      </x:c>
      <x:c r="CB526" s="50" t="str">
        <x:f>IF(20&gt;'Настройки'!$B$3,"",IF(ISBLANK(Y526),IF('Настройки'!$B$9="Нулевой спрос",0,""),IF(Y526&lt;0,IF('Настройки'!$B$10="Исключить","",IF('Настройки'!$B$10="Абсолютные значения",ABS(Y526),Y526)),Y526)))</x:f>
      </x:c>
      <x:c r="CC526" s="50" t="str">
        <x:f>IF(21&gt;'Настройки'!$B$3,"",IF(ISBLANK(Z526),IF('Настройки'!$B$9="Нулевой спрос",0,""),IF(Z526&lt;0,IF('Настройки'!$B$10="Исключить","",IF('Настройки'!$B$10="Абсолютные значения",ABS(Z526),Z526)),Z526)))</x:f>
      </x:c>
      <x:c r="CD526" s="50" t="str">
        <x:f>IF(22&gt;'Настройки'!$B$3,"",IF(ISBLANK(AA526),IF('Настройки'!$B$9="Нулевой спрос",0,""),IF(AA526&lt;0,IF('Настройки'!$B$10="Исключить","",IF('Настройки'!$B$10="Абсолютные значения",ABS(AA526),AA526)),AA526)))</x:f>
      </x:c>
      <x:c r="CE526" s="50" t="str">
        <x:f>IF(23&gt;'Настройки'!$B$3,"",IF(ISBLANK(AB526),IF('Настройки'!$B$9="Нулевой спрос",0,""),IF(AB526&lt;0,IF('Настройки'!$B$10="Исключить","",IF('Настройки'!$B$10="Абсолютные значения",ABS(AB526),AB526)),AB526)))</x:f>
      </x:c>
      <x:c r="CF526" s="50" t="str">
        <x:f>IF(24&gt;'Настройки'!$B$3,"",IF(ISBLANK(AC526),IF('Настройки'!$B$9="Нулевой спрос",0,""),IF(AC526&lt;0,IF('Настройки'!$B$10="Исключить","",IF('Настройки'!$B$10="Абсолютные значения",ABS(AC526),AC526)),AC526)))</x:f>
      </x:c>
      <x:c r="CG526" s="50" t="str">
        <x:f>IF(25&gt;'Настройки'!$B$3,"",IF(ISBLANK(AD526),IF('Настройки'!$B$9="Нулевой спрос",0,""),IF(AD526&lt;0,IF('Настройки'!$B$10="Исключить","",IF('Настройки'!$B$10="Абсолютные значения",ABS(AD526),AD526)),AD526)))</x:f>
      </x:c>
      <x:c r="CH526" s="50" t="str">
        <x:f>IF(26&gt;'Настройки'!$B$3,"",IF(ISBLANK(AE526),IF('Настройки'!$B$9="Нулевой спрос",0,""),IF(AE526&lt;0,IF('Настройки'!$B$10="Исключить","",IF('Настройки'!$B$10="Абсолютные значения",ABS(AE526),AE526)),AE526)))</x:f>
      </x:c>
      <x:c r="CI526" s="50" t="str">
        <x:f>IF(27&gt;'Настройки'!$B$3,"",IF(ISBLANK(AF526),IF('Настройки'!$B$9="Нулевой спрос",0,""),IF(AF526&lt;0,IF('Настройки'!$B$10="Исключить","",IF('Настройки'!$B$10="Абсолютные значения",ABS(AF526),AF526)),AF526)))</x:f>
      </x:c>
      <x:c r="CJ526" s="50" t="str">
        <x:f>IF(28&gt;'Настройки'!$B$3,"",IF(ISBLANK(AG526),IF('Настройки'!$B$9="Нулевой спрос",0,""),IF(AG526&lt;0,IF('Настройки'!$B$10="Исключить","",IF('Настройки'!$B$10="Абсолютные значения",ABS(AG526),AG526)),AG526)))</x:f>
      </x:c>
      <x:c r="CK526" s="50" t="str">
        <x:f>IF(29&gt;'Настройки'!$B$3,"",IF(ISBLANK(AH526),IF('Настройки'!$B$9="Нулевой спрос",0,""),IF(AH526&lt;0,IF('Настройки'!$B$10="Исключить","",IF('Настройки'!$B$10="Абсолютные значения",ABS(AH526),AH526)),AH526)))</x:f>
      </x:c>
      <x:c r="CL526" s="50" t="str">
        <x:f>IF(30&gt;'Настройки'!$B$3,"",IF(ISBLANK(AI526),IF('Настройки'!$B$9="Нулевой спрос",0,""),IF(AI526&lt;0,IF('Настройки'!$B$10="Исключить","",IF('Настройки'!$B$10="Абсолютные значения",ABS(AI526),AI526)),AI526)))</x:f>
      </x:c>
      <x:c r="CM526" s="50" t="str">
        <x:f>IF(31&gt;'Настройки'!$B$3,"",IF(ISBLANK(AJ526),IF('Настройки'!$B$9="Нулевой спрос",0,""),IF(AJ526&lt;0,IF('Настройки'!$B$10="Исключить","",IF('Настройки'!$B$10="Абсолютные значения",ABS(AJ526),AJ526)),AJ526)))</x:f>
      </x:c>
      <x:c r="CN526" s="50" t="str">
        <x:f>IF(32&gt;'Настройки'!$B$3,"",IF(ISBLANK(AK526),IF('Настройки'!$B$9="Нулевой спрос",0,""),IF(AK526&lt;0,IF('Настройки'!$B$10="Исключить","",IF('Настройки'!$B$10="Абсолютные значения",ABS(AK526),AK526)),AK526)))</x:f>
      </x:c>
      <x:c r="CO526" s="50" t="str">
        <x:f>IF(33&gt;'Настройки'!$B$3,"",IF(ISBLANK(AL526),IF('Настройки'!$B$9="Нулевой спрос",0,""),IF(AL526&lt;0,IF('Настройки'!$B$10="Исключить","",IF('Настройки'!$B$10="Абсолютные значения",ABS(AL526),AL526)),AL526)))</x:f>
      </x:c>
      <x:c r="CP526" s="50" t="str">
        <x:f>IF(34&gt;'Настройки'!$B$3,"",IF(ISBLANK(AM526),IF('Настройки'!$B$9="Нулевой спрос",0,""),IF(AM526&lt;0,IF('Настройки'!$B$10="Исключить","",IF('Настройки'!$B$10="Абсолютные значения",ABS(AM526),AM526)),AM526)))</x:f>
      </x:c>
      <x:c r="CQ526" s="50" t="str">
        <x:f>IF(35&gt;'Настройки'!$B$3,"",IF(ISBLANK(AN526),IF('Настройки'!$B$9="Нулевой спрос",0,""),IF(AN526&lt;0,IF('Настройки'!$B$10="Исключить","",IF('Настройки'!$B$10="Абсолютные значения",ABS(AN526),AN526)),AN526)))</x:f>
      </x:c>
      <x:c r="CR526" s="50" t="str">
        <x:f>IF(36&gt;'Настройки'!$B$3,"",IF(ISBLANK(AO526),IF('Настройки'!$B$9="Нулевой спрос",0,""),IF(AO526&lt;0,IF('Настройки'!$B$10="Исключить","",IF('Настройки'!$B$10="Абсолютные значения",ABS(AO526),AO526)),AO526)))</x:f>
      </x:c>
      <x:c r="CS526" s="50" t="str">
        <x:f>IF(OR(1&gt;'Настройки'!$B$3,ISBLANK(BI526),BI526=0),"",BI526)</x:f>
      </x:c>
      <x:c r="CT526" s="50" t="str">
        <x:f>IF(OR(2&gt;'Настройки'!$B$3,ISBLANK(BJ526),BJ526=0),"",BJ526)</x:f>
      </x:c>
      <x:c r="CU526" s="50" t="str">
        <x:f>IF(OR(3&gt;'Настройки'!$B$3,ISBLANK(BK526),BK526=0),"",BK526)</x:f>
      </x:c>
      <x:c r="CV526" s="50" t="str">
        <x:f>IF(OR(4&gt;'Настройки'!$B$3,ISBLANK(BL526),BL526=0),"",BL526)</x:f>
      </x:c>
      <x:c r="CW526" s="50" t="str">
        <x:f>IF(OR(5&gt;'Настройки'!$B$3,ISBLANK(BM526),BM526=0),"",BM526)</x:f>
      </x:c>
      <x:c r="CX526" s="50" t="str">
        <x:f>IF(OR(6&gt;'Настройки'!$B$3,ISBLANK(BN526),BN526=0),"",BN526)</x:f>
      </x:c>
      <x:c r="CY526" s="50" t="str">
        <x:f>IF(OR(7&gt;'Настройки'!$B$3,ISBLANK(BO526),BO526=0),"",BO526)</x:f>
      </x:c>
      <x:c r="CZ526" s="50" t="str">
        <x:f>IF(OR(8&gt;'Настройки'!$B$3,ISBLANK(BP526),BP526=0),"",BP526)</x:f>
      </x:c>
      <x:c r="DA526" s="50" t="str">
        <x:f>IF(OR(9&gt;'Настройки'!$B$3,ISBLANK(BQ526),BQ526=0),"",BQ526)</x:f>
      </x:c>
      <x:c r="DB526" s="50" t="str">
        <x:f>IF(OR(10&gt;'Настройки'!$B$3,ISBLANK(BR526),BR526=0),"",BR526)</x:f>
      </x:c>
      <x:c r="DC526" s="50" t="str">
        <x:f>IF(OR(11&gt;'Настройки'!$B$3,ISBLANK(BS526),BS526=0),"",BS526)</x:f>
      </x:c>
      <x:c r="DD526" s="50" t="str">
        <x:f>IF(OR(12&gt;'Настройки'!$B$3,ISBLANK(BT526),BT526=0),"",BT526)</x:f>
      </x:c>
      <x:c r="DE526" s="50" t="str">
        <x:f>IF(OR(13&gt;'Настройки'!$B$3,ISBLANK(BU526),BU526=0),"",BU526)</x:f>
      </x:c>
      <x:c r="DF526" s="50" t="str">
        <x:f>IF(OR(14&gt;'Настройки'!$B$3,ISBLANK(BV526),BV526=0),"",BV526)</x:f>
      </x:c>
      <x:c r="DG526" s="50" t="str">
        <x:f>IF(OR(15&gt;'Настройки'!$B$3,ISBLANK(BW526),BW526=0),"",BW526)</x:f>
      </x:c>
      <x:c r="DH526" s="50" t="str">
        <x:f>IF(OR(16&gt;'Настройки'!$B$3,ISBLANK(BX526),BX526=0),"",BX526)</x:f>
      </x:c>
      <x:c r="DI526" s="50" t="str">
        <x:f>IF(OR(17&gt;'Настройки'!$B$3,ISBLANK(BY526),BY526=0),"",BY526)</x:f>
      </x:c>
      <x:c r="DJ526" s="50" t="str">
        <x:f>IF(OR(18&gt;'Настройки'!$B$3,ISBLANK(BZ526),BZ526=0),"",BZ526)</x:f>
      </x:c>
      <x:c r="DK526" s="50" t="str">
        <x:f>IF(OR(19&gt;'Настройки'!$B$3,ISBLANK(CA526),CA526=0),"",CA526)</x:f>
      </x:c>
      <x:c r="DL526" s="50" t="str">
        <x:f>IF(OR(20&gt;'Настройки'!$B$3,ISBLANK(CB526),CB526=0),"",CB526)</x:f>
      </x:c>
      <x:c r="DM526" s="50" t="str">
        <x:f>IF(OR(21&gt;'Настройки'!$B$3,ISBLANK(CC526),CC526=0),"",CC526)</x:f>
      </x:c>
      <x:c r="DN526" s="50" t="str">
        <x:f>IF(OR(22&gt;'Настройки'!$B$3,ISBLANK(CD526),CD526=0),"",CD526)</x:f>
      </x:c>
      <x:c r="DO526" s="50" t="str">
        <x:f>IF(OR(23&gt;'Настройки'!$B$3,ISBLANK(CE526),CE526=0),"",CE526)</x:f>
      </x:c>
      <x:c r="DP526" s="50" t="str">
        <x:f>IF(OR(24&gt;'Настройки'!$B$3,ISBLANK(CF526),CF526=0),"",CF526)</x:f>
      </x:c>
      <x:c r="DQ526" s="50" t="str">
        <x:f>IF(OR(25&gt;'Настройки'!$B$3,ISBLANK(CG526),CG526=0),"",CG526)</x:f>
      </x:c>
      <x:c r="DR526" s="50" t="str">
        <x:f>IF(OR(26&gt;'Настройки'!$B$3,ISBLANK(CH526),CH526=0),"",CH526)</x:f>
      </x:c>
      <x:c r="DS526" s="50" t="str">
        <x:f>IF(OR(27&gt;'Настройки'!$B$3,ISBLANK(CI526),CI526=0),"",CI526)</x:f>
      </x:c>
      <x:c r="DT526" s="50" t="str">
        <x:f>IF(OR(28&gt;'Настройки'!$B$3,ISBLANK(CJ526),CJ526=0),"",CJ526)</x:f>
      </x:c>
      <x:c r="DU526" s="50" t="str">
        <x:f>IF(OR(29&gt;'Настройки'!$B$3,ISBLANK(CK526),CK526=0),"",CK526)</x:f>
      </x:c>
      <x:c r="DV526" s="50" t="str">
        <x:f>IF(OR(30&gt;'Настройки'!$B$3,ISBLANK(CL526),CL526=0),"",CL526)</x:f>
      </x:c>
      <x:c r="DW526" s="50" t="str">
        <x:f>IF(OR(31&gt;'Настройки'!$B$3,ISBLANK(CM526),CM526=0),"",CM526)</x:f>
      </x:c>
      <x:c r="DX526" s="50" t="str">
        <x:f>IF(OR(32&gt;'Настройки'!$B$3,ISBLANK(CN526),CN526=0),"",CN526)</x:f>
      </x:c>
      <x:c r="DY526" s="50" t="str">
        <x:f>IF(OR(33&gt;'Настройки'!$B$3,ISBLANK(CO526),CO526=0),"",CO526)</x:f>
      </x:c>
      <x:c r="DZ526" s="50" t="str">
        <x:f>IF(OR(34&gt;'Настройки'!$B$3,ISBLANK(CP526),CP526=0),"",CP526)</x:f>
      </x:c>
      <x:c r="EA526" s="50" t="str">
        <x:f>IF(OR(35&gt;'Настройки'!$B$3,ISBLANK(CQ526),CQ526=0),"",CQ526)</x:f>
      </x:c>
      <x:c r="EB526" s="50" t="str">
        <x:f>IF(OR(36&gt;'Настройки'!$B$3,ISBLANK(CR526),CR526=0),"",CR526)</x:f>
      </x:c>
      <x:c r="EC526" s="50" t="str">
        <x:f>IF(A526="","",IF(OR(BB526="AZ",BB526="BZ"),10000+ROW(),IF(AZ526&gt;'Настройки'!$B$11,20000+ROW(),IF(BF526&lt;&gt;"Обычный",30000+ROW(),IF(AX526&lt;=0,40000+ROW(),"")))))</x:f>
      </x:c>
      <x:c r="ED526" s="50" t="str">
        <x:f>IF(EC526="","",COUNTIFS($EC$2:$EC$1001,"&gt;0",$EC$2:$EC$1001,"&lt;"&amp;EC526)+1)</x:f>
      </x:c>
    </x:row>
    <x:row r="527">
      <x:c r="A527" s="115"/>
      <x:c r="B527" s="115"/>
      <x:c r="C527" s="115"/>
      <x:c r="D527" s="118"/>
      <x:c r="E527" s="118"/>
      <x:c r="F527" s="118"/>
      <x:c r="G527" s="118"/>
      <x:c r="H527" s="118"/>
      <x:c r="I527" s="118"/>
      <x:c r="J527" s="118"/>
      <x:c r="K527" s="118"/>
      <x:c r="L527" s="118"/>
      <x:c r="M527" s="118"/>
      <x:c r="N527" s="118"/>
      <x:c r="O527" s="118"/>
      <x:c r="P527" s="118"/>
      <x:c r="Q527" s="118"/>
      <x:c r="R527" s="118"/>
      <x:c r="S527" s="118"/>
      <x:c r="T527" s="118"/>
      <x:c r="U527" s="118"/>
      <x:c r="V527" s="118"/>
      <x:c r="W527" s="118"/>
      <x:c r="X527" s="118"/>
      <x:c r="Y527" s="118"/>
      <x:c r="Z527" s="118"/>
      <x:c r="AA527" s="118"/>
      <x:c r="AB527" s="118"/>
      <x:c r="AC527" s="118"/>
      <x:c r="AD527" s="118"/>
      <x:c r="AE527" s="118"/>
      <x:c r="AF527" s="118"/>
      <x:c r="AG527" s="118"/>
      <x:c r="AH527" s="118"/>
      <x:c r="AI527" s="118"/>
      <x:c r="AJ527" s="118"/>
      <x:c r="AK527" s="118"/>
      <x:c r="AL527" s="118"/>
      <x:c r="AM527" s="118"/>
      <x:c r="AN527" s="118"/>
      <x:c r="AO527" s="118"/>
      <x:c r="AP527" s="115"/>
      <x:c r="AQ527" s="49" t="str">
        <x:f>IF(A527="","",COUNT(BI527:INDEX(BI527:CR527,1,'Настройки'!$B$3)))</x:f>
      </x:c>
      <x:c r="AR527" s="49" t="str">
        <x:f>IF(A527="","",SUM(BI527:INDEX(BI527:CR527,1,'Настройки'!$B$3)))</x:f>
      </x:c>
      <x:c r="AS527" s="58" t="str">
        <x:f>IF(A527="","",IF('Настройки'!$B$4="Стоимость потребления",AR527*D527,IF('Настройки'!$B$4="Количество",AR527,E527)))</x:f>
      </x:c>
      <x:c r="AT527" s="61" t="str">
        <x:f>IF(OR(A527="",AS527&lt;0,SUM($AS$2:$AS$1001)&lt;=0),"",AS527/SUM($AS$2:$AS$1001))</x:f>
      </x:c>
      <x:c r="AU527" s="61" t="str">
        <x:f>IF(OR(A527="",AS527&lt;0,SUM($AS$2:$AS$1001)&lt;=0),"",SUMIFS($AS$2:$AS$1001,$AS$2:$AS$1001,"&gt;"&amp;AS527)/SUM($AS$2:$AS$1001))</x:f>
      </x:c>
      <x:c r="AV527" s="61" t="str">
        <x:f>IF(OR(A527="",AS527&lt;0,SUM($AS$2:$AS$1001)&lt;=0),"",SUMIFS($AS$2:$AS$1001,$AS$2:$AS$1001,"&gt;="&amp;AS527)/SUM($AS$2:$AS$1001))</x:f>
      </x:c>
      <x:c r="AW527" s="49" t="str">
        <x:f>IF(A527="","",IF(SUM($AS$2:$AS$1001)&lt;=0,"Не определён",IF(AS527&lt;0,"Исключение",IF(AU527&lt;'Настройки'!$B$5,"A",IF(AU527&lt;'Настройки'!$B$6,"B","C")))))</x:f>
      </x:c>
      <x:c r="AX527" s="58" t="str">
        <x:f>IF(A527="","",IF(AQ527=0,"",AVERAGE(BI527:INDEX(BI527:CR527,1,'Настройки'!$B$3))))</x:f>
      </x:c>
      <x:c r="AY527" s="58" t="str">
        <x:f>IF(OR(A527="",AQ527=0),"",STDEVP(BI527:INDEX(BI527:CR527,1,'Настройки'!$B$3)))</x:f>
      </x:c>
      <x:c r="AZ527" s="61" t="str">
        <x:f>IF(OR(A527="",AQ527&lt;'Настройки'!$B$12,AX527&lt;=0,AND('Настройки'!$B$10="Блокировать",COUNTIF(F527:INDEX(F527:AO527,1,'Настройки'!$B$3),"&lt;0")&gt;0)),"",AY527/ABS(AX527))</x:f>
      </x:c>
      <x:c r="BA527" s="49" t="str">
        <x:f>IF(A527="","",IF(AND('Настройки'!$B$10="Блокировать",COUNTIF(F527:INDEX(F527:AO527,1,'Настройки'!$B$3),"&lt;0")&gt;0),"Не определён",IF(AQ527&lt;'Настройки'!$B$12,"Не определён",IF(AX527=0,"Нет спроса",IF(AX527&lt;0,"Не определён",IF(AZ527&lt;='Настройки'!$B$7,"X",IF(AZ527&lt;='Настройки'!$B$8,"Y","Z")))))))</x:f>
      </x:c>
      <x:c r="BB527" s="49" t="str">
        <x:f>IF(OR(A527="",LEN(AW527)&lt;&gt;1,LEN(BA527)&lt;&gt;1),"",AW527&amp;BA527)</x:f>
      </x:c>
      <x:c r="BC527" s="61" t="str">
        <x:f>IF(OR(A527="",AQ527=0),"",(COUNT(BI527:INDEX(BI527:CR527,1,'Настройки'!$B$3))-COUNT(CS527:INDEX(CS527:EB527,1,'Настройки'!$B$3)))/AQ527)</x:f>
      </x:c>
      <x:c r="BD527" s="64" t="str">
        <x:f>IF(OR(A527="",COUNT(CS527:INDEX(CS527:EB527,1,'Настройки'!$B$3))=0),"",AQ527/COUNT(CS527:INDEX(CS527:EB527,1,'Настройки'!$B$3)))</x:f>
      </x:c>
      <x:c r="BE527" s="64" t="str">
        <x:f>IF(OR(A527="",COUNT(CS527:INDEX(CS527:EB527,1,'Настройки'!$B$3))=0),"",IF(AVERAGE(CS527:INDEX(CS527:EB527,1,'Настройки'!$B$3))=0,"",(STDEVP(CS527:INDEX(CS527:EB527,1,'Настройки'!$B$3))/ABS(AVERAGE(CS527:INDEX(CS527:EB527,1,'Настройки'!$B$3))))^2))</x:f>
      </x:c>
      <x:c r="BF527" s="49" t="str">
        <x:f>IF(A527="","",IF(AQ527&lt;3,"Недостаточно",IF(AQ527&lt;6,"Предварительный","Обычный")))</x:f>
      </x:c>
      <x:c r="BG527" s="49" t="str">
        <x:f>IF(A527="","",IF(COUNTIF(F527:INDEX(F527:AO527,1,'Настройки'!$B$3),"&lt;0")&gt;0,IF('Настройки'!$B$10="Блокировать","Отрицательный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"),"")&amp;IF(AQ527&lt;3,"Недостаточно истории. ",IF(AQ527&lt;6,"Предварительная классификация. ",""))&amp;IF(AX527=0,"Нет спроса за горизонт. ","")&amp;IF(AZ527&gt;'Настройки'!$B$11,"Экстремальная вариативность. ",""))</x:f>
      </x:c>
      <x:c r="BH527" s="49" t="str">
        <x:f>IF(A527="","",IFERROR(VLOOKUP(BB527,'Настройки'!$D$3:$E$11,2,FALSE),"Сначала проверьте исходные данные и историю спроса.")&amp;" Уточните срок поставки, MOQ и критичность.")</x:f>
      </x:c>
      <x:c r="BI527" s="50" t="str">
        <x:f>IF(1&gt;'Настройки'!$B$3,"",IF(ISBLANK(F527),IF('Настройки'!$B$9="Нулевой спрос",0,""),IF(F527&lt;0,IF('Настройки'!$B$10="Исключить","",IF('Настройки'!$B$10="Абсолютные значения",ABS(F527),F527)),F527)))</x:f>
      </x:c>
      <x:c r="BJ527" s="50" t="str">
        <x:f>IF(2&gt;'Настройки'!$B$3,"",IF(ISBLANK(G527),IF('Настройки'!$B$9="Нулевой спрос",0,""),IF(G527&lt;0,IF('Настройки'!$B$10="Исключить","",IF('Настройки'!$B$10="Абсолютные значения",ABS(G527),G527)),G527)))</x:f>
      </x:c>
      <x:c r="BK527" s="50" t="str">
        <x:f>IF(3&gt;'Настройки'!$B$3,"",IF(ISBLANK(H527),IF('Настройки'!$B$9="Нулевой спрос",0,""),IF(H527&lt;0,IF('Настройки'!$B$10="Исключить","",IF('Настройки'!$B$10="Абсолютные значения",ABS(H527),H527)),H527)))</x:f>
      </x:c>
      <x:c r="BL527" s="50" t="str">
        <x:f>IF(4&gt;'Настройки'!$B$3,"",IF(ISBLANK(I527),IF('Настройки'!$B$9="Нулевой спрос",0,""),IF(I527&lt;0,IF('Настройки'!$B$10="Исключить","",IF('Настройки'!$B$10="Абсолютные значения",ABS(I527),I527)),I527)))</x:f>
      </x:c>
      <x:c r="BM527" s="50" t="str">
        <x:f>IF(5&gt;'Настройки'!$B$3,"",IF(ISBLANK(J527),IF('Настройки'!$B$9="Нулевой спрос",0,""),IF(J527&lt;0,IF('Настройки'!$B$10="Исключить","",IF('Настройки'!$B$10="Абсолютные значения",ABS(J527),J527)),J527)))</x:f>
      </x:c>
      <x:c r="BN527" s="50" t="str">
        <x:f>IF(6&gt;'Настройки'!$B$3,"",IF(ISBLANK(K527),IF('Настройки'!$B$9="Нулевой спрос",0,""),IF(K527&lt;0,IF('Настройки'!$B$10="Исключить","",IF('Настройки'!$B$10="Абсолютные значения",ABS(K527),K527)),K527)))</x:f>
      </x:c>
      <x:c r="BO527" s="50" t="str">
        <x:f>IF(7&gt;'Настройки'!$B$3,"",IF(ISBLANK(L527),IF('Настройки'!$B$9="Нулевой спрос",0,""),IF(L527&lt;0,IF('Настройки'!$B$10="Исключить","",IF('Настройки'!$B$10="Абсолютные значения",ABS(L527),L527)),L527)))</x:f>
      </x:c>
      <x:c r="BP527" s="50" t="str">
        <x:f>IF(8&gt;'Настройки'!$B$3,"",IF(ISBLANK(M527),IF('Настройки'!$B$9="Нулевой спрос",0,""),IF(M527&lt;0,IF('Настройки'!$B$10="Исключить","",IF('Настройки'!$B$10="Абсолютные значения",ABS(M527),M527)),M527)))</x:f>
      </x:c>
      <x:c r="BQ527" s="50" t="str">
        <x:f>IF(9&gt;'Настройки'!$B$3,"",IF(ISBLANK(N527),IF('Настройки'!$B$9="Нулевой спрос",0,""),IF(N527&lt;0,IF('Настройки'!$B$10="Исключить","",IF('Настройки'!$B$10="Абсолютные значения",ABS(N527),N527)),N527)))</x:f>
      </x:c>
      <x:c r="BR527" s="50" t="str">
        <x:f>IF(10&gt;'Настройки'!$B$3,"",IF(ISBLANK(O527),IF('Настройки'!$B$9="Нулевой спрос",0,""),IF(O527&lt;0,IF('Настройки'!$B$10="Исключить","",IF('Настройки'!$B$10="Абсолютные значения",ABS(O527),O527)),O527)))</x:f>
      </x:c>
      <x:c r="BS527" s="50" t="str">
        <x:f>IF(11&gt;'Настройки'!$B$3,"",IF(ISBLANK(P527),IF('Настройки'!$B$9="Нулевой спрос",0,""),IF(P527&lt;0,IF('Настройки'!$B$10="Исключить","",IF('Настройки'!$B$10="Абсолютные значения",ABS(P527),P527)),P527)))</x:f>
      </x:c>
      <x:c r="BT527" s="50" t="str">
        <x:f>IF(12&gt;'Настройки'!$B$3,"",IF(ISBLANK(Q527),IF('Настройки'!$B$9="Нулевой спрос",0,""),IF(Q527&lt;0,IF('Настройки'!$B$10="Исключить","",IF('Настройки'!$B$10="Абсолютные значения",ABS(Q527),Q527)),Q527)))</x:f>
      </x:c>
      <x:c r="BU527" s="50" t="str">
        <x:f>IF(13&gt;'Настройки'!$B$3,"",IF(ISBLANK(R527),IF('Настройки'!$B$9="Нулевой спрос",0,""),IF(R527&lt;0,IF('Настройки'!$B$10="Исключить","",IF('Настройки'!$B$10="Абсолютные значения",ABS(R527),R527)),R527)))</x:f>
      </x:c>
      <x:c r="BV527" s="50" t="str">
        <x:f>IF(14&gt;'Настройки'!$B$3,"",IF(ISBLANK(S527),IF('Настройки'!$B$9="Нулевой спрос",0,""),IF(S527&lt;0,IF('Настройки'!$B$10="Исключить","",IF('Настройки'!$B$10="Абсолютные значения",ABS(S527),S527)),S527)))</x:f>
      </x:c>
      <x:c r="BW527" s="50" t="str">
        <x:f>IF(15&gt;'Настройки'!$B$3,"",IF(ISBLANK(T527),IF('Настройки'!$B$9="Нулевой спрос",0,""),IF(T527&lt;0,IF('Настройки'!$B$10="Исключить","",IF('Настройки'!$B$10="Абсолютные значения",ABS(T527),T527)),T527)))</x:f>
      </x:c>
      <x:c r="BX527" s="50" t="str">
        <x:f>IF(16&gt;'Настройки'!$B$3,"",IF(ISBLANK(U527),IF('Настройки'!$B$9="Нулевой спрос",0,""),IF(U527&lt;0,IF('Настройки'!$B$10="Исключить","",IF('Настройки'!$B$10="Абсолютные значения",ABS(U527),U527)),U527)))</x:f>
      </x:c>
      <x:c r="BY527" s="50" t="str">
        <x:f>IF(17&gt;'Настройки'!$B$3,"",IF(ISBLANK(V527),IF('Настройки'!$B$9="Нулевой спрос",0,""),IF(V527&lt;0,IF('Настройки'!$B$10="Исключить","",IF('Настройки'!$B$10="Абсолютные значения",ABS(V527),V527)),V527)))</x:f>
      </x:c>
      <x:c r="BZ527" s="50" t="str">
        <x:f>IF(18&gt;'Настройки'!$B$3,"",IF(ISBLANK(W527),IF('Настройки'!$B$9="Нулевой спрос",0,""),IF(W527&lt;0,IF('Настройки'!$B$10="Исключить","",IF('Настройки'!$B$10="Абсолютные значения",ABS(W527),W527)),W527)))</x:f>
      </x:c>
      <x:c r="CA527" s="50" t="str">
        <x:f>IF(19&gt;'Настройки'!$B$3,"",IF(ISBLANK(X527),IF('Настройки'!$B$9="Нулевой спрос",0,""),IF(X527&lt;0,IF('Настройки'!$B$10="Исключить","",IF('Настройки'!$B$10="Абсолютные значения",ABS(X527),X527)),X527)))</x:f>
      </x:c>
      <x:c r="CB527" s="50" t="str">
        <x:f>IF(20&gt;'Настройки'!$B$3,"",IF(ISBLANK(Y527),IF('Настройки'!$B$9="Нулевой спрос",0,""),IF(Y527&lt;0,IF('Настройки'!$B$10="Исключить","",IF('Настройки'!$B$10="Абсолютные значения",ABS(Y527),Y527)),Y527)))</x:f>
      </x:c>
      <x:c r="CC527" s="50" t="str">
        <x:f>IF(21&gt;'Настройки'!$B$3,"",IF(ISBLANK(Z527),IF('Настройки'!$B$9="Нулевой спрос",0,""),IF(Z527&lt;0,IF('Настройки'!$B$10="Исключить","",IF('Настройки'!$B$10="Абсолютные значения",ABS(Z527),Z527)),Z527)))</x:f>
      </x:c>
      <x:c r="CD527" s="50" t="str">
        <x:f>IF(22&gt;'Настройки'!$B$3,"",IF(ISBLANK(AA527),IF('Настройки'!$B$9="Нулевой спрос",0,""),IF(AA527&lt;0,IF('Настройки'!$B$10="Исключить","",IF('Настройки'!$B$10="Абсолютные значения",ABS(AA527),AA527)),AA527)))</x:f>
      </x:c>
      <x:c r="CE527" s="50" t="str">
        <x:f>IF(23&gt;'Настройки'!$B$3,"",IF(ISBLANK(AB527),IF('Настройки'!$B$9="Нулевой спрос",0,""),IF(AB527&lt;0,IF('Настройки'!$B$10="Исключить","",IF('Настройки'!$B$10="Абсолютные значения",ABS(AB527),AB527)),AB527)))</x:f>
      </x:c>
      <x:c r="CF527" s="50" t="str">
        <x:f>IF(24&gt;'Настройки'!$B$3,"",IF(ISBLANK(AC527),IF('Настройки'!$B$9="Нулевой спрос",0,""),IF(AC527&lt;0,IF('Настройки'!$B$10="Исключить","",IF('Настройки'!$B$10="Абсолютные значения",ABS(AC527),AC527)),AC527)))</x:f>
      </x:c>
      <x:c r="CG527" s="50" t="str">
        <x:f>IF(25&gt;'Настройки'!$B$3,"",IF(ISBLANK(AD527),IF('Настройки'!$B$9="Нулевой спрос",0,""),IF(AD527&lt;0,IF('Настройки'!$B$10="Исключить","",IF('Настройки'!$B$10="Абсолютные значения",ABS(AD527),AD527)),AD527)))</x:f>
      </x:c>
      <x:c r="CH527" s="50" t="str">
        <x:f>IF(26&gt;'Настройки'!$B$3,"",IF(ISBLANK(AE527),IF('Настройки'!$B$9="Нулевой спрос",0,""),IF(AE527&lt;0,IF('Настройки'!$B$10="Исключить","",IF('Настройки'!$B$10="Абсолютные значения",ABS(AE527),AE527)),AE527)))</x:f>
      </x:c>
      <x:c r="CI527" s="50" t="str">
        <x:f>IF(27&gt;'Настройки'!$B$3,"",IF(ISBLANK(AF527),IF('Настройки'!$B$9="Нулевой спрос",0,""),IF(AF527&lt;0,IF('Настройки'!$B$10="Исключить","",IF('Настройки'!$B$10="Абсолютные значения",ABS(AF527),AF527)),AF527)))</x:f>
      </x:c>
      <x:c r="CJ527" s="50" t="str">
        <x:f>IF(28&gt;'Настройки'!$B$3,"",IF(ISBLANK(AG527),IF('Настройки'!$B$9="Нулевой спрос",0,""),IF(AG527&lt;0,IF('Настройки'!$B$10="Исключить","",IF('Настройки'!$B$10="Абсолютные значения",ABS(AG527),AG527)),AG527)))</x:f>
      </x:c>
      <x:c r="CK527" s="50" t="str">
        <x:f>IF(29&gt;'Настройки'!$B$3,"",IF(ISBLANK(AH527),IF('Настройки'!$B$9="Нулевой спрос",0,""),IF(AH527&lt;0,IF('Настройки'!$B$10="Исключить","",IF('Настройки'!$B$10="Абсолютные значения",ABS(AH527),AH527)),AH527)))</x:f>
      </x:c>
      <x:c r="CL527" s="50" t="str">
        <x:f>IF(30&gt;'Настройки'!$B$3,"",IF(ISBLANK(AI527),IF('Настройки'!$B$9="Нулевой спрос",0,""),IF(AI527&lt;0,IF('Настройки'!$B$10="Исключить","",IF('Настройки'!$B$10="Абсолютные значения",ABS(AI527),AI527)),AI527)))</x:f>
      </x:c>
      <x:c r="CM527" s="50" t="str">
        <x:f>IF(31&gt;'Настройки'!$B$3,"",IF(ISBLANK(AJ527),IF('Настройки'!$B$9="Нулевой спрос",0,""),IF(AJ527&lt;0,IF('Настройки'!$B$10="Исключить","",IF('Настройки'!$B$10="Абсолютные значения",ABS(AJ527),AJ527)),AJ527)))</x:f>
      </x:c>
      <x:c r="CN527" s="50" t="str">
        <x:f>IF(32&gt;'Настройки'!$B$3,"",IF(ISBLANK(AK527),IF('Настройки'!$B$9="Нулевой спрос",0,""),IF(AK527&lt;0,IF('Настройки'!$B$10="Исключить","",IF('Настройки'!$B$10="Абсолютные значения",ABS(AK527),AK527)),AK527)))</x:f>
      </x:c>
      <x:c r="CO527" s="50" t="str">
        <x:f>IF(33&gt;'Настройки'!$B$3,"",IF(ISBLANK(AL527),IF('Настройки'!$B$9="Нулевой спрос",0,""),IF(AL527&lt;0,IF('Настройки'!$B$10="Исключить","",IF('Настройки'!$B$10="Абсолютные значения",ABS(AL527),AL527)),AL527)))</x:f>
      </x:c>
      <x:c r="CP527" s="50" t="str">
        <x:f>IF(34&gt;'Настройки'!$B$3,"",IF(ISBLANK(AM527),IF('Настройки'!$B$9="Нулевой спрос",0,""),IF(AM527&lt;0,IF('Настройки'!$B$10="Исключить","",IF('Настройки'!$B$10="Абсолютные значения",ABS(AM527),AM527)),AM527)))</x:f>
      </x:c>
      <x:c r="CQ527" s="50" t="str">
        <x:f>IF(35&gt;'Настройки'!$B$3,"",IF(ISBLANK(AN527),IF('Настройки'!$B$9="Нулевой спрос",0,""),IF(AN527&lt;0,IF('Настройки'!$B$10="Исключить","",IF('Настройки'!$B$10="Абсолютные значения",ABS(AN527),AN527)),AN527)))</x:f>
      </x:c>
      <x:c r="CR527" s="50" t="str">
        <x:f>IF(36&gt;'Настройки'!$B$3,"",IF(ISBLANK(AO527),IF('Настройки'!$B$9="Нулевой спрос",0,""),IF(AO527&lt;0,IF('Настройки'!$B$10="Исключить","",IF('Настройки'!$B$10="Абсолютные значения",ABS(AO527),AO527)),AO527)))</x:f>
      </x:c>
      <x:c r="CS527" s="50" t="str">
        <x:f>IF(OR(1&gt;'Настройки'!$B$3,ISBLANK(BI527),BI527=0),"",BI527)</x:f>
      </x:c>
      <x:c r="CT527" s="50" t="str">
        <x:f>IF(OR(2&gt;'Настройки'!$B$3,ISBLANK(BJ527),BJ527=0),"",BJ527)</x:f>
      </x:c>
      <x:c r="CU527" s="50" t="str">
        <x:f>IF(OR(3&gt;'Настройки'!$B$3,ISBLANK(BK527),BK527=0),"",BK527)</x:f>
      </x:c>
      <x:c r="CV527" s="50" t="str">
        <x:f>IF(OR(4&gt;'Настройки'!$B$3,ISBLANK(BL527),BL527=0),"",BL527)</x:f>
      </x:c>
      <x:c r="CW527" s="50" t="str">
        <x:f>IF(OR(5&gt;'Настройки'!$B$3,ISBLANK(BM527),BM527=0),"",BM527)</x:f>
      </x:c>
      <x:c r="CX527" s="50" t="str">
        <x:f>IF(OR(6&gt;'Настройки'!$B$3,ISBLANK(BN527),BN527=0),"",BN527)</x:f>
      </x:c>
      <x:c r="CY527" s="50" t="str">
        <x:f>IF(OR(7&gt;'Настройки'!$B$3,ISBLANK(BO527),BO527=0),"",BO527)</x:f>
      </x:c>
      <x:c r="CZ527" s="50" t="str">
        <x:f>IF(OR(8&gt;'Настройки'!$B$3,ISBLANK(BP527),BP527=0),"",BP527)</x:f>
      </x:c>
      <x:c r="DA527" s="50" t="str">
        <x:f>IF(OR(9&gt;'Настройки'!$B$3,ISBLANK(BQ527),BQ527=0),"",BQ527)</x:f>
      </x:c>
      <x:c r="DB527" s="50" t="str">
        <x:f>IF(OR(10&gt;'Настройки'!$B$3,ISBLANK(BR527),BR527=0),"",BR527)</x:f>
      </x:c>
      <x:c r="DC527" s="50" t="str">
        <x:f>IF(OR(11&gt;'Настройки'!$B$3,ISBLANK(BS527),BS527=0),"",BS527)</x:f>
      </x:c>
      <x:c r="DD527" s="50" t="str">
        <x:f>IF(OR(12&gt;'Настройки'!$B$3,ISBLANK(BT527),BT527=0),"",BT527)</x:f>
      </x:c>
      <x:c r="DE527" s="50" t="str">
        <x:f>IF(OR(13&gt;'Настройки'!$B$3,ISBLANK(BU527),BU527=0),"",BU527)</x:f>
      </x:c>
      <x:c r="DF527" s="50" t="str">
        <x:f>IF(OR(14&gt;'Настройки'!$B$3,ISBLANK(BV527),BV527=0),"",BV527)</x:f>
      </x:c>
      <x:c r="DG527" s="50" t="str">
        <x:f>IF(OR(15&gt;'Настройки'!$B$3,ISBLANK(BW527),BW527=0),"",BW527)</x:f>
      </x:c>
      <x:c r="DH527" s="50" t="str">
        <x:f>IF(OR(16&gt;'Настройки'!$B$3,ISBLANK(BX527),BX527=0),"",BX527)</x:f>
      </x:c>
      <x:c r="DI527" s="50" t="str">
        <x:f>IF(OR(17&gt;'Настройки'!$B$3,ISBLANK(BY527),BY527=0),"",BY527)</x:f>
      </x:c>
      <x:c r="DJ527" s="50" t="str">
        <x:f>IF(OR(18&gt;'Настройки'!$B$3,ISBLANK(BZ527),BZ527=0),"",BZ527)</x:f>
      </x:c>
      <x:c r="DK527" s="50" t="str">
        <x:f>IF(OR(19&gt;'Настройки'!$B$3,ISBLANK(CA527),CA527=0),"",CA527)</x:f>
      </x:c>
      <x:c r="DL527" s="50" t="str">
        <x:f>IF(OR(20&gt;'Настройки'!$B$3,ISBLANK(CB527),CB527=0),"",CB527)</x:f>
      </x:c>
      <x:c r="DM527" s="50" t="str">
        <x:f>IF(OR(21&gt;'Настройки'!$B$3,ISBLANK(CC527),CC527=0),"",CC527)</x:f>
      </x:c>
      <x:c r="DN527" s="50" t="str">
        <x:f>IF(OR(22&gt;'Настройки'!$B$3,ISBLANK(CD527),CD527=0),"",CD527)</x:f>
      </x:c>
      <x:c r="DO527" s="50" t="str">
        <x:f>IF(OR(23&gt;'Настройки'!$B$3,ISBLANK(CE527),CE527=0),"",CE527)</x:f>
      </x:c>
      <x:c r="DP527" s="50" t="str">
        <x:f>IF(OR(24&gt;'Настройки'!$B$3,ISBLANK(CF527),CF527=0),"",CF527)</x:f>
      </x:c>
      <x:c r="DQ527" s="50" t="str">
        <x:f>IF(OR(25&gt;'Настройки'!$B$3,ISBLANK(CG527),CG527=0),"",CG527)</x:f>
      </x:c>
      <x:c r="DR527" s="50" t="str">
        <x:f>IF(OR(26&gt;'Настройки'!$B$3,ISBLANK(CH527),CH527=0),"",CH527)</x:f>
      </x:c>
      <x:c r="DS527" s="50" t="str">
        <x:f>IF(OR(27&gt;'Настройки'!$B$3,ISBLANK(CI527),CI527=0),"",CI527)</x:f>
      </x:c>
      <x:c r="DT527" s="50" t="str">
        <x:f>IF(OR(28&gt;'Настройки'!$B$3,ISBLANK(CJ527),CJ527=0),"",CJ527)</x:f>
      </x:c>
      <x:c r="DU527" s="50" t="str">
        <x:f>IF(OR(29&gt;'Настройки'!$B$3,ISBLANK(CK527),CK527=0),"",CK527)</x:f>
      </x:c>
      <x:c r="DV527" s="50" t="str">
        <x:f>IF(OR(30&gt;'Настройки'!$B$3,ISBLANK(CL527),CL527=0),"",CL527)</x:f>
      </x:c>
      <x:c r="DW527" s="50" t="str">
        <x:f>IF(OR(31&gt;'Настройки'!$B$3,ISBLANK(CM527),CM527=0),"",CM527)</x:f>
      </x:c>
      <x:c r="DX527" s="50" t="str">
        <x:f>IF(OR(32&gt;'Настройки'!$B$3,ISBLANK(CN527),CN527=0),"",CN527)</x:f>
      </x:c>
      <x:c r="DY527" s="50" t="str">
        <x:f>IF(OR(33&gt;'Настройки'!$B$3,ISBLANK(CO527),CO527=0),"",CO527)</x:f>
      </x:c>
      <x:c r="DZ527" s="50" t="str">
        <x:f>IF(OR(34&gt;'Настройки'!$B$3,ISBLANK(CP527),CP527=0),"",CP527)</x:f>
      </x:c>
      <x:c r="EA527" s="50" t="str">
        <x:f>IF(OR(35&gt;'Настройки'!$B$3,ISBLANK(CQ527),CQ527=0),"",CQ527)</x:f>
      </x:c>
      <x:c r="EB527" s="50" t="str">
        <x:f>IF(OR(36&gt;'Настройки'!$B$3,ISBLANK(CR527),CR527=0),"",CR527)</x:f>
      </x:c>
      <x:c r="EC527" s="50" t="str">
        <x:f>IF(A527="","",IF(OR(BB527="AZ",BB527="BZ"),10000+ROW(),IF(AZ527&gt;'Настройки'!$B$11,20000+ROW(),IF(BF527&lt;&gt;"Обычный",30000+ROW(),IF(AX527&lt;=0,40000+ROW(),"")))))</x:f>
      </x:c>
      <x:c r="ED527" s="50" t="str">
        <x:f>IF(EC527="","",COUNTIFS($EC$2:$EC$1001,"&gt;0",$EC$2:$EC$1001,"&lt;"&amp;EC527)+1)</x:f>
      </x:c>
    </x:row>
    <x:row r="528">
      <x:c r="A528" s="115"/>
      <x:c r="B528" s="115"/>
      <x:c r="C528" s="115"/>
      <x:c r="D528" s="118"/>
      <x:c r="E528" s="118"/>
      <x:c r="F528" s="118"/>
      <x:c r="G528" s="118"/>
      <x:c r="H528" s="118"/>
      <x:c r="I528" s="118"/>
      <x:c r="J528" s="118"/>
      <x:c r="K528" s="118"/>
      <x:c r="L528" s="118"/>
      <x:c r="M528" s="118"/>
      <x:c r="N528" s="118"/>
      <x:c r="O528" s="118"/>
      <x:c r="P528" s="118"/>
      <x:c r="Q528" s="118"/>
      <x:c r="R528" s="118"/>
      <x:c r="S528" s="118"/>
      <x:c r="T528" s="118"/>
      <x:c r="U528" s="118"/>
      <x:c r="V528" s="118"/>
      <x:c r="W528" s="118"/>
      <x:c r="X528" s="118"/>
      <x:c r="Y528" s="118"/>
      <x:c r="Z528" s="118"/>
      <x:c r="AA528" s="118"/>
      <x:c r="AB528" s="118"/>
      <x:c r="AC528" s="118"/>
      <x:c r="AD528" s="118"/>
      <x:c r="AE528" s="118"/>
      <x:c r="AF528" s="118"/>
      <x:c r="AG528" s="118"/>
      <x:c r="AH528" s="118"/>
      <x:c r="AI528" s="118"/>
      <x:c r="AJ528" s="118"/>
      <x:c r="AK528" s="118"/>
      <x:c r="AL528" s="118"/>
      <x:c r="AM528" s="118"/>
      <x:c r="AN528" s="118"/>
      <x:c r="AO528" s="118"/>
      <x:c r="AP528" s="115"/>
      <x:c r="AQ528" s="49" t="str">
        <x:f>IF(A528="","",COUNT(BI528:INDEX(BI528:CR528,1,'Настройки'!$B$3)))</x:f>
      </x:c>
      <x:c r="AR528" s="49" t="str">
        <x:f>IF(A528="","",SUM(BI528:INDEX(BI528:CR528,1,'Настройки'!$B$3)))</x:f>
      </x:c>
      <x:c r="AS528" s="58" t="str">
        <x:f>IF(A528="","",IF('Настройки'!$B$4="Стоимость потребления",AR528*D528,IF('Настройки'!$B$4="Количество",AR528,E528)))</x:f>
      </x:c>
      <x:c r="AT528" s="61" t="str">
        <x:f>IF(OR(A528="",AS528&lt;0,SUM($AS$2:$AS$1001)&lt;=0),"",AS528/SUM($AS$2:$AS$1001))</x:f>
      </x:c>
      <x:c r="AU528" s="61" t="str">
        <x:f>IF(OR(A528="",AS528&lt;0,SUM($AS$2:$AS$1001)&lt;=0),"",SUMIFS($AS$2:$AS$1001,$AS$2:$AS$1001,"&gt;"&amp;AS528)/SUM($AS$2:$AS$1001))</x:f>
      </x:c>
      <x:c r="AV528" s="61" t="str">
        <x:f>IF(OR(A528="",AS528&lt;0,SUM($AS$2:$AS$1001)&lt;=0),"",SUMIFS($AS$2:$AS$1001,$AS$2:$AS$1001,"&gt;="&amp;AS528)/SUM($AS$2:$AS$1001))</x:f>
      </x:c>
      <x:c r="AW528" s="49" t="str">
        <x:f>IF(A528="","",IF(SUM($AS$2:$AS$1001)&lt;=0,"Не определён",IF(AS528&lt;0,"Исключение",IF(AU528&lt;'Настройки'!$B$5,"A",IF(AU528&lt;'Настройки'!$B$6,"B","C")))))</x:f>
      </x:c>
      <x:c r="AX528" s="58" t="str">
        <x:f>IF(A528="","",IF(AQ528=0,"",AVERAGE(BI528:INDEX(BI528:CR528,1,'Настройки'!$B$3))))</x:f>
      </x:c>
      <x:c r="AY528" s="58" t="str">
        <x:f>IF(OR(A528="",AQ528=0),"",STDEVP(BI528:INDEX(BI528:CR528,1,'Настройки'!$B$3)))</x:f>
      </x:c>
      <x:c r="AZ528" s="61" t="str">
        <x:f>IF(OR(A528="",AQ528&lt;'Настройки'!$B$12,AX528&lt;=0,AND('Настройки'!$B$10="Блокировать",COUNTIF(F528:INDEX(F528:AO528,1,'Настройки'!$B$3),"&lt;0")&gt;0)),"",AY528/ABS(AX528))</x:f>
      </x:c>
      <x:c r="BA528" s="49" t="str">
        <x:f>IF(A528="","",IF(AND('Настройки'!$B$10="Блокировать",COUNTIF(F528:INDEX(F528:AO528,1,'Настройки'!$B$3),"&lt;0")&gt;0),"Не определён",IF(AQ528&lt;'Настройки'!$B$12,"Не определён",IF(AX528=0,"Нет спроса",IF(AX528&lt;0,"Не определён",IF(AZ528&lt;='Настройки'!$B$7,"X",IF(AZ528&lt;='Настройки'!$B$8,"Y","Z")))))))</x:f>
      </x:c>
      <x:c r="BB528" s="49" t="str">
        <x:f>IF(OR(A528="",LEN(AW528)&lt;&gt;1,LEN(BA528)&lt;&gt;1),"",AW528&amp;BA528)</x:f>
      </x:c>
      <x:c r="BC528" s="61" t="str">
        <x:f>IF(OR(A528="",AQ528=0),"",(COUNT(BI528:INDEX(BI528:CR528,1,'Настройки'!$B$3))-COUNT(CS528:INDEX(CS528:EB528,1,'Настройки'!$B$3)))/AQ528)</x:f>
      </x:c>
      <x:c r="BD528" s="64" t="str">
        <x:f>IF(OR(A528="",COUNT(CS528:INDEX(CS528:EB528,1,'Настройки'!$B$3))=0),"",AQ528/COUNT(CS528:INDEX(CS528:EB528,1,'Настройки'!$B$3)))</x:f>
      </x:c>
      <x:c r="BE528" s="64" t="str">
        <x:f>IF(OR(A528="",COUNT(CS528:INDEX(CS528:EB528,1,'Настройки'!$B$3))=0),"",IF(AVERAGE(CS528:INDEX(CS528:EB528,1,'Настройки'!$B$3))=0,"",(STDEVP(CS528:INDEX(CS528:EB528,1,'Настройки'!$B$3))/ABS(AVERAGE(CS528:INDEX(CS528:EB528,1,'Настройки'!$B$3))))^2))</x:f>
      </x:c>
      <x:c r="BF528" s="49" t="str">
        <x:f>IF(A528="","",IF(AQ528&lt;3,"Недостаточно",IF(AQ528&lt;6,"Предварительный","Обычный")))</x:f>
      </x:c>
      <x:c r="BG528" s="49" t="str">
        <x:f>IF(A528="","",IF(COUNTIF(F528:INDEX(F528:AO528,1,'Настройки'!$B$3),"&lt;0")&gt;0,IF('Настройки'!$B$10="Блокировать","Отрицательный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"),"")&amp;IF(AQ528&lt;3,"Недостаточно истории. ",IF(AQ528&lt;6,"Предварительная классификация. ",""))&amp;IF(AX528=0,"Нет спроса за горизонт. ","")&amp;IF(AZ528&gt;'Настройки'!$B$11,"Экстремальная вариативность. ",""))</x:f>
      </x:c>
      <x:c r="BH528" s="49" t="str">
        <x:f>IF(A528="","",IFERROR(VLOOKUP(BB528,'Настройки'!$D$3:$E$11,2,FALSE),"Сначала проверьте исходные данные и историю спроса.")&amp;" Уточните срок поставки, MOQ и критичность.")</x:f>
      </x:c>
      <x:c r="BI528" s="50" t="str">
        <x:f>IF(1&gt;'Настройки'!$B$3,"",IF(ISBLANK(F528),IF('Настройки'!$B$9="Нулевой спрос",0,""),IF(F528&lt;0,IF('Настройки'!$B$10="Исключить","",IF('Настройки'!$B$10="Абсолютные значения",ABS(F528),F528)),F528)))</x:f>
      </x:c>
      <x:c r="BJ528" s="50" t="str">
        <x:f>IF(2&gt;'Настройки'!$B$3,"",IF(ISBLANK(G528),IF('Настройки'!$B$9="Нулевой спрос",0,""),IF(G528&lt;0,IF('Настройки'!$B$10="Исключить","",IF('Настройки'!$B$10="Абсолютные значения",ABS(G528),G528)),G528)))</x:f>
      </x:c>
      <x:c r="BK528" s="50" t="str">
        <x:f>IF(3&gt;'Настройки'!$B$3,"",IF(ISBLANK(H528),IF('Настройки'!$B$9="Нулевой спрос",0,""),IF(H528&lt;0,IF('Настройки'!$B$10="Исключить","",IF('Настройки'!$B$10="Абсолютные значения",ABS(H528),H528)),H528)))</x:f>
      </x:c>
      <x:c r="BL528" s="50" t="str">
        <x:f>IF(4&gt;'Настройки'!$B$3,"",IF(ISBLANK(I528),IF('Настройки'!$B$9="Нулевой спрос",0,""),IF(I528&lt;0,IF('Настройки'!$B$10="Исключить","",IF('Настройки'!$B$10="Абсолютные значения",ABS(I528),I528)),I528)))</x:f>
      </x:c>
      <x:c r="BM528" s="50" t="str">
        <x:f>IF(5&gt;'Настройки'!$B$3,"",IF(ISBLANK(J528),IF('Настройки'!$B$9="Нулевой спрос",0,""),IF(J528&lt;0,IF('Настройки'!$B$10="Исключить","",IF('Настройки'!$B$10="Абсолютные значения",ABS(J528),J528)),J528)))</x:f>
      </x:c>
      <x:c r="BN528" s="50" t="str">
        <x:f>IF(6&gt;'Настройки'!$B$3,"",IF(ISBLANK(K528),IF('Настройки'!$B$9="Нулевой спрос",0,""),IF(K528&lt;0,IF('Настройки'!$B$10="Исключить","",IF('Настройки'!$B$10="Абсолютные значения",ABS(K528),K528)),K528)))</x:f>
      </x:c>
      <x:c r="BO528" s="50" t="str">
        <x:f>IF(7&gt;'Настройки'!$B$3,"",IF(ISBLANK(L528),IF('Настройки'!$B$9="Нулевой спрос",0,""),IF(L528&lt;0,IF('Настройки'!$B$10="Исключить","",IF('Настройки'!$B$10="Абсолютные значения",ABS(L528),L528)),L528)))</x:f>
      </x:c>
      <x:c r="BP528" s="50" t="str">
        <x:f>IF(8&gt;'Настройки'!$B$3,"",IF(ISBLANK(M528),IF('Настройки'!$B$9="Нулевой спрос",0,""),IF(M528&lt;0,IF('Настройки'!$B$10="Исключить","",IF('Настройки'!$B$10="Абсолютные значения",ABS(M528),M528)),M528)))</x:f>
      </x:c>
      <x:c r="BQ528" s="50" t="str">
        <x:f>IF(9&gt;'Настройки'!$B$3,"",IF(ISBLANK(N528),IF('Настройки'!$B$9="Нулевой спрос",0,""),IF(N528&lt;0,IF('Настройки'!$B$10="Исключить","",IF('Настройки'!$B$10="Абсолютные значения",ABS(N528),N528)),N528)))</x:f>
      </x:c>
      <x:c r="BR528" s="50" t="str">
        <x:f>IF(10&gt;'Настройки'!$B$3,"",IF(ISBLANK(O528),IF('Настройки'!$B$9="Нулевой спрос",0,""),IF(O528&lt;0,IF('Настройки'!$B$10="Исключить","",IF('Настройки'!$B$10="Абсолютные значения",ABS(O528),O528)),O528)))</x:f>
      </x:c>
      <x:c r="BS528" s="50" t="str">
        <x:f>IF(11&gt;'Настройки'!$B$3,"",IF(ISBLANK(P528),IF('Настройки'!$B$9="Нулевой спрос",0,""),IF(P528&lt;0,IF('Настройки'!$B$10="Исключить","",IF('Настройки'!$B$10="Абсолютные значения",ABS(P528),P528)),P528)))</x:f>
      </x:c>
      <x:c r="BT528" s="50" t="str">
        <x:f>IF(12&gt;'Настройки'!$B$3,"",IF(ISBLANK(Q528),IF('Настройки'!$B$9="Нулевой спрос",0,""),IF(Q528&lt;0,IF('Настройки'!$B$10="Исключить","",IF('Настройки'!$B$10="Абсолютные значения",ABS(Q528),Q528)),Q528)))</x:f>
      </x:c>
      <x:c r="BU528" s="50" t="str">
        <x:f>IF(13&gt;'Настройки'!$B$3,"",IF(ISBLANK(R528),IF('Настройки'!$B$9="Нулевой спрос",0,""),IF(R528&lt;0,IF('Настройки'!$B$10="Исключить","",IF('Настройки'!$B$10="Абсолютные значения",ABS(R528),R528)),R528)))</x:f>
      </x:c>
      <x:c r="BV528" s="50" t="str">
        <x:f>IF(14&gt;'Настройки'!$B$3,"",IF(ISBLANK(S528),IF('Настройки'!$B$9="Нулевой спрос",0,""),IF(S528&lt;0,IF('Настройки'!$B$10="Исключить","",IF('Настройки'!$B$10="Абсолютные значения",ABS(S528),S528)),S528)))</x:f>
      </x:c>
      <x:c r="BW528" s="50" t="str">
        <x:f>IF(15&gt;'Настройки'!$B$3,"",IF(ISBLANK(T528),IF('Настройки'!$B$9="Нулевой спрос",0,""),IF(T528&lt;0,IF('Настройки'!$B$10="Исключить","",IF('Настройки'!$B$10="Абсолютные значения",ABS(T528),T528)),T528)))</x:f>
      </x:c>
      <x:c r="BX528" s="50" t="str">
        <x:f>IF(16&gt;'Настройки'!$B$3,"",IF(ISBLANK(U528),IF('Настройки'!$B$9="Нулевой спрос",0,""),IF(U528&lt;0,IF('Настройки'!$B$10="Исключить","",IF('Настройки'!$B$10="Абсолютные значения",ABS(U528),U528)),U528)))</x:f>
      </x:c>
      <x:c r="BY528" s="50" t="str">
        <x:f>IF(17&gt;'Настройки'!$B$3,"",IF(ISBLANK(V528),IF('Настройки'!$B$9="Нулевой спрос",0,""),IF(V528&lt;0,IF('Настройки'!$B$10="Исключить","",IF('Настройки'!$B$10="Абсолютные значения",ABS(V528),V528)),V528)))</x:f>
      </x:c>
      <x:c r="BZ528" s="50" t="str">
        <x:f>IF(18&gt;'Настройки'!$B$3,"",IF(ISBLANK(W528),IF('Настройки'!$B$9="Нулевой спрос",0,""),IF(W528&lt;0,IF('Настройки'!$B$10="Исключить","",IF('Настройки'!$B$10="Абсолютные значения",ABS(W528),W528)),W528)))</x:f>
      </x:c>
      <x:c r="CA528" s="50" t="str">
        <x:f>IF(19&gt;'Настройки'!$B$3,"",IF(ISBLANK(X528),IF('Настройки'!$B$9="Нулевой спрос",0,""),IF(X528&lt;0,IF('Настройки'!$B$10="Исключить","",IF('Настройки'!$B$10="Абсолютные значения",ABS(X528),X528)),X528)))</x:f>
      </x:c>
      <x:c r="CB528" s="50" t="str">
        <x:f>IF(20&gt;'Настройки'!$B$3,"",IF(ISBLANK(Y528),IF('Настройки'!$B$9="Нулевой спрос",0,""),IF(Y528&lt;0,IF('Настройки'!$B$10="Исключить","",IF('Настройки'!$B$10="Абсолютные значения",ABS(Y528),Y528)),Y528)))</x:f>
      </x:c>
      <x:c r="CC528" s="50" t="str">
        <x:f>IF(21&gt;'Настройки'!$B$3,"",IF(ISBLANK(Z528),IF('Настройки'!$B$9="Нулевой спрос",0,""),IF(Z528&lt;0,IF('Настройки'!$B$10="Исключить","",IF('Настройки'!$B$10="Абсолютные значения",ABS(Z528),Z528)),Z528)))</x:f>
      </x:c>
      <x:c r="CD528" s="50" t="str">
        <x:f>IF(22&gt;'Настройки'!$B$3,"",IF(ISBLANK(AA528),IF('Настройки'!$B$9="Нулевой спрос",0,""),IF(AA528&lt;0,IF('Настройки'!$B$10="Исключить","",IF('Настройки'!$B$10="Абсолютные значения",ABS(AA528),AA528)),AA528)))</x:f>
      </x:c>
      <x:c r="CE528" s="50" t="str">
        <x:f>IF(23&gt;'Настройки'!$B$3,"",IF(ISBLANK(AB528),IF('Настройки'!$B$9="Нулевой спрос",0,""),IF(AB528&lt;0,IF('Настройки'!$B$10="Исключить","",IF('Настройки'!$B$10="Абсолютные значения",ABS(AB528),AB528)),AB528)))</x:f>
      </x:c>
      <x:c r="CF528" s="50" t="str">
        <x:f>IF(24&gt;'Настройки'!$B$3,"",IF(ISBLANK(AC528),IF('Настройки'!$B$9="Нулевой спрос",0,""),IF(AC528&lt;0,IF('Настройки'!$B$10="Исключить","",IF('Настройки'!$B$10="Абсолютные значения",ABS(AC528),AC528)),AC528)))</x:f>
      </x:c>
      <x:c r="CG528" s="50" t="str">
        <x:f>IF(25&gt;'Настройки'!$B$3,"",IF(ISBLANK(AD528),IF('Настройки'!$B$9="Нулевой спрос",0,""),IF(AD528&lt;0,IF('Настройки'!$B$10="Исключить","",IF('Настройки'!$B$10="Абсолютные значения",ABS(AD528),AD528)),AD528)))</x:f>
      </x:c>
      <x:c r="CH528" s="50" t="str">
        <x:f>IF(26&gt;'Настройки'!$B$3,"",IF(ISBLANK(AE528),IF('Настройки'!$B$9="Нулевой спрос",0,""),IF(AE528&lt;0,IF('Настройки'!$B$10="Исключить","",IF('Настройки'!$B$10="Абсолютные значения",ABS(AE528),AE528)),AE528)))</x:f>
      </x:c>
      <x:c r="CI528" s="50" t="str">
        <x:f>IF(27&gt;'Настройки'!$B$3,"",IF(ISBLANK(AF528),IF('Настройки'!$B$9="Нулевой спрос",0,""),IF(AF528&lt;0,IF('Настройки'!$B$10="Исключить","",IF('Настройки'!$B$10="Абсолютные значения",ABS(AF528),AF528)),AF528)))</x:f>
      </x:c>
      <x:c r="CJ528" s="50" t="str">
        <x:f>IF(28&gt;'Настройки'!$B$3,"",IF(ISBLANK(AG528),IF('Настройки'!$B$9="Нулевой спрос",0,""),IF(AG528&lt;0,IF('Настройки'!$B$10="Исключить","",IF('Настройки'!$B$10="Абсолютные значения",ABS(AG528),AG528)),AG528)))</x:f>
      </x:c>
      <x:c r="CK528" s="50" t="str">
        <x:f>IF(29&gt;'Настройки'!$B$3,"",IF(ISBLANK(AH528),IF('Настройки'!$B$9="Нулевой спрос",0,""),IF(AH528&lt;0,IF('Настройки'!$B$10="Исключить","",IF('Настройки'!$B$10="Абсолютные значения",ABS(AH528),AH528)),AH528)))</x:f>
      </x:c>
      <x:c r="CL528" s="50" t="str">
        <x:f>IF(30&gt;'Настройки'!$B$3,"",IF(ISBLANK(AI528),IF('Настройки'!$B$9="Нулевой спрос",0,""),IF(AI528&lt;0,IF('Настройки'!$B$10="Исключить","",IF('Настройки'!$B$10="Абсолютные значения",ABS(AI528),AI528)),AI528)))</x:f>
      </x:c>
      <x:c r="CM528" s="50" t="str">
        <x:f>IF(31&gt;'Настройки'!$B$3,"",IF(ISBLANK(AJ528),IF('Настройки'!$B$9="Нулевой спрос",0,""),IF(AJ528&lt;0,IF('Настройки'!$B$10="Исключить","",IF('Настройки'!$B$10="Абсолютные значения",ABS(AJ528),AJ528)),AJ528)))</x:f>
      </x:c>
      <x:c r="CN528" s="50" t="str">
        <x:f>IF(32&gt;'Настройки'!$B$3,"",IF(ISBLANK(AK528),IF('Настройки'!$B$9="Нулевой спрос",0,""),IF(AK528&lt;0,IF('Настройки'!$B$10="Исключить","",IF('Настройки'!$B$10="Абсолютные значения",ABS(AK528),AK528)),AK528)))</x:f>
      </x:c>
      <x:c r="CO528" s="50" t="str">
        <x:f>IF(33&gt;'Настройки'!$B$3,"",IF(ISBLANK(AL528),IF('Настройки'!$B$9="Нулевой спрос",0,""),IF(AL528&lt;0,IF('Настройки'!$B$10="Исключить","",IF('Настройки'!$B$10="Абсолютные значения",ABS(AL528),AL528)),AL528)))</x:f>
      </x:c>
      <x:c r="CP528" s="50" t="str">
        <x:f>IF(34&gt;'Настройки'!$B$3,"",IF(ISBLANK(AM528),IF('Настройки'!$B$9="Нулевой спрос",0,""),IF(AM528&lt;0,IF('Настройки'!$B$10="Исключить","",IF('Настройки'!$B$10="Абсолютные значения",ABS(AM528),AM528)),AM528)))</x:f>
      </x:c>
      <x:c r="CQ528" s="50" t="str">
        <x:f>IF(35&gt;'Настройки'!$B$3,"",IF(ISBLANK(AN528),IF('Настройки'!$B$9="Нулевой спрос",0,""),IF(AN528&lt;0,IF('Настройки'!$B$10="Исключить","",IF('Настройки'!$B$10="Абсолютные значения",ABS(AN528),AN528)),AN528)))</x:f>
      </x:c>
      <x:c r="CR528" s="50" t="str">
        <x:f>IF(36&gt;'Настройки'!$B$3,"",IF(ISBLANK(AO528),IF('Настройки'!$B$9="Нулевой спрос",0,""),IF(AO528&lt;0,IF('Настройки'!$B$10="Исключить","",IF('Настройки'!$B$10="Абсолютные значения",ABS(AO528),AO528)),AO528)))</x:f>
      </x:c>
      <x:c r="CS528" s="50" t="str">
        <x:f>IF(OR(1&gt;'Настройки'!$B$3,ISBLANK(BI528),BI528=0),"",BI528)</x:f>
      </x:c>
      <x:c r="CT528" s="50" t="str">
        <x:f>IF(OR(2&gt;'Настройки'!$B$3,ISBLANK(BJ528),BJ528=0),"",BJ528)</x:f>
      </x:c>
      <x:c r="CU528" s="50" t="str">
        <x:f>IF(OR(3&gt;'Настройки'!$B$3,ISBLANK(BK528),BK528=0),"",BK528)</x:f>
      </x:c>
      <x:c r="CV528" s="50" t="str">
        <x:f>IF(OR(4&gt;'Настройки'!$B$3,ISBLANK(BL528),BL528=0),"",BL528)</x:f>
      </x:c>
      <x:c r="CW528" s="50" t="str">
        <x:f>IF(OR(5&gt;'Настройки'!$B$3,ISBLANK(BM528),BM528=0),"",BM528)</x:f>
      </x:c>
      <x:c r="CX528" s="50" t="str">
        <x:f>IF(OR(6&gt;'Настройки'!$B$3,ISBLANK(BN528),BN528=0),"",BN528)</x:f>
      </x:c>
      <x:c r="CY528" s="50" t="str">
        <x:f>IF(OR(7&gt;'Настройки'!$B$3,ISBLANK(BO528),BO528=0),"",BO528)</x:f>
      </x:c>
      <x:c r="CZ528" s="50" t="str">
        <x:f>IF(OR(8&gt;'Настройки'!$B$3,ISBLANK(BP528),BP528=0),"",BP528)</x:f>
      </x:c>
      <x:c r="DA528" s="50" t="str">
        <x:f>IF(OR(9&gt;'Настройки'!$B$3,ISBLANK(BQ528),BQ528=0),"",BQ528)</x:f>
      </x:c>
      <x:c r="DB528" s="50" t="str">
        <x:f>IF(OR(10&gt;'Настройки'!$B$3,ISBLANK(BR528),BR528=0),"",BR528)</x:f>
      </x:c>
      <x:c r="DC528" s="50" t="str">
        <x:f>IF(OR(11&gt;'Настройки'!$B$3,ISBLANK(BS528),BS528=0),"",BS528)</x:f>
      </x:c>
      <x:c r="DD528" s="50" t="str">
        <x:f>IF(OR(12&gt;'Настройки'!$B$3,ISBLANK(BT528),BT528=0),"",BT528)</x:f>
      </x:c>
      <x:c r="DE528" s="50" t="str">
        <x:f>IF(OR(13&gt;'Настройки'!$B$3,ISBLANK(BU528),BU528=0),"",BU528)</x:f>
      </x:c>
      <x:c r="DF528" s="50" t="str">
        <x:f>IF(OR(14&gt;'Настройки'!$B$3,ISBLANK(BV528),BV528=0),"",BV528)</x:f>
      </x:c>
      <x:c r="DG528" s="50" t="str">
        <x:f>IF(OR(15&gt;'Настройки'!$B$3,ISBLANK(BW528),BW528=0),"",BW528)</x:f>
      </x:c>
      <x:c r="DH528" s="50" t="str">
        <x:f>IF(OR(16&gt;'Настройки'!$B$3,ISBLANK(BX528),BX528=0),"",BX528)</x:f>
      </x:c>
      <x:c r="DI528" s="50" t="str">
        <x:f>IF(OR(17&gt;'Настройки'!$B$3,ISBLANK(BY528),BY528=0),"",BY528)</x:f>
      </x:c>
      <x:c r="DJ528" s="50" t="str">
        <x:f>IF(OR(18&gt;'Настройки'!$B$3,ISBLANK(BZ528),BZ528=0),"",BZ528)</x:f>
      </x:c>
      <x:c r="DK528" s="50" t="str">
        <x:f>IF(OR(19&gt;'Настройки'!$B$3,ISBLANK(CA528),CA528=0),"",CA528)</x:f>
      </x:c>
      <x:c r="DL528" s="50" t="str">
        <x:f>IF(OR(20&gt;'Настройки'!$B$3,ISBLANK(CB528),CB528=0),"",CB528)</x:f>
      </x:c>
      <x:c r="DM528" s="50" t="str">
        <x:f>IF(OR(21&gt;'Настройки'!$B$3,ISBLANK(CC528),CC528=0),"",CC528)</x:f>
      </x:c>
      <x:c r="DN528" s="50" t="str">
        <x:f>IF(OR(22&gt;'Настройки'!$B$3,ISBLANK(CD528),CD528=0),"",CD528)</x:f>
      </x:c>
      <x:c r="DO528" s="50" t="str">
        <x:f>IF(OR(23&gt;'Настройки'!$B$3,ISBLANK(CE528),CE528=0),"",CE528)</x:f>
      </x:c>
      <x:c r="DP528" s="50" t="str">
        <x:f>IF(OR(24&gt;'Настройки'!$B$3,ISBLANK(CF528),CF528=0),"",CF528)</x:f>
      </x:c>
      <x:c r="DQ528" s="50" t="str">
        <x:f>IF(OR(25&gt;'Настройки'!$B$3,ISBLANK(CG528),CG528=0),"",CG528)</x:f>
      </x:c>
      <x:c r="DR528" s="50" t="str">
        <x:f>IF(OR(26&gt;'Настройки'!$B$3,ISBLANK(CH528),CH528=0),"",CH528)</x:f>
      </x:c>
      <x:c r="DS528" s="50" t="str">
        <x:f>IF(OR(27&gt;'Настройки'!$B$3,ISBLANK(CI528),CI528=0),"",CI528)</x:f>
      </x:c>
      <x:c r="DT528" s="50" t="str">
        <x:f>IF(OR(28&gt;'Настройки'!$B$3,ISBLANK(CJ528),CJ528=0),"",CJ528)</x:f>
      </x:c>
      <x:c r="DU528" s="50" t="str">
        <x:f>IF(OR(29&gt;'Настройки'!$B$3,ISBLANK(CK528),CK528=0),"",CK528)</x:f>
      </x:c>
      <x:c r="DV528" s="50" t="str">
        <x:f>IF(OR(30&gt;'Настройки'!$B$3,ISBLANK(CL528),CL528=0),"",CL528)</x:f>
      </x:c>
      <x:c r="DW528" s="50" t="str">
        <x:f>IF(OR(31&gt;'Настройки'!$B$3,ISBLANK(CM528),CM528=0),"",CM528)</x:f>
      </x:c>
      <x:c r="DX528" s="50" t="str">
        <x:f>IF(OR(32&gt;'Настройки'!$B$3,ISBLANK(CN528),CN528=0),"",CN528)</x:f>
      </x:c>
      <x:c r="DY528" s="50" t="str">
        <x:f>IF(OR(33&gt;'Настройки'!$B$3,ISBLANK(CO528),CO528=0),"",CO528)</x:f>
      </x:c>
      <x:c r="DZ528" s="50" t="str">
        <x:f>IF(OR(34&gt;'Настройки'!$B$3,ISBLANK(CP528),CP528=0),"",CP528)</x:f>
      </x:c>
      <x:c r="EA528" s="50" t="str">
        <x:f>IF(OR(35&gt;'Настройки'!$B$3,ISBLANK(CQ528),CQ528=0),"",CQ528)</x:f>
      </x:c>
      <x:c r="EB528" s="50" t="str">
        <x:f>IF(OR(36&gt;'Настройки'!$B$3,ISBLANK(CR528),CR528=0),"",CR528)</x:f>
      </x:c>
      <x:c r="EC528" s="50" t="str">
        <x:f>IF(A528="","",IF(OR(BB528="AZ",BB528="BZ"),10000+ROW(),IF(AZ528&gt;'Настройки'!$B$11,20000+ROW(),IF(BF528&lt;&gt;"Обычный",30000+ROW(),IF(AX528&lt;=0,40000+ROW(),"")))))</x:f>
      </x:c>
      <x:c r="ED528" s="50" t="str">
        <x:f>IF(EC528="","",COUNTIFS($EC$2:$EC$1001,"&gt;0",$EC$2:$EC$1001,"&lt;"&amp;EC528)+1)</x:f>
      </x:c>
    </x:row>
    <x:row r="529">
      <x:c r="A529" s="115"/>
      <x:c r="B529" s="115"/>
      <x:c r="C529" s="115"/>
      <x:c r="D529" s="118"/>
      <x:c r="E529" s="118"/>
      <x:c r="F529" s="118"/>
      <x:c r="G529" s="118"/>
      <x:c r="H529" s="118"/>
      <x:c r="I529" s="118"/>
      <x:c r="J529" s="118"/>
      <x:c r="K529" s="118"/>
      <x:c r="L529" s="118"/>
      <x:c r="M529" s="118"/>
      <x:c r="N529" s="118"/>
      <x:c r="O529" s="118"/>
      <x:c r="P529" s="118"/>
      <x:c r="Q529" s="118"/>
      <x:c r="R529" s="118"/>
      <x:c r="S529" s="118"/>
      <x:c r="T529" s="118"/>
      <x:c r="U529" s="118"/>
      <x:c r="V529" s="118"/>
      <x:c r="W529" s="118"/>
      <x:c r="X529" s="118"/>
      <x:c r="Y529" s="118"/>
      <x:c r="Z529" s="118"/>
      <x:c r="AA529" s="118"/>
      <x:c r="AB529" s="118"/>
      <x:c r="AC529" s="118"/>
      <x:c r="AD529" s="118"/>
      <x:c r="AE529" s="118"/>
      <x:c r="AF529" s="118"/>
      <x:c r="AG529" s="118"/>
      <x:c r="AH529" s="118"/>
      <x:c r="AI529" s="118"/>
      <x:c r="AJ529" s="118"/>
      <x:c r="AK529" s="118"/>
      <x:c r="AL529" s="118"/>
      <x:c r="AM529" s="118"/>
      <x:c r="AN529" s="118"/>
      <x:c r="AO529" s="118"/>
      <x:c r="AP529" s="115"/>
      <x:c r="AQ529" s="49" t="str">
        <x:f>IF(A529="","",COUNT(BI529:INDEX(BI529:CR529,1,'Настройки'!$B$3)))</x:f>
      </x:c>
      <x:c r="AR529" s="49" t="str">
        <x:f>IF(A529="","",SUM(BI529:INDEX(BI529:CR529,1,'Настройки'!$B$3)))</x:f>
      </x:c>
      <x:c r="AS529" s="58" t="str">
        <x:f>IF(A529="","",IF('Настройки'!$B$4="Стоимость потребления",AR529*D529,IF('Настройки'!$B$4="Количество",AR529,E529)))</x:f>
      </x:c>
      <x:c r="AT529" s="61" t="str">
        <x:f>IF(OR(A529="",AS529&lt;0,SUM($AS$2:$AS$1001)&lt;=0),"",AS529/SUM($AS$2:$AS$1001))</x:f>
      </x:c>
      <x:c r="AU529" s="61" t="str">
        <x:f>IF(OR(A529="",AS529&lt;0,SUM($AS$2:$AS$1001)&lt;=0),"",SUMIFS($AS$2:$AS$1001,$AS$2:$AS$1001,"&gt;"&amp;AS529)/SUM($AS$2:$AS$1001))</x:f>
      </x:c>
      <x:c r="AV529" s="61" t="str">
        <x:f>IF(OR(A529="",AS529&lt;0,SUM($AS$2:$AS$1001)&lt;=0),"",SUMIFS($AS$2:$AS$1001,$AS$2:$AS$1001,"&gt;="&amp;AS529)/SUM($AS$2:$AS$1001))</x:f>
      </x:c>
      <x:c r="AW529" s="49" t="str">
        <x:f>IF(A529="","",IF(SUM($AS$2:$AS$1001)&lt;=0,"Не определён",IF(AS529&lt;0,"Исключение",IF(AU529&lt;'Настройки'!$B$5,"A",IF(AU529&lt;'Настройки'!$B$6,"B","C")))))</x:f>
      </x:c>
      <x:c r="AX529" s="58" t="str">
        <x:f>IF(A529="","",IF(AQ529=0,"",AVERAGE(BI529:INDEX(BI529:CR529,1,'Настройки'!$B$3))))</x:f>
      </x:c>
      <x:c r="AY529" s="58" t="str">
        <x:f>IF(OR(A529="",AQ529=0),"",STDEVP(BI529:INDEX(BI529:CR529,1,'Настройки'!$B$3)))</x:f>
      </x:c>
      <x:c r="AZ529" s="61" t="str">
        <x:f>IF(OR(A529="",AQ529&lt;'Настройки'!$B$12,AX529&lt;=0,AND('Настройки'!$B$10="Блокировать",COUNTIF(F529:INDEX(F529:AO529,1,'Настройки'!$B$3),"&lt;0")&gt;0)),"",AY529/ABS(AX529))</x:f>
      </x:c>
      <x:c r="BA529" s="49" t="str">
        <x:f>IF(A529="","",IF(AND('Настройки'!$B$10="Блокировать",COUNTIF(F529:INDEX(F529:AO529,1,'Настройки'!$B$3),"&lt;0")&gt;0),"Не определён",IF(AQ529&lt;'Настройки'!$B$12,"Не определён",IF(AX529=0,"Нет спроса",IF(AX529&lt;0,"Не определён",IF(AZ529&lt;='Настройки'!$B$7,"X",IF(AZ529&lt;='Настройки'!$B$8,"Y","Z")))))))</x:f>
      </x:c>
      <x:c r="BB529" s="49" t="str">
        <x:f>IF(OR(A529="",LEN(AW529)&lt;&gt;1,LEN(BA529)&lt;&gt;1),"",AW529&amp;BA529)</x:f>
      </x:c>
      <x:c r="BC529" s="61" t="str">
        <x:f>IF(OR(A529="",AQ529=0),"",(COUNT(BI529:INDEX(BI529:CR529,1,'Настройки'!$B$3))-COUNT(CS529:INDEX(CS529:EB529,1,'Настройки'!$B$3)))/AQ529)</x:f>
      </x:c>
      <x:c r="BD529" s="64" t="str">
        <x:f>IF(OR(A529="",COUNT(CS529:INDEX(CS529:EB529,1,'Настройки'!$B$3))=0),"",AQ529/COUNT(CS529:INDEX(CS529:EB529,1,'Настройки'!$B$3)))</x:f>
      </x:c>
      <x:c r="BE529" s="64" t="str">
        <x:f>IF(OR(A529="",COUNT(CS529:INDEX(CS529:EB529,1,'Настройки'!$B$3))=0),"",IF(AVERAGE(CS529:INDEX(CS529:EB529,1,'Настройки'!$B$3))=0,"",(STDEVP(CS529:INDEX(CS529:EB529,1,'Настройки'!$B$3))/ABS(AVERAGE(CS529:INDEX(CS529:EB529,1,'Настройки'!$B$3))))^2))</x:f>
      </x:c>
      <x:c r="BF529" s="49" t="str">
        <x:f>IF(A529="","",IF(AQ529&lt;3,"Недостаточно",IF(AQ529&lt;6,"Предварительный","Обычный")))</x:f>
      </x:c>
      <x:c r="BG529" s="49" t="str">
        <x:f>IF(A529="","",IF(COUNTIF(F529:INDEX(F529:AO529,1,'Настройки'!$B$3),"&lt;0")&gt;0,IF('Настройки'!$B$10="Блокировать","Отрицательный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"),"")&amp;IF(AQ529&lt;3,"Недостаточно истории. ",IF(AQ529&lt;6,"Предварительная классификация. ",""))&amp;IF(AX529=0,"Нет спроса за горизонт. ","")&amp;IF(AZ529&gt;'Настройки'!$B$11,"Экстремальная вариативность. ",""))</x:f>
      </x:c>
      <x:c r="BH529" s="49" t="str">
        <x:f>IF(A529="","",IFERROR(VLOOKUP(BB529,'Настройки'!$D$3:$E$11,2,FALSE),"Сначала проверьте исходные данные и историю спроса.")&amp;" Уточните срок поставки, MOQ и критичность.")</x:f>
      </x:c>
      <x:c r="BI529" s="50" t="str">
        <x:f>IF(1&gt;'Настройки'!$B$3,"",IF(ISBLANK(F529),IF('Настройки'!$B$9="Нулевой спрос",0,""),IF(F529&lt;0,IF('Настройки'!$B$10="Исключить","",IF('Настройки'!$B$10="Абсолютные значения",ABS(F529),F529)),F529)))</x:f>
      </x:c>
      <x:c r="BJ529" s="50" t="str">
        <x:f>IF(2&gt;'Настройки'!$B$3,"",IF(ISBLANK(G529),IF('Настройки'!$B$9="Нулевой спрос",0,""),IF(G529&lt;0,IF('Настройки'!$B$10="Исключить","",IF('Настройки'!$B$10="Абсолютные значения",ABS(G529),G529)),G529)))</x:f>
      </x:c>
      <x:c r="BK529" s="50" t="str">
        <x:f>IF(3&gt;'Настройки'!$B$3,"",IF(ISBLANK(H529),IF('Настройки'!$B$9="Нулевой спрос",0,""),IF(H529&lt;0,IF('Настройки'!$B$10="Исключить","",IF('Настройки'!$B$10="Абсолютные значения",ABS(H529),H529)),H529)))</x:f>
      </x:c>
      <x:c r="BL529" s="50" t="str">
        <x:f>IF(4&gt;'Настройки'!$B$3,"",IF(ISBLANK(I529),IF('Настройки'!$B$9="Нулевой спрос",0,""),IF(I529&lt;0,IF('Настройки'!$B$10="Исключить","",IF('Настройки'!$B$10="Абсолютные значения",ABS(I529),I529)),I529)))</x:f>
      </x:c>
      <x:c r="BM529" s="50" t="str">
        <x:f>IF(5&gt;'Настройки'!$B$3,"",IF(ISBLANK(J529),IF('Настройки'!$B$9="Нулевой спрос",0,""),IF(J529&lt;0,IF('Настройки'!$B$10="Исключить","",IF('Настройки'!$B$10="Абсолютные значения",ABS(J529),J529)),J529)))</x:f>
      </x:c>
      <x:c r="BN529" s="50" t="str">
        <x:f>IF(6&gt;'Настройки'!$B$3,"",IF(ISBLANK(K529),IF('Настройки'!$B$9="Нулевой спрос",0,""),IF(K529&lt;0,IF('Настройки'!$B$10="Исключить","",IF('Настройки'!$B$10="Абсолютные значения",ABS(K529),K529)),K529)))</x:f>
      </x:c>
      <x:c r="BO529" s="50" t="str">
        <x:f>IF(7&gt;'Настройки'!$B$3,"",IF(ISBLANK(L529),IF('Настройки'!$B$9="Нулевой спрос",0,""),IF(L529&lt;0,IF('Настройки'!$B$10="Исключить","",IF('Настройки'!$B$10="Абсолютные значения",ABS(L529),L529)),L529)))</x:f>
      </x:c>
      <x:c r="BP529" s="50" t="str">
        <x:f>IF(8&gt;'Настройки'!$B$3,"",IF(ISBLANK(M529),IF('Настройки'!$B$9="Нулевой спрос",0,""),IF(M529&lt;0,IF('Настройки'!$B$10="Исключить","",IF('Настройки'!$B$10="Абсолютные значения",ABS(M529),M529)),M529)))</x:f>
      </x:c>
      <x:c r="BQ529" s="50" t="str">
        <x:f>IF(9&gt;'Настройки'!$B$3,"",IF(ISBLANK(N529),IF('Настройки'!$B$9="Нулевой спрос",0,""),IF(N529&lt;0,IF('Настройки'!$B$10="Исключить","",IF('Настройки'!$B$10="Абсолютные значения",ABS(N529),N529)),N529)))</x:f>
      </x:c>
      <x:c r="BR529" s="50" t="str">
        <x:f>IF(10&gt;'Настройки'!$B$3,"",IF(ISBLANK(O529),IF('Настройки'!$B$9="Нулевой спрос",0,""),IF(O529&lt;0,IF('Настройки'!$B$10="Исключить","",IF('Настройки'!$B$10="Абсолютные значения",ABS(O529),O529)),O529)))</x:f>
      </x:c>
      <x:c r="BS529" s="50" t="str">
        <x:f>IF(11&gt;'Настройки'!$B$3,"",IF(ISBLANK(P529),IF('Настройки'!$B$9="Нулевой спрос",0,""),IF(P529&lt;0,IF('Настройки'!$B$10="Исключить","",IF('Настройки'!$B$10="Абсолютные значения",ABS(P529),P529)),P529)))</x:f>
      </x:c>
      <x:c r="BT529" s="50" t="str">
        <x:f>IF(12&gt;'Настройки'!$B$3,"",IF(ISBLANK(Q529),IF('Настройки'!$B$9="Нулевой спрос",0,""),IF(Q529&lt;0,IF('Настройки'!$B$10="Исключить","",IF('Настройки'!$B$10="Абсолютные значения",ABS(Q529),Q529)),Q529)))</x:f>
      </x:c>
      <x:c r="BU529" s="50" t="str">
        <x:f>IF(13&gt;'Настройки'!$B$3,"",IF(ISBLANK(R529),IF('Настройки'!$B$9="Нулевой спрос",0,""),IF(R529&lt;0,IF('Настройки'!$B$10="Исключить","",IF('Настройки'!$B$10="Абсолютные значения",ABS(R529),R529)),R529)))</x:f>
      </x:c>
      <x:c r="BV529" s="50" t="str">
        <x:f>IF(14&gt;'Настройки'!$B$3,"",IF(ISBLANK(S529),IF('Настройки'!$B$9="Нулевой спрос",0,""),IF(S529&lt;0,IF('Настройки'!$B$10="Исключить","",IF('Настройки'!$B$10="Абсолютные значения",ABS(S529),S529)),S529)))</x:f>
      </x:c>
      <x:c r="BW529" s="50" t="str">
        <x:f>IF(15&gt;'Настройки'!$B$3,"",IF(ISBLANK(T529),IF('Настройки'!$B$9="Нулевой спрос",0,""),IF(T529&lt;0,IF('Настройки'!$B$10="Исключить","",IF('Настройки'!$B$10="Абсолютные значения",ABS(T529),T529)),T529)))</x:f>
      </x:c>
      <x:c r="BX529" s="50" t="str">
        <x:f>IF(16&gt;'Настройки'!$B$3,"",IF(ISBLANK(U529),IF('Настройки'!$B$9="Нулевой спрос",0,""),IF(U529&lt;0,IF('Настройки'!$B$10="Исключить","",IF('Настройки'!$B$10="Абсолютные значения",ABS(U529),U529)),U529)))</x:f>
      </x:c>
      <x:c r="BY529" s="50" t="str">
        <x:f>IF(17&gt;'Настройки'!$B$3,"",IF(ISBLANK(V529),IF('Настройки'!$B$9="Нулевой спрос",0,""),IF(V529&lt;0,IF('Настройки'!$B$10="Исключить","",IF('Настройки'!$B$10="Абсолютные значения",ABS(V529),V529)),V529)))</x:f>
      </x:c>
      <x:c r="BZ529" s="50" t="str">
        <x:f>IF(18&gt;'Настройки'!$B$3,"",IF(ISBLANK(W529),IF('Настройки'!$B$9="Нулевой спрос",0,""),IF(W529&lt;0,IF('Настройки'!$B$10="Исключить","",IF('Настройки'!$B$10="Абсолютные значения",ABS(W529),W529)),W529)))</x:f>
      </x:c>
      <x:c r="CA529" s="50" t="str">
        <x:f>IF(19&gt;'Настройки'!$B$3,"",IF(ISBLANK(X529),IF('Настройки'!$B$9="Нулевой спрос",0,""),IF(X529&lt;0,IF('Настройки'!$B$10="Исключить","",IF('Настройки'!$B$10="Абсолютные значения",ABS(X529),X529)),X529)))</x:f>
      </x:c>
      <x:c r="CB529" s="50" t="str">
        <x:f>IF(20&gt;'Настройки'!$B$3,"",IF(ISBLANK(Y529),IF('Настройки'!$B$9="Нулевой спрос",0,""),IF(Y529&lt;0,IF('Настройки'!$B$10="Исключить","",IF('Настройки'!$B$10="Абсолютные значения",ABS(Y529),Y529)),Y529)))</x:f>
      </x:c>
      <x:c r="CC529" s="50" t="str">
        <x:f>IF(21&gt;'Настройки'!$B$3,"",IF(ISBLANK(Z529),IF('Настройки'!$B$9="Нулевой спрос",0,""),IF(Z529&lt;0,IF('Настройки'!$B$10="Исключить","",IF('Настройки'!$B$10="Абсолютные значения",ABS(Z529),Z529)),Z529)))</x:f>
      </x:c>
      <x:c r="CD529" s="50" t="str">
        <x:f>IF(22&gt;'Настройки'!$B$3,"",IF(ISBLANK(AA529),IF('Настройки'!$B$9="Нулевой спрос",0,""),IF(AA529&lt;0,IF('Настройки'!$B$10="Исключить","",IF('Настройки'!$B$10="Абсолютные значения",ABS(AA529),AA529)),AA529)))</x:f>
      </x:c>
      <x:c r="CE529" s="50" t="str">
        <x:f>IF(23&gt;'Настройки'!$B$3,"",IF(ISBLANK(AB529),IF('Настройки'!$B$9="Нулевой спрос",0,""),IF(AB529&lt;0,IF('Настройки'!$B$10="Исключить","",IF('Настройки'!$B$10="Абсолютные значения",ABS(AB529),AB529)),AB529)))</x:f>
      </x:c>
      <x:c r="CF529" s="50" t="str">
        <x:f>IF(24&gt;'Настройки'!$B$3,"",IF(ISBLANK(AC529),IF('Настройки'!$B$9="Нулевой спрос",0,""),IF(AC529&lt;0,IF('Настройки'!$B$10="Исключить","",IF('Настройки'!$B$10="Абсолютные значения",ABS(AC529),AC529)),AC529)))</x:f>
      </x:c>
      <x:c r="CG529" s="50" t="str">
        <x:f>IF(25&gt;'Настройки'!$B$3,"",IF(ISBLANK(AD529),IF('Настройки'!$B$9="Нулевой спрос",0,""),IF(AD529&lt;0,IF('Настройки'!$B$10="Исключить","",IF('Настройки'!$B$10="Абсолютные значения",ABS(AD529),AD529)),AD529)))</x:f>
      </x:c>
      <x:c r="CH529" s="50" t="str">
        <x:f>IF(26&gt;'Настройки'!$B$3,"",IF(ISBLANK(AE529),IF('Настройки'!$B$9="Нулевой спрос",0,""),IF(AE529&lt;0,IF('Настройки'!$B$10="Исключить","",IF('Настройки'!$B$10="Абсолютные значения",ABS(AE529),AE529)),AE529)))</x:f>
      </x:c>
      <x:c r="CI529" s="50" t="str">
        <x:f>IF(27&gt;'Настройки'!$B$3,"",IF(ISBLANK(AF529),IF('Настройки'!$B$9="Нулевой спрос",0,""),IF(AF529&lt;0,IF('Настройки'!$B$10="Исключить","",IF('Настройки'!$B$10="Абсолютные значения",ABS(AF529),AF529)),AF529)))</x:f>
      </x:c>
      <x:c r="CJ529" s="50" t="str">
        <x:f>IF(28&gt;'Настройки'!$B$3,"",IF(ISBLANK(AG529),IF('Настройки'!$B$9="Нулевой спрос",0,""),IF(AG529&lt;0,IF('Настройки'!$B$10="Исключить","",IF('Настройки'!$B$10="Абсолютные значения",ABS(AG529),AG529)),AG529)))</x:f>
      </x:c>
      <x:c r="CK529" s="50" t="str">
        <x:f>IF(29&gt;'Настройки'!$B$3,"",IF(ISBLANK(AH529),IF('Настройки'!$B$9="Нулевой спрос",0,""),IF(AH529&lt;0,IF('Настройки'!$B$10="Исключить","",IF('Настройки'!$B$10="Абсолютные значения",ABS(AH529),AH529)),AH529)))</x:f>
      </x:c>
      <x:c r="CL529" s="50" t="str">
        <x:f>IF(30&gt;'Настройки'!$B$3,"",IF(ISBLANK(AI529),IF('Настройки'!$B$9="Нулевой спрос",0,""),IF(AI529&lt;0,IF('Настройки'!$B$10="Исключить","",IF('Настройки'!$B$10="Абсолютные значения",ABS(AI529),AI529)),AI529)))</x:f>
      </x:c>
      <x:c r="CM529" s="50" t="str">
        <x:f>IF(31&gt;'Настройки'!$B$3,"",IF(ISBLANK(AJ529),IF('Настройки'!$B$9="Нулевой спрос",0,""),IF(AJ529&lt;0,IF('Настройки'!$B$10="Исключить","",IF('Настройки'!$B$10="Абсолютные значения",ABS(AJ529),AJ529)),AJ529)))</x:f>
      </x:c>
      <x:c r="CN529" s="50" t="str">
        <x:f>IF(32&gt;'Настройки'!$B$3,"",IF(ISBLANK(AK529),IF('Настройки'!$B$9="Нулевой спрос",0,""),IF(AK529&lt;0,IF('Настройки'!$B$10="Исключить","",IF('Настройки'!$B$10="Абсолютные значения",ABS(AK529),AK529)),AK529)))</x:f>
      </x:c>
      <x:c r="CO529" s="50" t="str">
        <x:f>IF(33&gt;'Настройки'!$B$3,"",IF(ISBLANK(AL529),IF('Настройки'!$B$9="Нулевой спрос",0,""),IF(AL529&lt;0,IF('Настройки'!$B$10="Исключить","",IF('Настройки'!$B$10="Абсолютные значения",ABS(AL529),AL529)),AL529)))</x:f>
      </x:c>
      <x:c r="CP529" s="50" t="str">
        <x:f>IF(34&gt;'Настройки'!$B$3,"",IF(ISBLANK(AM529),IF('Настройки'!$B$9="Нулевой спрос",0,""),IF(AM529&lt;0,IF('Настройки'!$B$10="Исключить","",IF('Настройки'!$B$10="Абсолютные значения",ABS(AM529),AM529)),AM529)))</x:f>
      </x:c>
      <x:c r="CQ529" s="50" t="str">
        <x:f>IF(35&gt;'Настройки'!$B$3,"",IF(ISBLANK(AN529),IF('Настройки'!$B$9="Нулевой спрос",0,""),IF(AN529&lt;0,IF('Настройки'!$B$10="Исключить","",IF('Настройки'!$B$10="Абсолютные значения",ABS(AN529),AN529)),AN529)))</x:f>
      </x:c>
      <x:c r="CR529" s="50" t="str">
        <x:f>IF(36&gt;'Настройки'!$B$3,"",IF(ISBLANK(AO529),IF('Настройки'!$B$9="Нулевой спрос",0,""),IF(AO529&lt;0,IF('Настройки'!$B$10="Исключить","",IF('Настройки'!$B$10="Абсолютные значения",ABS(AO529),AO529)),AO529)))</x:f>
      </x:c>
      <x:c r="CS529" s="50" t="str">
        <x:f>IF(OR(1&gt;'Настройки'!$B$3,ISBLANK(BI529),BI529=0),"",BI529)</x:f>
      </x:c>
      <x:c r="CT529" s="50" t="str">
        <x:f>IF(OR(2&gt;'Настройки'!$B$3,ISBLANK(BJ529),BJ529=0),"",BJ529)</x:f>
      </x:c>
      <x:c r="CU529" s="50" t="str">
        <x:f>IF(OR(3&gt;'Настройки'!$B$3,ISBLANK(BK529),BK529=0),"",BK529)</x:f>
      </x:c>
      <x:c r="CV529" s="50" t="str">
        <x:f>IF(OR(4&gt;'Настройки'!$B$3,ISBLANK(BL529),BL529=0),"",BL529)</x:f>
      </x:c>
      <x:c r="CW529" s="50" t="str">
        <x:f>IF(OR(5&gt;'Настройки'!$B$3,ISBLANK(BM529),BM529=0),"",BM529)</x:f>
      </x:c>
      <x:c r="CX529" s="50" t="str">
        <x:f>IF(OR(6&gt;'Настройки'!$B$3,ISBLANK(BN529),BN529=0),"",BN529)</x:f>
      </x:c>
      <x:c r="CY529" s="50" t="str">
        <x:f>IF(OR(7&gt;'Настройки'!$B$3,ISBLANK(BO529),BO529=0),"",BO529)</x:f>
      </x:c>
      <x:c r="CZ529" s="50" t="str">
        <x:f>IF(OR(8&gt;'Настройки'!$B$3,ISBLANK(BP529),BP529=0),"",BP529)</x:f>
      </x:c>
      <x:c r="DA529" s="50" t="str">
        <x:f>IF(OR(9&gt;'Настройки'!$B$3,ISBLANK(BQ529),BQ529=0),"",BQ529)</x:f>
      </x:c>
      <x:c r="DB529" s="50" t="str">
        <x:f>IF(OR(10&gt;'Настройки'!$B$3,ISBLANK(BR529),BR529=0),"",BR529)</x:f>
      </x:c>
      <x:c r="DC529" s="50" t="str">
        <x:f>IF(OR(11&gt;'Настройки'!$B$3,ISBLANK(BS529),BS529=0),"",BS529)</x:f>
      </x:c>
      <x:c r="DD529" s="50" t="str">
        <x:f>IF(OR(12&gt;'Настройки'!$B$3,ISBLANK(BT529),BT529=0),"",BT529)</x:f>
      </x:c>
      <x:c r="DE529" s="50" t="str">
        <x:f>IF(OR(13&gt;'Настройки'!$B$3,ISBLANK(BU529),BU529=0),"",BU529)</x:f>
      </x:c>
      <x:c r="DF529" s="50" t="str">
        <x:f>IF(OR(14&gt;'Настройки'!$B$3,ISBLANK(BV529),BV529=0),"",BV529)</x:f>
      </x:c>
      <x:c r="DG529" s="50" t="str">
        <x:f>IF(OR(15&gt;'Настройки'!$B$3,ISBLANK(BW529),BW529=0),"",BW529)</x:f>
      </x:c>
      <x:c r="DH529" s="50" t="str">
        <x:f>IF(OR(16&gt;'Настройки'!$B$3,ISBLANK(BX529),BX529=0),"",BX529)</x:f>
      </x:c>
      <x:c r="DI529" s="50" t="str">
        <x:f>IF(OR(17&gt;'Настройки'!$B$3,ISBLANK(BY529),BY529=0),"",BY529)</x:f>
      </x:c>
      <x:c r="DJ529" s="50" t="str">
        <x:f>IF(OR(18&gt;'Настройки'!$B$3,ISBLANK(BZ529),BZ529=0),"",BZ529)</x:f>
      </x:c>
      <x:c r="DK529" s="50" t="str">
        <x:f>IF(OR(19&gt;'Настройки'!$B$3,ISBLANK(CA529),CA529=0),"",CA529)</x:f>
      </x:c>
      <x:c r="DL529" s="50" t="str">
        <x:f>IF(OR(20&gt;'Настройки'!$B$3,ISBLANK(CB529),CB529=0),"",CB529)</x:f>
      </x:c>
      <x:c r="DM529" s="50" t="str">
        <x:f>IF(OR(21&gt;'Настройки'!$B$3,ISBLANK(CC529),CC529=0),"",CC529)</x:f>
      </x:c>
      <x:c r="DN529" s="50" t="str">
        <x:f>IF(OR(22&gt;'Настройки'!$B$3,ISBLANK(CD529),CD529=0),"",CD529)</x:f>
      </x:c>
      <x:c r="DO529" s="50" t="str">
        <x:f>IF(OR(23&gt;'Настройки'!$B$3,ISBLANK(CE529),CE529=0),"",CE529)</x:f>
      </x:c>
      <x:c r="DP529" s="50" t="str">
        <x:f>IF(OR(24&gt;'Настройки'!$B$3,ISBLANK(CF529),CF529=0),"",CF529)</x:f>
      </x:c>
      <x:c r="DQ529" s="50" t="str">
        <x:f>IF(OR(25&gt;'Настройки'!$B$3,ISBLANK(CG529),CG529=0),"",CG529)</x:f>
      </x:c>
      <x:c r="DR529" s="50" t="str">
        <x:f>IF(OR(26&gt;'Настройки'!$B$3,ISBLANK(CH529),CH529=0),"",CH529)</x:f>
      </x:c>
      <x:c r="DS529" s="50" t="str">
        <x:f>IF(OR(27&gt;'Настройки'!$B$3,ISBLANK(CI529),CI529=0),"",CI529)</x:f>
      </x:c>
      <x:c r="DT529" s="50" t="str">
        <x:f>IF(OR(28&gt;'Настройки'!$B$3,ISBLANK(CJ529),CJ529=0),"",CJ529)</x:f>
      </x:c>
      <x:c r="DU529" s="50" t="str">
        <x:f>IF(OR(29&gt;'Настройки'!$B$3,ISBLANK(CK529),CK529=0),"",CK529)</x:f>
      </x:c>
      <x:c r="DV529" s="50" t="str">
        <x:f>IF(OR(30&gt;'Настройки'!$B$3,ISBLANK(CL529),CL529=0),"",CL529)</x:f>
      </x:c>
      <x:c r="DW529" s="50" t="str">
        <x:f>IF(OR(31&gt;'Настройки'!$B$3,ISBLANK(CM529),CM529=0),"",CM529)</x:f>
      </x:c>
      <x:c r="DX529" s="50" t="str">
        <x:f>IF(OR(32&gt;'Настройки'!$B$3,ISBLANK(CN529),CN529=0),"",CN529)</x:f>
      </x:c>
      <x:c r="DY529" s="50" t="str">
        <x:f>IF(OR(33&gt;'Настройки'!$B$3,ISBLANK(CO529),CO529=0),"",CO529)</x:f>
      </x:c>
      <x:c r="DZ529" s="50" t="str">
        <x:f>IF(OR(34&gt;'Настройки'!$B$3,ISBLANK(CP529),CP529=0),"",CP529)</x:f>
      </x:c>
      <x:c r="EA529" s="50" t="str">
        <x:f>IF(OR(35&gt;'Настройки'!$B$3,ISBLANK(CQ529),CQ529=0),"",CQ529)</x:f>
      </x:c>
      <x:c r="EB529" s="50" t="str">
        <x:f>IF(OR(36&gt;'Настройки'!$B$3,ISBLANK(CR529),CR529=0),"",CR529)</x:f>
      </x:c>
      <x:c r="EC529" s="50" t="str">
        <x:f>IF(A529="","",IF(OR(BB529="AZ",BB529="BZ"),10000+ROW(),IF(AZ529&gt;'Настройки'!$B$11,20000+ROW(),IF(BF529&lt;&gt;"Обычный",30000+ROW(),IF(AX529&lt;=0,40000+ROW(),"")))))</x:f>
      </x:c>
      <x:c r="ED529" s="50" t="str">
        <x:f>IF(EC529="","",COUNTIFS($EC$2:$EC$1001,"&gt;0",$EC$2:$EC$1001,"&lt;"&amp;EC529)+1)</x:f>
      </x:c>
    </x:row>
    <x:row r="530">
      <x:c r="A530" s="115"/>
      <x:c r="B530" s="115"/>
      <x:c r="C530" s="115"/>
      <x:c r="D530" s="118"/>
      <x:c r="E530" s="118"/>
      <x:c r="F530" s="118"/>
      <x:c r="G530" s="118"/>
      <x:c r="H530" s="118"/>
      <x:c r="I530" s="118"/>
      <x:c r="J530" s="118"/>
      <x:c r="K530" s="118"/>
      <x:c r="L530" s="118"/>
      <x:c r="M530" s="118"/>
      <x:c r="N530" s="118"/>
      <x:c r="O530" s="118"/>
      <x:c r="P530" s="118"/>
      <x:c r="Q530" s="118"/>
      <x:c r="R530" s="118"/>
      <x:c r="S530" s="118"/>
      <x:c r="T530" s="118"/>
      <x:c r="U530" s="118"/>
      <x:c r="V530" s="118"/>
      <x:c r="W530" s="118"/>
      <x:c r="X530" s="118"/>
      <x:c r="Y530" s="118"/>
      <x:c r="Z530" s="118"/>
      <x:c r="AA530" s="118"/>
      <x:c r="AB530" s="118"/>
      <x:c r="AC530" s="118"/>
      <x:c r="AD530" s="118"/>
      <x:c r="AE530" s="118"/>
      <x:c r="AF530" s="118"/>
      <x:c r="AG530" s="118"/>
      <x:c r="AH530" s="118"/>
      <x:c r="AI530" s="118"/>
      <x:c r="AJ530" s="118"/>
      <x:c r="AK530" s="118"/>
      <x:c r="AL530" s="118"/>
      <x:c r="AM530" s="118"/>
      <x:c r="AN530" s="118"/>
      <x:c r="AO530" s="118"/>
      <x:c r="AP530" s="115"/>
      <x:c r="AQ530" s="49" t="str">
        <x:f>IF(A530="","",COUNT(BI530:INDEX(BI530:CR530,1,'Настройки'!$B$3)))</x:f>
      </x:c>
      <x:c r="AR530" s="49" t="str">
        <x:f>IF(A530="","",SUM(BI530:INDEX(BI530:CR530,1,'Настройки'!$B$3)))</x:f>
      </x:c>
      <x:c r="AS530" s="58" t="str">
        <x:f>IF(A530="","",IF('Настройки'!$B$4="Стоимость потребления",AR530*D530,IF('Настройки'!$B$4="Количество",AR530,E530)))</x:f>
      </x:c>
      <x:c r="AT530" s="61" t="str">
        <x:f>IF(OR(A530="",AS530&lt;0,SUM($AS$2:$AS$1001)&lt;=0),"",AS530/SUM($AS$2:$AS$1001))</x:f>
      </x:c>
      <x:c r="AU530" s="61" t="str">
        <x:f>IF(OR(A530="",AS530&lt;0,SUM($AS$2:$AS$1001)&lt;=0),"",SUMIFS($AS$2:$AS$1001,$AS$2:$AS$1001,"&gt;"&amp;AS530)/SUM($AS$2:$AS$1001))</x:f>
      </x:c>
      <x:c r="AV530" s="61" t="str">
        <x:f>IF(OR(A530="",AS530&lt;0,SUM($AS$2:$AS$1001)&lt;=0),"",SUMIFS($AS$2:$AS$1001,$AS$2:$AS$1001,"&gt;="&amp;AS530)/SUM($AS$2:$AS$1001))</x:f>
      </x:c>
      <x:c r="AW530" s="49" t="str">
        <x:f>IF(A530="","",IF(SUM($AS$2:$AS$1001)&lt;=0,"Не определён",IF(AS530&lt;0,"Исключение",IF(AU530&lt;'Настройки'!$B$5,"A",IF(AU530&lt;'Настройки'!$B$6,"B","C")))))</x:f>
      </x:c>
      <x:c r="AX530" s="58" t="str">
        <x:f>IF(A530="","",IF(AQ530=0,"",AVERAGE(BI530:INDEX(BI530:CR530,1,'Настройки'!$B$3))))</x:f>
      </x:c>
      <x:c r="AY530" s="58" t="str">
        <x:f>IF(OR(A530="",AQ530=0),"",STDEVP(BI530:INDEX(BI530:CR530,1,'Настройки'!$B$3)))</x:f>
      </x:c>
      <x:c r="AZ530" s="61" t="str">
        <x:f>IF(OR(A530="",AQ530&lt;'Настройки'!$B$12,AX530&lt;=0,AND('Настройки'!$B$10="Блокировать",COUNTIF(F530:INDEX(F530:AO530,1,'Настройки'!$B$3),"&lt;0")&gt;0)),"",AY530/ABS(AX530))</x:f>
      </x:c>
      <x:c r="BA530" s="49" t="str">
        <x:f>IF(A530="","",IF(AND('Настройки'!$B$10="Блокировать",COUNTIF(F530:INDEX(F530:AO530,1,'Настройки'!$B$3),"&lt;0")&gt;0),"Не определён",IF(AQ530&lt;'Настройки'!$B$12,"Не определён",IF(AX530=0,"Нет спроса",IF(AX530&lt;0,"Не определён",IF(AZ530&lt;='Настройки'!$B$7,"X",IF(AZ530&lt;='Настройки'!$B$8,"Y","Z")))))))</x:f>
      </x:c>
      <x:c r="BB530" s="49" t="str">
        <x:f>IF(OR(A530="",LEN(AW530)&lt;&gt;1,LEN(BA530)&lt;&gt;1),"",AW530&amp;BA530)</x:f>
      </x:c>
      <x:c r="BC530" s="61" t="str">
        <x:f>IF(OR(A530="",AQ530=0),"",(COUNT(BI530:INDEX(BI530:CR530,1,'Настройки'!$B$3))-COUNT(CS530:INDEX(CS530:EB530,1,'Настройки'!$B$3)))/AQ530)</x:f>
      </x:c>
      <x:c r="BD530" s="64" t="str">
        <x:f>IF(OR(A530="",COUNT(CS530:INDEX(CS530:EB530,1,'Настройки'!$B$3))=0),"",AQ530/COUNT(CS530:INDEX(CS530:EB530,1,'Настройки'!$B$3)))</x:f>
      </x:c>
      <x:c r="BE530" s="64" t="str">
        <x:f>IF(OR(A530="",COUNT(CS530:INDEX(CS530:EB530,1,'Настройки'!$B$3))=0),"",IF(AVERAGE(CS530:INDEX(CS530:EB530,1,'Настройки'!$B$3))=0,"",(STDEVP(CS530:INDEX(CS530:EB530,1,'Настройки'!$B$3))/ABS(AVERAGE(CS530:INDEX(CS530:EB530,1,'Настройки'!$B$3))))^2))</x:f>
      </x:c>
      <x:c r="BF530" s="49" t="str">
        <x:f>IF(A530="","",IF(AQ530&lt;3,"Недостаточно",IF(AQ530&lt;6,"Предварительный","Обычный")))</x:f>
      </x:c>
      <x:c r="BG530" s="49" t="str">
        <x:f>IF(A530="","",IF(COUNTIF(F530:INDEX(F530:AO530,1,'Настройки'!$B$3),"&lt;0")&gt;0,IF('Настройки'!$B$10="Блокировать","Отрицательный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"),"")&amp;IF(AQ530&lt;3,"Недостаточно истории. ",IF(AQ530&lt;6,"Предварительная классификация. ",""))&amp;IF(AX530=0,"Нет спроса за горизонт. ","")&amp;IF(AZ530&gt;'Настройки'!$B$11,"Экстремальная вариативность. ",""))</x:f>
      </x:c>
      <x:c r="BH530" s="49" t="str">
        <x:f>IF(A530="","",IFERROR(VLOOKUP(BB530,'Настройки'!$D$3:$E$11,2,FALSE),"Сначала проверьте исходные данные и историю спроса.")&amp;" Уточните срок поставки, MOQ и критичность.")</x:f>
      </x:c>
      <x:c r="BI530" s="50" t="str">
        <x:f>IF(1&gt;'Настройки'!$B$3,"",IF(ISBLANK(F530),IF('Настройки'!$B$9="Нулевой спрос",0,""),IF(F530&lt;0,IF('Настройки'!$B$10="Исключить","",IF('Настройки'!$B$10="Абсолютные значения",ABS(F530),F530)),F530)))</x:f>
      </x:c>
      <x:c r="BJ530" s="50" t="str">
        <x:f>IF(2&gt;'Настройки'!$B$3,"",IF(ISBLANK(G530),IF('Настройки'!$B$9="Нулевой спрос",0,""),IF(G530&lt;0,IF('Настройки'!$B$10="Исключить","",IF('Настройки'!$B$10="Абсолютные значения",ABS(G530),G530)),G530)))</x:f>
      </x:c>
      <x:c r="BK530" s="50" t="str">
        <x:f>IF(3&gt;'Настройки'!$B$3,"",IF(ISBLANK(H530),IF('Настройки'!$B$9="Нулевой спрос",0,""),IF(H530&lt;0,IF('Настройки'!$B$10="Исключить","",IF('Настройки'!$B$10="Абсолютные значения",ABS(H530),H530)),H530)))</x:f>
      </x:c>
      <x:c r="BL530" s="50" t="str">
        <x:f>IF(4&gt;'Настройки'!$B$3,"",IF(ISBLANK(I530),IF('Настройки'!$B$9="Нулевой спрос",0,""),IF(I530&lt;0,IF('Настройки'!$B$10="Исключить","",IF('Настройки'!$B$10="Абсолютные значения",ABS(I530),I530)),I530)))</x:f>
      </x:c>
      <x:c r="BM530" s="50" t="str">
        <x:f>IF(5&gt;'Настройки'!$B$3,"",IF(ISBLANK(J530),IF('Настройки'!$B$9="Нулевой спрос",0,""),IF(J530&lt;0,IF('Настройки'!$B$10="Исключить","",IF('Настройки'!$B$10="Абсолютные значения",ABS(J530),J530)),J530)))</x:f>
      </x:c>
      <x:c r="BN530" s="50" t="str">
        <x:f>IF(6&gt;'Настройки'!$B$3,"",IF(ISBLANK(K530),IF('Настройки'!$B$9="Нулевой спрос",0,""),IF(K530&lt;0,IF('Настройки'!$B$10="Исключить","",IF('Настройки'!$B$10="Абсолютные значения",ABS(K530),K530)),K530)))</x:f>
      </x:c>
      <x:c r="BO530" s="50" t="str">
        <x:f>IF(7&gt;'Настройки'!$B$3,"",IF(ISBLANK(L530),IF('Настройки'!$B$9="Нулевой спрос",0,""),IF(L530&lt;0,IF('Настройки'!$B$10="Исключить","",IF('Настройки'!$B$10="Абсолютные значения",ABS(L530),L530)),L530)))</x:f>
      </x:c>
      <x:c r="BP530" s="50" t="str">
        <x:f>IF(8&gt;'Настройки'!$B$3,"",IF(ISBLANK(M530),IF('Настройки'!$B$9="Нулевой спрос",0,""),IF(M530&lt;0,IF('Настройки'!$B$10="Исключить","",IF('Настройки'!$B$10="Абсолютные значения",ABS(M530),M530)),M530)))</x:f>
      </x:c>
      <x:c r="BQ530" s="50" t="str">
        <x:f>IF(9&gt;'Настройки'!$B$3,"",IF(ISBLANK(N530),IF('Настройки'!$B$9="Нулевой спрос",0,""),IF(N530&lt;0,IF('Настройки'!$B$10="Исключить","",IF('Настройки'!$B$10="Абсолютные значения",ABS(N530),N530)),N530)))</x:f>
      </x:c>
      <x:c r="BR530" s="50" t="str">
        <x:f>IF(10&gt;'Настройки'!$B$3,"",IF(ISBLANK(O530),IF('Настройки'!$B$9="Нулевой спрос",0,""),IF(O530&lt;0,IF('Настройки'!$B$10="Исключить","",IF('Настройки'!$B$10="Абсолютные значения",ABS(O530),O530)),O530)))</x:f>
      </x:c>
      <x:c r="BS530" s="50" t="str">
        <x:f>IF(11&gt;'Настройки'!$B$3,"",IF(ISBLANK(P530),IF('Настройки'!$B$9="Нулевой спрос",0,""),IF(P530&lt;0,IF('Настройки'!$B$10="Исключить","",IF('Настройки'!$B$10="Абсолютные значения",ABS(P530),P530)),P530)))</x:f>
      </x:c>
      <x:c r="BT530" s="50" t="str">
        <x:f>IF(12&gt;'Настройки'!$B$3,"",IF(ISBLANK(Q530),IF('Настройки'!$B$9="Нулевой спрос",0,""),IF(Q530&lt;0,IF('Настройки'!$B$10="Исключить","",IF('Настройки'!$B$10="Абсолютные значения",ABS(Q530),Q530)),Q530)))</x:f>
      </x:c>
      <x:c r="BU530" s="50" t="str">
        <x:f>IF(13&gt;'Настройки'!$B$3,"",IF(ISBLANK(R530),IF('Настройки'!$B$9="Нулевой спрос",0,""),IF(R530&lt;0,IF('Настройки'!$B$10="Исключить","",IF('Настройки'!$B$10="Абсолютные значения",ABS(R530),R530)),R530)))</x:f>
      </x:c>
      <x:c r="BV530" s="50" t="str">
        <x:f>IF(14&gt;'Настройки'!$B$3,"",IF(ISBLANK(S530),IF('Настройки'!$B$9="Нулевой спрос",0,""),IF(S530&lt;0,IF('Настройки'!$B$10="Исключить","",IF('Настройки'!$B$10="Абсолютные значения",ABS(S530),S530)),S530)))</x:f>
      </x:c>
      <x:c r="BW530" s="50" t="str">
        <x:f>IF(15&gt;'Настройки'!$B$3,"",IF(ISBLANK(T530),IF('Настройки'!$B$9="Нулевой спрос",0,""),IF(T530&lt;0,IF('Настройки'!$B$10="Исключить","",IF('Настройки'!$B$10="Абсолютные значения",ABS(T530),T530)),T530)))</x:f>
      </x:c>
      <x:c r="BX530" s="50" t="str">
        <x:f>IF(16&gt;'Настройки'!$B$3,"",IF(ISBLANK(U530),IF('Настройки'!$B$9="Нулевой спрос",0,""),IF(U530&lt;0,IF('Настройки'!$B$10="Исключить","",IF('Настройки'!$B$10="Абсолютные значения",ABS(U530),U530)),U530)))</x:f>
      </x:c>
      <x:c r="BY530" s="50" t="str">
        <x:f>IF(17&gt;'Настройки'!$B$3,"",IF(ISBLANK(V530),IF('Настройки'!$B$9="Нулевой спрос",0,""),IF(V530&lt;0,IF('Настройки'!$B$10="Исключить","",IF('Настройки'!$B$10="Абсолютные значения",ABS(V530),V530)),V530)))</x:f>
      </x:c>
      <x:c r="BZ530" s="50" t="str">
        <x:f>IF(18&gt;'Настройки'!$B$3,"",IF(ISBLANK(W530),IF('Настройки'!$B$9="Нулевой спрос",0,""),IF(W530&lt;0,IF('Настройки'!$B$10="Исключить","",IF('Настройки'!$B$10="Абсолютные значения",ABS(W530),W530)),W530)))</x:f>
      </x:c>
      <x:c r="CA530" s="50" t="str">
        <x:f>IF(19&gt;'Настройки'!$B$3,"",IF(ISBLANK(X530),IF('Настройки'!$B$9="Нулевой спрос",0,""),IF(X530&lt;0,IF('Настройки'!$B$10="Исключить","",IF('Настройки'!$B$10="Абсолютные значения",ABS(X530),X530)),X530)))</x:f>
      </x:c>
      <x:c r="CB530" s="50" t="str">
        <x:f>IF(20&gt;'Настройки'!$B$3,"",IF(ISBLANK(Y530),IF('Настройки'!$B$9="Нулевой спрос",0,""),IF(Y530&lt;0,IF('Настройки'!$B$10="Исключить","",IF('Настройки'!$B$10="Абсолютные значения",ABS(Y530),Y530)),Y530)))</x:f>
      </x:c>
      <x:c r="CC530" s="50" t="str">
        <x:f>IF(21&gt;'Настройки'!$B$3,"",IF(ISBLANK(Z530),IF('Настройки'!$B$9="Нулевой спрос",0,""),IF(Z530&lt;0,IF('Настройки'!$B$10="Исключить","",IF('Настройки'!$B$10="Абсолютные значения",ABS(Z530),Z530)),Z530)))</x:f>
      </x:c>
      <x:c r="CD530" s="50" t="str">
        <x:f>IF(22&gt;'Настройки'!$B$3,"",IF(ISBLANK(AA530),IF('Настройки'!$B$9="Нулевой спрос",0,""),IF(AA530&lt;0,IF('Настройки'!$B$10="Исключить","",IF('Настройки'!$B$10="Абсолютные значения",ABS(AA530),AA530)),AA530)))</x:f>
      </x:c>
      <x:c r="CE530" s="50" t="str">
        <x:f>IF(23&gt;'Настройки'!$B$3,"",IF(ISBLANK(AB530),IF('Настройки'!$B$9="Нулевой спрос",0,""),IF(AB530&lt;0,IF('Настройки'!$B$10="Исключить","",IF('Настройки'!$B$10="Абсолютные значения",ABS(AB530),AB530)),AB530)))</x:f>
      </x:c>
      <x:c r="CF530" s="50" t="str">
        <x:f>IF(24&gt;'Настройки'!$B$3,"",IF(ISBLANK(AC530),IF('Настройки'!$B$9="Нулевой спрос",0,""),IF(AC530&lt;0,IF('Настройки'!$B$10="Исключить","",IF('Настройки'!$B$10="Абсолютные значения",ABS(AC530),AC530)),AC530)))</x:f>
      </x:c>
      <x:c r="CG530" s="50" t="str">
        <x:f>IF(25&gt;'Настройки'!$B$3,"",IF(ISBLANK(AD530),IF('Настройки'!$B$9="Нулевой спрос",0,""),IF(AD530&lt;0,IF('Настройки'!$B$10="Исключить","",IF('Настройки'!$B$10="Абсолютные значения",ABS(AD530),AD530)),AD530)))</x:f>
      </x:c>
      <x:c r="CH530" s="50" t="str">
        <x:f>IF(26&gt;'Настройки'!$B$3,"",IF(ISBLANK(AE530),IF('Настройки'!$B$9="Нулевой спрос",0,""),IF(AE530&lt;0,IF('Настройки'!$B$10="Исключить","",IF('Настройки'!$B$10="Абсолютные значения",ABS(AE530),AE530)),AE530)))</x:f>
      </x:c>
      <x:c r="CI530" s="50" t="str">
        <x:f>IF(27&gt;'Настройки'!$B$3,"",IF(ISBLANK(AF530),IF('Настройки'!$B$9="Нулевой спрос",0,""),IF(AF530&lt;0,IF('Настройки'!$B$10="Исключить","",IF('Настройки'!$B$10="Абсолютные значения",ABS(AF530),AF530)),AF530)))</x:f>
      </x:c>
      <x:c r="CJ530" s="50" t="str">
        <x:f>IF(28&gt;'Настройки'!$B$3,"",IF(ISBLANK(AG530),IF('Настройки'!$B$9="Нулевой спрос",0,""),IF(AG530&lt;0,IF('Настройки'!$B$10="Исключить","",IF('Настройки'!$B$10="Абсолютные значения",ABS(AG530),AG530)),AG530)))</x:f>
      </x:c>
      <x:c r="CK530" s="50" t="str">
        <x:f>IF(29&gt;'Настройки'!$B$3,"",IF(ISBLANK(AH530),IF('Настройки'!$B$9="Нулевой спрос",0,""),IF(AH530&lt;0,IF('Настройки'!$B$10="Исключить","",IF('Настройки'!$B$10="Абсолютные значения",ABS(AH530),AH530)),AH530)))</x:f>
      </x:c>
      <x:c r="CL530" s="50" t="str">
        <x:f>IF(30&gt;'Настройки'!$B$3,"",IF(ISBLANK(AI530),IF('Настройки'!$B$9="Нулевой спрос",0,""),IF(AI530&lt;0,IF('Настройки'!$B$10="Исключить","",IF('Настройки'!$B$10="Абсолютные значения",ABS(AI530),AI530)),AI530)))</x:f>
      </x:c>
      <x:c r="CM530" s="50" t="str">
        <x:f>IF(31&gt;'Настройки'!$B$3,"",IF(ISBLANK(AJ530),IF('Настройки'!$B$9="Нулевой спрос",0,""),IF(AJ530&lt;0,IF('Настройки'!$B$10="Исключить","",IF('Настройки'!$B$10="Абсолютные значения",ABS(AJ530),AJ530)),AJ530)))</x:f>
      </x:c>
      <x:c r="CN530" s="50" t="str">
        <x:f>IF(32&gt;'Настройки'!$B$3,"",IF(ISBLANK(AK530),IF('Настройки'!$B$9="Нулевой спрос",0,""),IF(AK530&lt;0,IF('Настройки'!$B$10="Исключить","",IF('Настройки'!$B$10="Абсолютные значения",ABS(AK530),AK530)),AK530)))</x:f>
      </x:c>
      <x:c r="CO530" s="50" t="str">
        <x:f>IF(33&gt;'Настройки'!$B$3,"",IF(ISBLANK(AL530),IF('Настройки'!$B$9="Нулевой спрос",0,""),IF(AL530&lt;0,IF('Настройки'!$B$10="Исключить","",IF('Настройки'!$B$10="Абсолютные значения",ABS(AL530),AL530)),AL530)))</x:f>
      </x:c>
      <x:c r="CP530" s="50" t="str">
        <x:f>IF(34&gt;'Настройки'!$B$3,"",IF(ISBLANK(AM530),IF('Настройки'!$B$9="Нулевой спрос",0,""),IF(AM530&lt;0,IF('Настройки'!$B$10="Исключить","",IF('Настройки'!$B$10="Абсолютные значения",ABS(AM530),AM530)),AM530)))</x:f>
      </x:c>
      <x:c r="CQ530" s="50" t="str">
        <x:f>IF(35&gt;'Настройки'!$B$3,"",IF(ISBLANK(AN530),IF('Настройки'!$B$9="Нулевой спрос",0,""),IF(AN530&lt;0,IF('Настройки'!$B$10="Исключить","",IF('Настройки'!$B$10="Абсолютные значения",ABS(AN530),AN530)),AN530)))</x:f>
      </x:c>
      <x:c r="CR530" s="50" t="str">
        <x:f>IF(36&gt;'Настройки'!$B$3,"",IF(ISBLANK(AO530),IF('Настройки'!$B$9="Нулевой спрос",0,""),IF(AO530&lt;0,IF('Настройки'!$B$10="Исключить","",IF('Настройки'!$B$10="Абсолютные значения",ABS(AO530),AO530)),AO530)))</x:f>
      </x:c>
      <x:c r="CS530" s="50" t="str">
        <x:f>IF(OR(1&gt;'Настройки'!$B$3,ISBLANK(BI530),BI530=0),"",BI530)</x:f>
      </x:c>
      <x:c r="CT530" s="50" t="str">
        <x:f>IF(OR(2&gt;'Настройки'!$B$3,ISBLANK(BJ530),BJ530=0),"",BJ530)</x:f>
      </x:c>
      <x:c r="CU530" s="50" t="str">
        <x:f>IF(OR(3&gt;'Настройки'!$B$3,ISBLANK(BK530),BK530=0),"",BK530)</x:f>
      </x:c>
      <x:c r="CV530" s="50" t="str">
        <x:f>IF(OR(4&gt;'Настройки'!$B$3,ISBLANK(BL530),BL530=0),"",BL530)</x:f>
      </x:c>
      <x:c r="CW530" s="50" t="str">
        <x:f>IF(OR(5&gt;'Настройки'!$B$3,ISBLANK(BM530),BM530=0),"",BM530)</x:f>
      </x:c>
      <x:c r="CX530" s="50" t="str">
        <x:f>IF(OR(6&gt;'Настройки'!$B$3,ISBLANK(BN530),BN530=0),"",BN530)</x:f>
      </x:c>
      <x:c r="CY530" s="50" t="str">
        <x:f>IF(OR(7&gt;'Настройки'!$B$3,ISBLANK(BO530),BO530=0),"",BO530)</x:f>
      </x:c>
      <x:c r="CZ530" s="50" t="str">
        <x:f>IF(OR(8&gt;'Настройки'!$B$3,ISBLANK(BP530),BP530=0),"",BP530)</x:f>
      </x:c>
      <x:c r="DA530" s="50" t="str">
        <x:f>IF(OR(9&gt;'Настройки'!$B$3,ISBLANK(BQ530),BQ530=0),"",BQ530)</x:f>
      </x:c>
      <x:c r="DB530" s="50" t="str">
        <x:f>IF(OR(10&gt;'Настройки'!$B$3,ISBLANK(BR530),BR530=0),"",BR530)</x:f>
      </x:c>
      <x:c r="DC530" s="50" t="str">
        <x:f>IF(OR(11&gt;'Настройки'!$B$3,ISBLANK(BS530),BS530=0),"",BS530)</x:f>
      </x:c>
      <x:c r="DD530" s="50" t="str">
        <x:f>IF(OR(12&gt;'Настройки'!$B$3,ISBLANK(BT530),BT530=0),"",BT530)</x:f>
      </x:c>
      <x:c r="DE530" s="50" t="str">
        <x:f>IF(OR(13&gt;'Настройки'!$B$3,ISBLANK(BU530),BU530=0),"",BU530)</x:f>
      </x:c>
      <x:c r="DF530" s="50" t="str">
        <x:f>IF(OR(14&gt;'Настройки'!$B$3,ISBLANK(BV530),BV530=0),"",BV530)</x:f>
      </x:c>
      <x:c r="DG530" s="50" t="str">
        <x:f>IF(OR(15&gt;'Настройки'!$B$3,ISBLANK(BW530),BW530=0),"",BW530)</x:f>
      </x:c>
      <x:c r="DH530" s="50" t="str">
        <x:f>IF(OR(16&gt;'Настройки'!$B$3,ISBLANK(BX530),BX530=0),"",BX530)</x:f>
      </x:c>
      <x:c r="DI530" s="50" t="str">
        <x:f>IF(OR(17&gt;'Настройки'!$B$3,ISBLANK(BY530),BY530=0),"",BY530)</x:f>
      </x:c>
      <x:c r="DJ530" s="50" t="str">
        <x:f>IF(OR(18&gt;'Настройки'!$B$3,ISBLANK(BZ530),BZ530=0),"",BZ530)</x:f>
      </x:c>
      <x:c r="DK530" s="50" t="str">
        <x:f>IF(OR(19&gt;'Настройки'!$B$3,ISBLANK(CA530),CA530=0),"",CA530)</x:f>
      </x:c>
      <x:c r="DL530" s="50" t="str">
        <x:f>IF(OR(20&gt;'Настройки'!$B$3,ISBLANK(CB530),CB530=0),"",CB530)</x:f>
      </x:c>
      <x:c r="DM530" s="50" t="str">
        <x:f>IF(OR(21&gt;'Настройки'!$B$3,ISBLANK(CC530),CC530=0),"",CC530)</x:f>
      </x:c>
      <x:c r="DN530" s="50" t="str">
        <x:f>IF(OR(22&gt;'Настройки'!$B$3,ISBLANK(CD530),CD530=0),"",CD530)</x:f>
      </x:c>
      <x:c r="DO530" s="50" t="str">
        <x:f>IF(OR(23&gt;'Настройки'!$B$3,ISBLANK(CE530),CE530=0),"",CE530)</x:f>
      </x:c>
      <x:c r="DP530" s="50" t="str">
        <x:f>IF(OR(24&gt;'Настройки'!$B$3,ISBLANK(CF530),CF530=0),"",CF530)</x:f>
      </x:c>
      <x:c r="DQ530" s="50" t="str">
        <x:f>IF(OR(25&gt;'Настройки'!$B$3,ISBLANK(CG530),CG530=0),"",CG530)</x:f>
      </x:c>
      <x:c r="DR530" s="50" t="str">
        <x:f>IF(OR(26&gt;'Настройки'!$B$3,ISBLANK(CH530),CH530=0),"",CH530)</x:f>
      </x:c>
      <x:c r="DS530" s="50" t="str">
        <x:f>IF(OR(27&gt;'Настройки'!$B$3,ISBLANK(CI530),CI530=0),"",CI530)</x:f>
      </x:c>
      <x:c r="DT530" s="50" t="str">
        <x:f>IF(OR(28&gt;'Настройки'!$B$3,ISBLANK(CJ530),CJ530=0),"",CJ530)</x:f>
      </x:c>
      <x:c r="DU530" s="50" t="str">
        <x:f>IF(OR(29&gt;'Настройки'!$B$3,ISBLANK(CK530),CK530=0),"",CK530)</x:f>
      </x:c>
      <x:c r="DV530" s="50" t="str">
        <x:f>IF(OR(30&gt;'Настройки'!$B$3,ISBLANK(CL530),CL530=0),"",CL530)</x:f>
      </x:c>
      <x:c r="DW530" s="50" t="str">
        <x:f>IF(OR(31&gt;'Настройки'!$B$3,ISBLANK(CM530),CM530=0),"",CM530)</x:f>
      </x:c>
      <x:c r="DX530" s="50" t="str">
        <x:f>IF(OR(32&gt;'Настройки'!$B$3,ISBLANK(CN530),CN530=0),"",CN530)</x:f>
      </x:c>
      <x:c r="DY530" s="50" t="str">
        <x:f>IF(OR(33&gt;'Настройки'!$B$3,ISBLANK(CO530),CO530=0),"",CO530)</x:f>
      </x:c>
      <x:c r="DZ530" s="50" t="str">
        <x:f>IF(OR(34&gt;'Настройки'!$B$3,ISBLANK(CP530),CP530=0),"",CP530)</x:f>
      </x:c>
      <x:c r="EA530" s="50" t="str">
        <x:f>IF(OR(35&gt;'Настройки'!$B$3,ISBLANK(CQ530),CQ530=0),"",CQ530)</x:f>
      </x:c>
      <x:c r="EB530" s="50" t="str">
        <x:f>IF(OR(36&gt;'Настройки'!$B$3,ISBLANK(CR530),CR530=0),"",CR530)</x:f>
      </x:c>
      <x:c r="EC530" s="50" t="str">
        <x:f>IF(A530="","",IF(OR(BB530="AZ",BB530="BZ"),10000+ROW(),IF(AZ530&gt;'Настройки'!$B$11,20000+ROW(),IF(BF530&lt;&gt;"Обычный",30000+ROW(),IF(AX530&lt;=0,40000+ROW(),"")))))</x:f>
      </x:c>
      <x:c r="ED530" s="50" t="str">
        <x:f>IF(EC530="","",COUNTIFS($EC$2:$EC$1001,"&gt;0",$EC$2:$EC$1001,"&lt;"&amp;EC530)+1)</x:f>
      </x:c>
    </x:row>
    <x:row r="531">
      <x:c r="A531" s="115"/>
      <x:c r="B531" s="115"/>
      <x:c r="C531" s="115"/>
      <x:c r="D531" s="118"/>
      <x:c r="E531" s="118"/>
      <x:c r="F531" s="118"/>
      <x:c r="G531" s="118"/>
      <x:c r="H531" s="118"/>
      <x:c r="I531" s="118"/>
      <x:c r="J531" s="118"/>
      <x:c r="K531" s="118"/>
      <x:c r="L531" s="118"/>
      <x:c r="M531" s="118"/>
      <x:c r="N531" s="118"/>
      <x:c r="O531" s="118"/>
      <x:c r="P531" s="118"/>
      <x:c r="Q531" s="118"/>
      <x:c r="R531" s="118"/>
      <x:c r="S531" s="118"/>
      <x:c r="T531" s="118"/>
      <x:c r="U531" s="118"/>
      <x:c r="V531" s="118"/>
      <x:c r="W531" s="118"/>
      <x:c r="X531" s="118"/>
      <x:c r="Y531" s="118"/>
      <x:c r="Z531" s="118"/>
      <x:c r="AA531" s="118"/>
      <x:c r="AB531" s="118"/>
      <x:c r="AC531" s="118"/>
      <x:c r="AD531" s="118"/>
      <x:c r="AE531" s="118"/>
      <x:c r="AF531" s="118"/>
      <x:c r="AG531" s="118"/>
      <x:c r="AH531" s="118"/>
      <x:c r="AI531" s="118"/>
      <x:c r="AJ531" s="118"/>
      <x:c r="AK531" s="118"/>
      <x:c r="AL531" s="118"/>
      <x:c r="AM531" s="118"/>
      <x:c r="AN531" s="118"/>
      <x:c r="AO531" s="118"/>
      <x:c r="AP531" s="115"/>
      <x:c r="AQ531" s="49" t="str">
        <x:f>IF(A531="","",COUNT(BI531:INDEX(BI531:CR531,1,'Настройки'!$B$3)))</x:f>
      </x:c>
      <x:c r="AR531" s="49" t="str">
        <x:f>IF(A531="","",SUM(BI531:INDEX(BI531:CR531,1,'Настройки'!$B$3)))</x:f>
      </x:c>
      <x:c r="AS531" s="58" t="str">
        <x:f>IF(A531="","",IF('Настройки'!$B$4="Стоимость потребления",AR531*D531,IF('Настройки'!$B$4="Количество",AR531,E531)))</x:f>
      </x:c>
      <x:c r="AT531" s="61" t="str">
        <x:f>IF(OR(A531="",AS531&lt;0,SUM($AS$2:$AS$1001)&lt;=0),"",AS531/SUM($AS$2:$AS$1001))</x:f>
      </x:c>
      <x:c r="AU531" s="61" t="str">
        <x:f>IF(OR(A531="",AS531&lt;0,SUM($AS$2:$AS$1001)&lt;=0),"",SUMIFS($AS$2:$AS$1001,$AS$2:$AS$1001,"&gt;"&amp;AS531)/SUM($AS$2:$AS$1001))</x:f>
      </x:c>
      <x:c r="AV531" s="61" t="str">
        <x:f>IF(OR(A531="",AS531&lt;0,SUM($AS$2:$AS$1001)&lt;=0),"",SUMIFS($AS$2:$AS$1001,$AS$2:$AS$1001,"&gt;="&amp;AS531)/SUM($AS$2:$AS$1001))</x:f>
      </x:c>
      <x:c r="AW531" s="49" t="str">
        <x:f>IF(A531="","",IF(SUM($AS$2:$AS$1001)&lt;=0,"Не определён",IF(AS531&lt;0,"Исключение",IF(AU531&lt;'Настройки'!$B$5,"A",IF(AU531&lt;'Настройки'!$B$6,"B","C")))))</x:f>
      </x:c>
      <x:c r="AX531" s="58" t="str">
        <x:f>IF(A531="","",IF(AQ531=0,"",AVERAGE(BI531:INDEX(BI531:CR531,1,'Настройки'!$B$3))))</x:f>
      </x:c>
      <x:c r="AY531" s="58" t="str">
        <x:f>IF(OR(A531="",AQ531=0),"",STDEVP(BI531:INDEX(BI531:CR531,1,'Настройки'!$B$3)))</x:f>
      </x:c>
      <x:c r="AZ531" s="61" t="str">
        <x:f>IF(OR(A531="",AQ531&lt;'Настройки'!$B$12,AX531&lt;=0,AND('Настройки'!$B$10="Блокировать",COUNTIF(F531:INDEX(F531:AO531,1,'Настройки'!$B$3),"&lt;0")&gt;0)),"",AY531/ABS(AX531))</x:f>
      </x:c>
      <x:c r="BA531" s="49" t="str">
        <x:f>IF(A531="","",IF(AND('Настройки'!$B$10="Блокировать",COUNTIF(F531:INDEX(F531:AO531,1,'Настройки'!$B$3),"&lt;0")&gt;0),"Не определён",IF(AQ531&lt;'Настройки'!$B$12,"Не определён",IF(AX531=0,"Нет спроса",IF(AX531&lt;0,"Не определён",IF(AZ531&lt;='Настройки'!$B$7,"X",IF(AZ531&lt;='Настройки'!$B$8,"Y","Z")))))))</x:f>
      </x:c>
      <x:c r="BB531" s="49" t="str">
        <x:f>IF(OR(A531="",LEN(AW531)&lt;&gt;1,LEN(BA531)&lt;&gt;1),"",AW531&amp;BA531)</x:f>
      </x:c>
      <x:c r="BC531" s="61" t="str">
        <x:f>IF(OR(A531="",AQ531=0),"",(COUNT(BI531:INDEX(BI531:CR531,1,'Настройки'!$B$3))-COUNT(CS531:INDEX(CS531:EB531,1,'Настройки'!$B$3)))/AQ531)</x:f>
      </x:c>
      <x:c r="BD531" s="64" t="str">
        <x:f>IF(OR(A531="",COUNT(CS531:INDEX(CS531:EB531,1,'Настройки'!$B$3))=0),"",AQ531/COUNT(CS531:INDEX(CS531:EB531,1,'Настройки'!$B$3)))</x:f>
      </x:c>
      <x:c r="BE531" s="64" t="str">
        <x:f>IF(OR(A531="",COUNT(CS531:INDEX(CS531:EB531,1,'Настройки'!$B$3))=0),"",IF(AVERAGE(CS531:INDEX(CS531:EB531,1,'Настройки'!$B$3))=0,"",(STDEVP(CS531:INDEX(CS531:EB531,1,'Настройки'!$B$3))/ABS(AVERAGE(CS531:INDEX(CS531:EB531,1,'Настройки'!$B$3))))^2))</x:f>
      </x:c>
      <x:c r="BF531" s="49" t="str">
        <x:f>IF(A531="","",IF(AQ531&lt;3,"Недостаточно",IF(AQ531&lt;6,"Предварительный","Обычный")))</x:f>
      </x:c>
      <x:c r="BG531" s="49" t="str">
        <x:f>IF(A531="","",IF(COUNTIF(F531:INDEX(F531:AO531,1,'Настройки'!$B$3),"&lt;0")&gt;0,IF('Настройки'!$B$10="Блокировать","Отрицательный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"),"")&amp;IF(AQ531&lt;3,"Недостаточно истории. ",IF(AQ531&lt;6,"Предварительная классификация. ",""))&amp;IF(AX531=0,"Нет спроса за горизонт. ","")&amp;IF(AZ531&gt;'Настройки'!$B$11,"Экстремальная вариативность. ",""))</x:f>
      </x:c>
      <x:c r="BH531" s="49" t="str">
        <x:f>IF(A531="","",IFERROR(VLOOKUP(BB531,'Настройки'!$D$3:$E$11,2,FALSE),"Сначала проверьте исходные данные и историю спроса.")&amp;" Уточните срок поставки, MOQ и критичность.")</x:f>
      </x:c>
      <x:c r="BI531" s="50" t="str">
        <x:f>IF(1&gt;'Настройки'!$B$3,"",IF(ISBLANK(F531),IF('Настройки'!$B$9="Нулевой спрос",0,""),IF(F531&lt;0,IF('Настройки'!$B$10="Исключить","",IF('Настройки'!$B$10="Абсолютные значения",ABS(F531),F531)),F531)))</x:f>
      </x:c>
      <x:c r="BJ531" s="50" t="str">
        <x:f>IF(2&gt;'Настройки'!$B$3,"",IF(ISBLANK(G531),IF('Настройки'!$B$9="Нулевой спрос",0,""),IF(G531&lt;0,IF('Настройки'!$B$10="Исключить","",IF('Настройки'!$B$10="Абсолютные значения",ABS(G531),G531)),G531)))</x:f>
      </x:c>
      <x:c r="BK531" s="50" t="str">
        <x:f>IF(3&gt;'Настройки'!$B$3,"",IF(ISBLANK(H531),IF('Настройки'!$B$9="Нулевой спрос",0,""),IF(H531&lt;0,IF('Настройки'!$B$10="Исключить","",IF('Настройки'!$B$10="Абсолютные значения",ABS(H531),H531)),H531)))</x:f>
      </x:c>
      <x:c r="BL531" s="50" t="str">
        <x:f>IF(4&gt;'Настройки'!$B$3,"",IF(ISBLANK(I531),IF('Настройки'!$B$9="Нулевой спрос",0,""),IF(I531&lt;0,IF('Настройки'!$B$10="Исключить","",IF('Настройки'!$B$10="Абсолютные значения",ABS(I531),I531)),I531)))</x:f>
      </x:c>
      <x:c r="BM531" s="50" t="str">
        <x:f>IF(5&gt;'Настройки'!$B$3,"",IF(ISBLANK(J531),IF('Настройки'!$B$9="Нулевой спрос",0,""),IF(J531&lt;0,IF('Настройки'!$B$10="Исключить","",IF('Настройки'!$B$10="Абсолютные значения",ABS(J531),J531)),J531)))</x:f>
      </x:c>
      <x:c r="BN531" s="50" t="str">
        <x:f>IF(6&gt;'Настройки'!$B$3,"",IF(ISBLANK(K531),IF('Настройки'!$B$9="Нулевой спрос",0,""),IF(K531&lt;0,IF('Настройки'!$B$10="Исключить","",IF('Настройки'!$B$10="Абсолютные значения",ABS(K531),K531)),K531)))</x:f>
      </x:c>
      <x:c r="BO531" s="50" t="str">
        <x:f>IF(7&gt;'Настройки'!$B$3,"",IF(ISBLANK(L531),IF('Настройки'!$B$9="Нулевой спрос",0,""),IF(L531&lt;0,IF('Настройки'!$B$10="Исключить","",IF('Настройки'!$B$10="Абсолютные значения",ABS(L531),L531)),L531)))</x:f>
      </x:c>
      <x:c r="BP531" s="50" t="str">
        <x:f>IF(8&gt;'Настройки'!$B$3,"",IF(ISBLANK(M531),IF('Настройки'!$B$9="Нулевой спрос",0,""),IF(M531&lt;0,IF('Настройки'!$B$10="Исключить","",IF('Настройки'!$B$10="Абсолютные значения",ABS(M531),M531)),M531)))</x:f>
      </x:c>
      <x:c r="BQ531" s="50" t="str">
        <x:f>IF(9&gt;'Настройки'!$B$3,"",IF(ISBLANK(N531),IF('Настройки'!$B$9="Нулевой спрос",0,""),IF(N531&lt;0,IF('Настройки'!$B$10="Исключить","",IF('Настройки'!$B$10="Абсолютные значения",ABS(N531),N531)),N531)))</x:f>
      </x:c>
      <x:c r="BR531" s="50" t="str">
        <x:f>IF(10&gt;'Настройки'!$B$3,"",IF(ISBLANK(O531),IF('Настройки'!$B$9="Нулевой спрос",0,""),IF(O531&lt;0,IF('Настройки'!$B$10="Исключить","",IF('Настройки'!$B$10="Абсолютные значения",ABS(O531),O531)),O531)))</x:f>
      </x:c>
      <x:c r="BS531" s="50" t="str">
        <x:f>IF(11&gt;'Настройки'!$B$3,"",IF(ISBLANK(P531),IF('Настройки'!$B$9="Нулевой спрос",0,""),IF(P531&lt;0,IF('Настройки'!$B$10="Исключить","",IF('Настройки'!$B$10="Абсолютные значения",ABS(P531),P531)),P531)))</x:f>
      </x:c>
      <x:c r="BT531" s="50" t="str">
        <x:f>IF(12&gt;'Настройки'!$B$3,"",IF(ISBLANK(Q531),IF('Настройки'!$B$9="Нулевой спрос",0,""),IF(Q531&lt;0,IF('Настройки'!$B$10="Исключить","",IF('Настройки'!$B$10="Абсолютные значения",ABS(Q531),Q531)),Q531)))</x:f>
      </x:c>
      <x:c r="BU531" s="50" t="str">
        <x:f>IF(13&gt;'Настройки'!$B$3,"",IF(ISBLANK(R531),IF('Настройки'!$B$9="Нулевой спрос",0,""),IF(R531&lt;0,IF('Настройки'!$B$10="Исключить","",IF('Настройки'!$B$10="Абсолютные значения",ABS(R531),R531)),R531)))</x:f>
      </x:c>
      <x:c r="BV531" s="50" t="str">
        <x:f>IF(14&gt;'Настройки'!$B$3,"",IF(ISBLANK(S531),IF('Настройки'!$B$9="Нулевой спрос",0,""),IF(S531&lt;0,IF('Настройки'!$B$10="Исключить","",IF('Настройки'!$B$10="Абсолютные значения",ABS(S531),S531)),S531)))</x:f>
      </x:c>
      <x:c r="BW531" s="50" t="str">
        <x:f>IF(15&gt;'Настройки'!$B$3,"",IF(ISBLANK(T531),IF('Настройки'!$B$9="Нулевой спрос",0,""),IF(T531&lt;0,IF('Настройки'!$B$10="Исключить","",IF('Настройки'!$B$10="Абсолютные значения",ABS(T531),T531)),T531)))</x:f>
      </x:c>
      <x:c r="BX531" s="50" t="str">
        <x:f>IF(16&gt;'Настройки'!$B$3,"",IF(ISBLANK(U531),IF('Настройки'!$B$9="Нулевой спрос",0,""),IF(U531&lt;0,IF('Настройки'!$B$10="Исключить","",IF('Настройки'!$B$10="Абсолютные значения",ABS(U531),U531)),U531)))</x:f>
      </x:c>
      <x:c r="BY531" s="50" t="str">
        <x:f>IF(17&gt;'Настройки'!$B$3,"",IF(ISBLANK(V531),IF('Настройки'!$B$9="Нулевой спрос",0,""),IF(V531&lt;0,IF('Настройки'!$B$10="Исключить","",IF('Настройки'!$B$10="Абсолютные значения",ABS(V531),V531)),V531)))</x:f>
      </x:c>
      <x:c r="BZ531" s="50" t="str">
        <x:f>IF(18&gt;'Настройки'!$B$3,"",IF(ISBLANK(W531),IF('Настройки'!$B$9="Нулевой спрос",0,""),IF(W531&lt;0,IF('Настройки'!$B$10="Исключить","",IF('Настройки'!$B$10="Абсолютные значения",ABS(W531),W531)),W531)))</x:f>
      </x:c>
      <x:c r="CA531" s="50" t="str">
        <x:f>IF(19&gt;'Настройки'!$B$3,"",IF(ISBLANK(X531),IF('Настройки'!$B$9="Нулевой спрос",0,""),IF(X531&lt;0,IF('Настройки'!$B$10="Исключить","",IF('Настройки'!$B$10="Абсолютные значения",ABS(X531),X531)),X531)))</x:f>
      </x:c>
      <x:c r="CB531" s="50" t="str">
        <x:f>IF(20&gt;'Настройки'!$B$3,"",IF(ISBLANK(Y531),IF('Настройки'!$B$9="Нулевой спрос",0,""),IF(Y531&lt;0,IF('Настройки'!$B$10="Исключить","",IF('Настройки'!$B$10="Абсолютные значения",ABS(Y531),Y531)),Y531)))</x:f>
      </x:c>
      <x:c r="CC531" s="50" t="str">
        <x:f>IF(21&gt;'Настройки'!$B$3,"",IF(ISBLANK(Z531),IF('Настройки'!$B$9="Нулевой спрос",0,""),IF(Z531&lt;0,IF('Настройки'!$B$10="Исключить","",IF('Настройки'!$B$10="Абсолютные значения",ABS(Z531),Z531)),Z531)))</x:f>
      </x:c>
      <x:c r="CD531" s="50" t="str">
        <x:f>IF(22&gt;'Настройки'!$B$3,"",IF(ISBLANK(AA531),IF('Настройки'!$B$9="Нулевой спрос",0,""),IF(AA531&lt;0,IF('Настройки'!$B$10="Исключить","",IF('Настройки'!$B$10="Абсолютные значения",ABS(AA531),AA531)),AA531)))</x:f>
      </x:c>
      <x:c r="CE531" s="50" t="str">
        <x:f>IF(23&gt;'Настройки'!$B$3,"",IF(ISBLANK(AB531),IF('Настройки'!$B$9="Нулевой спрос",0,""),IF(AB531&lt;0,IF('Настройки'!$B$10="Исключить","",IF('Настройки'!$B$10="Абсолютные значения",ABS(AB531),AB531)),AB531)))</x:f>
      </x:c>
      <x:c r="CF531" s="50" t="str">
        <x:f>IF(24&gt;'Настройки'!$B$3,"",IF(ISBLANK(AC531),IF('Настройки'!$B$9="Нулевой спрос",0,""),IF(AC531&lt;0,IF('Настройки'!$B$10="Исключить","",IF('Настройки'!$B$10="Абсолютные значения",ABS(AC531),AC531)),AC531)))</x:f>
      </x:c>
      <x:c r="CG531" s="50" t="str">
        <x:f>IF(25&gt;'Настройки'!$B$3,"",IF(ISBLANK(AD531),IF('Настройки'!$B$9="Нулевой спрос",0,""),IF(AD531&lt;0,IF('Настройки'!$B$10="Исключить","",IF('Настройки'!$B$10="Абсолютные значения",ABS(AD531),AD531)),AD531)))</x:f>
      </x:c>
      <x:c r="CH531" s="50" t="str">
        <x:f>IF(26&gt;'Настройки'!$B$3,"",IF(ISBLANK(AE531),IF('Настройки'!$B$9="Нулевой спрос",0,""),IF(AE531&lt;0,IF('Настройки'!$B$10="Исключить","",IF('Настройки'!$B$10="Абсолютные значения",ABS(AE531),AE531)),AE531)))</x:f>
      </x:c>
      <x:c r="CI531" s="50" t="str">
        <x:f>IF(27&gt;'Настройки'!$B$3,"",IF(ISBLANK(AF531),IF('Настройки'!$B$9="Нулевой спрос",0,""),IF(AF531&lt;0,IF('Настройки'!$B$10="Исключить","",IF('Настройки'!$B$10="Абсолютные значения",ABS(AF531),AF531)),AF531)))</x:f>
      </x:c>
      <x:c r="CJ531" s="50" t="str">
        <x:f>IF(28&gt;'Настройки'!$B$3,"",IF(ISBLANK(AG531),IF('Настройки'!$B$9="Нулевой спрос",0,""),IF(AG531&lt;0,IF('Настройки'!$B$10="Исключить","",IF('Настройки'!$B$10="Абсолютные значения",ABS(AG531),AG531)),AG531)))</x:f>
      </x:c>
      <x:c r="CK531" s="50" t="str">
        <x:f>IF(29&gt;'Настройки'!$B$3,"",IF(ISBLANK(AH531),IF('Настройки'!$B$9="Нулевой спрос",0,""),IF(AH531&lt;0,IF('Настройки'!$B$10="Исключить","",IF('Настройки'!$B$10="Абсолютные значения",ABS(AH531),AH531)),AH531)))</x:f>
      </x:c>
      <x:c r="CL531" s="50" t="str">
        <x:f>IF(30&gt;'Настройки'!$B$3,"",IF(ISBLANK(AI531),IF('Настройки'!$B$9="Нулевой спрос",0,""),IF(AI531&lt;0,IF('Настройки'!$B$10="Исключить","",IF('Настройки'!$B$10="Абсолютные значения",ABS(AI531),AI531)),AI531)))</x:f>
      </x:c>
      <x:c r="CM531" s="50" t="str">
        <x:f>IF(31&gt;'Настройки'!$B$3,"",IF(ISBLANK(AJ531),IF('Настройки'!$B$9="Нулевой спрос",0,""),IF(AJ531&lt;0,IF('Настройки'!$B$10="Исключить","",IF('Настройки'!$B$10="Абсолютные значения",ABS(AJ531),AJ531)),AJ531)))</x:f>
      </x:c>
      <x:c r="CN531" s="50" t="str">
        <x:f>IF(32&gt;'Настройки'!$B$3,"",IF(ISBLANK(AK531),IF('Настройки'!$B$9="Нулевой спрос",0,""),IF(AK531&lt;0,IF('Настройки'!$B$10="Исключить","",IF('Настройки'!$B$10="Абсолютные значения",ABS(AK531),AK531)),AK531)))</x:f>
      </x:c>
      <x:c r="CO531" s="50" t="str">
        <x:f>IF(33&gt;'Настройки'!$B$3,"",IF(ISBLANK(AL531),IF('Настройки'!$B$9="Нулевой спрос",0,""),IF(AL531&lt;0,IF('Настройки'!$B$10="Исключить","",IF('Настройки'!$B$10="Абсолютные значения",ABS(AL531),AL531)),AL531)))</x:f>
      </x:c>
      <x:c r="CP531" s="50" t="str">
        <x:f>IF(34&gt;'Настройки'!$B$3,"",IF(ISBLANK(AM531),IF('Настройки'!$B$9="Нулевой спрос",0,""),IF(AM531&lt;0,IF('Настройки'!$B$10="Исключить","",IF('Настройки'!$B$10="Абсолютные значения",ABS(AM531),AM531)),AM531)))</x:f>
      </x:c>
      <x:c r="CQ531" s="50" t="str">
        <x:f>IF(35&gt;'Настройки'!$B$3,"",IF(ISBLANK(AN531),IF('Настройки'!$B$9="Нулевой спрос",0,""),IF(AN531&lt;0,IF('Настройки'!$B$10="Исключить","",IF('Настройки'!$B$10="Абсолютные значения",ABS(AN531),AN531)),AN531)))</x:f>
      </x:c>
      <x:c r="CR531" s="50" t="str">
        <x:f>IF(36&gt;'Настройки'!$B$3,"",IF(ISBLANK(AO531),IF('Настройки'!$B$9="Нулевой спрос",0,""),IF(AO531&lt;0,IF('Настройки'!$B$10="Исключить","",IF('Настройки'!$B$10="Абсолютные значения",ABS(AO531),AO531)),AO531)))</x:f>
      </x:c>
      <x:c r="CS531" s="50" t="str">
        <x:f>IF(OR(1&gt;'Настройки'!$B$3,ISBLANK(BI531),BI531=0),"",BI531)</x:f>
      </x:c>
      <x:c r="CT531" s="50" t="str">
        <x:f>IF(OR(2&gt;'Настройки'!$B$3,ISBLANK(BJ531),BJ531=0),"",BJ531)</x:f>
      </x:c>
      <x:c r="CU531" s="50" t="str">
        <x:f>IF(OR(3&gt;'Настройки'!$B$3,ISBLANK(BK531),BK531=0),"",BK531)</x:f>
      </x:c>
      <x:c r="CV531" s="50" t="str">
        <x:f>IF(OR(4&gt;'Настройки'!$B$3,ISBLANK(BL531),BL531=0),"",BL531)</x:f>
      </x:c>
      <x:c r="CW531" s="50" t="str">
        <x:f>IF(OR(5&gt;'Настройки'!$B$3,ISBLANK(BM531),BM531=0),"",BM531)</x:f>
      </x:c>
      <x:c r="CX531" s="50" t="str">
        <x:f>IF(OR(6&gt;'Настройки'!$B$3,ISBLANK(BN531),BN531=0),"",BN531)</x:f>
      </x:c>
      <x:c r="CY531" s="50" t="str">
        <x:f>IF(OR(7&gt;'Настройки'!$B$3,ISBLANK(BO531),BO531=0),"",BO531)</x:f>
      </x:c>
      <x:c r="CZ531" s="50" t="str">
        <x:f>IF(OR(8&gt;'Настройки'!$B$3,ISBLANK(BP531),BP531=0),"",BP531)</x:f>
      </x:c>
      <x:c r="DA531" s="50" t="str">
        <x:f>IF(OR(9&gt;'Настройки'!$B$3,ISBLANK(BQ531),BQ531=0),"",BQ531)</x:f>
      </x:c>
      <x:c r="DB531" s="50" t="str">
        <x:f>IF(OR(10&gt;'Настройки'!$B$3,ISBLANK(BR531),BR531=0),"",BR531)</x:f>
      </x:c>
      <x:c r="DC531" s="50" t="str">
        <x:f>IF(OR(11&gt;'Настройки'!$B$3,ISBLANK(BS531),BS531=0),"",BS531)</x:f>
      </x:c>
      <x:c r="DD531" s="50" t="str">
        <x:f>IF(OR(12&gt;'Настройки'!$B$3,ISBLANK(BT531),BT531=0),"",BT531)</x:f>
      </x:c>
      <x:c r="DE531" s="50" t="str">
        <x:f>IF(OR(13&gt;'Настройки'!$B$3,ISBLANK(BU531),BU531=0),"",BU531)</x:f>
      </x:c>
      <x:c r="DF531" s="50" t="str">
        <x:f>IF(OR(14&gt;'Настройки'!$B$3,ISBLANK(BV531),BV531=0),"",BV531)</x:f>
      </x:c>
      <x:c r="DG531" s="50" t="str">
        <x:f>IF(OR(15&gt;'Настройки'!$B$3,ISBLANK(BW531),BW531=0),"",BW531)</x:f>
      </x:c>
      <x:c r="DH531" s="50" t="str">
        <x:f>IF(OR(16&gt;'Настройки'!$B$3,ISBLANK(BX531),BX531=0),"",BX531)</x:f>
      </x:c>
      <x:c r="DI531" s="50" t="str">
        <x:f>IF(OR(17&gt;'Настройки'!$B$3,ISBLANK(BY531),BY531=0),"",BY531)</x:f>
      </x:c>
      <x:c r="DJ531" s="50" t="str">
        <x:f>IF(OR(18&gt;'Настройки'!$B$3,ISBLANK(BZ531),BZ531=0),"",BZ531)</x:f>
      </x:c>
      <x:c r="DK531" s="50" t="str">
        <x:f>IF(OR(19&gt;'Настройки'!$B$3,ISBLANK(CA531),CA531=0),"",CA531)</x:f>
      </x:c>
      <x:c r="DL531" s="50" t="str">
        <x:f>IF(OR(20&gt;'Настройки'!$B$3,ISBLANK(CB531),CB531=0),"",CB531)</x:f>
      </x:c>
      <x:c r="DM531" s="50" t="str">
        <x:f>IF(OR(21&gt;'Настройки'!$B$3,ISBLANK(CC531),CC531=0),"",CC531)</x:f>
      </x:c>
      <x:c r="DN531" s="50" t="str">
        <x:f>IF(OR(22&gt;'Настройки'!$B$3,ISBLANK(CD531),CD531=0),"",CD531)</x:f>
      </x:c>
      <x:c r="DO531" s="50" t="str">
        <x:f>IF(OR(23&gt;'Настройки'!$B$3,ISBLANK(CE531),CE531=0),"",CE531)</x:f>
      </x:c>
      <x:c r="DP531" s="50" t="str">
        <x:f>IF(OR(24&gt;'Настройки'!$B$3,ISBLANK(CF531),CF531=0),"",CF531)</x:f>
      </x:c>
      <x:c r="DQ531" s="50" t="str">
        <x:f>IF(OR(25&gt;'Настройки'!$B$3,ISBLANK(CG531),CG531=0),"",CG531)</x:f>
      </x:c>
      <x:c r="DR531" s="50" t="str">
        <x:f>IF(OR(26&gt;'Настройки'!$B$3,ISBLANK(CH531),CH531=0),"",CH531)</x:f>
      </x:c>
      <x:c r="DS531" s="50" t="str">
        <x:f>IF(OR(27&gt;'Настройки'!$B$3,ISBLANK(CI531),CI531=0),"",CI531)</x:f>
      </x:c>
      <x:c r="DT531" s="50" t="str">
        <x:f>IF(OR(28&gt;'Настройки'!$B$3,ISBLANK(CJ531),CJ531=0),"",CJ531)</x:f>
      </x:c>
      <x:c r="DU531" s="50" t="str">
        <x:f>IF(OR(29&gt;'Настройки'!$B$3,ISBLANK(CK531),CK531=0),"",CK531)</x:f>
      </x:c>
      <x:c r="DV531" s="50" t="str">
        <x:f>IF(OR(30&gt;'Настройки'!$B$3,ISBLANK(CL531),CL531=0),"",CL531)</x:f>
      </x:c>
      <x:c r="DW531" s="50" t="str">
        <x:f>IF(OR(31&gt;'Настройки'!$B$3,ISBLANK(CM531),CM531=0),"",CM531)</x:f>
      </x:c>
      <x:c r="DX531" s="50" t="str">
        <x:f>IF(OR(32&gt;'Настройки'!$B$3,ISBLANK(CN531),CN531=0),"",CN531)</x:f>
      </x:c>
      <x:c r="DY531" s="50" t="str">
        <x:f>IF(OR(33&gt;'Настройки'!$B$3,ISBLANK(CO531),CO531=0),"",CO531)</x:f>
      </x:c>
      <x:c r="DZ531" s="50" t="str">
        <x:f>IF(OR(34&gt;'Настройки'!$B$3,ISBLANK(CP531),CP531=0),"",CP531)</x:f>
      </x:c>
      <x:c r="EA531" s="50" t="str">
        <x:f>IF(OR(35&gt;'Настройки'!$B$3,ISBLANK(CQ531),CQ531=0),"",CQ531)</x:f>
      </x:c>
      <x:c r="EB531" s="50" t="str">
        <x:f>IF(OR(36&gt;'Настройки'!$B$3,ISBLANK(CR531),CR531=0),"",CR531)</x:f>
      </x:c>
      <x:c r="EC531" s="50" t="str">
        <x:f>IF(A531="","",IF(OR(BB531="AZ",BB531="BZ"),10000+ROW(),IF(AZ531&gt;'Настройки'!$B$11,20000+ROW(),IF(BF531&lt;&gt;"Обычный",30000+ROW(),IF(AX531&lt;=0,40000+ROW(),"")))))</x:f>
      </x:c>
      <x:c r="ED531" s="50" t="str">
        <x:f>IF(EC531="","",COUNTIFS($EC$2:$EC$1001,"&gt;0",$EC$2:$EC$1001,"&lt;"&amp;EC531)+1)</x:f>
      </x:c>
    </x:row>
    <x:row r="532">
      <x:c r="A532" s="115"/>
      <x:c r="B532" s="115"/>
      <x:c r="C532" s="115"/>
      <x:c r="D532" s="118"/>
      <x:c r="E532" s="118"/>
      <x:c r="F532" s="118"/>
      <x:c r="G532" s="118"/>
      <x:c r="H532" s="118"/>
      <x:c r="I532" s="118"/>
      <x:c r="J532" s="118"/>
      <x:c r="K532" s="118"/>
      <x:c r="L532" s="118"/>
      <x:c r="M532" s="118"/>
      <x:c r="N532" s="118"/>
      <x:c r="O532" s="118"/>
      <x:c r="P532" s="118"/>
      <x:c r="Q532" s="118"/>
      <x:c r="R532" s="118"/>
      <x:c r="S532" s="118"/>
      <x:c r="T532" s="118"/>
      <x:c r="U532" s="118"/>
      <x:c r="V532" s="118"/>
      <x:c r="W532" s="118"/>
      <x:c r="X532" s="118"/>
      <x:c r="Y532" s="118"/>
      <x:c r="Z532" s="118"/>
      <x:c r="AA532" s="118"/>
      <x:c r="AB532" s="118"/>
      <x:c r="AC532" s="118"/>
      <x:c r="AD532" s="118"/>
      <x:c r="AE532" s="118"/>
      <x:c r="AF532" s="118"/>
      <x:c r="AG532" s="118"/>
      <x:c r="AH532" s="118"/>
      <x:c r="AI532" s="118"/>
      <x:c r="AJ532" s="118"/>
      <x:c r="AK532" s="118"/>
      <x:c r="AL532" s="118"/>
      <x:c r="AM532" s="118"/>
      <x:c r="AN532" s="118"/>
      <x:c r="AO532" s="118"/>
      <x:c r="AP532" s="115"/>
      <x:c r="AQ532" s="49" t="str">
        <x:f>IF(A532="","",COUNT(BI532:INDEX(BI532:CR532,1,'Настройки'!$B$3)))</x:f>
      </x:c>
      <x:c r="AR532" s="49" t="str">
        <x:f>IF(A532="","",SUM(BI532:INDEX(BI532:CR532,1,'Настройки'!$B$3)))</x:f>
      </x:c>
      <x:c r="AS532" s="58" t="str">
        <x:f>IF(A532="","",IF('Настройки'!$B$4="Стоимость потребления",AR532*D532,IF('Настройки'!$B$4="Количество",AR532,E532)))</x:f>
      </x:c>
      <x:c r="AT532" s="61" t="str">
        <x:f>IF(OR(A532="",AS532&lt;0,SUM($AS$2:$AS$1001)&lt;=0),"",AS532/SUM($AS$2:$AS$1001))</x:f>
      </x:c>
      <x:c r="AU532" s="61" t="str">
        <x:f>IF(OR(A532="",AS532&lt;0,SUM($AS$2:$AS$1001)&lt;=0),"",SUMIFS($AS$2:$AS$1001,$AS$2:$AS$1001,"&gt;"&amp;AS532)/SUM($AS$2:$AS$1001))</x:f>
      </x:c>
      <x:c r="AV532" s="61" t="str">
        <x:f>IF(OR(A532="",AS532&lt;0,SUM($AS$2:$AS$1001)&lt;=0),"",SUMIFS($AS$2:$AS$1001,$AS$2:$AS$1001,"&gt;="&amp;AS532)/SUM($AS$2:$AS$1001))</x:f>
      </x:c>
      <x:c r="AW532" s="49" t="str">
        <x:f>IF(A532="","",IF(SUM($AS$2:$AS$1001)&lt;=0,"Не определён",IF(AS532&lt;0,"Исключение",IF(AU532&lt;'Настройки'!$B$5,"A",IF(AU532&lt;'Настройки'!$B$6,"B","C")))))</x:f>
      </x:c>
      <x:c r="AX532" s="58" t="str">
        <x:f>IF(A532="","",IF(AQ532=0,"",AVERAGE(BI532:INDEX(BI532:CR532,1,'Настройки'!$B$3))))</x:f>
      </x:c>
      <x:c r="AY532" s="58" t="str">
        <x:f>IF(OR(A532="",AQ532=0),"",STDEVP(BI532:INDEX(BI532:CR532,1,'Настройки'!$B$3)))</x:f>
      </x:c>
      <x:c r="AZ532" s="61" t="str">
        <x:f>IF(OR(A532="",AQ532&lt;'Настройки'!$B$12,AX532&lt;=0,AND('Настройки'!$B$10="Блокировать",COUNTIF(F532:INDEX(F532:AO532,1,'Настройки'!$B$3),"&lt;0")&gt;0)),"",AY532/ABS(AX532))</x:f>
      </x:c>
      <x:c r="BA532" s="49" t="str">
        <x:f>IF(A532="","",IF(AND('Настройки'!$B$10="Блокировать",COUNTIF(F532:INDEX(F532:AO532,1,'Настройки'!$B$3),"&lt;0")&gt;0),"Не определён",IF(AQ532&lt;'Настройки'!$B$12,"Не определён",IF(AX532=0,"Нет спроса",IF(AX532&lt;0,"Не определён",IF(AZ532&lt;='Настройки'!$B$7,"X",IF(AZ532&lt;='Настройки'!$B$8,"Y","Z")))))))</x:f>
      </x:c>
      <x:c r="BB532" s="49" t="str">
        <x:f>IF(OR(A532="",LEN(AW532)&lt;&gt;1,LEN(BA532)&lt;&gt;1),"",AW532&amp;BA532)</x:f>
      </x:c>
      <x:c r="BC532" s="61" t="str">
        <x:f>IF(OR(A532="",AQ532=0),"",(COUNT(BI532:INDEX(BI532:CR532,1,'Настройки'!$B$3))-COUNT(CS532:INDEX(CS532:EB532,1,'Настройки'!$B$3)))/AQ532)</x:f>
      </x:c>
      <x:c r="BD532" s="64" t="str">
        <x:f>IF(OR(A532="",COUNT(CS532:INDEX(CS532:EB532,1,'Настройки'!$B$3))=0),"",AQ532/COUNT(CS532:INDEX(CS532:EB532,1,'Настройки'!$B$3)))</x:f>
      </x:c>
      <x:c r="BE532" s="64" t="str">
        <x:f>IF(OR(A532="",COUNT(CS532:INDEX(CS532:EB532,1,'Настройки'!$B$3))=0),"",IF(AVERAGE(CS532:INDEX(CS532:EB532,1,'Настройки'!$B$3))=0,"",(STDEVP(CS532:INDEX(CS532:EB532,1,'Настройки'!$B$3))/ABS(AVERAGE(CS532:INDEX(CS532:EB532,1,'Настройки'!$B$3))))^2))</x:f>
      </x:c>
      <x:c r="BF532" s="49" t="str">
        <x:f>IF(A532="","",IF(AQ532&lt;3,"Недостаточно",IF(AQ532&lt;6,"Предварительный","Обычный")))</x:f>
      </x:c>
      <x:c r="BG532" s="49" t="str">
        <x:f>IF(A532="","",IF(COUNTIF(F532:INDEX(F532:AO532,1,'Настройки'!$B$3),"&lt;0")&gt;0,IF('Настройки'!$B$10="Блокировать","Отрицательный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"),"")&amp;IF(AQ532&lt;3,"Недостаточно истории. ",IF(AQ532&lt;6,"Предварительная классификация. ",""))&amp;IF(AX532=0,"Нет спроса за горизонт. ","")&amp;IF(AZ532&gt;'Настройки'!$B$11,"Экстремальная вариативность. ",""))</x:f>
      </x:c>
      <x:c r="BH532" s="49" t="str">
        <x:f>IF(A532="","",IFERROR(VLOOKUP(BB532,'Настройки'!$D$3:$E$11,2,FALSE),"Сначала проверьте исходные данные и историю спроса.")&amp;" Уточните срок поставки, MOQ и критичность.")</x:f>
      </x:c>
      <x:c r="BI532" s="50" t="str">
        <x:f>IF(1&gt;'Настройки'!$B$3,"",IF(ISBLANK(F532),IF('Настройки'!$B$9="Нулевой спрос",0,""),IF(F532&lt;0,IF('Настройки'!$B$10="Исключить","",IF('Настройки'!$B$10="Абсолютные значения",ABS(F532),F532)),F532)))</x:f>
      </x:c>
      <x:c r="BJ532" s="50" t="str">
        <x:f>IF(2&gt;'Настройки'!$B$3,"",IF(ISBLANK(G532),IF('Настройки'!$B$9="Нулевой спрос",0,""),IF(G532&lt;0,IF('Настройки'!$B$10="Исключить","",IF('Настройки'!$B$10="Абсолютные значения",ABS(G532),G532)),G532)))</x:f>
      </x:c>
      <x:c r="BK532" s="50" t="str">
        <x:f>IF(3&gt;'Настройки'!$B$3,"",IF(ISBLANK(H532),IF('Настройки'!$B$9="Нулевой спрос",0,""),IF(H532&lt;0,IF('Настройки'!$B$10="Исключить","",IF('Настройки'!$B$10="Абсолютные значения",ABS(H532),H532)),H532)))</x:f>
      </x:c>
      <x:c r="BL532" s="50" t="str">
        <x:f>IF(4&gt;'Настройки'!$B$3,"",IF(ISBLANK(I532),IF('Настройки'!$B$9="Нулевой спрос",0,""),IF(I532&lt;0,IF('Настройки'!$B$10="Исключить","",IF('Настройки'!$B$10="Абсолютные значения",ABS(I532),I532)),I532)))</x:f>
      </x:c>
      <x:c r="BM532" s="50" t="str">
        <x:f>IF(5&gt;'Настройки'!$B$3,"",IF(ISBLANK(J532),IF('Настройки'!$B$9="Нулевой спрос",0,""),IF(J532&lt;0,IF('Настройки'!$B$10="Исключить","",IF('Настройки'!$B$10="Абсолютные значения",ABS(J532),J532)),J532)))</x:f>
      </x:c>
      <x:c r="BN532" s="50" t="str">
        <x:f>IF(6&gt;'Настройки'!$B$3,"",IF(ISBLANK(K532),IF('Настройки'!$B$9="Нулевой спрос",0,""),IF(K532&lt;0,IF('Настройки'!$B$10="Исключить","",IF('Настройки'!$B$10="Абсолютные значения",ABS(K532),K532)),K532)))</x:f>
      </x:c>
      <x:c r="BO532" s="50" t="str">
        <x:f>IF(7&gt;'Настройки'!$B$3,"",IF(ISBLANK(L532),IF('Настройки'!$B$9="Нулевой спрос",0,""),IF(L532&lt;0,IF('Настройки'!$B$10="Исключить","",IF('Настройки'!$B$10="Абсолютные значения",ABS(L532),L532)),L532)))</x:f>
      </x:c>
      <x:c r="BP532" s="50" t="str">
        <x:f>IF(8&gt;'Настройки'!$B$3,"",IF(ISBLANK(M532),IF('Настройки'!$B$9="Нулевой спрос",0,""),IF(M532&lt;0,IF('Настройки'!$B$10="Исключить","",IF('Настройки'!$B$10="Абсолютные значения",ABS(M532),M532)),M532)))</x:f>
      </x:c>
      <x:c r="BQ532" s="50" t="str">
        <x:f>IF(9&gt;'Настройки'!$B$3,"",IF(ISBLANK(N532),IF('Настройки'!$B$9="Нулевой спрос",0,""),IF(N532&lt;0,IF('Настройки'!$B$10="Исключить","",IF('Настройки'!$B$10="Абсолютные значения",ABS(N532),N532)),N532)))</x:f>
      </x:c>
      <x:c r="BR532" s="50" t="str">
        <x:f>IF(10&gt;'Настройки'!$B$3,"",IF(ISBLANK(O532),IF('Настройки'!$B$9="Нулевой спрос",0,""),IF(O532&lt;0,IF('Настройки'!$B$10="Исключить","",IF('Настройки'!$B$10="Абсолютные значения",ABS(O532),O532)),O532)))</x:f>
      </x:c>
      <x:c r="BS532" s="50" t="str">
        <x:f>IF(11&gt;'Настройки'!$B$3,"",IF(ISBLANK(P532),IF('Настройки'!$B$9="Нулевой спрос",0,""),IF(P532&lt;0,IF('Настройки'!$B$10="Исключить","",IF('Настройки'!$B$10="Абсолютные значения",ABS(P532),P532)),P532)))</x:f>
      </x:c>
      <x:c r="BT532" s="50" t="str">
        <x:f>IF(12&gt;'Настройки'!$B$3,"",IF(ISBLANK(Q532),IF('Настройки'!$B$9="Нулевой спрос",0,""),IF(Q532&lt;0,IF('Настройки'!$B$10="Исключить","",IF('Настройки'!$B$10="Абсолютные значения",ABS(Q532),Q532)),Q532)))</x:f>
      </x:c>
      <x:c r="BU532" s="50" t="str">
        <x:f>IF(13&gt;'Настройки'!$B$3,"",IF(ISBLANK(R532),IF('Настройки'!$B$9="Нулевой спрос",0,""),IF(R532&lt;0,IF('Настройки'!$B$10="Исключить","",IF('Настройки'!$B$10="Абсолютные значения",ABS(R532),R532)),R532)))</x:f>
      </x:c>
      <x:c r="BV532" s="50" t="str">
        <x:f>IF(14&gt;'Настройки'!$B$3,"",IF(ISBLANK(S532),IF('Настройки'!$B$9="Нулевой спрос",0,""),IF(S532&lt;0,IF('Настройки'!$B$10="Исключить","",IF('Настройки'!$B$10="Абсолютные значения",ABS(S532),S532)),S532)))</x:f>
      </x:c>
      <x:c r="BW532" s="50" t="str">
        <x:f>IF(15&gt;'Настройки'!$B$3,"",IF(ISBLANK(T532),IF('Настройки'!$B$9="Нулевой спрос",0,""),IF(T532&lt;0,IF('Настройки'!$B$10="Исключить","",IF('Настройки'!$B$10="Абсолютные значения",ABS(T532),T532)),T532)))</x:f>
      </x:c>
      <x:c r="BX532" s="50" t="str">
        <x:f>IF(16&gt;'Настройки'!$B$3,"",IF(ISBLANK(U532),IF('Настройки'!$B$9="Нулевой спрос",0,""),IF(U532&lt;0,IF('Настройки'!$B$10="Исключить","",IF('Настройки'!$B$10="Абсолютные значения",ABS(U532),U532)),U532)))</x:f>
      </x:c>
      <x:c r="BY532" s="50" t="str">
        <x:f>IF(17&gt;'Настройки'!$B$3,"",IF(ISBLANK(V532),IF('Настройки'!$B$9="Нулевой спрос",0,""),IF(V532&lt;0,IF('Настройки'!$B$10="Исключить","",IF('Настройки'!$B$10="Абсолютные значения",ABS(V532),V532)),V532)))</x:f>
      </x:c>
      <x:c r="BZ532" s="50" t="str">
        <x:f>IF(18&gt;'Настройки'!$B$3,"",IF(ISBLANK(W532),IF('Настройки'!$B$9="Нулевой спрос",0,""),IF(W532&lt;0,IF('Настройки'!$B$10="Исключить","",IF('Настройки'!$B$10="Абсолютные значения",ABS(W532),W532)),W532)))</x:f>
      </x:c>
      <x:c r="CA532" s="50" t="str">
        <x:f>IF(19&gt;'Настройки'!$B$3,"",IF(ISBLANK(X532),IF('Настройки'!$B$9="Нулевой спрос",0,""),IF(X532&lt;0,IF('Настройки'!$B$10="Исключить","",IF('Настройки'!$B$10="Абсолютные значения",ABS(X532),X532)),X532)))</x:f>
      </x:c>
      <x:c r="CB532" s="50" t="str">
        <x:f>IF(20&gt;'Настройки'!$B$3,"",IF(ISBLANK(Y532),IF('Настройки'!$B$9="Нулевой спрос",0,""),IF(Y532&lt;0,IF('Настройки'!$B$10="Исключить","",IF('Настройки'!$B$10="Абсолютные значения",ABS(Y532),Y532)),Y532)))</x:f>
      </x:c>
      <x:c r="CC532" s="50" t="str">
        <x:f>IF(21&gt;'Настройки'!$B$3,"",IF(ISBLANK(Z532),IF('Настройки'!$B$9="Нулевой спрос",0,""),IF(Z532&lt;0,IF('Настройки'!$B$10="Исключить","",IF('Настройки'!$B$10="Абсолютные значения",ABS(Z532),Z532)),Z532)))</x:f>
      </x:c>
      <x:c r="CD532" s="50" t="str">
        <x:f>IF(22&gt;'Настройки'!$B$3,"",IF(ISBLANK(AA532),IF('Настройки'!$B$9="Нулевой спрос",0,""),IF(AA532&lt;0,IF('Настройки'!$B$10="Исключить","",IF('Настройки'!$B$10="Абсолютные значения",ABS(AA532),AA532)),AA532)))</x:f>
      </x:c>
      <x:c r="CE532" s="50" t="str">
        <x:f>IF(23&gt;'Настройки'!$B$3,"",IF(ISBLANK(AB532),IF('Настройки'!$B$9="Нулевой спрос",0,""),IF(AB532&lt;0,IF('Настройки'!$B$10="Исключить","",IF('Настройки'!$B$10="Абсолютные значения",ABS(AB532),AB532)),AB532)))</x:f>
      </x:c>
      <x:c r="CF532" s="50" t="str">
        <x:f>IF(24&gt;'Настройки'!$B$3,"",IF(ISBLANK(AC532),IF('Настройки'!$B$9="Нулевой спрос",0,""),IF(AC532&lt;0,IF('Настройки'!$B$10="Исключить","",IF('Настройки'!$B$10="Абсолютные значения",ABS(AC532),AC532)),AC532)))</x:f>
      </x:c>
      <x:c r="CG532" s="50" t="str">
        <x:f>IF(25&gt;'Настройки'!$B$3,"",IF(ISBLANK(AD532),IF('Настройки'!$B$9="Нулевой спрос",0,""),IF(AD532&lt;0,IF('Настройки'!$B$10="Исключить","",IF('Настройки'!$B$10="Абсолютные значения",ABS(AD532),AD532)),AD532)))</x:f>
      </x:c>
      <x:c r="CH532" s="50" t="str">
        <x:f>IF(26&gt;'Настройки'!$B$3,"",IF(ISBLANK(AE532),IF('Настройки'!$B$9="Нулевой спрос",0,""),IF(AE532&lt;0,IF('Настройки'!$B$10="Исключить","",IF('Настройки'!$B$10="Абсолютные значения",ABS(AE532),AE532)),AE532)))</x:f>
      </x:c>
      <x:c r="CI532" s="50" t="str">
        <x:f>IF(27&gt;'Настройки'!$B$3,"",IF(ISBLANK(AF532),IF('Настройки'!$B$9="Нулевой спрос",0,""),IF(AF532&lt;0,IF('Настройки'!$B$10="Исключить","",IF('Настройки'!$B$10="Абсолютные значения",ABS(AF532),AF532)),AF532)))</x:f>
      </x:c>
      <x:c r="CJ532" s="50" t="str">
        <x:f>IF(28&gt;'Настройки'!$B$3,"",IF(ISBLANK(AG532),IF('Настройки'!$B$9="Нулевой спрос",0,""),IF(AG532&lt;0,IF('Настройки'!$B$10="Исключить","",IF('Настройки'!$B$10="Абсолютные значения",ABS(AG532),AG532)),AG532)))</x:f>
      </x:c>
      <x:c r="CK532" s="50" t="str">
        <x:f>IF(29&gt;'Настройки'!$B$3,"",IF(ISBLANK(AH532),IF('Настройки'!$B$9="Нулевой спрос",0,""),IF(AH532&lt;0,IF('Настройки'!$B$10="Исключить","",IF('Настройки'!$B$10="Абсолютные значения",ABS(AH532),AH532)),AH532)))</x:f>
      </x:c>
      <x:c r="CL532" s="50" t="str">
        <x:f>IF(30&gt;'Настройки'!$B$3,"",IF(ISBLANK(AI532),IF('Настройки'!$B$9="Нулевой спрос",0,""),IF(AI532&lt;0,IF('Настройки'!$B$10="Исключить","",IF('Настройки'!$B$10="Абсолютные значения",ABS(AI532),AI532)),AI532)))</x:f>
      </x:c>
      <x:c r="CM532" s="50" t="str">
        <x:f>IF(31&gt;'Настройки'!$B$3,"",IF(ISBLANK(AJ532),IF('Настройки'!$B$9="Нулевой спрос",0,""),IF(AJ532&lt;0,IF('Настройки'!$B$10="Исключить","",IF('Настройки'!$B$10="Абсолютные значения",ABS(AJ532),AJ532)),AJ532)))</x:f>
      </x:c>
      <x:c r="CN532" s="50" t="str">
        <x:f>IF(32&gt;'Настройки'!$B$3,"",IF(ISBLANK(AK532),IF('Настройки'!$B$9="Нулевой спрос",0,""),IF(AK532&lt;0,IF('Настройки'!$B$10="Исключить","",IF('Настройки'!$B$10="Абсолютные значения",ABS(AK532),AK532)),AK532)))</x:f>
      </x:c>
      <x:c r="CO532" s="50" t="str">
        <x:f>IF(33&gt;'Настройки'!$B$3,"",IF(ISBLANK(AL532),IF('Настройки'!$B$9="Нулевой спрос",0,""),IF(AL532&lt;0,IF('Настройки'!$B$10="Исключить","",IF('Настройки'!$B$10="Абсолютные значения",ABS(AL532),AL532)),AL532)))</x:f>
      </x:c>
      <x:c r="CP532" s="50" t="str">
        <x:f>IF(34&gt;'Настройки'!$B$3,"",IF(ISBLANK(AM532),IF('Настройки'!$B$9="Нулевой спрос",0,""),IF(AM532&lt;0,IF('Настройки'!$B$10="Исключить","",IF('Настройки'!$B$10="Абсолютные значения",ABS(AM532),AM532)),AM532)))</x:f>
      </x:c>
      <x:c r="CQ532" s="50" t="str">
        <x:f>IF(35&gt;'Настройки'!$B$3,"",IF(ISBLANK(AN532),IF('Настройки'!$B$9="Нулевой спрос",0,""),IF(AN532&lt;0,IF('Настройки'!$B$10="Исключить","",IF('Настройки'!$B$10="Абсолютные значения",ABS(AN532),AN532)),AN532)))</x:f>
      </x:c>
      <x:c r="CR532" s="50" t="str">
        <x:f>IF(36&gt;'Настройки'!$B$3,"",IF(ISBLANK(AO532),IF('Настройки'!$B$9="Нулевой спрос",0,""),IF(AO532&lt;0,IF('Настройки'!$B$10="Исключить","",IF('Настройки'!$B$10="Абсолютные значения",ABS(AO532),AO532)),AO532)))</x:f>
      </x:c>
      <x:c r="CS532" s="50" t="str">
        <x:f>IF(OR(1&gt;'Настройки'!$B$3,ISBLANK(BI532),BI532=0),"",BI532)</x:f>
      </x:c>
      <x:c r="CT532" s="50" t="str">
        <x:f>IF(OR(2&gt;'Настройки'!$B$3,ISBLANK(BJ532),BJ532=0),"",BJ532)</x:f>
      </x:c>
      <x:c r="CU532" s="50" t="str">
        <x:f>IF(OR(3&gt;'Настройки'!$B$3,ISBLANK(BK532),BK532=0),"",BK532)</x:f>
      </x:c>
      <x:c r="CV532" s="50" t="str">
        <x:f>IF(OR(4&gt;'Настройки'!$B$3,ISBLANK(BL532),BL532=0),"",BL532)</x:f>
      </x:c>
      <x:c r="CW532" s="50" t="str">
        <x:f>IF(OR(5&gt;'Настройки'!$B$3,ISBLANK(BM532),BM532=0),"",BM532)</x:f>
      </x:c>
      <x:c r="CX532" s="50" t="str">
        <x:f>IF(OR(6&gt;'Настройки'!$B$3,ISBLANK(BN532),BN532=0),"",BN532)</x:f>
      </x:c>
      <x:c r="CY532" s="50" t="str">
        <x:f>IF(OR(7&gt;'Настройки'!$B$3,ISBLANK(BO532),BO532=0),"",BO532)</x:f>
      </x:c>
      <x:c r="CZ532" s="50" t="str">
        <x:f>IF(OR(8&gt;'Настройки'!$B$3,ISBLANK(BP532),BP532=0),"",BP532)</x:f>
      </x:c>
      <x:c r="DA532" s="50" t="str">
        <x:f>IF(OR(9&gt;'Настройки'!$B$3,ISBLANK(BQ532),BQ532=0),"",BQ532)</x:f>
      </x:c>
      <x:c r="DB532" s="50" t="str">
        <x:f>IF(OR(10&gt;'Настройки'!$B$3,ISBLANK(BR532),BR532=0),"",BR532)</x:f>
      </x:c>
      <x:c r="DC532" s="50" t="str">
        <x:f>IF(OR(11&gt;'Настройки'!$B$3,ISBLANK(BS532),BS532=0),"",BS532)</x:f>
      </x:c>
      <x:c r="DD532" s="50" t="str">
        <x:f>IF(OR(12&gt;'Настройки'!$B$3,ISBLANK(BT532),BT532=0),"",BT532)</x:f>
      </x:c>
      <x:c r="DE532" s="50" t="str">
        <x:f>IF(OR(13&gt;'Настройки'!$B$3,ISBLANK(BU532),BU532=0),"",BU532)</x:f>
      </x:c>
      <x:c r="DF532" s="50" t="str">
        <x:f>IF(OR(14&gt;'Настройки'!$B$3,ISBLANK(BV532),BV532=0),"",BV532)</x:f>
      </x:c>
      <x:c r="DG532" s="50" t="str">
        <x:f>IF(OR(15&gt;'Настройки'!$B$3,ISBLANK(BW532),BW532=0),"",BW532)</x:f>
      </x:c>
      <x:c r="DH532" s="50" t="str">
        <x:f>IF(OR(16&gt;'Настройки'!$B$3,ISBLANK(BX532),BX532=0),"",BX532)</x:f>
      </x:c>
      <x:c r="DI532" s="50" t="str">
        <x:f>IF(OR(17&gt;'Настройки'!$B$3,ISBLANK(BY532),BY532=0),"",BY532)</x:f>
      </x:c>
      <x:c r="DJ532" s="50" t="str">
        <x:f>IF(OR(18&gt;'Настройки'!$B$3,ISBLANK(BZ532),BZ532=0),"",BZ532)</x:f>
      </x:c>
      <x:c r="DK532" s="50" t="str">
        <x:f>IF(OR(19&gt;'Настройки'!$B$3,ISBLANK(CA532),CA532=0),"",CA532)</x:f>
      </x:c>
      <x:c r="DL532" s="50" t="str">
        <x:f>IF(OR(20&gt;'Настройки'!$B$3,ISBLANK(CB532),CB532=0),"",CB532)</x:f>
      </x:c>
      <x:c r="DM532" s="50" t="str">
        <x:f>IF(OR(21&gt;'Настройки'!$B$3,ISBLANK(CC532),CC532=0),"",CC532)</x:f>
      </x:c>
      <x:c r="DN532" s="50" t="str">
        <x:f>IF(OR(22&gt;'Настройки'!$B$3,ISBLANK(CD532),CD532=0),"",CD532)</x:f>
      </x:c>
      <x:c r="DO532" s="50" t="str">
        <x:f>IF(OR(23&gt;'Настройки'!$B$3,ISBLANK(CE532),CE532=0),"",CE532)</x:f>
      </x:c>
      <x:c r="DP532" s="50" t="str">
        <x:f>IF(OR(24&gt;'Настройки'!$B$3,ISBLANK(CF532),CF532=0),"",CF532)</x:f>
      </x:c>
      <x:c r="DQ532" s="50" t="str">
        <x:f>IF(OR(25&gt;'Настройки'!$B$3,ISBLANK(CG532),CG532=0),"",CG532)</x:f>
      </x:c>
      <x:c r="DR532" s="50" t="str">
        <x:f>IF(OR(26&gt;'Настройки'!$B$3,ISBLANK(CH532),CH532=0),"",CH532)</x:f>
      </x:c>
      <x:c r="DS532" s="50" t="str">
        <x:f>IF(OR(27&gt;'Настройки'!$B$3,ISBLANK(CI532),CI532=0),"",CI532)</x:f>
      </x:c>
      <x:c r="DT532" s="50" t="str">
        <x:f>IF(OR(28&gt;'Настройки'!$B$3,ISBLANK(CJ532),CJ532=0),"",CJ532)</x:f>
      </x:c>
      <x:c r="DU532" s="50" t="str">
        <x:f>IF(OR(29&gt;'Настройки'!$B$3,ISBLANK(CK532),CK532=0),"",CK532)</x:f>
      </x:c>
      <x:c r="DV532" s="50" t="str">
        <x:f>IF(OR(30&gt;'Настройки'!$B$3,ISBLANK(CL532),CL532=0),"",CL532)</x:f>
      </x:c>
      <x:c r="DW532" s="50" t="str">
        <x:f>IF(OR(31&gt;'Настройки'!$B$3,ISBLANK(CM532),CM532=0),"",CM532)</x:f>
      </x:c>
      <x:c r="DX532" s="50" t="str">
        <x:f>IF(OR(32&gt;'Настройки'!$B$3,ISBLANK(CN532),CN532=0),"",CN532)</x:f>
      </x:c>
      <x:c r="DY532" s="50" t="str">
        <x:f>IF(OR(33&gt;'Настройки'!$B$3,ISBLANK(CO532),CO532=0),"",CO532)</x:f>
      </x:c>
      <x:c r="DZ532" s="50" t="str">
        <x:f>IF(OR(34&gt;'Настройки'!$B$3,ISBLANK(CP532),CP532=0),"",CP532)</x:f>
      </x:c>
      <x:c r="EA532" s="50" t="str">
        <x:f>IF(OR(35&gt;'Настройки'!$B$3,ISBLANK(CQ532),CQ532=0),"",CQ532)</x:f>
      </x:c>
      <x:c r="EB532" s="50" t="str">
        <x:f>IF(OR(36&gt;'Настройки'!$B$3,ISBLANK(CR532),CR532=0),"",CR532)</x:f>
      </x:c>
      <x:c r="EC532" s="50" t="str">
        <x:f>IF(A532="","",IF(OR(BB532="AZ",BB532="BZ"),10000+ROW(),IF(AZ532&gt;'Настройки'!$B$11,20000+ROW(),IF(BF532&lt;&gt;"Обычный",30000+ROW(),IF(AX532&lt;=0,40000+ROW(),"")))))</x:f>
      </x:c>
      <x:c r="ED532" s="50" t="str">
        <x:f>IF(EC532="","",COUNTIFS($EC$2:$EC$1001,"&gt;0",$EC$2:$EC$1001,"&lt;"&amp;EC532)+1)</x:f>
      </x:c>
    </x:row>
    <x:row r="533">
      <x:c r="A533" s="115"/>
      <x:c r="B533" s="115"/>
      <x:c r="C533" s="115"/>
      <x:c r="D533" s="118"/>
      <x:c r="E533" s="118"/>
      <x:c r="F533" s="118"/>
      <x:c r="G533" s="118"/>
      <x:c r="H533" s="118"/>
      <x:c r="I533" s="118"/>
      <x:c r="J533" s="118"/>
      <x:c r="K533" s="118"/>
      <x:c r="L533" s="118"/>
      <x:c r="M533" s="118"/>
      <x:c r="N533" s="118"/>
      <x:c r="O533" s="118"/>
      <x:c r="P533" s="118"/>
      <x:c r="Q533" s="118"/>
      <x:c r="R533" s="118"/>
      <x:c r="S533" s="118"/>
      <x:c r="T533" s="118"/>
      <x:c r="U533" s="118"/>
      <x:c r="V533" s="118"/>
      <x:c r="W533" s="118"/>
      <x:c r="X533" s="118"/>
      <x:c r="Y533" s="118"/>
      <x:c r="Z533" s="118"/>
      <x:c r="AA533" s="118"/>
      <x:c r="AB533" s="118"/>
      <x:c r="AC533" s="118"/>
      <x:c r="AD533" s="118"/>
      <x:c r="AE533" s="118"/>
      <x:c r="AF533" s="118"/>
      <x:c r="AG533" s="118"/>
      <x:c r="AH533" s="118"/>
      <x:c r="AI533" s="118"/>
      <x:c r="AJ533" s="118"/>
      <x:c r="AK533" s="118"/>
      <x:c r="AL533" s="118"/>
      <x:c r="AM533" s="118"/>
      <x:c r="AN533" s="118"/>
      <x:c r="AO533" s="118"/>
      <x:c r="AP533" s="115"/>
      <x:c r="AQ533" s="49" t="str">
        <x:f>IF(A533="","",COUNT(BI533:INDEX(BI533:CR533,1,'Настройки'!$B$3)))</x:f>
      </x:c>
      <x:c r="AR533" s="49" t="str">
        <x:f>IF(A533="","",SUM(BI533:INDEX(BI533:CR533,1,'Настройки'!$B$3)))</x:f>
      </x:c>
      <x:c r="AS533" s="58" t="str">
        <x:f>IF(A533="","",IF('Настройки'!$B$4="Стоимость потребления",AR533*D533,IF('Настройки'!$B$4="Количество",AR533,E533)))</x:f>
      </x:c>
      <x:c r="AT533" s="61" t="str">
        <x:f>IF(OR(A533="",AS533&lt;0,SUM($AS$2:$AS$1001)&lt;=0),"",AS533/SUM($AS$2:$AS$1001))</x:f>
      </x:c>
      <x:c r="AU533" s="61" t="str">
        <x:f>IF(OR(A533="",AS533&lt;0,SUM($AS$2:$AS$1001)&lt;=0),"",SUMIFS($AS$2:$AS$1001,$AS$2:$AS$1001,"&gt;"&amp;AS533)/SUM($AS$2:$AS$1001))</x:f>
      </x:c>
      <x:c r="AV533" s="61" t="str">
        <x:f>IF(OR(A533="",AS533&lt;0,SUM($AS$2:$AS$1001)&lt;=0),"",SUMIFS($AS$2:$AS$1001,$AS$2:$AS$1001,"&gt;="&amp;AS533)/SUM($AS$2:$AS$1001))</x:f>
      </x:c>
      <x:c r="AW533" s="49" t="str">
        <x:f>IF(A533="","",IF(SUM($AS$2:$AS$1001)&lt;=0,"Не определён",IF(AS533&lt;0,"Исключение",IF(AU533&lt;'Настройки'!$B$5,"A",IF(AU533&lt;'Настройки'!$B$6,"B","C")))))</x:f>
      </x:c>
      <x:c r="AX533" s="58" t="str">
        <x:f>IF(A533="","",IF(AQ533=0,"",AVERAGE(BI533:INDEX(BI533:CR533,1,'Настройки'!$B$3))))</x:f>
      </x:c>
      <x:c r="AY533" s="58" t="str">
        <x:f>IF(OR(A533="",AQ533=0),"",STDEVP(BI533:INDEX(BI533:CR533,1,'Настройки'!$B$3)))</x:f>
      </x:c>
      <x:c r="AZ533" s="61" t="str">
        <x:f>IF(OR(A533="",AQ533&lt;'Настройки'!$B$12,AX533&lt;=0,AND('Настройки'!$B$10="Блокировать",COUNTIF(F533:INDEX(F533:AO533,1,'Настройки'!$B$3),"&lt;0")&gt;0)),"",AY533/ABS(AX533))</x:f>
      </x:c>
      <x:c r="BA533" s="49" t="str">
        <x:f>IF(A533="","",IF(AND('Настройки'!$B$10="Блокировать",COUNTIF(F533:INDEX(F533:AO533,1,'Настройки'!$B$3),"&lt;0")&gt;0),"Не определён",IF(AQ533&lt;'Настройки'!$B$12,"Не определён",IF(AX533=0,"Нет спроса",IF(AX533&lt;0,"Не определён",IF(AZ533&lt;='Настройки'!$B$7,"X",IF(AZ533&lt;='Настройки'!$B$8,"Y","Z")))))))</x:f>
      </x:c>
      <x:c r="BB533" s="49" t="str">
        <x:f>IF(OR(A533="",LEN(AW533)&lt;&gt;1,LEN(BA533)&lt;&gt;1),"",AW533&amp;BA533)</x:f>
      </x:c>
      <x:c r="BC533" s="61" t="str">
        <x:f>IF(OR(A533="",AQ533=0),"",(COUNT(BI533:INDEX(BI533:CR533,1,'Настройки'!$B$3))-COUNT(CS533:INDEX(CS533:EB533,1,'Настройки'!$B$3)))/AQ533)</x:f>
      </x:c>
      <x:c r="BD533" s="64" t="str">
        <x:f>IF(OR(A533="",COUNT(CS533:INDEX(CS533:EB533,1,'Настройки'!$B$3))=0),"",AQ533/COUNT(CS533:INDEX(CS533:EB533,1,'Настройки'!$B$3)))</x:f>
      </x:c>
      <x:c r="BE533" s="64" t="str">
        <x:f>IF(OR(A533="",COUNT(CS533:INDEX(CS533:EB533,1,'Настройки'!$B$3))=0),"",IF(AVERAGE(CS533:INDEX(CS533:EB533,1,'Настройки'!$B$3))=0,"",(STDEVP(CS533:INDEX(CS533:EB533,1,'Настройки'!$B$3))/ABS(AVERAGE(CS533:INDEX(CS533:EB533,1,'Настройки'!$B$3))))^2))</x:f>
      </x:c>
      <x:c r="BF533" s="49" t="str">
        <x:f>IF(A533="","",IF(AQ533&lt;3,"Недостаточно",IF(AQ533&lt;6,"Предварительный","Обычный")))</x:f>
      </x:c>
      <x:c r="BG533" s="49" t="str">
        <x:f>IF(A533="","",IF(COUNTIF(F533:INDEX(F533:AO533,1,'Настройки'!$B$3),"&lt;0")&gt;0,IF('Настройки'!$B$10="Блокировать","Отрицательный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"),"")&amp;IF(AQ533&lt;3,"Недостаточно истории. ",IF(AQ533&lt;6,"Предварительная классификация. ",""))&amp;IF(AX533=0,"Нет спроса за горизонт. ","")&amp;IF(AZ533&gt;'Настройки'!$B$11,"Экстремальная вариативность. ",""))</x:f>
      </x:c>
      <x:c r="BH533" s="49" t="str">
        <x:f>IF(A533="","",IFERROR(VLOOKUP(BB533,'Настройки'!$D$3:$E$11,2,FALSE),"Сначала проверьте исходные данные и историю спроса.")&amp;" Уточните срок поставки, MOQ и критичность.")</x:f>
      </x:c>
      <x:c r="BI533" s="50" t="str">
        <x:f>IF(1&gt;'Настройки'!$B$3,"",IF(ISBLANK(F533),IF('Настройки'!$B$9="Нулевой спрос",0,""),IF(F533&lt;0,IF('Настройки'!$B$10="Исключить","",IF('Настройки'!$B$10="Абсолютные значения",ABS(F533),F533)),F533)))</x:f>
      </x:c>
      <x:c r="BJ533" s="50" t="str">
        <x:f>IF(2&gt;'Настройки'!$B$3,"",IF(ISBLANK(G533),IF('Настройки'!$B$9="Нулевой спрос",0,""),IF(G533&lt;0,IF('Настройки'!$B$10="Исключить","",IF('Настройки'!$B$10="Абсолютные значения",ABS(G533),G533)),G533)))</x:f>
      </x:c>
      <x:c r="BK533" s="50" t="str">
        <x:f>IF(3&gt;'Настройки'!$B$3,"",IF(ISBLANK(H533),IF('Настройки'!$B$9="Нулевой спрос",0,""),IF(H533&lt;0,IF('Настройки'!$B$10="Исключить","",IF('Настройки'!$B$10="Абсолютные значения",ABS(H533),H533)),H533)))</x:f>
      </x:c>
      <x:c r="BL533" s="50" t="str">
        <x:f>IF(4&gt;'Настройки'!$B$3,"",IF(ISBLANK(I533),IF('Настройки'!$B$9="Нулевой спрос",0,""),IF(I533&lt;0,IF('Настройки'!$B$10="Исключить","",IF('Настройки'!$B$10="Абсолютные значения",ABS(I533),I533)),I533)))</x:f>
      </x:c>
      <x:c r="BM533" s="50" t="str">
        <x:f>IF(5&gt;'Настройки'!$B$3,"",IF(ISBLANK(J533),IF('Настройки'!$B$9="Нулевой спрос",0,""),IF(J533&lt;0,IF('Настройки'!$B$10="Исключить","",IF('Настройки'!$B$10="Абсолютные значения",ABS(J533),J533)),J533)))</x:f>
      </x:c>
      <x:c r="BN533" s="50" t="str">
        <x:f>IF(6&gt;'Настройки'!$B$3,"",IF(ISBLANK(K533),IF('Настройки'!$B$9="Нулевой спрос",0,""),IF(K533&lt;0,IF('Настройки'!$B$10="Исключить","",IF('Настройки'!$B$10="Абсолютные значения",ABS(K533),K533)),K533)))</x:f>
      </x:c>
      <x:c r="BO533" s="50" t="str">
        <x:f>IF(7&gt;'Настройки'!$B$3,"",IF(ISBLANK(L533),IF('Настройки'!$B$9="Нулевой спрос",0,""),IF(L533&lt;0,IF('Настройки'!$B$10="Исключить","",IF('Настройки'!$B$10="Абсолютные значения",ABS(L533),L533)),L533)))</x:f>
      </x:c>
      <x:c r="BP533" s="50" t="str">
        <x:f>IF(8&gt;'Настройки'!$B$3,"",IF(ISBLANK(M533),IF('Настройки'!$B$9="Нулевой спрос",0,""),IF(M533&lt;0,IF('Настройки'!$B$10="Исключить","",IF('Настройки'!$B$10="Абсолютные значения",ABS(M533),M533)),M533)))</x:f>
      </x:c>
      <x:c r="BQ533" s="50" t="str">
        <x:f>IF(9&gt;'Настройки'!$B$3,"",IF(ISBLANK(N533),IF('Настройки'!$B$9="Нулевой спрос",0,""),IF(N533&lt;0,IF('Настройки'!$B$10="Исключить","",IF('Настройки'!$B$10="Абсолютные значения",ABS(N533),N533)),N533)))</x:f>
      </x:c>
      <x:c r="BR533" s="50" t="str">
        <x:f>IF(10&gt;'Настройки'!$B$3,"",IF(ISBLANK(O533),IF('Настройки'!$B$9="Нулевой спрос",0,""),IF(O533&lt;0,IF('Настройки'!$B$10="Исключить","",IF('Настройки'!$B$10="Абсолютные значения",ABS(O533),O533)),O533)))</x:f>
      </x:c>
      <x:c r="BS533" s="50" t="str">
        <x:f>IF(11&gt;'Настройки'!$B$3,"",IF(ISBLANK(P533),IF('Настройки'!$B$9="Нулевой спрос",0,""),IF(P533&lt;0,IF('Настройки'!$B$10="Исключить","",IF('Настройки'!$B$10="Абсолютные значения",ABS(P533),P533)),P533)))</x:f>
      </x:c>
      <x:c r="BT533" s="50" t="str">
        <x:f>IF(12&gt;'Настройки'!$B$3,"",IF(ISBLANK(Q533),IF('Настройки'!$B$9="Нулевой спрос",0,""),IF(Q533&lt;0,IF('Настройки'!$B$10="Исключить","",IF('Настройки'!$B$10="Абсолютные значения",ABS(Q533),Q533)),Q533)))</x:f>
      </x:c>
      <x:c r="BU533" s="50" t="str">
        <x:f>IF(13&gt;'Настройки'!$B$3,"",IF(ISBLANK(R533),IF('Настройки'!$B$9="Нулевой спрос",0,""),IF(R533&lt;0,IF('Настройки'!$B$10="Исключить","",IF('Настройки'!$B$10="Абсолютные значения",ABS(R533),R533)),R533)))</x:f>
      </x:c>
      <x:c r="BV533" s="50" t="str">
        <x:f>IF(14&gt;'Настройки'!$B$3,"",IF(ISBLANK(S533),IF('Настройки'!$B$9="Нулевой спрос",0,""),IF(S533&lt;0,IF('Настройки'!$B$10="Исключить","",IF('Настройки'!$B$10="Абсолютные значения",ABS(S533),S533)),S533)))</x:f>
      </x:c>
      <x:c r="BW533" s="50" t="str">
        <x:f>IF(15&gt;'Настройки'!$B$3,"",IF(ISBLANK(T533),IF('Настройки'!$B$9="Нулевой спрос",0,""),IF(T533&lt;0,IF('Настройки'!$B$10="Исключить","",IF('Настройки'!$B$10="Абсолютные значения",ABS(T533),T533)),T533)))</x:f>
      </x:c>
      <x:c r="BX533" s="50" t="str">
        <x:f>IF(16&gt;'Настройки'!$B$3,"",IF(ISBLANK(U533),IF('Настройки'!$B$9="Нулевой спрос",0,""),IF(U533&lt;0,IF('Настройки'!$B$10="Исключить","",IF('Настройки'!$B$10="Абсолютные значения",ABS(U533),U533)),U533)))</x:f>
      </x:c>
      <x:c r="BY533" s="50" t="str">
        <x:f>IF(17&gt;'Настройки'!$B$3,"",IF(ISBLANK(V533),IF('Настройки'!$B$9="Нулевой спрос",0,""),IF(V533&lt;0,IF('Настройки'!$B$10="Исключить","",IF('Настройки'!$B$10="Абсолютные значения",ABS(V533),V533)),V533)))</x:f>
      </x:c>
      <x:c r="BZ533" s="50" t="str">
        <x:f>IF(18&gt;'Настройки'!$B$3,"",IF(ISBLANK(W533),IF('Настройки'!$B$9="Нулевой спрос",0,""),IF(W533&lt;0,IF('Настройки'!$B$10="Исключить","",IF('Настройки'!$B$10="Абсолютные значения",ABS(W533),W533)),W533)))</x:f>
      </x:c>
      <x:c r="CA533" s="50" t="str">
        <x:f>IF(19&gt;'Настройки'!$B$3,"",IF(ISBLANK(X533),IF('Настройки'!$B$9="Нулевой спрос",0,""),IF(X533&lt;0,IF('Настройки'!$B$10="Исключить","",IF('Настройки'!$B$10="Абсолютные значения",ABS(X533),X533)),X533)))</x:f>
      </x:c>
      <x:c r="CB533" s="50" t="str">
        <x:f>IF(20&gt;'Настройки'!$B$3,"",IF(ISBLANK(Y533),IF('Настройки'!$B$9="Нулевой спрос",0,""),IF(Y533&lt;0,IF('Настройки'!$B$10="Исключить","",IF('Настройки'!$B$10="Абсолютные значения",ABS(Y533),Y533)),Y533)))</x:f>
      </x:c>
      <x:c r="CC533" s="50" t="str">
        <x:f>IF(21&gt;'Настройки'!$B$3,"",IF(ISBLANK(Z533),IF('Настройки'!$B$9="Нулевой спрос",0,""),IF(Z533&lt;0,IF('Настройки'!$B$10="Исключить","",IF('Настройки'!$B$10="Абсолютные значения",ABS(Z533),Z533)),Z533)))</x:f>
      </x:c>
      <x:c r="CD533" s="50" t="str">
        <x:f>IF(22&gt;'Настройки'!$B$3,"",IF(ISBLANK(AA533),IF('Настройки'!$B$9="Нулевой спрос",0,""),IF(AA533&lt;0,IF('Настройки'!$B$10="Исключить","",IF('Настройки'!$B$10="Абсолютные значения",ABS(AA533),AA533)),AA533)))</x:f>
      </x:c>
      <x:c r="CE533" s="50" t="str">
        <x:f>IF(23&gt;'Настройки'!$B$3,"",IF(ISBLANK(AB533),IF('Настройки'!$B$9="Нулевой спрос",0,""),IF(AB533&lt;0,IF('Настройки'!$B$10="Исключить","",IF('Настройки'!$B$10="Абсолютные значения",ABS(AB533),AB533)),AB533)))</x:f>
      </x:c>
      <x:c r="CF533" s="50" t="str">
        <x:f>IF(24&gt;'Настройки'!$B$3,"",IF(ISBLANK(AC533),IF('Настройки'!$B$9="Нулевой спрос",0,""),IF(AC533&lt;0,IF('Настройки'!$B$10="Исключить","",IF('Настройки'!$B$10="Абсолютные значения",ABS(AC533),AC533)),AC533)))</x:f>
      </x:c>
      <x:c r="CG533" s="50" t="str">
        <x:f>IF(25&gt;'Настройки'!$B$3,"",IF(ISBLANK(AD533),IF('Настройки'!$B$9="Нулевой спрос",0,""),IF(AD533&lt;0,IF('Настройки'!$B$10="Исключить","",IF('Настройки'!$B$10="Абсолютные значения",ABS(AD533),AD533)),AD533)))</x:f>
      </x:c>
      <x:c r="CH533" s="50" t="str">
        <x:f>IF(26&gt;'Настройки'!$B$3,"",IF(ISBLANK(AE533),IF('Настройки'!$B$9="Нулевой спрос",0,""),IF(AE533&lt;0,IF('Настройки'!$B$10="Исключить","",IF('Настройки'!$B$10="Абсолютные значения",ABS(AE533),AE533)),AE533)))</x:f>
      </x:c>
      <x:c r="CI533" s="50" t="str">
        <x:f>IF(27&gt;'Настройки'!$B$3,"",IF(ISBLANK(AF533),IF('Настройки'!$B$9="Нулевой спрос",0,""),IF(AF533&lt;0,IF('Настройки'!$B$10="Исключить","",IF('Настройки'!$B$10="Абсолютные значения",ABS(AF533),AF533)),AF533)))</x:f>
      </x:c>
      <x:c r="CJ533" s="50" t="str">
        <x:f>IF(28&gt;'Настройки'!$B$3,"",IF(ISBLANK(AG533),IF('Настройки'!$B$9="Нулевой спрос",0,""),IF(AG533&lt;0,IF('Настройки'!$B$10="Исключить","",IF('Настройки'!$B$10="Абсолютные значения",ABS(AG533),AG533)),AG533)))</x:f>
      </x:c>
      <x:c r="CK533" s="50" t="str">
        <x:f>IF(29&gt;'Настройки'!$B$3,"",IF(ISBLANK(AH533),IF('Настройки'!$B$9="Нулевой спрос",0,""),IF(AH533&lt;0,IF('Настройки'!$B$10="Исключить","",IF('Настройки'!$B$10="Абсолютные значения",ABS(AH533),AH533)),AH533)))</x:f>
      </x:c>
      <x:c r="CL533" s="50" t="str">
        <x:f>IF(30&gt;'Настройки'!$B$3,"",IF(ISBLANK(AI533),IF('Настройки'!$B$9="Нулевой спрос",0,""),IF(AI533&lt;0,IF('Настройки'!$B$10="Исключить","",IF('Настройки'!$B$10="Абсолютные значения",ABS(AI533),AI533)),AI533)))</x:f>
      </x:c>
      <x:c r="CM533" s="50" t="str">
        <x:f>IF(31&gt;'Настройки'!$B$3,"",IF(ISBLANK(AJ533),IF('Настройки'!$B$9="Нулевой спрос",0,""),IF(AJ533&lt;0,IF('Настройки'!$B$10="Исключить","",IF('Настройки'!$B$10="Абсолютные значения",ABS(AJ533),AJ533)),AJ533)))</x:f>
      </x:c>
      <x:c r="CN533" s="50" t="str">
        <x:f>IF(32&gt;'Настройки'!$B$3,"",IF(ISBLANK(AK533),IF('Настройки'!$B$9="Нулевой спрос",0,""),IF(AK533&lt;0,IF('Настройки'!$B$10="Исключить","",IF('Настройки'!$B$10="Абсолютные значения",ABS(AK533),AK533)),AK533)))</x:f>
      </x:c>
      <x:c r="CO533" s="50" t="str">
        <x:f>IF(33&gt;'Настройки'!$B$3,"",IF(ISBLANK(AL533),IF('Настройки'!$B$9="Нулевой спрос",0,""),IF(AL533&lt;0,IF('Настройки'!$B$10="Исключить","",IF('Настройки'!$B$10="Абсолютные значения",ABS(AL533),AL533)),AL533)))</x:f>
      </x:c>
      <x:c r="CP533" s="50" t="str">
        <x:f>IF(34&gt;'Настройки'!$B$3,"",IF(ISBLANK(AM533),IF('Настройки'!$B$9="Нулевой спрос",0,""),IF(AM533&lt;0,IF('Настройки'!$B$10="Исключить","",IF('Настройки'!$B$10="Абсолютные значения",ABS(AM533),AM533)),AM533)))</x:f>
      </x:c>
      <x:c r="CQ533" s="50" t="str">
        <x:f>IF(35&gt;'Настройки'!$B$3,"",IF(ISBLANK(AN533),IF('Настройки'!$B$9="Нулевой спрос",0,""),IF(AN533&lt;0,IF('Настройки'!$B$10="Исключить","",IF('Настройки'!$B$10="Абсолютные значения",ABS(AN533),AN533)),AN533)))</x:f>
      </x:c>
      <x:c r="CR533" s="50" t="str">
        <x:f>IF(36&gt;'Настройки'!$B$3,"",IF(ISBLANK(AO533),IF('Настройки'!$B$9="Нулевой спрос",0,""),IF(AO533&lt;0,IF('Настройки'!$B$10="Исключить","",IF('Настройки'!$B$10="Абсолютные значения",ABS(AO533),AO533)),AO533)))</x:f>
      </x:c>
      <x:c r="CS533" s="50" t="str">
        <x:f>IF(OR(1&gt;'Настройки'!$B$3,ISBLANK(BI533),BI533=0),"",BI533)</x:f>
      </x:c>
      <x:c r="CT533" s="50" t="str">
        <x:f>IF(OR(2&gt;'Настройки'!$B$3,ISBLANK(BJ533),BJ533=0),"",BJ533)</x:f>
      </x:c>
      <x:c r="CU533" s="50" t="str">
        <x:f>IF(OR(3&gt;'Настройки'!$B$3,ISBLANK(BK533),BK533=0),"",BK533)</x:f>
      </x:c>
      <x:c r="CV533" s="50" t="str">
        <x:f>IF(OR(4&gt;'Настройки'!$B$3,ISBLANK(BL533),BL533=0),"",BL533)</x:f>
      </x:c>
      <x:c r="CW533" s="50" t="str">
        <x:f>IF(OR(5&gt;'Настройки'!$B$3,ISBLANK(BM533),BM533=0),"",BM533)</x:f>
      </x:c>
      <x:c r="CX533" s="50" t="str">
        <x:f>IF(OR(6&gt;'Настройки'!$B$3,ISBLANK(BN533),BN533=0),"",BN533)</x:f>
      </x:c>
      <x:c r="CY533" s="50" t="str">
        <x:f>IF(OR(7&gt;'Настройки'!$B$3,ISBLANK(BO533),BO533=0),"",BO533)</x:f>
      </x:c>
      <x:c r="CZ533" s="50" t="str">
        <x:f>IF(OR(8&gt;'Настройки'!$B$3,ISBLANK(BP533),BP533=0),"",BP533)</x:f>
      </x:c>
      <x:c r="DA533" s="50" t="str">
        <x:f>IF(OR(9&gt;'Настройки'!$B$3,ISBLANK(BQ533),BQ533=0),"",BQ533)</x:f>
      </x:c>
      <x:c r="DB533" s="50" t="str">
        <x:f>IF(OR(10&gt;'Настройки'!$B$3,ISBLANK(BR533),BR533=0),"",BR533)</x:f>
      </x:c>
      <x:c r="DC533" s="50" t="str">
        <x:f>IF(OR(11&gt;'Настройки'!$B$3,ISBLANK(BS533),BS533=0),"",BS533)</x:f>
      </x:c>
      <x:c r="DD533" s="50" t="str">
        <x:f>IF(OR(12&gt;'Настройки'!$B$3,ISBLANK(BT533),BT533=0),"",BT533)</x:f>
      </x:c>
      <x:c r="DE533" s="50" t="str">
        <x:f>IF(OR(13&gt;'Настройки'!$B$3,ISBLANK(BU533),BU533=0),"",BU533)</x:f>
      </x:c>
      <x:c r="DF533" s="50" t="str">
        <x:f>IF(OR(14&gt;'Настройки'!$B$3,ISBLANK(BV533),BV533=0),"",BV533)</x:f>
      </x:c>
      <x:c r="DG533" s="50" t="str">
        <x:f>IF(OR(15&gt;'Настройки'!$B$3,ISBLANK(BW533),BW533=0),"",BW533)</x:f>
      </x:c>
      <x:c r="DH533" s="50" t="str">
        <x:f>IF(OR(16&gt;'Настройки'!$B$3,ISBLANK(BX533),BX533=0),"",BX533)</x:f>
      </x:c>
      <x:c r="DI533" s="50" t="str">
        <x:f>IF(OR(17&gt;'Настройки'!$B$3,ISBLANK(BY533),BY533=0),"",BY533)</x:f>
      </x:c>
      <x:c r="DJ533" s="50" t="str">
        <x:f>IF(OR(18&gt;'Настройки'!$B$3,ISBLANK(BZ533),BZ533=0),"",BZ533)</x:f>
      </x:c>
      <x:c r="DK533" s="50" t="str">
        <x:f>IF(OR(19&gt;'Настройки'!$B$3,ISBLANK(CA533),CA533=0),"",CA533)</x:f>
      </x:c>
      <x:c r="DL533" s="50" t="str">
        <x:f>IF(OR(20&gt;'Настройки'!$B$3,ISBLANK(CB533),CB533=0),"",CB533)</x:f>
      </x:c>
      <x:c r="DM533" s="50" t="str">
        <x:f>IF(OR(21&gt;'Настройки'!$B$3,ISBLANK(CC533),CC533=0),"",CC533)</x:f>
      </x:c>
      <x:c r="DN533" s="50" t="str">
        <x:f>IF(OR(22&gt;'Настройки'!$B$3,ISBLANK(CD533),CD533=0),"",CD533)</x:f>
      </x:c>
      <x:c r="DO533" s="50" t="str">
        <x:f>IF(OR(23&gt;'Настройки'!$B$3,ISBLANK(CE533),CE533=0),"",CE533)</x:f>
      </x:c>
      <x:c r="DP533" s="50" t="str">
        <x:f>IF(OR(24&gt;'Настройки'!$B$3,ISBLANK(CF533),CF533=0),"",CF533)</x:f>
      </x:c>
      <x:c r="DQ533" s="50" t="str">
        <x:f>IF(OR(25&gt;'Настройки'!$B$3,ISBLANK(CG533),CG533=0),"",CG533)</x:f>
      </x:c>
      <x:c r="DR533" s="50" t="str">
        <x:f>IF(OR(26&gt;'Настройки'!$B$3,ISBLANK(CH533),CH533=0),"",CH533)</x:f>
      </x:c>
      <x:c r="DS533" s="50" t="str">
        <x:f>IF(OR(27&gt;'Настройки'!$B$3,ISBLANK(CI533),CI533=0),"",CI533)</x:f>
      </x:c>
      <x:c r="DT533" s="50" t="str">
        <x:f>IF(OR(28&gt;'Настройки'!$B$3,ISBLANK(CJ533),CJ533=0),"",CJ533)</x:f>
      </x:c>
      <x:c r="DU533" s="50" t="str">
        <x:f>IF(OR(29&gt;'Настройки'!$B$3,ISBLANK(CK533),CK533=0),"",CK533)</x:f>
      </x:c>
      <x:c r="DV533" s="50" t="str">
        <x:f>IF(OR(30&gt;'Настройки'!$B$3,ISBLANK(CL533),CL533=0),"",CL533)</x:f>
      </x:c>
      <x:c r="DW533" s="50" t="str">
        <x:f>IF(OR(31&gt;'Настройки'!$B$3,ISBLANK(CM533),CM533=0),"",CM533)</x:f>
      </x:c>
      <x:c r="DX533" s="50" t="str">
        <x:f>IF(OR(32&gt;'Настройки'!$B$3,ISBLANK(CN533),CN533=0),"",CN533)</x:f>
      </x:c>
      <x:c r="DY533" s="50" t="str">
        <x:f>IF(OR(33&gt;'Настройки'!$B$3,ISBLANK(CO533),CO533=0),"",CO533)</x:f>
      </x:c>
      <x:c r="DZ533" s="50" t="str">
        <x:f>IF(OR(34&gt;'Настройки'!$B$3,ISBLANK(CP533),CP533=0),"",CP533)</x:f>
      </x:c>
      <x:c r="EA533" s="50" t="str">
        <x:f>IF(OR(35&gt;'Настройки'!$B$3,ISBLANK(CQ533),CQ533=0),"",CQ533)</x:f>
      </x:c>
      <x:c r="EB533" s="50" t="str">
        <x:f>IF(OR(36&gt;'Настройки'!$B$3,ISBLANK(CR533),CR533=0),"",CR533)</x:f>
      </x:c>
      <x:c r="EC533" s="50" t="str">
        <x:f>IF(A533="","",IF(OR(BB533="AZ",BB533="BZ"),10000+ROW(),IF(AZ533&gt;'Настройки'!$B$11,20000+ROW(),IF(BF533&lt;&gt;"Обычный",30000+ROW(),IF(AX533&lt;=0,40000+ROW(),"")))))</x:f>
      </x:c>
      <x:c r="ED533" s="50" t="str">
        <x:f>IF(EC533="","",COUNTIFS($EC$2:$EC$1001,"&gt;0",$EC$2:$EC$1001,"&lt;"&amp;EC533)+1)</x:f>
      </x:c>
    </x:row>
    <x:row r="534">
      <x:c r="A534" s="115"/>
      <x:c r="B534" s="115"/>
      <x:c r="C534" s="115"/>
      <x:c r="D534" s="118"/>
      <x:c r="E534" s="118"/>
      <x:c r="F534" s="118"/>
      <x:c r="G534" s="118"/>
      <x:c r="H534" s="118"/>
      <x:c r="I534" s="118"/>
      <x:c r="J534" s="118"/>
      <x:c r="K534" s="118"/>
      <x:c r="L534" s="118"/>
      <x:c r="M534" s="118"/>
      <x:c r="N534" s="118"/>
      <x:c r="O534" s="118"/>
      <x:c r="P534" s="118"/>
      <x:c r="Q534" s="118"/>
      <x:c r="R534" s="118"/>
      <x:c r="S534" s="118"/>
      <x:c r="T534" s="118"/>
      <x:c r="U534" s="118"/>
      <x:c r="V534" s="118"/>
      <x:c r="W534" s="118"/>
      <x:c r="X534" s="118"/>
      <x:c r="Y534" s="118"/>
      <x:c r="Z534" s="118"/>
      <x:c r="AA534" s="118"/>
      <x:c r="AB534" s="118"/>
      <x:c r="AC534" s="118"/>
      <x:c r="AD534" s="118"/>
      <x:c r="AE534" s="118"/>
      <x:c r="AF534" s="118"/>
      <x:c r="AG534" s="118"/>
      <x:c r="AH534" s="118"/>
      <x:c r="AI534" s="118"/>
      <x:c r="AJ534" s="118"/>
      <x:c r="AK534" s="118"/>
      <x:c r="AL534" s="118"/>
      <x:c r="AM534" s="118"/>
      <x:c r="AN534" s="118"/>
      <x:c r="AO534" s="118"/>
      <x:c r="AP534" s="115"/>
      <x:c r="AQ534" s="49" t="str">
        <x:f>IF(A534="","",COUNT(BI534:INDEX(BI534:CR534,1,'Настройки'!$B$3)))</x:f>
      </x:c>
      <x:c r="AR534" s="49" t="str">
        <x:f>IF(A534="","",SUM(BI534:INDEX(BI534:CR534,1,'Настройки'!$B$3)))</x:f>
      </x:c>
      <x:c r="AS534" s="58" t="str">
        <x:f>IF(A534="","",IF('Настройки'!$B$4="Стоимость потребления",AR534*D534,IF('Настройки'!$B$4="Количество",AR534,E534)))</x:f>
      </x:c>
      <x:c r="AT534" s="61" t="str">
        <x:f>IF(OR(A534="",AS534&lt;0,SUM($AS$2:$AS$1001)&lt;=0),"",AS534/SUM($AS$2:$AS$1001))</x:f>
      </x:c>
      <x:c r="AU534" s="61" t="str">
        <x:f>IF(OR(A534="",AS534&lt;0,SUM($AS$2:$AS$1001)&lt;=0),"",SUMIFS($AS$2:$AS$1001,$AS$2:$AS$1001,"&gt;"&amp;AS534)/SUM($AS$2:$AS$1001))</x:f>
      </x:c>
      <x:c r="AV534" s="61" t="str">
        <x:f>IF(OR(A534="",AS534&lt;0,SUM($AS$2:$AS$1001)&lt;=0),"",SUMIFS($AS$2:$AS$1001,$AS$2:$AS$1001,"&gt;="&amp;AS534)/SUM($AS$2:$AS$1001))</x:f>
      </x:c>
      <x:c r="AW534" s="49" t="str">
        <x:f>IF(A534="","",IF(SUM($AS$2:$AS$1001)&lt;=0,"Не определён",IF(AS534&lt;0,"Исключение",IF(AU534&lt;'Настройки'!$B$5,"A",IF(AU534&lt;'Настройки'!$B$6,"B","C")))))</x:f>
      </x:c>
      <x:c r="AX534" s="58" t="str">
        <x:f>IF(A534="","",IF(AQ534=0,"",AVERAGE(BI534:INDEX(BI534:CR534,1,'Настройки'!$B$3))))</x:f>
      </x:c>
      <x:c r="AY534" s="58" t="str">
        <x:f>IF(OR(A534="",AQ534=0),"",STDEVP(BI534:INDEX(BI534:CR534,1,'Настройки'!$B$3)))</x:f>
      </x:c>
      <x:c r="AZ534" s="61" t="str">
        <x:f>IF(OR(A534="",AQ534&lt;'Настройки'!$B$12,AX534&lt;=0,AND('Настройки'!$B$10="Блокировать",COUNTIF(F534:INDEX(F534:AO534,1,'Настройки'!$B$3),"&lt;0")&gt;0)),"",AY534/ABS(AX534))</x:f>
      </x:c>
      <x:c r="BA534" s="49" t="str">
        <x:f>IF(A534="","",IF(AND('Настройки'!$B$10="Блокировать",COUNTIF(F534:INDEX(F534:AO534,1,'Настройки'!$B$3),"&lt;0")&gt;0),"Не определён",IF(AQ534&lt;'Настройки'!$B$12,"Не определён",IF(AX534=0,"Нет спроса",IF(AX534&lt;0,"Не определён",IF(AZ534&lt;='Настройки'!$B$7,"X",IF(AZ534&lt;='Настройки'!$B$8,"Y","Z")))))))</x:f>
      </x:c>
      <x:c r="BB534" s="49" t="str">
        <x:f>IF(OR(A534="",LEN(AW534)&lt;&gt;1,LEN(BA534)&lt;&gt;1),"",AW534&amp;BA534)</x:f>
      </x:c>
      <x:c r="BC534" s="61" t="str">
        <x:f>IF(OR(A534="",AQ534=0),"",(COUNT(BI534:INDEX(BI534:CR534,1,'Настройки'!$B$3))-COUNT(CS534:INDEX(CS534:EB534,1,'Настройки'!$B$3)))/AQ534)</x:f>
      </x:c>
      <x:c r="BD534" s="64" t="str">
        <x:f>IF(OR(A534="",COUNT(CS534:INDEX(CS534:EB534,1,'Настройки'!$B$3))=0),"",AQ534/COUNT(CS534:INDEX(CS534:EB534,1,'Настройки'!$B$3)))</x:f>
      </x:c>
      <x:c r="BE534" s="64" t="str">
        <x:f>IF(OR(A534="",COUNT(CS534:INDEX(CS534:EB534,1,'Настройки'!$B$3))=0),"",IF(AVERAGE(CS534:INDEX(CS534:EB534,1,'Настройки'!$B$3))=0,"",(STDEVP(CS534:INDEX(CS534:EB534,1,'Настройки'!$B$3))/ABS(AVERAGE(CS534:INDEX(CS534:EB534,1,'Настройки'!$B$3))))^2))</x:f>
      </x:c>
      <x:c r="BF534" s="49" t="str">
        <x:f>IF(A534="","",IF(AQ534&lt;3,"Недостаточно",IF(AQ534&lt;6,"Предварительный","Обычный")))</x:f>
      </x:c>
      <x:c r="BG534" s="49" t="str">
        <x:f>IF(A534="","",IF(COUNTIF(F534:INDEX(F534:AO534,1,'Настройки'!$B$3),"&lt;0")&gt;0,IF('Настройки'!$B$10="Блокировать","Отрицательный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"),"")&amp;IF(AQ534&lt;3,"Недостаточно истории. ",IF(AQ534&lt;6,"Предварительная классификация. ",""))&amp;IF(AX534=0,"Нет спроса за горизонт. ","")&amp;IF(AZ534&gt;'Настройки'!$B$11,"Экстремальная вариативность. ",""))</x:f>
      </x:c>
      <x:c r="BH534" s="49" t="str">
        <x:f>IF(A534="","",IFERROR(VLOOKUP(BB534,'Настройки'!$D$3:$E$11,2,FALSE),"Сначала проверьте исходные данные и историю спроса.")&amp;" Уточните срок поставки, MOQ и критичность.")</x:f>
      </x:c>
      <x:c r="BI534" s="50" t="str">
        <x:f>IF(1&gt;'Настройки'!$B$3,"",IF(ISBLANK(F534),IF('Настройки'!$B$9="Нулевой спрос",0,""),IF(F534&lt;0,IF('Настройки'!$B$10="Исключить","",IF('Настройки'!$B$10="Абсолютные значения",ABS(F534),F534)),F534)))</x:f>
      </x:c>
      <x:c r="BJ534" s="50" t="str">
        <x:f>IF(2&gt;'Настройки'!$B$3,"",IF(ISBLANK(G534),IF('Настройки'!$B$9="Нулевой спрос",0,""),IF(G534&lt;0,IF('Настройки'!$B$10="Исключить","",IF('Настройки'!$B$10="Абсолютные значения",ABS(G534),G534)),G534)))</x:f>
      </x:c>
      <x:c r="BK534" s="50" t="str">
        <x:f>IF(3&gt;'Настройки'!$B$3,"",IF(ISBLANK(H534),IF('Настройки'!$B$9="Нулевой спрос",0,""),IF(H534&lt;0,IF('Настройки'!$B$10="Исключить","",IF('Настройки'!$B$10="Абсолютные значения",ABS(H534),H534)),H534)))</x:f>
      </x:c>
      <x:c r="BL534" s="50" t="str">
        <x:f>IF(4&gt;'Настройки'!$B$3,"",IF(ISBLANK(I534),IF('Настройки'!$B$9="Нулевой спрос",0,""),IF(I534&lt;0,IF('Настройки'!$B$10="Исключить","",IF('Настройки'!$B$10="Абсолютные значения",ABS(I534),I534)),I534)))</x:f>
      </x:c>
      <x:c r="BM534" s="50" t="str">
        <x:f>IF(5&gt;'Настройки'!$B$3,"",IF(ISBLANK(J534),IF('Настройки'!$B$9="Нулевой спрос",0,""),IF(J534&lt;0,IF('Настройки'!$B$10="Исключить","",IF('Настройки'!$B$10="Абсолютные значения",ABS(J534),J534)),J534)))</x:f>
      </x:c>
      <x:c r="BN534" s="50" t="str">
        <x:f>IF(6&gt;'Настройки'!$B$3,"",IF(ISBLANK(K534),IF('Настройки'!$B$9="Нулевой спрос",0,""),IF(K534&lt;0,IF('Настройки'!$B$10="Исключить","",IF('Настройки'!$B$10="Абсолютные значения",ABS(K534),K534)),K534)))</x:f>
      </x:c>
      <x:c r="BO534" s="50" t="str">
        <x:f>IF(7&gt;'Настройки'!$B$3,"",IF(ISBLANK(L534),IF('Настройки'!$B$9="Нулевой спрос",0,""),IF(L534&lt;0,IF('Настройки'!$B$10="Исключить","",IF('Настройки'!$B$10="Абсолютные значения",ABS(L534),L534)),L534)))</x:f>
      </x:c>
      <x:c r="BP534" s="50" t="str">
        <x:f>IF(8&gt;'Настройки'!$B$3,"",IF(ISBLANK(M534),IF('Настройки'!$B$9="Нулевой спрос",0,""),IF(M534&lt;0,IF('Настройки'!$B$10="Исключить","",IF('Настройки'!$B$10="Абсолютные значения",ABS(M534),M534)),M534)))</x:f>
      </x:c>
      <x:c r="BQ534" s="50" t="str">
        <x:f>IF(9&gt;'Настройки'!$B$3,"",IF(ISBLANK(N534),IF('Настройки'!$B$9="Нулевой спрос",0,""),IF(N534&lt;0,IF('Настройки'!$B$10="Исключить","",IF('Настройки'!$B$10="Абсолютные значения",ABS(N534),N534)),N534)))</x:f>
      </x:c>
      <x:c r="BR534" s="50" t="str">
        <x:f>IF(10&gt;'Настройки'!$B$3,"",IF(ISBLANK(O534),IF('Настройки'!$B$9="Нулевой спрос",0,""),IF(O534&lt;0,IF('Настройки'!$B$10="Исключить","",IF('Настройки'!$B$10="Абсолютные значения",ABS(O534),O534)),O534)))</x:f>
      </x:c>
      <x:c r="BS534" s="50" t="str">
        <x:f>IF(11&gt;'Настройки'!$B$3,"",IF(ISBLANK(P534),IF('Настройки'!$B$9="Нулевой спрос",0,""),IF(P534&lt;0,IF('Настройки'!$B$10="Исключить","",IF('Настройки'!$B$10="Абсолютные значения",ABS(P534),P534)),P534)))</x:f>
      </x:c>
      <x:c r="BT534" s="50" t="str">
        <x:f>IF(12&gt;'Настройки'!$B$3,"",IF(ISBLANK(Q534),IF('Настройки'!$B$9="Нулевой спрос",0,""),IF(Q534&lt;0,IF('Настройки'!$B$10="Исключить","",IF('Настройки'!$B$10="Абсолютные значения",ABS(Q534),Q534)),Q534)))</x:f>
      </x:c>
      <x:c r="BU534" s="50" t="str">
        <x:f>IF(13&gt;'Настройки'!$B$3,"",IF(ISBLANK(R534),IF('Настройки'!$B$9="Нулевой спрос",0,""),IF(R534&lt;0,IF('Настройки'!$B$10="Исключить","",IF('Настройки'!$B$10="Абсолютные значения",ABS(R534),R534)),R534)))</x:f>
      </x:c>
      <x:c r="BV534" s="50" t="str">
        <x:f>IF(14&gt;'Настройки'!$B$3,"",IF(ISBLANK(S534),IF('Настройки'!$B$9="Нулевой спрос",0,""),IF(S534&lt;0,IF('Настройки'!$B$10="Исключить","",IF('Настройки'!$B$10="Абсолютные значения",ABS(S534),S534)),S534)))</x:f>
      </x:c>
      <x:c r="BW534" s="50" t="str">
        <x:f>IF(15&gt;'Настройки'!$B$3,"",IF(ISBLANK(T534),IF('Настройки'!$B$9="Нулевой спрос",0,""),IF(T534&lt;0,IF('Настройки'!$B$10="Исключить","",IF('Настройки'!$B$10="Абсолютные значения",ABS(T534),T534)),T534)))</x:f>
      </x:c>
      <x:c r="BX534" s="50" t="str">
        <x:f>IF(16&gt;'Настройки'!$B$3,"",IF(ISBLANK(U534),IF('Настройки'!$B$9="Нулевой спрос",0,""),IF(U534&lt;0,IF('Настройки'!$B$10="Исключить","",IF('Настройки'!$B$10="Абсолютные значения",ABS(U534),U534)),U534)))</x:f>
      </x:c>
      <x:c r="BY534" s="50" t="str">
        <x:f>IF(17&gt;'Настройки'!$B$3,"",IF(ISBLANK(V534),IF('Настройки'!$B$9="Нулевой спрос",0,""),IF(V534&lt;0,IF('Настройки'!$B$10="Исключить","",IF('Настройки'!$B$10="Абсолютные значения",ABS(V534),V534)),V534)))</x:f>
      </x:c>
      <x:c r="BZ534" s="50" t="str">
        <x:f>IF(18&gt;'Настройки'!$B$3,"",IF(ISBLANK(W534),IF('Настройки'!$B$9="Нулевой спрос",0,""),IF(W534&lt;0,IF('Настройки'!$B$10="Исключить","",IF('Настройки'!$B$10="Абсолютные значения",ABS(W534),W534)),W534)))</x:f>
      </x:c>
      <x:c r="CA534" s="50" t="str">
        <x:f>IF(19&gt;'Настройки'!$B$3,"",IF(ISBLANK(X534),IF('Настройки'!$B$9="Нулевой спрос",0,""),IF(X534&lt;0,IF('Настройки'!$B$10="Исключить","",IF('Настройки'!$B$10="Абсолютные значения",ABS(X534),X534)),X534)))</x:f>
      </x:c>
      <x:c r="CB534" s="50" t="str">
        <x:f>IF(20&gt;'Настройки'!$B$3,"",IF(ISBLANK(Y534),IF('Настройки'!$B$9="Нулевой спрос",0,""),IF(Y534&lt;0,IF('Настройки'!$B$10="Исключить","",IF('Настройки'!$B$10="Абсолютные значения",ABS(Y534),Y534)),Y534)))</x:f>
      </x:c>
      <x:c r="CC534" s="50" t="str">
        <x:f>IF(21&gt;'Настройки'!$B$3,"",IF(ISBLANK(Z534),IF('Настройки'!$B$9="Нулевой спрос",0,""),IF(Z534&lt;0,IF('Настройки'!$B$10="Исключить","",IF('Настройки'!$B$10="Абсолютные значения",ABS(Z534),Z534)),Z534)))</x:f>
      </x:c>
      <x:c r="CD534" s="50" t="str">
        <x:f>IF(22&gt;'Настройки'!$B$3,"",IF(ISBLANK(AA534),IF('Настройки'!$B$9="Нулевой спрос",0,""),IF(AA534&lt;0,IF('Настройки'!$B$10="Исключить","",IF('Настройки'!$B$10="Абсолютные значения",ABS(AA534),AA534)),AA534)))</x:f>
      </x:c>
      <x:c r="CE534" s="50" t="str">
        <x:f>IF(23&gt;'Настройки'!$B$3,"",IF(ISBLANK(AB534),IF('Настройки'!$B$9="Нулевой спрос",0,""),IF(AB534&lt;0,IF('Настройки'!$B$10="Исключить","",IF('Настройки'!$B$10="Абсолютные значения",ABS(AB534),AB534)),AB534)))</x:f>
      </x:c>
      <x:c r="CF534" s="50" t="str">
        <x:f>IF(24&gt;'Настройки'!$B$3,"",IF(ISBLANK(AC534),IF('Настройки'!$B$9="Нулевой спрос",0,""),IF(AC534&lt;0,IF('Настройки'!$B$10="Исключить","",IF('Настройки'!$B$10="Абсолютные значения",ABS(AC534),AC534)),AC534)))</x:f>
      </x:c>
      <x:c r="CG534" s="50" t="str">
        <x:f>IF(25&gt;'Настройки'!$B$3,"",IF(ISBLANK(AD534),IF('Настройки'!$B$9="Нулевой спрос",0,""),IF(AD534&lt;0,IF('Настройки'!$B$10="Исключить","",IF('Настройки'!$B$10="Абсолютные значения",ABS(AD534),AD534)),AD534)))</x:f>
      </x:c>
      <x:c r="CH534" s="50" t="str">
        <x:f>IF(26&gt;'Настройки'!$B$3,"",IF(ISBLANK(AE534),IF('Настройки'!$B$9="Нулевой спрос",0,""),IF(AE534&lt;0,IF('Настройки'!$B$10="Исключить","",IF('Настройки'!$B$10="Абсолютные значения",ABS(AE534),AE534)),AE534)))</x:f>
      </x:c>
      <x:c r="CI534" s="50" t="str">
        <x:f>IF(27&gt;'Настройки'!$B$3,"",IF(ISBLANK(AF534),IF('Настройки'!$B$9="Нулевой спрос",0,""),IF(AF534&lt;0,IF('Настройки'!$B$10="Исключить","",IF('Настройки'!$B$10="Абсолютные значения",ABS(AF534),AF534)),AF534)))</x:f>
      </x:c>
      <x:c r="CJ534" s="50" t="str">
        <x:f>IF(28&gt;'Настройки'!$B$3,"",IF(ISBLANK(AG534),IF('Настройки'!$B$9="Нулевой спрос",0,""),IF(AG534&lt;0,IF('Настройки'!$B$10="Исключить","",IF('Настройки'!$B$10="Абсолютные значения",ABS(AG534),AG534)),AG534)))</x:f>
      </x:c>
      <x:c r="CK534" s="50" t="str">
        <x:f>IF(29&gt;'Настройки'!$B$3,"",IF(ISBLANK(AH534),IF('Настройки'!$B$9="Нулевой спрос",0,""),IF(AH534&lt;0,IF('Настройки'!$B$10="Исключить","",IF('Настройки'!$B$10="Абсолютные значения",ABS(AH534),AH534)),AH534)))</x:f>
      </x:c>
      <x:c r="CL534" s="50" t="str">
        <x:f>IF(30&gt;'Настройки'!$B$3,"",IF(ISBLANK(AI534),IF('Настройки'!$B$9="Нулевой спрос",0,""),IF(AI534&lt;0,IF('Настройки'!$B$10="Исключить","",IF('Настройки'!$B$10="Абсолютные значения",ABS(AI534),AI534)),AI534)))</x:f>
      </x:c>
      <x:c r="CM534" s="50" t="str">
        <x:f>IF(31&gt;'Настройки'!$B$3,"",IF(ISBLANK(AJ534),IF('Настройки'!$B$9="Нулевой спрос",0,""),IF(AJ534&lt;0,IF('Настройки'!$B$10="Исключить","",IF('Настройки'!$B$10="Абсолютные значения",ABS(AJ534),AJ534)),AJ534)))</x:f>
      </x:c>
      <x:c r="CN534" s="50" t="str">
        <x:f>IF(32&gt;'Настройки'!$B$3,"",IF(ISBLANK(AK534),IF('Настройки'!$B$9="Нулевой спрос",0,""),IF(AK534&lt;0,IF('Настройки'!$B$10="Исключить","",IF('Настройки'!$B$10="Абсолютные значения",ABS(AK534),AK534)),AK534)))</x:f>
      </x:c>
      <x:c r="CO534" s="50" t="str">
        <x:f>IF(33&gt;'Настройки'!$B$3,"",IF(ISBLANK(AL534),IF('Настройки'!$B$9="Нулевой спрос",0,""),IF(AL534&lt;0,IF('Настройки'!$B$10="Исключить","",IF('Настройки'!$B$10="Абсолютные значения",ABS(AL534),AL534)),AL534)))</x:f>
      </x:c>
      <x:c r="CP534" s="50" t="str">
        <x:f>IF(34&gt;'Настройки'!$B$3,"",IF(ISBLANK(AM534),IF('Настройки'!$B$9="Нулевой спрос",0,""),IF(AM534&lt;0,IF('Настройки'!$B$10="Исключить","",IF('Настройки'!$B$10="Абсолютные значения",ABS(AM534),AM534)),AM534)))</x:f>
      </x:c>
      <x:c r="CQ534" s="50" t="str">
        <x:f>IF(35&gt;'Настройки'!$B$3,"",IF(ISBLANK(AN534),IF('Настройки'!$B$9="Нулевой спрос",0,""),IF(AN534&lt;0,IF('Настройки'!$B$10="Исключить","",IF('Настройки'!$B$10="Абсолютные значения",ABS(AN534),AN534)),AN534)))</x:f>
      </x:c>
      <x:c r="CR534" s="50" t="str">
        <x:f>IF(36&gt;'Настройки'!$B$3,"",IF(ISBLANK(AO534),IF('Настройки'!$B$9="Нулевой спрос",0,""),IF(AO534&lt;0,IF('Настройки'!$B$10="Исключить","",IF('Настройки'!$B$10="Абсолютные значения",ABS(AO534),AO534)),AO534)))</x:f>
      </x:c>
      <x:c r="CS534" s="50" t="str">
        <x:f>IF(OR(1&gt;'Настройки'!$B$3,ISBLANK(BI534),BI534=0),"",BI534)</x:f>
      </x:c>
      <x:c r="CT534" s="50" t="str">
        <x:f>IF(OR(2&gt;'Настройки'!$B$3,ISBLANK(BJ534),BJ534=0),"",BJ534)</x:f>
      </x:c>
      <x:c r="CU534" s="50" t="str">
        <x:f>IF(OR(3&gt;'Настройки'!$B$3,ISBLANK(BK534),BK534=0),"",BK534)</x:f>
      </x:c>
      <x:c r="CV534" s="50" t="str">
        <x:f>IF(OR(4&gt;'Настройки'!$B$3,ISBLANK(BL534),BL534=0),"",BL534)</x:f>
      </x:c>
      <x:c r="CW534" s="50" t="str">
        <x:f>IF(OR(5&gt;'Настройки'!$B$3,ISBLANK(BM534),BM534=0),"",BM534)</x:f>
      </x:c>
      <x:c r="CX534" s="50" t="str">
        <x:f>IF(OR(6&gt;'Настройки'!$B$3,ISBLANK(BN534),BN534=0),"",BN534)</x:f>
      </x:c>
      <x:c r="CY534" s="50" t="str">
        <x:f>IF(OR(7&gt;'Настройки'!$B$3,ISBLANK(BO534),BO534=0),"",BO534)</x:f>
      </x:c>
      <x:c r="CZ534" s="50" t="str">
        <x:f>IF(OR(8&gt;'Настройки'!$B$3,ISBLANK(BP534),BP534=0),"",BP534)</x:f>
      </x:c>
      <x:c r="DA534" s="50" t="str">
        <x:f>IF(OR(9&gt;'Настройки'!$B$3,ISBLANK(BQ534),BQ534=0),"",BQ534)</x:f>
      </x:c>
      <x:c r="DB534" s="50" t="str">
        <x:f>IF(OR(10&gt;'Настройки'!$B$3,ISBLANK(BR534),BR534=0),"",BR534)</x:f>
      </x:c>
      <x:c r="DC534" s="50" t="str">
        <x:f>IF(OR(11&gt;'Настройки'!$B$3,ISBLANK(BS534),BS534=0),"",BS534)</x:f>
      </x:c>
      <x:c r="DD534" s="50" t="str">
        <x:f>IF(OR(12&gt;'Настройки'!$B$3,ISBLANK(BT534),BT534=0),"",BT534)</x:f>
      </x:c>
      <x:c r="DE534" s="50" t="str">
        <x:f>IF(OR(13&gt;'Настройки'!$B$3,ISBLANK(BU534),BU534=0),"",BU534)</x:f>
      </x:c>
      <x:c r="DF534" s="50" t="str">
        <x:f>IF(OR(14&gt;'Настройки'!$B$3,ISBLANK(BV534),BV534=0),"",BV534)</x:f>
      </x:c>
      <x:c r="DG534" s="50" t="str">
        <x:f>IF(OR(15&gt;'Настройки'!$B$3,ISBLANK(BW534),BW534=0),"",BW534)</x:f>
      </x:c>
      <x:c r="DH534" s="50" t="str">
        <x:f>IF(OR(16&gt;'Настройки'!$B$3,ISBLANK(BX534),BX534=0),"",BX534)</x:f>
      </x:c>
      <x:c r="DI534" s="50" t="str">
        <x:f>IF(OR(17&gt;'Настройки'!$B$3,ISBLANK(BY534),BY534=0),"",BY534)</x:f>
      </x:c>
      <x:c r="DJ534" s="50" t="str">
        <x:f>IF(OR(18&gt;'Настройки'!$B$3,ISBLANK(BZ534),BZ534=0),"",BZ534)</x:f>
      </x:c>
      <x:c r="DK534" s="50" t="str">
        <x:f>IF(OR(19&gt;'Настройки'!$B$3,ISBLANK(CA534),CA534=0),"",CA534)</x:f>
      </x:c>
      <x:c r="DL534" s="50" t="str">
        <x:f>IF(OR(20&gt;'Настройки'!$B$3,ISBLANK(CB534),CB534=0),"",CB534)</x:f>
      </x:c>
      <x:c r="DM534" s="50" t="str">
        <x:f>IF(OR(21&gt;'Настройки'!$B$3,ISBLANK(CC534),CC534=0),"",CC534)</x:f>
      </x:c>
      <x:c r="DN534" s="50" t="str">
        <x:f>IF(OR(22&gt;'Настройки'!$B$3,ISBLANK(CD534),CD534=0),"",CD534)</x:f>
      </x:c>
      <x:c r="DO534" s="50" t="str">
        <x:f>IF(OR(23&gt;'Настройки'!$B$3,ISBLANK(CE534),CE534=0),"",CE534)</x:f>
      </x:c>
      <x:c r="DP534" s="50" t="str">
        <x:f>IF(OR(24&gt;'Настройки'!$B$3,ISBLANK(CF534),CF534=0),"",CF534)</x:f>
      </x:c>
      <x:c r="DQ534" s="50" t="str">
        <x:f>IF(OR(25&gt;'Настройки'!$B$3,ISBLANK(CG534),CG534=0),"",CG534)</x:f>
      </x:c>
      <x:c r="DR534" s="50" t="str">
        <x:f>IF(OR(26&gt;'Настройки'!$B$3,ISBLANK(CH534),CH534=0),"",CH534)</x:f>
      </x:c>
      <x:c r="DS534" s="50" t="str">
        <x:f>IF(OR(27&gt;'Настройки'!$B$3,ISBLANK(CI534),CI534=0),"",CI534)</x:f>
      </x:c>
      <x:c r="DT534" s="50" t="str">
        <x:f>IF(OR(28&gt;'Настройки'!$B$3,ISBLANK(CJ534),CJ534=0),"",CJ534)</x:f>
      </x:c>
      <x:c r="DU534" s="50" t="str">
        <x:f>IF(OR(29&gt;'Настройки'!$B$3,ISBLANK(CK534),CK534=0),"",CK534)</x:f>
      </x:c>
      <x:c r="DV534" s="50" t="str">
        <x:f>IF(OR(30&gt;'Настройки'!$B$3,ISBLANK(CL534),CL534=0),"",CL534)</x:f>
      </x:c>
      <x:c r="DW534" s="50" t="str">
        <x:f>IF(OR(31&gt;'Настройки'!$B$3,ISBLANK(CM534),CM534=0),"",CM534)</x:f>
      </x:c>
      <x:c r="DX534" s="50" t="str">
        <x:f>IF(OR(32&gt;'Настройки'!$B$3,ISBLANK(CN534),CN534=0),"",CN534)</x:f>
      </x:c>
      <x:c r="DY534" s="50" t="str">
        <x:f>IF(OR(33&gt;'Настройки'!$B$3,ISBLANK(CO534),CO534=0),"",CO534)</x:f>
      </x:c>
      <x:c r="DZ534" s="50" t="str">
        <x:f>IF(OR(34&gt;'Настройки'!$B$3,ISBLANK(CP534),CP534=0),"",CP534)</x:f>
      </x:c>
      <x:c r="EA534" s="50" t="str">
        <x:f>IF(OR(35&gt;'Настройки'!$B$3,ISBLANK(CQ534),CQ534=0),"",CQ534)</x:f>
      </x:c>
      <x:c r="EB534" s="50" t="str">
        <x:f>IF(OR(36&gt;'Настройки'!$B$3,ISBLANK(CR534),CR534=0),"",CR534)</x:f>
      </x:c>
      <x:c r="EC534" s="50" t="str">
        <x:f>IF(A534="","",IF(OR(BB534="AZ",BB534="BZ"),10000+ROW(),IF(AZ534&gt;'Настройки'!$B$11,20000+ROW(),IF(BF534&lt;&gt;"Обычный",30000+ROW(),IF(AX534&lt;=0,40000+ROW(),"")))))</x:f>
      </x:c>
      <x:c r="ED534" s="50" t="str">
        <x:f>IF(EC534="","",COUNTIFS($EC$2:$EC$1001,"&gt;0",$EC$2:$EC$1001,"&lt;"&amp;EC534)+1)</x:f>
      </x:c>
    </x:row>
    <x:row r="535">
      <x:c r="A535" s="115"/>
      <x:c r="B535" s="115"/>
      <x:c r="C535" s="115"/>
      <x:c r="D535" s="118"/>
      <x:c r="E535" s="118"/>
      <x:c r="F535" s="118"/>
      <x:c r="G535" s="118"/>
      <x:c r="H535" s="118"/>
      <x:c r="I535" s="118"/>
      <x:c r="J535" s="118"/>
      <x:c r="K535" s="118"/>
      <x:c r="L535" s="118"/>
      <x:c r="M535" s="118"/>
      <x:c r="N535" s="118"/>
      <x:c r="O535" s="118"/>
      <x:c r="P535" s="118"/>
      <x:c r="Q535" s="118"/>
      <x:c r="R535" s="118"/>
      <x:c r="S535" s="118"/>
      <x:c r="T535" s="118"/>
      <x:c r="U535" s="118"/>
      <x:c r="V535" s="118"/>
      <x:c r="W535" s="118"/>
      <x:c r="X535" s="118"/>
      <x:c r="Y535" s="118"/>
      <x:c r="Z535" s="118"/>
      <x:c r="AA535" s="118"/>
      <x:c r="AB535" s="118"/>
      <x:c r="AC535" s="118"/>
      <x:c r="AD535" s="118"/>
      <x:c r="AE535" s="118"/>
      <x:c r="AF535" s="118"/>
      <x:c r="AG535" s="118"/>
      <x:c r="AH535" s="118"/>
      <x:c r="AI535" s="118"/>
      <x:c r="AJ535" s="118"/>
      <x:c r="AK535" s="118"/>
      <x:c r="AL535" s="118"/>
      <x:c r="AM535" s="118"/>
      <x:c r="AN535" s="118"/>
      <x:c r="AO535" s="118"/>
      <x:c r="AP535" s="115"/>
      <x:c r="AQ535" s="49" t="str">
        <x:f>IF(A535="","",COUNT(BI535:INDEX(BI535:CR535,1,'Настройки'!$B$3)))</x:f>
      </x:c>
      <x:c r="AR535" s="49" t="str">
        <x:f>IF(A535="","",SUM(BI535:INDEX(BI535:CR535,1,'Настройки'!$B$3)))</x:f>
      </x:c>
      <x:c r="AS535" s="58" t="str">
        <x:f>IF(A535="","",IF('Настройки'!$B$4="Стоимость потребления",AR535*D535,IF('Настройки'!$B$4="Количество",AR535,E535)))</x:f>
      </x:c>
      <x:c r="AT535" s="61" t="str">
        <x:f>IF(OR(A535="",AS535&lt;0,SUM($AS$2:$AS$1001)&lt;=0),"",AS535/SUM($AS$2:$AS$1001))</x:f>
      </x:c>
      <x:c r="AU535" s="61" t="str">
        <x:f>IF(OR(A535="",AS535&lt;0,SUM($AS$2:$AS$1001)&lt;=0),"",SUMIFS($AS$2:$AS$1001,$AS$2:$AS$1001,"&gt;"&amp;AS535)/SUM($AS$2:$AS$1001))</x:f>
      </x:c>
      <x:c r="AV535" s="61" t="str">
        <x:f>IF(OR(A535="",AS535&lt;0,SUM($AS$2:$AS$1001)&lt;=0),"",SUMIFS($AS$2:$AS$1001,$AS$2:$AS$1001,"&gt;="&amp;AS535)/SUM($AS$2:$AS$1001))</x:f>
      </x:c>
      <x:c r="AW535" s="49" t="str">
        <x:f>IF(A535="","",IF(SUM($AS$2:$AS$1001)&lt;=0,"Не определён",IF(AS535&lt;0,"Исключение",IF(AU535&lt;'Настройки'!$B$5,"A",IF(AU535&lt;'Настройки'!$B$6,"B","C")))))</x:f>
      </x:c>
      <x:c r="AX535" s="58" t="str">
        <x:f>IF(A535="","",IF(AQ535=0,"",AVERAGE(BI535:INDEX(BI535:CR535,1,'Настройки'!$B$3))))</x:f>
      </x:c>
      <x:c r="AY535" s="58" t="str">
        <x:f>IF(OR(A535="",AQ535=0),"",STDEVP(BI535:INDEX(BI535:CR535,1,'Настройки'!$B$3)))</x:f>
      </x:c>
      <x:c r="AZ535" s="61" t="str">
        <x:f>IF(OR(A535="",AQ535&lt;'Настройки'!$B$12,AX535&lt;=0,AND('Настройки'!$B$10="Блокировать",COUNTIF(F535:INDEX(F535:AO535,1,'Настройки'!$B$3),"&lt;0")&gt;0)),"",AY535/ABS(AX535))</x:f>
      </x:c>
      <x:c r="BA535" s="49" t="str">
        <x:f>IF(A535="","",IF(AND('Настройки'!$B$10="Блокировать",COUNTIF(F535:INDEX(F535:AO535,1,'Настройки'!$B$3),"&lt;0")&gt;0),"Не определён",IF(AQ535&lt;'Настройки'!$B$12,"Не определён",IF(AX535=0,"Нет спроса",IF(AX535&lt;0,"Не определён",IF(AZ535&lt;='Настройки'!$B$7,"X",IF(AZ535&lt;='Настройки'!$B$8,"Y","Z")))))))</x:f>
      </x:c>
      <x:c r="BB535" s="49" t="str">
        <x:f>IF(OR(A535="",LEN(AW535)&lt;&gt;1,LEN(BA535)&lt;&gt;1),"",AW535&amp;BA535)</x:f>
      </x:c>
      <x:c r="BC535" s="61" t="str">
        <x:f>IF(OR(A535="",AQ535=0),"",(COUNT(BI535:INDEX(BI535:CR535,1,'Настройки'!$B$3))-COUNT(CS535:INDEX(CS535:EB535,1,'Настройки'!$B$3)))/AQ535)</x:f>
      </x:c>
      <x:c r="BD535" s="64" t="str">
        <x:f>IF(OR(A535="",COUNT(CS535:INDEX(CS535:EB535,1,'Настройки'!$B$3))=0),"",AQ535/COUNT(CS535:INDEX(CS535:EB535,1,'Настройки'!$B$3)))</x:f>
      </x:c>
      <x:c r="BE535" s="64" t="str">
        <x:f>IF(OR(A535="",COUNT(CS535:INDEX(CS535:EB535,1,'Настройки'!$B$3))=0),"",IF(AVERAGE(CS535:INDEX(CS535:EB535,1,'Настройки'!$B$3))=0,"",(STDEVP(CS535:INDEX(CS535:EB535,1,'Настройки'!$B$3))/ABS(AVERAGE(CS535:INDEX(CS535:EB535,1,'Настройки'!$B$3))))^2))</x:f>
      </x:c>
      <x:c r="BF535" s="49" t="str">
        <x:f>IF(A535="","",IF(AQ535&lt;3,"Недостаточно",IF(AQ535&lt;6,"Предварительный","Обычный")))</x:f>
      </x:c>
      <x:c r="BG535" s="49" t="str">
        <x:f>IF(A535="","",IF(COUNTIF(F535:INDEX(F535:AO535,1,'Настройки'!$B$3),"&lt;0")&gt;0,IF('Настройки'!$B$10="Блокировать","Отрицательный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"),"")&amp;IF(AQ535&lt;3,"Недостаточно истории. ",IF(AQ535&lt;6,"Предварительная классификация. ",""))&amp;IF(AX535=0,"Нет спроса за горизонт. ","")&amp;IF(AZ535&gt;'Настройки'!$B$11,"Экстремальная вариативность. ",""))</x:f>
      </x:c>
      <x:c r="BH535" s="49" t="str">
        <x:f>IF(A535="","",IFERROR(VLOOKUP(BB535,'Настройки'!$D$3:$E$11,2,FALSE),"Сначала проверьте исходные данные и историю спроса.")&amp;" Уточните срок поставки, MOQ и критичность.")</x:f>
      </x:c>
      <x:c r="BI535" s="50" t="str">
        <x:f>IF(1&gt;'Настройки'!$B$3,"",IF(ISBLANK(F535),IF('Настройки'!$B$9="Нулевой спрос",0,""),IF(F535&lt;0,IF('Настройки'!$B$10="Исключить","",IF('Настройки'!$B$10="Абсолютные значения",ABS(F535),F535)),F535)))</x:f>
      </x:c>
      <x:c r="BJ535" s="50" t="str">
        <x:f>IF(2&gt;'Настройки'!$B$3,"",IF(ISBLANK(G535),IF('Настройки'!$B$9="Нулевой спрос",0,""),IF(G535&lt;0,IF('Настройки'!$B$10="Исключить","",IF('Настройки'!$B$10="Абсолютные значения",ABS(G535),G535)),G535)))</x:f>
      </x:c>
      <x:c r="BK535" s="50" t="str">
        <x:f>IF(3&gt;'Настройки'!$B$3,"",IF(ISBLANK(H535),IF('Настройки'!$B$9="Нулевой спрос",0,""),IF(H535&lt;0,IF('Настройки'!$B$10="Исключить","",IF('Настройки'!$B$10="Абсолютные значения",ABS(H535),H535)),H535)))</x:f>
      </x:c>
      <x:c r="BL535" s="50" t="str">
        <x:f>IF(4&gt;'Настройки'!$B$3,"",IF(ISBLANK(I535),IF('Настройки'!$B$9="Нулевой спрос",0,""),IF(I535&lt;0,IF('Настройки'!$B$10="Исключить","",IF('Настройки'!$B$10="Абсолютные значения",ABS(I535),I535)),I535)))</x:f>
      </x:c>
      <x:c r="BM535" s="50" t="str">
        <x:f>IF(5&gt;'Настройки'!$B$3,"",IF(ISBLANK(J535),IF('Настройки'!$B$9="Нулевой спрос",0,""),IF(J535&lt;0,IF('Настройки'!$B$10="Исключить","",IF('Настройки'!$B$10="Абсолютные значения",ABS(J535),J535)),J535)))</x:f>
      </x:c>
      <x:c r="BN535" s="50" t="str">
        <x:f>IF(6&gt;'Настройки'!$B$3,"",IF(ISBLANK(K535),IF('Настройки'!$B$9="Нулевой спрос",0,""),IF(K535&lt;0,IF('Настройки'!$B$10="Исключить","",IF('Настройки'!$B$10="Абсолютные значения",ABS(K535),K535)),K535)))</x:f>
      </x:c>
      <x:c r="BO535" s="50" t="str">
        <x:f>IF(7&gt;'Настройки'!$B$3,"",IF(ISBLANK(L535),IF('Настройки'!$B$9="Нулевой спрос",0,""),IF(L535&lt;0,IF('Настройки'!$B$10="Исключить","",IF('Настройки'!$B$10="Абсолютные значения",ABS(L535),L535)),L535)))</x:f>
      </x:c>
      <x:c r="BP535" s="50" t="str">
        <x:f>IF(8&gt;'Настройки'!$B$3,"",IF(ISBLANK(M535),IF('Настройки'!$B$9="Нулевой спрос",0,""),IF(M535&lt;0,IF('Настройки'!$B$10="Исключить","",IF('Настройки'!$B$10="Абсолютные значения",ABS(M535),M535)),M535)))</x:f>
      </x:c>
      <x:c r="BQ535" s="50" t="str">
        <x:f>IF(9&gt;'Настройки'!$B$3,"",IF(ISBLANK(N535),IF('Настройки'!$B$9="Нулевой спрос",0,""),IF(N535&lt;0,IF('Настройки'!$B$10="Исключить","",IF('Настройки'!$B$10="Абсолютные значения",ABS(N535),N535)),N535)))</x:f>
      </x:c>
      <x:c r="BR535" s="50" t="str">
        <x:f>IF(10&gt;'Настройки'!$B$3,"",IF(ISBLANK(O535),IF('Настройки'!$B$9="Нулевой спрос",0,""),IF(O535&lt;0,IF('Настройки'!$B$10="Исключить","",IF('Настройки'!$B$10="Абсолютные значения",ABS(O535),O535)),O535)))</x:f>
      </x:c>
      <x:c r="BS535" s="50" t="str">
        <x:f>IF(11&gt;'Настройки'!$B$3,"",IF(ISBLANK(P535),IF('Настройки'!$B$9="Нулевой спрос",0,""),IF(P535&lt;0,IF('Настройки'!$B$10="Исключить","",IF('Настройки'!$B$10="Абсолютные значения",ABS(P535),P535)),P535)))</x:f>
      </x:c>
      <x:c r="BT535" s="50" t="str">
        <x:f>IF(12&gt;'Настройки'!$B$3,"",IF(ISBLANK(Q535),IF('Настройки'!$B$9="Нулевой спрос",0,""),IF(Q535&lt;0,IF('Настройки'!$B$10="Исключить","",IF('Настройки'!$B$10="Абсолютные значения",ABS(Q535),Q535)),Q535)))</x:f>
      </x:c>
      <x:c r="BU535" s="50" t="str">
        <x:f>IF(13&gt;'Настройки'!$B$3,"",IF(ISBLANK(R535),IF('Настройки'!$B$9="Нулевой спрос",0,""),IF(R535&lt;0,IF('Настройки'!$B$10="Исключить","",IF('Настройки'!$B$10="Абсолютные значения",ABS(R535),R535)),R535)))</x:f>
      </x:c>
      <x:c r="BV535" s="50" t="str">
        <x:f>IF(14&gt;'Настройки'!$B$3,"",IF(ISBLANK(S535),IF('Настройки'!$B$9="Нулевой спрос",0,""),IF(S535&lt;0,IF('Настройки'!$B$10="Исключить","",IF('Настройки'!$B$10="Абсолютные значения",ABS(S535),S535)),S535)))</x:f>
      </x:c>
      <x:c r="BW535" s="50" t="str">
        <x:f>IF(15&gt;'Настройки'!$B$3,"",IF(ISBLANK(T535),IF('Настройки'!$B$9="Нулевой спрос",0,""),IF(T535&lt;0,IF('Настройки'!$B$10="Исключить","",IF('Настройки'!$B$10="Абсолютные значения",ABS(T535),T535)),T535)))</x:f>
      </x:c>
      <x:c r="BX535" s="50" t="str">
        <x:f>IF(16&gt;'Настройки'!$B$3,"",IF(ISBLANK(U535),IF('Настройки'!$B$9="Нулевой спрос",0,""),IF(U535&lt;0,IF('Настройки'!$B$10="Исключить","",IF('Настройки'!$B$10="Абсолютные значения",ABS(U535),U535)),U535)))</x:f>
      </x:c>
      <x:c r="BY535" s="50" t="str">
        <x:f>IF(17&gt;'Настройки'!$B$3,"",IF(ISBLANK(V535),IF('Настройки'!$B$9="Нулевой спрос",0,""),IF(V535&lt;0,IF('Настройки'!$B$10="Исключить","",IF('Настройки'!$B$10="Абсолютные значения",ABS(V535),V535)),V535)))</x:f>
      </x:c>
      <x:c r="BZ535" s="50" t="str">
        <x:f>IF(18&gt;'Настройки'!$B$3,"",IF(ISBLANK(W535),IF('Настройки'!$B$9="Нулевой спрос",0,""),IF(W535&lt;0,IF('Настройки'!$B$10="Исключить","",IF('Настройки'!$B$10="Абсолютные значения",ABS(W535),W535)),W535)))</x:f>
      </x:c>
      <x:c r="CA535" s="50" t="str">
        <x:f>IF(19&gt;'Настройки'!$B$3,"",IF(ISBLANK(X535),IF('Настройки'!$B$9="Нулевой спрос",0,""),IF(X535&lt;0,IF('Настройки'!$B$10="Исключить","",IF('Настройки'!$B$10="Абсолютные значения",ABS(X535),X535)),X535)))</x:f>
      </x:c>
      <x:c r="CB535" s="50" t="str">
        <x:f>IF(20&gt;'Настройки'!$B$3,"",IF(ISBLANK(Y535),IF('Настройки'!$B$9="Нулевой спрос",0,""),IF(Y535&lt;0,IF('Настройки'!$B$10="Исключить","",IF('Настройки'!$B$10="Абсолютные значения",ABS(Y535),Y535)),Y535)))</x:f>
      </x:c>
      <x:c r="CC535" s="50" t="str">
        <x:f>IF(21&gt;'Настройки'!$B$3,"",IF(ISBLANK(Z535),IF('Настройки'!$B$9="Нулевой спрос",0,""),IF(Z535&lt;0,IF('Настройки'!$B$10="Исключить","",IF('Настройки'!$B$10="Абсолютные значения",ABS(Z535),Z535)),Z535)))</x:f>
      </x:c>
      <x:c r="CD535" s="50" t="str">
        <x:f>IF(22&gt;'Настройки'!$B$3,"",IF(ISBLANK(AA535),IF('Настройки'!$B$9="Нулевой спрос",0,""),IF(AA535&lt;0,IF('Настройки'!$B$10="Исключить","",IF('Настройки'!$B$10="Абсолютные значения",ABS(AA535),AA535)),AA535)))</x:f>
      </x:c>
      <x:c r="CE535" s="50" t="str">
        <x:f>IF(23&gt;'Настройки'!$B$3,"",IF(ISBLANK(AB535),IF('Настройки'!$B$9="Нулевой спрос",0,""),IF(AB535&lt;0,IF('Настройки'!$B$10="Исключить","",IF('Настройки'!$B$10="Абсолютные значения",ABS(AB535),AB535)),AB535)))</x:f>
      </x:c>
      <x:c r="CF535" s="50" t="str">
        <x:f>IF(24&gt;'Настройки'!$B$3,"",IF(ISBLANK(AC535),IF('Настройки'!$B$9="Нулевой спрос",0,""),IF(AC535&lt;0,IF('Настройки'!$B$10="Исключить","",IF('Настройки'!$B$10="Абсолютные значения",ABS(AC535),AC535)),AC535)))</x:f>
      </x:c>
      <x:c r="CG535" s="50" t="str">
        <x:f>IF(25&gt;'Настройки'!$B$3,"",IF(ISBLANK(AD535),IF('Настройки'!$B$9="Нулевой спрос",0,""),IF(AD535&lt;0,IF('Настройки'!$B$10="Исключить","",IF('Настройки'!$B$10="Абсолютные значения",ABS(AD535),AD535)),AD535)))</x:f>
      </x:c>
      <x:c r="CH535" s="50" t="str">
        <x:f>IF(26&gt;'Настройки'!$B$3,"",IF(ISBLANK(AE535),IF('Настройки'!$B$9="Нулевой спрос",0,""),IF(AE535&lt;0,IF('Настройки'!$B$10="Исключить","",IF('Настройки'!$B$10="Абсолютные значения",ABS(AE535),AE535)),AE535)))</x:f>
      </x:c>
      <x:c r="CI535" s="50" t="str">
        <x:f>IF(27&gt;'Настройки'!$B$3,"",IF(ISBLANK(AF535),IF('Настройки'!$B$9="Нулевой спрос",0,""),IF(AF535&lt;0,IF('Настройки'!$B$10="Исключить","",IF('Настройки'!$B$10="Абсолютные значения",ABS(AF535),AF535)),AF535)))</x:f>
      </x:c>
      <x:c r="CJ535" s="50" t="str">
        <x:f>IF(28&gt;'Настройки'!$B$3,"",IF(ISBLANK(AG535),IF('Настройки'!$B$9="Нулевой спрос",0,""),IF(AG535&lt;0,IF('Настройки'!$B$10="Исключить","",IF('Настройки'!$B$10="Абсолютные значения",ABS(AG535),AG535)),AG535)))</x:f>
      </x:c>
      <x:c r="CK535" s="50" t="str">
        <x:f>IF(29&gt;'Настройки'!$B$3,"",IF(ISBLANK(AH535),IF('Настройки'!$B$9="Нулевой спрос",0,""),IF(AH535&lt;0,IF('Настройки'!$B$10="Исключить","",IF('Настройки'!$B$10="Абсолютные значения",ABS(AH535),AH535)),AH535)))</x:f>
      </x:c>
      <x:c r="CL535" s="50" t="str">
        <x:f>IF(30&gt;'Настройки'!$B$3,"",IF(ISBLANK(AI535),IF('Настройки'!$B$9="Нулевой спрос",0,""),IF(AI535&lt;0,IF('Настройки'!$B$10="Исключить","",IF('Настройки'!$B$10="Абсолютные значения",ABS(AI535),AI535)),AI535)))</x:f>
      </x:c>
      <x:c r="CM535" s="50" t="str">
        <x:f>IF(31&gt;'Настройки'!$B$3,"",IF(ISBLANK(AJ535),IF('Настройки'!$B$9="Нулевой спрос",0,""),IF(AJ535&lt;0,IF('Настройки'!$B$10="Исключить","",IF('Настройки'!$B$10="Абсолютные значения",ABS(AJ535),AJ535)),AJ535)))</x:f>
      </x:c>
      <x:c r="CN535" s="50" t="str">
        <x:f>IF(32&gt;'Настройки'!$B$3,"",IF(ISBLANK(AK535),IF('Настройки'!$B$9="Нулевой спрос",0,""),IF(AK535&lt;0,IF('Настройки'!$B$10="Исключить","",IF('Настройки'!$B$10="Абсолютные значения",ABS(AK535),AK535)),AK535)))</x:f>
      </x:c>
      <x:c r="CO535" s="50" t="str">
        <x:f>IF(33&gt;'Настройки'!$B$3,"",IF(ISBLANK(AL535),IF('Настройки'!$B$9="Нулевой спрос",0,""),IF(AL535&lt;0,IF('Настройки'!$B$10="Исключить","",IF('Настройки'!$B$10="Абсолютные значения",ABS(AL535),AL535)),AL535)))</x:f>
      </x:c>
      <x:c r="CP535" s="50" t="str">
        <x:f>IF(34&gt;'Настройки'!$B$3,"",IF(ISBLANK(AM535),IF('Настройки'!$B$9="Нулевой спрос",0,""),IF(AM535&lt;0,IF('Настройки'!$B$10="Исключить","",IF('Настройки'!$B$10="Абсолютные значения",ABS(AM535),AM535)),AM535)))</x:f>
      </x:c>
      <x:c r="CQ535" s="50" t="str">
        <x:f>IF(35&gt;'Настройки'!$B$3,"",IF(ISBLANK(AN535),IF('Настройки'!$B$9="Нулевой спрос",0,""),IF(AN535&lt;0,IF('Настройки'!$B$10="Исключить","",IF('Настройки'!$B$10="Абсолютные значения",ABS(AN535),AN535)),AN535)))</x:f>
      </x:c>
      <x:c r="CR535" s="50" t="str">
        <x:f>IF(36&gt;'Настройки'!$B$3,"",IF(ISBLANK(AO535),IF('Настройки'!$B$9="Нулевой спрос",0,""),IF(AO535&lt;0,IF('Настройки'!$B$10="Исключить","",IF('Настройки'!$B$10="Абсолютные значения",ABS(AO535),AO535)),AO535)))</x:f>
      </x:c>
      <x:c r="CS535" s="50" t="str">
        <x:f>IF(OR(1&gt;'Настройки'!$B$3,ISBLANK(BI535),BI535=0),"",BI535)</x:f>
      </x:c>
      <x:c r="CT535" s="50" t="str">
        <x:f>IF(OR(2&gt;'Настройки'!$B$3,ISBLANK(BJ535),BJ535=0),"",BJ535)</x:f>
      </x:c>
      <x:c r="CU535" s="50" t="str">
        <x:f>IF(OR(3&gt;'Настройки'!$B$3,ISBLANK(BK535),BK535=0),"",BK535)</x:f>
      </x:c>
      <x:c r="CV535" s="50" t="str">
        <x:f>IF(OR(4&gt;'Настройки'!$B$3,ISBLANK(BL535),BL535=0),"",BL535)</x:f>
      </x:c>
      <x:c r="CW535" s="50" t="str">
        <x:f>IF(OR(5&gt;'Настройки'!$B$3,ISBLANK(BM535),BM535=0),"",BM535)</x:f>
      </x:c>
      <x:c r="CX535" s="50" t="str">
        <x:f>IF(OR(6&gt;'Настройки'!$B$3,ISBLANK(BN535),BN535=0),"",BN535)</x:f>
      </x:c>
      <x:c r="CY535" s="50" t="str">
        <x:f>IF(OR(7&gt;'Настройки'!$B$3,ISBLANK(BO535),BO535=0),"",BO535)</x:f>
      </x:c>
      <x:c r="CZ535" s="50" t="str">
        <x:f>IF(OR(8&gt;'Настройки'!$B$3,ISBLANK(BP535),BP535=0),"",BP535)</x:f>
      </x:c>
      <x:c r="DA535" s="50" t="str">
        <x:f>IF(OR(9&gt;'Настройки'!$B$3,ISBLANK(BQ535),BQ535=0),"",BQ535)</x:f>
      </x:c>
      <x:c r="DB535" s="50" t="str">
        <x:f>IF(OR(10&gt;'Настройки'!$B$3,ISBLANK(BR535),BR535=0),"",BR535)</x:f>
      </x:c>
      <x:c r="DC535" s="50" t="str">
        <x:f>IF(OR(11&gt;'Настройки'!$B$3,ISBLANK(BS535),BS535=0),"",BS535)</x:f>
      </x:c>
      <x:c r="DD535" s="50" t="str">
        <x:f>IF(OR(12&gt;'Настройки'!$B$3,ISBLANK(BT535),BT535=0),"",BT535)</x:f>
      </x:c>
      <x:c r="DE535" s="50" t="str">
        <x:f>IF(OR(13&gt;'Настройки'!$B$3,ISBLANK(BU535),BU535=0),"",BU535)</x:f>
      </x:c>
      <x:c r="DF535" s="50" t="str">
        <x:f>IF(OR(14&gt;'Настройки'!$B$3,ISBLANK(BV535),BV535=0),"",BV535)</x:f>
      </x:c>
      <x:c r="DG535" s="50" t="str">
        <x:f>IF(OR(15&gt;'Настройки'!$B$3,ISBLANK(BW535),BW535=0),"",BW535)</x:f>
      </x:c>
      <x:c r="DH535" s="50" t="str">
        <x:f>IF(OR(16&gt;'Настройки'!$B$3,ISBLANK(BX535),BX535=0),"",BX535)</x:f>
      </x:c>
      <x:c r="DI535" s="50" t="str">
        <x:f>IF(OR(17&gt;'Настройки'!$B$3,ISBLANK(BY535),BY535=0),"",BY535)</x:f>
      </x:c>
      <x:c r="DJ535" s="50" t="str">
        <x:f>IF(OR(18&gt;'Настройки'!$B$3,ISBLANK(BZ535),BZ535=0),"",BZ535)</x:f>
      </x:c>
      <x:c r="DK535" s="50" t="str">
        <x:f>IF(OR(19&gt;'Настройки'!$B$3,ISBLANK(CA535),CA535=0),"",CA535)</x:f>
      </x:c>
      <x:c r="DL535" s="50" t="str">
        <x:f>IF(OR(20&gt;'Настройки'!$B$3,ISBLANK(CB535),CB535=0),"",CB535)</x:f>
      </x:c>
      <x:c r="DM535" s="50" t="str">
        <x:f>IF(OR(21&gt;'Настройки'!$B$3,ISBLANK(CC535),CC535=0),"",CC535)</x:f>
      </x:c>
      <x:c r="DN535" s="50" t="str">
        <x:f>IF(OR(22&gt;'Настройки'!$B$3,ISBLANK(CD535),CD535=0),"",CD535)</x:f>
      </x:c>
      <x:c r="DO535" s="50" t="str">
        <x:f>IF(OR(23&gt;'Настройки'!$B$3,ISBLANK(CE535),CE535=0),"",CE535)</x:f>
      </x:c>
      <x:c r="DP535" s="50" t="str">
        <x:f>IF(OR(24&gt;'Настройки'!$B$3,ISBLANK(CF535),CF535=0),"",CF535)</x:f>
      </x:c>
      <x:c r="DQ535" s="50" t="str">
        <x:f>IF(OR(25&gt;'Настройки'!$B$3,ISBLANK(CG535),CG535=0),"",CG535)</x:f>
      </x:c>
      <x:c r="DR535" s="50" t="str">
        <x:f>IF(OR(26&gt;'Настройки'!$B$3,ISBLANK(CH535),CH535=0),"",CH535)</x:f>
      </x:c>
      <x:c r="DS535" s="50" t="str">
        <x:f>IF(OR(27&gt;'Настройки'!$B$3,ISBLANK(CI535),CI535=0),"",CI535)</x:f>
      </x:c>
      <x:c r="DT535" s="50" t="str">
        <x:f>IF(OR(28&gt;'Настройки'!$B$3,ISBLANK(CJ535),CJ535=0),"",CJ535)</x:f>
      </x:c>
      <x:c r="DU535" s="50" t="str">
        <x:f>IF(OR(29&gt;'Настройки'!$B$3,ISBLANK(CK535),CK535=0),"",CK535)</x:f>
      </x:c>
      <x:c r="DV535" s="50" t="str">
        <x:f>IF(OR(30&gt;'Настройки'!$B$3,ISBLANK(CL535),CL535=0),"",CL535)</x:f>
      </x:c>
      <x:c r="DW535" s="50" t="str">
        <x:f>IF(OR(31&gt;'Настройки'!$B$3,ISBLANK(CM535),CM535=0),"",CM535)</x:f>
      </x:c>
      <x:c r="DX535" s="50" t="str">
        <x:f>IF(OR(32&gt;'Настройки'!$B$3,ISBLANK(CN535),CN535=0),"",CN535)</x:f>
      </x:c>
      <x:c r="DY535" s="50" t="str">
        <x:f>IF(OR(33&gt;'Настройки'!$B$3,ISBLANK(CO535),CO535=0),"",CO535)</x:f>
      </x:c>
      <x:c r="DZ535" s="50" t="str">
        <x:f>IF(OR(34&gt;'Настройки'!$B$3,ISBLANK(CP535),CP535=0),"",CP535)</x:f>
      </x:c>
      <x:c r="EA535" s="50" t="str">
        <x:f>IF(OR(35&gt;'Настройки'!$B$3,ISBLANK(CQ535),CQ535=0),"",CQ535)</x:f>
      </x:c>
      <x:c r="EB535" s="50" t="str">
        <x:f>IF(OR(36&gt;'Настройки'!$B$3,ISBLANK(CR535),CR535=0),"",CR535)</x:f>
      </x:c>
      <x:c r="EC535" s="50" t="str">
        <x:f>IF(A535="","",IF(OR(BB535="AZ",BB535="BZ"),10000+ROW(),IF(AZ535&gt;'Настройки'!$B$11,20000+ROW(),IF(BF535&lt;&gt;"Обычный",30000+ROW(),IF(AX535&lt;=0,40000+ROW(),"")))))</x:f>
      </x:c>
      <x:c r="ED535" s="50" t="str">
        <x:f>IF(EC535="","",COUNTIFS($EC$2:$EC$1001,"&gt;0",$EC$2:$EC$1001,"&lt;"&amp;EC535)+1)</x:f>
      </x:c>
    </x:row>
    <x:row r="536">
      <x:c r="A536" s="115"/>
      <x:c r="B536" s="115"/>
      <x:c r="C536" s="115"/>
      <x:c r="D536" s="118"/>
      <x:c r="E536" s="118"/>
      <x:c r="F536" s="118"/>
      <x:c r="G536" s="118"/>
      <x:c r="H536" s="118"/>
      <x:c r="I536" s="118"/>
      <x:c r="J536" s="118"/>
      <x:c r="K536" s="118"/>
      <x:c r="L536" s="118"/>
      <x:c r="M536" s="118"/>
      <x:c r="N536" s="118"/>
      <x:c r="O536" s="118"/>
      <x:c r="P536" s="118"/>
      <x:c r="Q536" s="118"/>
      <x:c r="R536" s="118"/>
      <x:c r="S536" s="118"/>
      <x:c r="T536" s="118"/>
      <x:c r="U536" s="118"/>
      <x:c r="V536" s="118"/>
      <x:c r="W536" s="118"/>
      <x:c r="X536" s="118"/>
      <x:c r="Y536" s="118"/>
      <x:c r="Z536" s="118"/>
      <x:c r="AA536" s="118"/>
      <x:c r="AB536" s="118"/>
      <x:c r="AC536" s="118"/>
      <x:c r="AD536" s="118"/>
      <x:c r="AE536" s="118"/>
      <x:c r="AF536" s="118"/>
      <x:c r="AG536" s="118"/>
      <x:c r="AH536" s="118"/>
      <x:c r="AI536" s="118"/>
      <x:c r="AJ536" s="118"/>
      <x:c r="AK536" s="118"/>
      <x:c r="AL536" s="118"/>
      <x:c r="AM536" s="118"/>
      <x:c r="AN536" s="118"/>
      <x:c r="AO536" s="118"/>
      <x:c r="AP536" s="115"/>
      <x:c r="AQ536" s="49" t="str">
        <x:f>IF(A536="","",COUNT(BI536:INDEX(BI536:CR536,1,'Настройки'!$B$3)))</x:f>
      </x:c>
      <x:c r="AR536" s="49" t="str">
        <x:f>IF(A536="","",SUM(BI536:INDEX(BI536:CR536,1,'Настройки'!$B$3)))</x:f>
      </x:c>
      <x:c r="AS536" s="58" t="str">
        <x:f>IF(A536="","",IF('Настройки'!$B$4="Стоимость потребления",AR536*D536,IF('Настройки'!$B$4="Количество",AR536,E536)))</x:f>
      </x:c>
      <x:c r="AT536" s="61" t="str">
        <x:f>IF(OR(A536="",AS536&lt;0,SUM($AS$2:$AS$1001)&lt;=0),"",AS536/SUM($AS$2:$AS$1001))</x:f>
      </x:c>
      <x:c r="AU536" s="61" t="str">
        <x:f>IF(OR(A536="",AS536&lt;0,SUM($AS$2:$AS$1001)&lt;=0),"",SUMIFS($AS$2:$AS$1001,$AS$2:$AS$1001,"&gt;"&amp;AS536)/SUM($AS$2:$AS$1001))</x:f>
      </x:c>
      <x:c r="AV536" s="61" t="str">
        <x:f>IF(OR(A536="",AS536&lt;0,SUM($AS$2:$AS$1001)&lt;=0),"",SUMIFS($AS$2:$AS$1001,$AS$2:$AS$1001,"&gt;="&amp;AS536)/SUM($AS$2:$AS$1001))</x:f>
      </x:c>
      <x:c r="AW536" s="49" t="str">
        <x:f>IF(A536="","",IF(SUM($AS$2:$AS$1001)&lt;=0,"Не определён",IF(AS536&lt;0,"Исключение",IF(AU536&lt;'Настройки'!$B$5,"A",IF(AU536&lt;'Настройки'!$B$6,"B","C")))))</x:f>
      </x:c>
      <x:c r="AX536" s="58" t="str">
        <x:f>IF(A536="","",IF(AQ536=0,"",AVERAGE(BI536:INDEX(BI536:CR536,1,'Настройки'!$B$3))))</x:f>
      </x:c>
      <x:c r="AY536" s="58" t="str">
        <x:f>IF(OR(A536="",AQ536=0),"",STDEVP(BI536:INDEX(BI536:CR536,1,'Настройки'!$B$3)))</x:f>
      </x:c>
      <x:c r="AZ536" s="61" t="str">
        <x:f>IF(OR(A536="",AQ536&lt;'Настройки'!$B$12,AX536&lt;=0,AND('Настройки'!$B$10="Блокировать",COUNTIF(F536:INDEX(F536:AO536,1,'Настройки'!$B$3),"&lt;0")&gt;0)),"",AY536/ABS(AX536))</x:f>
      </x:c>
      <x:c r="BA536" s="49" t="str">
        <x:f>IF(A536="","",IF(AND('Настройки'!$B$10="Блокировать",COUNTIF(F536:INDEX(F536:AO536,1,'Настройки'!$B$3),"&lt;0")&gt;0),"Не определён",IF(AQ536&lt;'Настройки'!$B$12,"Не определён",IF(AX536=0,"Нет спроса",IF(AX536&lt;0,"Не определён",IF(AZ536&lt;='Настройки'!$B$7,"X",IF(AZ536&lt;='Настройки'!$B$8,"Y","Z")))))))</x:f>
      </x:c>
      <x:c r="BB536" s="49" t="str">
        <x:f>IF(OR(A536="",LEN(AW536)&lt;&gt;1,LEN(BA536)&lt;&gt;1),"",AW536&amp;BA536)</x:f>
      </x:c>
      <x:c r="BC536" s="61" t="str">
        <x:f>IF(OR(A536="",AQ536=0),"",(COUNT(BI536:INDEX(BI536:CR536,1,'Настройки'!$B$3))-COUNT(CS536:INDEX(CS536:EB536,1,'Настройки'!$B$3)))/AQ536)</x:f>
      </x:c>
      <x:c r="BD536" s="64" t="str">
        <x:f>IF(OR(A536="",COUNT(CS536:INDEX(CS536:EB536,1,'Настройки'!$B$3))=0),"",AQ536/COUNT(CS536:INDEX(CS536:EB536,1,'Настройки'!$B$3)))</x:f>
      </x:c>
      <x:c r="BE536" s="64" t="str">
        <x:f>IF(OR(A536="",COUNT(CS536:INDEX(CS536:EB536,1,'Настройки'!$B$3))=0),"",IF(AVERAGE(CS536:INDEX(CS536:EB536,1,'Настройки'!$B$3))=0,"",(STDEVP(CS536:INDEX(CS536:EB536,1,'Настройки'!$B$3))/ABS(AVERAGE(CS536:INDEX(CS536:EB536,1,'Настройки'!$B$3))))^2))</x:f>
      </x:c>
      <x:c r="BF536" s="49" t="str">
        <x:f>IF(A536="","",IF(AQ536&lt;3,"Недостаточно",IF(AQ536&lt;6,"Предварительный","Обычный")))</x:f>
      </x:c>
      <x:c r="BG536" s="49" t="str">
        <x:f>IF(A536="","",IF(COUNTIF(F536:INDEX(F536:AO536,1,'Настройки'!$B$3),"&lt;0")&gt;0,IF('Настройки'!$B$10="Блокировать","Отрицательный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"),"")&amp;IF(AQ536&lt;3,"Недостаточно истории. ",IF(AQ536&lt;6,"Предварительная классификация. ",""))&amp;IF(AX536=0,"Нет спроса за горизонт. ","")&amp;IF(AZ536&gt;'Настройки'!$B$11,"Экстремальная вариативность. ",""))</x:f>
      </x:c>
      <x:c r="BH536" s="49" t="str">
        <x:f>IF(A536="","",IFERROR(VLOOKUP(BB536,'Настройки'!$D$3:$E$11,2,FALSE),"Сначала проверьте исходные данные и историю спроса.")&amp;" Уточните срок поставки, MOQ и критичность.")</x:f>
      </x:c>
      <x:c r="BI536" s="50" t="str">
        <x:f>IF(1&gt;'Настройки'!$B$3,"",IF(ISBLANK(F536),IF('Настройки'!$B$9="Нулевой спрос",0,""),IF(F536&lt;0,IF('Настройки'!$B$10="Исключить","",IF('Настройки'!$B$10="Абсолютные значения",ABS(F536),F536)),F536)))</x:f>
      </x:c>
      <x:c r="BJ536" s="50" t="str">
        <x:f>IF(2&gt;'Настройки'!$B$3,"",IF(ISBLANK(G536),IF('Настройки'!$B$9="Нулевой спрос",0,""),IF(G536&lt;0,IF('Настройки'!$B$10="Исключить","",IF('Настройки'!$B$10="Абсолютные значения",ABS(G536),G536)),G536)))</x:f>
      </x:c>
      <x:c r="BK536" s="50" t="str">
        <x:f>IF(3&gt;'Настройки'!$B$3,"",IF(ISBLANK(H536),IF('Настройки'!$B$9="Нулевой спрос",0,""),IF(H536&lt;0,IF('Настройки'!$B$10="Исключить","",IF('Настройки'!$B$10="Абсолютные значения",ABS(H536),H536)),H536)))</x:f>
      </x:c>
      <x:c r="BL536" s="50" t="str">
        <x:f>IF(4&gt;'Настройки'!$B$3,"",IF(ISBLANK(I536),IF('Настройки'!$B$9="Нулевой спрос",0,""),IF(I536&lt;0,IF('Настройки'!$B$10="Исключить","",IF('Настройки'!$B$10="Абсолютные значения",ABS(I536),I536)),I536)))</x:f>
      </x:c>
      <x:c r="BM536" s="50" t="str">
        <x:f>IF(5&gt;'Настройки'!$B$3,"",IF(ISBLANK(J536),IF('Настройки'!$B$9="Нулевой спрос",0,""),IF(J536&lt;0,IF('Настройки'!$B$10="Исключить","",IF('Настройки'!$B$10="Абсолютные значения",ABS(J536),J536)),J536)))</x:f>
      </x:c>
      <x:c r="BN536" s="50" t="str">
        <x:f>IF(6&gt;'Настройки'!$B$3,"",IF(ISBLANK(K536),IF('Настройки'!$B$9="Нулевой спрос",0,""),IF(K536&lt;0,IF('Настройки'!$B$10="Исключить","",IF('Настройки'!$B$10="Абсолютные значения",ABS(K536),K536)),K536)))</x:f>
      </x:c>
      <x:c r="BO536" s="50" t="str">
        <x:f>IF(7&gt;'Настройки'!$B$3,"",IF(ISBLANK(L536),IF('Настройки'!$B$9="Нулевой спрос",0,""),IF(L536&lt;0,IF('Настройки'!$B$10="Исключить","",IF('Настройки'!$B$10="Абсолютные значения",ABS(L536),L536)),L536)))</x:f>
      </x:c>
      <x:c r="BP536" s="50" t="str">
        <x:f>IF(8&gt;'Настройки'!$B$3,"",IF(ISBLANK(M536),IF('Настройки'!$B$9="Нулевой спрос",0,""),IF(M536&lt;0,IF('Настройки'!$B$10="Исключить","",IF('Настройки'!$B$10="Абсолютные значения",ABS(M536),M536)),M536)))</x:f>
      </x:c>
      <x:c r="BQ536" s="50" t="str">
        <x:f>IF(9&gt;'Настройки'!$B$3,"",IF(ISBLANK(N536),IF('Настройки'!$B$9="Нулевой спрос",0,""),IF(N536&lt;0,IF('Настройки'!$B$10="Исключить","",IF('Настройки'!$B$10="Абсолютные значения",ABS(N536),N536)),N536)))</x:f>
      </x:c>
      <x:c r="BR536" s="50" t="str">
        <x:f>IF(10&gt;'Настройки'!$B$3,"",IF(ISBLANK(O536),IF('Настройки'!$B$9="Нулевой спрос",0,""),IF(O536&lt;0,IF('Настройки'!$B$10="Исключить","",IF('Настройки'!$B$10="Абсолютные значения",ABS(O536),O536)),O536)))</x:f>
      </x:c>
      <x:c r="BS536" s="50" t="str">
        <x:f>IF(11&gt;'Настройки'!$B$3,"",IF(ISBLANK(P536),IF('Настройки'!$B$9="Нулевой спрос",0,""),IF(P536&lt;0,IF('Настройки'!$B$10="Исключить","",IF('Настройки'!$B$10="Абсолютные значения",ABS(P536),P536)),P536)))</x:f>
      </x:c>
      <x:c r="BT536" s="50" t="str">
        <x:f>IF(12&gt;'Настройки'!$B$3,"",IF(ISBLANK(Q536),IF('Настройки'!$B$9="Нулевой спрос",0,""),IF(Q536&lt;0,IF('Настройки'!$B$10="Исключить","",IF('Настройки'!$B$10="Абсолютные значения",ABS(Q536),Q536)),Q536)))</x:f>
      </x:c>
      <x:c r="BU536" s="50" t="str">
        <x:f>IF(13&gt;'Настройки'!$B$3,"",IF(ISBLANK(R536),IF('Настройки'!$B$9="Нулевой спрос",0,""),IF(R536&lt;0,IF('Настройки'!$B$10="Исключить","",IF('Настройки'!$B$10="Абсолютные значения",ABS(R536),R536)),R536)))</x:f>
      </x:c>
      <x:c r="BV536" s="50" t="str">
        <x:f>IF(14&gt;'Настройки'!$B$3,"",IF(ISBLANK(S536),IF('Настройки'!$B$9="Нулевой спрос",0,""),IF(S536&lt;0,IF('Настройки'!$B$10="Исключить","",IF('Настройки'!$B$10="Абсолютные значения",ABS(S536),S536)),S536)))</x:f>
      </x:c>
      <x:c r="BW536" s="50" t="str">
        <x:f>IF(15&gt;'Настройки'!$B$3,"",IF(ISBLANK(T536),IF('Настройки'!$B$9="Нулевой спрос",0,""),IF(T536&lt;0,IF('Настройки'!$B$10="Исключить","",IF('Настройки'!$B$10="Абсолютные значения",ABS(T536),T536)),T536)))</x:f>
      </x:c>
      <x:c r="BX536" s="50" t="str">
        <x:f>IF(16&gt;'Настройки'!$B$3,"",IF(ISBLANK(U536),IF('Настройки'!$B$9="Нулевой спрос",0,""),IF(U536&lt;0,IF('Настройки'!$B$10="Исключить","",IF('Настройки'!$B$10="Абсолютные значения",ABS(U536),U536)),U536)))</x:f>
      </x:c>
      <x:c r="BY536" s="50" t="str">
        <x:f>IF(17&gt;'Настройки'!$B$3,"",IF(ISBLANK(V536),IF('Настройки'!$B$9="Нулевой спрос",0,""),IF(V536&lt;0,IF('Настройки'!$B$10="Исключить","",IF('Настройки'!$B$10="Абсолютные значения",ABS(V536),V536)),V536)))</x:f>
      </x:c>
      <x:c r="BZ536" s="50" t="str">
        <x:f>IF(18&gt;'Настройки'!$B$3,"",IF(ISBLANK(W536),IF('Настройки'!$B$9="Нулевой спрос",0,""),IF(W536&lt;0,IF('Настройки'!$B$10="Исключить","",IF('Настройки'!$B$10="Абсолютные значения",ABS(W536),W536)),W536)))</x:f>
      </x:c>
      <x:c r="CA536" s="50" t="str">
        <x:f>IF(19&gt;'Настройки'!$B$3,"",IF(ISBLANK(X536),IF('Настройки'!$B$9="Нулевой спрос",0,""),IF(X536&lt;0,IF('Настройки'!$B$10="Исключить","",IF('Настройки'!$B$10="Абсолютные значения",ABS(X536),X536)),X536)))</x:f>
      </x:c>
      <x:c r="CB536" s="50" t="str">
        <x:f>IF(20&gt;'Настройки'!$B$3,"",IF(ISBLANK(Y536),IF('Настройки'!$B$9="Нулевой спрос",0,""),IF(Y536&lt;0,IF('Настройки'!$B$10="Исключить","",IF('Настройки'!$B$10="Абсолютные значения",ABS(Y536),Y536)),Y536)))</x:f>
      </x:c>
      <x:c r="CC536" s="50" t="str">
        <x:f>IF(21&gt;'Настройки'!$B$3,"",IF(ISBLANK(Z536),IF('Настройки'!$B$9="Нулевой спрос",0,""),IF(Z536&lt;0,IF('Настройки'!$B$10="Исключить","",IF('Настройки'!$B$10="Абсолютные значения",ABS(Z536),Z536)),Z536)))</x:f>
      </x:c>
      <x:c r="CD536" s="50" t="str">
        <x:f>IF(22&gt;'Настройки'!$B$3,"",IF(ISBLANK(AA536),IF('Настройки'!$B$9="Нулевой спрос",0,""),IF(AA536&lt;0,IF('Настройки'!$B$10="Исключить","",IF('Настройки'!$B$10="Абсолютные значения",ABS(AA536),AA536)),AA536)))</x:f>
      </x:c>
      <x:c r="CE536" s="50" t="str">
        <x:f>IF(23&gt;'Настройки'!$B$3,"",IF(ISBLANK(AB536),IF('Настройки'!$B$9="Нулевой спрос",0,""),IF(AB536&lt;0,IF('Настройки'!$B$10="Исключить","",IF('Настройки'!$B$10="Абсолютные значения",ABS(AB536),AB536)),AB536)))</x:f>
      </x:c>
      <x:c r="CF536" s="50" t="str">
        <x:f>IF(24&gt;'Настройки'!$B$3,"",IF(ISBLANK(AC536),IF('Настройки'!$B$9="Нулевой спрос",0,""),IF(AC536&lt;0,IF('Настройки'!$B$10="Исключить","",IF('Настройки'!$B$10="Абсолютные значения",ABS(AC536),AC536)),AC536)))</x:f>
      </x:c>
      <x:c r="CG536" s="50" t="str">
        <x:f>IF(25&gt;'Настройки'!$B$3,"",IF(ISBLANK(AD536),IF('Настройки'!$B$9="Нулевой спрос",0,""),IF(AD536&lt;0,IF('Настройки'!$B$10="Исключить","",IF('Настройки'!$B$10="Абсолютные значения",ABS(AD536),AD536)),AD536)))</x:f>
      </x:c>
      <x:c r="CH536" s="50" t="str">
        <x:f>IF(26&gt;'Настройки'!$B$3,"",IF(ISBLANK(AE536),IF('Настройки'!$B$9="Нулевой спрос",0,""),IF(AE536&lt;0,IF('Настройки'!$B$10="Исключить","",IF('Настройки'!$B$10="Абсолютные значения",ABS(AE536),AE536)),AE536)))</x:f>
      </x:c>
      <x:c r="CI536" s="50" t="str">
        <x:f>IF(27&gt;'Настройки'!$B$3,"",IF(ISBLANK(AF536),IF('Настройки'!$B$9="Нулевой спрос",0,""),IF(AF536&lt;0,IF('Настройки'!$B$10="Исключить","",IF('Настройки'!$B$10="Абсолютные значения",ABS(AF536),AF536)),AF536)))</x:f>
      </x:c>
      <x:c r="CJ536" s="50" t="str">
        <x:f>IF(28&gt;'Настройки'!$B$3,"",IF(ISBLANK(AG536),IF('Настройки'!$B$9="Нулевой спрос",0,""),IF(AG536&lt;0,IF('Настройки'!$B$10="Исключить","",IF('Настройки'!$B$10="Абсолютные значения",ABS(AG536),AG536)),AG536)))</x:f>
      </x:c>
      <x:c r="CK536" s="50" t="str">
        <x:f>IF(29&gt;'Настройки'!$B$3,"",IF(ISBLANK(AH536),IF('Настройки'!$B$9="Нулевой спрос",0,""),IF(AH536&lt;0,IF('Настройки'!$B$10="Исключить","",IF('Настройки'!$B$10="Абсолютные значения",ABS(AH536),AH536)),AH536)))</x:f>
      </x:c>
      <x:c r="CL536" s="50" t="str">
        <x:f>IF(30&gt;'Настройки'!$B$3,"",IF(ISBLANK(AI536),IF('Настройки'!$B$9="Нулевой спрос",0,""),IF(AI536&lt;0,IF('Настройки'!$B$10="Исключить","",IF('Настройки'!$B$10="Абсолютные значения",ABS(AI536),AI536)),AI536)))</x:f>
      </x:c>
      <x:c r="CM536" s="50" t="str">
        <x:f>IF(31&gt;'Настройки'!$B$3,"",IF(ISBLANK(AJ536),IF('Настройки'!$B$9="Нулевой спрос",0,""),IF(AJ536&lt;0,IF('Настройки'!$B$10="Исключить","",IF('Настройки'!$B$10="Абсолютные значения",ABS(AJ536),AJ536)),AJ536)))</x:f>
      </x:c>
      <x:c r="CN536" s="50" t="str">
        <x:f>IF(32&gt;'Настройки'!$B$3,"",IF(ISBLANK(AK536),IF('Настройки'!$B$9="Нулевой спрос",0,""),IF(AK536&lt;0,IF('Настройки'!$B$10="Исключить","",IF('Настройки'!$B$10="Абсолютные значения",ABS(AK536),AK536)),AK536)))</x:f>
      </x:c>
      <x:c r="CO536" s="50" t="str">
        <x:f>IF(33&gt;'Настройки'!$B$3,"",IF(ISBLANK(AL536),IF('Настройки'!$B$9="Нулевой спрос",0,""),IF(AL536&lt;0,IF('Настройки'!$B$10="Исключить","",IF('Настройки'!$B$10="Абсолютные значения",ABS(AL536),AL536)),AL536)))</x:f>
      </x:c>
      <x:c r="CP536" s="50" t="str">
        <x:f>IF(34&gt;'Настройки'!$B$3,"",IF(ISBLANK(AM536),IF('Настройки'!$B$9="Нулевой спрос",0,""),IF(AM536&lt;0,IF('Настройки'!$B$10="Исключить","",IF('Настройки'!$B$10="Абсолютные значения",ABS(AM536),AM536)),AM536)))</x:f>
      </x:c>
      <x:c r="CQ536" s="50" t="str">
        <x:f>IF(35&gt;'Настройки'!$B$3,"",IF(ISBLANK(AN536),IF('Настройки'!$B$9="Нулевой спрос",0,""),IF(AN536&lt;0,IF('Настройки'!$B$10="Исключить","",IF('Настройки'!$B$10="Абсолютные значения",ABS(AN536),AN536)),AN536)))</x:f>
      </x:c>
      <x:c r="CR536" s="50" t="str">
        <x:f>IF(36&gt;'Настройки'!$B$3,"",IF(ISBLANK(AO536),IF('Настройки'!$B$9="Нулевой спрос",0,""),IF(AO536&lt;0,IF('Настройки'!$B$10="Исключить","",IF('Настройки'!$B$10="Абсолютные значения",ABS(AO536),AO536)),AO536)))</x:f>
      </x:c>
      <x:c r="CS536" s="50" t="str">
        <x:f>IF(OR(1&gt;'Настройки'!$B$3,ISBLANK(BI536),BI536=0),"",BI536)</x:f>
      </x:c>
      <x:c r="CT536" s="50" t="str">
        <x:f>IF(OR(2&gt;'Настройки'!$B$3,ISBLANK(BJ536),BJ536=0),"",BJ536)</x:f>
      </x:c>
      <x:c r="CU536" s="50" t="str">
        <x:f>IF(OR(3&gt;'Настройки'!$B$3,ISBLANK(BK536),BK536=0),"",BK536)</x:f>
      </x:c>
      <x:c r="CV536" s="50" t="str">
        <x:f>IF(OR(4&gt;'Настройки'!$B$3,ISBLANK(BL536),BL536=0),"",BL536)</x:f>
      </x:c>
      <x:c r="CW536" s="50" t="str">
        <x:f>IF(OR(5&gt;'Настройки'!$B$3,ISBLANK(BM536),BM536=0),"",BM536)</x:f>
      </x:c>
      <x:c r="CX536" s="50" t="str">
        <x:f>IF(OR(6&gt;'Настройки'!$B$3,ISBLANK(BN536),BN536=0),"",BN536)</x:f>
      </x:c>
      <x:c r="CY536" s="50" t="str">
        <x:f>IF(OR(7&gt;'Настройки'!$B$3,ISBLANK(BO536),BO536=0),"",BO536)</x:f>
      </x:c>
      <x:c r="CZ536" s="50" t="str">
        <x:f>IF(OR(8&gt;'Настройки'!$B$3,ISBLANK(BP536),BP536=0),"",BP536)</x:f>
      </x:c>
      <x:c r="DA536" s="50" t="str">
        <x:f>IF(OR(9&gt;'Настройки'!$B$3,ISBLANK(BQ536),BQ536=0),"",BQ536)</x:f>
      </x:c>
      <x:c r="DB536" s="50" t="str">
        <x:f>IF(OR(10&gt;'Настройки'!$B$3,ISBLANK(BR536),BR536=0),"",BR536)</x:f>
      </x:c>
      <x:c r="DC536" s="50" t="str">
        <x:f>IF(OR(11&gt;'Настройки'!$B$3,ISBLANK(BS536),BS536=0),"",BS536)</x:f>
      </x:c>
      <x:c r="DD536" s="50" t="str">
        <x:f>IF(OR(12&gt;'Настройки'!$B$3,ISBLANK(BT536),BT536=0),"",BT536)</x:f>
      </x:c>
      <x:c r="DE536" s="50" t="str">
        <x:f>IF(OR(13&gt;'Настройки'!$B$3,ISBLANK(BU536),BU536=0),"",BU536)</x:f>
      </x:c>
      <x:c r="DF536" s="50" t="str">
        <x:f>IF(OR(14&gt;'Настройки'!$B$3,ISBLANK(BV536),BV536=0),"",BV536)</x:f>
      </x:c>
      <x:c r="DG536" s="50" t="str">
        <x:f>IF(OR(15&gt;'Настройки'!$B$3,ISBLANK(BW536),BW536=0),"",BW536)</x:f>
      </x:c>
      <x:c r="DH536" s="50" t="str">
        <x:f>IF(OR(16&gt;'Настройки'!$B$3,ISBLANK(BX536),BX536=0),"",BX536)</x:f>
      </x:c>
      <x:c r="DI536" s="50" t="str">
        <x:f>IF(OR(17&gt;'Настройки'!$B$3,ISBLANK(BY536),BY536=0),"",BY536)</x:f>
      </x:c>
      <x:c r="DJ536" s="50" t="str">
        <x:f>IF(OR(18&gt;'Настройки'!$B$3,ISBLANK(BZ536),BZ536=0),"",BZ536)</x:f>
      </x:c>
      <x:c r="DK536" s="50" t="str">
        <x:f>IF(OR(19&gt;'Настройки'!$B$3,ISBLANK(CA536),CA536=0),"",CA536)</x:f>
      </x:c>
      <x:c r="DL536" s="50" t="str">
        <x:f>IF(OR(20&gt;'Настройки'!$B$3,ISBLANK(CB536),CB536=0),"",CB536)</x:f>
      </x:c>
      <x:c r="DM536" s="50" t="str">
        <x:f>IF(OR(21&gt;'Настройки'!$B$3,ISBLANK(CC536),CC536=0),"",CC536)</x:f>
      </x:c>
      <x:c r="DN536" s="50" t="str">
        <x:f>IF(OR(22&gt;'Настройки'!$B$3,ISBLANK(CD536),CD536=0),"",CD536)</x:f>
      </x:c>
      <x:c r="DO536" s="50" t="str">
        <x:f>IF(OR(23&gt;'Настройки'!$B$3,ISBLANK(CE536),CE536=0),"",CE536)</x:f>
      </x:c>
      <x:c r="DP536" s="50" t="str">
        <x:f>IF(OR(24&gt;'Настройки'!$B$3,ISBLANK(CF536),CF536=0),"",CF536)</x:f>
      </x:c>
      <x:c r="DQ536" s="50" t="str">
        <x:f>IF(OR(25&gt;'Настройки'!$B$3,ISBLANK(CG536),CG536=0),"",CG536)</x:f>
      </x:c>
      <x:c r="DR536" s="50" t="str">
        <x:f>IF(OR(26&gt;'Настройки'!$B$3,ISBLANK(CH536),CH536=0),"",CH536)</x:f>
      </x:c>
      <x:c r="DS536" s="50" t="str">
        <x:f>IF(OR(27&gt;'Настройки'!$B$3,ISBLANK(CI536),CI536=0),"",CI536)</x:f>
      </x:c>
      <x:c r="DT536" s="50" t="str">
        <x:f>IF(OR(28&gt;'Настройки'!$B$3,ISBLANK(CJ536),CJ536=0),"",CJ536)</x:f>
      </x:c>
      <x:c r="DU536" s="50" t="str">
        <x:f>IF(OR(29&gt;'Настройки'!$B$3,ISBLANK(CK536),CK536=0),"",CK536)</x:f>
      </x:c>
      <x:c r="DV536" s="50" t="str">
        <x:f>IF(OR(30&gt;'Настройки'!$B$3,ISBLANK(CL536),CL536=0),"",CL536)</x:f>
      </x:c>
      <x:c r="DW536" s="50" t="str">
        <x:f>IF(OR(31&gt;'Настройки'!$B$3,ISBLANK(CM536),CM536=0),"",CM536)</x:f>
      </x:c>
      <x:c r="DX536" s="50" t="str">
        <x:f>IF(OR(32&gt;'Настройки'!$B$3,ISBLANK(CN536),CN536=0),"",CN536)</x:f>
      </x:c>
      <x:c r="DY536" s="50" t="str">
        <x:f>IF(OR(33&gt;'Настройки'!$B$3,ISBLANK(CO536),CO536=0),"",CO536)</x:f>
      </x:c>
      <x:c r="DZ536" s="50" t="str">
        <x:f>IF(OR(34&gt;'Настройки'!$B$3,ISBLANK(CP536),CP536=0),"",CP536)</x:f>
      </x:c>
      <x:c r="EA536" s="50" t="str">
        <x:f>IF(OR(35&gt;'Настройки'!$B$3,ISBLANK(CQ536),CQ536=0),"",CQ536)</x:f>
      </x:c>
      <x:c r="EB536" s="50" t="str">
        <x:f>IF(OR(36&gt;'Настройки'!$B$3,ISBLANK(CR536),CR536=0),"",CR536)</x:f>
      </x:c>
      <x:c r="EC536" s="50" t="str">
        <x:f>IF(A536="","",IF(OR(BB536="AZ",BB536="BZ"),10000+ROW(),IF(AZ536&gt;'Настройки'!$B$11,20000+ROW(),IF(BF536&lt;&gt;"Обычный",30000+ROW(),IF(AX536&lt;=0,40000+ROW(),"")))))</x:f>
      </x:c>
      <x:c r="ED536" s="50" t="str">
        <x:f>IF(EC536="","",COUNTIFS($EC$2:$EC$1001,"&gt;0",$EC$2:$EC$1001,"&lt;"&amp;EC536)+1)</x:f>
      </x:c>
    </x:row>
    <x:row r="537">
      <x:c r="A537" s="115"/>
      <x:c r="B537" s="115"/>
      <x:c r="C537" s="115"/>
      <x:c r="D537" s="118"/>
      <x:c r="E537" s="118"/>
      <x:c r="F537" s="118"/>
      <x:c r="G537" s="118"/>
      <x:c r="H537" s="118"/>
      <x:c r="I537" s="118"/>
      <x:c r="J537" s="118"/>
      <x:c r="K537" s="118"/>
      <x:c r="L537" s="118"/>
      <x:c r="M537" s="118"/>
      <x:c r="N537" s="118"/>
      <x:c r="O537" s="118"/>
      <x:c r="P537" s="118"/>
      <x:c r="Q537" s="118"/>
      <x:c r="R537" s="118"/>
      <x:c r="S537" s="118"/>
      <x:c r="T537" s="118"/>
      <x:c r="U537" s="118"/>
      <x:c r="V537" s="118"/>
      <x:c r="W537" s="118"/>
      <x:c r="X537" s="118"/>
      <x:c r="Y537" s="118"/>
      <x:c r="Z537" s="118"/>
      <x:c r="AA537" s="118"/>
      <x:c r="AB537" s="118"/>
      <x:c r="AC537" s="118"/>
      <x:c r="AD537" s="118"/>
      <x:c r="AE537" s="118"/>
      <x:c r="AF537" s="118"/>
      <x:c r="AG537" s="118"/>
      <x:c r="AH537" s="118"/>
      <x:c r="AI537" s="118"/>
      <x:c r="AJ537" s="118"/>
      <x:c r="AK537" s="118"/>
      <x:c r="AL537" s="118"/>
      <x:c r="AM537" s="118"/>
      <x:c r="AN537" s="118"/>
      <x:c r="AO537" s="118"/>
      <x:c r="AP537" s="115"/>
      <x:c r="AQ537" s="49" t="str">
        <x:f>IF(A537="","",COUNT(BI537:INDEX(BI537:CR537,1,'Настройки'!$B$3)))</x:f>
      </x:c>
      <x:c r="AR537" s="49" t="str">
        <x:f>IF(A537="","",SUM(BI537:INDEX(BI537:CR537,1,'Настройки'!$B$3)))</x:f>
      </x:c>
      <x:c r="AS537" s="58" t="str">
        <x:f>IF(A537="","",IF('Настройки'!$B$4="Стоимость потребления",AR537*D537,IF('Настройки'!$B$4="Количество",AR537,E537)))</x:f>
      </x:c>
      <x:c r="AT537" s="61" t="str">
        <x:f>IF(OR(A537="",AS537&lt;0,SUM($AS$2:$AS$1001)&lt;=0),"",AS537/SUM($AS$2:$AS$1001))</x:f>
      </x:c>
      <x:c r="AU537" s="61" t="str">
        <x:f>IF(OR(A537="",AS537&lt;0,SUM($AS$2:$AS$1001)&lt;=0),"",SUMIFS($AS$2:$AS$1001,$AS$2:$AS$1001,"&gt;"&amp;AS537)/SUM($AS$2:$AS$1001))</x:f>
      </x:c>
      <x:c r="AV537" s="61" t="str">
        <x:f>IF(OR(A537="",AS537&lt;0,SUM($AS$2:$AS$1001)&lt;=0),"",SUMIFS($AS$2:$AS$1001,$AS$2:$AS$1001,"&gt;="&amp;AS537)/SUM($AS$2:$AS$1001))</x:f>
      </x:c>
      <x:c r="AW537" s="49" t="str">
        <x:f>IF(A537="","",IF(SUM($AS$2:$AS$1001)&lt;=0,"Не определён",IF(AS537&lt;0,"Исключение",IF(AU537&lt;'Настройки'!$B$5,"A",IF(AU537&lt;'Настройки'!$B$6,"B","C")))))</x:f>
      </x:c>
      <x:c r="AX537" s="58" t="str">
        <x:f>IF(A537="","",IF(AQ537=0,"",AVERAGE(BI537:INDEX(BI537:CR537,1,'Настройки'!$B$3))))</x:f>
      </x:c>
      <x:c r="AY537" s="58" t="str">
        <x:f>IF(OR(A537="",AQ537=0),"",STDEVP(BI537:INDEX(BI537:CR537,1,'Настройки'!$B$3)))</x:f>
      </x:c>
      <x:c r="AZ537" s="61" t="str">
        <x:f>IF(OR(A537="",AQ537&lt;'Настройки'!$B$12,AX537&lt;=0,AND('Настройки'!$B$10="Блокировать",COUNTIF(F537:INDEX(F537:AO537,1,'Настройки'!$B$3),"&lt;0")&gt;0)),"",AY537/ABS(AX537))</x:f>
      </x:c>
      <x:c r="BA537" s="49" t="str">
        <x:f>IF(A537="","",IF(AND('Настройки'!$B$10="Блокировать",COUNTIF(F537:INDEX(F537:AO537,1,'Настройки'!$B$3),"&lt;0")&gt;0),"Не определён",IF(AQ537&lt;'Настройки'!$B$12,"Не определён",IF(AX537=0,"Нет спроса",IF(AX537&lt;0,"Не определён",IF(AZ537&lt;='Настройки'!$B$7,"X",IF(AZ537&lt;='Настройки'!$B$8,"Y","Z")))))))</x:f>
      </x:c>
      <x:c r="BB537" s="49" t="str">
        <x:f>IF(OR(A537="",LEN(AW537)&lt;&gt;1,LEN(BA537)&lt;&gt;1),"",AW537&amp;BA537)</x:f>
      </x:c>
      <x:c r="BC537" s="61" t="str">
        <x:f>IF(OR(A537="",AQ537=0),"",(COUNT(BI537:INDEX(BI537:CR537,1,'Настройки'!$B$3))-COUNT(CS537:INDEX(CS537:EB537,1,'Настройки'!$B$3)))/AQ537)</x:f>
      </x:c>
      <x:c r="BD537" s="64" t="str">
        <x:f>IF(OR(A537="",COUNT(CS537:INDEX(CS537:EB537,1,'Настройки'!$B$3))=0),"",AQ537/COUNT(CS537:INDEX(CS537:EB537,1,'Настройки'!$B$3)))</x:f>
      </x:c>
      <x:c r="BE537" s="64" t="str">
        <x:f>IF(OR(A537="",COUNT(CS537:INDEX(CS537:EB537,1,'Настройки'!$B$3))=0),"",IF(AVERAGE(CS537:INDEX(CS537:EB537,1,'Настройки'!$B$3))=0,"",(STDEVP(CS537:INDEX(CS537:EB537,1,'Настройки'!$B$3))/ABS(AVERAGE(CS537:INDEX(CS537:EB537,1,'Настройки'!$B$3))))^2))</x:f>
      </x:c>
      <x:c r="BF537" s="49" t="str">
        <x:f>IF(A537="","",IF(AQ537&lt;3,"Недостаточно",IF(AQ537&lt;6,"Предварительный","Обычный")))</x:f>
      </x:c>
      <x:c r="BG537" s="49" t="str">
        <x:f>IF(A537="","",IF(COUNTIF(F537:INDEX(F537:AO537,1,'Настройки'!$B$3),"&lt;0")&gt;0,IF('Настройки'!$B$10="Блокировать","Отрицательный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"),"")&amp;IF(AQ537&lt;3,"Недостаточно истории. ",IF(AQ537&lt;6,"Предварительная классификация. ",""))&amp;IF(AX537=0,"Нет спроса за горизонт. ","")&amp;IF(AZ537&gt;'Настройки'!$B$11,"Экстремальная вариативность. ",""))</x:f>
      </x:c>
      <x:c r="BH537" s="49" t="str">
        <x:f>IF(A537="","",IFERROR(VLOOKUP(BB537,'Настройки'!$D$3:$E$11,2,FALSE),"Сначала проверьте исходные данные и историю спроса.")&amp;" Уточните срок поставки, MOQ и критичность.")</x:f>
      </x:c>
      <x:c r="BI537" s="50" t="str">
        <x:f>IF(1&gt;'Настройки'!$B$3,"",IF(ISBLANK(F537),IF('Настройки'!$B$9="Нулевой спрос",0,""),IF(F537&lt;0,IF('Настройки'!$B$10="Исключить","",IF('Настройки'!$B$10="Абсолютные значения",ABS(F537),F537)),F537)))</x:f>
      </x:c>
      <x:c r="BJ537" s="50" t="str">
        <x:f>IF(2&gt;'Настройки'!$B$3,"",IF(ISBLANK(G537),IF('Настройки'!$B$9="Нулевой спрос",0,""),IF(G537&lt;0,IF('Настройки'!$B$10="Исключить","",IF('Настройки'!$B$10="Абсолютные значения",ABS(G537),G537)),G537)))</x:f>
      </x:c>
      <x:c r="BK537" s="50" t="str">
        <x:f>IF(3&gt;'Настройки'!$B$3,"",IF(ISBLANK(H537),IF('Настройки'!$B$9="Нулевой спрос",0,""),IF(H537&lt;0,IF('Настройки'!$B$10="Исключить","",IF('Настройки'!$B$10="Абсолютные значения",ABS(H537),H537)),H537)))</x:f>
      </x:c>
      <x:c r="BL537" s="50" t="str">
        <x:f>IF(4&gt;'Настройки'!$B$3,"",IF(ISBLANK(I537),IF('Настройки'!$B$9="Нулевой спрос",0,""),IF(I537&lt;0,IF('Настройки'!$B$10="Исключить","",IF('Настройки'!$B$10="Абсолютные значения",ABS(I537),I537)),I537)))</x:f>
      </x:c>
      <x:c r="BM537" s="50" t="str">
        <x:f>IF(5&gt;'Настройки'!$B$3,"",IF(ISBLANK(J537),IF('Настройки'!$B$9="Нулевой спрос",0,""),IF(J537&lt;0,IF('Настройки'!$B$10="Исключить","",IF('Настройки'!$B$10="Абсолютные значения",ABS(J537),J537)),J537)))</x:f>
      </x:c>
      <x:c r="BN537" s="50" t="str">
        <x:f>IF(6&gt;'Настройки'!$B$3,"",IF(ISBLANK(K537),IF('Настройки'!$B$9="Нулевой спрос",0,""),IF(K537&lt;0,IF('Настройки'!$B$10="Исключить","",IF('Настройки'!$B$10="Абсолютные значения",ABS(K537),K537)),K537)))</x:f>
      </x:c>
      <x:c r="BO537" s="50" t="str">
        <x:f>IF(7&gt;'Настройки'!$B$3,"",IF(ISBLANK(L537),IF('Настройки'!$B$9="Нулевой спрос",0,""),IF(L537&lt;0,IF('Настройки'!$B$10="Исключить","",IF('Настройки'!$B$10="Абсолютные значения",ABS(L537),L537)),L537)))</x:f>
      </x:c>
      <x:c r="BP537" s="50" t="str">
        <x:f>IF(8&gt;'Настройки'!$B$3,"",IF(ISBLANK(M537),IF('Настройки'!$B$9="Нулевой спрос",0,""),IF(M537&lt;0,IF('Настройки'!$B$10="Исключить","",IF('Настройки'!$B$10="Абсолютные значения",ABS(M537),M537)),M537)))</x:f>
      </x:c>
      <x:c r="BQ537" s="50" t="str">
        <x:f>IF(9&gt;'Настройки'!$B$3,"",IF(ISBLANK(N537),IF('Настройки'!$B$9="Нулевой спрос",0,""),IF(N537&lt;0,IF('Настройки'!$B$10="Исключить","",IF('Настройки'!$B$10="Абсолютные значения",ABS(N537),N537)),N537)))</x:f>
      </x:c>
      <x:c r="BR537" s="50" t="str">
        <x:f>IF(10&gt;'Настройки'!$B$3,"",IF(ISBLANK(O537),IF('Настройки'!$B$9="Нулевой спрос",0,""),IF(O537&lt;0,IF('Настройки'!$B$10="Исключить","",IF('Настройки'!$B$10="Абсолютные значения",ABS(O537),O537)),O537)))</x:f>
      </x:c>
      <x:c r="BS537" s="50" t="str">
        <x:f>IF(11&gt;'Настройки'!$B$3,"",IF(ISBLANK(P537),IF('Настройки'!$B$9="Нулевой спрос",0,""),IF(P537&lt;0,IF('Настройки'!$B$10="Исключить","",IF('Настройки'!$B$10="Абсолютные значения",ABS(P537),P537)),P537)))</x:f>
      </x:c>
      <x:c r="BT537" s="50" t="str">
        <x:f>IF(12&gt;'Настройки'!$B$3,"",IF(ISBLANK(Q537),IF('Настройки'!$B$9="Нулевой спрос",0,""),IF(Q537&lt;0,IF('Настройки'!$B$10="Исключить","",IF('Настройки'!$B$10="Абсолютные значения",ABS(Q537),Q537)),Q537)))</x:f>
      </x:c>
      <x:c r="BU537" s="50" t="str">
        <x:f>IF(13&gt;'Настройки'!$B$3,"",IF(ISBLANK(R537),IF('Настройки'!$B$9="Нулевой спрос",0,""),IF(R537&lt;0,IF('Настройки'!$B$10="Исключить","",IF('Настройки'!$B$10="Абсолютные значения",ABS(R537),R537)),R537)))</x:f>
      </x:c>
      <x:c r="BV537" s="50" t="str">
        <x:f>IF(14&gt;'Настройки'!$B$3,"",IF(ISBLANK(S537),IF('Настройки'!$B$9="Нулевой спрос",0,""),IF(S537&lt;0,IF('Настройки'!$B$10="Исключить","",IF('Настройки'!$B$10="Абсолютные значения",ABS(S537),S537)),S537)))</x:f>
      </x:c>
      <x:c r="BW537" s="50" t="str">
        <x:f>IF(15&gt;'Настройки'!$B$3,"",IF(ISBLANK(T537),IF('Настройки'!$B$9="Нулевой спрос",0,""),IF(T537&lt;0,IF('Настройки'!$B$10="Исключить","",IF('Настройки'!$B$10="Абсолютные значения",ABS(T537),T537)),T537)))</x:f>
      </x:c>
      <x:c r="BX537" s="50" t="str">
        <x:f>IF(16&gt;'Настройки'!$B$3,"",IF(ISBLANK(U537),IF('Настройки'!$B$9="Нулевой спрос",0,""),IF(U537&lt;0,IF('Настройки'!$B$10="Исключить","",IF('Настройки'!$B$10="Абсолютные значения",ABS(U537),U537)),U537)))</x:f>
      </x:c>
      <x:c r="BY537" s="50" t="str">
        <x:f>IF(17&gt;'Настройки'!$B$3,"",IF(ISBLANK(V537),IF('Настройки'!$B$9="Нулевой спрос",0,""),IF(V537&lt;0,IF('Настройки'!$B$10="Исключить","",IF('Настройки'!$B$10="Абсолютные значения",ABS(V537),V537)),V537)))</x:f>
      </x:c>
      <x:c r="BZ537" s="50" t="str">
        <x:f>IF(18&gt;'Настройки'!$B$3,"",IF(ISBLANK(W537),IF('Настройки'!$B$9="Нулевой спрос",0,""),IF(W537&lt;0,IF('Настройки'!$B$10="Исключить","",IF('Настройки'!$B$10="Абсолютные значения",ABS(W537),W537)),W537)))</x:f>
      </x:c>
      <x:c r="CA537" s="50" t="str">
        <x:f>IF(19&gt;'Настройки'!$B$3,"",IF(ISBLANK(X537),IF('Настройки'!$B$9="Нулевой спрос",0,""),IF(X537&lt;0,IF('Настройки'!$B$10="Исключить","",IF('Настройки'!$B$10="Абсолютные значения",ABS(X537),X537)),X537)))</x:f>
      </x:c>
      <x:c r="CB537" s="50" t="str">
        <x:f>IF(20&gt;'Настройки'!$B$3,"",IF(ISBLANK(Y537),IF('Настройки'!$B$9="Нулевой спрос",0,""),IF(Y537&lt;0,IF('Настройки'!$B$10="Исключить","",IF('Настройки'!$B$10="Абсолютные значения",ABS(Y537),Y537)),Y537)))</x:f>
      </x:c>
      <x:c r="CC537" s="50" t="str">
        <x:f>IF(21&gt;'Настройки'!$B$3,"",IF(ISBLANK(Z537),IF('Настройки'!$B$9="Нулевой спрос",0,""),IF(Z537&lt;0,IF('Настройки'!$B$10="Исключить","",IF('Настройки'!$B$10="Абсолютные значения",ABS(Z537),Z537)),Z537)))</x:f>
      </x:c>
      <x:c r="CD537" s="50" t="str">
        <x:f>IF(22&gt;'Настройки'!$B$3,"",IF(ISBLANK(AA537),IF('Настройки'!$B$9="Нулевой спрос",0,""),IF(AA537&lt;0,IF('Настройки'!$B$10="Исключить","",IF('Настройки'!$B$10="Абсолютные значения",ABS(AA537),AA537)),AA537)))</x:f>
      </x:c>
      <x:c r="CE537" s="50" t="str">
        <x:f>IF(23&gt;'Настройки'!$B$3,"",IF(ISBLANK(AB537),IF('Настройки'!$B$9="Нулевой спрос",0,""),IF(AB537&lt;0,IF('Настройки'!$B$10="Исключить","",IF('Настройки'!$B$10="Абсолютные значения",ABS(AB537),AB537)),AB537)))</x:f>
      </x:c>
      <x:c r="CF537" s="50" t="str">
        <x:f>IF(24&gt;'Настройки'!$B$3,"",IF(ISBLANK(AC537),IF('Настройки'!$B$9="Нулевой спрос",0,""),IF(AC537&lt;0,IF('Настройки'!$B$10="Исключить","",IF('Настройки'!$B$10="Абсолютные значения",ABS(AC537),AC537)),AC537)))</x:f>
      </x:c>
      <x:c r="CG537" s="50" t="str">
        <x:f>IF(25&gt;'Настройки'!$B$3,"",IF(ISBLANK(AD537),IF('Настройки'!$B$9="Нулевой спрос",0,""),IF(AD537&lt;0,IF('Настройки'!$B$10="Исключить","",IF('Настройки'!$B$10="Абсолютные значения",ABS(AD537),AD537)),AD537)))</x:f>
      </x:c>
      <x:c r="CH537" s="50" t="str">
        <x:f>IF(26&gt;'Настройки'!$B$3,"",IF(ISBLANK(AE537),IF('Настройки'!$B$9="Нулевой спрос",0,""),IF(AE537&lt;0,IF('Настройки'!$B$10="Исключить","",IF('Настройки'!$B$10="Абсолютные значения",ABS(AE537),AE537)),AE537)))</x:f>
      </x:c>
      <x:c r="CI537" s="50" t="str">
        <x:f>IF(27&gt;'Настройки'!$B$3,"",IF(ISBLANK(AF537),IF('Настройки'!$B$9="Нулевой спрос",0,""),IF(AF537&lt;0,IF('Настройки'!$B$10="Исключить","",IF('Настройки'!$B$10="Абсолютные значения",ABS(AF537),AF537)),AF537)))</x:f>
      </x:c>
      <x:c r="CJ537" s="50" t="str">
        <x:f>IF(28&gt;'Настройки'!$B$3,"",IF(ISBLANK(AG537),IF('Настройки'!$B$9="Нулевой спрос",0,""),IF(AG537&lt;0,IF('Настройки'!$B$10="Исключить","",IF('Настройки'!$B$10="Абсолютные значения",ABS(AG537),AG537)),AG537)))</x:f>
      </x:c>
      <x:c r="CK537" s="50" t="str">
        <x:f>IF(29&gt;'Настройки'!$B$3,"",IF(ISBLANK(AH537),IF('Настройки'!$B$9="Нулевой спрос",0,""),IF(AH537&lt;0,IF('Настройки'!$B$10="Исключить","",IF('Настройки'!$B$10="Абсолютные значения",ABS(AH537),AH537)),AH537)))</x:f>
      </x:c>
      <x:c r="CL537" s="50" t="str">
        <x:f>IF(30&gt;'Настройки'!$B$3,"",IF(ISBLANK(AI537),IF('Настройки'!$B$9="Нулевой спрос",0,""),IF(AI537&lt;0,IF('Настройки'!$B$10="Исключить","",IF('Настройки'!$B$10="Абсолютные значения",ABS(AI537),AI537)),AI537)))</x:f>
      </x:c>
      <x:c r="CM537" s="50" t="str">
        <x:f>IF(31&gt;'Настройки'!$B$3,"",IF(ISBLANK(AJ537),IF('Настройки'!$B$9="Нулевой спрос",0,""),IF(AJ537&lt;0,IF('Настройки'!$B$10="Исключить","",IF('Настройки'!$B$10="Абсолютные значения",ABS(AJ537),AJ537)),AJ537)))</x:f>
      </x:c>
      <x:c r="CN537" s="50" t="str">
        <x:f>IF(32&gt;'Настройки'!$B$3,"",IF(ISBLANK(AK537),IF('Настройки'!$B$9="Нулевой спрос",0,""),IF(AK537&lt;0,IF('Настройки'!$B$10="Исключить","",IF('Настройки'!$B$10="Абсолютные значения",ABS(AK537),AK537)),AK537)))</x:f>
      </x:c>
      <x:c r="CO537" s="50" t="str">
        <x:f>IF(33&gt;'Настройки'!$B$3,"",IF(ISBLANK(AL537),IF('Настройки'!$B$9="Нулевой спрос",0,""),IF(AL537&lt;0,IF('Настройки'!$B$10="Исключить","",IF('Настройки'!$B$10="Абсолютные значения",ABS(AL537),AL537)),AL537)))</x:f>
      </x:c>
      <x:c r="CP537" s="50" t="str">
        <x:f>IF(34&gt;'Настройки'!$B$3,"",IF(ISBLANK(AM537),IF('Настройки'!$B$9="Нулевой спрос",0,""),IF(AM537&lt;0,IF('Настройки'!$B$10="Исключить","",IF('Настройки'!$B$10="Абсолютные значения",ABS(AM537),AM537)),AM537)))</x:f>
      </x:c>
      <x:c r="CQ537" s="50" t="str">
        <x:f>IF(35&gt;'Настройки'!$B$3,"",IF(ISBLANK(AN537),IF('Настройки'!$B$9="Нулевой спрос",0,""),IF(AN537&lt;0,IF('Настройки'!$B$10="Исключить","",IF('Настройки'!$B$10="Абсолютные значения",ABS(AN537),AN537)),AN537)))</x:f>
      </x:c>
      <x:c r="CR537" s="50" t="str">
        <x:f>IF(36&gt;'Настройки'!$B$3,"",IF(ISBLANK(AO537),IF('Настройки'!$B$9="Нулевой спрос",0,""),IF(AO537&lt;0,IF('Настройки'!$B$10="Исключить","",IF('Настройки'!$B$10="Абсолютные значения",ABS(AO537),AO537)),AO537)))</x:f>
      </x:c>
      <x:c r="CS537" s="50" t="str">
        <x:f>IF(OR(1&gt;'Настройки'!$B$3,ISBLANK(BI537),BI537=0),"",BI537)</x:f>
      </x:c>
      <x:c r="CT537" s="50" t="str">
        <x:f>IF(OR(2&gt;'Настройки'!$B$3,ISBLANK(BJ537),BJ537=0),"",BJ537)</x:f>
      </x:c>
      <x:c r="CU537" s="50" t="str">
        <x:f>IF(OR(3&gt;'Настройки'!$B$3,ISBLANK(BK537),BK537=0),"",BK537)</x:f>
      </x:c>
      <x:c r="CV537" s="50" t="str">
        <x:f>IF(OR(4&gt;'Настройки'!$B$3,ISBLANK(BL537),BL537=0),"",BL537)</x:f>
      </x:c>
      <x:c r="CW537" s="50" t="str">
        <x:f>IF(OR(5&gt;'Настройки'!$B$3,ISBLANK(BM537),BM537=0),"",BM537)</x:f>
      </x:c>
      <x:c r="CX537" s="50" t="str">
        <x:f>IF(OR(6&gt;'Настройки'!$B$3,ISBLANK(BN537),BN537=0),"",BN537)</x:f>
      </x:c>
      <x:c r="CY537" s="50" t="str">
        <x:f>IF(OR(7&gt;'Настройки'!$B$3,ISBLANK(BO537),BO537=0),"",BO537)</x:f>
      </x:c>
      <x:c r="CZ537" s="50" t="str">
        <x:f>IF(OR(8&gt;'Настройки'!$B$3,ISBLANK(BP537),BP537=0),"",BP537)</x:f>
      </x:c>
      <x:c r="DA537" s="50" t="str">
        <x:f>IF(OR(9&gt;'Настройки'!$B$3,ISBLANK(BQ537),BQ537=0),"",BQ537)</x:f>
      </x:c>
      <x:c r="DB537" s="50" t="str">
        <x:f>IF(OR(10&gt;'Настройки'!$B$3,ISBLANK(BR537),BR537=0),"",BR537)</x:f>
      </x:c>
      <x:c r="DC537" s="50" t="str">
        <x:f>IF(OR(11&gt;'Настройки'!$B$3,ISBLANK(BS537),BS537=0),"",BS537)</x:f>
      </x:c>
      <x:c r="DD537" s="50" t="str">
        <x:f>IF(OR(12&gt;'Настройки'!$B$3,ISBLANK(BT537),BT537=0),"",BT537)</x:f>
      </x:c>
      <x:c r="DE537" s="50" t="str">
        <x:f>IF(OR(13&gt;'Настройки'!$B$3,ISBLANK(BU537),BU537=0),"",BU537)</x:f>
      </x:c>
      <x:c r="DF537" s="50" t="str">
        <x:f>IF(OR(14&gt;'Настройки'!$B$3,ISBLANK(BV537),BV537=0),"",BV537)</x:f>
      </x:c>
      <x:c r="DG537" s="50" t="str">
        <x:f>IF(OR(15&gt;'Настройки'!$B$3,ISBLANK(BW537),BW537=0),"",BW537)</x:f>
      </x:c>
      <x:c r="DH537" s="50" t="str">
        <x:f>IF(OR(16&gt;'Настройки'!$B$3,ISBLANK(BX537),BX537=0),"",BX537)</x:f>
      </x:c>
      <x:c r="DI537" s="50" t="str">
        <x:f>IF(OR(17&gt;'Настройки'!$B$3,ISBLANK(BY537),BY537=0),"",BY537)</x:f>
      </x:c>
      <x:c r="DJ537" s="50" t="str">
        <x:f>IF(OR(18&gt;'Настройки'!$B$3,ISBLANK(BZ537),BZ537=0),"",BZ537)</x:f>
      </x:c>
      <x:c r="DK537" s="50" t="str">
        <x:f>IF(OR(19&gt;'Настройки'!$B$3,ISBLANK(CA537),CA537=0),"",CA537)</x:f>
      </x:c>
      <x:c r="DL537" s="50" t="str">
        <x:f>IF(OR(20&gt;'Настройки'!$B$3,ISBLANK(CB537),CB537=0),"",CB537)</x:f>
      </x:c>
      <x:c r="DM537" s="50" t="str">
        <x:f>IF(OR(21&gt;'Настройки'!$B$3,ISBLANK(CC537),CC537=0),"",CC537)</x:f>
      </x:c>
      <x:c r="DN537" s="50" t="str">
        <x:f>IF(OR(22&gt;'Настройки'!$B$3,ISBLANK(CD537),CD537=0),"",CD537)</x:f>
      </x:c>
      <x:c r="DO537" s="50" t="str">
        <x:f>IF(OR(23&gt;'Настройки'!$B$3,ISBLANK(CE537),CE537=0),"",CE537)</x:f>
      </x:c>
      <x:c r="DP537" s="50" t="str">
        <x:f>IF(OR(24&gt;'Настройки'!$B$3,ISBLANK(CF537),CF537=0),"",CF537)</x:f>
      </x:c>
      <x:c r="DQ537" s="50" t="str">
        <x:f>IF(OR(25&gt;'Настройки'!$B$3,ISBLANK(CG537),CG537=0),"",CG537)</x:f>
      </x:c>
      <x:c r="DR537" s="50" t="str">
        <x:f>IF(OR(26&gt;'Настройки'!$B$3,ISBLANK(CH537),CH537=0),"",CH537)</x:f>
      </x:c>
      <x:c r="DS537" s="50" t="str">
        <x:f>IF(OR(27&gt;'Настройки'!$B$3,ISBLANK(CI537),CI537=0),"",CI537)</x:f>
      </x:c>
      <x:c r="DT537" s="50" t="str">
        <x:f>IF(OR(28&gt;'Настройки'!$B$3,ISBLANK(CJ537),CJ537=0),"",CJ537)</x:f>
      </x:c>
      <x:c r="DU537" s="50" t="str">
        <x:f>IF(OR(29&gt;'Настройки'!$B$3,ISBLANK(CK537),CK537=0),"",CK537)</x:f>
      </x:c>
      <x:c r="DV537" s="50" t="str">
        <x:f>IF(OR(30&gt;'Настройки'!$B$3,ISBLANK(CL537),CL537=0),"",CL537)</x:f>
      </x:c>
      <x:c r="DW537" s="50" t="str">
        <x:f>IF(OR(31&gt;'Настройки'!$B$3,ISBLANK(CM537),CM537=0),"",CM537)</x:f>
      </x:c>
      <x:c r="DX537" s="50" t="str">
        <x:f>IF(OR(32&gt;'Настройки'!$B$3,ISBLANK(CN537),CN537=0),"",CN537)</x:f>
      </x:c>
      <x:c r="DY537" s="50" t="str">
        <x:f>IF(OR(33&gt;'Настройки'!$B$3,ISBLANK(CO537),CO537=0),"",CO537)</x:f>
      </x:c>
      <x:c r="DZ537" s="50" t="str">
        <x:f>IF(OR(34&gt;'Настройки'!$B$3,ISBLANK(CP537),CP537=0),"",CP537)</x:f>
      </x:c>
      <x:c r="EA537" s="50" t="str">
        <x:f>IF(OR(35&gt;'Настройки'!$B$3,ISBLANK(CQ537),CQ537=0),"",CQ537)</x:f>
      </x:c>
      <x:c r="EB537" s="50" t="str">
        <x:f>IF(OR(36&gt;'Настройки'!$B$3,ISBLANK(CR537),CR537=0),"",CR537)</x:f>
      </x:c>
      <x:c r="EC537" s="50" t="str">
        <x:f>IF(A537="","",IF(OR(BB537="AZ",BB537="BZ"),10000+ROW(),IF(AZ537&gt;'Настройки'!$B$11,20000+ROW(),IF(BF537&lt;&gt;"Обычный",30000+ROW(),IF(AX537&lt;=0,40000+ROW(),"")))))</x:f>
      </x:c>
      <x:c r="ED537" s="50" t="str">
        <x:f>IF(EC537="","",COUNTIFS($EC$2:$EC$1001,"&gt;0",$EC$2:$EC$1001,"&lt;"&amp;EC537)+1)</x:f>
      </x:c>
    </x:row>
    <x:row r="538">
      <x:c r="A538" s="115"/>
      <x:c r="B538" s="115"/>
      <x:c r="C538" s="115"/>
      <x:c r="D538" s="118"/>
      <x:c r="E538" s="118"/>
      <x:c r="F538" s="118"/>
      <x:c r="G538" s="118"/>
      <x:c r="H538" s="118"/>
      <x:c r="I538" s="118"/>
      <x:c r="J538" s="118"/>
      <x:c r="K538" s="118"/>
      <x:c r="L538" s="118"/>
      <x:c r="M538" s="118"/>
      <x:c r="N538" s="118"/>
      <x:c r="O538" s="118"/>
      <x:c r="P538" s="118"/>
      <x:c r="Q538" s="118"/>
      <x:c r="R538" s="118"/>
      <x:c r="S538" s="118"/>
      <x:c r="T538" s="118"/>
      <x:c r="U538" s="118"/>
      <x:c r="V538" s="118"/>
      <x:c r="W538" s="118"/>
      <x:c r="X538" s="118"/>
      <x:c r="Y538" s="118"/>
      <x:c r="Z538" s="118"/>
      <x:c r="AA538" s="118"/>
      <x:c r="AB538" s="118"/>
      <x:c r="AC538" s="118"/>
      <x:c r="AD538" s="118"/>
      <x:c r="AE538" s="118"/>
      <x:c r="AF538" s="118"/>
      <x:c r="AG538" s="118"/>
      <x:c r="AH538" s="118"/>
      <x:c r="AI538" s="118"/>
      <x:c r="AJ538" s="118"/>
      <x:c r="AK538" s="118"/>
      <x:c r="AL538" s="118"/>
      <x:c r="AM538" s="118"/>
      <x:c r="AN538" s="118"/>
      <x:c r="AO538" s="118"/>
      <x:c r="AP538" s="115"/>
      <x:c r="AQ538" s="49" t="str">
        <x:f>IF(A538="","",COUNT(BI538:INDEX(BI538:CR538,1,'Настройки'!$B$3)))</x:f>
      </x:c>
      <x:c r="AR538" s="49" t="str">
        <x:f>IF(A538="","",SUM(BI538:INDEX(BI538:CR538,1,'Настройки'!$B$3)))</x:f>
      </x:c>
      <x:c r="AS538" s="58" t="str">
        <x:f>IF(A538="","",IF('Настройки'!$B$4="Стоимость потребления",AR538*D538,IF('Настройки'!$B$4="Количество",AR538,E538)))</x:f>
      </x:c>
      <x:c r="AT538" s="61" t="str">
        <x:f>IF(OR(A538="",AS538&lt;0,SUM($AS$2:$AS$1001)&lt;=0),"",AS538/SUM($AS$2:$AS$1001))</x:f>
      </x:c>
      <x:c r="AU538" s="61" t="str">
        <x:f>IF(OR(A538="",AS538&lt;0,SUM($AS$2:$AS$1001)&lt;=0),"",SUMIFS($AS$2:$AS$1001,$AS$2:$AS$1001,"&gt;"&amp;AS538)/SUM($AS$2:$AS$1001))</x:f>
      </x:c>
      <x:c r="AV538" s="61" t="str">
        <x:f>IF(OR(A538="",AS538&lt;0,SUM($AS$2:$AS$1001)&lt;=0),"",SUMIFS($AS$2:$AS$1001,$AS$2:$AS$1001,"&gt;="&amp;AS538)/SUM($AS$2:$AS$1001))</x:f>
      </x:c>
      <x:c r="AW538" s="49" t="str">
        <x:f>IF(A538="","",IF(SUM($AS$2:$AS$1001)&lt;=0,"Не определён",IF(AS538&lt;0,"Исключение",IF(AU538&lt;'Настройки'!$B$5,"A",IF(AU538&lt;'Настройки'!$B$6,"B","C")))))</x:f>
      </x:c>
      <x:c r="AX538" s="58" t="str">
        <x:f>IF(A538="","",IF(AQ538=0,"",AVERAGE(BI538:INDEX(BI538:CR538,1,'Настройки'!$B$3))))</x:f>
      </x:c>
      <x:c r="AY538" s="58" t="str">
        <x:f>IF(OR(A538="",AQ538=0),"",STDEVP(BI538:INDEX(BI538:CR538,1,'Настройки'!$B$3)))</x:f>
      </x:c>
      <x:c r="AZ538" s="61" t="str">
        <x:f>IF(OR(A538="",AQ538&lt;'Настройки'!$B$12,AX538&lt;=0,AND('Настройки'!$B$10="Блокировать",COUNTIF(F538:INDEX(F538:AO538,1,'Настройки'!$B$3),"&lt;0")&gt;0)),"",AY538/ABS(AX538))</x:f>
      </x:c>
      <x:c r="BA538" s="49" t="str">
        <x:f>IF(A538="","",IF(AND('Настройки'!$B$10="Блокировать",COUNTIF(F538:INDEX(F538:AO538,1,'Настройки'!$B$3),"&lt;0")&gt;0),"Не определён",IF(AQ538&lt;'Настройки'!$B$12,"Не определён",IF(AX538=0,"Нет спроса",IF(AX538&lt;0,"Не определён",IF(AZ538&lt;='Настройки'!$B$7,"X",IF(AZ538&lt;='Настройки'!$B$8,"Y","Z")))))))</x:f>
      </x:c>
      <x:c r="BB538" s="49" t="str">
        <x:f>IF(OR(A538="",LEN(AW538)&lt;&gt;1,LEN(BA538)&lt;&gt;1),"",AW538&amp;BA538)</x:f>
      </x:c>
      <x:c r="BC538" s="61" t="str">
        <x:f>IF(OR(A538="",AQ538=0),"",(COUNT(BI538:INDEX(BI538:CR538,1,'Настройки'!$B$3))-COUNT(CS538:INDEX(CS538:EB538,1,'Настройки'!$B$3)))/AQ538)</x:f>
      </x:c>
      <x:c r="BD538" s="64" t="str">
        <x:f>IF(OR(A538="",COUNT(CS538:INDEX(CS538:EB538,1,'Настройки'!$B$3))=0),"",AQ538/COUNT(CS538:INDEX(CS538:EB538,1,'Настройки'!$B$3)))</x:f>
      </x:c>
      <x:c r="BE538" s="64" t="str">
        <x:f>IF(OR(A538="",COUNT(CS538:INDEX(CS538:EB538,1,'Настройки'!$B$3))=0),"",IF(AVERAGE(CS538:INDEX(CS538:EB538,1,'Настройки'!$B$3))=0,"",(STDEVP(CS538:INDEX(CS538:EB538,1,'Настройки'!$B$3))/ABS(AVERAGE(CS538:INDEX(CS538:EB538,1,'Настройки'!$B$3))))^2))</x:f>
      </x:c>
      <x:c r="BF538" s="49" t="str">
        <x:f>IF(A538="","",IF(AQ538&lt;3,"Недостаточно",IF(AQ538&lt;6,"Предварительный","Обычный")))</x:f>
      </x:c>
      <x:c r="BG538" s="49" t="str">
        <x:f>IF(A538="","",IF(COUNTIF(F538:INDEX(F538:AO538,1,'Настройки'!$B$3),"&lt;0")&gt;0,IF('Настройки'!$B$10="Блокировать","Отрицательный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"),"")&amp;IF(AQ538&lt;3,"Недостаточно истории. ",IF(AQ538&lt;6,"Предварительная классификация. ",""))&amp;IF(AX538=0,"Нет спроса за горизонт. ","")&amp;IF(AZ538&gt;'Настройки'!$B$11,"Экстремальная вариативность. ",""))</x:f>
      </x:c>
      <x:c r="BH538" s="49" t="str">
        <x:f>IF(A538="","",IFERROR(VLOOKUP(BB538,'Настройки'!$D$3:$E$11,2,FALSE),"Сначала проверьте исходные данные и историю спроса.")&amp;" Уточните срок поставки, MOQ и критичность.")</x:f>
      </x:c>
      <x:c r="BI538" s="50" t="str">
        <x:f>IF(1&gt;'Настройки'!$B$3,"",IF(ISBLANK(F538),IF('Настройки'!$B$9="Нулевой спрос",0,""),IF(F538&lt;0,IF('Настройки'!$B$10="Исключить","",IF('Настройки'!$B$10="Абсолютные значения",ABS(F538),F538)),F538)))</x:f>
      </x:c>
      <x:c r="BJ538" s="50" t="str">
        <x:f>IF(2&gt;'Настройки'!$B$3,"",IF(ISBLANK(G538),IF('Настройки'!$B$9="Нулевой спрос",0,""),IF(G538&lt;0,IF('Настройки'!$B$10="Исключить","",IF('Настройки'!$B$10="Абсолютные значения",ABS(G538),G538)),G538)))</x:f>
      </x:c>
      <x:c r="BK538" s="50" t="str">
        <x:f>IF(3&gt;'Настройки'!$B$3,"",IF(ISBLANK(H538),IF('Настройки'!$B$9="Нулевой спрос",0,""),IF(H538&lt;0,IF('Настройки'!$B$10="Исключить","",IF('Настройки'!$B$10="Абсолютные значения",ABS(H538),H538)),H538)))</x:f>
      </x:c>
      <x:c r="BL538" s="50" t="str">
        <x:f>IF(4&gt;'Настройки'!$B$3,"",IF(ISBLANK(I538),IF('Настройки'!$B$9="Нулевой спрос",0,""),IF(I538&lt;0,IF('Настройки'!$B$10="Исключить","",IF('Настройки'!$B$10="Абсолютные значения",ABS(I538),I538)),I538)))</x:f>
      </x:c>
      <x:c r="BM538" s="50" t="str">
        <x:f>IF(5&gt;'Настройки'!$B$3,"",IF(ISBLANK(J538),IF('Настройки'!$B$9="Нулевой спрос",0,""),IF(J538&lt;0,IF('Настройки'!$B$10="Исключить","",IF('Настройки'!$B$10="Абсолютные значения",ABS(J538),J538)),J538)))</x:f>
      </x:c>
      <x:c r="BN538" s="50" t="str">
        <x:f>IF(6&gt;'Настройки'!$B$3,"",IF(ISBLANK(K538),IF('Настройки'!$B$9="Нулевой спрос",0,""),IF(K538&lt;0,IF('Настройки'!$B$10="Исключить","",IF('Настройки'!$B$10="Абсолютные значения",ABS(K538),K538)),K538)))</x:f>
      </x:c>
      <x:c r="BO538" s="50" t="str">
        <x:f>IF(7&gt;'Настройки'!$B$3,"",IF(ISBLANK(L538),IF('Настройки'!$B$9="Нулевой спрос",0,""),IF(L538&lt;0,IF('Настройки'!$B$10="Исключить","",IF('Настройки'!$B$10="Абсолютные значения",ABS(L538),L538)),L538)))</x:f>
      </x:c>
      <x:c r="BP538" s="50" t="str">
        <x:f>IF(8&gt;'Настройки'!$B$3,"",IF(ISBLANK(M538),IF('Настройки'!$B$9="Нулевой спрос",0,""),IF(M538&lt;0,IF('Настройки'!$B$10="Исключить","",IF('Настройки'!$B$10="Абсолютные значения",ABS(M538),M538)),M538)))</x:f>
      </x:c>
      <x:c r="BQ538" s="50" t="str">
        <x:f>IF(9&gt;'Настройки'!$B$3,"",IF(ISBLANK(N538),IF('Настройки'!$B$9="Нулевой спрос",0,""),IF(N538&lt;0,IF('Настройки'!$B$10="Исключить","",IF('Настройки'!$B$10="Абсолютные значения",ABS(N538),N538)),N538)))</x:f>
      </x:c>
      <x:c r="BR538" s="50" t="str">
        <x:f>IF(10&gt;'Настройки'!$B$3,"",IF(ISBLANK(O538),IF('Настройки'!$B$9="Нулевой спрос",0,""),IF(O538&lt;0,IF('Настройки'!$B$10="Исключить","",IF('Настройки'!$B$10="Абсолютные значения",ABS(O538),O538)),O538)))</x:f>
      </x:c>
      <x:c r="BS538" s="50" t="str">
        <x:f>IF(11&gt;'Настройки'!$B$3,"",IF(ISBLANK(P538),IF('Настройки'!$B$9="Нулевой спрос",0,""),IF(P538&lt;0,IF('Настройки'!$B$10="Исключить","",IF('Настройки'!$B$10="Абсолютные значения",ABS(P538),P538)),P538)))</x:f>
      </x:c>
      <x:c r="BT538" s="50" t="str">
        <x:f>IF(12&gt;'Настройки'!$B$3,"",IF(ISBLANK(Q538),IF('Настройки'!$B$9="Нулевой спрос",0,""),IF(Q538&lt;0,IF('Настройки'!$B$10="Исключить","",IF('Настройки'!$B$10="Абсолютные значения",ABS(Q538),Q538)),Q538)))</x:f>
      </x:c>
      <x:c r="BU538" s="50" t="str">
        <x:f>IF(13&gt;'Настройки'!$B$3,"",IF(ISBLANK(R538),IF('Настройки'!$B$9="Нулевой спрос",0,""),IF(R538&lt;0,IF('Настройки'!$B$10="Исключить","",IF('Настройки'!$B$10="Абсолютные значения",ABS(R538),R538)),R538)))</x:f>
      </x:c>
      <x:c r="BV538" s="50" t="str">
        <x:f>IF(14&gt;'Настройки'!$B$3,"",IF(ISBLANK(S538),IF('Настройки'!$B$9="Нулевой спрос",0,""),IF(S538&lt;0,IF('Настройки'!$B$10="Исключить","",IF('Настройки'!$B$10="Абсолютные значения",ABS(S538),S538)),S538)))</x:f>
      </x:c>
      <x:c r="BW538" s="50" t="str">
        <x:f>IF(15&gt;'Настройки'!$B$3,"",IF(ISBLANK(T538),IF('Настройки'!$B$9="Нулевой спрос",0,""),IF(T538&lt;0,IF('Настройки'!$B$10="Исключить","",IF('Настройки'!$B$10="Абсолютные значения",ABS(T538),T538)),T538)))</x:f>
      </x:c>
      <x:c r="BX538" s="50" t="str">
        <x:f>IF(16&gt;'Настройки'!$B$3,"",IF(ISBLANK(U538),IF('Настройки'!$B$9="Нулевой спрос",0,""),IF(U538&lt;0,IF('Настройки'!$B$10="Исключить","",IF('Настройки'!$B$10="Абсолютные значения",ABS(U538),U538)),U538)))</x:f>
      </x:c>
      <x:c r="BY538" s="50" t="str">
        <x:f>IF(17&gt;'Настройки'!$B$3,"",IF(ISBLANK(V538),IF('Настройки'!$B$9="Нулевой спрос",0,""),IF(V538&lt;0,IF('Настройки'!$B$10="Исключить","",IF('Настройки'!$B$10="Абсолютные значения",ABS(V538),V538)),V538)))</x:f>
      </x:c>
      <x:c r="BZ538" s="50" t="str">
        <x:f>IF(18&gt;'Настройки'!$B$3,"",IF(ISBLANK(W538),IF('Настройки'!$B$9="Нулевой спрос",0,""),IF(W538&lt;0,IF('Настройки'!$B$10="Исключить","",IF('Настройки'!$B$10="Абсолютные значения",ABS(W538),W538)),W538)))</x:f>
      </x:c>
      <x:c r="CA538" s="50" t="str">
        <x:f>IF(19&gt;'Настройки'!$B$3,"",IF(ISBLANK(X538),IF('Настройки'!$B$9="Нулевой спрос",0,""),IF(X538&lt;0,IF('Настройки'!$B$10="Исключить","",IF('Настройки'!$B$10="Абсолютные значения",ABS(X538),X538)),X538)))</x:f>
      </x:c>
      <x:c r="CB538" s="50" t="str">
        <x:f>IF(20&gt;'Настройки'!$B$3,"",IF(ISBLANK(Y538),IF('Настройки'!$B$9="Нулевой спрос",0,""),IF(Y538&lt;0,IF('Настройки'!$B$10="Исключить","",IF('Настройки'!$B$10="Абсолютные значения",ABS(Y538),Y538)),Y538)))</x:f>
      </x:c>
      <x:c r="CC538" s="50" t="str">
        <x:f>IF(21&gt;'Настройки'!$B$3,"",IF(ISBLANK(Z538),IF('Настройки'!$B$9="Нулевой спрос",0,""),IF(Z538&lt;0,IF('Настройки'!$B$10="Исключить","",IF('Настройки'!$B$10="Абсолютные значения",ABS(Z538),Z538)),Z538)))</x:f>
      </x:c>
      <x:c r="CD538" s="50" t="str">
        <x:f>IF(22&gt;'Настройки'!$B$3,"",IF(ISBLANK(AA538),IF('Настройки'!$B$9="Нулевой спрос",0,""),IF(AA538&lt;0,IF('Настройки'!$B$10="Исключить","",IF('Настройки'!$B$10="Абсолютные значения",ABS(AA538),AA538)),AA538)))</x:f>
      </x:c>
      <x:c r="CE538" s="50" t="str">
        <x:f>IF(23&gt;'Настройки'!$B$3,"",IF(ISBLANK(AB538),IF('Настройки'!$B$9="Нулевой спрос",0,""),IF(AB538&lt;0,IF('Настройки'!$B$10="Исключить","",IF('Настройки'!$B$10="Абсолютные значения",ABS(AB538),AB538)),AB538)))</x:f>
      </x:c>
      <x:c r="CF538" s="50" t="str">
        <x:f>IF(24&gt;'Настройки'!$B$3,"",IF(ISBLANK(AC538),IF('Настройки'!$B$9="Нулевой спрос",0,""),IF(AC538&lt;0,IF('Настройки'!$B$10="Исключить","",IF('Настройки'!$B$10="Абсолютные значения",ABS(AC538),AC538)),AC538)))</x:f>
      </x:c>
      <x:c r="CG538" s="50" t="str">
        <x:f>IF(25&gt;'Настройки'!$B$3,"",IF(ISBLANK(AD538),IF('Настройки'!$B$9="Нулевой спрос",0,""),IF(AD538&lt;0,IF('Настройки'!$B$10="Исключить","",IF('Настройки'!$B$10="Абсолютные значения",ABS(AD538),AD538)),AD538)))</x:f>
      </x:c>
      <x:c r="CH538" s="50" t="str">
        <x:f>IF(26&gt;'Настройки'!$B$3,"",IF(ISBLANK(AE538),IF('Настройки'!$B$9="Нулевой спрос",0,""),IF(AE538&lt;0,IF('Настройки'!$B$10="Исключить","",IF('Настройки'!$B$10="Абсолютные значения",ABS(AE538),AE538)),AE538)))</x:f>
      </x:c>
      <x:c r="CI538" s="50" t="str">
        <x:f>IF(27&gt;'Настройки'!$B$3,"",IF(ISBLANK(AF538),IF('Настройки'!$B$9="Нулевой спрос",0,""),IF(AF538&lt;0,IF('Настройки'!$B$10="Исключить","",IF('Настройки'!$B$10="Абсолютные значения",ABS(AF538),AF538)),AF538)))</x:f>
      </x:c>
      <x:c r="CJ538" s="50" t="str">
        <x:f>IF(28&gt;'Настройки'!$B$3,"",IF(ISBLANK(AG538),IF('Настройки'!$B$9="Нулевой спрос",0,""),IF(AG538&lt;0,IF('Настройки'!$B$10="Исключить","",IF('Настройки'!$B$10="Абсолютные значения",ABS(AG538),AG538)),AG538)))</x:f>
      </x:c>
      <x:c r="CK538" s="50" t="str">
        <x:f>IF(29&gt;'Настройки'!$B$3,"",IF(ISBLANK(AH538),IF('Настройки'!$B$9="Нулевой спрос",0,""),IF(AH538&lt;0,IF('Настройки'!$B$10="Исключить","",IF('Настройки'!$B$10="Абсолютные значения",ABS(AH538),AH538)),AH538)))</x:f>
      </x:c>
      <x:c r="CL538" s="50" t="str">
        <x:f>IF(30&gt;'Настройки'!$B$3,"",IF(ISBLANK(AI538),IF('Настройки'!$B$9="Нулевой спрос",0,""),IF(AI538&lt;0,IF('Настройки'!$B$10="Исключить","",IF('Настройки'!$B$10="Абсолютные значения",ABS(AI538),AI538)),AI538)))</x:f>
      </x:c>
      <x:c r="CM538" s="50" t="str">
        <x:f>IF(31&gt;'Настройки'!$B$3,"",IF(ISBLANK(AJ538),IF('Настройки'!$B$9="Нулевой спрос",0,""),IF(AJ538&lt;0,IF('Настройки'!$B$10="Исключить","",IF('Настройки'!$B$10="Абсолютные значения",ABS(AJ538),AJ538)),AJ538)))</x:f>
      </x:c>
      <x:c r="CN538" s="50" t="str">
        <x:f>IF(32&gt;'Настройки'!$B$3,"",IF(ISBLANK(AK538),IF('Настройки'!$B$9="Нулевой спрос",0,""),IF(AK538&lt;0,IF('Настройки'!$B$10="Исключить","",IF('Настройки'!$B$10="Абсолютные значения",ABS(AK538),AK538)),AK538)))</x:f>
      </x:c>
      <x:c r="CO538" s="50" t="str">
        <x:f>IF(33&gt;'Настройки'!$B$3,"",IF(ISBLANK(AL538),IF('Настройки'!$B$9="Нулевой спрос",0,""),IF(AL538&lt;0,IF('Настройки'!$B$10="Исключить","",IF('Настройки'!$B$10="Абсолютные значения",ABS(AL538),AL538)),AL538)))</x:f>
      </x:c>
      <x:c r="CP538" s="50" t="str">
        <x:f>IF(34&gt;'Настройки'!$B$3,"",IF(ISBLANK(AM538),IF('Настройки'!$B$9="Нулевой спрос",0,""),IF(AM538&lt;0,IF('Настройки'!$B$10="Исключить","",IF('Настройки'!$B$10="Абсолютные значения",ABS(AM538),AM538)),AM538)))</x:f>
      </x:c>
      <x:c r="CQ538" s="50" t="str">
        <x:f>IF(35&gt;'Настройки'!$B$3,"",IF(ISBLANK(AN538),IF('Настройки'!$B$9="Нулевой спрос",0,""),IF(AN538&lt;0,IF('Настройки'!$B$10="Исключить","",IF('Настройки'!$B$10="Абсолютные значения",ABS(AN538),AN538)),AN538)))</x:f>
      </x:c>
      <x:c r="CR538" s="50" t="str">
        <x:f>IF(36&gt;'Настройки'!$B$3,"",IF(ISBLANK(AO538),IF('Настройки'!$B$9="Нулевой спрос",0,""),IF(AO538&lt;0,IF('Настройки'!$B$10="Исключить","",IF('Настройки'!$B$10="Абсолютные значения",ABS(AO538),AO538)),AO538)))</x:f>
      </x:c>
      <x:c r="CS538" s="50" t="str">
        <x:f>IF(OR(1&gt;'Настройки'!$B$3,ISBLANK(BI538),BI538=0),"",BI538)</x:f>
      </x:c>
      <x:c r="CT538" s="50" t="str">
        <x:f>IF(OR(2&gt;'Настройки'!$B$3,ISBLANK(BJ538),BJ538=0),"",BJ538)</x:f>
      </x:c>
      <x:c r="CU538" s="50" t="str">
        <x:f>IF(OR(3&gt;'Настройки'!$B$3,ISBLANK(BK538),BK538=0),"",BK538)</x:f>
      </x:c>
      <x:c r="CV538" s="50" t="str">
        <x:f>IF(OR(4&gt;'Настройки'!$B$3,ISBLANK(BL538),BL538=0),"",BL538)</x:f>
      </x:c>
      <x:c r="CW538" s="50" t="str">
        <x:f>IF(OR(5&gt;'Настройки'!$B$3,ISBLANK(BM538),BM538=0),"",BM538)</x:f>
      </x:c>
      <x:c r="CX538" s="50" t="str">
        <x:f>IF(OR(6&gt;'Настройки'!$B$3,ISBLANK(BN538),BN538=0),"",BN538)</x:f>
      </x:c>
      <x:c r="CY538" s="50" t="str">
        <x:f>IF(OR(7&gt;'Настройки'!$B$3,ISBLANK(BO538),BO538=0),"",BO538)</x:f>
      </x:c>
      <x:c r="CZ538" s="50" t="str">
        <x:f>IF(OR(8&gt;'Настройки'!$B$3,ISBLANK(BP538),BP538=0),"",BP538)</x:f>
      </x:c>
      <x:c r="DA538" s="50" t="str">
        <x:f>IF(OR(9&gt;'Настройки'!$B$3,ISBLANK(BQ538),BQ538=0),"",BQ538)</x:f>
      </x:c>
      <x:c r="DB538" s="50" t="str">
        <x:f>IF(OR(10&gt;'Настройки'!$B$3,ISBLANK(BR538),BR538=0),"",BR538)</x:f>
      </x:c>
      <x:c r="DC538" s="50" t="str">
        <x:f>IF(OR(11&gt;'Настройки'!$B$3,ISBLANK(BS538),BS538=0),"",BS538)</x:f>
      </x:c>
      <x:c r="DD538" s="50" t="str">
        <x:f>IF(OR(12&gt;'Настройки'!$B$3,ISBLANK(BT538),BT538=0),"",BT538)</x:f>
      </x:c>
      <x:c r="DE538" s="50" t="str">
        <x:f>IF(OR(13&gt;'Настройки'!$B$3,ISBLANK(BU538),BU538=0),"",BU538)</x:f>
      </x:c>
      <x:c r="DF538" s="50" t="str">
        <x:f>IF(OR(14&gt;'Настройки'!$B$3,ISBLANK(BV538),BV538=0),"",BV538)</x:f>
      </x:c>
      <x:c r="DG538" s="50" t="str">
        <x:f>IF(OR(15&gt;'Настройки'!$B$3,ISBLANK(BW538),BW538=0),"",BW538)</x:f>
      </x:c>
      <x:c r="DH538" s="50" t="str">
        <x:f>IF(OR(16&gt;'Настройки'!$B$3,ISBLANK(BX538),BX538=0),"",BX538)</x:f>
      </x:c>
      <x:c r="DI538" s="50" t="str">
        <x:f>IF(OR(17&gt;'Настройки'!$B$3,ISBLANK(BY538),BY538=0),"",BY538)</x:f>
      </x:c>
      <x:c r="DJ538" s="50" t="str">
        <x:f>IF(OR(18&gt;'Настройки'!$B$3,ISBLANK(BZ538),BZ538=0),"",BZ538)</x:f>
      </x:c>
      <x:c r="DK538" s="50" t="str">
        <x:f>IF(OR(19&gt;'Настройки'!$B$3,ISBLANK(CA538),CA538=0),"",CA538)</x:f>
      </x:c>
      <x:c r="DL538" s="50" t="str">
        <x:f>IF(OR(20&gt;'Настройки'!$B$3,ISBLANK(CB538),CB538=0),"",CB538)</x:f>
      </x:c>
      <x:c r="DM538" s="50" t="str">
        <x:f>IF(OR(21&gt;'Настройки'!$B$3,ISBLANK(CC538),CC538=0),"",CC538)</x:f>
      </x:c>
      <x:c r="DN538" s="50" t="str">
        <x:f>IF(OR(22&gt;'Настройки'!$B$3,ISBLANK(CD538),CD538=0),"",CD538)</x:f>
      </x:c>
      <x:c r="DO538" s="50" t="str">
        <x:f>IF(OR(23&gt;'Настройки'!$B$3,ISBLANK(CE538),CE538=0),"",CE538)</x:f>
      </x:c>
      <x:c r="DP538" s="50" t="str">
        <x:f>IF(OR(24&gt;'Настройки'!$B$3,ISBLANK(CF538),CF538=0),"",CF538)</x:f>
      </x:c>
      <x:c r="DQ538" s="50" t="str">
        <x:f>IF(OR(25&gt;'Настройки'!$B$3,ISBLANK(CG538),CG538=0),"",CG538)</x:f>
      </x:c>
      <x:c r="DR538" s="50" t="str">
        <x:f>IF(OR(26&gt;'Настройки'!$B$3,ISBLANK(CH538),CH538=0),"",CH538)</x:f>
      </x:c>
      <x:c r="DS538" s="50" t="str">
        <x:f>IF(OR(27&gt;'Настройки'!$B$3,ISBLANK(CI538),CI538=0),"",CI538)</x:f>
      </x:c>
      <x:c r="DT538" s="50" t="str">
        <x:f>IF(OR(28&gt;'Настройки'!$B$3,ISBLANK(CJ538),CJ538=0),"",CJ538)</x:f>
      </x:c>
      <x:c r="DU538" s="50" t="str">
        <x:f>IF(OR(29&gt;'Настройки'!$B$3,ISBLANK(CK538),CK538=0),"",CK538)</x:f>
      </x:c>
      <x:c r="DV538" s="50" t="str">
        <x:f>IF(OR(30&gt;'Настройки'!$B$3,ISBLANK(CL538),CL538=0),"",CL538)</x:f>
      </x:c>
      <x:c r="DW538" s="50" t="str">
        <x:f>IF(OR(31&gt;'Настройки'!$B$3,ISBLANK(CM538),CM538=0),"",CM538)</x:f>
      </x:c>
      <x:c r="DX538" s="50" t="str">
        <x:f>IF(OR(32&gt;'Настройки'!$B$3,ISBLANK(CN538),CN538=0),"",CN538)</x:f>
      </x:c>
      <x:c r="DY538" s="50" t="str">
        <x:f>IF(OR(33&gt;'Настройки'!$B$3,ISBLANK(CO538),CO538=0),"",CO538)</x:f>
      </x:c>
      <x:c r="DZ538" s="50" t="str">
        <x:f>IF(OR(34&gt;'Настройки'!$B$3,ISBLANK(CP538),CP538=0),"",CP538)</x:f>
      </x:c>
      <x:c r="EA538" s="50" t="str">
        <x:f>IF(OR(35&gt;'Настройки'!$B$3,ISBLANK(CQ538),CQ538=0),"",CQ538)</x:f>
      </x:c>
      <x:c r="EB538" s="50" t="str">
        <x:f>IF(OR(36&gt;'Настройки'!$B$3,ISBLANK(CR538),CR538=0),"",CR538)</x:f>
      </x:c>
      <x:c r="EC538" s="50" t="str">
        <x:f>IF(A538="","",IF(OR(BB538="AZ",BB538="BZ"),10000+ROW(),IF(AZ538&gt;'Настройки'!$B$11,20000+ROW(),IF(BF538&lt;&gt;"Обычный",30000+ROW(),IF(AX538&lt;=0,40000+ROW(),"")))))</x:f>
      </x:c>
      <x:c r="ED538" s="50" t="str">
        <x:f>IF(EC538="","",COUNTIFS($EC$2:$EC$1001,"&gt;0",$EC$2:$EC$1001,"&lt;"&amp;EC538)+1)</x:f>
      </x:c>
    </x:row>
    <x:row r="539">
      <x:c r="A539" s="115"/>
      <x:c r="B539" s="115"/>
      <x:c r="C539" s="115"/>
      <x:c r="D539" s="118"/>
      <x:c r="E539" s="118"/>
      <x:c r="F539" s="118"/>
      <x:c r="G539" s="118"/>
      <x:c r="H539" s="118"/>
      <x:c r="I539" s="118"/>
      <x:c r="J539" s="118"/>
      <x:c r="K539" s="118"/>
      <x:c r="L539" s="118"/>
      <x:c r="M539" s="118"/>
      <x:c r="N539" s="118"/>
      <x:c r="O539" s="118"/>
      <x:c r="P539" s="118"/>
      <x:c r="Q539" s="118"/>
      <x:c r="R539" s="118"/>
      <x:c r="S539" s="118"/>
      <x:c r="T539" s="118"/>
      <x:c r="U539" s="118"/>
      <x:c r="V539" s="118"/>
      <x:c r="W539" s="118"/>
      <x:c r="X539" s="118"/>
      <x:c r="Y539" s="118"/>
      <x:c r="Z539" s="118"/>
      <x:c r="AA539" s="118"/>
      <x:c r="AB539" s="118"/>
      <x:c r="AC539" s="118"/>
      <x:c r="AD539" s="118"/>
      <x:c r="AE539" s="118"/>
      <x:c r="AF539" s="118"/>
      <x:c r="AG539" s="118"/>
      <x:c r="AH539" s="118"/>
      <x:c r="AI539" s="118"/>
      <x:c r="AJ539" s="118"/>
      <x:c r="AK539" s="118"/>
      <x:c r="AL539" s="118"/>
      <x:c r="AM539" s="118"/>
      <x:c r="AN539" s="118"/>
      <x:c r="AO539" s="118"/>
      <x:c r="AP539" s="115"/>
      <x:c r="AQ539" s="49" t="str">
        <x:f>IF(A539="","",COUNT(BI539:INDEX(BI539:CR539,1,'Настройки'!$B$3)))</x:f>
      </x:c>
      <x:c r="AR539" s="49" t="str">
        <x:f>IF(A539="","",SUM(BI539:INDEX(BI539:CR539,1,'Настройки'!$B$3)))</x:f>
      </x:c>
      <x:c r="AS539" s="58" t="str">
        <x:f>IF(A539="","",IF('Настройки'!$B$4="Стоимость потребления",AR539*D539,IF('Настройки'!$B$4="Количество",AR539,E539)))</x:f>
      </x:c>
      <x:c r="AT539" s="61" t="str">
        <x:f>IF(OR(A539="",AS539&lt;0,SUM($AS$2:$AS$1001)&lt;=0),"",AS539/SUM($AS$2:$AS$1001))</x:f>
      </x:c>
      <x:c r="AU539" s="61" t="str">
        <x:f>IF(OR(A539="",AS539&lt;0,SUM($AS$2:$AS$1001)&lt;=0),"",SUMIFS($AS$2:$AS$1001,$AS$2:$AS$1001,"&gt;"&amp;AS539)/SUM($AS$2:$AS$1001))</x:f>
      </x:c>
      <x:c r="AV539" s="61" t="str">
        <x:f>IF(OR(A539="",AS539&lt;0,SUM($AS$2:$AS$1001)&lt;=0),"",SUMIFS($AS$2:$AS$1001,$AS$2:$AS$1001,"&gt;="&amp;AS539)/SUM($AS$2:$AS$1001))</x:f>
      </x:c>
      <x:c r="AW539" s="49" t="str">
        <x:f>IF(A539="","",IF(SUM($AS$2:$AS$1001)&lt;=0,"Не определён",IF(AS539&lt;0,"Исключение",IF(AU539&lt;'Настройки'!$B$5,"A",IF(AU539&lt;'Настройки'!$B$6,"B","C")))))</x:f>
      </x:c>
      <x:c r="AX539" s="58" t="str">
        <x:f>IF(A539="","",IF(AQ539=0,"",AVERAGE(BI539:INDEX(BI539:CR539,1,'Настройки'!$B$3))))</x:f>
      </x:c>
      <x:c r="AY539" s="58" t="str">
        <x:f>IF(OR(A539="",AQ539=0),"",STDEVP(BI539:INDEX(BI539:CR539,1,'Настройки'!$B$3)))</x:f>
      </x:c>
      <x:c r="AZ539" s="61" t="str">
        <x:f>IF(OR(A539="",AQ539&lt;'Настройки'!$B$12,AX539&lt;=0,AND('Настройки'!$B$10="Блокировать",COUNTIF(F539:INDEX(F539:AO539,1,'Настройки'!$B$3),"&lt;0")&gt;0)),"",AY539/ABS(AX539))</x:f>
      </x:c>
      <x:c r="BA539" s="49" t="str">
        <x:f>IF(A539="","",IF(AND('Настройки'!$B$10="Блокировать",COUNTIF(F539:INDEX(F539:AO539,1,'Настройки'!$B$3),"&lt;0")&gt;0),"Не определён",IF(AQ539&lt;'Настройки'!$B$12,"Не определён",IF(AX539=0,"Нет спроса",IF(AX539&lt;0,"Не определён",IF(AZ539&lt;='Настройки'!$B$7,"X",IF(AZ539&lt;='Настройки'!$B$8,"Y","Z")))))))</x:f>
      </x:c>
      <x:c r="BB539" s="49" t="str">
        <x:f>IF(OR(A539="",LEN(AW539)&lt;&gt;1,LEN(BA539)&lt;&gt;1),"",AW539&amp;BA539)</x:f>
      </x:c>
      <x:c r="BC539" s="61" t="str">
        <x:f>IF(OR(A539="",AQ539=0),"",(COUNT(BI539:INDEX(BI539:CR539,1,'Настройки'!$B$3))-COUNT(CS539:INDEX(CS539:EB539,1,'Настройки'!$B$3)))/AQ539)</x:f>
      </x:c>
      <x:c r="BD539" s="64" t="str">
        <x:f>IF(OR(A539="",COUNT(CS539:INDEX(CS539:EB539,1,'Настройки'!$B$3))=0),"",AQ539/COUNT(CS539:INDEX(CS539:EB539,1,'Настройки'!$B$3)))</x:f>
      </x:c>
      <x:c r="BE539" s="64" t="str">
        <x:f>IF(OR(A539="",COUNT(CS539:INDEX(CS539:EB539,1,'Настройки'!$B$3))=0),"",IF(AVERAGE(CS539:INDEX(CS539:EB539,1,'Настройки'!$B$3))=0,"",(STDEVP(CS539:INDEX(CS539:EB539,1,'Настройки'!$B$3))/ABS(AVERAGE(CS539:INDEX(CS539:EB539,1,'Настройки'!$B$3))))^2))</x:f>
      </x:c>
      <x:c r="BF539" s="49" t="str">
        <x:f>IF(A539="","",IF(AQ539&lt;3,"Недостаточно",IF(AQ539&lt;6,"Предварительный","Обычный")))</x:f>
      </x:c>
      <x:c r="BG539" s="49" t="str">
        <x:f>IF(A539="","",IF(COUNTIF(F539:INDEX(F539:AO539,1,'Настройки'!$B$3),"&lt;0")&gt;0,IF('Настройки'!$B$10="Блокировать","Отрицательный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"),"")&amp;IF(AQ539&lt;3,"Недостаточно истории. ",IF(AQ539&lt;6,"Предварительная классификация. ",""))&amp;IF(AX539=0,"Нет спроса за горизонт. ","")&amp;IF(AZ539&gt;'Настройки'!$B$11,"Экстремальная вариативность. ",""))</x:f>
      </x:c>
      <x:c r="BH539" s="49" t="str">
        <x:f>IF(A539="","",IFERROR(VLOOKUP(BB539,'Настройки'!$D$3:$E$11,2,FALSE),"Сначала проверьте исходные данные и историю спроса.")&amp;" Уточните срок поставки, MOQ и критичность.")</x:f>
      </x:c>
      <x:c r="BI539" s="50" t="str">
        <x:f>IF(1&gt;'Настройки'!$B$3,"",IF(ISBLANK(F539),IF('Настройки'!$B$9="Нулевой спрос",0,""),IF(F539&lt;0,IF('Настройки'!$B$10="Исключить","",IF('Настройки'!$B$10="Абсолютные значения",ABS(F539),F539)),F539)))</x:f>
      </x:c>
      <x:c r="BJ539" s="50" t="str">
        <x:f>IF(2&gt;'Настройки'!$B$3,"",IF(ISBLANK(G539),IF('Настройки'!$B$9="Нулевой спрос",0,""),IF(G539&lt;0,IF('Настройки'!$B$10="Исключить","",IF('Настройки'!$B$10="Абсолютные значения",ABS(G539),G539)),G539)))</x:f>
      </x:c>
      <x:c r="BK539" s="50" t="str">
        <x:f>IF(3&gt;'Настройки'!$B$3,"",IF(ISBLANK(H539),IF('Настройки'!$B$9="Нулевой спрос",0,""),IF(H539&lt;0,IF('Настройки'!$B$10="Исключить","",IF('Настройки'!$B$10="Абсолютные значения",ABS(H539),H539)),H539)))</x:f>
      </x:c>
      <x:c r="BL539" s="50" t="str">
        <x:f>IF(4&gt;'Настройки'!$B$3,"",IF(ISBLANK(I539),IF('Настройки'!$B$9="Нулевой спрос",0,""),IF(I539&lt;0,IF('Настройки'!$B$10="Исключить","",IF('Настройки'!$B$10="Абсолютные значения",ABS(I539),I539)),I539)))</x:f>
      </x:c>
      <x:c r="BM539" s="50" t="str">
        <x:f>IF(5&gt;'Настройки'!$B$3,"",IF(ISBLANK(J539),IF('Настройки'!$B$9="Нулевой спрос",0,""),IF(J539&lt;0,IF('Настройки'!$B$10="Исключить","",IF('Настройки'!$B$10="Абсолютные значения",ABS(J539),J539)),J539)))</x:f>
      </x:c>
      <x:c r="BN539" s="50" t="str">
        <x:f>IF(6&gt;'Настройки'!$B$3,"",IF(ISBLANK(K539),IF('Настройки'!$B$9="Нулевой спрос",0,""),IF(K539&lt;0,IF('Настройки'!$B$10="Исключить","",IF('Настройки'!$B$10="Абсолютные значения",ABS(K539),K539)),K539)))</x:f>
      </x:c>
      <x:c r="BO539" s="50" t="str">
        <x:f>IF(7&gt;'Настройки'!$B$3,"",IF(ISBLANK(L539),IF('Настройки'!$B$9="Нулевой спрос",0,""),IF(L539&lt;0,IF('Настройки'!$B$10="Исключить","",IF('Настройки'!$B$10="Абсолютные значения",ABS(L539),L539)),L539)))</x:f>
      </x:c>
      <x:c r="BP539" s="50" t="str">
        <x:f>IF(8&gt;'Настройки'!$B$3,"",IF(ISBLANK(M539),IF('Настройки'!$B$9="Нулевой спрос",0,""),IF(M539&lt;0,IF('Настройки'!$B$10="Исключить","",IF('Настройки'!$B$10="Абсолютные значения",ABS(M539),M539)),M539)))</x:f>
      </x:c>
      <x:c r="BQ539" s="50" t="str">
        <x:f>IF(9&gt;'Настройки'!$B$3,"",IF(ISBLANK(N539),IF('Настройки'!$B$9="Нулевой спрос",0,""),IF(N539&lt;0,IF('Настройки'!$B$10="Исключить","",IF('Настройки'!$B$10="Абсолютные значения",ABS(N539),N539)),N539)))</x:f>
      </x:c>
      <x:c r="BR539" s="50" t="str">
        <x:f>IF(10&gt;'Настройки'!$B$3,"",IF(ISBLANK(O539),IF('Настройки'!$B$9="Нулевой спрос",0,""),IF(O539&lt;0,IF('Настройки'!$B$10="Исключить","",IF('Настройки'!$B$10="Абсолютные значения",ABS(O539),O539)),O539)))</x:f>
      </x:c>
      <x:c r="BS539" s="50" t="str">
        <x:f>IF(11&gt;'Настройки'!$B$3,"",IF(ISBLANK(P539),IF('Настройки'!$B$9="Нулевой спрос",0,""),IF(P539&lt;0,IF('Настройки'!$B$10="Исключить","",IF('Настройки'!$B$10="Абсолютные значения",ABS(P539),P539)),P539)))</x:f>
      </x:c>
      <x:c r="BT539" s="50" t="str">
        <x:f>IF(12&gt;'Настройки'!$B$3,"",IF(ISBLANK(Q539),IF('Настройки'!$B$9="Нулевой спрос",0,""),IF(Q539&lt;0,IF('Настройки'!$B$10="Исключить","",IF('Настройки'!$B$10="Абсолютные значения",ABS(Q539),Q539)),Q539)))</x:f>
      </x:c>
      <x:c r="BU539" s="50" t="str">
        <x:f>IF(13&gt;'Настройки'!$B$3,"",IF(ISBLANK(R539),IF('Настройки'!$B$9="Нулевой спрос",0,""),IF(R539&lt;0,IF('Настройки'!$B$10="Исключить","",IF('Настройки'!$B$10="Абсолютные значения",ABS(R539),R539)),R539)))</x:f>
      </x:c>
      <x:c r="BV539" s="50" t="str">
        <x:f>IF(14&gt;'Настройки'!$B$3,"",IF(ISBLANK(S539),IF('Настройки'!$B$9="Нулевой спрос",0,""),IF(S539&lt;0,IF('Настройки'!$B$10="Исключить","",IF('Настройки'!$B$10="Абсолютные значения",ABS(S539),S539)),S539)))</x:f>
      </x:c>
      <x:c r="BW539" s="50" t="str">
        <x:f>IF(15&gt;'Настройки'!$B$3,"",IF(ISBLANK(T539),IF('Настройки'!$B$9="Нулевой спрос",0,""),IF(T539&lt;0,IF('Настройки'!$B$10="Исключить","",IF('Настройки'!$B$10="Абсолютные значения",ABS(T539),T539)),T539)))</x:f>
      </x:c>
      <x:c r="BX539" s="50" t="str">
        <x:f>IF(16&gt;'Настройки'!$B$3,"",IF(ISBLANK(U539),IF('Настройки'!$B$9="Нулевой спрос",0,""),IF(U539&lt;0,IF('Настройки'!$B$10="Исключить","",IF('Настройки'!$B$10="Абсолютные значения",ABS(U539),U539)),U539)))</x:f>
      </x:c>
      <x:c r="BY539" s="50" t="str">
        <x:f>IF(17&gt;'Настройки'!$B$3,"",IF(ISBLANK(V539),IF('Настройки'!$B$9="Нулевой спрос",0,""),IF(V539&lt;0,IF('Настройки'!$B$10="Исключить","",IF('Настройки'!$B$10="Абсолютные значения",ABS(V539),V539)),V539)))</x:f>
      </x:c>
      <x:c r="BZ539" s="50" t="str">
        <x:f>IF(18&gt;'Настройки'!$B$3,"",IF(ISBLANK(W539),IF('Настройки'!$B$9="Нулевой спрос",0,""),IF(W539&lt;0,IF('Настройки'!$B$10="Исключить","",IF('Настройки'!$B$10="Абсолютные значения",ABS(W539),W539)),W539)))</x:f>
      </x:c>
      <x:c r="CA539" s="50" t="str">
        <x:f>IF(19&gt;'Настройки'!$B$3,"",IF(ISBLANK(X539),IF('Настройки'!$B$9="Нулевой спрос",0,""),IF(X539&lt;0,IF('Настройки'!$B$10="Исключить","",IF('Настройки'!$B$10="Абсолютные значения",ABS(X539),X539)),X539)))</x:f>
      </x:c>
      <x:c r="CB539" s="50" t="str">
        <x:f>IF(20&gt;'Настройки'!$B$3,"",IF(ISBLANK(Y539),IF('Настройки'!$B$9="Нулевой спрос",0,""),IF(Y539&lt;0,IF('Настройки'!$B$10="Исключить","",IF('Настройки'!$B$10="Абсолютные значения",ABS(Y539),Y539)),Y539)))</x:f>
      </x:c>
      <x:c r="CC539" s="50" t="str">
        <x:f>IF(21&gt;'Настройки'!$B$3,"",IF(ISBLANK(Z539),IF('Настройки'!$B$9="Нулевой спрос",0,""),IF(Z539&lt;0,IF('Настройки'!$B$10="Исключить","",IF('Настройки'!$B$10="Абсолютные значения",ABS(Z539),Z539)),Z539)))</x:f>
      </x:c>
      <x:c r="CD539" s="50" t="str">
        <x:f>IF(22&gt;'Настройки'!$B$3,"",IF(ISBLANK(AA539),IF('Настройки'!$B$9="Нулевой спрос",0,""),IF(AA539&lt;0,IF('Настройки'!$B$10="Исключить","",IF('Настройки'!$B$10="Абсолютные значения",ABS(AA539),AA539)),AA539)))</x:f>
      </x:c>
      <x:c r="CE539" s="50" t="str">
        <x:f>IF(23&gt;'Настройки'!$B$3,"",IF(ISBLANK(AB539),IF('Настройки'!$B$9="Нулевой спрос",0,""),IF(AB539&lt;0,IF('Настройки'!$B$10="Исключить","",IF('Настройки'!$B$10="Абсолютные значения",ABS(AB539),AB539)),AB539)))</x:f>
      </x:c>
      <x:c r="CF539" s="50" t="str">
        <x:f>IF(24&gt;'Настройки'!$B$3,"",IF(ISBLANK(AC539),IF('Настройки'!$B$9="Нулевой спрос",0,""),IF(AC539&lt;0,IF('Настройки'!$B$10="Исключить","",IF('Настройки'!$B$10="Абсолютные значения",ABS(AC539),AC539)),AC539)))</x:f>
      </x:c>
      <x:c r="CG539" s="50" t="str">
        <x:f>IF(25&gt;'Настройки'!$B$3,"",IF(ISBLANK(AD539),IF('Настройки'!$B$9="Нулевой спрос",0,""),IF(AD539&lt;0,IF('Настройки'!$B$10="Исключить","",IF('Настройки'!$B$10="Абсолютные значения",ABS(AD539),AD539)),AD539)))</x:f>
      </x:c>
      <x:c r="CH539" s="50" t="str">
        <x:f>IF(26&gt;'Настройки'!$B$3,"",IF(ISBLANK(AE539),IF('Настройки'!$B$9="Нулевой спрос",0,""),IF(AE539&lt;0,IF('Настройки'!$B$10="Исключить","",IF('Настройки'!$B$10="Абсолютные значения",ABS(AE539),AE539)),AE539)))</x:f>
      </x:c>
      <x:c r="CI539" s="50" t="str">
        <x:f>IF(27&gt;'Настройки'!$B$3,"",IF(ISBLANK(AF539),IF('Настройки'!$B$9="Нулевой спрос",0,""),IF(AF539&lt;0,IF('Настройки'!$B$10="Исключить","",IF('Настройки'!$B$10="Абсолютные значения",ABS(AF539),AF539)),AF539)))</x:f>
      </x:c>
      <x:c r="CJ539" s="50" t="str">
        <x:f>IF(28&gt;'Настройки'!$B$3,"",IF(ISBLANK(AG539),IF('Настройки'!$B$9="Нулевой спрос",0,""),IF(AG539&lt;0,IF('Настройки'!$B$10="Исключить","",IF('Настройки'!$B$10="Абсолютные значения",ABS(AG539),AG539)),AG539)))</x:f>
      </x:c>
      <x:c r="CK539" s="50" t="str">
        <x:f>IF(29&gt;'Настройки'!$B$3,"",IF(ISBLANK(AH539),IF('Настройки'!$B$9="Нулевой спрос",0,""),IF(AH539&lt;0,IF('Настройки'!$B$10="Исключить","",IF('Настройки'!$B$10="Абсолютные значения",ABS(AH539),AH539)),AH539)))</x:f>
      </x:c>
      <x:c r="CL539" s="50" t="str">
        <x:f>IF(30&gt;'Настройки'!$B$3,"",IF(ISBLANK(AI539),IF('Настройки'!$B$9="Нулевой спрос",0,""),IF(AI539&lt;0,IF('Настройки'!$B$10="Исключить","",IF('Настройки'!$B$10="Абсолютные значения",ABS(AI539),AI539)),AI539)))</x:f>
      </x:c>
      <x:c r="CM539" s="50" t="str">
        <x:f>IF(31&gt;'Настройки'!$B$3,"",IF(ISBLANK(AJ539),IF('Настройки'!$B$9="Нулевой спрос",0,""),IF(AJ539&lt;0,IF('Настройки'!$B$10="Исключить","",IF('Настройки'!$B$10="Абсолютные значения",ABS(AJ539),AJ539)),AJ539)))</x:f>
      </x:c>
      <x:c r="CN539" s="50" t="str">
        <x:f>IF(32&gt;'Настройки'!$B$3,"",IF(ISBLANK(AK539),IF('Настройки'!$B$9="Нулевой спрос",0,""),IF(AK539&lt;0,IF('Настройки'!$B$10="Исключить","",IF('Настройки'!$B$10="Абсолютные значения",ABS(AK539),AK539)),AK539)))</x:f>
      </x:c>
      <x:c r="CO539" s="50" t="str">
        <x:f>IF(33&gt;'Настройки'!$B$3,"",IF(ISBLANK(AL539),IF('Настройки'!$B$9="Нулевой спрос",0,""),IF(AL539&lt;0,IF('Настройки'!$B$10="Исключить","",IF('Настройки'!$B$10="Абсолютные значения",ABS(AL539),AL539)),AL539)))</x:f>
      </x:c>
      <x:c r="CP539" s="50" t="str">
        <x:f>IF(34&gt;'Настройки'!$B$3,"",IF(ISBLANK(AM539),IF('Настройки'!$B$9="Нулевой спрос",0,""),IF(AM539&lt;0,IF('Настройки'!$B$10="Исключить","",IF('Настройки'!$B$10="Абсолютные значения",ABS(AM539),AM539)),AM539)))</x:f>
      </x:c>
      <x:c r="CQ539" s="50" t="str">
        <x:f>IF(35&gt;'Настройки'!$B$3,"",IF(ISBLANK(AN539),IF('Настройки'!$B$9="Нулевой спрос",0,""),IF(AN539&lt;0,IF('Настройки'!$B$10="Исключить","",IF('Настройки'!$B$10="Абсолютные значения",ABS(AN539),AN539)),AN539)))</x:f>
      </x:c>
      <x:c r="CR539" s="50" t="str">
        <x:f>IF(36&gt;'Настройки'!$B$3,"",IF(ISBLANK(AO539),IF('Настройки'!$B$9="Нулевой спрос",0,""),IF(AO539&lt;0,IF('Настройки'!$B$10="Исключить","",IF('Настройки'!$B$10="Абсолютные значения",ABS(AO539),AO539)),AO539)))</x:f>
      </x:c>
      <x:c r="CS539" s="50" t="str">
        <x:f>IF(OR(1&gt;'Настройки'!$B$3,ISBLANK(BI539),BI539=0),"",BI539)</x:f>
      </x:c>
      <x:c r="CT539" s="50" t="str">
        <x:f>IF(OR(2&gt;'Настройки'!$B$3,ISBLANK(BJ539),BJ539=0),"",BJ539)</x:f>
      </x:c>
      <x:c r="CU539" s="50" t="str">
        <x:f>IF(OR(3&gt;'Настройки'!$B$3,ISBLANK(BK539),BK539=0),"",BK539)</x:f>
      </x:c>
      <x:c r="CV539" s="50" t="str">
        <x:f>IF(OR(4&gt;'Настройки'!$B$3,ISBLANK(BL539),BL539=0),"",BL539)</x:f>
      </x:c>
      <x:c r="CW539" s="50" t="str">
        <x:f>IF(OR(5&gt;'Настройки'!$B$3,ISBLANK(BM539),BM539=0),"",BM539)</x:f>
      </x:c>
      <x:c r="CX539" s="50" t="str">
        <x:f>IF(OR(6&gt;'Настройки'!$B$3,ISBLANK(BN539),BN539=0),"",BN539)</x:f>
      </x:c>
      <x:c r="CY539" s="50" t="str">
        <x:f>IF(OR(7&gt;'Настройки'!$B$3,ISBLANK(BO539),BO539=0),"",BO539)</x:f>
      </x:c>
      <x:c r="CZ539" s="50" t="str">
        <x:f>IF(OR(8&gt;'Настройки'!$B$3,ISBLANK(BP539),BP539=0),"",BP539)</x:f>
      </x:c>
      <x:c r="DA539" s="50" t="str">
        <x:f>IF(OR(9&gt;'Настройки'!$B$3,ISBLANK(BQ539),BQ539=0),"",BQ539)</x:f>
      </x:c>
      <x:c r="DB539" s="50" t="str">
        <x:f>IF(OR(10&gt;'Настройки'!$B$3,ISBLANK(BR539),BR539=0),"",BR539)</x:f>
      </x:c>
      <x:c r="DC539" s="50" t="str">
        <x:f>IF(OR(11&gt;'Настройки'!$B$3,ISBLANK(BS539),BS539=0),"",BS539)</x:f>
      </x:c>
      <x:c r="DD539" s="50" t="str">
        <x:f>IF(OR(12&gt;'Настройки'!$B$3,ISBLANK(BT539),BT539=0),"",BT539)</x:f>
      </x:c>
      <x:c r="DE539" s="50" t="str">
        <x:f>IF(OR(13&gt;'Настройки'!$B$3,ISBLANK(BU539),BU539=0),"",BU539)</x:f>
      </x:c>
      <x:c r="DF539" s="50" t="str">
        <x:f>IF(OR(14&gt;'Настройки'!$B$3,ISBLANK(BV539),BV539=0),"",BV539)</x:f>
      </x:c>
      <x:c r="DG539" s="50" t="str">
        <x:f>IF(OR(15&gt;'Настройки'!$B$3,ISBLANK(BW539),BW539=0),"",BW539)</x:f>
      </x:c>
      <x:c r="DH539" s="50" t="str">
        <x:f>IF(OR(16&gt;'Настройки'!$B$3,ISBLANK(BX539),BX539=0),"",BX539)</x:f>
      </x:c>
      <x:c r="DI539" s="50" t="str">
        <x:f>IF(OR(17&gt;'Настройки'!$B$3,ISBLANK(BY539),BY539=0),"",BY539)</x:f>
      </x:c>
      <x:c r="DJ539" s="50" t="str">
        <x:f>IF(OR(18&gt;'Настройки'!$B$3,ISBLANK(BZ539),BZ539=0),"",BZ539)</x:f>
      </x:c>
      <x:c r="DK539" s="50" t="str">
        <x:f>IF(OR(19&gt;'Настройки'!$B$3,ISBLANK(CA539),CA539=0),"",CA539)</x:f>
      </x:c>
      <x:c r="DL539" s="50" t="str">
        <x:f>IF(OR(20&gt;'Настройки'!$B$3,ISBLANK(CB539),CB539=0),"",CB539)</x:f>
      </x:c>
      <x:c r="DM539" s="50" t="str">
        <x:f>IF(OR(21&gt;'Настройки'!$B$3,ISBLANK(CC539),CC539=0),"",CC539)</x:f>
      </x:c>
      <x:c r="DN539" s="50" t="str">
        <x:f>IF(OR(22&gt;'Настройки'!$B$3,ISBLANK(CD539),CD539=0),"",CD539)</x:f>
      </x:c>
      <x:c r="DO539" s="50" t="str">
        <x:f>IF(OR(23&gt;'Настройки'!$B$3,ISBLANK(CE539),CE539=0),"",CE539)</x:f>
      </x:c>
      <x:c r="DP539" s="50" t="str">
        <x:f>IF(OR(24&gt;'Настройки'!$B$3,ISBLANK(CF539),CF539=0),"",CF539)</x:f>
      </x:c>
      <x:c r="DQ539" s="50" t="str">
        <x:f>IF(OR(25&gt;'Настройки'!$B$3,ISBLANK(CG539),CG539=0),"",CG539)</x:f>
      </x:c>
      <x:c r="DR539" s="50" t="str">
        <x:f>IF(OR(26&gt;'Настройки'!$B$3,ISBLANK(CH539),CH539=0),"",CH539)</x:f>
      </x:c>
      <x:c r="DS539" s="50" t="str">
        <x:f>IF(OR(27&gt;'Настройки'!$B$3,ISBLANK(CI539),CI539=0),"",CI539)</x:f>
      </x:c>
      <x:c r="DT539" s="50" t="str">
        <x:f>IF(OR(28&gt;'Настройки'!$B$3,ISBLANK(CJ539),CJ539=0),"",CJ539)</x:f>
      </x:c>
      <x:c r="DU539" s="50" t="str">
        <x:f>IF(OR(29&gt;'Настройки'!$B$3,ISBLANK(CK539),CK539=0),"",CK539)</x:f>
      </x:c>
      <x:c r="DV539" s="50" t="str">
        <x:f>IF(OR(30&gt;'Настройки'!$B$3,ISBLANK(CL539),CL539=0),"",CL539)</x:f>
      </x:c>
      <x:c r="DW539" s="50" t="str">
        <x:f>IF(OR(31&gt;'Настройки'!$B$3,ISBLANK(CM539),CM539=0),"",CM539)</x:f>
      </x:c>
      <x:c r="DX539" s="50" t="str">
        <x:f>IF(OR(32&gt;'Настройки'!$B$3,ISBLANK(CN539),CN539=0),"",CN539)</x:f>
      </x:c>
      <x:c r="DY539" s="50" t="str">
        <x:f>IF(OR(33&gt;'Настройки'!$B$3,ISBLANK(CO539),CO539=0),"",CO539)</x:f>
      </x:c>
      <x:c r="DZ539" s="50" t="str">
        <x:f>IF(OR(34&gt;'Настройки'!$B$3,ISBLANK(CP539),CP539=0),"",CP539)</x:f>
      </x:c>
      <x:c r="EA539" s="50" t="str">
        <x:f>IF(OR(35&gt;'Настройки'!$B$3,ISBLANK(CQ539),CQ539=0),"",CQ539)</x:f>
      </x:c>
      <x:c r="EB539" s="50" t="str">
        <x:f>IF(OR(36&gt;'Настройки'!$B$3,ISBLANK(CR539),CR539=0),"",CR539)</x:f>
      </x:c>
      <x:c r="EC539" s="50" t="str">
        <x:f>IF(A539="","",IF(OR(BB539="AZ",BB539="BZ"),10000+ROW(),IF(AZ539&gt;'Настройки'!$B$11,20000+ROW(),IF(BF539&lt;&gt;"Обычный",30000+ROW(),IF(AX539&lt;=0,40000+ROW(),"")))))</x:f>
      </x:c>
      <x:c r="ED539" s="50" t="str">
        <x:f>IF(EC539="","",COUNTIFS($EC$2:$EC$1001,"&gt;0",$EC$2:$EC$1001,"&lt;"&amp;EC539)+1)</x:f>
      </x:c>
    </x:row>
    <x:row r="540">
      <x:c r="A540" s="115"/>
      <x:c r="B540" s="115"/>
      <x:c r="C540" s="115"/>
      <x:c r="D540" s="118"/>
      <x:c r="E540" s="118"/>
      <x:c r="F540" s="118"/>
      <x:c r="G540" s="118"/>
      <x:c r="H540" s="118"/>
      <x:c r="I540" s="118"/>
      <x:c r="J540" s="118"/>
      <x:c r="K540" s="118"/>
      <x:c r="L540" s="118"/>
      <x:c r="M540" s="118"/>
      <x:c r="N540" s="118"/>
      <x:c r="O540" s="118"/>
      <x:c r="P540" s="118"/>
      <x:c r="Q540" s="118"/>
      <x:c r="R540" s="118"/>
      <x:c r="S540" s="118"/>
      <x:c r="T540" s="118"/>
      <x:c r="U540" s="118"/>
      <x:c r="V540" s="118"/>
      <x:c r="W540" s="118"/>
      <x:c r="X540" s="118"/>
      <x:c r="Y540" s="118"/>
      <x:c r="Z540" s="118"/>
      <x:c r="AA540" s="118"/>
      <x:c r="AB540" s="118"/>
      <x:c r="AC540" s="118"/>
      <x:c r="AD540" s="118"/>
      <x:c r="AE540" s="118"/>
      <x:c r="AF540" s="118"/>
      <x:c r="AG540" s="118"/>
      <x:c r="AH540" s="118"/>
      <x:c r="AI540" s="118"/>
      <x:c r="AJ540" s="118"/>
      <x:c r="AK540" s="118"/>
      <x:c r="AL540" s="118"/>
      <x:c r="AM540" s="118"/>
      <x:c r="AN540" s="118"/>
      <x:c r="AO540" s="118"/>
      <x:c r="AP540" s="115"/>
      <x:c r="AQ540" s="49" t="str">
        <x:f>IF(A540="","",COUNT(BI540:INDEX(BI540:CR540,1,'Настройки'!$B$3)))</x:f>
      </x:c>
      <x:c r="AR540" s="49" t="str">
        <x:f>IF(A540="","",SUM(BI540:INDEX(BI540:CR540,1,'Настройки'!$B$3)))</x:f>
      </x:c>
      <x:c r="AS540" s="58" t="str">
        <x:f>IF(A540="","",IF('Настройки'!$B$4="Стоимость потребления",AR540*D540,IF('Настройки'!$B$4="Количество",AR540,E540)))</x:f>
      </x:c>
      <x:c r="AT540" s="61" t="str">
        <x:f>IF(OR(A540="",AS540&lt;0,SUM($AS$2:$AS$1001)&lt;=0),"",AS540/SUM($AS$2:$AS$1001))</x:f>
      </x:c>
      <x:c r="AU540" s="61" t="str">
        <x:f>IF(OR(A540="",AS540&lt;0,SUM($AS$2:$AS$1001)&lt;=0),"",SUMIFS($AS$2:$AS$1001,$AS$2:$AS$1001,"&gt;"&amp;AS540)/SUM($AS$2:$AS$1001))</x:f>
      </x:c>
      <x:c r="AV540" s="61" t="str">
        <x:f>IF(OR(A540="",AS540&lt;0,SUM($AS$2:$AS$1001)&lt;=0),"",SUMIFS($AS$2:$AS$1001,$AS$2:$AS$1001,"&gt;="&amp;AS540)/SUM($AS$2:$AS$1001))</x:f>
      </x:c>
      <x:c r="AW540" s="49" t="str">
        <x:f>IF(A540="","",IF(SUM($AS$2:$AS$1001)&lt;=0,"Не определён",IF(AS540&lt;0,"Исключение",IF(AU540&lt;'Настройки'!$B$5,"A",IF(AU540&lt;'Настройки'!$B$6,"B","C")))))</x:f>
      </x:c>
      <x:c r="AX540" s="58" t="str">
        <x:f>IF(A540="","",IF(AQ540=0,"",AVERAGE(BI540:INDEX(BI540:CR540,1,'Настройки'!$B$3))))</x:f>
      </x:c>
      <x:c r="AY540" s="58" t="str">
        <x:f>IF(OR(A540="",AQ540=0),"",STDEVP(BI540:INDEX(BI540:CR540,1,'Настройки'!$B$3)))</x:f>
      </x:c>
      <x:c r="AZ540" s="61" t="str">
        <x:f>IF(OR(A540="",AQ540&lt;'Настройки'!$B$12,AX540&lt;=0,AND('Настройки'!$B$10="Блокировать",COUNTIF(F540:INDEX(F540:AO540,1,'Настройки'!$B$3),"&lt;0")&gt;0)),"",AY540/ABS(AX540))</x:f>
      </x:c>
      <x:c r="BA540" s="49" t="str">
        <x:f>IF(A540="","",IF(AND('Настройки'!$B$10="Блокировать",COUNTIF(F540:INDEX(F540:AO540,1,'Настройки'!$B$3),"&lt;0")&gt;0),"Не определён",IF(AQ540&lt;'Настройки'!$B$12,"Не определён",IF(AX540=0,"Нет спроса",IF(AX540&lt;0,"Не определён",IF(AZ540&lt;='Настройки'!$B$7,"X",IF(AZ540&lt;='Настройки'!$B$8,"Y","Z")))))))</x:f>
      </x:c>
      <x:c r="BB540" s="49" t="str">
        <x:f>IF(OR(A540="",LEN(AW540)&lt;&gt;1,LEN(BA540)&lt;&gt;1),"",AW540&amp;BA540)</x:f>
      </x:c>
      <x:c r="BC540" s="61" t="str">
        <x:f>IF(OR(A540="",AQ540=0),"",(COUNT(BI540:INDEX(BI540:CR540,1,'Настройки'!$B$3))-COUNT(CS540:INDEX(CS540:EB540,1,'Настройки'!$B$3)))/AQ540)</x:f>
      </x:c>
      <x:c r="BD540" s="64" t="str">
        <x:f>IF(OR(A540="",COUNT(CS540:INDEX(CS540:EB540,1,'Настройки'!$B$3))=0),"",AQ540/COUNT(CS540:INDEX(CS540:EB540,1,'Настройки'!$B$3)))</x:f>
      </x:c>
      <x:c r="BE540" s="64" t="str">
        <x:f>IF(OR(A540="",COUNT(CS540:INDEX(CS540:EB540,1,'Настройки'!$B$3))=0),"",IF(AVERAGE(CS540:INDEX(CS540:EB540,1,'Настройки'!$B$3))=0,"",(STDEVP(CS540:INDEX(CS540:EB540,1,'Настройки'!$B$3))/ABS(AVERAGE(CS540:INDEX(CS540:EB540,1,'Настройки'!$B$3))))^2))</x:f>
      </x:c>
      <x:c r="BF540" s="49" t="str">
        <x:f>IF(A540="","",IF(AQ540&lt;3,"Недостаточно",IF(AQ540&lt;6,"Предварительный","Обычный")))</x:f>
      </x:c>
      <x:c r="BG540" s="49" t="str">
        <x:f>IF(A540="","",IF(COUNTIF(F540:INDEX(F540:AO540,1,'Настройки'!$B$3),"&lt;0")&gt;0,IF('Настройки'!$B$10="Блокировать","Отрицательный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"),"")&amp;IF(AQ540&lt;3,"Недостаточно истории. ",IF(AQ540&lt;6,"Предварительная классификация. ",""))&amp;IF(AX540=0,"Нет спроса за горизонт. ","")&amp;IF(AZ540&gt;'Настройки'!$B$11,"Экстремальная вариативность. ",""))</x:f>
      </x:c>
      <x:c r="BH540" s="49" t="str">
        <x:f>IF(A540="","",IFERROR(VLOOKUP(BB540,'Настройки'!$D$3:$E$11,2,FALSE),"Сначала проверьте исходные данные и историю спроса.")&amp;" Уточните срок поставки, MOQ и критичность.")</x:f>
      </x:c>
      <x:c r="BI540" s="50" t="str">
        <x:f>IF(1&gt;'Настройки'!$B$3,"",IF(ISBLANK(F540),IF('Настройки'!$B$9="Нулевой спрос",0,""),IF(F540&lt;0,IF('Настройки'!$B$10="Исключить","",IF('Настройки'!$B$10="Абсолютные значения",ABS(F540),F540)),F540)))</x:f>
      </x:c>
      <x:c r="BJ540" s="50" t="str">
        <x:f>IF(2&gt;'Настройки'!$B$3,"",IF(ISBLANK(G540),IF('Настройки'!$B$9="Нулевой спрос",0,""),IF(G540&lt;0,IF('Настройки'!$B$10="Исключить","",IF('Настройки'!$B$10="Абсолютные значения",ABS(G540),G540)),G540)))</x:f>
      </x:c>
      <x:c r="BK540" s="50" t="str">
        <x:f>IF(3&gt;'Настройки'!$B$3,"",IF(ISBLANK(H540),IF('Настройки'!$B$9="Нулевой спрос",0,""),IF(H540&lt;0,IF('Настройки'!$B$10="Исключить","",IF('Настройки'!$B$10="Абсолютные значения",ABS(H540),H540)),H540)))</x:f>
      </x:c>
      <x:c r="BL540" s="50" t="str">
        <x:f>IF(4&gt;'Настройки'!$B$3,"",IF(ISBLANK(I540),IF('Настройки'!$B$9="Нулевой спрос",0,""),IF(I540&lt;0,IF('Настройки'!$B$10="Исключить","",IF('Настройки'!$B$10="Абсолютные значения",ABS(I540),I540)),I540)))</x:f>
      </x:c>
      <x:c r="BM540" s="50" t="str">
        <x:f>IF(5&gt;'Настройки'!$B$3,"",IF(ISBLANK(J540),IF('Настройки'!$B$9="Нулевой спрос",0,""),IF(J540&lt;0,IF('Настройки'!$B$10="Исключить","",IF('Настройки'!$B$10="Абсолютные значения",ABS(J540),J540)),J540)))</x:f>
      </x:c>
      <x:c r="BN540" s="50" t="str">
        <x:f>IF(6&gt;'Настройки'!$B$3,"",IF(ISBLANK(K540),IF('Настройки'!$B$9="Нулевой спрос",0,""),IF(K540&lt;0,IF('Настройки'!$B$10="Исключить","",IF('Настройки'!$B$10="Абсолютные значения",ABS(K540),K540)),K540)))</x:f>
      </x:c>
      <x:c r="BO540" s="50" t="str">
        <x:f>IF(7&gt;'Настройки'!$B$3,"",IF(ISBLANK(L540),IF('Настройки'!$B$9="Нулевой спрос",0,""),IF(L540&lt;0,IF('Настройки'!$B$10="Исключить","",IF('Настройки'!$B$10="Абсолютные значения",ABS(L540),L540)),L540)))</x:f>
      </x:c>
      <x:c r="BP540" s="50" t="str">
        <x:f>IF(8&gt;'Настройки'!$B$3,"",IF(ISBLANK(M540),IF('Настройки'!$B$9="Нулевой спрос",0,""),IF(M540&lt;0,IF('Настройки'!$B$10="Исключить","",IF('Настройки'!$B$10="Абсолютные значения",ABS(M540),M540)),M540)))</x:f>
      </x:c>
      <x:c r="BQ540" s="50" t="str">
        <x:f>IF(9&gt;'Настройки'!$B$3,"",IF(ISBLANK(N540),IF('Настройки'!$B$9="Нулевой спрос",0,""),IF(N540&lt;0,IF('Настройки'!$B$10="Исключить","",IF('Настройки'!$B$10="Абсолютные значения",ABS(N540),N540)),N540)))</x:f>
      </x:c>
      <x:c r="BR540" s="50" t="str">
        <x:f>IF(10&gt;'Настройки'!$B$3,"",IF(ISBLANK(O540),IF('Настройки'!$B$9="Нулевой спрос",0,""),IF(O540&lt;0,IF('Настройки'!$B$10="Исключить","",IF('Настройки'!$B$10="Абсолютные значения",ABS(O540),O540)),O540)))</x:f>
      </x:c>
      <x:c r="BS540" s="50" t="str">
        <x:f>IF(11&gt;'Настройки'!$B$3,"",IF(ISBLANK(P540),IF('Настройки'!$B$9="Нулевой спрос",0,""),IF(P540&lt;0,IF('Настройки'!$B$10="Исключить","",IF('Настройки'!$B$10="Абсолютные значения",ABS(P540),P540)),P540)))</x:f>
      </x:c>
      <x:c r="BT540" s="50" t="str">
        <x:f>IF(12&gt;'Настройки'!$B$3,"",IF(ISBLANK(Q540),IF('Настройки'!$B$9="Нулевой спрос",0,""),IF(Q540&lt;0,IF('Настройки'!$B$10="Исключить","",IF('Настройки'!$B$10="Абсолютные значения",ABS(Q540),Q540)),Q540)))</x:f>
      </x:c>
      <x:c r="BU540" s="50" t="str">
        <x:f>IF(13&gt;'Настройки'!$B$3,"",IF(ISBLANK(R540),IF('Настройки'!$B$9="Нулевой спрос",0,""),IF(R540&lt;0,IF('Настройки'!$B$10="Исключить","",IF('Настройки'!$B$10="Абсолютные значения",ABS(R540),R540)),R540)))</x:f>
      </x:c>
      <x:c r="BV540" s="50" t="str">
        <x:f>IF(14&gt;'Настройки'!$B$3,"",IF(ISBLANK(S540),IF('Настройки'!$B$9="Нулевой спрос",0,""),IF(S540&lt;0,IF('Настройки'!$B$10="Исключить","",IF('Настройки'!$B$10="Абсолютные значения",ABS(S540),S540)),S540)))</x:f>
      </x:c>
      <x:c r="BW540" s="50" t="str">
        <x:f>IF(15&gt;'Настройки'!$B$3,"",IF(ISBLANK(T540),IF('Настройки'!$B$9="Нулевой спрос",0,""),IF(T540&lt;0,IF('Настройки'!$B$10="Исключить","",IF('Настройки'!$B$10="Абсолютные значения",ABS(T540),T540)),T540)))</x:f>
      </x:c>
      <x:c r="BX540" s="50" t="str">
        <x:f>IF(16&gt;'Настройки'!$B$3,"",IF(ISBLANK(U540),IF('Настройки'!$B$9="Нулевой спрос",0,""),IF(U540&lt;0,IF('Настройки'!$B$10="Исключить","",IF('Настройки'!$B$10="Абсолютные значения",ABS(U540),U540)),U540)))</x:f>
      </x:c>
      <x:c r="BY540" s="50" t="str">
        <x:f>IF(17&gt;'Настройки'!$B$3,"",IF(ISBLANK(V540),IF('Настройки'!$B$9="Нулевой спрос",0,""),IF(V540&lt;0,IF('Настройки'!$B$10="Исключить","",IF('Настройки'!$B$10="Абсолютные значения",ABS(V540),V540)),V540)))</x:f>
      </x:c>
      <x:c r="BZ540" s="50" t="str">
        <x:f>IF(18&gt;'Настройки'!$B$3,"",IF(ISBLANK(W540),IF('Настройки'!$B$9="Нулевой спрос",0,""),IF(W540&lt;0,IF('Настройки'!$B$10="Исключить","",IF('Настройки'!$B$10="Абсолютные значения",ABS(W540),W540)),W540)))</x:f>
      </x:c>
      <x:c r="CA540" s="50" t="str">
        <x:f>IF(19&gt;'Настройки'!$B$3,"",IF(ISBLANK(X540),IF('Настройки'!$B$9="Нулевой спрос",0,""),IF(X540&lt;0,IF('Настройки'!$B$10="Исключить","",IF('Настройки'!$B$10="Абсолютные значения",ABS(X540),X540)),X540)))</x:f>
      </x:c>
      <x:c r="CB540" s="50" t="str">
        <x:f>IF(20&gt;'Настройки'!$B$3,"",IF(ISBLANK(Y540),IF('Настройки'!$B$9="Нулевой спрос",0,""),IF(Y540&lt;0,IF('Настройки'!$B$10="Исключить","",IF('Настройки'!$B$10="Абсолютные значения",ABS(Y540),Y540)),Y540)))</x:f>
      </x:c>
      <x:c r="CC540" s="50" t="str">
        <x:f>IF(21&gt;'Настройки'!$B$3,"",IF(ISBLANK(Z540),IF('Настройки'!$B$9="Нулевой спрос",0,""),IF(Z540&lt;0,IF('Настройки'!$B$10="Исключить","",IF('Настройки'!$B$10="Абсолютные значения",ABS(Z540),Z540)),Z540)))</x:f>
      </x:c>
      <x:c r="CD540" s="50" t="str">
        <x:f>IF(22&gt;'Настройки'!$B$3,"",IF(ISBLANK(AA540),IF('Настройки'!$B$9="Нулевой спрос",0,""),IF(AA540&lt;0,IF('Настройки'!$B$10="Исключить","",IF('Настройки'!$B$10="Абсолютные значения",ABS(AA540),AA540)),AA540)))</x:f>
      </x:c>
      <x:c r="CE540" s="50" t="str">
        <x:f>IF(23&gt;'Настройки'!$B$3,"",IF(ISBLANK(AB540),IF('Настройки'!$B$9="Нулевой спрос",0,""),IF(AB540&lt;0,IF('Настройки'!$B$10="Исключить","",IF('Настройки'!$B$10="Абсолютные значения",ABS(AB540),AB540)),AB540)))</x:f>
      </x:c>
      <x:c r="CF540" s="50" t="str">
        <x:f>IF(24&gt;'Настройки'!$B$3,"",IF(ISBLANK(AC540),IF('Настройки'!$B$9="Нулевой спрос",0,""),IF(AC540&lt;0,IF('Настройки'!$B$10="Исключить","",IF('Настройки'!$B$10="Абсолютные значения",ABS(AC540),AC540)),AC540)))</x:f>
      </x:c>
      <x:c r="CG540" s="50" t="str">
        <x:f>IF(25&gt;'Настройки'!$B$3,"",IF(ISBLANK(AD540),IF('Настройки'!$B$9="Нулевой спрос",0,""),IF(AD540&lt;0,IF('Настройки'!$B$10="Исключить","",IF('Настройки'!$B$10="Абсолютные значения",ABS(AD540),AD540)),AD540)))</x:f>
      </x:c>
      <x:c r="CH540" s="50" t="str">
        <x:f>IF(26&gt;'Настройки'!$B$3,"",IF(ISBLANK(AE540),IF('Настройки'!$B$9="Нулевой спрос",0,""),IF(AE540&lt;0,IF('Настройки'!$B$10="Исключить","",IF('Настройки'!$B$10="Абсолютные значения",ABS(AE540),AE540)),AE540)))</x:f>
      </x:c>
      <x:c r="CI540" s="50" t="str">
        <x:f>IF(27&gt;'Настройки'!$B$3,"",IF(ISBLANK(AF540),IF('Настройки'!$B$9="Нулевой спрос",0,""),IF(AF540&lt;0,IF('Настройки'!$B$10="Исключить","",IF('Настройки'!$B$10="Абсолютные значения",ABS(AF540),AF540)),AF540)))</x:f>
      </x:c>
      <x:c r="CJ540" s="50" t="str">
        <x:f>IF(28&gt;'Настройки'!$B$3,"",IF(ISBLANK(AG540),IF('Настройки'!$B$9="Нулевой спрос",0,""),IF(AG540&lt;0,IF('Настройки'!$B$10="Исключить","",IF('Настройки'!$B$10="Абсолютные значения",ABS(AG540),AG540)),AG540)))</x:f>
      </x:c>
      <x:c r="CK540" s="50" t="str">
        <x:f>IF(29&gt;'Настройки'!$B$3,"",IF(ISBLANK(AH540),IF('Настройки'!$B$9="Нулевой спрос",0,""),IF(AH540&lt;0,IF('Настройки'!$B$10="Исключить","",IF('Настройки'!$B$10="Абсолютные значения",ABS(AH540),AH540)),AH540)))</x:f>
      </x:c>
      <x:c r="CL540" s="50" t="str">
        <x:f>IF(30&gt;'Настройки'!$B$3,"",IF(ISBLANK(AI540),IF('Настройки'!$B$9="Нулевой спрос",0,""),IF(AI540&lt;0,IF('Настройки'!$B$10="Исключить","",IF('Настройки'!$B$10="Абсолютные значения",ABS(AI540),AI540)),AI540)))</x:f>
      </x:c>
      <x:c r="CM540" s="50" t="str">
        <x:f>IF(31&gt;'Настройки'!$B$3,"",IF(ISBLANK(AJ540),IF('Настройки'!$B$9="Нулевой спрос",0,""),IF(AJ540&lt;0,IF('Настройки'!$B$10="Исключить","",IF('Настройки'!$B$10="Абсолютные значения",ABS(AJ540),AJ540)),AJ540)))</x:f>
      </x:c>
      <x:c r="CN540" s="50" t="str">
        <x:f>IF(32&gt;'Настройки'!$B$3,"",IF(ISBLANK(AK540),IF('Настройки'!$B$9="Нулевой спрос",0,""),IF(AK540&lt;0,IF('Настройки'!$B$10="Исключить","",IF('Настройки'!$B$10="Абсолютные значения",ABS(AK540),AK540)),AK540)))</x:f>
      </x:c>
      <x:c r="CO540" s="50" t="str">
        <x:f>IF(33&gt;'Настройки'!$B$3,"",IF(ISBLANK(AL540),IF('Настройки'!$B$9="Нулевой спрос",0,""),IF(AL540&lt;0,IF('Настройки'!$B$10="Исключить","",IF('Настройки'!$B$10="Абсолютные значения",ABS(AL540),AL540)),AL540)))</x:f>
      </x:c>
      <x:c r="CP540" s="50" t="str">
        <x:f>IF(34&gt;'Настройки'!$B$3,"",IF(ISBLANK(AM540),IF('Настройки'!$B$9="Нулевой спрос",0,""),IF(AM540&lt;0,IF('Настройки'!$B$10="Исключить","",IF('Настройки'!$B$10="Абсолютные значения",ABS(AM540),AM540)),AM540)))</x:f>
      </x:c>
      <x:c r="CQ540" s="50" t="str">
        <x:f>IF(35&gt;'Настройки'!$B$3,"",IF(ISBLANK(AN540),IF('Настройки'!$B$9="Нулевой спрос",0,""),IF(AN540&lt;0,IF('Настройки'!$B$10="Исключить","",IF('Настройки'!$B$10="Абсолютные значения",ABS(AN540),AN540)),AN540)))</x:f>
      </x:c>
      <x:c r="CR540" s="50" t="str">
        <x:f>IF(36&gt;'Настройки'!$B$3,"",IF(ISBLANK(AO540),IF('Настройки'!$B$9="Нулевой спрос",0,""),IF(AO540&lt;0,IF('Настройки'!$B$10="Исключить","",IF('Настройки'!$B$10="Абсолютные значения",ABS(AO540),AO540)),AO540)))</x:f>
      </x:c>
      <x:c r="CS540" s="50" t="str">
        <x:f>IF(OR(1&gt;'Настройки'!$B$3,ISBLANK(BI540),BI540=0),"",BI540)</x:f>
      </x:c>
      <x:c r="CT540" s="50" t="str">
        <x:f>IF(OR(2&gt;'Настройки'!$B$3,ISBLANK(BJ540),BJ540=0),"",BJ540)</x:f>
      </x:c>
      <x:c r="CU540" s="50" t="str">
        <x:f>IF(OR(3&gt;'Настройки'!$B$3,ISBLANK(BK540),BK540=0),"",BK540)</x:f>
      </x:c>
      <x:c r="CV540" s="50" t="str">
        <x:f>IF(OR(4&gt;'Настройки'!$B$3,ISBLANK(BL540),BL540=0),"",BL540)</x:f>
      </x:c>
      <x:c r="CW540" s="50" t="str">
        <x:f>IF(OR(5&gt;'Настройки'!$B$3,ISBLANK(BM540),BM540=0),"",BM540)</x:f>
      </x:c>
      <x:c r="CX540" s="50" t="str">
        <x:f>IF(OR(6&gt;'Настройки'!$B$3,ISBLANK(BN540),BN540=0),"",BN540)</x:f>
      </x:c>
      <x:c r="CY540" s="50" t="str">
        <x:f>IF(OR(7&gt;'Настройки'!$B$3,ISBLANK(BO540),BO540=0),"",BO540)</x:f>
      </x:c>
      <x:c r="CZ540" s="50" t="str">
        <x:f>IF(OR(8&gt;'Настройки'!$B$3,ISBLANK(BP540),BP540=0),"",BP540)</x:f>
      </x:c>
      <x:c r="DA540" s="50" t="str">
        <x:f>IF(OR(9&gt;'Настройки'!$B$3,ISBLANK(BQ540),BQ540=0),"",BQ540)</x:f>
      </x:c>
      <x:c r="DB540" s="50" t="str">
        <x:f>IF(OR(10&gt;'Настройки'!$B$3,ISBLANK(BR540),BR540=0),"",BR540)</x:f>
      </x:c>
      <x:c r="DC540" s="50" t="str">
        <x:f>IF(OR(11&gt;'Настройки'!$B$3,ISBLANK(BS540),BS540=0),"",BS540)</x:f>
      </x:c>
      <x:c r="DD540" s="50" t="str">
        <x:f>IF(OR(12&gt;'Настройки'!$B$3,ISBLANK(BT540),BT540=0),"",BT540)</x:f>
      </x:c>
      <x:c r="DE540" s="50" t="str">
        <x:f>IF(OR(13&gt;'Настройки'!$B$3,ISBLANK(BU540),BU540=0),"",BU540)</x:f>
      </x:c>
      <x:c r="DF540" s="50" t="str">
        <x:f>IF(OR(14&gt;'Настройки'!$B$3,ISBLANK(BV540),BV540=0),"",BV540)</x:f>
      </x:c>
      <x:c r="DG540" s="50" t="str">
        <x:f>IF(OR(15&gt;'Настройки'!$B$3,ISBLANK(BW540),BW540=0),"",BW540)</x:f>
      </x:c>
      <x:c r="DH540" s="50" t="str">
        <x:f>IF(OR(16&gt;'Настройки'!$B$3,ISBLANK(BX540),BX540=0),"",BX540)</x:f>
      </x:c>
      <x:c r="DI540" s="50" t="str">
        <x:f>IF(OR(17&gt;'Настройки'!$B$3,ISBLANK(BY540),BY540=0),"",BY540)</x:f>
      </x:c>
      <x:c r="DJ540" s="50" t="str">
        <x:f>IF(OR(18&gt;'Настройки'!$B$3,ISBLANK(BZ540),BZ540=0),"",BZ540)</x:f>
      </x:c>
      <x:c r="DK540" s="50" t="str">
        <x:f>IF(OR(19&gt;'Настройки'!$B$3,ISBLANK(CA540),CA540=0),"",CA540)</x:f>
      </x:c>
      <x:c r="DL540" s="50" t="str">
        <x:f>IF(OR(20&gt;'Настройки'!$B$3,ISBLANK(CB540),CB540=0),"",CB540)</x:f>
      </x:c>
      <x:c r="DM540" s="50" t="str">
        <x:f>IF(OR(21&gt;'Настройки'!$B$3,ISBLANK(CC540),CC540=0),"",CC540)</x:f>
      </x:c>
      <x:c r="DN540" s="50" t="str">
        <x:f>IF(OR(22&gt;'Настройки'!$B$3,ISBLANK(CD540),CD540=0),"",CD540)</x:f>
      </x:c>
      <x:c r="DO540" s="50" t="str">
        <x:f>IF(OR(23&gt;'Настройки'!$B$3,ISBLANK(CE540),CE540=0),"",CE540)</x:f>
      </x:c>
      <x:c r="DP540" s="50" t="str">
        <x:f>IF(OR(24&gt;'Настройки'!$B$3,ISBLANK(CF540),CF540=0),"",CF540)</x:f>
      </x:c>
      <x:c r="DQ540" s="50" t="str">
        <x:f>IF(OR(25&gt;'Настройки'!$B$3,ISBLANK(CG540),CG540=0),"",CG540)</x:f>
      </x:c>
      <x:c r="DR540" s="50" t="str">
        <x:f>IF(OR(26&gt;'Настройки'!$B$3,ISBLANK(CH540),CH540=0),"",CH540)</x:f>
      </x:c>
      <x:c r="DS540" s="50" t="str">
        <x:f>IF(OR(27&gt;'Настройки'!$B$3,ISBLANK(CI540),CI540=0),"",CI540)</x:f>
      </x:c>
      <x:c r="DT540" s="50" t="str">
        <x:f>IF(OR(28&gt;'Настройки'!$B$3,ISBLANK(CJ540),CJ540=0),"",CJ540)</x:f>
      </x:c>
      <x:c r="DU540" s="50" t="str">
        <x:f>IF(OR(29&gt;'Настройки'!$B$3,ISBLANK(CK540),CK540=0),"",CK540)</x:f>
      </x:c>
      <x:c r="DV540" s="50" t="str">
        <x:f>IF(OR(30&gt;'Настройки'!$B$3,ISBLANK(CL540),CL540=0),"",CL540)</x:f>
      </x:c>
      <x:c r="DW540" s="50" t="str">
        <x:f>IF(OR(31&gt;'Настройки'!$B$3,ISBLANK(CM540),CM540=0),"",CM540)</x:f>
      </x:c>
      <x:c r="DX540" s="50" t="str">
        <x:f>IF(OR(32&gt;'Настройки'!$B$3,ISBLANK(CN540),CN540=0),"",CN540)</x:f>
      </x:c>
      <x:c r="DY540" s="50" t="str">
        <x:f>IF(OR(33&gt;'Настройки'!$B$3,ISBLANK(CO540),CO540=0),"",CO540)</x:f>
      </x:c>
      <x:c r="DZ540" s="50" t="str">
        <x:f>IF(OR(34&gt;'Настройки'!$B$3,ISBLANK(CP540),CP540=0),"",CP540)</x:f>
      </x:c>
      <x:c r="EA540" s="50" t="str">
        <x:f>IF(OR(35&gt;'Настройки'!$B$3,ISBLANK(CQ540),CQ540=0),"",CQ540)</x:f>
      </x:c>
      <x:c r="EB540" s="50" t="str">
        <x:f>IF(OR(36&gt;'Настройки'!$B$3,ISBLANK(CR540),CR540=0),"",CR540)</x:f>
      </x:c>
      <x:c r="EC540" s="50" t="str">
        <x:f>IF(A540="","",IF(OR(BB540="AZ",BB540="BZ"),10000+ROW(),IF(AZ540&gt;'Настройки'!$B$11,20000+ROW(),IF(BF540&lt;&gt;"Обычный",30000+ROW(),IF(AX540&lt;=0,40000+ROW(),"")))))</x:f>
      </x:c>
      <x:c r="ED540" s="50" t="str">
        <x:f>IF(EC540="","",COUNTIFS($EC$2:$EC$1001,"&gt;0",$EC$2:$EC$1001,"&lt;"&amp;EC540)+1)</x:f>
      </x:c>
    </x:row>
    <x:row r="541">
      <x:c r="A541" s="115"/>
      <x:c r="B541" s="115"/>
      <x:c r="C541" s="115"/>
      <x:c r="D541" s="118"/>
      <x:c r="E541" s="118"/>
      <x:c r="F541" s="118"/>
      <x:c r="G541" s="118"/>
      <x:c r="H541" s="118"/>
      <x:c r="I541" s="118"/>
      <x:c r="J541" s="118"/>
      <x:c r="K541" s="118"/>
      <x:c r="L541" s="118"/>
      <x:c r="M541" s="118"/>
      <x:c r="N541" s="118"/>
      <x:c r="O541" s="118"/>
      <x:c r="P541" s="118"/>
      <x:c r="Q541" s="118"/>
      <x:c r="R541" s="118"/>
      <x:c r="S541" s="118"/>
      <x:c r="T541" s="118"/>
      <x:c r="U541" s="118"/>
      <x:c r="V541" s="118"/>
      <x:c r="W541" s="118"/>
      <x:c r="X541" s="118"/>
      <x:c r="Y541" s="118"/>
      <x:c r="Z541" s="118"/>
      <x:c r="AA541" s="118"/>
      <x:c r="AB541" s="118"/>
      <x:c r="AC541" s="118"/>
      <x:c r="AD541" s="118"/>
      <x:c r="AE541" s="118"/>
      <x:c r="AF541" s="118"/>
      <x:c r="AG541" s="118"/>
      <x:c r="AH541" s="118"/>
      <x:c r="AI541" s="118"/>
      <x:c r="AJ541" s="118"/>
      <x:c r="AK541" s="118"/>
      <x:c r="AL541" s="118"/>
      <x:c r="AM541" s="118"/>
      <x:c r="AN541" s="118"/>
      <x:c r="AO541" s="118"/>
      <x:c r="AP541" s="115"/>
      <x:c r="AQ541" s="49" t="str">
        <x:f>IF(A541="","",COUNT(BI541:INDEX(BI541:CR541,1,'Настройки'!$B$3)))</x:f>
      </x:c>
      <x:c r="AR541" s="49" t="str">
        <x:f>IF(A541="","",SUM(BI541:INDEX(BI541:CR541,1,'Настройки'!$B$3)))</x:f>
      </x:c>
      <x:c r="AS541" s="58" t="str">
        <x:f>IF(A541="","",IF('Настройки'!$B$4="Стоимость потребления",AR541*D541,IF('Настройки'!$B$4="Количество",AR541,E541)))</x:f>
      </x:c>
      <x:c r="AT541" s="61" t="str">
        <x:f>IF(OR(A541="",AS541&lt;0,SUM($AS$2:$AS$1001)&lt;=0),"",AS541/SUM($AS$2:$AS$1001))</x:f>
      </x:c>
      <x:c r="AU541" s="61" t="str">
        <x:f>IF(OR(A541="",AS541&lt;0,SUM($AS$2:$AS$1001)&lt;=0),"",SUMIFS($AS$2:$AS$1001,$AS$2:$AS$1001,"&gt;"&amp;AS541)/SUM($AS$2:$AS$1001))</x:f>
      </x:c>
      <x:c r="AV541" s="61" t="str">
        <x:f>IF(OR(A541="",AS541&lt;0,SUM($AS$2:$AS$1001)&lt;=0),"",SUMIFS($AS$2:$AS$1001,$AS$2:$AS$1001,"&gt;="&amp;AS541)/SUM($AS$2:$AS$1001))</x:f>
      </x:c>
      <x:c r="AW541" s="49" t="str">
        <x:f>IF(A541="","",IF(SUM($AS$2:$AS$1001)&lt;=0,"Не определён",IF(AS541&lt;0,"Исключение",IF(AU541&lt;'Настройки'!$B$5,"A",IF(AU541&lt;'Настройки'!$B$6,"B","C")))))</x:f>
      </x:c>
      <x:c r="AX541" s="58" t="str">
        <x:f>IF(A541="","",IF(AQ541=0,"",AVERAGE(BI541:INDEX(BI541:CR541,1,'Настройки'!$B$3))))</x:f>
      </x:c>
      <x:c r="AY541" s="58" t="str">
        <x:f>IF(OR(A541="",AQ541=0),"",STDEVP(BI541:INDEX(BI541:CR541,1,'Настройки'!$B$3)))</x:f>
      </x:c>
      <x:c r="AZ541" s="61" t="str">
        <x:f>IF(OR(A541="",AQ541&lt;'Настройки'!$B$12,AX541&lt;=0,AND('Настройки'!$B$10="Блокировать",COUNTIF(F541:INDEX(F541:AO541,1,'Настройки'!$B$3),"&lt;0")&gt;0)),"",AY541/ABS(AX541))</x:f>
      </x:c>
      <x:c r="BA541" s="49" t="str">
        <x:f>IF(A541="","",IF(AND('Настройки'!$B$10="Блокировать",COUNTIF(F541:INDEX(F541:AO541,1,'Настройки'!$B$3),"&lt;0")&gt;0),"Не определён",IF(AQ541&lt;'Настройки'!$B$12,"Не определён",IF(AX541=0,"Нет спроса",IF(AX541&lt;0,"Не определён",IF(AZ541&lt;='Настройки'!$B$7,"X",IF(AZ541&lt;='Настройки'!$B$8,"Y","Z")))))))</x:f>
      </x:c>
      <x:c r="BB541" s="49" t="str">
        <x:f>IF(OR(A541="",LEN(AW541)&lt;&gt;1,LEN(BA541)&lt;&gt;1),"",AW541&amp;BA541)</x:f>
      </x:c>
      <x:c r="BC541" s="61" t="str">
        <x:f>IF(OR(A541="",AQ541=0),"",(COUNT(BI541:INDEX(BI541:CR541,1,'Настройки'!$B$3))-COUNT(CS541:INDEX(CS541:EB541,1,'Настройки'!$B$3)))/AQ541)</x:f>
      </x:c>
      <x:c r="BD541" s="64" t="str">
        <x:f>IF(OR(A541="",COUNT(CS541:INDEX(CS541:EB541,1,'Настройки'!$B$3))=0),"",AQ541/COUNT(CS541:INDEX(CS541:EB541,1,'Настройки'!$B$3)))</x:f>
      </x:c>
      <x:c r="BE541" s="64" t="str">
        <x:f>IF(OR(A541="",COUNT(CS541:INDEX(CS541:EB541,1,'Настройки'!$B$3))=0),"",IF(AVERAGE(CS541:INDEX(CS541:EB541,1,'Настройки'!$B$3))=0,"",(STDEVP(CS541:INDEX(CS541:EB541,1,'Настройки'!$B$3))/ABS(AVERAGE(CS541:INDEX(CS541:EB541,1,'Настройки'!$B$3))))^2))</x:f>
      </x:c>
      <x:c r="BF541" s="49" t="str">
        <x:f>IF(A541="","",IF(AQ541&lt;3,"Недостаточно",IF(AQ541&lt;6,"Предварительный","Обычный")))</x:f>
      </x:c>
      <x:c r="BG541" s="49" t="str">
        <x:f>IF(A541="","",IF(COUNTIF(F541:INDEX(F541:AO541,1,'Настройки'!$B$3),"&lt;0")&gt;0,IF('Настройки'!$B$10="Блокировать","Отрицательный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"),"")&amp;IF(AQ541&lt;3,"Недостаточно истории. ",IF(AQ541&lt;6,"Предварительная классификация. ",""))&amp;IF(AX541=0,"Нет спроса за горизонт. ","")&amp;IF(AZ541&gt;'Настройки'!$B$11,"Экстремальная вариативность. ",""))</x:f>
      </x:c>
      <x:c r="BH541" s="49" t="str">
        <x:f>IF(A541="","",IFERROR(VLOOKUP(BB541,'Настройки'!$D$3:$E$11,2,FALSE),"Сначала проверьте исходные данные и историю спроса.")&amp;" Уточните срок поставки, MOQ и критичность.")</x:f>
      </x:c>
      <x:c r="BI541" s="50" t="str">
        <x:f>IF(1&gt;'Настройки'!$B$3,"",IF(ISBLANK(F541),IF('Настройки'!$B$9="Нулевой спрос",0,""),IF(F541&lt;0,IF('Настройки'!$B$10="Исключить","",IF('Настройки'!$B$10="Абсолютные значения",ABS(F541),F541)),F541)))</x:f>
      </x:c>
      <x:c r="BJ541" s="50" t="str">
        <x:f>IF(2&gt;'Настройки'!$B$3,"",IF(ISBLANK(G541),IF('Настройки'!$B$9="Нулевой спрос",0,""),IF(G541&lt;0,IF('Настройки'!$B$10="Исключить","",IF('Настройки'!$B$10="Абсолютные значения",ABS(G541),G541)),G541)))</x:f>
      </x:c>
      <x:c r="BK541" s="50" t="str">
        <x:f>IF(3&gt;'Настройки'!$B$3,"",IF(ISBLANK(H541),IF('Настройки'!$B$9="Нулевой спрос",0,""),IF(H541&lt;0,IF('Настройки'!$B$10="Исключить","",IF('Настройки'!$B$10="Абсолютные значения",ABS(H541),H541)),H541)))</x:f>
      </x:c>
      <x:c r="BL541" s="50" t="str">
        <x:f>IF(4&gt;'Настройки'!$B$3,"",IF(ISBLANK(I541),IF('Настройки'!$B$9="Нулевой спрос",0,""),IF(I541&lt;0,IF('Настройки'!$B$10="Исключить","",IF('Настройки'!$B$10="Абсолютные значения",ABS(I541),I541)),I541)))</x:f>
      </x:c>
      <x:c r="BM541" s="50" t="str">
        <x:f>IF(5&gt;'Настройки'!$B$3,"",IF(ISBLANK(J541),IF('Настройки'!$B$9="Нулевой спрос",0,""),IF(J541&lt;0,IF('Настройки'!$B$10="Исключить","",IF('Настройки'!$B$10="Абсолютные значения",ABS(J541),J541)),J541)))</x:f>
      </x:c>
      <x:c r="BN541" s="50" t="str">
        <x:f>IF(6&gt;'Настройки'!$B$3,"",IF(ISBLANK(K541),IF('Настройки'!$B$9="Нулевой спрос",0,""),IF(K541&lt;0,IF('Настройки'!$B$10="Исключить","",IF('Настройки'!$B$10="Абсолютные значения",ABS(K541),K541)),K541)))</x:f>
      </x:c>
      <x:c r="BO541" s="50" t="str">
        <x:f>IF(7&gt;'Настройки'!$B$3,"",IF(ISBLANK(L541),IF('Настройки'!$B$9="Нулевой спрос",0,""),IF(L541&lt;0,IF('Настройки'!$B$10="Исключить","",IF('Настройки'!$B$10="Абсолютные значения",ABS(L541),L541)),L541)))</x:f>
      </x:c>
      <x:c r="BP541" s="50" t="str">
        <x:f>IF(8&gt;'Настройки'!$B$3,"",IF(ISBLANK(M541),IF('Настройки'!$B$9="Нулевой спрос",0,""),IF(M541&lt;0,IF('Настройки'!$B$10="Исключить","",IF('Настройки'!$B$10="Абсолютные значения",ABS(M541),M541)),M541)))</x:f>
      </x:c>
      <x:c r="BQ541" s="50" t="str">
        <x:f>IF(9&gt;'Настройки'!$B$3,"",IF(ISBLANK(N541),IF('Настройки'!$B$9="Нулевой спрос",0,""),IF(N541&lt;0,IF('Настройки'!$B$10="Исключить","",IF('Настройки'!$B$10="Абсолютные значения",ABS(N541),N541)),N541)))</x:f>
      </x:c>
      <x:c r="BR541" s="50" t="str">
        <x:f>IF(10&gt;'Настройки'!$B$3,"",IF(ISBLANK(O541),IF('Настройки'!$B$9="Нулевой спрос",0,""),IF(O541&lt;0,IF('Настройки'!$B$10="Исключить","",IF('Настройки'!$B$10="Абсолютные значения",ABS(O541),O541)),O541)))</x:f>
      </x:c>
      <x:c r="BS541" s="50" t="str">
        <x:f>IF(11&gt;'Настройки'!$B$3,"",IF(ISBLANK(P541),IF('Настройки'!$B$9="Нулевой спрос",0,""),IF(P541&lt;0,IF('Настройки'!$B$10="Исключить","",IF('Настройки'!$B$10="Абсолютные значения",ABS(P541),P541)),P541)))</x:f>
      </x:c>
      <x:c r="BT541" s="50" t="str">
        <x:f>IF(12&gt;'Настройки'!$B$3,"",IF(ISBLANK(Q541),IF('Настройки'!$B$9="Нулевой спрос",0,""),IF(Q541&lt;0,IF('Настройки'!$B$10="Исключить","",IF('Настройки'!$B$10="Абсолютные значения",ABS(Q541),Q541)),Q541)))</x:f>
      </x:c>
      <x:c r="BU541" s="50" t="str">
        <x:f>IF(13&gt;'Настройки'!$B$3,"",IF(ISBLANK(R541),IF('Настройки'!$B$9="Нулевой спрос",0,""),IF(R541&lt;0,IF('Настройки'!$B$10="Исключить","",IF('Настройки'!$B$10="Абсолютные значения",ABS(R541),R541)),R541)))</x:f>
      </x:c>
      <x:c r="BV541" s="50" t="str">
        <x:f>IF(14&gt;'Настройки'!$B$3,"",IF(ISBLANK(S541),IF('Настройки'!$B$9="Нулевой спрос",0,""),IF(S541&lt;0,IF('Настройки'!$B$10="Исключить","",IF('Настройки'!$B$10="Абсолютные значения",ABS(S541),S541)),S541)))</x:f>
      </x:c>
      <x:c r="BW541" s="50" t="str">
        <x:f>IF(15&gt;'Настройки'!$B$3,"",IF(ISBLANK(T541),IF('Настройки'!$B$9="Нулевой спрос",0,""),IF(T541&lt;0,IF('Настройки'!$B$10="Исключить","",IF('Настройки'!$B$10="Абсолютные значения",ABS(T541),T541)),T541)))</x:f>
      </x:c>
      <x:c r="BX541" s="50" t="str">
        <x:f>IF(16&gt;'Настройки'!$B$3,"",IF(ISBLANK(U541),IF('Настройки'!$B$9="Нулевой спрос",0,""),IF(U541&lt;0,IF('Настройки'!$B$10="Исключить","",IF('Настройки'!$B$10="Абсолютные значения",ABS(U541),U541)),U541)))</x:f>
      </x:c>
      <x:c r="BY541" s="50" t="str">
        <x:f>IF(17&gt;'Настройки'!$B$3,"",IF(ISBLANK(V541),IF('Настройки'!$B$9="Нулевой спрос",0,""),IF(V541&lt;0,IF('Настройки'!$B$10="Исключить","",IF('Настройки'!$B$10="Абсолютные значения",ABS(V541),V541)),V541)))</x:f>
      </x:c>
      <x:c r="BZ541" s="50" t="str">
        <x:f>IF(18&gt;'Настройки'!$B$3,"",IF(ISBLANK(W541),IF('Настройки'!$B$9="Нулевой спрос",0,""),IF(W541&lt;0,IF('Настройки'!$B$10="Исключить","",IF('Настройки'!$B$10="Абсолютные значения",ABS(W541),W541)),W541)))</x:f>
      </x:c>
      <x:c r="CA541" s="50" t="str">
        <x:f>IF(19&gt;'Настройки'!$B$3,"",IF(ISBLANK(X541),IF('Настройки'!$B$9="Нулевой спрос",0,""),IF(X541&lt;0,IF('Настройки'!$B$10="Исключить","",IF('Настройки'!$B$10="Абсолютные значения",ABS(X541),X541)),X541)))</x:f>
      </x:c>
      <x:c r="CB541" s="50" t="str">
        <x:f>IF(20&gt;'Настройки'!$B$3,"",IF(ISBLANK(Y541),IF('Настройки'!$B$9="Нулевой спрос",0,""),IF(Y541&lt;0,IF('Настройки'!$B$10="Исключить","",IF('Настройки'!$B$10="Абсолютные значения",ABS(Y541),Y541)),Y541)))</x:f>
      </x:c>
      <x:c r="CC541" s="50" t="str">
        <x:f>IF(21&gt;'Настройки'!$B$3,"",IF(ISBLANK(Z541),IF('Настройки'!$B$9="Нулевой спрос",0,""),IF(Z541&lt;0,IF('Настройки'!$B$10="Исключить","",IF('Настройки'!$B$10="Абсолютные значения",ABS(Z541),Z541)),Z541)))</x:f>
      </x:c>
      <x:c r="CD541" s="50" t="str">
        <x:f>IF(22&gt;'Настройки'!$B$3,"",IF(ISBLANK(AA541),IF('Настройки'!$B$9="Нулевой спрос",0,""),IF(AA541&lt;0,IF('Настройки'!$B$10="Исключить","",IF('Настройки'!$B$10="Абсолютные значения",ABS(AA541),AA541)),AA541)))</x:f>
      </x:c>
      <x:c r="CE541" s="50" t="str">
        <x:f>IF(23&gt;'Настройки'!$B$3,"",IF(ISBLANK(AB541),IF('Настройки'!$B$9="Нулевой спрос",0,""),IF(AB541&lt;0,IF('Настройки'!$B$10="Исключить","",IF('Настройки'!$B$10="Абсолютные значения",ABS(AB541),AB541)),AB541)))</x:f>
      </x:c>
      <x:c r="CF541" s="50" t="str">
        <x:f>IF(24&gt;'Настройки'!$B$3,"",IF(ISBLANK(AC541),IF('Настройки'!$B$9="Нулевой спрос",0,""),IF(AC541&lt;0,IF('Настройки'!$B$10="Исключить","",IF('Настройки'!$B$10="Абсолютные значения",ABS(AC541),AC541)),AC541)))</x:f>
      </x:c>
      <x:c r="CG541" s="50" t="str">
        <x:f>IF(25&gt;'Настройки'!$B$3,"",IF(ISBLANK(AD541),IF('Настройки'!$B$9="Нулевой спрос",0,""),IF(AD541&lt;0,IF('Настройки'!$B$10="Исключить","",IF('Настройки'!$B$10="Абсолютные значения",ABS(AD541),AD541)),AD541)))</x:f>
      </x:c>
      <x:c r="CH541" s="50" t="str">
        <x:f>IF(26&gt;'Настройки'!$B$3,"",IF(ISBLANK(AE541),IF('Настройки'!$B$9="Нулевой спрос",0,""),IF(AE541&lt;0,IF('Настройки'!$B$10="Исключить","",IF('Настройки'!$B$10="Абсолютные значения",ABS(AE541),AE541)),AE541)))</x:f>
      </x:c>
      <x:c r="CI541" s="50" t="str">
        <x:f>IF(27&gt;'Настройки'!$B$3,"",IF(ISBLANK(AF541),IF('Настройки'!$B$9="Нулевой спрос",0,""),IF(AF541&lt;0,IF('Настройки'!$B$10="Исключить","",IF('Настройки'!$B$10="Абсолютные значения",ABS(AF541),AF541)),AF541)))</x:f>
      </x:c>
      <x:c r="CJ541" s="50" t="str">
        <x:f>IF(28&gt;'Настройки'!$B$3,"",IF(ISBLANK(AG541),IF('Настройки'!$B$9="Нулевой спрос",0,""),IF(AG541&lt;0,IF('Настройки'!$B$10="Исключить","",IF('Настройки'!$B$10="Абсолютные значения",ABS(AG541),AG541)),AG541)))</x:f>
      </x:c>
      <x:c r="CK541" s="50" t="str">
        <x:f>IF(29&gt;'Настройки'!$B$3,"",IF(ISBLANK(AH541),IF('Настройки'!$B$9="Нулевой спрос",0,""),IF(AH541&lt;0,IF('Настройки'!$B$10="Исключить","",IF('Настройки'!$B$10="Абсолютные значения",ABS(AH541),AH541)),AH541)))</x:f>
      </x:c>
      <x:c r="CL541" s="50" t="str">
        <x:f>IF(30&gt;'Настройки'!$B$3,"",IF(ISBLANK(AI541),IF('Настройки'!$B$9="Нулевой спрос",0,""),IF(AI541&lt;0,IF('Настройки'!$B$10="Исключить","",IF('Настройки'!$B$10="Абсолютные значения",ABS(AI541),AI541)),AI541)))</x:f>
      </x:c>
      <x:c r="CM541" s="50" t="str">
        <x:f>IF(31&gt;'Настройки'!$B$3,"",IF(ISBLANK(AJ541),IF('Настройки'!$B$9="Нулевой спрос",0,""),IF(AJ541&lt;0,IF('Настройки'!$B$10="Исключить","",IF('Настройки'!$B$10="Абсолютные значения",ABS(AJ541),AJ541)),AJ541)))</x:f>
      </x:c>
      <x:c r="CN541" s="50" t="str">
        <x:f>IF(32&gt;'Настройки'!$B$3,"",IF(ISBLANK(AK541),IF('Настройки'!$B$9="Нулевой спрос",0,""),IF(AK541&lt;0,IF('Настройки'!$B$10="Исключить","",IF('Настройки'!$B$10="Абсолютные значения",ABS(AK541),AK541)),AK541)))</x:f>
      </x:c>
      <x:c r="CO541" s="50" t="str">
        <x:f>IF(33&gt;'Настройки'!$B$3,"",IF(ISBLANK(AL541),IF('Настройки'!$B$9="Нулевой спрос",0,""),IF(AL541&lt;0,IF('Настройки'!$B$10="Исключить","",IF('Настройки'!$B$10="Абсолютные значения",ABS(AL541),AL541)),AL541)))</x:f>
      </x:c>
      <x:c r="CP541" s="50" t="str">
        <x:f>IF(34&gt;'Настройки'!$B$3,"",IF(ISBLANK(AM541),IF('Настройки'!$B$9="Нулевой спрос",0,""),IF(AM541&lt;0,IF('Настройки'!$B$10="Исключить","",IF('Настройки'!$B$10="Абсолютные значения",ABS(AM541),AM541)),AM541)))</x:f>
      </x:c>
      <x:c r="CQ541" s="50" t="str">
        <x:f>IF(35&gt;'Настройки'!$B$3,"",IF(ISBLANK(AN541),IF('Настройки'!$B$9="Нулевой спрос",0,""),IF(AN541&lt;0,IF('Настройки'!$B$10="Исключить","",IF('Настройки'!$B$10="Абсолютные значения",ABS(AN541),AN541)),AN541)))</x:f>
      </x:c>
      <x:c r="CR541" s="50" t="str">
        <x:f>IF(36&gt;'Настройки'!$B$3,"",IF(ISBLANK(AO541),IF('Настройки'!$B$9="Нулевой спрос",0,""),IF(AO541&lt;0,IF('Настройки'!$B$10="Исключить","",IF('Настройки'!$B$10="Абсолютные значения",ABS(AO541),AO541)),AO541)))</x:f>
      </x:c>
      <x:c r="CS541" s="50" t="str">
        <x:f>IF(OR(1&gt;'Настройки'!$B$3,ISBLANK(BI541),BI541=0),"",BI541)</x:f>
      </x:c>
      <x:c r="CT541" s="50" t="str">
        <x:f>IF(OR(2&gt;'Настройки'!$B$3,ISBLANK(BJ541),BJ541=0),"",BJ541)</x:f>
      </x:c>
      <x:c r="CU541" s="50" t="str">
        <x:f>IF(OR(3&gt;'Настройки'!$B$3,ISBLANK(BK541),BK541=0),"",BK541)</x:f>
      </x:c>
      <x:c r="CV541" s="50" t="str">
        <x:f>IF(OR(4&gt;'Настройки'!$B$3,ISBLANK(BL541),BL541=0),"",BL541)</x:f>
      </x:c>
      <x:c r="CW541" s="50" t="str">
        <x:f>IF(OR(5&gt;'Настройки'!$B$3,ISBLANK(BM541),BM541=0),"",BM541)</x:f>
      </x:c>
      <x:c r="CX541" s="50" t="str">
        <x:f>IF(OR(6&gt;'Настройки'!$B$3,ISBLANK(BN541),BN541=0),"",BN541)</x:f>
      </x:c>
      <x:c r="CY541" s="50" t="str">
        <x:f>IF(OR(7&gt;'Настройки'!$B$3,ISBLANK(BO541),BO541=0),"",BO541)</x:f>
      </x:c>
      <x:c r="CZ541" s="50" t="str">
        <x:f>IF(OR(8&gt;'Настройки'!$B$3,ISBLANK(BP541),BP541=0),"",BP541)</x:f>
      </x:c>
      <x:c r="DA541" s="50" t="str">
        <x:f>IF(OR(9&gt;'Настройки'!$B$3,ISBLANK(BQ541),BQ541=0),"",BQ541)</x:f>
      </x:c>
      <x:c r="DB541" s="50" t="str">
        <x:f>IF(OR(10&gt;'Настройки'!$B$3,ISBLANK(BR541),BR541=0),"",BR541)</x:f>
      </x:c>
      <x:c r="DC541" s="50" t="str">
        <x:f>IF(OR(11&gt;'Настройки'!$B$3,ISBLANK(BS541),BS541=0),"",BS541)</x:f>
      </x:c>
      <x:c r="DD541" s="50" t="str">
        <x:f>IF(OR(12&gt;'Настройки'!$B$3,ISBLANK(BT541),BT541=0),"",BT541)</x:f>
      </x:c>
      <x:c r="DE541" s="50" t="str">
        <x:f>IF(OR(13&gt;'Настройки'!$B$3,ISBLANK(BU541),BU541=0),"",BU541)</x:f>
      </x:c>
      <x:c r="DF541" s="50" t="str">
        <x:f>IF(OR(14&gt;'Настройки'!$B$3,ISBLANK(BV541),BV541=0),"",BV541)</x:f>
      </x:c>
      <x:c r="DG541" s="50" t="str">
        <x:f>IF(OR(15&gt;'Настройки'!$B$3,ISBLANK(BW541),BW541=0),"",BW541)</x:f>
      </x:c>
      <x:c r="DH541" s="50" t="str">
        <x:f>IF(OR(16&gt;'Настройки'!$B$3,ISBLANK(BX541),BX541=0),"",BX541)</x:f>
      </x:c>
      <x:c r="DI541" s="50" t="str">
        <x:f>IF(OR(17&gt;'Настройки'!$B$3,ISBLANK(BY541),BY541=0),"",BY541)</x:f>
      </x:c>
      <x:c r="DJ541" s="50" t="str">
        <x:f>IF(OR(18&gt;'Настройки'!$B$3,ISBLANK(BZ541),BZ541=0),"",BZ541)</x:f>
      </x:c>
      <x:c r="DK541" s="50" t="str">
        <x:f>IF(OR(19&gt;'Настройки'!$B$3,ISBLANK(CA541),CA541=0),"",CA541)</x:f>
      </x:c>
      <x:c r="DL541" s="50" t="str">
        <x:f>IF(OR(20&gt;'Настройки'!$B$3,ISBLANK(CB541),CB541=0),"",CB541)</x:f>
      </x:c>
      <x:c r="DM541" s="50" t="str">
        <x:f>IF(OR(21&gt;'Настройки'!$B$3,ISBLANK(CC541),CC541=0),"",CC541)</x:f>
      </x:c>
      <x:c r="DN541" s="50" t="str">
        <x:f>IF(OR(22&gt;'Настройки'!$B$3,ISBLANK(CD541),CD541=0),"",CD541)</x:f>
      </x:c>
      <x:c r="DO541" s="50" t="str">
        <x:f>IF(OR(23&gt;'Настройки'!$B$3,ISBLANK(CE541),CE541=0),"",CE541)</x:f>
      </x:c>
      <x:c r="DP541" s="50" t="str">
        <x:f>IF(OR(24&gt;'Настройки'!$B$3,ISBLANK(CF541),CF541=0),"",CF541)</x:f>
      </x:c>
      <x:c r="DQ541" s="50" t="str">
        <x:f>IF(OR(25&gt;'Настройки'!$B$3,ISBLANK(CG541),CG541=0),"",CG541)</x:f>
      </x:c>
      <x:c r="DR541" s="50" t="str">
        <x:f>IF(OR(26&gt;'Настройки'!$B$3,ISBLANK(CH541),CH541=0),"",CH541)</x:f>
      </x:c>
      <x:c r="DS541" s="50" t="str">
        <x:f>IF(OR(27&gt;'Настройки'!$B$3,ISBLANK(CI541),CI541=0),"",CI541)</x:f>
      </x:c>
      <x:c r="DT541" s="50" t="str">
        <x:f>IF(OR(28&gt;'Настройки'!$B$3,ISBLANK(CJ541),CJ541=0),"",CJ541)</x:f>
      </x:c>
      <x:c r="DU541" s="50" t="str">
        <x:f>IF(OR(29&gt;'Настройки'!$B$3,ISBLANK(CK541),CK541=0),"",CK541)</x:f>
      </x:c>
      <x:c r="DV541" s="50" t="str">
        <x:f>IF(OR(30&gt;'Настройки'!$B$3,ISBLANK(CL541),CL541=0),"",CL541)</x:f>
      </x:c>
      <x:c r="DW541" s="50" t="str">
        <x:f>IF(OR(31&gt;'Настройки'!$B$3,ISBLANK(CM541),CM541=0),"",CM541)</x:f>
      </x:c>
      <x:c r="DX541" s="50" t="str">
        <x:f>IF(OR(32&gt;'Настройки'!$B$3,ISBLANK(CN541),CN541=0),"",CN541)</x:f>
      </x:c>
      <x:c r="DY541" s="50" t="str">
        <x:f>IF(OR(33&gt;'Настройки'!$B$3,ISBLANK(CO541),CO541=0),"",CO541)</x:f>
      </x:c>
      <x:c r="DZ541" s="50" t="str">
        <x:f>IF(OR(34&gt;'Настройки'!$B$3,ISBLANK(CP541),CP541=0),"",CP541)</x:f>
      </x:c>
      <x:c r="EA541" s="50" t="str">
        <x:f>IF(OR(35&gt;'Настройки'!$B$3,ISBLANK(CQ541),CQ541=0),"",CQ541)</x:f>
      </x:c>
      <x:c r="EB541" s="50" t="str">
        <x:f>IF(OR(36&gt;'Настройки'!$B$3,ISBLANK(CR541),CR541=0),"",CR541)</x:f>
      </x:c>
      <x:c r="EC541" s="50" t="str">
        <x:f>IF(A541="","",IF(OR(BB541="AZ",BB541="BZ"),10000+ROW(),IF(AZ541&gt;'Настройки'!$B$11,20000+ROW(),IF(BF541&lt;&gt;"Обычный",30000+ROW(),IF(AX541&lt;=0,40000+ROW(),"")))))</x:f>
      </x:c>
      <x:c r="ED541" s="50" t="str">
        <x:f>IF(EC541="","",COUNTIFS($EC$2:$EC$1001,"&gt;0",$EC$2:$EC$1001,"&lt;"&amp;EC541)+1)</x:f>
      </x:c>
    </x:row>
    <x:row r="542">
      <x:c r="A542" s="115"/>
      <x:c r="B542" s="115"/>
      <x:c r="C542" s="115"/>
      <x:c r="D542" s="118"/>
      <x:c r="E542" s="118"/>
      <x:c r="F542" s="118"/>
      <x:c r="G542" s="118"/>
      <x:c r="H542" s="118"/>
      <x:c r="I542" s="118"/>
      <x:c r="J542" s="118"/>
      <x:c r="K542" s="118"/>
      <x:c r="L542" s="118"/>
      <x:c r="M542" s="118"/>
      <x:c r="N542" s="118"/>
      <x:c r="O542" s="118"/>
      <x:c r="P542" s="118"/>
      <x:c r="Q542" s="118"/>
      <x:c r="R542" s="118"/>
      <x:c r="S542" s="118"/>
      <x:c r="T542" s="118"/>
      <x:c r="U542" s="118"/>
      <x:c r="V542" s="118"/>
      <x:c r="W542" s="118"/>
      <x:c r="X542" s="118"/>
      <x:c r="Y542" s="118"/>
      <x:c r="Z542" s="118"/>
      <x:c r="AA542" s="118"/>
      <x:c r="AB542" s="118"/>
      <x:c r="AC542" s="118"/>
      <x:c r="AD542" s="118"/>
      <x:c r="AE542" s="118"/>
      <x:c r="AF542" s="118"/>
      <x:c r="AG542" s="118"/>
      <x:c r="AH542" s="118"/>
      <x:c r="AI542" s="118"/>
      <x:c r="AJ542" s="118"/>
      <x:c r="AK542" s="118"/>
      <x:c r="AL542" s="118"/>
      <x:c r="AM542" s="118"/>
      <x:c r="AN542" s="118"/>
      <x:c r="AO542" s="118"/>
      <x:c r="AP542" s="115"/>
      <x:c r="AQ542" s="49" t="str">
        <x:f>IF(A542="","",COUNT(BI542:INDEX(BI542:CR542,1,'Настройки'!$B$3)))</x:f>
      </x:c>
      <x:c r="AR542" s="49" t="str">
        <x:f>IF(A542="","",SUM(BI542:INDEX(BI542:CR542,1,'Настройки'!$B$3)))</x:f>
      </x:c>
      <x:c r="AS542" s="58" t="str">
        <x:f>IF(A542="","",IF('Настройки'!$B$4="Стоимость потребления",AR542*D542,IF('Настройки'!$B$4="Количество",AR542,E542)))</x:f>
      </x:c>
      <x:c r="AT542" s="61" t="str">
        <x:f>IF(OR(A542="",AS542&lt;0,SUM($AS$2:$AS$1001)&lt;=0),"",AS542/SUM($AS$2:$AS$1001))</x:f>
      </x:c>
      <x:c r="AU542" s="61" t="str">
        <x:f>IF(OR(A542="",AS542&lt;0,SUM($AS$2:$AS$1001)&lt;=0),"",SUMIFS($AS$2:$AS$1001,$AS$2:$AS$1001,"&gt;"&amp;AS542)/SUM($AS$2:$AS$1001))</x:f>
      </x:c>
      <x:c r="AV542" s="61" t="str">
        <x:f>IF(OR(A542="",AS542&lt;0,SUM($AS$2:$AS$1001)&lt;=0),"",SUMIFS($AS$2:$AS$1001,$AS$2:$AS$1001,"&gt;="&amp;AS542)/SUM($AS$2:$AS$1001))</x:f>
      </x:c>
      <x:c r="AW542" s="49" t="str">
        <x:f>IF(A542="","",IF(SUM($AS$2:$AS$1001)&lt;=0,"Не определён",IF(AS542&lt;0,"Исключение",IF(AU542&lt;'Настройки'!$B$5,"A",IF(AU542&lt;'Настройки'!$B$6,"B","C")))))</x:f>
      </x:c>
      <x:c r="AX542" s="58" t="str">
        <x:f>IF(A542="","",IF(AQ542=0,"",AVERAGE(BI542:INDEX(BI542:CR542,1,'Настройки'!$B$3))))</x:f>
      </x:c>
      <x:c r="AY542" s="58" t="str">
        <x:f>IF(OR(A542="",AQ542=0),"",STDEVP(BI542:INDEX(BI542:CR542,1,'Настройки'!$B$3)))</x:f>
      </x:c>
      <x:c r="AZ542" s="61" t="str">
        <x:f>IF(OR(A542="",AQ542&lt;'Настройки'!$B$12,AX542&lt;=0,AND('Настройки'!$B$10="Блокировать",COUNTIF(F542:INDEX(F542:AO542,1,'Настройки'!$B$3),"&lt;0")&gt;0)),"",AY542/ABS(AX542))</x:f>
      </x:c>
      <x:c r="BA542" s="49" t="str">
        <x:f>IF(A542="","",IF(AND('Настройки'!$B$10="Блокировать",COUNTIF(F542:INDEX(F542:AO542,1,'Настройки'!$B$3),"&lt;0")&gt;0),"Не определён",IF(AQ542&lt;'Настройки'!$B$12,"Не определён",IF(AX542=0,"Нет спроса",IF(AX542&lt;0,"Не определён",IF(AZ542&lt;='Настройки'!$B$7,"X",IF(AZ542&lt;='Настройки'!$B$8,"Y","Z")))))))</x:f>
      </x:c>
      <x:c r="BB542" s="49" t="str">
        <x:f>IF(OR(A542="",LEN(AW542)&lt;&gt;1,LEN(BA542)&lt;&gt;1),"",AW542&amp;BA542)</x:f>
      </x:c>
      <x:c r="BC542" s="61" t="str">
        <x:f>IF(OR(A542="",AQ542=0),"",(COUNT(BI542:INDEX(BI542:CR542,1,'Настройки'!$B$3))-COUNT(CS542:INDEX(CS542:EB542,1,'Настройки'!$B$3)))/AQ542)</x:f>
      </x:c>
      <x:c r="BD542" s="64" t="str">
        <x:f>IF(OR(A542="",COUNT(CS542:INDEX(CS542:EB542,1,'Настройки'!$B$3))=0),"",AQ542/COUNT(CS542:INDEX(CS542:EB542,1,'Настройки'!$B$3)))</x:f>
      </x:c>
      <x:c r="BE542" s="64" t="str">
        <x:f>IF(OR(A542="",COUNT(CS542:INDEX(CS542:EB542,1,'Настройки'!$B$3))=0),"",IF(AVERAGE(CS542:INDEX(CS542:EB542,1,'Настройки'!$B$3))=0,"",(STDEVP(CS542:INDEX(CS542:EB542,1,'Настройки'!$B$3))/ABS(AVERAGE(CS542:INDEX(CS542:EB542,1,'Настройки'!$B$3))))^2))</x:f>
      </x:c>
      <x:c r="BF542" s="49" t="str">
        <x:f>IF(A542="","",IF(AQ542&lt;3,"Недостаточно",IF(AQ542&lt;6,"Предварительный","Обычный")))</x:f>
      </x:c>
      <x:c r="BG542" s="49" t="str">
        <x:f>IF(A542="","",IF(COUNTIF(F542:INDEX(F542:AO542,1,'Настройки'!$B$3),"&lt;0")&gt;0,IF('Настройки'!$B$10="Блокировать","Отрицательный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"),"")&amp;IF(AQ542&lt;3,"Недостаточно истории. ",IF(AQ542&lt;6,"Предварительная классификация. ",""))&amp;IF(AX542=0,"Нет спроса за горизонт. ","")&amp;IF(AZ542&gt;'Настройки'!$B$11,"Экстремальная вариативность. ",""))</x:f>
      </x:c>
      <x:c r="BH542" s="49" t="str">
        <x:f>IF(A542="","",IFERROR(VLOOKUP(BB542,'Настройки'!$D$3:$E$11,2,FALSE),"Сначала проверьте исходные данные и историю спроса.")&amp;" Уточните срок поставки, MOQ и критичность.")</x:f>
      </x:c>
      <x:c r="BI542" s="50" t="str">
        <x:f>IF(1&gt;'Настройки'!$B$3,"",IF(ISBLANK(F542),IF('Настройки'!$B$9="Нулевой спрос",0,""),IF(F542&lt;0,IF('Настройки'!$B$10="Исключить","",IF('Настройки'!$B$10="Абсолютные значения",ABS(F542),F542)),F542)))</x:f>
      </x:c>
      <x:c r="BJ542" s="50" t="str">
        <x:f>IF(2&gt;'Настройки'!$B$3,"",IF(ISBLANK(G542),IF('Настройки'!$B$9="Нулевой спрос",0,""),IF(G542&lt;0,IF('Настройки'!$B$10="Исключить","",IF('Настройки'!$B$10="Абсолютные значения",ABS(G542),G542)),G542)))</x:f>
      </x:c>
      <x:c r="BK542" s="50" t="str">
        <x:f>IF(3&gt;'Настройки'!$B$3,"",IF(ISBLANK(H542),IF('Настройки'!$B$9="Нулевой спрос",0,""),IF(H542&lt;0,IF('Настройки'!$B$10="Исключить","",IF('Настройки'!$B$10="Абсолютные значения",ABS(H542),H542)),H542)))</x:f>
      </x:c>
      <x:c r="BL542" s="50" t="str">
        <x:f>IF(4&gt;'Настройки'!$B$3,"",IF(ISBLANK(I542),IF('Настройки'!$B$9="Нулевой спрос",0,""),IF(I542&lt;0,IF('Настройки'!$B$10="Исключить","",IF('Настройки'!$B$10="Абсолютные значения",ABS(I542),I542)),I542)))</x:f>
      </x:c>
      <x:c r="BM542" s="50" t="str">
        <x:f>IF(5&gt;'Настройки'!$B$3,"",IF(ISBLANK(J542),IF('Настройки'!$B$9="Нулевой спрос",0,""),IF(J542&lt;0,IF('Настройки'!$B$10="Исключить","",IF('Настройки'!$B$10="Абсолютные значения",ABS(J542),J542)),J542)))</x:f>
      </x:c>
      <x:c r="BN542" s="50" t="str">
        <x:f>IF(6&gt;'Настройки'!$B$3,"",IF(ISBLANK(K542),IF('Настройки'!$B$9="Нулевой спрос",0,""),IF(K542&lt;0,IF('Настройки'!$B$10="Исключить","",IF('Настройки'!$B$10="Абсолютные значения",ABS(K542),K542)),K542)))</x:f>
      </x:c>
      <x:c r="BO542" s="50" t="str">
        <x:f>IF(7&gt;'Настройки'!$B$3,"",IF(ISBLANK(L542),IF('Настройки'!$B$9="Нулевой спрос",0,""),IF(L542&lt;0,IF('Настройки'!$B$10="Исключить","",IF('Настройки'!$B$10="Абсолютные значения",ABS(L542),L542)),L542)))</x:f>
      </x:c>
      <x:c r="BP542" s="50" t="str">
        <x:f>IF(8&gt;'Настройки'!$B$3,"",IF(ISBLANK(M542),IF('Настройки'!$B$9="Нулевой спрос",0,""),IF(M542&lt;0,IF('Настройки'!$B$10="Исключить","",IF('Настройки'!$B$10="Абсолютные значения",ABS(M542),M542)),M542)))</x:f>
      </x:c>
      <x:c r="BQ542" s="50" t="str">
        <x:f>IF(9&gt;'Настройки'!$B$3,"",IF(ISBLANK(N542),IF('Настройки'!$B$9="Нулевой спрос",0,""),IF(N542&lt;0,IF('Настройки'!$B$10="Исключить","",IF('Настройки'!$B$10="Абсолютные значения",ABS(N542),N542)),N542)))</x:f>
      </x:c>
      <x:c r="BR542" s="50" t="str">
        <x:f>IF(10&gt;'Настройки'!$B$3,"",IF(ISBLANK(O542),IF('Настройки'!$B$9="Нулевой спрос",0,""),IF(O542&lt;0,IF('Настройки'!$B$10="Исключить","",IF('Настройки'!$B$10="Абсолютные значения",ABS(O542),O542)),O542)))</x:f>
      </x:c>
      <x:c r="BS542" s="50" t="str">
        <x:f>IF(11&gt;'Настройки'!$B$3,"",IF(ISBLANK(P542),IF('Настройки'!$B$9="Нулевой спрос",0,""),IF(P542&lt;0,IF('Настройки'!$B$10="Исключить","",IF('Настройки'!$B$10="Абсолютные значения",ABS(P542),P542)),P542)))</x:f>
      </x:c>
      <x:c r="BT542" s="50" t="str">
        <x:f>IF(12&gt;'Настройки'!$B$3,"",IF(ISBLANK(Q542),IF('Настройки'!$B$9="Нулевой спрос",0,""),IF(Q542&lt;0,IF('Настройки'!$B$10="Исключить","",IF('Настройки'!$B$10="Абсолютные значения",ABS(Q542),Q542)),Q542)))</x:f>
      </x:c>
      <x:c r="BU542" s="50" t="str">
        <x:f>IF(13&gt;'Настройки'!$B$3,"",IF(ISBLANK(R542),IF('Настройки'!$B$9="Нулевой спрос",0,""),IF(R542&lt;0,IF('Настройки'!$B$10="Исключить","",IF('Настройки'!$B$10="Абсолютные значения",ABS(R542),R542)),R542)))</x:f>
      </x:c>
      <x:c r="BV542" s="50" t="str">
        <x:f>IF(14&gt;'Настройки'!$B$3,"",IF(ISBLANK(S542),IF('Настройки'!$B$9="Нулевой спрос",0,""),IF(S542&lt;0,IF('Настройки'!$B$10="Исключить","",IF('Настройки'!$B$10="Абсолютные значения",ABS(S542),S542)),S542)))</x:f>
      </x:c>
      <x:c r="BW542" s="50" t="str">
        <x:f>IF(15&gt;'Настройки'!$B$3,"",IF(ISBLANK(T542),IF('Настройки'!$B$9="Нулевой спрос",0,""),IF(T542&lt;0,IF('Настройки'!$B$10="Исключить","",IF('Настройки'!$B$10="Абсолютные значения",ABS(T542),T542)),T542)))</x:f>
      </x:c>
      <x:c r="BX542" s="50" t="str">
        <x:f>IF(16&gt;'Настройки'!$B$3,"",IF(ISBLANK(U542),IF('Настройки'!$B$9="Нулевой спрос",0,""),IF(U542&lt;0,IF('Настройки'!$B$10="Исключить","",IF('Настройки'!$B$10="Абсолютные значения",ABS(U542),U542)),U542)))</x:f>
      </x:c>
      <x:c r="BY542" s="50" t="str">
        <x:f>IF(17&gt;'Настройки'!$B$3,"",IF(ISBLANK(V542),IF('Настройки'!$B$9="Нулевой спрос",0,""),IF(V542&lt;0,IF('Настройки'!$B$10="Исключить","",IF('Настройки'!$B$10="Абсолютные значения",ABS(V542),V542)),V542)))</x:f>
      </x:c>
      <x:c r="BZ542" s="50" t="str">
        <x:f>IF(18&gt;'Настройки'!$B$3,"",IF(ISBLANK(W542),IF('Настройки'!$B$9="Нулевой спрос",0,""),IF(W542&lt;0,IF('Настройки'!$B$10="Исключить","",IF('Настройки'!$B$10="Абсолютные значения",ABS(W542),W542)),W542)))</x:f>
      </x:c>
      <x:c r="CA542" s="50" t="str">
        <x:f>IF(19&gt;'Настройки'!$B$3,"",IF(ISBLANK(X542),IF('Настройки'!$B$9="Нулевой спрос",0,""),IF(X542&lt;0,IF('Настройки'!$B$10="Исключить","",IF('Настройки'!$B$10="Абсолютные значения",ABS(X542),X542)),X542)))</x:f>
      </x:c>
      <x:c r="CB542" s="50" t="str">
        <x:f>IF(20&gt;'Настройки'!$B$3,"",IF(ISBLANK(Y542),IF('Настройки'!$B$9="Нулевой спрос",0,""),IF(Y542&lt;0,IF('Настройки'!$B$10="Исключить","",IF('Настройки'!$B$10="Абсолютные значения",ABS(Y542),Y542)),Y542)))</x:f>
      </x:c>
      <x:c r="CC542" s="50" t="str">
        <x:f>IF(21&gt;'Настройки'!$B$3,"",IF(ISBLANK(Z542),IF('Настройки'!$B$9="Нулевой спрос",0,""),IF(Z542&lt;0,IF('Настройки'!$B$10="Исключить","",IF('Настройки'!$B$10="Абсолютные значения",ABS(Z542),Z542)),Z542)))</x:f>
      </x:c>
      <x:c r="CD542" s="50" t="str">
        <x:f>IF(22&gt;'Настройки'!$B$3,"",IF(ISBLANK(AA542),IF('Настройки'!$B$9="Нулевой спрос",0,""),IF(AA542&lt;0,IF('Настройки'!$B$10="Исключить","",IF('Настройки'!$B$10="Абсолютные значения",ABS(AA542),AA542)),AA542)))</x:f>
      </x:c>
      <x:c r="CE542" s="50" t="str">
        <x:f>IF(23&gt;'Настройки'!$B$3,"",IF(ISBLANK(AB542),IF('Настройки'!$B$9="Нулевой спрос",0,""),IF(AB542&lt;0,IF('Настройки'!$B$10="Исключить","",IF('Настройки'!$B$10="Абсолютные значения",ABS(AB542),AB542)),AB542)))</x:f>
      </x:c>
      <x:c r="CF542" s="50" t="str">
        <x:f>IF(24&gt;'Настройки'!$B$3,"",IF(ISBLANK(AC542),IF('Настройки'!$B$9="Нулевой спрос",0,""),IF(AC542&lt;0,IF('Настройки'!$B$10="Исключить","",IF('Настройки'!$B$10="Абсолютные значения",ABS(AC542),AC542)),AC542)))</x:f>
      </x:c>
      <x:c r="CG542" s="50" t="str">
        <x:f>IF(25&gt;'Настройки'!$B$3,"",IF(ISBLANK(AD542),IF('Настройки'!$B$9="Нулевой спрос",0,""),IF(AD542&lt;0,IF('Настройки'!$B$10="Исключить","",IF('Настройки'!$B$10="Абсолютные значения",ABS(AD542),AD542)),AD542)))</x:f>
      </x:c>
      <x:c r="CH542" s="50" t="str">
        <x:f>IF(26&gt;'Настройки'!$B$3,"",IF(ISBLANK(AE542),IF('Настройки'!$B$9="Нулевой спрос",0,""),IF(AE542&lt;0,IF('Настройки'!$B$10="Исключить","",IF('Настройки'!$B$10="Абсолютные значения",ABS(AE542),AE542)),AE542)))</x:f>
      </x:c>
      <x:c r="CI542" s="50" t="str">
        <x:f>IF(27&gt;'Настройки'!$B$3,"",IF(ISBLANK(AF542),IF('Настройки'!$B$9="Нулевой спрос",0,""),IF(AF542&lt;0,IF('Настройки'!$B$10="Исключить","",IF('Настройки'!$B$10="Абсолютные значения",ABS(AF542),AF542)),AF542)))</x:f>
      </x:c>
      <x:c r="CJ542" s="50" t="str">
        <x:f>IF(28&gt;'Настройки'!$B$3,"",IF(ISBLANK(AG542),IF('Настройки'!$B$9="Нулевой спрос",0,""),IF(AG542&lt;0,IF('Настройки'!$B$10="Исключить","",IF('Настройки'!$B$10="Абсолютные значения",ABS(AG542),AG542)),AG542)))</x:f>
      </x:c>
      <x:c r="CK542" s="50" t="str">
        <x:f>IF(29&gt;'Настройки'!$B$3,"",IF(ISBLANK(AH542),IF('Настройки'!$B$9="Нулевой спрос",0,""),IF(AH542&lt;0,IF('Настройки'!$B$10="Исключить","",IF('Настройки'!$B$10="Абсолютные значения",ABS(AH542),AH542)),AH542)))</x:f>
      </x:c>
      <x:c r="CL542" s="50" t="str">
        <x:f>IF(30&gt;'Настройки'!$B$3,"",IF(ISBLANK(AI542),IF('Настройки'!$B$9="Нулевой спрос",0,""),IF(AI542&lt;0,IF('Настройки'!$B$10="Исключить","",IF('Настройки'!$B$10="Абсолютные значения",ABS(AI542),AI542)),AI542)))</x:f>
      </x:c>
      <x:c r="CM542" s="50" t="str">
        <x:f>IF(31&gt;'Настройки'!$B$3,"",IF(ISBLANK(AJ542),IF('Настройки'!$B$9="Нулевой спрос",0,""),IF(AJ542&lt;0,IF('Настройки'!$B$10="Исключить","",IF('Настройки'!$B$10="Абсолютные значения",ABS(AJ542),AJ542)),AJ542)))</x:f>
      </x:c>
      <x:c r="CN542" s="50" t="str">
        <x:f>IF(32&gt;'Настройки'!$B$3,"",IF(ISBLANK(AK542),IF('Настройки'!$B$9="Нулевой спрос",0,""),IF(AK542&lt;0,IF('Настройки'!$B$10="Исключить","",IF('Настройки'!$B$10="Абсолютные значения",ABS(AK542),AK542)),AK542)))</x:f>
      </x:c>
      <x:c r="CO542" s="50" t="str">
        <x:f>IF(33&gt;'Настройки'!$B$3,"",IF(ISBLANK(AL542),IF('Настройки'!$B$9="Нулевой спрос",0,""),IF(AL542&lt;0,IF('Настройки'!$B$10="Исключить","",IF('Настройки'!$B$10="Абсолютные значения",ABS(AL542),AL542)),AL542)))</x:f>
      </x:c>
      <x:c r="CP542" s="50" t="str">
        <x:f>IF(34&gt;'Настройки'!$B$3,"",IF(ISBLANK(AM542),IF('Настройки'!$B$9="Нулевой спрос",0,""),IF(AM542&lt;0,IF('Настройки'!$B$10="Исключить","",IF('Настройки'!$B$10="Абсолютные значения",ABS(AM542),AM542)),AM542)))</x:f>
      </x:c>
      <x:c r="CQ542" s="50" t="str">
        <x:f>IF(35&gt;'Настройки'!$B$3,"",IF(ISBLANK(AN542),IF('Настройки'!$B$9="Нулевой спрос",0,""),IF(AN542&lt;0,IF('Настройки'!$B$10="Исключить","",IF('Настройки'!$B$10="Абсолютные значения",ABS(AN542),AN542)),AN542)))</x:f>
      </x:c>
      <x:c r="CR542" s="50" t="str">
        <x:f>IF(36&gt;'Настройки'!$B$3,"",IF(ISBLANK(AO542),IF('Настройки'!$B$9="Нулевой спрос",0,""),IF(AO542&lt;0,IF('Настройки'!$B$10="Исключить","",IF('Настройки'!$B$10="Абсолютные значения",ABS(AO542),AO542)),AO542)))</x:f>
      </x:c>
      <x:c r="CS542" s="50" t="str">
        <x:f>IF(OR(1&gt;'Настройки'!$B$3,ISBLANK(BI542),BI542=0),"",BI542)</x:f>
      </x:c>
      <x:c r="CT542" s="50" t="str">
        <x:f>IF(OR(2&gt;'Настройки'!$B$3,ISBLANK(BJ542),BJ542=0),"",BJ542)</x:f>
      </x:c>
      <x:c r="CU542" s="50" t="str">
        <x:f>IF(OR(3&gt;'Настройки'!$B$3,ISBLANK(BK542),BK542=0),"",BK542)</x:f>
      </x:c>
      <x:c r="CV542" s="50" t="str">
        <x:f>IF(OR(4&gt;'Настройки'!$B$3,ISBLANK(BL542),BL542=0),"",BL542)</x:f>
      </x:c>
      <x:c r="CW542" s="50" t="str">
        <x:f>IF(OR(5&gt;'Настройки'!$B$3,ISBLANK(BM542),BM542=0),"",BM542)</x:f>
      </x:c>
      <x:c r="CX542" s="50" t="str">
        <x:f>IF(OR(6&gt;'Настройки'!$B$3,ISBLANK(BN542),BN542=0),"",BN542)</x:f>
      </x:c>
      <x:c r="CY542" s="50" t="str">
        <x:f>IF(OR(7&gt;'Настройки'!$B$3,ISBLANK(BO542),BO542=0),"",BO542)</x:f>
      </x:c>
      <x:c r="CZ542" s="50" t="str">
        <x:f>IF(OR(8&gt;'Настройки'!$B$3,ISBLANK(BP542),BP542=0),"",BP542)</x:f>
      </x:c>
      <x:c r="DA542" s="50" t="str">
        <x:f>IF(OR(9&gt;'Настройки'!$B$3,ISBLANK(BQ542),BQ542=0),"",BQ542)</x:f>
      </x:c>
      <x:c r="DB542" s="50" t="str">
        <x:f>IF(OR(10&gt;'Настройки'!$B$3,ISBLANK(BR542),BR542=0),"",BR542)</x:f>
      </x:c>
      <x:c r="DC542" s="50" t="str">
        <x:f>IF(OR(11&gt;'Настройки'!$B$3,ISBLANK(BS542),BS542=0),"",BS542)</x:f>
      </x:c>
      <x:c r="DD542" s="50" t="str">
        <x:f>IF(OR(12&gt;'Настройки'!$B$3,ISBLANK(BT542),BT542=0),"",BT542)</x:f>
      </x:c>
      <x:c r="DE542" s="50" t="str">
        <x:f>IF(OR(13&gt;'Настройки'!$B$3,ISBLANK(BU542),BU542=0),"",BU542)</x:f>
      </x:c>
      <x:c r="DF542" s="50" t="str">
        <x:f>IF(OR(14&gt;'Настройки'!$B$3,ISBLANK(BV542),BV542=0),"",BV542)</x:f>
      </x:c>
      <x:c r="DG542" s="50" t="str">
        <x:f>IF(OR(15&gt;'Настройки'!$B$3,ISBLANK(BW542),BW542=0),"",BW542)</x:f>
      </x:c>
      <x:c r="DH542" s="50" t="str">
        <x:f>IF(OR(16&gt;'Настройки'!$B$3,ISBLANK(BX542),BX542=0),"",BX542)</x:f>
      </x:c>
      <x:c r="DI542" s="50" t="str">
        <x:f>IF(OR(17&gt;'Настройки'!$B$3,ISBLANK(BY542),BY542=0),"",BY542)</x:f>
      </x:c>
      <x:c r="DJ542" s="50" t="str">
        <x:f>IF(OR(18&gt;'Настройки'!$B$3,ISBLANK(BZ542),BZ542=0),"",BZ542)</x:f>
      </x:c>
      <x:c r="DK542" s="50" t="str">
        <x:f>IF(OR(19&gt;'Настройки'!$B$3,ISBLANK(CA542),CA542=0),"",CA542)</x:f>
      </x:c>
      <x:c r="DL542" s="50" t="str">
        <x:f>IF(OR(20&gt;'Настройки'!$B$3,ISBLANK(CB542),CB542=0),"",CB542)</x:f>
      </x:c>
      <x:c r="DM542" s="50" t="str">
        <x:f>IF(OR(21&gt;'Настройки'!$B$3,ISBLANK(CC542),CC542=0),"",CC542)</x:f>
      </x:c>
      <x:c r="DN542" s="50" t="str">
        <x:f>IF(OR(22&gt;'Настройки'!$B$3,ISBLANK(CD542),CD542=0),"",CD542)</x:f>
      </x:c>
      <x:c r="DO542" s="50" t="str">
        <x:f>IF(OR(23&gt;'Настройки'!$B$3,ISBLANK(CE542),CE542=0),"",CE542)</x:f>
      </x:c>
      <x:c r="DP542" s="50" t="str">
        <x:f>IF(OR(24&gt;'Настройки'!$B$3,ISBLANK(CF542),CF542=0),"",CF542)</x:f>
      </x:c>
      <x:c r="DQ542" s="50" t="str">
        <x:f>IF(OR(25&gt;'Настройки'!$B$3,ISBLANK(CG542),CG542=0),"",CG542)</x:f>
      </x:c>
      <x:c r="DR542" s="50" t="str">
        <x:f>IF(OR(26&gt;'Настройки'!$B$3,ISBLANK(CH542),CH542=0),"",CH542)</x:f>
      </x:c>
      <x:c r="DS542" s="50" t="str">
        <x:f>IF(OR(27&gt;'Настройки'!$B$3,ISBLANK(CI542),CI542=0),"",CI542)</x:f>
      </x:c>
      <x:c r="DT542" s="50" t="str">
        <x:f>IF(OR(28&gt;'Настройки'!$B$3,ISBLANK(CJ542),CJ542=0),"",CJ542)</x:f>
      </x:c>
      <x:c r="DU542" s="50" t="str">
        <x:f>IF(OR(29&gt;'Настройки'!$B$3,ISBLANK(CK542),CK542=0),"",CK542)</x:f>
      </x:c>
      <x:c r="DV542" s="50" t="str">
        <x:f>IF(OR(30&gt;'Настройки'!$B$3,ISBLANK(CL542),CL542=0),"",CL542)</x:f>
      </x:c>
      <x:c r="DW542" s="50" t="str">
        <x:f>IF(OR(31&gt;'Настройки'!$B$3,ISBLANK(CM542),CM542=0),"",CM542)</x:f>
      </x:c>
      <x:c r="DX542" s="50" t="str">
        <x:f>IF(OR(32&gt;'Настройки'!$B$3,ISBLANK(CN542),CN542=0),"",CN542)</x:f>
      </x:c>
      <x:c r="DY542" s="50" t="str">
        <x:f>IF(OR(33&gt;'Настройки'!$B$3,ISBLANK(CO542),CO542=0),"",CO542)</x:f>
      </x:c>
      <x:c r="DZ542" s="50" t="str">
        <x:f>IF(OR(34&gt;'Настройки'!$B$3,ISBLANK(CP542),CP542=0),"",CP542)</x:f>
      </x:c>
      <x:c r="EA542" s="50" t="str">
        <x:f>IF(OR(35&gt;'Настройки'!$B$3,ISBLANK(CQ542),CQ542=0),"",CQ542)</x:f>
      </x:c>
      <x:c r="EB542" s="50" t="str">
        <x:f>IF(OR(36&gt;'Настройки'!$B$3,ISBLANK(CR542),CR542=0),"",CR542)</x:f>
      </x:c>
      <x:c r="EC542" s="50" t="str">
        <x:f>IF(A542="","",IF(OR(BB542="AZ",BB542="BZ"),10000+ROW(),IF(AZ542&gt;'Настройки'!$B$11,20000+ROW(),IF(BF542&lt;&gt;"Обычный",30000+ROW(),IF(AX542&lt;=0,40000+ROW(),"")))))</x:f>
      </x:c>
      <x:c r="ED542" s="50" t="str">
        <x:f>IF(EC542="","",COUNTIFS($EC$2:$EC$1001,"&gt;0",$EC$2:$EC$1001,"&lt;"&amp;EC542)+1)</x:f>
      </x:c>
    </x:row>
    <x:row r="543">
      <x:c r="A543" s="115"/>
      <x:c r="B543" s="115"/>
      <x:c r="C543" s="115"/>
      <x:c r="D543" s="118"/>
      <x:c r="E543" s="118"/>
      <x:c r="F543" s="118"/>
      <x:c r="G543" s="118"/>
      <x:c r="H543" s="118"/>
      <x:c r="I543" s="118"/>
      <x:c r="J543" s="118"/>
      <x:c r="K543" s="118"/>
      <x:c r="L543" s="118"/>
      <x:c r="M543" s="118"/>
      <x:c r="N543" s="118"/>
      <x:c r="O543" s="118"/>
      <x:c r="P543" s="118"/>
      <x:c r="Q543" s="118"/>
      <x:c r="R543" s="118"/>
      <x:c r="S543" s="118"/>
      <x:c r="T543" s="118"/>
      <x:c r="U543" s="118"/>
      <x:c r="V543" s="118"/>
      <x:c r="W543" s="118"/>
      <x:c r="X543" s="118"/>
      <x:c r="Y543" s="118"/>
      <x:c r="Z543" s="118"/>
      <x:c r="AA543" s="118"/>
      <x:c r="AB543" s="118"/>
      <x:c r="AC543" s="118"/>
      <x:c r="AD543" s="118"/>
      <x:c r="AE543" s="118"/>
      <x:c r="AF543" s="118"/>
      <x:c r="AG543" s="118"/>
      <x:c r="AH543" s="118"/>
      <x:c r="AI543" s="118"/>
      <x:c r="AJ543" s="118"/>
      <x:c r="AK543" s="118"/>
      <x:c r="AL543" s="118"/>
      <x:c r="AM543" s="118"/>
      <x:c r="AN543" s="118"/>
      <x:c r="AO543" s="118"/>
      <x:c r="AP543" s="115"/>
      <x:c r="AQ543" s="49" t="str">
        <x:f>IF(A543="","",COUNT(BI543:INDEX(BI543:CR543,1,'Настройки'!$B$3)))</x:f>
      </x:c>
      <x:c r="AR543" s="49" t="str">
        <x:f>IF(A543="","",SUM(BI543:INDEX(BI543:CR543,1,'Настройки'!$B$3)))</x:f>
      </x:c>
      <x:c r="AS543" s="58" t="str">
        <x:f>IF(A543="","",IF('Настройки'!$B$4="Стоимость потребления",AR543*D543,IF('Настройки'!$B$4="Количество",AR543,E543)))</x:f>
      </x:c>
      <x:c r="AT543" s="61" t="str">
        <x:f>IF(OR(A543="",AS543&lt;0,SUM($AS$2:$AS$1001)&lt;=0),"",AS543/SUM($AS$2:$AS$1001))</x:f>
      </x:c>
      <x:c r="AU543" s="61" t="str">
        <x:f>IF(OR(A543="",AS543&lt;0,SUM($AS$2:$AS$1001)&lt;=0),"",SUMIFS($AS$2:$AS$1001,$AS$2:$AS$1001,"&gt;"&amp;AS543)/SUM($AS$2:$AS$1001))</x:f>
      </x:c>
      <x:c r="AV543" s="61" t="str">
        <x:f>IF(OR(A543="",AS543&lt;0,SUM($AS$2:$AS$1001)&lt;=0),"",SUMIFS($AS$2:$AS$1001,$AS$2:$AS$1001,"&gt;="&amp;AS543)/SUM($AS$2:$AS$1001))</x:f>
      </x:c>
      <x:c r="AW543" s="49" t="str">
        <x:f>IF(A543="","",IF(SUM($AS$2:$AS$1001)&lt;=0,"Не определён",IF(AS543&lt;0,"Исключение",IF(AU543&lt;'Настройки'!$B$5,"A",IF(AU543&lt;'Настройки'!$B$6,"B","C")))))</x:f>
      </x:c>
      <x:c r="AX543" s="58" t="str">
        <x:f>IF(A543="","",IF(AQ543=0,"",AVERAGE(BI543:INDEX(BI543:CR543,1,'Настройки'!$B$3))))</x:f>
      </x:c>
      <x:c r="AY543" s="58" t="str">
        <x:f>IF(OR(A543="",AQ543=0),"",STDEVP(BI543:INDEX(BI543:CR543,1,'Настройки'!$B$3)))</x:f>
      </x:c>
      <x:c r="AZ543" s="61" t="str">
        <x:f>IF(OR(A543="",AQ543&lt;'Настройки'!$B$12,AX543&lt;=0,AND('Настройки'!$B$10="Блокировать",COUNTIF(F543:INDEX(F543:AO543,1,'Настройки'!$B$3),"&lt;0")&gt;0)),"",AY543/ABS(AX543))</x:f>
      </x:c>
      <x:c r="BA543" s="49" t="str">
        <x:f>IF(A543="","",IF(AND('Настройки'!$B$10="Блокировать",COUNTIF(F543:INDEX(F543:AO543,1,'Настройки'!$B$3),"&lt;0")&gt;0),"Не определён",IF(AQ543&lt;'Настройки'!$B$12,"Не определён",IF(AX543=0,"Нет спроса",IF(AX543&lt;0,"Не определён",IF(AZ543&lt;='Настройки'!$B$7,"X",IF(AZ543&lt;='Настройки'!$B$8,"Y","Z")))))))</x:f>
      </x:c>
      <x:c r="BB543" s="49" t="str">
        <x:f>IF(OR(A543="",LEN(AW543)&lt;&gt;1,LEN(BA543)&lt;&gt;1),"",AW543&amp;BA543)</x:f>
      </x:c>
      <x:c r="BC543" s="61" t="str">
        <x:f>IF(OR(A543="",AQ543=0),"",(COUNT(BI543:INDEX(BI543:CR543,1,'Настройки'!$B$3))-COUNT(CS543:INDEX(CS543:EB543,1,'Настройки'!$B$3)))/AQ543)</x:f>
      </x:c>
      <x:c r="BD543" s="64" t="str">
        <x:f>IF(OR(A543="",COUNT(CS543:INDEX(CS543:EB543,1,'Настройки'!$B$3))=0),"",AQ543/COUNT(CS543:INDEX(CS543:EB543,1,'Настройки'!$B$3)))</x:f>
      </x:c>
      <x:c r="BE543" s="64" t="str">
        <x:f>IF(OR(A543="",COUNT(CS543:INDEX(CS543:EB543,1,'Настройки'!$B$3))=0),"",IF(AVERAGE(CS543:INDEX(CS543:EB543,1,'Настройки'!$B$3))=0,"",(STDEVP(CS543:INDEX(CS543:EB543,1,'Настройки'!$B$3))/ABS(AVERAGE(CS543:INDEX(CS543:EB543,1,'Настройки'!$B$3))))^2))</x:f>
      </x:c>
      <x:c r="BF543" s="49" t="str">
        <x:f>IF(A543="","",IF(AQ543&lt;3,"Недостаточно",IF(AQ543&lt;6,"Предварительный","Обычный")))</x:f>
      </x:c>
      <x:c r="BG543" s="49" t="str">
        <x:f>IF(A543="","",IF(COUNTIF(F543:INDEX(F543:AO543,1,'Настройки'!$B$3),"&lt;0")&gt;0,IF('Настройки'!$B$10="Блокировать","Отрицательный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"),"")&amp;IF(AQ543&lt;3,"Недостаточно истории. ",IF(AQ543&lt;6,"Предварительная классификация. ",""))&amp;IF(AX543=0,"Нет спроса за горизонт. ","")&amp;IF(AZ543&gt;'Настройки'!$B$11,"Экстремальная вариативность. ",""))</x:f>
      </x:c>
      <x:c r="BH543" s="49" t="str">
        <x:f>IF(A543="","",IFERROR(VLOOKUP(BB543,'Настройки'!$D$3:$E$11,2,FALSE),"Сначала проверьте исходные данные и историю спроса.")&amp;" Уточните срок поставки, MOQ и критичность.")</x:f>
      </x:c>
      <x:c r="BI543" s="50" t="str">
        <x:f>IF(1&gt;'Настройки'!$B$3,"",IF(ISBLANK(F543),IF('Настройки'!$B$9="Нулевой спрос",0,""),IF(F543&lt;0,IF('Настройки'!$B$10="Исключить","",IF('Настройки'!$B$10="Абсолютные значения",ABS(F543),F543)),F543)))</x:f>
      </x:c>
      <x:c r="BJ543" s="50" t="str">
        <x:f>IF(2&gt;'Настройки'!$B$3,"",IF(ISBLANK(G543),IF('Настройки'!$B$9="Нулевой спрос",0,""),IF(G543&lt;0,IF('Настройки'!$B$10="Исключить","",IF('Настройки'!$B$10="Абсолютные значения",ABS(G543),G543)),G543)))</x:f>
      </x:c>
      <x:c r="BK543" s="50" t="str">
        <x:f>IF(3&gt;'Настройки'!$B$3,"",IF(ISBLANK(H543),IF('Настройки'!$B$9="Нулевой спрос",0,""),IF(H543&lt;0,IF('Настройки'!$B$10="Исключить","",IF('Настройки'!$B$10="Абсолютные значения",ABS(H543),H543)),H543)))</x:f>
      </x:c>
      <x:c r="BL543" s="50" t="str">
        <x:f>IF(4&gt;'Настройки'!$B$3,"",IF(ISBLANK(I543),IF('Настройки'!$B$9="Нулевой спрос",0,""),IF(I543&lt;0,IF('Настройки'!$B$10="Исключить","",IF('Настройки'!$B$10="Абсолютные значения",ABS(I543),I543)),I543)))</x:f>
      </x:c>
      <x:c r="BM543" s="50" t="str">
        <x:f>IF(5&gt;'Настройки'!$B$3,"",IF(ISBLANK(J543),IF('Настройки'!$B$9="Нулевой спрос",0,""),IF(J543&lt;0,IF('Настройки'!$B$10="Исключить","",IF('Настройки'!$B$10="Абсолютные значения",ABS(J543),J543)),J543)))</x:f>
      </x:c>
      <x:c r="BN543" s="50" t="str">
        <x:f>IF(6&gt;'Настройки'!$B$3,"",IF(ISBLANK(K543),IF('Настройки'!$B$9="Нулевой спрос",0,""),IF(K543&lt;0,IF('Настройки'!$B$10="Исключить","",IF('Настройки'!$B$10="Абсолютные значения",ABS(K543),K543)),K543)))</x:f>
      </x:c>
      <x:c r="BO543" s="50" t="str">
        <x:f>IF(7&gt;'Настройки'!$B$3,"",IF(ISBLANK(L543),IF('Настройки'!$B$9="Нулевой спрос",0,""),IF(L543&lt;0,IF('Настройки'!$B$10="Исключить","",IF('Настройки'!$B$10="Абсолютные значения",ABS(L543),L543)),L543)))</x:f>
      </x:c>
      <x:c r="BP543" s="50" t="str">
        <x:f>IF(8&gt;'Настройки'!$B$3,"",IF(ISBLANK(M543),IF('Настройки'!$B$9="Нулевой спрос",0,""),IF(M543&lt;0,IF('Настройки'!$B$10="Исключить","",IF('Настройки'!$B$10="Абсолютные значения",ABS(M543),M543)),M543)))</x:f>
      </x:c>
      <x:c r="BQ543" s="50" t="str">
        <x:f>IF(9&gt;'Настройки'!$B$3,"",IF(ISBLANK(N543),IF('Настройки'!$B$9="Нулевой спрос",0,""),IF(N543&lt;0,IF('Настройки'!$B$10="Исключить","",IF('Настройки'!$B$10="Абсолютные значения",ABS(N543),N543)),N543)))</x:f>
      </x:c>
      <x:c r="BR543" s="50" t="str">
        <x:f>IF(10&gt;'Настройки'!$B$3,"",IF(ISBLANK(O543),IF('Настройки'!$B$9="Нулевой спрос",0,""),IF(O543&lt;0,IF('Настройки'!$B$10="Исключить","",IF('Настройки'!$B$10="Абсолютные значения",ABS(O543),O543)),O543)))</x:f>
      </x:c>
      <x:c r="BS543" s="50" t="str">
        <x:f>IF(11&gt;'Настройки'!$B$3,"",IF(ISBLANK(P543),IF('Настройки'!$B$9="Нулевой спрос",0,""),IF(P543&lt;0,IF('Настройки'!$B$10="Исключить","",IF('Настройки'!$B$10="Абсолютные значения",ABS(P543),P543)),P543)))</x:f>
      </x:c>
      <x:c r="BT543" s="50" t="str">
        <x:f>IF(12&gt;'Настройки'!$B$3,"",IF(ISBLANK(Q543),IF('Настройки'!$B$9="Нулевой спрос",0,""),IF(Q543&lt;0,IF('Настройки'!$B$10="Исключить","",IF('Настройки'!$B$10="Абсолютные значения",ABS(Q543),Q543)),Q543)))</x:f>
      </x:c>
      <x:c r="BU543" s="50" t="str">
        <x:f>IF(13&gt;'Настройки'!$B$3,"",IF(ISBLANK(R543),IF('Настройки'!$B$9="Нулевой спрос",0,""),IF(R543&lt;0,IF('Настройки'!$B$10="Исключить","",IF('Настройки'!$B$10="Абсолютные значения",ABS(R543),R543)),R543)))</x:f>
      </x:c>
      <x:c r="BV543" s="50" t="str">
        <x:f>IF(14&gt;'Настройки'!$B$3,"",IF(ISBLANK(S543),IF('Настройки'!$B$9="Нулевой спрос",0,""),IF(S543&lt;0,IF('Настройки'!$B$10="Исключить","",IF('Настройки'!$B$10="Абсолютные значения",ABS(S543),S543)),S543)))</x:f>
      </x:c>
      <x:c r="BW543" s="50" t="str">
        <x:f>IF(15&gt;'Настройки'!$B$3,"",IF(ISBLANK(T543),IF('Настройки'!$B$9="Нулевой спрос",0,""),IF(T543&lt;0,IF('Настройки'!$B$10="Исключить","",IF('Настройки'!$B$10="Абсолютные значения",ABS(T543),T543)),T543)))</x:f>
      </x:c>
      <x:c r="BX543" s="50" t="str">
        <x:f>IF(16&gt;'Настройки'!$B$3,"",IF(ISBLANK(U543),IF('Настройки'!$B$9="Нулевой спрос",0,""),IF(U543&lt;0,IF('Настройки'!$B$10="Исключить","",IF('Настройки'!$B$10="Абсолютные значения",ABS(U543),U543)),U543)))</x:f>
      </x:c>
      <x:c r="BY543" s="50" t="str">
        <x:f>IF(17&gt;'Настройки'!$B$3,"",IF(ISBLANK(V543),IF('Настройки'!$B$9="Нулевой спрос",0,""),IF(V543&lt;0,IF('Настройки'!$B$10="Исключить","",IF('Настройки'!$B$10="Абсолютные значения",ABS(V543),V543)),V543)))</x:f>
      </x:c>
      <x:c r="BZ543" s="50" t="str">
        <x:f>IF(18&gt;'Настройки'!$B$3,"",IF(ISBLANK(W543),IF('Настройки'!$B$9="Нулевой спрос",0,""),IF(W543&lt;0,IF('Настройки'!$B$10="Исключить","",IF('Настройки'!$B$10="Абсолютные значения",ABS(W543),W543)),W543)))</x:f>
      </x:c>
      <x:c r="CA543" s="50" t="str">
        <x:f>IF(19&gt;'Настройки'!$B$3,"",IF(ISBLANK(X543),IF('Настройки'!$B$9="Нулевой спрос",0,""),IF(X543&lt;0,IF('Настройки'!$B$10="Исключить","",IF('Настройки'!$B$10="Абсолютные значения",ABS(X543),X543)),X543)))</x:f>
      </x:c>
      <x:c r="CB543" s="50" t="str">
        <x:f>IF(20&gt;'Настройки'!$B$3,"",IF(ISBLANK(Y543),IF('Настройки'!$B$9="Нулевой спрос",0,""),IF(Y543&lt;0,IF('Настройки'!$B$10="Исключить","",IF('Настройки'!$B$10="Абсолютные значения",ABS(Y543),Y543)),Y543)))</x:f>
      </x:c>
      <x:c r="CC543" s="50" t="str">
        <x:f>IF(21&gt;'Настройки'!$B$3,"",IF(ISBLANK(Z543),IF('Настройки'!$B$9="Нулевой спрос",0,""),IF(Z543&lt;0,IF('Настройки'!$B$10="Исключить","",IF('Настройки'!$B$10="Абсолютные значения",ABS(Z543),Z543)),Z543)))</x:f>
      </x:c>
      <x:c r="CD543" s="50" t="str">
        <x:f>IF(22&gt;'Настройки'!$B$3,"",IF(ISBLANK(AA543),IF('Настройки'!$B$9="Нулевой спрос",0,""),IF(AA543&lt;0,IF('Настройки'!$B$10="Исключить","",IF('Настройки'!$B$10="Абсолютные значения",ABS(AA543),AA543)),AA543)))</x:f>
      </x:c>
      <x:c r="CE543" s="50" t="str">
        <x:f>IF(23&gt;'Настройки'!$B$3,"",IF(ISBLANK(AB543),IF('Настройки'!$B$9="Нулевой спрос",0,""),IF(AB543&lt;0,IF('Настройки'!$B$10="Исключить","",IF('Настройки'!$B$10="Абсолютные значения",ABS(AB543),AB543)),AB543)))</x:f>
      </x:c>
      <x:c r="CF543" s="50" t="str">
        <x:f>IF(24&gt;'Настройки'!$B$3,"",IF(ISBLANK(AC543),IF('Настройки'!$B$9="Нулевой спрос",0,""),IF(AC543&lt;0,IF('Настройки'!$B$10="Исключить","",IF('Настройки'!$B$10="Абсолютные значения",ABS(AC543),AC543)),AC543)))</x:f>
      </x:c>
      <x:c r="CG543" s="50" t="str">
        <x:f>IF(25&gt;'Настройки'!$B$3,"",IF(ISBLANK(AD543),IF('Настройки'!$B$9="Нулевой спрос",0,""),IF(AD543&lt;0,IF('Настройки'!$B$10="Исключить","",IF('Настройки'!$B$10="Абсолютные значения",ABS(AD543),AD543)),AD543)))</x:f>
      </x:c>
      <x:c r="CH543" s="50" t="str">
        <x:f>IF(26&gt;'Настройки'!$B$3,"",IF(ISBLANK(AE543),IF('Настройки'!$B$9="Нулевой спрос",0,""),IF(AE543&lt;0,IF('Настройки'!$B$10="Исключить","",IF('Настройки'!$B$10="Абсолютные значения",ABS(AE543),AE543)),AE543)))</x:f>
      </x:c>
      <x:c r="CI543" s="50" t="str">
        <x:f>IF(27&gt;'Настройки'!$B$3,"",IF(ISBLANK(AF543),IF('Настройки'!$B$9="Нулевой спрос",0,""),IF(AF543&lt;0,IF('Настройки'!$B$10="Исключить","",IF('Настройки'!$B$10="Абсолютные значения",ABS(AF543),AF543)),AF543)))</x:f>
      </x:c>
      <x:c r="CJ543" s="50" t="str">
        <x:f>IF(28&gt;'Настройки'!$B$3,"",IF(ISBLANK(AG543),IF('Настройки'!$B$9="Нулевой спрос",0,""),IF(AG543&lt;0,IF('Настройки'!$B$10="Исключить","",IF('Настройки'!$B$10="Абсолютные значения",ABS(AG543),AG543)),AG543)))</x:f>
      </x:c>
      <x:c r="CK543" s="50" t="str">
        <x:f>IF(29&gt;'Настройки'!$B$3,"",IF(ISBLANK(AH543),IF('Настройки'!$B$9="Нулевой спрос",0,""),IF(AH543&lt;0,IF('Настройки'!$B$10="Исключить","",IF('Настройки'!$B$10="Абсолютные значения",ABS(AH543),AH543)),AH543)))</x:f>
      </x:c>
      <x:c r="CL543" s="50" t="str">
        <x:f>IF(30&gt;'Настройки'!$B$3,"",IF(ISBLANK(AI543),IF('Настройки'!$B$9="Нулевой спрос",0,""),IF(AI543&lt;0,IF('Настройки'!$B$10="Исключить","",IF('Настройки'!$B$10="Абсолютные значения",ABS(AI543),AI543)),AI543)))</x:f>
      </x:c>
      <x:c r="CM543" s="50" t="str">
        <x:f>IF(31&gt;'Настройки'!$B$3,"",IF(ISBLANK(AJ543),IF('Настройки'!$B$9="Нулевой спрос",0,""),IF(AJ543&lt;0,IF('Настройки'!$B$10="Исключить","",IF('Настройки'!$B$10="Абсолютные значения",ABS(AJ543),AJ543)),AJ543)))</x:f>
      </x:c>
      <x:c r="CN543" s="50" t="str">
        <x:f>IF(32&gt;'Настройки'!$B$3,"",IF(ISBLANK(AK543),IF('Настройки'!$B$9="Нулевой спрос",0,""),IF(AK543&lt;0,IF('Настройки'!$B$10="Исключить","",IF('Настройки'!$B$10="Абсолютные значения",ABS(AK543),AK543)),AK543)))</x:f>
      </x:c>
      <x:c r="CO543" s="50" t="str">
        <x:f>IF(33&gt;'Настройки'!$B$3,"",IF(ISBLANK(AL543),IF('Настройки'!$B$9="Нулевой спрос",0,""),IF(AL543&lt;0,IF('Настройки'!$B$10="Исключить","",IF('Настройки'!$B$10="Абсолютные значения",ABS(AL543),AL543)),AL543)))</x:f>
      </x:c>
      <x:c r="CP543" s="50" t="str">
        <x:f>IF(34&gt;'Настройки'!$B$3,"",IF(ISBLANK(AM543),IF('Настройки'!$B$9="Нулевой спрос",0,""),IF(AM543&lt;0,IF('Настройки'!$B$10="Исключить","",IF('Настройки'!$B$10="Абсолютные значения",ABS(AM543),AM543)),AM543)))</x:f>
      </x:c>
      <x:c r="CQ543" s="50" t="str">
        <x:f>IF(35&gt;'Настройки'!$B$3,"",IF(ISBLANK(AN543),IF('Настройки'!$B$9="Нулевой спрос",0,""),IF(AN543&lt;0,IF('Настройки'!$B$10="Исключить","",IF('Настройки'!$B$10="Абсолютные значения",ABS(AN543),AN543)),AN543)))</x:f>
      </x:c>
      <x:c r="CR543" s="50" t="str">
        <x:f>IF(36&gt;'Настройки'!$B$3,"",IF(ISBLANK(AO543),IF('Настройки'!$B$9="Нулевой спрос",0,""),IF(AO543&lt;0,IF('Настройки'!$B$10="Исключить","",IF('Настройки'!$B$10="Абсолютные значения",ABS(AO543),AO543)),AO543)))</x:f>
      </x:c>
      <x:c r="CS543" s="50" t="str">
        <x:f>IF(OR(1&gt;'Настройки'!$B$3,ISBLANK(BI543),BI543=0),"",BI543)</x:f>
      </x:c>
      <x:c r="CT543" s="50" t="str">
        <x:f>IF(OR(2&gt;'Настройки'!$B$3,ISBLANK(BJ543),BJ543=0),"",BJ543)</x:f>
      </x:c>
      <x:c r="CU543" s="50" t="str">
        <x:f>IF(OR(3&gt;'Настройки'!$B$3,ISBLANK(BK543),BK543=0),"",BK543)</x:f>
      </x:c>
      <x:c r="CV543" s="50" t="str">
        <x:f>IF(OR(4&gt;'Настройки'!$B$3,ISBLANK(BL543),BL543=0),"",BL543)</x:f>
      </x:c>
      <x:c r="CW543" s="50" t="str">
        <x:f>IF(OR(5&gt;'Настройки'!$B$3,ISBLANK(BM543),BM543=0),"",BM543)</x:f>
      </x:c>
      <x:c r="CX543" s="50" t="str">
        <x:f>IF(OR(6&gt;'Настройки'!$B$3,ISBLANK(BN543),BN543=0),"",BN543)</x:f>
      </x:c>
      <x:c r="CY543" s="50" t="str">
        <x:f>IF(OR(7&gt;'Настройки'!$B$3,ISBLANK(BO543),BO543=0),"",BO543)</x:f>
      </x:c>
      <x:c r="CZ543" s="50" t="str">
        <x:f>IF(OR(8&gt;'Настройки'!$B$3,ISBLANK(BP543),BP543=0),"",BP543)</x:f>
      </x:c>
      <x:c r="DA543" s="50" t="str">
        <x:f>IF(OR(9&gt;'Настройки'!$B$3,ISBLANK(BQ543),BQ543=0),"",BQ543)</x:f>
      </x:c>
      <x:c r="DB543" s="50" t="str">
        <x:f>IF(OR(10&gt;'Настройки'!$B$3,ISBLANK(BR543),BR543=0),"",BR543)</x:f>
      </x:c>
      <x:c r="DC543" s="50" t="str">
        <x:f>IF(OR(11&gt;'Настройки'!$B$3,ISBLANK(BS543),BS543=0),"",BS543)</x:f>
      </x:c>
      <x:c r="DD543" s="50" t="str">
        <x:f>IF(OR(12&gt;'Настройки'!$B$3,ISBLANK(BT543),BT543=0),"",BT543)</x:f>
      </x:c>
      <x:c r="DE543" s="50" t="str">
        <x:f>IF(OR(13&gt;'Настройки'!$B$3,ISBLANK(BU543),BU543=0),"",BU543)</x:f>
      </x:c>
      <x:c r="DF543" s="50" t="str">
        <x:f>IF(OR(14&gt;'Настройки'!$B$3,ISBLANK(BV543),BV543=0),"",BV543)</x:f>
      </x:c>
      <x:c r="DG543" s="50" t="str">
        <x:f>IF(OR(15&gt;'Настройки'!$B$3,ISBLANK(BW543),BW543=0),"",BW543)</x:f>
      </x:c>
      <x:c r="DH543" s="50" t="str">
        <x:f>IF(OR(16&gt;'Настройки'!$B$3,ISBLANK(BX543),BX543=0),"",BX543)</x:f>
      </x:c>
      <x:c r="DI543" s="50" t="str">
        <x:f>IF(OR(17&gt;'Настройки'!$B$3,ISBLANK(BY543),BY543=0),"",BY543)</x:f>
      </x:c>
      <x:c r="DJ543" s="50" t="str">
        <x:f>IF(OR(18&gt;'Настройки'!$B$3,ISBLANK(BZ543),BZ543=0),"",BZ543)</x:f>
      </x:c>
      <x:c r="DK543" s="50" t="str">
        <x:f>IF(OR(19&gt;'Настройки'!$B$3,ISBLANK(CA543),CA543=0),"",CA543)</x:f>
      </x:c>
      <x:c r="DL543" s="50" t="str">
        <x:f>IF(OR(20&gt;'Настройки'!$B$3,ISBLANK(CB543),CB543=0),"",CB543)</x:f>
      </x:c>
      <x:c r="DM543" s="50" t="str">
        <x:f>IF(OR(21&gt;'Настройки'!$B$3,ISBLANK(CC543),CC543=0),"",CC543)</x:f>
      </x:c>
      <x:c r="DN543" s="50" t="str">
        <x:f>IF(OR(22&gt;'Настройки'!$B$3,ISBLANK(CD543),CD543=0),"",CD543)</x:f>
      </x:c>
      <x:c r="DO543" s="50" t="str">
        <x:f>IF(OR(23&gt;'Настройки'!$B$3,ISBLANK(CE543),CE543=0),"",CE543)</x:f>
      </x:c>
      <x:c r="DP543" s="50" t="str">
        <x:f>IF(OR(24&gt;'Настройки'!$B$3,ISBLANK(CF543),CF543=0),"",CF543)</x:f>
      </x:c>
      <x:c r="DQ543" s="50" t="str">
        <x:f>IF(OR(25&gt;'Настройки'!$B$3,ISBLANK(CG543),CG543=0),"",CG543)</x:f>
      </x:c>
      <x:c r="DR543" s="50" t="str">
        <x:f>IF(OR(26&gt;'Настройки'!$B$3,ISBLANK(CH543),CH543=0),"",CH543)</x:f>
      </x:c>
      <x:c r="DS543" s="50" t="str">
        <x:f>IF(OR(27&gt;'Настройки'!$B$3,ISBLANK(CI543),CI543=0),"",CI543)</x:f>
      </x:c>
      <x:c r="DT543" s="50" t="str">
        <x:f>IF(OR(28&gt;'Настройки'!$B$3,ISBLANK(CJ543),CJ543=0),"",CJ543)</x:f>
      </x:c>
      <x:c r="DU543" s="50" t="str">
        <x:f>IF(OR(29&gt;'Настройки'!$B$3,ISBLANK(CK543),CK543=0),"",CK543)</x:f>
      </x:c>
      <x:c r="DV543" s="50" t="str">
        <x:f>IF(OR(30&gt;'Настройки'!$B$3,ISBLANK(CL543),CL543=0),"",CL543)</x:f>
      </x:c>
      <x:c r="DW543" s="50" t="str">
        <x:f>IF(OR(31&gt;'Настройки'!$B$3,ISBLANK(CM543),CM543=0),"",CM543)</x:f>
      </x:c>
      <x:c r="DX543" s="50" t="str">
        <x:f>IF(OR(32&gt;'Настройки'!$B$3,ISBLANK(CN543),CN543=0),"",CN543)</x:f>
      </x:c>
      <x:c r="DY543" s="50" t="str">
        <x:f>IF(OR(33&gt;'Настройки'!$B$3,ISBLANK(CO543),CO543=0),"",CO543)</x:f>
      </x:c>
      <x:c r="DZ543" s="50" t="str">
        <x:f>IF(OR(34&gt;'Настройки'!$B$3,ISBLANK(CP543),CP543=0),"",CP543)</x:f>
      </x:c>
      <x:c r="EA543" s="50" t="str">
        <x:f>IF(OR(35&gt;'Настройки'!$B$3,ISBLANK(CQ543),CQ543=0),"",CQ543)</x:f>
      </x:c>
      <x:c r="EB543" s="50" t="str">
        <x:f>IF(OR(36&gt;'Настройки'!$B$3,ISBLANK(CR543),CR543=0),"",CR543)</x:f>
      </x:c>
      <x:c r="EC543" s="50" t="str">
        <x:f>IF(A543="","",IF(OR(BB543="AZ",BB543="BZ"),10000+ROW(),IF(AZ543&gt;'Настройки'!$B$11,20000+ROW(),IF(BF543&lt;&gt;"Обычный",30000+ROW(),IF(AX543&lt;=0,40000+ROW(),"")))))</x:f>
      </x:c>
      <x:c r="ED543" s="50" t="str">
        <x:f>IF(EC543="","",COUNTIFS($EC$2:$EC$1001,"&gt;0",$EC$2:$EC$1001,"&lt;"&amp;EC543)+1)</x:f>
      </x:c>
    </x:row>
    <x:row r="544">
      <x:c r="A544" s="115"/>
      <x:c r="B544" s="115"/>
      <x:c r="C544" s="115"/>
      <x:c r="D544" s="118"/>
      <x:c r="E544" s="118"/>
      <x:c r="F544" s="118"/>
      <x:c r="G544" s="118"/>
      <x:c r="H544" s="118"/>
      <x:c r="I544" s="118"/>
      <x:c r="J544" s="118"/>
      <x:c r="K544" s="118"/>
      <x:c r="L544" s="118"/>
      <x:c r="M544" s="118"/>
      <x:c r="N544" s="118"/>
      <x:c r="O544" s="118"/>
      <x:c r="P544" s="118"/>
      <x:c r="Q544" s="118"/>
      <x:c r="R544" s="118"/>
      <x:c r="S544" s="118"/>
      <x:c r="T544" s="118"/>
      <x:c r="U544" s="118"/>
      <x:c r="V544" s="118"/>
      <x:c r="W544" s="118"/>
      <x:c r="X544" s="118"/>
      <x:c r="Y544" s="118"/>
      <x:c r="Z544" s="118"/>
      <x:c r="AA544" s="118"/>
      <x:c r="AB544" s="118"/>
      <x:c r="AC544" s="118"/>
      <x:c r="AD544" s="118"/>
      <x:c r="AE544" s="118"/>
      <x:c r="AF544" s="118"/>
      <x:c r="AG544" s="118"/>
      <x:c r="AH544" s="118"/>
      <x:c r="AI544" s="118"/>
      <x:c r="AJ544" s="118"/>
      <x:c r="AK544" s="118"/>
      <x:c r="AL544" s="118"/>
      <x:c r="AM544" s="118"/>
      <x:c r="AN544" s="118"/>
      <x:c r="AO544" s="118"/>
      <x:c r="AP544" s="115"/>
      <x:c r="AQ544" s="49" t="str">
        <x:f>IF(A544="","",COUNT(BI544:INDEX(BI544:CR544,1,'Настройки'!$B$3)))</x:f>
      </x:c>
      <x:c r="AR544" s="49" t="str">
        <x:f>IF(A544="","",SUM(BI544:INDEX(BI544:CR544,1,'Настройки'!$B$3)))</x:f>
      </x:c>
      <x:c r="AS544" s="58" t="str">
        <x:f>IF(A544="","",IF('Настройки'!$B$4="Стоимость потребления",AR544*D544,IF('Настройки'!$B$4="Количество",AR544,E544)))</x:f>
      </x:c>
      <x:c r="AT544" s="61" t="str">
        <x:f>IF(OR(A544="",AS544&lt;0,SUM($AS$2:$AS$1001)&lt;=0),"",AS544/SUM($AS$2:$AS$1001))</x:f>
      </x:c>
      <x:c r="AU544" s="61" t="str">
        <x:f>IF(OR(A544="",AS544&lt;0,SUM($AS$2:$AS$1001)&lt;=0),"",SUMIFS($AS$2:$AS$1001,$AS$2:$AS$1001,"&gt;"&amp;AS544)/SUM($AS$2:$AS$1001))</x:f>
      </x:c>
      <x:c r="AV544" s="61" t="str">
        <x:f>IF(OR(A544="",AS544&lt;0,SUM($AS$2:$AS$1001)&lt;=0),"",SUMIFS($AS$2:$AS$1001,$AS$2:$AS$1001,"&gt;="&amp;AS544)/SUM($AS$2:$AS$1001))</x:f>
      </x:c>
      <x:c r="AW544" s="49" t="str">
        <x:f>IF(A544="","",IF(SUM($AS$2:$AS$1001)&lt;=0,"Не определён",IF(AS544&lt;0,"Исключение",IF(AU544&lt;'Настройки'!$B$5,"A",IF(AU544&lt;'Настройки'!$B$6,"B","C")))))</x:f>
      </x:c>
      <x:c r="AX544" s="58" t="str">
        <x:f>IF(A544="","",IF(AQ544=0,"",AVERAGE(BI544:INDEX(BI544:CR544,1,'Настройки'!$B$3))))</x:f>
      </x:c>
      <x:c r="AY544" s="58" t="str">
        <x:f>IF(OR(A544="",AQ544=0),"",STDEVP(BI544:INDEX(BI544:CR544,1,'Настройки'!$B$3)))</x:f>
      </x:c>
      <x:c r="AZ544" s="61" t="str">
        <x:f>IF(OR(A544="",AQ544&lt;'Настройки'!$B$12,AX544&lt;=0,AND('Настройки'!$B$10="Блокировать",COUNTIF(F544:INDEX(F544:AO544,1,'Настройки'!$B$3),"&lt;0")&gt;0)),"",AY544/ABS(AX544))</x:f>
      </x:c>
      <x:c r="BA544" s="49" t="str">
        <x:f>IF(A544="","",IF(AND('Настройки'!$B$10="Блокировать",COUNTIF(F544:INDEX(F544:AO544,1,'Настройки'!$B$3),"&lt;0")&gt;0),"Не определён",IF(AQ544&lt;'Настройки'!$B$12,"Не определён",IF(AX544=0,"Нет спроса",IF(AX544&lt;0,"Не определён",IF(AZ544&lt;='Настройки'!$B$7,"X",IF(AZ544&lt;='Настройки'!$B$8,"Y","Z")))))))</x:f>
      </x:c>
      <x:c r="BB544" s="49" t="str">
        <x:f>IF(OR(A544="",LEN(AW544)&lt;&gt;1,LEN(BA544)&lt;&gt;1),"",AW544&amp;BA544)</x:f>
      </x:c>
      <x:c r="BC544" s="61" t="str">
        <x:f>IF(OR(A544="",AQ544=0),"",(COUNT(BI544:INDEX(BI544:CR544,1,'Настройки'!$B$3))-COUNT(CS544:INDEX(CS544:EB544,1,'Настройки'!$B$3)))/AQ544)</x:f>
      </x:c>
      <x:c r="BD544" s="64" t="str">
        <x:f>IF(OR(A544="",COUNT(CS544:INDEX(CS544:EB544,1,'Настройки'!$B$3))=0),"",AQ544/COUNT(CS544:INDEX(CS544:EB544,1,'Настройки'!$B$3)))</x:f>
      </x:c>
      <x:c r="BE544" s="64" t="str">
        <x:f>IF(OR(A544="",COUNT(CS544:INDEX(CS544:EB544,1,'Настройки'!$B$3))=0),"",IF(AVERAGE(CS544:INDEX(CS544:EB544,1,'Настройки'!$B$3))=0,"",(STDEVP(CS544:INDEX(CS544:EB544,1,'Настройки'!$B$3))/ABS(AVERAGE(CS544:INDEX(CS544:EB544,1,'Настройки'!$B$3))))^2))</x:f>
      </x:c>
      <x:c r="BF544" s="49" t="str">
        <x:f>IF(A544="","",IF(AQ544&lt;3,"Недостаточно",IF(AQ544&lt;6,"Предварительный","Обычный")))</x:f>
      </x:c>
      <x:c r="BG544" s="49" t="str">
        <x:f>IF(A544="","",IF(COUNTIF(F544:INDEX(F544:AO544,1,'Настройки'!$B$3),"&lt;0")&gt;0,IF('Настройки'!$B$10="Блокировать","Отрицательный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"),"")&amp;IF(AQ544&lt;3,"Недостаточно истории. ",IF(AQ544&lt;6,"Предварительная классификация. ",""))&amp;IF(AX544=0,"Нет спроса за горизонт. ","")&amp;IF(AZ544&gt;'Настройки'!$B$11,"Экстремальная вариативность. ",""))</x:f>
      </x:c>
      <x:c r="BH544" s="49" t="str">
        <x:f>IF(A544="","",IFERROR(VLOOKUP(BB544,'Настройки'!$D$3:$E$11,2,FALSE),"Сначала проверьте исходные данные и историю спроса.")&amp;" Уточните срок поставки, MOQ и критичность.")</x:f>
      </x:c>
      <x:c r="BI544" s="50" t="str">
        <x:f>IF(1&gt;'Настройки'!$B$3,"",IF(ISBLANK(F544),IF('Настройки'!$B$9="Нулевой спрос",0,""),IF(F544&lt;0,IF('Настройки'!$B$10="Исключить","",IF('Настройки'!$B$10="Абсолютные значения",ABS(F544),F544)),F544)))</x:f>
      </x:c>
      <x:c r="BJ544" s="50" t="str">
        <x:f>IF(2&gt;'Настройки'!$B$3,"",IF(ISBLANK(G544),IF('Настройки'!$B$9="Нулевой спрос",0,""),IF(G544&lt;0,IF('Настройки'!$B$10="Исключить","",IF('Настройки'!$B$10="Абсолютные значения",ABS(G544),G544)),G544)))</x:f>
      </x:c>
      <x:c r="BK544" s="50" t="str">
        <x:f>IF(3&gt;'Настройки'!$B$3,"",IF(ISBLANK(H544),IF('Настройки'!$B$9="Нулевой спрос",0,""),IF(H544&lt;0,IF('Настройки'!$B$10="Исключить","",IF('Настройки'!$B$10="Абсолютные значения",ABS(H544),H544)),H544)))</x:f>
      </x:c>
      <x:c r="BL544" s="50" t="str">
        <x:f>IF(4&gt;'Настройки'!$B$3,"",IF(ISBLANK(I544),IF('Настройки'!$B$9="Нулевой спрос",0,""),IF(I544&lt;0,IF('Настройки'!$B$10="Исключить","",IF('Настройки'!$B$10="Абсолютные значения",ABS(I544),I544)),I544)))</x:f>
      </x:c>
      <x:c r="BM544" s="50" t="str">
        <x:f>IF(5&gt;'Настройки'!$B$3,"",IF(ISBLANK(J544),IF('Настройки'!$B$9="Нулевой спрос",0,""),IF(J544&lt;0,IF('Настройки'!$B$10="Исключить","",IF('Настройки'!$B$10="Абсолютные значения",ABS(J544),J544)),J544)))</x:f>
      </x:c>
      <x:c r="BN544" s="50" t="str">
        <x:f>IF(6&gt;'Настройки'!$B$3,"",IF(ISBLANK(K544),IF('Настройки'!$B$9="Нулевой спрос",0,""),IF(K544&lt;0,IF('Настройки'!$B$10="Исключить","",IF('Настройки'!$B$10="Абсолютные значения",ABS(K544),K544)),K544)))</x:f>
      </x:c>
      <x:c r="BO544" s="50" t="str">
        <x:f>IF(7&gt;'Настройки'!$B$3,"",IF(ISBLANK(L544),IF('Настройки'!$B$9="Нулевой спрос",0,""),IF(L544&lt;0,IF('Настройки'!$B$10="Исключить","",IF('Настройки'!$B$10="Абсолютные значения",ABS(L544),L544)),L544)))</x:f>
      </x:c>
      <x:c r="BP544" s="50" t="str">
        <x:f>IF(8&gt;'Настройки'!$B$3,"",IF(ISBLANK(M544),IF('Настройки'!$B$9="Нулевой спрос",0,""),IF(M544&lt;0,IF('Настройки'!$B$10="Исключить","",IF('Настройки'!$B$10="Абсолютные значения",ABS(M544),M544)),M544)))</x:f>
      </x:c>
      <x:c r="BQ544" s="50" t="str">
        <x:f>IF(9&gt;'Настройки'!$B$3,"",IF(ISBLANK(N544),IF('Настройки'!$B$9="Нулевой спрос",0,""),IF(N544&lt;0,IF('Настройки'!$B$10="Исключить","",IF('Настройки'!$B$10="Абсолютные значения",ABS(N544),N544)),N544)))</x:f>
      </x:c>
      <x:c r="BR544" s="50" t="str">
        <x:f>IF(10&gt;'Настройки'!$B$3,"",IF(ISBLANK(O544),IF('Настройки'!$B$9="Нулевой спрос",0,""),IF(O544&lt;0,IF('Настройки'!$B$10="Исключить","",IF('Настройки'!$B$10="Абсолютные значения",ABS(O544),O544)),O544)))</x:f>
      </x:c>
      <x:c r="BS544" s="50" t="str">
        <x:f>IF(11&gt;'Настройки'!$B$3,"",IF(ISBLANK(P544),IF('Настройки'!$B$9="Нулевой спрос",0,""),IF(P544&lt;0,IF('Настройки'!$B$10="Исключить","",IF('Настройки'!$B$10="Абсолютные значения",ABS(P544),P544)),P544)))</x:f>
      </x:c>
      <x:c r="BT544" s="50" t="str">
        <x:f>IF(12&gt;'Настройки'!$B$3,"",IF(ISBLANK(Q544),IF('Настройки'!$B$9="Нулевой спрос",0,""),IF(Q544&lt;0,IF('Настройки'!$B$10="Исключить","",IF('Настройки'!$B$10="Абсолютные значения",ABS(Q544),Q544)),Q544)))</x:f>
      </x:c>
      <x:c r="BU544" s="50" t="str">
        <x:f>IF(13&gt;'Настройки'!$B$3,"",IF(ISBLANK(R544),IF('Настройки'!$B$9="Нулевой спрос",0,""),IF(R544&lt;0,IF('Настройки'!$B$10="Исключить","",IF('Настройки'!$B$10="Абсолютные значения",ABS(R544),R544)),R544)))</x:f>
      </x:c>
      <x:c r="BV544" s="50" t="str">
        <x:f>IF(14&gt;'Настройки'!$B$3,"",IF(ISBLANK(S544),IF('Настройки'!$B$9="Нулевой спрос",0,""),IF(S544&lt;0,IF('Настройки'!$B$10="Исключить","",IF('Настройки'!$B$10="Абсолютные значения",ABS(S544),S544)),S544)))</x:f>
      </x:c>
      <x:c r="BW544" s="50" t="str">
        <x:f>IF(15&gt;'Настройки'!$B$3,"",IF(ISBLANK(T544),IF('Настройки'!$B$9="Нулевой спрос",0,""),IF(T544&lt;0,IF('Настройки'!$B$10="Исключить","",IF('Настройки'!$B$10="Абсолютные значения",ABS(T544),T544)),T544)))</x:f>
      </x:c>
      <x:c r="BX544" s="50" t="str">
        <x:f>IF(16&gt;'Настройки'!$B$3,"",IF(ISBLANK(U544),IF('Настройки'!$B$9="Нулевой спрос",0,""),IF(U544&lt;0,IF('Настройки'!$B$10="Исключить","",IF('Настройки'!$B$10="Абсолютные значения",ABS(U544),U544)),U544)))</x:f>
      </x:c>
      <x:c r="BY544" s="50" t="str">
        <x:f>IF(17&gt;'Настройки'!$B$3,"",IF(ISBLANK(V544),IF('Настройки'!$B$9="Нулевой спрос",0,""),IF(V544&lt;0,IF('Настройки'!$B$10="Исключить","",IF('Настройки'!$B$10="Абсолютные значения",ABS(V544),V544)),V544)))</x:f>
      </x:c>
      <x:c r="BZ544" s="50" t="str">
        <x:f>IF(18&gt;'Настройки'!$B$3,"",IF(ISBLANK(W544),IF('Настройки'!$B$9="Нулевой спрос",0,""),IF(W544&lt;0,IF('Настройки'!$B$10="Исключить","",IF('Настройки'!$B$10="Абсолютные значения",ABS(W544),W544)),W544)))</x:f>
      </x:c>
      <x:c r="CA544" s="50" t="str">
        <x:f>IF(19&gt;'Настройки'!$B$3,"",IF(ISBLANK(X544),IF('Настройки'!$B$9="Нулевой спрос",0,""),IF(X544&lt;0,IF('Настройки'!$B$10="Исключить","",IF('Настройки'!$B$10="Абсолютные значения",ABS(X544),X544)),X544)))</x:f>
      </x:c>
      <x:c r="CB544" s="50" t="str">
        <x:f>IF(20&gt;'Настройки'!$B$3,"",IF(ISBLANK(Y544),IF('Настройки'!$B$9="Нулевой спрос",0,""),IF(Y544&lt;0,IF('Настройки'!$B$10="Исключить","",IF('Настройки'!$B$10="Абсолютные значения",ABS(Y544),Y544)),Y544)))</x:f>
      </x:c>
      <x:c r="CC544" s="50" t="str">
        <x:f>IF(21&gt;'Настройки'!$B$3,"",IF(ISBLANK(Z544),IF('Настройки'!$B$9="Нулевой спрос",0,""),IF(Z544&lt;0,IF('Настройки'!$B$10="Исключить","",IF('Настройки'!$B$10="Абсолютные значения",ABS(Z544),Z544)),Z544)))</x:f>
      </x:c>
      <x:c r="CD544" s="50" t="str">
        <x:f>IF(22&gt;'Настройки'!$B$3,"",IF(ISBLANK(AA544),IF('Настройки'!$B$9="Нулевой спрос",0,""),IF(AA544&lt;0,IF('Настройки'!$B$10="Исключить","",IF('Настройки'!$B$10="Абсолютные значения",ABS(AA544),AA544)),AA544)))</x:f>
      </x:c>
      <x:c r="CE544" s="50" t="str">
        <x:f>IF(23&gt;'Настройки'!$B$3,"",IF(ISBLANK(AB544),IF('Настройки'!$B$9="Нулевой спрос",0,""),IF(AB544&lt;0,IF('Настройки'!$B$10="Исключить","",IF('Настройки'!$B$10="Абсолютные значения",ABS(AB544),AB544)),AB544)))</x:f>
      </x:c>
      <x:c r="CF544" s="50" t="str">
        <x:f>IF(24&gt;'Настройки'!$B$3,"",IF(ISBLANK(AC544),IF('Настройки'!$B$9="Нулевой спрос",0,""),IF(AC544&lt;0,IF('Настройки'!$B$10="Исключить","",IF('Настройки'!$B$10="Абсолютные значения",ABS(AC544),AC544)),AC544)))</x:f>
      </x:c>
      <x:c r="CG544" s="50" t="str">
        <x:f>IF(25&gt;'Настройки'!$B$3,"",IF(ISBLANK(AD544),IF('Настройки'!$B$9="Нулевой спрос",0,""),IF(AD544&lt;0,IF('Настройки'!$B$10="Исключить","",IF('Настройки'!$B$10="Абсолютные значения",ABS(AD544),AD544)),AD544)))</x:f>
      </x:c>
      <x:c r="CH544" s="50" t="str">
        <x:f>IF(26&gt;'Настройки'!$B$3,"",IF(ISBLANK(AE544),IF('Настройки'!$B$9="Нулевой спрос",0,""),IF(AE544&lt;0,IF('Настройки'!$B$10="Исключить","",IF('Настройки'!$B$10="Абсолютные значения",ABS(AE544),AE544)),AE544)))</x:f>
      </x:c>
      <x:c r="CI544" s="50" t="str">
        <x:f>IF(27&gt;'Настройки'!$B$3,"",IF(ISBLANK(AF544),IF('Настройки'!$B$9="Нулевой спрос",0,""),IF(AF544&lt;0,IF('Настройки'!$B$10="Исключить","",IF('Настройки'!$B$10="Абсолютные значения",ABS(AF544),AF544)),AF544)))</x:f>
      </x:c>
      <x:c r="CJ544" s="50" t="str">
        <x:f>IF(28&gt;'Настройки'!$B$3,"",IF(ISBLANK(AG544),IF('Настройки'!$B$9="Нулевой спрос",0,""),IF(AG544&lt;0,IF('Настройки'!$B$10="Исключить","",IF('Настройки'!$B$10="Абсолютные значения",ABS(AG544),AG544)),AG544)))</x:f>
      </x:c>
      <x:c r="CK544" s="50" t="str">
        <x:f>IF(29&gt;'Настройки'!$B$3,"",IF(ISBLANK(AH544),IF('Настройки'!$B$9="Нулевой спрос",0,""),IF(AH544&lt;0,IF('Настройки'!$B$10="Исключить","",IF('Настройки'!$B$10="Абсолютные значения",ABS(AH544),AH544)),AH544)))</x:f>
      </x:c>
      <x:c r="CL544" s="50" t="str">
        <x:f>IF(30&gt;'Настройки'!$B$3,"",IF(ISBLANK(AI544),IF('Настройки'!$B$9="Нулевой спрос",0,""),IF(AI544&lt;0,IF('Настройки'!$B$10="Исключить","",IF('Настройки'!$B$10="Абсолютные значения",ABS(AI544),AI544)),AI544)))</x:f>
      </x:c>
      <x:c r="CM544" s="50" t="str">
        <x:f>IF(31&gt;'Настройки'!$B$3,"",IF(ISBLANK(AJ544),IF('Настройки'!$B$9="Нулевой спрос",0,""),IF(AJ544&lt;0,IF('Настройки'!$B$10="Исключить","",IF('Настройки'!$B$10="Абсолютные значения",ABS(AJ544),AJ544)),AJ544)))</x:f>
      </x:c>
      <x:c r="CN544" s="50" t="str">
        <x:f>IF(32&gt;'Настройки'!$B$3,"",IF(ISBLANK(AK544),IF('Настройки'!$B$9="Нулевой спрос",0,""),IF(AK544&lt;0,IF('Настройки'!$B$10="Исключить","",IF('Настройки'!$B$10="Абсолютные значения",ABS(AK544),AK544)),AK544)))</x:f>
      </x:c>
      <x:c r="CO544" s="50" t="str">
        <x:f>IF(33&gt;'Настройки'!$B$3,"",IF(ISBLANK(AL544),IF('Настройки'!$B$9="Нулевой спрос",0,""),IF(AL544&lt;0,IF('Настройки'!$B$10="Исключить","",IF('Настройки'!$B$10="Абсолютные значения",ABS(AL544),AL544)),AL544)))</x:f>
      </x:c>
      <x:c r="CP544" s="50" t="str">
        <x:f>IF(34&gt;'Настройки'!$B$3,"",IF(ISBLANK(AM544),IF('Настройки'!$B$9="Нулевой спрос",0,""),IF(AM544&lt;0,IF('Настройки'!$B$10="Исключить","",IF('Настройки'!$B$10="Абсолютные значения",ABS(AM544),AM544)),AM544)))</x:f>
      </x:c>
      <x:c r="CQ544" s="50" t="str">
        <x:f>IF(35&gt;'Настройки'!$B$3,"",IF(ISBLANK(AN544),IF('Настройки'!$B$9="Нулевой спрос",0,""),IF(AN544&lt;0,IF('Настройки'!$B$10="Исключить","",IF('Настройки'!$B$10="Абсолютные значения",ABS(AN544),AN544)),AN544)))</x:f>
      </x:c>
      <x:c r="CR544" s="50" t="str">
        <x:f>IF(36&gt;'Настройки'!$B$3,"",IF(ISBLANK(AO544),IF('Настройки'!$B$9="Нулевой спрос",0,""),IF(AO544&lt;0,IF('Настройки'!$B$10="Исключить","",IF('Настройки'!$B$10="Абсолютные значения",ABS(AO544),AO544)),AO544)))</x:f>
      </x:c>
      <x:c r="CS544" s="50" t="str">
        <x:f>IF(OR(1&gt;'Настройки'!$B$3,ISBLANK(BI544),BI544=0),"",BI544)</x:f>
      </x:c>
      <x:c r="CT544" s="50" t="str">
        <x:f>IF(OR(2&gt;'Настройки'!$B$3,ISBLANK(BJ544),BJ544=0),"",BJ544)</x:f>
      </x:c>
      <x:c r="CU544" s="50" t="str">
        <x:f>IF(OR(3&gt;'Настройки'!$B$3,ISBLANK(BK544),BK544=0),"",BK544)</x:f>
      </x:c>
      <x:c r="CV544" s="50" t="str">
        <x:f>IF(OR(4&gt;'Настройки'!$B$3,ISBLANK(BL544),BL544=0),"",BL544)</x:f>
      </x:c>
      <x:c r="CW544" s="50" t="str">
        <x:f>IF(OR(5&gt;'Настройки'!$B$3,ISBLANK(BM544),BM544=0),"",BM544)</x:f>
      </x:c>
      <x:c r="CX544" s="50" t="str">
        <x:f>IF(OR(6&gt;'Настройки'!$B$3,ISBLANK(BN544),BN544=0),"",BN544)</x:f>
      </x:c>
      <x:c r="CY544" s="50" t="str">
        <x:f>IF(OR(7&gt;'Настройки'!$B$3,ISBLANK(BO544),BO544=0),"",BO544)</x:f>
      </x:c>
      <x:c r="CZ544" s="50" t="str">
        <x:f>IF(OR(8&gt;'Настройки'!$B$3,ISBLANK(BP544),BP544=0),"",BP544)</x:f>
      </x:c>
      <x:c r="DA544" s="50" t="str">
        <x:f>IF(OR(9&gt;'Настройки'!$B$3,ISBLANK(BQ544),BQ544=0),"",BQ544)</x:f>
      </x:c>
      <x:c r="DB544" s="50" t="str">
        <x:f>IF(OR(10&gt;'Настройки'!$B$3,ISBLANK(BR544),BR544=0),"",BR544)</x:f>
      </x:c>
      <x:c r="DC544" s="50" t="str">
        <x:f>IF(OR(11&gt;'Настройки'!$B$3,ISBLANK(BS544),BS544=0),"",BS544)</x:f>
      </x:c>
      <x:c r="DD544" s="50" t="str">
        <x:f>IF(OR(12&gt;'Настройки'!$B$3,ISBLANK(BT544),BT544=0),"",BT544)</x:f>
      </x:c>
      <x:c r="DE544" s="50" t="str">
        <x:f>IF(OR(13&gt;'Настройки'!$B$3,ISBLANK(BU544),BU544=0),"",BU544)</x:f>
      </x:c>
      <x:c r="DF544" s="50" t="str">
        <x:f>IF(OR(14&gt;'Настройки'!$B$3,ISBLANK(BV544),BV544=0),"",BV544)</x:f>
      </x:c>
      <x:c r="DG544" s="50" t="str">
        <x:f>IF(OR(15&gt;'Настройки'!$B$3,ISBLANK(BW544),BW544=0),"",BW544)</x:f>
      </x:c>
      <x:c r="DH544" s="50" t="str">
        <x:f>IF(OR(16&gt;'Настройки'!$B$3,ISBLANK(BX544),BX544=0),"",BX544)</x:f>
      </x:c>
      <x:c r="DI544" s="50" t="str">
        <x:f>IF(OR(17&gt;'Настройки'!$B$3,ISBLANK(BY544),BY544=0),"",BY544)</x:f>
      </x:c>
      <x:c r="DJ544" s="50" t="str">
        <x:f>IF(OR(18&gt;'Настройки'!$B$3,ISBLANK(BZ544),BZ544=0),"",BZ544)</x:f>
      </x:c>
      <x:c r="DK544" s="50" t="str">
        <x:f>IF(OR(19&gt;'Настройки'!$B$3,ISBLANK(CA544),CA544=0),"",CA544)</x:f>
      </x:c>
      <x:c r="DL544" s="50" t="str">
        <x:f>IF(OR(20&gt;'Настройки'!$B$3,ISBLANK(CB544),CB544=0),"",CB544)</x:f>
      </x:c>
      <x:c r="DM544" s="50" t="str">
        <x:f>IF(OR(21&gt;'Настройки'!$B$3,ISBLANK(CC544),CC544=0),"",CC544)</x:f>
      </x:c>
      <x:c r="DN544" s="50" t="str">
        <x:f>IF(OR(22&gt;'Настройки'!$B$3,ISBLANK(CD544),CD544=0),"",CD544)</x:f>
      </x:c>
      <x:c r="DO544" s="50" t="str">
        <x:f>IF(OR(23&gt;'Настройки'!$B$3,ISBLANK(CE544),CE544=0),"",CE544)</x:f>
      </x:c>
      <x:c r="DP544" s="50" t="str">
        <x:f>IF(OR(24&gt;'Настройки'!$B$3,ISBLANK(CF544),CF544=0),"",CF544)</x:f>
      </x:c>
      <x:c r="DQ544" s="50" t="str">
        <x:f>IF(OR(25&gt;'Настройки'!$B$3,ISBLANK(CG544),CG544=0),"",CG544)</x:f>
      </x:c>
      <x:c r="DR544" s="50" t="str">
        <x:f>IF(OR(26&gt;'Настройки'!$B$3,ISBLANK(CH544),CH544=0),"",CH544)</x:f>
      </x:c>
      <x:c r="DS544" s="50" t="str">
        <x:f>IF(OR(27&gt;'Настройки'!$B$3,ISBLANK(CI544),CI544=0),"",CI544)</x:f>
      </x:c>
      <x:c r="DT544" s="50" t="str">
        <x:f>IF(OR(28&gt;'Настройки'!$B$3,ISBLANK(CJ544),CJ544=0),"",CJ544)</x:f>
      </x:c>
      <x:c r="DU544" s="50" t="str">
        <x:f>IF(OR(29&gt;'Настройки'!$B$3,ISBLANK(CK544),CK544=0),"",CK544)</x:f>
      </x:c>
      <x:c r="DV544" s="50" t="str">
        <x:f>IF(OR(30&gt;'Настройки'!$B$3,ISBLANK(CL544),CL544=0),"",CL544)</x:f>
      </x:c>
      <x:c r="DW544" s="50" t="str">
        <x:f>IF(OR(31&gt;'Настройки'!$B$3,ISBLANK(CM544),CM544=0),"",CM544)</x:f>
      </x:c>
      <x:c r="DX544" s="50" t="str">
        <x:f>IF(OR(32&gt;'Настройки'!$B$3,ISBLANK(CN544),CN544=0),"",CN544)</x:f>
      </x:c>
      <x:c r="DY544" s="50" t="str">
        <x:f>IF(OR(33&gt;'Настройки'!$B$3,ISBLANK(CO544),CO544=0),"",CO544)</x:f>
      </x:c>
      <x:c r="DZ544" s="50" t="str">
        <x:f>IF(OR(34&gt;'Настройки'!$B$3,ISBLANK(CP544),CP544=0),"",CP544)</x:f>
      </x:c>
      <x:c r="EA544" s="50" t="str">
        <x:f>IF(OR(35&gt;'Настройки'!$B$3,ISBLANK(CQ544),CQ544=0),"",CQ544)</x:f>
      </x:c>
      <x:c r="EB544" s="50" t="str">
        <x:f>IF(OR(36&gt;'Настройки'!$B$3,ISBLANK(CR544),CR544=0),"",CR544)</x:f>
      </x:c>
      <x:c r="EC544" s="50" t="str">
        <x:f>IF(A544="","",IF(OR(BB544="AZ",BB544="BZ"),10000+ROW(),IF(AZ544&gt;'Настройки'!$B$11,20000+ROW(),IF(BF544&lt;&gt;"Обычный",30000+ROW(),IF(AX544&lt;=0,40000+ROW(),"")))))</x:f>
      </x:c>
      <x:c r="ED544" s="50" t="str">
        <x:f>IF(EC544="","",COUNTIFS($EC$2:$EC$1001,"&gt;0",$EC$2:$EC$1001,"&lt;"&amp;EC544)+1)</x:f>
      </x:c>
    </x:row>
    <x:row r="545">
      <x:c r="A545" s="115"/>
      <x:c r="B545" s="115"/>
      <x:c r="C545" s="115"/>
      <x:c r="D545" s="118"/>
      <x:c r="E545" s="118"/>
      <x:c r="F545" s="118"/>
      <x:c r="G545" s="118"/>
      <x:c r="H545" s="118"/>
      <x:c r="I545" s="118"/>
      <x:c r="J545" s="118"/>
      <x:c r="K545" s="118"/>
      <x:c r="L545" s="118"/>
      <x:c r="M545" s="118"/>
      <x:c r="N545" s="118"/>
      <x:c r="O545" s="118"/>
      <x:c r="P545" s="118"/>
      <x:c r="Q545" s="118"/>
      <x:c r="R545" s="118"/>
      <x:c r="S545" s="118"/>
      <x:c r="T545" s="118"/>
      <x:c r="U545" s="118"/>
      <x:c r="V545" s="118"/>
      <x:c r="W545" s="118"/>
      <x:c r="X545" s="118"/>
      <x:c r="Y545" s="118"/>
      <x:c r="Z545" s="118"/>
      <x:c r="AA545" s="118"/>
      <x:c r="AB545" s="118"/>
      <x:c r="AC545" s="118"/>
      <x:c r="AD545" s="118"/>
      <x:c r="AE545" s="118"/>
      <x:c r="AF545" s="118"/>
      <x:c r="AG545" s="118"/>
      <x:c r="AH545" s="118"/>
      <x:c r="AI545" s="118"/>
      <x:c r="AJ545" s="118"/>
      <x:c r="AK545" s="118"/>
      <x:c r="AL545" s="118"/>
      <x:c r="AM545" s="118"/>
      <x:c r="AN545" s="118"/>
      <x:c r="AO545" s="118"/>
      <x:c r="AP545" s="115"/>
      <x:c r="AQ545" s="49" t="str">
        <x:f>IF(A545="","",COUNT(BI545:INDEX(BI545:CR545,1,'Настройки'!$B$3)))</x:f>
      </x:c>
      <x:c r="AR545" s="49" t="str">
        <x:f>IF(A545="","",SUM(BI545:INDEX(BI545:CR545,1,'Настройки'!$B$3)))</x:f>
      </x:c>
      <x:c r="AS545" s="58" t="str">
        <x:f>IF(A545="","",IF('Настройки'!$B$4="Стоимость потребления",AR545*D545,IF('Настройки'!$B$4="Количество",AR545,E545)))</x:f>
      </x:c>
      <x:c r="AT545" s="61" t="str">
        <x:f>IF(OR(A545="",AS545&lt;0,SUM($AS$2:$AS$1001)&lt;=0),"",AS545/SUM($AS$2:$AS$1001))</x:f>
      </x:c>
      <x:c r="AU545" s="61" t="str">
        <x:f>IF(OR(A545="",AS545&lt;0,SUM($AS$2:$AS$1001)&lt;=0),"",SUMIFS($AS$2:$AS$1001,$AS$2:$AS$1001,"&gt;"&amp;AS545)/SUM($AS$2:$AS$1001))</x:f>
      </x:c>
      <x:c r="AV545" s="61" t="str">
        <x:f>IF(OR(A545="",AS545&lt;0,SUM($AS$2:$AS$1001)&lt;=0),"",SUMIFS($AS$2:$AS$1001,$AS$2:$AS$1001,"&gt;="&amp;AS545)/SUM($AS$2:$AS$1001))</x:f>
      </x:c>
      <x:c r="AW545" s="49" t="str">
        <x:f>IF(A545="","",IF(SUM($AS$2:$AS$1001)&lt;=0,"Не определён",IF(AS545&lt;0,"Исключение",IF(AU545&lt;'Настройки'!$B$5,"A",IF(AU545&lt;'Настройки'!$B$6,"B","C")))))</x:f>
      </x:c>
      <x:c r="AX545" s="58" t="str">
        <x:f>IF(A545="","",IF(AQ545=0,"",AVERAGE(BI545:INDEX(BI545:CR545,1,'Настройки'!$B$3))))</x:f>
      </x:c>
      <x:c r="AY545" s="58" t="str">
        <x:f>IF(OR(A545="",AQ545=0),"",STDEVP(BI545:INDEX(BI545:CR545,1,'Настройки'!$B$3)))</x:f>
      </x:c>
      <x:c r="AZ545" s="61" t="str">
        <x:f>IF(OR(A545="",AQ545&lt;'Настройки'!$B$12,AX545&lt;=0,AND('Настройки'!$B$10="Блокировать",COUNTIF(F545:INDEX(F545:AO545,1,'Настройки'!$B$3),"&lt;0")&gt;0)),"",AY545/ABS(AX545))</x:f>
      </x:c>
      <x:c r="BA545" s="49" t="str">
        <x:f>IF(A545="","",IF(AND('Настройки'!$B$10="Блокировать",COUNTIF(F545:INDEX(F545:AO545,1,'Настройки'!$B$3),"&lt;0")&gt;0),"Не определён",IF(AQ545&lt;'Настройки'!$B$12,"Не определён",IF(AX545=0,"Нет спроса",IF(AX545&lt;0,"Не определён",IF(AZ545&lt;='Настройки'!$B$7,"X",IF(AZ545&lt;='Настройки'!$B$8,"Y","Z")))))))</x:f>
      </x:c>
      <x:c r="BB545" s="49" t="str">
        <x:f>IF(OR(A545="",LEN(AW545)&lt;&gt;1,LEN(BA545)&lt;&gt;1),"",AW545&amp;BA545)</x:f>
      </x:c>
      <x:c r="BC545" s="61" t="str">
        <x:f>IF(OR(A545="",AQ545=0),"",(COUNT(BI545:INDEX(BI545:CR545,1,'Настройки'!$B$3))-COUNT(CS545:INDEX(CS545:EB545,1,'Настройки'!$B$3)))/AQ545)</x:f>
      </x:c>
      <x:c r="BD545" s="64" t="str">
        <x:f>IF(OR(A545="",COUNT(CS545:INDEX(CS545:EB545,1,'Настройки'!$B$3))=0),"",AQ545/COUNT(CS545:INDEX(CS545:EB545,1,'Настройки'!$B$3)))</x:f>
      </x:c>
      <x:c r="BE545" s="64" t="str">
        <x:f>IF(OR(A545="",COUNT(CS545:INDEX(CS545:EB545,1,'Настройки'!$B$3))=0),"",IF(AVERAGE(CS545:INDEX(CS545:EB545,1,'Настройки'!$B$3))=0,"",(STDEVP(CS545:INDEX(CS545:EB545,1,'Настройки'!$B$3))/ABS(AVERAGE(CS545:INDEX(CS545:EB545,1,'Настройки'!$B$3))))^2))</x:f>
      </x:c>
      <x:c r="BF545" s="49" t="str">
        <x:f>IF(A545="","",IF(AQ545&lt;3,"Недостаточно",IF(AQ545&lt;6,"Предварительный","Обычный")))</x:f>
      </x:c>
      <x:c r="BG545" s="49" t="str">
        <x:f>IF(A545="","",IF(COUNTIF(F545:INDEX(F545:AO545,1,'Настройки'!$B$3),"&lt;0")&gt;0,IF('Настройки'!$B$10="Блокировать","Отрицательный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"),"")&amp;IF(AQ545&lt;3,"Недостаточно истории. ",IF(AQ545&lt;6,"Предварительная классификация. ",""))&amp;IF(AX545=0,"Нет спроса за горизонт. ","")&amp;IF(AZ545&gt;'Настройки'!$B$11,"Экстремальная вариативность. ",""))</x:f>
      </x:c>
      <x:c r="BH545" s="49" t="str">
        <x:f>IF(A545="","",IFERROR(VLOOKUP(BB545,'Настройки'!$D$3:$E$11,2,FALSE),"Сначала проверьте исходные данные и историю спроса.")&amp;" Уточните срок поставки, MOQ и критичность.")</x:f>
      </x:c>
      <x:c r="BI545" s="50" t="str">
        <x:f>IF(1&gt;'Настройки'!$B$3,"",IF(ISBLANK(F545),IF('Настройки'!$B$9="Нулевой спрос",0,""),IF(F545&lt;0,IF('Настройки'!$B$10="Исключить","",IF('Настройки'!$B$10="Абсолютные значения",ABS(F545),F545)),F545)))</x:f>
      </x:c>
      <x:c r="BJ545" s="50" t="str">
        <x:f>IF(2&gt;'Настройки'!$B$3,"",IF(ISBLANK(G545),IF('Настройки'!$B$9="Нулевой спрос",0,""),IF(G545&lt;0,IF('Настройки'!$B$10="Исключить","",IF('Настройки'!$B$10="Абсолютные значения",ABS(G545),G545)),G545)))</x:f>
      </x:c>
      <x:c r="BK545" s="50" t="str">
        <x:f>IF(3&gt;'Настройки'!$B$3,"",IF(ISBLANK(H545),IF('Настройки'!$B$9="Нулевой спрос",0,""),IF(H545&lt;0,IF('Настройки'!$B$10="Исключить","",IF('Настройки'!$B$10="Абсолютные значения",ABS(H545),H545)),H545)))</x:f>
      </x:c>
      <x:c r="BL545" s="50" t="str">
        <x:f>IF(4&gt;'Настройки'!$B$3,"",IF(ISBLANK(I545),IF('Настройки'!$B$9="Нулевой спрос",0,""),IF(I545&lt;0,IF('Настройки'!$B$10="Исключить","",IF('Настройки'!$B$10="Абсолютные значения",ABS(I545),I545)),I545)))</x:f>
      </x:c>
      <x:c r="BM545" s="50" t="str">
        <x:f>IF(5&gt;'Настройки'!$B$3,"",IF(ISBLANK(J545),IF('Настройки'!$B$9="Нулевой спрос",0,""),IF(J545&lt;0,IF('Настройки'!$B$10="Исключить","",IF('Настройки'!$B$10="Абсолютные значения",ABS(J545),J545)),J545)))</x:f>
      </x:c>
      <x:c r="BN545" s="50" t="str">
        <x:f>IF(6&gt;'Настройки'!$B$3,"",IF(ISBLANK(K545),IF('Настройки'!$B$9="Нулевой спрос",0,""),IF(K545&lt;0,IF('Настройки'!$B$10="Исключить","",IF('Настройки'!$B$10="Абсолютные значения",ABS(K545),K545)),K545)))</x:f>
      </x:c>
      <x:c r="BO545" s="50" t="str">
        <x:f>IF(7&gt;'Настройки'!$B$3,"",IF(ISBLANK(L545),IF('Настройки'!$B$9="Нулевой спрос",0,""),IF(L545&lt;0,IF('Настройки'!$B$10="Исключить","",IF('Настройки'!$B$10="Абсолютные значения",ABS(L545),L545)),L545)))</x:f>
      </x:c>
      <x:c r="BP545" s="50" t="str">
        <x:f>IF(8&gt;'Настройки'!$B$3,"",IF(ISBLANK(M545),IF('Настройки'!$B$9="Нулевой спрос",0,""),IF(M545&lt;0,IF('Настройки'!$B$10="Исключить","",IF('Настройки'!$B$10="Абсолютные значения",ABS(M545),M545)),M545)))</x:f>
      </x:c>
      <x:c r="BQ545" s="50" t="str">
        <x:f>IF(9&gt;'Настройки'!$B$3,"",IF(ISBLANK(N545),IF('Настройки'!$B$9="Нулевой спрос",0,""),IF(N545&lt;0,IF('Настройки'!$B$10="Исключить","",IF('Настройки'!$B$10="Абсолютные значения",ABS(N545),N545)),N545)))</x:f>
      </x:c>
      <x:c r="BR545" s="50" t="str">
        <x:f>IF(10&gt;'Настройки'!$B$3,"",IF(ISBLANK(O545),IF('Настройки'!$B$9="Нулевой спрос",0,""),IF(O545&lt;0,IF('Настройки'!$B$10="Исключить","",IF('Настройки'!$B$10="Абсолютные значения",ABS(O545),O545)),O545)))</x:f>
      </x:c>
      <x:c r="BS545" s="50" t="str">
        <x:f>IF(11&gt;'Настройки'!$B$3,"",IF(ISBLANK(P545),IF('Настройки'!$B$9="Нулевой спрос",0,""),IF(P545&lt;0,IF('Настройки'!$B$10="Исключить","",IF('Настройки'!$B$10="Абсолютные значения",ABS(P545),P545)),P545)))</x:f>
      </x:c>
      <x:c r="BT545" s="50" t="str">
        <x:f>IF(12&gt;'Настройки'!$B$3,"",IF(ISBLANK(Q545),IF('Настройки'!$B$9="Нулевой спрос",0,""),IF(Q545&lt;0,IF('Настройки'!$B$10="Исключить","",IF('Настройки'!$B$10="Абсолютные значения",ABS(Q545),Q545)),Q545)))</x:f>
      </x:c>
      <x:c r="BU545" s="50" t="str">
        <x:f>IF(13&gt;'Настройки'!$B$3,"",IF(ISBLANK(R545),IF('Настройки'!$B$9="Нулевой спрос",0,""),IF(R545&lt;0,IF('Настройки'!$B$10="Исключить","",IF('Настройки'!$B$10="Абсолютные значения",ABS(R545),R545)),R545)))</x:f>
      </x:c>
      <x:c r="BV545" s="50" t="str">
        <x:f>IF(14&gt;'Настройки'!$B$3,"",IF(ISBLANK(S545),IF('Настройки'!$B$9="Нулевой спрос",0,""),IF(S545&lt;0,IF('Настройки'!$B$10="Исключить","",IF('Настройки'!$B$10="Абсолютные значения",ABS(S545),S545)),S545)))</x:f>
      </x:c>
      <x:c r="BW545" s="50" t="str">
        <x:f>IF(15&gt;'Настройки'!$B$3,"",IF(ISBLANK(T545),IF('Настройки'!$B$9="Нулевой спрос",0,""),IF(T545&lt;0,IF('Настройки'!$B$10="Исключить","",IF('Настройки'!$B$10="Абсолютные значения",ABS(T545),T545)),T545)))</x:f>
      </x:c>
      <x:c r="BX545" s="50" t="str">
        <x:f>IF(16&gt;'Настройки'!$B$3,"",IF(ISBLANK(U545),IF('Настройки'!$B$9="Нулевой спрос",0,""),IF(U545&lt;0,IF('Настройки'!$B$10="Исключить","",IF('Настройки'!$B$10="Абсолютные значения",ABS(U545),U545)),U545)))</x:f>
      </x:c>
      <x:c r="BY545" s="50" t="str">
        <x:f>IF(17&gt;'Настройки'!$B$3,"",IF(ISBLANK(V545),IF('Настройки'!$B$9="Нулевой спрос",0,""),IF(V545&lt;0,IF('Настройки'!$B$10="Исключить","",IF('Настройки'!$B$10="Абсолютные значения",ABS(V545),V545)),V545)))</x:f>
      </x:c>
      <x:c r="BZ545" s="50" t="str">
        <x:f>IF(18&gt;'Настройки'!$B$3,"",IF(ISBLANK(W545),IF('Настройки'!$B$9="Нулевой спрос",0,""),IF(W545&lt;0,IF('Настройки'!$B$10="Исключить","",IF('Настройки'!$B$10="Абсолютные значения",ABS(W545),W545)),W545)))</x:f>
      </x:c>
      <x:c r="CA545" s="50" t="str">
        <x:f>IF(19&gt;'Настройки'!$B$3,"",IF(ISBLANK(X545),IF('Настройки'!$B$9="Нулевой спрос",0,""),IF(X545&lt;0,IF('Настройки'!$B$10="Исключить","",IF('Настройки'!$B$10="Абсолютные значения",ABS(X545),X545)),X545)))</x:f>
      </x:c>
      <x:c r="CB545" s="50" t="str">
        <x:f>IF(20&gt;'Настройки'!$B$3,"",IF(ISBLANK(Y545),IF('Настройки'!$B$9="Нулевой спрос",0,""),IF(Y545&lt;0,IF('Настройки'!$B$10="Исключить","",IF('Настройки'!$B$10="Абсолютные значения",ABS(Y545),Y545)),Y545)))</x:f>
      </x:c>
      <x:c r="CC545" s="50" t="str">
        <x:f>IF(21&gt;'Настройки'!$B$3,"",IF(ISBLANK(Z545),IF('Настройки'!$B$9="Нулевой спрос",0,""),IF(Z545&lt;0,IF('Настройки'!$B$10="Исключить","",IF('Настройки'!$B$10="Абсолютные значения",ABS(Z545),Z545)),Z545)))</x:f>
      </x:c>
      <x:c r="CD545" s="50" t="str">
        <x:f>IF(22&gt;'Настройки'!$B$3,"",IF(ISBLANK(AA545),IF('Настройки'!$B$9="Нулевой спрос",0,""),IF(AA545&lt;0,IF('Настройки'!$B$10="Исключить","",IF('Настройки'!$B$10="Абсолютные значения",ABS(AA545),AA545)),AA545)))</x:f>
      </x:c>
      <x:c r="CE545" s="50" t="str">
        <x:f>IF(23&gt;'Настройки'!$B$3,"",IF(ISBLANK(AB545),IF('Настройки'!$B$9="Нулевой спрос",0,""),IF(AB545&lt;0,IF('Настройки'!$B$10="Исключить","",IF('Настройки'!$B$10="Абсолютные значения",ABS(AB545),AB545)),AB545)))</x:f>
      </x:c>
      <x:c r="CF545" s="50" t="str">
        <x:f>IF(24&gt;'Настройки'!$B$3,"",IF(ISBLANK(AC545),IF('Настройки'!$B$9="Нулевой спрос",0,""),IF(AC545&lt;0,IF('Настройки'!$B$10="Исключить","",IF('Настройки'!$B$10="Абсолютные значения",ABS(AC545),AC545)),AC545)))</x:f>
      </x:c>
      <x:c r="CG545" s="50" t="str">
        <x:f>IF(25&gt;'Настройки'!$B$3,"",IF(ISBLANK(AD545),IF('Настройки'!$B$9="Нулевой спрос",0,""),IF(AD545&lt;0,IF('Настройки'!$B$10="Исключить","",IF('Настройки'!$B$10="Абсолютные значения",ABS(AD545),AD545)),AD545)))</x:f>
      </x:c>
      <x:c r="CH545" s="50" t="str">
        <x:f>IF(26&gt;'Настройки'!$B$3,"",IF(ISBLANK(AE545),IF('Настройки'!$B$9="Нулевой спрос",0,""),IF(AE545&lt;0,IF('Настройки'!$B$10="Исключить","",IF('Настройки'!$B$10="Абсолютные значения",ABS(AE545),AE545)),AE545)))</x:f>
      </x:c>
      <x:c r="CI545" s="50" t="str">
        <x:f>IF(27&gt;'Настройки'!$B$3,"",IF(ISBLANK(AF545),IF('Настройки'!$B$9="Нулевой спрос",0,""),IF(AF545&lt;0,IF('Настройки'!$B$10="Исключить","",IF('Настройки'!$B$10="Абсолютные значения",ABS(AF545),AF545)),AF545)))</x:f>
      </x:c>
      <x:c r="CJ545" s="50" t="str">
        <x:f>IF(28&gt;'Настройки'!$B$3,"",IF(ISBLANK(AG545),IF('Настройки'!$B$9="Нулевой спрос",0,""),IF(AG545&lt;0,IF('Настройки'!$B$10="Исключить","",IF('Настройки'!$B$10="Абсолютные значения",ABS(AG545),AG545)),AG545)))</x:f>
      </x:c>
      <x:c r="CK545" s="50" t="str">
        <x:f>IF(29&gt;'Настройки'!$B$3,"",IF(ISBLANK(AH545),IF('Настройки'!$B$9="Нулевой спрос",0,""),IF(AH545&lt;0,IF('Настройки'!$B$10="Исключить","",IF('Настройки'!$B$10="Абсолютные значения",ABS(AH545),AH545)),AH545)))</x:f>
      </x:c>
      <x:c r="CL545" s="50" t="str">
        <x:f>IF(30&gt;'Настройки'!$B$3,"",IF(ISBLANK(AI545),IF('Настройки'!$B$9="Нулевой спрос",0,""),IF(AI545&lt;0,IF('Настройки'!$B$10="Исключить","",IF('Настройки'!$B$10="Абсолютные значения",ABS(AI545),AI545)),AI545)))</x:f>
      </x:c>
      <x:c r="CM545" s="50" t="str">
        <x:f>IF(31&gt;'Настройки'!$B$3,"",IF(ISBLANK(AJ545),IF('Настройки'!$B$9="Нулевой спрос",0,""),IF(AJ545&lt;0,IF('Настройки'!$B$10="Исключить","",IF('Настройки'!$B$10="Абсолютные значения",ABS(AJ545),AJ545)),AJ545)))</x:f>
      </x:c>
      <x:c r="CN545" s="50" t="str">
        <x:f>IF(32&gt;'Настройки'!$B$3,"",IF(ISBLANK(AK545),IF('Настройки'!$B$9="Нулевой спрос",0,""),IF(AK545&lt;0,IF('Настройки'!$B$10="Исключить","",IF('Настройки'!$B$10="Абсолютные значения",ABS(AK545),AK545)),AK545)))</x:f>
      </x:c>
      <x:c r="CO545" s="50" t="str">
        <x:f>IF(33&gt;'Настройки'!$B$3,"",IF(ISBLANK(AL545),IF('Настройки'!$B$9="Нулевой спрос",0,""),IF(AL545&lt;0,IF('Настройки'!$B$10="Исключить","",IF('Настройки'!$B$10="Абсолютные значения",ABS(AL545),AL545)),AL545)))</x:f>
      </x:c>
      <x:c r="CP545" s="50" t="str">
        <x:f>IF(34&gt;'Настройки'!$B$3,"",IF(ISBLANK(AM545),IF('Настройки'!$B$9="Нулевой спрос",0,""),IF(AM545&lt;0,IF('Настройки'!$B$10="Исключить","",IF('Настройки'!$B$10="Абсолютные значения",ABS(AM545),AM545)),AM545)))</x:f>
      </x:c>
      <x:c r="CQ545" s="50" t="str">
        <x:f>IF(35&gt;'Настройки'!$B$3,"",IF(ISBLANK(AN545),IF('Настройки'!$B$9="Нулевой спрос",0,""),IF(AN545&lt;0,IF('Настройки'!$B$10="Исключить","",IF('Настройки'!$B$10="Абсолютные значения",ABS(AN545),AN545)),AN545)))</x:f>
      </x:c>
      <x:c r="CR545" s="50" t="str">
        <x:f>IF(36&gt;'Настройки'!$B$3,"",IF(ISBLANK(AO545),IF('Настройки'!$B$9="Нулевой спрос",0,""),IF(AO545&lt;0,IF('Настройки'!$B$10="Исключить","",IF('Настройки'!$B$10="Абсолютные значения",ABS(AO545),AO545)),AO545)))</x:f>
      </x:c>
      <x:c r="CS545" s="50" t="str">
        <x:f>IF(OR(1&gt;'Настройки'!$B$3,ISBLANK(BI545),BI545=0),"",BI545)</x:f>
      </x:c>
      <x:c r="CT545" s="50" t="str">
        <x:f>IF(OR(2&gt;'Настройки'!$B$3,ISBLANK(BJ545),BJ545=0),"",BJ545)</x:f>
      </x:c>
      <x:c r="CU545" s="50" t="str">
        <x:f>IF(OR(3&gt;'Настройки'!$B$3,ISBLANK(BK545),BK545=0),"",BK545)</x:f>
      </x:c>
      <x:c r="CV545" s="50" t="str">
        <x:f>IF(OR(4&gt;'Настройки'!$B$3,ISBLANK(BL545),BL545=0),"",BL545)</x:f>
      </x:c>
      <x:c r="CW545" s="50" t="str">
        <x:f>IF(OR(5&gt;'Настройки'!$B$3,ISBLANK(BM545),BM545=0),"",BM545)</x:f>
      </x:c>
      <x:c r="CX545" s="50" t="str">
        <x:f>IF(OR(6&gt;'Настройки'!$B$3,ISBLANK(BN545),BN545=0),"",BN545)</x:f>
      </x:c>
      <x:c r="CY545" s="50" t="str">
        <x:f>IF(OR(7&gt;'Настройки'!$B$3,ISBLANK(BO545),BO545=0),"",BO545)</x:f>
      </x:c>
      <x:c r="CZ545" s="50" t="str">
        <x:f>IF(OR(8&gt;'Настройки'!$B$3,ISBLANK(BP545),BP545=0),"",BP545)</x:f>
      </x:c>
      <x:c r="DA545" s="50" t="str">
        <x:f>IF(OR(9&gt;'Настройки'!$B$3,ISBLANK(BQ545),BQ545=0),"",BQ545)</x:f>
      </x:c>
      <x:c r="DB545" s="50" t="str">
        <x:f>IF(OR(10&gt;'Настройки'!$B$3,ISBLANK(BR545),BR545=0),"",BR545)</x:f>
      </x:c>
      <x:c r="DC545" s="50" t="str">
        <x:f>IF(OR(11&gt;'Настройки'!$B$3,ISBLANK(BS545),BS545=0),"",BS545)</x:f>
      </x:c>
      <x:c r="DD545" s="50" t="str">
        <x:f>IF(OR(12&gt;'Настройки'!$B$3,ISBLANK(BT545),BT545=0),"",BT545)</x:f>
      </x:c>
      <x:c r="DE545" s="50" t="str">
        <x:f>IF(OR(13&gt;'Настройки'!$B$3,ISBLANK(BU545),BU545=0),"",BU545)</x:f>
      </x:c>
      <x:c r="DF545" s="50" t="str">
        <x:f>IF(OR(14&gt;'Настройки'!$B$3,ISBLANK(BV545),BV545=0),"",BV545)</x:f>
      </x:c>
      <x:c r="DG545" s="50" t="str">
        <x:f>IF(OR(15&gt;'Настройки'!$B$3,ISBLANK(BW545),BW545=0),"",BW545)</x:f>
      </x:c>
      <x:c r="DH545" s="50" t="str">
        <x:f>IF(OR(16&gt;'Настройки'!$B$3,ISBLANK(BX545),BX545=0),"",BX545)</x:f>
      </x:c>
      <x:c r="DI545" s="50" t="str">
        <x:f>IF(OR(17&gt;'Настройки'!$B$3,ISBLANK(BY545),BY545=0),"",BY545)</x:f>
      </x:c>
      <x:c r="DJ545" s="50" t="str">
        <x:f>IF(OR(18&gt;'Настройки'!$B$3,ISBLANK(BZ545),BZ545=0),"",BZ545)</x:f>
      </x:c>
      <x:c r="DK545" s="50" t="str">
        <x:f>IF(OR(19&gt;'Настройки'!$B$3,ISBLANK(CA545),CA545=0),"",CA545)</x:f>
      </x:c>
      <x:c r="DL545" s="50" t="str">
        <x:f>IF(OR(20&gt;'Настройки'!$B$3,ISBLANK(CB545),CB545=0),"",CB545)</x:f>
      </x:c>
      <x:c r="DM545" s="50" t="str">
        <x:f>IF(OR(21&gt;'Настройки'!$B$3,ISBLANK(CC545),CC545=0),"",CC545)</x:f>
      </x:c>
      <x:c r="DN545" s="50" t="str">
        <x:f>IF(OR(22&gt;'Настройки'!$B$3,ISBLANK(CD545),CD545=0),"",CD545)</x:f>
      </x:c>
      <x:c r="DO545" s="50" t="str">
        <x:f>IF(OR(23&gt;'Настройки'!$B$3,ISBLANK(CE545),CE545=0),"",CE545)</x:f>
      </x:c>
      <x:c r="DP545" s="50" t="str">
        <x:f>IF(OR(24&gt;'Настройки'!$B$3,ISBLANK(CF545),CF545=0),"",CF545)</x:f>
      </x:c>
      <x:c r="DQ545" s="50" t="str">
        <x:f>IF(OR(25&gt;'Настройки'!$B$3,ISBLANK(CG545),CG545=0),"",CG545)</x:f>
      </x:c>
      <x:c r="DR545" s="50" t="str">
        <x:f>IF(OR(26&gt;'Настройки'!$B$3,ISBLANK(CH545),CH545=0),"",CH545)</x:f>
      </x:c>
      <x:c r="DS545" s="50" t="str">
        <x:f>IF(OR(27&gt;'Настройки'!$B$3,ISBLANK(CI545),CI545=0),"",CI545)</x:f>
      </x:c>
      <x:c r="DT545" s="50" t="str">
        <x:f>IF(OR(28&gt;'Настройки'!$B$3,ISBLANK(CJ545),CJ545=0),"",CJ545)</x:f>
      </x:c>
      <x:c r="DU545" s="50" t="str">
        <x:f>IF(OR(29&gt;'Настройки'!$B$3,ISBLANK(CK545),CK545=0),"",CK545)</x:f>
      </x:c>
      <x:c r="DV545" s="50" t="str">
        <x:f>IF(OR(30&gt;'Настройки'!$B$3,ISBLANK(CL545),CL545=0),"",CL545)</x:f>
      </x:c>
      <x:c r="DW545" s="50" t="str">
        <x:f>IF(OR(31&gt;'Настройки'!$B$3,ISBLANK(CM545),CM545=0),"",CM545)</x:f>
      </x:c>
      <x:c r="DX545" s="50" t="str">
        <x:f>IF(OR(32&gt;'Настройки'!$B$3,ISBLANK(CN545),CN545=0),"",CN545)</x:f>
      </x:c>
      <x:c r="DY545" s="50" t="str">
        <x:f>IF(OR(33&gt;'Настройки'!$B$3,ISBLANK(CO545),CO545=0),"",CO545)</x:f>
      </x:c>
      <x:c r="DZ545" s="50" t="str">
        <x:f>IF(OR(34&gt;'Настройки'!$B$3,ISBLANK(CP545),CP545=0),"",CP545)</x:f>
      </x:c>
      <x:c r="EA545" s="50" t="str">
        <x:f>IF(OR(35&gt;'Настройки'!$B$3,ISBLANK(CQ545),CQ545=0),"",CQ545)</x:f>
      </x:c>
      <x:c r="EB545" s="50" t="str">
        <x:f>IF(OR(36&gt;'Настройки'!$B$3,ISBLANK(CR545),CR545=0),"",CR545)</x:f>
      </x:c>
      <x:c r="EC545" s="50" t="str">
        <x:f>IF(A545="","",IF(OR(BB545="AZ",BB545="BZ"),10000+ROW(),IF(AZ545&gt;'Настройки'!$B$11,20000+ROW(),IF(BF545&lt;&gt;"Обычный",30000+ROW(),IF(AX545&lt;=0,40000+ROW(),"")))))</x:f>
      </x:c>
      <x:c r="ED545" s="50" t="str">
        <x:f>IF(EC545="","",COUNTIFS($EC$2:$EC$1001,"&gt;0",$EC$2:$EC$1001,"&lt;"&amp;EC545)+1)</x:f>
      </x:c>
    </x:row>
    <x:row r="546">
      <x:c r="A546" s="115"/>
      <x:c r="B546" s="115"/>
      <x:c r="C546" s="115"/>
      <x:c r="D546" s="118"/>
      <x:c r="E546" s="118"/>
      <x:c r="F546" s="118"/>
      <x:c r="G546" s="118"/>
      <x:c r="H546" s="118"/>
      <x:c r="I546" s="118"/>
      <x:c r="J546" s="118"/>
      <x:c r="K546" s="118"/>
      <x:c r="L546" s="118"/>
      <x:c r="M546" s="118"/>
      <x:c r="N546" s="118"/>
      <x:c r="O546" s="118"/>
      <x:c r="P546" s="118"/>
      <x:c r="Q546" s="118"/>
      <x:c r="R546" s="118"/>
      <x:c r="S546" s="118"/>
      <x:c r="T546" s="118"/>
      <x:c r="U546" s="118"/>
      <x:c r="V546" s="118"/>
      <x:c r="W546" s="118"/>
      <x:c r="X546" s="118"/>
      <x:c r="Y546" s="118"/>
      <x:c r="Z546" s="118"/>
      <x:c r="AA546" s="118"/>
      <x:c r="AB546" s="118"/>
      <x:c r="AC546" s="118"/>
      <x:c r="AD546" s="118"/>
      <x:c r="AE546" s="118"/>
      <x:c r="AF546" s="118"/>
      <x:c r="AG546" s="118"/>
      <x:c r="AH546" s="118"/>
      <x:c r="AI546" s="118"/>
      <x:c r="AJ546" s="118"/>
      <x:c r="AK546" s="118"/>
      <x:c r="AL546" s="118"/>
      <x:c r="AM546" s="118"/>
      <x:c r="AN546" s="118"/>
      <x:c r="AO546" s="118"/>
      <x:c r="AP546" s="115"/>
      <x:c r="AQ546" s="49" t="str">
        <x:f>IF(A546="","",COUNT(BI546:INDEX(BI546:CR546,1,'Настройки'!$B$3)))</x:f>
      </x:c>
      <x:c r="AR546" s="49" t="str">
        <x:f>IF(A546="","",SUM(BI546:INDEX(BI546:CR546,1,'Настройки'!$B$3)))</x:f>
      </x:c>
      <x:c r="AS546" s="58" t="str">
        <x:f>IF(A546="","",IF('Настройки'!$B$4="Стоимость потребления",AR546*D546,IF('Настройки'!$B$4="Количество",AR546,E546)))</x:f>
      </x:c>
      <x:c r="AT546" s="61" t="str">
        <x:f>IF(OR(A546="",AS546&lt;0,SUM($AS$2:$AS$1001)&lt;=0),"",AS546/SUM($AS$2:$AS$1001))</x:f>
      </x:c>
      <x:c r="AU546" s="61" t="str">
        <x:f>IF(OR(A546="",AS546&lt;0,SUM($AS$2:$AS$1001)&lt;=0),"",SUMIFS($AS$2:$AS$1001,$AS$2:$AS$1001,"&gt;"&amp;AS546)/SUM($AS$2:$AS$1001))</x:f>
      </x:c>
      <x:c r="AV546" s="61" t="str">
        <x:f>IF(OR(A546="",AS546&lt;0,SUM($AS$2:$AS$1001)&lt;=0),"",SUMIFS($AS$2:$AS$1001,$AS$2:$AS$1001,"&gt;="&amp;AS546)/SUM($AS$2:$AS$1001))</x:f>
      </x:c>
      <x:c r="AW546" s="49" t="str">
        <x:f>IF(A546="","",IF(SUM($AS$2:$AS$1001)&lt;=0,"Не определён",IF(AS546&lt;0,"Исключение",IF(AU546&lt;'Настройки'!$B$5,"A",IF(AU546&lt;'Настройки'!$B$6,"B","C")))))</x:f>
      </x:c>
      <x:c r="AX546" s="58" t="str">
        <x:f>IF(A546="","",IF(AQ546=0,"",AVERAGE(BI546:INDEX(BI546:CR546,1,'Настройки'!$B$3))))</x:f>
      </x:c>
      <x:c r="AY546" s="58" t="str">
        <x:f>IF(OR(A546="",AQ546=0),"",STDEVP(BI546:INDEX(BI546:CR546,1,'Настройки'!$B$3)))</x:f>
      </x:c>
      <x:c r="AZ546" s="61" t="str">
        <x:f>IF(OR(A546="",AQ546&lt;'Настройки'!$B$12,AX546&lt;=0,AND('Настройки'!$B$10="Блокировать",COUNTIF(F546:INDEX(F546:AO546,1,'Настройки'!$B$3),"&lt;0")&gt;0)),"",AY546/ABS(AX546))</x:f>
      </x:c>
      <x:c r="BA546" s="49" t="str">
        <x:f>IF(A546="","",IF(AND('Настройки'!$B$10="Блокировать",COUNTIF(F546:INDEX(F546:AO546,1,'Настройки'!$B$3),"&lt;0")&gt;0),"Не определён",IF(AQ546&lt;'Настройки'!$B$12,"Не определён",IF(AX546=0,"Нет спроса",IF(AX546&lt;0,"Не определён",IF(AZ546&lt;='Настройки'!$B$7,"X",IF(AZ546&lt;='Настройки'!$B$8,"Y","Z")))))))</x:f>
      </x:c>
      <x:c r="BB546" s="49" t="str">
        <x:f>IF(OR(A546="",LEN(AW546)&lt;&gt;1,LEN(BA546)&lt;&gt;1),"",AW546&amp;BA546)</x:f>
      </x:c>
      <x:c r="BC546" s="61" t="str">
        <x:f>IF(OR(A546="",AQ546=0),"",(COUNT(BI546:INDEX(BI546:CR546,1,'Настройки'!$B$3))-COUNT(CS546:INDEX(CS546:EB546,1,'Настройки'!$B$3)))/AQ546)</x:f>
      </x:c>
      <x:c r="BD546" s="64" t="str">
        <x:f>IF(OR(A546="",COUNT(CS546:INDEX(CS546:EB546,1,'Настройки'!$B$3))=0),"",AQ546/COUNT(CS546:INDEX(CS546:EB546,1,'Настройки'!$B$3)))</x:f>
      </x:c>
      <x:c r="BE546" s="64" t="str">
        <x:f>IF(OR(A546="",COUNT(CS546:INDEX(CS546:EB546,1,'Настройки'!$B$3))=0),"",IF(AVERAGE(CS546:INDEX(CS546:EB546,1,'Настройки'!$B$3))=0,"",(STDEVP(CS546:INDEX(CS546:EB546,1,'Настройки'!$B$3))/ABS(AVERAGE(CS546:INDEX(CS546:EB546,1,'Настройки'!$B$3))))^2))</x:f>
      </x:c>
      <x:c r="BF546" s="49" t="str">
        <x:f>IF(A546="","",IF(AQ546&lt;3,"Недостаточно",IF(AQ546&lt;6,"Предварительный","Обычный")))</x:f>
      </x:c>
      <x:c r="BG546" s="49" t="str">
        <x:f>IF(A546="","",IF(COUNTIF(F546:INDEX(F546:AO546,1,'Настройки'!$B$3),"&lt;0")&gt;0,IF('Настройки'!$B$10="Блокировать","Отрицательный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"),"")&amp;IF(AQ546&lt;3,"Недостаточно истории. ",IF(AQ546&lt;6,"Предварительная классификация. ",""))&amp;IF(AX546=0,"Нет спроса за горизонт. ","")&amp;IF(AZ546&gt;'Настройки'!$B$11,"Экстремальная вариативность. ",""))</x:f>
      </x:c>
      <x:c r="BH546" s="49" t="str">
        <x:f>IF(A546="","",IFERROR(VLOOKUP(BB546,'Настройки'!$D$3:$E$11,2,FALSE),"Сначала проверьте исходные данные и историю спроса.")&amp;" Уточните срок поставки, MOQ и критичность.")</x:f>
      </x:c>
      <x:c r="BI546" s="50" t="str">
        <x:f>IF(1&gt;'Настройки'!$B$3,"",IF(ISBLANK(F546),IF('Настройки'!$B$9="Нулевой спрос",0,""),IF(F546&lt;0,IF('Настройки'!$B$10="Исключить","",IF('Настройки'!$B$10="Абсолютные значения",ABS(F546),F546)),F546)))</x:f>
      </x:c>
      <x:c r="BJ546" s="50" t="str">
        <x:f>IF(2&gt;'Настройки'!$B$3,"",IF(ISBLANK(G546),IF('Настройки'!$B$9="Нулевой спрос",0,""),IF(G546&lt;0,IF('Настройки'!$B$10="Исключить","",IF('Настройки'!$B$10="Абсолютные значения",ABS(G546),G546)),G546)))</x:f>
      </x:c>
      <x:c r="BK546" s="50" t="str">
        <x:f>IF(3&gt;'Настройки'!$B$3,"",IF(ISBLANK(H546),IF('Настройки'!$B$9="Нулевой спрос",0,""),IF(H546&lt;0,IF('Настройки'!$B$10="Исключить","",IF('Настройки'!$B$10="Абсолютные значения",ABS(H546),H546)),H546)))</x:f>
      </x:c>
      <x:c r="BL546" s="50" t="str">
        <x:f>IF(4&gt;'Настройки'!$B$3,"",IF(ISBLANK(I546),IF('Настройки'!$B$9="Нулевой спрос",0,""),IF(I546&lt;0,IF('Настройки'!$B$10="Исключить","",IF('Настройки'!$B$10="Абсолютные значения",ABS(I546),I546)),I546)))</x:f>
      </x:c>
      <x:c r="BM546" s="50" t="str">
        <x:f>IF(5&gt;'Настройки'!$B$3,"",IF(ISBLANK(J546),IF('Настройки'!$B$9="Нулевой спрос",0,""),IF(J546&lt;0,IF('Настройки'!$B$10="Исключить","",IF('Настройки'!$B$10="Абсолютные значения",ABS(J546),J546)),J546)))</x:f>
      </x:c>
      <x:c r="BN546" s="50" t="str">
        <x:f>IF(6&gt;'Настройки'!$B$3,"",IF(ISBLANK(K546),IF('Настройки'!$B$9="Нулевой спрос",0,""),IF(K546&lt;0,IF('Настройки'!$B$10="Исключить","",IF('Настройки'!$B$10="Абсолютные значения",ABS(K546),K546)),K546)))</x:f>
      </x:c>
      <x:c r="BO546" s="50" t="str">
        <x:f>IF(7&gt;'Настройки'!$B$3,"",IF(ISBLANK(L546),IF('Настройки'!$B$9="Нулевой спрос",0,""),IF(L546&lt;0,IF('Настройки'!$B$10="Исключить","",IF('Настройки'!$B$10="Абсолютные значения",ABS(L546),L546)),L546)))</x:f>
      </x:c>
      <x:c r="BP546" s="50" t="str">
        <x:f>IF(8&gt;'Настройки'!$B$3,"",IF(ISBLANK(M546),IF('Настройки'!$B$9="Нулевой спрос",0,""),IF(M546&lt;0,IF('Настройки'!$B$10="Исключить","",IF('Настройки'!$B$10="Абсолютные значения",ABS(M546),M546)),M546)))</x:f>
      </x:c>
      <x:c r="BQ546" s="50" t="str">
        <x:f>IF(9&gt;'Настройки'!$B$3,"",IF(ISBLANK(N546),IF('Настройки'!$B$9="Нулевой спрос",0,""),IF(N546&lt;0,IF('Настройки'!$B$10="Исключить","",IF('Настройки'!$B$10="Абсолютные значения",ABS(N546),N546)),N546)))</x:f>
      </x:c>
      <x:c r="BR546" s="50" t="str">
        <x:f>IF(10&gt;'Настройки'!$B$3,"",IF(ISBLANK(O546),IF('Настройки'!$B$9="Нулевой спрос",0,""),IF(O546&lt;0,IF('Настройки'!$B$10="Исключить","",IF('Настройки'!$B$10="Абсолютные значения",ABS(O546),O546)),O546)))</x:f>
      </x:c>
      <x:c r="BS546" s="50" t="str">
        <x:f>IF(11&gt;'Настройки'!$B$3,"",IF(ISBLANK(P546),IF('Настройки'!$B$9="Нулевой спрос",0,""),IF(P546&lt;0,IF('Настройки'!$B$10="Исключить","",IF('Настройки'!$B$10="Абсолютные значения",ABS(P546),P546)),P546)))</x:f>
      </x:c>
      <x:c r="BT546" s="50" t="str">
        <x:f>IF(12&gt;'Настройки'!$B$3,"",IF(ISBLANK(Q546),IF('Настройки'!$B$9="Нулевой спрос",0,""),IF(Q546&lt;0,IF('Настройки'!$B$10="Исключить","",IF('Настройки'!$B$10="Абсолютные значения",ABS(Q546),Q546)),Q546)))</x:f>
      </x:c>
      <x:c r="BU546" s="50" t="str">
        <x:f>IF(13&gt;'Настройки'!$B$3,"",IF(ISBLANK(R546),IF('Настройки'!$B$9="Нулевой спрос",0,""),IF(R546&lt;0,IF('Настройки'!$B$10="Исключить","",IF('Настройки'!$B$10="Абсолютные значения",ABS(R546),R546)),R546)))</x:f>
      </x:c>
      <x:c r="BV546" s="50" t="str">
        <x:f>IF(14&gt;'Настройки'!$B$3,"",IF(ISBLANK(S546),IF('Настройки'!$B$9="Нулевой спрос",0,""),IF(S546&lt;0,IF('Настройки'!$B$10="Исключить","",IF('Настройки'!$B$10="Абсолютные значения",ABS(S546),S546)),S546)))</x:f>
      </x:c>
      <x:c r="BW546" s="50" t="str">
        <x:f>IF(15&gt;'Настройки'!$B$3,"",IF(ISBLANK(T546),IF('Настройки'!$B$9="Нулевой спрос",0,""),IF(T546&lt;0,IF('Настройки'!$B$10="Исключить","",IF('Настройки'!$B$10="Абсолютные значения",ABS(T546),T546)),T546)))</x:f>
      </x:c>
      <x:c r="BX546" s="50" t="str">
        <x:f>IF(16&gt;'Настройки'!$B$3,"",IF(ISBLANK(U546),IF('Настройки'!$B$9="Нулевой спрос",0,""),IF(U546&lt;0,IF('Настройки'!$B$10="Исключить","",IF('Настройки'!$B$10="Абсолютные значения",ABS(U546),U546)),U546)))</x:f>
      </x:c>
      <x:c r="BY546" s="50" t="str">
        <x:f>IF(17&gt;'Настройки'!$B$3,"",IF(ISBLANK(V546),IF('Настройки'!$B$9="Нулевой спрос",0,""),IF(V546&lt;0,IF('Настройки'!$B$10="Исключить","",IF('Настройки'!$B$10="Абсолютные значения",ABS(V546),V546)),V546)))</x:f>
      </x:c>
      <x:c r="BZ546" s="50" t="str">
        <x:f>IF(18&gt;'Настройки'!$B$3,"",IF(ISBLANK(W546),IF('Настройки'!$B$9="Нулевой спрос",0,""),IF(W546&lt;0,IF('Настройки'!$B$10="Исключить","",IF('Настройки'!$B$10="Абсолютные значения",ABS(W546),W546)),W546)))</x:f>
      </x:c>
      <x:c r="CA546" s="50" t="str">
        <x:f>IF(19&gt;'Настройки'!$B$3,"",IF(ISBLANK(X546),IF('Настройки'!$B$9="Нулевой спрос",0,""),IF(X546&lt;0,IF('Настройки'!$B$10="Исключить","",IF('Настройки'!$B$10="Абсолютные значения",ABS(X546),X546)),X546)))</x:f>
      </x:c>
      <x:c r="CB546" s="50" t="str">
        <x:f>IF(20&gt;'Настройки'!$B$3,"",IF(ISBLANK(Y546),IF('Настройки'!$B$9="Нулевой спрос",0,""),IF(Y546&lt;0,IF('Настройки'!$B$10="Исключить","",IF('Настройки'!$B$10="Абсолютные значения",ABS(Y546),Y546)),Y546)))</x:f>
      </x:c>
      <x:c r="CC546" s="50" t="str">
        <x:f>IF(21&gt;'Настройки'!$B$3,"",IF(ISBLANK(Z546),IF('Настройки'!$B$9="Нулевой спрос",0,""),IF(Z546&lt;0,IF('Настройки'!$B$10="Исключить","",IF('Настройки'!$B$10="Абсолютные значения",ABS(Z546),Z546)),Z546)))</x:f>
      </x:c>
      <x:c r="CD546" s="50" t="str">
        <x:f>IF(22&gt;'Настройки'!$B$3,"",IF(ISBLANK(AA546),IF('Настройки'!$B$9="Нулевой спрос",0,""),IF(AA546&lt;0,IF('Настройки'!$B$10="Исключить","",IF('Настройки'!$B$10="Абсолютные значения",ABS(AA546),AA546)),AA546)))</x:f>
      </x:c>
      <x:c r="CE546" s="50" t="str">
        <x:f>IF(23&gt;'Настройки'!$B$3,"",IF(ISBLANK(AB546),IF('Настройки'!$B$9="Нулевой спрос",0,""),IF(AB546&lt;0,IF('Настройки'!$B$10="Исключить","",IF('Настройки'!$B$10="Абсолютные значения",ABS(AB546),AB546)),AB546)))</x:f>
      </x:c>
      <x:c r="CF546" s="50" t="str">
        <x:f>IF(24&gt;'Настройки'!$B$3,"",IF(ISBLANK(AC546),IF('Настройки'!$B$9="Нулевой спрос",0,""),IF(AC546&lt;0,IF('Настройки'!$B$10="Исключить","",IF('Настройки'!$B$10="Абсолютные значения",ABS(AC546),AC546)),AC546)))</x:f>
      </x:c>
      <x:c r="CG546" s="50" t="str">
        <x:f>IF(25&gt;'Настройки'!$B$3,"",IF(ISBLANK(AD546),IF('Настройки'!$B$9="Нулевой спрос",0,""),IF(AD546&lt;0,IF('Настройки'!$B$10="Исключить","",IF('Настройки'!$B$10="Абсолютные значения",ABS(AD546),AD546)),AD546)))</x:f>
      </x:c>
      <x:c r="CH546" s="50" t="str">
        <x:f>IF(26&gt;'Настройки'!$B$3,"",IF(ISBLANK(AE546),IF('Настройки'!$B$9="Нулевой спрос",0,""),IF(AE546&lt;0,IF('Настройки'!$B$10="Исключить","",IF('Настройки'!$B$10="Абсолютные значения",ABS(AE546),AE546)),AE546)))</x:f>
      </x:c>
      <x:c r="CI546" s="50" t="str">
        <x:f>IF(27&gt;'Настройки'!$B$3,"",IF(ISBLANK(AF546),IF('Настройки'!$B$9="Нулевой спрос",0,""),IF(AF546&lt;0,IF('Настройки'!$B$10="Исключить","",IF('Настройки'!$B$10="Абсолютные значения",ABS(AF546),AF546)),AF546)))</x:f>
      </x:c>
      <x:c r="CJ546" s="50" t="str">
        <x:f>IF(28&gt;'Настройки'!$B$3,"",IF(ISBLANK(AG546),IF('Настройки'!$B$9="Нулевой спрос",0,""),IF(AG546&lt;0,IF('Настройки'!$B$10="Исключить","",IF('Настройки'!$B$10="Абсолютные значения",ABS(AG546),AG546)),AG546)))</x:f>
      </x:c>
      <x:c r="CK546" s="50" t="str">
        <x:f>IF(29&gt;'Настройки'!$B$3,"",IF(ISBLANK(AH546),IF('Настройки'!$B$9="Нулевой спрос",0,""),IF(AH546&lt;0,IF('Настройки'!$B$10="Исключить","",IF('Настройки'!$B$10="Абсолютные значения",ABS(AH546),AH546)),AH546)))</x:f>
      </x:c>
      <x:c r="CL546" s="50" t="str">
        <x:f>IF(30&gt;'Настройки'!$B$3,"",IF(ISBLANK(AI546),IF('Настройки'!$B$9="Нулевой спрос",0,""),IF(AI546&lt;0,IF('Настройки'!$B$10="Исключить","",IF('Настройки'!$B$10="Абсолютные значения",ABS(AI546),AI546)),AI546)))</x:f>
      </x:c>
      <x:c r="CM546" s="50" t="str">
        <x:f>IF(31&gt;'Настройки'!$B$3,"",IF(ISBLANK(AJ546),IF('Настройки'!$B$9="Нулевой спрос",0,""),IF(AJ546&lt;0,IF('Настройки'!$B$10="Исключить","",IF('Настройки'!$B$10="Абсолютные значения",ABS(AJ546),AJ546)),AJ546)))</x:f>
      </x:c>
      <x:c r="CN546" s="50" t="str">
        <x:f>IF(32&gt;'Настройки'!$B$3,"",IF(ISBLANK(AK546),IF('Настройки'!$B$9="Нулевой спрос",0,""),IF(AK546&lt;0,IF('Настройки'!$B$10="Исключить","",IF('Настройки'!$B$10="Абсолютные значения",ABS(AK546),AK546)),AK546)))</x:f>
      </x:c>
      <x:c r="CO546" s="50" t="str">
        <x:f>IF(33&gt;'Настройки'!$B$3,"",IF(ISBLANK(AL546),IF('Настройки'!$B$9="Нулевой спрос",0,""),IF(AL546&lt;0,IF('Настройки'!$B$10="Исключить","",IF('Настройки'!$B$10="Абсолютные значения",ABS(AL546),AL546)),AL546)))</x:f>
      </x:c>
      <x:c r="CP546" s="50" t="str">
        <x:f>IF(34&gt;'Настройки'!$B$3,"",IF(ISBLANK(AM546),IF('Настройки'!$B$9="Нулевой спрос",0,""),IF(AM546&lt;0,IF('Настройки'!$B$10="Исключить","",IF('Настройки'!$B$10="Абсолютные значения",ABS(AM546),AM546)),AM546)))</x:f>
      </x:c>
      <x:c r="CQ546" s="50" t="str">
        <x:f>IF(35&gt;'Настройки'!$B$3,"",IF(ISBLANK(AN546),IF('Настройки'!$B$9="Нулевой спрос",0,""),IF(AN546&lt;0,IF('Настройки'!$B$10="Исключить","",IF('Настройки'!$B$10="Абсолютные значения",ABS(AN546),AN546)),AN546)))</x:f>
      </x:c>
      <x:c r="CR546" s="50" t="str">
        <x:f>IF(36&gt;'Настройки'!$B$3,"",IF(ISBLANK(AO546),IF('Настройки'!$B$9="Нулевой спрос",0,""),IF(AO546&lt;0,IF('Настройки'!$B$10="Исключить","",IF('Настройки'!$B$10="Абсолютные значения",ABS(AO546),AO546)),AO546)))</x:f>
      </x:c>
      <x:c r="CS546" s="50" t="str">
        <x:f>IF(OR(1&gt;'Настройки'!$B$3,ISBLANK(BI546),BI546=0),"",BI546)</x:f>
      </x:c>
      <x:c r="CT546" s="50" t="str">
        <x:f>IF(OR(2&gt;'Настройки'!$B$3,ISBLANK(BJ546),BJ546=0),"",BJ546)</x:f>
      </x:c>
      <x:c r="CU546" s="50" t="str">
        <x:f>IF(OR(3&gt;'Настройки'!$B$3,ISBLANK(BK546),BK546=0),"",BK546)</x:f>
      </x:c>
      <x:c r="CV546" s="50" t="str">
        <x:f>IF(OR(4&gt;'Настройки'!$B$3,ISBLANK(BL546),BL546=0),"",BL546)</x:f>
      </x:c>
      <x:c r="CW546" s="50" t="str">
        <x:f>IF(OR(5&gt;'Настройки'!$B$3,ISBLANK(BM546),BM546=0),"",BM546)</x:f>
      </x:c>
      <x:c r="CX546" s="50" t="str">
        <x:f>IF(OR(6&gt;'Настройки'!$B$3,ISBLANK(BN546),BN546=0),"",BN546)</x:f>
      </x:c>
      <x:c r="CY546" s="50" t="str">
        <x:f>IF(OR(7&gt;'Настройки'!$B$3,ISBLANK(BO546),BO546=0),"",BO546)</x:f>
      </x:c>
      <x:c r="CZ546" s="50" t="str">
        <x:f>IF(OR(8&gt;'Настройки'!$B$3,ISBLANK(BP546),BP546=0),"",BP546)</x:f>
      </x:c>
      <x:c r="DA546" s="50" t="str">
        <x:f>IF(OR(9&gt;'Настройки'!$B$3,ISBLANK(BQ546),BQ546=0),"",BQ546)</x:f>
      </x:c>
      <x:c r="DB546" s="50" t="str">
        <x:f>IF(OR(10&gt;'Настройки'!$B$3,ISBLANK(BR546),BR546=0),"",BR546)</x:f>
      </x:c>
      <x:c r="DC546" s="50" t="str">
        <x:f>IF(OR(11&gt;'Настройки'!$B$3,ISBLANK(BS546),BS546=0),"",BS546)</x:f>
      </x:c>
      <x:c r="DD546" s="50" t="str">
        <x:f>IF(OR(12&gt;'Настройки'!$B$3,ISBLANK(BT546),BT546=0),"",BT546)</x:f>
      </x:c>
      <x:c r="DE546" s="50" t="str">
        <x:f>IF(OR(13&gt;'Настройки'!$B$3,ISBLANK(BU546),BU546=0),"",BU546)</x:f>
      </x:c>
      <x:c r="DF546" s="50" t="str">
        <x:f>IF(OR(14&gt;'Настройки'!$B$3,ISBLANK(BV546),BV546=0),"",BV546)</x:f>
      </x:c>
      <x:c r="DG546" s="50" t="str">
        <x:f>IF(OR(15&gt;'Настройки'!$B$3,ISBLANK(BW546),BW546=0),"",BW546)</x:f>
      </x:c>
      <x:c r="DH546" s="50" t="str">
        <x:f>IF(OR(16&gt;'Настройки'!$B$3,ISBLANK(BX546),BX546=0),"",BX546)</x:f>
      </x:c>
      <x:c r="DI546" s="50" t="str">
        <x:f>IF(OR(17&gt;'Настройки'!$B$3,ISBLANK(BY546),BY546=0),"",BY546)</x:f>
      </x:c>
      <x:c r="DJ546" s="50" t="str">
        <x:f>IF(OR(18&gt;'Настройки'!$B$3,ISBLANK(BZ546),BZ546=0),"",BZ546)</x:f>
      </x:c>
      <x:c r="DK546" s="50" t="str">
        <x:f>IF(OR(19&gt;'Настройки'!$B$3,ISBLANK(CA546),CA546=0),"",CA546)</x:f>
      </x:c>
      <x:c r="DL546" s="50" t="str">
        <x:f>IF(OR(20&gt;'Настройки'!$B$3,ISBLANK(CB546),CB546=0),"",CB546)</x:f>
      </x:c>
      <x:c r="DM546" s="50" t="str">
        <x:f>IF(OR(21&gt;'Настройки'!$B$3,ISBLANK(CC546),CC546=0),"",CC546)</x:f>
      </x:c>
      <x:c r="DN546" s="50" t="str">
        <x:f>IF(OR(22&gt;'Настройки'!$B$3,ISBLANK(CD546),CD546=0),"",CD546)</x:f>
      </x:c>
      <x:c r="DO546" s="50" t="str">
        <x:f>IF(OR(23&gt;'Настройки'!$B$3,ISBLANK(CE546),CE546=0),"",CE546)</x:f>
      </x:c>
      <x:c r="DP546" s="50" t="str">
        <x:f>IF(OR(24&gt;'Настройки'!$B$3,ISBLANK(CF546),CF546=0),"",CF546)</x:f>
      </x:c>
      <x:c r="DQ546" s="50" t="str">
        <x:f>IF(OR(25&gt;'Настройки'!$B$3,ISBLANK(CG546),CG546=0),"",CG546)</x:f>
      </x:c>
      <x:c r="DR546" s="50" t="str">
        <x:f>IF(OR(26&gt;'Настройки'!$B$3,ISBLANK(CH546),CH546=0),"",CH546)</x:f>
      </x:c>
      <x:c r="DS546" s="50" t="str">
        <x:f>IF(OR(27&gt;'Настройки'!$B$3,ISBLANK(CI546),CI546=0),"",CI546)</x:f>
      </x:c>
      <x:c r="DT546" s="50" t="str">
        <x:f>IF(OR(28&gt;'Настройки'!$B$3,ISBLANK(CJ546),CJ546=0),"",CJ546)</x:f>
      </x:c>
      <x:c r="DU546" s="50" t="str">
        <x:f>IF(OR(29&gt;'Настройки'!$B$3,ISBLANK(CK546),CK546=0),"",CK546)</x:f>
      </x:c>
      <x:c r="DV546" s="50" t="str">
        <x:f>IF(OR(30&gt;'Настройки'!$B$3,ISBLANK(CL546),CL546=0),"",CL546)</x:f>
      </x:c>
      <x:c r="DW546" s="50" t="str">
        <x:f>IF(OR(31&gt;'Настройки'!$B$3,ISBLANK(CM546),CM546=0),"",CM546)</x:f>
      </x:c>
      <x:c r="DX546" s="50" t="str">
        <x:f>IF(OR(32&gt;'Настройки'!$B$3,ISBLANK(CN546),CN546=0),"",CN546)</x:f>
      </x:c>
      <x:c r="DY546" s="50" t="str">
        <x:f>IF(OR(33&gt;'Настройки'!$B$3,ISBLANK(CO546),CO546=0),"",CO546)</x:f>
      </x:c>
      <x:c r="DZ546" s="50" t="str">
        <x:f>IF(OR(34&gt;'Настройки'!$B$3,ISBLANK(CP546),CP546=0),"",CP546)</x:f>
      </x:c>
      <x:c r="EA546" s="50" t="str">
        <x:f>IF(OR(35&gt;'Настройки'!$B$3,ISBLANK(CQ546),CQ546=0),"",CQ546)</x:f>
      </x:c>
      <x:c r="EB546" s="50" t="str">
        <x:f>IF(OR(36&gt;'Настройки'!$B$3,ISBLANK(CR546),CR546=0),"",CR546)</x:f>
      </x:c>
      <x:c r="EC546" s="50" t="str">
        <x:f>IF(A546="","",IF(OR(BB546="AZ",BB546="BZ"),10000+ROW(),IF(AZ546&gt;'Настройки'!$B$11,20000+ROW(),IF(BF546&lt;&gt;"Обычный",30000+ROW(),IF(AX546&lt;=0,40000+ROW(),"")))))</x:f>
      </x:c>
      <x:c r="ED546" s="50" t="str">
        <x:f>IF(EC546="","",COUNTIFS($EC$2:$EC$1001,"&gt;0",$EC$2:$EC$1001,"&lt;"&amp;EC546)+1)</x:f>
      </x:c>
    </x:row>
    <x:row r="547">
      <x:c r="A547" s="115"/>
      <x:c r="B547" s="115"/>
      <x:c r="C547" s="115"/>
      <x:c r="D547" s="118"/>
      <x:c r="E547" s="118"/>
      <x:c r="F547" s="118"/>
      <x:c r="G547" s="118"/>
      <x:c r="H547" s="118"/>
      <x:c r="I547" s="118"/>
      <x:c r="J547" s="118"/>
      <x:c r="K547" s="118"/>
      <x:c r="L547" s="118"/>
      <x:c r="M547" s="118"/>
      <x:c r="N547" s="118"/>
      <x:c r="O547" s="118"/>
      <x:c r="P547" s="118"/>
      <x:c r="Q547" s="118"/>
      <x:c r="R547" s="118"/>
      <x:c r="S547" s="118"/>
      <x:c r="T547" s="118"/>
      <x:c r="U547" s="118"/>
      <x:c r="V547" s="118"/>
      <x:c r="W547" s="118"/>
      <x:c r="X547" s="118"/>
      <x:c r="Y547" s="118"/>
      <x:c r="Z547" s="118"/>
      <x:c r="AA547" s="118"/>
      <x:c r="AB547" s="118"/>
      <x:c r="AC547" s="118"/>
      <x:c r="AD547" s="118"/>
      <x:c r="AE547" s="118"/>
      <x:c r="AF547" s="118"/>
      <x:c r="AG547" s="118"/>
      <x:c r="AH547" s="118"/>
      <x:c r="AI547" s="118"/>
      <x:c r="AJ547" s="118"/>
      <x:c r="AK547" s="118"/>
      <x:c r="AL547" s="118"/>
      <x:c r="AM547" s="118"/>
      <x:c r="AN547" s="118"/>
      <x:c r="AO547" s="118"/>
      <x:c r="AP547" s="115"/>
      <x:c r="AQ547" s="49" t="str">
        <x:f>IF(A547="","",COUNT(BI547:INDEX(BI547:CR547,1,'Настройки'!$B$3)))</x:f>
      </x:c>
      <x:c r="AR547" s="49" t="str">
        <x:f>IF(A547="","",SUM(BI547:INDEX(BI547:CR547,1,'Настройки'!$B$3)))</x:f>
      </x:c>
      <x:c r="AS547" s="58" t="str">
        <x:f>IF(A547="","",IF('Настройки'!$B$4="Стоимость потребления",AR547*D547,IF('Настройки'!$B$4="Количество",AR547,E547)))</x:f>
      </x:c>
      <x:c r="AT547" s="61" t="str">
        <x:f>IF(OR(A547="",AS547&lt;0,SUM($AS$2:$AS$1001)&lt;=0),"",AS547/SUM($AS$2:$AS$1001))</x:f>
      </x:c>
      <x:c r="AU547" s="61" t="str">
        <x:f>IF(OR(A547="",AS547&lt;0,SUM($AS$2:$AS$1001)&lt;=0),"",SUMIFS($AS$2:$AS$1001,$AS$2:$AS$1001,"&gt;"&amp;AS547)/SUM($AS$2:$AS$1001))</x:f>
      </x:c>
      <x:c r="AV547" s="61" t="str">
        <x:f>IF(OR(A547="",AS547&lt;0,SUM($AS$2:$AS$1001)&lt;=0),"",SUMIFS($AS$2:$AS$1001,$AS$2:$AS$1001,"&gt;="&amp;AS547)/SUM($AS$2:$AS$1001))</x:f>
      </x:c>
      <x:c r="AW547" s="49" t="str">
        <x:f>IF(A547="","",IF(SUM($AS$2:$AS$1001)&lt;=0,"Не определён",IF(AS547&lt;0,"Исключение",IF(AU547&lt;'Настройки'!$B$5,"A",IF(AU547&lt;'Настройки'!$B$6,"B","C")))))</x:f>
      </x:c>
      <x:c r="AX547" s="58" t="str">
        <x:f>IF(A547="","",IF(AQ547=0,"",AVERAGE(BI547:INDEX(BI547:CR547,1,'Настройки'!$B$3))))</x:f>
      </x:c>
      <x:c r="AY547" s="58" t="str">
        <x:f>IF(OR(A547="",AQ547=0),"",STDEVP(BI547:INDEX(BI547:CR547,1,'Настройки'!$B$3)))</x:f>
      </x:c>
      <x:c r="AZ547" s="61" t="str">
        <x:f>IF(OR(A547="",AQ547&lt;'Настройки'!$B$12,AX547&lt;=0,AND('Настройки'!$B$10="Блокировать",COUNTIF(F547:INDEX(F547:AO547,1,'Настройки'!$B$3),"&lt;0")&gt;0)),"",AY547/ABS(AX547))</x:f>
      </x:c>
      <x:c r="BA547" s="49" t="str">
        <x:f>IF(A547="","",IF(AND('Настройки'!$B$10="Блокировать",COUNTIF(F547:INDEX(F547:AO547,1,'Настройки'!$B$3),"&lt;0")&gt;0),"Не определён",IF(AQ547&lt;'Настройки'!$B$12,"Не определён",IF(AX547=0,"Нет спроса",IF(AX547&lt;0,"Не определён",IF(AZ547&lt;='Настройки'!$B$7,"X",IF(AZ547&lt;='Настройки'!$B$8,"Y","Z")))))))</x:f>
      </x:c>
      <x:c r="BB547" s="49" t="str">
        <x:f>IF(OR(A547="",LEN(AW547)&lt;&gt;1,LEN(BA547)&lt;&gt;1),"",AW547&amp;BA547)</x:f>
      </x:c>
      <x:c r="BC547" s="61" t="str">
        <x:f>IF(OR(A547="",AQ547=0),"",(COUNT(BI547:INDEX(BI547:CR547,1,'Настройки'!$B$3))-COUNT(CS547:INDEX(CS547:EB547,1,'Настройки'!$B$3)))/AQ547)</x:f>
      </x:c>
      <x:c r="BD547" s="64" t="str">
        <x:f>IF(OR(A547="",COUNT(CS547:INDEX(CS547:EB547,1,'Настройки'!$B$3))=0),"",AQ547/COUNT(CS547:INDEX(CS547:EB547,1,'Настройки'!$B$3)))</x:f>
      </x:c>
      <x:c r="BE547" s="64" t="str">
        <x:f>IF(OR(A547="",COUNT(CS547:INDEX(CS547:EB547,1,'Настройки'!$B$3))=0),"",IF(AVERAGE(CS547:INDEX(CS547:EB547,1,'Настройки'!$B$3))=0,"",(STDEVP(CS547:INDEX(CS547:EB547,1,'Настройки'!$B$3))/ABS(AVERAGE(CS547:INDEX(CS547:EB547,1,'Настройки'!$B$3))))^2))</x:f>
      </x:c>
      <x:c r="BF547" s="49" t="str">
        <x:f>IF(A547="","",IF(AQ547&lt;3,"Недостаточно",IF(AQ547&lt;6,"Предварительный","Обычный")))</x:f>
      </x:c>
      <x:c r="BG547" s="49" t="str">
        <x:f>IF(A547="","",IF(COUNTIF(F547:INDEX(F547:AO547,1,'Настройки'!$B$3),"&lt;0")&gt;0,IF('Настройки'!$B$10="Блокировать","Отрицательный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"),"")&amp;IF(AQ547&lt;3,"Недостаточно истории. ",IF(AQ547&lt;6,"Предварительная классификация. ",""))&amp;IF(AX547=0,"Нет спроса за горизонт. ","")&amp;IF(AZ547&gt;'Настройки'!$B$11,"Экстремальная вариативность. ",""))</x:f>
      </x:c>
      <x:c r="BH547" s="49" t="str">
        <x:f>IF(A547="","",IFERROR(VLOOKUP(BB547,'Настройки'!$D$3:$E$11,2,FALSE),"Сначала проверьте исходные данные и историю спроса.")&amp;" Уточните срок поставки, MOQ и критичность.")</x:f>
      </x:c>
      <x:c r="BI547" s="50" t="str">
        <x:f>IF(1&gt;'Настройки'!$B$3,"",IF(ISBLANK(F547),IF('Настройки'!$B$9="Нулевой спрос",0,""),IF(F547&lt;0,IF('Настройки'!$B$10="Исключить","",IF('Настройки'!$B$10="Абсолютные значения",ABS(F547),F547)),F547)))</x:f>
      </x:c>
      <x:c r="BJ547" s="50" t="str">
        <x:f>IF(2&gt;'Настройки'!$B$3,"",IF(ISBLANK(G547),IF('Настройки'!$B$9="Нулевой спрос",0,""),IF(G547&lt;0,IF('Настройки'!$B$10="Исключить","",IF('Настройки'!$B$10="Абсолютные значения",ABS(G547),G547)),G547)))</x:f>
      </x:c>
      <x:c r="BK547" s="50" t="str">
        <x:f>IF(3&gt;'Настройки'!$B$3,"",IF(ISBLANK(H547),IF('Настройки'!$B$9="Нулевой спрос",0,""),IF(H547&lt;0,IF('Настройки'!$B$10="Исключить","",IF('Настройки'!$B$10="Абсолютные значения",ABS(H547),H547)),H547)))</x:f>
      </x:c>
      <x:c r="BL547" s="50" t="str">
        <x:f>IF(4&gt;'Настройки'!$B$3,"",IF(ISBLANK(I547),IF('Настройки'!$B$9="Нулевой спрос",0,""),IF(I547&lt;0,IF('Настройки'!$B$10="Исключить","",IF('Настройки'!$B$10="Абсолютные значения",ABS(I547),I547)),I547)))</x:f>
      </x:c>
      <x:c r="BM547" s="50" t="str">
        <x:f>IF(5&gt;'Настройки'!$B$3,"",IF(ISBLANK(J547),IF('Настройки'!$B$9="Нулевой спрос",0,""),IF(J547&lt;0,IF('Настройки'!$B$10="Исключить","",IF('Настройки'!$B$10="Абсолютные значения",ABS(J547),J547)),J547)))</x:f>
      </x:c>
      <x:c r="BN547" s="50" t="str">
        <x:f>IF(6&gt;'Настройки'!$B$3,"",IF(ISBLANK(K547),IF('Настройки'!$B$9="Нулевой спрос",0,""),IF(K547&lt;0,IF('Настройки'!$B$10="Исключить","",IF('Настройки'!$B$10="Абсолютные значения",ABS(K547),K547)),K547)))</x:f>
      </x:c>
      <x:c r="BO547" s="50" t="str">
        <x:f>IF(7&gt;'Настройки'!$B$3,"",IF(ISBLANK(L547),IF('Настройки'!$B$9="Нулевой спрос",0,""),IF(L547&lt;0,IF('Настройки'!$B$10="Исключить","",IF('Настройки'!$B$10="Абсолютные значения",ABS(L547),L547)),L547)))</x:f>
      </x:c>
      <x:c r="BP547" s="50" t="str">
        <x:f>IF(8&gt;'Настройки'!$B$3,"",IF(ISBLANK(M547),IF('Настройки'!$B$9="Нулевой спрос",0,""),IF(M547&lt;0,IF('Настройки'!$B$10="Исключить","",IF('Настройки'!$B$10="Абсолютные значения",ABS(M547),M547)),M547)))</x:f>
      </x:c>
      <x:c r="BQ547" s="50" t="str">
        <x:f>IF(9&gt;'Настройки'!$B$3,"",IF(ISBLANK(N547),IF('Настройки'!$B$9="Нулевой спрос",0,""),IF(N547&lt;0,IF('Настройки'!$B$10="Исключить","",IF('Настройки'!$B$10="Абсолютные значения",ABS(N547),N547)),N547)))</x:f>
      </x:c>
      <x:c r="BR547" s="50" t="str">
        <x:f>IF(10&gt;'Настройки'!$B$3,"",IF(ISBLANK(O547),IF('Настройки'!$B$9="Нулевой спрос",0,""),IF(O547&lt;0,IF('Настройки'!$B$10="Исключить","",IF('Настройки'!$B$10="Абсолютные значения",ABS(O547),O547)),O547)))</x:f>
      </x:c>
      <x:c r="BS547" s="50" t="str">
        <x:f>IF(11&gt;'Настройки'!$B$3,"",IF(ISBLANK(P547),IF('Настройки'!$B$9="Нулевой спрос",0,""),IF(P547&lt;0,IF('Настройки'!$B$10="Исключить","",IF('Настройки'!$B$10="Абсолютные значения",ABS(P547),P547)),P547)))</x:f>
      </x:c>
      <x:c r="BT547" s="50" t="str">
        <x:f>IF(12&gt;'Настройки'!$B$3,"",IF(ISBLANK(Q547),IF('Настройки'!$B$9="Нулевой спрос",0,""),IF(Q547&lt;0,IF('Настройки'!$B$10="Исключить","",IF('Настройки'!$B$10="Абсолютные значения",ABS(Q547),Q547)),Q547)))</x:f>
      </x:c>
      <x:c r="BU547" s="50" t="str">
        <x:f>IF(13&gt;'Настройки'!$B$3,"",IF(ISBLANK(R547),IF('Настройки'!$B$9="Нулевой спрос",0,""),IF(R547&lt;0,IF('Настройки'!$B$10="Исключить","",IF('Настройки'!$B$10="Абсолютные значения",ABS(R547),R547)),R547)))</x:f>
      </x:c>
      <x:c r="BV547" s="50" t="str">
        <x:f>IF(14&gt;'Настройки'!$B$3,"",IF(ISBLANK(S547),IF('Настройки'!$B$9="Нулевой спрос",0,""),IF(S547&lt;0,IF('Настройки'!$B$10="Исключить","",IF('Настройки'!$B$10="Абсолютные значения",ABS(S547),S547)),S547)))</x:f>
      </x:c>
      <x:c r="BW547" s="50" t="str">
        <x:f>IF(15&gt;'Настройки'!$B$3,"",IF(ISBLANK(T547),IF('Настройки'!$B$9="Нулевой спрос",0,""),IF(T547&lt;0,IF('Настройки'!$B$10="Исключить","",IF('Настройки'!$B$10="Абсолютные значения",ABS(T547),T547)),T547)))</x:f>
      </x:c>
      <x:c r="BX547" s="50" t="str">
        <x:f>IF(16&gt;'Настройки'!$B$3,"",IF(ISBLANK(U547),IF('Настройки'!$B$9="Нулевой спрос",0,""),IF(U547&lt;0,IF('Настройки'!$B$10="Исключить","",IF('Настройки'!$B$10="Абсолютные значения",ABS(U547),U547)),U547)))</x:f>
      </x:c>
      <x:c r="BY547" s="50" t="str">
        <x:f>IF(17&gt;'Настройки'!$B$3,"",IF(ISBLANK(V547),IF('Настройки'!$B$9="Нулевой спрос",0,""),IF(V547&lt;0,IF('Настройки'!$B$10="Исключить","",IF('Настройки'!$B$10="Абсолютные значения",ABS(V547),V547)),V547)))</x:f>
      </x:c>
      <x:c r="BZ547" s="50" t="str">
        <x:f>IF(18&gt;'Настройки'!$B$3,"",IF(ISBLANK(W547),IF('Настройки'!$B$9="Нулевой спрос",0,""),IF(W547&lt;0,IF('Настройки'!$B$10="Исключить","",IF('Настройки'!$B$10="Абсолютные значения",ABS(W547),W547)),W547)))</x:f>
      </x:c>
      <x:c r="CA547" s="50" t="str">
        <x:f>IF(19&gt;'Настройки'!$B$3,"",IF(ISBLANK(X547),IF('Настройки'!$B$9="Нулевой спрос",0,""),IF(X547&lt;0,IF('Настройки'!$B$10="Исключить","",IF('Настройки'!$B$10="Абсолютные значения",ABS(X547),X547)),X547)))</x:f>
      </x:c>
      <x:c r="CB547" s="50" t="str">
        <x:f>IF(20&gt;'Настройки'!$B$3,"",IF(ISBLANK(Y547),IF('Настройки'!$B$9="Нулевой спрос",0,""),IF(Y547&lt;0,IF('Настройки'!$B$10="Исключить","",IF('Настройки'!$B$10="Абсолютные значения",ABS(Y547),Y547)),Y547)))</x:f>
      </x:c>
      <x:c r="CC547" s="50" t="str">
        <x:f>IF(21&gt;'Настройки'!$B$3,"",IF(ISBLANK(Z547),IF('Настройки'!$B$9="Нулевой спрос",0,""),IF(Z547&lt;0,IF('Настройки'!$B$10="Исключить","",IF('Настройки'!$B$10="Абсолютные значения",ABS(Z547),Z547)),Z547)))</x:f>
      </x:c>
      <x:c r="CD547" s="50" t="str">
        <x:f>IF(22&gt;'Настройки'!$B$3,"",IF(ISBLANK(AA547),IF('Настройки'!$B$9="Нулевой спрос",0,""),IF(AA547&lt;0,IF('Настройки'!$B$10="Исключить","",IF('Настройки'!$B$10="Абсолютные значения",ABS(AA547),AA547)),AA547)))</x:f>
      </x:c>
      <x:c r="CE547" s="50" t="str">
        <x:f>IF(23&gt;'Настройки'!$B$3,"",IF(ISBLANK(AB547),IF('Настройки'!$B$9="Нулевой спрос",0,""),IF(AB547&lt;0,IF('Настройки'!$B$10="Исключить","",IF('Настройки'!$B$10="Абсолютные значения",ABS(AB547),AB547)),AB547)))</x:f>
      </x:c>
      <x:c r="CF547" s="50" t="str">
        <x:f>IF(24&gt;'Настройки'!$B$3,"",IF(ISBLANK(AC547),IF('Настройки'!$B$9="Нулевой спрос",0,""),IF(AC547&lt;0,IF('Настройки'!$B$10="Исключить","",IF('Настройки'!$B$10="Абсолютные значения",ABS(AC547),AC547)),AC547)))</x:f>
      </x:c>
      <x:c r="CG547" s="50" t="str">
        <x:f>IF(25&gt;'Настройки'!$B$3,"",IF(ISBLANK(AD547),IF('Настройки'!$B$9="Нулевой спрос",0,""),IF(AD547&lt;0,IF('Настройки'!$B$10="Исключить","",IF('Настройки'!$B$10="Абсолютные значения",ABS(AD547),AD547)),AD547)))</x:f>
      </x:c>
      <x:c r="CH547" s="50" t="str">
        <x:f>IF(26&gt;'Настройки'!$B$3,"",IF(ISBLANK(AE547),IF('Настройки'!$B$9="Нулевой спрос",0,""),IF(AE547&lt;0,IF('Настройки'!$B$10="Исключить","",IF('Настройки'!$B$10="Абсолютные значения",ABS(AE547),AE547)),AE547)))</x:f>
      </x:c>
      <x:c r="CI547" s="50" t="str">
        <x:f>IF(27&gt;'Настройки'!$B$3,"",IF(ISBLANK(AF547),IF('Настройки'!$B$9="Нулевой спрос",0,""),IF(AF547&lt;0,IF('Настройки'!$B$10="Исключить","",IF('Настройки'!$B$10="Абсолютные значения",ABS(AF547),AF547)),AF547)))</x:f>
      </x:c>
      <x:c r="CJ547" s="50" t="str">
        <x:f>IF(28&gt;'Настройки'!$B$3,"",IF(ISBLANK(AG547),IF('Настройки'!$B$9="Нулевой спрос",0,""),IF(AG547&lt;0,IF('Настройки'!$B$10="Исключить","",IF('Настройки'!$B$10="Абсолютные значения",ABS(AG547),AG547)),AG547)))</x:f>
      </x:c>
      <x:c r="CK547" s="50" t="str">
        <x:f>IF(29&gt;'Настройки'!$B$3,"",IF(ISBLANK(AH547),IF('Настройки'!$B$9="Нулевой спрос",0,""),IF(AH547&lt;0,IF('Настройки'!$B$10="Исключить","",IF('Настройки'!$B$10="Абсолютные значения",ABS(AH547),AH547)),AH547)))</x:f>
      </x:c>
      <x:c r="CL547" s="50" t="str">
        <x:f>IF(30&gt;'Настройки'!$B$3,"",IF(ISBLANK(AI547),IF('Настройки'!$B$9="Нулевой спрос",0,""),IF(AI547&lt;0,IF('Настройки'!$B$10="Исключить","",IF('Настройки'!$B$10="Абсолютные значения",ABS(AI547),AI547)),AI547)))</x:f>
      </x:c>
      <x:c r="CM547" s="50" t="str">
        <x:f>IF(31&gt;'Настройки'!$B$3,"",IF(ISBLANK(AJ547),IF('Настройки'!$B$9="Нулевой спрос",0,""),IF(AJ547&lt;0,IF('Настройки'!$B$10="Исключить","",IF('Настройки'!$B$10="Абсолютные значения",ABS(AJ547),AJ547)),AJ547)))</x:f>
      </x:c>
      <x:c r="CN547" s="50" t="str">
        <x:f>IF(32&gt;'Настройки'!$B$3,"",IF(ISBLANK(AK547),IF('Настройки'!$B$9="Нулевой спрос",0,""),IF(AK547&lt;0,IF('Настройки'!$B$10="Исключить","",IF('Настройки'!$B$10="Абсолютные значения",ABS(AK547),AK547)),AK547)))</x:f>
      </x:c>
      <x:c r="CO547" s="50" t="str">
        <x:f>IF(33&gt;'Настройки'!$B$3,"",IF(ISBLANK(AL547),IF('Настройки'!$B$9="Нулевой спрос",0,""),IF(AL547&lt;0,IF('Настройки'!$B$10="Исключить","",IF('Настройки'!$B$10="Абсолютные значения",ABS(AL547),AL547)),AL547)))</x:f>
      </x:c>
      <x:c r="CP547" s="50" t="str">
        <x:f>IF(34&gt;'Настройки'!$B$3,"",IF(ISBLANK(AM547),IF('Настройки'!$B$9="Нулевой спрос",0,""),IF(AM547&lt;0,IF('Настройки'!$B$10="Исключить","",IF('Настройки'!$B$10="Абсолютные значения",ABS(AM547),AM547)),AM547)))</x:f>
      </x:c>
      <x:c r="CQ547" s="50" t="str">
        <x:f>IF(35&gt;'Настройки'!$B$3,"",IF(ISBLANK(AN547),IF('Настройки'!$B$9="Нулевой спрос",0,""),IF(AN547&lt;0,IF('Настройки'!$B$10="Исключить","",IF('Настройки'!$B$10="Абсолютные значения",ABS(AN547),AN547)),AN547)))</x:f>
      </x:c>
      <x:c r="CR547" s="50" t="str">
        <x:f>IF(36&gt;'Настройки'!$B$3,"",IF(ISBLANK(AO547),IF('Настройки'!$B$9="Нулевой спрос",0,""),IF(AO547&lt;0,IF('Настройки'!$B$10="Исключить","",IF('Настройки'!$B$10="Абсолютные значения",ABS(AO547),AO547)),AO547)))</x:f>
      </x:c>
      <x:c r="CS547" s="50" t="str">
        <x:f>IF(OR(1&gt;'Настройки'!$B$3,ISBLANK(BI547),BI547=0),"",BI547)</x:f>
      </x:c>
      <x:c r="CT547" s="50" t="str">
        <x:f>IF(OR(2&gt;'Настройки'!$B$3,ISBLANK(BJ547),BJ547=0),"",BJ547)</x:f>
      </x:c>
      <x:c r="CU547" s="50" t="str">
        <x:f>IF(OR(3&gt;'Настройки'!$B$3,ISBLANK(BK547),BK547=0),"",BK547)</x:f>
      </x:c>
      <x:c r="CV547" s="50" t="str">
        <x:f>IF(OR(4&gt;'Настройки'!$B$3,ISBLANK(BL547),BL547=0),"",BL547)</x:f>
      </x:c>
      <x:c r="CW547" s="50" t="str">
        <x:f>IF(OR(5&gt;'Настройки'!$B$3,ISBLANK(BM547),BM547=0),"",BM547)</x:f>
      </x:c>
      <x:c r="CX547" s="50" t="str">
        <x:f>IF(OR(6&gt;'Настройки'!$B$3,ISBLANK(BN547),BN547=0),"",BN547)</x:f>
      </x:c>
      <x:c r="CY547" s="50" t="str">
        <x:f>IF(OR(7&gt;'Настройки'!$B$3,ISBLANK(BO547),BO547=0),"",BO547)</x:f>
      </x:c>
      <x:c r="CZ547" s="50" t="str">
        <x:f>IF(OR(8&gt;'Настройки'!$B$3,ISBLANK(BP547),BP547=0),"",BP547)</x:f>
      </x:c>
      <x:c r="DA547" s="50" t="str">
        <x:f>IF(OR(9&gt;'Настройки'!$B$3,ISBLANK(BQ547),BQ547=0),"",BQ547)</x:f>
      </x:c>
      <x:c r="DB547" s="50" t="str">
        <x:f>IF(OR(10&gt;'Настройки'!$B$3,ISBLANK(BR547),BR547=0),"",BR547)</x:f>
      </x:c>
      <x:c r="DC547" s="50" t="str">
        <x:f>IF(OR(11&gt;'Настройки'!$B$3,ISBLANK(BS547),BS547=0),"",BS547)</x:f>
      </x:c>
      <x:c r="DD547" s="50" t="str">
        <x:f>IF(OR(12&gt;'Настройки'!$B$3,ISBLANK(BT547),BT547=0),"",BT547)</x:f>
      </x:c>
      <x:c r="DE547" s="50" t="str">
        <x:f>IF(OR(13&gt;'Настройки'!$B$3,ISBLANK(BU547),BU547=0),"",BU547)</x:f>
      </x:c>
      <x:c r="DF547" s="50" t="str">
        <x:f>IF(OR(14&gt;'Настройки'!$B$3,ISBLANK(BV547),BV547=0),"",BV547)</x:f>
      </x:c>
      <x:c r="DG547" s="50" t="str">
        <x:f>IF(OR(15&gt;'Настройки'!$B$3,ISBLANK(BW547),BW547=0),"",BW547)</x:f>
      </x:c>
      <x:c r="DH547" s="50" t="str">
        <x:f>IF(OR(16&gt;'Настройки'!$B$3,ISBLANK(BX547),BX547=0),"",BX547)</x:f>
      </x:c>
      <x:c r="DI547" s="50" t="str">
        <x:f>IF(OR(17&gt;'Настройки'!$B$3,ISBLANK(BY547),BY547=0),"",BY547)</x:f>
      </x:c>
      <x:c r="DJ547" s="50" t="str">
        <x:f>IF(OR(18&gt;'Настройки'!$B$3,ISBLANK(BZ547),BZ547=0),"",BZ547)</x:f>
      </x:c>
      <x:c r="DK547" s="50" t="str">
        <x:f>IF(OR(19&gt;'Настройки'!$B$3,ISBLANK(CA547),CA547=0),"",CA547)</x:f>
      </x:c>
      <x:c r="DL547" s="50" t="str">
        <x:f>IF(OR(20&gt;'Настройки'!$B$3,ISBLANK(CB547),CB547=0),"",CB547)</x:f>
      </x:c>
      <x:c r="DM547" s="50" t="str">
        <x:f>IF(OR(21&gt;'Настройки'!$B$3,ISBLANK(CC547),CC547=0),"",CC547)</x:f>
      </x:c>
      <x:c r="DN547" s="50" t="str">
        <x:f>IF(OR(22&gt;'Настройки'!$B$3,ISBLANK(CD547),CD547=0),"",CD547)</x:f>
      </x:c>
      <x:c r="DO547" s="50" t="str">
        <x:f>IF(OR(23&gt;'Настройки'!$B$3,ISBLANK(CE547),CE547=0),"",CE547)</x:f>
      </x:c>
      <x:c r="DP547" s="50" t="str">
        <x:f>IF(OR(24&gt;'Настройки'!$B$3,ISBLANK(CF547),CF547=0),"",CF547)</x:f>
      </x:c>
      <x:c r="DQ547" s="50" t="str">
        <x:f>IF(OR(25&gt;'Настройки'!$B$3,ISBLANK(CG547),CG547=0),"",CG547)</x:f>
      </x:c>
      <x:c r="DR547" s="50" t="str">
        <x:f>IF(OR(26&gt;'Настройки'!$B$3,ISBLANK(CH547),CH547=0),"",CH547)</x:f>
      </x:c>
      <x:c r="DS547" s="50" t="str">
        <x:f>IF(OR(27&gt;'Настройки'!$B$3,ISBLANK(CI547),CI547=0),"",CI547)</x:f>
      </x:c>
      <x:c r="DT547" s="50" t="str">
        <x:f>IF(OR(28&gt;'Настройки'!$B$3,ISBLANK(CJ547),CJ547=0),"",CJ547)</x:f>
      </x:c>
      <x:c r="DU547" s="50" t="str">
        <x:f>IF(OR(29&gt;'Настройки'!$B$3,ISBLANK(CK547),CK547=0),"",CK547)</x:f>
      </x:c>
      <x:c r="DV547" s="50" t="str">
        <x:f>IF(OR(30&gt;'Настройки'!$B$3,ISBLANK(CL547),CL547=0),"",CL547)</x:f>
      </x:c>
      <x:c r="DW547" s="50" t="str">
        <x:f>IF(OR(31&gt;'Настройки'!$B$3,ISBLANK(CM547),CM547=0),"",CM547)</x:f>
      </x:c>
      <x:c r="DX547" s="50" t="str">
        <x:f>IF(OR(32&gt;'Настройки'!$B$3,ISBLANK(CN547),CN547=0),"",CN547)</x:f>
      </x:c>
      <x:c r="DY547" s="50" t="str">
        <x:f>IF(OR(33&gt;'Настройки'!$B$3,ISBLANK(CO547),CO547=0),"",CO547)</x:f>
      </x:c>
      <x:c r="DZ547" s="50" t="str">
        <x:f>IF(OR(34&gt;'Настройки'!$B$3,ISBLANK(CP547),CP547=0),"",CP547)</x:f>
      </x:c>
      <x:c r="EA547" s="50" t="str">
        <x:f>IF(OR(35&gt;'Настройки'!$B$3,ISBLANK(CQ547),CQ547=0),"",CQ547)</x:f>
      </x:c>
      <x:c r="EB547" s="50" t="str">
        <x:f>IF(OR(36&gt;'Настройки'!$B$3,ISBLANK(CR547),CR547=0),"",CR547)</x:f>
      </x:c>
      <x:c r="EC547" s="50" t="str">
        <x:f>IF(A547="","",IF(OR(BB547="AZ",BB547="BZ"),10000+ROW(),IF(AZ547&gt;'Настройки'!$B$11,20000+ROW(),IF(BF547&lt;&gt;"Обычный",30000+ROW(),IF(AX547&lt;=0,40000+ROW(),"")))))</x:f>
      </x:c>
      <x:c r="ED547" s="50" t="str">
        <x:f>IF(EC547="","",COUNTIFS($EC$2:$EC$1001,"&gt;0",$EC$2:$EC$1001,"&lt;"&amp;EC547)+1)</x:f>
      </x:c>
    </x:row>
    <x:row r="548">
      <x:c r="A548" s="115"/>
      <x:c r="B548" s="115"/>
      <x:c r="C548" s="115"/>
      <x:c r="D548" s="118"/>
      <x:c r="E548" s="118"/>
      <x:c r="F548" s="118"/>
      <x:c r="G548" s="118"/>
      <x:c r="H548" s="118"/>
      <x:c r="I548" s="118"/>
      <x:c r="J548" s="118"/>
      <x:c r="K548" s="118"/>
      <x:c r="L548" s="118"/>
      <x:c r="M548" s="118"/>
      <x:c r="N548" s="118"/>
      <x:c r="O548" s="118"/>
      <x:c r="P548" s="118"/>
      <x:c r="Q548" s="118"/>
      <x:c r="R548" s="118"/>
      <x:c r="S548" s="118"/>
      <x:c r="T548" s="118"/>
      <x:c r="U548" s="118"/>
      <x:c r="V548" s="118"/>
      <x:c r="W548" s="118"/>
      <x:c r="X548" s="118"/>
      <x:c r="Y548" s="118"/>
      <x:c r="Z548" s="118"/>
      <x:c r="AA548" s="118"/>
      <x:c r="AB548" s="118"/>
      <x:c r="AC548" s="118"/>
      <x:c r="AD548" s="118"/>
      <x:c r="AE548" s="118"/>
      <x:c r="AF548" s="118"/>
      <x:c r="AG548" s="118"/>
      <x:c r="AH548" s="118"/>
      <x:c r="AI548" s="118"/>
      <x:c r="AJ548" s="118"/>
      <x:c r="AK548" s="118"/>
      <x:c r="AL548" s="118"/>
      <x:c r="AM548" s="118"/>
      <x:c r="AN548" s="118"/>
      <x:c r="AO548" s="118"/>
      <x:c r="AP548" s="115"/>
      <x:c r="AQ548" s="49" t="str">
        <x:f>IF(A548="","",COUNT(BI548:INDEX(BI548:CR548,1,'Настройки'!$B$3)))</x:f>
      </x:c>
      <x:c r="AR548" s="49" t="str">
        <x:f>IF(A548="","",SUM(BI548:INDEX(BI548:CR548,1,'Настройки'!$B$3)))</x:f>
      </x:c>
      <x:c r="AS548" s="58" t="str">
        <x:f>IF(A548="","",IF('Настройки'!$B$4="Стоимость потребления",AR548*D548,IF('Настройки'!$B$4="Количество",AR548,E548)))</x:f>
      </x:c>
      <x:c r="AT548" s="61" t="str">
        <x:f>IF(OR(A548="",AS548&lt;0,SUM($AS$2:$AS$1001)&lt;=0),"",AS548/SUM($AS$2:$AS$1001))</x:f>
      </x:c>
      <x:c r="AU548" s="61" t="str">
        <x:f>IF(OR(A548="",AS548&lt;0,SUM($AS$2:$AS$1001)&lt;=0),"",SUMIFS($AS$2:$AS$1001,$AS$2:$AS$1001,"&gt;"&amp;AS548)/SUM($AS$2:$AS$1001))</x:f>
      </x:c>
      <x:c r="AV548" s="61" t="str">
        <x:f>IF(OR(A548="",AS548&lt;0,SUM($AS$2:$AS$1001)&lt;=0),"",SUMIFS($AS$2:$AS$1001,$AS$2:$AS$1001,"&gt;="&amp;AS548)/SUM($AS$2:$AS$1001))</x:f>
      </x:c>
      <x:c r="AW548" s="49" t="str">
        <x:f>IF(A548="","",IF(SUM($AS$2:$AS$1001)&lt;=0,"Не определён",IF(AS548&lt;0,"Исключение",IF(AU548&lt;'Настройки'!$B$5,"A",IF(AU548&lt;'Настройки'!$B$6,"B","C")))))</x:f>
      </x:c>
      <x:c r="AX548" s="58" t="str">
        <x:f>IF(A548="","",IF(AQ548=0,"",AVERAGE(BI548:INDEX(BI548:CR548,1,'Настройки'!$B$3))))</x:f>
      </x:c>
      <x:c r="AY548" s="58" t="str">
        <x:f>IF(OR(A548="",AQ548=0),"",STDEVP(BI548:INDEX(BI548:CR548,1,'Настройки'!$B$3)))</x:f>
      </x:c>
      <x:c r="AZ548" s="61" t="str">
        <x:f>IF(OR(A548="",AQ548&lt;'Настройки'!$B$12,AX548&lt;=0,AND('Настройки'!$B$10="Блокировать",COUNTIF(F548:INDEX(F548:AO548,1,'Настройки'!$B$3),"&lt;0")&gt;0)),"",AY548/ABS(AX548))</x:f>
      </x:c>
      <x:c r="BA548" s="49" t="str">
        <x:f>IF(A548="","",IF(AND('Настройки'!$B$10="Блокировать",COUNTIF(F548:INDEX(F548:AO548,1,'Настройки'!$B$3),"&lt;0")&gt;0),"Не определён",IF(AQ548&lt;'Настройки'!$B$12,"Не определён",IF(AX548=0,"Нет спроса",IF(AX548&lt;0,"Не определён",IF(AZ548&lt;='Настройки'!$B$7,"X",IF(AZ548&lt;='Настройки'!$B$8,"Y","Z")))))))</x:f>
      </x:c>
      <x:c r="BB548" s="49" t="str">
        <x:f>IF(OR(A548="",LEN(AW548)&lt;&gt;1,LEN(BA548)&lt;&gt;1),"",AW548&amp;BA548)</x:f>
      </x:c>
      <x:c r="BC548" s="61" t="str">
        <x:f>IF(OR(A548="",AQ548=0),"",(COUNT(BI548:INDEX(BI548:CR548,1,'Настройки'!$B$3))-COUNT(CS548:INDEX(CS548:EB548,1,'Настройки'!$B$3)))/AQ548)</x:f>
      </x:c>
      <x:c r="BD548" s="64" t="str">
        <x:f>IF(OR(A548="",COUNT(CS548:INDEX(CS548:EB548,1,'Настройки'!$B$3))=0),"",AQ548/COUNT(CS548:INDEX(CS548:EB548,1,'Настройки'!$B$3)))</x:f>
      </x:c>
      <x:c r="BE548" s="64" t="str">
        <x:f>IF(OR(A548="",COUNT(CS548:INDEX(CS548:EB548,1,'Настройки'!$B$3))=0),"",IF(AVERAGE(CS548:INDEX(CS548:EB548,1,'Настройки'!$B$3))=0,"",(STDEVP(CS548:INDEX(CS548:EB548,1,'Настройки'!$B$3))/ABS(AVERAGE(CS548:INDEX(CS548:EB548,1,'Настройки'!$B$3))))^2))</x:f>
      </x:c>
      <x:c r="BF548" s="49" t="str">
        <x:f>IF(A548="","",IF(AQ548&lt;3,"Недостаточно",IF(AQ548&lt;6,"Предварительный","Обычный")))</x:f>
      </x:c>
      <x:c r="BG548" s="49" t="str">
        <x:f>IF(A548="","",IF(COUNTIF(F548:INDEX(F548:AO548,1,'Настройки'!$B$3),"&lt;0")&gt;0,IF('Настройки'!$B$10="Блокировать","Отрицательный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"),"")&amp;IF(AQ548&lt;3,"Недостаточно истории. ",IF(AQ548&lt;6,"Предварительная классификация. ",""))&amp;IF(AX548=0,"Нет спроса за горизонт. ","")&amp;IF(AZ548&gt;'Настройки'!$B$11,"Экстремальная вариативность. ",""))</x:f>
      </x:c>
      <x:c r="BH548" s="49" t="str">
        <x:f>IF(A548="","",IFERROR(VLOOKUP(BB548,'Настройки'!$D$3:$E$11,2,FALSE),"Сначала проверьте исходные данные и историю спроса.")&amp;" Уточните срок поставки, MOQ и критичность.")</x:f>
      </x:c>
      <x:c r="BI548" s="50" t="str">
        <x:f>IF(1&gt;'Настройки'!$B$3,"",IF(ISBLANK(F548),IF('Настройки'!$B$9="Нулевой спрос",0,""),IF(F548&lt;0,IF('Настройки'!$B$10="Исключить","",IF('Настройки'!$B$10="Абсолютные значения",ABS(F548),F548)),F548)))</x:f>
      </x:c>
      <x:c r="BJ548" s="50" t="str">
        <x:f>IF(2&gt;'Настройки'!$B$3,"",IF(ISBLANK(G548),IF('Настройки'!$B$9="Нулевой спрос",0,""),IF(G548&lt;0,IF('Настройки'!$B$10="Исключить","",IF('Настройки'!$B$10="Абсолютные значения",ABS(G548),G548)),G548)))</x:f>
      </x:c>
      <x:c r="BK548" s="50" t="str">
        <x:f>IF(3&gt;'Настройки'!$B$3,"",IF(ISBLANK(H548),IF('Настройки'!$B$9="Нулевой спрос",0,""),IF(H548&lt;0,IF('Настройки'!$B$10="Исключить","",IF('Настройки'!$B$10="Абсолютные значения",ABS(H548),H548)),H548)))</x:f>
      </x:c>
      <x:c r="BL548" s="50" t="str">
        <x:f>IF(4&gt;'Настройки'!$B$3,"",IF(ISBLANK(I548),IF('Настройки'!$B$9="Нулевой спрос",0,""),IF(I548&lt;0,IF('Настройки'!$B$10="Исключить","",IF('Настройки'!$B$10="Абсолютные значения",ABS(I548),I548)),I548)))</x:f>
      </x:c>
      <x:c r="BM548" s="50" t="str">
        <x:f>IF(5&gt;'Настройки'!$B$3,"",IF(ISBLANK(J548),IF('Настройки'!$B$9="Нулевой спрос",0,""),IF(J548&lt;0,IF('Настройки'!$B$10="Исключить","",IF('Настройки'!$B$10="Абсолютные значения",ABS(J548),J548)),J548)))</x:f>
      </x:c>
      <x:c r="BN548" s="50" t="str">
        <x:f>IF(6&gt;'Настройки'!$B$3,"",IF(ISBLANK(K548),IF('Настройки'!$B$9="Нулевой спрос",0,""),IF(K548&lt;0,IF('Настройки'!$B$10="Исключить","",IF('Настройки'!$B$10="Абсолютные значения",ABS(K548),K548)),K548)))</x:f>
      </x:c>
      <x:c r="BO548" s="50" t="str">
        <x:f>IF(7&gt;'Настройки'!$B$3,"",IF(ISBLANK(L548),IF('Настройки'!$B$9="Нулевой спрос",0,""),IF(L548&lt;0,IF('Настройки'!$B$10="Исключить","",IF('Настройки'!$B$10="Абсолютные значения",ABS(L548),L548)),L548)))</x:f>
      </x:c>
      <x:c r="BP548" s="50" t="str">
        <x:f>IF(8&gt;'Настройки'!$B$3,"",IF(ISBLANK(M548),IF('Настройки'!$B$9="Нулевой спрос",0,""),IF(M548&lt;0,IF('Настройки'!$B$10="Исключить","",IF('Настройки'!$B$10="Абсолютные значения",ABS(M548),M548)),M548)))</x:f>
      </x:c>
      <x:c r="BQ548" s="50" t="str">
        <x:f>IF(9&gt;'Настройки'!$B$3,"",IF(ISBLANK(N548),IF('Настройки'!$B$9="Нулевой спрос",0,""),IF(N548&lt;0,IF('Настройки'!$B$10="Исключить","",IF('Настройки'!$B$10="Абсолютные значения",ABS(N548),N548)),N548)))</x:f>
      </x:c>
      <x:c r="BR548" s="50" t="str">
        <x:f>IF(10&gt;'Настройки'!$B$3,"",IF(ISBLANK(O548),IF('Настройки'!$B$9="Нулевой спрос",0,""),IF(O548&lt;0,IF('Настройки'!$B$10="Исключить","",IF('Настройки'!$B$10="Абсолютные значения",ABS(O548),O548)),O548)))</x:f>
      </x:c>
      <x:c r="BS548" s="50" t="str">
        <x:f>IF(11&gt;'Настройки'!$B$3,"",IF(ISBLANK(P548),IF('Настройки'!$B$9="Нулевой спрос",0,""),IF(P548&lt;0,IF('Настройки'!$B$10="Исключить","",IF('Настройки'!$B$10="Абсолютные значения",ABS(P548),P548)),P548)))</x:f>
      </x:c>
      <x:c r="BT548" s="50" t="str">
        <x:f>IF(12&gt;'Настройки'!$B$3,"",IF(ISBLANK(Q548),IF('Настройки'!$B$9="Нулевой спрос",0,""),IF(Q548&lt;0,IF('Настройки'!$B$10="Исключить","",IF('Настройки'!$B$10="Абсолютные значения",ABS(Q548),Q548)),Q548)))</x:f>
      </x:c>
      <x:c r="BU548" s="50" t="str">
        <x:f>IF(13&gt;'Настройки'!$B$3,"",IF(ISBLANK(R548),IF('Настройки'!$B$9="Нулевой спрос",0,""),IF(R548&lt;0,IF('Настройки'!$B$10="Исключить","",IF('Настройки'!$B$10="Абсолютные значения",ABS(R548),R548)),R548)))</x:f>
      </x:c>
      <x:c r="BV548" s="50" t="str">
        <x:f>IF(14&gt;'Настройки'!$B$3,"",IF(ISBLANK(S548),IF('Настройки'!$B$9="Нулевой спрос",0,""),IF(S548&lt;0,IF('Настройки'!$B$10="Исключить","",IF('Настройки'!$B$10="Абсолютные значения",ABS(S548),S548)),S548)))</x:f>
      </x:c>
      <x:c r="BW548" s="50" t="str">
        <x:f>IF(15&gt;'Настройки'!$B$3,"",IF(ISBLANK(T548),IF('Настройки'!$B$9="Нулевой спрос",0,""),IF(T548&lt;0,IF('Настройки'!$B$10="Исключить","",IF('Настройки'!$B$10="Абсолютные значения",ABS(T548),T548)),T548)))</x:f>
      </x:c>
      <x:c r="BX548" s="50" t="str">
        <x:f>IF(16&gt;'Настройки'!$B$3,"",IF(ISBLANK(U548),IF('Настройки'!$B$9="Нулевой спрос",0,""),IF(U548&lt;0,IF('Настройки'!$B$10="Исключить","",IF('Настройки'!$B$10="Абсолютные значения",ABS(U548),U548)),U548)))</x:f>
      </x:c>
      <x:c r="BY548" s="50" t="str">
        <x:f>IF(17&gt;'Настройки'!$B$3,"",IF(ISBLANK(V548),IF('Настройки'!$B$9="Нулевой спрос",0,""),IF(V548&lt;0,IF('Настройки'!$B$10="Исключить","",IF('Настройки'!$B$10="Абсолютные значения",ABS(V548),V548)),V548)))</x:f>
      </x:c>
      <x:c r="BZ548" s="50" t="str">
        <x:f>IF(18&gt;'Настройки'!$B$3,"",IF(ISBLANK(W548),IF('Настройки'!$B$9="Нулевой спрос",0,""),IF(W548&lt;0,IF('Настройки'!$B$10="Исключить","",IF('Настройки'!$B$10="Абсолютные значения",ABS(W548),W548)),W548)))</x:f>
      </x:c>
      <x:c r="CA548" s="50" t="str">
        <x:f>IF(19&gt;'Настройки'!$B$3,"",IF(ISBLANK(X548),IF('Настройки'!$B$9="Нулевой спрос",0,""),IF(X548&lt;0,IF('Настройки'!$B$10="Исключить","",IF('Настройки'!$B$10="Абсолютные значения",ABS(X548),X548)),X548)))</x:f>
      </x:c>
      <x:c r="CB548" s="50" t="str">
        <x:f>IF(20&gt;'Настройки'!$B$3,"",IF(ISBLANK(Y548),IF('Настройки'!$B$9="Нулевой спрос",0,""),IF(Y548&lt;0,IF('Настройки'!$B$10="Исключить","",IF('Настройки'!$B$10="Абсолютные значения",ABS(Y548),Y548)),Y548)))</x:f>
      </x:c>
      <x:c r="CC548" s="50" t="str">
        <x:f>IF(21&gt;'Настройки'!$B$3,"",IF(ISBLANK(Z548),IF('Настройки'!$B$9="Нулевой спрос",0,""),IF(Z548&lt;0,IF('Настройки'!$B$10="Исключить","",IF('Настройки'!$B$10="Абсолютные значения",ABS(Z548),Z548)),Z548)))</x:f>
      </x:c>
      <x:c r="CD548" s="50" t="str">
        <x:f>IF(22&gt;'Настройки'!$B$3,"",IF(ISBLANK(AA548),IF('Настройки'!$B$9="Нулевой спрос",0,""),IF(AA548&lt;0,IF('Настройки'!$B$10="Исключить","",IF('Настройки'!$B$10="Абсолютные значения",ABS(AA548),AA548)),AA548)))</x:f>
      </x:c>
      <x:c r="CE548" s="50" t="str">
        <x:f>IF(23&gt;'Настройки'!$B$3,"",IF(ISBLANK(AB548),IF('Настройки'!$B$9="Нулевой спрос",0,""),IF(AB548&lt;0,IF('Настройки'!$B$10="Исключить","",IF('Настройки'!$B$10="Абсолютные значения",ABS(AB548),AB548)),AB548)))</x:f>
      </x:c>
      <x:c r="CF548" s="50" t="str">
        <x:f>IF(24&gt;'Настройки'!$B$3,"",IF(ISBLANK(AC548),IF('Настройки'!$B$9="Нулевой спрос",0,""),IF(AC548&lt;0,IF('Настройки'!$B$10="Исключить","",IF('Настройки'!$B$10="Абсолютные значения",ABS(AC548),AC548)),AC548)))</x:f>
      </x:c>
      <x:c r="CG548" s="50" t="str">
        <x:f>IF(25&gt;'Настройки'!$B$3,"",IF(ISBLANK(AD548),IF('Настройки'!$B$9="Нулевой спрос",0,""),IF(AD548&lt;0,IF('Настройки'!$B$10="Исключить","",IF('Настройки'!$B$10="Абсолютные значения",ABS(AD548),AD548)),AD548)))</x:f>
      </x:c>
      <x:c r="CH548" s="50" t="str">
        <x:f>IF(26&gt;'Настройки'!$B$3,"",IF(ISBLANK(AE548),IF('Настройки'!$B$9="Нулевой спрос",0,""),IF(AE548&lt;0,IF('Настройки'!$B$10="Исключить","",IF('Настройки'!$B$10="Абсолютные значения",ABS(AE548),AE548)),AE548)))</x:f>
      </x:c>
      <x:c r="CI548" s="50" t="str">
        <x:f>IF(27&gt;'Настройки'!$B$3,"",IF(ISBLANK(AF548),IF('Настройки'!$B$9="Нулевой спрос",0,""),IF(AF548&lt;0,IF('Настройки'!$B$10="Исключить","",IF('Настройки'!$B$10="Абсолютные значения",ABS(AF548),AF548)),AF548)))</x:f>
      </x:c>
      <x:c r="CJ548" s="50" t="str">
        <x:f>IF(28&gt;'Настройки'!$B$3,"",IF(ISBLANK(AG548),IF('Настройки'!$B$9="Нулевой спрос",0,""),IF(AG548&lt;0,IF('Настройки'!$B$10="Исключить","",IF('Настройки'!$B$10="Абсолютные значения",ABS(AG548),AG548)),AG548)))</x:f>
      </x:c>
      <x:c r="CK548" s="50" t="str">
        <x:f>IF(29&gt;'Настройки'!$B$3,"",IF(ISBLANK(AH548),IF('Настройки'!$B$9="Нулевой спрос",0,""),IF(AH548&lt;0,IF('Настройки'!$B$10="Исключить","",IF('Настройки'!$B$10="Абсолютные значения",ABS(AH548),AH548)),AH548)))</x:f>
      </x:c>
      <x:c r="CL548" s="50" t="str">
        <x:f>IF(30&gt;'Настройки'!$B$3,"",IF(ISBLANK(AI548),IF('Настройки'!$B$9="Нулевой спрос",0,""),IF(AI548&lt;0,IF('Настройки'!$B$10="Исключить","",IF('Настройки'!$B$10="Абсолютные значения",ABS(AI548),AI548)),AI548)))</x:f>
      </x:c>
      <x:c r="CM548" s="50" t="str">
        <x:f>IF(31&gt;'Настройки'!$B$3,"",IF(ISBLANK(AJ548),IF('Настройки'!$B$9="Нулевой спрос",0,""),IF(AJ548&lt;0,IF('Настройки'!$B$10="Исключить","",IF('Настройки'!$B$10="Абсолютные значения",ABS(AJ548),AJ548)),AJ548)))</x:f>
      </x:c>
      <x:c r="CN548" s="50" t="str">
        <x:f>IF(32&gt;'Настройки'!$B$3,"",IF(ISBLANK(AK548),IF('Настройки'!$B$9="Нулевой спрос",0,""),IF(AK548&lt;0,IF('Настройки'!$B$10="Исключить","",IF('Настройки'!$B$10="Абсолютные значения",ABS(AK548),AK548)),AK548)))</x:f>
      </x:c>
      <x:c r="CO548" s="50" t="str">
        <x:f>IF(33&gt;'Настройки'!$B$3,"",IF(ISBLANK(AL548),IF('Настройки'!$B$9="Нулевой спрос",0,""),IF(AL548&lt;0,IF('Настройки'!$B$10="Исключить","",IF('Настройки'!$B$10="Абсолютные значения",ABS(AL548),AL548)),AL548)))</x:f>
      </x:c>
      <x:c r="CP548" s="50" t="str">
        <x:f>IF(34&gt;'Настройки'!$B$3,"",IF(ISBLANK(AM548),IF('Настройки'!$B$9="Нулевой спрос",0,""),IF(AM548&lt;0,IF('Настройки'!$B$10="Исключить","",IF('Настройки'!$B$10="Абсолютные значения",ABS(AM548),AM548)),AM548)))</x:f>
      </x:c>
      <x:c r="CQ548" s="50" t="str">
        <x:f>IF(35&gt;'Настройки'!$B$3,"",IF(ISBLANK(AN548),IF('Настройки'!$B$9="Нулевой спрос",0,""),IF(AN548&lt;0,IF('Настройки'!$B$10="Исключить","",IF('Настройки'!$B$10="Абсолютные значения",ABS(AN548),AN548)),AN548)))</x:f>
      </x:c>
      <x:c r="CR548" s="50" t="str">
        <x:f>IF(36&gt;'Настройки'!$B$3,"",IF(ISBLANK(AO548),IF('Настройки'!$B$9="Нулевой спрос",0,""),IF(AO548&lt;0,IF('Настройки'!$B$10="Исключить","",IF('Настройки'!$B$10="Абсолютные значения",ABS(AO548),AO548)),AO548)))</x:f>
      </x:c>
      <x:c r="CS548" s="50" t="str">
        <x:f>IF(OR(1&gt;'Настройки'!$B$3,ISBLANK(BI548),BI548=0),"",BI548)</x:f>
      </x:c>
      <x:c r="CT548" s="50" t="str">
        <x:f>IF(OR(2&gt;'Настройки'!$B$3,ISBLANK(BJ548),BJ548=0),"",BJ548)</x:f>
      </x:c>
      <x:c r="CU548" s="50" t="str">
        <x:f>IF(OR(3&gt;'Настройки'!$B$3,ISBLANK(BK548),BK548=0),"",BK548)</x:f>
      </x:c>
      <x:c r="CV548" s="50" t="str">
        <x:f>IF(OR(4&gt;'Настройки'!$B$3,ISBLANK(BL548),BL548=0),"",BL548)</x:f>
      </x:c>
      <x:c r="CW548" s="50" t="str">
        <x:f>IF(OR(5&gt;'Настройки'!$B$3,ISBLANK(BM548),BM548=0),"",BM548)</x:f>
      </x:c>
      <x:c r="CX548" s="50" t="str">
        <x:f>IF(OR(6&gt;'Настройки'!$B$3,ISBLANK(BN548),BN548=0),"",BN548)</x:f>
      </x:c>
      <x:c r="CY548" s="50" t="str">
        <x:f>IF(OR(7&gt;'Настройки'!$B$3,ISBLANK(BO548),BO548=0),"",BO548)</x:f>
      </x:c>
      <x:c r="CZ548" s="50" t="str">
        <x:f>IF(OR(8&gt;'Настройки'!$B$3,ISBLANK(BP548),BP548=0),"",BP548)</x:f>
      </x:c>
      <x:c r="DA548" s="50" t="str">
        <x:f>IF(OR(9&gt;'Настройки'!$B$3,ISBLANK(BQ548),BQ548=0),"",BQ548)</x:f>
      </x:c>
      <x:c r="DB548" s="50" t="str">
        <x:f>IF(OR(10&gt;'Настройки'!$B$3,ISBLANK(BR548),BR548=0),"",BR548)</x:f>
      </x:c>
      <x:c r="DC548" s="50" t="str">
        <x:f>IF(OR(11&gt;'Настройки'!$B$3,ISBLANK(BS548),BS548=0),"",BS548)</x:f>
      </x:c>
      <x:c r="DD548" s="50" t="str">
        <x:f>IF(OR(12&gt;'Настройки'!$B$3,ISBLANK(BT548),BT548=0),"",BT548)</x:f>
      </x:c>
      <x:c r="DE548" s="50" t="str">
        <x:f>IF(OR(13&gt;'Настройки'!$B$3,ISBLANK(BU548),BU548=0),"",BU548)</x:f>
      </x:c>
      <x:c r="DF548" s="50" t="str">
        <x:f>IF(OR(14&gt;'Настройки'!$B$3,ISBLANK(BV548),BV548=0),"",BV548)</x:f>
      </x:c>
      <x:c r="DG548" s="50" t="str">
        <x:f>IF(OR(15&gt;'Настройки'!$B$3,ISBLANK(BW548),BW548=0),"",BW548)</x:f>
      </x:c>
      <x:c r="DH548" s="50" t="str">
        <x:f>IF(OR(16&gt;'Настройки'!$B$3,ISBLANK(BX548),BX548=0),"",BX548)</x:f>
      </x:c>
      <x:c r="DI548" s="50" t="str">
        <x:f>IF(OR(17&gt;'Настройки'!$B$3,ISBLANK(BY548),BY548=0),"",BY548)</x:f>
      </x:c>
      <x:c r="DJ548" s="50" t="str">
        <x:f>IF(OR(18&gt;'Настройки'!$B$3,ISBLANK(BZ548),BZ548=0),"",BZ548)</x:f>
      </x:c>
      <x:c r="DK548" s="50" t="str">
        <x:f>IF(OR(19&gt;'Настройки'!$B$3,ISBLANK(CA548),CA548=0),"",CA548)</x:f>
      </x:c>
      <x:c r="DL548" s="50" t="str">
        <x:f>IF(OR(20&gt;'Настройки'!$B$3,ISBLANK(CB548),CB548=0),"",CB548)</x:f>
      </x:c>
      <x:c r="DM548" s="50" t="str">
        <x:f>IF(OR(21&gt;'Настройки'!$B$3,ISBLANK(CC548),CC548=0),"",CC548)</x:f>
      </x:c>
      <x:c r="DN548" s="50" t="str">
        <x:f>IF(OR(22&gt;'Настройки'!$B$3,ISBLANK(CD548),CD548=0),"",CD548)</x:f>
      </x:c>
      <x:c r="DO548" s="50" t="str">
        <x:f>IF(OR(23&gt;'Настройки'!$B$3,ISBLANK(CE548),CE548=0),"",CE548)</x:f>
      </x:c>
      <x:c r="DP548" s="50" t="str">
        <x:f>IF(OR(24&gt;'Настройки'!$B$3,ISBLANK(CF548),CF548=0),"",CF548)</x:f>
      </x:c>
      <x:c r="DQ548" s="50" t="str">
        <x:f>IF(OR(25&gt;'Настройки'!$B$3,ISBLANK(CG548),CG548=0),"",CG548)</x:f>
      </x:c>
      <x:c r="DR548" s="50" t="str">
        <x:f>IF(OR(26&gt;'Настройки'!$B$3,ISBLANK(CH548),CH548=0),"",CH548)</x:f>
      </x:c>
      <x:c r="DS548" s="50" t="str">
        <x:f>IF(OR(27&gt;'Настройки'!$B$3,ISBLANK(CI548),CI548=0),"",CI548)</x:f>
      </x:c>
      <x:c r="DT548" s="50" t="str">
        <x:f>IF(OR(28&gt;'Настройки'!$B$3,ISBLANK(CJ548),CJ548=0),"",CJ548)</x:f>
      </x:c>
      <x:c r="DU548" s="50" t="str">
        <x:f>IF(OR(29&gt;'Настройки'!$B$3,ISBLANK(CK548),CK548=0),"",CK548)</x:f>
      </x:c>
      <x:c r="DV548" s="50" t="str">
        <x:f>IF(OR(30&gt;'Настройки'!$B$3,ISBLANK(CL548),CL548=0),"",CL548)</x:f>
      </x:c>
      <x:c r="DW548" s="50" t="str">
        <x:f>IF(OR(31&gt;'Настройки'!$B$3,ISBLANK(CM548),CM548=0),"",CM548)</x:f>
      </x:c>
      <x:c r="DX548" s="50" t="str">
        <x:f>IF(OR(32&gt;'Настройки'!$B$3,ISBLANK(CN548),CN548=0),"",CN548)</x:f>
      </x:c>
      <x:c r="DY548" s="50" t="str">
        <x:f>IF(OR(33&gt;'Настройки'!$B$3,ISBLANK(CO548),CO548=0),"",CO548)</x:f>
      </x:c>
      <x:c r="DZ548" s="50" t="str">
        <x:f>IF(OR(34&gt;'Настройки'!$B$3,ISBLANK(CP548),CP548=0),"",CP548)</x:f>
      </x:c>
      <x:c r="EA548" s="50" t="str">
        <x:f>IF(OR(35&gt;'Настройки'!$B$3,ISBLANK(CQ548),CQ548=0),"",CQ548)</x:f>
      </x:c>
      <x:c r="EB548" s="50" t="str">
        <x:f>IF(OR(36&gt;'Настройки'!$B$3,ISBLANK(CR548),CR548=0),"",CR548)</x:f>
      </x:c>
      <x:c r="EC548" s="50" t="str">
        <x:f>IF(A548="","",IF(OR(BB548="AZ",BB548="BZ"),10000+ROW(),IF(AZ548&gt;'Настройки'!$B$11,20000+ROW(),IF(BF548&lt;&gt;"Обычный",30000+ROW(),IF(AX548&lt;=0,40000+ROW(),"")))))</x:f>
      </x:c>
      <x:c r="ED548" s="50" t="str">
        <x:f>IF(EC548="","",COUNTIFS($EC$2:$EC$1001,"&gt;0",$EC$2:$EC$1001,"&lt;"&amp;EC548)+1)</x:f>
      </x:c>
    </x:row>
    <x:row r="549">
      <x:c r="A549" s="115"/>
      <x:c r="B549" s="115"/>
      <x:c r="C549" s="115"/>
      <x:c r="D549" s="118"/>
      <x:c r="E549" s="118"/>
      <x:c r="F549" s="118"/>
      <x:c r="G549" s="118"/>
      <x:c r="H549" s="118"/>
      <x:c r="I549" s="118"/>
      <x:c r="J549" s="118"/>
      <x:c r="K549" s="118"/>
      <x:c r="L549" s="118"/>
      <x:c r="M549" s="118"/>
      <x:c r="N549" s="118"/>
      <x:c r="O549" s="118"/>
      <x:c r="P549" s="118"/>
      <x:c r="Q549" s="118"/>
      <x:c r="R549" s="118"/>
      <x:c r="S549" s="118"/>
      <x:c r="T549" s="118"/>
      <x:c r="U549" s="118"/>
      <x:c r="V549" s="118"/>
      <x:c r="W549" s="118"/>
      <x:c r="X549" s="118"/>
      <x:c r="Y549" s="118"/>
      <x:c r="Z549" s="118"/>
      <x:c r="AA549" s="118"/>
      <x:c r="AB549" s="118"/>
      <x:c r="AC549" s="118"/>
      <x:c r="AD549" s="118"/>
      <x:c r="AE549" s="118"/>
      <x:c r="AF549" s="118"/>
      <x:c r="AG549" s="118"/>
      <x:c r="AH549" s="118"/>
      <x:c r="AI549" s="118"/>
      <x:c r="AJ549" s="118"/>
      <x:c r="AK549" s="118"/>
      <x:c r="AL549" s="118"/>
      <x:c r="AM549" s="118"/>
      <x:c r="AN549" s="118"/>
      <x:c r="AO549" s="118"/>
      <x:c r="AP549" s="115"/>
      <x:c r="AQ549" s="49" t="str">
        <x:f>IF(A549="","",COUNT(BI549:INDEX(BI549:CR549,1,'Настройки'!$B$3)))</x:f>
      </x:c>
      <x:c r="AR549" s="49" t="str">
        <x:f>IF(A549="","",SUM(BI549:INDEX(BI549:CR549,1,'Настройки'!$B$3)))</x:f>
      </x:c>
      <x:c r="AS549" s="58" t="str">
        <x:f>IF(A549="","",IF('Настройки'!$B$4="Стоимость потребления",AR549*D549,IF('Настройки'!$B$4="Количество",AR549,E549)))</x:f>
      </x:c>
      <x:c r="AT549" s="61" t="str">
        <x:f>IF(OR(A549="",AS549&lt;0,SUM($AS$2:$AS$1001)&lt;=0),"",AS549/SUM($AS$2:$AS$1001))</x:f>
      </x:c>
      <x:c r="AU549" s="61" t="str">
        <x:f>IF(OR(A549="",AS549&lt;0,SUM($AS$2:$AS$1001)&lt;=0),"",SUMIFS($AS$2:$AS$1001,$AS$2:$AS$1001,"&gt;"&amp;AS549)/SUM($AS$2:$AS$1001))</x:f>
      </x:c>
      <x:c r="AV549" s="61" t="str">
        <x:f>IF(OR(A549="",AS549&lt;0,SUM($AS$2:$AS$1001)&lt;=0),"",SUMIFS($AS$2:$AS$1001,$AS$2:$AS$1001,"&gt;="&amp;AS549)/SUM($AS$2:$AS$1001))</x:f>
      </x:c>
      <x:c r="AW549" s="49" t="str">
        <x:f>IF(A549="","",IF(SUM($AS$2:$AS$1001)&lt;=0,"Не определён",IF(AS549&lt;0,"Исключение",IF(AU549&lt;'Настройки'!$B$5,"A",IF(AU549&lt;'Настройки'!$B$6,"B","C")))))</x:f>
      </x:c>
      <x:c r="AX549" s="58" t="str">
        <x:f>IF(A549="","",IF(AQ549=0,"",AVERAGE(BI549:INDEX(BI549:CR549,1,'Настройки'!$B$3))))</x:f>
      </x:c>
      <x:c r="AY549" s="58" t="str">
        <x:f>IF(OR(A549="",AQ549=0),"",STDEVP(BI549:INDEX(BI549:CR549,1,'Настройки'!$B$3)))</x:f>
      </x:c>
      <x:c r="AZ549" s="61" t="str">
        <x:f>IF(OR(A549="",AQ549&lt;'Настройки'!$B$12,AX549&lt;=0,AND('Настройки'!$B$10="Блокировать",COUNTIF(F549:INDEX(F549:AO549,1,'Настройки'!$B$3),"&lt;0")&gt;0)),"",AY549/ABS(AX549))</x:f>
      </x:c>
      <x:c r="BA549" s="49" t="str">
        <x:f>IF(A549="","",IF(AND('Настройки'!$B$10="Блокировать",COUNTIF(F549:INDEX(F549:AO549,1,'Настройки'!$B$3),"&lt;0")&gt;0),"Не определён",IF(AQ549&lt;'Настройки'!$B$12,"Не определён",IF(AX549=0,"Нет спроса",IF(AX549&lt;0,"Не определён",IF(AZ549&lt;='Настройки'!$B$7,"X",IF(AZ549&lt;='Настройки'!$B$8,"Y","Z")))))))</x:f>
      </x:c>
      <x:c r="BB549" s="49" t="str">
        <x:f>IF(OR(A549="",LEN(AW549)&lt;&gt;1,LEN(BA549)&lt;&gt;1),"",AW549&amp;BA549)</x:f>
      </x:c>
      <x:c r="BC549" s="61" t="str">
        <x:f>IF(OR(A549="",AQ549=0),"",(COUNT(BI549:INDEX(BI549:CR549,1,'Настройки'!$B$3))-COUNT(CS549:INDEX(CS549:EB549,1,'Настройки'!$B$3)))/AQ549)</x:f>
      </x:c>
      <x:c r="BD549" s="64" t="str">
        <x:f>IF(OR(A549="",COUNT(CS549:INDEX(CS549:EB549,1,'Настройки'!$B$3))=0),"",AQ549/COUNT(CS549:INDEX(CS549:EB549,1,'Настройки'!$B$3)))</x:f>
      </x:c>
      <x:c r="BE549" s="64" t="str">
        <x:f>IF(OR(A549="",COUNT(CS549:INDEX(CS549:EB549,1,'Настройки'!$B$3))=0),"",IF(AVERAGE(CS549:INDEX(CS549:EB549,1,'Настройки'!$B$3))=0,"",(STDEVP(CS549:INDEX(CS549:EB549,1,'Настройки'!$B$3))/ABS(AVERAGE(CS549:INDEX(CS549:EB549,1,'Настройки'!$B$3))))^2))</x:f>
      </x:c>
      <x:c r="BF549" s="49" t="str">
        <x:f>IF(A549="","",IF(AQ549&lt;3,"Недостаточно",IF(AQ549&lt;6,"Предварительный","Обычный")))</x:f>
      </x:c>
      <x:c r="BG549" s="49" t="str">
        <x:f>IF(A549="","",IF(COUNTIF(F549:INDEX(F549:AO549,1,'Настройки'!$B$3),"&lt;0")&gt;0,IF('Настройки'!$B$10="Блокировать","Отрицательный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"),"")&amp;IF(AQ549&lt;3,"Недостаточно истории. ",IF(AQ549&lt;6,"Предварительная классификация. ",""))&amp;IF(AX549=0,"Нет спроса за горизонт. ","")&amp;IF(AZ549&gt;'Настройки'!$B$11,"Экстремальная вариативность. ",""))</x:f>
      </x:c>
      <x:c r="BH549" s="49" t="str">
        <x:f>IF(A549="","",IFERROR(VLOOKUP(BB549,'Настройки'!$D$3:$E$11,2,FALSE),"Сначала проверьте исходные данные и историю спроса.")&amp;" Уточните срок поставки, MOQ и критичность.")</x:f>
      </x:c>
      <x:c r="BI549" s="50" t="str">
        <x:f>IF(1&gt;'Настройки'!$B$3,"",IF(ISBLANK(F549),IF('Настройки'!$B$9="Нулевой спрос",0,""),IF(F549&lt;0,IF('Настройки'!$B$10="Исключить","",IF('Настройки'!$B$10="Абсолютные значения",ABS(F549),F549)),F549)))</x:f>
      </x:c>
      <x:c r="BJ549" s="50" t="str">
        <x:f>IF(2&gt;'Настройки'!$B$3,"",IF(ISBLANK(G549),IF('Настройки'!$B$9="Нулевой спрос",0,""),IF(G549&lt;0,IF('Настройки'!$B$10="Исключить","",IF('Настройки'!$B$10="Абсолютные значения",ABS(G549),G549)),G549)))</x:f>
      </x:c>
      <x:c r="BK549" s="50" t="str">
        <x:f>IF(3&gt;'Настройки'!$B$3,"",IF(ISBLANK(H549),IF('Настройки'!$B$9="Нулевой спрос",0,""),IF(H549&lt;0,IF('Настройки'!$B$10="Исключить","",IF('Настройки'!$B$10="Абсолютные значения",ABS(H549),H549)),H549)))</x:f>
      </x:c>
      <x:c r="BL549" s="50" t="str">
        <x:f>IF(4&gt;'Настройки'!$B$3,"",IF(ISBLANK(I549),IF('Настройки'!$B$9="Нулевой спрос",0,""),IF(I549&lt;0,IF('Настройки'!$B$10="Исключить","",IF('Настройки'!$B$10="Абсолютные значения",ABS(I549),I549)),I549)))</x:f>
      </x:c>
      <x:c r="BM549" s="50" t="str">
        <x:f>IF(5&gt;'Настройки'!$B$3,"",IF(ISBLANK(J549),IF('Настройки'!$B$9="Нулевой спрос",0,""),IF(J549&lt;0,IF('Настройки'!$B$10="Исключить","",IF('Настройки'!$B$10="Абсолютные значения",ABS(J549),J549)),J549)))</x:f>
      </x:c>
      <x:c r="BN549" s="50" t="str">
        <x:f>IF(6&gt;'Настройки'!$B$3,"",IF(ISBLANK(K549),IF('Настройки'!$B$9="Нулевой спрос",0,""),IF(K549&lt;0,IF('Настройки'!$B$10="Исключить","",IF('Настройки'!$B$10="Абсолютные значения",ABS(K549),K549)),K549)))</x:f>
      </x:c>
      <x:c r="BO549" s="50" t="str">
        <x:f>IF(7&gt;'Настройки'!$B$3,"",IF(ISBLANK(L549),IF('Настройки'!$B$9="Нулевой спрос",0,""),IF(L549&lt;0,IF('Настройки'!$B$10="Исключить","",IF('Настройки'!$B$10="Абсолютные значения",ABS(L549),L549)),L549)))</x:f>
      </x:c>
      <x:c r="BP549" s="50" t="str">
        <x:f>IF(8&gt;'Настройки'!$B$3,"",IF(ISBLANK(M549),IF('Настройки'!$B$9="Нулевой спрос",0,""),IF(M549&lt;0,IF('Настройки'!$B$10="Исключить","",IF('Настройки'!$B$10="Абсолютные значения",ABS(M549),M549)),M549)))</x:f>
      </x:c>
      <x:c r="BQ549" s="50" t="str">
        <x:f>IF(9&gt;'Настройки'!$B$3,"",IF(ISBLANK(N549),IF('Настройки'!$B$9="Нулевой спрос",0,""),IF(N549&lt;0,IF('Настройки'!$B$10="Исключить","",IF('Настройки'!$B$10="Абсолютные значения",ABS(N549),N549)),N549)))</x:f>
      </x:c>
      <x:c r="BR549" s="50" t="str">
        <x:f>IF(10&gt;'Настройки'!$B$3,"",IF(ISBLANK(O549),IF('Настройки'!$B$9="Нулевой спрос",0,""),IF(O549&lt;0,IF('Настройки'!$B$10="Исключить","",IF('Настройки'!$B$10="Абсолютные значения",ABS(O549),O549)),O549)))</x:f>
      </x:c>
      <x:c r="BS549" s="50" t="str">
        <x:f>IF(11&gt;'Настройки'!$B$3,"",IF(ISBLANK(P549),IF('Настройки'!$B$9="Нулевой спрос",0,""),IF(P549&lt;0,IF('Настройки'!$B$10="Исключить","",IF('Настройки'!$B$10="Абсолютные значения",ABS(P549),P549)),P549)))</x:f>
      </x:c>
      <x:c r="BT549" s="50" t="str">
        <x:f>IF(12&gt;'Настройки'!$B$3,"",IF(ISBLANK(Q549),IF('Настройки'!$B$9="Нулевой спрос",0,""),IF(Q549&lt;0,IF('Настройки'!$B$10="Исключить","",IF('Настройки'!$B$10="Абсолютные значения",ABS(Q549),Q549)),Q549)))</x:f>
      </x:c>
      <x:c r="BU549" s="50" t="str">
        <x:f>IF(13&gt;'Настройки'!$B$3,"",IF(ISBLANK(R549),IF('Настройки'!$B$9="Нулевой спрос",0,""),IF(R549&lt;0,IF('Настройки'!$B$10="Исключить","",IF('Настройки'!$B$10="Абсолютные значения",ABS(R549),R549)),R549)))</x:f>
      </x:c>
      <x:c r="BV549" s="50" t="str">
        <x:f>IF(14&gt;'Настройки'!$B$3,"",IF(ISBLANK(S549),IF('Настройки'!$B$9="Нулевой спрос",0,""),IF(S549&lt;0,IF('Настройки'!$B$10="Исключить","",IF('Настройки'!$B$10="Абсолютные значения",ABS(S549),S549)),S549)))</x:f>
      </x:c>
      <x:c r="BW549" s="50" t="str">
        <x:f>IF(15&gt;'Настройки'!$B$3,"",IF(ISBLANK(T549),IF('Настройки'!$B$9="Нулевой спрос",0,""),IF(T549&lt;0,IF('Настройки'!$B$10="Исключить","",IF('Настройки'!$B$10="Абсолютные значения",ABS(T549),T549)),T549)))</x:f>
      </x:c>
      <x:c r="BX549" s="50" t="str">
        <x:f>IF(16&gt;'Настройки'!$B$3,"",IF(ISBLANK(U549),IF('Настройки'!$B$9="Нулевой спрос",0,""),IF(U549&lt;0,IF('Настройки'!$B$10="Исключить","",IF('Настройки'!$B$10="Абсолютные значения",ABS(U549),U549)),U549)))</x:f>
      </x:c>
      <x:c r="BY549" s="50" t="str">
        <x:f>IF(17&gt;'Настройки'!$B$3,"",IF(ISBLANK(V549),IF('Настройки'!$B$9="Нулевой спрос",0,""),IF(V549&lt;0,IF('Настройки'!$B$10="Исключить","",IF('Настройки'!$B$10="Абсолютные значения",ABS(V549),V549)),V549)))</x:f>
      </x:c>
      <x:c r="BZ549" s="50" t="str">
        <x:f>IF(18&gt;'Настройки'!$B$3,"",IF(ISBLANK(W549),IF('Настройки'!$B$9="Нулевой спрос",0,""),IF(W549&lt;0,IF('Настройки'!$B$10="Исключить","",IF('Настройки'!$B$10="Абсолютные значения",ABS(W549),W549)),W549)))</x:f>
      </x:c>
      <x:c r="CA549" s="50" t="str">
        <x:f>IF(19&gt;'Настройки'!$B$3,"",IF(ISBLANK(X549),IF('Настройки'!$B$9="Нулевой спрос",0,""),IF(X549&lt;0,IF('Настройки'!$B$10="Исключить","",IF('Настройки'!$B$10="Абсолютные значения",ABS(X549),X549)),X549)))</x:f>
      </x:c>
      <x:c r="CB549" s="50" t="str">
        <x:f>IF(20&gt;'Настройки'!$B$3,"",IF(ISBLANK(Y549),IF('Настройки'!$B$9="Нулевой спрос",0,""),IF(Y549&lt;0,IF('Настройки'!$B$10="Исключить","",IF('Настройки'!$B$10="Абсолютные значения",ABS(Y549),Y549)),Y549)))</x:f>
      </x:c>
      <x:c r="CC549" s="50" t="str">
        <x:f>IF(21&gt;'Настройки'!$B$3,"",IF(ISBLANK(Z549),IF('Настройки'!$B$9="Нулевой спрос",0,""),IF(Z549&lt;0,IF('Настройки'!$B$10="Исключить","",IF('Настройки'!$B$10="Абсолютные значения",ABS(Z549),Z549)),Z549)))</x:f>
      </x:c>
      <x:c r="CD549" s="50" t="str">
        <x:f>IF(22&gt;'Настройки'!$B$3,"",IF(ISBLANK(AA549),IF('Настройки'!$B$9="Нулевой спрос",0,""),IF(AA549&lt;0,IF('Настройки'!$B$10="Исключить","",IF('Настройки'!$B$10="Абсолютные значения",ABS(AA549),AA549)),AA549)))</x:f>
      </x:c>
      <x:c r="CE549" s="50" t="str">
        <x:f>IF(23&gt;'Настройки'!$B$3,"",IF(ISBLANK(AB549),IF('Настройки'!$B$9="Нулевой спрос",0,""),IF(AB549&lt;0,IF('Настройки'!$B$10="Исключить","",IF('Настройки'!$B$10="Абсолютные значения",ABS(AB549),AB549)),AB549)))</x:f>
      </x:c>
      <x:c r="CF549" s="50" t="str">
        <x:f>IF(24&gt;'Настройки'!$B$3,"",IF(ISBLANK(AC549),IF('Настройки'!$B$9="Нулевой спрос",0,""),IF(AC549&lt;0,IF('Настройки'!$B$10="Исключить","",IF('Настройки'!$B$10="Абсолютные значения",ABS(AC549),AC549)),AC549)))</x:f>
      </x:c>
      <x:c r="CG549" s="50" t="str">
        <x:f>IF(25&gt;'Настройки'!$B$3,"",IF(ISBLANK(AD549),IF('Настройки'!$B$9="Нулевой спрос",0,""),IF(AD549&lt;0,IF('Настройки'!$B$10="Исключить","",IF('Настройки'!$B$10="Абсолютные значения",ABS(AD549),AD549)),AD549)))</x:f>
      </x:c>
      <x:c r="CH549" s="50" t="str">
        <x:f>IF(26&gt;'Настройки'!$B$3,"",IF(ISBLANK(AE549),IF('Настройки'!$B$9="Нулевой спрос",0,""),IF(AE549&lt;0,IF('Настройки'!$B$10="Исключить","",IF('Настройки'!$B$10="Абсолютные значения",ABS(AE549),AE549)),AE549)))</x:f>
      </x:c>
      <x:c r="CI549" s="50" t="str">
        <x:f>IF(27&gt;'Настройки'!$B$3,"",IF(ISBLANK(AF549),IF('Настройки'!$B$9="Нулевой спрос",0,""),IF(AF549&lt;0,IF('Настройки'!$B$10="Исключить","",IF('Настройки'!$B$10="Абсолютные значения",ABS(AF549),AF549)),AF549)))</x:f>
      </x:c>
      <x:c r="CJ549" s="50" t="str">
        <x:f>IF(28&gt;'Настройки'!$B$3,"",IF(ISBLANK(AG549),IF('Настройки'!$B$9="Нулевой спрос",0,""),IF(AG549&lt;0,IF('Настройки'!$B$10="Исключить","",IF('Настройки'!$B$10="Абсолютные значения",ABS(AG549),AG549)),AG549)))</x:f>
      </x:c>
      <x:c r="CK549" s="50" t="str">
        <x:f>IF(29&gt;'Настройки'!$B$3,"",IF(ISBLANK(AH549),IF('Настройки'!$B$9="Нулевой спрос",0,""),IF(AH549&lt;0,IF('Настройки'!$B$10="Исключить","",IF('Настройки'!$B$10="Абсолютные значения",ABS(AH549),AH549)),AH549)))</x:f>
      </x:c>
      <x:c r="CL549" s="50" t="str">
        <x:f>IF(30&gt;'Настройки'!$B$3,"",IF(ISBLANK(AI549),IF('Настройки'!$B$9="Нулевой спрос",0,""),IF(AI549&lt;0,IF('Настройки'!$B$10="Исключить","",IF('Настройки'!$B$10="Абсолютные значения",ABS(AI549),AI549)),AI549)))</x:f>
      </x:c>
      <x:c r="CM549" s="50" t="str">
        <x:f>IF(31&gt;'Настройки'!$B$3,"",IF(ISBLANK(AJ549),IF('Настройки'!$B$9="Нулевой спрос",0,""),IF(AJ549&lt;0,IF('Настройки'!$B$10="Исключить","",IF('Настройки'!$B$10="Абсолютные значения",ABS(AJ549),AJ549)),AJ549)))</x:f>
      </x:c>
      <x:c r="CN549" s="50" t="str">
        <x:f>IF(32&gt;'Настройки'!$B$3,"",IF(ISBLANK(AK549),IF('Настройки'!$B$9="Нулевой спрос",0,""),IF(AK549&lt;0,IF('Настройки'!$B$10="Исключить","",IF('Настройки'!$B$10="Абсолютные значения",ABS(AK549),AK549)),AK549)))</x:f>
      </x:c>
      <x:c r="CO549" s="50" t="str">
        <x:f>IF(33&gt;'Настройки'!$B$3,"",IF(ISBLANK(AL549),IF('Настройки'!$B$9="Нулевой спрос",0,""),IF(AL549&lt;0,IF('Настройки'!$B$10="Исключить","",IF('Настройки'!$B$10="Абсолютные значения",ABS(AL549),AL549)),AL549)))</x:f>
      </x:c>
      <x:c r="CP549" s="50" t="str">
        <x:f>IF(34&gt;'Настройки'!$B$3,"",IF(ISBLANK(AM549),IF('Настройки'!$B$9="Нулевой спрос",0,""),IF(AM549&lt;0,IF('Настройки'!$B$10="Исключить","",IF('Настройки'!$B$10="Абсолютные значения",ABS(AM549),AM549)),AM549)))</x:f>
      </x:c>
      <x:c r="CQ549" s="50" t="str">
        <x:f>IF(35&gt;'Настройки'!$B$3,"",IF(ISBLANK(AN549),IF('Настройки'!$B$9="Нулевой спрос",0,""),IF(AN549&lt;0,IF('Настройки'!$B$10="Исключить","",IF('Настройки'!$B$10="Абсолютные значения",ABS(AN549),AN549)),AN549)))</x:f>
      </x:c>
      <x:c r="CR549" s="50" t="str">
        <x:f>IF(36&gt;'Настройки'!$B$3,"",IF(ISBLANK(AO549),IF('Настройки'!$B$9="Нулевой спрос",0,""),IF(AO549&lt;0,IF('Настройки'!$B$10="Исключить","",IF('Настройки'!$B$10="Абсолютные значения",ABS(AO549),AO549)),AO549)))</x:f>
      </x:c>
      <x:c r="CS549" s="50" t="str">
        <x:f>IF(OR(1&gt;'Настройки'!$B$3,ISBLANK(BI549),BI549=0),"",BI549)</x:f>
      </x:c>
      <x:c r="CT549" s="50" t="str">
        <x:f>IF(OR(2&gt;'Настройки'!$B$3,ISBLANK(BJ549),BJ549=0),"",BJ549)</x:f>
      </x:c>
      <x:c r="CU549" s="50" t="str">
        <x:f>IF(OR(3&gt;'Настройки'!$B$3,ISBLANK(BK549),BK549=0),"",BK549)</x:f>
      </x:c>
      <x:c r="CV549" s="50" t="str">
        <x:f>IF(OR(4&gt;'Настройки'!$B$3,ISBLANK(BL549),BL549=0),"",BL549)</x:f>
      </x:c>
      <x:c r="CW549" s="50" t="str">
        <x:f>IF(OR(5&gt;'Настройки'!$B$3,ISBLANK(BM549),BM549=0),"",BM549)</x:f>
      </x:c>
      <x:c r="CX549" s="50" t="str">
        <x:f>IF(OR(6&gt;'Настройки'!$B$3,ISBLANK(BN549),BN549=0),"",BN549)</x:f>
      </x:c>
      <x:c r="CY549" s="50" t="str">
        <x:f>IF(OR(7&gt;'Настройки'!$B$3,ISBLANK(BO549),BO549=0),"",BO549)</x:f>
      </x:c>
      <x:c r="CZ549" s="50" t="str">
        <x:f>IF(OR(8&gt;'Настройки'!$B$3,ISBLANK(BP549),BP549=0),"",BP549)</x:f>
      </x:c>
      <x:c r="DA549" s="50" t="str">
        <x:f>IF(OR(9&gt;'Настройки'!$B$3,ISBLANK(BQ549),BQ549=0),"",BQ549)</x:f>
      </x:c>
      <x:c r="DB549" s="50" t="str">
        <x:f>IF(OR(10&gt;'Настройки'!$B$3,ISBLANK(BR549),BR549=0),"",BR549)</x:f>
      </x:c>
      <x:c r="DC549" s="50" t="str">
        <x:f>IF(OR(11&gt;'Настройки'!$B$3,ISBLANK(BS549),BS549=0),"",BS549)</x:f>
      </x:c>
      <x:c r="DD549" s="50" t="str">
        <x:f>IF(OR(12&gt;'Настройки'!$B$3,ISBLANK(BT549),BT549=0),"",BT549)</x:f>
      </x:c>
      <x:c r="DE549" s="50" t="str">
        <x:f>IF(OR(13&gt;'Настройки'!$B$3,ISBLANK(BU549),BU549=0),"",BU549)</x:f>
      </x:c>
      <x:c r="DF549" s="50" t="str">
        <x:f>IF(OR(14&gt;'Настройки'!$B$3,ISBLANK(BV549),BV549=0),"",BV549)</x:f>
      </x:c>
      <x:c r="DG549" s="50" t="str">
        <x:f>IF(OR(15&gt;'Настройки'!$B$3,ISBLANK(BW549),BW549=0),"",BW549)</x:f>
      </x:c>
      <x:c r="DH549" s="50" t="str">
        <x:f>IF(OR(16&gt;'Настройки'!$B$3,ISBLANK(BX549),BX549=0),"",BX549)</x:f>
      </x:c>
      <x:c r="DI549" s="50" t="str">
        <x:f>IF(OR(17&gt;'Настройки'!$B$3,ISBLANK(BY549),BY549=0),"",BY549)</x:f>
      </x:c>
      <x:c r="DJ549" s="50" t="str">
        <x:f>IF(OR(18&gt;'Настройки'!$B$3,ISBLANK(BZ549),BZ549=0),"",BZ549)</x:f>
      </x:c>
      <x:c r="DK549" s="50" t="str">
        <x:f>IF(OR(19&gt;'Настройки'!$B$3,ISBLANK(CA549),CA549=0),"",CA549)</x:f>
      </x:c>
      <x:c r="DL549" s="50" t="str">
        <x:f>IF(OR(20&gt;'Настройки'!$B$3,ISBLANK(CB549),CB549=0),"",CB549)</x:f>
      </x:c>
      <x:c r="DM549" s="50" t="str">
        <x:f>IF(OR(21&gt;'Настройки'!$B$3,ISBLANK(CC549),CC549=0),"",CC549)</x:f>
      </x:c>
      <x:c r="DN549" s="50" t="str">
        <x:f>IF(OR(22&gt;'Настройки'!$B$3,ISBLANK(CD549),CD549=0),"",CD549)</x:f>
      </x:c>
      <x:c r="DO549" s="50" t="str">
        <x:f>IF(OR(23&gt;'Настройки'!$B$3,ISBLANK(CE549),CE549=0),"",CE549)</x:f>
      </x:c>
      <x:c r="DP549" s="50" t="str">
        <x:f>IF(OR(24&gt;'Настройки'!$B$3,ISBLANK(CF549),CF549=0),"",CF549)</x:f>
      </x:c>
      <x:c r="DQ549" s="50" t="str">
        <x:f>IF(OR(25&gt;'Настройки'!$B$3,ISBLANK(CG549),CG549=0),"",CG549)</x:f>
      </x:c>
      <x:c r="DR549" s="50" t="str">
        <x:f>IF(OR(26&gt;'Настройки'!$B$3,ISBLANK(CH549),CH549=0),"",CH549)</x:f>
      </x:c>
      <x:c r="DS549" s="50" t="str">
        <x:f>IF(OR(27&gt;'Настройки'!$B$3,ISBLANK(CI549),CI549=0),"",CI549)</x:f>
      </x:c>
      <x:c r="DT549" s="50" t="str">
        <x:f>IF(OR(28&gt;'Настройки'!$B$3,ISBLANK(CJ549),CJ549=0),"",CJ549)</x:f>
      </x:c>
      <x:c r="DU549" s="50" t="str">
        <x:f>IF(OR(29&gt;'Настройки'!$B$3,ISBLANK(CK549),CK549=0),"",CK549)</x:f>
      </x:c>
      <x:c r="DV549" s="50" t="str">
        <x:f>IF(OR(30&gt;'Настройки'!$B$3,ISBLANK(CL549),CL549=0),"",CL549)</x:f>
      </x:c>
      <x:c r="DW549" s="50" t="str">
        <x:f>IF(OR(31&gt;'Настройки'!$B$3,ISBLANK(CM549),CM549=0),"",CM549)</x:f>
      </x:c>
      <x:c r="DX549" s="50" t="str">
        <x:f>IF(OR(32&gt;'Настройки'!$B$3,ISBLANK(CN549),CN549=0),"",CN549)</x:f>
      </x:c>
      <x:c r="DY549" s="50" t="str">
        <x:f>IF(OR(33&gt;'Настройки'!$B$3,ISBLANK(CO549),CO549=0),"",CO549)</x:f>
      </x:c>
      <x:c r="DZ549" s="50" t="str">
        <x:f>IF(OR(34&gt;'Настройки'!$B$3,ISBLANK(CP549),CP549=0),"",CP549)</x:f>
      </x:c>
      <x:c r="EA549" s="50" t="str">
        <x:f>IF(OR(35&gt;'Настройки'!$B$3,ISBLANK(CQ549),CQ549=0),"",CQ549)</x:f>
      </x:c>
      <x:c r="EB549" s="50" t="str">
        <x:f>IF(OR(36&gt;'Настройки'!$B$3,ISBLANK(CR549),CR549=0),"",CR549)</x:f>
      </x:c>
      <x:c r="EC549" s="50" t="str">
        <x:f>IF(A549="","",IF(OR(BB549="AZ",BB549="BZ"),10000+ROW(),IF(AZ549&gt;'Настройки'!$B$11,20000+ROW(),IF(BF549&lt;&gt;"Обычный",30000+ROW(),IF(AX549&lt;=0,40000+ROW(),"")))))</x:f>
      </x:c>
      <x:c r="ED549" s="50" t="str">
        <x:f>IF(EC549="","",COUNTIFS($EC$2:$EC$1001,"&gt;0",$EC$2:$EC$1001,"&lt;"&amp;EC549)+1)</x:f>
      </x:c>
    </x:row>
    <x:row r="550">
      <x:c r="A550" s="115"/>
      <x:c r="B550" s="115"/>
      <x:c r="C550" s="115"/>
      <x:c r="D550" s="118"/>
      <x:c r="E550" s="118"/>
      <x:c r="F550" s="118"/>
      <x:c r="G550" s="118"/>
      <x:c r="H550" s="118"/>
      <x:c r="I550" s="118"/>
      <x:c r="J550" s="118"/>
      <x:c r="K550" s="118"/>
      <x:c r="L550" s="118"/>
      <x:c r="M550" s="118"/>
      <x:c r="N550" s="118"/>
      <x:c r="O550" s="118"/>
      <x:c r="P550" s="118"/>
      <x:c r="Q550" s="118"/>
      <x:c r="R550" s="118"/>
      <x:c r="S550" s="118"/>
      <x:c r="T550" s="118"/>
      <x:c r="U550" s="118"/>
      <x:c r="V550" s="118"/>
      <x:c r="W550" s="118"/>
      <x:c r="X550" s="118"/>
      <x:c r="Y550" s="118"/>
      <x:c r="Z550" s="118"/>
      <x:c r="AA550" s="118"/>
      <x:c r="AB550" s="118"/>
      <x:c r="AC550" s="118"/>
      <x:c r="AD550" s="118"/>
      <x:c r="AE550" s="118"/>
      <x:c r="AF550" s="118"/>
      <x:c r="AG550" s="118"/>
      <x:c r="AH550" s="118"/>
      <x:c r="AI550" s="118"/>
      <x:c r="AJ550" s="118"/>
      <x:c r="AK550" s="118"/>
      <x:c r="AL550" s="118"/>
      <x:c r="AM550" s="118"/>
      <x:c r="AN550" s="118"/>
      <x:c r="AO550" s="118"/>
      <x:c r="AP550" s="115"/>
      <x:c r="AQ550" s="49" t="str">
        <x:f>IF(A550="","",COUNT(BI550:INDEX(BI550:CR550,1,'Настройки'!$B$3)))</x:f>
      </x:c>
      <x:c r="AR550" s="49" t="str">
        <x:f>IF(A550="","",SUM(BI550:INDEX(BI550:CR550,1,'Настройки'!$B$3)))</x:f>
      </x:c>
      <x:c r="AS550" s="58" t="str">
        <x:f>IF(A550="","",IF('Настройки'!$B$4="Стоимость потребления",AR550*D550,IF('Настройки'!$B$4="Количество",AR550,E550)))</x:f>
      </x:c>
      <x:c r="AT550" s="61" t="str">
        <x:f>IF(OR(A550="",AS550&lt;0,SUM($AS$2:$AS$1001)&lt;=0),"",AS550/SUM($AS$2:$AS$1001))</x:f>
      </x:c>
      <x:c r="AU550" s="61" t="str">
        <x:f>IF(OR(A550="",AS550&lt;0,SUM($AS$2:$AS$1001)&lt;=0),"",SUMIFS($AS$2:$AS$1001,$AS$2:$AS$1001,"&gt;"&amp;AS550)/SUM($AS$2:$AS$1001))</x:f>
      </x:c>
      <x:c r="AV550" s="61" t="str">
        <x:f>IF(OR(A550="",AS550&lt;0,SUM($AS$2:$AS$1001)&lt;=0),"",SUMIFS($AS$2:$AS$1001,$AS$2:$AS$1001,"&gt;="&amp;AS550)/SUM($AS$2:$AS$1001))</x:f>
      </x:c>
      <x:c r="AW550" s="49" t="str">
        <x:f>IF(A550="","",IF(SUM($AS$2:$AS$1001)&lt;=0,"Не определён",IF(AS550&lt;0,"Исключение",IF(AU550&lt;'Настройки'!$B$5,"A",IF(AU550&lt;'Настройки'!$B$6,"B","C")))))</x:f>
      </x:c>
      <x:c r="AX550" s="58" t="str">
        <x:f>IF(A550="","",IF(AQ550=0,"",AVERAGE(BI550:INDEX(BI550:CR550,1,'Настройки'!$B$3))))</x:f>
      </x:c>
      <x:c r="AY550" s="58" t="str">
        <x:f>IF(OR(A550="",AQ550=0),"",STDEVP(BI550:INDEX(BI550:CR550,1,'Настройки'!$B$3)))</x:f>
      </x:c>
      <x:c r="AZ550" s="61" t="str">
        <x:f>IF(OR(A550="",AQ550&lt;'Настройки'!$B$12,AX550&lt;=0,AND('Настройки'!$B$10="Блокировать",COUNTIF(F550:INDEX(F550:AO550,1,'Настройки'!$B$3),"&lt;0")&gt;0)),"",AY550/ABS(AX550))</x:f>
      </x:c>
      <x:c r="BA550" s="49" t="str">
        <x:f>IF(A550="","",IF(AND('Настройки'!$B$10="Блокировать",COUNTIF(F550:INDEX(F550:AO550,1,'Настройки'!$B$3),"&lt;0")&gt;0),"Не определён",IF(AQ550&lt;'Настройки'!$B$12,"Не определён",IF(AX550=0,"Нет спроса",IF(AX550&lt;0,"Не определён",IF(AZ550&lt;='Настройки'!$B$7,"X",IF(AZ550&lt;='Настройки'!$B$8,"Y","Z")))))))</x:f>
      </x:c>
      <x:c r="BB550" s="49" t="str">
        <x:f>IF(OR(A550="",LEN(AW550)&lt;&gt;1,LEN(BA550)&lt;&gt;1),"",AW550&amp;BA550)</x:f>
      </x:c>
      <x:c r="BC550" s="61" t="str">
        <x:f>IF(OR(A550="",AQ550=0),"",(COUNT(BI550:INDEX(BI550:CR550,1,'Настройки'!$B$3))-COUNT(CS550:INDEX(CS550:EB550,1,'Настройки'!$B$3)))/AQ550)</x:f>
      </x:c>
      <x:c r="BD550" s="64" t="str">
        <x:f>IF(OR(A550="",COUNT(CS550:INDEX(CS550:EB550,1,'Настройки'!$B$3))=0),"",AQ550/COUNT(CS550:INDEX(CS550:EB550,1,'Настройки'!$B$3)))</x:f>
      </x:c>
      <x:c r="BE550" s="64" t="str">
        <x:f>IF(OR(A550="",COUNT(CS550:INDEX(CS550:EB550,1,'Настройки'!$B$3))=0),"",IF(AVERAGE(CS550:INDEX(CS550:EB550,1,'Настройки'!$B$3))=0,"",(STDEVP(CS550:INDEX(CS550:EB550,1,'Настройки'!$B$3))/ABS(AVERAGE(CS550:INDEX(CS550:EB550,1,'Настройки'!$B$3))))^2))</x:f>
      </x:c>
      <x:c r="BF550" s="49" t="str">
        <x:f>IF(A550="","",IF(AQ550&lt;3,"Недостаточно",IF(AQ550&lt;6,"Предварительный","Обычный")))</x:f>
      </x:c>
      <x:c r="BG550" s="49" t="str">
        <x:f>IF(A550="","",IF(COUNTIF(F550:INDEX(F550:AO550,1,'Настройки'!$B$3),"&lt;0")&gt;0,IF('Настройки'!$B$10="Блокировать","Отрицательный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"),"")&amp;IF(AQ550&lt;3,"Недостаточно истории. ",IF(AQ550&lt;6,"Предварительная классификация. ",""))&amp;IF(AX550=0,"Нет спроса за горизонт. ","")&amp;IF(AZ550&gt;'Настройки'!$B$11,"Экстремальная вариативность. ",""))</x:f>
      </x:c>
      <x:c r="BH550" s="49" t="str">
        <x:f>IF(A550="","",IFERROR(VLOOKUP(BB550,'Настройки'!$D$3:$E$11,2,FALSE),"Сначала проверьте исходные данные и историю спроса.")&amp;" Уточните срок поставки, MOQ и критичность.")</x:f>
      </x:c>
      <x:c r="BI550" s="50" t="str">
        <x:f>IF(1&gt;'Настройки'!$B$3,"",IF(ISBLANK(F550),IF('Настройки'!$B$9="Нулевой спрос",0,""),IF(F550&lt;0,IF('Настройки'!$B$10="Исключить","",IF('Настройки'!$B$10="Абсолютные значения",ABS(F550),F550)),F550)))</x:f>
      </x:c>
      <x:c r="BJ550" s="50" t="str">
        <x:f>IF(2&gt;'Настройки'!$B$3,"",IF(ISBLANK(G550),IF('Настройки'!$B$9="Нулевой спрос",0,""),IF(G550&lt;0,IF('Настройки'!$B$10="Исключить","",IF('Настройки'!$B$10="Абсолютные значения",ABS(G550),G550)),G550)))</x:f>
      </x:c>
      <x:c r="BK550" s="50" t="str">
        <x:f>IF(3&gt;'Настройки'!$B$3,"",IF(ISBLANK(H550),IF('Настройки'!$B$9="Нулевой спрос",0,""),IF(H550&lt;0,IF('Настройки'!$B$10="Исключить","",IF('Настройки'!$B$10="Абсолютные значения",ABS(H550),H550)),H550)))</x:f>
      </x:c>
      <x:c r="BL550" s="50" t="str">
        <x:f>IF(4&gt;'Настройки'!$B$3,"",IF(ISBLANK(I550),IF('Настройки'!$B$9="Нулевой спрос",0,""),IF(I550&lt;0,IF('Настройки'!$B$10="Исключить","",IF('Настройки'!$B$10="Абсолютные значения",ABS(I550),I550)),I550)))</x:f>
      </x:c>
      <x:c r="BM550" s="50" t="str">
        <x:f>IF(5&gt;'Настройки'!$B$3,"",IF(ISBLANK(J550),IF('Настройки'!$B$9="Нулевой спрос",0,""),IF(J550&lt;0,IF('Настройки'!$B$10="Исключить","",IF('Настройки'!$B$10="Абсолютные значения",ABS(J550),J550)),J550)))</x:f>
      </x:c>
      <x:c r="BN550" s="50" t="str">
        <x:f>IF(6&gt;'Настройки'!$B$3,"",IF(ISBLANK(K550),IF('Настройки'!$B$9="Нулевой спрос",0,""),IF(K550&lt;0,IF('Настройки'!$B$10="Исключить","",IF('Настройки'!$B$10="Абсолютные значения",ABS(K550),K550)),K550)))</x:f>
      </x:c>
      <x:c r="BO550" s="50" t="str">
        <x:f>IF(7&gt;'Настройки'!$B$3,"",IF(ISBLANK(L550),IF('Настройки'!$B$9="Нулевой спрос",0,""),IF(L550&lt;0,IF('Настройки'!$B$10="Исключить","",IF('Настройки'!$B$10="Абсолютные значения",ABS(L550),L550)),L550)))</x:f>
      </x:c>
      <x:c r="BP550" s="50" t="str">
        <x:f>IF(8&gt;'Настройки'!$B$3,"",IF(ISBLANK(M550),IF('Настройки'!$B$9="Нулевой спрос",0,""),IF(M550&lt;0,IF('Настройки'!$B$10="Исключить","",IF('Настройки'!$B$10="Абсолютные значения",ABS(M550),M550)),M550)))</x:f>
      </x:c>
      <x:c r="BQ550" s="50" t="str">
        <x:f>IF(9&gt;'Настройки'!$B$3,"",IF(ISBLANK(N550),IF('Настройки'!$B$9="Нулевой спрос",0,""),IF(N550&lt;0,IF('Настройки'!$B$10="Исключить","",IF('Настройки'!$B$10="Абсолютные значения",ABS(N550),N550)),N550)))</x:f>
      </x:c>
      <x:c r="BR550" s="50" t="str">
        <x:f>IF(10&gt;'Настройки'!$B$3,"",IF(ISBLANK(O550),IF('Настройки'!$B$9="Нулевой спрос",0,""),IF(O550&lt;0,IF('Настройки'!$B$10="Исключить","",IF('Настройки'!$B$10="Абсолютные значения",ABS(O550),O550)),O550)))</x:f>
      </x:c>
      <x:c r="BS550" s="50" t="str">
        <x:f>IF(11&gt;'Настройки'!$B$3,"",IF(ISBLANK(P550),IF('Настройки'!$B$9="Нулевой спрос",0,""),IF(P550&lt;0,IF('Настройки'!$B$10="Исключить","",IF('Настройки'!$B$10="Абсолютные значения",ABS(P550),P550)),P550)))</x:f>
      </x:c>
      <x:c r="BT550" s="50" t="str">
        <x:f>IF(12&gt;'Настройки'!$B$3,"",IF(ISBLANK(Q550),IF('Настройки'!$B$9="Нулевой спрос",0,""),IF(Q550&lt;0,IF('Настройки'!$B$10="Исключить","",IF('Настройки'!$B$10="Абсолютные значения",ABS(Q550),Q550)),Q550)))</x:f>
      </x:c>
      <x:c r="BU550" s="50" t="str">
        <x:f>IF(13&gt;'Настройки'!$B$3,"",IF(ISBLANK(R550),IF('Настройки'!$B$9="Нулевой спрос",0,""),IF(R550&lt;0,IF('Настройки'!$B$10="Исключить","",IF('Настройки'!$B$10="Абсолютные значения",ABS(R550),R550)),R550)))</x:f>
      </x:c>
      <x:c r="BV550" s="50" t="str">
        <x:f>IF(14&gt;'Настройки'!$B$3,"",IF(ISBLANK(S550),IF('Настройки'!$B$9="Нулевой спрос",0,""),IF(S550&lt;0,IF('Настройки'!$B$10="Исключить","",IF('Настройки'!$B$10="Абсолютные значения",ABS(S550),S550)),S550)))</x:f>
      </x:c>
      <x:c r="BW550" s="50" t="str">
        <x:f>IF(15&gt;'Настройки'!$B$3,"",IF(ISBLANK(T550),IF('Настройки'!$B$9="Нулевой спрос",0,""),IF(T550&lt;0,IF('Настройки'!$B$10="Исключить","",IF('Настройки'!$B$10="Абсолютные значения",ABS(T550),T550)),T550)))</x:f>
      </x:c>
      <x:c r="BX550" s="50" t="str">
        <x:f>IF(16&gt;'Настройки'!$B$3,"",IF(ISBLANK(U550),IF('Настройки'!$B$9="Нулевой спрос",0,""),IF(U550&lt;0,IF('Настройки'!$B$10="Исключить","",IF('Настройки'!$B$10="Абсолютные значения",ABS(U550),U550)),U550)))</x:f>
      </x:c>
      <x:c r="BY550" s="50" t="str">
        <x:f>IF(17&gt;'Настройки'!$B$3,"",IF(ISBLANK(V550),IF('Настройки'!$B$9="Нулевой спрос",0,""),IF(V550&lt;0,IF('Настройки'!$B$10="Исключить","",IF('Настройки'!$B$10="Абсолютные значения",ABS(V550),V550)),V550)))</x:f>
      </x:c>
      <x:c r="BZ550" s="50" t="str">
        <x:f>IF(18&gt;'Настройки'!$B$3,"",IF(ISBLANK(W550),IF('Настройки'!$B$9="Нулевой спрос",0,""),IF(W550&lt;0,IF('Настройки'!$B$10="Исключить","",IF('Настройки'!$B$10="Абсолютные значения",ABS(W550),W550)),W550)))</x:f>
      </x:c>
      <x:c r="CA550" s="50" t="str">
        <x:f>IF(19&gt;'Настройки'!$B$3,"",IF(ISBLANK(X550),IF('Настройки'!$B$9="Нулевой спрос",0,""),IF(X550&lt;0,IF('Настройки'!$B$10="Исключить","",IF('Настройки'!$B$10="Абсолютные значения",ABS(X550),X550)),X550)))</x:f>
      </x:c>
      <x:c r="CB550" s="50" t="str">
        <x:f>IF(20&gt;'Настройки'!$B$3,"",IF(ISBLANK(Y550),IF('Настройки'!$B$9="Нулевой спрос",0,""),IF(Y550&lt;0,IF('Настройки'!$B$10="Исключить","",IF('Настройки'!$B$10="Абсолютные значения",ABS(Y550),Y550)),Y550)))</x:f>
      </x:c>
      <x:c r="CC550" s="50" t="str">
        <x:f>IF(21&gt;'Настройки'!$B$3,"",IF(ISBLANK(Z550),IF('Настройки'!$B$9="Нулевой спрос",0,""),IF(Z550&lt;0,IF('Настройки'!$B$10="Исключить","",IF('Настройки'!$B$10="Абсолютные значения",ABS(Z550),Z550)),Z550)))</x:f>
      </x:c>
      <x:c r="CD550" s="50" t="str">
        <x:f>IF(22&gt;'Настройки'!$B$3,"",IF(ISBLANK(AA550),IF('Настройки'!$B$9="Нулевой спрос",0,""),IF(AA550&lt;0,IF('Настройки'!$B$10="Исключить","",IF('Настройки'!$B$10="Абсолютные значения",ABS(AA550),AA550)),AA550)))</x:f>
      </x:c>
      <x:c r="CE550" s="50" t="str">
        <x:f>IF(23&gt;'Настройки'!$B$3,"",IF(ISBLANK(AB550),IF('Настройки'!$B$9="Нулевой спрос",0,""),IF(AB550&lt;0,IF('Настройки'!$B$10="Исключить","",IF('Настройки'!$B$10="Абсолютные значения",ABS(AB550),AB550)),AB550)))</x:f>
      </x:c>
      <x:c r="CF550" s="50" t="str">
        <x:f>IF(24&gt;'Настройки'!$B$3,"",IF(ISBLANK(AC550),IF('Настройки'!$B$9="Нулевой спрос",0,""),IF(AC550&lt;0,IF('Настройки'!$B$10="Исключить","",IF('Настройки'!$B$10="Абсолютные значения",ABS(AC550),AC550)),AC550)))</x:f>
      </x:c>
      <x:c r="CG550" s="50" t="str">
        <x:f>IF(25&gt;'Настройки'!$B$3,"",IF(ISBLANK(AD550),IF('Настройки'!$B$9="Нулевой спрос",0,""),IF(AD550&lt;0,IF('Настройки'!$B$10="Исключить","",IF('Настройки'!$B$10="Абсолютные значения",ABS(AD550),AD550)),AD550)))</x:f>
      </x:c>
      <x:c r="CH550" s="50" t="str">
        <x:f>IF(26&gt;'Настройки'!$B$3,"",IF(ISBLANK(AE550),IF('Настройки'!$B$9="Нулевой спрос",0,""),IF(AE550&lt;0,IF('Настройки'!$B$10="Исключить","",IF('Настройки'!$B$10="Абсолютные значения",ABS(AE550),AE550)),AE550)))</x:f>
      </x:c>
      <x:c r="CI550" s="50" t="str">
        <x:f>IF(27&gt;'Настройки'!$B$3,"",IF(ISBLANK(AF550),IF('Настройки'!$B$9="Нулевой спрос",0,""),IF(AF550&lt;0,IF('Настройки'!$B$10="Исключить","",IF('Настройки'!$B$10="Абсолютные значения",ABS(AF550),AF550)),AF550)))</x:f>
      </x:c>
      <x:c r="CJ550" s="50" t="str">
        <x:f>IF(28&gt;'Настройки'!$B$3,"",IF(ISBLANK(AG550),IF('Настройки'!$B$9="Нулевой спрос",0,""),IF(AG550&lt;0,IF('Настройки'!$B$10="Исключить","",IF('Настройки'!$B$10="Абсолютные значения",ABS(AG550),AG550)),AG550)))</x:f>
      </x:c>
      <x:c r="CK550" s="50" t="str">
        <x:f>IF(29&gt;'Настройки'!$B$3,"",IF(ISBLANK(AH550),IF('Настройки'!$B$9="Нулевой спрос",0,""),IF(AH550&lt;0,IF('Настройки'!$B$10="Исключить","",IF('Настройки'!$B$10="Абсолютные значения",ABS(AH550),AH550)),AH550)))</x:f>
      </x:c>
      <x:c r="CL550" s="50" t="str">
        <x:f>IF(30&gt;'Настройки'!$B$3,"",IF(ISBLANK(AI550),IF('Настройки'!$B$9="Нулевой спрос",0,""),IF(AI550&lt;0,IF('Настройки'!$B$10="Исключить","",IF('Настройки'!$B$10="Абсолютные значения",ABS(AI550),AI550)),AI550)))</x:f>
      </x:c>
      <x:c r="CM550" s="50" t="str">
        <x:f>IF(31&gt;'Настройки'!$B$3,"",IF(ISBLANK(AJ550),IF('Настройки'!$B$9="Нулевой спрос",0,""),IF(AJ550&lt;0,IF('Настройки'!$B$10="Исключить","",IF('Настройки'!$B$10="Абсолютные значения",ABS(AJ550),AJ550)),AJ550)))</x:f>
      </x:c>
      <x:c r="CN550" s="50" t="str">
        <x:f>IF(32&gt;'Настройки'!$B$3,"",IF(ISBLANK(AK550),IF('Настройки'!$B$9="Нулевой спрос",0,""),IF(AK550&lt;0,IF('Настройки'!$B$10="Исключить","",IF('Настройки'!$B$10="Абсолютные значения",ABS(AK550),AK550)),AK550)))</x:f>
      </x:c>
      <x:c r="CO550" s="50" t="str">
        <x:f>IF(33&gt;'Настройки'!$B$3,"",IF(ISBLANK(AL550),IF('Настройки'!$B$9="Нулевой спрос",0,""),IF(AL550&lt;0,IF('Настройки'!$B$10="Исключить","",IF('Настройки'!$B$10="Абсолютные значения",ABS(AL550),AL550)),AL550)))</x:f>
      </x:c>
      <x:c r="CP550" s="50" t="str">
        <x:f>IF(34&gt;'Настройки'!$B$3,"",IF(ISBLANK(AM550),IF('Настройки'!$B$9="Нулевой спрос",0,""),IF(AM550&lt;0,IF('Настройки'!$B$10="Исключить","",IF('Настройки'!$B$10="Абсолютные значения",ABS(AM550),AM550)),AM550)))</x:f>
      </x:c>
      <x:c r="CQ550" s="50" t="str">
        <x:f>IF(35&gt;'Настройки'!$B$3,"",IF(ISBLANK(AN550),IF('Настройки'!$B$9="Нулевой спрос",0,""),IF(AN550&lt;0,IF('Настройки'!$B$10="Исключить","",IF('Настройки'!$B$10="Абсолютные значения",ABS(AN550),AN550)),AN550)))</x:f>
      </x:c>
      <x:c r="CR550" s="50" t="str">
        <x:f>IF(36&gt;'Настройки'!$B$3,"",IF(ISBLANK(AO550),IF('Настройки'!$B$9="Нулевой спрос",0,""),IF(AO550&lt;0,IF('Настройки'!$B$10="Исключить","",IF('Настройки'!$B$10="Абсолютные значения",ABS(AO550),AO550)),AO550)))</x:f>
      </x:c>
      <x:c r="CS550" s="50" t="str">
        <x:f>IF(OR(1&gt;'Настройки'!$B$3,ISBLANK(BI550),BI550=0),"",BI550)</x:f>
      </x:c>
      <x:c r="CT550" s="50" t="str">
        <x:f>IF(OR(2&gt;'Настройки'!$B$3,ISBLANK(BJ550),BJ550=0),"",BJ550)</x:f>
      </x:c>
      <x:c r="CU550" s="50" t="str">
        <x:f>IF(OR(3&gt;'Настройки'!$B$3,ISBLANK(BK550),BK550=0),"",BK550)</x:f>
      </x:c>
      <x:c r="CV550" s="50" t="str">
        <x:f>IF(OR(4&gt;'Настройки'!$B$3,ISBLANK(BL550),BL550=0),"",BL550)</x:f>
      </x:c>
      <x:c r="CW550" s="50" t="str">
        <x:f>IF(OR(5&gt;'Настройки'!$B$3,ISBLANK(BM550),BM550=0),"",BM550)</x:f>
      </x:c>
      <x:c r="CX550" s="50" t="str">
        <x:f>IF(OR(6&gt;'Настройки'!$B$3,ISBLANK(BN550),BN550=0),"",BN550)</x:f>
      </x:c>
      <x:c r="CY550" s="50" t="str">
        <x:f>IF(OR(7&gt;'Настройки'!$B$3,ISBLANK(BO550),BO550=0),"",BO550)</x:f>
      </x:c>
      <x:c r="CZ550" s="50" t="str">
        <x:f>IF(OR(8&gt;'Настройки'!$B$3,ISBLANK(BP550),BP550=0),"",BP550)</x:f>
      </x:c>
      <x:c r="DA550" s="50" t="str">
        <x:f>IF(OR(9&gt;'Настройки'!$B$3,ISBLANK(BQ550),BQ550=0),"",BQ550)</x:f>
      </x:c>
      <x:c r="DB550" s="50" t="str">
        <x:f>IF(OR(10&gt;'Настройки'!$B$3,ISBLANK(BR550),BR550=0),"",BR550)</x:f>
      </x:c>
      <x:c r="DC550" s="50" t="str">
        <x:f>IF(OR(11&gt;'Настройки'!$B$3,ISBLANK(BS550),BS550=0),"",BS550)</x:f>
      </x:c>
      <x:c r="DD550" s="50" t="str">
        <x:f>IF(OR(12&gt;'Настройки'!$B$3,ISBLANK(BT550),BT550=0),"",BT550)</x:f>
      </x:c>
      <x:c r="DE550" s="50" t="str">
        <x:f>IF(OR(13&gt;'Настройки'!$B$3,ISBLANK(BU550),BU550=0),"",BU550)</x:f>
      </x:c>
      <x:c r="DF550" s="50" t="str">
        <x:f>IF(OR(14&gt;'Настройки'!$B$3,ISBLANK(BV550),BV550=0),"",BV550)</x:f>
      </x:c>
      <x:c r="DG550" s="50" t="str">
        <x:f>IF(OR(15&gt;'Настройки'!$B$3,ISBLANK(BW550),BW550=0),"",BW550)</x:f>
      </x:c>
      <x:c r="DH550" s="50" t="str">
        <x:f>IF(OR(16&gt;'Настройки'!$B$3,ISBLANK(BX550),BX550=0),"",BX550)</x:f>
      </x:c>
      <x:c r="DI550" s="50" t="str">
        <x:f>IF(OR(17&gt;'Настройки'!$B$3,ISBLANK(BY550),BY550=0),"",BY550)</x:f>
      </x:c>
      <x:c r="DJ550" s="50" t="str">
        <x:f>IF(OR(18&gt;'Настройки'!$B$3,ISBLANK(BZ550),BZ550=0),"",BZ550)</x:f>
      </x:c>
      <x:c r="DK550" s="50" t="str">
        <x:f>IF(OR(19&gt;'Настройки'!$B$3,ISBLANK(CA550),CA550=0),"",CA550)</x:f>
      </x:c>
      <x:c r="DL550" s="50" t="str">
        <x:f>IF(OR(20&gt;'Настройки'!$B$3,ISBLANK(CB550),CB550=0),"",CB550)</x:f>
      </x:c>
      <x:c r="DM550" s="50" t="str">
        <x:f>IF(OR(21&gt;'Настройки'!$B$3,ISBLANK(CC550),CC550=0),"",CC550)</x:f>
      </x:c>
      <x:c r="DN550" s="50" t="str">
        <x:f>IF(OR(22&gt;'Настройки'!$B$3,ISBLANK(CD550),CD550=0),"",CD550)</x:f>
      </x:c>
      <x:c r="DO550" s="50" t="str">
        <x:f>IF(OR(23&gt;'Настройки'!$B$3,ISBLANK(CE550),CE550=0),"",CE550)</x:f>
      </x:c>
      <x:c r="DP550" s="50" t="str">
        <x:f>IF(OR(24&gt;'Настройки'!$B$3,ISBLANK(CF550),CF550=0),"",CF550)</x:f>
      </x:c>
      <x:c r="DQ550" s="50" t="str">
        <x:f>IF(OR(25&gt;'Настройки'!$B$3,ISBLANK(CG550),CG550=0),"",CG550)</x:f>
      </x:c>
      <x:c r="DR550" s="50" t="str">
        <x:f>IF(OR(26&gt;'Настройки'!$B$3,ISBLANK(CH550),CH550=0),"",CH550)</x:f>
      </x:c>
      <x:c r="DS550" s="50" t="str">
        <x:f>IF(OR(27&gt;'Настройки'!$B$3,ISBLANK(CI550),CI550=0),"",CI550)</x:f>
      </x:c>
      <x:c r="DT550" s="50" t="str">
        <x:f>IF(OR(28&gt;'Настройки'!$B$3,ISBLANK(CJ550),CJ550=0),"",CJ550)</x:f>
      </x:c>
      <x:c r="DU550" s="50" t="str">
        <x:f>IF(OR(29&gt;'Настройки'!$B$3,ISBLANK(CK550),CK550=0),"",CK550)</x:f>
      </x:c>
      <x:c r="DV550" s="50" t="str">
        <x:f>IF(OR(30&gt;'Настройки'!$B$3,ISBLANK(CL550),CL550=0),"",CL550)</x:f>
      </x:c>
      <x:c r="DW550" s="50" t="str">
        <x:f>IF(OR(31&gt;'Настройки'!$B$3,ISBLANK(CM550),CM550=0),"",CM550)</x:f>
      </x:c>
      <x:c r="DX550" s="50" t="str">
        <x:f>IF(OR(32&gt;'Настройки'!$B$3,ISBLANK(CN550),CN550=0),"",CN550)</x:f>
      </x:c>
      <x:c r="DY550" s="50" t="str">
        <x:f>IF(OR(33&gt;'Настройки'!$B$3,ISBLANK(CO550),CO550=0),"",CO550)</x:f>
      </x:c>
      <x:c r="DZ550" s="50" t="str">
        <x:f>IF(OR(34&gt;'Настройки'!$B$3,ISBLANK(CP550),CP550=0),"",CP550)</x:f>
      </x:c>
      <x:c r="EA550" s="50" t="str">
        <x:f>IF(OR(35&gt;'Настройки'!$B$3,ISBLANK(CQ550),CQ550=0),"",CQ550)</x:f>
      </x:c>
      <x:c r="EB550" s="50" t="str">
        <x:f>IF(OR(36&gt;'Настройки'!$B$3,ISBLANK(CR550),CR550=0),"",CR550)</x:f>
      </x:c>
      <x:c r="EC550" s="50" t="str">
        <x:f>IF(A550="","",IF(OR(BB550="AZ",BB550="BZ"),10000+ROW(),IF(AZ550&gt;'Настройки'!$B$11,20000+ROW(),IF(BF550&lt;&gt;"Обычный",30000+ROW(),IF(AX550&lt;=0,40000+ROW(),"")))))</x:f>
      </x:c>
      <x:c r="ED550" s="50" t="str">
        <x:f>IF(EC550="","",COUNTIFS($EC$2:$EC$1001,"&gt;0",$EC$2:$EC$1001,"&lt;"&amp;EC550)+1)</x:f>
      </x:c>
    </x:row>
    <x:row r="551">
      <x:c r="A551" s="115"/>
      <x:c r="B551" s="115"/>
      <x:c r="C551" s="115"/>
      <x:c r="D551" s="118"/>
      <x:c r="E551" s="118"/>
      <x:c r="F551" s="118"/>
      <x:c r="G551" s="118"/>
      <x:c r="H551" s="118"/>
      <x:c r="I551" s="118"/>
      <x:c r="J551" s="118"/>
      <x:c r="K551" s="118"/>
      <x:c r="L551" s="118"/>
      <x:c r="M551" s="118"/>
      <x:c r="N551" s="118"/>
      <x:c r="O551" s="118"/>
      <x:c r="P551" s="118"/>
      <x:c r="Q551" s="118"/>
      <x:c r="R551" s="118"/>
      <x:c r="S551" s="118"/>
      <x:c r="T551" s="118"/>
      <x:c r="U551" s="118"/>
      <x:c r="V551" s="118"/>
      <x:c r="W551" s="118"/>
      <x:c r="X551" s="118"/>
      <x:c r="Y551" s="118"/>
      <x:c r="Z551" s="118"/>
      <x:c r="AA551" s="118"/>
      <x:c r="AB551" s="118"/>
      <x:c r="AC551" s="118"/>
      <x:c r="AD551" s="118"/>
      <x:c r="AE551" s="118"/>
      <x:c r="AF551" s="118"/>
      <x:c r="AG551" s="118"/>
      <x:c r="AH551" s="118"/>
      <x:c r="AI551" s="118"/>
      <x:c r="AJ551" s="118"/>
      <x:c r="AK551" s="118"/>
      <x:c r="AL551" s="118"/>
      <x:c r="AM551" s="118"/>
      <x:c r="AN551" s="118"/>
      <x:c r="AO551" s="118"/>
      <x:c r="AP551" s="115"/>
      <x:c r="AQ551" s="49" t="str">
        <x:f>IF(A551="","",COUNT(BI551:INDEX(BI551:CR551,1,'Настройки'!$B$3)))</x:f>
      </x:c>
      <x:c r="AR551" s="49" t="str">
        <x:f>IF(A551="","",SUM(BI551:INDEX(BI551:CR551,1,'Настройки'!$B$3)))</x:f>
      </x:c>
      <x:c r="AS551" s="58" t="str">
        <x:f>IF(A551="","",IF('Настройки'!$B$4="Стоимость потребления",AR551*D551,IF('Настройки'!$B$4="Количество",AR551,E551)))</x:f>
      </x:c>
      <x:c r="AT551" s="61" t="str">
        <x:f>IF(OR(A551="",AS551&lt;0,SUM($AS$2:$AS$1001)&lt;=0),"",AS551/SUM($AS$2:$AS$1001))</x:f>
      </x:c>
      <x:c r="AU551" s="61" t="str">
        <x:f>IF(OR(A551="",AS551&lt;0,SUM($AS$2:$AS$1001)&lt;=0),"",SUMIFS($AS$2:$AS$1001,$AS$2:$AS$1001,"&gt;"&amp;AS551)/SUM($AS$2:$AS$1001))</x:f>
      </x:c>
      <x:c r="AV551" s="61" t="str">
        <x:f>IF(OR(A551="",AS551&lt;0,SUM($AS$2:$AS$1001)&lt;=0),"",SUMIFS($AS$2:$AS$1001,$AS$2:$AS$1001,"&gt;="&amp;AS551)/SUM($AS$2:$AS$1001))</x:f>
      </x:c>
      <x:c r="AW551" s="49" t="str">
        <x:f>IF(A551="","",IF(SUM($AS$2:$AS$1001)&lt;=0,"Не определён",IF(AS551&lt;0,"Исключение",IF(AU551&lt;'Настройки'!$B$5,"A",IF(AU551&lt;'Настройки'!$B$6,"B","C")))))</x:f>
      </x:c>
      <x:c r="AX551" s="58" t="str">
        <x:f>IF(A551="","",IF(AQ551=0,"",AVERAGE(BI551:INDEX(BI551:CR551,1,'Настройки'!$B$3))))</x:f>
      </x:c>
      <x:c r="AY551" s="58" t="str">
        <x:f>IF(OR(A551="",AQ551=0),"",STDEVP(BI551:INDEX(BI551:CR551,1,'Настройки'!$B$3)))</x:f>
      </x:c>
      <x:c r="AZ551" s="61" t="str">
        <x:f>IF(OR(A551="",AQ551&lt;'Настройки'!$B$12,AX551&lt;=0,AND('Настройки'!$B$10="Блокировать",COUNTIF(F551:INDEX(F551:AO551,1,'Настройки'!$B$3),"&lt;0")&gt;0)),"",AY551/ABS(AX551))</x:f>
      </x:c>
      <x:c r="BA551" s="49" t="str">
        <x:f>IF(A551="","",IF(AND('Настройки'!$B$10="Блокировать",COUNTIF(F551:INDEX(F551:AO551,1,'Настройки'!$B$3),"&lt;0")&gt;0),"Не определён",IF(AQ551&lt;'Настройки'!$B$12,"Не определён",IF(AX551=0,"Нет спроса",IF(AX551&lt;0,"Не определён",IF(AZ551&lt;='Настройки'!$B$7,"X",IF(AZ551&lt;='Настройки'!$B$8,"Y","Z")))))))</x:f>
      </x:c>
      <x:c r="BB551" s="49" t="str">
        <x:f>IF(OR(A551="",LEN(AW551)&lt;&gt;1,LEN(BA551)&lt;&gt;1),"",AW551&amp;BA551)</x:f>
      </x:c>
      <x:c r="BC551" s="61" t="str">
        <x:f>IF(OR(A551="",AQ551=0),"",(COUNT(BI551:INDEX(BI551:CR551,1,'Настройки'!$B$3))-COUNT(CS551:INDEX(CS551:EB551,1,'Настройки'!$B$3)))/AQ551)</x:f>
      </x:c>
      <x:c r="BD551" s="64" t="str">
        <x:f>IF(OR(A551="",COUNT(CS551:INDEX(CS551:EB551,1,'Настройки'!$B$3))=0),"",AQ551/COUNT(CS551:INDEX(CS551:EB551,1,'Настройки'!$B$3)))</x:f>
      </x:c>
      <x:c r="BE551" s="64" t="str">
        <x:f>IF(OR(A551="",COUNT(CS551:INDEX(CS551:EB551,1,'Настройки'!$B$3))=0),"",IF(AVERAGE(CS551:INDEX(CS551:EB551,1,'Настройки'!$B$3))=0,"",(STDEVP(CS551:INDEX(CS551:EB551,1,'Настройки'!$B$3))/ABS(AVERAGE(CS551:INDEX(CS551:EB551,1,'Настройки'!$B$3))))^2))</x:f>
      </x:c>
      <x:c r="BF551" s="49" t="str">
        <x:f>IF(A551="","",IF(AQ551&lt;3,"Недостаточно",IF(AQ551&lt;6,"Предварительный","Обычный")))</x:f>
      </x:c>
      <x:c r="BG551" s="49" t="str">
        <x:f>IF(A551="","",IF(COUNTIF(F551:INDEX(F551:AO551,1,'Настройки'!$B$3),"&lt;0")&gt;0,IF('Настройки'!$B$10="Блокировать","Отрицательный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"),"")&amp;IF(AQ551&lt;3,"Недостаточно истории. ",IF(AQ551&lt;6,"Предварительная классификация. ",""))&amp;IF(AX551=0,"Нет спроса за горизонт. ","")&amp;IF(AZ551&gt;'Настройки'!$B$11,"Экстремальная вариативность. ",""))</x:f>
      </x:c>
      <x:c r="BH551" s="49" t="str">
        <x:f>IF(A551="","",IFERROR(VLOOKUP(BB551,'Настройки'!$D$3:$E$11,2,FALSE),"Сначала проверьте исходные данные и историю спроса.")&amp;" Уточните срок поставки, MOQ и критичность.")</x:f>
      </x:c>
      <x:c r="BI551" s="50" t="str">
        <x:f>IF(1&gt;'Настройки'!$B$3,"",IF(ISBLANK(F551),IF('Настройки'!$B$9="Нулевой спрос",0,""),IF(F551&lt;0,IF('Настройки'!$B$10="Исключить","",IF('Настройки'!$B$10="Абсолютные значения",ABS(F551),F551)),F551)))</x:f>
      </x:c>
      <x:c r="BJ551" s="50" t="str">
        <x:f>IF(2&gt;'Настройки'!$B$3,"",IF(ISBLANK(G551),IF('Настройки'!$B$9="Нулевой спрос",0,""),IF(G551&lt;0,IF('Настройки'!$B$10="Исключить","",IF('Настройки'!$B$10="Абсолютные значения",ABS(G551),G551)),G551)))</x:f>
      </x:c>
      <x:c r="BK551" s="50" t="str">
        <x:f>IF(3&gt;'Настройки'!$B$3,"",IF(ISBLANK(H551),IF('Настройки'!$B$9="Нулевой спрос",0,""),IF(H551&lt;0,IF('Настройки'!$B$10="Исключить","",IF('Настройки'!$B$10="Абсолютные значения",ABS(H551),H551)),H551)))</x:f>
      </x:c>
      <x:c r="BL551" s="50" t="str">
        <x:f>IF(4&gt;'Настройки'!$B$3,"",IF(ISBLANK(I551),IF('Настройки'!$B$9="Нулевой спрос",0,""),IF(I551&lt;0,IF('Настройки'!$B$10="Исключить","",IF('Настройки'!$B$10="Абсолютные значения",ABS(I551),I551)),I551)))</x:f>
      </x:c>
      <x:c r="BM551" s="50" t="str">
        <x:f>IF(5&gt;'Настройки'!$B$3,"",IF(ISBLANK(J551),IF('Настройки'!$B$9="Нулевой спрос",0,""),IF(J551&lt;0,IF('Настройки'!$B$10="Исключить","",IF('Настройки'!$B$10="Абсолютные значения",ABS(J551),J551)),J551)))</x:f>
      </x:c>
      <x:c r="BN551" s="50" t="str">
        <x:f>IF(6&gt;'Настройки'!$B$3,"",IF(ISBLANK(K551),IF('Настройки'!$B$9="Нулевой спрос",0,""),IF(K551&lt;0,IF('Настройки'!$B$10="Исключить","",IF('Настройки'!$B$10="Абсолютные значения",ABS(K551),K551)),K551)))</x:f>
      </x:c>
      <x:c r="BO551" s="50" t="str">
        <x:f>IF(7&gt;'Настройки'!$B$3,"",IF(ISBLANK(L551),IF('Настройки'!$B$9="Нулевой спрос",0,""),IF(L551&lt;0,IF('Настройки'!$B$10="Исключить","",IF('Настройки'!$B$10="Абсолютные значения",ABS(L551),L551)),L551)))</x:f>
      </x:c>
      <x:c r="BP551" s="50" t="str">
        <x:f>IF(8&gt;'Настройки'!$B$3,"",IF(ISBLANK(M551),IF('Настройки'!$B$9="Нулевой спрос",0,""),IF(M551&lt;0,IF('Настройки'!$B$10="Исключить","",IF('Настройки'!$B$10="Абсолютные значения",ABS(M551),M551)),M551)))</x:f>
      </x:c>
      <x:c r="BQ551" s="50" t="str">
        <x:f>IF(9&gt;'Настройки'!$B$3,"",IF(ISBLANK(N551),IF('Настройки'!$B$9="Нулевой спрос",0,""),IF(N551&lt;0,IF('Настройки'!$B$10="Исключить","",IF('Настройки'!$B$10="Абсолютные значения",ABS(N551),N551)),N551)))</x:f>
      </x:c>
      <x:c r="BR551" s="50" t="str">
        <x:f>IF(10&gt;'Настройки'!$B$3,"",IF(ISBLANK(O551),IF('Настройки'!$B$9="Нулевой спрос",0,""),IF(O551&lt;0,IF('Настройки'!$B$10="Исключить","",IF('Настройки'!$B$10="Абсолютные значения",ABS(O551),O551)),O551)))</x:f>
      </x:c>
      <x:c r="BS551" s="50" t="str">
        <x:f>IF(11&gt;'Настройки'!$B$3,"",IF(ISBLANK(P551),IF('Настройки'!$B$9="Нулевой спрос",0,""),IF(P551&lt;0,IF('Настройки'!$B$10="Исключить","",IF('Настройки'!$B$10="Абсолютные значения",ABS(P551),P551)),P551)))</x:f>
      </x:c>
      <x:c r="BT551" s="50" t="str">
        <x:f>IF(12&gt;'Настройки'!$B$3,"",IF(ISBLANK(Q551),IF('Настройки'!$B$9="Нулевой спрос",0,""),IF(Q551&lt;0,IF('Настройки'!$B$10="Исключить","",IF('Настройки'!$B$10="Абсолютные значения",ABS(Q551),Q551)),Q551)))</x:f>
      </x:c>
      <x:c r="BU551" s="50" t="str">
        <x:f>IF(13&gt;'Настройки'!$B$3,"",IF(ISBLANK(R551),IF('Настройки'!$B$9="Нулевой спрос",0,""),IF(R551&lt;0,IF('Настройки'!$B$10="Исключить","",IF('Настройки'!$B$10="Абсолютные значения",ABS(R551),R551)),R551)))</x:f>
      </x:c>
      <x:c r="BV551" s="50" t="str">
        <x:f>IF(14&gt;'Настройки'!$B$3,"",IF(ISBLANK(S551),IF('Настройки'!$B$9="Нулевой спрос",0,""),IF(S551&lt;0,IF('Настройки'!$B$10="Исключить","",IF('Настройки'!$B$10="Абсолютные значения",ABS(S551),S551)),S551)))</x:f>
      </x:c>
      <x:c r="BW551" s="50" t="str">
        <x:f>IF(15&gt;'Настройки'!$B$3,"",IF(ISBLANK(T551),IF('Настройки'!$B$9="Нулевой спрос",0,""),IF(T551&lt;0,IF('Настройки'!$B$10="Исключить","",IF('Настройки'!$B$10="Абсолютные значения",ABS(T551),T551)),T551)))</x:f>
      </x:c>
      <x:c r="BX551" s="50" t="str">
        <x:f>IF(16&gt;'Настройки'!$B$3,"",IF(ISBLANK(U551),IF('Настройки'!$B$9="Нулевой спрос",0,""),IF(U551&lt;0,IF('Настройки'!$B$10="Исключить","",IF('Настройки'!$B$10="Абсолютные значения",ABS(U551),U551)),U551)))</x:f>
      </x:c>
      <x:c r="BY551" s="50" t="str">
        <x:f>IF(17&gt;'Настройки'!$B$3,"",IF(ISBLANK(V551),IF('Настройки'!$B$9="Нулевой спрос",0,""),IF(V551&lt;0,IF('Настройки'!$B$10="Исключить","",IF('Настройки'!$B$10="Абсолютные значения",ABS(V551),V551)),V551)))</x:f>
      </x:c>
      <x:c r="BZ551" s="50" t="str">
        <x:f>IF(18&gt;'Настройки'!$B$3,"",IF(ISBLANK(W551),IF('Настройки'!$B$9="Нулевой спрос",0,""),IF(W551&lt;0,IF('Настройки'!$B$10="Исключить","",IF('Настройки'!$B$10="Абсолютные значения",ABS(W551),W551)),W551)))</x:f>
      </x:c>
      <x:c r="CA551" s="50" t="str">
        <x:f>IF(19&gt;'Настройки'!$B$3,"",IF(ISBLANK(X551),IF('Настройки'!$B$9="Нулевой спрос",0,""),IF(X551&lt;0,IF('Настройки'!$B$10="Исключить","",IF('Настройки'!$B$10="Абсолютные значения",ABS(X551),X551)),X551)))</x:f>
      </x:c>
      <x:c r="CB551" s="50" t="str">
        <x:f>IF(20&gt;'Настройки'!$B$3,"",IF(ISBLANK(Y551),IF('Настройки'!$B$9="Нулевой спрос",0,""),IF(Y551&lt;0,IF('Настройки'!$B$10="Исключить","",IF('Настройки'!$B$10="Абсолютные значения",ABS(Y551),Y551)),Y551)))</x:f>
      </x:c>
      <x:c r="CC551" s="50" t="str">
        <x:f>IF(21&gt;'Настройки'!$B$3,"",IF(ISBLANK(Z551),IF('Настройки'!$B$9="Нулевой спрос",0,""),IF(Z551&lt;0,IF('Настройки'!$B$10="Исключить","",IF('Настройки'!$B$10="Абсолютные значения",ABS(Z551),Z551)),Z551)))</x:f>
      </x:c>
      <x:c r="CD551" s="50" t="str">
        <x:f>IF(22&gt;'Настройки'!$B$3,"",IF(ISBLANK(AA551),IF('Настройки'!$B$9="Нулевой спрос",0,""),IF(AA551&lt;0,IF('Настройки'!$B$10="Исключить","",IF('Настройки'!$B$10="Абсолютные значения",ABS(AA551),AA551)),AA551)))</x:f>
      </x:c>
      <x:c r="CE551" s="50" t="str">
        <x:f>IF(23&gt;'Настройки'!$B$3,"",IF(ISBLANK(AB551),IF('Настройки'!$B$9="Нулевой спрос",0,""),IF(AB551&lt;0,IF('Настройки'!$B$10="Исключить","",IF('Настройки'!$B$10="Абсолютные значения",ABS(AB551),AB551)),AB551)))</x:f>
      </x:c>
      <x:c r="CF551" s="50" t="str">
        <x:f>IF(24&gt;'Настройки'!$B$3,"",IF(ISBLANK(AC551),IF('Настройки'!$B$9="Нулевой спрос",0,""),IF(AC551&lt;0,IF('Настройки'!$B$10="Исключить","",IF('Настройки'!$B$10="Абсолютные значения",ABS(AC551),AC551)),AC551)))</x:f>
      </x:c>
      <x:c r="CG551" s="50" t="str">
        <x:f>IF(25&gt;'Настройки'!$B$3,"",IF(ISBLANK(AD551),IF('Настройки'!$B$9="Нулевой спрос",0,""),IF(AD551&lt;0,IF('Настройки'!$B$10="Исключить","",IF('Настройки'!$B$10="Абсолютные значения",ABS(AD551),AD551)),AD551)))</x:f>
      </x:c>
      <x:c r="CH551" s="50" t="str">
        <x:f>IF(26&gt;'Настройки'!$B$3,"",IF(ISBLANK(AE551),IF('Настройки'!$B$9="Нулевой спрос",0,""),IF(AE551&lt;0,IF('Настройки'!$B$10="Исключить","",IF('Настройки'!$B$10="Абсолютные значения",ABS(AE551),AE551)),AE551)))</x:f>
      </x:c>
      <x:c r="CI551" s="50" t="str">
        <x:f>IF(27&gt;'Настройки'!$B$3,"",IF(ISBLANK(AF551),IF('Настройки'!$B$9="Нулевой спрос",0,""),IF(AF551&lt;0,IF('Настройки'!$B$10="Исключить","",IF('Настройки'!$B$10="Абсолютные значения",ABS(AF551),AF551)),AF551)))</x:f>
      </x:c>
      <x:c r="CJ551" s="50" t="str">
        <x:f>IF(28&gt;'Настройки'!$B$3,"",IF(ISBLANK(AG551),IF('Настройки'!$B$9="Нулевой спрос",0,""),IF(AG551&lt;0,IF('Настройки'!$B$10="Исключить","",IF('Настройки'!$B$10="Абсолютные значения",ABS(AG551),AG551)),AG551)))</x:f>
      </x:c>
      <x:c r="CK551" s="50" t="str">
        <x:f>IF(29&gt;'Настройки'!$B$3,"",IF(ISBLANK(AH551),IF('Настройки'!$B$9="Нулевой спрос",0,""),IF(AH551&lt;0,IF('Настройки'!$B$10="Исключить","",IF('Настройки'!$B$10="Абсолютные значения",ABS(AH551),AH551)),AH551)))</x:f>
      </x:c>
      <x:c r="CL551" s="50" t="str">
        <x:f>IF(30&gt;'Настройки'!$B$3,"",IF(ISBLANK(AI551),IF('Настройки'!$B$9="Нулевой спрос",0,""),IF(AI551&lt;0,IF('Настройки'!$B$10="Исключить","",IF('Настройки'!$B$10="Абсолютные значения",ABS(AI551),AI551)),AI551)))</x:f>
      </x:c>
      <x:c r="CM551" s="50" t="str">
        <x:f>IF(31&gt;'Настройки'!$B$3,"",IF(ISBLANK(AJ551),IF('Настройки'!$B$9="Нулевой спрос",0,""),IF(AJ551&lt;0,IF('Настройки'!$B$10="Исключить","",IF('Настройки'!$B$10="Абсолютные значения",ABS(AJ551),AJ551)),AJ551)))</x:f>
      </x:c>
      <x:c r="CN551" s="50" t="str">
        <x:f>IF(32&gt;'Настройки'!$B$3,"",IF(ISBLANK(AK551),IF('Настройки'!$B$9="Нулевой спрос",0,""),IF(AK551&lt;0,IF('Настройки'!$B$10="Исключить","",IF('Настройки'!$B$10="Абсолютные значения",ABS(AK551),AK551)),AK551)))</x:f>
      </x:c>
      <x:c r="CO551" s="50" t="str">
        <x:f>IF(33&gt;'Настройки'!$B$3,"",IF(ISBLANK(AL551),IF('Настройки'!$B$9="Нулевой спрос",0,""),IF(AL551&lt;0,IF('Настройки'!$B$10="Исключить","",IF('Настройки'!$B$10="Абсолютные значения",ABS(AL551),AL551)),AL551)))</x:f>
      </x:c>
      <x:c r="CP551" s="50" t="str">
        <x:f>IF(34&gt;'Настройки'!$B$3,"",IF(ISBLANK(AM551),IF('Настройки'!$B$9="Нулевой спрос",0,""),IF(AM551&lt;0,IF('Настройки'!$B$10="Исключить","",IF('Настройки'!$B$10="Абсолютные значения",ABS(AM551),AM551)),AM551)))</x:f>
      </x:c>
      <x:c r="CQ551" s="50" t="str">
        <x:f>IF(35&gt;'Настройки'!$B$3,"",IF(ISBLANK(AN551),IF('Настройки'!$B$9="Нулевой спрос",0,""),IF(AN551&lt;0,IF('Настройки'!$B$10="Исключить","",IF('Настройки'!$B$10="Абсолютные значения",ABS(AN551),AN551)),AN551)))</x:f>
      </x:c>
      <x:c r="CR551" s="50" t="str">
        <x:f>IF(36&gt;'Настройки'!$B$3,"",IF(ISBLANK(AO551),IF('Настройки'!$B$9="Нулевой спрос",0,""),IF(AO551&lt;0,IF('Настройки'!$B$10="Исключить","",IF('Настройки'!$B$10="Абсолютные значения",ABS(AO551),AO551)),AO551)))</x:f>
      </x:c>
      <x:c r="CS551" s="50" t="str">
        <x:f>IF(OR(1&gt;'Настройки'!$B$3,ISBLANK(BI551),BI551=0),"",BI551)</x:f>
      </x:c>
      <x:c r="CT551" s="50" t="str">
        <x:f>IF(OR(2&gt;'Настройки'!$B$3,ISBLANK(BJ551),BJ551=0),"",BJ551)</x:f>
      </x:c>
      <x:c r="CU551" s="50" t="str">
        <x:f>IF(OR(3&gt;'Настройки'!$B$3,ISBLANK(BK551),BK551=0),"",BK551)</x:f>
      </x:c>
      <x:c r="CV551" s="50" t="str">
        <x:f>IF(OR(4&gt;'Настройки'!$B$3,ISBLANK(BL551),BL551=0),"",BL551)</x:f>
      </x:c>
      <x:c r="CW551" s="50" t="str">
        <x:f>IF(OR(5&gt;'Настройки'!$B$3,ISBLANK(BM551),BM551=0),"",BM551)</x:f>
      </x:c>
      <x:c r="CX551" s="50" t="str">
        <x:f>IF(OR(6&gt;'Настройки'!$B$3,ISBLANK(BN551),BN551=0),"",BN551)</x:f>
      </x:c>
      <x:c r="CY551" s="50" t="str">
        <x:f>IF(OR(7&gt;'Настройки'!$B$3,ISBLANK(BO551),BO551=0),"",BO551)</x:f>
      </x:c>
      <x:c r="CZ551" s="50" t="str">
        <x:f>IF(OR(8&gt;'Настройки'!$B$3,ISBLANK(BP551),BP551=0),"",BP551)</x:f>
      </x:c>
      <x:c r="DA551" s="50" t="str">
        <x:f>IF(OR(9&gt;'Настройки'!$B$3,ISBLANK(BQ551),BQ551=0),"",BQ551)</x:f>
      </x:c>
      <x:c r="DB551" s="50" t="str">
        <x:f>IF(OR(10&gt;'Настройки'!$B$3,ISBLANK(BR551),BR551=0),"",BR551)</x:f>
      </x:c>
      <x:c r="DC551" s="50" t="str">
        <x:f>IF(OR(11&gt;'Настройки'!$B$3,ISBLANK(BS551),BS551=0),"",BS551)</x:f>
      </x:c>
      <x:c r="DD551" s="50" t="str">
        <x:f>IF(OR(12&gt;'Настройки'!$B$3,ISBLANK(BT551),BT551=0),"",BT551)</x:f>
      </x:c>
      <x:c r="DE551" s="50" t="str">
        <x:f>IF(OR(13&gt;'Настройки'!$B$3,ISBLANK(BU551),BU551=0),"",BU551)</x:f>
      </x:c>
      <x:c r="DF551" s="50" t="str">
        <x:f>IF(OR(14&gt;'Настройки'!$B$3,ISBLANK(BV551),BV551=0),"",BV551)</x:f>
      </x:c>
      <x:c r="DG551" s="50" t="str">
        <x:f>IF(OR(15&gt;'Настройки'!$B$3,ISBLANK(BW551),BW551=0),"",BW551)</x:f>
      </x:c>
      <x:c r="DH551" s="50" t="str">
        <x:f>IF(OR(16&gt;'Настройки'!$B$3,ISBLANK(BX551),BX551=0),"",BX551)</x:f>
      </x:c>
      <x:c r="DI551" s="50" t="str">
        <x:f>IF(OR(17&gt;'Настройки'!$B$3,ISBLANK(BY551),BY551=0),"",BY551)</x:f>
      </x:c>
      <x:c r="DJ551" s="50" t="str">
        <x:f>IF(OR(18&gt;'Настройки'!$B$3,ISBLANK(BZ551),BZ551=0),"",BZ551)</x:f>
      </x:c>
      <x:c r="DK551" s="50" t="str">
        <x:f>IF(OR(19&gt;'Настройки'!$B$3,ISBLANK(CA551),CA551=0),"",CA551)</x:f>
      </x:c>
      <x:c r="DL551" s="50" t="str">
        <x:f>IF(OR(20&gt;'Настройки'!$B$3,ISBLANK(CB551),CB551=0),"",CB551)</x:f>
      </x:c>
      <x:c r="DM551" s="50" t="str">
        <x:f>IF(OR(21&gt;'Настройки'!$B$3,ISBLANK(CC551),CC551=0),"",CC551)</x:f>
      </x:c>
      <x:c r="DN551" s="50" t="str">
        <x:f>IF(OR(22&gt;'Настройки'!$B$3,ISBLANK(CD551),CD551=0),"",CD551)</x:f>
      </x:c>
      <x:c r="DO551" s="50" t="str">
        <x:f>IF(OR(23&gt;'Настройки'!$B$3,ISBLANK(CE551),CE551=0),"",CE551)</x:f>
      </x:c>
      <x:c r="DP551" s="50" t="str">
        <x:f>IF(OR(24&gt;'Настройки'!$B$3,ISBLANK(CF551),CF551=0),"",CF551)</x:f>
      </x:c>
      <x:c r="DQ551" s="50" t="str">
        <x:f>IF(OR(25&gt;'Настройки'!$B$3,ISBLANK(CG551),CG551=0),"",CG551)</x:f>
      </x:c>
      <x:c r="DR551" s="50" t="str">
        <x:f>IF(OR(26&gt;'Настройки'!$B$3,ISBLANK(CH551),CH551=0),"",CH551)</x:f>
      </x:c>
      <x:c r="DS551" s="50" t="str">
        <x:f>IF(OR(27&gt;'Настройки'!$B$3,ISBLANK(CI551),CI551=0),"",CI551)</x:f>
      </x:c>
      <x:c r="DT551" s="50" t="str">
        <x:f>IF(OR(28&gt;'Настройки'!$B$3,ISBLANK(CJ551),CJ551=0),"",CJ551)</x:f>
      </x:c>
      <x:c r="DU551" s="50" t="str">
        <x:f>IF(OR(29&gt;'Настройки'!$B$3,ISBLANK(CK551),CK551=0),"",CK551)</x:f>
      </x:c>
      <x:c r="DV551" s="50" t="str">
        <x:f>IF(OR(30&gt;'Настройки'!$B$3,ISBLANK(CL551),CL551=0),"",CL551)</x:f>
      </x:c>
      <x:c r="DW551" s="50" t="str">
        <x:f>IF(OR(31&gt;'Настройки'!$B$3,ISBLANK(CM551),CM551=0),"",CM551)</x:f>
      </x:c>
      <x:c r="DX551" s="50" t="str">
        <x:f>IF(OR(32&gt;'Настройки'!$B$3,ISBLANK(CN551),CN551=0),"",CN551)</x:f>
      </x:c>
      <x:c r="DY551" s="50" t="str">
        <x:f>IF(OR(33&gt;'Настройки'!$B$3,ISBLANK(CO551),CO551=0),"",CO551)</x:f>
      </x:c>
      <x:c r="DZ551" s="50" t="str">
        <x:f>IF(OR(34&gt;'Настройки'!$B$3,ISBLANK(CP551),CP551=0),"",CP551)</x:f>
      </x:c>
      <x:c r="EA551" s="50" t="str">
        <x:f>IF(OR(35&gt;'Настройки'!$B$3,ISBLANK(CQ551),CQ551=0),"",CQ551)</x:f>
      </x:c>
      <x:c r="EB551" s="50" t="str">
        <x:f>IF(OR(36&gt;'Настройки'!$B$3,ISBLANK(CR551),CR551=0),"",CR551)</x:f>
      </x:c>
      <x:c r="EC551" s="50" t="str">
        <x:f>IF(A551="","",IF(OR(BB551="AZ",BB551="BZ"),10000+ROW(),IF(AZ551&gt;'Настройки'!$B$11,20000+ROW(),IF(BF551&lt;&gt;"Обычный",30000+ROW(),IF(AX551&lt;=0,40000+ROW(),"")))))</x:f>
      </x:c>
      <x:c r="ED551" s="50" t="str">
        <x:f>IF(EC551="","",COUNTIFS($EC$2:$EC$1001,"&gt;0",$EC$2:$EC$1001,"&lt;"&amp;EC551)+1)</x:f>
      </x:c>
    </x:row>
    <x:row r="552">
      <x:c r="A552" s="115"/>
      <x:c r="B552" s="115"/>
      <x:c r="C552" s="115"/>
      <x:c r="D552" s="118"/>
      <x:c r="E552" s="118"/>
      <x:c r="F552" s="118"/>
      <x:c r="G552" s="118"/>
      <x:c r="H552" s="118"/>
      <x:c r="I552" s="118"/>
      <x:c r="J552" s="118"/>
      <x:c r="K552" s="118"/>
      <x:c r="L552" s="118"/>
      <x:c r="M552" s="118"/>
      <x:c r="N552" s="118"/>
      <x:c r="O552" s="118"/>
      <x:c r="P552" s="118"/>
      <x:c r="Q552" s="118"/>
      <x:c r="R552" s="118"/>
      <x:c r="S552" s="118"/>
      <x:c r="T552" s="118"/>
      <x:c r="U552" s="118"/>
      <x:c r="V552" s="118"/>
      <x:c r="W552" s="118"/>
      <x:c r="X552" s="118"/>
      <x:c r="Y552" s="118"/>
      <x:c r="Z552" s="118"/>
      <x:c r="AA552" s="118"/>
      <x:c r="AB552" s="118"/>
      <x:c r="AC552" s="118"/>
      <x:c r="AD552" s="118"/>
      <x:c r="AE552" s="118"/>
      <x:c r="AF552" s="118"/>
      <x:c r="AG552" s="118"/>
      <x:c r="AH552" s="118"/>
      <x:c r="AI552" s="118"/>
      <x:c r="AJ552" s="118"/>
      <x:c r="AK552" s="118"/>
      <x:c r="AL552" s="118"/>
      <x:c r="AM552" s="118"/>
      <x:c r="AN552" s="118"/>
      <x:c r="AO552" s="118"/>
      <x:c r="AP552" s="115"/>
      <x:c r="AQ552" s="49" t="str">
        <x:f>IF(A552="","",COUNT(BI552:INDEX(BI552:CR552,1,'Настройки'!$B$3)))</x:f>
      </x:c>
      <x:c r="AR552" s="49" t="str">
        <x:f>IF(A552="","",SUM(BI552:INDEX(BI552:CR552,1,'Настройки'!$B$3)))</x:f>
      </x:c>
      <x:c r="AS552" s="58" t="str">
        <x:f>IF(A552="","",IF('Настройки'!$B$4="Стоимость потребления",AR552*D552,IF('Настройки'!$B$4="Количество",AR552,E552)))</x:f>
      </x:c>
      <x:c r="AT552" s="61" t="str">
        <x:f>IF(OR(A552="",AS552&lt;0,SUM($AS$2:$AS$1001)&lt;=0),"",AS552/SUM($AS$2:$AS$1001))</x:f>
      </x:c>
      <x:c r="AU552" s="61" t="str">
        <x:f>IF(OR(A552="",AS552&lt;0,SUM($AS$2:$AS$1001)&lt;=0),"",SUMIFS($AS$2:$AS$1001,$AS$2:$AS$1001,"&gt;"&amp;AS552)/SUM($AS$2:$AS$1001))</x:f>
      </x:c>
      <x:c r="AV552" s="61" t="str">
        <x:f>IF(OR(A552="",AS552&lt;0,SUM($AS$2:$AS$1001)&lt;=0),"",SUMIFS($AS$2:$AS$1001,$AS$2:$AS$1001,"&gt;="&amp;AS552)/SUM($AS$2:$AS$1001))</x:f>
      </x:c>
      <x:c r="AW552" s="49" t="str">
        <x:f>IF(A552="","",IF(SUM($AS$2:$AS$1001)&lt;=0,"Не определён",IF(AS552&lt;0,"Исключение",IF(AU552&lt;'Настройки'!$B$5,"A",IF(AU552&lt;'Настройки'!$B$6,"B","C")))))</x:f>
      </x:c>
      <x:c r="AX552" s="58" t="str">
        <x:f>IF(A552="","",IF(AQ552=0,"",AVERAGE(BI552:INDEX(BI552:CR552,1,'Настройки'!$B$3))))</x:f>
      </x:c>
      <x:c r="AY552" s="58" t="str">
        <x:f>IF(OR(A552="",AQ552=0),"",STDEVP(BI552:INDEX(BI552:CR552,1,'Настройки'!$B$3)))</x:f>
      </x:c>
      <x:c r="AZ552" s="61" t="str">
        <x:f>IF(OR(A552="",AQ552&lt;'Настройки'!$B$12,AX552&lt;=0,AND('Настройки'!$B$10="Блокировать",COUNTIF(F552:INDEX(F552:AO552,1,'Настройки'!$B$3),"&lt;0")&gt;0)),"",AY552/ABS(AX552))</x:f>
      </x:c>
      <x:c r="BA552" s="49" t="str">
        <x:f>IF(A552="","",IF(AND('Настройки'!$B$10="Блокировать",COUNTIF(F552:INDEX(F552:AO552,1,'Настройки'!$B$3),"&lt;0")&gt;0),"Не определён",IF(AQ552&lt;'Настройки'!$B$12,"Не определён",IF(AX552=0,"Нет спроса",IF(AX552&lt;0,"Не определён",IF(AZ552&lt;='Настройки'!$B$7,"X",IF(AZ552&lt;='Настройки'!$B$8,"Y","Z")))))))</x:f>
      </x:c>
      <x:c r="BB552" s="49" t="str">
        <x:f>IF(OR(A552="",LEN(AW552)&lt;&gt;1,LEN(BA552)&lt;&gt;1),"",AW552&amp;BA552)</x:f>
      </x:c>
      <x:c r="BC552" s="61" t="str">
        <x:f>IF(OR(A552="",AQ552=0),"",(COUNT(BI552:INDEX(BI552:CR552,1,'Настройки'!$B$3))-COUNT(CS552:INDEX(CS552:EB552,1,'Настройки'!$B$3)))/AQ552)</x:f>
      </x:c>
      <x:c r="BD552" s="64" t="str">
        <x:f>IF(OR(A552="",COUNT(CS552:INDEX(CS552:EB552,1,'Настройки'!$B$3))=0),"",AQ552/COUNT(CS552:INDEX(CS552:EB552,1,'Настройки'!$B$3)))</x:f>
      </x:c>
      <x:c r="BE552" s="64" t="str">
        <x:f>IF(OR(A552="",COUNT(CS552:INDEX(CS552:EB552,1,'Настройки'!$B$3))=0),"",IF(AVERAGE(CS552:INDEX(CS552:EB552,1,'Настройки'!$B$3))=0,"",(STDEVP(CS552:INDEX(CS552:EB552,1,'Настройки'!$B$3))/ABS(AVERAGE(CS552:INDEX(CS552:EB552,1,'Настройки'!$B$3))))^2))</x:f>
      </x:c>
      <x:c r="BF552" s="49" t="str">
        <x:f>IF(A552="","",IF(AQ552&lt;3,"Недостаточно",IF(AQ552&lt;6,"Предварительный","Обычный")))</x:f>
      </x:c>
      <x:c r="BG552" s="49" t="str">
        <x:f>IF(A552="","",IF(COUNTIF(F552:INDEX(F552:AO552,1,'Настройки'!$B$3),"&lt;0")&gt;0,IF('Настройки'!$B$10="Блокировать","Отрицательный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"),"")&amp;IF(AQ552&lt;3,"Недостаточно истории. ",IF(AQ552&lt;6,"Предварительная классификация. ",""))&amp;IF(AX552=0,"Нет спроса за горизонт. ","")&amp;IF(AZ552&gt;'Настройки'!$B$11,"Экстремальная вариативность. ",""))</x:f>
      </x:c>
      <x:c r="BH552" s="49" t="str">
        <x:f>IF(A552="","",IFERROR(VLOOKUP(BB552,'Настройки'!$D$3:$E$11,2,FALSE),"Сначала проверьте исходные данные и историю спроса.")&amp;" Уточните срок поставки, MOQ и критичность.")</x:f>
      </x:c>
      <x:c r="BI552" s="50" t="str">
        <x:f>IF(1&gt;'Настройки'!$B$3,"",IF(ISBLANK(F552),IF('Настройки'!$B$9="Нулевой спрос",0,""),IF(F552&lt;0,IF('Настройки'!$B$10="Исключить","",IF('Настройки'!$B$10="Абсолютные значения",ABS(F552),F552)),F552)))</x:f>
      </x:c>
      <x:c r="BJ552" s="50" t="str">
        <x:f>IF(2&gt;'Настройки'!$B$3,"",IF(ISBLANK(G552),IF('Настройки'!$B$9="Нулевой спрос",0,""),IF(G552&lt;0,IF('Настройки'!$B$10="Исключить","",IF('Настройки'!$B$10="Абсолютные значения",ABS(G552),G552)),G552)))</x:f>
      </x:c>
      <x:c r="BK552" s="50" t="str">
        <x:f>IF(3&gt;'Настройки'!$B$3,"",IF(ISBLANK(H552),IF('Настройки'!$B$9="Нулевой спрос",0,""),IF(H552&lt;0,IF('Настройки'!$B$10="Исключить","",IF('Настройки'!$B$10="Абсолютные значения",ABS(H552),H552)),H552)))</x:f>
      </x:c>
      <x:c r="BL552" s="50" t="str">
        <x:f>IF(4&gt;'Настройки'!$B$3,"",IF(ISBLANK(I552),IF('Настройки'!$B$9="Нулевой спрос",0,""),IF(I552&lt;0,IF('Настройки'!$B$10="Исключить","",IF('Настройки'!$B$10="Абсолютные значения",ABS(I552),I552)),I552)))</x:f>
      </x:c>
      <x:c r="BM552" s="50" t="str">
        <x:f>IF(5&gt;'Настройки'!$B$3,"",IF(ISBLANK(J552),IF('Настройки'!$B$9="Нулевой спрос",0,""),IF(J552&lt;0,IF('Настройки'!$B$10="Исключить","",IF('Настройки'!$B$10="Абсолютные значения",ABS(J552),J552)),J552)))</x:f>
      </x:c>
      <x:c r="BN552" s="50" t="str">
        <x:f>IF(6&gt;'Настройки'!$B$3,"",IF(ISBLANK(K552),IF('Настройки'!$B$9="Нулевой спрос",0,""),IF(K552&lt;0,IF('Настройки'!$B$10="Исключить","",IF('Настройки'!$B$10="Абсолютные значения",ABS(K552),K552)),K552)))</x:f>
      </x:c>
      <x:c r="BO552" s="50" t="str">
        <x:f>IF(7&gt;'Настройки'!$B$3,"",IF(ISBLANK(L552),IF('Настройки'!$B$9="Нулевой спрос",0,""),IF(L552&lt;0,IF('Настройки'!$B$10="Исключить","",IF('Настройки'!$B$10="Абсолютные значения",ABS(L552),L552)),L552)))</x:f>
      </x:c>
      <x:c r="BP552" s="50" t="str">
        <x:f>IF(8&gt;'Настройки'!$B$3,"",IF(ISBLANK(M552),IF('Настройки'!$B$9="Нулевой спрос",0,""),IF(M552&lt;0,IF('Настройки'!$B$10="Исключить","",IF('Настройки'!$B$10="Абсолютные значения",ABS(M552),M552)),M552)))</x:f>
      </x:c>
      <x:c r="BQ552" s="50" t="str">
        <x:f>IF(9&gt;'Настройки'!$B$3,"",IF(ISBLANK(N552),IF('Настройки'!$B$9="Нулевой спрос",0,""),IF(N552&lt;0,IF('Настройки'!$B$10="Исключить","",IF('Настройки'!$B$10="Абсолютные значения",ABS(N552),N552)),N552)))</x:f>
      </x:c>
      <x:c r="BR552" s="50" t="str">
        <x:f>IF(10&gt;'Настройки'!$B$3,"",IF(ISBLANK(O552),IF('Настройки'!$B$9="Нулевой спрос",0,""),IF(O552&lt;0,IF('Настройки'!$B$10="Исключить","",IF('Настройки'!$B$10="Абсолютные значения",ABS(O552),O552)),O552)))</x:f>
      </x:c>
      <x:c r="BS552" s="50" t="str">
        <x:f>IF(11&gt;'Настройки'!$B$3,"",IF(ISBLANK(P552),IF('Настройки'!$B$9="Нулевой спрос",0,""),IF(P552&lt;0,IF('Настройки'!$B$10="Исключить","",IF('Настройки'!$B$10="Абсолютные значения",ABS(P552),P552)),P552)))</x:f>
      </x:c>
      <x:c r="BT552" s="50" t="str">
        <x:f>IF(12&gt;'Настройки'!$B$3,"",IF(ISBLANK(Q552),IF('Настройки'!$B$9="Нулевой спрос",0,""),IF(Q552&lt;0,IF('Настройки'!$B$10="Исключить","",IF('Настройки'!$B$10="Абсолютные значения",ABS(Q552),Q552)),Q552)))</x:f>
      </x:c>
      <x:c r="BU552" s="50" t="str">
        <x:f>IF(13&gt;'Настройки'!$B$3,"",IF(ISBLANK(R552),IF('Настройки'!$B$9="Нулевой спрос",0,""),IF(R552&lt;0,IF('Настройки'!$B$10="Исключить","",IF('Настройки'!$B$10="Абсолютные значения",ABS(R552),R552)),R552)))</x:f>
      </x:c>
      <x:c r="BV552" s="50" t="str">
        <x:f>IF(14&gt;'Настройки'!$B$3,"",IF(ISBLANK(S552),IF('Настройки'!$B$9="Нулевой спрос",0,""),IF(S552&lt;0,IF('Настройки'!$B$10="Исключить","",IF('Настройки'!$B$10="Абсолютные значения",ABS(S552),S552)),S552)))</x:f>
      </x:c>
      <x:c r="BW552" s="50" t="str">
        <x:f>IF(15&gt;'Настройки'!$B$3,"",IF(ISBLANK(T552),IF('Настройки'!$B$9="Нулевой спрос",0,""),IF(T552&lt;0,IF('Настройки'!$B$10="Исключить","",IF('Настройки'!$B$10="Абсолютные значения",ABS(T552),T552)),T552)))</x:f>
      </x:c>
      <x:c r="BX552" s="50" t="str">
        <x:f>IF(16&gt;'Настройки'!$B$3,"",IF(ISBLANK(U552),IF('Настройки'!$B$9="Нулевой спрос",0,""),IF(U552&lt;0,IF('Настройки'!$B$10="Исключить","",IF('Настройки'!$B$10="Абсолютные значения",ABS(U552),U552)),U552)))</x:f>
      </x:c>
      <x:c r="BY552" s="50" t="str">
        <x:f>IF(17&gt;'Настройки'!$B$3,"",IF(ISBLANK(V552),IF('Настройки'!$B$9="Нулевой спрос",0,""),IF(V552&lt;0,IF('Настройки'!$B$10="Исключить","",IF('Настройки'!$B$10="Абсолютные значения",ABS(V552),V552)),V552)))</x:f>
      </x:c>
      <x:c r="BZ552" s="50" t="str">
        <x:f>IF(18&gt;'Настройки'!$B$3,"",IF(ISBLANK(W552),IF('Настройки'!$B$9="Нулевой спрос",0,""),IF(W552&lt;0,IF('Настройки'!$B$10="Исключить","",IF('Настройки'!$B$10="Абсолютные значения",ABS(W552),W552)),W552)))</x:f>
      </x:c>
      <x:c r="CA552" s="50" t="str">
        <x:f>IF(19&gt;'Настройки'!$B$3,"",IF(ISBLANK(X552),IF('Настройки'!$B$9="Нулевой спрос",0,""),IF(X552&lt;0,IF('Настройки'!$B$10="Исключить","",IF('Настройки'!$B$10="Абсолютные значения",ABS(X552),X552)),X552)))</x:f>
      </x:c>
      <x:c r="CB552" s="50" t="str">
        <x:f>IF(20&gt;'Настройки'!$B$3,"",IF(ISBLANK(Y552),IF('Настройки'!$B$9="Нулевой спрос",0,""),IF(Y552&lt;0,IF('Настройки'!$B$10="Исключить","",IF('Настройки'!$B$10="Абсолютные значения",ABS(Y552),Y552)),Y552)))</x:f>
      </x:c>
      <x:c r="CC552" s="50" t="str">
        <x:f>IF(21&gt;'Настройки'!$B$3,"",IF(ISBLANK(Z552),IF('Настройки'!$B$9="Нулевой спрос",0,""),IF(Z552&lt;0,IF('Настройки'!$B$10="Исключить","",IF('Настройки'!$B$10="Абсолютные значения",ABS(Z552),Z552)),Z552)))</x:f>
      </x:c>
      <x:c r="CD552" s="50" t="str">
        <x:f>IF(22&gt;'Настройки'!$B$3,"",IF(ISBLANK(AA552),IF('Настройки'!$B$9="Нулевой спрос",0,""),IF(AA552&lt;0,IF('Настройки'!$B$10="Исключить","",IF('Настройки'!$B$10="Абсолютные значения",ABS(AA552),AA552)),AA552)))</x:f>
      </x:c>
      <x:c r="CE552" s="50" t="str">
        <x:f>IF(23&gt;'Настройки'!$B$3,"",IF(ISBLANK(AB552),IF('Настройки'!$B$9="Нулевой спрос",0,""),IF(AB552&lt;0,IF('Настройки'!$B$10="Исключить","",IF('Настройки'!$B$10="Абсолютные значения",ABS(AB552),AB552)),AB552)))</x:f>
      </x:c>
      <x:c r="CF552" s="50" t="str">
        <x:f>IF(24&gt;'Настройки'!$B$3,"",IF(ISBLANK(AC552),IF('Настройки'!$B$9="Нулевой спрос",0,""),IF(AC552&lt;0,IF('Настройки'!$B$10="Исключить","",IF('Настройки'!$B$10="Абсолютные значения",ABS(AC552),AC552)),AC552)))</x:f>
      </x:c>
      <x:c r="CG552" s="50" t="str">
        <x:f>IF(25&gt;'Настройки'!$B$3,"",IF(ISBLANK(AD552),IF('Настройки'!$B$9="Нулевой спрос",0,""),IF(AD552&lt;0,IF('Настройки'!$B$10="Исключить","",IF('Настройки'!$B$10="Абсолютные значения",ABS(AD552),AD552)),AD552)))</x:f>
      </x:c>
      <x:c r="CH552" s="50" t="str">
        <x:f>IF(26&gt;'Настройки'!$B$3,"",IF(ISBLANK(AE552),IF('Настройки'!$B$9="Нулевой спрос",0,""),IF(AE552&lt;0,IF('Настройки'!$B$10="Исключить","",IF('Настройки'!$B$10="Абсолютные значения",ABS(AE552),AE552)),AE552)))</x:f>
      </x:c>
      <x:c r="CI552" s="50" t="str">
        <x:f>IF(27&gt;'Настройки'!$B$3,"",IF(ISBLANK(AF552),IF('Настройки'!$B$9="Нулевой спрос",0,""),IF(AF552&lt;0,IF('Настройки'!$B$10="Исключить","",IF('Настройки'!$B$10="Абсолютные значения",ABS(AF552),AF552)),AF552)))</x:f>
      </x:c>
      <x:c r="CJ552" s="50" t="str">
        <x:f>IF(28&gt;'Настройки'!$B$3,"",IF(ISBLANK(AG552),IF('Настройки'!$B$9="Нулевой спрос",0,""),IF(AG552&lt;0,IF('Настройки'!$B$10="Исключить","",IF('Настройки'!$B$10="Абсолютные значения",ABS(AG552),AG552)),AG552)))</x:f>
      </x:c>
      <x:c r="CK552" s="50" t="str">
        <x:f>IF(29&gt;'Настройки'!$B$3,"",IF(ISBLANK(AH552),IF('Настройки'!$B$9="Нулевой спрос",0,""),IF(AH552&lt;0,IF('Настройки'!$B$10="Исключить","",IF('Настройки'!$B$10="Абсолютные значения",ABS(AH552),AH552)),AH552)))</x:f>
      </x:c>
      <x:c r="CL552" s="50" t="str">
        <x:f>IF(30&gt;'Настройки'!$B$3,"",IF(ISBLANK(AI552),IF('Настройки'!$B$9="Нулевой спрос",0,""),IF(AI552&lt;0,IF('Настройки'!$B$10="Исключить","",IF('Настройки'!$B$10="Абсолютные значения",ABS(AI552),AI552)),AI552)))</x:f>
      </x:c>
      <x:c r="CM552" s="50" t="str">
        <x:f>IF(31&gt;'Настройки'!$B$3,"",IF(ISBLANK(AJ552),IF('Настройки'!$B$9="Нулевой спрос",0,""),IF(AJ552&lt;0,IF('Настройки'!$B$10="Исключить","",IF('Настройки'!$B$10="Абсолютные значения",ABS(AJ552),AJ552)),AJ552)))</x:f>
      </x:c>
      <x:c r="CN552" s="50" t="str">
        <x:f>IF(32&gt;'Настройки'!$B$3,"",IF(ISBLANK(AK552),IF('Настройки'!$B$9="Нулевой спрос",0,""),IF(AK552&lt;0,IF('Настройки'!$B$10="Исключить","",IF('Настройки'!$B$10="Абсолютные значения",ABS(AK552),AK552)),AK552)))</x:f>
      </x:c>
      <x:c r="CO552" s="50" t="str">
        <x:f>IF(33&gt;'Настройки'!$B$3,"",IF(ISBLANK(AL552),IF('Настройки'!$B$9="Нулевой спрос",0,""),IF(AL552&lt;0,IF('Настройки'!$B$10="Исключить","",IF('Настройки'!$B$10="Абсолютные значения",ABS(AL552),AL552)),AL552)))</x:f>
      </x:c>
      <x:c r="CP552" s="50" t="str">
        <x:f>IF(34&gt;'Настройки'!$B$3,"",IF(ISBLANK(AM552),IF('Настройки'!$B$9="Нулевой спрос",0,""),IF(AM552&lt;0,IF('Настройки'!$B$10="Исключить","",IF('Настройки'!$B$10="Абсолютные значения",ABS(AM552),AM552)),AM552)))</x:f>
      </x:c>
      <x:c r="CQ552" s="50" t="str">
        <x:f>IF(35&gt;'Настройки'!$B$3,"",IF(ISBLANK(AN552),IF('Настройки'!$B$9="Нулевой спрос",0,""),IF(AN552&lt;0,IF('Настройки'!$B$10="Исключить","",IF('Настройки'!$B$10="Абсолютные значения",ABS(AN552),AN552)),AN552)))</x:f>
      </x:c>
      <x:c r="CR552" s="50" t="str">
        <x:f>IF(36&gt;'Настройки'!$B$3,"",IF(ISBLANK(AO552),IF('Настройки'!$B$9="Нулевой спрос",0,""),IF(AO552&lt;0,IF('Настройки'!$B$10="Исключить","",IF('Настройки'!$B$10="Абсолютные значения",ABS(AO552),AO552)),AO552)))</x:f>
      </x:c>
      <x:c r="CS552" s="50" t="str">
        <x:f>IF(OR(1&gt;'Настройки'!$B$3,ISBLANK(BI552),BI552=0),"",BI552)</x:f>
      </x:c>
      <x:c r="CT552" s="50" t="str">
        <x:f>IF(OR(2&gt;'Настройки'!$B$3,ISBLANK(BJ552),BJ552=0),"",BJ552)</x:f>
      </x:c>
      <x:c r="CU552" s="50" t="str">
        <x:f>IF(OR(3&gt;'Настройки'!$B$3,ISBLANK(BK552),BK552=0),"",BK552)</x:f>
      </x:c>
      <x:c r="CV552" s="50" t="str">
        <x:f>IF(OR(4&gt;'Настройки'!$B$3,ISBLANK(BL552),BL552=0),"",BL552)</x:f>
      </x:c>
      <x:c r="CW552" s="50" t="str">
        <x:f>IF(OR(5&gt;'Настройки'!$B$3,ISBLANK(BM552),BM552=0),"",BM552)</x:f>
      </x:c>
      <x:c r="CX552" s="50" t="str">
        <x:f>IF(OR(6&gt;'Настройки'!$B$3,ISBLANK(BN552),BN552=0),"",BN552)</x:f>
      </x:c>
      <x:c r="CY552" s="50" t="str">
        <x:f>IF(OR(7&gt;'Настройки'!$B$3,ISBLANK(BO552),BO552=0),"",BO552)</x:f>
      </x:c>
      <x:c r="CZ552" s="50" t="str">
        <x:f>IF(OR(8&gt;'Настройки'!$B$3,ISBLANK(BP552),BP552=0),"",BP552)</x:f>
      </x:c>
      <x:c r="DA552" s="50" t="str">
        <x:f>IF(OR(9&gt;'Настройки'!$B$3,ISBLANK(BQ552),BQ552=0),"",BQ552)</x:f>
      </x:c>
      <x:c r="DB552" s="50" t="str">
        <x:f>IF(OR(10&gt;'Настройки'!$B$3,ISBLANK(BR552),BR552=0),"",BR552)</x:f>
      </x:c>
      <x:c r="DC552" s="50" t="str">
        <x:f>IF(OR(11&gt;'Настройки'!$B$3,ISBLANK(BS552),BS552=0),"",BS552)</x:f>
      </x:c>
      <x:c r="DD552" s="50" t="str">
        <x:f>IF(OR(12&gt;'Настройки'!$B$3,ISBLANK(BT552),BT552=0),"",BT552)</x:f>
      </x:c>
      <x:c r="DE552" s="50" t="str">
        <x:f>IF(OR(13&gt;'Настройки'!$B$3,ISBLANK(BU552),BU552=0),"",BU552)</x:f>
      </x:c>
      <x:c r="DF552" s="50" t="str">
        <x:f>IF(OR(14&gt;'Настройки'!$B$3,ISBLANK(BV552),BV552=0),"",BV552)</x:f>
      </x:c>
      <x:c r="DG552" s="50" t="str">
        <x:f>IF(OR(15&gt;'Настройки'!$B$3,ISBLANK(BW552),BW552=0),"",BW552)</x:f>
      </x:c>
      <x:c r="DH552" s="50" t="str">
        <x:f>IF(OR(16&gt;'Настройки'!$B$3,ISBLANK(BX552),BX552=0),"",BX552)</x:f>
      </x:c>
      <x:c r="DI552" s="50" t="str">
        <x:f>IF(OR(17&gt;'Настройки'!$B$3,ISBLANK(BY552),BY552=0),"",BY552)</x:f>
      </x:c>
      <x:c r="DJ552" s="50" t="str">
        <x:f>IF(OR(18&gt;'Настройки'!$B$3,ISBLANK(BZ552),BZ552=0),"",BZ552)</x:f>
      </x:c>
      <x:c r="DK552" s="50" t="str">
        <x:f>IF(OR(19&gt;'Настройки'!$B$3,ISBLANK(CA552),CA552=0),"",CA552)</x:f>
      </x:c>
      <x:c r="DL552" s="50" t="str">
        <x:f>IF(OR(20&gt;'Настройки'!$B$3,ISBLANK(CB552),CB552=0),"",CB552)</x:f>
      </x:c>
      <x:c r="DM552" s="50" t="str">
        <x:f>IF(OR(21&gt;'Настройки'!$B$3,ISBLANK(CC552),CC552=0),"",CC552)</x:f>
      </x:c>
      <x:c r="DN552" s="50" t="str">
        <x:f>IF(OR(22&gt;'Настройки'!$B$3,ISBLANK(CD552),CD552=0),"",CD552)</x:f>
      </x:c>
      <x:c r="DO552" s="50" t="str">
        <x:f>IF(OR(23&gt;'Настройки'!$B$3,ISBLANK(CE552),CE552=0),"",CE552)</x:f>
      </x:c>
      <x:c r="DP552" s="50" t="str">
        <x:f>IF(OR(24&gt;'Настройки'!$B$3,ISBLANK(CF552),CF552=0),"",CF552)</x:f>
      </x:c>
      <x:c r="DQ552" s="50" t="str">
        <x:f>IF(OR(25&gt;'Настройки'!$B$3,ISBLANK(CG552),CG552=0),"",CG552)</x:f>
      </x:c>
      <x:c r="DR552" s="50" t="str">
        <x:f>IF(OR(26&gt;'Настройки'!$B$3,ISBLANK(CH552),CH552=0),"",CH552)</x:f>
      </x:c>
      <x:c r="DS552" s="50" t="str">
        <x:f>IF(OR(27&gt;'Настройки'!$B$3,ISBLANK(CI552),CI552=0),"",CI552)</x:f>
      </x:c>
      <x:c r="DT552" s="50" t="str">
        <x:f>IF(OR(28&gt;'Настройки'!$B$3,ISBLANK(CJ552),CJ552=0),"",CJ552)</x:f>
      </x:c>
      <x:c r="DU552" s="50" t="str">
        <x:f>IF(OR(29&gt;'Настройки'!$B$3,ISBLANK(CK552),CK552=0),"",CK552)</x:f>
      </x:c>
      <x:c r="DV552" s="50" t="str">
        <x:f>IF(OR(30&gt;'Настройки'!$B$3,ISBLANK(CL552),CL552=0),"",CL552)</x:f>
      </x:c>
      <x:c r="DW552" s="50" t="str">
        <x:f>IF(OR(31&gt;'Настройки'!$B$3,ISBLANK(CM552),CM552=0),"",CM552)</x:f>
      </x:c>
      <x:c r="DX552" s="50" t="str">
        <x:f>IF(OR(32&gt;'Настройки'!$B$3,ISBLANK(CN552),CN552=0),"",CN552)</x:f>
      </x:c>
      <x:c r="DY552" s="50" t="str">
        <x:f>IF(OR(33&gt;'Настройки'!$B$3,ISBLANK(CO552),CO552=0),"",CO552)</x:f>
      </x:c>
      <x:c r="DZ552" s="50" t="str">
        <x:f>IF(OR(34&gt;'Настройки'!$B$3,ISBLANK(CP552),CP552=0),"",CP552)</x:f>
      </x:c>
      <x:c r="EA552" s="50" t="str">
        <x:f>IF(OR(35&gt;'Настройки'!$B$3,ISBLANK(CQ552),CQ552=0),"",CQ552)</x:f>
      </x:c>
      <x:c r="EB552" s="50" t="str">
        <x:f>IF(OR(36&gt;'Настройки'!$B$3,ISBLANK(CR552),CR552=0),"",CR552)</x:f>
      </x:c>
      <x:c r="EC552" s="50" t="str">
        <x:f>IF(A552="","",IF(OR(BB552="AZ",BB552="BZ"),10000+ROW(),IF(AZ552&gt;'Настройки'!$B$11,20000+ROW(),IF(BF552&lt;&gt;"Обычный",30000+ROW(),IF(AX552&lt;=0,40000+ROW(),"")))))</x:f>
      </x:c>
      <x:c r="ED552" s="50" t="str">
        <x:f>IF(EC552="","",COUNTIFS($EC$2:$EC$1001,"&gt;0",$EC$2:$EC$1001,"&lt;"&amp;EC552)+1)</x:f>
      </x:c>
    </x:row>
    <x:row r="553">
      <x:c r="A553" s="115"/>
      <x:c r="B553" s="115"/>
      <x:c r="C553" s="115"/>
      <x:c r="D553" s="118"/>
      <x:c r="E553" s="118"/>
      <x:c r="F553" s="118"/>
      <x:c r="G553" s="118"/>
      <x:c r="H553" s="118"/>
      <x:c r="I553" s="118"/>
      <x:c r="J553" s="118"/>
      <x:c r="K553" s="118"/>
      <x:c r="L553" s="118"/>
      <x:c r="M553" s="118"/>
      <x:c r="N553" s="118"/>
      <x:c r="O553" s="118"/>
      <x:c r="P553" s="118"/>
      <x:c r="Q553" s="118"/>
      <x:c r="R553" s="118"/>
      <x:c r="S553" s="118"/>
      <x:c r="T553" s="118"/>
      <x:c r="U553" s="118"/>
      <x:c r="V553" s="118"/>
      <x:c r="W553" s="118"/>
      <x:c r="X553" s="118"/>
      <x:c r="Y553" s="118"/>
      <x:c r="Z553" s="118"/>
      <x:c r="AA553" s="118"/>
      <x:c r="AB553" s="118"/>
      <x:c r="AC553" s="118"/>
      <x:c r="AD553" s="118"/>
      <x:c r="AE553" s="118"/>
      <x:c r="AF553" s="118"/>
      <x:c r="AG553" s="118"/>
      <x:c r="AH553" s="118"/>
      <x:c r="AI553" s="118"/>
      <x:c r="AJ553" s="118"/>
      <x:c r="AK553" s="118"/>
      <x:c r="AL553" s="118"/>
      <x:c r="AM553" s="118"/>
      <x:c r="AN553" s="118"/>
      <x:c r="AO553" s="118"/>
      <x:c r="AP553" s="115"/>
      <x:c r="AQ553" s="49" t="str">
        <x:f>IF(A553="","",COUNT(BI553:INDEX(BI553:CR553,1,'Настройки'!$B$3)))</x:f>
      </x:c>
      <x:c r="AR553" s="49" t="str">
        <x:f>IF(A553="","",SUM(BI553:INDEX(BI553:CR553,1,'Настройки'!$B$3)))</x:f>
      </x:c>
      <x:c r="AS553" s="58" t="str">
        <x:f>IF(A553="","",IF('Настройки'!$B$4="Стоимость потребления",AR553*D553,IF('Настройки'!$B$4="Количество",AR553,E553)))</x:f>
      </x:c>
      <x:c r="AT553" s="61" t="str">
        <x:f>IF(OR(A553="",AS553&lt;0,SUM($AS$2:$AS$1001)&lt;=0),"",AS553/SUM($AS$2:$AS$1001))</x:f>
      </x:c>
      <x:c r="AU553" s="61" t="str">
        <x:f>IF(OR(A553="",AS553&lt;0,SUM($AS$2:$AS$1001)&lt;=0),"",SUMIFS($AS$2:$AS$1001,$AS$2:$AS$1001,"&gt;"&amp;AS553)/SUM($AS$2:$AS$1001))</x:f>
      </x:c>
      <x:c r="AV553" s="61" t="str">
        <x:f>IF(OR(A553="",AS553&lt;0,SUM($AS$2:$AS$1001)&lt;=0),"",SUMIFS($AS$2:$AS$1001,$AS$2:$AS$1001,"&gt;="&amp;AS553)/SUM($AS$2:$AS$1001))</x:f>
      </x:c>
      <x:c r="AW553" s="49" t="str">
        <x:f>IF(A553="","",IF(SUM($AS$2:$AS$1001)&lt;=0,"Не определён",IF(AS553&lt;0,"Исключение",IF(AU553&lt;'Настройки'!$B$5,"A",IF(AU553&lt;'Настройки'!$B$6,"B","C")))))</x:f>
      </x:c>
      <x:c r="AX553" s="58" t="str">
        <x:f>IF(A553="","",IF(AQ553=0,"",AVERAGE(BI553:INDEX(BI553:CR553,1,'Настройки'!$B$3))))</x:f>
      </x:c>
      <x:c r="AY553" s="58" t="str">
        <x:f>IF(OR(A553="",AQ553=0),"",STDEVP(BI553:INDEX(BI553:CR553,1,'Настройки'!$B$3)))</x:f>
      </x:c>
      <x:c r="AZ553" s="61" t="str">
        <x:f>IF(OR(A553="",AQ553&lt;'Настройки'!$B$12,AX553&lt;=0,AND('Настройки'!$B$10="Блокировать",COUNTIF(F553:INDEX(F553:AO553,1,'Настройки'!$B$3),"&lt;0")&gt;0)),"",AY553/ABS(AX553))</x:f>
      </x:c>
      <x:c r="BA553" s="49" t="str">
        <x:f>IF(A553="","",IF(AND('Настройки'!$B$10="Блокировать",COUNTIF(F553:INDEX(F553:AO553,1,'Настройки'!$B$3),"&lt;0")&gt;0),"Не определён",IF(AQ553&lt;'Настройки'!$B$12,"Не определён",IF(AX553=0,"Нет спроса",IF(AX553&lt;0,"Не определён",IF(AZ553&lt;='Настройки'!$B$7,"X",IF(AZ553&lt;='Настройки'!$B$8,"Y","Z")))))))</x:f>
      </x:c>
      <x:c r="BB553" s="49" t="str">
        <x:f>IF(OR(A553="",LEN(AW553)&lt;&gt;1,LEN(BA553)&lt;&gt;1),"",AW553&amp;BA553)</x:f>
      </x:c>
      <x:c r="BC553" s="61" t="str">
        <x:f>IF(OR(A553="",AQ553=0),"",(COUNT(BI553:INDEX(BI553:CR553,1,'Настройки'!$B$3))-COUNT(CS553:INDEX(CS553:EB553,1,'Настройки'!$B$3)))/AQ553)</x:f>
      </x:c>
      <x:c r="BD553" s="64" t="str">
        <x:f>IF(OR(A553="",COUNT(CS553:INDEX(CS553:EB553,1,'Настройки'!$B$3))=0),"",AQ553/COUNT(CS553:INDEX(CS553:EB553,1,'Настройки'!$B$3)))</x:f>
      </x:c>
      <x:c r="BE553" s="64" t="str">
        <x:f>IF(OR(A553="",COUNT(CS553:INDEX(CS553:EB553,1,'Настройки'!$B$3))=0),"",IF(AVERAGE(CS553:INDEX(CS553:EB553,1,'Настройки'!$B$3))=0,"",(STDEVP(CS553:INDEX(CS553:EB553,1,'Настройки'!$B$3))/ABS(AVERAGE(CS553:INDEX(CS553:EB553,1,'Настройки'!$B$3))))^2))</x:f>
      </x:c>
      <x:c r="BF553" s="49" t="str">
        <x:f>IF(A553="","",IF(AQ553&lt;3,"Недостаточно",IF(AQ553&lt;6,"Предварительный","Обычный")))</x:f>
      </x:c>
      <x:c r="BG553" s="49" t="str">
        <x:f>IF(A553="","",IF(COUNTIF(F553:INDEX(F553:AO553,1,'Настройки'!$B$3),"&lt;0")&gt;0,IF('Настройки'!$B$10="Блокировать","Отрицательный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"),"")&amp;IF(AQ553&lt;3,"Недостаточно истории. ",IF(AQ553&lt;6,"Предварительная классификация. ",""))&amp;IF(AX553=0,"Нет спроса за горизонт. ","")&amp;IF(AZ553&gt;'Настройки'!$B$11,"Экстремальная вариативность. ",""))</x:f>
      </x:c>
      <x:c r="BH553" s="49" t="str">
        <x:f>IF(A553="","",IFERROR(VLOOKUP(BB553,'Настройки'!$D$3:$E$11,2,FALSE),"Сначала проверьте исходные данные и историю спроса.")&amp;" Уточните срок поставки, MOQ и критичность.")</x:f>
      </x:c>
      <x:c r="BI553" s="50" t="str">
        <x:f>IF(1&gt;'Настройки'!$B$3,"",IF(ISBLANK(F553),IF('Настройки'!$B$9="Нулевой спрос",0,""),IF(F553&lt;0,IF('Настройки'!$B$10="Исключить","",IF('Настройки'!$B$10="Абсолютные значения",ABS(F553),F553)),F553)))</x:f>
      </x:c>
      <x:c r="BJ553" s="50" t="str">
        <x:f>IF(2&gt;'Настройки'!$B$3,"",IF(ISBLANK(G553),IF('Настройки'!$B$9="Нулевой спрос",0,""),IF(G553&lt;0,IF('Настройки'!$B$10="Исключить","",IF('Настройки'!$B$10="Абсолютные значения",ABS(G553),G553)),G553)))</x:f>
      </x:c>
      <x:c r="BK553" s="50" t="str">
        <x:f>IF(3&gt;'Настройки'!$B$3,"",IF(ISBLANK(H553),IF('Настройки'!$B$9="Нулевой спрос",0,""),IF(H553&lt;0,IF('Настройки'!$B$10="Исключить","",IF('Настройки'!$B$10="Абсолютные значения",ABS(H553),H553)),H553)))</x:f>
      </x:c>
      <x:c r="BL553" s="50" t="str">
        <x:f>IF(4&gt;'Настройки'!$B$3,"",IF(ISBLANK(I553),IF('Настройки'!$B$9="Нулевой спрос",0,""),IF(I553&lt;0,IF('Настройки'!$B$10="Исключить","",IF('Настройки'!$B$10="Абсолютные значения",ABS(I553),I553)),I553)))</x:f>
      </x:c>
      <x:c r="BM553" s="50" t="str">
        <x:f>IF(5&gt;'Настройки'!$B$3,"",IF(ISBLANK(J553),IF('Настройки'!$B$9="Нулевой спрос",0,""),IF(J553&lt;0,IF('Настройки'!$B$10="Исключить","",IF('Настройки'!$B$10="Абсолютные значения",ABS(J553),J553)),J553)))</x:f>
      </x:c>
      <x:c r="BN553" s="50" t="str">
        <x:f>IF(6&gt;'Настройки'!$B$3,"",IF(ISBLANK(K553),IF('Настройки'!$B$9="Нулевой спрос",0,""),IF(K553&lt;0,IF('Настройки'!$B$10="Исключить","",IF('Настройки'!$B$10="Абсолютные значения",ABS(K553),K553)),K553)))</x:f>
      </x:c>
      <x:c r="BO553" s="50" t="str">
        <x:f>IF(7&gt;'Настройки'!$B$3,"",IF(ISBLANK(L553),IF('Настройки'!$B$9="Нулевой спрос",0,""),IF(L553&lt;0,IF('Настройки'!$B$10="Исключить","",IF('Настройки'!$B$10="Абсолютные значения",ABS(L553),L553)),L553)))</x:f>
      </x:c>
      <x:c r="BP553" s="50" t="str">
        <x:f>IF(8&gt;'Настройки'!$B$3,"",IF(ISBLANK(M553),IF('Настройки'!$B$9="Нулевой спрос",0,""),IF(M553&lt;0,IF('Настройки'!$B$10="Исключить","",IF('Настройки'!$B$10="Абсолютные значения",ABS(M553),M553)),M553)))</x:f>
      </x:c>
      <x:c r="BQ553" s="50" t="str">
        <x:f>IF(9&gt;'Настройки'!$B$3,"",IF(ISBLANK(N553),IF('Настройки'!$B$9="Нулевой спрос",0,""),IF(N553&lt;0,IF('Настройки'!$B$10="Исключить","",IF('Настройки'!$B$10="Абсолютные значения",ABS(N553),N553)),N553)))</x:f>
      </x:c>
      <x:c r="BR553" s="50" t="str">
        <x:f>IF(10&gt;'Настройки'!$B$3,"",IF(ISBLANK(O553),IF('Настройки'!$B$9="Нулевой спрос",0,""),IF(O553&lt;0,IF('Настройки'!$B$10="Исключить","",IF('Настройки'!$B$10="Абсолютные значения",ABS(O553),O553)),O553)))</x:f>
      </x:c>
      <x:c r="BS553" s="50" t="str">
        <x:f>IF(11&gt;'Настройки'!$B$3,"",IF(ISBLANK(P553),IF('Настройки'!$B$9="Нулевой спрос",0,""),IF(P553&lt;0,IF('Настройки'!$B$10="Исключить","",IF('Настройки'!$B$10="Абсолютные значения",ABS(P553),P553)),P553)))</x:f>
      </x:c>
      <x:c r="BT553" s="50" t="str">
        <x:f>IF(12&gt;'Настройки'!$B$3,"",IF(ISBLANK(Q553),IF('Настройки'!$B$9="Нулевой спрос",0,""),IF(Q553&lt;0,IF('Настройки'!$B$10="Исключить","",IF('Настройки'!$B$10="Абсолютные значения",ABS(Q553),Q553)),Q553)))</x:f>
      </x:c>
      <x:c r="BU553" s="50" t="str">
        <x:f>IF(13&gt;'Настройки'!$B$3,"",IF(ISBLANK(R553),IF('Настройки'!$B$9="Нулевой спрос",0,""),IF(R553&lt;0,IF('Настройки'!$B$10="Исключить","",IF('Настройки'!$B$10="Абсолютные значения",ABS(R553),R553)),R553)))</x:f>
      </x:c>
      <x:c r="BV553" s="50" t="str">
        <x:f>IF(14&gt;'Настройки'!$B$3,"",IF(ISBLANK(S553),IF('Настройки'!$B$9="Нулевой спрос",0,""),IF(S553&lt;0,IF('Настройки'!$B$10="Исключить","",IF('Настройки'!$B$10="Абсолютные значения",ABS(S553),S553)),S553)))</x:f>
      </x:c>
      <x:c r="BW553" s="50" t="str">
        <x:f>IF(15&gt;'Настройки'!$B$3,"",IF(ISBLANK(T553),IF('Настройки'!$B$9="Нулевой спрос",0,""),IF(T553&lt;0,IF('Настройки'!$B$10="Исключить","",IF('Настройки'!$B$10="Абсолютные значения",ABS(T553),T553)),T553)))</x:f>
      </x:c>
      <x:c r="BX553" s="50" t="str">
        <x:f>IF(16&gt;'Настройки'!$B$3,"",IF(ISBLANK(U553),IF('Настройки'!$B$9="Нулевой спрос",0,""),IF(U553&lt;0,IF('Настройки'!$B$10="Исключить","",IF('Настройки'!$B$10="Абсолютные значения",ABS(U553),U553)),U553)))</x:f>
      </x:c>
      <x:c r="BY553" s="50" t="str">
        <x:f>IF(17&gt;'Настройки'!$B$3,"",IF(ISBLANK(V553),IF('Настройки'!$B$9="Нулевой спрос",0,""),IF(V553&lt;0,IF('Настройки'!$B$10="Исключить","",IF('Настройки'!$B$10="Абсолютные значения",ABS(V553),V553)),V553)))</x:f>
      </x:c>
      <x:c r="BZ553" s="50" t="str">
        <x:f>IF(18&gt;'Настройки'!$B$3,"",IF(ISBLANK(W553),IF('Настройки'!$B$9="Нулевой спрос",0,""),IF(W553&lt;0,IF('Настройки'!$B$10="Исключить","",IF('Настройки'!$B$10="Абсолютные значения",ABS(W553),W553)),W553)))</x:f>
      </x:c>
      <x:c r="CA553" s="50" t="str">
        <x:f>IF(19&gt;'Настройки'!$B$3,"",IF(ISBLANK(X553),IF('Настройки'!$B$9="Нулевой спрос",0,""),IF(X553&lt;0,IF('Настройки'!$B$10="Исключить","",IF('Настройки'!$B$10="Абсолютные значения",ABS(X553),X553)),X553)))</x:f>
      </x:c>
      <x:c r="CB553" s="50" t="str">
        <x:f>IF(20&gt;'Настройки'!$B$3,"",IF(ISBLANK(Y553),IF('Настройки'!$B$9="Нулевой спрос",0,""),IF(Y553&lt;0,IF('Настройки'!$B$10="Исключить","",IF('Настройки'!$B$10="Абсолютные значения",ABS(Y553),Y553)),Y553)))</x:f>
      </x:c>
      <x:c r="CC553" s="50" t="str">
        <x:f>IF(21&gt;'Настройки'!$B$3,"",IF(ISBLANK(Z553),IF('Настройки'!$B$9="Нулевой спрос",0,""),IF(Z553&lt;0,IF('Настройки'!$B$10="Исключить","",IF('Настройки'!$B$10="Абсолютные значения",ABS(Z553),Z553)),Z553)))</x:f>
      </x:c>
      <x:c r="CD553" s="50" t="str">
        <x:f>IF(22&gt;'Настройки'!$B$3,"",IF(ISBLANK(AA553),IF('Настройки'!$B$9="Нулевой спрос",0,""),IF(AA553&lt;0,IF('Настройки'!$B$10="Исключить","",IF('Настройки'!$B$10="Абсолютные значения",ABS(AA553),AA553)),AA553)))</x:f>
      </x:c>
      <x:c r="CE553" s="50" t="str">
        <x:f>IF(23&gt;'Настройки'!$B$3,"",IF(ISBLANK(AB553),IF('Настройки'!$B$9="Нулевой спрос",0,""),IF(AB553&lt;0,IF('Настройки'!$B$10="Исключить","",IF('Настройки'!$B$10="Абсолютные значения",ABS(AB553),AB553)),AB553)))</x:f>
      </x:c>
      <x:c r="CF553" s="50" t="str">
        <x:f>IF(24&gt;'Настройки'!$B$3,"",IF(ISBLANK(AC553),IF('Настройки'!$B$9="Нулевой спрос",0,""),IF(AC553&lt;0,IF('Настройки'!$B$10="Исключить","",IF('Настройки'!$B$10="Абсолютные значения",ABS(AC553),AC553)),AC553)))</x:f>
      </x:c>
      <x:c r="CG553" s="50" t="str">
        <x:f>IF(25&gt;'Настройки'!$B$3,"",IF(ISBLANK(AD553),IF('Настройки'!$B$9="Нулевой спрос",0,""),IF(AD553&lt;0,IF('Настройки'!$B$10="Исключить","",IF('Настройки'!$B$10="Абсолютные значения",ABS(AD553),AD553)),AD553)))</x:f>
      </x:c>
      <x:c r="CH553" s="50" t="str">
        <x:f>IF(26&gt;'Настройки'!$B$3,"",IF(ISBLANK(AE553),IF('Настройки'!$B$9="Нулевой спрос",0,""),IF(AE553&lt;0,IF('Настройки'!$B$10="Исключить","",IF('Настройки'!$B$10="Абсолютные значения",ABS(AE553),AE553)),AE553)))</x:f>
      </x:c>
      <x:c r="CI553" s="50" t="str">
        <x:f>IF(27&gt;'Настройки'!$B$3,"",IF(ISBLANK(AF553),IF('Настройки'!$B$9="Нулевой спрос",0,""),IF(AF553&lt;0,IF('Настройки'!$B$10="Исключить","",IF('Настройки'!$B$10="Абсолютные значения",ABS(AF553),AF553)),AF553)))</x:f>
      </x:c>
      <x:c r="CJ553" s="50" t="str">
        <x:f>IF(28&gt;'Настройки'!$B$3,"",IF(ISBLANK(AG553),IF('Настройки'!$B$9="Нулевой спрос",0,""),IF(AG553&lt;0,IF('Настройки'!$B$10="Исключить","",IF('Настройки'!$B$10="Абсолютные значения",ABS(AG553),AG553)),AG553)))</x:f>
      </x:c>
      <x:c r="CK553" s="50" t="str">
        <x:f>IF(29&gt;'Настройки'!$B$3,"",IF(ISBLANK(AH553),IF('Настройки'!$B$9="Нулевой спрос",0,""),IF(AH553&lt;0,IF('Настройки'!$B$10="Исключить","",IF('Настройки'!$B$10="Абсолютные значения",ABS(AH553),AH553)),AH553)))</x:f>
      </x:c>
      <x:c r="CL553" s="50" t="str">
        <x:f>IF(30&gt;'Настройки'!$B$3,"",IF(ISBLANK(AI553),IF('Настройки'!$B$9="Нулевой спрос",0,""),IF(AI553&lt;0,IF('Настройки'!$B$10="Исключить","",IF('Настройки'!$B$10="Абсолютные значения",ABS(AI553),AI553)),AI553)))</x:f>
      </x:c>
      <x:c r="CM553" s="50" t="str">
        <x:f>IF(31&gt;'Настройки'!$B$3,"",IF(ISBLANK(AJ553),IF('Настройки'!$B$9="Нулевой спрос",0,""),IF(AJ553&lt;0,IF('Настройки'!$B$10="Исключить","",IF('Настройки'!$B$10="Абсолютные значения",ABS(AJ553),AJ553)),AJ553)))</x:f>
      </x:c>
      <x:c r="CN553" s="50" t="str">
        <x:f>IF(32&gt;'Настройки'!$B$3,"",IF(ISBLANK(AK553),IF('Настройки'!$B$9="Нулевой спрос",0,""),IF(AK553&lt;0,IF('Настройки'!$B$10="Исключить","",IF('Настройки'!$B$10="Абсолютные значения",ABS(AK553),AK553)),AK553)))</x:f>
      </x:c>
      <x:c r="CO553" s="50" t="str">
        <x:f>IF(33&gt;'Настройки'!$B$3,"",IF(ISBLANK(AL553),IF('Настройки'!$B$9="Нулевой спрос",0,""),IF(AL553&lt;0,IF('Настройки'!$B$10="Исключить","",IF('Настройки'!$B$10="Абсолютные значения",ABS(AL553),AL553)),AL553)))</x:f>
      </x:c>
      <x:c r="CP553" s="50" t="str">
        <x:f>IF(34&gt;'Настройки'!$B$3,"",IF(ISBLANK(AM553),IF('Настройки'!$B$9="Нулевой спрос",0,""),IF(AM553&lt;0,IF('Настройки'!$B$10="Исключить","",IF('Настройки'!$B$10="Абсолютные значения",ABS(AM553),AM553)),AM553)))</x:f>
      </x:c>
      <x:c r="CQ553" s="50" t="str">
        <x:f>IF(35&gt;'Настройки'!$B$3,"",IF(ISBLANK(AN553),IF('Настройки'!$B$9="Нулевой спрос",0,""),IF(AN553&lt;0,IF('Настройки'!$B$10="Исключить","",IF('Настройки'!$B$10="Абсолютные значения",ABS(AN553),AN553)),AN553)))</x:f>
      </x:c>
      <x:c r="CR553" s="50" t="str">
        <x:f>IF(36&gt;'Настройки'!$B$3,"",IF(ISBLANK(AO553),IF('Настройки'!$B$9="Нулевой спрос",0,""),IF(AO553&lt;0,IF('Настройки'!$B$10="Исключить","",IF('Настройки'!$B$10="Абсолютные значения",ABS(AO553),AO553)),AO553)))</x:f>
      </x:c>
      <x:c r="CS553" s="50" t="str">
        <x:f>IF(OR(1&gt;'Настройки'!$B$3,ISBLANK(BI553),BI553=0),"",BI553)</x:f>
      </x:c>
      <x:c r="CT553" s="50" t="str">
        <x:f>IF(OR(2&gt;'Настройки'!$B$3,ISBLANK(BJ553),BJ553=0),"",BJ553)</x:f>
      </x:c>
      <x:c r="CU553" s="50" t="str">
        <x:f>IF(OR(3&gt;'Настройки'!$B$3,ISBLANK(BK553),BK553=0),"",BK553)</x:f>
      </x:c>
      <x:c r="CV553" s="50" t="str">
        <x:f>IF(OR(4&gt;'Настройки'!$B$3,ISBLANK(BL553),BL553=0),"",BL553)</x:f>
      </x:c>
      <x:c r="CW553" s="50" t="str">
        <x:f>IF(OR(5&gt;'Настройки'!$B$3,ISBLANK(BM553),BM553=0),"",BM553)</x:f>
      </x:c>
      <x:c r="CX553" s="50" t="str">
        <x:f>IF(OR(6&gt;'Настройки'!$B$3,ISBLANK(BN553),BN553=0),"",BN553)</x:f>
      </x:c>
      <x:c r="CY553" s="50" t="str">
        <x:f>IF(OR(7&gt;'Настройки'!$B$3,ISBLANK(BO553),BO553=0),"",BO553)</x:f>
      </x:c>
      <x:c r="CZ553" s="50" t="str">
        <x:f>IF(OR(8&gt;'Настройки'!$B$3,ISBLANK(BP553),BP553=0),"",BP553)</x:f>
      </x:c>
      <x:c r="DA553" s="50" t="str">
        <x:f>IF(OR(9&gt;'Настройки'!$B$3,ISBLANK(BQ553),BQ553=0),"",BQ553)</x:f>
      </x:c>
      <x:c r="DB553" s="50" t="str">
        <x:f>IF(OR(10&gt;'Настройки'!$B$3,ISBLANK(BR553),BR553=0),"",BR553)</x:f>
      </x:c>
      <x:c r="DC553" s="50" t="str">
        <x:f>IF(OR(11&gt;'Настройки'!$B$3,ISBLANK(BS553),BS553=0),"",BS553)</x:f>
      </x:c>
      <x:c r="DD553" s="50" t="str">
        <x:f>IF(OR(12&gt;'Настройки'!$B$3,ISBLANK(BT553),BT553=0),"",BT553)</x:f>
      </x:c>
      <x:c r="DE553" s="50" t="str">
        <x:f>IF(OR(13&gt;'Настройки'!$B$3,ISBLANK(BU553),BU553=0),"",BU553)</x:f>
      </x:c>
      <x:c r="DF553" s="50" t="str">
        <x:f>IF(OR(14&gt;'Настройки'!$B$3,ISBLANK(BV553),BV553=0),"",BV553)</x:f>
      </x:c>
      <x:c r="DG553" s="50" t="str">
        <x:f>IF(OR(15&gt;'Настройки'!$B$3,ISBLANK(BW553),BW553=0),"",BW553)</x:f>
      </x:c>
      <x:c r="DH553" s="50" t="str">
        <x:f>IF(OR(16&gt;'Настройки'!$B$3,ISBLANK(BX553),BX553=0),"",BX553)</x:f>
      </x:c>
      <x:c r="DI553" s="50" t="str">
        <x:f>IF(OR(17&gt;'Настройки'!$B$3,ISBLANK(BY553),BY553=0),"",BY553)</x:f>
      </x:c>
      <x:c r="DJ553" s="50" t="str">
        <x:f>IF(OR(18&gt;'Настройки'!$B$3,ISBLANK(BZ553),BZ553=0),"",BZ553)</x:f>
      </x:c>
      <x:c r="DK553" s="50" t="str">
        <x:f>IF(OR(19&gt;'Настройки'!$B$3,ISBLANK(CA553),CA553=0),"",CA553)</x:f>
      </x:c>
      <x:c r="DL553" s="50" t="str">
        <x:f>IF(OR(20&gt;'Настройки'!$B$3,ISBLANK(CB553),CB553=0),"",CB553)</x:f>
      </x:c>
      <x:c r="DM553" s="50" t="str">
        <x:f>IF(OR(21&gt;'Настройки'!$B$3,ISBLANK(CC553),CC553=0),"",CC553)</x:f>
      </x:c>
      <x:c r="DN553" s="50" t="str">
        <x:f>IF(OR(22&gt;'Настройки'!$B$3,ISBLANK(CD553),CD553=0),"",CD553)</x:f>
      </x:c>
      <x:c r="DO553" s="50" t="str">
        <x:f>IF(OR(23&gt;'Настройки'!$B$3,ISBLANK(CE553),CE553=0),"",CE553)</x:f>
      </x:c>
      <x:c r="DP553" s="50" t="str">
        <x:f>IF(OR(24&gt;'Настройки'!$B$3,ISBLANK(CF553),CF553=0),"",CF553)</x:f>
      </x:c>
      <x:c r="DQ553" s="50" t="str">
        <x:f>IF(OR(25&gt;'Настройки'!$B$3,ISBLANK(CG553),CG553=0),"",CG553)</x:f>
      </x:c>
      <x:c r="DR553" s="50" t="str">
        <x:f>IF(OR(26&gt;'Настройки'!$B$3,ISBLANK(CH553),CH553=0),"",CH553)</x:f>
      </x:c>
      <x:c r="DS553" s="50" t="str">
        <x:f>IF(OR(27&gt;'Настройки'!$B$3,ISBLANK(CI553),CI553=0),"",CI553)</x:f>
      </x:c>
      <x:c r="DT553" s="50" t="str">
        <x:f>IF(OR(28&gt;'Настройки'!$B$3,ISBLANK(CJ553),CJ553=0),"",CJ553)</x:f>
      </x:c>
      <x:c r="DU553" s="50" t="str">
        <x:f>IF(OR(29&gt;'Настройки'!$B$3,ISBLANK(CK553),CK553=0),"",CK553)</x:f>
      </x:c>
      <x:c r="DV553" s="50" t="str">
        <x:f>IF(OR(30&gt;'Настройки'!$B$3,ISBLANK(CL553),CL553=0),"",CL553)</x:f>
      </x:c>
      <x:c r="DW553" s="50" t="str">
        <x:f>IF(OR(31&gt;'Настройки'!$B$3,ISBLANK(CM553),CM553=0),"",CM553)</x:f>
      </x:c>
      <x:c r="DX553" s="50" t="str">
        <x:f>IF(OR(32&gt;'Настройки'!$B$3,ISBLANK(CN553),CN553=0),"",CN553)</x:f>
      </x:c>
      <x:c r="DY553" s="50" t="str">
        <x:f>IF(OR(33&gt;'Настройки'!$B$3,ISBLANK(CO553),CO553=0),"",CO553)</x:f>
      </x:c>
      <x:c r="DZ553" s="50" t="str">
        <x:f>IF(OR(34&gt;'Настройки'!$B$3,ISBLANK(CP553),CP553=0),"",CP553)</x:f>
      </x:c>
      <x:c r="EA553" s="50" t="str">
        <x:f>IF(OR(35&gt;'Настройки'!$B$3,ISBLANK(CQ553),CQ553=0),"",CQ553)</x:f>
      </x:c>
      <x:c r="EB553" s="50" t="str">
        <x:f>IF(OR(36&gt;'Настройки'!$B$3,ISBLANK(CR553),CR553=0),"",CR553)</x:f>
      </x:c>
      <x:c r="EC553" s="50" t="str">
        <x:f>IF(A553="","",IF(OR(BB553="AZ",BB553="BZ"),10000+ROW(),IF(AZ553&gt;'Настройки'!$B$11,20000+ROW(),IF(BF553&lt;&gt;"Обычный",30000+ROW(),IF(AX553&lt;=0,40000+ROW(),"")))))</x:f>
      </x:c>
      <x:c r="ED553" s="50" t="str">
        <x:f>IF(EC553="","",COUNTIFS($EC$2:$EC$1001,"&gt;0",$EC$2:$EC$1001,"&lt;"&amp;EC553)+1)</x:f>
      </x:c>
    </x:row>
    <x:row r="554">
      <x:c r="A554" s="115"/>
      <x:c r="B554" s="115"/>
      <x:c r="C554" s="115"/>
      <x:c r="D554" s="118"/>
      <x:c r="E554" s="118"/>
      <x:c r="F554" s="118"/>
      <x:c r="G554" s="118"/>
      <x:c r="H554" s="118"/>
      <x:c r="I554" s="118"/>
      <x:c r="J554" s="118"/>
      <x:c r="K554" s="118"/>
      <x:c r="L554" s="118"/>
      <x:c r="M554" s="118"/>
      <x:c r="N554" s="118"/>
      <x:c r="O554" s="118"/>
      <x:c r="P554" s="118"/>
      <x:c r="Q554" s="118"/>
      <x:c r="R554" s="118"/>
      <x:c r="S554" s="118"/>
      <x:c r="T554" s="118"/>
      <x:c r="U554" s="118"/>
      <x:c r="V554" s="118"/>
      <x:c r="W554" s="118"/>
      <x:c r="X554" s="118"/>
      <x:c r="Y554" s="118"/>
      <x:c r="Z554" s="118"/>
      <x:c r="AA554" s="118"/>
      <x:c r="AB554" s="118"/>
      <x:c r="AC554" s="118"/>
      <x:c r="AD554" s="118"/>
      <x:c r="AE554" s="118"/>
      <x:c r="AF554" s="118"/>
      <x:c r="AG554" s="118"/>
      <x:c r="AH554" s="118"/>
      <x:c r="AI554" s="118"/>
      <x:c r="AJ554" s="118"/>
      <x:c r="AK554" s="118"/>
      <x:c r="AL554" s="118"/>
      <x:c r="AM554" s="118"/>
      <x:c r="AN554" s="118"/>
      <x:c r="AO554" s="118"/>
      <x:c r="AP554" s="115"/>
      <x:c r="AQ554" s="49" t="str">
        <x:f>IF(A554="","",COUNT(BI554:INDEX(BI554:CR554,1,'Настройки'!$B$3)))</x:f>
      </x:c>
      <x:c r="AR554" s="49" t="str">
        <x:f>IF(A554="","",SUM(BI554:INDEX(BI554:CR554,1,'Настройки'!$B$3)))</x:f>
      </x:c>
      <x:c r="AS554" s="58" t="str">
        <x:f>IF(A554="","",IF('Настройки'!$B$4="Стоимость потребления",AR554*D554,IF('Настройки'!$B$4="Количество",AR554,E554)))</x:f>
      </x:c>
      <x:c r="AT554" s="61" t="str">
        <x:f>IF(OR(A554="",AS554&lt;0,SUM($AS$2:$AS$1001)&lt;=0),"",AS554/SUM($AS$2:$AS$1001))</x:f>
      </x:c>
      <x:c r="AU554" s="61" t="str">
        <x:f>IF(OR(A554="",AS554&lt;0,SUM($AS$2:$AS$1001)&lt;=0),"",SUMIFS($AS$2:$AS$1001,$AS$2:$AS$1001,"&gt;"&amp;AS554)/SUM($AS$2:$AS$1001))</x:f>
      </x:c>
      <x:c r="AV554" s="61" t="str">
        <x:f>IF(OR(A554="",AS554&lt;0,SUM($AS$2:$AS$1001)&lt;=0),"",SUMIFS($AS$2:$AS$1001,$AS$2:$AS$1001,"&gt;="&amp;AS554)/SUM($AS$2:$AS$1001))</x:f>
      </x:c>
      <x:c r="AW554" s="49" t="str">
        <x:f>IF(A554="","",IF(SUM($AS$2:$AS$1001)&lt;=0,"Не определён",IF(AS554&lt;0,"Исключение",IF(AU554&lt;'Настройки'!$B$5,"A",IF(AU554&lt;'Настройки'!$B$6,"B","C")))))</x:f>
      </x:c>
      <x:c r="AX554" s="58" t="str">
        <x:f>IF(A554="","",IF(AQ554=0,"",AVERAGE(BI554:INDEX(BI554:CR554,1,'Настройки'!$B$3))))</x:f>
      </x:c>
      <x:c r="AY554" s="58" t="str">
        <x:f>IF(OR(A554="",AQ554=0),"",STDEVP(BI554:INDEX(BI554:CR554,1,'Настройки'!$B$3)))</x:f>
      </x:c>
      <x:c r="AZ554" s="61" t="str">
        <x:f>IF(OR(A554="",AQ554&lt;'Настройки'!$B$12,AX554&lt;=0,AND('Настройки'!$B$10="Блокировать",COUNTIF(F554:INDEX(F554:AO554,1,'Настройки'!$B$3),"&lt;0")&gt;0)),"",AY554/ABS(AX554))</x:f>
      </x:c>
      <x:c r="BA554" s="49" t="str">
        <x:f>IF(A554="","",IF(AND('Настройки'!$B$10="Блокировать",COUNTIF(F554:INDEX(F554:AO554,1,'Настройки'!$B$3),"&lt;0")&gt;0),"Не определён",IF(AQ554&lt;'Настройки'!$B$12,"Не определён",IF(AX554=0,"Нет спроса",IF(AX554&lt;0,"Не определён",IF(AZ554&lt;='Настройки'!$B$7,"X",IF(AZ554&lt;='Настройки'!$B$8,"Y","Z")))))))</x:f>
      </x:c>
      <x:c r="BB554" s="49" t="str">
        <x:f>IF(OR(A554="",LEN(AW554)&lt;&gt;1,LEN(BA554)&lt;&gt;1),"",AW554&amp;BA554)</x:f>
      </x:c>
      <x:c r="BC554" s="61" t="str">
        <x:f>IF(OR(A554="",AQ554=0),"",(COUNT(BI554:INDEX(BI554:CR554,1,'Настройки'!$B$3))-COUNT(CS554:INDEX(CS554:EB554,1,'Настройки'!$B$3)))/AQ554)</x:f>
      </x:c>
      <x:c r="BD554" s="64" t="str">
        <x:f>IF(OR(A554="",COUNT(CS554:INDEX(CS554:EB554,1,'Настройки'!$B$3))=0),"",AQ554/COUNT(CS554:INDEX(CS554:EB554,1,'Настройки'!$B$3)))</x:f>
      </x:c>
      <x:c r="BE554" s="64" t="str">
        <x:f>IF(OR(A554="",COUNT(CS554:INDEX(CS554:EB554,1,'Настройки'!$B$3))=0),"",IF(AVERAGE(CS554:INDEX(CS554:EB554,1,'Настройки'!$B$3))=0,"",(STDEVP(CS554:INDEX(CS554:EB554,1,'Настройки'!$B$3))/ABS(AVERAGE(CS554:INDEX(CS554:EB554,1,'Настройки'!$B$3))))^2))</x:f>
      </x:c>
      <x:c r="BF554" s="49" t="str">
        <x:f>IF(A554="","",IF(AQ554&lt;3,"Недостаточно",IF(AQ554&lt;6,"Предварительный","Обычный")))</x:f>
      </x:c>
      <x:c r="BG554" s="49" t="str">
        <x:f>IF(A554="","",IF(COUNTIF(F554:INDEX(F554:AO554,1,'Настройки'!$B$3),"&lt;0")&gt;0,IF('Настройки'!$B$10="Блокировать","Отрицательный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"),"")&amp;IF(AQ554&lt;3,"Недостаточно истории. ",IF(AQ554&lt;6,"Предварительная классификация. ",""))&amp;IF(AX554=0,"Нет спроса за горизонт. ","")&amp;IF(AZ554&gt;'Настройки'!$B$11,"Экстремальная вариативность. ",""))</x:f>
      </x:c>
      <x:c r="BH554" s="49" t="str">
        <x:f>IF(A554="","",IFERROR(VLOOKUP(BB554,'Настройки'!$D$3:$E$11,2,FALSE),"Сначала проверьте исходные данные и историю спроса.")&amp;" Уточните срок поставки, MOQ и критичность.")</x:f>
      </x:c>
      <x:c r="BI554" s="50" t="str">
        <x:f>IF(1&gt;'Настройки'!$B$3,"",IF(ISBLANK(F554),IF('Настройки'!$B$9="Нулевой спрос",0,""),IF(F554&lt;0,IF('Настройки'!$B$10="Исключить","",IF('Настройки'!$B$10="Абсолютные значения",ABS(F554),F554)),F554)))</x:f>
      </x:c>
      <x:c r="BJ554" s="50" t="str">
        <x:f>IF(2&gt;'Настройки'!$B$3,"",IF(ISBLANK(G554),IF('Настройки'!$B$9="Нулевой спрос",0,""),IF(G554&lt;0,IF('Настройки'!$B$10="Исключить","",IF('Настройки'!$B$10="Абсолютные значения",ABS(G554),G554)),G554)))</x:f>
      </x:c>
      <x:c r="BK554" s="50" t="str">
        <x:f>IF(3&gt;'Настройки'!$B$3,"",IF(ISBLANK(H554),IF('Настройки'!$B$9="Нулевой спрос",0,""),IF(H554&lt;0,IF('Настройки'!$B$10="Исключить","",IF('Настройки'!$B$10="Абсолютные значения",ABS(H554),H554)),H554)))</x:f>
      </x:c>
      <x:c r="BL554" s="50" t="str">
        <x:f>IF(4&gt;'Настройки'!$B$3,"",IF(ISBLANK(I554),IF('Настройки'!$B$9="Нулевой спрос",0,""),IF(I554&lt;0,IF('Настройки'!$B$10="Исключить","",IF('Настройки'!$B$10="Абсолютные значения",ABS(I554),I554)),I554)))</x:f>
      </x:c>
      <x:c r="BM554" s="50" t="str">
        <x:f>IF(5&gt;'Настройки'!$B$3,"",IF(ISBLANK(J554),IF('Настройки'!$B$9="Нулевой спрос",0,""),IF(J554&lt;0,IF('Настройки'!$B$10="Исключить","",IF('Настройки'!$B$10="Абсолютные значения",ABS(J554),J554)),J554)))</x:f>
      </x:c>
      <x:c r="BN554" s="50" t="str">
        <x:f>IF(6&gt;'Настройки'!$B$3,"",IF(ISBLANK(K554),IF('Настройки'!$B$9="Нулевой спрос",0,""),IF(K554&lt;0,IF('Настройки'!$B$10="Исключить","",IF('Настройки'!$B$10="Абсолютные значения",ABS(K554),K554)),K554)))</x:f>
      </x:c>
      <x:c r="BO554" s="50" t="str">
        <x:f>IF(7&gt;'Настройки'!$B$3,"",IF(ISBLANK(L554),IF('Настройки'!$B$9="Нулевой спрос",0,""),IF(L554&lt;0,IF('Настройки'!$B$10="Исключить","",IF('Настройки'!$B$10="Абсолютные значения",ABS(L554),L554)),L554)))</x:f>
      </x:c>
      <x:c r="BP554" s="50" t="str">
        <x:f>IF(8&gt;'Настройки'!$B$3,"",IF(ISBLANK(M554),IF('Настройки'!$B$9="Нулевой спрос",0,""),IF(M554&lt;0,IF('Настройки'!$B$10="Исключить","",IF('Настройки'!$B$10="Абсолютные значения",ABS(M554),M554)),M554)))</x:f>
      </x:c>
      <x:c r="BQ554" s="50" t="str">
        <x:f>IF(9&gt;'Настройки'!$B$3,"",IF(ISBLANK(N554),IF('Настройки'!$B$9="Нулевой спрос",0,""),IF(N554&lt;0,IF('Настройки'!$B$10="Исключить","",IF('Настройки'!$B$10="Абсолютные значения",ABS(N554),N554)),N554)))</x:f>
      </x:c>
      <x:c r="BR554" s="50" t="str">
        <x:f>IF(10&gt;'Настройки'!$B$3,"",IF(ISBLANK(O554),IF('Настройки'!$B$9="Нулевой спрос",0,""),IF(O554&lt;0,IF('Настройки'!$B$10="Исключить","",IF('Настройки'!$B$10="Абсолютные значения",ABS(O554),O554)),O554)))</x:f>
      </x:c>
      <x:c r="BS554" s="50" t="str">
        <x:f>IF(11&gt;'Настройки'!$B$3,"",IF(ISBLANK(P554),IF('Настройки'!$B$9="Нулевой спрос",0,""),IF(P554&lt;0,IF('Настройки'!$B$10="Исключить","",IF('Настройки'!$B$10="Абсолютные значения",ABS(P554),P554)),P554)))</x:f>
      </x:c>
      <x:c r="BT554" s="50" t="str">
        <x:f>IF(12&gt;'Настройки'!$B$3,"",IF(ISBLANK(Q554),IF('Настройки'!$B$9="Нулевой спрос",0,""),IF(Q554&lt;0,IF('Настройки'!$B$10="Исключить","",IF('Настройки'!$B$10="Абсолютные значения",ABS(Q554),Q554)),Q554)))</x:f>
      </x:c>
      <x:c r="BU554" s="50" t="str">
        <x:f>IF(13&gt;'Настройки'!$B$3,"",IF(ISBLANK(R554),IF('Настройки'!$B$9="Нулевой спрос",0,""),IF(R554&lt;0,IF('Настройки'!$B$10="Исключить","",IF('Настройки'!$B$10="Абсолютные значения",ABS(R554),R554)),R554)))</x:f>
      </x:c>
      <x:c r="BV554" s="50" t="str">
        <x:f>IF(14&gt;'Настройки'!$B$3,"",IF(ISBLANK(S554),IF('Настройки'!$B$9="Нулевой спрос",0,""),IF(S554&lt;0,IF('Настройки'!$B$10="Исключить","",IF('Настройки'!$B$10="Абсолютные значения",ABS(S554),S554)),S554)))</x:f>
      </x:c>
      <x:c r="BW554" s="50" t="str">
        <x:f>IF(15&gt;'Настройки'!$B$3,"",IF(ISBLANK(T554),IF('Настройки'!$B$9="Нулевой спрос",0,""),IF(T554&lt;0,IF('Настройки'!$B$10="Исключить","",IF('Настройки'!$B$10="Абсолютные значения",ABS(T554),T554)),T554)))</x:f>
      </x:c>
      <x:c r="BX554" s="50" t="str">
        <x:f>IF(16&gt;'Настройки'!$B$3,"",IF(ISBLANK(U554),IF('Настройки'!$B$9="Нулевой спрос",0,""),IF(U554&lt;0,IF('Настройки'!$B$10="Исключить","",IF('Настройки'!$B$10="Абсолютные значения",ABS(U554),U554)),U554)))</x:f>
      </x:c>
      <x:c r="BY554" s="50" t="str">
        <x:f>IF(17&gt;'Настройки'!$B$3,"",IF(ISBLANK(V554),IF('Настройки'!$B$9="Нулевой спрос",0,""),IF(V554&lt;0,IF('Настройки'!$B$10="Исключить","",IF('Настройки'!$B$10="Абсолютные значения",ABS(V554),V554)),V554)))</x:f>
      </x:c>
      <x:c r="BZ554" s="50" t="str">
        <x:f>IF(18&gt;'Настройки'!$B$3,"",IF(ISBLANK(W554),IF('Настройки'!$B$9="Нулевой спрос",0,""),IF(W554&lt;0,IF('Настройки'!$B$10="Исключить","",IF('Настройки'!$B$10="Абсолютные значения",ABS(W554),W554)),W554)))</x:f>
      </x:c>
      <x:c r="CA554" s="50" t="str">
        <x:f>IF(19&gt;'Настройки'!$B$3,"",IF(ISBLANK(X554),IF('Настройки'!$B$9="Нулевой спрос",0,""),IF(X554&lt;0,IF('Настройки'!$B$10="Исключить","",IF('Настройки'!$B$10="Абсолютные значения",ABS(X554),X554)),X554)))</x:f>
      </x:c>
      <x:c r="CB554" s="50" t="str">
        <x:f>IF(20&gt;'Настройки'!$B$3,"",IF(ISBLANK(Y554),IF('Настройки'!$B$9="Нулевой спрос",0,""),IF(Y554&lt;0,IF('Настройки'!$B$10="Исключить","",IF('Настройки'!$B$10="Абсолютные значения",ABS(Y554),Y554)),Y554)))</x:f>
      </x:c>
      <x:c r="CC554" s="50" t="str">
        <x:f>IF(21&gt;'Настройки'!$B$3,"",IF(ISBLANK(Z554),IF('Настройки'!$B$9="Нулевой спрос",0,""),IF(Z554&lt;0,IF('Настройки'!$B$10="Исключить","",IF('Настройки'!$B$10="Абсолютные значения",ABS(Z554),Z554)),Z554)))</x:f>
      </x:c>
      <x:c r="CD554" s="50" t="str">
        <x:f>IF(22&gt;'Настройки'!$B$3,"",IF(ISBLANK(AA554),IF('Настройки'!$B$9="Нулевой спрос",0,""),IF(AA554&lt;0,IF('Настройки'!$B$10="Исключить","",IF('Настройки'!$B$10="Абсолютные значения",ABS(AA554),AA554)),AA554)))</x:f>
      </x:c>
      <x:c r="CE554" s="50" t="str">
        <x:f>IF(23&gt;'Настройки'!$B$3,"",IF(ISBLANK(AB554),IF('Настройки'!$B$9="Нулевой спрос",0,""),IF(AB554&lt;0,IF('Настройки'!$B$10="Исключить","",IF('Настройки'!$B$10="Абсолютные значения",ABS(AB554),AB554)),AB554)))</x:f>
      </x:c>
      <x:c r="CF554" s="50" t="str">
        <x:f>IF(24&gt;'Настройки'!$B$3,"",IF(ISBLANK(AC554),IF('Настройки'!$B$9="Нулевой спрос",0,""),IF(AC554&lt;0,IF('Настройки'!$B$10="Исключить","",IF('Настройки'!$B$10="Абсолютные значения",ABS(AC554),AC554)),AC554)))</x:f>
      </x:c>
      <x:c r="CG554" s="50" t="str">
        <x:f>IF(25&gt;'Настройки'!$B$3,"",IF(ISBLANK(AD554),IF('Настройки'!$B$9="Нулевой спрос",0,""),IF(AD554&lt;0,IF('Настройки'!$B$10="Исключить","",IF('Настройки'!$B$10="Абсолютные значения",ABS(AD554),AD554)),AD554)))</x:f>
      </x:c>
      <x:c r="CH554" s="50" t="str">
        <x:f>IF(26&gt;'Настройки'!$B$3,"",IF(ISBLANK(AE554),IF('Настройки'!$B$9="Нулевой спрос",0,""),IF(AE554&lt;0,IF('Настройки'!$B$10="Исключить","",IF('Настройки'!$B$10="Абсолютные значения",ABS(AE554),AE554)),AE554)))</x:f>
      </x:c>
      <x:c r="CI554" s="50" t="str">
        <x:f>IF(27&gt;'Настройки'!$B$3,"",IF(ISBLANK(AF554),IF('Настройки'!$B$9="Нулевой спрос",0,""),IF(AF554&lt;0,IF('Настройки'!$B$10="Исключить","",IF('Настройки'!$B$10="Абсолютные значения",ABS(AF554),AF554)),AF554)))</x:f>
      </x:c>
      <x:c r="CJ554" s="50" t="str">
        <x:f>IF(28&gt;'Настройки'!$B$3,"",IF(ISBLANK(AG554),IF('Настройки'!$B$9="Нулевой спрос",0,""),IF(AG554&lt;0,IF('Настройки'!$B$10="Исключить","",IF('Настройки'!$B$10="Абсолютные значения",ABS(AG554),AG554)),AG554)))</x:f>
      </x:c>
      <x:c r="CK554" s="50" t="str">
        <x:f>IF(29&gt;'Настройки'!$B$3,"",IF(ISBLANK(AH554),IF('Настройки'!$B$9="Нулевой спрос",0,""),IF(AH554&lt;0,IF('Настройки'!$B$10="Исключить","",IF('Настройки'!$B$10="Абсолютные значения",ABS(AH554),AH554)),AH554)))</x:f>
      </x:c>
      <x:c r="CL554" s="50" t="str">
        <x:f>IF(30&gt;'Настройки'!$B$3,"",IF(ISBLANK(AI554),IF('Настройки'!$B$9="Нулевой спрос",0,""),IF(AI554&lt;0,IF('Настройки'!$B$10="Исключить","",IF('Настройки'!$B$10="Абсолютные значения",ABS(AI554),AI554)),AI554)))</x:f>
      </x:c>
      <x:c r="CM554" s="50" t="str">
        <x:f>IF(31&gt;'Настройки'!$B$3,"",IF(ISBLANK(AJ554),IF('Настройки'!$B$9="Нулевой спрос",0,""),IF(AJ554&lt;0,IF('Настройки'!$B$10="Исключить","",IF('Настройки'!$B$10="Абсолютные значения",ABS(AJ554),AJ554)),AJ554)))</x:f>
      </x:c>
      <x:c r="CN554" s="50" t="str">
        <x:f>IF(32&gt;'Настройки'!$B$3,"",IF(ISBLANK(AK554),IF('Настройки'!$B$9="Нулевой спрос",0,""),IF(AK554&lt;0,IF('Настройки'!$B$10="Исключить","",IF('Настройки'!$B$10="Абсолютные значения",ABS(AK554),AK554)),AK554)))</x:f>
      </x:c>
      <x:c r="CO554" s="50" t="str">
        <x:f>IF(33&gt;'Настройки'!$B$3,"",IF(ISBLANK(AL554),IF('Настройки'!$B$9="Нулевой спрос",0,""),IF(AL554&lt;0,IF('Настройки'!$B$10="Исключить","",IF('Настройки'!$B$10="Абсолютные значения",ABS(AL554),AL554)),AL554)))</x:f>
      </x:c>
      <x:c r="CP554" s="50" t="str">
        <x:f>IF(34&gt;'Настройки'!$B$3,"",IF(ISBLANK(AM554),IF('Настройки'!$B$9="Нулевой спрос",0,""),IF(AM554&lt;0,IF('Настройки'!$B$10="Исключить","",IF('Настройки'!$B$10="Абсолютные значения",ABS(AM554),AM554)),AM554)))</x:f>
      </x:c>
      <x:c r="CQ554" s="50" t="str">
        <x:f>IF(35&gt;'Настройки'!$B$3,"",IF(ISBLANK(AN554),IF('Настройки'!$B$9="Нулевой спрос",0,""),IF(AN554&lt;0,IF('Настройки'!$B$10="Исключить","",IF('Настройки'!$B$10="Абсолютные значения",ABS(AN554),AN554)),AN554)))</x:f>
      </x:c>
      <x:c r="CR554" s="50" t="str">
        <x:f>IF(36&gt;'Настройки'!$B$3,"",IF(ISBLANK(AO554),IF('Настройки'!$B$9="Нулевой спрос",0,""),IF(AO554&lt;0,IF('Настройки'!$B$10="Исключить","",IF('Настройки'!$B$10="Абсолютные значения",ABS(AO554),AO554)),AO554)))</x:f>
      </x:c>
      <x:c r="CS554" s="50" t="str">
        <x:f>IF(OR(1&gt;'Настройки'!$B$3,ISBLANK(BI554),BI554=0),"",BI554)</x:f>
      </x:c>
      <x:c r="CT554" s="50" t="str">
        <x:f>IF(OR(2&gt;'Настройки'!$B$3,ISBLANK(BJ554),BJ554=0),"",BJ554)</x:f>
      </x:c>
      <x:c r="CU554" s="50" t="str">
        <x:f>IF(OR(3&gt;'Настройки'!$B$3,ISBLANK(BK554),BK554=0),"",BK554)</x:f>
      </x:c>
      <x:c r="CV554" s="50" t="str">
        <x:f>IF(OR(4&gt;'Настройки'!$B$3,ISBLANK(BL554),BL554=0),"",BL554)</x:f>
      </x:c>
      <x:c r="CW554" s="50" t="str">
        <x:f>IF(OR(5&gt;'Настройки'!$B$3,ISBLANK(BM554),BM554=0),"",BM554)</x:f>
      </x:c>
      <x:c r="CX554" s="50" t="str">
        <x:f>IF(OR(6&gt;'Настройки'!$B$3,ISBLANK(BN554),BN554=0),"",BN554)</x:f>
      </x:c>
      <x:c r="CY554" s="50" t="str">
        <x:f>IF(OR(7&gt;'Настройки'!$B$3,ISBLANK(BO554),BO554=0),"",BO554)</x:f>
      </x:c>
      <x:c r="CZ554" s="50" t="str">
        <x:f>IF(OR(8&gt;'Настройки'!$B$3,ISBLANK(BP554),BP554=0),"",BP554)</x:f>
      </x:c>
      <x:c r="DA554" s="50" t="str">
        <x:f>IF(OR(9&gt;'Настройки'!$B$3,ISBLANK(BQ554),BQ554=0),"",BQ554)</x:f>
      </x:c>
      <x:c r="DB554" s="50" t="str">
        <x:f>IF(OR(10&gt;'Настройки'!$B$3,ISBLANK(BR554),BR554=0),"",BR554)</x:f>
      </x:c>
      <x:c r="DC554" s="50" t="str">
        <x:f>IF(OR(11&gt;'Настройки'!$B$3,ISBLANK(BS554),BS554=0),"",BS554)</x:f>
      </x:c>
      <x:c r="DD554" s="50" t="str">
        <x:f>IF(OR(12&gt;'Настройки'!$B$3,ISBLANK(BT554),BT554=0),"",BT554)</x:f>
      </x:c>
      <x:c r="DE554" s="50" t="str">
        <x:f>IF(OR(13&gt;'Настройки'!$B$3,ISBLANK(BU554),BU554=0),"",BU554)</x:f>
      </x:c>
      <x:c r="DF554" s="50" t="str">
        <x:f>IF(OR(14&gt;'Настройки'!$B$3,ISBLANK(BV554),BV554=0),"",BV554)</x:f>
      </x:c>
      <x:c r="DG554" s="50" t="str">
        <x:f>IF(OR(15&gt;'Настройки'!$B$3,ISBLANK(BW554),BW554=0),"",BW554)</x:f>
      </x:c>
      <x:c r="DH554" s="50" t="str">
        <x:f>IF(OR(16&gt;'Настройки'!$B$3,ISBLANK(BX554),BX554=0),"",BX554)</x:f>
      </x:c>
      <x:c r="DI554" s="50" t="str">
        <x:f>IF(OR(17&gt;'Настройки'!$B$3,ISBLANK(BY554),BY554=0),"",BY554)</x:f>
      </x:c>
      <x:c r="DJ554" s="50" t="str">
        <x:f>IF(OR(18&gt;'Настройки'!$B$3,ISBLANK(BZ554),BZ554=0),"",BZ554)</x:f>
      </x:c>
      <x:c r="DK554" s="50" t="str">
        <x:f>IF(OR(19&gt;'Настройки'!$B$3,ISBLANK(CA554),CA554=0),"",CA554)</x:f>
      </x:c>
      <x:c r="DL554" s="50" t="str">
        <x:f>IF(OR(20&gt;'Настройки'!$B$3,ISBLANK(CB554),CB554=0),"",CB554)</x:f>
      </x:c>
      <x:c r="DM554" s="50" t="str">
        <x:f>IF(OR(21&gt;'Настройки'!$B$3,ISBLANK(CC554),CC554=0),"",CC554)</x:f>
      </x:c>
      <x:c r="DN554" s="50" t="str">
        <x:f>IF(OR(22&gt;'Настройки'!$B$3,ISBLANK(CD554),CD554=0),"",CD554)</x:f>
      </x:c>
      <x:c r="DO554" s="50" t="str">
        <x:f>IF(OR(23&gt;'Настройки'!$B$3,ISBLANK(CE554),CE554=0),"",CE554)</x:f>
      </x:c>
      <x:c r="DP554" s="50" t="str">
        <x:f>IF(OR(24&gt;'Настройки'!$B$3,ISBLANK(CF554),CF554=0),"",CF554)</x:f>
      </x:c>
      <x:c r="DQ554" s="50" t="str">
        <x:f>IF(OR(25&gt;'Настройки'!$B$3,ISBLANK(CG554),CG554=0),"",CG554)</x:f>
      </x:c>
      <x:c r="DR554" s="50" t="str">
        <x:f>IF(OR(26&gt;'Настройки'!$B$3,ISBLANK(CH554),CH554=0),"",CH554)</x:f>
      </x:c>
      <x:c r="DS554" s="50" t="str">
        <x:f>IF(OR(27&gt;'Настройки'!$B$3,ISBLANK(CI554),CI554=0),"",CI554)</x:f>
      </x:c>
      <x:c r="DT554" s="50" t="str">
        <x:f>IF(OR(28&gt;'Настройки'!$B$3,ISBLANK(CJ554),CJ554=0),"",CJ554)</x:f>
      </x:c>
      <x:c r="DU554" s="50" t="str">
        <x:f>IF(OR(29&gt;'Настройки'!$B$3,ISBLANK(CK554),CK554=0),"",CK554)</x:f>
      </x:c>
      <x:c r="DV554" s="50" t="str">
        <x:f>IF(OR(30&gt;'Настройки'!$B$3,ISBLANK(CL554),CL554=0),"",CL554)</x:f>
      </x:c>
      <x:c r="DW554" s="50" t="str">
        <x:f>IF(OR(31&gt;'Настройки'!$B$3,ISBLANK(CM554),CM554=0),"",CM554)</x:f>
      </x:c>
      <x:c r="DX554" s="50" t="str">
        <x:f>IF(OR(32&gt;'Настройки'!$B$3,ISBLANK(CN554),CN554=0),"",CN554)</x:f>
      </x:c>
      <x:c r="DY554" s="50" t="str">
        <x:f>IF(OR(33&gt;'Настройки'!$B$3,ISBLANK(CO554),CO554=0),"",CO554)</x:f>
      </x:c>
      <x:c r="DZ554" s="50" t="str">
        <x:f>IF(OR(34&gt;'Настройки'!$B$3,ISBLANK(CP554),CP554=0),"",CP554)</x:f>
      </x:c>
      <x:c r="EA554" s="50" t="str">
        <x:f>IF(OR(35&gt;'Настройки'!$B$3,ISBLANK(CQ554),CQ554=0),"",CQ554)</x:f>
      </x:c>
      <x:c r="EB554" s="50" t="str">
        <x:f>IF(OR(36&gt;'Настройки'!$B$3,ISBLANK(CR554),CR554=0),"",CR554)</x:f>
      </x:c>
      <x:c r="EC554" s="50" t="str">
        <x:f>IF(A554="","",IF(OR(BB554="AZ",BB554="BZ"),10000+ROW(),IF(AZ554&gt;'Настройки'!$B$11,20000+ROW(),IF(BF554&lt;&gt;"Обычный",30000+ROW(),IF(AX554&lt;=0,40000+ROW(),"")))))</x:f>
      </x:c>
      <x:c r="ED554" s="50" t="str">
        <x:f>IF(EC554="","",COUNTIFS($EC$2:$EC$1001,"&gt;0",$EC$2:$EC$1001,"&lt;"&amp;EC554)+1)</x:f>
      </x:c>
    </x:row>
    <x:row r="555">
      <x:c r="A555" s="115"/>
      <x:c r="B555" s="115"/>
      <x:c r="C555" s="115"/>
      <x:c r="D555" s="118"/>
      <x:c r="E555" s="118"/>
      <x:c r="F555" s="118"/>
      <x:c r="G555" s="118"/>
      <x:c r="H555" s="118"/>
      <x:c r="I555" s="118"/>
      <x:c r="J555" s="118"/>
      <x:c r="K555" s="118"/>
      <x:c r="L555" s="118"/>
      <x:c r="M555" s="118"/>
      <x:c r="N555" s="118"/>
      <x:c r="O555" s="118"/>
      <x:c r="P555" s="118"/>
      <x:c r="Q555" s="118"/>
      <x:c r="R555" s="118"/>
      <x:c r="S555" s="118"/>
      <x:c r="T555" s="118"/>
      <x:c r="U555" s="118"/>
      <x:c r="V555" s="118"/>
      <x:c r="W555" s="118"/>
      <x:c r="X555" s="118"/>
      <x:c r="Y555" s="118"/>
      <x:c r="Z555" s="118"/>
      <x:c r="AA555" s="118"/>
      <x:c r="AB555" s="118"/>
      <x:c r="AC555" s="118"/>
      <x:c r="AD555" s="118"/>
      <x:c r="AE555" s="118"/>
      <x:c r="AF555" s="118"/>
      <x:c r="AG555" s="118"/>
      <x:c r="AH555" s="118"/>
      <x:c r="AI555" s="118"/>
      <x:c r="AJ555" s="118"/>
      <x:c r="AK555" s="118"/>
      <x:c r="AL555" s="118"/>
      <x:c r="AM555" s="118"/>
      <x:c r="AN555" s="118"/>
      <x:c r="AO555" s="118"/>
      <x:c r="AP555" s="115"/>
      <x:c r="AQ555" s="49" t="str">
        <x:f>IF(A555="","",COUNT(BI555:INDEX(BI555:CR555,1,'Настройки'!$B$3)))</x:f>
      </x:c>
      <x:c r="AR555" s="49" t="str">
        <x:f>IF(A555="","",SUM(BI555:INDEX(BI555:CR555,1,'Настройки'!$B$3)))</x:f>
      </x:c>
      <x:c r="AS555" s="58" t="str">
        <x:f>IF(A555="","",IF('Настройки'!$B$4="Стоимость потребления",AR555*D555,IF('Настройки'!$B$4="Количество",AR555,E555)))</x:f>
      </x:c>
      <x:c r="AT555" s="61" t="str">
        <x:f>IF(OR(A555="",AS555&lt;0,SUM($AS$2:$AS$1001)&lt;=0),"",AS555/SUM($AS$2:$AS$1001))</x:f>
      </x:c>
      <x:c r="AU555" s="61" t="str">
        <x:f>IF(OR(A555="",AS555&lt;0,SUM($AS$2:$AS$1001)&lt;=0),"",SUMIFS($AS$2:$AS$1001,$AS$2:$AS$1001,"&gt;"&amp;AS555)/SUM($AS$2:$AS$1001))</x:f>
      </x:c>
      <x:c r="AV555" s="61" t="str">
        <x:f>IF(OR(A555="",AS555&lt;0,SUM($AS$2:$AS$1001)&lt;=0),"",SUMIFS($AS$2:$AS$1001,$AS$2:$AS$1001,"&gt;="&amp;AS555)/SUM($AS$2:$AS$1001))</x:f>
      </x:c>
      <x:c r="AW555" s="49" t="str">
        <x:f>IF(A555="","",IF(SUM($AS$2:$AS$1001)&lt;=0,"Не определён",IF(AS555&lt;0,"Исключение",IF(AU555&lt;'Настройки'!$B$5,"A",IF(AU555&lt;'Настройки'!$B$6,"B","C")))))</x:f>
      </x:c>
      <x:c r="AX555" s="58" t="str">
        <x:f>IF(A555="","",IF(AQ555=0,"",AVERAGE(BI555:INDEX(BI555:CR555,1,'Настройки'!$B$3))))</x:f>
      </x:c>
      <x:c r="AY555" s="58" t="str">
        <x:f>IF(OR(A555="",AQ555=0),"",STDEVP(BI555:INDEX(BI555:CR555,1,'Настройки'!$B$3)))</x:f>
      </x:c>
      <x:c r="AZ555" s="61" t="str">
        <x:f>IF(OR(A555="",AQ555&lt;'Настройки'!$B$12,AX555&lt;=0,AND('Настройки'!$B$10="Блокировать",COUNTIF(F555:INDEX(F555:AO555,1,'Настройки'!$B$3),"&lt;0")&gt;0)),"",AY555/ABS(AX555))</x:f>
      </x:c>
      <x:c r="BA555" s="49" t="str">
        <x:f>IF(A555="","",IF(AND('Настройки'!$B$10="Блокировать",COUNTIF(F555:INDEX(F555:AO555,1,'Настройки'!$B$3),"&lt;0")&gt;0),"Не определён",IF(AQ555&lt;'Настройки'!$B$12,"Не определён",IF(AX555=0,"Нет спроса",IF(AX555&lt;0,"Не определён",IF(AZ555&lt;='Настройки'!$B$7,"X",IF(AZ555&lt;='Настройки'!$B$8,"Y","Z")))))))</x:f>
      </x:c>
      <x:c r="BB555" s="49" t="str">
        <x:f>IF(OR(A555="",LEN(AW555)&lt;&gt;1,LEN(BA555)&lt;&gt;1),"",AW555&amp;BA555)</x:f>
      </x:c>
      <x:c r="BC555" s="61" t="str">
        <x:f>IF(OR(A555="",AQ555=0),"",(COUNT(BI555:INDEX(BI555:CR555,1,'Настройки'!$B$3))-COUNT(CS555:INDEX(CS555:EB555,1,'Настройки'!$B$3)))/AQ555)</x:f>
      </x:c>
      <x:c r="BD555" s="64" t="str">
        <x:f>IF(OR(A555="",COUNT(CS555:INDEX(CS555:EB555,1,'Настройки'!$B$3))=0),"",AQ555/COUNT(CS555:INDEX(CS555:EB555,1,'Настройки'!$B$3)))</x:f>
      </x:c>
      <x:c r="BE555" s="64" t="str">
        <x:f>IF(OR(A555="",COUNT(CS555:INDEX(CS555:EB555,1,'Настройки'!$B$3))=0),"",IF(AVERAGE(CS555:INDEX(CS555:EB555,1,'Настройки'!$B$3))=0,"",(STDEVP(CS555:INDEX(CS555:EB555,1,'Настройки'!$B$3))/ABS(AVERAGE(CS555:INDEX(CS555:EB555,1,'Настройки'!$B$3))))^2))</x:f>
      </x:c>
      <x:c r="BF555" s="49" t="str">
        <x:f>IF(A555="","",IF(AQ555&lt;3,"Недостаточно",IF(AQ555&lt;6,"Предварительный","Обычный")))</x:f>
      </x:c>
      <x:c r="BG555" s="49" t="str">
        <x:f>IF(A555="","",IF(COUNTIF(F555:INDEX(F555:AO555,1,'Настройки'!$B$3),"&lt;0")&gt;0,IF('Настройки'!$B$10="Блокировать","Отрицательный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"),"")&amp;IF(AQ555&lt;3,"Недостаточно истории. ",IF(AQ555&lt;6,"Предварительная классификация. ",""))&amp;IF(AX555=0,"Нет спроса за горизонт. ","")&amp;IF(AZ555&gt;'Настройки'!$B$11,"Экстремальная вариативность. ",""))</x:f>
      </x:c>
      <x:c r="BH555" s="49" t="str">
        <x:f>IF(A555="","",IFERROR(VLOOKUP(BB555,'Настройки'!$D$3:$E$11,2,FALSE),"Сначала проверьте исходные данные и историю спроса.")&amp;" Уточните срок поставки, MOQ и критичность.")</x:f>
      </x:c>
      <x:c r="BI555" s="50" t="str">
        <x:f>IF(1&gt;'Настройки'!$B$3,"",IF(ISBLANK(F555),IF('Настройки'!$B$9="Нулевой спрос",0,""),IF(F555&lt;0,IF('Настройки'!$B$10="Исключить","",IF('Настройки'!$B$10="Абсолютные значения",ABS(F555),F555)),F555)))</x:f>
      </x:c>
      <x:c r="BJ555" s="50" t="str">
        <x:f>IF(2&gt;'Настройки'!$B$3,"",IF(ISBLANK(G555),IF('Настройки'!$B$9="Нулевой спрос",0,""),IF(G555&lt;0,IF('Настройки'!$B$10="Исключить","",IF('Настройки'!$B$10="Абсолютные значения",ABS(G555),G555)),G555)))</x:f>
      </x:c>
      <x:c r="BK555" s="50" t="str">
        <x:f>IF(3&gt;'Настройки'!$B$3,"",IF(ISBLANK(H555),IF('Настройки'!$B$9="Нулевой спрос",0,""),IF(H555&lt;0,IF('Настройки'!$B$10="Исключить","",IF('Настройки'!$B$10="Абсолютные значения",ABS(H555),H555)),H555)))</x:f>
      </x:c>
      <x:c r="BL555" s="50" t="str">
        <x:f>IF(4&gt;'Настройки'!$B$3,"",IF(ISBLANK(I555),IF('Настройки'!$B$9="Нулевой спрос",0,""),IF(I555&lt;0,IF('Настройки'!$B$10="Исключить","",IF('Настройки'!$B$10="Абсолютные значения",ABS(I555),I555)),I555)))</x:f>
      </x:c>
      <x:c r="BM555" s="50" t="str">
        <x:f>IF(5&gt;'Настройки'!$B$3,"",IF(ISBLANK(J555),IF('Настройки'!$B$9="Нулевой спрос",0,""),IF(J555&lt;0,IF('Настройки'!$B$10="Исключить","",IF('Настройки'!$B$10="Абсолютные значения",ABS(J555),J555)),J555)))</x:f>
      </x:c>
      <x:c r="BN555" s="50" t="str">
        <x:f>IF(6&gt;'Настройки'!$B$3,"",IF(ISBLANK(K555),IF('Настройки'!$B$9="Нулевой спрос",0,""),IF(K555&lt;0,IF('Настройки'!$B$10="Исключить","",IF('Настройки'!$B$10="Абсолютные значения",ABS(K555),K555)),K555)))</x:f>
      </x:c>
      <x:c r="BO555" s="50" t="str">
        <x:f>IF(7&gt;'Настройки'!$B$3,"",IF(ISBLANK(L555),IF('Настройки'!$B$9="Нулевой спрос",0,""),IF(L555&lt;0,IF('Настройки'!$B$10="Исключить","",IF('Настройки'!$B$10="Абсолютные значения",ABS(L555),L555)),L555)))</x:f>
      </x:c>
      <x:c r="BP555" s="50" t="str">
        <x:f>IF(8&gt;'Настройки'!$B$3,"",IF(ISBLANK(M555),IF('Настройки'!$B$9="Нулевой спрос",0,""),IF(M555&lt;0,IF('Настройки'!$B$10="Исключить","",IF('Настройки'!$B$10="Абсолютные значения",ABS(M555),M555)),M555)))</x:f>
      </x:c>
      <x:c r="BQ555" s="50" t="str">
        <x:f>IF(9&gt;'Настройки'!$B$3,"",IF(ISBLANK(N555),IF('Настройки'!$B$9="Нулевой спрос",0,""),IF(N555&lt;0,IF('Настройки'!$B$10="Исключить","",IF('Настройки'!$B$10="Абсолютные значения",ABS(N555),N555)),N555)))</x:f>
      </x:c>
      <x:c r="BR555" s="50" t="str">
        <x:f>IF(10&gt;'Настройки'!$B$3,"",IF(ISBLANK(O555),IF('Настройки'!$B$9="Нулевой спрос",0,""),IF(O555&lt;0,IF('Настройки'!$B$10="Исключить","",IF('Настройки'!$B$10="Абсолютные значения",ABS(O555),O555)),O555)))</x:f>
      </x:c>
      <x:c r="BS555" s="50" t="str">
        <x:f>IF(11&gt;'Настройки'!$B$3,"",IF(ISBLANK(P555),IF('Настройки'!$B$9="Нулевой спрос",0,""),IF(P555&lt;0,IF('Настройки'!$B$10="Исключить","",IF('Настройки'!$B$10="Абсолютные значения",ABS(P555),P555)),P555)))</x:f>
      </x:c>
      <x:c r="BT555" s="50" t="str">
        <x:f>IF(12&gt;'Настройки'!$B$3,"",IF(ISBLANK(Q555),IF('Настройки'!$B$9="Нулевой спрос",0,""),IF(Q555&lt;0,IF('Настройки'!$B$10="Исключить","",IF('Настройки'!$B$10="Абсолютные значения",ABS(Q555),Q555)),Q555)))</x:f>
      </x:c>
      <x:c r="BU555" s="50" t="str">
        <x:f>IF(13&gt;'Настройки'!$B$3,"",IF(ISBLANK(R555),IF('Настройки'!$B$9="Нулевой спрос",0,""),IF(R555&lt;0,IF('Настройки'!$B$10="Исключить","",IF('Настройки'!$B$10="Абсолютные значения",ABS(R555),R555)),R555)))</x:f>
      </x:c>
      <x:c r="BV555" s="50" t="str">
        <x:f>IF(14&gt;'Настройки'!$B$3,"",IF(ISBLANK(S555),IF('Настройки'!$B$9="Нулевой спрос",0,""),IF(S555&lt;0,IF('Настройки'!$B$10="Исключить","",IF('Настройки'!$B$10="Абсолютные значения",ABS(S555),S555)),S555)))</x:f>
      </x:c>
      <x:c r="BW555" s="50" t="str">
        <x:f>IF(15&gt;'Настройки'!$B$3,"",IF(ISBLANK(T555),IF('Настройки'!$B$9="Нулевой спрос",0,""),IF(T555&lt;0,IF('Настройки'!$B$10="Исключить","",IF('Настройки'!$B$10="Абсолютные значения",ABS(T555),T555)),T555)))</x:f>
      </x:c>
      <x:c r="BX555" s="50" t="str">
        <x:f>IF(16&gt;'Настройки'!$B$3,"",IF(ISBLANK(U555),IF('Настройки'!$B$9="Нулевой спрос",0,""),IF(U555&lt;0,IF('Настройки'!$B$10="Исключить","",IF('Настройки'!$B$10="Абсолютные значения",ABS(U555),U555)),U555)))</x:f>
      </x:c>
      <x:c r="BY555" s="50" t="str">
        <x:f>IF(17&gt;'Настройки'!$B$3,"",IF(ISBLANK(V555),IF('Настройки'!$B$9="Нулевой спрос",0,""),IF(V555&lt;0,IF('Настройки'!$B$10="Исключить","",IF('Настройки'!$B$10="Абсолютные значения",ABS(V555),V555)),V555)))</x:f>
      </x:c>
      <x:c r="BZ555" s="50" t="str">
        <x:f>IF(18&gt;'Настройки'!$B$3,"",IF(ISBLANK(W555),IF('Настройки'!$B$9="Нулевой спрос",0,""),IF(W555&lt;0,IF('Настройки'!$B$10="Исключить","",IF('Настройки'!$B$10="Абсолютные значения",ABS(W555),W555)),W555)))</x:f>
      </x:c>
      <x:c r="CA555" s="50" t="str">
        <x:f>IF(19&gt;'Настройки'!$B$3,"",IF(ISBLANK(X555),IF('Настройки'!$B$9="Нулевой спрос",0,""),IF(X555&lt;0,IF('Настройки'!$B$10="Исключить","",IF('Настройки'!$B$10="Абсолютные значения",ABS(X555),X555)),X555)))</x:f>
      </x:c>
      <x:c r="CB555" s="50" t="str">
        <x:f>IF(20&gt;'Настройки'!$B$3,"",IF(ISBLANK(Y555),IF('Настройки'!$B$9="Нулевой спрос",0,""),IF(Y555&lt;0,IF('Настройки'!$B$10="Исключить","",IF('Настройки'!$B$10="Абсолютные значения",ABS(Y555),Y555)),Y555)))</x:f>
      </x:c>
      <x:c r="CC555" s="50" t="str">
        <x:f>IF(21&gt;'Настройки'!$B$3,"",IF(ISBLANK(Z555),IF('Настройки'!$B$9="Нулевой спрос",0,""),IF(Z555&lt;0,IF('Настройки'!$B$10="Исключить","",IF('Настройки'!$B$10="Абсолютные значения",ABS(Z555),Z555)),Z555)))</x:f>
      </x:c>
      <x:c r="CD555" s="50" t="str">
        <x:f>IF(22&gt;'Настройки'!$B$3,"",IF(ISBLANK(AA555),IF('Настройки'!$B$9="Нулевой спрос",0,""),IF(AA555&lt;0,IF('Настройки'!$B$10="Исключить","",IF('Настройки'!$B$10="Абсолютные значения",ABS(AA555),AA555)),AA555)))</x:f>
      </x:c>
      <x:c r="CE555" s="50" t="str">
        <x:f>IF(23&gt;'Настройки'!$B$3,"",IF(ISBLANK(AB555),IF('Настройки'!$B$9="Нулевой спрос",0,""),IF(AB555&lt;0,IF('Настройки'!$B$10="Исключить","",IF('Настройки'!$B$10="Абсолютные значения",ABS(AB555),AB555)),AB555)))</x:f>
      </x:c>
      <x:c r="CF555" s="50" t="str">
        <x:f>IF(24&gt;'Настройки'!$B$3,"",IF(ISBLANK(AC555),IF('Настройки'!$B$9="Нулевой спрос",0,""),IF(AC555&lt;0,IF('Настройки'!$B$10="Исключить","",IF('Настройки'!$B$10="Абсолютные значения",ABS(AC555),AC555)),AC555)))</x:f>
      </x:c>
      <x:c r="CG555" s="50" t="str">
        <x:f>IF(25&gt;'Настройки'!$B$3,"",IF(ISBLANK(AD555),IF('Настройки'!$B$9="Нулевой спрос",0,""),IF(AD555&lt;0,IF('Настройки'!$B$10="Исключить","",IF('Настройки'!$B$10="Абсолютные значения",ABS(AD555),AD555)),AD555)))</x:f>
      </x:c>
      <x:c r="CH555" s="50" t="str">
        <x:f>IF(26&gt;'Настройки'!$B$3,"",IF(ISBLANK(AE555),IF('Настройки'!$B$9="Нулевой спрос",0,""),IF(AE555&lt;0,IF('Настройки'!$B$10="Исключить","",IF('Настройки'!$B$10="Абсолютные значения",ABS(AE555),AE555)),AE555)))</x:f>
      </x:c>
      <x:c r="CI555" s="50" t="str">
        <x:f>IF(27&gt;'Настройки'!$B$3,"",IF(ISBLANK(AF555),IF('Настройки'!$B$9="Нулевой спрос",0,""),IF(AF555&lt;0,IF('Настройки'!$B$10="Исключить","",IF('Настройки'!$B$10="Абсолютные значения",ABS(AF555),AF555)),AF555)))</x:f>
      </x:c>
      <x:c r="CJ555" s="50" t="str">
        <x:f>IF(28&gt;'Настройки'!$B$3,"",IF(ISBLANK(AG555),IF('Настройки'!$B$9="Нулевой спрос",0,""),IF(AG555&lt;0,IF('Настройки'!$B$10="Исключить","",IF('Настройки'!$B$10="Абсолютные значения",ABS(AG555),AG555)),AG555)))</x:f>
      </x:c>
      <x:c r="CK555" s="50" t="str">
        <x:f>IF(29&gt;'Настройки'!$B$3,"",IF(ISBLANK(AH555),IF('Настройки'!$B$9="Нулевой спрос",0,""),IF(AH555&lt;0,IF('Настройки'!$B$10="Исключить","",IF('Настройки'!$B$10="Абсолютные значения",ABS(AH555),AH555)),AH555)))</x:f>
      </x:c>
      <x:c r="CL555" s="50" t="str">
        <x:f>IF(30&gt;'Настройки'!$B$3,"",IF(ISBLANK(AI555),IF('Настройки'!$B$9="Нулевой спрос",0,""),IF(AI555&lt;0,IF('Настройки'!$B$10="Исключить","",IF('Настройки'!$B$10="Абсолютные значения",ABS(AI555),AI555)),AI555)))</x:f>
      </x:c>
      <x:c r="CM555" s="50" t="str">
        <x:f>IF(31&gt;'Настройки'!$B$3,"",IF(ISBLANK(AJ555),IF('Настройки'!$B$9="Нулевой спрос",0,""),IF(AJ555&lt;0,IF('Настройки'!$B$10="Исключить","",IF('Настройки'!$B$10="Абсолютные значения",ABS(AJ555),AJ555)),AJ555)))</x:f>
      </x:c>
      <x:c r="CN555" s="50" t="str">
        <x:f>IF(32&gt;'Настройки'!$B$3,"",IF(ISBLANK(AK555),IF('Настройки'!$B$9="Нулевой спрос",0,""),IF(AK555&lt;0,IF('Настройки'!$B$10="Исключить","",IF('Настройки'!$B$10="Абсолютные значения",ABS(AK555),AK555)),AK555)))</x:f>
      </x:c>
      <x:c r="CO555" s="50" t="str">
        <x:f>IF(33&gt;'Настройки'!$B$3,"",IF(ISBLANK(AL555),IF('Настройки'!$B$9="Нулевой спрос",0,""),IF(AL555&lt;0,IF('Настройки'!$B$10="Исключить","",IF('Настройки'!$B$10="Абсолютные значения",ABS(AL555),AL555)),AL555)))</x:f>
      </x:c>
      <x:c r="CP555" s="50" t="str">
        <x:f>IF(34&gt;'Настройки'!$B$3,"",IF(ISBLANK(AM555),IF('Настройки'!$B$9="Нулевой спрос",0,""),IF(AM555&lt;0,IF('Настройки'!$B$10="Исключить","",IF('Настройки'!$B$10="Абсолютные значения",ABS(AM555),AM555)),AM555)))</x:f>
      </x:c>
      <x:c r="CQ555" s="50" t="str">
        <x:f>IF(35&gt;'Настройки'!$B$3,"",IF(ISBLANK(AN555),IF('Настройки'!$B$9="Нулевой спрос",0,""),IF(AN555&lt;0,IF('Настройки'!$B$10="Исключить","",IF('Настройки'!$B$10="Абсолютные значения",ABS(AN555),AN555)),AN555)))</x:f>
      </x:c>
      <x:c r="CR555" s="50" t="str">
        <x:f>IF(36&gt;'Настройки'!$B$3,"",IF(ISBLANK(AO555),IF('Настройки'!$B$9="Нулевой спрос",0,""),IF(AO555&lt;0,IF('Настройки'!$B$10="Исключить","",IF('Настройки'!$B$10="Абсолютные значения",ABS(AO555),AO555)),AO555)))</x:f>
      </x:c>
      <x:c r="CS555" s="50" t="str">
        <x:f>IF(OR(1&gt;'Настройки'!$B$3,ISBLANK(BI555),BI555=0),"",BI555)</x:f>
      </x:c>
      <x:c r="CT555" s="50" t="str">
        <x:f>IF(OR(2&gt;'Настройки'!$B$3,ISBLANK(BJ555),BJ555=0),"",BJ555)</x:f>
      </x:c>
      <x:c r="CU555" s="50" t="str">
        <x:f>IF(OR(3&gt;'Настройки'!$B$3,ISBLANK(BK555),BK555=0),"",BK555)</x:f>
      </x:c>
      <x:c r="CV555" s="50" t="str">
        <x:f>IF(OR(4&gt;'Настройки'!$B$3,ISBLANK(BL555),BL555=0),"",BL555)</x:f>
      </x:c>
      <x:c r="CW555" s="50" t="str">
        <x:f>IF(OR(5&gt;'Настройки'!$B$3,ISBLANK(BM555),BM555=0),"",BM555)</x:f>
      </x:c>
      <x:c r="CX555" s="50" t="str">
        <x:f>IF(OR(6&gt;'Настройки'!$B$3,ISBLANK(BN555),BN555=0),"",BN555)</x:f>
      </x:c>
      <x:c r="CY555" s="50" t="str">
        <x:f>IF(OR(7&gt;'Настройки'!$B$3,ISBLANK(BO555),BO555=0),"",BO555)</x:f>
      </x:c>
      <x:c r="CZ555" s="50" t="str">
        <x:f>IF(OR(8&gt;'Настройки'!$B$3,ISBLANK(BP555),BP555=0),"",BP555)</x:f>
      </x:c>
      <x:c r="DA555" s="50" t="str">
        <x:f>IF(OR(9&gt;'Настройки'!$B$3,ISBLANK(BQ555),BQ555=0),"",BQ555)</x:f>
      </x:c>
      <x:c r="DB555" s="50" t="str">
        <x:f>IF(OR(10&gt;'Настройки'!$B$3,ISBLANK(BR555),BR555=0),"",BR555)</x:f>
      </x:c>
      <x:c r="DC555" s="50" t="str">
        <x:f>IF(OR(11&gt;'Настройки'!$B$3,ISBLANK(BS555),BS555=0),"",BS555)</x:f>
      </x:c>
      <x:c r="DD555" s="50" t="str">
        <x:f>IF(OR(12&gt;'Настройки'!$B$3,ISBLANK(BT555),BT555=0),"",BT555)</x:f>
      </x:c>
      <x:c r="DE555" s="50" t="str">
        <x:f>IF(OR(13&gt;'Настройки'!$B$3,ISBLANK(BU555),BU555=0),"",BU555)</x:f>
      </x:c>
      <x:c r="DF555" s="50" t="str">
        <x:f>IF(OR(14&gt;'Настройки'!$B$3,ISBLANK(BV555),BV555=0),"",BV555)</x:f>
      </x:c>
      <x:c r="DG555" s="50" t="str">
        <x:f>IF(OR(15&gt;'Настройки'!$B$3,ISBLANK(BW555),BW555=0),"",BW555)</x:f>
      </x:c>
      <x:c r="DH555" s="50" t="str">
        <x:f>IF(OR(16&gt;'Настройки'!$B$3,ISBLANK(BX555),BX555=0),"",BX555)</x:f>
      </x:c>
      <x:c r="DI555" s="50" t="str">
        <x:f>IF(OR(17&gt;'Настройки'!$B$3,ISBLANK(BY555),BY555=0),"",BY555)</x:f>
      </x:c>
      <x:c r="DJ555" s="50" t="str">
        <x:f>IF(OR(18&gt;'Настройки'!$B$3,ISBLANK(BZ555),BZ555=0),"",BZ555)</x:f>
      </x:c>
      <x:c r="DK555" s="50" t="str">
        <x:f>IF(OR(19&gt;'Настройки'!$B$3,ISBLANK(CA555),CA555=0),"",CA555)</x:f>
      </x:c>
      <x:c r="DL555" s="50" t="str">
        <x:f>IF(OR(20&gt;'Настройки'!$B$3,ISBLANK(CB555),CB555=0),"",CB555)</x:f>
      </x:c>
      <x:c r="DM555" s="50" t="str">
        <x:f>IF(OR(21&gt;'Настройки'!$B$3,ISBLANK(CC555),CC555=0),"",CC555)</x:f>
      </x:c>
      <x:c r="DN555" s="50" t="str">
        <x:f>IF(OR(22&gt;'Настройки'!$B$3,ISBLANK(CD555),CD555=0),"",CD555)</x:f>
      </x:c>
      <x:c r="DO555" s="50" t="str">
        <x:f>IF(OR(23&gt;'Настройки'!$B$3,ISBLANK(CE555),CE555=0),"",CE555)</x:f>
      </x:c>
      <x:c r="DP555" s="50" t="str">
        <x:f>IF(OR(24&gt;'Настройки'!$B$3,ISBLANK(CF555),CF555=0),"",CF555)</x:f>
      </x:c>
      <x:c r="DQ555" s="50" t="str">
        <x:f>IF(OR(25&gt;'Настройки'!$B$3,ISBLANK(CG555),CG555=0),"",CG555)</x:f>
      </x:c>
      <x:c r="DR555" s="50" t="str">
        <x:f>IF(OR(26&gt;'Настройки'!$B$3,ISBLANK(CH555),CH555=0),"",CH555)</x:f>
      </x:c>
      <x:c r="DS555" s="50" t="str">
        <x:f>IF(OR(27&gt;'Настройки'!$B$3,ISBLANK(CI555),CI555=0),"",CI555)</x:f>
      </x:c>
      <x:c r="DT555" s="50" t="str">
        <x:f>IF(OR(28&gt;'Настройки'!$B$3,ISBLANK(CJ555),CJ555=0),"",CJ555)</x:f>
      </x:c>
      <x:c r="DU555" s="50" t="str">
        <x:f>IF(OR(29&gt;'Настройки'!$B$3,ISBLANK(CK555),CK555=0),"",CK555)</x:f>
      </x:c>
      <x:c r="DV555" s="50" t="str">
        <x:f>IF(OR(30&gt;'Настройки'!$B$3,ISBLANK(CL555),CL555=0),"",CL555)</x:f>
      </x:c>
      <x:c r="DW555" s="50" t="str">
        <x:f>IF(OR(31&gt;'Настройки'!$B$3,ISBLANK(CM555),CM555=0),"",CM555)</x:f>
      </x:c>
      <x:c r="DX555" s="50" t="str">
        <x:f>IF(OR(32&gt;'Настройки'!$B$3,ISBLANK(CN555),CN555=0),"",CN555)</x:f>
      </x:c>
      <x:c r="DY555" s="50" t="str">
        <x:f>IF(OR(33&gt;'Настройки'!$B$3,ISBLANK(CO555),CO555=0),"",CO555)</x:f>
      </x:c>
      <x:c r="DZ555" s="50" t="str">
        <x:f>IF(OR(34&gt;'Настройки'!$B$3,ISBLANK(CP555),CP555=0),"",CP555)</x:f>
      </x:c>
      <x:c r="EA555" s="50" t="str">
        <x:f>IF(OR(35&gt;'Настройки'!$B$3,ISBLANK(CQ555),CQ555=0),"",CQ555)</x:f>
      </x:c>
      <x:c r="EB555" s="50" t="str">
        <x:f>IF(OR(36&gt;'Настройки'!$B$3,ISBLANK(CR555),CR555=0),"",CR555)</x:f>
      </x:c>
      <x:c r="EC555" s="50" t="str">
        <x:f>IF(A555="","",IF(OR(BB555="AZ",BB555="BZ"),10000+ROW(),IF(AZ555&gt;'Настройки'!$B$11,20000+ROW(),IF(BF555&lt;&gt;"Обычный",30000+ROW(),IF(AX555&lt;=0,40000+ROW(),"")))))</x:f>
      </x:c>
      <x:c r="ED555" s="50" t="str">
        <x:f>IF(EC555="","",COUNTIFS($EC$2:$EC$1001,"&gt;0",$EC$2:$EC$1001,"&lt;"&amp;EC555)+1)</x:f>
      </x:c>
    </x:row>
    <x:row r="556">
      <x:c r="A556" s="115"/>
      <x:c r="B556" s="115"/>
      <x:c r="C556" s="115"/>
      <x:c r="D556" s="118"/>
      <x:c r="E556" s="118"/>
      <x:c r="F556" s="118"/>
      <x:c r="G556" s="118"/>
      <x:c r="H556" s="118"/>
      <x:c r="I556" s="118"/>
      <x:c r="J556" s="118"/>
      <x:c r="K556" s="118"/>
      <x:c r="L556" s="118"/>
      <x:c r="M556" s="118"/>
      <x:c r="N556" s="118"/>
      <x:c r="O556" s="118"/>
      <x:c r="P556" s="118"/>
      <x:c r="Q556" s="118"/>
      <x:c r="R556" s="118"/>
      <x:c r="S556" s="118"/>
      <x:c r="T556" s="118"/>
      <x:c r="U556" s="118"/>
      <x:c r="V556" s="118"/>
      <x:c r="W556" s="118"/>
      <x:c r="X556" s="118"/>
      <x:c r="Y556" s="118"/>
      <x:c r="Z556" s="118"/>
      <x:c r="AA556" s="118"/>
      <x:c r="AB556" s="118"/>
      <x:c r="AC556" s="118"/>
      <x:c r="AD556" s="118"/>
      <x:c r="AE556" s="118"/>
      <x:c r="AF556" s="118"/>
      <x:c r="AG556" s="118"/>
      <x:c r="AH556" s="118"/>
      <x:c r="AI556" s="118"/>
      <x:c r="AJ556" s="118"/>
      <x:c r="AK556" s="118"/>
      <x:c r="AL556" s="118"/>
      <x:c r="AM556" s="118"/>
      <x:c r="AN556" s="118"/>
      <x:c r="AO556" s="118"/>
      <x:c r="AP556" s="115"/>
      <x:c r="AQ556" s="49" t="str">
        <x:f>IF(A556="","",COUNT(BI556:INDEX(BI556:CR556,1,'Настройки'!$B$3)))</x:f>
      </x:c>
      <x:c r="AR556" s="49" t="str">
        <x:f>IF(A556="","",SUM(BI556:INDEX(BI556:CR556,1,'Настройки'!$B$3)))</x:f>
      </x:c>
      <x:c r="AS556" s="58" t="str">
        <x:f>IF(A556="","",IF('Настройки'!$B$4="Стоимость потребления",AR556*D556,IF('Настройки'!$B$4="Количество",AR556,E556)))</x:f>
      </x:c>
      <x:c r="AT556" s="61" t="str">
        <x:f>IF(OR(A556="",AS556&lt;0,SUM($AS$2:$AS$1001)&lt;=0),"",AS556/SUM($AS$2:$AS$1001))</x:f>
      </x:c>
      <x:c r="AU556" s="61" t="str">
        <x:f>IF(OR(A556="",AS556&lt;0,SUM($AS$2:$AS$1001)&lt;=0),"",SUMIFS($AS$2:$AS$1001,$AS$2:$AS$1001,"&gt;"&amp;AS556)/SUM($AS$2:$AS$1001))</x:f>
      </x:c>
      <x:c r="AV556" s="61" t="str">
        <x:f>IF(OR(A556="",AS556&lt;0,SUM($AS$2:$AS$1001)&lt;=0),"",SUMIFS($AS$2:$AS$1001,$AS$2:$AS$1001,"&gt;="&amp;AS556)/SUM($AS$2:$AS$1001))</x:f>
      </x:c>
      <x:c r="AW556" s="49" t="str">
        <x:f>IF(A556="","",IF(SUM($AS$2:$AS$1001)&lt;=0,"Не определён",IF(AS556&lt;0,"Исключение",IF(AU556&lt;'Настройки'!$B$5,"A",IF(AU556&lt;'Настройки'!$B$6,"B","C")))))</x:f>
      </x:c>
      <x:c r="AX556" s="58" t="str">
        <x:f>IF(A556="","",IF(AQ556=0,"",AVERAGE(BI556:INDEX(BI556:CR556,1,'Настройки'!$B$3))))</x:f>
      </x:c>
      <x:c r="AY556" s="58" t="str">
        <x:f>IF(OR(A556="",AQ556=0),"",STDEVP(BI556:INDEX(BI556:CR556,1,'Настройки'!$B$3)))</x:f>
      </x:c>
      <x:c r="AZ556" s="61" t="str">
        <x:f>IF(OR(A556="",AQ556&lt;'Настройки'!$B$12,AX556&lt;=0,AND('Настройки'!$B$10="Блокировать",COUNTIF(F556:INDEX(F556:AO556,1,'Настройки'!$B$3),"&lt;0")&gt;0)),"",AY556/ABS(AX556))</x:f>
      </x:c>
      <x:c r="BA556" s="49" t="str">
        <x:f>IF(A556="","",IF(AND('Настройки'!$B$10="Блокировать",COUNTIF(F556:INDEX(F556:AO556,1,'Настройки'!$B$3),"&lt;0")&gt;0),"Не определён",IF(AQ556&lt;'Настройки'!$B$12,"Не определён",IF(AX556=0,"Нет спроса",IF(AX556&lt;0,"Не определён",IF(AZ556&lt;='Настройки'!$B$7,"X",IF(AZ556&lt;='Настройки'!$B$8,"Y","Z")))))))</x:f>
      </x:c>
      <x:c r="BB556" s="49" t="str">
        <x:f>IF(OR(A556="",LEN(AW556)&lt;&gt;1,LEN(BA556)&lt;&gt;1),"",AW556&amp;BA556)</x:f>
      </x:c>
      <x:c r="BC556" s="61" t="str">
        <x:f>IF(OR(A556="",AQ556=0),"",(COUNT(BI556:INDEX(BI556:CR556,1,'Настройки'!$B$3))-COUNT(CS556:INDEX(CS556:EB556,1,'Настройки'!$B$3)))/AQ556)</x:f>
      </x:c>
      <x:c r="BD556" s="64" t="str">
        <x:f>IF(OR(A556="",COUNT(CS556:INDEX(CS556:EB556,1,'Настройки'!$B$3))=0),"",AQ556/COUNT(CS556:INDEX(CS556:EB556,1,'Настройки'!$B$3)))</x:f>
      </x:c>
      <x:c r="BE556" s="64" t="str">
        <x:f>IF(OR(A556="",COUNT(CS556:INDEX(CS556:EB556,1,'Настройки'!$B$3))=0),"",IF(AVERAGE(CS556:INDEX(CS556:EB556,1,'Настройки'!$B$3))=0,"",(STDEVP(CS556:INDEX(CS556:EB556,1,'Настройки'!$B$3))/ABS(AVERAGE(CS556:INDEX(CS556:EB556,1,'Настройки'!$B$3))))^2))</x:f>
      </x:c>
      <x:c r="BF556" s="49" t="str">
        <x:f>IF(A556="","",IF(AQ556&lt;3,"Недостаточно",IF(AQ556&lt;6,"Предварительный","Обычный")))</x:f>
      </x:c>
      <x:c r="BG556" s="49" t="str">
        <x:f>IF(A556="","",IF(COUNTIF(F556:INDEX(F556:AO556,1,'Настройки'!$B$3),"&lt;0")&gt;0,IF('Настройки'!$B$10="Блокировать","Отрицательный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"),"")&amp;IF(AQ556&lt;3,"Недостаточно истории. ",IF(AQ556&lt;6,"Предварительная классификация. ",""))&amp;IF(AX556=0,"Нет спроса за горизонт. ","")&amp;IF(AZ556&gt;'Настройки'!$B$11,"Экстремальная вариативность. ",""))</x:f>
      </x:c>
      <x:c r="BH556" s="49" t="str">
        <x:f>IF(A556="","",IFERROR(VLOOKUP(BB556,'Настройки'!$D$3:$E$11,2,FALSE),"Сначала проверьте исходные данные и историю спроса.")&amp;" Уточните срок поставки, MOQ и критичность.")</x:f>
      </x:c>
      <x:c r="BI556" s="50" t="str">
        <x:f>IF(1&gt;'Настройки'!$B$3,"",IF(ISBLANK(F556),IF('Настройки'!$B$9="Нулевой спрос",0,""),IF(F556&lt;0,IF('Настройки'!$B$10="Исключить","",IF('Настройки'!$B$10="Абсолютные значения",ABS(F556),F556)),F556)))</x:f>
      </x:c>
      <x:c r="BJ556" s="50" t="str">
        <x:f>IF(2&gt;'Настройки'!$B$3,"",IF(ISBLANK(G556),IF('Настройки'!$B$9="Нулевой спрос",0,""),IF(G556&lt;0,IF('Настройки'!$B$10="Исключить","",IF('Настройки'!$B$10="Абсолютные значения",ABS(G556),G556)),G556)))</x:f>
      </x:c>
      <x:c r="BK556" s="50" t="str">
        <x:f>IF(3&gt;'Настройки'!$B$3,"",IF(ISBLANK(H556),IF('Настройки'!$B$9="Нулевой спрос",0,""),IF(H556&lt;0,IF('Настройки'!$B$10="Исключить","",IF('Настройки'!$B$10="Абсолютные значения",ABS(H556),H556)),H556)))</x:f>
      </x:c>
      <x:c r="BL556" s="50" t="str">
        <x:f>IF(4&gt;'Настройки'!$B$3,"",IF(ISBLANK(I556),IF('Настройки'!$B$9="Нулевой спрос",0,""),IF(I556&lt;0,IF('Настройки'!$B$10="Исключить","",IF('Настройки'!$B$10="Абсолютные значения",ABS(I556),I556)),I556)))</x:f>
      </x:c>
      <x:c r="BM556" s="50" t="str">
        <x:f>IF(5&gt;'Настройки'!$B$3,"",IF(ISBLANK(J556),IF('Настройки'!$B$9="Нулевой спрос",0,""),IF(J556&lt;0,IF('Настройки'!$B$10="Исключить","",IF('Настройки'!$B$10="Абсолютные значения",ABS(J556),J556)),J556)))</x:f>
      </x:c>
      <x:c r="BN556" s="50" t="str">
        <x:f>IF(6&gt;'Настройки'!$B$3,"",IF(ISBLANK(K556),IF('Настройки'!$B$9="Нулевой спрос",0,""),IF(K556&lt;0,IF('Настройки'!$B$10="Исключить","",IF('Настройки'!$B$10="Абсолютные значения",ABS(K556),K556)),K556)))</x:f>
      </x:c>
      <x:c r="BO556" s="50" t="str">
        <x:f>IF(7&gt;'Настройки'!$B$3,"",IF(ISBLANK(L556),IF('Настройки'!$B$9="Нулевой спрос",0,""),IF(L556&lt;0,IF('Настройки'!$B$10="Исключить","",IF('Настройки'!$B$10="Абсолютные значения",ABS(L556),L556)),L556)))</x:f>
      </x:c>
      <x:c r="BP556" s="50" t="str">
        <x:f>IF(8&gt;'Настройки'!$B$3,"",IF(ISBLANK(M556),IF('Настройки'!$B$9="Нулевой спрос",0,""),IF(M556&lt;0,IF('Настройки'!$B$10="Исключить","",IF('Настройки'!$B$10="Абсолютные значения",ABS(M556),M556)),M556)))</x:f>
      </x:c>
      <x:c r="BQ556" s="50" t="str">
        <x:f>IF(9&gt;'Настройки'!$B$3,"",IF(ISBLANK(N556),IF('Настройки'!$B$9="Нулевой спрос",0,""),IF(N556&lt;0,IF('Настройки'!$B$10="Исключить","",IF('Настройки'!$B$10="Абсолютные значения",ABS(N556),N556)),N556)))</x:f>
      </x:c>
      <x:c r="BR556" s="50" t="str">
        <x:f>IF(10&gt;'Настройки'!$B$3,"",IF(ISBLANK(O556),IF('Настройки'!$B$9="Нулевой спрос",0,""),IF(O556&lt;0,IF('Настройки'!$B$10="Исключить","",IF('Настройки'!$B$10="Абсолютные значения",ABS(O556),O556)),O556)))</x:f>
      </x:c>
      <x:c r="BS556" s="50" t="str">
        <x:f>IF(11&gt;'Настройки'!$B$3,"",IF(ISBLANK(P556),IF('Настройки'!$B$9="Нулевой спрос",0,""),IF(P556&lt;0,IF('Настройки'!$B$10="Исключить","",IF('Настройки'!$B$10="Абсолютные значения",ABS(P556),P556)),P556)))</x:f>
      </x:c>
      <x:c r="BT556" s="50" t="str">
        <x:f>IF(12&gt;'Настройки'!$B$3,"",IF(ISBLANK(Q556),IF('Настройки'!$B$9="Нулевой спрос",0,""),IF(Q556&lt;0,IF('Настройки'!$B$10="Исключить","",IF('Настройки'!$B$10="Абсолютные значения",ABS(Q556),Q556)),Q556)))</x:f>
      </x:c>
      <x:c r="BU556" s="50" t="str">
        <x:f>IF(13&gt;'Настройки'!$B$3,"",IF(ISBLANK(R556),IF('Настройки'!$B$9="Нулевой спрос",0,""),IF(R556&lt;0,IF('Настройки'!$B$10="Исключить","",IF('Настройки'!$B$10="Абсолютные значения",ABS(R556),R556)),R556)))</x:f>
      </x:c>
      <x:c r="BV556" s="50" t="str">
        <x:f>IF(14&gt;'Настройки'!$B$3,"",IF(ISBLANK(S556),IF('Настройки'!$B$9="Нулевой спрос",0,""),IF(S556&lt;0,IF('Настройки'!$B$10="Исключить","",IF('Настройки'!$B$10="Абсолютные значения",ABS(S556),S556)),S556)))</x:f>
      </x:c>
      <x:c r="BW556" s="50" t="str">
        <x:f>IF(15&gt;'Настройки'!$B$3,"",IF(ISBLANK(T556),IF('Настройки'!$B$9="Нулевой спрос",0,""),IF(T556&lt;0,IF('Настройки'!$B$10="Исключить","",IF('Настройки'!$B$10="Абсолютные значения",ABS(T556),T556)),T556)))</x:f>
      </x:c>
      <x:c r="BX556" s="50" t="str">
        <x:f>IF(16&gt;'Настройки'!$B$3,"",IF(ISBLANK(U556),IF('Настройки'!$B$9="Нулевой спрос",0,""),IF(U556&lt;0,IF('Настройки'!$B$10="Исключить","",IF('Настройки'!$B$10="Абсолютные значения",ABS(U556),U556)),U556)))</x:f>
      </x:c>
      <x:c r="BY556" s="50" t="str">
        <x:f>IF(17&gt;'Настройки'!$B$3,"",IF(ISBLANK(V556),IF('Настройки'!$B$9="Нулевой спрос",0,""),IF(V556&lt;0,IF('Настройки'!$B$10="Исключить","",IF('Настройки'!$B$10="Абсолютные значения",ABS(V556),V556)),V556)))</x:f>
      </x:c>
      <x:c r="BZ556" s="50" t="str">
        <x:f>IF(18&gt;'Настройки'!$B$3,"",IF(ISBLANK(W556),IF('Настройки'!$B$9="Нулевой спрос",0,""),IF(W556&lt;0,IF('Настройки'!$B$10="Исключить","",IF('Настройки'!$B$10="Абсолютные значения",ABS(W556),W556)),W556)))</x:f>
      </x:c>
      <x:c r="CA556" s="50" t="str">
        <x:f>IF(19&gt;'Настройки'!$B$3,"",IF(ISBLANK(X556),IF('Настройки'!$B$9="Нулевой спрос",0,""),IF(X556&lt;0,IF('Настройки'!$B$10="Исключить","",IF('Настройки'!$B$10="Абсолютные значения",ABS(X556),X556)),X556)))</x:f>
      </x:c>
      <x:c r="CB556" s="50" t="str">
        <x:f>IF(20&gt;'Настройки'!$B$3,"",IF(ISBLANK(Y556),IF('Настройки'!$B$9="Нулевой спрос",0,""),IF(Y556&lt;0,IF('Настройки'!$B$10="Исключить","",IF('Настройки'!$B$10="Абсолютные значения",ABS(Y556),Y556)),Y556)))</x:f>
      </x:c>
      <x:c r="CC556" s="50" t="str">
        <x:f>IF(21&gt;'Настройки'!$B$3,"",IF(ISBLANK(Z556),IF('Настройки'!$B$9="Нулевой спрос",0,""),IF(Z556&lt;0,IF('Настройки'!$B$10="Исключить","",IF('Настройки'!$B$10="Абсолютные значения",ABS(Z556),Z556)),Z556)))</x:f>
      </x:c>
      <x:c r="CD556" s="50" t="str">
        <x:f>IF(22&gt;'Настройки'!$B$3,"",IF(ISBLANK(AA556),IF('Настройки'!$B$9="Нулевой спрос",0,""),IF(AA556&lt;0,IF('Настройки'!$B$10="Исключить","",IF('Настройки'!$B$10="Абсолютные значения",ABS(AA556),AA556)),AA556)))</x:f>
      </x:c>
      <x:c r="CE556" s="50" t="str">
        <x:f>IF(23&gt;'Настройки'!$B$3,"",IF(ISBLANK(AB556),IF('Настройки'!$B$9="Нулевой спрос",0,""),IF(AB556&lt;0,IF('Настройки'!$B$10="Исключить","",IF('Настройки'!$B$10="Абсолютные значения",ABS(AB556),AB556)),AB556)))</x:f>
      </x:c>
      <x:c r="CF556" s="50" t="str">
        <x:f>IF(24&gt;'Настройки'!$B$3,"",IF(ISBLANK(AC556),IF('Настройки'!$B$9="Нулевой спрос",0,""),IF(AC556&lt;0,IF('Настройки'!$B$10="Исключить","",IF('Настройки'!$B$10="Абсолютные значения",ABS(AC556),AC556)),AC556)))</x:f>
      </x:c>
      <x:c r="CG556" s="50" t="str">
        <x:f>IF(25&gt;'Настройки'!$B$3,"",IF(ISBLANK(AD556),IF('Настройки'!$B$9="Нулевой спрос",0,""),IF(AD556&lt;0,IF('Настройки'!$B$10="Исключить","",IF('Настройки'!$B$10="Абсолютные значения",ABS(AD556),AD556)),AD556)))</x:f>
      </x:c>
      <x:c r="CH556" s="50" t="str">
        <x:f>IF(26&gt;'Настройки'!$B$3,"",IF(ISBLANK(AE556),IF('Настройки'!$B$9="Нулевой спрос",0,""),IF(AE556&lt;0,IF('Настройки'!$B$10="Исключить","",IF('Настройки'!$B$10="Абсолютные значения",ABS(AE556),AE556)),AE556)))</x:f>
      </x:c>
      <x:c r="CI556" s="50" t="str">
        <x:f>IF(27&gt;'Настройки'!$B$3,"",IF(ISBLANK(AF556),IF('Настройки'!$B$9="Нулевой спрос",0,""),IF(AF556&lt;0,IF('Настройки'!$B$10="Исключить","",IF('Настройки'!$B$10="Абсолютные значения",ABS(AF556),AF556)),AF556)))</x:f>
      </x:c>
      <x:c r="CJ556" s="50" t="str">
        <x:f>IF(28&gt;'Настройки'!$B$3,"",IF(ISBLANK(AG556),IF('Настройки'!$B$9="Нулевой спрос",0,""),IF(AG556&lt;0,IF('Настройки'!$B$10="Исключить","",IF('Настройки'!$B$10="Абсолютные значения",ABS(AG556),AG556)),AG556)))</x:f>
      </x:c>
      <x:c r="CK556" s="50" t="str">
        <x:f>IF(29&gt;'Настройки'!$B$3,"",IF(ISBLANK(AH556),IF('Настройки'!$B$9="Нулевой спрос",0,""),IF(AH556&lt;0,IF('Настройки'!$B$10="Исключить","",IF('Настройки'!$B$10="Абсолютные значения",ABS(AH556),AH556)),AH556)))</x:f>
      </x:c>
      <x:c r="CL556" s="50" t="str">
        <x:f>IF(30&gt;'Настройки'!$B$3,"",IF(ISBLANK(AI556),IF('Настройки'!$B$9="Нулевой спрос",0,""),IF(AI556&lt;0,IF('Настройки'!$B$10="Исключить","",IF('Настройки'!$B$10="Абсолютные значения",ABS(AI556),AI556)),AI556)))</x:f>
      </x:c>
      <x:c r="CM556" s="50" t="str">
        <x:f>IF(31&gt;'Настройки'!$B$3,"",IF(ISBLANK(AJ556),IF('Настройки'!$B$9="Нулевой спрос",0,""),IF(AJ556&lt;0,IF('Настройки'!$B$10="Исключить","",IF('Настройки'!$B$10="Абсолютные значения",ABS(AJ556),AJ556)),AJ556)))</x:f>
      </x:c>
      <x:c r="CN556" s="50" t="str">
        <x:f>IF(32&gt;'Настройки'!$B$3,"",IF(ISBLANK(AK556),IF('Настройки'!$B$9="Нулевой спрос",0,""),IF(AK556&lt;0,IF('Настройки'!$B$10="Исключить","",IF('Настройки'!$B$10="Абсолютные значения",ABS(AK556),AK556)),AK556)))</x:f>
      </x:c>
      <x:c r="CO556" s="50" t="str">
        <x:f>IF(33&gt;'Настройки'!$B$3,"",IF(ISBLANK(AL556),IF('Настройки'!$B$9="Нулевой спрос",0,""),IF(AL556&lt;0,IF('Настройки'!$B$10="Исключить","",IF('Настройки'!$B$10="Абсолютные значения",ABS(AL556),AL556)),AL556)))</x:f>
      </x:c>
      <x:c r="CP556" s="50" t="str">
        <x:f>IF(34&gt;'Настройки'!$B$3,"",IF(ISBLANK(AM556),IF('Настройки'!$B$9="Нулевой спрос",0,""),IF(AM556&lt;0,IF('Настройки'!$B$10="Исключить","",IF('Настройки'!$B$10="Абсолютные значения",ABS(AM556),AM556)),AM556)))</x:f>
      </x:c>
      <x:c r="CQ556" s="50" t="str">
        <x:f>IF(35&gt;'Настройки'!$B$3,"",IF(ISBLANK(AN556),IF('Настройки'!$B$9="Нулевой спрос",0,""),IF(AN556&lt;0,IF('Настройки'!$B$10="Исключить","",IF('Настройки'!$B$10="Абсолютные значения",ABS(AN556),AN556)),AN556)))</x:f>
      </x:c>
      <x:c r="CR556" s="50" t="str">
        <x:f>IF(36&gt;'Настройки'!$B$3,"",IF(ISBLANK(AO556),IF('Настройки'!$B$9="Нулевой спрос",0,""),IF(AO556&lt;0,IF('Настройки'!$B$10="Исключить","",IF('Настройки'!$B$10="Абсолютные значения",ABS(AO556),AO556)),AO556)))</x:f>
      </x:c>
      <x:c r="CS556" s="50" t="str">
        <x:f>IF(OR(1&gt;'Настройки'!$B$3,ISBLANK(BI556),BI556=0),"",BI556)</x:f>
      </x:c>
      <x:c r="CT556" s="50" t="str">
        <x:f>IF(OR(2&gt;'Настройки'!$B$3,ISBLANK(BJ556),BJ556=0),"",BJ556)</x:f>
      </x:c>
      <x:c r="CU556" s="50" t="str">
        <x:f>IF(OR(3&gt;'Настройки'!$B$3,ISBLANK(BK556),BK556=0),"",BK556)</x:f>
      </x:c>
      <x:c r="CV556" s="50" t="str">
        <x:f>IF(OR(4&gt;'Настройки'!$B$3,ISBLANK(BL556),BL556=0),"",BL556)</x:f>
      </x:c>
      <x:c r="CW556" s="50" t="str">
        <x:f>IF(OR(5&gt;'Настройки'!$B$3,ISBLANK(BM556),BM556=0),"",BM556)</x:f>
      </x:c>
      <x:c r="CX556" s="50" t="str">
        <x:f>IF(OR(6&gt;'Настройки'!$B$3,ISBLANK(BN556),BN556=0),"",BN556)</x:f>
      </x:c>
      <x:c r="CY556" s="50" t="str">
        <x:f>IF(OR(7&gt;'Настройки'!$B$3,ISBLANK(BO556),BO556=0),"",BO556)</x:f>
      </x:c>
      <x:c r="CZ556" s="50" t="str">
        <x:f>IF(OR(8&gt;'Настройки'!$B$3,ISBLANK(BP556),BP556=0),"",BP556)</x:f>
      </x:c>
      <x:c r="DA556" s="50" t="str">
        <x:f>IF(OR(9&gt;'Настройки'!$B$3,ISBLANK(BQ556),BQ556=0),"",BQ556)</x:f>
      </x:c>
      <x:c r="DB556" s="50" t="str">
        <x:f>IF(OR(10&gt;'Настройки'!$B$3,ISBLANK(BR556),BR556=0),"",BR556)</x:f>
      </x:c>
      <x:c r="DC556" s="50" t="str">
        <x:f>IF(OR(11&gt;'Настройки'!$B$3,ISBLANK(BS556),BS556=0),"",BS556)</x:f>
      </x:c>
      <x:c r="DD556" s="50" t="str">
        <x:f>IF(OR(12&gt;'Настройки'!$B$3,ISBLANK(BT556),BT556=0),"",BT556)</x:f>
      </x:c>
      <x:c r="DE556" s="50" t="str">
        <x:f>IF(OR(13&gt;'Настройки'!$B$3,ISBLANK(BU556),BU556=0),"",BU556)</x:f>
      </x:c>
      <x:c r="DF556" s="50" t="str">
        <x:f>IF(OR(14&gt;'Настройки'!$B$3,ISBLANK(BV556),BV556=0),"",BV556)</x:f>
      </x:c>
      <x:c r="DG556" s="50" t="str">
        <x:f>IF(OR(15&gt;'Настройки'!$B$3,ISBLANK(BW556),BW556=0),"",BW556)</x:f>
      </x:c>
      <x:c r="DH556" s="50" t="str">
        <x:f>IF(OR(16&gt;'Настройки'!$B$3,ISBLANK(BX556),BX556=0),"",BX556)</x:f>
      </x:c>
      <x:c r="DI556" s="50" t="str">
        <x:f>IF(OR(17&gt;'Настройки'!$B$3,ISBLANK(BY556),BY556=0),"",BY556)</x:f>
      </x:c>
      <x:c r="DJ556" s="50" t="str">
        <x:f>IF(OR(18&gt;'Настройки'!$B$3,ISBLANK(BZ556),BZ556=0),"",BZ556)</x:f>
      </x:c>
      <x:c r="DK556" s="50" t="str">
        <x:f>IF(OR(19&gt;'Настройки'!$B$3,ISBLANK(CA556),CA556=0),"",CA556)</x:f>
      </x:c>
      <x:c r="DL556" s="50" t="str">
        <x:f>IF(OR(20&gt;'Настройки'!$B$3,ISBLANK(CB556),CB556=0),"",CB556)</x:f>
      </x:c>
      <x:c r="DM556" s="50" t="str">
        <x:f>IF(OR(21&gt;'Настройки'!$B$3,ISBLANK(CC556),CC556=0),"",CC556)</x:f>
      </x:c>
      <x:c r="DN556" s="50" t="str">
        <x:f>IF(OR(22&gt;'Настройки'!$B$3,ISBLANK(CD556),CD556=0),"",CD556)</x:f>
      </x:c>
      <x:c r="DO556" s="50" t="str">
        <x:f>IF(OR(23&gt;'Настройки'!$B$3,ISBLANK(CE556),CE556=0),"",CE556)</x:f>
      </x:c>
      <x:c r="DP556" s="50" t="str">
        <x:f>IF(OR(24&gt;'Настройки'!$B$3,ISBLANK(CF556),CF556=0),"",CF556)</x:f>
      </x:c>
      <x:c r="DQ556" s="50" t="str">
        <x:f>IF(OR(25&gt;'Настройки'!$B$3,ISBLANK(CG556),CG556=0),"",CG556)</x:f>
      </x:c>
      <x:c r="DR556" s="50" t="str">
        <x:f>IF(OR(26&gt;'Настройки'!$B$3,ISBLANK(CH556),CH556=0),"",CH556)</x:f>
      </x:c>
      <x:c r="DS556" s="50" t="str">
        <x:f>IF(OR(27&gt;'Настройки'!$B$3,ISBLANK(CI556),CI556=0),"",CI556)</x:f>
      </x:c>
      <x:c r="DT556" s="50" t="str">
        <x:f>IF(OR(28&gt;'Настройки'!$B$3,ISBLANK(CJ556),CJ556=0),"",CJ556)</x:f>
      </x:c>
      <x:c r="DU556" s="50" t="str">
        <x:f>IF(OR(29&gt;'Настройки'!$B$3,ISBLANK(CK556),CK556=0),"",CK556)</x:f>
      </x:c>
      <x:c r="DV556" s="50" t="str">
        <x:f>IF(OR(30&gt;'Настройки'!$B$3,ISBLANK(CL556),CL556=0),"",CL556)</x:f>
      </x:c>
      <x:c r="DW556" s="50" t="str">
        <x:f>IF(OR(31&gt;'Настройки'!$B$3,ISBLANK(CM556),CM556=0),"",CM556)</x:f>
      </x:c>
      <x:c r="DX556" s="50" t="str">
        <x:f>IF(OR(32&gt;'Настройки'!$B$3,ISBLANK(CN556),CN556=0),"",CN556)</x:f>
      </x:c>
      <x:c r="DY556" s="50" t="str">
        <x:f>IF(OR(33&gt;'Настройки'!$B$3,ISBLANK(CO556),CO556=0),"",CO556)</x:f>
      </x:c>
      <x:c r="DZ556" s="50" t="str">
        <x:f>IF(OR(34&gt;'Настройки'!$B$3,ISBLANK(CP556),CP556=0),"",CP556)</x:f>
      </x:c>
      <x:c r="EA556" s="50" t="str">
        <x:f>IF(OR(35&gt;'Настройки'!$B$3,ISBLANK(CQ556),CQ556=0),"",CQ556)</x:f>
      </x:c>
      <x:c r="EB556" s="50" t="str">
        <x:f>IF(OR(36&gt;'Настройки'!$B$3,ISBLANK(CR556),CR556=0),"",CR556)</x:f>
      </x:c>
      <x:c r="EC556" s="50" t="str">
        <x:f>IF(A556="","",IF(OR(BB556="AZ",BB556="BZ"),10000+ROW(),IF(AZ556&gt;'Настройки'!$B$11,20000+ROW(),IF(BF556&lt;&gt;"Обычный",30000+ROW(),IF(AX556&lt;=0,40000+ROW(),"")))))</x:f>
      </x:c>
      <x:c r="ED556" s="50" t="str">
        <x:f>IF(EC556="","",COUNTIFS($EC$2:$EC$1001,"&gt;0",$EC$2:$EC$1001,"&lt;"&amp;EC556)+1)</x:f>
      </x:c>
    </x:row>
    <x:row r="557">
      <x:c r="A557" s="115"/>
      <x:c r="B557" s="115"/>
      <x:c r="C557" s="115"/>
      <x:c r="D557" s="118"/>
      <x:c r="E557" s="118"/>
      <x:c r="F557" s="118"/>
      <x:c r="G557" s="118"/>
      <x:c r="H557" s="118"/>
      <x:c r="I557" s="118"/>
      <x:c r="J557" s="118"/>
      <x:c r="K557" s="118"/>
      <x:c r="L557" s="118"/>
      <x:c r="M557" s="118"/>
      <x:c r="N557" s="118"/>
      <x:c r="O557" s="118"/>
      <x:c r="P557" s="118"/>
      <x:c r="Q557" s="118"/>
      <x:c r="R557" s="118"/>
      <x:c r="S557" s="118"/>
      <x:c r="T557" s="118"/>
      <x:c r="U557" s="118"/>
      <x:c r="V557" s="118"/>
      <x:c r="W557" s="118"/>
      <x:c r="X557" s="118"/>
      <x:c r="Y557" s="118"/>
      <x:c r="Z557" s="118"/>
      <x:c r="AA557" s="118"/>
      <x:c r="AB557" s="118"/>
      <x:c r="AC557" s="118"/>
      <x:c r="AD557" s="118"/>
      <x:c r="AE557" s="118"/>
      <x:c r="AF557" s="118"/>
      <x:c r="AG557" s="118"/>
      <x:c r="AH557" s="118"/>
      <x:c r="AI557" s="118"/>
      <x:c r="AJ557" s="118"/>
      <x:c r="AK557" s="118"/>
      <x:c r="AL557" s="118"/>
      <x:c r="AM557" s="118"/>
      <x:c r="AN557" s="118"/>
      <x:c r="AO557" s="118"/>
      <x:c r="AP557" s="115"/>
      <x:c r="AQ557" s="49" t="str">
        <x:f>IF(A557="","",COUNT(BI557:INDEX(BI557:CR557,1,'Настройки'!$B$3)))</x:f>
      </x:c>
      <x:c r="AR557" s="49" t="str">
        <x:f>IF(A557="","",SUM(BI557:INDEX(BI557:CR557,1,'Настройки'!$B$3)))</x:f>
      </x:c>
      <x:c r="AS557" s="58" t="str">
        <x:f>IF(A557="","",IF('Настройки'!$B$4="Стоимость потребления",AR557*D557,IF('Настройки'!$B$4="Количество",AR557,E557)))</x:f>
      </x:c>
      <x:c r="AT557" s="61" t="str">
        <x:f>IF(OR(A557="",AS557&lt;0,SUM($AS$2:$AS$1001)&lt;=0),"",AS557/SUM($AS$2:$AS$1001))</x:f>
      </x:c>
      <x:c r="AU557" s="61" t="str">
        <x:f>IF(OR(A557="",AS557&lt;0,SUM($AS$2:$AS$1001)&lt;=0),"",SUMIFS($AS$2:$AS$1001,$AS$2:$AS$1001,"&gt;"&amp;AS557)/SUM($AS$2:$AS$1001))</x:f>
      </x:c>
      <x:c r="AV557" s="61" t="str">
        <x:f>IF(OR(A557="",AS557&lt;0,SUM($AS$2:$AS$1001)&lt;=0),"",SUMIFS($AS$2:$AS$1001,$AS$2:$AS$1001,"&gt;="&amp;AS557)/SUM($AS$2:$AS$1001))</x:f>
      </x:c>
      <x:c r="AW557" s="49" t="str">
        <x:f>IF(A557="","",IF(SUM($AS$2:$AS$1001)&lt;=0,"Не определён",IF(AS557&lt;0,"Исключение",IF(AU557&lt;'Настройки'!$B$5,"A",IF(AU557&lt;'Настройки'!$B$6,"B","C")))))</x:f>
      </x:c>
      <x:c r="AX557" s="58" t="str">
        <x:f>IF(A557="","",IF(AQ557=0,"",AVERAGE(BI557:INDEX(BI557:CR557,1,'Настройки'!$B$3))))</x:f>
      </x:c>
      <x:c r="AY557" s="58" t="str">
        <x:f>IF(OR(A557="",AQ557=0),"",STDEVP(BI557:INDEX(BI557:CR557,1,'Настройки'!$B$3)))</x:f>
      </x:c>
      <x:c r="AZ557" s="61" t="str">
        <x:f>IF(OR(A557="",AQ557&lt;'Настройки'!$B$12,AX557&lt;=0,AND('Настройки'!$B$10="Блокировать",COUNTIF(F557:INDEX(F557:AO557,1,'Настройки'!$B$3),"&lt;0")&gt;0)),"",AY557/ABS(AX557))</x:f>
      </x:c>
      <x:c r="BA557" s="49" t="str">
        <x:f>IF(A557="","",IF(AND('Настройки'!$B$10="Блокировать",COUNTIF(F557:INDEX(F557:AO557,1,'Настройки'!$B$3),"&lt;0")&gt;0),"Не определён",IF(AQ557&lt;'Настройки'!$B$12,"Не определён",IF(AX557=0,"Нет спроса",IF(AX557&lt;0,"Не определён",IF(AZ557&lt;='Настройки'!$B$7,"X",IF(AZ557&lt;='Настройки'!$B$8,"Y","Z")))))))</x:f>
      </x:c>
      <x:c r="BB557" s="49" t="str">
        <x:f>IF(OR(A557="",LEN(AW557)&lt;&gt;1,LEN(BA557)&lt;&gt;1),"",AW557&amp;BA557)</x:f>
      </x:c>
      <x:c r="BC557" s="61" t="str">
        <x:f>IF(OR(A557="",AQ557=0),"",(COUNT(BI557:INDEX(BI557:CR557,1,'Настройки'!$B$3))-COUNT(CS557:INDEX(CS557:EB557,1,'Настройки'!$B$3)))/AQ557)</x:f>
      </x:c>
      <x:c r="BD557" s="64" t="str">
        <x:f>IF(OR(A557="",COUNT(CS557:INDEX(CS557:EB557,1,'Настройки'!$B$3))=0),"",AQ557/COUNT(CS557:INDEX(CS557:EB557,1,'Настройки'!$B$3)))</x:f>
      </x:c>
      <x:c r="BE557" s="64" t="str">
        <x:f>IF(OR(A557="",COUNT(CS557:INDEX(CS557:EB557,1,'Настройки'!$B$3))=0),"",IF(AVERAGE(CS557:INDEX(CS557:EB557,1,'Настройки'!$B$3))=0,"",(STDEVP(CS557:INDEX(CS557:EB557,1,'Настройки'!$B$3))/ABS(AVERAGE(CS557:INDEX(CS557:EB557,1,'Настройки'!$B$3))))^2))</x:f>
      </x:c>
      <x:c r="BF557" s="49" t="str">
        <x:f>IF(A557="","",IF(AQ557&lt;3,"Недостаточно",IF(AQ557&lt;6,"Предварительный","Обычный")))</x:f>
      </x:c>
      <x:c r="BG557" s="49" t="str">
        <x:f>IF(A557="","",IF(COUNTIF(F557:INDEX(F557:AO557,1,'Настройки'!$B$3),"&lt;0")&gt;0,IF('Настройки'!$B$10="Блокировать","Отрицательный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"),"")&amp;IF(AQ557&lt;3,"Недостаточно истории. ",IF(AQ557&lt;6,"Предварительная классификация. ",""))&amp;IF(AX557=0,"Нет спроса за горизонт. ","")&amp;IF(AZ557&gt;'Настройки'!$B$11,"Экстремальная вариативность. ",""))</x:f>
      </x:c>
      <x:c r="BH557" s="49" t="str">
        <x:f>IF(A557="","",IFERROR(VLOOKUP(BB557,'Настройки'!$D$3:$E$11,2,FALSE),"Сначала проверьте исходные данные и историю спроса.")&amp;" Уточните срок поставки, MOQ и критичность.")</x:f>
      </x:c>
      <x:c r="BI557" s="50" t="str">
        <x:f>IF(1&gt;'Настройки'!$B$3,"",IF(ISBLANK(F557),IF('Настройки'!$B$9="Нулевой спрос",0,""),IF(F557&lt;0,IF('Настройки'!$B$10="Исключить","",IF('Настройки'!$B$10="Абсолютные значения",ABS(F557),F557)),F557)))</x:f>
      </x:c>
      <x:c r="BJ557" s="50" t="str">
        <x:f>IF(2&gt;'Настройки'!$B$3,"",IF(ISBLANK(G557),IF('Настройки'!$B$9="Нулевой спрос",0,""),IF(G557&lt;0,IF('Настройки'!$B$10="Исключить","",IF('Настройки'!$B$10="Абсолютные значения",ABS(G557),G557)),G557)))</x:f>
      </x:c>
      <x:c r="BK557" s="50" t="str">
        <x:f>IF(3&gt;'Настройки'!$B$3,"",IF(ISBLANK(H557),IF('Настройки'!$B$9="Нулевой спрос",0,""),IF(H557&lt;0,IF('Настройки'!$B$10="Исключить","",IF('Настройки'!$B$10="Абсолютные значения",ABS(H557),H557)),H557)))</x:f>
      </x:c>
      <x:c r="BL557" s="50" t="str">
        <x:f>IF(4&gt;'Настройки'!$B$3,"",IF(ISBLANK(I557),IF('Настройки'!$B$9="Нулевой спрос",0,""),IF(I557&lt;0,IF('Настройки'!$B$10="Исключить","",IF('Настройки'!$B$10="Абсолютные значения",ABS(I557),I557)),I557)))</x:f>
      </x:c>
      <x:c r="BM557" s="50" t="str">
        <x:f>IF(5&gt;'Настройки'!$B$3,"",IF(ISBLANK(J557),IF('Настройки'!$B$9="Нулевой спрос",0,""),IF(J557&lt;0,IF('Настройки'!$B$10="Исключить","",IF('Настройки'!$B$10="Абсолютные значения",ABS(J557),J557)),J557)))</x:f>
      </x:c>
      <x:c r="BN557" s="50" t="str">
        <x:f>IF(6&gt;'Настройки'!$B$3,"",IF(ISBLANK(K557),IF('Настройки'!$B$9="Нулевой спрос",0,""),IF(K557&lt;0,IF('Настройки'!$B$10="Исключить","",IF('Настройки'!$B$10="Абсолютные значения",ABS(K557),K557)),K557)))</x:f>
      </x:c>
      <x:c r="BO557" s="50" t="str">
        <x:f>IF(7&gt;'Настройки'!$B$3,"",IF(ISBLANK(L557),IF('Настройки'!$B$9="Нулевой спрос",0,""),IF(L557&lt;0,IF('Настройки'!$B$10="Исключить","",IF('Настройки'!$B$10="Абсолютные значения",ABS(L557),L557)),L557)))</x:f>
      </x:c>
      <x:c r="BP557" s="50" t="str">
        <x:f>IF(8&gt;'Настройки'!$B$3,"",IF(ISBLANK(M557),IF('Настройки'!$B$9="Нулевой спрос",0,""),IF(M557&lt;0,IF('Настройки'!$B$10="Исключить","",IF('Настройки'!$B$10="Абсолютные значения",ABS(M557),M557)),M557)))</x:f>
      </x:c>
      <x:c r="BQ557" s="50" t="str">
        <x:f>IF(9&gt;'Настройки'!$B$3,"",IF(ISBLANK(N557),IF('Настройки'!$B$9="Нулевой спрос",0,""),IF(N557&lt;0,IF('Настройки'!$B$10="Исключить","",IF('Настройки'!$B$10="Абсолютные значения",ABS(N557),N557)),N557)))</x:f>
      </x:c>
      <x:c r="BR557" s="50" t="str">
        <x:f>IF(10&gt;'Настройки'!$B$3,"",IF(ISBLANK(O557),IF('Настройки'!$B$9="Нулевой спрос",0,""),IF(O557&lt;0,IF('Настройки'!$B$10="Исключить","",IF('Настройки'!$B$10="Абсолютные значения",ABS(O557),O557)),O557)))</x:f>
      </x:c>
      <x:c r="BS557" s="50" t="str">
        <x:f>IF(11&gt;'Настройки'!$B$3,"",IF(ISBLANK(P557),IF('Настройки'!$B$9="Нулевой спрос",0,""),IF(P557&lt;0,IF('Настройки'!$B$10="Исключить","",IF('Настройки'!$B$10="Абсолютные значения",ABS(P557),P557)),P557)))</x:f>
      </x:c>
      <x:c r="BT557" s="50" t="str">
        <x:f>IF(12&gt;'Настройки'!$B$3,"",IF(ISBLANK(Q557),IF('Настройки'!$B$9="Нулевой спрос",0,""),IF(Q557&lt;0,IF('Настройки'!$B$10="Исключить","",IF('Настройки'!$B$10="Абсолютные значения",ABS(Q557),Q557)),Q557)))</x:f>
      </x:c>
      <x:c r="BU557" s="50" t="str">
        <x:f>IF(13&gt;'Настройки'!$B$3,"",IF(ISBLANK(R557),IF('Настройки'!$B$9="Нулевой спрос",0,""),IF(R557&lt;0,IF('Настройки'!$B$10="Исключить","",IF('Настройки'!$B$10="Абсолютные значения",ABS(R557),R557)),R557)))</x:f>
      </x:c>
      <x:c r="BV557" s="50" t="str">
        <x:f>IF(14&gt;'Настройки'!$B$3,"",IF(ISBLANK(S557),IF('Настройки'!$B$9="Нулевой спрос",0,""),IF(S557&lt;0,IF('Настройки'!$B$10="Исключить","",IF('Настройки'!$B$10="Абсолютные значения",ABS(S557),S557)),S557)))</x:f>
      </x:c>
      <x:c r="BW557" s="50" t="str">
        <x:f>IF(15&gt;'Настройки'!$B$3,"",IF(ISBLANK(T557),IF('Настройки'!$B$9="Нулевой спрос",0,""),IF(T557&lt;0,IF('Настройки'!$B$10="Исключить","",IF('Настройки'!$B$10="Абсолютные значения",ABS(T557),T557)),T557)))</x:f>
      </x:c>
      <x:c r="BX557" s="50" t="str">
        <x:f>IF(16&gt;'Настройки'!$B$3,"",IF(ISBLANK(U557),IF('Настройки'!$B$9="Нулевой спрос",0,""),IF(U557&lt;0,IF('Настройки'!$B$10="Исключить","",IF('Настройки'!$B$10="Абсолютные значения",ABS(U557),U557)),U557)))</x:f>
      </x:c>
      <x:c r="BY557" s="50" t="str">
        <x:f>IF(17&gt;'Настройки'!$B$3,"",IF(ISBLANK(V557),IF('Настройки'!$B$9="Нулевой спрос",0,""),IF(V557&lt;0,IF('Настройки'!$B$10="Исключить","",IF('Настройки'!$B$10="Абсолютные значения",ABS(V557),V557)),V557)))</x:f>
      </x:c>
      <x:c r="BZ557" s="50" t="str">
        <x:f>IF(18&gt;'Настройки'!$B$3,"",IF(ISBLANK(W557),IF('Настройки'!$B$9="Нулевой спрос",0,""),IF(W557&lt;0,IF('Настройки'!$B$10="Исключить","",IF('Настройки'!$B$10="Абсолютные значения",ABS(W557),W557)),W557)))</x:f>
      </x:c>
      <x:c r="CA557" s="50" t="str">
        <x:f>IF(19&gt;'Настройки'!$B$3,"",IF(ISBLANK(X557),IF('Настройки'!$B$9="Нулевой спрос",0,""),IF(X557&lt;0,IF('Настройки'!$B$10="Исключить","",IF('Настройки'!$B$10="Абсолютные значения",ABS(X557),X557)),X557)))</x:f>
      </x:c>
      <x:c r="CB557" s="50" t="str">
        <x:f>IF(20&gt;'Настройки'!$B$3,"",IF(ISBLANK(Y557),IF('Настройки'!$B$9="Нулевой спрос",0,""),IF(Y557&lt;0,IF('Настройки'!$B$10="Исключить","",IF('Настройки'!$B$10="Абсолютные значения",ABS(Y557),Y557)),Y557)))</x:f>
      </x:c>
      <x:c r="CC557" s="50" t="str">
        <x:f>IF(21&gt;'Настройки'!$B$3,"",IF(ISBLANK(Z557),IF('Настройки'!$B$9="Нулевой спрос",0,""),IF(Z557&lt;0,IF('Настройки'!$B$10="Исключить","",IF('Настройки'!$B$10="Абсолютные значения",ABS(Z557),Z557)),Z557)))</x:f>
      </x:c>
      <x:c r="CD557" s="50" t="str">
        <x:f>IF(22&gt;'Настройки'!$B$3,"",IF(ISBLANK(AA557),IF('Настройки'!$B$9="Нулевой спрос",0,""),IF(AA557&lt;0,IF('Настройки'!$B$10="Исключить","",IF('Настройки'!$B$10="Абсолютные значения",ABS(AA557),AA557)),AA557)))</x:f>
      </x:c>
      <x:c r="CE557" s="50" t="str">
        <x:f>IF(23&gt;'Настройки'!$B$3,"",IF(ISBLANK(AB557),IF('Настройки'!$B$9="Нулевой спрос",0,""),IF(AB557&lt;0,IF('Настройки'!$B$10="Исключить","",IF('Настройки'!$B$10="Абсолютные значения",ABS(AB557),AB557)),AB557)))</x:f>
      </x:c>
      <x:c r="CF557" s="50" t="str">
        <x:f>IF(24&gt;'Настройки'!$B$3,"",IF(ISBLANK(AC557),IF('Настройки'!$B$9="Нулевой спрос",0,""),IF(AC557&lt;0,IF('Настройки'!$B$10="Исключить","",IF('Настройки'!$B$10="Абсолютные значения",ABS(AC557),AC557)),AC557)))</x:f>
      </x:c>
      <x:c r="CG557" s="50" t="str">
        <x:f>IF(25&gt;'Настройки'!$B$3,"",IF(ISBLANK(AD557),IF('Настройки'!$B$9="Нулевой спрос",0,""),IF(AD557&lt;0,IF('Настройки'!$B$10="Исключить","",IF('Настройки'!$B$10="Абсолютные значения",ABS(AD557),AD557)),AD557)))</x:f>
      </x:c>
      <x:c r="CH557" s="50" t="str">
        <x:f>IF(26&gt;'Настройки'!$B$3,"",IF(ISBLANK(AE557),IF('Настройки'!$B$9="Нулевой спрос",0,""),IF(AE557&lt;0,IF('Настройки'!$B$10="Исключить","",IF('Настройки'!$B$10="Абсолютные значения",ABS(AE557),AE557)),AE557)))</x:f>
      </x:c>
      <x:c r="CI557" s="50" t="str">
        <x:f>IF(27&gt;'Настройки'!$B$3,"",IF(ISBLANK(AF557),IF('Настройки'!$B$9="Нулевой спрос",0,""),IF(AF557&lt;0,IF('Настройки'!$B$10="Исключить","",IF('Настройки'!$B$10="Абсолютные значения",ABS(AF557),AF557)),AF557)))</x:f>
      </x:c>
      <x:c r="CJ557" s="50" t="str">
        <x:f>IF(28&gt;'Настройки'!$B$3,"",IF(ISBLANK(AG557),IF('Настройки'!$B$9="Нулевой спрос",0,""),IF(AG557&lt;0,IF('Настройки'!$B$10="Исключить","",IF('Настройки'!$B$10="Абсолютные значения",ABS(AG557),AG557)),AG557)))</x:f>
      </x:c>
      <x:c r="CK557" s="50" t="str">
        <x:f>IF(29&gt;'Настройки'!$B$3,"",IF(ISBLANK(AH557),IF('Настройки'!$B$9="Нулевой спрос",0,""),IF(AH557&lt;0,IF('Настройки'!$B$10="Исключить","",IF('Настройки'!$B$10="Абсолютные значения",ABS(AH557),AH557)),AH557)))</x:f>
      </x:c>
      <x:c r="CL557" s="50" t="str">
        <x:f>IF(30&gt;'Настройки'!$B$3,"",IF(ISBLANK(AI557),IF('Настройки'!$B$9="Нулевой спрос",0,""),IF(AI557&lt;0,IF('Настройки'!$B$10="Исключить","",IF('Настройки'!$B$10="Абсолютные значения",ABS(AI557),AI557)),AI557)))</x:f>
      </x:c>
      <x:c r="CM557" s="50" t="str">
        <x:f>IF(31&gt;'Настройки'!$B$3,"",IF(ISBLANK(AJ557),IF('Настройки'!$B$9="Нулевой спрос",0,""),IF(AJ557&lt;0,IF('Настройки'!$B$10="Исключить","",IF('Настройки'!$B$10="Абсолютные значения",ABS(AJ557),AJ557)),AJ557)))</x:f>
      </x:c>
      <x:c r="CN557" s="50" t="str">
        <x:f>IF(32&gt;'Настройки'!$B$3,"",IF(ISBLANK(AK557),IF('Настройки'!$B$9="Нулевой спрос",0,""),IF(AK557&lt;0,IF('Настройки'!$B$10="Исключить","",IF('Настройки'!$B$10="Абсолютные значения",ABS(AK557),AK557)),AK557)))</x:f>
      </x:c>
      <x:c r="CO557" s="50" t="str">
        <x:f>IF(33&gt;'Настройки'!$B$3,"",IF(ISBLANK(AL557),IF('Настройки'!$B$9="Нулевой спрос",0,""),IF(AL557&lt;0,IF('Настройки'!$B$10="Исключить","",IF('Настройки'!$B$10="Абсолютные значения",ABS(AL557),AL557)),AL557)))</x:f>
      </x:c>
      <x:c r="CP557" s="50" t="str">
        <x:f>IF(34&gt;'Настройки'!$B$3,"",IF(ISBLANK(AM557),IF('Настройки'!$B$9="Нулевой спрос",0,""),IF(AM557&lt;0,IF('Настройки'!$B$10="Исключить","",IF('Настройки'!$B$10="Абсолютные значения",ABS(AM557),AM557)),AM557)))</x:f>
      </x:c>
      <x:c r="CQ557" s="50" t="str">
        <x:f>IF(35&gt;'Настройки'!$B$3,"",IF(ISBLANK(AN557),IF('Настройки'!$B$9="Нулевой спрос",0,""),IF(AN557&lt;0,IF('Настройки'!$B$10="Исключить","",IF('Настройки'!$B$10="Абсолютные значения",ABS(AN557),AN557)),AN557)))</x:f>
      </x:c>
      <x:c r="CR557" s="50" t="str">
        <x:f>IF(36&gt;'Настройки'!$B$3,"",IF(ISBLANK(AO557),IF('Настройки'!$B$9="Нулевой спрос",0,""),IF(AO557&lt;0,IF('Настройки'!$B$10="Исключить","",IF('Настройки'!$B$10="Абсолютные значения",ABS(AO557),AO557)),AO557)))</x:f>
      </x:c>
      <x:c r="CS557" s="50" t="str">
        <x:f>IF(OR(1&gt;'Настройки'!$B$3,ISBLANK(BI557),BI557=0),"",BI557)</x:f>
      </x:c>
      <x:c r="CT557" s="50" t="str">
        <x:f>IF(OR(2&gt;'Настройки'!$B$3,ISBLANK(BJ557),BJ557=0),"",BJ557)</x:f>
      </x:c>
      <x:c r="CU557" s="50" t="str">
        <x:f>IF(OR(3&gt;'Настройки'!$B$3,ISBLANK(BK557),BK557=0),"",BK557)</x:f>
      </x:c>
      <x:c r="CV557" s="50" t="str">
        <x:f>IF(OR(4&gt;'Настройки'!$B$3,ISBLANK(BL557),BL557=0),"",BL557)</x:f>
      </x:c>
      <x:c r="CW557" s="50" t="str">
        <x:f>IF(OR(5&gt;'Настройки'!$B$3,ISBLANK(BM557),BM557=0),"",BM557)</x:f>
      </x:c>
      <x:c r="CX557" s="50" t="str">
        <x:f>IF(OR(6&gt;'Настройки'!$B$3,ISBLANK(BN557),BN557=0),"",BN557)</x:f>
      </x:c>
      <x:c r="CY557" s="50" t="str">
        <x:f>IF(OR(7&gt;'Настройки'!$B$3,ISBLANK(BO557),BO557=0),"",BO557)</x:f>
      </x:c>
      <x:c r="CZ557" s="50" t="str">
        <x:f>IF(OR(8&gt;'Настройки'!$B$3,ISBLANK(BP557),BP557=0),"",BP557)</x:f>
      </x:c>
      <x:c r="DA557" s="50" t="str">
        <x:f>IF(OR(9&gt;'Настройки'!$B$3,ISBLANK(BQ557),BQ557=0),"",BQ557)</x:f>
      </x:c>
      <x:c r="DB557" s="50" t="str">
        <x:f>IF(OR(10&gt;'Настройки'!$B$3,ISBLANK(BR557),BR557=0),"",BR557)</x:f>
      </x:c>
      <x:c r="DC557" s="50" t="str">
        <x:f>IF(OR(11&gt;'Настройки'!$B$3,ISBLANK(BS557),BS557=0),"",BS557)</x:f>
      </x:c>
      <x:c r="DD557" s="50" t="str">
        <x:f>IF(OR(12&gt;'Настройки'!$B$3,ISBLANK(BT557),BT557=0),"",BT557)</x:f>
      </x:c>
      <x:c r="DE557" s="50" t="str">
        <x:f>IF(OR(13&gt;'Настройки'!$B$3,ISBLANK(BU557),BU557=0),"",BU557)</x:f>
      </x:c>
      <x:c r="DF557" s="50" t="str">
        <x:f>IF(OR(14&gt;'Настройки'!$B$3,ISBLANK(BV557),BV557=0),"",BV557)</x:f>
      </x:c>
      <x:c r="DG557" s="50" t="str">
        <x:f>IF(OR(15&gt;'Настройки'!$B$3,ISBLANK(BW557),BW557=0),"",BW557)</x:f>
      </x:c>
      <x:c r="DH557" s="50" t="str">
        <x:f>IF(OR(16&gt;'Настройки'!$B$3,ISBLANK(BX557),BX557=0),"",BX557)</x:f>
      </x:c>
      <x:c r="DI557" s="50" t="str">
        <x:f>IF(OR(17&gt;'Настройки'!$B$3,ISBLANK(BY557),BY557=0),"",BY557)</x:f>
      </x:c>
      <x:c r="DJ557" s="50" t="str">
        <x:f>IF(OR(18&gt;'Настройки'!$B$3,ISBLANK(BZ557),BZ557=0),"",BZ557)</x:f>
      </x:c>
      <x:c r="DK557" s="50" t="str">
        <x:f>IF(OR(19&gt;'Настройки'!$B$3,ISBLANK(CA557),CA557=0),"",CA557)</x:f>
      </x:c>
      <x:c r="DL557" s="50" t="str">
        <x:f>IF(OR(20&gt;'Настройки'!$B$3,ISBLANK(CB557),CB557=0),"",CB557)</x:f>
      </x:c>
      <x:c r="DM557" s="50" t="str">
        <x:f>IF(OR(21&gt;'Настройки'!$B$3,ISBLANK(CC557),CC557=0),"",CC557)</x:f>
      </x:c>
      <x:c r="DN557" s="50" t="str">
        <x:f>IF(OR(22&gt;'Настройки'!$B$3,ISBLANK(CD557),CD557=0),"",CD557)</x:f>
      </x:c>
      <x:c r="DO557" s="50" t="str">
        <x:f>IF(OR(23&gt;'Настройки'!$B$3,ISBLANK(CE557),CE557=0),"",CE557)</x:f>
      </x:c>
      <x:c r="DP557" s="50" t="str">
        <x:f>IF(OR(24&gt;'Настройки'!$B$3,ISBLANK(CF557),CF557=0),"",CF557)</x:f>
      </x:c>
      <x:c r="DQ557" s="50" t="str">
        <x:f>IF(OR(25&gt;'Настройки'!$B$3,ISBLANK(CG557),CG557=0),"",CG557)</x:f>
      </x:c>
      <x:c r="DR557" s="50" t="str">
        <x:f>IF(OR(26&gt;'Настройки'!$B$3,ISBLANK(CH557),CH557=0),"",CH557)</x:f>
      </x:c>
      <x:c r="DS557" s="50" t="str">
        <x:f>IF(OR(27&gt;'Настройки'!$B$3,ISBLANK(CI557),CI557=0),"",CI557)</x:f>
      </x:c>
      <x:c r="DT557" s="50" t="str">
        <x:f>IF(OR(28&gt;'Настройки'!$B$3,ISBLANK(CJ557),CJ557=0),"",CJ557)</x:f>
      </x:c>
      <x:c r="DU557" s="50" t="str">
        <x:f>IF(OR(29&gt;'Настройки'!$B$3,ISBLANK(CK557),CK557=0),"",CK557)</x:f>
      </x:c>
      <x:c r="DV557" s="50" t="str">
        <x:f>IF(OR(30&gt;'Настройки'!$B$3,ISBLANK(CL557),CL557=0),"",CL557)</x:f>
      </x:c>
      <x:c r="DW557" s="50" t="str">
        <x:f>IF(OR(31&gt;'Настройки'!$B$3,ISBLANK(CM557),CM557=0),"",CM557)</x:f>
      </x:c>
      <x:c r="DX557" s="50" t="str">
        <x:f>IF(OR(32&gt;'Настройки'!$B$3,ISBLANK(CN557),CN557=0),"",CN557)</x:f>
      </x:c>
      <x:c r="DY557" s="50" t="str">
        <x:f>IF(OR(33&gt;'Настройки'!$B$3,ISBLANK(CO557),CO557=0),"",CO557)</x:f>
      </x:c>
      <x:c r="DZ557" s="50" t="str">
        <x:f>IF(OR(34&gt;'Настройки'!$B$3,ISBLANK(CP557),CP557=0),"",CP557)</x:f>
      </x:c>
      <x:c r="EA557" s="50" t="str">
        <x:f>IF(OR(35&gt;'Настройки'!$B$3,ISBLANK(CQ557),CQ557=0),"",CQ557)</x:f>
      </x:c>
      <x:c r="EB557" s="50" t="str">
        <x:f>IF(OR(36&gt;'Настройки'!$B$3,ISBLANK(CR557),CR557=0),"",CR557)</x:f>
      </x:c>
      <x:c r="EC557" s="50" t="str">
        <x:f>IF(A557="","",IF(OR(BB557="AZ",BB557="BZ"),10000+ROW(),IF(AZ557&gt;'Настройки'!$B$11,20000+ROW(),IF(BF557&lt;&gt;"Обычный",30000+ROW(),IF(AX557&lt;=0,40000+ROW(),"")))))</x:f>
      </x:c>
      <x:c r="ED557" s="50" t="str">
        <x:f>IF(EC557="","",COUNTIFS($EC$2:$EC$1001,"&gt;0",$EC$2:$EC$1001,"&lt;"&amp;EC557)+1)</x:f>
      </x:c>
    </x:row>
    <x:row r="558">
      <x:c r="A558" s="115"/>
      <x:c r="B558" s="115"/>
      <x:c r="C558" s="115"/>
      <x:c r="D558" s="118"/>
      <x:c r="E558" s="118"/>
      <x:c r="F558" s="118"/>
      <x:c r="G558" s="118"/>
      <x:c r="H558" s="118"/>
      <x:c r="I558" s="118"/>
      <x:c r="J558" s="118"/>
      <x:c r="K558" s="118"/>
      <x:c r="L558" s="118"/>
      <x:c r="M558" s="118"/>
      <x:c r="N558" s="118"/>
      <x:c r="O558" s="118"/>
      <x:c r="P558" s="118"/>
      <x:c r="Q558" s="118"/>
      <x:c r="R558" s="118"/>
      <x:c r="S558" s="118"/>
      <x:c r="T558" s="118"/>
      <x:c r="U558" s="118"/>
      <x:c r="V558" s="118"/>
      <x:c r="W558" s="118"/>
      <x:c r="X558" s="118"/>
      <x:c r="Y558" s="118"/>
      <x:c r="Z558" s="118"/>
      <x:c r="AA558" s="118"/>
      <x:c r="AB558" s="118"/>
      <x:c r="AC558" s="118"/>
      <x:c r="AD558" s="118"/>
      <x:c r="AE558" s="118"/>
      <x:c r="AF558" s="118"/>
      <x:c r="AG558" s="118"/>
      <x:c r="AH558" s="118"/>
      <x:c r="AI558" s="118"/>
      <x:c r="AJ558" s="118"/>
      <x:c r="AK558" s="118"/>
      <x:c r="AL558" s="118"/>
      <x:c r="AM558" s="118"/>
      <x:c r="AN558" s="118"/>
      <x:c r="AO558" s="118"/>
      <x:c r="AP558" s="115"/>
      <x:c r="AQ558" s="49" t="str">
        <x:f>IF(A558="","",COUNT(BI558:INDEX(BI558:CR558,1,'Настройки'!$B$3)))</x:f>
      </x:c>
      <x:c r="AR558" s="49" t="str">
        <x:f>IF(A558="","",SUM(BI558:INDEX(BI558:CR558,1,'Настройки'!$B$3)))</x:f>
      </x:c>
      <x:c r="AS558" s="58" t="str">
        <x:f>IF(A558="","",IF('Настройки'!$B$4="Стоимость потребления",AR558*D558,IF('Настройки'!$B$4="Количество",AR558,E558)))</x:f>
      </x:c>
      <x:c r="AT558" s="61" t="str">
        <x:f>IF(OR(A558="",AS558&lt;0,SUM($AS$2:$AS$1001)&lt;=0),"",AS558/SUM($AS$2:$AS$1001))</x:f>
      </x:c>
      <x:c r="AU558" s="61" t="str">
        <x:f>IF(OR(A558="",AS558&lt;0,SUM($AS$2:$AS$1001)&lt;=0),"",SUMIFS($AS$2:$AS$1001,$AS$2:$AS$1001,"&gt;"&amp;AS558)/SUM($AS$2:$AS$1001))</x:f>
      </x:c>
      <x:c r="AV558" s="61" t="str">
        <x:f>IF(OR(A558="",AS558&lt;0,SUM($AS$2:$AS$1001)&lt;=0),"",SUMIFS($AS$2:$AS$1001,$AS$2:$AS$1001,"&gt;="&amp;AS558)/SUM($AS$2:$AS$1001))</x:f>
      </x:c>
      <x:c r="AW558" s="49" t="str">
        <x:f>IF(A558="","",IF(SUM($AS$2:$AS$1001)&lt;=0,"Не определён",IF(AS558&lt;0,"Исключение",IF(AU558&lt;'Настройки'!$B$5,"A",IF(AU558&lt;'Настройки'!$B$6,"B","C")))))</x:f>
      </x:c>
      <x:c r="AX558" s="58" t="str">
        <x:f>IF(A558="","",IF(AQ558=0,"",AVERAGE(BI558:INDEX(BI558:CR558,1,'Настройки'!$B$3))))</x:f>
      </x:c>
      <x:c r="AY558" s="58" t="str">
        <x:f>IF(OR(A558="",AQ558=0),"",STDEVP(BI558:INDEX(BI558:CR558,1,'Настройки'!$B$3)))</x:f>
      </x:c>
      <x:c r="AZ558" s="61" t="str">
        <x:f>IF(OR(A558="",AQ558&lt;'Настройки'!$B$12,AX558&lt;=0,AND('Настройки'!$B$10="Блокировать",COUNTIF(F558:INDEX(F558:AO558,1,'Настройки'!$B$3),"&lt;0")&gt;0)),"",AY558/ABS(AX558))</x:f>
      </x:c>
      <x:c r="BA558" s="49" t="str">
        <x:f>IF(A558="","",IF(AND('Настройки'!$B$10="Блокировать",COUNTIF(F558:INDEX(F558:AO558,1,'Настройки'!$B$3),"&lt;0")&gt;0),"Не определён",IF(AQ558&lt;'Настройки'!$B$12,"Не определён",IF(AX558=0,"Нет спроса",IF(AX558&lt;0,"Не определён",IF(AZ558&lt;='Настройки'!$B$7,"X",IF(AZ558&lt;='Настройки'!$B$8,"Y","Z")))))))</x:f>
      </x:c>
      <x:c r="BB558" s="49" t="str">
        <x:f>IF(OR(A558="",LEN(AW558)&lt;&gt;1,LEN(BA558)&lt;&gt;1),"",AW558&amp;BA558)</x:f>
      </x:c>
      <x:c r="BC558" s="61" t="str">
        <x:f>IF(OR(A558="",AQ558=0),"",(COUNT(BI558:INDEX(BI558:CR558,1,'Настройки'!$B$3))-COUNT(CS558:INDEX(CS558:EB558,1,'Настройки'!$B$3)))/AQ558)</x:f>
      </x:c>
      <x:c r="BD558" s="64" t="str">
        <x:f>IF(OR(A558="",COUNT(CS558:INDEX(CS558:EB558,1,'Настройки'!$B$3))=0),"",AQ558/COUNT(CS558:INDEX(CS558:EB558,1,'Настройки'!$B$3)))</x:f>
      </x:c>
      <x:c r="BE558" s="64" t="str">
        <x:f>IF(OR(A558="",COUNT(CS558:INDEX(CS558:EB558,1,'Настройки'!$B$3))=0),"",IF(AVERAGE(CS558:INDEX(CS558:EB558,1,'Настройки'!$B$3))=0,"",(STDEVP(CS558:INDEX(CS558:EB558,1,'Настройки'!$B$3))/ABS(AVERAGE(CS558:INDEX(CS558:EB558,1,'Настройки'!$B$3))))^2))</x:f>
      </x:c>
      <x:c r="BF558" s="49" t="str">
        <x:f>IF(A558="","",IF(AQ558&lt;3,"Недостаточно",IF(AQ558&lt;6,"Предварительный","Обычный")))</x:f>
      </x:c>
      <x:c r="BG558" s="49" t="str">
        <x:f>IF(A558="","",IF(COUNTIF(F558:INDEX(F558:AO558,1,'Настройки'!$B$3),"&lt;0")&gt;0,IF('Настройки'!$B$10="Блокировать","Отрицательный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"),"")&amp;IF(AQ558&lt;3,"Недостаточно истории. ",IF(AQ558&lt;6,"Предварительная классификация. ",""))&amp;IF(AX558=0,"Нет спроса за горизонт. ","")&amp;IF(AZ558&gt;'Настройки'!$B$11,"Экстремальная вариативность. ",""))</x:f>
      </x:c>
      <x:c r="BH558" s="49" t="str">
        <x:f>IF(A558="","",IFERROR(VLOOKUP(BB558,'Настройки'!$D$3:$E$11,2,FALSE),"Сначала проверьте исходные данные и историю спроса.")&amp;" Уточните срок поставки, MOQ и критичность.")</x:f>
      </x:c>
      <x:c r="BI558" s="50" t="str">
        <x:f>IF(1&gt;'Настройки'!$B$3,"",IF(ISBLANK(F558),IF('Настройки'!$B$9="Нулевой спрос",0,""),IF(F558&lt;0,IF('Настройки'!$B$10="Исключить","",IF('Настройки'!$B$10="Абсолютные значения",ABS(F558),F558)),F558)))</x:f>
      </x:c>
      <x:c r="BJ558" s="50" t="str">
        <x:f>IF(2&gt;'Настройки'!$B$3,"",IF(ISBLANK(G558),IF('Настройки'!$B$9="Нулевой спрос",0,""),IF(G558&lt;0,IF('Настройки'!$B$10="Исключить","",IF('Настройки'!$B$10="Абсолютные значения",ABS(G558),G558)),G558)))</x:f>
      </x:c>
      <x:c r="BK558" s="50" t="str">
        <x:f>IF(3&gt;'Настройки'!$B$3,"",IF(ISBLANK(H558),IF('Настройки'!$B$9="Нулевой спрос",0,""),IF(H558&lt;0,IF('Настройки'!$B$10="Исключить","",IF('Настройки'!$B$10="Абсолютные значения",ABS(H558),H558)),H558)))</x:f>
      </x:c>
      <x:c r="BL558" s="50" t="str">
        <x:f>IF(4&gt;'Настройки'!$B$3,"",IF(ISBLANK(I558),IF('Настройки'!$B$9="Нулевой спрос",0,""),IF(I558&lt;0,IF('Настройки'!$B$10="Исключить","",IF('Настройки'!$B$10="Абсолютные значения",ABS(I558),I558)),I558)))</x:f>
      </x:c>
      <x:c r="BM558" s="50" t="str">
        <x:f>IF(5&gt;'Настройки'!$B$3,"",IF(ISBLANK(J558),IF('Настройки'!$B$9="Нулевой спрос",0,""),IF(J558&lt;0,IF('Настройки'!$B$10="Исключить","",IF('Настройки'!$B$10="Абсолютные значения",ABS(J558),J558)),J558)))</x:f>
      </x:c>
      <x:c r="BN558" s="50" t="str">
        <x:f>IF(6&gt;'Настройки'!$B$3,"",IF(ISBLANK(K558),IF('Настройки'!$B$9="Нулевой спрос",0,""),IF(K558&lt;0,IF('Настройки'!$B$10="Исключить","",IF('Настройки'!$B$10="Абсолютные значения",ABS(K558),K558)),K558)))</x:f>
      </x:c>
      <x:c r="BO558" s="50" t="str">
        <x:f>IF(7&gt;'Настройки'!$B$3,"",IF(ISBLANK(L558),IF('Настройки'!$B$9="Нулевой спрос",0,""),IF(L558&lt;0,IF('Настройки'!$B$10="Исключить","",IF('Настройки'!$B$10="Абсолютные значения",ABS(L558),L558)),L558)))</x:f>
      </x:c>
      <x:c r="BP558" s="50" t="str">
        <x:f>IF(8&gt;'Настройки'!$B$3,"",IF(ISBLANK(M558),IF('Настройки'!$B$9="Нулевой спрос",0,""),IF(M558&lt;0,IF('Настройки'!$B$10="Исключить","",IF('Настройки'!$B$10="Абсолютные значения",ABS(M558),M558)),M558)))</x:f>
      </x:c>
      <x:c r="BQ558" s="50" t="str">
        <x:f>IF(9&gt;'Настройки'!$B$3,"",IF(ISBLANK(N558),IF('Настройки'!$B$9="Нулевой спрос",0,""),IF(N558&lt;0,IF('Настройки'!$B$10="Исключить","",IF('Настройки'!$B$10="Абсолютные значения",ABS(N558),N558)),N558)))</x:f>
      </x:c>
      <x:c r="BR558" s="50" t="str">
        <x:f>IF(10&gt;'Настройки'!$B$3,"",IF(ISBLANK(O558),IF('Настройки'!$B$9="Нулевой спрос",0,""),IF(O558&lt;0,IF('Настройки'!$B$10="Исключить","",IF('Настройки'!$B$10="Абсолютные значения",ABS(O558),O558)),O558)))</x:f>
      </x:c>
      <x:c r="BS558" s="50" t="str">
        <x:f>IF(11&gt;'Настройки'!$B$3,"",IF(ISBLANK(P558),IF('Настройки'!$B$9="Нулевой спрос",0,""),IF(P558&lt;0,IF('Настройки'!$B$10="Исключить","",IF('Настройки'!$B$10="Абсолютные значения",ABS(P558),P558)),P558)))</x:f>
      </x:c>
      <x:c r="BT558" s="50" t="str">
        <x:f>IF(12&gt;'Настройки'!$B$3,"",IF(ISBLANK(Q558),IF('Настройки'!$B$9="Нулевой спрос",0,""),IF(Q558&lt;0,IF('Настройки'!$B$10="Исключить","",IF('Настройки'!$B$10="Абсолютные значения",ABS(Q558),Q558)),Q558)))</x:f>
      </x:c>
      <x:c r="BU558" s="50" t="str">
        <x:f>IF(13&gt;'Настройки'!$B$3,"",IF(ISBLANK(R558),IF('Настройки'!$B$9="Нулевой спрос",0,""),IF(R558&lt;0,IF('Настройки'!$B$10="Исключить","",IF('Настройки'!$B$10="Абсолютные значения",ABS(R558),R558)),R558)))</x:f>
      </x:c>
      <x:c r="BV558" s="50" t="str">
        <x:f>IF(14&gt;'Настройки'!$B$3,"",IF(ISBLANK(S558),IF('Настройки'!$B$9="Нулевой спрос",0,""),IF(S558&lt;0,IF('Настройки'!$B$10="Исключить","",IF('Настройки'!$B$10="Абсолютные значения",ABS(S558),S558)),S558)))</x:f>
      </x:c>
      <x:c r="BW558" s="50" t="str">
        <x:f>IF(15&gt;'Настройки'!$B$3,"",IF(ISBLANK(T558),IF('Настройки'!$B$9="Нулевой спрос",0,""),IF(T558&lt;0,IF('Настройки'!$B$10="Исключить","",IF('Настройки'!$B$10="Абсолютные значения",ABS(T558),T558)),T558)))</x:f>
      </x:c>
      <x:c r="BX558" s="50" t="str">
        <x:f>IF(16&gt;'Настройки'!$B$3,"",IF(ISBLANK(U558),IF('Настройки'!$B$9="Нулевой спрос",0,""),IF(U558&lt;0,IF('Настройки'!$B$10="Исключить","",IF('Настройки'!$B$10="Абсолютные значения",ABS(U558),U558)),U558)))</x:f>
      </x:c>
      <x:c r="BY558" s="50" t="str">
        <x:f>IF(17&gt;'Настройки'!$B$3,"",IF(ISBLANK(V558),IF('Настройки'!$B$9="Нулевой спрос",0,""),IF(V558&lt;0,IF('Настройки'!$B$10="Исключить","",IF('Настройки'!$B$10="Абсолютные значения",ABS(V558),V558)),V558)))</x:f>
      </x:c>
      <x:c r="BZ558" s="50" t="str">
        <x:f>IF(18&gt;'Настройки'!$B$3,"",IF(ISBLANK(W558),IF('Настройки'!$B$9="Нулевой спрос",0,""),IF(W558&lt;0,IF('Настройки'!$B$10="Исключить","",IF('Настройки'!$B$10="Абсолютные значения",ABS(W558),W558)),W558)))</x:f>
      </x:c>
      <x:c r="CA558" s="50" t="str">
        <x:f>IF(19&gt;'Настройки'!$B$3,"",IF(ISBLANK(X558),IF('Настройки'!$B$9="Нулевой спрос",0,""),IF(X558&lt;0,IF('Настройки'!$B$10="Исключить","",IF('Настройки'!$B$10="Абсолютные значения",ABS(X558),X558)),X558)))</x:f>
      </x:c>
      <x:c r="CB558" s="50" t="str">
        <x:f>IF(20&gt;'Настройки'!$B$3,"",IF(ISBLANK(Y558),IF('Настройки'!$B$9="Нулевой спрос",0,""),IF(Y558&lt;0,IF('Настройки'!$B$10="Исключить","",IF('Настройки'!$B$10="Абсолютные значения",ABS(Y558),Y558)),Y558)))</x:f>
      </x:c>
      <x:c r="CC558" s="50" t="str">
        <x:f>IF(21&gt;'Настройки'!$B$3,"",IF(ISBLANK(Z558),IF('Настройки'!$B$9="Нулевой спрос",0,""),IF(Z558&lt;0,IF('Настройки'!$B$10="Исключить","",IF('Настройки'!$B$10="Абсолютные значения",ABS(Z558),Z558)),Z558)))</x:f>
      </x:c>
      <x:c r="CD558" s="50" t="str">
        <x:f>IF(22&gt;'Настройки'!$B$3,"",IF(ISBLANK(AA558),IF('Настройки'!$B$9="Нулевой спрос",0,""),IF(AA558&lt;0,IF('Настройки'!$B$10="Исключить","",IF('Настройки'!$B$10="Абсолютные значения",ABS(AA558),AA558)),AA558)))</x:f>
      </x:c>
      <x:c r="CE558" s="50" t="str">
        <x:f>IF(23&gt;'Настройки'!$B$3,"",IF(ISBLANK(AB558),IF('Настройки'!$B$9="Нулевой спрос",0,""),IF(AB558&lt;0,IF('Настройки'!$B$10="Исключить","",IF('Настройки'!$B$10="Абсолютные значения",ABS(AB558),AB558)),AB558)))</x:f>
      </x:c>
      <x:c r="CF558" s="50" t="str">
        <x:f>IF(24&gt;'Настройки'!$B$3,"",IF(ISBLANK(AC558),IF('Настройки'!$B$9="Нулевой спрос",0,""),IF(AC558&lt;0,IF('Настройки'!$B$10="Исключить","",IF('Настройки'!$B$10="Абсолютные значения",ABS(AC558),AC558)),AC558)))</x:f>
      </x:c>
      <x:c r="CG558" s="50" t="str">
        <x:f>IF(25&gt;'Настройки'!$B$3,"",IF(ISBLANK(AD558),IF('Настройки'!$B$9="Нулевой спрос",0,""),IF(AD558&lt;0,IF('Настройки'!$B$10="Исключить","",IF('Настройки'!$B$10="Абсолютные значения",ABS(AD558),AD558)),AD558)))</x:f>
      </x:c>
      <x:c r="CH558" s="50" t="str">
        <x:f>IF(26&gt;'Настройки'!$B$3,"",IF(ISBLANK(AE558),IF('Настройки'!$B$9="Нулевой спрос",0,""),IF(AE558&lt;0,IF('Настройки'!$B$10="Исключить","",IF('Настройки'!$B$10="Абсолютные значения",ABS(AE558),AE558)),AE558)))</x:f>
      </x:c>
      <x:c r="CI558" s="50" t="str">
        <x:f>IF(27&gt;'Настройки'!$B$3,"",IF(ISBLANK(AF558),IF('Настройки'!$B$9="Нулевой спрос",0,""),IF(AF558&lt;0,IF('Настройки'!$B$10="Исключить","",IF('Настройки'!$B$10="Абсолютные значения",ABS(AF558),AF558)),AF558)))</x:f>
      </x:c>
      <x:c r="CJ558" s="50" t="str">
        <x:f>IF(28&gt;'Настройки'!$B$3,"",IF(ISBLANK(AG558),IF('Настройки'!$B$9="Нулевой спрос",0,""),IF(AG558&lt;0,IF('Настройки'!$B$10="Исключить","",IF('Настройки'!$B$10="Абсолютные значения",ABS(AG558),AG558)),AG558)))</x:f>
      </x:c>
      <x:c r="CK558" s="50" t="str">
        <x:f>IF(29&gt;'Настройки'!$B$3,"",IF(ISBLANK(AH558),IF('Настройки'!$B$9="Нулевой спрос",0,""),IF(AH558&lt;0,IF('Настройки'!$B$10="Исключить","",IF('Настройки'!$B$10="Абсолютные значения",ABS(AH558),AH558)),AH558)))</x:f>
      </x:c>
      <x:c r="CL558" s="50" t="str">
        <x:f>IF(30&gt;'Настройки'!$B$3,"",IF(ISBLANK(AI558),IF('Настройки'!$B$9="Нулевой спрос",0,""),IF(AI558&lt;0,IF('Настройки'!$B$10="Исключить","",IF('Настройки'!$B$10="Абсолютные значения",ABS(AI558),AI558)),AI558)))</x:f>
      </x:c>
      <x:c r="CM558" s="50" t="str">
        <x:f>IF(31&gt;'Настройки'!$B$3,"",IF(ISBLANK(AJ558),IF('Настройки'!$B$9="Нулевой спрос",0,""),IF(AJ558&lt;0,IF('Настройки'!$B$10="Исключить","",IF('Настройки'!$B$10="Абсолютные значения",ABS(AJ558),AJ558)),AJ558)))</x:f>
      </x:c>
      <x:c r="CN558" s="50" t="str">
        <x:f>IF(32&gt;'Настройки'!$B$3,"",IF(ISBLANK(AK558),IF('Настройки'!$B$9="Нулевой спрос",0,""),IF(AK558&lt;0,IF('Настройки'!$B$10="Исключить","",IF('Настройки'!$B$10="Абсолютные значения",ABS(AK558),AK558)),AK558)))</x:f>
      </x:c>
      <x:c r="CO558" s="50" t="str">
        <x:f>IF(33&gt;'Настройки'!$B$3,"",IF(ISBLANK(AL558),IF('Настройки'!$B$9="Нулевой спрос",0,""),IF(AL558&lt;0,IF('Настройки'!$B$10="Исключить","",IF('Настройки'!$B$10="Абсолютные значения",ABS(AL558),AL558)),AL558)))</x:f>
      </x:c>
      <x:c r="CP558" s="50" t="str">
        <x:f>IF(34&gt;'Настройки'!$B$3,"",IF(ISBLANK(AM558),IF('Настройки'!$B$9="Нулевой спрос",0,""),IF(AM558&lt;0,IF('Настройки'!$B$10="Исключить","",IF('Настройки'!$B$10="Абсолютные значения",ABS(AM558),AM558)),AM558)))</x:f>
      </x:c>
      <x:c r="CQ558" s="50" t="str">
        <x:f>IF(35&gt;'Настройки'!$B$3,"",IF(ISBLANK(AN558),IF('Настройки'!$B$9="Нулевой спрос",0,""),IF(AN558&lt;0,IF('Настройки'!$B$10="Исключить","",IF('Настройки'!$B$10="Абсолютные значения",ABS(AN558),AN558)),AN558)))</x:f>
      </x:c>
      <x:c r="CR558" s="50" t="str">
        <x:f>IF(36&gt;'Настройки'!$B$3,"",IF(ISBLANK(AO558),IF('Настройки'!$B$9="Нулевой спрос",0,""),IF(AO558&lt;0,IF('Настройки'!$B$10="Исключить","",IF('Настройки'!$B$10="Абсолютные значения",ABS(AO558),AO558)),AO558)))</x:f>
      </x:c>
      <x:c r="CS558" s="50" t="str">
        <x:f>IF(OR(1&gt;'Настройки'!$B$3,ISBLANK(BI558),BI558=0),"",BI558)</x:f>
      </x:c>
      <x:c r="CT558" s="50" t="str">
        <x:f>IF(OR(2&gt;'Настройки'!$B$3,ISBLANK(BJ558),BJ558=0),"",BJ558)</x:f>
      </x:c>
      <x:c r="CU558" s="50" t="str">
        <x:f>IF(OR(3&gt;'Настройки'!$B$3,ISBLANK(BK558),BK558=0),"",BK558)</x:f>
      </x:c>
      <x:c r="CV558" s="50" t="str">
        <x:f>IF(OR(4&gt;'Настройки'!$B$3,ISBLANK(BL558),BL558=0),"",BL558)</x:f>
      </x:c>
      <x:c r="CW558" s="50" t="str">
        <x:f>IF(OR(5&gt;'Настройки'!$B$3,ISBLANK(BM558),BM558=0),"",BM558)</x:f>
      </x:c>
      <x:c r="CX558" s="50" t="str">
        <x:f>IF(OR(6&gt;'Настройки'!$B$3,ISBLANK(BN558),BN558=0),"",BN558)</x:f>
      </x:c>
      <x:c r="CY558" s="50" t="str">
        <x:f>IF(OR(7&gt;'Настройки'!$B$3,ISBLANK(BO558),BO558=0),"",BO558)</x:f>
      </x:c>
      <x:c r="CZ558" s="50" t="str">
        <x:f>IF(OR(8&gt;'Настройки'!$B$3,ISBLANK(BP558),BP558=0),"",BP558)</x:f>
      </x:c>
      <x:c r="DA558" s="50" t="str">
        <x:f>IF(OR(9&gt;'Настройки'!$B$3,ISBLANK(BQ558),BQ558=0),"",BQ558)</x:f>
      </x:c>
      <x:c r="DB558" s="50" t="str">
        <x:f>IF(OR(10&gt;'Настройки'!$B$3,ISBLANK(BR558),BR558=0),"",BR558)</x:f>
      </x:c>
      <x:c r="DC558" s="50" t="str">
        <x:f>IF(OR(11&gt;'Настройки'!$B$3,ISBLANK(BS558),BS558=0),"",BS558)</x:f>
      </x:c>
      <x:c r="DD558" s="50" t="str">
        <x:f>IF(OR(12&gt;'Настройки'!$B$3,ISBLANK(BT558),BT558=0),"",BT558)</x:f>
      </x:c>
      <x:c r="DE558" s="50" t="str">
        <x:f>IF(OR(13&gt;'Настройки'!$B$3,ISBLANK(BU558),BU558=0),"",BU558)</x:f>
      </x:c>
      <x:c r="DF558" s="50" t="str">
        <x:f>IF(OR(14&gt;'Настройки'!$B$3,ISBLANK(BV558),BV558=0),"",BV558)</x:f>
      </x:c>
      <x:c r="DG558" s="50" t="str">
        <x:f>IF(OR(15&gt;'Настройки'!$B$3,ISBLANK(BW558),BW558=0),"",BW558)</x:f>
      </x:c>
      <x:c r="DH558" s="50" t="str">
        <x:f>IF(OR(16&gt;'Настройки'!$B$3,ISBLANK(BX558),BX558=0),"",BX558)</x:f>
      </x:c>
      <x:c r="DI558" s="50" t="str">
        <x:f>IF(OR(17&gt;'Настройки'!$B$3,ISBLANK(BY558),BY558=0),"",BY558)</x:f>
      </x:c>
      <x:c r="DJ558" s="50" t="str">
        <x:f>IF(OR(18&gt;'Настройки'!$B$3,ISBLANK(BZ558),BZ558=0),"",BZ558)</x:f>
      </x:c>
      <x:c r="DK558" s="50" t="str">
        <x:f>IF(OR(19&gt;'Настройки'!$B$3,ISBLANK(CA558),CA558=0),"",CA558)</x:f>
      </x:c>
      <x:c r="DL558" s="50" t="str">
        <x:f>IF(OR(20&gt;'Настройки'!$B$3,ISBLANK(CB558),CB558=0),"",CB558)</x:f>
      </x:c>
      <x:c r="DM558" s="50" t="str">
        <x:f>IF(OR(21&gt;'Настройки'!$B$3,ISBLANK(CC558),CC558=0),"",CC558)</x:f>
      </x:c>
      <x:c r="DN558" s="50" t="str">
        <x:f>IF(OR(22&gt;'Настройки'!$B$3,ISBLANK(CD558),CD558=0),"",CD558)</x:f>
      </x:c>
      <x:c r="DO558" s="50" t="str">
        <x:f>IF(OR(23&gt;'Настройки'!$B$3,ISBLANK(CE558),CE558=0),"",CE558)</x:f>
      </x:c>
      <x:c r="DP558" s="50" t="str">
        <x:f>IF(OR(24&gt;'Настройки'!$B$3,ISBLANK(CF558),CF558=0),"",CF558)</x:f>
      </x:c>
      <x:c r="DQ558" s="50" t="str">
        <x:f>IF(OR(25&gt;'Настройки'!$B$3,ISBLANK(CG558),CG558=0),"",CG558)</x:f>
      </x:c>
      <x:c r="DR558" s="50" t="str">
        <x:f>IF(OR(26&gt;'Настройки'!$B$3,ISBLANK(CH558),CH558=0),"",CH558)</x:f>
      </x:c>
      <x:c r="DS558" s="50" t="str">
        <x:f>IF(OR(27&gt;'Настройки'!$B$3,ISBLANK(CI558),CI558=0),"",CI558)</x:f>
      </x:c>
      <x:c r="DT558" s="50" t="str">
        <x:f>IF(OR(28&gt;'Настройки'!$B$3,ISBLANK(CJ558),CJ558=0),"",CJ558)</x:f>
      </x:c>
      <x:c r="DU558" s="50" t="str">
        <x:f>IF(OR(29&gt;'Настройки'!$B$3,ISBLANK(CK558),CK558=0),"",CK558)</x:f>
      </x:c>
      <x:c r="DV558" s="50" t="str">
        <x:f>IF(OR(30&gt;'Настройки'!$B$3,ISBLANK(CL558),CL558=0),"",CL558)</x:f>
      </x:c>
      <x:c r="DW558" s="50" t="str">
        <x:f>IF(OR(31&gt;'Настройки'!$B$3,ISBLANK(CM558),CM558=0),"",CM558)</x:f>
      </x:c>
      <x:c r="DX558" s="50" t="str">
        <x:f>IF(OR(32&gt;'Настройки'!$B$3,ISBLANK(CN558),CN558=0),"",CN558)</x:f>
      </x:c>
      <x:c r="DY558" s="50" t="str">
        <x:f>IF(OR(33&gt;'Настройки'!$B$3,ISBLANK(CO558),CO558=0),"",CO558)</x:f>
      </x:c>
      <x:c r="DZ558" s="50" t="str">
        <x:f>IF(OR(34&gt;'Настройки'!$B$3,ISBLANK(CP558),CP558=0),"",CP558)</x:f>
      </x:c>
      <x:c r="EA558" s="50" t="str">
        <x:f>IF(OR(35&gt;'Настройки'!$B$3,ISBLANK(CQ558),CQ558=0),"",CQ558)</x:f>
      </x:c>
      <x:c r="EB558" s="50" t="str">
        <x:f>IF(OR(36&gt;'Настройки'!$B$3,ISBLANK(CR558),CR558=0),"",CR558)</x:f>
      </x:c>
      <x:c r="EC558" s="50" t="str">
        <x:f>IF(A558="","",IF(OR(BB558="AZ",BB558="BZ"),10000+ROW(),IF(AZ558&gt;'Настройки'!$B$11,20000+ROW(),IF(BF558&lt;&gt;"Обычный",30000+ROW(),IF(AX558&lt;=0,40000+ROW(),"")))))</x:f>
      </x:c>
      <x:c r="ED558" s="50" t="str">
        <x:f>IF(EC558="","",COUNTIFS($EC$2:$EC$1001,"&gt;0",$EC$2:$EC$1001,"&lt;"&amp;EC558)+1)</x:f>
      </x:c>
    </x:row>
    <x:row r="559">
      <x:c r="A559" s="115"/>
      <x:c r="B559" s="115"/>
      <x:c r="C559" s="115"/>
      <x:c r="D559" s="118"/>
      <x:c r="E559" s="118"/>
      <x:c r="F559" s="118"/>
      <x:c r="G559" s="118"/>
      <x:c r="H559" s="118"/>
      <x:c r="I559" s="118"/>
      <x:c r="J559" s="118"/>
      <x:c r="K559" s="118"/>
      <x:c r="L559" s="118"/>
      <x:c r="M559" s="118"/>
      <x:c r="N559" s="118"/>
      <x:c r="O559" s="118"/>
      <x:c r="P559" s="118"/>
      <x:c r="Q559" s="118"/>
      <x:c r="R559" s="118"/>
      <x:c r="S559" s="118"/>
      <x:c r="T559" s="118"/>
      <x:c r="U559" s="118"/>
      <x:c r="V559" s="118"/>
      <x:c r="W559" s="118"/>
      <x:c r="X559" s="118"/>
      <x:c r="Y559" s="118"/>
      <x:c r="Z559" s="118"/>
      <x:c r="AA559" s="118"/>
      <x:c r="AB559" s="118"/>
      <x:c r="AC559" s="118"/>
      <x:c r="AD559" s="118"/>
      <x:c r="AE559" s="118"/>
      <x:c r="AF559" s="118"/>
      <x:c r="AG559" s="118"/>
      <x:c r="AH559" s="118"/>
      <x:c r="AI559" s="118"/>
      <x:c r="AJ559" s="118"/>
      <x:c r="AK559" s="118"/>
      <x:c r="AL559" s="118"/>
      <x:c r="AM559" s="118"/>
      <x:c r="AN559" s="118"/>
      <x:c r="AO559" s="118"/>
      <x:c r="AP559" s="115"/>
      <x:c r="AQ559" s="49" t="str">
        <x:f>IF(A559="","",COUNT(BI559:INDEX(BI559:CR559,1,'Настройки'!$B$3)))</x:f>
      </x:c>
      <x:c r="AR559" s="49" t="str">
        <x:f>IF(A559="","",SUM(BI559:INDEX(BI559:CR559,1,'Настройки'!$B$3)))</x:f>
      </x:c>
      <x:c r="AS559" s="58" t="str">
        <x:f>IF(A559="","",IF('Настройки'!$B$4="Стоимость потребления",AR559*D559,IF('Настройки'!$B$4="Количество",AR559,E559)))</x:f>
      </x:c>
      <x:c r="AT559" s="61" t="str">
        <x:f>IF(OR(A559="",AS559&lt;0,SUM($AS$2:$AS$1001)&lt;=0),"",AS559/SUM($AS$2:$AS$1001))</x:f>
      </x:c>
      <x:c r="AU559" s="61" t="str">
        <x:f>IF(OR(A559="",AS559&lt;0,SUM($AS$2:$AS$1001)&lt;=0),"",SUMIFS($AS$2:$AS$1001,$AS$2:$AS$1001,"&gt;"&amp;AS559)/SUM($AS$2:$AS$1001))</x:f>
      </x:c>
      <x:c r="AV559" s="61" t="str">
        <x:f>IF(OR(A559="",AS559&lt;0,SUM($AS$2:$AS$1001)&lt;=0),"",SUMIFS($AS$2:$AS$1001,$AS$2:$AS$1001,"&gt;="&amp;AS559)/SUM($AS$2:$AS$1001))</x:f>
      </x:c>
      <x:c r="AW559" s="49" t="str">
        <x:f>IF(A559="","",IF(SUM($AS$2:$AS$1001)&lt;=0,"Не определён",IF(AS559&lt;0,"Исключение",IF(AU559&lt;'Настройки'!$B$5,"A",IF(AU559&lt;'Настройки'!$B$6,"B","C")))))</x:f>
      </x:c>
      <x:c r="AX559" s="58" t="str">
        <x:f>IF(A559="","",IF(AQ559=0,"",AVERAGE(BI559:INDEX(BI559:CR559,1,'Настройки'!$B$3))))</x:f>
      </x:c>
      <x:c r="AY559" s="58" t="str">
        <x:f>IF(OR(A559="",AQ559=0),"",STDEVP(BI559:INDEX(BI559:CR559,1,'Настройки'!$B$3)))</x:f>
      </x:c>
      <x:c r="AZ559" s="61" t="str">
        <x:f>IF(OR(A559="",AQ559&lt;'Настройки'!$B$12,AX559&lt;=0,AND('Настройки'!$B$10="Блокировать",COUNTIF(F559:INDEX(F559:AO559,1,'Настройки'!$B$3),"&lt;0")&gt;0)),"",AY559/ABS(AX559))</x:f>
      </x:c>
      <x:c r="BA559" s="49" t="str">
        <x:f>IF(A559="","",IF(AND('Настройки'!$B$10="Блокировать",COUNTIF(F559:INDEX(F559:AO559,1,'Настройки'!$B$3),"&lt;0")&gt;0),"Не определён",IF(AQ559&lt;'Настройки'!$B$12,"Не определён",IF(AX559=0,"Нет спроса",IF(AX559&lt;0,"Не определён",IF(AZ559&lt;='Настройки'!$B$7,"X",IF(AZ559&lt;='Настройки'!$B$8,"Y","Z")))))))</x:f>
      </x:c>
      <x:c r="BB559" s="49" t="str">
        <x:f>IF(OR(A559="",LEN(AW559)&lt;&gt;1,LEN(BA559)&lt;&gt;1),"",AW559&amp;BA559)</x:f>
      </x:c>
      <x:c r="BC559" s="61" t="str">
        <x:f>IF(OR(A559="",AQ559=0),"",(COUNT(BI559:INDEX(BI559:CR559,1,'Настройки'!$B$3))-COUNT(CS559:INDEX(CS559:EB559,1,'Настройки'!$B$3)))/AQ559)</x:f>
      </x:c>
      <x:c r="BD559" s="64" t="str">
        <x:f>IF(OR(A559="",COUNT(CS559:INDEX(CS559:EB559,1,'Настройки'!$B$3))=0),"",AQ559/COUNT(CS559:INDEX(CS559:EB559,1,'Настройки'!$B$3)))</x:f>
      </x:c>
      <x:c r="BE559" s="64" t="str">
        <x:f>IF(OR(A559="",COUNT(CS559:INDEX(CS559:EB559,1,'Настройки'!$B$3))=0),"",IF(AVERAGE(CS559:INDEX(CS559:EB559,1,'Настройки'!$B$3))=0,"",(STDEVP(CS559:INDEX(CS559:EB559,1,'Настройки'!$B$3))/ABS(AVERAGE(CS559:INDEX(CS559:EB559,1,'Настройки'!$B$3))))^2))</x:f>
      </x:c>
      <x:c r="BF559" s="49" t="str">
        <x:f>IF(A559="","",IF(AQ559&lt;3,"Недостаточно",IF(AQ559&lt;6,"Предварительный","Обычный")))</x:f>
      </x:c>
      <x:c r="BG559" s="49" t="str">
        <x:f>IF(A559="","",IF(COUNTIF(F559:INDEX(F559:AO559,1,'Настройки'!$B$3),"&lt;0")&gt;0,IF('Настройки'!$B$10="Блокировать","Отрицательный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"),"")&amp;IF(AQ559&lt;3,"Недостаточно истории. ",IF(AQ559&lt;6,"Предварительная классификация. ",""))&amp;IF(AX559=0,"Нет спроса за горизонт. ","")&amp;IF(AZ559&gt;'Настройки'!$B$11,"Экстремальная вариативность. ",""))</x:f>
      </x:c>
      <x:c r="BH559" s="49" t="str">
        <x:f>IF(A559="","",IFERROR(VLOOKUP(BB559,'Настройки'!$D$3:$E$11,2,FALSE),"Сначала проверьте исходные данные и историю спроса.")&amp;" Уточните срок поставки, MOQ и критичность.")</x:f>
      </x:c>
      <x:c r="BI559" s="50" t="str">
        <x:f>IF(1&gt;'Настройки'!$B$3,"",IF(ISBLANK(F559),IF('Настройки'!$B$9="Нулевой спрос",0,""),IF(F559&lt;0,IF('Настройки'!$B$10="Исключить","",IF('Настройки'!$B$10="Абсолютные значения",ABS(F559),F559)),F559)))</x:f>
      </x:c>
      <x:c r="BJ559" s="50" t="str">
        <x:f>IF(2&gt;'Настройки'!$B$3,"",IF(ISBLANK(G559),IF('Настройки'!$B$9="Нулевой спрос",0,""),IF(G559&lt;0,IF('Настройки'!$B$10="Исключить","",IF('Настройки'!$B$10="Абсолютные значения",ABS(G559),G559)),G559)))</x:f>
      </x:c>
      <x:c r="BK559" s="50" t="str">
        <x:f>IF(3&gt;'Настройки'!$B$3,"",IF(ISBLANK(H559),IF('Настройки'!$B$9="Нулевой спрос",0,""),IF(H559&lt;0,IF('Настройки'!$B$10="Исключить","",IF('Настройки'!$B$10="Абсолютные значения",ABS(H559),H559)),H559)))</x:f>
      </x:c>
      <x:c r="BL559" s="50" t="str">
        <x:f>IF(4&gt;'Настройки'!$B$3,"",IF(ISBLANK(I559),IF('Настройки'!$B$9="Нулевой спрос",0,""),IF(I559&lt;0,IF('Настройки'!$B$10="Исключить","",IF('Настройки'!$B$10="Абсолютные значения",ABS(I559),I559)),I559)))</x:f>
      </x:c>
      <x:c r="BM559" s="50" t="str">
        <x:f>IF(5&gt;'Настройки'!$B$3,"",IF(ISBLANK(J559),IF('Настройки'!$B$9="Нулевой спрос",0,""),IF(J559&lt;0,IF('Настройки'!$B$10="Исключить","",IF('Настройки'!$B$10="Абсолютные значения",ABS(J559),J559)),J559)))</x:f>
      </x:c>
      <x:c r="BN559" s="50" t="str">
        <x:f>IF(6&gt;'Настройки'!$B$3,"",IF(ISBLANK(K559),IF('Настройки'!$B$9="Нулевой спрос",0,""),IF(K559&lt;0,IF('Настройки'!$B$10="Исключить","",IF('Настройки'!$B$10="Абсолютные значения",ABS(K559),K559)),K559)))</x:f>
      </x:c>
      <x:c r="BO559" s="50" t="str">
        <x:f>IF(7&gt;'Настройки'!$B$3,"",IF(ISBLANK(L559),IF('Настройки'!$B$9="Нулевой спрос",0,""),IF(L559&lt;0,IF('Настройки'!$B$10="Исключить","",IF('Настройки'!$B$10="Абсолютные значения",ABS(L559),L559)),L559)))</x:f>
      </x:c>
      <x:c r="BP559" s="50" t="str">
        <x:f>IF(8&gt;'Настройки'!$B$3,"",IF(ISBLANK(M559),IF('Настройки'!$B$9="Нулевой спрос",0,""),IF(M559&lt;0,IF('Настройки'!$B$10="Исключить","",IF('Настройки'!$B$10="Абсолютные значения",ABS(M559),M559)),M559)))</x:f>
      </x:c>
      <x:c r="BQ559" s="50" t="str">
        <x:f>IF(9&gt;'Настройки'!$B$3,"",IF(ISBLANK(N559),IF('Настройки'!$B$9="Нулевой спрос",0,""),IF(N559&lt;0,IF('Настройки'!$B$10="Исключить","",IF('Настройки'!$B$10="Абсолютные значения",ABS(N559),N559)),N559)))</x:f>
      </x:c>
      <x:c r="BR559" s="50" t="str">
        <x:f>IF(10&gt;'Настройки'!$B$3,"",IF(ISBLANK(O559),IF('Настройки'!$B$9="Нулевой спрос",0,""),IF(O559&lt;0,IF('Настройки'!$B$10="Исключить","",IF('Настройки'!$B$10="Абсолютные значения",ABS(O559),O559)),O559)))</x:f>
      </x:c>
      <x:c r="BS559" s="50" t="str">
        <x:f>IF(11&gt;'Настройки'!$B$3,"",IF(ISBLANK(P559),IF('Настройки'!$B$9="Нулевой спрос",0,""),IF(P559&lt;0,IF('Настройки'!$B$10="Исключить","",IF('Настройки'!$B$10="Абсолютные значения",ABS(P559),P559)),P559)))</x:f>
      </x:c>
      <x:c r="BT559" s="50" t="str">
        <x:f>IF(12&gt;'Настройки'!$B$3,"",IF(ISBLANK(Q559),IF('Настройки'!$B$9="Нулевой спрос",0,""),IF(Q559&lt;0,IF('Настройки'!$B$10="Исключить","",IF('Настройки'!$B$10="Абсолютные значения",ABS(Q559),Q559)),Q559)))</x:f>
      </x:c>
      <x:c r="BU559" s="50" t="str">
        <x:f>IF(13&gt;'Настройки'!$B$3,"",IF(ISBLANK(R559),IF('Настройки'!$B$9="Нулевой спрос",0,""),IF(R559&lt;0,IF('Настройки'!$B$10="Исключить","",IF('Настройки'!$B$10="Абсолютные значения",ABS(R559),R559)),R559)))</x:f>
      </x:c>
      <x:c r="BV559" s="50" t="str">
        <x:f>IF(14&gt;'Настройки'!$B$3,"",IF(ISBLANK(S559),IF('Настройки'!$B$9="Нулевой спрос",0,""),IF(S559&lt;0,IF('Настройки'!$B$10="Исключить","",IF('Настройки'!$B$10="Абсолютные значения",ABS(S559),S559)),S559)))</x:f>
      </x:c>
      <x:c r="BW559" s="50" t="str">
        <x:f>IF(15&gt;'Настройки'!$B$3,"",IF(ISBLANK(T559),IF('Настройки'!$B$9="Нулевой спрос",0,""),IF(T559&lt;0,IF('Настройки'!$B$10="Исключить","",IF('Настройки'!$B$10="Абсолютные значения",ABS(T559),T559)),T559)))</x:f>
      </x:c>
      <x:c r="BX559" s="50" t="str">
        <x:f>IF(16&gt;'Настройки'!$B$3,"",IF(ISBLANK(U559),IF('Настройки'!$B$9="Нулевой спрос",0,""),IF(U559&lt;0,IF('Настройки'!$B$10="Исключить","",IF('Настройки'!$B$10="Абсолютные значения",ABS(U559),U559)),U559)))</x:f>
      </x:c>
      <x:c r="BY559" s="50" t="str">
        <x:f>IF(17&gt;'Настройки'!$B$3,"",IF(ISBLANK(V559),IF('Настройки'!$B$9="Нулевой спрос",0,""),IF(V559&lt;0,IF('Настройки'!$B$10="Исключить","",IF('Настройки'!$B$10="Абсолютные значения",ABS(V559),V559)),V559)))</x:f>
      </x:c>
      <x:c r="BZ559" s="50" t="str">
        <x:f>IF(18&gt;'Настройки'!$B$3,"",IF(ISBLANK(W559),IF('Настройки'!$B$9="Нулевой спрос",0,""),IF(W559&lt;0,IF('Настройки'!$B$10="Исключить","",IF('Настройки'!$B$10="Абсолютные значения",ABS(W559),W559)),W559)))</x:f>
      </x:c>
      <x:c r="CA559" s="50" t="str">
        <x:f>IF(19&gt;'Настройки'!$B$3,"",IF(ISBLANK(X559),IF('Настройки'!$B$9="Нулевой спрос",0,""),IF(X559&lt;0,IF('Настройки'!$B$10="Исключить","",IF('Настройки'!$B$10="Абсолютные значения",ABS(X559),X559)),X559)))</x:f>
      </x:c>
      <x:c r="CB559" s="50" t="str">
        <x:f>IF(20&gt;'Настройки'!$B$3,"",IF(ISBLANK(Y559),IF('Настройки'!$B$9="Нулевой спрос",0,""),IF(Y559&lt;0,IF('Настройки'!$B$10="Исключить","",IF('Настройки'!$B$10="Абсолютные значения",ABS(Y559),Y559)),Y559)))</x:f>
      </x:c>
      <x:c r="CC559" s="50" t="str">
        <x:f>IF(21&gt;'Настройки'!$B$3,"",IF(ISBLANK(Z559),IF('Настройки'!$B$9="Нулевой спрос",0,""),IF(Z559&lt;0,IF('Настройки'!$B$10="Исключить","",IF('Настройки'!$B$10="Абсолютные значения",ABS(Z559),Z559)),Z559)))</x:f>
      </x:c>
      <x:c r="CD559" s="50" t="str">
        <x:f>IF(22&gt;'Настройки'!$B$3,"",IF(ISBLANK(AA559),IF('Настройки'!$B$9="Нулевой спрос",0,""),IF(AA559&lt;0,IF('Настройки'!$B$10="Исключить","",IF('Настройки'!$B$10="Абсолютные значения",ABS(AA559),AA559)),AA559)))</x:f>
      </x:c>
      <x:c r="CE559" s="50" t="str">
        <x:f>IF(23&gt;'Настройки'!$B$3,"",IF(ISBLANK(AB559),IF('Настройки'!$B$9="Нулевой спрос",0,""),IF(AB559&lt;0,IF('Настройки'!$B$10="Исключить","",IF('Настройки'!$B$10="Абсолютные значения",ABS(AB559),AB559)),AB559)))</x:f>
      </x:c>
      <x:c r="CF559" s="50" t="str">
        <x:f>IF(24&gt;'Настройки'!$B$3,"",IF(ISBLANK(AC559),IF('Настройки'!$B$9="Нулевой спрос",0,""),IF(AC559&lt;0,IF('Настройки'!$B$10="Исключить","",IF('Настройки'!$B$10="Абсолютные значения",ABS(AC559),AC559)),AC559)))</x:f>
      </x:c>
      <x:c r="CG559" s="50" t="str">
        <x:f>IF(25&gt;'Настройки'!$B$3,"",IF(ISBLANK(AD559),IF('Настройки'!$B$9="Нулевой спрос",0,""),IF(AD559&lt;0,IF('Настройки'!$B$10="Исключить","",IF('Настройки'!$B$10="Абсолютные значения",ABS(AD559),AD559)),AD559)))</x:f>
      </x:c>
      <x:c r="CH559" s="50" t="str">
        <x:f>IF(26&gt;'Настройки'!$B$3,"",IF(ISBLANK(AE559),IF('Настройки'!$B$9="Нулевой спрос",0,""),IF(AE559&lt;0,IF('Настройки'!$B$10="Исключить","",IF('Настройки'!$B$10="Абсолютные значения",ABS(AE559),AE559)),AE559)))</x:f>
      </x:c>
      <x:c r="CI559" s="50" t="str">
        <x:f>IF(27&gt;'Настройки'!$B$3,"",IF(ISBLANK(AF559),IF('Настройки'!$B$9="Нулевой спрос",0,""),IF(AF559&lt;0,IF('Настройки'!$B$10="Исключить","",IF('Настройки'!$B$10="Абсолютные значения",ABS(AF559),AF559)),AF559)))</x:f>
      </x:c>
      <x:c r="CJ559" s="50" t="str">
        <x:f>IF(28&gt;'Настройки'!$B$3,"",IF(ISBLANK(AG559),IF('Настройки'!$B$9="Нулевой спрос",0,""),IF(AG559&lt;0,IF('Настройки'!$B$10="Исключить","",IF('Настройки'!$B$10="Абсолютные значения",ABS(AG559),AG559)),AG559)))</x:f>
      </x:c>
      <x:c r="CK559" s="50" t="str">
        <x:f>IF(29&gt;'Настройки'!$B$3,"",IF(ISBLANK(AH559),IF('Настройки'!$B$9="Нулевой спрос",0,""),IF(AH559&lt;0,IF('Настройки'!$B$10="Исключить","",IF('Настройки'!$B$10="Абсолютные значения",ABS(AH559),AH559)),AH559)))</x:f>
      </x:c>
      <x:c r="CL559" s="50" t="str">
        <x:f>IF(30&gt;'Настройки'!$B$3,"",IF(ISBLANK(AI559),IF('Настройки'!$B$9="Нулевой спрос",0,""),IF(AI559&lt;0,IF('Настройки'!$B$10="Исключить","",IF('Настройки'!$B$10="Абсолютные значения",ABS(AI559),AI559)),AI559)))</x:f>
      </x:c>
      <x:c r="CM559" s="50" t="str">
        <x:f>IF(31&gt;'Настройки'!$B$3,"",IF(ISBLANK(AJ559),IF('Настройки'!$B$9="Нулевой спрос",0,""),IF(AJ559&lt;0,IF('Настройки'!$B$10="Исключить","",IF('Настройки'!$B$10="Абсолютные значения",ABS(AJ559),AJ559)),AJ559)))</x:f>
      </x:c>
      <x:c r="CN559" s="50" t="str">
        <x:f>IF(32&gt;'Настройки'!$B$3,"",IF(ISBLANK(AK559),IF('Настройки'!$B$9="Нулевой спрос",0,""),IF(AK559&lt;0,IF('Настройки'!$B$10="Исключить","",IF('Настройки'!$B$10="Абсолютные значения",ABS(AK559),AK559)),AK559)))</x:f>
      </x:c>
      <x:c r="CO559" s="50" t="str">
        <x:f>IF(33&gt;'Настройки'!$B$3,"",IF(ISBLANK(AL559),IF('Настройки'!$B$9="Нулевой спрос",0,""),IF(AL559&lt;0,IF('Настройки'!$B$10="Исключить","",IF('Настройки'!$B$10="Абсолютные значения",ABS(AL559),AL559)),AL559)))</x:f>
      </x:c>
      <x:c r="CP559" s="50" t="str">
        <x:f>IF(34&gt;'Настройки'!$B$3,"",IF(ISBLANK(AM559),IF('Настройки'!$B$9="Нулевой спрос",0,""),IF(AM559&lt;0,IF('Настройки'!$B$10="Исключить","",IF('Настройки'!$B$10="Абсолютные значения",ABS(AM559),AM559)),AM559)))</x:f>
      </x:c>
      <x:c r="CQ559" s="50" t="str">
        <x:f>IF(35&gt;'Настройки'!$B$3,"",IF(ISBLANK(AN559),IF('Настройки'!$B$9="Нулевой спрос",0,""),IF(AN559&lt;0,IF('Настройки'!$B$10="Исключить","",IF('Настройки'!$B$10="Абсолютные значения",ABS(AN559),AN559)),AN559)))</x:f>
      </x:c>
      <x:c r="CR559" s="50" t="str">
        <x:f>IF(36&gt;'Настройки'!$B$3,"",IF(ISBLANK(AO559),IF('Настройки'!$B$9="Нулевой спрос",0,""),IF(AO559&lt;0,IF('Настройки'!$B$10="Исключить","",IF('Настройки'!$B$10="Абсолютные значения",ABS(AO559),AO559)),AO559)))</x:f>
      </x:c>
      <x:c r="CS559" s="50" t="str">
        <x:f>IF(OR(1&gt;'Настройки'!$B$3,ISBLANK(BI559),BI559=0),"",BI559)</x:f>
      </x:c>
      <x:c r="CT559" s="50" t="str">
        <x:f>IF(OR(2&gt;'Настройки'!$B$3,ISBLANK(BJ559),BJ559=0),"",BJ559)</x:f>
      </x:c>
      <x:c r="CU559" s="50" t="str">
        <x:f>IF(OR(3&gt;'Настройки'!$B$3,ISBLANK(BK559),BK559=0),"",BK559)</x:f>
      </x:c>
      <x:c r="CV559" s="50" t="str">
        <x:f>IF(OR(4&gt;'Настройки'!$B$3,ISBLANK(BL559),BL559=0),"",BL559)</x:f>
      </x:c>
      <x:c r="CW559" s="50" t="str">
        <x:f>IF(OR(5&gt;'Настройки'!$B$3,ISBLANK(BM559),BM559=0),"",BM559)</x:f>
      </x:c>
      <x:c r="CX559" s="50" t="str">
        <x:f>IF(OR(6&gt;'Настройки'!$B$3,ISBLANK(BN559),BN559=0),"",BN559)</x:f>
      </x:c>
      <x:c r="CY559" s="50" t="str">
        <x:f>IF(OR(7&gt;'Настройки'!$B$3,ISBLANK(BO559),BO559=0),"",BO559)</x:f>
      </x:c>
      <x:c r="CZ559" s="50" t="str">
        <x:f>IF(OR(8&gt;'Настройки'!$B$3,ISBLANK(BP559),BP559=0),"",BP559)</x:f>
      </x:c>
      <x:c r="DA559" s="50" t="str">
        <x:f>IF(OR(9&gt;'Настройки'!$B$3,ISBLANK(BQ559),BQ559=0),"",BQ559)</x:f>
      </x:c>
      <x:c r="DB559" s="50" t="str">
        <x:f>IF(OR(10&gt;'Настройки'!$B$3,ISBLANK(BR559),BR559=0),"",BR559)</x:f>
      </x:c>
      <x:c r="DC559" s="50" t="str">
        <x:f>IF(OR(11&gt;'Настройки'!$B$3,ISBLANK(BS559),BS559=0),"",BS559)</x:f>
      </x:c>
      <x:c r="DD559" s="50" t="str">
        <x:f>IF(OR(12&gt;'Настройки'!$B$3,ISBLANK(BT559),BT559=0),"",BT559)</x:f>
      </x:c>
      <x:c r="DE559" s="50" t="str">
        <x:f>IF(OR(13&gt;'Настройки'!$B$3,ISBLANK(BU559),BU559=0),"",BU559)</x:f>
      </x:c>
      <x:c r="DF559" s="50" t="str">
        <x:f>IF(OR(14&gt;'Настройки'!$B$3,ISBLANK(BV559),BV559=0),"",BV559)</x:f>
      </x:c>
      <x:c r="DG559" s="50" t="str">
        <x:f>IF(OR(15&gt;'Настройки'!$B$3,ISBLANK(BW559),BW559=0),"",BW559)</x:f>
      </x:c>
      <x:c r="DH559" s="50" t="str">
        <x:f>IF(OR(16&gt;'Настройки'!$B$3,ISBLANK(BX559),BX559=0),"",BX559)</x:f>
      </x:c>
      <x:c r="DI559" s="50" t="str">
        <x:f>IF(OR(17&gt;'Настройки'!$B$3,ISBLANK(BY559),BY559=0),"",BY559)</x:f>
      </x:c>
      <x:c r="DJ559" s="50" t="str">
        <x:f>IF(OR(18&gt;'Настройки'!$B$3,ISBLANK(BZ559),BZ559=0),"",BZ559)</x:f>
      </x:c>
      <x:c r="DK559" s="50" t="str">
        <x:f>IF(OR(19&gt;'Настройки'!$B$3,ISBLANK(CA559),CA559=0),"",CA559)</x:f>
      </x:c>
      <x:c r="DL559" s="50" t="str">
        <x:f>IF(OR(20&gt;'Настройки'!$B$3,ISBLANK(CB559),CB559=0),"",CB559)</x:f>
      </x:c>
      <x:c r="DM559" s="50" t="str">
        <x:f>IF(OR(21&gt;'Настройки'!$B$3,ISBLANK(CC559),CC559=0),"",CC559)</x:f>
      </x:c>
      <x:c r="DN559" s="50" t="str">
        <x:f>IF(OR(22&gt;'Настройки'!$B$3,ISBLANK(CD559),CD559=0),"",CD559)</x:f>
      </x:c>
      <x:c r="DO559" s="50" t="str">
        <x:f>IF(OR(23&gt;'Настройки'!$B$3,ISBLANK(CE559),CE559=0),"",CE559)</x:f>
      </x:c>
      <x:c r="DP559" s="50" t="str">
        <x:f>IF(OR(24&gt;'Настройки'!$B$3,ISBLANK(CF559),CF559=0),"",CF559)</x:f>
      </x:c>
      <x:c r="DQ559" s="50" t="str">
        <x:f>IF(OR(25&gt;'Настройки'!$B$3,ISBLANK(CG559),CG559=0),"",CG559)</x:f>
      </x:c>
      <x:c r="DR559" s="50" t="str">
        <x:f>IF(OR(26&gt;'Настройки'!$B$3,ISBLANK(CH559),CH559=0),"",CH559)</x:f>
      </x:c>
      <x:c r="DS559" s="50" t="str">
        <x:f>IF(OR(27&gt;'Настройки'!$B$3,ISBLANK(CI559),CI559=0),"",CI559)</x:f>
      </x:c>
      <x:c r="DT559" s="50" t="str">
        <x:f>IF(OR(28&gt;'Настройки'!$B$3,ISBLANK(CJ559),CJ559=0),"",CJ559)</x:f>
      </x:c>
      <x:c r="DU559" s="50" t="str">
        <x:f>IF(OR(29&gt;'Настройки'!$B$3,ISBLANK(CK559),CK559=0),"",CK559)</x:f>
      </x:c>
      <x:c r="DV559" s="50" t="str">
        <x:f>IF(OR(30&gt;'Настройки'!$B$3,ISBLANK(CL559),CL559=0),"",CL559)</x:f>
      </x:c>
      <x:c r="DW559" s="50" t="str">
        <x:f>IF(OR(31&gt;'Настройки'!$B$3,ISBLANK(CM559),CM559=0),"",CM559)</x:f>
      </x:c>
      <x:c r="DX559" s="50" t="str">
        <x:f>IF(OR(32&gt;'Настройки'!$B$3,ISBLANK(CN559),CN559=0),"",CN559)</x:f>
      </x:c>
      <x:c r="DY559" s="50" t="str">
        <x:f>IF(OR(33&gt;'Настройки'!$B$3,ISBLANK(CO559),CO559=0),"",CO559)</x:f>
      </x:c>
      <x:c r="DZ559" s="50" t="str">
        <x:f>IF(OR(34&gt;'Настройки'!$B$3,ISBLANK(CP559),CP559=0),"",CP559)</x:f>
      </x:c>
      <x:c r="EA559" s="50" t="str">
        <x:f>IF(OR(35&gt;'Настройки'!$B$3,ISBLANK(CQ559),CQ559=0),"",CQ559)</x:f>
      </x:c>
      <x:c r="EB559" s="50" t="str">
        <x:f>IF(OR(36&gt;'Настройки'!$B$3,ISBLANK(CR559),CR559=0),"",CR559)</x:f>
      </x:c>
      <x:c r="EC559" s="50" t="str">
        <x:f>IF(A559="","",IF(OR(BB559="AZ",BB559="BZ"),10000+ROW(),IF(AZ559&gt;'Настройки'!$B$11,20000+ROW(),IF(BF559&lt;&gt;"Обычный",30000+ROW(),IF(AX559&lt;=0,40000+ROW(),"")))))</x:f>
      </x:c>
      <x:c r="ED559" s="50" t="str">
        <x:f>IF(EC559="","",COUNTIFS($EC$2:$EC$1001,"&gt;0",$EC$2:$EC$1001,"&lt;"&amp;EC559)+1)</x:f>
      </x:c>
    </x:row>
    <x:row r="560">
      <x:c r="A560" s="115"/>
      <x:c r="B560" s="115"/>
      <x:c r="C560" s="115"/>
      <x:c r="D560" s="118"/>
      <x:c r="E560" s="118"/>
      <x:c r="F560" s="118"/>
      <x:c r="G560" s="118"/>
      <x:c r="H560" s="118"/>
      <x:c r="I560" s="118"/>
      <x:c r="J560" s="118"/>
      <x:c r="K560" s="118"/>
      <x:c r="L560" s="118"/>
      <x:c r="M560" s="118"/>
      <x:c r="N560" s="118"/>
      <x:c r="O560" s="118"/>
      <x:c r="P560" s="118"/>
      <x:c r="Q560" s="118"/>
      <x:c r="R560" s="118"/>
      <x:c r="S560" s="118"/>
      <x:c r="T560" s="118"/>
      <x:c r="U560" s="118"/>
      <x:c r="V560" s="118"/>
      <x:c r="W560" s="118"/>
      <x:c r="X560" s="118"/>
      <x:c r="Y560" s="118"/>
      <x:c r="Z560" s="118"/>
      <x:c r="AA560" s="118"/>
      <x:c r="AB560" s="118"/>
      <x:c r="AC560" s="118"/>
      <x:c r="AD560" s="118"/>
      <x:c r="AE560" s="118"/>
      <x:c r="AF560" s="118"/>
      <x:c r="AG560" s="118"/>
      <x:c r="AH560" s="118"/>
      <x:c r="AI560" s="118"/>
      <x:c r="AJ560" s="118"/>
      <x:c r="AK560" s="118"/>
      <x:c r="AL560" s="118"/>
      <x:c r="AM560" s="118"/>
      <x:c r="AN560" s="118"/>
      <x:c r="AO560" s="118"/>
      <x:c r="AP560" s="115"/>
      <x:c r="AQ560" s="49" t="str">
        <x:f>IF(A560="","",COUNT(BI560:INDEX(BI560:CR560,1,'Настройки'!$B$3)))</x:f>
      </x:c>
      <x:c r="AR560" s="49" t="str">
        <x:f>IF(A560="","",SUM(BI560:INDEX(BI560:CR560,1,'Настройки'!$B$3)))</x:f>
      </x:c>
      <x:c r="AS560" s="58" t="str">
        <x:f>IF(A560="","",IF('Настройки'!$B$4="Стоимость потребления",AR560*D560,IF('Настройки'!$B$4="Количество",AR560,E560)))</x:f>
      </x:c>
      <x:c r="AT560" s="61" t="str">
        <x:f>IF(OR(A560="",AS560&lt;0,SUM($AS$2:$AS$1001)&lt;=0),"",AS560/SUM($AS$2:$AS$1001))</x:f>
      </x:c>
      <x:c r="AU560" s="61" t="str">
        <x:f>IF(OR(A560="",AS560&lt;0,SUM($AS$2:$AS$1001)&lt;=0),"",SUMIFS($AS$2:$AS$1001,$AS$2:$AS$1001,"&gt;"&amp;AS560)/SUM($AS$2:$AS$1001))</x:f>
      </x:c>
      <x:c r="AV560" s="61" t="str">
        <x:f>IF(OR(A560="",AS560&lt;0,SUM($AS$2:$AS$1001)&lt;=0),"",SUMIFS($AS$2:$AS$1001,$AS$2:$AS$1001,"&gt;="&amp;AS560)/SUM($AS$2:$AS$1001))</x:f>
      </x:c>
      <x:c r="AW560" s="49" t="str">
        <x:f>IF(A560="","",IF(SUM($AS$2:$AS$1001)&lt;=0,"Не определён",IF(AS560&lt;0,"Исключение",IF(AU560&lt;'Настройки'!$B$5,"A",IF(AU560&lt;'Настройки'!$B$6,"B","C")))))</x:f>
      </x:c>
      <x:c r="AX560" s="58" t="str">
        <x:f>IF(A560="","",IF(AQ560=0,"",AVERAGE(BI560:INDEX(BI560:CR560,1,'Настройки'!$B$3))))</x:f>
      </x:c>
      <x:c r="AY560" s="58" t="str">
        <x:f>IF(OR(A560="",AQ560=0),"",STDEVP(BI560:INDEX(BI560:CR560,1,'Настройки'!$B$3)))</x:f>
      </x:c>
      <x:c r="AZ560" s="61" t="str">
        <x:f>IF(OR(A560="",AQ560&lt;'Настройки'!$B$12,AX560&lt;=0,AND('Настройки'!$B$10="Блокировать",COUNTIF(F560:INDEX(F560:AO560,1,'Настройки'!$B$3),"&lt;0")&gt;0)),"",AY560/ABS(AX560))</x:f>
      </x:c>
      <x:c r="BA560" s="49" t="str">
        <x:f>IF(A560="","",IF(AND('Настройки'!$B$10="Блокировать",COUNTIF(F560:INDEX(F560:AO560,1,'Настройки'!$B$3),"&lt;0")&gt;0),"Не определён",IF(AQ560&lt;'Настройки'!$B$12,"Не определён",IF(AX560=0,"Нет спроса",IF(AX560&lt;0,"Не определён",IF(AZ560&lt;='Настройки'!$B$7,"X",IF(AZ560&lt;='Настройки'!$B$8,"Y","Z")))))))</x:f>
      </x:c>
      <x:c r="BB560" s="49" t="str">
        <x:f>IF(OR(A560="",LEN(AW560)&lt;&gt;1,LEN(BA560)&lt;&gt;1),"",AW560&amp;BA560)</x:f>
      </x:c>
      <x:c r="BC560" s="61" t="str">
        <x:f>IF(OR(A560="",AQ560=0),"",(COUNT(BI560:INDEX(BI560:CR560,1,'Настройки'!$B$3))-COUNT(CS560:INDEX(CS560:EB560,1,'Настройки'!$B$3)))/AQ560)</x:f>
      </x:c>
      <x:c r="BD560" s="64" t="str">
        <x:f>IF(OR(A560="",COUNT(CS560:INDEX(CS560:EB560,1,'Настройки'!$B$3))=0),"",AQ560/COUNT(CS560:INDEX(CS560:EB560,1,'Настройки'!$B$3)))</x:f>
      </x:c>
      <x:c r="BE560" s="64" t="str">
        <x:f>IF(OR(A560="",COUNT(CS560:INDEX(CS560:EB560,1,'Настройки'!$B$3))=0),"",IF(AVERAGE(CS560:INDEX(CS560:EB560,1,'Настройки'!$B$3))=0,"",(STDEVP(CS560:INDEX(CS560:EB560,1,'Настройки'!$B$3))/ABS(AVERAGE(CS560:INDEX(CS560:EB560,1,'Настройки'!$B$3))))^2))</x:f>
      </x:c>
      <x:c r="BF560" s="49" t="str">
        <x:f>IF(A560="","",IF(AQ560&lt;3,"Недостаточно",IF(AQ560&lt;6,"Предварительный","Обычный")))</x:f>
      </x:c>
      <x:c r="BG560" s="49" t="str">
        <x:f>IF(A560="","",IF(COUNTIF(F560:INDEX(F560:AO560,1,'Настройки'!$B$3),"&lt;0")&gt;0,IF('Настройки'!$B$10="Блокировать","Отрицательный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"),"")&amp;IF(AQ560&lt;3,"Недостаточно истории. ",IF(AQ560&lt;6,"Предварительная классификация. ",""))&amp;IF(AX560=0,"Нет спроса за горизонт. ","")&amp;IF(AZ560&gt;'Настройки'!$B$11,"Экстремальная вариативность. ",""))</x:f>
      </x:c>
      <x:c r="BH560" s="49" t="str">
        <x:f>IF(A560="","",IFERROR(VLOOKUP(BB560,'Настройки'!$D$3:$E$11,2,FALSE),"Сначала проверьте исходные данные и историю спроса.")&amp;" Уточните срок поставки, MOQ и критичность.")</x:f>
      </x:c>
      <x:c r="BI560" s="50" t="str">
        <x:f>IF(1&gt;'Настройки'!$B$3,"",IF(ISBLANK(F560),IF('Настройки'!$B$9="Нулевой спрос",0,""),IF(F560&lt;0,IF('Настройки'!$B$10="Исключить","",IF('Настройки'!$B$10="Абсолютные значения",ABS(F560),F560)),F560)))</x:f>
      </x:c>
      <x:c r="BJ560" s="50" t="str">
        <x:f>IF(2&gt;'Настройки'!$B$3,"",IF(ISBLANK(G560),IF('Настройки'!$B$9="Нулевой спрос",0,""),IF(G560&lt;0,IF('Настройки'!$B$10="Исключить","",IF('Настройки'!$B$10="Абсолютные значения",ABS(G560),G560)),G560)))</x:f>
      </x:c>
      <x:c r="BK560" s="50" t="str">
        <x:f>IF(3&gt;'Настройки'!$B$3,"",IF(ISBLANK(H560),IF('Настройки'!$B$9="Нулевой спрос",0,""),IF(H560&lt;0,IF('Настройки'!$B$10="Исключить","",IF('Настройки'!$B$10="Абсолютные значения",ABS(H560),H560)),H560)))</x:f>
      </x:c>
      <x:c r="BL560" s="50" t="str">
        <x:f>IF(4&gt;'Настройки'!$B$3,"",IF(ISBLANK(I560),IF('Настройки'!$B$9="Нулевой спрос",0,""),IF(I560&lt;0,IF('Настройки'!$B$10="Исключить","",IF('Настройки'!$B$10="Абсолютные значения",ABS(I560),I560)),I560)))</x:f>
      </x:c>
      <x:c r="BM560" s="50" t="str">
        <x:f>IF(5&gt;'Настройки'!$B$3,"",IF(ISBLANK(J560),IF('Настройки'!$B$9="Нулевой спрос",0,""),IF(J560&lt;0,IF('Настройки'!$B$10="Исключить","",IF('Настройки'!$B$10="Абсолютные значения",ABS(J560),J560)),J560)))</x:f>
      </x:c>
      <x:c r="BN560" s="50" t="str">
        <x:f>IF(6&gt;'Настройки'!$B$3,"",IF(ISBLANK(K560),IF('Настройки'!$B$9="Нулевой спрос",0,""),IF(K560&lt;0,IF('Настройки'!$B$10="Исключить","",IF('Настройки'!$B$10="Абсолютные значения",ABS(K560),K560)),K560)))</x:f>
      </x:c>
      <x:c r="BO560" s="50" t="str">
        <x:f>IF(7&gt;'Настройки'!$B$3,"",IF(ISBLANK(L560),IF('Настройки'!$B$9="Нулевой спрос",0,""),IF(L560&lt;0,IF('Настройки'!$B$10="Исключить","",IF('Настройки'!$B$10="Абсолютные значения",ABS(L560),L560)),L560)))</x:f>
      </x:c>
      <x:c r="BP560" s="50" t="str">
        <x:f>IF(8&gt;'Настройки'!$B$3,"",IF(ISBLANK(M560),IF('Настройки'!$B$9="Нулевой спрос",0,""),IF(M560&lt;0,IF('Настройки'!$B$10="Исключить","",IF('Настройки'!$B$10="Абсолютные значения",ABS(M560),M560)),M560)))</x:f>
      </x:c>
      <x:c r="BQ560" s="50" t="str">
        <x:f>IF(9&gt;'Настройки'!$B$3,"",IF(ISBLANK(N560),IF('Настройки'!$B$9="Нулевой спрос",0,""),IF(N560&lt;0,IF('Настройки'!$B$10="Исключить","",IF('Настройки'!$B$10="Абсолютные значения",ABS(N560),N560)),N560)))</x:f>
      </x:c>
      <x:c r="BR560" s="50" t="str">
        <x:f>IF(10&gt;'Настройки'!$B$3,"",IF(ISBLANK(O560),IF('Настройки'!$B$9="Нулевой спрос",0,""),IF(O560&lt;0,IF('Настройки'!$B$10="Исключить","",IF('Настройки'!$B$10="Абсолютные значения",ABS(O560),O560)),O560)))</x:f>
      </x:c>
      <x:c r="BS560" s="50" t="str">
        <x:f>IF(11&gt;'Настройки'!$B$3,"",IF(ISBLANK(P560),IF('Настройки'!$B$9="Нулевой спрос",0,""),IF(P560&lt;0,IF('Настройки'!$B$10="Исключить","",IF('Настройки'!$B$10="Абсолютные значения",ABS(P560),P560)),P560)))</x:f>
      </x:c>
      <x:c r="BT560" s="50" t="str">
        <x:f>IF(12&gt;'Настройки'!$B$3,"",IF(ISBLANK(Q560),IF('Настройки'!$B$9="Нулевой спрос",0,""),IF(Q560&lt;0,IF('Настройки'!$B$10="Исключить","",IF('Настройки'!$B$10="Абсолютные значения",ABS(Q560),Q560)),Q560)))</x:f>
      </x:c>
      <x:c r="BU560" s="50" t="str">
        <x:f>IF(13&gt;'Настройки'!$B$3,"",IF(ISBLANK(R560),IF('Настройки'!$B$9="Нулевой спрос",0,""),IF(R560&lt;0,IF('Настройки'!$B$10="Исключить","",IF('Настройки'!$B$10="Абсолютные значения",ABS(R560),R560)),R560)))</x:f>
      </x:c>
      <x:c r="BV560" s="50" t="str">
        <x:f>IF(14&gt;'Настройки'!$B$3,"",IF(ISBLANK(S560),IF('Настройки'!$B$9="Нулевой спрос",0,""),IF(S560&lt;0,IF('Настройки'!$B$10="Исключить","",IF('Настройки'!$B$10="Абсолютные значения",ABS(S560),S560)),S560)))</x:f>
      </x:c>
      <x:c r="BW560" s="50" t="str">
        <x:f>IF(15&gt;'Настройки'!$B$3,"",IF(ISBLANK(T560),IF('Настройки'!$B$9="Нулевой спрос",0,""),IF(T560&lt;0,IF('Настройки'!$B$10="Исключить","",IF('Настройки'!$B$10="Абсолютные значения",ABS(T560),T560)),T560)))</x:f>
      </x:c>
      <x:c r="BX560" s="50" t="str">
        <x:f>IF(16&gt;'Настройки'!$B$3,"",IF(ISBLANK(U560),IF('Настройки'!$B$9="Нулевой спрос",0,""),IF(U560&lt;0,IF('Настройки'!$B$10="Исключить","",IF('Настройки'!$B$10="Абсолютные значения",ABS(U560),U560)),U560)))</x:f>
      </x:c>
      <x:c r="BY560" s="50" t="str">
        <x:f>IF(17&gt;'Настройки'!$B$3,"",IF(ISBLANK(V560),IF('Настройки'!$B$9="Нулевой спрос",0,""),IF(V560&lt;0,IF('Настройки'!$B$10="Исключить","",IF('Настройки'!$B$10="Абсолютные значения",ABS(V560),V560)),V560)))</x:f>
      </x:c>
      <x:c r="BZ560" s="50" t="str">
        <x:f>IF(18&gt;'Настройки'!$B$3,"",IF(ISBLANK(W560),IF('Настройки'!$B$9="Нулевой спрос",0,""),IF(W560&lt;0,IF('Настройки'!$B$10="Исключить","",IF('Настройки'!$B$10="Абсолютные значения",ABS(W560),W560)),W560)))</x:f>
      </x:c>
      <x:c r="CA560" s="50" t="str">
        <x:f>IF(19&gt;'Настройки'!$B$3,"",IF(ISBLANK(X560),IF('Настройки'!$B$9="Нулевой спрос",0,""),IF(X560&lt;0,IF('Настройки'!$B$10="Исключить","",IF('Настройки'!$B$10="Абсолютные значения",ABS(X560),X560)),X560)))</x:f>
      </x:c>
      <x:c r="CB560" s="50" t="str">
        <x:f>IF(20&gt;'Настройки'!$B$3,"",IF(ISBLANK(Y560),IF('Настройки'!$B$9="Нулевой спрос",0,""),IF(Y560&lt;0,IF('Настройки'!$B$10="Исключить","",IF('Настройки'!$B$10="Абсолютные значения",ABS(Y560),Y560)),Y560)))</x:f>
      </x:c>
      <x:c r="CC560" s="50" t="str">
        <x:f>IF(21&gt;'Настройки'!$B$3,"",IF(ISBLANK(Z560),IF('Настройки'!$B$9="Нулевой спрос",0,""),IF(Z560&lt;0,IF('Настройки'!$B$10="Исключить","",IF('Настройки'!$B$10="Абсолютные значения",ABS(Z560),Z560)),Z560)))</x:f>
      </x:c>
      <x:c r="CD560" s="50" t="str">
        <x:f>IF(22&gt;'Настройки'!$B$3,"",IF(ISBLANK(AA560),IF('Настройки'!$B$9="Нулевой спрос",0,""),IF(AA560&lt;0,IF('Настройки'!$B$10="Исключить","",IF('Настройки'!$B$10="Абсолютные значения",ABS(AA560),AA560)),AA560)))</x:f>
      </x:c>
      <x:c r="CE560" s="50" t="str">
        <x:f>IF(23&gt;'Настройки'!$B$3,"",IF(ISBLANK(AB560),IF('Настройки'!$B$9="Нулевой спрос",0,""),IF(AB560&lt;0,IF('Настройки'!$B$10="Исключить","",IF('Настройки'!$B$10="Абсолютные значения",ABS(AB560),AB560)),AB560)))</x:f>
      </x:c>
      <x:c r="CF560" s="50" t="str">
        <x:f>IF(24&gt;'Настройки'!$B$3,"",IF(ISBLANK(AC560),IF('Настройки'!$B$9="Нулевой спрос",0,""),IF(AC560&lt;0,IF('Настройки'!$B$10="Исключить","",IF('Настройки'!$B$10="Абсолютные значения",ABS(AC560),AC560)),AC560)))</x:f>
      </x:c>
      <x:c r="CG560" s="50" t="str">
        <x:f>IF(25&gt;'Настройки'!$B$3,"",IF(ISBLANK(AD560),IF('Настройки'!$B$9="Нулевой спрос",0,""),IF(AD560&lt;0,IF('Настройки'!$B$10="Исключить","",IF('Настройки'!$B$10="Абсолютные значения",ABS(AD560),AD560)),AD560)))</x:f>
      </x:c>
      <x:c r="CH560" s="50" t="str">
        <x:f>IF(26&gt;'Настройки'!$B$3,"",IF(ISBLANK(AE560),IF('Настройки'!$B$9="Нулевой спрос",0,""),IF(AE560&lt;0,IF('Настройки'!$B$10="Исключить","",IF('Настройки'!$B$10="Абсолютные значения",ABS(AE560),AE560)),AE560)))</x:f>
      </x:c>
      <x:c r="CI560" s="50" t="str">
        <x:f>IF(27&gt;'Настройки'!$B$3,"",IF(ISBLANK(AF560),IF('Настройки'!$B$9="Нулевой спрос",0,""),IF(AF560&lt;0,IF('Настройки'!$B$10="Исключить","",IF('Настройки'!$B$10="Абсолютные значения",ABS(AF560),AF560)),AF560)))</x:f>
      </x:c>
      <x:c r="CJ560" s="50" t="str">
        <x:f>IF(28&gt;'Настройки'!$B$3,"",IF(ISBLANK(AG560),IF('Настройки'!$B$9="Нулевой спрос",0,""),IF(AG560&lt;0,IF('Настройки'!$B$10="Исключить","",IF('Настройки'!$B$10="Абсолютные значения",ABS(AG560),AG560)),AG560)))</x:f>
      </x:c>
      <x:c r="CK560" s="50" t="str">
        <x:f>IF(29&gt;'Настройки'!$B$3,"",IF(ISBLANK(AH560),IF('Настройки'!$B$9="Нулевой спрос",0,""),IF(AH560&lt;0,IF('Настройки'!$B$10="Исключить","",IF('Настройки'!$B$10="Абсолютные значения",ABS(AH560),AH560)),AH560)))</x:f>
      </x:c>
      <x:c r="CL560" s="50" t="str">
        <x:f>IF(30&gt;'Настройки'!$B$3,"",IF(ISBLANK(AI560),IF('Настройки'!$B$9="Нулевой спрос",0,""),IF(AI560&lt;0,IF('Настройки'!$B$10="Исключить","",IF('Настройки'!$B$10="Абсолютные значения",ABS(AI560),AI560)),AI560)))</x:f>
      </x:c>
      <x:c r="CM560" s="50" t="str">
        <x:f>IF(31&gt;'Настройки'!$B$3,"",IF(ISBLANK(AJ560),IF('Настройки'!$B$9="Нулевой спрос",0,""),IF(AJ560&lt;0,IF('Настройки'!$B$10="Исключить","",IF('Настройки'!$B$10="Абсолютные значения",ABS(AJ560),AJ560)),AJ560)))</x:f>
      </x:c>
      <x:c r="CN560" s="50" t="str">
        <x:f>IF(32&gt;'Настройки'!$B$3,"",IF(ISBLANK(AK560),IF('Настройки'!$B$9="Нулевой спрос",0,""),IF(AK560&lt;0,IF('Настройки'!$B$10="Исключить","",IF('Настройки'!$B$10="Абсолютные значения",ABS(AK560),AK560)),AK560)))</x:f>
      </x:c>
      <x:c r="CO560" s="50" t="str">
        <x:f>IF(33&gt;'Настройки'!$B$3,"",IF(ISBLANK(AL560),IF('Настройки'!$B$9="Нулевой спрос",0,""),IF(AL560&lt;0,IF('Настройки'!$B$10="Исключить","",IF('Настройки'!$B$10="Абсолютные значения",ABS(AL560),AL560)),AL560)))</x:f>
      </x:c>
      <x:c r="CP560" s="50" t="str">
        <x:f>IF(34&gt;'Настройки'!$B$3,"",IF(ISBLANK(AM560),IF('Настройки'!$B$9="Нулевой спрос",0,""),IF(AM560&lt;0,IF('Настройки'!$B$10="Исключить","",IF('Настройки'!$B$10="Абсолютные значения",ABS(AM560),AM560)),AM560)))</x:f>
      </x:c>
      <x:c r="CQ560" s="50" t="str">
        <x:f>IF(35&gt;'Настройки'!$B$3,"",IF(ISBLANK(AN560),IF('Настройки'!$B$9="Нулевой спрос",0,""),IF(AN560&lt;0,IF('Настройки'!$B$10="Исключить","",IF('Настройки'!$B$10="Абсолютные значения",ABS(AN560),AN560)),AN560)))</x:f>
      </x:c>
      <x:c r="CR560" s="50" t="str">
        <x:f>IF(36&gt;'Настройки'!$B$3,"",IF(ISBLANK(AO560),IF('Настройки'!$B$9="Нулевой спрос",0,""),IF(AO560&lt;0,IF('Настройки'!$B$10="Исключить","",IF('Настройки'!$B$10="Абсолютные значения",ABS(AO560),AO560)),AO560)))</x:f>
      </x:c>
      <x:c r="CS560" s="50" t="str">
        <x:f>IF(OR(1&gt;'Настройки'!$B$3,ISBLANK(BI560),BI560=0),"",BI560)</x:f>
      </x:c>
      <x:c r="CT560" s="50" t="str">
        <x:f>IF(OR(2&gt;'Настройки'!$B$3,ISBLANK(BJ560),BJ560=0),"",BJ560)</x:f>
      </x:c>
      <x:c r="CU560" s="50" t="str">
        <x:f>IF(OR(3&gt;'Настройки'!$B$3,ISBLANK(BK560),BK560=0),"",BK560)</x:f>
      </x:c>
      <x:c r="CV560" s="50" t="str">
        <x:f>IF(OR(4&gt;'Настройки'!$B$3,ISBLANK(BL560),BL560=0),"",BL560)</x:f>
      </x:c>
      <x:c r="CW560" s="50" t="str">
        <x:f>IF(OR(5&gt;'Настройки'!$B$3,ISBLANK(BM560),BM560=0),"",BM560)</x:f>
      </x:c>
      <x:c r="CX560" s="50" t="str">
        <x:f>IF(OR(6&gt;'Настройки'!$B$3,ISBLANK(BN560),BN560=0),"",BN560)</x:f>
      </x:c>
      <x:c r="CY560" s="50" t="str">
        <x:f>IF(OR(7&gt;'Настройки'!$B$3,ISBLANK(BO560),BO560=0),"",BO560)</x:f>
      </x:c>
      <x:c r="CZ560" s="50" t="str">
        <x:f>IF(OR(8&gt;'Настройки'!$B$3,ISBLANK(BP560),BP560=0),"",BP560)</x:f>
      </x:c>
      <x:c r="DA560" s="50" t="str">
        <x:f>IF(OR(9&gt;'Настройки'!$B$3,ISBLANK(BQ560),BQ560=0),"",BQ560)</x:f>
      </x:c>
      <x:c r="DB560" s="50" t="str">
        <x:f>IF(OR(10&gt;'Настройки'!$B$3,ISBLANK(BR560),BR560=0),"",BR560)</x:f>
      </x:c>
      <x:c r="DC560" s="50" t="str">
        <x:f>IF(OR(11&gt;'Настройки'!$B$3,ISBLANK(BS560),BS560=0),"",BS560)</x:f>
      </x:c>
      <x:c r="DD560" s="50" t="str">
        <x:f>IF(OR(12&gt;'Настройки'!$B$3,ISBLANK(BT560),BT560=0),"",BT560)</x:f>
      </x:c>
      <x:c r="DE560" s="50" t="str">
        <x:f>IF(OR(13&gt;'Настройки'!$B$3,ISBLANK(BU560),BU560=0),"",BU560)</x:f>
      </x:c>
      <x:c r="DF560" s="50" t="str">
        <x:f>IF(OR(14&gt;'Настройки'!$B$3,ISBLANK(BV560),BV560=0),"",BV560)</x:f>
      </x:c>
      <x:c r="DG560" s="50" t="str">
        <x:f>IF(OR(15&gt;'Настройки'!$B$3,ISBLANK(BW560),BW560=0),"",BW560)</x:f>
      </x:c>
      <x:c r="DH560" s="50" t="str">
        <x:f>IF(OR(16&gt;'Настройки'!$B$3,ISBLANK(BX560),BX560=0),"",BX560)</x:f>
      </x:c>
      <x:c r="DI560" s="50" t="str">
        <x:f>IF(OR(17&gt;'Настройки'!$B$3,ISBLANK(BY560),BY560=0),"",BY560)</x:f>
      </x:c>
      <x:c r="DJ560" s="50" t="str">
        <x:f>IF(OR(18&gt;'Настройки'!$B$3,ISBLANK(BZ560),BZ560=0),"",BZ560)</x:f>
      </x:c>
      <x:c r="DK560" s="50" t="str">
        <x:f>IF(OR(19&gt;'Настройки'!$B$3,ISBLANK(CA560),CA560=0),"",CA560)</x:f>
      </x:c>
      <x:c r="DL560" s="50" t="str">
        <x:f>IF(OR(20&gt;'Настройки'!$B$3,ISBLANK(CB560),CB560=0),"",CB560)</x:f>
      </x:c>
      <x:c r="DM560" s="50" t="str">
        <x:f>IF(OR(21&gt;'Настройки'!$B$3,ISBLANK(CC560),CC560=0),"",CC560)</x:f>
      </x:c>
      <x:c r="DN560" s="50" t="str">
        <x:f>IF(OR(22&gt;'Настройки'!$B$3,ISBLANK(CD560),CD560=0),"",CD560)</x:f>
      </x:c>
      <x:c r="DO560" s="50" t="str">
        <x:f>IF(OR(23&gt;'Настройки'!$B$3,ISBLANK(CE560),CE560=0),"",CE560)</x:f>
      </x:c>
      <x:c r="DP560" s="50" t="str">
        <x:f>IF(OR(24&gt;'Настройки'!$B$3,ISBLANK(CF560),CF560=0),"",CF560)</x:f>
      </x:c>
      <x:c r="DQ560" s="50" t="str">
        <x:f>IF(OR(25&gt;'Настройки'!$B$3,ISBLANK(CG560),CG560=0),"",CG560)</x:f>
      </x:c>
      <x:c r="DR560" s="50" t="str">
        <x:f>IF(OR(26&gt;'Настройки'!$B$3,ISBLANK(CH560),CH560=0),"",CH560)</x:f>
      </x:c>
      <x:c r="DS560" s="50" t="str">
        <x:f>IF(OR(27&gt;'Настройки'!$B$3,ISBLANK(CI560),CI560=0),"",CI560)</x:f>
      </x:c>
      <x:c r="DT560" s="50" t="str">
        <x:f>IF(OR(28&gt;'Настройки'!$B$3,ISBLANK(CJ560),CJ560=0),"",CJ560)</x:f>
      </x:c>
      <x:c r="DU560" s="50" t="str">
        <x:f>IF(OR(29&gt;'Настройки'!$B$3,ISBLANK(CK560),CK560=0),"",CK560)</x:f>
      </x:c>
      <x:c r="DV560" s="50" t="str">
        <x:f>IF(OR(30&gt;'Настройки'!$B$3,ISBLANK(CL560),CL560=0),"",CL560)</x:f>
      </x:c>
      <x:c r="DW560" s="50" t="str">
        <x:f>IF(OR(31&gt;'Настройки'!$B$3,ISBLANK(CM560),CM560=0),"",CM560)</x:f>
      </x:c>
      <x:c r="DX560" s="50" t="str">
        <x:f>IF(OR(32&gt;'Настройки'!$B$3,ISBLANK(CN560),CN560=0),"",CN560)</x:f>
      </x:c>
      <x:c r="DY560" s="50" t="str">
        <x:f>IF(OR(33&gt;'Настройки'!$B$3,ISBLANK(CO560),CO560=0),"",CO560)</x:f>
      </x:c>
      <x:c r="DZ560" s="50" t="str">
        <x:f>IF(OR(34&gt;'Настройки'!$B$3,ISBLANK(CP560),CP560=0),"",CP560)</x:f>
      </x:c>
      <x:c r="EA560" s="50" t="str">
        <x:f>IF(OR(35&gt;'Настройки'!$B$3,ISBLANK(CQ560),CQ560=0),"",CQ560)</x:f>
      </x:c>
      <x:c r="EB560" s="50" t="str">
        <x:f>IF(OR(36&gt;'Настройки'!$B$3,ISBLANK(CR560),CR560=0),"",CR560)</x:f>
      </x:c>
      <x:c r="EC560" s="50" t="str">
        <x:f>IF(A560="","",IF(OR(BB560="AZ",BB560="BZ"),10000+ROW(),IF(AZ560&gt;'Настройки'!$B$11,20000+ROW(),IF(BF560&lt;&gt;"Обычный",30000+ROW(),IF(AX560&lt;=0,40000+ROW(),"")))))</x:f>
      </x:c>
      <x:c r="ED560" s="50" t="str">
        <x:f>IF(EC560="","",COUNTIFS($EC$2:$EC$1001,"&gt;0",$EC$2:$EC$1001,"&lt;"&amp;EC560)+1)</x:f>
      </x:c>
    </x:row>
    <x:row r="561">
      <x:c r="A561" s="115"/>
      <x:c r="B561" s="115"/>
      <x:c r="C561" s="115"/>
      <x:c r="D561" s="118"/>
      <x:c r="E561" s="118"/>
      <x:c r="F561" s="118"/>
      <x:c r="G561" s="118"/>
      <x:c r="H561" s="118"/>
      <x:c r="I561" s="118"/>
      <x:c r="J561" s="118"/>
      <x:c r="K561" s="118"/>
      <x:c r="L561" s="118"/>
      <x:c r="M561" s="118"/>
      <x:c r="N561" s="118"/>
      <x:c r="O561" s="118"/>
      <x:c r="P561" s="118"/>
      <x:c r="Q561" s="118"/>
      <x:c r="R561" s="118"/>
      <x:c r="S561" s="118"/>
      <x:c r="T561" s="118"/>
      <x:c r="U561" s="118"/>
      <x:c r="V561" s="118"/>
      <x:c r="W561" s="118"/>
      <x:c r="X561" s="118"/>
      <x:c r="Y561" s="118"/>
      <x:c r="Z561" s="118"/>
      <x:c r="AA561" s="118"/>
      <x:c r="AB561" s="118"/>
      <x:c r="AC561" s="118"/>
      <x:c r="AD561" s="118"/>
      <x:c r="AE561" s="118"/>
      <x:c r="AF561" s="118"/>
      <x:c r="AG561" s="118"/>
      <x:c r="AH561" s="118"/>
      <x:c r="AI561" s="118"/>
      <x:c r="AJ561" s="118"/>
      <x:c r="AK561" s="118"/>
      <x:c r="AL561" s="118"/>
      <x:c r="AM561" s="118"/>
      <x:c r="AN561" s="118"/>
      <x:c r="AO561" s="118"/>
      <x:c r="AP561" s="115"/>
      <x:c r="AQ561" s="49" t="str">
        <x:f>IF(A561="","",COUNT(BI561:INDEX(BI561:CR561,1,'Настройки'!$B$3)))</x:f>
      </x:c>
      <x:c r="AR561" s="49" t="str">
        <x:f>IF(A561="","",SUM(BI561:INDEX(BI561:CR561,1,'Настройки'!$B$3)))</x:f>
      </x:c>
      <x:c r="AS561" s="58" t="str">
        <x:f>IF(A561="","",IF('Настройки'!$B$4="Стоимость потребления",AR561*D561,IF('Настройки'!$B$4="Количество",AR561,E561)))</x:f>
      </x:c>
      <x:c r="AT561" s="61" t="str">
        <x:f>IF(OR(A561="",AS561&lt;0,SUM($AS$2:$AS$1001)&lt;=0),"",AS561/SUM($AS$2:$AS$1001))</x:f>
      </x:c>
      <x:c r="AU561" s="61" t="str">
        <x:f>IF(OR(A561="",AS561&lt;0,SUM($AS$2:$AS$1001)&lt;=0),"",SUMIFS($AS$2:$AS$1001,$AS$2:$AS$1001,"&gt;"&amp;AS561)/SUM($AS$2:$AS$1001))</x:f>
      </x:c>
      <x:c r="AV561" s="61" t="str">
        <x:f>IF(OR(A561="",AS561&lt;0,SUM($AS$2:$AS$1001)&lt;=0),"",SUMIFS($AS$2:$AS$1001,$AS$2:$AS$1001,"&gt;="&amp;AS561)/SUM($AS$2:$AS$1001))</x:f>
      </x:c>
      <x:c r="AW561" s="49" t="str">
        <x:f>IF(A561="","",IF(SUM($AS$2:$AS$1001)&lt;=0,"Не определён",IF(AS561&lt;0,"Исключение",IF(AU561&lt;'Настройки'!$B$5,"A",IF(AU561&lt;'Настройки'!$B$6,"B","C")))))</x:f>
      </x:c>
      <x:c r="AX561" s="58" t="str">
        <x:f>IF(A561="","",IF(AQ561=0,"",AVERAGE(BI561:INDEX(BI561:CR561,1,'Настройки'!$B$3))))</x:f>
      </x:c>
      <x:c r="AY561" s="58" t="str">
        <x:f>IF(OR(A561="",AQ561=0),"",STDEVP(BI561:INDEX(BI561:CR561,1,'Настройки'!$B$3)))</x:f>
      </x:c>
      <x:c r="AZ561" s="61" t="str">
        <x:f>IF(OR(A561="",AQ561&lt;'Настройки'!$B$12,AX561&lt;=0,AND('Настройки'!$B$10="Блокировать",COUNTIF(F561:INDEX(F561:AO561,1,'Настройки'!$B$3),"&lt;0")&gt;0)),"",AY561/ABS(AX561))</x:f>
      </x:c>
      <x:c r="BA561" s="49" t="str">
        <x:f>IF(A561="","",IF(AND('Настройки'!$B$10="Блокировать",COUNTIF(F561:INDEX(F561:AO561,1,'Настройки'!$B$3),"&lt;0")&gt;0),"Не определён",IF(AQ561&lt;'Настройки'!$B$12,"Не определён",IF(AX561=0,"Нет спроса",IF(AX561&lt;0,"Не определён",IF(AZ561&lt;='Настройки'!$B$7,"X",IF(AZ561&lt;='Настройки'!$B$8,"Y","Z")))))))</x:f>
      </x:c>
      <x:c r="BB561" s="49" t="str">
        <x:f>IF(OR(A561="",LEN(AW561)&lt;&gt;1,LEN(BA561)&lt;&gt;1),"",AW561&amp;BA561)</x:f>
      </x:c>
      <x:c r="BC561" s="61" t="str">
        <x:f>IF(OR(A561="",AQ561=0),"",(COUNT(BI561:INDEX(BI561:CR561,1,'Настройки'!$B$3))-COUNT(CS561:INDEX(CS561:EB561,1,'Настройки'!$B$3)))/AQ561)</x:f>
      </x:c>
      <x:c r="BD561" s="64" t="str">
        <x:f>IF(OR(A561="",COUNT(CS561:INDEX(CS561:EB561,1,'Настройки'!$B$3))=0),"",AQ561/COUNT(CS561:INDEX(CS561:EB561,1,'Настройки'!$B$3)))</x:f>
      </x:c>
      <x:c r="BE561" s="64" t="str">
        <x:f>IF(OR(A561="",COUNT(CS561:INDEX(CS561:EB561,1,'Настройки'!$B$3))=0),"",IF(AVERAGE(CS561:INDEX(CS561:EB561,1,'Настройки'!$B$3))=0,"",(STDEVP(CS561:INDEX(CS561:EB561,1,'Настройки'!$B$3))/ABS(AVERAGE(CS561:INDEX(CS561:EB561,1,'Настройки'!$B$3))))^2))</x:f>
      </x:c>
      <x:c r="BF561" s="49" t="str">
        <x:f>IF(A561="","",IF(AQ561&lt;3,"Недостаточно",IF(AQ561&lt;6,"Предварительный","Обычный")))</x:f>
      </x:c>
      <x:c r="BG561" s="49" t="str">
        <x:f>IF(A561="","",IF(COUNTIF(F561:INDEX(F561:AO561,1,'Настройки'!$B$3),"&lt;0")&gt;0,IF('Настройки'!$B$10="Блокировать","Отрицательный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"),"")&amp;IF(AQ561&lt;3,"Недостаточно истории. ",IF(AQ561&lt;6,"Предварительная классификация. ",""))&amp;IF(AX561=0,"Нет спроса за горизонт. ","")&amp;IF(AZ561&gt;'Настройки'!$B$11,"Экстремальная вариативность. ",""))</x:f>
      </x:c>
      <x:c r="BH561" s="49" t="str">
        <x:f>IF(A561="","",IFERROR(VLOOKUP(BB561,'Настройки'!$D$3:$E$11,2,FALSE),"Сначала проверьте исходные данные и историю спроса.")&amp;" Уточните срок поставки, MOQ и критичность.")</x:f>
      </x:c>
      <x:c r="BI561" s="50" t="str">
        <x:f>IF(1&gt;'Настройки'!$B$3,"",IF(ISBLANK(F561),IF('Настройки'!$B$9="Нулевой спрос",0,""),IF(F561&lt;0,IF('Настройки'!$B$10="Исключить","",IF('Настройки'!$B$10="Абсолютные значения",ABS(F561),F561)),F561)))</x:f>
      </x:c>
      <x:c r="BJ561" s="50" t="str">
        <x:f>IF(2&gt;'Настройки'!$B$3,"",IF(ISBLANK(G561),IF('Настройки'!$B$9="Нулевой спрос",0,""),IF(G561&lt;0,IF('Настройки'!$B$10="Исключить","",IF('Настройки'!$B$10="Абсолютные значения",ABS(G561),G561)),G561)))</x:f>
      </x:c>
      <x:c r="BK561" s="50" t="str">
        <x:f>IF(3&gt;'Настройки'!$B$3,"",IF(ISBLANK(H561),IF('Настройки'!$B$9="Нулевой спрос",0,""),IF(H561&lt;0,IF('Настройки'!$B$10="Исключить","",IF('Настройки'!$B$10="Абсолютные значения",ABS(H561),H561)),H561)))</x:f>
      </x:c>
      <x:c r="BL561" s="50" t="str">
        <x:f>IF(4&gt;'Настройки'!$B$3,"",IF(ISBLANK(I561),IF('Настройки'!$B$9="Нулевой спрос",0,""),IF(I561&lt;0,IF('Настройки'!$B$10="Исключить","",IF('Настройки'!$B$10="Абсолютные значения",ABS(I561),I561)),I561)))</x:f>
      </x:c>
      <x:c r="BM561" s="50" t="str">
        <x:f>IF(5&gt;'Настройки'!$B$3,"",IF(ISBLANK(J561),IF('Настройки'!$B$9="Нулевой спрос",0,""),IF(J561&lt;0,IF('Настройки'!$B$10="Исключить","",IF('Настройки'!$B$10="Абсолютные значения",ABS(J561),J561)),J561)))</x:f>
      </x:c>
      <x:c r="BN561" s="50" t="str">
        <x:f>IF(6&gt;'Настройки'!$B$3,"",IF(ISBLANK(K561),IF('Настройки'!$B$9="Нулевой спрос",0,""),IF(K561&lt;0,IF('Настройки'!$B$10="Исключить","",IF('Настройки'!$B$10="Абсолютные значения",ABS(K561),K561)),K561)))</x:f>
      </x:c>
      <x:c r="BO561" s="50" t="str">
        <x:f>IF(7&gt;'Настройки'!$B$3,"",IF(ISBLANK(L561),IF('Настройки'!$B$9="Нулевой спрос",0,""),IF(L561&lt;0,IF('Настройки'!$B$10="Исключить","",IF('Настройки'!$B$10="Абсолютные значения",ABS(L561),L561)),L561)))</x:f>
      </x:c>
      <x:c r="BP561" s="50" t="str">
        <x:f>IF(8&gt;'Настройки'!$B$3,"",IF(ISBLANK(M561),IF('Настройки'!$B$9="Нулевой спрос",0,""),IF(M561&lt;0,IF('Настройки'!$B$10="Исключить","",IF('Настройки'!$B$10="Абсолютные значения",ABS(M561),M561)),M561)))</x:f>
      </x:c>
      <x:c r="BQ561" s="50" t="str">
        <x:f>IF(9&gt;'Настройки'!$B$3,"",IF(ISBLANK(N561),IF('Настройки'!$B$9="Нулевой спрос",0,""),IF(N561&lt;0,IF('Настройки'!$B$10="Исключить","",IF('Настройки'!$B$10="Абсолютные значения",ABS(N561),N561)),N561)))</x:f>
      </x:c>
      <x:c r="BR561" s="50" t="str">
        <x:f>IF(10&gt;'Настройки'!$B$3,"",IF(ISBLANK(O561),IF('Настройки'!$B$9="Нулевой спрос",0,""),IF(O561&lt;0,IF('Настройки'!$B$10="Исключить","",IF('Настройки'!$B$10="Абсолютные значения",ABS(O561),O561)),O561)))</x:f>
      </x:c>
      <x:c r="BS561" s="50" t="str">
        <x:f>IF(11&gt;'Настройки'!$B$3,"",IF(ISBLANK(P561),IF('Настройки'!$B$9="Нулевой спрос",0,""),IF(P561&lt;0,IF('Настройки'!$B$10="Исключить","",IF('Настройки'!$B$10="Абсолютные значения",ABS(P561),P561)),P561)))</x:f>
      </x:c>
      <x:c r="BT561" s="50" t="str">
        <x:f>IF(12&gt;'Настройки'!$B$3,"",IF(ISBLANK(Q561),IF('Настройки'!$B$9="Нулевой спрос",0,""),IF(Q561&lt;0,IF('Настройки'!$B$10="Исключить","",IF('Настройки'!$B$10="Абсолютные значения",ABS(Q561),Q561)),Q561)))</x:f>
      </x:c>
      <x:c r="BU561" s="50" t="str">
        <x:f>IF(13&gt;'Настройки'!$B$3,"",IF(ISBLANK(R561),IF('Настройки'!$B$9="Нулевой спрос",0,""),IF(R561&lt;0,IF('Настройки'!$B$10="Исключить","",IF('Настройки'!$B$10="Абсолютные значения",ABS(R561),R561)),R561)))</x:f>
      </x:c>
      <x:c r="BV561" s="50" t="str">
        <x:f>IF(14&gt;'Настройки'!$B$3,"",IF(ISBLANK(S561),IF('Настройки'!$B$9="Нулевой спрос",0,""),IF(S561&lt;0,IF('Настройки'!$B$10="Исключить","",IF('Настройки'!$B$10="Абсолютные значения",ABS(S561),S561)),S561)))</x:f>
      </x:c>
      <x:c r="BW561" s="50" t="str">
        <x:f>IF(15&gt;'Настройки'!$B$3,"",IF(ISBLANK(T561),IF('Настройки'!$B$9="Нулевой спрос",0,""),IF(T561&lt;0,IF('Настройки'!$B$10="Исключить","",IF('Настройки'!$B$10="Абсолютные значения",ABS(T561),T561)),T561)))</x:f>
      </x:c>
      <x:c r="BX561" s="50" t="str">
        <x:f>IF(16&gt;'Настройки'!$B$3,"",IF(ISBLANK(U561),IF('Настройки'!$B$9="Нулевой спрос",0,""),IF(U561&lt;0,IF('Настройки'!$B$10="Исключить","",IF('Настройки'!$B$10="Абсолютные значения",ABS(U561),U561)),U561)))</x:f>
      </x:c>
      <x:c r="BY561" s="50" t="str">
        <x:f>IF(17&gt;'Настройки'!$B$3,"",IF(ISBLANK(V561),IF('Настройки'!$B$9="Нулевой спрос",0,""),IF(V561&lt;0,IF('Настройки'!$B$10="Исключить","",IF('Настройки'!$B$10="Абсолютные значения",ABS(V561),V561)),V561)))</x:f>
      </x:c>
      <x:c r="BZ561" s="50" t="str">
        <x:f>IF(18&gt;'Настройки'!$B$3,"",IF(ISBLANK(W561),IF('Настройки'!$B$9="Нулевой спрос",0,""),IF(W561&lt;0,IF('Настройки'!$B$10="Исключить","",IF('Настройки'!$B$10="Абсолютные значения",ABS(W561),W561)),W561)))</x:f>
      </x:c>
      <x:c r="CA561" s="50" t="str">
        <x:f>IF(19&gt;'Настройки'!$B$3,"",IF(ISBLANK(X561),IF('Настройки'!$B$9="Нулевой спрос",0,""),IF(X561&lt;0,IF('Настройки'!$B$10="Исключить","",IF('Настройки'!$B$10="Абсолютные значения",ABS(X561),X561)),X561)))</x:f>
      </x:c>
      <x:c r="CB561" s="50" t="str">
        <x:f>IF(20&gt;'Настройки'!$B$3,"",IF(ISBLANK(Y561),IF('Настройки'!$B$9="Нулевой спрос",0,""),IF(Y561&lt;0,IF('Настройки'!$B$10="Исключить","",IF('Настройки'!$B$10="Абсолютные значения",ABS(Y561),Y561)),Y561)))</x:f>
      </x:c>
      <x:c r="CC561" s="50" t="str">
        <x:f>IF(21&gt;'Настройки'!$B$3,"",IF(ISBLANK(Z561),IF('Настройки'!$B$9="Нулевой спрос",0,""),IF(Z561&lt;0,IF('Настройки'!$B$10="Исключить","",IF('Настройки'!$B$10="Абсолютные значения",ABS(Z561),Z561)),Z561)))</x:f>
      </x:c>
      <x:c r="CD561" s="50" t="str">
        <x:f>IF(22&gt;'Настройки'!$B$3,"",IF(ISBLANK(AA561),IF('Настройки'!$B$9="Нулевой спрос",0,""),IF(AA561&lt;0,IF('Настройки'!$B$10="Исключить","",IF('Настройки'!$B$10="Абсолютные значения",ABS(AA561),AA561)),AA561)))</x:f>
      </x:c>
      <x:c r="CE561" s="50" t="str">
        <x:f>IF(23&gt;'Настройки'!$B$3,"",IF(ISBLANK(AB561),IF('Настройки'!$B$9="Нулевой спрос",0,""),IF(AB561&lt;0,IF('Настройки'!$B$10="Исключить","",IF('Настройки'!$B$10="Абсолютные значения",ABS(AB561),AB561)),AB561)))</x:f>
      </x:c>
      <x:c r="CF561" s="50" t="str">
        <x:f>IF(24&gt;'Настройки'!$B$3,"",IF(ISBLANK(AC561),IF('Настройки'!$B$9="Нулевой спрос",0,""),IF(AC561&lt;0,IF('Настройки'!$B$10="Исключить","",IF('Настройки'!$B$10="Абсолютные значения",ABS(AC561),AC561)),AC561)))</x:f>
      </x:c>
      <x:c r="CG561" s="50" t="str">
        <x:f>IF(25&gt;'Настройки'!$B$3,"",IF(ISBLANK(AD561),IF('Настройки'!$B$9="Нулевой спрос",0,""),IF(AD561&lt;0,IF('Настройки'!$B$10="Исключить","",IF('Настройки'!$B$10="Абсолютные значения",ABS(AD561),AD561)),AD561)))</x:f>
      </x:c>
      <x:c r="CH561" s="50" t="str">
        <x:f>IF(26&gt;'Настройки'!$B$3,"",IF(ISBLANK(AE561),IF('Настройки'!$B$9="Нулевой спрос",0,""),IF(AE561&lt;0,IF('Настройки'!$B$10="Исключить","",IF('Настройки'!$B$10="Абсолютные значения",ABS(AE561),AE561)),AE561)))</x:f>
      </x:c>
      <x:c r="CI561" s="50" t="str">
        <x:f>IF(27&gt;'Настройки'!$B$3,"",IF(ISBLANK(AF561),IF('Настройки'!$B$9="Нулевой спрос",0,""),IF(AF561&lt;0,IF('Настройки'!$B$10="Исключить","",IF('Настройки'!$B$10="Абсолютные значения",ABS(AF561),AF561)),AF561)))</x:f>
      </x:c>
      <x:c r="CJ561" s="50" t="str">
        <x:f>IF(28&gt;'Настройки'!$B$3,"",IF(ISBLANK(AG561),IF('Настройки'!$B$9="Нулевой спрос",0,""),IF(AG561&lt;0,IF('Настройки'!$B$10="Исключить","",IF('Настройки'!$B$10="Абсолютные значения",ABS(AG561),AG561)),AG561)))</x:f>
      </x:c>
      <x:c r="CK561" s="50" t="str">
        <x:f>IF(29&gt;'Настройки'!$B$3,"",IF(ISBLANK(AH561),IF('Настройки'!$B$9="Нулевой спрос",0,""),IF(AH561&lt;0,IF('Настройки'!$B$10="Исключить","",IF('Настройки'!$B$10="Абсолютные значения",ABS(AH561),AH561)),AH561)))</x:f>
      </x:c>
      <x:c r="CL561" s="50" t="str">
        <x:f>IF(30&gt;'Настройки'!$B$3,"",IF(ISBLANK(AI561),IF('Настройки'!$B$9="Нулевой спрос",0,""),IF(AI561&lt;0,IF('Настройки'!$B$10="Исключить","",IF('Настройки'!$B$10="Абсолютные значения",ABS(AI561),AI561)),AI561)))</x:f>
      </x:c>
      <x:c r="CM561" s="50" t="str">
        <x:f>IF(31&gt;'Настройки'!$B$3,"",IF(ISBLANK(AJ561),IF('Настройки'!$B$9="Нулевой спрос",0,""),IF(AJ561&lt;0,IF('Настройки'!$B$10="Исключить","",IF('Настройки'!$B$10="Абсолютные значения",ABS(AJ561),AJ561)),AJ561)))</x:f>
      </x:c>
      <x:c r="CN561" s="50" t="str">
        <x:f>IF(32&gt;'Настройки'!$B$3,"",IF(ISBLANK(AK561),IF('Настройки'!$B$9="Нулевой спрос",0,""),IF(AK561&lt;0,IF('Настройки'!$B$10="Исключить","",IF('Настройки'!$B$10="Абсолютные значения",ABS(AK561),AK561)),AK561)))</x:f>
      </x:c>
      <x:c r="CO561" s="50" t="str">
        <x:f>IF(33&gt;'Настройки'!$B$3,"",IF(ISBLANK(AL561),IF('Настройки'!$B$9="Нулевой спрос",0,""),IF(AL561&lt;0,IF('Настройки'!$B$10="Исключить","",IF('Настройки'!$B$10="Абсолютные значения",ABS(AL561),AL561)),AL561)))</x:f>
      </x:c>
      <x:c r="CP561" s="50" t="str">
        <x:f>IF(34&gt;'Настройки'!$B$3,"",IF(ISBLANK(AM561),IF('Настройки'!$B$9="Нулевой спрос",0,""),IF(AM561&lt;0,IF('Настройки'!$B$10="Исключить","",IF('Настройки'!$B$10="Абсолютные значения",ABS(AM561),AM561)),AM561)))</x:f>
      </x:c>
      <x:c r="CQ561" s="50" t="str">
        <x:f>IF(35&gt;'Настройки'!$B$3,"",IF(ISBLANK(AN561),IF('Настройки'!$B$9="Нулевой спрос",0,""),IF(AN561&lt;0,IF('Настройки'!$B$10="Исключить","",IF('Настройки'!$B$10="Абсолютные значения",ABS(AN561),AN561)),AN561)))</x:f>
      </x:c>
      <x:c r="CR561" s="50" t="str">
        <x:f>IF(36&gt;'Настройки'!$B$3,"",IF(ISBLANK(AO561),IF('Настройки'!$B$9="Нулевой спрос",0,""),IF(AO561&lt;0,IF('Настройки'!$B$10="Исключить","",IF('Настройки'!$B$10="Абсолютные значения",ABS(AO561),AO561)),AO561)))</x:f>
      </x:c>
      <x:c r="CS561" s="50" t="str">
        <x:f>IF(OR(1&gt;'Настройки'!$B$3,ISBLANK(BI561),BI561=0),"",BI561)</x:f>
      </x:c>
      <x:c r="CT561" s="50" t="str">
        <x:f>IF(OR(2&gt;'Настройки'!$B$3,ISBLANK(BJ561),BJ561=0),"",BJ561)</x:f>
      </x:c>
      <x:c r="CU561" s="50" t="str">
        <x:f>IF(OR(3&gt;'Настройки'!$B$3,ISBLANK(BK561),BK561=0),"",BK561)</x:f>
      </x:c>
      <x:c r="CV561" s="50" t="str">
        <x:f>IF(OR(4&gt;'Настройки'!$B$3,ISBLANK(BL561),BL561=0),"",BL561)</x:f>
      </x:c>
      <x:c r="CW561" s="50" t="str">
        <x:f>IF(OR(5&gt;'Настройки'!$B$3,ISBLANK(BM561),BM561=0),"",BM561)</x:f>
      </x:c>
      <x:c r="CX561" s="50" t="str">
        <x:f>IF(OR(6&gt;'Настройки'!$B$3,ISBLANK(BN561),BN561=0),"",BN561)</x:f>
      </x:c>
      <x:c r="CY561" s="50" t="str">
        <x:f>IF(OR(7&gt;'Настройки'!$B$3,ISBLANK(BO561),BO561=0),"",BO561)</x:f>
      </x:c>
      <x:c r="CZ561" s="50" t="str">
        <x:f>IF(OR(8&gt;'Настройки'!$B$3,ISBLANK(BP561),BP561=0),"",BP561)</x:f>
      </x:c>
      <x:c r="DA561" s="50" t="str">
        <x:f>IF(OR(9&gt;'Настройки'!$B$3,ISBLANK(BQ561),BQ561=0),"",BQ561)</x:f>
      </x:c>
      <x:c r="DB561" s="50" t="str">
        <x:f>IF(OR(10&gt;'Настройки'!$B$3,ISBLANK(BR561),BR561=0),"",BR561)</x:f>
      </x:c>
      <x:c r="DC561" s="50" t="str">
        <x:f>IF(OR(11&gt;'Настройки'!$B$3,ISBLANK(BS561),BS561=0),"",BS561)</x:f>
      </x:c>
      <x:c r="DD561" s="50" t="str">
        <x:f>IF(OR(12&gt;'Настройки'!$B$3,ISBLANK(BT561),BT561=0),"",BT561)</x:f>
      </x:c>
      <x:c r="DE561" s="50" t="str">
        <x:f>IF(OR(13&gt;'Настройки'!$B$3,ISBLANK(BU561),BU561=0),"",BU561)</x:f>
      </x:c>
      <x:c r="DF561" s="50" t="str">
        <x:f>IF(OR(14&gt;'Настройки'!$B$3,ISBLANK(BV561),BV561=0),"",BV561)</x:f>
      </x:c>
      <x:c r="DG561" s="50" t="str">
        <x:f>IF(OR(15&gt;'Настройки'!$B$3,ISBLANK(BW561),BW561=0),"",BW561)</x:f>
      </x:c>
      <x:c r="DH561" s="50" t="str">
        <x:f>IF(OR(16&gt;'Настройки'!$B$3,ISBLANK(BX561),BX561=0),"",BX561)</x:f>
      </x:c>
      <x:c r="DI561" s="50" t="str">
        <x:f>IF(OR(17&gt;'Настройки'!$B$3,ISBLANK(BY561),BY561=0),"",BY561)</x:f>
      </x:c>
      <x:c r="DJ561" s="50" t="str">
        <x:f>IF(OR(18&gt;'Настройки'!$B$3,ISBLANK(BZ561),BZ561=0),"",BZ561)</x:f>
      </x:c>
      <x:c r="DK561" s="50" t="str">
        <x:f>IF(OR(19&gt;'Настройки'!$B$3,ISBLANK(CA561),CA561=0),"",CA561)</x:f>
      </x:c>
      <x:c r="DL561" s="50" t="str">
        <x:f>IF(OR(20&gt;'Настройки'!$B$3,ISBLANK(CB561),CB561=0),"",CB561)</x:f>
      </x:c>
      <x:c r="DM561" s="50" t="str">
        <x:f>IF(OR(21&gt;'Настройки'!$B$3,ISBLANK(CC561),CC561=0),"",CC561)</x:f>
      </x:c>
      <x:c r="DN561" s="50" t="str">
        <x:f>IF(OR(22&gt;'Настройки'!$B$3,ISBLANK(CD561),CD561=0),"",CD561)</x:f>
      </x:c>
      <x:c r="DO561" s="50" t="str">
        <x:f>IF(OR(23&gt;'Настройки'!$B$3,ISBLANK(CE561),CE561=0),"",CE561)</x:f>
      </x:c>
      <x:c r="DP561" s="50" t="str">
        <x:f>IF(OR(24&gt;'Настройки'!$B$3,ISBLANK(CF561),CF561=0),"",CF561)</x:f>
      </x:c>
      <x:c r="DQ561" s="50" t="str">
        <x:f>IF(OR(25&gt;'Настройки'!$B$3,ISBLANK(CG561),CG561=0),"",CG561)</x:f>
      </x:c>
      <x:c r="DR561" s="50" t="str">
        <x:f>IF(OR(26&gt;'Настройки'!$B$3,ISBLANK(CH561),CH561=0),"",CH561)</x:f>
      </x:c>
      <x:c r="DS561" s="50" t="str">
        <x:f>IF(OR(27&gt;'Настройки'!$B$3,ISBLANK(CI561),CI561=0),"",CI561)</x:f>
      </x:c>
      <x:c r="DT561" s="50" t="str">
        <x:f>IF(OR(28&gt;'Настройки'!$B$3,ISBLANK(CJ561),CJ561=0),"",CJ561)</x:f>
      </x:c>
      <x:c r="DU561" s="50" t="str">
        <x:f>IF(OR(29&gt;'Настройки'!$B$3,ISBLANK(CK561),CK561=0),"",CK561)</x:f>
      </x:c>
      <x:c r="DV561" s="50" t="str">
        <x:f>IF(OR(30&gt;'Настройки'!$B$3,ISBLANK(CL561),CL561=0),"",CL561)</x:f>
      </x:c>
      <x:c r="DW561" s="50" t="str">
        <x:f>IF(OR(31&gt;'Настройки'!$B$3,ISBLANK(CM561),CM561=0),"",CM561)</x:f>
      </x:c>
      <x:c r="DX561" s="50" t="str">
        <x:f>IF(OR(32&gt;'Настройки'!$B$3,ISBLANK(CN561),CN561=0),"",CN561)</x:f>
      </x:c>
      <x:c r="DY561" s="50" t="str">
        <x:f>IF(OR(33&gt;'Настройки'!$B$3,ISBLANK(CO561),CO561=0),"",CO561)</x:f>
      </x:c>
      <x:c r="DZ561" s="50" t="str">
        <x:f>IF(OR(34&gt;'Настройки'!$B$3,ISBLANK(CP561),CP561=0),"",CP561)</x:f>
      </x:c>
      <x:c r="EA561" s="50" t="str">
        <x:f>IF(OR(35&gt;'Настройки'!$B$3,ISBLANK(CQ561),CQ561=0),"",CQ561)</x:f>
      </x:c>
      <x:c r="EB561" s="50" t="str">
        <x:f>IF(OR(36&gt;'Настройки'!$B$3,ISBLANK(CR561),CR561=0),"",CR561)</x:f>
      </x:c>
      <x:c r="EC561" s="50" t="str">
        <x:f>IF(A561="","",IF(OR(BB561="AZ",BB561="BZ"),10000+ROW(),IF(AZ561&gt;'Настройки'!$B$11,20000+ROW(),IF(BF561&lt;&gt;"Обычный",30000+ROW(),IF(AX561&lt;=0,40000+ROW(),"")))))</x:f>
      </x:c>
      <x:c r="ED561" s="50" t="str">
        <x:f>IF(EC561="","",COUNTIFS($EC$2:$EC$1001,"&gt;0",$EC$2:$EC$1001,"&lt;"&amp;EC561)+1)</x:f>
      </x:c>
    </x:row>
    <x:row r="562">
      <x:c r="A562" s="115"/>
      <x:c r="B562" s="115"/>
      <x:c r="C562" s="115"/>
      <x:c r="D562" s="118"/>
      <x:c r="E562" s="118"/>
      <x:c r="F562" s="118"/>
      <x:c r="G562" s="118"/>
      <x:c r="H562" s="118"/>
      <x:c r="I562" s="118"/>
      <x:c r="J562" s="118"/>
      <x:c r="K562" s="118"/>
      <x:c r="L562" s="118"/>
      <x:c r="M562" s="118"/>
      <x:c r="N562" s="118"/>
      <x:c r="O562" s="118"/>
      <x:c r="P562" s="118"/>
      <x:c r="Q562" s="118"/>
      <x:c r="R562" s="118"/>
      <x:c r="S562" s="118"/>
      <x:c r="T562" s="118"/>
      <x:c r="U562" s="118"/>
      <x:c r="V562" s="118"/>
      <x:c r="W562" s="118"/>
      <x:c r="X562" s="118"/>
      <x:c r="Y562" s="118"/>
      <x:c r="Z562" s="118"/>
      <x:c r="AA562" s="118"/>
      <x:c r="AB562" s="118"/>
      <x:c r="AC562" s="118"/>
      <x:c r="AD562" s="118"/>
      <x:c r="AE562" s="118"/>
      <x:c r="AF562" s="118"/>
      <x:c r="AG562" s="118"/>
      <x:c r="AH562" s="118"/>
      <x:c r="AI562" s="118"/>
      <x:c r="AJ562" s="118"/>
      <x:c r="AK562" s="118"/>
      <x:c r="AL562" s="118"/>
      <x:c r="AM562" s="118"/>
      <x:c r="AN562" s="118"/>
      <x:c r="AO562" s="118"/>
      <x:c r="AP562" s="115"/>
      <x:c r="AQ562" s="49" t="str">
        <x:f>IF(A562="","",COUNT(BI562:INDEX(BI562:CR562,1,'Настройки'!$B$3)))</x:f>
      </x:c>
      <x:c r="AR562" s="49" t="str">
        <x:f>IF(A562="","",SUM(BI562:INDEX(BI562:CR562,1,'Настройки'!$B$3)))</x:f>
      </x:c>
      <x:c r="AS562" s="58" t="str">
        <x:f>IF(A562="","",IF('Настройки'!$B$4="Стоимость потребления",AR562*D562,IF('Настройки'!$B$4="Количество",AR562,E562)))</x:f>
      </x:c>
      <x:c r="AT562" s="61" t="str">
        <x:f>IF(OR(A562="",AS562&lt;0,SUM($AS$2:$AS$1001)&lt;=0),"",AS562/SUM($AS$2:$AS$1001))</x:f>
      </x:c>
      <x:c r="AU562" s="61" t="str">
        <x:f>IF(OR(A562="",AS562&lt;0,SUM($AS$2:$AS$1001)&lt;=0),"",SUMIFS($AS$2:$AS$1001,$AS$2:$AS$1001,"&gt;"&amp;AS562)/SUM($AS$2:$AS$1001))</x:f>
      </x:c>
      <x:c r="AV562" s="61" t="str">
        <x:f>IF(OR(A562="",AS562&lt;0,SUM($AS$2:$AS$1001)&lt;=0),"",SUMIFS($AS$2:$AS$1001,$AS$2:$AS$1001,"&gt;="&amp;AS562)/SUM($AS$2:$AS$1001))</x:f>
      </x:c>
      <x:c r="AW562" s="49" t="str">
        <x:f>IF(A562="","",IF(SUM($AS$2:$AS$1001)&lt;=0,"Не определён",IF(AS562&lt;0,"Исключение",IF(AU562&lt;'Настройки'!$B$5,"A",IF(AU562&lt;'Настройки'!$B$6,"B","C")))))</x:f>
      </x:c>
      <x:c r="AX562" s="58" t="str">
        <x:f>IF(A562="","",IF(AQ562=0,"",AVERAGE(BI562:INDEX(BI562:CR562,1,'Настройки'!$B$3))))</x:f>
      </x:c>
      <x:c r="AY562" s="58" t="str">
        <x:f>IF(OR(A562="",AQ562=0),"",STDEVP(BI562:INDEX(BI562:CR562,1,'Настройки'!$B$3)))</x:f>
      </x:c>
      <x:c r="AZ562" s="61" t="str">
        <x:f>IF(OR(A562="",AQ562&lt;'Настройки'!$B$12,AX562&lt;=0,AND('Настройки'!$B$10="Блокировать",COUNTIF(F562:INDEX(F562:AO562,1,'Настройки'!$B$3),"&lt;0")&gt;0)),"",AY562/ABS(AX562))</x:f>
      </x:c>
      <x:c r="BA562" s="49" t="str">
        <x:f>IF(A562="","",IF(AND('Настройки'!$B$10="Блокировать",COUNTIF(F562:INDEX(F562:AO562,1,'Настройки'!$B$3),"&lt;0")&gt;0),"Не определён",IF(AQ562&lt;'Настройки'!$B$12,"Не определён",IF(AX562=0,"Нет спроса",IF(AX562&lt;0,"Не определён",IF(AZ562&lt;='Настройки'!$B$7,"X",IF(AZ562&lt;='Настройки'!$B$8,"Y","Z")))))))</x:f>
      </x:c>
      <x:c r="BB562" s="49" t="str">
        <x:f>IF(OR(A562="",LEN(AW562)&lt;&gt;1,LEN(BA562)&lt;&gt;1),"",AW562&amp;BA562)</x:f>
      </x:c>
      <x:c r="BC562" s="61" t="str">
        <x:f>IF(OR(A562="",AQ562=0),"",(COUNT(BI562:INDEX(BI562:CR562,1,'Настройки'!$B$3))-COUNT(CS562:INDEX(CS562:EB562,1,'Настройки'!$B$3)))/AQ562)</x:f>
      </x:c>
      <x:c r="BD562" s="64" t="str">
        <x:f>IF(OR(A562="",COUNT(CS562:INDEX(CS562:EB562,1,'Настройки'!$B$3))=0),"",AQ562/COUNT(CS562:INDEX(CS562:EB562,1,'Настройки'!$B$3)))</x:f>
      </x:c>
      <x:c r="BE562" s="64" t="str">
        <x:f>IF(OR(A562="",COUNT(CS562:INDEX(CS562:EB562,1,'Настройки'!$B$3))=0),"",IF(AVERAGE(CS562:INDEX(CS562:EB562,1,'Настройки'!$B$3))=0,"",(STDEVP(CS562:INDEX(CS562:EB562,1,'Настройки'!$B$3))/ABS(AVERAGE(CS562:INDEX(CS562:EB562,1,'Настройки'!$B$3))))^2))</x:f>
      </x:c>
      <x:c r="BF562" s="49" t="str">
        <x:f>IF(A562="","",IF(AQ562&lt;3,"Недостаточно",IF(AQ562&lt;6,"Предварительный","Обычный")))</x:f>
      </x:c>
      <x:c r="BG562" s="49" t="str">
        <x:f>IF(A562="","",IF(COUNTIF(F562:INDEX(F562:AO562,1,'Настройки'!$B$3),"&lt;0")&gt;0,IF('Настройки'!$B$10="Блокировать","Отрицательный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"),"")&amp;IF(AQ562&lt;3,"Недостаточно истории. ",IF(AQ562&lt;6,"Предварительная классификация. ",""))&amp;IF(AX562=0,"Нет спроса за горизонт. ","")&amp;IF(AZ562&gt;'Настройки'!$B$11,"Экстремальная вариативность. ",""))</x:f>
      </x:c>
      <x:c r="BH562" s="49" t="str">
        <x:f>IF(A562="","",IFERROR(VLOOKUP(BB562,'Настройки'!$D$3:$E$11,2,FALSE),"Сначала проверьте исходные данные и историю спроса.")&amp;" Уточните срок поставки, MOQ и критичность.")</x:f>
      </x:c>
      <x:c r="BI562" s="50" t="str">
        <x:f>IF(1&gt;'Настройки'!$B$3,"",IF(ISBLANK(F562),IF('Настройки'!$B$9="Нулевой спрос",0,""),IF(F562&lt;0,IF('Настройки'!$B$10="Исключить","",IF('Настройки'!$B$10="Абсолютные значения",ABS(F562),F562)),F562)))</x:f>
      </x:c>
      <x:c r="BJ562" s="50" t="str">
        <x:f>IF(2&gt;'Настройки'!$B$3,"",IF(ISBLANK(G562),IF('Настройки'!$B$9="Нулевой спрос",0,""),IF(G562&lt;0,IF('Настройки'!$B$10="Исключить","",IF('Настройки'!$B$10="Абсолютные значения",ABS(G562),G562)),G562)))</x:f>
      </x:c>
      <x:c r="BK562" s="50" t="str">
        <x:f>IF(3&gt;'Настройки'!$B$3,"",IF(ISBLANK(H562),IF('Настройки'!$B$9="Нулевой спрос",0,""),IF(H562&lt;0,IF('Настройки'!$B$10="Исключить","",IF('Настройки'!$B$10="Абсолютные значения",ABS(H562),H562)),H562)))</x:f>
      </x:c>
      <x:c r="BL562" s="50" t="str">
        <x:f>IF(4&gt;'Настройки'!$B$3,"",IF(ISBLANK(I562),IF('Настройки'!$B$9="Нулевой спрос",0,""),IF(I562&lt;0,IF('Настройки'!$B$10="Исключить","",IF('Настройки'!$B$10="Абсолютные значения",ABS(I562),I562)),I562)))</x:f>
      </x:c>
      <x:c r="BM562" s="50" t="str">
        <x:f>IF(5&gt;'Настройки'!$B$3,"",IF(ISBLANK(J562),IF('Настройки'!$B$9="Нулевой спрос",0,""),IF(J562&lt;0,IF('Настройки'!$B$10="Исключить","",IF('Настройки'!$B$10="Абсолютные значения",ABS(J562),J562)),J562)))</x:f>
      </x:c>
      <x:c r="BN562" s="50" t="str">
        <x:f>IF(6&gt;'Настройки'!$B$3,"",IF(ISBLANK(K562),IF('Настройки'!$B$9="Нулевой спрос",0,""),IF(K562&lt;0,IF('Настройки'!$B$10="Исключить","",IF('Настройки'!$B$10="Абсолютные значения",ABS(K562),K562)),K562)))</x:f>
      </x:c>
      <x:c r="BO562" s="50" t="str">
        <x:f>IF(7&gt;'Настройки'!$B$3,"",IF(ISBLANK(L562),IF('Настройки'!$B$9="Нулевой спрос",0,""),IF(L562&lt;0,IF('Настройки'!$B$10="Исключить","",IF('Настройки'!$B$10="Абсолютные значения",ABS(L562),L562)),L562)))</x:f>
      </x:c>
      <x:c r="BP562" s="50" t="str">
        <x:f>IF(8&gt;'Настройки'!$B$3,"",IF(ISBLANK(M562),IF('Настройки'!$B$9="Нулевой спрос",0,""),IF(M562&lt;0,IF('Настройки'!$B$10="Исключить","",IF('Настройки'!$B$10="Абсолютные значения",ABS(M562),M562)),M562)))</x:f>
      </x:c>
      <x:c r="BQ562" s="50" t="str">
        <x:f>IF(9&gt;'Настройки'!$B$3,"",IF(ISBLANK(N562),IF('Настройки'!$B$9="Нулевой спрос",0,""),IF(N562&lt;0,IF('Настройки'!$B$10="Исключить","",IF('Настройки'!$B$10="Абсолютные значения",ABS(N562),N562)),N562)))</x:f>
      </x:c>
      <x:c r="BR562" s="50" t="str">
        <x:f>IF(10&gt;'Настройки'!$B$3,"",IF(ISBLANK(O562),IF('Настройки'!$B$9="Нулевой спрос",0,""),IF(O562&lt;0,IF('Настройки'!$B$10="Исключить","",IF('Настройки'!$B$10="Абсолютные значения",ABS(O562),O562)),O562)))</x:f>
      </x:c>
      <x:c r="BS562" s="50" t="str">
        <x:f>IF(11&gt;'Настройки'!$B$3,"",IF(ISBLANK(P562),IF('Настройки'!$B$9="Нулевой спрос",0,""),IF(P562&lt;0,IF('Настройки'!$B$10="Исключить","",IF('Настройки'!$B$10="Абсолютные значения",ABS(P562),P562)),P562)))</x:f>
      </x:c>
      <x:c r="BT562" s="50" t="str">
        <x:f>IF(12&gt;'Настройки'!$B$3,"",IF(ISBLANK(Q562),IF('Настройки'!$B$9="Нулевой спрос",0,""),IF(Q562&lt;0,IF('Настройки'!$B$10="Исключить","",IF('Настройки'!$B$10="Абсолютные значения",ABS(Q562),Q562)),Q562)))</x:f>
      </x:c>
      <x:c r="BU562" s="50" t="str">
        <x:f>IF(13&gt;'Настройки'!$B$3,"",IF(ISBLANK(R562),IF('Настройки'!$B$9="Нулевой спрос",0,""),IF(R562&lt;0,IF('Настройки'!$B$10="Исключить","",IF('Настройки'!$B$10="Абсолютные значения",ABS(R562),R562)),R562)))</x:f>
      </x:c>
      <x:c r="BV562" s="50" t="str">
        <x:f>IF(14&gt;'Настройки'!$B$3,"",IF(ISBLANK(S562),IF('Настройки'!$B$9="Нулевой спрос",0,""),IF(S562&lt;0,IF('Настройки'!$B$10="Исключить","",IF('Настройки'!$B$10="Абсолютные значения",ABS(S562),S562)),S562)))</x:f>
      </x:c>
      <x:c r="BW562" s="50" t="str">
        <x:f>IF(15&gt;'Настройки'!$B$3,"",IF(ISBLANK(T562),IF('Настройки'!$B$9="Нулевой спрос",0,""),IF(T562&lt;0,IF('Настройки'!$B$10="Исключить","",IF('Настройки'!$B$10="Абсолютные значения",ABS(T562),T562)),T562)))</x:f>
      </x:c>
      <x:c r="BX562" s="50" t="str">
        <x:f>IF(16&gt;'Настройки'!$B$3,"",IF(ISBLANK(U562),IF('Настройки'!$B$9="Нулевой спрос",0,""),IF(U562&lt;0,IF('Настройки'!$B$10="Исключить","",IF('Настройки'!$B$10="Абсолютные значения",ABS(U562),U562)),U562)))</x:f>
      </x:c>
      <x:c r="BY562" s="50" t="str">
        <x:f>IF(17&gt;'Настройки'!$B$3,"",IF(ISBLANK(V562),IF('Настройки'!$B$9="Нулевой спрос",0,""),IF(V562&lt;0,IF('Настройки'!$B$10="Исключить","",IF('Настройки'!$B$10="Абсолютные значения",ABS(V562),V562)),V562)))</x:f>
      </x:c>
      <x:c r="BZ562" s="50" t="str">
        <x:f>IF(18&gt;'Настройки'!$B$3,"",IF(ISBLANK(W562),IF('Настройки'!$B$9="Нулевой спрос",0,""),IF(W562&lt;0,IF('Настройки'!$B$10="Исключить","",IF('Настройки'!$B$10="Абсолютные значения",ABS(W562),W562)),W562)))</x:f>
      </x:c>
      <x:c r="CA562" s="50" t="str">
        <x:f>IF(19&gt;'Настройки'!$B$3,"",IF(ISBLANK(X562),IF('Настройки'!$B$9="Нулевой спрос",0,""),IF(X562&lt;0,IF('Настройки'!$B$10="Исключить","",IF('Настройки'!$B$10="Абсолютные значения",ABS(X562),X562)),X562)))</x:f>
      </x:c>
      <x:c r="CB562" s="50" t="str">
        <x:f>IF(20&gt;'Настройки'!$B$3,"",IF(ISBLANK(Y562),IF('Настройки'!$B$9="Нулевой спрос",0,""),IF(Y562&lt;0,IF('Настройки'!$B$10="Исключить","",IF('Настройки'!$B$10="Абсолютные значения",ABS(Y562),Y562)),Y562)))</x:f>
      </x:c>
      <x:c r="CC562" s="50" t="str">
        <x:f>IF(21&gt;'Настройки'!$B$3,"",IF(ISBLANK(Z562),IF('Настройки'!$B$9="Нулевой спрос",0,""),IF(Z562&lt;0,IF('Настройки'!$B$10="Исключить","",IF('Настройки'!$B$10="Абсолютные значения",ABS(Z562),Z562)),Z562)))</x:f>
      </x:c>
      <x:c r="CD562" s="50" t="str">
        <x:f>IF(22&gt;'Настройки'!$B$3,"",IF(ISBLANK(AA562),IF('Настройки'!$B$9="Нулевой спрос",0,""),IF(AA562&lt;0,IF('Настройки'!$B$10="Исключить","",IF('Настройки'!$B$10="Абсолютные значения",ABS(AA562),AA562)),AA562)))</x:f>
      </x:c>
      <x:c r="CE562" s="50" t="str">
        <x:f>IF(23&gt;'Настройки'!$B$3,"",IF(ISBLANK(AB562),IF('Настройки'!$B$9="Нулевой спрос",0,""),IF(AB562&lt;0,IF('Настройки'!$B$10="Исключить","",IF('Настройки'!$B$10="Абсолютные значения",ABS(AB562),AB562)),AB562)))</x:f>
      </x:c>
      <x:c r="CF562" s="50" t="str">
        <x:f>IF(24&gt;'Настройки'!$B$3,"",IF(ISBLANK(AC562),IF('Настройки'!$B$9="Нулевой спрос",0,""),IF(AC562&lt;0,IF('Настройки'!$B$10="Исключить","",IF('Настройки'!$B$10="Абсолютные значения",ABS(AC562),AC562)),AC562)))</x:f>
      </x:c>
      <x:c r="CG562" s="50" t="str">
        <x:f>IF(25&gt;'Настройки'!$B$3,"",IF(ISBLANK(AD562),IF('Настройки'!$B$9="Нулевой спрос",0,""),IF(AD562&lt;0,IF('Настройки'!$B$10="Исключить","",IF('Настройки'!$B$10="Абсолютные значения",ABS(AD562),AD562)),AD562)))</x:f>
      </x:c>
      <x:c r="CH562" s="50" t="str">
        <x:f>IF(26&gt;'Настройки'!$B$3,"",IF(ISBLANK(AE562),IF('Настройки'!$B$9="Нулевой спрос",0,""),IF(AE562&lt;0,IF('Настройки'!$B$10="Исключить","",IF('Настройки'!$B$10="Абсолютные значения",ABS(AE562),AE562)),AE562)))</x:f>
      </x:c>
      <x:c r="CI562" s="50" t="str">
        <x:f>IF(27&gt;'Настройки'!$B$3,"",IF(ISBLANK(AF562),IF('Настройки'!$B$9="Нулевой спрос",0,""),IF(AF562&lt;0,IF('Настройки'!$B$10="Исключить","",IF('Настройки'!$B$10="Абсолютные значения",ABS(AF562),AF562)),AF562)))</x:f>
      </x:c>
      <x:c r="CJ562" s="50" t="str">
        <x:f>IF(28&gt;'Настройки'!$B$3,"",IF(ISBLANK(AG562),IF('Настройки'!$B$9="Нулевой спрос",0,""),IF(AG562&lt;0,IF('Настройки'!$B$10="Исключить","",IF('Настройки'!$B$10="Абсолютные значения",ABS(AG562),AG562)),AG562)))</x:f>
      </x:c>
      <x:c r="CK562" s="50" t="str">
        <x:f>IF(29&gt;'Настройки'!$B$3,"",IF(ISBLANK(AH562),IF('Настройки'!$B$9="Нулевой спрос",0,""),IF(AH562&lt;0,IF('Настройки'!$B$10="Исключить","",IF('Настройки'!$B$10="Абсолютные значения",ABS(AH562),AH562)),AH562)))</x:f>
      </x:c>
      <x:c r="CL562" s="50" t="str">
        <x:f>IF(30&gt;'Настройки'!$B$3,"",IF(ISBLANK(AI562),IF('Настройки'!$B$9="Нулевой спрос",0,""),IF(AI562&lt;0,IF('Настройки'!$B$10="Исключить","",IF('Настройки'!$B$10="Абсолютные значения",ABS(AI562),AI562)),AI562)))</x:f>
      </x:c>
      <x:c r="CM562" s="50" t="str">
        <x:f>IF(31&gt;'Настройки'!$B$3,"",IF(ISBLANK(AJ562),IF('Настройки'!$B$9="Нулевой спрос",0,""),IF(AJ562&lt;0,IF('Настройки'!$B$10="Исключить","",IF('Настройки'!$B$10="Абсолютные значения",ABS(AJ562),AJ562)),AJ562)))</x:f>
      </x:c>
      <x:c r="CN562" s="50" t="str">
        <x:f>IF(32&gt;'Настройки'!$B$3,"",IF(ISBLANK(AK562),IF('Настройки'!$B$9="Нулевой спрос",0,""),IF(AK562&lt;0,IF('Настройки'!$B$10="Исключить","",IF('Настройки'!$B$10="Абсолютные значения",ABS(AK562),AK562)),AK562)))</x:f>
      </x:c>
      <x:c r="CO562" s="50" t="str">
        <x:f>IF(33&gt;'Настройки'!$B$3,"",IF(ISBLANK(AL562),IF('Настройки'!$B$9="Нулевой спрос",0,""),IF(AL562&lt;0,IF('Настройки'!$B$10="Исключить","",IF('Настройки'!$B$10="Абсолютные значения",ABS(AL562),AL562)),AL562)))</x:f>
      </x:c>
      <x:c r="CP562" s="50" t="str">
        <x:f>IF(34&gt;'Настройки'!$B$3,"",IF(ISBLANK(AM562),IF('Настройки'!$B$9="Нулевой спрос",0,""),IF(AM562&lt;0,IF('Настройки'!$B$10="Исключить","",IF('Настройки'!$B$10="Абсолютные значения",ABS(AM562),AM562)),AM562)))</x:f>
      </x:c>
      <x:c r="CQ562" s="50" t="str">
        <x:f>IF(35&gt;'Настройки'!$B$3,"",IF(ISBLANK(AN562),IF('Настройки'!$B$9="Нулевой спрос",0,""),IF(AN562&lt;0,IF('Настройки'!$B$10="Исключить","",IF('Настройки'!$B$10="Абсолютные значения",ABS(AN562),AN562)),AN562)))</x:f>
      </x:c>
      <x:c r="CR562" s="50" t="str">
        <x:f>IF(36&gt;'Настройки'!$B$3,"",IF(ISBLANK(AO562),IF('Настройки'!$B$9="Нулевой спрос",0,""),IF(AO562&lt;0,IF('Настройки'!$B$10="Исключить","",IF('Настройки'!$B$10="Абсолютные значения",ABS(AO562),AO562)),AO562)))</x:f>
      </x:c>
      <x:c r="CS562" s="50" t="str">
        <x:f>IF(OR(1&gt;'Настройки'!$B$3,ISBLANK(BI562),BI562=0),"",BI562)</x:f>
      </x:c>
      <x:c r="CT562" s="50" t="str">
        <x:f>IF(OR(2&gt;'Настройки'!$B$3,ISBLANK(BJ562),BJ562=0),"",BJ562)</x:f>
      </x:c>
      <x:c r="CU562" s="50" t="str">
        <x:f>IF(OR(3&gt;'Настройки'!$B$3,ISBLANK(BK562),BK562=0),"",BK562)</x:f>
      </x:c>
      <x:c r="CV562" s="50" t="str">
        <x:f>IF(OR(4&gt;'Настройки'!$B$3,ISBLANK(BL562),BL562=0),"",BL562)</x:f>
      </x:c>
      <x:c r="CW562" s="50" t="str">
        <x:f>IF(OR(5&gt;'Настройки'!$B$3,ISBLANK(BM562),BM562=0),"",BM562)</x:f>
      </x:c>
      <x:c r="CX562" s="50" t="str">
        <x:f>IF(OR(6&gt;'Настройки'!$B$3,ISBLANK(BN562),BN562=0),"",BN562)</x:f>
      </x:c>
      <x:c r="CY562" s="50" t="str">
        <x:f>IF(OR(7&gt;'Настройки'!$B$3,ISBLANK(BO562),BO562=0),"",BO562)</x:f>
      </x:c>
      <x:c r="CZ562" s="50" t="str">
        <x:f>IF(OR(8&gt;'Настройки'!$B$3,ISBLANK(BP562),BP562=0),"",BP562)</x:f>
      </x:c>
      <x:c r="DA562" s="50" t="str">
        <x:f>IF(OR(9&gt;'Настройки'!$B$3,ISBLANK(BQ562),BQ562=0),"",BQ562)</x:f>
      </x:c>
      <x:c r="DB562" s="50" t="str">
        <x:f>IF(OR(10&gt;'Настройки'!$B$3,ISBLANK(BR562),BR562=0),"",BR562)</x:f>
      </x:c>
      <x:c r="DC562" s="50" t="str">
        <x:f>IF(OR(11&gt;'Настройки'!$B$3,ISBLANK(BS562),BS562=0),"",BS562)</x:f>
      </x:c>
      <x:c r="DD562" s="50" t="str">
        <x:f>IF(OR(12&gt;'Настройки'!$B$3,ISBLANK(BT562),BT562=0),"",BT562)</x:f>
      </x:c>
      <x:c r="DE562" s="50" t="str">
        <x:f>IF(OR(13&gt;'Настройки'!$B$3,ISBLANK(BU562),BU562=0),"",BU562)</x:f>
      </x:c>
      <x:c r="DF562" s="50" t="str">
        <x:f>IF(OR(14&gt;'Настройки'!$B$3,ISBLANK(BV562),BV562=0),"",BV562)</x:f>
      </x:c>
      <x:c r="DG562" s="50" t="str">
        <x:f>IF(OR(15&gt;'Настройки'!$B$3,ISBLANK(BW562),BW562=0),"",BW562)</x:f>
      </x:c>
      <x:c r="DH562" s="50" t="str">
        <x:f>IF(OR(16&gt;'Настройки'!$B$3,ISBLANK(BX562),BX562=0),"",BX562)</x:f>
      </x:c>
      <x:c r="DI562" s="50" t="str">
        <x:f>IF(OR(17&gt;'Настройки'!$B$3,ISBLANK(BY562),BY562=0),"",BY562)</x:f>
      </x:c>
      <x:c r="DJ562" s="50" t="str">
        <x:f>IF(OR(18&gt;'Настройки'!$B$3,ISBLANK(BZ562),BZ562=0),"",BZ562)</x:f>
      </x:c>
      <x:c r="DK562" s="50" t="str">
        <x:f>IF(OR(19&gt;'Настройки'!$B$3,ISBLANK(CA562),CA562=0),"",CA562)</x:f>
      </x:c>
      <x:c r="DL562" s="50" t="str">
        <x:f>IF(OR(20&gt;'Настройки'!$B$3,ISBLANK(CB562),CB562=0),"",CB562)</x:f>
      </x:c>
      <x:c r="DM562" s="50" t="str">
        <x:f>IF(OR(21&gt;'Настройки'!$B$3,ISBLANK(CC562),CC562=0),"",CC562)</x:f>
      </x:c>
      <x:c r="DN562" s="50" t="str">
        <x:f>IF(OR(22&gt;'Настройки'!$B$3,ISBLANK(CD562),CD562=0),"",CD562)</x:f>
      </x:c>
      <x:c r="DO562" s="50" t="str">
        <x:f>IF(OR(23&gt;'Настройки'!$B$3,ISBLANK(CE562),CE562=0),"",CE562)</x:f>
      </x:c>
      <x:c r="DP562" s="50" t="str">
        <x:f>IF(OR(24&gt;'Настройки'!$B$3,ISBLANK(CF562),CF562=0),"",CF562)</x:f>
      </x:c>
      <x:c r="DQ562" s="50" t="str">
        <x:f>IF(OR(25&gt;'Настройки'!$B$3,ISBLANK(CG562),CG562=0),"",CG562)</x:f>
      </x:c>
      <x:c r="DR562" s="50" t="str">
        <x:f>IF(OR(26&gt;'Настройки'!$B$3,ISBLANK(CH562),CH562=0),"",CH562)</x:f>
      </x:c>
      <x:c r="DS562" s="50" t="str">
        <x:f>IF(OR(27&gt;'Настройки'!$B$3,ISBLANK(CI562),CI562=0),"",CI562)</x:f>
      </x:c>
      <x:c r="DT562" s="50" t="str">
        <x:f>IF(OR(28&gt;'Настройки'!$B$3,ISBLANK(CJ562),CJ562=0),"",CJ562)</x:f>
      </x:c>
      <x:c r="DU562" s="50" t="str">
        <x:f>IF(OR(29&gt;'Настройки'!$B$3,ISBLANK(CK562),CK562=0),"",CK562)</x:f>
      </x:c>
      <x:c r="DV562" s="50" t="str">
        <x:f>IF(OR(30&gt;'Настройки'!$B$3,ISBLANK(CL562),CL562=0),"",CL562)</x:f>
      </x:c>
      <x:c r="DW562" s="50" t="str">
        <x:f>IF(OR(31&gt;'Настройки'!$B$3,ISBLANK(CM562),CM562=0),"",CM562)</x:f>
      </x:c>
      <x:c r="DX562" s="50" t="str">
        <x:f>IF(OR(32&gt;'Настройки'!$B$3,ISBLANK(CN562),CN562=0),"",CN562)</x:f>
      </x:c>
      <x:c r="DY562" s="50" t="str">
        <x:f>IF(OR(33&gt;'Настройки'!$B$3,ISBLANK(CO562),CO562=0),"",CO562)</x:f>
      </x:c>
      <x:c r="DZ562" s="50" t="str">
        <x:f>IF(OR(34&gt;'Настройки'!$B$3,ISBLANK(CP562),CP562=0),"",CP562)</x:f>
      </x:c>
      <x:c r="EA562" s="50" t="str">
        <x:f>IF(OR(35&gt;'Настройки'!$B$3,ISBLANK(CQ562),CQ562=0),"",CQ562)</x:f>
      </x:c>
      <x:c r="EB562" s="50" t="str">
        <x:f>IF(OR(36&gt;'Настройки'!$B$3,ISBLANK(CR562),CR562=0),"",CR562)</x:f>
      </x:c>
      <x:c r="EC562" s="50" t="str">
        <x:f>IF(A562="","",IF(OR(BB562="AZ",BB562="BZ"),10000+ROW(),IF(AZ562&gt;'Настройки'!$B$11,20000+ROW(),IF(BF562&lt;&gt;"Обычный",30000+ROW(),IF(AX562&lt;=0,40000+ROW(),"")))))</x:f>
      </x:c>
      <x:c r="ED562" s="50" t="str">
        <x:f>IF(EC562="","",COUNTIFS($EC$2:$EC$1001,"&gt;0",$EC$2:$EC$1001,"&lt;"&amp;EC562)+1)</x:f>
      </x:c>
    </x:row>
    <x:row r="563">
      <x:c r="A563" s="115"/>
      <x:c r="B563" s="115"/>
      <x:c r="C563" s="115"/>
      <x:c r="D563" s="118"/>
      <x:c r="E563" s="118"/>
      <x:c r="F563" s="118"/>
      <x:c r="G563" s="118"/>
      <x:c r="H563" s="118"/>
      <x:c r="I563" s="118"/>
      <x:c r="J563" s="118"/>
      <x:c r="K563" s="118"/>
      <x:c r="L563" s="118"/>
      <x:c r="M563" s="118"/>
      <x:c r="N563" s="118"/>
      <x:c r="O563" s="118"/>
      <x:c r="P563" s="118"/>
      <x:c r="Q563" s="118"/>
      <x:c r="R563" s="118"/>
      <x:c r="S563" s="118"/>
      <x:c r="T563" s="118"/>
      <x:c r="U563" s="118"/>
      <x:c r="V563" s="118"/>
      <x:c r="W563" s="118"/>
      <x:c r="X563" s="118"/>
      <x:c r="Y563" s="118"/>
      <x:c r="Z563" s="118"/>
      <x:c r="AA563" s="118"/>
      <x:c r="AB563" s="118"/>
      <x:c r="AC563" s="118"/>
      <x:c r="AD563" s="118"/>
      <x:c r="AE563" s="118"/>
      <x:c r="AF563" s="118"/>
      <x:c r="AG563" s="118"/>
      <x:c r="AH563" s="118"/>
      <x:c r="AI563" s="118"/>
      <x:c r="AJ563" s="118"/>
      <x:c r="AK563" s="118"/>
      <x:c r="AL563" s="118"/>
      <x:c r="AM563" s="118"/>
      <x:c r="AN563" s="118"/>
      <x:c r="AO563" s="118"/>
      <x:c r="AP563" s="115"/>
      <x:c r="AQ563" s="49" t="str">
        <x:f>IF(A563="","",COUNT(BI563:INDEX(BI563:CR563,1,'Настройки'!$B$3)))</x:f>
      </x:c>
      <x:c r="AR563" s="49" t="str">
        <x:f>IF(A563="","",SUM(BI563:INDEX(BI563:CR563,1,'Настройки'!$B$3)))</x:f>
      </x:c>
      <x:c r="AS563" s="58" t="str">
        <x:f>IF(A563="","",IF('Настройки'!$B$4="Стоимость потребления",AR563*D563,IF('Настройки'!$B$4="Количество",AR563,E563)))</x:f>
      </x:c>
      <x:c r="AT563" s="61" t="str">
        <x:f>IF(OR(A563="",AS563&lt;0,SUM($AS$2:$AS$1001)&lt;=0),"",AS563/SUM($AS$2:$AS$1001))</x:f>
      </x:c>
      <x:c r="AU563" s="61" t="str">
        <x:f>IF(OR(A563="",AS563&lt;0,SUM($AS$2:$AS$1001)&lt;=0),"",SUMIFS($AS$2:$AS$1001,$AS$2:$AS$1001,"&gt;"&amp;AS563)/SUM($AS$2:$AS$1001))</x:f>
      </x:c>
      <x:c r="AV563" s="61" t="str">
        <x:f>IF(OR(A563="",AS563&lt;0,SUM($AS$2:$AS$1001)&lt;=0),"",SUMIFS($AS$2:$AS$1001,$AS$2:$AS$1001,"&gt;="&amp;AS563)/SUM($AS$2:$AS$1001))</x:f>
      </x:c>
      <x:c r="AW563" s="49" t="str">
        <x:f>IF(A563="","",IF(SUM($AS$2:$AS$1001)&lt;=0,"Не определён",IF(AS563&lt;0,"Исключение",IF(AU563&lt;'Настройки'!$B$5,"A",IF(AU563&lt;'Настройки'!$B$6,"B","C")))))</x:f>
      </x:c>
      <x:c r="AX563" s="58" t="str">
        <x:f>IF(A563="","",IF(AQ563=0,"",AVERAGE(BI563:INDEX(BI563:CR563,1,'Настройки'!$B$3))))</x:f>
      </x:c>
      <x:c r="AY563" s="58" t="str">
        <x:f>IF(OR(A563="",AQ563=0),"",STDEVP(BI563:INDEX(BI563:CR563,1,'Настройки'!$B$3)))</x:f>
      </x:c>
      <x:c r="AZ563" s="61" t="str">
        <x:f>IF(OR(A563="",AQ563&lt;'Настройки'!$B$12,AX563&lt;=0,AND('Настройки'!$B$10="Блокировать",COUNTIF(F563:INDEX(F563:AO563,1,'Настройки'!$B$3),"&lt;0")&gt;0)),"",AY563/ABS(AX563))</x:f>
      </x:c>
      <x:c r="BA563" s="49" t="str">
        <x:f>IF(A563="","",IF(AND('Настройки'!$B$10="Блокировать",COUNTIF(F563:INDEX(F563:AO563,1,'Настройки'!$B$3),"&lt;0")&gt;0),"Не определён",IF(AQ563&lt;'Настройки'!$B$12,"Не определён",IF(AX563=0,"Нет спроса",IF(AX563&lt;0,"Не определён",IF(AZ563&lt;='Настройки'!$B$7,"X",IF(AZ563&lt;='Настройки'!$B$8,"Y","Z")))))))</x:f>
      </x:c>
      <x:c r="BB563" s="49" t="str">
        <x:f>IF(OR(A563="",LEN(AW563)&lt;&gt;1,LEN(BA563)&lt;&gt;1),"",AW563&amp;BA563)</x:f>
      </x:c>
      <x:c r="BC563" s="61" t="str">
        <x:f>IF(OR(A563="",AQ563=0),"",(COUNT(BI563:INDEX(BI563:CR563,1,'Настройки'!$B$3))-COUNT(CS563:INDEX(CS563:EB563,1,'Настройки'!$B$3)))/AQ563)</x:f>
      </x:c>
      <x:c r="BD563" s="64" t="str">
        <x:f>IF(OR(A563="",COUNT(CS563:INDEX(CS563:EB563,1,'Настройки'!$B$3))=0),"",AQ563/COUNT(CS563:INDEX(CS563:EB563,1,'Настройки'!$B$3)))</x:f>
      </x:c>
      <x:c r="BE563" s="64" t="str">
        <x:f>IF(OR(A563="",COUNT(CS563:INDEX(CS563:EB563,1,'Настройки'!$B$3))=0),"",IF(AVERAGE(CS563:INDEX(CS563:EB563,1,'Настройки'!$B$3))=0,"",(STDEVP(CS563:INDEX(CS563:EB563,1,'Настройки'!$B$3))/ABS(AVERAGE(CS563:INDEX(CS563:EB563,1,'Настройки'!$B$3))))^2))</x:f>
      </x:c>
      <x:c r="BF563" s="49" t="str">
        <x:f>IF(A563="","",IF(AQ563&lt;3,"Недостаточно",IF(AQ563&lt;6,"Предварительный","Обычный")))</x:f>
      </x:c>
      <x:c r="BG563" s="49" t="str">
        <x:f>IF(A563="","",IF(COUNTIF(F563:INDEX(F563:AO563,1,'Настройки'!$B$3),"&lt;0")&gt;0,IF('Настройки'!$B$10="Блокировать","Отрицательный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"),"")&amp;IF(AQ563&lt;3,"Недостаточно истории. ",IF(AQ563&lt;6,"Предварительная классификация. ",""))&amp;IF(AX563=0,"Нет спроса за горизонт. ","")&amp;IF(AZ563&gt;'Настройки'!$B$11,"Экстремальная вариативность. ",""))</x:f>
      </x:c>
      <x:c r="BH563" s="49" t="str">
        <x:f>IF(A563="","",IFERROR(VLOOKUP(BB563,'Настройки'!$D$3:$E$11,2,FALSE),"Сначала проверьте исходные данные и историю спроса.")&amp;" Уточните срок поставки, MOQ и критичность.")</x:f>
      </x:c>
      <x:c r="BI563" s="50" t="str">
        <x:f>IF(1&gt;'Настройки'!$B$3,"",IF(ISBLANK(F563),IF('Настройки'!$B$9="Нулевой спрос",0,""),IF(F563&lt;0,IF('Настройки'!$B$10="Исключить","",IF('Настройки'!$B$10="Абсолютные значения",ABS(F563),F563)),F563)))</x:f>
      </x:c>
      <x:c r="BJ563" s="50" t="str">
        <x:f>IF(2&gt;'Настройки'!$B$3,"",IF(ISBLANK(G563),IF('Настройки'!$B$9="Нулевой спрос",0,""),IF(G563&lt;0,IF('Настройки'!$B$10="Исключить","",IF('Настройки'!$B$10="Абсолютные значения",ABS(G563),G563)),G563)))</x:f>
      </x:c>
      <x:c r="BK563" s="50" t="str">
        <x:f>IF(3&gt;'Настройки'!$B$3,"",IF(ISBLANK(H563),IF('Настройки'!$B$9="Нулевой спрос",0,""),IF(H563&lt;0,IF('Настройки'!$B$10="Исключить","",IF('Настройки'!$B$10="Абсолютные значения",ABS(H563),H563)),H563)))</x:f>
      </x:c>
      <x:c r="BL563" s="50" t="str">
        <x:f>IF(4&gt;'Настройки'!$B$3,"",IF(ISBLANK(I563),IF('Настройки'!$B$9="Нулевой спрос",0,""),IF(I563&lt;0,IF('Настройки'!$B$10="Исключить","",IF('Настройки'!$B$10="Абсолютные значения",ABS(I563),I563)),I563)))</x:f>
      </x:c>
      <x:c r="BM563" s="50" t="str">
        <x:f>IF(5&gt;'Настройки'!$B$3,"",IF(ISBLANK(J563),IF('Настройки'!$B$9="Нулевой спрос",0,""),IF(J563&lt;0,IF('Настройки'!$B$10="Исключить","",IF('Настройки'!$B$10="Абсолютные значения",ABS(J563),J563)),J563)))</x:f>
      </x:c>
      <x:c r="BN563" s="50" t="str">
        <x:f>IF(6&gt;'Настройки'!$B$3,"",IF(ISBLANK(K563),IF('Настройки'!$B$9="Нулевой спрос",0,""),IF(K563&lt;0,IF('Настройки'!$B$10="Исключить","",IF('Настройки'!$B$10="Абсолютные значения",ABS(K563),K563)),K563)))</x:f>
      </x:c>
      <x:c r="BO563" s="50" t="str">
        <x:f>IF(7&gt;'Настройки'!$B$3,"",IF(ISBLANK(L563),IF('Настройки'!$B$9="Нулевой спрос",0,""),IF(L563&lt;0,IF('Настройки'!$B$10="Исключить","",IF('Настройки'!$B$10="Абсолютные значения",ABS(L563),L563)),L563)))</x:f>
      </x:c>
      <x:c r="BP563" s="50" t="str">
        <x:f>IF(8&gt;'Настройки'!$B$3,"",IF(ISBLANK(M563),IF('Настройки'!$B$9="Нулевой спрос",0,""),IF(M563&lt;0,IF('Настройки'!$B$10="Исключить","",IF('Настройки'!$B$10="Абсолютные значения",ABS(M563),M563)),M563)))</x:f>
      </x:c>
      <x:c r="BQ563" s="50" t="str">
        <x:f>IF(9&gt;'Настройки'!$B$3,"",IF(ISBLANK(N563),IF('Настройки'!$B$9="Нулевой спрос",0,""),IF(N563&lt;0,IF('Настройки'!$B$10="Исключить","",IF('Настройки'!$B$10="Абсолютные значения",ABS(N563),N563)),N563)))</x:f>
      </x:c>
      <x:c r="BR563" s="50" t="str">
        <x:f>IF(10&gt;'Настройки'!$B$3,"",IF(ISBLANK(O563),IF('Настройки'!$B$9="Нулевой спрос",0,""),IF(O563&lt;0,IF('Настройки'!$B$10="Исключить","",IF('Настройки'!$B$10="Абсолютные значения",ABS(O563),O563)),O563)))</x:f>
      </x:c>
      <x:c r="BS563" s="50" t="str">
        <x:f>IF(11&gt;'Настройки'!$B$3,"",IF(ISBLANK(P563),IF('Настройки'!$B$9="Нулевой спрос",0,""),IF(P563&lt;0,IF('Настройки'!$B$10="Исключить","",IF('Настройки'!$B$10="Абсолютные значения",ABS(P563),P563)),P563)))</x:f>
      </x:c>
      <x:c r="BT563" s="50" t="str">
        <x:f>IF(12&gt;'Настройки'!$B$3,"",IF(ISBLANK(Q563),IF('Настройки'!$B$9="Нулевой спрос",0,""),IF(Q563&lt;0,IF('Настройки'!$B$10="Исключить","",IF('Настройки'!$B$10="Абсолютные значения",ABS(Q563),Q563)),Q563)))</x:f>
      </x:c>
      <x:c r="BU563" s="50" t="str">
        <x:f>IF(13&gt;'Настройки'!$B$3,"",IF(ISBLANK(R563),IF('Настройки'!$B$9="Нулевой спрос",0,""),IF(R563&lt;0,IF('Настройки'!$B$10="Исключить","",IF('Настройки'!$B$10="Абсолютные значения",ABS(R563),R563)),R563)))</x:f>
      </x:c>
      <x:c r="BV563" s="50" t="str">
        <x:f>IF(14&gt;'Настройки'!$B$3,"",IF(ISBLANK(S563),IF('Настройки'!$B$9="Нулевой спрос",0,""),IF(S563&lt;0,IF('Настройки'!$B$10="Исключить","",IF('Настройки'!$B$10="Абсолютные значения",ABS(S563),S563)),S563)))</x:f>
      </x:c>
      <x:c r="BW563" s="50" t="str">
        <x:f>IF(15&gt;'Настройки'!$B$3,"",IF(ISBLANK(T563),IF('Настройки'!$B$9="Нулевой спрос",0,""),IF(T563&lt;0,IF('Настройки'!$B$10="Исключить","",IF('Настройки'!$B$10="Абсолютные значения",ABS(T563),T563)),T563)))</x:f>
      </x:c>
      <x:c r="BX563" s="50" t="str">
        <x:f>IF(16&gt;'Настройки'!$B$3,"",IF(ISBLANK(U563),IF('Настройки'!$B$9="Нулевой спрос",0,""),IF(U563&lt;0,IF('Настройки'!$B$10="Исключить","",IF('Настройки'!$B$10="Абсолютные значения",ABS(U563),U563)),U563)))</x:f>
      </x:c>
      <x:c r="BY563" s="50" t="str">
        <x:f>IF(17&gt;'Настройки'!$B$3,"",IF(ISBLANK(V563),IF('Настройки'!$B$9="Нулевой спрос",0,""),IF(V563&lt;0,IF('Настройки'!$B$10="Исключить","",IF('Настройки'!$B$10="Абсолютные значения",ABS(V563),V563)),V563)))</x:f>
      </x:c>
      <x:c r="BZ563" s="50" t="str">
        <x:f>IF(18&gt;'Настройки'!$B$3,"",IF(ISBLANK(W563),IF('Настройки'!$B$9="Нулевой спрос",0,""),IF(W563&lt;0,IF('Настройки'!$B$10="Исключить","",IF('Настройки'!$B$10="Абсолютные значения",ABS(W563),W563)),W563)))</x:f>
      </x:c>
      <x:c r="CA563" s="50" t="str">
        <x:f>IF(19&gt;'Настройки'!$B$3,"",IF(ISBLANK(X563),IF('Настройки'!$B$9="Нулевой спрос",0,""),IF(X563&lt;0,IF('Настройки'!$B$10="Исключить","",IF('Настройки'!$B$10="Абсолютные значения",ABS(X563),X563)),X563)))</x:f>
      </x:c>
      <x:c r="CB563" s="50" t="str">
        <x:f>IF(20&gt;'Настройки'!$B$3,"",IF(ISBLANK(Y563),IF('Настройки'!$B$9="Нулевой спрос",0,""),IF(Y563&lt;0,IF('Настройки'!$B$10="Исключить","",IF('Настройки'!$B$10="Абсолютные значения",ABS(Y563),Y563)),Y563)))</x:f>
      </x:c>
      <x:c r="CC563" s="50" t="str">
        <x:f>IF(21&gt;'Настройки'!$B$3,"",IF(ISBLANK(Z563),IF('Настройки'!$B$9="Нулевой спрос",0,""),IF(Z563&lt;0,IF('Настройки'!$B$10="Исключить","",IF('Настройки'!$B$10="Абсолютные значения",ABS(Z563),Z563)),Z563)))</x:f>
      </x:c>
      <x:c r="CD563" s="50" t="str">
        <x:f>IF(22&gt;'Настройки'!$B$3,"",IF(ISBLANK(AA563),IF('Настройки'!$B$9="Нулевой спрос",0,""),IF(AA563&lt;0,IF('Настройки'!$B$10="Исключить","",IF('Настройки'!$B$10="Абсолютные значения",ABS(AA563),AA563)),AA563)))</x:f>
      </x:c>
      <x:c r="CE563" s="50" t="str">
        <x:f>IF(23&gt;'Настройки'!$B$3,"",IF(ISBLANK(AB563),IF('Настройки'!$B$9="Нулевой спрос",0,""),IF(AB563&lt;0,IF('Настройки'!$B$10="Исключить","",IF('Настройки'!$B$10="Абсолютные значения",ABS(AB563),AB563)),AB563)))</x:f>
      </x:c>
      <x:c r="CF563" s="50" t="str">
        <x:f>IF(24&gt;'Настройки'!$B$3,"",IF(ISBLANK(AC563),IF('Настройки'!$B$9="Нулевой спрос",0,""),IF(AC563&lt;0,IF('Настройки'!$B$10="Исключить","",IF('Настройки'!$B$10="Абсолютные значения",ABS(AC563),AC563)),AC563)))</x:f>
      </x:c>
      <x:c r="CG563" s="50" t="str">
        <x:f>IF(25&gt;'Настройки'!$B$3,"",IF(ISBLANK(AD563),IF('Настройки'!$B$9="Нулевой спрос",0,""),IF(AD563&lt;0,IF('Настройки'!$B$10="Исключить","",IF('Настройки'!$B$10="Абсолютные значения",ABS(AD563),AD563)),AD563)))</x:f>
      </x:c>
      <x:c r="CH563" s="50" t="str">
        <x:f>IF(26&gt;'Настройки'!$B$3,"",IF(ISBLANK(AE563),IF('Настройки'!$B$9="Нулевой спрос",0,""),IF(AE563&lt;0,IF('Настройки'!$B$10="Исключить","",IF('Настройки'!$B$10="Абсолютные значения",ABS(AE563),AE563)),AE563)))</x:f>
      </x:c>
      <x:c r="CI563" s="50" t="str">
        <x:f>IF(27&gt;'Настройки'!$B$3,"",IF(ISBLANK(AF563),IF('Настройки'!$B$9="Нулевой спрос",0,""),IF(AF563&lt;0,IF('Настройки'!$B$10="Исключить","",IF('Настройки'!$B$10="Абсолютные значения",ABS(AF563),AF563)),AF563)))</x:f>
      </x:c>
      <x:c r="CJ563" s="50" t="str">
        <x:f>IF(28&gt;'Настройки'!$B$3,"",IF(ISBLANK(AG563),IF('Настройки'!$B$9="Нулевой спрос",0,""),IF(AG563&lt;0,IF('Настройки'!$B$10="Исключить","",IF('Настройки'!$B$10="Абсолютные значения",ABS(AG563),AG563)),AG563)))</x:f>
      </x:c>
      <x:c r="CK563" s="50" t="str">
        <x:f>IF(29&gt;'Настройки'!$B$3,"",IF(ISBLANK(AH563),IF('Настройки'!$B$9="Нулевой спрос",0,""),IF(AH563&lt;0,IF('Настройки'!$B$10="Исключить","",IF('Настройки'!$B$10="Абсолютные значения",ABS(AH563),AH563)),AH563)))</x:f>
      </x:c>
      <x:c r="CL563" s="50" t="str">
        <x:f>IF(30&gt;'Настройки'!$B$3,"",IF(ISBLANK(AI563),IF('Настройки'!$B$9="Нулевой спрос",0,""),IF(AI563&lt;0,IF('Настройки'!$B$10="Исключить","",IF('Настройки'!$B$10="Абсолютные значения",ABS(AI563),AI563)),AI563)))</x:f>
      </x:c>
      <x:c r="CM563" s="50" t="str">
        <x:f>IF(31&gt;'Настройки'!$B$3,"",IF(ISBLANK(AJ563),IF('Настройки'!$B$9="Нулевой спрос",0,""),IF(AJ563&lt;0,IF('Настройки'!$B$10="Исключить","",IF('Настройки'!$B$10="Абсолютные значения",ABS(AJ563),AJ563)),AJ563)))</x:f>
      </x:c>
      <x:c r="CN563" s="50" t="str">
        <x:f>IF(32&gt;'Настройки'!$B$3,"",IF(ISBLANK(AK563),IF('Настройки'!$B$9="Нулевой спрос",0,""),IF(AK563&lt;0,IF('Настройки'!$B$10="Исключить","",IF('Настройки'!$B$10="Абсолютные значения",ABS(AK563),AK563)),AK563)))</x:f>
      </x:c>
      <x:c r="CO563" s="50" t="str">
        <x:f>IF(33&gt;'Настройки'!$B$3,"",IF(ISBLANK(AL563),IF('Настройки'!$B$9="Нулевой спрос",0,""),IF(AL563&lt;0,IF('Настройки'!$B$10="Исключить","",IF('Настройки'!$B$10="Абсолютные значения",ABS(AL563),AL563)),AL563)))</x:f>
      </x:c>
      <x:c r="CP563" s="50" t="str">
        <x:f>IF(34&gt;'Настройки'!$B$3,"",IF(ISBLANK(AM563),IF('Настройки'!$B$9="Нулевой спрос",0,""),IF(AM563&lt;0,IF('Настройки'!$B$10="Исключить","",IF('Настройки'!$B$10="Абсолютные значения",ABS(AM563),AM563)),AM563)))</x:f>
      </x:c>
      <x:c r="CQ563" s="50" t="str">
        <x:f>IF(35&gt;'Настройки'!$B$3,"",IF(ISBLANK(AN563),IF('Настройки'!$B$9="Нулевой спрос",0,""),IF(AN563&lt;0,IF('Настройки'!$B$10="Исключить","",IF('Настройки'!$B$10="Абсолютные значения",ABS(AN563),AN563)),AN563)))</x:f>
      </x:c>
      <x:c r="CR563" s="50" t="str">
        <x:f>IF(36&gt;'Настройки'!$B$3,"",IF(ISBLANK(AO563),IF('Настройки'!$B$9="Нулевой спрос",0,""),IF(AO563&lt;0,IF('Настройки'!$B$10="Исключить","",IF('Настройки'!$B$10="Абсолютные значения",ABS(AO563),AO563)),AO563)))</x:f>
      </x:c>
      <x:c r="CS563" s="50" t="str">
        <x:f>IF(OR(1&gt;'Настройки'!$B$3,ISBLANK(BI563),BI563=0),"",BI563)</x:f>
      </x:c>
      <x:c r="CT563" s="50" t="str">
        <x:f>IF(OR(2&gt;'Настройки'!$B$3,ISBLANK(BJ563),BJ563=0),"",BJ563)</x:f>
      </x:c>
      <x:c r="CU563" s="50" t="str">
        <x:f>IF(OR(3&gt;'Настройки'!$B$3,ISBLANK(BK563),BK563=0),"",BK563)</x:f>
      </x:c>
      <x:c r="CV563" s="50" t="str">
        <x:f>IF(OR(4&gt;'Настройки'!$B$3,ISBLANK(BL563),BL563=0),"",BL563)</x:f>
      </x:c>
      <x:c r="CW563" s="50" t="str">
        <x:f>IF(OR(5&gt;'Настройки'!$B$3,ISBLANK(BM563),BM563=0),"",BM563)</x:f>
      </x:c>
      <x:c r="CX563" s="50" t="str">
        <x:f>IF(OR(6&gt;'Настройки'!$B$3,ISBLANK(BN563),BN563=0),"",BN563)</x:f>
      </x:c>
      <x:c r="CY563" s="50" t="str">
        <x:f>IF(OR(7&gt;'Настройки'!$B$3,ISBLANK(BO563),BO563=0),"",BO563)</x:f>
      </x:c>
      <x:c r="CZ563" s="50" t="str">
        <x:f>IF(OR(8&gt;'Настройки'!$B$3,ISBLANK(BP563),BP563=0),"",BP563)</x:f>
      </x:c>
      <x:c r="DA563" s="50" t="str">
        <x:f>IF(OR(9&gt;'Настройки'!$B$3,ISBLANK(BQ563),BQ563=0),"",BQ563)</x:f>
      </x:c>
      <x:c r="DB563" s="50" t="str">
        <x:f>IF(OR(10&gt;'Настройки'!$B$3,ISBLANK(BR563),BR563=0),"",BR563)</x:f>
      </x:c>
      <x:c r="DC563" s="50" t="str">
        <x:f>IF(OR(11&gt;'Настройки'!$B$3,ISBLANK(BS563),BS563=0),"",BS563)</x:f>
      </x:c>
      <x:c r="DD563" s="50" t="str">
        <x:f>IF(OR(12&gt;'Настройки'!$B$3,ISBLANK(BT563),BT563=0),"",BT563)</x:f>
      </x:c>
      <x:c r="DE563" s="50" t="str">
        <x:f>IF(OR(13&gt;'Настройки'!$B$3,ISBLANK(BU563),BU563=0),"",BU563)</x:f>
      </x:c>
      <x:c r="DF563" s="50" t="str">
        <x:f>IF(OR(14&gt;'Настройки'!$B$3,ISBLANK(BV563),BV563=0),"",BV563)</x:f>
      </x:c>
      <x:c r="DG563" s="50" t="str">
        <x:f>IF(OR(15&gt;'Настройки'!$B$3,ISBLANK(BW563),BW563=0),"",BW563)</x:f>
      </x:c>
      <x:c r="DH563" s="50" t="str">
        <x:f>IF(OR(16&gt;'Настройки'!$B$3,ISBLANK(BX563),BX563=0),"",BX563)</x:f>
      </x:c>
      <x:c r="DI563" s="50" t="str">
        <x:f>IF(OR(17&gt;'Настройки'!$B$3,ISBLANK(BY563),BY563=0),"",BY563)</x:f>
      </x:c>
      <x:c r="DJ563" s="50" t="str">
        <x:f>IF(OR(18&gt;'Настройки'!$B$3,ISBLANK(BZ563),BZ563=0),"",BZ563)</x:f>
      </x:c>
      <x:c r="DK563" s="50" t="str">
        <x:f>IF(OR(19&gt;'Настройки'!$B$3,ISBLANK(CA563),CA563=0),"",CA563)</x:f>
      </x:c>
      <x:c r="DL563" s="50" t="str">
        <x:f>IF(OR(20&gt;'Настройки'!$B$3,ISBLANK(CB563),CB563=0),"",CB563)</x:f>
      </x:c>
      <x:c r="DM563" s="50" t="str">
        <x:f>IF(OR(21&gt;'Настройки'!$B$3,ISBLANK(CC563),CC563=0),"",CC563)</x:f>
      </x:c>
      <x:c r="DN563" s="50" t="str">
        <x:f>IF(OR(22&gt;'Настройки'!$B$3,ISBLANK(CD563),CD563=0),"",CD563)</x:f>
      </x:c>
      <x:c r="DO563" s="50" t="str">
        <x:f>IF(OR(23&gt;'Настройки'!$B$3,ISBLANK(CE563),CE563=0),"",CE563)</x:f>
      </x:c>
      <x:c r="DP563" s="50" t="str">
        <x:f>IF(OR(24&gt;'Настройки'!$B$3,ISBLANK(CF563),CF563=0),"",CF563)</x:f>
      </x:c>
      <x:c r="DQ563" s="50" t="str">
        <x:f>IF(OR(25&gt;'Настройки'!$B$3,ISBLANK(CG563),CG563=0),"",CG563)</x:f>
      </x:c>
      <x:c r="DR563" s="50" t="str">
        <x:f>IF(OR(26&gt;'Настройки'!$B$3,ISBLANK(CH563),CH563=0),"",CH563)</x:f>
      </x:c>
      <x:c r="DS563" s="50" t="str">
        <x:f>IF(OR(27&gt;'Настройки'!$B$3,ISBLANK(CI563),CI563=0),"",CI563)</x:f>
      </x:c>
      <x:c r="DT563" s="50" t="str">
        <x:f>IF(OR(28&gt;'Настройки'!$B$3,ISBLANK(CJ563),CJ563=0),"",CJ563)</x:f>
      </x:c>
      <x:c r="DU563" s="50" t="str">
        <x:f>IF(OR(29&gt;'Настройки'!$B$3,ISBLANK(CK563),CK563=0),"",CK563)</x:f>
      </x:c>
      <x:c r="DV563" s="50" t="str">
        <x:f>IF(OR(30&gt;'Настройки'!$B$3,ISBLANK(CL563),CL563=0),"",CL563)</x:f>
      </x:c>
      <x:c r="DW563" s="50" t="str">
        <x:f>IF(OR(31&gt;'Настройки'!$B$3,ISBLANK(CM563),CM563=0),"",CM563)</x:f>
      </x:c>
      <x:c r="DX563" s="50" t="str">
        <x:f>IF(OR(32&gt;'Настройки'!$B$3,ISBLANK(CN563),CN563=0),"",CN563)</x:f>
      </x:c>
      <x:c r="DY563" s="50" t="str">
        <x:f>IF(OR(33&gt;'Настройки'!$B$3,ISBLANK(CO563),CO563=0),"",CO563)</x:f>
      </x:c>
      <x:c r="DZ563" s="50" t="str">
        <x:f>IF(OR(34&gt;'Настройки'!$B$3,ISBLANK(CP563),CP563=0),"",CP563)</x:f>
      </x:c>
      <x:c r="EA563" s="50" t="str">
        <x:f>IF(OR(35&gt;'Настройки'!$B$3,ISBLANK(CQ563),CQ563=0),"",CQ563)</x:f>
      </x:c>
      <x:c r="EB563" s="50" t="str">
        <x:f>IF(OR(36&gt;'Настройки'!$B$3,ISBLANK(CR563),CR563=0),"",CR563)</x:f>
      </x:c>
      <x:c r="EC563" s="50" t="str">
        <x:f>IF(A563="","",IF(OR(BB563="AZ",BB563="BZ"),10000+ROW(),IF(AZ563&gt;'Настройки'!$B$11,20000+ROW(),IF(BF563&lt;&gt;"Обычный",30000+ROW(),IF(AX563&lt;=0,40000+ROW(),"")))))</x:f>
      </x:c>
      <x:c r="ED563" s="50" t="str">
        <x:f>IF(EC563="","",COUNTIFS($EC$2:$EC$1001,"&gt;0",$EC$2:$EC$1001,"&lt;"&amp;EC563)+1)</x:f>
      </x:c>
    </x:row>
    <x:row r="564">
      <x:c r="A564" s="115"/>
      <x:c r="B564" s="115"/>
      <x:c r="C564" s="115"/>
      <x:c r="D564" s="118"/>
      <x:c r="E564" s="118"/>
      <x:c r="F564" s="118"/>
      <x:c r="G564" s="118"/>
      <x:c r="H564" s="118"/>
      <x:c r="I564" s="118"/>
      <x:c r="J564" s="118"/>
      <x:c r="K564" s="118"/>
      <x:c r="L564" s="118"/>
      <x:c r="M564" s="118"/>
      <x:c r="N564" s="118"/>
      <x:c r="O564" s="118"/>
      <x:c r="P564" s="118"/>
      <x:c r="Q564" s="118"/>
      <x:c r="R564" s="118"/>
      <x:c r="S564" s="118"/>
      <x:c r="T564" s="118"/>
      <x:c r="U564" s="118"/>
      <x:c r="V564" s="118"/>
      <x:c r="W564" s="118"/>
      <x:c r="X564" s="118"/>
      <x:c r="Y564" s="118"/>
      <x:c r="Z564" s="118"/>
      <x:c r="AA564" s="118"/>
      <x:c r="AB564" s="118"/>
      <x:c r="AC564" s="118"/>
      <x:c r="AD564" s="118"/>
      <x:c r="AE564" s="118"/>
      <x:c r="AF564" s="118"/>
      <x:c r="AG564" s="118"/>
      <x:c r="AH564" s="118"/>
      <x:c r="AI564" s="118"/>
      <x:c r="AJ564" s="118"/>
      <x:c r="AK564" s="118"/>
      <x:c r="AL564" s="118"/>
      <x:c r="AM564" s="118"/>
      <x:c r="AN564" s="118"/>
      <x:c r="AO564" s="118"/>
      <x:c r="AP564" s="115"/>
      <x:c r="AQ564" s="49" t="str">
        <x:f>IF(A564="","",COUNT(BI564:INDEX(BI564:CR564,1,'Настройки'!$B$3)))</x:f>
      </x:c>
      <x:c r="AR564" s="49" t="str">
        <x:f>IF(A564="","",SUM(BI564:INDEX(BI564:CR564,1,'Настройки'!$B$3)))</x:f>
      </x:c>
      <x:c r="AS564" s="58" t="str">
        <x:f>IF(A564="","",IF('Настройки'!$B$4="Стоимость потребления",AR564*D564,IF('Настройки'!$B$4="Количество",AR564,E564)))</x:f>
      </x:c>
      <x:c r="AT564" s="61" t="str">
        <x:f>IF(OR(A564="",AS564&lt;0,SUM($AS$2:$AS$1001)&lt;=0),"",AS564/SUM($AS$2:$AS$1001))</x:f>
      </x:c>
      <x:c r="AU564" s="61" t="str">
        <x:f>IF(OR(A564="",AS564&lt;0,SUM($AS$2:$AS$1001)&lt;=0),"",SUMIFS($AS$2:$AS$1001,$AS$2:$AS$1001,"&gt;"&amp;AS564)/SUM($AS$2:$AS$1001))</x:f>
      </x:c>
      <x:c r="AV564" s="61" t="str">
        <x:f>IF(OR(A564="",AS564&lt;0,SUM($AS$2:$AS$1001)&lt;=0),"",SUMIFS($AS$2:$AS$1001,$AS$2:$AS$1001,"&gt;="&amp;AS564)/SUM($AS$2:$AS$1001))</x:f>
      </x:c>
      <x:c r="AW564" s="49" t="str">
        <x:f>IF(A564="","",IF(SUM($AS$2:$AS$1001)&lt;=0,"Не определён",IF(AS564&lt;0,"Исключение",IF(AU564&lt;'Настройки'!$B$5,"A",IF(AU564&lt;'Настройки'!$B$6,"B","C")))))</x:f>
      </x:c>
      <x:c r="AX564" s="58" t="str">
        <x:f>IF(A564="","",IF(AQ564=0,"",AVERAGE(BI564:INDEX(BI564:CR564,1,'Настройки'!$B$3))))</x:f>
      </x:c>
      <x:c r="AY564" s="58" t="str">
        <x:f>IF(OR(A564="",AQ564=0),"",STDEVP(BI564:INDEX(BI564:CR564,1,'Настройки'!$B$3)))</x:f>
      </x:c>
      <x:c r="AZ564" s="61" t="str">
        <x:f>IF(OR(A564="",AQ564&lt;'Настройки'!$B$12,AX564&lt;=0,AND('Настройки'!$B$10="Блокировать",COUNTIF(F564:INDEX(F564:AO564,1,'Настройки'!$B$3),"&lt;0")&gt;0)),"",AY564/ABS(AX564))</x:f>
      </x:c>
      <x:c r="BA564" s="49" t="str">
        <x:f>IF(A564="","",IF(AND('Настройки'!$B$10="Блокировать",COUNTIF(F564:INDEX(F564:AO564,1,'Настройки'!$B$3),"&lt;0")&gt;0),"Не определён",IF(AQ564&lt;'Настройки'!$B$12,"Не определён",IF(AX564=0,"Нет спроса",IF(AX564&lt;0,"Не определён",IF(AZ564&lt;='Настройки'!$B$7,"X",IF(AZ564&lt;='Настройки'!$B$8,"Y","Z")))))))</x:f>
      </x:c>
      <x:c r="BB564" s="49" t="str">
        <x:f>IF(OR(A564="",LEN(AW564)&lt;&gt;1,LEN(BA564)&lt;&gt;1),"",AW564&amp;BA564)</x:f>
      </x:c>
      <x:c r="BC564" s="61" t="str">
        <x:f>IF(OR(A564="",AQ564=0),"",(COUNT(BI564:INDEX(BI564:CR564,1,'Настройки'!$B$3))-COUNT(CS564:INDEX(CS564:EB564,1,'Настройки'!$B$3)))/AQ564)</x:f>
      </x:c>
      <x:c r="BD564" s="64" t="str">
        <x:f>IF(OR(A564="",COUNT(CS564:INDEX(CS564:EB564,1,'Настройки'!$B$3))=0),"",AQ564/COUNT(CS564:INDEX(CS564:EB564,1,'Настройки'!$B$3)))</x:f>
      </x:c>
      <x:c r="BE564" s="64" t="str">
        <x:f>IF(OR(A564="",COUNT(CS564:INDEX(CS564:EB564,1,'Настройки'!$B$3))=0),"",IF(AVERAGE(CS564:INDEX(CS564:EB564,1,'Настройки'!$B$3))=0,"",(STDEVP(CS564:INDEX(CS564:EB564,1,'Настройки'!$B$3))/ABS(AVERAGE(CS564:INDEX(CS564:EB564,1,'Настройки'!$B$3))))^2))</x:f>
      </x:c>
      <x:c r="BF564" s="49" t="str">
        <x:f>IF(A564="","",IF(AQ564&lt;3,"Недостаточно",IF(AQ564&lt;6,"Предварительный","Обычный")))</x:f>
      </x:c>
      <x:c r="BG564" s="49" t="str">
        <x:f>IF(A564="","",IF(COUNTIF(F564:INDEX(F564:AO564,1,'Настройки'!$B$3),"&lt;0")&gt;0,IF('Настройки'!$B$10="Блокировать","Отрицательный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"),"")&amp;IF(AQ564&lt;3,"Недостаточно истории. ",IF(AQ564&lt;6,"Предварительная классификация. ",""))&amp;IF(AX564=0,"Нет спроса за горизонт. ","")&amp;IF(AZ564&gt;'Настройки'!$B$11,"Экстремальная вариативность. ",""))</x:f>
      </x:c>
      <x:c r="BH564" s="49" t="str">
        <x:f>IF(A564="","",IFERROR(VLOOKUP(BB564,'Настройки'!$D$3:$E$11,2,FALSE),"Сначала проверьте исходные данные и историю спроса.")&amp;" Уточните срок поставки, MOQ и критичность.")</x:f>
      </x:c>
      <x:c r="BI564" s="50" t="str">
        <x:f>IF(1&gt;'Настройки'!$B$3,"",IF(ISBLANK(F564),IF('Настройки'!$B$9="Нулевой спрос",0,""),IF(F564&lt;0,IF('Настройки'!$B$10="Исключить","",IF('Настройки'!$B$10="Абсолютные значения",ABS(F564),F564)),F564)))</x:f>
      </x:c>
      <x:c r="BJ564" s="50" t="str">
        <x:f>IF(2&gt;'Настройки'!$B$3,"",IF(ISBLANK(G564),IF('Настройки'!$B$9="Нулевой спрос",0,""),IF(G564&lt;0,IF('Настройки'!$B$10="Исключить","",IF('Настройки'!$B$10="Абсолютные значения",ABS(G564),G564)),G564)))</x:f>
      </x:c>
      <x:c r="BK564" s="50" t="str">
        <x:f>IF(3&gt;'Настройки'!$B$3,"",IF(ISBLANK(H564),IF('Настройки'!$B$9="Нулевой спрос",0,""),IF(H564&lt;0,IF('Настройки'!$B$10="Исключить","",IF('Настройки'!$B$10="Абсолютные значения",ABS(H564),H564)),H564)))</x:f>
      </x:c>
      <x:c r="BL564" s="50" t="str">
        <x:f>IF(4&gt;'Настройки'!$B$3,"",IF(ISBLANK(I564),IF('Настройки'!$B$9="Нулевой спрос",0,""),IF(I564&lt;0,IF('Настройки'!$B$10="Исключить","",IF('Настройки'!$B$10="Абсолютные значения",ABS(I564),I564)),I564)))</x:f>
      </x:c>
      <x:c r="BM564" s="50" t="str">
        <x:f>IF(5&gt;'Настройки'!$B$3,"",IF(ISBLANK(J564),IF('Настройки'!$B$9="Нулевой спрос",0,""),IF(J564&lt;0,IF('Настройки'!$B$10="Исключить","",IF('Настройки'!$B$10="Абсолютные значения",ABS(J564),J564)),J564)))</x:f>
      </x:c>
      <x:c r="BN564" s="50" t="str">
        <x:f>IF(6&gt;'Настройки'!$B$3,"",IF(ISBLANK(K564),IF('Настройки'!$B$9="Нулевой спрос",0,""),IF(K564&lt;0,IF('Настройки'!$B$10="Исключить","",IF('Настройки'!$B$10="Абсолютные значения",ABS(K564),K564)),K564)))</x:f>
      </x:c>
      <x:c r="BO564" s="50" t="str">
        <x:f>IF(7&gt;'Настройки'!$B$3,"",IF(ISBLANK(L564),IF('Настройки'!$B$9="Нулевой спрос",0,""),IF(L564&lt;0,IF('Настройки'!$B$10="Исключить","",IF('Настройки'!$B$10="Абсолютные значения",ABS(L564),L564)),L564)))</x:f>
      </x:c>
      <x:c r="BP564" s="50" t="str">
        <x:f>IF(8&gt;'Настройки'!$B$3,"",IF(ISBLANK(M564),IF('Настройки'!$B$9="Нулевой спрос",0,""),IF(M564&lt;0,IF('Настройки'!$B$10="Исключить","",IF('Настройки'!$B$10="Абсолютные значения",ABS(M564),M564)),M564)))</x:f>
      </x:c>
      <x:c r="BQ564" s="50" t="str">
        <x:f>IF(9&gt;'Настройки'!$B$3,"",IF(ISBLANK(N564),IF('Настройки'!$B$9="Нулевой спрос",0,""),IF(N564&lt;0,IF('Настройки'!$B$10="Исключить","",IF('Настройки'!$B$10="Абсолютные значения",ABS(N564),N564)),N564)))</x:f>
      </x:c>
      <x:c r="BR564" s="50" t="str">
        <x:f>IF(10&gt;'Настройки'!$B$3,"",IF(ISBLANK(O564),IF('Настройки'!$B$9="Нулевой спрос",0,""),IF(O564&lt;0,IF('Настройки'!$B$10="Исключить","",IF('Настройки'!$B$10="Абсолютные значения",ABS(O564),O564)),O564)))</x:f>
      </x:c>
      <x:c r="BS564" s="50" t="str">
        <x:f>IF(11&gt;'Настройки'!$B$3,"",IF(ISBLANK(P564),IF('Настройки'!$B$9="Нулевой спрос",0,""),IF(P564&lt;0,IF('Настройки'!$B$10="Исключить","",IF('Настройки'!$B$10="Абсолютные значения",ABS(P564),P564)),P564)))</x:f>
      </x:c>
      <x:c r="BT564" s="50" t="str">
        <x:f>IF(12&gt;'Настройки'!$B$3,"",IF(ISBLANK(Q564),IF('Настройки'!$B$9="Нулевой спрос",0,""),IF(Q564&lt;0,IF('Настройки'!$B$10="Исключить","",IF('Настройки'!$B$10="Абсолютные значения",ABS(Q564),Q564)),Q564)))</x:f>
      </x:c>
      <x:c r="BU564" s="50" t="str">
        <x:f>IF(13&gt;'Настройки'!$B$3,"",IF(ISBLANK(R564),IF('Настройки'!$B$9="Нулевой спрос",0,""),IF(R564&lt;0,IF('Настройки'!$B$10="Исключить","",IF('Настройки'!$B$10="Абсолютные значения",ABS(R564),R564)),R564)))</x:f>
      </x:c>
      <x:c r="BV564" s="50" t="str">
        <x:f>IF(14&gt;'Настройки'!$B$3,"",IF(ISBLANK(S564),IF('Настройки'!$B$9="Нулевой спрос",0,""),IF(S564&lt;0,IF('Настройки'!$B$10="Исключить","",IF('Настройки'!$B$10="Абсолютные значения",ABS(S564),S564)),S564)))</x:f>
      </x:c>
      <x:c r="BW564" s="50" t="str">
        <x:f>IF(15&gt;'Настройки'!$B$3,"",IF(ISBLANK(T564),IF('Настройки'!$B$9="Нулевой спрос",0,""),IF(T564&lt;0,IF('Настройки'!$B$10="Исключить","",IF('Настройки'!$B$10="Абсолютные значения",ABS(T564),T564)),T564)))</x:f>
      </x:c>
      <x:c r="BX564" s="50" t="str">
        <x:f>IF(16&gt;'Настройки'!$B$3,"",IF(ISBLANK(U564),IF('Настройки'!$B$9="Нулевой спрос",0,""),IF(U564&lt;0,IF('Настройки'!$B$10="Исключить","",IF('Настройки'!$B$10="Абсолютные значения",ABS(U564),U564)),U564)))</x:f>
      </x:c>
      <x:c r="BY564" s="50" t="str">
        <x:f>IF(17&gt;'Настройки'!$B$3,"",IF(ISBLANK(V564),IF('Настройки'!$B$9="Нулевой спрос",0,""),IF(V564&lt;0,IF('Настройки'!$B$10="Исключить","",IF('Настройки'!$B$10="Абсолютные значения",ABS(V564),V564)),V564)))</x:f>
      </x:c>
      <x:c r="BZ564" s="50" t="str">
        <x:f>IF(18&gt;'Настройки'!$B$3,"",IF(ISBLANK(W564),IF('Настройки'!$B$9="Нулевой спрос",0,""),IF(W564&lt;0,IF('Настройки'!$B$10="Исключить","",IF('Настройки'!$B$10="Абсолютные значения",ABS(W564),W564)),W564)))</x:f>
      </x:c>
      <x:c r="CA564" s="50" t="str">
        <x:f>IF(19&gt;'Настройки'!$B$3,"",IF(ISBLANK(X564),IF('Настройки'!$B$9="Нулевой спрос",0,""),IF(X564&lt;0,IF('Настройки'!$B$10="Исключить","",IF('Настройки'!$B$10="Абсолютные значения",ABS(X564),X564)),X564)))</x:f>
      </x:c>
      <x:c r="CB564" s="50" t="str">
        <x:f>IF(20&gt;'Настройки'!$B$3,"",IF(ISBLANK(Y564),IF('Настройки'!$B$9="Нулевой спрос",0,""),IF(Y564&lt;0,IF('Настройки'!$B$10="Исключить","",IF('Настройки'!$B$10="Абсолютные значения",ABS(Y564),Y564)),Y564)))</x:f>
      </x:c>
      <x:c r="CC564" s="50" t="str">
        <x:f>IF(21&gt;'Настройки'!$B$3,"",IF(ISBLANK(Z564),IF('Настройки'!$B$9="Нулевой спрос",0,""),IF(Z564&lt;0,IF('Настройки'!$B$10="Исключить","",IF('Настройки'!$B$10="Абсолютные значения",ABS(Z564),Z564)),Z564)))</x:f>
      </x:c>
      <x:c r="CD564" s="50" t="str">
        <x:f>IF(22&gt;'Настройки'!$B$3,"",IF(ISBLANK(AA564),IF('Настройки'!$B$9="Нулевой спрос",0,""),IF(AA564&lt;0,IF('Настройки'!$B$10="Исключить","",IF('Настройки'!$B$10="Абсолютные значения",ABS(AA564),AA564)),AA564)))</x:f>
      </x:c>
      <x:c r="CE564" s="50" t="str">
        <x:f>IF(23&gt;'Настройки'!$B$3,"",IF(ISBLANK(AB564),IF('Настройки'!$B$9="Нулевой спрос",0,""),IF(AB564&lt;0,IF('Настройки'!$B$10="Исключить","",IF('Настройки'!$B$10="Абсолютные значения",ABS(AB564),AB564)),AB564)))</x:f>
      </x:c>
      <x:c r="CF564" s="50" t="str">
        <x:f>IF(24&gt;'Настройки'!$B$3,"",IF(ISBLANK(AC564),IF('Настройки'!$B$9="Нулевой спрос",0,""),IF(AC564&lt;0,IF('Настройки'!$B$10="Исключить","",IF('Настройки'!$B$10="Абсолютные значения",ABS(AC564),AC564)),AC564)))</x:f>
      </x:c>
      <x:c r="CG564" s="50" t="str">
        <x:f>IF(25&gt;'Настройки'!$B$3,"",IF(ISBLANK(AD564),IF('Настройки'!$B$9="Нулевой спрос",0,""),IF(AD564&lt;0,IF('Настройки'!$B$10="Исключить","",IF('Настройки'!$B$10="Абсолютные значения",ABS(AD564),AD564)),AD564)))</x:f>
      </x:c>
      <x:c r="CH564" s="50" t="str">
        <x:f>IF(26&gt;'Настройки'!$B$3,"",IF(ISBLANK(AE564),IF('Настройки'!$B$9="Нулевой спрос",0,""),IF(AE564&lt;0,IF('Настройки'!$B$10="Исключить","",IF('Настройки'!$B$10="Абсолютные значения",ABS(AE564),AE564)),AE564)))</x:f>
      </x:c>
      <x:c r="CI564" s="50" t="str">
        <x:f>IF(27&gt;'Настройки'!$B$3,"",IF(ISBLANK(AF564),IF('Настройки'!$B$9="Нулевой спрос",0,""),IF(AF564&lt;0,IF('Настройки'!$B$10="Исключить","",IF('Настройки'!$B$10="Абсолютные значения",ABS(AF564),AF564)),AF564)))</x:f>
      </x:c>
      <x:c r="CJ564" s="50" t="str">
        <x:f>IF(28&gt;'Настройки'!$B$3,"",IF(ISBLANK(AG564),IF('Настройки'!$B$9="Нулевой спрос",0,""),IF(AG564&lt;0,IF('Настройки'!$B$10="Исключить","",IF('Настройки'!$B$10="Абсолютные значения",ABS(AG564),AG564)),AG564)))</x:f>
      </x:c>
      <x:c r="CK564" s="50" t="str">
        <x:f>IF(29&gt;'Настройки'!$B$3,"",IF(ISBLANK(AH564),IF('Настройки'!$B$9="Нулевой спрос",0,""),IF(AH564&lt;0,IF('Настройки'!$B$10="Исключить","",IF('Настройки'!$B$10="Абсолютные значения",ABS(AH564),AH564)),AH564)))</x:f>
      </x:c>
      <x:c r="CL564" s="50" t="str">
        <x:f>IF(30&gt;'Настройки'!$B$3,"",IF(ISBLANK(AI564),IF('Настройки'!$B$9="Нулевой спрос",0,""),IF(AI564&lt;0,IF('Настройки'!$B$10="Исключить","",IF('Настройки'!$B$10="Абсолютные значения",ABS(AI564),AI564)),AI564)))</x:f>
      </x:c>
      <x:c r="CM564" s="50" t="str">
        <x:f>IF(31&gt;'Настройки'!$B$3,"",IF(ISBLANK(AJ564),IF('Настройки'!$B$9="Нулевой спрос",0,""),IF(AJ564&lt;0,IF('Настройки'!$B$10="Исключить","",IF('Настройки'!$B$10="Абсолютные значения",ABS(AJ564),AJ564)),AJ564)))</x:f>
      </x:c>
      <x:c r="CN564" s="50" t="str">
        <x:f>IF(32&gt;'Настройки'!$B$3,"",IF(ISBLANK(AK564),IF('Настройки'!$B$9="Нулевой спрос",0,""),IF(AK564&lt;0,IF('Настройки'!$B$10="Исключить","",IF('Настройки'!$B$10="Абсолютные значения",ABS(AK564),AK564)),AK564)))</x:f>
      </x:c>
      <x:c r="CO564" s="50" t="str">
        <x:f>IF(33&gt;'Настройки'!$B$3,"",IF(ISBLANK(AL564),IF('Настройки'!$B$9="Нулевой спрос",0,""),IF(AL564&lt;0,IF('Настройки'!$B$10="Исключить","",IF('Настройки'!$B$10="Абсолютные значения",ABS(AL564),AL564)),AL564)))</x:f>
      </x:c>
      <x:c r="CP564" s="50" t="str">
        <x:f>IF(34&gt;'Настройки'!$B$3,"",IF(ISBLANK(AM564),IF('Настройки'!$B$9="Нулевой спрос",0,""),IF(AM564&lt;0,IF('Настройки'!$B$10="Исключить","",IF('Настройки'!$B$10="Абсолютные значения",ABS(AM564),AM564)),AM564)))</x:f>
      </x:c>
      <x:c r="CQ564" s="50" t="str">
        <x:f>IF(35&gt;'Настройки'!$B$3,"",IF(ISBLANK(AN564),IF('Настройки'!$B$9="Нулевой спрос",0,""),IF(AN564&lt;0,IF('Настройки'!$B$10="Исключить","",IF('Настройки'!$B$10="Абсолютные значения",ABS(AN564),AN564)),AN564)))</x:f>
      </x:c>
      <x:c r="CR564" s="50" t="str">
        <x:f>IF(36&gt;'Настройки'!$B$3,"",IF(ISBLANK(AO564),IF('Настройки'!$B$9="Нулевой спрос",0,""),IF(AO564&lt;0,IF('Настройки'!$B$10="Исключить","",IF('Настройки'!$B$10="Абсолютные значения",ABS(AO564),AO564)),AO564)))</x:f>
      </x:c>
      <x:c r="CS564" s="50" t="str">
        <x:f>IF(OR(1&gt;'Настройки'!$B$3,ISBLANK(BI564),BI564=0),"",BI564)</x:f>
      </x:c>
      <x:c r="CT564" s="50" t="str">
        <x:f>IF(OR(2&gt;'Настройки'!$B$3,ISBLANK(BJ564),BJ564=0),"",BJ564)</x:f>
      </x:c>
      <x:c r="CU564" s="50" t="str">
        <x:f>IF(OR(3&gt;'Настройки'!$B$3,ISBLANK(BK564),BK564=0),"",BK564)</x:f>
      </x:c>
      <x:c r="CV564" s="50" t="str">
        <x:f>IF(OR(4&gt;'Настройки'!$B$3,ISBLANK(BL564),BL564=0),"",BL564)</x:f>
      </x:c>
      <x:c r="CW564" s="50" t="str">
        <x:f>IF(OR(5&gt;'Настройки'!$B$3,ISBLANK(BM564),BM564=0),"",BM564)</x:f>
      </x:c>
      <x:c r="CX564" s="50" t="str">
        <x:f>IF(OR(6&gt;'Настройки'!$B$3,ISBLANK(BN564),BN564=0),"",BN564)</x:f>
      </x:c>
      <x:c r="CY564" s="50" t="str">
        <x:f>IF(OR(7&gt;'Настройки'!$B$3,ISBLANK(BO564),BO564=0),"",BO564)</x:f>
      </x:c>
      <x:c r="CZ564" s="50" t="str">
        <x:f>IF(OR(8&gt;'Настройки'!$B$3,ISBLANK(BP564),BP564=0),"",BP564)</x:f>
      </x:c>
      <x:c r="DA564" s="50" t="str">
        <x:f>IF(OR(9&gt;'Настройки'!$B$3,ISBLANK(BQ564),BQ564=0),"",BQ564)</x:f>
      </x:c>
      <x:c r="DB564" s="50" t="str">
        <x:f>IF(OR(10&gt;'Настройки'!$B$3,ISBLANK(BR564),BR564=0),"",BR564)</x:f>
      </x:c>
      <x:c r="DC564" s="50" t="str">
        <x:f>IF(OR(11&gt;'Настройки'!$B$3,ISBLANK(BS564),BS564=0),"",BS564)</x:f>
      </x:c>
      <x:c r="DD564" s="50" t="str">
        <x:f>IF(OR(12&gt;'Настройки'!$B$3,ISBLANK(BT564),BT564=0),"",BT564)</x:f>
      </x:c>
      <x:c r="DE564" s="50" t="str">
        <x:f>IF(OR(13&gt;'Настройки'!$B$3,ISBLANK(BU564),BU564=0),"",BU564)</x:f>
      </x:c>
      <x:c r="DF564" s="50" t="str">
        <x:f>IF(OR(14&gt;'Настройки'!$B$3,ISBLANK(BV564),BV564=0),"",BV564)</x:f>
      </x:c>
      <x:c r="DG564" s="50" t="str">
        <x:f>IF(OR(15&gt;'Настройки'!$B$3,ISBLANK(BW564),BW564=0),"",BW564)</x:f>
      </x:c>
      <x:c r="DH564" s="50" t="str">
        <x:f>IF(OR(16&gt;'Настройки'!$B$3,ISBLANK(BX564),BX564=0),"",BX564)</x:f>
      </x:c>
      <x:c r="DI564" s="50" t="str">
        <x:f>IF(OR(17&gt;'Настройки'!$B$3,ISBLANK(BY564),BY564=0),"",BY564)</x:f>
      </x:c>
      <x:c r="DJ564" s="50" t="str">
        <x:f>IF(OR(18&gt;'Настройки'!$B$3,ISBLANK(BZ564),BZ564=0),"",BZ564)</x:f>
      </x:c>
      <x:c r="DK564" s="50" t="str">
        <x:f>IF(OR(19&gt;'Настройки'!$B$3,ISBLANK(CA564),CA564=0),"",CA564)</x:f>
      </x:c>
      <x:c r="DL564" s="50" t="str">
        <x:f>IF(OR(20&gt;'Настройки'!$B$3,ISBLANK(CB564),CB564=0),"",CB564)</x:f>
      </x:c>
      <x:c r="DM564" s="50" t="str">
        <x:f>IF(OR(21&gt;'Настройки'!$B$3,ISBLANK(CC564),CC564=0),"",CC564)</x:f>
      </x:c>
      <x:c r="DN564" s="50" t="str">
        <x:f>IF(OR(22&gt;'Настройки'!$B$3,ISBLANK(CD564),CD564=0),"",CD564)</x:f>
      </x:c>
      <x:c r="DO564" s="50" t="str">
        <x:f>IF(OR(23&gt;'Настройки'!$B$3,ISBLANK(CE564),CE564=0),"",CE564)</x:f>
      </x:c>
      <x:c r="DP564" s="50" t="str">
        <x:f>IF(OR(24&gt;'Настройки'!$B$3,ISBLANK(CF564),CF564=0),"",CF564)</x:f>
      </x:c>
      <x:c r="DQ564" s="50" t="str">
        <x:f>IF(OR(25&gt;'Настройки'!$B$3,ISBLANK(CG564),CG564=0),"",CG564)</x:f>
      </x:c>
      <x:c r="DR564" s="50" t="str">
        <x:f>IF(OR(26&gt;'Настройки'!$B$3,ISBLANK(CH564),CH564=0),"",CH564)</x:f>
      </x:c>
      <x:c r="DS564" s="50" t="str">
        <x:f>IF(OR(27&gt;'Настройки'!$B$3,ISBLANK(CI564),CI564=0),"",CI564)</x:f>
      </x:c>
      <x:c r="DT564" s="50" t="str">
        <x:f>IF(OR(28&gt;'Настройки'!$B$3,ISBLANK(CJ564),CJ564=0),"",CJ564)</x:f>
      </x:c>
      <x:c r="DU564" s="50" t="str">
        <x:f>IF(OR(29&gt;'Настройки'!$B$3,ISBLANK(CK564),CK564=0),"",CK564)</x:f>
      </x:c>
      <x:c r="DV564" s="50" t="str">
        <x:f>IF(OR(30&gt;'Настройки'!$B$3,ISBLANK(CL564),CL564=0),"",CL564)</x:f>
      </x:c>
      <x:c r="DW564" s="50" t="str">
        <x:f>IF(OR(31&gt;'Настройки'!$B$3,ISBLANK(CM564),CM564=0),"",CM564)</x:f>
      </x:c>
      <x:c r="DX564" s="50" t="str">
        <x:f>IF(OR(32&gt;'Настройки'!$B$3,ISBLANK(CN564),CN564=0),"",CN564)</x:f>
      </x:c>
      <x:c r="DY564" s="50" t="str">
        <x:f>IF(OR(33&gt;'Настройки'!$B$3,ISBLANK(CO564),CO564=0),"",CO564)</x:f>
      </x:c>
      <x:c r="DZ564" s="50" t="str">
        <x:f>IF(OR(34&gt;'Настройки'!$B$3,ISBLANK(CP564),CP564=0),"",CP564)</x:f>
      </x:c>
      <x:c r="EA564" s="50" t="str">
        <x:f>IF(OR(35&gt;'Настройки'!$B$3,ISBLANK(CQ564),CQ564=0),"",CQ564)</x:f>
      </x:c>
      <x:c r="EB564" s="50" t="str">
        <x:f>IF(OR(36&gt;'Настройки'!$B$3,ISBLANK(CR564),CR564=0),"",CR564)</x:f>
      </x:c>
      <x:c r="EC564" s="50" t="str">
        <x:f>IF(A564="","",IF(OR(BB564="AZ",BB564="BZ"),10000+ROW(),IF(AZ564&gt;'Настройки'!$B$11,20000+ROW(),IF(BF564&lt;&gt;"Обычный",30000+ROW(),IF(AX564&lt;=0,40000+ROW(),"")))))</x:f>
      </x:c>
      <x:c r="ED564" s="50" t="str">
        <x:f>IF(EC564="","",COUNTIFS($EC$2:$EC$1001,"&gt;0",$EC$2:$EC$1001,"&lt;"&amp;EC564)+1)</x:f>
      </x:c>
    </x:row>
    <x:row r="565">
      <x:c r="A565" s="115"/>
      <x:c r="B565" s="115"/>
      <x:c r="C565" s="115"/>
      <x:c r="D565" s="118"/>
      <x:c r="E565" s="118"/>
      <x:c r="F565" s="118"/>
      <x:c r="G565" s="118"/>
      <x:c r="H565" s="118"/>
      <x:c r="I565" s="118"/>
      <x:c r="J565" s="118"/>
      <x:c r="K565" s="118"/>
      <x:c r="L565" s="118"/>
      <x:c r="M565" s="118"/>
      <x:c r="N565" s="118"/>
      <x:c r="O565" s="118"/>
      <x:c r="P565" s="118"/>
      <x:c r="Q565" s="118"/>
      <x:c r="R565" s="118"/>
      <x:c r="S565" s="118"/>
      <x:c r="T565" s="118"/>
      <x:c r="U565" s="118"/>
      <x:c r="V565" s="118"/>
      <x:c r="W565" s="118"/>
      <x:c r="X565" s="118"/>
      <x:c r="Y565" s="118"/>
      <x:c r="Z565" s="118"/>
      <x:c r="AA565" s="118"/>
      <x:c r="AB565" s="118"/>
      <x:c r="AC565" s="118"/>
      <x:c r="AD565" s="118"/>
      <x:c r="AE565" s="118"/>
      <x:c r="AF565" s="118"/>
      <x:c r="AG565" s="118"/>
      <x:c r="AH565" s="118"/>
      <x:c r="AI565" s="118"/>
      <x:c r="AJ565" s="118"/>
      <x:c r="AK565" s="118"/>
      <x:c r="AL565" s="118"/>
      <x:c r="AM565" s="118"/>
      <x:c r="AN565" s="118"/>
      <x:c r="AO565" s="118"/>
      <x:c r="AP565" s="115"/>
      <x:c r="AQ565" s="49" t="str">
        <x:f>IF(A565="","",COUNT(BI565:INDEX(BI565:CR565,1,'Настройки'!$B$3)))</x:f>
      </x:c>
      <x:c r="AR565" s="49" t="str">
        <x:f>IF(A565="","",SUM(BI565:INDEX(BI565:CR565,1,'Настройки'!$B$3)))</x:f>
      </x:c>
      <x:c r="AS565" s="58" t="str">
        <x:f>IF(A565="","",IF('Настройки'!$B$4="Стоимость потребления",AR565*D565,IF('Настройки'!$B$4="Количество",AR565,E565)))</x:f>
      </x:c>
      <x:c r="AT565" s="61" t="str">
        <x:f>IF(OR(A565="",AS565&lt;0,SUM($AS$2:$AS$1001)&lt;=0),"",AS565/SUM($AS$2:$AS$1001))</x:f>
      </x:c>
      <x:c r="AU565" s="61" t="str">
        <x:f>IF(OR(A565="",AS565&lt;0,SUM($AS$2:$AS$1001)&lt;=0),"",SUMIFS($AS$2:$AS$1001,$AS$2:$AS$1001,"&gt;"&amp;AS565)/SUM($AS$2:$AS$1001))</x:f>
      </x:c>
      <x:c r="AV565" s="61" t="str">
        <x:f>IF(OR(A565="",AS565&lt;0,SUM($AS$2:$AS$1001)&lt;=0),"",SUMIFS($AS$2:$AS$1001,$AS$2:$AS$1001,"&gt;="&amp;AS565)/SUM($AS$2:$AS$1001))</x:f>
      </x:c>
      <x:c r="AW565" s="49" t="str">
        <x:f>IF(A565="","",IF(SUM($AS$2:$AS$1001)&lt;=0,"Не определён",IF(AS565&lt;0,"Исключение",IF(AU565&lt;'Настройки'!$B$5,"A",IF(AU565&lt;'Настройки'!$B$6,"B","C")))))</x:f>
      </x:c>
      <x:c r="AX565" s="58" t="str">
        <x:f>IF(A565="","",IF(AQ565=0,"",AVERAGE(BI565:INDEX(BI565:CR565,1,'Настройки'!$B$3))))</x:f>
      </x:c>
      <x:c r="AY565" s="58" t="str">
        <x:f>IF(OR(A565="",AQ565=0),"",STDEVP(BI565:INDEX(BI565:CR565,1,'Настройки'!$B$3)))</x:f>
      </x:c>
      <x:c r="AZ565" s="61" t="str">
        <x:f>IF(OR(A565="",AQ565&lt;'Настройки'!$B$12,AX565&lt;=0,AND('Настройки'!$B$10="Блокировать",COUNTIF(F565:INDEX(F565:AO565,1,'Настройки'!$B$3),"&lt;0")&gt;0)),"",AY565/ABS(AX565))</x:f>
      </x:c>
      <x:c r="BA565" s="49" t="str">
        <x:f>IF(A565="","",IF(AND('Настройки'!$B$10="Блокировать",COUNTIF(F565:INDEX(F565:AO565,1,'Настройки'!$B$3),"&lt;0")&gt;0),"Не определён",IF(AQ565&lt;'Настройки'!$B$12,"Не определён",IF(AX565=0,"Нет спроса",IF(AX565&lt;0,"Не определён",IF(AZ565&lt;='Настройки'!$B$7,"X",IF(AZ565&lt;='Настройки'!$B$8,"Y","Z")))))))</x:f>
      </x:c>
      <x:c r="BB565" s="49" t="str">
        <x:f>IF(OR(A565="",LEN(AW565)&lt;&gt;1,LEN(BA565)&lt;&gt;1),"",AW565&amp;BA565)</x:f>
      </x:c>
      <x:c r="BC565" s="61" t="str">
        <x:f>IF(OR(A565="",AQ565=0),"",(COUNT(BI565:INDEX(BI565:CR565,1,'Настройки'!$B$3))-COUNT(CS565:INDEX(CS565:EB565,1,'Настройки'!$B$3)))/AQ565)</x:f>
      </x:c>
      <x:c r="BD565" s="64" t="str">
        <x:f>IF(OR(A565="",COUNT(CS565:INDEX(CS565:EB565,1,'Настройки'!$B$3))=0),"",AQ565/COUNT(CS565:INDEX(CS565:EB565,1,'Настройки'!$B$3)))</x:f>
      </x:c>
      <x:c r="BE565" s="64" t="str">
        <x:f>IF(OR(A565="",COUNT(CS565:INDEX(CS565:EB565,1,'Настройки'!$B$3))=0),"",IF(AVERAGE(CS565:INDEX(CS565:EB565,1,'Настройки'!$B$3))=0,"",(STDEVP(CS565:INDEX(CS565:EB565,1,'Настройки'!$B$3))/ABS(AVERAGE(CS565:INDEX(CS565:EB565,1,'Настройки'!$B$3))))^2))</x:f>
      </x:c>
      <x:c r="BF565" s="49" t="str">
        <x:f>IF(A565="","",IF(AQ565&lt;3,"Недостаточно",IF(AQ565&lt;6,"Предварительный","Обычный")))</x:f>
      </x:c>
      <x:c r="BG565" s="49" t="str">
        <x:f>IF(A565="","",IF(COUNTIF(F565:INDEX(F565:AO565,1,'Настройки'!$B$3),"&lt;0")&gt;0,IF('Настройки'!$B$10="Блокировать","Отрицательный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"),"")&amp;IF(AQ565&lt;3,"Недостаточно истории. ",IF(AQ565&lt;6,"Предварительная классификация. ",""))&amp;IF(AX565=0,"Нет спроса за горизонт. ","")&amp;IF(AZ565&gt;'Настройки'!$B$11,"Экстремальная вариативность. ",""))</x:f>
      </x:c>
      <x:c r="BH565" s="49" t="str">
        <x:f>IF(A565="","",IFERROR(VLOOKUP(BB565,'Настройки'!$D$3:$E$11,2,FALSE),"Сначала проверьте исходные данные и историю спроса.")&amp;" Уточните срок поставки, MOQ и критичность.")</x:f>
      </x:c>
      <x:c r="BI565" s="50" t="str">
        <x:f>IF(1&gt;'Настройки'!$B$3,"",IF(ISBLANK(F565),IF('Настройки'!$B$9="Нулевой спрос",0,""),IF(F565&lt;0,IF('Настройки'!$B$10="Исключить","",IF('Настройки'!$B$10="Абсолютные значения",ABS(F565),F565)),F565)))</x:f>
      </x:c>
      <x:c r="BJ565" s="50" t="str">
        <x:f>IF(2&gt;'Настройки'!$B$3,"",IF(ISBLANK(G565),IF('Настройки'!$B$9="Нулевой спрос",0,""),IF(G565&lt;0,IF('Настройки'!$B$10="Исключить","",IF('Настройки'!$B$10="Абсолютные значения",ABS(G565),G565)),G565)))</x:f>
      </x:c>
      <x:c r="BK565" s="50" t="str">
        <x:f>IF(3&gt;'Настройки'!$B$3,"",IF(ISBLANK(H565),IF('Настройки'!$B$9="Нулевой спрос",0,""),IF(H565&lt;0,IF('Настройки'!$B$10="Исключить","",IF('Настройки'!$B$10="Абсолютные значения",ABS(H565),H565)),H565)))</x:f>
      </x:c>
      <x:c r="BL565" s="50" t="str">
        <x:f>IF(4&gt;'Настройки'!$B$3,"",IF(ISBLANK(I565),IF('Настройки'!$B$9="Нулевой спрос",0,""),IF(I565&lt;0,IF('Настройки'!$B$10="Исключить","",IF('Настройки'!$B$10="Абсолютные значения",ABS(I565),I565)),I565)))</x:f>
      </x:c>
      <x:c r="BM565" s="50" t="str">
        <x:f>IF(5&gt;'Настройки'!$B$3,"",IF(ISBLANK(J565),IF('Настройки'!$B$9="Нулевой спрос",0,""),IF(J565&lt;0,IF('Настройки'!$B$10="Исключить","",IF('Настройки'!$B$10="Абсолютные значения",ABS(J565),J565)),J565)))</x:f>
      </x:c>
      <x:c r="BN565" s="50" t="str">
        <x:f>IF(6&gt;'Настройки'!$B$3,"",IF(ISBLANK(K565),IF('Настройки'!$B$9="Нулевой спрос",0,""),IF(K565&lt;0,IF('Настройки'!$B$10="Исключить","",IF('Настройки'!$B$10="Абсолютные значения",ABS(K565),K565)),K565)))</x:f>
      </x:c>
      <x:c r="BO565" s="50" t="str">
        <x:f>IF(7&gt;'Настройки'!$B$3,"",IF(ISBLANK(L565),IF('Настройки'!$B$9="Нулевой спрос",0,""),IF(L565&lt;0,IF('Настройки'!$B$10="Исключить","",IF('Настройки'!$B$10="Абсолютные значения",ABS(L565),L565)),L565)))</x:f>
      </x:c>
      <x:c r="BP565" s="50" t="str">
        <x:f>IF(8&gt;'Настройки'!$B$3,"",IF(ISBLANK(M565),IF('Настройки'!$B$9="Нулевой спрос",0,""),IF(M565&lt;0,IF('Настройки'!$B$10="Исключить","",IF('Настройки'!$B$10="Абсолютные значения",ABS(M565),M565)),M565)))</x:f>
      </x:c>
      <x:c r="BQ565" s="50" t="str">
        <x:f>IF(9&gt;'Настройки'!$B$3,"",IF(ISBLANK(N565),IF('Настройки'!$B$9="Нулевой спрос",0,""),IF(N565&lt;0,IF('Настройки'!$B$10="Исключить","",IF('Настройки'!$B$10="Абсолютные значения",ABS(N565),N565)),N565)))</x:f>
      </x:c>
      <x:c r="BR565" s="50" t="str">
        <x:f>IF(10&gt;'Настройки'!$B$3,"",IF(ISBLANK(O565),IF('Настройки'!$B$9="Нулевой спрос",0,""),IF(O565&lt;0,IF('Настройки'!$B$10="Исключить","",IF('Настройки'!$B$10="Абсолютные значения",ABS(O565),O565)),O565)))</x:f>
      </x:c>
      <x:c r="BS565" s="50" t="str">
        <x:f>IF(11&gt;'Настройки'!$B$3,"",IF(ISBLANK(P565),IF('Настройки'!$B$9="Нулевой спрос",0,""),IF(P565&lt;0,IF('Настройки'!$B$10="Исключить","",IF('Настройки'!$B$10="Абсолютные значения",ABS(P565),P565)),P565)))</x:f>
      </x:c>
      <x:c r="BT565" s="50" t="str">
        <x:f>IF(12&gt;'Настройки'!$B$3,"",IF(ISBLANK(Q565),IF('Настройки'!$B$9="Нулевой спрос",0,""),IF(Q565&lt;0,IF('Настройки'!$B$10="Исключить","",IF('Настройки'!$B$10="Абсолютные значения",ABS(Q565),Q565)),Q565)))</x:f>
      </x:c>
      <x:c r="BU565" s="50" t="str">
        <x:f>IF(13&gt;'Настройки'!$B$3,"",IF(ISBLANK(R565),IF('Настройки'!$B$9="Нулевой спрос",0,""),IF(R565&lt;0,IF('Настройки'!$B$10="Исключить","",IF('Настройки'!$B$10="Абсолютные значения",ABS(R565),R565)),R565)))</x:f>
      </x:c>
      <x:c r="BV565" s="50" t="str">
        <x:f>IF(14&gt;'Настройки'!$B$3,"",IF(ISBLANK(S565),IF('Настройки'!$B$9="Нулевой спрос",0,""),IF(S565&lt;0,IF('Настройки'!$B$10="Исключить","",IF('Настройки'!$B$10="Абсолютные значения",ABS(S565),S565)),S565)))</x:f>
      </x:c>
      <x:c r="BW565" s="50" t="str">
        <x:f>IF(15&gt;'Настройки'!$B$3,"",IF(ISBLANK(T565),IF('Настройки'!$B$9="Нулевой спрос",0,""),IF(T565&lt;0,IF('Настройки'!$B$10="Исключить","",IF('Настройки'!$B$10="Абсолютные значения",ABS(T565),T565)),T565)))</x:f>
      </x:c>
      <x:c r="BX565" s="50" t="str">
        <x:f>IF(16&gt;'Настройки'!$B$3,"",IF(ISBLANK(U565),IF('Настройки'!$B$9="Нулевой спрос",0,""),IF(U565&lt;0,IF('Настройки'!$B$10="Исключить","",IF('Настройки'!$B$10="Абсолютные значения",ABS(U565),U565)),U565)))</x:f>
      </x:c>
      <x:c r="BY565" s="50" t="str">
        <x:f>IF(17&gt;'Настройки'!$B$3,"",IF(ISBLANK(V565),IF('Настройки'!$B$9="Нулевой спрос",0,""),IF(V565&lt;0,IF('Настройки'!$B$10="Исключить","",IF('Настройки'!$B$10="Абсолютные значения",ABS(V565),V565)),V565)))</x:f>
      </x:c>
      <x:c r="BZ565" s="50" t="str">
        <x:f>IF(18&gt;'Настройки'!$B$3,"",IF(ISBLANK(W565),IF('Настройки'!$B$9="Нулевой спрос",0,""),IF(W565&lt;0,IF('Настройки'!$B$10="Исключить","",IF('Настройки'!$B$10="Абсолютные значения",ABS(W565),W565)),W565)))</x:f>
      </x:c>
      <x:c r="CA565" s="50" t="str">
        <x:f>IF(19&gt;'Настройки'!$B$3,"",IF(ISBLANK(X565),IF('Настройки'!$B$9="Нулевой спрос",0,""),IF(X565&lt;0,IF('Настройки'!$B$10="Исключить","",IF('Настройки'!$B$10="Абсолютные значения",ABS(X565),X565)),X565)))</x:f>
      </x:c>
      <x:c r="CB565" s="50" t="str">
        <x:f>IF(20&gt;'Настройки'!$B$3,"",IF(ISBLANK(Y565),IF('Настройки'!$B$9="Нулевой спрос",0,""),IF(Y565&lt;0,IF('Настройки'!$B$10="Исключить","",IF('Настройки'!$B$10="Абсолютные значения",ABS(Y565),Y565)),Y565)))</x:f>
      </x:c>
      <x:c r="CC565" s="50" t="str">
        <x:f>IF(21&gt;'Настройки'!$B$3,"",IF(ISBLANK(Z565),IF('Настройки'!$B$9="Нулевой спрос",0,""),IF(Z565&lt;0,IF('Настройки'!$B$10="Исключить","",IF('Настройки'!$B$10="Абсолютные значения",ABS(Z565),Z565)),Z565)))</x:f>
      </x:c>
      <x:c r="CD565" s="50" t="str">
        <x:f>IF(22&gt;'Настройки'!$B$3,"",IF(ISBLANK(AA565),IF('Настройки'!$B$9="Нулевой спрос",0,""),IF(AA565&lt;0,IF('Настройки'!$B$10="Исключить","",IF('Настройки'!$B$10="Абсолютные значения",ABS(AA565),AA565)),AA565)))</x:f>
      </x:c>
      <x:c r="CE565" s="50" t="str">
        <x:f>IF(23&gt;'Настройки'!$B$3,"",IF(ISBLANK(AB565),IF('Настройки'!$B$9="Нулевой спрос",0,""),IF(AB565&lt;0,IF('Настройки'!$B$10="Исключить","",IF('Настройки'!$B$10="Абсолютные значения",ABS(AB565),AB565)),AB565)))</x:f>
      </x:c>
      <x:c r="CF565" s="50" t="str">
        <x:f>IF(24&gt;'Настройки'!$B$3,"",IF(ISBLANK(AC565),IF('Настройки'!$B$9="Нулевой спрос",0,""),IF(AC565&lt;0,IF('Настройки'!$B$10="Исключить","",IF('Настройки'!$B$10="Абсолютные значения",ABS(AC565),AC565)),AC565)))</x:f>
      </x:c>
      <x:c r="CG565" s="50" t="str">
        <x:f>IF(25&gt;'Настройки'!$B$3,"",IF(ISBLANK(AD565),IF('Настройки'!$B$9="Нулевой спрос",0,""),IF(AD565&lt;0,IF('Настройки'!$B$10="Исключить","",IF('Настройки'!$B$10="Абсолютные значения",ABS(AD565),AD565)),AD565)))</x:f>
      </x:c>
      <x:c r="CH565" s="50" t="str">
        <x:f>IF(26&gt;'Настройки'!$B$3,"",IF(ISBLANK(AE565),IF('Настройки'!$B$9="Нулевой спрос",0,""),IF(AE565&lt;0,IF('Настройки'!$B$10="Исключить","",IF('Настройки'!$B$10="Абсолютные значения",ABS(AE565),AE565)),AE565)))</x:f>
      </x:c>
      <x:c r="CI565" s="50" t="str">
        <x:f>IF(27&gt;'Настройки'!$B$3,"",IF(ISBLANK(AF565),IF('Настройки'!$B$9="Нулевой спрос",0,""),IF(AF565&lt;0,IF('Настройки'!$B$10="Исключить","",IF('Настройки'!$B$10="Абсолютные значения",ABS(AF565),AF565)),AF565)))</x:f>
      </x:c>
      <x:c r="CJ565" s="50" t="str">
        <x:f>IF(28&gt;'Настройки'!$B$3,"",IF(ISBLANK(AG565),IF('Настройки'!$B$9="Нулевой спрос",0,""),IF(AG565&lt;0,IF('Настройки'!$B$10="Исключить","",IF('Настройки'!$B$10="Абсолютные значения",ABS(AG565),AG565)),AG565)))</x:f>
      </x:c>
      <x:c r="CK565" s="50" t="str">
        <x:f>IF(29&gt;'Настройки'!$B$3,"",IF(ISBLANK(AH565),IF('Настройки'!$B$9="Нулевой спрос",0,""),IF(AH565&lt;0,IF('Настройки'!$B$10="Исключить","",IF('Настройки'!$B$10="Абсолютные значения",ABS(AH565),AH565)),AH565)))</x:f>
      </x:c>
      <x:c r="CL565" s="50" t="str">
        <x:f>IF(30&gt;'Настройки'!$B$3,"",IF(ISBLANK(AI565),IF('Настройки'!$B$9="Нулевой спрос",0,""),IF(AI565&lt;0,IF('Настройки'!$B$10="Исключить","",IF('Настройки'!$B$10="Абсолютные значения",ABS(AI565),AI565)),AI565)))</x:f>
      </x:c>
      <x:c r="CM565" s="50" t="str">
        <x:f>IF(31&gt;'Настройки'!$B$3,"",IF(ISBLANK(AJ565),IF('Настройки'!$B$9="Нулевой спрос",0,""),IF(AJ565&lt;0,IF('Настройки'!$B$10="Исключить","",IF('Настройки'!$B$10="Абсолютные значения",ABS(AJ565),AJ565)),AJ565)))</x:f>
      </x:c>
      <x:c r="CN565" s="50" t="str">
        <x:f>IF(32&gt;'Настройки'!$B$3,"",IF(ISBLANK(AK565),IF('Настройки'!$B$9="Нулевой спрос",0,""),IF(AK565&lt;0,IF('Настройки'!$B$10="Исключить","",IF('Настройки'!$B$10="Абсолютные значения",ABS(AK565),AK565)),AK565)))</x:f>
      </x:c>
      <x:c r="CO565" s="50" t="str">
        <x:f>IF(33&gt;'Настройки'!$B$3,"",IF(ISBLANK(AL565),IF('Настройки'!$B$9="Нулевой спрос",0,""),IF(AL565&lt;0,IF('Настройки'!$B$10="Исключить","",IF('Настройки'!$B$10="Абсолютные значения",ABS(AL565),AL565)),AL565)))</x:f>
      </x:c>
      <x:c r="CP565" s="50" t="str">
        <x:f>IF(34&gt;'Настройки'!$B$3,"",IF(ISBLANK(AM565),IF('Настройки'!$B$9="Нулевой спрос",0,""),IF(AM565&lt;0,IF('Настройки'!$B$10="Исключить","",IF('Настройки'!$B$10="Абсолютные значения",ABS(AM565),AM565)),AM565)))</x:f>
      </x:c>
      <x:c r="CQ565" s="50" t="str">
        <x:f>IF(35&gt;'Настройки'!$B$3,"",IF(ISBLANK(AN565),IF('Настройки'!$B$9="Нулевой спрос",0,""),IF(AN565&lt;0,IF('Настройки'!$B$10="Исключить","",IF('Настройки'!$B$10="Абсолютные значения",ABS(AN565),AN565)),AN565)))</x:f>
      </x:c>
      <x:c r="CR565" s="50" t="str">
        <x:f>IF(36&gt;'Настройки'!$B$3,"",IF(ISBLANK(AO565),IF('Настройки'!$B$9="Нулевой спрос",0,""),IF(AO565&lt;0,IF('Настройки'!$B$10="Исключить","",IF('Настройки'!$B$10="Абсолютные значения",ABS(AO565),AO565)),AO565)))</x:f>
      </x:c>
      <x:c r="CS565" s="50" t="str">
        <x:f>IF(OR(1&gt;'Настройки'!$B$3,ISBLANK(BI565),BI565=0),"",BI565)</x:f>
      </x:c>
      <x:c r="CT565" s="50" t="str">
        <x:f>IF(OR(2&gt;'Настройки'!$B$3,ISBLANK(BJ565),BJ565=0),"",BJ565)</x:f>
      </x:c>
      <x:c r="CU565" s="50" t="str">
        <x:f>IF(OR(3&gt;'Настройки'!$B$3,ISBLANK(BK565),BK565=0),"",BK565)</x:f>
      </x:c>
      <x:c r="CV565" s="50" t="str">
        <x:f>IF(OR(4&gt;'Настройки'!$B$3,ISBLANK(BL565),BL565=0),"",BL565)</x:f>
      </x:c>
      <x:c r="CW565" s="50" t="str">
        <x:f>IF(OR(5&gt;'Настройки'!$B$3,ISBLANK(BM565),BM565=0),"",BM565)</x:f>
      </x:c>
      <x:c r="CX565" s="50" t="str">
        <x:f>IF(OR(6&gt;'Настройки'!$B$3,ISBLANK(BN565),BN565=0),"",BN565)</x:f>
      </x:c>
      <x:c r="CY565" s="50" t="str">
        <x:f>IF(OR(7&gt;'Настройки'!$B$3,ISBLANK(BO565),BO565=0),"",BO565)</x:f>
      </x:c>
      <x:c r="CZ565" s="50" t="str">
        <x:f>IF(OR(8&gt;'Настройки'!$B$3,ISBLANK(BP565),BP565=0),"",BP565)</x:f>
      </x:c>
      <x:c r="DA565" s="50" t="str">
        <x:f>IF(OR(9&gt;'Настройки'!$B$3,ISBLANK(BQ565),BQ565=0),"",BQ565)</x:f>
      </x:c>
      <x:c r="DB565" s="50" t="str">
        <x:f>IF(OR(10&gt;'Настройки'!$B$3,ISBLANK(BR565),BR565=0),"",BR565)</x:f>
      </x:c>
      <x:c r="DC565" s="50" t="str">
        <x:f>IF(OR(11&gt;'Настройки'!$B$3,ISBLANK(BS565),BS565=0),"",BS565)</x:f>
      </x:c>
      <x:c r="DD565" s="50" t="str">
        <x:f>IF(OR(12&gt;'Настройки'!$B$3,ISBLANK(BT565),BT565=0),"",BT565)</x:f>
      </x:c>
      <x:c r="DE565" s="50" t="str">
        <x:f>IF(OR(13&gt;'Настройки'!$B$3,ISBLANK(BU565),BU565=0),"",BU565)</x:f>
      </x:c>
      <x:c r="DF565" s="50" t="str">
        <x:f>IF(OR(14&gt;'Настройки'!$B$3,ISBLANK(BV565),BV565=0),"",BV565)</x:f>
      </x:c>
      <x:c r="DG565" s="50" t="str">
        <x:f>IF(OR(15&gt;'Настройки'!$B$3,ISBLANK(BW565),BW565=0),"",BW565)</x:f>
      </x:c>
      <x:c r="DH565" s="50" t="str">
        <x:f>IF(OR(16&gt;'Настройки'!$B$3,ISBLANK(BX565),BX565=0),"",BX565)</x:f>
      </x:c>
      <x:c r="DI565" s="50" t="str">
        <x:f>IF(OR(17&gt;'Настройки'!$B$3,ISBLANK(BY565),BY565=0),"",BY565)</x:f>
      </x:c>
      <x:c r="DJ565" s="50" t="str">
        <x:f>IF(OR(18&gt;'Настройки'!$B$3,ISBLANK(BZ565),BZ565=0),"",BZ565)</x:f>
      </x:c>
      <x:c r="DK565" s="50" t="str">
        <x:f>IF(OR(19&gt;'Настройки'!$B$3,ISBLANK(CA565),CA565=0),"",CA565)</x:f>
      </x:c>
      <x:c r="DL565" s="50" t="str">
        <x:f>IF(OR(20&gt;'Настройки'!$B$3,ISBLANK(CB565),CB565=0),"",CB565)</x:f>
      </x:c>
      <x:c r="DM565" s="50" t="str">
        <x:f>IF(OR(21&gt;'Настройки'!$B$3,ISBLANK(CC565),CC565=0),"",CC565)</x:f>
      </x:c>
      <x:c r="DN565" s="50" t="str">
        <x:f>IF(OR(22&gt;'Настройки'!$B$3,ISBLANK(CD565),CD565=0),"",CD565)</x:f>
      </x:c>
      <x:c r="DO565" s="50" t="str">
        <x:f>IF(OR(23&gt;'Настройки'!$B$3,ISBLANK(CE565),CE565=0),"",CE565)</x:f>
      </x:c>
      <x:c r="DP565" s="50" t="str">
        <x:f>IF(OR(24&gt;'Настройки'!$B$3,ISBLANK(CF565),CF565=0),"",CF565)</x:f>
      </x:c>
      <x:c r="DQ565" s="50" t="str">
        <x:f>IF(OR(25&gt;'Настройки'!$B$3,ISBLANK(CG565),CG565=0),"",CG565)</x:f>
      </x:c>
      <x:c r="DR565" s="50" t="str">
        <x:f>IF(OR(26&gt;'Настройки'!$B$3,ISBLANK(CH565),CH565=0),"",CH565)</x:f>
      </x:c>
      <x:c r="DS565" s="50" t="str">
        <x:f>IF(OR(27&gt;'Настройки'!$B$3,ISBLANK(CI565),CI565=0),"",CI565)</x:f>
      </x:c>
      <x:c r="DT565" s="50" t="str">
        <x:f>IF(OR(28&gt;'Настройки'!$B$3,ISBLANK(CJ565),CJ565=0),"",CJ565)</x:f>
      </x:c>
      <x:c r="DU565" s="50" t="str">
        <x:f>IF(OR(29&gt;'Настройки'!$B$3,ISBLANK(CK565),CK565=0),"",CK565)</x:f>
      </x:c>
      <x:c r="DV565" s="50" t="str">
        <x:f>IF(OR(30&gt;'Настройки'!$B$3,ISBLANK(CL565),CL565=0),"",CL565)</x:f>
      </x:c>
      <x:c r="DW565" s="50" t="str">
        <x:f>IF(OR(31&gt;'Настройки'!$B$3,ISBLANK(CM565),CM565=0),"",CM565)</x:f>
      </x:c>
      <x:c r="DX565" s="50" t="str">
        <x:f>IF(OR(32&gt;'Настройки'!$B$3,ISBLANK(CN565),CN565=0),"",CN565)</x:f>
      </x:c>
      <x:c r="DY565" s="50" t="str">
        <x:f>IF(OR(33&gt;'Настройки'!$B$3,ISBLANK(CO565),CO565=0),"",CO565)</x:f>
      </x:c>
      <x:c r="DZ565" s="50" t="str">
        <x:f>IF(OR(34&gt;'Настройки'!$B$3,ISBLANK(CP565),CP565=0),"",CP565)</x:f>
      </x:c>
      <x:c r="EA565" s="50" t="str">
        <x:f>IF(OR(35&gt;'Настройки'!$B$3,ISBLANK(CQ565),CQ565=0),"",CQ565)</x:f>
      </x:c>
      <x:c r="EB565" s="50" t="str">
        <x:f>IF(OR(36&gt;'Настройки'!$B$3,ISBLANK(CR565),CR565=0),"",CR565)</x:f>
      </x:c>
      <x:c r="EC565" s="50" t="str">
        <x:f>IF(A565="","",IF(OR(BB565="AZ",BB565="BZ"),10000+ROW(),IF(AZ565&gt;'Настройки'!$B$11,20000+ROW(),IF(BF565&lt;&gt;"Обычный",30000+ROW(),IF(AX565&lt;=0,40000+ROW(),"")))))</x:f>
      </x:c>
      <x:c r="ED565" s="50" t="str">
        <x:f>IF(EC565="","",COUNTIFS($EC$2:$EC$1001,"&gt;0",$EC$2:$EC$1001,"&lt;"&amp;EC565)+1)</x:f>
      </x:c>
    </x:row>
    <x:row r="566">
      <x:c r="A566" s="115"/>
      <x:c r="B566" s="115"/>
      <x:c r="C566" s="115"/>
      <x:c r="D566" s="118"/>
      <x:c r="E566" s="118"/>
      <x:c r="F566" s="118"/>
      <x:c r="G566" s="118"/>
      <x:c r="H566" s="118"/>
      <x:c r="I566" s="118"/>
      <x:c r="J566" s="118"/>
      <x:c r="K566" s="118"/>
      <x:c r="L566" s="118"/>
      <x:c r="M566" s="118"/>
      <x:c r="N566" s="118"/>
      <x:c r="O566" s="118"/>
      <x:c r="P566" s="118"/>
      <x:c r="Q566" s="118"/>
      <x:c r="R566" s="118"/>
      <x:c r="S566" s="118"/>
      <x:c r="T566" s="118"/>
      <x:c r="U566" s="118"/>
      <x:c r="V566" s="118"/>
      <x:c r="W566" s="118"/>
      <x:c r="X566" s="118"/>
      <x:c r="Y566" s="118"/>
      <x:c r="Z566" s="118"/>
      <x:c r="AA566" s="118"/>
      <x:c r="AB566" s="118"/>
      <x:c r="AC566" s="118"/>
      <x:c r="AD566" s="118"/>
      <x:c r="AE566" s="118"/>
      <x:c r="AF566" s="118"/>
      <x:c r="AG566" s="118"/>
      <x:c r="AH566" s="118"/>
      <x:c r="AI566" s="118"/>
      <x:c r="AJ566" s="118"/>
      <x:c r="AK566" s="118"/>
      <x:c r="AL566" s="118"/>
      <x:c r="AM566" s="118"/>
      <x:c r="AN566" s="118"/>
      <x:c r="AO566" s="118"/>
      <x:c r="AP566" s="115"/>
      <x:c r="AQ566" s="49" t="str">
        <x:f>IF(A566="","",COUNT(BI566:INDEX(BI566:CR566,1,'Настройки'!$B$3)))</x:f>
      </x:c>
      <x:c r="AR566" s="49" t="str">
        <x:f>IF(A566="","",SUM(BI566:INDEX(BI566:CR566,1,'Настройки'!$B$3)))</x:f>
      </x:c>
      <x:c r="AS566" s="58" t="str">
        <x:f>IF(A566="","",IF('Настройки'!$B$4="Стоимость потребления",AR566*D566,IF('Настройки'!$B$4="Количество",AR566,E566)))</x:f>
      </x:c>
      <x:c r="AT566" s="61" t="str">
        <x:f>IF(OR(A566="",AS566&lt;0,SUM($AS$2:$AS$1001)&lt;=0),"",AS566/SUM($AS$2:$AS$1001))</x:f>
      </x:c>
      <x:c r="AU566" s="61" t="str">
        <x:f>IF(OR(A566="",AS566&lt;0,SUM($AS$2:$AS$1001)&lt;=0),"",SUMIFS($AS$2:$AS$1001,$AS$2:$AS$1001,"&gt;"&amp;AS566)/SUM($AS$2:$AS$1001))</x:f>
      </x:c>
      <x:c r="AV566" s="61" t="str">
        <x:f>IF(OR(A566="",AS566&lt;0,SUM($AS$2:$AS$1001)&lt;=0),"",SUMIFS($AS$2:$AS$1001,$AS$2:$AS$1001,"&gt;="&amp;AS566)/SUM($AS$2:$AS$1001))</x:f>
      </x:c>
      <x:c r="AW566" s="49" t="str">
        <x:f>IF(A566="","",IF(SUM($AS$2:$AS$1001)&lt;=0,"Не определён",IF(AS566&lt;0,"Исключение",IF(AU566&lt;'Настройки'!$B$5,"A",IF(AU566&lt;'Настройки'!$B$6,"B","C")))))</x:f>
      </x:c>
      <x:c r="AX566" s="58" t="str">
        <x:f>IF(A566="","",IF(AQ566=0,"",AVERAGE(BI566:INDEX(BI566:CR566,1,'Настройки'!$B$3))))</x:f>
      </x:c>
      <x:c r="AY566" s="58" t="str">
        <x:f>IF(OR(A566="",AQ566=0),"",STDEVP(BI566:INDEX(BI566:CR566,1,'Настройки'!$B$3)))</x:f>
      </x:c>
      <x:c r="AZ566" s="61" t="str">
        <x:f>IF(OR(A566="",AQ566&lt;'Настройки'!$B$12,AX566&lt;=0,AND('Настройки'!$B$10="Блокировать",COUNTIF(F566:INDEX(F566:AO566,1,'Настройки'!$B$3),"&lt;0")&gt;0)),"",AY566/ABS(AX566))</x:f>
      </x:c>
      <x:c r="BA566" s="49" t="str">
        <x:f>IF(A566="","",IF(AND('Настройки'!$B$10="Блокировать",COUNTIF(F566:INDEX(F566:AO566,1,'Настройки'!$B$3),"&lt;0")&gt;0),"Не определён",IF(AQ566&lt;'Настройки'!$B$12,"Не определён",IF(AX566=0,"Нет спроса",IF(AX566&lt;0,"Не определён",IF(AZ566&lt;='Настройки'!$B$7,"X",IF(AZ566&lt;='Настройки'!$B$8,"Y","Z")))))))</x:f>
      </x:c>
      <x:c r="BB566" s="49" t="str">
        <x:f>IF(OR(A566="",LEN(AW566)&lt;&gt;1,LEN(BA566)&lt;&gt;1),"",AW566&amp;BA566)</x:f>
      </x:c>
      <x:c r="BC566" s="61" t="str">
        <x:f>IF(OR(A566="",AQ566=0),"",(COUNT(BI566:INDEX(BI566:CR566,1,'Настройки'!$B$3))-COUNT(CS566:INDEX(CS566:EB566,1,'Настройки'!$B$3)))/AQ566)</x:f>
      </x:c>
      <x:c r="BD566" s="64" t="str">
        <x:f>IF(OR(A566="",COUNT(CS566:INDEX(CS566:EB566,1,'Настройки'!$B$3))=0),"",AQ566/COUNT(CS566:INDEX(CS566:EB566,1,'Настройки'!$B$3)))</x:f>
      </x:c>
      <x:c r="BE566" s="64" t="str">
        <x:f>IF(OR(A566="",COUNT(CS566:INDEX(CS566:EB566,1,'Настройки'!$B$3))=0),"",IF(AVERAGE(CS566:INDEX(CS566:EB566,1,'Настройки'!$B$3))=0,"",(STDEVP(CS566:INDEX(CS566:EB566,1,'Настройки'!$B$3))/ABS(AVERAGE(CS566:INDEX(CS566:EB566,1,'Настройки'!$B$3))))^2))</x:f>
      </x:c>
      <x:c r="BF566" s="49" t="str">
        <x:f>IF(A566="","",IF(AQ566&lt;3,"Недостаточно",IF(AQ566&lt;6,"Предварительный","Обычный")))</x:f>
      </x:c>
      <x:c r="BG566" s="49" t="str">
        <x:f>IF(A566="","",IF(COUNTIF(F566:INDEX(F566:AO566,1,'Настройки'!$B$3),"&lt;0")&gt;0,IF('Настройки'!$B$10="Блокировать","Отрицательный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"),"")&amp;IF(AQ566&lt;3,"Недостаточно истории. ",IF(AQ566&lt;6,"Предварительная классификация. ",""))&amp;IF(AX566=0,"Нет спроса за горизонт. ","")&amp;IF(AZ566&gt;'Настройки'!$B$11,"Экстремальная вариативность. ",""))</x:f>
      </x:c>
      <x:c r="BH566" s="49" t="str">
        <x:f>IF(A566="","",IFERROR(VLOOKUP(BB566,'Настройки'!$D$3:$E$11,2,FALSE),"Сначала проверьте исходные данные и историю спроса.")&amp;" Уточните срок поставки, MOQ и критичность.")</x:f>
      </x:c>
      <x:c r="BI566" s="50" t="str">
        <x:f>IF(1&gt;'Настройки'!$B$3,"",IF(ISBLANK(F566),IF('Настройки'!$B$9="Нулевой спрос",0,""),IF(F566&lt;0,IF('Настройки'!$B$10="Исключить","",IF('Настройки'!$B$10="Абсолютные значения",ABS(F566),F566)),F566)))</x:f>
      </x:c>
      <x:c r="BJ566" s="50" t="str">
        <x:f>IF(2&gt;'Настройки'!$B$3,"",IF(ISBLANK(G566),IF('Настройки'!$B$9="Нулевой спрос",0,""),IF(G566&lt;0,IF('Настройки'!$B$10="Исключить","",IF('Настройки'!$B$10="Абсолютные значения",ABS(G566),G566)),G566)))</x:f>
      </x:c>
      <x:c r="BK566" s="50" t="str">
        <x:f>IF(3&gt;'Настройки'!$B$3,"",IF(ISBLANK(H566),IF('Настройки'!$B$9="Нулевой спрос",0,""),IF(H566&lt;0,IF('Настройки'!$B$10="Исключить","",IF('Настройки'!$B$10="Абсолютные значения",ABS(H566),H566)),H566)))</x:f>
      </x:c>
      <x:c r="BL566" s="50" t="str">
        <x:f>IF(4&gt;'Настройки'!$B$3,"",IF(ISBLANK(I566),IF('Настройки'!$B$9="Нулевой спрос",0,""),IF(I566&lt;0,IF('Настройки'!$B$10="Исключить","",IF('Настройки'!$B$10="Абсолютные значения",ABS(I566),I566)),I566)))</x:f>
      </x:c>
      <x:c r="BM566" s="50" t="str">
        <x:f>IF(5&gt;'Настройки'!$B$3,"",IF(ISBLANK(J566),IF('Настройки'!$B$9="Нулевой спрос",0,""),IF(J566&lt;0,IF('Настройки'!$B$10="Исключить","",IF('Настройки'!$B$10="Абсолютные значения",ABS(J566),J566)),J566)))</x:f>
      </x:c>
      <x:c r="BN566" s="50" t="str">
        <x:f>IF(6&gt;'Настройки'!$B$3,"",IF(ISBLANK(K566),IF('Настройки'!$B$9="Нулевой спрос",0,""),IF(K566&lt;0,IF('Настройки'!$B$10="Исключить","",IF('Настройки'!$B$10="Абсолютные значения",ABS(K566),K566)),K566)))</x:f>
      </x:c>
      <x:c r="BO566" s="50" t="str">
        <x:f>IF(7&gt;'Настройки'!$B$3,"",IF(ISBLANK(L566),IF('Настройки'!$B$9="Нулевой спрос",0,""),IF(L566&lt;0,IF('Настройки'!$B$10="Исключить","",IF('Настройки'!$B$10="Абсолютные значения",ABS(L566),L566)),L566)))</x:f>
      </x:c>
      <x:c r="BP566" s="50" t="str">
        <x:f>IF(8&gt;'Настройки'!$B$3,"",IF(ISBLANK(M566),IF('Настройки'!$B$9="Нулевой спрос",0,""),IF(M566&lt;0,IF('Настройки'!$B$10="Исключить","",IF('Настройки'!$B$10="Абсолютные значения",ABS(M566),M566)),M566)))</x:f>
      </x:c>
      <x:c r="BQ566" s="50" t="str">
        <x:f>IF(9&gt;'Настройки'!$B$3,"",IF(ISBLANK(N566),IF('Настройки'!$B$9="Нулевой спрос",0,""),IF(N566&lt;0,IF('Настройки'!$B$10="Исключить","",IF('Настройки'!$B$10="Абсолютные значения",ABS(N566),N566)),N566)))</x:f>
      </x:c>
      <x:c r="BR566" s="50" t="str">
        <x:f>IF(10&gt;'Настройки'!$B$3,"",IF(ISBLANK(O566),IF('Настройки'!$B$9="Нулевой спрос",0,""),IF(O566&lt;0,IF('Настройки'!$B$10="Исключить","",IF('Настройки'!$B$10="Абсолютные значения",ABS(O566),O566)),O566)))</x:f>
      </x:c>
      <x:c r="BS566" s="50" t="str">
        <x:f>IF(11&gt;'Настройки'!$B$3,"",IF(ISBLANK(P566),IF('Настройки'!$B$9="Нулевой спрос",0,""),IF(P566&lt;0,IF('Настройки'!$B$10="Исключить","",IF('Настройки'!$B$10="Абсолютные значения",ABS(P566),P566)),P566)))</x:f>
      </x:c>
      <x:c r="BT566" s="50" t="str">
        <x:f>IF(12&gt;'Настройки'!$B$3,"",IF(ISBLANK(Q566),IF('Настройки'!$B$9="Нулевой спрос",0,""),IF(Q566&lt;0,IF('Настройки'!$B$10="Исключить","",IF('Настройки'!$B$10="Абсолютные значения",ABS(Q566),Q566)),Q566)))</x:f>
      </x:c>
      <x:c r="BU566" s="50" t="str">
        <x:f>IF(13&gt;'Настройки'!$B$3,"",IF(ISBLANK(R566),IF('Настройки'!$B$9="Нулевой спрос",0,""),IF(R566&lt;0,IF('Настройки'!$B$10="Исключить","",IF('Настройки'!$B$10="Абсолютные значения",ABS(R566),R566)),R566)))</x:f>
      </x:c>
      <x:c r="BV566" s="50" t="str">
        <x:f>IF(14&gt;'Настройки'!$B$3,"",IF(ISBLANK(S566),IF('Настройки'!$B$9="Нулевой спрос",0,""),IF(S566&lt;0,IF('Настройки'!$B$10="Исключить","",IF('Настройки'!$B$10="Абсолютные значения",ABS(S566),S566)),S566)))</x:f>
      </x:c>
      <x:c r="BW566" s="50" t="str">
        <x:f>IF(15&gt;'Настройки'!$B$3,"",IF(ISBLANK(T566),IF('Настройки'!$B$9="Нулевой спрос",0,""),IF(T566&lt;0,IF('Настройки'!$B$10="Исключить","",IF('Настройки'!$B$10="Абсолютные значения",ABS(T566),T566)),T566)))</x:f>
      </x:c>
      <x:c r="BX566" s="50" t="str">
        <x:f>IF(16&gt;'Настройки'!$B$3,"",IF(ISBLANK(U566),IF('Настройки'!$B$9="Нулевой спрос",0,""),IF(U566&lt;0,IF('Настройки'!$B$10="Исключить","",IF('Настройки'!$B$10="Абсолютные значения",ABS(U566),U566)),U566)))</x:f>
      </x:c>
      <x:c r="BY566" s="50" t="str">
        <x:f>IF(17&gt;'Настройки'!$B$3,"",IF(ISBLANK(V566),IF('Настройки'!$B$9="Нулевой спрос",0,""),IF(V566&lt;0,IF('Настройки'!$B$10="Исключить","",IF('Настройки'!$B$10="Абсолютные значения",ABS(V566),V566)),V566)))</x:f>
      </x:c>
      <x:c r="BZ566" s="50" t="str">
        <x:f>IF(18&gt;'Настройки'!$B$3,"",IF(ISBLANK(W566),IF('Настройки'!$B$9="Нулевой спрос",0,""),IF(W566&lt;0,IF('Настройки'!$B$10="Исключить","",IF('Настройки'!$B$10="Абсолютные значения",ABS(W566),W566)),W566)))</x:f>
      </x:c>
      <x:c r="CA566" s="50" t="str">
        <x:f>IF(19&gt;'Настройки'!$B$3,"",IF(ISBLANK(X566),IF('Настройки'!$B$9="Нулевой спрос",0,""),IF(X566&lt;0,IF('Настройки'!$B$10="Исключить","",IF('Настройки'!$B$10="Абсолютные значения",ABS(X566),X566)),X566)))</x:f>
      </x:c>
      <x:c r="CB566" s="50" t="str">
        <x:f>IF(20&gt;'Настройки'!$B$3,"",IF(ISBLANK(Y566),IF('Настройки'!$B$9="Нулевой спрос",0,""),IF(Y566&lt;0,IF('Настройки'!$B$10="Исключить","",IF('Настройки'!$B$10="Абсолютные значения",ABS(Y566),Y566)),Y566)))</x:f>
      </x:c>
      <x:c r="CC566" s="50" t="str">
        <x:f>IF(21&gt;'Настройки'!$B$3,"",IF(ISBLANK(Z566),IF('Настройки'!$B$9="Нулевой спрос",0,""),IF(Z566&lt;0,IF('Настройки'!$B$10="Исключить","",IF('Настройки'!$B$10="Абсолютные значения",ABS(Z566),Z566)),Z566)))</x:f>
      </x:c>
      <x:c r="CD566" s="50" t="str">
        <x:f>IF(22&gt;'Настройки'!$B$3,"",IF(ISBLANK(AA566),IF('Настройки'!$B$9="Нулевой спрос",0,""),IF(AA566&lt;0,IF('Настройки'!$B$10="Исключить","",IF('Настройки'!$B$10="Абсолютные значения",ABS(AA566),AA566)),AA566)))</x:f>
      </x:c>
      <x:c r="CE566" s="50" t="str">
        <x:f>IF(23&gt;'Настройки'!$B$3,"",IF(ISBLANK(AB566),IF('Настройки'!$B$9="Нулевой спрос",0,""),IF(AB566&lt;0,IF('Настройки'!$B$10="Исключить","",IF('Настройки'!$B$10="Абсолютные значения",ABS(AB566),AB566)),AB566)))</x:f>
      </x:c>
      <x:c r="CF566" s="50" t="str">
        <x:f>IF(24&gt;'Настройки'!$B$3,"",IF(ISBLANK(AC566),IF('Настройки'!$B$9="Нулевой спрос",0,""),IF(AC566&lt;0,IF('Настройки'!$B$10="Исключить","",IF('Настройки'!$B$10="Абсолютные значения",ABS(AC566),AC566)),AC566)))</x:f>
      </x:c>
      <x:c r="CG566" s="50" t="str">
        <x:f>IF(25&gt;'Настройки'!$B$3,"",IF(ISBLANK(AD566),IF('Настройки'!$B$9="Нулевой спрос",0,""),IF(AD566&lt;0,IF('Настройки'!$B$10="Исключить","",IF('Настройки'!$B$10="Абсолютные значения",ABS(AD566),AD566)),AD566)))</x:f>
      </x:c>
      <x:c r="CH566" s="50" t="str">
        <x:f>IF(26&gt;'Настройки'!$B$3,"",IF(ISBLANK(AE566),IF('Настройки'!$B$9="Нулевой спрос",0,""),IF(AE566&lt;0,IF('Настройки'!$B$10="Исключить","",IF('Настройки'!$B$10="Абсолютные значения",ABS(AE566),AE566)),AE566)))</x:f>
      </x:c>
      <x:c r="CI566" s="50" t="str">
        <x:f>IF(27&gt;'Настройки'!$B$3,"",IF(ISBLANK(AF566),IF('Настройки'!$B$9="Нулевой спрос",0,""),IF(AF566&lt;0,IF('Настройки'!$B$10="Исключить","",IF('Настройки'!$B$10="Абсолютные значения",ABS(AF566),AF566)),AF566)))</x:f>
      </x:c>
      <x:c r="CJ566" s="50" t="str">
        <x:f>IF(28&gt;'Настройки'!$B$3,"",IF(ISBLANK(AG566),IF('Настройки'!$B$9="Нулевой спрос",0,""),IF(AG566&lt;0,IF('Настройки'!$B$10="Исключить","",IF('Настройки'!$B$10="Абсолютные значения",ABS(AG566),AG566)),AG566)))</x:f>
      </x:c>
      <x:c r="CK566" s="50" t="str">
        <x:f>IF(29&gt;'Настройки'!$B$3,"",IF(ISBLANK(AH566),IF('Настройки'!$B$9="Нулевой спрос",0,""),IF(AH566&lt;0,IF('Настройки'!$B$10="Исключить","",IF('Настройки'!$B$10="Абсолютные значения",ABS(AH566),AH566)),AH566)))</x:f>
      </x:c>
      <x:c r="CL566" s="50" t="str">
        <x:f>IF(30&gt;'Настройки'!$B$3,"",IF(ISBLANK(AI566),IF('Настройки'!$B$9="Нулевой спрос",0,""),IF(AI566&lt;0,IF('Настройки'!$B$10="Исключить","",IF('Настройки'!$B$10="Абсолютные значения",ABS(AI566),AI566)),AI566)))</x:f>
      </x:c>
      <x:c r="CM566" s="50" t="str">
        <x:f>IF(31&gt;'Настройки'!$B$3,"",IF(ISBLANK(AJ566),IF('Настройки'!$B$9="Нулевой спрос",0,""),IF(AJ566&lt;0,IF('Настройки'!$B$10="Исключить","",IF('Настройки'!$B$10="Абсолютные значения",ABS(AJ566),AJ566)),AJ566)))</x:f>
      </x:c>
      <x:c r="CN566" s="50" t="str">
        <x:f>IF(32&gt;'Настройки'!$B$3,"",IF(ISBLANK(AK566),IF('Настройки'!$B$9="Нулевой спрос",0,""),IF(AK566&lt;0,IF('Настройки'!$B$10="Исключить","",IF('Настройки'!$B$10="Абсолютные значения",ABS(AK566),AK566)),AK566)))</x:f>
      </x:c>
      <x:c r="CO566" s="50" t="str">
        <x:f>IF(33&gt;'Настройки'!$B$3,"",IF(ISBLANK(AL566),IF('Настройки'!$B$9="Нулевой спрос",0,""),IF(AL566&lt;0,IF('Настройки'!$B$10="Исключить","",IF('Настройки'!$B$10="Абсолютные значения",ABS(AL566),AL566)),AL566)))</x:f>
      </x:c>
      <x:c r="CP566" s="50" t="str">
        <x:f>IF(34&gt;'Настройки'!$B$3,"",IF(ISBLANK(AM566),IF('Настройки'!$B$9="Нулевой спрос",0,""),IF(AM566&lt;0,IF('Настройки'!$B$10="Исключить","",IF('Настройки'!$B$10="Абсолютные значения",ABS(AM566),AM566)),AM566)))</x:f>
      </x:c>
      <x:c r="CQ566" s="50" t="str">
        <x:f>IF(35&gt;'Настройки'!$B$3,"",IF(ISBLANK(AN566),IF('Настройки'!$B$9="Нулевой спрос",0,""),IF(AN566&lt;0,IF('Настройки'!$B$10="Исключить","",IF('Настройки'!$B$10="Абсолютные значения",ABS(AN566),AN566)),AN566)))</x:f>
      </x:c>
      <x:c r="CR566" s="50" t="str">
        <x:f>IF(36&gt;'Настройки'!$B$3,"",IF(ISBLANK(AO566),IF('Настройки'!$B$9="Нулевой спрос",0,""),IF(AO566&lt;0,IF('Настройки'!$B$10="Исключить","",IF('Настройки'!$B$10="Абсолютные значения",ABS(AO566),AO566)),AO566)))</x:f>
      </x:c>
      <x:c r="CS566" s="50" t="str">
        <x:f>IF(OR(1&gt;'Настройки'!$B$3,ISBLANK(BI566),BI566=0),"",BI566)</x:f>
      </x:c>
      <x:c r="CT566" s="50" t="str">
        <x:f>IF(OR(2&gt;'Настройки'!$B$3,ISBLANK(BJ566),BJ566=0),"",BJ566)</x:f>
      </x:c>
      <x:c r="CU566" s="50" t="str">
        <x:f>IF(OR(3&gt;'Настройки'!$B$3,ISBLANK(BK566),BK566=0),"",BK566)</x:f>
      </x:c>
      <x:c r="CV566" s="50" t="str">
        <x:f>IF(OR(4&gt;'Настройки'!$B$3,ISBLANK(BL566),BL566=0),"",BL566)</x:f>
      </x:c>
      <x:c r="CW566" s="50" t="str">
        <x:f>IF(OR(5&gt;'Настройки'!$B$3,ISBLANK(BM566),BM566=0),"",BM566)</x:f>
      </x:c>
      <x:c r="CX566" s="50" t="str">
        <x:f>IF(OR(6&gt;'Настройки'!$B$3,ISBLANK(BN566),BN566=0),"",BN566)</x:f>
      </x:c>
      <x:c r="CY566" s="50" t="str">
        <x:f>IF(OR(7&gt;'Настройки'!$B$3,ISBLANK(BO566),BO566=0),"",BO566)</x:f>
      </x:c>
      <x:c r="CZ566" s="50" t="str">
        <x:f>IF(OR(8&gt;'Настройки'!$B$3,ISBLANK(BP566),BP566=0),"",BP566)</x:f>
      </x:c>
      <x:c r="DA566" s="50" t="str">
        <x:f>IF(OR(9&gt;'Настройки'!$B$3,ISBLANK(BQ566),BQ566=0),"",BQ566)</x:f>
      </x:c>
      <x:c r="DB566" s="50" t="str">
        <x:f>IF(OR(10&gt;'Настройки'!$B$3,ISBLANK(BR566),BR566=0),"",BR566)</x:f>
      </x:c>
      <x:c r="DC566" s="50" t="str">
        <x:f>IF(OR(11&gt;'Настройки'!$B$3,ISBLANK(BS566),BS566=0),"",BS566)</x:f>
      </x:c>
      <x:c r="DD566" s="50" t="str">
        <x:f>IF(OR(12&gt;'Настройки'!$B$3,ISBLANK(BT566),BT566=0),"",BT566)</x:f>
      </x:c>
      <x:c r="DE566" s="50" t="str">
        <x:f>IF(OR(13&gt;'Настройки'!$B$3,ISBLANK(BU566),BU566=0),"",BU566)</x:f>
      </x:c>
      <x:c r="DF566" s="50" t="str">
        <x:f>IF(OR(14&gt;'Настройки'!$B$3,ISBLANK(BV566),BV566=0),"",BV566)</x:f>
      </x:c>
      <x:c r="DG566" s="50" t="str">
        <x:f>IF(OR(15&gt;'Настройки'!$B$3,ISBLANK(BW566),BW566=0),"",BW566)</x:f>
      </x:c>
      <x:c r="DH566" s="50" t="str">
        <x:f>IF(OR(16&gt;'Настройки'!$B$3,ISBLANK(BX566),BX566=0),"",BX566)</x:f>
      </x:c>
      <x:c r="DI566" s="50" t="str">
        <x:f>IF(OR(17&gt;'Настройки'!$B$3,ISBLANK(BY566),BY566=0),"",BY566)</x:f>
      </x:c>
      <x:c r="DJ566" s="50" t="str">
        <x:f>IF(OR(18&gt;'Настройки'!$B$3,ISBLANK(BZ566),BZ566=0),"",BZ566)</x:f>
      </x:c>
      <x:c r="DK566" s="50" t="str">
        <x:f>IF(OR(19&gt;'Настройки'!$B$3,ISBLANK(CA566),CA566=0),"",CA566)</x:f>
      </x:c>
      <x:c r="DL566" s="50" t="str">
        <x:f>IF(OR(20&gt;'Настройки'!$B$3,ISBLANK(CB566),CB566=0),"",CB566)</x:f>
      </x:c>
      <x:c r="DM566" s="50" t="str">
        <x:f>IF(OR(21&gt;'Настройки'!$B$3,ISBLANK(CC566),CC566=0),"",CC566)</x:f>
      </x:c>
      <x:c r="DN566" s="50" t="str">
        <x:f>IF(OR(22&gt;'Настройки'!$B$3,ISBLANK(CD566),CD566=0),"",CD566)</x:f>
      </x:c>
      <x:c r="DO566" s="50" t="str">
        <x:f>IF(OR(23&gt;'Настройки'!$B$3,ISBLANK(CE566),CE566=0),"",CE566)</x:f>
      </x:c>
      <x:c r="DP566" s="50" t="str">
        <x:f>IF(OR(24&gt;'Настройки'!$B$3,ISBLANK(CF566),CF566=0),"",CF566)</x:f>
      </x:c>
      <x:c r="DQ566" s="50" t="str">
        <x:f>IF(OR(25&gt;'Настройки'!$B$3,ISBLANK(CG566),CG566=0),"",CG566)</x:f>
      </x:c>
      <x:c r="DR566" s="50" t="str">
        <x:f>IF(OR(26&gt;'Настройки'!$B$3,ISBLANK(CH566),CH566=0),"",CH566)</x:f>
      </x:c>
      <x:c r="DS566" s="50" t="str">
        <x:f>IF(OR(27&gt;'Настройки'!$B$3,ISBLANK(CI566),CI566=0),"",CI566)</x:f>
      </x:c>
      <x:c r="DT566" s="50" t="str">
        <x:f>IF(OR(28&gt;'Настройки'!$B$3,ISBLANK(CJ566),CJ566=0),"",CJ566)</x:f>
      </x:c>
      <x:c r="DU566" s="50" t="str">
        <x:f>IF(OR(29&gt;'Настройки'!$B$3,ISBLANK(CK566),CK566=0),"",CK566)</x:f>
      </x:c>
      <x:c r="DV566" s="50" t="str">
        <x:f>IF(OR(30&gt;'Настройки'!$B$3,ISBLANK(CL566),CL566=0),"",CL566)</x:f>
      </x:c>
      <x:c r="DW566" s="50" t="str">
        <x:f>IF(OR(31&gt;'Настройки'!$B$3,ISBLANK(CM566),CM566=0),"",CM566)</x:f>
      </x:c>
      <x:c r="DX566" s="50" t="str">
        <x:f>IF(OR(32&gt;'Настройки'!$B$3,ISBLANK(CN566),CN566=0),"",CN566)</x:f>
      </x:c>
      <x:c r="DY566" s="50" t="str">
        <x:f>IF(OR(33&gt;'Настройки'!$B$3,ISBLANK(CO566),CO566=0),"",CO566)</x:f>
      </x:c>
      <x:c r="DZ566" s="50" t="str">
        <x:f>IF(OR(34&gt;'Настройки'!$B$3,ISBLANK(CP566),CP566=0),"",CP566)</x:f>
      </x:c>
      <x:c r="EA566" s="50" t="str">
        <x:f>IF(OR(35&gt;'Настройки'!$B$3,ISBLANK(CQ566),CQ566=0),"",CQ566)</x:f>
      </x:c>
      <x:c r="EB566" s="50" t="str">
        <x:f>IF(OR(36&gt;'Настройки'!$B$3,ISBLANK(CR566),CR566=0),"",CR566)</x:f>
      </x:c>
      <x:c r="EC566" s="50" t="str">
        <x:f>IF(A566="","",IF(OR(BB566="AZ",BB566="BZ"),10000+ROW(),IF(AZ566&gt;'Настройки'!$B$11,20000+ROW(),IF(BF566&lt;&gt;"Обычный",30000+ROW(),IF(AX566&lt;=0,40000+ROW(),"")))))</x:f>
      </x:c>
      <x:c r="ED566" s="50" t="str">
        <x:f>IF(EC566="","",COUNTIFS($EC$2:$EC$1001,"&gt;0",$EC$2:$EC$1001,"&lt;"&amp;EC566)+1)</x:f>
      </x:c>
    </x:row>
    <x:row r="567">
      <x:c r="A567" s="115"/>
      <x:c r="B567" s="115"/>
      <x:c r="C567" s="115"/>
      <x:c r="D567" s="118"/>
      <x:c r="E567" s="118"/>
      <x:c r="F567" s="118"/>
      <x:c r="G567" s="118"/>
      <x:c r="H567" s="118"/>
      <x:c r="I567" s="118"/>
      <x:c r="J567" s="118"/>
      <x:c r="K567" s="118"/>
      <x:c r="L567" s="118"/>
      <x:c r="M567" s="118"/>
      <x:c r="N567" s="118"/>
      <x:c r="O567" s="118"/>
      <x:c r="P567" s="118"/>
      <x:c r="Q567" s="118"/>
      <x:c r="R567" s="118"/>
      <x:c r="S567" s="118"/>
      <x:c r="T567" s="118"/>
      <x:c r="U567" s="118"/>
      <x:c r="V567" s="118"/>
      <x:c r="W567" s="118"/>
      <x:c r="X567" s="118"/>
      <x:c r="Y567" s="118"/>
      <x:c r="Z567" s="118"/>
      <x:c r="AA567" s="118"/>
      <x:c r="AB567" s="118"/>
      <x:c r="AC567" s="118"/>
      <x:c r="AD567" s="118"/>
      <x:c r="AE567" s="118"/>
      <x:c r="AF567" s="118"/>
      <x:c r="AG567" s="118"/>
      <x:c r="AH567" s="118"/>
      <x:c r="AI567" s="118"/>
      <x:c r="AJ567" s="118"/>
      <x:c r="AK567" s="118"/>
      <x:c r="AL567" s="118"/>
      <x:c r="AM567" s="118"/>
      <x:c r="AN567" s="118"/>
      <x:c r="AO567" s="118"/>
      <x:c r="AP567" s="115"/>
      <x:c r="AQ567" s="49" t="str">
        <x:f>IF(A567="","",COUNT(BI567:INDEX(BI567:CR567,1,'Настройки'!$B$3)))</x:f>
      </x:c>
      <x:c r="AR567" s="49" t="str">
        <x:f>IF(A567="","",SUM(BI567:INDEX(BI567:CR567,1,'Настройки'!$B$3)))</x:f>
      </x:c>
      <x:c r="AS567" s="58" t="str">
        <x:f>IF(A567="","",IF('Настройки'!$B$4="Стоимость потребления",AR567*D567,IF('Настройки'!$B$4="Количество",AR567,E567)))</x:f>
      </x:c>
      <x:c r="AT567" s="61" t="str">
        <x:f>IF(OR(A567="",AS567&lt;0,SUM($AS$2:$AS$1001)&lt;=0),"",AS567/SUM($AS$2:$AS$1001))</x:f>
      </x:c>
      <x:c r="AU567" s="61" t="str">
        <x:f>IF(OR(A567="",AS567&lt;0,SUM($AS$2:$AS$1001)&lt;=0),"",SUMIFS($AS$2:$AS$1001,$AS$2:$AS$1001,"&gt;"&amp;AS567)/SUM($AS$2:$AS$1001))</x:f>
      </x:c>
      <x:c r="AV567" s="61" t="str">
        <x:f>IF(OR(A567="",AS567&lt;0,SUM($AS$2:$AS$1001)&lt;=0),"",SUMIFS($AS$2:$AS$1001,$AS$2:$AS$1001,"&gt;="&amp;AS567)/SUM($AS$2:$AS$1001))</x:f>
      </x:c>
      <x:c r="AW567" s="49" t="str">
        <x:f>IF(A567="","",IF(SUM($AS$2:$AS$1001)&lt;=0,"Не определён",IF(AS567&lt;0,"Исключение",IF(AU567&lt;'Настройки'!$B$5,"A",IF(AU567&lt;'Настройки'!$B$6,"B","C")))))</x:f>
      </x:c>
      <x:c r="AX567" s="58" t="str">
        <x:f>IF(A567="","",IF(AQ567=0,"",AVERAGE(BI567:INDEX(BI567:CR567,1,'Настройки'!$B$3))))</x:f>
      </x:c>
      <x:c r="AY567" s="58" t="str">
        <x:f>IF(OR(A567="",AQ567=0),"",STDEVP(BI567:INDEX(BI567:CR567,1,'Настройки'!$B$3)))</x:f>
      </x:c>
      <x:c r="AZ567" s="61" t="str">
        <x:f>IF(OR(A567="",AQ567&lt;'Настройки'!$B$12,AX567&lt;=0,AND('Настройки'!$B$10="Блокировать",COUNTIF(F567:INDEX(F567:AO567,1,'Настройки'!$B$3),"&lt;0")&gt;0)),"",AY567/ABS(AX567))</x:f>
      </x:c>
      <x:c r="BA567" s="49" t="str">
        <x:f>IF(A567="","",IF(AND('Настройки'!$B$10="Блокировать",COUNTIF(F567:INDEX(F567:AO567,1,'Настройки'!$B$3),"&lt;0")&gt;0),"Не определён",IF(AQ567&lt;'Настройки'!$B$12,"Не определён",IF(AX567=0,"Нет спроса",IF(AX567&lt;0,"Не определён",IF(AZ567&lt;='Настройки'!$B$7,"X",IF(AZ567&lt;='Настройки'!$B$8,"Y","Z")))))))</x:f>
      </x:c>
      <x:c r="BB567" s="49" t="str">
        <x:f>IF(OR(A567="",LEN(AW567)&lt;&gt;1,LEN(BA567)&lt;&gt;1),"",AW567&amp;BA567)</x:f>
      </x:c>
      <x:c r="BC567" s="61" t="str">
        <x:f>IF(OR(A567="",AQ567=0),"",(COUNT(BI567:INDEX(BI567:CR567,1,'Настройки'!$B$3))-COUNT(CS567:INDEX(CS567:EB567,1,'Настройки'!$B$3)))/AQ567)</x:f>
      </x:c>
      <x:c r="BD567" s="64" t="str">
        <x:f>IF(OR(A567="",COUNT(CS567:INDEX(CS567:EB567,1,'Настройки'!$B$3))=0),"",AQ567/COUNT(CS567:INDEX(CS567:EB567,1,'Настройки'!$B$3)))</x:f>
      </x:c>
      <x:c r="BE567" s="64" t="str">
        <x:f>IF(OR(A567="",COUNT(CS567:INDEX(CS567:EB567,1,'Настройки'!$B$3))=0),"",IF(AVERAGE(CS567:INDEX(CS567:EB567,1,'Настройки'!$B$3))=0,"",(STDEVP(CS567:INDEX(CS567:EB567,1,'Настройки'!$B$3))/ABS(AVERAGE(CS567:INDEX(CS567:EB567,1,'Настройки'!$B$3))))^2))</x:f>
      </x:c>
      <x:c r="BF567" s="49" t="str">
        <x:f>IF(A567="","",IF(AQ567&lt;3,"Недостаточно",IF(AQ567&lt;6,"Предварительный","Обычный")))</x:f>
      </x:c>
      <x:c r="BG567" s="49" t="str">
        <x:f>IF(A567="","",IF(COUNTIF(F567:INDEX(F567:AO567,1,'Настройки'!$B$3),"&lt;0")&gt;0,IF('Настройки'!$B$10="Блокировать","Отрицательный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"),"")&amp;IF(AQ567&lt;3,"Недостаточно истории. ",IF(AQ567&lt;6,"Предварительная классификация. ",""))&amp;IF(AX567=0,"Нет спроса за горизонт. ","")&amp;IF(AZ567&gt;'Настройки'!$B$11,"Экстремальная вариативность. ",""))</x:f>
      </x:c>
      <x:c r="BH567" s="49" t="str">
        <x:f>IF(A567="","",IFERROR(VLOOKUP(BB567,'Настройки'!$D$3:$E$11,2,FALSE),"Сначала проверьте исходные данные и историю спроса.")&amp;" Уточните срок поставки, MOQ и критичность.")</x:f>
      </x:c>
      <x:c r="BI567" s="50" t="str">
        <x:f>IF(1&gt;'Настройки'!$B$3,"",IF(ISBLANK(F567),IF('Настройки'!$B$9="Нулевой спрос",0,""),IF(F567&lt;0,IF('Настройки'!$B$10="Исключить","",IF('Настройки'!$B$10="Абсолютные значения",ABS(F567),F567)),F567)))</x:f>
      </x:c>
      <x:c r="BJ567" s="50" t="str">
        <x:f>IF(2&gt;'Настройки'!$B$3,"",IF(ISBLANK(G567),IF('Настройки'!$B$9="Нулевой спрос",0,""),IF(G567&lt;0,IF('Настройки'!$B$10="Исключить","",IF('Настройки'!$B$10="Абсолютные значения",ABS(G567),G567)),G567)))</x:f>
      </x:c>
      <x:c r="BK567" s="50" t="str">
        <x:f>IF(3&gt;'Настройки'!$B$3,"",IF(ISBLANK(H567),IF('Настройки'!$B$9="Нулевой спрос",0,""),IF(H567&lt;0,IF('Настройки'!$B$10="Исключить","",IF('Настройки'!$B$10="Абсолютные значения",ABS(H567),H567)),H567)))</x:f>
      </x:c>
      <x:c r="BL567" s="50" t="str">
        <x:f>IF(4&gt;'Настройки'!$B$3,"",IF(ISBLANK(I567),IF('Настройки'!$B$9="Нулевой спрос",0,""),IF(I567&lt;0,IF('Настройки'!$B$10="Исключить","",IF('Настройки'!$B$10="Абсолютные значения",ABS(I567),I567)),I567)))</x:f>
      </x:c>
      <x:c r="BM567" s="50" t="str">
        <x:f>IF(5&gt;'Настройки'!$B$3,"",IF(ISBLANK(J567),IF('Настройки'!$B$9="Нулевой спрос",0,""),IF(J567&lt;0,IF('Настройки'!$B$10="Исключить","",IF('Настройки'!$B$10="Абсолютные значения",ABS(J567),J567)),J567)))</x:f>
      </x:c>
      <x:c r="BN567" s="50" t="str">
        <x:f>IF(6&gt;'Настройки'!$B$3,"",IF(ISBLANK(K567),IF('Настройки'!$B$9="Нулевой спрос",0,""),IF(K567&lt;0,IF('Настройки'!$B$10="Исключить","",IF('Настройки'!$B$10="Абсолютные значения",ABS(K567),K567)),K567)))</x:f>
      </x:c>
      <x:c r="BO567" s="50" t="str">
        <x:f>IF(7&gt;'Настройки'!$B$3,"",IF(ISBLANK(L567),IF('Настройки'!$B$9="Нулевой спрос",0,""),IF(L567&lt;0,IF('Настройки'!$B$10="Исключить","",IF('Настройки'!$B$10="Абсолютные значения",ABS(L567),L567)),L567)))</x:f>
      </x:c>
      <x:c r="BP567" s="50" t="str">
        <x:f>IF(8&gt;'Настройки'!$B$3,"",IF(ISBLANK(M567),IF('Настройки'!$B$9="Нулевой спрос",0,""),IF(M567&lt;0,IF('Настройки'!$B$10="Исключить","",IF('Настройки'!$B$10="Абсолютные значения",ABS(M567),M567)),M567)))</x:f>
      </x:c>
      <x:c r="BQ567" s="50" t="str">
        <x:f>IF(9&gt;'Настройки'!$B$3,"",IF(ISBLANK(N567),IF('Настройки'!$B$9="Нулевой спрос",0,""),IF(N567&lt;0,IF('Настройки'!$B$10="Исключить","",IF('Настройки'!$B$10="Абсолютные значения",ABS(N567),N567)),N567)))</x:f>
      </x:c>
      <x:c r="BR567" s="50" t="str">
        <x:f>IF(10&gt;'Настройки'!$B$3,"",IF(ISBLANK(O567),IF('Настройки'!$B$9="Нулевой спрос",0,""),IF(O567&lt;0,IF('Настройки'!$B$10="Исключить","",IF('Настройки'!$B$10="Абсолютные значения",ABS(O567),O567)),O567)))</x:f>
      </x:c>
      <x:c r="BS567" s="50" t="str">
        <x:f>IF(11&gt;'Настройки'!$B$3,"",IF(ISBLANK(P567),IF('Настройки'!$B$9="Нулевой спрос",0,""),IF(P567&lt;0,IF('Настройки'!$B$10="Исключить","",IF('Настройки'!$B$10="Абсолютные значения",ABS(P567),P567)),P567)))</x:f>
      </x:c>
      <x:c r="BT567" s="50" t="str">
        <x:f>IF(12&gt;'Настройки'!$B$3,"",IF(ISBLANK(Q567),IF('Настройки'!$B$9="Нулевой спрос",0,""),IF(Q567&lt;0,IF('Настройки'!$B$10="Исключить","",IF('Настройки'!$B$10="Абсолютные значения",ABS(Q567),Q567)),Q567)))</x:f>
      </x:c>
      <x:c r="BU567" s="50" t="str">
        <x:f>IF(13&gt;'Настройки'!$B$3,"",IF(ISBLANK(R567),IF('Настройки'!$B$9="Нулевой спрос",0,""),IF(R567&lt;0,IF('Настройки'!$B$10="Исключить","",IF('Настройки'!$B$10="Абсолютные значения",ABS(R567),R567)),R567)))</x:f>
      </x:c>
      <x:c r="BV567" s="50" t="str">
        <x:f>IF(14&gt;'Настройки'!$B$3,"",IF(ISBLANK(S567),IF('Настройки'!$B$9="Нулевой спрос",0,""),IF(S567&lt;0,IF('Настройки'!$B$10="Исключить","",IF('Настройки'!$B$10="Абсолютные значения",ABS(S567),S567)),S567)))</x:f>
      </x:c>
      <x:c r="BW567" s="50" t="str">
        <x:f>IF(15&gt;'Настройки'!$B$3,"",IF(ISBLANK(T567),IF('Настройки'!$B$9="Нулевой спрос",0,""),IF(T567&lt;0,IF('Настройки'!$B$10="Исключить","",IF('Настройки'!$B$10="Абсолютные значения",ABS(T567),T567)),T567)))</x:f>
      </x:c>
      <x:c r="BX567" s="50" t="str">
        <x:f>IF(16&gt;'Настройки'!$B$3,"",IF(ISBLANK(U567),IF('Настройки'!$B$9="Нулевой спрос",0,""),IF(U567&lt;0,IF('Настройки'!$B$10="Исключить","",IF('Настройки'!$B$10="Абсолютные значения",ABS(U567),U567)),U567)))</x:f>
      </x:c>
      <x:c r="BY567" s="50" t="str">
        <x:f>IF(17&gt;'Настройки'!$B$3,"",IF(ISBLANK(V567),IF('Настройки'!$B$9="Нулевой спрос",0,""),IF(V567&lt;0,IF('Настройки'!$B$10="Исключить","",IF('Настройки'!$B$10="Абсолютные значения",ABS(V567),V567)),V567)))</x:f>
      </x:c>
      <x:c r="BZ567" s="50" t="str">
        <x:f>IF(18&gt;'Настройки'!$B$3,"",IF(ISBLANK(W567),IF('Настройки'!$B$9="Нулевой спрос",0,""),IF(W567&lt;0,IF('Настройки'!$B$10="Исключить","",IF('Настройки'!$B$10="Абсолютные значения",ABS(W567),W567)),W567)))</x:f>
      </x:c>
      <x:c r="CA567" s="50" t="str">
        <x:f>IF(19&gt;'Настройки'!$B$3,"",IF(ISBLANK(X567),IF('Настройки'!$B$9="Нулевой спрос",0,""),IF(X567&lt;0,IF('Настройки'!$B$10="Исключить","",IF('Настройки'!$B$10="Абсолютные значения",ABS(X567),X567)),X567)))</x:f>
      </x:c>
      <x:c r="CB567" s="50" t="str">
        <x:f>IF(20&gt;'Настройки'!$B$3,"",IF(ISBLANK(Y567),IF('Настройки'!$B$9="Нулевой спрос",0,""),IF(Y567&lt;0,IF('Настройки'!$B$10="Исключить","",IF('Настройки'!$B$10="Абсолютные значения",ABS(Y567),Y567)),Y567)))</x:f>
      </x:c>
      <x:c r="CC567" s="50" t="str">
        <x:f>IF(21&gt;'Настройки'!$B$3,"",IF(ISBLANK(Z567),IF('Настройки'!$B$9="Нулевой спрос",0,""),IF(Z567&lt;0,IF('Настройки'!$B$10="Исключить","",IF('Настройки'!$B$10="Абсолютные значения",ABS(Z567),Z567)),Z567)))</x:f>
      </x:c>
      <x:c r="CD567" s="50" t="str">
        <x:f>IF(22&gt;'Настройки'!$B$3,"",IF(ISBLANK(AA567),IF('Настройки'!$B$9="Нулевой спрос",0,""),IF(AA567&lt;0,IF('Настройки'!$B$10="Исключить","",IF('Настройки'!$B$10="Абсолютные значения",ABS(AA567),AA567)),AA567)))</x:f>
      </x:c>
      <x:c r="CE567" s="50" t="str">
        <x:f>IF(23&gt;'Настройки'!$B$3,"",IF(ISBLANK(AB567),IF('Настройки'!$B$9="Нулевой спрос",0,""),IF(AB567&lt;0,IF('Настройки'!$B$10="Исключить","",IF('Настройки'!$B$10="Абсолютные значения",ABS(AB567),AB567)),AB567)))</x:f>
      </x:c>
      <x:c r="CF567" s="50" t="str">
        <x:f>IF(24&gt;'Настройки'!$B$3,"",IF(ISBLANK(AC567),IF('Настройки'!$B$9="Нулевой спрос",0,""),IF(AC567&lt;0,IF('Настройки'!$B$10="Исключить","",IF('Настройки'!$B$10="Абсолютные значения",ABS(AC567),AC567)),AC567)))</x:f>
      </x:c>
      <x:c r="CG567" s="50" t="str">
        <x:f>IF(25&gt;'Настройки'!$B$3,"",IF(ISBLANK(AD567),IF('Настройки'!$B$9="Нулевой спрос",0,""),IF(AD567&lt;0,IF('Настройки'!$B$10="Исключить","",IF('Настройки'!$B$10="Абсолютные значения",ABS(AD567),AD567)),AD567)))</x:f>
      </x:c>
      <x:c r="CH567" s="50" t="str">
        <x:f>IF(26&gt;'Настройки'!$B$3,"",IF(ISBLANK(AE567),IF('Настройки'!$B$9="Нулевой спрос",0,""),IF(AE567&lt;0,IF('Настройки'!$B$10="Исключить","",IF('Настройки'!$B$10="Абсолютные значения",ABS(AE567),AE567)),AE567)))</x:f>
      </x:c>
      <x:c r="CI567" s="50" t="str">
        <x:f>IF(27&gt;'Настройки'!$B$3,"",IF(ISBLANK(AF567),IF('Настройки'!$B$9="Нулевой спрос",0,""),IF(AF567&lt;0,IF('Настройки'!$B$10="Исключить","",IF('Настройки'!$B$10="Абсолютные значения",ABS(AF567),AF567)),AF567)))</x:f>
      </x:c>
      <x:c r="CJ567" s="50" t="str">
        <x:f>IF(28&gt;'Настройки'!$B$3,"",IF(ISBLANK(AG567),IF('Настройки'!$B$9="Нулевой спрос",0,""),IF(AG567&lt;0,IF('Настройки'!$B$10="Исключить","",IF('Настройки'!$B$10="Абсолютные значения",ABS(AG567),AG567)),AG567)))</x:f>
      </x:c>
      <x:c r="CK567" s="50" t="str">
        <x:f>IF(29&gt;'Настройки'!$B$3,"",IF(ISBLANK(AH567),IF('Настройки'!$B$9="Нулевой спрос",0,""),IF(AH567&lt;0,IF('Настройки'!$B$10="Исключить","",IF('Настройки'!$B$10="Абсолютные значения",ABS(AH567),AH567)),AH567)))</x:f>
      </x:c>
      <x:c r="CL567" s="50" t="str">
        <x:f>IF(30&gt;'Настройки'!$B$3,"",IF(ISBLANK(AI567),IF('Настройки'!$B$9="Нулевой спрос",0,""),IF(AI567&lt;0,IF('Настройки'!$B$10="Исключить","",IF('Настройки'!$B$10="Абсолютные значения",ABS(AI567),AI567)),AI567)))</x:f>
      </x:c>
      <x:c r="CM567" s="50" t="str">
        <x:f>IF(31&gt;'Настройки'!$B$3,"",IF(ISBLANK(AJ567),IF('Настройки'!$B$9="Нулевой спрос",0,""),IF(AJ567&lt;0,IF('Настройки'!$B$10="Исключить","",IF('Настройки'!$B$10="Абсолютные значения",ABS(AJ567),AJ567)),AJ567)))</x:f>
      </x:c>
      <x:c r="CN567" s="50" t="str">
        <x:f>IF(32&gt;'Настройки'!$B$3,"",IF(ISBLANK(AK567),IF('Настройки'!$B$9="Нулевой спрос",0,""),IF(AK567&lt;0,IF('Настройки'!$B$10="Исключить","",IF('Настройки'!$B$10="Абсолютные значения",ABS(AK567),AK567)),AK567)))</x:f>
      </x:c>
      <x:c r="CO567" s="50" t="str">
        <x:f>IF(33&gt;'Настройки'!$B$3,"",IF(ISBLANK(AL567),IF('Настройки'!$B$9="Нулевой спрос",0,""),IF(AL567&lt;0,IF('Настройки'!$B$10="Исключить","",IF('Настройки'!$B$10="Абсолютные значения",ABS(AL567),AL567)),AL567)))</x:f>
      </x:c>
      <x:c r="CP567" s="50" t="str">
        <x:f>IF(34&gt;'Настройки'!$B$3,"",IF(ISBLANK(AM567),IF('Настройки'!$B$9="Нулевой спрос",0,""),IF(AM567&lt;0,IF('Настройки'!$B$10="Исключить","",IF('Настройки'!$B$10="Абсолютные значения",ABS(AM567),AM567)),AM567)))</x:f>
      </x:c>
      <x:c r="CQ567" s="50" t="str">
        <x:f>IF(35&gt;'Настройки'!$B$3,"",IF(ISBLANK(AN567),IF('Настройки'!$B$9="Нулевой спрос",0,""),IF(AN567&lt;0,IF('Настройки'!$B$10="Исключить","",IF('Настройки'!$B$10="Абсолютные значения",ABS(AN567),AN567)),AN567)))</x:f>
      </x:c>
      <x:c r="CR567" s="50" t="str">
        <x:f>IF(36&gt;'Настройки'!$B$3,"",IF(ISBLANK(AO567),IF('Настройки'!$B$9="Нулевой спрос",0,""),IF(AO567&lt;0,IF('Настройки'!$B$10="Исключить","",IF('Настройки'!$B$10="Абсолютные значения",ABS(AO567),AO567)),AO567)))</x:f>
      </x:c>
      <x:c r="CS567" s="50" t="str">
        <x:f>IF(OR(1&gt;'Настройки'!$B$3,ISBLANK(BI567),BI567=0),"",BI567)</x:f>
      </x:c>
      <x:c r="CT567" s="50" t="str">
        <x:f>IF(OR(2&gt;'Настройки'!$B$3,ISBLANK(BJ567),BJ567=0),"",BJ567)</x:f>
      </x:c>
      <x:c r="CU567" s="50" t="str">
        <x:f>IF(OR(3&gt;'Настройки'!$B$3,ISBLANK(BK567),BK567=0),"",BK567)</x:f>
      </x:c>
      <x:c r="CV567" s="50" t="str">
        <x:f>IF(OR(4&gt;'Настройки'!$B$3,ISBLANK(BL567),BL567=0),"",BL567)</x:f>
      </x:c>
      <x:c r="CW567" s="50" t="str">
        <x:f>IF(OR(5&gt;'Настройки'!$B$3,ISBLANK(BM567),BM567=0),"",BM567)</x:f>
      </x:c>
      <x:c r="CX567" s="50" t="str">
        <x:f>IF(OR(6&gt;'Настройки'!$B$3,ISBLANK(BN567),BN567=0),"",BN567)</x:f>
      </x:c>
      <x:c r="CY567" s="50" t="str">
        <x:f>IF(OR(7&gt;'Настройки'!$B$3,ISBLANK(BO567),BO567=0),"",BO567)</x:f>
      </x:c>
      <x:c r="CZ567" s="50" t="str">
        <x:f>IF(OR(8&gt;'Настройки'!$B$3,ISBLANK(BP567),BP567=0),"",BP567)</x:f>
      </x:c>
      <x:c r="DA567" s="50" t="str">
        <x:f>IF(OR(9&gt;'Настройки'!$B$3,ISBLANK(BQ567),BQ567=0),"",BQ567)</x:f>
      </x:c>
      <x:c r="DB567" s="50" t="str">
        <x:f>IF(OR(10&gt;'Настройки'!$B$3,ISBLANK(BR567),BR567=0),"",BR567)</x:f>
      </x:c>
      <x:c r="DC567" s="50" t="str">
        <x:f>IF(OR(11&gt;'Настройки'!$B$3,ISBLANK(BS567),BS567=0),"",BS567)</x:f>
      </x:c>
      <x:c r="DD567" s="50" t="str">
        <x:f>IF(OR(12&gt;'Настройки'!$B$3,ISBLANK(BT567),BT567=0),"",BT567)</x:f>
      </x:c>
      <x:c r="DE567" s="50" t="str">
        <x:f>IF(OR(13&gt;'Настройки'!$B$3,ISBLANK(BU567),BU567=0),"",BU567)</x:f>
      </x:c>
      <x:c r="DF567" s="50" t="str">
        <x:f>IF(OR(14&gt;'Настройки'!$B$3,ISBLANK(BV567),BV567=0),"",BV567)</x:f>
      </x:c>
      <x:c r="DG567" s="50" t="str">
        <x:f>IF(OR(15&gt;'Настройки'!$B$3,ISBLANK(BW567),BW567=0),"",BW567)</x:f>
      </x:c>
      <x:c r="DH567" s="50" t="str">
        <x:f>IF(OR(16&gt;'Настройки'!$B$3,ISBLANK(BX567),BX567=0),"",BX567)</x:f>
      </x:c>
      <x:c r="DI567" s="50" t="str">
        <x:f>IF(OR(17&gt;'Настройки'!$B$3,ISBLANK(BY567),BY567=0),"",BY567)</x:f>
      </x:c>
      <x:c r="DJ567" s="50" t="str">
        <x:f>IF(OR(18&gt;'Настройки'!$B$3,ISBLANK(BZ567),BZ567=0),"",BZ567)</x:f>
      </x:c>
      <x:c r="DK567" s="50" t="str">
        <x:f>IF(OR(19&gt;'Настройки'!$B$3,ISBLANK(CA567),CA567=0),"",CA567)</x:f>
      </x:c>
      <x:c r="DL567" s="50" t="str">
        <x:f>IF(OR(20&gt;'Настройки'!$B$3,ISBLANK(CB567),CB567=0),"",CB567)</x:f>
      </x:c>
      <x:c r="DM567" s="50" t="str">
        <x:f>IF(OR(21&gt;'Настройки'!$B$3,ISBLANK(CC567),CC567=0),"",CC567)</x:f>
      </x:c>
      <x:c r="DN567" s="50" t="str">
        <x:f>IF(OR(22&gt;'Настройки'!$B$3,ISBLANK(CD567),CD567=0),"",CD567)</x:f>
      </x:c>
      <x:c r="DO567" s="50" t="str">
        <x:f>IF(OR(23&gt;'Настройки'!$B$3,ISBLANK(CE567),CE567=0),"",CE567)</x:f>
      </x:c>
      <x:c r="DP567" s="50" t="str">
        <x:f>IF(OR(24&gt;'Настройки'!$B$3,ISBLANK(CF567),CF567=0),"",CF567)</x:f>
      </x:c>
      <x:c r="DQ567" s="50" t="str">
        <x:f>IF(OR(25&gt;'Настройки'!$B$3,ISBLANK(CG567),CG567=0),"",CG567)</x:f>
      </x:c>
      <x:c r="DR567" s="50" t="str">
        <x:f>IF(OR(26&gt;'Настройки'!$B$3,ISBLANK(CH567),CH567=0),"",CH567)</x:f>
      </x:c>
      <x:c r="DS567" s="50" t="str">
        <x:f>IF(OR(27&gt;'Настройки'!$B$3,ISBLANK(CI567),CI567=0),"",CI567)</x:f>
      </x:c>
      <x:c r="DT567" s="50" t="str">
        <x:f>IF(OR(28&gt;'Настройки'!$B$3,ISBLANK(CJ567),CJ567=0),"",CJ567)</x:f>
      </x:c>
      <x:c r="DU567" s="50" t="str">
        <x:f>IF(OR(29&gt;'Настройки'!$B$3,ISBLANK(CK567),CK567=0),"",CK567)</x:f>
      </x:c>
      <x:c r="DV567" s="50" t="str">
        <x:f>IF(OR(30&gt;'Настройки'!$B$3,ISBLANK(CL567),CL567=0),"",CL567)</x:f>
      </x:c>
      <x:c r="DW567" s="50" t="str">
        <x:f>IF(OR(31&gt;'Настройки'!$B$3,ISBLANK(CM567),CM567=0),"",CM567)</x:f>
      </x:c>
      <x:c r="DX567" s="50" t="str">
        <x:f>IF(OR(32&gt;'Настройки'!$B$3,ISBLANK(CN567),CN567=0),"",CN567)</x:f>
      </x:c>
      <x:c r="DY567" s="50" t="str">
        <x:f>IF(OR(33&gt;'Настройки'!$B$3,ISBLANK(CO567),CO567=0),"",CO567)</x:f>
      </x:c>
      <x:c r="DZ567" s="50" t="str">
        <x:f>IF(OR(34&gt;'Настройки'!$B$3,ISBLANK(CP567),CP567=0),"",CP567)</x:f>
      </x:c>
      <x:c r="EA567" s="50" t="str">
        <x:f>IF(OR(35&gt;'Настройки'!$B$3,ISBLANK(CQ567),CQ567=0),"",CQ567)</x:f>
      </x:c>
      <x:c r="EB567" s="50" t="str">
        <x:f>IF(OR(36&gt;'Настройки'!$B$3,ISBLANK(CR567),CR567=0),"",CR567)</x:f>
      </x:c>
      <x:c r="EC567" s="50" t="str">
        <x:f>IF(A567="","",IF(OR(BB567="AZ",BB567="BZ"),10000+ROW(),IF(AZ567&gt;'Настройки'!$B$11,20000+ROW(),IF(BF567&lt;&gt;"Обычный",30000+ROW(),IF(AX567&lt;=0,40000+ROW(),"")))))</x:f>
      </x:c>
      <x:c r="ED567" s="50" t="str">
        <x:f>IF(EC567="","",COUNTIFS($EC$2:$EC$1001,"&gt;0",$EC$2:$EC$1001,"&lt;"&amp;EC567)+1)</x:f>
      </x:c>
    </x:row>
    <x:row r="568">
      <x:c r="A568" s="115"/>
      <x:c r="B568" s="115"/>
      <x:c r="C568" s="115"/>
      <x:c r="D568" s="118"/>
      <x:c r="E568" s="118"/>
      <x:c r="F568" s="118"/>
      <x:c r="G568" s="118"/>
      <x:c r="H568" s="118"/>
      <x:c r="I568" s="118"/>
      <x:c r="J568" s="118"/>
      <x:c r="K568" s="118"/>
      <x:c r="L568" s="118"/>
      <x:c r="M568" s="118"/>
      <x:c r="N568" s="118"/>
      <x:c r="O568" s="118"/>
      <x:c r="P568" s="118"/>
      <x:c r="Q568" s="118"/>
      <x:c r="R568" s="118"/>
      <x:c r="S568" s="118"/>
      <x:c r="T568" s="118"/>
      <x:c r="U568" s="118"/>
      <x:c r="V568" s="118"/>
      <x:c r="W568" s="118"/>
      <x:c r="X568" s="118"/>
      <x:c r="Y568" s="118"/>
      <x:c r="Z568" s="118"/>
      <x:c r="AA568" s="118"/>
      <x:c r="AB568" s="118"/>
      <x:c r="AC568" s="118"/>
      <x:c r="AD568" s="118"/>
      <x:c r="AE568" s="118"/>
      <x:c r="AF568" s="118"/>
      <x:c r="AG568" s="118"/>
      <x:c r="AH568" s="118"/>
      <x:c r="AI568" s="118"/>
      <x:c r="AJ568" s="118"/>
      <x:c r="AK568" s="118"/>
      <x:c r="AL568" s="118"/>
      <x:c r="AM568" s="118"/>
      <x:c r="AN568" s="118"/>
      <x:c r="AO568" s="118"/>
      <x:c r="AP568" s="115"/>
      <x:c r="AQ568" s="49" t="str">
        <x:f>IF(A568="","",COUNT(BI568:INDEX(BI568:CR568,1,'Настройки'!$B$3)))</x:f>
      </x:c>
      <x:c r="AR568" s="49" t="str">
        <x:f>IF(A568="","",SUM(BI568:INDEX(BI568:CR568,1,'Настройки'!$B$3)))</x:f>
      </x:c>
      <x:c r="AS568" s="58" t="str">
        <x:f>IF(A568="","",IF('Настройки'!$B$4="Стоимость потребления",AR568*D568,IF('Настройки'!$B$4="Количество",AR568,E568)))</x:f>
      </x:c>
      <x:c r="AT568" s="61" t="str">
        <x:f>IF(OR(A568="",AS568&lt;0,SUM($AS$2:$AS$1001)&lt;=0),"",AS568/SUM($AS$2:$AS$1001))</x:f>
      </x:c>
      <x:c r="AU568" s="61" t="str">
        <x:f>IF(OR(A568="",AS568&lt;0,SUM($AS$2:$AS$1001)&lt;=0),"",SUMIFS($AS$2:$AS$1001,$AS$2:$AS$1001,"&gt;"&amp;AS568)/SUM($AS$2:$AS$1001))</x:f>
      </x:c>
      <x:c r="AV568" s="61" t="str">
        <x:f>IF(OR(A568="",AS568&lt;0,SUM($AS$2:$AS$1001)&lt;=0),"",SUMIFS($AS$2:$AS$1001,$AS$2:$AS$1001,"&gt;="&amp;AS568)/SUM($AS$2:$AS$1001))</x:f>
      </x:c>
      <x:c r="AW568" s="49" t="str">
        <x:f>IF(A568="","",IF(SUM($AS$2:$AS$1001)&lt;=0,"Не определён",IF(AS568&lt;0,"Исключение",IF(AU568&lt;'Настройки'!$B$5,"A",IF(AU568&lt;'Настройки'!$B$6,"B","C")))))</x:f>
      </x:c>
      <x:c r="AX568" s="58" t="str">
        <x:f>IF(A568="","",IF(AQ568=0,"",AVERAGE(BI568:INDEX(BI568:CR568,1,'Настройки'!$B$3))))</x:f>
      </x:c>
      <x:c r="AY568" s="58" t="str">
        <x:f>IF(OR(A568="",AQ568=0),"",STDEVP(BI568:INDEX(BI568:CR568,1,'Настройки'!$B$3)))</x:f>
      </x:c>
      <x:c r="AZ568" s="61" t="str">
        <x:f>IF(OR(A568="",AQ568&lt;'Настройки'!$B$12,AX568&lt;=0,AND('Настройки'!$B$10="Блокировать",COUNTIF(F568:INDEX(F568:AO568,1,'Настройки'!$B$3),"&lt;0")&gt;0)),"",AY568/ABS(AX568))</x:f>
      </x:c>
      <x:c r="BA568" s="49" t="str">
        <x:f>IF(A568="","",IF(AND('Настройки'!$B$10="Блокировать",COUNTIF(F568:INDEX(F568:AO568,1,'Настройки'!$B$3),"&lt;0")&gt;0),"Не определён",IF(AQ568&lt;'Настройки'!$B$12,"Не определён",IF(AX568=0,"Нет спроса",IF(AX568&lt;0,"Не определён",IF(AZ568&lt;='Настройки'!$B$7,"X",IF(AZ568&lt;='Настройки'!$B$8,"Y","Z")))))))</x:f>
      </x:c>
      <x:c r="BB568" s="49" t="str">
        <x:f>IF(OR(A568="",LEN(AW568)&lt;&gt;1,LEN(BA568)&lt;&gt;1),"",AW568&amp;BA568)</x:f>
      </x:c>
      <x:c r="BC568" s="61" t="str">
        <x:f>IF(OR(A568="",AQ568=0),"",(COUNT(BI568:INDEX(BI568:CR568,1,'Настройки'!$B$3))-COUNT(CS568:INDEX(CS568:EB568,1,'Настройки'!$B$3)))/AQ568)</x:f>
      </x:c>
      <x:c r="BD568" s="64" t="str">
        <x:f>IF(OR(A568="",COUNT(CS568:INDEX(CS568:EB568,1,'Настройки'!$B$3))=0),"",AQ568/COUNT(CS568:INDEX(CS568:EB568,1,'Настройки'!$B$3)))</x:f>
      </x:c>
      <x:c r="BE568" s="64" t="str">
        <x:f>IF(OR(A568="",COUNT(CS568:INDEX(CS568:EB568,1,'Настройки'!$B$3))=0),"",IF(AVERAGE(CS568:INDEX(CS568:EB568,1,'Настройки'!$B$3))=0,"",(STDEVP(CS568:INDEX(CS568:EB568,1,'Настройки'!$B$3))/ABS(AVERAGE(CS568:INDEX(CS568:EB568,1,'Настройки'!$B$3))))^2))</x:f>
      </x:c>
      <x:c r="BF568" s="49" t="str">
        <x:f>IF(A568="","",IF(AQ568&lt;3,"Недостаточно",IF(AQ568&lt;6,"Предварительный","Обычный")))</x:f>
      </x:c>
      <x:c r="BG568" s="49" t="str">
        <x:f>IF(A568="","",IF(COUNTIF(F568:INDEX(F568:AO568,1,'Настройки'!$B$3),"&lt;0")&gt;0,IF('Настройки'!$B$10="Блокировать","Отрицательный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"),"")&amp;IF(AQ568&lt;3,"Недостаточно истории. ",IF(AQ568&lt;6,"Предварительная классификация. ",""))&amp;IF(AX568=0,"Нет спроса за горизонт. ","")&amp;IF(AZ568&gt;'Настройки'!$B$11,"Экстремальная вариативность. ",""))</x:f>
      </x:c>
      <x:c r="BH568" s="49" t="str">
        <x:f>IF(A568="","",IFERROR(VLOOKUP(BB568,'Настройки'!$D$3:$E$11,2,FALSE),"Сначала проверьте исходные данные и историю спроса.")&amp;" Уточните срок поставки, MOQ и критичность.")</x:f>
      </x:c>
      <x:c r="BI568" s="50" t="str">
        <x:f>IF(1&gt;'Настройки'!$B$3,"",IF(ISBLANK(F568),IF('Настройки'!$B$9="Нулевой спрос",0,""),IF(F568&lt;0,IF('Настройки'!$B$10="Исключить","",IF('Настройки'!$B$10="Абсолютные значения",ABS(F568),F568)),F568)))</x:f>
      </x:c>
      <x:c r="BJ568" s="50" t="str">
        <x:f>IF(2&gt;'Настройки'!$B$3,"",IF(ISBLANK(G568),IF('Настройки'!$B$9="Нулевой спрос",0,""),IF(G568&lt;0,IF('Настройки'!$B$10="Исключить","",IF('Настройки'!$B$10="Абсолютные значения",ABS(G568),G568)),G568)))</x:f>
      </x:c>
      <x:c r="BK568" s="50" t="str">
        <x:f>IF(3&gt;'Настройки'!$B$3,"",IF(ISBLANK(H568),IF('Настройки'!$B$9="Нулевой спрос",0,""),IF(H568&lt;0,IF('Настройки'!$B$10="Исключить","",IF('Настройки'!$B$10="Абсолютные значения",ABS(H568),H568)),H568)))</x:f>
      </x:c>
      <x:c r="BL568" s="50" t="str">
        <x:f>IF(4&gt;'Настройки'!$B$3,"",IF(ISBLANK(I568),IF('Настройки'!$B$9="Нулевой спрос",0,""),IF(I568&lt;0,IF('Настройки'!$B$10="Исключить","",IF('Настройки'!$B$10="Абсолютные значения",ABS(I568),I568)),I568)))</x:f>
      </x:c>
      <x:c r="BM568" s="50" t="str">
        <x:f>IF(5&gt;'Настройки'!$B$3,"",IF(ISBLANK(J568),IF('Настройки'!$B$9="Нулевой спрос",0,""),IF(J568&lt;0,IF('Настройки'!$B$10="Исключить","",IF('Настройки'!$B$10="Абсолютные значения",ABS(J568),J568)),J568)))</x:f>
      </x:c>
      <x:c r="BN568" s="50" t="str">
        <x:f>IF(6&gt;'Настройки'!$B$3,"",IF(ISBLANK(K568),IF('Настройки'!$B$9="Нулевой спрос",0,""),IF(K568&lt;0,IF('Настройки'!$B$10="Исключить","",IF('Настройки'!$B$10="Абсолютные значения",ABS(K568),K568)),K568)))</x:f>
      </x:c>
      <x:c r="BO568" s="50" t="str">
        <x:f>IF(7&gt;'Настройки'!$B$3,"",IF(ISBLANK(L568),IF('Настройки'!$B$9="Нулевой спрос",0,""),IF(L568&lt;0,IF('Настройки'!$B$10="Исключить","",IF('Настройки'!$B$10="Абсолютные значения",ABS(L568),L568)),L568)))</x:f>
      </x:c>
      <x:c r="BP568" s="50" t="str">
        <x:f>IF(8&gt;'Настройки'!$B$3,"",IF(ISBLANK(M568),IF('Настройки'!$B$9="Нулевой спрос",0,""),IF(M568&lt;0,IF('Настройки'!$B$10="Исключить","",IF('Настройки'!$B$10="Абсолютные значения",ABS(M568),M568)),M568)))</x:f>
      </x:c>
      <x:c r="BQ568" s="50" t="str">
        <x:f>IF(9&gt;'Настройки'!$B$3,"",IF(ISBLANK(N568),IF('Настройки'!$B$9="Нулевой спрос",0,""),IF(N568&lt;0,IF('Настройки'!$B$10="Исключить","",IF('Настройки'!$B$10="Абсолютные значения",ABS(N568),N568)),N568)))</x:f>
      </x:c>
      <x:c r="BR568" s="50" t="str">
        <x:f>IF(10&gt;'Настройки'!$B$3,"",IF(ISBLANK(O568),IF('Настройки'!$B$9="Нулевой спрос",0,""),IF(O568&lt;0,IF('Настройки'!$B$10="Исключить","",IF('Настройки'!$B$10="Абсолютные значения",ABS(O568),O568)),O568)))</x:f>
      </x:c>
      <x:c r="BS568" s="50" t="str">
        <x:f>IF(11&gt;'Настройки'!$B$3,"",IF(ISBLANK(P568),IF('Настройки'!$B$9="Нулевой спрос",0,""),IF(P568&lt;0,IF('Настройки'!$B$10="Исключить","",IF('Настройки'!$B$10="Абсолютные значения",ABS(P568),P568)),P568)))</x:f>
      </x:c>
      <x:c r="BT568" s="50" t="str">
        <x:f>IF(12&gt;'Настройки'!$B$3,"",IF(ISBLANK(Q568),IF('Настройки'!$B$9="Нулевой спрос",0,""),IF(Q568&lt;0,IF('Настройки'!$B$10="Исключить","",IF('Настройки'!$B$10="Абсолютные значения",ABS(Q568),Q568)),Q568)))</x:f>
      </x:c>
      <x:c r="BU568" s="50" t="str">
        <x:f>IF(13&gt;'Настройки'!$B$3,"",IF(ISBLANK(R568),IF('Настройки'!$B$9="Нулевой спрос",0,""),IF(R568&lt;0,IF('Настройки'!$B$10="Исключить","",IF('Настройки'!$B$10="Абсолютные значения",ABS(R568),R568)),R568)))</x:f>
      </x:c>
      <x:c r="BV568" s="50" t="str">
        <x:f>IF(14&gt;'Настройки'!$B$3,"",IF(ISBLANK(S568),IF('Настройки'!$B$9="Нулевой спрос",0,""),IF(S568&lt;0,IF('Настройки'!$B$10="Исключить","",IF('Настройки'!$B$10="Абсолютные значения",ABS(S568),S568)),S568)))</x:f>
      </x:c>
      <x:c r="BW568" s="50" t="str">
        <x:f>IF(15&gt;'Настройки'!$B$3,"",IF(ISBLANK(T568),IF('Настройки'!$B$9="Нулевой спрос",0,""),IF(T568&lt;0,IF('Настройки'!$B$10="Исключить","",IF('Настройки'!$B$10="Абсолютные значения",ABS(T568),T568)),T568)))</x:f>
      </x:c>
      <x:c r="BX568" s="50" t="str">
        <x:f>IF(16&gt;'Настройки'!$B$3,"",IF(ISBLANK(U568),IF('Настройки'!$B$9="Нулевой спрос",0,""),IF(U568&lt;0,IF('Настройки'!$B$10="Исключить","",IF('Настройки'!$B$10="Абсолютные значения",ABS(U568),U568)),U568)))</x:f>
      </x:c>
      <x:c r="BY568" s="50" t="str">
        <x:f>IF(17&gt;'Настройки'!$B$3,"",IF(ISBLANK(V568),IF('Настройки'!$B$9="Нулевой спрос",0,""),IF(V568&lt;0,IF('Настройки'!$B$10="Исключить","",IF('Настройки'!$B$10="Абсолютные значения",ABS(V568),V568)),V568)))</x:f>
      </x:c>
      <x:c r="BZ568" s="50" t="str">
        <x:f>IF(18&gt;'Настройки'!$B$3,"",IF(ISBLANK(W568),IF('Настройки'!$B$9="Нулевой спрос",0,""),IF(W568&lt;0,IF('Настройки'!$B$10="Исключить","",IF('Настройки'!$B$10="Абсолютные значения",ABS(W568),W568)),W568)))</x:f>
      </x:c>
      <x:c r="CA568" s="50" t="str">
        <x:f>IF(19&gt;'Настройки'!$B$3,"",IF(ISBLANK(X568),IF('Настройки'!$B$9="Нулевой спрос",0,""),IF(X568&lt;0,IF('Настройки'!$B$10="Исключить","",IF('Настройки'!$B$10="Абсолютные значения",ABS(X568),X568)),X568)))</x:f>
      </x:c>
      <x:c r="CB568" s="50" t="str">
        <x:f>IF(20&gt;'Настройки'!$B$3,"",IF(ISBLANK(Y568),IF('Настройки'!$B$9="Нулевой спрос",0,""),IF(Y568&lt;0,IF('Настройки'!$B$10="Исключить","",IF('Настройки'!$B$10="Абсолютные значения",ABS(Y568),Y568)),Y568)))</x:f>
      </x:c>
      <x:c r="CC568" s="50" t="str">
        <x:f>IF(21&gt;'Настройки'!$B$3,"",IF(ISBLANK(Z568),IF('Настройки'!$B$9="Нулевой спрос",0,""),IF(Z568&lt;0,IF('Настройки'!$B$10="Исключить","",IF('Настройки'!$B$10="Абсолютные значения",ABS(Z568),Z568)),Z568)))</x:f>
      </x:c>
      <x:c r="CD568" s="50" t="str">
        <x:f>IF(22&gt;'Настройки'!$B$3,"",IF(ISBLANK(AA568),IF('Настройки'!$B$9="Нулевой спрос",0,""),IF(AA568&lt;0,IF('Настройки'!$B$10="Исключить","",IF('Настройки'!$B$10="Абсолютные значения",ABS(AA568),AA568)),AA568)))</x:f>
      </x:c>
      <x:c r="CE568" s="50" t="str">
        <x:f>IF(23&gt;'Настройки'!$B$3,"",IF(ISBLANK(AB568),IF('Настройки'!$B$9="Нулевой спрос",0,""),IF(AB568&lt;0,IF('Настройки'!$B$10="Исключить","",IF('Настройки'!$B$10="Абсолютные значения",ABS(AB568),AB568)),AB568)))</x:f>
      </x:c>
      <x:c r="CF568" s="50" t="str">
        <x:f>IF(24&gt;'Настройки'!$B$3,"",IF(ISBLANK(AC568),IF('Настройки'!$B$9="Нулевой спрос",0,""),IF(AC568&lt;0,IF('Настройки'!$B$10="Исключить","",IF('Настройки'!$B$10="Абсолютные значения",ABS(AC568),AC568)),AC568)))</x:f>
      </x:c>
      <x:c r="CG568" s="50" t="str">
        <x:f>IF(25&gt;'Настройки'!$B$3,"",IF(ISBLANK(AD568),IF('Настройки'!$B$9="Нулевой спрос",0,""),IF(AD568&lt;0,IF('Настройки'!$B$10="Исключить","",IF('Настройки'!$B$10="Абсолютные значения",ABS(AD568),AD568)),AD568)))</x:f>
      </x:c>
      <x:c r="CH568" s="50" t="str">
        <x:f>IF(26&gt;'Настройки'!$B$3,"",IF(ISBLANK(AE568),IF('Настройки'!$B$9="Нулевой спрос",0,""),IF(AE568&lt;0,IF('Настройки'!$B$10="Исключить","",IF('Настройки'!$B$10="Абсолютные значения",ABS(AE568),AE568)),AE568)))</x:f>
      </x:c>
      <x:c r="CI568" s="50" t="str">
        <x:f>IF(27&gt;'Настройки'!$B$3,"",IF(ISBLANK(AF568),IF('Настройки'!$B$9="Нулевой спрос",0,""),IF(AF568&lt;0,IF('Настройки'!$B$10="Исключить","",IF('Настройки'!$B$10="Абсолютные значения",ABS(AF568),AF568)),AF568)))</x:f>
      </x:c>
      <x:c r="CJ568" s="50" t="str">
        <x:f>IF(28&gt;'Настройки'!$B$3,"",IF(ISBLANK(AG568),IF('Настройки'!$B$9="Нулевой спрос",0,""),IF(AG568&lt;0,IF('Настройки'!$B$10="Исключить","",IF('Настройки'!$B$10="Абсолютные значения",ABS(AG568),AG568)),AG568)))</x:f>
      </x:c>
      <x:c r="CK568" s="50" t="str">
        <x:f>IF(29&gt;'Настройки'!$B$3,"",IF(ISBLANK(AH568),IF('Настройки'!$B$9="Нулевой спрос",0,""),IF(AH568&lt;0,IF('Настройки'!$B$10="Исключить","",IF('Настройки'!$B$10="Абсолютные значения",ABS(AH568),AH568)),AH568)))</x:f>
      </x:c>
      <x:c r="CL568" s="50" t="str">
        <x:f>IF(30&gt;'Настройки'!$B$3,"",IF(ISBLANK(AI568),IF('Настройки'!$B$9="Нулевой спрос",0,""),IF(AI568&lt;0,IF('Настройки'!$B$10="Исключить","",IF('Настройки'!$B$10="Абсолютные значения",ABS(AI568),AI568)),AI568)))</x:f>
      </x:c>
      <x:c r="CM568" s="50" t="str">
        <x:f>IF(31&gt;'Настройки'!$B$3,"",IF(ISBLANK(AJ568),IF('Настройки'!$B$9="Нулевой спрос",0,""),IF(AJ568&lt;0,IF('Настройки'!$B$10="Исключить","",IF('Настройки'!$B$10="Абсолютные значения",ABS(AJ568),AJ568)),AJ568)))</x:f>
      </x:c>
      <x:c r="CN568" s="50" t="str">
        <x:f>IF(32&gt;'Настройки'!$B$3,"",IF(ISBLANK(AK568),IF('Настройки'!$B$9="Нулевой спрос",0,""),IF(AK568&lt;0,IF('Настройки'!$B$10="Исключить","",IF('Настройки'!$B$10="Абсолютные значения",ABS(AK568),AK568)),AK568)))</x:f>
      </x:c>
      <x:c r="CO568" s="50" t="str">
        <x:f>IF(33&gt;'Настройки'!$B$3,"",IF(ISBLANK(AL568),IF('Настройки'!$B$9="Нулевой спрос",0,""),IF(AL568&lt;0,IF('Настройки'!$B$10="Исключить","",IF('Настройки'!$B$10="Абсолютные значения",ABS(AL568),AL568)),AL568)))</x:f>
      </x:c>
      <x:c r="CP568" s="50" t="str">
        <x:f>IF(34&gt;'Настройки'!$B$3,"",IF(ISBLANK(AM568),IF('Настройки'!$B$9="Нулевой спрос",0,""),IF(AM568&lt;0,IF('Настройки'!$B$10="Исключить","",IF('Настройки'!$B$10="Абсолютные значения",ABS(AM568),AM568)),AM568)))</x:f>
      </x:c>
      <x:c r="CQ568" s="50" t="str">
        <x:f>IF(35&gt;'Настройки'!$B$3,"",IF(ISBLANK(AN568),IF('Настройки'!$B$9="Нулевой спрос",0,""),IF(AN568&lt;0,IF('Настройки'!$B$10="Исключить","",IF('Настройки'!$B$10="Абсолютные значения",ABS(AN568),AN568)),AN568)))</x:f>
      </x:c>
      <x:c r="CR568" s="50" t="str">
        <x:f>IF(36&gt;'Настройки'!$B$3,"",IF(ISBLANK(AO568),IF('Настройки'!$B$9="Нулевой спрос",0,""),IF(AO568&lt;0,IF('Настройки'!$B$10="Исключить","",IF('Настройки'!$B$10="Абсолютные значения",ABS(AO568),AO568)),AO568)))</x:f>
      </x:c>
      <x:c r="CS568" s="50" t="str">
        <x:f>IF(OR(1&gt;'Настройки'!$B$3,ISBLANK(BI568),BI568=0),"",BI568)</x:f>
      </x:c>
      <x:c r="CT568" s="50" t="str">
        <x:f>IF(OR(2&gt;'Настройки'!$B$3,ISBLANK(BJ568),BJ568=0),"",BJ568)</x:f>
      </x:c>
      <x:c r="CU568" s="50" t="str">
        <x:f>IF(OR(3&gt;'Настройки'!$B$3,ISBLANK(BK568),BK568=0),"",BK568)</x:f>
      </x:c>
      <x:c r="CV568" s="50" t="str">
        <x:f>IF(OR(4&gt;'Настройки'!$B$3,ISBLANK(BL568),BL568=0),"",BL568)</x:f>
      </x:c>
      <x:c r="CW568" s="50" t="str">
        <x:f>IF(OR(5&gt;'Настройки'!$B$3,ISBLANK(BM568),BM568=0),"",BM568)</x:f>
      </x:c>
      <x:c r="CX568" s="50" t="str">
        <x:f>IF(OR(6&gt;'Настройки'!$B$3,ISBLANK(BN568),BN568=0),"",BN568)</x:f>
      </x:c>
      <x:c r="CY568" s="50" t="str">
        <x:f>IF(OR(7&gt;'Настройки'!$B$3,ISBLANK(BO568),BO568=0),"",BO568)</x:f>
      </x:c>
      <x:c r="CZ568" s="50" t="str">
        <x:f>IF(OR(8&gt;'Настройки'!$B$3,ISBLANK(BP568),BP568=0),"",BP568)</x:f>
      </x:c>
      <x:c r="DA568" s="50" t="str">
        <x:f>IF(OR(9&gt;'Настройки'!$B$3,ISBLANK(BQ568),BQ568=0),"",BQ568)</x:f>
      </x:c>
      <x:c r="DB568" s="50" t="str">
        <x:f>IF(OR(10&gt;'Настройки'!$B$3,ISBLANK(BR568),BR568=0),"",BR568)</x:f>
      </x:c>
      <x:c r="DC568" s="50" t="str">
        <x:f>IF(OR(11&gt;'Настройки'!$B$3,ISBLANK(BS568),BS568=0),"",BS568)</x:f>
      </x:c>
      <x:c r="DD568" s="50" t="str">
        <x:f>IF(OR(12&gt;'Настройки'!$B$3,ISBLANK(BT568),BT568=0),"",BT568)</x:f>
      </x:c>
      <x:c r="DE568" s="50" t="str">
        <x:f>IF(OR(13&gt;'Настройки'!$B$3,ISBLANK(BU568),BU568=0),"",BU568)</x:f>
      </x:c>
      <x:c r="DF568" s="50" t="str">
        <x:f>IF(OR(14&gt;'Настройки'!$B$3,ISBLANK(BV568),BV568=0),"",BV568)</x:f>
      </x:c>
      <x:c r="DG568" s="50" t="str">
        <x:f>IF(OR(15&gt;'Настройки'!$B$3,ISBLANK(BW568),BW568=0),"",BW568)</x:f>
      </x:c>
      <x:c r="DH568" s="50" t="str">
        <x:f>IF(OR(16&gt;'Настройки'!$B$3,ISBLANK(BX568),BX568=0),"",BX568)</x:f>
      </x:c>
      <x:c r="DI568" s="50" t="str">
        <x:f>IF(OR(17&gt;'Настройки'!$B$3,ISBLANK(BY568),BY568=0),"",BY568)</x:f>
      </x:c>
      <x:c r="DJ568" s="50" t="str">
        <x:f>IF(OR(18&gt;'Настройки'!$B$3,ISBLANK(BZ568),BZ568=0),"",BZ568)</x:f>
      </x:c>
      <x:c r="DK568" s="50" t="str">
        <x:f>IF(OR(19&gt;'Настройки'!$B$3,ISBLANK(CA568),CA568=0),"",CA568)</x:f>
      </x:c>
      <x:c r="DL568" s="50" t="str">
        <x:f>IF(OR(20&gt;'Настройки'!$B$3,ISBLANK(CB568),CB568=0),"",CB568)</x:f>
      </x:c>
      <x:c r="DM568" s="50" t="str">
        <x:f>IF(OR(21&gt;'Настройки'!$B$3,ISBLANK(CC568),CC568=0),"",CC568)</x:f>
      </x:c>
      <x:c r="DN568" s="50" t="str">
        <x:f>IF(OR(22&gt;'Настройки'!$B$3,ISBLANK(CD568),CD568=0),"",CD568)</x:f>
      </x:c>
      <x:c r="DO568" s="50" t="str">
        <x:f>IF(OR(23&gt;'Настройки'!$B$3,ISBLANK(CE568),CE568=0),"",CE568)</x:f>
      </x:c>
      <x:c r="DP568" s="50" t="str">
        <x:f>IF(OR(24&gt;'Настройки'!$B$3,ISBLANK(CF568),CF568=0),"",CF568)</x:f>
      </x:c>
      <x:c r="DQ568" s="50" t="str">
        <x:f>IF(OR(25&gt;'Настройки'!$B$3,ISBLANK(CG568),CG568=0),"",CG568)</x:f>
      </x:c>
      <x:c r="DR568" s="50" t="str">
        <x:f>IF(OR(26&gt;'Настройки'!$B$3,ISBLANK(CH568),CH568=0),"",CH568)</x:f>
      </x:c>
      <x:c r="DS568" s="50" t="str">
        <x:f>IF(OR(27&gt;'Настройки'!$B$3,ISBLANK(CI568),CI568=0),"",CI568)</x:f>
      </x:c>
      <x:c r="DT568" s="50" t="str">
        <x:f>IF(OR(28&gt;'Настройки'!$B$3,ISBLANK(CJ568),CJ568=0),"",CJ568)</x:f>
      </x:c>
      <x:c r="DU568" s="50" t="str">
        <x:f>IF(OR(29&gt;'Настройки'!$B$3,ISBLANK(CK568),CK568=0),"",CK568)</x:f>
      </x:c>
      <x:c r="DV568" s="50" t="str">
        <x:f>IF(OR(30&gt;'Настройки'!$B$3,ISBLANK(CL568),CL568=0),"",CL568)</x:f>
      </x:c>
      <x:c r="DW568" s="50" t="str">
        <x:f>IF(OR(31&gt;'Настройки'!$B$3,ISBLANK(CM568),CM568=0),"",CM568)</x:f>
      </x:c>
      <x:c r="DX568" s="50" t="str">
        <x:f>IF(OR(32&gt;'Настройки'!$B$3,ISBLANK(CN568),CN568=0),"",CN568)</x:f>
      </x:c>
      <x:c r="DY568" s="50" t="str">
        <x:f>IF(OR(33&gt;'Настройки'!$B$3,ISBLANK(CO568),CO568=0),"",CO568)</x:f>
      </x:c>
      <x:c r="DZ568" s="50" t="str">
        <x:f>IF(OR(34&gt;'Настройки'!$B$3,ISBLANK(CP568),CP568=0),"",CP568)</x:f>
      </x:c>
      <x:c r="EA568" s="50" t="str">
        <x:f>IF(OR(35&gt;'Настройки'!$B$3,ISBLANK(CQ568),CQ568=0),"",CQ568)</x:f>
      </x:c>
      <x:c r="EB568" s="50" t="str">
        <x:f>IF(OR(36&gt;'Настройки'!$B$3,ISBLANK(CR568),CR568=0),"",CR568)</x:f>
      </x:c>
      <x:c r="EC568" s="50" t="str">
        <x:f>IF(A568="","",IF(OR(BB568="AZ",BB568="BZ"),10000+ROW(),IF(AZ568&gt;'Настройки'!$B$11,20000+ROW(),IF(BF568&lt;&gt;"Обычный",30000+ROW(),IF(AX568&lt;=0,40000+ROW(),"")))))</x:f>
      </x:c>
      <x:c r="ED568" s="50" t="str">
        <x:f>IF(EC568="","",COUNTIFS($EC$2:$EC$1001,"&gt;0",$EC$2:$EC$1001,"&lt;"&amp;EC568)+1)</x:f>
      </x:c>
    </x:row>
    <x:row r="569">
      <x:c r="A569" s="115"/>
      <x:c r="B569" s="115"/>
      <x:c r="C569" s="115"/>
      <x:c r="D569" s="118"/>
      <x:c r="E569" s="118"/>
      <x:c r="F569" s="118"/>
      <x:c r="G569" s="118"/>
      <x:c r="H569" s="118"/>
      <x:c r="I569" s="118"/>
      <x:c r="J569" s="118"/>
      <x:c r="K569" s="118"/>
      <x:c r="L569" s="118"/>
      <x:c r="M569" s="118"/>
      <x:c r="N569" s="118"/>
      <x:c r="O569" s="118"/>
      <x:c r="P569" s="118"/>
      <x:c r="Q569" s="118"/>
      <x:c r="R569" s="118"/>
      <x:c r="S569" s="118"/>
      <x:c r="T569" s="118"/>
      <x:c r="U569" s="118"/>
      <x:c r="V569" s="118"/>
      <x:c r="W569" s="118"/>
      <x:c r="X569" s="118"/>
      <x:c r="Y569" s="118"/>
      <x:c r="Z569" s="118"/>
      <x:c r="AA569" s="118"/>
      <x:c r="AB569" s="118"/>
      <x:c r="AC569" s="118"/>
      <x:c r="AD569" s="118"/>
      <x:c r="AE569" s="118"/>
      <x:c r="AF569" s="118"/>
      <x:c r="AG569" s="118"/>
      <x:c r="AH569" s="118"/>
      <x:c r="AI569" s="118"/>
      <x:c r="AJ569" s="118"/>
      <x:c r="AK569" s="118"/>
      <x:c r="AL569" s="118"/>
      <x:c r="AM569" s="118"/>
      <x:c r="AN569" s="118"/>
      <x:c r="AO569" s="118"/>
      <x:c r="AP569" s="115"/>
      <x:c r="AQ569" s="49" t="str">
        <x:f>IF(A569="","",COUNT(BI569:INDEX(BI569:CR569,1,'Настройки'!$B$3)))</x:f>
      </x:c>
      <x:c r="AR569" s="49" t="str">
        <x:f>IF(A569="","",SUM(BI569:INDEX(BI569:CR569,1,'Настройки'!$B$3)))</x:f>
      </x:c>
      <x:c r="AS569" s="58" t="str">
        <x:f>IF(A569="","",IF('Настройки'!$B$4="Стоимость потребления",AR569*D569,IF('Настройки'!$B$4="Количество",AR569,E569)))</x:f>
      </x:c>
      <x:c r="AT569" s="61" t="str">
        <x:f>IF(OR(A569="",AS569&lt;0,SUM($AS$2:$AS$1001)&lt;=0),"",AS569/SUM($AS$2:$AS$1001))</x:f>
      </x:c>
      <x:c r="AU569" s="61" t="str">
        <x:f>IF(OR(A569="",AS569&lt;0,SUM($AS$2:$AS$1001)&lt;=0),"",SUMIFS($AS$2:$AS$1001,$AS$2:$AS$1001,"&gt;"&amp;AS569)/SUM($AS$2:$AS$1001))</x:f>
      </x:c>
      <x:c r="AV569" s="61" t="str">
        <x:f>IF(OR(A569="",AS569&lt;0,SUM($AS$2:$AS$1001)&lt;=0),"",SUMIFS($AS$2:$AS$1001,$AS$2:$AS$1001,"&gt;="&amp;AS569)/SUM($AS$2:$AS$1001))</x:f>
      </x:c>
      <x:c r="AW569" s="49" t="str">
        <x:f>IF(A569="","",IF(SUM($AS$2:$AS$1001)&lt;=0,"Не определён",IF(AS569&lt;0,"Исключение",IF(AU569&lt;'Настройки'!$B$5,"A",IF(AU569&lt;'Настройки'!$B$6,"B","C")))))</x:f>
      </x:c>
      <x:c r="AX569" s="58" t="str">
        <x:f>IF(A569="","",IF(AQ569=0,"",AVERAGE(BI569:INDEX(BI569:CR569,1,'Настройки'!$B$3))))</x:f>
      </x:c>
      <x:c r="AY569" s="58" t="str">
        <x:f>IF(OR(A569="",AQ569=0),"",STDEVP(BI569:INDEX(BI569:CR569,1,'Настройки'!$B$3)))</x:f>
      </x:c>
      <x:c r="AZ569" s="61" t="str">
        <x:f>IF(OR(A569="",AQ569&lt;'Настройки'!$B$12,AX569&lt;=0,AND('Настройки'!$B$10="Блокировать",COUNTIF(F569:INDEX(F569:AO569,1,'Настройки'!$B$3),"&lt;0")&gt;0)),"",AY569/ABS(AX569))</x:f>
      </x:c>
      <x:c r="BA569" s="49" t="str">
        <x:f>IF(A569="","",IF(AND('Настройки'!$B$10="Блокировать",COUNTIF(F569:INDEX(F569:AO569,1,'Настройки'!$B$3),"&lt;0")&gt;0),"Не определён",IF(AQ569&lt;'Настройки'!$B$12,"Не определён",IF(AX569=0,"Нет спроса",IF(AX569&lt;0,"Не определён",IF(AZ569&lt;='Настройки'!$B$7,"X",IF(AZ569&lt;='Настройки'!$B$8,"Y","Z")))))))</x:f>
      </x:c>
      <x:c r="BB569" s="49" t="str">
        <x:f>IF(OR(A569="",LEN(AW569)&lt;&gt;1,LEN(BA569)&lt;&gt;1),"",AW569&amp;BA569)</x:f>
      </x:c>
      <x:c r="BC569" s="61" t="str">
        <x:f>IF(OR(A569="",AQ569=0),"",(COUNT(BI569:INDEX(BI569:CR569,1,'Настройки'!$B$3))-COUNT(CS569:INDEX(CS569:EB569,1,'Настройки'!$B$3)))/AQ569)</x:f>
      </x:c>
      <x:c r="BD569" s="64" t="str">
        <x:f>IF(OR(A569="",COUNT(CS569:INDEX(CS569:EB569,1,'Настройки'!$B$3))=0),"",AQ569/COUNT(CS569:INDEX(CS569:EB569,1,'Настройки'!$B$3)))</x:f>
      </x:c>
      <x:c r="BE569" s="64" t="str">
        <x:f>IF(OR(A569="",COUNT(CS569:INDEX(CS569:EB569,1,'Настройки'!$B$3))=0),"",IF(AVERAGE(CS569:INDEX(CS569:EB569,1,'Настройки'!$B$3))=0,"",(STDEVP(CS569:INDEX(CS569:EB569,1,'Настройки'!$B$3))/ABS(AVERAGE(CS569:INDEX(CS569:EB569,1,'Настройки'!$B$3))))^2))</x:f>
      </x:c>
      <x:c r="BF569" s="49" t="str">
        <x:f>IF(A569="","",IF(AQ569&lt;3,"Недостаточно",IF(AQ569&lt;6,"Предварительный","Обычный")))</x:f>
      </x:c>
      <x:c r="BG569" s="49" t="str">
        <x:f>IF(A569="","",IF(COUNTIF(F569:INDEX(F569:AO569,1,'Настройки'!$B$3),"&lt;0")&gt;0,IF('Настройки'!$B$10="Блокировать","Отрицательный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"),"")&amp;IF(AQ569&lt;3,"Недостаточно истории. ",IF(AQ569&lt;6,"Предварительная классификация. ",""))&amp;IF(AX569=0,"Нет спроса за горизонт. ","")&amp;IF(AZ569&gt;'Настройки'!$B$11,"Экстремальная вариативность. ",""))</x:f>
      </x:c>
      <x:c r="BH569" s="49" t="str">
        <x:f>IF(A569="","",IFERROR(VLOOKUP(BB569,'Настройки'!$D$3:$E$11,2,FALSE),"Сначала проверьте исходные данные и историю спроса.")&amp;" Уточните срок поставки, MOQ и критичность.")</x:f>
      </x:c>
      <x:c r="BI569" s="50" t="str">
        <x:f>IF(1&gt;'Настройки'!$B$3,"",IF(ISBLANK(F569),IF('Настройки'!$B$9="Нулевой спрос",0,""),IF(F569&lt;0,IF('Настройки'!$B$10="Исключить","",IF('Настройки'!$B$10="Абсолютные значения",ABS(F569),F569)),F569)))</x:f>
      </x:c>
      <x:c r="BJ569" s="50" t="str">
        <x:f>IF(2&gt;'Настройки'!$B$3,"",IF(ISBLANK(G569),IF('Настройки'!$B$9="Нулевой спрос",0,""),IF(G569&lt;0,IF('Настройки'!$B$10="Исключить","",IF('Настройки'!$B$10="Абсолютные значения",ABS(G569),G569)),G569)))</x:f>
      </x:c>
      <x:c r="BK569" s="50" t="str">
        <x:f>IF(3&gt;'Настройки'!$B$3,"",IF(ISBLANK(H569),IF('Настройки'!$B$9="Нулевой спрос",0,""),IF(H569&lt;0,IF('Настройки'!$B$10="Исключить","",IF('Настройки'!$B$10="Абсолютные значения",ABS(H569),H569)),H569)))</x:f>
      </x:c>
      <x:c r="BL569" s="50" t="str">
        <x:f>IF(4&gt;'Настройки'!$B$3,"",IF(ISBLANK(I569),IF('Настройки'!$B$9="Нулевой спрос",0,""),IF(I569&lt;0,IF('Настройки'!$B$10="Исключить","",IF('Настройки'!$B$10="Абсолютные значения",ABS(I569),I569)),I569)))</x:f>
      </x:c>
      <x:c r="BM569" s="50" t="str">
        <x:f>IF(5&gt;'Настройки'!$B$3,"",IF(ISBLANK(J569),IF('Настройки'!$B$9="Нулевой спрос",0,""),IF(J569&lt;0,IF('Настройки'!$B$10="Исключить","",IF('Настройки'!$B$10="Абсолютные значения",ABS(J569),J569)),J569)))</x:f>
      </x:c>
      <x:c r="BN569" s="50" t="str">
        <x:f>IF(6&gt;'Настройки'!$B$3,"",IF(ISBLANK(K569),IF('Настройки'!$B$9="Нулевой спрос",0,""),IF(K569&lt;0,IF('Настройки'!$B$10="Исключить","",IF('Настройки'!$B$10="Абсолютные значения",ABS(K569),K569)),K569)))</x:f>
      </x:c>
      <x:c r="BO569" s="50" t="str">
        <x:f>IF(7&gt;'Настройки'!$B$3,"",IF(ISBLANK(L569),IF('Настройки'!$B$9="Нулевой спрос",0,""),IF(L569&lt;0,IF('Настройки'!$B$10="Исключить","",IF('Настройки'!$B$10="Абсолютные значения",ABS(L569),L569)),L569)))</x:f>
      </x:c>
      <x:c r="BP569" s="50" t="str">
        <x:f>IF(8&gt;'Настройки'!$B$3,"",IF(ISBLANK(M569),IF('Настройки'!$B$9="Нулевой спрос",0,""),IF(M569&lt;0,IF('Настройки'!$B$10="Исключить","",IF('Настройки'!$B$10="Абсолютные значения",ABS(M569),M569)),M569)))</x:f>
      </x:c>
      <x:c r="BQ569" s="50" t="str">
        <x:f>IF(9&gt;'Настройки'!$B$3,"",IF(ISBLANK(N569),IF('Настройки'!$B$9="Нулевой спрос",0,""),IF(N569&lt;0,IF('Настройки'!$B$10="Исключить","",IF('Настройки'!$B$10="Абсолютные значения",ABS(N569),N569)),N569)))</x:f>
      </x:c>
      <x:c r="BR569" s="50" t="str">
        <x:f>IF(10&gt;'Настройки'!$B$3,"",IF(ISBLANK(O569),IF('Настройки'!$B$9="Нулевой спрос",0,""),IF(O569&lt;0,IF('Настройки'!$B$10="Исключить","",IF('Настройки'!$B$10="Абсолютные значения",ABS(O569),O569)),O569)))</x:f>
      </x:c>
      <x:c r="BS569" s="50" t="str">
        <x:f>IF(11&gt;'Настройки'!$B$3,"",IF(ISBLANK(P569),IF('Настройки'!$B$9="Нулевой спрос",0,""),IF(P569&lt;0,IF('Настройки'!$B$10="Исключить","",IF('Настройки'!$B$10="Абсолютные значения",ABS(P569),P569)),P569)))</x:f>
      </x:c>
      <x:c r="BT569" s="50" t="str">
        <x:f>IF(12&gt;'Настройки'!$B$3,"",IF(ISBLANK(Q569),IF('Настройки'!$B$9="Нулевой спрос",0,""),IF(Q569&lt;0,IF('Настройки'!$B$10="Исключить","",IF('Настройки'!$B$10="Абсолютные значения",ABS(Q569),Q569)),Q569)))</x:f>
      </x:c>
      <x:c r="BU569" s="50" t="str">
        <x:f>IF(13&gt;'Настройки'!$B$3,"",IF(ISBLANK(R569),IF('Настройки'!$B$9="Нулевой спрос",0,""),IF(R569&lt;0,IF('Настройки'!$B$10="Исключить","",IF('Настройки'!$B$10="Абсолютные значения",ABS(R569),R569)),R569)))</x:f>
      </x:c>
      <x:c r="BV569" s="50" t="str">
        <x:f>IF(14&gt;'Настройки'!$B$3,"",IF(ISBLANK(S569),IF('Настройки'!$B$9="Нулевой спрос",0,""),IF(S569&lt;0,IF('Настройки'!$B$10="Исключить","",IF('Настройки'!$B$10="Абсолютные значения",ABS(S569),S569)),S569)))</x:f>
      </x:c>
      <x:c r="BW569" s="50" t="str">
        <x:f>IF(15&gt;'Настройки'!$B$3,"",IF(ISBLANK(T569),IF('Настройки'!$B$9="Нулевой спрос",0,""),IF(T569&lt;0,IF('Настройки'!$B$10="Исключить","",IF('Настройки'!$B$10="Абсолютные значения",ABS(T569),T569)),T569)))</x:f>
      </x:c>
      <x:c r="BX569" s="50" t="str">
        <x:f>IF(16&gt;'Настройки'!$B$3,"",IF(ISBLANK(U569),IF('Настройки'!$B$9="Нулевой спрос",0,""),IF(U569&lt;0,IF('Настройки'!$B$10="Исключить","",IF('Настройки'!$B$10="Абсолютные значения",ABS(U569),U569)),U569)))</x:f>
      </x:c>
      <x:c r="BY569" s="50" t="str">
        <x:f>IF(17&gt;'Настройки'!$B$3,"",IF(ISBLANK(V569),IF('Настройки'!$B$9="Нулевой спрос",0,""),IF(V569&lt;0,IF('Настройки'!$B$10="Исключить","",IF('Настройки'!$B$10="Абсолютные значения",ABS(V569),V569)),V569)))</x:f>
      </x:c>
      <x:c r="BZ569" s="50" t="str">
        <x:f>IF(18&gt;'Настройки'!$B$3,"",IF(ISBLANK(W569),IF('Настройки'!$B$9="Нулевой спрос",0,""),IF(W569&lt;0,IF('Настройки'!$B$10="Исключить","",IF('Настройки'!$B$10="Абсолютные значения",ABS(W569),W569)),W569)))</x:f>
      </x:c>
      <x:c r="CA569" s="50" t="str">
        <x:f>IF(19&gt;'Настройки'!$B$3,"",IF(ISBLANK(X569),IF('Настройки'!$B$9="Нулевой спрос",0,""),IF(X569&lt;0,IF('Настройки'!$B$10="Исключить","",IF('Настройки'!$B$10="Абсолютные значения",ABS(X569),X569)),X569)))</x:f>
      </x:c>
      <x:c r="CB569" s="50" t="str">
        <x:f>IF(20&gt;'Настройки'!$B$3,"",IF(ISBLANK(Y569),IF('Настройки'!$B$9="Нулевой спрос",0,""),IF(Y569&lt;0,IF('Настройки'!$B$10="Исключить","",IF('Настройки'!$B$10="Абсолютные значения",ABS(Y569),Y569)),Y569)))</x:f>
      </x:c>
      <x:c r="CC569" s="50" t="str">
        <x:f>IF(21&gt;'Настройки'!$B$3,"",IF(ISBLANK(Z569),IF('Настройки'!$B$9="Нулевой спрос",0,""),IF(Z569&lt;0,IF('Настройки'!$B$10="Исключить","",IF('Настройки'!$B$10="Абсолютные значения",ABS(Z569),Z569)),Z569)))</x:f>
      </x:c>
      <x:c r="CD569" s="50" t="str">
        <x:f>IF(22&gt;'Настройки'!$B$3,"",IF(ISBLANK(AA569),IF('Настройки'!$B$9="Нулевой спрос",0,""),IF(AA569&lt;0,IF('Настройки'!$B$10="Исключить","",IF('Настройки'!$B$10="Абсолютные значения",ABS(AA569),AA569)),AA569)))</x:f>
      </x:c>
      <x:c r="CE569" s="50" t="str">
        <x:f>IF(23&gt;'Настройки'!$B$3,"",IF(ISBLANK(AB569),IF('Настройки'!$B$9="Нулевой спрос",0,""),IF(AB569&lt;0,IF('Настройки'!$B$10="Исключить","",IF('Настройки'!$B$10="Абсолютные значения",ABS(AB569),AB569)),AB569)))</x:f>
      </x:c>
      <x:c r="CF569" s="50" t="str">
        <x:f>IF(24&gt;'Настройки'!$B$3,"",IF(ISBLANK(AC569),IF('Настройки'!$B$9="Нулевой спрос",0,""),IF(AC569&lt;0,IF('Настройки'!$B$10="Исключить","",IF('Настройки'!$B$10="Абсолютные значения",ABS(AC569),AC569)),AC569)))</x:f>
      </x:c>
      <x:c r="CG569" s="50" t="str">
        <x:f>IF(25&gt;'Настройки'!$B$3,"",IF(ISBLANK(AD569),IF('Настройки'!$B$9="Нулевой спрос",0,""),IF(AD569&lt;0,IF('Настройки'!$B$10="Исключить","",IF('Настройки'!$B$10="Абсолютные значения",ABS(AD569),AD569)),AD569)))</x:f>
      </x:c>
      <x:c r="CH569" s="50" t="str">
        <x:f>IF(26&gt;'Настройки'!$B$3,"",IF(ISBLANK(AE569),IF('Настройки'!$B$9="Нулевой спрос",0,""),IF(AE569&lt;0,IF('Настройки'!$B$10="Исключить","",IF('Настройки'!$B$10="Абсолютные значения",ABS(AE569),AE569)),AE569)))</x:f>
      </x:c>
      <x:c r="CI569" s="50" t="str">
        <x:f>IF(27&gt;'Настройки'!$B$3,"",IF(ISBLANK(AF569),IF('Настройки'!$B$9="Нулевой спрос",0,""),IF(AF569&lt;0,IF('Настройки'!$B$10="Исключить","",IF('Настройки'!$B$10="Абсолютные значения",ABS(AF569),AF569)),AF569)))</x:f>
      </x:c>
      <x:c r="CJ569" s="50" t="str">
        <x:f>IF(28&gt;'Настройки'!$B$3,"",IF(ISBLANK(AG569),IF('Настройки'!$B$9="Нулевой спрос",0,""),IF(AG569&lt;0,IF('Настройки'!$B$10="Исключить","",IF('Настройки'!$B$10="Абсолютные значения",ABS(AG569),AG569)),AG569)))</x:f>
      </x:c>
      <x:c r="CK569" s="50" t="str">
        <x:f>IF(29&gt;'Настройки'!$B$3,"",IF(ISBLANK(AH569),IF('Настройки'!$B$9="Нулевой спрос",0,""),IF(AH569&lt;0,IF('Настройки'!$B$10="Исключить","",IF('Настройки'!$B$10="Абсолютные значения",ABS(AH569),AH569)),AH569)))</x:f>
      </x:c>
      <x:c r="CL569" s="50" t="str">
        <x:f>IF(30&gt;'Настройки'!$B$3,"",IF(ISBLANK(AI569),IF('Настройки'!$B$9="Нулевой спрос",0,""),IF(AI569&lt;0,IF('Настройки'!$B$10="Исключить","",IF('Настройки'!$B$10="Абсолютные значения",ABS(AI569),AI569)),AI569)))</x:f>
      </x:c>
      <x:c r="CM569" s="50" t="str">
        <x:f>IF(31&gt;'Настройки'!$B$3,"",IF(ISBLANK(AJ569),IF('Настройки'!$B$9="Нулевой спрос",0,""),IF(AJ569&lt;0,IF('Настройки'!$B$10="Исключить","",IF('Настройки'!$B$10="Абсолютные значения",ABS(AJ569),AJ569)),AJ569)))</x:f>
      </x:c>
      <x:c r="CN569" s="50" t="str">
        <x:f>IF(32&gt;'Настройки'!$B$3,"",IF(ISBLANK(AK569),IF('Настройки'!$B$9="Нулевой спрос",0,""),IF(AK569&lt;0,IF('Настройки'!$B$10="Исключить","",IF('Настройки'!$B$10="Абсолютные значения",ABS(AK569),AK569)),AK569)))</x:f>
      </x:c>
      <x:c r="CO569" s="50" t="str">
        <x:f>IF(33&gt;'Настройки'!$B$3,"",IF(ISBLANK(AL569),IF('Настройки'!$B$9="Нулевой спрос",0,""),IF(AL569&lt;0,IF('Настройки'!$B$10="Исключить","",IF('Настройки'!$B$10="Абсолютные значения",ABS(AL569),AL569)),AL569)))</x:f>
      </x:c>
      <x:c r="CP569" s="50" t="str">
        <x:f>IF(34&gt;'Настройки'!$B$3,"",IF(ISBLANK(AM569),IF('Настройки'!$B$9="Нулевой спрос",0,""),IF(AM569&lt;0,IF('Настройки'!$B$10="Исключить","",IF('Настройки'!$B$10="Абсолютные значения",ABS(AM569),AM569)),AM569)))</x:f>
      </x:c>
      <x:c r="CQ569" s="50" t="str">
        <x:f>IF(35&gt;'Настройки'!$B$3,"",IF(ISBLANK(AN569),IF('Настройки'!$B$9="Нулевой спрос",0,""),IF(AN569&lt;0,IF('Настройки'!$B$10="Исключить","",IF('Настройки'!$B$10="Абсолютные значения",ABS(AN569),AN569)),AN569)))</x:f>
      </x:c>
      <x:c r="CR569" s="50" t="str">
        <x:f>IF(36&gt;'Настройки'!$B$3,"",IF(ISBLANK(AO569),IF('Настройки'!$B$9="Нулевой спрос",0,""),IF(AO569&lt;0,IF('Настройки'!$B$10="Исключить","",IF('Настройки'!$B$10="Абсолютные значения",ABS(AO569),AO569)),AO569)))</x:f>
      </x:c>
      <x:c r="CS569" s="50" t="str">
        <x:f>IF(OR(1&gt;'Настройки'!$B$3,ISBLANK(BI569),BI569=0),"",BI569)</x:f>
      </x:c>
      <x:c r="CT569" s="50" t="str">
        <x:f>IF(OR(2&gt;'Настройки'!$B$3,ISBLANK(BJ569),BJ569=0),"",BJ569)</x:f>
      </x:c>
      <x:c r="CU569" s="50" t="str">
        <x:f>IF(OR(3&gt;'Настройки'!$B$3,ISBLANK(BK569),BK569=0),"",BK569)</x:f>
      </x:c>
      <x:c r="CV569" s="50" t="str">
        <x:f>IF(OR(4&gt;'Настройки'!$B$3,ISBLANK(BL569),BL569=0),"",BL569)</x:f>
      </x:c>
      <x:c r="CW569" s="50" t="str">
        <x:f>IF(OR(5&gt;'Настройки'!$B$3,ISBLANK(BM569),BM569=0),"",BM569)</x:f>
      </x:c>
      <x:c r="CX569" s="50" t="str">
        <x:f>IF(OR(6&gt;'Настройки'!$B$3,ISBLANK(BN569),BN569=0),"",BN569)</x:f>
      </x:c>
      <x:c r="CY569" s="50" t="str">
        <x:f>IF(OR(7&gt;'Настройки'!$B$3,ISBLANK(BO569),BO569=0),"",BO569)</x:f>
      </x:c>
      <x:c r="CZ569" s="50" t="str">
        <x:f>IF(OR(8&gt;'Настройки'!$B$3,ISBLANK(BP569),BP569=0),"",BP569)</x:f>
      </x:c>
      <x:c r="DA569" s="50" t="str">
        <x:f>IF(OR(9&gt;'Настройки'!$B$3,ISBLANK(BQ569),BQ569=0),"",BQ569)</x:f>
      </x:c>
      <x:c r="DB569" s="50" t="str">
        <x:f>IF(OR(10&gt;'Настройки'!$B$3,ISBLANK(BR569),BR569=0),"",BR569)</x:f>
      </x:c>
      <x:c r="DC569" s="50" t="str">
        <x:f>IF(OR(11&gt;'Настройки'!$B$3,ISBLANK(BS569),BS569=0),"",BS569)</x:f>
      </x:c>
      <x:c r="DD569" s="50" t="str">
        <x:f>IF(OR(12&gt;'Настройки'!$B$3,ISBLANK(BT569),BT569=0),"",BT569)</x:f>
      </x:c>
      <x:c r="DE569" s="50" t="str">
        <x:f>IF(OR(13&gt;'Настройки'!$B$3,ISBLANK(BU569),BU569=0),"",BU569)</x:f>
      </x:c>
      <x:c r="DF569" s="50" t="str">
        <x:f>IF(OR(14&gt;'Настройки'!$B$3,ISBLANK(BV569),BV569=0),"",BV569)</x:f>
      </x:c>
      <x:c r="DG569" s="50" t="str">
        <x:f>IF(OR(15&gt;'Настройки'!$B$3,ISBLANK(BW569),BW569=0),"",BW569)</x:f>
      </x:c>
      <x:c r="DH569" s="50" t="str">
        <x:f>IF(OR(16&gt;'Настройки'!$B$3,ISBLANK(BX569),BX569=0),"",BX569)</x:f>
      </x:c>
      <x:c r="DI569" s="50" t="str">
        <x:f>IF(OR(17&gt;'Настройки'!$B$3,ISBLANK(BY569),BY569=0),"",BY569)</x:f>
      </x:c>
      <x:c r="DJ569" s="50" t="str">
        <x:f>IF(OR(18&gt;'Настройки'!$B$3,ISBLANK(BZ569),BZ569=0),"",BZ569)</x:f>
      </x:c>
      <x:c r="DK569" s="50" t="str">
        <x:f>IF(OR(19&gt;'Настройки'!$B$3,ISBLANK(CA569),CA569=0),"",CA569)</x:f>
      </x:c>
      <x:c r="DL569" s="50" t="str">
        <x:f>IF(OR(20&gt;'Настройки'!$B$3,ISBLANK(CB569),CB569=0),"",CB569)</x:f>
      </x:c>
      <x:c r="DM569" s="50" t="str">
        <x:f>IF(OR(21&gt;'Настройки'!$B$3,ISBLANK(CC569),CC569=0),"",CC569)</x:f>
      </x:c>
      <x:c r="DN569" s="50" t="str">
        <x:f>IF(OR(22&gt;'Настройки'!$B$3,ISBLANK(CD569),CD569=0),"",CD569)</x:f>
      </x:c>
      <x:c r="DO569" s="50" t="str">
        <x:f>IF(OR(23&gt;'Настройки'!$B$3,ISBLANK(CE569),CE569=0),"",CE569)</x:f>
      </x:c>
      <x:c r="DP569" s="50" t="str">
        <x:f>IF(OR(24&gt;'Настройки'!$B$3,ISBLANK(CF569),CF569=0),"",CF569)</x:f>
      </x:c>
      <x:c r="DQ569" s="50" t="str">
        <x:f>IF(OR(25&gt;'Настройки'!$B$3,ISBLANK(CG569),CG569=0),"",CG569)</x:f>
      </x:c>
      <x:c r="DR569" s="50" t="str">
        <x:f>IF(OR(26&gt;'Настройки'!$B$3,ISBLANK(CH569),CH569=0),"",CH569)</x:f>
      </x:c>
      <x:c r="DS569" s="50" t="str">
        <x:f>IF(OR(27&gt;'Настройки'!$B$3,ISBLANK(CI569),CI569=0),"",CI569)</x:f>
      </x:c>
      <x:c r="DT569" s="50" t="str">
        <x:f>IF(OR(28&gt;'Настройки'!$B$3,ISBLANK(CJ569),CJ569=0),"",CJ569)</x:f>
      </x:c>
      <x:c r="DU569" s="50" t="str">
        <x:f>IF(OR(29&gt;'Настройки'!$B$3,ISBLANK(CK569),CK569=0),"",CK569)</x:f>
      </x:c>
      <x:c r="DV569" s="50" t="str">
        <x:f>IF(OR(30&gt;'Настройки'!$B$3,ISBLANK(CL569),CL569=0),"",CL569)</x:f>
      </x:c>
      <x:c r="DW569" s="50" t="str">
        <x:f>IF(OR(31&gt;'Настройки'!$B$3,ISBLANK(CM569),CM569=0),"",CM569)</x:f>
      </x:c>
      <x:c r="DX569" s="50" t="str">
        <x:f>IF(OR(32&gt;'Настройки'!$B$3,ISBLANK(CN569),CN569=0),"",CN569)</x:f>
      </x:c>
      <x:c r="DY569" s="50" t="str">
        <x:f>IF(OR(33&gt;'Настройки'!$B$3,ISBLANK(CO569),CO569=0),"",CO569)</x:f>
      </x:c>
      <x:c r="DZ569" s="50" t="str">
        <x:f>IF(OR(34&gt;'Настройки'!$B$3,ISBLANK(CP569),CP569=0),"",CP569)</x:f>
      </x:c>
      <x:c r="EA569" s="50" t="str">
        <x:f>IF(OR(35&gt;'Настройки'!$B$3,ISBLANK(CQ569),CQ569=0),"",CQ569)</x:f>
      </x:c>
      <x:c r="EB569" s="50" t="str">
        <x:f>IF(OR(36&gt;'Настройки'!$B$3,ISBLANK(CR569),CR569=0),"",CR569)</x:f>
      </x:c>
      <x:c r="EC569" s="50" t="str">
        <x:f>IF(A569="","",IF(OR(BB569="AZ",BB569="BZ"),10000+ROW(),IF(AZ569&gt;'Настройки'!$B$11,20000+ROW(),IF(BF569&lt;&gt;"Обычный",30000+ROW(),IF(AX569&lt;=0,40000+ROW(),"")))))</x:f>
      </x:c>
      <x:c r="ED569" s="50" t="str">
        <x:f>IF(EC569="","",COUNTIFS($EC$2:$EC$1001,"&gt;0",$EC$2:$EC$1001,"&lt;"&amp;EC569)+1)</x:f>
      </x:c>
    </x:row>
    <x:row r="570">
      <x:c r="A570" s="115"/>
      <x:c r="B570" s="115"/>
      <x:c r="C570" s="115"/>
      <x:c r="D570" s="118"/>
      <x:c r="E570" s="118"/>
      <x:c r="F570" s="118"/>
      <x:c r="G570" s="118"/>
      <x:c r="H570" s="118"/>
      <x:c r="I570" s="118"/>
      <x:c r="J570" s="118"/>
      <x:c r="K570" s="118"/>
      <x:c r="L570" s="118"/>
      <x:c r="M570" s="118"/>
      <x:c r="N570" s="118"/>
      <x:c r="O570" s="118"/>
      <x:c r="P570" s="118"/>
      <x:c r="Q570" s="118"/>
      <x:c r="R570" s="118"/>
      <x:c r="S570" s="118"/>
      <x:c r="T570" s="118"/>
      <x:c r="U570" s="118"/>
      <x:c r="V570" s="118"/>
      <x:c r="W570" s="118"/>
      <x:c r="X570" s="118"/>
      <x:c r="Y570" s="118"/>
      <x:c r="Z570" s="118"/>
      <x:c r="AA570" s="118"/>
      <x:c r="AB570" s="118"/>
      <x:c r="AC570" s="118"/>
      <x:c r="AD570" s="118"/>
      <x:c r="AE570" s="118"/>
      <x:c r="AF570" s="118"/>
      <x:c r="AG570" s="118"/>
      <x:c r="AH570" s="118"/>
      <x:c r="AI570" s="118"/>
      <x:c r="AJ570" s="118"/>
      <x:c r="AK570" s="118"/>
      <x:c r="AL570" s="118"/>
      <x:c r="AM570" s="118"/>
      <x:c r="AN570" s="118"/>
      <x:c r="AO570" s="118"/>
      <x:c r="AP570" s="115"/>
      <x:c r="AQ570" s="49" t="str">
        <x:f>IF(A570="","",COUNT(BI570:INDEX(BI570:CR570,1,'Настройки'!$B$3)))</x:f>
      </x:c>
      <x:c r="AR570" s="49" t="str">
        <x:f>IF(A570="","",SUM(BI570:INDEX(BI570:CR570,1,'Настройки'!$B$3)))</x:f>
      </x:c>
      <x:c r="AS570" s="58" t="str">
        <x:f>IF(A570="","",IF('Настройки'!$B$4="Стоимость потребления",AR570*D570,IF('Настройки'!$B$4="Количество",AR570,E570)))</x:f>
      </x:c>
      <x:c r="AT570" s="61" t="str">
        <x:f>IF(OR(A570="",AS570&lt;0,SUM($AS$2:$AS$1001)&lt;=0),"",AS570/SUM($AS$2:$AS$1001))</x:f>
      </x:c>
      <x:c r="AU570" s="61" t="str">
        <x:f>IF(OR(A570="",AS570&lt;0,SUM($AS$2:$AS$1001)&lt;=0),"",SUMIFS($AS$2:$AS$1001,$AS$2:$AS$1001,"&gt;"&amp;AS570)/SUM($AS$2:$AS$1001))</x:f>
      </x:c>
      <x:c r="AV570" s="61" t="str">
        <x:f>IF(OR(A570="",AS570&lt;0,SUM($AS$2:$AS$1001)&lt;=0),"",SUMIFS($AS$2:$AS$1001,$AS$2:$AS$1001,"&gt;="&amp;AS570)/SUM($AS$2:$AS$1001))</x:f>
      </x:c>
      <x:c r="AW570" s="49" t="str">
        <x:f>IF(A570="","",IF(SUM($AS$2:$AS$1001)&lt;=0,"Не определён",IF(AS570&lt;0,"Исключение",IF(AU570&lt;'Настройки'!$B$5,"A",IF(AU570&lt;'Настройки'!$B$6,"B","C")))))</x:f>
      </x:c>
      <x:c r="AX570" s="58" t="str">
        <x:f>IF(A570="","",IF(AQ570=0,"",AVERAGE(BI570:INDEX(BI570:CR570,1,'Настройки'!$B$3))))</x:f>
      </x:c>
      <x:c r="AY570" s="58" t="str">
        <x:f>IF(OR(A570="",AQ570=0),"",STDEVP(BI570:INDEX(BI570:CR570,1,'Настройки'!$B$3)))</x:f>
      </x:c>
      <x:c r="AZ570" s="61" t="str">
        <x:f>IF(OR(A570="",AQ570&lt;'Настройки'!$B$12,AX570&lt;=0,AND('Настройки'!$B$10="Блокировать",COUNTIF(F570:INDEX(F570:AO570,1,'Настройки'!$B$3),"&lt;0")&gt;0)),"",AY570/ABS(AX570))</x:f>
      </x:c>
      <x:c r="BA570" s="49" t="str">
        <x:f>IF(A570="","",IF(AND('Настройки'!$B$10="Блокировать",COUNTIF(F570:INDEX(F570:AO570,1,'Настройки'!$B$3),"&lt;0")&gt;0),"Не определён",IF(AQ570&lt;'Настройки'!$B$12,"Не определён",IF(AX570=0,"Нет спроса",IF(AX570&lt;0,"Не определён",IF(AZ570&lt;='Настройки'!$B$7,"X",IF(AZ570&lt;='Настройки'!$B$8,"Y","Z")))))))</x:f>
      </x:c>
      <x:c r="BB570" s="49" t="str">
        <x:f>IF(OR(A570="",LEN(AW570)&lt;&gt;1,LEN(BA570)&lt;&gt;1),"",AW570&amp;BA570)</x:f>
      </x:c>
      <x:c r="BC570" s="61" t="str">
        <x:f>IF(OR(A570="",AQ570=0),"",(COUNT(BI570:INDEX(BI570:CR570,1,'Настройки'!$B$3))-COUNT(CS570:INDEX(CS570:EB570,1,'Настройки'!$B$3)))/AQ570)</x:f>
      </x:c>
      <x:c r="BD570" s="64" t="str">
        <x:f>IF(OR(A570="",COUNT(CS570:INDEX(CS570:EB570,1,'Настройки'!$B$3))=0),"",AQ570/COUNT(CS570:INDEX(CS570:EB570,1,'Настройки'!$B$3)))</x:f>
      </x:c>
      <x:c r="BE570" s="64" t="str">
        <x:f>IF(OR(A570="",COUNT(CS570:INDEX(CS570:EB570,1,'Настройки'!$B$3))=0),"",IF(AVERAGE(CS570:INDEX(CS570:EB570,1,'Настройки'!$B$3))=0,"",(STDEVP(CS570:INDEX(CS570:EB570,1,'Настройки'!$B$3))/ABS(AVERAGE(CS570:INDEX(CS570:EB570,1,'Настройки'!$B$3))))^2))</x:f>
      </x:c>
      <x:c r="BF570" s="49" t="str">
        <x:f>IF(A570="","",IF(AQ570&lt;3,"Недостаточно",IF(AQ570&lt;6,"Предварительный","Обычный")))</x:f>
      </x:c>
      <x:c r="BG570" s="49" t="str">
        <x:f>IF(A570="","",IF(COUNTIF(F570:INDEX(F570:AO570,1,'Настройки'!$B$3),"&lt;0")&gt;0,IF('Настройки'!$B$10="Блокировать","Отрицательный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"),"")&amp;IF(AQ570&lt;3,"Недостаточно истории. ",IF(AQ570&lt;6,"Предварительная классификация. ",""))&amp;IF(AX570=0,"Нет спроса за горизонт. ","")&amp;IF(AZ570&gt;'Настройки'!$B$11,"Экстремальная вариативность. ",""))</x:f>
      </x:c>
      <x:c r="BH570" s="49" t="str">
        <x:f>IF(A570="","",IFERROR(VLOOKUP(BB570,'Настройки'!$D$3:$E$11,2,FALSE),"Сначала проверьте исходные данные и историю спроса.")&amp;" Уточните срок поставки, MOQ и критичность.")</x:f>
      </x:c>
      <x:c r="BI570" s="50" t="str">
        <x:f>IF(1&gt;'Настройки'!$B$3,"",IF(ISBLANK(F570),IF('Настройки'!$B$9="Нулевой спрос",0,""),IF(F570&lt;0,IF('Настройки'!$B$10="Исключить","",IF('Настройки'!$B$10="Абсолютные значения",ABS(F570),F570)),F570)))</x:f>
      </x:c>
      <x:c r="BJ570" s="50" t="str">
        <x:f>IF(2&gt;'Настройки'!$B$3,"",IF(ISBLANK(G570),IF('Настройки'!$B$9="Нулевой спрос",0,""),IF(G570&lt;0,IF('Настройки'!$B$10="Исключить","",IF('Настройки'!$B$10="Абсолютные значения",ABS(G570),G570)),G570)))</x:f>
      </x:c>
      <x:c r="BK570" s="50" t="str">
        <x:f>IF(3&gt;'Настройки'!$B$3,"",IF(ISBLANK(H570),IF('Настройки'!$B$9="Нулевой спрос",0,""),IF(H570&lt;0,IF('Настройки'!$B$10="Исключить","",IF('Настройки'!$B$10="Абсолютные значения",ABS(H570),H570)),H570)))</x:f>
      </x:c>
      <x:c r="BL570" s="50" t="str">
        <x:f>IF(4&gt;'Настройки'!$B$3,"",IF(ISBLANK(I570),IF('Настройки'!$B$9="Нулевой спрос",0,""),IF(I570&lt;0,IF('Настройки'!$B$10="Исключить","",IF('Настройки'!$B$10="Абсолютные значения",ABS(I570),I570)),I570)))</x:f>
      </x:c>
      <x:c r="BM570" s="50" t="str">
        <x:f>IF(5&gt;'Настройки'!$B$3,"",IF(ISBLANK(J570),IF('Настройки'!$B$9="Нулевой спрос",0,""),IF(J570&lt;0,IF('Настройки'!$B$10="Исключить","",IF('Настройки'!$B$10="Абсолютные значения",ABS(J570),J570)),J570)))</x:f>
      </x:c>
      <x:c r="BN570" s="50" t="str">
        <x:f>IF(6&gt;'Настройки'!$B$3,"",IF(ISBLANK(K570),IF('Настройки'!$B$9="Нулевой спрос",0,""),IF(K570&lt;0,IF('Настройки'!$B$10="Исключить","",IF('Настройки'!$B$10="Абсолютные значения",ABS(K570),K570)),K570)))</x:f>
      </x:c>
      <x:c r="BO570" s="50" t="str">
        <x:f>IF(7&gt;'Настройки'!$B$3,"",IF(ISBLANK(L570),IF('Настройки'!$B$9="Нулевой спрос",0,""),IF(L570&lt;0,IF('Настройки'!$B$10="Исключить","",IF('Настройки'!$B$10="Абсолютные значения",ABS(L570),L570)),L570)))</x:f>
      </x:c>
      <x:c r="BP570" s="50" t="str">
        <x:f>IF(8&gt;'Настройки'!$B$3,"",IF(ISBLANK(M570),IF('Настройки'!$B$9="Нулевой спрос",0,""),IF(M570&lt;0,IF('Настройки'!$B$10="Исключить","",IF('Настройки'!$B$10="Абсолютные значения",ABS(M570),M570)),M570)))</x:f>
      </x:c>
      <x:c r="BQ570" s="50" t="str">
        <x:f>IF(9&gt;'Настройки'!$B$3,"",IF(ISBLANK(N570),IF('Настройки'!$B$9="Нулевой спрос",0,""),IF(N570&lt;0,IF('Настройки'!$B$10="Исключить","",IF('Настройки'!$B$10="Абсолютные значения",ABS(N570),N570)),N570)))</x:f>
      </x:c>
      <x:c r="BR570" s="50" t="str">
        <x:f>IF(10&gt;'Настройки'!$B$3,"",IF(ISBLANK(O570),IF('Настройки'!$B$9="Нулевой спрос",0,""),IF(O570&lt;0,IF('Настройки'!$B$10="Исключить","",IF('Настройки'!$B$10="Абсолютные значения",ABS(O570),O570)),O570)))</x:f>
      </x:c>
      <x:c r="BS570" s="50" t="str">
        <x:f>IF(11&gt;'Настройки'!$B$3,"",IF(ISBLANK(P570),IF('Настройки'!$B$9="Нулевой спрос",0,""),IF(P570&lt;0,IF('Настройки'!$B$10="Исключить","",IF('Настройки'!$B$10="Абсолютные значения",ABS(P570),P570)),P570)))</x:f>
      </x:c>
      <x:c r="BT570" s="50" t="str">
        <x:f>IF(12&gt;'Настройки'!$B$3,"",IF(ISBLANK(Q570),IF('Настройки'!$B$9="Нулевой спрос",0,""),IF(Q570&lt;0,IF('Настройки'!$B$10="Исключить","",IF('Настройки'!$B$10="Абсолютные значения",ABS(Q570),Q570)),Q570)))</x:f>
      </x:c>
      <x:c r="BU570" s="50" t="str">
        <x:f>IF(13&gt;'Настройки'!$B$3,"",IF(ISBLANK(R570),IF('Настройки'!$B$9="Нулевой спрос",0,""),IF(R570&lt;0,IF('Настройки'!$B$10="Исключить","",IF('Настройки'!$B$10="Абсолютные значения",ABS(R570),R570)),R570)))</x:f>
      </x:c>
      <x:c r="BV570" s="50" t="str">
        <x:f>IF(14&gt;'Настройки'!$B$3,"",IF(ISBLANK(S570),IF('Настройки'!$B$9="Нулевой спрос",0,""),IF(S570&lt;0,IF('Настройки'!$B$10="Исключить","",IF('Настройки'!$B$10="Абсолютные значения",ABS(S570),S570)),S570)))</x:f>
      </x:c>
      <x:c r="BW570" s="50" t="str">
        <x:f>IF(15&gt;'Настройки'!$B$3,"",IF(ISBLANK(T570),IF('Настройки'!$B$9="Нулевой спрос",0,""),IF(T570&lt;0,IF('Настройки'!$B$10="Исключить","",IF('Настройки'!$B$10="Абсолютные значения",ABS(T570),T570)),T570)))</x:f>
      </x:c>
      <x:c r="BX570" s="50" t="str">
        <x:f>IF(16&gt;'Настройки'!$B$3,"",IF(ISBLANK(U570),IF('Настройки'!$B$9="Нулевой спрос",0,""),IF(U570&lt;0,IF('Настройки'!$B$10="Исключить","",IF('Настройки'!$B$10="Абсолютные значения",ABS(U570),U570)),U570)))</x:f>
      </x:c>
      <x:c r="BY570" s="50" t="str">
        <x:f>IF(17&gt;'Настройки'!$B$3,"",IF(ISBLANK(V570),IF('Настройки'!$B$9="Нулевой спрос",0,""),IF(V570&lt;0,IF('Настройки'!$B$10="Исключить","",IF('Настройки'!$B$10="Абсолютные значения",ABS(V570),V570)),V570)))</x:f>
      </x:c>
      <x:c r="BZ570" s="50" t="str">
        <x:f>IF(18&gt;'Настройки'!$B$3,"",IF(ISBLANK(W570),IF('Настройки'!$B$9="Нулевой спрос",0,""),IF(W570&lt;0,IF('Настройки'!$B$10="Исключить","",IF('Настройки'!$B$10="Абсолютные значения",ABS(W570),W570)),W570)))</x:f>
      </x:c>
      <x:c r="CA570" s="50" t="str">
        <x:f>IF(19&gt;'Настройки'!$B$3,"",IF(ISBLANK(X570),IF('Настройки'!$B$9="Нулевой спрос",0,""),IF(X570&lt;0,IF('Настройки'!$B$10="Исключить","",IF('Настройки'!$B$10="Абсолютные значения",ABS(X570),X570)),X570)))</x:f>
      </x:c>
      <x:c r="CB570" s="50" t="str">
        <x:f>IF(20&gt;'Настройки'!$B$3,"",IF(ISBLANK(Y570),IF('Настройки'!$B$9="Нулевой спрос",0,""),IF(Y570&lt;0,IF('Настройки'!$B$10="Исключить","",IF('Настройки'!$B$10="Абсолютные значения",ABS(Y570),Y570)),Y570)))</x:f>
      </x:c>
      <x:c r="CC570" s="50" t="str">
        <x:f>IF(21&gt;'Настройки'!$B$3,"",IF(ISBLANK(Z570),IF('Настройки'!$B$9="Нулевой спрос",0,""),IF(Z570&lt;0,IF('Настройки'!$B$10="Исключить","",IF('Настройки'!$B$10="Абсолютные значения",ABS(Z570),Z570)),Z570)))</x:f>
      </x:c>
      <x:c r="CD570" s="50" t="str">
        <x:f>IF(22&gt;'Настройки'!$B$3,"",IF(ISBLANK(AA570),IF('Настройки'!$B$9="Нулевой спрос",0,""),IF(AA570&lt;0,IF('Настройки'!$B$10="Исключить","",IF('Настройки'!$B$10="Абсолютные значения",ABS(AA570),AA570)),AA570)))</x:f>
      </x:c>
      <x:c r="CE570" s="50" t="str">
        <x:f>IF(23&gt;'Настройки'!$B$3,"",IF(ISBLANK(AB570),IF('Настройки'!$B$9="Нулевой спрос",0,""),IF(AB570&lt;0,IF('Настройки'!$B$10="Исключить","",IF('Настройки'!$B$10="Абсолютные значения",ABS(AB570),AB570)),AB570)))</x:f>
      </x:c>
      <x:c r="CF570" s="50" t="str">
        <x:f>IF(24&gt;'Настройки'!$B$3,"",IF(ISBLANK(AC570),IF('Настройки'!$B$9="Нулевой спрос",0,""),IF(AC570&lt;0,IF('Настройки'!$B$10="Исключить","",IF('Настройки'!$B$10="Абсолютные значения",ABS(AC570),AC570)),AC570)))</x:f>
      </x:c>
      <x:c r="CG570" s="50" t="str">
        <x:f>IF(25&gt;'Настройки'!$B$3,"",IF(ISBLANK(AD570),IF('Настройки'!$B$9="Нулевой спрос",0,""),IF(AD570&lt;0,IF('Настройки'!$B$10="Исключить","",IF('Настройки'!$B$10="Абсолютные значения",ABS(AD570),AD570)),AD570)))</x:f>
      </x:c>
      <x:c r="CH570" s="50" t="str">
        <x:f>IF(26&gt;'Настройки'!$B$3,"",IF(ISBLANK(AE570),IF('Настройки'!$B$9="Нулевой спрос",0,""),IF(AE570&lt;0,IF('Настройки'!$B$10="Исключить","",IF('Настройки'!$B$10="Абсолютные значения",ABS(AE570),AE570)),AE570)))</x:f>
      </x:c>
      <x:c r="CI570" s="50" t="str">
        <x:f>IF(27&gt;'Настройки'!$B$3,"",IF(ISBLANK(AF570),IF('Настройки'!$B$9="Нулевой спрос",0,""),IF(AF570&lt;0,IF('Настройки'!$B$10="Исключить","",IF('Настройки'!$B$10="Абсолютные значения",ABS(AF570),AF570)),AF570)))</x:f>
      </x:c>
      <x:c r="CJ570" s="50" t="str">
        <x:f>IF(28&gt;'Настройки'!$B$3,"",IF(ISBLANK(AG570),IF('Настройки'!$B$9="Нулевой спрос",0,""),IF(AG570&lt;0,IF('Настройки'!$B$10="Исключить","",IF('Настройки'!$B$10="Абсолютные значения",ABS(AG570),AG570)),AG570)))</x:f>
      </x:c>
      <x:c r="CK570" s="50" t="str">
        <x:f>IF(29&gt;'Настройки'!$B$3,"",IF(ISBLANK(AH570),IF('Настройки'!$B$9="Нулевой спрос",0,""),IF(AH570&lt;0,IF('Настройки'!$B$10="Исключить","",IF('Настройки'!$B$10="Абсолютные значения",ABS(AH570),AH570)),AH570)))</x:f>
      </x:c>
      <x:c r="CL570" s="50" t="str">
        <x:f>IF(30&gt;'Настройки'!$B$3,"",IF(ISBLANK(AI570),IF('Настройки'!$B$9="Нулевой спрос",0,""),IF(AI570&lt;0,IF('Настройки'!$B$10="Исключить","",IF('Настройки'!$B$10="Абсолютные значения",ABS(AI570),AI570)),AI570)))</x:f>
      </x:c>
      <x:c r="CM570" s="50" t="str">
        <x:f>IF(31&gt;'Настройки'!$B$3,"",IF(ISBLANK(AJ570),IF('Настройки'!$B$9="Нулевой спрос",0,""),IF(AJ570&lt;0,IF('Настройки'!$B$10="Исключить","",IF('Настройки'!$B$10="Абсолютные значения",ABS(AJ570),AJ570)),AJ570)))</x:f>
      </x:c>
      <x:c r="CN570" s="50" t="str">
        <x:f>IF(32&gt;'Настройки'!$B$3,"",IF(ISBLANK(AK570),IF('Настройки'!$B$9="Нулевой спрос",0,""),IF(AK570&lt;0,IF('Настройки'!$B$10="Исключить","",IF('Настройки'!$B$10="Абсолютные значения",ABS(AK570),AK570)),AK570)))</x:f>
      </x:c>
      <x:c r="CO570" s="50" t="str">
        <x:f>IF(33&gt;'Настройки'!$B$3,"",IF(ISBLANK(AL570),IF('Настройки'!$B$9="Нулевой спрос",0,""),IF(AL570&lt;0,IF('Настройки'!$B$10="Исключить","",IF('Настройки'!$B$10="Абсолютные значения",ABS(AL570),AL570)),AL570)))</x:f>
      </x:c>
      <x:c r="CP570" s="50" t="str">
        <x:f>IF(34&gt;'Настройки'!$B$3,"",IF(ISBLANK(AM570),IF('Настройки'!$B$9="Нулевой спрос",0,""),IF(AM570&lt;0,IF('Настройки'!$B$10="Исключить","",IF('Настройки'!$B$10="Абсолютные значения",ABS(AM570),AM570)),AM570)))</x:f>
      </x:c>
      <x:c r="CQ570" s="50" t="str">
        <x:f>IF(35&gt;'Настройки'!$B$3,"",IF(ISBLANK(AN570),IF('Настройки'!$B$9="Нулевой спрос",0,""),IF(AN570&lt;0,IF('Настройки'!$B$10="Исключить","",IF('Настройки'!$B$10="Абсолютные значения",ABS(AN570),AN570)),AN570)))</x:f>
      </x:c>
      <x:c r="CR570" s="50" t="str">
        <x:f>IF(36&gt;'Настройки'!$B$3,"",IF(ISBLANK(AO570),IF('Настройки'!$B$9="Нулевой спрос",0,""),IF(AO570&lt;0,IF('Настройки'!$B$10="Исключить","",IF('Настройки'!$B$10="Абсолютные значения",ABS(AO570),AO570)),AO570)))</x:f>
      </x:c>
      <x:c r="CS570" s="50" t="str">
        <x:f>IF(OR(1&gt;'Настройки'!$B$3,ISBLANK(BI570),BI570=0),"",BI570)</x:f>
      </x:c>
      <x:c r="CT570" s="50" t="str">
        <x:f>IF(OR(2&gt;'Настройки'!$B$3,ISBLANK(BJ570),BJ570=0),"",BJ570)</x:f>
      </x:c>
      <x:c r="CU570" s="50" t="str">
        <x:f>IF(OR(3&gt;'Настройки'!$B$3,ISBLANK(BK570),BK570=0),"",BK570)</x:f>
      </x:c>
      <x:c r="CV570" s="50" t="str">
        <x:f>IF(OR(4&gt;'Настройки'!$B$3,ISBLANK(BL570),BL570=0),"",BL570)</x:f>
      </x:c>
      <x:c r="CW570" s="50" t="str">
        <x:f>IF(OR(5&gt;'Настройки'!$B$3,ISBLANK(BM570),BM570=0),"",BM570)</x:f>
      </x:c>
      <x:c r="CX570" s="50" t="str">
        <x:f>IF(OR(6&gt;'Настройки'!$B$3,ISBLANK(BN570),BN570=0),"",BN570)</x:f>
      </x:c>
      <x:c r="CY570" s="50" t="str">
        <x:f>IF(OR(7&gt;'Настройки'!$B$3,ISBLANK(BO570),BO570=0),"",BO570)</x:f>
      </x:c>
      <x:c r="CZ570" s="50" t="str">
        <x:f>IF(OR(8&gt;'Настройки'!$B$3,ISBLANK(BP570),BP570=0),"",BP570)</x:f>
      </x:c>
      <x:c r="DA570" s="50" t="str">
        <x:f>IF(OR(9&gt;'Настройки'!$B$3,ISBLANK(BQ570),BQ570=0),"",BQ570)</x:f>
      </x:c>
      <x:c r="DB570" s="50" t="str">
        <x:f>IF(OR(10&gt;'Настройки'!$B$3,ISBLANK(BR570),BR570=0),"",BR570)</x:f>
      </x:c>
      <x:c r="DC570" s="50" t="str">
        <x:f>IF(OR(11&gt;'Настройки'!$B$3,ISBLANK(BS570),BS570=0),"",BS570)</x:f>
      </x:c>
      <x:c r="DD570" s="50" t="str">
        <x:f>IF(OR(12&gt;'Настройки'!$B$3,ISBLANK(BT570),BT570=0),"",BT570)</x:f>
      </x:c>
      <x:c r="DE570" s="50" t="str">
        <x:f>IF(OR(13&gt;'Настройки'!$B$3,ISBLANK(BU570),BU570=0),"",BU570)</x:f>
      </x:c>
      <x:c r="DF570" s="50" t="str">
        <x:f>IF(OR(14&gt;'Настройки'!$B$3,ISBLANK(BV570),BV570=0),"",BV570)</x:f>
      </x:c>
      <x:c r="DG570" s="50" t="str">
        <x:f>IF(OR(15&gt;'Настройки'!$B$3,ISBLANK(BW570),BW570=0),"",BW570)</x:f>
      </x:c>
      <x:c r="DH570" s="50" t="str">
        <x:f>IF(OR(16&gt;'Настройки'!$B$3,ISBLANK(BX570),BX570=0),"",BX570)</x:f>
      </x:c>
      <x:c r="DI570" s="50" t="str">
        <x:f>IF(OR(17&gt;'Настройки'!$B$3,ISBLANK(BY570),BY570=0),"",BY570)</x:f>
      </x:c>
      <x:c r="DJ570" s="50" t="str">
        <x:f>IF(OR(18&gt;'Настройки'!$B$3,ISBLANK(BZ570),BZ570=0),"",BZ570)</x:f>
      </x:c>
      <x:c r="DK570" s="50" t="str">
        <x:f>IF(OR(19&gt;'Настройки'!$B$3,ISBLANK(CA570),CA570=0),"",CA570)</x:f>
      </x:c>
      <x:c r="DL570" s="50" t="str">
        <x:f>IF(OR(20&gt;'Настройки'!$B$3,ISBLANK(CB570),CB570=0),"",CB570)</x:f>
      </x:c>
      <x:c r="DM570" s="50" t="str">
        <x:f>IF(OR(21&gt;'Настройки'!$B$3,ISBLANK(CC570),CC570=0),"",CC570)</x:f>
      </x:c>
      <x:c r="DN570" s="50" t="str">
        <x:f>IF(OR(22&gt;'Настройки'!$B$3,ISBLANK(CD570),CD570=0),"",CD570)</x:f>
      </x:c>
      <x:c r="DO570" s="50" t="str">
        <x:f>IF(OR(23&gt;'Настройки'!$B$3,ISBLANK(CE570),CE570=0),"",CE570)</x:f>
      </x:c>
      <x:c r="DP570" s="50" t="str">
        <x:f>IF(OR(24&gt;'Настройки'!$B$3,ISBLANK(CF570),CF570=0),"",CF570)</x:f>
      </x:c>
      <x:c r="DQ570" s="50" t="str">
        <x:f>IF(OR(25&gt;'Настройки'!$B$3,ISBLANK(CG570),CG570=0),"",CG570)</x:f>
      </x:c>
      <x:c r="DR570" s="50" t="str">
        <x:f>IF(OR(26&gt;'Настройки'!$B$3,ISBLANK(CH570),CH570=0),"",CH570)</x:f>
      </x:c>
      <x:c r="DS570" s="50" t="str">
        <x:f>IF(OR(27&gt;'Настройки'!$B$3,ISBLANK(CI570),CI570=0),"",CI570)</x:f>
      </x:c>
      <x:c r="DT570" s="50" t="str">
        <x:f>IF(OR(28&gt;'Настройки'!$B$3,ISBLANK(CJ570),CJ570=0),"",CJ570)</x:f>
      </x:c>
      <x:c r="DU570" s="50" t="str">
        <x:f>IF(OR(29&gt;'Настройки'!$B$3,ISBLANK(CK570),CK570=0),"",CK570)</x:f>
      </x:c>
      <x:c r="DV570" s="50" t="str">
        <x:f>IF(OR(30&gt;'Настройки'!$B$3,ISBLANK(CL570),CL570=0),"",CL570)</x:f>
      </x:c>
      <x:c r="DW570" s="50" t="str">
        <x:f>IF(OR(31&gt;'Настройки'!$B$3,ISBLANK(CM570),CM570=0),"",CM570)</x:f>
      </x:c>
      <x:c r="DX570" s="50" t="str">
        <x:f>IF(OR(32&gt;'Настройки'!$B$3,ISBLANK(CN570),CN570=0),"",CN570)</x:f>
      </x:c>
      <x:c r="DY570" s="50" t="str">
        <x:f>IF(OR(33&gt;'Настройки'!$B$3,ISBLANK(CO570),CO570=0),"",CO570)</x:f>
      </x:c>
      <x:c r="DZ570" s="50" t="str">
        <x:f>IF(OR(34&gt;'Настройки'!$B$3,ISBLANK(CP570),CP570=0),"",CP570)</x:f>
      </x:c>
      <x:c r="EA570" s="50" t="str">
        <x:f>IF(OR(35&gt;'Настройки'!$B$3,ISBLANK(CQ570),CQ570=0),"",CQ570)</x:f>
      </x:c>
      <x:c r="EB570" s="50" t="str">
        <x:f>IF(OR(36&gt;'Настройки'!$B$3,ISBLANK(CR570),CR570=0),"",CR570)</x:f>
      </x:c>
      <x:c r="EC570" s="50" t="str">
        <x:f>IF(A570="","",IF(OR(BB570="AZ",BB570="BZ"),10000+ROW(),IF(AZ570&gt;'Настройки'!$B$11,20000+ROW(),IF(BF570&lt;&gt;"Обычный",30000+ROW(),IF(AX570&lt;=0,40000+ROW(),"")))))</x:f>
      </x:c>
      <x:c r="ED570" s="50" t="str">
        <x:f>IF(EC570="","",COUNTIFS($EC$2:$EC$1001,"&gt;0",$EC$2:$EC$1001,"&lt;"&amp;EC570)+1)</x:f>
      </x:c>
    </x:row>
    <x:row r="571">
      <x:c r="A571" s="115"/>
      <x:c r="B571" s="115"/>
      <x:c r="C571" s="115"/>
      <x:c r="D571" s="118"/>
      <x:c r="E571" s="118"/>
      <x:c r="F571" s="118"/>
      <x:c r="G571" s="118"/>
      <x:c r="H571" s="118"/>
      <x:c r="I571" s="118"/>
      <x:c r="J571" s="118"/>
      <x:c r="K571" s="118"/>
      <x:c r="L571" s="118"/>
      <x:c r="M571" s="118"/>
      <x:c r="N571" s="118"/>
      <x:c r="O571" s="118"/>
      <x:c r="P571" s="118"/>
      <x:c r="Q571" s="118"/>
      <x:c r="R571" s="118"/>
      <x:c r="S571" s="118"/>
      <x:c r="T571" s="118"/>
      <x:c r="U571" s="118"/>
      <x:c r="V571" s="118"/>
      <x:c r="W571" s="118"/>
      <x:c r="X571" s="118"/>
      <x:c r="Y571" s="118"/>
      <x:c r="Z571" s="118"/>
      <x:c r="AA571" s="118"/>
      <x:c r="AB571" s="118"/>
      <x:c r="AC571" s="118"/>
      <x:c r="AD571" s="118"/>
      <x:c r="AE571" s="118"/>
      <x:c r="AF571" s="118"/>
      <x:c r="AG571" s="118"/>
      <x:c r="AH571" s="118"/>
      <x:c r="AI571" s="118"/>
      <x:c r="AJ571" s="118"/>
      <x:c r="AK571" s="118"/>
      <x:c r="AL571" s="118"/>
      <x:c r="AM571" s="118"/>
      <x:c r="AN571" s="118"/>
      <x:c r="AO571" s="118"/>
      <x:c r="AP571" s="115"/>
      <x:c r="AQ571" s="49" t="str">
        <x:f>IF(A571="","",COUNT(BI571:INDEX(BI571:CR571,1,'Настройки'!$B$3)))</x:f>
      </x:c>
      <x:c r="AR571" s="49" t="str">
        <x:f>IF(A571="","",SUM(BI571:INDEX(BI571:CR571,1,'Настройки'!$B$3)))</x:f>
      </x:c>
      <x:c r="AS571" s="58" t="str">
        <x:f>IF(A571="","",IF('Настройки'!$B$4="Стоимость потребления",AR571*D571,IF('Настройки'!$B$4="Количество",AR571,E571)))</x:f>
      </x:c>
      <x:c r="AT571" s="61" t="str">
        <x:f>IF(OR(A571="",AS571&lt;0,SUM($AS$2:$AS$1001)&lt;=0),"",AS571/SUM($AS$2:$AS$1001))</x:f>
      </x:c>
      <x:c r="AU571" s="61" t="str">
        <x:f>IF(OR(A571="",AS571&lt;0,SUM($AS$2:$AS$1001)&lt;=0),"",SUMIFS($AS$2:$AS$1001,$AS$2:$AS$1001,"&gt;"&amp;AS571)/SUM($AS$2:$AS$1001))</x:f>
      </x:c>
      <x:c r="AV571" s="61" t="str">
        <x:f>IF(OR(A571="",AS571&lt;0,SUM($AS$2:$AS$1001)&lt;=0),"",SUMIFS($AS$2:$AS$1001,$AS$2:$AS$1001,"&gt;="&amp;AS571)/SUM($AS$2:$AS$1001))</x:f>
      </x:c>
      <x:c r="AW571" s="49" t="str">
        <x:f>IF(A571="","",IF(SUM($AS$2:$AS$1001)&lt;=0,"Не определён",IF(AS571&lt;0,"Исключение",IF(AU571&lt;'Настройки'!$B$5,"A",IF(AU571&lt;'Настройки'!$B$6,"B","C")))))</x:f>
      </x:c>
      <x:c r="AX571" s="58" t="str">
        <x:f>IF(A571="","",IF(AQ571=0,"",AVERAGE(BI571:INDEX(BI571:CR571,1,'Настройки'!$B$3))))</x:f>
      </x:c>
      <x:c r="AY571" s="58" t="str">
        <x:f>IF(OR(A571="",AQ571=0),"",STDEVP(BI571:INDEX(BI571:CR571,1,'Настройки'!$B$3)))</x:f>
      </x:c>
      <x:c r="AZ571" s="61" t="str">
        <x:f>IF(OR(A571="",AQ571&lt;'Настройки'!$B$12,AX571&lt;=0,AND('Настройки'!$B$10="Блокировать",COUNTIF(F571:INDEX(F571:AO571,1,'Настройки'!$B$3),"&lt;0")&gt;0)),"",AY571/ABS(AX571))</x:f>
      </x:c>
      <x:c r="BA571" s="49" t="str">
        <x:f>IF(A571="","",IF(AND('Настройки'!$B$10="Блокировать",COUNTIF(F571:INDEX(F571:AO571,1,'Настройки'!$B$3),"&lt;0")&gt;0),"Не определён",IF(AQ571&lt;'Настройки'!$B$12,"Не определён",IF(AX571=0,"Нет спроса",IF(AX571&lt;0,"Не определён",IF(AZ571&lt;='Настройки'!$B$7,"X",IF(AZ571&lt;='Настройки'!$B$8,"Y","Z")))))))</x:f>
      </x:c>
      <x:c r="BB571" s="49" t="str">
        <x:f>IF(OR(A571="",LEN(AW571)&lt;&gt;1,LEN(BA571)&lt;&gt;1),"",AW571&amp;BA571)</x:f>
      </x:c>
      <x:c r="BC571" s="61" t="str">
        <x:f>IF(OR(A571="",AQ571=0),"",(COUNT(BI571:INDEX(BI571:CR571,1,'Настройки'!$B$3))-COUNT(CS571:INDEX(CS571:EB571,1,'Настройки'!$B$3)))/AQ571)</x:f>
      </x:c>
      <x:c r="BD571" s="64" t="str">
        <x:f>IF(OR(A571="",COUNT(CS571:INDEX(CS571:EB571,1,'Настройки'!$B$3))=0),"",AQ571/COUNT(CS571:INDEX(CS571:EB571,1,'Настройки'!$B$3)))</x:f>
      </x:c>
      <x:c r="BE571" s="64" t="str">
        <x:f>IF(OR(A571="",COUNT(CS571:INDEX(CS571:EB571,1,'Настройки'!$B$3))=0),"",IF(AVERAGE(CS571:INDEX(CS571:EB571,1,'Настройки'!$B$3))=0,"",(STDEVP(CS571:INDEX(CS571:EB571,1,'Настройки'!$B$3))/ABS(AVERAGE(CS571:INDEX(CS571:EB571,1,'Настройки'!$B$3))))^2))</x:f>
      </x:c>
      <x:c r="BF571" s="49" t="str">
        <x:f>IF(A571="","",IF(AQ571&lt;3,"Недостаточно",IF(AQ571&lt;6,"Предварительный","Обычный")))</x:f>
      </x:c>
      <x:c r="BG571" s="49" t="str">
        <x:f>IF(A571="","",IF(COUNTIF(F571:INDEX(F571:AO571,1,'Настройки'!$B$3),"&lt;0")&gt;0,IF('Настройки'!$B$10="Блокировать","Отрицательный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"),"")&amp;IF(AQ571&lt;3,"Недостаточно истории. ",IF(AQ571&lt;6,"Предварительная классификация. ",""))&amp;IF(AX571=0,"Нет спроса за горизонт. ","")&amp;IF(AZ571&gt;'Настройки'!$B$11,"Экстремальная вариативность. ",""))</x:f>
      </x:c>
      <x:c r="BH571" s="49" t="str">
        <x:f>IF(A571="","",IFERROR(VLOOKUP(BB571,'Настройки'!$D$3:$E$11,2,FALSE),"Сначала проверьте исходные данные и историю спроса.")&amp;" Уточните срок поставки, MOQ и критичность.")</x:f>
      </x:c>
      <x:c r="BI571" s="50" t="str">
        <x:f>IF(1&gt;'Настройки'!$B$3,"",IF(ISBLANK(F571),IF('Настройки'!$B$9="Нулевой спрос",0,""),IF(F571&lt;0,IF('Настройки'!$B$10="Исключить","",IF('Настройки'!$B$10="Абсолютные значения",ABS(F571),F571)),F571)))</x:f>
      </x:c>
      <x:c r="BJ571" s="50" t="str">
        <x:f>IF(2&gt;'Настройки'!$B$3,"",IF(ISBLANK(G571),IF('Настройки'!$B$9="Нулевой спрос",0,""),IF(G571&lt;0,IF('Настройки'!$B$10="Исключить","",IF('Настройки'!$B$10="Абсолютные значения",ABS(G571),G571)),G571)))</x:f>
      </x:c>
      <x:c r="BK571" s="50" t="str">
        <x:f>IF(3&gt;'Настройки'!$B$3,"",IF(ISBLANK(H571),IF('Настройки'!$B$9="Нулевой спрос",0,""),IF(H571&lt;0,IF('Настройки'!$B$10="Исключить","",IF('Настройки'!$B$10="Абсолютные значения",ABS(H571),H571)),H571)))</x:f>
      </x:c>
      <x:c r="BL571" s="50" t="str">
        <x:f>IF(4&gt;'Настройки'!$B$3,"",IF(ISBLANK(I571),IF('Настройки'!$B$9="Нулевой спрос",0,""),IF(I571&lt;0,IF('Настройки'!$B$10="Исключить","",IF('Настройки'!$B$10="Абсолютные значения",ABS(I571),I571)),I571)))</x:f>
      </x:c>
      <x:c r="BM571" s="50" t="str">
        <x:f>IF(5&gt;'Настройки'!$B$3,"",IF(ISBLANK(J571),IF('Настройки'!$B$9="Нулевой спрос",0,""),IF(J571&lt;0,IF('Настройки'!$B$10="Исключить","",IF('Настройки'!$B$10="Абсолютные значения",ABS(J571),J571)),J571)))</x:f>
      </x:c>
      <x:c r="BN571" s="50" t="str">
        <x:f>IF(6&gt;'Настройки'!$B$3,"",IF(ISBLANK(K571),IF('Настройки'!$B$9="Нулевой спрос",0,""),IF(K571&lt;0,IF('Настройки'!$B$10="Исключить","",IF('Настройки'!$B$10="Абсолютные значения",ABS(K571),K571)),K571)))</x:f>
      </x:c>
      <x:c r="BO571" s="50" t="str">
        <x:f>IF(7&gt;'Настройки'!$B$3,"",IF(ISBLANK(L571),IF('Настройки'!$B$9="Нулевой спрос",0,""),IF(L571&lt;0,IF('Настройки'!$B$10="Исключить","",IF('Настройки'!$B$10="Абсолютные значения",ABS(L571),L571)),L571)))</x:f>
      </x:c>
      <x:c r="BP571" s="50" t="str">
        <x:f>IF(8&gt;'Настройки'!$B$3,"",IF(ISBLANK(M571),IF('Настройки'!$B$9="Нулевой спрос",0,""),IF(M571&lt;0,IF('Настройки'!$B$10="Исключить","",IF('Настройки'!$B$10="Абсолютные значения",ABS(M571),M571)),M571)))</x:f>
      </x:c>
      <x:c r="BQ571" s="50" t="str">
        <x:f>IF(9&gt;'Настройки'!$B$3,"",IF(ISBLANK(N571),IF('Настройки'!$B$9="Нулевой спрос",0,""),IF(N571&lt;0,IF('Настройки'!$B$10="Исключить","",IF('Настройки'!$B$10="Абсолютные значения",ABS(N571),N571)),N571)))</x:f>
      </x:c>
      <x:c r="BR571" s="50" t="str">
        <x:f>IF(10&gt;'Настройки'!$B$3,"",IF(ISBLANK(O571),IF('Настройки'!$B$9="Нулевой спрос",0,""),IF(O571&lt;0,IF('Настройки'!$B$10="Исключить","",IF('Настройки'!$B$10="Абсолютные значения",ABS(O571),O571)),O571)))</x:f>
      </x:c>
      <x:c r="BS571" s="50" t="str">
        <x:f>IF(11&gt;'Настройки'!$B$3,"",IF(ISBLANK(P571),IF('Настройки'!$B$9="Нулевой спрос",0,""),IF(P571&lt;0,IF('Настройки'!$B$10="Исключить","",IF('Настройки'!$B$10="Абсолютные значения",ABS(P571),P571)),P571)))</x:f>
      </x:c>
      <x:c r="BT571" s="50" t="str">
        <x:f>IF(12&gt;'Настройки'!$B$3,"",IF(ISBLANK(Q571),IF('Настройки'!$B$9="Нулевой спрос",0,""),IF(Q571&lt;0,IF('Настройки'!$B$10="Исключить","",IF('Настройки'!$B$10="Абсолютные значения",ABS(Q571),Q571)),Q571)))</x:f>
      </x:c>
      <x:c r="BU571" s="50" t="str">
        <x:f>IF(13&gt;'Настройки'!$B$3,"",IF(ISBLANK(R571),IF('Настройки'!$B$9="Нулевой спрос",0,""),IF(R571&lt;0,IF('Настройки'!$B$10="Исключить","",IF('Настройки'!$B$10="Абсолютные значения",ABS(R571),R571)),R571)))</x:f>
      </x:c>
      <x:c r="BV571" s="50" t="str">
        <x:f>IF(14&gt;'Настройки'!$B$3,"",IF(ISBLANK(S571),IF('Настройки'!$B$9="Нулевой спрос",0,""),IF(S571&lt;0,IF('Настройки'!$B$10="Исключить","",IF('Настройки'!$B$10="Абсолютные значения",ABS(S571),S571)),S571)))</x:f>
      </x:c>
      <x:c r="BW571" s="50" t="str">
        <x:f>IF(15&gt;'Настройки'!$B$3,"",IF(ISBLANK(T571),IF('Настройки'!$B$9="Нулевой спрос",0,""),IF(T571&lt;0,IF('Настройки'!$B$10="Исключить","",IF('Настройки'!$B$10="Абсолютные значения",ABS(T571),T571)),T571)))</x:f>
      </x:c>
      <x:c r="BX571" s="50" t="str">
        <x:f>IF(16&gt;'Настройки'!$B$3,"",IF(ISBLANK(U571),IF('Настройки'!$B$9="Нулевой спрос",0,""),IF(U571&lt;0,IF('Настройки'!$B$10="Исключить","",IF('Настройки'!$B$10="Абсолютные значения",ABS(U571),U571)),U571)))</x:f>
      </x:c>
      <x:c r="BY571" s="50" t="str">
        <x:f>IF(17&gt;'Настройки'!$B$3,"",IF(ISBLANK(V571),IF('Настройки'!$B$9="Нулевой спрос",0,""),IF(V571&lt;0,IF('Настройки'!$B$10="Исключить","",IF('Настройки'!$B$10="Абсолютные значения",ABS(V571),V571)),V571)))</x:f>
      </x:c>
      <x:c r="BZ571" s="50" t="str">
        <x:f>IF(18&gt;'Настройки'!$B$3,"",IF(ISBLANK(W571),IF('Настройки'!$B$9="Нулевой спрос",0,""),IF(W571&lt;0,IF('Настройки'!$B$10="Исключить","",IF('Настройки'!$B$10="Абсолютные значения",ABS(W571),W571)),W571)))</x:f>
      </x:c>
      <x:c r="CA571" s="50" t="str">
        <x:f>IF(19&gt;'Настройки'!$B$3,"",IF(ISBLANK(X571),IF('Настройки'!$B$9="Нулевой спрос",0,""),IF(X571&lt;0,IF('Настройки'!$B$10="Исключить","",IF('Настройки'!$B$10="Абсолютные значения",ABS(X571),X571)),X571)))</x:f>
      </x:c>
      <x:c r="CB571" s="50" t="str">
        <x:f>IF(20&gt;'Настройки'!$B$3,"",IF(ISBLANK(Y571),IF('Настройки'!$B$9="Нулевой спрос",0,""),IF(Y571&lt;0,IF('Настройки'!$B$10="Исключить","",IF('Настройки'!$B$10="Абсолютные значения",ABS(Y571),Y571)),Y571)))</x:f>
      </x:c>
      <x:c r="CC571" s="50" t="str">
        <x:f>IF(21&gt;'Настройки'!$B$3,"",IF(ISBLANK(Z571),IF('Настройки'!$B$9="Нулевой спрос",0,""),IF(Z571&lt;0,IF('Настройки'!$B$10="Исключить","",IF('Настройки'!$B$10="Абсолютные значения",ABS(Z571),Z571)),Z571)))</x:f>
      </x:c>
      <x:c r="CD571" s="50" t="str">
        <x:f>IF(22&gt;'Настройки'!$B$3,"",IF(ISBLANK(AA571),IF('Настройки'!$B$9="Нулевой спрос",0,""),IF(AA571&lt;0,IF('Настройки'!$B$10="Исключить","",IF('Настройки'!$B$10="Абсолютные значения",ABS(AA571),AA571)),AA571)))</x:f>
      </x:c>
      <x:c r="CE571" s="50" t="str">
        <x:f>IF(23&gt;'Настройки'!$B$3,"",IF(ISBLANK(AB571),IF('Настройки'!$B$9="Нулевой спрос",0,""),IF(AB571&lt;0,IF('Настройки'!$B$10="Исключить","",IF('Настройки'!$B$10="Абсолютные значения",ABS(AB571),AB571)),AB571)))</x:f>
      </x:c>
      <x:c r="CF571" s="50" t="str">
        <x:f>IF(24&gt;'Настройки'!$B$3,"",IF(ISBLANK(AC571),IF('Настройки'!$B$9="Нулевой спрос",0,""),IF(AC571&lt;0,IF('Настройки'!$B$10="Исключить","",IF('Настройки'!$B$10="Абсолютные значения",ABS(AC571),AC571)),AC571)))</x:f>
      </x:c>
      <x:c r="CG571" s="50" t="str">
        <x:f>IF(25&gt;'Настройки'!$B$3,"",IF(ISBLANK(AD571),IF('Настройки'!$B$9="Нулевой спрос",0,""),IF(AD571&lt;0,IF('Настройки'!$B$10="Исключить","",IF('Настройки'!$B$10="Абсолютные значения",ABS(AD571),AD571)),AD571)))</x:f>
      </x:c>
      <x:c r="CH571" s="50" t="str">
        <x:f>IF(26&gt;'Настройки'!$B$3,"",IF(ISBLANK(AE571),IF('Настройки'!$B$9="Нулевой спрос",0,""),IF(AE571&lt;0,IF('Настройки'!$B$10="Исключить","",IF('Настройки'!$B$10="Абсолютные значения",ABS(AE571),AE571)),AE571)))</x:f>
      </x:c>
      <x:c r="CI571" s="50" t="str">
        <x:f>IF(27&gt;'Настройки'!$B$3,"",IF(ISBLANK(AF571),IF('Настройки'!$B$9="Нулевой спрос",0,""),IF(AF571&lt;0,IF('Настройки'!$B$10="Исключить","",IF('Настройки'!$B$10="Абсолютные значения",ABS(AF571),AF571)),AF571)))</x:f>
      </x:c>
      <x:c r="CJ571" s="50" t="str">
        <x:f>IF(28&gt;'Настройки'!$B$3,"",IF(ISBLANK(AG571),IF('Настройки'!$B$9="Нулевой спрос",0,""),IF(AG571&lt;0,IF('Настройки'!$B$10="Исключить","",IF('Настройки'!$B$10="Абсолютные значения",ABS(AG571),AG571)),AG571)))</x:f>
      </x:c>
      <x:c r="CK571" s="50" t="str">
        <x:f>IF(29&gt;'Настройки'!$B$3,"",IF(ISBLANK(AH571),IF('Настройки'!$B$9="Нулевой спрос",0,""),IF(AH571&lt;0,IF('Настройки'!$B$10="Исключить","",IF('Настройки'!$B$10="Абсолютные значения",ABS(AH571),AH571)),AH571)))</x:f>
      </x:c>
      <x:c r="CL571" s="50" t="str">
        <x:f>IF(30&gt;'Настройки'!$B$3,"",IF(ISBLANK(AI571),IF('Настройки'!$B$9="Нулевой спрос",0,""),IF(AI571&lt;0,IF('Настройки'!$B$10="Исключить","",IF('Настройки'!$B$10="Абсолютные значения",ABS(AI571),AI571)),AI571)))</x:f>
      </x:c>
      <x:c r="CM571" s="50" t="str">
        <x:f>IF(31&gt;'Настройки'!$B$3,"",IF(ISBLANK(AJ571),IF('Настройки'!$B$9="Нулевой спрос",0,""),IF(AJ571&lt;0,IF('Настройки'!$B$10="Исключить","",IF('Настройки'!$B$10="Абсолютные значения",ABS(AJ571),AJ571)),AJ571)))</x:f>
      </x:c>
      <x:c r="CN571" s="50" t="str">
        <x:f>IF(32&gt;'Настройки'!$B$3,"",IF(ISBLANK(AK571),IF('Настройки'!$B$9="Нулевой спрос",0,""),IF(AK571&lt;0,IF('Настройки'!$B$10="Исключить","",IF('Настройки'!$B$10="Абсолютные значения",ABS(AK571),AK571)),AK571)))</x:f>
      </x:c>
      <x:c r="CO571" s="50" t="str">
        <x:f>IF(33&gt;'Настройки'!$B$3,"",IF(ISBLANK(AL571),IF('Настройки'!$B$9="Нулевой спрос",0,""),IF(AL571&lt;0,IF('Настройки'!$B$10="Исключить","",IF('Настройки'!$B$10="Абсолютные значения",ABS(AL571),AL571)),AL571)))</x:f>
      </x:c>
      <x:c r="CP571" s="50" t="str">
        <x:f>IF(34&gt;'Настройки'!$B$3,"",IF(ISBLANK(AM571),IF('Настройки'!$B$9="Нулевой спрос",0,""),IF(AM571&lt;0,IF('Настройки'!$B$10="Исключить","",IF('Настройки'!$B$10="Абсолютные значения",ABS(AM571),AM571)),AM571)))</x:f>
      </x:c>
      <x:c r="CQ571" s="50" t="str">
        <x:f>IF(35&gt;'Настройки'!$B$3,"",IF(ISBLANK(AN571),IF('Настройки'!$B$9="Нулевой спрос",0,""),IF(AN571&lt;0,IF('Настройки'!$B$10="Исключить","",IF('Настройки'!$B$10="Абсолютные значения",ABS(AN571),AN571)),AN571)))</x:f>
      </x:c>
      <x:c r="CR571" s="50" t="str">
        <x:f>IF(36&gt;'Настройки'!$B$3,"",IF(ISBLANK(AO571),IF('Настройки'!$B$9="Нулевой спрос",0,""),IF(AO571&lt;0,IF('Настройки'!$B$10="Исключить","",IF('Настройки'!$B$10="Абсолютные значения",ABS(AO571),AO571)),AO571)))</x:f>
      </x:c>
      <x:c r="CS571" s="50" t="str">
        <x:f>IF(OR(1&gt;'Настройки'!$B$3,ISBLANK(BI571),BI571=0),"",BI571)</x:f>
      </x:c>
      <x:c r="CT571" s="50" t="str">
        <x:f>IF(OR(2&gt;'Настройки'!$B$3,ISBLANK(BJ571),BJ571=0),"",BJ571)</x:f>
      </x:c>
      <x:c r="CU571" s="50" t="str">
        <x:f>IF(OR(3&gt;'Настройки'!$B$3,ISBLANK(BK571),BK571=0),"",BK571)</x:f>
      </x:c>
      <x:c r="CV571" s="50" t="str">
        <x:f>IF(OR(4&gt;'Настройки'!$B$3,ISBLANK(BL571),BL571=0),"",BL571)</x:f>
      </x:c>
      <x:c r="CW571" s="50" t="str">
        <x:f>IF(OR(5&gt;'Настройки'!$B$3,ISBLANK(BM571),BM571=0),"",BM571)</x:f>
      </x:c>
      <x:c r="CX571" s="50" t="str">
        <x:f>IF(OR(6&gt;'Настройки'!$B$3,ISBLANK(BN571),BN571=0),"",BN571)</x:f>
      </x:c>
      <x:c r="CY571" s="50" t="str">
        <x:f>IF(OR(7&gt;'Настройки'!$B$3,ISBLANK(BO571),BO571=0),"",BO571)</x:f>
      </x:c>
      <x:c r="CZ571" s="50" t="str">
        <x:f>IF(OR(8&gt;'Настройки'!$B$3,ISBLANK(BP571),BP571=0),"",BP571)</x:f>
      </x:c>
      <x:c r="DA571" s="50" t="str">
        <x:f>IF(OR(9&gt;'Настройки'!$B$3,ISBLANK(BQ571),BQ571=0),"",BQ571)</x:f>
      </x:c>
      <x:c r="DB571" s="50" t="str">
        <x:f>IF(OR(10&gt;'Настройки'!$B$3,ISBLANK(BR571),BR571=0),"",BR571)</x:f>
      </x:c>
      <x:c r="DC571" s="50" t="str">
        <x:f>IF(OR(11&gt;'Настройки'!$B$3,ISBLANK(BS571),BS571=0),"",BS571)</x:f>
      </x:c>
      <x:c r="DD571" s="50" t="str">
        <x:f>IF(OR(12&gt;'Настройки'!$B$3,ISBLANK(BT571),BT571=0),"",BT571)</x:f>
      </x:c>
      <x:c r="DE571" s="50" t="str">
        <x:f>IF(OR(13&gt;'Настройки'!$B$3,ISBLANK(BU571),BU571=0),"",BU571)</x:f>
      </x:c>
      <x:c r="DF571" s="50" t="str">
        <x:f>IF(OR(14&gt;'Настройки'!$B$3,ISBLANK(BV571),BV571=0),"",BV571)</x:f>
      </x:c>
      <x:c r="DG571" s="50" t="str">
        <x:f>IF(OR(15&gt;'Настройки'!$B$3,ISBLANK(BW571),BW571=0),"",BW571)</x:f>
      </x:c>
      <x:c r="DH571" s="50" t="str">
        <x:f>IF(OR(16&gt;'Настройки'!$B$3,ISBLANK(BX571),BX571=0),"",BX571)</x:f>
      </x:c>
      <x:c r="DI571" s="50" t="str">
        <x:f>IF(OR(17&gt;'Настройки'!$B$3,ISBLANK(BY571),BY571=0),"",BY571)</x:f>
      </x:c>
      <x:c r="DJ571" s="50" t="str">
        <x:f>IF(OR(18&gt;'Настройки'!$B$3,ISBLANK(BZ571),BZ571=0),"",BZ571)</x:f>
      </x:c>
      <x:c r="DK571" s="50" t="str">
        <x:f>IF(OR(19&gt;'Настройки'!$B$3,ISBLANK(CA571),CA571=0),"",CA571)</x:f>
      </x:c>
      <x:c r="DL571" s="50" t="str">
        <x:f>IF(OR(20&gt;'Настройки'!$B$3,ISBLANK(CB571),CB571=0),"",CB571)</x:f>
      </x:c>
      <x:c r="DM571" s="50" t="str">
        <x:f>IF(OR(21&gt;'Настройки'!$B$3,ISBLANK(CC571),CC571=0),"",CC571)</x:f>
      </x:c>
      <x:c r="DN571" s="50" t="str">
        <x:f>IF(OR(22&gt;'Настройки'!$B$3,ISBLANK(CD571),CD571=0),"",CD571)</x:f>
      </x:c>
      <x:c r="DO571" s="50" t="str">
        <x:f>IF(OR(23&gt;'Настройки'!$B$3,ISBLANK(CE571),CE571=0),"",CE571)</x:f>
      </x:c>
      <x:c r="DP571" s="50" t="str">
        <x:f>IF(OR(24&gt;'Настройки'!$B$3,ISBLANK(CF571),CF571=0),"",CF571)</x:f>
      </x:c>
      <x:c r="DQ571" s="50" t="str">
        <x:f>IF(OR(25&gt;'Настройки'!$B$3,ISBLANK(CG571),CG571=0),"",CG571)</x:f>
      </x:c>
      <x:c r="DR571" s="50" t="str">
        <x:f>IF(OR(26&gt;'Настройки'!$B$3,ISBLANK(CH571),CH571=0),"",CH571)</x:f>
      </x:c>
      <x:c r="DS571" s="50" t="str">
        <x:f>IF(OR(27&gt;'Настройки'!$B$3,ISBLANK(CI571),CI571=0),"",CI571)</x:f>
      </x:c>
      <x:c r="DT571" s="50" t="str">
        <x:f>IF(OR(28&gt;'Настройки'!$B$3,ISBLANK(CJ571),CJ571=0),"",CJ571)</x:f>
      </x:c>
      <x:c r="DU571" s="50" t="str">
        <x:f>IF(OR(29&gt;'Настройки'!$B$3,ISBLANK(CK571),CK571=0),"",CK571)</x:f>
      </x:c>
      <x:c r="DV571" s="50" t="str">
        <x:f>IF(OR(30&gt;'Настройки'!$B$3,ISBLANK(CL571),CL571=0),"",CL571)</x:f>
      </x:c>
      <x:c r="DW571" s="50" t="str">
        <x:f>IF(OR(31&gt;'Настройки'!$B$3,ISBLANK(CM571),CM571=0),"",CM571)</x:f>
      </x:c>
      <x:c r="DX571" s="50" t="str">
        <x:f>IF(OR(32&gt;'Настройки'!$B$3,ISBLANK(CN571),CN571=0),"",CN571)</x:f>
      </x:c>
      <x:c r="DY571" s="50" t="str">
        <x:f>IF(OR(33&gt;'Настройки'!$B$3,ISBLANK(CO571),CO571=0),"",CO571)</x:f>
      </x:c>
      <x:c r="DZ571" s="50" t="str">
        <x:f>IF(OR(34&gt;'Настройки'!$B$3,ISBLANK(CP571),CP571=0),"",CP571)</x:f>
      </x:c>
      <x:c r="EA571" s="50" t="str">
        <x:f>IF(OR(35&gt;'Настройки'!$B$3,ISBLANK(CQ571),CQ571=0),"",CQ571)</x:f>
      </x:c>
      <x:c r="EB571" s="50" t="str">
        <x:f>IF(OR(36&gt;'Настройки'!$B$3,ISBLANK(CR571),CR571=0),"",CR571)</x:f>
      </x:c>
      <x:c r="EC571" s="50" t="str">
        <x:f>IF(A571="","",IF(OR(BB571="AZ",BB571="BZ"),10000+ROW(),IF(AZ571&gt;'Настройки'!$B$11,20000+ROW(),IF(BF571&lt;&gt;"Обычный",30000+ROW(),IF(AX571&lt;=0,40000+ROW(),"")))))</x:f>
      </x:c>
      <x:c r="ED571" s="50" t="str">
        <x:f>IF(EC571="","",COUNTIFS($EC$2:$EC$1001,"&gt;0",$EC$2:$EC$1001,"&lt;"&amp;EC571)+1)</x:f>
      </x:c>
    </x:row>
    <x:row r="572">
      <x:c r="A572" s="115"/>
      <x:c r="B572" s="115"/>
      <x:c r="C572" s="115"/>
      <x:c r="D572" s="118"/>
      <x:c r="E572" s="118"/>
      <x:c r="F572" s="118"/>
      <x:c r="G572" s="118"/>
      <x:c r="H572" s="118"/>
      <x:c r="I572" s="118"/>
      <x:c r="J572" s="118"/>
      <x:c r="K572" s="118"/>
      <x:c r="L572" s="118"/>
      <x:c r="M572" s="118"/>
      <x:c r="N572" s="118"/>
      <x:c r="O572" s="118"/>
      <x:c r="P572" s="118"/>
      <x:c r="Q572" s="118"/>
      <x:c r="R572" s="118"/>
      <x:c r="S572" s="118"/>
      <x:c r="T572" s="118"/>
      <x:c r="U572" s="118"/>
      <x:c r="V572" s="118"/>
      <x:c r="W572" s="118"/>
      <x:c r="X572" s="118"/>
      <x:c r="Y572" s="118"/>
      <x:c r="Z572" s="118"/>
      <x:c r="AA572" s="118"/>
      <x:c r="AB572" s="118"/>
      <x:c r="AC572" s="118"/>
      <x:c r="AD572" s="118"/>
      <x:c r="AE572" s="118"/>
      <x:c r="AF572" s="118"/>
      <x:c r="AG572" s="118"/>
      <x:c r="AH572" s="118"/>
      <x:c r="AI572" s="118"/>
      <x:c r="AJ572" s="118"/>
      <x:c r="AK572" s="118"/>
      <x:c r="AL572" s="118"/>
      <x:c r="AM572" s="118"/>
      <x:c r="AN572" s="118"/>
      <x:c r="AO572" s="118"/>
      <x:c r="AP572" s="115"/>
      <x:c r="AQ572" s="49" t="str">
        <x:f>IF(A572="","",COUNT(BI572:INDEX(BI572:CR572,1,'Настройки'!$B$3)))</x:f>
      </x:c>
      <x:c r="AR572" s="49" t="str">
        <x:f>IF(A572="","",SUM(BI572:INDEX(BI572:CR572,1,'Настройки'!$B$3)))</x:f>
      </x:c>
      <x:c r="AS572" s="58" t="str">
        <x:f>IF(A572="","",IF('Настройки'!$B$4="Стоимость потребления",AR572*D572,IF('Настройки'!$B$4="Количество",AR572,E572)))</x:f>
      </x:c>
      <x:c r="AT572" s="61" t="str">
        <x:f>IF(OR(A572="",AS572&lt;0,SUM($AS$2:$AS$1001)&lt;=0),"",AS572/SUM($AS$2:$AS$1001))</x:f>
      </x:c>
      <x:c r="AU572" s="61" t="str">
        <x:f>IF(OR(A572="",AS572&lt;0,SUM($AS$2:$AS$1001)&lt;=0),"",SUMIFS($AS$2:$AS$1001,$AS$2:$AS$1001,"&gt;"&amp;AS572)/SUM($AS$2:$AS$1001))</x:f>
      </x:c>
      <x:c r="AV572" s="61" t="str">
        <x:f>IF(OR(A572="",AS572&lt;0,SUM($AS$2:$AS$1001)&lt;=0),"",SUMIFS($AS$2:$AS$1001,$AS$2:$AS$1001,"&gt;="&amp;AS572)/SUM($AS$2:$AS$1001))</x:f>
      </x:c>
      <x:c r="AW572" s="49" t="str">
        <x:f>IF(A572="","",IF(SUM($AS$2:$AS$1001)&lt;=0,"Не определён",IF(AS572&lt;0,"Исключение",IF(AU572&lt;'Настройки'!$B$5,"A",IF(AU572&lt;'Настройки'!$B$6,"B","C")))))</x:f>
      </x:c>
      <x:c r="AX572" s="58" t="str">
        <x:f>IF(A572="","",IF(AQ572=0,"",AVERAGE(BI572:INDEX(BI572:CR572,1,'Настройки'!$B$3))))</x:f>
      </x:c>
      <x:c r="AY572" s="58" t="str">
        <x:f>IF(OR(A572="",AQ572=0),"",STDEVP(BI572:INDEX(BI572:CR572,1,'Настройки'!$B$3)))</x:f>
      </x:c>
      <x:c r="AZ572" s="61" t="str">
        <x:f>IF(OR(A572="",AQ572&lt;'Настройки'!$B$12,AX572&lt;=0,AND('Настройки'!$B$10="Блокировать",COUNTIF(F572:INDEX(F572:AO572,1,'Настройки'!$B$3),"&lt;0")&gt;0)),"",AY572/ABS(AX572))</x:f>
      </x:c>
      <x:c r="BA572" s="49" t="str">
        <x:f>IF(A572="","",IF(AND('Настройки'!$B$10="Блокировать",COUNTIF(F572:INDEX(F572:AO572,1,'Настройки'!$B$3),"&lt;0")&gt;0),"Не определён",IF(AQ572&lt;'Настройки'!$B$12,"Не определён",IF(AX572=0,"Нет спроса",IF(AX572&lt;0,"Не определён",IF(AZ572&lt;='Настройки'!$B$7,"X",IF(AZ572&lt;='Настройки'!$B$8,"Y","Z")))))))</x:f>
      </x:c>
      <x:c r="BB572" s="49" t="str">
        <x:f>IF(OR(A572="",LEN(AW572)&lt;&gt;1,LEN(BA572)&lt;&gt;1),"",AW572&amp;BA572)</x:f>
      </x:c>
      <x:c r="BC572" s="61" t="str">
        <x:f>IF(OR(A572="",AQ572=0),"",(COUNT(BI572:INDEX(BI572:CR572,1,'Настройки'!$B$3))-COUNT(CS572:INDEX(CS572:EB572,1,'Настройки'!$B$3)))/AQ572)</x:f>
      </x:c>
      <x:c r="BD572" s="64" t="str">
        <x:f>IF(OR(A572="",COUNT(CS572:INDEX(CS572:EB572,1,'Настройки'!$B$3))=0),"",AQ572/COUNT(CS572:INDEX(CS572:EB572,1,'Настройки'!$B$3)))</x:f>
      </x:c>
      <x:c r="BE572" s="64" t="str">
        <x:f>IF(OR(A572="",COUNT(CS572:INDEX(CS572:EB572,1,'Настройки'!$B$3))=0),"",IF(AVERAGE(CS572:INDEX(CS572:EB572,1,'Настройки'!$B$3))=0,"",(STDEVP(CS572:INDEX(CS572:EB572,1,'Настройки'!$B$3))/ABS(AVERAGE(CS572:INDEX(CS572:EB572,1,'Настройки'!$B$3))))^2))</x:f>
      </x:c>
      <x:c r="BF572" s="49" t="str">
        <x:f>IF(A572="","",IF(AQ572&lt;3,"Недостаточно",IF(AQ572&lt;6,"Предварительный","Обычный")))</x:f>
      </x:c>
      <x:c r="BG572" s="49" t="str">
        <x:f>IF(A572="","",IF(COUNTIF(F572:INDEX(F572:AO572,1,'Настройки'!$B$3),"&lt;0")&gt;0,IF('Настройки'!$B$10="Блокировать","Отрицательный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"),"")&amp;IF(AQ572&lt;3,"Недостаточно истории. ",IF(AQ572&lt;6,"Предварительная классификация. ",""))&amp;IF(AX572=0,"Нет спроса за горизонт. ","")&amp;IF(AZ572&gt;'Настройки'!$B$11,"Экстремальная вариативность. ",""))</x:f>
      </x:c>
      <x:c r="BH572" s="49" t="str">
        <x:f>IF(A572="","",IFERROR(VLOOKUP(BB572,'Настройки'!$D$3:$E$11,2,FALSE),"Сначала проверьте исходные данные и историю спроса.")&amp;" Уточните срок поставки, MOQ и критичность.")</x:f>
      </x:c>
      <x:c r="BI572" s="50" t="str">
        <x:f>IF(1&gt;'Настройки'!$B$3,"",IF(ISBLANK(F572),IF('Настройки'!$B$9="Нулевой спрос",0,""),IF(F572&lt;0,IF('Настройки'!$B$10="Исключить","",IF('Настройки'!$B$10="Абсолютные значения",ABS(F572),F572)),F572)))</x:f>
      </x:c>
      <x:c r="BJ572" s="50" t="str">
        <x:f>IF(2&gt;'Настройки'!$B$3,"",IF(ISBLANK(G572),IF('Настройки'!$B$9="Нулевой спрос",0,""),IF(G572&lt;0,IF('Настройки'!$B$10="Исключить","",IF('Настройки'!$B$10="Абсолютные значения",ABS(G572),G572)),G572)))</x:f>
      </x:c>
      <x:c r="BK572" s="50" t="str">
        <x:f>IF(3&gt;'Настройки'!$B$3,"",IF(ISBLANK(H572),IF('Настройки'!$B$9="Нулевой спрос",0,""),IF(H572&lt;0,IF('Настройки'!$B$10="Исключить","",IF('Настройки'!$B$10="Абсолютные значения",ABS(H572),H572)),H572)))</x:f>
      </x:c>
      <x:c r="BL572" s="50" t="str">
        <x:f>IF(4&gt;'Настройки'!$B$3,"",IF(ISBLANK(I572),IF('Настройки'!$B$9="Нулевой спрос",0,""),IF(I572&lt;0,IF('Настройки'!$B$10="Исключить","",IF('Настройки'!$B$10="Абсолютные значения",ABS(I572),I572)),I572)))</x:f>
      </x:c>
      <x:c r="BM572" s="50" t="str">
        <x:f>IF(5&gt;'Настройки'!$B$3,"",IF(ISBLANK(J572),IF('Настройки'!$B$9="Нулевой спрос",0,""),IF(J572&lt;0,IF('Настройки'!$B$10="Исключить","",IF('Настройки'!$B$10="Абсолютные значения",ABS(J572),J572)),J572)))</x:f>
      </x:c>
      <x:c r="BN572" s="50" t="str">
        <x:f>IF(6&gt;'Настройки'!$B$3,"",IF(ISBLANK(K572),IF('Настройки'!$B$9="Нулевой спрос",0,""),IF(K572&lt;0,IF('Настройки'!$B$10="Исключить","",IF('Настройки'!$B$10="Абсолютные значения",ABS(K572),K572)),K572)))</x:f>
      </x:c>
      <x:c r="BO572" s="50" t="str">
        <x:f>IF(7&gt;'Настройки'!$B$3,"",IF(ISBLANK(L572),IF('Настройки'!$B$9="Нулевой спрос",0,""),IF(L572&lt;0,IF('Настройки'!$B$10="Исключить","",IF('Настройки'!$B$10="Абсолютные значения",ABS(L572),L572)),L572)))</x:f>
      </x:c>
      <x:c r="BP572" s="50" t="str">
        <x:f>IF(8&gt;'Настройки'!$B$3,"",IF(ISBLANK(M572),IF('Настройки'!$B$9="Нулевой спрос",0,""),IF(M572&lt;0,IF('Настройки'!$B$10="Исключить","",IF('Настройки'!$B$10="Абсолютные значения",ABS(M572),M572)),M572)))</x:f>
      </x:c>
      <x:c r="BQ572" s="50" t="str">
        <x:f>IF(9&gt;'Настройки'!$B$3,"",IF(ISBLANK(N572),IF('Настройки'!$B$9="Нулевой спрос",0,""),IF(N572&lt;0,IF('Настройки'!$B$10="Исключить","",IF('Настройки'!$B$10="Абсолютные значения",ABS(N572),N572)),N572)))</x:f>
      </x:c>
      <x:c r="BR572" s="50" t="str">
        <x:f>IF(10&gt;'Настройки'!$B$3,"",IF(ISBLANK(O572),IF('Настройки'!$B$9="Нулевой спрос",0,""),IF(O572&lt;0,IF('Настройки'!$B$10="Исключить","",IF('Настройки'!$B$10="Абсолютные значения",ABS(O572),O572)),O572)))</x:f>
      </x:c>
      <x:c r="BS572" s="50" t="str">
        <x:f>IF(11&gt;'Настройки'!$B$3,"",IF(ISBLANK(P572),IF('Настройки'!$B$9="Нулевой спрос",0,""),IF(P572&lt;0,IF('Настройки'!$B$10="Исключить","",IF('Настройки'!$B$10="Абсолютные значения",ABS(P572),P572)),P572)))</x:f>
      </x:c>
      <x:c r="BT572" s="50" t="str">
        <x:f>IF(12&gt;'Настройки'!$B$3,"",IF(ISBLANK(Q572),IF('Настройки'!$B$9="Нулевой спрос",0,""),IF(Q572&lt;0,IF('Настройки'!$B$10="Исключить","",IF('Настройки'!$B$10="Абсолютные значения",ABS(Q572),Q572)),Q572)))</x:f>
      </x:c>
      <x:c r="BU572" s="50" t="str">
        <x:f>IF(13&gt;'Настройки'!$B$3,"",IF(ISBLANK(R572),IF('Настройки'!$B$9="Нулевой спрос",0,""),IF(R572&lt;0,IF('Настройки'!$B$10="Исключить","",IF('Настройки'!$B$10="Абсолютные значения",ABS(R572),R572)),R572)))</x:f>
      </x:c>
      <x:c r="BV572" s="50" t="str">
        <x:f>IF(14&gt;'Настройки'!$B$3,"",IF(ISBLANK(S572),IF('Настройки'!$B$9="Нулевой спрос",0,""),IF(S572&lt;0,IF('Настройки'!$B$10="Исключить","",IF('Настройки'!$B$10="Абсолютные значения",ABS(S572),S572)),S572)))</x:f>
      </x:c>
      <x:c r="BW572" s="50" t="str">
        <x:f>IF(15&gt;'Настройки'!$B$3,"",IF(ISBLANK(T572),IF('Настройки'!$B$9="Нулевой спрос",0,""),IF(T572&lt;0,IF('Настройки'!$B$10="Исключить","",IF('Настройки'!$B$10="Абсолютные значения",ABS(T572),T572)),T572)))</x:f>
      </x:c>
      <x:c r="BX572" s="50" t="str">
        <x:f>IF(16&gt;'Настройки'!$B$3,"",IF(ISBLANK(U572),IF('Настройки'!$B$9="Нулевой спрос",0,""),IF(U572&lt;0,IF('Настройки'!$B$10="Исключить","",IF('Настройки'!$B$10="Абсолютные значения",ABS(U572),U572)),U572)))</x:f>
      </x:c>
      <x:c r="BY572" s="50" t="str">
        <x:f>IF(17&gt;'Настройки'!$B$3,"",IF(ISBLANK(V572),IF('Настройки'!$B$9="Нулевой спрос",0,""),IF(V572&lt;0,IF('Настройки'!$B$10="Исключить","",IF('Настройки'!$B$10="Абсолютные значения",ABS(V572),V572)),V572)))</x:f>
      </x:c>
      <x:c r="BZ572" s="50" t="str">
        <x:f>IF(18&gt;'Настройки'!$B$3,"",IF(ISBLANK(W572),IF('Настройки'!$B$9="Нулевой спрос",0,""),IF(W572&lt;0,IF('Настройки'!$B$10="Исключить","",IF('Настройки'!$B$10="Абсолютные значения",ABS(W572),W572)),W572)))</x:f>
      </x:c>
      <x:c r="CA572" s="50" t="str">
        <x:f>IF(19&gt;'Настройки'!$B$3,"",IF(ISBLANK(X572),IF('Настройки'!$B$9="Нулевой спрос",0,""),IF(X572&lt;0,IF('Настройки'!$B$10="Исключить","",IF('Настройки'!$B$10="Абсолютные значения",ABS(X572),X572)),X572)))</x:f>
      </x:c>
      <x:c r="CB572" s="50" t="str">
        <x:f>IF(20&gt;'Настройки'!$B$3,"",IF(ISBLANK(Y572),IF('Настройки'!$B$9="Нулевой спрос",0,""),IF(Y572&lt;0,IF('Настройки'!$B$10="Исключить","",IF('Настройки'!$B$10="Абсолютные значения",ABS(Y572),Y572)),Y572)))</x:f>
      </x:c>
      <x:c r="CC572" s="50" t="str">
        <x:f>IF(21&gt;'Настройки'!$B$3,"",IF(ISBLANK(Z572),IF('Настройки'!$B$9="Нулевой спрос",0,""),IF(Z572&lt;0,IF('Настройки'!$B$10="Исключить","",IF('Настройки'!$B$10="Абсолютные значения",ABS(Z572),Z572)),Z572)))</x:f>
      </x:c>
      <x:c r="CD572" s="50" t="str">
        <x:f>IF(22&gt;'Настройки'!$B$3,"",IF(ISBLANK(AA572),IF('Настройки'!$B$9="Нулевой спрос",0,""),IF(AA572&lt;0,IF('Настройки'!$B$10="Исключить","",IF('Настройки'!$B$10="Абсолютные значения",ABS(AA572),AA572)),AA572)))</x:f>
      </x:c>
      <x:c r="CE572" s="50" t="str">
        <x:f>IF(23&gt;'Настройки'!$B$3,"",IF(ISBLANK(AB572),IF('Настройки'!$B$9="Нулевой спрос",0,""),IF(AB572&lt;0,IF('Настройки'!$B$10="Исключить","",IF('Настройки'!$B$10="Абсолютные значения",ABS(AB572),AB572)),AB572)))</x:f>
      </x:c>
      <x:c r="CF572" s="50" t="str">
        <x:f>IF(24&gt;'Настройки'!$B$3,"",IF(ISBLANK(AC572),IF('Настройки'!$B$9="Нулевой спрос",0,""),IF(AC572&lt;0,IF('Настройки'!$B$10="Исключить","",IF('Настройки'!$B$10="Абсолютные значения",ABS(AC572),AC572)),AC572)))</x:f>
      </x:c>
      <x:c r="CG572" s="50" t="str">
        <x:f>IF(25&gt;'Настройки'!$B$3,"",IF(ISBLANK(AD572),IF('Настройки'!$B$9="Нулевой спрос",0,""),IF(AD572&lt;0,IF('Настройки'!$B$10="Исключить","",IF('Настройки'!$B$10="Абсолютные значения",ABS(AD572),AD572)),AD572)))</x:f>
      </x:c>
      <x:c r="CH572" s="50" t="str">
        <x:f>IF(26&gt;'Настройки'!$B$3,"",IF(ISBLANK(AE572),IF('Настройки'!$B$9="Нулевой спрос",0,""),IF(AE572&lt;0,IF('Настройки'!$B$10="Исключить","",IF('Настройки'!$B$10="Абсолютные значения",ABS(AE572),AE572)),AE572)))</x:f>
      </x:c>
      <x:c r="CI572" s="50" t="str">
        <x:f>IF(27&gt;'Настройки'!$B$3,"",IF(ISBLANK(AF572),IF('Настройки'!$B$9="Нулевой спрос",0,""),IF(AF572&lt;0,IF('Настройки'!$B$10="Исключить","",IF('Настройки'!$B$10="Абсолютные значения",ABS(AF572),AF572)),AF572)))</x:f>
      </x:c>
      <x:c r="CJ572" s="50" t="str">
        <x:f>IF(28&gt;'Настройки'!$B$3,"",IF(ISBLANK(AG572),IF('Настройки'!$B$9="Нулевой спрос",0,""),IF(AG572&lt;0,IF('Настройки'!$B$10="Исключить","",IF('Настройки'!$B$10="Абсолютные значения",ABS(AG572),AG572)),AG572)))</x:f>
      </x:c>
      <x:c r="CK572" s="50" t="str">
        <x:f>IF(29&gt;'Настройки'!$B$3,"",IF(ISBLANK(AH572),IF('Настройки'!$B$9="Нулевой спрос",0,""),IF(AH572&lt;0,IF('Настройки'!$B$10="Исключить","",IF('Настройки'!$B$10="Абсолютные значения",ABS(AH572),AH572)),AH572)))</x:f>
      </x:c>
      <x:c r="CL572" s="50" t="str">
        <x:f>IF(30&gt;'Настройки'!$B$3,"",IF(ISBLANK(AI572),IF('Настройки'!$B$9="Нулевой спрос",0,""),IF(AI572&lt;0,IF('Настройки'!$B$10="Исключить","",IF('Настройки'!$B$10="Абсолютные значения",ABS(AI572),AI572)),AI572)))</x:f>
      </x:c>
      <x:c r="CM572" s="50" t="str">
        <x:f>IF(31&gt;'Настройки'!$B$3,"",IF(ISBLANK(AJ572),IF('Настройки'!$B$9="Нулевой спрос",0,""),IF(AJ572&lt;0,IF('Настройки'!$B$10="Исключить","",IF('Настройки'!$B$10="Абсолютные значения",ABS(AJ572),AJ572)),AJ572)))</x:f>
      </x:c>
      <x:c r="CN572" s="50" t="str">
        <x:f>IF(32&gt;'Настройки'!$B$3,"",IF(ISBLANK(AK572),IF('Настройки'!$B$9="Нулевой спрос",0,""),IF(AK572&lt;0,IF('Настройки'!$B$10="Исключить","",IF('Настройки'!$B$10="Абсолютные значения",ABS(AK572),AK572)),AK572)))</x:f>
      </x:c>
      <x:c r="CO572" s="50" t="str">
        <x:f>IF(33&gt;'Настройки'!$B$3,"",IF(ISBLANK(AL572),IF('Настройки'!$B$9="Нулевой спрос",0,""),IF(AL572&lt;0,IF('Настройки'!$B$10="Исключить","",IF('Настройки'!$B$10="Абсолютные значения",ABS(AL572),AL572)),AL572)))</x:f>
      </x:c>
      <x:c r="CP572" s="50" t="str">
        <x:f>IF(34&gt;'Настройки'!$B$3,"",IF(ISBLANK(AM572),IF('Настройки'!$B$9="Нулевой спрос",0,""),IF(AM572&lt;0,IF('Настройки'!$B$10="Исключить","",IF('Настройки'!$B$10="Абсолютные значения",ABS(AM572),AM572)),AM572)))</x:f>
      </x:c>
      <x:c r="CQ572" s="50" t="str">
        <x:f>IF(35&gt;'Настройки'!$B$3,"",IF(ISBLANK(AN572),IF('Настройки'!$B$9="Нулевой спрос",0,""),IF(AN572&lt;0,IF('Настройки'!$B$10="Исключить","",IF('Настройки'!$B$10="Абсолютные значения",ABS(AN572),AN572)),AN572)))</x:f>
      </x:c>
      <x:c r="CR572" s="50" t="str">
        <x:f>IF(36&gt;'Настройки'!$B$3,"",IF(ISBLANK(AO572),IF('Настройки'!$B$9="Нулевой спрос",0,""),IF(AO572&lt;0,IF('Настройки'!$B$10="Исключить","",IF('Настройки'!$B$10="Абсолютные значения",ABS(AO572),AO572)),AO572)))</x:f>
      </x:c>
      <x:c r="CS572" s="50" t="str">
        <x:f>IF(OR(1&gt;'Настройки'!$B$3,ISBLANK(BI572),BI572=0),"",BI572)</x:f>
      </x:c>
      <x:c r="CT572" s="50" t="str">
        <x:f>IF(OR(2&gt;'Настройки'!$B$3,ISBLANK(BJ572),BJ572=0),"",BJ572)</x:f>
      </x:c>
      <x:c r="CU572" s="50" t="str">
        <x:f>IF(OR(3&gt;'Настройки'!$B$3,ISBLANK(BK572),BK572=0),"",BK572)</x:f>
      </x:c>
      <x:c r="CV572" s="50" t="str">
        <x:f>IF(OR(4&gt;'Настройки'!$B$3,ISBLANK(BL572),BL572=0),"",BL572)</x:f>
      </x:c>
      <x:c r="CW572" s="50" t="str">
        <x:f>IF(OR(5&gt;'Настройки'!$B$3,ISBLANK(BM572),BM572=0),"",BM572)</x:f>
      </x:c>
      <x:c r="CX572" s="50" t="str">
        <x:f>IF(OR(6&gt;'Настройки'!$B$3,ISBLANK(BN572),BN572=0),"",BN572)</x:f>
      </x:c>
      <x:c r="CY572" s="50" t="str">
        <x:f>IF(OR(7&gt;'Настройки'!$B$3,ISBLANK(BO572),BO572=0),"",BO572)</x:f>
      </x:c>
      <x:c r="CZ572" s="50" t="str">
        <x:f>IF(OR(8&gt;'Настройки'!$B$3,ISBLANK(BP572),BP572=0),"",BP572)</x:f>
      </x:c>
      <x:c r="DA572" s="50" t="str">
        <x:f>IF(OR(9&gt;'Настройки'!$B$3,ISBLANK(BQ572),BQ572=0),"",BQ572)</x:f>
      </x:c>
      <x:c r="DB572" s="50" t="str">
        <x:f>IF(OR(10&gt;'Настройки'!$B$3,ISBLANK(BR572),BR572=0),"",BR572)</x:f>
      </x:c>
      <x:c r="DC572" s="50" t="str">
        <x:f>IF(OR(11&gt;'Настройки'!$B$3,ISBLANK(BS572),BS572=0),"",BS572)</x:f>
      </x:c>
      <x:c r="DD572" s="50" t="str">
        <x:f>IF(OR(12&gt;'Настройки'!$B$3,ISBLANK(BT572),BT572=0),"",BT572)</x:f>
      </x:c>
      <x:c r="DE572" s="50" t="str">
        <x:f>IF(OR(13&gt;'Настройки'!$B$3,ISBLANK(BU572),BU572=0),"",BU572)</x:f>
      </x:c>
      <x:c r="DF572" s="50" t="str">
        <x:f>IF(OR(14&gt;'Настройки'!$B$3,ISBLANK(BV572),BV572=0),"",BV572)</x:f>
      </x:c>
      <x:c r="DG572" s="50" t="str">
        <x:f>IF(OR(15&gt;'Настройки'!$B$3,ISBLANK(BW572),BW572=0),"",BW572)</x:f>
      </x:c>
      <x:c r="DH572" s="50" t="str">
        <x:f>IF(OR(16&gt;'Настройки'!$B$3,ISBLANK(BX572),BX572=0),"",BX572)</x:f>
      </x:c>
      <x:c r="DI572" s="50" t="str">
        <x:f>IF(OR(17&gt;'Настройки'!$B$3,ISBLANK(BY572),BY572=0),"",BY572)</x:f>
      </x:c>
      <x:c r="DJ572" s="50" t="str">
        <x:f>IF(OR(18&gt;'Настройки'!$B$3,ISBLANK(BZ572),BZ572=0),"",BZ572)</x:f>
      </x:c>
      <x:c r="DK572" s="50" t="str">
        <x:f>IF(OR(19&gt;'Настройки'!$B$3,ISBLANK(CA572),CA572=0),"",CA572)</x:f>
      </x:c>
      <x:c r="DL572" s="50" t="str">
        <x:f>IF(OR(20&gt;'Настройки'!$B$3,ISBLANK(CB572),CB572=0),"",CB572)</x:f>
      </x:c>
      <x:c r="DM572" s="50" t="str">
        <x:f>IF(OR(21&gt;'Настройки'!$B$3,ISBLANK(CC572),CC572=0),"",CC572)</x:f>
      </x:c>
      <x:c r="DN572" s="50" t="str">
        <x:f>IF(OR(22&gt;'Настройки'!$B$3,ISBLANK(CD572),CD572=0),"",CD572)</x:f>
      </x:c>
      <x:c r="DO572" s="50" t="str">
        <x:f>IF(OR(23&gt;'Настройки'!$B$3,ISBLANK(CE572),CE572=0),"",CE572)</x:f>
      </x:c>
      <x:c r="DP572" s="50" t="str">
        <x:f>IF(OR(24&gt;'Настройки'!$B$3,ISBLANK(CF572),CF572=0),"",CF572)</x:f>
      </x:c>
      <x:c r="DQ572" s="50" t="str">
        <x:f>IF(OR(25&gt;'Настройки'!$B$3,ISBLANK(CG572),CG572=0),"",CG572)</x:f>
      </x:c>
      <x:c r="DR572" s="50" t="str">
        <x:f>IF(OR(26&gt;'Настройки'!$B$3,ISBLANK(CH572),CH572=0),"",CH572)</x:f>
      </x:c>
      <x:c r="DS572" s="50" t="str">
        <x:f>IF(OR(27&gt;'Настройки'!$B$3,ISBLANK(CI572),CI572=0),"",CI572)</x:f>
      </x:c>
      <x:c r="DT572" s="50" t="str">
        <x:f>IF(OR(28&gt;'Настройки'!$B$3,ISBLANK(CJ572),CJ572=0),"",CJ572)</x:f>
      </x:c>
      <x:c r="DU572" s="50" t="str">
        <x:f>IF(OR(29&gt;'Настройки'!$B$3,ISBLANK(CK572),CK572=0),"",CK572)</x:f>
      </x:c>
      <x:c r="DV572" s="50" t="str">
        <x:f>IF(OR(30&gt;'Настройки'!$B$3,ISBLANK(CL572),CL572=0),"",CL572)</x:f>
      </x:c>
      <x:c r="DW572" s="50" t="str">
        <x:f>IF(OR(31&gt;'Настройки'!$B$3,ISBLANK(CM572),CM572=0),"",CM572)</x:f>
      </x:c>
      <x:c r="DX572" s="50" t="str">
        <x:f>IF(OR(32&gt;'Настройки'!$B$3,ISBLANK(CN572),CN572=0),"",CN572)</x:f>
      </x:c>
      <x:c r="DY572" s="50" t="str">
        <x:f>IF(OR(33&gt;'Настройки'!$B$3,ISBLANK(CO572),CO572=0),"",CO572)</x:f>
      </x:c>
      <x:c r="DZ572" s="50" t="str">
        <x:f>IF(OR(34&gt;'Настройки'!$B$3,ISBLANK(CP572),CP572=0),"",CP572)</x:f>
      </x:c>
      <x:c r="EA572" s="50" t="str">
        <x:f>IF(OR(35&gt;'Настройки'!$B$3,ISBLANK(CQ572),CQ572=0),"",CQ572)</x:f>
      </x:c>
      <x:c r="EB572" s="50" t="str">
        <x:f>IF(OR(36&gt;'Настройки'!$B$3,ISBLANK(CR572),CR572=0),"",CR572)</x:f>
      </x:c>
      <x:c r="EC572" s="50" t="str">
        <x:f>IF(A572="","",IF(OR(BB572="AZ",BB572="BZ"),10000+ROW(),IF(AZ572&gt;'Настройки'!$B$11,20000+ROW(),IF(BF572&lt;&gt;"Обычный",30000+ROW(),IF(AX572&lt;=0,40000+ROW(),"")))))</x:f>
      </x:c>
      <x:c r="ED572" s="50" t="str">
        <x:f>IF(EC572="","",COUNTIFS($EC$2:$EC$1001,"&gt;0",$EC$2:$EC$1001,"&lt;"&amp;EC572)+1)</x:f>
      </x:c>
    </x:row>
    <x:row r="573">
      <x:c r="A573" s="115"/>
      <x:c r="B573" s="115"/>
      <x:c r="C573" s="115"/>
      <x:c r="D573" s="118"/>
      <x:c r="E573" s="118"/>
      <x:c r="F573" s="118"/>
      <x:c r="G573" s="118"/>
      <x:c r="H573" s="118"/>
      <x:c r="I573" s="118"/>
      <x:c r="J573" s="118"/>
      <x:c r="K573" s="118"/>
      <x:c r="L573" s="118"/>
      <x:c r="M573" s="118"/>
      <x:c r="N573" s="118"/>
      <x:c r="O573" s="118"/>
      <x:c r="P573" s="118"/>
      <x:c r="Q573" s="118"/>
      <x:c r="R573" s="118"/>
      <x:c r="S573" s="118"/>
      <x:c r="T573" s="118"/>
      <x:c r="U573" s="118"/>
      <x:c r="V573" s="118"/>
      <x:c r="W573" s="118"/>
      <x:c r="X573" s="118"/>
      <x:c r="Y573" s="118"/>
      <x:c r="Z573" s="118"/>
      <x:c r="AA573" s="118"/>
      <x:c r="AB573" s="118"/>
      <x:c r="AC573" s="118"/>
      <x:c r="AD573" s="118"/>
      <x:c r="AE573" s="118"/>
      <x:c r="AF573" s="118"/>
      <x:c r="AG573" s="118"/>
      <x:c r="AH573" s="118"/>
      <x:c r="AI573" s="118"/>
      <x:c r="AJ573" s="118"/>
      <x:c r="AK573" s="118"/>
      <x:c r="AL573" s="118"/>
      <x:c r="AM573" s="118"/>
      <x:c r="AN573" s="118"/>
      <x:c r="AO573" s="118"/>
      <x:c r="AP573" s="115"/>
      <x:c r="AQ573" s="49" t="str">
        <x:f>IF(A573="","",COUNT(BI573:INDEX(BI573:CR573,1,'Настройки'!$B$3)))</x:f>
      </x:c>
      <x:c r="AR573" s="49" t="str">
        <x:f>IF(A573="","",SUM(BI573:INDEX(BI573:CR573,1,'Настройки'!$B$3)))</x:f>
      </x:c>
      <x:c r="AS573" s="58" t="str">
        <x:f>IF(A573="","",IF('Настройки'!$B$4="Стоимость потребления",AR573*D573,IF('Настройки'!$B$4="Количество",AR573,E573)))</x:f>
      </x:c>
      <x:c r="AT573" s="61" t="str">
        <x:f>IF(OR(A573="",AS573&lt;0,SUM($AS$2:$AS$1001)&lt;=0),"",AS573/SUM($AS$2:$AS$1001))</x:f>
      </x:c>
      <x:c r="AU573" s="61" t="str">
        <x:f>IF(OR(A573="",AS573&lt;0,SUM($AS$2:$AS$1001)&lt;=0),"",SUMIFS($AS$2:$AS$1001,$AS$2:$AS$1001,"&gt;"&amp;AS573)/SUM($AS$2:$AS$1001))</x:f>
      </x:c>
      <x:c r="AV573" s="61" t="str">
        <x:f>IF(OR(A573="",AS573&lt;0,SUM($AS$2:$AS$1001)&lt;=0),"",SUMIFS($AS$2:$AS$1001,$AS$2:$AS$1001,"&gt;="&amp;AS573)/SUM($AS$2:$AS$1001))</x:f>
      </x:c>
      <x:c r="AW573" s="49" t="str">
        <x:f>IF(A573="","",IF(SUM($AS$2:$AS$1001)&lt;=0,"Не определён",IF(AS573&lt;0,"Исключение",IF(AU573&lt;'Настройки'!$B$5,"A",IF(AU573&lt;'Настройки'!$B$6,"B","C")))))</x:f>
      </x:c>
      <x:c r="AX573" s="58" t="str">
        <x:f>IF(A573="","",IF(AQ573=0,"",AVERAGE(BI573:INDEX(BI573:CR573,1,'Настройки'!$B$3))))</x:f>
      </x:c>
      <x:c r="AY573" s="58" t="str">
        <x:f>IF(OR(A573="",AQ573=0),"",STDEVP(BI573:INDEX(BI573:CR573,1,'Настройки'!$B$3)))</x:f>
      </x:c>
      <x:c r="AZ573" s="61" t="str">
        <x:f>IF(OR(A573="",AQ573&lt;'Настройки'!$B$12,AX573&lt;=0,AND('Настройки'!$B$10="Блокировать",COUNTIF(F573:INDEX(F573:AO573,1,'Настройки'!$B$3),"&lt;0")&gt;0)),"",AY573/ABS(AX573))</x:f>
      </x:c>
      <x:c r="BA573" s="49" t="str">
        <x:f>IF(A573="","",IF(AND('Настройки'!$B$10="Блокировать",COUNTIF(F573:INDEX(F573:AO573,1,'Настройки'!$B$3),"&lt;0")&gt;0),"Не определён",IF(AQ573&lt;'Настройки'!$B$12,"Не определён",IF(AX573=0,"Нет спроса",IF(AX573&lt;0,"Не определён",IF(AZ573&lt;='Настройки'!$B$7,"X",IF(AZ573&lt;='Настройки'!$B$8,"Y","Z")))))))</x:f>
      </x:c>
      <x:c r="BB573" s="49" t="str">
        <x:f>IF(OR(A573="",LEN(AW573)&lt;&gt;1,LEN(BA573)&lt;&gt;1),"",AW573&amp;BA573)</x:f>
      </x:c>
      <x:c r="BC573" s="61" t="str">
        <x:f>IF(OR(A573="",AQ573=0),"",(COUNT(BI573:INDEX(BI573:CR573,1,'Настройки'!$B$3))-COUNT(CS573:INDEX(CS573:EB573,1,'Настройки'!$B$3)))/AQ573)</x:f>
      </x:c>
      <x:c r="BD573" s="64" t="str">
        <x:f>IF(OR(A573="",COUNT(CS573:INDEX(CS573:EB573,1,'Настройки'!$B$3))=0),"",AQ573/COUNT(CS573:INDEX(CS573:EB573,1,'Настройки'!$B$3)))</x:f>
      </x:c>
      <x:c r="BE573" s="64" t="str">
        <x:f>IF(OR(A573="",COUNT(CS573:INDEX(CS573:EB573,1,'Настройки'!$B$3))=0),"",IF(AVERAGE(CS573:INDEX(CS573:EB573,1,'Настройки'!$B$3))=0,"",(STDEVP(CS573:INDEX(CS573:EB573,1,'Настройки'!$B$3))/ABS(AVERAGE(CS573:INDEX(CS573:EB573,1,'Настройки'!$B$3))))^2))</x:f>
      </x:c>
      <x:c r="BF573" s="49" t="str">
        <x:f>IF(A573="","",IF(AQ573&lt;3,"Недостаточно",IF(AQ573&lt;6,"Предварительный","Обычный")))</x:f>
      </x:c>
      <x:c r="BG573" s="49" t="str">
        <x:f>IF(A573="","",IF(COUNTIF(F573:INDEX(F573:AO573,1,'Настройки'!$B$3),"&lt;0")&gt;0,IF('Настройки'!$B$10="Блокировать","Отрицательный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"),"")&amp;IF(AQ573&lt;3,"Недостаточно истории. ",IF(AQ573&lt;6,"Предварительная классификация. ",""))&amp;IF(AX573=0,"Нет спроса за горизонт. ","")&amp;IF(AZ573&gt;'Настройки'!$B$11,"Экстремальная вариативность. ",""))</x:f>
      </x:c>
      <x:c r="BH573" s="49" t="str">
        <x:f>IF(A573="","",IFERROR(VLOOKUP(BB573,'Настройки'!$D$3:$E$11,2,FALSE),"Сначала проверьте исходные данные и историю спроса.")&amp;" Уточните срок поставки, MOQ и критичность.")</x:f>
      </x:c>
      <x:c r="BI573" s="50" t="str">
        <x:f>IF(1&gt;'Настройки'!$B$3,"",IF(ISBLANK(F573),IF('Настройки'!$B$9="Нулевой спрос",0,""),IF(F573&lt;0,IF('Настройки'!$B$10="Исключить","",IF('Настройки'!$B$10="Абсолютные значения",ABS(F573),F573)),F573)))</x:f>
      </x:c>
      <x:c r="BJ573" s="50" t="str">
        <x:f>IF(2&gt;'Настройки'!$B$3,"",IF(ISBLANK(G573),IF('Настройки'!$B$9="Нулевой спрос",0,""),IF(G573&lt;0,IF('Настройки'!$B$10="Исключить","",IF('Настройки'!$B$10="Абсолютные значения",ABS(G573),G573)),G573)))</x:f>
      </x:c>
      <x:c r="BK573" s="50" t="str">
        <x:f>IF(3&gt;'Настройки'!$B$3,"",IF(ISBLANK(H573),IF('Настройки'!$B$9="Нулевой спрос",0,""),IF(H573&lt;0,IF('Настройки'!$B$10="Исключить","",IF('Настройки'!$B$10="Абсолютные значения",ABS(H573),H573)),H573)))</x:f>
      </x:c>
      <x:c r="BL573" s="50" t="str">
        <x:f>IF(4&gt;'Настройки'!$B$3,"",IF(ISBLANK(I573),IF('Настройки'!$B$9="Нулевой спрос",0,""),IF(I573&lt;0,IF('Настройки'!$B$10="Исключить","",IF('Настройки'!$B$10="Абсолютные значения",ABS(I573),I573)),I573)))</x:f>
      </x:c>
      <x:c r="BM573" s="50" t="str">
        <x:f>IF(5&gt;'Настройки'!$B$3,"",IF(ISBLANK(J573),IF('Настройки'!$B$9="Нулевой спрос",0,""),IF(J573&lt;0,IF('Настройки'!$B$10="Исключить","",IF('Настройки'!$B$10="Абсолютные значения",ABS(J573),J573)),J573)))</x:f>
      </x:c>
      <x:c r="BN573" s="50" t="str">
        <x:f>IF(6&gt;'Настройки'!$B$3,"",IF(ISBLANK(K573),IF('Настройки'!$B$9="Нулевой спрос",0,""),IF(K573&lt;0,IF('Настройки'!$B$10="Исключить","",IF('Настройки'!$B$10="Абсолютные значения",ABS(K573),K573)),K573)))</x:f>
      </x:c>
      <x:c r="BO573" s="50" t="str">
        <x:f>IF(7&gt;'Настройки'!$B$3,"",IF(ISBLANK(L573),IF('Настройки'!$B$9="Нулевой спрос",0,""),IF(L573&lt;0,IF('Настройки'!$B$10="Исключить","",IF('Настройки'!$B$10="Абсолютные значения",ABS(L573),L573)),L573)))</x:f>
      </x:c>
      <x:c r="BP573" s="50" t="str">
        <x:f>IF(8&gt;'Настройки'!$B$3,"",IF(ISBLANK(M573),IF('Настройки'!$B$9="Нулевой спрос",0,""),IF(M573&lt;0,IF('Настройки'!$B$10="Исключить","",IF('Настройки'!$B$10="Абсолютные значения",ABS(M573),M573)),M573)))</x:f>
      </x:c>
      <x:c r="BQ573" s="50" t="str">
        <x:f>IF(9&gt;'Настройки'!$B$3,"",IF(ISBLANK(N573),IF('Настройки'!$B$9="Нулевой спрос",0,""),IF(N573&lt;0,IF('Настройки'!$B$10="Исключить","",IF('Настройки'!$B$10="Абсолютные значения",ABS(N573),N573)),N573)))</x:f>
      </x:c>
      <x:c r="BR573" s="50" t="str">
        <x:f>IF(10&gt;'Настройки'!$B$3,"",IF(ISBLANK(O573),IF('Настройки'!$B$9="Нулевой спрос",0,""),IF(O573&lt;0,IF('Настройки'!$B$10="Исключить","",IF('Настройки'!$B$10="Абсолютные значения",ABS(O573),O573)),O573)))</x:f>
      </x:c>
      <x:c r="BS573" s="50" t="str">
        <x:f>IF(11&gt;'Настройки'!$B$3,"",IF(ISBLANK(P573),IF('Настройки'!$B$9="Нулевой спрос",0,""),IF(P573&lt;0,IF('Настройки'!$B$10="Исключить","",IF('Настройки'!$B$10="Абсолютные значения",ABS(P573),P573)),P573)))</x:f>
      </x:c>
      <x:c r="BT573" s="50" t="str">
        <x:f>IF(12&gt;'Настройки'!$B$3,"",IF(ISBLANK(Q573),IF('Настройки'!$B$9="Нулевой спрос",0,""),IF(Q573&lt;0,IF('Настройки'!$B$10="Исключить","",IF('Настройки'!$B$10="Абсолютные значения",ABS(Q573),Q573)),Q573)))</x:f>
      </x:c>
      <x:c r="BU573" s="50" t="str">
        <x:f>IF(13&gt;'Настройки'!$B$3,"",IF(ISBLANK(R573),IF('Настройки'!$B$9="Нулевой спрос",0,""),IF(R573&lt;0,IF('Настройки'!$B$10="Исключить","",IF('Настройки'!$B$10="Абсолютные значения",ABS(R573),R573)),R573)))</x:f>
      </x:c>
      <x:c r="BV573" s="50" t="str">
        <x:f>IF(14&gt;'Настройки'!$B$3,"",IF(ISBLANK(S573),IF('Настройки'!$B$9="Нулевой спрос",0,""),IF(S573&lt;0,IF('Настройки'!$B$10="Исключить","",IF('Настройки'!$B$10="Абсолютные значения",ABS(S573),S573)),S573)))</x:f>
      </x:c>
      <x:c r="BW573" s="50" t="str">
        <x:f>IF(15&gt;'Настройки'!$B$3,"",IF(ISBLANK(T573),IF('Настройки'!$B$9="Нулевой спрос",0,""),IF(T573&lt;0,IF('Настройки'!$B$10="Исключить","",IF('Настройки'!$B$10="Абсолютные значения",ABS(T573),T573)),T573)))</x:f>
      </x:c>
      <x:c r="BX573" s="50" t="str">
        <x:f>IF(16&gt;'Настройки'!$B$3,"",IF(ISBLANK(U573),IF('Настройки'!$B$9="Нулевой спрос",0,""),IF(U573&lt;0,IF('Настройки'!$B$10="Исключить","",IF('Настройки'!$B$10="Абсолютные значения",ABS(U573),U573)),U573)))</x:f>
      </x:c>
      <x:c r="BY573" s="50" t="str">
        <x:f>IF(17&gt;'Настройки'!$B$3,"",IF(ISBLANK(V573),IF('Настройки'!$B$9="Нулевой спрос",0,""),IF(V573&lt;0,IF('Настройки'!$B$10="Исключить","",IF('Настройки'!$B$10="Абсолютные значения",ABS(V573),V573)),V573)))</x:f>
      </x:c>
      <x:c r="BZ573" s="50" t="str">
        <x:f>IF(18&gt;'Настройки'!$B$3,"",IF(ISBLANK(W573),IF('Настройки'!$B$9="Нулевой спрос",0,""),IF(W573&lt;0,IF('Настройки'!$B$10="Исключить","",IF('Настройки'!$B$10="Абсолютные значения",ABS(W573),W573)),W573)))</x:f>
      </x:c>
      <x:c r="CA573" s="50" t="str">
        <x:f>IF(19&gt;'Настройки'!$B$3,"",IF(ISBLANK(X573),IF('Настройки'!$B$9="Нулевой спрос",0,""),IF(X573&lt;0,IF('Настройки'!$B$10="Исключить","",IF('Настройки'!$B$10="Абсолютные значения",ABS(X573),X573)),X573)))</x:f>
      </x:c>
      <x:c r="CB573" s="50" t="str">
        <x:f>IF(20&gt;'Настройки'!$B$3,"",IF(ISBLANK(Y573),IF('Настройки'!$B$9="Нулевой спрос",0,""),IF(Y573&lt;0,IF('Настройки'!$B$10="Исключить","",IF('Настройки'!$B$10="Абсолютные значения",ABS(Y573),Y573)),Y573)))</x:f>
      </x:c>
      <x:c r="CC573" s="50" t="str">
        <x:f>IF(21&gt;'Настройки'!$B$3,"",IF(ISBLANK(Z573),IF('Настройки'!$B$9="Нулевой спрос",0,""),IF(Z573&lt;0,IF('Настройки'!$B$10="Исключить","",IF('Настройки'!$B$10="Абсолютные значения",ABS(Z573),Z573)),Z573)))</x:f>
      </x:c>
      <x:c r="CD573" s="50" t="str">
        <x:f>IF(22&gt;'Настройки'!$B$3,"",IF(ISBLANK(AA573),IF('Настройки'!$B$9="Нулевой спрос",0,""),IF(AA573&lt;0,IF('Настройки'!$B$10="Исключить","",IF('Настройки'!$B$10="Абсолютные значения",ABS(AA573),AA573)),AA573)))</x:f>
      </x:c>
      <x:c r="CE573" s="50" t="str">
        <x:f>IF(23&gt;'Настройки'!$B$3,"",IF(ISBLANK(AB573),IF('Настройки'!$B$9="Нулевой спрос",0,""),IF(AB573&lt;0,IF('Настройки'!$B$10="Исключить","",IF('Настройки'!$B$10="Абсолютные значения",ABS(AB573),AB573)),AB573)))</x:f>
      </x:c>
      <x:c r="CF573" s="50" t="str">
        <x:f>IF(24&gt;'Настройки'!$B$3,"",IF(ISBLANK(AC573),IF('Настройки'!$B$9="Нулевой спрос",0,""),IF(AC573&lt;0,IF('Настройки'!$B$10="Исключить","",IF('Настройки'!$B$10="Абсолютные значения",ABS(AC573),AC573)),AC573)))</x:f>
      </x:c>
      <x:c r="CG573" s="50" t="str">
        <x:f>IF(25&gt;'Настройки'!$B$3,"",IF(ISBLANK(AD573),IF('Настройки'!$B$9="Нулевой спрос",0,""),IF(AD573&lt;0,IF('Настройки'!$B$10="Исключить","",IF('Настройки'!$B$10="Абсолютные значения",ABS(AD573),AD573)),AD573)))</x:f>
      </x:c>
      <x:c r="CH573" s="50" t="str">
        <x:f>IF(26&gt;'Настройки'!$B$3,"",IF(ISBLANK(AE573),IF('Настройки'!$B$9="Нулевой спрос",0,""),IF(AE573&lt;0,IF('Настройки'!$B$10="Исключить","",IF('Настройки'!$B$10="Абсолютные значения",ABS(AE573),AE573)),AE573)))</x:f>
      </x:c>
      <x:c r="CI573" s="50" t="str">
        <x:f>IF(27&gt;'Настройки'!$B$3,"",IF(ISBLANK(AF573),IF('Настройки'!$B$9="Нулевой спрос",0,""),IF(AF573&lt;0,IF('Настройки'!$B$10="Исключить","",IF('Настройки'!$B$10="Абсолютные значения",ABS(AF573),AF573)),AF573)))</x:f>
      </x:c>
      <x:c r="CJ573" s="50" t="str">
        <x:f>IF(28&gt;'Настройки'!$B$3,"",IF(ISBLANK(AG573),IF('Настройки'!$B$9="Нулевой спрос",0,""),IF(AG573&lt;0,IF('Настройки'!$B$10="Исключить","",IF('Настройки'!$B$10="Абсолютные значения",ABS(AG573),AG573)),AG573)))</x:f>
      </x:c>
      <x:c r="CK573" s="50" t="str">
        <x:f>IF(29&gt;'Настройки'!$B$3,"",IF(ISBLANK(AH573),IF('Настройки'!$B$9="Нулевой спрос",0,""),IF(AH573&lt;0,IF('Настройки'!$B$10="Исключить","",IF('Настройки'!$B$10="Абсолютные значения",ABS(AH573),AH573)),AH573)))</x:f>
      </x:c>
      <x:c r="CL573" s="50" t="str">
        <x:f>IF(30&gt;'Настройки'!$B$3,"",IF(ISBLANK(AI573),IF('Настройки'!$B$9="Нулевой спрос",0,""),IF(AI573&lt;0,IF('Настройки'!$B$10="Исключить","",IF('Настройки'!$B$10="Абсолютные значения",ABS(AI573),AI573)),AI573)))</x:f>
      </x:c>
      <x:c r="CM573" s="50" t="str">
        <x:f>IF(31&gt;'Настройки'!$B$3,"",IF(ISBLANK(AJ573),IF('Настройки'!$B$9="Нулевой спрос",0,""),IF(AJ573&lt;0,IF('Настройки'!$B$10="Исключить","",IF('Настройки'!$B$10="Абсолютные значения",ABS(AJ573),AJ573)),AJ573)))</x:f>
      </x:c>
      <x:c r="CN573" s="50" t="str">
        <x:f>IF(32&gt;'Настройки'!$B$3,"",IF(ISBLANK(AK573),IF('Настройки'!$B$9="Нулевой спрос",0,""),IF(AK573&lt;0,IF('Настройки'!$B$10="Исключить","",IF('Настройки'!$B$10="Абсолютные значения",ABS(AK573),AK573)),AK573)))</x:f>
      </x:c>
      <x:c r="CO573" s="50" t="str">
        <x:f>IF(33&gt;'Настройки'!$B$3,"",IF(ISBLANK(AL573),IF('Настройки'!$B$9="Нулевой спрос",0,""),IF(AL573&lt;0,IF('Настройки'!$B$10="Исключить","",IF('Настройки'!$B$10="Абсолютные значения",ABS(AL573),AL573)),AL573)))</x:f>
      </x:c>
      <x:c r="CP573" s="50" t="str">
        <x:f>IF(34&gt;'Настройки'!$B$3,"",IF(ISBLANK(AM573),IF('Настройки'!$B$9="Нулевой спрос",0,""),IF(AM573&lt;0,IF('Настройки'!$B$10="Исключить","",IF('Настройки'!$B$10="Абсолютные значения",ABS(AM573),AM573)),AM573)))</x:f>
      </x:c>
      <x:c r="CQ573" s="50" t="str">
        <x:f>IF(35&gt;'Настройки'!$B$3,"",IF(ISBLANK(AN573),IF('Настройки'!$B$9="Нулевой спрос",0,""),IF(AN573&lt;0,IF('Настройки'!$B$10="Исключить","",IF('Настройки'!$B$10="Абсолютные значения",ABS(AN573),AN573)),AN573)))</x:f>
      </x:c>
      <x:c r="CR573" s="50" t="str">
        <x:f>IF(36&gt;'Настройки'!$B$3,"",IF(ISBLANK(AO573),IF('Настройки'!$B$9="Нулевой спрос",0,""),IF(AO573&lt;0,IF('Настройки'!$B$10="Исключить","",IF('Настройки'!$B$10="Абсолютные значения",ABS(AO573),AO573)),AO573)))</x:f>
      </x:c>
      <x:c r="CS573" s="50" t="str">
        <x:f>IF(OR(1&gt;'Настройки'!$B$3,ISBLANK(BI573),BI573=0),"",BI573)</x:f>
      </x:c>
      <x:c r="CT573" s="50" t="str">
        <x:f>IF(OR(2&gt;'Настройки'!$B$3,ISBLANK(BJ573),BJ573=0),"",BJ573)</x:f>
      </x:c>
      <x:c r="CU573" s="50" t="str">
        <x:f>IF(OR(3&gt;'Настройки'!$B$3,ISBLANK(BK573),BK573=0),"",BK573)</x:f>
      </x:c>
      <x:c r="CV573" s="50" t="str">
        <x:f>IF(OR(4&gt;'Настройки'!$B$3,ISBLANK(BL573),BL573=0),"",BL573)</x:f>
      </x:c>
      <x:c r="CW573" s="50" t="str">
        <x:f>IF(OR(5&gt;'Настройки'!$B$3,ISBLANK(BM573),BM573=0),"",BM573)</x:f>
      </x:c>
      <x:c r="CX573" s="50" t="str">
        <x:f>IF(OR(6&gt;'Настройки'!$B$3,ISBLANK(BN573),BN573=0),"",BN573)</x:f>
      </x:c>
      <x:c r="CY573" s="50" t="str">
        <x:f>IF(OR(7&gt;'Настройки'!$B$3,ISBLANK(BO573),BO573=0),"",BO573)</x:f>
      </x:c>
      <x:c r="CZ573" s="50" t="str">
        <x:f>IF(OR(8&gt;'Настройки'!$B$3,ISBLANK(BP573),BP573=0),"",BP573)</x:f>
      </x:c>
      <x:c r="DA573" s="50" t="str">
        <x:f>IF(OR(9&gt;'Настройки'!$B$3,ISBLANK(BQ573),BQ573=0),"",BQ573)</x:f>
      </x:c>
      <x:c r="DB573" s="50" t="str">
        <x:f>IF(OR(10&gt;'Настройки'!$B$3,ISBLANK(BR573),BR573=0),"",BR573)</x:f>
      </x:c>
      <x:c r="DC573" s="50" t="str">
        <x:f>IF(OR(11&gt;'Настройки'!$B$3,ISBLANK(BS573),BS573=0),"",BS573)</x:f>
      </x:c>
      <x:c r="DD573" s="50" t="str">
        <x:f>IF(OR(12&gt;'Настройки'!$B$3,ISBLANK(BT573),BT573=0),"",BT573)</x:f>
      </x:c>
      <x:c r="DE573" s="50" t="str">
        <x:f>IF(OR(13&gt;'Настройки'!$B$3,ISBLANK(BU573),BU573=0),"",BU573)</x:f>
      </x:c>
      <x:c r="DF573" s="50" t="str">
        <x:f>IF(OR(14&gt;'Настройки'!$B$3,ISBLANK(BV573),BV573=0),"",BV573)</x:f>
      </x:c>
      <x:c r="DG573" s="50" t="str">
        <x:f>IF(OR(15&gt;'Настройки'!$B$3,ISBLANK(BW573),BW573=0),"",BW573)</x:f>
      </x:c>
      <x:c r="DH573" s="50" t="str">
        <x:f>IF(OR(16&gt;'Настройки'!$B$3,ISBLANK(BX573),BX573=0),"",BX573)</x:f>
      </x:c>
      <x:c r="DI573" s="50" t="str">
        <x:f>IF(OR(17&gt;'Настройки'!$B$3,ISBLANK(BY573),BY573=0),"",BY573)</x:f>
      </x:c>
      <x:c r="DJ573" s="50" t="str">
        <x:f>IF(OR(18&gt;'Настройки'!$B$3,ISBLANK(BZ573),BZ573=0),"",BZ573)</x:f>
      </x:c>
      <x:c r="DK573" s="50" t="str">
        <x:f>IF(OR(19&gt;'Настройки'!$B$3,ISBLANK(CA573),CA573=0),"",CA573)</x:f>
      </x:c>
      <x:c r="DL573" s="50" t="str">
        <x:f>IF(OR(20&gt;'Настройки'!$B$3,ISBLANK(CB573),CB573=0),"",CB573)</x:f>
      </x:c>
      <x:c r="DM573" s="50" t="str">
        <x:f>IF(OR(21&gt;'Настройки'!$B$3,ISBLANK(CC573),CC573=0),"",CC573)</x:f>
      </x:c>
      <x:c r="DN573" s="50" t="str">
        <x:f>IF(OR(22&gt;'Настройки'!$B$3,ISBLANK(CD573),CD573=0),"",CD573)</x:f>
      </x:c>
      <x:c r="DO573" s="50" t="str">
        <x:f>IF(OR(23&gt;'Настройки'!$B$3,ISBLANK(CE573),CE573=0),"",CE573)</x:f>
      </x:c>
      <x:c r="DP573" s="50" t="str">
        <x:f>IF(OR(24&gt;'Настройки'!$B$3,ISBLANK(CF573),CF573=0),"",CF573)</x:f>
      </x:c>
      <x:c r="DQ573" s="50" t="str">
        <x:f>IF(OR(25&gt;'Настройки'!$B$3,ISBLANK(CG573),CG573=0),"",CG573)</x:f>
      </x:c>
      <x:c r="DR573" s="50" t="str">
        <x:f>IF(OR(26&gt;'Настройки'!$B$3,ISBLANK(CH573),CH573=0),"",CH573)</x:f>
      </x:c>
      <x:c r="DS573" s="50" t="str">
        <x:f>IF(OR(27&gt;'Настройки'!$B$3,ISBLANK(CI573),CI573=0),"",CI573)</x:f>
      </x:c>
      <x:c r="DT573" s="50" t="str">
        <x:f>IF(OR(28&gt;'Настройки'!$B$3,ISBLANK(CJ573),CJ573=0),"",CJ573)</x:f>
      </x:c>
      <x:c r="DU573" s="50" t="str">
        <x:f>IF(OR(29&gt;'Настройки'!$B$3,ISBLANK(CK573),CK573=0),"",CK573)</x:f>
      </x:c>
      <x:c r="DV573" s="50" t="str">
        <x:f>IF(OR(30&gt;'Настройки'!$B$3,ISBLANK(CL573),CL573=0),"",CL573)</x:f>
      </x:c>
      <x:c r="DW573" s="50" t="str">
        <x:f>IF(OR(31&gt;'Настройки'!$B$3,ISBLANK(CM573),CM573=0),"",CM573)</x:f>
      </x:c>
      <x:c r="DX573" s="50" t="str">
        <x:f>IF(OR(32&gt;'Настройки'!$B$3,ISBLANK(CN573),CN573=0),"",CN573)</x:f>
      </x:c>
      <x:c r="DY573" s="50" t="str">
        <x:f>IF(OR(33&gt;'Настройки'!$B$3,ISBLANK(CO573),CO573=0),"",CO573)</x:f>
      </x:c>
      <x:c r="DZ573" s="50" t="str">
        <x:f>IF(OR(34&gt;'Настройки'!$B$3,ISBLANK(CP573),CP573=0),"",CP573)</x:f>
      </x:c>
      <x:c r="EA573" s="50" t="str">
        <x:f>IF(OR(35&gt;'Настройки'!$B$3,ISBLANK(CQ573),CQ573=0),"",CQ573)</x:f>
      </x:c>
      <x:c r="EB573" s="50" t="str">
        <x:f>IF(OR(36&gt;'Настройки'!$B$3,ISBLANK(CR573),CR573=0),"",CR573)</x:f>
      </x:c>
      <x:c r="EC573" s="50" t="str">
        <x:f>IF(A573="","",IF(OR(BB573="AZ",BB573="BZ"),10000+ROW(),IF(AZ573&gt;'Настройки'!$B$11,20000+ROW(),IF(BF573&lt;&gt;"Обычный",30000+ROW(),IF(AX573&lt;=0,40000+ROW(),"")))))</x:f>
      </x:c>
      <x:c r="ED573" s="50" t="str">
        <x:f>IF(EC573="","",COUNTIFS($EC$2:$EC$1001,"&gt;0",$EC$2:$EC$1001,"&lt;"&amp;EC573)+1)</x:f>
      </x:c>
    </x:row>
    <x:row r="574">
      <x:c r="A574" s="115"/>
      <x:c r="B574" s="115"/>
      <x:c r="C574" s="115"/>
      <x:c r="D574" s="118"/>
      <x:c r="E574" s="118"/>
      <x:c r="F574" s="118"/>
      <x:c r="G574" s="118"/>
      <x:c r="H574" s="118"/>
      <x:c r="I574" s="118"/>
      <x:c r="J574" s="118"/>
      <x:c r="K574" s="118"/>
      <x:c r="L574" s="118"/>
      <x:c r="M574" s="118"/>
      <x:c r="N574" s="118"/>
      <x:c r="O574" s="118"/>
      <x:c r="P574" s="118"/>
      <x:c r="Q574" s="118"/>
      <x:c r="R574" s="118"/>
      <x:c r="S574" s="118"/>
      <x:c r="T574" s="118"/>
      <x:c r="U574" s="118"/>
      <x:c r="V574" s="118"/>
      <x:c r="W574" s="118"/>
      <x:c r="X574" s="118"/>
      <x:c r="Y574" s="118"/>
      <x:c r="Z574" s="118"/>
      <x:c r="AA574" s="118"/>
      <x:c r="AB574" s="118"/>
      <x:c r="AC574" s="118"/>
      <x:c r="AD574" s="118"/>
      <x:c r="AE574" s="118"/>
      <x:c r="AF574" s="118"/>
      <x:c r="AG574" s="118"/>
      <x:c r="AH574" s="118"/>
      <x:c r="AI574" s="118"/>
      <x:c r="AJ574" s="118"/>
      <x:c r="AK574" s="118"/>
      <x:c r="AL574" s="118"/>
      <x:c r="AM574" s="118"/>
      <x:c r="AN574" s="118"/>
      <x:c r="AO574" s="118"/>
      <x:c r="AP574" s="115"/>
      <x:c r="AQ574" s="49" t="str">
        <x:f>IF(A574="","",COUNT(BI574:INDEX(BI574:CR574,1,'Настройки'!$B$3)))</x:f>
      </x:c>
      <x:c r="AR574" s="49" t="str">
        <x:f>IF(A574="","",SUM(BI574:INDEX(BI574:CR574,1,'Настройки'!$B$3)))</x:f>
      </x:c>
      <x:c r="AS574" s="58" t="str">
        <x:f>IF(A574="","",IF('Настройки'!$B$4="Стоимость потребления",AR574*D574,IF('Настройки'!$B$4="Количество",AR574,E574)))</x:f>
      </x:c>
      <x:c r="AT574" s="61" t="str">
        <x:f>IF(OR(A574="",AS574&lt;0,SUM($AS$2:$AS$1001)&lt;=0),"",AS574/SUM($AS$2:$AS$1001))</x:f>
      </x:c>
      <x:c r="AU574" s="61" t="str">
        <x:f>IF(OR(A574="",AS574&lt;0,SUM($AS$2:$AS$1001)&lt;=0),"",SUMIFS($AS$2:$AS$1001,$AS$2:$AS$1001,"&gt;"&amp;AS574)/SUM($AS$2:$AS$1001))</x:f>
      </x:c>
      <x:c r="AV574" s="61" t="str">
        <x:f>IF(OR(A574="",AS574&lt;0,SUM($AS$2:$AS$1001)&lt;=0),"",SUMIFS($AS$2:$AS$1001,$AS$2:$AS$1001,"&gt;="&amp;AS574)/SUM($AS$2:$AS$1001))</x:f>
      </x:c>
      <x:c r="AW574" s="49" t="str">
        <x:f>IF(A574="","",IF(SUM($AS$2:$AS$1001)&lt;=0,"Не определён",IF(AS574&lt;0,"Исключение",IF(AU574&lt;'Настройки'!$B$5,"A",IF(AU574&lt;'Настройки'!$B$6,"B","C")))))</x:f>
      </x:c>
      <x:c r="AX574" s="58" t="str">
        <x:f>IF(A574="","",IF(AQ574=0,"",AVERAGE(BI574:INDEX(BI574:CR574,1,'Настройки'!$B$3))))</x:f>
      </x:c>
      <x:c r="AY574" s="58" t="str">
        <x:f>IF(OR(A574="",AQ574=0),"",STDEVP(BI574:INDEX(BI574:CR574,1,'Настройки'!$B$3)))</x:f>
      </x:c>
      <x:c r="AZ574" s="61" t="str">
        <x:f>IF(OR(A574="",AQ574&lt;'Настройки'!$B$12,AX574&lt;=0,AND('Настройки'!$B$10="Блокировать",COUNTIF(F574:INDEX(F574:AO574,1,'Настройки'!$B$3),"&lt;0")&gt;0)),"",AY574/ABS(AX574))</x:f>
      </x:c>
      <x:c r="BA574" s="49" t="str">
        <x:f>IF(A574="","",IF(AND('Настройки'!$B$10="Блокировать",COUNTIF(F574:INDEX(F574:AO574,1,'Настройки'!$B$3),"&lt;0")&gt;0),"Не определён",IF(AQ574&lt;'Настройки'!$B$12,"Не определён",IF(AX574=0,"Нет спроса",IF(AX574&lt;0,"Не определён",IF(AZ574&lt;='Настройки'!$B$7,"X",IF(AZ574&lt;='Настройки'!$B$8,"Y","Z")))))))</x:f>
      </x:c>
      <x:c r="BB574" s="49" t="str">
        <x:f>IF(OR(A574="",LEN(AW574)&lt;&gt;1,LEN(BA574)&lt;&gt;1),"",AW574&amp;BA574)</x:f>
      </x:c>
      <x:c r="BC574" s="61" t="str">
        <x:f>IF(OR(A574="",AQ574=0),"",(COUNT(BI574:INDEX(BI574:CR574,1,'Настройки'!$B$3))-COUNT(CS574:INDEX(CS574:EB574,1,'Настройки'!$B$3)))/AQ574)</x:f>
      </x:c>
      <x:c r="BD574" s="64" t="str">
        <x:f>IF(OR(A574="",COUNT(CS574:INDEX(CS574:EB574,1,'Настройки'!$B$3))=0),"",AQ574/COUNT(CS574:INDEX(CS574:EB574,1,'Настройки'!$B$3)))</x:f>
      </x:c>
      <x:c r="BE574" s="64" t="str">
        <x:f>IF(OR(A574="",COUNT(CS574:INDEX(CS574:EB574,1,'Настройки'!$B$3))=0),"",IF(AVERAGE(CS574:INDEX(CS574:EB574,1,'Настройки'!$B$3))=0,"",(STDEVP(CS574:INDEX(CS574:EB574,1,'Настройки'!$B$3))/ABS(AVERAGE(CS574:INDEX(CS574:EB574,1,'Настройки'!$B$3))))^2))</x:f>
      </x:c>
      <x:c r="BF574" s="49" t="str">
        <x:f>IF(A574="","",IF(AQ574&lt;3,"Недостаточно",IF(AQ574&lt;6,"Предварительный","Обычный")))</x:f>
      </x:c>
      <x:c r="BG574" s="49" t="str">
        <x:f>IF(A574="","",IF(COUNTIF(F574:INDEX(F574:AO574,1,'Настройки'!$B$3),"&lt;0")&gt;0,IF('Настройки'!$B$10="Блокировать","Отрицательный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"),"")&amp;IF(AQ574&lt;3,"Недостаточно истории. ",IF(AQ574&lt;6,"Предварительная классификация. ",""))&amp;IF(AX574=0,"Нет спроса за горизонт. ","")&amp;IF(AZ574&gt;'Настройки'!$B$11,"Экстремальная вариативность. ",""))</x:f>
      </x:c>
      <x:c r="BH574" s="49" t="str">
        <x:f>IF(A574="","",IFERROR(VLOOKUP(BB574,'Настройки'!$D$3:$E$11,2,FALSE),"Сначала проверьте исходные данные и историю спроса.")&amp;" Уточните срок поставки, MOQ и критичность.")</x:f>
      </x:c>
      <x:c r="BI574" s="50" t="str">
        <x:f>IF(1&gt;'Настройки'!$B$3,"",IF(ISBLANK(F574),IF('Настройки'!$B$9="Нулевой спрос",0,""),IF(F574&lt;0,IF('Настройки'!$B$10="Исключить","",IF('Настройки'!$B$10="Абсолютные значения",ABS(F574),F574)),F574)))</x:f>
      </x:c>
      <x:c r="BJ574" s="50" t="str">
        <x:f>IF(2&gt;'Настройки'!$B$3,"",IF(ISBLANK(G574),IF('Настройки'!$B$9="Нулевой спрос",0,""),IF(G574&lt;0,IF('Настройки'!$B$10="Исключить","",IF('Настройки'!$B$10="Абсолютные значения",ABS(G574),G574)),G574)))</x:f>
      </x:c>
      <x:c r="BK574" s="50" t="str">
        <x:f>IF(3&gt;'Настройки'!$B$3,"",IF(ISBLANK(H574),IF('Настройки'!$B$9="Нулевой спрос",0,""),IF(H574&lt;0,IF('Настройки'!$B$10="Исключить","",IF('Настройки'!$B$10="Абсолютные значения",ABS(H574),H574)),H574)))</x:f>
      </x:c>
      <x:c r="BL574" s="50" t="str">
        <x:f>IF(4&gt;'Настройки'!$B$3,"",IF(ISBLANK(I574),IF('Настройки'!$B$9="Нулевой спрос",0,""),IF(I574&lt;0,IF('Настройки'!$B$10="Исключить","",IF('Настройки'!$B$10="Абсолютные значения",ABS(I574),I574)),I574)))</x:f>
      </x:c>
      <x:c r="BM574" s="50" t="str">
        <x:f>IF(5&gt;'Настройки'!$B$3,"",IF(ISBLANK(J574),IF('Настройки'!$B$9="Нулевой спрос",0,""),IF(J574&lt;0,IF('Настройки'!$B$10="Исключить","",IF('Настройки'!$B$10="Абсолютные значения",ABS(J574),J574)),J574)))</x:f>
      </x:c>
      <x:c r="BN574" s="50" t="str">
        <x:f>IF(6&gt;'Настройки'!$B$3,"",IF(ISBLANK(K574),IF('Настройки'!$B$9="Нулевой спрос",0,""),IF(K574&lt;0,IF('Настройки'!$B$10="Исключить","",IF('Настройки'!$B$10="Абсолютные значения",ABS(K574),K574)),K574)))</x:f>
      </x:c>
      <x:c r="BO574" s="50" t="str">
        <x:f>IF(7&gt;'Настройки'!$B$3,"",IF(ISBLANK(L574),IF('Настройки'!$B$9="Нулевой спрос",0,""),IF(L574&lt;0,IF('Настройки'!$B$10="Исключить","",IF('Настройки'!$B$10="Абсолютные значения",ABS(L574),L574)),L574)))</x:f>
      </x:c>
      <x:c r="BP574" s="50" t="str">
        <x:f>IF(8&gt;'Настройки'!$B$3,"",IF(ISBLANK(M574),IF('Настройки'!$B$9="Нулевой спрос",0,""),IF(M574&lt;0,IF('Настройки'!$B$10="Исключить","",IF('Настройки'!$B$10="Абсолютные значения",ABS(M574),M574)),M574)))</x:f>
      </x:c>
      <x:c r="BQ574" s="50" t="str">
        <x:f>IF(9&gt;'Настройки'!$B$3,"",IF(ISBLANK(N574),IF('Настройки'!$B$9="Нулевой спрос",0,""),IF(N574&lt;0,IF('Настройки'!$B$10="Исключить","",IF('Настройки'!$B$10="Абсолютные значения",ABS(N574),N574)),N574)))</x:f>
      </x:c>
      <x:c r="BR574" s="50" t="str">
        <x:f>IF(10&gt;'Настройки'!$B$3,"",IF(ISBLANK(O574),IF('Настройки'!$B$9="Нулевой спрос",0,""),IF(O574&lt;0,IF('Настройки'!$B$10="Исключить","",IF('Настройки'!$B$10="Абсолютные значения",ABS(O574),O574)),O574)))</x:f>
      </x:c>
      <x:c r="BS574" s="50" t="str">
        <x:f>IF(11&gt;'Настройки'!$B$3,"",IF(ISBLANK(P574),IF('Настройки'!$B$9="Нулевой спрос",0,""),IF(P574&lt;0,IF('Настройки'!$B$10="Исключить","",IF('Настройки'!$B$10="Абсолютные значения",ABS(P574),P574)),P574)))</x:f>
      </x:c>
      <x:c r="BT574" s="50" t="str">
        <x:f>IF(12&gt;'Настройки'!$B$3,"",IF(ISBLANK(Q574),IF('Настройки'!$B$9="Нулевой спрос",0,""),IF(Q574&lt;0,IF('Настройки'!$B$10="Исключить","",IF('Настройки'!$B$10="Абсолютные значения",ABS(Q574),Q574)),Q574)))</x:f>
      </x:c>
      <x:c r="BU574" s="50" t="str">
        <x:f>IF(13&gt;'Настройки'!$B$3,"",IF(ISBLANK(R574),IF('Настройки'!$B$9="Нулевой спрос",0,""),IF(R574&lt;0,IF('Настройки'!$B$10="Исключить","",IF('Настройки'!$B$10="Абсолютные значения",ABS(R574),R574)),R574)))</x:f>
      </x:c>
      <x:c r="BV574" s="50" t="str">
        <x:f>IF(14&gt;'Настройки'!$B$3,"",IF(ISBLANK(S574),IF('Настройки'!$B$9="Нулевой спрос",0,""),IF(S574&lt;0,IF('Настройки'!$B$10="Исключить","",IF('Настройки'!$B$10="Абсолютные значения",ABS(S574),S574)),S574)))</x:f>
      </x:c>
      <x:c r="BW574" s="50" t="str">
        <x:f>IF(15&gt;'Настройки'!$B$3,"",IF(ISBLANK(T574),IF('Настройки'!$B$9="Нулевой спрос",0,""),IF(T574&lt;0,IF('Настройки'!$B$10="Исключить","",IF('Настройки'!$B$10="Абсолютные значения",ABS(T574),T574)),T574)))</x:f>
      </x:c>
      <x:c r="BX574" s="50" t="str">
        <x:f>IF(16&gt;'Настройки'!$B$3,"",IF(ISBLANK(U574),IF('Настройки'!$B$9="Нулевой спрос",0,""),IF(U574&lt;0,IF('Настройки'!$B$10="Исключить","",IF('Настройки'!$B$10="Абсолютные значения",ABS(U574),U574)),U574)))</x:f>
      </x:c>
      <x:c r="BY574" s="50" t="str">
        <x:f>IF(17&gt;'Настройки'!$B$3,"",IF(ISBLANK(V574),IF('Настройки'!$B$9="Нулевой спрос",0,""),IF(V574&lt;0,IF('Настройки'!$B$10="Исключить","",IF('Настройки'!$B$10="Абсолютные значения",ABS(V574),V574)),V574)))</x:f>
      </x:c>
      <x:c r="BZ574" s="50" t="str">
        <x:f>IF(18&gt;'Настройки'!$B$3,"",IF(ISBLANK(W574),IF('Настройки'!$B$9="Нулевой спрос",0,""),IF(W574&lt;0,IF('Настройки'!$B$10="Исключить","",IF('Настройки'!$B$10="Абсолютные значения",ABS(W574),W574)),W574)))</x:f>
      </x:c>
      <x:c r="CA574" s="50" t="str">
        <x:f>IF(19&gt;'Настройки'!$B$3,"",IF(ISBLANK(X574),IF('Настройки'!$B$9="Нулевой спрос",0,""),IF(X574&lt;0,IF('Настройки'!$B$10="Исключить","",IF('Настройки'!$B$10="Абсолютные значения",ABS(X574),X574)),X574)))</x:f>
      </x:c>
      <x:c r="CB574" s="50" t="str">
        <x:f>IF(20&gt;'Настройки'!$B$3,"",IF(ISBLANK(Y574),IF('Настройки'!$B$9="Нулевой спрос",0,""),IF(Y574&lt;0,IF('Настройки'!$B$10="Исключить","",IF('Настройки'!$B$10="Абсолютные значения",ABS(Y574),Y574)),Y574)))</x:f>
      </x:c>
      <x:c r="CC574" s="50" t="str">
        <x:f>IF(21&gt;'Настройки'!$B$3,"",IF(ISBLANK(Z574),IF('Настройки'!$B$9="Нулевой спрос",0,""),IF(Z574&lt;0,IF('Настройки'!$B$10="Исключить","",IF('Настройки'!$B$10="Абсолютные значения",ABS(Z574),Z574)),Z574)))</x:f>
      </x:c>
      <x:c r="CD574" s="50" t="str">
        <x:f>IF(22&gt;'Настройки'!$B$3,"",IF(ISBLANK(AA574),IF('Настройки'!$B$9="Нулевой спрос",0,""),IF(AA574&lt;0,IF('Настройки'!$B$10="Исключить","",IF('Настройки'!$B$10="Абсолютные значения",ABS(AA574),AA574)),AA574)))</x:f>
      </x:c>
      <x:c r="CE574" s="50" t="str">
        <x:f>IF(23&gt;'Настройки'!$B$3,"",IF(ISBLANK(AB574),IF('Настройки'!$B$9="Нулевой спрос",0,""),IF(AB574&lt;0,IF('Настройки'!$B$10="Исключить","",IF('Настройки'!$B$10="Абсолютные значения",ABS(AB574),AB574)),AB574)))</x:f>
      </x:c>
      <x:c r="CF574" s="50" t="str">
        <x:f>IF(24&gt;'Настройки'!$B$3,"",IF(ISBLANK(AC574),IF('Настройки'!$B$9="Нулевой спрос",0,""),IF(AC574&lt;0,IF('Настройки'!$B$10="Исключить","",IF('Настройки'!$B$10="Абсолютные значения",ABS(AC574),AC574)),AC574)))</x:f>
      </x:c>
      <x:c r="CG574" s="50" t="str">
        <x:f>IF(25&gt;'Настройки'!$B$3,"",IF(ISBLANK(AD574),IF('Настройки'!$B$9="Нулевой спрос",0,""),IF(AD574&lt;0,IF('Настройки'!$B$10="Исключить","",IF('Настройки'!$B$10="Абсолютные значения",ABS(AD574),AD574)),AD574)))</x:f>
      </x:c>
      <x:c r="CH574" s="50" t="str">
        <x:f>IF(26&gt;'Настройки'!$B$3,"",IF(ISBLANK(AE574),IF('Настройки'!$B$9="Нулевой спрос",0,""),IF(AE574&lt;0,IF('Настройки'!$B$10="Исключить","",IF('Настройки'!$B$10="Абсолютные значения",ABS(AE574),AE574)),AE574)))</x:f>
      </x:c>
      <x:c r="CI574" s="50" t="str">
        <x:f>IF(27&gt;'Настройки'!$B$3,"",IF(ISBLANK(AF574),IF('Настройки'!$B$9="Нулевой спрос",0,""),IF(AF574&lt;0,IF('Настройки'!$B$10="Исключить","",IF('Настройки'!$B$10="Абсолютные значения",ABS(AF574),AF574)),AF574)))</x:f>
      </x:c>
      <x:c r="CJ574" s="50" t="str">
        <x:f>IF(28&gt;'Настройки'!$B$3,"",IF(ISBLANK(AG574),IF('Настройки'!$B$9="Нулевой спрос",0,""),IF(AG574&lt;0,IF('Настройки'!$B$10="Исключить","",IF('Настройки'!$B$10="Абсолютные значения",ABS(AG574),AG574)),AG574)))</x:f>
      </x:c>
      <x:c r="CK574" s="50" t="str">
        <x:f>IF(29&gt;'Настройки'!$B$3,"",IF(ISBLANK(AH574),IF('Настройки'!$B$9="Нулевой спрос",0,""),IF(AH574&lt;0,IF('Настройки'!$B$10="Исключить","",IF('Настройки'!$B$10="Абсолютные значения",ABS(AH574),AH574)),AH574)))</x:f>
      </x:c>
      <x:c r="CL574" s="50" t="str">
        <x:f>IF(30&gt;'Настройки'!$B$3,"",IF(ISBLANK(AI574),IF('Настройки'!$B$9="Нулевой спрос",0,""),IF(AI574&lt;0,IF('Настройки'!$B$10="Исключить","",IF('Настройки'!$B$10="Абсолютные значения",ABS(AI574),AI574)),AI574)))</x:f>
      </x:c>
      <x:c r="CM574" s="50" t="str">
        <x:f>IF(31&gt;'Настройки'!$B$3,"",IF(ISBLANK(AJ574),IF('Настройки'!$B$9="Нулевой спрос",0,""),IF(AJ574&lt;0,IF('Настройки'!$B$10="Исключить","",IF('Настройки'!$B$10="Абсолютные значения",ABS(AJ574),AJ574)),AJ574)))</x:f>
      </x:c>
      <x:c r="CN574" s="50" t="str">
        <x:f>IF(32&gt;'Настройки'!$B$3,"",IF(ISBLANK(AK574),IF('Настройки'!$B$9="Нулевой спрос",0,""),IF(AK574&lt;0,IF('Настройки'!$B$10="Исключить","",IF('Настройки'!$B$10="Абсолютные значения",ABS(AK574),AK574)),AK574)))</x:f>
      </x:c>
      <x:c r="CO574" s="50" t="str">
        <x:f>IF(33&gt;'Настройки'!$B$3,"",IF(ISBLANK(AL574),IF('Настройки'!$B$9="Нулевой спрос",0,""),IF(AL574&lt;0,IF('Настройки'!$B$10="Исключить","",IF('Настройки'!$B$10="Абсолютные значения",ABS(AL574),AL574)),AL574)))</x:f>
      </x:c>
      <x:c r="CP574" s="50" t="str">
        <x:f>IF(34&gt;'Настройки'!$B$3,"",IF(ISBLANK(AM574),IF('Настройки'!$B$9="Нулевой спрос",0,""),IF(AM574&lt;0,IF('Настройки'!$B$10="Исключить","",IF('Настройки'!$B$10="Абсолютные значения",ABS(AM574),AM574)),AM574)))</x:f>
      </x:c>
      <x:c r="CQ574" s="50" t="str">
        <x:f>IF(35&gt;'Настройки'!$B$3,"",IF(ISBLANK(AN574),IF('Настройки'!$B$9="Нулевой спрос",0,""),IF(AN574&lt;0,IF('Настройки'!$B$10="Исключить","",IF('Настройки'!$B$10="Абсолютные значения",ABS(AN574),AN574)),AN574)))</x:f>
      </x:c>
      <x:c r="CR574" s="50" t="str">
        <x:f>IF(36&gt;'Настройки'!$B$3,"",IF(ISBLANK(AO574),IF('Настройки'!$B$9="Нулевой спрос",0,""),IF(AO574&lt;0,IF('Настройки'!$B$10="Исключить","",IF('Настройки'!$B$10="Абсолютные значения",ABS(AO574),AO574)),AO574)))</x:f>
      </x:c>
      <x:c r="CS574" s="50" t="str">
        <x:f>IF(OR(1&gt;'Настройки'!$B$3,ISBLANK(BI574),BI574=0),"",BI574)</x:f>
      </x:c>
      <x:c r="CT574" s="50" t="str">
        <x:f>IF(OR(2&gt;'Настройки'!$B$3,ISBLANK(BJ574),BJ574=0),"",BJ574)</x:f>
      </x:c>
      <x:c r="CU574" s="50" t="str">
        <x:f>IF(OR(3&gt;'Настройки'!$B$3,ISBLANK(BK574),BK574=0),"",BK574)</x:f>
      </x:c>
      <x:c r="CV574" s="50" t="str">
        <x:f>IF(OR(4&gt;'Настройки'!$B$3,ISBLANK(BL574),BL574=0),"",BL574)</x:f>
      </x:c>
      <x:c r="CW574" s="50" t="str">
        <x:f>IF(OR(5&gt;'Настройки'!$B$3,ISBLANK(BM574),BM574=0),"",BM574)</x:f>
      </x:c>
      <x:c r="CX574" s="50" t="str">
        <x:f>IF(OR(6&gt;'Настройки'!$B$3,ISBLANK(BN574),BN574=0),"",BN574)</x:f>
      </x:c>
      <x:c r="CY574" s="50" t="str">
        <x:f>IF(OR(7&gt;'Настройки'!$B$3,ISBLANK(BO574),BO574=0),"",BO574)</x:f>
      </x:c>
      <x:c r="CZ574" s="50" t="str">
        <x:f>IF(OR(8&gt;'Настройки'!$B$3,ISBLANK(BP574),BP574=0),"",BP574)</x:f>
      </x:c>
      <x:c r="DA574" s="50" t="str">
        <x:f>IF(OR(9&gt;'Настройки'!$B$3,ISBLANK(BQ574),BQ574=0),"",BQ574)</x:f>
      </x:c>
      <x:c r="DB574" s="50" t="str">
        <x:f>IF(OR(10&gt;'Настройки'!$B$3,ISBLANK(BR574),BR574=0),"",BR574)</x:f>
      </x:c>
      <x:c r="DC574" s="50" t="str">
        <x:f>IF(OR(11&gt;'Настройки'!$B$3,ISBLANK(BS574),BS574=0),"",BS574)</x:f>
      </x:c>
      <x:c r="DD574" s="50" t="str">
        <x:f>IF(OR(12&gt;'Настройки'!$B$3,ISBLANK(BT574),BT574=0),"",BT574)</x:f>
      </x:c>
      <x:c r="DE574" s="50" t="str">
        <x:f>IF(OR(13&gt;'Настройки'!$B$3,ISBLANK(BU574),BU574=0),"",BU574)</x:f>
      </x:c>
      <x:c r="DF574" s="50" t="str">
        <x:f>IF(OR(14&gt;'Настройки'!$B$3,ISBLANK(BV574),BV574=0),"",BV574)</x:f>
      </x:c>
      <x:c r="DG574" s="50" t="str">
        <x:f>IF(OR(15&gt;'Настройки'!$B$3,ISBLANK(BW574),BW574=0),"",BW574)</x:f>
      </x:c>
      <x:c r="DH574" s="50" t="str">
        <x:f>IF(OR(16&gt;'Настройки'!$B$3,ISBLANK(BX574),BX574=0),"",BX574)</x:f>
      </x:c>
      <x:c r="DI574" s="50" t="str">
        <x:f>IF(OR(17&gt;'Настройки'!$B$3,ISBLANK(BY574),BY574=0),"",BY574)</x:f>
      </x:c>
      <x:c r="DJ574" s="50" t="str">
        <x:f>IF(OR(18&gt;'Настройки'!$B$3,ISBLANK(BZ574),BZ574=0),"",BZ574)</x:f>
      </x:c>
      <x:c r="DK574" s="50" t="str">
        <x:f>IF(OR(19&gt;'Настройки'!$B$3,ISBLANK(CA574),CA574=0),"",CA574)</x:f>
      </x:c>
      <x:c r="DL574" s="50" t="str">
        <x:f>IF(OR(20&gt;'Настройки'!$B$3,ISBLANK(CB574),CB574=0),"",CB574)</x:f>
      </x:c>
      <x:c r="DM574" s="50" t="str">
        <x:f>IF(OR(21&gt;'Настройки'!$B$3,ISBLANK(CC574),CC574=0),"",CC574)</x:f>
      </x:c>
      <x:c r="DN574" s="50" t="str">
        <x:f>IF(OR(22&gt;'Настройки'!$B$3,ISBLANK(CD574),CD574=0),"",CD574)</x:f>
      </x:c>
      <x:c r="DO574" s="50" t="str">
        <x:f>IF(OR(23&gt;'Настройки'!$B$3,ISBLANK(CE574),CE574=0),"",CE574)</x:f>
      </x:c>
      <x:c r="DP574" s="50" t="str">
        <x:f>IF(OR(24&gt;'Настройки'!$B$3,ISBLANK(CF574),CF574=0),"",CF574)</x:f>
      </x:c>
      <x:c r="DQ574" s="50" t="str">
        <x:f>IF(OR(25&gt;'Настройки'!$B$3,ISBLANK(CG574),CG574=0),"",CG574)</x:f>
      </x:c>
      <x:c r="DR574" s="50" t="str">
        <x:f>IF(OR(26&gt;'Настройки'!$B$3,ISBLANK(CH574),CH574=0),"",CH574)</x:f>
      </x:c>
      <x:c r="DS574" s="50" t="str">
        <x:f>IF(OR(27&gt;'Настройки'!$B$3,ISBLANK(CI574),CI574=0),"",CI574)</x:f>
      </x:c>
      <x:c r="DT574" s="50" t="str">
        <x:f>IF(OR(28&gt;'Настройки'!$B$3,ISBLANK(CJ574),CJ574=0),"",CJ574)</x:f>
      </x:c>
      <x:c r="DU574" s="50" t="str">
        <x:f>IF(OR(29&gt;'Настройки'!$B$3,ISBLANK(CK574),CK574=0),"",CK574)</x:f>
      </x:c>
      <x:c r="DV574" s="50" t="str">
        <x:f>IF(OR(30&gt;'Настройки'!$B$3,ISBLANK(CL574),CL574=0),"",CL574)</x:f>
      </x:c>
      <x:c r="DW574" s="50" t="str">
        <x:f>IF(OR(31&gt;'Настройки'!$B$3,ISBLANK(CM574),CM574=0),"",CM574)</x:f>
      </x:c>
      <x:c r="DX574" s="50" t="str">
        <x:f>IF(OR(32&gt;'Настройки'!$B$3,ISBLANK(CN574),CN574=0),"",CN574)</x:f>
      </x:c>
      <x:c r="DY574" s="50" t="str">
        <x:f>IF(OR(33&gt;'Настройки'!$B$3,ISBLANK(CO574),CO574=0),"",CO574)</x:f>
      </x:c>
      <x:c r="DZ574" s="50" t="str">
        <x:f>IF(OR(34&gt;'Настройки'!$B$3,ISBLANK(CP574),CP574=0),"",CP574)</x:f>
      </x:c>
      <x:c r="EA574" s="50" t="str">
        <x:f>IF(OR(35&gt;'Настройки'!$B$3,ISBLANK(CQ574),CQ574=0),"",CQ574)</x:f>
      </x:c>
      <x:c r="EB574" s="50" t="str">
        <x:f>IF(OR(36&gt;'Настройки'!$B$3,ISBLANK(CR574),CR574=0),"",CR574)</x:f>
      </x:c>
      <x:c r="EC574" s="50" t="str">
        <x:f>IF(A574="","",IF(OR(BB574="AZ",BB574="BZ"),10000+ROW(),IF(AZ574&gt;'Настройки'!$B$11,20000+ROW(),IF(BF574&lt;&gt;"Обычный",30000+ROW(),IF(AX574&lt;=0,40000+ROW(),"")))))</x:f>
      </x:c>
      <x:c r="ED574" s="50" t="str">
        <x:f>IF(EC574="","",COUNTIFS($EC$2:$EC$1001,"&gt;0",$EC$2:$EC$1001,"&lt;"&amp;EC574)+1)</x:f>
      </x:c>
    </x:row>
    <x:row r="575">
      <x:c r="A575" s="115"/>
      <x:c r="B575" s="115"/>
      <x:c r="C575" s="115"/>
      <x:c r="D575" s="118"/>
      <x:c r="E575" s="118"/>
      <x:c r="F575" s="118"/>
      <x:c r="G575" s="118"/>
      <x:c r="H575" s="118"/>
      <x:c r="I575" s="118"/>
      <x:c r="J575" s="118"/>
      <x:c r="K575" s="118"/>
      <x:c r="L575" s="118"/>
      <x:c r="M575" s="118"/>
      <x:c r="N575" s="118"/>
      <x:c r="O575" s="118"/>
      <x:c r="P575" s="118"/>
      <x:c r="Q575" s="118"/>
      <x:c r="R575" s="118"/>
      <x:c r="S575" s="118"/>
      <x:c r="T575" s="118"/>
      <x:c r="U575" s="118"/>
      <x:c r="V575" s="118"/>
      <x:c r="W575" s="118"/>
      <x:c r="X575" s="118"/>
      <x:c r="Y575" s="118"/>
      <x:c r="Z575" s="118"/>
      <x:c r="AA575" s="118"/>
      <x:c r="AB575" s="118"/>
      <x:c r="AC575" s="118"/>
      <x:c r="AD575" s="118"/>
      <x:c r="AE575" s="118"/>
      <x:c r="AF575" s="118"/>
      <x:c r="AG575" s="118"/>
      <x:c r="AH575" s="118"/>
      <x:c r="AI575" s="118"/>
      <x:c r="AJ575" s="118"/>
      <x:c r="AK575" s="118"/>
      <x:c r="AL575" s="118"/>
      <x:c r="AM575" s="118"/>
      <x:c r="AN575" s="118"/>
      <x:c r="AO575" s="118"/>
      <x:c r="AP575" s="115"/>
      <x:c r="AQ575" s="49" t="str">
        <x:f>IF(A575="","",COUNT(BI575:INDEX(BI575:CR575,1,'Настройки'!$B$3)))</x:f>
      </x:c>
      <x:c r="AR575" s="49" t="str">
        <x:f>IF(A575="","",SUM(BI575:INDEX(BI575:CR575,1,'Настройки'!$B$3)))</x:f>
      </x:c>
      <x:c r="AS575" s="58" t="str">
        <x:f>IF(A575="","",IF('Настройки'!$B$4="Стоимость потребления",AR575*D575,IF('Настройки'!$B$4="Количество",AR575,E575)))</x:f>
      </x:c>
      <x:c r="AT575" s="61" t="str">
        <x:f>IF(OR(A575="",AS575&lt;0,SUM($AS$2:$AS$1001)&lt;=0),"",AS575/SUM($AS$2:$AS$1001))</x:f>
      </x:c>
      <x:c r="AU575" s="61" t="str">
        <x:f>IF(OR(A575="",AS575&lt;0,SUM($AS$2:$AS$1001)&lt;=0),"",SUMIFS($AS$2:$AS$1001,$AS$2:$AS$1001,"&gt;"&amp;AS575)/SUM($AS$2:$AS$1001))</x:f>
      </x:c>
      <x:c r="AV575" s="61" t="str">
        <x:f>IF(OR(A575="",AS575&lt;0,SUM($AS$2:$AS$1001)&lt;=0),"",SUMIFS($AS$2:$AS$1001,$AS$2:$AS$1001,"&gt;="&amp;AS575)/SUM($AS$2:$AS$1001))</x:f>
      </x:c>
      <x:c r="AW575" s="49" t="str">
        <x:f>IF(A575="","",IF(SUM($AS$2:$AS$1001)&lt;=0,"Не определён",IF(AS575&lt;0,"Исключение",IF(AU575&lt;'Настройки'!$B$5,"A",IF(AU575&lt;'Настройки'!$B$6,"B","C")))))</x:f>
      </x:c>
      <x:c r="AX575" s="58" t="str">
        <x:f>IF(A575="","",IF(AQ575=0,"",AVERAGE(BI575:INDEX(BI575:CR575,1,'Настройки'!$B$3))))</x:f>
      </x:c>
      <x:c r="AY575" s="58" t="str">
        <x:f>IF(OR(A575="",AQ575=0),"",STDEVP(BI575:INDEX(BI575:CR575,1,'Настройки'!$B$3)))</x:f>
      </x:c>
      <x:c r="AZ575" s="61" t="str">
        <x:f>IF(OR(A575="",AQ575&lt;'Настройки'!$B$12,AX575&lt;=0,AND('Настройки'!$B$10="Блокировать",COUNTIF(F575:INDEX(F575:AO575,1,'Настройки'!$B$3),"&lt;0")&gt;0)),"",AY575/ABS(AX575))</x:f>
      </x:c>
      <x:c r="BA575" s="49" t="str">
        <x:f>IF(A575="","",IF(AND('Настройки'!$B$10="Блокировать",COUNTIF(F575:INDEX(F575:AO575,1,'Настройки'!$B$3),"&lt;0")&gt;0),"Не определён",IF(AQ575&lt;'Настройки'!$B$12,"Не определён",IF(AX575=0,"Нет спроса",IF(AX575&lt;0,"Не определён",IF(AZ575&lt;='Настройки'!$B$7,"X",IF(AZ575&lt;='Настройки'!$B$8,"Y","Z")))))))</x:f>
      </x:c>
      <x:c r="BB575" s="49" t="str">
        <x:f>IF(OR(A575="",LEN(AW575)&lt;&gt;1,LEN(BA575)&lt;&gt;1),"",AW575&amp;BA575)</x:f>
      </x:c>
      <x:c r="BC575" s="61" t="str">
        <x:f>IF(OR(A575="",AQ575=0),"",(COUNT(BI575:INDEX(BI575:CR575,1,'Настройки'!$B$3))-COUNT(CS575:INDEX(CS575:EB575,1,'Настройки'!$B$3)))/AQ575)</x:f>
      </x:c>
      <x:c r="BD575" s="64" t="str">
        <x:f>IF(OR(A575="",COUNT(CS575:INDEX(CS575:EB575,1,'Настройки'!$B$3))=0),"",AQ575/COUNT(CS575:INDEX(CS575:EB575,1,'Настройки'!$B$3)))</x:f>
      </x:c>
      <x:c r="BE575" s="64" t="str">
        <x:f>IF(OR(A575="",COUNT(CS575:INDEX(CS575:EB575,1,'Настройки'!$B$3))=0),"",IF(AVERAGE(CS575:INDEX(CS575:EB575,1,'Настройки'!$B$3))=0,"",(STDEVP(CS575:INDEX(CS575:EB575,1,'Настройки'!$B$3))/ABS(AVERAGE(CS575:INDEX(CS575:EB575,1,'Настройки'!$B$3))))^2))</x:f>
      </x:c>
      <x:c r="BF575" s="49" t="str">
        <x:f>IF(A575="","",IF(AQ575&lt;3,"Недостаточно",IF(AQ575&lt;6,"Предварительный","Обычный")))</x:f>
      </x:c>
      <x:c r="BG575" s="49" t="str">
        <x:f>IF(A575="","",IF(COUNTIF(F575:INDEX(F575:AO575,1,'Настройки'!$B$3),"&lt;0")&gt;0,IF('Настройки'!$B$10="Блокировать","Отрицательный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"),"")&amp;IF(AQ575&lt;3,"Недостаточно истории. ",IF(AQ575&lt;6,"Предварительная классификация. ",""))&amp;IF(AX575=0,"Нет спроса за горизонт. ","")&amp;IF(AZ575&gt;'Настройки'!$B$11,"Экстремальная вариативность. ",""))</x:f>
      </x:c>
      <x:c r="BH575" s="49" t="str">
        <x:f>IF(A575="","",IFERROR(VLOOKUP(BB575,'Настройки'!$D$3:$E$11,2,FALSE),"Сначала проверьте исходные данные и историю спроса.")&amp;" Уточните срок поставки, MOQ и критичность.")</x:f>
      </x:c>
      <x:c r="BI575" s="50" t="str">
        <x:f>IF(1&gt;'Настройки'!$B$3,"",IF(ISBLANK(F575),IF('Настройки'!$B$9="Нулевой спрос",0,""),IF(F575&lt;0,IF('Настройки'!$B$10="Исключить","",IF('Настройки'!$B$10="Абсолютные значения",ABS(F575),F575)),F575)))</x:f>
      </x:c>
      <x:c r="BJ575" s="50" t="str">
        <x:f>IF(2&gt;'Настройки'!$B$3,"",IF(ISBLANK(G575),IF('Настройки'!$B$9="Нулевой спрос",0,""),IF(G575&lt;0,IF('Настройки'!$B$10="Исключить","",IF('Настройки'!$B$10="Абсолютные значения",ABS(G575),G575)),G575)))</x:f>
      </x:c>
      <x:c r="BK575" s="50" t="str">
        <x:f>IF(3&gt;'Настройки'!$B$3,"",IF(ISBLANK(H575),IF('Настройки'!$B$9="Нулевой спрос",0,""),IF(H575&lt;0,IF('Настройки'!$B$10="Исключить","",IF('Настройки'!$B$10="Абсолютные значения",ABS(H575),H575)),H575)))</x:f>
      </x:c>
      <x:c r="BL575" s="50" t="str">
        <x:f>IF(4&gt;'Настройки'!$B$3,"",IF(ISBLANK(I575),IF('Настройки'!$B$9="Нулевой спрос",0,""),IF(I575&lt;0,IF('Настройки'!$B$10="Исключить","",IF('Настройки'!$B$10="Абсолютные значения",ABS(I575),I575)),I575)))</x:f>
      </x:c>
      <x:c r="BM575" s="50" t="str">
        <x:f>IF(5&gt;'Настройки'!$B$3,"",IF(ISBLANK(J575),IF('Настройки'!$B$9="Нулевой спрос",0,""),IF(J575&lt;0,IF('Настройки'!$B$10="Исключить","",IF('Настройки'!$B$10="Абсолютные значения",ABS(J575),J575)),J575)))</x:f>
      </x:c>
      <x:c r="BN575" s="50" t="str">
        <x:f>IF(6&gt;'Настройки'!$B$3,"",IF(ISBLANK(K575),IF('Настройки'!$B$9="Нулевой спрос",0,""),IF(K575&lt;0,IF('Настройки'!$B$10="Исключить","",IF('Настройки'!$B$10="Абсолютные значения",ABS(K575),K575)),K575)))</x:f>
      </x:c>
      <x:c r="BO575" s="50" t="str">
        <x:f>IF(7&gt;'Настройки'!$B$3,"",IF(ISBLANK(L575),IF('Настройки'!$B$9="Нулевой спрос",0,""),IF(L575&lt;0,IF('Настройки'!$B$10="Исключить","",IF('Настройки'!$B$10="Абсолютные значения",ABS(L575),L575)),L575)))</x:f>
      </x:c>
      <x:c r="BP575" s="50" t="str">
        <x:f>IF(8&gt;'Настройки'!$B$3,"",IF(ISBLANK(M575),IF('Настройки'!$B$9="Нулевой спрос",0,""),IF(M575&lt;0,IF('Настройки'!$B$10="Исключить","",IF('Настройки'!$B$10="Абсолютные значения",ABS(M575),M575)),M575)))</x:f>
      </x:c>
      <x:c r="BQ575" s="50" t="str">
        <x:f>IF(9&gt;'Настройки'!$B$3,"",IF(ISBLANK(N575),IF('Настройки'!$B$9="Нулевой спрос",0,""),IF(N575&lt;0,IF('Настройки'!$B$10="Исключить","",IF('Настройки'!$B$10="Абсолютные значения",ABS(N575),N575)),N575)))</x:f>
      </x:c>
      <x:c r="BR575" s="50" t="str">
        <x:f>IF(10&gt;'Настройки'!$B$3,"",IF(ISBLANK(O575),IF('Настройки'!$B$9="Нулевой спрос",0,""),IF(O575&lt;0,IF('Настройки'!$B$10="Исключить","",IF('Настройки'!$B$10="Абсолютные значения",ABS(O575),O575)),O575)))</x:f>
      </x:c>
      <x:c r="BS575" s="50" t="str">
        <x:f>IF(11&gt;'Настройки'!$B$3,"",IF(ISBLANK(P575),IF('Настройки'!$B$9="Нулевой спрос",0,""),IF(P575&lt;0,IF('Настройки'!$B$10="Исключить","",IF('Настройки'!$B$10="Абсолютные значения",ABS(P575),P575)),P575)))</x:f>
      </x:c>
      <x:c r="BT575" s="50" t="str">
        <x:f>IF(12&gt;'Настройки'!$B$3,"",IF(ISBLANK(Q575),IF('Настройки'!$B$9="Нулевой спрос",0,""),IF(Q575&lt;0,IF('Настройки'!$B$10="Исключить","",IF('Настройки'!$B$10="Абсолютные значения",ABS(Q575),Q575)),Q575)))</x:f>
      </x:c>
      <x:c r="BU575" s="50" t="str">
        <x:f>IF(13&gt;'Настройки'!$B$3,"",IF(ISBLANK(R575),IF('Настройки'!$B$9="Нулевой спрос",0,""),IF(R575&lt;0,IF('Настройки'!$B$10="Исключить","",IF('Настройки'!$B$10="Абсолютные значения",ABS(R575),R575)),R575)))</x:f>
      </x:c>
      <x:c r="BV575" s="50" t="str">
        <x:f>IF(14&gt;'Настройки'!$B$3,"",IF(ISBLANK(S575),IF('Настройки'!$B$9="Нулевой спрос",0,""),IF(S575&lt;0,IF('Настройки'!$B$10="Исключить","",IF('Настройки'!$B$10="Абсолютные значения",ABS(S575),S575)),S575)))</x:f>
      </x:c>
      <x:c r="BW575" s="50" t="str">
        <x:f>IF(15&gt;'Настройки'!$B$3,"",IF(ISBLANK(T575),IF('Настройки'!$B$9="Нулевой спрос",0,""),IF(T575&lt;0,IF('Настройки'!$B$10="Исключить","",IF('Настройки'!$B$10="Абсолютные значения",ABS(T575),T575)),T575)))</x:f>
      </x:c>
      <x:c r="BX575" s="50" t="str">
        <x:f>IF(16&gt;'Настройки'!$B$3,"",IF(ISBLANK(U575),IF('Настройки'!$B$9="Нулевой спрос",0,""),IF(U575&lt;0,IF('Настройки'!$B$10="Исключить","",IF('Настройки'!$B$10="Абсолютные значения",ABS(U575),U575)),U575)))</x:f>
      </x:c>
      <x:c r="BY575" s="50" t="str">
        <x:f>IF(17&gt;'Настройки'!$B$3,"",IF(ISBLANK(V575),IF('Настройки'!$B$9="Нулевой спрос",0,""),IF(V575&lt;0,IF('Настройки'!$B$10="Исключить","",IF('Настройки'!$B$10="Абсолютные значения",ABS(V575),V575)),V575)))</x:f>
      </x:c>
      <x:c r="BZ575" s="50" t="str">
        <x:f>IF(18&gt;'Настройки'!$B$3,"",IF(ISBLANK(W575),IF('Настройки'!$B$9="Нулевой спрос",0,""),IF(W575&lt;0,IF('Настройки'!$B$10="Исключить","",IF('Настройки'!$B$10="Абсолютные значения",ABS(W575),W575)),W575)))</x:f>
      </x:c>
      <x:c r="CA575" s="50" t="str">
        <x:f>IF(19&gt;'Настройки'!$B$3,"",IF(ISBLANK(X575),IF('Настройки'!$B$9="Нулевой спрос",0,""),IF(X575&lt;0,IF('Настройки'!$B$10="Исключить","",IF('Настройки'!$B$10="Абсолютные значения",ABS(X575),X575)),X575)))</x:f>
      </x:c>
      <x:c r="CB575" s="50" t="str">
        <x:f>IF(20&gt;'Настройки'!$B$3,"",IF(ISBLANK(Y575),IF('Настройки'!$B$9="Нулевой спрос",0,""),IF(Y575&lt;0,IF('Настройки'!$B$10="Исключить","",IF('Настройки'!$B$10="Абсолютные значения",ABS(Y575),Y575)),Y575)))</x:f>
      </x:c>
      <x:c r="CC575" s="50" t="str">
        <x:f>IF(21&gt;'Настройки'!$B$3,"",IF(ISBLANK(Z575),IF('Настройки'!$B$9="Нулевой спрос",0,""),IF(Z575&lt;0,IF('Настройки'!$B$10="Исключить","",IF('Настройки'!$B$10="Абсолютные значения",ABS(Z575),Z575)),Z575)))</x:f>
      </x:c>
      <x:c r="CD575" s="50" t="str">
        <x:f>IF(22&gt;'Настройки'!$B$3,"",IF(ISBLANK(AA575),IF('Настройки'!$B$9="Нулевой спрос",0,""),IF(AA575&lt;0,IF('Настройки'!$B$10="Исключить","",IF('Настройки'!$B$10="Абсолютные значения",ABS(AA575),AA575)),AA575)))</x:f>
      </x:c>
      <x:c r="CE575" s="50" t="str">
        <x:f>IF(23&gt;'Настройки'!$B$3,"",IF(ISBLANK(AB575),IF('Настройки'!$B$9="Нулевой спрос",0,""),IF(AB575&lt;0,IF('Настройки'!$B$10="Исключить","",IF('Настройки'!$B$10="Абсолютные значения",ABS(AB575),AB575)),AB575)))</x:f>
      </x:c>
      <x:c r="CF575" s="50" t="str">
        <x:f>IF(24&gt;'Настройки'!$B$3,"",IF(ISBLANK(AC575),IF('Настройки'!$B$9="Нулевой спрос",0,""),IF(AC575&lt;0,IF('Настройки'!$B$10="Исключить","",IF('Настройки'!$B$10="Абсолютные значения",ABS(AC575),AC575)),AC575)))</x:f>
      </x:c>
      <x:c r="CG575" s="50" t="str">
        <x:f>IF(25&gt;'Настройки'!$B$3,"",IF(ISBLANK(AD575),IF('Настройки'!$B$9="Нулевой спрос",0,""),IF(AD575&lt;0,IF('Настройки'!$B$10="Исключить","",IF('Настройки'!$B$10="Абсолютные значения",ABS(AD575),AD575)),AD575)))</x:f>
      </x:c>
      <x:c r="CH575" s="50" t="str">
        <x:f>IF(26&gt;'Настройки'!$B$3,"",IF(ISBLANK(AE575),IF('Настройки'!$B$9="Нулевой спрос",0,""),IF(AE575&lt;0,IF('Настройки'!$B$10="Исключить","",IF('Настройки'!$B$10="Абсолютные значения",ABS(AE575),AE575)),AE575)))</x:f>
      </x:c>
      <x:c r="CI575" s="50" t="str">
        <x:f>IF(27&gt;'Настройки'!$B$3,"",IF(ISBLANK(AF575),IF('Настройки'!$B$9="Нулевой спрос",0,""),IF(AF575&lt;0,IF('Настройки'!$B$10="Исключить","",IF('Настройки'!$B$10="Абсолютные значения",ABS(AF575),AF575)),AF575)))</x:f>
      </x:c>
      <x:c r="CJ575" s="50" t="str">
        <x:f>IF(28&gt;'Настройки'!$B$3,"",IF(ISBLANK(AG575),IF('Настройки'!$B$9="Нулевой спрос",0,""),IF(AG575&lt;0,IF('Настройки'!$B$10="Исключить","",IF('Настройки'!$B$10="Абсолютные значения",ABS(AG575),AG575)),AG575)))</x:f>
      </x:c>
      <x:c r="CK575" s="50" t="str">
        <x:f>IF(29&gt;'Настройки'!$B$3,"",IF(ISBLANK(AH575),IF('Настройки'!$B$9="Нулевой спрос",0,""),IF(AH575&lt;0,IF('Настройки'!$B$10="Исключить","",IF('Настройки'!$B$10="Абсолютные значения",ABS(AH575),AH575)),AH575)))</x:f>
      </x:c>
      <x:c r="CL575" s="50" t="str">
        <x:f>IF(30&gt;'Настройки'!$B$3,"",IF(ISBLANK(AI575),IF('Настройки'!$B$9="Нулевой спрос",0,""),IF(AI575&lt;0,IF('Настройки'!$B$10="Исключить","",IF('Настройки'!$B$10="Абсолютные значения",ABS(AI575),AI575)),AI575)))</x:f>
      </x:c>
      <x:c r="CM575" s="50" t="str">
        <x:f>IF(31&gt;'Настройки'!$B$3,"",IF(ISBLANK(AJ575),IF('Настройки'!$B$9="Нулевой спрос",0,""),IF(AJ575&lt;0,IF('Настройки'!$B$10="Исключить","",IF('Настройки'!$B$10="Абсолютные значения",ABS(AJ575),AJ575)),AJ575)))</x:f>
      </x:c>
      <x:c r="CN575" s="50" t="str">
        <x:f>IF(32&gt;'Настройки'!$B$3,"",IF(ISBLANK(AK575),IF('Настройки'!$B$9="Нулевой спрос",0,""),IF(AK575&lt;0,IF('Настройки'!$B$10="Исключить","",IF('Настройки'!$B$10="Абсолютные значения",ABS(AK575),AK575)),AK575)))</x:f>
      </x:c>
      <x:c r="CO575" s="50" t="str">
        <x:f>IF(33&gt;'Настройки'!$B$3,"",IF(ISBLANK(AL575),IF('Настройки'!$B$9="Нулевой спрос",0,""),IF(AL575&lt;0,IF('Настройки'!$B$10="Исключить","",IF('Настройки'!$B$10="Абсолютные значения",ABS(AL575),AL575)),AL575)))</x:f>
      </x:c>
      <x:c r="CP575" s="50" t="str">
        <x:f>IF(34&gt;'Настройки'!$B$3,"",IF(ISBLANK(AM575),IF('Настройки'!$B$9="Нулевой спрос",0,""),IF(AM575&lt;0,IF('Настройки'!$B$10="Исключить","",IF('Настройки'!$B$10="Абсолютные значения",ABS(AM575),AM575)),AM575)))</x:f>
      </x:c>
      <x:c r="CQ575" s="50" t="str">
        <x:f>IF(35&gt;'Настройки'!$B$3,"",IF(ISBLANK(AN575),IF('Настройки'!$B$9="Нулевой спрос",0,""),IF(AN575&lt;0,IF('Настройки'!$B$10="Исключить","",IF('Настройки'!$B$10="Абсолютные значения",ABS(AN575),AN575)),AN575)))</x:f>
      </x:c>
      <x:c r="CR575" s="50" t="str">
        <x:f>IF(36&gt;'Настройки'!$B$3,"",IF(ISBLANK(AO575),IF('Настройки'!$B$9="Нулевой спрос",0,""),IF(AO575&lt;0,IF('Настройки'!$B$10="Исключить","",IF('Настройки'!$B$10="Абсолютные значения",ABS(AO575),AO575)),AO575)))</x:f>
      </x:c>
      <x:c r="CS575" s="50" t="str">
        <x:f>IF(OR(1&gt;'Настройки'!$B$3,ISBLANK(BI575),BI575=0),"",BI575)</x:f>
      </x:c>
      <x:c r="CT575" s="50" t="str">
        <x:f>IF(OR(2&gt;'Настройки'!$B$3,ISBLANK(BJ575),BJ575=0),"",BJ575)</x:f>
      </x:c>
      <x:c r="CU575" s="50" t="str">
        <x:f>IF(OR(3&gt;'Настройки'!$B$3,ISBLANK(BK575),BK575=0),"",BK575)</x:f>
      </x:c>
      <x:c r="CV575" s="50" t="str">
        <x:f>IF(OR(4&gt;'Настройки'!$B$3,ISBLANK(BL575),BL575=0),"",BL575)</x:f>
      </x:c>
      <x:c r="CW575" s="50" t="str">
        <x:f>IF(OR(5&gt;'Настройки'!$B$3,ISBLANK(BM575),BM575=0),"",BM575)</x:f>
      </x:c>
      <x:c r="CX575" s="50" t="str">
        <x:f>IF(OR(6&gt;'Настройки'!$B$3,ISBLANK(BN575),BN575=0),"",BN575)</x:f>
      </x:c>
      <x:c r="CY575" s="50" t="str">
        <x:f>IF(OR(7&gt;'Настройки'!$B$3,ISBLANK(BO575),BO575=0),"",BO575)</x:f>
      </x:c>
      <x:c r="CZ575" s="50" t="str">
        <x:f>IF(OR(8&gt;'Настройки'!$B$3,ISBLANK(BP575),BP575=0),"",BP575)</x:f>
      </x:c>
      <x:c r="DA575" s="50" t="str">
        <x:f>IF(OR(9&gt;'Настройки'!$B$3,ISBLANK(BQ575),BQ575=0),"",BQ575)</x:f>
      </x:c>
      <x:c r="DB575" s="50" t="str">
        <x:f>IF(OR(10&gt;'Настройки'!$B$3,ISBLANK(BR575),BR575=0),"",BR575)</x:f>
      </x:c>
      <x:c r="DC575" s="50" t="str">
        <x:f>IF(OR(11&gt;'Настройки'!$B$3,ISBLANK(BS575),BS575=0),"",BS575)</x:f>
      </x:c>
      <x:c r="DD575" s="50" t="str">
        <x:f>IF(OR(12&gt;'Настройки'!$B$3,ISBLANK(BT575),BT575=0),"",BT575)</x:f>
      </x:c>
      <x:c r="DE575" s="50" t="str">
        <x:f>IF(OR(13&gt;'Настройки'!$B$3,ISBLANK(BU575),BU575=0),"",BU575)</x:f>
      </x:c>
      <x:c r="DF575" s="50" t="str">
        <x:f>IF(OR(14&gt;'Настройки'!$B$3,ISBLANK(BV575),BV575=0),"",BV575)</x:f>
      </x:c>
      <x:c r="DG575" s="50" t="str">
        <x:f>IF(OR(15&gt;'Настройки'!$B$3,ISBLANK(BW575),BW575=0),"",BW575)</x:f>
      </x:c>
      <x:c r="DH575" s="50" t="str">
        <x:f>IF(OR(16&gt;'Настройки'!$B$3,ISBLANK(BX575),BX575=0),"",BX575)</x:f>
      </x:c>
      <x:c r="DI575" s="50" t="str">
        <x:f>IF(OR(17&gt;'Настройки'!$B$3,ISBLANK(BY575),BY575=0),"",BY575)</x:f>
      </x:c>
      <x:c r="DJ575" s="50" t="str">
        <x:f>IF(OR(18&gt;'Настройки'!$B$3,ISBLANK(BZ575),BZ575=0),"",BZ575)</x:f>
      </x:c>
      <x:c r="DK575" s="50" t="str">
        <x:f>IF(OR(19&gt;'Настройки'!$B$3,ISBLANK(CA575),CA575=0),"",CA575)</x:f>
      </x:c>
      <x:c r="DL575" s="50" t="str">
        <x:f>IF(OR(20&gt;'Настройки'!$B$3,ISBLANK(CB575),CB575=0),"",CB575)</x:f>
      </x:c>
      <x:c r="DM575" s="50" t="str">
        <x:f>IF(OR(21&gt;'Настройки'!$B$3,ISBLANK(CC575),CC575=0),"",CC575)</x:f>
      </x:c>
      <x:c r="DN575" s="50" t="str">
        <x:f>IF(OR(22&gt;'Настройки'!$B$3,ISBLANK(CD575),CD575=0),"",CD575)</x:f>
      </x:c>
      <x:c r="DO575" s="50" t="str">
        <x:f>IF(OR(23&gt;'Настройки'!$B$3,ISBLANK(CE575),CE575=0),"",CE575)</x:f>
      </x:c>
      <x:c r="DP575" s="50" t="str">
        <x:f>IF(OR(24&gt;'Настройки'!$B$3,ISBLANK(CF575),CF575=0),"",CF575)</x:f>
      </x:c>
      <x:c r="DQ575" s="50" t="str">
        <x:f>IF(OR(25&gt;'Настройки'!$B$3,ISBLANK(CG575),CG575=0),"",CG575)</x:f>
      </x:c>
      <x:c r="DR575" s="50" t="str">
        <x:f>IF(OR(26&gt;'Настройки'!$B$3,ISBLANK(CH575),CH575=0),"",CH575)</x:f>
      </x:c>
      <x:c r="DS575" s="50" t="str">
        <x:f>IF(OR(27&gt;'Настройки'!$B$3,ISBLANK(CI575),CI575=0),"",CI575)</x:f>
      </x:c>
      <x:c r="DT575" s="50" t="str">
        <x:f>IF(OR(28&gt;'Настройки'!$B$3,ISBLANK(CJ575),CJ575=0),"",CJ575)</x:f>
      </x:c>
      <x:c r="DU575" s="50" t="str">
        <x:f>IF(OR(29&gt;'Настройки'!$B$3,ISBLANK(CK575),CK575=0),"",CK575)</x:f>
      </x:c>
      <x:c r="DV575" s="50" t="str">
        <x:f>IF(OR(30&gt;'Настройки'!$B$3,ISBLANK(CL575),CL575=0),"",CL575)</x:f>
      </x:c>
      <x:c r="DW575" s="50" t="str">
        <x:f>IF(OR(31&gt;'Настройки'!$B$3,ISBLANK(CM575),CM575=0),"",CM575)</x:f>
      </x:c>
      <x:c r="DX575" s="50" t="str">
        <x:f>IF(OR(32&gt;'Настройки'!$B$3,ISBLANK(CN575),CN575=0),"",CN575)</x:f>
      </x:c>
      <x:c r="DY575" s="50" t="str">
        <x:f>IF(OR(33&gt;'Настройки'!$B$3,ISBLANK(CO575),CO575=0),"",CO575)</x:f>
      </x:c>
      <x:c r="DZ575" s="50" t="str">
        <x:f>IF(OR(34&gt;'Настройки'!$B$3,ISBLANK(CP575),CP575=0),"",CP575)</x:f>
      </x:c>
      <x:c r="EA575" s="50" t="str">
        <x:f>IF(OR(35&gt;'Настройки'!$B$3,ISBLANK(CQ575),CQ575=0),"",CQ575)</x:f>
      </x:c>
      <x:c r="EB575" s="50" t="str">
        <x:f>IF(OR(36&gt;'Настройки'!$B$3,ISBLANK(CR575),CR575=0),"",CR575)</x:f>
      </x:c>
      <x:c r="EC575" s="50" t="str">
        <x:f>IF(A575="","",IF(OR(BB575="AZ",BB575="BZ"),10000+ROW(),IF(AZ575&gt;'Настройки'!$B$11,20000+ROW(),IF(BF575&lt;&gt;"Обычный",30000+ROW(),IF(AX575&lt;=0,40000+ROW(),"")))))</x:f>
      </x:c>
      <x:c r="ED575" s="50" t="str">
        <x:f>IF(EC575="","",COUNTIFS($EC$2:$EC$1001,"&gt;0",$EC$2:$EC$1001,"&lt;"&amp;EC575)+1)</x:f>
      </x:c>
    </x:row>
    <x:row r="576">
      <x:c r="A576" s="115"/>
      <x:c r="B576" s="115"/>
      <x:c r="C576" s="115"/>
      <x:c r="D576" s="118"/>
      <x:c r="E576" s="118"/>
      <x:c r="F576" s="118"/>
      <x:c r="G576" s="118"/>
      <x:c r="H576" s="118"/>
      <x:c r="I576" s="118"/>
      <x:c r="J576" s="118"/>
      <x:c r="K576" s="118"/>
      <x:c r="L576" s="118"/>
      <x:c r="M576" s="118"/>
      <x:c r="N576" s="118"/>
      <x:c r="O576" s="118"/>
      <x:c r="P576" s="118"/>
      <x:c r="Q576" s="118"/>
      <x:c r="R576" s="118"/>
      <x:c r="S576" s="118"/>
      <x:c r="T576" s="118"/>
      <x:c r="U576" s="118"/>
      <x:c r="V576" s="118"/>
      <x:c r="W576" s="118"/>
      <x:c r="X576" s="118"/>
      <x:c r="Y576" s="118"/>
      <x:c r="Z576" s="118"/>
      <x:c r="AA576" s="118"/>
      <x:c r="AB576" s="118"/>
      <x:c r="AC576" s="118"/>
      <x:c r="AD576" s="118"/>
      <x:c r="AE576" s="118"/>
      <x:c r="AF576" s="118"/>
      <x:c r="AG576" s="118"/>
      <x:c r="AH576" s="118"/>
      <x:c r="AI576" s="118"/>
      <x:c r="AJ576" s="118"/>
      <x:c r="AK576" s="118"/>
      <x:c r="AL576" s="118"/>
      <x:c r="AM576" s="118"/>
      <x:c r="AN576" s="118"/>
      <x:c r="AO576" s="118"/>
      <x:c r="AP576" s="115"/>
      <x:c r="AQ576" s="49" t="str">
        <x:f>IF(A576="","",COUNT(BI576:INDEX(BI576:CR576,1,'Настройки'!$B$3)))</x:f>
      </x:c>
      <x:c r="AR576" s="49" t="str">
        <x:f>IF(A576="","",SUM(BI576:INDEX(BI576:CR576,1,'Настройки'!$B$3)))</x:f>
      </x:c>
      <x:c r="AS576" s="58" t="str">
        <x:f>IF(A576="","",IF('Настройки'!$B$4="Стоимость потребления",AR576*D576,IF('Настройки'!$B$4="Количество",AR576,E576)))</x:f>
      </x:c>
      <x:c r="AT576" s="61" t="str">
        <x:f>IF(OR(A576="",AS576&lt;0,SUM($AS$2:$AS$1001)&lt;=0),"",AS576/SUM($AS$2:$AS$1001))</x:f>
      </x:c>
      <x:c r="AU576" s="61" t="str">
        <x:f>IF(OR(A576="",AS576&lt;0,SUM($AS$2:$AS$1001)&lt;=0),"",SUMIFS($AS$2:$AS$1001,$AS$2:$AS$1001,"&gt;"&amp;AS576)/SUM($AS$2:$AS$1001))</x:f>
      </x:c>
      <x:c r="AV576" s="61" t="str">
        <x:f>IF(OR(A576="",AS576&lt;0,SUM($AS$2:$AS$1001)&lt;=0),"",SUMIFS($AS$2:$AS$1001,$AS$2:$AS$1001,"&gt;="&amp;AS576)/SUM($AS$2:$AS$1001))</x:f>
      </x:c>
      <x:c r="AW576" s="49" t="str">
        <x:f>IF(A576="","",IF(SUM($AS$2:$AS$1001)&lt;=0,"Не определён",IF(AS576&lt;0,"Исключение",IF(AU576&lt;'Настройки'!$B$5,"A",IF(AU576&lt;'Настройки'!$B$6,"B","C")))))</x:f>
      </x:c>
      <x:c r="AX576" s="58" t="str">
        <x:f>IF(A576="","",IF(AQ576=0,"",AVERAGE(BI576:INDEX(BI576:CR576,1,'Настройки'!$B$3))))</x:f>
      </x:c>
      <x:c r="AY576" s="58" t="str">
        <x:f>IF(OR(A576="",AQ576=0),"",STDEVP(BI576:INDEX(BI576:CR576,1,'Настройки'!$B$3)))</x:f>
      </x:c>
      <x:c r="AZ576" s="61" t="str">
        <x:f>IF(OR(A576="",AQ576&lt;'Настройки'!$B$12,AX576&lt;=0,AND('Настройки'!$B$10="Блокировать",COUNTIF(F576:INDEX(F576:AO576,1,'Настройки'!$B$3),"&lt;0")&gt;0)),"",AY576/ABS(AX576))</x:f>
      </x:c>
      <x:c r="BA576" s="49" t="str">
        <x:f>IF(A576="","",IF(AND('Настройки'!$B$10="Блокировать",COUNTIF(F576:INDEX(F576:AO576,1,'Настройки'!$B$3),"&lt;0")&gt;0),"Не определён",IF(AQ576&lt;'Настройки'!$B$12,"Не определён",IF(AX576=0,"Нет спроса",IF(AX576&lt;0,"Не определён",IF(AZ576&lt;='Настройки'!$B$7,"X",IF(AZ576&lt;='Настройки'!$B$8,"Y","Z")))))))</x:f>
      </x:c>
      <x:c r="BB576" s="49" t="str">
        <x:f>IF(OR(A576="",LEN(AW576)&lt;&gt;1,LEN(BA576)&lt;&gt;1),"",AW576&amp;BA576)</x:f>
      </x:c>
      <x:c r="BC576" s="61" t="str">
        <x:f>IF(OR(A576="",AQ576=0),"",(COUNT(BI576:INDEX(BI576:CR576,1,'Настройки'!$B$3))-COUNT(CS576:INDEX(CS576:EB576,1,'Настройки'!$B$3)))/AQ576)</x:f>
      </x:c>
      <x:c r="BD576" s="64" t="str">
        <x:f>IF(OR(A576="",COUNT(CS576:INDEX(CS576:EB576,1,'Настройки'!$B$3))=0),"",AQ576/COUNT(CS576:INDEX(CS576:EB576,1,'Настройки'!$B$3)))</x:f>
      </x:c>
      <x:c r="BE576" s="64" t="str">
        <x:f>IF(OR(A576="",COUNT(CS576:INDEX(CS576:EB576,1,'Настройки'!$B$3))=0),"",IF(AVERAGE(CS576:INDEX(CS576:EB576,1,'Настройки'!$B$3))=0,"",(STDEVP(CS576:INDEX(CS576:EB576,1,'Настройки'!$B$3))/ABS(AVERAGE(CS576:INDEX(CS576:EB576,1,'Настройки'!$B$3))))^2))</x:f>
      </x:c>
      <x:c r="BF576" s="49" t="str">
        <x:f>IF(A576="","",IF(AQ576&lt;3,"Недостаточно",IF(AQ576&lt;6,"Предварительный","Обычный")))</x:f>
      </x:c>
      <x:c r="BG576" s="49" t="str">
        <x:f>IF(A576="","",IF(COUNTIF(F576:INDEX(F576:AO576,1,'Настройки'!$B$3),"&lt;0")&gt;0,IF('Настройки'!$B$10="Блокировать","Отрицательный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"),"")&amp;IF(AQ576&lt;3,"Недостаточно истории. ",IF(AQ576&lt;6,"Предварительная классификация. ",""))&amp;IF(AX576=0,"Нет спроса за горизонт. ","")&amp;IF(AZ576&gt;'Настройки'!$B$11,"Экстремальная вариативность. ",""))</x:f>
      </x:c>
      <x:c r="BH576" s="49" t="str">
        <x:f>IF(A576="","",IFERROR(VLOOKUP(BB576,'Настройки'!$D$3:$E$11,2,FALSE),"Сначала проверьте исходные данные и историю спроса.")&amp;" Уточните срок поставки, MOQ и критичность.")</x:f>
      </x:c>
      <x:c r="BI576" s="50" t="str">
        <x:f>IF(1&gt;'Настройки'!$B$3,"",IF(ISBLANK(F576),IF('Настройки'!$B$9="Нулевой спрос",0,""),IF(F576&lt;0,IF('Настройки'!$B$10="Исключить","",IF('Настройки'!$B$10="Абсолютные значения",ABS(F576),F576)),F576)))</x:f>
      </x:c>
      <x:c r="BJ576" s="50" t="str">
        <x:f>IF(2&gt;'Настройки'!$B$3,"",IF(ISBLANK(G576),IF('Настройки'!$B$9="Нулевой спрос",0,""),IF(G576&lt;0,IF('Настройки'!$B$10="Исключить","",IF('Настройки'!$B$10="Абсолютные значения",ABS(G576),G576)),G576)))</x:f>
      </x:c>
      <x:c r="BK576" s="50" t="str">
        <x:f>IF(3&gt;'Настройки'!$B$3,"",IF(ISBLANK(H576),IF('Настройки'!$B$9="Нулевой спрос",0,""),IF(H576&lt;0,IF('Настройки'!$B$10="Исключить","",IF('Настройки'!$B$10="Абсолютные значения",ABS(H576),H576)),H576)))</x:f>
      </x:c>
      <x:c r="BL576" s="50" t="str">
        <x:f>IF(4&gt;'Настройки'!$B$3,"",IF(ISBLANK(I576),IF('Настройки'!$B$9="Нулевой спрос",0,""),IF(I576&lt;0,IF('Настройки'!$B$10="Исключить","",IF('Настройки'!$B$10="Абсолютные значения",ABS(I576),I576)),I576)))</x:f>
      </x:c>
      <x:c r="BM576" s="50" t="str">
        <x:f>IF(5&gt;'Настройки'!$B$3,"",IF(ISBLANK(J576),IF('Настройки'!$B$9="Нулевой спрос",0,""),IF(J576&lt;0,IF('Настройки'!$B$10="Исключить","",IF('Настройки'!$B$10="Абсолютные значения",ABS(J576),J576)),J576)))</x:f>
      </x:c>
      <x:c r="BN576" s="50" t="str">
        <x:f>IF(6&gt;'Настройки'!$B$3,"",IF(ISBLANK(K576),IF('Настройки'!$B$9="Нулевой спрос",0,""),IF(K576&lt;0,IF('Настройки'!$B$10="Исключить","",IF('Настройки'!$B$10="Абсолютные значения",ABS(K576),K576)),K576)))</x:f>
      </x:c>
      <x:c r="BO576" s="50" t="str">
        <x:f>IF(7&gt;'Настройки'!$B$3,"",IF(ISBLANK(L576),IF('Настройки'!$B$9="Нулевой спрос",0,""),IF(L576&lt;0,IF('Настройки'!$B$10="Исключить","",IF('Настройки'!$B$10="Абсолютные значения",ABS(L576),L576)),L576)))</x:f>
      </x:c>
      <x:c r="BP576" s="50" t="str">
        <x:f>IF(8&gt;'Настройки'!$B$3,"",IF(ISBLANK(M576),IF('Настройки'!$B$9="Нулевой спрос",0,""),IF(M576&lt;0,IF('Настройки'!$B$10="Исключить","",IF('Настройки'!$B$10="Абсолютные значения",ABS(M576),M576)),M576)))</x:f>
      </x:c>
      <x:c r="BQ576" s="50" t="str">
        <x:f>IF(9&gt;'Настройки'!$B$3,"",IF(ISBLANK(N576),IF('Настройки'!$B$9="Нулевой спрос",0,""),IF(N576&lt;0,IF('Настройки'!$B$10="Исключить","",IF('Настройки'!$B$10="Абсолютные значения",ABS(N576),N576)),N576)))</x:f>
      </x:c>
      <x:c r="BR576" s="50" t="str">
        <x:f>IF(10&gt;'Настройки'!$B$3,"",IF(ISBLANK(O576),IF('Настройки'!$B$9="Нулевой спрос",0,""),IF(O576&lt;0,IF('Настройки'!$B$10="Исключить","",IF('Настройки'!$B$10="Абсолютные значения",ABS(O576),O576)),O576)))</x:f>
      </x:c>
      <x:c r="BS576" s="50" t="str">
        <x:f>IF(11&gt;'Настройки'!$B$3,"",IF(ISBLANK(P576),IF('Настройки'!$B$9="Нулевой спрос",0,""),IF(P576&lt;0,IF('Настройки'!$B$10="Исключить","",IF('Настройки'!$B$10="Абсолютные значения",ABS(P576),P576)),P576)))</x:f>
      </x:c>
      <x:c r="BT576" s="50" t="str">
        <x:f>IF(12&gt;'Настройки'!$B$3,"",IF(ISBLANK(Q576),IF('Настройки'!$B$9="Нулевой спрос",0,""),IF(Q576&lt;0,IF('Настройки'!$B$10="Исключить","",IF('Настройки'!$B$10="Абсолютные значения",ABS(Q576),Q576)),Q576)))</x:f>
      </x:c>
      <x:c r="BU576" s="50" t="str">
        <x:f>IF(13&gt;'Настройки'!$B$3,"",IF(ISBLANK(R576),IF('Настройки'!$B$9="Нулевой спрос",0,""),IF(R576&lt;0,IF('Настройки'!$B$10="Исключить","",IF('Настройки'!$B$10="Абсолютные значения",ABS(R576),R576)),R576)))</x:f>
      </x:c>
      <x:c r="BV576" s="50" t="str">
        <x:f>IF(14&gt;'Настройки'!$B$3,"",IF(ISBLANK(S576),IF('Настройки'!$B$9="Нулевой спрос",0,""),IF(S576&lt;0,IF('Настройки'!$B$10="Исключить","",IF('Настройки'!$B$10="Абсолютные значения",ABS(S576),S576)),S576)))</x:f>
      </x:c>
      <x:c r="BW576" s="50" t="str">
        <x:f>IF(15&gt;'Настройки'!$B$3,"",IF(ISBLANK(T576),IF('Настройки'!$B$9="Нулевой спрос",0,""),IF(T576&lt;0,IF('Настройки'!$B$10="Исключить","",IF('Настройки'!$B$10="Абсолютные значения",ABS(T576),T576)),T576)))</x:f>
      </x:c>
      <x:c r="BX576" s="50" t="str">
        <x:f>IF(16&gt;'Настройки'!$B$3,"",IF(ISBLANK(U576),IF('Настройки'!$B$9="Нулевой спрос",0,""),IF(U576&lt;0,IF('Настройки'!$B$10="Исключить","",IF('Настройки'!$B$10="Абсолютные значения",ABS(U576),U576)),U576)))</x:f>
      </x:c>
      <x:c r="BY576" s="50" t="str">
        <x:f>IF(17&gt;'Настройки'!$B$3,"",IF(ISBLANK(V576),IF('Настройки'!$B$9="Нулевой спрос",0,""),IF(V576&lt;0,IF('Настройки'!$B$10="Исключить","",IF('Настройки'!$B$10="Абсолютные значения",ABS(V576),V576)),V576)))</x:f>
      </x:c>
      <x:c r="BZ576" s="50" t="str">
        <x:f>IF(18&gt;'Настройки'!$B$3,"",IF(ISBLANK(W576),IF('Настройки'!$B$9="Нулевой спрос",0,""),IF(W576&lt;0,IF('Настройки'!$B$10="Исключить","",IF('Настройки'!$B$10="Абсолютные значения",ABS(W576),W576)),W576)))</x:f>
      </x:c>
      <x:c r="CA576" s="50" t="str">
        <x:f>IF(19&gt;'Настройки'!$B$3,"",IF(ISBLANK(X576),IF('Настройки'!$B$9="Нулевой спрос",0,""),IF(X576&lt;0,IF('Настройки'!$B$10="Исключить","",IF('Настройки'!$B$10="Абсолютные значения",ABS(X576),X576)),X576)))</x:f>
      </x:c>
      <x:c r="CB576" s="50" t="str">
        <x:f>IF(20&gt;'Настройки'!$B$3,"",IF(ISBLANK(Y576),IF('Настройки'!$B$9="Нулевой спрос",0,""),IF(Y576&lt;0,IF('Настройки'!$B$10="Исключить","",IF('Настройки'!$B$10="Абсолютные значения",ABS(Y576),Y576)),Y576)))</x:f>
      </x:c>
      <x:c r="CC576" s="50" t="str">
        <x:f>IF(21&gt;'Настройки'!$B$3,"",IF(ISBLANK(Z576),IF('Настройки'!$B$9="Нулевой спрос",0,""),IF(Z576&lt;0,IF('Настройки'!$B$10="Исключить","",IF('Настройки'!$B$10="Абсолютные значения",ABS(Z576),Z576)),Z576)))</x:f>
      </x:c>
      <x:c r="CD576" s="50" t="str">
        <x:f>IF(22&gt;'Настройки'!$B$3,"",IF(ISBLANK(AA576),IF('Настройки'!$B$9="Нулевой спрос",0,""),IF(AA576&lt;0,IF('Настройки'!$B$10="Исключить","",IF('Настройки'!$B$10="Абсолютные значения",ABS(AA576),AA576)),AA576)))</x:f>
      </x:c>
      <x:c r="CE576" s="50" t="str">
        <x:f>IF(23&gt;'Настройки'!$B$3,"",IF(ISBLANK(AB576),IF('Настройки'!$B$9="Нулевой спрос",0,""),IF(AB576&lt;0,IF('Настройки'!$B$10="Исключить","",IF('Настройки'!$B$10="Абсолютные значения",ABS(AB576),AB576)),AB576)))</x:f>
      </x:c>
      <x:c r="CF576" s="50" t="str">
        <x:f>IF(24&gt;'Настройки'!$B$3,"",IF(ISBLANK(AC576),IF('Настройки'!$B$9="Нулевой спрос",0,""),IF(AC576&lt;0,IF('Настройки'!$B$10="Исключить","",IF('Настройки'!$B$10="Абсолютные значения",ABS(AC576),AC576)),AC576)))</x:f>
      </x:c>
      <x:c r="CG576" s="50" t="str">
        <x:f>IF(25&gt;'Настройки'!$B$3,"",IF(ISBLANK(AD576),IF('Настройки'!$B$9="Нулевой спрос",0,""),IF(AD576&lt;0,IF('Настройки'!$B$10="Исключить","",IF('Настройки'!$B$10="Абсолютные значения",ABS(AD576),AD576)),AD576)))</x:f>
      </x:c>
      <x:c r="CH576" s="50" t="str">
        <x:f>IF(26&gt;'Настройки'!$B$3,"",IF(ISBLANK(AE576),IF('Настройки'!$B$9="Нулевой спрос",0,""),IF(AE576&lt;0,IF('Настройки'!$B$10="Исключить","",IF('Настройки'!$B$10="Абсолютные значения",ABS(AE576),AE576)),AE576)))</x:f>
      </x:c>
      <x:c r="CI576" s="50" t="str">
        <x:f>IF(27&gt;'Настройки'!$B$3,"",IF(ISBLANK(AF576),IF('Настройки'!$B$9="Нулевой спрос",0,""),IF(AF576&lt;0,IF('Настройки'!$B$10="Исключить","",IF('Настройки'!$B$10="Абсолютные значения",ABS(AF576),AF576)),AF576)))</x:f>
      </x:c>
      <x:c r="CJ576" s="50" t="str">
        <x:f>IF(28&gt;'Настройки'!$B$3,"",IF(ISBLANK(AG576),IF('Настройки'!$B$9="Нулевой спрос",0,""),IF(AG576&lt;0,IF('Настройки'!$B$10="Исключить","",IF('Настройки'!$B$10="Абсолютные значения",ABS(AG576),AG576)),AG576)))</x:f>
      </x:c>
      <x:c r="CK576" s="50" t="str">
        <x:f>IF(29&gt;'Настройки'!$B$3,"",IF(ISBLANK(AH576),IF('Настройки'!$B$9="Нулевой спрос",0,""),IF(AH576&lt;0,IF('Настройки'!$B$10="Исключить","",IF('Настройки'!$B$10="Абсолютные значения",ABS(AH576),AH576)),AH576)))</x:f>
      </x:c>
      <x:c r="CL576" s="50" t="str">
        <x:f>IF(30&gt;'Настройки'!$B$3,"",IF(ISBLANK(AI576),IF('Настройки'!$B$9="Нулевой спрос",0,""),IF(AI576&lt;0,IF('Настройки'!$B$10="Исключить","",IF('Настройки'!$B$10="Абсолютные значения",ABS(AI576),AI576)),AI576)))</x:f>
      </x:c>
      <x:c r="CM576" s="50" t="str">
        <x:f>IF(31&gt;'Настройки'!$B$3,"",IF(ISBLANK(AJ576),IF('Настройки'!$B$9="Нулевой спрос",0,""),IF(AJ576&lt;0,IF('Настройки'!$B$10="Исключить","",IF('Настройки'!$B$10="Абсолютные значения",ABS(AJ576),AJ576)),AJ576)))</x:f>
      </x:c>
      <x:c r="CN576" s="50" t="str">
        <x:f>IF(32&gt;'Настройки'!$B$3,"",IF(ISBLANK(AK576),IF('Настройки'!$B$9="Нулевой спрос",0,""),IF(AK576&lt;0,IF('Настройки'!$B$10="Исключить","",IF('Настройки'!$B$10="Абсолютные значения",ABS(AK576),AK576)),AK576)))</x:f>
      </x:c>
      <x:c r="CO576" s="50" t="str">
        <x:f>IF(33&gt;'Настройки'!$B$3,"",IF(ISBLANK(AL576),IF('Настройки'!$B$9="Нулевой спрос",0,""),IF(AL576&lt;0,IF('Настройки'!$B$10="Исключить","",IF('Настройки'!$B$10="Абсолютные значения",ABS(AL576),AL576)),AL576)))</x:f>
      </x:c>
      <x:c r="CP576" s="50" t="str">
        <x:f>IF(34&gt;'Настройки'!$B$3,"",IF(ISBLANK(AM576),IF('Настройки'!$B$9="Нулевой спрос",0,""),IF(AM576&lt;0,IF('Настройки'!$B$10="Исключить","",IF('Настройки'!$B$10="Абсолютные значения",ABS(AM576),AM576)),AM576)))</x:f>
      </x:c>
      <x:c r="CQ576" s="50" t="str">
        <x:f>IF(35&gt;'Настройки'!$B$3,"",IF(ISBLANK(AN576),IF('Настройки'!$B$9="Нулевой спрос",0,""),IF(AN576&lt;0,IF('Настройки'!$B$10="Исключить","",IF('Настройки'!$B$10="Абсолютные значения",ABS(AN576),AN576)),AN576)))</x:f>
      </x:c>
      <x:c r="CR576" s="50" t="str">
        <x:f>IF(36&gt;'Настройки'!$B$3,"",IF(ISBLANK(AO576),IF('Настройки'!$B$9="Нулевой спрос",0,""),IF(AO576&lt;0,IF('Настройки'!$B$10="Исключить","",IF('Настройки'!$B$10="Абсолютные значения",ABS(AO576),AO576)),AO576)))</x:f>
      </x:c>
      <x:c r="CS576" s="50" t="str">
        <x:f>IF(OR(1&gt;'Настройки'!$B$3,ISBLANK(BI576),BI576=0),"",BI576)</x:f>
      </x:c>
      <x:c r="CT576" s="50" t="str">
        <x:f>IF(OR(2&gt;'Настройки'!$B$3,ISBLANK(BJ576),BJ576=0),"",BJ576)</x:f>
      </x:c>
      <x:c r="CU576" s="50" t="str">
        <x:f>IF(OR(3&gt;'Настройки'!$B$3,ISBLANK(BK576),BK576=0),"",BK576)</x:f>
      </x:c>
      <x:c r="CV576" s="50" t="str">
        <x:f>IF(OR(4&gt;'Настройки'!$B$3,ISBLANK(BL576),BL576=0),"",BL576)</x:f>
      </x:c>
      <x:c r="CW576" s="50" t="str">
        <x:f>IF(OR(5&gt;'Настройки'!$B$3,ISBLANK(BM576),BM576=0),"",BM576)</x:f>
      </x:c>
      <x:c r="CX576" s="50" t="str">
        <x:f>IF(OR(6&gt;'Настройки'!$B$3,ISBLANK(BN576),BN576=0),"",BN576)</x:f>
      </x:c>
      <x:c r="CY576" s="50" t="str">
        <x:f>IF(OR(7&gt;'Настройки'!$B$3,ISBLANK(BO576),BO576=0),"",BO576)</x:f>
      </x:c>
      <x:c r="CZ576" s="50" t="str">
        <x:f>IF(OR(8&gt;'Настройки'!$B$3,ISBLANK(BP576),BP576=0),"",BP576)</x:f>
      </x:c>
      <x:c r="DA576" s="50" t="str">
        <x:f>IF(OR(9&gt;'Настройки'!$B$3,ISBLANK(BQ576),BQ576=0),"",BQ576)</x:f>
      </x:c>
      <x:c r="DB576" s="50" t="str">
        <x:f>IF(OR(10&gt;'Настройки'!$B$3,ISBLANK(BR576),BR576=0),"",BR576)</x:f>
      </x:c>
      <x:c r="DC576" s="50" t="str">
        <x:f>IF(OR(11&gt;'Настройки'!$B$3,ISBLANK(BS576),BS576=0),"",BS576)</x:f>
      </x:c>
      <x:c r="DD576" s="50" t="str">
        <x:f>IF(OR(12&gt;'Настройки'!$B$3,ISBLANK(BT576),BT576=0),"",BT576)</x:f>
      </x:c>
      <x:c r="DE576" s="50" t="str">
        <x:f>IF(OR(13&gt;'Настройки'!$B$3,ISBLANK(BU576),BU576=0),"",BU576)</x:f>
      </x:c>
      <x:c r="DF576" s="50" t="str">
        <x:f>IF(OR(14&gt;'Настройки'!$B$3,ISBLANK(BV576),BV576=0),"",BV576)</x:f>
      </x:c>
      <x:c r="DG576" s="50" t="str">
        <x:f>IF(OR(15&gt;'Настройки'!$B$3,ISBLANK(BW576),BW576=0),"",BW576)</x:f>
      </x:c>
      <x:c r="DH576" s="50" t="str">
        <x:f>IF(OR(16&gt;'Настройки'!$B$3,ISBLANK(BX576),BX576=0),"",BX576)</x:f>
      </x:c>
      <x:c r="DI576" s="50" t="str">
        <x:f>IF(OR(17&gt;'Настройки'!$B$3,ISBLANK(BY576),BY576=0),"",BY576)</x:f>
      </x:c>
      <x:c r="DJ576" s="50" t="str">
        <x:f>IF(OR(18&gt;'Настройки'!$B$3,ISBLANK(BZ576),BZ576=0),"",BZ576)</x:f>
      </x:c>
      <x:c r="DK576" s="50" t="str">
        <x:f>IF(OR(19&gt;'Настройки'!$B$3,ISBLANK(CA576),CA576=0),"",CA576)</x:f>
      </x:c>
      <x:c r="DL576" s="50" t="str">
        <x:f>IF(OR(20&gt;'Настройки'!$B$3,ISBLANK(CB576),CB576=0),"",CB576)</x:f>
      </x:c>
      <x:c r="DM576" s="50" t="str">
        <x:f>IF(OR(21&gt;'Настройки'!$B$3,ISBLANK(CC576),CC576=0),"",CC576)</x:f>
      </x:c>
      <x:c r="DN576" s="50" t="str">
        <x:f>IF(OR(22&gt;'Настройки'!$B$3,ISBLANK(CD576),CD576=0),"",CD576)</x:f>
      </x:c>
      <x:c r="DO576" s="50" t="str">
        <x:f>IF(OR(23&gt;'Настройки'!$B$3,ISBLANK(CE576),CE576=0),"",CE576)</x:f>
      </x:c>
      <x:c r="DP576" s="50" t="str">
        <x:f>IF(OR(24&gt;'Настройки'!$B$3,ISBLANK(CF576),CF576=0),"",CF576)</x:f>
      </x:c>
      <x:c r="DQ576" s="50" t="str">
        <x:f>IF(OR(25&gt;'Настройки'!$B$3,ISBLANK(CG576),CG576=0),"",CG576)</x:f>
      </x:c>
      <x:c r="DR576" s="50" t="str">
        <x:f>IF(OR(26&gt;'Настройки'!$B$3,ISBLANK(CH576),CH576=0),"",CH576)</x:f>
      </x:c>
      <x:c r="DS576" s="50" t="str">
        <x:f>IF(OR(27&gt;'Настройки'!$B$3,ISBLANK(CI576),CI576=0),"",CI576)</x:f>
      </x:c>
      <x:c r="DT576" s="50" t="str">
        <x:f>IF(OR(28&gt;'Настройки'!$B$3,ISBLANK(CJ576),CJ576=0),"",CJ576)</x:f>
      </x:c>
      <x:c r="DU576" s="50" t="str">
        <x:f>IF(OR(29&gt;'Настройки'!$B$3,ISBLANK(CK576),CK576=0),"",CK576)</x:f>
      </x:c>
      <x:c r="DV576" s="50" t="str">
        <x:f>IF(OR(30&gt;'Настройки'!$B$3,ISBLANK(CL576),CL576=0),"",CL576)</x:f>
      </x:c>
      <x:c r="DW576" s="50" t="str">
        <x:f>IF(OR(31&gt;'Настройки'!$B$3,ISBLANK(CM576),CM576=0),"",CM576)</x:f>
      </x:c>
      <x:c r="DX576" s="50" t="str">
        <x:f>IF(OR(32&gt;'Настройки'!$B$3,ISBLANK(CN576),CN576=0),"",CN576)</x:f>
      </x:c>
      <x:c r="DY576" s="50" t="str">
        <x:f>IF(OR(33&gt;'Настройки'!$B$3,ISBLANK(CO576),CO576=0),"",CO576)</x:f>
      </x:c>
      <x:c r="DZ576" s="50" t="str">
        <x:f>IF(OR(34&gt;'Настройки'!$B$3,ISBLANK(CP576),CP576=0),"",CP576)</x:f>
      </x:c>
      <x:c r="EA576" s="50" t="str">
        <x:f>IF(OR(35&gt;'Настройки'!$B$3,ISBLANK(CQ576),CQ576=0),"",CQ576)</x:f>
      </x:c>
      <x:c r="EB576" s="50" t="str">
        <x:f>IF(OR(36&gt;'Настройки'!$B$3,ISBLANK(CR576),CR576=0),"",CR576)</x:f>
      </x:c>
      <x:c r="EC576" s="50" t="str">
        <x:f>IF(A576="","",IF(OR(BB576="AZ",BB576="BZ"),10000+ROW(),IF(AZ576&gt;'Настройки'!$B$11,20000+ROW(),IF(BF576&lt;&gt;"Обычный",30000+ROW(),IF(AX576&lt;=0,40000+ROW(),"")))))</x:f>
      </x:c>
      <x:c r="ED576" s="50" t="str">
        <x:f>IF(EC576="","",COUNTIFS($EC$2:$EC$1001,"&gt;0",$EC$2:$EC$1001,"&lt;"&amp;EC576)+1)</x:f>
      </x:c>
    </x:row>
    <x:row r="577">
      <x:c r="A577" s="115"/>
      <x:c r="B577" s="115"/>
      <x:c r="C577" s="115"/>
      <x:c r="D577" s="118"/>
      <x:c r="E577" s="118"/>
      <x:c r="F577" s="118"/>
      <x:c r="G577" s="118"/>
      <x:c r="H577" s="118"/>
      <x:c r="I577" s="118"/>
      <x:c r="J577" s="118"/>
      <x:c r="K577" s="118"/>
      <x:c r="L577" s="118"/>
      <x:c r="M577" s="118"/>
      <x:c r="N577" s="118"/>
      <x:c r="O577" s="118"/>
      <x:c r="P577" s="118"/>
      <x:c r="Q577" s="118"/>
      <x:c r="R577" s="118"/>
      <x:c r="S577" s="118"/>
      <x:c r="T577" s="118"/>
      <x:c r="U577" s="118"/>
      <x:c r="V577" s="118"/>
      <x:c r="W577" s="118"/>
      <x:c r="X577" s="118"/>
      <x:c r="Y577" s="118"/>
      <x:c r="Z577" s="118"/>
      <x:c r="AA577" s="118"/>
      <x:c r="AB577" s="118"/>
      <x:c r="AC577" s="118"/>
      <x:c r="AD577" s="118"/>
      <x:c r="AE577" s="118"/>
      <x:c r="AF577" s="118"/>
      <x:c r="AG577" s="118"/>
      <x:c r="AH577" s="118"/>
      <x:c r="AI577" s="118"/>
      <x:c r="AJ577" s="118"/>
      <x:c r="AK577" s="118"/>
      <x:c r="AL577" s="118"/>
      <x:c r="AM577" s="118"/>
      <x:c r="AN577" s="118"/>
      <x:c r="AO577" s="118"/>
      <x:c r="AP577" s="115"/>
      <x:c r="AQ577" s="49" t="str">
        <x:f>IF(A577="","",COUNT(BI577:INDEX(BI577:CR577,1,'Настройки'!$B$3)))</x:f>
      </x:c>
      <x:c r="AR577" s="49" t="str">
        <x:f>IF(A577="","",SUM(BI577:INDEX(BI577:CR577,1,'Настройки'!$B$3)))</x:f>
      </x:c>
      <x:c r="AS577" s="58" t="str">
        <x:f>IF(A577="","",IF('Настройки'!$B$4="Стоимость потребления",AR577*D577,IF('Настройки'!$B$4="Количество",AR577,E577)))</x:f>
      </x:c>
      <x:c r="AT577" s="61" t="str">
        <x:f>IF(OR(A577="",AS577&lt;0,SUM($AS$2:$AS$1001)&lt;=0),"",AS577/SUM($AS$2:$AS$1001))</x:f>
      </x:c>
      <x:c r="AU577" s="61" t="str">
        <x:f>IF(OR(A577="",AS577&lt;0,SUM($AS$2:$AS$1001)&lt;=0),"",SUMIFS($AS$2:$AS$1001,$AS$2:$AS$1001,"&gt;"&amp;AS577)/SUM($AS$2:$AS$1001))</x:f>
      </x:c>
      <x:c r="AV577" s="61" t="str">
        <x:f>IF(OR(A577="",AS577&lt;0,SUM($AS$2:$AS$1001)&lt;=0),"",SUMIFS($AS$2:$AS$1001,$AS$2:$AS$1001,"&gt;="&amp;AS577)/SUM($AS$2:$AS$1001))</x:f>
      </x:c>
      <x:c r="AW577" s="49" t="str">
        <x:f>IF(A577="","",IF(SUM($AS$2:$AS$1001)&lt;=0,"Не определён",IF(AS577&lt;0,"Исключение",IF(AU577&lt;'Настройки'!$B$5,"A",IF(AU577&lt;'Настройки'!$B$6,"B","C")))))</x:f>
      </x:c>
      <x:c r="AX577" s="58" t="str">
        <x:f>IF(A577="","",IF(AQ577=0,"",AVERAGE(BI577:INDEX(BI577:CR577,1,'Настройки'!$B$3))))</x:f>
      </x:c>
      <x:c r="AY577" s="58" t="str">
        <x:f>IF(OR(A577="",AQ577=0),"",STDEVP(BI577:INDEX(BI577:CR577,1,'Настройки'!$B$3)))</x:f>
      </x:c>
      <x:c r="AZ577" s="61" t="str">
        <x:f>IF(OR(A577="",AQ577&lt;'Настройки'!$B$12,AX577&lt;=0,AND('Настройки'!$B$10="Блокировать",COUNTIF(F577:INDEX(F577:AO577,1,'Настройки'!$B$3),"&lt;0")&gt;0)),"",AY577/ABS(AX577))</x:f>
      </x:c>
      <x:c r="BA577" s="49" t="str">
        <x:f>IF(A577="","",IF(AND('Настройки'!$B$10="Блокировать",COUNTIF(F577:INDEX(F577:AO577,1,'Настройки'!$B$3),"&lt;0")&gt;0),"Не определён",IF(AQ577&lt;'Настройки'!$B$12,"Не определён",IF(AX577=0,"Нет спроса",IF(AX577&lt;0,"Не определён",IF(AZ577&lt;='Настройки'!$B$7,"X",IF(AZ577&lt;='Настройки'!$B$8,"Y","Z")))))))</x:f>
      </x:c>
      <x:c r="BB577" s="49" t="str">
        <x:f>IF(OR(A577="",LEN(AW577)&lt;&gt;1,LEN(BA577)&lt;&gt;1),"",AW577&amp;BA577)</x:f>
      </x:c>
      <x:c r="BC577" s="61" t="str">
        <x:f>IF(OR(A577="",AQ577=0),"",(COUNT(BI577:INDEX(BI577:CR577,1,'Настройки'!$B$3))-COUNT(CS577:INDEX(CS577:EB577,1,'Настройки'!$B$3)))/AQ577)</x:f>
      </x:c>
      <x:c r="BD577" s="64" t="str">
        <x:f>IF(OR(A577="",COUNT(CS577:INDEX(CS577:EB577,1,'Настройки'!$B$3))=0),"",AQ577/COUNT(CS577:INDEX(CS577:EB577,1,'Настройки'!$B$3)))</x:f>
      </x:c>
      <x:c r="BE577" s="64" t="str">
        <x:f>IF(OR(A577="",COUNT(CS577:INDEX(CS577:EB577,1,'Настройки'!$B$3))=0),"",IF(AVERAGE(CS577:INDEX(CS577:EB577,1,'Настройки'!$B$3))=0,"",(STDEVP(CS577:INDEX(CS577:EB577,1,'Настройки'!$B$3))/ABS(AVERAGE(CS577:INDEX(CS577:EB577,1,'Настройки'!$B$3))))^2))</x:f>
      </x:c>
      <x:c r="BF577" s="49" t="str">
        <x:f>IF(A577="","",IF(AQ577&lt;3,"Недостаточно",IF(AQ577&lt;6,"Предварительный","Обычный")))</x:f>
      </x:c>
      <x:c r="BG577" s="49" t="str">
        <x:f>IF(A577="","",IF(COUNTIF(F577:INDEX(F577:AO577,1,'Настройки'!$B$3),"&lt;0")&gt;0,IF('Настройки'!$B$10="Блокировать","Отрицательный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"),"")&amp;IF(AQ577&lt;3,"Недостаточно истории. ",IF(AQ577&lt;6,"Предварительная классификация. ",""))&amp;IF(AX577=0,"Нет спроса за горизонт. ","")&amp;IF(AZ577&gt;'Настройки'!$B$11,"Экстремальная вариативность. ",""))</x:f>
      </x:c>
      <x:c r="BH577" s="49" t="str">
        <x:f>IF(A577="","",IFERROR(VLOOKUP(BB577,'Настройки'!$D$3:$E$11,2,FALSE),"Сначала проверьте исходные данные и историю спроса.")&amp;" Уточните срок поставки, MOQ и критичность.")</x:f>
      </x:c>
      <x:c r="BI577" s="50" t="str">
        <x:f>IF(1&gt;'Настройки'!$B$3,"",IF(ISBLANK(F577),IF('Настройки'!$B$9="Нулевой спрос",0,""),IF(F577&lt;0,IF('Настройки'!$B$10="Исключить","",IF('Настройки'!$B$10="Абсолютные значения",ABS(F577),F577)),F577)))</x:f>
      </x:c>
      <x:c r="BJ577" s="50" t="str">
        <x:f>IF(2&gt;'Настройки'!$B$3,"",IF(ISBLANK(G577),IF('Настройки'!$B$9="Нулевой спрос",0,""),IF(G577&lt;0,IF('Настройки'!$B$10="Исключить","",IF('Настройки'!$B$10="Абсолютные значения",ABS(G577),G577)),G577)))</x:f>
      </x:c>
      <x:c r="BK577" s="50" t="str">
        <x:f>IF(3&gt;'Настройки'!$B$3,"",IF(ISBLANK(H577),IF('Настройки'!$B$9="Нулевой спрос",0,""),IF(H577&lt;0,IF('Настройки'!$B$10="Исключить","",IF('Настройки'!$B$10="Абсолютные значения",ABS(H577),H577)),H577)))</x:f>
      </x:c>
      <x:c r="BL577" s="50" t="str">
        <x:f>IF(4&gt;'Настройки'!$B$3,"",IF(ISBLANK(I577),IF('Настройки'!$B$9="Нулевой спрос",0,""),IF(I577&lt;0,IF('Настройки'!$B$10="Исключить","",IF('Настройки'!$B$10="Абсолютные значения",ABS(I577),I577)),I577)))</x:f>
      </x:c>
      <x:c r="BM577" s="50" t="str">
        <x:f>IF(5&gt;'Настройки'!$B$3,"",IF(ISBLANK(J577),IF('Настройки'!$B$9="Нулевой спрос",0,""),IF(J577&lt;0,IF('Настройки'!$B$10="Исключить","",IF('Настройки'!$B$10="Абсолютные значения",ABS(J577),J577)),J577)))</x:f>
      </x:c>
      <x:c r="BN577" s="50" t="str">
        <x:f>IF(6&gt;'Настройки'!$B$3,"",IF(ISBLANK(K577),IF('Настройки'!$B$9="Нулевой спрос",0,""),IF(K577&lt;0,IF('Настройки'!$B$10="Исключить","",IF('Настройки'!$B$10="Абсолютные значения",ABS(K577),K577)),K577)))</x:f>
      </x:c>
      <x:c r="BO577" s="50" t="str">
        <x:f>IF(7&gt;'Настройки'!$B$3,"",IF(ISBLANK(L577),IF('Настройки'!$B$9="Нулевой спрос",0,""),IF(L577&lt;0,IF('Настройки'!$B$10="Исключить","",IF('Настройки'!$B$10="Абсолютные значения",ABS(L577),L577)),L577)))</x:f>
      </x:c>
      <x:c r="BP577" s="50" t="str">
        <x:f>IF(8&gt;'Настройки'!$B$3,"",IF(ISBLANK(M577),IF('Настройки'!$B$9="Нулевой спрос",0,""),IF(M577&lt;0,IF('Настройки'!$B$10="Исключить","",IF('Настройки'!$B$10="Абсолютные значения",ABS(M577),M577)),M577)))</x:f>
      </x:c>
      <x:c r="BQ577" s="50" t="str">
        <x:f>IF(9&gt;'Настройки'!$B$3,"",IF(ISBLANK(N577),IF('Настройки'!$B$9="Нулевой спрос",0,""),IF(N577&lt;0,IF('Настройки'!$B$10="Исключить","",IF('Настройки'!$B$10="Абсолютные значения",ABS(N577),N577)),N577)))</x:f>
      </x:c>
      <x:c r="BR577" s="50" t="str">
        <x:f>IF(10&gt;'Настройки'!$B$3,"",IF(ISBLANK(O577),IF('Настройки'!$B$9="Нулевой спрос",0,""),IF(O577&lt;0,IF('Настройки'!$B$10="Исключить","",IF('Настройки'!$B$10="Абсолютные значения",ABS(O577),O577)),O577)))</x:f>
      </x:c>
      <x:c r="BS577" s="50" t="str">
        <x:f>IF(11&gt;'Настройки'!$B$3,"",IF(ISBLANK(P577),IF('Настройки'!$B$9="Нулевой спрос",0,""),IF(P577&lt;0,IF('Настройки'!$B$10="Исключить","",IF('Настройки'!$B$10="Абсолютные значения",ABS(P577),P577)),P577)))</x:f>
      </x:c>
      <x:c r="BT577" s="50" t="str">
        <x:f>IF(12&gt;'Настройки'!$B$3,"",IF(ISBLANK(Q577),IF('Настройки'!$B$9="Нулевой спрос",0,""),IF(Q577&lt;0,IF('Настройки'!$B$10="Исключить","",IF('Настройки'!$B$10="Абсолютные значения",ABS(Q577),Q577)),Q577)))</x:f>
      </x:c>
      <x:c r="BU577" s="50" t="str">
        <x:f>IF(13&gt;'Настройки'!$B$3,"",IF(ISBLANK(R577),IF('Настройки'!$B$9="Нулевой спрос",0,""),IF(R577&lt;0,IF('Настройки'!$B$10="Исключить","",IF('Настройки'!$B$10="Абсолютные значения",ABS(R577),R577)),R577)))</x:f>
      </x:c>
      <x:c r="BV577" s="50" t="str">
        <x:f>IF(14&gt;'Настройки'!$B$3,"",IF(ISBLANK(S577),IF('Настройки'!$B$9="Нулевой спрос",0,""),IF(S577&lt;0,IF('Настройки'!$B$10="Исключить","",IF('Настройки'!$B$10="Абсолютные значения",ABS(S577),S577)),S577)))</x:f>
      </x:c>
      <x:c r="BW577" s="50" t="str">
        <x:f>IF(15&gt;'Настройки'!$B$3,"",IF(ISBLANK(T577),IF('Настройки'!$B$9="Нулевой спрос",0,""),IF(T577&lt;0,IF('Настройки'!$B$10="Исключить","",IF('Настройки'!$B$10="Абсолютные значения",ABS(T577),T577)),T577)))</x:f>
      </x:c>
      <x:c r="BX577" s="50" t="str">
        <x:f>IF(16&gt;'Настройки'!$B$3,"",IF(ISBLANK(U577),IF('Настройки'!$B$9="Нулевой спрос",0,""),IF(U577&lt;0,IF('Настройки'!$B$10="Исключить","",IF('Настройки'!$B$10="Абсолютные значения",ABS(U577),U577)),U577)))</x:f>
      </x:c>
      <x:c r="BY577" s="50" t="str">
        <x:f>IF(17&gt;'Настройки'!$B$3,"",IF(ISBLANK(V577),IF('Настройки'!$B$9="Нулевой спрос",0,""),IF(V577&lt;0,IF('Настройки'!$B$10="Исключить","",IF('Настройки'!$B$10="Абсолютные значения",ABS(V577),V577)),V577)))</x:f>
      </x:c>
      <x:c r="BZ577" s="50" t="str">
        <x:f>IF(18&gt;'Настройки'!$B$3,"",IF(ISBLANK(W577),IF('Настройки'!$B$9="Нулевой спрос",0,""),IF(W577&lt;0,IF('Настройки'!$B$10="Исключить","",IF('Настройки'!$B$10="Абсолютные значения",ABS(W577),W577)),W577)))</x:f>
      </x:c>
      <x:c r="CA577" s="50" t="str">
        <x:f>IF(19&gt;'Настройки'!$B$3,"",IF(ISBLANK(X577),IF('Настройки'!$B$9="Нулевой спрос",0,""),IF(X577&lt;0,IF('Настройки'!$B$10="Исключить","",IF('Настройки'!$B$10="Абсолютные значения",ABS(X577),X577)),X577)))</x:f>
      </x:c>
      <x:c r="CB577" s="50" t="str">
        <x:f>IF(20&gt;'Настройки'!$B$3,"",IF(ISBLANK(Y577),IF('Настройки'!$B$9="Нулевой спрос",0,""),IF(Y577&lt;0,IF('Настройки'!$B$10="Исключить","",IF('Настройки'!$B$10="Абсолютные значения",ABS(Y577),Y577)),Y577)))</x:f>
      </x:c>
      <x:c r="CC577" s="50" t="str">
        <x:f>IF(21&gt;'Настройки'!$B$3,"",IF(ISBLANK(Z577),IF('Настройки'!$B$9="Нулевой спрос",0,""),IF(Z577&lt;0,IF('Настройки'!$B$10="Исключить","",IF('Настройки'!$B$10="Абсолютные значения",ABS(Z577),Z577)),Z577)))</x:f>
      </x:c>
      <x:c r="CD577" s="50" t="str">
        <x:f>IF(22&gt;'Настройки'!$B$3,"",IF(ISBLANK(AA577),IF('Настройки'!$B$9="Нулевой спрос",0,""),IF(AA577&lt;0,IF('Настройки'!$B$10="Исключить","",IF('Настройки'!$B$10="Абсолютные значения",ABS(AA577),AA577)),AA577)))</x:f>
      </x:c>
      <x:c r="CE577" s="50" t="str">
        <x:f>IF(23&gt;'Настройки'!$B$3,"",IF(ISBLANK(AB577),IF('Настройки'!$B$9="Нулевой спрос",0,""),IF(AB577&lt;0,IF('Настройки'!$B$10="Исключить","",IF('Настройки'!$B$10="Абсолютные значения",ABS(AB577),AB577)),AB577)))</x:f>
      </x:c>
      <x:c r="CF577" s="50" t="str">
        <x:f>IF(24&gt;'Настройки'!$B$3,"",IF(ISBLANK(AC577),IF('Настройки'!$B$9="Нулевой спрос",0,""),IF(AC577&lt;0,IF('Настройки'!$B$10="Исключить","",IF('Настройки'!$B$10="Абсолютные значения",ABS(AC577),AC577)),AC577)))</x:f>
      </x:c>
      <x:c r="CG577" s="50" t="str">
        <x:f>IF(25&gt;'Настройки'!$B$3,"",IF(ISBLANK(AD577),IF('Настройки'!$B$9="Нулевой спрос",0,""),IF(AD577&lt;0,IF('Настройки'!$B$10="Исключить","",IF('Настройки'!$B$10="Абсолютные значения",ABS(AD577),AD577)),AD577)))</x:f>
      </x:c>
      <x:c r="CH577" s="50" t="str">
        <x:f>IF(26&gt;'Настройки'!$B$3,"",IF(ISBLANK(AE577),IF('Настройки'!$B$9="Нулевой спрос",0,""),IF(AE577&lt;0,IF('Настройки'!$B$10="Исключить","",IF('Настройки'!$B$10="Абсолютные значения",ABS(AE577),AE577)),AE577)))</x:f>
      </x:c>
      <x:c r="CI577" s="50" t="str">
        <x:f>IF(27&gt;'Настройки'!$B$3,"",IF(ISBLANK(AF577),IF('Настройки'!$B$9="Нулевой спрос",0,""),IF(AF577&lt;0,IF('Настройки'!$B$10="Исключить","",IF('Настройки'!$B$10="Абсолютные значения",ABS(AF577),AF577)),AF577)))</x:f>
      </x:c>
      <x:c r="CJ577" s="50" t="str">
        <x:f>IF(28&gt;'Настройки'!$B$3,"",IF(ISBLANK(AG577),IF('Настройки'!$B$9="Нулевой спрос",0,""),IF(AG577&lt;0,IF('Настройки'!$B$10="Исключить","",IF('Настройки'!$B$10="Абсолютные значения",ABS(AG577),AG577)),AG577)))</x:f>
      </x:c>
      <x:c r="CK577" s="50" t="str">
        <x:f>IF(29&gt;'Настройки'!$B$3,"",IF(ISBLANK(AH577),IF('Настройки'!$B$9="Нулевой спрос",0,""),IF(AH577&lt;0,IF('Настройки'!$B$10="Исключить","",IF('Настройки'!$B$10="Абсолютные значения",ABS(AH577),AH577)),AH577)))</x:f>
      </x:c>
      <x:c r="CL577" s="50" t="str">
        <x:f>IF(30&gt;'Настройки'!$B$3,"",IF(ISBLANK(AI577),IF('Настройки'!$B$9="Нулевой спрос",0,""),IF(AI577&lt;0,IF('Настройки'!$B$10="Исключить","",IF('Настройки'!$B$10="Абсолютные значения",ABS(AI577),AI577)),AI577)))</x:f>
      </x:c>
      <x:c r="CM577" s="50" t="str">
        <x:f>IF(31&gt;'Настройки'!$B$3,"",IF(ISBLANK(AJ577),IF('Настройки'!$B$9="Нулевой спрос",0,""),IF(AJ577&lt;0,IF('Настройки'!$B$10="Исключить","",IF('Настройки'!$B$10="Абсолютные значения",ABS(AJ577),AJ577)),AJ577)))</x:f>
      </x:c>
      <x:c r="CN577" s="50" t="str">
        <x:f>IF(32&gt;'Настройки'!$B$3,"",IF(ISBLANK(AK577),IF('Настройки'!$B$9="Нулевой спрос",0,""),IF(AK577&lt;0,IF('Настройки'!$B$10="Исключить","",IF('Настройки'!$B$10="Абсолютные значения",ABS(AK577),AK577)),AK577)))</x:f>
      </x:c>
      <x:c r="CO577" s="50" t="str">
        <x:f>IF(33&gt;'Настройки'!$B$3,"",IF(ISBLANK(AL577),IF('Настройки'!$B$9="Нулевой спрос",0,""),IF(AL577&lt;0,IF('Настройки'!$B$10="Исключить","",IF('Настройки'!$B$10="Абсолютные значения",ABS(AL577),AL577)),AL577)))</x:f>
      </x:c>
      <x:c r="CP577" s="50" t="str">
        <x:f>IF(34&gt;'Настройки'!$B$3,"",IF(ISBLANK(AM577),IF('Настройки'!$B$9="Нулевой спрос",0,""),IF(AM577&lt;0,IF('Настройки'!$B$10="Исключить","",IF('Настройки'!$B$10="Абсолютные значения",ABS(AM577),AM577)),AM577)))</x:f>
      </x:c>
      <x:c r="CQ577" s="50" t="str">
        <x:f>IF(35&gt;'Настройки'!$B$3,"",IF(ISBLANK(AN577),IF('Настройки'!$B$9="Нулевой спрос",0,""),IF(AN577&lt;0,IF('Настройки'!$B$10="Исключить","",IF('Настройки'!$B$10="Абсолютные значения",ABS(AN577),AN577)),AN577)))</x:f>
      </x:c>
      <x:c r="CR577" s="50" t="str">
        <x:f>IF(36&gt;'Настройки'!$B$3,"",IF(ISBLANK(AO577),IF('Настройки'!$B$9="Нулевой спрос",0,""),IF(AO577&lt;0,IF('Настройки'!$B$10="Исключить","",IF('Настройки'!$B$10="Абсолютные значения",ABS(AO577),AO577)),AO577)))</x:f>
      </x:c>
      <x:c r="CS577" s="50" t="str">
        <x:f>IF(OR(1&gt;'Настройки'!$B$3,ISBLANK(BI577),BI577=0),"",BI577)</x:f>
      </x:c>
      <x:c r="CT577" s="50" t="str">
        <x:f>IF(OR(2&gt;'Настройки'!$B$3,ISBLANK(BJ577),BJ577=0),"",BJ577)</x:f>
      </x:c>
      <x:c r="CU577" s="50" t="str">
        <x:f>IF(OR(3&gt;'Настройки'!$B$3,ISBLANK(BK577),BK577=0),"",BK577)</x:f>
      </x:c>
      <x:c r="CV577" s="50" t="str">
        <x:f>IF(OR(4&gt;'Настройки'!$B$3,ISBLANK(BL577),BL577=0),"",BL577)</x:f>
      </x:c>
      <x:c r="CW577" s="50" t="str">
        <x:f>IF(OR(5&gt;'Настройки'!$B$3,ISBLANK(BM577),BM577=0),"",BM577)</x:f>
      </x:c>
      <x:c r="CX577" s="50" t="str">
        <x:f>IF(OR(6&gt;'Настройки'!$B$3,ISBLANK(BN577),BN577=0),"",BN577)</x:f>
      </x:c>
      <x:c r="CY577" s="50" t="str">
        <x:f>IF(OR(7&gt;'Настройки'!$B$3,ISBLANK(BO577),BO577=0),"",BO577)</x:f>
      </x:c>
      <x:c r="CZ577" s="50" t="str">
        <x:f>IF(OR(8&gt;'Настройки'!$B$3,ISBLANK(BP577),BP577=0),"",BP577)</x:f>
      </x:c>
      <x:c r="DA577" s="50" t="str">
        <x:f>IF(OR(9&gt;'Настройки'!$B$3,ISBLANK(BQ577),BQ577=0),"",BQ577)</x:f>
      </x:c>
      <x:c r="DB577" s="50" t="str">
        <x:f>IF(OR(10&gt;'Настройки'!$B$3,ISBLANK(BR577),BR577=0),"",BR577)</x:f>
      </x:c>
      <x:c r="DC577" s="50" t="str">
        <x:f>IF(OR(11&gt;'Настройки'!$B$3,ISBLANK(BS577),BS577=0),"",BS577)</x:f>
      </x:c>
      <x:c r="DD577" s="50" t="str">
        <x:f>IF(OR(12&gt;'Настройки'!$B$3,ISBLANK(BT577),BT577=0),"",BT577)</x:f>
      </x:c>
      <x:c r="DE577" s="50" t="str">
        <x:f>IF(OR(13&gt;'Настройки'!$B$3,ISBLANK(BU577),BU577=0),"",BU577)</x:f>
      </x:c>
      <x:c r="DF577" s="50" t="str">
        <x:f>IF(OR(14&gt;'Настройки'!$B$3,ISBLANK(BV577),BV577=0),"",BV577)</x:f>
      </x:c>
      <x:c r="DG577" s="50" t="str">
        <x:f>IF(OR(15&gt;'Настройки'!$B$3,ISBLANK(BW577),BW577=0),"",BW577)</x:f>
      </x:c>
      <x:c r="DH577" s="50" t="str">
        <x:f>IF(OR(16&gt;'Настройки'!$B$3,ISBLANK(BX577),BX577=0),"",BX577)</x:f>
      </x:c>
      <x:c r="DI577" s="50" t="str">
        <x:f>IF(OR(17&gt;'Настройки'!$B$3,ISBLANK(BY577),BY577=0),"",BY577)</x:f>
      </x:c>
      <x:c r="DJ577" s="50" t="str">
        <x:f>IF(OR(18&gt;'Настройки'!$B$3,ISBLANK(BZ577),BZ577=0),"",BZ577)</x:f>
      </x:c>
      <x:c r="DK577" s="50" t="str">
        <x:f>IF(OR(19&gt;'Настройки'!$B$3,ISBLANK(CA577),CA577=0),"",CA577)</x:f>
      </x:c>
      <x:c r="DL577" s="50" t="str">
        <x:f>IF(OR(20&gt;'Настройки'!$B$3,ISBLANK(CB577),CB577=0),"",CB577)</x:f>
      </x:c>
      <x:c r="DM577" s="50" t="str">
        <x:f>IF(OR(21&gt;'Настройки'!$B$3,ISBLANK(CC577),CC577=0),"",CC577)</x:f>
      </x:c>
      <x:c r="DN577" s="50" t="str">
        <x:f>IF(OR(22&gt;'Настройки'!$B$3,ISBLANK(CD577),CD577=0),"",CD577)</x:f>
      </x:c>
      <x:c r="DO577" s="50" t="str">
        <x:f>IF(OR(23&gt;'Настройки'!$B$3,ISBLANK(CE577),CE577=0),"",CE577)</x:f>
      </x:c>
      <x:c r="DP577" s="50" t="str">
        <x:f>IF(OR(24&gt;'Настройки'!$B$3,ISBLANK(CF577),CF577=0),"",CF577)</x:f>
      </x:c>
      <x:c r="DQ577" s="50" t="str">
        <x:f>IF(OR(25&gt;'Настройки'!$B$3,ISBLANK(CG577),CG577=0),"",CG577)</x:f>
      </x:c>
      <x:c r="DR577" s="50" t="str">
        <x:f>IF(OR(26&gt;'Настройки'!$B$3,ISBLANK(CH577),CH577=0),"",CH577)</x:f>
      </x:c>
      <x:c r="DS577" s="50" t="str">
        <x:f>IF(OR(27&gt;'Настройки'!$B$3,ISBLANK(CI577),CI577=0),"",CI577)</x:f>
      </x:c>
      <x:c r="DT577" s="50" t="str">
        <x:f>IF(OR(28&gt;'Настройки'!$B$3,ISBLANK(CJ577),CJ577=0),"",CJ577)</x:f>
      </x:c>
      <x:c r="DU577" s="50" t="str">
        <x:f>IF(OR(29&gt;'Настройки'!$B$3,ISBLANK(CK577),CK577=0),"",CK577)</x:f>
      </x:c>
      <x:c r="DV577" s="50" t="str">
        <x:f>IF(OR(30&gt;'Настройки'!$B$3,ISBLANK(CL577),CL577=0),"",CL577)</x:f>
      </x:c>
      <x:c r="DW577" s="50" t="str">
        <x:f>IF(OR(31&gt;'Настройки'!$B$3,ISBLANK(CM577),CM577=0),"",CM577)</x:f>
      </x:c>
      <x:c r="DX577" s="50" t="str">
        <x:f>IF(OR(32&gt;'Настройки'!$B$3,ISBLANK(CN577),CN577=0),"",CN577)</x:f>
      </x:c>
      <x:c r="DY577" s="50" t="str">
        <x:f>IF(OR(33&gt;'Настройки'!$B$3,ISBLANK(CO577),CO577=0),"",CO577)</x:f>
      </x:c>
      <x:c r="DZ577" s="50" t="str">
        <x:f>IF(OR(34&gt;'Настройки'!$B$3,ISBLANK(CP577),CP577=0),"",CP577)</x:f>
      </x:c>
      <x:c r="EA577" s="50" t="str">
        <x:f>IF(OR(35&gt;'Настройки'!$B$3,ISBLANK(CQ577),CQ577=0),"",CQ577)</x:f>
      </x:c>
      <x:c r="EB577" s="50" t="str">
        <x:f>IF(OR(36&gt;'Настройки'!$B$3,ISBLANK(CR577),CR577=0),"",CR577)</x:f>
      </x:c>
      <x:c r="EC577" s="50" t="str">
        <x:f>IF(A577="","",IF(OR(BB577="AZ",BB577="BZ"),10000+ROW(),IF(AZ577&gt;'Настройки'!$B$11,20000+ROW(),IF(BF577&lt;&gt;"Обычный",30000+ROW(),IF(AX577&lt;=0,40000+ROW(),"")))))</x:f>
      </x:c>
      <x:c r="ED577" s="50" t="str">
        <x:f>IF(EC577="","",COUNTIFS($EC$2:$EC$1001,"&gt;0",$EC$2:$EC$1001,"&lt;"&amp;EC577)+1)</x:f>
      </x:c>
    </x:row>
    <x:row r="578">
      <x:c r="A578" s="115"/>
      <x:c r="B578" s="115"/>
      <x:c r="C578" s="115"/>
      <x:c r="D578" s="118"/>
      <x:c r="E578" s="118"/>
      <x:c r="F578" s="118"/>
      <x:c r="G578" s="118"/>
      <x:c r="H578" s="118"/>
      <x:c r="I578" s="118"/>
      <x:c r="J578" s="118"/>
      <x:c r="K578" s="118"/>
      <x:c r="L578" s="118"/>
      <x:c r="M578" s="118"/>
      <x:c r="N578" s="118"/>
      <x:c r="O578" s="118"/>
      <x:c r="P578" s="118"/>
      <x:c r="Q578" s="118"/>
      <x:c r="R578" s="118"/>
      <x:c r="S578" s="118"/>
      <x:c r="T578" s="118"/>
      <x:c r="U578" s="118"/>
      <x:c r="V578" s="118"/>
      <x:c r="W578" s="118"/>
      <x:c r="X578" s="118"/>
      <x:c r="Y578" s="118"/>
      <x:c r="Z578" s="118"/>
      <x:c r="AA578" s="118"/>
      <x:c r="AB578" s="118"/>
      <x:c r="AC578" s="118"/>
      <x:c r="AD578" s="118"/>
      <x:c r="AE578" s="118"/>
      <x:c r="AF578" s="118"/>
      <x:c r="AG578" s="118"/>
      <x:c r="AH578" s="118"/>
      <x:c r="AI578" s="118"/>
      <x:c r="AJ578" s="118"/>
      <x:c r="AK578" s="118"/>
      <x:c r="AL578" s="118"/>
      <x:c r="AM578" s="118"/>
      <x:c r="AN578" s="118"/>
      <x:c r="AO578" s="118"/>
      <x:c r="AP578" s="115"/>
      <x:c r="AQ578" s="49" t="str">
        <x:f>IF(A578="","",COUNT(BI578:INDEX(BI578:CR578,1,'Настройки'!$B$3)))</x:f>
      </x:c>
      <x:c r="AR578" s="49" t="str">
        <x:f>IF(A578="","",SUM(BI578:INDEX(BI578:CR578,1,'Настройки'!$B$3)))</x:f>
      </x:c>
      <x:c r="AS578" s="58" t="str">
        <x:f>IF(A578="","",IF('Настройки'!$B$4="Стоимость потребления",AR578*D578,IF('Настройки'!$B$4="Количество",AR578,E578)))</x:f>
      </x:c>
      <x:c r="AT578" s="61" t="str">
        <x:f>IF(OR(A578="",AS578&lt;0,SUM($AS$2:$AS$1001)&lt;=0),"",AS578/SUM($AS$2:$AS$1001))</x:f>
      </x:c>
      <x:c r="AU578" s="61" t="str">
        <x:f>IF(OR(A578="",AS578&lt;0,SUM($AS$2:$AS$1001)&lt;=0),"",SUMIFS($AS$2:$AS$1001,$AS$2:$AS$1001,"&gt;"&amp;AS578)/SUM($AS$2:$AS$1001))</x:f>
      </x:c>
      <x:c r="AV578" s="61" t="str">
        <x:f>IF(OR(A578="",AS578&lt;0,SUM($AS$2:$AS$1001)&lt;=0),"",SUMIFS($AS$2:$AS$1001,$AS$2:$AS$1001,"&gt;="&amp;AS578)/SUM($AS$2:$AS$1001))</x:f>
      </x:c>
      <x:c r="AW578" s="49" t="str">
        <x:f>IF(A578="","",IF(SUM($AS$2:$AS$1001)&lt;=0,"Не определён",IF(AS578&lt;0,"Исключение",IF(AU578&lt;'Настройки'!$B$5,"A",IF(AU578&lt;'Настройки'!$B$6,"B","C")))))</x:f>
      </x:c>
      <x:c r="AX578" s="58" t="str">
        <x:f>IF(A578="","",IF(AQ578=0,"",AVERAGE(BI578:INDEX(BI578:CR578,1,'Настройки'!$B$3))))</x:f>
      </x:c>
      <x:c r="AY578" s="58" t="str">
        <x:f>IF(OR(A578="",AQ578=0),"",STDEVP(BI578:INDEX(BI578:CR578,1,'Настройки'!$B$3)))</x:f>
      </x:c>
      <x:c r="AZ578" s="61" t="str">
        <x:f>IF(OR(A578="",AQ578&lt;'Настройки'!$B$12,AX578&lt;=0,AND('Настройки'!$B$10="Блокировать",COUNTIF(F578:INDEX(F578:AO578,1,'Настройки'!$B$3),"&lt;0")&gt;0)),"",AY578/ABS(AX578))</x:f>
      </x:c>
      <x:c r="BA578" s="49" t="str">
        <x:f>IF(A578="","",IF(AND('Настройки'!$B$10="Блокировать",COUNTIF(F578:INDEX(F578:AO578,1,'Настройки'!$B$3),"&lt;0")&gt;0),"Не определён",IF(AQ578&lt;'Настройки'!$B$12,"Не определён",IF(AX578=0,"Нет спроса",IF(AX578&lt;0,"Не определён",IF(AZ578&lt;='Настройки'!$B$7,"X",IF(AZ578&lt;='Настройки'!$B$8,"Y","Z")))))))</x:f>
      </x:c>
      <x:c r="BB578" s="49" t="str">
        <x:f>IF(OR(A578="",LEN(AW578)&lt;&gt;1,LEN(BA578)&lt;&gt;1),"",AW578&amp;BA578)</x:f>
      </x:c>
      <x:c r="BC578" s="61" t="str">
        <x:f>IF(OR(A578="",AQ578=0),"",(COUNT(BI578:INDEX(BI578:CR578,1,'Настройки'!$B$3))-COUNT(CS578:INDEX(CS578:EB578,1,'Настройки'!$B$3)))/AQ578)</x:f>
      </x:c>
      <x:c r="BD578" s="64" t="str">
        <x:f>IF(OR(A578="",COUNT(CS578:INDEX(CS578:EB578,1,'Настройки'!$B$3))=0),"",AQ578/COUNT(CS578:INDEX(CS578:EB578,1,'Настройки'!$B$3)))</x:f>
      </x:c>
      <x:c r="BE578" s="64" t="str">
        <x:f>IF(OR(A578="",COUNT(CS578:INDEX(CS578:EB578,1,'Настройки'!$B$3))=0),"",IF(AVERAGE(CS578:INDEX(CS578:EB578,1,'Настройки'!$B$3))=0,"",(STDEVP(CS578:INDEX(CS578:EB578,1,'Настройки'!$B$3))/ABS(AVERAGE(CS578:INDEX(CS578:EB578,1,'Настройки'!$B$3))))^2))</x:f>
      </x:c>
      <x:c r="BF578" s="49" t="str">
        <x:f>IF(A578="","",IF(AQ578&lt;3,"Недостаточно",IF(AQ578&lt;6,"Предварительный","Обычный")))</x:f>
      </x:c>
      <x:c r="BG578" s="49" t="str">
        <x:f>IF(A578="","",IF(COUNTIF(F578:INDEX(F578:AO578,1,'Настройки'!$B$3),"&lt;0")&gt;0,IF('Настройки'!$B$10="Блокировать","Отрицательный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"),"")&amp;IF(AQ578&lt;3,"Недостаточно истории. ",IF(AQ578&lt;6,"Предварительная классификация. ",""))&amp;IF(AX578=0,"Нет спроса за горизонт. ","")&amp;IF(AZ578&gt;'Настройки'!$B$11,"Экстремальная вариативность. ",""))</x:f>
      </x:c>
      <x:c r="BH578" s="49" t="str">
        <x:f>IF(A578="","",IFERROR(VLOOKUP(BB578,'Настройки'!$D$3:$E$11,2,FALSE),"Сначала проверьте исходные данные и историю спроса.")&amp;" Уточните срок поставки, MOQ и критичность.")</x:f>
      </x:c>
      <x:c r="BI578" s="50" t="str">
        <x:f>IF(1&gt;'Настройки'!$B$3,"",IF(ISBLANK(F578),IF('Настройки'!$B$9="Нулевой спрос",0,""),IF(F578&lt;0,IF('Настройки'!$B$10="Исключить","",IF('Настройки'!$B$10="Абсолютные значения",ABS(F578),F578)),F578)))</x:f>
      </x:c>
      <x:c r="BJ578" s="50" t="str">
        <x:f>IF(2&gt;'Настройки'!$B$3,"",IF(ISBLANK(G578),IF('Настройки'!$B$9="Нулевой спрос",0,""),IF(G578&lt;0,IF('Настройки'!$B$10="Исключить","",IF('Настройки'!$B$10="Абсолютные значения",ABS(G578),G578)),G578)))</x:f>
      </x:c>
      <x:c r="BK578" s="50" t="str">
        <x:f>IF(3&gt;'Настройки'!$B$3,"",IF(ISBLANK(H578),IF('Настройки'!$B$9="Нулевой спрос",0,""),IF(H578&lt;0,IF('Настройки'!$B$10="Исключить","",IF('Настройки'!$B$10="Абсолютные значения",ABS(H578),H578)),H578)))</x:f>
      </x:c>
      <x:c r="BL578" s="50" t="str">
        <x:f>IF(4&gt;'Настройки'!$B$3,"",IF(ISBLANK(I578),IF('Настройки'!$B$9="Нулевой спрос",0,""),IF(I578&lt;0,IF('Настройки'!$B$10="Исключить","",IF('Настройки'!$B$10="Абсолютные значения",ABS(I578),I578)),I578)))</x:f>
      </x:c>
      <x:c r="BM578" s="50" t="str">
        <x:f>IF(5&gt;'Настройки'!$B$3,"",IF(ISBLANK(J578),IF('Настройки'!$B$9="Нулевой спрос",0,""),IF(J578&lt;0,IF('Настройки'!$B$10="Исключить","",IF('Настройки'!$B$10="Абсолютные значения",ABS(J578),J578)),J578)))</x:f>
      </x:c>
      <x:c r="BN578" s="50" t="str">
        <x:f>IF(6&gt;'Настройки'!$B$3,"",IF(ISBLANK(K578),IF('Настройки'!$B$9="Нулевой спрос",0,""),IF(K578&lt;0,IF('Настройки'!$B$10="Исключить","",IF('Настройки'!$B$10="Абсолютные значения",ABS(K578),K578)),K578)))</x:f>
      </x:c>
      <x:c r="BO578" s="50" t="str">
        <x:f>IF(7&gt;'Настройки'!$B$3,"",IF(ISBLANK(L578),IF('Настройки'!$B$9="Нулевой спрос",0,""),IF(L578&lt;0,IF('Настройки'!$B$10="Исключить","",IF('Настройки'!$B$10="Абсолютные значения",ABS(L578),L578)),L578)))</x:f>
      </x:c>
      <x:c r="BP578" s="50" t="str">
        <x:f>IF(8&gt;'Настройки'!$B$3,"",IF(ISBLANK(M578),IF('Настройки'!$B$9="Нулевой спрос",0,""),IF(M578&lt;0,IF('Настройки'!$B$10="Исключить","",IF('Настройки'!$B$10="Абсолютные значения",ABS(M578),M578)),M578)))</x:f>
      </x:c>
      <x:c r="BQ578" s="50" t="str">
        <x:f>IF(9&gt;'Настройки'!$B$3,"",IF(ISBLANK(N578),IF('Настройки'!$B$9="Нулевой спрос",0,""),IF(N578&lt;0,IF('Настройки'!$B$10="Исключить","",IF('Настройки'!$B$10="Абсолютные значения",ABS(N578),N578)),N578)))</x:f>
      </x:c>
      <x:c r="BR578" s="50" t="str">
        <x:f>IF(10&gt;'Настройки'!$B$3,"",IF(ISBLANK(O578),IF('Настройки'!$B$9="Нулевой спрос",0,""),IF(O578&lt;0,IF('Настройки'!$B$10="Исключить","",IF('Настройки'!$B$10="Абсолютные значения",ABS(O578),O578)),O578)))</x:f>
      </x:c>
      <x:c r="BS578" s="50" t="str">
        <x:f>IF(11&gt;'Настройки'!$B$3,"",IF(ISBLANK(P578),IF('Настройки'!$B$9="Нулевой спрос",0,""),IF(P578&lt;0,IF('Настройки'!$B$10="Исключить","",IF('Настройки'!$B$10="Абсолютные значения",ABS(P578),P578)),P578)))</x:f>
      </x:c>
      <x:c r="BT578" s="50" t="str">
        <x:f>IF(12&gt;'Настройки'!$B$3,"",IF(ISBLANK(Q578),IF('Настройки'!$B$9="Нулевой спрос",0,""),IF(Q578&lt;0,IF('Настройки'!$B$10="Исключить","",IF('Настройки'!$B$10="Абсолютные значения",ABS(Q578),Q578)),Q578)))</x:f>
      </x:c>
      <x:c r="BU578" s="50" t="str">
        <x:f>IF(13&gt;'Настройки'!$B$3,"",IF(ISBLANK(R578),IF('Настройки'!$B$9="Нулевой спрос",0,""),IF(R578&lt;0,IF('Настройки'!$B$10="Исключить","",IF('Настройки'!$B$10="Абсолютные значения",ABS(R578),R578)),R578)))</x:f>
      </x:c>
      <x:c r="BV578" s="50" t="str">
        <x:f>IF(14&gt;'Настройки'!$B$3,"",IF(ISBLANK(S578),IF('Настройки'!$B$9="Нулевой спрос",0,""),IF(S578&lt;0,IF('Настройки'!$B$10="Исключить","",IF('Настройки'!$B$10="Абсолютные значения",ABS(S578),S578)),S578)))</x:f>
      </x:c>
      <x:c r="BW578" s="50" t="str">
        <x:f>IF(15&gt;'Настройки'!$B$3,"",IF(ISBLANK(T578),IF('Настройки'!$B$9="Нулевой спрос",0,""),IF(T578&lt;0,IF('Настройки'!$B$10="Исключить","",IF('Настройки'!$B$10="Абсолютные значения",ABS(T578),T578)),T578)))</x:f>
      </x:c>
      <x:c r="BX578" s="50" t="str">
        <x:f>IF(16&gt;'Настройки'!$B$3,"",IF(ISBLANK(U578),IF('Настройки'!$B$9="Нулевой спрос",0,""),IF(U578&lt;0,IF('Настройки'!$B$10="Исключить","",IF('Настройки'!$B$10="Абсолютные значения",ABS(U578),U578)),U578)))</x:f>
      </x:c>
      <x:c r="BY578" s="50" t="str">
        <x:f>IF(17&gt;'Настройки'!$B$3,"",IF(ISBLANK(V578),IF('Настройки'!$B$9="Нулевой спрос",0,""),IF(V578&lt;0,IF('Настройки'!$B$10="Исключить","",IF('Настройки'!$B$10="Абсолютные значения",ABS(V578),V578)),V578)))</x:f>
      </x:c>
      <x:c r="BZ578" s="50" t="str">
        <x:f>IF(18&gt;'Настройки'!$B$3,"",IF(ISBLANK(W578),IF('Настройки'!$B$9="Нулевой спрос",0,""),IF(W578&lt;0,IF('Настройки'!$B$10="Исключить","",IF('Настройки'!$B$10="Абсолютные значения",ABS(W578),W578)),W578)))</x:f>
      </x:c>
      <x:c r="CA578" s="50" t="str">
        <x:f>IF(19&gt;'Настройки'!$B$3,"",IF(ISBLANK(X578),IF('Настройки'!$B$9="Нулевой спрос",0,""),IF(X578&lt;0,IF('Настройки'!$B$10="Исключить","",IF('Настройки'!$B$10="Абсолютные значения",ABS(X578),X578)),X578)))</x:f>
      </x:c>
      <x:c r="CB578" s="50" t="str">
        <x:f>IF(20&gt;'Настройки'!$B$3,"",IF(ISBLANK(Y578),IF('Настройки'!$B$9="Нулевой спрос",0,""),IF(Y578&lt;0,IF('Настройки'!$B$10="Исключить","",IF('Настройки'!$B$10="Абсолютные значения",ABS(Y578),Y578)),Y578)))</x:f>
      </x:c>
      <x:c r="CC578" s="50" t="str">
        <x:f>IF(21&gt;'Настройки'!$B$3,"",IF(ISBLANK(Z578),IF('Настройки'!$B$9="Нулевой спрос",0,""),IF(Z578&lt;0,IF('Настройки'!$B$10="Исключить","",IF('Настройки'!$B$10="Абсолютные значения",ABS(Z578),Z578)),Z578)))</x:f>
      </x:c>
      <x:c r="CD578" s="50" t="str">
        <x:f>IF(22&gt;'Настройки'!$B$3,"",IF(ISBLANK(AA578),IF('Настройки'!$B$9="Нулевой спрос",0,""),IF(AA578&lt;0,IF('Настройки'!$B$10="Исключить","",IF('Настройки'!$B$10="Абсолютные значения",ABS(AA578),AA578)),AA578)))</x:f>
      </x:c>
      <x:c r="CE578" s="50" t="str">
        <x:f>IF(23&gt;'Настройки'!$B$3,"",IF(ISBLANK(AB578),IF('Настройки'!$B$9="Нулевой спрос",0,""),IF(AB578&lt;0,IF('Настройки'!$B$10="Исключить","",IF('Настройки'!$B$10="Абсолютные значения",ABS(AB578),AB578)),AB578)))</x:f>
      </x:c>
      <x:c r="CF578" s="50" t="str">
        <x:f>IF(24&gt;'Настройки'!$B$3,"",IF(ISBLANK(AC578),IF('Настройки'!$B$9="Нулевой спрос",0,""),IF(AC578&lt;0,IF('Настройки'!$B$10="Исключить","",IF('Настройки'!$B$10="Абсолютные значения",ABS(AC578),AC578)),AC578)))</x:f>
      </x:c>
      <x:c r="CG578" s="50" t="str">
        <x:f>IF(25&gt;'Настройки'!$B$3,"",IF(ISBLANK(AD578),IF('Настройки'!$B$9="Нулевой спрос",0,""),IF(AD578&lt;0,IF('Настройки'!$B$10="Исключить","",IF('Настройки'!$B$10="Абсолютные значения",ABS(AD578),AD578)),AD578)))</x:f>
      </x:c>
      <x:c r="CH578" s="50" t="str">
        <x:f>IF(26&gt;'Настройки'!$B$3,"",IF(ISBLANK(AE578),IF('Настройки'!$B$9="Нулевой спрос",0,""),IF(AE578&lt;0,IF('Настройки'!$B$10="Исключить","",IF('Настройки'!$B$10="Абсолютные значения",ABS(AE578),AE578)),AE578)))</x:f>
      </x:c>
      <x:c r="CI578" s="50" t="str">
        <x:f>IF(27&gt;'Настройки'!$B$3,"",IF(ISBLANK(AF578),IF('Настройки'!$B$9="Нулевой спрос",0,""),IF(AF578&lt;0,IF('Настройки'!$B$10="Исключить","",IF('Настройки'!$B$10="Абсолютные значения",ABS(AF578),AF578)),AF578)))</x:f>
      </x:c>
      <x:c r="CJ578" s="50" t="str">
        <x:f>IF(28&gt;'Настройки'!$B$3,"",IF(ISBLANK(AG578),IF('Настройки'!$B$9="Нулевой спрос",0,""),IF(AG578&lt;0,IF('Настройки'!$B$10="Исключить","",IF('Настройки'!$B$10="Абсолютные значения",ABS(AG578),AG578)),AG578)))</x:f>
      </x:c>
      <x:c r="CK578" s="50" t="str">
        <x:f>IF(29&gt;'Настройки'!$B$3,"",IF(ISBLANK(AH578),IF('Настройки'!$B$9="Нулевой спрос",0,""),IF(AH578&lt;0,IF('Настройки'!$B$10="Исключить","",IF('Настройки'!$B$10="Абсолютные значения",ABS(AH578),AH578)),AH578)))</x:f>
      </x:c>
      <x:c r="CL578" s="50" t="str">
        <x:f>IF(30&gt;'Настройки'!$B$3,"",IF(ISBLANK(AI578),IF('Настройки'!$B$9="Нулевой спрос",0,""),IF(AI578&lt;0,IF('Настройки'!$B$10="Исключить","",IF('Настройки'!$B$10="Абсолютные значения",ABS(AI578),AI578)),AI578)))</x:f>
      </x:c>
      <x:c r="CM578" s="50" t="str">
        <x:f>IF(31&gt;'Настройки'!$B$3,"",IF(ISBLANK(AJ578),IF('Настройки'!$B$9="Нулевой спрос",0,""),IF(AJ578&lt;0,IF('Настройки'!$B$10="Исключить","",IF('Настройки'!$B$10="Абсолютные значения",ABS(AJ578),AJ578)),AJ578)))</x:f>
      </x:c>
      <x:c r="CN578" s="50" t="str">
        <x:f>IF(32&gt;'Настройки'!$B$3,"",IF(ISBLANK(AK578),IF('Настройки'!$B$9="Нулевой спрос",0,""),IF(AK578&lt;0,IF('Настройки'!$B$10="Исключить","",IF('Настройки'!$B$10="Абсолютные значения",ABS(AK578),AK578)),AK578)))</x:f>
      </x:c>
      <x:c r="CO578" s="50" t="str">
        <x:f>IF(33&gt;'Настройки'!$B$3,"",IF(ISBLANK(AL578),IF('Настройки'!$B$9="Нулевой спрос",0,""),IF(AL578&lt;0,IF('Настройки'!$B$10="Исключить","",IF('Настройки'!$B$10="Абсолютные значения",ABS(AL578),AL578)),AL578)))</x:f>
      </x:c>
      <x:c r="CP578" s="50" t="str">
        <x:f>IF(34&gt;'Настройки'!$B$3,"",IF(ISBLANK(AM578),IF('Настройки'!$B$9="Нулевой спрос",0,""),IF(AM578&lt;0,IF('Настройки'!$B$10="Исключить","",IF('Настройки'!$B$10="Абсолютные значения",ABS(AM578),AM578)),AM578)))</x:f>
      </x:c>
      <x:c r="CQ578" s="50" t="str">
        <x:f>IF(35&gt;'Настройки'!$B$3,"",IF(ISBLANK(AN578),IF('Настройки'!$B$9="Нулевой спрос",0,""),IF(AN578&lt;0,IF('Настройки'!$B$10="Исключить","",IF('Настройки'!$B$10="Абсолютные значения",ABS(AN578),AN578)),AN578)))</x:f>
      </x:c>
      <x:c r="CR578" s="50" t="str">
        <x:f>IF(36&gt;'Настройки'!$B$3,"",IF(ISBLANK(AO578),IF('Настройки'!$B$9="Нулевой спрос",0,""),IF(AO578&lt;0,IF('Настройки'!$B$10="Исключить","",IF('Настройки'!$B$10="Абсолютные значения",ABS(AO578),AO578)),AO578)))</x:f>
      </x:c>
      <x:c r="CS578" s="50" t="str">
        <x:f>IF(OR(1&gt;'Настройки'!$B$3,ISBLANK(BI578),BI578=0),"",BI578)</x:f>
      </x:c>
      <x:c r="CT578" s="50" t="str">
        <x:f>IF(OR(2&gt;'Настройки'!$B$3,ISBLANK(BJ578),BJ578=0),"",BJ578)</x:f>
      </x:c>
      <x:c r="CU578" s="50" t="str">
        <x:f>IF(OR(3&gt;'Настройки'!$B$3,ISBLANK(BK578),BK578=0),"",BK578)</x:f>
      </x:c>
      <x:c r="CV578" s="50" t="str">
        <x:f>IF(OR(4&gt;'Настройки'!$B$3,ISBLANK(BL578),BL578=0),"",BL578)</x:f>
      </x:c>
      <x:c r="CW578" s="50" t="str">
        <x:f>IF(OR(5&gt;'Настройки'!$B$3,ISBLANK(BM578),BM578=0),"",BM578)</x:f>
      </x:c>
      <x:c r="CX578" s="50" t="str">
        <x:f>IF(OR(6&gt;'Настройки'!$B$3,ISBLANK(BN578),BN578=0),"",BN578)</x:f>
      </x:c>
      <x:c r="CY578" s="50" t="str">
        <x:f>IF(OR(7&gt;'Настройки'!$B$3,ISBLANK(BO578),BO578=0),"",BO578)</x:f>
      </x:c>
      <x:c r="CZ578" s="50" t="str">
        <x:f>IF(OR(8&gt;'Настройки'!$B$3,ISBLANK(BP578),BP578=0),"",BP578)</x:f>
      </x:c>
      <x:c r="DA578" s="50" t="str">
        <x:f>IF(OR(9&gt;'Настройки'!$B$3,ISBLANK(BQ578),BQ578=0),"",BQ578)</x:f>
      </x:c>
      <x:c r="DB578" s="50" t="str">
        <x:f>IF(OR(10&gt;'Настройки'!$B$3,ISBLANK(BR578),BR578=0),"",BR578)</x:f>
      </x:c>
      <x:c r="DC578" s="50" t="str">
        <x:f>IF(OR(11&gt;'Настройки'!$B$3,ISBLANK(BS578),BS578=0),"",BS578)</x:f>
      </x:c>
      <x:c r="DD578" s="50" t="str">
        <x:f>IF(OR(12&gt;'Настройки'!$B$3,ISBLANK(BT578),BT578=0),"",BT578)</x:f>
      </x:c>
      <x:c r="DE578" s="50" t="str">
        <x:f>IF(OR(13&gt;'Настройки'!$B$3,ISBLANK(BU578),BU578=0),"",BU578)</x:f>
      </x:c>
      <x:c r="DF578" s="50" t="str">
        <x:f>IF(OR(14&gt;'Настройки'!$B$3,ISBLANK(BV578),BV578=0),"",BV578)</x:f>
      </x:c>
      <x:c r="DG578" s="50" t="str">
        <x:f>IF(OR(15&gt;'Настройки'!$B$3,ISBLANK(BW578),BW578=0),"",BW578)</x:f>
      </x:c>
      <x:c r="DH578" s="50" t="str">
        <x:f>IF(OR(16&gt;'Настройки'!$B$3,ISBLANK(BX578),BX578=0),"",BX578)</x:f>
      </x:c>
      <x:c r="DI578" s="50" t="str">
        <x:f>IF(OR(17&gt;'Настройки'!$B$3,ISBLANK(BY578),BY578=0),"",BY578)</x:f>
      </x:c>
      <x:c r="DJ578" s="50" t="str">
        <x:f>IF(OR(18&gt;'Настройки'!$B$3,ISBLANK(BZ578),BZ578=0),"",BZ578)</x:f>
      </x:c>
      <x:c r="DK578" s="50" t="str">
        <x:f>IF(OR(19&gt;'Настройки'!$B$3,ISBLANK(CA578),CA578=0),"",CA578)</x:f>
      </x:c>
      <x:c r="DL578" s="50" t="str">
        <x:f>IF(OR(20&gt;'Настройки'!$B$3,ISBLANK(CB578),CB578=0),"",CB578)</x:f>
      </x:c>
      <x:c r="DM578" s="50" t="str">
        <x:f>IF(OR(21&gt;'Настройки'!$B$3,ISBLANK(CC578),CC578=0),"",CC578)</x:f>
      </x:c>
      <x:c r="DN578" s="50" t="str">
        <x:f>IF(OR(22&gt;'Настройки'!$B$3,ISBLANK(CD578),CD578=0),"",CD578)</x:f>
      </x:c>
      <x:c r="DO578" s="50" t="str">
        <x:f>IF(OR(23&gt;'Настройки'!$B$3,ISBLANK(CE578),CE578=0),"",CE578)</x:f>
      </x:c>
      <x:c r="DP578" s="50" t="str">
        <x:f>IF(OR(24&gt;'Настройки'!$B$3,ISBLANK(CF578),CF578=0),"",CF578)</x:f>
      </x:c>
      <x:c r="DQ578" s="50" t="str">
        <x:f>IF(OR(25&gt;'Настройки'!$B$3,ISBLANK(CG578),CG578=0),"",CG578)</x:f>
      </x:c>
      <x:c r="DR578" s="50" t="str">
        <x:f>IF(OR(26&gt;'Настройки'!$B$3,ISBLANK(CH578),CH578=0),"",CH578)</x:f>
      </x:c>
      <x:c r="DS578" s="50" t="str">
        <x:f>IF(OR(27&gt;'Настройки'!$B$3,ISBLANK(CI578),CI578=0),"",CI578)</x:f>
      </x:c>
      <x:c r="DT578" s="50" t="str">
        <x:f>IF(OR(28&gt;'Настройки'!$B$3,ISBLANK(CJ578),CJ578=0),"",CJ578)</x:f>
      </x:c>
      <x:c r="DU578" s="50" t="str">
        <x:f>IF(OR(29&gt;'Настройки'!$B$3,ISBLANK(CK578),CK578=0),"",CK578)</x:f>
      </x:c>
      <x:c r="DV578" s="50" t="str">
        <x:f>IF(OR(30&gt;'Настройки'!$B$3,ISBLANK(CL578),CL578=0),"",CL578)</x:f>
      </x:c>
      <x:c r="DW578" s="50" t="str">
        <x:f>IF(OR(31&gt;'Настройки'!$B$3,ISBLANK(CM578),CM578=0),"",CM578)</x:f>
      </x:c>
      <x:c r="DX578" s="50" t="str">
        <x:f>IF(OR(32&gt;'Настройки'!$B$3,ISBLANK(CN578),CN578=0),"",CN578)</x:f>
      </x:c>
      <x:c r="DY578" s="50" t="str">
        <x:f>IF(OR(33&gt;'Настройки'!$B$3,ISBLANK(CO578),CO578=0),"",CO578)</x:f>
      </x:c>
      <x:c r="DZ578" s="50" t="str">
        <x:f>IF(OR(34&gt;'Настройки'!$B$3,ISBLANK(CP578),CP578=0),"",CP578)</x:f>
      </x:c>
      <x:c r="EA578" s="50" t="str">
        <x:f>IF(OR(35&gt;'Настройки'!$B$3,ISBLANK(CQ578),CQ578=0),"",CQ578)</x:f>
      </x:c>
      <x:c r="EB578" s="50" t="str">
        <x:f>IF(OR(36&gt;'Настройки'!$B$3,ISBLANK(CR578),CR578=0),"",CR578)</x:f>
      </x:c>
      <x:c r="EC578" s="50" t="str">
        <x:f>IF(A578="","",IF(OR(BB578="AZ",BB578="BZ"),10000+ROW(),IF(AZ578&gt;'Настройки'!$B$11,20000+ROW(),IF(BF578&lt;&gt;"Обычный",30000+ROW(),IF(AX578&lt;=0,40000+ROW(),"")))))</x:f>
      </x:c>
      <x:c r="ED578" s="50" t="str">
        <x:f>IF(EC578="","",COUNTIFS($EC$2:$EC$1001,"&gt;0",$EC$2:$EC$1001,"&lt;"&amp;EC578)+1)</x:f>
      </x:c>
    </x:row>
    <x:row r="579">
      <x:c r="A579" s="115"/>
      <x:c r="B579" s="115"/>
      <x:c r="C579" s="115"/>
      <x:c r="D579" s="118"/>
      <x:c r="E579" s="118"/>
      <x:c r="F579" s="118"/>
      <x:c r="G579" s="118"/>
      <x:c r="H579" s="118"/>
      <x:c r="I579" s="118"/>
      <x:c r="J579" s="118"/>
      <x:c r="K579" s="118"/>
      <x:c r="L579" s="118"/>
      <x:c r="M579" s="118"/>
      <x:c r="N579" s="118"/>
      <x:c r="O579" s="118"/>
      <x:c r="P579" s="118"/>
      <x:c r="Q579" s="118"/>
      <x:c r="R579" s="118"/>
      <x:c r="S579" s="118"/>
      <x:c r="T579" s="118"/>
      <x:c r="U579" s="118"/>
      <x:c r="V579" s="118"/>
      <x:c r="W579" s="118"/>
      <x:c r="X579" s="118"/>
      <x:c r="Y579" s="118"/>
      <x:c r="Z579" s="118"/>
      <x:c r="AA579" s="118"/>
      <x:c r="AB579" s="118"/>
      <x:c r="AC579" s="118"/>
      <x:c r="AD579" s="118"/>
      <x:c r="AE579" s="118"/>
      <x:c r="AF579" s="118"/>
      <x:c r="AG579" s="118"/>
      <x:c r="AH579" s="118"/>
      <x:c r="AI579" s="118"/>
      <x:c r="AJ579" s="118"/>
      <x:c r="AK579" s="118"/>
      <x:c r="AL579" s="118"/>
      <x:c r="AM579" s="118"/>
      <x:c r="AN579" s="118"/>
      <x:c r="AO579" s="118"/>
      <x:c r="AP579" s="115"/>
      <x:c r="AQ579" s="49" t="str">
        <x:f>IF(A579="","",COUNT(BI579:INDEX(BI579:CR579,1,'Настройки'!$B$3)))</x:f>
      </x:c>
      <x:c r="AR579" s="49" t="str">
        <x:f>IF(A579="","",SUM(BI579:INDEX(BI579:CR579,1,'Настройки'!$B$3)))</x:f>
      </x:c>
      <x:c r="AS579" s="58" t="str">
        <x:f>IF(A579="","",IF('Настройки'!$B$4="Стоимость потребления",AR579*D579,IF('Настройки'!$B$4="Количество",AR579,E579)))</x:f>
      </x:c>
      <x:c r="AT579" s="61" t="str">
        <x:f>IF(OR(A579="",AS579&lt;0,SUM($AS$2:$AS$1001)&lt;=0),"",AS579/SUM($AS$2:$AS$1001))</x:f>
      </x:c>
      <x:c r="AU579" s="61" t="str">
        <x:f>IF(OR(A579="",AS579&lt;0,SUM($AS$2:$AS$1001)&lt;=0),"",SUMIFS($AS$2:$AS$1001,$AS$2:$AS$1001,"&gt;"&amp;AS579)/SUM($AS$2:$AS$1001))</x:f>
      </x:c>
      <x:c r="AV579" s="61" t="str">
        <x:f>IF(OR(A579="",AS579&lt;0,SUM($AS$2:$AS$1001)&lt;=0),"",SUMIFS($AS$2:$AS$1001,$AS$2:$AS$1001,"&gt;="&amp;AS579)/SUM($AS$2:$AS$1001))</x:f>
      </x:c>
      <x:c r="AW579" s="49" t="str">
        <x:f>IF(A579="","",IF(SUM($AS$2:$AS$1001)&lt;=0,"Не определён",IF(AS579&lt;0,"Исключение",IF(AU579&lt;'Настройки'!$B$5,"A",IF(AU579&lt;'Настройки'!$B$6,"B","C")))))</x:f>
      </x:c>
      <x:c r="AX579" s="58" t="str">
        <x:f>IF(A579="","",IF(AQ579=0,"",AVERAGE(BI579:INDEX(BI579:CR579,1,'Настройки'!$B$3))))</x:f>
      </x:c>
      <x:c r="AY579" s="58" t="str">
        <x:f>IF(OR(A579="",AQ579=0),"",STDEVP(BI579:INDEX(BI579:CR579,1,'Настройки'!$B$3)))</x:f>
      </x:c>
      <x:c r="AZ579" s="61" t="str">
        <x:f>IF(OR(A579="",AQ579&lt;'Настройки'!$B$12,AX579&lt;=0,AND('Настройки'!$B$10="Блокировать",COUNTIF(F579:INDEX(F579:AO579,1,'Настройки'!$B$3),"&lt;0")&gt;0)),"",AY579/ABS(AX579))</x:f>
      </x:c>
      <x:c r="BA579" s="49" t="str">
        <x:f>IF(A579="","",IF(AND('Настройки'!$B$10="Блокировать",COUNTIF(F579:INDEX(F579:AO579,1,'Настройки'!$B$3),"&lt;0")&gt;0),"Не определён",IF(AQ579&lt;'Настройки'!$B$12,"Не определён",IF(AX579=0,"Нет спроса",IF(AX579&lt;0,"Не определён",IF(AZ579&lt;='Настройки'!$B$7,"X",IF(AZ579&lt;='Настройки'!$B$8,"Y","Z")))))))</x:f>
      </x:c>
      <x:c r="BB579" s="49" t="str">
        <x:f>IF(OR(A579="",LEN(AW579)&lt;&gt;1,LEN(BA579)&lt;&gt;1),"",AW579&amp;BA579)</x:f>
      </x:c>
      <x:c r="BC579" s="61" t="str">
        <x:f>IF(OR(A579="",AQ579=0),"",(COUNT(BI579:INDEX(BI579:CR579,1,'Настройки'!$B$3))-COUNT(CS579:INDEX(CS579:EB579,1,'Настройки'!$B$3)))/AQ579)</x:f>
      </x:c>
      <x:c r="BD579" s="64" t="str">
        <x:f>IF(OR(A579="",COUNT(CS579:INDEX(CS579:EB579,1,'Настройки'!$B$3))=0),"",AQ579/COUNT(CS579:INDEX(CS579:EB579,1,'Настройки'!$B$3)))</x:f>
      </x:c>
      <x:c r="BE579" s="64" t="str">
        <x:f>IF(OR(A579="",COUNT(CS579:INDEX(CS579:EB579,1,'Настройки'!$B$3))=0),"",IF(AVERAGE(CS579:INDEX(CS579:EB579,1,'Настройки'!$B$3))=0,"",(STDEVP(CS579:INDEX(CS579:EB579,1,'Настройки'!$B$3))/ABS(AVERAGE(CS579:INDEX(CS579:EB579,1,'Настройки'!$B$3))))^2))</x:f>
      </x:c>
      <x:c r="BF579" s="49" t="str">
        <x:f>IF(A579="","",IF(AQ579&lt;3,"Недостаточно",IF(AQ579&lt;6,"Предварительный","Обычный")))</x:f>
      </x:c>
      <x:c r="BG579" s="49" t="str">
        <x:f>IF(A579="","",IF(COUNTIF(F579:INDEX(F579:AO579,1,'Настройки'!$B$3),"&lt;0")&gt;0,IF('Настройки'!$B$10="Блокировать","Отрицательный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"),"")&amp;IF(AQ579&lt;3,"Недостаточно истории. ",IF(AQ579&lt;6,"Предварительная классификация. ",""))&amp;IF(AX579=0,"Нет спроса за горизонт. ","")&amp;IF(AZ579&gt;'Настройки'!$B$11,"Экстремальная вариативность. ",""))</x:f>
      </x:c>
      <x:c r="BH579" s="49" t="str">
        <x:f>IF(A579="","",IFERROR(VLOOKUP(BB579,'Настройки'!$D$3:$E$11,2,FALSE),"Сначала проверьте исходные данные и историю спроса.")&amp;" Уточните срок поставки, MOQ и критичность.")</x:f>
      </x:c>
      <x:c r="BI579" s="50" t="str">
        <x:f>IF(1&gt;'Настройки'!$B$3,"",IF(ISBLANK(F579),IF('Настройки'!$B$9="Нулевой спрос",0,""),IF(F579&lt;0,IF('Настройки'!$B$10="Исключить","",IF('Настройки'!$B$10="Абсолютные значения",ABS(F579),F579)),F579)))</x:f>
      </x:c>
      <x:c r="BJ579" s="50" t="str">
        <x:f>IF(2&gt;'Настройки'!$B$3,"",IF(ISBLANK(G579),IF('Настройки'!$B$9="Нулевой спрос",0,""),IF(G579&lt;0,IF('Настройки'!$B$10="Исключить","",IF('Настройки'!$B$10="Абсолютные значения",ABS(G579),G579)),G579)))</x:f>
      </x:c>
      <x:c r="BK579" s="50" t="str">
        <x:f>IF(3&gt;'Настройки'!$B$3,"",IF(ISBLANK(H579),IF('Настройки'!$B$9="Нулевой спрос",0,""),IF(H579&lt;0,IF('Настройки'!$B$10="Исключить","",IF('Настройки'!$B$10="Абсолютные значения",ABS(H579),H579)),H579)))</x:f>
      </x:c>
      <x:c r="BL579" s="50" t="str">
        <x:f>IF(4&gt;'Настройки'!$B$3,"",IF(ISBLANK(I579),IF('Настройки'!$B$9="Нулевой спрос",0,""),IF(I579&lt;0,IF('Настройки'!$B$10="Исключить","",IF('Настройки'!$B$10="Абсолютные значения",ABS(I579),I579)),I579)))</x:f>
      </x:c>
      <x:c r="BM579" s="50" t="str">
        <x:f>IF(5&gt;'Настройки'!$B$3,"",IF(ISBLANK(J579),IF('Настройки'!$B$9="Нулевой спрос",0,""),IF(J579&lt;0,IF('Настройки'!$B$10="Исключить","",IF('Настройки'!$B$10="Абсолютные значения",ABS(J579),J579)),J579)))</x:f>
      </x:c>
      <x:c r="BN579" s="50" t="str">
        <x:f>IF(6&gt;'Настройки'!$B$3,"",IF(ISBLANK(K579),IF('Настройки'!$B$9="Нулевой спрос",0,""),IF(K579&lt;0,IF('Настройки'!$B$10="Исключить","",IF('Настройки'!$B$10="Абсолютные значения",ABS(K579),K579)),K579)))</x:f>
      </x:c>
      <x:c r="BO579" s="50" t="str">
        <x:f>IF(7&gt;'Настройки'!$B$3,"",IF(ISBLANK(L579),IF('Настройки'!$B$9="Нулевой спрос",0,""),IF(L579&lt;0,IF('Настройки'!$B$10="Исключить","",IF('Настройки'!$B$10="Абсолютные значения",ABS(L579),L579)),L579)))</x:f>
      </x:c>
      <x:c r="BP579" s="50" t="str">
        <x:f>IF(8&gt;'Настройки'!$B$3,"",IF(ISBLANK(M579),IF('Настройки'!$B$9="Нулевой спрос",0,""),IF(M579&lt;0,IF('Настройки'!$B$10="Исключить","",IF('Настройки'!$B$10="Абсолютные значения",ABS(M579),M579)),M579)))</x:f>
      </x:c>
      <x:c r="BQ579" s="50" t="str">
        <x:f>IF(9&gt;'Настройки'!$B$3,"",IF(ISBLANK(N579),IF('Настройки'!$B$9="Нулевой спрос",0,""),IF(N579&lt;0,IF('Настройки'!$B$10="Исключить","",IF('Настройки'!$B$10="Абсолютные значения",ABS(N579),N579)),N579)))</x:f>
      </x:c>
      <x:c r="BR579" s="50" t="str">
        <x:f>IF(10&gt;'Настройки'!$B$3,"",IF(ISBLANK(O579),IF('Настройки'!$B$9="Нулевой спрос",0,""),IF(O579&lt;0,IF('Настройки'!$B$10="Исключить","",IF('Настройки'!$B$10="Абсолютные значения",ABS(O579),O579)),O579)))</x:f>
      </x:c>
      <x:c r="BS579" s="50" t="str">
        <x:f>IF(11&gt;'Настройки'!$B$3,"",IF(ISBLANK(P579),IF('Настройки'!$B$9="Нулевой спрос",0,""),IF(P579&lt;0,IF('Настройки'!$B$10="Исключить","",IF('Настройки'!$B$10="Абсолютные значения",ABS(P579),P579)),P579)))</x:f>
      </x:c>
      <x:c r="BT579" s="50" t="str">
        <x:f>IF(12&gt;'Настройки'!$B$3,"",IF(ISBLANK(Q579),IF('Настройки'!$B$9="Нулевой спрос",0,""),IF(Q579&lt;0,IF('Настройки'!$B$10="Исключить","",IF('Настройки'!$B$10="Абсолютные значения",ABS(Q579),Q579)),Q579)))</x:f>
      </x:c>
      <x:c r="BU579" s="50" t="str">
        <x:f>IF(13&gt;'Настройки'!$B$3,"",IF(ISBLANK(R579),IF('Настройки'!$B$9="Нулевой спрос",0,""),IF(R579&lt;0,IF('Настройки'!$B$10="Исключить","",IF('Настройки'!$B$10="Абсолютные значения",ABS(R579),R579)),R579)))</x:f>
      </x:c>
      <x:c r="BV579" s="50" t="str">
        <x:f>IF(14&gt;'Настройки'!$B$3,"",IF(ISBLANK(S579),IF('Настройки'!$B$9="Нулевой спрос",0,""),IF(S579&lt;0,IF('Настройки'!$B$10="Исключить","",IF('Настройки'!$B$10="Абсолютные значения",ABS(S579),S579)),S579)))</x:f>
      </x:c>
      <x:c r="BW579" s="50" t="str">
        <x:f>IF(15&gt;'Настройки'!$B$3,"",IF(ISBLANK(T579),IF('Настройки'!$B$9="Нулевой спрос",0,""),IF(T579&lt;0,IF('Настройки'!$B$10="Исключить","",IF('Настройки'!$B$10="Абсолютные значения",ABS(T579),T579)),T579)))</x:f>
      </x:c>
      <x:c r="BX579" s="50" t="str">
        <x:f>IF(16&gt;'Настройки'!$B$3,"",IF(ISBLANK(U579),IF('Настройки'!$B$9="Нулевой спрос",0,""),IF(U579&lt;0,IF('Настройки'!$B$10="Исключить","",IF('Настройки'!$B$10="Абсолютные значения",ABS(U579),U579)),U579)))</x:f>
      </x:c>
      <x:c r="BY579" s="50" t="str">
        <x:f>IF(17&gt;'Настройки'!$B$3,"",IF(ISBLANK(V579),IF('Настройки'!$B$9="Нулевой спрос",0,""),IF(V579&lt;0,IF('Настройки'!$B$10="Исключить","",IF('Настройки'!$B$10="Абсолютные значения",ABS(V579),V579)),V579)))</x:f>
      </x:c>
      <x:c r="BZ579" s="50" t="str">
        <x:f>IF(18&gt;'Настройки'!$B$3,"",IF(ISBLANK(W579),IF('Настройки'!$B$9="Нулевой спрос",0,""),IF(W579&lt;0,IF('Настройки'!$B$10="Исключить","",IF('Настройки'!$B$10="Абсолютные значения",ABS(W579),W579)),W579)))</x:f>
      </x:c>
      <x:c r="CA579" s="50" t="str">
        <x:f>IF(19&gt;'Настройки'!$B$3,"",IF(ISBLANK(X579),IF('Настройки'!$B$9="Нулевой спрос",0,""),IF(X579&lt;0,IF('Настройки'!$B$10="Исключить","",IF('Настройки'!$B$10="Абсолютные значения",ABS(X579),X579)),X579)))</x:f>
      </x:c>
      <x:c r="CB579" s="50" t="str">
        <x:f>IF(20&gt;'Настройки'!$B$3,"",IF(ISBLANK(Y579),IF('Настройки'!$B$9="Нулевой спрос",0,""),IF(Y579&lt;0,IF('Настройки'!$B$10="Исключить","",IF('Настройки'!$B$10="Абсолютные значения",ABS(Y579),Y579)),Y579)))</x:f>
      </x:c>
      <x:c r="CC579" s="50" t="str">
        <x:f>IF(21&gt;'Настройки'!$B$3,"",IF(ISBLANK(Z579),IF('Настройки'!$B$9="Нулевой спрос",0,""),IF(Z579&lt;0,IF('Настройки'!$B$10="Исключить","",IF('Настройки'!$B$10="Абсолютные значения",ABS(Z579),Z579)),Z579)))</x:f>
      </x:c>
      <x:c r="CD579" s="50" t="str">
        <x:f>IF(22&gt;'Настройки'!$B$3,"",IF(ISBLANK(AA579),IF('Настройки'!$B$9="Нулевой спрос",0,""),IF(AA579&lt;0,IF('Настройки'!$B$10="Исключить","",IF('Настройки'!$B$10="Абсолютные значения",ABS(AA579),AA579)),AA579)))</x:f>
      </x:c>
      <x:c r="CE579" s="50" t="str">
        <x:f>IF(23&gt;'Настройки'!$B$3,"",IF(ISBLANK(AB579),IF('Настройки'!$B$9="Нулевой спрос",0,""),IF(AB579&lt;0,IF('Настройки'!$B$10="Исключить","",IF('Настройки'!$B$10="Абсолютные значения",ABS(AB579),AB579)),AB579)))</x:f>
      </x:c>
      <x:c r="CF579" s="50" t="str">
        <x:f>IF(24&gt;'Настройки'!$B$3,"",IF(ISBLANK(AC579),IF('Настройки'!$B$9="Нулевой спрос",0,""),IF(AC579&lt;0,IF('Настройки'!$B$10="Исключить","",IF('Настройки'!$B$10="Абсолютные значения",ABS(AC579),AC579)),AC579)))</x:f>
      </x:c>
      <x:c r="CG579" s="50" t="str">
        <x:f>IF(25&gt;'Настройки'!$B$3,"",IF(ISBLANK(AD579),IF('Настройки'!$B$9="Нулевой спрос",0,""),IF(AD579&lt;0,IF('Настройки'!$B$10="Исключить","",IF('Настройки'!$B$10="Абсолютные значения",ABS(AD579),AD579)),AD579)))</x:f>
      </x:c>
      <x:c r="CH579" s="50" t="str">
        <x:f>IF(26&gt;'Настройки'!$B$3,"",IF(ISBLANK(AE579),IF('Настройки'!$B$9="Нулевой спрос",0,""),IF(AE579&lt;0,IF('Настройки'!$B$10="Исключить","",IF('Настройки'!$B$10="Абсолютные значения",ABS(AE579),AE579)),AE579)))</x:f>
      </x:c>
      <x:c r="CI579" s="50" t="str">
        <x:f>IF(27&gt;'Настройки'!$B$3,"",IF(ISBLANK(AF579),IF('Настройки'!$B$9="Нулевой спрос",0,""),IF(AF579&lt;0,IF('Настройки'!$B$10="Исключить","",IF('Настройки'!$B$10="Абсолютные значения",ABS(AF579),AF579)),AF579)))</x:f>
      </x:c>
      <x:c r="CJ579" s="50" t="str">
        <x:f>IF(28&gt;'Настройки'!$B$3,"",IF(ISBLANK(AG579),IF('Настройки'!$B$9="Нулевой спрос",0,""),IF(AG579&lt;0,IF('Настройки'!$B$10="Исключить","",IF('Настройки'!$B$10="Абсолютные значения",ABS(AG579),AG579)),AG579)))</x:f>
      </x:c>
      <x:c r="CK579" s="50" t="str">
        <x:f>IF(29&gt;'Настройки'!$B$3,"",IF(ISBLANK(AH579),IF('Настройки'!$B$9="Нулевой спрос",0,""),IF(AH579&lt;0,IF('Настройки'!$B$10="Исключить","",IF('Настройки'!$B$10="Абсолютные значения",ABS(AH579),AH579)),AH579)))</x:f>
      </x:c>
      <x:c r="CL579" s="50" t="str">
        <x:f>IF(30&gt;'Настройки'!$B$3,"",IF(ISBLANK(AI579),IF('Настройки'!$B$9="Нулевой спрос",0,""),IF(AI579&lt;0,IF('Настройки'!$B$10="Исключить","",IF('Настройки'!$B$10="Абсолютные значения",ABS(AI579),AI579)),AI579)))</x:f>
      </x:c>
      <x:c r="CM579" s="50" t="str">
        <x:f>IF(31&gt;'Настройки'!$B$3,"",IF(ISBLANK(AJ579),IF('Настройки'!$B$9="Нулевой спрос",0,""),IF(AJ579&lt;0,IF('Настройки'!$B$10="Исключить","",IF('Настройки'!$B$10="Абсолютные значения",ABS(AJ579),AJ579)),AJ579)))</x:f>
      </x:c>
      <x:c r="CN579" s="50" t="str">
        <x:f>IF(32&gt;'Настройки'!$B$3,"",IF(ISBLANK(AK579),IF('Настройки'!$B$9="Нулевой спрос",0,""),IF(AK579&lt;0,IF('Настройки'!$B$10="Исключить","",IF('Настройки'!$B$10="Абсолютные значения",ABS(AK579),AK579)),AK579)))</x:f>
      </x:c>
      <x:c r="CO579" s="50" t="str">
        <x:f>IF(33&gt;'Настройки'!$B$3,"",IF(ISBLANK(AL579),IF('Настройки'!$B$9="Нулевой спрос",0,""),IF(AL579&lt;0,IF('Настройки'!$B$10="Исключить","",IF('Настройки'!$B$10="Абсолютные значения",ABS(AL579),AL579)),AL579)))</x:f>
      </x:c>
      <x:c r="CP579" s="50" t="str">
        <x:f>IF(34&gt;'Настройки'!$B$3,"",IF(ISBLANK(AM579),IF('Настройки'!$B$9="Нулевой спрос",0,""),IF(AM579&lt;0,IF('Настройки'!$B$10="Исключить","",IF('Настройки'!$B$10="Абсолютные значения",ABS(AM579),AM579)),AM579)))</x:f>
      </x:c>
      <x:c r="CQ579" s="50" t="str">
        <x:f>IF(35&gt;'Настройки'!$B$3,"",IF(ISBLANK(AN579),IF('Настройки'!$B$9="Нулевой спрос",0,""),IF(AN579&lt;0,IF('Настройки'!$B$10="Исключить","",IF('Настройки'!$B$10="Абсолютные значения",ABS(AN579),AN579)),AN579)))</x:f>
      </x:c>
      <x:c r="CR579" s="50" t="str">
        <x:f>IF(36&gt;'Настройки'!$B$3,"",IF(ISBLANK(AO579),IF('Настройки'!$B$9="Нулевой спрос",0,""),IF(AO579&lt;0,IF('Настройки'!$B$10="Исключить","",IF('Настройки'!$B$10="Абсолютные значения",ABS(AO579),AO579)),AO579)))</x:f>
      </x:c>
      <x:c r="CS579" s="50" t="str">
        <x:f>IF(OR(1&gt;'Настройки'!$B$3,ISBLANK(BI579),BI579=0),"",BI579)</x:f>
      </x:c>
      <x:c r="CT579" s="50" t="str">
        <x:f>IF(OR(2&gt;'Настройки'!$B$3,ISBLANK(BJ579),BJ579=0),"",BJ579)</x:f>
      </x:c>
      <x:c r="CU579" s="50" t="str">
        <x:f>IF(OR(3&gt;'Настройки'!$B$3,ISBLANK(BK579),BK579=0),"",BK579)</x:f>
      </x:c>
      <x:c r="CV579" s="50" t="str">
        <x:f>IF(OR(4&gt;'Настройки'!$B$3,ISBLANK(BL579),BL579=0),"",BL579)</x:f>
      </x:c>
      <x:c r="CW579" s="50" t="str">
        <x:f>IF(OR(5&gt;'Настройки'!$B$3,ISBLANK(BM579),BM579=0),"",BM579)</x:f>
      </x:c>
      <x:c r="CX579" s="50" t="str">
        <x:f>IF(OR(6&gt;'Настройки'!$B$3,ISBLANK(BN579),BN579=0),"",BN579)</x:f>
      </x:c>
      <x:c r="CY579" s="50" t="str">
        <x:f>IF(OR(7&gt;'Настройки'!$B$3,ISBLANK(BO579),BO579=0),"",BO579)</x:f>
      </x:c>
      <x:c r="CZ579" s="50" t="str">
        <x:f>IF(OR(8&gt;'Настройки'!$B$3,ISBLANK(BP579),BP579=0),"",BP579)</x:f>
      </x:c>
      <x:c r="DA579" s="50" t="str">
        <x:f>IF(OR(9&gt;'Настройки'!$B$3,ISBLANK(BQ579),BQ579=0),"",BQ579)</x:f>
      </x:c>
      <x:c r="DB579" s="50" t="str">
        <x:f>IF(OR(10&gt;'Настройки'!$B$3,ISBLANK(BR579),BR579=0),"",BR579)</x:f>
      </x:c>
      <x:c r="DC579" s="50" t="str">
        <x:f>IF(OR(11&gt;'Настройки'!$B$3,ISBLANK(BS579),BS579=0),"",BS579)</x:f>
      </x:c>
      <x:c r="DD579" s="50" t="str">
        <x:f>IF(OR(12&gt;'Настройки'!$B$3,ISBLANK(BT579),BT579=0),"",BT579)</x:f>
      </x:c>
      <x:c r="DE579" s="50" t="str">
        <x:f>IF(OR(13&gt;'Настройки'!$B$3,ISBLANK(BU579),BU579=0),"",BU579)</x:f>
      </x:c>
      <x:c r="DF579" s="50" t="str">
        <x:f>IF(OR(14&gt;'Настройки'!$B$3,ISBLANK(BV579),BV579=0),"",BV579)</x:f>
      </x:c>
      <x:c r="DG579" s="50" t="str">
        <x:f>IF(OR(15&gt;'Настройки'!$B$3,ISBLANK(BW579),BW579=0),"",BW579)</x:f>
      </x:c>
      <x:c r="DH579" s="50" t="str">
        <x:f>IF(OR(16&gt;'Настройки'!$B$3,ISBLANK(BX579),BX579=0),"",BX579)</x:f>
      </x:c>
      <x:c r="DI579" s="50" t="str">
        <x:f>IF(OR(17&gt;'Настройки'!$B$3,ISBLANK(BY579),BY579=0),"",BY579)</x:f>
      </x:c>
      <x:c r="DJ579" s="50" t="str">
        <x:f>IF(OR(18&gt;'Настройки'!$B$3,ISBLANK(BZ579),BZ579=0),"",BZ579)</x:f>
      </x:c>
      <x:c r="DK579" s="50" t="str">
        <x:f>IF(OR(19&gt;'Настройки'!$B$3,ISBLANK(CA579),CA579=0),"",CA579)</x:f>
      </x:c>
      <x:c r="DL579" s="50" t="str">
        <x:f>IF(OR(20&gt;'Настройки'!$B$3,ISBLANK(CB579),CB579=0),"",CB579)</x:f>
      </x:c>
      <x:c r="DM579" s="50" t="str">
        <x:f>IF(OR(21&gt;'Настройки'!$B$3,ISBLANK(CC579),CC579=0),"",CC579)</x:f>
      </x:c>
      <x:c r="DN579" s="50" t="str">
        <x:f>IF(OR(22&gt;'Настройки'!$B$3,ISBLANK(CD579),CD579=0),"",CD579)</x:f>
      </x:c>
      <x:c r="DO579" s="50" t="str">
        <x:f>IF(OR(23&gt;'Настройки'!$B$3,ISBLANK(CE579),CE579=0),"",CE579)</x:f>
      </x:c>
      <x:c r="DP579" s="50" t="str">
        <x:f>IF(OR(24&gt;'Настройки'!$B$3,ISBLANK(CF579),CF579=0),"",CF579)</x:f>
      </x:c>
      <x:c r="DQ579" s="50" t="str">
        <x:f>IF(OR(25&gt;'Настройки'!$B$3,ISBLANK(CG579),CG579=0),"",CG579)</x:f>
      </x:c>
      <x:c r="DR579" s="50" t="str">
        <x:f>IF(OR(26&gt;'Настройки'!$B$3,ISBLANK(CH579),CH579=0),"",CH579)</x:f>
      </x:c>
      <x:c r="DS579" s="50" t="str">
        <x:f>IF(OR(27&gt;'Настройки'!$B$3,ISBLANK(CI579),CI579=0),"",CI579)</x:f>
      </x:c>
      <x:c r="DT579" s="50" t="str">
        <x:f>IF(OR(28&gt;'Настройки'!$B$3,ISBLANK(CJ579),CJ579=0),"",CJ579)</x:f>
      </x:c>
      <x:c r="DU579" s="50" t="str">
        <x:f>IF(OR(29&gt;'Настройки'!$B$3,ISBLANK(CK579),CK579=0),"",CK579)</x:f>
      </x:c>
      <x:c r="DV579" s="50" t="str">
        <x:f>IF(OR(30&gt;'Настройки'!$B$3,ISBLANK(CL579),CL579=0),"",CL579)</x:f>
      </x:c>
      <x:c r="DW579" s="50" t="str">
        <x:f>IF(OR(31&gt;'Настройки'!$B$3,ISBLANK(CM579),CM579=0),"",CM579)</x:f>
      </x:c>
      <x:c r="DX579" s="50" t="str">
        <x:f>IF(OR(32&gt;'Настройки'!$B$3,ISBLANK(CN579),CN579=0),"",CN579)</x:f>
      </x:c>
      <x:c r="DY579" s="50" t="str">
        <x:f>IF(OR(33&gt;'Настройки'!$B$3,ISBLANK(CO579),CO579=0),"",CO579)</x:f>
      </x:c>
      <x:c r="DZ579" s="50" t="str">
        <x:f>IF(OR(34&gt;'Настройки'!$B$3,ISBLANK(CP579),CP579=0),"",CP579)</x:f>
      </x:c>
      <x:c r="EA579" s="50" t="str">
        <x:f>IF(OR(35&gt;'Настройки'!$B$3,ISBLANK(CQ579),CQ579=0),"",CQ579)</x:f>
      </x:c>
      <x:c r="EB579" s="50" t="str">
        <x:f>IF(OR(36&gt;'Настройки'!$B$3,ISBLANK(CR579),CR579=0),"",CR579)</x:f>
      </x:c>
      <x:c r="EC579" s="50" t="str">
        <x:f>IF(A579="","",IF(OR(BB579="AZ",BB579="BZ"),10000+ROW(),IF(AZ579&gt;'Настройки'!$B$11,20000+ROW(),IF(BF579&lt;&gt;"Обычный",30000+ROW(),IF(AX579&lt;=0,40000+ROW(),"")))))</x:f>
      </x:c>
      <x:c r="ED579" s="50" t="str">
        <x:f>IF(EC579="","",COUNTIFS($EC$2:$EC$1001,"&gt;0",$EC$2:$EC$1001,"&lt;"&amp;EC579)+1)</x:f>
      </x:c>
    </x:row>
    <x:row r="580">
      <x:c r="A580" s="115"/>
      <x:c r="B580" s="115"/>
      <x:c r="C580" s="115"/>
      <x:c r="D580" s="118"/>
      <x:c r="E580" s="118"/>
      <x:c r="F580" s="118"/>
      <x:c r="G580" s="118"/>
      <x:c r="H580" s="118"/>
      <x:c r="I580" s="118"/>
      <x:c r="J580" s="118"/>
      <x:c r="K580" s="118"/>
      <x:c r="L580" s="118"/>
      <x:c r="M580" s="118"/>
      <x:c r="N580" s="118"/>
      <x:c r="O580" s="118"/>
      <x:c r="P580" s="118"/>
      <x:c r="Q580" s="118"/>
      <x:c r="R580" s="118"/>
      <x:c r="S580" s="118"/>
      <x:c r="T580" s="118"/>
      <x:c r="U580" s="118"/>
      <x:c r="V580" s="118"/>
      <x:c r="W580" s="118"/>
      <x:c r="X580" s="118"/>
      <x:c r="Y580" s="118"/>
      <x:c r="Z580" s="118"/>
      <x:c r="AA580" s="118"/>
      <x:c r="AB580" s="118"/>
      <x:c r="AC580" s="118"/>
      <x:c r="AD580" s="118"/>
      <x:c r="AE580" s="118"/>
      <x:c r="AF580" s="118"/>
      <x:c r="AG580" s="118"/>
      <x:c r="AH580" s="118"/>
      <x:c r="AI580" s="118"/>
      <x:c r="AJ580" s="118"/>
      <x:c r="AK580" s="118"/>
      <x:c r="AL580" s="118"/>
      <x:c r="AM580" s="118"/>
      <x:c r="AN580" s="118"/>
      <x:c r="AO580" s="118"/>
      <x:c r="AP580" s="115"/>
      <x:c r="AQ580" s="49" t="str">
        <x:f>IF(A580="","",COUNT(BI580:INDEX(BI580:CR580,1,'Настройки'!$B$3)))</x:f>
      </x:c>
      <x:c r="AR580" s="49" t="str">
        <x:f>IF(A580="","",SUM(BI580:INDEX(BI580:CR580,1,'Настройки'!$B$3)))</x:f>
      </x:c>
      <x:c r="AS580" s="58" t="str">
        <x:f>IF(A580="","",IF('Настройки'!$B$4="Стоимость потребления",AR580*D580,IF('Настройки'!$B$4="Количество",AR580,E580)))</x:f>
      </x:c>
      <x:c r="AT580" s="61" t="str">
        <x:f>IF(OR(A580="",AS580&lt;0,SUM($AS$2:$AS$1001)&lt;=0),"",AS580/SUM($AS$2:$AS$1001))</x:f>
      </x:c>
      <x:c r="AU580" s="61" t="str">
        <x:f>IF(OR(A580="",AS580&lt;0,SUM($AS$2:$AS$1001)&lt;=0),"",SUMIFS($AS$2:$AS$1001,$AS$2:$AS$1001,"&gt;"&amp;AS580)/SUM($AS$2:$AS$1001))</x:f>
      </x:c>
      <x:c r="AV580" s="61" t="str">
        <x:f>IF(OR(A580="",AS580&lt;0,SUM($AS$2:$AS$1001)&lt;=0),"",SUMIFS($AS$2:$AS$1001,$AS$2:$AS$1001,"&gt;="&amp;AS580)/SUM($AS$2:$AS$1001))</x:f>
      </x:c>
      <x:c r="AW580" s="49" t="str">
        <x:f>IF(A580="","",IF(SUM($AS$2:$AS$1001)&lt;=0,"Не определён",IF(AS580&lt;0,"Исключение",IF(AU580&lt;'Настройки'!$B$5,"A",IF(AU580&lt;'Настройки'!$B$6,"B","C")))))</x:f>
      </x:c>
      <x:c r="AX580" s="58" t="str">
        <x:f>IF(A580="","",IF(AQ580=0,"",AVERAGE(BI580:INDEX(BI580:CR580,1,'Настройки'!$B$3))))</x:f>
      </x:c>
      <x:c r="AY580" s="58" t="str">
        <x:f>IF(OR(A580="",AQ580=0),"",STDEVP(BI580:INDEX(BI580:CR580,1,'Настройки'!$B$3)))</x:f>
      </x:c>
      <x:c r="AZ580" s="61" t="str">
        <x:f>IF(OR(A580="",AQ580&lt;'Настройки'!$B$12,AX580&lt;=0,AND('Настройки'!$B$10="Блокировать",COUNTIF(F580:INDEX(F580:AO580,1,'Настройки'!$B$3),"&lt;0")&gt;0)),"",AY580/ABS(AX580))</x:f>
      </x:c>
      <x:c r="BA580" s="49" t="str">
        <x:f>IF(A580="","",IF(AND('Настройки'!$B$10="Блокировать",COUNTIF(F580:INDEX(F580:AO580,1,'Настройки'!$B$3),"&lt;0")&gt;0),"Не определён",IF(AQ580&lt;'Настройки'!$B$12,"Не определён",IF(AX580=0,"Нет спроса",IF(AX580&lt;0,"Не определён",IF(AZ580&lt;='Настройки'!$B$7,"X",IF(AZ580&lt;='Настройки'!$B$8,"Y","Z")))))))</x:f>
      </x:c>
      <x:c r="BB580" s="49" t="str">
        <x:f>IF(OR(A580="",LEN(AW580)&lt;&gt;1,LEN(BA580)&lt;&gt;1),"",AW580&amp;BA580)</x:f>
      </x:c>
      <x:c r="BC580" s="61" t="str">
        <x:f>IF(OR(A580="",AQ580=0),"",(COUNT(BI580:INDEX(BI580:CR580,1,'Настройки'!$B$3))-COUNT(CS580:INDEX(CS580:EB580,1,'Настройки'!$B$3)))/AQ580)</x:f>
      </x:c>
      <x:c r="BD580" s="64" t="str">
        <x:f>IF(OR(A580="",COUNT(CS580:INDEX(CS580:EB580,1,'Настройки'!$B$3))=0),"",AQ580/COUNT(CS580:INDEX(CS580:EB580,1,'Настройки'!$B$3)))</x:f>
      </x:c>
      <x:c r="BE580" s="64" t="str">
        <x:f>IF(OR(A580="",COUNT(CS580:INDEX(CS580:EB580,1,'Настройки'!$B$3))=0),"",IF(AVERAGE(CS580:INDEX(CS580:EB580,1,'Настройки'!$B$3))=0,"",(STDEVP(CS580:INDEX(CS580:EB580,1,'Настройки'!$B$3))/ABS(AVERAGE(CS580:INDEX(CS580:EB580,1,'Настройки'!$B$3))))^2))</x:f>
      </x:c>
      <x:c r="BF580" s="49" t="str">
        <x:f>IF(A580="","",IF(AQ580&lt;3,"Недостаточно",IF(AQ580&lt;6,"Предварительный","Обычный")))</x:f>
      </x:c>
      <x:c r="BG580" s="49" t="str">
        <x:f>IF(A580="","",IF(COUNTIF(F580:INDEX(F580:AO580,1,'Настройки'!$B$3),"&lt;0")&gt;0,IF('Настройки'!$B$10="Блокировать","Отрицательный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"),"")&amp;IF(AQ580&lt;3,"Недостаточно истории. ",IF(AQ580&lt;6,"Предварительная классификация. ",""))&amp;IF(AX580=0,"Нет спроса за горизонт. ","")&amp;IF(AZ580&gt;'Настройки'!$B$11,"Экстремальная вариативность. ",""))</x:f>
      </x:c>
      <x:c r="BH580" s="49" t="str">
        <x:f>IF(A580="","",IFERROR(VLOOKUP(BB580,'Настройки'!$D$3:$E$11,2,FALSE),"Сначала проверьте исходные данные и историю спроса.")&amp;" Уточните срок поставки, MOQ и критичность.")</x:f>
      </x:c>
      <x:c r="BI580" s="50" t="str">
        <x:f>IF(1&gt;'Настройки'!$B$3,"",IF(ISBLANK(F580),IF('Настройки'!$B$9="Нулевой спрос",0,""),IF(F580&lt;0,IF('Настройки'!$B$10="Исключить","",IF('Настройки'!$B$10="Абсолютные значения",ABS(F580),F580)),F580)))</x:f>
      </x:c>
      <x:c r="BJ580" s="50" t="str">
        <x:f>IF(2&gt;'Настройки'!$B$3,"",IF(ISBLANK(G580),IF('Настройки'!$B$9="Нулевой спрос",0,""),IF(G580&lt;0,IF('Настройки'!$B$10="Исключить","",IF('Настройки'!$B$10="Абсолютные значения",ABS(G580),G580)),G580)))</x:f>
      </x:c>
      <x:c r="BK580" s="50" t="str">
        <x:f>IF(3&gt;'Настройки'!$B$3,"",IF(ISBLANK(H580),IF('Настройки'!$B$9="Нулевой спрос",0,""),IF(H580&lt;0,IF('Настройки'!$B$10="Исключить","",IF('Настройки'!$B$10="Абсолютные значения",ABS(H580),H580)),H580)))</x:f>
      </x:c>
      <x:c r="BL580" s="50" t="str">
        <x:f>IF(4&gt;'Настройки'!$B$3,"",IF(ISBLANK(I580),IF('Настройки'!$B$9="Нулевой спрос",0,""),IF(I580&lt;0,IF('Настройки'!$B$10="Исключить","",IF('Настройки'!$B$10="Абсолютные значения",ABS(I580),I580)),I580)))</x:f>
      </x:c>
      <x:c r="BM580" s="50" t="str">
        <x:f>IF(5&gt;'Настройки'!$B$3,"",IF(ISBLANK(J580),IF('Настройки'!$B$9="Нулевой спрос",0,""),IF(J580&lt;0,IF('Настройки'!$B$10="Исключить","",IF('Настройки'!$B$10="Абсолютные значения",ABS(J580),J580)),J580)))</x:f>
      </x:c>
      <x:c r="BN580" s="50" t="str">
        <x:f>IF(6&gt;'Настройки'!$B$3,"",IF(ISBLANK(K580),IF('Настройки'!$B$9="Нулевой спрос",0,""),IF(K580&lt;0,IF('Настройки'!$B$10="Исключить","",IF('Настройки'!$B$10="Абсолютные значения",ABS(K580),K580)),K580)))</x:f>
      </x:c>
      <x:c r="BO580" s="50" t="str">
        <x:f>IF(7&gt;'Настройки'!$B$3,"",IF(ISBLANK(L580),IF('Настройки'!$B$9="Нулевой спрос",0,""),IF(L580&lt;0,IF('Настройки'!$B$10="Исключить","",IF('Настройки'!$B$10="Абсолютные значения",ABS(L580),L580)),L580)))</x:f>
      </x:c>
      <x:c r="BP580" s="50" t="str">
        <x:f>IF(8&gt;'Настройки'!$B$3,"",IF(ISBLANK(M580),IF('Настройки'!$B$9="Нулевой спрос",0,""),IF(M580&lt;0,IF('Настройки'!$B$10="Исключить","",IF('Настройки'!$B$10="Абсолютные значения",ABS(M580),M580)),M580)))</x:f>
      </x:c>
      <x:c r="BQ580" s="50" t="str">
        <x:f>IF(9&gt;'Настройки'!$B$3,"",IF(ISBLANK(N580),IF('Настройки'!$B$9="Нулевой спрос",0,""),IF(N580&lt;0,IF('Настройки'!$B$10="Исключить","",IF('Настройки'!$B$10="Абсолютные значения",ABS(N580),N580)),N580)))</x:f>
      </x:c>
      <x:c r="BR580" s="50" t="str">
        <x:f>IF(10&gt;'Настройки'!$B$3,"",IF(ISBLANK(O580),IF('Настройки'!$B$9="Нулевой спрос",0,""),IF(O580&lt;0,IF('Настройки'!$B$10="Исключить","",IF('Настройки'!$B$10="Абсолютные значения",ABS(O580),O580)),O580)))</x:f>
      </x:c>
      <x:c r="BS580" s="50" t="str">
        <x:f>IF(11&gt;'Настройки'!$B$3,"",IF(ISBLANK(P580),IF('Настройки'!$B$9="Нулевой спрос",0,""),IF(P580&lt;0,IF('Настройки'!$B$10="Исключить","",IF('Настройки'!$B$10="Абсолютные значения",ABS(P580),P580)),P580)))</x:f>
      </x:c>
      <x:c r="BT580" s="50" t="str">
        <x:f>IF(12&gt;'Настройки'!$B$3,"",IF(ISBLANK(Q580),IF('Настройки'!$B$9="Нулевой спрос",0,""),IF(Q580&lt;0,IF('Настройки'!$B$10="Исключить","",IF('Настройки'!$B$10="Абсолютные значения",ABS(Q580),Q580)),Q580)))</x:f>
      </x:c>
      <x:c r="BU580" s="50" t="str">
        <x:f>IF(13&gt;'Настройки'!$B$3,"",IF(ISBLANK(R580),IF('Настройки'!$B$9="Нулевой спрос",0,""),IF(R580&lt;0,IF('Настройки'!$B$10="Исключить","",IF('Настройки'!$B$10="Абсолютные значения",ABS(R580),R580)),R580)))</x:f>
      </x:c>
      <x:c r="BV580" s="50" t="str">
        <x:f>IF(14&gt;'Настройки'!$B$3,"",IF(ISBLANK(S580),IF('Настройки'!$B$9="Нулевой спрос",0,""),IF(S580&lt;0,IF('Настройки'!$B$10="Исключить","",IF('Настройки'!$B$10="Абсолютные значения",ABS(S580),S580)),S580)))</x:f>
      </x:c>
      <x:c r="BW580" s="50" t="str">
        <x:f>IF(15&gt;'Настройки'!$B$3,"",IF(ISBLANK(T580),IF('Настройки'!$B$9="Нулевой спрос",0,""),IF(T580&lt;0,IF('Настройки'!$B$10="Исключить","",IF('Настройки'!$B$10="Абсолютные значения",ABS(T580),T580)),T580)))</x:f>
      </x:c>
      <x:c r="BX580" s="50" t="str">
        <x:f>IF(16&gt;'Настройки'!$B$3,"",IF(ISBLANK(U580),IF('Настройки'!$B$9="Нулевой спрос",0,""),IF(U580&lt;0,IF('Настройки'!$B$10="Исключить","",IF('Настройки'!$B$10="Абсолютные значения",ABS(U580),U580)),U580)))</x:f>
      </x:c>
      <x:c r="BY580" s="50" t="str">
        <x:f>IF(17&gt;'Настройки'!$B$3,"",IF(ISBLANK(V580),IF('Настройки'!$B$9="Нулевой спрос",0,""),IF(V580&lt;0,IF('Настройки'!$B$10="Исключить","",IF('Настройки'!$B$10="Абсолютные значения",ABS(V580),V580)),V580)))</x:f>
      </x:c>
      <x:c r="BZ580" s="50" t="str">
        <x:f>IF(18&gt;'Настройки'!$B$3,"",IF(ISBLANK(W580),IF('Настройки'!$B$9="Нулевой спрос",0,""),IF(W580&lt;0,IF('Настройки'!$B$10="Исключить","",IF('Настройки'!$B$10="Абсолютные значения",ABS(W580),W580)),W580)))</x:f>
      </x:c>
      <x:c r="CA580" s="50" t="str">
        <x:f>IF(19&gt;'Настройки'!$B$3,"",IF(ISBLANK(X580),IF('Настройки'!$B$9="Нулевой спрос",0,""),IF(X580&lt;0,IF('Настройки'!$B$10="Исключить","",IF('Настройки'!$B$10="Абсолютные значения",ABS(X580),X580)),X580)))</x:f>
      </x:c>
      <x:c r="CB580" s="50" t="str">
        <x:f>IF(20&gt;'Настройки'!$B$3,"",IF(ISBLANK(Y580),IF('Настройки'!$B$9="Нулевой спрос",0,""),IF(Y580&lt;0,IF('Настройки'!$B$10="Исключить","",IF('Настройки'!$B$10="Абсолютные значения",ABS(Y580),Y580)),Y580)))</x:f>
      </x:c>
      <x:c r="CC580" s="50" t="str">
        <x:f>IF(21&gt;'Настройки'!$B$3,"",IF(ISBLANK(Z580),IF('Настройки'!$B$9="Нулевой спрос",0,""),IF(Z580&lt;0,IF('Настройки'!$B$10="Исключить","",IF('Настройки'!$B$10="Абсолютные значения",ABS(Z580),Z580)),Z580)))</x:f>
      </x:c>
      <x:c r="CD580" s="50" t="str">
        <x:f>IF(22&gt;'Настройки'!$B$3,"",IF(ISBLANK(AA580),IF('Настройки'!$B$9="Нулевой спрос",0,""),IF(AA580&lt;0,IF('Настройки'!$B$10="Исключить","",IF('Настройки'!$B$10="Абсолютные значения",ABS(AA580),AA580)),AA580)))</x:f>
      </x:c>
      <x:c r="CE580" s="50" t="str">
        <x:f>IF(23&gt;'Настройки'!$B$3,"",IF(ISBLANK(AB580),IF('Настройки'!$B$9="Нулевой спрос",0,""),IF(AB580&lt;0,IF('Настройки'!$B$10="Исключить","",IF('Настройки'!$B$10="Абсолютные значения",ABS(AB580),AB580)),AB580)))</x:f>
      </x:c>
      <x:c r="CF580" s="50" t="str">
        <x:f>IF(24&gt;'Настройки'!$B$3,"",IF(ISBLANK(AC580),IF('Настройки'!$B$9="Нулевой спрос",0,""),IF(AC580&lt;0,IF('Настройки'!$B$10="Исключить","",IF('Настройки'!$B$10="Абсолютные значения",ABS(AC580),AC580)),AC580)))</x:f>
      </x:c>
      <x:c r="CG580" s="50" t="str">
        <x:f>IF(25&gt;'Настройки'!$B$3,"",IF(ISBLANK(AD580),IF('Настройки'!$B$9="Нулевой спрос",0,""),IF(AD580&lt;0,IF('Настройки'!$B$10="Исключить","",IF('Настройки'!$B$10="Абсолютные значения",ABS(AD580),AD580)),AD580)))</x:f>
      </x:c>
      <x:c r="CH580" s="50" t="str">
        <x:f>IF(26&gt;'Настройки'!$B$3,"",IF(ISBLANK(AE580),IF('Настройки'!$B$9="Нулевой спрос",0,""),IF(AE580&lt;0,IF('Настройки'!$B$10="Исключить","",IF('Настройки'!$B$10="Абсолютные значения",ABS(AE580),AE580)),AE580)))</x:f>
      </x:c>
      <x:c r="CI580" s="50" t="str">
        <x:f>IF(27&gt;'Настройки'!$B$3,"",IF(ISBLANK(AF580),IF('Настройки'!$B$9="Нулевой спрос",0,""),IF(AF580&lt;0,IF('Настройки'!$B$10="Исключить","",IF('Настройки'!$B$10="Абсолютные значения",ABS(AF580),AF580)),AF580)))</x:f>
      </x:c>
      <x:c r="CJ580" s="50" t="str">
        <x:f>IF(28&gt;'Настройки'!$B$3,"",IF(ISBLANK(AG580),IF('Настройки'!$B$9="Нулевой спрос",0,""),IF(AG580&lt;0,IF('Настройки'!$B$10="Исключить","",IF('Настройки'!$B$10="Абсолютные значения",ABS(AG580),AG580)),AG580)))</x:f>
      </x:c>
      <x:c r="CK580" s="50" t="str">
        <x:f>IF(29&gt;'Настройки'!$B$3,"",IF(ISBLANK(AH580),IF('Настройки'!$B$9="Нулевой спрос",0,""),IF(AH580&lt;0,IF('Настройки'!$B$10="Исключить","",IF('Настройки'!$B$10="Абсолютные значения",ABS(AH580),AH580)),AH580)))</x:f>
      </x:c>
      <x:c r="CL580" s="50" t="str">
        <x:f>IF(30&gt;'Настройки'!$B$3,"",IF(ISBLANK(AI580),IF('Настройки'!$B$9="Нулевой спрос",0,""),IF(AI580&lt;0,IF('Настройки'!$B$10="Исключить","",IF('Настройки'!$B$10="Абсолютные значения",ABS(AI580),AI580)),AI580)))</x:f>
      </x:c>
      <x:c r="CM580" s="50" t="str">
        <x:f>IF(31&gt;'Настройки'!$B$3,"",IF(ISBLANK(AJ580),IF('Настройки'!$B$9="Нулевой спрос",0,""),IF(AJ580&lt;0,IF('Настройки'!$B$10="Исключить","",IF('Настройки'!$B$10="Абсолютные значения",ABS(AJ580),AJ580)),AJ580)))</x:f>
      </x:c>
      <x:c r="CN580" s="50" t="str">
        <x:f>IF(32&gt;'Настройки'!$B$3,"",IF(ISBLANK(AK580),IF('Настройки'!$B$9="Нулевой спрос",0,""),IF(AK580&lt;0,IF('Настройки'!$B$10="Исключить","",IF('Настройки'!$B$10="Абсолютные значения",ABS(AK580),AK580)),AK580)))</x:f>
      </x:c>
      <x:c r="CO580" s="50" t="str">
        <x:f>IF(33&gt;'Настройки'!$B$3,"",IF(ISBLANK(AL580),IF('Настройки'!$B$9="Нулевой спрос",0,""),IF(AL580&lt;0,IF('Настройки'!$B$10="Исключить","",IF('Настройки'!$B$10="Абсолютные значения",ABS(AL580),AL580)),AL580)))</x:f>
      </x:c>
      <x:c r="CP580" s="50" t="str">
        <x:f>IF(34&gt;'Настройки'!$B$3,"",IF(ISBLANK(AM580),IF('Настройки'!$B$9="Нулевой спрос",0,""),IF(AM580&lt;0,IF('Настройки'!$B$10="Исключить","",IF('Настройки'!$B$10="Абсолютные значения",ABS(AM580),AM580)),AM580)))</x:f>
      </x:c>
      <x:c r="CQ580" s="50" t="str">
        <x:f>IF(35&gt;'Настройки'!$B$3,"",IF(ISBLANK(AN580),IF('Настройки'!$B$9="Нулевой спрос",0,""),IF(AN580&lt;0,IF('Настройки'!$B$10="Исключить","",IF('Настройки'!$B$10="Абсолютные значения",ABS(AN580),AN580)),AN580)))</x:f>
      </x:c>
      <x:c r="CR580" s="50" t="str">
        <x:f>IF(36&gt;'Настройки'!$B$3,"",IF(ISBLANK(AO580),IF('Настройки'!$B$9="Нулевой спрос",0,""),IF(AO580&lt;0,IF('Настройки'!$B$10="Исключить","",IF('Настройки'!$B$10="Абсолютные значения",ABS(AO580),AO580)),AO580)))</x:f>
      </x:c>
      <x:c r="CS580" s="50" t="str">
        <x:f>IF(OR(1&gt;'Настройки'!$B$3,ISBLANK(BI580),BI580=0),"",BI580)</x:f>
      </x:c>
      <x:c r="CT580" s="50" t="str">
        <x:f>IF(OR(2&gt;'Настройки'!$B$3,ISBLANK(BJ580),BJ580=0),"",BJ580)</x:f>
      </x:c>
      <x:c r="CU580" s="50" t="str">
        <x:f>IF(OR(3&gt;'Настройки'!$B$3,ISBLANK(BK580),BK580=0),"",BK580)</x:f>
      </x:c>
      <x:c r="CV580" s="50" t="str">
        <x:f>IF(OR(4&gt;'Настройки'!$B$3,ISBLANK(BL580),BL580=0),"",BL580)</x:f>
      </x:c>
      <x:c r="CW580" s="50" t="str">
        <x:f>IF(OR(5&gt;'Настройки'!$B$3,ISBLANK(BM580),BM580=0),"",BM580)</x:f>
      </x:c>
      <x:c r="CX580" s="50" t="str">
        <x:f>IF(OR(6&gt;'Настройки'!$B$3,ISBLANK(BN580),BN580=0),"",BN580)</x:f>
      </x:c>
      <x:c r="CY580" s="50" t="str">
        <x:f>IF(OR(7&gt;'Настройки'!$B$3,ISBLANK(BO580),BO580=0),"",BO580)</x:f>
      </x:c>
      <x:c r="CZ580" s="50" t="str">
        <x:f>IF(OR(8&gt;'Настройки'!$B$3,ISBLANK(BP580),BP580=0),"",BP580)</x:f>
      </x:c>
      <x:c r="DA580" s="50" t="str">
        <x:f>IF(OR(9&gt;'Настройки'!$B$3,ISBLANK(BQ580),BQ580=0),"",BQ580)</x:f>
      </x:c>
      <x:c r="DB580" s="50" t="str">
        <x:f>IF(OR(10&gt;'Настройки'!$B$3,ISBLANK(BR580),BR580=0),"",BR580)</x:f>
      </x:c>
      <x:c r="DC580" s="50" t="str">
        <x:f>IF(OR(11&gt;'Настройки'!$B$3,ISBLANK(BS580),BS580=0),"",BS580)</x:f>
      </x:c>
      <x:c r="DD580" s="50" t="str">
        <x:f>IF(OR(12&gt;'Настройки'!$B$3,ISBLANK(BT580),BT580=0),"",BT580)</x:f>
      </x:c>
      <x:c r="DE580" s="50" t="str">
        <x:f>IF(OR(13&gt;'Настройки'!$B$3,ISBLANK(BU580),BU580=0),"",BU580)</x:f>
      </x:c>
      <x:c r="DF580" s="50" t="str">
        <x:f>IF(OR(14&gt;'Настройки'!$B$3,ISBLANK(BV580),BV580=0),"",BV580)</x:f>
      </x:c>
      <x:c r="DG580" s="50" t="str">
        <x:f>IF(OR(15&gt;'Настройки'!$B$3,ISBLANK(BW580),BW580=0),"",BW580)</x:f>
      </x:c>
      <x:c r="DH580" s="50" t="str">
        <x:f>IF(OR(16&gt;'Настройки'!$B$3,ISBLANK(BX580),BX580=0),"",BX580)</x:f>
      </x:c>
      <x:c r="DI580" s="50" t="str">
        <x:f>IF(OR(17&gt;'Настройки'!$B$3,ISBLANK(BY580),BY580=0),"",BY580)</x:f>
      </x:c>
      <x:c r="DJ580" s="50" t="str">
        <x:f>IF(OR(18&gt;'Настройки'!$B$3,ISBLANK(BZ580),BZ580=0),"",BZ580)</x:f>
      </x:c>
      <x:c r="DK580" s="50" t="str">
        <x:f>IF(OR(19&gt;'Настройки'!$B$3,ISBLANK(CA580),CA580=0),"",CA580)</x:f>
      </x:c>
      <x:c r="DL580" s="50" t="str">
        <x:f>IF(OR(20&gt;'Настройки'!$B$3,ISBLANK(CB580),CB580=0),"",CB580)</x:f>
      </x:c>
      <x:c r="DM580" s="50" t="str">
        <x:f>IF(OR(21&gt;'Настройки'!$B$3,ISBLANK(CC580),CC580=0),"",CC580)</x:f>
      </x:c>
      <x:c r="DN580" s="50" t="str">
        <x:f>IF(OR(22&gt;'Настройки'!$B$3,ISBLANK(CD580),CD580=0),"",CD580)</x:f>
      </x:c>
      <x:c r="DO580" s="50" t="str">
        <x:f>IF(OR(23&gt;'Настройки'!$B$3,ISBLANK(CE580),CE580=0),"",CE580)</x:f>
      </x:c>
      <x:c r="DP580" s="50" t="str">
        <x:f>IF(OR(24&gt;'Настройки'!$B$3,ISBLANK(CF580),CF580=0),"",CF580)</x:f>
      </x:c>
      <x:c r="DQ580" s="50" t="str">
        <x:f>IF(OR(25&gt;'Настройки'!$B$3,ISBLANK(CG580),CG580=0),"",CG580)</x:f>
      </x:c>
      <x:c r="DR580" s="50" t="str">
        <x:f>IF(OR(26&gt;'Настройки'!$B$3,ISBLANK(CH580),CH580=0),"",CH580)</x:f>
      </x:c>
      <x:c r="DS580" s="50" t="str">
        <x:f>IF(OR(27&gt;'Настройки'!$B$3,ISBLANK(CI580),CI580=0),"",CI580)</x:f>
      </x:c>
      <x:c r="DT580" s="50" t="str">
        <x:f>IF(OR(28&gt;'Настройки'!$B$3,ISBLANK(CJ580),CJ580=0),"",CJ580)</x:f>
      </x:c>
      <x:c r="DU580" s="50" t="str">
        <x:f>IF(OR(29&gt;'Настройки'!$B$3,ISBLANK(CK580),CK580=0),"",CK580)</x:f>
      </x:c>
      <x:c r="DV580" s="50" t="str">
        <x:f>IF(OR(30&gt;'Настройки'!$B$3,ISBLANK(CL580),CL580=0),"",CL580)</x:f>
      </x:c>
      <x:c r="DW580" s="50" t="str">
        <x:f>IF(OR(31&gt;'Настройки'!$B$3,ISBLANK(CM580),CM580=0),"",CM580)</x:f>
      </x:c>
      <x:c r="DX580" s="50" t="str">
        <x:f>IF(OR(32&gt;'Настройки'!$B$3,ISBLANK(CN580),CN580=0),"",CN580)</x:f>
      </x:c>
      <x:c r="DY580" s="50" t="str">
        <x:f>IF(OR(33&gt;'Настройки'!$B$3,ISBLANK(CO580),CO580=0),"",CO580)</x:f>
      </x:c>
      <x:c r="DZ580" s="50" t="str">
        <x:f>IF(OR(34&gt;'Настройки'!$B$3,ISBLANK(CP580),CP580=0),"",CP580)</x:f>
      </x:c>
      <x:c r="EA580" s="50" t="str">
        <x:f>IF(OR(35&gt;'Настройки'!$B$3,ISBLANK(CQ580),CQ580=0),"",CQ580)</x:f>
      </x:c>
      <x:c r="EB580" s="50" t="str">
        <x:f>IF(OR(36&gt;'Настройки'!$B$3,ISBLANK(CR580),CR580=0),"",CR580)</x:f>
      </x:c>
      <x:c r="EC580" s="50" t="str">
        <x:f>IF(A580="","",IF(OR(BB580="AZ",BB580="BZ"),10000+ROW(),IF(AZ580&gt;'Настройки'!$B$11,20000+ROW(),IF(BF580&lt;&gt;"Обычный",30000+ROW(),IF(AX580&lt;=0,40000+ROW(),"")))))</x:f>
      </x:c>
      <x:c r="ED580" s="50" t="str">
        <x:f>IF(EC580="","",COUNTIFS($EC$2:$EC$1001,"&gt;0",$EC$2:$EC$1001,"&lt;"&amp;EC580)+1)</x:f>
      </x:c>
    </x:row>
    <x:row r="581">
      <x:c r="A581" s="115"/>
      <x:c r="B581" s="115"/>
      <x:c r="C581" s="115"/>
      <x:c r="D581" s="118"/>
      <x:c r="E581" s="118"/>
      <x:c r="F581" s="118"/>
      <x:c r="G581" s="118"/>
      <x:c r="H581" s="118"/>
      <x:c r="I581" s="118"/>
      <x:c r="J581" s="118"/>
      <x:c r="K581" s="118"/>
      <x:c r="L581" s="118"/>
      <x:c r="M581" s="118"/>
      <x:c r="N581" s="118"/>
      <x:c r="O581" s="118"/>
      <x:c r="P581" s="118"/>
      <x:c r="Q581" s="118"/>
      <x:c r="R581" s="118"/>
      <x:c r="S581" s="118"/>
      <x:c r="T581" s="118"/>
      <x:c r="U581" s="118"/>
      <x:c r="V581" s="118"/>
      <x:c r="W581" s="118"/>
      <x:c r="X581" s="118"/>
      <x:c r="Y581" s="118"/>
      <x:c r="Z581" s="118"/>
      <x:c r="AA581" s="118"/>
      <x:c r="AB581" s="118"/>
      <x:c r="AC581" s="118"/>
      <x:c r="AD581" s="118"/>
      <x:c r="AE581" s="118"/>
      <x:c r="AF581" s="118"/>
      <x:c r="AG581" s="118"/>
      <x:c r="AH581" s="118"/>
      <x:c r="AI581" s="118"/>
      <x:c r="AJ581" s="118"/>
      <x:c r="AK581" s="118"/>
      <x:c r="AL581" s="118"/>
      <x:c r="AM581" s="118"/>
      <x:c r="AN581" s="118"/>
      <x:c r="AO581" s="118"/>
      <x:c r="AP581" s="115"/>
      <x:c r="AQ581" s="49" t="str">
        <x:f>IF(A581="","",COUNT(BI581:INDEX(BI581:CR581,1,'Настройки'!$B$3)))</x:f>
      </x:c>
      <x:c r="AR581" s="49" t="str">
        <x:f>IF(A581="","",SUM(BI581:INDEX(BI581:CR581,1,'Настройки'!$B$3)))</x:f>
      </x:c>
      <x:c r="AS581" s="58" t="str">
        <x:f>IF(A581="","",IF('Настройки'!$B$4="Стоимость потребления",AR581*D581,IF('Настройки'!$B$4="Количество",AR581,E581)))</x:f>
      </x:c>
      <x:c r="AT581" s="61" t="str">
        <x:f>IF(OR(A581="",AS581&lt;0,SUM($AS$2:$AS$1001)&lt;=0),"",AS581/SUM($AS$2:$AS$1001))</x:f>
      </x:c>
      <x:c r="AU581" s="61" t="str">
        <x:f>IF(OR(A581="",AS581&lt;0,SUM($AS$2:$AS$1001)&lt;=0),"",SUMIFS($AS$2:$AS$1001,$AS$2:$AS$1001,"&gt;"&amp;AS581)/SUM($AS$2:$AS$1001))</x:f>
      </x:c>
      <x:c r="AV581" s="61" t="str">
        <x:f>IF(OR(A581="",AS581&lt;0,SUM($AS$2:$AS$1001)&lt;=0),"",SUMIFS($AS$2:$AS$1001,$AS$2:$AS$1001,"&gt;="&amp;AS581)/SUM($AS$2:$AS$1001))</x:f>
      </x:c>
      <x:c r="AW581" s="49" t="str">
        <x:f>IF(A581="","",IF(SUM($AS$2:$AS$1001)&lt;=0,"Не определён",IF(AS581&lt;0,"Исключение",IF(AU581&lt;'Настройки'!$B$5,"A",IF(AU581&lt;'Настройки'!$B$6,"B","C")))))</x:f>
      </x:c>
      <x:c r="AX581" s="58" t="str">
        <x:f>IF(A581="","",IF(AQ581=0,"",AVERAGE(BI581:INDEX(BI581:CR581,1,'Настройки'!$B$3))))</x:f>
      </x:c>
      <x:c r="AY581" s="58" t="str">
        <x:f>IF(OR(A581="",AQ581=0),"",STDEVP(BI581:INDEX(BI581:CR581,1,'Настройки'!$B$3)))</x:f>
      </x:c>
      <x:c r="AZ581" s="61" t="str">
        <x:f>IF(OR(A581="",AQ581&lt;'Настройки'!$B$12,AX581&lt;=0,AND('Настройки'!$B$10="Блокировать",COUNTIF(F581:INDEX(F581:AO581,1,'Настройки'!$B$3),"&lt;0")&gt;0)),"",AY581/ABS(AX581))</x:f>
      </x:c>
      <x:c r="BA581" s="49" t="str">
        <x:f>IF(A581="","",IF(AND('Настройки'!$B$10="Блокировать",COUNTIF(F581:INDEX(F581:AO581,1,'Настройки'!$B$3),"&lt;0")&gt;0),"Не определён",IF(AQ581&lt;'Настройки'!$B$12,"Не определён",IF(AX581=0,"Нет спроса",IF(AX581&lt;0,"Не определён",IF(AZ581&lt;='Настройки'!$B$7,"X",IF(AZ581&lt;='Настройки'!$B$8,"Y","Z")))))))</x:f>
      </x:c>
      <x:c r="BB581" s="49" t="str">
        <x:f>IF(OR(A581="",LEN(AW581)&lt;&gt;1,LEN(BA581)&lt;&gt;1),"",AW581&amp;BA581)</x:f>
      </x:c>
      <x:c r="BC581" s="61" t="str">
        <x:f>IF(OR(A581="",AQ581=0),"",(COUNT(BI581:INDEX(BI581:CR581,1,'Настройки'!$B$3))-COUNT(CS581:INDEX(CS581:EB581,1,'Настройки'!$B$3)))/AQ581)</x:f>
      </x:c>
      <x:c r="BD581" s="64" t="str">
        <x:f>IF(OR(A581="",COUNT(CS581:INDEX(CS581:EB581,1,'Настройки'!$B$3))=0),"",AQ581/COUNT(CS581:INDEX(CS581:EB581,1,'Настройки'!$B$3)))</x:f>
      </x:c>
      <x:c r="BE581" s="64" t="str">
        <x:f>IF(OR(A581="",COUNT(CS581:INDEX(CS581:EB581,1,'Настройки'!$B$3))=0),"",IF(AVERAGE(CS581:INDEX(CS581:EB581,1,'Настройки'!$B$3))=0,"",(STDEVP(CS581:INDEX(CS581:EB581,1,'Настройки'!$B$3))/ABS(AVERAGE(CS581:INDEX(CS581:EB581,1,'Настройки'!$B$3))))^2))</x:f>
      </x:c>
      <x:c r="BF581" s="49" t="str">
        <x:f>IF(A581="","",IF(AQ581&lt;3,"Недостаточно",IF(AQ581&lt;6,"Предварительный","Обычный")))</x:f>
      </x:c>
      <x:c r="BG581" s="49" t="str">
        <x:f>IF(A581="","",IF(COUNTIF(F581:INDEX(F581:AO581,1,'Настройки'!$B$3),"&lt;0")&gt;0,IF('Настройки'!$B$10="Блокировать","Отрицательный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"),"")&amp;IF(AQ581&lt;3,"Недостаточно истории. ",IF(AQ581&lt;6,"Предварительная классификация. ",""))&amp;IF(AX581=0,"Нет спроса за горизонт. ","")&amp;IF(AZ581&gt;'Настройки'!$B$11,"Экстремальная вариативность. ",""))</x:f>
      </x:c>
      <x:c r="BH581" s="49" t="str">
        <x:f>IF(A581="","",IFERROR(VLOOKUP(BB581,'Настройки'!$D$3:$E$11,2,FALSE),"Сначала проверьте исходные данные и историю спроса.")&amp;" Уточните срок поставки, MOQ и критичность.")</x:f>
      </x:c>
      <x:c r="BI581" s="50" t="str">
        <x:f>IF(1&gt;'Настройки'!$B$3,"",IF(ISBLANK(F581),IF('Настройки'!$B$9="Нулевой спрос",0,""),IF(F581&lt;0,IF('Настройки'!$B$10="Исключить","",IF('Настройки'!$B$10="Абсолютные значения",ABS(F581),F581)),F581)))</x:f>
      </x:c>
      <x:c r="BJ581" s="50" t="str">
        <x:f>IF(2&gt;'Настройки'!$B$3,"",IF(ISBLANK(G581),IF('Настройки'!$B$9="Нулевой спрос",0,""),IF(G581&lt;0,IF('Настройки'!$B$10="Исключить","",IF('Настройки'!$B$10="Абсолютные значения",ABS(G581),G581)),G581)))</x:f>
      </x:c>
      <x:c r="BK581" s="50" t="str">
        <x:f>IF(3&gt;'Настройки'!$B$3,"",IF(ISBLANK(H581),IF('Настройки'!$B$9="Нулевой спрос",0,""),IF(H581&lt;0,IF('Настройки'!$B$10="Исключить","",IF('Настройки'!$B$10="Абсолютные значения",ABS(H581),H581)),H581)))</x:f>
      </x:c>
      <x:c r="BL581" s="50" t="str">
        <x:f>IF(4&gt;'Настройки'!$B$3,"",IF(ISBLANK(I581),IF('Настройки'!$B$9="Нулевой спрос",0,""),IF(I581&lt;0,IF('Настройки'!$B$10="Исключить","",IF('Настройки'!$B$10="Абсолютные значения",ABS(I581),I581)),I581)))</x:f>
      </x:c>
      <x:c r="BM581" s="50" t="str">
        <x:f>IF(5&gt;'Настройки'!$B$3,"",IF(ISBLANK(J581),IF('Настройки'!$B$9="Нулевой спрос",0,""),IF(J581&lt;0,IF('Настройки'!$B$10="Исключить","",IF('Настройки'!$B$10="Абсолютные значения",ABS(J581),J581)),J581)))</x:f>
      </x:c>
      <x:c r="BN581" s="50" t="str">
        <x:f>IF(6&gt;'Настройки'!$B$3,"",IF(ISBLANK(K581),IF('Настройки'!$B$9="Нулевой спрос",0,""),IF(K581&lt;0,IF('Настройки'!$B$10="Исключить","",IF('Настройки'!$B$10="Абсолютные значения",ABS(K581),K581)),K581)))</x:f>
      </x:c>
      <x:c r="BO581" s="50" t="str">
        <x:f>IF(7&gt;'Настройки'!$B$3,"",IF(ISBLANK(L581),IF('Настройки'!$B$9="Нулевой спрос",0,""),IF(L581&lt;0,IF('Настройки'!$B$10="Исключить","",IF('Настройки'!$B$10="Абсолютные значения",ABS(L581),L581)),L581)))</x:f>
      </x:c>
      <x:c r="BP581" s="50" t="str">
        <x:f>IF(8&gt;'Настройки'!$B$3,"",IF(ISBLANK(M581),IF('Настройки'!$B$9="Нулевой спрос",0,""),IF(M581&lt;0,IF('Настройки'!$B$10="Исключить","",IF('Настройки'!$B$10="Абсолютные значения",ABS(M581),M581)),M581)))</x:f>
      </x:c>
      <x:c r="BQ581" s="50" t="str">
        <x:f>IF(9&gt;'Настройки'!$B$3,"",IF(ISBLANK(N581),IF('Настройки'!$B$9="Нулевой спрос",0,""),IF(N581&lt;0,IF('Настройки'!$B$10="Исключить","",IF('Настройки'!$B$10="Абсолютные значения",ABS(N581),N581)),N581)))</x:f>
      </x:c>
      <x:c r="BR581" s="50" t="str">
        <x:f>IF(10&gt;'Настройки'!$B$3,"",IF(ISBLANK(O581),IF('Настройки'!$B$9="Нулевой спрос",0,""),IF(O581&lt;0,IF('Настройки'!$B$10="Исключить","",IF('Настройки'!$B$10="Абсолютные значения",ABS(O581),O581)),O581)))</x:f>
      </x:c>
      <x:c r="BS581" s="50" t="str">
        <x:f>IF(11&gt;'Настройки'!$B$3,"",IF(ISBLANK(P581),IF('Настройки'!$B$9="Нулевой спрос",0,""),IF(P581&lt;0,IF('Настройки'!$B$10="Исключить","",IF('Настройки'!$B$10="Абсолютные значения",ABS(P581),P581)),P581)))</x:f>
      </x:c>
      <x:c r="BT581" s="50" t="str">
        <x:f>IF(12&gt;'Настройки'!$B$3,"",IF(ISBLANK(Q581),IF('Настройки'!$B$9="Нулевой спрос",0,""),IF(Q581&lt;0,IF('Настройки'!$B$10="Исключить","",IF('Настройки'!$B$10="Абсолютные значения",ABS(Q581),Q581)),Q581)))</x:f>
      </x:c>
      <x:c r="BU581" s="50" t="str">
        <x:f>IF(13&gt;'Настройки'!$B$3,"",IF(ISBLANK(R581),IF('Настройки'!$B$9="Нулевой спрос",0,""),IF(R581&lt;0,IF('Настройки'!$B$10="Исключить","",IF('Настройки'!$B$10="Абсолютные значения",ABS(R581),R581)),R581)))</x:f>
      </x:c>
      <x:c r="BV581" s="50" t="str">
        <x:f>IF(14&gt;'Настройки'!$B$3,"",IF(ISBLANK(S581),IF('Настройки'!$B$9="Нулевой спрос",0,""),IF(S581&lt;0,IF('Настройки'!$B$10="Исключить","",IF('Настройки'!$B$10="Абсолютные значения",ABS(S581),S581)),S581)))</x:f>
      </x:c>
      <x:c r="BW581" s="50" t="str">
        <x:f>IF(15&gt;'Настройки'!$B$3,"",IF(ISBLANK(T581),IF('Настройки'!$B$9="Нулевой спрос",0,""),IF(T581&lt;0,IF('Настройки'!$B$10="Исключить","",IF('Настройки'!$B$10="Абсолютные значения",ABS(T581),T581)),T581)))</x:f>
      </x:c>
      <x:c r="BX581" s="50" t="str">
        <x:f>IF(16&gt;'Настройки'!$B$3,"",IF(ISBLANK(U581),IF('Настройки'!$B$9="Нулевой спрос",0,""),IF(U581&lt;0,IF('Настройки'!$B$10="Исключить","",IF('Настройки'!$B$10="Абсолютные значения",ABS(U581),U581)),U581)))</x:f>
      </x:c>
      <x:c r="BY581" s="50" t="str">
        <x:f>IF(17&gt;'Настройки'!$B$3,"",IF(ISBLANK(V581),IF('Настройки'!$B$9="Нулевой спрос",0,""),IF(V581&lt;0,IF('Настройки'!$B$10="Исключить","",IF('Настройки'!$B$10="Абсолютные значения",ABS(V581),V581)),V581)))</x:f>
      </x:c>
      <x:c r="BZ581" s="50" t="str">
        <x:f>IF(18&gt;'Настройки'!$B$3,"",IF(ISBLANK(W581),IF('Настройки'!$B$9="Нулевой спрос",0,""),IF(W581&lt;0,IF('Настройки'!$B$10="Исключить","",IF('Настройки'!$B$10="Абсолютные значения",ABS(W581),W581)),W581)))</x:f>
      </x:c>
      <x:c r="CA581" s="50" t="str">
        <x:f>IF(19&gt;'Настройки'!$B$3,"",IF(ISBLANK(X581),IF('Настройки'!$B$9="Нулевой спрос",0,""),IF(X581&lt;0,IF('Настройки'!$B$10="Исключить","",IF('Настройки'!$B$10="Абсолютные значения",ABS(X581),X581)),X581)))</x:f>
      </x:c>
      <x:c r="CB581" s="50" t="str">
        <x:f>IF(20&gt;'Настройки'!$B$3,"",IF(ISBLANK(Y581),IF('Настройки'!$B$9="Нулевой спрос",0,""),IF(Y581&lt;0,IF('Настройки'!$B$10="Исключить","",IF('Настройки'!$B$10="Абсолютные значения",ABS(Y581),Y581)),Y581)))</x:f>
      </x:c>
      <x:c r="CC581" s="50" t="str">
        <x:f>IF(21&gt;'Настройки'!$B$3,"",IF(ISBLANK(Z581),IF('Настройки'!$B$9="Нулевой спрос",0,""),IF(Z581&lt;0,IF('Настройки'!$B$10="Исключить","",IF('Настройки'!$B$10="Абсолютные значения",ABS(Z581),Z581)),Z581)))</x:f>
      </x:c>
      <x:c r="CD581" s="50" t="str">
        <x:f>IF(22&gt;'Настройки'!$B$3,"",IF(ISBLANK(AA581),IF('Настройки'!$B$9="Нулевой спрос",0,""),IF(AA581&lt;0,IF('Настройки'!$B$10="Исключить","",IF('Настройки'!$B$10="Абсолютные значения",ABS(AA581),AA581)),AA581)))</x:f>
      </x:c>
      <x:c r="CE581" s="50" t="str">
        <x:f>IF(23&gt;'Настройки'!$B$3,"",IF(ISBLANK(AB581),IF('Настройки'!$B$9="Нулевой спрос",0,""),IF(AB581&lt;0,IF('Настройки'!$B$10="Исключить","",IF('Настройки'!$B$10="Абсолютные значения",ABS(AB581),AB581)),AB581)))</x:f>
      </x:c>
      <x:c r="CF581" s="50" t="str">
        <x:f>IF(24&gt;'Настройки'!$B$3,"",IF(ISBLANK(AC581),IF('Настройки'!$B$9="Нулевой спрос",0,""),IF(AC581&lt;0,IF('Настройки'!$B$10="Исключить","",IF('Настройки'!$B$10="Абсолютные значения",ABS(AC581),AC581)),AC581)))</x:f>
      </x:c>
      <x:c r="CG581" s="50" t="str">
        <x:f>IF(25&gt;'Настройки'!$B$3,"",IF(ISBLANK(AD581),IF('Настройки'!$B$9="Нулевой спрос",0,""),IF(AD581&lt;0,IF('Настройки'!$B$10="Исключить","",IF('Настройки'!$B$10="Абсолютные значения",ABS(AD581),AD581)),AD581)))</x:f>
      </x:c>
      <x:c r="CH581" s="50" t="str">
        <x:f>IF(26&gt;'Настройки'!$B$3,"",IF(ISBLANK(AE581),IF('Настройки'!$B$9="Нулевой спрос",0,""),IF(AE581&lt;0,IF('Настройки'!$B$10="Исключить","",IF('Настройки'!$B$10="Абсолютные значения",ABS(AE581),AE581)),AE581)))</x:f>
      </x:c>
      <x:c r="CI581" s="50" t="str">
        <x:f>IF(27&gt;'Настройки'!$B$3,"",IF(ISBLANK(AF581),IF('Настройки'!$B$9="Нулевой спрос",0,""),IF(AF581&lt;0,IF('Настройки'!$B$10="Исключить","",IF('Настройки'!$B$10="Абсолютные значения",ABS(AF581),AF581)),AF581)))</x:f>
      </x:c>
      <x:c r="CJ581" s="50" t="str">
        <x:f>IF(28&gt;'Настройки'!$B$3,"",IF(ISBLANK(AG581),IF('Настройки'!$B$9="Нулевой спрос",0,""),IF(AG581&lt;0,IF('Настройки'!$B$10="Исключить","",IF('Настройки'!$B$10="Абсолютные значения",ABS(AG581),AG581)),AG581)))</x:f>
      </x:c>
      <x:c r="CK581" s="50" t="str">
        <x:f>IF(29&gt;'Настройки'!$B$3,"",IF(ISBLANK(AH581),IF('Настройки'!$B$9="Нулевой спрос",0,""),IF(AH581&lt;0,IF('Настройки'!$B$10="Исключить","",IF('Настройки'!$B$10="Абсолютные значения",ABS(AH581),AH581)),AH581)))</x:f>
      </x:c>
      <x:c r="CL581" s="50" t="str">
        <x:f>IF(30&gt;'Настройки'!$B$3,"",IF(ISBLANK(AI581),IF('Настройки'!$B$9="Нулевой спрос",0,""),IF(AI581&lt;0,IF('Настройки'!$B$10="Исключить","",IF('Настройки'!$B$10="Абсолютные значения",ABS(AI581),AI581)),AI581)))</x:f>
      </x:c>
      <x:c r="CM581" s="50" t="str">
        <x:f>IF(31&gt;'Настройки'!$B$3,"",IF(ISBLANK(AJ581),IF('Настройки'!$B$9="Нулевой спрос",0,""),IF(AJ581&lt;0,IF('Настройки'!$B$10="Исключить","",IF('Настройки'!$B$10="Абсолютные значения",ABS(AJ581),AJ581)),AJ581)))</x:f>
      </x:c>
      <x:c r="CN581" s="50" t="str">
        <x:f>IF(32&gt;'Настройки'!$B$3,"",IF(ISBLANK(AK581),IF('Настройки'!$B$9="Нулевой спрос",0,""),IF(AK581&lt;0,IF('Настройки'!$B$10="Исключить","",IF('Настройки'!$B$10="Абсолютные значения",ABS(AK581),AK581)),AK581)))</x:f>
      </x:c>
      <x:c r="CO581" s="50" t="str">
        <x:f>IF(33&gt;'Настройки'!$B$3,"",IF(ISBLANK(AL581),IF('Настройки'!$B$9="Нулевой спрос",0,""),IF(AL581&lt;0,IF('Настройки'!$B$10="Исключить","",IF('Настройки'!$B$10="Абсолютные значения",ABS(AL581),AL581)),AL581)))</x:f>
      </x:c>
      <x:c r="CP581" s="50" t="str">
        <x:f>IF(34&gt;'Настройки'!$B$3,"",IF(ISBLANK(AM581),IF('Настройки'!$B$9="Нулевой спрос",0,""),IF(AM581&lt;0,IF('Настройки'!$B$10="Исключить","",IF('Настройки'!$B$10="Абсолютные значения",ABS(AM581),AM581)),AM581)))</x:f>
      </x:c>
      <x:c r="CQ581" s="50" t="str">
        <x:f>IF(35&gt;'Настройки'!$B$3,"",IF(ISBLANK(AN581),IF('Настройки'!$B$9="Нулевой спрос",0,""),IF(AN581&lt;0,IF('Настройки'!$B$10="Исключить","",IF('Настройки'!$B$10="Абсолютные значения",ABS(AN581),AN581)),AN581)))</x:f>
      </x:c>
      <x:c r="CR581" s="50" t="str">
        <x:f>IF(36&gt;'Настройки'!$B$3,"",IF(ISBLANK(AO581),IF('Настройки'!$B$9="Нулевой спрос",0,""),IF(AO581&lt;0,IF('Настройки'!$B$10="Исключить","",IF('Настройки'!$B$10="Абсолютные значения",ABS(AO581),AO581)),AO581)))</x:f>
      </x:c>
      <x:c r="CS581" s="50" t="str">
        <x:f>IF(OR(1&gt;'Настройки'!$B$3,ISBLANK(BI581),BI581=0),"",BI581)</x:f>
      </x:c>
      <x:c r="CT581" s="50" t="str">
        <x:f>IF(OR(2&gt;'Настройки'!$B$3,ISBLANK(BJ581),BJ581=0),"",BJ581)</x:f>
      </x:c>
      <x:c r="CU581" s="50" t="str">
        <x:f>IF(OR(3&gt;'Настройки'!$B$3,ISBLANK(BK581),BK581=0),"",BK581)</x:f>
      </x:c>
      <x:c r="CV581" s="50" t="str">
        <x:f>IF(OR(4&gt;'Настройки'!$B$3,ISBLANK(BL581),BL581=0),"",BL581)</x:f>
      </x:c>
      <x:c r="CW581" s="50" t="str">
        <x:f>IF(OR(5&gt;'Настройки'!$B$3,ISBLANK(BM581),BM581=0),"",BM581)</x:f>
      </x:c>
      <x:c r="CX581" s="50" t="str">
        <x:f>IF(OR(6&gt;'Настройки'!$B$3,ISBLANK(BN581),BN581=0),"",BN581)</x:f>
      </x:c>
      <x:c r="CY581" s="50" t="str">
        <x:f>IF(OR(7&gt;'Настройки'!$B$3,ISBLANK(BO581),BO581=0),"",BO581)</x:f>
      </x:c>
      <x:c r="CZ581" s="50" t="str">
        <x:f>IF(OR(8&gt;'Настройки'!$B$3,ISBLANK(BP581),BP581=0),"",BP581)</x:f>
      </x:c>
      <x:c r="DA581" s="50" t="str">
        <x:f>IF(OR(9&gt;'Настройки'!$B$3,ISBLANK(BQ581),BQ581=0),"",BQ581)</x:f>
      </x:c>
      <x:c r="DB581" s="50" t="str">
        <x:f>IF(OR(10&gt;'Настройки'!$B$3,ISBLANK(BR581),BR581=0),"",BR581)</x:f>
      </x:c>
      <x:c r="DC581" s="50" t="str">
        <x:f>IF(OR(11&gt;'Настройки'!$B$3,ISBLANK(BS581),BS581=0),"",BS581)</x:f>
      </x:c>
      <x:c r="DD581" s="50" t="str">
        <x:f>IF(OR(12&gt;'Настройки'!$B$3,ISBLANK(BT581),BT581=0),"",BT581)</x:f>
      </x:c>
      <x:c r="DE581" s="50" t="str">
        <x:f>IF(OR(13&gt;'Настройки'!$B$3,ISBLANK(BU581),BU581=0),"",BU581)</x:f>
      </x:c>
      <x:c r="DF581" s="50" t="str">
        <x:f>IF(OR(14&gt;'Настройки'!$B$3,ISBLANK(BV581),BV581=0),"",BV581)</x:f>
      </x:c>
      <x:c r="DG581" s="50" t="str">
        <x:f>IF(OR(15&gt;'Настройки'!$B$3,ISBLANK(BW581),BW581=0),"",BW581)</x:f>
      </x:c>
      <x:c r="DH581" s="50" t="str">
        <x:f>IF(OR(16&gt;'Настройки'!$B$3,ISBLANK(BX581),BX581=0),"",BX581)</x:f>
      </x:c>
      <x:c r="DI581" s="50" t="str">
        <x:f>IF(OR(17&gt;'Настройки'!$B$3,ISBLANK(BY581),BY581=0),"",BY581)</x:f>
      </x:c>
      <x:c r="DJ581" s="50" t="str">
        <x:f>IF(OR(18&gt;'Настройки'!$B$3,ISBLANK(BZ581),BZ581=0),"",BZ581)</x:f>
      </x:c>
      <x:c r="DK581" s="50" t="str">
        <x:f>IF(OR(19&gt;'Настройки'!$B$3,ISBLANK(CA581),CA581=0),"",CA581)</x:f>
      </x:c>
      <x:c r="DL581" s="50" t="str">
        <x:f>IF(OR(20&gt;'Настройки'!$B$3,ISBLANK(CB581),CB581=0),"",CB581)</x:f>
      </x:c>
      <x:c r="DM581" s="50" t="str">
        <x:f>IF(OR(21&gt;'Настройки'!$B$3,ISBLANK(CC581),CC581=0),"",CC581)</x:f>
      </x:c>
      <x:c r="DN581" s="50" t="str">
        <x:f>IF(OR(22&gt;'Настройки'!$B$3,ISBLANK(CD581),CD581=0),"",CD581)</x:f>
      </x:c>
      <x:c r="DO581" s="50" t="str">
        <x:f>IF(OR(23&gt;'Настройки'!$B$3,ISBLANK(CE581),CE581=0),"",CE581)</x:f>
      </x:c>
      <x:c r="DP581" s="50" t="str">
        <x:f>IF(OR(24&gt;'Настройки'!$B$3,ISBLANK(CF581),CF581=0),"",CF581)</x:f>
      </x:c>
      <x:c r="DQ581" s="50" t="str">
        <x:f>IF(OR(25&gt;'Настройки'!$B$3,ISBLANK(CG581),CG581=0),"",CG581)</x:f>
      </x:c>
      <x:c r="DR581" s="50" t="str">
        <x:f>IF(OR(26&gt;'Настройки'!$B$3,ISBLANK(CH581),CH581=0),"",CH581)</x:f>
      </x:c>
      <x:c r="DS581" s="50" t="str">
        <x:f>IF(OR(27&gt;'Настройки'!$B$3,ISBLANK(CI581),CI581=0),"",CI581)</x:f>
      </x:c>
      <x:c r="DT581" s="50" t="str">
        <x:f>IF(OR(28&gt;'Настройки'!$B$3,ISBLANK(CJ581),CJ581=0),"",CJ581)</x:f>
      </x:c>
      <x:c r="DU581" s="50" t="str">
        <x:f>IF(OR(29&gt;'Настройки'!$B$3,ISBLANK(CK581),CK581=0),"",CK581)</x:f>
      </x:c>
      <x:c r="DV581" s="50" t="str">
        <x:f>IF(OR(30&gt;'Настройки'!$B$3,ISBLANK(CL581),CL581=0),"",CL581)</x:f>
      </x:c>
      <x:c r="DW581" s="50" t="str">
        <x:f>IF(OR(31&gt;'Настройки'!$B$3,ISBLANK(CM581),CM581=0),"",CM581)</x:f>
      </x:c>
      <x:c r="DX581" s="50" t="str">
        <x:f>IF(OR(32&gt;'Настройки'!$B$3,ISBLANK(CN581),CN581=0),"",CN581)</x:f>
      </x:c>
      <x:c r="DY581" s="50" t="str">
        <x:f>IF(OR(33&gt;'Настройки'!$B$3,ISBLANK(CO581),CO581=0),"",CO581)</x:f>
      </x:c>
      <x:c r="DZ581" s="50" t="str">
        <x:f>IF(OR(34&gt;'Настройки'!$B$3,ISBLANK(CP581),CP581=0),"",CP581)</x:f>
      </x:c>
      <x:c r="EA581" s="50" t="str">
        <x:f>IF(OR(35&gt;'Настройки'!$B$3,ISBLANK(CQ581),CQ581=0),"",CQ581)</x:f>
      </x:c>
      <x:c r="EB581" s="50" t="str">
        <x:f>IF(OR(36&gt;'Настройки'!$B$3,ISBLANK(CR581),CR581=0),"",CR581)</x:f>
      </x:c>
      <x:c r="EC581" s="50" t="str">
        <x:f>IF(A581="","",IF(OR(BB581="AZ",BB581="BZ"),10000+ROW(),IF(AZ581&gt;'Настройки'!$B$11,20000+ROW(),IF(BF581&lt;&gt;"Обычный",30000+ROW(),IF(AX581&lt;=0,40000+ROW(),"")))))</x:f>
      </x:c>
      <x:c r="ED581" s="50" t="str">
        <x:f>IF(EC581="","",COUNTIFS($EC$2:$EC$1001,"&gt;0",$EC$2:$EC$1001,"&lt;"&amp;EC581)+1)</x:f>
      </x:c>
    </x:row>
    <x:row r="582">
      <x:c r="A582" s="115"/>
      <x:c r="B582" s="115"/>
      <x:c r="C582" s="115"/>
      <x:c r="D582" s="118"/>
      <x:c r="E582" s="118"/>
      <x:c r="F582" s="118"/>
      <x:c r="G582" s="118"/>
      <x:c r="H582" s="118"/>
      <x:c r="I582" s="118"/>
      <x:c r="J582" s="118"/>
      <x:c r="K582" s="118"/>
      <x:c r="L582" s="118"/>
      <x:c r="M582" s="118"/>
      <x:c r="N582" s="118"/>
      <x:c r="O582" s="118"/>
      <x:c r="P582" s="118"/>
      <x:c r="Q582" s="118"/>
      <x:c r="R582" s="118"/>
      <x:c r="S582" s="118"/>
      <x:c r="T582" s="118"/>
      <x:c r="U582" s="118"/>
      <x:c r="V582" s="118"/>
      <x:c r="W582" s="118"/>
      <x:c r="X582" s="118"/>
      <x:c r="Y582" s="118"/>
      <x:c r="Z582" s="118"/>
      <x:c r="AA582" s="118"/>
      <x:c r="AB582" s="118"/>
      <x:c r="AC582" s="118"/>
      <x:c r="AD582" s="118"/>
      <x:c r="AE582" s="118"/>
      <x:c r="AF582" s="118"/>
      <x:c r="AG582" s="118"/>
      <x:c r="AH582" s="118"/>
      <x:c r="AI582" s="118"/>
      <x:c r="AJ582" s="118"/>
      <x:c r="AK582" s="118"/>
      <x:c r="AL582" s="118"/>
      <x:c r="AM582" s="118"/>
      <x:c r="AN582" s="118"/>
      <x:c r="AO582" s="118"/>
      <x:c r="AP582" s="115"/>
      <x:c r="AQ582" s="49" t="str">
        <x:f>IF(A582="","",COUNT(BI582:INDEX(BI582:CR582,1,'Настройки'!$B$3)))</x:f>
      </x:c>
      <x:c r="AR582" s="49" t="str">
        <x:f>IF(A582="","",SUM(BI582:INDEX(BI582:CR582,1,'Настройки'!$B$3)))</x:f>
      </x:c>
      <x:c r="AS582" s="58" t="str">
        <x:f>IF(A582="","",IF('Настройки'!$B$4="Стоимость потребления",AR582*D582,IF('Настройки'!$B$4="Количество",AR582,E582)))</x:f>
      </x:c>
      <x:c r="AT582" s="61" t="str">
        <x:f>IF(OR(A582="",AS582&lt;0,SUM($AS$2:$AS$1001)&lt;=0),"",AS582/SUM($AS$2:$AS$1001))</x:f>
      </x:c>
      <x:c r="AU582" s="61" t="str">
        <x:f>IF(OR(A582="",AS582&lt;0,SUM($AS$2:$AS$1001)&lt;=0),"",SUMIFS($AS$2:$AS$1001,$AS$2:$AS$1001,"&gt;"&amp;AS582)/SUM($AS$2:$AS$1001))</x:f>
      </x:c>
      <x:c r="AV582" s="61" t="str">
        <x:f>IF(OR(A582="",AS582&lt;0,SUM($AS$2:$AS$1001)&lt;=0),"",SUMIFS($AS$2:$AS$1001,$AS$2:$AS$1001,"&gt;="&amp;AS582)/SUM($AS$2:$AS$1001))</x:f>
      </x:c>
      <x:c r="AW582" s="49" t="str">
        <x:f>IF(A582="","",IF(SUM($AS$2:$AS$1001)&lt;=0,"Не определён",IF(AS582&lt;0,"Исключение",IF(AU582&lt;'Настройки'!$B$5,"A",IF(AU582&lt;'Настройки'!$B$6,"B","C")))))</x:f>
      </x:c>
      <x:c r="AX582" s="58" t="str">
        <x:f>IF(A582="","",IF(AQ582=0,"",AVERAGE(BI582:INDEX(BI582:CR582,1,'Настройки'!$B$3))))</x:f>
      </x:c>
      <x:c r="AY582" s="58" t="str">
        <x:f>IF(OR(A582="",AQ582=0),"",STDEVP(BI582:INDEX(BI582:CR582,1,'Настройки'!$B$3)))</x:f>
      </x:c>
      <x:c r="AZ582" s="61" t="str">
        <x:f>IF(OR(A582="",AQ582&lt;'Настройки'!$B$12,AX582&lt;=0,AND('Настройки'!$B$10="Блокировать",COUNTIF(F582:INDEX(F582:AO582,1,'Настройки'!$B$3),"&lt;0")&gt;0)),"",AY582/ABS(AX582))</x:f>
      </x:c>
      <x:c r="BA582" s="49" t="str">
        <x:f>IF(A582="","",IF(AND('Настройки'!$B$10="Блокировать",COUNTIF(F582:INDEX(F582:AO582,1,'Настройки'!$B$3),"&lt;0")&gt;0),"Не определён",IF(AQ582&lt;'Настройки'!$B$12,"Не определён",IF(AX582=0,"Нет спроса",IF(AX582&lt;0,"Не определён",IF(AZ582&lt;='Настройки'!$B$7,"X",IF(AZ582&lt;='Настройки'!$B$8,"Y","Z")))))))</x:f>
      </x:c>
      <x:c r="BB582" s="49" t="str">
        <x:f>IF(OR(A582="",LEN(AW582)&lt;&gt;1,LEN(BA582)&lt;&gt;1),"",AW582&amp;BA582)</x:f>
      </x:c>
      <x:c r="BC582" s="61" t="str">
        <x:f>IF(OR(A582="",AQ582=0),"",(COUNT(BI582:INDEX(BI582:CR582,1,'Настройки'!$B$3))-COUNT(CS582:INDEX(CS582:EB582,1,'Настройки'!$B$3)))/AQ582)</x:f>
      </x:c>
      <x:c r="BD582" s="64" t="str">
        <x:f>IF(OR(A582="",COUNT(CS582:INDEX(CS582:EB582,1,'Настройки'!$B$3))=0),"",AQ582/COUNT(CS582:INDEX(CS582:EB582,1,'Настройки'!$B$3)))</x:f>
      </x:c>
      <x:c r="BE582" s="64" t="str">
        <x:f>IF(OR(A582="",COUNT(CS582:INDEX(CS582:EB582,1,'Настройки'!$B$3))=0),"",IF(AVERAGE(CS582:INDEX(CS582:EB582,1,'Настройки'!$B$3))=0,"",(STDEVP(CS582:INDEX(CS582:EB582,1,'Настройки'!$B$3))/ABS(AVERAGE(CS582:INDEX(CS582:EB582,1,'Настройки'!$B$3))))^2))</x:f>
      </x:c>
      <x:c r="BF582" s="49" t="str">
        <x:f>IF(A582="","",IF(AQ582&lt;3,"Недостаточно",IF(AQ582&lt;6,"Предварительный","Обычный")))</x:f>
      </x:c>
      <x:c r="BG582" s="49" t="str">
        <x:f>IF(A582="","",IF(COUNTIF(F582:INDEX(F582:AO582,1,'Настройки'!$B$3),"&lt;0")&gt;0,IF('Настройки'!$B$10="Блокировать","Отрицательный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"),"")&amp;IF(AQ582&lt;3,"Недостаточно истории. ",IF(AQ582&lt;6,"Предварительная классификация. ",""))&amp;IF(AX582=0,"Нет спроса за горизонт. ","")&amp;IF(AZ582&gt;'Настройки'!$B$11,"Экстремальная вариативность. ",""))</x:f>
      </x:c>
      <x:c r="BH582" s="49" t="str">
        <x:f>IF(A582="","",IFERROR(VLOOKUP(BB582,'Настройки'!$D$3:$E$11,2,FALSE),"Сначала проверьте исходные данные и историю спроса.")&amp;" Уточните срок поставки, MOQ и критичность.")</x:f>
      </x:c>
      <x:c r="BI582" s="50" t="str">
        <x:f>IF(1&gt;'Настройки'!$B$3,"",IF(ISBLANK(F582),IF('Настройки'!$B$9="Нулевой спрос",0,""),IF(F582&lt;0,IF('Настройки'!$B$10="Исключить","",IF('Настройки'!$B$10="Абсолютные значения",ABS(F582),F582)),F582)))</x:f>
      </x:c>
      <x:c r="BJ582" s="50" t="str">
        <x:f>IF(2&gt;'Настройки'!$B$3,"",IF(ISBLANK(G582),IF('Настройки'!$B$9="Нулевой спрос",0,""),IF(G582&lt;0,IF('Настройки'!$B$10="Исключить","",IF('Настройки'!$B$10="Абсолютные значения",ABS(G582),G582)),G582)))</x:f>
      </x:c>
      <x:c r="BK582" s="50" t="str">
        <x:f>IF(3&gt;'Настройки'!$B$3,"",IF(ISBLANK(H582),IF('Настройки'!$B$9="Нулевой спрос",0,""),IF(H582&lt;0,IF('Настройки'!$B$10="Исключить","",IF('Настройки'!$B$10="Абсолютные значения",ABS(H582),H582)),H582)))</x:f>
      </x:c>
      <x:c r="BL582" s="50" t="str">
        <x:f>IF(4&gt;'Настройки'!$B$3,"",IF(ISBLANK(I582),IF('Настройки'!$B$9="Нулевой спрос",0,""),IF(I582&lt;0,IF('Настройки'!$B$10="Исключить","",IF('Настройки'!$B$10="Абсолютные значения",ABS(I582),I582)),I582)))</x:f>
      </x:c>
      <x:c r="BM582" s="50" t="str">
        <x:f>IF(5&gt;'Настройки'!$B$3,"",IF(ISBLANK(J582),IF('Настройки'!$B$9="Нулевой спрос",0,""),IF(J582&lt;0,IF('Настройки'!$B$10="Исключить","",IF('Настройки'!$B$10="Абсолютные значения",ABS(J582),J582)),J582)))</x:f>
      </x:c>
      <x:c r="BN582" s="50" t="str">
        <x:f>IF(6&gt;'Настройки'!$B$3,"",IF(ISBLANK(K582),IF('Настройки'!$B$9="Нулевой спрос",0,""),IF(K582&lt;0,IF('Настройки'!$B$10="Исключить","",IF('Настройки'!$B$10="Абсолютные значения",ABS(K582),K582)),K582)))</x:f>
      </x:c>
      <x:c r="BO582" s="50" t="str">
        <x:f>IF(7&gt;'Настройки'!$B$3,"",IF(ISBLANK(L582),IF('Настройки'!$B$9="Нулевой спрос",0,""),IF(L582&lt;0,IF('Настройки'!$B$10="Исключить","",IF('Настройки'!$B$10="Абсолютные значения",ABS(L582),L582)),L582)))</x:f>
      </x:c>
      <x:c r="BP582" s="50" t="str">
        <x:f>IF(8&gt;'Настройки'!$B$3,"",IF(ISBLANK(M582),IF('Настройки'!$B$9="Нулевой спрос",0,""),IF(M582&lt;0,IF('Настройки'!$B$10="Исключить","",IF('Настройки'!$B$10="Абсолютные значения",ABS(M582),M582)),M582)))</x:f>
      </x:c>
      <x:c r="BQ582" s="50" t="str">
        <x:f>IF(9&gt;'Настройки'!$B$3,"",IF(ISBLANK(N582),IF('Настройки'!$B$9="Нулевой спрос",0,""),IF(N582&lt;0,IF('Настройки'!$B$10="Исключить","",IF('Настройки'!$B$10="Абсолютные значения",ABS(N582),N582)),N582)))</x:f>
      </x:c>
      <x:c r="BR582" s="50" t="str">
        <x:f>IF(10&gt;'Настройки'!$B$3,"",IF(ISBLANK(O582),IF('Настройки'!$B$9="Нулевой спрос",0,""),IF(O582&lt;0,IF('Настройки'!$B$10="Исключить","",IF('Настройки'!$B$10="Абсолютные значения",ABS(O582),O582)),O582)))</x:f>
      </x:c>
      <x:c r="BS582" s="50" t="str">
        <x:f>IF(11&gt;'Настройки'!$B$3,"",IF(ISBLANK(P582),IF('Настройки'!$B$9="Нулевой спрос",0,""),IF(P582&lt;0,IF('Настройки'!$B$10="Исключить","",IF('Настройки'!$B$10="Абсолютные значения",ABS(P582),P582)),P582)))</x:f>
      </x:c>
      <x:c r="BT582" s="50" t="str">
        <x:f>IF(12&gt;'Настройки'!$B$3,"",IF(ISBLANK(Q582),IF('Настройки'!$B$9="Нулевой спрос",0,""),IF(Q582&lt;0,IF('Настройки'!$B$10="Исключить","",IF('Настройки'!$B$10="Абсолютные значения",ABS(Q582),Q582)),Q582)))</x:f>
      </x:c>
      <x:c r="BU582" s="50" t="str">
        <x:f>IF(13&gt;'Настройки'!$B$3,"",IF(ISBLANK(R582),IF('Настройки'!$B$9="Нулевой спрос",0,""),IF(R582&lt;0,IF('Настройки'!$B$10="Исключить","",IF('Настройки'!$B$10="Абсолютные значения",ABS(R582),R582)),R582)))</x:f>
      </x:c>
      <x:c r="BV582" s="50" t="str">
        <x:f>IF(14&gt;'Настройки'!$B$3,"",IF(ISBLANK(S582),IF('Настройки'!$B$9="Нулевой спрос",0,""),IF(S582&lt;0,IF('Настройки'!$B$10="Исключить","",IF('Настройки'!$B$10="Абсолютные значения",ABS(S582),S582)),S582)))</x:f>
      </x:c>
      <x:c r="BW582" s="50" t="str">
        <x:f>IF(15&gt;'Настройки'!$B$3,"",IF(ISBLANK(T582),IF('Настройки'!$B$9="Нулевой спрос",0,""),IF(T582&lt;0,IF('Настройки'!$B$10="Исключить","",IF('Настройки'!$B$10="Абсолютные значения",ABS(T582),T582)),T582)))</x:f>
      </x:c>
      <x:c r="BX582" s="50" t="str">
        <x:f>IF(16&gt;'Настройки'!$B$3,"",IF(ISBLANK(U582),IF('Настройки'!$B$9="Нулевой спрос",0,""),IF(U582&lt;0,IF('Настройки'!$B$10="Исключить","",IF('Настройки'!$B$10="Абсолютные значения",ABS(U582),U582)),U582)))</x:f>
      </x:c>
      <x:c r="BY582" s="50" t="str">
        <x:f>IF(17&gt;'Настройки'!$B$3,"",IF(ISBLANK(V582),IF('Настройки'!$B$9="Нулевой спрос",0,""),IF(V582&lt;0,IF('Настройки'!$B$10="Исключить","",IF('Настройки'!$B$10="Абсолютные значения",ABS(V582),V582)),V582)))</x:f>
      </x:c>
      <x:c r="BZ582" s="50" t="str">
        <x:f>IF(18&gt;'Настройки'!$B$3,"",IF(ISBLANK(W582),IF('Настройки'!$B$9="Нулевой спрос",0,""),IF(W582&lt;0,IF('Настройки'!$B$10="Исключить","",IF('Настройки'!$B$10="Абсолютные значения",ABS(W582),W582)),W582)))</x:f>
      </x:c>
      <x:c r="CA582" s="50" t="str">
        <x:f>IF(19&gt;'Настройки'!$B$3,"",IF(ISBLANK(X582),IF('Настройки'!$B$9="Нулевой спрос",0,""),IF(X582&lt;0,IF('Настройки'!$B$10="Исключить","",IF('Настройки'!$B$10="Абсолютные значения",ABS(X582),X582)),X582)))</x:f>
      </x:c>
      <x:c r="CB582" s="50" t="str">
        <x:f>IF(20&gt;'Настройки'!$B$3,"",IF(ISBLANK(Y582),IF('Настройки'!$B$9="Нулевой спрос",0,""),IF(Y582&lt;0,IF('Настройки'!$B$10="Исключить","",IF('Настройки'!$B$10="Абсолютные значения",ABS(Y582),Y582)),Y582)))</x:f>
      </x:c>
      <x:c r="CC582" s="50" t="str">
        <x:f>IF(21&gt;'Настройки'!$B$3,"",IF(ISBLANK(Z582),IF('Настройки'!$B$9="Нулевой спрос",0,""),IF(Z582&lt;0,IF('Настройки'!$B$10="Исключить","",IF('Настройки'!$B$10="Абсолютные значения",ABS(Z582),Z582)),Z582)))</x:f>
      </x:c>
      <x:c r="CD582" s="50" t="str">
        <x:f>IF(22&gt;'Настройки'!$B$3,"",IF(ISBLANK(AA582),IF('Настройки'!$B$9="Нулевой спрос",0,""),IF(AA582&lt;0,IF('Настройки'!$B$10="Исключить","",IF('Настройки'!$B$10="Абсолютные значения",ABS(AA582),AA582)),AA582)))</x:f>
      </x:c>
      <x:c r="CE582" s="50" t="str">
        <x:f>IF(23&gt;'Настройки'!$B$3,"",IF(ISBLANK(AB582),IF('Настройки'!$B$9="Нулевой спрос",0,""),IF(AB582&lt;0,IF('Настройки'!$B$10="Исключить","",IF('Настройки'!$B$10="Абсолютные значения",ABS(AB582),AB582)),AB582)))</x:f>
      </x:c>
      <x:c r="CF582" s="50" t="str">
        <x:f>IF(24&gt;'Настройки'!$B$3,"",IF(ISBLANK(AC582),IF('Настройки'!$B$9="Нулевой спрос",0,""),IF(AC582&lt;0,IF('Настройки'!$B$10="Исключить","",IF('Настройки'!$B$10="Абсолютные значения",ABS(AC582),AC582)),AC582)))</x:f>
      </x:c>
      <x:c r="CG582" s="50" t="str">
        <x:f>IF(25&gt;'Настройки'!$B$3,"",IF(ISBLANK(AD582),IF('Настройки'!$B$9="Нулевой спрос",0,""),IF(AD582&lt;0,IF('Настройки'!$B$10="Исключить","",IF('Настройки'!$B$10="Абсолютные значения",ABS(AD582),AD582)),AD582)))</x:f>
      </x:c>
      <x:c r="CH582" s="50" t="str">
        <x:f>IF(26&gt;'Настройки'!$B$3,"",IF(ISBLANK(AE582),IF('Настройки'!$B$9="Нулевой спрос",0,""),IF(AE582&lt;0,IF('Настройки'!$B$10="Исключить","",IF('Настройки'!$B$10="Абсолютные значения",ABS(AE582),AE582)),AE582)))</x:f>
      </x:c>
      <x:c r="CI582" s="50" t="str">
        <x:f>IF(27&gt;'Настройки'!$B$3,"",IF(ISBLANK(AF582),IF('Настройки'!$B$9="Нулевой спрос",0,""),IF(AF582&lt;0,IF('Настройки'!$B$10="Исключить","",IF('Настройки'!$B$10="Абсолютные значения",ABS(AF582),AF582)),AF582)))</x:f>
      </x:c>
      <x:c r="CJ582" s="50" t="str">
        <x:f>IF(28&gt;'Настройки'!$B$3,"",IF(ISBLANK(AG582),IF('Настройки'!$B$9="Нулевой спрос",0,""),IF(AG582&lt;0,IF('Настройки'!$B$10="Исключить","",IF('Настройки'!$B$10="Абсолютные значения",ABS(AG582),AG582)),AG582)))</x:f>
      </x:c>
      <x:c r="CK582" s="50" t="str">
        <x:f>IF(29&gt;'Настройки'!$B$3,"",IF(ISBLANK(AH582),IF('Настройки'!$B$9="Нулевой спрос",0,""),IF(AH582&lt;0,IF('Настройки'!$B$10="Исключить","",IF('Настройки'!$B$10="Абсолютные значения",ABS(AH582),AH582)),AH582)))</x:f>
      </x:c>
      <x:c r="CL582" s="50" t="str">
        <x:f>IF(30&gt;'Настройки'!$B$3,"",IF(ISBLANK(AI582),IF('Настройки'!$B$9="Нулевой спрос",0,""),IF(AI582&lt;0,IF('Настройки'!$B$10="Исключить","",IF('Настройки'!$B$10="Абсолютные значения",ABS(AI582),AI582)),AI582)))</x:f>
      </x:c>
      <x:c r="CM582" s="50" t="str">
        <x:f>IF(31&gt;'Настройки'!$B$3,"",IF(ISBLANK(AJ582),IF('Настройки'!$B$9="Нулевой спрос",0,""),IF(AJ582&lt;0,IF('Настройки'!$B$10="Исключить","",IF('Настройки'!$B$10="Абсолютные значения",ABS(AJ582),AJ582)),AJ582)))</x:f>
      </x:c>
      <x:c r="CN582" s="50" t="str">
        <x:f>IF(32&gt;'Настройки'!$B$3,"",IF(ISBLANK(AK582),IF('Настройки'!$B$9="Нулевой спрос",0,""),IF(AK582&lt;0,IF('Настройки'!$B$10="Исключить","",IF('Настройки'!$B$10="Абсолютные значения",ABS(AK582),AK582)),AK582)))</x:f>
      </x:c>
      <x:c r="CO582" s="50" t="str">
        <x:f>IF(33&gt;'Настройки'!$B$3,"",IF(ISBLANK(AL582),IF('Настройки'!$B$9="Нулевой спрос",0,""),IF(AL582&lt;0,IF('Настройки'!$B$10="Исключить","",IF('Настройки'!$B$10="Абсолютные значения",ABS(AL582),AL582)),AL582)))</x:f>
      </x:c>
      <x:c r="CP582" s="50" t="str">
        <x:f>IF(34&gt;'Настройки'!$B$3,"",IF(ISBLANK(AM582),IF('Настройки'!$B$9="Нулевой спрос",0,""),IF(AM582&lt;0,IF('Настройки'!$B$10="Исключить","",IF('Настройки'!$B$10="Абсолютные значения",ABS(AM582),AM582)),AM582)))</x:f>
      </x:c>
      <x:c r="CQ582" s="50" t="str">
        <x:f>IF(35&gt;'Настройки'!$B$3,"",IF(ISBLANK(AN582),IF('Настройки'!$B$9="Нулевой спрос",0,""),IF(AN582&lt;0,IF('Настройки'!$B$10="Исключить","",IF('Настройки'!$B$10="Абсолютные значения",ABS(AN582),AN582)),AN582)))</x:f>
      </x:c>
      <x:c r="CR582" s="50" t="str">
        <x:f>IF(36&gt;'Настройки'!$B$3,"",IF(ISBLANK(AO582),IF('Настройки'!$B$9="Нулевой спрос",0,""),IF(AO582&lt;0,IF('Настройки'!$B$10="Исключить","",IF('Настройки'!$B$10="Абсолютные значения",ABS(AO582),AO582)),AO582)))</x:f>
      </x:c>
      <x:c r="CS582" s="50" t="str">
        <x:f>IF(OR(1&gt;'Настройки'!$B$3,ISBLANK(BI582),BI582=0),"",BI582)</x:f>
      </x:c>
      <x:c r="CT582" s="50" t="str">
        <x:f>IF(OR(2&gt;'Настройки'!$B$3,ISBLANK(BJ582),BJ582=0),"",BJ582)</x:f>
      </x:c>
      <x:c r="CU582" s="50" t="str">
        <x:f>IF(OR(3&gt;'Настройки'!$B$3,ISBLANK(BK582),BK582=0),"",BK582)</x:f>
      </x:c>
      <x:c r="CV582" s="50" t="str">
        <x:f>IF(OR(4&gt;'Настройки'!$B$3,ISBLANK(BL582),BL582=0),"",BL582)</x:f>
      </x:c>
      <x:c r="CW582" s="50" t="str">
        <x:f>IF(OR(5&gt;'Настройки'!$B$3,ISBLANK(BM582),BM582=0),"",BM582)</x:f>
      </x:c>
      <x:c r="CX582" s="50" t="str">
        <x:f>IF(OR(6&gt;'Настройки'!$B$3,ISBLANK(BN582),BN582=0),"",BN582)</x:f>
      </x:c>
      <x:c r="CY582" s="50" t="str">
        <x:f>IF(OR(7&gt;'Настройки'!$B$3,ISBLANK(BO582),BO582=0),"",BO582)</x:f>
      </x:c>
      <x:c r="CZ582" s="50" t="str">
        <x:f>IF(OR(8&gt;'Настройки'!$B$3,ISBLANK(BP582),BP582=0),"",BP582)</x:f>
      </x:c>
      <x:c r="DA582" s="50" t="str">
        <x:f>IF(OR(9&gt;'Настройки'!$B$3,ISBLANK(BQ582),BQ582=0),"",BQ582)</x:f>
      </x:c>
      <x:c r="DB582" s="50" t="str">
        <x:f>IF(OR(10&gt;'Настройки'!$B$3,ISBLANK(BR582),BR582=0),"",BR582)</x:f>
      </x:c>
      <x:c r="DC582" s="50" t="str">
        <x:f>IF(OR(11&gt;'Настройки'!$B$3,ISBLANK(BS582),BS582=0),"",BS582)</x:f>
      </x:c>
      <x:c r="DD582" s="50" t="str">
        <x:f>IF(OR(12&gt;'Настройки'!$B$3,ISBLANK(BT582),BT582=0),"",BT582)</x:f>
      </x:c>
      <x:c r="DE582" s="50" t="str">
        <x:f>IF(OR(13&gt;'Настройки'!$B$3,ISBLANK(BU582),BU582=0),"",BU582)</x:f>
      </x:c>
      <x:c r="DF582" s="50" t="str">
        <x:f>IF(OR(14&gt;'Настройки'!$B$3,ISBLANK(BV582),BV582=0),"",BV582)</x:f>
      </x:c>
      <x:c r="DG582" s="50" t="str">
        <x:f>IF(OR(15&gt;'Настройки'!$B$3,ISBLANK(BW582),BW582=0),"",BW582)</x:f>
      </x:c>
      <x:c r="DH582" s="50" t="str">
        <x:f>IF(OR(16&gt;'Настройки'!$B$3,ISBLANK(BX582),BX582=0),"",BX582)</x:f>
      </x:c>
      <x:c r="DI582" s="50" t="str">
        <x:f>IF(OR(17&gt;'Настройки'!$B$3,ISBLANK(BY582),BY582=0),"",BY582)</x:f>
      </x:c>
      <x:c r="DJ582" s="50" t="str">
        <x:f>IF(OR(18&gt;'Настройки'!$B$3,ISBLANK(BZ582),BZ582=0),"",BZ582)</x:f>
      </x:c>
      <x:c r="DK582" s="50" t="str">
        <x:f>IF(OR(19&gt;'Настройки'!$B$3,ISBLANK(CA582),CA582=0),"",CA582)</x:f>
      </x:c>
      <x:c r="DL582" s="50" t="str">
        <x:f>IF(OR(20&gt;'Настройки'!$B$3,ISBLANK(CB582),CB582=0),"",CB582)</x:f>
      </x:c>
      <x:c r="DM582" s="50" t="str">
        <x:f>IF(OR(21&gt;'Настройки'!$B$3,ISBLANK(CC582),CC582=0),"",CC582)</x:f>
      </x:c>
      <x:c r="DN582" s="50" t="str">
        <x:f>IF(OR(22&gt;'Настройки'!$B$3,ISBLANK(CD582),CD582=0),"",CD582)</x:f>
      </x:c>
      <x:c r="DO582" s="50" t="str">
        <x:f>IF(OR(23&gt;'Настройки'!$B$3,ISBLANK(CE582),CE582=0),"",CE582)</x:f>
      </x:c>
      <x:c r="DP582" s="50" t="str">
        <x:f>IF(OR(24&gt;'Настройки'!$B$3,ISBLANK(CF582),CF582=0),"",CF582)</x:f>
      </x:c>
      <x:c r="DQ582" s="50" t="str">
        <x:f>IF(OR(25&gt;'Настройки'!$B$3,ISBLANK(CG582),CG582=0),"",CG582)</x:f>
      </x:c>
      <x:c r="DR582" s="50" t="str">
        <x:f>IF(OR(26&gt;'Настройки'!$B$3,ISBLANK(CH582),CH582=0),"",CH582)</x:f>
      </x:c>
      <x:c r="DS582" s="50" t="str">
        <x:f>IF(OR(27&gt;'Настройки'!$B$3,ISBLANK(CI582),CI582=0),"",CI582)</x:f>
      </x:c>
      <x:c r="DT582" s="50" t="str">
        <x:f>IF(OR(28&gt;'Настройки'!$B$3,ISBLANK(CJ582),CJ582=0),"",CJ582)</x:f>
      </x:c>
      <x:c r="DU582" s="50" t="str">
        <x:f>IF(OR(29&gt;'Настройки'!$B$3,ISBLANK(CK582),CK582=0),"",CK582)</x:f>
      </x:c>
      <x:c r="DV582" s="50" t="str">
        <x:f>IF(OR(30&gt;'Настройки'!$B$3,ISBLANK(CL582),CL582=0),"",CL582)</x:f>
      </x:c>
      <x:c r="DW582" s="50" t="str">
        <x:f>IF(OR(31&gt;'Настройки'!$B$3,ISBLANK(CM582),CM582=0),"",CM582)</x:f>
      </x:c>
      <x:c r="DX582" s="50" t="str">
        <x:f>IF(OR(32&gt;'Настройки'!$B$3,ISBLANK(CN582),CN582=0),"",CN582)</x:f>
      </x:c>
      <x:c r="DY582" s="50" t="str">
        <x:f>IF(OR(33&gt;'Настройки'!$B$3,ISBLANK(CO582),CO582=0),"",CO582)</x:f>
      </x:c>
      <x:c r="DZ582" s="50" t="str">
        <x:f>IF(OR(34&gt;'Настройки'!$B$3,ISBLANK(CP582),CP582=0),"",CP582)</x:f>
      </x:c>
      <x:c r="EA582" s="50" t="str">
        <x:f>IF(OR(35&gt;'Настройки'!$B$3,ISBLANK(CQ582),CQ582=0),"",CQ582)</x:f>
      </x:c>
      <x:c r="EB582" s="50" t="str">
        <x:f>IF(OR(36&gt;'Настройки'!$B$3,ISBLANK(CR582),CR582=0),"",CR582)</x:f>
      </x:c>
      <x:c r="EC582" s="50" t="str">
        <x:f>IF(A582="","",IF(OR(BB582="AZ",BB582="BZ"),10000+ROW(),IF(AZ582&gt;'Настройки'!$B$11,20000+ROW(),IF(BF582&lt;&gt;"Обычный",30000+ROW(),IF(AX582&lt;=0,40000+ROW(),"")))))</x:f>
      </x:c>
      <x:c r="ED582" s="50" t="str">
        <x:f>IF(EC582="","",COUNTIFS($EC$2:$EC$1001,"&gt;0",$EC$2:$EC$1001,"&lt;"&amp;EC582)+1)</x:f>
      </x:c>
    </x:row>
    <x:row r="583">
      <x:c r="A583" s="115"/>
      <x:c r="B583" s="115"/>
      <x:c r="C583" s="115"/>
      <x:c r="D583" s="118"/>
      <x:c r="E583" s="118"/>
      <x:c r="F583" s="118"/>
      <x:c r="G583" s="118"/>
      <x:c r="H583" s="118"/>
      <x:c r="I583" s="118"/>
      <x:c r="J583" s="118"/>
      <x:c r="K583" s="118"/>
      <x:c r="L583" s="118"/>
      <x:c r="M583" s="118"/>
      <x:c r="N583" s="118"/>
      <x:c r="O583" s="118"/>
      <x:c r="P583" s="118"/>
      <x:c r="Q583" s="118"/>
      <x:c r="R583" s="118"/>
      <x:c r="S583" s="118"/>
      <x:c r="T583" s="118"/>
      <x:c r="U583" s="118"/>
      <x:c r="V583" s="118"/>
      <x:c r="W583" s="118"/>
      <x:c r="X583" s="118"/>
      <x:c r="Y583" s="118"/>
      <x:c r="Z583" s="118"/>
      <x:c r="AA583" s="118"/>
      <x:c r="AB583" s="118"/>
      <x:c r="AC583" s="118"/>
      <x:c r="AD583" s="118"/>
      <x:c r="AE583" s="118"/>
      <x:c r="AF583" s="118"/>
      <x:c r="AG583" s="118"/>
      <x:c r="AH583" s="118"/>
      <x:c r="AI583" s="118"/>
      <x:c r="AJ583" s="118"/>
      <x:c r="AK583" s="118"/>
      <x:c r="AL583" s="118"/>
      <x:c r="AM583" s="118"/>
      <x:c r="AN583" s="118"/>
      <x:c r="AO583" s="118"/>
      <x:c r="AP583" s="115"/>
      <x:c r="AQ583" s="49" t="str">
        <x:f>IF(A583="","",COUNT(BI583:INDEX(BI583:CR583,1,'Настройки'!$B$3)))</x:f>
      </x:c>
      <x:c r="AR583" s="49" t="str">
        <x:f>IF(A583="","",SUM(BI583:INDEX(BI583:CR583,1,'Настройки'!$B$3)))</x:f>
      </x:c>
      <x:c r="AS583" s="58" t="str">
        <x:f>IF(A583="","",IF('Настройки'!$B$4="Стоимость потребления",AR583*D583,IF('Настройки'!$B$4="Количество",AR583,E583)))</x:f>
      </x:c>
      <x:c r="AT583" s="61" t="str">
        <x:f>IF(OR(A583="",AS583&lt;0,SUM($AS$2:$AS$1001)&lt;=0),"",AS583/SUM($AS$2:$AS$1001))</x:f>
      </x:c>
      <x:c r="AU583" s="61" t="str">
        <x:f>IF(OR(A583="",AS583&lt;0,SUM($AS$2:$AS$1001)&lt;=0),"",SUMIFS($AS$2:$AS$1001,$AS$2:$AS$1001,"&gt;"&amp;AS583)/SUM($AS$2:$AS$1001))</x:f>
      </x:c>
      <x:c r="AV583" s="61" t="str">
        <x:f>IF(OR(A583="",AS583&lt;0,SUM($AS$2:$AS$1001)&lt;=0),"",SUMIFS($AS$2:$AS$1001,$AS$2:$AS$1001,"&gt;="&amp;AS583)/SUM($AS$2:$AS$1001))</x:f>
      </x:c>
      <x:c r="AW583" s="49" t="str">
        <x:f>IF(A583="","",IF(SUM($AS$2:$AS$1001)&lt;=0,"Не определён",IF(AS583&lt;0,"Исключение",IF(AU583&lt;'Настройки'!$B$5,"A",IF(AU583&lt;'Настройки'!$B$6,"B","C")))))</x:f>
      </x:c>
      <x:c r="AX583" s="58" t="str">
        <x:f>IF(A583="","",IF(AQ583=0,"",AVERAGE(BI583:INDEX(BI583:CR583,1,'Настройки'!$B$3))))</x:f>
      </x:c>
      <x:c r="AY583" s="58" t="str">
        <x:f>IF(OR(A583="",AQ583=0),"",STDEVP(BI583:INDEX(BI583:CR583,1,'Настройки'!$B$3)))</x:f>
      </x:c>
      <x:c r="AZ583" s="61" t="str">
        <x:f>IF(OR(A583="",AQ583&lt;'Настройки'!$B$12,AX583&lt;=0,AND('Настройки'!$B$10="Блокировать",COUNTIF(F583:INDEX(F583:AO583,1,'Настройки'!$B$3),"&lt;0")&gt;0)),"",AY583/ABS(AX583))</x:f>
      </x:c>
      <x:c r="BA583" s="49" t="str">
        <x:f>IF(A583="","",IF(AND('Настройки'!$B$10="Блокировать",COUNTIF(F583:INDEX(F583:AO583,1,'Настройки'!$B$3),"&lt;0")&gt;0),"Не определён",IF(AQ583&lt;'Настройки'!$B$12,"Не определён",IF(AX583=0,"Нет спроса",IF(AX583&lt;0,"Не определён",IF(AZ583&lt;='Настройки'!$B$7,"X",IF(AZ583&lt;='Настройки'!$B$8,"Y","Z")))))))</x:f>
      </x:c>
      <x:c r="BB583" s="49" t="str">
        <x:f>IF(OR(A583="",LEN(AW583)&lt;&gt;1,LEN(BA583)&lt;&gt;1),"",AW583&amp;BA583)</x:f>
      </x:c>
      <x:c r="BC583" s="61" t="str">
        <x:f>IF(OR(A583="",AQ583=0),"",(COUNT(BI583:INDEX(BI583:CR583,1,'Настройки'!$B$3))-COUNT(CS583:INDEX(CS583:EB583,1,'Настройки'!$B$3)))/AQ583)</x:f>
      </x:c>
      <x:c r="BD583" s="64" t="str">
        <x:f>IF(OR(A583="",COUNT(CS583:INDEX(CS583:EB583,1,'Настройки'!$B$3))=0),"",AQ583/COUNT(CS583:INDEX(CS583:EB583,1,'Настройки'!$B$3)))</x:f>
      </x:c>
      <x:c r="BE583" s="64" t="str">
        <x:f>IF(OR(A583="",COUNT(CS583:INDEX(CS583:EB583,1,'Настройки'!$B$3))=0),"",IF(AVERAGE(CS583:INDEX(CS583:EB583,1,'Настройки'!$B$3))=0,"",(STDEVP(CS583:INDEX(CS583:EB583,1,'Настройки'!$B$3))/ABS(AVERAGE(CS583:INDEX(CS583:EB583,1,'Настройки'!$B$3))))^2))</x:f>
      </x:c>
      <x:c r="BF583" s="49" t="str">
        <x:f>IF(A583="","",IF(AQ583&lt;3,"Недостаточно",IF(AQ583&lt;6,"Предварительный","Обычный")))</x:f>
      </x:c>
      <x:c r="BG583" s="49" t="str">
        <x:f>IF(A583="","",IF(COUNTIF(F583:INDEX(F583:AO583,1,'Настройки'!$B$3),"&lt;0")&gt;0,IF('Настройки'!$B$10="Блокировать","Отрицательный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"),"")&amp;IF(AQ583&lt;3,"Недостаточно истории. ",IF(AQ583&lt;6,"Предварительная классификация. ",""))&amp;IF(AX583=0,"Нет спроса за горизонт. ","")&amp;IF(AZ583&gt;'Настройки'!$B$11,"Экстремальная вариативность. ",""))</x:f>
      </x:c>
      <x:c r="BH583" s="49" t="str">
        <x:f>IF(A583="","",IFERROR(VLOOKUP(BB583,'Настройки'!$D$3:$E$11,2,FALSE),"Сначала проверьте исходные данные и историю спроса.")&amp;" Уточните срок поставки, MOQ и критичность.")</x:f>
      </x:c>
      <x:c r="BI583" s="50" t="str">
        <x:f>IF(1&gt;'Настройки'!$B$3,"",IF(ISBLANK(F583),IF('Настройки'!$B$9="Нулевой спрос",0,""),IF(F583&lt;0,IF('Настройки'!$B$10="Исключить","",IF('Настройки'!$B$10="Абсолютные значения",ABS(F583),F583)),F583)))</x:f>
      </x:c>
      <x:c r="BJ583" s="50" t="str">
        <x:f>IF(2&gt;'Настройки'!$B$3,"",IF(ISBLANK(G583),IF('Настройки'!$B$9="Нулевой спрос",0,""),IF(G583&lt;0,IF('Настройки'!$B$10="Исключить","",IF('Настройки'!$B$10="Абсолютные значения",ABS(G583),G583)),G583)))</x:f>
      </x:c>
      <x:c r="BK583" s="50" t="str">
        <x:f>IF(3&gt;'Настройки'!$B$3,"",IF(ISBLANK(H583),IF('Настройки'!$B$9="Нулевой спрос",0,""),IF(H583&lt;0,IF('Настройки'!$B$10="Исключить","",IF('Настройки'!$B$10="Абсолютные значения",ABS(H583),H583)),H583)))</x:f>
      </x:c>
      <x:c r="BL583" s="50" t="str">
        <x:f>IF(4&gt;'Настройки'!$B$3,"",IF(ISBLANK(I583),IF('Настройки'!$B$9="Нулевой спрос",0,""),IF(I583&lt;0,IF('Настройки'!$B$10="Исключить","",IF('Настройки'!$B$10="Абсолютные значения",ABS(I583),I583)),I583)))</x:f>
      </x:c>
      <x:c r="BM583" s="50" t="str">
        <x:f>IF(5&gt;'Настройки'!$B$3,"",IF(ISBLANK(J583),IF('Настройки'!$B$9="Нулевой спрос",0,""),IF(J583&lt;0,IF('Настройки'!$B$10="Исключить","",IF('Настройки'!$B$10="Абсолютные значения",ABS(J583),J583)),J583)))</x:f>
      </x:c>
      <x:c r="BN583" s="50" t="str">
        <x:f>IF(6&gt;'Настройки'!$B$3,"",IF(ISBLANK(K583),IF('Настройки'!$B$9="Нулевой спрос",0,""),IF(K583&lt;0,IF('Настройки'!$B$10="Исключить","",IF('Настройки'!$B$10="Абсолютные значения",ABS(K583),K583)),K583)))</x:f>
      </x:c>
      <x:c r="BO583" s="50" t="str">
        <x:f>IF(7&gt;'Настройки'!$B$3,"",IF(ISBLANK(L583),IF('Настройки'!$B$9="Нулевой спрос",0,""),IF(L583&lt;0,IF('Настройки'!$B$10="Исключить","",IF('Настройки'!$B$10="Абсолютные значения",ABS(L583),L583)),L583)))</x:f>
      </x:c>
      <x:c r="BP583" s="50" t="str">
        <x:f>IF(8&gt;'Настройки'!$B$3,"",IF(ISBLANK(M583),IF('Настройки'!$B$9="Нулевой спрос",0,""),IF(M583&lt;0,IF('Настройки'!$B$10="Исключить","",IF('Настройки'!$B$10="Абсолютные значения",ABS(M583),M583)),M583)))</x:f>
      </x:c>
      <x:c r="BQ583" s="50" t="str">
        <x:f>IF(9&gt;'Настройки'!$B$3,"",IF(ISBLANK(N583),IF('Настройки'!$B$9="Нулевой спрос",0,""),IF(N583&lt;0,IF('Настройки'!$B$10="Исключить","",IF('Настройки'!$B$10="Абсолютные значения",ABS(N583),N583)),N583)))</x:f>
      </x:c>
      <x:c r="BR583" s="50" t="str">
        <x:f>IF(10&gt;'Настройки'!$B$3,"",IF(ISBLANK(O583),IF('Настройки'!$B$9="Нулевой спрос",0,""),IF(O583&lt;0,IF('Настройки'!$B$10="Исключить","",IF('Настройки'!$B$10="Абсолютные значения",ABS(O583),O583)),O583)))</x:f>
      </x:c>
      <x:c r="BS583" s="50" t="str">
        <x:f>IF(11&gt;'Настройки'!$B$3,"",IF(ISBLANK(P583),IF('Настройки'!$B$9="Нулевой спрос",0,""),IF(P583&lt;0,IF('Настройки'!$B$10="Исключить","",IF('Настройки'!$B$10="Абсолютные значения",ABS(P583),P583)),P583)))</x:f>
      </x:c>
      <x:c r="BT583" s="50" t="str">
        <x:f>IF(12&gt;'Настройки'!$B$3,"",IF(ISBLANK(Q583),IF('Настройки'!$B$9="Нулевой спрос",0,""),IF(Q583&lt;0,IF('Настройки'!$B$10="Исключить","",IF('Настройки'!$B$10="Абсолютные значения",ABS(Q583),Q583)),Q583)))</x:f>
      </x:c>
      <x:c r="BU583" s="50" t="str">
        <x:f>IF(13&gt;'Настройки'!$B$3,"",IF(ISBLANK(R583),IF('Настройки'!$B$9="Нулевой спрос",0,""),IF(R583&lt;0,IF('Настройки'!$B$10="Исключить","",IF('Настройки'!$B$10="Абсолютные значения",ABS(R583),R583)),R583)))</x:f>
      </x:c>
      <x:c r="BV583" s="50" t="str">
        <x:f>IF(14&gt;'Настройки'!$B$3,"",IF(ISBLANK(S583),IF('Настройки'!$B$9="Нулевой спрос",0,""),IF(S583&lt;0,IF('Настройки'!$B$10="Исключить","",IF('Настройки'!$B$10="Абсолютные значения",ABS(S583),S583)),S583)))</x:f>
      </x:c>
      <x:c r="BW583" s="50" t="str">
        <x:f>IF(15&gt;'Настройки'!$B$3,"",IF(ISBLANK(T583),IF('Настройки'!$B$9="Нулевой спрос",0,""),IF(T583&lt;0,IF('Настройки'!$B$10="Исключить","",IF('Настройки'!$B$10="Абсолютные значения",ABS(T583),T583)),T583)))</x:f>
      </x:c>
      <x:c r="BX583" s="50" t="str">
        <x:f>IF(16&gt;'Настройки'!$B$3,"",IF(ISBLANK(U583),IF('Настройки'!$B$9="Нулевой спрос",0,""),IF(U583&lt;0,IF('Настройки'!$B$10="Исключить","",IF('Настройки'!$B$10="Абсолютные значения",ABS(U583),U583)),U583)))</x:f>
      </x:c>
      <x:c r="BY583" s="50" t="str">
        <x:f>IF(17&gt;'Настройки'!$B$3,"",IF(ISBLANK(V583),IF('Настройки'!$B$9="Нулевой спрос",0,""),IF(V583&lt;0,IF('Настройки'!$B$10="Исключить","",IF('Настройки'!$B$10="Абсолютные значения",ABS(V583),V583)),V583)))</x:f>
      </x:c>
      <x:c r="BZ583" s="50" t="str">
        <x:f>IF(18&gt;'Настройки'!$B$3,"",IF(ISBLANK(W583),IF('Настройки'!$B$9="Нулевой спрос",0,""),IF(W583&lt;0,IF('Настройки'!$B$10="Исключить","",IF('Настройки'!$B$10="Абсолютные значения",ABS(W583),W583)),W583)))</x:f>
      </x:c>
      <x:c r="CA583" s="50" t="str">
        <x:f>IF(19&gt;'Настройки'!$B$3,"",IF(ISBLANK(X583),IF('Настройки'!$B$9="Нулевой спрос",0,""),IF(X583&lt;0,IF('Настройки'!$B$10="Исключить","",IF('Настройки'!$B$10="Абсолютные значения",ABS(X583),X583)),X583)))</x:f>
      </x:c>
      <x:c r="CB583" s="50" t="str">
        <x:f>IF(20&gt;'Настройки'!$B$3,"",IF(ISBLANK(Y583),IF('Настройки'!$B$9="Нулевой спрос",0,""),IF(Y583&lt;0,IF('Настройки'!$B$10="Исключить","",IF('Настройки'!$B$10="Абсолютные значения",ABS(Y583),Y583)),Y583)))</x:f>
      </x:c>
      <x:c r="CC583" s="50" t="str">
        <x:f>IF(21&gt;'Настройки'!$B$3,"",IF(ISBLANK(Z583),IF('Настройки'!$B$9="Нулевой спрос",0,""),IF(Z583&lt;0,IF('Настройки'!$B$10="Исключить","",IF('Настройки'!$B$10="Абсолютные значения",ABS(Z583),Z583)),Z583)))</x:f>
      </x:c>
      <x:c r="CD583" s="50" t="str">
        <x:f>IF(22&gt;'Настройки'!$B$3,"",IF(ISBLANK(AA583),IF('Настройки'!$B$9="Нулевой спрос",0,""),IF(AA583&lt;0,IF('Настройки'!$B$10="Исключить","",IF('Настройки'!$B$10="Абсолютные значения",ABS(AA583),AA583)),AA583)))</x:f>
      </x:c>
      <x:c r="CE583" s="50" t="str">
        <x:f>IF(23&gt;'Настройки'!$B$3,"",IF(ISBLANK(AB583),IF('Настройки'!$B$9="Нулевой спрос",0,""),IF(AB583&lt;0,IF('Настройки'!$B$10="Исключить","",IF('Настройки'!$B$10="Абсолютные значения",ABS(AB583),AB583)),AB583)))</x:f>
      </x:c>
      <x:c r="CF583" s="50" t="str">
        <x:f>IF(24&gt;'Настройки'!$B$3,"",IF(ISBLANK(AC583),IF('Настройки'!$B$9="Нулевой спрос",0,""),IF(AC583&lt;0,IF('Настройки'!$B$10="Исключить","",IF('Настройки'!$B$10="Абсолютные значения",ABS(AC583),AC583)),AC583)))</x:f>
      </x:c>
      <x:c r="CG583" s="50" t="str">
        <x:f>IF(25&gt;'Настройки'!$B$3,"",IF(ISBLANK(AD583),IF('Настройки'!$B$9="Нулевой спрос",0,""),IF(AD583&lt;0,IF('Настройки'!$B$10="Исключить","",IF('Настройки'!$B$10="Абсолютные значения",ABS(AD583),AD583)),AD583)))</x:f>
      </x:c>
      <x:c r="CH583" s="50" t="str">
        <x:f>IF(26&gt;'Настройки'!$B$3,"",IF(ISBLANK(AE583),IF('Настройки'!$B$9="Нулевой спрос",0,""),IF(AE583&lt;0,IF('Настройки'!$B$10="Исключить","",IF('Настройки'!$B$10="Абсолютные значения",ABS(AE583),AE583)),AE583)))</x:f>
      </x:c>
      <x:c r="CI583" s="50" t="str">
        <x:f>IF(27&gt;'Настройки'!$B$3,"",IF(ISBLANK(AF583),IF('Настройки'!$B$9="Нулевой спрос",0,""),IF(AF583&lt;0,IF('Настройки'!$B$10="Исключить","",IF('Настройки'!$B$10="Абсолютные значения",ABS(AF583),AF583)),AF583)))</x:f>
      </x:c>
      <x:c r="CJ583" s="50" t="str">
        <x:f>IF(28&gt;'Настройки'!$B$3,"",IF(ISBLANK(AG583),IF('Настройки'!$B$9="Нулевой спрос",0,""),IF(AG583&lt;0,IF('Настройки'!$B$10="Исключить","",IF('Настройки'!$B$10="Абсолютные значения",ABS(AG583),AG583)),AG583)))</x:f>
      </x:c>
      <x:c r="CK583" s="50" t="str">
        <x:f>IF(29&gt;'Настройки'!$B$3,"",IF(ISBLANK(AH583),IF('Настройки'!$B$9="Нулевой спрос",0,""),IF(AH583&lt;0,IF('Настройки'!$B$10="Исключить","",IF('Настройки'!$B$10="Абсолютные значения",ABS(AH583),AH583)),AH583)))</x:f>
      </x:c>
      <x:c r="CL583" s="50" t="str">
        <x:f>IF(30&gt;'Настройки'!$B$3,"",IF(ISBLANK(AI583),IF('Настройки'!$B$9="Нулевой спрос",0,""),IF(AI583&lt;0,IF('Настройки'!$B$10="Исключить","",IF('Настройки'!$B$10="Абсолютные значения",ABS(AI583),AI583)),AI583)))</x:f>
      </x:c>
      <x:c r="CM583" s="50" t="str">
        <x:f>IF(31&gt;'Настройки'!$B$3,"",IF(ISBLANK(AJ583),IF('Настройки'!$B$9="Нулевой спрос",0,""),IF(AJ583&lt;0,IF('Настройки'!$B$10="Исключить","",IF('Настройки'!$B$10="Абсолютные значения",ABS(AJ583),AJ583)),AJ583)))</x:f>
      </x:c>
      <x:c r="CN583" s="50" t="str">
        <x:f>IF(32&gt;'Настройки'!$B$3,"",IF(ISBLANK(AK583),IF('Настройки'!$B$9="Нулевой спрос",0,""),IF(AK583&lt;0,IF('Настройки'!$B$10="Исключить","",IF('Настройки'!$B$10="Абсолютные значения",ABS(AK583),AK583)),AK583)))</x:f>
      </x:c>
      <x:c r="CO583" s="50" t="str">
        <x:f>IF(33&gt;'Настройки'!$B$3,"",IF(ISBLANK(AL583),IF('Настройки'!$B$9="Нулевой спрос",0,""),IF(AL583&lt;0,IF('Настройки'!$B$10="Исключить","",IF('Настройки'!$B$10="Абсолютные значения",ABS(AL583),AL583)),AL583)))</x:f>
      </x:c>
      <x:c r="CP583" s="50" t="str">
        <x:f>IF(34&gt;'Настройки'!$B$3,"",IF(ISBLANK(AM583),IF('Настройки'!$B$9="Нулевой спрос",0,""),IF(AM583&lt;0,IF('Настройки'!$B$10="Исключить","",IF('Настройки'!$B$10="Абсолютные значения",ABS(AM583),AM583)),AM583)))</x:f>
      </x:c>
      <x:c r="CQ583" s="50" t="str">
        <x:f>IF(35&gt;'Настройки'!$B$3,"",IF(ISBLANK(AN583),IF('Настройки'!$B$9="Нулевой спрос",0,""),IF(AN583&lt;0,IF('Настройки'!$B$10="Исключить","",IF('Настройки'!$B$10="Абсолютные значения",ABS(AN583),AN583)),AN583)))</x:f>
      </x:c>
      <x:c r="CR583" s="50" t="str">
        <x:f>IF(36&gt;'Настройки'!$B$3,"",IF(ISBLANK(AO583),IF('Настройки'!$B$9="Нулевой спрос",0,""),IF(AO583&lt;0,IF('Настройки'!$B$10="Исключить","",IF('Настройки'!$B$10="Абсолютные значения",ABS(AO583),AO583)),AO583)))</x:f>
      </x:c>
      <x:c r="CS583" s="50" t="str">
        <x:f>IF(OR(1&gt;'Настройки'!$B$3,ISBLANK(BI583),BI583=0),"",BI583)</x:f>
      </x:c>
      <x:c r="CT583" s="50" t="str">
        <x:f>IF(OR(2&gt;'Настройки'!$B$3,ISBLANK(BJ583),BJ583=0),"",BJ583)</x:f>
      </x:c>
      <x:c r="CU583" s="50" t="str">
        <x:f>IF(OR(3&gt;'Настройки'!$B$3,ISBLANK(BK583),BK583=0),"",BK583)</x:f>
      </x:c>
      <x:c r="CV583" s="50" t="str">
        <x:f>IF(OR(4&gt;'Настройки'!$B$3,ISBLANK(BL583),BL583=0),"",BL583)</x:f>
      </x:c>
      <x:c r="CW583" s="50" t="str">
        <x:f>IF(OR(5&gt;'Настройки'!$B$3,ISBLANK(BM583),BM583=0),"",BM583)</x:f>
      </x:c>
      <x:c r="CX583" s="50" t="str">
        <x:f>IF(OR(6&gt;'Настройки'!$B$3,ISBLANK(BN583),BN583=0),"",BN583)</x:f>
      </x:c>
      <x:c r="CY583" s="50" t="str">
        <x:f>IF(OR(7&gt;'Настройки'!$B$3,ISBLANK(BO583),BO583=0),"",BO583)</x:f>
      </x:c>
      <x:c r="CZ583" s="50" t="str">
        <x:f>IF(OR(8&gt;'Настройки'!$B$3,ISBLANK(BP583),BP583=0),"",BP583)</x:f>
      </x:c>
      <x:c r="DA583" s="50" t="str">
        <x:f>IF(OR(9&gt;'Настройки'!$B$3,ISBLANK(BQ583),BQ583=0),"",BQ583)</x:f>
      </x:c>
      <x:c r="DB583" s="50" t="str">
        <x:f>IF(OR(10&gt;'Настройки'!$B$3,ISBLANK(BR583),BR583=0),"",BR583)</x:f>
      </x:c>
      <x:c r="DC583" s="50" t="str">
        <x:f>IF(OR(11&gt;'Настройки'!$B$3,ISBLANK(BS583),BS583=0),"",BS583)</x:f>
      </x:c>
      <x:c r="DD583" s="50" t="str">
        <x:f>IF(OR(12&gt;'Настройки'!$B$3,ISBLANK(BT583),BT583=0),"",BT583)</x:f>
      </x:c>
      <x:c r="DE583" s="50" t="str">
        <x:f>IF(OR(13&gt;'Настройки'!$B$3,ISBLANK(BU583),BU583=0),"",BU583)</x:f>
      </x:c>
      <x:c r="DF583" s="50" t="str">
        <x:f>IF(OR(14&gt;'Настройки'!$B$3,ISBLANK(BV583),BV583=0),"",BV583)</x:f>
      </x:c>
      <x:c r="DG583" s="50" t="str">
        <x:f>IF(OR(15&gt;'Настройки'!$B$3,ISBLANK(BW583),BW583=0),"",BW583)</x:f>
      </x:c>
      <x:c r="DH583" s="50" t="str">
        <x:f>IF(OR(16&gt;'Настройки'!$B$3,ISBLANK(BX583),BX583=0),"",BX583)</x:f>
      </x:c>
      <x:c r="DI583" s="50" t="str">
        <x:f>IF(OR(17&gt;'Настройки'!$B$3,ISBLANK(BY583),BY583=0),"",BY583)</x:f>
      </x:c>
      <x:c r="DJ583" s="50" t="str">
        <x:f>IF(OR(18&gt;'Настройки'!$B$3,ISBLANK(BZ583),BZ583=0),"",BZ583)</x:f>
      </x:c>
      <x:c r="DK583" s="50" t="str">
        <x:f>IF(OR(19&gt;'Настройки'!$B$3,ISBLANK(CA583),CA583=0),"",CA583)</x:f>
      </x:c>
      <x:c r="DL583" s="50" t="str">
        <x:f>IF(OR(20&gt;'Настройки'!$B$3,ISBLANK(CB583),CB583=0),"",CB583)</x:f>
      </x:c>
      <x:c r="DM583" s="50" t="str">
        <x:f>IF(OR(21&gt;'Настройки'!$B$3,ISBLANK(CC583),CC583=0),"",CC583)</x:f>
      </x:c>
      <x:c r="DN583" s="50" t="str">
        <x:f>IF(OR(22&gt;'Настройки'!$B$3,ISBLANK(CD583),CD583=0),"",CD583)</x:f>
      </x:c>
      <x:c r="DO583" s="50" t="str">
        <x:f>IF(OR(23&gt;'Настройки'!$B$3,ISBLANK(CE583),CE583=0),"",CE583)</x:f>
      </x:c>
      <x:c r="DP583" s="50" t="str">
        <x:f>IF(OR(24&gt;'Настройки'!$B$3,ISBLANK(CF583),CF583=0),"",CF583)</x:f>
      </x:c>
      <x:c r="DQ583" s="50" t="str">
        <x:f>IF(OR(25&gt;'Настройки'!$B$3,ISBLANK(CG583),CG583=0),"",CG583)</x:f>
      </x:c>
      <x:c r="DR583" s="50" t="str">
        <x:f>IF(OR(26&gt;'Настройки'!$B$3,ISBLANK(CH583),CH583=0),"",CH583)</x:f>
      </x:c>
      <x:c r="DS583" s="50" t="str">
        <x:f>IF(OR(27&gt;'Настройки'!$B$3,ISBLANK(CI583),CI583=0),"",CI583)</x:f>
      </x:c>
      <x:c r="DT583" s="50" t="str">
        <x:f>IF(OR(28&gt;'Настройки'!$B$3,ISBLANK(CJ583),CJ583=0),"",CJ583)</x:f>
      </x:c>
      <x:c r="DU583" s="50" t="str">
        <x:f>IF(OR(29&gt;'Настройки'!$B$3,ISBLANK(CK583),CK583=0),"",CK583)</x:f>
      </x:c>
      <x:c r="DV583" s="50" t="str">
        <x:f>IF(OR(30&gt;'Настройки'!$B$3,ISBLANK(CL583),CL583=0),"",CL583)</x:f>
      </x:c>
      <x:c r="DW583" s="50" t="str">
        <x:f>IF(OR(31&gt;'Настройки'!$B$3,ISBLANK(CM583),CM583=0),"",CM583)</x:f>
      </x:c>
      <x:c r="DX583" s="50" t="str">
        <x:f>IF(OR(32&gt;'Настройки'!$B$3,ISBLANK(CN583),CN583=0),"",CN583)</x:f>
      </x:c>
      <x:c r="DY583" s="50" t="str">
        <x:f>IF(OR(33&gt;'Настройки'!$B$3,ISBLANK(CO583),CO583=0),"",CO583)</x:f>
      </x:c>
      <x:c r="DZ583" s="50" t="str">
        <x:f>IF(OR(34&gt;'Настройки'!$B$3,ISBLANK(CP583),CP583=0),"",CP583)</x:f>
      </x:c>
      <x:c r="EA583" s="50" t="str">
        <x:f>IF(OR(35&gt;'Настройки'!$B$3,ISBLANK(CQ583),CQ583=0),"",CQ583)</x:f>
      </x:c>
      <x:c r="EB583" s="50" t="str">
        <x:f>IF(OR(36&gt;'Настройки'!$B$3,ISBLANK(CR583),CR583=0),"",CR583)</x:f>
      </x:c>
      <x:c r="EC583" s="50" t="str">
        <x:f>IF(A583="","",IF(OR(BB583="AZ",BB583="BZ"),10000+ROW(),IF(AZ583&gt;'Настройки'!$B$11,20000+ROW(),IF(BF583&lt;&gt;"Обычный",30000+ROW(),IF(AX583&lt;=0,40000+ROW(),"")))))</x:f>
      </x:c>
      <x:c r="ED583" s="50" t="str">
        <x:f>IF(EC583="","",COUNTIFS($EC$2:$EC$1001,"&gt;0",$EC$2:$EC$1001,"&lt;"&amp;EC583)+1)</x:f>
      </x:c>
    </x:row>
    <x:row r="584">
      <x:c r="A584" s="115"/>
      <x:c r="B584" s="115"/>
      <x:c r="C584" s="115"/>
      <x:c r="D584" s="118"/>
      <x:c r="E584" s="118"/>
      <x:c r="F584" s="118"/>
      <x:c r="G584" s="118"/>
      <x:c r="H584" s="118"/>
      <x:c r="I584" s="118"/>
      <x:c r="J584" s="118"/>
      <x:c r="K584" s="118"/>
      <x:c r="L584" s="118"/>
      <x:c r="M584" s="118"/>
      <x:c r="N584" s="118"/>
      <x:c r="O584" s="118"/>
      <x:c r="P584" s="118"/>
      <x:c r="Q584" s="118"/>
      <x:c r="R584" s="118"/>
      <x:c r="S584" s="118"/>
      <x:c r="T584" s="118"/>
      <x:c r="U584" s="118"/>
      <x:c r="V584" s="118"/>
      <x:c r="W584" s="118"/>
      <x:c r="X584" s="118"/>
      <x:c r="Y584" s="118"/>
      <x:c r="Z584" s="118"/>
      <x:c r="AA584" s="118"/>
      <x:c r="AB584" s="118"/>
      <x:c r="AC584" s="118"/>
      <x:c r="AD584" s="118"/>
      <x:c r="AE584" s="118"/>
      <x:c r="AF584" s="118"/>
      <x:c r="AG584" s="118"/>
      <x:c r="AH584" s="118"/>
      <x:c r="AI584" s="118"/>
      <x:c r="AJ584" s="118"/>
      <x:c r="AK584" s="118"/>
      <x:c r="AL584" s="118"/>
      <x:c r="AM584" s="118"/>
      <x:c r="AN584" s="118"/>
      <x:c r="AO584" s="118"/>
      <x:c r="AP584" s="115"/>
      <x:c r="AQ584" s="49" t="str">
        <x:f>IF(A584="","",COUNT(BI584:INDEX(BI584:CR584,1,'Настройки'!$B$3)))</x:f>
      </x:c>
      <x:c r="AR584" s="49" t="str">
        <x:f>IF(A584="","",SUM(BI584:INDEX(BI584:CR584,1,'Настройки'!$B$3)))</x:f>
      </x:c>
      <x:c r="AS584" s="58" t="str">
        <x:f>IF(A584="","",IF('Настройки'!$B$4="Стоимость потребления",AR584*D584,IF('Настройки'!$B$4="Количество",AR584,E584)))</x:f>
      </x:c>
      <x:c r="AT584" s="61" t="str">
        <x:f>IF(OR(A584="",AS584&lt;0,SUM($AS$2:$AS$1001)&lt;=0),"",AS584/SUM($AS$2:$AS$1001))</x:f>
      </x:c>
      <x:c r="AU584" s="61" t="str">
        <x:f>IF(OR(A584="",AS584&lt;0,SUM($AS$2:$AS$1001)&lt;=0),"",SUMIFS($AS$2:$AS$1001,$AS$2:$AS$1001,"&gt;"&amp;AS584)/SUM($AS$2:$AS$1001))</x:f>
      </x:c>
      <x:c r="AV584" s="61" t="str">
        <x:f>IF(OR(A584="",AS584&lt;0,SUM($AS$2:$AS$1001)&lt;=0),"",SUMIFS($AS$2:$AS$1001,$AS$2:$AS$1001,"&gt;="&amp;AS584)/SUM($AS$2:$AS$1001))</x:f>
      </x:c>
      <x:c r="AW584" s="49" t="str">
        <x:f>IF(A584="","",IF(SUM($AS$2:$AS$1001)&lt;=0,"Не определён",IF(AS584&lt;0,"Исключение",IF(AU584&lt;'Настройки'!$B$5,"A",IF(AU584&lt;'Настройки'!$B$6,"B","C")))))</x:f>
      </x:c>
      <x:c r="AX584" s="58" t="str">
        <x:f>IF(A584="","",IF(AQ584=0,"",AVERAGE(BI584:INDEX(BI584:CR584,1,'Настройки'!$B$3))))</x:f>
      </x:c>
      <x:c r="AY584" s="58" t="str">
        <x:f>IF(OR(A584="",AQ584=0),"",STDEVP(BI584:INDEX(BI584:CR584,1,'Настройки'!$B$3)))</x:f>
      </x:c>
      <x:c r="AZ584" s="61" t="str">
        <x:f>IF(OR(A584="",AQ584&lt;'Настройки'!$B$12,AX584&lt;=0,AND('Настройки'!$B$10="Блокировать",COUNTIF(F584:INDEX(F584:AO584,1,'Настройки'!$B$3),"&lt;0")&gt;0)),"",AY584/ABS(AX584))</x:f>
      </x:c>
      <x:c r="BA584" s="49" t="str">
        <x:f>IF(A584="","",IF(AND('Настройки'!$B$10="Блокировать",COUNTIF(F584:INDEX(F584:AO584,1,'Настройки'!$B$3),"&lt;0")&gt;0),"Не определён",IF(AQ584&lt;'Настройки'!$B$12,"Не определён",IF(AX584=0,"Нет спроса",IF(AX584&lt;0,"Не определён",IF(AZ584&lt;='Настройки'!$B$7,"X",IF(AZ584&lt;='Настройки'!$B$8,"Y","Z")))))))</x:f>
      </x:c>
      <x:c r="BB584" s="49" t="str">
        <x:f>IF(OR(A584="",LEN(AW584)&lt;&gt;1,LEN(BA584)&lt;&gt;1),"",AW584&amp;BA584)</x:f>
      </x:c>
      <x:c r="BC584" s="61" t="str">
        <x:f>IF(OR(A584="",AQ584=0),"",(COUNT(BI584:INDEX(BI584:CR584,1,'Настройки'!$B$3))-COUNT(CS584:INDEX(CS584:EB584,1,'Настройки'!$B$3)))/AQ584)</x:f>
      </x:c>
      <x:c r="BD584" s="64" t="str">
        <x:f>IF(OR(A584="",COUNT(CS584:INDEX(CS584:EB584,1,'Настройки'!$B$3))=0),"",AQ584/COUNT(CS584:INDEX(CS584:EB584,1,'Настройки'!$B$3)))</x:f>
      </x:c>
      <x:c r="BE584" s="64" t="str">
        <x:f>IF(OR(A584="",COUNT(CS584:INDEX(CS584:EB584,1,'Настройки'!$B$3))=0),"",IF(AVERAGE(CS584:INDEX(CS584:EB584,1,'Настройки'!$B$3))=0,"",(STDEVP(CS584:INDEX(CS584:EB584,1,'Настройки'!$B$3))/ABS(AVERAGE(CS584:INDEX(CS584:EB584,1,'Настройки'!$B$3))))^2))</x:f>
      </x:c>
      <x:c r="BF584" s="49" t="str">
        <x:f>IF(A584="","",IF(AQ584&lt;3,"Недостаточно",IF(AQ584&lt;6,"Предварительный","Обычный")))</x:f>
      </x:c>
      <x:c r="BG584" s="49" t="str">
        <x:f>IF(A584="","",IF(COUNTIF(F584:INDEX(F584:AO584,1,'Настройки'!$B$3),"&lt;0")&gt;0,IF('Настройки'!$B$10="Блокировать","Отрицательный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"),"")&amp;IF(AQ584&lt;3,"Недостаточно истории. ",IF(AQ584&lt;6,"Предварительная классификация. ",""))&amp;IF(AX584=0,"Нет спроса за горизонт. ","")&amp;IF(AZ584&gt;'Настройки'!$B$11,"Экстремальная вариативность. ",""))</x:f>
      </x:c>
      <x:c r="BH584" s="49" t="str">
        <x:f>IF(A584="","",IFERROR(VLOOKUP(BB584,'Настройки'!$D$3:$E$11,2,FALSE),"Сначала проверьте исходные данные и историю спроса.")&amp;" Уточните срок поставки, MOQ и критичность.")</x:f>
      </x:c>
      <x:c r="BI584" s="50" t="str">
        <x:f>IF(1&gt;'Настройки'!$B$3,"",IF(ISBLANK(F584),IF('Настройки'!$B$9="Нулевой спрос",0,""),IF(F584&lt;0,IF('Настройки'!$B$10="Исключить","",IF('Настройки'!$B$10="Абсолютные значения",ABS(F584),F584)),F584)))</x:f>
      </x:c>
      <x:c r="BJ584" s="50" t="str">
        <x:f>IF(2&gt;'Настройки'!$B$3,"",IF(ISBLANK(G584),IF('Настройки'!$B$9="Нулевой спрос",0,""),IF(G584&lt;0,IF('Настройки'!$B$10="Исключить","",IF('Настройки'!$B$10="Абсолютные значения",ABS(G584),G584)),G584)))</x:f>
      </x:c>
      <x:c r="BK584" s="50" t="str">
        <x:f>IF(3&gt;'Настройки'!$B$3,"",IF(ISBLANK(H584),IF('Настройки'!$B$9="Нулевой спрос",0,""),IF(H584&lt;0,IF('Настройки'!$B$10="Исключить","",IF('Настройки'!$B$10="Абсолютные значения",ABS(H584),H584)),H584)))</x:f>
      </x:c>
      <x:c r="BL584" s="50" t="str">
        <x:f>IF(4&gt;'Настройки'!$B$3,"",IF(ISBLANK(I584),IF('Настройки'!$B$9="Нулевой спрос",0,""),IF(I584&lt;0,IF('Настройки'!$B$10="Исключить","",IF('Настройки'!$B$10="Абсолютные значения",ABS(I584),I584)),I584)))</x:f>
      </x:c>
      <x:c r="BM584" s="50" t="str">
        <x:f>IF(5&gt;'Настройки'!$B$3,"",IF(ISBLANK(J584),IF('Настройки'!$B$9="Нулевой спрос",0,""),IF(J584&lt;0,IF('Настройки'!$B$10="Исключить","",IF('Настройки'!$B$10="Абсолютные значения",ABS(J584),J584)),J584)))</x:f>
      </x:c>
      <x:c r="BN584" s="50" t="str">
        <x:f>IF(6&gt;'Настройки'!$B$3,"",IF(ISBLANK(K584),IF('Настройки'!$B$9="Нулевой спрос",0,""),IF(K584&lt;0,IF('Настройки'!$B$10="Исключить","",IF('Настройки'!$B$10="Абсолютные значения",ABS(K584),K584)),K584)))</x:f>
      </x:c>
      <x:c r="BO584" s="50" t="str">
        <x:f>IF(7&gt;'Настройки'!$B$3,"",IF(ISBLANK(L584),IF('Настройки'!$B$9="Нулевой спрос",0,""),IF(L584&lt;0,IF('Настройки'!$B$10="Исключить","",IF('Настройки'!$B$10="Абсолютные значения",ABS(L584),L584)),L584)))</x:f>
      </x:c>
      <x:c r="BP584" s="50" t="str">
        <x:f>IF(8&gt;'Настройки'!$B$3,"",IF(ISBLANK(M584),IF('Настройки'!$B$9="Нулевой спрос",0,""),IF(M584&lt;0,IF('Настройки'!$B$10="Исключить","",IF('Настройки'!$B$10="Абсолютные значения",ABS(M584),M584)),M584)))</x:f>
      </x:c>
      <x:c r="BQ584" s="50" t="str">
        <x:f>IF(9&gt;'Настройки'!$B$3,"",IF(ISBLANK(N584),IF('Настройки'!$B$9="Нулевой спрос",0,""),IF(N584&lt;0,IF('Настройки'!$B$10="Исключить","",IF('Настройки'!$B$10="Абсолютные значения",ABS(N584),N584)),N584)))</x:f>
      </x:c>
      <x:c r="BR584" s="50" t="str">
        <x:f>IF(10&gt;'Настройки'!$B$3,"",IF(ISBLANK(O584),IF('Настройки'!$B$9="Нулевой спрос",0,""),IF(O584&lt;0,IF('Настройки'!$B$10="Исключить","",IF('Настройки'!$B$10="Абсолютные значения",ABS(O584),O584)),O584)))</x:f>
      </x:c>
      <x:c r="BS584" s="50" t="str">
        <x:f>IF(11&gt;'Настройки'!$B$3,"",IF(ISBLANK(P584),IF('Настройки'!$B$9="Нулевой спрос",0,""),IF(P584&lt;0,IF('Настройки'!$B$10="Исключить","",IF('Настройки'!$B$10="Абсолютные значения",ABS(P584),P584)),P584)))</x:f>
      </x:c>
      <x:c r="BT584" s="50" t="str">
        <x:f>IF(12&gt;'Настройки'!$B$3,"",IF(ISBLANK(Q584),IF('Настройки'!$B$9="Нулевой спрос",0,""),IF(Q584&lt;0,IF('Настройки'!$B$10="Исключить","",IF('Настройки'!$B$10="Абсолютные значения",ABS(Q584),Q584)),Q584)))</x:f>
      </x:c>
      <x:c r="BU584" s="50" t="str">
        <x:f>IF(13&gt;'Настройки'!$B$3,"",IF(ISBLANK(R584),IF('Настройки'!$B$9="Нулевой спрос",0,""),IF(R584&lt;0,IF('Настройки'!$B$10="Исключить","",IF('Настройки'!$B$10="Абсолютные значения",ABS(R584),R584)),R584)))</x:f>
      </x:c>
      <x:c r="BV584" s="50" t="str">
        <x:f>IF(14&gt;'Настройки'!$B$3,"",IF(ISBLANK(S584),IF('Настройки'!$B$9="Нулевой спрос",0,""),IF(S584&lt;0,IF('Настройки'!$B$10="Исключить","",IF('Настройки'!$B$10="Абсолютные значения",ABS(S584),S584)),S584)))</x:f>
      </x:c>
      <x:c r="BW584" s="50" t="str">
        <x:f>IF(15&gt;'Настройки'!$B$3,"",IF(ISBLANK(T584),IF('Настройки'!$B$9="Нулевой спрос",0,""),IF(T584&lt;0,IF('Настройки'!$B$10="Исключить","",IF('Настройки'!$B$10="Абсолютные значения",ABS(T584),T584)),T584)))</x:f>
      </x:c>
      <x:c r="BX584" s="50" t="str">
        <x:f>IF(16&gt;'Настройки'!$B$3,"",IF(ISBLANK(U584),IF('Настройки'!$B$9="Нулевой спрос",0,""),IF(U584&lt;0,IF('Настройки'!$B$10="Исключить","",IF('Настройки'!$B$10="Абсолютные значения",ABS(U584),U584)),U584)))</x:f>
      </x:c>
      <x:c r="BY584" s="50" t="str">
        <x:f>IF(17&gt;'Настройки'!$B$3,"",IF(ISBLANK(V584),IF('Настройки'!$B$9="Нулевой спрос",0,""),IF(V584&lt;0,IF('Настройки'!$B$10="Исключить","",IF('Настройки'!$B$10="Абсолютные значения",ABS(V584),V584)),V584)))</x:f>
      </x:c>
      <x:c r="BZ584" s="50" t="str">
        <x:f>IF(18&gt;'Настройки'!$B$3,"",IF(ISBLANK(W584),IF('Настройки'!$B$9="Нулевой спрос",0,""),IF(W584&lt;0,IF('Настройки'!$B$10="Исключить","",IF('Настройки'!$B$10="Абсолютные значения",ABS(W584),W584)),W584)))</x:f>
      </x:c>
      <x:c r="CA584" s="50" t="str">
        <x:f>IF(19&gt;'Настройки'!$B$3,"",IF(ISBLANK(X584),IF('Настройки'!$B$9="Нулевой спрос",0,""),IF(X584&lt;0,IF('Настройки'!$B$10="Исключить","",IF('Настройки'!$B$10="Абсолютные значения",ABS(X584),X584)),X584)))</x:f>
      </x:c>
      <x:c r="CB584" s="50" t="str">
        <x:f>IF(20&gt;'Настройки'!$B$3,"",IF(ISBLANK(Y584),IF('Настройки'!$B$9="Нулевой спрос",0,""),IF(Y584&lt;0,IF('Настройки'!$B$10="Исключить","",IF('Настройки'!$B$10="Абсолютные значения",ABS(Y584),Y584)),Y584)))</x:f>
      </x:c>
      <x:c r="CC584" s="50" t="str">
        <x:f>IF(21&gt;'Настройки'!$B$3,"",IF(ISBLANK(Z584),IF('Настройки'!$B$9="Нулевой спрос",0,""),IF(Z584&lt;0,IF('Настройки'!$B$10="Исключить","",IF('Настройки'!$B$10="Абсолютные значения",ABS(Z584),Z584)),Z584)))</x:f>
      </x:c>
      <x:c r="CD584" s="50" t="str">
        <x:f>IF(22&gt;'Настройки'!$B$3,"",IF(ISBLANK(AA584),IF('Настройки'!$B$9="Нулевой спрос",0,""),IF(AA584&lt;0,IF('Настройки'!$B$10="Исключить","",IF('Настройки'!$B$10="Абсолютные значения",ABS(AA584),AA584)),AA584)))</x:f>
      </x:c>
      <x:c r="CE584" s="50" t="str">
        <x:f>IF(23&gt;'Настройки'!$B$3,"",IF(ISBLANK(AB584),IF('Настройки'!$B$9="Нулевой спрос",0,""),IF(AB584&lt;0,IF('Настройки'!$B$10="Исключить","",IF('Настройки'!$B$10="Абсолютные значения",ABS(AB584),AB584)),AB584)))</x:f>
      </x:c>
      <x:c r="CF584" s="50" t="str">
        <x:f>IF(24&gt;'Настройки'!$B$3,"",IF(ISBLANK(AC584),IF('Настройки'!$B$9="Нулевой спрос",0,""),IF(AC584&lt;0,IF('Настройки'!$B$10="Исключить","",IF('Настройки'!$B$10="Абсолютные значения",ABS(AC584),AC584)),AC584)))</x:f>
      </x:c>
      <x:c r="CG584" s="50" t="str">
        <x:f>IF(25&gt;'Настройки'!$B$3,"",IF(ISBLANK(AD584),IF('Настройки'!$B$9="Нулевой спрос",0,""),IF(AD584&lt;0,IF('Настройки'!$B$10="Исключить","",IF('Настройки'!$B$10="Абсолютные значения",ABS(AD584),AD584)),AD584)))</x:f>
      </x:c>
      <x:c r="CH584" s="50" t="str">
        <x:f>IF(26&gt;'Настройки'!$B$3,"",IF(ISBLANK(AE584),IF('Настройки'!$B$9="Нулевой спрос",0,""),IF(AE584&lt;0,IF('Настройки'!$B$10="Исключить","",IF('Настройки'!$B$10="Абсолютные значения",ABS(AE584),AE584)),AE584)))</x:f>
      </x:c>
      <x:c r="CI584" s="50" t="str">
        <x:f>IF(27&gt;'Настройки'!$B$3,"",IF(ISBLANK(AF584),IF('Настройки'!$B$9="Нулевой спрос",0,""),IF(AF584&lt;0,IF('Настройки'!$B$10="Исключить","",IF('Настройки'!$B$10="Абсолютные значения",ABS(AF584),AF584)),AF584)))</x:f>
      </x:c>
      <x:c r="CJ584" s="50" t="str">
        <x:f>IF(28&gt;'Настройки'!$B$3,"",IF(ISBLANK(AG584),IF('Настройки'!$B$9="Нулевой спрос",0,""),IF(AG584&lt;0,IF('Настройки'!$B$10="Исключить","",IF('Настройки'!$B$10="Абсолютные значения",ABS(AG584),AG584)),AG584)))</x:f>
      </x:c>
      <x:c r="CK584" s="50" t="str">
        <x:f>IF(29&gt;'Настройки'!$B$3,"",IF(ISBLANK(AH584),IF('Настройки'!$B$9="Нулевой спрос",0,""),IF(AH584&lt;0,IF('Настройки'!$B$10="Исключить","",IF('Настройки'!$B$10="Абсолютные значения",ABS(AH584),AH584)),AH584)))</x:f>
      </x:c>
      <x:c r="CL584" s="50" t="str">
        <x:f>IF(30&gt;'Настройки'!$B$3,"",IF(ISBLANK(AI584),IF('Настройки'!$B$9="Нулевой спрос",0,""),IF(AI584&lt;0,IF('Настройки'!$B$10="Исключить","",IF('Настройки'!$B$10="Абсолютные значения",ABS(AI584),AI584)),AI584)))</x:f>
      </x:c>
      <x:c r="CM584" s="50" t="str">
        <x:f>IF(31&gt;'Настройки'!$B$3,"",IF(ISBLANK(AJ584),IF('Настройки'!$B$9="Нулевой спрос",0,""),IF(AJ584&lt;0,IF('Настройки'!$B$10="Исключить","",IF('Настройки'!$B$10="Абсолютные значения",ABS(AJ584),AJ584)),AJ584)))</x:f>
      </x:c>
      <x:c r="CN584" s="50" t="str">
        <x:f>IF(32&gt;'Настройки'!$B$3,"",IF(ISBLANK(AK584),IF('Настройки'!$B$9="Нулевой спрос",0,""),IF(AK584&lt;0,IF('Настройки'!$B$10="Исключить","",IF('Настройки'!$B$10="Абсолютные значения",ABS(AK584),AK584)),AK584)))</x:f>
      </x:c>
      <x:c r="CO584" s="50" t="str">
        <x:f>IF(33&gt;'Настройки'!$B$3,"",IF(ISBLANK(AL584),IF('Настройки'!$B$9="Нулевой спрос",0,""),IF(AL584&lt;0,IF('Настройки'!$B$10="Исключить","",IF('Настройки'!$B$10="Абсолютные значения",ABS(AL584),AL584)),AL584)))</x:f>
      </x:c>
      <x:c r="CP584" s="50" t="str">
        <x:f>IF(34&gt;'Настройки'!$B$3,"",IF(ISBLANK(AM584),IF('Настройки'!$B$9="Нулевой спрос",0,""),IF(AM584&lt;0,IF('Настройки'!$B$10="Исключить","",IF('Настройки'!$B$10="Абсолютные значения",ABS(AM584),AM584)),AM584)))</x:f>
      </x:c>
      <x:c r="CQ584" s="50" t="str">
        <x:f>IF(35&gt;'Настройки'!$B$3,"",IF(ISBLANK(AN584),IF('Настройки'!$B$9="Нулевой спрос",0,""),IF(AN584&lt;0,IF('Настройки'!$B$10="Исключить","",IF('Настройки'!$B$10="Абсолютные значения",ABS(AN584),AN584)),AN584)))</x:f>
      </x:c>
      <x:c r="CR584" s="50" t="str">
        <x:f>IF(36&gt;'Настройки'!$B$3,"",IF(ISBLANK(AO584),IF('Настройки'!$B$9="Нулевой спрос",0,""),IF(AO584&lt;0,IF('Настройки'!$B$10="Исключить","",IF('Настройки'!$B$10="Абсолютные значения",ABS(AO584),AO584)),AO584)))</x:f>
      </x:c>
      <x:c r="CS584" s="50" t="str">
        <x:f>IF(OR(1&gt;'Настройки'!$B$3,ISBLANK(BI584),BI584=0),"",BI584)</x:f>
      </x:c>
      <x:c r="CT584" s="50" t="str">
        <x:f>IF(OR(2&gt;'Настройки'!$B$3,ISBLANK(BJ584),BJ584=0),"",BJ584)</x:f>
      </x:c>
      <x:c r="CU584" s="50" t="str">
        <x:f>IF(OR(3&gt;'Настройки'!$B$3,ISBLANK(BK584),BK584=0),"",BK584)</x:f>
      </x:c>
      <x:c r="CV584" s="50" t="str">
        <x:f>IF(OR(4&gt;'Настройки'!$B$3,ISBLANK(BL584),BL584=0),"",BL584)</x:f>
      </x:c>
      <x:c r="CW584" s="50" t="str">
        <x:f>IF(OR(5&gt;'Настройки'!$B$3,ISBLANK(BM584),BM584=0),"",BM584)</x:f>
      </x:c>
      <x:c r="CX584" s="50" t="str">
        <x:f>IF(OR(6&gt;'Настройки'!$B$3,ISBLANK(BN584),BN584=0),"",BN584)</x:f>
      </x:c>
      <x:c r="CY584" s="50" t="str">
        <x:f>IF(OR(7&gt;'Настройки'!$B$3,ISBLANK(BO584),BO584=0),"",BO584)</x:f>
      </x:c>
      <x:c r="CZ584" s="50" t="str">
        <x:f>IF(OR(8&gt;'Настройки'!$B$3,ISBLANK(BP584),BP584=0),"",BP584)</x:f>
      </x:c>
      <x:c r="DA584" s="50" t="str">
        <x:f>IF(OR(9&gt;'Настройки'!$B$3,ISBLANK(BQ584),BQ584=0),"",BQ584)</x:f>
      </x:c>
      <x:c r="DB584" s="50" t="str">
        <x:f>IF(OR(10&gt;'Настройки'!$B$3,ISBLANK(BR584),BR584=0),"",BR584)</x:f>
      </x:c>
      <x:c r="DC584" s="50" t="str">
        <x:f>IF(OR(11&gt;'Настройки'!$B$3,ISBLANK(BS584),BS584=0),"",BS584)</x:f>
      </x:c>
      <x:c r="DD584" s="50" t="str">
        <x:f>IF(OR(12&gt;'Настройки'!$B$3,ISBLANK(BT584),BT584=0),"",BT584)</x:f>
      </x:c>
      <x:c r="DE584" s="50" t="str">
        <x:f>IF(OR(13&gt;'Настройки'!$B$3,ISBLANK(BU584),BU584=0),"",BU584)</x:f>
      </x:c>
      <x:c r="DF584" s="50" t="str">
        <x:f>IF(OR(14&gt;'Настройки'!$B$3,ISBLANK(BV584),BV584=0),"",BV584)</x:f>
      </x:c>
      <x:c r="DG584" s="50" t="str">
        <x:f>IF(OR(15&gt;'Настройки'!$B$3,ISBLANK(BW584),BW584=0),"",BW584)</x:f>
      </x:c>
      <x:c r="DH584" s="50" t="str">
        <x:f>IF(OR(16&gt;'Настройки'!$B$3,ISBLANK(BX584),BX584=0),"",BX584)</x:f>
      </x:c>
      <x:c r="DI584" s="50" t="str">
        <x:f>IF(OR(17&gt;'Настройки'!$B$3,ISBLANK(BY584),BY584=0),"",BY584)</x:f>
      </x:c>
      <x:c r="DJ584" s="50" t="str">
        <x:f>IF(OR(18&gt;'Настройки'!$B$3,ISBLANK(BZ584),BZ584=0),"",BZ584)</x:f>
      </x:c>
      <x:c r="DK584" s="50" t="str">
        <x:f>IF(OR(19&gt;'Настройки'!$B$3,ISBLANK(CA584),CA584=0),"",CA584)</x:f>
      </x:c>
      <x:c r="DL584" s="50" t="str">
        <x:f>IF(OR(20&gt;'Настройки'!$B$3,ISBLANK(CB584),CB584=0),"",CB584)</x:f>
      </x:c>
      <x:c r="DM584" s="50" t="str">
        <x:f>IF(OR(21&gt;'Настройки'!$B$3,ISBLANK(CC584),CC584=0),"",CC584)</x:f>
      </x:c>
      <x:c r="DN584" s="50" t="str">
        <x:f>IF(OR(22&gt;'Настройки'!$B$3,ISBLANK(CD584),CD584=0),"",CD584)</x:f>
      </x:c>
      <x:c r="DO584" s="50" t="str">
        <x:f>IF(OR(23&gt;'Настройки'!$B$3,ISBLANK(CE584),CE584=0),"",CE584)</x:f>
      </x:c>
      <x:c r="DP584" s="50" t="str">
        <x:f>IF(OR(24&gt;'Настройки'!$B$3,ISBLANK(CF584),CF584=0),"",CF584)</x:f>
      </x:c>
      <x:c r="DQ584" s="50" t="str">
        <x:f>IF(OR(25&gt;'Настройки'!$B$3,ISBLANK(CG584),CG584=0),"",CG584)</x:f>
      </x:c>
      <x:c r="DR584" s="50" t="str">
        <x:f>IF(OR(26&gt;'Настройки'!$B$3,ISBLANK(CH584),CH584=0),"",CH584)</x:f>
      </x:c>
      <x:c r="DS584" s="50" t="str">
        <x:f>IF(OR(27&gt;'Настройки'!$B$3,ISBLANK(CI584),CI584=0),"",CI584)</x:f>
      </x:c>
      <x:c r="DT584" s="50" t="str">
        <x:f>IF(OR(28&gt;'Настройки'!$B$3,ISBLANK(CJ584),CJ584=0),"",CJ584)</x:f>
      </x:c>
      <x:c r="DU584" s="50" t="str">
        <x:f>IF(OR(29&gt;'Настройки'!$B$3,ISBLANK(CK584),CK584=0),"",CK584)</x:f>
      </x:c>
      <x:c r="DV584" s="50" t="str">
        <x:f>IF(OR(30&gt;'Настройки'!$B$3,ISBLANK(CL584),CL584=0),"",CL584)</x:f>
      </x:c>
      <x:c r="DW584" s="50" t="str">
        <x:f>IF(OR(31&gt;'Настройки'!$B$3,ISBLANK(CM584),CM584=0),"",CM584)</x:f>
      </x:c>
      <x:c r="DX584" s="50" t="str">
        <x:f>IF(OR(32&gt;'Настройки'!$B$3,ISBLANK(CN584),CN584=0),"",CN584)</x:f>
      </x:c>
      <x:c r="DY584" s="50" t="str">
        <x:f>IF(OR(33&gt;'Настройки'!$B$3,ISBLANK(CO584),CO584=0),"",CO584)</x:f>
      </x:c>
      <x:c r="DZ584" s="50" t="str">
        <x:f>IF(OR(34&gt;'Настройки'!$B$3,ISBLANK(CP584),CP584=0),"",CP584)</x:f>
      </x:c>
      <x:c r="EA584" s="50" t="str">
        <x:f>IF(OR(35&gt;'Настройки'!$B$3,ISBLANK(CQ584),CQ584=0),"",CQ584)</x:f>
      </x:c>
      <x:c r="EB584" s="50" t="str">
        <x:f>IF(OR(36&gt;'Настройки'!$B$3,ISBLANK(CR584),CR584=0),"",CR584)</x:f>
      </x:c>
      <x:c r="EC584" s="50" t="str">
        <x:f>IF(A584="","",IF(OR(BB584="AZ",BB584="BZ"),10000+ROW(),IF(AZ584&gt;'Настройки'!$B$11,20000+ROW(),IF(BF584&lt;&gt;"Обычный",30000+ROW(),IF(AX584&lt;=0,40000+ROW(),"")))))</x:f>
      </x:c>
      <x:c r="ED584" s="50" t="str">
        <x:f>IF(EC584="","",COUNTIFS($EC$2:$EC$1001,"&gt;0",$EC$2:$EC$1001,"&lt;"&amp;EC584)+1)</x:f>
      </x:c>
    </x:row>
    <x:row r="585">
      <x:c r="A585" s="115"/>
      <x:c r="B585" s="115"/>
      <x:c r="C585" s="115"/>
      <x:c r="D585" s="118"/>
      <x:c r="E585" s="118"/>
      <x:c r="F585" s="118"/>
      <x:c r="G585" s="118"/>
      <x:c r="H585" s="118"/>
      <x:c r="I585" s="118"/>
      <x:c r="J585" s="118"/>
      <x:c r="K585" s="118"/>
      <x:c r="L585" s="118"/>
      <x:c r="M585" s="118"/>
      <x:c r="N585" s="118"/>
      <x:c r="O585" s="118"/>
      <x:c r="P585" s="118"/>
      <x:c r="Q585" s="118"/>
      <x:c r="R585" s="118"/>
      <x:c r="S585" s="118"/>
      <x:c r="T585" s="118"/>
      <x:c r="U585" s="118"/>
      <x:c r="V585" s="118"/>
      <x:c r="W585" s="118"/>
      <x:c r="X585" s="118"/>
      <x:c r="Y585" s="118"/>
      <x:c r="Z585" s="118"/>
      <x:c r="AA585" s="118"/>
      <x:c r="AB585" s="118"/>
      <x:c r="AC585" s="118"/>
      <x:c r="AD585" s="118"/>
      <x:c r="AE585" s="118"/>
      <x:c r="AF585" s="118"/>
      <x:c r="AG585" s="118"/>
      <x:c r="AH585" s="118"/>
      <x:c r="AI585" s="118"/>
      <x:c r="AJ585" s="118"/>
      <x:c r="AK585" s="118"/>
      <x:c r="AL585" s="118"/>
      <x:c r="AM585" s="118"/>
      <x:c r="AN585" s="118"/>
      <x:c r="AO585" s="118"/>
      <x:c r="AP585" s="115"/>
      <x:c r="AQ585" s="49" t="str">
        <x:f>IF(A585="","",COUNT(BI585:INDEX(BI585:CR585,1,'Настройки'!$B$3)))</x:f>
      </x:c>
      <x:c r="AR585" s="49" t="str">
        <x:f>IF(A585="","",SUM(BI585:INDEX(BI585:CR585,1,'Настройки'!$B$3)))</x:f>
      </x:c>
      <x:c r="AS585" s="58" t="str">
        <x:f>IF(A585="","",IF('Настройки'!$B$4="Стоимость потребления",AR585*D585,IF('Настройки'!$B$4="Количество",AR585,E585)))</x:f>
      </x:c>
      <x:c r="AT585" s="61" t="str">
        <x:f>IF(OR(A585="",AS585&lt;0,SUM($AS$2:$AS$1001)&lt;=0),"",AS585/SUM($AS$2:$AS$1001))</x:f>
      </x:c>
      <x:c r="AU585" s="61" t="str">
        <x:f>IF(OR(A585="",AS585&lt;0,SUM($AS$2:$AS$1001)&lt;=0),"",SUMIFS($AS$2:$AS$1001,$AS$2:$AS$1001,"&gt;"&amp;AS585)/SUM($AS$2:$AS$1001))</x:f>
      </x:c>
      <x:c r="AV585" s="61" t="str">
        <x:f>IF(OR(A585="",AS585&lt;0,SUM($AS$2:$AS$1001)&lt;=0),"",SUMIFS($AS$2:$AS$1001,$AS$2:$AS$1001,"&gt;="&amp;AS585)/SUM($AS$2:$AS$1001))</x:f>
      </x:c>
      <x:c r="AW585" s="49" t="str">
        <x:f>IF(A585="","",IF(SUM($AS$2:$AS$1001)&lt;=0,"Не определён",IF(AS585&lt;0,"Исключение",IF(AU585&lt;'Настройки'!$B$5,"A",IF(AU585&lt;'Настройки'!$B$6,"B","C")))))</x:f>
      </x:c>
      <x:c r="AX585" s="58" t="str">
        <x:f>IF(A585="","",IF(AQ585=0,"",AVERAGE(BI585:INDEX(BI585:CR585,1,'Настройки'!$B$3))))</x:f>
      </x:c>
      <x:c r="AY585" s="58" t="str">
        <x:f>IF(OR(A585="",AQ585=0),"",STDEVP(BI585:INDEX(BI585:CR585,1,'Настройки'!$B$3)))</x:f>
      </x:c>
      <x:c r="AZ585" s="61" t="str">
        <x:f>IF(OR(A585="",AQ585&lt;'Настройки'!$B$12,AX585&lt;=0,AND('Настройки'!$B$10="Блокировать",COUNTIF(F585:INDEX(F585:AO585,1,'Настройки'!$B$3),"&lt;0")&gt;0)),"",AY585/ABS(AX585))</x:f>
      </x:c>
      <x:c r="BA585" s="49" t="str">
        <x:f>IF(A585="","",IF(AND('Настройки'!$B$10="Блокировать",COUNTIF(F585:INDEX(F585:AO585,1,'Настройки'!$B$3),"&lt;0")&gt;0),"Не определён",IF(AQ585&lt;'Настройки'!$B$12,"Не определён",IF(AX585=0,"Нет спроса",IF(AX585&lt;0,"Не определён",IF(AZ585&lt;='Настройки'!$B$7,"X",IF(AZ585&lt;='Настройки'!$B$8,"Y","Z")))))))</x:f>
      </x:c>
      <x:c r="BB585" s="49" t="str">
        <x:f>IF(OR(A585="",LEN(AW585)&lt;&gt;1,LEN(BA585)&lt;&gt;1),"",AW585&amp;BA585)</x:f>
      </x:c>
      <x:c r="BC585" s="61" t="str">
        <x:f>IF(OR(A585="",AQ585=0),"",(COUNT(BI585:INDEX(BI585:CR585,1,'Настройки'!$B$3))-COUNT(CS585:INDEX(CS585:EB585,1,'Настройки'!$B$3)))/AQ585)</x:f>
      </x:c>
      <x:c r="BD585" s="64" t="str">
        <x:f>IF(OR(A585="",COUNT(CS585:INDEX(CS585:EB585,1,'Настройки'!$B$3))=0),"",AQ585/COUNT(CS585:INDEX(CS585:EB585,1,'Настройки'!$B$3)))</x:f>
      </x:c>
      <x:c r="BE585" s="64" t="str">
        <x:f>IF(OR(A585="",COUNT(CS585:INDEX(CS585:EB585,1,'Настройки'!$B$3))=0),"",IF(AVERAGE(CS585:INDEX(CS585:EB585,1,'Настройки'!$B$3))=0,"",(STDEVP(CS585:INDEX(CS585:EB585,1,'Настройки'!$B$3))/ABS(AVERAGE(CS585:INDEX(CS585:EB585,1,'Настройки'!$B$3))))^2))</x:f>
      </x:c>
      <x:c r="BF585" s="49" t="str">
        <x:f>IF(A585="","",IF(AQ585&lt;3,"Недостаточно",IF(AQ585&lt;6,"Предварительный","Обычный")))</x:f>
      </x:c>
      <x:c r="BG585" s="49" t="str">
        <x:f>IF(A585="","",IF(COUNTIF(F585:INDEX(F585:AO585,1,'Настройки'!$B$3),"&lt;0")&gt;0,IF('Настройки'!$B$10="Блокировать","Отрицательный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"),"")&amp;IF(AQ585&lt;3,"Недостаточно истории. ",IF(AQ585&lt;6,"Предварительная классификация. ",""))&amp;IF(AX585=0,"Нет спроса за горизонт. ","")&amp;IF(AZ585&gt;'Настройки'!$B$11,"Экстремальная вариативность. ",""))</x:f>
      </x:c>
      <x:c r="BH585" s="49" t="str">
        <x:f>IF(A585="","",IFERROR(VLOOKUP(BB585,'Настройки'!$D$3:$E$11,2,FALSE),"Сначала проверьте исходные данные и историю спроса.")&amp;" Уточните срок поставки, MOQ и критичность.")</x:f>
      </x:c>
      <x:c r="BI585" s="50" t="str">
        <x:f>IF(1&gt;'Настройки'!$B$3,"",IF(ISBLANK(F585),IF('Настройки'!$B$9="Нулевой спрос",0,""),IF(F585&lt;0,IF('Настройки'!$B$10="Исключить","",IF('Настройки'!$B$10="Абсолютные значения",ABS(F585),F585)),F585)))</x:f>
      </x:c>
      <x:c r="BJ585" s="50" t="str">
        <x:f>IF(2&gt;'Настройки'!$B$3,"",IF(ISBLANK(G585),IF('Настройки'!$B$9="Нулевой спрос",0,""),IF(G585&lt;0,IF('Настройки'!$B$10="Исключить","",IF('Настройки'!$B$10="Абсолютные значения",ABS(G585),G585)),G585)))</x:f>
      </x:c>
      <x:c r="BK585" s="50" t="str">
        <x:f>IF(3&gt;'Настройки'!$B$3,"",IF(ISBLANK(H585),IF('Настройки'!$B$9="Нулевой спрос",0,""),IF(H585&lt;0,IF('Настройки'!$B$10="Исключить","",IF('Настройки'!$B$10="Абсолютные значения",ABS(H585),H585)),H585)))</x:f>
      </x:c>
      <x:c r="BL585" s="50" t="str">
        <x:f>IF(4&gt;'Настройки'!$B$3,"",IF(ISBLANK(I585),IF('Настройки'!$B$9="Нулевой спрос",0,""),IF(I585&lt;0,IF('Настройки'!$B$10="Исключить","",IF('Настройки'!$B$10="Абсолютные значения",ABS(I585),I585)),I585)))</x:f>
      </x:c>
      <x:c r="BM585" s="50" t="str">
        <x:f>IF(5&gt;'Настройки'!$B$3,"",IF(ISBLANK(J585),IF('Настройки'!$B$9="Нулевой спрос",0,""),IF(J585&lt;0,IF('Настройки'!$B$10="Исключить","",IF('Настройки'!$B$10="Абсолютные значения",ABS(J585),J585)),J585)))</x:f>
      </x:c>
      <x:c r="BN585" s="50" t="str">
        <x:f>IF(6&gt;'Настройки'!$B$3,"",IF(ISBLANK(K585),IF('Настройки'!$B$9="Нулевой спрос",0,""),IF(K585&lt;0,IF('Настройки'!$B$10="Исключить","",IF('Настройки'!$B$10="Абсолютные значения",ABS(K585),K585)),K585)))</x:f>
      </x:c>
      <x:c r="BO585" s="50" t="str">
        <x:f>IF(7&gt;'Настройки'!$B$3,"",IF(ISBLANK(L585),IF('Настройки'!$B$9="Нулевой спрос",0,""),IF(L585&lt;0,IF('Настройки'!$B$10="Исключить","",IF('Настройки'!$B$10="Абсолютные значения",ABS(L585),L585)),L585)))</x:f>
      </x:c>
      <x:c r="BP585" s="50" t="str">
        <x:f>IF(8&gt;'Настройки'!$B$3,"",IF(ISBLANK(M585),IF('Настройки'!$B$9="Нулевой спрос",0,""),IF(M585&lt;0,IF('Настройки'!$B$10="Исключить","",IF('Настройки'!$B$10="Абсолютные значения",ABS(M585),M585)),M585)))</x:f>
      </x:c>
      <x:c r="BQ585" s="50" t="str">
        <x:f>IF(9&gt;'Настройки'!$B$3,"",IF(ISBLANK(N585),IF('Настройки'!$B$9="Нулевой спрос",0,""),IF(N585&lt;0,IF('Настройки'!$B$10="Исключить","",IF('Настройки'!$B$10="Абсолютные значения",ABS(N585),N585)),N585)))</x:f>
      </x:c>
      <x:c r="BR585" s="50" t="str">
        <x:f>IF(10&gt;'Настройки'!$B$3,"",IF(ISBLANK(O585),IF('Настройки'!$B$9="Нулевой спрос",0,""),IF(O585&lt;0,IF('Настройки'!$B$10="Исключить","",IF('Настройки'!$B$10="Абсолютные значения",ABS(O585),O585)),O585)))</x:f>
      </x:c>
      <x:c r="BS585" s="50" t="str">
        <x:f>IF(11&gt;'Настройки'!$B$3,"",IF(ISBLANK(P585),IF('Настройки'!$B$9="Нулевой спрос",0,""),IF(P585&lt;0,IF('Настройки'!$B$10="Исключить","",IF('Настройки'!$B$10="Абсолютные значения",ABS(P585),P585)),P585)))</x:f>
      </x:c>
      <x:c r="BT585" s="50" t="str">
        <x:f>IF(12&gt;'Настройки'!$B$3,"",IF(ISBLANK(Q585),IF('Настройки'!$B$9="Нулевой спрос",0,""),IF(Q585&lt;0,IF('Настройки'!$B$10="Исключить","",IF('Настройки'!$B$10="Абсолютные значения",ABS(Q585),Q585)),Q585)))</x:f>
      </x:c>
      <x:c r="BU585" s="50" t="str">
        <x:f>IF(13&gt;'Настройки'!$B$3,"",IF(ISBLANK(R585),IF('Настройки'!$B$9="Нулевой спрос",0,""),IF(R585&lt;0,IF('Настройки'!$B$10="Исключить","",IF('Настройки'!$B$10="Абсолютные значения",ABS(R585),R585)),R585)))</x:f>
      </x:c>
      <x:c r="BV585" s="50" t="str">
        <x:f>IF(14&gt;'Настройки'!$B$3,"",IF(ISBLANK(S585),IF('Настройки'!$B$9="Нулевой спрос",0,""),IF(S585&lt;0,IF('Настройки'!$B$10="Исключить","",IF('Настройки'!$B$10="Абсолютные значения",ABS(S585),S585)),S585)))</x:f>
      </x:c>
      <x:c r="BW585" s="50" t="str">
        <x:f>IF(15&gt;'Настройки'!$B$3,"",IF(ISBLANK(T585),IF('Настройки'!$B$9="Нулевой спрос",0,""),IF(T585&lt;0,IF('Настройки'!$B$10="Исключить","",IF('Настройки'!$B$10="Абсолютные значения",ABS(T585),T585)),T585)))</x:f>
      </x:c>
      <x:c r="BX585" s="50" t="str">
        <x:f>IF(16&gt;'Настройки'!$B$3,"",IF(ISBLANK(U585),IF('Настройки'!$B$9="Нулевой спрос",0,""),IF(U585&lt;0,IF('Настройки'!$B$10="Исключить","",IF('Настройки'!$B$10="Абсолютные значения",ABS(U585),U585)),U585)))</x:f>
      </x:c>
      <x:c r="BY585" s="50" t="str">
        <x:f>IF(17&gt;'Настройки'!$B$3,"",IF(ISBLANK(V585),IF('Настройки'!$B$9="Нулевой спрос",0,""),IF(V585&lt;0,IF('Настройки'!$B$10="Исключить","",IF('Настройки'!$B$10="Абсолютные значения",ABS(V585),V585)),V585)))</x:f>
      </x:c>
      <x:c r="BZ585" s="50" t="str">
        <x:f>IF(18&gt;'Настройки'!$B$3,"",IF(ISBLANK(W585),IF('Настройки'!$B$9="Нулевой спрос",0,""),IF(W585&lt;0,IF('Настройки'!$B$10="Исключить","",IF('Настройки'!$B$10="Абсолютные значения",ABS(W585),W585)),W585)))</x:f>
      </x:c>
      <x:c r="CA585" s="50" t="str">
        <x:f>IF(19&gt;'Настройки'!$B$3,"",IF(ISBLANK(X585),IF('Настройки'!$B$9="Нулевой спрос",0,""),IF(X585&lt;0,IF('Настройки'!$B$10="Исключить","",IF('Настройки'!$B$10="Абсолютные значения",ABS(X585),X585)),X585)))</x:f>
      </x:c>
      <x:c r="CB585" s="50" t="str">
        <x:f>IF(20&gt;'Настройки'!$B$3,"",IF(ISBLANK(Y585),IF('Настройки'!$B$9="Нулевой спрос",0,""),IF(Y585&lt;0,IF('Настройки'!$B$10="Исключить","",IF('Настройки'!$B$10="Абсолютные значения",ABS(Y585),Y585)),Y585)))</x:f>
      </x:c>
      <x:c r="CC585" s="50" t="str">
        <x:f>IF(21&gt;'Настройки'!$B$3,"",IF(ISBLANK(Z585),IF('Настройки'!$B$9="Нулевой спрос",0,""),IF(Z585&lt;0,IF('Настройки'!$B$10="Исключить","",IF('Настройки'!$B$10="Абсолютные значения",ABS(Z585),Z585)),Z585)))</x:f>
      </x:c>
      <x:c r="CD585" s="50" t="str">
        <x:f>IF(22&gt;'Настройки'!$B$3,"",IF(ISBLANK(AA585),IF('Настройки'!$B$9="Нулевой спрос",0,""),IF(AA585&lt;0,IF('Настройки'!$B$10="Исключить","",IF('Настройки'!$B$10="Абсолютные значения",ABS(AA585),AA585)),AA585)))</x:f>
      </x:c>
      <x:c r="CE585" s="50" t="str">
        <x:f>IF(23&gt;'Настройки'!$B$3,"",IF(ISBLANK(AB585),IF('Настройки'!$B$9="Нулевой спрос",0,""),IF(AB585&lt;0,IF('Настройки'!$B$10="Исключить","",IF('Настройки'!$B$10="Абсолютные значения",ABS(AB585),AB585)),AB585)))</x:f>
      </x:c>
      <x:c r="CF585" s="50" t="str">
        <x:f>IF(24&gt;'Настройки'!$B$3,"",IF(ISBLANK(AC585),IF('Настройки'!$B$9="Нулевой спрос",0,""),IF(AC585&lt;0,IF('Настройки'!$B$10="Исключить","",IF('Настройки'!$B$10="Абсолютные значения",ABS(AC585),AC585)),AC585)))</x:f>
      </x:c>
      <x:c r="CG585" s="50" t="str">
        <x:f>IF(25&gt;'Настройки'!$B$3,"",IF(ISBLANK(AD585),IF('Настройки'!$B$9="Нулевой спрос",0,""),IF(AD585&lt;0,IF('Настройки'!$B$10="Исключить","",IF('Настройки'!$B$10="Абсолютные значения",ABS(AD585),AD585)),AD585)))</x:f>
      </x:c>
      <x:c r="CH585" s="50" t="str">
        <x:f>IF(26&gt;'Настройки'!$B$3,"",IF(ISBLANK(AE585),IF('Настройки'!$B$9="Нулевой спрос",0,""),IF(AE585&lt;0,IF('Настройки'!$B$10="Исключить","",IF('Настройки'!$B$10="Абсолютные значения",ABS(AE585),AE585)),AE585)))</x:f>
      </x:c>
      <x:c r="CI585" s="50" t="str">
        <x:f>IF(27&gt;'Настройки'!$B$3,"",IF(ISBLANK(AF585),IF('Настройки'!$B$9="Нулевой спрос",0,""),IF(AF585&lt;0,IF('Настройки'!$B$10="Исключить","",IF('Настройки'!$B$10="Абсолютные значения",ABS(AF585),AF585)),AF585)))</x:f>
      </x:c>
      <x:c r="CJ585" s="50" t="str">
        <x:f>IF(28&gt;'Настройки'!$B$3,"",IF(ISBLANK(AG585),IF('Настройки'!$B$9="Нулевой спрос",0,""),IF(AG585&lt;0,IF('Настройки'!$B$10="Исключить","",IF('Настройки'!$B$10="Абсолютные значения",ABS(AG585),AG585)),AG585)))</x:f>
      </x:c>
      <x:c r="CK585" s="50" t="str">
        <x:f>IF(29&gt;'Настройки'!$B$3,"",IF(ISBLANK(AH585),IF('Настройки'!$B$9="Нулевой спрос",0,""),IF(AH585&lt;0,IF('Настройки'!$B$10="Исключить","",IF('Настройки'!$B$10="Абсолютные значения",ABS(AH585),AH585)),AH585)))</x:f>
      </x:c>
      <x:c r="CL585" s="50" t="str">
        <x:f>IF(30&gt;'Настройки'!$B$3,"",IF(ISBLANK(AI585),IF('Настройки'!$B$9="Нулевой спрос",0,""),IF(AI585&lt;0,IF('Настройки'!$B$10="Исключить","",IF('Настройки'!$B$10="Абсолютные значения",ABS(AI585),AI585)),AI585)))</x:f>
      </x:c>
      <x:c r="CM585" s="50" t="str">
        <x:f>IF(31&gt;'Настройки'!$B$3,"",IF(ISBLANK(AJ585),IF('Настройки'!$B$9="Нулевой спрос",0,""),IF(AJ585&lt;0,IF('Настройки'!$B$10="Исключить","",IF('Настройки'!$B$10="Абсолютные значения",ABS(AJ585),AJ585)),AJ585)))</x:f>
      </x:c>
      <x:c r="CN585" s="50" t="str">
        <x:f>IF(32&gt;'Настройки'!$B$3,"",IF(ISBLANK(AK585),IF('Настройки'!$B$9="Нулевой спрос",0,""),IF(AK585&lt;0,IF('Настройки'!$B$10="Исключить","",IF('Настройки'!$B$10="Абсолютные значения",ABS(AK585),AK585)),AK585)))</x:f>
      </x:c>
      <x:c r="CO585" s="50" t="str">
        <x:f>IF(33&gt;'Настройки'!$B$3,"",IF(ISBLANK(AL585),IF('Настройки'!$B$9="Нулевой спрос",0,""),IF(AL585&lt;0,IF('Настройки'!$B$10="Исключить","",IF('Настройки'!$B$10="Абсолютные значения",ABS(AL585),AL585)),AL585)))</x:f>
      </x:c>
      <x:c r="CP585" s="50" t="str">
        <x:f>IF(34&gt;'Настройки'!$B$3,"",IF(ISBLANK(AM585),IF('Настройки'!$B$9="Нулевой спрос",0,""),IF(AM585&lt;0,IF('Настройки'!$B$10="Исключить","",IF('Настройки'!$B$10="Абсолютные значения",ABS(AM585),AM585)),AM585)))</x:f>
      </x:c>
      <x:c r="CQ585" s="50" t="str">
        <x:f>IF(35&gt;'Настройки'!$B$3,"",IF(ISBLANK(AN585),IF('Настройки'!$B$9="Нулевой спрос",0,""),IF(AN585&lt;0,IF('Настройки'!$B$10="Исключить","",IF('Настройки'!$B$10="Абсолютные значения",ABS(AN585),AN585)),AN585)))</x:f>
      </x:c>
      <x:c r="CR585" s="50" t="str">
        <x:f>IF(36&gt;'Настройки'!$B$3,"",IF(ISBLANK(AO585),IF('Настройки'!$B$9="Нулевой спрос",0,""),IF(AO585&lt;0,IF('Настройки'!$B$10="Исключить","",IF('Настройки'!$B$10="Абсолютные значения",ABS(AO585),AO585)),AO585)))</x:f>
      </x:c>
      <x:c r="CS585" s="50" t="str">
        <x:f>IF(OR(1&gt;'Настройки'!$B$3,ISBLANK(BI585),BI585=0),"",BI585)</x:f>
      </x:c>
      <x:c r="CT585" s="50" t="str">
        <x:f>IF(OR(2&gt;'Настройки'!$B$3,ISBLANK(BJ585),BJ585=0),"",BJ585)</x:f>
      </x:c>
      <x:c r="CU585" s="50" t="str">
        <x:f>IF(OR(3&gt;'Настройки'!$B$3,ISBLANK(BK585),BK585=0),"",BK585)</x:f>
      </x:c>
      <x:c r="CV585" s="50" t="str">
        <x:f>IF(OR(4&gt;'Настройки'!$B$3,ISBLANK(BL585),BL585=0),"",BL585)</x:f>
      </x:c>
      <x:c r="CW585" s="50" t="str">
        <x:f>IF(OR(5&gt;'Настройки'!$B$3,ISBLANK(BM585),BM585=0),"",BM585)</x:f>
      </x:c>
      <x:c r="CX585" s="50" t="str">
        <x:f>IF(OR(6&gt;'Настройки'!$B$3,ISBLANK(BN585),BN585=0),"",BN585)</x:f>
      </x:c>
      <x:c r="CY585" s="50" t="str">
        <x:f>IF(OR(7&gt;'Настройки'!$B$3,ISBLANK(BO585),BO585=0),"",BO585)</x:f>
      </x:c>
      <x:c r="CZ585" s="50" t="str">
        <x:f>IF(OR(8&gt;'Настройки'!$B$3,ISBLANK(BP585),BP585=0),"",BP585)</x:f>
      </x:c>
      <x:c r="DA585" s="50" t="str">
        <x:f>IF(OR(9&gt;'Настройки'!$B$3,ISBLANK(BQ585),BQ585=0),"",BQ585)</x:f>
      </x:c>
      <x:c r="DB585" s="50" t="str">
        <x:f>IF(OR(10&gt;'Настройки'!$B$3,ISBLANK(BR585),BR585=0),"",BR585)</x:f>
      </x:c>
      <x:c r="DC585" s="50" t="str">
        <x:f>IF(OR(11&gt;'Настройки'!$B$3,ISBLANK(BS585),BS585=0),"",BS585)</x:f>
      </x:c>
      <x:c r="DD585" s="50" t="str">
        <x:f>IF(OR(12&gt;'Настройки'!$B$3,ISBLANK(BT585),BT585=0),"",BT585)</x:f>
      </x:c>
      <x:c r="DE585" s="50" t="str">
        <x:f>IF(OR(13&gt;'Настройки'!$B$3,ISBLANK(BU585),BU585=0),"",BU585)</x:f>
      </x:c>
      <x:c r="DF585" s="50" t="str">
        <x:f>IF(OR(14&gt;'Настройки'!$B$3,ISBLANK(BV585),BV585=0),"",BV585)</x:f>
      </x:c>
      <x:c r="DG585" s="50" t="str">
        <x:f>IF(OR(15&gt;'Настройки'!$B$3,ISBLANK(BW585),BW585=0),"",BW585)</x:f>
      </x:c>
      <x:c r="DH585" s="50" t="str">
        <x:f>IF(OR(16&gt;'Настройки'!$B$3,ISBLANK(BX585),BX585=0),"",BX585)</x:f>
      </x:c>
      <x:c r="DI585" s="50" t="str">
        <x:f>IF(OR(17&gt;'Настройки'!$B$3,ISBLANK(BY585),BY585=0),"",BY585)</x:f>
      </x:c>
      <x:c r="DJ585" s="50" t="str">
        <x:f>IF(OR(18&gt;'Настройки'!$B$3,ISBLANK(BZ585),BZ585=0),"",BZ585)</x:f>
      </x:c>
      <x:c r="DK585" s="50" t="str">
        <x:f>IF(OR(19&gt;'Настройки'!$B$3,ISBLANK(CA585),CA585=0),"",CA585)</x:f>
      </x:c>
      <x:c r="DL585" s="50" t="str">
        <x:f>IF(OR(20&gt;'Настройки'!$B$3,ISBLANK(CB585),CB585=0),"",CB585)</x:f>
      </x:c>
      <x:c r="DM585" s="50" t="str">
        <x:f>IF(OR(21&gt;'Настройки'!$B$3,ISBLANK(CC585),CC585=0),"",CC585)</x:f>
      </x:c>
      <x:c r="DN585" s="50" t="str">
        <x:f>IF(OR(22&gt;'Настройки'!$B$3,ISBLANK(CD585),CD585=0),"",CD585)</x:f>
      </x:c>
      <x:c r="DO585" s="50" t="str">
        <x:f>IF(OR(23&gt;'Настройки'!$B$3,ISBLANK(CE585),CE585=0),"",CE585)</x:f>
      </x:c>
      <x:c r="DP585" s="50" t="str">
        <x:f>IF(OR(24&gt;'Настройки'!$B$3,ISBLANK(CF585),CF585=0),"",CF585)</x:f>
      </x:c>
      <x:c r="DQ585" s="50" t="str">
        <x:f>IF(OR(25&gt;'Настройки'!$B$3,ISBLANK(CG585),CG585=0),"",CG585)</x:f>
      </x:c>
      <x:c r="DR585" s="50" t="str">
        <x:f>IF(OR(26&gt;'Настройки'!$B$3,ISBLANK(CH585),CH585=0),"",CH585)</x:f>
      </x:c>
      <x:c r="DS585" s="50" t="str">
        <x:f>IF(OR(27&gt;'Настройки'!$B$3,ISBLANK(CI585),CI585=0),"",CI585)</x:f>
      </x:c>
      <x:c r="DT585" s="50" t="str">
        <x:f>IF(OR(28&gt;'Настройки'!$B$3,ISBLANK(CJ585),CJ585=0),"",CJ585)</x:f>
      </x:c>
      <x:c r="DU585" s="50" t="str">
        <x:f>IF(OR(29&gt;'Настройки'!$B$3,ISBLANK(CK585),CK585=0),"",CK585)</x:f>
      </x:c>
      <x:c r="DV585" s="50" t="str">
        <x:f>IF(OR(30&gt;'Настройки'!$B$3,ISBLANK(CL585),CL585=0),"",CL585)</x:f>
      </x:c>
      <x:c r="DW585" s="50" t="str">
        <x:f>IF(OR(31&gt;'Настройки'!$B$3,ISBLANK(CM585),CM585=0),"",CM585)</x:f>
      </x:c>
      <x:c r="DX585" s="50" t="str">
        <x:f>IF(OR(32&gt;'Настройки'!$B$3,ISBLANK(CN585),CN585=0),"",CN585)</x:f>
      </x:c>
      <x:c r="DY585" s="50" t="str">
        <x:f>IF(OR(33&gt;'Настройки'!$B$3,ISBLANK(CO585),CO585=0),"",CO585)</x:f>
      </x:c>
      <x:c r="DZ585" s="50" t="str">
        <x:f>IF(OR(34&gt;'Настройки'!$B$3,ISBLANK(CP585),CP585=0),"",CP585)</x:f>
      </x:c>
      <x:c r="EA585" s="50" t="str">
        <x:f>IF(OR(35&gt;'Настройки'!$B$3,ISBLANK(CQ585),CQ585=0),"",CQ585)</x:f>
      </x:c>
      <x:c r="EB585" s="50" t="str">
        <x:f>IF(OR(36&gt;'Настройки'!$B$3,ISBLANK(CR585),CR585=0),"",CR585)</x:f>
      </x:c>
      <x:c r="EC585" s="50" t="str">
        <x:f>IF(A585="","",IF(OR(BB585="AZ",BB585="BZ"),10000+ROW(),IF(AZ585&gt;'Настройки'!$B$11,20000+ROW(),IF(BF585&lt;&gt;"Обычный",30000+ROW(),IF(AX585&lt;=0,40000+ROW(),"")))))</x:f>
      </x:c>
      <x:c r="ED585" s="50" t="str">
        <x:f>IF(EC585="","",COUNTIFS($EC$2:$EC$1001,"&gt;0",$EC$2:$EC$1001,"&lt;"&amp;EC585)+1)</x:f>
      </x:c>
    </x:row>
    <x:row r="586">
      <x:c r="A586" s="115"/>
      <x:c r="B586" s="115"/>
      <x:c r="C586" s="115"/>
      <x:c r="D586" s="118"/>
      <x:c r="E586" s="118"/>
      <x:c r="F586" s="118"/>
      <x:c r="G586" s="118"/>
      <x:c r="H586" s="118"/>
      <x:c r="I586" s="118"/>
      <x:c r="J586" s="118"/>
      <x:c r="K586" s="118"/>
      <x:c r="L586" s="118"/>
      <x:c r="M586" s="118"/>
      <x:c r="N586" s="118"/>
      <x:c r="O586" s="118"/>
      <x:c r="P586" s="118"/>
      <x:c r="Q586" s="118"/>
      <x:c r="R586" s="118"/>
      <x:c r="S586" s="118"/>
      <x:c r="T586" s="118"/>
      <x:c r="U586" s="118"/>
      <x:c r="V586" s="118"/>
      <x:c r="W586" s="118"/>
      <x:c r="X586" s="118"/>
      <x:c r="Y586" s="118"/>
      <x:c r="Z586" s="118"/>
      <x:c r="AA586" s="118"/>
      <x:c r="AB586" s="118"/>
      <x:c r="AC586" s="118"/>
      <x:c r="AD586" s="118"/>
      <x:c r="AE586" s="118"/>
      <x:c r="AF586" s="118"/>
      <x:c r="AG586" s="118"/>
      <x:c r="AH586" s="118"/>
      <x:c r="AI586" s="118"/>
      <x:c r="AJ586" s="118"/>
      <x:c r="AK586" s="118"/>
      <x:c r="AL586" s="118"/>
      <x:c r="AM586" s="118"/>
      <x:c r="AN586" s="118"/>
      <x:c r="AO586" s="118"/>
      <x:c r="AP586" s="115"/>
      <x:c r="AQ586" s="49" t="str">
        <x:f>IF(A586="","",COUNT(BI586:INDEX(BI586:CR586,1,'Настройки'!$B$3)))</x:f>
      </x:c>
      <x:c r="AR586" s="49" t="str">
        <x:f>IF(A586="","",SUM(BI586:INDEX(BI586:CR586,1,'Настройки'!$B$3)))</x:f>
      </x:c>
      <x:c r="AS586" s="58" t="str">
        <x:f>IF(A586="","",IF('Настройки'!$B$4="Стоимость потребления",AR586*D586,IF('Настройки'!$B$4="Количество",AR586,E586)))</x:f>
      </x:c>
      <x:c r="AT586" s="61" t="str">
        <x:f>IF(OR(A586="",AS586&lt;0,SUM($AS$2:$AS$1001)&lt;=0),"",AS586/SUM($AS$2:$AS$1001))</x:f>
      </x:c>
      <x:c r="AU586" s="61" t="str">
        <x:f>IF(OR(A586="",AS586&lt;0,SUM($AS$2:$AS$1001)&lt;=0),"",SUMIFS($AS$2:$AS$1001,$AS$2:$AS$1001,"&gt;"&amp;AS586)/SUM($AS$2:$AS$1001))</x:f>
      </x:c>
      <x:c r="AV586" s="61" t="str">
        <x:f>IF(OR(A586="",AS586&lt;0,SUM($AS$2:$AS$1001)&lt;=0),"",SUMIFS($AS$2:$AS$1001,$AS$2:$AS$1001,"&gt;="&amp;AS586)/SUM($AS$2:$AS$1001))</x:f>
      </x:c>
      <x:c r="AW586" s="49" t="str">
        <x:f>IF(A586="","",IF(SUM($AS$2:$AS$1001)&lt;=0,"Не определён",IF(AS586&lt;0,"Исключение",IF(AU586&lt;'Настройки'!$B$5,"A",IF(AU586&lt;'Настройки'!$B$6,"B","C")))))</x:f>
      </x:c>
      <x:c r="AX586" s="58" t="str">
        <x:f>IF(A586="","",IF(AQ586=0,"",AVERAGE(BI586:INDEX(BI586:CR586,1,'Настройки'!$B$3))))</x:f>
      </x:c>
      <x:c r="AY586" s="58" t="str">
        <x:f>IF(OR(A586="",AQ586=0),"",STDEVP(BI586:INDEX(BI586:CR586,1,'Настройки'!$B$3)))</x:f>
      </x:c>
      <x:c r="AZ586" s="61" t="str">
        <x:f>IF(OR(A586="",AQ586&lt;'Настройки'!$B$12,AX586&lt;=0,AND('Настройки'!$B$10="Блокировать",COUNTIF(F586:INDEX(F586:AO586,1,'Настройки'!$B$3),"&lt;0")&gt;0)),"",AY586/ABS(AX586))</x:f>
      </x:c>
      <x:c r="BA586" s="49" t="str">
        <x:f>IF(A586="","",IF(AND('Настройки'!$B$10="Блокировать",COUNTIF(F586:INDEX(F586:AO586,1,'Настройки'!$B$3),"&lt;0")&gt;0),"Не определён",IF(AQ586&lt;'Настройки'!$B$12,"Не определён",IF(AX586=0,"Нет спроса",IF(AX586&lt;0,"Не определён",IF(AZ586&lt;='Настройки'!$B$7,"X",IF(AZ586&lt;='Настройки'!$B$8,"Y","Z")))))))</x:f>
      </x:c>
      <x:c r="BB586" s="49" t="str">
        <x:f>IF(OR(A586="",LEN(AW586)&lt;&gt;1,LEN(BA586)&lt;&gt;1),"",AW586&amp;BA586)</x:f>
      </x:c>
      <x:c r="BC586" s="61" t="str">
        <x:f>IF(OR(A586="",AQ586=0),"",(COUNT(BI586:INDEX(BI586:CR586,1,'Настройки'!$B$3))-COUNT(CS586:INDEX(CS586:EB586,1,'Настройки'!$B$3)))/AQ586)</x:f>
      </x:c>
      <x:c r="BD586" s="64" t="str">
        <x:f>IF(OR(A586="",COUNT(CS586:INDEX(CS586:EB586,1,'Настройки'!$B$3))=0),"",AQ586/COUNT(CS586:INDEX(CS586:EB586,1,'Настройки'!$B$3)))</x:f>
      </x:c>
      <x:c r="BE586" s="64" t="str">
        <x:f>IF(OR(A586="",COUNT(CS586:INDEX(CS586:EB586,1,'Настройки'!$B$3))=0),"",IF(AVERAGE(CS586:INDEX(CS586:EB586,1,'Настройки'!$B$3))=0,"",(STDEVP(CS586:INDEX(CS586:EB586,1,'Настройки'!$B$3))/ABS(AVERAGE(CS586:INDEX(CS586:EB586,1,'Настройки'!$B$3))))^2))</x:f>
      </x:c>
      <x:c r="BF586" s="49" t="str">
        <x:f>IF(A586="","",IF(AQ586&lt;3,"Недостаточно",IF(AQ586&lt;6,"Предварительный","Обычный")))</x:f>
      </x:c>
      <x:c r="BG586" s="49" t="str">
        <x:f>IF(A586="","",IF(COUNTIF(F586:INDEX(F586:AO586,1,'Настройки'!$B$3),"&lt;0")&gt;0,IF('Настройки'!$B$10="Блокировать","Отрицательный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"),"")&amp;IF(AQ586&lt;3,"Недостаточно истории. ",IF(AQ586&lt;6,"Предварительная классификация. ",""))&amp;IF(AX586=0,"Нет спроса за горизонт. ","")&amp;IF(AZ586&gt;'Настройки'!$B$11,"Экстремальная вариативность. ",""))</x:f>
      </x:c>
      <x:c r="BH586" s="49" t="str">
        <x:f>IF(A586="","",IFERROR(VLOOKUP(BB586,'Настройки'!$D$3:$E$11,2,FALSE),"Сначала проверьте исходные данные и историю спроса.")&amp;" Уточните срок поставки, MOQ и критичность.")</x:f>
      </x:c>
      <x:c r="BI586" s="50" t="str">
        <x:f>IF(1&gt;'Настройки'!$B$3,"",IF(ISBLANK(F586),IF('Настройки'!$B$9="Нулевой спрос",0,""),IF(F586&lt;0,IF('Настройки'!$B$10="Исключить","",IF('Настройки'!$B$10="Абсолютные значения",ABS(F586),F586)),F586)))</x:f>
      </x:c>
      <x:c r="BJ586" s="50" t="str">
        <x:f>IF(2&gt;'Настройки'!$B$3,"",IF(ISBLANK(G586),IF('Настройки'!$B$9="Нулевой спрос",0,""),IF(G586&lt;0,IF('Настройки'!$B$10="Исключить","",IF('Настройки'!$B$10="Абсолютные значения",ABS(G586),G586)),G586)))</x:f>
      </x:c>
      <x:c r="BK586" s="50" t="str">
        <x:f>IF(3&gt;'Настройки'!$B$3,"",IF(ISBLANK(H586),IF('Настройки'!$B$9="Нулевой спрос",0,""),IF(H586&lt;0,IF('Настройки'!$B$10="Исключить","",IF('Настройки'!$B$10="Абсолютные значения",ABS(H586),H586)),H586)))</x:f>
      </x:c>
      <x:c r="BL586" s="50" t="str">
        <x:f>IF(4&gt;'Настройки'!$B$3,"",IF(ISBLANK(I586),IF('Настройки'!$B$9="Нулевой спрос",0,""),IF(I586&lt;0,IF('Настройки'!$B$10="Исключить","",IF('Настройки'!$B$10="Абсолютные значения",ABS(I586),I586)),I586)))</x:f>
      </x:c>
      <x:c r="BM586" s="50" t="str">
        <x:f>IF(5&gt;'Настройки'!$B$3,"",IF(ISBLANK(J586),IF('Настройки'!$B$9="Нулевой спрос",0,""),IF(J586&lt;0,IF('Настройки'!$B$10="Исключить","",IF('Настройки'!$B$10="Абсолютные значения",ABS(J586),J586)),J586)))</x:f>
      </x:c>
      <x:c r="BN586" s="50" t="str">
        <x:f>IF(6&gt;'Настройки'!$B$3,"",IF(ISBLANK(K586),IF('Настройки'!$B$9="Нулевой спрос",0,""),IF(K586&lt;0,IF('Настройки'!$B$10="Исключить","",IF('Настройки'!$B$10="Абсолютные значения",ABS(K586),K586)),K586)))</x:f>
      </x:c>
      <x:c r="BO586" s="50" t="str">
        <x:f>IF(7&gt;'Настройки'!$B$3,"",IF(ISBLANK(L586),IF('Настройки'!$B$9="Нулевой спрос",0,""),IF(L586&lt;0,IF('Настройки'!$B$10="Исключить","",IF('Настройки'!$B$10="Абсолютные значения",ABS(L586),L586)),L586)))</x:f>
      </x:c>
      <x:c r="BP586" s="50" t="str">
        <x:f>IF(8&gt;'Настройки'!$B$3,"",IF(ISBLANK(M586),IF('Настройки'!$B$9="Нулевой спрос",0,""),IF(M586&lt;0,IF('Настройки'!$B$10="Исключить","",IF('Настройки'!$B$10="Абсолютные значения",ABS(M586),M586)),M586)))</x:f>
      </x:c>
      <x:c r="BQ586" s="50" t="str">
        <x:f>IF(9&gt;'Настройки'!$B$3,"",IF(ISBLANK(N586),IF('Настройки'!$B$9="Нулевой спрос",0,""),IF(N586&lt;0,IF('Настройки'!$B$10="Исключить","",IF('Настройки'!$B$10="Абсолютные значения",ABS(N586),N586)),N586)))</x:f>
      </x:c>
      <x:c r="BR586" s="50" t="str">
        <x:f>IF(10&gt;'Настройки'!$B$3,"",IF(ISBLANK(O586),IF('Настройки'!$B$9="Нулевой спрос",0,""),IF(O586&lt;0,IF('Настройки'!$B$10="Исключить","",IF('Настройки'!$B$10="Абсолютные значения",ABS(O586),O586)),O586)))</x:f>
      </x:c>
      <x:c r="BS586" s="50" t="str">
        <x:f>IF(11&gt;'Настройки'!$B$3,"",IF(ISBLANK(P586),IF('Настройки'!$B$9="Нулевой спрос",0,""),IF(P586&lt;0,IF('Настройки'!$B$10="Исключить","",IF('Настройки'!$B$10="Абсолютные значения",ABS(P586),P586)),P586)))</x:f>
      </x:c>
      <x:c r="BT586" s="50" t="str">
        <x:f>IF(12&gt;'Настройки'!$B$3,"",IF(ISBLANK(Q586),IF('Настройки'!$B$9="Нулевой спрос",0,""),IF(Q586&lt;0,IF('Настройки'!$B$10="Исключить","",IF('Настройки'!$B$10="Абсолютные значения",ABS(Q586),Q586)),Q586)))</x:f>
      </x:c>
      <x:c r="BU586" s="50" t="str">
        <x:f>IF(13&gt;'Настройки'!$B$3,"",IF(ISBLANK(R586),IF('Настройки'!$B$9="Нулевой спрос",0,""),IF(R586&lt;0,IF('Настройки'!$B$10="Исключить","",IF('Настройки'!$B$10="Абсолютные значения",ABS(R586),R586)),R586)))</x:f>
      </x:c>
      <x:c r="BV586" s="50" t="str">
        <x:f>IF(14&gt;'Настройки'!$B$3,"",IF(ISBLANK(S586),IF('Настройки'!$B$9="Нулевой спрос",0,""),IF(S586&lt;0,IF('Настройки'!$B$10="Исключить","",IF('Настройки'!$B$10="Абсолютные значения",ABS(S586),S586)),S586)))</x:f>
      </x:c>
      <x:c r="BW586" s="50" t="str">
        <x:f>IF(15&gt;'Настройки'!$B$3,"",IF(ISBLANK(T586),IF('Настройки'!$B$9="Нулевой спрос",0,""),IF(T586&lt;0,IF('Настройки'!$B$10="Исключить","",IF('Настройки'!$B$10="Абсолютные значения",ABS(T586),T586)),T586)))</x:f>
      </x:c>
      <x:c r="BX586" s="50" t="str">
        <x:f>IF(16&gt;'Настройки'!$B$3,"",IF(ISBLANK(U586),IF('Настройки'!$B$9="Нулевой спрос",0,""),IF(U586&lt;0,IF('Настройки'!$B$10="Исключить","",IF('Настройки'!$B$10="Абсолютные значения",ABS(U586),U586)),U586)))</x:f>
      </x:c>
      <x:c r="BY586" s="50" t="str">
        <x:f>IF(17&gt;'Настройки'!$B$3,"",IF(ISBLANK(V586),IF('Настройки'!$B$9="Нулевой спрос",0,""),IF(V586&lt;0,IF('Настройки'!$B$10="Исключить","",IF('Настройки'!$B$10="Абсолютные значения",ABS(V586),V586)),V586)))</x:f>
      </x:c>
      <x:c r="BZ586" s="50" t="str">
        <x:f>IF(18&gt;'Настройки'!$B$3,"",IF(ISBLANK(W586),IF('Настройки'!$B$9="Нулевой спрос",0,""),IF(W586&lt;0,IF('Настройки'!$B$10="Исключить","",IF('Настройки'!$B$10="Абсолютные значения",ABS(W586),W586)),W586)))</x:f>
      </x:c>
      <x:c r="CA586" s="50" t="str">
        <x:f>IF(19&gt;'Настройки'!$B$3,"",IF(ISBLANK(X586),IF('Настройки'!$B$9="Нулевой спрос",0,""),IF(X586&lt;0,IF('Настройки'!$B$10="Исключить","",IF('Настройки'!$B$10="Абсолютные значения",ABS(X586),X586)),X586)))</x:f>
      </x:c>
      <x:c r="CB586" s="50" t="str">
        <x:f>IF(20&gt;'Настройки'!$B$3,"",IF(ISBLANK(Y586),IF('Настройки'!$B$9="Нулевой спрос",0,""),IF(Y586&lt;0,IF('Настройки'!$B$10="Исключить","",IF('Настройки'!$B$10="Абсолютные значения",ABS(Y586),Y586)),Y586)))</x:f>
      </x:c>
      <x:c r="CC586" s="50" t="str">
        <x:f>IF(21&gt;'Настройки'!$B$3,"",IF(ISBLANK(Z586),IF('Настройки'!$B$9="Нулевой спрос",0,""),IF(Z586&lt;0,IF('Настройки'!$B$10="Исключить","",IF('Настройки'!$B$10="Абсолютные значения",ABS(Z586),Z586)),Z586)))</x:f>
      </x:c>
      <x:c r="CD586" s="50" t="str">
        <x:f>IF(22&gt;'Настройки'!$B$3,"",IF(ISBLANK(AA586),IF('Настройки'!$B$9="Нулевой спрос",0,""),IF(AA586&lt;0,IF('Настройки'!$B$10="Исключить","",IF('Настройки'!$B$10="Абсолютные значения",ABS(AA586),AA586)),AA586)))</x:f>
      </x:c>
      <x:c r="CE586" s="50" t="str">
        <x:f>IF(23&gt;'Настройки'!$B$3,"",IF(ISBLANK(AB586),IF('Настройки'!$B$9="Нулевой спрос",0,""),IF(AB586&lt;0,IF('Настройки'!$B$10="Исключить","",IF('Настройки'!$B$10="Абсолютные значения",ABS(AB586),AB586)),AB586)))</x:f>
      </x:c>
      <x:c r="CF586" s="50" t="str">
        <x:f>IF(24&gt;'Настройки'!$B$3,"",IF(ISBLANK(AC586),IF('Настройки'!$B$9="Нулевой спрос",0,""),IF(AC586&lt;0,IF('Настройки'!$B$10="Исключить","",IF('Настройки'!$B$10="Абсолютные значения",ABS(AC586),AC586)),AC586)))</x:f>
      </x:c>
      <x:c r="CG586" s="50" t="str">
        <x:f>IF(25&gt;'Настройки'!$B$3,"",IF(ISBLANK(AD586),IF('Настройки'!$B$9="Нулевой спрос",0,""),IF(AD586&lt;0,IF('Настройки'!$B$10="Исключить","",IF('Настройки'!$B$10="Абсолютные значения",ABS(AD586),AD586)),AD586)))</x:f>
      </x:c>
      <x:c r="CH586" s="50" t="str">
        <x:f>IF(26&gt;'Настройки'!$B$3,"",IF(ISBLANK(AE586),IF('Настройки'!$B$9="Нулевой спрос",0,""),IF(AE586&lt;0,IF('Настройки'!$B$10="Исключить","",IF('Настройки'!$B$10="Абсолютные значения",ABS(AE586),AE586)),AE586)))</x:f>
      </x:c>
      <x:c r="CI586" s="50" t="str">
        <x:f>IF(27&gt;'Настройки'!$B$3,"",IF(ISBLANK(AF586),IF('Настройки'!$B$9="Нулевой спрос",0,""),IF(AF586&lt;0,IF('Настройки'!$B$10="Исключить","",IF('Настройки'!$B$10="Абсолютные значения",ABS(AF586),AF586)),AF586)))</x:f>
      </x:c>
      <x:c r="CJ586" s="50" t="str">
        <x:f>IF(28&gt;'Настройки'!$B$3,"",IF(ISBLANK(AG586),IF('Настройки'!$B$9="Нулевой спрос",0,""),IF(AG586&lt;0,IF('Настройки'!$B$10="Исключить","",IF('Настройки'!$B$10="Абсолютные значения",ABS(AG586),AG586)),AG586)))</x:f>
      </x:c>
      <x:c r="CK586" s="50" t="str">
        <x:f>IF(29&gt;'Настройки'!$B$3,"",IF(ISBLANK(AH586),IF('Настройки'!$B$9="Нулевой спрос",0,""),IF(AH586&lt;0,IF('Настройки'!$B$10="Исключить","",IF('Настройки'!$B$10="Абсолютные значения",ABS(AH586),AH586)),AH586)))</x:f>
      </x:c>
      <x:c r="CL586" s="50" t="str">
        <x:f>IF(30&gt;'Настройки'!$B$3,"",IF(ISBLANK(AI586),IF('Настройки'!$B$9="Нулевой спрос",0,""),IF(AI586&lt;0,IF('Настройки'!$B$10="Исключить","",IF('Настройки'!$B$10="Абсолютные значения",ABS(AI586),AI586)),AI586)))</x:f>
      </x:c>
      <x:c r="CM586" s="50" t="str">
        <x:f>IF(31&gt;'Настройки'!$B$3,"",IF(ISBLANK(AJ586),IF('Настройки'!$B$9="Нулевой спрос",0,""),IF(AJ586&lt;0,IF('Настройки'!$B$10="Исключить","",IF('Настройки'!$B$10="Абсолютные значения",ABS(AJ586),AJ586)),AJ586)))</x:f>
      </x:c>
      <x:c r="CN586" s="50" t="str">
        <x:f>IF(32&gt;'Настройки'!$B$3,"",IF(ISBLANK(AK586),IF('Настройки'!$B$9="Нулевой спрос",0,""),IF(AK586&lt;0,IF('Настройки'!$B$10="Исключить","",IF('Настройки'!$B$10="Абсолютные значения",ABS(AK586),AK586)),AK586)))</x:f>
      </x:c>
      <x:c r="CO586" s="50" t="str">
        <x:f>IF(33&gt;'Настройки'!$B$3,"",IF(ISBLANK(AL586),IF('Настройки'!$B$9="Нулевой спрос",0,""),IF(AL586&lt;0,IF('Настройки'!$B$10="Исключить","",IF('Настройки'!$B$10="Абсолютные значения",ABS(AL586),AL586)),AL586)))</x:f>
      </x:c>
      <x:c r="CP586" s="50" t="str">
        <x:f>IF(34&gt;'Настройки'!$B$3,"",IF(ISBLANK(AM586),IF('Настройки'!$B$9="Нулевой спрос",0,""),IF(AM586&lt;0,IF('Настройки'!$B$10="Исключить","",IF('Настройки'!$B$10="Абсолютные значения",ABS(AM586),AM586)),AM586)))</x:f>
      </x:c>
      <x:c r="CQ586" s="50" t="str">
        <x:f>IF(35&gt;'Настройки'!$B$3,"",IF(ISBLANK(AN586),IF('Настройки'!$B$9="Нулевой спрос",0,""),IF(AN586&lt;0,IF('Настройки'!$B$10="Исключить","",IF('Настройки'!$B$10="Абсолютные значения",ABS(AN586),AN586)),AN586)))</x:f>
      </x:c>
      <x:c r="CR586" s="50" t="str">
        <x:f>IF(36&gt;'Настройки'!$B$3,"",IF(ISBLANK(AO586),IF('Настройки'!$B$9="Нулевой спрос",0,""),IF(AO586&lt;0,IF('Настройки'!$B$10="Исключить","",IF('Настройки'!$B$10="Абсолютные значения",ABS(AO586),AO586)),AO586)))</x:f>
      </x:c>
      <x:c r="CS586" s="50" t="str">
        <x:f>IF(OR(1&gt;'Настройки'!$B$3,ISBLANK(BI586),BI586=0),"",BI586)</x:f>
      </x:c>
      <x:c r="CT586" s="50" t="str">
        <x:f>IF(OR(2&gt;'Настройки'!$B$3,ISBLANK(BJ586),BJ586=0),"",BJ586)</x:f>
      </x:c>
      <x:c r="CU586" s="50" t="str">
        <x:f>IF(OR(3&gt;'Настройки'!$B$3,ISBLANK(BK586),BK586=0),"",BK586)</x:f>
      </x:c>
      <x:c r="CV586" s="50" t="str">
        <x:f>IF(OR(4&gt;'Настройки'!$B$3,ISBLANK(BL586),BL586=0),"",BL586)</x:f>
      </x:c>
      <x:c r="CW586" s="50" t="str">
        <x:f>IF(OR(5&gt;'Настройки'!$B$3,ISBLANK(BM586),BM586=0),"",BM586)</x:f>
      </x:c>
      <x:c r="CX586" s="50" t="str">
        <x:f>IF(OR(6&gt;'Настройки'!$B$3,ISBLANK(BN586),BN586=0),"",BN586)</x:f>
      </x:c>
      <x:c r="CY586" s="50" t="str">
        <x:f>IF(OR(7&gt;'Настройки'!$B$3,ISBLANK(BO586),BO586=0),"",BO586)</x:f>
      </x:c>
      <x:c r="CZ586" s="50" t="str">
        <x:f>IF(OR(8&gt;'Настройки'!$B$3,ISBLANK(BP586),BP586=0),"",BP586)</x:f>
      </x:c>
      <x:c r="DA586" s="50" t="str">
        <x:f>IF(OR(9&gt;'Настройки'!$B$3,ISBLANK(BQ586),BQ586=0),"",BQ586)</x:f>
      </x:c>
      <x:c r="DB586" s="50" t="str">
        <x:f>IF(OR(10&gt;'Настройки'!$B$3,ISBLANK(BR586),BR586=0),"",BR586)</x:f>
      </x:c>
      <x:c r="DC586" s="50" t="str">
        <x:f>IF(OR(11&gt;'Настройки'!$B$3,ISBLANK(BS586),BS586=0),"",BS586)</x:f>
      </x:c>
      <x:c r="DD586" s="50" t="str">
        <x:f>IF(OR(12&gt;'Настройки'!$B$3,ISBLANK(BT586),BT586=0),"",BT586)</x:f>
      </x:c>
      <x:c r="DE586" s="50" t="str">
        <x:f>IF(OR(13&gt;'Настройки'!$B$3,ISBLANK(BU586),BU586=0),"",BU586)</x:f>
      </x:c>
      <x:c r="DF586" s="50" t="str">
        <x:f>IF(OR(14&gt;'Настройки'!$B$3,ISBLANK(BV586),BV586=0),"",BV586)</x:f>
      </x:c>
      <x:c r="DG586" s="50" t="str">
        <x:f>IF(OR(15&gt;'Настройки'!$B$3,ISBLANK(BW586),BW586=0),"",BW586)</x:f>
      </x:c>
      <x:c r="DH586" s="50" t="str">
        <x:f>IF(OR(16&gt;'Настройки'!$B$3,ISBLANK(BX586),BX586=0),"",BX586)</x:f>
      </x:c>
      <x:c r="DI586" s="50" t="str">
        <x:f>IF(OR(17&gt;'Настройки'!$B$3,ISBLANK(BY586),BY586=0),"",BY586)</x:f>
      </x:c>
      <x:c r="DJ586" s="50" t="str">
        <x:f>IF(OR(18&gt;'Настройки'!$B$3,ISBLANK(BZ586),BZ586=0),"",BZ586)</x:f>
      </x:c>
      <x:c r="DK586" s="50" t="str">
        <x:f>IF(OR(19&gt;'Настройки'!$B$3,ISBLANK(CA586),CA586=0),"",CA586)</x:f>
      </x:c>
      <x:c r="DL586" s="50" t="str">
        <x:f>IF(OR(20&gt;'Настройки'!$B$3,ISBLANK(CB586),CB586=0),"",CB586)</x:f>
      </x:c>
      <x:c r="DM586" s="50" t="str">
        <x:f>IF(OR(21&gt;'Настройки'!$B$3,ISBLANK(CC586),CC586=0),"",CC586)</x:f>
      </x:c>
      <x:c r="DN586" s="50" t="str">
        <x:f>IF(OR(22&gt;'Настройки'!$B$3,ISBLANK(CD586),CD586=0),"",CD586)</x:f>
      </x:c>
      <x:c r="DO586" s="50" t="str">
        <x:f>IF(OR(23&gt;'Настройки'!$B$3,ISBLANK(CE586),CE586=0),"",CE586)</x:f>
      </x:c>
      <x:c r="DP586" s="50" t="str">
        <x:f>IF(OR(24&gt;'Настройки'!$B$3,ISBLANK(CF586),CF586=0),"",CF586)</x:f>
      </x:c>
      <x:c r="DQ586" s="50" t="str">
        <x:f>IF(OR(25&gt;'Настройки'!$B$3,ISBLANK(CG586),CG586=0),"",CG586)</x:f>
      </x:c>
      <x:c r="DR586" s="50" t="str">
        <x:f>IF(OR(26&gt;'Настройки'!$B$3,ISBLANK(CH586),CH586=0),"",CH586)</x:f>
      </x:c>
      <x:c r="DS586" s="50" t="str">
        <x:f>IF(OR(27&gt;'Настройки'!$B$3,ISBLANK(CI586),CI586=0),"",CI586)</x:f>
      </x:c>
      <x:c r="DT586" s="50" t="str">
        <x:f>IF(OR(28&gt;'Настройки'!$B$3,ISBLANK(CJ586),CJ586=0),"",CJ586)</x:f>
      </x:c>
      <x:c r="DU586" s="50" t="str">
        <x:f>IF(OR(29&gt;'Настройки'!$B$3,ISBLANK(CK586),CK586=0),"",CK586)</x:f>
      </x:c>
      <x:c r="DV586" s="50" t="str">
        <x:f>IF(OR(30&gt;'Настройки'!$B$3,ISBLANK(CL586),CL586=0),"",CL586)</x:f>
      </x:c>
      <x:c r="DW586" s="50" t="str">
        <x:f>IF(OR(31&gt;'Настройки'!$B$3,ISBLANK(CM586),CM586=0),"",CM586)</x:f>
      </x:c>
      <x:c r="DX586" s="50" t="str">
        <x:f>IF(OR(32&gt;'Настройки'!$B$3,ISBLANK(CN586),CN586=0),"",CN586)</x:f>
      </x:c>
      <x:c r="DY586" s="50" t="str">
        <x:f>IF(OR(33&gt;'Настройки'!$B$3,ISBLANK(CO586),CO586=0),"",CO586)</x:f>
      </x:c>
      <x:c r="DZ586" s="50" t="str">
        <x:f>IF(OR(34&gt;'Настройки'!$B$3,ISBLANK(CP586),CP586=0),"",CP586)</x:f>
      </x:c>
      <x:c r="EA586" s="50" t="str">
        <x:f>IF(OR(35&gt;'Настройки'!$B$3,ISBLANK(CQ586),CQ586=0),"",CQ586)</x:f>
      </x:c>
      <x:c r="EB586" s="50" t="str">
        <x:f>IF(OR(36&gt;'Настройки'!$B$3,ISBLANK(CR586),CR586=0),"",CR586)</x:f>
      </x:c>
      <x:c r="EC586" s="50" t="str">
        <x:f>IF(A586="","",IF(OR(BB586="AZ",BB586="BZ"),10000+ROW(),IF(AZ586&gt;'Настройки'!$B$11,20000+ROW(),IF(BF586&lt;&gt;"Обычный",30000+ROW(),IF(AX586&lt;=0,40000+ROW(),"")))))</x:f>
      </x:c>
      <x:c r="ED586" s="50" t="str">
        <x:f>IF(EC586="","",COUNTIFS($EC$2:$EC$1001,"&gt;0",$EC$2:$EC$1001,"&lt;"&amp;EC586)+1)</x:f>
      </x:c>
    </x:row>
    <x:row r="587">
      <x:c r="A587" s="115"/>
      <x:c r="B587" s="115"/>
      <x:c r="C587" s="115"/>
      <x:c r="D587" s="118"/>
      <x:c r="E587" s="118"/>
      <x:c r="F587" s="118"/>
      <x:c r="G587" s="118"/>
      <x:c r="H587" s="118"/>
      <x:c r="I587" s="118"/>
      <x:c r="J587" s="118"/>
      <x:c r="K587" s="118"/>
      <x:c r="L587" s="118"/>
      <x:c r="M587" s="118"/>
      <x:c r="N587" s="118"/>
      <x:c r="O587" s="118"/>
      <x:c r="P587" s="118"/>
      <x:c r="Q587" s="118"/>
      <x:c r="R587" s="118"/>
      <x:c r="S587" s="118"/>
      <x:c r="T587" s="118"/>
      <x:c r="U587" s="118"/>
      <x:c r="V587" s="118"/>
      <x:c r="W587" s="118"/>
      <x:c r="X587" s="118"/>
      <x:c r="Y587" s="118"/>
      <x:c r="Z587" s="118"/>
      <x:c r="AA587" s="118"/>
      <x:c r="AB587" s="118"/>
      <x:c r="AC587" s="118"/>
      <x:c r="AD587" s="118"/>
      <x:c r="AE587" s="118"/>
      <x:c r="AF587" s="118"/>
      <x:c r="AG587" s="118"/>
      <x:c r="AH587" s="118"/>
      <x:c r="AI587" s="118"/>
      <x:c r="AJ587" s="118"/>
      <x:c r="AK587" s="118"/>
      <x:c r="AL587" s="118"/>
      <x:c r="AM587" s="118"/>
      <x:c r="AN587" s="118"/>
      <x:c r="AO587" s="118"/>
      <x:c r="AP587" s="115"/>
      <x:c r="AQ587" s="49" t="str">
        <x:f>IF(A587="","",COUNT(BI587:INDEX(BI587:CR587,1,'Настройки'!$B$3)))</x:f>
      </x:c>
      <x:c r="AR587" s="49" t="str">
        <x:f>IF(A587="","",SUM(BI587:INDEX(BI587:CR587,1,'Настройки'!$B$3)))</x:f>
      </x:c>
      <x:c r="AS587" s="58" t="str">
        <x:f>IF(A587="","",IF('Настройки'!$B$4="Стоимость потребления",AR587*D587,IF('Настройки'!$B$4="Количество",AR587,E587)))</x:f>
      </x:c>
      <x:c r="AT587" s="61" t="str">
        <x:f>IF(OR(A587="",AS587&lt;0,SUM($AS$2:$AS$1001)&lt;=0),"",AS587/SUM($AS$2:$AS$1001))</x:f>
      </x:c>
      <x:c r="AU587" s="61" t="str">
        <x:f>IF(OR(A587="",AS587&lt;0,SUM($AS$2:$AS$1001)&lt;=0),"",SUMIFS($AS$2:$AS$1001,$AS$2:$AS$1001,"&gt;"&amp;AS587)/SUM($AS$2:$AS$1001))</x:f>
      </x:c>
      <x:c r="AV587" s="61" t="str">
        <x:f>IF(OR(A587="",AS587&lt;0,SUM($AS$2:$AS$1001)&lt;=0),"",SUMIFS($AS$2:$AS$1001,$AS$2:$AS$1001,"&gt;="&amp;AS587)/SUM($AS$2:$AS$1001))</x:f>
      </x:c>
      <x:c r="AW587" s="49" t="str">
        <x:f>IF(A587="","",IF(SUM($AS$2:$AS$1001)&lt;=0,"Не определён",IF(AS587&lt;0,"Исключение",IF(AU587&lt;'Настройки'!$B$5,"A",IF(AU587&lt;'Настройки'!$B$6,"B","C")))))</x:f>
      </x:c>
      <x:c r="AX587" s="58" t="str">
        <x:f>IF(A587="","",IF(AQ587=0,"",AVERAGE(BI587:INDEX(BI587:CR587,1,'Настройки'!$B$3))))</x:f>
      </x:c>
      <x:c r="AY587" s="58" t="str">
        <x:f>IF(OR(A587="",AQ587=0),"",STDEVP(BI587:INDEX(BI587:CR587,1,'Настройки'!$B$3)))</x:f>
      </x:c>
      <x:c r="AZ587" s="61" t="str">
        <x:f>IF(OR(A587="",AQ587&lt;'Настройки'!$B$12,AX587&lt;=0,AND('Настройки'!$B$10="Блокировать",COUNTIF(F587:INDEX(F587:AO587,1,'Настройки'!$B$3),"&lt;0")&gt;0)),"",AY587/ABS(AX587))</x:f>
      </x:c>
      <x:c r="BA587" s="49" t="str">
        <x:f>IF(A587="","",IF(AND('Настройки'!$B$10="Блокировать",COUNTIF(F587:INDEX(F587:AO587,1,'Настройки'!$B$3),"&lt;0")&gt;0),"Не определён",IF(AQ587&lt;'Настройки'!$B$12,"Не определён",IF(AX587=0,"Нет спроса",IF(AX587&lt;0,"Не определён",IF(AZ587&lt;='Настройки'!$B$7,"X",IF(AZ587&lt;='Настройки'!$B$8,"Y","Z")))))))</x:f>
      </x:c>
      <x:c r="BB587" s="49" t="str">
        <x:f>IF(OR(A587="",LEN(AW587)&lt;&gt;1,LEN(BA587)&lt;&gt;1),"",AW587&amp;BA587)</x:f>
      </x:c>
      <x:c r="BC587" s="61" t="str">
        <x:f>IF(OR(A587="",AQ587=0),"",(COUNT(BI587:INDEX(BI587:CR587,1,'Настройки'!$B$3))-COUNT(CS587:INDEX(CS587:EB587,1,'Настройки'!$B$3)))/AQ587)</x:f>
      </x:c>
      <x:c r="BD587" s="64" t="str">
        <x:f>IF(OR(A587="",COUNT(CS587:INDEX(CS587:EB587,1,'Настройки'!$B$3))=0),"",AQ587/COUNT(CS587:INDEX(CS587:EB587,1,'Настройки'!$B$3)))</x:f>
      </x:c>
      <x:c r="BE587" s="64" t="str">
        <x:f>IF(OR(A587="",COUNT(CS587:INDEX(CS587:EB587,1,'Настройки'!$B$3))=0),"",IF(AVERAGE(CS587:INDEX(CS587:EB587,1,'Настройки'!$B$3))=0,"",(STDEVP(CS587:INDEX(CS587:EB587,1,'Настройки'!$B$3))/ABS(AVERAGE(CS587:INDEX(CS587:EB587,1,'Настройки'!$B$3))))^2))</x:f>
      </x:c>
      <x:c r="BF587" s="49" t="str">
        <x:f>IF(A587="","",IF(AQ587&lt;3,"Недостаточно",IF(AQ587&lt;6,"Предварительный","Обычный")))</x:f>
      </x:c>
      <x:c r="BG587" s="49" t="str">
        <x:f>IF(A587="","",IF(COUNTIF(F587:INDEX(F587:AO587,1,'Настройки'!$B$3),"&lt;0")&gt;0,IF('Настройки'!$B$10="Блокировать","Отрицательный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"),"")&amp;IF(AQ587&lt;3,"Недостаточно истории. ",IF(AQ587&lt;6,"Предварительная классификация. ",""))&amp;IF(AX587=0,"Нет спроса за горизонт. ","")&amp;IF(AZ587&gt;'Настройки'!$B$11,"Экстремальная вариативность. ",""))</x:f>
      </x:c>
      <x:c r="BH587" s="49" t="str">
        <x:f>IF(A587="","",IFERROR(VLOOKUP(BB587,'Настройки'!$D$3:$E$11,2,FALSE),"Сначала проверьте исходные данные и историю спроса.")&amp;" Уточните срок поставки, MOQ и критичность.")</x:f>
      </x:c>
      <x:c r="BI587" s="50" t="str">
        <x:f>IF(1&gt;'Настройки'!$B$3,"",IF(ISBLANK(F587),IF('Настройки'!$B$9="Нулевой спрос",0,""),IF(F587&lt;0,IF('Настройки'!$B$10="Исключить","",IF('Настройки'!$B$10="Абсолютные значения",ABS(F587),F587)),F587)))</x:f>
      </x:c>
      <x:c r="BJ587" s="50" t="str">
        <x:f>IF(2&gt;'Настройки'!$B$3,"",IF(ISBLANK(G587),IF('Настройки'!$B$9="Нулевой спрос",0,""),IF(G587&lt;0,IF('Настройки'!$B$10="Исключить","",IF('Настройки'!$B$10="Абсолютные значения",ABS(G587),G587)),G587)))</x:f>
      </x:c>
      <x:c r="BK587" s="50" t="str">
        <x:f>IF(3&gt;'Настройки'!$B$3,"",IF(ISBLANK(H587),IF('Настройки'!$B$9="Нулевой спрос",0,""),IF(H587&lt;0,IF('Настройки'!$B$10="Исключить","",IF('Настройки'!$B$10="Абсолютные значения",ABS(H587),H587)),H587)))</x:f>
      </x:c>
      <x:c r="BL587" s="50" t="str">
        <x:f>IF(4&gt;'Настройки'!$B$3,"",IF(ISBLANK(I587),IF('Настройки'!$B$9="Нулевой спрос",0,""),IF(I587&lt;0,IF('Настройки'!$B$10="Исключить","",IF('Настройки'!$B$10="Абсолютные значения",ABS(I587),I587)),I587)))</x:f>
      </x:c>
      <x:c r="BM587" s="50" t="str">
        <x:f>IF(5&gt;'Настройки'!$B$3,"",IF(ISBLANK(J587),IF('Настройки'!$B$9="Нулевой спрос",0,""),IF(J587&lt;0,IF('Настройки'!$B$10="Исключить","",IF('Настройки'!$B$10="Абсолютные значения",ABS(J587),J587)),J587)))</x:f>
      </x:c>
      <x:c r="BN587" s="50" t="str">
        <x:f>IF(6&gt;'Настройки'!$B$3,"",IF(ISBLANK(K587),IF('Настройки'!$B$9="Нулевой спрос",0,""),IF(K587&lt;0,IF('Настройки'!$B$10="Исключить","",IF('Настройки'!$B$10="Абсолютные значения",ABS(K587),K587)),K587)))</x:f>
      </x:c>
      <x:c r="BO587" s="50" t="str">
        <x:f>IF(7&gt;'Настройки'!$B$3,"",IF(ISBLANK(L587),IF('Настройки'!$B$9="Нулевой спрос",0,""),IF(L587&lt;0,IF('Настройки'!$B$10="Исключить","",IF('Настройки'!$B$10="Абсолютные значения",ABS(L587),L587)),L587)))</x:f>
      </x:c>
      <x:c r="BP587" s="50" t="str">
        <x:f>IF(8&gt;'Настройки'!$B$3,"",IF(ISBLANK(M587),IF('Настройки'!$B$9="Нулевой спрос",0,""),IF(M587&lt;0,IF('Настройки'!$B$10="Исключить","",IF('Настройки'!$B$10="Абсолютные значения",ABS(M587),M587)),M587)))</x:f>
      </x:c>
      <x:c r="BQ587" s="50" t="str">
        <x:f>IF(9&gt;'Настройки'!$B$3,"",IF(ISBLANK(N587),IF('Настройки'!$B$9="Нулевой спрос",0,""),IF(N587&lt;0,IF('Настройки'!$B$10="Исключить","",IF('Настройки'!$B$10="Абсолютные значения",ABS(N587),N587)),N587)))</x:f>
      </x:c>
      <x:c r="BR587" s="50" t="str">
        <x:f>IF(10&gt;'Настройки'!$B$3,"",IF(ISBLANK(O587),IF('Настройки'!$B$9="Нулевой спрос",0,""),IF(O587&lt;0,IF('Настройки'!$B$10="Исключить","",IF('Настройки'!$B$10="Абсолютные значения",ABS(O587),O587)),O587)))</x:f>
      </x:c>
      <x:c r="BS587" s="50" t="str">
        <x:f>IF(11&gt;'Настройки'!$B$3,"",IF(ISBLANK(P587),IF('Настройки'!$B$9="Нулевой спрос",0,""),IF(P587&lt;0,IF('Настройки'!$B$10="Исключить","",IF('Настройки'!$B$10="Абсолютные значения",ABS(P587),P587)),P587)))</x:f>
      </x:c>
      <x:c r="BT587" s="50" t="str">
        <x:f>IF(12&gt;'Настройки'!$B$3,"",IF(ISBLANK(Q587),IF('Настройки'!$B$9="Нулевой спрос",0,""),IF(Q587&lt;0,IF('Настройки'!$B$10="Исключить","",IF('Настройки'!$B$10="Абсолютные значения",ABS(Q587),Q587)),Q587)))</x:f>
      </x:c>
      <x:c r="BU587" s="50" t="str">
        <x:f>IF(13&gt;'Настройки'!$B$3,"",IF(ISBLANK(R587),IF('Настройки'!$B$9="Нулевой спрос",0,""),IF(R587&lt;0,IF('Настройки'!$B$10="Исключить","",IF('Настройки'!$B$10="Абсолютные значения",ABS(R587),R587)),R587)))</x:f>
      </x:c>
      <x:c r="BV587" s="50" t="str">
        <x:f>IF(14&gt;'Настройки'!$B$3,"",IF(ISBLANK(S587),IF('Настройки'!$B$9="Нулевой спрос",0,""),IF(S587&lt;0,IF('Настройки'!$B$10="Исключить","",IF('Настройки'!$B$10="Абсолютные значения",ABS(S587),S587)),S587)))</x:f>
      </x:c>
      <x:c r="BW587" s="50" t="str">
        <x:f>IF(15&gt;'Настройки'!$B$3,"",IF(ISBLANK(T587),IF('Настройки'!$B$9="Нулевой спрос",0,""),IF(T587&lt;0,IF('Настройки'!$B$10="Исключить","",IF('Настройки'!$B$10="Абсолютные значения",ABS(T587),T587)),T587)))</x:f>
      </x:c>
      <x:c r="BX587" s="50" t="str">
        <x:f>IF(16&gt;'Настройки'!$B$3,"",IF(ISBLANK(U587),IF('Настройки'!$B$9="Нулевой спрос",0,""),IF(U587&lt;0,IF('Настройки'!$B$10="Исключить","",IF('Настройки'!$B$10="Абсолютные значения",ABS(U587),U587)),U587)))</x:f>
      </x:c>
      <x:c r="BY587" s="50" t="str">
        <x:f>IF(17&gt;'Настройки'!$B$3,"",IF(ISBLANK(V587),IF('Настройки'!$B$9="Нулевой спрос",0,""),IF(V587&lt;0,IF('Настройки'!$B$10="Исключить","",IF('Настройки'!$B$10="Абсолютные значения",ABS(V587),V587)),V587)))</x:f>
      </x:c>
      <x:c r="BZ587" s="50" t="str">
        <x:f>IF(18&gt;'Настройки'!$B$3,"",IF(ISBLANK(W587),IF('Настройки'!$B$9="Нулевой спрос",0,""),IF(W587&lt;0,IF('Настройки'!$B$10="Исключить","",IF('Настройки'!$B$10="Абсолютные значения",ABS(W587),W587)),W587)))</x:f>
      </x:c>
      <x:c r="CA587" s="50" t="str">
        <x:f>IF(19&gt;'Настройки'!$B$3,"",IF(ISBLANK(X587),IF('Настройки'!$B$9="Нулевой спрос",0,""),IF(X587&lt;0,IF('Настройки'!$B$10="Исключить","",IF('Настройки'!$B$10="Абсолютные значения",ABS(X587),X587)),X587)))</x:f>
      </x:c>
      <x:c r="CB587" s="50" t="str">
        <x:f>IF(20&gt;'Настройки'!$B$3,"",IF(ISBLANK(Y587),IF('Настройки'!$B$9="Нулевой спрос",0,""),IF(Y587&lt;0,IF('Настройки'!$B$10="Исключить","",IF('Настройки'!$B$10="Абсолютные значения",ABS(Y587),Y587)),Y587)))</x:f>
      </x:c>
      <x:c r="CC587" s="50" t="str">
        <x:f>IF(21&gt;'Настройки'!$B$3,"",IF(ISBLANK(Z587),IF('Настройки'!$B$9="Нулевой спрос",0,""),IF(Z587&lt;0,IF('Настройки'!$B$10="Исключить","",IF('Настройки'!$B$10="Абсолютные значения",ABS(Z587),Z587)),Z587)))</x:f>
      </x:c>
      <x:c r="CD587" s="50" t="str">
        <x:f>IF(22&gt;'Настройки'!$B$3,"",IF(ISBLANK(AA587),IF('Настройки'!$B$9="Нулевой спрос",0,""),IF(AA587&lt;0,IF('Настройки'!$B$10="Исключить","",IF('Настройки'!$B$10="Абсолютные значения",ABS(AA587),AA587)),AA587)))</x:f>
      </x:c>
      <x:c r="CE587" s="50" t="str">
        <x:f>IF(23&gt;'Настройки'!$B$3,"",IF(ISBLANK(AB587),IF('Настройки'!$B$9="Нулевой спрос",0,""),IF(AB587&lt;0,IF('Настройки'!$B$10="Исключить","",IF('Настройки'!$B$10="Абсолютные значения",ABS(AB587),AB587)),AB587)))</x:f>
      </x:c>
      <x:c r="CF587" s="50" t="str">
        <x:f>IF(24&gt;'Настройки'!$B$3,"",IF(ISBLANK(AC587),IF('Настройки'!$B$9="Нулевой спрос",0,""),IF(AC587&lt;0,IF('Настройки'!$B$10="Исключить","",IF('Настройки'!$B$10="Абсолютные значения",ABS(AC587),AC587)),AC587)))</x:f>
      </x:c>
      <x:c r="CG587" s="50" t="str">
        <x:f>IF(25&gt;'Настройки'!$B$3,"",IF(ISBLANK(AD587),IF('Настройки'!$B$9="Нулевой спрос",0,""),IF(AD587&lt;0,IF('Настройки'!$B$10="Исключить","",IF('Настройки'!$B$10="Абсолютные значения",ABS(AD587),AD587)),AD587)))</x:f>
      </x:c>
      <x:c r="CH587" s="50" t="str">
        <x:f>IF(26&gt;'Настройки'!$B$3,"",IF(ISBLANK(AE587),IF('Настройки'!$B$9="Нулевой спрос",0,""),IF(AE587&lt;0,IF('Настройки'!$B$10="Исключить","",IF('Настройки'!$B$10="Абсолютные значения",ABS(AE587),AE587)),AE587)))</x:f>
      </x:c>
      <x:c r="CI587" s="50" t="str">
        <x:f>IF(27&gt;'Настройки'!$B$3,"",IF(ISBLANK(AF587),IF('Настройки'!$B$9="Нулевой спрос",0,""),IF(AF587&lt;0,IF('Настройки'!$B$10="Исключить","",IF('Настройки'!$B$10="Абсолютные значения",ABS(AF587),AF587)),AF587)))</x:f>
      </x:c>
      <x:c r="CJ587" s="50" t="str">
        <x:f>IF(28&gt;'Настройки'!$B$3,"",IF(ISBLANK(AG587),IF('Настройки'!$B$9="Нулевой спрос",0,""),IF(AG587&lt;0,IF('Настройки'!$B$10="Исключить","",IF('Настройки'!$B$10="Абсолютные значения",ABS(AG587),AG587)),AG587)))</x:f>
      </x:c>
      <x:c r="CK587" s="50" t="str">
        <x:f>IF(29&gt;'Настройки'!$B$3,"",IF(ISBLANK(AH587),IF('Настройки'!$B$9="Нулевой спрос",0,""),IF(AH587&lt;0,IF('Настройки'!$B$10="Исключить","",IF('Настройки'!$B$10="Абсолютные значения",ABS(AH587),AH587)),AH587)))</x:f>
      </x:c>
      <x:c r="CL587" s="50" t="str">
        <x:f>IF(30&gt;'Настройки'!$B$3,"",IF(ISBLANK(AI587),IF('Настройки'!$B$9="Нулевой спрос",0,""),IF(AI587&lt;0,IF('Настройки'!$B$10="Исключить","",IF('Настройки'!$B$10="Абсолютные значения",ABS(AI587),AI587)),AI587)))</x:f>
      </x:c>
      <x:c r="CM587" s="50" t="str">
        <x:f>IF(31&gt;'Настройки'!$B$3,"",IF(ISBLANK(AJ587),IF('Настройки'!$B$9="Нулевой спрос",0,""),IF(AJ587&lt;0,IF('Настройки'!$B$10="Исключить","",IF('Настройки'!$B$10="Абсолютные значения",ABS(AJ587),AJ587)),AJ587)))</x:f>
      </x:c>
      <x:c r="CN587" s="50" t="str">
        <x:f>IF(32&gt;'Настройки'!$B$3,"",IF(ISBLANK(AK587),IF('Настройки'!$B$9="Нулевой спрос",0,""),IF(AK587&lt;0,IF('Настройки'!$B$10="Исключить","",IF('Настройки'!$B$10="Абсолютные значения",ABS(AK587),AK587)),AK587)))</x:f>
      </x:c>
      <x:c r="CO587" s="50" t="str">
        <x:f>IF(33&gt;'Настройки'!$B$3,"",IF(ISBLANK(AL587),IF('Настройки'!$B$9="Нулевой спрос",0,""),IF(AL587&lt;0,IF('Настройки'!$B$10="Исключить","",IF('Настройки'!$B$10="Абсолютные значения",ABS(AL587),AL587)),AL587)))</x:f>
      </x:c>
      <x:c r="CP587" s="50" t="str">
        <x:f>IF(34&gt;'Настройки'!$B$3,"",IF(ISBLANK(AM587),IF('Настройки'!$B$9="Нулевой спрос",0,""),IF(AM587&lt;0,IF('Настройки'!$B$10="Исключить","",IF('Настройки'!$B$10="Абсолютные значения",ABS(AM587),AM587)),AM587)))</x:f>
      </x:c>
      <x:c r="CQ587" s="50" t="str">
        <x:f>IF(35&gt;'Настройки'!$B$3,"",IF(ISBLANK(AN587),IF('Настройки'!$B$9="Нулевой спрос",0,""),IF(AN587&lt;0,IF('Настройки'!$B$10="Исключить","",IF('Настройки'!$B$10="Абсолютные значения",ABS(AN587),AN587)),AN587)))</x:f>
      </x:c>
      <x:c r="CR587" s="50" t="str">
        <x:f>IF(36&gt;'Настройки'!$B$3,"",IF(ISBLANK(AO587),IF('Настройки'!$B$9="Нулевой спрос",0,""),IF(AO587&lt;0,IF('Настройки'!$B$10="Исключить","",IF('Настройки'!$B$10="Абсолютные значения",ABS(AO587),AO587)),AO587)))</x:f>
      </x:c>
      <x:c r="CS587" s="50" t="str">
        <x:f>IF(OR(1&gt;'Настройки'!$B$3,ISBLANK(BI587),BI587=0),"",BI587)</x:f>
      </x:c>
      <x:c r="CT587" s="50" t="str">
        <x:f>IF(OR(2&gt;'Настройки'!$B$3,ISBLANK(BJ587),BJ587=0),"",BJ587)</x:f>
      </x:c>
      <x:c r="CU587" s="50" t="str">
        <x:f>IF(OR(3&gt;'Настройки'!$B$3,ISBLANK(BK587),BK587=0),"",BK587)</x:f>
      </x:c>
      <x:c r="CV587" s="50" t="str">
        <x:f>IF(OR(4&gt;'Настройки'!$B$3,ISBLANK(BL587),BL587=0),"",BL587)</x:f>
      </x:c>
      <x:c r="CW587" s="50" t="str">
        <x:f>IF(OR(5&gt;'Настройки'!$B$3,ISBLANK(BM587),BM587=0),"",BM587)</x:f>
      </x:c>
      <x:c r="CX587" s="50" t="str">
        <x:f>IF(OR(6&gt;'Настройки'!$B$3,ISBLANK(BN587),BN587=0),"",BN587)</x:f>
      </x:c>
      <x:c r="CY587" s="50" t="str">
        <x:f>IF(OR(7&gt;'Настройки'!$B$3,ISBLANK(BO587),BO587=0),"",BO587)</x:f>
      </x:c>
      <x:c r="CZ587" s="50" t="str">
        <x:f>IF(OR(8&gt;'Настройки'!$B$3,ISBLANK(BP587),BP587=0),"",BP587)</x:f>
      </x:c>
      <x:c r="DA587" s="50" t="str">
        <x:f>IF(OR(9&gt;'Настройки'!$B$3,ISBLANK(BQ587),BQ587=0),"",BQ587)</x:f>
      </x:c>
      <x:c r="DB587" s="50" t="str">
        <x:f>IF(OR(10&gt;'Настройки'!$B$3,ISBLANK(BR587),BR587=0),"",BR587)</x:f>
      </x:c>
      <x:c r="DC587" s="50" t="str">
        <x:f>IF(OR(11&gt;'Настройки'!$B$3,ISBLANK(BS587),BS587=0),"",BS587)</x:f>
      </x:c>
      <x:c r="DD587" s="50" t="str">
        <x:f>IF(OR(12&gt;'Настройки'!$B$3,ISBLANK(BT587),BT587=0),"",BT587)</x:f>
      </x:c>
      <x:c r="DE587" s="50" t="str">
        <x:f>IF(OR(13&gt;'Настройки'!$B$3,ISBLANK(BU587),BU587=0),"",BU587)</x:f>
      </x:c>
      <x:c r="DF587" s="50" t="str">
        <x:f>IF(OR(14&gt;'Настройки'!$B$3,ISBLANK(BV587),BV587=0),"",BV587)</x:f>
      </x:c>
      <x:c r="DG587" s="50" t="str">
        <x:f>IF(OR(15&gt;'Настройки'!$B$3,ISBLANK(BW587),BW587=0),"",BW587)</x:f>
      </x:c>
      <x:c r="DH587" s="50" t="str">
        <x:f>IF(OR(16&gt;'Настройки'!$B$3,ISBLANK(BX587),BX587=0),"",BX587)</x:f>
      </x:c>
      <x:c r="DI587" s="50" t="str">
        <x:f>IF(OR(17&gt;'Настройки'!$B$3,ISBLANK(BY587),BY587=0),"",BY587)</x:f>
      </x:c>
      <x:c r="DJ587" s="50" t="str">
        <x:f>IF(OR(18&gt;'Настройки'!$B$3,ISBLANK(BZ587),BZ587=0),"",BZ587)</x:f>
      </x:c>
      <x:c r="DK587" s="50" t="str">
        <x:f>IF(OR(19&gt;'Настройки'!$B$3,ISBLANK(CA587),CA587=0),"",CA587)</x:f>
      </x:c>
      <x:c r="DL587" s="50" t="str">
        <x:f>IF(OR(20&gt;'Настройки'!$B$3,ISBLANK(CB587),CB587=0),"",CB587)</x:f>
      </x:c>
      <x:c r="DM587" s="50" t="str">
        <x:f>IF(OR(21&gt;'Настройки'!$B$3,ISBLANK(CC587),CC587=0),"",CC587)</x:f>
      </x:c>
      <x:c r="DN587" s="50" t="str">
        <x:f>IF(OR(22&gt;'Настройки'!$B$3,ISBLANK(CD587),CD587=0),"",CD587)</x:f>
      </x:c>
      <x:c r="DO587" s="50" t="str">
        <x:f>IF(OR(23&gt;'Настройки'!$B$3,ISBLANK(CE587),CE587=0),"",CE587)</x:f>
      </x:c>
      <x:c r="DP587" s="50" t="str">
        <x:f>IF(OR(24&gt;'Настройки'!$B$3,ISBLANK(CF587),CF587=0),"",CF587)</x:f>
      </x:c>
      <x:c r="DQ587" s="50" t="str">
        <x:f>IF(OR(25&gt;'Настройки'!$B$3,ISBLANK(CG587),CG587=0),"",CG587)</x:f>
      </x:c>
      <x:c r="DR587" s="50" t="str">
        <x:f>IF(OR(26&gt;'Настройки'!$B$3,ISBLANK(CH587),CH587=0),"",CH587)</x:f>
      </x:c>
      <x:c r="DS587" s="50" t="str">
        <x:f>IF(OR(27&gt;'Настройки'!$B$3,ISBLANK(CI587),CI587=0),"",CI587)</x:f>
      </x:c>
      <x:c r="DT587" s="50" t="str">
        <x:f>IF(OR(28&gt;'Настройки'!$B$3,ISBLANK(CJ587),CJ587=0),"",CJ587)</x:f>
      </x:c>
      <x:c r="DU587" s="50" t="str">
        <x:f>IF(OR(29&gt;'Настройки'!$B$3,ISBLANK(CK587),CK587=0),"",CK587)</x:f>
      </x:c>
      <x:c r="DV587" s="50" t="str">
        <x:f>IF(OR(30&gt;'Настройки'!$B$3,ISBLANK(CL587),CL587=0),"",CL587)</x:f>
      </x:c>
      <x:c r="DW587" s="50" t="str">
        <x:f>IF(OR(31&gt;'Настройки'!$B$3,ISBLANK(CM587),CM587=0),"",CM587)</x:f>
      </x:c>
      <x:c r="DX587" s="50" t="str">
        <x:f>IF(OR(32&gt;'Настройки'!$B$3,ISBLANK(CN587),CN587=0),"",CN587)</x:f>
      </x:c>
      <x:c r="DY587" s="50" t="str">
        <x:f>IF(OR(33&gt;'Настройки'!$B$3,ISBLANK(CO587),CO587=0),"",CO587)</x:f>
      </x:c>
      <x:c r="DZ587" s="50" t="str">
        <x:f>IF(OR(34&gt;'Настройки'!$B$3,ISBLANK(CP587),CP587=0),"",CP587)</x:f>
      </x:c>
      <x:c r="EA587" s="50" t="str">
        <x:f>IF(OR(35&gt;'Настройки'!$B$3,ISBLANK(CQ587),CQ587=0),"",CQ587)</x:f>
      </x:c>
      <x:c r="EB587" s="50" t="str">
        <x:f>IF(OR(36&gt;'Настройки'!$B$3,ISBLANK(CR587),CR587=0),"",CR587)</x:f>
      </x:c>
      <x:c r="EC587" s="50" t="str">
        <x:f>IF(A587="","",IF(OR(BB587="AZ",BB587="BZ"),10000+ROW(),IF(AZ587&gt;'Настройки'!$B$11,20000+ROW(),IF(BF587&lt;&gt;"Обычный",30000+ROW(),IF(AX587&lt;=0,40000+ROW(),"")))))</x:f>
      </x:c>
      <x:c r="ED587" s="50" t="str">
        <x:f>IF(EC587="","",COUNTIFS($EC$2:$EC$1001,"&gt;0",$EC$2:$EC$1001,"&lt;"&amp;EC587)+1)</x:f>
      </x:c>
    </x:row>
    <x:row r="588">
      <x:c r="A588" s="115"/>
      <x:c r="B588" s="115"/>
      <x:c r="C588" s="115"/>
      <x:c r="D588" s="118"/>
      <x:c r="E588" s="118"/>
      <x:c r="F588" s="118"/>
      <x:c r="G588" s="118"/>
      <x:c r="H588" s="118"/>
      <x:c r="I588" s="118"/>
      <x:c r="J588" s="118"/>
      <x:c r="K588" s="118"/>
      <x:c r="L588" s="118"/>
      <x:c r="M588" s="118"/>
      <x:c r="N588" s="118"/>
      <x:c r="O588" s="118"/>
      <x:c r="P588" s="118"/>
      <x:c r="Q588" s="118"/>
      <x:c r="R588" s="118"/>
      <x:c r="S588" s="118"/>
      <x:c r="T588" s="118"/>
      <x:c r="U588" s="118"/>
      <x:c r="V588" s="118"/>
      <x:c r="W588" s="118"/>
      <x:c r="X588" s="118"/>
      <x:c r="Y588" s="118"/>
      <x:c r="Z588" s="118"/>
      <x:c r="AA588" s="118"/>
      <x:c r="AB588" s="118"/>
      <x:c r="AC588" s="118"/>
      <x:c r="AD588" s="118"/>
      <x:c r="AE588" s="118"/>
      <x:c r="AF588" s="118"/>
      <x:c r="AG588" s="118"/>
      <x:c r="AH588" s="118"/>
      <x:c r="AI588" s="118"/>
      <x:c r="AJ588" s="118"/>
      <x:c r="AK588" s="118"/>
      <x:c r="AL588" s="118"/>
      <x:c r="AM588" s="118"/>
      <x:c r="AN588" s="118"/>
      <x:c r="AO588" s="118"/>
      <x:c r="AP588" s="115"/>
      <x:c r="AQ588" s="49" t="str">
        <x:f>IF(A588="","",COUNT(BI588:INDEX(BI588:CR588,1,'Настройки'!$B$3)))</x:f>
      </x:c>
      <x:c r="AR588" s="49" t="str">
        <x:f>IF(A588="","",SUM(BI588:INDEX(BI588:CR588,1,'Настройки'!$B$3)))</x:f>
      </x:c>
      <x:c r="AS588" s="58" t="str">
        <x:f>IF(A588="","",IF('Настройки'!$B$4="Стоимость потребления",AR588*D588,IF('Настройки'!$B$4="Количество",AR588,E588)))</x:f>
      </x:c>
      <x:c r="AT588" s="61" t="str">
        <x:f>IF(OR(A588="",AS588&lt;0,SUM($AS$2:$AS$1001)&lt;=0),"",AS588/SUM($AS$2:$AS$1001))</x:f>
      </x:c>
      <x:c r="AU588" s="61" t="str">
        <x:f>IF(OR(A588="",AS588&lt;0,SUM($AS$2:$AS$1001)&lt;=0),"",SUMIFS($AS$2:$AS$1001,$AS$2:$AS$1001,"&gt;"&amp;AS588)/SUM($AS$2:$AS$1001))</x:f>
      </x:c>
      <x:c r="AV588" s="61" t="str">
        <x:f>IF(OR(A588="",AS588&lt;0,SUM($AS$2:$AS$1001)&lt;=0),"",SUMIFS($AS$2:$AS$1001,$AS$2:$AS$1001,"&gt;="&amp;AS588)/SUM($AS$2:$AS$1001))</x:f>
      </x:c>
      <x:c r="AW588" s="49" t="str">
        <x:f>IF(A588="","",IF(SUM($AS$2:$AS$1001)&lt;=0,"Не определён",IF(AS588&lt;0,"Исключение",IF(AU588&lt;'Настройки'!$B$5,"A",IF(AU588&lt;'Настройки'!$B$6,"B","C")))))</x:f>
      </x:c>
      <x:c r="AX588" s="58" t="str">
        <x:f>IF(A588="","",IF(AQ588=0,"",AVERAGE(BI588:INDEX(BI588:CR588,1,'Настройки'!$B$3))))</x:f>
      </x:c>
      <x:c r="AY588" s="58" t="str">
        <x:f>IF(OR(A588="",AQ588=0),"",STDEVP(BI588:INDEX(BI588:CR588,1,'Настройки'!$B$3)))</x:f>
      </x:c>
      <x:c r="AZ588" s="61" t="str">
        <x:f>IF(OR(A588="",AQ588&lt;'Настройки'!$B$12,AX588&lt;=0,AND('Настройки'!$B$10="Блокировать",COUNTIF(F588:INDEX(F588:AO588,1,'Настройки'!$B$3),"&lt;0")&gt;0)),"",AY588/ABS(AX588))</x:f>
      </x:c>
      <x:c r="BA588" s="49" t="str">
        <x:f>IF(A588="","",IF(AND('Настройки'!$B$10="Блокировать",COUNTIF(F588:INDEX(F588:AO588,1,'Настройки'!$B$3),"&lt;0")&gt;0),"Не определён",IF(AQ588&lt;'Настройки'!$B$12,"Не определён",IF(AX588=0,"Нет спроса",IF(AX588&lt;0,"Не определён",IF(AZ588&lt;='Настройки'!$B$7,"X",IF(AZ588&lt;='Настройки'!$B$8,"Y","Z")))))))</x:f>
      </x:c>
      <x:c r="BB588" s="49" t="str">
        <x:f>IF(OR(A588="",LEN(AW588)&lt;&gt;1,LEN(BA588)&lt;&gt;1),"",AW588&amp;BA588)</x:f>
      </x:c>
      <x:c r="BC588" s="61" t="str">
        <x:f>IF(OR(A588="",AQ588=0),"",(COUNT(BI588:INDEX(BI588:CR588,1,'Настройки'!$B$3))-COUNT(CS588:INDEX(CS588:EB588,1,'Настройки'!$B$3)))/AQ588)</x:f>
      </x:c>
      <x:c r="BD588" s="64" t="str">
        <x:f>IF(OR(A588="",COUNT(CS588:INDEX(CS588:EB588,1,'Настройки'!$B$3))=0),"",AQ588/COUNT(CS588:INDEX(CS588:EB588,1,'Настройки'!$B$3)))</x:f>
      </x:c>
      <x:c r="BE588" s="64" t="str">
        <x:f>IF(OR(A588="",COUNT(CS588:INDEX(CS588:EB588,1,'Настройки'!$B$3))=0),"",IF(AVERAGE(CS588:INDEX(CS588:EB588,1,'Настройки'!$B$3))=0,"",(STDEVP(CS588:INDEX(CS588:EB588,1,'Настройки'!$B$3))/ABS(AVERAGE(CS588:INDEX(CS588:EB588,1,'Настройки'!$B$3))))^2))</x:f>
      </x:c>
      <x:c r="BF588" s="49" t="str">
        <x:f>IF(A588="","",IF(AQ588&lt;3,"Недостаточно",IF(AQ588&lt;6,"Предварительный","Обычный")))</x:f>
      </x:c>
      <x:c r="BG588" s="49" t="str">
        <x:f>IF(A588="","",IF(COUNTIF(F588:INDEX(F588:AO588,1,'Настройки'!$B$3),"&lt;0")&gt;0,IF('Настройки'!$B$10="Блокировать","Отрицательный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"),"")&amp;IF(AQ588&lt;3,"Недостаточно истории. ",IF(AQ588&lt;6,"Предварительная классификация. ",""))&amp;IF(AX588=0,"Нет спроса за горизонт. ","")&amp;IF(AZ588&gt;'Настройки'!$B$11,"Экстремальная вариативность. ",""))</x:f>
      </x:c>
      <x:c r="BH588" s="49" t="str">
        <x:f>IF(A588="","",IFERROR(VLOOKUP(BB588,'Настройки'!$D$3:$E$11,2,FALSE),"Сначала проверьте исходные данные и историю спроса.")&amp;" Уточните срок поставки, MOQ и критичность.")</x:f>
      </x:c>
      <x:c r="BI588" s="50" t="str">
        <x:f>IF(1&gt;'Настройки'!$B$3,"",IF(ISBLANK(F588),IF('Настройки'!$B$9="Нулевой спрос",0,""),IF(F588&lt;0,IF('Настройки'!$B$10="Исключить","",IF('Настройки'!$B$10="Абсолютные значения",ABS(F588),F588)),F588)))</x:f>
      </x:c>
      <x:c r="BJ588" s="50" t="str">
        <x:f>IF(2&gt;'Настройки'!$B$3,"",IF(ISBLANK(G588),IF('Настройки'!$B$9="Нулевой спрос",0,""),IF(G588&lt;0,IF('Настройки'!$B$10="Исключить","",IF('Настройки'!$B$10="Абсолютные значения",ABS(G588),G588)),G588)))</x:f>
      </x:c>
      <x:c r="BK588" s="50" t="str">
        <x:f>IF(3&gt;'Настройки'!$B$3,"",IF(ISBLANK(H588),IF('Настройки'!$B$9="Нулевой спрос",0,""),IF(H588&lt;0,IF('Настройки'!$B$10="Исключить","",IF('Настройки'!$B$10="Абсолютные значения",ABS(H588),H588)),H588)))</x:f>
      </x:c>
      <x:c r="BL588" s="50" t="str">
        <x:f>IF(4&gt;'Настройки'!$B$3,"",IF(ISBLANK(I588),IF('Настройки'!$B$9="Нулевой спрос",0,""),IF(I588&lt;0,IF('Настройки'!$B$10="Исключить","",IF('Настройки'!$B$10="Абсолютные значения",ABS(I588),I588)),I588)))</x:f>
      </x:c>
      <x:c r="BM588" s="50" t="str">
        <x:f>IF(5&gt;'Настройки'!$B$3,"",IF(ISBLANK(J588),IF('Настройки'!$B$9="Нулевой спрос",0,""),IF(J588&lt;0,IF('Настройки'!$B$10="Исключить","",IF('Настройки'!$B$10="Абсолютные значения",ABS(J588),J588)),J588)))</x:f>
      </x:c>
      <x:c r="BN588" s="50" t="str">
        <x:f>IF(6&gt;'Настройки'!$B$3,"",IF(ISBLANK(K588),IF('Настройки'!$B$9="Нулевой спрос",0,""),IF(K588&lt;0,IF('Настройки'!$B$10="Исключить","",IF('Настройки'!$B$10="Абсолютные значения",ABS(K588),K588)),K588)))</x:f>
      </x:c>
      <x:c r="BO588" s="50" t="str">
        <x:f>IF(7&gt;'Настройки'!$B$3,"",IF(ISBLANK(L588),IF('Настройки'!$B$9="Нулевой спрос",0,""),IF(L588&lt;0,IF('Настройки'!$B$10="Исключить","",IF('Настройки'!$B$10="Абсолютные значения",ABS(L588),L588)),L588)))</x:f>
      </x:c>
      <x:c r="BP588" s="50" t="str">
        <x:f>IF(8&gt;'Настройки'!$B$3,"",IF(ISBLANK(M588),IF('Настройки'!$B$9="Нулевой спрос",0,""),IF(M588&lt;0,IF('Настройки'!$B$10="Исключить","",IF('Настройки'!$B$10="Абсолютные значения",ABS(M588),M588)),M588)))</x:f>
      </x:c>
      <x:c r="BQ588" s="50" t="str">
        <x:f>IF(9&gt;'Настройки'!$B$3,"",IF(ISBLANK(N588),IF('Настройки'!$B$9="Нулевой спрос",0,""),IF(N588&lt;0,IF('Настройки'!$B$10="Исключить","",IF('Настройки'!$B$10="Абсолютные значения",ABS(N588),N588)),N588)))</x:f>
      </x:c>
      <x:c r="BR588" s="50" t="str">
        <x:f>IF(10&gt;'Настройки'!$B$3,"",IF(ISBLANK(O588),IF('Настройки'!$B$9="Нулевой спрос",0,""),IF(O588&lt;0,IF('Настройки'!$B$10="Исключить","",IF('Настройки'!$B$10="Абсолютные значения",ABS(O588),O588)),O588)))</x:f>
      </x:c>
      <x:c r="BS588" s="50" t="str">
        <x:f>IF(11&gt;'Настройки'!$B$3,"",IF(ISBLANK(P588),IF('Настройки'!$B$9="Нулевой спрос",0,""),IF(P588&lt;0,IF('Настройки'!$B$10="Исключить","",IF('Настройки'!$B$10="Абсолютные значения",ABS(P588),P588)),P588)))</x:f>
      </x:c>
      <x:c r="BT588" s="50" t="str">
        <x:f>IF(12&gt;'Настройки'!$B$3,"",IF(ISBLANK(Q588),IF('Настройки'!$B$9="Нулевой спрос",0,""),IF(Q588&lt;0,IF('Настройки'!$B$10="Исключить","",IF('Настройки'!$B$10="Абсолютные значения",ABS(Q588),Q588)),Q588)))</x:f>
      </x:c>
      <x:c r="BU588" s="50" t="str">
        <x:f>IF(13&gt;'Настройки'!$B$3,"",IF(ISBLANK(R588),IF('Настройки'!$B$9="Нулевой спрос",0,""),IF(R588&lt;0,IF('Настройки'!$B$10="Исключить","",IF('Настройки'!$B$10="Абсолютные значения",ABS(R588),R588)),R588)))</x:f>
      </x:c>
      <x:c r="BV588" s="50" t="str">
        <x:f>IF(14&gt;'Настройки'!$B$3,"",IF(ISBLANK(S588),IF('Настройки'!$B$9="Нулевой спрос",0,""),IF(S588&lt;0,IF('Настройки'!$B$10="Исключить","",IF('Настройки'!$B$10="Абсолютные значения",ABS(S588),S588)),S588)))</x:f>
      </x:c>
      <x:c r="BW588" s="50" t="str">
        <x:f>IF(15&gt;'Настройки'!$B$3,"",IF(ISBLANK(T588),IF('Настройки'!$B$9="Нулевой спрос",0,""),IF(T588&lt;0,IF('Настройки'!$B$10="Исключить","",IF('Настройки'!$B$10="Абсолютные значения",ABS(T588),T588)),T588)))</x:f>
      </x:c>
      <x:c r="BX588" s="50" t="str">
        <x:f>IF(16&gt;'Настройки'!$B$3,"",IF(ISBLANK(U588),IF('Настройки'!$B$9="Нулевой спрос",0,""),IF(U588&lt;0,IF('Настройки'!$B$10="Исключить","",IF('Настройки'!$B$10="Абсолютные значения",ABS(U588),U588)),U588)))</x:f>
      </x:c>
      <x:c r="BY588" s="50" t="str">
        <x:f>IF(17&gt;'Настройки'!$B$3,"",IF(ISBLANK(V588),IF('Настройки'!$B$9="Нулевой спрос",0,""),IF(V588&lt;0,IF('Настройки'!$B$10="Исключить","",IF('Настройки'!$B$10="Абсолютные значения",ABS(V588),V588)),V588)))</x:f>
      </x:c>
      <x:c r="BZ588" s="50" t="str">
        <x:f>IF(18&gt;'Настройки'!$B$3,"",IF(ISBLANK(W588),IF('Настройки'!$B$9="Нулевой спрос",0,""),IF(W588&lt;0,IF('Настройки'!$B$10="Исключить","",IF('Настройки'!$B$10="Абсолютные значения",ABS(W588),W588)),W588)))</x:f>
      </x:c>
      <x:c r="CA588" s="50" t="str">
        <x:f>IF(19&gt;'Настройки'!$B$3,"",IF(ISBLANK(X588),IF('Настройки'!$B$9="Нулевой спрос",0,""),IF(X588&lt;0,IF('Настройки'!$B$10="Исключить","",IF('Настройки'!$B$10="Абсолютные значения",ABS(X588),X588)),X588)))</x:f>
      </x:c>
      <x:c r="CB588" s="50" t="str">
        <x:f>IF(20&gt;'Настройки'!$B$3,"",IF(ISBLANK(Y588),IF('Настройки'!$B$9="Нулевой спрос",0,""),IF(Y588&lt;0,IF('Настройки'!$B$10="Исключить","",IF('Настройки'!$B$10="Абсолютные значения",ABS(Y588),Y588)),Y588)))</x:f>
      </x:c>
      <x:c r="CC588" s="50" t="str">
        <x:f>IF(21&gt;'Настройки'!$B$3,"",IF(ISBLANK(Z588),IF('Настройки'!$B$9="Нулевой спрос",0,""),IF(Z588&lt;0,IF('Настройки'!$B$10="Исключить","",IF('Настройки'!$B$10="Абсолютные значения",ABS(Z588),Z588)),Z588)))</x:f>
      </x:c>
      <x:c r="CD588" s="50" t="str">
        <x:f>IF(22&gt;'Настройки'!$B$3,"",IF(ISBLANK(AA588),IF('Настройки'!$B$9="Нулевой спрос",0,""),IF(AA588&lt;0,IF('Настройки'!$B$10="Исключить","",IF('Настройки'!$B$10="Абсолютные значения",ABS(AA588),AA588)),AA588)))</x:f>
      </x:c>
      <x:c r="CE588" s="50" t="str">
        <x:f>IF(23&gt;'Настройки'!$B$3,"",IF(ISBLANK(AB588),IF('Настройки'!$B$9="Нулевой спрос",0,""),IF(AB588&lt;0,IF('Настройки'!$B$10="Исключить","",IF('Настройки'!$B$10="Абсолютные значения",ABS(AB588),AB588)),AB588)))</x:f>
      </x:c>
      <x:c r="CF588" s="50" t="str">
        <x:f>IF(24&gt;'Настройки'!$B$3,"",IF(ISBLANK(AC588),IF('Настройки'!$B$9="Нулевой спрос",0,""),IF(AC588&lt;0,IF('Настройки'!$B$10="Исключить","",IF('Настройки'!$B$10="Абсолютные значения",ABS(AC588),AC588)),AC588)))</x:f>
      </x:c>
      <x:c r="CG588" s="50" t="str">
        <x:f>IF(25&gt;'Настройки'!$B$3,"",IF(ISBLANK(AD588),IF('Настройки'!$B$9="Нулевой спрос",0,""),IF(AD588&lt;0,IF('Настройки'!$B$10="Исключить","",IF('Настройки'!$B$10="Абсолютные значения",ABS(AD588),AD588)),AD588)))</x:f>
      </x:c>
      <x:c r="CH588" s="50" t="str">
        <x:f>IF(26&gt;'Настройки'!$B$3,"",IF(ISBLANK(AE588),IF('Настройки'!$B$9="Нулевой спрос",0,""),IF(AE588&lt;0,IF('Настройки'!$B$10="Исключить","",IF('Настройки'!$B$10="Абсолютные значения",ABS(AE588),AE588)),AE588)))</x:f>
      </x:c>
      <x:c r="CI588" s="50" t="str">
        <x:f>IF(27&gt;'Настройки'!$B$3,"",IF(ISBLANK(AF588),IF('Настройки'!$B$9="Нулевой спрос",0,""),IF(AF588&lt;0,IF('Настройки'!$B$10="Исключить","",IF('Настройки'!$B$10="Абсолютные значения",ABS(AF588),AF588)),AF588)))</x:f>
      </x:c>
      <x:c r="CJ588" s="50" t="str">
        <x:f>IF(28&gt;'Настройки'!$B$3,"",IF(ISBLANK(AG588),IF('Настройки'!$B$9="Нулевой спрос",0,""),IF(AG588&lt;0,IF('Настройки'!$B$10="Исключить","",IF('Настройки'!$B$10="Абсолютные значения",ABS(AG588),AG588)),AG588)))</x:f>
      </x:c>
      <x:c r="CK588" s="50" t="str">
        <x:f>IF(29&gt;'Настройки'!$B$3,"",IF(ISBLANK(AH588),IF('Настройки'!$B$9="Нулевой спрос",0,""),IF(AH588&lt;0,IF('Настройки'!$B$10="Исключить","",IF('Настройки'!$B$10="Абсолютные значения",ABS(AH588),AH588)),AH588)))</x:f>
      </x:c>
      <x:c r="CL588" s="50" t="str">
        <x:f>IF(30&gt;'Настройки'!$B$3,"",IF(ISBLANK(AI588),IF('Настройки'!$B$9="Нулевой спрос",0,""),IF(AI588&lt;0,IF('Настройки'!$B$10="Исключить","",IF('Настройки'!$B$10="Абсолютные значения",ABS(AI588),AI588)),AI588)))</x:f>
      </x:c>
      <x:c r="CM588" s="50" t="str">
        <x:f>IF(31&gt;'Настройки'!$B$3,"",IF(ISBLANK(AJ588),IF('Настройки'!$B$9="Нулевой спрос",0,""),IF(AJ588&lt;0,IF('Настройки'!$B$10="Исключить","",IF('Настройки'!$B$10="Абсолютные значения",ABS(AJ588),AJ588)),AJ588)))</x:f>
      </x:c>
      <x:c r="CN588" s="50" t="str">
        <x:f>IF(32&gt;'Настройки'!$B$3,"",IF(ISBLANK(AK588),IF('Настройки'!$B$9="Нулевой спрос",0,""),IF(AK588&lt;0,IF('Настройки'!$B$10="Исключить","",IF('Настройки'!$B$10="Абсолютные значения",ABS(AK588),AK588)),AK588)))</x:f>
      </x:c>
      <x:c r="CO588" s="50" t="str">
        <x:f>IF(33&gt;'Настройки'!$B$3,"",IF(ISBLANK(AL588),IF('Настройки'!$B$9="Нулевой спрос",0,""),IF(AL588&lt;0,IF('Настройки'!$B$10="Исключить","",IF('Настройки'!$B$10="Абсолютные значения",ABS(AL588),AL588)),AL588)))</x:f>
      </x:c>
      <x:c r="CP588" s="50" t="str">
        <x:f>IF(34&gt;'Настройки'!$B$3,"",IF(ISBLANK(AM588),IF('Настройки'!$B$9="Нулевой спрос",0,""),IF(AM588&lt;0,IF('Настройки'!$B$10="Исключить","",IF('Настройки'!$B$10="Абсолютные значения",ABS(AM588),AM588)),AM588)))</x:f>
      </x:c>
      <x:c r="CQ588" s="50" t="str">
        <x:f>IF(35&gt;'Настройки'!$B$3,"",IF(ISBLANK(AN588),IF('Настройки'!$B$9="Нулевой спрос",0,""),IF(AN588&lt;0,IF('Настройки'!$B$10="Исключить","",IF('Настройки'!$B$10="Абсолютные значения",ABS(AN588),AN588)),AN588)))</x:f>
      </x:c>
      <x:c r="CR588" s="50" t="str">
        <x:f>IF(36&gt;'Настройки'!$B$3,"",IF(ISBLANK(AO588),IF('Настройки'!$B$9="Нулевой спрос",0,""),IF(AO588&lt;0,IF('Настройки'!$B$10="Исключить","",IF('Настройки'!$B$10="Абсолютные значения",ABS(AO588),AO588)),AO588)))</x:f>
      </x:c>
      <x:c r="CS588" s="50" t="str">
        <x:f>IF(OR(1&gt;'Настройки'!$B$3,ISBLANK(BI588),BI588=0),"",BI588)</x:f>
      </x:c>
      <x:c r="CT588" s="50" t="str">
        <x:f>IF(OR(2&gt;'Настройки'!$B$3,ISBLANK(BJ588),BJ588=0),"",BJ588)</x:f>
      </x:c>
      <x:c r="CU588" s="50" t="str">
        <x:f>IF(OR(3&gt;'Настройки'!$B$3,ISBLANK(BK588),BK588=0),"",BK588)</x:f>
      </x:c>
      <x:c r="CV588" s="50" t="str">
        <x:f>IF(OR(4&gt;'Настройки'!$B$3,ISBLANK(BL588),BL588=0),"",BL588)</x:f>
      </x:c>
      <x:c r="CW588" s="50" t="str">
        <x:f>IF(OR(5&gt;'Настройки'!$B$3,ISBLANK(BM588),BM588=0),"",BM588)</x:f>
      </x:c>
      <x:c r="CX588" s="50" t="str">
        <x:f>IF(OR(6&gt;'Настройки'!$B$3,ISBLANK(BN588),BN588=0),"",BN588)</x:f>
      </x:c>
      <x:c r="CY588" s="50" t="str">
        <x:f>IF(OR(7&gt;'Настройки'!$B$3,ISBLANK(BO588),BO588=0),"",BO588)</x:f>
      </x:c>
      <x:c r="CZ588" s="50" t="str">
        <x:f>IF(OR(8&gt;'Настройки'!$B$3,ISBLANK(BP588),BP588=0),"",BP588)</x:f>
      </x:c>
      <x:c r="DA588" s="50" t="str">
        <x:f>IF(OR(9&gt;'Настройки'!$B$3,ISBLANK(BQ588),BQ588=0),"",BQ588)</x:f>
      </x:c>
      <x:c r="DB588" s="50" t="str">
        <x:f>IF(OR(10&gt;'Настройки'!$B$3,ISBLANK(BR588),BR588=0),"",BR588)</x:f>
      </x:c>
      <x:c r="DC588" s="50" t="str">
        <x:f>IF(OR(11&gt;'Настройки'!$B$3,ISBLANK(BS588),BS588=0),"",BS588)</x:f>
      </x:c>
      <x:c r="DD588" s="50" t="str">
        <x:f>IF(OR(12&gt;'Настройки'!$B$3,ISBLANK(BT588),BT588=0),"",BT588)</x:f>
      </x:c>
      <x:c r="DE588" s="50" t="str">
        <x:f>IF(OR(13&gt;'Настройки'!$B$3,ISBLANK(BU588),BU588=0),"",BU588)</x:f>
      </x:c>
      <x:c r="DF588" s="50" t="str">
        <x:f>IF(OR(14&gt;'Настройки'!$B$3,ISBLANK(BV588),BV588=0),"",BV588)</x:f>
      </x:c>
      <x:c r="DG588" s="50" t="str">
        <x:f>IF(OR(15&gt;'Настройки'!$B$3,ISBLANK(BW588),BW588=0),"",BW588)</x:f>
      </x:c>
      <x:c r="DH588" s="50" t="str">
        <x:f>IF(OR(16&gt;'Настройки'!$B$3,ISBLANK(BX588),BX588=0),"",BX588)</x:f>
      </x:c>
      <x:c r="DI588" s="50" t="str">
        <x:f>IF(OR(17&gt;'Настройки'!$B$3,ISBLANK(BY588),BY588=0),"",BY588)</x:f>
      </x:c>
      <x:c r="DJ588" s="50" t="str">
        <x:f>IF(OR(18&gt;'Настройки'!$B$3,ISBLANK(BZ588),BZ588=0),"",BZ588)</x:f>
      </x:c>
      <x:c r="DK588" s="50" t="str">
        <x:f>IF(OR(19&gt;'Настройки'!$B$3,ISBLANK(CA588),CA588=0),"",CA588)</x:f>
      </x:c>
      <x:c r="DL588" s="50" t="str">
        <x:f>IF(OR(20&gt;'Настройки'!$B$3,ISBLANK(CB588),CB588=0),"",CB588)</x:f>
      </x:c>
      <x:c r="DM588" s="50" t="str">
        <x:f>IF(OR(21&gt;'Настройки'!$B$3,ISBLANK(CC588),CC588=0),"",CC588)</x:f>
      </x:c>
      <x:c r="DN588" s="50" t="str">
        <x:f>IF(OR(22&gt;'Настройки'!$B$3,ISBLANK(CD588),CD588=0),"",CD588)</x:f>
      </x:c>
      <x:c r="DO588" s="50" t="str">
        <x:f>IF(OR(23&gt;'Настройки'!$B$3,ISBLANK(CE588),CE588=0),"",CE588)</x:f>
      </x:c>
      <x:c r="DP588" s="50" t="str">
        <x:f>IF(OR(24&gt;'Настройки'!$B$3,ISBLANK(CF588),CF588=0),"",CF588)</x:f>
      </x:c>
      <x:c r="DQ588" s="50" t="str">
        <x:f>IF(OR(25&gt;'Настройки'!$B$3,ISBLANK(CG588),CG588=0),"",CG588)</x:f>
      </x:c>
      <x:c r="DR588" s="50" t="str">
        <x:f>IF(OR(26&gt;'Настройки'!$B$3,ISBLANK(CH588),CH588=0),"",CH588)</x:f>
      </x:c>
      <x:c r="DS588" s="50" t="str">
        <x:f>IF(OR(27&gt;'Настройки'!$B$3,ISBLANK(CI588),CI588=0),"",CI588)</x:f>
      </x:c>
      <x:c r="DT588" s="50" t="str">
        <x:f>IF(OR(28&gt;'Настройки'!$B$3,ISBLANK(CJ588),CJ588=0),"",CJ588)</x:f>
      </x:c>
      <x:c r="DU588" s="50" t="str">
        <x:f>IF(OR(29&gt;'Настройки'!$B$3,ISBLANK(CK588),CK588=0),"",CK588)</x:f>
      </x:c>
      <x:c r="DV588" s="50" t="str">
        <x:f>IF(OR(30&gt;'Настройки'!$B$3,ISBLANK(CL588),CL588=0),"",CL588)</x:f>
      </x:c>
      <x:c r="DW588" s="50" t="str">
        <x:f>IF(OR(31&gt;'Настройки'!$B$3,ISBLANK(CM588),CM588=0),"",CM588)</x:f>
      </x:c>
      <x:c r="DX588" s="50" t="str">
        <x:f>IF(OR(32&gt;'Настройки'!$B$3,ISBLANK(CN588),CN588=0),"",CN588)</x:f>
      </x:c>
      <x:c r="DY588" s="50" t="str">
        <x:f>IF(OR(33&gt;'Настройки'!$B$3,ISBLANK(CO588),CO588=0),"",CO588)</x:f>
      </x:c>
      <x:c r="DZ588" s="50" t="str">
        <x:f>IF(OR(34&gt;'Настройки'!$B$3,ISBLANK(CP588),CP588=0),"",CP588)</x:f>
      </x:c>
      <x:c r="EA588" s="50" t="str">
        <x:f>IF(OR(35&gt;'Настройки'!$B$3,ISBLANK(CQ588),CQ588=0),"",CQ588)</x:f>
      </x:c>
      <x:c r="EB588" s="50" t="str">
        <x:f>IF(OR(36&gt;'Настройки'!$B$3,ISBLANK(CR588),CR588=0),"",CR588)</x:f>
      </x:c>
      <x:c r="EC588" s="50" t="str">
        <x:f>IF(A588="","",IF(OR(BB588="AZ",BB588="BZ"),10000+ROW(),IF(AZ588&gt;'Настройки'!$B$11,20000+ROW(),IF(BF588&lt;&gt;"Обычный",30000+ROW(),IF(AX588&lt;=0,40000+ROW(),"")))))</x:f>
      </x:c>
      <x:c r="ED588" s="50" t="str">
        <x:f>IF(EC588="","",COUNTIFS($EC$2:$EC$1001,"&gt;0",$EC$2:$EC$1001,"&lt;"&amp;EC588)+1)</x:f>
      </x:c>
    </x:row>
    <x:row r="589">
      <x:c r="A589" s="115"/>
      <x:c r="B589" s="115"/>
      <x:c r="C589" s="115"/>
      <x:c r="D589" s="118"/>
      <x:c r="E589" s="118"/>
      <x:c r="F589" s="118"/>
      <x:c r="G589" s="118"/>
      <x:c r="H589" s="118"/>
      <x:c r="I589" s="118"/>
      <x:c r="J589" s="118"/>
      <x:c r="K589" s="118"/>
      <x:c r="L589" s="118"/>
      <x:c r="M589" s="118"/>
      <x:c r="N589" s="118"/>
      <x:c r="O589" s="118"/>
      <x:c r="P589" s="118"/>
      <x:c r="Q589" s="118"/>
      <x:c r="R589" s="118"/>
      <x:c r="S589" s="118"/>
      <x:c r="T589" s="118"/>
      <x:c r="U589" s="118"/>
      <x:c r="V589" s="118"/>
      <x:c r="W589" s="118"/>
      <x:c r="X589" s="118"/>
      <x:c r="Y589" s="118"/>
      <x:c r="Z589" s="118"/>
      <x:c r="AA589" s="118"/>
      <x:c r="AB589" s="118"/>
      <x:c r="AC589" s="118"/>
      <x:c r="AD589" s="118"/>
      <x:c r="AE589" s="118"/>
      <x:c r="AF589" s="118"/>
      <x:c r="AG589" s="118"/>
      <x:c r="AH589" s="118"/>
      <x:c r="AI589" s="118"/>
      <x:c r="AJ589" s="118"/>
      <x:c r="AK589" s="118"/>
      <x:c r="AL589" s="118"/>
      <x:c r="AM589" s="118"/>
      <x:c r="AN589" s="118"/>
      <x:c r="AO589" s="118"/>
      <x:c r="AP589" s="115"/>
      <x:c r="AQ589" s="49" t="str">
        <x:f>IF(A589="","",COUNT(BI589:INDEX(BI589:CR589,1,'Настройки'!$B$3)))</x:f>
      </x:c>
      <x:c r="AR589" s="49" t="str">
        <x:f>IF(A589="","",SUM(BI589:INDEX(BI589:CR589,1,'Настройки'!$B$3)))</x:f>
      </x:c>
      <x:c r="AS589" s="58" t="str">
        <x:f>IF(A589="","",IF('Настройки'!$B$4="Стоимость потребления",AR589*D589,IF('Настройки'!$B$4="Количество",AR589,E589)))</x:f>
      </x:c>
      <x:c r="AT589" s="61" t="str">
        <x:f>IF(OR(A589="",AS589&lt;0,SUM($AS$2:$AS$1001)&lt;=0),"",AS589/SUM($AS$2:$AS$1001))</x:f>
      </x:c>
      <x:c r="AU589" s="61" t="str">
        <x:f>IF(OR(A589="",AS589&lt;0,SUM($AS$2:$AS$1001)&lt;=0),"",SUMIFS($AS$2:$AS$1001,$AS$2:$AS$1001,"&gt;"&amp;AS589)/SUM($AS$2:$AS$1001))</x:f>
      </x:c>
      <x:c r="AV589" s="61" t="str">
        <x:f>IF(OR(A589="",AS589&lt;0,SUM($AS$2:$AS$1001)&lt;=0),"",SUMIFS($AS$2:$AS$1001,$AS$2:$AS$1001,"&gt;="&amp;AS589)/SUM($AS$2:$AS$1001))</x:f>
      </x:c>
      <x:c r="AW589" s="49" t="str">
        <x:f>IF(A589="","",IF(SUM($AS$2:$AS$1001)&lt;=0,"Не определён",IF(AS589&lt;0,"Исключение",IF(AU589&lt;'Настройки'!$B$5,"A",IF(AU589&lt;'Настройки'!$B$6,"B","C")))))</x:f>
      </x:c>
      <x:c r="AX589" s="58" t="str">
        <x:f>IF(A589="","",IF(AQ589=0,"",AVERAGE(BI589:INDEX(BI589:CR589,1,'Настройки'!$B$3))))</x:f>
      </x:c>
      <x:c r="AY589" s="58" t="str">
        <x:f>IF(OR(A589="",AQ589=0),"",STDEVP(BI589:INDEX(BI589:CR589,1,'Настройки'!$B$3)))</x:f>
      </x:c>
      <x:c r="AZ589" s="61" t="str">
        <x:f>IF(OR(A589="",AQ589&lt;'Настройки'!$B$12,AX589&lt;=0,AND('Настройки'!$B$10="Блокировать",COUNTIF(F589:INDEX(F589:AO589,1,'Настройки'!$B$3),"&lt;0")&gt;0)),"",AY589/ABS(AX589))</x:f>
      </x:c>
      <x:c r="BA589" s="49" t="str">
        <x:f>IF(A589="","",IF(AND('Настройки'!$B$10="Блокировать",COUNTIF(F589:INDEX(F589:AO589,1,'Настройки'!$B$3),"&lt;0")&gt;0),"Не определён",IF(AQ589&lt;'Настройки'!$B$12,"Не определён",IF(AX589=0,"Нет спроса",IF(AX589&lt;0,"Не определён",IF(AZ589&lt;='Настройки'!$B$7,"X",IF(AZ589&lt;='Настройки'!$B$8,"Y","Z")))))))</x:f>
      </x:c>
      <x:c r="BB589" s="49" t="str">
        <x:f>IF(OR(A589="",LEN(AW589)&lt;&gt;1,LEN(BA589)&lt;&gt;1),"",AW589&amp;BA589)</x:f>
      </x:c>
      <x:c r="BC589" s="61" t="str">
        <x:f>IF(OR(A589="",AQ589=0),"",(COUNT(BI589:INDEX(BI589:CR589,1,'Настройки'!$B$3))-COUNT(CS589:INDEX(CS589:EB589,1,'Настройки'!$B$3)))/AQ589)</x:f>
      </x:c>
      <x:c r="BD589" s="64" t="str">
        <x:f>IF(OR(A589="",COUNT(CS589:INDEX(CS589:EB589,1,'Настройки'!$B$3))=0),"",AQ589/COUNT(CS589:INDEX(CS589:EB589,1,'Настройки'!$B$3)))</x:f>
      </x:c>
      <x:c r="BE589" s="64" t="str">
        <x:f>IF(OR(A589="",COUNT(CS589:INDEX(CS589:EB589,1,'Настройки'!$B$3))=0),"",IF(AVERAGE(CS589:INDEX(CS589:EB589,1,'Настройки'!$B$3))=0,"",(STDEVP(CS589:INDEX(CS589:EB589,1,'Настройки'!$B$3))/ABS(AVERAGE(CS589:INDEX(CS589:EB589,1,'Настройки'!$B$3))))^2))</x:f>
      </x:c>
      <x:c r="BF589" s="49" t="str">
        <x:f>IF(A589="","",IF(AQ589&lt;3,"Недостаточно",IF(AQ589&lt;6,"Предварительный","Обычный")))</x:f>
      </x:c>
      <x:c r="BG589" s="49" t="str">
        <x:f>IF(A589="","",IF(COUNTIF(F589:INDEX(F589:AO589,1,'Настройки'!$B$3),"&lt;0")&gt;0,IF('Настройки'!$B$10="Блокировать","Отрицательный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"),"")&amp;IF(AQ589&lt;3,"Недостаточно истории. ",IF(AQ589&lt;6,"Предварительная классификация. ",""))&amp;IF(AX589=0,"Нет спроса за горизонт. ","")&amp;IF(AZ589&gt;'Настройки'!$B$11,"Экстремальная вариативность. ",""))</x:f>
      </x:c>
      <x:c r="BH589" s="49" t="str">
        <x:f>IF(A589="","",IFERROR(VLOOKUP(BB589,'Настройки'!$D$3:$E$11,2,FALSE),"Сначала проверьте исходные данные и историю спроса.")&amp;" Уточните срок поставки, MOQ и критичность.")</x:f>
      </x:c>
      <x:c r="BI589" s="50" t="str">
        <x:f>IF(1&gt;'Настройки'!$B$3,"",IF(ISBLANK(F589),IF('Настройки'!$B$9="Нулевой спрос",0,""),IF(F589&lt;0,IF('Настройки'!$B$10="Исключить","",IF('Настройки'!$B$10="Абсолютные значения",ABS(F589),F589)),F589)))</x:f>
      </x:c>
      <x:c r="BJ589" s="50" t="str">
        <x:f>IF(2&gt;'Настройки'!$B$3,"",IF(ISBLANK(G589),IF('Настройки'!$B$9="Нулевой спрос",0,""),IF(G589&lt;0,IF('Настройки'!$B$10="Исключить","",IF('Настройки'!$B$10="Абсолютные значения",ABS(G589),G589)),G589)))</x:f>
      </x:c>
      <x:c r="BK589" s="50" t="str">
        <x:f>IF(3&gt;'Настройки'!$B$3,"",IF(ISBLANK(H589),IF('Настройки'!$B$9="Нулевой спрос",0,""),IF(H589&lt;0,IF('Настройки'!$B$10="Исключить","",IF('Настройки'!$B$10="Абсолютные значения",ABS(H589),H589)),H589)))</x:f>
      </x:c>
      <x:c r="BL589" s="50" t="str">
        <x:f>IF(4&gt;'Настройки'!$B$3,"",IF(ISBLANK(I589),IF('Настройки'!$B$9="Нулевой спрос",0,""),IF(I589&lt;0,IF('Настройки'!$B$10="Исключить","",IF('Настройки'!$B$10="Абсолютные значения",ABS(I589),I589)),I589)))</x:f>
      </x:c>
      <x:c r="BM589" s="50" t="str">
        <x:f>IF(5&gt;'Настройки'!$B$3,"",IF(ISBLANK(J589),IF('Настройки'!$B$9="Нулевой спрос",0,""),IF(J589&lt;0,IF('Настройки'!$B$10="Исключить","",IF('Настройки'!$B$10="Абсолютные значения",ABS(J589),J589)),J589)))</x:f>
      </x:c>
      <x:c r="BN589" s="50" t="str">
        <x:f>IF(6&gt;'Настройки'!$B$3,"",IF(ISBLANK(K589),IF('Настройки'!$B$9="Нулевой спрос",0,""),IF(K589&lt;0,IF('Настройки'!$B$10="Исключить","",IF('Настройки'!$B$10="Абсолютные значения",ABS(K589),K589)),K589)))</x:f>
      </x:c>
      <x:c r="BO589" s="50" t="str">
        <x:f>IF(7&gt;'Настройки'!$B$3,"",IF(ISBLANK(L589),IF('Настройки'!$B$9="Нулевой спрос",0,""),IF(L589&lt;0,IF('Настройки'!$B$10="Исключить","",IF('Настройки'!$B$10="Абсолютные значения",ABS(L589),L589)),L589)))</x:f>
      </x:c>
      <x:c r="BP589" s="50" t="str">
        <x:f>IF(8&gt;'Настройки'!$B$3,"",IF(ISBLANK(M589),IF('Настройки'!$B$9="Нулевой спрос",0,""),IF(M589&lt;0,IF('Настройки'!$B$10="Исключить","",IF('Настройки'!$B$10="Абсолютные значения",ABS(M589),M589)),M589)))</x:f>
      </x:c>
      <x:c r="BQ589" s="50" t="str">
        <x:f>IF(9&gt;'Настройки'!$B$3,"",IF(ISBLANK(N589),IF('Настройки'!$B$9="Нулевой спрос",0,""),IF(N589&lt;0,IF('Настройки'!$B$10="Исключить","",IF('Настройки'!$B$10="Абсолютные значения",ABS(N589),N589)),N589)))</x:f>
      </x:c>
      <x:c r="BR589" s="50" t="str">
        <x:f>IF(10&gt;'Настройки'!$B$3,"",IF(ISBLANK(O589),IF('Настройки'!$B$9="Нулевой спрос",0,""),IF(O589&lt;0,IF('Настройки'!$B$10="Исключить","",IF('Настройки'!$B$10="Абсолютные значения",ABS(O589),O589)),O589)))</x:f>
      </x:c>
      <x:c r="BS589" s="50" t="str">
        <x:f>IF(11&gt;'Настройки'!$B$3,"",IF(ISBLANK(P589),IF('Настройки'!$B$9="Нулевой спрос",0,""),IF(P589&lt;0,IF('Настройки'!$B$10="Исключить","",IF('Настройки'!$B$10="Абсолютные значения",ABS(P589),P589)),P589)))</x:f>
      </x:c>
      <x:c r="BT589" s="50" t="str">
        <x:f>IF(12&gt;'Настройки'!$B$3,"",IF(ISBLANK(Q589),IF('Настройки'!$B$9="Нулевой спрос",0,""),IF(Q589&lt;0,IF('Настройки'!$B$10="Исключить","",IF('Настройки'!$B$10="Абсолютные значения",ABS(Q589),Q589)),Q589)))</x:f>
      </x:c>
      <x:c r="BU589" s="50" t="str">
        <x:f>IF(13&gt;'Настройки'!$B$3,"",IF(ISBLANK(R589),IF('Настройки'!$B$9="Нулевой спрос",0,""),IF(R589&lt;0,IF('Настройки'!$B$10="Исключить","",IF('Настройки'!$B$10="Абсолютные значения",ABS(R589),R589)),R589)))</x:f>
      </x:c>
      <x:c r="BV589" s="50" t="str">
        <x:f>IF(14&gt;'Настройки'!$B$3,"",IF(ISBLANK(S589),IF('Настройки'!$B$9="Нулевой спрос",0,""),IF(S589&lt;0,IF('Настройки'!$B$10="Исключить","",IF('Настройки'!$B$10="Абсолютные значения",ABS(S589),S589)),S589)))</x:f>
      </x:c>
      <x:c r="BW589" s="50" t="str">
        <x:f>IF(15&gt;'Настройки'!$B$3,"",IF(ISBLANK(T589),IF('Настройки'!$B$9="Нулевой спрос",0,""),IF(T589&lt;0,IF('Настройки'!$B$10="Исключить","",IF('Настройки'!$B$10="Абсолютные значения",ABS(T589),T589)),T589)))</x:f>
      </x:c>
      <x:c r="BX589" s="50" t="str">
        <x:f>IF(16&gt;'Настройки'!$B$3,"",IF(ISBLANK(U589),IF('Настройки'!$B$9="Нулевой спрос",0,""),IF(U589&lt;0,IF('Настройки'!$B$10="Исключить","",IF('Настройки'!$B$10="Абсолютные значения",ABS(U589),U589)),U589)))</x:f>
      </x:c>
      <x:c r="BY589" s="50" t="str">
        <x:f>IF(17&gt;'Настройки'!$B$3,"",IF(ISBLANK(V589),IF('Настройки'!$B$9="Нулевой спрос",0,""),IF(V589&lt;0,IF('Настройки'!$B$10="Исключить","",IF('Настройки'!$B$10="Абсолютные значения",ABS(V589),V589)),V589)))</x:f>
      </x:c>
      <x:c r="BZ589" s="50" t="str">
        <x:f>IF(18&gt;'Настройки'!$B$3,"",IF(ISBLANK(W589),IF('Настройки'!$B$9="Нулевой спрос",0,""),IF(W589&lt;0,IF('Настройки'!$B$10="Исключить","",IF('Настройки'!$B$10="Абсолютные значения",ABS(W589),W589)),W589)))</x:f>
      </x:c>
      <x:c r="CA589" s="50" t="str">
        <x:f>IF(19&gt;'Настройки'!$B$3,"",IF(ISBLANK(X589),IF('Настройки'!$B$9="Нулевой спрос",0,""),IF(X589&lt;0,IF('Настройки'!$B$10="Исключить","",IF('Настройки'!$B$10="Абсолютные значения",ABS(X589),X589)),X589)))</x:f>
      </x:c>
      <x:c r="CB589" s="50" t="str">
        <x:f>IF(20&gt;'Настройки'!$B$3,"",IF(ISBLANK(Y589),IF('Настройки'!$B$9="Нулевой спрос",0,""),IF(Y589&lt;0,IF('Настройки'!$B$10="Исключить","",IF('Настройки'!$B$10="Абсолютные значения",ABS(Y589),Y589)),Y589)))</x:f>
      </x:c>
      <x:c r="CC589" s="50" t="str">
        <x:f>IF(21&gt;'Настройки'!$B$3,"",IF(ISBLANK(Z589),IF('Настройки'!$B$9="Нулевой спрос",0,""),IF(Z589&lt;0,IF('Настройки'!$B$10="Исключить","",IF('Настройки'!$B$10="Абсолютные значения",ABS(Z589),Z589)),Z589)))</x:f>
      </x:c>
      <x:c r="CD589" s="50" t="str">
        <x:f>IF(22&gt;'Настройки'!$B$3,"",IF(ISBLANK(AA589),IF('Настройки'!$B$9="Нулевой спрос",0,""),IF(AA589&lt;0,IF('Настройки'!$B$10="Исключить","",IF('Настройки'!$B$10="Абсолютные значения",ABS(AA589),AA589)),AA589)))</x:f>
      </x:c>
      <x:c r="CE589" s="50" t="str">
        <x:f>IF(23&gt;'Настройки'!$B$3,"",IF(ISBLANK(AB589),IF('Настройки'!$B$9="Нулевой спрос",0,""),IF(AB589&lt;0,IF('Настройки'!$B$10="Исключить","",IF('Настройки'!$B$10="Абсолютные значения",ABS(AB589),AB589)),AB589)))</x:f>
      </x:c>
      <x:c r="CF589" s="50" t="str">
        <x:f>IF(24&gt;'Настройки'!$B$3,"",IF(ISBLANK(AC589),IF('Настройки'!$B$9="Нулевой спрос",0,""),IF(AC589&lt;0,IF('Настройки'!$B$10="Исключить","",IF('Настройки'!$B$10="Абсолютные значения",ABS(AC589),AC589)),AC589)))</x:f>
      </x:c>
      <x:c r="CG589" s="50" t="str">
        <x:f>IF(25&gt;'Настройки'!$B$3,"",IF(ISBLANK(AD589),IF('Настройки'!$B$9="Нулевой спрос",0,""),IF(AD589&lt;0,IF('Настройки'!$B$10="Исключить","",IF('Настройки'!$B$10="Абсолютные значения",ABS(AD589),AD589)),AD589)))</x:f>
      </x:c>
      <x:c r="CH589" s="50" t="str">
        <x:f>IF(26&gt;'Настройки'!$B$3,"",IF(ISBLANK(AE589),IF('Настройки'!$B$9="Нулевой спрос",0,""),IF(AE589&lt;0,IF('Настройки'!$B$10="Исключить","",IF('Настройки'!$B$10="Абсолютные значения",ABS(AE589),AE589)),AE589)))</x:f>
      </x:c>
      <x:c r="CI589" s="50" t="str">
        <x:f>IF(27&gt;'Настройки'!$B$3,"",IF(ISBLANK(AF589),IF('Настройки'!$B$9="Нулевой спрос",0,""),IF(AF589&lt;0,IF('Настройки'!$B$10="Исключить","",IF('Настройки'!$B$10="Абсолютные значения",ABS(AF589),AF589)),AF589)))</x:f>
      </x:c>
      <x:c r="CJ589" s="50" t="str">
        <x:f>IF(28&gt;'Настройки'!$B$3,"",IF(ISBLANK(AG589),IF('Настройки'!$B$9="Нулевой спрос",0,""),IF(AG589&lt;0,IF('Настройки'!$B$10="Исключить","",IF('Настройки'!$B$10="Абсолютные значения",ABS(AG589),AG589)),AG589)))</x:f>
      </x:c>
      <x:c r="CK589" s="50" t="str">
        <x:f>IF(29&gt;'Настройки'!$B$3,"",IF(ISBLANK(AH589),IF('Настройки'!$B$9="Нулевой спрос",0,""),IF(AH589&lt;0,IF('Настройки'!$B$10="Исключить","",IF('Настройки'!$B$10="Абсолютные значения",ABS(AH589),AH589)),AH589)))</x:f>
      </x:c>
      <x:c r="CL589" s="50" t="str">
        <x:f>IF(30&gt;'Настройки'!$B$3,"",IF(ISBLANK(AI589),IF('Настройки'!$B$9="Нулевой спрос",0,""),IF(AI589&lt;0,IF('Настройки'!$B$10="Исключить","",IF('Настройки'!$B$10="Абсолютные значения",ABS(AI589),AI589)),AI589)))</x:f>
      </x:c>
      <x:c r="CM589" s="50" t="str">
        <x:f>IF(31&gt;'Настройки'!$B$3,"",IF(ISBLANK(AJ589),IF('Настройки'!$B$9="Нулевой спрос",0,""),IF(AJ589&lt;0,IF('Настройки'!$B$10="Исключить","",IF('Настройки'!$B$10="Абсолютные значения",ABS(AJ589),AJ589)),AJ589)))</x:f>
      </x:c>
      <x:c r="CN589" s="50" t="str">
        <x:f>IF(32&gt;'Настройки'!$B$3,"",IF(ISBLANK(AK589),IF('Настройки'!$B$9="Нулевой спрос",0,""),IF(AK589&lt;0,IF('Настройки'!$B$10="Исключить","",IF('Настройки'!$B$10="Абсолютные значения",ABS(AK589),AK589)),AK589)))</x:f>
      </x:c>
      <x:c r="CO589" s="50" t="str">
        <x:f>IF(33&gt;'Настройки'!$B$3,"",IF(ISBLANK(AL589),IF('Настройки'!$B$9="Нулевой спрос",0,""),IF(AL589&lt;0,IF('Настройки'!$B$10="Исключить","",IF('Настройки'!$B$10="Абсолютные значения",ABS(AL589),AL589)),AL589)))</x:f>
      </x:c>
      <x:c r="CP589" s="50" t="str">
        <x:f>IF(34&gt;'Настройки'!$B$3,"",IF(ISBLANK(AM589),IF('Настройки'!$B$9="Нулевой спрос",0,""),IF(AM589&lt;0,IF('Настройки'!$B$10="Исключить","",IF('Настройки'!$B$10="Абсолютные значения",ABS(AM589),AM589)),AM589)))</x:f>
      </x:c>
      <x:c r="CQ589" s="50" t="str">
        <x:f>IF(35&gt;'Настройки'!$B$3,"",IF(ISBLANK(AN589),IF('Настройки'!$B$9="Нулевой спрос",0,""),IF(AN589&lt;0,IF('Настройки'!$B$10="Исключить","",IF('Настройки'!$B$10="Абсолютные значения",ABS(AN589),AN589)),AN589)))</x:f>
      </x:c>
      <x:c r="CR589" s="50" t="str">
        <x:f>IF(36&gt;'Настройки'!$B$3,"",IF(ISBLANK(AO589),IF('Настройки'!$B$9="Нулевой спрос",0,""),IF(AO589&lt;0,IF('Настройки'!$B$10="Исключить","",IF('Настройки'!$B$10="Абсолютные значения",ABS(AO589),AO589)),AO589)))</x:f>
      </x:c>
      <x:c r="CS589" s="50" t="str">
        <x:f>IF(OR(1&gt;'Настройки'!$B$3,ISBLANK(BI589),BI589=0),"",BI589)</x:f>
      </x:c>
      <x:c r="CT589" s="50" t="str">
        <x:f>IF(OR(2&gt;'Настройки'!$B$3,ISBLANK(BJ589),BJ589=0),"",BJ589)</x:f>
      </x:c>
      <x:c r="CU589" s="50" t="str">
        <x:f>IF(OR(3&gt;'Настройки'!$B$3,ISBLANK(BK589),BK589=0),"",BK589)</x:f>
      </x:c>
      <x:c r="CV589" s="50" t="str">
        <x:f>IF(OR(4&gt;'Настройки'!$B$3,ISBLANK(BL589),BL589=0),"",BL589)</x:f>
      </x:c>
      <x:c r="CW589" s="50" t="str">
        <x:f>IF(OR(5&gt;'Настройки'!$B$3,ISBLANK(BM589),BM589=0),"",BM589)</x:f>
      </x:c>
      <x:c r="CX589" s="50" t="str">
        <x:f>IF(OR(6&gt;'Настройки'!$B$3,ISBLANK(BN589),BN589=0),"",BN589)</x:f>
      </x:c>
      <x:c r="CY589" s="50" t="str">
        <x:f>IF(OR(7&gt;'Настройки'!$B$3,ISBLANK(BO589),BO589=0),"",BO589)</x:f>
      </x:c>
      <x:c r="CZ589" s="50" t="str">
        <x:f>IF(OR(8&gt;'Настройки'!$B$3,ISBLANK(BP589),BP589=0),"",BP589)</x:f>
      </x:c>
      <x:c r="DA589" s="50" t="str">
        <x:f>IF(OR(9&gt;'Настройки'!$B$3,ISBLANK(BQ589),BQ589=0),"",BQ589)</x:f>
      </x:c>
      <x:c r="DB589" s="50" t="str">
        <x:f>IF(OR(10&gt;'Настройки'!$B$3,ISBLANK(BR589),BR589=0),"",BR589)</x:f>
      </x:c>
      <x:c r="DC589" s="50" t="str">
        <x:f>IF(OR(11&gt;'Настройки'!$B$3,ISBLANK(BS589),BS589=0),"",BS589)</x:f>
      </x:c>
      <x:c r="DD589" s="50" t="str">
        <x:f>IF(OR(12&gt;'Настройки'!$B$3,ISBLANK(BT589),BT589=0),"",BT589)</x:f>
      </x:c>
      <x:c r="DE589" s="50" t="str">
        <x:f>IF(OR(13&gt;'Настройки'!$B$3,ISBLANK(BU589),BU589=0),"",BU589)</x:f>
      </x:c>
      <x:c r="DF589" s="50" t="str">
        <x:f>IF(OR(14&gt;'Настройки'!$B$3,ISBLANK(BV589),BV589=0),"",BV589)</x:f>
      </x:c>
      <x:c r="DG589" s="50" t="str">
        <x:f>IF(OR(15&gt;'Настройки'!$B$3,ISBLANK(BW589),BW589=0),"",BW589)</x:f>
      </x:c>
      <x:c r="DH589" s="50" t="str">
        <x:f>IF(OR(16&gt;'Настройки'!$B$3,ISBLANK(BX589),BX589=0),"",BX589)</x:f>
      </x:c>
      <x:c r="DI589" s="50" t="str">
        <x:f>IF(OR(17&gt;'Настройки'!$B$3,ISBLANK(BY589),BY589=0),"",BY589)</x:f>
      </x:c>
      <x:c r="DJ589" s="50" t="str">
        <x:f>IF(OR(18&gt;'Настройки'!$B$3,ISBLANK(BZ589),BZ589=0),"",BZ589)</x:f>
      </x:c>
      <x:c r="DK589" s="50" t="str">
        <x:f>IF(OR(19&gt;'Настройки'!$B$3,ISBLANK(CA589),CA589=0),"",CA589)</x:f>
      </x:c>
      <x:c r="DL589" s="50" t="str">
        <x:f>IF(OR(20&gt;'Настройки'!$B$3,ISBLANK(CB589),CB589=0),"",CB589)</x:f>
      </x:c>
      <x:c r="DM589" s="50" t="str">
        <x:f>IF(OR(21&gt;'Настройки'!$B$3,ISBLANK(CC589),CC589=0),"",CC589)</x:f>
      </x:c>
      <x:c r="DN589" s="50" t="str">
        <x:f>IF(OR(22&gt;'Настройки'!$B$3,ISBLANK(CD589),CD589=0),"",CD589)</x:f>
      </x:c>
      <x:c r="DO589" s="50" t="str">
        <x:f>IF(OR(23&gt;'Настройки'!$B$3,ISBLANK(CE589),CE589=0),"",CE589)</x:f>
      </x:c>
      <x:c r="DP589" s="50" t="str">
        <x:f>IF(OR(24&gt;'Настройки'!$B$3,ISBLANK(CF589),CF589=0),"",CF589)</x:f>
      </x:c>
      <x:c r="DQ589" s="50" t="str">
        <x:f>IF(OR(25&gt;'Настройки'!$B$3,ISBLANK(CG589),CG589=0),"",CG589)</x:f>
      </x:c>
      <x:c r="DR589" s="50" t="str">
        <x:f>IF(OR(26&gt;'Настройки'!$B$3,ISBLANK(CH589),CH589=0),"",CH589)</x:f>
      </x:c>
      <x:c r="DS589" s="50" t="str">
        <x:f>IF(OR(27&gt;'Настройки'!$B$3,ISBLANK(CI589),CI589=0),"",CI589)</x:f>
      </x:c>
      <x:c r="DT589" s="50" t="str">
        <x:f>IF(OR(28&gt;'Настройки'!$B$3,ISBLANK(CJ589),CJ589=0),"",CJ589)</x:f>
      </x:c>
      <x:c r="DU589" s="50" t="str">
        <x:f>IF(OR(29&gt;'Настройки'!$B$3,ISBLANK(CK589),CK589=0),"",CK589)</x:f>
      </x:c>
      <x:c r="DV589" s="50" t="str">
        <x:f>IF(OR(30&gt;'Настройки'!$B$3,ISBLANK(CL589),CL589=0),"",CL589)</x:f>
      </x:c>
      <x:c r="DW589" s="50" t="str">
        <x:f>IF(OR(31&gt;'Настройки'!$B$3,ISBLANK(CM589),CM589=0),"",CM589)</x:f>
      </x:c>
      <x:c r="DX589" s="50" t="str">
        <x:f>IF(OR(32&gt;'Настройки'!$B$3,ISBLANK(CN589),CN589=0),"",CN589)</x:f>
      </x:c>
      <x:c r="DY589" s="50" t="str">
        <x:f>IF(OR(33&gt;'Настройки'!$B$3,ISBLANK(CO589),CO589=0),"",CO589)</x:f>
      </x:c>
      <x:c r="DZ589" s="50" t="str">
        <x:f>IF(OR(34&gt;'Настройки'!$B$3,ISBLANK(CP589),CP589=0),"",CP589)</x:f>
      </x:c>
      <x:c r="EA589" s="50" t="str">
        <x:f>IF(OR(35&gt;'Настройки'!$B$3,ISBLANK(CQ589),CQ589=0),"",CQ589)</x:f>
      </x:c>
      <x:c r="EB589" s="50" t="str">
        <x:f>IF(OR(36&gt;'Настройки'!$B$3,ISBLANK(CR589),CR589=0),"",CR589)</x:f>
      </x:c>
      <x:c r="EC589" s="50" t="str">
        <x:f>IF(A589="","",IF(OR(BB589="AZ",BB589="BZ"),10000+ROW(),IF(AZ589&gt;'Настройки'!$B$11,20000+ROW(),IF(BF589&lt;&gt;"Обычный",30000+ROW(),IF(AX589&lt;=0,40000+ROW(),"")))))</x:f>
      </x:c>
      <x:c r="ED589" s="50" t="str">
        <x:f>IF(EC589="","",COUNTIFS($EC$2:$EC$1001,"&gt;0",$EC$2:$EC$1001,"&lt;"&amp;EC589)+1)</x:f>
      </x:c>
    </x:row>
    <x:row r="590">
      <x:c r="A590" s="115"/>
      <x:c r="B590" s="115"/>
      <x:c r="C590" s="115"/>
      <x:c r="D590" s="118"/>
      <x:c r="E590" s="118"/>
      <x:c r="F590" s="118"/>
      <x:c r="G590" s="118"/>
      <x:c r="H590" s="118"/>
      <x:c r="I590" s="118"/>
      <x:c r="J590" s="118"/>
      <x:c r="K590" s="118"/>
      <x:c r="L590" s="118"/>
      <x:c r="M590" s="118"/>
      <x:c r="N590" s="118"/>
      <x:c r="O590" s="118"/>
      <x:c r="P590" s="118"/>
      <x:c r="Q590" s="118"/>
      <x:c r="R590" s="118"/>
      <x:c r="S590" s="118"/>
      <x:c r="T590" s="118"/>
      <x:c r="U590" s="118"/>
      <x:c r="V590" s="118"/>
      <x:c r="W590" s="118"/>
      <x:c r="X590" s="118"/>
      <x:c r="Y590" s="118"/>
      <x:c r="Z590" s="118"/>
      <x:c r="AA590" s="118"/>
      <x:c r="AB590" s="118"/>
      <x:c r="AC590" s="118"/>
      <x:c r="AD590" s="118"/>
      <x:c r="AE590" s="118"/>
      <x:c r="AF590" s="118"/>
      <x:c r="AG590" s="118"/>
      <x:c r="AH590" s="118"/>
      <x:c r="AI590" s="118"/>
      <x:c r="AJ590" s="118"/>
      <x:c r="AK590" s="118"/>
      <x:c r="AL590" s="118"/>
      <x:c r="AM590" s="118"/>
      <x:c r="AN590" s="118"/>
      <x:c r="AO590" s="118"/>
      <x:c r="AP590" s="115"/>
      <x:c r="AQ590" s="49" t="str">
        <x:f>IF(A590="","",COUNT(BI590:INDEX(BI590:CR590,1,'Настройки'!$B$3)))</x:f>
      </x:c>
      <x:c r="AR590" s="49" t="str">
        <x:f>IF(A590="","",SUM(BI590:INDEX(BI590:CR590,1,'Настройки'!$B$3)))</x:f>
      </x:c>
      <x:c r="AS590" s="58" t="str">
        <x:f>IF(A590="","",IF('Настройки'!$B$4="Стоимость потребления",AR590*D590,IF('Настройки'!$B$4="Количество",AR590,E590)))</x:f>
      </x:c>
      <x:c r="AT590" s="61" t="str">
        <x:f>IF(OR(A590="",AS590&lt;0,SUM($AS$2:$AS$1001)&lt;=0),"",AS590/SUM($AS$2:$AS$1001))</x:f>
      </x:c>
      <x:c r="AU590" s="61" t="str">
        <x:f>IF(OR(A590="",AS590&lt;0,SUM($AS$2:$AS$1001)&lt;=0),"",SUMIFS($AS$2:$AS$1001,$AS$2:$AS$1001,"&gt;"&amp;AS590)/SUM($AS$2:$AS$1001))</x:f>
      </x:c>
      <x:c r="AV590" s="61" t="str">
        <x:f>IF(OR(A590="",AS590&lt;0,SUM($AS$2:$AS$1001)&lt;=0),"",SUMIFS($AS$2:$AS$1001,$AS$2:$AS$1001,"&gt;="&amp;AS590)/SUM($AS$2:$AS$1001))</x:f>
      </x:c>
      <x:c r="AW590" s="49" t="str">
        <x:f>IF(A590="","",IF(SUM($AS$2:$AS$1001)&lt;=0,"Не определён",IF(AS590&lt;0,"Исключение",IF(AU590&lt;'Настройки'!$B$5,"A",IF(AU590&lt;'Настройки'!$B$6,"B","C")))))</x:f>
      </x:c>
      <x:c r="AX590" s="58" t="str">
        <x:f>IF(A590="","",IF(AQ590=0,"",AVERAGE(BI590:INDEX(BI590:CR590,1,'Настройки'!$B$3))))</x:f>
      </x:c>
      <x:c r="AY590" s="58" t="str">
        <x:f>IF(OR(A590="",AQ590=0),"",STDEVP(BI590:INDEX(BI590:CR590,1,'Настройки'!$B$3)))</x:f>
      </x:c>
      <x:c r="AZ590" s="61" t="str">
        <x:f>IF(OR(A590="",AQ590&lt;'Настройки'!$B$12,AX590&lt;=0,AND('Настройки'!$B$10="Блокировать",COUNTIF(F590:INDEX(F590:AO590,1,'Настройки'!$B$3),"&lt;0")&gt;0)),"",AY590/ABS(AX590))</x:f>
      </x:c>
      <x:c r="BA590" s="49" t="str">
        <x:f>IF(A590="","",IF(AND('Настройки'!$B$10="Блокировать",COUNTIF(F590:INDEX(F590:AO590,1,'Настройки'!$B$3),"&lt;0")&gt;0),"Не определён",IF(AQ590&lt;'Настройки'!$B$12,"Не определён",IF(AX590=0,"Нет спроса",IF(AX590&lt;0,"Не определён",IF(AZ590&lt;='Настройки'!$B$7,"X",IF(AZ590&lt;='Настройки'!$B$8,"Y","Z")))))))</x:f>
      </x:c>
      <x:c r="BB590" s="49" t="str">
        <x:f>IF(OR(A590="",LEN(AW590)&lt;&gt;1,LEN(BA590)&lt;&gt;1),"",AW590&amp;BA590)</x:f>
      </x:c>
      <x:c r="BC590" s="61" t="str">
        <x:f>IF(OR(A590="",AQ590=0),"",(COUNT(BI590:INDEX(BI590:CR590,1,'Настройки'!$B$3))-COUNT(CS590:INDEX(CS590:EB590,1,'Настройки'!$B$3)))/AQ590)</x:f>
      </x:c>
      <x:c r="BD590" s="64" t="str">
        <x:f>IF(OR(A590="",COUNT(CS590:INDEX(CS590:EB590,1,'Настройки'!$B$3))=0),"",AQ590/COUNT(CS590:INDEX(CS590:EB590,1,'Настройки'!$B$3)))</x:f>
      </x:c>
      <x:c r="BE590" s="64" t="str">
        <x:f>IF(OR(A590="",COUNT(CS590:INDEX(CS590:EB590,1,'Настройки'!$B$3))=0),"",IF(AVERAGE(CS590:INDEX(CS590:EB590,1,'Настройки'!$B$3))=0,"",(STDEVP(CS590:INDEX(CS590:EB590,1,'Настройки'!$B$3))/ABS(AVERAGE(CS590:INDEX(CS590:EB590,1,'Настройки'!$B$3))))^2))</x:f>
      </x:c>
      <x:c r="BF590" s="49" t="str">
        <x:f>IF(A590="","",IF(AQ590&lt;3,"Недостаточно",IF(AQ590&lt;6,"Предварительный","Обычный")))</x:f>
      </x:c>
      <x:c r="BG590" s="49" t="str">
        <x:f>IF(A590="","",IF(COUNTIF(F590:INDEX(F590:AO590,1,'Настройки'!$B$3),"&lt;0")&gt;0,IF('Настройки'!$B$10="Блокировать","Отрицательный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"),"")&amp;IF(AQ590&lt;3,"Недостаточно истории. ",IF(AQ590&lt;6,"Предварительная классификация. ",""))&amp;IF(AX590=0,"Нет спроса за горизонт. ","")&amp;IF(AZ590&gt;'Настройки'!$B$11,"Экстремальная вариативность. ",""))</x:f>
      </x:c>
      <x:c r="BH590" s="49" t="str">
        <x:f>IF(A590="","",IFERROR(VLOOKUP(BB590,'Настройки'!$D$3:$E$11,2,FALSE),"Сначала проверьте исходные данные и историю спроса.")&amp;" Уточните срок поставки, MOQ и критичность.")</x:f>
      </x:c>
      <x:c r="BI590" s="50" t="str">
        <x:f>IF(1&gt;'Настройки'!$B$3,"",IF(ISBLANK(F590),IF('Настройки'!$B$9="Нулевой спрос",0,""),IF(F590&lt;0,IF('Настройки'!$B$10="Исключить","",IF('Настройки'!$B$10="Абсолютные значения",ABS(F590),F590)),F590)))</x:f>
      </x:c>
      <x:c r="BJ590" s="50" t="str">
        <x:f>IF(2&gt;'Настройки'!$B$3,"",IF(ISBLANK(G590),IF('Настройки'!$B$9="Нулевой спрос",0,""),IF(G590&lt;0,IF('Настройки'!$B$10="Исключить","",IF('Настройки'!$B$10="Абсолютные значения",ABS(G590),G590)),G590)))</x:f>
      </x:c>
      <x:c r="BK590" s="50" t="str">
        <x:f>IF(3&gt;'Настройки'!$B$3,"",IF(ISBLANK(H590),IF('Настройки'!$B$9="Нулевой спрос",0,""),IF(H590&lt;0,IF('Настройки'!$B$10="Исключить","",IF('Настройки'!$B$10="Абсолютные значения",ABS(H590),H590)),H590)))</x:f>
      </x:c>
      <x:c r="BL590" s="50" t="str">
        <x:f>IF(4&gt;'Настройки'!$B$3,"",IF(ISBLANK(I590),IF('Настройки'!$B$9="Нулевой спрос",0,""),IF(I590&lt;0,IF('Настройки'!$B$10="Исключить","",IF('Настройки'!$B$10="Абсолютные значения",ABS(I590),I590)),I590)))</x:f>
      </x:c>
      <x:c r="BM590" s="50" t="str">
        <x:f>IF(5&gt;'Настройки'!$B$3,"",IF(ISBLANK(J590),IF('Настройки'!$B$9="Нулевой спрос",0,""),IF(J590&lt;0,IF('Настройки'!$B$10="Исключить","",IF('Настройки'!$B$10="Абсолютные значения",ABS(J590),J590)),J590)))</x:f>
      </x:c>
      <x:c r="BN590" s="50" t="str">
        <x:f>IF(6&gt;'Настройки'!$B$3,"",IF(ISBLANK(K590),IF('Настройки'!$B$9="Нулевой спрос",0,""),IF(K590&lt;0,IF('Настройки'!$B$10="Исключить","",IF('Настройки'!$B$10="Абсолютные значения",ABS(K590),K590)),K590)))</x:f>
      </x:c>
      <x:c r="BO590" s="50" t="str">
        <x:f>IF(7&gt;'Настройки'!$B$3,"",IF(ISBLANK(L590),IF('Настройки'!$B$9="Нулевой спрос",0,""),IF(L590&lt;0,IF('Настройки'!$B$10="Исключить","",IF('Настройки'!$B$10="Абсолютные значения",ABS(L590),L590)),L590)))</x:f>
      </x:c>
      <x:c r="BP590" s="50" t="str">
        <x:f>IF(8&gt;'Настройки'!$B$3,"",IF(ISBLANK(M590),IF('Настройки'!$B$9="Нулевой спрос",0,""),IF(M590&lt;0,IF('Настройки'!$B$10="Исключить","",IF('Настройки'!$B$10="Абсолютные значения",ABS(M590),M590)),M590)))</x:f>
      </x:c>
      <x:c r="BQ590" s="50" t="str">
        <x:f>IF(9&gt;'Настройки'!$B$3,"",IF(ISBLANK(N590),IF('Настройки'!$B$9="Нулевой спрос",0,""),IF(N590&lt;0,IF('Настройки'!$B$10="Исключить","",IF('Настройки'!$B$10="Абсолютные значения",ABS(N590),N590)),N590)))</x:f>
      </x:c>
      <x:c r="BR590" s="50" t="str">
        <x:f>IF(10&gt;'Настройки'!$B$3,"",IF(ISBLANK(O590),IF('Настройки'!$B$9="Нулевой спрос",0,""),IF(O590&lt;0,IF('Настройки'!$B$10="Исключить","",IF('Настройки'!$B$10="Абсолютные значения",ABS(O590),O590)),O590)))</x:f>
      </x:c>
      <x:c r="BS590" s="50" t="str">
        <x:f>IF(11&gt;'Настройки'!$B$3,"",IF(ISBLANK(P590),IF('Настройки'!$B$9="Нулевой спрос",0,""),IF(P590&lt;0,IF('Настройки'!$B$10="Исключить","",IF('Настройки'!$B$10="Абсолютные значения",ABS(P590),P590)),P590)))</x:f>
      </x:c>
      <x:c r="BT590" s="50" t="str">
        <x:f>IF(12&gt;'Настройки'!$B$3,"",IF(ISBLANK(Q590),IF('Настройки'!$B$9="Нулевой спрос",0,""),IF(Q590&lt;0,IF('Настройки'!$B$10="Исключить","",IF('Настройки'!$B$10="Абсолютные значения",ABS(Q590),Q590)),Q590)))</x:f>
      </x:c>
      <x:c r="BU590" s="50" t="str">
        <x:f>IF(13&gt;'Настройки'!$B$3,"",IF(ISBLANK(R590),IF('Настройки'!$B$9="Нулевой спрос",0,""),IF(R590&lt;0,IF('Настройки'!$B$10="Исключить","",IF('Настройки'!$B$10="Абсолютные значения",ABS(R590),R590)),R590)))</x:f>
      </x:c>
      <x:c r="BV590" s="50" t="str">
        <x:f>IF(14&gt;'Настройки'!$B$3,"",IF(ISBLANK(S590),IF('Настройки'!$B$9="Нулевой спрос",0,""),IF(S590&lt;0,IF('Настройки'!$B$10="Исключить","",IF('Настройки'!$B$10="Абсолютные значения",ABS(S590),S590)),S590)))</x:f>
      </x:c>
      <x:c r="BW590" s="50" t="str">
        <x:f>IF(15&gt;'Настройки'!$B$3,"",IF(ISBLANK(T590),IF('Настройки'!$B$9="Нулевой спрос",0,""),IF(T590&lt;0,IF('Настройки'!$B$10="Исключить","",IF('Настройки'!$B$10="Абсолютные значения",ABS(T590),T590)),T590)))</x:f>
      </x:c>
      <x:c r="BX590" s="50" t="str">
        <x:f>IF(16&gt;'Настройки'!$B$3,"",IF(ISBLANK(U590),IF('Настройки'!$B$9="Нулевой спрос",0,""),IF(U590&lt;0,IF('Настройки'!$B$10="Исключить","",IF('Настройки'!$B$10="Абсолютные значения",ABS(U590),U590)),U590)))</x:f>
      </x:c>
      <x:c r="BY590" s="50" t="str">
        <x:f>IF(17&gt;'Настройки'!$B$3,"",IF(ISBLANK(V590),IF('Настройки'!$B$9="Нулевой спрос",0,""),IF(V590&lt;0,IF('Настройки'!$B$10="Исключить","",IF('Настройки'!$B$10="Абсолютные значения",ABS(V590),V590)),V590)))</x:f>
      </x:c>
      <x:c r="BZ590" s="50" t="str">
        <x:f>IF(18&gt;'Настройки'!$B$3,"",IF(ISBLANK(W590),IF('Настройки'!$B$9="Нулевой спрос",0,""),IF(W590&lt;0,IF('Настройки'!$B$10="Исключить","",IF('Настройки'!$B$10="Абсолютные значения",ABS(W590),W590)),W590)))</x:f>
      </x:c>
      <x:c r="CA590" s="50" t="str">
        <x:f>IF(19&gt;'Настройки'!$B$3,"",IF(ISBLANK(X590),IF('Настройки'!$B$9="Нулевой спрос",0,""),IF(X590&lt;0,IF('Настройки'!$B$10="Исключить","",IF('Настройки'!$B$10="Абсолютные значения",ABS(X590),X590)),X590)))</x:f>
      </x:c>
      <x:c r="CB590" s="50" t="str">
        <x:f>IF(20&gt;'Настройки'!$B$3,"",IF(ISBLANK(Y590),IF('Настройки'!$B$9="Нулевой спрос",0,""),IF(Y590&lt;0,IF('Настройки'!$B$10="Исключить","",IF('Настройки'!$B$10="Абсолютные значения",ABS(Y590),Y590)),Y590)))</x:f>
      </x:c>
      <x:c r="CC590" s="50" t="str">
        <x:f>IF(21&gt;'Настройки'!$B$3,"",IF(ISBLANK(Z590),IF('Настройки'!$B$9="Нулевой спрос",0,""),IF(Z590&lt;0,IF('Настройки'!$B$10="Исключить","",IF('Настройки'!$B$10="Абсолютные значения",ABS(Z590),Z590)),Z590)))</x:f>
      </x:c>
      <x:c r="CD590" s="50" t="str">
        <x:f>IF(22&gt;'Настройки'!$B$3,"",IF(ISBLANK(AA590),IF('Настройки'!$B$9="Нулевой спрос",0,""),IF(AA590&lt;0,IF('Настройки'!$B$10="Исключить","",IF('Настройки'!$B$10="Абсолютные значения",ABS(AA590),AA590)),AA590)))</x:f>
      </x:c>
      <x:c r="CE590" s="50" t="str">
        <x:f>IF(23&gt;'Настройки'!$B$3,"",IF(ISBLANK(AB590),IF('Настройки'!$B$9="Нулевой спрос",0,""),IF(AB590&lt;0,IF('Настройки'!$B$10="Исключить","",IF('Настройки'!$B$10="Абсолютные значения",ABS(AB590),AB590)),AB590)))</x:f>
      </x:c>
      <x:c r="CF590" s="50" t="str">
        <x:f>IF(24&gt;'Настройки'!$B$3,"",IF(ISBLANK(AC590),IF('Настройки'!$B$9="Нулевой спрос",0,""),IF(AC590&lt;0,IF('Настройки'!$B$10="Исключить","",IF('Настройки'!$B$10="Абсолютные значения",ABS(AC590),AC590)),AC590)))</x:f>
      </x:c>
      <x:c r="CG590" s="50" t="str">
        <x:f>IF(25&gt;'Настройки'!$B$3,"",IF(ISBLANK(AD590),IF('Настройки'!$B$9="Нулевой спрос",0,""),IF(AD590&lt;0,IF('Настройки'!$B$10="Исключить","",IF('Настройки'!$B$10="Абсолютные значения",ABS(AD590),AD590)),AD590)))</x:f>
      </x:c>
      <x:c r="CH590" s="50" t="str">
        <x:f>IF(26&gt;'Настройки'!$B$3,"",IF(ISBLANK(AE590),IF('Настройки'!$B$9="Нулевой спрос",0,""),IF(AE590&lt;0,IF('Настройки'!$B$10="Исключить","",IF('Настройки'!$B$10="Абсолютные значения",ABS(AE590),AE590)),AE590)))</x:f>
      </x:c>
      <x:c r="CI590" s="50" t="str">
        <x:f>IF(27&gt;'Настройки'!$B$3,"",IF(ISBLANK(AF590),IF('Настройки'!$B$9="Нулевой спрос",0,""),IF(AF590&lt;0,IF('Настройки'!$B$10="Исключить","",IF('Настройки'!$B$10="Абсолютные значения",ABS(AF590),AF590)),AF590)))</x:f>
      </x:c>
      <x:c r="CJ590" s="50" t="str">
        <x:f>IF(28&gt;'Настройки'!$B$3,"",IF(ISBLANK(AG590),IF('Настройки'!$B$9="Нулевой спрос",0,""),IF(AG590&lt;0,IF('Настройки'!$B$10="Исключить","",IF('Настройки'!$B$10="Абсолютные значения",ABS(AG590),AG590)),AG590)))</x:f>
      </x:c>
      <x:c r="CK590" s="50" t="str">
        <x:f>IF(29&gt;'Настройки'!$B$3,"",IF(ISBLANK(AH590),IF('Настройки'!$B$9="Нулевой спрос",0,""),IF(AH590&lt;0,IF('Настройки'!$B$10="Исключить","",IF('Настройки'!$B$10="Абсолютные значения",ABS(AH590),AH590)),AH590)))</x:f>
      </x:c>
      <x:c r="CL590" s="50" t="str">
        <x:f>IF(30&gt;'Настройки'!$B$3,"",IF(ISBLANK(AI590),IF('Настройки'!$B$9="Нулевой спрос",0,""),IF(AI590&lt;0,IF('Настройки'!$B$10="Исключить","",IF('Настройки'!$B$10="Абсолютные значения",ABS(AI590),AI590)),AI590)))</x:f>
      </x:c>
      <x:c r="CM590" s="50" t="str">
        <x:f>IF(31&gt;'Настройки'!$B$3,"",IF(ISBLANK(AJ590),IF('Настройки'!$B$9="Нулевой спрос",0,""),IF(AJ590&lt;0,IF('Настройки'!$B$10="Исключить","",IF('Настройки'!$B$10="Абсолютные значения",ABS(AJ590),AJ590)),AJ590)))</x:f>
      </x:c>
      <x:c r="CN590" s="50" t="str">
        <x:f>IF(32&gt;'Настройки'!$B$3,"",IF(ISBLANK(AK590),IF('Настройки'!$B$9="Нулевой спрос",0,""),IF(AK590&lt;0,IF('Настройки'!$B$10="Исключить","",IF('Настройки'!$B$10="Абсолютные значения",ABS(AK590),AK590)),AK590)))</x:f>
      </x:c>
      <x:c r="CO590" s="50" t="str">
        <x:f>IF(33&gt;'Настройки'!$B$3,"",IF(ISBLANK(AL590),IF('Настройки'!$B$9="Нулевой спрос",0,""),IF(AL590&lt;0,IF('Настройки'!$B$10="Исключить","",IF('Настройки'!$B$10="Абсолютные значения",ABS(AL590),AL590)),AL590)))</x:f>
      </x:c>
      <x:c r="CP590" s="50" t="str">
        <x:f>IF(34&gt;'Настройки'!$B$3,"",IF(ISBLANK(AM590),IF('Настройки'!$B$9="Нулевой спрос",0,""),IF(AM590&lt;0,IF('Настройки'!$B$10="Исключить","",IF('Настройки'!$B$10="Абсолютные значения",ABS(AM590),AM590)),AM590)))</x:f>
      </x:c>
      <x:c r="CQ590" s="50" t="str">
        <x:f>IF(35&gt;'Настройки'!$B$3,"",IF(ISBLANK(AN590),IF('Настройки'!$B$9="Нулевой спрос",0,""),IF(AN590&lt;0,IF('Настройки'!$B$10="Исключить","",IF('Настройки'!$B$10="Абсолютные значения",ABS(AN590),AN590)),AN590)))</x:f>
      </x:c>
      <x:c r="CR590" s="50" t="str">
        <x:f>IF(36&gt;'Настройки'!$B$3,"",IF(ISBLANK(AO590),IF('Настройки'!$B$9="Нулевой спрос",0,""),IF(AO590&lt;0,IF('Настройки'!$B$10="Исключить","",IF('Настройки'!$B$10="Абсолютные значения",ABS(AO590),AO590)),AO590)))</x:f>
      </x:c>
      <x:c r="CS590" s="50" t="str">
        <x:f>IF(OR(1&gt;'Настройки'!$B$3,ISBLANK(BI590),BI590=0),"",BI590)</x:f>
      </x:c>
      <x:c r="CT590" s="50" t="str">
        <x:f>IF(OR(2&gt;'Настройки'!$B$3,ISBLANK(BJ590),BJ590=0),"",BJ590)</x:f>
      </x:c>
      <x:c r="CU590" s="50" t="str">
        <x:f>IF(OR(3&gt;'Настройки'!$B$3,ISBLANK(BK590),BK590=0),"",BK590)</x:f>
      </x:c>
      <x:c r="CV590" s="50" t="str">
        <x:f>IF(OR(4&gt;'Настройки'!$B$3,ISBLANK(BL590),BL590=0),"",BL590)</x:f>
      </x:c>
      <x:c r="CW590" s="50" t="str">
        <x:f>IF(OR(5&gt;'Настройки'!$B$3,ISBLANK(BM590),BM590=0),"",BM590)</x:f>
      </x:c>
      <x:c r="CX590" s="50" t="str">
        <x:f>IF(OR(6&gt;'Настройки'!$B$3,ISBLANK(BN590),BN590=0),"",BN590)</x:f>
      </x:c>
      <x:c r="CY590" s="50" t="str">
        <x:f>IF(OR(7&gt;'Настройки'!$B$3,ISBLANK(BO590),BO590=0),"",BO590)</x:f>
      </x:c>
      <x:c r="CZ590" s="50" t="str">
        <x:f>IF(OR(8&gt;'Настройки'!$B$3,ISBLANK(BP590),BP590=0),"",BP590)</x:f>
      </x:c>
      <x:c r="DA590" s="50" t="str">
        <x:f>IF(OR(9&gt;'Настройки'!$B$3,ISBLANK(BQ590),BQ590=0),"",BQ590)</x:f>
      </x:c>
      <x:c r="DB590" s="50" t="str">
        <x:f>IF(OR(10&gt;'Настройки'!$B$3,ISBLANK(BR590),BR590=0),"",BR590)</x:f>
      </x:c>
      <x:c r="DC590" s="50" t="str">
        <x:f>IF(OR(11&gt;'Настройки'!$B$3,ISBLANK(BS590),BS590=0),"",BS590)</x:f>
      </x:c>
      <x:c r="DD590" s="50" t="str">
        <x:f>IF(OR(12&gt;'Настройки'!$B$3,ISBLANK(BT590),BT590=0),"",BT590)</x:f>
      </x:c>
      <x:c r="DE590" s="50" t="str">
        <x:f>IF(OR(13&gt;'Настройки'!$B$3,ISBLANK(BU590),BU590=0),"",BU590)</x:f>
      </x:c>
      <x:c r="DF590" s="50" t="str">
        <x:f>IF(OR(14&gt;'Настройки'!$B$3,ISBLANK(BV590),BV590=0),"",BV590)</x:f>
      </x:c>
      <x:c r="DG590" s="50" t="str">
        <x:f>IF(OR(15&gt;'Настройки'!$B$3,ISBLANK(BW590),BW590=0),"",BW590)</x:f>
      </x:c>
      <x:c r="DH590" s="50" t="str">
        <x:f>IF(OR(16&gt;'Настройки'!$B$3,ISBLANK(BX590),BX590=0),"",BX590)</x:f>
      </x:c>
      <x:c r="DI590" s="50" t="str">
        <x:f>IF(OR(17&gt;'Настройки'!$B$3,ISBLANK(BY590),BY590=0),"",BY590)</x:f>
      </x:c>
      <x:c r="DJ590" s="50" t="str">
        <x:f>IF(OR(18&gt;'Настройки'!$B$3,ISBLANK(BZ590),BZ590=0),"",BZ590)</x:f>
      </x:c>
      <x:c r="DK590" s="50" t="str">
        <x:f>IF(OR(19&gt;'Настройки'!$B$3,ISBLANK(CA590),CA590=0),"",CA590)</x:f>
      </x:c>
      <x:c r="DL590" s="50" t="str">
        <x:f>IF(OR(20&gt;'Настройки'!$B$3,ISBLANK(CB590),CB590=0),"",CB590)</x:f>
      </x:c>
      <x:c r="DM590" s="50" t="str">
        <x:f>IF(OR(21&gt;'Настройки'!$B$3,ISBLANK(CC590),CC590=0),"",CC590)</x:f>
      </x:c>
      <x:c r="DN590" s="50" t="str">
        <x:f>IF(OR(22&gt;'Настройки'!$B$3,ISBLANK(CD590),CD590=0),"",CD590)</x:f>
      </x:c>
      <x:c r="DO590" s="50" t="str">
        <x:f>IF(OR(23&gt;'Настройки'!$B$3,ISBLANK(CE590),CE590=0),"",CE590)</x:f>
      </x:c>
      <x:c r="DP590" s="50" t="str">
        <x:f>IF(OR(24&gt;'Настройки'!$B$3,ISBLANK(CF590),CF590=0),"",CF590)</x:f>
      </x:c>
      <x:c r="DQ590" s="50" t="str">
        <x:f>IF(OR(25&gt;'Настройки'!$B$3,ISBLANK(CG590),CG590=0),"",CG590)</x:f>
      </x:c>
      <x:c r="DR590" s="50" t="str">
        <x:f>IF(OR(26&gt;'Настройки'!$B$3,ISBLANK(CH590),CH590=0),"",CH590)</x:f>
      </x:c>
      <x:c r="DS590" s="50" t="str">
        <x:f>IF(OR(27&gt;'Настройки'!$B$3,ISBLANK(CI590),CI590=0),"",CI590)</x:f>
      </x:c>
      <x:c r="DT590" s="50" t="str">
        <x:f>IF(OR(28&gt;'Настройки'!$B$3,ISBLANK(CJ590),CJ590=0),"",CJ590)</x:f>
      </x:c>
      <x:c r="DU590" s="50" t="str">
        <x:f>IF(OR(29&gt;'Настройки'!$B$3,ISBLANK(CK590),CK590=0),"",CK590)</x:f>
      </x:c>
      <x:c r="DV590" s="50" t="str">
        <x:f>IF(OR(30&gt;'Настройки'!$B$3,ISBLANK(CL590),CL590=0),"",CL590)</x:f>
      </x:c>
      <x:c r="DW590" s="50" t="str">
        <x:f>IF(OR(31&gt;'Настройки'!$B$3,ISBLANK(CM590),CM590=0),"",CM590)</x:f>
      </x:c>
      <x:c r="DX590" s="50" t="str">
        <x:f>IF(OR(32&gt;'Настройки'!$B$3,ISBLANK(CN590),CN590=0),"",CN590)</x:f>
      </x:c>
      <x:c r="DY590" s="50" t="str">
        <x:f>IF(OR(33&gt;'Настройки'!$B$3,ISBLANK(CO590),CO590=0),"",CO590)</x:f>
      </x:c>
      <x:c r="DZ590" s="50" t="str">
        <x:f>IF(OR(34&gt;'Настройки'!$B$3,ISBLANK(CP590),CP590=0),"",CP590)</x:f>
      </x:c>
      <x:c r="EA590" s="50" t="str">
        <x:f>IF(OR(35&gt;'Настройки'!$B$3,ISBLANK(CQ590),CQ590=0),"",CQ590)</x:f>
      </x:c>
      <x:c r="EB590" s="50" t="str">
        <x:f>IF(OR(36&gt;'Настройки'!$B$3,ISBLANK(CR590),CR590=0),"",CR590)</x:f>
      </x:c>
      <x:c r="EC590" s="50" t="str">
        <x:f>IF(A590="","",IF(OR(BB590="AZ",BB590="BZ"),10000+ROW(),IF(AZ590&gt;'Настройки'!$B$11,20000+ROW(),IF(BF590&lt;&gt;"Обычный",30000+ROW(),IF(AX590&lt;=0,40000+ROW(),"")))))</x:f>
      </x:c>
      <x:c r="ED590" s="50" t="str">
        <x:f>IF(EC590="","",COUNTIFS($EC$2:$EC$1001,"&gt;0",$EC$2:$EC$1001,"&lt;"&amp;EC590)+1)</x:f>
      </x:c>
    </x:row>
    <x:row r="591">
      <x:c r="A591" s="115"/>
      <x:c r="B591" s="115"/>
      <x:c r="C591" s="115"/>
      <x:c r="D591" s="118"/>
      <x:c r="E591" s="118"/>
      <x:c r="F591" s="118"/>
      <x:c r="G591" s="118"/>
      <x:c r="H591" s="118"/>
      <x:c r="I591" s="118"/>
      <x:c r="J591" s="118"/>
      <x:c r="K591" s="118"/>
      <x:c r="L591" s="118"/>
      <x:c r="M591" s="118"/>
      <x:c r="N591" s="118"/>
      <x:c r="O591" s="118"/>
      <x:c r="P591" s="118"/>
      <x:c r="Q591" s="118"/>
      <x:c r="R591" s="118"/>
      <x:c r="S591" s="118"/>
      <x:c r="T591" s="118"/>
      <x:c r="U591" s="118"/>
      <x:c r="V591" s="118"/>
      <x:c r="W591" s="118"/>
      <x:c r="X591" s="118"/>
      <x:c r="Y591" s="118"/>
      <x:c r="Z591" s="118"/>
      <x:c r="AA591" s="118"/>
      <x:c r="AB591" s="118"/>
      <x:c r="AC591" s="118"/>
      <x:c r="AD591" s="118"/>
      <x:c r="AE591" s="118"/>
      <x:c r="AF591" s="118"/>
      <x:c r="AG591" s="118"/>
      <x:c r="AH591" s="118"/>
      <x:c r="AI591" s="118"/>
      <x:c r="AJ591" s="118"/>
      <x:c r="AK591" s="118"/>
      <x:c r="AL591" s="118"/>
      <x:c r="AM591" s="118"/>
      <x:c r="AN591" s="118"/>
      <x:c r="AO591" s="118"/>
      <x:c r="AP591" s="115"/>
      <x:c r="AQ591" s="49" t="str">
        <x:f>IF(A591="","",COUNT(BI591:INDEX(BI591:CR591,1,'Настройки'!$B$3)))</x:f>
      </x:c>
      <x:c r="AR591" s="49" t="str">
        <x:f>IF(A591="","",SUM(BI591:INDEX(BI591:CR591,1,'Настройки'!$B$3)))</x:f>
      </x:c>
      <x:c r="AS591" s="58" t="str">
        <x:f>IF(A591="","",IF('Настройки'!$B$4="Стоимость потребления",AR591*D591,IF('Настройки'!$B$4="Количество",AR591,E591)))</x:f>
      </x:c>
      <x:c r="AT591" s="61" t="str">
        <x:f>IF(OR(A591="",AS591&lt;0,SUM($AS$2:$AS$1001)&lt;=0),"",AS591/SUM($AS$2:$AS$1001))</x:f>
      </x:c>
      <x:c r="AU591" s="61" t="str">
        <x:f>IF(OR(A591="",AS591&lt;0,SUM($AS$2:$AS$1001)&lt;=0),"",SUMIFS($AS$2:$AS$1001,$AS$2:$AS$1001,"&gt;"&amp;AS591)/SUM($AS$2:$AS$1001))</x:f>
      </x:c>
      <x:c r="AV591" s="61" t="str">
        <x:f>IF(OR(A591="",AS591&lt;0,SUM($AS$2:$AS$1001)&lt;=0),"",SUMIFS($AS$2:$AS$1001,$AS$2:$AS$1001,"&gt;="&amp;AS591)/SUM($AS$2:$AS$1001))</x:f>
      </x:c>
      <x:c r="AW591" s="49" t="str">
        <x:f>IF(A591="","",IF(SUM($AS$2:$AS$1001)&lt;=0,"Не определён",IF(AS591&lt;0,"Исключение",IF(AU591&lt;'Настройки'!$B$5,"A",IF(AU591&lt;'Настройки'!$B$6,"B","C")))))</x:f>
      </x:c>
      <x:c r="AX591" s="58" t="str">
        <x:f>IF(A591="","",IF(AQ591=0,"",AVERAGE(BI591:INDEX(BI591:CR591,1,'Настройки'!$B$3))))</x:f>
      </x:c>
      <x:c r="AY591" s="58" t="str">
        <x:f>IF(OR(A591="",AQ591=0),"",STDEVP(BI591:INDEX(BI591:CR591,1,'Настройки'!$B$3)))</x:f>
      </x:c>
      <x:c r="AZ591" s="61" t="str">
        <x:f>IF(OR(A591="",AQ591&lt;'Настройки'!$B$12,AX591&lt;=0,AND('Настройки'!$B$10="Блокировать",COUNTIF(F591:INDEX(F591:AO591,1,'Настройки'!$B$3),"&lt;0")&gt;0)),"",AY591/ABS(AX591))</x:f>
      </x:c>
      <x:c r="BA591" s="49" t="str">
        <x:f>IF(A591="","",IF(AND('Настройки'!$B$10="Блокировать",COUNTIF(F591:INDEX(F591:AO591,1,'Настройки'!$B$3),"&lt;0")&gt;0),"Не определён",IF(AQ591&lt;'Настройки'!$B$12,"Не определён",IF(AX591=0,"Нет спроса",IF(AX591&lt;0,"Не определён",IF(AZ591&lt;='Настройки'!$B$7,"X",IF(AZ591&lt;='Настройки'!$B$8,"Y","Z")))))))</x:f>
      </x:c>
      <x:c r="BB591" s="49" t="str">
        <x:f>IF(OR(A591="",LEN(AW591)&lt;&gt;1,LEN(BA591)&lt;&gt;1),"",AW591&amp;BA591)</x:f>
      </x:c>
      <x:c r="BC591" s="61" t="str">
        <x:f>IF(OR(A591="",AQ591=0),"",(COUNT(BI591:INDEX(BI591:CR591,1,'Настройки'!$B$3))-COUNT(CS591:INDEX(CS591:EB591,1,'Настройки'!$B$3)))/AQ591)</x:f>
      </x:c>
      <x:c r="BD591" s="64" t="str">
        <x:f>IF(OR(A591="",COUNT(CS591:INDEX(CS591:EB591,1,'Настройки'!$B$3))=0),"",AQ591/COUNT(CS591:INDEX(CS591:EB591,1,'Настройки'!$B$3)))</x:f>
      </x:c>
      <x:c r="BE591" s="64" t="str">
        <x:f>IF(OR(A591="",COUNT(CS591:INDEX(CS591:EB591,1,'Настройки'!$B$3))=0),"",IF(AVERAGE(CS591:INDEX(CS591:EB591,1,'Настройки'!$B$3))=0,"",(STDEVP(CS591:INDEX(CS591:EB591,1,'Настройки'!$B$3))/ABS(AVERAGE(CS591:INDEX(CS591:EB591,1,'Настройки'!$B$3))))^2))</x:f>
      </x:c>
      <x:c r="BF591" s="49" t="str">
        <x:f>IF(A591="","",IF(AQ591&lt;3,"Недостаточно",IF(AQ591&lt;6,"Предварительный","Обычный")))</x:f>
      </x:c>
      <x:c r="BG591" s="49" t="str">
        <x:f>IF(A591="","",IF(COUNTIF(F591:INDEX(F591:AO591,1,'Настройки'!$B$3),"&lt;0")&gt;0,IF('Настройки'!$B$10="Блокировать","Отрицательный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"),"")&amp;IF(AQ591&lt;3,"Недостаточно истории. ",IF(AQ591&lt;6,"Предварительная классификация. ",""))&amp;IF(AX591=0,"Нет спроса за горизонт. ","")&amp;IF(AZ591&gt;'Настройки'!$B$11,"Экстремальная вариативность. ",""))</x:f>
      </x:c>
      <x:c r="BH591" s="49" t="str">
        <x:f>IF(A591="","",IFERROR(VLOOKUP(BB591,'Настройки'!$D$3:$E$11,2,FALSE),"Сначала проверьте исходные данные и историю спроса.")&amp;" Уточните срок поставки, MOQ и критичность.")</x:f>
      </x:c>
      <x:c r="BI591" s="50" t="str">
        <x:f>IF(1&gt;'Настройки'!$B$3,"",IF(ISBLANK(F591),IF('Настройки'!$B$9="Нулевой спрос",0,""),IF(F591&lt;0,IF('Настройки'!$B$10="Исключить","",IF('Настройки'!$B$10="Абсолютные значения",ABS(F591),F591)),F591)))</x:f>
      </x:c>
      <x:c r="BJ591" s="50" t="str">
        <x:f>IF(2&gt;'Настройки'!$B$3,"",IF(ISBLANK(G591),IF('Настройки'!$B$9="Нулевой спрос",0,""),IF(G591&lt;0,IF('Настройки'!$B$10="Исключить","",IF('Настройки'!$B$10="Абсолютные значения",ABS(G591),G591)),G591)))</x:f>
      </x:c>
      <x:c r="BK591" s="50" t="str">
        <x:f>IF(3&gt;'Настройки'!$B$3,"",IF(ISBLANK(H591),IF('Настройки'!$B$9="Нулевой спрос",0,""),IF(H591&lt;0,IF('Настройки'!$B$10="Исключить","",IF('Настройки'!$B$10="Абсолютные значения",ABS(H591),H591)),H591)))</x:f>
      </x:c>
      <x:c r="BL591" s="50" t="str">
        <x:f>IF(4&gt;'Настройки'!$B$3,"",IF(ISBLANK(I591),IF('Настройки'!$B$9="Нулевой спрос",0,""),IF(I591&lt;0,IF('Настройки'!$B$10="Исключить","",IF('Настройки'!$B$10="Абсолютные значения",ABS(I591),I591)),I591)))</x:f>
      </x:c>
      <x:c r="BM591" s="50" t="str">
        <x:f>IF(5&gt;'Настройки'!$B$3,"",IF(ISBLANK(J591),IF('Настройки'!$B$9="Нулевой спрос",0,""),IF(J591&lt;0,IF('Настройки'!$B$10="Исключить","",IF('Настройки'!$B$10="Абсолютные значения",ABS(J591),J591)),J591)))</x:f>
      </x:c>
      <x:c r="BN591" s="50" t="str">
        <x:f>IF(6&gt;'Настройки'!$B$3,"",IF(ISBLANK(K591),IF('Настройки'!$B$9="Нулевой спрос",0,""),IF(K591&lt;0,IF('Настройки'!$B$10="Исключить","",IF('Настройки'!$B$10="Абсолютные значения",ABS(K591),K591)),K591)))</x:f>
      </x:c>
      <x:c r="BO591" s="50" t="str">
        <x:f>IF(7&gt;'Настройки'!$B$3,"",IF(ISBLANK(L591),IF('Настройки'!$B$9="Нулевой спрос",0,""),IF(L591&lt;0,IF('Настройки'!$B$10="Исключить","",IF('Настройки'!$B$10="Абсолютные значения",ABS(L591),L591)),L591)))</x:f>
      </x:c>
      <x:c r="BP591" s="50" t="str">
        <x:f>IF(8&gt;'Настройки'!$B$3,"",IF(ISBLANK(M591),IF('Настройки'!$B$9="Нулевой спрос",0,""),IF(M591&lt;0,IF('Настройки'!$B$10="Исключить","",IF('Настройки'!$B$10="Абсолютные значения",ABS(M591),M591)),M591)))</x:f>
      </x:c>
      <x:c r="BQ591" s="50" t="str">
        <x:f>IF(9&gt;'Настройки'!$B$3,"",IF(ISBLANK(N591),IF('Настройки'!$B$9="Нулевой спрос",0,""),IF(N591&lt;0,IF('Настройки'!$B$10="Исключить","",IF('Настройки'!$B$10="Абсолютные значения",ABS(N591),N591)),N591)))</x:f>
      </x:c>
      <x:c r="BR591" s="50" t="str">
        <x:f>IF(10&gt;'Настройки'!$B$3,"",IF(ISBLANK(O591),IF('Настройки'!$B$9="Нулевой спрос",0,""),IF(O591&lt;0,IF('Настройки'!$B$10="Исключить","",IF('Настройки'!$B$10="Абсолютные значения",ABS(O591),O591)),O591)))</x:f>
      </x:c>
      <x:c r="BS591" s="50" t="str">
        <x:f>IF(11&gt;'Настройки'!$B$3,"",IF(ISBLANK(P591),IF('Настройки'!$B$9="Нулевой спрос",0,""),IF(P591&lt;0,IF('Настройки'!$B$10="Исключить","",IF('Настройки'!$B$10="Абсолютные значения",ABS(P591),P591)),P591)))</x:f>
      </x:c>
      <x:c r="BT591" s="50" t="str">
        <x:f>IF(12&gt;'Настройки'!$B$3,"",IF(ISBLANK(Q591),IF('Настройки'!$B$9="Нулевой спрос",0,""),IF(Q591&lt;0,IF('Настройки'!$B$10="Исключить","",IF('Настройки'!$B$10="Абсолютные значения",ABS(Q591),Q591)),Q591)))</x:f>
      </x:c>
      <x:c r="BU591" s="50" t="str">
        <x:f>IF(13&gt;'Настройки'!$B$3,"",IF(ISBLANK(R591),IF('Настройки'!$B$9="Нулевой спрос",0,""),IF(R591&lt;0,IF('Настройки'!$B$10="Исключить","",IF('Настройки'!$B$10="Абсолютные значения",ABS(R591),R591)),R591)))</x:f>
      </x:c>
      <x:c r="BV591" s="50" t="str">
        <x:f>IF(14&gt;'Настройки'!$B$3,"",IF(ISBLANK(S591),IF('Настройки'!$B$9="Нулевой спрос",0,""),IF(S591&lt;0,IF('Настройки'!$B$10="Исключить","",IF('Настройки'!$B$10="Абсолютные значения",ABS(S591),S591)),S591)))</x:f>
      </x:c>
      <x:c r="BW591" s="50" t="str">
        <x:f>IF(15&gt;'Настройки'!$B$3,"",IF(ISBLANK(T591),IF('Настройки'!$B$9="Нулевой спрос",0,""),IF(T591&lt;0,IF('Настройки'!$B$10="Исключить","",IF('Настройки'!$B$10="Абсолютные значения",ABS(T591),T591)),T591)))</x:f>
      </x:c>
      <x:c r="BX591" s="50" t="str">
        <x:f>IF(16&gt;'Настройки'!$B$3,"",IF(ISBLANK(U591),IF('Настройки'!$B$9="Нулевой спрос",0,""),IF(U591&lt;0,IF('Настройки'!$B$10="Исключить","",IF('Настройки'!$B$10="Абсолютные значения",ABS(U591),U591)),U591)))</x:f>
      </x:c>
      <x:c r="BY591" s="50" t="str">
        <x:f>IF(17&gt;'Настройки'!$B$3,"",IF(ISBLANK(V591),IF('Настройки'!$B$9="Нулевой спрос",0,""),IF(V591&lt;0,IF('Настройки'!$B$10="Исключить","",IF('Настройки'!$B$10="Абсолютные значения",ABS(V591),V591)),V591)))</x:f>
      </x:c>
      <x:c r="BZ591" s="50" t="str">
        <x:f>IF(18&gt;'Настройки'!$B$3,"",IF(ISBLANK(W591),IF('Настройки'!$B$9="Нулевой спрос",0,""),IF(W591&lt;0,IF('Настройки'!$B$10="Исключить","",IF('Настройки'!$B$10="Абсолютные значения",ABS(W591),W591)),W591)))</x:f>
      </x:c>
      <x:c r="CA591" s="50" t="str">
        <x:f>IF(19&gt;'Настройки'!$B$3,"",IF(ISBLANK(X591),IF('Настройки'!$B$9="Нулевой спрос",0,""),IF(X591&lt;0,IF('Настройки'!$B$10="Исключить","",IF('Настройки'!$B$10="Абсолютные значения",ABS(X591),X591)),X591)))</x:f>
      </x:c>
      <x:c r="CB591" s="50" t="str">
        <x:f>IF(20&gt;'Настройки'!$B$3,"",IF(ISBLANK(Y591),IF('Настройки'!$B$9="Нулевой спрос",0,""),IF(Y591&lt;0,IF('Настройки'!$B$10="Исключить","",IF('Настройки'!$B$10="Абсолютные значения",ABS(Y591),Y591)),Y591)))</x:f>
      </x:c>
      <x:c r="CC591" s="50" t="str">
        <x:f>IF(21&gt;'Настройки'!$B$3,"",IF(ISBLANK(Z591),IF('Настройки'!$B$9="Нулевой спрос",0,""),IF(Z591&lt;0,IF('Настройки'!$B$10="Исключить","",IF('Настройки'!$B$10="Абсолютные значения",ABS(Z591),Z591)),Z591)))</x:f>
      </x:c>
      <x:c r="CD591" s="50" t="str">
        <x:f>IF(22&gt;'Настройки'!$B$3,"",IF(ISBLANK(AA591),IF('Настройки'!$B$9="Нулевой спрос",0,""),IF(AA591&lt;0,IF('Настройки'!$B$10="Исключить","",IF('Настройки'!$B$10="Абсолютные значения",ABS(AA591),AA591)),AA591)))</x:f>
      </x:c>
      <x:c r="CE591" s="50" t="str">
        <x:f>IF(23&gt;'Настройки'!$B$3,"",IF(ISBLANK(AB591),IF('Настройки'!$B$9="Нулевой спрос",0,""),IF(AB591&lt;0,IF('Настройки'!$B$10="Исключить","",IF('Настройки'!$B$10="Абсолютные значения",ABS(AB591),AB591)),AB591)))</x:f>
      </x:c>
      <x:c r="CF591" s="50" t="str">
        <x:f>IF(24&gt;'Настройки'!$B$3,"",IF(ISBLANK(AC591),IF('Настройки'!$B$9="Нулевой спрос",0,""),IF(AC591&lt;0,IF('Настройки'!$B$10="Исключить","",IF('Настройки'!$B$10="Абсолютные значения",ABS(AC591),AC591)),AC591)))</x:f>
      </x:c>
      <x:c r="CG591" s="50" t="str">
        <x:f>IF(25&gt;'Настройки'!$B$3,"",IF(ISBLANK(AD591),IF('Настройки'!$B$9="Нулевой спрос",0,""),IF(AD591&lt;0,IF('Настройки'!$B$10="Исключить","",IF('Настройки'!$B$10="Абсолютные значения",ABS(AD591),AD591)),AD591)))</x:f>
      </x:c>
      <x:c r="CH591" s="50" t="str">
        <x:f>IF(26&gt;'Настройки'!$B$3,"",IF(ISBLANK(AE591),IF('Настройки'!$B$9="Нулевой спрос",0,""),IF(AE591&lt;0,IF('Настройки'!$B$10="Исключить","",IF('Настройки'!$B$10="Абсолютные значения",ABS(AE591),AE591)),AE591)))</x:f>
      </x:c>
      <x:c r="CI591" s="50" t="str">
        <x:f>IF(27&gt;'Настройки'!$B$3,"",IF(ISBLANK(AF591),IF('Настройки'!$B$9="Нулевой спрос",0,""),IF(AF591&lt;0,IF('Настройки'!$B$10="Исключить","",IF('Настройки'!$B$10="Абсолютные значения",ABS(AF591),AF591)),AF591)))</x:f>
      </x:c>
      <x:c r="CJ591" s="50" t="str">
        <x:f>IF(28&gt;'Настройки'!$B$3,"",IF(ISBLANK(AG591),IF('Настройки'!$B$9="Нулевой спрос",0,""),IF(AG591&lt;0,IF('Настройки'!$B$10="Исключить","",IF('Настройки'!$B$10="Абсолютные значения",ABS(AG591),AG591)),AG591)))</x:f>
      </x:c>
      <x:c r="CK591" s="50" t="str">
        <x:f>IF(29&gt;'Настройки'!$B$3,"",IF(ISBLANK(AH591),IF('Настройки'!$B$9="Нулевой спрос",0,""),IF(AH591&lt;0,IF('Настройки'!$B$10="Исключить","",IF('Настройки'!$B$10="Абсолютные значения",ABS(AH591),AH591)),AH591)))</x:f>
      </x:c>
      <x:c r="CL591" s="50" t="str">
        <x:f>IF(30&gt;'Настройки'!$B$3,"",IF(ISBLANK(AI591),IF('Настройки'!$B$9="Нулевой спрос",0,""),IF(AI591&lt;0,IF('Настройки'!$B$10="Исключить","",IF('Настройки'!$B$10="Абсолютные значения",ABS(AI591),AI591)),AI591)))</x:f>
      </x:c>
      <x:c r="CM591" s="50" t="str">
        <x:f>IF(31&gt;'Настройки'!$B$3,"",IF(ISBLANK(AJ591),IF('Настройки'!$B$9="Нулевой спрос",0,""),IF(AJ591&lt;0,IF('Настройки'!$B$10="Исключить","",IF('Настройки'!$B$10="Абсолютные значения",ABS(AJ591),AJ591)),AJ591)))</x:f>
      </x:c>
      <x:c r="CN591" s="50" t="str">
        <x:f>IF(32&gt;'Настройки'!$B$3,"",IF(ISBLANK(AK591),IF('Настройки'!$B$9="Нулевой спрос",0,""),IF(AK591&lt;0,IF('Настройки'!$B$10="Исключить","",IF('Настройки'!$B$10="Абсолютные значения",ABS(AK591),AK591)),AK591)))</x:f>
      </x:c>
      <x:c r="CO591" s="50" t="str">
        <x:f>IF(33&gt;'Настройки'!$B$3,"",IF(ISBLANK(AL591),IF('Настройки'!$B$9="Нулевой спрос",0,""),IF(AL591&lt;0,IF('Настройки'!$B$10="Исключить","",IF('Настройки'!$B$10="Абсолютные значения",ABS(AL591),AL591)),AL591)))</x:f>
      </x:c>
      <x:c r="CP591" s="50" t="str">
        <x:f>IF(34&gt;'Настройки'!$B$3,"",IF(ISBLANK(AM591),IF('Настройки'!$B$9="Нулевой спрос",0,""),IF(AM591&lt;0,IF('Настройки'!$B$10="Исключить","",IF('Настройки'!$B$10="Абсолютные значения",ABS(AM591),AM591)),AM591)))</x:f>
      </x:c>
      <x:c r="CQ591" s="50" t="str">
        <x:f>IF(35&gt;'Настройки'!$B$3,"",IF(ISBLANK(AN591),IF('Настройки'!$B$9="Нулевой спрос",0,""),IF(AN591&lt;0,IF('Настройки'!$B$10="Исключить","",IF('Настройки'!$B$10="Абсолютные значения",ABS(AN591),AN591)),AN591)))</x:f>
      </x:c>
      <x:c r="CR591" s="50" t="str">
        <x:f>IF(36&gt;'Настройки'!$B$3,"",IF(ISBLANK(AO591),IF('Настройки'!$B$9="Нулевой спрос",0,""),IF(AO591&lt;0,IF('Настройки'!$B$10="Исключить","",IF('Настройки'!$B$10="Абсолютные значения",ABS(AO591),AO591)),AO591)))</x:f>
      </x:c>
      <x:c r="CS591" s="50" t="str">
        <x:f>IF(OR(1&gt;'Настройки'!$B$3,ISBLANK(BI591),BI591=0),"",BI591)</x:f>
      </x:c>
      <x:c r="CT591" s="50" t="str">
        <x:f>IF(OR(2&gt;'Настройки'!$B$3,ISBLANK(BJ591),BJ591=0),"",BJ591)</x:f>
      </x:c>
      <x:c r="CU591" s="50" t="str">
        <x:f>IF(OR(3&gt;'Настройки'!$B$3,ISBLANK(BK591),BK591=0),"",BK591)</x:f>
      </x:c>
      <x:c r="CV591" s="50" t="str">
        <x:f>IF(OR(4&gt;'Настройки'!$B$3,ISBLANK(BL591),BL591=0),"",BL591)</x:f>
      </x:c>
      <x:c r="CW591" s="50" t="str">
        <x:f>IF(OR(5&gt;'Настройки'!$B$3,ISBLANK(BM591),BM591=0),"",BM591)</x:f>
      </x:c>
      <x:c r="CX591" s="50" t="str">
        <x:f>IF(OR(6&gt;'Настройки'!$B$3,ISBLANK(BN591),BN591=0),"",BN591)</x:f>
      </x:c>
      <x:c r="CY591" s="50" t="str">
        <x:f>IF(OR(7&gt;'Настройки'!$B$3,ISBLANK(BO591),BO591=0),"",BO591)</x:f>
      </x:c>
      <x:c r="CZ591" s="50" t="str">
        <x:f>IF(OR(8&gt;'Настройки'!$B$3,ISBLANK(BP591),BP591=0),"",BP591)</x:f>
      </x:c>
      <x:c r="DA591" s="50" t="str">
        <x:f>IF(OR(9&gt;'Настройки'!$B$3,ISBLANK(BQ591),BQ591=0),"",BQ591)</x:f>
      </x:c>
      <x:c r="DB591" s="50" t="str">
        <x:f>IF(OR(10&gt;'Настройки'!$B$3,ISBLANK(BR591),BR591=0),"",BR591)</x:f>
      </x:c>
      <x:c r="DC591" s="50" t="str">
        <x:f>IF(OR(11&gt;'Настройки'!$B$3,ISBLANK(BS591),BS591=0),"",BS591)</x:f>
      </x:c>
      <x:c r="DD591" s="50" t="str">
        <x:f>IF(OR(12&gt;'Настройки'!$B$3,ISBLANK(BT591),BT591=0),"",BT591)</x:f>
      </x:c>
      <x:c r="DE591" s="50" t="str">
        <x:f>IF(OR(13&gt;'Настройки'!$B$3,ISBLANK(BU591),BU591=0),"",BU591)</x:f>
      </x:c>
      <x:c r="DF591" s="50" t="str">
        <x:f>IF(OR(14&gt;'Настройки'!$B$3,ISBLANK(BV591),BV591=0),"",BV591)</x:f>
      </x:c>
      <x:c r="DG591" s="50" t="str">
        <x:f>IF(OR(15&gt;'Настройки'!$B$3,ISBLANK(BW591),BW591=0),"",BW591)</x:f>
      </x:c>
      <x:c r="DH591" s="50" t="str">
        <x:f>IF(OR(16&gt;'Настройки'!$B$3,ISBLANK(BX591),BX591=0),"",BX591)</x:f>
      </x:c>
      <x:c r="DI591" s="50" t="str">
        <x:f>IF(OR(17&gt;'Настройки'!$B$3,ISBLANK(BY591),BY591=0),"",BY591)</x:f>
      </x:c>
      <x:c r="DJ591" s="50" t="str">
        <x:f>IF(OR(18&gt;'Настройки'!$B$3,ISBLANK(BZ591),BZ591=0),"",BZ591)</x:f>
      </x:c>
      <x:c r="DK591" s="50" t="str">
        <x:f>IF(OR(19&gt;'Настройки'!$B$3,ISBLANK(CA591),CA591=0),"",CA591)</x:f>
      </x:c>
      <x:c r="DL591" s="50" t="str">
        <x:f>IF(OR(20&gt;'Настройки'!$B$3,ISBLANK(CB591),CB591=0),"",CB591)</x:f>
      </x:c>
      <x:c r="DM591" s="50" t="str">
        <x:f>IF(OR(21&gt;'Настройки'!$B$3,ISBLANK(CC591),CC591=0),"",CC591)</x:f>
      </x:c>
      <x:c r="DN591" s="50" t="str">
        <x:f>IF(OR(22&gt;'Настройки'!$B$3,ISBLANK(CD591),CD591=0),"",CD591)</x:f>
      </x:c>
      <x:c r="DO591" s="50" t="str">
        <x:f>IF(OR(23&gt;'Настройки'!$B$3,ISBLANK(CE591),CE591=0),"",CE591)</x:f>
      </x:c>
      <x:c r="DP591" s="50" t="str">
        <x:f>IF(OR(24&gt;'Настройки'!$B$3,ISBLANK(CF591),CF591=0),"",CF591)</x:f>
      </x:c>
      <x:c r="DQ591" s="50" t="str">
        <x:f>IF(OR(25&gt;'Настройки'!$B$3,ISBLANK(CG591),CG591=0),"",CG591)</x:f>
      </x:c>
      <x:c r="DR591" s="50" t="str">
        <x:f>IF(OR(26&gt;'Настройки'!$B$3,ISBLANK(CH591),CH591=0),"",CH591)</x:f>
      </x:c>
      <x:c r="DS591" s="50" t="str">
        <x:f>IF(OR(27&gt;'Настройки'!$B$3,ISBLANK(CI591),CI591=0),"",CI591)</x:f>
      </x:c>
      <x:c r="DT591" s="50" t="str">
        <x:f>IF(OR(28&gt;'Настройки'!$B$3,ISBLANK(CJ591),CJ591=0),"",CJ591)</x:f>
      </x:c>
      <x:c r="DU591" s="50" t="str">
        <x:f>IF(OR(29&gt;'Настройки'!$B$3,ISBLANK(CK591),CK591=0),"",CK591)</x:f>
      </x:c>
      <x:c r="DV591" s="50" t="str">
        <x:f>IF(OR(30&gt;'Настройки'!$B$3,ISBLANK(CL591),CL591=0),"",CL591)</x:f>
      </x:c>
      <x:c r="DW591" s="50" t="str">
        <x:f>IF(OR(31&gt;'Настройки'!$B$3,ISBLANK(CM591),CM591=0),"",CM591)</x:f>
      </x:c>
      <x:c r="DX591" s="50" t="str">
        <x:f>IF(OR(32&gt;'Настройки'!$B$3,ISBLANK(CN591),CN591=0),"",CN591)</x:f>
      </x:c>
      <x:c r="DY591" s="50" t="str">
        <x:f>IF(OR(33&gt;'Настройки'!$B$3,ISBLANK(CO591),CO591=0),"",CO591)</x:f>
      </x:c>
      <x:c r="DZ591" s="50" t="str">
        <x:f>IF(OR(34&gt;'Настройки'!$B$3,ISBLANK(CP591),CP591=0),"",CP591)</x:f>
      </x:c>
      <x:c r="EA591" s="50" t="str">
        <x:f>IF(OR(35&gt;'Настройки'!$B$3,ISBLANK(CQ591),CQ591=0),"",CQ591)</x:f>
      </x:c>
      <x:c r="EB591" s="50" t="str">
        <x:f>IF(OR(36&gt;'Настройки'!$B$3,ISBLANK(CR591),CR591=0),"",CR591)</x:f>
      </x:c>
      <x:c r="EC591" s="50" t="str">
        <x:f>IF(A591="","",IF(OR(BB591="AZ",BB591="BZ"),10000+ROW(),IF(AZ591&gt;'Настройки'!$B$11,20000+ROW(),IF(BF591&lt;&gt;"Обычный",30000+ROW(),IF(AX591&lt;=0,40000+ROW(),"")))))</x:f>
      </x:c>
      <x:c r="ED591" s="50" t="str">
        <x:f>IF(EC591="","",COUNTIFS($EC$2:$EC$1001,"&gt;0",$EC$2:$EC$1001,"&lt;"&amp;EC591)+1)</x:f>
      </x:c>
    </x:row>
    <x:row r="592">
      <x:c r="A592" s="115"/>
      <x:c r="B592" s="115"/>
      <x:c r="C592" s="115"/>
      <x:c r="D592" s="118"/>
      <x:c r="E592" s="118"/>
      <x:c r="F592" s="118"/>
      <x:c r="G592" s="118"/>
      <x:c r="H592" s="118"/>
      <x:c r="I592" s="118"/>
      <x:c r="J592" s="118"/>
      <x:c r="K592" s="118"/>
      <x:c r="L592" s="118"/>
      <x:c r="M592" s="118"/>
      <x:c r="N592" s="118"/>
      <x:c r="O592" s="118"/>
      <x:c r="P592" s="118"/>
      <x:c r="Q592" s="118"/>
      <x:c r="R592" s="118"/>
      <x:c r="S592" s="118"/>
      <x:c r="T592" s="118"/>
      <x:c r="U592" s="118"/>
      <x:c r="V592" s="118"/>
      <x:c r="W592" s="118"/>
      <x:c r="X592" s="118"/>
      <x:c r="Y592" s="118"/>
      <x:c r="Z592" s="118"/>
      <x:c r="AA592" s="118"/>
      <x:c r="AB592" s="118"/>
      <x:c r="AC592" s="118"/>
      <x:c r="AD592" s="118"/>
      <x:c r="AE592" s="118"/>
      <x:c r="AF592" s="118"/>
      <x:c r="AG592" s="118"/>
      <x:c r="AH592" s="118"/>
      <x:c r="AI592" s="118"/>
      <x:c r="AJ592" s="118"/>
      <x:c r="AK592" s="118"/>
      <x:c r="AL592" s="118"/>
      <x:c r="AM592" s="118"/>
      <x:c r="AN592" s="118"/>
      <x:c r="AO592" s="118"/>
      <x:c r="AP592" s="115"/>
      <x:c r="AQ592" s="49" t="str">
        <x:f>IF(A592="","",COUNT(BI592:INDEX(BI592:CR592,1,'Настройки'!$B$3)))</x:f>
      </x:c>
      <x:c r="AR592" s="49" t="str">
        <x:f>IF(A592="","",SUM(BI592:INDEX(BI592:CR592,1,'Настройки'!$B$3)))</x:f>
      </x:c>
      <x:c r="AS592" s="58" t="str">
        <x:f>IF(A592="","",IF('Настройки'!$B$4="Стоимость потребления",AR592*D592,IF('Настройки'!$B$4="Количество",AR592,E592)))</x:f>
      </x:c>
      <x:c r="AT592" s="61" t="str">
        <x:f>IF(OR(A592="",AS592&lt;0,SUM($AS$2:$AS$1001)&lt;=0),"",AS592/SUM($AS$2:$AS$1001))</x:f>
      </x:c>
      <x:c r="AU592" s="61" t="str">
        <x:f>IF(OR(A592="",AS592&lt;0,SUM($AS$2:$AS$1001)&lt;=0),"",SUMIFS($AS$2:$AS$1001,$AS$2:$AS$1001,"&gt;"&amp;AS592)/SUM($AS$2:$AS$1001))</x:f>
      </x:c>
      <x:c r="AV592" s="61" t="str">
        <x:f>IF(OR(A592="",AS592&lt;0,SUM($AS$2:$AS$1001)&lt;=0),"",SUMIFS($AS$2:$AS$1001,$AS$2:$AS$1001,"&gt;="&amp;AS592)/SUM($AS$2:$AS$1001))</x:f>
      </x:c>
      <x:c r="AW592" s="49" t="str">
        <x:f>IF(A592="","",IF(SUM($AS$2:$AS$1001)&lt;=0,"Не определён",IF(AS592&lt;0,"Исключение",IF(AU592&lt;'Настройки'!$B$5,"A",IF(AU592&lt;'Настройки'!$B$6,"B","C")))))</x:f>
      </x:c>
      <x:c r="AX592" s="58" t="str">
        <x:f>IF(A592="","",IF(AQ592=0,"",AVERAGE(BI592:INDEX(BI592:CR592,1,'Настройки'!$B$3))))</x:f>
      </x:c>
      <x:c r="AY592" s="58" t="str">
        <x:f>IF(OR(A592="",AQ592=0),"",STDEVP(BI592:INDEX(BI592:CR592,1,'Настройки'!$B$3)))</x:f>
      </x:c>
      <x:c r="AZ592" s="61" t="str">
        <x:f>IF(OR(A592="",AQ592&lt;'Настройки'!$B$12,AX592&lt;=0,AND('Настройки'!$B$10="Блокировать",COUNTIF(F592:INDEX(F592:AO592,1,'Настройки'!$B$3),"&lt;0")&gt;0)),"",AY592/ABS(AX592))</x:f>
      </x:c>
      <x:c r="BA592" s="49" t="str">
        <x:f>IF(A592="","",IF(AND('Настройки'!$B$10="Блокировать",COUNTIF(F592:INDEX(F592:AO592,1,'Настройки'!$B$3),"&lt;0")&gt;0),"Не определён",IF(AQ592&lt;'Настройки'!$B$12,"Не определён",IF(AX592=0,"Нет спроса",IF(AX592&lt;0,"Не определён",IF(AZ592&lt;='Настройки'!$B$7,"X",IF(AZ592&lt;='Настройки'!$B$8,"Y","Z")))))))</x:f>
      </x:c>
      <x:c r="BB592" s="49" t="str">
        <x:f>IF(OR(A592="",LEN(AW592)&lt;&gt;1,LEN(BA592)&lt;&gt;1),"",AW592&amp;BA592)</x:f>
      </x:c>
      <x:c r="BC592" s="61" t="str">
        <x:f>IF(OR(A592="",AQ592=0),"",(COUNT(BI592:INDEX(BI592:CR592,1,'Настройки'!$B$3))-COUNT(CS592:INDEX(CS592:EB592,1,'Настройки'!$B$3)))/AQ592)</x:f>
      </x:c>
      <x:c r="BD592" s="64" t="str">
        <x:f>IF(OR(A592="",COUNT(CS592:INDEX(CS592:EB592,1,'Настройки'!$B$3))=0),"",AQ592/COUNT(CS592:INDEX(CS592:EB592,1,'Настройки'!$B$3)))</x:f>
      </x:c>
      <x:c r="BE592" s="64" t="str">
        <x:f>IF(OR(A592="",COUNT(CS592:INDEX(CS592:EB592,1,'Настройки'!$B$3))=0),"",IF(AVERAGE(CS592:INDEX(CS592:EB592,1,'Настройки'!$B$3))=0,"",(STDEVP(CS592:INDEX(CS592:EB592,1,'Настройки'!$B$3))/ABS(AVERAGE(CS592:INDEX(CS592:EB592,1,'Настройки'!$B$3))))^2))</x:f>
      </x:c>
      <x:c r="BF592" s="49" t="str">
        <x:f>IF(A592="","",IF(AQ592&lt;3,"Недостаточно",IF(AQ592&lt;6,"Предварительный","Обычный")))</x:f>
      </x:c>
      <x:c r="BG592" s="49" t="str">
        <x:f>IF(A592="","",IF(COUNTIF(F592:INDEX(F592:AO592,1,'Настройки'!$B$3),"&lt;0")&gt;0,IF('Настройки'!$B$10="Блокировать","Отрицательный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"),"")&amp;IF(AQ592&lt;3,"Недостаточно истории. ",IF(AQ592&lt;6,"Предварительная классификация. ",""))&amp;IF(AX592=0,"Нет спроса за горизонт. ","")&amp;IF(AZ592&gt;'Настройки'!$B$11,"Экстремальная вариативность. ",""))</x:f>
      </x:c>
      <x:c r="BH592" s="49" t="str">
        <x:f>IF(A592="","",IFERROR(VLOOKUP(BB592,'Настройки'!$D$3:$E$11,2,FALSE),"Сначала проверьте исходные данные и историю спроса.")&amp;" Уточните срок поставки, MOQ и критичность.")</x:f>
      </x:c>
      <x:c r="BI592" s="50" t="str">
        <x:f>IF(1&gt;'Настройки'!$B$3,"",IF(ISBLANK(F592),IF('Настройки'!$B$9="Нулевой спрос",0,""),IF(F592&lt;0,IF('Настройки'!$B$10="Исключить","",IF('Настройки'!$B$10="Абсолютные значения",ABS(F592),F592)),F592)))</x:f>
      </x:c>
      <x:c r="BJ592" s="50" t="str">
        <x:f>IF(2&gt;'Настройки'!$B$3,"",IF(ISBLANK(G592),IF('Настройки'!$B$9="Нулевой спрос",0,""),IF(G592&lt;0,IF('Настройки'!$B$10="Исключить","",IF('Настройки'!$B$10="Абсолютные значения",ABS(G592),G592)),G592)))</x:f>
      </x:c>
      <x:c r="BK592" s="50" t="str">
        <x:f>IF(3&gt;'Настройки'!$B$3,"",IF(ISBLANK(H592),IF('Настройки'!$B$9="Нулевой спрос",0,""),IF(H592&lt;0,IF('Настройки'!$B$10="Исключить","",IF('Настройки'!$B$10="Абсолютные значения",ABS(H592),H592)),H592)))</x:f>
      </x:c>
      <x:c r="BL592" s="50" t="str">
        <x:f>IF(4&gt;'Настройки'!$B$3,"",IF(ISBLANK(I592),IF('Настройки'!$B$9="Нулевой спрос",0,""),IF(I592&lt;0,IF('Настройки'!$B$10="Исключить","",IF('Настройки'!$B$10="Абсолютные значения",ABS(I592),I592)),I592)))</x:f>
      </x:c>
      <x:c r="BM592" s="50" t="str">
        <x:f>IF(5&gt;'Настройки'!$B$3,"",IF(ISBLANK(J592),IF('Настройки'!$B$9="Нулевой спрос",0,""),IF(J592&lt;0,IF('Настройки'!$B$10="Исключить","",IF('Настройки'!$B$10="Абсолютные значения",ABS(J592),J592)),J592)))</x:f>
      </x:c>
      <x:c r="BN592" s="50" t="str">
        <x:f>IF(6&gt;'Настройки'!$B$3,"",IF(ISBLANK(K592),IF('Настройки'!$B$9="Нулевой спрос",0,""),IF(K592&lt;0,IF('Настройки'!$B$10="Исключить","",IF('Настройки'!$B$10="Абсолютные значения",ABS(K592),K592)),K592)))</x:f>
      </x:c>
      <x:c r="BO592" s="50" t="str">
        <x:f>IF(7&gt;'Настройки'!$B$3,"",IF(ISBLANK(L592),IF('Настройки'!$B$9="Нулевой спрос",0,""),IF(L592&lt;0,IF('Настройки'!$B$10="Исключить","",IF('Настройки'!$B$10="Абсолютные значения",ABS(L592),L592)),L592)))</x:f>
      </x:c>
      <x:c r="BP592" s="50" t="str">
        <x:f>IF(8&gt;'Настройки'!$B$3,"",IF(ISBLANK(M592),IF('Настройки'!$B$9="Нулевой спрос",0,""),IF(M592&lt;0,IF('Настройки'!$B$10="Исключить","",IF('Настройки'!$B$10="Абсолютные значения",ABS(M592),M592)),M592)))</x:f>
      </x:c>
      <x:c r="BQ592" s="50" t="str">
        <x:f>IF(9&gt;'Настройки'!$B$3,"",IF(ISBLANK(N592),IF('Настройки'!$B$9="Нулевой спрос",0,""),IF(N592&lt;0,IF('Настройки'!$B$10="Исключить","",IF('Настройки'!$B$10="Абсолютные значения",ABS(N592),N592)),N592)))</x:f>
      </x:c>
      <x:c r="BR592" s="50" t="str">
        <x:f>IF(10&gt;'Настройки'!$B$3,"",IF(ISBLANK(O592),IF('Настройки'!$B$9="Нулевой спрос",0,""),IF(O592&lt;0,IF('Настройки'!$B$10="Исключить","",IF('Настройки'!$B$10="Абсолютные значения",ABS(O592),O592)),O592)))</x:f>
      </x:c>
      <x:c r="BS592" s="50" t="str">
        <x:f>IF(11&gt;'Настройки'!$B$3,"",IF(ISBLANK(P592),IF('Настройки'!$B$9="Нулевой спрос",0,""),IF(P592&lt;0,IF('Настройки'!$B$10="Исключить","",IF('Настройки'!$B$10="Абсолютные значения",ABS(P592),P592)),P592)))</x:f>
      </x:c>
      <x:c r="BT592" s="50" t="str">
        <x:f>IF(12&gt;'Настройки'!$B$3,"",IF(ISBLANK(Q592),IF('Настройки'!$B$9="Нулевой спрос",0,""),IF(Q592&lt;0,IF('Настройки'!$B$10="Исключить","",IF('Настройки'!$B$10="Абсолютные значения",ABS(Q592),Q592)),Q592)))</x:f>
      </x:c>
      <x:c r="BU592" s="50" t="str">
        <x:f>IF(13&gt;'Настройки'!$B$3,"",IF(ISBLANK(R592),IF('Настройки'!$B$9="Нулевой спрос",0,""),IF(R592&lt;0,IF('Настройки'!$B$10="Исключить","",IF('Настройки'!$B$10="Абсолютные значения",ABS(R592),R592)),R592)))</x:f>
      </x:c>
      <x:c r="BV592" s="50" t="str">
        <x:f>IF(14&gt;'Настройки'!$B$3,"",IF(ISBLANK(S592),IF('Настройки'!$B$9="Нулевой спрос",0,""),IF(S592&lt;0,IF('Настройки'!$B$10="Исключить","",IF('Настройки'!$B$10="Абсолютные значения",ABS(S592),S592)),S592)))</x:f>
      </x:c>
      <x:c r="BW592" s="50" t="str">
        <x:f>IF(15&gt;'Настройки'!$B$3,"",IF(ISBLANK(T592),IF('Настройки'!$B$9="Нулевой спрос",0,""),IF(T592&lt;0,IF('Настройки'!$B$10="Исключить","",IF('Настройки'!$B$10="Абсолютные значения",ABS(T592),T592)),T592)))</x:f>
      </x:c>
      <x:c r="BX592" s="50" t="str">
        <x:f>IF(16&gt;'Настройки'!$B$3,"",IF(ISBLANK(U592),IF('Настройки'!$B$9="Нулевой спрос",0,""),IF(U592&lt;0,IF('Настройки'!$B$10="Исключить","",IF('Настройки'!$B$10="Абсолютные значения",ABS(U592),U592)),U592)))</x:f>
      </x:c>
      <x:c r="BY592" s="50" t="str">
        <x:f>IF(17&gt;'Настройки'!$B$3,"",IF(ISBLANK(V592),IF('Настройки'!$B$9="Нулевой спрос",0,""),IF(V592&lt;0,IF('Настройки'!$B$10="Исключить","",IF('Настройки'!$B$10="Абсолютные значения",ABS(V592),V592)),V592)))</x:f>
      </x:c>
      <x:c r="BZ592" s="50" t="str">
        <x:f>IF(18&gt;'Настройки'!$B$3,"",IF(ISBLANK(W592),IF('Настройки'!$B$9="Нулевой спрос",0,""),IF(W592&lt;0,IF('Настройки'!$B$10="Исключить","",IF('Настройки'!$B$10="Абсолютные значения",ABS(W592),W592)),W592)))</x:f>
      </x:c>
      <x:c r="CA592" s="50" t="str">
        <x:f>IF(19&gt;'Настройки'!$B$3,"",IF(ISBLANK(X592),IF('Настройки'!$B$9="Нулевой спрос",0,""),IF(X592&lt;0,IF('Настройки'!$B$10="Исключить","",IF('Настройки'!$B$10="Абсолютные значения",ABS(X592),X592)),X592)))</x:f>
      </x:c>
      <x:c r="CB592" s="50" t="str">
        <x:f>IF(20&gt;'Настройки'!$B$3,"",IF(ISBLANK(Y592),IF('Настройки'!$B$9="Нулевой спрос",0,""),IF(Y592&lt;0,IF('Настройки'!$B$10="Исключить","",IF('Настройки'!$B$10="Абсолютные значения",ABS(Y592),Y592)),Y592)))</x:f>
      </x:c>
      <x:c r="CC592" s="50" t="str">
        <x:f>IF(21&gt;'Настройки'!$B$3,"",IF(ISBLANK(Z592),IF('Настройки'!$B$9="Нулевой спрос",0,""),IF(Z592&lt;0,IF('Настройки'!$B$10="Исключить","",IF('Настройки'!$B$10="Абсолютные значения",ABS(Z592),Z592)),Z592)))</x:f>
      </x:c>
      <x:c r="CD592" s="50" t="str">
        <x:f>IF(22&gt;'Настройки'!$B$3,"",IF(ISBLANK(AA592),IF('Настройки'!$B$9="Нулевой спрос",0,""),IF(AA592&lt;0,IF('Настройки'!$B$10="Исключить","",IF('Настройки'!$B$10="Абсолютные значения",ABS(AA592),AA592)),AA592)))</x:f>
      </x:c>
      <x:c r="CE592" s="50" t="str">
        <x:f>IF(23&gt;'Настройки'!$B$3,"",IF(ISBLANK(AB592),IF('Настройки'!$B$9="Нулевой спрос",0,""),IF(AB592&lt;0,IF('Настройки'!$B$10="Исключить","",IF('Настройки'!$B$10="Абсолютные значения",ABS(AB592),AB592)),AB592)))</x:f>
      </x:c>
      <x:c r="CF592" s="50" t="str">
        <x:f>IF(24&gt;'Настройки'!$B$3,"",IF(ISBLANK(AC592),IF('Настройки'!$B$9="Нулевой спрос",0,""),IF(AC592&lt;0,IF('Настройки'!$B$10="Исключить","",IF('Настройки'!$B$10="Абсолютные значения",ABS(AC592),AC592)),AC592)))</x:f>
      </x:c>
      <x:c r="CG592" s="50" t="str">
        <x:f>IF(25&gt;'Настройки'!$B$3,"",IF(ISBLANK(AD592),IF('Настройки'!$B$9="Нулевой спрос",0,""),IF(AD592&lt;0,IF('Настройки'!$B$10="Исключить","",IF('Настройки'!$B$10="Абсолютные значения",ABS(AD592),AD592)),AD592)))</x:f>
      </x:c>
      <x:c r="CH592" s="50" t="str">
        <x:f>IF(26&gt;'Настройки'!$B$3,"",IF(ISBLANK(AE592),IF('Настройки'!$B$9="Нулевой спрос",0,""),IF(AE592&lt;0,IF('Настройки'!$B$10="Исключить","",IF('Настройки'!$B$10="Абсолютные значения",ABS(AE592),AE592)),AE592)))</x:f>
      </x:c>
      <x:c r="CI592" s="50" t="str">
        <x:f>IF(27&gt;'Настройки'!$B$3,"",IF(ISBLANK(AF592),IF('Настройки'!$B$9="Нулевой спрос",0,""),IF(AF592&lt;0,IF('Настройки'!$B$10="Исключить","",IF('Настройки'!$B$10="Абсолютные значения",ABS(AF592),AF592)),AF592)))</x:f>
      </x:c>
      <x:c r="CJ592" s="50" t="str">
        <x:f>IF(28&gt;'Настройки'!$B$3,"",IF(ISBLANK(AG592),IF('Настройки'!$B$9="Нулевой спрос",0,""),IF(AG592&lt;0,IF('Настройки'!$B$10="Исключить","",IF('Настройки'!$B$10="Абсолютные значения",ABS(AG592),AG592)),AG592)))</x:f>
      </x:c>
      <x:c r="CK592" s="50" t="str">
        <x:f>IF(29&gt;'Настройки'!$B$3,"",IF(ISBLANK(AH592),IF('Настройки'!$B$9="Нулевой спрос",0,""),IF(AH592&lt;0,IF('Настройки'!$B$10="Исключить","",IF('Настройки'!$B$10="Абсолютные значения",ABS(AH592),AH592)),AH592)))</x:f>
      </x:c>
      <x:c r="CL592" s="50" t="str">
        <x:f>IF(30&gt;'Настройки'!$B$3,"",IF(ISBLANK(AI592),IF('Настройки'!$B$9="Нулевой спрос",0,""),IF(AI592&lt;0,IF('Настройки'!$B$10="Исключить","",IF('Настройки'!$B$10="Абсолютные значения",ABS(AI592),AI592)),AI592)))</x:f>
      </x:c>
      <x:c r="CM592" s="50" t="str">
        <x:f>IF(31&gt;'Настройки'!$B$3,"",IF(ISBLANK(AJ592),IF('Настройки'!$B$9="Нулевой спрос",0,""),IF(AJ592&lt;0,IF('Настройки'!$B$10="Исключить","",IF('Настройки'!$B$10="Абсолютные значения",ABS(AJ592),AJ592)),AJ592)))</x:f>
      </x:c>
      <x:c r="CN592" s="50" t="str">
        <x:f>IF(32&gt;'Настройки'!$B$3,"",IF(ISBLANK(AK592),IF('Настройки'!$B$9="Нулевой спрос",0,""),IF(AK592&lt;0,IF('Настройки'!$B$10="Исключить","",IF('Настройки'!$B$10="Абсолютные значения",ABS(AK592),AK592)),AK592)))</x:f>
      </x:c>
      <x:c r="CO592" s="50" t="str">
        <x:f>IF(33&gt;'Настройки'!$B$3,"",IF(ISBLANK(AL592),IF('Настройки'!$B$9="Нулевой спрос",0,""),IF(AL592&lt;0,IF('Настройки'!$B$10="Исключить","",IF('Настройки'!$B$10="Абсолютные значения",ABS(AL592),AL592)),AL592)))</x:f>
      </x:c>
      <x:c r="CP592" s="50" t="str">
        <x:f>IF(34&gt;'Настройки'!$B$3,"",IF(ISBLANK(AM592),IF('Настройки'!$B$9="Нулевой спрос",0,""),IF(AM592&lt;0,IF('Настройки'!$B$10="Исключить","",IF('Настройки'!$B$10="Абсолютные значения",ABS(AM592),AM592)),AM592)))</x:f>
      </x:c>
      <x:c r="CQ592" s="50" t="str">
        <x:f>IF(35&gt;'Настройки'!$B$3,"",IF(ISBLANK(AN592),IF('Настройки'!$B$9="Нулевой спрос",0,""),IF(AN592&lt;0,IF('Настройки'!$B$10="Исключить","",IF('Настройки'!$B$10="Абсолютные значения",ABS(AN592),AN592)),AN592)))</x:f>
      </x:c>
      <x:c r="CR592" s="50" t="str">
        <x:f>IF(36&gt;'Настройки'!$B$3,"",IF(ISBLANK(AO592),IF('Настройки'!$B$9="Нулевой спрос",0,""),IF(AO592&lt;0,IF('Настройки'!$B$10="Исключить","",IF('Настройки'!$B$10="Абсолютные значения",ABS(AO592),AO592)),AO592)))</x:f>
      </x:c>
      <x:c r="CS592" s="50" t="str">
        <x:f>IF(OR(1&gt;'Настройки'!$B$3,ISBLANK(BI592),BI592=0),"",BI592)</x:f>
      </x:c>
      <x:c r="CT592" s="50" t="str">
        <x:f>IF(OR(2&gt;'Настройки'!$B$3,ISBLANK(BJ592),BJ592=0),"",BJ592)</x:f>
      </x:c>
      <x:c r="CU592" s="50" t="str">
        <x:f>IF(OR(3&gt;'Настройки'!$B$3,ISBLANK(BK592),BK592=0),"",BK592)</x:f>
      </x:c>
      <x:c r="CV592" s="50" t="str">
        <x:f>IF(OR(4&gt;'Настройки'!$B$3,ISBLANK(BL592),BL592=0),"",BL592)</x:f>
      </x:c>
      <x:c r="CW592" s="50" t="str">
        <x:f>IF(OR(5&gt;'Настройки'!$B$3,ISBLANK(BM592),BM592=0),"",BM592)</x:f>
      </x:c>
      <x:c r="CX592" s="50" t="str">
        <x:f>IF(OR(6&gt;'Настройки'!$B$3,ISBLANK(BN592),BN592=0),"",BN592)</x:f>
      </x:c>
      <x:c r="CY592" s="50" t="str">
        <x:f>IF(OR(7&gt;'Настройки'!$B$3,ISBLANK(BO592),BO592=0),"",BO592)</x:f>
      </x:c>
      <x:c r="CZ592" s="50" t="str">
        <x:f>IF(OR(8&gt;'Настройки'!$B$3,ISBLANK(BP592),BP592=0),"",BP592)</x:f>
      </x:c>
      <x:c r="DA592" s="50" t="str">
        <x:f>IF(OR(9&gt;'Настройки'!$B$3,ISBLANK(BQ592),BQ592=0),"",BQ592)</x:f>
      </x:c>
      <x:c r="DB592" s="50" t="str">
        <x:f>IF(OR(10&gt;'Настройки'!$B$3,ISBLANK(BR592),BR592=0),"",BR592)</x:f>
      </x:c>
      <x:c r="DC592" s="50" t="str">
        <x:f>IF(OR(11&gt;'Настройки'!$B$3,ISBLANK(BS592),BS592=0),"",BS592)</x:f>
      </x:c>
      <x:c r="DD592" s="50" t="str">
        <x:f>IF(OR(12&gt;'Настройки'!$B$3,ISBLANK(BT592),BT592=0),"",BT592)</x:f>
      </x:c>
      <x:c r="DE592" s="50" t="str">
        <x:f>IF(OR(13&gt;'Настройки'!$B$3,ISBLANK(BU592),BU592=0),"",BU592)</x:f>
      </x:c>
      <x:c r="DF592" s="50" t="str">
        <x:f>IF(OR(14&gt;'Настройки'!$B$3,ISBLANK(BV592),BV592=0),"",BV592)</x:f>
      </x:c>
      <x:c r="DG592" s="50" t="str">
        <x:f>IF(OR(15&gt;'Настройки'!$B$3,ISBLANK(BW592),BW592=0),"",BW592)</x:f>
      </x:c>
      <x:c r="DH592" s="50" t="str">
        <x:f>IF(OR(16&gt;'Настройки'!$B$3,ISBLANK(BX592),BX592=0),"",BX592)</x:f>
      </x:c>
      <x:c r="DI592" s="50" t="str">
        <x:f>IF(OR(17&gt;'Настройки'!$B$3,ISBLANK(BY592),BY592=0),"",BY592)</x:f>
      </x:c>
      <x:c r="DJ592" s="50" t="str">
        <x:f>IF(OR(18&gt;'Настройки'!$B$3,ISBLANK(BZ592),BZ592=0),"",BZ592)</x:f>
      </x:c>
      <x:c r="DK592" s="50" t="str">
        <x:f>IF(OR(19&gt;'Настройки'!$B$3,ISBLANK(CA592),CA592=0),"",CA592)</x:f>
      </x:c>
      <x:c r="DL592" s="50" t="str">
        <x:f>IF(OR(20&gt;'Настройки'!$B$3,ISBLANK(CB592),CB592=0),"",CB592)</x:f>
      </x:c>
      <x:c r="DM592" s="50" t="str">
        <x:f>IF(OR(21&gt;'Настройки'!$B$3,ISBLANK(CC592),CC592=0),"",CC592)</x:f>
      </x:c>
      <x:c r="DN592" s="50" t="str">
        <x:f>IF(OR(22&gt;'Настройки'!$B$3,ISBLANK(CD592),CD592=0),"",CD592)</x:f>
      </x:c>
      <x:c r="DO592" s="50" t="str">
        <x:f>IF(OR(23&gt;'Настройки'!$B$3,ISBLANK(CE592),CE592=0),"",CE592)</x:f>
      </x:c>
      <x:c r="DP592" s="50" t="str">
        <x:f>IF(OR(24&gt;'Настройки'!$B$3,ISBLANK(CF592),CF592=0),"",CF592)</x:f>
      </x:c>
      <x:c r="DQ592" s="50" t="str">
        <x:f>IF(OR(25&gt;'Настройки'!$B$3,ISBLANK(CG592),CG592=0),"",CG592)</x:f>
      </x:c>
      <x:c r="DR592" s="50" t="str">
        <x:f>IF(OR(26&gt;'Настройки'!$B$3,ISBLANK(CH592),CH592=0),"",CH592)</x:f>
      </x:c>
      <x:c r="DS592" s="50" t="str">
        <x:f>IF(OR(27&gt;'Настройки'!$B$3,ISBLANK(CI592),CI592=0),"",CI592)</x:f>
      </x:c>
      <x:c r="DT592" s="50" t="str">
        <x:f>IF(OR(28&gt;'Настройки'!$B$3,ISBLANK(CJ592),CJ592=0),"",CJ592)</x:f>
      </x:c>
      <x:c r="DU592" s="50" t="str">
        <x:f>IF(OR(29&gt;'Настройки'!$B$3,ISBLANK(CK592),CK592=0),"",CK592)</x:f>
      </x:c>
      <x:c r="DV592" s="50" t="str">
        <x:f>IF(OR(30&gt;'Настройки'!$B$3,ISBLANK(CL592),CL592=0),"",CL592)</x:f>
      </x:c>
      <x:c r="DW592" s="50" t="str">
        <x:f>IF(OR(31&gt;'Настройки'!$B$3,ISBLANK(CM592),CM592=0),"",CM592)</x:f>
      </x:c>
      <x:c r="DX592" s="50" t="str">
        <x:f>IF(OR(32&gt;'Настройки'!$B$3,ISBLANK(CN592),CN592=0),"",CN592)</x:f>
      </x:c>
      <x:c r="DY592" s="50" t="str">
        <x:f>IF(OR(33&gt;'Настройки'!$B$3,ISBLANK(CO592),CO592=0),"",CO592)</x:f>
      </x:c>
      <x:c r="DZ592" s="50" t="str">
        <x:f>IF(OR(34&gt;'Настройки'!$B$3,ISBLANK(CP592),CP592=0),"",CP592)</x:f>
      </x:c>
      <x:c r="EA592" s="50" t="str">
        <x:f>IF(OR(35&gt;'Настройки'!$B$3,ISBLANK(CQ592),CQ592=0),"",CQ592)</x:f>
      </x:c>
      <x:c r="EB592" s="50" t="str">
        <x:f>IF(OR(36&gt;'Настройки'!$B$3,ISBLANK(CR592),CR592=0),"",CR592)</x:f>
      </x:c>
      <x:c r="EC592" s="50" t="str">
        <x:f>IF(A592="","",IF(OR(BB592="AZ",BB592="BZ"),10000+ROW(),IF(AZ592&gt;'Настройки'!$B$11,20000+ROW(),IF(BF592&lt;&gt;"Обычный",30000+ROW(),IF(AX592&lt;=0,40000+ROW(),"")))))</x:f>
      </x:c>
      <x:c r="ED592" s="50" t="str">
        <x:f>IF(EC592="","",COUNTIFS($EC$2:$EC$1001,"&gt;0",$EC$2:$EC$1001,"&lt;"&amp;EC592)+1)</x:f>
      </x:c>
    </x:row>
    <x:row r="593">
      <x:c r="A593" s="115"/>
      <x:c r="B593" s="115"/>
      <x:c r="C593" s="115"/>
      <x:c r="D593" s="118"/>
      <x:c r="E593" s="118"/>
      <x:c r="F593" s="118"/>
      <x:c r="G593" s="118"/>
      <x:c r="H593" s="118"/>
      <x:c r="I593" s="118"/>
      <x:c r="J593" s="118"/>
      <x:c r="K593" s="118"/>
      <x:c r="L593" s="118"/>
      <x:c r="M593" s="118"/>
      <x:c r="N593" s="118"/>
      <x:c r="O593" s="118"/>
      <x:c r="P593" s="118"/>
      <x:c r="Q593" s="118"/>
      <x:c r="R593" s="118"/>
      <x:c r="S593" s="118"/>
      <x:c r="T593" s="118"/>
      <x:c r="U593" s="118"/>
      <x:c r="V593" s="118"/>
      <x:c r="W593" s="118"/>
      <x:c r="X593" s="118"/>
      <x:c r="Y593" s="118"/>
      <x:c r="Z593" s="118"/>
      <x:c r="AA593" s="118"/>
      <x:c r="AB593" s="118"/>
      <x:c r="AC593" s="118"/>
      <x:c r="AD593" s="118"/>
      <x:c r="AE593" s="118"/>
      <x:c r="AF593" s="118"/>
      <x:c r="AG593" s="118"/>
      <x:c r="AH593" s="118"/>
      <x:c r="AI593" s="118"/>
      <x:c r="AJ593" s="118"/>
      <x:c r="AK593" s="118"/>
      <x:c r="AL593" s="118"/>
      <x:c r="AM593" s="118"/>
      <x:c r="AN593" s="118"/>
      <x:c r="AO593" s="118"/>
      <x:c r="AP593" s="115"/>
      <x:c r="AQ593" s="49" t="str">
        <x:f>IF(A593="","",COUNT(BI593:INDEX(BI593:CR593,1,'Настройки'!$B$3)))</x:f>
      </x:c>
      <x:c r="AR593" s="49" t="str">
        <x:f>IF(A593="","",SUM(BI593:INDEX(BI593:CR593,1,'Настройки'!$B$3)))</x:f>
      </x:c>
      <x:c r="AS593" s="58" t="str">
        <x:f>IF(A593="","",IF('Настройки'!$B$4="Стоимость потребления",AR593*D593,IF('Настройки'!$B$4="Количество",AR593,E593)))</x:f>
      </x:c>
      <x:c r="AT593" s="61" t="str">
        <x:f>IF(OR(A593="",AS593&lt;0,SUM($AS$2:$AS$1001)&lt;=0),"",AS593/SUM($AS$2:$AS$1001))</x:f>
      </x:c>
      <x:c r="AU593" s="61" t="str">
        <x:f>IF(OR(A593="",AS593&lt;0,SUM($AS$2:$AS$1001)&lt;=0),"",SUMIFS($AS$2:$AS$1001,$AS$2:$AS$1001,"&gt;"&amp;AS593)/SUM($AS$2:$AS$1001))</x:f>
      </x:c>
      <x:c r="AV593" s="61" t="str">
        <x:f>IF(OR(A593="",AS593&lt;0,SUM($AS$2:$AS$1001)&lt;=0),"",SUMIFS($AS$2:$AS$1001,$AS$2:$AS$1001,"&gt;="&amp;AS593)/SUM($AS$2:$AS$1001))</x:f>
      </x:c>
      <x:c r="AW593" s="49" t="str">
        <x:f>IF(A593="","",IF(SUM($AS$2:$AS$1001)&lt;=0,"Не определён",IF(AS593&lt;0,"Исключение",IF(AU593&lt;'Настройки'!$B$5,"A",IF(AU593&lt;'Настройки'!$B$6,"B","C")))))</x:f>
      </x:c>
      <x:c r="AX593" s="58" t="str">
        <x:f>IF(A593="","",IF(AQ593=0,"",AVERAGE(BI593:INDEX(BI593:CR593,1,'Настройки'!$B$3))))</x:f>
      </x:c>
      <x:c r="AY593" s="58" t="str">
        <x:f>IF(OR(A593="",AQ593=0),"",STDEVP(BI593:INDEX(BI593:CR593,1,'Настройки'!$B$3)))</x:f>
      </x:c>
      <x:c r="AZ593" s="61" t="str">
        <x:f>IF(OR(A593="",AQ593&lt;'Настройки'!$B$12,AX593&lt;=0,AND('Настройки'!$B$10="Блокировать",COUNTIF(F593:INDEX(F593:AO593,1,'Настройки'!$B$3),"&lt;0")&gt;0)),"",AY593/ABS(AX593))</x:f>
      </x:c>
      <x:c r="BA593" s="49" t="str">
        <x:f>IF(A593="","",IF(AND('Настройки'!$B$10="Блокировать",COUNTIF(F593:INDEX(F593:AO593,1,'Настройки'!$B$3),"&lt;0")&gt;0),"Не определён",IF(AQ593&lt;'Настройки'!$B$12,"Не определён",IF(AX593=0,"Нет спроса",IF(AX593&lt;0,"Не определён",IF(AZ593&lt;='Настройки'!$B$7,"X",IF(AZ593&lt;='Настройки'!$B$8,"Y","Z")))))))</x:f>
      </x:c>
      <x:c r="BB593" s="49" t="str">
        <x:f>IF(OR(A593="",LEN(AW593)&lt;&gt;1,LEN(BA593)&lt;&gt;1),"",AW593&amp;BA593)</x:f>
      </x:c>
      <x:c r="BC593" s="61" t="str">
        <x:f>IF(OR(A593="",AQ593=0),"",(COUNT(BI593:INDEX(BI593:CR593,1,'Настройки'!$B$3))-COUNT(CS593:INDEX(CS593:EB593,1,'Настройки'!$B$3)))/AQ593)</x:f>
      </x:c>
      <x:c r="BD593" s="64" t="str">
        <x:f>IF(OR(A593="",COUNT(CS593:INDEX(CS593:EB593,1,'Настройки'!$B$3))=0),"",AQ593/COUNT(CS593:INDEX(CS593:EB593,1,'Настройки'!$B$3)))</x:f>
      </x:c>
      <x:c r="BE593" s="64" t="str">
        <x:f>IF(OR(A593="",COUNT(CS593:INDEX(CS593:EB593,1,'Настройки'!$B$3))=0),"",IF(AVERAGE(CS593:INDEX(CS593:EB593,1,'Настройки'!$B$3))=0,"",(STDEVP(CS593:INDEX(CS593:EB593,1,'Настройки'!$B$3))/ABS(AVERAGE(CS593:INDEX(CS593:EB593,1,'Настройки'!$B$3))))^2))</x:f>
      </x:c>
      <x:c r="BF593" s="49" t="str">
        <x:f>IF(A593="","",IF(AQ593&lt;3,"Недостаточно",IF(AQ593&lt;6,"Предварительный","Обычный")))</x:f>
      </x:c>
      <x:c r="BG593" s="49" t="str">
        <x:f>IF(A593="","",IF(COUNTIF(F593:INDEX(F593:AO593,1,'Настройки'!$B$3),"&lt;0")&gt;0,IF('Настройки'!$B$10="Блокировать","Отрицательный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"),"")&amp;IF(AQ593&lt;3,"Недостаточно истории. ",IF(AQ593&lt;6,"Предварительная классификация. ",""))&amp;IF(AX593=0,"Нет спроса за горизонт. ","")&amp;IF(AZ593&gt;'Настройки'!$B$11,"Экстремальная вариативность. ",""))</x:f>
      </x:c>
      <x:c r="BH593" s="49" t="str">
        <x:f>IF(A593="","",IFERROR(VLOOKUP(BB593,'Настройки'!$D$3:$E$11,2,FALSE),"Сначала проверьте исходные данные и историю спроса.")&amp;" Уточните срок поставки, MOQ и критичность.")</x:f>
      </x:c>
      <x:c r="BI593" s="50" t="str">
        <x:f>IF(1&gt;'Настройки'!$B$3,"",IF(ISBLANK(F593),IF('Настройки'!$B$9="Нулевой спрос",0,""),IF(F593&lt;0,IF('Настройки'!$B$10="Исключить","",IF('Настройки'!$B$10="Абсолютные значения",ABS(F593),F593)),F593)))</x:f>
      </x:c>
      <x:c r="BJ593" s="50" t="str">
        <x:f>IF(2&gt;'Настройки'!$B$3,"",IF(ISBLANK(G593),IF('Настройки'!$B$9="Нулевой спрос",0,""),IF(G593&lt;0,IF('Настройки'!$B$10="Исключить","",IF('Настройки'!$B$10="Абсолютные значения",ABS(G593),G593)),G593)))</x:f>
      </x:c>
      <x:c r="BK593" s="50" t="str">
        <x:f>IF(3&gt;'Настройки'!$B$3,"",IF(ISBLANK(H593),IF('Настройки'!$B$9="Нулевой спрос",0,""),IF(H593&lt;0,IF('Настройки'!$B$10="Исключить","",IF('Настройки'!$B$10="Абсолютные значения",ABS(H593),H593)),H593)))</x:f>
      </x:c>
      <x:c r="BL593" s="50" t="str">
        <x:f>IF(4&gt;'Настройки'!$B$3,"",IF(ISBLANK(I593),IF('Настройки'!$B$9="Нулевой спрос",0,""),IF(I593&lt;0,IF('Настройки'!$B$10="Исключить","",IF('Настройки'!$B$10="Абсолютные значения",ABS(I593),I593)),I593)))</x:f>
      </x:c>
      <x:c r="BM593" s="50" t="str">
        <x:f>IF(5&gt;'Настройки'!$B$3,"",IF(ISBLANK(J593),IF('Настройки'!$B$9="Нулевой спрос",0,""),IF(J593&lt;0,IF('Настройки'!$B$10="Исключить","",IF('Настройки'!$B$10="Абсолютные значения",ABS(J593),J593)),J593)))</x:f>
      </x:c>
      <x:c r="BN593" s="50" t="str">
        <x:f>IF(6&gt;'Настройки'!$B$3,"",IF(ISBLANK(K593),IF('Настройки'!$B$9="Нулевой спрос",0,""),IF(K593&lt;0,IF('Настройки'!$B$10="Исключить","",IF('Настройки'!$B$10="Абсолютные значения",ABS(K593),K593)),K593)))</x:f>
      </x:c>
      <x:c r="BO593" s="50" t="str">
        <x:f>IF(7&gt;'Настройки'!$B$3,"",IF(ISBLANK(L593),IF('Настройки'!$B$9="Нулевой спрос",0,""),IF(L593&lt;0,IF('Настройки'!$B$10="Исключить","",IF('Настройки'!$B$10="Абсолютные значения",ABS(L593),L593)),L593)))</x:f>
      </x:c>
      <x:c r="BP593" s="50" t="str">
        <x:f>IF(8&gt;'Настройки'!$B$3,"",IF(ISBLANK(M593),IF('Настройки'!$B$9="Нулевой спрос",0,""),IF(M593&lt;0,IF('Настройки'!$B$10="Исключить","",IF('Настройки'!$B$10="Абсолютные значения",ABS(M593),M593)),M593)))</x:f>
      </x:c>
      <x:c r="BQ593" s="50" t="str">
        <x:f>IF(9&gt;'Настройки'!$B$3,"",IF(ISBLANK(N593),IF('Настройки'!$B$9="Нулевой спрос",0,""),IF(N593&lt;0,IF('Настройки'!$B$10="Исключить","",IF('Настройки'!$B$10="Абсолютные значения",ABS(N593),N593)),N593)))</x:f>
      </x:c>
      <x:c r="BR593" s="50" t="str">
        <x:f>IF(10&gt;'Настройки'!$B$3,"",IF(ISBLANK(O593),IF('Настройки'!$B$9="Нулевой спрос",0,""),IF(O593&lt;0,IF('Настройки'!$B$10="Исключить","",IF('Настройки'!$B$10="Абсолютные значения",ABS(O593),O593)),O593)))</x:f>
      </x:c>
      <x:c r="BS593" s="50" t="str">
        <x:f>IF(11&gt;'Настройки'!$B$3,"",IF(ISBLANK(P593),IF('Настройки'!$B$9="Нулевой спрос",0,""),IF(P593&lt;0,IF('Настройки'!$B$10="Исключить","",IF('Настройки'!$B$10="Абсолютные значения",ABS(P593),P593)),P593)))</x:f>
      </x:c>
      <x:c r="BT593" s="50" t="str">
        <x:f>IF(12&gt;'Настройки'!$B$3,"",IF(ISBLANK(Q593),IF('Настройки'!$B$9="Нулевой спрос",0,""),IF(Q593&lt;0,IF('Настройки'!$B$10="Исключить","",IF('Настройки'!$B$10="Абсолютные значения",ABS(Q593),Q593)),Q593)))</x:f>
      </x:c>
      <x:c r="BU593" s="50" t="str">
        <x:f>IF(13&gt;'Настройки'!$B$3,"",IF(ISBLANK(R593),IF('Настройки'!$B$9="Нулевой спрос",0,""),IF(R593&lt;0,IF('Настройки'!$B$10="Исключить","",IF('Настройки'!$B$10="Абсолютные значения",ABS(R593),R593)),R593)))</x:f>
      </x:c>
      <x:c r="BV593" s="50" t="str">
        <x:f>IF(14&gt;'Настройки'!$B$3,"",IF(ISBLANK(S593),IF('Настройки'!$B$9="Нулевой спрос",0,""),IF(S593&lt;0,IF('Настройки'!$B$10="Исключить","",IF('Настройки'!$B$10="Абсолютные значения",ABS(S593),S593)),S593)))</x:f>
      </x:c>
      <x:c r="BW593" s="50" t="str">
        <x:f>IF(15&gt;'Настройки'!$B$3,"",IF(ISBLANK(T593),IF('Настройки'!$B$9="Нулевой спрос",0,""),IF(T593&lt;0,IF('Настройки'!$B$10="Исключить","",IF('Настройки'!$B$10="Абсолютные значения",ABS(T593),T593)),T593)))</x:f>
      </x:c>
      <x:c r="BX593" s="50" t="str">
        <x:f>IF(16&gt;'Настройки'!$B$3,"",IF(ISBLANK(U593),IF('Настройки'!$B$9="Нулевой спрос",0,""),IF(U593&lt;0,IF('Настройки'!$B$10="Исключить","",IF('Настройки'!$B$10="Абсолютные значения",ABS(U593),U593)),U593)))</x:f>
      </x:c>
      <x:c r="BY593" s="50" t="str">
        <x:f>IF(17&gt;'Настройки'!$B$3,"",IF(ISBLANK(V593),IF('Настройки'!$B$9="Нулевой спрос",0,""),IF(V593&lt;0,IF('Настройки'!$B$10="Исключить","",IF('Настройки'!$B$10="Абсолютные значения",ABS(V593),V593)),V593)))</x:f>
      </x:c>
      <x:c r="BZ593" s="50" t="str">
        <x:f>IF(18&gt;'Настройки'!$B$3,"",IF(ISBLANK(W593),IF('Настройки'!$B$9="Нулевой спрос",0,""),IF(W593&lt;0,IF('Настройки'!$B$10="Исключить","",IF('Настройки'!$B$10="Абсолютные значения",ABS(W593),W593)),W593)))</x:f>
      </x:c>
      <x:c r="CA593" s="50" t="str">
        <x:f>IF(19&gt;'Настройки'!$B$3,"",IF(ISBLANK(X593),IF('Настройки'!$B$9="Нулевой спрос",0,""),IF(X593&lt;0,IF('Настройки'!$B$10="Исключить","",IF('Настройки'!$B$10="Абсолютные значения",ABS(X593),X593)),X593)))</x:f>
      </x:c>
      <x:c r="CB593" s="50" t="str">
        <x:f>IF(20&gt;'Настройки'!$B$3,"",IF(ISBLANK(Y593),IF('Настройки'!$B$9="Нулевой спрос",0,""),IF(Y593&lt;0,IF('Настройки'!$B$10="Исключить","",IF('Настройки'!$B$10="Абсолютные значения",ABS(Y593),Y593)),Y593)))</x:f>
      </x:c>
      <x:c r="CC593" s="50" t="str">
        <x:f>IF(21&gt;'Настройки'!$B$3,"",IF(ISBLANK(Z593),IF('Настройки'!$B$9="Нулевой спрос",0,""),IF(Z593&lt;0,IF('Настройки'!$B$10="Исключить","",IF('Настройки'!$B$10="Абсолютные значения",ABS(Z593),Z593)),Z593)))</x:f>
      </x:c>
      <x:c r="CD593" s="50" t="str">
        <x:f>IF(22&gt;'Настройки'!$B$3,"",IF(ISBLANK(AA593),IF('Настройки'!$B$9="Нулевой спрос",0,""),IF(AA593&lt;0,IF('Настройки'!$B$10="Исключить","",IF('Настройки'!$B$10="Абсолютные значения",ABS(AA593),AA593)),AA593)))</x:f>
      </x:c>
      <x:c r="CE593" s="50" t="str">
        <x:f>IF(23&gt;'Настройки'!$B$3,"",IF(ISBLANK(AB593),IF('Настройки'!$B$9="Нулевой спрос",0,""),IF(AB593&lt;0,IF('Настройки'!$B$10="Исключить","",IF('Настройки'!$B$10="Абсолютные значения",ABS(AB593),AB593)),AB593)))</x:f>
      </x:c>
      <x:c r="CF593" s="50" t="str">
        <x:f>IF(24&gt;'Настройки'!$B$3,"",IF(ISBLANK(AC593),IF('Настройки'!$B$9="Нулевой спрос",0,""),IF(AC593&lt;0,IF('Настройки'!$B$10="Исключить","",IF('Настройки'!$B$10="Абсолютные значения",ABS(AC593),AC593)),AC593)))</x:f>
      </x:c>
      <x:c r="CG593" s="50" t="str">
        <x:f>IF(25&gt;'Настройки'!$B$3,"",IF(ISBLANK(AD593),IF('Настройки'!$B$9="Нулевой спрос",0,""),IF(AD593&lt;0,IF('Настройки'!$B$10="Исключить","",IF('Настройки'!$B$10="Абсолютные значения",ABS(AD593),AD593)),AD593)))</x:f>
      </x:c>
      <x:c r="CH593" s="50" t="str">
        <x:f>IF(26&gt;'Настройки'!$B$3,"",IF(ISBLANK(AE593),IF('Настройки'!$B$9="Нулевой спрос",0,""),IF(AE593&lt;0,IF('Настройки'!$B$10="Исключить","",IF('Настройки'!$B$10="Абсолютные значения",ABS(AE593),AE593)),AE593)))</x:f>
      </x:c>
      <x:c r="CI593" s="50" t="str">
        <x:f>IF(27&gt;'Настройки'!$B$3,"",IF(ISBLANK(AF593),IF('Настройки'!$B$9="Нулевой спрос",0,""),IF(AF593&lt;0,IF('Настройки'!$B$10="Исключить","",IF('Настройки'!$B$10="Абсолютные значения",ABS(AF593),AF593)),AF593)))</x:f>
      </x:c>
      <x:c r="CJ593" s="50" t="str">
        <x:f>IF(28&gt;'Настройки'!$B$3,"",IF(ISBLANK(AG593),IF('Настройки'!$B$9="Нулевой спрос",0,""),IF(AG593&lt;0,IF('Настройки'!$B$10="Исключить","",IF('Настройки'!$B$10="Абсолютные значения",ABS(AG593),AG593)),AG593)))</x:f>
      </x:c>
      <x:c r="CK593" s="50" t="str">
        <x:f>IF(29&gt;'Настройки'!$B$3,"",IF(ISBLANK(AH593),IF('Настройки'!$B$9="Нулевой спрос",0,""),IF(AH593&lt;0,IF('Настройки'!$B$10="Исключить","",IF('Настройки'!$B$10="Абсолютные значения",ABS(AH593),AH593)),AH593)))</x:f>
      </x:c>
      <x:c r="CL593" s="50" t="str">
        <x:f>IF(30&gt;'Настройки'!$B$3,"",IF(ISBLANK(AI593),IF('Настройки'!$B$9="Нулевой спрос",0,""),IF(AI593&lt;0,IF('Настройки'!$B$10="Исключить","",IF('Настройки'!$B$10="Абсолютные значения",ABS(AI593),AI593)),AI593)))</x:f>
      </x:c>
      <x:c r="CM593" s="50" t="str">
        <x:f>IF(31&gt;'Настройки'!$B$3,"",IF(ISBLANK(AJ593),IF('Настройки'!$B$9="Нулевой спрос",0,""),IF(AJ593&lt;0,IF('Настройки'!$B$10="Исключить","",IF('Настройки'!$B$10="Абсолютные значения",ABS(AJ593),AJ593)),AJ593)))</x:f>
      </x:c>
      <x:c r="CN593" s="50" t="str">
        <x:f>IF(32&gt;'Настройки'!$B$3,"",IF(ISBLANK(AK593),IF('Настройки'!$B$9="Нулевой спрос",0,""),IF(AK593&lt;0,IF('Настройки'!$B$10="Исключить","",IF('Настройки'!$B$10="Абсолютные значения",ABS(AK593),AK593)),AK593)))</x:f>
      </x:c>
      <x:c r="CO593" s="50" t="str">
        <x:f>IF(33&gt;'Настройки'!$B$3,"",IF(ISBLANK(AL593),IF('Настройки'!$B$9="Нулевой спрос",0,""),IF(AL593&lt;0,IF('Настройки'!$B$10="Исключить","",IF('Настройки'!$B$10="Абсолютные значения",ABS(AL593),AL593)),AL593)))</x:f>
      </x:c>
      <x:c r="CP593" s="50" t="str">
        <x:f>IF(34&gt;'Настройки'!$B$3,"",IF(ISBLANK(AM593),IF('Настройки'!$B$9="Нулевой спрос",0,""),IF(AM593&lt;0,IF('Настройки'!$B$10="Исключить","",IF('Настройки'!$B$10="Абсолютные значения",ABS(AM593),AM593)),AM593)))</x:f>
      </x:c>
      <x:c r="CQ593" s="50" t="str">
        <x:f>IF(35&gt;'Настройки'!$B$3,"",IF(ISBLANK(AN593),IF('Настройки'!$B$9="Нулевой спрос",0,""),IF(AN593&lt;0,IF('Настройки'!$B$10="Исключить","",IF('Настройки'!$B$10="Абсолютные значения",ABS(AN593),AN593)),AN593)))</x:f>
      </x:c>
      <x:c r="CR593" s="50" t="str">
        <x:f>IF(36&gt;'Настройки'!$B$3,"",IF(ISBLANK(AO593),IF('Настройки'!$B$9="Нулевой спрос",0,""),IF(AO593&lt;0,IF('Настройки'!$B$10="Исключить","",IF('Настройки'!$B$10="Абсолютные значения",ABS(AO593),AO593)),AO593)))</x:f>
      </x:c>
      <x:c r="CS593" s="50" t="str">
        <x:f>IF(OR(1&gt;'Настройки'!$B$3,ISBLANK(BI593),BI593=0),"",BI593)</x:f>
      </x:c>
      <x:c r="CT593" s="50" t="str">
        <x:f>IF(OR(2&gt;'Настройки'!$B$3,ISBLANK(BJ593),BJ593=0),"",BJ593)</x:f>
      </x:c>
      <x:c r="CU593" s="50" t="str">
        <x:f>IF(OR(3&gt;'Настройки'!$B$3,ISBLANK(BK593),BK593=0),"",BK593)</x:f>
      </x:c>
      <x:c r="CV593" s="50" t="str">
        <x:f>IF(OR(4&gt;'Настройки'!$B$3,ISBLANK(BL593),BL593=0),"",BL593)</x:f>
      </x:c>
      <x:c r="CW593" s="50" t="str">
        <x:f>IF(OR(5&gt;'Настройки'!$B$3,ISBLANK(BM593),BM593=0),"",BM593)</x:f>
      </x:c>
      <x:c r="CX593" s="50" t="str">
        <x:f>IF(OR(6&gt;'Настройки'!$B$3,ISBLANK(BN593),BN593=0),"",BN593)</x:f>
      </x:c>
      <x:c r="CY593" s="50" t="str">
        <x:f>IF(OR(7&gt;'Настройки'!$B$3,ISBLANK(BO593),BO593=0),"",BO593)</x:f>
      </x:c>
      <x:c r="CZ593" s="50" t="str">
        <x:f>IF(OR(8&gt;'Настройки'!$B$3,ISBLANK(BP593),BP593=0),"",BP593)</x:f>
      </x:c>
      <x:c r="DA593" s="50" t="str">
        <x:f>IF(OR(9&gt;'Настройки'!$B$3,ISBLANK(BQ593),BQ593=0),"",BQ593)</x:f>
      </x:c>
      <x:c r="DB593" s="50" t="str">
        <x:f>IF(OR(10&gt;'Настройки'!$B$3,ISBLANK(BR593),BR593=0),"",BR593)</x:f>
      </x:c>
      <x:c r="DC593" s="50" t="str">
        <x:f>IF(OR(11&gt;'Настройки'!$B$3,ISBLANK(BS593),BS593=0),"",BS593)</x:f>
      </x:c>
      <x:c r="DD593" s="50" t="str">
        <x:f>IF(OR(12&gt;'Настройки'!$B$3,ISBLANK(BT593),BT593=0),"",BT593)</x:f>
      </x:c>
      <x:c r="DE593" s="50" t="str">
        <x:f>IF(OR(13&gt;'Настройки'!$B$3,ISBLANK(BU593),BU593=0),"",BU593)</x:f>
      </x:c>
      <x:c r="DF593" s="50" t="str">
        <x:f>IF(OR(14&gt;'Настройки'!$B$3,ISBLANK(BV593),BV593=0),"",BV593)</x:f>
      </x:c>
      <x:c r="DG593" s="50" t="str">
        <x:f>IF(OR(15&gt;'Настройки'!$B$3,ISBLANK(BW593),BW593=0),"",BW593)</x:f>
      </x:c>
      <x:c r="DH593" s="50" t="str">
        <x:f>IF(OR(16&gt;'Настройки'!$B$3,ISBLANK(BX593),BX593=0),"",BX593)</x:f>
      </x:c>
      <x:c r="DI593" s="50" t="str">
        <x:f>IF(OR(17&gt;'Настройки'!$B$3,ISBLANK(BY593),BY593=0),"",BY593)</x:f>
      </x:c>
      <x:c r="DJ593" s="50" t="str">
        <x:f>IF(OR(18&gt;'Настройки'!$B$3,ISBLANK(BZ593),BZ593=0),"",BZ593)</x:f>
      </x:c>
      <x:c r="DK593" s="50" t="str">
        <x:f>IF(OR(19&gt;'Настройки'!$B$3,ISBLANK(CA593),CA593=0),"",CA593)</x:f>
      </x:c>
      <x:c r="DL593" s="50" t="str">
        <x:f>IF(OR(20&gt;'Настройки'!$B$3,ISBLANK(CB593),CB593=0),"",CB593)</x:f>
      </x:c>
      <x:c r="DM593" s="50" t="str">
        <x:f>IF(OR(21&gt;'Настройки'!$B$3,ISBLANK(CC593),CC593=0),"",CC593)</x:f>
      </x:c>
      <x:c r="DN593" s="50" t="str">
        <x:f>IF(OR(22&gt;'Настройки'!$B$3,ISBLANK(CD593),CD593=0),"",CD593)</x:f>
      </x:c>
      <x:c r="DO593" s="50" t="str">
        <x:f>IF(OR(23&gt;'Настройки'!$B$3,ISBLANK(CE593),CE593=0),"",CE593)</x:f>
      </x:c>
      <x:c r="DP593" s="50" t="str">
        <x:f>IF(OR(24&gt;'Настройки'!$B$3,ISBLANK(CF593),CF593=0),"",CF593)</x:f>
      </x:c>
      <x:c r="DQ593" s="50" t="str">
        <x:f>IF(OR(25&gt;'Настройки'!$B$3,ISBLANK(CG593),CG593=0),"",CG593)</x:f>
      </x:c>
      <x:c r="DR593" s="50" t="str">
        <x:f>IF(OR(26&gt;'Настройки'!$B$3,ISBLANK(CH593),CH593=0),"",CH593)</x:f>
      </x:c>
      <x:c r="DS593" s="50" t="str">
        <x:f>IF(OR(27&gt;'Настройки'!$B$3,ISBLANK(CI593),CI593=0),"",CI593)</x:f>
      </x:c>
      <x:c r="DT593" s="50" t="str">
        <x:f>IF(OR(28&gt;'Настройки'!$B$3,ISBLANK(CJ593),CJ593=0),"",CJ593)</x:f>
      </x:c>
      <x:c r="DU593" s="50" t="str">
        <x:f>IF(OR(29&gt;'Настройки'!$B$3,ISBLANK(CK593),CK593=0),"",CK593)</x:f>
      </x:c>
      <x:c r="DV593" s="50" t="str">
        <x:f>IF(OR(30&gt;'Настройки'!$B$3,ISBLANK(CL593),CL593=0),"",CL593)</x:f>
      </x:c>
      <x:c r="DW593" s="50" t="str">
        <x:f>IF(OR(31&gt;'Настройки'!$B$3,ISBLANK(CM593),CM593=0),"",CM593)</x:f>
      </x:c>
      <x:c r="DX593" s="50" t="str">
        <x:f>IF(OR(32&gt;'Настройки'!$B$3,ISBLANK(CN593),CN593=0),"",CN593)</x:f>
      </x:c>
      <x:c r="DY593" s="50" t="str">
        <x:f>IF(OR(33&gt;'Настройки'!$B$3,ISBLANK(CO593),CO593=0),"",CO593)</x:f>
      </x:c>
      <x:c r="DZ593" s="50" t="str">
        <x:f>IF(OR(34&gt;'Настройки'!$B$3,ISBLANK(CP593),CP593=0),"",CP593)</x:f>
      </x:c>
      <x:c r="EA593" s="50" t="str">
        <x:f>IF(OR(35&gt;'Настройки'!$B$3,ISBLANK(CQ593),CQ593=0),"",CQ593)</x:f>
      </x:c>
      <x:c r="EB593" s="50" t="str">
        <x:f>IF(OR(36&gt;'Настройки'!$B$3,ISBLANK(CR593),CR593=0),"",CR593)</x:f>
      </x:c>
      <x:c r="EC593" s="50" t="str">
        <x:f>IF(A593="","",IF(OR(BB593="AZ",BB593="BZ"),10000+ROW(),IF(AZ593&gt;'Настройки'!$B$11,20000+ROW(),IF(BF593&lt;&gt;"Обычный",30000+ROW(),IF(AX593&lt;=0,40000+ROW(),"")))))</x:f>
      </x:c>
      <x:c r="ED593" s="50" t="str">
        <x:f>IF(EC593="","",COUNTIFS($EC$2:$EC$1001,"&gt;0",$EC$2:$EC$1001,"&lt;"&amp;EC593)+1)</x:f>
      </x:c>
    </x:row>
    <x:row r="594">
      <x:c r="A594" s="115"/>
      <x:c r="B594" s="115"/>
      <x:c r="C594" s="115"/>
      <x:c r="D594" s="118"/>
      <x:c r="E594" s="118"/>
      <x:c r="F594" s="118"/>
      <x:c r="G594" s="118"/>
      <x:c r="H594" s="118"/>
      <x:c r="I594" s="118"/>
      <x:c r="J594" s="118"/>
      <x:c r="K594" s="118"/>
      <x:c r="L594" s="118"/>
      <x:c r="M594" s="118"/>
      <x:c r="N594" s="118"/>
      <x:c r="O594" s="118"/>
      <x:c r="P594" s="118"/>
      <x:c r="Q594" s="118"/>
      <x:c r="R594" s="118"/>
      <x:c r="S594" s="118"/>
      <x:c r="T594" s="118"/>
      <x:c r="U594" s="118"/>
      <x:c r="V594" s="118"/>
      <x:c r="W594" s="118"/>
      <x:c r="X594" s="118"/>
      <x:c r="Y594" s="118"/>
      <x:c r="Z594" s="118"/>
      <x:c r="AA594" s="118"/>
      <x:c r="AB594" s="118"/>
      <x:c r="AC594" s="118"/>
      <x:c r="AD594" s="118"/>
      <x:c r="AE594" s="118"/>
      <x:c r="AF594" s="118"/>
      <x:c r="AG594" s="118"/>
      <x:c r="AH594" s="118"/>
      <x:c r="AI594" s="118"/>
      <x:c r="AJ594" s="118"/>
      <x:c r="AK594" s="118"/>
      <x:c r="AL594" s="118"/>
      <x:c r="AM594" s="118"/>
      <x:c r="AN594" s="118"/>
      <x:c r="AO594" s="118"/>
      <x:c r="AP594" s="115"/>
      <x:c r="AQ594" s="49" t="str">
        <x:f>IF(A594="","",COUNT(BI594:INDEX(BI594:CR594,1,'Настройки'!$B$3)))</x:f>
      </x:c>
      <x:c r="AR594" s="49" t="str">
        <x:f>IF(A594="","",SUM(BI594:INDEX(BI594:CR594,1,'Настройки'!$B$3)))</x:f>
      </x:c>
      <x:c r="AS594" s="58" t="str">
        <x:f>IF(A594="","",IF('Настройки'!$B$4="Стоимость потребления",AR594*D594,IF('Настройки'!$B$4="Количество",AR594,E594)))</x:f>
      </x:c>
      <x:c r="AT594" s="61" t="str">
        <x:f>IF(OR(A594="",AS594&lt;0,SUM($AS$2:$AS$1001)&lt;=0),"",AS594/SUM($AS$2:$AS$1001))</x:f>
      </x:c>
      <x:c r="AU594" s="61" t="str">
        <x:f>IF(OR(A594="",AS594&lt;0,SUM($AS$2:$AS$1001)&lt;=0),"",SUMIFS($AS$2:$AS$1001,$AS$2:$AS$1001,"&gt;"&amp;AS594)/SUM($AS$2:$AS$1001))</x:f>
      </x:c>
      <x:c r="AV594" s="61" t="str">
        <x:f>IF(OR(A594="",AS594&lt;0,SUM($AS$2:$AS$1001)&lt;=0),"",SUMIFS($AS$2:$AS$1001,$AS$2:$AS$1001,"&gt;="&amp;AS594)/SUM($AS$2:$AS$1001))</x:f>
      </x:c>
      <x:c r="AW594" s="49" t="str">
        <x:f>IF(A594="","",IF(SUM($AS$2:$AS$1001)&lt;=0,"Не определён",IF(AS594&lt;0,"Исключение",IF(AU594&lt;'Настройки'!$B$5,"A",IF(AU594&lt;'Настройки'!$B$6,"B","C")))))</x:f>
      </x:c>
      <x:c r="AX594" s="58" t="str">
        <x:f>IF(A594="","",IF(AQ594=0,"",AVERAGE(BI594:INDEX(BI594:CR594,1,'Настройки'!$B$3))))</x:f>
      </x:c>
      <x:c r="AY594" s="58" t="str">
        <x:f>IF(OR(A594="",AQ594=0),"",STDEVP(BI594:INDEX(BI594:CR594,1,'Настройки'!$B$3)))</x:f>
      </x:c>
      <x:c r="AZ594" s="61" t="str">
        <x:f>IF(OR(A594="",AQ594&lt;'Настройки'!$B$12,AX594&lt;=0,AND('Настройки'!$B$10="Блокировать",COUNTIF(F594:INDEX(F594:AO594,1,'Настройки'!$B$3),"&lt;0")&gt;0)),"",AY594/ABS(AX594))</x:f>
      </x:c>
      <x:c r="BA594" s="49" t="str">
        <x:f>IF(A594="","",IF(AND('Настройки'!$B$10="Блокировать",COUNTIF(F594:INDEX(F594:AO594,1,'Настройки'!$B$3),"&lt;0")&gt;0),"Не определён",IF(AQ594&lt;'Настройки'!$B$12,"Не определён",IF(AX594=0,"Нет спроса",IF(AX594&lt;0,"Не определён",IF(AZ594&lt;='Настройки'!$B$7,"X",IF(AZ594&lt;='Настройки'!$B$8,"Y","Z")))))))</x:f>
      </x:c>
      <x:c r="BB594" s="49" t="str">
        <x:f>IF(OR(A594="",LEN(AW594)&lt;&gt;1,LEN(BA594)&lt;&gt;1),"",AW594&amp;BA594)</x:f>
      </x:c>
      <x:c r="BC594" s="61" t="str">
        <x:f>IF(OR(A594="",AQ594=0),"",(COUNT(BI594:INDEX(BI594:CR594,1,'Настройки'!$B$3))-COUNT(CS594:INDEX(CS594:EB594,1,'Настройки'!$B$3)))/AQ594)</x:f>
      </x:c>
      <x:c r="BD594" s="64" t="str">
        <x:f>IF(OR(A594="",COUNT(CS594:INDEX(CS594:EB594,1,'Настройки'!$B$3))=0),"",AQ594/COUNT(CS594:INDEX(CS594:EB594,1,'Настройки'!$B$3)))</x:f>
      </x:c>
      <x:c r="BE594" s="64" t="str">
        <x:f>IF(OR(A594="",COUNT(CS594:INDEX(CS594:EB594,1,'Настройки'!$B$3))=0),"",IF(AVERAGE(CS594:INDEX(CS594:EB594,1,'Настройки'!$B$3))=0,"",(STDEVP(CS594:INDEX(CS594:EB594,1,'Настройки'!$B$3))/ABS(AVERAGE(CS594:INDEX(CS594:EB594,1,'Настройки'!$B$3))))^2))</x:f>
      </x:c>
      <x:c r="BF594" s="49" t="str">
        <x:f>IF(A594="","",IF(AQ594&lt;3,"Недостаточно",IF(AQ594&lt;6,"Предварительный","Обычный")))</x:f>
      </x:c>
      <x:c r="BG594" s="49" t="str">
        <x:f>IF(A594="","",IF(COUNTIF(F594:INDEX(F594:AO594,1,'Настройки'!$B$3),"&lt;0")&gt;0,IF('Настройки'!$B$10="Блокировать","Отрицательный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"),"")&amp;IF(AQ594&lt;3,"Недостаточно истории. ",IF(AQ594&lt;6,"Предварительная классификация. ",""))&amp;IF(AX594=0,"Нет спроса за горизонт. ","")&amp;IF(AZ594&gt;'Настройки'!$B$11,"Экстремальная вариативность. ",""))</x:f>
      </x:c>
      <x:c r="BH594" s="49" t="str">
        <x:f>IF(A594="","",IFERROR(VLOOKUP(BB594,'Настройки'!$D$3:$E$11,2,FALSE),"Сначала проверьте исходные данные и историю спроса.")&amp;" Уточните срок поставки, MOQ и критичность.")</x:f>
      </x:c>
      <x:c r="BI594" s="50" t="str">
        <x:f>IF(1&gt;'Настройки'!$B$3,"",IF(ISBLANK(F594),IF('Настройки'!$B$9="Нулевой спрос",0,""),IF(F594&lt;0,IF('Настройки'!$B$10="Исключить","",IF('Настройки'!$B$10="Абсолютные значения",ABS(F594),F594)),F594)))</x:f>
      </x:c>
      <x:c r="BJ594" s="50" t="str">
        <x:f>IF(2&gt;'Настройки'!$B$3,"",IF(ISBLANK(G594),IF('Настройки'!$B$9="Нулевой спрос",0,""),IF(G594&lt;0,IF('Настройки'!$B$10="Исключить","",IF('Настройки'!$B$10="Абсолютные значения",ABS(G594),G594)),G594)))</x:f>
      </x:c>
      <x:c r="BK594" s="50" t="str">
        <x:f>IF(3&gt;'Настройки'!$B$3,"",IF(ISBLANK(H594),IF('Настройки'!$B$9="Нулевой спрос",0,""),IF(H594&lt;0,IF('Настройки'!$B$10="Исключить","",IF('Настройки'!$B$10="Абсолютные значения",ABS(H594),H594)),H594)))</x:f>
      </x:c>
      <x:c r="BL594" s="50" t="str">
        <x:f>IF(4&gt;'Настройки'!$B$3,"",IF(ISBLANK(I594),IF('Настройки'!$B$9="Нулевой спрос",0,""),IF(I594&lt;0,IF('Настройки'!$B$10="Исключить","",IF('Настройки'!$B$10="Абсолютные значения",ABS(I594),I594)),I594)))</x:f>
      </x:c>
      <x:c r="BM594" s="50" t="str">
        <x:f>IF(5&gt;'Настройки'!$B$3,"",IF(ISBLANK(J594),IF('Настройки'!$B$9="Нулевой спрос",0,""),IF(J594&lt;0,IF('Настройки'!$B$10="Исключить","",IF('Настройки'!$B$10="Абсолютные значения",ABS(J594),J594)),J594)))</x:f>
      </x:c>
      <x:c r="BN594" s="50" t="str">
        <x:f>IF(6&gt;'Настройки'!$B$3,"",IF(ISBLANK(K594),IF('Настройки'!$B$9="Нулевой спрос",0,""),IF(K594&lt;0,IF('Настройки'!$B$10="Исключить","",IF('Настройки'!$B$10="Абсолютные значения",ABS(K594),K594)),K594)))</x:f>
      </x:c>
      <x:c r="BO594" s="50" t="str">
        <x:f>IF(7&gt;'Настройки'!$B$3,"",IF(ISBLANK(L594),IF('Настройки'!$B$9="Нулевой спрос",0,""),IF(L594&lt;0,IF('Настройки'!$B$10="Исключить","",IF('Настройки'!$B$10="Абсолютные значения",ABS(L594),L594)),L594)))</x:f>
      </x:c>
      <x:c r="BP594" s="50" t="str">
        <x:f>IF(8&gt;'Настройки'!$B$3,"",IF(ISBLANK(M594),IF('Настройки'!$B$9="Нулевой спрос",0,""),IF(M594&lt;0,IF('Настройки'!$B$10="Исключить","",IF('Настройки'!$B$10="Абсолютные значения",ABS(M594),M594)),M594)))</x:f>
      </x:c>
      <x:c r="BQ594" s="50" t="str">
        <x:f>IF(9&gt;'Настройки'!$B$3,"",IF(ISBLANK(N594),IF('Настройки'!$B$9="Нулевой спрос",0,""),IF(N594&lt;0,IF('Настройки'!$B$10="Исключить","",IF('Настройки'!$B$10="Абсолютные значения",ABS(N594),N594)),N594)))</x:f>
      </x:c>
      <x:c r="BR594" s="50" t="str">
        <x:f>IF(10&gt;'Настройки'!$B$3,"",IF(ISBLANK(O594),IF('Настройки'!$B$9="Нулевой спрос",0,""),IF(O594&lt;0,IF('Настройки'!$B$10="Исключить","",IF('Настройки'!$B$10="Абсолютные значения",ABS(O594),O594)),O594)))</x:f>
      </x:c>
      <x:c r="BS594" s="50" t="str">
        <x:f>IF(11&gt;'Настройки'!$B$3,"",IF(ISBLANK(P594),IF('Настройки'!$B$9="Нулевой спрос",0,""),IF(P594&lt;0,IF('Настройки'!$B$10="Исключить","",IF('Настройки'!$B$10="Абсолютные значения",ABS(P594),P594)),P594)))</x:f>
      </x:c>
      <x:c r="BT594" s="50" t="str">
        <x:f>IF(12&gt;'Настройки'!$B$3,"",IF(ISBLANK(Q594),IF('Настройки'!$B$9="Нулевой спрос",0,""),IF(Q594&lt;0,IF('Настройки'!$B$10="Исключить","",IF('Настройки'!$B$10="Абсолютные значения",ABS(Q594),Q594)),Q594)))</x:f>
      </x:c>
      <x:c r="BU594" s="50" t="str">
        <x:f>IF(13&gt;'Настройки'!$B$3,"",IF(ISBLANK(R594),IF('Настройки'!$B$9="Нулевой спрос",0,""),IF(R594&lt;0,IF('Настройки'!$B$10="Исключить","",IF('Настройки'!$B$10="Абсолютные значения",ABS(R594),R594)),R594)))</x:f>
      </x:c>
      <x:c r="BV594" s="50" t="str">
        <x:f>IF(14&gt;'Настройки'!$B$3,"",IF(ISBLANK(S594),IF('Настройки'!$B$9="Нулевой спрос",0,""),IF(S594&lt;0,IF('Настройки'!$B$10="Исключить","",IF('Настройки'!$B$10="Абсолютные значения",ABS(S594),S594)),S594)))</x:f>
      </x:c>
      <x:c r="BW594" s="50" t="str">
        <x:f>IF(15&gt;'Настройки'!$B$3,"",IF(ISBLANK(T594),IF('Настройки'!$B$9="Нулевой спрос",0,""),IF(T594&lt;0,IF('Настройки'!$B$10="Исключить","",IF('Настройки'!$B$10="Абсолютные значения",ABS(T594),T594)),T594)))</x:f>
      </x:c>
      <x:c r="BX594" s="50" t="str">
        <x:f>IF(16&gt;'Настройки'!$B$3,"",IF(ISBLANK(U594),IF('Настройки'!$B$9="Нулевой спрос",0,""),IF(U594&lt;0,IF('Настройки'!$B$10="Исключить","",IF('Настройки'!$B$10="Абсолютные значения",ABS(U594),U594)),U594)))</x:f>
      </x:c>
      <x:c r="BY594" s="50" t="str">
        <x:f>IF(17&gt;'Настройки'!$B$3,"",IF(ISBLANK(V594),IF('Настройки'!$B$9="Нулевой спрос",0,""),IF(V594&lt;0,IF('Настройки'!$B$10="Исключить","",IF('Настройки'!$B$10="Абсолютные значения",ABS(V594),V594)),V594)))</x:f>
      </x:c>
      <x:c r="BZ594" s="50" t="str">
        <x:f>IF(18&gt;'Настройки'!$B$3,"",IF(ISBLANK(W594),IF('Настройки'!$B$9="Нулевой спрос",0,""),IF(W594&lt;0,IF('Настройки'!$B$10="Исключить","",IF('Настройки'!$B$10="Абсолютные значения",ABS(W594),W594)),W594)))</x:f>
      </x:c>
      <x:c r="CA594" s="50" t="str">
        <x:f>IF(19&gt;'Настройки'!$B$3,"",IF(ISBLANK(X594),IF('Настройки'!$B$9="Нулевой спрос",0,""),IF(X594&lt;0,IF('Настройки'!$B$10="Исключить","",IF('Настройки'!$B$10="Абсолютные значения",ABS(X594),X594)),X594)))</x:f>
      </x:c>
      <x:c r="CB594" s="50" t="str">
        <x:f>IF(20&gt;'Настройки'!$B$3,"",IF(ISBLANK(Y594),IF('Настройки'!$B$9="Нулевой спрос",0,""),IF(Y594&lt;0,IF('Настройки'!$B$10="Исключить","",IF('Настройки'!$B$10="Абсолютные значения",ABS(Y594),Y594)),Y594)))</x:f>
      </x:c>
      <x:c r="CC594" s="50" t="str">
        <x:f>IF(21&gt;'Настройки'!$B$3,"",IF(ISBLANK(Z594),IF('Настройки'!$B$9="Нулевой спрос",0,""),IF(Z594&lt;0,IF('Настройки'!$B$10="Исключить","",IF('Настройки'!$B$10="Абсолютные значения",ABS(Z594),Z594)),Z594)))</x:f>
      </x:c>
      <x:c r="CD594" s="50" t="str">
        <x:f>IF(22&gt;'Настройки'!$B$3,"",IF(ISBLANK(AA594),IF('Настройки'!$B$9="Нулевой спрос",0,""),IF(AA594&lt;0,IF('Настройки'!$B$10="Исключить","",IF('Настройки'!$B$10="Абсолютные значения",ABS(AA594),AA594)),AA594)))</x:f>
      </x:c>
      <x:c r="CE594" s="50" t="str">
        <x:f>IF(23&gt;'Настройки'!$B$3,"",IF(ISBLANK(AB594),IF('Настройки'!$B$9="Нулевой спрос",0,""),IF(AB594&lt;0,IF('Настройки'!$B$10="Исключить","",IF('Настройки'!$B$10="Абсолютные значения",ABS(AB594),AB594)),AB594)))</x:f>
      </x:c>
      <x:c r="CF594" s="50" t="str">
        <x:f>IF(24&gt;'Настройки'!$B$3,"",IF(ISBLANK(AC594),IF('Настройки'!$B$9="Нулевой спрос",0,""),IF(AC594&lt;0,IF('Настройки'!$B$10="Исключить","",IF('Настройки'!$B$10="Абсолютные значения",ABS(AC594),AC594)),AC594)))</x:f>
      </x:c>
      <x:c r="CG594" s="50" t="str">
        <x:f>IF(25&gt;'Настройки'!$B$3,"",IF(ISBLANK(AD594),IF('Настройки'!$B$9="Нулевой спрос",0,""),IF(AD594&lt;0,IF('Настройки'!$B$10="Исключить","",IF('Настройки'!$B$10="Абсолютные значения",ABS(AD594),AD594)),AD594)))</x:f>
      </x:c>
      <x:c r="CH594" s="50" t="str">
        <x:f>IF(26&gt;'Настройки'!$B$3,"",IF(ISBLANK(AE594),IF('Настройки'!$B$9="Нулевой спрос",0,""),IF(AE594&lt;0,IF('Настройки'!$B$10="Исключить","",IF('Настройки'!$B$10="Абсолютные значения",ABS(AE594),AE594)),AE594)))</x:f>
      </x:c>
      <x:c r="CI594" s="50" t="str">
        <x:f>IF(27&gt;'Настройки'!$B$3,"",IF(ISBLANK(AF594),IF('Настройки'!$B$9="Нулевой спрос",0,""),IF(AF594&lt;0,IF('Настройки'!$B$10="Исключить","",IF('Настройки'!$B$10="Абсолютные значения",ABS(AF594),AF594)),AF594)))</x:f>
      </x:c>
      <x:c r="CJ594" s="50" t="str">
        <x:f>IF(28&gt;'Настройки'!$B$3,"",IF(ISBLANK(AG594),IF('Настройки'!$B$9="Нулевой спрос",0,""),IF(AG594&lt;0,IF('Настройки'!$B$10="Исключить","",IF('Настройки'!$B$10="Абсолютные значения",ABS(AG594),AG594)),AG594)))</x:f>
      </x:c>
      <x:c r="CK594" s="50" t="str">
        <x:f>IF(29&gt;'Настройки'!$B$3,"",IF(ISBLANK(AH594),IF('Настройки'!$B$9="Нулевой спрос",0,""),IF(AH594&lt;0,IF('Настройки'!$B$10="Исключить","",IF('Настройки'!$B$10="Абсолютные значения",ABS(AH594),AH594)),AH594)))</x:f>
      </x:c>
      <x:c r="CL594" s="50" t="str">
        <x:f>IF(30&gt;'Настройки'!$B$3,"",IF(ISBLANK(AI594),IF('Настройки'!$B$9="Нулевой спрос",0,""),IF(AI594&lt;0,IF('Настройки'!$B$10="Исключить","",IF('Настройки'!$B$10="Абсолютные значения",ABS(AI594),AI594)),AI594)))</x:f>
      </x:c>
      <x:c r="CM594" s="50" t="str">
        <x:f>IF(31&gt;'Настройки'!$B$3,"",IF(ISBLANK(AJ594),IF('Настройки'!$B$9="Нулевой спрос",0,""),IF(AJ594&lt;0,IF('Настройки'!$B$10="Исключить","",IF('Настройки'!$B$10="Абсолютные значения",ABS(AJ594),AJ594)),AJ594)))</x:f>
      </x:c>
      <x:c r="CN594" s="50" t="str">
        <x:f>IF(32&gt;'Настройки'!$B$3,"",IF(ISBLANK(AK594),IF('Настройки'!$B$9="Нулевой спрос",0,""),IF(AK594&lt;0,IF('Настройки'!$B$10="Исключить","",IF('Настройки'!$B$10="Абсолютные значения",ABS(AK594),AK594)),AK594)))</x:f>
      </x:c>
      <x:c r="CO594" s="50" t="str">
        <x:f>IF(33&gt;'Настройки'!$B$3,"",IF(ISBLANK(AL594),IF('Настройки'!$B$9="Нулевой спрос",0,""),IF(AL594&lt;0,IF('Настройки'!$B$10="Исключить","",IF('Настройки'!$B$10="Абсолютные значения",ABS(AL594),AL594)),AL594)))</x:f>
      </x:c>
      <x:c r="CP594" s="50" t="str">
        <x:f>IF(34&gt;'Настройки'!$B$3,"",IF(ISBLANK(AM594),IF('Настройки'!$B$9="Нулевой спрос",0,""),IF(AM594&lt;0,IF('Настройки'!$B$10="Исключить","",IF('Настройки'!$B$10="Абсолютные значения",ABS(AM594),AM594)),AM594)))</x:f>
      </x:c>
      <x:c r="CQ594" s="50" t="str">
        <x:f>IF(35&gt;'Настройки'!$B$3,"",IF(ISBLANK(AN594),IF('Настройки'!$B$9="Нулевой спрос",0,""),IF(AN594&lt;0,IF('Настройки'!$B$10="Исключить","",IF('Настройки'!$B$10="Абсолютные значения",ABS(AN594),AN594)),AN594)))</x:f>
      </x:c>
      <x:c r="CR594" s="50" t="str">
        <x:f>IF(36&gt;'Настройки'!$B$3,"",IF(ISBLANK(AO594),IF('Настройки'!$B$9="Нулевой спрос",0,""),IF(AO594&lt;0,IF('Настройки'!$B$10="Исключить","",IF('Настройки'!$B$10="Абсолютные значения",ABS(AO594),AO594)),AO594)))</x:f>
      </x:c>
      <x:c r="CS594" s="50" t="str">
        <x:f>IF(OR(1&gt;'Настройки'!$B$3,ISBLANK(BI594),BI594=0),"",BI594)</x:f>
      </x:c>
      <x:c r="CT594" s="50" t="str">
        <x:f>IF(OR(2&gt;'Настройки'!$B$3,ISBLANK(BJ594),BJ594=0),"",BJ594)</x:f>
      </x:c>
      <x:c r="CU594" s="50" t="str">
        <x:f>IF(OR(3&gt;'Настройки'!$B$3,ISBLANK(BK594),BK594=0),"",BK594)</x:f>
      </x:c>
      <x:c r="CV594" s="50" t="str">
        <x:f>IF(OR(4&gt;'Настройки'!$B$3,ISBLANK(BL594),BL594=0),"",BL594)</x:f>
      </x:c>
      <x:c r="CW594" s="50" t="str">
        <x:f>IF(OR(5&gt;'Настройки'!$B$3,ISBLANK(BM594),BM594=0),"",BM594)</x:f>
      </x:c>
      <x:c r="CX594" s="50" t="str">
        <x:f>IF(OR(6&gt;'Настройки'!$B$3,ISBLANK(BN594),BN594=0),"",BN594)</x:f>
      </x:c>
      <x:c r="CY594" s="50" t="str">
        <x:f>IF(OR(7&gt;'Настройки'!$B$3,ISBLANK(BO594),BO594=0),"",BO594)</x:f>
      </x:c>
      <x:c r="CZ594" s="50" t="str">
        <x:f>IF(OR(8&gt;'Настройки'!$B$3,ISBLANK(BP594),BP594=0),"",BP594)</x:f>
      </x:c>
      <x:c r="DA594" s="50" t="str">
        <x:f>IF(OR(9&gt;'Настройки'!$B$3,ISBLANK(BQ594),BQ594=0),"",BQ594)</x:f>
      </x:c>
      <x:c r="DB594" s="50" t="str">
        <x:f>IF(OR(10&gt;'Настройки'!$B$3,ISBLANK(BR594),BR594=0),"",BR594)</x:f>
      </x:c>
      <x:c r="DC594" s="50" t="str">
        <x:f>IF(OR(11&gt;'Настройки'!$B$3,ISBLANK(BS594),BS594=0),"",BS594)</x:f>
      </x:c>
      <x:c r="DD594" s="50" t="str">
        <x:f>IF(OR(12&gt;'Настройки'!$B$3,ISBLANK(BT594),BT594=0),"",BT594)</x:f>
      </x:c>
      <x:c r="DE594" s="50" t="str">
        <x:f>IF(OR(13&gt;'Настройки'!$B$3,ISBLANK(BU594),BU594=0),"",BU594)</x:f>
      </x:c>
      <x:c r="DF594" s="50" t="str">
        <x:f>IF(OR(14&gt;'Настройки'!$B$3,ISBLANK(BV594),BV594=0),"",BV594)</x:f>
      </x:c>
      <x:c r="DG594" s="50" t="str">
        <x:f>IF(OR(15&gt;'Настройки'!$B$3,ISBLANK(BW594),BW594=0),"",BW594)</x:f>
      </x:c>
      <x:c r="DH594" s="50" t="str">
        <x:f>IF(OR(16&gt;'Настройки'!$B$3,ISBLANK(BX594),BX594=0),"",BX594)</x:f>
      </x:c>
      <x:c r="DI594" s="50" t="str">
        <x:f>IF(OR(17&gt;'Настройки'!$B$3,ISBLANK(BY594),BY594=0),"",BY594)</x:f>
      </x:c>
      <x:c r="DJ594" s="50" t="str">
        <x:f>IF(OR(18&gt;'Настройки'!$B$3,ISBLANK(BZ594),BZ594=0),"",BZ594)</x:f>
      </x:c>
      <x:c r="DK594" s="50" t="str">
        <x:f>IF(OR(19&gt;'Настройки'!$B$3,ISBLANK(CA594),CA594=0),"",CA594)</x:f>
      </x:c>
      <x:c r="DL594" s="50" t="str">
        <x:f>IF(OR(20&gt;'Настройки'!$B$3,ISBLANK(CB594),CB594=0),"",CB594)</x:f>
      </x:c>
      <x:c r="DM594" s="50" t="str">
        <x:f>IF(OR(21&gt;'Настройки'!$B$3,ISBLANK(CC594),CC594=0),"",CC594)</x:f>
      </x:c>
      <x:c r="DN594" s="50" t="str">
        <x:f>IF(OR(22&gt;'Настройки'!$B$3,ISBLANK(CD594),CD594=0),"",CD594)</x:f>
      </x:c>
      <x:c r="DO594" s="50" t="str">
        <x:f>IF(OR(23&gt;'Настройки'!$B$3,ISBLANK(CE594),CE594=0),"",CE594)</x:f>
      </x:c>
      <x:c r="DP594" s="50" t="str">
        <x:f>IF(OR(24&gt;'Настройки'!$B$3,ISBLANK(CF594),CF594=0),"",CF594)</x:f>
      </x:c>
      <x:c r="DQ594" s="50" t="str">
        <x:f>IF(OR(25&gt;'Настройки'!$B$3,ISBLANK(CG594),CG594=0),"",CG594)</x:f>
      </x:c>
      <x:c r="DR594" s="50" t="str">
        <x:f>IF(OR(26&gt;'Настройки'!$B$3,ISBLANK(CH594),CH594=0),"",CH594)</x:f>
      </x:c>
      <x:c r="DS594" s="50" t="str">
        <x:f>IF(OR(27&gt;'Настройки'!$B$3,ISBLANK(CI594),CI594=0),"",CI594)</x:f>
      </x:c>
      <x:c r="DT594" s="50" t="str">
        <x:f>IF(OR(28&gt;'Настройки'!$B$3,ISBLANK(CJ594),CJ594=0),"",CJ594)</x:f>
      </x:c>
      <x:c r="DU594" s="50" t="str">
        <x:f>IF(OR(29&gt;'Настройки'!$B$3,ISBLANK(CK594),CK594=0),"",CK594)</x:f>
      </x:c>
      <x:c r="DV594" s="50" t="str">
        <x:f>IF(OR(30&gt;'Настройки'!$B$3,ISBLANK(CL594),CL594=0),"",CL594)</x:f>
      </x:c>
      <x:c r="DW594" s="50" t="str">
        <x:f>IF(OR(31&gt;'Настройки'!$B$3,ISBLANK(CM594),CM594=0),"",CM594)</x:f>
      </x:c>
      <x:c r="DX594" s="50" t="str">
        <x:f>IF(OR(32&gt;'Настройки'!$B$3,ISBLANK(CN594),CN594=0),"",CN594)</x:f>
      </x:c>
      <x:c r="DY594" s="50" t="str">
        <x:f>IF(OR(33&gt;'Настройки'!$B$3,ISBLANK(CO594),CO594=0),"",CO594)</x:f>
      </x:c>
      <x:c r="DZ594" s="50" t="str">
        <x:f>IF(OR(34&gt;'Настройки'!$B$3,ISBLANK(CP594),CP594=0),"",CP594)</x:f>
      </x:c>
      <x:c r="EA594" s="50" t="str">
        <x:f>IF(OR(35&gt;'Настройки'!$B$3,ISBLANK(CQ594),CQ594=0),"",CQ594)</x:f>
      </x:c>
      <x:c r="EB594" s="50" t="str">
        <x:f>IF(OR(36&gt;'Настройки'!$B$3,ISBLANK(CR594),CR594=0),"",CR594)</x:f>
      </x:c>
      <x:c r="EC594" s="50" t="str">
        <x:f>IF(A594="","",IF(OR(BB594="AZ",BB594="BZ"),10000+ROW(),IF(AZ594&gt;'Настройки'!$B$11,20000+ROW(),IF(BF594&lt;&gt;"Обычный",30000+ROW(),IF(AX594&lt;=0,40000+ROW(),"")))))</x:f>
      </x:c>
      <x:c r="ED594" s="50" t="str">
        <x:f>IF(EC594="","",COUNTIFS($EC$2:$EC$1001,"&gt;0",$EC$2:$EC$1001,"&lt;"&amp;EC594)+1)</x:f>
      </x:c>
    </x:row>
    <x:row r="595">
      <x:c r="A595" s="115"/>
      <x:c r="B595" s="115"/>
      <x:c r="C595" s="115"/>
      <x:c r="D595" s="118"/>
      <x:c r="E595" s="118"/>
      <x:c r="F595" s="118"/>
      <x:c r="G595" s="118"/>
      <x:c r="H595" s="118"/>
      <x:c r="I595" s="118"/>
      <x:c r="J595" s="118"/>
      <x:c r="K595" s="118"/>
      <x:c r="L595" s="118"/>
      <x:c r="M595" s="118"/>
      <x:c r="N595" s="118"/>
      <x:c r="O595" s="118"/>
      <x:c r="P595" s="118"/>
      <x:c r="Q595" s="118"/>
      <x:c r="R595" s="118"/>
      <x:c r="S595" s="118"/>
      <x:c r="T595" s="118"/>
      <x:c r="U595" s="118"/>
      <x:c r="V595" s="118"/>
      <x:c r="W595" s="118"/>
      <x:c r="X595" s="118"/>
      <x:c r="Y595" s="118"/>
      <x:c r="Z595" s="118"/>
      <x:c r="AA595" s="118"/>
      <x:c r="AB595" s="118"/>
      <x:c r="AC595" s="118"/>
      <x:c r="AD595" s="118"/>
      <x:c r="AE595" s="118"/>
      <x:c r="AF595" s="118"/>
      <x:c r="AG595" s="118"/>
      <x:c r="AH595" s="118"/>
      <x:c r="AI595" s="118"/>
      <x:c r="AJ595" s="118"/>
      <x:c r="AK595" s="118"/>
      <x:c r="AL595" s="118"/>
      <x:c r="AM595" s="118"/>
      <x:c r="AN595" s="118"/>
      <x:c r="AO595" s="118"/>
      <x:c r="AP595" s="115"/>
      <x:c r="AQ595" s="49" t="str">
        <x:f>IF(A595="","",COUNT(BI595:INDEX(BI595:CR595,1,'Настройки'!$B$3)))</x:f>
      </x:c>
      <x:c r="AR595" s="49" t="str">
        <x:f>IF(A595="","",SUM(BI595:INDEX(BI595:CR595,1,'Настройки'!$B$3)))</x:f>
      </x:c>
      <x:c r="AS595" s="58" t="str">
        <x:f>IF(A595="","",IF('Настройки'!$B$4="Стоимость потребления",AR595*D595,IF('Настройки'!$B$4="Количество",AR595,E595)))</x:f>
      </x:c>
      <x:c r="AT595" s="61" t="str">
        <x:f>IF(OR(A595="",AS595&lt;0,SUM($AS$2:$AS$1001)&lt;=0),"",AS595/SUM($AS$2:$AS$1001))</x:f>
      </x:c>
      <x:c r="AU595" s="61" t="str">
        <x:f>IF(OR(A595="",AS595&lt;0,SUM($AS$2:$AS$1001)&lt;=0),"",SUMIFS($AS$2:$AS$1001,$AS$2:$AS$1001,"&gt;"&amp;AS595)/SUM($AS$2:$AS$1001))</x:f>
      </x:c>
      <x:c r="AV595" s="61" t="str">
        <x:f>IF(OR(A595="",AS595&lt;0,SUM($AS$2:$AS$1001)&lt;=0),"",SUMIFS($AS$2:$AS$1001,$AS$2:$AS$1001,"&gt;="&amp;AS595)/SUM($AS$2:$AS$1001))</x:f>
      </x:c>
      <x:c r="AW595" s="49" t="str">
        <x:f>IF(A595="","",IF(SUM($AS$2:$AS$1001)&lt;=0,"Не определён",IF(AS595&lt;0,"Исключение",IF(AU595&lt;'Настройки'!$B$5,"A",IF(AU595&lt;'Настройки'!$B$6,"B","C")))))</x:f>
      </x:c>
      <x:c r="AX595" s="58" t="str">
        <x:f>IF(A595="","",IF(AQ595=0,"",AVERAGE(BI595:INDEX(BI595:CR595,1,'Настройки'!$B$3))))</x:f>
      </x:c>
      <x:c r="AY595" s="58" t="str">
        <x:f>IF(OR(A595="",AQ595=0),"",STDEVP(BI595:INDEX(BI595:CR595,1,'Настройки'!$B$3)))</x:f>
      </x:c>
      <x:c r="AZ595" s="61" t="str">
        <x:f>IF(OR(A595="",AQ595&lt;'Настройки'!$B$12,AX595&lt;=0,AND('Настройки'!$B$10="Блокировать",COUNTIF(F595:INDEX(F595:AO595,1,'Настройки'!$B$3),"&lt;0")&gt;0)),"",AY595/ABS(AX595))</x:f>
      </x:c>
      <x:c r="BA595" s="49" t="str">
        <x:f>IF(A595="","",IF(AND('Настройки'!$B$10="Блокировать",COUNTIF(F595:INDEX(F595:AO595,1,'Настройки'!$B$3),"&lt;0")&gt;0),"Не определён",IF(AQ595&lt;'Настройки'!$B$12,"Не определён",IF(AX595=0,"Нет спроса",IF(AX595&lt;0,"Не определён",IF(AZ595&lt;='Настройки'!$B$7,"X",IF(AZ595&lt;='Настройки'!$B$8,"Y","Z")))))))</x:f>
      </x:c>
      <x:c r="BB595" s="49" t="str">
        <x:f>IF(OR(A595="",LEN(AW595)&lt;&gt;1,LEN(BA595)&lt;&gt;1),"",AW595&amp;BA595)</x:f>
      </x:c>
      <x:c r="BC595" s="61" t="str">
        <x:f>IF(OR(A595="",AQ595=0),"",(COUNT(BI595:INDEX(BI595:CR595,1,'Настройки'!$B$3))-COUNT(CS595:INDEX(CS595:EB595,1,'Настройки'!$B$3)))/AQ595)</x:f>
      </x:c>
      <x:c r="BD595" s="64" t="str">
        <x:f>IF(OR(A595="",COUNT(CS595:INDEX(CS595:EB595,1,'Настройки'!$B$3))=0),"",AQ595/COUNT(CS595:INDEX(CS595:EB595,1,'Настройки'!$B$3)))</x:f>
      </x:c>
      <x:c r="BE595" s="64" t="str">
        <x:f>IF(OR(A595="",COUNT(CS595:INDEX(CS595:EB595,1,'Настройки'!$B$3))=0),"",IF(AVERAGE(CS595:INDEX(CS595:EB595,1,'Настройки'!$B$3))=0,"",(STDEVP(CS595:INDEX(CS595:EB595,1,'Настройки'!$B$3))/ABS(AVERAGE(CS595:INDEX(CS595:EB595,1,'Настройки'!$B$3))))^2))</x:f>
      </x:c>
      <x:c r="BF595" s="49" t="str">
        <x:f>IF(A595="","",IF(AQ595&lt;3,"Недостаточно",IF(AQ595&lt;6,"Предварительный","Обычный")))</x:f>
      </x:c>
      <x:c r="BG595" s="49" t="str">
        <x:f>IF(A595="","",IF(COUNTIF(F595:INDEX(F595:AO595,1,'Настройки'!$B$3),"&lt;0")&gt;0,IF('Настройки'!$B$10="Блокировать","Отрицательный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"),"")&amp;IF(AQ595&lt;3,"Недостаточно истории. ",IF(AQ595&lt;6,"Предварительная классификация. ",""))&amp;IF(AX595=0,"Нет спроса за горизонт. ","")&amp;IF(AZ595&gt;'Настройки'!$B$11,"Экстремальная вариативность. ",""))</x:f>
      </x:c>
      <x:c r="BH595" s="49" t="str">
        <x:f>IF(A595="","",IFERROR(VLOOKUP(BB595,'Настройки'!$D$3:$E$11,2,FALSE),"Сначала проверьте исходные данные и историю спроса.")&amp;" Уточните срок поставки, MOQ и критичность.")</x:f>
      </x:c>
      <x:c r="BI595" s="50" t="str">
        <x:f>IF(1&gt;'Настройки'!$B$3,"",IF(ISBLANK(F595),IF('Настройки'!$B$9="Нулевой спрос",0,""),IF(F595&lt;0,IF('Настройки'!$B$10="Исключить","",IF('Настройки'!$B$10="Абсолютные значения",ABS(F595),F595)),F595)))</x:f>
      </x:c>
      <x:c r="BJ595" s="50" t="str">
        <x:f>IF(2&gt;'Настройки'!$B$3,"",IF(ISBLANK(G595),IF('Настройки'!$B$9="Нулевой спрос",0,""),IF(G595&lt;0,IF('Настройки'!$B$10="Исключить","",IF('Настройки'!$B$10="Абсолютные значения",ABS(G595),G595)),G595)))</x:f>
      </x:c>
      <x:c r="BK595" s="50" t="str">
        <x:f>IF(3&gt;'Настройки'!$B$3,"",IF(ISBLANK(H595),IF('Настройки'!$B$9="Нулевой спрос",0,""),IF(H595&lt;0,IF('Настройки'!$B$10="Исключить","",IF('Настройки'!$B$10="Абсолютные значения",ABS(H595),H595)),H595)))</x:f>
      </x:c>
      <x:c r="BL595" s="50" t="str">
        <x:f>IF(4&gt;'Настройки'!$B$3,"",IF(ISBLANK(I595),IF('Настройки'!$B$9="Нулевой спрос",0,""),IF(I595&lt;0,IF('Настройки'!$B$10="Исключить","",IF('Настройки'!$B$10="Абсолютные значения",ABS(I595),I595)),I595)))</x:f>
      </x:c>
      <x:c r="BM595" s="50" t="str">
        <x:f>IF(5&gt;'Настройки'!$B$3,"",IF(ISBLANK(J595),IF('Настройки'!$B$9="Нулевой спрос",0,""),IF(J595&lt;0,IF('Настройки'!$B$10="Исключить","",IF('Настройки'!$B$10="Абсолютные значения",ABS(J595),J595)),J595)))</x:f>
      </x:c>
      <x:c r="BN595" s="50" t="str">
        <x:f>IF(6&gt;'Настройки'!$B$3,"",IF(ISBLANK(K595),IF('Настройки'!$B$9="Нулевой спрос",0,""),IF(K595&lt;0,IF('Настройки'!$B$10="Исключить","",IF('Настройки'!$B$10="Абсолютные значения",ABS(K595),K595)),K595)))</x:f>
      </x:c>
      <x:c r="BO595" s="50" t="str">
        <x:f>IF(7&gt;'Настройки'!$B$3,"",IF(ISBLANK(L595),IF('Настройки'!$B$9="Нулевой спрос",0,""),IF(L595&lt;0,IF('Настройки'!$B$10="Исключить","",IF('Настройки'!$B$10="Абсолютные значения",ABS(L595),L595)),L595)))</x:f>
      </x:c>
      <x:c r="BP595" s="50" t="str">
        <x:f>IF(8&gt;'Настройки'!$B$3,"",IF(ISBLANK(M595),IF('Настройки'!$B$9="Нулевой спрос",0,""),IF(M595&lt;0,IF('Настройки'!$B$10="Исключить","",IF('Настройки'!$B$10="Абсолютные значения",ABS(M595),M595)),M595)))</x:f>
      </x:c>
      <x:c r="BQ595" s="50" t="str">
        <x:f>IF(9&gt;'Настройки'!$B$3,"",IF(ISBLANK(N595),IF('Настройки'!$B$9="Нулевой спрос",0,""),IF(N595&lt;0,IF('Настройки'!$B$10="Исключить","",IF('Настройки'!$B$10="Абсолютные значения",ABS(N595),N595)),N595)))</x:f>
      </x:c>
      <x:c r="BR595" s="50" t="str">
        <x:f>IF(10&gt;'Настройки'!$B$3,"",IF(ISBLANK(O595),IF('Настройки'!$B$9="Нулевой спрос",0,""),IF(O595&lt;0,IF('Настройки'!$B$10="Исключить","",IF('Настройки'!$B$10="Абсолютные значения",ABS(O595),O595)),O595)))</x:f>
      </x:c>
      <x:c r="BS595" s="50" t="str">
        <x:f>IF(11&gt;'Настройки'!$B$3,"",IF(ISBLANK(P595),IF('Настройки'!$B$9="Нулевой спрос",0,""),IF(P595&lt;0,IF('Настройки'!$B$10="Исключить","",IF('Настройки'!$B$10="Абсолютные значения",ABS(P595),P595)),P595)))</x:f>
      </x:c>
      <x:c r="BT595" s="50" t="str">
        <x:f>IF(12&gt;'Настройки'!$B$3,"",IF(ISBLANK(Q595),IF('Настройки'!$B$9="Нулевой спрос",0,""),IF(Q595&lt;0,IF('Настройки'!$B$10="Исключить","",IF('Настройки'!$B$10="Абсолютные значения",ABS(Q595),Q595)),Q595)))</x:f>
      </x:c>
      <x:c r="BU595" s="50" t="str">
        <x:f>IF(13&gt;'Настройки'!$B$3,"",IF(ISBLANK(R595),IF('Настройки'!$B$9="Нулевой спрос",0,""),IF(R595&lt;0,IF('Настройки'!$B$10="Исключить","",IF('Настройки'!$B$10="Абсолютные значения",ABS(R595),R595)),R595)))</x:f>
      </x:c>
      <x:c r="BV595" s="50" t="str">
        <x:f>IF(14&gt;'Настройки'!$B$3,"",IF(ISBLANK(S595),IF('Настройки'!$B$9="Нулевой спрос",0,""),IF(S595&lt;0,IF('Настройки'!$B$10="Исключить","",IF('Настройки'!$B$10="Абсолютные значения",ABS(S595),S595)),S595)))</x:f>
      </x:c>
      <x:c r="BW595" s="50" t="str">
        <x:f>IF(15&gt;'Настройки'!$B$3,"",IF(ISBLANK(T595),IF('Настройки'!$B$9="Нулевой спрос",0,""),IF(T595&lt;0,IF('Настройки'!$B$10="Исключить","",IF('Настройки'!$B$10="Абсолютные значения",ABS(T595),T595)),T595)))</x:f>
      </x:c>
      <x:c r="BX595" s="50" t="str">
        <x:f>IF(16&gt;'Настройки'!$B$3,"",IF(ISBLANK(U595),IF('Настройки'!$B$9="Нулевой спрос",0,""),IF(U595&lt;0,IF('Настройки'!$B$10="Исключить","",IF('Настройки'!$B$10="Абсолютные значения",ABS(U595),U595)),U595)))</x:f>
      </x:c>
      <x:c r="BY595" s="50" t="str">
        <x:f>IF(17&gt;'Настройки'!$B$3,"",IF(ISBLANK(V595),IF('Настройки'!$B$9="Нулевой спрос",0,""),IF(V595&lt;0,IF('Настройки'!$B$10="Исключить","",IF('Настройки'!$B$10="Абсолютные значения",ABS(V595),V595)),V595)))</x:f>
      </x:c>
      <x:c r="BZ595" s="50" t="str">
        <x:f>IF(18&gt;'Настройки'!$B$3,"",IF(ISBLANK(W595),IF('Настройки'!$B$9="Нулевой спрос",0,""),IF(W595&lt;0,IF('Настройки'!$B$10="Исключить","",IF('Настройки'!$B$10="Абсолютные значения",ABS(W595),W595)),W595)))</x:f>
      </x:c>
      <x:c r="CA595" s="50" t="str">
        <x:f>IF(19&gt;'Настройки'!$B$3,"",IF(ISBLANK(X595),IF('Настройки'!$B$9="Нулевой спрос",0,""),IF(X595&lt;0,IF('Настройки'!$B$10="Исключить","",IF('Настройки'!$B$10="Абсолютные значения",ABS(X595),X595)),X595)))</x:f>
      </x:c>
      <x:c r="CB595" s="50" t="str">
        <x:f>IF(20&gt;'Настройки'!$B$3,"",IF(ISBLANK(Y595),IF('Настройки'!$B$9="Нулевой спрос",0,""),IF(Y595&lt;0,IF('Настройки'!$B$10="Исключить","",IF('Настройки'!$B$10="Абсолютные значения",ABS(Y595),Y595)),Y595)))</x:f>
      </x:c>
      <x:c r="CC595" s="50" t="str">
        <x:f>IF(21&gt;'Настройки'!$B$3,"",IF(ISBLANK(Z595),IF('Настройки'!$B$9="Нулевой спрос",0,""),IF(Z595&lt;0,IF('Настройки'!$B$10="Исключить","",IF('Настройки'!$B$10="Абсолютные значения",ABS(Z595),Z595)),Z595)))</x:f>
      </x:c>
      <x:c r="CD595" s="50" t="str">
        <x:f>IF(22&gt;'Настройки'!$B$3,"",IF(ISBLANK(AA595),IF('Настройки'!$B$9="Нулевой спрос",0,""),IF(AA595&lt;0,IF('Настройки'!$B$10="Исключить","",IF('Настройки'!$B$10="Абсолютные значения",ABS(AA595),AA595)),AA595)))</x:f>
      </x:c>
      <x:c r="CE595" s="50" t="str">
        <x:f>IF(23&gt;'Настройки'!$B$3,"",IF(ISBLANK(AB595),IF('Настройки'!$B$9="Нулевой спрос",0,""),IF(AB595&lt;0,IF('Настройки'!$B$10="Исключить","",IF('Настройки'!$B$10="Абсолютные значения",ABS(AB595),AB595)),AB595)))</x:f>
      </x:c>
      <x:c r="CF595" s="50" t="str">
        <x:f>IF(24&gt;'Настройки'!$B$3,"",IF(ISBLANK(AC595),IF('Настройки'!$B$9="Нулевой спрос",0,""),IF(AC595&lt;0,IF('Настройки'!$B$10="Исключить","",IF('Настройки'!$B$10="Абсолютные значения",ABS(AC595),AC595)),AC595)))</x:f>
      </x:c>
      <x:c r="CG595" s="50" t="str">
        <x:f>IF(25&gt;'Настройки'!$B$3,"",IF(ISBLANK(AD595),IF('Настройки'!$B$9="Нулевой спрос",0,""),IF(AD595&lt;0,IF('Настройки'!$B$10="Исключить","",IF('Настройки'!$B$10="Абсолютные значения",ABS(AD595),AD595)),AD595)))</x:f>
      </x:c>
      <x:c r="CH595" s="50" t="str">
        <x:f>IF(26&gt;'Настройки'!$B$3,"",IF(ISBLANK(AE595),IF('Настройки'!$B$9="Нулевой спрос",0,""),IF(AE595&lt;0,IF('Настройки'!$B$10="Исключить","",IF('Настройки'!$B$10="Абсолютные значения",ABS(AE595),AE595)),AE595)))</x:f>
      </x:c>
      <x:c r="CI595" s="50" t="str">
        <x:f>IF(27&gt;'Настройки'!$B$3,"",IF(ISBLANK(AF595),IF('Настройки'!$B$9="Нулевой спрос",0,""),IF(AF595&lt;0,IF('Настройки'!$B$10="Исключить","",IF('Настройки'!$B$10="Абсолютные значения",ABS(AF595),AF595)),AF595)))</x:f>
      </x:c>
      <x:c r="CJ595" s="50" t="str">
        <x:f>IF(28&gt;'Настройки'!$B$3,"",IF(ISBLANK(AG595),IF('Настройки'!$B$9="Нулевой спрос",0,""),IF(AG595&lt;0,IF('Настройки'!$B$10="Исключить","",IF('Настройки'!$B$10="Абсолютные значения",ABS(AG595),AG595)),AG595)))</x:f>
      </x:c>
      <x:c r="CK595" s="50" t="str">
        <x:f>IF(29&gt;'Настройки'!$B$3,"",IF(ISBLANK(AH595),IF('Настройки'!$B$9="Нулевой спрос",0,""),IF(AH595&lt;0,IF('Настройки'!$B$10="Исключить","",IF('Настройки'!$B$10="Абсолютные значения",ABS(AH595),AH595)),AH595)))</x:f>
      </x:c>
      <x:c r="CL595" s="50" t="str">
        <x:f>IF(30&gt;'Настройки'!$B$3,"",IF(ISBLANK(AI595),IF('Настройки'!$B$9="Нулевой спрос",0,""),IF(AI595&lt;0,IF('Настройки'!$B$10="Исключить","",IF('Настройки'!$B$10="Абсолютные значения",ABS(AI595),AI595)),AI595)))</x:f>
      </x:c>
      <x:c r="CM595" s="50" t="str">
        <x:f>IF(31&gt;'Настройки'!$B$3,"",IF(ISBLANK(AJ595),IF('Настройки'!$B$9="Нулевой спрос",0,""),IF(AJ595&lt;0,IF('Настройки'!$B$10="Исключить","",IF('Настройки'!$B$10="Абсолютные значения",ABS(AJ595),AJ595)),AJ595)))</x:f>
      </x:c>
      <x:c r="CN595" s="50" t="str">
        <x:f>IF(32&gt;'Настройки'!$B$3,"",IF(ISBLANK(AK595),IF('Настройки'!$B$9="Нулевой спрос",0,""),IF(AK595&lt;0,IF('Настройки'!$B$10="Исключить","",IF('Настройки'!$B$10="Абсолютные значения",ABS(AK595),AK595)),AK595)))</x:f>
      </x:c>
      <x:c r="CO595" s="50" t="str">
        <x:f>IF(33&gt;'Настройки'!$B$3,"",IF(ISBLANK(AL595),IF('Настройки'!$B$9="Нулевой спрос",0,""),IF(AL595&lt;0,IF('Настройки'!$B$10="Исключить","",IF('Настройки'!$B$10="Абсолютные значения",ABS(AL595),AL595)),AL595)))</x:f>
      </x:c>
      <x:c r="CP595" s="50" t="str">
        <x:f>IF(34&gt;'Настройки'!$B$3,"",IF(ISBLANK(AM595),IF('Настройки'!$B$9="Нулевой спрос",0,""),IF(AM595&lt;0,IF('Настройки'!$B$10="Исключить","",IF('Настройки'!$B$10="Абсолютные значения",ABS(AM595),AM595)),AM595)))</x:f>
      </x:c>
      <x:c r="CQ595" s="50" t="str">
        <x:f>IF(35&gt;'Настройки'!$B$3,"",IF(ISBLANK(AN595),IF('Настройки'!$B$9="Нулевой спрос",0,""),IF(AN595&lt;0,IF('Настройки'!$B$10="Исключить","",IF('Настройки'!$B$10="Абсолютные значения",ABS(AN595),AN595)),AN595)))</x:f>
      </x:c>
      <x:c r="CR595" s="50" t="str">
        <x:f>IF(36&gt;'Настройки'!$B$3,"",IF(ISBLANK(AO595),IF('Настройки'!$B$9="Нулевой спрос",0,""),IF(AO595&lt;0,IF('Настройки'!$B$10="Исключить","",IF('Настройки'!$B$10="Абсолютные значения",ABS(AO595),AO595)),AO595)))</x:f>
      </x:c>
      <x:c r="CS595" s="50" t="str">
        <x:f>IF(OR(1&gt;'Настройки'!$B$3,ISBLANK(BI595),BI595=0),"",BI595)</x:f>
      </x:c>
      <x:c r="CT595" s="50" t="str">
        <x:f>IF(OR(2&gt;'Настройки'!$B$3,ISBLANK(BJ595),BJ595=0),"",BJ595)</x:f>
      </x:c>
      <x:c r="CU595" s="50" t="str">
        <x:f>IF(OR(3&gt;'Настройки'!$B$3,ISBLANK(BK595),BK595=0),"",BK595)</x:f>
      </x:c>
      <x:c r="CV595" s="50" t="str">
        <x:f>IF(OR(4&gt;'Настройки'!$B$3,ISBLANK(BL595),BL595=0),"",BL595)</x:f>
      </x:c>
      <x:c r="CW595" s="50" t="str">
        <x:f>IF(OR(5&gt;'Настройки'!$B$3,ISBLANK(BM595),BM595=0),"",BM595)</x:f>
      </x:c>
      <x:c r="CX595" s="50" t="str">
        <x:f>IF(OR(6&gt;'Настройки'!$B$3,ISBLANK(BN595),BN595=0),"",BN595)</x:f>
      </x:c>
      <x:c r="CY595" s="50" t="str">
        <x:f>IF(OR(7&gt;'Настройки'!$B$3,ISBLANK(BO595),BO595=0),"",BO595)</x:f>
      </x:c>
      <x:c r="CZ595" s="50" t="str">
        <x:f>IF(OR(8&gt;'Настройки'!$B$3,ISBLANK(BP595),BP595=0),"",BP595)</x:f>
      </x:c>
      <x:c r="DA595" s="50" t="str">
        <x:f>IF(OR(9&gt;'Настройки'!$B$3,ISBLANK(BQ595),BQ595=0),"",BQ595)</x:f>
      </x:c>
      <x:c r="DB595" s="50" t="str">
        <x:f>IF(OR(10&gt;'Настройки'!$B$3,ISBLANK(BR595),BR595=0),"",BR595)</x:f>
      </x:c>
      <x:c r="DC595" s="50" t="str">
        <x:f>IF(OR(11&gt;'Настройки'!$B$3,ISBLANK(BS595),BS595=0),"",BS595)</x:f>
      </x:c>
      <x:c r="DD595" s="50" t="str">
        <x:f>IF(OR(12&gt;'Настройки'!$B$3,ISBLANK(BT595),BT595=0),"",BT595)</x:f>
      </x:c>
      <x:c r="DE595" s="50" t="str">
        <x:f>IF(OR(13&gt;'Настройки'!$B$3,ISBLANK(BU595),BU595=0),"",BU595)</x:f>
      </x:c>
      <x:c r="DF595" s="50" t="str">
        <x:f>IF(OR(14&gt;'Настройки'!$B$3,ISBLANK(BV595),BV595=0),"",BV595)</x:f>
      </x:c>
      <x:c r="DG595" s="50" t="str">
        <x:f>IF(OR(15&gt;'Настройки'!$B$3,ISBLANK(BW595),BW595=0),"",BW595)</x:f>
      </x:c>
      <x:c r="DH595" s="50" t="str">
        <x:f>IF(OR(16&gt;'Настройки'!$B$3,ISBLANK(BX595),BX595=0),"",BX595)</x:f>
      </x:c>
      <x:c r="DI595" s="50" t="str">
        <x:f>IF(OR(17&gt;'Настройки'!$B$3,ISBLANK(BY595),BY595=0),"",BY595)</x:f>
      </x:c>
      <x:c r="DJ595" s="50" t="str">
        <x:f>IF(OR(18&gt;'Настройки'!$B$3,ISBLANK(BZ595),BZ595=0),"",BZ595)</x:f>
      </x:c>
      <x:c r="DK595" s="50" t="str">
        <x:f>IF(OR(19&gt;'Настройки'!$B$3,ISBLANK(CA595),CA595=0),"",CA595)</x:f>
      </x:c>
      <x:c r="DL595" s="50" t="str">
        <x:f>IF(OR(20&gt;'Настройки'!$B$3,ISBLANK(CB595),CB595=0),"",CB595)</x:f>
      </x:c>
      <x:c r="DM595" s="50" t="str">
        <x:f>IF(OR(21&gt;'Настройки'!$B$3,ISBLANK(CC595),CC595=0),"",CC595)</x:f>
      </x:c>
      <x:c r="DN595" s="50" t="str">
        <x:f>IF(OR(22&gt;'Настройки'!$B$3,ISBLANK(CD595),CD595=0),"",CD595)</x:f>
      </x:c>
      <x:c r="DO595" s="50" t="str">
        <x:f>IF(OR(23&gt;'Настройки'!$B$3,ISBLANK(CE595),CE595=0),"",CE595)</x:f>
      </x:c>
      <x:c r="DP595" s="50" t="str">
        <x:f>IF(OR(24&gt;'Настройки'!$B$3,ISBLANK(CF595),CF595=0),"",CF595)</x:f>
      </x:c>
      <x:c r="DQ595" s="50" t="str">
        <x:f>IF(OR(25&gt;'Настройки'!$B$3,ISBLANK(CG595),CG595=0),"",CG595)</x:f>
      </x:c>
      <x:c r="DR595" s="50" t="str">
        <x:f>IF(OR(26&gt;'Настройки'!$B$3,ISBLANK(CH595),CH595=0),"",CH595)</x:f>
      </x:c>
      <x:c r="DS595" s="50" t="str">
        <x:f>IF(OR(27&gt;'Настройки'!$B$3,ISBLANK(CI595),CI595=0),"",CI595)</x:f>
      </x:c>
      <x:c r="DT595" s="50" t="str">
        <x:f>IF(OR(28&gt;'Настройки'!$B$3,ISBLANK(CJ595),CJ595=0),"",CJ595)</x:f>
      </x:c>
      <x:c r="DU595" s="50" t="str">
        <x:f>IF(OR(29&gt;'Настройки'!$B$3,ISBLANK(CK595),CK595=0),"",CK595)</x:f>
      </x:c>
      <x:c r="DV595" s="50" t="str">
        <x:f>IF(OR(30&gt;'Настройки'!$B$3,ISBLANK(CL595),CL595=0),"",CL595)</x:f>
      </x:c>
      <x:c r="DW595" s="50" t="str">
        <x:f>IF(OR(31&gt;'Настройки'!$B$3,ISBLANK(CM595),CM595=0),"",CM595)</x:f>
      </x:c>
      <x:c r="DX595" s="50" t="str">
        <x:f>IF(OR(32&gt;'Настройки'!$B$3,ISBLANK(CN595),CN595=0),"",CN595)</x:f>
      </x:c>
      <x:c r="DY595" s="50" t="str">
        <x:f>IF(OR(33&gt;'Настройки'!$B$3,ISBLANK(CO595),CO595=0),"",CO595)</x:f>
      </x:c>
      <x:c r="DZ595" s="50" t="str">
        <x:f>IF(OR(34&gt;'Настройки'!$B$3,ISBLANK(CP595),CP595=0),"",CP595)</x:f>
      </x:c>
      <x:c r="EA595" s="50" t="str">
        <x:f>IF(OR(35&gt;'Настройки'!$B$3,ISBLANK(CQ595),CQ595=0),"",CQ595)</x:f>
      </x:c>
      <x:c r="EB595" s="50" t="str">
        <x:f>IF(OR(36&gt;'Настройки'!$B$3,ISBLANK(CR595),CR595=0),"",CR595)</x:f>
      </x:c>
      <x:c r="EC595" s="50" t="str">
        <x:f>IF(A595="","",IF(OR(BB595="AZ",BB595="BZ"),10000+ROW(),IF(AZ595&gt;'Настройки'!$B$11,20000+ROW(),IF(BF595&lt;&gt;"Обычный",30000+ROW(),IF(AX595&lt;=0,40000+ROW(),"")))))</x:f>
      </x:c>
      <x:c r="ED595" s="50" t="str">
        <x:f>IF(EC595="","",COUNTIFS($EC$2:$EC$1001,"&gt;0",$EC$2:$EC$1001,"&lt;"&amp;EC595)+1)</x:f>
      </x:c>
    </x:row>
    <x:row r="596">
      <x:c r="A596" s="115"/>
      <x:c r="B596" s="115"/>
      <x:c r="C596" s="115"/>
      <x:c r="D596" s="118"/>
      <x:c r="E596" s="118"/>
      <x:c r="F596" s="118"/>
      <x:c r="G596" s="118"/>
      <x:c r="H596" s="118"/>
      <x:c r="I596" s="118"/>
      <x:c r="J596" s="118"/>
      <x:c r="K596" s="118"/>
      <x:c r="L596" s="118"/>
      <x:c r="M596" s="118"/>
      <x:c r="N596" s="118"/>
      <x:c r="O596" s="118"/>
      <x:c r="P596" s="118"/>
      <x:c r="Q596" s="118"/>
      <x:c r="R596" s="118"/>
      <x:c r="S596" s="118"/>
      <x:c r="T596" s="118"/>
      <x:c r="U596" s="118"/>
      <x:c r="V596" s="118"/>
      <x:c r="W596" s="118"/>
      <x:c r="X596" s="118"/>
      <x:c r="Y596" s="118"/>
      <x:c r="Z596" s="118"/>
      <x:c r="AA596" s="118"/>
      <x:c r="AB596" s="118"/>
      <x:c r="AC596" s="118"/>
      <x:c r="AD596" s="118"/>
      <x:c r="AE596" s="118"/>
      <x:c r="AF596" s="118"/>
      <x:c r="AG596" s="118"/>
      <x:c r="AH596" s="118"/>
      <x:c r="AI596" s="118"/>
      <x:c r="AJ596" s="118"/>
      <x:c r="AK596" s="118"/>
      <x:c r="AL596" s="118"/>
      <x:c r="AM596" s="118"/>
      <x:c r="AN596" s="118"/>
      <x:c r="AO596" s="118"/>
      <x:c r="AP596" s="115"/>
      <x:c r="AQ596" s="49" t="str">
        <x:f>IF(A596="","",COUNT(BI596:INDEX(BI596:CR596,1,'Настройки'!$B$3)))</x:f>
      </x:c>
      <x:c r="AR596" s="49" t="str">
        <x:f>IF(A596="","",SUM(BI596:INDEX(BI596:CR596,1,'Настройки'!$B$3)))</x:f>
      </x:c>
      <x:c r="AS596" s="58" t="str">
        <x:f>IF(A596="","",IF('Настройки'!$B$4="Стоимость потребления",AR596*D596,IF('Настройки'!$B$4="Количество",AR596,E596)))</x:f>
      </x:c>
      <x:c r="AT596" s="61" t="str">
        <x:f>IF(OR(A596="",AS596&lt;0,SUM($AS$2:$AS$1001)&lt;=0),"",AS596/SUM($AS$2:$AS$1001))</x:f>
      </x:c>
      <x:c r="AU596" s="61" t="str">
        <x:f>IF(OR(A596="",AS596&lt;0,SUM($AS$2:$AS$1001)&lt;=0),"",SUMIFS($AS$2:$AS$1001,$AS$2:$AS$1001,"&gt;"&amp;AS596)/SUM($AS$2:$AS$1001))</x:f>
      </x:c>
      <x:c r="AV596" s="61" t="str">
        <x:f>IF(OR(A596="",AS596&lt;0,SUM($AS$2:$AS$1001)&lt;=0),"",SUMIFS($AS$2:$AS$1001,$AS$2:$AS$1001,"&gt;="&amp;AS596)/SUM($AS$2:$AS$1001))</x:f>
      </x:c>
      <x:c r="AW596" s="49" t="str">
        <x:f>IF(A596="","",IF(SUM($AS$2:$AS$1001)&lt;=0,"Не определён",IF(AS596&lt;0,"Исключение",IF(AU596&lt;'Настройки'!$B$5,"A",IF(AU596&lt;'Настройки'!$B$6,"B","C")))))</x:f>
      </x:c>
      <x:c r="AX596" s="58" t="str">
        <x:f>IF(A596="","",IF(AQ596=0,"",AVERAGE(BI596:INDEX(BI596:CR596,1,'Настройки'!$B$3))))</x:f>
      </x:c>
      <x:c r="AY596" s="58" t="str">
        <x:f>IF(OR(A596="",AQ596=0),"",STDEVP(BI596:INDEX(BI596:CR596,1,'Настройки'!$B$3)))</x:f>
      </x:c>
      <x:c r="AZ596" s="61" t="str">
        <x:f>IF(OR(A596="",AQ596&lt;'Настройки'!$B$12,AX596&lt;=0,AND('Настройки'!$B$10="Блокировать",COUNTIF(F596:INDEX(F596:AO596,1,'Настройки'!$B$3),"&lt;0")&gt;0)),"",AY596/ABS(AX596))</x:f>
      </x:c>
      <x:c r="BA596" s="49" t="str">
        <x:f>IF(A596="","",IF(AND('Настройки'!$B$10="Блокировать",COUNTIF(F596:INDEX(F596:AO596,1,'Настройки'!$B$3),"&lt;0")&gt;0),"Не определён",IF(AQ596&lt;'Настройки'!$B$12,"Не определён",IF(AX596=0,"Нет спроса",IF(AX596&lt;0,"Не определён",IF(AZ596&lt;='Настройки'!$B$7,"X",IF(AZ596&lt;='Настройки'!$B$8,"Y","Z")))))))</x:f>
      </x:c>
      <x:c r="BB596" s="49" t="str">
        <x:f>IF(OR(A596="",LEN(AW596)&lt;&gt;1,LEN(BA596)&lt;&gt;1),"",AW596&amp;BA596)</x:f>
      </x:c>
      <x:c r="BC596" s="61" t="str">
        <x:f>IF(OR(A596="",AQ596=0),"",(COUNT(BI596:INDEX(BI596:CR596,1,'Настройки'!$B$3))-COUNT(CS596:INDEX(CS596:EB596,1,'Настройки'!$B$3)))/AQ596)</x:f>
      </x:c>
      <x:c r="BD596" s="64" t="str">
        <x:f>IF(OR(A596="",COUNT(CS596:INDEX(CS596:EB596,1,'Настройки'!$B$3))=0),"",AQ596/COUNT(CS596:INDEX(CS596:EB596,1,'Настройки'!$B$3)))</x:f>
      </x:c>
      <x:c r="BE596" s="64" t="str">
        <x:f>IF(OR(A596="",COUNT(CS596:INDEX(CS596:EB596,1,'Настройки'!$B$3))=0),"",IF(AVERAGE(CS596:INDEX(CS596:EB596,1,'Настройки'!$B$3))=0,"",(STDEVP(CS596:INDEX(CS596:EB596,1,'Настройки'!$B$3))/ABS(AVERAGE(CS596:INDEX(CS596:EB596,1,'Настройки'!$B$3))))^2))</x:f>
      </x:c>
      <x:c r="BF596" s="49" t="str">
        <x:f>IF(A596="","",IF(AQ596&lt;3,"Недостаточно",IF(AQ596&lt;6,"Предварительный","Обычный")))</x:f>
      </x:c>
      <x:c r="BG596" s="49" t="str">
        <x:f>IF(A596="","",IF(COUNTIF(F596:INDEX(F596:AO596,1,'Настройки'!$B$3),"&lt;0")&gt;0,IF('Настройки'!$B$10="Блокировать","Отрицательный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"),"")&amp;IF(AQ596&lt;3,"Недостаточно истории. ",IF(AQ596&lt;6,"Предварительная классификация. ",""))&amp;IF(AX596=0,"Нет спроса за горизонт. ","")&amp;IF(AZ596&gt;'Настройки'!$B$11,"Экстремальная вариативность. ",""))</x:f>
      </x:c>
      <x:c r="BH596" s="49" t="str">
        <x:f>IF(A596="","",IFERROR(VLOOKUP(BB596,'Настройки'!$D$3:$E$11,2,FALSE),"Сначала проверьте исходные данные и историю спроса.")&amp;" Уточните срок поставки, MOQ и критичность.")</x:f>
      </x:c>
      <x:c r="BI596" s="50" t="str">
        <x:f>IF(1&gt;'Настройки'!$B$3,"",IF(ISBLANK(F596),IF('Настройки'!$B$9="Нулевой спрос",0,""),IF(F596&lt;0,IF('Настройки'!$B$10="Исключить","",IF('Настройки'!$B$10="Абсолютные значения",ABS(F596),F596)),F596)))</x:f>
      </x:c>
      <x:c r="BJ596" s="50" t="str">
        <x:f>IF(2&gt;'Настройки'!$B$3,"",IF(ISBLANK(G596),IF('Настройки'!$B$9="Нулевой спрос",0,""),IF(G596&lt;0,IF('Настройки'!$B$10="Исключить","",IF('Настройки'!$B$10="Абсолютные значения",ABS(G596),G596)),G596)))</x:f>
      </x:c>
      <x:c r="BK596" s="50" t="str">
        <x:f>IF(3&gt;'Настройки'!$B$3,"",IF(ISBLANK(H596),IF('Настройки'!$B$9="Нулевой спрос",0,""),IF(H596&lt;0,IF('Настройки'!$B$10="Исключить","",IF('Настройки'!$B$10="Абсолютные значения",ABS(H596),H596)),H596)))</x:f>
      </x:c>
      <x:c r="BL596" s="50" t="str">
        <x:f>IF(4&gt;'Настройки'!$B$3,"",IF(ISBLANK(I596),IF('Настройки'!$B$9="Нулевой спрос",0,""),IF(I596&lt;0,IF('Настройки'!$B$10="Исключить","",IF('Настройки'!$B$10="Абсолютные значения",ABS(I596),I596)),I596)))</x:f>
      </x:c>
      <x:c r="BM596" s="50" t="str">
        <x:f>IF(5&gt;'Настройки'!$B$3,"",IF(ISBLANK(J596),IF('Настройки'!$B$9="Нулевой спрос",0,""),IF(J596&lt;0,IF('Настройки'!$B$10="Исключить","",IF('Настройки'!$B$10="Абсолютные значения",ABS(J596),J596)),J596)))</x:f>
      </x:c>
      <x:c r="BN596" s="50" t="str">
        <x:f>IF(6&gt;'Настройки'!$B$3,"",IF(ISBLANK(K596),IF('Настройки'!$B$9="Нулевой спрос",0,""),IF(K596&lt;0,IF('Настройки'!$B$10="Исключить","",IF('Настройки'!$B$10="Абсолютные значения",ABS(K596),K596)),K596)))</x:f>
      </x:c>
      <x:c r="BO596" s="50" t="str">
        <x:f>IF(7&gt;'Настройки'!$B$3,"",IF(ISBLANK(L596),IF('Настройки'!$B$9="Нулевой спрос",0,""),IF(L596&lt;0,IF('Настройки'!$B$10="Исключить","",IF('Настройки'!$B$10="Абсолютные значения",ABS(L596),L596)),L596)))</x:f>
      </x:c>
      <x:c r="BP596" s="50" t="str">
        <x:f>IF(8&gt;'Настройки'!$B$3,"",IF(ISBLANK(M596),IF('Настройки'!$B$9="Нулевой спрос",0,""),IF(M596&lt;0,IF('Настройки'!$B$10="Исключить","",IF('Настройки'!$B$10="Абсолютные значения",ABS(M596),M596)),M596)))</x:f>
      </x:c>
      <x:c r="BQ596" s="50" t="str">
        <x:f>IF(9&gt;'Настройки'!$B$3,"",IF(ISBLANK(N596),IF('Настройки'!$B$9="Нулевой спрос",0,""),IF(N596&lt;0,IF('Настройки'!$B$10="Исключить","",IF('Настройки'!$B$10="Абсолютные значения",ABS(N596),N596)),N596)))</x:f>
      </x:c>
      <x:c r="BR596" s="50" t="str">
        <x:f>IF(10&gt;'Настройки'!$B$3,"",IF(ISBLANK(O596),IF('Настройки'!$B$9="Нулевой спрос",0,""),IF(O596&lt;0,IF('Настройки'!$B$10="Исключить","",IF('Настройки'!$B$10="Абсолютные значения",ABS(O596),O596)),O596)))</x:f>
      </x:c>
      <x:c r="BS596" s="50" t="str">
        <x:f>IF(11&gt;'Настройки'!$B$3,"",IF(ISBLANK(P596),IF('Настройки'!$B$9="Нулевой спрос",0,""),IF(P596&lt;0,IF('Настройки'!$B$10="Исключить","",IF('Настройки'!$B$10="Абсолютные значения",ABS(P596),P596)),P596)))</x:f>
      </x:c>
      <x:c r="BT596" s="50" t="str">
        <x:f>IF(12&gt;'Настройки'!$B$3,"",IF(ISBLANK(Q596),IF('Настройки'!$B$9="Нулевой спрос",0,""),IF(Q596&lt;0,IF('Настройки'!$B$10="Исключить","",IF('Настройки'!$B$10="Абсолютные значения",ABS(Q596),Q596)),Q596)))</x:f>
      </x:c>
      <x:c r="BU596" s="50" t="str">
        <x:f>IF(13&gt;'Настройки'!$B$3,"",IF(ISBLANK(R596),IF('Настройки'!$B$9="Нулевой спрос",0,""),IF(R596&lt;0,IF('Настройки'!$B$10="Исключить","",IF('Настройки'!$B$10="Абсолютные значения",ABS(R596),R596)),R596)))</x:f>
      </x:c>
      <x:c r="BV596" s="50" t="str">
        <x:f>IF(14&gt;'Настройки'!$B$3,"",IF(ISBLANK(S596),IF('Настройки'!$B$9="Нулевой спрос",0,""),IF(S596&lt;0,IF('Настройки'!$B$10="Исключить","",IF('Настройки'!$B$10="Абсолютные значения",ABS(S596),S596)),S596)))</x:f>
      </x:c>
      <x:c r="BW596" s="50" t="str">
        <x:f>IF(15&gt;'Настройки'!$B$3,"",IF(ISBLANK(T596),IF('Настройки'!$B$9="Нулевой спрос",0,""),IF(T596&lt;0,IF('Настройки'!$B$10="Исключить","",IF('Настройки'!$B$10="Абсолютные значения",ABS(T596),T596)),T596)))</x:f>
      </x:c>
      <x:c r="BX596" s="50" t="str">
        <x:f>IF(16&gt;'Настройки'!$B$3,"",IF(ISBLANK(U596),IF('Настройки'!$B$9="Нулевой спрос",0,""),IF(U596&lt;0,IF('Настройки'!$B$10="Исключить","",IF('Настройки'!$B$10="Абсолютные значения",ABS(U596),U596)),U596)))</x:f>
      </x:c>
      <x:c r="BY596" s="50" t="str">
        <x:f>IF(17&gt;'Настройки'!$B$3,"",IF(ISBLANK(V596),IF('Настройки'!$B$9="Нулевой спрос",0,""),IF(V596&lt;0,IF('Настройки'!$B$10="Исключить","",IF('Настройки'!$B$10="Абсолютные значения",ABS(V596),V596)),V596)))</x:f>
      </x:c>
      <x:c r="BZ596" s="50" t="str">
        <x:f>IF(18&gt;'Настройки'!$B$3,"",IF(ISBLANK(W596),IF('Настройки'!$B$9="Нулевой спрос",0,""),IF(W596&lt;0,IF('Настройки'!$B$10="Исключить","",IF('Настройки'!$B$10="Абсолютные значения",ABS(W596),W596)),W596)))</x:f>
      </x:c>
      <x:c r="CA596" s="50" t="str">
        <x:f>IF(19&gt;'Настройки'!$B$3,"",IF(ISBLANK(X596),IF('Настройки'!$B$9="Нулевой спрос",0,""),IF(X596&lt;0,IF('Настройки'!$B$10="Исключить","",IF('Настройки'!$B$10="Абсолютные значения",ABS(X596),X596)),X596)))</x:f>
      </x:c>
      <x:c r="CB596" s="50" t="str">
        <x:f>IF(20&gt;'Настройки'!$B$3,"",IF(ISBLANK(Y596),IF('Настройки'!$B$9="Нулевой спрос",0,""),IF(Y596&lt;0,IF('Настройки'!$B$10="Исключить","",IF('Настройки'!$B$10="Абсолютные значения",ABS(Y596),Y596)),Y596)))</x:f>
      </x:c>
      <x:c r="CC596" s="50" t="str">
        <x:f>IF(21&gt;'Настройки'!$B$3,"",IF(ISBLANK(Z596),IF('Настройки'!$B$9="Нулевой спрос",0,""),IF(Z596&lt;0,IF('Настройки'!$B$10="Исключить","",IF('Настройки'!$B$10="Абсолютные значения",ABS(Z596),Z596)),Z596)))</x:f>
      </x:c>
      <x:c r="CD596" s="50" t="str">
        <x:f>IF(22&gt;'Настройки'!$B$3,"",IF(ISBLANK(AA596),IF('Настройки'!$B$9="Нулевой спрос",0,""),IF(AA596&lt;0,IF('Настройки'!$B$10="Исключить","",IF('Настройки'!$B$10="Абсолютные значения",ABS(AA596),AA596)),AA596)))</x:f>
      </x:c>
      <x:c r="CE596" s="50" t="str">
        <x:f>IF(23&gt;'Настройки'!$B$3,"",IF(ISBLANK(AB596),IF('Настройки'!$B$9="Нулевой спрос",0,""),IF(AB596&lt;0,IF('Настройки'!$B$10="Исключить","",IF('Настройки'!$B$10="Абсолютные значения",ABS(AB596),AB596)),AB596)))</x:f>
      </x:c>
      <x:c r="CF596" s="50" t="str">
        <x:f>IF(24&gt;'Настройки'!$B$3,"",IF(ISBLANK(AC596),IF('Настройки'!$B$9="Нулевой спрос",0,""),IF(AC596&lt;0,IF('Настройки'!$B$10="Исключить","",IF('Настройки'!$B$10="Абсолютные значения",ABS(AC596),AC596)),AC596)))</x:f>
      </x:c>
      <x:c r="CG596" s="50" t="str">
        <x:f>IF(25&gt;'Настройки'!$B$3,"",IF(ISBLANK(AD596),IF('Настройки'!$B$9="Нулевой спрос",0,""),IF(AD596&lt;0,IF('Настройки'!$B$10="Исключить","",IF('Настройки'!$B$10="Абсолютные значения",ABS(AD596),AD596)),AD596)))</x:f>
      </x:c>
      <x:c r="CH596" s="50" t="str">
        <x:f>IF(26&gt;'Настройки'!$B$3,"",IF(ISBLANK(AE596),IF('Настройки'!$B$9="Нулевой спрос",0,""),IF(AE596&lt;0,IF('Настройки'!$B$10="Исключить","",IF('Настройки'!$B$10="Абсолютные значения",ABS(AE596),AE596)),AE596)))</x:f>
      </x:c>
      <x:c r="CI596" s="50" t="str">
        <x:f>IF(27&gt;'Настройки'!$B$3,"",IF(ISBLANK(AF596),IF('Настройки'!$B$9="Нулевой спрос",0,""),IF(AF596&lt;0,IF('Настройки'!$B$10="Исключить","",IF('Настройки'!$B$10="Абсолютные значения",ABS(AF596),AF596)),AF596)))</x:f>
      </x:c>
      <x:c r="CJ596" s="50" t="str">
        <x:f>IF(28&gt;'Настройки'!$B$3,"",IF(ISBLANK(AG596),IF('Настройки'!$B$9="Нулевой спрос",0,""),IF(AG596&lt;0,IF('Настройки'!$B$10="Исключить","",IF('Настройки'!$B$10="Абсолютные значения",ABS(AG596),AG596)),AG596)))</x:f>
      </x:c>
      <x:c r="CK596" s="50" t="str">
        <x:f>IF(29&gt;'Настройки'!$B$3,"",IF(ISBLANK(AH596),IF('Настройки'!$B$9="Нулевой спрос",0,""),IF(AH596&lt;0,IF('Настройки'!$B$10="Исключить","",IF('Настройки'!$B$10="Абсолютные значения",ABS(AH596),AH596)),AH596)))</x:f>
      </x:c>
      <x:c r="CL596" s="50" t="str">
        <x:f>IF(30&gt;'Настройки'!$B$3,"",IF(ISBLANK(AI596),IF('Настройки'!$B$9="Нулевой спрос",0,""),IF(AI596&lt;0,IF('Настройки'!$B$10="Исключить","",IF('Настройки'!$B$10="Абсолютные значения",ABS(AI596),AI596)),AI596)))</x:f>
      </x:c>
      <x:c r="CM596" s="50" t="str">
        <x:f>IF(31&gt;'Настройки'!$B$3,"",IF(ISBLANK(AJ596),IF('Настройки'!$B$9="Нулевой спрос",0,""),IF(AJ596&lt;0,IF('Настройки'!$B$10="Исключить","",IF('Настройки'!$B$10="Абсолютные значения",ABS(AJ596),AJ596)),AJ596)))</x:f>
      </x:c>
      <x:c r="CN596" s="50" t="str">
        <x:f>IF(32&gt;'Настройки'!$B$3,"",IF(ISBLANK(AK596),IF('Настройки'!$B$9="Нулевой спрос",0,""),IF(AK596&lt;0,IF('Настройки'!$B$10="Исключить","",IF('Настройки'!$B$10="Абсолютные значения",ABS(AK596),AK596)),AK596)))</x:f>
      </x:c>
      <x:c r="CO596" s="50" t="str">
        <x:f>IF(33&gt;'Настройки'!$B$3,"",IF(ISBLANK(AL596),IF('Настройки'!$B$9="Нулевой спрос",0,""),IF(AL596&lt;0,IF('Настройки'!$B$10="Исключить","",IF('Настройки'!$B$10="Абсолютные значения",ABS(AL596),AL596)),AL596)))</x:f>
      </x:c>
      <x:c r="CP596" s="50" t="str">
        <x:f>IF(34&gt;'Настройки'!$B$3,"",IF(ISBLANK(AM596),IF('Настройки'!$B$9="Нулевой спрос",0,""),IF(AM596&lt;0,IF('Настройки'!$B$10="Исключить","",IF('Настройки'!$B$10="Абсолютные значения",ABS(AM596),AM596)),AM596)))</x:f>
      </x:c>
      <x:c r="CQ596" s="50" t="str">
        <x:f>IF(35&gt;'Настройки'!$B$3,"",IF(ISBLANK(AN596),IF('Настройки'!$B$9="Нулевой спрос",0,""),IF(AN596&lt;0,IF('Настройки'!$B$10="Исключить","",IF('Настройки'!$B$10="Абсолютные значения",ABS(AN596),AN596)),AN596)))</x:f>
      </x:c>
      <x:c r="CR596" s="50" t="str">
        <x:f>IF(36&gt;'Настройки'!$B$3,"",IF(ISBLANK(AO596),IF('Настройки'!$B$9="Нулевой спрос",0,""),IF(AO596&lt;0,IF('Настройки'!$B$10="Исключить","",IF('Настройки'!$B$10="Абсолютные значения",ABS(AO596),AO596)),AO596)))</x:f>
      </x:c>
      <x:c r="CS596" s="50" t="str">
        <x:f>IF(OR(1&gt;'Настройки'!$B$3,ISBLANK(BI596),BI596=0),"",BI596)</x:f>
      </x:c>
      <x:c r="CT596" s="50" t="str">
        <x:f>IF(OR(2&gt;'Настройки'!$B$3,ISBLANK(BJ596),BJ596=0),"",BJ596)</x:f>
      </x:c>
      <x:c r="CU596" s="50" t="str">
        <x:f>IF(OR(3&gt;'Настройки'!$B$3,ISBLANK(BK596),BK596=0),"",BK596)</x:f>
      </x:c>
      <x:c r="CV596" s="50" t="str">
        <x:f>IF(OR(4&gt;'Настройки'!$B$3,ISBLANK(BL596),BL596=0),"",BL596)</x:f>
      </x:c>
      <x:c r="CW596" s="50" t="str">
        <x:f>IF(OR(5&gt;'Настройки'!$B$3,ISBLANK(BM596),BM596=0),"",BM596)</x:f>
      </x:c>
      <x:c r="CX596" s="50" t="str">
        <x:f>IF(OR(6&gt;'Настройки'!$B$3,ISBLANK(BN596),BN596=0),"",BN596)</x:f>
      </x:c>
      <x:c r="CY596" s="50" t="str">
        <x:f>IF(OR(7&gt;'Настройки'!$B$3,ISBLANK(BO596),BO596=0),"",BO596)</x:f>
      </x:c>
      <x:c r="CZ596" s="50" t="str">
        <x:f>IF(OR(8&gt;'Настройки'!$B$3,ISBLANK(BP596),BP596=0),"",BP596)</x:f>
      </x:c>
      <x:c r="DA596" s="50" t="str">
        <x:f>IF(OR(9&gt;'Настройки'!$B$3,ISBLANK(BQ596),BQ596=0),"",BQ596)</x:f>
      </x:c>
      <x:c r="DB596" s="50" t="str">
        <x:f>IF(OR(10&gt;'Настройки'!$B$3,ISBLANK(BR596),BR596=0),"",BR596)</x:f>
      </x:c>
      <x:c r="DC596" s="50" t="str">
        <x:f>IF(OR(11&gt;'Настройки'!$B$3,ISBLANK(BS596),BS596=0),"",BS596)</x:f>
      </x:c>
      <x:c r="DD596" s="50" t="str">
        <x:f>IF(OR(12&gt;'Настройки'!$B$3,ISBLANK(BT596),BT596=0),"",BT596)</x:f>
      </x:c>
      <x:c r="DE596" s="50" t="str">
        <x:f>IF(OR(13&gt;'Настройки'!$B$3,ISBLANK(BU596),BU596=0),"",BU596)</x:f>
      </x:c>
      <x:c r="DF596" s="50" t="str">
        <x:f>IF(OR(14&gt;'Настройки'!$B$3,ISBLANK(BV596),BV596=0),"",BV596)</x:f>
      </x:c>
      <x:c r="DG596" s="50" t="str">
        <x:f>IF(OR(15&gt;'Настройки'!$B$3,ISBLANK(BW596),BW596=0),"",BW596)</x:f>
      </x:c>
      <x:c r="DH596" s="50" t="str">
        <x:f>IF(OR(16&gt;'Настройки'!$B$3,ISBLANK(BX596),BX596=0),"",BX596)</x:f>
      </x:c>
      <x:c r="DI596" s="50" t="str">
        <x:f>IF(OR(17&gt;'Настройки'!$B$3,ISBLANK(BY596),BY596=0),"",BY596)</x:f>
      </x:c>
      <x:c r="DJ596" s="50" t="str">
        <x:f>IF(OR(18&gt;'Настройки'!$B$3,ISBLANK(BZ596),BZ596=0),"",BZ596)</x:f>
      </x:c>
      <x:c r="DK596" s="50" t="str">
        <x:f>IF(OR(19&gt;'Настройки'!$B$3,ISBLANK(CA596),CA596=0),"",CA596)</x:f>
      </x:c>
      <x:c r="DL596" s="50" t="str">
        <x:f>IF(OR(20&gt;'Настройки'!$B$3,ISBLANK(CB596),CB596=0),"",CB596)</x:f>
      </x:c>
      <x:c r="DM596" s="50" t="str">
        <x:f>IF(OR(21&gt;'Настройки'!$B$3,ISBLANK(CC596),CC596=0),"",CC596)</x:f>
      </x:c>
      <x:c r="DN596" s="50" t="str">
        <x:f>IF(OR(22&gt;'Настройки'!$B$3,ISBLANK(CD596),CD596=0),"",CD596)</x:f>
      </x:c>
      <x:c r="DO596" s="50" t="str">
        <x:f>IF(OR(23&gt;'Настройки'!$B$3,ISBLANK(CE596),CE596=0),"",CE596)</x:f>
      </x:c>
      <x:c r="DP596" s="50" t="str">
        <x:f>IF(OR(24&gt;'Настройки'!$B$3,ISBLANK(CF596),CF596=0),"",CF596)</x:f>
      </x:c>
      <x:c r="DQ596" s="50" t="str">
        <x:f>IF(OR(25&gt;'Настройки'!$B$3,ISBLANK(CG596),CG596=0),"",CG596)</x:f>
      </x:c>
      <x:c r="DR596" s="50" t="str">
        <x:f>IF(OR(26&gt;'Настройки'!$B$3,ISBLANK(CH596),CH596=0),"",CH596)</x:f>
      </x:c>
      <x:c r="DS596" s="50" t="str">
        <x:f>IF(OR(27&gt;'Настройки'!$B$3,ISBLANK(CI596),CI596=0),"",CI596)</x:f>
      </x:c>
      <x:c r="DT596" s="50" t="str">
        <x:f>IF(OR(28&gt;'Настройки'!$B$3,ISBLANK(CJ596),CJ596=0),"",CJ596)</x:f>
      </x:c>
      <x:c r="DU596" s="50" t="str">
        <x:f>IF(OR(29&gt;'Настройки'!$B$3,ISBLANK(CK596),CK596=0),"",CK596)</x:f>
      </x:c>
      <x:c r="DV596" s="50" t="str">
        <x:f>IF(OR(30&gt;'Настройки'!$B$3,ISBLANK(CL596),CL596=0),"",CL596)</x:f>
      </x:c>
      <x:c r="DW596" s="50" t="str">
        <x:f>IF(OR(31&gt;'Настройки'!$B$3,ISBLANK(CM596),CM596=0),"",CM596)</x:f>
      </x:c>
      <x:c r="DX596" s="50" t="str">
        <x:f>IF(OR(32&gt;'Настройки'!$B$3,ISBLANK(CN596),CN596=0),"",CN596)</x:f>
      </x:c>
      <x:c r="DY596" s="50" t="str">
        <x:f>IF(OR(33&gt;'Настройки'!$B$3,ISBLANK(CO596),CO596=0),"",CO596)</x:f>
      </x:c>
      <x:c r="DZ596" s="50" t="str">
        <x:f>IF(OR(34&gt;'Настройки'!$B$3,ISBLANK(CP596),CP596=0),"",CP596)</x:f>
      </x:c>
      <x:c r="EA596" s="50" t="str">
        <x:f>IF(OR(35&gt;'Настройки'!$B$3,ISBLANK(CQ596),CQ596=0),"",CQ596)</x:f>
      </x:c>
      <x:c r="EB596" s="50" t="str">
        <x:f>IF(OR(36&gt;'Настройки'!$B$3,ISBLANK(CR596),CR596=0),"",CR596)</x:f>
      </x:c>
      <x:c r="EC596" s="50" t="str">
        <x:f>IF(A596="","",IF(OR(BB596="AZ",BB596="BZ"),10000+ROW(),IF(AZ596&gt;'Настройки'!$B$11,20000+ROW(),IF(BF596&lt;&gt;"Обычный",30000+ROW(),IF(AX596&lt;=0,40000+ROW(),"")))))</x:f>
      </x:c>
      <x:c r="ED596" s="50" t="str">
        <x:f>IF(EC596="","",COUNTIFS($EC$2:$EC$1001,"&gt;0",$EC$2:$EC$1001,"&lt;"&amp;EC596)+1)</x:f>
      </x:c>
    </x:row>
    <x:row r="597">
      <x:c r="A597" s="115"/>
      <x:c r="B597" s="115"/>
      <x:c r="C597" s="115"/>
      <x:c r="D597" s="118"/>
      <x:c r="E597" s="118"/>
      <x:c r="F597" s="118"/>
      <x:c r="G597" s="118"/>
      <x:c r="H597" s="118"/>
      <x:c r="I597" s="118"/>
      <x:c r="J597" s="118"/>
      <x:c r="K597" s="118"/>
      <x:c r="L597" s="118"/>
      <x:c r="M597" s="118"/>
      <x:c r="N597" s="118"/>
      <x:c r="O597" s="118"/>
      <x:c r="P597" s="118"/>
      <x:c r="Q597" s="118"/>
      <x:c r="R597" s="118"/>
      <x:c r="S597" s="118"/>
      <x:c r="T597" s="118"/>
      <x:c r="U597" s="118"/>
      <x:c r="V597" s="118"/>
      <x:c r="W597" s="118"/>
      <x:c r="X597" s="118"/>
      <x:c r="Y597" s="118"/>
      <x:c r="Z597" s="118"/>
      <x:c r="AA597" s="118"/>
      <x:c r="AB597" s="118"/>
      <x:c r="AC597" s="118"/>
      <x:c r="AD597" s="118"/>
      <x:c r="AE597" s="118"/>
      <x:c r="AF597" s="118"/>
      <x:c r="AG597" s="118"/>
      <x:c r="AH597" s="118"/>
      <x:c r="AI597" s="118"/>
      <x:c r="AJ597" s="118"/>
      <x:c r="AK597" s="118"/>
      <x:c r="AL597" s="118"/>
      <x:c r="AM597" s="118"/>
      <x:c r="AN597" s="118"/>
      <x:c r="AO597" s="118"/>
      <x:c r="AP597" s="115"/>
      <x:c r="AQ597" s="49" t="str">
        <x:f>IF(A597="","",COUNT(BI597:INDEX(BI597:CR597,1,'Настройки'!$B$3)))</x:f>
      </x:c>
      <x:c r="AR597" s="49" t="str">
        <x:f>IF(A597="","",SUM(BI597:INDEX(BI597:CR597,1,'Настройки'!$B$3)))</x:f>
      </x:c>
      <x:c r="AS597" s="58" t="str">
        <x:f>IF(A597="","",IF('Настройки'!$B$4="Стоимость потребления",AR597*D597,IF('Настройки'!$B$4="Количество",AR597,E597)))</x:f>
      </x:c>
      <x:c r="AT597" s="61" t="str">
        <x:f>IF(OR(A597="",AS597&lt;0,SUM($AS$2:$AS$1001)&lt;=0),"",AS597/SUM($AS$2:$AS$1001))</x:f>
      </x:c>
      <x:c r="AU597" s="61" t="str">
        <x:f>IF(OR(A597="",AS597&lt;0,SUM($AS$2:$AS$1001)&lt;=0),"",SUMIFS($AS$2:$AS$1001,$AS$2:$AS$1001,"&gt;"&amp;AS597)/SUM($AS$2:$AS$1001))</x:f>
      </x:c>
      <x:c r="AV597" s="61" t="str">
        <x:f>IF(OR(A597="",AS597&lt;0,SUM($AS$2:$AS$1001)&lt;=0),"",SUMIFS($AS$2:$AS$1001,$AS$2:$AS$1001,"&gt;="&amp;AS597)/SUM($AS$2:$AS$1001))</x:f>
      </x:c>
      <x:c r="AW597" s="49" t="str">
        <x:f>IF(A597="","",IF(SUM($AS$2:$AS$1001)&lt;=0,"Не определён",IF(AS597&lt;0,"Исключение",IF(AU597&lt;'Настройки'!$B$5,"A",IF(AU597&lt;'Настройки'!$B$6,"B","C")))))</x:f>
      </x:c>
      <x:c r="AX597" s="58" t="str">
        <x:f>IF(A597="","",IF(AQ597=0,"",AVERAGE(BI597:INDEX(BI597:CR597,1,'Настройки'!$B$3))))</x:f>
      </x:c>
      <x:c r="AY597" s="58" t="str">
        <x:f>IF(OR(A597="",AQ597=0),"",STDEVP(BI597:INDEX(BI597:CR597,1,'Настройки'!$B$3)))</x:f>
      </x:c>
      <x:c r="AZ597" s="61" t="str">
        <x:f>IF(OR(A597="",AQ597&lt;'Настройки'!$B$12,AX597&lt;=0,AND('Настройки'!$B$10="Блокировать",COUNTIF(F597:INDEX(F597:AO597,1,'Настройки'!$B$3),"&lt;0")&gt;0)),"",AY597/ABS(AX597))</x:f>
      </x:c>
      <x:c r="BA597" s="49" t="str">
        <x:f>IF(A597="","",IF(AND('Настройки'!$B$10="Блокировать",COUNTIF(F597:INDEX(F597:AO597,1,'Настройки'!$B$3),"&lt;0")&gt;0),"Не определён",IF(AQ597&lt;'Настройки'!$B$12,"Не определён",IF(AX597=0,"Нет спроса",IF(AX597&lt;0,"Не определён",IF(AZ597&lt;='Настройки'!$B$7,"X",IF(AZ597&lt;='Настройки'!$B$8,"Y","Z")))))))</x:f>
      </x:c>
      <x:c r="BB597" s="49" t="str">
        <x:f>IF(OR(A597="",LEN(AW597)&lt;&gt;1,LEN(BA597)&lt;&gt;1),"",AW597&amp;BA597)</x:f>
      </x:c>
      <x:c r="BC597" s="61" t="str">
        <x:f>IF(OR(A597="",AQ597=0),"",(COUNT(BI597:INDEX(BI597:CR597,1,'Настройки'!$B$3))-COUNT(CS597:INDEX(CS597:EB597,1,'Настройки'!$B$3)))/AQ597)</x:f>
      </x:c>
      <x:c r="BD597" s="64" t="str">
        <x:f>IF(OR(A597="",COUNT(CS597:INDEX(CS597:EB597,1,'Настройки'!$B$3))=0),"",AQ597/COUNT(CS597:INDEX(CS597:EB597,1,'Настройки'!$B$3)))</x:f>
      </x:c>
      <x:c r="BE597" s="64" t="str">
        <x:f>IF(OR(A597="",COUNT(CS597:INDEX(CS597:EB597,1,'Настройки'!$B$3))=0),"",IF(AVERAGE(CS597:INDEX(CS597:EB597,1,'Настройки'!$B$3))=0,"",(STDEVP(CS597:INDEX(CS597:EB597,1,'Настройки'!$B$3))/ABS(AVERAGE(CS597:INDEX(CS597:EB597,1,'Настройки'!$B$3))))^2))</x:f>
      </x:c>
      <x:c r="BF597" s="49" t="str">
        <x:f>IF(A597="","",IF(AQ597&lt;3,"Недостаточно",IF(AQ597&lt;6,"Предварительный","Обычный")))</x:f>
      </x:c>
      <x:c r="BG597" s="49" t="str">
        <x:f>IF(A597="","",IF(COUNTIF(F597:INDEX(F597:AO597,1,'Настройки'!$B$3),"&lt;0")&gt;0,IF('Настройки'!$B$10="Блокировать","Отрицательный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"),"")&amp;IF(AQ597&lt;3,"Недостаточно истории. ",IF(AQ597&lt;6,"Предварительная классификация. ",""))&amp;IF(AX597=0,"Нет спроса за горизонт. ","")&amp;IF(AZ597&gt;'Настройки'!$B$11,"Экстремальная вариативность. ",""))</x:f>
      </x:c>
      <x:c r="BH597" s="49" t="str">
        <x:f>IF(A597="","",IFERROR(VLOOKUP(BB597,'Настройки'!$D$3:$E$11,2,FALSE),"Сначала проверьте исходные данные и историю спроса.")&amp;" Уточните срок поставки, MOQ и критичность.")</x:f>
      </x:c>
      <x:c r="BI597" s="50" t="str">
        <x:f>IF(1&gt;'Настройки'!$B$3,"",IF(ISBLANK(F597),IF('Настройки'!$B$9="Нулевой спрос",0,""),IF(F597&lt;0,IF('Настройки'!$B$10="Исключить","",IF('Настройки'!$B$10="Абсолютные значения",ABS(F597),F597)),F597)))</x:f>
      </x:c>
      <x:c r="BJ597" s="50" t="str">
        <x:f>IF(2&gt;'Настройки'!$B$3,"",IF(ISBLANK(G597),IF('Настройки'!$B$9="Нулевой спрос",0,""),IF(G597&lt;0,IF('Настройки'!$B$10="Исключить","",IF('Настройки'!$B$10="Абсолютные значения",ABS(G597),G597)),G597)))</x:f>
      </x:c>
      <x:c r="BK597" s="50" t="str">
        <x:f>IF(3&gt;'Настройки'!$B$3,"",IF(ISBLANK(H597),IF('Настройки'!$B$9="Нулевой спрос",0,""),IF(H597&lt;0,IF('Настройки'!$B$10="Исключить","",IF('Настройки'!$B$10="Абсолютные значения",ABS(H597),H597)),H597)))</x:f>
      </x:c>
      <x:c r="BL597" s="50" t="str">
        <x:f>IF(4&gt;'Настройки'!$B$3,"",IF(ISBLANK(I597),IF('Настройки'!$B$9="Нулевой спрос",0,""),IF(I597&lt;0,IF('Настройки'!$B$10="Исключить","",IF('Настройки'!$B$10="Абсолютные значения",ABS(I597),I597)),I597)))</x:f>
      </x:c>
      <x:c r="BM597" s="50" t="str">
        <x:f>IF(5&gt;'Настройки'!$B$3,"",IF(ISBLANK(J597),IF('Настройки'!$B$9="Нулевой спрос",0,""),IF(J597&lt;0,IF('Настройки'!$B$10="Исключить","",IF('Настройки'!$B$10="Абсолютные значения",ABS(J597),J597)),J597)))</x:f>
      </x:c>
      <x:c r="BN597" s="50" t="str">
        <x:f>IF(6&gt;'Настройки'!$B$3,"",IF(ISBLANK(K597),IF('Настройки'!$B$9="Нулевой спрос",0,""),IF(K597&lt;0,IF('Настройки'!$B$10="Исключить","",IF('Настройки'!$B$10="Абсолютные значения",ABS(K597),K597)),K597)))</x:f>
      </x:c>
      <x:c r="BO597" s="50" t="str">
        <x:f>IF(7&gt;'Настройки'!$B$3,"",IF(ISBLANK(L597),IF('Настройки'!$B$9="Нулевой спрос",0,""),IF(L597&lt;0,IF('Настройки'!$B$10="Исключить","",IF('Настройки'!$B$10="Абсолютные значения",ABS(L597),L597)),L597)))</x:f>
      </x:c>
      <x:c r="BP597" s="50" t="str">
        <x:f>IF(8&gt;'Настройки'!$B$3,"",IF(ISBLANK(M597),IF('Настройки'!$B$9="Нулевой спрос",0,""),IF(M597&lt;0,IF('Настройки'!$B$10="Исключить","",IF('Настройки'!$B$10="Абсолютные значения",ABS(M597),M597)),M597)))</x:f>
      </x:c>
      <x:c r="BQ597" s="50" t="str">
        <x:f>IF(9&gt;'Настройки'!$B$3,"",IF(ISBLANK(N597),IF('Настройки'!$B$9="Нулевой спрос",0,""),IF(N597&lt;0,IF('Настройки'!$B$10="Исключить","",IF('Настройки'!$B$10="Абсолютные значения",ABS(N597),N597)),N597)))</x:f>
      </x:c>
      <x:c r="BR597" s="50" t="str">
        <x:f>IF(10&gt;'Настройки'!$B$3,"",IF(ISBLANK(O597),IF('Настройки'!$B$9="Нулевой спрос",0,""),IF(O597&lt;0,IF('Настройки'!$B$10="Исключить","",IF('Настройки'!$B$10="Абсолютные значения",ABS(O597),O597)),O597)))</x:f>
      </x:c>
      <x:c r="BS597" s="50" t="str">
        <x:f>IF(11&gt;'Настройки'!$B$3,"",IF(ISBLANK(P597),IF('Настройки'!$B$9="Нулевой спрос",0,""),IF(P597&lt;0,IF('Настройки'!$B$10="Исключить","",IF('Настройки'!$B$10="Абсолютные значения",ABS(P597),P597)),P597)))</x:f>
      </x:c>
      <x:c r="BT597" s="50" t="str">
        <x:f>IF(12&gt;'Настройки'!$B$3,"",IF(ISBLANK(Q597),IF('Настройки'!$B$9="Нулевой спрос",0,""),IF(Q597&lt;0,IF('Настройки'!$B$10="Исключить","",IF('Настройки'!$B$10="Абсолютные значения",ABS(Q597),Q597)),Q597)))</x:f>
      </x:c>
      <x:c r="BU597" s="50" t="str">
        <x:f>IF(13&gt;'Настройки'!$B$3,"",IF(ISBLANK(R597),IF('Настройки'!$B$9="Нулевой спрос",0,""),IF(R597&lt;0,IF('Настройки'!$B$10="Исключить","",IF('Настройки'!$B$10="Абсолютные значения",ABS(R597),R597)),R597)))</x:f>
      </x:c>
      <x:c r="BV597" s="50" t="str">
        <x:f>IF(14&gt;'Настройки'!$B$3,"",IF(ISBLANK(S597),IF('Настройки'!$B$9="Нулевой спрос",0,""),IF(S597&lt;0,IF('Настройки'!$B$10="Исключить","",IF('Настройки'!$B$10="Абсолютные значения",ABS(S597),S597)),S597)))</x:f>
      </x:c>
      <x:c r="BW597" s="50" t="str">
        <x:f>IF(15&gt;'Настройки'!$B$3,"",IF(ISBLANK(T597),IF('Настройки'!$B$9="Нулевой спрос",0,""),IF(T597&lt;0,IF('Настройки'!$B$10="Исключить","",IF('Настройки'!$B$10="Абсолютные значения",ABS(T597),T597)),T597)))</x:f>
      </x:c>
      <x:c r="BX597" s="50" t="str">
        <x:f>IF(16&gt;'Настройки'!$B$3,"",IF(ISBLANK(U597),IF('Настройки'!$B$9="Нулевой спрос",0,""),IF(U597&lt;0,IF('Настройки'!$B$10="Исключить","",IF('Настройки'!$B$10="Абсолютные значения",ABS(U597),U597)),U597)))</x:f>
      </x:c>
      <x:c r="BY597" s="50" t="str">
        <x:f>IF(17&gt;'Настройки'!$B$3,"",IF(ISBLANK(V597),IF('Настройки'!$B$9="Нулевой спрос",0,""),IF(V597&lt;0,IF('Настройки'!$B$10="Исключить","",IF('Настройки'!$B$10="Абсолютные значения",ABS(V597),V597)),V597)))</x:f>
      </x:c>
      <x:c r="BZ597" s="50" t="str">
        <x:f>IF(18&gt;'Настройки'!$B$3,"",IF(ISBLANK(W597),IF('Настройки'!$B$9="Нулевой спрос",0,""),IF(W597&lt;0,IF('Настройки'!$B$10="Исключить","",IF('Настройки'!$B$10="Абсолютные значения",ABS(W597),W597)),W597)))</x:f>
      </x:c>
      <x:c r="CA597" s="50" t="str">
        <x:f>IF(19&gt;'Настройки'!$B$3,"",IF(ISBLANK(X597),IF('Настройки'!$B$9="Нулевой спрос",0,""),IF(X597&lt;0,IF('Настройки'!$B$10="Исключить","",IF('Настройки'!$B$10="Абсолютные значения",ABS(X597),X597)),X597)))</x:f>
      </x:c>
      <x:c r="CB597" s="50" t="str">
        <x:f>IF(20&gt;'Настройки'!$B$3,"",IF(ISBLANK(Y597),IF('Настройки'!$B$9="Нулевой спрос",0,""),IF(Y597&lt;0,IF('Настройки'!$B$10="Исключить","",IF('Настройки'!$B$10="Абсолютные значения",ABS(Y597),Y597)),Y597)))</x:f>
      </x:c>
      <x:c r="CC597" s="50" t="str">
        <x:f>IF(21&gt;'Настройки'!$B$3,"",IF(ISBLANK(Z597),IF('Настройки'!$B$9="Нулевой спрос",0,""),IF(Z597&lt;0,IF('Настройки'!$B$10="Исключить","",IF('Настройки'!$B$10="Абсолютные значения",ABS(Z597),Z597)),Z597)))</x:f>
      </x:c>
      <x:c r="CD597" s="50" t="str">
        <x:f>IF(22&gt;'Настройки'!$B$3,"",IF(ISBLANK(AA597),IF('Настройки'!$B$9="Нулевой спрос",0,""),IF(AA597&lt;0,IF('Настройки'!$B$10="Исключить","",IF('Настройки'!$B$10="Абсолютные значения",ABS(AA597),AA597)),AA597)))</x:f>
      </x:c>
      <x:c r="CE597" s="50" t="str">
        <x:f>IF(23&gt;'Настройки'!$B$3,"",IF(ISBLANK(AB597),IF('Настройки'!$B$9="Нулевой спрос",0,""),IF(AB597&lt;0,IF('Настройки'!$B$10="Исключить","",IF('Настройки'!$B$10="Абсолютные значения",ABS(AB597),AB597)),AB597)))</x:f>
      </x:c>
      <x:c r="CF597" s="50" t="str">
        <x:f>IF(24&gt;'Настройки'!$B$3,"",IF(ISBLANK(AC597),IF('Настройки'!$B$9="Нулевой спрос",0,""),IF(AC597&lt;0,IF('Настройки'!$B$10="Исключить","",IF('Настройки'!$B$10="Абсолютные значения",ABS(AC597),AC597)),AC597)))</x:f>
      </x:c>
      <x:c r="CG597" s="50" t="str">
        <x:f>IF(25&gt;'Настройки'!$B$3,"",IF(ISBLANK(AD597),IF('Настройки'!$B$9="Нулевой спрос",0,""),IF(AD597&lt;0,IF('Настройки'!$B$10="Исключить","",IF('Настройки'!$B$10="Абсолютные значения",ABS(AD597),AD597)),AD597)))</x:f>
      </x:c>
      <x:c r="CH597" s="50" t="str">
        <x:f>IF(26&gt;'Настройки'!$B$3,"",IF(ISBLANK(AE597),IF('Настройки'!$B$9="Нулевой спрос",0,""),IF(AE597&lt;0,IF('Настройки'!$B$10="Исключить","",IF('Настройки'!$B$10="Абсолютные значения",ABS(AE597),AE597)),AE597)))</x:f>
      </x:c>
      <x:c r="CI597" s="50" t="str">
        <x:f>IF(27&gt;'Настройки'!$B$3,"",IF(ISBLANK(AF597),IF('Настройки'!$B$9="Нулевой спрос",0,""),IF(AF597&lt;0,IF('Настройки'!$B$10="Исключить","",IF('Настройки'!$B$10="Абсолютные значения",ABS(AF597),AF597)),AF597)))</x:f>
      </x:c>
      <x:c r="CJ597" s="50" t="str">
        <x:f>IF(28&gt;'Настройки'!$B$3,"",IF(ISBLANK(AG597),IF('Настройки'!$B$9="Нулевой спрос",0,""),IF(AG597&lt;0,IF('Настройки'!$B$10="Исключить","",IF('Настройки'!$B$10="Абсолютные значения",ABS(AG597),AG597)),AG597)))</x:f>
      </x:c>
      <x:c r="CK597" s="50" t="str">
        <x:f>IF(29&gt;'Настройки'!$B$3,"",IF(ISBLANK(AH597),IF('Настройки'!$B$9="Нулевой спрос",0,""),IF(AH597&lt;0,IF('Настройки'!$B$10="Исключить","",IF('Настройки'!$B$10="Абсолютные значения",ABS(AH597),AH597)),AH597)))</x:f>
      </x:c>
      <x:c r="CL597" s="50" t="str">
        <x:f>IF(30&gt;'Настройки'!$B$3,"",IF(ISBLANK(AI597),IF('Настройки'!$B$9="Нулевой спрос",0,""),IF(AI597&lt;0,IF('Настройки'!$B$10="Исключить","",IF('Настройки'!$B$10="Абсолютные значения",ABS(AI597),AI597)),AI597)))</x:f>
      </x:c>
      <x:c r="CM597" s="50" t="str">
        <x:f>IF(31&gt;'Настройки'!$B$3,"",IF(ISBLANK(AJ597),IF('Настройки'!$B$9="Нулевой спрос",0,""),IF(AJ597&lt;0,IF('Настройки'!$B$10="Исключить","",IF('Настройки'!$B$10="Абсолютные значения",ABS(AJ597),AJ597)),AJ597)))</x:f>
      </x:c>
      <x:c r="CN597" s="50" t="str">
        <x:f>IF(32&gt;'Настройки'!$B$3,"",IF(ISBLANK(AK597),IF('Настройки'!$B$9="Нулевой спрос",0,""),IF(AK597&lt;0,IF('Настройки'!$B$10="Исключить","",IF('Настройки'!$B$10="Абсолютные значения",ABS(AK597),AK597)),AK597)))</x:f>
      </x:c>
      <x:c r="CO597" s="50" t="str">
        <x:f>IF(33&gt;'Настройки'!$B$3,"",IF(ISBLANK(AL597),IF('Настройки'!$B$9="Нулевой спрос",0,""),IF(AL597&lt;0,IF('Настройки'!$B$10="Исключить","",IF('Настройки'!$B$10="Абсолютные значения",ABS(AL597),AL597)),AL597)))</x:f>
      </x:c>
      <x:c r="CP597" s="50" t="str">
        <x:f>IF(34&gt;'Настройки'!$B$3,"",IF(ISBLANK(AM597),IF('Настройки'!$B$9="Нулевой спрос",0,""),IF(AM597&lt;0,IF('Настройки'!$B$10="Исключить","",IF('Настройки'!$B$10="Абсолютные значения",ABS(AM597),AM597)),AM597)))</x:f>
      </x:c>
      <x:c r="CQ597" s="50" t="str">
        <x:f>IF(35&gt;'Настройки'!$B$3,"",IF(ISBLANK(AN597),IF('Настройки'!$B$9="Нулевой спрос",0,""),IF(AN597&lt;0,IF('Настройки'!$B$10="Исключить","",IF('Настройки'!$B$10="Абсолютные значения",ABS(AN597),AN597)),AN597)))</x:f>
      </x:c>
      <x:c r="CR597" s="50" t="str">
        <x:f>IF(36&gt;'Настройки'!$B$3,"",IF(ISBLANK(AO597),IF('Настройки'!$B$9="Нулевой спрос",0,""),IF(AO597&lt;0,IF('Настройки'!$B$10="Исключить","",IF('Настройки'!$B$10="Абсолютные значения",ABS(AO597),AO597)),AO597)))</x:f>
      </x:c>
      <x:c r="CS597" s="50" t="str">
        <x:f>IF(OR(1&gt;'Настройки'!$B$3,ISBLANK(BI597),BI597=0),"",BI597)</x:f>
      </x:c>
      <x:c r="CT597" s="50" t="str">
        <x:f>IF(OR(2&gt;'Настройки'!$B$3,ISBLANK(BJ597),BJ597=0),"",BJ597)</x:f>
      </x:c>
      <x:c r="CU597" s="50" t="str">
        <x:f>IF(OR(3&gt;'Настройки'!$B$3,ISBLANK(BK597),BK597=0),"",BK597)</x:f>
      </x:c>
      <x:c r="CV597" s="50" t="str">
        <x:f>IF(OR(4&gt;'Настройки'!$B$3,ISBLANK(BL597),BL597=0),"",BL597)</x:f>
      </x:c>
      <x:c r="CW597" s="50" t="str">
        <x:f>IF(OR(5&gt;'Настройки'!$B$3,ISBLANK(BM597),BM597=0),"",BM597)</x:f>
      </x:c>
      <x:c r="CX597" s="50" t="str">
        <x:f>IF(OR(6&gt;'Настройки'!$B$3,ISBLANK(BN597),BN597=0),"",BN597)</x:f>
      </x:c>
      <x:c r="CY597" s="50" t="str">
        <x:f>IF(OR(7&gt;'Настройки'!$B$3,ISBLANK(BO597),BO597=0),"",BO597)</x:f>
      </x:c>
      <x:c r="CZ597" s="50" t="str">
        <x:f>IF(OR(8&gt;'Настройки'!$B$3,ISBLANK(BP597),BP597=0),"",BP597)</x:f>
      </x:c>
      <x:c r="DA597" s="50" t="str">
        <x:f>IF(OR(9&gt;'Настройки'!$B$3,ISBLANK(BQ597),BQ597=0),"",BQ597)</x:f>
      </x:c>
      <x:c r="DB597" s="50" t="str">
        <x:f>IF(OR(10&gt;'Настройки'!$B$3,ISBLANK(BR597),BR597=0),"",BR597)</x:f>
      </x:c>
      <x:c r="DC597" s="50" t="str">
        <x:f>IF(OR(11&gt;'Настройки'!$B$3,ISBLANK(BS597),BS597=0),"",BS597)</x:f>
      </x:c>
      <x:c r="DD597" s="50" t="str">
        <x:f>IF(OR(12&gt;'Настройки'!$B$3,ISBLANK(BT597),BT597=0),"",BT597)</x:f>
      </x:c>
      <x:c r="DE597" s="50" t="str">
        <x:f>IF(OR(13&gt;'Настройки'!$B$3,ISBLANK(BU597),BU597=0),"",BU597)</x:f>
      </x:c>
      <x:c r="DF597" s="50" t="str">
        <x:f>IF(OR(14&gt;'Настройки'!$B$3,ISBLANK(BV597),BV597=0),"",BV597)</x:f>
      </x:c>
      <x:c r="DG597" s="50" t="str">
        <x:f>IF(OR(15&gt;'Настройки'!$B$3,ISBLANK(BW597),BW597=0),"",BW597)</x:f>
      </x:c>
      <x:c r="DH597" s="50" t="str">
        <x:f>IF(OR(16&gt;'Настройки'!$B$3,ISBLANK(BX597),BX597=0),"",BX597)</x:f>
      </x:c>
      <x:c r="DI597" s="50" t="str">
        <x:f>IF(OR(17&gt;'Настройки'!$B$3,ISBLANK(BY597),BY597=0),"",BY597)</x:f>
      </x:c>
      <x:c r="DJ597" s="50" t="str">
        <x:f>IF(OR(18&gt;'Настройки'!$B$3,ISBLANK(BZ597),BZ597=0),"",BZ597)</x:f>
      </x:c>
      <x:c r="DK597" s="50" t="str">
        <x:f>IF(OR(19&gt;'Настройки'!$B$3,ISBLANK(CA597),CA597=0),"",CA597)</x:f>
      </x:c>
      <x:c r="DL597" s="50" t="str">
        <x:f>IF(OR(20&gt;'Настройки'!$B$3,ISBLANK(CB597),CB597=0),"",CB597)</x:f>
      </x:c>
      <x:c r="DM597" s="50" t="str">
        <x:f>IF(OR(21&gt;'Настройки'!$B$3,ISBLANK(CC597),CC597=0),"",CC597)</x:f>
      </x:c>
      <x:c r="DN597" s="50" t="str">
        <x:f>IF(OR(22&gt;'Настройки'!$B$3,ISBLANK(CD597),CD597=0),"",CD597)</x:f>
      </x:c>
      <x:c r="DO597" s="50" t="str">
        <x:f>IF(OR(23&gt;'Настройки'!$B$3,ISBLANK(CE597),CE597=0),"",CE597)</x:f>
      </x:c>
      <x:c r="DP597" s="50" t="str">
        <x:f>IF(OR(24&gt;'Настройки'!$B$3,ISBLANK(CF597),CF597=0),"",CF597)</x:f>
      </x:c>
      <x:c r="DQ597" s="50" t="str">
        <x:f>IF(OR(25&gt;'Настройки'!$B$3,ISBLANK(CG597),CG597=0),"",CG597)</x:f>
      </x:c>
      <x:c r="DR597" s="50" t="str">
        <x:f>IF(OR(26&gt;'Настройки'!$B$3,ISBLANK(CH597),CH597=0),"",CH597)</x:f>
      </x:c>
      <x:c r="DS597" s="50" t="str">
        <x:f>IF(OR(27&gt;'Настройки'!$B$3,ISBLANK(CI597),CI597=0),"",CI597)</x:f>
      </x:c>
      <x:c r="DT597" s="50" t="str">
        <x:f>IF(OR(28&gt;'Настройки'!$B$3,ISBLANK(CJ597),CJ597=0),"",CJ597)</x:f>
      </x:c>
      <x:c r="DU597" s="50" t="str">
        <x:f>IF(OR(29&gt;'Настройки'!$B$3,ISBLANK(CK597),CK597=0),"",CK597)</x:f>
      </x:c>
      <x:c r="DV597" s="50" t="str">
        <x:f>IF(OR(30&gt;'Настройки'!$B$3,ISBLANK(CL597),CL597=0),"",CL597)</x:f>
      </x:c>
      <x:c r="DW597" s="50" t="str">
        <x:f>IF(OR(31&gt;'Настройки'!$B$3,ISBLANK(CM597),CM597=0),"",CM597)</x:f>
      </x:c>
      <x:c r="DX597" s="50" t="str">
        <x:f>IF(OR(32&gt;'Настройки'!$B$3,ISBLANK(CN597),CN597=0),"",CN597)</x:f>
      </x:c>
      <x:c r="DY597" s="50" t="str">
        <x:f>IF(OR(33&gt;'Настройки'!$B$3,ISBLANK(CO597),CO597=0),"",CO597)</x:f>
      </x:c>
      <x:c r="DZ597" s="50" t="str">
        <x:f>IF(OR(34&gt;'Настройки'!$B$3,ISBLANK(CP597),CP597=0),"",CP597)</x:f>
      </x:c>
      <x:c r="EA597" s="50" t="str">
        <x:f>IF(OR(35&gt;'Настройки'!$B$3,ISBLANK(CQ597),CQ597=0),"",CQ597)</x:f>
      </x:c>
      <x:c r="EB597" s="50" t="str">
        <x:f>IF(OR(36&gt;'Настройки'!$B$3,ISBLANK(CR597),CR597=0),"",CR597)</x:f>
      </x:c>
      <x:c r="EC597" s="50" t="str">
        <x:f>IF(A597="","",IF(OR(BB597="AZ",BB597="BZ"),10000+ROW(),IF(AZ597&gt;'Настройки'!$B$11,20000+ROW(),IF(BF597&lt;&gt;"Обычный",30000+ROW(),IF(AX597&lt;=0,40000+ROW(),"")))))</x:f>
      </x:c>
      <x:c r="ED597" s="50" t="str">
        <x:f>IF(EC597="","",COUNTIFS($EC$2:$EC$1001,"&gt;0",$EC$2:$EC$1001,"&lt;"&amp;EC597)+1)</x:f>
      </x:c>
    </x:row>
    <x:row r="598">
      <x:c r="A598" s="115"/>
      <x:c r="B598" s="115"/>
      <x:c r="C598" s="115"/>
      <x:c r="D598" s="118"/>
      <x:c r="E598" s="118"/>
      <x:c r="F598" s="118"/>
      <x:c r="G598" s="118"/>
      <x:c r="H598" s="118"/>
      <x:c r="I598" s="118"/>
      <x:c r="J598" s="118"/>
      <x:c r="K598" s="118"/>
      <x:c r="L598" s="118"/>
      <x:c r="M598" s="118"/>
      <x:c r="N598" s="118"/>
      <x:c r="O598" s="118"/>
      <x:c r="P598" s="118"/>
      <x:c r="Q598" s="118"/>
      <x:c r="R598" s="118"/>
      <x:c r="S598" s="118"/>
      <x:c r="T598" s="118"/>
      <x:c r="U598" s="118"/>
      <x:c r="V598" s="118"/>
      <x:c r="W598" s="118"/>
      <x:c r="X598" s="118"/>
      <x:c r="Y598" s="118"/>
      <x:c r="Z598" s="118"/>
      <x:c r="AA598" s="118"/>
      <x:c r="AB598" s="118"/>
      <x:c r="AC598" s="118"/>
      <x:c r="AD598" s="118"/>
      <x:c r="AE598" s="118"/>
      <x:c r="AF598" s="118"/>
      <x:c r="AG598" s="118"/>
      <x:c r="AH598" s="118"/>
      <x:c r="AI598" s="118"/>
      <x:c r="AJ598" s="118"/>
      <x:c r="AK598" s="118"/>
      <x:c r="AL598" s="118"/>
      <x:c r="AM598" s="118"/>
      <x:c r="AN598" s="118"/>
      <x:c r="AO598" s="118"/>
      <x:c r="AP598" s="115"/>
      <x:c r="AQ598" s="49" t="str">
        <x:f>IF(A598="","",COUNT(BI598:INDEX(BI598:CR598,1,'Настройки'!$B$3)))</x:f>
      </x:c>
      <x:c r="AR598" s="49" t="str">
        <x:f>IF(A598="","",SUM(BI598:INDEX(BI598:CR598,1,'Настройки'!$B$3)))</x:f>
      </x:c>
      <x:c r="AS598" s="58" t="str">
        <x:f>IF(A598="","",IF('Настройки'!$B$4="Стоимость потребления",AR598*D598,IF('Настройки'!$B$4="Количество",AR598,E598)))</x:f>
      </x:c>
      <x:c r="AT598" s="61" t="str">
        <x:f>IF(OR(A598="",AS598&lt;0,SUM($AS$2:$AS$1001)&lt;=0),"",AS598/SUM($AS$2:$AS$1001))</x:f>
      </x:c>
      <x:c r="AU598" s="61" t="str">
        <x:f>IF(OR(A598="",AS598&lt;0,SUM($AS$2:$AS$1001)&lt;=0),"",SUMIFS($AS$2:$AS$1001,$AS$2:$AS$1001,"&gt;"&amp;AS598)/SUM($AS$2:$AS$1001))</x:f>
      </x:c>
      <x:c r="AV598" s="61" t="str">
        <x:f>IF(OR(A598="",AS598&lt;0,SUM($AS$2:$AS$1001)&lt;=0),"",SUMIFS($AS$2:$AS$1001,$AS$2:$AS$1001,"&gt;="&amp;AS598)/SUM($AS$2:$AS$1001))</x:f>
      </x:c>
      <x:c r="AW598" s="49" t="str">
        <x:f>IF(A598="","",IF(SUM($AS$2:$AS$1001)&lt;=0,"Не определён",IF(AS598&lt;0,"Исключение",IF(AU598&lt;'Настройки'!$B$5,"A",IF(AU598&lt;'Настройки'!$B$6,"B","C")))))</x:f>
      </x:c>
      <x:c r="AX598" s="58" t="str">
        <x:f>IF(A598="","",IF(AQ598=0,"",AVERAGE(BI598:INDEX(BI598:CR598,1,'Настройки'!$B$3))))</x:f>
      </x:c>
      <x:c r="AY598" s="58" t="str">
        <x:f>IF(OR(A598="",AQ598=0),"",STDEVP(BI598:INDEX(BI598:CR598,1,'Настройки'!$B$3)))</x:f>
      </x:c>
      <x:c r="AZ598" s="61" t="str">
        <x:f>IF(OR(A598="",AQ598&lt;'Настройки'!$B$12,AX598&lt;=0,AND('Настройки'!$B$10="Блокировать",COUNTIF(F598:INDEX(F598:AO598,1,'Настройки'!$B$3),"&lt;0")&gt;0)),"",AY598/ABS(AX598))</x:f>
      </x:c>
      <x:c r="BA598" s="49" t="str">
        <x:f>IF(A598="","",IF(AND('Настройки'!$B$10="Блокировать",COUNTIF(F598:INDEX(F598:AO598,1,'Настройки'!$B$3),"&lt;0")&gt;0),"Не определён",IF(AQ598&lt;'Настройки'!$B$12,"Не определён",IF(AX598=0,"Нет спроса",IF(AX598&lt;0,"Не определён",IF(AZ598&lt;='Настройки'!$B$7,"X",IF(AZ598&lt;='Настройки'!$B$8,"Y","Z")))))))</x:f>
      </x:c>
      <x:c r="BB598" s="49" t="str">
        <x:f>IF(OR(A598="",LEN(AW598)&lt;&gt;1,LEN(BA598)&lt;&gt;1),"",AW598&amp;BA598)</x:f>
      </x:c>
      <x:c r="BC598" s="61" t="str">
        <x:f>IF(OR(A598="",AQ598=0),"",(COUNT(BI598:INDEX(BI598:CR598,1,'Настройки'!$B$3))-COUNT(CS598:INDEX(CS598:EB598,1,'Настройки'!$B$3)))/AQ598)</x:f>
      </x:c>
      <x:c r="BD598" s="64" t="str">
        <x:f>IF(OR(A598="",COUNT(CS598:INDEX(CS598:EB598,1,'Настройки'!$B$3))=0),"",AQ598/COUNT(CS598:INDEX(CS598:EB598,1,'Настройки'!$B$3)))</x:f>
      </x:c>
      <x:c r="BE598" s="64" t="str">
        <x:f>IF(OR(A598="",COUNT(CS598:INDEX(CS598:EB598,1,'Настройки'!$B$3))=0),"",IF(AVERAGE(CS598:INDEX(CS598:EB598,1,'Настройки'!$B$3))=0,"",(STDEVP(CS598:INDEX(CS598:EB598,1,'Настройки'!$B$3))/ABS(AVERAGE(CS598:INDEX(CS598:EB598,1,'Настройки'!$B$3))))^2))</x:f>
      </x:c>
      <x:c r="BF598" s="49" t="str">
        <x:f>IF(A598="","",IF(AQ598&lt;3,"Недостаточно",IF(AQ598&lt;6,"Предварительный","Обычный")))</x:f>
      </x:c>
      <x:c r="BG598" s="49" t="str">
        <x:f>IF(A598="","",IF(COUNTIF(F598:INDEX(F598:AO598,1,'Настройки'!$B$3),"&lt;0")&gt;0,IF('Настройки'!$B$10="Блокировать","Отрицательный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"),"")&amp;IF(AQ598&lt;3,"Недостаточно истории. ",IF(AQ598&lt;6,"Предварительная классификация. ",""))&amp;IF(AX598=0,"Нет спроса за горизонт. ","")&amp;IF(AZ598&gt;'Настройки'!$B$11,"Экстремальная вариативность. ",""))</x:f>
      </x:c>
      <x:c r="BH598" s="49" t="str">
        <x:f>IF(A598="","",IFERROR(VLOOKUP(BB598,'Настройки'!$D$3:$E$11,2,FALSE),"Сначала проверьте исходные данные и историю спроса.")&amp;" Уточните срок поставки, MOQ и критичность.")</x:f>
      </x:c>
      <x:c r="BI598" s="50" t="str">
        <x:f>IF(1&gt;'Настройки'!$B$3,"",IF(ISBLANK(F598),IF('Настройки'!$B$9="Нулевой спрос",0,""),IF(F598&lt;0,IF('Настройки'!$B$10="Исключить","",IF('Настройки'!$B$10="Абсолютные значения",ABS(F598),F598)),F598)))</x:f>
      </x:c>
      <x:c r="BJ598" s="50" t="str">
        <x:f>IF(2&gt;'Настройки'!$B$3,"",IF(ISBLANK(G598),IF('Настройки'!$B$9="Нулевой спрос",0,""),IF(G598&lt;0,IF('Настройки'!$B$10="Исключить","",IF('Настройки'!$B$10="Абсолютные значения",ABS(G598),G598)),G598)))</x:f>
      </x:c>
      <x:c r="BK598" s="50" t="str">
        <x:f>IF(3&gt;'Настройки'!$B$3,"",IF(ISBLANK(H598),IF('Настройки'!$B$9="Нулевой спрос",0,""),IF(H598&lt;0,IF('Настройки'!$B$10="Исключить","",IF('Настройки'!$B$10="Абсолютные значения",ABS(H598),H598)),H598)))</x:f>
      </x:c>
      <x:c r="BL598" s="50" t="str">
        <x:f>IF(4&gt;'Настройки'!$B$3,"",IF(ISBLANK(I598),IF('Настройки'!$B$9="Нулевой спрос",0,""),IF(I598&lt;0,IF('Настройки'!$B$10="Исключить","",IF('Настройки'!$B$10="Абсолютные значения",ABS(I598),I598)),I598)))</x:f>
      </x:c>
      <x:c r="BM598" s="50" t="str">
        <x:f>IF(5&gt;'Настройки'!$B$3,"",IF(ISBLANK(J598),IF('Настройки'!$B$9="Нулевой спрос",0,""),IF(J598&lt;0,IF('Настройки'!$B$10="Исключить","",IF('Настройки'!$B$10="Абсолютные значения",ABS(J598),J598)),J598)))</x:f>
      </x:c>
      <x:c r="BN598" s="50" t="str">
        <x:f>IF(6&gt;'Настройки'!$B$3,"",IF(ISBLANK(K598),IF('Настройки'!$B$9="Нулевой спрос",0,""),IF(K598&lt;0,IF('Настройки'!$B$10="Исключить","",IF('Настройки'!$B$10="Абсолютные значения",ABS(K598),K598)),K598)))</x:f>
      </x:c>
      <x:c r="BO598" s="50" t="str">
        <x:f>IF(7&gt;'Настройки'!$B$3,"",IF(ISBLANK(L598),IF('Настройки'!$B$9="Нулевой спрос",0,""),IF(L598&lt;0,IF('Настройки'!$B$10="Исключить","",IF('Настройки'!$B$10="Абсолютные значения",ABS(L598),L598)),L598)))</x:f>
      </x:c>
      <x:c r="BP598" s="50" t="str">
        <x:f>IF(8&gt;'Настройки'!$B$3,"",IF(ISBLANK(M598),IF('Настройки'!$B$9="Нулевой спрос",0,""),IF(M598&lt;0,IF('Настройки'!$B$10="Исключить","",IF('Настройки'!$B$10="Абсолютные значения",ABS(M598),M598)),M598)))</x:f>
      </x:c>
      <x:c r="BQ598" s="50" t="str">
        <x:f>IF(9&gt;'Настройки'!$B$3,"",IF(ISBLANK(N598),IF('Настройки'!$B$9="Нулевой спрос",0,""),IF(N598&lt;0,IF('Настройки'!$B$10="Исключить","",IF('Настройки'!$B$10="Абсолютные значения",ABS(N598),N598)),N598)))</x:f>
      </x:c>
      <x:c r="BR598" s="50" t="str">
        <x:f>IF(10&gt;'Настройки'!$B$3,"",IF(ISBLANK(O598),IF('Настройки'!$B$9="Нулевой спрос",0,""),IF(O598&lt;0,IF('Настройки'!$B$10="Исключить","",IF('Настройки'!$B$10="Абсолютные значения",ABS(O598),O598)),O598)))</x:f>
      </x:c>
      <x:c r="BS598" s="50" t="str">
        <x:f>IF(11&gt;'Настройки'!$B$3,"",IF(ISBLANK(P598),IF('Настройки'!$B$9="Нулевой спрос",0,""),IF(P598&lt;0,IF('Настройки'!$B$10="Исключить","",IF('Настройки'!$B$10="Абсолютные значения",ABS(P598),P598)),P598)))</x:f>
      </x:c>
      <x:c r="BT598" s="50" t="str">
        <x:f>IF(12&gt;'Настройки'!$B$3,"",IF(ISBLANK(Q598),IF('Настройки'!$B$9="Нулевой спрос",0,""),IF(Q598&lt;0,IF('Настройки'!$B$10="Исключить","",IF('Настройки'!$B$10="Абсолютные значения",ABS(Q598),Q598)),Q598)))</x:f>
      </x:c>
      <x:c r="BU598" s="50" t="str">
        <x:f>IF(13&gt;'Настройки'!$B$3,"",IF(ISBLANK(R598),IF('Настройки'!$B$9="Нулевой спрос",0,""),IF(R598&lt;0,IF('Настройки'!$B$10="Исключить","",IF('Настройки'!$B$10="Абсолютные значения",ABS(R598),R598)),R598)))</x:f>
      </x:c>
      <x:c r="BV598" s="50" t="str">
        <x:f>IF(14&gt;'Настройки'!$B$3,"",IF(ISBLANK(S598),IF('Настройки'!$B$9="Нулевой спрос",0,""),IF(S598&lt;0,IF('Настройки'!$B$10="Исключить","",IF('Настройки'!$B$10="Абсолютные значения",ABS(S598),S598)),S598)))</x:f>
      </x:c>
      <x:c r="BW598" s="50" t="str">
        <x:f>IF(15&gt;'Настройки'!$B$3,"",IF(ISBLANK(T598),IF('Настройки'!$B$9="Нулевой спрос",0,""),IF(T598&lt;0,IF('Настройки'!$B$10="Исключить","",IF('Настройки'!$B$10="Абсолютные значения",ABS(T598),T598)),T598)))</x:f>
      </x:c>
      <x:c r="BX598" s="50" t="str">
        <x:f>IF(16&gt;'Настройки'!$B$3,"",IF(ISBLANK(U598),IF('Настройки'!$B$9="Нулевой спрос",0,""),IF(U598&lt;0,IF('Настройки'!$B$10="Исключить","",IF('Настройки'!$B$10="Абсолютные значения",ABS(U598),U598)),U598)))</x:f>
      </x:c>
      <x:c r="BY598" s="50" t="str">
        <x:f>IF(17&gt;'Настройки'!$B$3,"",IF(ISBLANK(V598),IF('Настройки'!$B$9="Нулевой спрос",0,""),IF(V598&lt;0,IF('Настройки'!$B$10="Исключить","",IF('Настройки'!$B$10="Абсолютные значения",ABS(V598),V598)),V598)))</x:f>
      </x:c>
      <x:c r="BZ598" s="50" t="str">
        <x:f>IF(18&gt;'Настройки'!$B$3,"",IF(ISBLANK(W598),IF('Настройки'!$B$9="Нулевой спрос",0,""),IF(W598&lt;0,IF('Настройки'!$B$10="Исключить","",IF('Настройки'!$B$10="Абсолютные значения",ABS(W598),W598)),W598)))</x:f>
      </x:c>
      <x:c r="CA598" s="50" t="str">
        <x:f>IF(19&gt;'Настройки'!$B$3,"",IF(ISBLANK(X598),IF('Настройки'!$B$9="Нулевой спрос",0,""),IF(X598&lt;0,IF('Настройки'!$B$10="Исключить","",IF('Настройки'!$B$10="Абсолютные значения",ABS(X598),X598)),X598)))</x:f>
      </x:c>
      <x:c r="CB598" s="50" t="str">
        <x:f>IF(20&gt;'Настройки'!$B$3,"",IF(ISBLANK(Y598),IF('Настройки'!$B$9="Нулевой спрос",0,""),IF(Y598&lt;0,IF('Настройки'!$B$10="Исключить","",IF('Настройки'!$B$10="Абсолютные значения",ABS(Y598),Y598)),Y598)))</x:f>
      </x:c>
      <x:c r="CC598" s="50" t="str">
        <x:f>IF(21&gt;'Настройки'!$B$3,"",IF(ISBLANK(Z598),IF('Настройки'!$B$9="Нулевой спрос",0,""),IF(Z598&lt;0,IF('Настройки'!$B$10="Исключить","",IF('Настройки'!$B$10="Абсолютные значения",ABS(Z598),Z598)),Z598)))</x:f>
      </x:c>
      <x:c r="CD598" s="50" t="str">
        <x:f>IF(22&gt;'Настройки'!$B$3,"",IF(ISBLANK(AA598),IF('Настройки'!$B$9="Нулевой спрос",0,""),IF(AA598&lt;0,IF('Настройки'!$B$10="Исключить","",IF('Настройки'!$B$10="Абсолютные значения",ABS(AA598),AA598)),AA598)))</x:f>
      </x:c>
      <x:c r="CE598" s="50" t="str">
        <x:f>IF(23&gt;'Настройки'!$B$3,"",IF(ISBLANK(AB598),IF('Настройки'!$B$9="Нулевой спрос",0,""),IF(AB598&lt;0,IF('Настройки'!$B$10="Исключить","",IF('Настройки'!$B$10="Абсолютные значения",ABS(AB598),AB598)),AB598)))</x:f>
      </x:c>
      <x:c r="CF598" s="50" t="str">
        <x:f>IF(24&gt;'Настройки'!$B$3,"",IF(ISBLANK(AC598),IF('Настройки'!$B$9="Нулевой спрос",0,""),IF(AC598&lt;0,IF('Настройки'!$B$10="Исключить","",IF('Настройки'!$B$10="Абсолютные значения",ABS(AC598),AC598)),AC598)))</x:f>
      </x:c>
      <x:c r="CG598" s="50" t="str">
        <x:f>IF(25&gt;'Настройки'!$B$3,"",IF(ISBLANK(AD598),IF('Настройки'!$B$9="Нулевой спрос",0,""),IF(AD598&lt;0,IF('Настройки'!$B$10="Исключить","",IF('Настройки'!$B$10="Абсолютные значения",ABS(AD598),AD598)),AD598)))</x:f>
      </x:c>
      <x:c r="CH598" s="50" t="str">
        <x:f>IF(26&gt;'Настройки'!$B$3,"",IF(ISBLANK(AE598),IF('Настройки'!$B$9="Нулевой спрос",0,""),IF(AE598&lt;0,IF('Настройки'!$B$10="Исключить","",IF('Настройки'!$B$10="Абсолютные значения",ABS(AE598),AE598)),AE598)))</x:f>
      </x:c>
      <x:c r="CI598" s="50" t="str">
        <x:f>IF(27&gt;'Настройки'!$B$3,"",IF(ISBLANK(AF598),IF('Настройки'!$B$9="Нулевой спрос",0,""),IF(AF598&lt;0,IF('Настройки'!$B$10="Исключить","",IF('Настройки'!$B$10="Абсолютные значения",ABS(AF598),AF598)),AF598)))</x:f>
      </x:c>
      <x:c r="CJ598" s="50" t="str">
        <x:f>IF(28&gt;'Настройки'!$B$3,"",IF(ISBLANK(AG598),IF('Настройки'!$B$9="Нулевой спрос",0,""),IF(AG598&lt;0,IF('Настройки'!$B$10="Исключить","",IF('Настройки'!$B$10="Абсолютные значения",ABS(AG598),AG598)),AG598)))</x:f>
      </x:c>
      <x:c r="CK598" s="50" t="str">
        <x:f>IF(29&gt;'Настройки'!$B$3,"",IF(ISBLANK(AH598),IF('Настройки'!$B$9="Нулевой спрос",0,""),IF(AH598&lt;0,IF('Настройки'!$B$10="Исключить","",IF('Настройки'!$B$10="Абсолютные значения",ABS(AH598),AH598)),AH598)))</x:f>
      </x:c>
      <x:c r="CL598" s="50" t="str">
        <x:f>IF(30&gt;'Настройки'!$B$3,"",IF(ISBLANK(AI598),IF('Настройки'!$B$9="Нулевой спрос",0,""),IF(AI598&lt;0,IF('Настройки'!$B$10="Исключить","",IF('Настройки'!$B$10="Абсолютные значения",ABS(AI598),AI598)),AI598)))</x:f>
      </x:c>
      <x:c r="CM598" s="50" t="str">
        <x:f>IF(31&gt;'Настройки'!$B$3,"",IF(ISBLANK(AJ598),IF('Настройки'!$B$9="Нулевой спрос",0,""),IF(AJ598&lt;0,IF('Настройки'!$B$10="Исключить","",IF('Настройки'!$B$10="Абсолютные значения",ABS(AJ598),AJ598)),AJ598)))</x:f>
      </x:c>
      <x:c r="CN598" s="50" t="str">
        <x:f>IF(32&gt;'Настройки'!$B$3,"",IF(ISBLANK(AK598),IF('Настройки'!$B$9="Нулевой спрос",0,""),IF(AK598&lt;0,IF('Настройки'!$B$10="Исключить","",IF('Настройки'!$B$10="Абсолютные значения",ABS(AK598),AK598)),AK598)))</x:f>
      </x:c>
      <x:c r="CO598" s="50" t="str">
        <x:f>IF(33&gt;'Настройки'!$B$3,"",IF(ISBLANK(AL598),IF('Настройки'!$B$9="Нулевой спрос",0,""),IF(AL598&lt;0,IF('Настройки'!$B$10="Исключить","",IF('Настройки'!$B$10="Абсолютные значения",ABS(AL598),AL598)),AL598)))</x:f>
      </x:c>
      <x:c r="CP598" s="50" t="str">
        <x:f>IF(34&gt;'Настройки'!$B$3,"",IF(ISBLANK(AM598),IF('Настройки'!$B$9="Нулевой спрос",0,""),IF(AM598&lt;0,IF('Настройки'!$B$10="Исключить","",IF('Настройки'!$B$10="Абсолютные значения",ABS(AM598),AM598)),AM598)))</x:f>
      </x:c>
      <x:c r="CQ598" s="50" t="str">
        <x:f>IF(35&gt;'Настройки'!$B$3,"",IF(ISBLANK(AN598),IF('Настройки'!$B$9="Нулевой спрос",0,""),IF(AN598&lt;0,IF('Настройки'!$B$10="Исключить","",IF('Настройки'!$B$10="Абсолютные значения",ABS(AN598),AN598)),AN598)))</x:f>
      </x:c>
      <x:c r="CR598" s="50" t="str">
        <x:f>IF(36&gt;'Настройки'!$B$3,"",IF(ISBLANK(AO598),IF('Настройки'!$B$9="Нулевой спрос",0,""),IF(AO598&lt;0,IF('Настройки'!$B$10="Исключить","",IF('Настройки'!$B$10="Абсолютные значения",ABS(AO598),AO598)),AO598)))</x:f>
      </x:c>
      <x:c r="CS598" s="50" t="str">
        <x:f>IF(OR(1&gt;'Настройки'!$B$3,ISBLANK(BI598),BI598=0),"",BI598)</x:f>
      </x:c>
      <x:c r="CT598" s="50" t="str">
        <x:f>IF(OR(2&gt;'Настройки'!$B$3,ISBLANK(BJ598),BJ598=0),"",BJ598)</x:f>
      </x:c>
      <x:c r="CU598" s="50" t="str">
        <x:f>IF(OR(3&gt;'Настройки'!$B$3,ISBLANK(BK598),BK598=0),"",BK598)</x:f>
      </x:c>
      <x:c r="CV598" s="50" t="str">
        <x:f>IF(OR(4&gt;'Настройки'!$B$3,ISBLANK(BL598),BL598=0),"",BL598)</x:f>
      </x:c>
      <x:c r="CW598" s="50" t="str">
        <x:f>IF(OR(5&gt;'Настройки'!$B$3,ISBLANK(BM598),BM598=0),"",BM598)</x:f>
      </x:c>
      <x:c r="CX598" s="50" t="str">
        <x:f>IF(OR(6&gt;'Настройки'!$B$3,ISBLANK(BN598),BN598=0),"",BN598)</x:f>
      </x:c>
      <x:c r="CY598" s="50" t="str">
        <x:f>IF(OR(7&gt;'Настройки'!$B$3,ISBLANK(BO598),BO598=0),"",BO598)</x:f>
      </x:c>
      <x:c r="CZ598" s="50" t="str">
        <x:f>IF(OR(8&gt;'Настройки'!$B$3,ISBLANK(BP598),BP598=0),"",BP598)</x:f>
      </x:c>
      <x:c r="DA598" s="50" t="str">
        <x:f>IF(OR(9&gt;'Настройки'!$B$3,ISBLANK(BQ598),BQ598=0),"",BQ598)</x:f>
      </x:c>
      <x:c r="DB598" s="50" t="str">
        <x:f>IF(OR(10&gt;'Настройки'!$B$3,ISBLANK(BR598),BR598=0),"",BR598)</x:f>
      </x:c>
      <x:c r="DC598" s="50" t="str">
        <x:f>IF(OR(11&gt;'Настройки'!$B$3,ISBLANK(BS598),BS598=0),"",BS598)</x:f>
      </x:c>
      <x:c r="DD598" s="50" t="str">
        <x:f>IF(OR(12&gt;'Настройки'!$B$3,ISBLANK(BT598),BT598=0),"",BT598)</x:f>
      </x:c>
      <x:c r="DE598" s="50" t="str">
        <x:f>IF(OR(13&gt;'Настройки'!$B$3,ISBLANK(BU598),BU598=0),"",BU598)</x:f>
      </x:c>
      <x:c r="DF598" s="50" t="str">
        <x:f>IF(OR(14&gt;'Настройки'!$B$3,ISBLANK(BV598),BV598=0),"",BV598)</x:f>
      </x:c>
      <x:c r="DG598" s="50" t="str">
        <x:f>IF(OR(15&gt;'Настройки'!$B$3,ISBLANK(BW598),BW598=0),"",BW598)</x:f>
      </x:c>
      <x:c r="DH598" s="50" t="str">
        <x:f>IF(OR(16&gt;'Настройки'!$B$3,ISBLANK(BX598),BX598=0),"",BX598)</x:f>
      </x:c>
      <x:c r="DI598" s="50" t="str">
        <x:f>IF(OR(17&gt;'Настройки'!$B$3,ISBLANK(BY598),BY598=0),"",BY598)</x:f>
      </x:c>
      <x:c r="DJ598" s="50" t="str">
        <x:f>IF(OR(18&gt;'Настройки'!$B$3,ISBLANK(BZ598),BZ598=0),"",BZ598)</x:f>
      </x:c>
      <x:c r="DK598" s="50" t="str">
        <x:f>IF(OR(19&gt;'Настройки'!$B$3,ISBLANK(CA598),CA598=0),"",CA598)</x:f>
      </x:c>
      <x:c r="DL598" s="50" t="str">
        <x:f>IF(OR(20&gt;'Настройки'!$B$3,ISBLANK(CB598),CB598=0),"",CB598)</x:f>
      </x:c>
      <x:c r="DM598" s="50" t="str">
        <x:f>IF(OR(21&gt;'Настройки'!$B$3,ISBLANK(CC598),CC598=0),"",CC598)</x:f>
      </x:c>
      <x:c r="DN598" s="50" t="str">
        <x:f>IF(OR(22&gt;'Настройки'!$B$3,ISBLANK(CD598),CD598=0),"",CD598)</x:f>
      </x:c>
      <x:c r="DO598" s="50" t="str">
        <x:f>IF(OR(23&gt;'Настройки'!$B$3,ISBLANK(CE598),CE598=0),"",CE598)</x:f>
      </x:c>
      <x:c r="DP598" s="50" t="str">
        <x:f>IF(OR(24&gt;'Настройки'!$B$3,ISBLANK(CF598),CF598=0),"",CF598)</x:f>
      </x:c>
      <x:c r="DQ598" s="50" t="str">
        <x:f>IF(OR(25&gt;'Настройки'!$B$3,ISBLANK(CG598),CG598=0),"",CG598)</x:f>
      </x:c>
      <x:c r="DR598" s="50" t="str">
        <x:f>IF(OR(26&gt;'Настройки'!$B$3,ISBLANK(CH598),CH598=0),"",CH598)</x:f>
      </x:c>
      <x:c r="DS598" s="50" t="str">
        <x:f>IF(OR(27&gt;'Настройки'!$B$3,ISBLANK(CI598),CI598=0),"",CI598)</x:f>
      </x:c>
      <x:c r="DT598" s="50" t="str">
        <x:f>IF(OR(28&gt;'Настройки'!$B$3,ISBLANK(CJ598),CJ598=0),"",CJ598)</x:f>
      </x:c>
      <x:c r="DU598" s="50" t="str">
        <x:f>IF(OR(29&gt;'Настройки'!$B$3,ISBLANK(CK598),CK598=0),"",CK598)</x:f>
      </x:c>
      <x:c r="DV598" s="50" t="str">
        <x:f>IF(OR(30&gt;'Настройки'!$B$3,ISBLANK(CL598),CL598=0),"",CL598)</x:f>
      </x:c>
      <x:c r="DW598" s="50" t="str">
        <x:f>IF(OR(31&gt;'Настройки'!$B$3,ISBLANK(CM598),CM598=0),"",CM598)</x:f>
      </x:c>
      <x:c r="DX598" s="50" t="str">
        <x:f>IF(OR(32&gt;'Настройки'!$B$3,ISBLANK(CN598),CN598=0),"",CN598)</x:f>
      </x:c>
      <x:c r="DY598" s="50" t="str">
        <x:f>IF(OR(33&gt;'Настройки'!$B$3,ISBLANK(CO598),CO598=0),"",CO598)</x:f>
      </x:c>
      <x:c r="DZ598" s="50" t="str">
        <x:f>IF(OR(34&gt;'Настройки'!$B$3,ISBLANK(CP598),CP598=0),"",CP598)</x:f>
      </x:c>
      <x:c r="EA598" s="50" t="str">
        <x:f>IF(OR(35&gt;'Настройки'!$B$3,ISBLANK(CQ598),CQ598=0),"",CQ598)</x:f>
      </x:c>
      <x:c r="EB598" s="50" t="str">
        <x:f>IF(OR(36&gt;'Настройки'!$B$3,ISBLANK(CR598),CR598=0),"",CR598)</x:f>
      </x:c>
      <x:c r="EC598" s="50" t="str">
        <x:f>IF(A598="","",IF(OR(BB598="AZ",BB598="BZ"),10000+ROW(),IF(AZ598&gt;'Настройки'!$B$11,20000+ROW(),IF(BF598&lt;&gt;"Обычный",30000+ROW(),IF(AX598&lt;=0,40000+ROW(),"")))))</x:f>
      </x:c>
      <x:c r="ED598" s="50" t="str">
        <x:f>IF(EC598="","",COUNTIFS($EC$2:$EC$1001,"&gt;0",$EC$2:$EC$1001,"&lt;"&amp;EC598)+1)</x:f>
      </x:c>
    </x:row>
    <x:row r="599">
      <x:c r="A599" s="115"/>
      <x:c r="B599" s="115"/>
      <x:c r="C599" s="115"/>
      <x:c r="D599" s="118"/>
      <x:c r="E599" s="118"/>
      <x:c r="F599" s="118"/>
      <x:c r="G599" s="118"/>
      <x:c r="H599" s="118"/>
      <x:c r="I599" s="118"/>
      <x:c r="J599" s="118"/>
      <x:c r="K599" s="118"/>
      <x:c r="L599" s="118"/>
      <x:c r="M599" s="118"/>
      <x:c r="N599" s="118"/>
      <x:c r="O599" s="118"/>
      <x:c r="P599" s="118"/>
      <x:c r="Q599" s="118"/>
      <x:c r="R599" s="118"/>
      <x:c r="S599" s="118"/>
      <x:c r="T599" s="118"/>
      <x:c r="U599" s="118"/>
      <x:c r="V599" s="118"/>
      <x:c r="W599" s="118"/>
      <x:c r="X599" s="118"/>
      <x:c r="Y599" s="118"/>
      <x:c r="Z599" s="118"/>
      <x:c r="AA599" s="118"/>
      <x:c r="AB599" s="118"/>
      <x:c r="AC599" s="118"/>
      <x:c r="AD599" s="118"/>
      <x:c r="AE599" s="118"/>
      <x:c r="AF599" s="118"/>
      <x:c r="AG599" s="118"/>
      <x:c r="AH599" s="118"/>
      <x:c r="AI599" s="118"/>
      <x:c r="AJ599" s="118"/>
      <x:c r="AK599" s="118"/>
      <x:c r="AL599" s="118"/>
      <x:c r="AM599" s="118"/>
      <x:c r="AN599" s="118"/>
      <x:c r="AO599" s="118"/>
      <x:c r="AP599" s="115"/>
      <x:c r="AQ599" s="49" t="str">
        <x:f>IF(A599="","",COUNT(BI599:INDEX(BI599:CR599,1,'Настройки'!$B$3)))</x:f>
      </x:c>
      <x:c r="AR599" s="49" t="str">
        <x:f>IF(A599="","",SUM(BI599:INDEX(BI599:CR599,1,'Настройки'!$B$3)))</x:f>
      </x:c>
      <x:c r="AS599" s="58" t="str">
        <x:f>IF(A599="","",IF('Настройки'!$B$4="Стоимость потребления",AR599*D599,IF('Настройки'!$B$4="Количество",AR599,E599)))</x:f>
      </x:c>
      <x:c r="AT599" s="61" t="str">
        <x:f>IF(OR(A599="",AS599&lt;0,SUM($AS$2:$AS$1001)&lt;=0),"",AS599/SUM($AS$2:$AS$1001))</x:f>
      </x:c>
      <x:c r="AU599" s="61" t="str">
        <x:f>IF(OR(A599="",AS599&lt;0,SUM($AS$2:$AS$1001)&lt;=0),"",SUMIFS($AS$2:$AS$1001,$AS$2:$AS$1001,"&gt;"&amp;AS599)/SUM($AS$2:$AS$1001))</x:f>
      </x:c>
      <x:c r="AV599" s="61" t="str">
        <x:f>IF(OR(A599="",AS599&lt;0,SUM($AS$2:$AS$1001)&lt;=0),"",SUMIFS($AS$2:$AS$1001,$AS$2:$AS$1001,"&gt;="&amp;AS599)/SUM($AS$2:$AS$1001))</x:f>
      </x:c>
      <x:c r="AW599" s="49" t="str">
        <x:f>IF(A599="","",IF(SUM($AS$2:$AS$1001)&lt;=0,"Не определён",IF(AS599&lt;0,"Исключение",IF(AU599&lt;'Настройки'!$B$5,"A",IF(AU599&lt;'Настройки'!$B$6,"B","C")))))</x:f>
      </x:c>
      <x:c r="AX599" s="58" t="str">
        <x:f>IF(A599="","",IF(AQ599=0,"",AVERAGE(BI599:INDEX(BI599:CR599,1,'Настройки'!$B$3))))</x:f>
      </x:c>
      <x:c r="AY599" s="58" t="str">
        <x:f>IF(OR(A599="",AQ599=0),"",STDEVP(BI599:INDEX(BI599:CR599,1,'Настройки'!$B$3)))</x:f>
      </x:c>
      <x:c r="AZ599" s="61" t="str">
        <x:f>IF(OR(A599="",AQ599&lt;'Настройки'!$B$12,AX599&lt;=0,AND('Настройки'!$B$10="Блокировать",COUNTIF(F599:INDEX(F599:AO599,1,'Настройки'!$B$3),"&lt;0")&gt;0)),"",AY599/ABS(AX599))</x:f>
      </x:c>
      <x:c r="BA599" s="49" t="str">
        <x:f>IF(A599="","",IF(AND('Настройки'!$B$10="Блокировать",COUNTIF(F599:INDEX(F599:AO599,1,'Настройки'!$B$3),"&lt;0")&gt;0),"Не определён",IF(AQ599&lt;'Настройки'!$B$12,"Не определён",IF(AX599=0,"Нет спроса",IF(AX599&lt;0,"Не определён",IF(AZ599&lt;='Настройки'!$B$7,"X",IF(AZ599&lt;='Настройки'!$B$8,"Y","Z")))))))</x:f>
      </x:c>
      <x:c r="BB599" s="49" t="str">
        <x:f>IF(OR(A599="",LEN(AW599)&lt;&gt;1,LEN(BA599)&lt;&gt;1),"",AW599&amp;BA599)</x:f>
      </x:c>
      <x:c r="BC599" s="61" t="str">
        <x:f>IF(OR(A599="",AQ599=0),"",(COUNT(BI599:INDEX(BI599:CR599,1,'Настройки'!$B$3))-COUNT(CS599:INDEX(CS599:EB599,1,'Настройки'!$B$3)))/AQ599)</x:f>
      </x:c>
      <x:c r="BD599" s="64" t="str">
        <x:f>IF(OR(A599="",COUNT(CS599:INDEX(CS599:EB599,1,'Настройки'!$B$3))=0),"",AQ599/COUNT(CS599:INDEX(CS599:EB599,1,'Настройки'!$B$3)))</x:f>
      </x:c>
      <x:c r="BE599" s="64" t="str">
        <x:f>IF(OR(A599="",COUNT(CS599:INDEX(CS599:EB599,1,'Настройки'!$B$3))=0),"",IF(AVERAGE(CS599:INDEX(CS599:EB599,1,'Настройки'!$B$3))=0,"",(STDEVP(CS599:INDEX(CS599:EB599,1,'Настройки'!$B$3))/ABS(AVERAGE(CS599:INDEX(CS599:EB599,1,'Настройки'!$B$3))))^2))</x:f>
      </x:c>
      <x:c r="BF599" s="49" t="str">
        <x:f>IF(A599="","",IF(AQ599&lt;3,"Недостаточно",IF(AQ599&lt;6,"Предварительный","Обычный")))</x:f>
      </x:c>
      <x:c r="BG599" s="49" t="str">
        <x:f>IF(A599="","",IF(COUNTIF(F599:INDEX(F599:AO599,1,'Настройки'!$B$3),"&lt;0")&gt;0,IF('Настройки'!$B$10="Блокировать","Отрицательный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"),"")&amp;IF(AQ599&lt;3,"Недостаточно истории. ",IF(AQ599&lt;6,"Предварительная классификация. ",""))&amp;IF(AX599=0,"Нет спроса за горизонт. ","")&amp;IF(AZ599&gt;'Настройки'!$B$11,"Экстремальная вариативность. ",""))</x:f>
      </x:c>
      <x:c r="BH599" s="49" t="str">
        <x:f>IF(A599="","",IFERROR(VLOOKUP(BB599,'Настройки'!$D$3:$E$11,2,FALSE),"Сначала проверьте исходные данные и историю спроса.")&amp;" Уточните срок поставки, MOQ и критичность.")</x:f>
      </x:c>
      <x:c r="BI599" s="50" t="str">
        <x:f>IF(1&gt;'Настройки'!$B$3,"",IF(ISBLANK(F599),IF('Настройки'!$B$9="Нулевой спрос",0,""),IF(F599&lt;0,IF('Настройки'!$B$10="Исключить","",IF('Настройки'!$B$10="Абсолютные значения",ABS(F599),F599)),F599)))</x:f>
      </x:c>
      <x:c r="BJ599" s="50" t="str">
        <x:f>IF(2&gt;'Настройки'!$B$3,"",IF(ISBLANK(G599),IF('Настройки'!$B$9="Нулевой спрос",0,""),IF(G599&lt;0,IF('Настройки'!$B$10="Исключить","",IF('Настройки'!$B$10="Абсолютные значения",ABS(G599),G599)),G599)))</x:f>
      </x:c>
      <x:c r="BK599" s="50" t="str">
        <x:f>IF(3&gt;'Настройки'!$B$3,"",IF(ISBLANK(H599),IF('Настройки'!$B$9="Нулевой спрос",0,""),IF(H599&lt;0,IF('Настройки'!$B$10="Исключить","",IF('Настройки'!$B$10="Абсолютные значения",ABS(H599),H599)),H599)))</x:f>
      </x:c>
      <x:c r="BL599" s="50" t="str">
        <x:f>IF(4&gt;'Настройки'!$B$3,"",IF(ISBLANK(I599),IF('Настройки'!$B$9="Нулевой спрос",0,""),IF(I599&lt;0,IF('Настройки'!$B$10="Исключить","",IF('Настройки'!$B$10="Абсолютные значения",ABS(I599),I599)),I599)))</x:f>
      </x:c>
      <x:c r="BM599" s="50" t="str">
        <x:f>IF(5&gt;'Настройки'!$B$3,"",IF(ISBLANK(J599),IF('Настройки'!$B$9="Нулевой спрос",0,""),IF(J599&lt;0,IF('Настройки'!$B$10="Исключить","",IF('Настройки'!$B$10="Абсолютные значения",ABS(J599),J599)),J599)))</x:f>
      </x:c>
      <x:c r="BN599" s="50" t="str">
        <x:f>IF(6&gt;'Настройки'!$B$3,"",IF(ISBLANK(K599),IF('Настройки'!$B$9="Нулевой спрос",0,""),IF(K599&lt;0,IF('Настройки'!$B$10="Исключить","",IF('Настройки'!$B$10="Абсолютные значения",ABS(K599),K599)),K599)))</x:f>
      </x:c>
      <x:c r="BO599" s="50" t="str">
        <x:f>IF(7&gt;'Настройки'!$B$3,"",IF(ISBLANK(L599),IF('Настройки'!$B$9="Нулевой спрос",0,""),IF(L599&lt;0,IF('Настройки'!$B$10="Исключить","",IF('Настройки'!$B$10="Абсолютные значения",ABS(L599),L599)),L599)))</x:f>
      </x:c>
      <x:c r="BP599" s="50" t="str">
        <x:f>IF(8&gt;'Настройки'!$B$3,"",IF(ISBLANK(M599),IF('Настройки'!$B$9="Нулевой спрос",0,""),IF(M599&lt;0,IF('Настройки'!$B$10="Исключить","",IF('Настройки'!$B$10="Абсолютные значения",ABS(M599),M599)),M599)))</x:f>
      </x:c>
      <x:c r="BQ599" s="50" t="str">
        <x:f>IF(9&gt;'Настройки'!$B$3,"",IF(ISBLANK(N599),IF('Настройки'!$B$9="Нулевой спрос",0,""),IF(N599&lt;0,IF('Настройки'!$B$10="Исключить","",IF('Настройки'!$B$10="Абсолютные значения",ABS(N599),N599)),N599)))</x:f>
      </x:c>
      <x:c r="BR599" s="50" t="str">
        <x:f>IF(10&gt;'Настройки'!$B$3,"",IF(ISBLANK(O599),IF('Настройки'!$B$9="Нулевой спрос",0,""),IF(O599&lt;0,IF('Настройки'!$B$10="Исключить","",IF('Настройки'!$B$10="Абсолютные значения",ABS(O599),O599)),O599)))</x:f>
      </x:c>
      <x:c r="BS599" s="50" t="str">
        <x:f>IF(11&gt;'Настройки'!$B$3,"",IF(ISBLANK(P599),IF('Настройки'!$B$9="Нулевой спрос",0,""),IF(P599&lt;0,IF('Настройки'!$B$10="Исключить","",IF('Настройки'!$B$10="Абсолютные значения",ABS(P599),P599)),P599)))</x:f>
      </x:c>
      <x:c r="BT599" s="50" t="str">
        <x:f>IF(12&gt;'Настройки'!$B$3,"",IF(ISBLANK(Q599),IF('Настройки'!$B$9="Нулевой спрос",0,""),IF(Q599&lt;0,IF('Настройки'!$B$10="Исключить","",IF('Настройки'!$B$10="Абсолютные значения",ABS(Q599),Q599)),Q599)))</x:f>
      </x:c>
      <x:c r="BU599" s="50" t="str">
        <x:f>IF(13&gt;'Настройки'!$B$3,"",IF(ISBLANK(R599),IF('Настройки'!$B$9="Нулевой спрос",0,""),IF(R599&lt;0,IF('Настройки'!$B$10="Исключить","",IF('Настройки'!$B$10="Абсолютные значения",ABS(R599),R599)),R599)))</x:f>
      </x:c>
      <x:c r="BV599" s="50" t="str">
        <x:f>IF(14&gt;'Настройки'!$B$3,"",IF(ISBLANK(S599),IF('Настройки'!$B$9="Нулевой спрос",0,""),IF(S599&lt;0,IF('Настройки'!$B$10="Исключить","",IF('Настройки'!$B$10="Абсолютные значения",ABS(S599),S599)),S599)))</x:f>
      </x:c>
      <x:c r="BW599" s="50" t="str">
        <x:f>IF(15&gt;'Настройки'!$B$3,"",IF(ISBLANK(T599),IF('Настройки'!$B$9="Нулевой спрос",0,""),IF(T599&lt;0,IF('Настройки'!$B$10="Исключить","",IF('Настройки'!$B$10="Абсолютные значения",ABS(T599),T599)),T599)))</x:f>
      </x:c>
      <x:c r="BX599" s="50" t="str">
        <x:f>IF(16&gt;'Настройки'!$B$3,"",IF(ISBLANK(U599),IF('Настройки'!$B$9="Нулевой спрос",0,""),IF(U599&lt;0,IF('Настройки'!$B$10="Исключить","",IF('Настройки'!$B$10="Абсолютные значения",ABS(U599),U599)),U599)))</x:f>
      </x:c>
      <x:c r="BY599" s="50" t="str">
        <x:f>IF(17&gt;'Настройки'!$B$3,"",IF(ISBLANK(V599),IF('Настройки'!$B$9="Нулевой спрос",0,""),IF(V599&lt;0,IF('Настройки'!$B$10="Исключить","",IF('Настройки'!$B$10="Абсолютные значения",ABS(V599),V599)),V599)))</x:f>
      </x:c>
      <x:c r="BZ599" s="50" t="str">
        <x:f>IF(18&gt;'Настройки'!$B$3,"",IF(ISBLANK(W599),IF('Настройки'!$B$9="Нулевой спрос",0,""),IF(W599&lt;0,IF('Настройки'!$B$10="Исключить","",IF('Настройки'!$B$10="Абсолютные значения",ABS(W599),W599)),W599)))</x:f>
      </x:c>
      <x:c r="CA599" s="50" t="str">
        <x:f>IF(19&gt;'Настройки'!$B$3,"",IF(ISBLANK(X599),IF('Настройки'!$B$9="Нулевой спрос",0,""),IF(X599&lt;0,IF('Настройки'!$B$10="Исключить","",IF('Настройки'!$B$10="Абсолютные значения",ABS(X599),X599)),X599)))</x:f>
      </x:c>
      <x:c r="CB599" s="50" t="str">
        <x:f>IF(20&gt;'Настройки'!$B$3,"",IF(ISBLANK(Y599),IF('Настройки'!$B$9="Нулевой спрос",0,""),IF(Y599&lt;0,IF('Настройки'!$B$10="Исключить","",IF('Настройки'!$B$10="Абсолютные значения",ABS(Y599),Y599)),Y599)))</x:f>
      </x:c>
      <x:c r="CC599" s="50" t="str">
        <x:f>IF(21&gt;'Настройки'!$B$3,"",IF(ISBLANK(Z599),IF('Настройки'!$B$9="Нулевой спрос",0,""),IF(Z599&lt;0,IF('Настройки'!$B$10="Исключить","",IF('Настройки'!$B$10="Абсолютные значения",ABS(Z599),Z599)),Z599)))</x:f>
      </x:c>
      <x:c r="CD599" s="50" t="str">
        <x:f>IF(22&gt;'Настройки'!$B$3,"",IF(ISBLANK(AA599),IF('Настройки'!$B$9="Нулевой спрос",0,""),IF(AA599&lt;0,IF('Настройки'!$B$10="Исключить","",IF('Настройки'!$B$10="Абсолютные значения",ABS(AA599),AA599)),AA599)))</x:f>
      </x:c>
      <x:c r="CE599" s="50" t="str">
        <x:f>IF(23&gt;'Настройки'!$B$3,"",IF(ISBLANK(AB599),IF('Настройки'!$B$9="Нулевой спрос",0,""),IF(AB599&lt;0,IF('Настройки'!$B$10="Исключить","",IF('Настройки'!$B$10="Абсолютные значения",ABS(AB599),AB599)),AB599)))</x:f>
      </x:c>
      <x:c r="CF599" s="50" t="str">
        <x:f>IF(24&gt;'Настройки'!$B$3,"",IF(ISBLANK(AC599),IF('Настройки'!$B$9="Нулевой спрос",0,""),IF(AC599&lt;0,IF('Настройки'!$B$10="Исключить","",IF('Настройки'!$B$10="Абсолютные значения",ABS(AC599),AC599)),AC599)))</x:f>
      </x:c>
      <x:c r="CG599" s="50" t="str">
        <x:f>IF(25&gt;'Настройки'!$B$3,"",IF(ISBLANK(AD599),IF('Настройки'!$B$9="Нулевой спрос",0,""),IF(AD599&lt;0,IF('Настройки'!$B$10="Исключить","",IF('Настройки'!$B$10="Абсолютные значения",ABS(AD599),AD599)),AD599)))</x:f>
      </x:c>
      <x:c r="CH599" s="50" t="str">
        <x:f>IF(26&gt;'Настройки'!$B$3,"",IF(ISBLANK(AE599),IF('Настройки'!$B$9="Нулевой спрос",0,""),IF(AE599&lt;0,IF('Настройки'!$B$10="Исключить","",IF('Настройки'!$B$10="Абсолютные значения",ABS(AE599),AE599)),AE599)))</x:f>
      </x:c>
      <x:c r="CI599" s="50" t="str">
        <x:f>IF(27&gt;'Настройки'!$B$3,"",IF(ISBLANK(AF599),IF('Настройки'!$B$9="Нулевой спрос",0,""),IF(AF599&lt;0,IF('Настройки'!$B$10="Исключить","",IF('Настройки'!$B$10="Абсолютные значения",ABS(AF599),AF599)),AF599)))</x:f>
      </x:c>
      <x:c r="CJ599" s="50" t="str">
        <x:f>IF(28&gt;'Настройки'!$B$3,"",IF(ISBLANK(AG599),IF('Настройки'!$B$9="Нулевой спрос",0,""),IF(AG599&lt;0,IF('Настройки'!$B$10="Исключить","",IF('Настройки'!$B$10="Абсолютные значения",ABS(AG599),AG599)),AG599)))</x:f>
      </x:c>
      <x:c r="CK599" s="50" t="str">
        <x:f>IF(29&gt;'Настройки'!$B$3,"",IF(ISBLANK(AH599),IF('Настройки'!$B$9="Нулевой спрос",0,""),IF(AH599&lt;0,IF('Настройки'!$B$10="Исключить","",IF('Настройки'!$B$10="Абсолютные значения",ABS(AH599),AH599)),AH599)))</x:f>
      </x:c>
      <x:c r="CL599" s="50" t="str">
        <x:f>IF(30&gt;'Настройки'!$B$3,"",IF(ISBLANK(AI599),IF('Настройки'!$B$9="Нулевой спрос",0,""),IF(AI599&lt;0,IF('Настройки'!$B$10="Исключить","",IF('Настройки'!$B$10="Абсолютные значения",ABS(AI599),AI599)),AI599)))</x:f>
      </x:c>
      <x:c r="CM599" s="50" t="str">
        <x:f>IF(31&gt;'Настройки'!$B$3,"",IF(ISBLANK(AJ599),IF('Настройки'!$B$9="Нулевой спрос",0,""),IF(AJ599&lt;0,IF('Настройки'!$B$10="Исключить","",IF('Настройки'!$B$10="Абсолютные значения",ABS(AJ599),AJ599)),AJ599)))</x:f>
      </x:c>
      <x:c r="CN599" s="50" t="str">
        <x:f>IF(32&gt;'Настройки'!$B$3,"",IF(ISBLANK(AK599),IF('Настройки'!$B$9="Нулевой спрос",0,""),IF(AK599&lt;0,IF('Настройки'!$B$10="Исключить","",IF('Настройки'!$B$10="Абсолютные значения",ABS(AK599),AK599)),AK599)))</x:f>
      </x:c>
      <x:c r="CO599" s="50" t="str">
        <x:f>IF(33&gt;'Настройки'!$B$3,"",IF(ISBLANK(AL599),IF('Настройки'!$B$9="Нулевой спрос",0,""),IF(AL599&lt;0,IF('Настройки'!$B$10="Исключить","",IF('Настройки'!$B$10="Абсолютные значения",ABS(AL599),AL599)),AL599)))</x:f>
      </x:c>
      <x:c r="CP599" s="50" t="str">
        <x:f>IF(34&gt;'Настройки'!$B$3,"",IF(ISBLANK(AM599),IF('Настройки'!$B$9="Нулевой спрос",0,""),IF(AM599&lt;0,IF('Настройки'!$B$10="Исключить","",IF('Настройки'!$B$10="Абсолютные значения",ABS(AM599),AM599)),AM599)))</x:f>
      </x:c>
      <x:c r="CQ599" s="50" t="str">
        <x:f>IF(35&gt;'Настройки'!$B$3,"",IF(ISBLANK(AN599),IF('Настройки'!$B$9="Нулевой спрос",0,""),IF(AN599&lt;0,IF('Настройки'!$B$10="Исключить","",IF('Настройки'!$B$10="Абсолютные значения",ABS(AN599),AN599)),AN599)))</x:f>
      </x:c>
      <x:c r="CR599" s="50" t="str">
        <x:f>IF(36&gt;'Настройки'!$B$3,"",IF(ISBLANK(AO599),IF('Настройки'!$B$9="Нулевой спрос",0,""),IF(AO599&lt;0,IF('Настройки'!$B$10="Исключить","",IF('Настройки'!$B$10="Абсолютные значения",ABS(AO599),AO599)),AO599)))</x:f>
      </x:c>
      <x:c r="CS599" s="50" t="str">
        <x:f>IF(OR(1&gt;'Настройки'!$B$3,ISBLANK(BI599),BI599=0),"",BI599)</x:f>
      </x:c>
      <x:c r="CT599" s="50" t="str">
        <x:f>IF(OR(2&gt;'Настройки'!$B$3,ISBLANK(BJ599),BJ599=0),"",BJ599)</x:f>
      </x:c>
      <x:c r="CU599" s="50" t="str">
        <x:f>IF(OR(3&gt;'Настройки'!$B$3,ISBLANK(BK599),BK599=0),"",BK599)</x:f>
      </x:c>
      <x:c r="CV599" s="50" t="str">
        <x:f>IF(OR(4&gt;'Настройки'!$B$3,ISBLANK(BL599),BL599=0),"",BL599)</x:f>
      </x:c>
      <x:c r="CW599" s="50" t="str">
        <x:f>IF(OR(5&gt;'Настройки'!$B$3,ISBLANK(BM599),BM599=0),"",BM599)</x:f>
      </x:c>
      <x:c r="CX599" s="50" t="str">
        <x:f>IF(OR(6&gt;'Настройки'!$B$3,ISBLANK(BN599),BN599=0),"",BN599)</x:f>
      </x:c>
      <x:c r="CY599" s="50" t="str">
        <x:f>IF(OR(7&gt;'Настройки'!$B$3,ISBLANK(BO599),BO599=0),"",BO599)</x:f>
      </x:c>
      <x:c r="CZ599" s="50" t="str">
        <x:f>IF(OR(8&gt;'Настройки'!$B$3,ISBLANK(BP599),BP599=0),"",BP599)</x:f>
      </x:c>
      <x:c r="DA599" s="50" t="str">
        <x:f>IF(OR(9&gt;'Настройки'!$B$3,ISBLANK(BQ599),BQ599=0),"",BQ599)</x:f>
      </x:c>
      <x:c r="DB599" s="50" t="str">
        <x:f>IF(OR(10&gt;'Настройки'!$B$3,ISBLANK(BR599),BR599=0),"",BR599)</x:f>
      </x:c>
      <x:c r="DC599" s="50" t="str">
        <x:f>IF(OR(11&gt;'Настройки'!$B$3,ISBLANK(BS599),BS599=0),"",BS599)</x:f>
      </x:c>
      <x:c r="DD599" s="50" t="str">
        <x:f>IF(OR(12&gt;'Настройки'!$B$3,ISBLANK(BT599),BT599=0),"",BT599)</x:f>
      </x:c>
      <x:c r="DE599" s="50" t="str">
        <x:f>IF(OR(13&gt;'Настройки'!$B$3,ISBLANK(BU599),BU599=0),"",BU599)</x:f>
      </x:c>
      <x:c r="DF599" s="50" t="str">
        <x:f>IF(OR(14&gt;'Настройки'!$B$3,ISBLANK(BV599),BV599=0),"",BV599)</x:f>
      </x:c>
      <x:c r="DG599" s="50" t="str">
        <x:f>IF(OR(15&gt;'Настройки'!$B$3,ISBLANK(BW599),BW599=0),"",BW599)</x:f>
      </x:c>
      <x:c r="DH599" s="50" t="str">
        <x:f>IF(OR(16&gt;'Настройки'!$B$3,ISBLANK(BX599),BX599=0),"",BX599)</x:f>
      </x:c>
      <x:c r="DI599" s="50" t="str">
        <x:f>IF(OR(17&gt;'Настройки'!$B$3,ISBLANK(BY599),BY599=0),"",BY599)</x:f>
      </x:c>
      <x:c r="DJ599" s="50" t="str">
        <x:f>IF(OR(18&gt;'Настройки'!$B$3,ISBLANK(BZ599),BZ599=0),"",BZ599)</x:f>
      </x:c>
      <x:c r="DK599" s="50" t="str">
        <x:f>IF(OR(19&gt;'Настройки'!$B$3,ISBLANK(CA599),CA599=0),"",CA599)</x:f>
      </x:c>
      <x:c r="DL599" s="50" t="str">
        <x:f>IF(OR(20&gt;'Настройки'!$B$3,ISBLANK(CB599),CB599=0),"",CB599)</x:f>
      </x:c>
      <x:c r="DM599" s="50" t="str">
        <x:f>IF(OR(21&gt;'Настройки'!$B$3,ISBLANK(CC599),CC599=0),"",CC599)</x:f>
      </x:c>
      <x:c r="DN599" s="50" t="str">
        <x:f>IF(OR(22&gt;'Настройки'!$B$3,ISBLANK(CD599),CD599=0),"",CD599)</x:f>
      </x:c>
      <x:c r="DO599" s="50" t="str">
        <x:f>IF(OR(23&gt;'Настройки'!$B$3,ISBLANK(CE599),CE599=0),"",CE599)</x:f>
      </x:c>
      <x:c r="DP599" s="50" t="str">
        <x:f>IF(OR(24&gt;'Настройки'!$B$3,ISBLANK(CF599),CF599=0),"",CF599)</x:f>
      </x:c>
      <x:c r="DQ599" s="50" t="str">
        <x:f>IF(OR(25&gt;'Настройки'!$B$3,ISBLANK(CG599),CG599=0),"",CG599)</x:f>
      </x:c>
      <x:c r="DR599" s="50" t="str">
        <x:f>IF(OR(26&gt;'Настройки'!$B$3,ISBLANK(CH599),CH599=0),"",CH599)</x:f>
      </x:c>
      <x:c r="DS599" s="50" t="str">
        <x:f>IF(OR(27&gt;'Настройки'!$B$3,ISBLANK(CI599),CI599=0),"",CI599)</x:f>
      </x:c>
      <x:c r="DT599" s="50" t="str">
        <x:f>IF(OR(28&gt;'Настройки'!$B$3,ISBLANK(CJ599),CJ599=0),"",CJ599)</x:f>
      </x:c>
      <x:c r="DU599" s="50" t="str">
        <x:f>IF(OR(29&gt;'Настройки'!$B$3,ISBLANK(CK599),CK599=0),"",CK599)</x:f>
      </x:c>
      <x:c r="DV599" s="50" t="str">
        <x:f>IF(OR(30&gt;'Настройки'!$B$3,ISBLANK(CL599),CL599=0),"",CL599)</x:f>
      </x:c>
      <x:c r="DW599" s="50" t="str">
        <x:f>IF(OR(31&gt;'Настройки'!$B$3,ISBLANK(CM599),CM599=0),"",CM599)</x:f>
      </x:c>
      <x:c r="DX599" s="50" t="str">
        <x:f>IF(OR(32&gt;'Настройки'!$B$3,ISBLANK(CN599),CN599=0),"",CN599)</x:f>
      </x:c>
      <x:c r="DY599" s="50" t="str">
        <x:f>IF(OR(33&gt;'Настройки'!$B$3,ISBLANK(CO599),CO599=0),"",CO599)</x:f>
      </x:c>
      <x:c r="DZ599" s="50" t="str">
        <x:f>IF(OR(34&gt;'Настройки'!$B$3,ISBLANK(CP599),CP599=0),"",CP599)</x:f>
      </x:c>
      <x:c r="EA599" s="50" t="str">
        <x:f>IF(OR(35&gt;'Настройки'!$B$3,ISBLANK(CQ599),CQ599=0),"",CQ599)</x:f>
      </x:c>
      <x:c r="EB599" s="50" t="str">
        <x:f>IF(OR(36&gt;'Настройки'!$B$3,ISBLANK(CR599),CR599=0),"",CR599)</x:f>
      </x:c>
      <x:c r="EC599" s="50" t="str">
        <x:f>IF(A599="","",IF(OR(BB599="AZ",BB599="BZ"),10000+ROW(),IF(AZ599&gt;'Настройки'!$B$11,20000+ROW(),IF(BF599&lt;&gt;"Обычный",30000+ROW(),IF(AX599&lt;=0,40000+ROW(),"")))))</x:f>
      </x:c>
      <x:c r="ED599" s="50" t="str">
        <x:f>IF(EC599="","",COUNTIFS($EC$2:$EC$1001,"&gt;0",$EC$2:$EC$1001,"&lt;"&amp;EC599)+1)</x:f>
      </x:c>
    </x:row>
    <x:row r="600">
      <x:c r="A600" s="115"/>
      <x:c r="B600" s="115"/>
      <x:c r="C600" s="115"/>
      <x:c r="D600" s="118"/>
      <x:c r="E600" s="118"/>
      <x:c r="F600" s="118"/>
      <x:c r="G600" s="118"/>
      <x:c r="H600" s="118"/>
      <x:c r="I600" s="118"/>
      <x:c r="J600" s="118"/>
      <x:c r="K600" s="118"/>
      <x:c r="L600" s="118"/>
      <x:c r="M600" s="118"/>
      <x:c r="N600" s="118"/>
      <x:c r="O600" s="118"/>
      <x:c r="P600" s="118"/>
      <x:c r="Q600" s="118"/>
      <x:c r="R600" s="118"/>
      <x:c r="S600" s="118"/>
      <x:c r="T600" s="118"/>
      <x:c r="U600" s="118"/>
      <x:c r="V600" s="118"/>
      <x:c r="W600" s="118"/>
      <x:c r="X600" s="118"/>
      <x:c r="Y600" s="118"/>
      <x:c r="Z600" s="118"/>
      <x:c r="AA600" s="118"/>
      <x:c r="AB600" s="118"/>
      <x:c r="AC600" s="118"/>
      <x:c r="AD600" s="118"/>
      <x:c r="AE600" s="118"/>
      <x:c r="AF600" s="118"/>
      <x:c r="AG600" s="118"/>
      <x:c r="AH600" s="118"/>
      <x:c r="AI600" s="118"/>
      <x:c r="AJ600" s="118"/>
      <x:c r="AK600" s="118"/>
      <x:c r="AL600" s="118"/>
      <x:c r="AM600" s="118"/>
      <x:c r="AN600" s="118"/>
      <x:c r="AO600" s="118"/>
      <x:c r="AP600" s="115"/>
      <x:c r="AQ600" s="49" t="str">
        <x:f>IF(A600="","",COUNT(BI600:INDEX(BI600:CR600,1,'Настройки'!$B$3)))</x:f>
      </x:c>
      <x:c r="AR600" s="49" t="str">
        <x:f>IF(A600="","",SUM(BI600:INDEX(BI600:CR600,1,'Настройки'!$B$3)))</x:f>
      </x:c>
      <x:c r="AS600" s="58" t="str">
        <x:f>IF(A600="","",IF('Настройки'!$B$4="Стоимость потребления",AR600*D600,IF('Настройки'!$B$4="Количество",AR600,E600)))</x:f>
      </x:c>
      <x:c r="AT600" s="61" t="str">
        <x:f>IF(OR(A600="",AS600&lt;0,SUM($AS$2:$AS$1001)&lt;=0),"",AS600/SUM($AS$2:$AS$1001))</x:f>
      </x:c>
      <x:c r="AU600" s="61" t="str">
        <x:f>IF(OR(A600="",AS600&lt;0,SUM($AS$2:$AS$1001)&lt;=0),"",SUMIFS($AS$2:$AS$1001,$AS$2:$AS$1001,"&gt;"&amp;AS600)/SUM($AS$2:$AS$1001))</x:f>
      </x:c>
      <x:c r="AV600" s="61" t="str">
        <x:f>IF(OR(A600="",AS600&lt;0,SUM($AS$2:$AS$1001)&lt;=0),"",SUMIFS($AS$2:$AS$1001,$AS$2:$AS$1001,"&gt;="&amp;AS600)/SUM($AS$2:$AS$1001))</x:f>
      </x:c>
      <x:c r="AW600" s="49" t="str">
        <x:f>IF(A600="","",IF(SUM($AS$2:$AS$1001)&lt;=0,"Не определён",IF(AS600&lt;0,"Исключение",IF(AU600&lt;'Настройки'!$B$5,"A",IF(AU600&lt;'Настройки'!$B$6,"B","C")))))</x:f>
      </x:c>
      <x:c r="AX600" s="58" t="str">
        <x:f>IF(A600="","",IF(AQ600=0,"",AVERAGE(BI600:INDEX(BI600:CR600,1,'Настройки'!$B$3))))</x:f>
      </x:c>
      <x:c r="AY600" s="58" t="str">
        <x:f>IF(OR(A600="",AQ600=0),"",STDEVP(BI600:INDEX(BI600:CR600,1,'Настройки'!$B$3)))</x:f>
      </x:c>
      <x:c r="AZ600" s="61" t="str">
        <x:f>IF(OR(A600="",AQ600&lt;'Настройки'!$B$12,AX600&lt;=0,AND('Настройки'!$B$10="Блокировать",COUNTIF(F600:INDEX(F600:AO600,1,'Настройки'!$B$3),"&lt;0")&gt;0)),"",AY600/ABS(AX600))</x:f>
      </x:c>
      <x:c r="BA600" s="49" t="str">
        <x:f>IF(A600="","",IF(AND('Настройки'!$B$10="Блокировать",COUNTIF(F600:INDEX(F600:AO600,1,'Настройки'!$B$3),"&lt;0")&gt;0),"Не определён",IF(AQ600&lt;'Настройки'!$B$12,"Не определён",IF(AX600=0,"Нет спроса",IF(AX600&lt;0,"Не определён",IF(AZ600&lt;='Настройки'!$B$7,"X",IF(AZ600&lt;='Настройки'!$B$8,"Y","Z")))))))</x:f>
      </x:c>
      <x:c r="BB600" s="49" t="str">
        <x:f>IF(OR(A600="",LEN(AW600)&lt;&gt;1,LEN(BA600)&lt;&gt;1),"",AW600&amp;BA600)</x:f>
      </x:c>
      <x:c r="BC600" s="61" t="str">
        <x:f>IF(OR(A600="",AQ600=0),"",(COUNT(BI600:INDEX(BI600:CR600,1,'Настройки'!$B$3))-COUNT(CS600:INDEX(CS600:EB600,1,'Настройки'!$B$3)))/AQ600)</x:f>
      </x:c>
      <x:c r="BD600" s="64" t="str">
        <x:f>IF(OR(A600="",COUNT(CS600:INDEX(CS600:EB600,1,'Настройки'!$B$3))=0),"",AQ600/COUNT(CS600:INDEX(CS600:EB600,1,'Настройки'!$B$3)))</x:f>
      </x:c>
      <x:c r="BE600" s="64" t="str">
        <x:f>IF(OR(A600="",COUNT(CS600:INDEX(CS600:EB600,1,'Настройки'!$B$3))=0),"",IF(AVERAGE(CS600:INDEX(CS600:EB600,1,'Настройки'!$B$3))=0,"",(STDEVP(CS600:INDEX(CS600:EB600,1,'Настройки'!$B$3))/ABS(AVERAGE(CS600:INDEX(CS600:EB600,1,'Настройки'!$B$3))))^2))</x:f>
      </x:c>
      <x:c r="BF600" s="49" t="str">
        <x:f>IF(A600="","",IF(AQ600&lt;3,"Недостаточно",IF(AQ600&lt;6,"Предварительный","Обычный")))</x:f>
      </x:c>
      <x:c r="BG600" s="49" t="str">
        <x:f>IF(A600="","",IF(COUNTIF(F600:INDEX(F600:AO600,1,'Настройки'!$B$3),"&lt;0")&gt;0,IF('Настройки'!$B$10="Блокировать","Отрицательный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"),"")&amp;IF(AQ600&lt;3,"Недостаточно истории. ",IF(AQ600&lt;6,"Предварительная классификация. ",""))&amp;IF(AX600=0,"Нет спроса за горизонт. ","")&amp;IF(AZ600&gt;'Настройки'!$B$11,"Экстремальная вариативность. ",""))</x:f>
      </x:c>
      <x:c r="BH600" s="49" t="str">
        <x:f>IF(A600="","",IFERROR(VLOOKUP(BB600,'Настройки'!$D$3:$E$11,2,FALSE),"Сначала проверьте исходные данные и историю спроса.")&amp;" Уточните срок поставки, MOQ и критичность.")</x:f>
      </x:c>
      <x:c r="BI600" s="50" t="str">
        <x:f>IF(1&gt;'Настройки'!$B$3,"",IF(ISBLANK(F600),IF('Настройки'!$B$9="Нулевой спрос",0,""),IF(F600&lt;0,IF('Настройки'!$B$10="Исключить","",IF('Настройки'!$B$10="Абсолютные значения",ABS(F600),F600)),F600)))</x:f>
      </x:c>
      <x:c r="BJ600" s="50" t="str">
        <x:f>IF(2&gt;'Настройки'!$B$3,"",IF(ISBLANK(G600),IF('Настройки'!$B$9="Нулевой спрос",0,""),IF(G600&lt;0,IF('Настройки'!$B$10="Исключить","",IF('Настройки'!$B$10="Абсолютные значения",ABS(G600),G600)),G600)))</x:f>
      </x:c>
      <x:c r="BK600" s="50" t="str">
        <x:f>IF(3&gt;'Настройки'!$B$3,"",IF(ISBLANK(H600),IF('Настройки'!$B$9="Нулевой спрос",0,""),IF(H600&lt;0,IF('Настройки'!$B$10="Исключить","",IF('Настройки'!$B$10="Абсолютные значения",ABS(H600),H600)),H600)))</x:f>
      </x:c>
      <x:c r="BL600" s="50" t="str">
        <x:f>IF(4&gt;'Настройки'!$B$3,"",IF(ISBLANK(I600),IF('Настройки'!$B$9="Нулевой спрос",0,""),IF(I600&lt;0,IF('Настройки'!$B$10="Исключить","",IF('Настройки'!$B$10="Абсолютные значения",ABS(I600),I600)),I600)))</x:f>
      </x:c>
      <x:c r="BM600" s="50" t="str">
        <x:f>IF(5&gt;'Настройки'!$B$3,"",IF(ISBLANK(J600),IF('Настройки'!$B$9="Нулевой спрос",0,""),IF(J600&lt;0,IF('Настройки'!$B$10="Исключить","",IF('Настройки'!$B$10="Абсолютные значения",ABS(J600),J600)),J600)))</x:f>
      </x:c>
      <x:c r="BN600" s="50" t="str">
        <x:f>IF(6&gt;'Настройки'!$B$3,"",IF(ISBLANK(K600),IF('Настройки'!$B$9="Нулевой спрос",0,""),IF(K600&lt;0,IF('Настройки'!$B$10="Исключить","",IF('Настройки'!$B$10="Абсолютные значения",ABS(K600),K600)),K600)))</x:f>
      </x:c>
      <x:c r="BO600" s="50" t="str">
        <x:f>IF(7&gt;'Настройки'!$B$3,"",IF(ISBLANK(L600),IF('Настройки'!$B$9="Нулевой спрос",0,""),IF(L600&lt;0,IF('Настройки'!$B$10="Исключить","",IF('Настройки'!$B$10="Абсолютные значения",ABS(L600),L600)),L600)))</x:f>
      </x:c>
      <x:c r="BP600" s="50" t="str">
        <x:f>IF(8&gt;'Настройки'!$B$3,"",IF(ISBLANK(M600),IF('Настройки'!$B$9="Нулевой спрос",0,""),IF(M600&lt;0,IF('Настройки'!$B$10="Исключить","",IF('Настройки'!$B$10="Абсолютные значения",ABS(M600),M600)),M600)))</x:f>
      </x:c>
      <x:c r="BQ600" s="50" t="str">
        <x:f>IF(9&gt;'Настройки'!$B$3,"",IF(ISBLANK(N600),IF('Настройки'!$B$9="Нулевой спрос",0,""),IF(N600&lt;0,IF('Настройки'!$B$10="Исключить","",IF('Настройки'!$B$10="Абсолютные значения",ABS(N600),N600)),N600)))</x:f>
      </x:c>
      <x:c r="BR600" s="50" t="str">
        <x:f>IF(10&gt;'Настройки'!$B$3,"",IF(ISBLANK(O600),IF('Настройки'!$B$9="Нулевой спрос",0,""),IF(O600&lt;0,IF('Настройки'!$B$10="Исключить","",IF('Настройки'!$B$10="Абсолютные значения",ABS(O600),O600)),O600)))</x:f>
      </x:c>
      <x:c r="BS600" s="50" t="str">
        <x:f>IF(11&gt;'Настройки'!$B$3,"",IF(ISBLANK(P600),IF('Настройки'!$B$9="Нулевой спрос",0,""),IF(P600&lt;0,IF('Настройки'!$B$10="Исключить","",IF('Настройки'!$B$10="Абсолютные значения",ABS(P600),P600)),P600)))</x:f>
      </x:c>
      <x:c r="BT600" s="50" t="str">
        <x:f>IF(12&gt;'Настройки'!$B$3,"",IF(ISBLANK(Q600),IF('Настройки'!$B$9="Нулевой спрос",0,""),IF(Q600&lt;0,IF('Настройки'!$B$10="Исключить","",IF('Настройки'!$B$10="Абсолютные значения",ABS(Q600),Q600)),Q600)))</x:f>
      </x:c>
      <x:c r="BU600" s="50" t="str">
        <x:f>IF(13&gt;'Настройки'!$B$3,"",IF(ISBLANK(R600),IF('Настройки'!$B$9="Нулевой спрос",0,""),IF(R600&lt;0,IF('Настройки'!$B$10="Исключить","",IF('Настройки'!$B$10="Абсолютные значения",ABS(R600),R600)),R600)))</x:f>
      </x:c>
      <x:c r="BV600" s="50" t="str">
        <x:f>IF(14&gt;'Настройки'!$B$3,"",IF(ISBLANK(S600),IF('Настройки'!$B$9="Нулевой спрос",0,""),IF(S600&lt;0,IF('Настройки'!$B$10="Исключить","",IF('Настройки'!$B$10="Абсолютные значения",ABS(S600),S600)),S600)))</x:f>
      </x:c>
      <x:c r="BW600" s="50" t="str">
        <x:f>IF(15&gt;'Настройки'!$B$3,"",IF(ISBLANK(T600),IF('Настройки'!$B$9="Нулевой спрос",0,""),IF(T600&lt;0,IF('Настройки'!$B$10="Исключить","",IF('Настройки'!$B$10="Абсолютные значения",ABS(T600),T600)),T600)))</x:f>
      </x:c>
      <x:c r="BX600" s="50" t="str">
        <x:f>IF(16&gt;'Настройки'!$B$3,"",IF(ISBLANK(U600),IF('Настройки'!$B$9="Нулевой спрос",0,""),IF(U600&lt;0,IF('Настройки'!$B$10="Исключить","",IF('Настройки'!$B$10="Абсолютные значения",ABS(U600),U600)),U600)))</x:f>
      </x:c>
      <x:c r="BY600" s="50" t="str">
        <x:f>IF(17&gt;'Настройки'!$B$3,"",IF(ISBLANK(V600),IF('Настройки'!$B$9="Нулевой спрос",0,""),IF(V600&lt;0,IF('Настройки'!$B$10="Исключить","",IF('Настройки'!$B$10="Абсолютные значения",ABS(V600),V600)),V600)))</x:f>
      </x:c>
      <x:c r="BZ600" s="50" t="str">
        <x:f>IF(18&gt;'Настройки'!$B$3,"",IF(ISBLANK(W600),IF('Настройки'!$B$9="Нулевой спрос",0,""),IF(W600&lt;0,IF('Настройки'!$B$10="Исключить","",IF('Настройки'!$B$10="Абсолютные значения",ABS(W600),W600)),W600)))</x:f>
      </x:c>
      <x:c r="CA600" s="50" t="str">
        <x:f>IF(19&gt;'Настройки'!$B$3,"",IF(ISBLANK(X600),IF('Настройки'!$B$9="Нулевой спрос",0,""),IF(X600&lt;0,IF('Настройки'!$B$10="Исключить","",IF('Настройки'!$B$10="Абсолютные значения",ABS(X600),X600)),X600)))</x:f>
      </x:c>
      <x:c r="CB600" s="50" t="str">
        <x:f>IF(20&gt;'Настройки'!$B$3,"",IF(ISBLANK(Y600),IF('Настройки'!$B$9="Нулевой спрос",0,""),IF(Y600&lt;0,IF('Настройки'!$B$10="Исключить","",IF('Настройки'!$B$10="Абсолютные значения",ABS(Y600),Y600)),Y600)))</x:f>
      </x:c>
      <x:c r="CC600" s="50" t="str">
        <x:f>IF(21&gt;'Настройки'!$B$3,"",IF(ISBLANK(Z600),IF('Настройки'!$B$9="Нулевой спрос",0,""),IF(Z600&lt;0,IF('Настройки'!$B$10="Исключить","",IF('Настройки'!$B$10="Абсолютные значения",ABS(Z600),Z600)),Z600)))</x:f>
      </x:c>
      <x:c r="CD600" s="50" t="str">
        <x:f>IF(22&gt;'Настройки'!$B$3,"",IF(ISBLANK(AA600),IF('Настройки'!$B$9="Нулевой спрос",0,""),IF(AA600&lt;0,IF('Настройки'!$B$10="Исключить","",IF('Настройки'!$B$10="Абсолютные значения",ABS(AA600),AA600)),AA600)))</x:f>
      </x:c>
      <x:c r="CE600" s="50" t="str">
        <x:f>IF(23&gt;'Настройки'!$B$3,"",IF(ISBLANK(AB600),IF('Настройки'!$B$9="Нулевой спрос",0,""),IF(AB600&lt;0,IF('Настройки'!$B$10="Исключить","",IF('Настройки'!$B$10="Абсолютные значения",ABS(AB600),AB600)),AB600)))</x:f>
      </x:c>
      <x:c r="CF600" s="50" t="str">
        <x:f>IF(24&gt;'Настройки'!$B$3,"",IF(ISBLANK(AC600),IF('Настройки'!$B$9="Нулевой спрос",0,""),IF(AC600&lt;0,IF('Настройки'!$B$10="Исключить","",IF('Настройки'!$B$10="Абсолютные значения",ABS(AC600),AC600)),AC600)))</x:f>
      </x:c>
      <x:c r="CG600" s="50" t="str">
        <x:f>IF(25&gt;'Настройки'!$B$3,"",IF(ISBLANK(AD600),IF('Настройки'!$B$9="Нулевой спрос",0,""),IF(AD600&lt;0,IF('Настройки'!$B$10="Исключить","",IF('Настройки'!$B$10="Абсолютные значения",ABS(AD600),AD600)),AD600)))</x:f>
      </x:c>
      <x:c r="CH600" s="50" t="str">
        <x:f>IF(26&gt;'Настройки'!$B$3,"",IF(ISBLANK(AE600),IF('Настройки'!$B$9="Нулевой спрос",0,""),IF(AE600&lt;0,IF('Настройки'!$B$10="Исключить","",IF('Настройки'!$B$10="Абсолютные значения",ABS(AE600),AE600)),AE600)))</x:f>
      </x:c>
      <x:c r="CI600" s="50" t="str">
        <x:f>IF(27&gt;'Настройки'!$B$3,"",IF(ISBLANK(AF600),IF('Настройки'!$B$9="Нулевой спрос",0,""),IF(AF600&lt;0,IF('Настройки'!$B$10="Исключить","",IF('Настройки'!$B$10="Абсолютные значения",ABS(AF600),AF600)),AF600)))</x:f>
      </x:c>
      <x:c r="CJ600" s="50" t="str">
        <x:f>IF(28&gt;'Настройки'!$B$3,"",IF(ISBLANK(AG600),IF('Настройки'!$B$9="Нулевой спрос",0,""),IF(AG600&lt;0,IF('Настройки'!$B$10="Исключить","",IF('Настройки'!$B$10="Абсолютные значения",ABS(AG600),AG600)),AG600)))</x:f>
      </x:c>
      <x:c r="CK600" s="50" t="str">
        <x:f>IF(29&gt;'Настройки'!$B$3,"",IF(ISBLANK(AH600),IF('Настройки'!$B$9="Нулевой спрос",0,""),IF(AH600&lt;0,IF('Настройки'!$B$10="Исключить","",IF('Настройки'!$B$10="Абсолютные значения",ABS(AH600),AH600)),AH600)))</x:f>
      </x:c>
      <x:c r="CL600" s="50" t="str">
        <x:f>IF(30&gt;'Настройки'!$B$3,"",IF(ISBLANK(AI600),IF('Настройки'!$B$9="Нулевой спрос",0,""),IF(AI600&lt;0,IF('Настройки'!$B$10="Исключить","",IF('Настройки'!$B$10="Абсолютные значения",ABS(AI600),AI600)),AI600)))</x:f>
      </x:c>
      <x:c r="CM600" s="50" t="str">
        <x:f>IF(31&gt;'Настройки'!$B$3,"",IF(ISBLANK(AJ600),IF('Настройки'!$B$9="Нулевой спрос",0,""),IF(AJ600&lt;0,IF('Настройки'!$B$10="Исключить","",IF('Настройки'!$B$10="Абсолютные значения",ABS(AJ600),AJ600)),AJ600)))</x:f>
      </x:c>
      <x:c r="CN600" s="50" t="str">
        <x:f>IF(32&gt;'Настройки'!$B$3,"",IF(ISBLANK(AK600),IF('Настройки'!$B$9="Нулевой спрос",0,""),IF(AK600&lt;0,IF('Настройки'!$B$10="Исключить","",IF('Настройки'!$B$10="Абсолютные значения",ABS(AK600),AK600)),AK600)))</x:f>
      </x:c>
      <x:c r="CO600" s="50" t="str">
        <x:f>IF(33&gt;'Настройки'!$B$3,"",IF(ISBLANK(AL600),IF('Настройки'!$B$9="Нулевой спрос",0,""),IF(AL600&lt;0,IF('Настройки'!$B$10="Исключить","",IF('Настройки'!$B$10="Абсолютные значения",ABS(AL600),AL600)),AL600)))</x:f>
      </x:c>
      <x:c r="CP600" s="50" t="str">
        <x:f>IF(34&gt;'Настройки'!$B$3,"",IF(ISBLANK(AM600),IF('Настройки'!$B$9="Нулевой спрос",0,""),IF(AM600&lt;0,IF('Настройки'!$B$10="Исключить","",IF('Настройки'!$B$10="Абсолютные значения",ABS(AM600),AM600)),AM600)))</x:f>
      </x:c>
      <x:c r="CQ600" s="50" t="str">
        <x:f>IF(35&gt;'Настройки'!$B$3,"",IF(ISBLANK(AN600),IF('Настройки'!$B$9="Нулевой спрос",0,""),IF(AN600&lt;0,IF('Настройки'!$B$10="Исключить","",IF('Настройки'!$B$10="Абсолютные значения",ABS(AN600),AN600)),AN600)))</x:f>
      </x:c>
      <x:c r="CR600" s="50" t="str">
        <x:f>IF(36&gt;'Настройки'!$B$3,"",IF(ISBLANK(AO600),IF('Настройки'!$B$9="Нулевой спрос",0,""),IF(AO600&lt;0,IF('Настройки'!$B$10="Исключить","",IF('Настройки'!$B$10="Абсолютные значения",ABS(AO600),AO600)),AO600)))</x:f>
      </x:c>
      <x:c r="CS600" s="50" t="str">
        <x:f>IF(OR(1&gt;'Настройки'!$B$3,ISBLANK(BI600),BI600=0),"",BI600)</x:f>
      </x:c>
      <x:c r="CT600" s="50" t="str">
        <x:f>IF(OR(2&gt;'Настройки'!$B$3,ISBLANK(BJ600),BJ600=0),"",BJ600)</x:f>
      </x:c>
      <x:c r="CU600" s="50" t="str">
        <x:f>IF(OR(3&gt;'Настройки'!$B$3,ISBLANK(BK600),BK600=0),"",BK600)</x:f>
      </x:c>
      <x:c r="CV600" s="50" t="str">
        <x:f>IF(OR(4&gt;'Настройки'!$B$3,ISBLANK(BL600),BL600=0),"",BL600)</x:f>
      </x:c>
      <x:c r="CW600" s="50" t="str">
        <x:f>IF(OR(5&gt;'Настройки'!$B$3,ISBLANK(BM600),BM600=0),"",BM600)</x:f>
      </x:c>
      <x:c r="CX600" s="50" t="str">
        <x:f>IF(OR(6&gt;'Настройки'!$B$3,ISBLANK(BN600),BN600=0),"",BN600)</x:f>
      </x:c>
      <x:c r="CY600" s="50" t="str">
        <x:f>IF(OR(7&gt;'Настройки'!$B$3,ISBLANK(BO600),BO600=0),"",BO600)</x:f>
      </x:c>
      <x:c r="CZ600" s="50" t="str">
        <x:f>IF(OR(8&gt;'Настройки'!$B$3,ISBLANK(BP600),BP600=0),"",BP600)</x:f>
      </x:c>
      <x:c r="DA600" s="50" t="str">
        <x:f>IF(OR(9&gt;'Настройки'!$B$3,ISBLANK(BQ600),BQ600=0),"",BQ600)</x:f>
      </x:c>
      <x:c r="DB600" s="50" t="str">
        <x:f>IF(OR(10&gt;'Настройки'!$B$3,ISBLANK(BR600),BR600=0),"",BR600)</x:f>
      </x:c>
      <x:c r="DC600" s="50" t="str">
        <x:f>IF(OR(11&gt;'Настройки'!$B$3,ISBLANK(BS600),BS600=0),"",BS600)</x:f>
      </x:c>
      <x:c r="DD600" s="50" t="str">
        <x:f>IF(OR(12&gt;'Настройки'!$B$3,ISBLANK(BT600),BT600=0),"",BT600)</x:f>
      </x:c>
      <x:c r="DE600" s="50" t="str">
        <x:f>IF(OR(13&gt;'Настройки'!$B$3,ISBLANK(BU600),BU600=0),"",BU600)</x:f>
      </x:c>
      <x:c r="DF600" s="50" t="str">
        <x:f>IF(OR(14&gt;'Настройки'!$B$3,ISBLANK(BV600),BV600=0),"",BV600)</x:f>
      </x:c>
      <x:c r="DG600" s="50" t="str">
        <x:f>IF(OR(15&gt;'Настройки'!$B$3,ISBLANK(BW600),BW600=0),"",BW600)</x:f>
      </x:c>
      <x:c r="DH600" s="50" t="str">
        <x:f>IF(OR(16&gt;'Настройки'!$B$3,ISBLANK(BX600),BX600=0),"",BX600)</x:f>
      </x:c>
      <x:c r="DI600" s="50" t="str">
        <x:f>IF(OR(17&gt;'Настройки'!$B$3,ISBLANK(BY600),BY600=0),"",BY600)</x:f>
      </x:c>
      <x:c r="DJ600" s="50" t="str">
        <x:f>IF(OR(18&gt;'Настройки'!$B$3,ISBLANK(BZ600),BZ600=0),"",BZ600)</x:f>
      </x:c>
      <x:c r="DK600" s="50" t="str">
        <x:f>IF(OR(19&gt;'Настройки'!$B$3,ISBLANK(CA600),CA600=0),"",CA600)</x:f>
      </x:c>
      <x:c r="DL600" s="50" t="str">
        <x:f>IF(OR(20&gt;'Настройки'!$B$3,ISBLANK(CB600),CB600=0),"",CB600)</x:f>
      </x:c>
      <x:c r="DM600" s="50" t="str">
        <x:f>IF(OR(21&gt;'Настройки'!$B$3,ISBLANK(CC600),CC600=0),"",CC600)</x:f>
      </x:c>
      <x:c r="DN600" s="50" t="str">
        <x:f>IF(OR(22&gt;'Настройки'!$B$3,ISBLANK(CD600),CD600=0),"",CD600)</x:f>
      </x:c>
      <x:c r="DO600" s="50" t="str">
        <x:f>IF(OR(23&gt;'Настройки'!$B$3,ISBLANK(CE600),CE600=0),"",CE600)</x:f>
      </x:c>
      <x:c r="DP600" s="50" t="str">
        <x:f>IF(OR(24&gt;'Настройки'!$B$3,ISBLANK(CF600),CF600=0),"",CF600)</x:f>
      </x:c>
      <x:c r="DQ600" s="50" t="str">
        <x:f>IF(OR(25&gt;'Настройки'!$B$3,ISBLANK(CG600),CG600=0),"",CG600)</x:f>
      </x:c>
      <x:c r="DR600" s="50" t="str">
        <x:f>IF(OR(26&gt;'Настройки'!$B$3,ISBLANK(CH600),CH600=0),"",CH600)</x:f>
      </x:c>
      <x:c r="DS600" s="50" t="str">
        <x:f>IF(OR(27&gt;'Настройки'!$B$3,ISBLANK(CI600),CI600=0),"",CI600)</x:f>
      </x:c>
      <x:c r="DT600" s="50" t="str">
        <x:f>IF(OR(28&gt;'Настройки'!$B$3,ISBLANK(CJ600),CJ600=0),"",CJ600)</x:f>
      </x:c>
      <x:c r="DU600" s="50" t="str">
        <x:f>IF(OR(29&gt;'Настройки'!$B$3,ISBLANK(CK600),CK600=0),"",CK600)</x:f>
      </x:c>
      <x:c r="DV600" s="50" t="str">
        <x:f>IF(OR(30&gt;'Настройки'!$B$3,ISBLANK(CL600),CL600=0),"",CL600)</x:f>
      </x:c>
      <x:c r="DW600" s="50" t="str">
        <x:f>IF(OR(31&gt;'Настройки'!$B$3,ISBLANK(CM600),CM600=0),"",CM600)</x:f>
      </x:c>
      <x:c r="DX600" s="50" t="str">
        <x:f>IF(OR(32&gt;'Настройки'!$B$3,ISBLANK(CN600),CN600=0),"",CN600)</x:f>
      </x:c>
      <x:c r="DY600" s="50" t="str">
        <x:f>IF(OR(33&gt;'Настройки'!$B$3,ISBLANK(CO600),CO600=0),"",CO600)</x:f>
      </x:c>
      <x:c r="DZ600" s="50" t="str">
        <x:f>IF(OR(34&gt;'Настройки'!$B$3,ISBLANK(CP600),CP600=0),"",CP600)</x:f>
      </x:c>
      <x:c r="EA600" s="50" t="str">
        <x:f>IF(OR(35&gt;'Настройки'!$B$3,ISBLANK(CQ600),CQ600=0),"",CQ600)</x:f>
      </x:c>
      <x:c r="EB600" s="50" t="str">
        <x:f>IF(OR(36&gt;'Настройки'!$B$3,ISBLANK(CR600),CR600=0),"",CR600)</x:f>
      </x:c>
      <x:c r="EC600" s="50" t="str">
        <x:f>IF(A600="","",IF(OR(BB600="AZ",BB600="BZ"),10000+ROW(),IF(AZ600&gt;'Настройки'!$B$11,20000+ROW(),IF(BF600&lt;&gt;"Обычный",30000+ROW(),IF(AX600&lt;=0,40000+ROW(),"")))))</x:f>
      </x:c>
      <x:c r="ED600" s="50" t="str">
        <x:f>IF(EC600="","",COUNTIFS($EC$2:$EC$1001,"&gt;0",$EC$2:$EC$1001,"&lt;"&amp;EC600)+1)</x:f>
      </x:c>
    </x:row>
    <x:row r="601">
      <x:c r="A601" s="115"/>
      <x:c r="B601" s="115"/>
      <x:c r="C601" s="115"/>
      <x:c r="D601" s="118"/>
      <x:c r="E601" s="118"/>
      <x:c r="F601" s="118"/>
      <x:c r="G601" s="118"/>
      <x:c r="H601" s="118"/>
      <x:c r="I601" s="118"/>
      <x:c r="J601" s="118"/>
      <x:c r="K601" s="118"/>
      <x:c r="L601" s="118"/>
      <x:c r="M601" s="118"/>
      <x:c r="N601" s="118"/>
      <x:c r="O601" s="118"/>
      <x:c r="P601" s="118"/>
      <x:c r="Q601" s="118"/>
      <x:c r="R601" s="118"/>
      <x:c r="S601" s="118"/>
      <x:c r="T601" s="118"/>
      <x:c r="U601" s="118"/>
      <x:c r="V601" s="118"/>
      <x:c r="W601" s="118"/>
      <x:c r="X601" s="118"/>
      <x:c r="Y601" s="118"/>
      <x:c r="Z601" s="118"/>
      <x:c r="AA601" s="118"/>
      <x:c r="AB601" s="118"/>
      <x:c r="AC601" s="118"/>
      <x:c r="AD601" s="118"/>
      <x:c r="AE601" s="118"/>
      <x:c r="AF601" s="118"/>
      <x:c r="AG601" s="118"/>
      <x:c r="AH601" s="118"/>
      <x:c r="AI601" s="118"/>
      <x:c r="AJ601" s="118"/>
      <x:c r="AK601" s="118"/>
      <x:c r="AL601" s="118"/>
      <x:c r="AM601" s="118"/>
      <x:c r="AN601" s="118"/>
      <x:c r="AO601" s="118"/>
      <x:c r="AP601" s="115"/>
      <x:c r="AQ601" s="49" t="str">
        <x:f>IF(A601="","",COUNT(BI601:INDEX(BI601:CR601,1,'Настройки'!$B$3)))</x:f>
      </x:c>
      <x:c r="AR601" s="49" t="str">
        <x:f>IF(A601="","",SUM(BI601:INDEX(BI601:CR601,1,'Настройки'!$B$3)))</x:f>
      </x:c>
      <x:c r="AS601" s="58" t="str">
        <x:f>IF(A601="","",IF('Настройки'!$B$4="Стоимость потребления",AR601*D601,IF('Настройки'!$B$4="Количество",AR601,E601)))</x:f>
      </x:c>
      <x:c r="AT601" s="61" t="str">
        <x:f>IF(OR(A601="",AS601&lt;0,SUM($AS$2:$AS$1001)&lt;=0),"",AS601/SUM($AS$2:$AS$1001))</x:f>
      </x:c>
      <x:c r="AU601" s="61" t="str">
        <x:f>IF(OR(A601="",AS601&lt;0,SUM($AS$2:$AS$1001)&lt;=0),"",SUMIFS($AS$2:$AS$1001,$AS$2:$AS$1001,"&gt;"&amp;AS601)/SUM($AS$2:$AS$1001))</x:f>
      </x:c>
      <x:c r="AV601" s="61" t="str">
        <x:f>IF(OR(A601="",AS601&lt;0,SUM($AS$2:$AS$1001)&lt;=0),"",SUMIFS($AS$2:$AS$1001,$AS$2:$AS$1001,"&gt;="&amp;AS601)/SUM($AS$2:$AS$1001))</x:f>
      </x:c>
      <x:c r="AW601" s="49" t="str">
        <x:f>IF(A601="","",IF(SUM($AS$2:$AS$1001)&lt;=0,"Не определён",IF(AS601&lt;0,"Исключение",IF(AU601&lt;'Настройки'!$B$5,"A",IF(AU601&lt;'Настройки'!$B$6,"B","C")))))</x:f>
      </x:c>
      <x:c r="AX601" s="58" t="str">
        <x:f>IF(A601="","",IF(AQ601=0,"",AVERAGE(BI601:INDEX(BI601:CR601,1,'Настройки'!$B$3))))</x:f>
      </x:c>
      <x:c r="AY601" s="58" t="str">
        <x:f>IF(OR(A601="",AQ601=0),"",STDEVP(BI601:INDEX(BI601:CR601,1,'Настройки'!$B$3)))</x:f>
      </x:c>
      <x:c r="AZ601" s="61" t="str">
        <x:f>IF(OR(A601="",AQ601&lt;'Настройки'!$B$12,AX601&lt;=0,AND('Настройки'!$B$10="Блокировать",COUNTIF(F601:INDEX(F601:AO601,1,'Настройки'!$B$3),"&lt;0")&gt;0)),"",AY601/ABS(AX601))</x:f>
      </x:c>
      <x:c r="BA601" s="49" t="str">
        <x:f>IF(A601="","",IF(AND('Настройки'!$B$10="Блокировать",COUNTIF(F601:INDEX(F601:AO601,1,'Настройки'!$B$3),"&lt;0")&gt;0),"Не определён",IF(AQ601&lt;'Настройки'!$B$12,"Не определён",IF(AX601=0,"Нет спроса",IF(AX601&lt;0,"Не определён",IF(AZ601&lt;='Настройки'!$B$7,"X",IF(AZ601&lt;='Настройки'!$B$8,"Y","Z")))))))</x:f>
      </x:c>
      <x:c r="BB601" s="49" t="str">
        <x:f>IF(OR(A601="",LEN(AW601)&lt;&gt;1,LEN(BA601)&lt;&gt;1),"",AW601&amp;BA601)</x:f>
      </x:c>
      <x:c r="BC601" s="61" t="str">
        <x:f>IF(OR(A601="",AQ601=0),"",(COUNT(BI601:INDEX(BI601:CR601,1,'Настройки'!$B$3))-COUNT(CS601:INDEX(CS601:EB601,1,'Настройки'!$B$3)))/AQ601)</x:f>
      </x:c>
      <x:c r="BD601" s="64" t="str">
        <x:f>IF(OR(A601="",COUNT(CS601:INDEX(CS601:EB601,1,'Настройки'!$B$3))=0),"",AQ601/COUNT(CS601:INDEX(CS601:EB601,1,'Настройки'!$B$3)))</x:f>
      </x:c>
      <x:c r="BE601" s="64" t="str">
        <x:f>IF(OR(A601="",COUNT(CS601:INDEX(CS601:EB601,1,'Настройки'!$B$3))=0),"",IF(AVERAGE(CS601:INDEX(CS601:EB601,1,'Настройки'!$B$3))=0,"",(STDEVP(CS601:INDEX(CS601:EB601,1,'Настройки'!$B$3))/ABS(AVERAGE(CS601:INDEX(CS601:EB601,1,'Настройки'!$B$3))))^2))</x:f>
      </x:c>
      <x:c r="BF601" s="49" t="str">
        <x:f>IF(A601="","",IF(AQ601&lt;3,"Недостаточно",IF(AQ601&lt;6,"Предварительный","Обычный")))</x:f>
      </x:c>
      <x:c r="BG601" s="49" t="str">
        <x:f>IF(A601="","",IF(COUNTIF(F601:INDEX(F601:AO601,1,'Настройки'!$B$3),"&lt;0")&gt;0,IF('Настройки'!$B$10="Блокировать","Отрицательный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"),"")&amp;IF(AQ601&lt;3,"Недостаточно истории. ",IF(AQ601&lt;6,"Предварительная классификация. ",""))&amp;IF(AX601=0,"Нет спроса за горизонт. ","")&amp;IF(AZ601&gt;'Настройки'!$B$11,"Экстремальная вариативность. ",""))</x:f>
      </x:c>
      <x:c r="BH601" s="49" t="str">
        <x:f>IF(A601="","",IFERROR(VLOOKUP(BB601,'Настройки'!$D$3:$E$11,2,FALSE),"Сначала проверьте исходные данные и историю спроса.")&amp;" Уточните срок поставки, MOQ и критичность.")</x:f>
      </x:c>
      <x:c r="BI601" s="50" t="str">
        <x:f>IF(1&gt;'Настройки'!$B$3,"",IF(ISBLANK(F601),IF('Настройки'!$B$9="Нулевой спрос",0,""),IF(F601&lt;0,IF('Настройки'!$B$10="Исключить","",IF('Настройки'!$B$10="Абсолютные значения",ABS(F601),F601)),F601)))</x:f>
      </x:c>
      <x:c r="BJ601" s="50" t="str">
        <x:f>IF(2&gt;'Настройки'!$B$3,"",IF(ISBLANK(G601),IF('Настройки'!$B$9="Нулевой спрос",0,""),IF(G601&lt;0,IF('Настройки'!$B$10="Исключить","",IF('Настройки'!$B$10="Абсолютные значения",ABS(G601),G601)),G601)))</x:f>
      </x:c>
      <x:c r="BK601" s="50" t="str">
        <x:f>IF(3&gt;'Настройки'!$B$3,"",IF(ISBLANK(H601),IF('Настройки'!$B$9="Нулевой спрос",0,""),IF(H601&lt;0,IF('Настройки'!$B$10="Исключить","",IF('Настройки'!$B$10="Абсолютные значения",ABS(H601),H601)),H601)))</x:f>
      </x:c>
      <x:c r="BL601" s="50" t="str">
        <x:f>IF(4&gt;'Настройки'!$B$3,"",IF(ISBLANK(I601),IF('Настройки'!$B$9="Нулевой спрос",0,""),IF(I601&lt;0,IF('Настройки'!$B$10="Исключить","",IF('Настройки'!$B$10="Абсолютные значения",ABS(I601),I601)),I601)))</x:f>
      </x:c>
      <x:c r="BM601" s="50" t="str">
        <x:f>IF(5&gt;'Настройки'!$B$3,"",IF(ISBLANK(J601),IF('Настройки'!$B$9="Нулевой спрос",0,""),IF(J601&lt;0,IF('Настройки'!$B$10="Исключить","",IF('Настройки'!$B$10="Абсолютные значения",ABS(J601),J601)),J601)))</x:f>
      </x:c>
      <x:c r="BN601" s="50" t="str">
        <x:f>IF(6&gt;'Настройки'!$B$3,"",IF(ISBLANK(K601),IF('Настройки'!$B$9="Нулевой спрос",0,""),IF(K601&lt;0,IF('Настройки'!$B$10="Исключить","",IF('Настройки'!$B$10="Абсолютные значения",ABS(K601),K601)),K601)))</x:f>
      </x:c>
      <x:c r="BO601" s="50" t="str">
        <x:f>IF(7&gt;'Настройки'!$B$3,"",IF(ISBLANK(L601),IF('Настройки'!$B$9="Нулевой спрос",0,""),IF(L601&lt;0,IF('Настройки'!$B$10="Исключить","",IF('Настройки'!$B$10="Абсолютные значения",ABS(L601),L601)),L601)))</x:f>
      </x:c>
      <x:c r="BP601" s="50" t="str">
        <x:f>IF(8&gt;'Настройки'!$B$3,"",IF(ISBLANK(M601),IF('Настройки'!$B$9="Нулевой спрос",0,""),IF(M601&lt;0,IF('Настройки'!$B$10="Исключить","",IF('Настройки'!$B$10="Абсолютные значения",ABS(M601),M601)),M601)))</x:f>
      </x:c>
      <x:c r="BQ601" s="50" t="str">
        <x:f>IF(9&gt;'Настройки'!$B$3,"",IF(ISBLANK(N601),IF('Настройки'!$B$9="Нулевой спрос",0,""),IF(N601&lt;0,IF('Настройки'!$B$10="Исключить","",IF('Настройки'!$B$10="Абсолютные значения",ABS(N601),N601)),N601)))</x:f>
      </x:c>
      <x:c r="BR601" s="50" t="str">
        <x:f>IF(10&gt;'Настройки'!$B$3,"",IF(ISBLANK(O601),IF('Настройки'!$B$9="Нулевой спрос",0,""),IF(O601&lt;0,IF('Настройки'!$B$10="Исключить","",IF('Настройки'!$B$10="Абсолютные значения",ABS(O601),O601)),O601)))</x:f>
      </x:c>
      <x:c r="BS601" s="50" t="str">
        <x:f>IF(11&gt;'Настройки'!$B$3,"",IF(ISBLANK(P601),IF('Настройки'!$B$9="Нулевой спрос",0,""),IF(P601&lt;0,IF('Настройки'!$B$10="Исключить","",IF('Настройки'!$B$10="Абсолютные значения",ABS(P601),P601)),P601)))</x:f>
      </x:c>
      <x:c r="BT601" s="50" t="str">
        <x:f>IF(12&gt;'Настройки'!$B$3,"",IF(ISBLANK(Q601),IF('Настройки'!$B$9="Нулевой спрос",0,""),IF(Q601&lt;0,IF('Настройки'!$B$10="Исключить","",IF('Настройки'!$B$10="Абсолютные значения",ABS(Q601),Q601)),Q601)))</x:f>
      </x:c>
      <x:c r="BU601" s="50" t="str">
        <x:f>IF(13&gt;'Настройки'!$B$3,"",IF(ISBLANK(R601),IF('Настройки'!$B$9="Нулевой спрос",0,""),IF(R601&lt;0,IF('Настройки'!$B$10="Исключить","",IF('Настройки'!$B$10="Абсолютные значения",ABS(R601),R601)),R601)))</x:f>
      </x:c>
      <x:c r="BV601" s="50" t="str">
        <x:f>IF(14&gt;'Настройки'!$B$3,"",IF(ISBLANK(S601),IF('Настройки'!$B$9="Нулевой спрос",0,""),IF(S601&lt;0,IF('Настройки'!$B$10="Исключить","",IF('Настройки'!$B$10="Абсолютные значения",ABS(S601),S601)),S601)))</x:f>
      </x:c>
      <x:c r="BW601" s="50" t="str">
        <x:f>IF(15&gt;'Настройки'!$B$3,"",IF(ISBLANK(T601),IF('Настройки'!$B$9="Нулевой спрос",0,""),IF(T601&lt;0,IF('Настройки'!$B$10="Исключить","",IF('Настройки'!$B$10="Абсолютные значения",ABS(T601),T601)),T601)))</x:f>
      </x:c>
      <x:c r="BX601" s="50" t="str">
        <x:f>IF(16&gt;'Настройки'!$B$3,"",IF(ISBLANK(U601),IF('Настройки'!$B$9="Нулевой спрос",0,""),IF(U601&lt;0,IF('Настройки'!$B$10="Исключить","",IF('Настройки'!$B$10="Абсолютные значения",ABS(U601),U601)),U601)))</x:f>
      </x:c>
      <x:c r="BY601" s="50" t="str">
        <x:f>IF(17&gt;'Настройки'!$B$3,"",IF(ISBLANK(V601),IF('Настройки'!$B$9="Нулевой спрос",0,""),IF(V601&lt;0,IF('Настройки'!$B$10="Исключить","",IF('Настройки'!$B$10="Абсолютные значения",ABS(V601),V601)),V601)))</x:f>
      </x:c>
      <x:c r="BZ601" s="50" t="str">
        <x:f>IF(18&gt;'Настройки'!$B$3,"",IF(ISBLANK(W601),IF('Настройки'!$B$9="Нулевой спрос",0,""),IF(W601&lt;0,IF('Настройки'!$B$10="Исключить","",IF('Настройки'!$B$10="Абсолютные значения",ABS(W601),W601)),W601)))</x:f>
      </x:c>
      <x:c r="CA601" s="50" t="str">
        <x:f>IF(19&gt;'Настройки'!$B$3,"",IF(ISBLANK(X601),IF('Настройки'!$B$9="Нулевой спрос",0,""),IF(X601&lt;0,IF('Настройки'!$B$10="Исключить","",IF('Настройки'!$B$10="Абсолютные значения",ABS(X601),X601)),X601)))</x:f>
      </x:c>
      <x:c r="CB601" s="50" t="str">
        <x:f>IF(20&gt;'Настройки'!$B$3,"",IF(ISBLANK(Y601),IF('Настройки'!$B$9="Нулевой спрос",0,""),IF(Y601&lt;0,IF('Настройки'!$B$10="Исключить","",IF('Настройки'!$B$10="Абсолютные значения",ABS(Y601),Y601)),Y601)))</x:f>
      </x:c>
      <x:c r="CC601" s="50" t="str">
        <x:f>IF(21&gt;'Настройки'!$B$3,"",IF(ISBLANK(Z601),IF('Настройки'!$B$9="Нулевой спрос",0,""),IF(Z601&lt;0,IF('Настройки'!$B$10="Исключить","",IF('Настройки'!$B$10="Абсолютные значения",ABS(Z601),Z601)),Z601)))</x:f>
      </x:c>
      <x:c r="CD601" s="50" t="str">
        <x:f>IF(22&gt;'Настройки'!$B$3,"",IF(ISBLANK(AA601),IF('Настройки'!$B$9="Нулевой спрос",0,""),IF(AA601&lt;0,IF('Настройки'!$B$10="Исключить","",IF('Настройки'!$B$10="Абсолютные значения",ABS(AA601),AA601)),AA601)))</x:f>
      </x:c>
      <x:c r="CE601" s="50" t="str">
        <x:f>IF(23&gt;'Настройки'!$B$3,"",IF(ISBLANK(AB601),IF('Настройки'!$B$9="Нулевой спрос",0,""),IF(AB601&lt;0,IF('Настройки'!$B$10="Исключить","",IF('Настройки'!$B$10="Абсолютные значения",ABS(AB601),AB601)),AB601)))</x:f>
      </x:c>
      <x:c r="CF601" s="50" t="str">
        <x:f>IF(24&gt;'Настройки'!$B$3,"",IF(ISBLANK(AC601),IF('Настройки'!$B$9="Нулевой спрос",0,""),IF(AC601&lt;0,IF('Настройки'!$B$10="Исключить","",IF('Настройки'!$B$10="Абсолютные значения",ABS(AC601),AC601)),AC601)))</x:f>
      </x:c>
      <x:c r="CG601" s="50" t="str">
        <x:f>IF(25&gt;'Настройки'!$B$3,"",IF(ISBLANK(AD601),IF('Настройки'!$B$9="Нулевой спрос",0,""),IF(AD601&lt;0,IF('Настройки'!$B$10="Исключить","",IF('Настройки'!$B$10="Абсолютные значения",ABS(AD601),AD601)),AD601)))</x:f>
      </x:c>
      <x:c r="CH601" s="50" t="str">
        <x:f>IF(26&gt;'Настройки'!$B$3,"",IF(ISBLANK(AE601),IF('Настройки'!$B$9="Нулевой спрос",0,""),IF(AE601&lt;0,IF('Настройки'!$B$10="Исключить","",IF('Настройки'!$B$10="Абсолютные значения",ABS(AE601),AE601)),AE601)))</x:f>
      </x:c>
      <x:c r="CI601" s="50" t="str">
        <x:f>IF(27&gt;'Настройки'!$B$3,"",IF(ISBLANK(AF601),IF('Настройки'!$B$9="Нулевой спрос",0,""),IF(AF601&lt;0,IF('Настройки'!$B$10="Исключить","",IF('Настройки'!$B$10="Абсолютные значения",ABS(AF601),AF601)),AF601)))</x:f>
      </x:c>
      <x:c r="CJ601" s="50" t="str">
        <x:f>IF(28&gt;'Настройки'!$B$3,"",IF(ISBLANK(AG601),IF('Настройки'!$B$9="Нулевой спрос",0,""),IF(AG601&lt;0,IF('Настройки'!$B$10="Исключить","",IF('Настройки'!$B$10="Абсолютные значения",ABS(AG601),AG601)),AG601)))</x:f>
      </x:c>
      <x:c r="CK601" s="50" t="str">
        <x:f>IF(29&gt;'Настройки'!$B$3,"",IF(ISBLANK(AH601),IF('Настройки'!$B$9="Нулевой спрос",0,""),IF(AH601&lt;0,IF('Настройки'!$B$10="Исключить","",IF('Настройки'!$B$10="Абсолютные значения",ABS(AH601),AH601)),AH601)))</x:f>
      </x:c>
      <x:c r="CL601" s="50" t="str">
        <x:f>IF(30&gt;'Настройки'!$B$3,"",IF(ISBLANK(AI601),IF('Настройки'!$B$9="Нулевой спрос",0,""),IF(AI601&lt;0,IF('Настройки'!$B$10="Исключить","",IF('Настройки'!$B$10="Абсолютные значения",ABS(AI601),AI601)),AI601)))</x:f>
      </x:c>
      <x:c r="CM601" s="50" t="str">
        <x:f>IF(31&gt;'Настройки'!$B$3,"",IF(ISBLANK(AJ601),IF('Настройки'!$B$9="Нулевой спрос",0,""),IF(AJ601&lt;0,IF('Настройки'!$B$10="Исключить","",IF('Настройки'!$B$10="Абсолютные значения",ABS(AJ601),AJ601)),AJ601)))</x:f>
      </x:c>
      <x:c r="CN601" s="50" t="str">
        <x:f>IF(32&gt;'Настройки'!$B$3,"",IF(ISBLANK(AK601),IF('Настройки'!$B$9="Нулевой спрос",0,""),IF(AK601&lt;0,IF('Настройки'!$B$10="Исключить","",IF('Настройки'!$B$10="Абсолютные значения",ABS(AK601),AK601)),AK601)))</x:f>
      </x:c>
      <x:c r="CO601" s="50" t="str">
        <x:f>IF(33&gt;'Настройки'!$B$3,"",IF(ISBLANK(AL601),IF('Настройки'!$B$9="Нулевой спрос",0,""),IF(AL601&lt;0,IF('Настройки'!$B$10="Исключить","",IF('Настройки'!$B$10="Абсолютные значения",ABS(AL601),AL601)),AL601)))</x:f>
      </x:c>
      <x:c r="CP601" s="50" t="str">
        <x:f>IF(34&gt;'Настройки'!$B$3,"",IF(ISBLANK(AM601),IF('Настройки'!$B$9="Нулевой спрос",0,""),IF(AM601&lt;0,IF('Настройки'!$B$10="Исключить","",IF('Настройки'!$B$10="Абсолютные значения",ABS(AM601),AM601)),AM601)))</x:f>
      </x:c>
      <x:c r="CQ601" s="50" t="str">
        <x:f>IF(35&gt;'Настройки'!$B$3,"",IF(ISBLANK(AN601),IF('Настройки'!$B$9="Нулевой спрос",0,""),IF(AN601&lt;0,IF('Настройки'!$B$10="Исключить","",IF('Настройки'!$B$10="Абсолютные значения",ABS(AN601),AN601)),AN601)))</x:f>
      </x:c>
      <x:c r="CR601" s="50" t="str">
        <x:f>IF(36&gt;'Настройки'!$B$3,"",IF(ISBLANK(AO601),IF('Настройки'!$B$9="Нулевой спрос",0,""),IF(AO601&lt;0,IF('Настройки'!$B$10="Исключить","",IF('Настройки'!$B$10="Абсолютные значения",ABS(AO601),AO601)),AO601)))</x:f>
      </x:c>
      <x:c r="CS601" s="50" t="str">
        <x:f>IF(OR(1&gt;'Настройки'!$B$3,ISBLANK(BI601),BI601=0),"",BI601)</x:f>
      </x:c>
      <x:c r="CT601" s="50" t="str">
        <x:f>IF(OR(2&gt;'Настройки'!$B$3,ISBLANK(BJ601),BJ601=0),"",BJ601)</x:f>
      </x:c>
      <x:c r="CU601" s="50" t="str">
        <x:f>IF(OR(3&gt;'Настройки'!$B$3,ISBLANK(BK601),BK601=0),"",BK601)</x:f>
      </x:c>
      <x:c r="CV601" s="50" t="str">
        <x:f>IF(OR(4&gt;'Настройки'!$B$3,ISBLANK(BL601),BL601=0),"",BL601)</x:f>
      </x:c>
      <x:c r="CW601" s="50" t="str">
        <x:f>IF(OR(5&gt;'Настройки'!$B$3,ISBLANK(BM601),BM601=0),"",BM601)</x:f>
      </x:c>
      <x:c r="CX601" s="50" t="str">
        <x:f>IF(OR(6&gt;'Настройки'!$B$3,ISBLANK(BN601),BN601=0),"",BN601)</x:f>
      </x:c>
      <x:c r="CY601" s="50" t="str">
        <x:f>IF(OR(7&gt;'Настройки'!$B$3,ISBLANK(BO601),BO601=0),"",BO601)</x:f>
      </x:c>
      <x:c r="CZ601" s="50" t="str">
        <x:f>IF(OR(8&gt;'Настройки'!$B$3,ISBLANK(BP601),BP601=0),"",BP601)</x:f>
      </x:c>
      <x:c r="DA601" s="50" t="str">
        <x:f>IF(OR(9&gt;'Настройки'!$B$3,ISBLANK(BQ601),BQ601=0),"",BQ601)</x:f>
      </x:c>
      <x:c r="DB601" s="50" t="str">
        <x:f>IF(OR(10&gt;'Настройки'!$B$3,ISBLANK(BR601),BR601=0),"",BR601)</x:f>
      </x:c>
      <x:c r="DC601" s="50" t="str">
        <x:f>IF(OR(11&gt;'Настройки'!$B$3,ISBLANK(BS601),BS601=0),"",BS601)</x:f>
      </x:c>
      <x:c r="DD601" s="50" t="str">
        <x:f>IF(OR(12&gt;'Настройки'!$B$3,ISBLANK(BT601),BT601=0),"",BT601)</x:f>
      </x:c>
      <x:c r="DE601" s="50" t="str">
        <x:f>IF(OR(13&gt;'Настройки'!$B$3,ISBLANK(BU601),BU601=0),"",BU601)</x:f>
      </x:c>
      <x:c r="DF601" s="50" t="str">
        <x:f>IF(OR(14&gt;'Настройки'!$B$3,ISBLANK(BV601),BV601=0),"",BV601)</x:f>
      </x:c>
      <x:c r="DG601" s="50" t="str">
        <x:f>IF(OR(15&gt;'Настройки'!$B$3,ISBLANK(BW601),BW601=0),"",BW601)</x:f>
      </x:c>
      <x:c r="DH601" s="50" t="str">
        <x:f>IF(OR(16&gt;'Настройки'!$B$3,ISBLANK(BX601),BX601=0),"",BX601)</x:f>
      </x:c>
      <x:c r="DI601" s="50" t="str">
        <x:f>IF(OR(17&gt;'Настройки'!$B$3,ISBLANK(BY601),BY601=0),"",BY601)</x:f>
      </x:c>
      <x:c r="DJ601" s="50" t="str">
        <x:f>IF(OR(18&gt;'Настройки'!$B$3,ISBLANK(BZ601),BZ601=0),"",BZ601)</x:f>
      </x:c>
      <x:c r="DK601" s="50" t="str">
        <x:f>IF(OR(19&gt;'Настройки'!$B$3,ISBLANK(CA601),CA601=0),"",CA601)</x:f>
      </x:c>
      <x:c r="DL601" s="50" t="str">
        <x:f>IF(OR(20&gt;'Настройки'!$B$3,ISBLANK(CB601),CB601=0),"",CB601)</x:f>
      </x:c>
      <x:c r="DM601" s="50" t="str">
        <x:f>IF(OR(21&gt;'Настройки'!$B$3,ISBLANK(CC601),CC601=0),"",CC601)</x:f>
      </x:c>
      <x:c r="DN601" s="50" t="str">
        <x:f>IF(OR(22&gt;'Настройки'!$B$3,ISBLANK(CD601),CD601=0),"",CD601)</x:f>
      </x:c>
      <x:c r="DO601" s="50" t="str">
        <x:f>IF(OR(23&gt;'Настройки'!$B$3,ISBLANK(CE601),CE601=0),"",CE601)</x:f>
      </x:c>
      <x:c r="DP601" s="50" t="str">
        <x:f>IF(OR(24&gt;'Настройки'!$B$3,ISBLANK(CF601),CF601=0),"",CF601)</x:f>
      </x:c>
      <x:c r="DQ601" s="50" t="str">
        <x:f>IF(OR(25&gt;'Настройки'!$B$3,ISBLANK(CG601),CG601=0),"",CG601)</x:f>
      </x:c>
      <x:c r="DR601" s="50" t="str">
        <x:f>IF(OR(26&gt;'Настройки'!$B$3,ISBLANK(CH601),CH601=0),"",CH601)</x:f>
      </x:c>
      <x:c r="DS601" s="50" t="str">
        <x:f>IF(OR(27&gt;'Настройки'!$B$3,ISBLANK(CI601),CI601=0),"",CI601)</x:f>
      </x:c>
      <x:c r="DT601" s="50" t="str">
        <x:f>IF(OR(28&gt;'Настройки'!$B$3,ISBLANK(CJ601),CJ601=0),"",CJ601)</x:f>
      </x:c>
      <x:c r="DU601" s="50" t="str">
        <x:f>IF(OR(29&gt;'Настройки'!$B$3,ISBLANK(CK601),CK601=0),"",CK601)</x:f>
      </x:c>
      <x:c r="DV601" s="50" t="str">
        <x:f>IF(OR(30&gt;'Настройки'!$B$3,ISBLANK(CL601),CL601=0),"",CL601)</x:f>
      </x:c>
      <x:c r="DW601" s="50" t="str">
        <x:f>IF(OR(31&gt;'Настройки'!$B$3,ISBLANK(CM601),CM601=0),"",CM601)</x:f>
      </x:c>
      <x:c r="DX601" s="50" t="str">
        <x:f>IF(OR(32&gt;'Настройки'!$B$3,ISBLANK(CN601),CN601=0),"",CN601)</x:f>
      </x:c>
      <x:c r="DY601" s="50" t="str">
        <x:f>IF(OR(33&gt;'Настройки'!$B$3,ISBLANK(CO601),CO601=0),"",CO601)</x:f>
      </x:c>
      <x:c r="DZ601" s="50" t="str">
        <x:f>IF(OR(34&gt;'Настройки'!$B$3,ISBLANK(CP601),CP601=0),"",CP601)</x:f>
      </x:c>
      <x:c r="EA601" s="50" t="str">
        <x:f>IF(OR(35&gt;'Настройки'!$B$3,ISBLANK(CQ601),CQ601=0),"",CQ601)</x:f>
      </x:c>
      <x:c r="EB601" s="50" t="str">
        <x:f>IF(OR(36&gt;'Настройки'!$B$3,ISBLANK(CR601),CR601=0),"",CR601)</x:f>
      </x:c>
      <x:c r="EC601" s="50" t="str">
        <x:f>IF(A601="","",IF(OR(BB601="AZ",BB601="BZ"),10000+ROW(),IF(AZ601&gt;'Настройки'!$B$11,20000+ROW(),IF(BF601&lt;&gt;"Обычный",30000+ROW(),IF(AX601&lt;=0,40000+ROW(),"")))))</x:f>
      </x:c>
      <x:c r="ED601" s="50" t="str">
        <x:f>IF(EC601="","",COUNTIFS($EC$2:$EC$1001,"&gt;0",$EC$2:$EC$1001,"&lt;"&amp;EC601)+1)</x:f>
      </x:c>
    </x:row>
    <x:row r="602">
      <x:c r="A602" s="115"/>
      <x:c r="B602" s="115"/>
      <x:c r="C602" s="115"/>
      <x:c r="D602" s="118"/>
      <x:c r="E602" s="118"/>
      <x:c r="F602" s="118"/>
      <x:c r="G602" s="118"/>
      <x:c r="H602" s="118"/>
      <x:c r="I602" s="118"/>
      <x:c r="J602" s="118"/>
      <x:c r="K602" s="118"/>
      <x:c r="L602" s="118"/>
      <x:c r="M602" s="118"/>
      <x:c r="N602" s="118"/>
      <x:c r="O602" s="118"/>
      <x:c r="P602" s="118"/>
      <x:c r="Q602" s="118"/>
      <x:c r="R602" s="118"/>
      <x:c r="S602" s="118"/>
      <x:c r="T602" s="118"/>
      <x:c r="U602" s="118"/>
      <x:c r="V602" s="118"/>
      <x:c r="W602" s="118"/>
      <x:c r="X602" s="118"/>
      <x:c r="Y602" s="118"/>
      <x:c r="Z602" s="118"/>
      <x:c r="AA602" s="118"/>
      <x:c r="AB602" s="118"/>
      <x:c r="AC602" s="118"/>
      <x:c r="AD602" s="118"/>
      <x:c r="AE602" s="118"/>
      <x:c r="AF602" s="118"/>
      <x:c r="AG602" s="118"/>
      <x:c r="AH602" s="118"/>
      <x:c r="AI602" s="118"/>
      <x:c r="AJ602" s="118"/>
      <x:c r="AK602" s="118"/>
      <x:c r="AL602" s="118"/>
      <x:c r="AM602" s="118"/>
      <x:c r="AN602" s="118"/>
      <x:c r="AO602" s="118"/>
      <x:c r="AP602" s="115"/>
      <x:c r="AQ602" s="49" t="str">
        <x:f>IF(A602="","",COUNT(BI602:INDEX(BI602:CR602,1,'Настройки'!$B$3)))</x:f>
      </x:c>
      <x:c r="AR602" s="49" t="str">
        <x:f>IF(A602="","",SUM(BI602:INDEX(BI602:CR602,1,'Настройки'!$B$3)))</x:f>
      </x:c>
      <x:c r="AS602" s="58" t="str">
        <x:f>IF(A602="","",IF('Настройки'!$B$4="Стоимость потребления",AR602*D602,IF('Настройки'!$B$4="Количество",AR602,E602)))</x:f>
      </x:c>
      <x:c r="AT602" s="61" t="str">
        <x:f>IF(OR(A602="",AS602&lt;0,SUM($AS$2:$AS$1001)&lt;=0),"",AS602/SUM($AS$2:$AS$1001))</x:f>
      </x:c>
      <x:c r="AU602" s="61" t="str">
        <x:f>IF(OR(A602="",AS602&lt;0,SUM($AS$2:$AS$1001)&lt;=0),"",SUMIFS($AS$2:$AS$1001,$AS$2:$AS$1001,"&gt;"&amp;AS602)/SUM($AS$2:$AS$1001))</x:f>
      </x:c>
      <x:c r="AV602" s="61" t="str">
        <x:f>IF(OR(A602="",AS602&lt;0,SUM($AS$2:$AS$1001)&lt;=0),"",SUMIFS($AS$2:$AS$1001,$AS$2:$AS$1001,"&gt;="&amp;AS602)/SUM($AS$2:$AS$1001))</x:f>
      </x:c>
      <x:c r="AW602" s="49" t="str">
        <x:f>IF(A602="","",IF(SUM($AS$2:$AS$1001)&lt;=0,"Не определён",IF(AS602&lt;0,"Исключение",IF(AU602&lt;'Настройки'!$B$5,"A",IF(AU602&lt;'Настройки'!$B$6,"B","C")))))</x:f>
      </x:c>
      <x:c r="AX602" s="58" t="str">
        <x:f>IF(A602="","",IF(AQ602=0,"",AVERAGE(BI602:INDEX(BI602:CR602,1,'Настройки'!$B$3))))</x:f>
      </x:c>
      <x:c r="AY602" s="58" t="str">
        <x:f>IF(OR(A602="",AQ602=0),"",STDEVP(BI602:INDEX(BI602:CR602,1,'Настройки'!$B$3)))</x:f>
      </x:c>
      <x:c r="AZ602" s="61" t="str">
        <x:f>IF(OR(A602="",AQ602&lt;'Настройки'!$B$12,AX602&lt;=0,AND('Настройки'!$B$10="Блокировать",COUNTIF(F602:INDEX(F602:AO602,1,'Настройки'!$B$3),"&lt;0")&gt;0)),"",AY602/ABS(AX602))</x:f>
      </x:c>
      <x:c r="BA602" s="49" t="str">
        <x:f>IF(A602="","",IF(AND('Настройки'!$B$10="Блокировать",COUNTIF(F602:INDEX(F602:AO602,1,'Настройки'!$B$3),"&lt;0")&gt;0),"Не определён",IF(AQ602&lt;'Настройки'!$B$12,"Не определён",IF(AX602=0,"Нет спроса",IF(AX602&lt;0,"Не определён",IF(AZ602&lt;='Настройки'!$B$7,"X",IF(AZ602&lt;='Настройки'!$B$8,"Y","Z")))))))</x:f>
      </x:c>
      <x:c r="BB602" s="49" t="str">
        <x:f>IF(OR(A602="",LEN(AW602)&lt;&gt;1,LEN(BA602)&lt;&gt;1),"",AW602&amp;BA602)</x:f>
      </x:c>
      <x:c r="BC602" s="61" t="str">
        <x:f>IF(OR(A602="",AQ602=0),"",(COUNT(BI602:INDEX(BI602:CR602,1,'Настройки'!$B$3))-COUNT(CS602:INDEX(CS602:EB602,1,'Настройки'!$B$3)))/AQ602)</x:f>
      </x:c>
      <x:c r="BD602" s="64" t="str">
        <x:f>IF(OR(A602="",COUNT(CS602:INDEX(CS602:EB602,1,'Настройки'!$B$3))=0),"",AQ602/COUNT(CS602:INDEX(CS602:EB602,1,'Настройки'!$B$3)))</x:f>
      </x:c>
      <x:c r="BE602" s="64" t="str">
        <x:f>IF(OR(A602="",COUNT(CS602:INDEX(CS602:EB602,1,'Настройки'!$B$3))=0),"",IF(AVERAGE(CS602:INDEX(CS602:EB602,1,'Настройки'!$B$3))=0,"",(STDEVP(CS602:INDEX(CS602:EB602,1,'Настройки'!$B$3))/ABS(AVERAGE(CS602:INDEX(CS602:EB602,1,'Настройки'!$B$3))))^2))</x:f>
      </x:c>
      <x:c r="BF602" s="49" t="str">
        <x:f>IF(A602="","",IF(AQ602&lt;3,"Недостаточно",IF(AQ602&lt;6,"Предварительный","Обычный")))</x:f>
      </x:c>
      <x:c r="BG602" s="49" t="str">
        <x:f>IF(A602="","",IF(COUNTIF(F602:INDEX(F602:AO602,1,'Настройки'!$B$3),"&lt;0")&gt;0,IF('Настройки'!$B$10="Блокировать","Отрицательный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"),"")&amp;IF(AQ602&lt;3,"Недостаточно истории. ",IF(AQ602&lt;6,"Предварительная классификация. ",""))&amp;IF(AX602=0,"Нет спроса за горизонт. ","")&amp;IF(AZ602&gt;'Настройки'!$B$11,"Экстремальная вариативность. ",""))</x:f>
      </x:c>
      <x:c r="BH602" s="49" t="str">
        <x:f>IF(A602="","",IFERROR(VLOOKUP(BB602,'Настройки'!$D$3:$E$11,2,FALSE),"Сначала проверьте исходные данные и историю спроса.")&amp;" Уточните срок поставки, MOQ и критичность.")</x:f>
      </x:c>
      <x:c r="BI602" s="50" t="str">
        <x:f>IF(1&gt;'Настройки'!$B$3,"",IF(ISBLANK(F602),IF('Настройки'!$B$9="Нулевой спрос",0,""),IF(F602&lt;0,IF('Настройки'!$B$10="Исключить","",IF('Настройки'!$B$10="Абсолютные значения",ABS(F602),F602)),F602)))</x:f>
      </x:c>
      <x:c r="BJ602" s="50" t="str">
        <x:f>IF(2&gt;'Настройки'!$B$3,"",IF(ISBLANK(G602),IF('Настройки'!$B$9="Нулевой спрос",0,""),IF(G602&lt;0,IF('Настройки'!$B$10="Исключить","",IF('Настройки'!$B$10="Абсолютные значения",ABS(G602),G602)),G602)))</x:f>
      </x:c>
      <x:c r="BK602" s="50" t="str">
        <x:f>IF(3&gt;'Настройки'!$B$3,"",IF(ISBLANK(H602),IF('Настройки'!$B$9="Нулевой спрос",0,""),IF(H602&lt;0,IF('Настройки'!$B$10="Исключить","",IF('Настройки'!$B$10="Абсолютные значения",ABS(H602),H602)),H602)))</x:f>
      </x:c>
      <x:c r="BL602" s="50" t="str">
        <x:f>IF(4&gt;'Настройки'!$B$3,"",IF(ISBLANK(I602),IF('Настройки'!$B$9="Нулевой спрос",0,""),IF(I602&lt;0,IF('Настройки'!$B$10="Исключить","",IF('Настройки'!$B$10="Абсолютные значения",ABS(I602),I602)),I602)))</x:f>
      </x:c>
      <x:c r="BM602" s="50" t="str">
        <x:f>IF(5&gt;'Настройки'!$B$3,"",IF(ISBLANK(J602),IF('Настройки'!$B$9="Нулевой спрос",0,""),IF(J602&lt;0,IF('Настройки'!$B$10="Исключить","",IF('Настройки'!$B$10="Абсолютные значения",ABS(J602),J602)),J602)))</x:f>
      </x:c>
      <x:c r="BN602" s="50" t="str">
        <x:f>IF(6&gt;'Настройки'!$B$3,"",IF(ISBLANK(K602),IF('Настройки'!$B$9="Нулевой спрос",0,""),IF(K602&lt;0,IF('Настройки'!$B$10="Исключить","",IF('Настройки'!$B$10="Абсолютные значения",ABS(K602),K602)),K602)))</x:f>
      </x:c>
      <x:c r="BO602" s="50" t="str">
        <x:f>IF(7&gt;'Настройки'!$B$3,"",IF(ISBLANK(L602),IF('Настройки'!$B$9="Нулевой спрос",0,""),IF(L602&lt;0,IF('Настройки'!$B$10="Исключить","",IF('Настройки'!$B$10="Абсолютные значения",ABS(L602),L602)),L602)))</x:f>
      </x:c>
      <x:c r="BP602" s="50" t="str">
        <x:f>IF(8&gt;'Настройки'!$B$3,"",IF(ISBLANK(M602),IF('Настройки'!$B$9="Нулевой спрос",0,""),IF(M602&lt;0,IF('Настройки'!$B$10="Исключить","",IF('Настройки'!$B$10="Абсолютные значения",ABS(M602),M602)),M602)))</x:f>
      </x:c>
      <x:c r="BQ602" s="50" t="str">
        <x:f>IF(9&gt;'Настройки'!$B$3,"",IF(ISBLANK(N602),IF('Настройки'!$B$9="Нулевой спрос",0,""),IF(N602&lt;0,IF('Настройки'!$B$10="Исключить","",IF('Настройки'!$B$10="Абсолютные значения",ABS(N602),N602)),N602)))</x:f>
      </x:c>
      <x:c r="BR602" s="50" t="str">
        <x:f>IF(10&gt;'Настройки'!$B$3,"",IF(ISBLANK(O602),IF('Настройки'!$B$9="Нулевой спрос",0,""),IF(O602&lt;0,IF('Настройки'!$B$10="Исключить","",IF('Настройки'!$B$10="Абсолютные значения",ABS(O602),O602)),O602)))</x:f>
      </x:c>
      <x:c r="BS602" s="50" t="str">
        <x:f>IF(11&gt;'Настройки'!$B$3,"",IF(ISBLANK(P602),IF('Настройки'!$B$9="Нулевой спрос",0,""),IF(P602&lt;0,IF('Настройки'!$B$10="Исключить","",IF('Настройки'!$B$10="Абсолютные значения",ABS(P602),P602)),P602)))</x:f>
      </x:c>
      <x:c r="BT602" s="50" t="str">
        <x:f>IF(12&gt;'Настройки'!$B$3,"",IF(ISBLANK(Q602),IF('Настройки'!$B$9="Нулевой спрос",0,""),IF(Q602&lt;0,IF('Настройки'!$B$10="Исключить","",IF('Настройки'!$B$10="Абсолютные значения",ABS(Q602),Q602)),Q602)))</x:f>
      </x:c>
      <x:c r="BU602" s="50" t="str">
        <x:f>IF(13&gt;'Настройки'!$B$3,"",IF(ISBLANK(R602),IF('Настройки'!$B$9="Нулевой спрос",0,""),IF(R602&lt;0,IF('Настройки'!$B$10="Исключить","",IF('Настройки'!$B$10="Абсолютные значения",ABS(R602),R602)),R602)))</x:f>
      </x:c>
      <x:c r="BV602" s="50" t="str">
        <x:f>IF(14&gt;'Настройки'!$B$3,"",IF(ISBLANK(S602),IF('Настройки'!$B$9="Нулевой спрос",0,""),IF(S602&lt;0,IF('Настройки'!$B$10="Исключить","",IF('Настройки'!$B$10="Абсолютные значения",ABS(S602),S602)),S602)))</x:f>
      </x:c>
      <x:c r="BW602" s="50" t="str">
        <x:f>IF(15&gt;'Настройки'!$B$3,"",IF(ISBLANK(T602),IF('Настройки'!$B$9="Нулевой спрос",0,""),IF(T602&lt;0,IF('Настройки'!$B$10="Исключить","",IF('Настройки'!$B$10="Абсолютные значения",ABS(T602),T602)),T602)))</x:f>
      </x:c>
      <x:c r="BX602" s="50" t="str">
        <x:f>IF(16&gt;'Настройки'!$B$3,"",IF(ISBLANK(U602),IF('Настройки'!$B$9="Нулевой спрос",0,""),IF(U602&lt;0,IF('Настройки'!$B$10="Исключить","",IF('Настройки'!$B$10="Абсолютные значения",ABS(U602),U602)),U602)))</x:f>
      </x:c>
      <x:c r="BY602" s="50" t="str">
        <x:f>IF(17&gt;'Настройки'!$B$3,"",IF(ISBLANK(V602),IF('Настройки'!$B$9="Нулевой спрос",0,""),IF(V602&lt;0,IF('Настройки'!$B$10="Исключить","",IF('Настройки'!$B$10="Абсолютные значения",ABS(V602),V602)),V602)))</x:f>
      </x:c>
      <x:c r="BZ602" s="50" t="str">
        <x:f>IF(18&gt;'Настройки'!$B$3,"",IF(ISBLANK(W602),IF('Настройки'!$B$9="Нулевой спрос",0,""),IF(W602&lt;0,IF('Настройки'!$B$10="Исключить","",IF('Настройки'!$B$10="Абсолютные значения",ABS(W602),W602)),W602)))</x:f>
      </x:c>
      <x:c r="CA602" s="50" t="str">
        <x:f>IF(19&gt;'Настройки'!$B$3,"",IF(ISBLANK(X602),IF('Настройки'!$B$9="Нулевой спрос",0,""),IF(X602&lt;0,IF('Настройки'!$B$10="Исключить","",IF('Настройки'!$B$10="Абсолютные значения",ABS(X602),X602)),X602)))</x:f>
      </x:c>
      <x:c r="CB602" s="50" t="str">
        <x:f>IF(20&gt;'Настройки'!$B$3,"",IF(ISBLANK(Y602),IF('Настройки'!$B$9="Нулевой спрос",0,""),IF(Y602&lt;0,IF('Настройки'!$B$10="Исключить","",IF('Настройки'!$B$10="Абсолютные значения",ABS(Y602),Y602)),Y602)))</x:f>
      </x:c>
      <x:c r="CC602" s="50" t="str">
        <x:f>IF(21&gt;'Настройки'!$B$3,"",IF(ISBLANK(Z602),IF('Настройки'!$B$9="Нулевой спрос",0,""),IF(Z602&lt;0,IF('Настройки'!$B$10="Исключить","",IF('Настройки'!$B$10="Абсолютные значения",ABS(Z602),Z602)),Z602)))</x:f>
      </x:c>
      <x:c r="CD602" s="50" t="str">
        <x:f>IF(22&gt;'Настройки'!$B$3,"",IF(ISBLANK(AA602),IF('Настройки'!$B$9="Нулевой спрос",0,""),IF(AA602&lt;0,IF('Настройки'!$B$10="Исключить","",IF('Настройки'!$B$10="Абсолютные значения",ABS(AA602),AA602)),AA602)))</x:f>
      </x:c>
      <x:c r="CE602" s="50" t="str">
        <x:f>IF(23&gt;'Настройки'!$B$3,"",IF(ISBLANK(AB602),IF('Настройки'!$B$9="Нулевой спрос",0,""),IF(AB602&lt;0,IF('Настройки'!$B$10="Исключить","",IF('Настройки'!$B$10="Абсолютные значения",ABS(AB602),AB602)),AB602)))</x:f>
      </x:c>
      <x:c r="CF602" s="50" t="str">
        <x:f>IF(24&gt;'Настройки'!$B$3,"",IF(ISBLANK(AC602),IF('Настройки'!$B$9="Нулевой спрос",0,""),IF(AC602&lt;0,IF('Настройки'!$B$10="Исключить","",IF('Настройки'!$B$10="Абсолютные значения",ABS(AC602),AC602)),AC602)))</x:f>
      </x:c>
      <x:c r="CG602" s="50" t="str">
        <x:f>IF(25&gt;'Настройки'!$B$3,"",IF(ISBLANK(AD602),IF('Настройки'!$B$9="Нулевой спрос",0,""),IF(AD602&lt;0,IF('Настройки'!$B$10="Исключить","",IF('Настройки'!$B$10="Абсолютные значения",ABS(AD602),AD602)),AD602)))</x:f>
      </x:c>
      <x:c r="CH602" s="50" t="str">
        <x:f>IF(26&gt;'Настройки'!$B$3,"",IF(ISBLANK(AE602),IF('Настройки'!$B$9="Нулевой спрос",0,""),IF(AE602&lt;0,IF('Настройки'!$B$10="Исключить","",IF('Настройки'!$B$10="Абсолютные значения",ABS(AE602),AE602)),AE602)))</x:f>
      </x:c>
      <x:c r="CI602" s="50" t="str">
        <x:f>IF(27&gt;'Настройки'!$B$3,"",IF(ISBLANK(AF602),IF('Настройки'!$B$9="Нулевой спрос",0,""),IF(AF602&lt;0,IF('Настройки'!$B$10="Исключить","",IF('Настройки'!$B$10="Абсолютные значения",ABS(AF602),AF602)),AF602)))</x:f>
      </x:c>
      <x:c r="CJ602" s="50" t="str">
        <x:f>IF(28&gt;'Настройки'!$B$3,"",IF(ISBLANK(AG602),IF('Настройки'!$B$9="Нулевой спрос",0,""),IF(AG602&lt;0,IF('Настройки'!$B$10="Исключить","",IF('Настройки'!$B$10="Абсолютные значения",ABS(AG602),AG602)),AG602)))</x:f>
      </x:c>
      <x:c r="CK602" s="50" t="str">
        <x:f>IF(29&gt;'Настройки'!$B$3,"",IF(ISBLANK(AH602),IF('Настройки'!$B$9="Нулевой спрос",0,""),IF(AH602&lt;0,IF('Настройки'!$B$10="Исключить","",IF('Настройки'!$B$10="Абсолютные значения",ABS(AH602),AH602)),AH602)))</x:f>
      </x:c>
      <x:c r="CL602" s="50" t="str">
        <x:f>IF(30&gt;'Настройки'!$B$3,"",IF(ISBLANK(AI602),IF('Настройки'!$B$9="Нулевой спрос",0,""),IF(AI602&lt;0,IF('Настройки'!$B$10="Исключить","",IF('Настройки'!$B$10="Абсолютные значения",ABS(AI602),AI602)),AI602)))</x:f>
      </x:c>
      <x:c r="CM602" s="50" t="str">
        <x:f>IF(31&gt;'Настройки'!$B$3,"",IF(ISBLANK(AJ602),IF('Настройки'!$B$9="Нулевой спрос",0,""),IF(AJ602&lt;0,IF('Настройки'!$B$10="Исключить","",IF('Настройки'!$B$10="Абсолютные значения",ABS(AJ602),AJ602)),AJ602)))</x:f>
      </x:c>
      <x:c r="CN602" s="50" t="str">
        <x:f>IF(32&gt;'Настройки'!$B$3,"",IF(ISBLANK(AK602),IF('Настройки'!$B$9="Нулевой спрос",0,""),IF(AK602&lt;0,IF('Настройки'!$B$10="Исключить","",IF('Настройки'!$B$10="Абсолютные значения",ABS(AK602),AK602)),AK602)))</x:f>
      </x:c>
      <x:c r="CO602" s="50" t="str">
        <x:f>IF(33&gt;'Настройки'!$B$3,"",IF(ISBLANK(AL602),IF('Настройки'!$B$9="Нулевой спрос",0,""),IF(AL602&lt;0,IF('Настройки'!$B$10="Исключить","",IF('Настройки'!$B$10="Абсолютные значения",ABS(AL602),AL602)),AL602)))</x:f>
      </x:c>
      <x:c r="CP602" s="50" t="str">
        <x:f>IF(34&gt;'Настройки'!$B$3,"",IF(ISBLANK(AM602),IF('Настройки'!$B$9="Нулевой спрос",0,""),IF(AM602&lt;0,IF('Настройки'!$B$10="Исключить","",IF('Настройки'!$B$10="Абсолютные значения",ABS(AM602),AM602)),AM602)))</x:f>
      </x:c>
      <x:c r="CQ602" s="50" t="str">
        <x:f>IF(35&gt;'Настройки'!$B$3,"",IF(ISBLANK(AN602),IF('Настройки'!$B$9="Нулевой спрос",0,""),IF(AN602&lt;0,IF('Настройки'!$B$10="Исключить","",IF('Настройки'!$B$10="Абсолютные значения",ABS(AN602),AN602)),AN602)))</x:f>
      </x:c>
      <x:c r="CR602" s="50" t="str">
        <x:f>IF(36&gt;'Настройки'!$B$3,"",IF(ISBLANK(AO602),IF('Настройки'!$B$9="Нулевой спрос",0,""),IF(AO602&lt;0,IF('Настройки'!$B$10="Исключить","",IF('Настройки'!$B$10="Абсолютные значения",ABS(AO602),AO602)),AO602)))</x:f>
      </x:c>
      <x:c r="CS602" s="50" t="str">
        <x:f>IF(OR(1&gt;'Настройки'!$B$3,ISBLANK(BI602),BI602=0),"",BI602)</x:f>
      </x:c>
      <x:c r="CT602" s="50" t="str">
        <x:f>IF(OR(2&gt;'Настройки'!$B$3,ISBLANK(BJ602),BJ602=0),"",BJ602)</x:f>
      </x:c>
      <x:c r="CU602" s="50" t="str">
        <x:f>IF(OR(3&gt;'Настройки'!$B$3,ISBLANK(BK602),BK602=0),"",BK602)</x:f>
      </x:c>
      <x:c r="CV602" s="50" t="str">
        <x:f>IF(OR(4&gt;'Настройки'!$B$3,ISBLANK(BL602),BL602=0),"",BL602)</x:f>
      </x:c>
      <x:c r="CW602" s="50" t="str">
        <x:f>IF(OR(5&gt;'Настройки'!$B$3,ISBLANK(BM602),BM602=0),"",BM602)</x:f>
      </x:c>
      <x:c r="CX602" s="50" t="str">
        <x:f>IF(OR(6&gt;'Настройки'!$B$3,ISBLANK(BN602),BN602=0),"",BN602)</x:f>
      </x:c>
      <x:c r="CY602" s="50" t="str">
        <x:f>IF(OR(7&gt;'Настройки'!$B$3,ISBLANK(BO602),BO602=0),"",BO602)</x:f>
      </x:c>
      <x:c r="CZ602" s="50" t="str">
        <x:f>IF(OR(8&gt;'Настройки'!$B$3,ISBLANK(BP602),BP602=0),"",BP602)</x:f>
      </x:c>
      <x:c r="DA602" s="50" t="str">
        <x:f>IF(OR(9&gt;'Настройки'!$B$3,ISBLANK(BQ602),BQ602=0),"",BQ602)</x:f>
      </x:c>
      <x:c r="DB602" s="50" t="str">
        <x:f>IF(OR(10&gt;'Настройки'!$B$3,ISBLANK(BR602),BR602=0),"",BR602)</x:f>
      </x:c>
      <x:c r="DC602" s="50" t="str">
        <x:f>IF(OR(11&gt;'Настройки'!$B$3,ISBLANK(BS602),BS602=0),"",BS602)</x:f>
      </x:c>
      <x:c r="DD602" s="50" t="str">
        <x:f>IF(OR(12&gt;'Настройки'!$B$3,ISBLANK(BT602),BT602=0),"",BT602)</x:f>
      </x:c>
      <x:c r="DE602" s="50" t="str">
        <x:f>IF(OR(13&gt;'Настройки'!$B$3,ISBLANK(BU602),BU602=0),"",BU602)</x:f>
      </x:c>
      <x:c r="DF602" s="50" t="str">
        <x:f>IF(OR(14&gt;'Настройки'!$B$3,ISBLANK(BV602),BV602=0),"",BV602)</x:f>
      </x:c>
      <x:c r="DG602" s="50" t="str">
        <x:f>IF(OR(15&gt;'Настройки'!$B$3,ISBLANK(BW602),BW602=0),"",BW602)</x:f>
      </x:c>
      <x:c r="DH602" s="50" t="str">
        <x:f>IF(OR(16&gt;'Настройки'!$B$3,ISBLANK(BX602),BX602=0),"",BX602)</x:f>
      </x:c>
      <x:c r="DI602" s="50" t="str">
        <x:f>IF(OR(17&gt;'Настройки'!$B$3,ISBLANK(BY602),BY602=0),"",BY602)</x:f>
      </x:c>
      <x:c r="DJ602" s="50" t="str">
        <x:f>IF(OR(18&gt;'Настройки'!$B$3,ISBLANK(BZ602),BZ602=0),"",BZ602)</x:f>
      </x:c>
      <x:c r="DK602" s="50" t="str">
        <x:f>IF(OR(19&gt;'Настройки'!$B$3,ISBLANK(CA602),CA602=0),"",CA602)</x:f>
      </x:c>
      <x:c r="DL602" s="50" t="str">
        <x:f>IF(OR(20&gt;'Настройки'!$B$3,ISBLANK(CB602),CB602=0),"",CB602)</x:f>
      </x:c>
      <x:c r="DM602" s="50" t="str">
        <x:f>IF(OR(21&gt;'Настройки'!$B$3,ISBLANK(CC602),CC602=0),"",CC602)</x:f>
      </x:c>
      <x:c r="DN602" s="50" t="str">
        <x:f>IF(OR(22&gt;'Настройки'!$B$3,ISBLANK(CD602),CD602=0),"",CD602)</x:f>
      </x:c>
      <x:c r="DO602" s="50" t="str">
        <x:f>IF(OR(23&gt;'Настройки'!$B$3,ISBLANK(CE602),CE602=0),"",CE602)</x:f>
      </x:c>
      <x:c r="DP602" s="50" t="str">
        <x:f>IF(OR(24&gt;'Настройки'!$B$3,ISBLANK(CF602),CF602=0),"",CF602)</x:f>
      </x:c>
      <x:c r="DQ602" s="50" t="str">
        <x:f>IF(OR(25&gt;'Настройки'!$B$3,ISBLANK(CG602),CG602=0),"",CG602)</x:f>
      </x:c>
      <x:c r="DR602" s="50" t="str">
        <x:f>IF(OR(26&gt;'Настройки'!$B$3,ISBLANK(CH602),CH602=0),"",CH602)</x:f>
      </x:c>
      <x:c r="DS602" s="50" t="str">
        <x:f>IF(OR(27&gt;'Настройки'!$B$3,ISBLANK(CI602),CI602=0),"",CI602)</x:f>
      </x:c>
      <x:c r="DT602" s="50" t="str">
        <x:f>IF(OR(28&gt;'Настройки'!$B$3,ISBLANK(CJ602),CJ602=0),"",CJ602)</x:f>
      </x:c>
      <x:c r="DU602" s="50" t="str">
        <x:f>IF(OR(29&gt;'Настройки'!$B$3,ISBLANK(CK602),CK602=0),"",CK602)</x:f>
      </x:c>
      <x:c r="DV602" s="50" t="str">
        <x:f>IF(OR(30&gt;'Настройки'!$B$3,ISBLANK(CL602),CL602=0),"",CL602)</x:f>
      </x:c>
      <x:c r="DW602" s="50" t="str">
        <x:f>IF(OR(31&gt;'Настройки'!$B$3,ISBLANK(CM602),CM602=0),"",CM602)</x:f>
      </x:c>
      <x:c r="DX602" s="50" t="str">
        <x:f>IF(OR(32&gt;'Настройки'!$B$3,ISBLANK(CN602),CN602=0),"",CN602)</x:f>
      </x:c>
      <x:c r="DY602" s="50" t="str">
        <x:f>IF(OR(33&gt;'Настройки'!$B$3,ISBLANK(CO602),CO602=0),"",CO602)</x:f>
      </x:c>
      <x:c r="DZ602" s="50" t="str">
        <x:f>IF(OR(34&gt;'Настройки'!$B$3,ISBLANK(CP602),CP602=0),"",CP602)</x:f>
      </x:c>
      <x:c r="EA602" s="50" t="str">
        <x:f>IF(OR(35&gt;'Настройки'!$B$3,ISBLANK(CQ602),CQ602=0),"",CQ602)</x:f>
      </x:c>
      <x:c r="EB602" s="50" t="str">
        <x:f>IF(OR(36&gt;'Настройки'!$B$3,ISBLANK(CR602),CR602=0),"",CR602)</x:f>
      </x:c>
      <x:c r="EC602" s="50" t="str">
        <x:f>IF(A602="","",IF(OR(BB602="AZ",BB602="BZ"),10000+ROW(),IF(AZ602&gt;'Настройки'!$B$11,20000+ROW(),IF(BF602&lt;&gt;"Обычный",30000+ROW(),IF(AX602&lt;=0,40000+ROW(),"")))))</x:f>
      </x:c>
      <x:c r="ED602" s="50" t="str">
        <x:f>IF(EC602="","",COUNTIFS($EC$2:$EC$1001,"&gt;0",$EC$2:$EC$1001,"&lt;"&amp;EC602)+1)</x:f>
      </x:c>
    </x:row>
    <x:row r="603">
      <x:c r="A603" s="115"/>
      <x:c r="B603" s="115"/>
      <x:c r="C603" s="115"/>
      <x:c r="D603" s="118"/>
      <x:c r="E603" s="118"/>
      <x:c r="F603" s="118"/>
      <x:c r="G603" s="118"/>
      <x:c r="H603" s="118"/>
      <x:c r="I603" s="118"/>
      <x:c r="J603" s="118"/>
      <x:c r="K603" s="118"/>
      <x:c r="L603" s="118"/>
      <x:c r="M603" s="118"/>
      <x:c r="N603" s="118"/>
      <x:c r="O603" s="118"/>
      <x:c r="P603" s="118"/>
      <x:c r="Q603" s="118"/>
      <x:c r="R603" s="118"/>
      <x:c r="S603" s="118"/>
      <x:c r="T603" s="118"/>
      <x:c r="U603" s="118"/>
      <x:c r="V603" s="118"/>
      <x:c r="W603" s="118"/>
      <x:c r="X603" s="118"/>
      <x:c r="Y603" s="118"/>
      <x:c r="Z603" s="118"/>
      <x:c r="AA603" s="118"/>
      <x:c r="AB603" s="118"/>
      <x:c r="AC603" s="118"/>
      <x:c r="AD603" s="118"/>
      <x:c r="AE603" s="118"/>
      <x:c r="AF603" s="118"/>
      <x:c r="AG603" s="118"/>
      <x:c r="AH603" s="118"/>
      <x:c r="AI603" s="118"/>
      <x:c r="AJ603" s="118"/>
      <x:c r="AK603" s="118"/>
      <x:c r="AL603" s="118"/>
      <x:c r="AM603" s="118"/>
      <x:c r="AN603" s="118"/>
      <x:c r="AO603" s="118"/>
      <x:c r="AP603" s="115"/>
      <x:c r="AQ603" s="49" t="str">
        <x:f>IF(A603="","",COUNT(BI603:INDEX(BI603:CR603,1,'Настройки'!$B$3)))</x:f>
      </x:c>
      <x:c r="AR603" s="49" t="str">
        <x:f>IF(A603="","",SUM(BI603:INDEX(BI603:CR603,1,'Настройки'!$B$3)))</x:f>
      </x:c>
      <x:c r="AS603" s="58" t="str">
        <x:f>IF(A603="","",IF('Настройки'!$B$4="Стоимость потребления",AR603*D603,IF('Настройки'!$B$4="Количество",AR603,E603)))</x:f>
      </x:c>
      <x:c r="AT603" s="61" t="str">
        <x:f>IF(OR(A603="",AS603&lt;0,SUM($AS$2:$AS$1001)&lt;=0),"",AS603/SUM($AS$2:$AS$1001))</x:f>
      </x:c>
      <x:c r="AU603" s="61" t="str">
        <x:f>IF(OR(A603="",AS603&lt;0,SUM($AS$2:$AS$1001)&lt;=0),"",SUMIFS($AS$2:$AS$1001,$AS$2:$AS$1001,"&gt;"&amp;AS603)/SUM($AS$2:$AS$1001))</x:f>
      </x:c>
      <x:c r="AV603" s="61" t="str">
        <x:f>IF(OR(A603="",AS603&lt;0,SUM($AS$2:$AS$1001)&lt;=0),"",SUMIFS($AS$2:$AS$1001,$AS$2:$AS$1001,"&gt;="&amp;AS603)/SUM($AS$2:$AS$1001))</x:f>
      </x:c>
      <x:c r="AW603" s="49" t="str">
        <x:f>IF(A603="","",IF(SUM($AS$2:$AS$1001)&lt;=0,"Не определён",IF(AS603&lt;0,"Исключение",IF(AU603&lt;'Настройки'!$B$5,"A",IF(AU603&lt;'Настройки'!$B$6,"B","C")))))</x:f>
      </x:c>
      <x:c r="AX603" s="58" t="str">
        <x:f>IF(A603="","",IF(AQ603=0,"",AVERAGE(BI603:INDEX(BI603:CR603,1,'Настройки'!$B$3))))</x:f>
      </x:c>
      <x:c r="AY603" s="58" t="str">
        <x:f>IF(OR(A603="",AQ603=0),"",STDEVP(BI603:INDEX(BI603:CR603,1,'Настройки'!$B$3)))</x:f>
      </x:c>
      <x:c r="AZ603" s="61" t="str">
        <x:f>IF(OR(A603="",AQ603&lt;'Настройки'!$B$12,AX603&lt;=0,AND('Настройки'!$B$10="Блокировать",COUNTIF(F603:INDEX(F603:AO603,1,'Настройки'!$B$3),"&lt;0")&gt;0)),"",AY603/ABS(AX603))</x:f>
      </x:c>
      <x:c r="BA603" s="49" t="str">
        <x:f>IF(A603="","",IF(AND('Настройки'!$B$10="Блокировать",COUNTIF(F603:INDEX(F603:AO603,1,'Настройки'!$B$3),"&lt;0")&gt;0),"Не определён",IF(AQ603&lt;'Настройки'!$B$12,"Не определён",IF(AX603=0,"Нет спроса",IF(AX603&lt;0,"Не определён",IF(AZ603&lt;='Настройки'!$B$7,"X",IF(AZ603&lt;='Настройки'!$B$8,"Y","Z")))))))</x:f>
      </x:c>
      <x:c r="BB603" s="49" t="str">
        <x:f>IF(OR(A603="",LEN(AW603)&lt;&gt;1,LEN(BA603)&lt;&gt;1),"",AW603&amp;BA603)</x:f>
      </x:c>
      <x:c r="BC603" s="61" t="str">
        <x:f>IF(OR(A603="",AQ603=0),"",(COUNT(BI603:INDEX(BI603:CR603,1,'Настройки'!$B$3))-COUNT(CS603:INDEX(CS603:EB603,1,'Настройки'!$B$3)))/AQ603)</x:f>
      </x:c>
      <x:c r="BD603" s="64" t="str">
        <x:f>IF(OR(A603="",COUNT(CS603:INDEX(CS603:EB603,1,'Настройки'!$B$3))=0),"",AQ603/COUNT(CS603:INDEX(CS603:EB603,1,'Настройки'!$B$3)))</x:f>
      </x:c>
      <x:c r="BE603" s="64" t="str">
        <x:f>IF(OR(A603="",COUNT(CS603:INDEX(CS603:EB603,1,'Настройки'!$B$3))=0),"",IF(AVERAGE(CS603:INDEX(CS603:EB603,1,'Настройки'!$B$3))=0,"",(STDEVP(CS603:INDEX(CS603:EB603,1,'Настройки'!$B$3))/ABS(AVERAGE(CS603:INDEX(CS603:EB603,1,'Настройки'!$B$3))))^2))</x:f>
      </x:c>
      <x:c r="BF603" s="49" t="str">
        <x:f>IF(A603="","",IF(AQ603&lt;3,"Недостаточно",IF(AQ603&lt;6,"Предварительный","Обычный")))</x:f>
      </x:c>
      <x:c r="BG603" s="49" t="str">
        <x:f>IF(A603="","",IF(COUNTIF(F603:INDEX(F603:AO603,1,'Настройки'!$B$3),"&lt;0")&gt;0,IF('Настройки'!$B$10="Блокировать","Отрицательный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"),"")&amp;IF(AQ603&lt;3,"Недостаточно истории. ",IF(AQ603&lt;6,"Предварительная классификация. ",""))&amp;IF(AX603=0,"Нет спроса за горизонт. ","")&amp;IF(AZ603&gt;'Настройки'!$B$11,"Экстремальная вариативность. ",""))</x:f>
      </x:c>
      <x:c r="BH603" s="49" t="str">
        <x:f>IF(A603="","",IFERROR(VLOOKUP(BB603,'Настройки'!$D$3:$E$11,2,FALSE),"Сначала проверьте исходные данные и историю спроса.")&amp;" Уточните срок поставки, MOQ и критичность.")</x:f>
      </x:c>
      <x:c r="BI603" s="50" t="str">
        <x:f>IF(1&gt;'Настройки'!$B$3,"",IF(ISBLANK(F603),IF('Настройки'!$B$9="Нулевой спрос",0,""),IF(F603&lt;0,IF('Настройки'!$B$10="Исключить","",IF('Настройки'!$B$10="Абсолютные значения",ABS(F603),F603)),F603)))</x:f>
      </x:c>
      <x:c r="BJ603" s="50" t="str">
        <x:f>IF(2&gt;'Настройки'!$B$3,"",IF(ISBLANK(G603),IF('Настройки'!$B$9="Нулевой спрос",0,""),IF(G603&lt;0,IF('Настройки'!$B$10="Исключить","",IF('Настройки'!$B$10="Абсолютные значения",ABS(G603),G603)),G603)))</x:f>
      </x:c>
      <x:c r="BK603" s="50" t="str">
        <x:f>IF(3&gt;'Настройки'!$B$3,"",IF(ISBLANK(H603),IF('Настройки'!$B$9="Нулевой спрос",0,""),IF(H603&lt;0,IF('Настройки'!$B$10="Исключить","",IF('Настройки'!$B$10="Абсолютные значения",ABS(H603),H603)),H603)))</x:f>
      </x:c>
      <x:c r="BL603" s="50" t="str">
        <x:f>IF(4&gt;'Настройки'!$B$3,"",IF(ISBLANK(I603),IF('Настройки'!$B$9="Нулевой спрос",0,""),IF(I603&lt;0,IF('Настройки'!$B$10="Исключить","",IF('Настройки'!$B$10="Абсолютные значения",ABS(I603),I603)),I603)))</x:f>
      </x:c>
      <x:c r="BM603" s="50" t="str">
        <x:f>IF(5&gt;'Настройки'!$B$3,"",IF(ISBLANK(J603),IF('Настройки'!$B$9="Нулевой спрос",0,""),IF(J603&lt;0,IF('Настройки'!$B$10="Исключить","",IF('Настройки'!$B$10="Абсолютные значения",ABS(J603),J603)),J603)))</x:f>
      </x:c>
      <x:c r="BN603" s="50" t="str">
        <x:f>IF(6&gt;'Настройки'!$B$3,"",IF(ISBLANK(K603),IF('Настройки'!$B$9="Нулевой спрос",0,""),IF(K603&lt;0,IF('Настройки'!$B$10="Исключить","",IF('Настройки'!$B$10="Абсолютные значения",ABS(K603),K603)),K603)))</x:f>
      </x:c>
      <x:c r="BO603" s="50" t="str">
        <x:f>IF(7&gt;'Настройки'!$B$3,"",IF(ISBLANK(L603),IF('Настройки'!$B$9="Нулевой спрос",0,""),IF(L603&lt;0,IF('Настройки'!$B$10="Исключить","",IF('Настройки'!$B$10="Абсолютные значения",ABS(L603),L603)),L603)))</x:f>
      </x:c>
      <x:c r="BP603" s="50" t="str">
        <x:f>IF(8&gt;'Настройки'!$B$3,"",IF(ISBLANK(M603),IF('Настройки'!$B$9="Нулевой спрос",0,""),IF(M603&lt;0,IF('Настройки'!$B$10="Исключить","",IF('Настройки'!$B$10="Абсолютные значения",ABS(M603),M603)),M603)))</x:f>
      </x:c>
      <x:c r="BQ603" s="50" t="str">
        <x:f>IF(9&gt;'Настройки'!$B$3,"",IF(ISBLANK(N603),IF('Настройки'!$B$9="Нулевой спрос",0,""),IF(N603&lt;0,IF('Настройки'!$B$10="Исключить","",IF('Настройки'!$B$10="Абсолютные значения",ABS(N603),N603)),N603)))</x:f>
      </x:c>
      <x:c r="BR603" s="50" t="str">
        <x:f>IF(10&gt;'Настройки'!$B$3,"",IF(ISBLANK(O603),IF('Настройки'!$B$9="Нулевой спрос",0,""),IF(O603&lt;0,IF('Настройки'!$B$10="Исключить","",IF('Настройки'!$B$10="Абсолютные значения",ABS(O603),O603)),O603)))</x:f>
      </x:c>
      <x:c r="BS603" s="50" t="str">
        <x:f>IF(11&gt;'Настройки'!$B$3,"",IF(ISBLANK(P603),IF('Настройки'!$B$9="Нулевой спрос",0,""),IF(P603&lt;0,IF('Настройки'!$B$10="Исключить","",IF('Настройки'!$B$10="Абсолютные значения",ABS(P603),P603)),P603)))</x:f>
      </x:c>
      <x:c r="BT603" s="50" t="str">
        <x:f>IF(12&gt;'Настройки'!$B$3,"",IF(ISBLANK(Q603),IF('Настройки'!$B$9="Нулевой спрос",0,""),IF(Q603&lt;0,IF('Настройки'!$B$10="Исключить","",IF('Настройки'!$B$10="Абсолютные значения",ABS(Q603),Q603)),Q603)))</x:f>
      </x:c>
      <x:c r="BU603" s="50" t="str">
        <x:f>IF(13&gt;'Настройки'!$B$3,"",IF(ISBLANK(R603),IF('Настройки'!$B$9="Нулевой спрос",0,""),IF(R603&lt;0,IF('Настройки'!$B$10="Исключить","",IF('Настройки'!$B$10="Абсолютные значения",ABS(R603),R603)),R603)))</x:f>
      </x:c>
      <x:c r="BV603" s="50" t="str">
        <x:f>IF(14&gt;'Настройки'!$B$3,"",IF(ISBLANK(S603),IF('Настройки'!$B$9="Нулевой спрос",0,""),IF(S603&lt;0,IF('Настройки'!$B$10="Исключить","",IF('Настройки'!$B$10="Абсолютные значения",ABS(S603),S603)),S603)))</x:f>
      </x:c>
      <x:c r="BW603" s="50" t="str">
        <x:f>IF(15&gt;'Настройки'!$B$3,"",IF(ISBLANK(T603),IF('Настройки'!$B$9="Нулевой спрос",0,""),IF(T603&lt;0,IF('Настройки'!$B$10="Исключить","",IF('Настройки'!$B$10="Абсолютные значения",ABS(T603),T603)),T603)))</x:f>
      </x:c>
      <x:c r="BX603" s="50" t="str">
        <x:f>IF(16&gt;'Настройки'!$B$3,"",IF(ISBLANK(U603),IF('Настройки'!$B$9="Нулевой спрос",0,""),IF(U603&lt;0,IF('Настройки'!$B$10="Исключить","",IF('Настройки'!$B$10="Абсолютные значения",ABS(U603),U603)),U603)))</x:f>
      </x:c>
      <x:c r="BY603" s="50" t="str">
        <x:f>IF(17&gt;'Настройки'!$B$3,"",IF(ISBLANK(V603),IF('Настройки'!$B$9="Нулевой спрос",0,""),IF(V603&lt;0,IF('Настройки'!$B$10="Исключить","",IF('Настройки'!$B$10="Абсолютные значения",ABS(V603),V603)),V603)))</x:f>
      </x:c>
      <x:c r="BZ603" s="50" t="str">
        <x:f>IF(18&gt;'Настройки'!$B$3,"",IF(ISBLANK(W603),IF('Настройки'!$B$9="Нулевой спрос",0,""),IF(W603&lt;0,IF('Настройки'!$B$10="Исключить","",IF('Настройки'!$B$10="Абсолютные значения",ABS(W603),W603)),W603)))</x:f>
      </x:c>
      <x:c r="CA603" s="50" t="str">
        <x:f>IF(19&gt;'Настройки'!$B$3,"",IF(ISBLANK(X603),IF('Настройки'!$B$9="Нулевой спрос",0,""),IF(X603&lt;0,IF('Настройки'!$B$10="Исключить","",IF('Настройки'!$B$10="Абсолютные значения",ABS(X603),X603)),X603)))</x:f>
      </x:c>
      <x:c r="CB603" s="50" t="str">
        <x:f>IF(20&gt;'Настройки'!$B$3,"",IF(ISBLANK(Y603),IF('Настройки'!$B$9="Нулевой спрос",0,""),IF(Y603&lt;0,IF('Настройки'!$B$10="Исключить","",IF('Настройки'!$B$10="Абсолютные значения",ABS(Y603),Y603)),Y603)))</x:f>
      </x:c>
      <x:c r="CC603" s="50" t="str">
        <x:f>IF(21&gt;'Настройки'!$B$3,"",IF(ISBLANK(Z603),IF('Настройки'!$B$9="Нулевой спрос",0,""),IF(Z603&lt;0,IF('Настройки'!$B$10="Исключить","",IF('Настройки'!$B$10="Абсолютные значения",ABS(Z603),Z603)),Z603)))</x:f>
      </x:c>
      <x:c r="CD603" s="50" t="str">
        <x:f>IF(22&gt;'Настройки'!$B$3,"",IF(ISBLANK(AA603),IF('Настройки'!$B$9="Нулевой спрос",0,""),IF(AA603&lt;0,IF('Настройки'!$B$10="Исключить","",IF('Настройки'!$B$10="Абсолютные значения",ABS(AA603),AA603)),AA603)))</x:f>
      </x:c>
      <x:c r="CE603" s="50" t="str">
        <x:f>IF(23&gt;'Настройки'!$B$3,"",IF(ISBLANK(AB603),IF('Настройки'!$B$9="Нулевой спрос",0,""),IF(AB603&lt;0,IF('Настройки'!$B$10="Исключить","",IF('Настройки'!$B$10="Абсолютные значения",ABS(AB603),AB603)),AB603)))</x:f>
      </x:c>
      <x:c r="CF603" s="50" t="str">
        <x:f>IF(24&gt;'Настройки'!$B$3,"",IF(ISBLANK(AC603),IF('Настройки'!$B$9="Нулевой спрос",0,""),IF(AC603&lt;0,IF('Настройки'!$B$10="Исключить","",IF('Настройки'!$B$10="Абсолютные значения",ABS(AC603),AC603)),AC603)))</x:f>
      </x:c>
      <x:c r="CG603" s="50" t="str">
        <x:f>IF(25&gt;'Настройки'!$B$3,"",IF(ISBLANK(AD603),IF('Настройки'!$B$9="Нулевой спрос",0,""),IF(AD603&lt;0,IF('Настройки'!$B$10="Исключить","",IF('Настройки'!$B$10="Абсолютные значения",ABS(AD603),AD603)),AD603)))</x:f>
      </x:c>
      <x:c r="CH603" s="50" t="str">
        <x:f>IF(26&gt;'Настройки'!$B$3,"",IF(ISBLANK(AE603),IF('Настройки'!$B$9="Нулевой спрос",0,""),IF(AE603&lt;0,IF('Настройки'!$B$10="Исключить","",IF('Настройки'!$B$10="Абсолютные значения",ABS(AE603),AE603)),AE603)))</x:f>
      </x:c>
      <x:c r="CI603" s="50" t="str">
        <x:f>IF(27&gt;'Настройки'!$B$3,"",IF(ISBLANK(AF603),IF('Настройки'!$B$9="Нулевой спрос",0,""),IF(AF603&lt;0,IF('Настройки'!$B$10="Исключить","",IF('Настройки'!$B$10="Абсолютные значения",ABS(AF603),AF603)),AF603)))</x:f>
      </x:c>
      <x:c r="CJ603" s="50" t="str">
        <x:f>IF(28&gt;'Настройки'!$B$3,"",IF(ISBLANK(AG603),IF('Настройки'!$B$9="Нулевой спрос",0,""),IF(AG603&lt;0,IF('Настройки'!$B$10="Исключить","",IF('Настройки'!$B$10="Абсолютные значения",ABS(AG603),AG603)),AG603)))</x:f>
      </x:c>
      <x:c r="CK603" s="50" t="str">
        <x:f>IF(29&gt;'Настройки'!$B$3,"",IF(ISBLANK(AH603),IF('Настройки'!$B$9="Нулевой спрос",0,""),IF(AH603&lt;0,IF('Настройки'!$B$10="Исключить","",IF('Настройки'!$B$10="Абсолютные значения",ABS(AH603),AH603)),AH603)))</x:f>
      </x:c>
      <x:c r="CL603" s="50" t="str">
        <x:f>IF(30&gt;'Настройки'!$B$3,"",IF(ISBLANK(AI603),IF('Настройки'!$B$9="Нулевой спрос",0,""),IF(AI603&lt;0,IF('Настройки'!$B$10="Исключить","",IF('Настройки'!$B$10="Абсолютные значения",ABS(AI603),AI603)),AI603)))</x:f>
      </x:c>
      <x:c r="CM603" s="50" t="str">
        <x:f>IF(31&gt;'Настройки'!$B$3,"",IF(ISBLANK(AJ603),IF('Настройки'!$B$9="Нулевой спрос",0,""),IF(AJ603&lt;0,IF('Настройки'!$B$10="Исключить","",IF('Настройки'!$B$10="Абсолютные значения",ABS(AJ603),AJ603)),AJ603)))</x:f>
      </x:c>
      <x:c r="CN603" s="50" t="str">
        <x:f>IF(32&gt;'Настройки'!$B$3,"",IF(ISBLANK(AK603),IF('Настройки'!$B$9="Нулевой спрос",0,""),IF(AK603&lt;0,IF('Настройки'!$B$10="Исключить","",IF('Настройки'!$B$10="Абсолютные значения",ABS(AK603),AK603)),AK603)))</x:f>
      </x:c>
      <x:c r="CO603" s="50" t="str">
        <x:f>IF(33&gt;'Настройки'!$B$3,"",IF(ISBLANK(AL603),IF('Настройки'!$B$9="Нулевой спрос",0,""),IF(AL603&lt;0,IF('Настройки'!$B$10="Исключить","",IF('Настройки'!$B$10="Абсолютные значения",ABS(AL603),AL603)),AL603)))</x:f>
      </x:c>
      <x:c r="CP603" s="50" t="str">
        <x:f>IF(34&gt;'Настройки'!$B$3,"",IF(ISBLANK(AM603),IF('Настройки'!$B$9="Нулевой спрос",0,""),IF(AM603&lt;0,IF('Настройки'!$B$10="Исключить","",IF('Настройки'!$B$10="Абсолютные значения",ABS(AM603),AM603)),AM603)))</x:f>
      </x:c>
      <x:c r="CQ603" s="50" t="str">
        <x:f>IF(35&gt;'Настройки'!$B$3,"",IF(ISBLANK(AN603),IF('Настройки'!$B$9="Нулевой спрос",0,""),IF(AN603&lt;0,IF('Настройки'!$B$10="Исключить","",IF('Настройки'!$B$10="Абсолютные значения",ABS(AN603),AN603)),AN603)))</x:f>
      </x:c>
      <x:c r="CR603" s="50" t="str">
        <x:f>IF(36&gt;'Настройки'!$B$3,"",IF(ISBLANK(AO603),IF('Настройки'!$B$9="Нулевой спрос",0,""),IF(AO603&lt;0,IF('Настройки'!$B$10="Исключить","",IF('Настройки'!$B$10="Абсолютные значения",ABS(AO603),AO603)),AO603)))</x:f>
      </x:c>
      <x:c r="CS603" s="50" t="str">
        <x:f>IF(OR(1&gt;'Настройки'!$B$3,ISBLANK(BI603),BI603=0),"",BI603)</x:f>
      </x:c>
      <x:c r="CT603" s="50" t="str">
        <x:f>IF(OR(2&gt;'Настройки'!$B$3,ISBLANK(BJ603),BJ603=0),"",BJ603)</x:f>
      </x:c>
      <x:c r="CU603" s="50" t="str">
        <x:f>IF(OR(3&gt;'Настройки'!$B$3,ISBLANK(BK603),BK603=0),"",BK603)</x:f>
      </x:c>
      <x:c r="CV603" s="50" t="str">
        <x:f>IF(OR(4&gt;'Настройки'!$B$3,ISBLANK(BL603),BL603=0),"",BL603)</x:f>
      </x:c>
      <x:c r="CW603" s="50" t="str">
        <x:f>IF(OR(5&gt;'Настройки'!$B$3,ISBLANK(BM603),BM603=0),"",BM603)</x:f>
      </x:c>
      <x:c r="CX603" s="50" t="str">
        <x:f>IF(OR(6&gt;'Настройки'!$B$3,ISBLANK(BN603),BN603=0),"",BN603)</x:f>
      </x:c>
      <x:c r="CY603" s="50" t="str">
        <x:f>IF(OR(7&gt;'Настройки'!$B$3,ISBLANK(BO603),BO603=0),"",BO603)</x:f>
      </x:c>
      <x:c r="CZ603" s="50" t="str">
        <x:f>IF(OR(8&gt;'Настройки'!$B$3,ISBLANK(BP603),BP603=0),"",BP603)</x:f>
      </x:c>
      <x:c r="DA603" s="50" t="str">
        <x:f>IF(OR(9&gt;'Настройки'!$B$3,ISBLANK(BQ603),BQ603=0),"",BQ603)</x:f>
      </x:c>
      <x:c r="DB603" s="50" t="str">
        <x:f>IF(OR(10&gt;'Настройки'!$B$3,ISBLANK(BR603),BR603=0),"",BR603)</x:f>
      </x:c>
      <x:c r="DC603" s="50" t="str">
        <x:f>IF(OR(11&gt;'Настройки'!$B$3,ISBLANK(BS603),BS603=0),"",BS603)</x:f>
      </x:c>
      <x:c r="DD603" s="50" t="str">
        <x:f>IF(OR(12&gt;'Настройки'!$B$3,ISBLANK(BT603),BT603=0),"",BT603)</x:f>
      </x:c>
      <x:c r="DE603" s="50" t="str">
        <x:f>IF(OR(13&gt;'Настройки'!$B$3,ISBLANK(BU603),BU603=0),"",BU603)</x:f>
      </x:c>
      <x:c r="DF603" s="50" t="str">
        <x:f>IF(OR(14&gt;'Настройки'!$B$3,ISBLANK(BV603),BV603=0),"",BV603)</x:f>
      </x:c>
      <x:c r="DG603" s="50" t="str">
        <x:f>IF(OR(15&gt;'Настройки'!$B$3,ISBLANK(BW603),BW603=0),"",BW603)</x:f>
      </x:c>
      <x:c r="DH603" s="50" t="str">
        <x:f>IF(OR(16&gt;'Настройки'!$B$3,ISBLANK(BX603),BX603=0),"",BX603)</x:f>
      </x:c>
      <x:c r="DI603" s="50" t="str">
        <x:f>IF(OR(17&gt;'Настройки'!$B$3,ISBLANK(BY603),BY603=0),"",BY603)</x:f>
      </x:c>
      <x:c r="DJ603" s="50" t="str">
        <x:f>IF(OR(18&gt;'Настройки'!$B$3,ISBLANK(BZ603),BZ603=0),"",BZ603)</x:f>
      </x:c>
      <x:c r="DK603" s="50" t="str">
        <x:f>IF(OR(19&gt;'Настройки'!$B$3,ISBLANK(CA603),CA603=0),"",CA603)</x:f>
      </x:c>
      <x:c r="DL603" s="50" t="str">
        <x:f>IF(OR(20&gt;'Настройки'!$B$3,ISBLANK(CB603),CB603=0),"",CB603)</x:f>
      </x:c>
      <x:c r="DM603" s="50" t="str">
        <x:f>IF(OR(21&gt;'Настройки'!$B$3,ISBLANK(CC603),CC603=0),"",CC603)</x:f>
      </x:c>
      <x:c r="DN603" s="50" t="str">
        <x:f>IF(OR(22&gt;'Настройки'!$B$3,ISBLANK(CD603),CD603=0),"",CD603)</x:f>
      </x:c>
      <x:c r="DO603" s="50" t="str">
        <x:f>IF(OR(23&gt;'Настройки'!$B$3,ISBLANK(CE603),CE603=0),"",CE603)</x:f>
      </x:c>
      <x:c r="DP603" s="50" t="str">
        <x:f>IF(OR(24&gt;'Настройки'!$B$3,ISBLANK(CF603),CF603=0),"",CF603)</x:f>
      </x:c>
      <x:c r="DQ603" s="50" t="str">
        <x:f>IF(OR(25&gt;'Настройки'!$B$3,ISBLANK(CG603),CG603=0),"",CG603)</x:f>
      </x:c>
      <x:c r="DR603" s="50" t="str">
        <x:f>IF(OR(26&gt;'Настройки'!$B$3,ISBLANK(CH603),CH603=0),"",CH603)</x:f>
      </x:c>
      <x:c r="DS603" s="50" t="str">
        <x:f>IF(OR(27&gt;'Настройки'!$B$3,ISBLANK(CI603),CI603=0),"",CI603)</x:f>
      </x:c>
      <x:c r="DT603" s="50" t="str">
        <x:f>IF(OR(28&gt;'Настройки'!$B$3,ISBLANK(CJ603),CJ603=0),"",CJ603)</x:f>
      </x:c>
      <x:c r="DU603" s="50" t="str">
        <x:f>IF(OR(29&gt;'Настройки'!$B$3,ISBLANK(CK603),CK603=0),"",CK603)</x:f>
      </x:c>
      <x:c r="DV603" s="50" t="str">
        <x:f>IF(OR(30&gt;'Настройки'!$B$3,ISBLANK(CL603),CL603=0),"",CL603)</x:f>
      </x:c>
      <x:c r="DW603" s="50" t="str">
        <x:f>IF(OR(31&gt;'Настройки'!$B$3,ISBLANK(CM603),CM603=0),"",CM603)</x:f>
      </x:c>
      <x:c r="DX603" s="50" t="str">
        <x:f>IF(OR(32&gt;'Настройки'!$B$3,ISBLANK(CN603),CN603=0),"",CN603)</x:f>
      </x:c>
      <x:c r="DY603" s="50" t="str">
        <x:f>IF(OR(33&gt;'Настройки'!$B$3,ISBLANK(CO603),CO603=0),"",CO603)</x:f>
      </x:c>
      <x:c r="DZ603" s="50" t="str">
        <x:f>IF(OR(34&gt;'Настройки'!$B$3,ISBLANK(CP603),CP603=0),"",CP603)</x:f>
      </x:c>
      <x:c r="EA603" s="50" t="str">
        <x:f>IF(OR(35&gt;'Настройки'!$B$3,ISBLANK(CQ603),CQ603=0),"",CQ603)</x:f>
      </x:c>
      <x:c r="EB603" s="50" t="str">
        <x:f>IF(OR(36&gt;'Настройки'!$B$3,ISBLANK(CR603),CR603=0),"",CR603)</x:f>
      </x:c>
      <x:c r="EC603" s="50" t="str">
        <x:f>IF(A603="","",IF(OR(BB603="AZ",BB603="BZ"),10000+ROW(),IF(AZ603&gt;'Настройки'!$B$11,20000+ROW(),IF(BF603&lt;&gt;"Обычный",30000+ROW(),IF(AX603&lt;=0,40000+ROW(),"")))))</x:f>
      </x:c>
      <x:c r="ED603" s="50" t="str">
        <x:f>IF(EC603="","",COUNTIFS($EC$2:$EC$1001,"&gt;0",$EC$2:$EC$1001,"&lt;"&amp;EC603)+1)</x:f>
      </x:c>
    </x:row>
    <x:row r="604">
      <x:c r="A604" s="115"/>
      <x:c r="B604" s="115"/>
      <x:c r="C604" s="115"/>
      <x:c r="D604" s="118"/>
      <x:c r="E604" s="118"/>
      <x:c r="F604" s="118"/>
      <x:c r="G604" s="118"/>
      <x:c r="H604" s="118"/>
      <x:c r="I604" s="118"/>
      <x:c r="J604" s="118"/>
      <x:c r="K604" s="118"/>
      <x:c r="L604" s="118"/>
      <x:c r="M604" s="118"/>
      <x:c r="N604" s="118"/>
      <x:c r="O604" s="118"/>
      <x:c r="P604" s="118"/>
      <x:c r="Q604" s="118"/>
      <x:c r="R604" s="118"/>
      <x:c r="S604" s="118"/>
      <x:c r="T604" s="118"/>
      <x:c r="U604" s="118"/>
      <x:c r="V604" s="118"/>
      <x:c r="W604" s="118"/>
      <x:c r="X604" s="118"/>
      <x:c r="Y604" s="118"/>
      <x:c r="Z604" s="118"/>
      <x:c r="AA604" s="118"/>
      <x:c r="AB604" s="118"/>
      <x:c r="AC604" s="118"/>
      <x:c r="AD604" s="118"/>
      <x:c r="AE604" s="118"/>
      <x:c r="AF604" s="118"/>
      <x:c r="AG604" s="118"/>
      <x:c r="AH604" s="118"/>
      <x:c r="AI604" s="118"/>
      <x:c r="AJ604" s="118"/>
      <x:c r="AK604" s="118"/>
      <x:c r="AL604" s="118"/>
      <x:c r="AM604" s="118"/>
      <x:c r="AN604" s="118"/>
      <x:c r="AO604" s="118"/>
      <x:c r="AP604" s="115"/>
      <x:c r="AQ604" s="49" t="str">
        <x:f>IF(A604="","",COUNT(BI604:INDEX(BI604:CR604,1,'Настройки'!$B$3)))</x:f>
      </x:c>
      <x:c r="AR604" s="49" t="str">
        <x:f>IF(A604="","",SUM(BI604:INDEX(BI604:CR604,1,'Настройки'!$B$3)))</x:f>
      </x:c>
      <x:c r="AS604" s="58" t="str">
        <x:f>IF(A604="","",IF('Настройки'!$B$4="Стоимость потребления",AR604*D604,IF('Настройки'!$B$4="Количество",AR604,E604)))</x:f>
      </x:c>
      <x:c r="AT604" s="61" t="str">
        <x:f>IF(OR(A604="",AS604&lt;0,SUM($AS$2:$AS$1001)&lt;=0),"",AS604/SUM($AS$2:$AS$1001))</x:f>
      </x:c>
      <x:c r="AU604" s="61" t="str">
        <x:f>IF(OR(A604="",AS604&lt;0,SUM($AS$2:$AS$1001)&lt;=0),"",SUMIFS($AS$2:$AS$1001,$AS$2:$AS$1001,"&gt;"&amp;AS604)/SUM($AS$2:$AS$1001))</x:f>
      </x:c>
      <x:c r="AV604" s="61" t="str">
        <x:f>IF(OR(A604="",AS604&lt;0,SUM($AS$2:$AS$1001)&lt;=0),"",SUMIFS($AS$2:$AS$1001,$AS$2:$AS$1001,"&gt;="&amp;AS604)/SUM($AS$2:$AS$1001))</x:f>
      </x:c>
      <x:c r="AW604" s="49" t="str">
        <x:f>IF(A604="","",IF(SUM($AS$2:$AS$1001)&lt;=0,"Не определён",IF(AS604&lt;0,"Исключение",IF(AU604&lt;'Настройки'!$B$5,"A",IF(AU604&lt;'Настройки'!$B$6,"B","C")))))</x:f>
      </x:c>
      <x:c r="AX604" s="58" t="str">
        <x:f>IF(A604="","",IF(AQ604=0,"",AVERAGE(BI604:INDEX(BI604:CR604,1,'Настройки'!$B$3))))</x:f>
      </x:c>
      <x:c r="AY604" s="58" t="str">
        <x:f>IF(OR(A604="",AQ604=0),"",STDEVP(BI604:INDEX(BI604:CR604,1,'Настройки'!$B$3)))</x:f>
      </x:c>
      <x:c r="AZ604" s="61" t="str">
        <x:f>IF(OR(A604="",AQ604&lt;'Настройки'!$B$12,AX604&lt;=0,AND('Настройки'!$B$10="Блокировать",COUNTIF(F604:INDEX(F604:AO604,1,'Настройки'!$B$3),"&lt;0")&gt;0)),"",AY604/ABS(AX604))</x:f>
      </x:c>
      <x:c r="BA604" s="49" t="str">
        <x:f>IF(A604="","",IF(AND('Настройки'!$B$10="Блокировать",COUNTIF(F604:INDEX(F604:AO604,1,'Настройки'!$B$3),"&lt;0")&gt;0),"Не определён",IF(AQ604&lt;'Настройки'!$B$12,"Не определён",IF(AX604=0,"Нет спроса",IF(AX604&lt;0,"Не определён",IF(AZ604&lt;='Настройки'!$B$7,"X",IF(AZ604&lt;='Настройки'!$B$8,"Y","Z")))))))</x:f>
      </x:c>
      <x:c r="BB604" s="49" t="str">
        <x:f>IF(OR(A604="",LEN(AW604)&lt;&gt;1,LEN(BA604)&lt;&gt;1),"",AW604&amp;BA604)</x:f>
      </x:c>
      <x:c r="BC604" s="61" t="str">
        <x:f>IF(OR(A604="",AQ604=0),"",(COUNT(BI604:INDEX(BI604:CR604,1,'Настройки'!$B$3))-COUNT(CS604:INDEX(CS604:EB604,1,'Настройки'!$B$3)))/AQ604)</x:f>
      </x:c>
      <x:c r="BD604" s="64" t="str">
        <x:f>IF(OR(A604="",COUNT(CS604:INDEX(CS604:EB604,1,'Настройки'!$B$3))=0),"",AQ604/COUNT(CS604:INDEX(CS604:EB604,1,'Настройки'!$B$3)))</x:f>
      </x:c>
      <x:c r="BE604" s="64" t="str">
        <x:f>IF(OR(A604="",COUNT(CS604:INDEX(CS604:EB604,1,'Настройки'!$B$3))=0),"",IF(AVERAGE(CS604:INDEX(CS604:EB604,1,'Настройки'!$B$3))=0,"",(STDEVP(CS604:INDEX(CS604:EB604,1,'Настройки'!$B$3))/ABS(AVERAGE(CS604:INDEX(CS604:EB604,1,'Настройки'!$B$3))))^2))</x:f>
      </x:c>
      <x:c r="BF604" s="49" t="str">
        <x:f>IF(A604="","",IF(AQ604&lt;3,"Недостаточно",IF(AQ604&lt;6,"Предварительный","Обычный")))</x:f>
      </x:c>
      <x:c r="BG604" s="49" t="str">
        <x:f>IF(A604="","",IF(COUNTIF(F604:INDEX(F604:AO604,1,'Настройки'!$B$3),"&lt;0")&gt;0,IF('Настройки'!$B$10="Блокировать","Отрицательный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"),"")&amp;IF(AQ604&lt;3,"Недостаточно истории. ",IF(AQ604&lt;6,"Предварительная классификация. ",""))&amp;IF(AX604=0,"Нет спроса за горизонт. ","")&amp;IF(AZ604&gt;'Настройки'!$B$11,"Экстремальная вариативность. ",""))</x:f>
      </x:c>
      <x:c r="BH604" s="49" t="str">
        <x:f>IF(A604="","",IFERROR(VLOOKUP(BB604,'Настройки'!$D$3:$E$11,2,FALSE),"Сначала проверьте исходные данные и историю спроса.")&amp;" Уточните срок поставки, MOQ и критичность.")</x:f>
      </x:c>
      <x:c r="BI604" s="50" t="str">
        <x:f>IF(1&gt;'Настройки'!$B$3,"",IF(ISBLANK(F604),IF('Настройки'!$B$9="Нулевой спрос",0,""),IF(F604&lt;0,IF('Настройки'!$B$10="Исключить","",IF('Настройки'!$B$10="Абсолютные значения",ABS(F604),F604)),F604)))</x:f>
      </x:c>
      <x:c r="BJ604" s="50" t="str">
        <x:f>IF(2&gt;'Настройки'!$B$3,"",IF(ISBLANK(G604),IF('Настройки'!$B$9="Нулевой спрос",0,""),IF(G604&lt;0,IF('Настройки'!$B$10="Исключить","",IF('Настройки'!$B$10="Абсолютные значения",ABS(G604),G604)),G604)))</x:f>
      </x:c>
      <x:c r="BK604" s="50" t="str">
        <x:f>IF(3&gt;'Настройки'!$B$3,"",IF(ISBLANK(H604),IF('Настройки'!$B$9="Нулевой спрос",0,""),IF(H604&lt;0,IF('Настройки'!$B$10="Исключить","",IF('Настройки'!$B$10="Абсолютные значения",ABS(H604),H604)),H604)))</x:f>
      </x:c>
      <x:c r="BL604" s="50" t="str">
        <x:f>IF(4&gt;'Настройки'!$B$3,"",IF(ISBLANK(I604),IF('Настройки'!$B$9="Нулевой спрос",0,""),IF(I604&lt;0,IF('Настройки'!$B$10="Исключить","",IF('Настройки'!$B$10="Абсолютные значения",ABS(I604),I604)),I604)))</x:f>
      </x:c>
      <x:c r="BM604" s="50" t="str">
        <x:f>IF(5&gt;'Настройки'!$B$3,"",IF(ISBLANK(J604),IF('Настройки'!$B$9="Нулевой спрос",0,""),IF(J604&lt;0,IF('Настройки'!$B$10="Исключить","",IF('Настройки'!$B$10="Абсолютные значения",ABS(J604),J604)),J604)))</x:f>
      </x:c>
      <x:c r="BN604" s="50" t="str">
        <x:f>IF(6&gt;'Настройки'!$B$3,"",IF(ISBLANK(K604),IF('Настройки'!$B$9="Нулевой спрос",0,""),IF(K604&lt;0,IF('Настройки'!$B$10="Исключить","",IF('Настройки'!$B$10="Абсолютные значения",ABS(K604),K604)),K604)))</x:f>
      </x:c>
      <x:c r="BO604" s="50" t="str">
        <x:f>IF(7&gt;'Настройки'!$B$3,"",IF(ISBLANK(L604),IF('Настройки'!$B$9="Нулевой спрос",0,""),IF(L604&lt;0,IF('Настройки'!$B$10="Исключить","",IF('Настройки'!$B$10="Абсолютные значения",ABS(L604),L604)),L604)))</x:f>
      </x:c>
      <x:c r="BP604" s="50" t="str">
        <x:f>IF(8&gt;'Настройки'!$B$3,"",IF(ISBLANK(M604),IF('Настройки'!$B$9="Нулевой спрос",0,""),IF(M604&lt;0,IF('Настройки'!$B$10="Исключить","",IF('Настройки'!$B$10="Абсолютные значения",ABS(M604),M604)),M604)))</x:f>
      </x:c>
      <x:c r="BQ604" s="50" t="str">
        <x:f>IF(9&gt;'Настройки'!$B$3,"",IF(ISBLANK(N604),IF('Настройки'!$B$9="Нулевой спрос",0,""),IF(N604&lt;0,IF('Настройки'!$B$10="Исключить","",IF('Настройки'!$B$10="Абсолютные значения",ABS(N604),N604)),N604)))</x:f>
      </x:c>
      <x:c r="BR604" s="50" t="str">
        <x:f>IF(10&gt;'Настройки'!$B$3,"",IF(ISBLANK(O604),IF('Настройки'!$B$9="Нулевой спрос",0,""),IF(O604&lt;0,IF('Настройки'!$B$10="Исключить","",IF('Настройки'!$B$10="Абсолютные значения",ABS(O604),O604)),O604)))</x:f>
      </x:c>
      <x:c r="BS604" s="50" t="str">
        <x:f>IF(11&gt;'Настройки'!$B$3,"",IF(ISBLANK(P604),IF('Настройки'!$B$9="Нулевой спрос",0,""),IF(P604&lt;0,IF('Настройки'!$B$10="Исключить","",IF('Настройки'!$B$10="Абсолютные значения",ABS(P604),P604)),P604)))</x:f>
      </x:c>
      <x:c r="BT604" s="50" t="str">
        <x:f>IF(12&gt;'Настройки'!$B$3,"",IF(ISBLANK(Q604),IF('Настройки'!$B$9="Нулевой спрос",0,""),IF(Q604&lt;0,IF('Настройки'!$B$10="Исключить","",IF('Настройки'!$B$10="Абсолютные значения",ABS(Q604),Q604)),Q604)))</x:f>
      </x:c>
      <x:c r="BU604" s="50" t="str">
        <x:f>IF(13&gt;'Настройки'!$B$3,"",IF(ISBLANK(R604),IF('Настройки'!$B$9="Нулевой спрос",0,""),IF(R604&lt;0,IF('Настройки'!$B$10="Исключить","",IF('Настройки'!$B$10="Абсолютные значения",ABS(R604),R604)),R604)))</x:f>
      </x:c>
      <x:c r="BV604" s="50" t="str">
        <x:f>IF(14&gt;'Настройки'!$B$3,"",IF(ISBLANK(S604),IF('Настройки'!$B$9="Нулевой спрос",0,""),IF(S604&lt;0,IF('Настройки'!$B$10="Исключить","",IF('Настройки'!$B$10="Абсолютные значения",ABS(S604),S604)),S604)))</x:f>
      </x:c>
      <x:c r="BW604" s="50" t="str">
        <x:f>IF(15&gt;'Настройки'!$B$3,"",IF(ISBLANK(T604),IF('Настройки'!$B$9="Нулевой спрос",0,""),IF(T604&lt;0,IF('Настройки'!$B$10="Исключить","",IF('Настройки'!$B$10="Абсолютные значения",ABS(T604),T604)),T604)))</x:f>
      </x:c>
      <x:c r="BX604" s="50" t="str">
        <x:f>IF(16&gt;'Настройки'!$B$3,"",IF(ISBLANK(U604),IF('Настройки'!$B$9="Нулевой спрос",0,""),IF(U604&lt;0,IF('Настройки'!$B$10="Исключить","",IF('Настройки'!$B$10="Абсолютные значения",ABS(U604),U604)),U604)))</x:f>
      </x:c>
      <x:c r="BY604" s="50" t="str">
        <x:f>IF(17&gt;'Настройки'!$B$3,"",IF(ISBLANK(V604),IF('Настройки'!$B$9="Нулевой спрос",0,""),IF(V604&lt;0,IF('Настройки'!$B$10="Исключить","",IF('Настройки'!$B$10="Абсолютные значения",ABS(V604),V604)),V604)))</x:f>
      </x:c>
      <x:c r="BZ604" s="50" t="str">
        <x:f>IF(18&gt;'Настройки'!$B$3,"",IF(ISBLANK(W604),IF('Настройки'!$B$9="Нулевой спрос",0,""),IF(W604&lt;0,IF('Настройки'!$B$10="Исключить","",IF('Настройки'!$B$10="Абсолютные значения",ABS(W604),W604)),W604)))</x:f>
      </x:c>
      <x:c r="CA604" s="50" t="str">
        <x:f>IF(19&gt;'Настройки'!$B$3,"",IF(ISBLANK(X604),IF('Настройки'!$B$9="Нулевой спрос",0,""),IF(X604&lt;0,IF('Настройки'!$B$10="Исключить","",IF('Настройки'!$B$10="Абсолютные значения",ABS(X604),X604)),X604)))</x:f>
      </x:c>
      <x:c r="CB604" s="50" t="str">
        <x:f>IF(20&gt;'Настройки'!$B$3,"",IF(ISBLANK(Y604),IF('Настройки'!$B$9="Нулевой спрос",0,""),IF(Y604&lt;0,IF('Настройки'!$B$10="Исключить","",IF('Настройки'!$B$10="Абсолютные значения",ABS(Y604),Y604)),Y604)))</x:f>
      </x:c>
      <x:c r="CC604" s="50" t="str">
        <x:f>IF(21&gt;'Настройки'!$B$3,"",IF(ISBLANK(Z604),IF('Настройки'!$B$9="Нулевой спрос",0,""),IF(Z604&lt;0,IF('Настройки'!$B$10="Исключить","",IF('Настройки'!$B$10="Абсолютные значения",ABS(Z604),Z604)),Z604)))</x:f>
      </x:c>
      <x:c r="CD604" s="50" t="str">
        <x:f>IF(22&gt;'Настройки'!$B$3,"",IF(ISBLANK(AA604),IF('Настройки'!$B$9="Нулевой спрос",0,""),IF(AA604&lt;0,IF('Настройки'!$B$10="Исключить","",IF('Настройки'!$B$10="Абсолютные значения",ABS(AA604),AA604)),AA604)))</x:f>
      </x:c>
      <x:c r="CE604" s="50" t="str">
        <x:f>IF(23&gt;'Настройки'!$B$3,"",IF(ISBLANK(AB604),IF('Настройки'!$B$9="Нулевой спрос",0,""),IF(AB604&lt;0,IF('Настройки'!$B$10="Исключить","",IF('Настройки'!$B$10="Абсолютные значения",ABS(AB604),AB604)),AB604)))</x:f>
      </x:c>
      <x:c r="CF604" s="50" t="str">
        <x:f>IF(24&gt;'Настройки'!$B$3,"",IF(ISBLANK(AC604),IF('Настройки'!$B$9="Нулевой спрос",0,""),IF(AC604&lt;0,IF('Настройки'!$B$10="Исключить","",IF('Настройки'!$B$10="Абсолютные значения",ABS(AC604),AC604)),AC604)))</x:f>
      </x:c>
      <x:c r="CG604" s="50" t="str">
        <x:f>IF(25&gt;'Настройки'!$B$3,"",IF(ISBLANK(AD604),IF('Настройки'!$B$9="Нулевой спрос",0,""),IF(AD604&lt;0,IF('Настройки'!$B$10="Исключить","",IF('Настройки'!$B$10="Абсолютные значения",ABS(AD604),AD604)),AD604)))</x:f>
      </x:c>
      <x:c r="CH604" s="50" t="str">
        <x:f>IF(26&gt;'Настройки'!$B$3,"",IF(ISBLANK(AE604),IF('Настройки'!$B$9="Нулевой спрос",0,""),IF(AE604&lt;0,IF('Настройки'!$B$10="Исключить","",IF('Настройки'!$B$10="Абсолютные значения",ABS(AE604),AE604)),AE604)))</x:f>
      </x:c>
      <x:c r="CI604" s="50" t="str">
        <x:f>IF(27&gt;'Настройки'!$B$3,"",IF(ISBLANK(AF604),IF('Настройки'!$B$9="Нулевой спрос",0,""),IF(AF604&lt;0,IF('Настройки'!$B$10="Исключить","",IF('Настройки'!$B$10="Абсолютные значения",ABS(AF604),AF604)),AF604)))</x:f>
      </x:c>
      <x:c r="CJ604" s="50" t="str">
        <x:f>IF(28&gt;'Настройки'!$B$3,"",IF(ISBLANK(AG604),IF('Настройки'!$B$9="Нулевой спрос",0,""),IF(AG604&lt;0,IF('Настройки'!$B$10="Исключить","",IF('Настройки'!$B$10="Абсолютные значения",ABS(AG604),AG604)),AG604)))</x:f>
      </x:c>
      <x:c r="CK604" s="50" t="str">
        <x:f>IF(29&gt;'Настройки'!$B$3,"",IF(ISBLANK(AH604),IF('Настройки'!$B$9="Нулевой спрос",0,""),IF(AH604&lt;0,IF('Настройки'!$B$10="Исключить","",IF('Настройки'!$B$10="Абсолютные значения",ABS(AH604),AH604)),AH604)))</x:f>
      </x:c>
      <x:c r="CL604" s="50" t="str">
        <x:f>IF(30&gt;'Настройки'!$B$3,"",IF(ISBLANK(AI604),IF('Настройки'!$B$9="Нулевой спрос",0,""),IF(AI604&lt;0,IF('Настройки'!$B$10="Исключить","",IF('Настройки'!$B$10="Абсолютные значения",ABS(AI604),AI604)),AI604)))</x:f>
      </x:c>
      <x:c r="CM604" s="50" t="str">
        <x:f>IF(31&gt;'Настройки'!$B$3,"",IF(ISBLANK(AJ604),IF('Настройки'!$B$9="Нулевой спрос",0,""),IF(AJ604&lt;0,IF('Настройки'!$B$10="Исключить","",IF('Настройки'!$B$10="Абсолютные значения",ABS(AJ604),AJ604)),AJ604)))</x:f>
      </x:c>
      <x:c r="CN604" s="50" t="str">
        <x:f>IF(32&gt;'Настройки'!$B$3,"",IF(ISBLANK(AK604),IF('Настройки'!$B$9="Нулевой спрос",0,""),IF(AK604&lt;0,IF('Настройки'!$B$10="Исключить","",IF('Настройки'!$B$10="Абсолютные значения",ABS(AK604),AK604)),AK604)))</x:f>
      </x:c>
      <x:c r="CO604" s="50" t="str">
        <x:f>IF(33&gt;'Настройки'!$B$3,"",IF(ISBLANK(AL604),IF('Настройки'!$B$9="Нулевой спрос",0,""),IF(AL604&lt;0,IF('Настройки'!$B$10="Исключить","",IF('Настройки'!$B$10="Абсолютные значения",ABS(AL604),AL604)),AL604)))</x:f>
      </x:c>
      <x:c r="CP604" s="50" t="str">
        <x:f>IF(34&gt;'Настройки'!$B$3,"",IF(ISBLANK(AM604),IF('Настройки'!$B$9="Нулевой спрос",0,""),IF(AM604&lt;0,IF('Настройки'!$B$10="Исключить","",IF('Настройки'!$B$10="Абсолютные значения",ABS(AM604),AM604)),AM604)))</x:f>
      </x:c>
      <x:c r="CQ604" s="50" t="str">
        <x:f>IF(35&gt;'Настройки'!$B$3,"",IF(ISBLANK(AN604),IF('Настройки'!$B$9="Нулевой спрос",0,""),IF(AN604&lt;0,IF('Настройки'!$B$10="Исключить","",IF('Настройки'!$B$10="Абсолютные значения",ABS(AN604),AN604)),AN604)))</x:f>
      </x:c>
      <x:c r="CR604" s="50" t="str">
        <x:f>IF(36&gt;'Настройки'!$B$3,"",IF(ISBLANK(AO604),IF('Настройки'!$B$9="Нулевой спрос",0,""),IF(AO604&lt;0,IF('Настройки'!$B$10="Исключить","",IF('Настройки'!$B$10="Абсолютные значения",ABS(AO604),AO604)),AO604)))</x:f>
      </x:c>
      <x:c r="CS604" s="50" t="str">
        <x:f>IF(OR(1&gt;'Настройки'!$B$3,ISBLANK(BI604),BI604=0),"",BI604)</x:f>
      </x:c>
      <x:c r="CT604" s="50" t="str">
        <x:f>IF(OR(2&gt;'Настройки'!$B$3,ISBLANK(BJ604),BJ604=0),"",BJ604)</x:f>
      </x:c>
      <x:c r="CU604" s="50" t="str">
        <x:f>IF(OR(3&gt;'Настройки'!$B$3,ISBLANK(BK604),BK604=0),"",BK604)</x:f>
      </x:c>
      <x:c r="CV604" s="50" t="str">
        <x:f>IF(OR(4&gt;'Настройки'!$B$3,ISBLANK(BL604),BL604=0),"",BL604)</x:f>
      </x:c>
      <x:c r="CW604" s="50" t="str">
        <x:f>IF(OR(5&gt;'Настройки'!$B$3,ISBLANK(BM604),BM604=0),"",BM604)</x:f>
      </x:c>
      <x:c r="CX604" s="50" t="str">
        <x:f>IF(OR(6&gt;'Настройки'!$B$3,ISBLANK(BN604),BN604=0),"",BN604)</x:f>
      </x:c>
      <x:c r="CY604" s="50" t="str">
        <x:f>IF(OR(7&gt;'Настройки'!$B$3,ISBLANK(BO604),BO604=0),"",BO604)</x:f>
      </x:c>
      <x:c r="CZ604" s="50" t="str">
        <x:f>IF(OR(8&gt;'Настройки'!$B$3,ISBLANK(BP604),BP604=0),"",BP604)</x:f>
      </x:c>
      <x:c r="DA604" s="50" t="str">
        <x:f>IF(OR(9&gt;'Настройки'!$B$3,ISBLANK(BQ604),BQ604=0),"",BQ604)</x:f>
      </x:c>
      <x:c r="DB604" s="50" t="str">
        <x:f>IF(OR(10&gt;'Настройки'!$B$3,ISBLANK(BR604),BR604=0),"",BR604)</x:f>
      </x:c>
      <x:c r="DC604" s="50" t="str">
        <x:f>IF(OR(11&gt;'Настройки'!$B$3,ISBLANK(BS604),BS604=0),"",BS604)</x:f>
      </x:c>
      <x:c r="DD604" s="50" t="str">
        <x:f>IF(OR(12&gt;'Настройки'!$B$3,ISBLANK(BT604),BT604=0),"",BT604)</x:f>
      </x:c>
      <x:c r="DE604" s="50" t="str">
        <x:f>IF(OR(13&gt;'Настройки'!$B$3,ISBLANK(BU604),BU604=0),"",BU604)</x:f>
      </x:c>
      <x:c r="DF604" s="50" t="str">
        <x:f>IF(OR(14&gt;'Настройки'!$B$3,ISBLANK(BV604),BV604=0),"",BV604)</x:f>
      </x:c>
      <x:c r="DG604" s="50" t="str">
        <x:f>IF(OR(15&gt;'Настройки'!$B$3,ISBLANK(BW604),BW604=0),"",BW604)</x:f>
      </x:c>
      <x:c r="DH604" s="50" t="str">
        <x:f>IF(OR(16&gt;'Настройки'!$B$3,ISBLANK(BX604),BX604=0),"",BX604)</x:f>
      </x:c>
      <x:c r="DI604" s="50" t="str">
        <x:f>IF(OR(17&gt;'Настройки'!$B$3,ISBLANK(BY604),BY604=0),"",BY604)</x:f>
      </x:c>
      <x:c r="DJ604" s="50" t="str">
        <x:f>IF(OR(18&gt;'Настройки'!$B$3,ISBLANK(BZ604),BZ604=0),"",BZ604)</x:f>
      </x:c>
      <x:c r="DK604" s="50" t="str">
        <x:f>IF(OR(19&gt;'Настройки'!$B$3,ISBLANK(CA604),CA604=0),"",CA604)</x:f>
      </x:c>
      <x:c r="DL604" s="50" t="str">
        <x:f>IF(OR(20&gt;'Настройки'!$B$3,ISBLANK(CB604),CB604=0),"",CB604)</x:f>
      </x:c>
      <x:c r="DM604" s="50" t="str">
        <x:f>IF(OR(21&gt;'Настройки'!$B$3,ISBLANK(CC604),CC604=0),"",CC604)</x:f>
      </x:c>
      <x:c r="DN604" s="50" t="str">
        <x:f>IF(OR(22&gt;'Настройки'!$B$3,ISBLANK(CD604),CD604=0),"",CD604)</x:f>
      </x:c>
      <x:c r="DO604" s="50" t="str">
        <x:f>IF(OR(23&gt;'Настройки'!$B$3,ISBLANK(CE604),CE604=0),"",CE604)</x:f>
      </x:c>
      <x:c r="DP604" s="50" t="str">
        <x:f>IF(OR(24&gt;'Настройки'!$B$3,ISBLANK(CF604),CF604=0),"",CF604)</x:f>
      </x:c>
      <x:c r="DQ604" s="50" t="str">
        <x:f>IF(OR(25&gt;'Настройки'!$B$3,ISBLANK(CG604),CG604=0),"",CG604)</x:f>
      </x:c>
      <x:c r="DR604" s="50" t="str">
        <x:f>IF(OR(26&gt;'Настройки'!$B$3,ISBLANK(CH604),CH604=0),"",CH604)</x:f>
      </x:c>
      <x:c r="DS604" s="50" t="str">
        <x:f>IF(OR(27&gt;'Настройки'!$B$3,ISBLANK(CI604),CI604=0),"",CI604)</x:f>
      </x:c>
      <x:c r="DT604" s="50" t="str">
        <x:f>IF(OR(28&gt;'Настройки'!$B$3,ISBLANK(CJ604),CJ604=0),"",CJ604)</x:f>
      </x:c>
      <x:c r="DU604" s="50" t="str">
        <x:f>IF(OR(29&gt;'Настройки'!$B$3,ISBLANK(CK604),CK604=0),"",CK604)</x:f>
      </x:c>
      <x:c r="DV604" s="50" t="str">
        <x:f>IF(OR(30&gt;'Настройки'!$B$3,ISBLANK(CL604),CL604=0),"",CL604)</x:f>
      </x:c>
      <x:c r="DW604" s="50" t="str">
        <x:f>IF(OR(31&gt;'Настройки'!$B$3,ISBLANK(CM604),CM604=0),"",CM604)</x:f>
      </x:c>
      <x:c r="DX604" s="50" t="str">
        <x:f>IF(OR(32&gt;'Настройки'!$B$3,ISBLANK(CN604),CN604=0),"",CN604)</x:f>
      </x:c>
      <x:c r="DY604" s="50" t="str">
        <x:f>IF(OR(33&gt;'Настройки'!$B$3,ISBLANK(CO604),CO604=0),"",CO604)</x:f>
      </x:c>
      <x:c r="DZ604" s="50" t="str">
        <x:f>IF(OR(34&gt;'Настройки'!$B$3,ISBLANK(CP604),CP604=0),"",CP604)</x:f>
      </x:c>
      <x:c r="EA604" s="50" t="str">
        <x:f>IF(OR(35&gt;'Настройки'!$B$3,ISBLANK(CQ604),CQ604=0),"",CQ604)</x:f>
      </x:c>
      <x:c r="EB604" s="50" t="str">
        <x:f>IF(OR(36&gt;'Настройки'!$B$3,ISBLANK(CR604),CR604=0),"",CR604)</x:f>
      </x:c>
      <x:c r="EC604" s="50" t="str">
        <x:f>IF(A604="","",IF(OR(BB604="AZ",BB604="BZ"),10000+ROW(),IF(AZ604&gt;'Настройки'!$B$11,20000+ROW(),IF(BF604&lt;&gt;"Обычный",30000+ROW(),IF(AX604&lt;=0,40000+ROW(),"")))))</x:f>
      </x:c>
      <x:c r="ED604" s="50" t="str">
        <x:f>IF(EC604="","",COUNTIFS($EC$2:$EC$1001,"&gt;0",$EC$2:$EC$1001,"&lt;"&amp;EC604)+1)</x:f>
      </x:c>
    </x:row>
    <x:row r="605">
      <x:c r="A605" s="115"/>
      <x:c r="B605" s="115"/>
      <x:c r="C605" s="115"/>
      <x:c r="D605" s="118"/>
      <x:c r="E605" s="118"/>
      <x:c r="F605" s="118"/>
      <x:c r="G605" s="118"/>
      <x:c r="H605" s="118"/>
      <x:c r="I605" s="118"/>
      <x:c r="J605" s="118"/>
      <x:c r="K605" s="118"/>
      <x:c r="L605" s="118"/>
      <x:c r="M605" s="118"/>
      <x:c r="N605" s="118"/>
      <x:c r="O605" s="118"/>
      <x:c r="P605" s="118"/>
      <x:c r="Q605" s="118"/>
      <x:c r="R605" s="118"/>
      <x:c r="S605" s="118"/>
      <x:c r="T605" s="118"/>
      <x:c r="U605" s="118"/>
      <x:c r="V605" s="118"/>
      <x:c r="W605" s="118"/>
      <x:c r="X605" s="118"/>
      <x:c r="Y605" s="118"/>
      <x:c r="Z605" s="118"/>
      <x:c r="AA605" s="118"/>
      <x:c r="AB605" s="118"/>
      <x:c r="AC605" s="118"/>
      <x:c r="AD605" s="118"/>
      <x:c r="AE605" s="118"/>
      <x:c r="AF605" s="118"/>
      <x:c r="AG605" s="118"/>
      <x:c r="AH605" s="118"/>
      <x:c r="AI605" s="118"/>
      <x:c r="AJ605" s="118"/>
      <x:c r="AK605" s="118"/>
      <x:c r="AL605" s="118"/>
      <x:c r="AM605" s="118"/>
      <x:c r="AN605" s="118"/>
      <x:c r="AO605" s="118"/>
      <x:c r="AP605" s="115"/>
      <x:c r="AQ605" s="49" t="str">
        <x:f>IF(A605="","",COUNT(BI605:INDEX(BI605:CR605,1,'Настройки'!$B$3)))</x:f>
      </x:c>
      <x:c r="AR605" s="49" t="str">
        <x:f>IF(A605="","",SUM(BI605:INDEX(BI605:CR605,1,'Настройки'!$B$3)))</x:f>
      </x:c>
      <x:c r="AS605" s="58" t="str">
        <x:f>IF(A605="","",IF('Настройки'!$B$4="Стоимость потребления",AR605*D605,IF('Настройки'!$B$4="Количество",AR605,E605)))</x:f>
      </x:c>
      <x:c r="AT605" s="61" t="str">
        <x:f>IF(OR(A605="",AS605&lt;0,SUM($AS$2:$AS$1001)&lt;=0),"",AS605/SUM($AS$2:$AS$1001))</x:f>
      </x:c>
      <x:c r="AU605" s="61" t="str">
        <x:f>IF(OR(A605="",AS605&lt;0,SUM($AS$2:$AS$1001)&lt;=0),"",SUMIFS($AS$2:$AS$1001,$AS$2:$AS$1001,"&gt;"&amp;AS605)/SUM($AS$2:$AS$1001))</x:f>
      </x:c>
      <x:c r="AV605" s="61" t="str">
        <x:f>IF(OR(A605="",AS605&lt;0,SUM($AS$2:$AS$1001)&lt;=0),"",SUMIFS($AS$2:$AS$1001,$AS$2:$AS$1001,"&gt;="&amp;AS605)/SUM($AS$2:$AS$1001))</x:f>
      </x:c>
      <x:c r="AW605" s="49" t="str">
        <x:f>IF(A605="","",IF(SUM($AS$2:$AS$1001)&lt;=0,"Не определён",IF(AS605&lt;0,"Исключение",IF(AU605&lt;'Настройки'!$B$5,"A",IF(AU605&lt;'Настройки'!$B$6,"B","C")))))</x:f>
      </x:c>
      <x:c r="AX605" s="58" t="str">
        <x:f>IF(A605="","",IF(AQ605=0,"",AVERAGE(BI605:INDEX(BI605:CR605,1,'Настройки'!$B$3))))</x:f>
      </x:c>
      <x:c r="AY605" s="58" t="str">
        <x:f>IF(OR(A605="",AQ605=0),"",STDEVP(BI605:INDEX(BI605:CR605,1,'Настройки'!$B$3)))</x:f>
      </x:c>
      <x:c r="AZ605" s="61" t="str">
        <x:f>IF(OR(A605="",AQ605&lt;'Настройки'!$B$12,AX605&lt;=0,AND('Настройки'!$B$10="Блокировать",COUNTIF(F605:INDEX(F605:AO605,1,'Настройки'!$B$3),"&lt;0")&gt;0)),"",AY605/ABS(AX605))</x:f>
      </x:c>
      <x:c r="BA605" s="49" t="str">
        <x:f>IF(A605="","",IF(AND('Настройки'!$B$10="Блокировать",COUNTIF(F605:INDEX(F605:AO605,1,'Настройки'!$B$3),"&lt;0")&gt;0),"Не определён",IF(AQ605&lt;'Настройки'!$B$12,"Не определён",IF(AX605=0,"Нет спроса",IF(AX605&lt;0,"Не определён",IF(AZ605&lt;='Настройки'!$B$7,"X",IF(AZ605&lt;='Настройки'!$B$8,"Y","Z")))))))</x:f>
      </x:c>
      <x:c r="BB605" s="49" t="str">
        <x:f>IF(OR(A605="",LEN(AW605)&lt;&gt;1,LEN(BA605)&lt;&gt;1),"",AW605&amp;BA605)</x:f>
      </x:c>
      <x:c r="BC605" s="61" t="str">
        <x:f>IF(OR(A605="",AQ605=0),"",(COUNT(BI605:INDEX(BI605:CR605,1,'Настройки'!$B$3))-COUNT(CS605:INDEX(CS605:EB605,1,'Настройки'!$B$3)))/AQ605)</x:f>
      </x:c>
      <x:c r="BD605" s="64" t="str">
        <x:f>IF(OR(A605="",COUNT(CS605:INDEX(CS605:EB605,1,'Настройки'!$B$3))=0),"",AQ605/COUNT(CS605:INDEX(CS605:EB605,1,'Настройки'!$B$3)))</x:f>
      </x:c>
      <x:c r="BE605" s="64" t="str">
        <x:f>IF(OR(A605="",COUNT(CS605:INDEX(CS605:EB605,1,'Настройки'!$B$3))=0),"",IF(AVERAGE(CS605:INDEX(CS605:EB605,1,'Настройки'!$B$3))=0,"",(STDEVP(CS605:INDEX(CS605:EB605,1,'Настройки'!$B$3))/ABS(AVERAGE(CS605:INDEX(CS605:EB605,1,'Настройки'!$B$3))))^2))</x:f>
      </x:c>
      <x:c r="BF605" s="49" t="str">
        <x:f>IF(A605="","",IF(AQ605&lt;3,"Недостаточно",IF(AQ605&lt;6,"Предварительный","Обычный")))</x:f>
      </x:c>
      <x:c r="BG605" s="49" t="str">
        <x:f>IF(A605="","",IF(COUNTIF(F605:INDEX(F605:AO605,1,'Настройки'!$B$3),"&lt;0")&gt;0,IF('Настройки'!$B$10="Блокировать","Отрицательный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"),"")&amp;IF(AQ605&lt;3,"Недостаточно истории. ",IF(AQ605&lt;6,"Предварительная классификация. ",""))&amp;IF(AX605=0,"Нет спроса за горизонт. ","")&amp;IF(AZ605&gt;'Настройки'!$B$11,"Экстремальная вариативность. ",""))</x:f>
      </x:c>
      <x:c r="BH605" s="49" t="str">
        <x:f>IF(A605="","",IFERROR(VLOOKUP(BB605,'Настройки'!$D$3:$E$11,2,FALSE),"Сначала проверьте исходные данные и историю спроса.")&amp;" Уточните срок поставки, MOQ и критичность.")</x:f>
      </x:c>
      <x:c r="BI605" s="50" t="str">
        <x:f>IF(1&gt;'Настройки'!$B$3,"",IF(ISBLANK(F605),IF('Настройки'!$B$9="Нулевой спрос",0,""),IF(F605&lt;0,IF('Настройки'!$B$10="Исключить","",IF('Настройки'!$B$10="Абсолютные значения",ABS(F605),F605)),F605)))</x:f>
      </x:c>
      <x:c r="BJ605" s="50" t="str">
        <x:f>IF(2&gt;'Настройки'!$B$3,"",IF(ISBLANK(G605),IF('Настройки'!$B$9="Нулевой спрос",0,""),IF(G605&lt;0,IF('Настройки'!$B$10="Исключить","",IF('Настройки'!$B$10="Абсолютные значения",ABS(G605),G605)),G605)))</x:f>
      </x:c>
      <x:c r="BK605" s="50" t="str">
        <x:f>IF(3&gt;'Настройки'!$B$3,"",IF(ISBLANK(H605),IF('Настройки'!$B$9="Нулевой спрос",0,""),IF(H605&lt;0,IF('Настройки'!$B$10="Исключить","",IF('Настройки'!$B$10="Абсолютные значения",ABS(H605),H605)),H605)))</x:f>
      </x:c>
      <x:c r="BL605" s="50" t="str">
        <x:f>IF(4&gt;'Настройки'!$B$3,"",IF(ISBLANK(I605),IF('Настройки'!$B$9="Нулевой спрос",0,""),IF(I605&lt;0,IF('Настройки'!$B$10="Исключить","",IF('Настройки'!$B$10="Абсолютные значения",ABS(I605),I605)),I605)))</x:f>
      </x:c>
      <x:c r="BM605" s="50" t="str">
        <x:f>IF(5&gt;'Настройки'!$B$3,"",IF(ISBLANK(J605),IF('Настройки'!$B$9="Нулевой спрос",0,""),IF(J605&lt;0,IF('Настройки'!$B$10="Исключить","",IF('Настройки'!$B$10="Абсолютные значения",ABS(J605),J605)),J605)))</x:f>
      </x:c>
      <x:c r="BN605" s="50" t="str">
        <x:f>IF(6&gt;'Настройки'!$B$3,"",IF(ISBLANK(K605),IF('Настройки'!$B$9="Нулевой спрос",0,""),IF(K605&lt;0,IF('Настройки'!$B$10="Исключить","",IF('Настройки'!$B$10="Абсолютные значения",ABS(K605),K605)),K605)))</x:f>
      </x:c>
      <x:c r="BO605" s="50" t="str">
        <x:f>IF(7&gt;'Настройки'!$B$3,"",IF(ISBLANK(L605),IF('Настройки'!$B$9="Нулевой спрос",0,""),IF(L605&lt;0,IF('Настройки'!$B$10="Исключить","",IF('Настройки'!$B$10="Абсолютные значения",ABS(L605),L605)),L605)))</x:f>
      </x:c>
      <x:c r="BP605" s="50" t="str">
        <x:f>IF(8&gt;'Настройки'!$B$3,"",IF(ISBLANK(M605),IF('Настройки'!$B$9="Нулевой спрос",0,""),IF(M605&lt;0,IF('Настройки'!$B$10="Исключить","",IF('Настройки'!$B$10="Абсолютные значения",ABS(M605),M605)),M605)))</x:f>
      </x:c>
      <x:c r="BQ605" s="50" t="str">
        <x:f>IF(9&gt;'Настройки'!$B$3,"",IF(ISBLANK(N605),IF('Настройки'!$B$9="Нулевой спрос",0,""),IF(N605&lt;0,IF('Настройки'!$B$10="Исключить","",IF('Настройки'!$B$10="Абсолютные значения",ABS(N605),N605)),N605)))</x:f>
      </x:c>
      <x:c r="BR605" s="50" t="str">
        <x:f>IF(10&gt;'Настройки'!$B$3,"",IF(ISBLANK(O605),IF('Настройки'!$B$9="Нулевой спрос",0,""),IF(O605&lt;0,IF('Настройки'!$B$10="Исключить","",IF('Настройки'!$B$10="Абсолютные значения",ABS(O605),O605)),O605)))</x:f>
      </x:c>
      <x:c r="BS605" s="50" t="str">
        <x:f>IF(11&gt;'Настройки'!$B$3,"",IF(ISBLANK(P605),IF('Настройки'!$B$9="Нулевой спрос",0,""),IF(P605&lt;0,IF('Настройки'!$B$10="Исключить","",IF('Настройки'!$B$10="Абсолютные значения",ABS(P605),P605)),P605)))</x:f>
      </x:c>
      <x:c r="BT605" s="50" t="str">
        <x:f>IF(12&gt;'Настройки'!$B$3,"",IF(ISBLANK(Q605),IF('Настройки'!$B$9="Нулевой спрос",0,""),IF(Q605&lt;0,IF('Настройки'!$B$10="Исключить","",IF('Настройки'!$B$10="Абсолютные значения",ABS(Q605),Q605)),Q605)))</x:f>
      </x:c>
      <x:c r="BU605" s="50" t="str">
        <x:f>IF(13&gt;'Настройки'!$B$3,"",IF(ISBLANK(R605),IF('Настройки'!$B$9="Нулевой спрос",0,""),IF(R605&lt;0,IF('Настройки'!$B$10="Исключить","",IF('Настройки'!$B$10="Абсолютные значения",ABS(R605),R605)),R605)))</x:f>
      </x:c>
      <x:c r="BV605" s="50" t="str">
        <x:f>IF(14&gt;'Настройки'!$B$3,"",IF(ISBLANK(S605),IF('Настройки'!$B$9="Нулевой спрос",0,""),IF(S605&lt;0,IF('Настройки'!$B$10="Исключить","",IF('Настройки'!$B$10="Абсолютные значения",ABS(S605),S605)),S605)))</x:f>
      </x:c>
      <x:c r="BW605" s="50" t="str">
        <x:f>IF(15&gt;'Настройки'!$B$3,"",IF(ISBLANK(T605),IF('Настройки'!$B$9="Нулевой спрос",0,""),IF(T605&lt;0,IF('Настройки'!$B$10="Исключить","",IF('Настройки'!$B$10="Абсолютные значения",ABS(T605),T605)),T605)))</x:f>
      </x:c>
      <x:c r="BX605" s="50" t="str">
        <x:f>IF(16&gt;'Настройки'!$B$3,"",IF(ISBLANK(U605),IF('Настройки'!$B$9="Нулевой спрос",0,""),IF(U605&lt;0,IF('Настройки'!$B$10="Исключить","",IF('Настройки'!$B$10="Абсолютные значения",ABS(U605),U605)),U605)))</x:f>
      </x:c>
      <x:c r="BY605" s="50" t="str">
        <x:f>IF(17&gt;'Настройки'!$B$3,"",IF(ISBLANK(V605),IF('Настройки'!$B$9="Нулевой спрос",0,""),IF(V605&lt;0,IF('Настройки'!$B$10="Исключить","",IF('Настройки'!$B$10="Абсолютные значения",ABS(V605),V605)),V605)))</x:f>
      </x:c>
      <x:c r="BZ605" s="50" t="str">
        <x:f>IF(18&gt;'Настройки'!$B$3,"",IF(ISBLANK(W605),IF('Настройки'!$B$9="Нулевой спрос",0,""),IF(W605&lt;0,IF('Настройки'!$B$10="Исключить","",IF('Настройки'!$B$10="Абсолютные значения",ABS(W605),W605)),W605)))</x:f>
      </x:c>
      <x:c r="CA605" s="50" t="str">
        <x:f>IF(19&gt;'Настройки'!$B$3,"",IF(ISBLANK(X605),IF('Настройки'!$B$9="Нулевой спрос",0,""),IF(X605&lt;0,IF('Настройки'!$B$10="Исключить","",IF('Настройки'!$B$10="Абсолютные значения",ABS(X605),X605)),X605)))</x:f>
      </x:c>
      <x:c r="CB605" s="50" t="str">
        <x:f>IF(20&gt;'Настройки'!$B$3,"",IF(ISBLANK(Y605),IF('Настройки'!$B$9="Нулевой спрос",0,""),IF(Y605&lt;0,IF('Настройки'!$B$10="Исключить","",IF('Настройки'!$B$10="Абсолютные значения",ABS(Y605),Y605)),Y605)))</x:f>
      </x:c>
      <x:c r="CC605" s="50" t="str">
        <x:f>IF(21&gt;'Настройки'!$B$3,"",IF(ISBLANK(Z605),IF('Настройки'!$B$9="Нулевой спрос",0,""),IF(Z605&lt;0,IF('Настройки'!$B$10="Исключить","",IF('Настройки'!$B$10="Абсолютные значения",ABS(Z605),Z605)),Z605)))</x:f>
      </x:c>
      <x:c r="CD605" s="50" t="str">
        <x:f>IF(22&gt;'Настройки'!$B$3,"",IF(ISBLANK(AA605),IF('Настройки'!$B$9="Нулевой спрос",0,""),IF(AA605&lt;0,IF('Настройки'!$B$10="Исключить","",IF('Настройки'!$B$10="Абсолютные значения",ABS(AA605),AA605)),AA605)))</x:f>
      </x:c>
      <x:c r="CE605" s="50" t="str">
        <x:f>IF(23&gt;'Настройки'!$B$3,"",IF(ISBLANK(AB605),IF('Настройки'!$B$9="Нулевой спрос",0,""),IF(AB605&lt;0,IF('Настройки'!$B$10="Исключить","",IF('Настройки'!$B$10="Абсолютные значения",ABS(AB605),AB605)),AB605)))</x:f>
      </x:c>
      <x:c r="CF605" s="50" t="str">
        <x:f>IF(24&gt;'Настройки'!$B$3,"",IF(ISBLANK(AC605),IF('Настройки'!$B$9="Нулевой спрос",0,""),IF(AC605&lt;0,IF('Настройки'!$B$10="Исключить","",IF('Настройки'!$B$10="Абсолютные значения",ABS(AC605),AC605)),AC605)))</x:f>
      </x:c>
      <x:c r="CG605" s="50" t="str">
        <x:f>IF(25&gt;'Настройки'!$B$3,"",IF(ISBLANK(AD605),IF('Настройки'!$B$9="Нулевой спрос",0,""),IF(AD605&lt;0,IF('Настройки'!$B$10="Исключить","",IF('Настройки'!$B$10="Абсолютные значения",ABS(AD605),AD605)),AD605)))</x:f>
      </x:c>
      <x:c r="CH605" s="50" t="str">
        <x:f>IF(26&gt;'Настройки'!$B$3,"",IF(ISBLANK(AE605),IF('Настройки'!$B$9="Нулевой спрос",0,""),IF(AE605&lt;0,IF('Настройки'!$B$10="Исключить","",IF('Настройки'!$B$10="Абсолютные значения",ABS(AE605),AE605)),AE605)))</x:f>
      </x:c>
      <x:c r="CI605" s="50" t="str">
        <x:f>IF(27&gt;'Настройки'!$B$3,"",IF(ISBLANK(AF605),IF('Настройки'!$B$9="Нулевой спрос",0,""),IF(AF605&lt;0,IF('Настройки'!$B$10="Исключить","",IF('Настройки'!$B$10="Абсолютные значения",ABS(AF605),AF605)),AF605)))</x:f>
      </x:c>
      <x:c r="CJ605" s="50" t="str">
        <x:f>IF(28&gt;'Настройки'!$B$3,"",IF(ISBLANK(AG605),IF('Настройки'!$B$9="Нулевой спрос",0,""),IF(AG605&lt;0,IF('Настройки'!$B$10="Исключить","",IF('Настройки'!$B$10="Абсолютные значения",ABS(AG605),AG605)),AG605)))</x:f>
      </x:c>
      <x:c r="CK605" s="50" t="str">
        <x:f>IF(29&gt;'Настройки'!$B$3,"",IF(ISBLANK(AH605),IF('Настройки'!$B$9="Нулевой спрос",0,""),IF(AH605&lt;0,IF('Настройки'!$B$10="Исключить","",IF('Настройки'!$B$10="Абсолютные значения",ABS(AH605),AH605)),AH605)))</x:f>
      </x:c>
      <x:c r="CL605" s="50" t="str">
        <x:f>IF(30&gt;'Настройки'!$B$3,"",IF(ISBLANK(AI605),IF('Настройки'!$B$9="Нулевой спрос",0,""),IF(AI605&lt;0,IF('Настройки'!$B$10="Исключить","",IF('Настройки'!$B$10="Абсолютные значения",ABS(AI605),AI605)),AI605)))</x:f>
      </x:c>
      <x:c r="CM605" s="50" t="str">
        <x:f>IF(31&gt;'Настройки'!$B$3,"",IF(ISBLANK(AJ605),IF('Настройки'!$B$9="Нулевой спрос",0,""),IF(AJ605&lt;0,IF('Настройки'!$B$10="Исключить","",IF('Настройки'!$B$10="Абсолютные значения",ABS(AJ605),AJ605)),AJ605)))</x:f>
      </x:c>
      <x:c r="CN605" s="50" t="str">
        <x:f>IF(32&gt;'Настройки'!$B$3,"",IF(ISBLANK(AK605),IF('Настройки'!$B$9="Нулевой спрос",0,""),IF(AK605&lt;0,IF('Настройки'!$B$10="Исключить","",IF('Настройки'!$B$10="Абсолютные значения",ABS(AK605),AK605)),AK605)))</x:f>
      </x:c>
      <x:c r="CO605" s="50" t="str">
        <x:f>IF(33&gt;'Настройки'!$B$3,"",IF(ISBLANK(AL605),IF('Настройки'!$B$9="Нулевой спрос",0,""),IF(AL605&lt;0,IF('Настройки'!$B$10="Исключить","",IF('Настройки'!$B$10="Абсолютные значения",ABS(AL605),AL605)),AL605)))</x:f>
      </x:c>
      <x:c r="CP605" s="50" t="str">
        <x:f>IF(34&gt;'Настройки'!$B$3,"",IF(ISBLANK(AM605),IF('Настройки'!$B$9="Нулевой спрос",0,""),IF(AM605&lt;0,IF('Настройки'!$B$10="Исключить","",IF('Настройки'!$B$10="Абсолютные значения",ABS(AM605),AM605)),AM605)))</x:f>
      </x:c>
      <x:c r="CQ605" s="50" t="str">
        <x:f>IF(35&gt;'Настройки'!$B$3,"",IF(ISBLANK(AN605),IF('Настройки'!$B$9="Нулевой спрос",0,""),IF(AN605&lt;0,IF('Настройки'!$B$10="Исключить","",IF('Настройки'!$B$10="Абсолютные значения",ABS(AN605),AN605)),AN605)))</x:f>
      </x:c>
      <x:c r="CR605" s="50" t="str">
        <x:f>IF(36&gt;'Настройки'!$B$3,"",IF(ISBLANK(AO605),IF('Настройки'!$B$9="Нулевой спрос",0,""),IF(AO605&lt;0,IF('Настройки'!$B$10="Исключить","",IF('Настройки'!$B$10="Абсолютные значения",ABS(AO605),AO605)),AO605)))</x:f>
      </x:c>
      <x:c r="CS605" s="50" t="str">
        <x:f>IF(OR(1&gt;'Настройки'!$B$3,ISBLANK(BI605),BI605=0),"",BI605)</x:f>
      </x:c>
      <x:c r="CT605" s="50" t="str">
        <x:f>IF(OR(2&gt;'Настройки'!$B$3,ISBLANK(BJ605),BJ605=0),"",BJ605)</x:f>
      </x:c>
      <x:c r="CU605" s="50" t="str">
        <x:f>IF(OR(3&gt;'Настройки'!$B$3,ISBLANK(BK605),BK605=0),"",BK605)</x:f>
      </x:c>
      <x:c r="CV605" s="50" t="str">
        <x:f>IF(OR(4&gt;'Настройки'!$B$3,ISBLANK(BL605),BL605=0),"",BL605)</x:f>
      </x:c>
      <x:c r="CW605" s="50" t="str">
        <x:f>IF(OR(5&gt;'Настройки'!$B$3,ISBLANK(BM605),BM605=0),"",BM605)</x:f>
      </x:c>
      <x:c r="CX605" s="50" t="str">
        <x:f>IF(OR(6&gt;'Настройки'!$B$3,ISBLANK(BN605),BN605=0),"",BN605)</x:f>
      </x:c>
      <x:c r="CY605" s="50" t="str">
        <x:f>IF(OR(7&gt;'Настройки'!$B$3,ISBLANK(BO605),BO605=0),"",BO605)</x:f>
      </x:c>
      <x:c r="CZ605" s="50" t="str">
        <x:f>IF(OR(8&gt;'Настройки'!$B$3,ISBLANK(BP605),BP605=0),"",BP605)</x:f>
      </x:c>
      <x:c r="DA605" s="50" t="str">
        <x:f>IF(OR(9&gt;'Настройки'!$B$3,ISBLANK(BQ605),BQ605=0),"",BQ605)</x:f>
      </x:c>
      <x:c r="DB605" s="50" t="str">
        <x:f>IF(OR(10&gt;'Настройки'!$B$3,ISBLANK(BR605),BR605=0),"",BR605)</x:f>
      </x:c>
      <x:c r="DC605" s="50" t="str">
        <x:f>IF(OR(11&gt;'Настройки'!$B$3,ISBLANK(BS605),BS605=0),"",BS605)</x:f>
      </x:c>
      <x:c r="DD605" s="50" t="str">
        <x:f>IF(OR(12&gt;'Настройки'!$B$3,ISBLANK(BT605),BT605=0),"",BT605)</x:f>
      </x:c>
      <x:c r="DE605" s="50" t="str">
        <x:f>IF(OR(13&gt;'Настройки'!$B$3,ISBLANK(BU605),BU605=0),"",BU605)</x:f>
      </x:c>
      <x:c r="DF605" s="50" t="str">
        <x:f>IF(OR(14&gt;'Настройки'!$B$3,ISBLANK(BV605),BV605=0),"",BV605)</x:f>
      </x:c>
      <x:c r="DG605" s="50" t="str">
        <x:f>IF(OR(15&gt;'Настройки'!$B$3,ISBLANK(BW605),BW605=0),"",BW605)</x:f>
      </x:c>
      <x:c r="DH605" s="50" t="str">
        <x:f>IF(OR(16&gt;'Настройки'!$B$3,ISBLANK(BX605),BX605=0),"",BX605)</x:f>
      </x:c>
      <x:c r="DI605" s="50" t="str">
        <x:f>IF(OR(17&gt;'Настройки'!$B$3,ISBLANK(BY605),BY605=0),"",BY605)</x:f>
      </x:c>
      <x:c r="DJ605" s="50" t="str">
        <x:f>IF(OR(18&gt;'Настройки'!$B$3,ISBLANK(BZ605),BZ605=0),"",BZ605)</x:f>
      </x:c>
      <x:c r="DK605" s="50" t="str">
        <x:f>IF(OR(19&gt;'Настройки'!$B$3,ISBLANK(CA605),CA605=0),"",CA605)</x:f>
      </x:c>
      <x:c r="DL605" s="50" t="str">
        <x:f>IF(OR(20&gt;'Настройки'!$B$3,ISBLANK(CB605),CB605=0),"",CB605)</x:f>
      </x:c>
      <x:c r="DM605" s="50" t="str">
        <x:f>IF(OR(21&gt;'Настройки'!$B$3,ISBLANK(CC605),CC605=0),"",CC605)</x:f>
      </x:c>
      <x:c r="DN605" s="50" t="str">
        <x:f>IF(OR(22&gt;'Настройки'!$B$3,ISBLANK(CD605),CD605=0),"",CD605)</x:f>
      </x:c>
      <x:c r="DO605" s="50" t="str">
        <x:f>IF(OR(23&gt;'Настройки'!$B$3,ISBLANK(CE605),CE605=0),"",CE605)</x:f>
      </x:c>
      <x:c r="DP605" s="50" t="str">
        <x:f>IF(OR(24&gt;'Настройки'!$B$3,ISBLANK(CF605),CF605=0),"",CF605)</x:f>
      </x:c>
      <x:c r="DQ605" s="50" t="str">
        <x:f>IF(OR(25&gt;'Настройки'!$B$3,ISBLANK(CG605),CG605=0),"",CG605)</x:f>
      </x:c>
      <x:c r="DR605" s="50" t="str">
        <x:f>IF(OR(26&gt;'Настройки'!$B$3,ISBLANK(CH605),CH605=0),"",CH605)</x:f>
      </x:c>
      <x:c r="DS605" s="50" t="str">
        <x:f>IF(OR(27&gt;'Настройки'!$B$3,ISBLANK(CI605),CI605=0),"",CI605)</x:f>
      </x:c>
      <x:c r="DT605" s="50" t="str">
        <x:f>IF(OR(28&gt;'Настройки'!$B$3,ISBLANK(CJ605),CJ605=0),"",CJ605)</x:f>
      </x:c>
      <x:c r="DU605" s="50" t="str">
        <x:f>IF(OR(29&gt;'Настройки'!$B$3,ISBLANK(CK605),CK605=0),"",CK605)</x:f>
      </x:c>
      <x:c r="DV605" s="50" t="str">
        <x:f>IF(OR(30&gt;'Настройки'!$B$3,ISBLANK(CL605),CL605=0),"",CL605)</x:f>
      </x:c>
      <x:c r="DW605" s="50" t="str">
        <x:f>IF(OR(31&gt;'Настройки'!$B$3,ISBLANK(CM605),CM605=0),"",CM605)</x:f>
      </x:c>
      <x:c r="DX605" s="50" t="str">
        <x:f>IF(OR(32&gt;'Настройки'!$B$3,ISBLANK(CN605),CN605=0),"",CN605)</x:f>
      </x:c>
      <x:c r="DY605" s="50" t="str">
        <x:f>IF(OR(33&gt;'Настройки'!$B$3,ISBLANK(CO605),CO605=0),"",CO605)</x:f>
      </x:c>
      <x:c r="DZ605" s="50" t="str">
        <x:f>IF(OR(34&gt;'Настройки'!$B$3,ISBLANK(CP605),CP605=0),"",CP605)</x:f>
      </x:c>
      <x:c r="EA605" s="50" t="str">
        <x:f>IF(OR(35&gt;'Настройки'!$B$3,ISBLANK(CQ605),CQ605=0),"",CQ605)</x:f>
      </x:c>
      <x:c r="EB605" s="50" t="str">
        <x:f>IF(OR(36&gt;'Настройки'!$B$3,ISBLANK(CR605),CR605=0),"",CR605)</x:f>
      </x:c>
      <x:c r="EC605" s="50" t="str">
        <x:f>IF(A605="","",IF(OR(BB605="AZ",BB605="BZ"),10000+ROW(),IF(AZ605&gt;'Настройки'!$B$11,20000+ROW(),IF(BF605&lt;&gt;"Обычный",30000+ROW(),IF(AX605&lt;=0,40000+ROW(),"")))))</x:f>
      </x:c>
      <x:c r="ED605" s="50" t="str">
        <x:f>IF(EC605="","",COUNTIFS($EC$2:$EC$1001,"&gt;0",$EC$2:$EC$1001,"&lt;"&amp;EC605)+1)</x:f>
      </x:c>
    </x:row>
    <x:row r="606">
      <x:c r="A606" s="115"/>
      <x:c r="B606" s="115"/>
      <x:c r="C606" s="115"/>
      <x:c r="D606" s="118"/>
      <x:c r="E606" s="118"/>
      <x:c r="F606" s="118"/>
      <x:c r="G606" s="118"/>
      <x:c r="H606" s="118"/>
      <x:c r="I606" s="118"/>
      <x:c r="J606" s="118"/>
      <x:c r="K606" s="118"/>
      <x:c r="L606" s="118"/>
      <x:c r="M606" s="118"/>
      <x:c r="N606" s="118"/>
      <x:c r="O606" s="118"/>
      <x:c r="P606" s="118"/>
      <x:c r="Q606" s="118"/>
      <x:c r="R606" s="118"/>
      <x:c r="S606" s="118"/>
      <x:c r="T606" s="118"/>
      <x:c r="U606" s="118"/>
      <x:c r="V606" s="118"/>
      <x:c r="W606" s="118"/>
      <x:c r="X606" s="118"/>
      <x:c r="Y606" s="118"/>
      <x:c r="Z606" s="118"/>
      <x:c r="AA606" s="118"/>
      <x:c r="AB606" s="118"/>
      <x:c r="AC606" s="118"/>
      <x:c r="AD606" s="118"/>
      <x:c r="AE606" s="118"/>
      <x:c r="AF606" s="118"/>
      <x:c r="AG606" s="118"/>
      <x:c r="AH606" s="118"/>
      <x:c r="AI606" s="118"/>
      <x:c r="AJ606" s="118"/>
      <x:c r="AK606" s="118"/>
      <x:c r="AL606" s="118"/>
      <x:c r="AM606" s="118"/>
      <x:c r="AN606" s="118"/>
      <x:c r="AO606" s="118"/>
      <x:c r="AP606" s="115"/>
      <x:c r="AQ606" s="49" t="str">
        <x:f>IF(A606="","",COUNT(BI606:INDEX(BI606:CR606,1,'Настройки'!$B$3)))</x:f>
      </x:c>
      <x:c r="AR606" s="49" t="str">
        <x:f>IF(A606="","",SUM(BI606:INDEX(BI606:CR606,1,'Настройки'!$B$3)))</x:f>
      </x:c>
      <x:c r="AS606" s="58" t="str">
        <x:f>IF(A606="","",IF('Настройки'!$B$4="Стоимость потребления",AR606*D606,IF('Настройки'!$B$4="Количество",AR606,E606)))</x:f>
      </x:c>
      <x:c r="AT606" s="61" t="str">
        <x:f>IF(OR(A606="",AS606&lt;0,SUM($AS$2:$AS$1001)&lt;=0),"",AS606/SUM($AS$2:$AS$1001))</x:f>
      </x:c>
      <x:c r="AU606" s="61" t="str">
        <x:f>IF(OR(A606="",AS606&lt;0,SUM($AS$2:$AS$1001)&lt;=0),"",SUMIFS($AS$2:$AS$1001,$AS$2:$AS$1001,"&gt;"&amp;AS606)/SUM($AS$2:$AS$1001))</x:f>
      </x:c>
      <x:c r="AV606" s="61" t="str">
        <x:f>IF(OR(A606="",AS606&lt;0,SUM($AS$2:$AS$1001)&lt;=0),"",SUMIFS($AS$2:$AS$1001,$AS$2:$AS$1001,"&gt;="&amp;AS606)/SUM($AS$2:$AS$1001))</x:f>
      </x:c>
      <x:c r="AW606" s="49" t="str">
        <x:f>IF(A606="","",IF(SUM($AS$2:$AS$1001)&lt;=0,"Не определён",IF(AS606&lt;0,"Исключение",IF(AU606&lt;'Настройки'!$B$5,"A",IF(AU606&lt;'Настройки'!$B$6,"B","C")))))</x:f>
      </x:c>
      <x:c r="AX606" s="58" t="str">
        <x:f>IF(A606="","",IF(AQ606=0,"",AVERAGE(BI606:INDEX(BI606:CR606,1,'Настройки'!$B$3))))</x:f>
      </x:c>
      <x:c r="AY606" s="58" t="str">
        <x:f>IF(OR(A606="",AQ606=0),"",STDEVP(BI606:INDEX(BI606:CR606,1,'Настройки'!$B$3)))</x:f>
      </x:c>
      <x:c r="AZ606" s="61" t="str">
        <x:f>IF(OR(A606="",AQ606&lt;'Настройки'!$B$12,AX606&lt;=0,AND('Настройки'!$B$10="Блокировать",COUNTIF(F606:INDEX(F606:AO606,1,'Настройки'!$B$3),"&lt;0")&gt;0)),"",AY606/ABS(AX606))</x:f>
      </x:c>
      <x:c r="BA606" s="49" t="str">
        <x:f>IF(A606="","",IF(AND('Настройки'!$B$10="Блокировать",COUNTIF(F606:INDEX(F606:AO606,1,'Настройки'!$B$3),"&lt;0")&gt;0),"Не определён",IF(AQ606&lt;'Настройки'!$B$12,"Не определён",IF(AX606=0,"Нет спроса",IF(AX606&lt;0,"Не определён",IF(AZ606&lt;='Настройки'!$B$7,"X",IF(AZ606&lt;='Настройки'!$B$8,"Y","Z")))))))</x:f>
      </x:c>
      <x:c r="BB606" s="49" t="str">
        <x:f>IF(OR(A606="",LEN(AW606)&lt;&gt;1,LEN(BA606)&lt;&gt;1),"",AW606&amp;BA606)</x:f>
      </x:c>
      <x:c r="BC606" s="61" t="str">
        <x:f>IF(OR(A606="",AQ606=0),"",(COUNT(BI606:INDEX(BI606:CR606,1,'Настройки'!$B$3))-COUNT(CS606:INDEX(CS606:EB606,1,'Настройки'!$B$3)))/AQ606)</x:f>
      </x:c>
      <x:c r="BD606" s="64" t="str">
        <x:f>IF(OR(A606="",COUNT(CS606:INDEX(CS606:EB606,1,'Настройки'!$B$3))=0),"",AQ606/COUNT(CS606:INDEX(CS606:EB606,1,'Настройки'!$B$3)))</x:f>
      </x:c>
      <x:c r="BE606" s="64" t="str">
        <x:f>IF(OR(A606="",COUNT(CS606:INDEX(CS606:EB606,1,'Настройки'!$B$3))=0),"",IF(AVERAGE(CS606:INDEX(CS606:EB606,1,'Настройки'!$B$3))=0,"",(STDEVP(CS606:INDEX(CS606:EB606,1,'Настройки'!$B$3))/ABS(AVERAGE(CS606:INDEX(CS606:EB606,1,'Настройки'!$B$3))))^2))</x:f>
      </x:c>
      <x:c r="BF606" s="49" t="str">
        <x:f>IF(A606="","",IF(AQ606&lt;3,"Недостаточно",IF(AQ606&lt;6,"Предварительный","Обычный")))</x:f>
      </x:c>
      <x:c r="BG606" s="49" t="str">
        <x:f>IF(A606="","",IF(COUNTIF(F606:INDEX(F606:AO606,1,'Настройки'!$B$3),"&lt;0")&gt;0,IF('Настройки'!$B$10="Блокировать","Отрицательный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"),"")&amp;IF(AQ606&lt;3,"Недостаточно истории. ",IF(AQ606&lt;6,"Предварительная классификация. ",""))&amp;IF(AX606=0,"Нет спроса за горизонт. ","")&amp;IF(AZ606&gt;'Настройки'!$B$11,"Экстремальная вариативность. ",""))</x:f>
      </x:c>
      <x:c r="BH606" s="49" t="str">
        <x:f>IF(A606="","",IFERROR(VLOOKUP(BB606,'Настройки'!$D$3:$E$11,2,FALSE),"Сначала проверьте исходные данные и историю спроса.")&amp;" Уточните срок поставки, MOQ и критичность.")</x:f>
      </x:c>
      <x:c r="BI606" s="50" t="str">
        <x:f>IF(1&gt;'Настройки'!$B$3,"",IF(ISBLANK(F606),IF('Настройки'!$B$9="Нулевой спрос",0,""),IF(F606&lt;0,IF('Настройки'!$B$10="Исключить","",IF('Настройки'!$B$10="Абсолютные значения",ABS(F606),F606)),F606)))</x:f>
      </x:c>
      <x:c r="BJ606" s="50" t="str">
        <x:f>IF(2&gt;'Настройки'!$B$3,"",IF(ISBLANK(G606),IF('Настройки'!$B$9="Нулевой спрос",0,""),IF(G606&lt;0,IF('Настройки'!$B$10="Исключить","",IF('Настройки'!$B$10="Абсолютные значения",ABS(G606),G606)),G606)))</x:f>
      </x:c>
      <x:c r="BK606" s="50" t="str">
        <x:f>IF(3&gt;'Настройки'!$B$3,"",IF(ISBLANK(H606),IF('Настройки'!$B$9="Нулевой спрос",0,""),IF(H606&lt;0,IF('Настройки'!$B$10="Исключить","",IF('Настройки'!$B$10="Абсолютные значения",ABS(H606),H606)),H606)))</x:f>
      </x:c>
      <x:c r="BL606" s="50" t="str">
        <x:f>IF(4&gt;'Настройки'!$B$3,"",IF(ISBLANK(I606),IF('Настройки'!$B$9="Нулевой спрос",0,""),IF(I606&lt;0,IF('Настройки'!$B$10="Исключить","",IF('Настройки'!$B$10="Абсолютные значения",ABS(I606),I606)),I606)))</x:f>
      </x:c>
      <x:c r="BM606" s="50" t="str">
        <x:f>IF(5&gt;'Настройки'!$B$3,"",IF(ISBLANK(J606),IF('Настройки'!$B$9="Нулевой спрос",0,""),IF(J606&lt;0,IF('Настройки'!$B$10="Исключить","",IF('Настройки'!$B$10="Абсолютные значения",ABS(J606),J606)),J606)))</x:f>
      </x:c>
      <x:c r="BN606" s="50" t="str">
        <x:f>IF(6&gt;'Настройки'!$B$3,"",IF(ISBLANK(K606),IF('Настройки'!$B$9="Нулевой спрос",0,""),IF(K606&lt;0,IF('Настройки'!$B$10="Исключить","",IF('Настройки'!$B$10="Абсолютные значения",ABS(K606),K606)),K606)))</x:f>
      </x:c>
      <x:c r="BO606" s="50" t="str">
        <x:f>IF(7&gt;'Настройки'!$B$3,"",IF(ISBLANK(L606),IF('Настройки'!$B$9="Нулевой спрос",0,""),IF(L606&lt;0,IF('Настройки'!$B$10="Исключить","",IF('Настройки'!$B$10="Абсолютные значения",ABS(L606),L606)),L606)))</x:f>
      </x:c>
      <x:c r="BP606" s="50" t="str">
        <x:f>IF(8&gt;'Настройки'!$B$3,"",IF(ISBLANK(M606),IF('Настройки'!$B$9="Нулевой спрос",0,""),IF(M606&lt;0,IF('Настройки'!$B$10="Исключить","",IF('Настройки'!$B$10="Абсолютные значения",ABS(M606),M606)),M606)))</x:f>
      </x:c>
      <x:c r="BQ606" s="50" t="str">
        <x:f>IF(9&gt;'Настройки'!$B$3,"",IF(ISBLANK(N606),IF('Настройки'!$B$9="Нулевой спрос",0,""),IF(N606&lt;0,IF('Настройки'!$B$10="Исключить","",IF('Настройки'!$B$10="Абсолютные значения",ABS(N606),N606)),N606)))</x:f>
      </x:c>
      <x:c r="BR606" s="50" t="str">
        <x:f>IF(10&gt;'Настройки'!$B$3,"",IF(ISBLANK(O606),IF('Настройки'!$B$9="Нулевой спрос",0,""),IF(O606&lt;0,IF('Настройки'!$B$10="Исключить","",IF('Настройки'!$B$10="Абсолютные значения",ABS(O606),O606)),O606)))</x:f>
      </x:c>
      <x:c r="BS606" s="50" t="str">
        <x:f>IF(11&gt;'Настройки'!$B$3,"",IF(ISBLANK(P606),IF('Настройки'!$B$9="Нулевой спрос",0,""),IF(P606&lt;0,IF('Настройки'!$B$10="Исключить","",IF('Настройки'!$B$10="Абсолютные значения",ABS(P606),P606)),P606)))</x:f>
      </x:c>
      <x:c r="BT606" s="50" t="str">
        <x:f>IF(12&gt;'Настройки'!$B$3,"",IF(ISBLANK(Q606),IF('Настройки'!$B$9="Нулевой спрос",0,""),IF(Q606&lt;0,IF('Настройки'!$B$10="Исключить","",IF('Настройки'!$B$10="Абсолютные значения",ABS(Q606),Q606)),Q606)))</x:f>
      </x:c>
      <x:c r="BU606" s="50" t="str">
        <x:f>IF(13&gt;'Настройки'!$B$3,"",IF(ISBLANK(R606),IF('Настройки'!$B$9="Нулевой спрос",0,""),IF(R606&lt;0,IF('Настройки'!$B$10="Исключить","",IF('Настройки'!$B$10="Абсолютные значения",ABS(R606),R606)),R606)))</x:f>
      </x:c>
      <x:c r="BV606" s="50" t="str">
        <x:f>IF(14&gt;'Настройки'!$B$3,"",IF(ISBLANK(S606),IF('Настройки'!$B$9="Нулевой спрос",0,""),IF(S606&lt;0,IF('Настройки'!$B$10="Исключить","",IF('Настройки'!$B$10="Абсолютные значения",ABS(S606),S606)),S606)))</x:f>
      </x:c>
      <x:c r="BW606" s="50" t="str">
        <x:f>IF(15&gt;'Настройки'!$B$3,"",IF(ISBLANK(T606),IF('Настройки'!$B$9="Нулевой спрос",0,""),IF(T606&lt;0,IF('Настройки'!$B$10="Исключить","",IF('Настройки'!$B$10="Абсолютные значения",ABS(T606),T606)),T606)))</x:f>
      </x:c>
      <x:c r="BX606" s="50" t="str">
        <x:f>IF(16&gt;'Настройки'!$B$3,"",IF(ISBLANK(U606),IF('Настройки'!$B$9="Нулевой спрос",0,""),IF(U606&lt;0,IF('Настройки'!$B$10="Исключить","",IF('Настройки'!$B$10="Абсолютные значения",ABS(U606),U606)),U606)))</x:f>
      </x:c>
      <x:c r="BY606" s="50" t="str">
        <x:f>IF(17&gt;'Настройки'!$B$3,"",IF(ISBLANK(V606),IF('Настройки'!$B$9="Нулевой спрос",0,""),IF(V606&lt;0,IF('Настройки'!$B$10="Исключить","",IF('Настройки'!$B$10="Абсолютные значения",ABS(V606),V606)),V606)))</x:f>
      </x:c>
      <x:c r="BZ606" s="50" t="str">
        <x:f>IF(18&gt;'Настройки'!$B$3,"",IF(ISBLANK(W606),IF('Настройки'!$B$9="Нулевой спрос",0,""),IF(W606&lt;0,IF('Настройки'!$B$10="Исключить","",IF('Настройки'!$B$10="Абсолютные значения",ABS(W606),W606)),W606)))</x:f>
      </x:c>
      <x:c r="CA606" s="50" t="str">
        <x:f>IF(19&gt;'Настройки'!$B$3,"",IF(ISBLANK(X606),IF('Настройки'!$B$9="Нулевой спрос",0,""),IF(X606&lt;0,IF('Настройки'!$B$10="Исключить","",IF('Настройки'!$B$10="Абсолютные значения",ABS(X606),X606)),X606)))</x:f>
      </x:c>
      <x:c r="CB606" s="50" t="str">
        <x:f>IF(20&gt;'Настройки'!$B$3,"",IF(ISBLANK(Y606),IF('Настройки'!$B$9="Нулевой спрос",0,""),IF(Y606&lt;0,IF('Настройки'!$B$10="Исключить","",IF('Настройки'!$B$10="Абсолютные значения",ABS(Y606),Y606)),Y606)))</x:f>
      </x:c>
      <x:c r="CC606" s="50" t="str">
        <x:f>IF(21&gt;'Настройки'!$B$3,"",IF(ISBLANK(Z606),IF('Настройки'!$B$9="Нулевой спрос",0,""),IF(Z606&lt;0,IF('Настройки'!$B$10="Исключить","",IF('Настройки'!$B$10="Абсолютные значения",ABS(Z606),Z606)),Z606)))</x:f>
      </x:c>
      <x:c r="CD606" s="50" t="str">
        <x:f>IF(22&gt;'Настройки'!$B$3,"",IF(ISBLANK(AA606),IF('Настройки'!$B$9="Нулевой спрос",0,""),IF(AA606&lt;0,IF('Настройки'!$B$10="Исключить","",IF('Настройки'!$B$10="Абсолютные значения",ABS(AA606),AA606)),AA606)))</x:f>
      </x:c>
      <x:c r="CE606" s="50" t="str">
        <x:f>IF(23&gt;'Настройки'!$B$3,"",IF(ISBLANK(AB606),IF('Настройки'!$B$9="Нулевой спрос",0,""),IF(AB606&lt;0,IF('Настройки'!$B$10="Исключить","",IF('Настройки'!$B$10="Абсолютные значения",ABS(AB606),AB606)),AB606)))</x:f>
      </x:c>
      <x:c r="CF606" s="50" t="str">
        <x:f>IF(24&gt;'Настройки'!$B$3,"",IF(ISBLANK(AC606),IF('Настройки'!$B$9="Нулевой спрос",0,""),IF(AC606&lt;0,IF('Настройки'!$B$10="Исключить","",IF('Настройки'!$B$10="Абсолютные значения",ABS(AC606),AC606)),AC606)))</x:f>
      </x:c>
      <x:c r="CG606" s="50" t="str">
        <x:f>IF(25&gt;'Настройки'!$B$3,"",IF(ISBLANK(AD606),IF('Настройки'!$B$9="Нулевой спрос",0,""),IF(AD606&lt;0,IF('Настройки'!$B$10="Исключить","",IF('Настройки'!$B$10="Абсолютные значения",ABS(AD606),AD606)),AD606)))</x:f>
      </x:c>
      <x:c r="CH606" s="50" t="str">
        <x:f>IF(26&gt;'Настройки'!$B$3,"",IF(ISBLANK(AE606),IF('Настройки'!$B$9="Нулевой спрос",0,""),IF(AE606&lt;0,IF('Настройки'!$B$10="Исключить","",IF('Настройки'!$B$10="Абсолютные значения",ABS(AE606),AE606)),AE606)))</x:f>
      </x:c>
      <x:c r="CI606" s="50" t="str">
        <x:f>IF(27&gt;'Настройки'!$B$3,"",IF(ISBLANK(AF606),IF('Настройки'!$B$9="Нулевой спрос",0,""),IF(AF606&lt;0,IF('Настройки'!$B$10="Исключить","",IF('Настройки'!$B$10="Абсолютные значения",ABS(AF606),AF606)),AF606)))</x:f>
      </x:c>
      <x:c r="CJ606" s="50" t="str">
        <x:f>IF(28&gt;'Настройки'!$B$3,"",IF(ISBLANK(AG606),IF('Настройки'!$B$9="Нулевой спрос",0,""),IF(AG606&lt;0,IF('Настройки'!$B$10="Исключить","",IF('Настройки'!$B$10="Абсолютные значения",ABS(AG606),AG606)),AG606)))</x:f>
      </x:c>
      <x:c r="CK606" s="50" t="str">
        <x:f>IF(29&gt;'Настройки'!$B$3,"",IF(ISBLANK(AH606),IF('Настройки'!$B$9="Нулевой спрос",0,""),IF(AH606&lt;0,IF('Настройки'!$B$10="Исключить","",IF('Настройки'!$B$10="Абсолютные значения",ABS(AH606),AH606)),AH606)))</x:f>
      </x:c>
      <x:c r="CL606" s="50" t="str">
        <x:f>IF(30&gt;'Настройки'!$B$3,"",IF(ISBLANK(AI606),IF('Настройки'!$B$9="Нулевой спрос",0,""),IF(AI606&lt;0,IF('Настройки'!$B$10="Исключить","",IF('Настройки'!$B$10="Абсолютные значения",ABS(AI606),AI606)),AI606)))</x:f>
      </x:c>
      <x:c r="CM606" s="50" t="str">
        <x:f>IF(31&gt;'Настройки'!$B$3,"",IF(ISBLANK(AJ606),IF('Настройки'!$B$9="Нулевой спрос",0,""),IF(AJ606&lt;0,IF('Настройки'!$B$10="Исключить","",IF('Настройки'!$B$10="Абсолютные значения",ABS(AJ606),AJ606)),AJ606)))</x:f>
      </x:c>
      <x:c r="CN606" s="50" t="str">
        <x:f>IF(32&gt;'Настройки'!$B$3,"",IF(ISBLANK(AK606),IF('Настройки'!$B$9="Нулевой спрос",0,""),IF(AK606&lt;0,IF('Настройки'!$B$10="Исключить","",IF('Настройки'!$B$10="Абсолютные значения",ABS(AK606),AK606)),AK606)))</x:f>
      </x:c>
      <x:c r="CO606" s="50" t="str">
        <x:f>IF(33&gt;'Настройки'!$B$3,"",IF(ISBLANK(AL606),IF('Настройки'!$B$9="Нулевой спрос",0,""),IF(AL606&lt;0,IF('Настройки'!$B$10="Исключить","",IF('Настройки'!$B$10="Абсолютные значения",ABS(AL606),AL606)),AL606)))</x:f>
      </x:c>
      <x:c r="CP606" s="50" t="str">
        <x:f>IF(34&gt;'Настройки'!$B$3,"",IF(ISBLANK(AM606),IF('Настройки'!$B$9="Нулевой спрос",0,""),IF(AM606&lt;0,IF('Настройки'!$B$10="Исключить","",IF('Настройки'!$B$10="Абсолютные значения",ABS(AM606),AM606)),AM606)))</x:f>
      </x:c>
      <x:c r="CQ606" s="50" t="str">
        <x:f>IF(35&gt;'Настройки'!$B$3,"",IF(ISBLANK(AN606),IF('Настройки'!$B$9="Нулевой спрос",0,""),IF(AN606&lt;0,IF('Настройки'!$B$10="Исключить","",IF('Настройки'!$B$10="Абсолютные значения",ABS(AN606),AN606)),AN606)))</x:f>
      </x:c>
      <x:c r="CR606" s="50" t="str">
        <x:f>IF(36&gt;'Настройки'!$B$3,"",IF(ISBLANK(AO606),IF('Настройки'!$B$9="Нулевой спрос",0,""),IF(AO606&lt;0,IF('Настройки'!$B$10="Исключить","",IF('Настройки'!$B$10="Абсолютные значения",ABS(AO606),AO606)),AO606)))</x:f>
      </x:c>
      <x:c r="CS606" s="50" t="str">
        <x:f>IF(OR(1&gt;'Настройки'!$B$3,ISBLANK(BI606),BI606=0),"",BI606)</x:f>
      </x:c>
      <x:c r="CT606" s="50" t="str">
        <x:f>IF(OR(2&gt;'Настройки'!$B$3,ISBLANK(BJ606),BJ606=0),"",BJ606)</x:f>
      </x:c>
      <x:c r="CU606" s="50" t="str">
        <x:f>IF(OR(3&gt;'Настройки'!$B$3,ISBLANK(BK606),BK606=0),"",BK606)</x:f>
      </x:c>
      <x:c r="CV606" s="50" t="str">
        <x:f>IF(OR(4&gt;'Настройки'!$B$3,ISBLANK(BL606),BL606=0),"",BL606)</x:f>
      </x:c>
      <x:c r="CW606" s="50" t="str">
        <x:f>IF(OR(5&gt;'Настройки'!$B$3,ISBLANK(BM606),BM606=0),"",BM606)</x:f>
      </x:c>
      <x:c r="CX606" s="50" t="str">
        <x:f>IF(OR(6&gt;'Настройки'!$B$3,ISBLANK(BN606),BN606=0),"",BN606)</x:f>
      </x:c>
      <x:c r="CY606" s="50" t="str">
        <x:f>IF(OR(7&gt;'Настройки'!$B$3,ISBLANK(BO606),BO606=0),"",BO606)</x:f>
      </x:c>
      <x:c r="CZ606" s="50" t="str">
        <x:f>IF(OR(8&gt;'Настройки'!$B$3,ISBLANK(BP606),BP606=0),"",BP606)</x:f>
      </x:c>
      <x:c r="DA606" s="50" t="str">
        <x:f>IF(OR(9&gt;'Настройки'!$B$3,ISBLANK(BQ606),BQ606=0),"",BQ606)</x:f>
      </x:c>
      <x:c r="DB606" s="50" t="str">
        <x:f>IF(OR(10&gt;'Настройки'!$B$3,ISBLANK(BR606),BR606=0),"",BR606)</x:f>
      </x:c>
      <x:c r="DC606" s="50" t="str">
        <x:f>IF(OR(11&gt;'Настройки'!$B$3,ISBLANK(BS606),BS606=0),"",BS606)</x:f>
      </x:c>
      <x:c r="DD606" s="50" t="str">
        <x:f>IF(OR(12&gt;'Настройки'!$B$3,ISBLANK(BT606),BT606=0),"",BT606)</x:f>
      </x:c>
      <x:c r="DE606" s="50" t="str">
        <x:f>IF(OR(13&gt;'Настройки'!$B$3,ISBLANK(BU606),BU606=0),"",BU606)</x:f>
      </x:c>
      <x:c r="DF606" s="50" t="str">
        <x:f>IF(OR(14&gt;'Настройки'!$B$3,ISBLANK(BV606),BV606=0),"",BV606)</x:f>
      </x:c>
      <x:c r="DG606" s="50" t="str">
        <x:f>IF(OR(15&gt;'Настройки'!$B$3,ISBLANK(BW606),BW606=0),"",BW606)</x:f>
      </x:c>
      <x:c r="DH606" s="50" t="str">
        <x:f>IF(OR(16&gt;'Настройки'!$B$3,ISBLANK(BX606),BX606=0),"",BX606)</x:f>
      </x:c>
      <x:c r="DI606" s="50" t="str">
        <x:f>IF(OR(17&gt;'Настройки'!$B$3,ISBLANK(BY606),BY606=0),"",BY606)</x:f>
      </x:c>
      <x:c r="DJ606" s="50" t="str">
        <x:f>IF(OR(18&gt;'Настройки'!$B$3,ISBLANK(BZ606),BZ606=0),"",BZ606)</x:f>
      </x:c>
      <x:c r="DK606" s="50" t="str">
        <x:f>IF(OR(19&gt;'Настройки'!$B$3,ISBLANK(CA606),CA606=0),"",CA606)</x:f>
      </x:c>
      <x:c r="DL606" s="50" t="str">
        <x:f>IF(OR(20&gt;'Настройки'!$B$3,ISBLANK(CB606),CB606=0),"",CB606)</x:f>
      </x:c>
      <x:c r="DM606" s="50" t="str">
        <x:f>IF(OR(21&gt;'Настройки'!$B$3,ISBLANK(CC606),CC606=0),"",CC606)</x:f>
      </x:c>
      <x:c r="DN606" s="50" t="str">
        <x:f>IF(OR(22&gt;'Настройки'!$B$3,ISBLANK(CD606),CD606=0),"",CD606)</x:f>
      </x:c>
      <x:c r="DO606" s="50" t="str">
        <x:f>IF(OR(23&gt;'Настройки'!$B$3,ISBLANK(CE606),CE606=0),"",CE606)</x:f>
      </x:c>
      <x:c r="DP606" s="50" t="str">
        <x:f>IF(OR(24&gt;'Настройки'!$B$3,ISBLANK(CF606),CF606=0),"",CF606)</x:f>
      </x:c>
      <x:c r="DQ606" s="50" t="str">
        <x:f>IF(OR(25&gt;'Настройки'!$B$3,ISBLANK(CG606),CG606=0),"",CG606)</x:f>
      </x:c>
      <x:c r="DR606" s="50" t="str">
        <x:f>IF(OR(26&gt;'Настройки'!$B$3,ISBLANK(CH606),CH606=0),"",CH606)</x:f>
      </x:c>
      <x:c r="DS606" s="50" t="str">
        <x:f>IF(OR(27&gt;'Настройки'!$B$3,ISBLANK(CI606),CI606=0),"",CI606)</x:f>
      </x:c>
      <x:c r="DT606" s="50" t="str">
        <x:f>IF(OR(28&gt;'Настройки'!$B$3,ISBLANK(CJ606),CJ606=0),"",CJ606)</x:f>
      </x:c>
      <x:c r="DU606" s="50" t="str">
        <x:f>IF(OR(29&gt;'Настройки'!$B$3,ISBLANK(CK606),CK606=0),"",CK606)</x:f>
      </x:c>
      <x:c r="DV606" s="50" t="str">
        <x:f>IF(OR(30&gt;'Настройки'!$B$3,ISBLANK(CL606),CL606=0),"",CL606)</x:f>
      </x:c>
      <x:c r="DW606" s="50" t="str">
        <x:f>IF(OR(31&gt;'Настройки'!$B$3,ISBLANK(CM606),CM606=0),"",CM606)</x:f>
      </x:c>
      <x:c r="DX606" s="50" t="str">
        <x:f>IF(OR(32&gt;'Настройки'!$B$3,ISBLANK(CN606),CN606=0),"",CN606)</x:f>
      </x:c>
      <x:c r="DY606" s="50" t="str">
        <x:f>IF(OR(33&gt;'Настройки'!$B$3,ISBLANK(CO606),CO606=0),"",CO606)</x:f>
      </x:c>
      <x:c r="DZ606" s="50" t="str">
        <x:f>IF(OR(34&gt;'Настройки'!$B$3,ISBLANK(CP606),CP606=0),"",CP606)</x:f>
      </x:c>
      <x:c r="EA606" s="50" t="str">
        <x:f>IF(OR(35&gt;'Настройки'!$B$3,ISBLANK(CQ606),CQ606=0),"",CQ606)</x:f>
      </x:c>
      <x:c r="EB606" s="50" t="str">
        <x:f>IF(OR(36&gt;'Настройки'!$B$3,ISBLANK(CR606),CR606=0),"",CR606)</x:f>
      </x:c>
      <x:c r="EC606" s="50" t="str">
        <x:f>IF(A606="","",IF(OR(BB606="AZ",BB606="BZ"),10000+ROW(),IF(AZ606&gt;'Настройки'!$B$11,20000+ROW(),IF(BF606&lt;&gt;"Обычный",30000+ROW(),IF(AX606&lt;=0,40000+ROW(),"")))))</x:f>
      </x:c>
      <x:c r="ED606" s="50" t="str">
        <x:f>IF(EC606="","",COUNTIFS($EC$2:$EC$1001,"&gt;0",$EC$2:$EC$1001,"&lt;"&amp;EC606)+1)</x:f>
      </x:c>
    </x:row>
    <x:row r="607">
      <x:c r="A607" s="115"/>
      <x:c r="B607" s="115"/>
      <x:c r="C607" s="115"/>
      <x:c r="D607" s="118"/>
      <x:c r="E607" s="118"/>
      <x:c r="F607" s="118"/>
      <x:c r="G607" s="118"/>
      <x:c r="H607" s="118"/>
      <x:c r="I607" s="118"/>
      <x:c r="J607" s="118"/>
      <x:c r="K607" s="118"/>
      <x:c r="L607" s="118"/>
      <x:c r="M607" s="118"/>
      <x:c r="N607" s="118"/>
      <x:c r="O607" s="118"/>
      <x:c r="P607" s="118"/>
      <x:c r="Q607" s="118"/>
      <x:c r="R607" s="118"/>
      <x:c r="S607" s="118"/>
      <x:c r="T607" s="118"/>
      <x:c r="U607" s="118"/>
      <x:c r="V607" s="118"/>
      <x:c r="W607" s="118"/>
      <x:c r="X607" s="118"/>
      <x:c r="Y607" s="118"/>
      <x:c r="Z607" s="118"/>
      <x:c r="AA607" s="118"/>
      <x:c r="AB607" s="118"/>
      <x:c r="AC607" s="118"/>
      <x:c r="AD607" s="118"/>
      <x:c r="AE607" s="118"/>
      <x:c r="AF607" s="118"/>
      <x:c r="AG607" s="118"/>
      <x:c r="AH607" s="118"/>
      <x:c r="AI607" s="118"/>
      <x:c r="AJ607" s="118"/>
      <x:c r="AK607" s="118"/>
      <x:c r="AL607" s="118"/>
      <x:c r="AM607" s="118"/>
      <x:c r="AN607" s="118"/>
      <x:c r="AO607" s="118"/>
      <x:c r="AP607" s="115"/>
      <x:c r="AQ607" s="49" t="str">
        <x:f>IF(A607="","",COUNT(BI607:INDEX(BI607:CR607,1,'Настройки'!$B$3)))</x:f>
      </x:c>
      <x:c r="AR607" s="49" t="str">
        <x:f>IF(A607="","",SUM(BI607:INDEX(BI607:CR607,1,'Настройки'!$B$3)))</x:f>
      </x:c>
      <x:c r="AS607" s="58" t="str">
        <x:f>IF(A607="","",IF('Настройки'!$B$4="Стоимость потребления",AR607*D607,IF('Настройки'!$B$4="Количество",AR607,E607)))</x:f>
      </x:c>
      <x:c r="AT607" s="61" t="str">
        <x:f>IF(OR(A607="",AS607&lt;0,SUM($AS$2:$AS$1001)&lt;=0),"",AS607/SUM($AS$2:$AS$1001))</x:f>
      </x:c>
      <x:c r="AU607" s="61" t="str">
        <x:f>IF(OR(A607="",AS607&lt;0,SUM($AS$2:$AS$1001)&lt;=0),"",SUMIFS($AS$2:$AS$1001,$AS$2:$AS$1001,"&gt;"&amp;AS607)/SUM($AS$2:$AS$1001))</x:f>
      </x:c>
      <x:c r="AV607" s="61" t="str">
        <x:f>IF(OR(A607="",AS607&lt;0,SUM($AS$2:$AS$1001)&lt;=0),"",SUMIFS($AS$2:$AS$1001,$AS$2:$AS$1001,"&gt;="&amp;AS607)/SUM($AS$2:$AS$1001))</x:f>
      </x:c>
      <x:c r="AW607" s="49" t="str">
        <x:f>IF(A607="","",IF(SUM($AS$2:$AS$1001)&lt;=0,"Не определён",IF(AS607&lt;0,"Исключение",IF(AU607&lt;'Настройки'!$B$5,"A",IF(AU607&lt;'Настройки'!$B$6,"B","C")))))</x:f>
      </x:c>
      <x:c r="AX607" s="58" t="str">
        <x:f>IF(A607="","",IF(AQ607=0,"",AVERAGE(BI607:INDEX(BI607:CR607,1,'Настройки'!$B$3))))</x:f>
      </x:c>
      <x:c r="AY607" s="58" t="str">
        <x:f>IF(OR(A607="",AQ607=0),"",STDEVP(BI607:INDEX(BI607:CR607,1,'Настройки'!$B$3)))</x:f>
      </x:c>
      <x:c r="AZ607" s="61" t="str">
        <x:f>IF(OR(A607="",AQ607&lt;'Настройки'!$B$12,AX607&lt;=0,AND('Настройки'!$B$10="Блокировать",COUNTIF(F607:INDEX(F607:AO607,1,'Настройки'!$B$3),"&lt;0")&gt;0)),"",AY607/ABS(AX607))</x:f>
      </x:c>
      <x:c r="BA607" s="49" t="str">
        <x:f>IF(A607="","",IF(AND('Настройки'!$B$10="Блокировать",COUNTIF(F607:INDEX(F607:AO607,1,'Настройки'!$B$3),"&lt;0")&gt;0),"Не определён",IF(AQ607&lt;'Настройки'!$B$12,"Не определён",IF(AX607=0,"Нет спроса",IF(AX607&lt;0,"Не определён",IF(AZ607&lt;='Настройки'!$B$7,"X",IF(AZ607&lt;='Настройки'!$B$8,"Y","Z")))))))</x:f>
      </x:c>
      <x:c r="BB607" s="49" t="str">
        <x:f>IF(OR(A607="",LEN(AW607)&lt;&gt;1,LEN(BA607)&lt;&gt;1),"",AW607&amp;BA607)</x:f>
      </x:c>
      <x:c r="BC607" s="61" t="str">
        <x:f>IF(OR(A607="",AQ607=0),"",(COUNT(BI607:INDEX(BI607:CR607,1,'Настройки'!$B$3))-COUNT(CS607:INDEX(CS607:EB607,1,'Настройки'!$B$3)))/AQ607)</x:f>
      </x:c>
      <x:c r="BD607" s="64" t="str">
        <x:f>IF(OR(A607="",COUNT(CS607:INDEX(CS607:EB607,1,'Настройки'!$B$3))=0),"",AQ607/COUNT(CS607:INDEX(CS607:EB607,1,'Настройки'!$B$3)))</x:f>
      </x:c>
      <x:c r="BE607" s="64" t="str">
        <x:f>IF(OR(A607="",COUNT(CS607:INDEX(CS607:EB607,1,'Настройки'!$B$3))=0),"",IF(AVERAGE(CS607:INDEX(CS607:EB607,1,'Настройки'!$B$3))=0,"",(STDEVP(CS607:INDEX(CS607:EB607,1,'Настройки'!$B$3))/ABS(AVERAGE(CS607:INDEX(CS607:EB607,1,'Настройки'!$B$3))))^2))</x:f>
      </x:c>
      <x:c r="BF607" s="49" t="str">
        <x:f>IF(A607="","",IF(AQ607&lt;3,"Недостаточно",IF(AQ607&lt;6,"Предварительный","Обычный")))</x:f>
      </x:c>
      <x:c r="BG607" s="49" t="str">
        <x:f>IF(A607="","",IF(COUNTIF(F607:INDEX(F607:AO607,1,'Настройки'!$B$3),"&lt;0")&gt;0,IF('Настройки'!$B$10="Блокировать","Отрицательный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"),"")&amp;IF(AQ607&lt;3,"Недостаточно истории. ",IF(AQ607&lt;6,"Предварительная классификация. ",""))&amp;IF(AX607=0,"Нет спроса за горизонт. ","")&amp;IF(AZ607&gt;'Настройки'!$B$11,"Экстремальная вариативность. ",""))</x:f>
      </x:c>
      <x:c r="BH607" s="49" t="str">
        <x:f>IF(A607="","",IFERROR(VLOOKUP(BB607,'Настройки'!$D$3:$E$11,2,FALSE),"Сначала проверьте исходные данные и историю спроса.")&amp;" Уточните срок поставки, MOQ и критичность.")</x:f>
      </x:c>
      <x:c r="BI607" s="50" t="str">
        <x:f>IF(1&gt;'Настройки'!$B$3,"",IF(ISBLANK(F607),IF('Настройки'!$B$9="Нулевой спрос",0,""),IF(F607&lt;0,IF('Настройки'!$B$10="Исключить","",IF('Настройки'!$B$10="Абсолютные значения",ABS(F607),F607)),F607)))</x:f>
      </x:c>
      <x:c r="BJ607" s="50" t="str">
        <x:f>IF(2&gt;'Настройки'!$B$3,"",IF(ISBLANK(G607),IF('Настройки'!$B$9="Нулевой спрос",0,""),IF(G607&lt;0,IF('Настройки'!$B$10="Исключить","",IF('Настройки'!$B$10="Абсолютные значения",ABS(G607),G607)),G607)))</x:f>
      </x:c>
      <x:c r="BK607" s="50" t="str">
        <x:f>IF(3&gt;'Настройки'!$B$3,"",IF(ISBLANK(H607),IF('Настройки'!$B$9="Нулевой спрос",0,""),IF(H607&lt;0,IF('Настройки'!$B$10="Исключить","",IF('Настройки'!$B$10="Абсолютные значения",ABS(H607),H607)),H607)))</x:f>
      </x:c>
      <x:c r="BL607" s="50" t="str">
        <x:f>IF(4&gt;'Настройки'!$B$3,"",IF(ISBLANK(I607),IF('Настройки'!$B$9="Нулевой спрос",0,""),IF(I607&lt;0,IF('Настройки'!$B$10="Исключить","",IF('Настройки'!$B$10="Абсолютные значения",ABS(I607),I607)),I607)))</x:f>
      </x:c>
      <x:c r="BM607" s="50" t="str">
        <x:f>IF(5&gt;'Настройки'!$B$3,"",IF(ISBLANK(J607),IF('Настройки'!$B$9="Нулевой спрос",0,""),IF(J607&lt;0,IF('Настройки'!$B$10="Исключить","",IF('Настройки'!$B$10="Абсолютные значения",ABS(J607),J607)),J607)))</x:f>
      </x:c>
      <x:c r="BN607" s="50" t="str">
        <x:f>IF(6&gt;'Настройки'!$B$3,"",IF(ISBLANK(K607),IF('Настройки'!$B$9="Нулевой спрос",0,""),IF(K607&lt;0,IF('Настройки'!$B$10="Исключить","",IF('Настройки'!$B$10="Абсолютные значения",ABS(K607),K607)),K607)))</x:f>
      </x:c>
      <x:c r="BO607" s="50" t="str">
        <x:f>IF(7&gt;'Настройки'!$B$3,"",IF(ISBLANK(L607),IF('Настройки'!$B$9="Нулевой спрос",0,""),IF(L607&lt;0,IF('Настройки'!$B$10="Исключить","",IF('Настройки'!$B$10="Абсолютные значения",ABS(L607),L607)),L607)))</x:f>
      </x:c>
      <x:c r="BP607" s="50" t="str">
        <x:f>IF(8&gt;'Настройки'!$B$3,"",IF(ISBLANK(M607),IF('Настройки'!$B$9="Нулевой спрос",0,""),IF(M607&lt;0,IF('Настройки'!$B$10="Исключить","",IF('Настройки'!$B$10="Абсолютные значения",ABS(M607),M607)),M607)))</x:f>
      </x:c>
      <x:c r="BQ607" s="50" t="str">
        <x:f>IF(9&gt;'Настройки'!$B$3,"",IF(ISBLANK(N607),IF('Настройки'!$B$9="Нулевой спрос",0,""),IF(N607&lt;0,IF('Настройки'!$B$10="Исключить","",IF('Настройки'!$B$10="Абсолютные значения",ABS(N607),N607)),N607)))</x:f>
      </x:c>
      <x:c r="BR607" s="50" t="str">
        <x:f>IF(10&gt;'Настройки'!$B$3,"",IF(ISBLANK(O607),IF('Настройки'!$B$9="Нулевой спрос",0,""),IF(O607&lt;0,IF('Настройки'!$B$10="Исключить","",IF('Настройки'!$B$10="Абсолютные значения",ABS(O607),O607)),O607)))</x:f>
      </x:c>
      <x:c r="BS607" s="50" t="str">
        <x:f>IF(11&gt;'Настройки'!$B$3,"",IF(ISBLANK(P607),IF('Настройки'!$B$9="Нулевой спрос",0,""),IF(P607&lt;0,IF('Настройки'!$B$10="Исключить","",IF('Настройки'!$B$10="Абсолютные значения",ABS(P607),P607)),P607)))</x:f>
      </x:c>
      <x:c r="BT607" s="50" t="str">
        <x:f>IF(12&gt;'Настройки'!$B$3,"",IF(ISBLANK(Q607),IF('Настройки'!$B$9="Нулевой спрос",0,""),IF(Q607&lt;0,IF('Настройки'!$B$10="Исключить","",IF('Настройки'!$B$10="Абсолютные значения",ABS(Q607),Q607)),Q607)))</x:f>
      </x:c>
      <x:c r="BU607" s="50" t="str">
        <x:f>IF(13&gt;'Настройки'!$B$3,"",IF(ISBLANK(R607),IF('Настройки'!$B$9="Нулевой спрос",0,""),IF(R607&lt;0,IF('Настройки'!$B$10="Исключить","",IF('Настройки'!$B$10="Абсолютные значения",ABS(R607),R607)),R607)))</x:f>
      </x:c>
      <x:c r="BV607" s="50" t="str">
        <x:f>IF(14&gt;'Настройки'!$B$3,"",IF(ISBLANK(S607),IF('Настройки'!$B$9="Нулевой спрос",0,""),IF(S607&lt;0,IF('Настройки'!$B$10="Исключить","",IF('Настройки'!$B$10="Абсолютные значения",ABS(S607),S607)),S607)))</x:f>
      </x:c>
      <x:c r="BW607" s="50" t="str">
        <x:f>IF(15&gt;'Настройки'!$B$3,"",IF(ISBLANK(T607),IF('Настройки'!$B$9="Нулевой спрос",0,""),IF(T607&lt;0,IF('Настройки'!$B$10="Исключить","",IF('Настройки'!$B$10="Абсолютные значения",ABS(T607),T607)),T607)))</x:f>
      </x:c>
      <x:c r="BX607" s="50" t="str">
        <x:f>IF(16&gt;'Настройки'!$B$3,"",IF(ISBLANK(U607),IF('Настройки'!$B$9="Нулевой спрос",0,""),IF(U607&lt;0,IF('Настройки'!$B$10="Исключить","",IF('Настройки'!$B$10="Абсолютные значения",ABS(U607),U607)),U607)))</x:f>
      </x:c>
      <x:c r="BY607" s="50" t="str">
        <x:f>IF(17&gt;'Настройки'!$B$3,"",IF(ISBLANK(V607),IF('Настройки'!$B$9="Нулевой спрос",0,""),IF(V607&lt;0,IF('Настройки'!$B$10="Исключить","",IF('Настройки'!$B$10="Абсолютные значения",ABS(V607),V607)),V607)))</x:f>
      </x:c>
      <x:c r="BZ607" s="50" t="str">
        <x:f>IF(18&gt;'Настройки'!$B$3,"",IF(ISBLANK(W607),IF('Настройки'!$B$9="Нулевой спрос",0,""),IF(W607&lt;0,IF('Настройки'!$B$10="Исключить","",IF('Настройки'!$B$10="Абсолютные значения",ABS(W607),W607)),W607)))</x:f>
      </x:c>
      <x:c r="CA607" s="50" t="str">
        <x:f>IF(19&gt;'Настройки'!$B$3,"",IF(ISBLANK(X607),IF('Настройки'!$B$9="Нулевой спрос",0,""),IF(X607&lt;0,IF('Настройки'!$B$10="Исключить","",IF('Настройки'!$B$10="Абсолютные значения",ABS(X607),X607)),X607)))</x:f>
      </x:c>
      <x:c r="CB607" s="50" t="str">
        <x:f>IF(20&gt;'Настройки'!$B$3,"",IF(ISBLANK(Y607),IF('Настройки'!$B$9="Нулевой спрос",0,""),IF(Y607&lt;0,IF('Настройки'!$B$10="Исключить","",IF('Настройки'!$B$10="Абсолютные значения",ABS(Y607),Y607)),Y607)))</x:f>
      </x:c>
      <x:c r="CC607" s="50" t="str">
        <x:f>IF(21&gt;'Настройки'!$B$3,"",IF(ISBLANK(Z607),IF('Настройки'!$B$9="Нулевой спрос",0,""),IF(Z607&lt;0,IF('Настройки'!$B$10="Исключить","",IF('Настройки'!$B$10="Абсолютные значения",ABS(Z607),Z607)),Z607)))</x:f>
      </x:c>
      <x:c r="CD607" s="50" t="str">
        <x:f>IF(22&gt;'Настройки'!$B$3,"",IF(ISBLANK(AA607),IF('Настройки'!$B$9="Нулевой спрос",0,""),IF(AA607&lt;0,IF('Настройки'!$B$10="Исключить","",IF('Настройки'!$B$10="Абсолютные значения",ABS(AA607),AA607)),AA607)))</x:f>
      </x:c>
      <x:c r="CE607" s="50" t="str">
        <x:f>IF(23&gt;'Настройки'!$B$3,"",IF(ISBLANK(AB607),IF('Настройки'!$B$9="Нулевой спрос",0,""),IF(AB607&lt;0,IF('Настройки'!$B$10="Исключить","",IF('Настройки'!$B$10="Абсолютные значения",ABS(AB607),AB607)),AB607)))</x:f>
      </x:c>
      <x:c r="CF607" s="50" t="str">
        <x:f>IF(24&gt;'Настройки'!$B$3,"",IF(ISBLANK(AC607),IF('Настройки'!$B$9="Нулевой спрос",0,""),IF(AC607&lt;0,IF('Настройки'!$B$10="Исключить","",IF('Настройки'!$B$10="Абсолютные значения",ABS(AC607),AC607)),AC607)))</x:f>
      </x:c>
      <x:c r="CG607" s="50" t="str">
        <x:f>IF(25&gt;'Настройки'!$B$3,"",IF(ISBLANK(AD607),IF('Настройки'!$B$9="Нулевой спрос",0,""),IF(AD607&lt;0,IF('Настройки'!$B$10="Исключить","",IF('Настройки'!$B$10="Абсолютные значения",ABS(AD607),AD607)),AD607)))</x:f>
      </x:c>
      <x:c r="CH607" s="50" t="str">
        <x:f>IF(26&gt;'Настройки'!$B$3,"",IF(ISBLANK(AE607),IF('Настройки'!$B$9="Нулевой спрос",0,""),IF(AE607&lt;0,IF('Настройки'!$B$10="Исключить","",IF('Настройки'!$B$10="Абсолютные значения",ABS(AE607),AE607)),AE607)))</x:f>
      </x:c>
      <x:c r="CI607" s="50" t="str">
        <x:f>IF(27&gt;'Настройки'!$B$3,"",IF(ISBLANK(AF607),IF('Настройки'!$B$9="Нулевой спрос",0,""),IF(AF607&lt;0,IF('Настройки'!$B$10="Исключить","",IF('Настройки'!$B$10="Абсолютные значения",ABS(AF607),AF607)),AF607)))</x:f>
      </x:c>
      <x:c r="CJ607" s="50" t="str">
        <x:f>IF(28&gt;'Настройки'!$B$3,"",IF(ISBLANK(AG607),IF('Настройки'!$B$9="Нулевой спрос",0,""),IF(AG607&lt;0,IF('Настройки'!$B$10="Исключить","",IF('Настройки'!$B$10="Абсолютные значения",ABS(AG607),AG607)),AG607)))</x:f>
      </x:c>
      <x:c r="CK607" s="50" t="str">
        <x:f>IF(29&gt;'Настройки'!$B$3,"",IF(ISBLANK(AH607),IF('Настройки'!$B$9="Нулевой спрос",0,""),IF(AH607&lt;0,IF('Настройки'!$B$10="Исключить","",IF('Настройки'!$B$10="Абсолютные значения",ABS(AH607),AH607)),AH607)))</x:f>
      </x:c>
      <x:c r="CL607" s="50" t="str">
        <x:f>IF(30&gt;'Настройки'!$B$3,"",IF(ISBLANK(AI607),IF('Настройки'!$B$9="Нулевой спрос",0,""),IF(AI607&lt;0,IF('Настройки'!$B$10="Исключить","",IF('Настройки'!$B$10="Абсолютные значения",ABS(AI607),AI607)),AI607)))</x:f>
      </x:c>
      <x:c r="CM607" s="50" t="str">
        <x:f>IF(31&gt;'Настройки'!$B$3,"",IF(ISBLANK(AJ607),IF('Настройки'!$B$9="Нулевой спрос",0,""),IF(AJ607&lt;0,IF('Настройки'!$B$10="Исключить","",IF('Настройки'!$B$10="Абсолютные значения",ABS(AJ607),AJ607)),AJ607)))</x:f>
      </x:c>
      <x:c r="CN607" s="50" t="str">
        <x:f>IF(32&gt;'Настройки'!$B$3,"",IF(ISBLANK(AK607),IF('Настройки'!$B$9="Нулевой спрос",0,""),IF(AK607&lt;0,IF('Настройки'!$B$10="Исключить","",IF('Настройки'!$B$10="Абсолютные значения",ABS(AK607),AK607)),AK607)))</x:f>
      </x:c>
      <x:c r="CO607" s="50" t="str">
        <x:f>IF(33&gt;'Настройки'!$B$3,"",IF(ISBLANK(AL607),IF('Настройки'!$B$9="Нулевой спрос",0,""),IF(AL607&lt;0,IF('Настройки'!$B$10="Исключить","",IF('Настройки'!$B$10="Абсолютные значения",ABS(AL607),AL607)),AL607)))</x:f>
      </x:c>
      <x:c r="CP607" s="50" t="str">
        <x:f>IF(34&gt;'Настройки'!$B$3,"",IF(ISBLANK(AM607),IF('Настройки'!$B$9="Нулевой спрос",0,""),IF(AM607&lt;0,IF('Настройки'!$B$10="Исключить","",IF('Настройки'!$B$10="Абсолютные значения",ABS(AM607),AM607)),AM607)))</x:f>
      </x:c>
      <x:c r="CQ607" s="50" t="str">
        <x:f>IF(35&gt;'Настройки'!$B$3,"",IF(ISBLANK(AN607),IF('Настройки'!$B$9="Нулевой спрос",0,""),IF(AN607&lt;0,IF('Настройки'!$B$10="Исключить","",IF('Настройки'!$B$10="Абсолютные значения",ABS(AN607),AN607)),AN607)))</x:f>
      </x:c>
      <x:c r="CR607" s="50" t="str">
        <x:f>IF(36&gt;'Настройки'!$B$3,"",IF(ISBLANK(AO607),IF('Настройки'!$B$9="Нулевой спрос",0,""),IF(AO607&lt;0,IF('Настройки'!$B$10="Исключить","",IF('Настройки'!$B$10="Абсолютные значения",ABS(AO607),AO607)),AO607)))</x:f>
      </x:c>
      <x:c r="CS607" s="50" t="str">
        <x:f>IF(OR(1&gt;'Настройки'!$B$3,ISBLANK(BI607),BI607=0),"",BI607)</x:f>
      </x:c>
      <x:c r="CT607" s="50" t="str">
        <x:f>IF(OR(2&gt;'Настройки'!$B$3,ISBLANK(BJ607),BJ607=0),"",BJ607)</x:f>
      </x:c>
      <x:c r="CU607" s="50" t="str">
        <x:f>IF(OR(3&gt;'Настройки'!$B$3,ISBLANK(BK607),BK607=0),"",BK607)</x:f>
      </x:c>
      <x:c r="CV607" s="50" t="str">
        <x:f>IF(OR(4&gt;'Настройки'!$B$3,ISBLANK(BL607),BL607=0),"",BL607)</x:f>
      </x:c>
      <x:c r="CW607" s="50" t="str">
        <x:f>IF(OR(5&gt;'Настройки'!$B$3,ISBLANK(BM607),BM607=0),"",BM607)</x:f>
      </x:c>
      <x:c r="CX607" s="50" t="str">
        <x:f>IF(OR(6&gt;'Настройки'!$B$3,ISBLANK(BN607),BN607=0),"",BN607)</x:f>
      </x:c>
      <x:c r="CY607" s="50" t="str">
        <x:f>IF(OR(7&gt;'Настройки'!$B$3,ISBLANK(BO607),BO607=0),"",BO607)</x:f>
      </x:c>
      <x:c r="CZ607" s="50" t="str">
        <x:f>IF(OR(8&gt;'Настройки'!$B$3,ISBLANK(BP607),BP607=0),"",BP607)</x:f>
      </x:c>
      <x:c r="DA607" s="50" t="str">
        <x:f>IF(OR(9&gt;'Настройки'!$B$3,ISBLANK(BQ607),BQ607=0),"",BQ607)</x:f>
      </x:c>
      <x:c r="DB607" s="50" t="str">
        <x:f>IF(OR(10&gt;'Настройки'!$B$3,ISBLANK(BR607),BR607=0),"",BR607)</x:f>
      </x:c>
      <x:c r="DC607" s="50" t="str">
        <x:f>IF(OR(11&gt;'Настройки'!$B$3,ISBLANK(BS607),BS607=0),"",BS607)</x:f>
      </x:c>
      <x:c r="DD607" s="50" t="str">
        <x:f>IF(OR(12&gt;'Настройки'!$B$3,ISBLANK(BT607),BT607=0),"",BT607)</x:f>
      </x:c>
      <x:c r="DE607" s="50" t="str">
        <x:f>IF(OR(13&gt;'Настройки'!$B$3,ISBLANK(BU607),BU607=0),"",BU607)</x:f>
      </x:c>
      <x:c r="DF607" s="50" t="str">
        <x:f>IF(OR(14&gt;'Настройки'!$B$3,ISBLANK(BV607),BV607=0),"",BV607)</x:f>
      </x:c>
      <x:c r="DG607" s="50" t="str">
        <x:f>IF(OR(15&gt;'Настройки'!$B$3,ISBLANK(BW607),BW607=0),"",BW607)</x:f>
      </x:c>
      <x:c r="DH607" s="50" t="str">
        <x:f>IF(OR(16&gt;'Настройки'!$B$3,ISBLANK(BX607),BX607=0),"",BX607)</x:f>
      </x:c>
      <x:c r="DI607" s="50" t="str">
        <x:f>IF(OR(17&gt;'Настройки'!$B$3,ISBLANK(BY607),BY607=0),"",BY607)</x:f>
      </x:c>
      <x:c r="DJ607" s="50" t="str">
        <x:f>IF(OR(18&gt;'Настройки'!$B$3,ISBLANK(BZ607),BZ607=0),"",BZ607)</x:f>
      </x:c>
      <x:c r="DK607" s="50" t="str">
        <x:f>IF(OR(19&gt;'Настройки'!$B$3,ISBLANK(CA607),CA607=0),"",CA607)</x:f>
      </x:c>
      <x:c r="DL607" s="50" t="str">
        <x:f>IF(OR(20&gt;'Настройки'!$B$3,ISBLANK(CB607),CB607=0),"",CB607)</x:f>
      </x:c>
      <x:c r="DM607" s="50" t="str">
        <x:f>IF(OR(21&gt;'Настройки'!$B$3,ISBLANK(CC607),CC607=0),"",CC607)</x:f>
      </x:c>
      <x:c r="DN607" s="50" t="str">
        <x:f>IF(OR(22&gt;'Настройки'!$B$3,ISBLANK(CD607),CD607=0),"",CD607)</x:f>
      </x:c>
      <x:c r="DO607" s="50" t="str">
        <x:f>IF(OR(23&gt;'Настройки'!$B$3,ISBLANK(CE607),CE607=0),"",CE607)</x:f>
      </x:c>
      <x:c r="DP607" s="50" t="str">
        <x:f>IF(OR(24&gt;'Настройки'!$B$3,ISBLANK(CF607),CF607=0),"",CF607)</x:f>
      </x:c>
      <x:c r="DQ607" s="50" t="str">
        <x:f>IF(OR(25&gt;'Настройки'!$B$3,ISBLANK(CG607),CG607=0),"",CG607)</x:f>
      </x:c>
      <x:c r="DR607" s="50" t="str">
        <x:f>IF(OR(26&gt;'Настройки'!$B$3,ISBLANK(CH607),CH607=0),"",CH607)</x:f>
      </x:c>
      <x:c r="DS607" s="50" t="str">
        <x:f>IF(OR(27&gt;'Настройки'!$B$3,ISBLANK(CI607),CI607=0),"",CI607)</x:f>
      </x:c>
      <x:c r="DT607" s="50" t="str">
        <x:f>IF(OR(28&gt;'Настройки'!$B$3,ISBLANK(CJ607),CJ607=0),"",CJ607)</x:f>
      </x:c>
      <x:c r="DU607" s="50" t="str">
        <x:f>IF(OR(29&gt;'Настройки'!$B$3,ISBLANK(CK607),CK607=0),"",CK607)</x:f>
      </x:c>
      <x:c r="DV607" s="50" t="str">
        <x:f>IF(OR(30&gt;'Настройки'!$B$3,ISBLANK(CL607),CL607=0),"",CL607)</x:f>
      </x:c>
      <x:c r="DW607" s="50" t="str">
        <x:f>IF(OR(31&gt;'Настройки'!$B$3,ISBLANK(CM607),CM607=0),"",CM607)</x:f>
      </x:c>
      <x:c r="DX607" s="50" t="str">
        <x:f>IF(OR(32&gt;'Настройки'!$B$3,ISBLANK(CN607),CN607=0),"",CN607)</x:f>
      </x:c>
      <x:c r="DY607" s="50" t="str">
        <x:f>IF(OR(33&gt;'Настройки'!$B$3,ISBLANK(CO607),CO607=0),"",CO607)</x:f>
      </x:c>
      <x:c r="DZ607" s="50" t="str">
        <x:f>IF(OR(34&gt;'Настройки'!$B$3,ISBLANK(CP607),CP607=0),"",CP607)</x:f>
      </x:c>
      <x:c r="EA607" s="50" t="str">
        <x:f>IF(OR(35&gt;'Настройки'!$B$3,ISBLANK(CQ607),CQ607=0),"",CQ607)</x:f>
      </x:c>
      <x:c r="EB607" s="50" t="str">
        <x:f>IF(OR(36&gt;'Настройки'!$B$3,ISBLANK(CR607),CR607=0),"",CR607)</x:f>
      </x:c>
      <x:c r="EC607" s="50" t="str">
        <x:f>IF(A607="","",IF(OR(BB607="AZ",BB607="BZ"),10000+ROW(),IF(AZ607&gt;'Настройки'!$B$11,20000+ROW(),IF(BF607&lt;&gt;"Обычный",30000+ROW(),IF(AX607&lt;=0,40000+ROW(),"")))))</x:f>
      </x:c>
      <x:c r="ED607" s="50" t="str">
        <x:f>IF(EC607="","",COUNTIFS($EC$2:$EC$1001,"&gt;0",$EC$2:$EC$1001,"&lt;"&amp;EC607)+1)</x:f>
      </x:c>
    </x:row>
    <x:row r="608">
      <x:c r="A608" s="115"/>
      <x:c r="B608" s="115"/>
      <x:c r="C608" s="115"/>
      <x:c r="D608" s="118"/>
      <x:c r="E608" s="118"/>
      <x:c r="F608" s="118"/>
      <x:c r="G608" s="118"/>
      <x:c r="H608" s="118"/>
      <x:c r="I608" s="118"/>
      <x:c r="J608" s="118"/>
      <x:c r="K608" s="118"/>
      <x:c r="L608" s="118"/>
      <x:c r="M608" s="118"/>
      <x:c r="N608" s="118"/>
      <x:c r="O608" s="118"/>
      <x:c r="P608" s="118"/>
      <x:c r="Q608" s="118"/>
      <x:c r="R608" s="118"/>
      <x:c r="S608" s="118"/>
      <x:c r="T608" s="118"/>
      <x:c r="U608" s="118"/>
      <x:c r="V608" s="118"/>
      <x:c r="W608" s="118"/>
      <x:c r="X608" s="118"/>
      <x:c r="Y608" s="118"/>
      <x:c r="Z608" s="118"/>
      <x:c r="AA608" s="118"/>
      <x:c r="AB608" s="118"/>
      <x:c r="AC608" s="118"/>
      <x:c r="AD608" s="118"/>
      <x:c r="AE608" s="118"/>
      <x:c r="AF608" s="118"/>
      <x:c r="AG608" s="118"/>
      <x:c r="AH608" s="118"/>
      <x:c r="AI608" s="118"/>
      <x:c r="AJ608" s="118"/>
      <x:c r="AK608" s="118"/>
      <x:c r="AL608" s="118"/>
      <x:c r="AM608" s="118"/>
      <x:c r="AN608" s="118"/>
      <x:c r="AO608" s="118"/>
      <x:c r="AP608" s="115"/>
      <x:c r="AQ608" s="49" t="str">
        <x:f>IF(A608="","",COUNT(BI608:INDEX(BI608:CR608,1,'Настройки'!$B$3)))</x:f>
      </x:c>
      <x:c r="AR608" s="49" t="str">
        <x:f>IF(A608="","",SUM(BI608:INDEX(BI608:CR608,1,'Настройки'!$B$3)))</x:f>
      </x:c>
      <x:c r="AS608" s="58" t="str">
        <x:f>IF(A608="","",IF('Настройки'!$B$4="Стоимость потребления",AR608*D608,IF('Настройки'!$B$4="Количество",AR608,E608)))</x:f>
      </x:c>
      <x:c r="AT608" s="61" t="str">
        <x:f>IF(OR(A608="",AS608&lt;0,SUM($AS$2:$AS$1001)&lt;=0),"",AS608/SUM($AS$2:$AS$1001))</x:f>
      </x:c>
      <x:c r="AU608" s="61" t="str">
        <x:f>IF(OR(A608="",AS608&lt;0,SUM($AS$2:$AS$1001)&lt;=0),"",SUMIFS($AS$2:$AS$1001,$AS$2:$AS$1001,"&gt;"&amp;AS608)/SUM($AS$2:$AS$1001))</x:f>
      </x:c>
      <x:c r="AV608" s="61" t="str">
        <x:f>IF(OR(A608="",AS608&lt;0,SUM($AS$2:$AS$1001)&lt;=0),"",SUMIFS($AS$2:$AS$1001,$AS$2:$AS$1001,"&gt;="&amp;AS608)/SUM($AS$2:$AS$1001))</x:f>
      </x:c>
      <x:c r="AW608" s="49" t="str">
        <x:f>IF(A608="","",IF(SUM($AS$2:$AS$1001)&lt;=0,"Не определён",IF(AS608&lt;0,"Исключение",IF(AU608&lt;'Настройки'!$B$5,"A",IF(AU608&lt;'Настройки'!$B$6,"B","C")))))</x:f>
      </x:c>
      <x:c r="AX608" s="58" t="str">
        <x:f>IF(A608="","",IF(AQ608=0,"",AVERAGE(BI608:INDEX(BI608:CR608,1,'Настройки'!$B$3))))</x:f>
      </x:c>
      <x:c r="AY608" s="58" t="str">
        <x:f>IF(OR(A608="",AQ608=0),"",STDEVP(BI608:INDEX(BI608:CR608,1,'Настройки'!$B$3)))</x:f>
      </x:c>
      <x:c r="AZ608" s="61" t="str">
        <x:f>IF(OR(A608="",AQ608&lt;'Настройки'!$B$12,AX608&lt;=0,AND('Настройки'!$B$10="Блокировать",COUNTIF(F608:INDEX(F608:AO608,1,'Настройки'!$B$3),"&lt;0")&gt;0)),"",AY608/ABS(AX608))</x:f>
      </x:c>
      <x:c r="BA608" s="49" t="str">
        <x:f>IF(A608="","",IF(AND('Настройки'!$B$10="Блокировать",COUNTIF(F608:INDEX(F608:AO608,1,'Настройки'!$B$3),"&lt;0")&gt;0),"Не определён",IF(AQ608&lt;'Настройки'!$B$12,"Не определён",IF(AX608=0,"Нет спроса",IF(AX608&lt;0,"Не определён",IF(AZ608&lt;='Настройки'!$B$7,"X",IF(AZ608&lt;='Настройки'!$B$8,"Y","Z")))))))</x:f>
      </x:c>
      <x:c r="BB608" s="49" t="str">
        <x:f>IF(OR(A608="",LEN(AW608)&lt;&gt;1,LEN(BA608)&lt;&gt;1),"",AW608&amp;BA608)</x:f>
      </x:c>
      <x:c r="BC608" s="61" t="str">
        <x:f>IF(OR(A608="",AQ608=0),"",(COUNT(BI608:INDEX(BI608:CR608,1,'Настройки'!$B$3))-COUNT(CS608:INDEX(CS608:EB608,1,'Настройки'!$B$3)))/AQ608)</x:f>
      </x:c>
      <x:c r="BD608" s="64" t="str">
        <x:f>IF(OR(A608="",COUNT(CS608:INDEX(CS608:EB608,1,'Настройки'!$B$3))=0),"",AQ608/COUNT(CS608:INDEX(CS608:EB608,1,'Настройки'!$B$3)))</x:f>
      </x:c>
      <x:c r="BE608" s="64" t="str">
        <x:f>IF(OR(A608="",COUNT(CS608:INDEX(CS608:EB608,1,'Настройки'!$B$3))=0),"",IF(AVERAGE(CS608:INDEX(CS608:EB608,1,'Настройки'!$B$3))=0,"",(STDEVP(CS608:INDEX(CS608:EB608,1,'Настройки'!$B$3))/ABS(AVERAGE(CS608:INDEX(CS608:EB608,1,'Настройки'!$B$3))))^2))</x:f>
      </x:c>
      <x:c r="BF608" s="49" t="str">
        <x:f>IF(A608="","",IF(AQ608&lt;3,"Недостаточно",IF(AQ608&lt;6,"Предварительный","Обычный")))</x:f>
      </x:c>
      <x:c r="BG608" s="49" t="str">
        <x:f>IF(A608="","",IF(COUNTIF(F608:INDEX(F608:AO608,1,'Настройки'!$B$3),"&lt;0")&gt;0,IF('Настройки'!$B$10="Блокировать","Отрицательный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"),"")&amp;IF(AQ608&lt;3,"Недостаточно истории. ",IF(AQ608&lt;6,"Предварительная классификация. ",""))&amp;IF(AX608=0,"Нет спроса за горизонт. ","")&amp;IF(AZ608&gt;'Настройки'!$B$11,"Экстремальная вариативность. ",""))</x:f>
      </x:c>
      <x:c r="BH608" s="49" t="str">
        <x:f>IF(A608="","",IFERROR(VLOOKUP(BB608,'Настройки'!$D$3:$E$11,2,FALSE),"Сначала проверьте исходные данные и историю спроса.")&amp;" Уточните срок поставки, MOQ и критичность.")</x:f>
      </x:c>
      <x:c r="BI608" s="50" t="str">
        <x:f>IF(1&gt;'Настройки'!$B$3,"",IF(ISBLANK(F608),IF('Настройки'!$B$9="Нулевой спрос",0,""),IF(F608&lt;0,IF('Настройки'!$B$10="Исключить","",IF('Настройки'!$B$10="Абсолютные значения",ABS(F608),F608)),F608)))</x:f>
      </x:c>
      <x:c r="BJ608" s="50" t="str">
        <x:f>IF(2&gt;'Настройки'!$B$3,"",IF(ISBLANK(G608),IF('Настройки'!$B$9="Нулевой спрос",0,""),IF(G608&lt;0,IF('Настройки'!$B$10="Исключить","",IF('Настройки'!$B$10="Абсолютные значения",ABS(G608),G608)),G608)))</x:f>
      </x:c>
      <x:c r="BK608" s="50" t="str">
        <x:f>IF(3&gt;'Настройки'!$B$3,"",IF(ISBLANK(H608),IF('Настройки'!$B$9="Нулевой спрос",0,""),IF(H608&lt;0,IF('Настройки'!$B$10="Исключить","",IF('Настройки'!$B$10="Абсолютные значения",ABS(H608),H608)),H608)))</x:f>
      </x:c>
      <x:c r="BL608" s="50" t="str">
        <x:f>IF(4&gt;'Настройки'!$B$3,"",IF(ISBLANK(I608),IF('Настройки'!$B$9="Нулевой спрос",0,""),IF(I608&lt;0,IF('Настройки'!$B$10="Исключить","",IF('Настройки'!$B$10="Абсолютные значения",ABS(I608),I608)),I608)))</x:f>
      </x:c>
      <x:c r="BM608" s="50" t="str">
        <x:f>IF(5&gt;'Настройки'!$B$3,"",IF(ISBLANK(J608),IF('Настройки'!$B$9="Нулевой спрос",0,""),IF(J608&lt;0,IF('Настройки'!$B$10="Исключить","",IF('Настройки'!$B$10="Абсолютные значения",ABS(J608),J608)),J608)))</x:f>
      </x:c>
      <x:c r="BN608" s="50" t="str">
        <x:f>IF(6&gt;'Настройки'!$B$3,"",IF(ISBLANK(K608),IF('Настройки'!$B$9="Нулевой спрос",0,""),IF(K608&lt;0,IF('Настройки'!$B$10="Исключить","",IF('Настройки'!$B$10="Абсолютные значения",ABS(K608),K608)),K608)))</x:f>
      </x:c>
      <x:c r="BO608" s="50" t="str">
        <x:f>IF(7&gt;'Настройки'!$B$3,"",IF(ISBLANK(L608),IF('Настройки'!$B$9="Нулевой спрос",0,""),IF(L608&lt;0,IF('Настройки'!$B$10="Исключить","",IF('Настройки'!$B$10="Абсолютные значения",ABS(L608),L608)),L608)))</x:f>
      </x:c>
      <x:c r="BP608" s="50" t="str">
        <x:f>IF(8&gt;'Настройки'!$B$3,"",IF(ISBLANK(M608),IF('Настройки'!$B$9="Нулевой спрос",0,""),IF(M608&lt;0,IF('Настройки'!$B$10="Исключить","",IF('Настройки'!$B$10="Абсолютные значения",ABS(M608),M608)),M608)))</x:f>
      </x:c>
      <x:c r="BQ608" s="50" t="str">
        <x:f>IF(9&gt;'Настройки'!$B$3,"",IF(ISBLANK(N608),IF('Настройки'!$B$9="Нулевой спрос",0,""),IF(N608&lt;0,IF('Настройки'!$B$10="Исключить","",IF('Настройки'!$B$10="Абсолютные значения",ABS(N608),N608)),N608)))</x:f>
      </x:c>
      <x:c r="BR608" s="50" t="str">
        <x:f>IF(10&gt;'Настройки'!$B$3,"",IF(ISBLANK(O608),IF('Настройки'!$B$9="Нулевой спрос",0,""),IF(O608&lt;0,IF('Настройки'!$B$10="Исключить","",IF('Настройки'!$B$10="Абсолютные значения",ABS(O608),O608)),O608)))</x:f>
      </x:c>
      <x:c r="BS608" s="50" t="str">
        <x:f>IF(11&gt;'Настройки'!$B$3,"",IF(ISBLANK(P608),IF('Настройки'!$B$9="Нулевой спрос",0,""),IF(P608&lt;0,IF('Настройки'!$B$10="Исключить","",IF('Настройки'!$B$10="Абсолютные значения",ABS(P608),P608)),P608)))</x:f>
      </x:c>
      <x:c r="BT608" s="50" t="str">
        <x:f>IF(12&gt;'Настройки'!$B$3,"",IF(ISBLANK(Q608),IF('Настройки'!$B$9="Нулевой спрос",0,""),IF(Q608&lt;0,IF('Настройки'!$B$10="Исключить","",IF('Настройки'!$B$10="Абсолютные значения",ABS(Q608),Q608)),Q608)))</x:f>
      </x:c>
      <x:c r="BU608" s="50" t="str">
        <x:f>IF(13&gt;'Настройки'!$B$3,"",IF(ISBLANK(R608),IF('Настройки'!$B$9="Нулевой спрос",0,""),IF(R608&lt;0,IF('Настройки'!$B$10="Исключить","",IF('Настройки'!$B$10="Абсолютные значения",ABS(R608),R608)),R608)))</x:f>
      </x:c>
      <x:c r="BV608" s="50" t="str">
        <x:f>IF(14&gt;'Настройки'!$B$3,"",IF(ISBLANK(S608),IF('Настройки'!$B$9="Нулевой спрос",0,""),IF(S608&lt;0,IF('Настройки'!$B$10="Исключить","",IF('Настройки'!$B$10="Абсолютные значения",ABS(S608),S608)),S608)))</x:f>
      </x:c>
      <x:c r="BW608" s="50" t="str">
        <x:f>IF(15&gt;'Настройки'!$B$3,"",IF(ISBLANK(T608),IF('Настройки'!$B$9="Нулевой спрос",0,""),IF(T608&lt;0,IF('Настройки'!$B$10="Исключить","",IF('Настройки'!$B$10="Абсолютные значения",ABS(T608),T608)),T608)))</x:f>
      </x:c>
      <x:c r="BX608" s="50" t="str">
        <x:f>IF(16&gt;'Настройки'!$B$3,"",IF(ISBLANK(U608),IF('Настройки'!$B$9="Нулевой спрос",0,""),IF(U608&lt;0,IF('Настройки'!$B$10="Исключить","",IF('Настройки'!$B$10="Абсолютные значения",ABS(U608),U608)),U608)))</x:f>
      </x:c>
      <x:c r="BY608" s="50" t="str">
        <x:f>IF(17&gt;'Настройки'!$B$3,"",IF(ISBLANK(V608),IF('Настройки'!$B$9="Нулевой спрос",0,""),IF(V608&lt;0,IF('Настройки'!$B$10="Исключить","",IF('Настройки'!$B$10="Абсолютные значения",ABS(V608),V608)),V608)))</x:f>
      </x:c>
      <x:c r="BZ608" s="50" t="str">
        <x:f>IF(18&gt;'Настройки'!$B$3,"",IF(ISBLANK(W608),IF('Настройки'!$B$9="Нулевой спрос",0,""),IF(W608&lt;0,IF('Настройки'!$B$10="Исключить","",IF('Настройки'!$B$10="Абсолютные значения",ABS(W608),W608)),W608)))</x:f>
      </x:c>
      <x:c r="CA608" s="50" t="str">
        <x:f>IF(19&gt;'Настройки'!$B$3,"",IF(ISBLANK(X608),IF('Настройки'!$B$9="Нулевой спрос",0,""),IF(X608&lt;0,IF('Настройки'!$B$10="Исключить","",IF('Настройки'!$B$10="Абсолютные значения",ABS(X608),X608)),X608)))</x:f>
      </x:c>
      <x:c r="CB608" s="50" t="str">
        <x:f>IF(20&gt;'Настройки'!$B$3,"",IF(ISBLANK(Y608),IF('Настройки'!$B$9="Нулевой спрос",0,""),IF(Y608&lt;0,IF('Настройки'!$B$10="Исключить","",IF('Настройки'!$B$10="Абсолютные значения",ABS(Y608),Y608)),Y608)))</x:f>
      </x:c>
      <x:c r="CC608" s="50" t="str">
        <x:f>IF(21&gt;'Настройки'!$B$3,"",IF(ISBLANK(Z608),IF('Настройки'!$B$9="Нулевой спрос",0,""),IF(Z608&lt;0,IF('Настройки'!$B$10="Исключить","",IF('Настройки'!$B$10="Абсолютные значения",ABS(Z608),Z608)),Z608)))</x:f>
      </x:c>
      <x:c r="CD608" s="50" t="str">
        <x:f>IF(22&gt;'Настройки'!$B$3,"",IF(ISBLANK(AA608),IF('Настройки'!$B$9="Нулевой спрос",0,""),IF(AA608&lt;0,IF('Настройки'!$B$10="Исключить","",IF('Настройки'!$B$10="Абсолютные значения",ABS(AA608),AA608)),AA608)))</x:f>
      </x:c>
      <x:c r="CE608" s="50" t="str">
        <x:f>IF(23&gt;'Настройки'!$B$3,"",IF(ISBLANK(AB608),IF('Настройки'!$B$9="Нулевой спрос",0,""),IF(AB608&lt;0,IF('Настройки'!$B$10="Исключить","",IF('Настройки'!$B$10="Абсолютные значения",ABS(AB608),AB608)),AB608)))</x:f>
      </x:c>
      <x:c r="CF608" s="50" t="str">
        <x:f>IF(24&gt;'Настройки'!$B$3,"",IF(ISBLANK(AC608),IF('Настройки'!$B$9="Нулевой спрос",0,""),IF(AC608&lt;0,IF('Настройки'!$B$10="Исключить","",IF('Настройки'!$B$10="Абсолютные значения",ABS(AC608),AC608)),AC608)))</x:f>
      </x:c>
      <x:c r="CG608" s="50" t="str">
        <x:f>IF(25&gt;'Настройки'!$B$3,"",IF(ISBLANK(AD608),IF('Настройки'!$B$9="Нулевой спрос",0,""),IF(AD608&lt;0,IF('Настройки'!$B$10="Исключить","",IF('Настройки'!$B$10="Абсолютные значения",ABS(AD608),AD608)),AD608)))</x:f>
      </x:c>
      <x:c r="CH608" s="50" t="str">
        <x:f>IF(26&gt;'Настройки'!$B$3,"",IF(ISBLANK(AE608),IF('Настройки'!$B$9="Нулевой спрос",0,""),IF(AE608&lt;0,IF('Настройки'!$B$10="Исключить","",IF('Настройки'!$B$10="Абсолютные значения",ABS(AE608),AE608)),AE608)))</x:f>
      </x:c>
      <x:c r="CI608" s="50" t="str">
        <x:f>IF(27&gt;'Настройки'!$B$3,"",IF(ISBLANK(AF608),IF('Настройки'!$B$9="Нулевой спрос",0,""),IF(AF608&lt;0,IF('Настройки'!$B$10="Исключить","",IF('Настройки'!$B$10="Абсолютные значения",ABS(AF608),AF608)),AF608)))</x:f>
      </x:c>
      <x:c r="CJ608" s="50" t="str">
        <x:f>IF(28&gt;'Настройки'!$B$3,"",IF(ISBLANK(AG608),IF('Настройки'!$B$9="Нулевой спрос",0,""),IF(AG608&lt;0,IF('Настройки'!$B$10="Исключить","",IF('Настройки'!$B$10="Абсолютные значения",ABS(AG608),AG608)),AG608)))</x:f>
      </x:c>
      <x:c r="CK608" s="50" t="str">
        <x:f>IF(29&gt;'Настройки'!$B$3,"",IF(ISBLANK(AH608),IF('Настройки'!$B$9="Нулевой спрос",0,""),IF(AH608&lt;0,IF('Настройки'!$B$10="Исключить","",IF('Настройки'!$B$10="Абсолютные значения",ABS(AH608),AH608)),AH608)))</x:f>
      </x:c>
      <x:c r="CL608" s="50" t="str">
        <x:f>IF(30&gt;'Настройки'!$B$3,"",IF(ISBLANK(AI608),IF('Настройки'!$B$9="Нулевой спрос",0,""),IF(AI608&lt;0,IF('Настройки'!$B$10="Исключить","",IF('Настройки'!$B$10="Абсолютные значения",ABS(AI608),AI608)),AI608)))</x:f>
      </x:c>
      <x:c r="CM608" s="50" t="str">
        <x:f>IF(31&gt;'Настройки'!$B$3,"",IF(ISBLANK(AJ608),IF('Настройки'!$B$9="Нулевой спрос",0,""),IF(AJ608&lt;0,IF('Настройки'!$B$10="Исключить","",IF('Настройки'!$B$10="Абсолютные значения",ABS(AJ608),AJ608)),AJ608)))</x:f>
      </x:c>
      <x:c r="CN608" s="50" t="str">
        <x:f>IF(32&gt;'Настройки'!$B$3,"",IF(ISBLANK(AK608),IF('Настройки'!$B$9="Нулевой спрос",0,""),IF(AK608&lt;0,IF('Настройки'!$B$10="Исключить","",IF('Настройки'!$B$10="Абсолютные значения",ABS(AK608),AK608)),AK608)))</x:f>
      </x:c>
      <x:c r="CO608" s="50" t="str">
        <x:f>IF(33&gt;'Настройки'!$B$3,"",IF(ISBLANK(AL608),IF('Настройки'!$B$9="Нулевой спрос",0,""),IF(AL608&lt;0,IF('Настройки'!$B$10="Исключить","",IF('Настройки'!$B$10="Абсолютные значения",ABS(AL608),AL608)),AL608)))</x:f>
      </x:c>
      <x:c r="CP608" s="50" t="str">
        <x:f>IF(34&gt;'Настройки'!$B$3,"",IF(ISBLANK(AM608),IF('Настройки'!$B$9="Нулевой спрос",0,""),IF(AM608&lt;0,IF('Настройки'!$B$10="Исключить","",IF('Настройки'!$B$10="Абсолютные значения",ABS(AM608),AM608)),AM608)))</x:f>
      </x:c>
      <x:c r="CQ608" s="50" t="str">
        <x:f>IF(35&gt;'Настройки'!$B$3,"",IF(ISBLANK(AN608),IF('Настройки'!$B$9="Нулевой спрос",0,""),IF(AN608&lt;0,IF('Настройки'!$B$10="Исключить","",IF('Настройки'!$B$10="Абсолютные значения",ABS(AN608),AN608)),AN608)))</x:f>
      </x:c>
      <x:c r="CR608" s="50" t="str">
        <x:f>IF(36&gt;'Настройки'!$B$3,"",IF(ISBLANK(AO608),IF('Настройки'!$B$9="Нулевой спрос",0,""),IF(AO608&lt;0,IF('Настройки'!$B$10="Исключить","",IF('Настройки'!$B$10="Абсолютные значения",ABS(AO608),AO608)),AO608)))</x:f>
      </x:c>
      <x:c r="CS608" s="50" t="str">
        <x:f>IF(OR(1&gt;'Настройки'!$B$3,ISBLANK(BI608),BI608=0),"",BI608)</x:f>
      </x:c>
      <x:c r="CT608" s="50" t="str">
        <x:f>IF(OR(2&gt;'Настройки'!$B$3,ISBLANK(BJ608),BJ608=0),"",BJ608)</x:f>
      </x:c>
      <x:c r="CU608" s="50" t="str">
        <x:f>IF(OR(3&gt;'Настройки'!$B$3,ISBLANK(BK608),BK608=0),"",BK608)</x:f>
      </x:c>
      <x:c r="CV608" s="50" t="str">
        <x:f>IF(OR(4&gt;'Настройки'!$B$3,ISBLANK(BL608),BL608=0),"",BL608)</x:f>
      </x:c>
      <x:c r="CW608" s="50" t="str">
        <x:f>IF(OR(5&gt;'Настройки'!$B$3,ISBLANK(BM608),BM608=0),"",BM608)</x:f>
      </x:c>
      <x:c r="CX608" s="50" t="str">
        <x:f>IF(OR(6&gt;'Настройки'!$B$3,ISBLANK(BN608),BN608=0),"",BN608)</x:f>
      </x:c>
      <x:c r="CY608" s="50" t="str">
        <x:f>IF(OR(7&gt;'Настройки'!$B$3,ISBLANK(BO608),BO608=0),"",BO608)</x:f>
      </x:c>
      <x:c r="CZ608" s="50" t="str">
        <x:f>IF(OR(8&gt;'Настройки'!$B$3,ISBLANK(BP608),BP608=0),"",BP608)</x:f>
      </x:c>
      <x:c r="DA608" s="50" t="str">
        <x:f>IF(OR(9&gt;'Настройки'!$B$3,ISBLANK(BQ608),BQ608=0),"",BQ608)</x:f>
      </x:c>
      <x:c r="DB608" s="50" t="str">
        <x:f>IF(OR(10&gt;'Настройки'!$B$3,ISBLANK(BR608),BR608=0),"",BR608)</x:f>
      </x:c>
      <x:c r="DC608" s="50" t="str">
        <x:f>IF(OR(11&gt;'Настройки'!$B$3,ISBLANK(BS608),BS608=0),"",BS608)</x:f>
      </x:c>
      <x:c r="DD608" s="50" t="str">
        <x:f>IF(OR(12&gt;'Настройки'!$B$3,ISBLANK(BT608),BT608=0),"",BT608)</x:f>
      </x:c>
      <x:c r="DE608" s="50" t="str">
        <x:f>IF(OR(13&gt;'Настройки'!$B$3,ISBLANK(BU608),BU608=0),"",BU608)</x:f>
      </x:c>
      <x:c r="DF608" s="50" t="str">
        <x:f>IF(OR(14&gt;'Настройки'!$B$3,ISBLANK(BV608),BV608=0),"",BV608)</x:f>
      </x:c>
      <x:c r="DG608" s="50" t="str">
        <x:f>IF(OR(15&gt;'Настройки'!$B$3,ISBLANK(BW608),BW608=0),"",BW608)</x:f>
      </x:c>
      <x:c r="DH608" s="50" t="str">
        <x:f>IF(OR(16&gt;'Настройки'!$B$3,ISBLANK(BX608),BX608=0),"",BX608)</x:f>
      </x:c>
      <x:c r="DI608" s="50" t="str">
        <x:f>IF(OR(17&gt;'Настройки'!$B$3,ISBLANK(BY608),BY608=0),"",BY608)</x:f>
      </x:c>
      <x:c r="DJ608" s="50" t="str">
        <x:f>IF(OR(18&gt;'Настройки'!$B$3,ISBLANK(BZ608),BZ608=0),"",BZ608)</x:f>
      </x:c>
      <x:c r="DK608" s="50" t="str">
        <x:f>IF(OR(19&gt;'Настройки'!$B$3,ISBLANK(CA608),CA608=0),"",CA608)</x:f>
      </x:c>
      <x:c r="DL608" s="50" t="str">
        <x:f>IF(OR(20&gt;'Настройки'!$B$3,ISBLANK(CB608),CB608=0),"",CB608)</x:f>
      </x:c>
      <x:c r="DM608" s="50" t="str">
        <x:f>IF(OR(21&gt;'Настройки'!$B$3,ISBLANK(CC608),CC608=0),"",CC608)</x:f>
      </x:c>
      <x:c r="DN608" s="50" t="str">
        <x:f>IF(OR(22&gt;'Настройки'!$B$3,ISBLANK(CD608),CD608=0),"",CD608)</x:f>
      </x:c>
      <x:c r="DO608" s="50" t="str">
        <x:f>IF(OR(23&gt;'Настройки'!$B$3,ISBLANK(CE608),CE608=0),"",CE608)</x:f>
      </x:c>
      <x:c r="DP608" s="50" t="str">
        <x:f>IF(OR(24&gt;'Настройки'!$B$3,ISBLANK(CF608),CF608=0),"",CF608)</x:f>
      </x:c>
      <x:c r="DQ608" s="50" t="str">
        <x:f>IF(OR(25&gt;'Настройки'!$B$3,ISBLANK(CG608),CG608=0),"",CG608)</x:f>
      </x:c>
      <x:c r="DR608" s="50" t="str">
        <x:f>IF(OR(26&gt;'Настройки'!$B$3,ISBLANK(CH608),CH608=0),"",CH608)</x:f>
      </x:c>
      <x:c r="DS608" s="50" t="str">
        <x:f>IF(OR(27&gt;'Настройки'!$B$3,ISBLANK(CI608),CI608=0),"",CI608)</x:f>
      </x:c>
      <x:c r="DT608" s="50" t="str">
        <x:f>IF(OR(28&gt;'Настройки'!$B$3,ISBLANK(CJ608),CJ608=0),"",CJ608)</x:f>
      </x:c>
      <x:c r="DU608" s="50" t="str">
        <x:f>IF(OR(29&gt;'Настройки'!$B$3,ISBLANK(CK608),CK608=0),"",CK608)</x:f>
      </x:c>
      <x:c r="DV608" s="50" t="str">
        <x:f>IF(OR(30&gt;'Настройки'!$B$3,ISBLANK(CL608),CL608=0),"",CL608)</x:f>
      </x:c>
      <x:c r="DW608" s="50" t="str">
        <x:f>IF(OR(31&gt;'Настройки'!$B$3,ISBLANK(CM608),CM608=0),"",CM608)</x:f>
      </x:c>
      <x:c r="DX608" s="50" t="str">
        <x:f>IF(OR(32&gt;'Настройки'!$B$3,ISBLANK(CN608),CN608=0),"",CN608)</x:f>
      </x:c>
      <x:c r="DY608" s="50" t="str">
        <x:f>IF(OR(33&gt;'Настройки'!$B$3,ISBLANK(CO608),CO608=0),"",CO608)</x:f>
      </x:c>
      <x:c r="DZ608" s="50" t="str">
        <x:f>IF(OR(34&gt;'Настройки'!$B$3,ISBLANK(CP608),CP608=0),"",CP608)</x:f>
      </x:c>
      <x:c r="EA608" s="50" t="str">
        <x:f>IF(OR(35&gt;'Настройки'!$B$3,ISBLANK(CQ608),CQ608=0),"",CQ608)</x:f>
      </x:c>
      <x:c r="EB608" s="50" t="str">
        <x:f>IF(OR(36&gt;'Настройки'!$B$3,ISBLANK(CR608),CR608=0),"",CR608)</x:f>
      </x:c>
      <x:c r="EC608" s="50" t="str">
        <x:f>IF(A608="","",IF(OR(BB608="AZ",BB608="BZ"),10000+ROW(),IF(AZ608&gt;'Настройки'!$B$11,20000+ROW(),IF(BF608&lt;&gt;"Обычный",30000+ROW(),IF(AX608&lt;=0,40000+ROW(),"")))))</x:f>
      </x:c>
      <x:c r="ED608" s="50" t="str">
        <x:f>IF(EC608="","",COUNTIFS($EC$2:$EC$1001,"&gt;0",$EC$2:$EC$1001,"&lt;"&amp;EC608)+1)</x:f>
      </x:c>
    </x:row>
    <x:row r="609">
      <x:c r="A609" s="115"/>
      <x:c r="B609" s="115"/>
      <x:c r="C609" s="115"/>
      <x:c r="D609" s="118"/>
      <x:c r="E609" s="118"/>
      <x:c r="F609" s="118"/>
      <x:c r="G609" s="118"/>
      <x:c r="H609" s="118"/>
      <x:c r="I609" s="118"/>
      <x:c r="J609" s="118"/>
      <x:c r="K609" s="118"/>
      <x:c r="L609" s="118"/>
      <x:c r="M609" s="118"/>
      <x:c r="N609" s="118"/>
      <x:c r="O609" s="118"/>
      <x:c r="P609" s="118"/>
      <x:c r="Q609" s="118"/>
      <x:c r="R609" s="118"/>
      <x:c r="S609" s="118"/>
      <x:c r="T609" s="118"/>
      <x:c r="U609" s="118"/>
      <x:c r="V609" s="118"/>
      <x:c r="W609" s="118"/>
      <x:c r="X609" s="118"/>
      <x:c r="Y609" s="118"/>
      <x:c r="Z609" s="118"/>
      <x:c r="AA609" s="118"/>
      <x:c r="AB609" s="118"/>
      <x:c r="AC609" s="118"/>
      <x:c r="AD609" s="118"/>
      <x:c r="AE609" s="118"/>
      <x:c r="AF609" s="118"/>
      <x:c r="AG609" s="118"/>
      <x:c r="AH609" s="118"/>
      <x:c r="AI609" s="118"/>
      <x:c r="AJ609" s="118"/>
      <x:c r="AK609" s="118"/>
      <x:c r="AL609" s="118"/>
      <x:c r="AM609" s="118"/>
      <x:c r="AN609" s="118"/>
      <x:c r="AO609" s="118"/>
      <x:c r="AP609" s="115"/>
      <x:c r="AQ609" s="49" t="str">
        <x:f>IF(A609="","",COUNT(BI609:INDEX(BI609:CR609,1,'Настройки'!$B$3)))</x:f>
      </x:c>
      <x:c r="AR609" s="49" t="str">
        <x:f>IF(A609="","",SUM(BI609:INDEX(BI609:CR609,1,'Настройки'!$B$3)))</x:f>
      </x:c>
      <x:c r="AS609" s="58" t="str">
        <x:f>IF(A609="","",IF('Настройки'!$B$4="Стоимость потребления",AR609*D609,IF('Настройки'!$B$4="Количество",AR609,E609)))</x:f>
      </x:c>
      <x:c r="AT609" s="61" t="str">
        <x:f>IF(OR(A609="",AS609&lt;0,SUM($AS$2:$AS$1001)&lt;=0),"",AS609/SUM($AS$2:$AS$1001))</x:f>
      </x:c>
      <x:c r="AU609" s="61" t="str">
        <x:f>IF(OR(A609="",AS609&lt;0,SUM($AS$2:$AS$1001)&lt;=0),"",SUMIFS($AS$2:$AS$1001,$AS$2:$AS$1001,"&gt;"&amp;AS609)/SUM($AS$2:$AS$1001))</x:f>
      </x:c>
      <x:c r="AV609" s="61" t="str">
        <x:f>IF(OR(A609="",AS609&lt;0,SUM($AS$2:$AS$1001)&lt;=0),"",SUMIFS($AS$2:$AS$1001,$AS$2:$AS$1001,"&gt;="&amp;AS609)/SUM($AS$2:$AS$1001))</x:f>
      </x:c>
      <x:c r="AW609" s="49" t="str">
        <x:f>IF(A609="","",IF(SUM($AS$2:$AS$1001)&lt;=0,"Не определён",IF(AS609&lt;0,"Исключение",IF(AU609&lt;'Настройки'!$B$5,"A",IF(AU609&lt;'Настройки'!$B$6,"B","C")))))</x:f>
      </x:c>
      <x:c r="AX609" s="58" t="str">
        <x:f>IF(A609="","",IF(AQ609=0,"",AVERAGE(BI609:INDEX(BI609:CR609,1,'Настройки'!$B$3))))</x:f>
      </x:c>
      <x:c r="AY609" s="58" t="str">
        <x:f>IF(OR(A609="",AQ609=0),"",STDEVP(BI609:INDEX(BI609:CR609,1,'Настройки'!$B$3)))</x:f>
      </x:c>
      <x:c r="AZ609" s="61" t="str">
        <x:f>IF(OR(A609="",AQ609&lt;'Настройки'!$B$12,AX609&lt;=0,AND('Настройки'!$B$10="Блокировать",COUNTIF(F609:INDEX(F609:AO609,1,'Настройки'!$B$3),"&lt;0")&gt;0)),"",AY609/ABS(AX609))</x:f>
      </x:c>
      <x:c r="BA609" s="49" t="str">
        <x:f>IF(A609="","",IF(AND('Настройки'!$B$10="Блокировать",COUNTIF(F609:INDEX(F609:AO609,1,'Настройки'!$B$3),"&lt;0")&gt;0),"Не определён",IF(AQ609&lt;'Настройки'!$B$12,"Не определён",IF(AX609=0,"Нет спроса",IF(AX609&lt;0,"Не определён",IF(AZ609&lt;='Настройки'!$B$7,"X",IF(AZ609&lt;='Настройки'!$B$8,"Y","Z")))))))</x:f>
      </x:c>
      <x:c r="BB609" s="49" t="str">
        <x:f>IF(OR(A609="",LEN(AW609)&lt;&gt;1,LEN(BA609)&lt;&gt;1),"",AW609&amp;BA609)</x:f>
      </x:c>
      <x:c r="BC609" s="61" t="str">
        <x:f>IF(OR(A609="",AQ609=0),"",(COUNT(BI609:INDEX(BI609:CR609,1,'Настройки'!$B$3))-COUNT(CS609:INDEX(CS609:EB609,1,'Настройки'!$B$3)))/AQ609)</x:f>
      </x:c>
      <x:c r="BD609" s="64" t="str">
        <x:f>IF(OR(A609="",COUNT(CS609:INDEX(CS609:EB609,1,'Настройки'!$B$3))=0),"",AQ609/COUNT(CS609:INDEX(CS609:EB609,1,'Настройки'!$B$3)))</x:f>
      </x:c>
      <x:c r="BE609" s="64" t="str">
        <x:f>IF(OR(A609="",COUNT(CS609:INDEX(CS609:EB609,1,'Настройки'!$B$3))=0),"",IF(AVERAGE(CS609:INDEX(CS609:EB609,1,'Настройки'!$B$3))=0,"",(STDEVP(CS609:INDEX(CS609:EB609,1,'Настройки'!$B$3))/ABS(AVERAGE(CS609:INDEX(CS609:EB609,1,'Настройки'!$B$3))))^2))</x:f>
      </x:c>
      <x:c r="BF609" s="49" t="str">
        <x:f>IF(A609="","",IF(AQ609&lt;3,"Недостаточно",IF(AQ609&lt;6,"Предварительный","Обычный")))</x:f>
      </x:c>
      <x:c r="BG609" s="49" t="str">
        <x:f>IF(A609="","",IF(COUNTIF(F609:INDEX(F609:AO609,1,'Настройки'!$B$3),"&lt;0")&gt;0,IF('Настройки'!$B$10="Блокировать","Отрицательный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"),"")&amp;IF(AQ609&lt;3,"Недостаточно истории. ",IF(AQ609&lt;6,"Предварительная классификация. ",""))&amp;IF(AX609=0,"Нет спроса за горизонт. ","")&amp;IF(AZ609&gt;'Настройки'!$B$11,"Экстремальная вариативность. ",""))</x:f>
      </x:c>
      <x:c r="BH609" s="49" t="str">
        <x:f>IF(A609="","",IFERROR(VLOOKUP(BB609,'Настройки'!$D$3:$E$11,2,FALSE),"Сначала проверьте исходные данные и историю спроса.")&amp;" Уточните срок поставки, MOQ и критичность.")</x:f>
      </x:c>
      <x:c r="BI609" s="50" t="str">
        <x:f>IF(1&gt;'Настройки'!$B$3,"",IF(ISBLANK(F609),IF('Настройки'!$B$9="Нулевой спрос",0,""),IF(F609&lt;0,IF('Настройки'!$B$10="Исключить","",IF('Настройки'!$B$10="Абсолютные значения",ABS(F609),F609)),F609)))</x:f>
      </x:c>
      <x:c r="BJ609" s="50" t="str">
        <x:f>IF(2&gt;'Настройки'!$B$3,"",IF(ISBLANK(G609),IF('Настройки'!$B$9="Нулевой спрос",0,""),IF(G609&lt;0,IF('Настройки'!$B$10="Исключить","",IF('Настройки'!$B$10="Абсолютные значения",ABS(G609),G609)),G609)))</x:f>
      </x:c>
      <x:c r="BK609" s="50" t="str">
        <x:f>IF(3&gt;'Настройки'!$B$3,"",IF(ISBLANK(H609),IF('Настройки'!$B$9="Нулевой спрос",0,""),IF(H609&lt;0,IF('Настройки'!$B$10="Исключить","",IF('Настройки'!$B$10="Абсолютные значения",ABS(H609),H609)),H609)))</x:f>
      </x:c>
      <x:c r="BL609" s="50" t="str">
        <x:f>IF(4&gt;'Настройки'!$B$3,"",IF(ISBLANK(I609),IF('Настройки'!$B$9="Нулевой спрос",0,""),IF(I609&lt;0,IF('Настройки'!$B$10="Исключить","",IF('Настройки'!$B$10="Абсолютные значения",ABS(I609),I609)),I609)))</x:f>
      </x:c>
      <x:c r="BM609" s="50" t="str">
        <x:f>IF(5&gt;'Настройки'!$B$3,"",IF(ISBLANK(J609),IF('Настройки'!$B$9="Нулевой спрос",0,""),IF(J609&lt;0,IF('Настройки'!$B$10="Исключить","",IF('Настройки'!$B$10="Абсолютные значения",ABS(J609),J609)),J609)))</x:f>
      </x:c>
      <x:c r="BN609" s="50" t="str">
        <x:f>IF(6&gt;'Настройки'!$B$3,"",IF(ISBLANK(K609),IF('Настройки'!$B$9="Нулевой спрос",0,""),IF(K609&lt;0,IF('Настройки'!$B$10="Исключить","",IF('Настройки'!$B$10="Абсолютные значения",ABS(K609),K609)),K609)))</x:f>
      </x:c>
      <x:c r="BO609" s="50" t="str">
        <x:f>IF(7&gt;'Настройки'!$B$3,"",IF(ISBLANK(L609),IF('Настройки'!$B$9="Нулевой спрос",0,""),IF(L609&lt;0,IF('Настройки'!$B$10="Исключить","",IF('Настройки'!$B$10="Абсолютные значения",ABS(L609),L609)),L609)))</x:f>
      </x:c>
      <x:c r="BP609" s="50" t="str">
        <x:f>IF(8&gt;'Настройки'!$B$3,"",IF(ISBLANK(M609),IF('Настройки'!$B$9="Нулевой спрос",0,""),IF(M609&lt;0,IF('Настройки'!$B$10="Исключить","",IF('Настройки'!$B$10="Абсолютные значения",ABS(M609),M609)),M609)))</x:f>
      </x:c>
      <x:c r="BQ609" s="50" t="str">
        <x:f>IF(9&gt;'Настройки'!$B$3,"",IF(ISBLANK(N609),IF('Настройки'!$B$9="Нулевой спрос",0,""),IF(N609&lt;0,IF('Настройки'!$B$10="Исключить","",IF('Настройки'!$B$10="Абсолютные значения",ABS(N609),N609)),N609)))</x:f>
      </x:c>
      <x:c r="BR609" s="50" t="str">
        <x:f>IF(10&gt;'Настройки'!$B$3,"",IF(ISBLANK(O609),IF('Настройки'!$B$9="Нулевой спрос",0,""),IF(O609&lt;0,IF('Настройки'!$B$10="Исключить","",IF('Настройки'!$B$10="Абсолютные значения",ABS(O609),O609)),O609)))</x:f>
      </x:c>
      <x:c r="BS609" s="50" t="str">
        <x:f>IF(11&gt;'Настройки'!$B$3,"",IF(ISBLANK(P609),IF('Настройки'!$B$9="Нулевой спрос",0,""),IF(P609&lt;0,IF('Настройки'!$B$10="Исключить","",IF('Настройки'!$B$10="Абсолютные значения",ABS(P609),P609)),P609)))</x:f>
      </x:c>
      <x:c r="BT609" s="50" t="str">
        <x:f>IF(12&gt;'Настройки'!$B$3,"",IF(ISBLANK(Q609),IF('Настройки'!$B$9="Нулевой спрос",0,""),IF(Q609&lt;0,IF('Настройки'!$B$10="Исключить","",IF('Настройки'!$B$10="Абсолютные значения",ABS(Q609),Q609)),Q609)))</x:f>
      </x:c>
      <x:c r="BU609" s="50" t="str">
        <x:f>IF(13&gt;'Настройки'!$B$3,"",IF(ISBLANK(R609),IF('Настройки'!$B$9="Нулевой спрос",0,""),IF(R609&lt;0,IF('Настройки'!$B$10="Исключить","",IF('Настройки'!$B$10="Абсолютные значения",ABS(R609),R609)),R609)))</x:f>
      </x:c>
      <x:c r="BV609" s="50" t="str">
        <x:f>IF(14&gt;'Настройки'!$B$3,"",IF(ISBLANK(S609),IF('Настройки'!$B$9="Нулевой спрос",0,""),IF(S609&lt;0,IF('Настройки'!$B$10="Исключить","",IF('Настройки'!$B$10="Абсолютные значения",ABS(S609),S609)),S609)))</x:f>
      </x:c>
      <x:c r="BW609" s="50" t="str">
        <x:f>IF(15&gt;'Настройки'!$B$3,"",IF(ISBLANK(T609),IF('Настройки'!$B$9="Нулевой спрос",0,""),IF(T609&lt;0,IF('Настройки'!$B$10="Исключить","",IF('Настройки'!$B$10="Абсолютные значения",ABS(T609),T609)),T609)))</x:f>
      </x:c>
      <x:c r="BX609" s="50" t="str">
        <x:f>IF(16&gt;'Настройки'!$B$3,"",IF(ISBLANK(U609),IF('Настройки'!$B$9="Нулевой спрос",0,""),IF(U609&lt;0,IF('Настройки'!$B$10="Исключить","",IF('Настройки'!$B$10="Абсолютные значения",ABS(U609),U609)),U609)))</x:f>
      </x:c>
      <x:c r="BY609" s="50" t="str">
        <x:f>IF(17&gt;'Настройки'!$B$3,"",IF(ISBLANK(V609),IF('Настройки'!$B$9="Нулевой спрос",0,""),IF(V609&lt;0,IF('Настройки'!$B$10="Исключить","",IF('Настройки'!$B$10="Абсолютные значения",ABS(V609),V609)),V609)))</x:f>
      </x:c>
      <x:c r="BZ609" s="50" t="str">
        <x:f>IF(18&gt;'Настройки'!$B$3,"",IF(ISBLANK(W609),IF('Настройки'!$B$9="Нулевой спрос",0,""),IF(W609&lt;0,IF('Настройки'!$B$10="Исключить","",IF('Настройки'!$B$10="Абсолютные значения",ABS(W609),W609)),W609)))</x:f>
      </x:c>
      <x:c r="CA609" s="50" t="str">
        <x:f>IF(19&gt;'Настройки'!$B$3,"",IF(ISBLANK(X609),IF('Настройки'!$B$9="Нулевой спрос",0,""),IF(X609&lt;0,IF('Настройки'!$B$10="Исключить","",IF('Настройки'!$B$10="Абсолютные значения",ABS(X609),X609)),X609)))</x:f>
      </x:c>
      <x:c r="CB609" s="50" t="str">
        <x:f>IF(20&gt;'Настройки'!$B$3,"",IF(ISBLANK(Y609),IF('Настройки'!$B$9="Нулевой спрос",0,""),IF(Y609&lt;0,IF('Настройки'!$B$10="Исключить","",IF('Настройки'!$B$10="Абсолютные значения",ABS(Y609),Y609)),Y609)))</x:f>
      </x:c>
      <x:c r="CC609" s="50" t="str">
        <x:f>IF(21&gt;'Настройки'!$B$3,"",IF(ISBLANK(Z609),IF('Настройки'!$B$9="Нулевой спрос",0,""),IF(Z609&lt;0,IF('Настройки'!$B$10="Исключить","",IF('Настройки'!$B$10="Абсолютные значения",ABS(Z609),Z609)),Z609)))</x:f>
      </x:c>
      <x:c r="CD609" s="50" t="str">
        <x:f>IF(22&gt;'Настройки'!$B$3,"",IF(ISBLANK(AA609),IF('Настройки'!$B$9="Нулевой спрос",0,""),IF(AA609&lt;0,IF('Настройки'!$B$10="Исключить","",IF('Настройки'!$B$10="Абсолютные значения",ABS(AA609),AA609)),AA609)))</x:f>
      </x:c>
      <x:c r="CE609" s="50" t="str">
        <x:f>IF(23&gt;'Настройки'!$B$3,"",IF(ISBLANK(AB609),IF('Настройки'!$B$9="Нулевой спрос",0,""),IF(AB609&lt;0,IF('Настройки'!$B$10="Исключить","",IF('Настройки'!$B$10="Абсолютные значения",ABS(AB609),AB609)),AB609)))</x:f>
      </x:c>
      <x:c r="CF609" s="50" t="str">
        <x:f>IF(24&gt;'Настройки'!$B$3,"",IF(ISBLANK(AC609),IF('Настройки'!$B$9="Нулевой спрос",0,""),IF(AC609&lt;0,IF('Настройки'!$B$10="Исключить","",IF('Настройки'!$B$10="Абсолютные значения",ABS(AC609),AC609)),AC609)))</x:f>
      </x:c>
      <x:c r="CG609" s="50" t="str">
        <x:f>IF(25&gt;'Настройки'!$B$3,"",IF(ISBLANK(AD609),IF('Настройки'!$B$9="Нулевой спрос",0,""),IF(AD609&lt;0,IF('Настройки'!$B$10="Исключить","",IF('Настройки'!$B$10="Абсолютные значения",ABS(AD609),AD609)),AD609)))</x:f>
      </x:c>
      <x:c r="CH609" s="50" t="str">
        <x:f>IF(26&gt;'Настройки'!$B$3,"",IF(ISBLANK(AE609),IF('Настройки'!$B$9="Нулевой спрос",0,""),IF(AE609&lt;0,IF('Настройки'!$B$10="Исключить","",IF('Настройки'!$B$10="Абсолютные значения",ABS(AE609),AE609)),AE609)))</x:f>
      </x:c>
      <x:c r="CI609" s="50" t="str">
        <x:f>IF(27&gt;'Настройки'!$B$3,"",IF(ISBLANK(AF609),IF('Настройки'!$B$9="Нулевой спрос",0,""),IF(AF609&lt;0,IF('Настройки'!$B$10="Исключить","",IF('Настройки'!$B$10="Абсолютные значения",ABS(AF609),AF609)),AF609)))</x:f>
      </x:c>
      <x:c r="CJ609" s="50" t="str">
        <x:f>IF(28&gt;'Настройки'!$B$3,"",IF(ISBLANK(AG609),IF('Настройки'!$B$9="Нулевой спрос",0,""),IF(AG609&lt;0,IF('Настройки'!$B$10="Исключить","",IF('Настройки'!$B$10="Абсолютные значения",ABS(AG609),AG609)),AG609)))</x:f>
      </x:c>
      <x:c r="CK609" s="50" t="str">
        <x:f>IF(29&gt;'Настройки'!$B$3,"",IF(ISBLANK(AH609),IF('Настройки'!$B$9="Нулевой спрос",0,""),IF(AH609&lt;0,IF('Настройки'!$B$10="Исключить","",IF('Настройки'!$B$10="Абсолютные значения",ABS(AH609),AH609)),AH609)))</x:f>
      </x:c>
      <x:c r="CL609" s="50" t="str">
        <x:f>IF(30&gt;'Настройки'!$B$3,"",IF(ISBLANK(AI609),IF('Настройки'!$B$9="Нулевой спрос",0,""),IF(AI609&lt;0,IF('Настройки'!$B$10="Исключить","",IF('Настройки'!$B$10="Абсолютные значения",ABS(AI609),AI609)),AI609)))</x:f>
      </x:c>
      <x:c r="CM609" s="50" t="str">
        <x:f>IF(31&gt;'Настройки'!$B$3,"",IF(ISBLANK(AJ609),IF('Настройки'!$B$9="Нулевой спрос",0,""),IF(AJ609&lt;0,IF('Настройки'!$B$10="Исключить","",IF('Настройки'!$B$10="Абсолютные значения",ABS(AJ609),AJ609)),AJ609)))</x:f>
      </x:c>
      <x:c r="CN609" s="50" t="str">
        <x:f>IF(32&gt;'Настройки'!$B$3,"",IF(ISBLANK(AK609),IF('Настройки'!$B$9="Нулевой спрос",0,""),IF(AK609&lt;0,IF('Настройки'!$B$10="Исключить","",IF('Настройки'!$B$10="Абсолютные значения",ABS(AK609),AK609)),AK609)))</x:f>
      </x:c>
      <x:c r="CO609" s="50" t="str">
        <x:f>IF(33&gt;'Настройки'!$B$3,"",IF(ISBLANK(AL609),IF('Настройки'!$B$9="Нулевой спрос",0,""),IF(AL609&lt;0,IF('Настройки'!$B$10="Исключить","",IF('Настройки'!$B$10="Абсолютные значения",ABS(AL609),AL609)),AL609)))</x:f>
      </x:c>
      <x:c r="CP609" s="50" t="str">
        <x:f>IF(34&gt;'Настройки'!$B$3,"",IF(ISBLANK(AM609),IF('Настройки'!$B$9="Нулевой спрос",0,""),IF(AM609&lt;0,IF('Настройки'!$B$10="Исключить","",IF('Настройки'!$B$10="Абсолютные значения",ABS(AM609),AM609)),AM609)))</x:f>
      </x:c>
      <x:c r="CQ609" s="50" t="str">
        <x:f>IF(35&gt;'Настройки'!$B$3,"",IF(ISBLANK(AN609),IF('Настройки'!$B$9="Нулевой спрос",0,""),IF(AN609&lt;0,IF('Настройки'!$B$10="Исключить","",IF('Настройки'!$B$10="Абсолютные значения",ABS(AN609),AN609)),AN609)))</x:f>
      </x:c>
      <x:c r="CR609" s="50" t="str">
        <x:f>IF(36&gt;'Настройки'!$B$3,"",IF(ISBLANK(AO609),IF('Настройки'!$B$9="Нулевой спрос",0,""),IF(AO609&lt;0,IF('Настройки'!$B$10="Исключить","",IF('Настройки'!$B$10="Абсолютные значения",ABS(AO609),AO609)),AO609)))</x:f>
      </x:c>
      <x:c r="CS609" s="50" t="str">
        <x:f>IF(OR(1&gt;'Настройки'!$B$3,ISBLANK(BI609),BI609=0),"",BI609)</x:f>
      </x:c>
      <x:c r="CT609" s="50" t="str">
        <x:f>IF(OR(2&gt;'Настройки'!$B$3,ISBLANK(BJ609),BJ609=0),"",BJ609)</x:f>
      </x:c>
      <x:c r="CU609" s="50" t="str">
        <x:f>IF(OR(3&gt;'Настройки'!$B$3,ISBLANK(BK609),BK609=0),"",BK609)</x:f>
      </x:c>
      <x:c r="CV609" s="50" t="str">
        <x:f>IF(OR(4&gt;'Настройки'!$B$3,ISBLANK(BL609),BL609=0),"",BL609)</x:f>
      </x:c>
      <x:c r="CW609" s="50" t="str">
        <x:f>IF(OR(5&gt;'Настройки'!$B$3,ISBLANK(BM609),BM609=0),"",BM609)</x:f>
      </x:c>
      <x:c r="CX609" s="50" t="str">
        <x:f>IF(OR(6&gt;'Настройки'!$B$3,ISBLANK(BN609),BN609=0),"",BN609)</x:f>
      </x:c>
      <x:c r="CY609" s="50" t="str">
        <x:f>IF(OR(7&gt;'Настройки'!$B$3,ISBLANK(BO609),BO609=0),"",BO609)</x:f>
      </x:c>
      <x:c r="CZ609" s="50" t="str">
        <x:f>IF(OR(8&gt;'Настройки'!$B$3,ISBLANK(BP609),BP609=0),"",BP609)</x:f>
      </x:c>
      <x:c r="DA609" s="50" t="str">
        <x:f>IF(OR(9&gt;'Настройки'!$B$3,ISBLANK(BQ609),BQ609=0),"",BQ609)</x:f>
      </x:c>
      <x:c r="DB609" s="50" t="str">
        <x:f>IF(OR(10&gt;'Настройки'!$B$3,ISBLANK(BR609),BR609=0),"",BR609)</x:f>
      </x:c>
      <x:c r="DC609" s="50" t="str">
        <x:f>IF(OR(11&gt;'Настройки'!$B$3,ISBLANK(BS609),BS609=0),"",BS609)</x:f>
      </x:c>
      <x:c r="DD609" s="50" t="str">
        <x:f>IF(OR(12&gt;'Настройки'!$B$3,ISBLANK(BT609),BT609=0),"",BT609)</x:f>
      </x:c>
      <x:c r="DE609" s="50" t="str">
        <x:f>IF(OR(13&gt;'Настройки'!$B$3,ISBLANK(BU609),BU609=0),"",BU609)</x:f>
      </x:c>
      <x:c r="DF609" s="50" t="str">
        <x:f>IF(OR(14&gt;'Настройки'!$B$3,ISBLANK(BV609),BV609=0),"",BV609)</x:f>
      </x:c>
      <x:c r="DG609" s="50" t="str">
        <x:f>IF(OR(15&gt;'Настройки'!$B$3,ISBLANK(BW609),BW609=0),"",BW609)</x:f>
      </x:c>
      <x:c r="DH609" s="50" t="str">
        <x:f>IF(OR(16&gt;'Настройки'!$B$3,ISBLANK(BX609),BX609=0),"",BX609)</x:f>
      </x:c>
      <x:c r="DI609" s="50" t="str">
        <x:f>IF(OR(17&gt;'Настройки'!$B$3,ISBLANK(BY609),BY609=0),"",BY609)</x:f>
      </x:c>
      <x:c r="DJ609" s="50" t="str">
        <x:f>IF(OR(18&gt;'Настройки'!$B$3,ISBLANK(BZ609),BZ609=0),"",BZ609)</x:f>
      </x:c>
      <x:c r="DK609" s="50" t="str">
        <x:f>IF(OR(19&gt;'Настройки'!$B$3,ISBLANK(CA609),CA609=0),"",CA609)</x:f>
      </x:c>
      <x:c r="DL609" s="50" t="str">
        <x:f>IF(OR(20&gt;'Настройки'!$B$3,ISBLANK(CB609),CB609=0),"",CB609)</x:f>
      </x:c>
      <x:c r="DM609" s="50" t="str">
        <x:f>IF(OR(21&gt;'Настройки'!$B$3,ISBLANK(CC609),CC609=0),"",CC609)</x:f>
      </x:c>
      <x:c r="DN609" s="50" t="str">
        <x:f>IF(OR(22&gt;'Настройки'!$B$3,ISBLANK(CD609),CD609=0),"",CD609)</x:f>
      </x:c>
      <x:c r="DO609" s="50" t="str">
        <x:f>IF(OR(23&gt;'Настройки'!$B$3,ISBLANK(CE609),CE609=0),"",CE609)</x:f>
      </x:c>
      <x:c r="DP609" s="50" t="str">
        <x:f>IF(OR(24&gt;'Настройки'!$B$3,ISBLANK(CF609),CF609=0),"",CF609)</x:f>
      </x:c>
      <x:c r="DQ609" s="50" t="str">
        <x:f>IF(OR(25&gt;'Настройки'!$B$3,ISBLANK(CG609),CG609=0),"",CG609)</x:f>
      </x:c>
      <x:c r="DR609" s="50" t="str">
        <x:f>IF(OR(26&gt;'Настройки'!$B$3,ISBLANK(CH609),CH609=0),"",CH609)</x:f>
      </x:c>
      <x:c r="DS609" s="50" t="str">
        <x:f>IF(OR(27&gt;'Настройки'!$B$3,ISBLANK(CI609),CI609=0),"",CI609)</x:f>
      </x:c>
      <x:c r="DT609" s="50" t="str">
        <x:f>IF(OR(28&gt;'Настройки'!$B$3,ISBLANK(CJ609),CJ609=0),"",CJ609)</x:f>
      </x:c>
      <x:c r="DU609" s="50" t="str">
        <x:f>IF(OR(29&gt;'Настройки'!$B$3,ISBLANK(CK609),CK609=0),"",CK609)</x:f>
      </x:c>
      <x:c r="DV609" s="50" t="str">
        <x:f>IF(OR(30&gt;'Настройки'!$B$3,ISBLANK(CL609),CL609=0),"",CL609)</x:f>
      </x:c>
      <x:c r="DW609" s="50" t="str">
        <x:f>IF(OR(31&gt;'Настройки'!$B$3,ISBLANK(CM609),CM609=0),"",CM609)</x:f>
      </x:c>
      <x:c r="DX609" s="50" t="str">
        <x:f>IF(OR(32&gt;'Настройки'!$B$3,ISBLANK(CN609),CN609=0),"",CN609)</x:f>
      </x:c>
      <x:c r="DY609" s="50" t="str">
        <x:f>IF(OR(33&gt;'Настройки'!$B$3,ISBLANK(CO609),CO609=0),"",CO609)</x:f>
      </x:c>
      <x:c r="DZ609" s="50" t="str">
        <x:f>IF(OR(34&gt;'Настройки'!$B$3,ISBLANK(CP609),CP609=0),"",CP609)</x:f>
      </x:c>
      <x:c r="EA609" s="50" t="str">
        <x:f>IF(OR(35&gt;'Настройки'!$B$3,ISBLANK(CQ609),CQ609=0),"",CQ609)</x:f>
      </x:c>
      <x:c r="EB609" s="50" t="str">
        <x:f>IF(OR(36&gt;'Настройки'!$B$3,ISBLANK(CR609),CR609=0),"",CR609)</x:f>
      </x:c>
      <x:c r="EC609" s="50" t="str">
        <x:f>IF(A609="","",IF(OR(BB609="AZ",BB609="BZ"),10000+ROW(),IF(AZ609&gt;'Настройки'!$B$11,20000+ROW(),IF(BF609&lt;&gt;"Обычный",30000+ROW(),IF(AX609&lt;=0,40000+ROW(),"")))))</x:f>
      </x:c>
      <x:c r="ED609" s="50" t="str">
        <x:f>IF(EC609="","",COUNTIFS($EC$2:$EC$1001,"&gt;0",$EC$2:$EC$1001,"&lt;"&amp;EC609)+1)</x:f>
      </x:c>
    </x:row>
    <x:row r="610">
      <x:c r="A610" s="115"/>
      <x:c r="B610" s="115"/>
      <x:c r="C610" s="115"/>
      <x:c r="D610" s="118"/>
      <x:c r="E610" s="118"/>
      <x:c r="F610" s="118"/>
      <x:c r="G610" s="118"/>
      <x:c r="H610" s="118"/>
      <x:c r="I610" s="118"/>
      <x:c r="J610" s="118"/>
      <x:c r="K610" s="118"/>
      <x:c r="L610" s="118"/>
      <x:c r="M610" s="118"/>
      <x:c r="N610" s="118"/>
      <x:c r="O610" s="118"/>
      <x:c r="P610" s="118"/>
      <x:c r="Q610" s="118"/>
      <x:c r="R610" s="118"/>
      <x:c r="S610" s="118"/>
      <x:c r="T610" s="118"/>
      <x:c r="U610" s="118"/>
      <x:c r="V610" s="118"/>
      <x:c r="W610" s="118"/>
      <x:c r="X610" s="118"/>
      <x:c r="Y610" s="118"/>
      <x:c r="Z610" s="118"/>
      <x:c r="AA610" s="118"/>
      <x:c r="AB610" s="118"/>
      <x:c r="AC610" s="118"/>
      <x:c r="AD610" s="118"/>
      <x:c r="AE610" s="118"/>
      <x:c r="AF610" s="118"/>
      <x:c r="AG610" s="118"/>
      <x:c r="AH610" s="118"/>
      <x:c r="AI610" s="118"/>
      <x:c r="AJ610" s="118"/>
      <x:c r="AK610" s="118"/>
      <x:c r="AL610" s="118"/>
      <x:c r="AM610" s="118"/>
      <x:c r="AN610" s="118"/>
      <x:c r="AO610" s="118"/>
      <x:c r="AP610" s="115"/>
      <x:c r="AQ610" s="49" t="str">
        <x:f>IF(A610="","",COUNT(BI610:INDEX(BI610:CR610,1,'Настройки'!$B$3)))</x:f>
      </x:c>
      <x:c r="AR610" s="49" t="str">
        <x:f>IF(A610="","",SUM(BI610:INDEX(BI610:CR610,1,'Настройки'!$B$3)))</x:f>
      </x:c>
      <x:c r="AS610" s="58" t="str">
        <x:f>IF(A610="","",IF('Настройки'!$B$4="Стоимость потребления",AR610*D610,IF('Настройки'!$B$4="Количество",AR610,E610)))</x:f>
      </x:c>
      <x:c r="AT610" s="61" t="str">
        <x:f>IF(OR(A610="",AS610&lt;0,SUM($AS$2:$AS$1001)&lt;=0),"",AS610/SUM($AS$2:$AS$1001))</x:f>
      </x:c>
      <x:c r="AU610" s="61" t="str">
        <x:f>IF(OR(A610="",AS610&lt;0,SUM($AS$2:$AS$1001)&lt;=0),"",SUMIFS($AS$2:$AS$1001,$AS$2:$AS$1001,"&gt;"&amp;AS610)/SUM($AS$2:$AS$1001))</x:f>
      </x:c>
      <x:c r="AV610" s="61" t="str">
        <x:f>IF(OR(A610="",AS610&lt;0,SUM($AS$2:$AS$1001)&lt;=0),"",SUMIFS($AS$2:$AS$1001,$AS$2:$AS$1001,"&gt;="&amp;AS610)/SUM($AS$2:$AS$1001))</x:f>
      </x:c>
      <x:c r="AW610" s="49" t="str">
        <x:f>IF(A610="","",IF(SUM($AS$2:$AS$1001)&lt;=0,"Не определён",IF(AS610&lt;0,"Исключение",IF(AU610&lt;'Настройки'!$B$5,"A",IF(AU610&lt;'Настройки'!$B$6,"B","C")))))</x:f>
      </x:c>
      <x:c r="AX610" s="58" t="str">
        <x:f>IF(A610="","",IF(AQ610=0,"",AVERAGE(BI610:INDEX(BI610:CR610,1,'Настройки'!$B$3))))</x:f>
      </x:c>
      <x:c r="AY610" s="58" t="str">
        <x:f>IF(OR(A610="",AQ610=0),"",STDEVP(BI610:INDEX(BI610:CR610,1,'Настройки'!$B$3)))</x:f>
      </x:c>
      <x:c r="AZ610" s="61" t="str">
        <x:f>IF(OR(A610="",AQ610&lt;'Настройки'!$B$12,AX610&lt;=0,AND('Настройки'!$B$10="Блокировать",COUNTIF(F610:INDEX(F610:AO610,1,'Настройки'!$B$3),"&lt;0")&gt;0)),"",AY610/ABS(AX610))</x:f>
      </x:c>
      <x:c r="BA610" s="49" t="str">
        <x:f>IF(A610="","",IF(AND('Настройки'!$B$10="Блокировать",COUNTIF(F610:INDEX(F610:AO610,1,'Настройки'!$B$3),"&lt;0")&gt;0),"Не определён",IF(AQ610&lt;'Настройки'!$B$12,"Не определён",IF(AX610=0,"Нет спроса",IF(AX610&lt;0,"Не определён",IF(AZ610&lt;='Настройки'!$B$7,"X",IF(AZ610&lt;='Настройки'!$B$8,"Y","Z")))))))</x:f>
      </x:c>
      <x:c r="BB610" s="49" t="str">
        <x:f>IF(OR(A610="",LEN(AW610)&lt;&gt;1,LEN(BA610)&lt;&gt;1),"",AW610&amp;BA610)</x:f>
      </x:c>
      <x:c r="BC610" s="61" t="str">
        <x:f>IF(OR(A610="",AQ610=0),"",(COUNT(BI610:INDEX(BI610:CR610,1,'Настройки'!$B$3))-COUNT(CS610:INDEX(CS610:EB610,1,'Настройки'!$B$3)))/AQ610)</x:f>
      </x:c>
      <x:c r="BD610" s="64" t="str">
        <x:f>IF(OR(A610="",COUNT(CS610:INDEX(CS610:EB610,1,'Настройки'!$B$3))=0),"",AQ610/COUNT(CS610:INDEX(CS610:EB610,1,'Настройки'!$B$3)))</x:f>
      </x:c>
      <x:c r="BE610" s="64" t="str">
        <x:f>IF(OR(A610="",COUNT(CS610:INDEX(CS610:EB610,1,'Настройки'!$B$3))=0),"",IF(AVERAGE(CS610:INDEX(CS610:EB610,1,'Настройки'!$B$3))=0,"",(STDEVP(CS610:INDEX(CS610:EB610,1,'Настройки'!$B$3))/ABS(AVERAGE(CS610:INDEX(CS610:EB610,1,'Настройки'!$B$3))))^2))</x:f>
      </x:c>
      <x:c r="BF610" s="49" t="str">
        <x:f>IF(A610="","",IF(AQ610&lt;3,"Недостаточно",IF(AQ610&lt;6,"Предварительный","Обычный")))</x:f>
      </x:c>
      <x:c r="BG610" s="49" t="str">
        <x:f>IF(A610="","",IF(COUNTIF(F610:INDEX(F610:AO610,1,'Настройки'!$B$3),"&lt;0")&gt;0,IF('Настройки'!$B$10="Блокировать","Отрицательный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"),"")&amp;IF(AQ610&lt;3,"Недостаточно истории. ",IF(AQ610&lt;6,"Предварительная классификация. ",""))&amp;IF(AX610=0,"Нет спроса за горизонт. ","")&amp;IF(AZ610&gt;'Настройки'!$B$11,"Экстремальная вариативность. ",""))</x:f>
      </x:c>
      <x:c r="BH610" s="49" t="str">
        <x:f>IF(A610="","",IFERROR(VLOOKUP(BB610,'Настройки'!$D$3:$E$11,2,FALSE),"Сначала проверьте исходные данные и историю спроса.")&amp;" Уточните срок поставки, MOQ и критичность.")</x:f>
      </x:c>
      <x:c r="BI610" s="50" t="str">
        <x:f>IF(1&gt;'Настройки'!$B$3,"",IF(ISBLANK(F610),IF('Настройки'!$B$9="Нулевой спрос",0,""),IF(F610&lt;0,IF('Настройки'!$B$10="Исключить","",IF('Настройки'!$B$10="Абсолютные значения",ABS(F610),F610)),F610)))</x:f>
      </x:c>
      <x:c r="BJ610" s="50" t="str">
        <x:f>IF(2&gt;'Настройки'!$B$3,"",IF(ISBLANK(G610),IF('Настройки'!$B$9="Нулевой спрос",0,""),IF(G610&lt;0,IF('Настройки'!$B$10="Исключить","",IF('Настройки'!$B$10="Абсолютные значения",ABS(G610),G610)),G610)))</x:f>
      </x:c>
      <x:c r="BK610" s="50" t="str">
        <x:f>IF(3&gt;'Настройки'!$B$3,"",IF(ISBLANK(H610),IF('Настройки'!$B$9="Нулевой спрос",0,""),IF(H610&lt;0,IF('Настройки'!$B$10="Исключить","",IF('Настройки'!$B$10="Абсолютные значения",ABS(H610),H610)),H610)))</x:f>
      </x:c>
      <x:c r="BL610" s="50" t="str">
        <x:f>IF(4&gt;'Настройки'!$B$3,"",IF(ISBLANK(I610),IF('Настройки'!$B$9="Нулевой спрос",0,""),IF(I610&lt;0,IF('Настройки'!$B$10="Исключить","",IF('Настройки'!$B$10="Абсолютные значения",ABS(I610),I610)),I610)))</x:f>
      </x:c>
      <x:c r="BM610" s="50" t="str">
        <x:f>IF(5&gt;'Настройки'!$B$3,"",IF(ISBLANK(J610),IF('Настройки'!$B$9="Нулевой спрос",0,""),IF(J610&lt;0,IF('Настройки'!$B$10="Исключить","",IF('Настройки'!$B$10="Абсолютные значения",ABS(J610),J610)),J610)))</x:f>
      </x:c>
      <x:c r="BN610" s="50" t="str">
        <x:f>IF(6&gt;'Настройки'!$B$3,"",IF(ISBLANK(K610),IF('Настройки'!$B$9="Нулевой спрос",0,""),IF(K610&lt;0,IF('Настройки'!$B$10="Исключить","",IF('Настройки'!$B$10="Абсолютные значения",ABS(K610),K610)),K610)))</x:f>
      </x:c>
      <x:c r="BO610" s="50" t="str">
        <x:f>IF(7&gt;'Настройки'!$B$3,"",IF(ISBLANK(L610),IF('Настройки'!$B$9="Нулевой спрос",0,""),IF(L610&lt;0,IF('Настройки'!$B$10="Исключить","",IF('Настройки'!$B$10="Абсолютные значения",ABS(L610),L610)),L610)))</x:f>
      </x:c>
      <x:c r="BP610" s="50" t="str">
        <x:f>IF(8&gt;'Настройки'!$B$3,"",IF(ISBLANK(M610),IF('Настройки'!$B$9="Нулевой спрос",0,""),IF(M610&lt;0,IF('Настройки'!$B$10="Исключить","",IF('Настройки'!$B$10="Абсолютные значения",ABS(M610),M610)),M610)))</x:f>
      </x:c>
      <x:c r="BQ610" s="50" t="str">
        <x:f>IF(9&gt;'Настройки'!$B$3,"",IF(ISBLANK(N610),IF('Настройки'!$B$9="Нулевой спрос",0,""),IF(N610&lt;0,IF('Настройки'!$B$10="Исключить","",IF('Настройки'!$B$10="Абсолютные значения",ABS(N610),N610)),N610)))</x:f>
      </x:c>
      <x:c r="BR610" s="50" t="str">
        <x:f>IF(10&gt;'Настройки'!$B$3,"",IF(ISBLANK(O610),IF('Настройки'!$B$9="Нулевой спрос",0,""),IF(O610&lt;0,IF('Настройки'!$B$10="Исключить","",IF('Настройки'!$B$10="Абсолютные значения",ABS(O610),O610)),O610)))</x:f>
      </x:c>
      <x:c r="BS610" s="50" t="str">
        <x:f>IF(11&gt;'Настройки'!$B$3,"",IF(ISBLANK(P610),IF('Настройки'!$B$9="Нулевой спрос",0,""),IF(P610&lt;0,IF('Настройки'!$B$10="Исключить","",IF('Настройки'!$B$10="Абсолютные значения",ABS(P610),P610)),P610)))</x:f>
      </x:c>
      <x:c r="BT610" s="50" t="str">
        <x:f>IF(12&gt;'Настройки'!$B$3,"",IF(ISBLANK(Q610),IF('Настройки'!$B$9="Нулевой спрос",0,""),IF(Q610&lt;0,IF('Настройки'!$B$10="Исключить","",IF('Настройки'!$B$10="Абсолютные значения",ABS(Q610),Q610)),Q610)))</x:f>
      </x:c>
      <x:c r="BU610" s="50" t="str">
        <x:f>IF(13&gt;'Настройки'!$B$3,"",IF(ISBLANK(R610),IF('Настройки'!$B$9="Нулевой спрос",0,""),IF(R610&lt;0,IF('Настройки'!$B$10="Исключить","",IF('Настройки'!$B$10="Абсолютные значения",ABS(R610),R610)),R610)))</x:f>
      </x:c>
      <x:c r="BV610" s="50" t="str">
        <x:f>IF(14&gt;'Настройки'!$B$3,"",IF(ISBLANK(S610),IF('Настройки'!$B$9="Нулевой спрос",0,""),IF(S610&lt;0,IF('Настройки'!$B$10="Исключить","",IF('Настройки'!$B$10="Абсолютные значения",ABS(S610),S610)),S610)))</x:f>
      </x:c>
      <x:c r="BW610" s="50" t="str">
        <x:f>IF(15&gt;'Настройки'!$B$3,"",IF(ISBLANK(T610),IF('Настройки'!$B$9="Нулевой спрос",0,""),IF(T610&lt;0,IF('Настройки'!$B$10="Исключить","",IF('Настройки'!$B$10="Абсолютные значения",ABS(T610),T610)),T610)))</x:f>
      </x:c>
      <x:c r="BX610" s="50" t="str">
        <x:f>IF(16&gt;'Настройки'!$B$3,"",IF(ISBLANK(U610),IF('Настройки'!$B$9="Нулевой спрос",0,""),IF(U610&lt;0,IF('Настройки'!$B$10="Исключить","",IF('Настройки'!$B$10="Абсолютные значения",ABS(U610),U610)),U610)))</x:f>
      </x:c>
      <x:c r="BY610" s="50" t="str">
        <x:f>IF(17&gt;'Настройки'!$B$3,"",IF(ISBLANK(V610),IF('Настройки'!$B$9="Нулевой спрос",0,""),IF(V610&lt;0,IF('Настройки'!$B$10="Исключить","",IF('Настройки'!$B$10="Абсолютные значения",ABS(V610),V610)),V610)))</x:f>
      </x:c>
      <x:c r="BZ610" s="50" t="str">
        <x:f>IF(18&gt;'Настройки'!$B$3,"",IF(ISBLANK(W610),IF('Настройки'!$B$9="Нулевой спрос",0,""),IF(W610&lt;0,IF('Настройки'!$B$10="Исключить","",IF('Настройки'!$B$10="Абсолютные значения",ABS(W610),W610)),W610)))</x:f>
      </x:c>
      <x:c r="CA610" s="50" t="str">
        <x:f>IF(19&gt;'Настройки'!$B$3,"",IF(ISBLANK(X610),IF('Настройки'!$B$9="Нулевой спрос",0,""),IF(X610&lt;0,IF('Настройки'!$B$10="Исключить","",IF('Настройки'!$B$10="Абсолютные значения",ABS(X610),X610)),X610)))</x:f>
      </x:c>
      <x:c r="CB610" s="50" t="str">
        <x:f>IF(20&gt;'Настройки'!$B$3,"",IF(ISBLANK(Y610),IF('Настройки'!$B$9="Нулевой спрос",0,""),IF(Y610&lt;0,IF('Настройки'!$B$10="Исключить","",IF('Настройки'!$B$10="Абсолютные значения",ABS(Y610),Y610)),Y610)))</x:f>
      </x:c>
      <x:c r="CC610" s="50" t="str">
        <x:f>IF(21&gt;'Настройки'!$B$3,"",IF(ISBLANK(Z610),IF('Настройки'!$B$9="Нулевой спрос",0,""),IF(Z610&lt;0,IF('Настройки'!$B$10="Исключить","",IF('Настройки'!$B$10="Абсолютные значения",ABS(Z610),Z610)),Z610)))</x:f>
      </x:c>
      <x:c r="CD610" s="50" t="str">
        <x:f>IF(22&gt;'Настройки'!$B$3,"",IF(ISBLANK(AA610),IF('Настройки'!$B$9="Нулевой спрос",0,""),IF(AA610&lt;0,IF('Настройки'!$B$10="Исключить","",IF('Настройки'!$B$10="Абсолютные значения",ABS(AA610),AA610)),AA610)))</x:f>
      </x:c>
      <x:c r="CE610" s="50" t="str">
        <x:f>IF(23&gt;'Настройки'!$B$3,"",IF(ISBLANK(AB610),IF('Настройки'!$B$9="Нулевой спрос",0,""),IF(AB610&lt;0,IF('Настройки'!$B$10="Исключить","",IF('Настройки'!$B$10="Абсолютные значения",ABS(AB610),AB610)),AB610)))</x:f>
      </x:c>
      <x:c r="CF610" s="50" t="str">
        <x:f>IF(24&gt;'Настройки'!$B$3,"",IF(ISBLANK(AC610),IF('Настройки'!$B$9="Нулевой спрос",0,""),IF(AC610&lt;0,IF('Настройки'!$B$10="Исключить","",IF('Настройки'!$B$10="Абсолютные значения",ABS(AC610),AC610)),AC610)))</x:f>
      </x:c>
      <x:c r="CG610" s="50" t="str">
        <x:f>IF(25&gt;'Настройки'!$B$3,"",IF(ISBLANK(AD610),IF('Настройки'!$B$9="Нулевой спрос",0,""),IF(AD610&lt;0,IF('Настройки'!$B$10="Исключить","",IF('Настройки'!$B$10="Абсолютные значения",ABS(AD610),AD610)),AD610)))</x:f>
      </x:c>
      <x:c r="CH610" s="50" t="str">
        <x:f>IF(26&gt;'Настройки'!$B$3,"",IF(ISBLANK(AE610),IF('Настройки'!$B$9="Нулевой спрос",0,""),IF(AE610&lt;0,IF('Настройки'!$B$10="Исключить","",IF('Настройки'!$B$10="Абсолютные значения",ABS(AE610),AE610)),AE610)))</x:f>
      </x:c>
      <x:c r="CI610" s="50" t="str">
        <x:f>IF(27&gt;'Настройки'!$B$3,"",IF(ISBLANK(AF610),IF('Настройки'!$B$9="Нулевой спрос",0,""),IF(AF610&lt;0,IF('Настройки'!$B$10="Исключить","",IF('Настройки'!$B$10="Абсолютные значения",ABS(AF610),AF610)),AF610)))</x:f>
      </x:c>
      <x:c r="CJ610" s="50" t="str">
        <x:f>IF(28&gt;'Настройки'!$B$3,"",IF(ISBLANK(AG610),IF('Настройки'!$B$9="Нулевой спрос",0,""),IF(AG610&lt;0,IF('Настройки'!$B$10="Исключить","",IF('Настройки'!$B$10="Абсолютные значения",ABS(AG610),AG610)),AG610)))</x:f>
      </x:c>
      <x:c r="CK610" s="50" t="str">
        <x:f>IF(29&gt;'Настройки'!$B$3,"",IF(ISBLANK(AH610),IF('Настройки'!$B$9="Нулевой спрос",0,""),IF(AH610&lt;0,IF('Настройки'!$B$10="Исключить","",IF('Настройки'!$B$10="Абсолютные значения",ABS(AH610),AH610)),AH610)))</x:f>
      </x:c>
      <x:c r="CL610" s="50" t="str">
        <x:f>IF(30&gt;'Настройки'!$B$3,"",IF(ISBLANK(AI610),IF('Настройки'!$B$9="Нулевой спрос",0,""),IF(AI610&lt;0,IF('Настройки'!$B$10="Исключить","",IF('Настройки'!$B$10="Абсолютные значения",ABS(AI610),AI610)),AI610)))</x:f>
      </x:c>
      <x:c r="CM610" s="50" t="str">
        <x:f>IF(31&gt;'Настройки'!$B$3,"",IF(ISBLANK(AJ610),IF('Настройки'!$B$9="Нулевой спрос",0,""),IF(AJ610&lt;0,IF('Настройки'!$B$10="Исключить","",IF('Настройки'!$B$10="Абсолютные значения",ABS(AJ610),AJ610)),AJ610)))</x:f>
      </x:c>
      <x:c r="CN610" s="50" t="str">
        <x:f>IF(32&gt;'Настройки'!$B$3,"",IF(ISBLANK(AK610),IF('Настройки'!$B$9="Нулевой спрос",0,""),IF(AK610&lt;0,IF('Настройки'!$B$10="Исключить","",IF('Настройки'!$B$10="Абсолютные значения",ABS(AK610),AK610)),AK610)))</x:f>
      </x:c>
      <x:c r="CO610" s="50" t="str">
        <x:f>IF(33&gt;'Настройки'!$B$3,"",IF(ISBLANK(AL610),IF('Настройки'!$B$9="Нулевой спрос",0,""),IF(AL610&lt;0,IF('Настройки'!$B$10="Исключить","",IF('Настройки'!$B$10="Абсолютные значения",ABS(AL610),AL610)),AL610)))</x:f>
      </x:c>
      <x:c r="CP610" s="50" t="str">
        <x:f>IF(34&gt;'Настройки'!$B$3,"",IF(ISBLANK(AM610),IF('Настройки'!$B$9="Нулевой спрос",0,""),IF(AM610&lt;0,IF('Настройки'!$B$10="Исключить","",IF('Настройки'!$B$10="Абсолютные значения",ABS(AM610),AM610)),AM610)))</x:f>
      </x:c>
      <x:c r="CQ610" s="50" t="str">
        <x:f>IF(35&gt;'Настройки'!$B$3,"",IF(ISBLANK(AN610),IF('Настройки'!$B$9="Нулевой спрос",0,""),IF(AN610&lt;0,IF('Настройки'!$B$10="Исключить","",IF('Настройки'!$B$10="Абсолютные значения",ABS(AN610),AN610)),AN610)))</x:f>
      </x:c>
      <x:c r="CR610" s="50" t="str">
        <x:f>IF(36&gt;'Настройки'!$B$3,"",IF(ISBLANK(AO610),IF('Настройки'!$B$9="Нулевой спрос",0,""),IF(AO610&lt;0,IF('Настройки'!$B$10="Исключить","",IF('Настройки'!$B$10="Абсолютные значения",ABS(AO610),AO610)),AO610)))</x:f>
      </x:c>
      <x:c r="CS610" s="50" t="str">
        <x:f>IF(OR(1&gt;'Настройки'!$B$3,ISBLANK(BI610),BI610=0),"",BI610)</x:f>
      </x:c>
      <x:c r="CT610" s="50" t="str">
        <x:f>IF(OR(2&gt;'Настройки'!$B$3,ISBLANK(BJ610),BJ610=0),"",BJ610)</x:f>
      </x:c>
      <x:c r="CU610" s="50" t="str">
        <x:f>IF(OR(3&gt;'Настройки'!$B$3,ISBLANK(BK610),BK610=0),"",BK610)</x:f>
      </x:c>
      <x:c r="CV610" s="50" t="str">
        <x:f>IF(OR(4&gt;'Настройки'!$B$3,ISBLANK(BL610),BL610=0),"",BL610)</x:f>
      </x:c>
      <x:c r="CW610" s="50" t="str">
        <x:f>IF(OR(5&gt;'Настройки'!$B$3,ISBLANK(BM610),BM610=0),"",BM610)</x:f>
      </x:c>
      <x:c r="CX610" s="50" t="str">
        <x:f>IF(OR(6&gt;'Настройки'!$B$3,ISBLANK(BN610),BN610=0),"",BN610)</x:f>
      </x:c>
      <x:c r="CY610" s="50" t="str">
        <x:f>IF(OR(7&gt;'Настройки'!$B$3,ISBLANK(BO610),BO610=0),"",BO610)</x:f>
      </x:c>
      <x:c r="CZ610" s="50" t="str">
        <x:f>IF(OR(8&gt;'Настройки'!$B$3,ISBLANK(BP610),BP610=0),"",BP610)</x:f>
      </x:c>
      <x:c r="DA610" s="50" t="str">
        <x:f>IF(OR(9&gt;'Настройки'!$B$3,ISBLANK(BQ610),BQ610=0),"",BQ610)</x:f>
      </x:c>
      <x:c r="DB610" s="50" t="str">
        <x:f>IF(OR(10&gt;'Настройки'!$B$3,ISBLANK(BR610),BR610=0),"",BR610)</x:f>
      </x:c>
      <x:c r="DC610" s="50" t="str">
        <x:f>IF(OR(11&gt;'Настройки'!$B$3,ISBLANK(BS610),BS610=0),"",BS610)</x:f>
      </x:c>
      <x:c r="DD610" s="50" t="str">
        <x:f>IF(OR(12&gt;'Настройки'!$B$3,ISBLANK(BT610),BT610=0),"",BT610)</x:f>
      </x:c>
      <x:c r="DE610" s="50" t="str">
        <x:f>IF(OR(13&gt;'Настройки'!$B$3,ISBLANK(BU610),BU610=0),"",BU610)</x:f>
      </x:c>
      <x:c r="DF610" s="50" t="str">
        <x:f>IF(OR(14&gt;'Настройки'!$B$3,ISBLANK(BV610),BV610=0),"",BV610)</x:f>
      </x:c>
      <x:c r="DG610" s="50" t="str">
        <x:f>IF(OR(15&gt;'Настройки'!$B$3,ISBLANK(BW610),BW610=0),"",BW610)</x:f>
      </x:c>
      <x:c r="DH610" s="50" t="str">
        <x:f>IF(OR(16&gt;'Настройки'!$B$3,ISBLANK(BX610),BX610=0),"",BX610)</x:f>
      </x:c>
      <x:c r="DI610" s="50" t="str">
        <x:f>IF(OR(17&gt;'Настройки'!$B$3,ISBLANK(BY610),BY610=0),"",BY610)</x:f>
      </x:c>
      <x:c r="DJ610" s="50" t="str">
        <x:f>IF(OR(18&gt;'Настройки'!$B$3,ISBLANK(BZ610),BZ610=0),"",BZ610)</x:f>
      </x:c>
      <x:c r="DK610" s="50" t="str">
        <x:f>IF(OR(19&gt;'Настройки'!$B$3,ISBLANK(CA610),CA610=0),"",CA610)</x:f>
      </x:c>
      <x:c r="DL610" s="50" t="str">
        <x:f>IF(OR(20&gt;'Настройки'!$B$3,ISBLANK(CB610),CB610=0),"",CB610)</x:f>
      </x:c>
      <x:c r="DM610" s="50" t="str">
        <x:f>IF(OR(21&gt;'Настройки'!$B$3,ISBLANK(CC610),CC610=0),"",CC610)</x:f>
      </x:c>
      <x:c r="DN610" s="50" t="str">
        <x:f>IF(OR(22&gt;'Настройки'!$B$3,ISBLANK(CD610),CD610=0),"",CD610)</x:f>
      </x:c>
      <x:c r="DO610" s="50" t="str">
        <x:f>IF(OR(23&gt;'Настройки'!$B$3,ISBLANK(CE610),CE610=0),"",CE610)</x:f>
      </x:c>
      <x:c r="DP610" s="50" t="str">
        <x:f>IF(OR(24&gt;'Настройки'!$B$3,ISBLANK(CF610),CF610=0),"",CF610)</x:f>
      </x:c>
      <x:c r="DQ610" s="50" t="str">
        <x:f>IF(OR(25&gt;'Настройки'!$B$3,ISBLANK(CG610),CG610=0),"",CG610)</x:f>
      </x:c>
      <x:c r="DR610" s="50" t="str">
        <x:f>IF(OR(26&gt;'Настройки'!$B$3,ISBLANK(CH610),CH610=0),"",CH610)</x:f>
      </x:c>
      <x:c r="DS610" s="50" t="str">
        <x:f>IF(OR(27&gt;'Настройки'!$B$3,ISBLANK(CI610),CI610=0),"",CI610)</x:f>
      </x:c>
      <x:c r="DT610" s="50" t="str">
        <x:f>IF(OR(28&gt;'Настройки'!$B$3,ISBLANK(CJ610),CJ610=0),"",CJ610)</x:f>
      </x:c>
      <x:c r="DU610" s="50" t="str">
        <x:f>IF(OR(29&gt;'Настройки'!$B$3,ISBLANK(CK610),CK610=0),"",CK610)</x:f>
      </x:c>
      <x:c r="DV610" s="50" t="str">
        <x:f>IF(OR(30&gt;'Настройки'!$B$3,ISBLANK(CL610),CL610=0),"",CL610)</x:f>
      </x:c>
      <x:c r="DW610" s="50" t="str">
        <x:f>IF(OR(31&gt;'Настройки'!$B$3,ISBLANK(CM610),CM610=0),"",CM610)</x:f>
      </x:c>
      <x:c r="DX610" s="50" t="str">
        <x:f>IF(OR(32&gt;'Настройки'!$B$3,ISBLANK(CN610),CN610=0),"",CN610)</x:f>
      </x:c>
      <x:c r="DY610" s="50" t="str">
        <x:f>IF(OR(33&gt;'Настройки'!$B$3,ISBLANK(CO610),CO610=0),"",CO610)</x:f>
      </x:c>
      <x:c r="DZ610" s="50" t="str">
        <x:f>IF(OR(34&gt;'Настройки'!$B$3,ISBLANK(CP610),CP610=0),"",CP610)</x:f>
      </x:c>
      <x:c r="EA610" s="50" t="str">
        <x:f>IF(OR(35&gt;'Настройки'!$B$3,ISBLANK(CQ610),CQ610=0),"",CQ610)</x:f>
      </x:c>
      <x:c r="EB610" s="50" t="str">
        <x:f>IF(OR(36&gt;'Настройки'!$B$3,ISBLANK(CR610),CR610=0),"",CR610)</x:f>
      </x:c>
      <x:c r="EC610" s="50" t="str">
        <x:f>IF(A610="","",IF(OR(BB610="AZ",BB610="BZ"),10000+ROW(),IF(AZ610&gt;'Настройки'!$B$11,20000+ROW(),IF(BF610&lt;&gt;"Обычный",30000+ROW(),IF(AX610&lt;=0,40000+ROW(),"")))))</x:f>
      </x:c>
      <x:c r="ED610" s="50" t="str">
        <x:f>IF(EC610="","",COUNTIFS($EC$2:$EC$1001,"&gt;0",$EC$2:$EC$1001,"&lt;"&amp;EC610)+1)</x:f>
      </x:c>
    </x:row>
    <x:row r="611">
      <x:c r="A611" s="115"/>
      <x:c r="B611" s="115"/>
      <x:c r="C611" s="115"/>
      <x:c r="D611" s="118"/>
      <x:c r="E611" s="118"/>
      <x:c r="F611" s="118"/>
      <x:c r="G611" s="118"/>
      <x:c r="H611" s="118"/>
      <x:c r="I611" s="118"/>
      <x:c r="J611" s="118"/>
      <x:c r="K611" s="118"/>
      <x:c r="L611" s="118"/>
      <x:c r="M611" s="118"/>
      <x:c r="N611" s="118"/>
      <x:c r="O611" s="118"/>
      <x:c r="P611" s="118"/>
      <x:c r="Q611" s="118"/>
      <x:c r="R611" s="118"/>
      <x:c r="S611" s="118"/>
      <x:c r="T611" s="118"/>
      <x:c r="U611" s="118"/>
      <x:c r="V611" s="118"/>
      <x:c r="W611" s="118"/>
      <x:c r="X611" s="118"/>
      <x:c r="Y611" s="118"/>
      <x:c r="Z611" s="118"/>
      <x:c r="AA611" s="118"/>
      <x:c r="AB611" s="118"/>
      <x:c r="AC611" s="118"/>
      <x:c r="AD611" s="118"/>
      <x:c r="AE611" s="118"/>
      <x:c r="AF611" s="118"/>
      <x:c r="AG611" s="118"/>
      <x:c r="AH611" s="118"/>
      <x:c r="AI611" s="118"/>
      <x:c r="AJ611" s="118"/>
      <x:c r="AK611" s="118"/>
      <x:c r="AL611" s="118"/>
      <x:c r="AM611" s="118"/>
      <x:c r="AN611" s="118"/>
      <x:c r="AO611" s="118"/>
      <x:c r="AP611" s="115"/>
      <x:c r="AQ611" s="49" t="str">
        <x:f>IF(A611="","",COUNT(BI611:INDEX(BI611:CR611,1,'Настройки'!$B$3)))</x:f>
      </x:c>
      <x:c r="AR611" s="49" t="str">
        <x:f>IF(A611="","",SUM(BI611:INDEX(BI611:CR611,1,'Настройки'!$B$3)))</x:f>
      </x:c>
      <x:c r="AS611" s="58" t="str">
        <x:f>IF(A611="","",IF('Настройки'!$B$4="Стоимость потребления",AR611*D611,IF('Настройки'!$B$4="Количество",AR611,E611)))</x:f>
      </x:c>
      <x:c r="AT611" s="61" t="str">
        <x:f>IF(OR(A611="",AS611&lt;0,SUM($AS$2:$AS$1001)&lt;=0),"",AS611/SUM($AS$2:$AS$1001))</x:f>
      </x:c>
      <x:c r="AU611" s="61" t="str">
        <x:f>IF(OR(A611="",AS611&lt;0,SUM($AS$2:$AS$1001)&lt;=0),"",SUMIFS($AS$2:$AS$1001,$AS$2:$AS$1001,"&gt;"&amp;AS611)/SUM($AS$2:$AS$1001))</x:f>
      </x:c>
      <x:c r="AV611" s="61" t="str">
        <x:f>IF(OR(A611="",AS611&lt;0,SUM($AS$2:$AS$1001)&lt;=0),"",SUMIFS($AS$2:$AS$1001,$AS$2:$AS$1001,"&gt;="&amp;AS611)/SUM($AS$2:$AS$1001))</x:f>
      </x:c>
      <x:c r="AW611" s="49" t="str">
        <x:f>IF(A611="","",IF(SUM($AS$2:$AS$1001)&lt;=0,"Не определён",IF(AS611&lt;0,"Исключение",IF(AU611&lt;'Настройки'!$B$5,"A",IF(AU611&lt;'Настройки'!$B$6,"B","C")))))</x:f>
      </x:c>
      <x:c r="AX611" s="58" t="str">
        <x:f>IF(A611="","",IF(AQ611=0,"",AVERAGE(BI611:INDEX(BI611:CR611,1,'Настройки'!$B$3))))</x:f>
      </x:c>
      <x:c r="AY611" s="58" t="str">
        <x:f>IF(OR(A611="",AQ611=0),"",STDEVP(BI611:INDEX(BI611:CR611,1,'Настройки'!$B$3)))</x:f>
      </x:c>
      <x:c r="AZ611" s="61" t="str">
        <x:f>IF(OR(A611="",AQ611&lt;'Настройки'!$B$12,AX611&lt;=0,AND('Настройки'!$B$10="Блокировать",COUNTIF(F611:INDEX(F611:AO611,1,'Настройки'!$B$3),"&lt;0")&gt;0)),"",AY611/ABS(AX611))</x:f>
      </x:c>
      <x:c r="BA611" s="49" t="str">
        <x:f>IF(A611="","",IF(AND('Настройки'!$B$10="Блокировать",COUNTIF(F611:INDEX(F611:AO611,1,'Настройки'!$B$3),"&lt;0")&gt;0),"Не определён",IF(AQ611&lt;'Настройки'!$B$12,"Не определён",IF(AX611=0,"Нет спроса",IF(AX611&lt;0,"Не определён",IF(AZ611&lt;='Настройки'!$B$7,"X",IF(AZ611&lt;='Настройки'!$B$8,"Y","Z")))))))</x:f>
      </x:c>
      <x:c r="BB611" s="49" t="str">
        <x:f>IF(OR(A611="",LEN(AW611)&lt;&gt;1,LEN(BA611)&lt;&gt;1),"",AW611&amp;BA611)</x:f>
      </x:c>
      <x:c r="BC611" s="61" t="str">
        <x:f>IF(OR(A611="",AQ611=0),"",(COUNT(BI611:INDEX(BI611:CR611,1,'Настройки'!$B$3))-COUNT(CS611:INDEX(CS611:EB611,1,'Настройки'!$B$3)))/AQ611)</x:f>
      </x:c>
      <x:c r="BD611" s="64" t="str">
        <x:f>IF(OR(A611="",COUNT(CS611:INDEX(CS611:EB611,1,'Настройки'!$B$3))=0),"",AQ611/COUNT(CS611:INDEX(CS611:EB611,1,'Настройки'!$B$3)))</x:f>
      </x:c>
      <x:c r="BE611" s="64" t="str">
        <x:f>IF(OR(A611="",COUNT(CS611:INDEX(CS611:EB611,1,'Настройки'!$B$3))=0),"",IF(AVERAGE(CS611:INDEX(CS611:EB611,1,'Настройки'!$B$3))=0,"",(STDEVP(CS611:INDEX(CS611:EB611,1,'Настройки'!$B$3))/ABS(AVERAGE(CS611:INDEX(CS611:EB611,1,'Настройки'!$B$3))))^2))</x:f>
      </x:c>
      <x:c r="BF611" s="49" t="str">
        <x:f>IF(A611="","",IF(AQ611&lt;3,"Недостаточно",IF(AQ611&lt;6,"Предварительный","Обычный")))</x:f>
      </x:c>
      <x:c r="BG611" s="49" t="str">
        <x:f>IF(A611="","",IF(COUNTIF(F611:INDEX(F611:AO611,1,'Настройки'!$B$3),"&lt;0")&gt;0,IF('Настройки'!$B$10="Блокировать","Отрицательный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"),"")&amp;IF(AQ611&lt;3,"Недостаточно истории. ",IF(AQ611&lt;6,"Предварительная классификация. ",""))&amp;IF(AX611=0,"Нет спроса за горизонт. ","")&amp;IF(AZ611&gt;'Настройки'!$B$11,"Экстремальная вариативность. ",""))</x:f>
      </x:c>
      <x:c r="BH611" s="49" t="str">
        <x:f>IF(A611="","",IFERROR(VLOOKUP(BB611,'Настройки'!$D$3:$E$11,2,FALSE),"Сначала проверьте исходные данные и историю спроса.")&amp;" Уточните срок поставки, MOQ и критичность.")</x:f>
      </x:c>
      <x:c r="BI611" s="50" t="str">
        <x:f>IF(1&gt;'Настройки'!$B$3,"",IF(ISBLANK(F611),IF('Настройки'!$B$9="Нулевой спрос",0,""),IF(F611&lt;0,IF('Настройки'!$B$10="Исключить","",IF('Настройки'!$B$10="Абсолютные значения",ABS(F611),F611)),F611)))</x:f>
      </x:c>
      <x:c r="BJ611" s="50" t="str">
        <x:f>IF(2&gt;'Настройки'!$B$3,"",IF(ISBLANK(G611),IF('Настройки'!$B$9="Нулевой спрос",0,""),IF(G611&lt;0,IF('Настройки'!$B$10="Исключить","",IF('Настройки'!$B$10="Абсолютные значения",ABS(G611),G611)),G611)))</x:f>
      </x:c>
      <x:c r="BK611" s="50" t="str">
        <x:f>IF(3&gt;'Настройки'!$B$3,"",IF(ISBLANK(H611),IF('Настройки'!$B$9="Нулевой спрос",0,""),IF(H611&lt;0,IF('Настройки'!$B$10="Исключить","",IF('Настройки'!$B$10="Абсолютные значения",ABS(H611),H611)),H611)))</x:f>
      </x:c>
      <x:c r="BL611" s="50" t="str">
        <x:f>IF(4&gt;'Настройки'!$B$3,"",IF(ISBLANK(I611),IF('Настройки'!$B$9="Нулевой спрос",0,""),IF(I611&lt;0,IF('Настройки'!$B$10="Исключить","",IF('Настройки'!$B$10="Абсолютные значения",ABS(I611),I611)),I611)))</x:f>
      </x:c>
      <x:c r="BM611" s="50" t="str">
        <x:f>IF(5&gt;'Настройки'!$B$3,"",IF(ISBLANK(J611),IF('Настройки'!$B$9="Нулевой спрос",0,""),IF(J611&lt;0,IF('Настройки'!$B$10="Исключить","",IF('Настройки'!$B$10="Абсолютные значения",ABS(J611),J611)),J611)))</x:f>
      </x:c>
      <x:c r="BN611" s="50" t="str">
        <x:f>IF(6&gt;'Настройки'!$B$3,"",IF(ISBLANK(K611),IF('Настройки'!$B$9="Нулевой спрос",0,""),IF(K611&lt;0,IF('Настройки'!$B$10="Исключить","",IF('Настройки'!$B$10="Абсолютные значения",ABS(K611),K611)),K611)))</x:f>
      </x:c>
      <x:c r="BO611" s="50" t="str">
        <x:f>IF(7&gt;'Настройки'!$B$3,"",IF(ISBLANK(L611),IF('Настройки'!$B$9="Нулевой спрос",0,""),IF(L611&lt;0,IF('Настройки'!$B$10="Исключить","",IF('Настройки'!$B$10="Абсолютные значения",ABS(L611),L611)),L611)))</x:f>
      </x:c>
      <x:c r="BP611" s="50" t="str">
        <x:f>IF(8&gt;'Настройки'!$B$3,"",IF(ISBLANK(M611),IF('Настройки'!$B$9="Нулевой спрос",0,""),IF(M611&lt;0,IF('Настройки'!$B$10="Исключить","",IF('Настройки'!$B$10="Абсолютные значения",ABS(M611),M611)),M611)))</x:f>
      </x:c>
      <x:c r="BQ611" s="50" t="str">
        <x:f>IF(9&gt;'Настройки'!$B$3,"",IF(ISBLANK(N611),IF('Настройки'!$B$9="Нулевой спрос",0,""),IF(N611&lt;0,IF('Настройки'!$B$10="Исключить","",IF('Настройки'!$B$10="Абсолютные значения",ABS(N611),N611)),N611)))</x:f>
      </x:c>
      <x:c r="BR611" s="50" t="str">
        <x:f>IF(10&gt;'Настройки'!$B$3,"",IF(ISBLANK(O611),IF('Настройки'!$B$9="Нулевой спрос",0,""),IF(O611&lt;0,IF('Настройки'!$B$10="Исключить","",IF('Настройки'!$B$10="Абсолютные значения",ABS(O611),O611)),O611)))</x:f>
      </x:c>
      <x:c r="BS611" s="50" t="str">
        <x:f>IF(11&gt;'Настройки'!$B$3,"",IF(ISBLANK(P611),IF('Настройки'!$B$9="Нулевой спрос",0,""),IF(P611&lt;0,IF('Настройки'!$B$10="Исключить","",IF('Настройки'!$B$10="Абсолютные значения",ABS(P611),P611)),P611)))</x:f>
      </x:c>
      <x:c r="BT611" s="50" t="str">
        <x:f>IF(12&gt;'Настройки'!$B$3,"",IF(ISBLANK(Q611),IF('Настройки'!$B$9="Нулевой спрос",0,""),IF(Q611&lt;0,IF('Настройки'!$B$10="Исключить","",IF('Настройки'!$B$10="Абсолютные значения",ABS(Q611),Q611)),Q611)))</x:f>
      </x:c>
      <x:c r="BU611" s="50" t="str">
        <x:f>IF(13&gt;'Настройки'!$B$3,"",IF(ISBLANK(R611),IF('Настройки'!$B$9="Нулевой спрос",0,""),IF(R611&lt;0,IF('Настройки'!$B$10="Исключить","",IF('Настройки'!$B$10="Абсолютные значения",ABS(R611),R611)),R611)))</x:f>
      </x:c>
      <x:c r="BV611" s="50" t="str">
        <x:f>IF(14&gt;'Настройки'!$B$3,"",IF(ISBLANK(S611),IF('Настройки'!$B$9="Нулевой спрос",0,""),IF(S611&lt;0,IF('Настройки'!$B$10="Исключить","",IF('Настройки'!$B$10="Абсолютные значения",ABS(S611),S611)),S611)))</x:f>
      </x:c>
      <x:c r="BW611" s="50" t="str">
        <x:f>IF(15&gt;'Настройки'!$B$3,"",IF(ISBLANK(T611),IF('Настройки'!$B$9="Нулевой спрос",0,""),IF(T611&lt;0,IF('Настройки'!$B$10="Исключить","",IF('Настройки'!$B$10="Абсолютные значения",ABS(T611),T611)),T611)))</x:f>
      </x:c>
      <x:c r="BX611" s="50" t="str">
        <x:f>IF(16&gt;'Настройки'!$B$3,"",IF(ISBLANK(U611),IF('Настройки'!$B$9="Нулевой спрос",0,""),IF(U611&lt;0,IF('Настройки'!$B$10="Исключить","",IF('Настройки'!$B$10="Абсолютные значения",ABS(U611),U611)),U611)))</x:f>
      </x:c>
      <x:c r="BY611" s="50" t="str">
        <x:f>IF(17&gt;'Настройки'!$B$3,"",IF(ISBLANK(V611),IF('Настройки'!$B$9="Нулевой спрос",0,""),IF(V611&lt;0,IF('Настройки'!$B$10="Исключить","",IF('Настройки'!$B$10="Абсолютные значения",ABS(V611),V611)),V611)))</x:f>
      </x:c>
      <x:c r="BZ611" s="50" t="str">
        <x:f>IF(18&gt;'Настройки'!$B$3,"",IF(ISBLANK(W611),IF('Настройки'!$B$9="Нулевой спрос",0,""),IF(W611&lt;0,IF('Настройки'!$B$10="Исключить","",IF('Настройки'!$B$10="Абсолютные значения",ABS(W611),W611)),W611)))</x:f>
      </x:c>
      <x:c r="CA611" s="50" t="str">
        <x:f>IF(19&gt;'Настройки'!$B$3,"",IF(ISBLANK(X611),IF('Настройки'!$B$9="Нулевой спрос",0,""),IF(X611&lt;0,IF('Настройки'!$B$10="Исключить","",IF('Настройки'!$B$10="Абсолютные значения",ABS(X611),X611)),X611)))</x:f>
      </x:c>
      <x:c r="CB611" s="50" t="str">
        <x:f>IF(20&gt;'Настройки'!$B$3,"",IF(ISBLANK(Y611),IF('Настройки'!$B$9="Нулевой спрос",0,""),IF(Y611&lt;0,IF('Настройки'!$B$10="Исключить","",IF('Настройки'!$B$10="Абсолютные значения",ABS(Y611),Y611)),Y611)))</x:f>
      </x:c>
      <x:c r="CC611" s="50" t="str">
        <x:f>IF(21&gt;'Настройки'!$B$3,"",IF(ISBLANK(Z611),IF('Настройки'!$B$9="Нулевой спрос",0,""),IF(Z611&lt;0,IF('Настройки'!$B$10="Исключить","",IF('Настройки'!$B$10="Абсолютные значения",ABS(Z611),Z611)),Z611)))</x:f>
      </x:c>
      <x:c r="CD611" s="50" t="str">
        <x:f>IF(22&gt;'Настройки'!$B$3,"",IF(ISBLANK(AA611),IF('Настройки'!$B$9="Нулевой спрос",0,""),IF(AA611&lt;0,IF('Настройки'!$B$10="Исключить","",IF('Настройки'!$B$10="Абсолютные значения",ABS(AA611),AA611)),AA611)))</x:f>
      </x:c>
      <x:c r="CE611" s="50" t="str">
        <x:f>IF(23&gt;'Настройки'!$B$3,"",IF(ISBLANK(AB611),IF('Настройки'!$B$9="Нулевой спрос",0,""),IF(AB611&lt;0,IF('Настройки'!$B$10="Исключить","",IF('Настройки'!$B$10="Абсолютные значения",ABS(AB611),AB611)),AB611)))</x:f>
      </x:c>
      <x:c r="CF611" s="50" t="str">
        <x:f>IF(24&gt;'Настройки'!$B$3,"",IF(ISBLANK(AC611),IF('Настройки'!$B$9="Нулевой спрос",0,""),IF(AC611&lt;0,IF('Настройки'!$B$10="Исключить","",IF('Настройки'!$B$10="Абсолютные значения",ABS(AC611),AC611)),AC611)))</x:f>
      </x:c>
      <x:c r="CG611" s="50" t="str">
        <x:f>IF(25&gt;'Настройки'!$B$3,"",IF(ISBLANK(AD611),IF('Настройки'!$B$9="Нулевой спрос",0,""),IF(AD611&lt;0,IF('Настройки'!$B$10="Исключить","",IF('Настройки'!$B$10="Абсолютные значения",ABS(AD611),AD611)),AD611)))</x:f>
      </x:c>
      <x:c r="CH611" s="50" t="str">
        <x:f>IF(26&gt;'Настройки'!$B$3,"",IF(ISBLANK(AE611),IF('Настройки'!$B$9="Нулевой спрос",0,""),IF(AE611&lt;0,IF('Настройки'!$B$10="Исключить","",IF('Настройки'!$B$10="Абсолютные значения",ABS(AE611),AE611)),AE611)))</x:f>
      </x:c>
      <x:c r="CI611" s="50" t="str">
        <x:f>IF(27&gt;'Настройки'!$B$3,"",IF(ISBLANK(AF611),IF('Настройки'!$B$9="Нулевой спрос",0,""),IF(AF611&lt;0,IF('Настройки'!$B$10="Исключить","",IF('Настройки'!$B$10="Абсолютные значения",ABS(AF611),AF611)),AF611)))</x:f>
      </x:c>
      <x:c r="CJ611" s="50" t="str">
        <x:f>IF(28&gt;'Настройки'!$B$3,"",IF(ISBLANK(AG611),IF('Настройки'!$B$9="Нулевой спрос",0,""),IF(AG611&lt;0,IF('Настройки'!$B$10="Исключить","",IF('Настройки'!$B$10="Абсолютные значения",ABS(AG611),AG611)),AG611)))</x:f>
      </x:c>
      <x:c r="CK611" s="50" t="str">
        <x:f>IF(29&gt;'Настройки'!$B$3,"",IF(ISBLANK(AH611),IF('Настройки'!$B$9="Нулевой спрос",0,""),IF(AH611&lt;0,IF('Настройки'!$B$10="Исключить","",IF('Настройки'!$B$10="Абсолютные значения",ABS(AH611),AH611)),AH611)))</x:f>
      </x:c>
      <x:c r="CL611" s="50" t="str">
        <x:f>IF(30&gt;'Настройки'!$B$3,"",IF(ISBLANK(AI611),IF('Настройки'!$B$9="Нулевой спрос",0,""),IF(AI611&lt;0,IF('Настройки'!$B$10="Исключить","",IF('Настройки'!$B$10="Абсолютные значения",ABS(AI611),AI611)),AI611)))</x:f>
      </x:c>
      <x:c r="CM611" s="50" t="str">
        <x:f>IF(31&gt;'Настройки'!$B$3,"",IF(ISBLANK(AJ611),IF('Настройки'!$B$9="Нулевой спрос",0,""),IF(AJ611&lt;0,IF('Настройки'!$B$10="Исключить","",IF('Настройки'!$B$10="Абсолютные значения",ABS(AJ611),AJ611)),AJ611)))</x:f>
      </x:c>
      <x:c r="CN611" s="50" t="str">
        <x:f>IF(32&gt;'Настройки'!$B$3,"",IF(ISBLANK(AK611),IF('Настройки'!$B$9="Нулевой спрос",0,""),IF(AK611&lt;0,IF('Настройки'!$B$10="Исключить","",IF('Настройки'!$B$10="Абсолютные значения",ABS(AK611),AK611)),AK611)))</x:f>
      </x:c>
      <x:c r="CO611" s="50" t="str">
        <x:f>IF(33&gt;'Настройки'!$B$3,"",IF(ISBLANK(AL611),IF('Настройки'!$B$9="Нулевой спрос",0,""),IF(AL611&lt;0,IF('Настройки'!$B$10="Исключить","",IF('Настройки'!$B$10="Абсолютные значения",ABS(AL611),AL611)),AL611)))</x:f>
      </x:c>
      <x:c r="CP611" s="50" t="str">
        <x:f>IF(34&gt;'Настройки'!$B$3,"",IF(ISBLANK(AM611),IF('Настройки'!$B$9="Нулевой спрос",0,""),IF(AM611&lt;0,IF('Настройки'!$B$10="Исключить","",IF('Настройки'!$B$10="Абсолютные значения",ABS(AM611),AM611)),AM611)))</x:f>
      </x:c>
      <x:c r="CQ611" s="50" t="str">
        <x:f>IF(35&gt;'Настройки'!$B$3,"",IF(ISBLANK(AN611),IF('Настройки'!$B$9="Нулевой спрос",0,""),IF(AN611&lt;0,IF('Настройки'!$B$10="Исключить","",IF('Настройки'!$B$10="Абсолютные значения",ABS(AN611),AN611)),AN611)))</x:f>
      </x:c>
      <x:c r="CR611" s="50" t="str">
        <x:f>IF(36&gt;'Настройки'!$B$3,"",IF(ISBLANK(AO611),IF('Настройки'!$B$9="Нулевой спрос",0,""),IF(AO611&lt;0,IF('Настройки'!$B$10="Исключить","",IF('Настройки'!$B$10="Абсолютные значения",ABS(AO611),AO611)),AO611)))</x:f>
      </x:c>
      <x:c r="CS611" s="50" t="str">
        <x:f>IF(OR(1&gt;'Настройки'!$B$3,ISBLANK(BI611),BI611=0),"",BI611)</x:f>
      </x:c>
      <x:c r="CT611" s="50" t="str">
        <x:f>IF(OR(2&gt;'Настройки'!$B$3,ISBLANK(BJ611),BJ611=0),"",BJ611)</x:f>
      </x:c>
      <x:c r="CU611" s="50" t="str">
        <x:f>IF(OR(3&gt;'Настройки'!$B$3,ISBLANK(BK611),BK611=0),"",BK611)</x:f>
      </x:c>
      <x:c r="CV611" s="50" t="str">
        <x:f>IF(OR(4&gt;'Настройки'!$B$3,ISBLANK(BL611),BL611=0),"",BL611)</x:f>
      </x:c>
      <x:c r="CW611" s="50" t="str">
        <x:f>IF(OR(5&gt;'Настройки'!$B$3,ISBLANK(BM611),BM611=0),"",BM611)</x:f>
      </x:c>
      <x:c r="CX611" s="50" t="str">
        <x:f>IF(OR(6&gt;'Настройки'!$B$3,ISBLANK(BN611),BN611=0),"",BN611)</x:f>
      </x:c>
      <x:c r="CY611" s="50" t="str">
        <x:f>IF(OR(7&gt;'Настройки'!$B$3,ISBLANK(BO611),BO611=0),"",BO611)</x:f>
      </x:c>
      <x:c r="CZ611" s="50" t="str">
        <x:f>IF(OR(8&gt;'Настройки'!$B$3,ISBLANK(BP611),BP611=0),"",BP611)</x:f>
      </x:c>
      <x:c r="DA611" s="50" t="str">
        <x:f>IF(OR(9&gt;'Настройки'!$B$3,ISBLANK(BQ611),BQ611=0),"",BQ611)</x:f>
      </x:c>
      <x:c r="DB611" s="50" t="str">
        <x:f>IF(OR(10&gt;'Настройки'!$B$3,ISBLANK(BR611),BR611=0),"",BR611)</x:f>
      </x:c>
      <x:c r="DC611" s="50" t="str">
        <x:f>IF(OR(11&gt;'Настройки'!$B$3,ISBLANK(BS611),BS611=0),"",BS611)</x:f>
      </x:c>
      <x:c r="DD611" s="50" t="str">
        <x:f>IF(OR(12&gt;'Настройки'!$B$3,ISBLANK(BT611),BT611=0),"",BT611)</x:f>
      </x:c>
      <x:c r="DE611" s="50" t="str">
        <x:f>IF(OR(13&gt;'Настройки'!$B$3,ISBLANK(BU611),BU611=0),"",BU611)</x:f>
      </x:c>
      <x:c r="DF611" s="50" t="str">
        <x:f>IF(OR(14&gt;'Настройки'!$B$3,ISBLANK(BV611),BV611=0),"",BV611)</x:f>
      </x:c>
      <x:c r="DG611" s="50" t="str">
        <x:f>IF(OR(15&gt;'Настройки'!$B$3,ISBLANK(BW611),BW611=0),"",BW611)</x:f>
      </x:c>
      <x:c r="DH611" s="50" t="str">
        <x:f>IF(OR(16&gt;'Настройки'!$B$3,ISBLANK(BX611),BX611=0),"",BX611)</x:f>
      </x:c>
      <x:c r="DI611" s="50" t="str">
        <x:f>IF(OR(17&gt;'Настройки'!$B$3,ISBLANK(BY611),BY611=0),"",BY611)</x:f>
      </x:c>
      <x:c r="DJ611" s="50" t="str">
        <x:f>IF(OR(18&gt;'Настройки'!$B$3,ISBLANK(BZ611),BZ611=0),"",BZ611)</x:f>
      </x:c>
      <x:c r="DK611" s="50" t="str">
        <x:f>IF(OR(19&gt;'Настройки'!$B$3,ISBLANK(CA611),CA611=0),"",CA611)</x:f>
      </x:c>
      <x:c r="DL611" s="50" t="str">
        <x:f>IF(OR(20&gt;'Настройки'!$B$3,ISBLANK(CB611),CB611=0),"",CB611)</x:f>
      </x:c>
      <x:c r="DM611" s="50" t="str">
        <x:f>IF(OR(21&gt;'Настройки'!$B$3,ISBLANK(CC611),CC611=0),"",CC611)</x:f>
      </x:c>
      <x:c r="DN611" s="50" t="str">
        <x:f>IF(OR(22&gt;'Настройки'!$B$3,ISBLANK(CD611),CD611=0),"",CD611)</x:f>
      </x:c>
      <x:c r="DO611" s="50" t="str">
        <x:f>IF(OR(23&gt;'Настройки'!$B$3,ISBLANK(CE611),CE611=0),"",CE611)</x:f>
      </x:c>
      <x:c r="DP611" s="50" t="str">
        <x:f>IF(OR(24&gt;'Настройки'!$B$3,ISBLANK(CF611),CF611=0),"",CF611)</x:f>
      </x:c>
      <x:c r="DQ611" s="50" t="str">
        <x:f>IF(OR(25&gt;'Настройки'!$B$3,ISBLANK(CG611),CG611=0),"",CG611)</x:f>
      </x:c>
      <x:c r="DR611" s="50" t="str">
        <x:f>IF(OR(26&gt;'Настройки'!$B$3,ISBLANK(CH611),CH611=0),"",CH611)</x:f>
      </x:c>
      <x:c r="DS611" s="50" t="str">
        <x:f>IF(OR(27&gt;'Настройки'!$B$3,ISBLANK(CI611),CI611=0),"",CI611)</x:f>
      </x:c>
      <x:c r="DT611" s="50" t="str">
        <x:f>IF(OR(28&gt;'Настройки'!$B$3,ISBLANK(CJ611),CJ611=0),"",CJ611)</x:f>
      </x:c>
      <x:c r="DU611" s="50" t="str">
        <x:f>IF(OR(29&gt;'Настройки'!$B$3,ISBLANK(CK611),CK611=0),"",CK611)</x:f>
      </x:c>
      <x:c r="DV611" s="50" t="str">
        <x:f>IF(OR(30&gt;'Настройки'!$B$3,ISBLANK(CL611),CL611=0),"",CL611)</x:f>
      </x:c>
      <x:c r="DW611" s="50" t="str">
        <x:f>IF(OR(31&gt;'Настройки'!$B$3,ISBLANK(CM611),CM611=0),"",CM611)</x:f>
      </x:c>
      <x:c r="DX611" s="50" t="str">
        <x:f>IF(OR(32&gt;'Настройки'!$B$3,ISBLANK(CN611),CN611=0),"",CN611)</x:f>
      </x:c>
      <x:c r="DY611" s="50" t="str">
        <x:f>IF(OR(33&gt;'Настройки'!$B$3,ISBLANK(CO611),CO611=0),"",CO611)</x:f>
      </x:c>
      <x:c r="DZ611" s="50" t="str">
        <x:f>IF(OR(34&gt;'Настройки'!$B$3,ISBLANK(CP611),CP611=0),"",CP611)</x:f>
      </x:c>
      <x:c r="EA611" s="50" t="str">
        <x:f>IF(OR(35&gt;'Настройки'!$B$3,ISBLANK(CQ611),CQ611=0),"",CQ611)</x:f>
      </x:c>
      <x:c r="EB611" s="50" t="str">
        <x:f>IF(OR(36&gt;'Настройки'!$B$3,ISBLANK(CR611),CR611=0),"",CR611)</x:f>
      </x:c>
      <x:c r="EC611" s="50" t="str">
        <x:f>IF(A611="","",IF(OR(BB611="AZ",BB611="BZ"),10000+ROW(),IF(AZ611&gt;'Настройки'!$B$11,20000+ROW(),IF(BF611&lt;&gt;"Обычный",30000+ROW(),IF(AX611&lt;=0,40000+ROW(),"")))))</x:f>
      </x:c>
      <x:c r="ED611" s="50" t="str">
        <x:f>IF(EC611="","",COUNTIFS($EC$2:$EC$1001,"&gt;0",$EC$2:$EC$1001,"&lt;"&amp;EC611)+1)</x:f>
      </x:c>
    </x:row>
    <x:row r="612">
      <x:c r="A612" s="115"/>
      <x:c r="B612" s="115"/>
      <x:c r="C612" s="115"/>
      <x:c r="D612" s="118"/>
      <x:c r="E612" s="118"/>
      <x:c r="F612" s="118"/>
      <x:c r="G612" s="118"/>
      <x:c r="H612" s="118"/>
      <x:c r="I612" s="118"/>
      <x:c r="J612" s="118"/>
      <x:c r="K612" s="118"/>
      <x:c r="L612" s="118"/>
      <x:c r="M612" s="118"/>
      <x:c r="N612" s="118"/>
      <x:c r="O612" s="118"/>
      <x:c r="P612" s="118"/>
      <x:c r="Q612" s="118"/>
      <x:c r="R612" s="118"/>
      <x:c r="S612" s="118"/>
      <x:c r="T612" s="118"/>
      <x:c r="U612" s="118"/>
      <x:c r="V612" s="118"/>
      <x:c r="W612" s="118"/>
      <x:c r="X612" s="118"/>
      <x:c r="Y612" s="118"/>
      <x:c r="Z612" s="118"/>
      <x:c r="AA612" s="118"/>
      <x:c r="AB612" s="118"/>
      <x:c r="AC612" s="118"/>
      <x:c r="AD612" s="118"/>
      <x:c r="AE612" s="118"/>
      <x:c r="AF612" s="118"/>
      <x:c r="AG612" s="118"/>
      <x:c r="AH612" s="118"/>
      <x:c r="AI612" s="118"/>
      <x:c r="AJ612" s="118"/>
      <x:c r="AK612" s="118"/>
      <x:c r="AL612" s="118"/>
      <x:c r="AM612" s="118"/>
      <x:c r="AN612" s="118"/>
      <x:c r="AO612" s="118"/>
      <x:c r="AP612" s="115"/>
      <x:c r="AQ612" s="49" t="str">
        <x:f>IF(A612="","",COUNT(BI612:INDEX(BI612:CR612,1,'Настройки'!$B$3)))</x:f>
      </x:c>
      <x:c r="AR612" s="49" t="str">
        <x:f>IF(A612="","",SUM(BI612:INDEX(BI612:CR612,1,'Настройки'!$B$3)))</x:f>
      </x:c>
      <x:c r="AS612" s="58" t="str">
        <x:f>IF(A612="","",IF('Настройки'!$B$4="Стоимость потребления",AR612*D612,IF('Настройки'!$B$4="Количество",AR612,E612)))</x:f>
      </x:c>
      <x:c r="AT612" s="61" t="str">
        <x:f>IF(OR(A612="",AS612&lt;0,SUM($AS$2:$AS$1001)&lt;=0),"",AS612/SUM($AS$2:$AS$1001))</x:f>
      </x:c>
      <x:c r="AU612" s="61" t="str">
        <x:f>IF(OR(A612="",AS612&lt;0,SUM($AS$2:$AS$1001)&lt;=0),"",SUMIFS($AS$2:$AS$1001,$AS$2:$AS$1001,"&gt;"&amp;AS612)/SUM($AS$2:$AS$1001))</x:f>
      </x:c>
      <x:c r="AV612" s="61" t="str">
        <x:f>IF(OR(A612="",AS612&lt;0,SUM($AS$2:$AS$1001)&lt;=0),"",SUMIFS($AS$2:$AS$1001,$AS$2:$AS$1001,"&gt;="&amp;AS612)/SUM($AS$2:$AS$1001))</x:f>
      </x:c>
      <x:c r="AW612" s="49" t="str">
        <x:f>IF(A612="","",IF(SUM($AS$2:$AS$1001)&lt;=0,"Не определён",IF(AS612&lt;0,"Исключение",IF(AU612&lt;'Настройки'!$B$5,"A",IF(AU612&lt;'Настройки'!$B$6,"B","C")))))</x:f>
      </x:c>
      <x:c r="AX612" s="58" t="str">
        <x:f>IF(A612="","",IF(AQ612=0,"",AVERAGE(BI612:INDEX(BI612:CR612,1,'Настройки'!$B$3))))</x:f>
      </x:c>
      <x:c r="AY612" s="58" t="str">
        <x:f>IF(OR(A612="",AQ612=0),"",STDEVP(BI612:INDEX(BI612:CR612,1,'Настройки'!$B$3)))</x:f>
      </x:c>
      <x:c r="AZ612" s="61" t="str">
        <x:f>IF(OR(A612="",AQ612&lt;'Настройки'!$B$12,AX612&lt;=0,AND('Настройки'!$B$10="Блокировать",COUNTIF(F612:INDEX(F612:AO612,1,'Настройки'!$B$3),"&lt;0")&gt;0)),"",AY612/ABS(AX612))</x:f>
      </x:c>
      <x:c r="BA612" s="49" t="str">
        <x:f>IF(A612="","",IF(AND('Настройки'!$B$10="Блокировать",COUNTIF(F612:INDEX(F612:AO612,1,'Настройки'!$B$3),"&lt;0")&gt;0),"Не определён",IF(AQ612&lt;'Настройки'!$B$12,"Не определён",IF(AX612=0,"Нет спроса",IF(AX612&lt;0,"Не определён",IF(AZ612&lt;='Настройки'!$B$7,"X",IF(AZ612&lt;='Настройки'!$B$8,"Y","Z")))))))</x:f>
      </x:c>
      <x:c r="BB612" s="49" t="str">
        <x:f>IF(OR(A612="",LEN(AW612)&lt;&gt;1,LEN(BA612)&lt;&gt;1),"",AW612&amp;BA612)</x:f>
      </x:c>
      <x:c r="BC612" s="61" t="str">
        <x:f>IF(OR(A612="",AQ612=0),"",(COUNT(BI612:INDEX(BI612:CR612,1,'Настройки'!$B$3))-COUNT(CS612:INDEX(CS612:EB612,1,'Настройки'!$B$3)))/AQ612)</x:f>
      </x:c>
      <x:c r="BD612" s="64" t="str">
        <x:f>IF(OR(A612="",COUNT(CS612:INDEX(CS612:EB612,1,'Настройки'!$B$3))=0),"",AQ612/COUNT(CS612:INDEX(CS612:EB612,1,'Настройки'!$B$3)))</x:f>
      </x:c>
      <x:c r="BE612" s="64" t="str">
        <x:f>IF(OR(A612="",COUNT(CS612:INDEX(CS612:EB612,1,'Настройки'!$B$3))=0),"",IF(AVERAGE(CS612:INDEX(CS612:EB612,1,'Настройки'!$B$3))=0,"",(STDEVP(CS612:INDEX(CS612:EB612,1,'Настройки'!$B$3))/ABS(AVERAGE(CS612:INDEX(CS612:EB612,1,'Настройки'!$B$3))))^2))</x:f>
      </x:c>
      <x:c r="BF612" s="49" t="str">
        <x:f>IF(A612="","",IF(AQ612&lt;3,"Недостаточно",IF(AQ612&lt;6,"Предварительный","Обычный")))</x:f>
      </x:c>
      <x:c r="BG612" s="49" t="str">
        <x:f>IF(A612="","",IF(COUNTIF(F612:INDEX(F612:AO612,1,'Настройки'!$B$3),"&lt;0")&gt;0,IF('Настройки'!$B$10="Блокировать","Отрицательный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"),"")&amp;IF(AQ612&lt;3,"Недостаточно истории. ",IF(AQ612&lt;6,"Предварительная классификация. ",""))&amp;IF(AX612=0,"Нет спроса за горизонт. ","")&amp;IF(AZ612&gt;'Настройки'!$B$11,"Экстремальная вариативность. ",""))</x:f>
      </x:c>
      <x:c r="BH612" s="49" t="str">
        <x:f>IF(A612="","",IFERROR(VLOOKUP(BB612,'Настройки'!$D$3:$E$11,2,FALSE),"Сначала проверьте исходные данные и историю спроса.")&amp;" Уточните срок поставки, MOQ и критичность.")</x:f>
      </x:c>
      <x:c r="BI612" s="50" t="str">
        <x:f>IF(1&gt;'Настройки'!$B$3,"",IF(ISBLANK(F612),IF('Настройки'!$B$9="Нулевой спрос",0,""),IF(F612&lt;0,IF('Настройки'!$B$10="Исключить","",IF('Настройки'!$B$10="Абсолютные значения",ABS(F612),F612)),F612)))</x:f>
      </x:c>
      <x:c r="BJ612" s="50" t="str">
        <x:f>IF(2&gt;'Настройки'!$B$3,"",IF(ISBLANK(G612),IF('Настройки'!$B$9="Нулевой спрос",0,""),IF(G612&lt;0,IF('Настройки'!$B$10="Исключить","",IF('Настройки'!$B$10="Абсолютные значения",ABS(G612),G612)),G612)))</x:f>
      </x:c>
      <x:c r="BK612" s="50" t="str">
        <x:f>IF(3&gt;'Настройки'!$B$3,"",IF(ISBLANK(H612),IF('Настройки'!$B$9="Нулевой спрос",0,""),IF(H612&lt;0,IF('Настройки'!$B$10="Исключить","",IF('Настройки'!$B$10="Абсолютные значения",ABS(H612),H612)),H612)))</x:f>
      </x:c>
      <x:c r="BL612" s="50" t="str">
        <x:f>IF(4&gt;'Настройки'!$B$3,"",IF(ISBLANK(I612),IF('Настройки'!$B$9="Нулевой спрос",0,""),IF(I612&lt;0,IF('Настройки'!$B$10="Исключить","",IF('Настройки'!$B$10="Абсолютные значения",ABS(I612),I612)),I612)))</x:f>
      </x:c>
      <x:c r="BM612" s="50" t="str">
        <x:f>IF(5&gt;'Настройки'!$B$3,"",IF(ISBLANK(J612),IF('Настройки'!$B$9="Нулевой спрос",0,""),IF(J612&lt;0,IF('Настройки'!$B$10="Исключить","",IF('Настройки'!$B$10="Абсолютные значения",ABS(J612),J612)),J612)))</x:f>
      </x:c>
      <x:c r="BN612" s="50" t="str">
        <x:f>IF(6&gt;'Настройки'!$B$3,"",IF(ISBLANK(K612),IF('Настройки'!$B$9="Нулевой спрос",0,""),IF(K612&lt;0,IF('Настройки'!$B$10="Исключить","",IF('Настройки'!$B$10="Абсолютные значения",ABS(K612),K612)),K612)))</x:f>
      </x:c>
      <x:c r="BO612" s="50" t="str">
        <x:f>IF(7&gt;'Настройки'!$B$3,"",IF(ISBLANK(L612),IF('Настройки'!$B$9="Нулевой спрос",0,""),IF(L612&lt;0,IF('Настройки'!$B$10="Исключить","",IF('Настройки'!$B$10="Абсолютные значения",ABS(L612),L612)),L612)))</x:f>
      </x:c>
      <x:c r="BP612" s="50" t="str">
        <x:f>IF(8&gt;'Настройки'!$B$3,"",IF(ISBLANK(M612),IF('Настройки'!$B$9="Нулевой спрос",0,""),IF(M612&lt;0,IF('Настройки'!$B$10="Исключить","",IF('Настройки'!$B$10="Абсолютные значения",ABS(M612),M612)),M612)))</x:f>
      </x:c>
      <x:c r="BQ612" s="50" t="str">
        <x:f>IF(9&gt;'Настройки'!$B$3,"",IF(ISBLANK(N612),IF('Настройки'!$B$9="Нулевой спрос",0,""),IF(N612&lt;0,IF('Настройки'!$B$10="Исключить","",IF('Настройки'!$B$10="Абсолютные значения",ABS(N612),N612)),N612)))</x:f>
      </x:c>
      <x:c r="BR612" s="50" t="str">
        <x:f>IF(10&gt;'Настройки'!$B$3,"",IF(ISBLANK(O612),IF('Настройки'!$B$9="Нулевой спрос",0,""),IF(O612&lt;0,IF('Настройки'!$B$10="Исключить","",IF('Настройки'!$B$10="Абсолютные значения",ABS(O612),O612)),O612)))</x:f>
      </x:c>
      <x:c r="BS612" s="50" t="str">
        <x:f>IF(11&gt;'Настройки'!$B$3,"",IF(ISBLANK(P612),IF('Настройки'!$B$9="Нулевой спрос",0,""),IF(P612&lt;0,IF('Настройки'!$B$10="Исключить","",IF('Настройки'!$B$10="Абсолютные значения",ABS(P612),P612)),P612)))</x:f>
      </x:c>
      <x:c r="BT612" s="50" t="str">
        <x:f>IF(12&gt;'Настройки'!$B$3,"",IF(ISBLANK(Q612),IF('Настройки'!$B$9="Нулевой спрос",0,""),IF(Q612&lt;0,IF('Настройки'!$B$10="Исключить","",IF('Настройки'!$B$10="Абсолютные значения",ABS(Q612),Q612)),Q612)))</x:f>
      </x:c>
      <x:c r="BU612" s="50" t="str">
        <x:f>IF(13&gt;'Настройки'!$B$3,"",IF(ISBLANK(R612),IF('Настройки'!$B$9="Нулевой спрос",0,""),IF(R612&lt;0,IF('Настройки'!$B$10="Исключить","",IF('Настройки'!$B$10="Абсолютные значения",ABS(R612),R612)),R612)))</x:f>
      </x:c>
      <x:c r="BV612" s="50" t="str">
        <x:f>IF(14&gt;'Настройки'!$B$3,"",IF(ISBLANK(S612),IF('Настройки'!$B$9="Нулевой спрос",0,""),IF(S612&lt;0,IF('Настройки'!$B$10="Исключить","",IF('Настройки'!$B$10="Абсолютные значения",ABS(S612),S612)),S612)))</x:f>
      </x:c>
      <x:c r="BW612" s="50" t="str">
        <x:f>IF(15&gt;'Настройки'!$B$3,"",IF(ISBLANK(T612),IF('Настройки'!$B$9="Нулевой спрос",0,""),IF(T612&lt;0,IF('Настройки'!$B$10="Исключить","",IF('Настройки'!$B$10="Абсолютные значения",ABS(T612),T612)),T612)))</x:f>
      </x:c>
      <x:c r="BX612" s="50" t="str">
        <x:f>IF(16&gt;'Настройки'!$B$3,"",IF(ISBLANK(U612),IF('Настройки'!$B$9="Нулевой спрос",0,""),IF(U612&lt;0,IF('Настройки'!$B$10="Исключить","",IF('Настройки'!$B$10="Абсолютные значения",ABS(U612),U612)),U612)))</x:f>
      </x:c>
      <x:c r="BY612" s="50" t="str">
        <x:f>IF(17&gt;'Настройки'!$B$3,"",IF(ISBLANK(V612),IF('Настройки'!$B$9="Нулевой спрос",0,""),IF(V612&lt;0,IF('Настройки'!$B$10="Исключить","",IF('Настройки'!$B$10="Абсолютные значения",ABS(V612),V612)),V612)))</x:f>
      </x:c>
      <x:c r="BZ612" s="50" t="str">
        <x:f>IF(18&gt;'Настройки'!$B$3,"",IF(ISBLANK(W612),IF('Настройки'!$B$9="Нулевой спрос",0,""),IF(W612&lt;0,IF('Настройки'!$B$10="Исключить","",IF('Настройки'!$B$10="Абсолютные значения",ABS(W612),W612)),W612)))</x:f>
      </x:c>
      <x:c r="CA612" s="50" t="str">
        <x:f>IF(19&gt;'Настройки'!$B$3,"",IF(ISBLANK(X612),IF('Настройки'!$B$9="Нулевой спрос",0,""),IF(X612&lt;0,IF('Настройки'!$B$10="Исключить","",IF('Настройки'!$B$10="Абсолютные значения",ABS(X612),X612)),X612)))</x:f>
      </x:c>
      <x:c r="CB612" s="50" t="str">
        <x:f>IF(20&gt;'Настройки'!$B$3,"",IF(ISBLANK(Y612),IF('Настройки'!$B$9="Нулевой спрос",0,""),IF(Y612&lt;0,IF('Настройки'!$B$10="Исключить","",IF('Настройки'!$B$10="Абсолютные значения",ABS(Y612),Y612)),Y612)))</x:f>
      </x:c>
      <x:c r="CC612" s="50" t="str">
        <x:f>IF(21&gt;'Настройки'!$B$3,"",IF(ISBLANK(Z612),IF('Настройки'!$B$9="Нулевой спрос",0,""),IF(Z612&lt;0,IF('Настройки'!$B$10="Исключить","",IF('Настройки'!$B$10="Абсолютные значения",ABS(Z612),Z612)),Z612)))</x:f>
      </x:c>
      <x:c r="CD612" s="50" t="str">
        <x:f>IF(22&gt;'Настройки'!$B$3,"",IF(ISBLANK(AA612),IF('Настройки'!$B$9="Нулевой спрос",0,""),IF(AA612&lt;0,IF('Настройки'!$B$10="Исключить","",IF('Настройки'!$B$10="Абсолютные значения",ABS(AA612),AA612)),AA612)))</x:f>
      </x:c>
      <x:c r="CE612" s="50" t="str">
        <x:f>IF(23&gt;'Настройки'!$B$3,"",IF(ISBLANK(AB612),IF('Настройки'!$B$9="Нулевой спрос",0,""),IF(AB612&lt;0,IF('Настройки'!$B$10="Исключить","",IF('Настройки'!$B$10="Абсолютные значения",ABS(AB612),AB612)),AB612)))</x:f>
      </x:c>
      <x:c r="CF612" s="50" t="str">
        <x:f>IF(24&gt;'Настройки'!$B$3,"",IF(ISBLANK(AC612),IF('Настройки'!$B$9="Нулевой спрос",0,""),IF(AC612&lt;0,IF('Настройки'!$B$10="Исключить","",IF('Настройки'!$B$10="Абсолютные значения",ABS(AC612),AC612)),AC612)))</x:f>
      </x:c>
      <x:c r="CG612" s="50" t="str">
        <x:f>IF(25&gt;'Настройки'!$B$3,"",IF(ISBLANK(AD612),IF('Настройки'!$B$9="Нулевой спрос",0,""),IF(AD612&lt;0,IF('Настройки'!$B$10="Исключить","",IF('Настройки'!$B$10="Абсолютные значения",ABS(AD612),AD612)),AD612)))</x:f>
      </x:c>
      <x:c r="CH612" s="50" t="str">
        <x:f>IF(26&gt;'Настройки'!$B$3,"",IF(ISBLANK(AE612),IF('Настройки'!$B$9="Нулевой спрос",0,""),IF(AE612&lt;0,IF('Настройки'!$B$10="Исключить","",IF('Настройки'!$B$10="Абсолютные значения",ABS(AE612),AE612)),AE612)))</x:f>
      </x:c>
      <x:c r="CI612" s="50" t="str">
        <x:f>IF(27&gt;'Настройки'!$B$3,"",IF(ISBLANK(AF612),IF('Настройки'!$B$9="Нулевой спрос",0,""),IF(AF612&lt;0,IF('Настройки'!$B$10="Исключить","",IF('Настройки'!$B$10="Абсолютные значения",ABS(AF612),AF612)),AF612)))</x:f>
      </x:c>
      <x:c r="CJ612" s="50" t="str">
        <x:f>IF(28&gt;'Настройки'!$B$3,"",IF(ISBLANK(AG612),IF('Настройки'!$B$9="Нулевой спрос",0,""),IF(AG612&lt;0,IF('Настройки'!$B$10="Исключить","",IF('Настройки'!$B$10="Абсолютные значения",ABS(AG612),AG612)),AG612)))</x:f>
      </x:c>
      <x:c r="CK612" s="50" t="str">
        <x:f>IF(29&gt;'Настройки'!$B$3,"",IF(ISBLANK(AH612),IF('Настройки'!$B$9="Нулевой спрос",0,""),IF(AH612&lt;0,IF('Настройки'!$B$10="Исключить","",IF('Настройки'!$B$10="Абсолютные значения",ABS(AH612),AH612)),AH612)))</x:f>
      </x:c>
      <x:c r="CL612" s="50" t="str">
        <x:f>IF(30&gt;'Настройки'!$B$3,"",IF(ISBLANK(AI612),IF('Настройки'!$B$9="Нулевой спрос",0,""),IF(AI612&lt;0,IF('Настройки'!$B$10="Исключить","",IF('Настройки'!$B$10="Абсолютные значения",ABS(AI612),AI612)),AI612)))</x:f>
      </x:c>
      <x:c r="CM612" s="50" t="str">
        <x:f>IF(31&gt;'Настройки'!$B$3,"",IF(ISBLANK(AJ612),IF('Настройки'!$B$9="Нулевой спрос",0,""),IF(AJ612&lt;0,IF('Настройки'!$B$10="Исключить","",IF('Настройки'!$B$10="Абсолютные значения",ABS(AJ612),AJ612)),AJ612)))</x:f>
      </x:c>
      <x:c r="CN612" s="50" t="str">
        <x:f>IF(32&gt;'Настройки'!$B$3,"",IF(ISBLANK(AK612),IF('Настройки'!$B$9="Нулевой спрос",0,""),IF(AK612&lt;0,IF('Настройки'!$B$10="Исключить","",IF('Настройки'!$B$10="Абсолютные значения",ABS(AK612),AK612)),AK612)))</x:f>
      </x:c>
      <x:c r="CO612" s="50" t="str">
        <x:f>IF(33&gt;'Настройки'!$B$3,"",IF(ISBLANK(AL612),IF('Настройки'!$B$9="Нулевой спрос",0,""),IF(AL612&lt;0,IF('Настройки'!$B$10="Исключить","",IF('Настройки'!$B$10="Абсолютные значения",ABS(AL612),AL612)),AL612)))</x:f>
      </x:c>
      <x:c r="CP612" s="50" t="str">
        <x:f>IF(34&gt;'Настройки'!$B$3,"",IF(ISBLANK(AM612),IF('Настройки'!$B$9="Нулевой спрос",0,""),IF(AM612&lt;0,IF('Настройки'!$B$10="Исключить","",IF('Настройки'!$B$10="Абсолютные значения",ABS(AM612),AM612)),AM612)))</x:f>
      </x:c>
      <x:c r="CQ612" s="50" t="str">
        <x:f>IF(35&gt;'Настройки'!$B$3,"",IF(ISBLANK(AN612),IF('Настройки'!$B$9="Нулевой спрос",0,""),IF(AN612&lt;0,IF('Настройки'!$B$10="Исключить","",IF('Настройки'!$B$10="Абсолютные значения",ABS(AN612),AN612)),AN612)))</x:f>
      </x:c>
      <x:c r="CR612" s="50" t="str">
        <x:f>IF(36&gt;'Настройки'!$B$3,"",IF(ISBLANK(AO612),IF('Настройки'!$B$9="Нулевой спрос",0,""),IF(AO612&lt;0,IF('Настройки'!$B$10="Исключить","",IF('Настройки'!$B$10="Абсолютные значения",ABS(AO612),AO612)),AO612)))</x:f>
      </x:c>
      <x:c r="CS612" s="50" t="str">
        <x:f>IF(OR(1&gt;'Настройки'!$B$3,ISBLANK(BI612),BI612=0),"",BI612)</x:f>
      </x:c>
      <x:c r="CT612" s="50" t="str">
        <x:f>IF(OR(2&gt;'Настройки'!$B$3,ISBLANK(BJ612),BJ612=0),"",BJ612)</x:f>
      </x:c>
      <x:c r="CU612" s="50" t="str">
        <x:f>IF(OR(3&gt;'Настройки'!$B$3,ISBLANK(BK612),BK612=0),"",BK612)</x:f>
      </x:c>
      <x:c r="CV612" s="50" t="str">
        <x:f>IF(OR(4&gt;'Настройки'!$B$3,ISBLANK(BL612),BL612=0),"",BL612)</x:f>
      </x:c>
      <x:c r="CW612" s="50" t="str">
        <x:f>IF(OR(5&gt;'Настройки'!$B$3,ISBLANK(BM612),BM612=0),"",BM612)</x:f>
      </x:c>
      <x:c r="CX612" s="50" t="str">
        <x:f>IF(OR(6&gt;'Настройки'!$B$3,ISBLANK(BN612),BN612=0),"",BN612)</x:f>
      </x:c>
      <x:c r="CY612" s="50" t="str">
        <x:f>IF(OR(7&gt;'Настройки'!$B$3,ISBLANK(BO612),BO612=0),"",BO612)</x:f>
      </x:c>
      <x:c r="CZ612" s="50" t="str">
        <x:f>IF(OR(8&gt;'Настройки'!$B$3,ISBLANK(BP612),BP612=0),"",BP612)</x:f>
      </x:c>
      <x:c r="DA612" s="50" t="str">
        <x:f>IF(OR(9&gt;'Настройки'!$B$3,ISBLANK(BQ612),BQ612=0),"",BQ612)</x:f>
      </x:c>
      <x:c r="DB612" s="50" t="str">
        <x:f>IF(OR(10&gt;'Настройки'!$B$3,ISBLANK(BR612),BR612=0),"",BR612)</x:f>
      </x:c>
      <x:c r="DC612" s="50" t="str">
        <x:f>IF(OR(11&gt;'Настройки'!$B$3,ISBLANK(BS612),BS612=0),"",BS612)</x:f>
      </x:c>
      <x:c r="DD612" s="50" t="str">
        <x:f>IF(OR(12&gt;'Настройки'!$B$3,ISBLANK(BT612),BT612=0),"",BT612)</x:f>
      </x:c>
      <x:c r="DE612" s="50" t="str">
        <x:f>IF(OR(13&gt;'Настройки'!$B$3,ISBLANK(BU612),BU612=0),"",BU612)</x:f>
      </x:c>
      <x:c r="DF612" s="50" t="str">
        <x:f>IF(OR(14&gt;'Настройки'!$B$3,ISBLANK(BV612),BV612=0),"",BV612)</x:f>
      </x:c>
      <x:c r="DG612" s="50" t="str">
        <x:f>IF(OR(15&gt;'Настройки'!$B$3,ISBLANK(BW612),BW612=0),"",BW612)</x:f>
      </x:c>
      <x:c r="DH612" s="50" t="str">
        <x:f>IF(OR(16&gt;'Настройки'!$B$3,ISBLANK(BX612),BX612=0),"",BX612)</x:f>
      </x:c>
      <x:c r="DI612" s="50" t="str">
        <x:f>IF(OR(17&gt;'Настройки'!$B$3,ISBLANK(BY612),BY612=0),"",BY612)</x:f>
      </x:c>
      <x:c r="DJ612" s="50" t="str">
        <x:f>IF(OR(18&gt;'Настройки'!$B$3,ISBLANK(BZ612),BZ612=0),"",BZ612)</x:f>
      </x:c>
      <x:c r="DK612" s="50" t="str">
        <x:f>IF(OR(19&gt;'Настройки'!$B$3,ISBLANK(CA612),CA612=0),"",CA612)</x:f>
      </x:c>
      <x:c r="DL612" s="50" t="str">
        <x:f>IF(OR(20&gt;'Настройки'!$B$3,ISBLANK(CB612),CB612=0),"",CB612)</x:f>
      </x:c>
      <x:c r="DM612" s="50" t="str">
        <x:f>IF(OR(21&gt;'Настройки'!$B$3,ISBLANK(CC612),CC612=0),"",CC612)</x:f>
      </x:c>
      <x:c r="DN612" s="50" t="str">
        <x:f>IF(OR(22&gt;'Настройки'!$B$3,ISBLANK(CD612),CD612=0),"",CD612)</x:f>
      </x:c>
      <x:c r="DO612" s="50" t="str">
        <x:f>IF(OR(23&gt;'Настройки'!$B$3,ISBLANK(CE612),CE612=0),"",CE612)</x:f>
      </x:c>
      <x:c r="DP612" s="50" t="str">
        <x:f>IF(OR(24&gt;'Настройки'!$B$3,ISBLANK(CF612),CF612=0),"",CF612)</x:f>
      </x:c>
      <x:c r="DQ612" s="50" t="str">
        <x:f>IF(OR(25&gt;'Настройки'!$B$3,ISBLANK(CG612),CG612=0),"",CG612)</x:f>
      </x:c>
      <x:c r="DR612" s="50" t="str">
        <x:f>IF(OR(26&gt;'Настройки'!$B$3,ISBLANK(CH612),CH612=0),"",CH612)</x:f>
      </x:c>
      <x:c r="DS612" s="50" t="str">
        <x:f>IF(OR(27&gt;'Настройки'!$B$3,ISBLANK(CI612),CI612=0),"",CI612)</x:f>
      </x:c>
      <x:c r="DT612" s="50" t="str">
        <x:f>IF(OR(28&gt;'Настройки'!$B$3,ISBLANK(CJ612),CJ612=0),"",CJ612)</x:f>
      </x:c>
      <x:c r="DU612" s="50" t="str">
        <x:f>IF(OR(29&gt;'Настройки'!$B$3,ISBLANK(CK612),CK612=0),"",CK612)</x:f>
      </x:c>
      <x:c r="DV612" s="50" t="str">
        <x:f>IF(OR(30&gt;'Настройки'!$B$3,ISBLANK(CL612),CL612=0),"",CL612)</x:f>
      </x:c>
      <x:c r="DW612" s="50" t="str">
        <x:f>IF(OR(31&gt;'Настройки'!$B$3,ISBLANK(CM612),CM612=0),"",CM612)</x:f>
      </x:c>
      <x:c r="DX612" s="50" t="str">
        <x:f>IF(OR(32&gt;'Настройки'!$B$3,ISBLANK(CN612),CN612=0),"",CN612)</x:f>
      </x:c>
      <x:c r="DY612" s="50" t="str">
        <x:f>IF(OR(33&gt;'Настройки'!$B$3,ISBLANK(CO612),CO612=0),"",CO612)</x:f>
      </x:c>
      <x:c r="DZ612" s="50" t="str">
        <x:f>IF(OR(34&gt;'Настройки'!$B$3,ISBLANK(CP612),CP612=0),"",CP612)</x:f>
      </x:c>
      <x:c r="EA612" s="50" t="str">
        <x:f>IF(OR(35&gt;'Настройки'!$B$3,ISBLANK(CQ612),CQ612=0),"",CQ612)</x:f>
      </x:c>
      <x:c r="EB612" s="50" t="str">
        <x:f>IF(OR(36&gt;'Настройки'!$B$3,ISBLANK(CR612),CR612=0),"",CR612)</x:f>
      </x:c>
      <x:c r="EC612" s="50" t="str">
        <x:f>IF(A612="","",IF(OR(BB612="AZ",BB612="BZ"),10000+ROW(),IF(AZ612&gt;'Настройки'!$B$11,20000+ROW(),IF(BF612&lt;&gt;"Обычный",30000+ROW(),IF(AX612&lt;=0,40000+ROW(),"")))))</x:f>
      </x:c>
      <x:c r="ED612" s="50" t="str">
        <x:f>IF(EC612="","",COUNTIFS($EC$2:$EC$1001,"&gt;0",$EC$2:$EC$1001,"&lt;"&amp;EC612)+1)</x:f>
      </x:c>
    </x:row>
    <x:row r="613">
      <x:c r="A613" s="115"/>
      <x:c r="B613" s="115"/>
      <x:c r="C613" s="115"/>
      <x:c r="D613" s="118"/>
      <x:c r="E613" s="118"/>
      <x:c r="F613" s="118"/>
      <x:c r="G613" s="118"/>
      <x:c r="H613" s="118"/>
      <x:c r="I613" s="118"/>
      <x:c r="J613" s="118"/>
      <x:c r="K613" s="118"/>
      <x:c r="L613" s="118"/>
      <x:c r="M613" s="118"/>
      <x:c r="N613" s="118"/>
      <x:c r="O613" s="118"/>
      <x:c r="P613" s="118"/>
      <x:c r="Q613" s="118"/>
      <x:c r="R613" s="118"/>
      <x:c r="S613" s="118"/>
      <x:c r="T613" s="118"/>
      <x:c r="U613" s="118"/>
      <x:c r="V613" s="118"/>
      <x:c r="W613" s="118"/>
      <x:c r="X613" s="118"/>
      <x:c r="Y613" s="118"/>
      <x:c r="Z613" s="118"/>
      <x:c r="AA613" s="118"/>
      <x:c r="AB613" s="118"/>
      <x:c r="AC613" s="118"/>
      <x:c r="AD613" s="118"/>
      <x:c r="AE613" s="118"/>
      <x:c r="AF613" s="118"/>
      <x:c r="AG613" s="118"/>
      <x:c r="AH613" s="118"/>
      <x:c r="AI613" s="118"/>
      <x:c r="AJ613" s="118"/>
      <x:c r="AK613" s="118"/>
      <x:c r="AL613" s="118"/>
      <x:c r="AM613" s="118"/>
      <x:c r="AN613" s="118"/>
      <x:c r="AO613" s="118"/>
      <x:c r="AP613" s="115"/>
      <x:c r="AQ613" s="49" t="str">
        <x:f>IF(A613="","",COUNT(BI613:INDEX(BI613:CR613,1,'Настройки'!$B$3)))</x:f>
      </x:c>
      <x:c r="AR613" s="49" t="str">
        <x:f>IF(A613="","",SUM(BI613:INDEX(BI613:CR613,1,'Настройки'!$B$3)))</x:f>
      </x:c>
      <x:c r="AS613" s="58" t="str">
        <x:f>IF(A613="","",IF('Настройки'!$B$4="Стоимость потребления",AR613*D613,IF('Настройки'!$B$4="Количество",AR613,E613)))</x:f>
      </x:c>
      <x:c r="AT613" s="61" t="str">
        <x:f>IF(OR(A613="",AS613&lt;0,SUM($AS$2:$AS$1001)&lt;=0),"",AS613/SUM($AS$2:$AS$1001))</x:f>
      </x:c>
      <x:c r="AU613" s="61" t="str">
        <x:f>IF(OR(A613="",AS613&lt;0,SUM($AS$2:$AS$1001)&lt;=0),"",SUMIFS($AS$2:$AS$1001,$AS$2:$AS$1001,"&gt;"&amp;AS613)/SUM($AS$2:$AS$1001))</x:f>
      </x:c>
      <x:c r="AV613" s="61" t="str">
        <x:f>IF(OR(A613="",AS613&lt;0,SUM($AS$2:$AS$1001)&lt;=0),"",SUMIFS($AS$2:$AS$1001,$AS$2:$AS$1001,"&gt;="&amp;AS613)/SUM($AS$2:$AS$1001))</x:f>
      </x:c>
      <x:c r="AW613" s="49" t="str">
        <x:f>IF(A613="","",IF(SUM($AS$2:$AS$1001)&lt;=0,"Не определён",IF(AS613&lt;0,"Исключение",IF(AU613&lt;'Настройки'!$B$5,"A",IF(AU613&lt;'Настройки'!$B$6,"B","C")))))</x:f>
      </x:c>
      <x:c r="AX613" s="58" t="str">
        <x:f>IF(A613="","",IF(AQ613=0,"",AVERAGE(BI613:INDEX(BI613:CR613,1,'Настройки'!$B$3))))</x:f>
      </x:c>
      <x:c r="AY613" s="58" t="str">
        <x:f>IF(OR(A613="",AQ613=0),"",STDEVP(BI613:INDEX(BI613:CR613,1,'Настройки'!$B$3)))</x:f>
      </x:c>
      <x:c r="AZ613" s="61" t="str">
        <x:f>IF(OR(A613="",AQ613&lt;'Настройки'!$B$12,AX613&lt;=0,AND('Настройки'!$B$10="Блокировать",COUNTIF(F613:INDEX(F613:AO613,1,'Настройки'!$B$3),"&lt;0")&gt;0)),"",AY613/ABS(AX613))</x:f>
      </x:c>
      <x:c r="BA613" s="49" t="str">
        <x:f>IF(A613="","",IF(AND('Настройки'!$B$10="Блокировать",COUNTIF(F613:INDEX(F613:AO613,1,'Настройки'!$B$3),"&lt;0")&gt;0),"Не определён",IF(AQ613&lt;'Настройки'!$B$12,"Не определён",IF(AX613=0,"Нет спроса",IF(AX613&lt;0,"Не определён",IF(AZ613&lt;='Настройки'!$B$7,"X",IF(AZ613&lt;='Настройки'!$B$8,"Y","Z")))))))</x:f>
      </x:c>
      <x:c r="BB613" s="49" t="str">
        <x:f>IF(OR(A613="",LEN(AW613)&lt;&gt;1,LEN(BA613)&lt;&gt;1),"",AW613&amp;BA613)</x:f>
      </x:c>
      <x:c r="BC613" s="61" t="str">
        <x:f>IF(OR(A613="",AQ613=0),"",(COUNT(BI613:INDEX(BI613:CR613,1,'Настройки'!$B$3))-COUNT(CS613:INDEX(CS613:EB613,1,'Настройки'!$B$3)))/AQ613)</x:f>
      </x:c>
      <x:c r="BD613" s="64" t="str">
        <x:f>IF(OR(A613="",COUNT(CS613:INDEX(CS613:EB613,1,'Настройки'!$B$3))=0),"",AQ613/COUNT(CS613:INDEX(CS613:EB613,1,'Настройки'!$B$3)))</x:f>
      </x:c>
      <x:c r="BE613" s="64" t="str">
        <x:f>IF(OR(A613="",COUNT(CS613:INDEX(CS613:EB613,1,'Настройки'!$B$3))=0),"",IF(AVERAGE(CS613:INDEX(CS613:EB613,1,'Настройки'!$B$3))=0,"",(STDEVP(CS613:INDEX(CS613:EB613,1,'Настройки'!$B$3))/ABS(AVERAGE(CS613:INDEX(CS613:EB613,1,'Настройки'!$B$3))))^2))</x:f>
      </x:c>
      <x:c r="BF613" s="49" t="str">
        <x:f>IF(A613="","",IF(AQ613&lt;3,"Недостаточно",IF(AQ613&lt;6,"Предварительный","Обычный")))</x:f>
      </x:c>
      <x:c r="BG613" s="49" t="str">
        <x:f>IF(A613="","",IF(COUNTIF(F613:INDEX(F613:AO613,1,'Настройки'!$B$3),"&lt;0")&gt;0,IF('Настройки'!$B$10="Блокировать","Отрицательный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"),"")&amp;IF(AQ613&lt;3,"Недостаточно истории. ",IF(AQ613&lt;6,"Предварительная классификация. ",""))&amp;IF(AX613=0,"Нет спроса за горизонт. ","")&amp;IF(AZ613&gt;'Настройки'!$B$11,"Экстремальная вариативность. ",""))</x:f>
      </x:c>
      <x:c r="BH613" s="49" t="str">
        <x:f>IF(A613="","",IFERROR(VLOOKUP(BB613,'Настройки'!$D$3:$E$11,2,FALSE),"Сначала проверьте исходные данные и историю спроса.")&amp;" Уточните срок поставки, MOQ и критичность.")</x:f>
      </x:c>
      <x:c r="BI613" s="50" t="str">
        <x:f>IF(1&gt;'Настройки'!$B$3,"",IF(ISBLANK(F613),IF('Настройки'!$B$9="Нулевой спрос",0,""),IF(F613&lt;0,IF('Настройки'!$B$10="Исключить","",IF('Настройки'!$B$10="Абсолютные значения",ABS(F613),F613)),F613)))</x:f>
      </x:c>
      <x:c r="BJ613" s="50" t="str">
        <x:f>IF(2&gt;'Настройки'!$B$3,"",IF(ISBLANK(G613),IF('Настройки'!$B$9="Нулевой спрос",0,""),IF(G613&lt;0,IF('Настройки'!$B$10="Исключить","",IF('Настройки'!$B$10="Абсолютные значения",ABS(G613),G613)),G613)))</x:f>
      </x:c>
      <x:c r="BK613" s="50" t="str">
        <x:f>IF(3&gt;'Настройки'!$B$3,"",IF(ISBLANK(H613),IF('Настройки'!$B$9="Нулевой спрос",0,""),IF(H613&lt;0,IF('Настройки'!$B$10="Исключить","",IF('Настройки'!$B$10="Абсолютные значения",ABS(H613),H613)),H613)))</x:f>
      </x:c>
      <x:c r="BL613" s="50" t="str">
        <x:f>IF(4&gt;'Настройки'!$B$3,"",IF(ISBLANK(I613),IF('Настройки'!$B$9="Нулевой спрос",0,""),IF(I613&lt;0,IF('Настройки'!$B$10="Исключить","",IF('Настройки'!$B$10="Абсолютные значения",ABS(I613),I613)),I613)))</x:f>
      </x:c>
      <x:c r="BM613" s="50" t="str">
        <x:f>IF(5&gt;'Настройки'!$B$3,"",IF(ISBLANK(J613),IF('Настройки'!$B$9="Нулевой спрос",0,""),IF(J613&lt;0,IF('Настройки'!$B$10="Исключить","",IF('Настройки'!$B$10="Абсолютные значения",ABS(J613),J613)),J613)))</x:f>
      </x:c>
      <x:c r="BN613" s="50" t="str">
        <x:f>IF(6&gt;'Настройки'!$B$3,"",IF(ISBLANK(K613),IF('Настройки'!$B$9="Нулевой спрос",0,""),IF(K613&lt;0,IF('Настройки'!$B$10="Исключить","",IF('Настройки'!$B$10="Абсолютные значения",ABS(K613),K613)),K613)))</x:f>
      </x:c>
      <x:c r="BO613" s="50" t="str">
        <x:f>IF(7&gt;'Настройки'!$B$3,"",IF(ISBLANK(L613),IF('Настройки'!$B$9="Нулевой спрос",0,""),IF(L613&lt;0,IF('Настройки'!$B$10="Исключить","",IF('Настройки'!$B$10="Абсолютные значения",ABS(L613),L613)),L613)))</x:f>
      </x:c>
      <x:c r="BP613" s="50" t="str">
        <x:f>IF(8&gt;'Настройки'!$B$3,"",IF(ISBLANK(M613),IF('Настройки'!$B$9="Нулевой спрос",0,""),IF(M613&lt;0,IF('Настройки'!$B$10="Исключить","",IF('Настройки'!$B$10="Абсолютные значения",ABS(M613),M613)),M613)))</x:f>
      </x:c>
      <x:c r="BQ613" s="50" t="str">
        <x:f>IF(9&gt;'Настройки'!$B$3,"",IF(ISBLANK(N613),IF('Настройки'!$B$9="Нулевой спрос",0,""),IF(N613&lt;0,IF('Настройки'!$B$10="Исключить","",IF('Настройки'!$B$10="Абсолютные значения",ABS(N613),N613)),N613)))</x:f>
      </x:c>
      <x:c r="BR613" s="50" t="str">
        <x:f>IF(10&gt;'Настройки'!$B$3,"",IF(ISBLANK(O613),IF('Настройки'!$B$9="Нулевой спрос",0,""),IF(O613&lt;0,IF('Настройки'!$B$10="Исключить","",IF('Настройки'!$B$10="Абсолютные значения",ABS(O613),O613)),O613)))</x:f>
      </x:c>
      <x:c r="BS613" s="50" t="str">
        <x:f>IF(11&gt;'Настройки'!$B$3,"",IF(ISBLANK(P613),IF('Настройки'!$B$9="Нулевой спрос",0,""),IF(P613&lt;0,IF('Настройки'!$B$10="Исключить","",IF('Настройки'!$B$10="Абсолютные значения",ABS(P613),P613)),P613)))</x:f>
      </x:c>
      <x:c r="BT613" s="50" t="str">
        <x:f>IF(12&gt;'Настройки'!$B$3,"",IF(ISBLANK(Q613),IF('Настройки'!$B$9="Нулевой спрос",0,""),IF(Q613&lt;0,IF('Настройки'!$B$10="Исключить","",IF('Настройки'!$B$10="Абсолютные значения",ABS(Q613),Q613)),Q613)))</x:f>
      </x:c>
      <x:c r="BU613" s="50" t="str">
        <x:f>IF(13&gt;'Настройки'!$B$3,"",IF(ISBLANK(R613),IF('Настройки'!$B$9="Нулевой спрос",0,""),IF(R613&lt;0,IF('Настройки'!$B$10="Исключить","",IF('Настройки'!$B$10="Абсолютные значения",ABS(R613),R613)),R613)))</x:f>
      </x:c>
      <x:c r="BV613" s="50" t="str">
        <x:f>IF(14&gt;'Настройки'!$B$3,"",IF(ISBLANK(S613),IF('Настройки'!$B$9="Нулевой спрос",0,""),IF(S613&lt;0,IF('Настройки'!$B$10="Исключить","",IF('Настройки'!$B$10="Абсолютные значения",ABS(S613),S613)),S613)))</x:f>
      </x:c>
      <x:c r="BW613" s="50" t="str">
        <x:f>IF(15&gt;'Настройки'!$B$3,"",IF(ISBLANK(T613),IF('Настройки'!$B$9="Нулевой спрос",0,""),IF(T613&lt;0,IF('Настройки'!$B$10="Исключить","",IF('Настройки'!$B$10="Абсолютные значения",ABS(T613),T613)),T613)))</x:f>
      </x:c>
      <x:c r="BX613" s="50" t="str">
        <x:f>IF(16&gt;'Настройки'!$B$3,"",IF(ISBLANK(U613),IF('Настройки'!$B$9="Нулевой спрос",0,""),IF(U613&lt;0,IF('Настройки'!$B$10="Исключить","",IF('Настройки'!$B$10="Абсолютные значения",ABS(U613),U613)),U613)))</x:f>
      </x:c>
      <x:c r="BY613" s="50" t="str">
        <x:f>IF(17&gt;'Настройки'!$B$3,"",IF(ISBLANK(V613),IF('Настройки'!$B$9="Нулевой спрос",0,""),IF(V613&lt;0,IF('Настройки'!$B$10="Исключить","",IF('Настройки'!$B$10="Абсолютные значения",ABS(V613),V613)),V613)))</x:f>
      </x:c>
      <x:c r="BZ613" s="50" t="str">
        <x:f>IF(18&gt;'Настройки'!$B$3,"",IF(ISBLANK(W613),IF('Настройки'!$B$9="Нулевой спрос",0,""),IF(W613&lt;0,IF('Настройки'!$B$10="Исключить","",IF('Настройки'!$B$10="Абсолютные значения",ABS(W613),W613)),W613)))</x:f>
      </x:c>
      <x:c r="CA613" s="50" t="str">
        <x:f>IF(19&gt;'Настройки'!$B$3,"",IF(ISBLANK(X613),IF('Настройки'!$B$9="Нулевой спрос",0,""),IF(X613&lt;0,IF('Настройки'!$B$10="Исключить","",IF('Настройки'!$B$10="Абсолютные значения",ABS(X613),X613)),X613)))</x:f>
      </x:c>
      <x:c r="CB613" s="50" t="str">
        <x:f>IF(20&gt;'Настройки'!$B$3,"",IF(ISBLANK(Y613),IF('Настройки'!$B$9="Нулевой спрос",0,""),IF(Y613&lt;0,IF('Настройки'!$B$10="Исключить","",IF('Настройки'!$B$10="Абсолютные значения",ABS(Y613),Y613)),Y613)))</x:f>
      </x:c>
      <x:c r="CC613" s="50" t="str">
        <x:f>IF(21&gt;'Настройки'!$B$3,"",IF(ISBLANK(Z613),IF('Настройки'!$B$9="Нулевой спрос",0,""),IF(Z613&lt;0,IF('Настройки'!$B$10="Исключить","",IF('Настройки'!$B$10="Абсолютные значения",ABS(Z613),Z613)),Z613)))</x:f>
      </x:c>
      <x:c r="CD613" s="50" t="str">
        <x:f>IF(22&gt;'Настройки'!$B$3,"",IF(ISBLANK(AA613),IF('Настройки'!$B$9="Нулевой спрос",0,""),IF(AA613&lt;0,IF('Настройки'!$B$10="Исключить","",IF('Настройки'!$B$10="Абсолютные значения",ABS(AA613),AA613)),AA613)))</x:f>
      </x:c>
      <x:c r="CE613" s="50" t="str">
        <x:f>IF(23&gt;'Настройки'!$B$3,"",IF(ISBLANK(AB613),IF('Настройки'!$B$9="Нулевой спрос",0,""),IF(AB613&lt;0,IF('Настройки'!$B$10="Исключить","",IF('Настройки'!$B$10="Абсолютные значения",ABS(AB613),AB613)),AB613)))</x:f>
      </x:c>
      <x:c r="CF613" s="50" t="str">
        <x:f>IF(24&gt;'Настройки'!$B$3,"",IF(ISBLANK(AC613),IF('Настройки'!$B$9="Нулевой спрос",0,""),IF(AC613&lt;0,IF('Настройки'!$B$10="Исключить","",IF('Настройки'!$B$10="Абсолютные значения",ABS(AC613),AC613)),AC613)))</x:f>
      </x:c>
      <x:c r="CG613" s="50" t="str">
        <x:f>IF(25&gt;'Настройки'!$B$3,"",IF(ISBLANK(AD613),IF('Настройки'!$B$9="Нулевой спрос",0,""),IF(AD613&lt;0,IF('Настройки'!$B$10="Исключить","",IF('Настройки'!$B$10="Абсолютные значения",ABS(AD613),AD613)),AD613)))</x:f>
      </x:c>
      <x:c r="CH613" s="50" t="str">
        <x:f>IF(26&gt;'Настройки'!$B$3,"",IF(ISBLANK(AE613),IF('Настройки'!$B$9="Нулевой спрос",0,""),IF(AE613&lt;0,IF('Настройки'!$B$10="Исключить","",IF('Настройки'!$B$10="Абсолютные значения",ABS(AE613),AE613)),AE613)))</x:f>
      </x:c>
      <x:c r="CI613" s="50" t="str">
        <x:f>IF(27&gt;'Настройки'!$B$3,"",IF(ISBLANK(AF613),IF('Настройки'!$B$9="Нулевой спрос",0,""),IF(AF613&lt;0,IF('Настройки'!$B$10="Исключить","",IF('Настройки'!$B$10="Абсолютные значения",ABS(AF613),AF613)),AF613)))</x:f>
      </x:c>
      <x:c r="CJ613" s="50" t="str">
        <x:f>IF(28&gt;'Настройки'!$B$3,"",IF(ISBLANK(AG613),IF('Настройки'!$B$9="Нулевой спрос",0,""),IF(AG613&lt;0,IF('Настройки'!$B$10="Исключить","",IF('Настройки'!$B$10="Абсолютные значения",ABS(AG613),AG613)),AG613)))</x:f>
      </x:c>
      <x:c r="CK613" s="50" t="str">
        <x:f>IF(29&gt;'Настройки'!$B$3,"",IF(ISBLANK(AH613),IF('Настройки'!$B$9="Нулевой спрос",0,""),IF(AH613&lt;0,IF('Настройки'!$B$10="Исключить","",IF('Настройки'!$B$10="Абсолютные значения",ABS(AH613),AH613)),AH613)))</x:f>
      </x:c>
      <x:c r="CL613" s="50" t="str">
        <x:f>IF(30&gt;'Настройки'!$B$3,"",IF(ISBLANK(AI613),IF('Настройки'!$B$9="Нулевой спрос",0,""),IF(AI613&lt;0,IF('Настройки'!$B$10="Исключить","",IF('Настройки'!$B$10="Абсолютные значения",ABS(AI613),AI613)),AI613)))</x:f>
      </x:c>
      <x:c r="CM613" s="50" t="str">
        <x:f>IF(31&gt;'Настройки'!$B$3,"",IF(ISBLANK(AJ613),IF('Настройки'!$B$9="Нулевой спрос",0,""),IF(AJ613&lt;0,IF('Настройки'!$B$10="Исключить","",IF('Настройки'!$B$10="Абсолютные значения",ABS(AJ613),AJ613)),AJ613)))</x:f>
      </x:c>
      <x:c r="CN613" s="50" t="str">
        <x:f>IF(32&gt;'Настройки'!$B$3,"",IF(ISBLANK(AK613),IF('Настройки'!$B$9="Нулевой спрос",0,""),IF(AK613&lt;0,IF('Настройки'!$B$10="Исключить","",IF('Настройки'!$B$10="Абсолютные значения",ABS(AK613),AK613)),AK613)))</x:f>
      </x:c>
      <x:c r="CO613" s="50" t="str">
        <x:f>IF(33&gt;'Настройки'!$B$3,"",IF(ISBLANK(AL613),IF('Настройки'!$B$9="Нулевой спрос",0,""),IF(AL613&lt;0,IF('Настройки'!$B$10="Исключить","",IF('Настройки'!$B$10="Абсолютные значения",ABS(AL613),AL613)),AL613)))</x:f>
      </x:c>
      <x:c r="CP613" s="50" t="str">
        <x:f>IF(34&gt;'Настройки'!$B$3,"",IF(ISBLANK(AM613),IF('Настройки'!$B$9="Нулевой спрос",0,""),IF(AM613&lt;0,IF('Настройки'!$B$10="Исключить","",IF('Настройки'!$B$10="Абсолютные значения",ABS(AM613),AM613)),AM613)))</x:f>
      </x:c>
      <x:c r="CQ613" s="50" t="str">
        <x:f>IF(35&gt;'Настройки'!$B$3,"",IF(ISBLANK(AN613),IF('Настройки'!$B$9="Нулевой спрос",0,""),IF(AN613&lt;0,IF('Настройки'!$B$10="Исключить","",IF('Настройки'!$B$10="Абсолютные значения",ABS(AN613),AN613)),AN613)))</x:f>
      </x:c>
      <x:c r="CR613" s="50" t="str">
        <x:f>IF(36&gt;'Настройки'!$B$3,"",IF(ISBLANK(AO613),IF('Настройки'!$B$9="Нулевой спрос",0,""),IF(AO613&lt;0,IF('Настройки'!$B$10="Исключить","",IF('Настройки'!$B$10="Абсолютные значения",ABS(AO613),AO613)),AO613)))</x:f>
      </x:c>
      <x:c r="CS613" s="50" t="str">
        <x:f>IF(OR(1&gt;'Настройки'!$B$3,ISBLANK(BI613),BI613=0),"",BI613)</x:f>
      </x:c>
      <x:c r="CT613" s="50" t="str">
        <x:f>IF(OR(2&gt;'Настройки'!$B$3,ISBLANK(BJ613),BJ613=0),"",BJ613)</x:f>
      </x:c>
      <x:c r="CU613" s="50" t="str">
        <x:f>IF(OR(3&gt;'Настройки'!$B$3,ISBLANK(BK613),BK613=0),"",BK613)</x:f>
      </x:c>
      <x:c r="CV613" s="50" t="str">
        <x:f>IF(OR(4&gt;'Настройки'!$B$3,ISBLANK(BL613),BL613=0),"",BL613)</x:f>
      </x:c>
      <x:c r="CW613" s="50" t="str">
        <x:f>IF(OR(5&gt;'Настройки'!$B$3,ISBLANK(BM613),BM613=0),"",BM613)</x:f>
      </x:c>
      <x:c r="CX613" s="50" t="str">
        <x:f>IF(OR(6&gt;'Настройки'!$B$3,ISBLANK(BN613),BN613=0),"",BN613)</x:f>
      </x:c>
      <x:c r="CY613" s="50" t="str">
        <x:f>IF(OR(7&gt;'Настройки'!$B$3,ISBLANK(BO613),BO613=0),"",BO613)</x:f>
      </x:c>
      <x:c r="CZ613" s="50" t="str">
        <x:f>IF(OR(8&gt;'Настройки'!$B$3,ISBLANK(BP613),BP613=0),"",BP613)</x:f>
      </x:c>
      <x:c r="DA613" s="50" t="str">
        <x:f>IF(OR(9&gt;'Настройки'!$B$3,ISBLANK(BQ613),BQ613=0),"",BQ613)</x:f>
      </x:c>
      <x:c r="DB613" s="50" t="str">
        <x:f>IF(OR(10&gt;'Настройки'!$B$3,ISBLANK(BR613),BR613=0),"",BR613)</x:f>
      </x:c>
      <x:c r="DC613" s="50" t="str">
        <x:f>IF(OR(11&gt;'Настройки'!$B$3,ISBLANK(BS613),BS613=0),"",BS613)</x:f>
      </x:c>
      <x:c r="DD613" s="50" t="str">
        <x:f>IF(OR(12&gt;'Настройки'!$B$3,ISBLANK(BT613),BT613=0),"",BT613)</x:f>
      </x:c>
      <x:c r="DE613" s="50" t="str">
        <x:f>IF(OR(13&gt;'Настройки'!$B$3,ISBLANK(BU613),BU613=0),"",BU613)</x:f>
      </x:c>
      <x:c r="DF613" s="50" t="str">
        <x:f>IF(OR(14&gt;'Настройки'!$B$3,ISBLANK(BV613),BV613=0),"",BV613)</x:f>
      </x:c>
      <x:c r="DG613" s="50" t="str">
        <x:f>IF(OR(15&gt;'Настройки'!$B$3,ISBLANK(BW613),BW613=0),"",BW613)</x:f>
      </x:c>
      <x:c r="DH613" s="50" t="str">
        <x:f>IF(OR(16&gt;'Настройки'!$B$3,ISBLANK(BX613),BX613=0),"",BX613)</x:f>
      </x:c>
      <x:c r="DI613" s="50" t="str">
        <x:f>IF(OR(17&gt;'Настройки'!$B$3,ISBLANK(BY613),BY613=0),"",BY613)</x:f>
      </x:c>
      <x:c r="DJ613" s="50" t="str">
        <x:f>IF(OR(18&gt;'Настройки'!$B$3,ISBLANK(BZ613),BZ613=0),"",BZ613)</x:f>
      </x:c>
      <x:c r="DK613" s="50" t="str">
        <x:f>IF(OR(19&gt;'Настройки'!$B$3,ISBLANK(CA613),CA613=0),"",CA613)</x:f>
      </x:c>
      <x:c r="DL613" s="50" t="str">
        <x:f>IF(OR(20&gt;'Настройки'!$B$3,ISBLANK(CB613),CB613=0),"",CB613)</x:f>
      </x:c>
      <x:c r="DM613" s="50" t="str">
        <x:f>IF(OR(21&gt;'Настройки'!$B$3,ISBLANK(CC613),CC613=0),"",CC613)</x:f>
      </x:c>
      <x:c r="DN613" s="50" t="str">
        <x:f>IF(OR(22&gt;'Настройки'!$B$3,ISBLANK(CD613),CD613=0),"",CD613)</x:f>
      </x:c>
      <x:c r="DO613" s="50" t="str">
        <x:f>IF(OR(23&gt;'Настройки'!$B$3,ISBLANK(CE613),CE613=0),"",CE613)</x:f>
      </x:c>
      <x:c r="DP613" s="50" t="str">
        <x:f>IF(OR(24&gt;'Настройки'!$B$3,ISBLANK(CF613),CF613=0),"",CF613)</x:f>
      </x:c>
      <x:c r="DQ613" s="50" t="str">
        <x:f>IF(OR(25&gt;'Настройки'!$B$3,ISBLANK(CG613),CG613=0),"",CG613)</x:f>
      </x:c>
      <x:c r="DR613" s="50" t="str">
        <x:f>IF(OR(26&gt;'Настройки'!$B$3,ISBLANK(CH613),CH613=0),"",CH613)</x:f>
      </x:c>
      <x:c r="DS613" s="50" t="str">
        <x:f>IF(OR(27&gt;'Настройки'!$B$3,ISBLANK(CI613),CI613=0),"",CI613)</x:f>
      </x:c>
      <x:c r="DT613" s="50" t="str">
        <x:f>IF(OR(28&gt;'Настройки'!$B$3,ISBLANK(CJ613),CJ613=0),"",CJ613)</x:f>
      </x:c>
      <x:c r="DU613" s="50" t="str">
        <x:f>IF(OR(29&gt;'Настройки'!$B$3,ISBLANK(CK613),CK613=0),"",CK613)</x:f>
      </x:c>
      <x:c r="DV613" s="50" t="str">
        <x:f>IF(OR(30&gt;'Настройки'!$B$3,ISBLANK(CL613),CL613=0),"",CL613)</x:f>
      </x:c>
      <x:c r="DW613" s="50" t="str">
        <x:f>IF(OR(31&gt;'Настройки'!$B$3,ISBLANK(CM613),CM613=0),"",CM613)</x:f>
      </x:c>
      <x:c r="DX613" s="50" t="str">
        <x:f>IF(OR(32&gt;'Настройки'!$B$3,ISBLANK(CN613),CN613=0),"",CN613)</x:f>
      </x:c>
      <x:c r="DY613" s="50" t="str">
        <x:f>IF(OR(33&gt;'Настройки'!$B$3,ISBLANK(CO613),CO613=0),"",CO613)</x:f>
      </x:c>
      <x:c r="DZ613" s="50" t="str">
        <x:f>IF(OR(34&gt;'Настройки'!$B$3,ISBLANK(CP613),CP613=0),"",CP613)</x:f>
      </x:c>
      <x:c r="EA613" s="50" t="str">
        <x:f>IF(OR(35&gt;'Настройки'!$B$3,ISBLANK(CQ613),CQ613=0),"",CQ613)</x:f>
      </x:c>
      <x:c r="EB613" s="50" t="str">
        <x:f>IF(OR(36&gt;'Настройки'!$B$3,ISBLANK(CR613),CR613=0),"",CR613)</x:f>
      </x:c>
      <x:c r="EC613" s="50" t="str">
        <x:f>IF(A613="","",IF(OR(BB613="AZ",BB613="BZ"),10000+ROW(),IF(AZ613&gt;'Настройки'!$B$11,20000+ROW(),IF(BF613&lt;&gt;"Обычный",30000+ROW(),IF(AX613&lt;=0,40000+ROW(),"")))))</x:f>
      </x:c>
      <x:c r="ED613" s="50" t="str">
        <x:f>IF(EC613="","",COUNTIFS($EC$2:$EC$1001,"&gt;0",$EC$2:$EC$1001,"&lt;"&amp;EC613)+1)</x:f>
      </x:c>
    </x:row>
    <x:row r="614">
      <x:c r="A614" s="115"/>
      <x:c r="B614" s="115"/>
      <x:c r="C614" s="115"/>
      <x:c r="D614" s="118"/>
      <x:c r="E614" s="118"/>
      <x:c r="F614" s="118"/>
      <x:c r="G614" s="118"/>
      <x:c r="H614" s="118"/>
      <x:c r="I614" s="118"/>
      <x:c r="J614" s="118"/>
      <x:c r="K614" s="118"/>
      <x:c r="L614" s="118"/>
      <x:c r="M614" s="118"/>
      <x:c r="N614" s="118"/>
      <x:c r="O614" s="118"/>
      <x:c r="P614" s="118"/>
      <x:c r="Q614" s="118"/>
      <x:c r="R614" s="118"/>
      <x:c r="S614" s="118"/>
      <x:c r="T614" s="118"/>
      <x:c r="U614" s="118"/>
      <x:c r="V614" s="118"/>
      <x:c r="W614" s="118"/>
      <x:c r="X614" s="118"/>
      <x:c r="Y614" s="118"/>
      <x:c r="Z614" s="118"/>
      <x:c r="AA614" s="118"/>
      <x:c r="AB614" s="118"/>
      <x:c r="AC614" s="118"/>
      <x:c r="AD614" s="118"/>
      <x:c r="AE614" s="118"/>
      <x:c r="AF614" s="118"/>
      <x:c r="AG614" s="118"/>
      <x:c r="AH614" s="118"/>
      <x:c r="AI614" s="118"/>
      <x:c r="AJ614" s="118"/>
      <x:c r="AK614" s="118"/>
      <x:c r="AL614" s="118"/>
      <x:c r="AM614" s="118"/>
      <x:c r="AN614" s="118"/>
      <x:c r="AO614" s="118"/>
      <x:c r="AP614" s="115"/>
      <x:c r="AQ614" s="49" t="str">
        <x:f>IF(A614="","",COUNT(BI614:INDEX(BI614:CR614,1,'Настройки'!$B$3)))</x:f>
      </x:c>
      <x:c r="AR614" s="49" t="str">
        <x:f>IF(A614="","",SUM(BI614:INDEX(BI614:CR614,1,'Настройки'!$B$3)))</x:f>
      </x:c>
      <x:c r="AS614" s="58" t="str">
        <x:f>IF(A614="","",IF('Настройки'!$B$4="Стоимость потребления",AR614*D614,IF('Настройки'!$B$4="Количество",AR614,E614)))</x:f>
      </x:c>
      <x:c r="AT614" s="61" t="str">
        <x:f>IF(OR(A614="",AS614&lt;0,SUM($AS$2:$AS$1001)&lt;=0),"",AS614/SUM($AS$2:$AS$1001))</x:f>
      </x:c>
      <x:c r="AU614" s="61" t="str">
        <x:f>IF(OR(A614="",AS614&lt;0,SUM($AS$2:$AS$1001)&lt;=0),"",SUMIFS($AS$2:$AS$1001,$AS$2:$AS$1001,"&gt;"&amp;AS614)/SUM($AS$2:$AS$1001))</x:f>
      </x:c>
      <x:c r="AV614" s="61" t="str">
        <x:f>IF(OR(A614="",AS614&lt;0,SUM($AS$2:$AS$1001)&lt;=0),"",SUMIFS($AS$2:$AS$1001,$AS$2:$AS$1001,"&gt;="&amp;AS614)/SUM($AS$2:$AS$1001))</x:f>
      </x:c>
      <x:c r="AW614" s="49" t="str">
        <x:f>IF(A614="","",IF(SUM($AS$2:$AS$1001)&lt;=0,"Не определён",IF(AS614&lt;0,"Исключение",IF(AU614&lt;'Настройки'!$B$5,"A",IF(AU614&lt;'Настройки'!$B$6,"B","C")))))</x:f>
      </x:c>
      <x:c r="AX614" s="58" t="str">
        <x:f>IF(A614="","",IF(AQ614=0,"",AVERAGE(BI614:INDEX(BI614:CR614,1,'Настройки'!$B$3))))</x:f>
      </x:c>
      <x:c r="AY614" s="58" t="str">
        <x:f>IF(OR(A614="",AQ614=0),"",STDEVP(BI614:INDEX(BI614:CR614,1,'Настройки'!$B$3)))</x:f>
      </x:c>
      <x:c r="AZ614" s="61" t="str">
        <x:f>IF(OR(A614="",AQ614&lt;'Настройки'!$B$12,AX614&lt;=0,AND('Настройки'!$B$10="Блокировать",COUNTIF(F614:INDEX(F614:AO614,1,'Настройки'!$B$3),"&lt;0")&gt;0)),"",AY614/ABS(AX614))</x:f>
      </x:c>
      <x:c r="BA614" s="49" t="str">
        <x:f>IF(A614="","",IF(AND('Настройки'!$B$10="Блокировать",COUNTIF(F614:INDEX(F614:AO614,1,'Настройки'!$B$3),"&lt;0")&gt;0),"Не определён",IF(AQ614&lt;'Настройки'!$B$12,"Не определён",IF(AX614=0,"Нет спроса",IF(AX614&lt;0,"Не определён",IF(AZ614&lt;='Настройки'!$B$7,"X",IF(AZ614&lt;='Настройки'!$B$8,"Y","Z")))))))</x:f>
      </x:c>
      <x:c r="BB614" s="49" t="str">
        <x:f>IF(OR(A614="",LEN(AW614)&lt;&gt;1,LEN(BA614)&lt;&gt;1),"",AW614&amp;BA614)</x:f>
      </x:c>
      <x:c r="BC614" s="61" t="str">
        <x:f>IF(OR(A614="",AQ614=0),"",(COUNT(BI614:INDEX(BI614:CR614,1,'Настройки'!$B$3))-COUNT(CS614:INDEX(CS614:EB614,1,'Настройки'!$B$3)))/AQ614)</x:f>
      </x:c>
      <x:c r="BD614" s="64" t="str">
        <x:f>IF(OR(A614="",COUNT(CS614:INDEX(CS614:EB614,1,'Настройки'!$B$3))=0),"",AQ614/COUNT(CS614:INDEX(CS614:EB614,1,'Настройки'!$B$3)))</x:f>
      </x:c>
      <x:c r="BE614" s="64" t="str">
        <x:f>IF(OR(A614="",COUNT(CS614:INDEX(CS614:EB614,1,'Настройки'!$B$3))=0),"",IF(AVERAGE(CS614:INDEX(CS614:EB614,1,'Настройки'!$B$3))=0,"",(STDEVP(CS614:INDEX(CS614:EB614,1,'Настройки'!$B$3))/ABS(AVERAGE(CS614:INDEX(CS614:EB614,1,'Настройки'!$B$3))))^2))</x:f>
      </x:c>
      <x:c r="BF614" s="49" t="str">
        <x:f>IF(A614="","",IF(AQ614&lt;3,"Недостаточно",IF(AQ614&lt;6,"Предварительный","Обычный")))</x:f>
      </x:c>
      <x:c r="BG614" s="49" t="str">
        <x:f>IF(A614="","",IF(COUNTIF(F614:INDEX(F614:AO614,1,'Настройки'!$B$3),"&lt;0")&gt;0,IF('Настройки'!$B$10="Блокировать","Отрицательный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"),"")&amp;IF(AQ614&lt;3,"Недостаточно истории. ",IF(AQ614&lt;6,"Предварительная классификация. ",""))&amp;IF(AX614=0,"Нет спроса за горизонт. ","")&amp;IF(AZ614&gt;'Настройки'!$B$11,"Экстремальная вариативность. ",""))</x:f>
      </x:c>
      <x:c r="BH614" s="49" t="str">
        <x:f>IF(A614="","",IFERROR(VLOOKUP(BB614,'Настройки'!$D$3:$E$11,2,FALSE),"Сначала проверьте исходные данные и историю спроса.")&amp;" Уточните срок поставки, MOQ и критичность.")</x:f>
      </x:c>
      <x:c r="BI614" s="50" t="str">
        <x:f>IF(1&gt;'Настройки'!$B$3,"",IF(ISBLANK(F614),IF('Настройки'!$B$9="Нулевой спрос",0,""),IF(F614&lt;0,IF('Настройки'!$B$10="Исключить","",IF('Настройки'!$B$10="Абсолютные значения",ABS(F614),F614)),F614)))</x:f>
      </x:c>
      <x:c r="BJ614" s="50" t="str">
        <x:f>IF(2&gt;'Настройки'!$B$3,"",IF(ISBLANK(G614),IF('Настройки'!$B$9="Нулевой спрос",0,""),IF(G614&lt;0,IF('Настройки'!$B$10="Исключить","",IF('Настройки'!$B$10="Абсолютные значения",ABS(G614),G614)),G614)))</x:f>
      </x:c>
      <x:c r="BK614" s="50" t="str">
        <x:f>IF(3&gt;'Настройки'!$B$3,"",IF(ISBLANK(H614),IF('Настройки'!$B$9="Нулевой спрос",0,""),IF(H614&lt;0,IF('Настройки'!$B$10="Исключить","",IF('Настройки'!$B$10="Абсолютные значения",ABS(H614),H614)),H614)))</x:f>
      </x:c>
      <x:c r="BL614" s="50" t="str">
        <x:f>IF(4&gt;'Настройки'!$B$3,"",IF(ISBLANK(I614),IF('Настройки'!$B$9="Нулевой спрос",0,""),IF(I614&lt;0,IF('Настройки'!$B$10="Исключить","",IF('Настройки'!$B$10="Абсолютные значения",ABS(I614),I614)),I614)))</x:f>
      </x:c>
      <x:c r="BM614" s="50" t="str">
        <x:f>IF(5&gt;'Настройки'!$B$3,"",IF(ISBLANK(J614),IF('Настройки'!$B$9="Нулевой спрос",0,""),IF(J614&lt;0,IF('Настройки'!$B$10="Исключить","",IF('Настройки'!$B$10="Абсолютные значения",ABS(J614),J614)),J614)))</x:f>
      </x:c>
      <x:c r="BN614" s="50" t="str">
        <x:f>IF(6&gt;'Настройки'!$B$3,"",IF(ISBLANK(K614),IF('Настройки'!$B$9="Нулевой спрос",0,""),IF(K614&lt;0,IF('Настройки'!$B$10="Исключить","",IF('Настройки'!$B$10="Абсолютные значения",ABS(K614),K614)),K614)))</x:f>
      </x:c>
      <x:c r="BO614" s="50" t="str">
        <x:f>IF(7&gt;'Настройки'!$B$3,"",IF(ISBLANK(L614),IF('Настройки'!$B$9="Нулевой спрос",0,""),IF(L614&lt;0,IF('Настройки'!$B$10="Исключить","",IF('Настройки'!$B$10="Абсолютные значения",ABS(L614),L614)),L614)))</x:f>
      </x:c>
      <x:c r="BP614" s="50" t="str">
        <x:f>IF(8&gt;'Настройки'!$B$3,"",IF(ISBLANK(M614),IF('Настройки'!$B$9="Нулевой спрос",0,""),IF(M614&lt;0,IF('Настройки'!$B$10="Исключить","",IF('Настройки'!$B$10="Абсолютные значения",ABS(M614),M614)),M614)))</x:f>
      </x:c>
      <x:c r="BQ614" s="50" t="str">
        <x:f>IF(9&gt;'Настройки'!$B$3,"",IF(ISBLANK(N614),IF('Настройки'!$B$9="Нулевой спрос",0,""),IF(N614&lt;0,IF('Настройки'!$B$10="Исключить","",IF('Настройки'!$B$10="Абсолютные значения",ABS(N614),N614)),N614)))</x:f>
      </x:c>
      <x:c r="BR614" s="50" t="str">
        <x:f>IF(10&gt;'Настройки'!$B$3,"",IF(ISBLANK(O614),IF('Настройки'!$B$9="Нулевой спрос",0,""),IF(O614&lt;0,IF('Настройки'!$B$10="Исключить","",IF('Настройки'!$B$10="Абсолютные значения",ABS(O614),O614)),O614)))</x:f>
      </x:c>
      <x:c r="BS614" s="50" t="str">
        <x:f>IF(11&gt;'Настройки'!$B$3,"",IF(ISBLANK(P614),IF('Настройки'!$B$9="Нулевой спрос",0,""),IF(P614&lt;0,IF('Настройки'!$B$10="Исключить","",IF('Настройки'!$B$10="Абсолютные значения",ABS(P614),P614)),P614)))</x:f>
      </x:c>
      <x:c r="BT614" s="50" t="str">
        <x:f>IF(12&gt;'Настройки'!$B$3,"",IF(ISBLANK(Q614),IF('Настройки'!$B$9="Нулевой спрос",0,""),IF(Q614&lt;0,IF('Настройки'!$B$10="Исключить","",IF('Настройки'!$B$10="Абсолютные значения",ABS(Q614),Q614)),Q614)))</x:f>
      </x:c>
      <x:c r="BU614" s="50" t="str">
        <x:f>IF(13&gt;'Настройки'!$B$3,"",IF(ISBLANK(R614),IF('Настройки'!$B$9="Нулевой спрос",0,""),IF(R614&lt;0,IF('Настройки'!$B$10="Исключить","",IF('Настройки'!$B$10="Абсолютные значения",ABS(R614),R614)),R614)))</x:f>
      </x:c>
      <x:c r="BV614" s="50" t="str">
        <x:f>IF(14&gt;'Настройки'!$B$3,"",IF(ISBLANK(S614),IF('Настройки'!$B$9="Нулевой спрос",0,""),IF(S614&lt;0,IF('Настройки'!$B$10="Исключить","",IF('Настройки'!$B$10="Абсолютные значения",ABS(S614),S614)),S614)))</x:f>
      </x:c>
      <x:c r="BW614" s="50" t="str">
        <x:f>IF(15&gt;'Настройки'!$B$3,"",IF(ISBLANK(T614),IF('Настройки'!$B$9="Нулевой спрос",0,""),IF(T614&lt;0,IF('Настройки'!$B$10="Исключить","",IF('Настройки'!$B$10="Абсолютные значения",ABS(T614),T614)),T614)))</x:f>
      </x:c>
      <x:c r="BX614" s="50" t="str">
        <x:f>IF(16&gt;'Настройки'!$B$3,"",IF(ISBLANK(U614),IF('Настройки'!$B$9="Нулевой спрос",0,""),IF(U614&lt;0,IF('Настройки'!$B$10="Исключить","",IF('Настройки'!$B$10="Абсолютные значения",ABS(U614),U614)),U614)))</x:f>
      </x:c>
      <x:c r="BY614" s="50" t="str">
        <x:f>IF(17&gt;'Настройки'!$B$3,"",IF(ISBLANK(V614),IF('Настройки'!$B$9="Нулевой спрос",0,""),IF(V614&lt;0,IF('Настройки'!$B$10="Исключить","",IF('Настройки'!$B$10="Абсолютные значения",ABS(V614),V614)),V614)))</x:f>
      </x:c>
      <x:c r="BZ614" s="50" t="str">
        <x:f>IF(18&gt;'Настройки'!$B$3,"",IF(ISBLANK(W614),IF('Настройки'!$B$9="Нулевой спрос",0,""),IF(W614&lt;0,IF('Настройки'!$B$10="Исключить","",IF('Настройки'!$B$10="Абсолютные значения",ABS(W614),W614)),W614)))</x:f>
      </x:c>
      <x:c r="CA614" s="50" t="str">
        <x:f>IF(19&gt;'Настройки'!$B$3,"",IF(ISBLANK(X614),IF('Настройки'!$B$9="Нулевой спрос",0,""),IF(X614&lt;0,IF('Настройки'!$B$10="Исключить","",IF('Настройки'!$B$10="Абсолютные значения",ABS(X614),X614)),X614)))</x:f>
      </x:c>
      <x:c r="CB614" s="50" t="str">
        <x:f>IF(20&gt;'Настройки'!$B$3,"",IF(ISBLANK(Y614),IF('Настройки'!$B$9="Нулевой спрос",0,""),IF(Y614&lt;0,IF('Настройки'!$B$10="Исключить","",IF('Настройки'!$B$10="Абсолютные значения",ABS(Y614),Y614)),Y614)))</x:f>
      </x:c>
      <x:c r="CC614" s="50" t="str">
        <x:f>IF(21&gt;'Настройки'!$B$3,"",IF(ISBLANK(Z614),IF('Настройки'!$B$9="Нулевой спрос",0,""),IF(Z614&lt;0,IF('Настройки'!$B$10="Исключить","",IF('Настройки'!$B$10="Абсолютные значения",ABS(Z614),Z614)),Z614)))</x:f>
      </x:c>
      <x:c r="CD614" s="50" t="str">
        <x:f>IF(22&gt;'Настройки'!$B$3,"",IF(ISBLANK(AA614),IF('Настройки'!$B$9="Нулевой спрос",0,""),IF(AA614&lt;0,IF('Настройки'!$B$10="Исключить","",IF('Настройки'!$B$10="Абсолютные значения",ABS(AA614),AA614)),AA614)))</x:f>
      </x:c>
      <x:c r="CE614" s="50" t="str">
        <x:f>IF(23&gt;'Настройки'!$B$3,"",IF(ISBLANK(AB614),IF('Настройки'!$B$9="Нулевой спрос",0,""),IF(AB614&lt;0,IF('Настройки'!$B$10="Исключить","",IF('Настройки'!$B$10="Абсолютные значения",ABS(AB614),AB614)),AB614)))</x:f>
      </x:c>
      <x:c r="CF614" s="50" t="str">
        <x:f>IF(24&gt;'Настройки'!$B$3,"",IF(ISBLANK(AC614),IF('Настройки'!$B$9="Нулевой спрос",0,""),IF(AC614&lt;0,IF('Настройки'!$B$10="Исключить","",IF('Настройки'!$B$10="Абсолютные значения",ABS(AC614),AC614)),AC614)))</x:f>
      </x:c>
      <x:c r="CG614" s="50" t="str">
        <x:f>IF(25&gt;'Настройки'!$B$3,"",IF(ISBLANK(AD614),IF('Настройки'!$B$9="Нулевой спрос",0,""),IF(AD614&lt;0,IF('Настройки'!$B$10="Исключить","",IF('Настройки'!$B$10="Абсолютные значения",ABS(AD614),AD614)),AD614)))</x:f>
      </x:c>
      <x:c r="CH614" s="50" t="str">
        <x:f>IF(26&gt;'Настройки'!$B$3,"",IF(ISBLANK(AE614),IF('Настройки'!$B$9="Нулевой спрос",0,""),IF(AE614&lt;0,IF('Настройки'!$B$10="Исключить","",IF('Настройки'!$B$10="Абсолютные значения",ABS(AE614),AE614)),AE614)))</x:f>
      </x:c>
      <x:c r="CI614" s="50" t="str">
        <x:f>IF(27&gt;'Настройки'!$B$3,"",IF(ISBLANK(AF614),IF('Настройки'!$B$9="Нулевой спрос",0,""),IF(AF614&lt;0,IF('Настройки'!$B$10="Исключить","",IF('Настройки'!$B$10="Абсолютные значения",ABS(AF614),AF614)),AF614)))</x:f>
      </x:c>
      <x:c r="CJ614" s="50" t="str">
        <x:f>IF(28&gt;'Настройки'!$B$3,"",IF(ISBLANK(AG614),IF('Настройки'!$B$9="Нулевой спрос",0,""),IF(AG614&lt;0,IF('Настройки'!$B$10="Исключить","",IF('Настройки'!$B$10="Абсолютные значения",ABS(AG614),AG614)),AG614)))</x:f>
      </x:c>
      <x:c r="CK614" s="50" t="str">
        <x:f>IF(29&gt;'Настройки'!$B$3,"",IF(ISBLANK(AH614),IF('Настройки'!$B$9="Нулевой спрос",0,""),IF(AH614&lt;0,IF('Настройки'!$B$10="Исключить","",IF('Настройки'!$B$10="Абсолютные значения",ABS(AH614),AH614)),AH614)))</x:f>
      </x:c>
      <x:c r="CL614" s="50" t="str">
        <x:f>IF(30&gt;'Настройки'!$B$3,"",IF(ISBLANK(AI614),IF('Настройки'!$B$9="Нулевой спрос",0,""),IF(AI614&lt;0,IF('Настройки'!$B$10="Исключить","",IF('Настройки'!$B$10="Абсолютные значения",ABS(AI614),AI614)),AI614)))</x:f>
      </x:c>
      <x:c r="CM614" s="50" t="str">
        <x:f>IF(31&gt;'Настройки'!$B$3,"",IF(ISBLANK(AJ614),IF('Настройки'!$B$9="Нулевой спрос",0,""),IF(AJ614&lt;0,IF('Настройки'!$B$10="Исключить","",IF('Настройки'!$B$10="Абсолютные значения",ABS(AJ614),AJ614)),AJ614)))</x:f>
      </x:c>
      <x:c r="CN614" s="50" t="str">
        <x:f>IF(32&gt;'Настройки'!$B$3,"",IF(ISBLANK(AK614),IF('Настройки'!$B$9="Нулевой спрос",0,""),IF(AK614&lt;0,IF('Настройки'!$B$10="Исключить","",IF('Настройки'!$B$10="Абсолютные значения",ABS(AK614),AK614)),AK614)))</x:f>
      </x:c>
      <x:c r="CO614" s="50" t="str">
        <x:f>IF(33&gt;'Настройки'!$B$3,"",IF(ISBLANK(AL614),IF('Настройки'!$B$9="Нулевой спрос",0,""),IF(AL614&lt;0,IF('Настройки'!$B$10="Исключить","",IF('Настройки'!$B$10="Абсолютные значения",ABS(AL614),AL614)),AL614)))</x:f>
      </x:c>
      <x:c r="CP614" s="50" t="str">
        <x:f>IF(34&gt;'Настройки'!$B$3,"",IF(ISBLANK(AM614),IF('Настройки'!$B$9="Нулевой спрос",0,""),IF(AM614&lt;0,IF('Настройки'!$B$10="Исключить","",IF('Настройки'!$B$10="Абсолютные значения",ABS(AM614),AM614)),AM614)))</x:f>
      </x:c>
      <x:c r="CQ614" s="50" t="str">
        <x:f>IF(35&gt;'Настройки'!$B$3,"",IF(ISBLANK(AN614),IF('Настройки'!$B$9="Нулевой спрос",0,""),IF(AN614&lt;0,IF('Настройки'!$B$10="Исключить","",IF('Настройки'!$B$10="Абсолютные значения",ABS(AN614),AN614)),AN614)))</x:f>
      </x:c>
      <x:c r="CR614" s="50" t="str">
        <x:f>IF(36&gt;'Настройки'!$B$3,"",IF(ISBLANK(AO614),IF('Настройки'!$B$9="Нулевой спрос",0,""),IF(AO614&lt;0,IF('Настройки'!$B$10="Исключить","",IF('Настройки'!$B$10="Абсолютные значения",ABS(AO614),AO614)),AO614)))</x:f>
      </x:c>
      <x:c r="CS614" s="50" t="str">
        <x:f>IF(OR(1&gt;'Настройки'!$B$3,ISBLANK(BI614),BI614=0),"",BI614)</x:f>
      </x:c>
      <x:c r="CT614" s="50" t="str">
        <x:f>IF(OR(2&gt;'Настройки'!$B$3,ISBLANK(BJ614),BJ614=0),"",BJ614)</x:f>
      </x:c>
      <x:c r="CU614" s="50" t="str">
        <x:f>IF(OR(3&gt;'Настройки'!$B$3,ISBLANK(BK614),BK614=0),"",BK614)</x:f>
      </x:c>
      <x:c r="CV614" s="50" t="str">
        <x:f>IF(OR(4&gt;'Настройки'!$B$3,ISBLANK(BL614),BL614=0),"",BL614)</x:f>
      </x:c>
      <x:c r="CW614" s="50" t="str">
        <x:f>IF(OR(5&gt;'Настройки'!$B$3,ISBLANK(BM614),BM614=0),"",BM614)</x:f>
      </x:c>
      <x:c r="CX614" s="50" t="str">
        <x:f>IF(OR(6&gt;'Настройки'!$B$3,ISBLANK(BN614),BN614=0),"",BN614)</x:f>
      </x:c>
      <x:c r="CY614" s="50" t="str">
        <x:f>IF(OR(7&gt;'Настройки'!$B$3,ISBLANK(BO614),BO614=0),"",BO614)</x:f>
      </x:c>
      <x:c r="CZ614" s="50" t="str">
        <x:f>IF(OR(8&gt;'Настройки'!$B$3,ISBLANK(BP614),BP614=0),"",BP614)</x:f>
      </x:c>
      <x:c r="DA614" s="50" t="str">
        <x:f>IF(OR(9&gt;'Настройки'!$B$3,ISBLANK(BQ614),BQ614=0),"",BQ614)</x:f>
      </x:c>
      <x:c r="DB614" s="50" t="str">
        <x:f>IF(OR(10&gt;'Настройки'!$B$3,ISBLANK(BR614),BR614=0),"",BR614)</x:f>
      </x:c>
      <x:c r="DC614" s="50" t="str">
        <x:f>IF(OR(11&gt;'Настройки'!$B$3,ISBLANK(BS614),BS614=0),"",BS614)</x:f>
      </x:c>
      <x:c r="DD614" s="50" t="str">
        <x:f>IF(OR(12&gt;'Настройки'!$B$3,ISBLANK(BT614),BT614=0),"",BT614)</x:f>
      </x:c>
      <x:c r="DE614" s="50" t="str">
        <x:f>IF(OR(13&gt;'Настройки'!$B$3,ISBLANK(BU614),BU614=0),"",BU614)</x:f>
      </x:c>
      <x:c r="DF614" s="50" t="str">
        <x:f>IF(OR(14&gt;'Настройки'!$B$3,ISBLANK(BV614),BV614=0),"",BV614)</x:f>
      </x:c>
      <x:c r="DG614" s="50" t="str">
        <x:f>IF(OR(15&gt;'Настройки'!$B$3,ISBLANK(BW614),BW614=0),"",BW614)</x:f>
      </x:c>
      <x:c r="DH614" s="50" t="str">
        <x:f>IF(OR(16&gt;'Настройки'!$B$3,ISBLANK(BX614),BX614=0),"",BX614)</x:f>
      </x:c>
      <x:c r="DI614" s="50" t="str">
        <x:f>IF(OR(17&gt;'Настройки'!$B$3,ISBLANK(BY614),BY614=0),"",BY614)</x:f>
      </x:c>
      <x:c r="DJ614" s="50" t="str">
        <x:f>IF(OR(18&gt;'Настройки'!$B$3,ISBLANK(BZ614),BZ614=0),"",BZ614)</x:f>
      </x:c>
      <x:c r="DK614" s="50" t="str">
        <x:f>IF(OR(19&gt;'Настройки'!$B$3,ISBLANK(CA614),CA614=0),"",CA614)</x:f>
      </x:c>
      <x:c r="DL614" s="50" t="str">
        <x:f>IF(OR(20&gt;'Настройки'!$B$3,ISBLANK(CB614),CB614=0),"",CB614)</x:f>
      </x:c>
      <x:c r="DM614" s="50" t="str">
        <x:f>IF(OR(21&gt;'Настройки'!$B$3,ISBLANK(CC614),CC614=0),"",CC614)</x:f>
      </x:c>
      <x:c r="DN614" s="50" t="str">
        <x:f>IF(OR(22&gt;'Настройки'!$B$3,ISBLANK(CD614),CD614=0),"",CD614)</x:f>
      </x:c>
      <x:c r="DO614" s="50" t="str">
        <x:f>IF(OR(23&gt;'Настройки'!$B$3,ISBLANK(CE614),CE614=0),"",CE614)</x:f>
      </x:c>
      <x:c r="DP614" s="50" t="str">
        <x:f>IF(OR(24&gt;'Настройки'!$B$3,ISBLANK(CF614),CF614=0),"",CF614)</x:f>
      </x:c>
      <x:c r="DQ614" s="50" t="str">
        <x:f>IF(OR(25&gt;'Настройки'!$B$3,ISBLANK(CG614),CG614=0),"",CG614)</x:f>
      </x:c>
      <x:c r="DR614" s="50" t="str">
        <x:f>IF(OR(26&gt;'Настройки'!$B$3,ISBLANK(CH614),CH614=0),"",CH614)</x:f>
      </x:c>
      <x:c r="DS614" s="50" t="str">
        <x:f>IF(OR(27&gt;'Настройки'!$B$3,ISBLANK(CI614),CI614=0),"",CI614)</x:f>
      </x:c>
      <x:c r="DT614" s="50" t="str">
        <x:f>IF(OR(28&gt;'Настройки'!$B$3,ISBLANK(CJ614),CJ614=0),"",CJ614)</x:f>
      </x:c>
      <x:c r="DU614" s="50" t="str">
        <x:f>IF(OR(29&gt;'Настройки'!$B$3,ISBLANK(CK614),CK614=0),"",CK614)</x:f>
      </x:c>
      <x:c r="DV614" s="50" t="str">
        <x:f>IF(OR(30&gt;'Настройки'!$B$3,ISBLANK(CL614),CL614=0),"",CL614)</x:f>
      </x:c>
      <x:c r="DW614" s="50" t="str">
        <x:f>IF(OR(31&gt;'Настройки'!$B$3,ISBLANK(CM614),CM614=0),"",CM614)</x:f>
      </x:c>
      <x:c r="DX614" s="50" t="str">
        <x:f>IF(OR(32&gt;'Настройки'!$B$3,ISBLANK(CN614),CN614=0),"",CN614)</x:f>
      </x:c>
      <x:c r="DY614" s="50" t="str">
        <x:f>IF(OR(33&gt;'Настройки'!$B$3,ISBLANK(CO614),CO614=0),"",CO614)</x:f>
      </x:c>
      <x:c r="DZ614" s="50" t="str">
        <x:f>IF(OR(34&gt;'Настройки'!$B$3,ISBLANK(CP614),CP614=0),"",CP614)</x:f>
      </x:c>
      <x:c r="EA614" s="50" t="str">
        <x:f>IF(OR(35&gt;'Настройки'!$B$3,ISBLANK(CQ614),CQ614=0),"",CQ614)</x:f>
      </x:c>
      <x:c r="EB614" s="50" t="str">
        <x:f>IF(OR(36&gt;'Настройки'!$B$3,ISBLANK(CR614),CR614=0),"",CR614)</x:f>
      </x:c>
      <x:c r="EC614" s="50" t="str">
        <x:f>IF(A614="","",IF(OR(BB614="AZ",BB614="BZ"),10000+ROW(),IF(AZ614&gt;'Настройки'!$B$11,20000+ROW(),IF(BF614&lt;&gt;"Обычный",30000+ROW(),IF(AX614&lt;=0,40000+ROW(),"")))))</x:f>
      </x:c>
      <x:c r="ED614" s="50" t="str">
        <x:f>IF(EC614="","",COUNTIFS($EC$2:$EC$1001,"&gt;0",$EC$2:$EC$1001,"&lt;"&amp;EC614)+1)</x:f>
      </x:c>
    </x:row>
    <x:row r="615">
      <x:c r="A615" s="115"/>
      <x:c r="B615" s="115"/>
      <x:c r="C615" s="115"/>
      <x:c r="D615" s="118"/>
      <x:c r="E615" s="118"/>
      <x:c r="F615" s="118"/>
      <x:c r="G615" s="118"/>
      <x:c r="H615" s="118"/>
      <x:c r="I615" s="118"/>
      <x:c r="J615" s="118"/>
      <x:c r="K615" s="118"/>
      <x:c r="L615" s="118"/>
      <x:c r="M615" s="118"/>
      <x:c r="N615" s="118"/>
      <x:c r="O615" s="118"/>
      <x:c r="P615" s="118"/>
      <x:c r="Q615" s="118"/>
      <x:c r="R615" s="118"/>
      <x:c r="S615" s="118"/>
      <x:c r="T615" s="118"/>
      <x:c r="U615" s="118"/>
      <x:c r="V615" s="118"/>
      <x:c r="W615" s="118"/>
      <x:c r="X615" s="118"/>
      <x:c r="Y615" s="118"/>
      <x:c r="Z615" s="118"/>
      <x:c r="AA615" s="118"/>
      <x:c r="AB615" s="118"/>
      <x:c r="AC615" s="118"/>
      <x:c r="AD615" s="118"/>
      <x:c r="AE615" s="118"/>
      <x:c r="AF615" s="118"/>
      <x:c r="AG615" s="118"/>
      <x:c r="AH615" s="118"/>
      <x:c r="AI615" s="118"/>
      <x:c r="AJ615" s="118"/>
      <x:c r="AK615" s="118"/>
      <x:c r="AL615" s="118"/>
      <x:c r="AM615" s="118"/>
      <x:c r="AN615" s="118"/>
      <x:c r="AO615" s="118"/>
      <x:c r="AP615" s="115"/>
      <x:c r="AQ615" s="49" t="str">
        <x:f>IF(A615="","",COUNT(BI615:INDEX(BI615:CR615,1,'Настройки'!$B$3)))</x:f>
      </x:c>
      <x:c r="AR615" s="49" t="str">
        <x:f>IF(A615="","",SUM(BI615:INDEX(BI615:CR615,1,'Настройки'!$B$3)))</x:f>
      </x:c>
      <x:c r="AS615" s="58" t="str">
        <x:f>IF(A615="","",IF('Настройки'!$B$4="Стоимость потребления",AR615*D615,IF('Настройки'!$B$4="Количество",AR615,E615)))</x:f>
      </x:c>
      <x:c r="AT615" s="61" t="str">
        <x:f>IF(OR(A615="",AS615&lt;0,SUM($AS$2:$AS$1001)&lt;=0),"",AS615/SUM($AS$2:$AS$1001))</x:f>
      </x:c>
      <x:c r="AU615" s="61" t="str">
        <x:f>IF(OR(A615="",AS615&lt;0,SUM($AS$2:$AS$1001)&lt;=0),"",SUMIFS($AS$2:$AS$1001,$AS$2:$AS$1001,"&gt;"&amp;AS615)/SUM($AS$2:$AS$1001))</x:f>
      </x:c>
      <x:c r="AV615" s="61" t="str">
        <x:f>IF(OR(A615="",AS615&lt;0,SUM($AS$2:$AS$1001)&lt;=0),"",SUMIFS($AS$2:$AS$1001,$AS$2:$AS$1001,"&gt;="&amp;AS615)/SUM($AS$2:$AS$1001))</x:f>
      </x:c>
      <x:c r="AW615" s="49" t="str">
        <x:f>IF(A615="","",IF(SUM($AS$2:$AS$1001)&lt;=0,"Не определён",IF(AS615&lt;0,"Исключение",IF(AU615&lt;'Настройки'!$B$5,"A",IF(AU615&lt;'Настройки'!$B$6,"B","C")))))</x:f>
      </x:c>
      <x:c r="AX615" s="58" t="str">
        <x:f>IF(A615="","",IF(AQ615=0,"",AVERAGE(BI615:INDEX(BI615:CR615,1,'Настройки'!$B$3))))</x:f>
      </x:c>
      <x:c r="AY615" s="58" t="str">
        <x:f>IF(OR(A615="",AQ615=0),"",STDEVP(BI615:INDEX(BI615:CR615,1,'Настройки'!$B$3)))</x:f>
      </x:c>
      <x:c r="AZ615" s="61" t="str">
        <x:f>IF(OR(A615="",AQ615&lt;'Настройки'!$B$12,AX615&lt;=0,AND('Настройки'!$B$10="Блокировать",COUNTIF(F615:INDEX(F615:AO615,1,'Настройки'!$B$3),"&lt;0")&gt;0)),"",AY615/ABS(AX615))</x:f>
      </x:c>
      <x:c r="BA615" s="49" t="str">
        <x:f>IF(A615="","",IF(AND('Настройки'!$B$10="Блокировать",COUNTIF(F615:INDEX(F615:AO615,1,'Настройки'!$B$3),"&lt;0")&gt;0),"Не определён",IF(AQ615&lt;'Настройки'!$B$12,"Не определён",IF(AX615=0,"Нет спроса",IF(AX615&lt;0,"Не определён",IF(AZ615&lt;='Настройки'!$B$7,"X",IF(AZ615&lt;='Настройки'!$B$8,"Y","Z")))))))</x:f>
      </x:c>
      <x:c r="BB615" s="49" t="str">
        <x:f>IF(OR(A615="",LEN(AW615)&lt;&gt;1,LEN(BA615)&lt;&gt;1),"",AW615&amp;BA615)</x:f>
      </x:c>
      <x:c r="BC615" s="61" t="str">
        <x:f>IF(OR(A615="",AQ615=0),"",(COUNT(BI615:INDEX(BI615:CR615,1,'Настройки'!$B$3))-COUNT(CS615:INDEX(CS615:EB615,1,'Настройки'!$B$3)))/AQ615)</x:f>
      </x:c>
      <x:c r="BD615" s="64" t="str">
        <x:f>IF(OR(A615="",COUNT(CS615:INDEX(CS615:EB615,1,'Настройки'!$B$3))=0),"",AQ615/COUNT(CS615:INDEX(CS615:EB615,1,'Настройки'!$B$3)))</x:f>
      </x:c>
      <x:c r="BE615" s="64" t="str">
        <x:f>IF(OR(A615="",COUNT(CS615:INDEX(CS615:EB615,1,'Настройки'!$B$3))=0),"",IF(AVERAGE(CS615:INDEX(CS615:EB615,1,'Настройки'!$B$3))=0,"",(STDEVP(CS615:INDEX(CS615:EB615,1,'Настройки'!$B$3))/ABS(AVERAGE(CS615:INDEX(CS615:EB615,1,'Настройки'!$B$3))))^2))</x:f>
      </x:c>
      <x:c r="BF615" s="49" t="str">
        <x:f>IF(A615="","",IF(AQ615&lt;3,"Недостаточно",IF(AQ615&lt;6,"Предварительный","Обычный")))</x:f>
      </x:c>
      <x:c r="BG615" s="49" t="str">
        <x:f>IF(A615="","",IF(COUNTIF(F615:INDEX(F615:AO615,1,'Настройки'!$B$3),"&lt;0")&gt;0,IF('Настройки'!$B$10="Блокировать","Отрицательный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"),"")&amp;IF(AQ615&lt;3,"Недостаточно истории. ",IF(AQ615&lt;6,"Предварительная классификация. ",""))&amp;IF(AX615=0,"Нет спроса за горизонт. ","")&amp;IF(AZ615&gt;'Настройки'!$B$11,"Экстремальная вариативность. ",""))</x:f>
      </x:c>
      <x:c r="BH615" s="49" t="str">
        <x:f>IF(A615="","",IFERROR(VLOOKUP(BB615,'Настройки'!$D$3:$E$11,2,FALSE),"Сначала проверьте исходные данные и историю спроса.")&amp;" Уточните срок поставки, MOQ и критичность.")</x:f>
      </x:c>
      <x:c r="BI615" s="50" t="str">
        <x:f>IF(1&gt;'Настройки'!$B$3,"",IF(ISBLANK(F615),IF('Настройки'!$B$9="Нулевой спрос",0,""),IF(F615&lt;0,IF('Настройки'!$B$10="Исключить","",IF('Настройки'!$B$10="Абсолютные значения",ABS(F615),F615)),F615)))</x:f>
      </x:c>
      <x:c r="BJ615" s="50" t="str">
        <x:f>IF(2&gt;'Настройки'!$B$3,"",IF(ISBLANK(G615),IF('Настройки'!$B$9="Нулевой спрос",0,""),IF(G615&lt;0,IF('Настройки'!$B$10="Исключить","",IF('Настройки'!$B$10="Абсолютные значения",ABS(G615),G615)),G615)))</x:f>
      </x:c>
      <x:c r="BK615" s="50" t="str">
        <x:f>IF(3&gt;'Настройки'!$B$3,"",IF(ISBLANK(H615),IF('Настройки'!$B$9="Нулевой спрос",0,""),IF(H615&lt;0,IF('Настройки'!$B$10="Исключить","",IF('Настройки'!$B$10="Абсолютные значения",ABS(H615),H615)),H615)))</x:f>
      </x:c>
      <x:c r="BL615" s="50" t="str">
        <x:f>IF(4&gt;'Настройки'!$B$3,"",IF(ISBLANK(I615),IF('Настройки'!$B$9="Нулевой спрос",0,""),IF(I615&lt;0,IF('Настройки'!$B$10="Исключить","",IF('Настройки'!$B$10="Абсолютные значения",ABS(I615),I615)),I615)))</x:f>
      </x:c>
      <x:c r="BM615" s="50" t="str">
        <x:f>IF(5&gt;'Настройки'!$B$3,"",IF(ISBLANK(J615),IF('Настройки'!$B$9="Нулевой спрос",0,""),IF(J615&lt;0,IF('Настройки'!$B$10="Исключить","",IF('Настройки'!$B$10="Абсолютные значения",ABS(J615),J615)),J615)))</x:f>
      </x:c>
      <x:c r="BN615" s="50" t="str">
        <x:f>IF(6&gt;'Настройки'!$B$3,"",IF(ISBLANK(K615),IF('Настройки'!$B$9="Нулевой спрос",0,""),IF(K615&lt;0,IF('Настройки'!$B$10="Исключить","",IF('Настройки'!$B$10="Абсолютные значения",ABS(K615),K615)),K615)))</x:f>
      </x:c>
      <x:c r="BO615" s="50" t="str">
        <x:f>IF(7&gt;'Настройки'!$B$3,"",IF(ISBLANK(L615),IF('Настройки'!$B$9="Нулевой спрос",0,""),IF(L615&lt;0,IF('Настройки'!$B$10="Исключить","",IF('Настройки'!$B$10="Абсолютные значения",ABS(L615),L615)),L615)))</x:f>
      </x:c>
      <x:c r="BP615" s="50" t="str">
        <x:f>IF(8&gt;'Настройки'!$B$3,"",IF(ISBLANK(M615),IF('Настройки'!$B$9="Нулевой спрос",0,""),IF(M615&lt;0,IF('Настройки'!$B$10="Исключить","",IF('Настройки'!$B$10="Абсолютные значения",ABS(M615),M615)),M615)))</x:f>
      </x:c>
      <x:c r="BQ615" s="50" t="str">
        <x:f>IF(9&gt;'Настройки'!$B$3,"",IF(ISBLANK(N615),IF('Настройки'!$B$9="Нулевой спрос",0,""),IF(N615&lt;0,IF('Настройки'!$B$10="Исключить","",IF('Настройки'!$B$10="Абсолютные значения",ABS(N615),N615)),N615)))</x:f>
      </x:c>
      <x:c r="BR615" s="50" t="str">
        <x:f>IF(10&gt;'Настройки'!$B$3,"",IF(ISBLANK(O615),IF('Настройки'!$B$9="Нулевой спрос",0,""),IF(O615&lt;0,IF('Настройки'!$B$10="Исключить","",IF('Настройки'!$B$10="Абсолютные значения",ABS(O615),O615)),O615)))</x:f>
      </x:c>
      <x:c r="BS615" s="50" t="str">
        <x:f>IF(11&gt;'Настройки'!$B$3,"",IF(ISBLANK(P615),IF('Настройки'!$B$9="Нулевой спрос",0,""),IF(P615&lt;0,IF('Настройки'!$B$10="Исключить","",IF('Настройки'!$B$10="Абсолютные значения",ABS(P615),P615)),P615)))</x:f>
      </x:c>
      <x:c r="BT615" s="50" t="str">
        <x:f>IF(12&gt;'Настройки'!$B$3,"",IF(ISBLANK(Q615),IF('Настройки'!$B$9="Нулевой спрос",0,""),IF(Q615&lt;0,IF('Настройки'!$B$10="Исключить","",IF('Настройки'!$B$10="Абсолютные значения",ABS(Q615),Q615)),Q615)))</x:f>
      </x:c>
      <x:c r="BU615" s="50" t="str">
        <x:f>IF(13&gt;'Настройки'!$B$3,"",IF(ISBLANK(R615),IF('Настройки'!$B$9="Нулевой спрос",0,""),IF(R615&lt;0,IF('Настройки'!$B$10="Исключить","",IF('Настройки'!$B$10="Абсолютные значения",ABS(R615),R615)),R615)))</x:f>
      </x:c>
      <x:c r="BV615" s="50" t="str">
        <x:f>IF(14&gt;'Настройки'!$B$3,"",IF(ISBLANK(S615),IF('Настройки'!$B$9="Нулевой спрос",0,""),IF(S615&lt;0,IF('Настройки'!$B$10="Исключить","",IF('Настройки'!$B$10="Абсолютные значения",ABS(S615),S615)),S615)))</x:f>
      </x:c>
      <x:c r="BW615" s="50" t="str">
        <x:f>IF(15&gt;'Настройки'!$B$3,"",IF(ISBLANK(T615),IF('Настройки'!$B$9="Нулевой спрос",0,""),IF(T615&lt;0,IF('Настройки'!$B$10="Исключить","",IF('Настройки'!$B$10="Абсолютные значения",ABS(T615),T615)),T615)))</x:f>
      </x:c>
      <x:c r="BX615" s="50" t="str">
        <x:f>IF(16&gt;'Настройки'!$B$3,"",IF(ISBLANK(U615),IF('Настройки'!$B$9="Нулевой спрос",0,""),IF(U615&lt;0,IF('Настройки'!$B$10="Исключить","",IF('Настройки'!$B$10="Абсолютные значения",ABS(U615),U615)),U615)))</x:f>
      </x:c>
      <x:c r="BY615" s="50" t="str">
        <x:f>IF(17&gt;'Настройки'!$B$3,"",IF(ISBLANK(V615),IF('Настройки'!$B$9="Нулевой спрос",0,""),IF(V615&lt;0,IF('Настройки'!$B$10="Исключить","",IF('Настройки'!$B$10="Абсолютные значения",ABS(V615),V615)),V615)))</x:f>
      </x:c>
      <x:c r="BZ615" s="50" t="str">
        <x:f>IF(18&gt;'Настройки'!$B$3,"",IF(ISBLANK(W615),IF('Настройки'!$B$9="Нулевой спрос",0,""),IF(W615&lt;0,IF('Настройки'!$B$10="Исключить","",IF('Настройки'!$B$10="Абсолютные значения",ABS(W615),W615)),W615)))</x:f>
      </x:c>
      <x:c r="CA615" s="50" t="str">
        <x:f>IF(19&gt;'Настройки'!$B$3,"",IF(ISBLANK(X615),IF('Настройки'!$B$9="Нулевой спрос",0,""),IF(X615&lt;0,IF('Настройки'!$B$10="Исключить","",IF('Настройки'!$B$10="Абсолютные значения",ABS(X615),X615)),X615)))</x:f>
      </x:c>
      <x:c r="CB615" s="50" t="str">
        <x:f>IF(20&gt;'Настройки'!$B$3,"",IF(ISBLANK(Y615),IF('Настройки'!$B$9="Нулевой спрос",0,""),IF(Y615&lt;0,IF('Настройки'!$B$10="Исключить","",IF('Настройки'!$B$10="Абсолютные значения",ABS(Y615),Y615)),Y615)))</x:f>
      </x:c>
      <x:c r="CC615" s="50" t="str">
        <x:f>IF(21&gt;'Настройки'!$B$3,"",IF(ISBLANK(Z615),IF('Настройки'!$B$9="Нулевой спрос",0,""),IF(Z615&lt;0,IF('Настройки'!$B$10="Исключить","",IF('Настройки'!$B$10="Абсолютные значения",ABS(Z615),Z615)),Z615)))</x:f>
      </x:c>
      <x:c r="CD615" s="50" t="str">
        <x:f>IF(22&gt;'Настройки'!$B$3,"",IF(ISBLANK(AA615),IF('Настройки'!$B$9="Нулевой спрос",0,""),IF(AA615&lt;0,IF('Настройки'!$B$10="Исключить","",IF('Настройки'!$B$10="Абсолютные значения",ABS(AA615),AA615)),AA615)))</x:f>
      </x:c>
      <x:c r="CE615" s="50" t="str">
        <x:f>IF(23&gt;'Настройки'!$B$3,"",IF(ISBLANK(AB615),IF('Настройки'!$B$9="Нулевой спрос",0,""),IF(AB615&lt;0,IF('Настройки'!$B$10="Исключить","",IF('Настройки'!$B$10="Абсолютные значения",ABS(AB615),AB615)),AB615)))</x:f>
      </x:c>
      <x:c r="CF615" s="50" t="str">
        <x:f>IF(24&gt;'Настройки'!$B$3,"",IF(ISBLANK(AC615),IF('Настройки'!$B$9="Нулевой спрос",0,""),IF(AC615&lt;0,IF('Настройки'!$B$10="Исключить","",IF('Настройки'!$B$10="Абсолютные значения",ABS(AC615),AC615)),AC615)))</x:f>
      </x:c>
      <x:c r="CG615" s="50" t="str">
        <x:f>IF(25&gt;'Настройки'!$B$3,"",IF(ISBLANK(AD615),IF('Настройки'!$B$9="Нулевой спрос",0,""),IF(AD615&lt;0,IF('Настройки'!$B$10="Исключить","",IF('Настройки'!$B$10="Абсолютные значения",ABS(AD615),AD615)),AD615)))</x:f>
      </x:c>
      <x:c r="CH615" s="50" t="str">
        <x:f>IF(26&gt;'Настройки'!$B$3,"",IF(ISBLANK(AE615),IF('Настройки'!$B$9="Нулевой спрос",0,""),IF(AE615&lt;0,IF('Настройки'!$B$10="Исключить","",IF('Настройки'!$B$10="Абсолютные значения",ABS(AE615),AE615)),AE615)))</x:f>
      </x:c>
      <x:c r="CI615" s="50" t="str">
        <x:f>IF(27&gt;'Настройки'!$B$3,"",IF(ISBLANK(AF615),IF('Настройки'!$B$9="Нулевой спрос",0,""),IF(AF615&lt;0,IF('Настройки'!$B$10="Исключить","",IF('Настройки'!$B$10="Абсолютные значения",ABS(AF615),AF615)),AF615)))</x:f>
      </x:c>
      <x:c r="CJ615" s="50" t="str">
        <x:f>IF(28&gt;'Настройки'!$B$3,"",IF(ISBLANK(AG615),IF('Настройки'!$B$9="Нулевой спрос",0,""),IF(AG615&lt;0,IF('Настройки'!$B$10="Исключить","",IF('Настройки'!$B$10="Абсолютные значения",ABS(AG615),AG615)),AG615)))</x:f>
      </x:c>
      <x:c r="CK615" s="50" t="str">
        <x:f>IF(29&gt;'Настройки'!$B$3,"",IF(ISBLANK(AH615),IF('Настройки'!$B$9="Нулевой спрос",0,""),IF(AH615&lt;0,IF('Настройки'!$B$10="Исключить","",IF('Настройки'!$B$10="Абсолютные значения",ABS(AH615),AH615)),AH615)))</x:f>
      </x:c>
      <x:c r="CL615" s="50" t="str">
        <x:f>IF(30&gt;'Настройки'!$B$3,"",IF(ISBLANK(AI615),IF('Настройки'!$B$9="Нулевой спрос",0,""),IF(AI615&lt;0,IF('Настройки'!$B$10="Исключить","",IF('Настройки'!$B$10="Абсолютные значения",ABS(AI615),AI615)),AI615)))</x:f>
      </x:c>
      <x:c r="CM615" s="50" t="str">
        <x:f>IF(31&gt;'Настройки'!$B$3,"",IF(ISBLANK(AJ615),IF('Настройки'!$B$9="Нулевой спрос",0,""),IF(AJ615&lt;0,IF('Настройки'!$B$10="Исключить","",IF('Настройки'!$B$10="Абсолютные значения",ABS(AJ615),AJ615)),AJ615)))</x:f>
      </x:c>
      <x:c r="CN615" s="50" t="str">
        <x:f>IF(32&gt;'Настройки'!$B$3,"",IF(ISBLANK(AK615),IF('Настройки'!$B$9="Нулевой спрос",0,""),IF(AK615&lt;0,IF('Настройки'!$B$10="Исключить","",IF('Настройки'!$B$10="Абсолютные значения",ABS(AK615),AK615)),AK615)))</x:f>
      </x:c>
      <x:c r="CO615" s="50" t="str">
        <x:f>IF(33&gt;'Настройки'!$B$3,"",IF(ISBLANK(AL615),IF('Настройки'!$B$9="Нулевой спрос",0,""),IF(AL615&lt;0,IF('Настройки'!$B$10="Исключить","",IF('Настройки'!$B$10="Абсолютные значения",ABS(AL615),AL615)),AL615)))</x:f>
      </x:c>
      <x:c r="CP615" s="50" t="str">
        <x:f>IF(34&gt;'Настройки'!$B$3,"",IF(ISBLANK(AM615),IF('Настройки'!$B$9="Нулевой спрос",0,""),IF(AM615&lt;0,IF('Настройки'!$B$10="Исключить","",IF('Настройки'!$B$10="Абсолютные значения",ABS(AM615),AM615)),AM615)))</x:f>
      </x:c>
      <x:c r="CQ615" s="50" t="str">
        <x:f>IF(35&gt;'Настройки'!$B$3,"",IF(ISBLANK(AN615),IF('Настройки'!$B$9="Нулевой спрос",0,""),IF(AN615&lt;0,IF('Настройки'!$B$10="Исключить","",IF('Настройки'!$B$10="Абсолютные значения",ABS(AN615),AN615)),AN615)))</x:f>
      </x:c>
      <x:c r="CR615" s="50" t="str">
        <x:f>IF(36&gt;'Настройки'!$B$3,"",IF(ISBLANK(AO615),IF('Настройки'!$B$9="Нулевой спрос",0,""),IF(AO615&lt;0,IF('Настройки'!$B$10="Исключить","",IF('Настройки'!$B$10="Абсолютные значения",ABS(AO615),AO615)),AO615)))</x:f>
      </x:c>
      <x:c r="CS615" s="50" t="str">
        <x:f>IF(OR(1&gt;'Настройки'!$B$3,ISBLANK(BI615),BI615=0),"",BI615)</x:f>
      </x:c>
      <x:c r="CT615" s="50" t="str">
        <x:f>IF(OR(2&gt;'Настройки'!$B$3,ISBLANK(BJ615),BJ615=0),"",BJ615)</x:f>
      </x:c>
      <x:c r="CU615" s="50" t="str">
        <x:f>IF(OR(3&gt;'Настройки'!$B$3,ISBLANK(BK615),BK615=0),"",BK615)</x:f>
      </x:c>
      <x:c r="CV615" s="50" t="str">
        <x:f>IF(OR(4&gt;'Настройки'!$B$3,ISBLANK(BL615),BL615=0),"",BL615)</x:f>
      </x:c>
      <x:c r="CW615" s="50" t="str">
        <x:f>IF(OR(5&gt;'Настройки'!$B$3,ISBLANK(BM615),BM615=0),"",BM615)</x:f>
      </x:c>
      <x:c r="CX615" s="50" t="str">
        <x:f>IF(OR(6&gt;'Настройки'!$B$3,ISBLANK(BN615),BN615=0),"",BN615)</x:f>
      </x:c>
      <x:c r="CY615" s="50" t="str">
        <x:f>IF(OR(7&gt;'Настройки'!$B$3,ISBLANK(BO615),BO615=0),"",BO615)</x:f>
      </x:c>
      <x:c r="CZ615" s="50" t="str">
        <x:f>IF(OR(8&gt;'Настройки'!$B$3,ISBLANK(BP615),BP615=0),"",BP615)</x:f>
      </x:c>
      <x:c r="DA615" s="50" t="str">
        <x:f>IF(OR(9&gt;'Настройки'!$B$3,ISBLANK(BQ615),BQ615=0),"",BQ615)</x:f>
      </x:c>
      <x:c r="DB615" s="50" t="str">
        <x:f>IF(OR(10&gt;'Настройки'!$B$3,ISBLANK(BR615),BR615=0),"",BR615)</x:f>
      </x:c>
      <x:c r="DC615" s="50" t="str">
        <x:f>IF(OR(11&gt;'Настройки'!$B$3,ISBLANK(BS615),BS615=0),"",BS615)</x:f>
      </x:c>
      <x:c r="DD615" s="50" t="str">
        <x:f>IF(OR(12&gt;'Настройки'!$B$3,ISBLANK(BT615),BT615=0),"",BT615)</x:f>
      </x:c>
      <x:c r="DE615" s="50" t="str">
        <x:f>IF(OR(13&gt;'Настройки'!$B$3,ISBLANK(BU615),BU615=0),"",BU615)</x:f>
      </x:c>
      <x:c r="DF615" s="50" t="str">
        <x:f>IF(OR(14&gt;'Настройки'!$B$3,ISBLANK(BV615),BV615=0),"",BV615)</x:f>
      </x:c>
      <x:c r="DG615" s="50" t="str">
        <x:f>IF(OR(15&gt;'Настройки'!$B$3,ISBLANK(BW615),BW615=0),"",BW615)</x:f>
      </x:c>
      <x:c r="DH615" s="50" t="str">
        <x:f>IF(OR(16&gt;'Настройки'!$B$3,ISBLANK(BX615),BX615=0),"",BX615)</x:f>
      </x:c>
      <x:c r="DI615" s="50" t="str">
        <x:f>IF(OR(17&gt;'Настройки'!$B$3,ISBLANK(BY615),BY615=0),"",BY615)</x:f>
      </x:c>
      <x:c r="DJ615" s="50" t="str">
        <x:f>IF(OR(18&gt;'Настройки'!$B$3,ISBLANK(BZ615),BZ615=0),"",BZ615)</x:f>
      </x:c>
      <x:c r="DK615" s="50" t="str">
        <x:f>IF(OR(19&gt;'Настройки'!$B$3,ISBLANK(CA615),CA615=0),"",CA615)</x:f>
      </x:c>
      <x:c r="DL615" s="50" t="str">
        <x:f>IF(OR(20&gt;'Настройки'!$B$3,ISBLANK(CB615),CB615=0),"",CB615)</x:f>
      </x:c>
      <x:c r="DM615" s="50" t="str">
        <x:f>IF(OR(21&gt;'Настройки'!$B$3,ISBLANK(CC615),CC615=0),"",CC615)</x:f>
      </x:c>
      <x:c r="DN615" s="50" t="str">
        <x:f>IF(OR(22&gt;'Настройки'!$B$3,ISBLANK(CD615),CD615=0),"",CD615)</x:f>
      </x:c>
      <x:c r="DO615" s="50" t="str">
        <x:f>IF(OR(23&gt;'Настройки'!$B$3,ISBLANK(CE615),CE615=0),"",CE615)</x:f>
      </x:c>
      <x:c r="DP615" s="50" t="str">
        <x:f>IF(OR(24&gt;'Настройки'!$B$3,ISBLANK(CF615),CF615=0),"",CF615)</x:f>
      </x:c>
      <x:c r="DQ615" s="50" t="str">
        <x:f>IF(OR(25&gt;'Настройки'!$B$3,ISBLANK(CG615),CG615=0),"",CG615)</x:f>
      </x:c>
      <x:c r="DR615" s="50" t="str">
        <x:f>IF(OR(26&gt;'Настройки'!$B$3,ISBLANK(CH615),CH615=0),"",CH615)</x:f>
      </x:c>
      <x:c r="DS615" s="50" t="str">
        <x:f>IF(OR(27&gt;'Настройки'!$B$3,ISBLANK(CI615),CI615=0),"",CI615)</x:f>
      </x:c>
      <x:c r="DT615" s="50" t="str">
        <x:f>IF(OR(28&gt;'Настройки'!$B$3,ISBLANK(CJ615),CJ615=0),"",CJ615)</x:f>
      </x:c>
      <x:c r="DU615" s="50" t="str">
        <x:f>IF(OR(29&gt;'Настройки'!$B$3,ISBLANK(CK615),CK615=0),"",CK615)</x:f>
      </x:c>
      <x:c r="DV615" s="50" t="str">
        <x:f>IF(OR(30&gt;'Настройки'!$B$3,ISBLANK(CL615),CL615=0),"",CL615)</x:f>
      </x:c>
      <x:c r="DW615" s="50" t="str">
        <x:f>IF(OR(31&gt;'Настройки'!$B$3,ISBLANK(CM615),CM615=0),"",CM615)</x:f>
      </x:c>
      <x:c r="DX615" s="50" t="str">
        <x:f>IF(OR(32&gt;'Настройки'!$B$3,ISBLANK(CN615),CN615=0),"",CN615)</x:f>
      </x:c>
      <x:c r="DY615" s="50" t="str">
        <x:f>IF(OR(33&gt;'Настройки'!$B$3,ISBLANK(CO615),CO615=0),"",CO615)</x:f>
      </x:c>
      <x:c r="DZ615" s="50" t="str">
        <x:f>IF(OR(34&gt;'Настройки'!$B$3,ISBLANK(CP615),CP615=0),"",CP615)</x:f>
      </x:c>
      <x:c r="EA615" s="50" t="str">
        <x:f>IF(OR(35&gt;'Настройки'!$B$3,ISBLANK(CQ615),CQ615=0),"",CQ615)</x:f>
      </x:c>
      <x:c r="EB615" s="50" t="str">
        <x:f>IF(OR(36&gt;'Настройки'!$B$3,ISBLANK(CR615),CR615=0),"",CR615)</x:f>
      </x:c>
      <x:c r="EC615" s="50" t="str">
        <x:f>IF(A615="","",IF(OR(BB615="AZ",BB615="BZ"),10000+ROW(),IF(AZ615&gt;'Настройки'!$B$11,20000+ROW(),IF(BF615&lt;&gt;"Обычный",30000+ROW(),IF(AX615&lt;=0,40000+ROW(),"")))))</x:f>
      </x:c>
      <x:c r="ED615" s="50" t="str">
        <x:f>IF(EC615="","",COUNTIFS($EC$2:$EC$1001,"&gt;0",$EC$2:$EC$1001,"&lt;"&amp;EC615)+1)</x:f>
      </x:c>
    </x:row>
    <x:row r="616">
      <x:c r="A616" s="115"/>
      <x:c r="B616" s="115"/>
      <x:c r="C616" s="115"/>
      <x:c r="D616" s="118"/>
      <x:c r="E616" s="118"/>
      <x:c r="F616" s="118"/>
      <x:c r="G616" s="118"/>
      <x:c r="H616" s="118"/>
      <x:c r="I616" s="118"/>
      <x:c r="J616" s="118"/>
      <x:c r="K616" s="118"/>
      <x:c r="L616" s="118"/>
      <x:c r="M616" s="118"/>
      <x:c r="N616" s="118"/>
      <x:c r="O616" s="118"/>
      <x:c r="P616" s="118"/>
      <x:c r="Q616" s="118"/>
      <x:c r="R616" s="118"/>
      <x:c r="S616" s="118"/>
      <x:c r="T616" s="118"/>
      <x:c r="U616" s="118"/>
      <x:c r="V616" s="118"/>
      <x:c r="W616" s="118"/>
      <x:c r="X616" s="118"/>
      <x:c r="Y616" s="118"/>
      <x:c r="Z616" s="118"/>
      <x:c r="AA616" s="118"/>
      <x:c r="AB616" s="118"/>
      <x:c r="AC616" s="118"/>
      <x:c r="AD616" s="118"/>
      <x:c r="AE616" s="118"/>
      <x:c r="AF616" s="118"/>
      <x:c r="AG616" s="118"/>
      <x:c r="AH616" s="118"/>
      <x:c r="AI616" s="118"/>
      <x:c r="AJ616" s="118"/>
      <x:c r="AK616" s="118"/>
      <x:c r="AL616" s="118"/>
      <x:c r="AM616" s="118"/>
      <x:c r="AN616" s="118"/>
      <x:c r="AO616" s="118"/>
      <x:c r="AP616" s="115"/>
      <x:c r="AQ616" s="49" t="str">
        <x:f>IF(A616="","",COUNT(BI616:INDEX(BI616:CR616,1,'Настройки'!$B$3)))</x:f>
      </x:c>
      <x:c r="AR616" s="49" t="str">
        <x:f>IF(A616="","",SUM(BI616:INDEX(BI616:CR616,1,'Настройки'!$B$3)))</x:f>
      </x:c>
      <x:c r="AS616" s="58" t="str">
        <x:f>IF(A616="","",IF('Настройки'!$B$4="Стоимость потребления",AR616*D616,IF('Настройки'!$B$4="Количество",AR616,E616)))</x:f>
      </x:c>
      <x:c r="AT616" s="61" t="str">
        <x:f>IF(OR(A616="",AS616&lt;0,SUM($AS$2:$AS$1001)&lt;=0),"",AS616/SUM($AS$2:$AS$1001))</x:f>
      </x:c>
      <x:c r="AU616" s="61" t="str">
        <x:f>IF(OR(A616="",AS616&lt;0,SUM($AS$2:$AS$1001)&lt;=0),"",SUMIFS($AS$2:$AS$1001,$AS$2:$AS$1001,"&gt;"&amp;AS616)/SUM($AS$2:$AS$1001))</x:f>
      </x:c>
      <x:c r="AV616" s="61" t="str">
        <x:f>IF(OR(A616="",AS616&lt;0,SUM($AS$2:$AS$1001)&lt;=0),"",SUMIFS($AS$2:$AS$1001,$AS$2:$AS$1001,"&gt;="&amp;AS616)/SUM($AS$2:$AS$1001))</x:f>
      </x:c>
      <x:c r="AW616" s="49" t="str">
        <x:f>IF(A616="","",IF(SUM($AS$2:$AS$1001)&lt;=0,"Не определён",IF(AS616&lt;0,"Исключение",IF(AU616&lt;'Настройки'!$B$5,"A",IF(AU616&lt;'Настройки'!$B$6,"B","C")))))</x:f>
      </x:c>
      <x:c r="AX616" s="58" t="str">
        <x:f>IF(A616="","",IF(AQ616=0,"",AVERAGE(BI616:INDEX(BI616:CR616,1,'Настройки'!$B$3))))</x:f>
      </x:c>
      <x:c r="AY616" s="58" t="str">
        <x:f>IF(OR(A616="",AQ616=0),"",STDEVP(BI616:INDEX(BI616:CR616,1,'Настройки'!$B$3)))</x:f>
      </x:c>
      <x:c r="AZ616" s="61" t="str">
        <x:f>IF(OR(A616="",AQ616&lt;'Настройки'!$B$12,AX616&lt;=0,AND('Настройки'!$B$10="Блокировать",COUNTIF(F616:INDEX(F616:AO616,1,'Настройки'!$B$3),"&lt;0")&gt;0)),"",AY616/ABS(AX616))</x:f>
      </x:c>
      <x:c r="BA616" s="49" t="str">
        <x:f>IF(A616="","",IF(AND('Настройки'!$B$10="Блокировать",COUNTIF(F616:INDEX(F616:AO616,1,'Настройки'!$B$3),"&lt;0")&gt;0),"Не определён",IF(AQ616&lt;'Настройки'!$B$12,"Не определён",IF(AX616=0,"Нет спроса",IF(AX616&lt;0,"Не определён",IF(AZ616&lt;='Настройки'!$B$7,"X",IF(AZ616&lt;='Настройки'!$B$8,"Y","Z")))))))</x:f>
      </x:c>
      <x:c r="BB616" s="49" t="str">
        <x:f>IF(OR(A616="",LEN(AW616)&lt;&gt;1,LEN(BA616)&lt;&gt;1),"",AW616&amp;BA616)</x:f>
      </x:c>
      <x:c r="BC616" s="61" t="str">
        <x:f>IF(OR(A616="",AQ616=0),"",(COUNT(BI616:INDEX(BI616:CR616,1,'Настройки'!$B$3))-COUNT(CS616:INDEX(CS616:EB616,1,'Настройки'!$B$3)))/AQ616)</x:f>
      </x:c>
      <x:c r="BD616" s="64" t="str">
        <x:f>IF(OR(A616="",COUNT(CS616:INDEX(CS616:EB616,1,'Настройки'!$B$3))=0),"",AQ616/COUNT(CS616:INDEX(CS616:EB616,1,'Настройки'!$B$3)))</x:f>
      </x:c>
      <x:c r="BE616" s="64" t="str">
        <x:f>IF(OR(A616="",COUNT(CS616:INDEX(CS616:EB616,1,'Настройки'!$B$3))=0),"",IF(AVERAGE(CS616:INDEX(CS616:EB616,1,'Настройки'!$B$3))=0,"",(STDEVP(CS616:INDEX(CS616:EB616,1,'Настройки'!$B$3))/ABS(AVERAGE(CS616:INDEX(CS616:EB616,1,'Настройки'!$B$3))))^2))</x:f>
      </x:c>
      <x:c r="BF616" s="49" t="str">
        <x:f>IF(A616="","",IF(AQ616&lt;3,"Недостаточно",IF(AQ616&lt;6,"Предварительный","Обычный")))</x:f>
      </x:c>
      <x:c r="BG616" s="49" t="str">
        <x:f>IF(A616="","",IF(COUNTIF(F616:INDEX(F616:AO616,1,'Настройки'!$B$3),"&lt;0")&gt;0,IF('Настройки'!$B$10="Блокировать","Отрицательный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"),"")&amp;IF(AQ616&lt;3,"Недостаточно истории. ",IF(AQ616&lt;6,"Предварительная классификация. ",""))&amp;IF(AX616=0,"Нет спроса за горизонт. ","")&amp;IF(AZ616&gt;'Настройки'!$B$11,"Экстремальная вариативность. ",""))</x:f>
      </x:c>
      <x:c r="BH616" s="49" t="str">
        <x:f>IF(A616="","",IFERROR(VLOOKUP(BB616,'Настройки'!$D$3:$E$11,2,FALSE),"Сначала проверьте исходные данные и историю спроса.")&amp;" Уточните срок поставки, MOQ и критичность.")</x:f>
      </x:c>
      <x:c r="BI616" s="50" t="str">
        <x:f>IF(1&gt;'Настройки'!$B$3,"",IF(ISBLANK(F616),IF('Настройки'!$B$9="Нулевой спрос",0,""),IF(F616&lt;0,IF('Настройки'!$B$10="Исключить","",IF('Настройки'!$B$10="Абсолютные значения",ABS(F616),F616)),F616)))</x:f>
      </x:c>
      <x:c r="BJ616" s="50" t="str">
        <x:f>IF(2&gt;'Настройки'!$B$3,"",IF(ISBLANK(G616),IF('Настройки'!$B$9="Нулевой спрос",0,""),IF(G616&lt;0,IF('Настройки'!$B$10="Исключить","",IF('Настройки'!$B$10="Абсолютные значения",ABS(G616),G616)),G616)))</x:f>
      </x:c>
      <x:c r="BK616" s="50" t="str">
        <x:f>IF(3&gt;'Настройки'!$B$3,"",IF(ISBLANK(H616),IF('Настройки'!$B$9="Нулевой спрос",0,""),IF(H616&lt;0,IF('Настройки'!$B$10="Исключить","",IF('Настройки'!$B$10="Абсолютные значения",ABS(H616),H616)),H616)))</x:f>
      </x:c>
      <x:c r="BL616" s="50" t="str">
        <x:f>IF(4&gt;'Настройки'!$B$3,"",IF(ISBLANK(I616),IF('Настройки'!$B$9="Нулевой спрос",0,""),IF(I616&lt;0,IF('Настройки'!$B$10="Исключить","",IF('Настройки'!$B$10="Абсолютные значения",ABS(I616),I616)),I616)))</x:f>
      </x:c>
      <x:c r="BM616" s="50" t="str">
        <x:f>IF(5&gt;'Настройки'!$B$3,"",IF(ISBLANK(J616),IF('Настройки'!$B$9="Нулевой спрос",0,""),IF(J616&lt;0,IF('Настройки'!$B$10="Исключить","",IF('Настройки'!$B$10="Абсолютные значения",ABS(J616),J616)),J616)))</x:f>
      </x:c>
      <x:c r="BN616" s="50" t="str">
        <x:f>IF(6&gt;'Настройки'!$B$3,"",IF(ISBLANK(K616),IF('Настройки'!$B$9="Нулевой спрос",0,""),IF(K616&lt;0,IF('Настройки'!$B$10="Исключить","",IF('Настройки'!$B$10="Абсолютные значения",ABS(K616),K616)),K616)))</x:f>
      </x:c>
      <x:c r="BO616" s="50" t="str">
        <x:f>IF(7&gt;'Настройки'!$B$3,"",IF(ISBLANK(L616),IF('Настройки'!$B$9="Нулевой спрос",0,""),IF(L616&lt;0,IF('Настройки'!$B$10="Исключить","",IF('Настройки'!$B$10="Абсолютные значения",ABS(L616),L616)),L616)))</x:f>
      </x:c>
      <x:c r="BP616" s="50" t="str">
        <x:f>IF(8&gt;'Настройки'!$B$3,"",IF(ISBLANK(M616),IF('Настройки'!$B$9="Нулевой спрос",0,""),IF(M616&lt;0,IF('Настройки'!$B$10="Исключить","",IF('Настройки'!$B$10="Абсолютные значения",ABS(M616),M616)),M616)))</x:f>
      </x:c>
      <x:c r="BQ616" s="50" t="str">
        <x:f>IF(9&gt;'Настройки'!$B$3,"",IF(ISBLANK(N616),IF('Настройки'!$B$9="Нулевой спрос",0,""),IF(N616&lt;0,IF('Настройки'!$B$10="Исключить","",IF('Настройки'!$B$10="Абсолютные значения",ABS(N616),N616)),N616)))</x:f>
      </x:c>
      <x:c r="BR616" s="50" t="str">
        <x:f>IF(10&gt;'Настройки'!$B$3,"",IF(ISBLANK(O616),IF('Настройки'!$B$9="Нулевой спрос",0,""),IF(O616&lt;0,IF('Настройки'!$B$10="Исключить","",IF('Настройки'!$B$10="Абсолютные значения",ABS(O616),O616)),O616)))</x:f>
      </x:c>
      <x:c r="BS616" s="50" t="str">
        <x:f>IF(11&gt;'Настройки'!$B$3,"",IF(ISBLANK(P616),IF('Настройки'!$B$9="Нулевой спрос",0,""),IF(P616&lt;0,IF('Настройки'!$B$10="Исключить","",IF('Настройки'!$B$10="Абсолютные значения",ABS(P616),P616)),P616)))</x:f>
      </x:c>
      <x:c r="BT616" s="50" t="str">
        <x:f>IF(12&gt;'Настройки'!$B$3,"",IF(ISBLANK(Q616),IF('Настройки'!$B$9="Нулевой спрос",0,""),IF(Q616&lt;0,IF('Настройки'!$B$10="Исключить","",IF('Настройки'!$B$10="Абсолютные значения",ABS(Q616),Q616)),Q616)))</x:f>
      </x:c>
      <x:c r="BU616" s="50" t="str">
        <x:f>IF(13&gt;'Настройки'!$B$3,"",IF(ISBLANK(R616),IF('Настройки'!$B$9="Нулевой спрос",0,""),IF(R616&lt;0,IF('Настройки'!$B$10="Исключить","",IF('Настройки'!$B$10="Абсолютные значения",ABS(R616),R616)),R616)))</x:f>
      </x:c>
      <x:c r="BV616" s="50" t="str">
        <x:f>IF(14&gt;'Настройки'!$B$3,"",IF(ISBLANK(S616),IF('Настройки'!$B$9="Нулевой спрос",0,""),IF(S616&lt;0,IF('Настройки'!$B$10="Исключить","",IF('Настройки'!$B$10="Абсолютные значения",ABS(S616),S616)),S616)))</x:f>
      </x:c>
      <x:c r="BW616" s="50" t="str">
        <x:f>IF(15&gt;'Настройки'!$B$3,"",IF(ISBLANK(T616),IF('Настройки'!$B$9="Нулевой спрос",0,""),IF(T616&lt;0,IF('Настройки'!$B$10="Исключить","",IF('Настройки'!$B$10="Абсолютные значения",ABS(T616),T616)),T616)))</x:f>
      </x:c>
      <x:c r="BX616" s="50" t="str">
        <x:f>IF(16&gt;'Настройки'!$B$3,"",IF(ISBLANK(U616),IF('Настройки'!$B$9="Нулевой спрос",0,""),IF(U616&lt;0,IF('Настройки'!$B$10="Исключить","",IF('Настройки'!$B$10="Абсолютные значения",ABS(U616),U616)),U616)))</x:f>
      </x:c>
      <x:c r="BY616" s="50" t="str">
        <x:f>IF(17&gt;'Настройки'!$B$3,"",IF(ISBLANK(V616),IF('Настройки'!$B$9="Нулевой спрос",0,""),IF(V616&lt;0,IF('Настройки'!$B$10="Исключить","",IF('Настройки'!$B$10="Абсолютные значения",ABS(V616),V616)),V616)))</x:f>
      </x:c>
      <x:c r="BZ616" s="50" t="str">
        <x:f>IF(18&gt;'Настройки'!$B$3,"",IF(ISBLANK(W616),IF('Настройки'!$B$9="Нулевой спрос",0,""),IF(W616&lt;0,IF('Настройки'!$B$10="Исключить","",IF('Настройки'!$B$10="Абсолютные значения",ABS(W616),W616)),W616)))</x:f>
      </x:c>
      <x:c r="CA616" s="50" t="str">
        <x:f>IF(19&gt;'Настройки'!$B$3,"",IF(ISBLANK(X616),IF('Настройки'!$B$9="Нулевой спрос",0,""),IF(X616&lt;0,IF('Настройки'!$B$10="Исключить","",IF('Настройки'!$B$10="Абсолютные значения",ABS(X616),X616)),X616)))</x:f>
      </x:c>
      <x:c r="CB616" s="50" t="str">
        <x:f>IF(20&gt;'Настройки'!$B$3,"",IF(ISBLANK(Y616),IF('Настройки'!$B$9="Нулевой спрос",0,""),IF(Y616&lt;0,IF('Настройки'!$B$10="Исключить","",IF('Настройки'!$B$10="Абсолютные значения",ABS(Y616),Y616)),Y616)))</x:f>
      </x:c>
      <x:c r="CC616" s="50" t="str">
        <x:f>IF(21&gt;'Настройки'!$B$3,"",IF(ISBLANK(Z616),IF('Настройки'!$B$9="Нулевой спрос",0,""),IF(Z616&lt;0,IF('Настройки'!$B$10="Исключить","",IF('Настройки'!$B$10="Абсолютные значения",ABS(Z616),Z616)),Z616)))</x:f>
      </x:c>
      <x:c r="CD616" s="50" t="str">
        <x:f>IF(22&gt;'Настройки'!$B$3,"",IF(ISBLANK(AA616),IF('Настройки'!$B$9="Нулевой спрос",0,""),IF(AA616&lt;0,IF('Настройки'!$B$10="Исключить","",IF('Настройки'!$B$10="Абсолютные значения",ABS(AA616),AA616)),AA616)))</x:f>
      </x:c>
      <x:c r="CE616" s="50" t="str">
        <x:f>IF(23&gt;'Настройки'!$B$3,"",IF(ISBLANK(AB616),IF('Настройки'!$B$9="Нулевой спрос",0,""),IF(AB616&lt;0,IF('Настройки'!$B$10="Исключить","",IF('Настройки'!$B$10="Абсолютные значения",ABS(AB616),AB616)),AB616)))</x:f>
      </x:c>
      <x:c r="CF616" s="50" t="str">
        <x:f>IF(24&gt;'Настройки'!$B$3,"",IF(ISBLANK(AC616),IF('Настройки'!$B$9="Нулевой спрос",0,""),IF(AC616&lt;0,IF('Настройки'!$B$10="Исключить","",IF('Настройки'!$B$10="Абсолютные значения",ABS(AC616),AC616)),AC616)))</x:f>
      </x:c>
      <x:c r="CG616" s="50" t="str">
        <x:f>IF(25&gt;'Настройки'!$B$3,"",IF(ISBLANK(AD616),IF('Настройки'!$B$9="Нулевой спрос",0,""),IF(AD616&lt;0,IF('Настройки'!$B$10="Исключить","",IF('Настройки'!$B$10="Абсолютные значения",ABS(AD616),AD616)),AD616)))</x:f>
      </x:c>
      <x:c r="CH616" s="50" t="str">
        <x:f>IF(26&gt;'Настройки'!$B$3,"",IF(ISBLANK(AE616),IF('Настройки'!$B$9="Нулевой спрос",0,""),IF(AE616&lt;0,IF('Настройки'!$B$10="Исключить","",IF('Настройки'!$B$10="Абсолютные значения",ABS(AE616),AE616)),AE616)))</x:f>
      </x:c>
      <x:c r="CI616" s="50" t="str">
        <x:f>IF(27&gt;'Настройки'!$B$3,"",IF(ISBLANK(AF616),IF('Настройки'!$B$9="Нулевой спрос",0,""),IF(AF616&lt;0,IF('Настройки'!$B$10="Исключить","",IF('Настройки'!$B$10="Абсолютные значения",ABS(AF616),AF616)),AF616)))</x:f>
      </x:c>
      <x:c r="CJ616" s="50" t="str">
        <x:f>IF(28&gt;'Настройки'!$B$3,"",IF(ISBLANK(AG616),IF('Настройки'!$B$9="Нулевой спрос",0,""),IF(AG616&lt;0,IF('Настройки'!$B$10="Исключить","",IF('Настройки'!$B$10="Абсолютные значения",ABS(AG616),AG616)),AG616)))</x:f>
      </x:c>
      <x:c r="CK616" s="50" t="str">
        <x:f>IF(29&gt;'Настройки'!$B$3,"",IF(ISBLANK(AH616),IF('Настройки'!$B$9="Нулевой спрос",0,""),IF(AH616&lt;0,IF('Настройки'!$B$10="Исключить","",IF('Настройки'!$B$10="Абсолютные значения",ABS(AH616),AH616)),AH616)))</x:f>
      </x:c>
      <x:c r="CL616" s="50" t="str">
        <x:f>IF(30&gt;'Настройки'!$B$3,"",IF(ISBLANK(AI616),IF('Настройки'!$B$9="Нулевой спрос",0,""),IF(AI616&lt;0,IF('Настройки'!$B$10="Исключить","",IF('Настройки'!$B$10="Абсолютные значения",ABS(AI616),AI616)),AI616)))</x:f>
      </x:c>
      <x:c r="CM616" s="50" t="str">
        <x:f>IF(31&gt;'Настройки'!$B$3,"",IF(ISBLANK(AJ616),IF('Настройки'!$B$9="Нулевой спрос",0,""),IF(AJ616&lt;0,IF('Настройки'!$B$10="Исключить","",IF('Настройки'!$B$10="Абсолютные значения",ABS(AJ616),AJ616)),AJ616)))</x:f>
      </x:c>
      <x:c r="CN616" s="50" t="str">
        <x:f>IF(32&gt;'Настройки'!$B$3,"",IF(ISBLANK(AK616),IF('Настройки'!$B$9="Нулевой спрос",0,""),IF(AK616&lt;0,IF('Настройки'!$B$10="Исключить","",IF('Настройки'!$B$10="Абсолютные значения",ABS(AK616),AK616)),AK616)))</x:f>
      </x:c>
      <x:c r="CO616" s="50" t="str">
        <x:f>IF(33&gt;'Настройки'!$B$3,"",IF(ISBLANK(AL616),IF('Настройки'!$B$9="Нулевой спрос",0,""),IF(AL616&lt;0,IF('Настройки'!$B$10="Исключить","",IF('Настройки'!$B$10="Абсолютные значения",ABS(AL616),AL616)),AL616)))</x:f>
      </x:c>
      <x:c r="CP616" s="50" t="str">
        <x:f>IF(34&gt;'Настройки'!$B$3,"",IF(ISBLANK(AM616),IF('Настройки'!$B$9="Нулевой спрос",0,""),IF(AM616&lt;0,IF('Настройки'!$B$10="Исключить","",IF('Настройки'!$B$10="Абсолютные значения",ABS(AM616),AM616)),AM616)))</x:f>
      </x:c>
      <x:c r="CQ616" s="50" t="str">
        <x:f>IF(35&gt;'Настройки'!$B$3,"",IF(ISBLANK(AN616),IF('Настройки'!$B$9="Нулевой спрос",0,""),IF(AN616&lt;0,IF('Настройки'!$B$10="Исключить","",IF('Настройки'!$B$10="Абсолютные значения",ABS(AN616),AN616)),AN616)))</x:f>
      </x:c>
      <x:c r="CR616" s="50" t="str">
        <x:f>IF(36&gt;'Настройки'!$B$3,"",IF(ISBLANK(AO616),IF('Настройки'!$B$9="Нулевой спрос",0,""),IF(AO616&lt;0,IF('Настройки'!$B$10="Исключить","",IF('Настройки'!$B$10="Абсолютные значения",ABS(AO616),AO616)),AO616)))</x:f>
      </x:c>
      <x:c r="CS616" s="50" t="str">
        <x:f>IF(OR(1&gt;'Настройки'!$B$3,ISBLANK(BI616),BI616=0),"",BI616)</x:f>
      </x:c>
      <x:c r="CT616" s="50" t="str">
        <x:f>IF(OR(2&gt;'Настройки'!$B$3,ISBLANK(BJ616),BJ616=0),"",BJ616)</x:f>
      </x:c>
      <x:c r="CU616" s="50" t="str">
        <x:f>IF(OR(3&gt;'Настройки'!$B$3,ISBLANK(BK616),BK616=0),"",BK616)</x:f>
      </x:c>
      <x:c r="CV616" s="50" t="str">
        <x:f>IF(OR(4&gt;'Настройки'!$B$3,ISBLANK(BL616),BL616=0),"",BL616)</x:f>
      </x:c>
      <x:c r="CW616" s="50" t="str">
        <x:f>IF(OR(5&gt;'Настройки'!$B$3,ISBLANK(BM616),BM616=0),"",BM616)</x:f>
      </x:c>
      <x:c r="CX616" s="50" t="str">
        <x:f>IF(OR(6&gt;'Настройки'!$B$3,ISBLANK(BN616),BN616=0),"",BN616)</x:f>
      </x:c>
      <x:c r="CY616" s="50" t="str">
        <x:f>IF(OR(7&gt;'Настройки'!$B$3,ISBLANK(BO616),BO616=0),"",BO616)</x:f>
      </x:c>
      <x:c r="CZ616" s="50" t="str">
        <x:f>IF(OR(8&gt;'Настройки'!$B$3,ISBLANK(BP616),BP616=0),"",BP616)</x:f>
      </x:c>
      <x:c r="DA616" s="50" t="str">
        <x:f>IF(OR(9&gt;'Настройки'!$B$3,ISBLANK(BQ616),BQ616=0),"",BQ616)</x:f>
      </x:c>
      <x:c r="DB616" s="50" t="str">
        <x:f>IF(OR(10&gt;'Настройки'!$B$3,ISBLANK(BR616),BR616=0),"",BR616)</x:f>
      </x:c>
      <x:c r="DC616" s="50" t="str">
        <x:f>IF(OR(11&gt;'Настройки'!$B$3,ISBLANK(BS616),BS616=0),"",BS616)</x:f>
      </x:c>
      <x:c r="DD616" s="50" t="str">
        <x:f>IF(OR(12&gt;'Настройки'!$B$3,ISBLANK(BT616),BT616=0),"",BT616)</x:f>
      </x:c>
      <x:c r="DE616" s="50" t="str">
        <x:f>IF(OR(13&gt;'Настройки'!$B$3,ISBLANK(BU616),BU616=0),"",BU616)</x:f>
      </x:c>
      <x:c r="DF616" s="50" t="str">
        <x:f>IF(OR(14&gt;'Настройки'!$B$3,ISBLANK(BV616),BV616=0),"",BV616)</x:f>
      </x:c>
      <x:c r="DG616" s="50" t="str">
        <x:f>IF(OR(15&gt;'Настройки'!$B$3,ISBLANK(BW616),BW616=0),"",BW616)</x:f>
      </x:c>
      <x:c r="DH616" s="50" t="str">
        <x:f>IF(OR(16&gt;'Настройки'!$B$3,ISBLANK(BX616),BX616=0),"",BX616)</x:f>
      </x:c>
      <x:c r="DI616" s="50" t="str">
        <x:f>IF(OR(17&gt;'Настройки'!$B$3,ISBLANK(BY616),BY616=0),"",BY616)</x:f>
      </x:c>
      <x:c r="DJ616" s="50" t="str">
        <x:f>IF(OR(18&gt;'Настройки'!$B$3,ISBLANK(BZ616),BZ616=0),"",BZ616)</x:f>
      </x:c>
      <x:c r="DK616" s="50" t="str">
        <x:f>IF(OR(19&gt;'Настройки'!$B$3,ISBLANK(CA616),CA616=0),"",CA616)</x:f>
      </x:c>
      <x:c r="DL616" s="50" t="str">
        <x:f>IF(OR(20&gt;'Настройки'!$B$3,ISBLANK(CB616),CB616=0),"",CB616)</x:f>
      </x:c>
      <x:c r="DM616" s="50" t="str">
        <x:f>IF(OR(21&gt;'Настройки'!$B$3,ISBLANK(CC616),CC616=0),"",CC616)</x:f>
      </x:c>
      <x:c r="DN616" s="50" t="str">
        <x:f>IF(OR(22&gt;'Настройки'!$B$3,ISBLANK(CD616),CD616=0),"",CD616)</x:f>
      </x:c>
      <x:c r="DO616" s="50" t="str">
        <x:f>IF(OR(23&gt;'Настройки'!$B$3,ISBLANK(CE616),CE616=0),"",CE616)</x:f>
      </x:c>
      <x:c r="DP616" s="50" t="str">
        <x:f>IF(OR(24&gt;'Настройки'!$B$3,ISBLANK(CF616),CF616=0),"",CF616)</x:f>
      </x:c>
      <x:c r="DQ616" s="50" t="str">
        <x:f>IF(OR(25&gt;'Настройки'!$B$3,ISBLANK(CG616),CG616=0),"",CG616)</x:f>
      </x:c>
      <x:c r="DR616" s="50" t="str">
        <x:f>IF(OR(26&gt;'Настройки'!$B$3,ISBLANK(CH616),CH616=0),"",CH616)</x:f>
      </x:c>
      <x:c r="DS616" s="50" t="str">
        <x:f>IF(OR(27&gt;'Настройки'!$B$3,ISBLANK(CI616),CI616=0),"",CI616)</x:f>
      </x:c>
      <x:c r="DT616" s="50" t="str">
        <x:f>IF(OR(28&gt;'Настройки'!$B$3,ISBLANK(CJ616),CJ616=0),"",CJ616)</x:f>
      </x:c>
      <x:c r="DU616" s="50" t="str">
        <x:f>IF(OR(29&gt;'Настройки'!$B$3,ISBLANK(CK616),CK616=0),"",CK616)</x:f>
      </x:c>
      <x:c r="DV616" s="50" t="str">
        <x:f>IF(OR(30&gt;'Настройки'!$B$3,ISBLANK(CL616),CL616=0),"",CL616)</x:f>
      </x:c>
      <x:c r="DW616" s="50" t="str">
        <x:f>IF(OR(31&gt;'Настройки'!$B$3,ISBLANK(CM616),CM616=0),"",CM616)</x:f>
      </x:c>
      <x:c r="DX616" s="50" t="str">
        <x:f>IF(OR(32&gt;'Настройки'!$B$3,ISBLANK(CN616),CN616=0),"",CN616)</x:f>
      </x:c>
      <x:c r="DY616" s="50" t="str">
        <x:f>IF(OR(33&gt;'Настройки'!$B$3,ISBLANK(CO616),CO616=0),"",CO616)</x:f>
      </x:c>
      <x:c r="DZ616" s="50" t="str">
        <x:f>IF(OR(34&gt;'Настройки'!$B$3,ISBLANK(CP616),CP616=0),"",CP616)</x:f>
      </x:c>
      <x:c r="EA616" s="50" t="str">
        <x:f>IF(OR(35&gt;'Настройки'!$B$3,ISBLANK(CQ616),CQ616=0),"",CQ616)</x:f>
      </x:c>
      <x:c r="EB616" s="50" t="str">
        <x:f>IF(OR(36&gt;'Настройки'!$B$3,ISBLANK(CR616),CR616=0),"",CR616)</x:f>
      </x:c>
      <x:c r="EC616" s="50" t="str">
        <x:f>IF(A616="","",IF(OR(BB616="AZ",BB616="BZ"),10000+ROW(),IF(AZ616&gt;'Настройки'!$B$11,20000+ROW(),IF(BF616&lt;&gt;"Обычный",30000+ROW(),IF(AX616&lt;=0,40000+ROW(),"")))))</x:f>
      </x:c>
      <x:c r="ED616" s="50" t="str">
        <x:f>IF(EC616="","",COUNTIFS($EC$2:$EC$1001,"&gt;0",$EC$2:$EC$1001,"&lt;"&amp;EC616)+1)</x:f>
      </x:c>
    </x:row>
    <x:row r="617">
      <x:c r="A617" s="115"/>
      <x:c r="B617" s="115"/>
      <x:c r="C617" s="115"/>
      <x:c r="D617" s="118"/>
      <x:c r="E617" s="118"/>
      <x:c r="F617" s="118"/>
      <x:c r="G617" s="118"/>
      <x:c r="H617" s="118"/>
      <x:c r="I617" s="118"/>
      <x:c r="J617" s="118"/>
      <x:c r="K617" s="118"/>
      <x:c r="L617" s="118"/>
      <x:c r="M617" s="118"/>
      <x:c r="N617" s="118"/>
      <x:c r="O617" s="118"/>
      <x:c r="P617" s="118"/>
      <x:c r="Q617" s="118"/>
      <x:c r="R617" s="118"/>
      <x:c r="S617" s="118"/>
      <x:c r="T617" s="118"/>
      <x:c r="U617" s="118"/>
      <x:c r="V617" s="118"/>
      <x:c r="W617" s="118"/>
      <x:c r="X617" s="118"/>
      <x:c r="Y617" s="118"/>
      <x:c r="Z617" s="118"/>
      <x:c r="AA617" s="118"/>
      <x:c r="AB617" s="118"/>
      <x:c r="AC617" s="118"/>
      <x:c r="AD617" s="118"/>
      <x:c r="AE617" s="118"/>
      <x:c r="AF617" s="118"/>
      <x:c r="AG617" s="118"/>
      <x:c r="AH617" s="118"/>
      <x:c r="AI617" s="118"/>
      <x:c r="AJ617" s="118"/>
      <x:c r="AK617" s="118"/>
      <x:c r="AL617" s="118"/>
      <x:c r="AM617" s="118"/>
      <x:c r="AN617" s="118"/>
      <x:c r="AO617" s="118"/>
      <x:c r="AP617" s="115"/>
      <x:c r="AQ617" s="49" t="str">
        <x:f>IF(A617="","",COUNT(BI617:INDEX(BI617:CR617,1,'Настройки'!$B$3)))</x:f>
      </x:c>
      <x:c r="AR617" s="49" t="str">
        <x:f>IF(A617="","",SUM(BI617:INDEX(BI617:CR617,1,'Настройки'!$B$3)))</x:f>
      </x:c>
      <x:c r="AS617" s="58" t="str">
        <x:f>IF(A617="","",IF('Настройки'!$B$4="Стоимость потребления",AR617*D617,IF('Настройки'!$B$4="Количество",AR617,E617)))</x:f>
      </x:c>
      <x:c r="AT617" s="61" t="str">
        <x:f>IF(OR(A617="",AS617&lt;0,SUM($AS$2:$AS$1001)&lt;=0),"",AS617/SUM($AS$2:$AS$1001))</x:f>
      </x:c>
      <x:c r="AU617" s="61" t="str">
        <x:f>IF(OR(A617="",AS617&lt;0,SUM($AS$2:$AS$1001)&lt;=0),"",SUMIFS($AS$2:$AS$1001,$AS$2:$AS$1001,"&gt;"&amp;AS617)/SUM($AS$2:$AS$1001))</x:f>
      </x:c>
      <x:c r="AV617" s="61" t="str">
        <x:f>IF(OR(A617="",AS617&lt;0,SUM($AS$2:$AS$1001)&lt;=0),"",SUMIFS($AS$2:$AS$1001,$AS$2:$AS$1001,"&gt;="&amp;AS617)/SUM($AS$2:$AS$1001))</x:f>
      </x:c>
      <x:c r="AW617" s="49" t="str">
        <x:f>IF(A617="","",IF(SUM($AS$2:$AS$1001)&lt;=0,"Не определён",IF(AS617&lt;0,"Исключение",IF(AU617&lt;'Настройки'!$B$5,"A",IF(AU617&lt;'Настройки'!$B$6,"B","C")))))</x:f>
      </x:c>
      <x:c r="AX617" s="58" t="str">
        <x:f>IF(A617="","",IF(AQ617=0,"",AVERAGE(BI617:INDEX(BI617:CR617,1,'Настройки'!$B$3))))</x:f>
      </x:c>
      <x:c r="AY617" s="58" t="str">
        <x:f>IF(OR(A617="",AQ617=0),"",STDEVP(BI617:INDEX(BI617:CR617,1,'Настройки'!$B$3)))</x:f>
      </x:c>
      <x:c r="AZ617" s="61" t="str">
        <x:f>IF(OR(A617="",AQ617&lt;'Настройки'!$B$12,AX617&lt;=0,AND('Настройки'!$B$10="Блокировать",COUNTIF(F617:INDEX(F617:AO617,1,'Настройки'!$B$3),"&lt;0")&gt;0)),"",AY617/ABS(AX617))</x:f>
      </x:c>
      <x:c r="BA617" s="49" t="str">
        <x:f>IF(A617="","",IF(AND('Настройки'!$B$10="Блокировать",COUNTIF(F617:INDEX(F617:AO617,1,'Настройки'!$B$3),"&lt;0")&gt;0),"Не определён",IF(AQ617&lt;'Настройки'!$B$12,"Не определён",IF(AX617=0,"Нет спроса",IF(AX617&lt;0,"Не определён",IF(AZ617&lt;='Настройки'!$B$7,"X",IF(AZ617&lt;='Настройки'!$B$8,"Y","Z")))))))</x:f>
      </x:c>
      <x:c r="BB617" s="49" t="str">
        <x:f>IF(OR(A617="",LEN(AW617)&lt;&gt;1,LEN(BA617)&lt;&gt;1),"",AW617&amp;BA617)</x:f>
      </x:c>
      <x:c r="BC617" s="61" t="str">
        <x:f>IF(OR(A617="",AQ617=0),"",(COUNT(BI617:INDEX(BI617:CR617,1,'Настройки'!$B$3))-COUNT(CS617:INDEX(CS617:EB617,1,'Настройки'!$B$3)))/AQ617)</x:f>
      </x:c>
      <x:c r="BD617" s="64" t="str">
        <x:f>IF(OR(A617="",COUNT(CS617:INDEX(CS617:EB617,1,'Настройки'!$B$3))=0),"",AQ617/COUNT(CS617:INDEX(CS617:EB617,1,'Настройки'!$B$3)))</x:f>
      </x:c>
      <x:c r="BE617" s="64" t="str">
        <x:f>IF(OR(A617="",COUNT(CS617:INDEX(CS617:EB617,1,'Настройки'!$B$3))=0),"",IF(AVERAGE(CS617:INDEX(CS617:EB617,1,'Настройки'!$B$3))=0,"",(STDEVP(CS617:INDEX(CS617:EB617,1,'Настройки'!$B$3))/ABS(AVERAGE(CS617:INDEX(CS617:EB617,1,'Настройки'!$B$3))))^2))</x:f>
      </x:c>
      <x:c r="BF617" s="49" t="str">
        <x:f>IF(A617="","",IF(AQ617&lt;3,"Недостаточно",IF(AQ617&lt;6,"Предварительный","Обычный")))</x:f>
      </x:c>
      <x:c r="BG617" s="49" t="str">
        <x:f>IF(A617="","",IF(COUNTIF(F617:INDEX(F617:AO617,1,'Настройки'!$B$3),"&lt;0")&gt;0,IF('Настройки'!$B$10="Блокировать","Отрицательный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"),"")&amp;IF(AQ617&lt;3,"Недостаточно истории. ",IF(AQ617&lt;6,"Предварительная классификация. ",""))&amp;IF(AX617=0,"Нет спроса за горизонт. ","")&amp;IF(AZ617&gt;'Настройки'!$B$11,"Экстремальная вариативность. ",""))</x:f>
      </x:c>
      <x:c r="BH617" s="49" t="str">
        <x:f>IF(A617="","",IFERROR(VLOOKUP(BB617,'Настройки'!$D$3:$E$11,2,FALSE),"Сначала проверьте исходные данные и историю спроса.")&amp;" Уточните срок поставки, MOQ и критичность.")</x:f>
      </x:c>
      <x:c r="BI617" s="50" t="str">
        <x:f>IF(1&gt;'Настройки'!$B$3,"",IF(ISBLANK(F617),IF('Настройки'!$B$9="Нулевой спрос",0,""),IF(F617&lt;0,IF('Настройки'!$B$10="Исключить","",IF('Настройки'!$B$10="Абсолютные значения",ABS(F617),F617)),F617)))</x:f>
      </x:c>
      <x:c r="BJ617" s="50" t="str">
        <x:f>IF(2&gt;'Настройки'!$B$3,"",IF(ISBLANK(G617),IF('Настройки'!$B$9="Нулевой спрос",0,""),IF(G617&lt;0,IF('Настройки'!$B$10="Исключить","",IF('Настройки'!$B$10="Абсолютные значения",ABS(G617),G617)),G617)))</x:f>
      </x:c>
      <x:c r="BK617" s="50" t="str">
        <x:f>IF(3&gt;'Настройки'!$B$3,"",IF(ISBLANK(H617),IF('Настройки'!$B$9="Нулевой спрос",0,""),IF(H617&lt;0,IF('Настройки'!$B$10="Исключить","",IF('Настройки'!$B$10="Абсолютные значения",ABS(H617),H617)),H617)))</x:f>
      </x:c>
      <x:c r="BL617" s="50" t="str">
        <x:f>IF(4&gt;'Настройки'!$B$3,"",IF(ISBLANK(I617),IF('Настройки'!$B$9="Нулевой спрос",0,""),IF(I617&lt;0,IF('Настройки'!$B$10="Исключить","",IF('Настройки'!$B$10="Абсолютные значения",ABS(I617),I617)),I617)))</x:f>
      </x:c>
      <x:c r="BM617" s="50" t="str">
        <x:f>IF(5&gt;'Настройки'!$B$3,"",IF(ISBLANK(J617),IF('Настройки'!$B$9="Нулевой спрос",0,""),IF(J617&lt;0,IF('Настройки'!$B$10="Исключить","",IF('Настройки'!$B$10="Абсолютные значения",ABS(J617),J617)),J617)))</x:f>
      </x:c>
      <x:c r="BN617" s="50" t="str">
        <x:f>IF(6&gt;'Настройки'!$B$3,"",IF(ISBLANK(K617),IF('Настройки'!$B$9="Нулевой спрос",0,""),IF(K617&lt;0,IF('Настройки'!$B$10="Исключить","",IF('Настройки'!$B$10="Абсолютные значения",ABS(K617),K617)),K617)))</x:f>
      </x:c>
      <x:c r="BO617" s="50" t="str">
        <x:f>IF(7&gt;'Настройки'!$B$3,"",IF(ISBLANK(L617),IF('Настройки'!$B$9="Нулевой спрос",0,""),IF(L617&lt;0,IF('Настройки'!$B$10="Исключить","",IF('Настройки'!$B$10="Абсолютные значения",ABS(L617),L617)),L617)))</x:f>
      </x:c>
      <x:c r="BP617" s="50" t="str">
        <x:f>IF(8&gt;'Настройки'!$B$3,"",IF(ISBLANK(M617),IF('Настройки'!$B$9="Нулевой спрос",0,""),IF(M617&lt;0,IF('Настройки'!$B$10="Исключить","",IF('Настройки'!$B$10="Абсолютные значения",ABS(M617),M617)),M617)))</x:f>
      </x:c>
      <x:c r="BQ617" s="50" t="str">
        <x:f>IF(9&gt;'Настройки'!$B$3,"",IF(ISBLANK(N617),IF('Настройки'!$B$9="Нулевой спрос",0,""),IF(N617&lt;0,IF('Настройки'!$B$10="Исключить","",IF('Настройки'!$B$10="Абсолютные значения",ABS(N617),N617)),N617)))</x:f>
      </x:c>
      <x:c r="BR617" s="50" t="str">
        <x:f>IF(10&gt;'Настройки'!$B$3,"",IF(ISBLANK(O617),IF('Настройки'!$B$9="Нулевой спрос",0,""),IF(O617&lt;0,IF('Настройки'!$B$10="Исключить","",IF('Настройки'!$B$10="Абсолютные значения",ABS(O617),O617)),O617)))</x:f>
      </x:c>
      <x:c r="BS617" s="50" t="str">
        <x:f>IF(11&gt;'Настройки'!$B$3,"",IF(ISBLANK(P617),IF('Настройки'!$B$9="Нулевой спрос",0,""),IF(P617&lt;0,IF('Настройки'!$B$10="Исключить","",IF('Настройки'!$B$10="Абсолютные значения",ABS(P617),P617)),P617)))</x:f>
      </x:c>
      <x:c r="BT617" s="50" t="str">
        <x:f>IF(12&gt;'Настройки'!$B$3,"",IF(ISBLANK(Q617),IF('Настройки'!$B$9="Нулевой спрос",0,""),IF(Q617&lt;0,IF('Настройки'!$B$10="Исключить","",IF('Настройки'!$B$10="Абсолютные значения",ABS(Q617),Q617)),Q617)))</x:f>
      </x:c>
      <x:c r="BU617" s="50" t="str">
        <x:f>IF(13&gt;'Настройки'!$B$3,"",IF(ISBLANK(R617),IF('Настройки'!$B$9="Нулевой спрос",0,""),IF(R617&lt;0,IF('Настройки'!$B$10="Исключить","",IF('Настройки'!$B$10="Абсолютные значения",ABS(R617),R617)),R617)))</x:f>
      </x:c>
      <x:c r="BV617" s="50" t="str">
        <x:f>IF(14&gt;'Настройки'!$B$3,"",IF(ISBLANK(S617),IF('Настройки'!$B$9="Нулевой спрос",0,""),IF(S617&lt;0,IF('Настройки'!$B$10="Исключить","",IF('Настройки'!$B$10="Абсолютные значения",ABS(S617),S617)),S617)))</x:f>
      </x:c>
      <x:c r="BW617" s="50" t="str">
        <x:f>IF(15&gt;'Настройки'!$B$3,"",IF(ISBLANK(T617),IF('Настройки'!$B$9="Нулевой спрос",0,""),IF(T617&lt;0,IF('Настройки'!$B$10="Исключить","",IF('Настройки'!$B$10="Абсолютные значения",ABS(T617),T617)),T617)))</x:f>
      </x:c>
      <x:c r="BX617" s="50" t="str">
        <x:f>IF(16&gt;'Настройки'!$B$3,"",IF(ISBLANK(U617),IF('Настройки'!$B$9="Нулевой спрос",0,""),IF(U617&lt;0,IF('Настройки'!$B$10="Исключить","",IF('Настройки'!$B$10="Абсолютные значения",ABS(U617),U617)),U617)))</x:f>
      </x:c>
      <x:c r="BY617" s="50" t="str">
        <x:f>IF(17&gt;'Настройки'!$B$3,"",IF(ISBLANK(V617),IF('Настройки'!$B$9="Нулевой спрос",0,""),IF(V617&lt;0,IF('Настройки'!$B$10="Исключить","",IF('Настройки'!$B$10="Абсолютные значения",ABS(V617),V617)),V617)))</x:f>
      </x:c>
      <x:c r="BZ617" s="50" t="str">
        <x:f>IF(18&gt;'Настройки'!$B$3,"",IF(ISBLANK(W617),IF('Настройки'!$B$9="Нулевой спрос",0,""),IF(W617&lt;0,IF('Настройки'!$B$10="Исключить","",IF('Настройки'!$B$10="Абсолютные значения",ABS(W617),W617)),W617)))</x:f>
      </x:c>
      <x:c r="CA617" s="50" t="str">
        <x:f>IF(19&gt;'Настройки'!$B$3,"",IF(ISBLANK(X617),IF('Настройки'!$B$9="Нулевой спрос",0,""),IF(X617&lt;0,IF('Настройки'!$B$10="Исключить","",IF('Настройки'!$B$10="Абсолютные значения",ABS(X617),X617)),X617)))</x:f>
      </x:c>
      <x:c r="CB617" s="50" t="str">
        <x:f>IF(20&gt;'Настройки'!$B$3,"",IF(ISBLANK(Y617),IF('Настройки'!$B$9="Нулевой спрос",0,""),IF(Y617&lt;0,IF('Настройки'!$B$10="Исключить","",IF('Настройки'!$B$10="Абсолютные значения",ABS(Y617),Y617)),Y617)))</x:f>
      </x:c>
      <x:c r="CC617" s="50" t="str">
        <x:f>IF(21&gt;'Настройки'!$B$3,"",IF(ISBLANK(Z617),IF('Настройки'!$B$9="Нулевой спрос",0,""),IF(Z617&lt;0,IF('Настройки'!$B$10="Исключить","",IF('Настройки'!$B$10="Абсолютные значения",ABS(Z617),Z617)),Z617)))</x:f>
      </x:c>
      <x:c r="CD617" s="50" t="str">
        <x:f>IF(22&gt;'Настройки'!$B$3,"",IF(ISBLANK(AA617),IF('Настройки'!$B$9="Нулевой спрос",0,""),IF(AA617&lt;0,IF('Настройки'!$B$10="Исключить","",IF('Настройки'!$B$10="Абсолютные значения",ABS(AA617),AA617)),AA617)))</x:f>
      </x:c>
      <x:c r="CE617" s="50" t="str">
        <x:f>IF(23&gt;'Настройки'!$B$3,"",IF(ISBLANK(AB617),IF('Настройки'!$B$9="Нулевой спрос",0,""),IF(AB617&lt;0,IF('Настройки'!$B$10="Исключить","",IF('Настройки'!$B$10="Абсолютные значения",ABS(AB617),AB617)),AB617)))</x:f>
      </x:c>
      <x:c r="CF617" s="50" t="str">
        <x:f>IF(24&gt;'Настройки'!$B$3,"",IF(ISBLANK(AC617),IF('Настройки'!$B$9="Нулевой спрос",0,""),IF(AC617&lt;0,IF('Настройки'!$B$10="Исключить","",IF('Настройки'!$B$10="Абсолютные значения",ABS(AC617),AC617)),AC617)))</x:f>
      </x:c>
      <x:c r="CG617" s="50" t="str">
        <x:f>IF(25&gt;'Настройки'!$B$3,"",IF(ISBLANK(AD617),IF('Настройки'!$B$9="Нулевой спрос",0,""),IF(AD617&lt;0,IF('Настройки'!$B$10="Исключить","",IF('Настройки'!$B$10="Абсолютные значения",ABS(AD617),AD617)),AD617)))</x:f>
      </x:c>
      <x:c r="CH617" s="50" t="str">
        <x:f>IF(26&gt;'Настройки'!$B$3,"",IF(ISBLANK(AE617),IF('Настройки'!$B$9="Нулевой спрос",0,""),IF(AE617&lt;0,IF('Настройки'!$B$10="Исключить","",IF('Настройки'!$B$10="Абсолютные значения",ABS(AE617),AE617)),AE617)))</x:f>
      </x:c>
      <x:c r="CI617" s="50" t="str">
        <x:f>IF(27&gt;'Настройки'!$B$3,"",IF(ISBLANK(AF617),IF('Настройки'!$B$9="Нулевой спрос",0,""),IF(AF617&lt;0,IF('Настройки'!$B$10="Исключить","",IF('Настройки'!$B$10="Абсолютные значения",ABS(AF617),AF617)),AF617)))</x:f>
      </x:c>
      <x:c r="CJ617" s="50" t="str">
        <x:f>IF(28&gt;'Настройки'!$B$3,"",IF(ISBLANK(AG617),IF('Настройки'!$B$9="Нулевой спрос",0,""),IF(AG617&lt;0,IF('Настройки'!$B$10="Исключить","",IF('Настройки'!$B$10="Абсолютные значения",ABS(AG617),AG617)),AG617)))</x:f>
      </x:c>
      <x:c r="CK617" s="50" t="str">
        <x:f>IF(29&gt;'Настройки'!$B$3,"",IF(ISBLANK(AH617),IF('Настройки'!$B$9="Нулевой спрос",0,""),IF(AH617&lt;0,IF('Настройки'!$B$10="Исключить","",IF('Настройки'!$B$10="Абсолютные значения",ABS(AH617),AH617)),AH617)))</x:f>
      </x:c>
      <x:c r="CL617" s="50" t="str">
        <x:f>IF(30&gt;'Настройки'!$B$3,"",IF(ISBLANK(AI617),IF('Настройки'!$B$9="Нулевой спрос",0,""),IF(AI617&lt;0,IF('Настройки'!$B$10="Исключить","",IF('Настройки'!$B$10="Абсолютные значения",ABS(AI617),AI617)),AI617)))</x:f>
      </x:c>
      <x:c r="CM617" s="50" t="str">
        <x:f>IF(31&gt;'Настройки'!$B$3,"",IF(ISBLANK(AJ617),IF('Настройки'!$B$9="Нулевой спрос",0,""),IF(AJ617&lt;0,IF('Настройки'!$B$10="Исключить","",IF('Настройки'!$B$10="Абсолютные значения",ABS(AJ617),AJ617)),AJ617)))</x:f>
      </x:c>
      <x:c r="CN617" s="50" t="str">
        <x:f>IF(32&gt;'Настройки'!$B$3,"",IF(ISBLANK(AK617),IF('Настройки'!$B$9="Нулевой спрос",0,""),IF(AK617&lt;0,IF('Настройки'!$B$10="Исключить","",IF('Настройки'!$B$10="Абсолютные значения",ABS(AK617),AK617)),AK617)))</x:f>
      </x:c>
      <x:c r="CO617" s="50" t="str">
        <x:f>IF(33&gt;'Настройки'!$B$3,"",IF(ISBLANK(AL617),IF('Настройки'!$B$9="Нулевой спрос",0,""),IF(AL617&lt;0,IF('Настройки'!$B$10="Исключить","",IF('Настройки'!$B$10="Абсолютные значения",ABS(AL617),AL617)),AL617)))</x:f>
      </x:c>
      <x:c r="CP617" s="50" t="str">
        <x:f>IF(34&gt;'Настройки'!$B$3,"",IF(ISBLANK(AM617),IF('Настройки'!$B$9="Нулевой спрос",0,""),IF(AM617&lt;0,IF('Настройки'!$B$10="Исключить","",IF('Настройки'!$B$10="Абсолютные значения",ABS(AM617),AM617)),AM617)))</x:f>
      </x:c>
      <x:c r="CQ617" s="50" t="str">
        <x:f>IF(35&gt;'Настройки'!$B$3,"",IF(ISBLANK(AN617),IF('Настройки'!$B$9="Нулевой спрос",0,""),IF(AN617&lt;0,IF('Настройки'!$B$10="Исключить","",IF('Настройки'!$B$10="Абсолютные значения",ABS(AN617),AN617)),AN617)))</x:f>
      </x:c>
      <x:c r="CR617" s="50" t="str">
        <x:f>IF(36&gt;'Настройки'!$B$3,"",IF(ISBLANK(AO617),IF('Настройки'!$B$9="Нулевой спрос",0,""),IF(AO617&lt;0,IF('Настройки'!$B$10="Исключить","",IF('Настройки'!$B$10="Абсолютные значения",ABS(AO617),AO617)),AO617)))</x:f>
      </x:c>
      <x:c r="CS617" s="50" t="str">
        <x:f>IF(OR(1&gt;'Настройки'!$B$3,ISBLANK(BI617),BI617=0),"",BI617)</x:f>
      </x:c>
      <x:c r="CT617" s="50" t="str">
        <x:f>IF(OR(2&gt;'Настройки'!$B$3,ISBLANK(BJ617),BJ617=0),"",BJ617)</x:f>
      </x:c>
      <x:c r="CU617" s="50" t="str">
        <x:f>IF(OR(3&gt;'Настройки'!$B$3,ISBLANK(BK617),BK617=0),"",BK617)</x:f>
      </x:c>
      <x:c r="CV617" s="50" t="str">
        <x:f>IF(OR(4&gt;'Настройки'!$B$3,ISBLANK(BL617),BL617=0),"",BL617)</x:f>
      </x:c>
      <x:c r="CW617" s="50" t="str">
        <x:f>IF(OR(5&gt;'Настройки'!$B$3,ISBLANK(BM617),BM617=0),"",BM617)</x:f>
      </x:c>
      <x:c r="CX617" s="50" t="str">
        <x:f>IF(OR(6&gt;'Настройки'!$B$3,ISBLANK(BN617),BN617=0),"",BN617)</x:f>
      </x:c>
      <x:c r="CY617" s="50" t="str">
        <x:f>IF(OR(7&gt;'Настройки'!$B$3,ISBLANK(BO617),BO617=0),"",BO617)</x:f>
      </x:c>
      <x:c r="CZ617" s="50" t="str">
        <x:f>IF(OR(8&gt;'Настройки'!$B$3,ISBLANK(BP617),BP617=0),"",BP617)</x:f>
      </x:c>
      <x:c r="DA617" s="50" t="str">
        <x:f>IF(OR(9&gt;'Настройки'!$B$3,ISBLANK(BQ617),BQ617=0),"",BQ617)</x:f>
      </x:c>
      <x:c r="DB617" s="50" t="str">
        <x:f>IF(OR(10&gt;'Настройки'!$B$3,ISBLANK(BR617),BR617=0),"",BR617)</x:f>
      </x:c>
      <x:c r="DC617" s="50" t="str">
        <x:f>IF(OR(11&gt;'Настройки'!$B$3,ISBLANK(BS617),BS617=0),"",BS617)</x:f>
      </x:c>
      <x:c r="DD617" s="50" t="str">
        <x:f>IF(OR(12&gt;'Настройки'!$B$3,ISBLANK(BT617),BT617=0),"",BT617)</x:f>
      </x:c>
      <x:c r="DE617" s="50" t="str">
        <x:f>IF(OR(13&gt;'Настройки'!$B$3,ISBLANK(BU617),BU617=0),"",BU617)</x:f>
      </x:c>
      <x:c r="DF617" s="50" t="str">
        <x:f>IF(OR(14&gt;'Настройки'!$B$3,ISBLANK(BV617),BV617=0),"",BV617)</x:f>
      </x:c>
      <x:c r="DG617" s="50" t="str">
        <x:f>IF(OR(15&gt;'Настройки'!$B$3,ISBLANK(BW617),BW617=0),"",BW617)</x:f>
      </x:c>
      <x:c r="DH617" s="50" t="str">
        <x:f>IF(OR(16&gt;'Настройки'!$B$3,ISBLANK(BX617),BX617=0),"",BX617)</x:f>
      </x:c>
      <x:c r="DI617" s="50" t="str">
        <x:f>IF(OR(17&gt;'Настройки'!$B$3,ISBLANK(BY617),BY617=0),"",BY617)</x:f>
      </x:c>
      <x:c r="DJ617" s="50" t="str">
        <x:f>IF(OR(18&gt;'Настройки'!$B$3,ISBLANK(BZ617),BZ617=0),"",BZ617)</x:f>
      </x:c>
      <x:c r="DK617" s="50" t="str">
        <x:f>IF(OR(19&gt;'Настройки'!$B$3,ISBLANK(CA617),CA617=0),"",CA617)</x:f>
      </x:c>
      <x:c r="DL617" s="50" t="str">
        <x:f>IF(OR(20&gt;'Настройки'!$B$3,ISBLANK(CB617),CB617=0),"",CB617)</x:f>
      </x:c>
      <x:c r="DM617" s="50" t="str">
        <x:f>IF(OR(21&gt;'Настройки'!$B$3,ISBLANK(CC617),CC617=0),"",CC617)</x:f>
      </x:c>
      <x:c r="DN617" s="50" t="str">
        <x:f>IF(OR(22&gt;'Настройки'!$B$3,ISBLANK(CD617),CD617=0),"",CD617)</x:f>
      </x:c>
      <x:c r="DO617" s="50" t="str">
        <x:f>IF(OR(23&gt;'Настройки'!$B$3,ISBLANK(CE617),CE617=0),"",CE617)</x:f>
      </x:c>
      <x:c r="DP617" s="50" t="str">
        <x:f>IF(OR(24&gt;'Настройки'!$B$3,ISBLANK(CF617),CF617=0),"",CF617)</x:f>
      </x:c>
      <x:c r="DQ617" s="50" t="str">
        <x:f>IF(OR(25&gt;'Настройки'!$B$3,ISBLANK(CG617),CG617=0),"",CG617)</x:f>
      </x:c>
      <x:c r="DR617" s="50" t="str">
        <x:f>IF(OR(26&gt;'Настройки'!$B$3,ISBLANK(CH617),CH617=0),"",CH617)</x:f>
      </x:c>
      <x:c r="DS617" s="50" t="str">
        <x:f>IF(OR(27&gt;'Настройки'!$B$3,ISBLANK(CI617),CI617=0),"",CI617)</x:f>
      </x:c>
      <x:c r="DT617" s="50" t="str">
        <x:f>IF(OR(28&gt;'Настройки'!$B$3,ISBLANK(CJ617),CJ617=0),"",CJ617)</x:f>
      </x:c>
      <x:c r="DU617" s="50" t="str">
        <x:f>IF(OR(29&gt;'Настройки'!$B$3,ISBLANK(CK617),CK617=0),"",CK617)</x:f>
      </x:c>
      <x:c r="DV617" s="50" t="str">
        <x:f>IF(OR(30&gt;'Настройки'!$B$3,ISBLANK(CL617),CL617=0),"",CL617)</x:f>
      </x:c>
      <x:c r="DW617" s="50" t="str">
        <x:f>IF(OR(31&gt;'Настройки'!$B$3,ISBLANK(CM617),CM617=0),"",CM617)</x:f>
      </x:c>
      <x:c r="DX617" s="50" t="str">
        <x:f>IF(OR(32&gt;'Настройки'!$B$3,ISBLANK(CN617),CN617=0),"",CN617)</x:f>
      </x:c>
      <x:c r="DY617" s="50" t="str">
        <x:f>IF(OR(33&gt;'Настройки'!$B$3,ISBLANK(CO617),CO617=0),"",CO617)</x:f>
      </x:c>
      <x:c r="DZ617" s="50" t="str">
        <x:f>IF(OR(34&gt;'Настройки'!$B$3,ISBLANK(CP617),CP617=0),"",CP617)</x:f>
      </x:c>
      <x:c r="EA617" s="50" t="str">
        <x:f>IF(OR(35&gt;'Настройки'!$B$3,ISBLANK(CQ617),CQ617=0),"",CQ617)</x:f>
      </x:c>
      <x:c r="EB617" s="50" t="str">
        <x:f>IF(OR(36&gt;'Настройки'!$B$3,ISBLANK(CR617),CR617=0),"",CR617)</x:f>
      </x:c>
      <x:c r="EC617" s="50" t="str">
        <x:f>IF(A617="","",IF(OR(BB617="AZ",BB617="BZ"),10000+ROW(),IF(AZ617&gt;'Настройки'!$B$11,20000+ROW(),IF(BF617&lt;&gt;"Обычный",30000+ROW(),IF(AX617&lt;=0,40000+ROW(),"")))))</x:f>
      </x:c>
      <x:c r="ED617" s="50" t="str">
        <x:f>IF(EC617="","",COUNTIFS($EC$2:$EC$1001,"&gt;0",$EC$2:$EC$1001,"&lt;"&amp;EC617)+1)</x:f>
      </x:c>
    </x:row>
    <x:row r="618">
      <x:c r="A618" s="115"/>
      <x:c r="B618" s="115"/>
      <x:c r="C618" s="115"/>
      <x:c r="D618" s="118"/>
      <x:c r="E618" s="118"/>
      <x:c r="F618" s="118"/>
      <x:c r="G618" s="118"/>
      <x:c r="H618" s="118"/>
      <x:c r="I618" s="118"/>
      <x:c r="J618" s="118"/>
      <x:c r="K618" s="118"/>
      <x:c r="L618" s="118"/>
      <x:c r="M618" s="118"/>
      <x:c r="N618" s="118"/>
      <x:c r="O618" s="118"/>
      <x:c r="P618" s="118"/>
      <x:c r="Q618" s="118"/>
      <x:c r="R618" s="118"/>
      <x:c r="S618" s="118"/>
      <x:c r="T618" s="118"/>
      <x:c r="U618" s="118"/>
      <x:c r="V618" s="118"/>
      <x:c r="W618" s="118"/>
      <x:c r="X618" s="118"/>
      <x:c r="Y618" s="118"/>
      <x:c r="Z618" s="118"/>
      <x:c r="AA618" s="118"/>
      <x:c r="AB618" s="118"/>
      <x:c r="AC618" s="118"/>
      <x:c r="AD618" s="118"/>
      <x:c r="AE618" s="118"/>
      <x:c r="AF618" s="118"/>
      <x:c r="AG618" s="118"/>
      <x:c r="AH618" s="118"/>
      <x:c r="AI618" s="118"/>
      <x:c r="AJ618" s="118"/>
      <x:c r="AK618" s="118"/>
      <x:c r="AL618" s="118"/>
      <x:c r="AM618" s="118"/>
      <x:c r="AN618" s="118"/>
      <x:c r="AO618" s="118"/>
      <x:c r="AP618" s="115"/>
      <x:c r="AQ618" s="49" t="str">
        <x:f>IF(A618="","",COUNT(BI618:INDEX(BI618:CR618,1,'Настройки'!$B$3)))</x:f>
      </x:c>
      <x:c r="AR618" s="49" t="str">
        <x:f>IF(A618="","",SUM(BI618:INDEX(BI618:CR618,1,'Настройки'!$B$3)))</x:f>
      </x:c>
      <x:c r="AS618" s="58" t="str">
        <x:f>IF(A618="","",IF('Настройки'!$B$4="Стоимость потребления",AR618*D618,IF('Настройки'!$B$4="Количество",AR618,E618)))</x:f>
      </x:c>
      <x:c r="AT618" s="61" t="str">
        <x:f>IF(OR(A618="",AS618&lt;0,SUM($AS$2:$AS$1001)&lt;=0),"",AS618/SUM($AS$2:$AS$1001))</x:f>
      </x:c>
      <x:c r="AU618" s="61" t="str">
        <x:f>IF(OR(A618="",AS618&lt;0,SUM($AS$2:$AS$1001)&lt;=0),"",SUMIFS($AS$2:$AS$1001,$AS$2:$AS$1001,"&gt;"&amp;AS618)/SUM($AS$2:$AS$1001))</x:f>
      </x:c>
      <x:c r="AV618" s="61" t="str">
        <x:f>IF(OR(A618="",AS618&lt;0,SUM($AS$2:$AS$1001)&lt;=0),"",SUMIFS($AS$2:$AS$1001,$AS$2:$AS$1001,"&gt;="&amp;AS618)/SUM($AS$2:$AS$1001))</x:f>
      </x:c>
      <x:c r="AW618" s="49" t="str">
        <x:f>IF(A618="","",IF(SUM($AS$2:$AS$1001)&lt;=0,"Не определён",IF(AS618&lt;0,"Исключение",IF(AU618&lt;'Настройки'!$B$5,"A",IF(AU618&lt;'Настройки'!$B$6,"B","C")))))</x:f>
      </x:c>
      <x:c r="AX618" s="58" t="str">
        <x:f>IF(A618="","",IF(AQ618=0,"",AVERAGE(BI618:INDEX(BI618:CR618,1,'Настройки'!$B$3))))</x:f>
      </x:c>
      <x:c r="AY618" s="58" t="str">
        <x:f>IF(OR(A618="",AQ618=0),"",STDEVP(BI618:INDEX(BI618:CR618,1,'Настройки'!$B$3)))</x:f>
      </x:c>
      <x:c r="AZ618" s="61" t="str">
        <x:f>IF(OR(A618="",AQ618&lt;'Настройки'!$B$12,AX618&lt;=0,AND('Настройки'!$B$10="Блокировать",COUNTIF(F618:INDEX(F618:AO618,1,'Настройки'!$B$3),"&lt;0")&gt;0)),"",AY618/ABS(AX618))</x:f>
      </x:c>
      <x:c r="BA618" s="49" t="str">
        <x:f>IF(A618="","",IF(AND('Настройки'!$B$10="Блокировать",COUNTIF(F618:INDEX(F618:AO618,1,'Настройки'!$B$3),"&lt;0")&gt;0),"Не определён",IF(AQ618&lt;'Настройки'!$B$12,"Не определён",IF(AX618=0,"Нет спроса",IF(AX618&lt;0,"Не определён",IF(AZ618&lt;='Настройки'!$B$7,"X",IF(AZ618&lt;='Настройки'!$B$8,"Y","Z")))))))</x:f>
      </x:c>
      <x:c r="BB618" s="49" t="str">
        <x:f>IF(OR(A618="",LEN(AW618)&lt;&gt;1,LEN(BA618)&lt;&gt;1),"",AW618&amp;BA618)</x:f>
      </x:c>
      <x:c r="BC618" s="61" t="str">
        <x:f>IF(OR(A618="",AQ618=0),"",(COUNT(BI618:INDEX(BI618:CR618,1,'Настройки'!$B$3))-COUNT(CS618:INDEX(CS618:EB618,1,'Настройки'!$B$3)))/AQ618)</x:f>
      </x:c>
      <x:c r="BD618" s="64" t="str">
        <x:f>IF(OR(A618="",COUNT(CS618:INDEX(CS618:EB618,1,'Настройки'!$B$3))=0),"",AQ618/COUNT(CS618:INDEX(CS618:EB618,1,'Настройки'!$B$3)))</x:f>
      </x:c>
      <x:c r="BE618" s="64" t="str">
        <x:f>IF(OR(A618="",COUNT(CS618:INDEX(CS618:EB618,1,'Настройки'!$B$3))=0),"",IF(AVERAGE(CS618:INDEX(CS618:EB618,1,'Настройки'!$B$3))=0,"",(STDEVP(CS618:INDEX(CS618:EB618,1,'Настройки'!$B$3))/ABS(AVERAGE(CS618:INDEX(CS618:EB618,1,'Настройки'!$B$3))))^2))</x:f>
      </x:c>
      <x:c r="BF618" s="49" t="str">
        <x:f>IF(A618="","",IF(AQ618&lt;3,"Недостаточно",IF(AQ618&lt;6,"Предварительный","Обычный")))</x:f>
      </x:c>
      <x:c r="BG618" s="49" t="str">
        <x:f>IF(A618="","",IF(COUNTIF(F618:INDEX(F618:AO618,1,'Настройки'!$B$3),"&lt;0")&gt;0,IF('Настройки'!$B$10="Блокировать","Отрицательный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"),"")&amp;IF(AQ618&lt;3,"Недостаточно истории. ",IF(AQ618&lt;6,"Предварительная классификация. ",""))&amp;IF(AX618=0,"Нет спроса за горизонт. ","")&amp;IF(AZ618&gt;'Настройки'!$B$11,"Экстремальная вариативность. ",""))</x:f>
      </x:c>
      <x:c r="BH618" s="49" t="str">
        <x:f>IF(A618="","",IFERROR(VLOOKUP(BB618,'Настройки'!$D$3:$E$11,2,FALSE),"Сначала проверьте исходные данные и историю спроса.")&amp;" Уточните срок поставки, MOQ и критичность.")</x:f>
      </x:c>
      <x:c r="BI618" s="50" t="str">
        <x:f>IF(1&gt;'Настройки'!$B$3,"",IF(ISBLANK(F618),IF('Настройки'!$B$9="Нулевой спрос",0,""),IF(F618&lt;0,IF('Настройки'!$B$10="Исключить","",IF('Настройки'!$B$10="Абсолютные значения",ABS(F618),F618)),F618)))</x:f>
      </x:c>
      <x:c r="BJ618" s="50" t="str">
        <x:f>IF(2&gt;'Настройки'!$B$3,"",IF(ISBLANK(G618),IF('Настройки'!$B$9="Нулевой спрос",0,""),IF(G618&lt;0,IF('Настройки'!$B$10="Исключить","",IF('Настройки'!$B$10="Абсолютные значения",ABS(G618),G618)),G618)))</x:f>
      </x:c>
      <x:c r="BK618" s="50" t="str">
        <x:f>IF(3&gt;'Настройки'!$B$3,"",IF(ISBLANK(H618),IF('Настройки'!$B$9="Нулевой спрос",0,""),IF(H618&lt;0,IF('Настройки'!$B$10="Исключить","",IF('Настройки'!$B$10="Абсолютные значения",ABS(H618),H618)),H618)))</x:f>
      </x:c>
      <x:c r="BL618" s="50" t="str">
        <x:f>IF(4&gt;'Настройки'!$B$3,"",IF(ISBLANK(I618),IF('Настройки'!$B$9="Нулевой спрос",0,""),IF(I618&lt;0,IF('Настройки'!$B$10="Исключить","",IF('Настройки'!$B$10="Абсолютные значения",ABS(I618),I618)),I618)))</x:f>
      </x:c>
      <x:c r="BM618" s="50" t="str">
        <x:f>IF(5&gt;'Настройки'!$B$3,"",IF(ISBLANK(J618),IF('Настройки'!$B$9="Нулевой спрос",0,""),IF(J618&lt;0,IF('Настройки'!$B$10="Исключить","",IF('Настройки'!$B$10="Абсолютные значения",ABS(J618),J618)),J618)))</x:f>
      </x:c>
      <x:c r="BN618" s="50" t="str">
        <x:f>IF(6&gt;'Настройки'!$B$3,"",IF(ISBLANK(K618),IF('Настройки'!$B$9="Нулевой спрос",0,""),IF(K618&lt;0,IF('Настройки'!$B$10="Исключить","",IF('Настройки'!$B$10="Абсолютные значения",ABS(K618),K618)),K618)))</x:f>
      </x:c>
      <x:c r="BO618" s="50" t="str">
        <x:f>IF(7&gt;'Настройки'!$B$3,"",IF(ISBLANK(L618),IF('Настройки'!$B$9="Нулевой спрос",0,""),IF(L618&lt;0,IF('Настройки'!$B$10="Исключить","",IF('Настройки'!$B$10="Абсолютные значения",ABS(L618),L618)),L618)))</x:f>
      </x:c>
      <x:c r="BP618" s="50" t="str">
        <x:f>IF(8&gt;'Настройки'!$B$3,"",IF(ISBLANK(M618),IF('Настройки'!$B$9="Нулевой спрос",0,""),IF(M618&lt;0,IF('Настройки'!$B$10="Исключить","",IF('Настройки'!$B$10="Абсолютные значения",ABS(M618),M618)),M618)))</x:f>
      </x:c>
      <x:c r="BQ618" s="50" t="str">
        <x:f>IF(9&gt;'Настройки'!$B$3,"",IF(ISBLANK(N618),IF('Настройки'!$B$9="Нулевой спрос",0,""),IF(N618&lt;0,IF('Настройки'!$B$10="Исключить","",IF('Настройки'!$B$10="Абсолютные значения",ABS(N618),N618)),N618)))</x:f>
      </x:c>
      <x:c r="BR618" s="50" t="str">
        <x:f>IF(10&gt;'Настройки'!$B$3,"",IF(ISBLANK(O618),IF('Настройки'!$B$9="Нулевой спрос",0,""),IF(O618&lt;0,IF('Настройки'!$B$10="Исключить","",IF('Настройки'!$B$10="Абсолютные значения",ABS(O618),O618)),O618)))</x:f>
      </x:c>
      <x:c r="BS618" s="50" t="str">
        <x:f>IF(11&gt;'Настройки'!$B$3,"",IF(ISBLANK(P618),IF('Настройки'!$B$9="Нулевой спрос",0,""),IF(P618&lt;0,IF('Настройки'!$B$10="Исключить","",IF('Настройки'!$B$10="Абсолютные значения",ABS(P618),P618)),P618)))</x:f>
      </x:c>
      <x:c r="BT618" s="50" t="str">
        <x:f>IF(12&gt;'Настройки'!$B$3,"",IF(ISBLANK(Q618),IF('Настройки'!$B$9="Нулевой спрос",0,""),IF(Q618&lt;0,IF('Настройки'!$B$10="Исключить","",IF('Настройки'!$B$10="Абсолютные значения",ABS(Q618),Q618)),Q618)))</x:f>
      </x:c>
      <x:c r="BU618" s="50" t="str">
        <x:f>IF(13&gt;'Настройки'!$B$3,"",IF(ISBLANK(R618),IF('Настройки'!$B$9="Нулевой спрос",0,""),IF(R618&lt;0,IF('Настройки'!$B$10="Исключить","",IF('Настройки'!$B$10="Абсолютные значения",ABS(R618),R618)),R618)))</x:f>
      </x:c>
      <x:c r="BV618" s="50" t="str">
        <x:f>IF(14&gt;'Настройки'!$B$3,"",IF(ISBLANK(S618),IF('Настройки'!$B$9="Нулевой спрос",0,""),IF(S618&lt;0,IF('Настройки'!$B$10="Исключить","",IF('Настройки'!$B$10="Абсолютные значения",ABS(S618),S618)),S618)))</x:f>
      </x:c>
      <x:c r="BW618" s="50" t="str">
        <x:f>IF(15&gt;'Настройки'!$B$3,"",IF(ISBLANK(T618),IF('Настройки'!$B$9="Нулевой спрос",0,""),IF(T618&lt;0,IF('Настройки'!$B$10="Исключить","",IF('Настройки'!$B$10="Абсолютные значения",ABS(T618),T618)),T618)))</x:f>
      </x:c>
      <x:c r="BX618" s="50" t="str">
        <x:f>IF(16&gt;'Настройки'!$B$3,"",IF(ISBLANK(U618),IF('Настройки'!$B$9="Нулевой спрос",0,""),IF(U618&lt;0,IF('Настройки'!$B$10="Исключить","",IF('Настройки'!$B$10="Абсолютные значения",ABS(U618),U618)),U618)))</x:f>
      </x:c>
      <x:c r="BY618" s="50" t="str">
        <x:f>IF(17&gt;'Настройки'!$B$3,"",IF(ISBLANK(V618),IF('Настройки'!$B$9="Нулевой спрос",0,""),IF(V618&lt;0,IF('Настройки'!$B$10="Исключить","",IF('Настройки'!$B$10="Абсолютные значения",ABS(V618),V618)),V618)))</x:f>
      </x:c>
      <x:c r="BZ618" s="50" t="str">
        <x:f>IF(18&gt;'Настройки'!$B$3,"",IF(ISBLANK(W618),IF('Настройки'!$B$9="Нулевой спрос",0,""),IF(W618&lt;0,IF('Настройки'!$B$10="Исключить","",IF('Настройки'!$B$10="Абсолютные значения",ABS(W618),W618)),W618)))</x:f>
      </x:c>
      <x:c r="CA618" s="50" t="str">
        <x:f>IF(19&gt;'Настройки'!$B$3,"",IF(ISBLANK(X618),IF('Настройки'!$B$9="Нулевой спрос",0,""),IF(X618&lt;0,IF('Настройки'!$B$10="Исключить","",IF('Настройки'!$B$10="Абсолютные значения",ABS(X618),X618)),X618)))</x:f>
      </x:c>
      <x:c r="CB618" s="50" t="str">
        <x:f>IF(20&gt;'Настройки'!$B$3,"",IF(ISBLANK(Y618),IF('Настройки'!$B$9="Нулевой спрос",0,""),IF(Y618&lt;0,IF('Настройки'!$B$10="Исключить","",IF('Настройки'!$B$10="Абсолютные значения",ABS(Y618),Y618)),Y618)))</x:f>
      </x:c>
      <x:c r="CC618" s="50" t="str">
        <x:f>IF(21&gt;'Настройки'!$B$3,"",IF(ISBLANK(Z618),IF('Настройки'!$B$9="Нулевой спрос",0,""),IF(Z618&lt;0,IF('Настройки'!$B$10="Исключить","",IF('Настройки'!$B$10="Абсолютные значения",ABS(Z618),Z618)),Z618)))</x:f>
      </x:c>
      <x:c r="CD618" s="50" t="str">
        <x:f>IF(22&gt;'Настройки'!$B$3,"",IF(ISBLANK(AA618),IF('Настройки'!$B$9="Нулевой спрос",0,""),IF(AA618&lt;0,IF('Настройки'!$B$10="Исключить","",IF('Настройки'!$B$10="Абсолютные значения",ABS(AA618),AA618)),AA618)))</x:f>
      </x:c>
      <x:c r="CE618" s="50" t="str">
        <x:f>IF(23&gt;'Настройки'!$B$3,"",IF(ISBLANK(AB618),IF('Настройки'!$B$9="Нулевой спрос",0,""),IF(AB618&lt;0,IF('Настройки'!$B$10="Исключить","",IF('Настройки'!$B$10="Абсолютные значения",ABS(AB618),AB618)),AB618)))</x:f>
      </x:c>
      <x:c r="CF618" s="50" t="str">
        <x:f>IF(24&gt;'Настройки'!$B$3,"",IF(ISBLANK(AC618),IF('Настройки'!$B$9="Нулевой спрос",0,""),IF(AC618&lt;0,IF('Настройки'!$B$10="Исключить","",IF('Настройки'!$B$10="Абсолютные значения",ABS(AC618),AC618)),AC618)))</x:f>
      </x:c>
      <x:c r="CG618" s="50" t="str">
        <x:f>IF(25&gt;'Настройки'!$B$3,"",IF(ISBLANK(AD618),IF('Настройки'!$B$9="Нулевой спрос",0,""),IF(AD618&lt;0,IF('Настройки'!$B$10="Исключить","",IF('Настройки'!$B$10="Абсолютные значения",ABS(AD618),AD618)),AD618)))</x:f>
      </x:c>
      <x:c r="CH618" s="50" t="str">
        <x:f>IF(26&gt;'Настройки'!$B$3,"",IF(ISBLANK(AE618),IF('Настройки'!$B$9="Нулевой спрос",0,""),IF(AE618&lt;0,IF('Настройки'!$B$10="Исключить","",IF('Настройки'!$B$10="Абсолютные значения",ABS(AE618),AE618)),AE618)))</x:f>
      </x:c>
      <x:c r="CI618" s="50" t="str">
        <x:f>IF(27&gt;'Настройки'!$B$3,"",IF(ISBLANK(AF618),IF('Настройки'!$B$9="Нулевой спрос",0,""),IF(AF618&lt;0,IF('Настройки'!$B$10="Исключить","",IF('Настройки'!$B$10="Абсолютные значения",ABS(AF618),AF618)),AF618)))</x:f>
      </x:c>
      <x:c r="CJ618" s="50" t="str">
        <x:f>IF(28&gt;'Настройки'!$B$3,"",IF(ISBLANK(AG618),IF('Настройки'!$B$9="Нулевой спрос",0,""),IF(AG618&lt;0,IF('Настройки'!$B$10="Исключить","",IF('Настройки'!$B$10="Абсолютные значения",ABS(AG618),AG618)),AG618)))</x:f>
      </x:c>
      <x:c r="CK618" s="50" t="str">
        <x:f>IF(29&gt;'Настройки'!$B$3,"",IF(ISBLANK(AH618),IF('Настройки'!$B$9="Нулевой спрос",0,""),IF(AH618&lt;0,IF('Настройки'!$B$10="Исключить","",IF('Настройки'!$B$10="Абсолютные значения",ABS(AH618),AH618)),AH618)))</x:f>
      </x:c>
      <x:c r="CL618" s="50" t="str">
        <x:f>IF(30&gt;'Настройки'!$B$3,"",IF(ISBLANK(AI618),IF('Настройки'!$B$9="Нулевой спрос",0,""),IF(AI618&lt;0,IF('Настройки'!$B$10="Исключить","",IF('Настройки'!$B$10="Абсолютные значения",ABS(AI618),AI618)),AI618)))</x:f>
      </x:c>
      <x:c r="CM618" s="50" t="str">
        <x:f>IF(31&gt;'Настройки'!$B$3,"",IF(ISBLANK(AJ618),IF('Настройки'!$B$9="Нулевой спрос",0,""),IF(AJ618&lt;0,IF('Настройки'!$B$10="Исключить","",IF('Настройки'!$B$10="Абсолютные значения",ABS(AJ618),AJ618)),AJ618)))</x:f>
      </x:c>
      <x:c r="CN618" s="50" t="str">
        <x:f>IF(32&gt;'Настройки'!$B$3,"",IF(ISBLANK(AK618),IF('Настройки'!$B$9="Нулевой спрос",0,""),IF(AK618&lt;0,IF('Настройки'!$B$10="Исключить","",IF('Настройки'!$B$10="Абсолютные значения",ABS(AK618),AK618)),AK618)))</x:f>
      </x:c>
      <x:c r="CO618" s="50" t="str">
        <x:f>IF(33&gt;'Настройки'!$B$3,"",IF(ISBLANK(AL618),IF('Настройки'!$B$9="Нулевой спрос",0,""),IF(AL618&lt;0,IF('Настройки'!$B$10="Исключить","",IF('Настройки'!$B$10="Абсолютные значения",ABS(AL618),AL618)),AL618)))</x:f>
      </x:c>
      <x:c r="CP618" s="50" t="str">
        <x:f>IF(34&gt;'Настройки'!$B$3,"",IF(ISBLANK(AM618),IF('Настройки'!$B$9="Нулевой спрос",0,""),IF(AM618&lt;0,IF('Настройки'!$B$10="Исключить","",IF('Настройки'!$B$10="Абсолютные значения",ABS(AM618),AM618)),AM618)))</x:f>
      </x:c>
      <x:c r="CQ618" s="50" t="str">
        <x:f>IF(35&gt;'Настройки'!$B$3,"",IF(ISBLANK(AN618),IF('Настройки'!$B$9="Нулевой спрос",0,""),IF(AN618&lt;0,IF('Настройки'!$B$10="Исключить","",IF('Настройки'!$B$10="Абсолютные значения",ABS(AN618),AN618)),AN618)))</x:f>
      </x:c>
      <x:c r="CR618" s="50" t="str">
        <x:f>IF(36&gt;'Настройки'!$B$3,"",IF(ISBLANK(AO618),IF('Настройки'!$B$9="Нулевой спрос",0,""),IF(AO618&lt;0,IF('Настройки'!$B$10="Исключить","",IF('Настройки'!$B$10="Абсолютные значения",ABS(AO618),AO618)),AO618)))</x:f>
      </x:c>
      <x:c r="CS618" s="50" t="str">
        <x:f>IF(OR(1&gt;'Настройки'!$B$3,ISBLANK(BI618),BI618=0),"",BI618)</x:f>
      </x:c>
      <x:c r="CT618" s="50" t="str">
        <x:f>IF(OR(2&gt;'Настройки'!$B$3,ISBLANK(BJ618),BJ618=0),"",BJ618)</x:f>
      </x:c>
      <x:c r="CU618" s="50" t="str">
        <x:f>IF(OR(3&gt;'Настройки'!$B$3,ISBLANK(BK618),BK618=0),"",BK618)</x:f>
      </x:c>
      <x:c r="CV618" s="50" t="str">
        <x:f>IF(OR(4&gt;'Настройки'!$B$3,ISBLANK(BL618),BL618=0),"",BL618)</x:f>
      </x:c>
      <x:c r="CW618" s="50" t="str">
        <x:f>IF(OR(5&gt;'Настройки'!$B$3,ISBLANK(BM618),BM618=0),"",BM618)</x:f>
      </x:c>
      <x:c r="CX618" s="50" t="str">
        <x:f>IF(OR(6&gt;'Настройки'!$B$3,ISBLANK(BN618),BN618=0),"",BN618)</x:f>
      </x:c>
      <x:c r="CY618" s="50" t="str">
        <x:f>IF(OR(7&gt;'Настройки'!$B$3,ISBLANK(BO618),BO618=0),"",BO618)</x:f>
      </x:c>
      <x:c r="CZ618" s="50" t="str">
        <x:f>IF(OR(8&gt;'Настройки'!$B$3,ISBLANK(BP618),BP618=0),"",BP618)</x:f>
      </x:c>
      <x:c r="DA618" s="50" t="str">
        <x:f>IF(OR(9&gt;'Настройки'!$B$3,ISBLANK(BQ618),BQ618=0),"",BQ618)</x:f>
      </x:c>
      <x:c r="DB618" s="50" t="str">
        <x:f>IF(OR(10&gt;'Настройки'!$B$3,ISBLANK(BR618),BR618=0),"",BR618)</x:f>
      </x:c>
      <x:c r="DC618" s="50" t="str">
        <x:f>IF(OR(11&gt;'Настройки'!$B$3,ISBLANK(BS618),BS618=0),"",BS618)</x:f>
      </x:c>
      <x:c r="DD618" s="50" t="str">
        <x:f>IF(OR(12&gt;'Настройки'!$B$3,ISBLANK(BT618),BT618=0),"",BT618)</x:f>
      </x:c>
      <x:c r="DE618" s="50" t="str">
        <x:f>IF(OR(13&gt;'Настройки'!$B$3,ISBLANK(BU618),BU618=0),"",BU618)</x:f>
      </x:c>
      <x:c r="DF618" s="50" t="str">
        <x:f>IF(OR(14&gt;'Настройки'!$B$3,ISBLANK(BV618),BV618=0),"",BV618)</x:f>
      </x:c>
      <x:c r="DG618" s="50" t="str">
        <x:f>IF(OR(15&gt;'Настройки'!$B$3,ISBLANK(BW618),BW618=0),"",BW618)</x:f>
      </x:c>
      <x:c r="DH618" s="50" t="str">
        <x:f>IF(OR(16&gt;'Настройки'!$B$3,ISBLANK(BX618),BX618=0),"",BX618)</x:f>
      </x:c>
      <x:c r="DI618" s="50" t="str">
        <x:f>IF(OR(17&gt;'Настройки'!$B$3,ISBLANK(BY618),BY618=0),"",BY618)</x:f>
      </x:c>
      <x:c r="DJ618" s="50" t="str">
        <x:f>IF(OR(18&gt;'Настройки'!$B$3,ISBLANK(BZ618),BZ618=0),"",BZ618)</x:f>
      </x:c>
      <x:c r="DK618" s="50" t="str">
        <x:f>IF(OR(19&gt;'Настройки'!$B$3,ISBLANK(CA618),CA618=0),"",CA618)</x:f>
      </x:c>
      <x:c r="DL618" s="50" t="str">
        <x:f>IF(OR(20&gt;'Настройки'!$B$3,ISBLANK(CB618),CB618=0),"",CB618)</x:f>
      </x:c>
      <x:c r="DM618" s="50" t="str">
        <x:f>IF(OR(21&gt;'Настройки'!$B$3,ISBLANK(CC618),CC618=0),"",CC618)</x:f>
      </x:c>
      <x:c r="DN618" s="50" t="str">
        <x:f>IF(OR(22&gt;'Настройки'!$B$3,ISBLANK(CD618),CD618=0),"",CD618)</x:f>
      </x:c>
      <x:c r="DO618" s="50" t="str">
        <x:f>IF(OR(23&gt;'Настройки'!$B$3,ISBLANK(CE618),CE618=0),"",CE618)</x:f>
      </x:c>
      <x:c r="DP618" s="50" t="str">
        <x:f>IF(OR(24&gt;'Настройки'!$B$3,ISBLANK(CF618),CF618=0),"",CF618)</x:f>
      </x:c>
      <x:c r="DQ618" s="50" t="str">
        <x:f>IF(OR(25&gt;'Настройки'!$B$3,ISBLANK(CG618),CG618=0),"",CG618)</x:f>
      </x:c>
      <x:c r="DR618" s="50" t="str">
        <x:f>IF(OR(26&gt;'Настройки'!$B$3,ISBLANK(CH618),CH618=0),"",CH618)</x:f>
      </x:c>
      <x:c r="DS618" s="50" t="str">
        <x:f>IF(OR(27&gt;'Настройки'!$B$3,ISBLANK(CI618),CI618=0),"",CI618)</x:f>
      </x:c>
      <x:c r="DT618" s="50" t="str">
        <x:f>IF(OR(28&gt;'Настройки'!$B$3,ISBLANK(CJ618),CJ618=0),"",CJ618)</x:f>
      </x:c>
      <x:c r="DU618" s="50" t="str">
        <x:f>IF(OR(29&gt;'Настройки'!$B$3,ISBLANK(CK618),CK618=0),"",CK618)</x:f>
      </x:c>
      <x:c r="DV618" s="50" t="str">
        <x:f>IF(OR(30&gt;'Настройки'!$B$3,ISBLANK(CL618),CL618=0),"",CL618)</x:f>
      </x:c>
      <x:c r="DW618" s="50" t="str">
        <x:f>IF(OR(31&gt;'Настройки'!$B$3,ISBLANK(CM618),CM618=0),"",CM618)</x:f>
      </x:c>
      <x:c r="DX618" s="50" t="str">
        <x:f>IF(OR(32&gt;'Настройки'!$B$3,ISBLANK(CN618),CN618=0),"",CN618)</x:f>
      </x:c>
      <x:c r="DY618" s="50" t="str">
        <x:f>IF(OR(33&gt;'Настройки'!$B$3,ISBLANK(CO618),CO618=0),"",CO618)</x:f>
      </x:c>
      <x:c r="DZ618" s="50" t="str">
        <x:f>IF(OR(34&gt;'Настройки'!$B$3,ISBLANK(CP618),CP618=0),"",CP618)</x:f>
      </x:c>
      <x:c r="EA618" s="50" t="str">
        <x:f>IF(OR(35&gt;'Настройки'!$B$3,ISBLANK(CQ618),CQ618=0),"",CQ618)</x:f>
      </x:c>
      <x:c r="EB618" s="50" t="str">
        <x:f>IF(OR(36&gt;'Настройки'!$B$3,ISBLANK(CR618),CR618=0),"",CR618)</x:f>
      </x:c>
      <x:c r="EC618" s="50" t="str">
        <x:f>IF(A618="","",IF(OR(BB618="AZ",BB618="BZ"),10000+ROW(),IF(AZ618&gt;'Настройки'!$B$11,20000+ROW(),IF(BF618&lt;&gt;"Обычный",30000+ROW(),IF(AX618&lt;=0,40000+ROW(),"")))))</x:f>
      </x:c>
      <x:c r="ED618" s="50" t="str">
        <x:f>IF(EC618="","",COUNTIFS($EC$2:$EC$1001,"&gt;0",$EC$2:$EC$1001,"&lt;"&amp;EC618)+1)</x:f>
      </x:c>
    </x:row>
    <x:row r="619">
      <x:c r="A619" s="115"/>
      <x:c r="B619" s="115"/>
      <x:c r="C619" s="115"/>
      <x:c r="D619" s="118"/>
      <x:c r="E619" s="118"/>
      <x:c r="F619" s="118"/>
      <x:c r="G619" s="118"/>
      <x:c r="H619" s="118"/>
      <x:c r="I619" s="118"/>
      <x:c r="J619" s="118"/>
      <x:c r="K619" s="118"/>
      <x:c r="L619" s="118"/>
      <x:c r="M619" s="118"/>
      <x:c r="N619" s="118"/>
      <x:c r="O619" s="118"/>
      <x:c r="P619" s="118"/>
      <x:c r="Q619" s="118"/>
      <x:c r="R619" s="118"/>
      <x:c r="S619" s="118"/>
      <x:c r="T619" s="118"/>
      <x:c r="U619" s="118"/>
      <x:c r="V619" s="118"/>
      <x:c r="W619" s="118"/>
      <x:c r="X619" s="118"/>
      <x:c r="Y619" s="118"/>
      <x:c r="Z619" s="118"/>
      <x:c r="AA619" s="118"/>
      <x:c r="AB619" s="118"/>
      <x:c r="AC619" s="118"/>
      <x:c r="AD619" s="118"/>
      <x:c r="AE619" s="118"/>
      <x:c r="AF619" s="118"/>
      <x:c r="AG619" s="118"/>
      <x:c r="AH619" s="118"/>
      <x:c r="AI619" s="118"/>
      <x:c r="AJ619" s="118"/>
      <x:c r="AK619" s="118"/>
      <x:c r="AL619" s="118"/>
      <x:c r="AM619" s="118"/>
      <x:c r="AN619" s="118"/>
      <x:c r="AO619" s="118"/>
      <x:c r="AP619" s="115"/>
      <x:c r="AQ619" s="49" t="str">
        <x:f>IF(A619="","",COUNT(BI619:INDEX(BI619:CR619,1,'Настройки'!$B$3)))</x:f>
      </x:c>
      <x:c r="AR619" s="49" t="str">
        <x:f>IF(A619="","",SUM(BI619:INDEX(BI619:CR619,1,'Настройки'!$B$3)))</x:f>
      </x:c>
      <x:c r="AS619" s="58" t="str">
        <x:f>IF(A619="","",IF('Настройки'!$B$4="Стоимость потребления",AR619*D619,IF('Настройки'!$B$4="Количество",AR619,E619)))</x:f>
      </x:c>
      <x:c r="AT619" s="61" t="str">
        <x:f>IF(OR(A619="",AS619&lt;0,SUM($AS$2:$AS$1001)&lt;=0),"",AS619/SUM($AS$2:$AS$1001))</x:f>
      </x:c>
      <x:c r="AU619" s="61" t="str">
        <x:f>IF(OR(A619="",AS619&lt;0,SUM($AS$2:$AS$1001)&lt;=0),"",SUMIFS($AS$2:$AS$1001,$AS$2:$AS$1001,"&gt;"&amp;AS619)/SUM($AS$2:$AS$1001))</x:f>
      </x:c>
      <x:c r="AV619" s="61" t="str">
        <x:f>IF(OR(A619="",AS619&lt;0,SUM($AS$2:$AS$1001)&lt;=0),"",SUMIFS($AS$2:$AS$1001,$AS$2:$AS$1001,"&gt;="&amp;AS619)/SUM($AS$2:$AS$1001))</x:f>
      </x:c>
      <x:c r="AW619" s="49" t="str">
        <x:f>IF(A619="","",IF(SUM($AS$2:$AS$1001)&lt;=0,"Не определён",IF(AS619&lt;0,"Исключение",IF(AU619&lt;'Настройки'!$B$5,"A",IF(AU619&lt;'Настройки'!$B$6,"B","C")))))</x:f>
      </x:c>
      <x:c r="AX619" s="58" t="str">
        <x:f>IF(A619="","",IF(AQ619=0,"",AVERAGE(BI619:INDEX(BI619:CR619,1,'Настройки'!$B$3))))</x:f>
      </x:c>
      <x:c r="AY619" s="58" t="str">
        <x:f>IF(OR(A619="",AQ619=0),"",STDEVP(BI619:INDEX(BI619:CR619,1,'Настройки'!$B$3)))</x:f>
      </x:c>
      <x:c r="AZ619" s="61" t="str">
        <x:f>IF(OR(A619="",AQ619&lt;'Настройки'!$B$12,AX619&lt;=0,AND('Настройки'!$B$10="Блокировать",COUNTIF(F619:INDEX(F619:AO619,1,'Настройки'!$B$3),"&lt;0")&gt;0)),"",AY619/ABS(AX619))</x:f>
      </x:c>
      <x:c r="BA619" s="49" t="str">
        <x:f>IF(A619="","",IF(AND('Настройки'!$B$10="Блокировать",COUNTIF(F619:INDEX(F619:AO619,1,'Настройки'!$B$3),"&lt;0")&gt;0),"Не определён",IF(AQ619&lt;'Настройки'!$B$12,"Не определён",IF(AX619=0,"Нет спроса",IF(AX619&lt;0,"Не определён",IF(AZ619&lt;='Настройки'!$B$7,"X",IF(AZ619&lt;='Настройки'!$B$8,"Y","Z")))))))</x:f>
      </x:c>
      <x:c r="BB619" s="49" t="str">
        <x:f>IF(OR(A619="",LEN(AW619)&lt;&gt;1,LEN(BA619)&lt;&gt;1),"",AW619&amp;BA619)</x:f>
      </x:c>
      <x:c r="BC619" s="61" t="str">
        <x:f>IF(OR(A619="",AQ619=0),"",(COUNT(BI619:INDEX(BI619:CR619,1,'Настройки'!$B$3))-COUNT(CS619:INDEX(CS619:EB619,1,'Настройки'!$B$3)))/AQ619)</x:f>
      </x:c>
      <x:c r="BD619" s="64" t="str">
        <x:f>IF(OR(A619="",COUNT(CS619:INDEX(CS619:EB619,1,'Настройки'!$B$3))=0),"",AQ619/COUNT(CS619:INDEX(CS619:EB619,1,'Настройки'!$B$3)))</x:f>
      </x:c>
      <x:c r="BE619" s="64" t="str">
        <x:f>IF(OR(A619="",COUNT(CS619:INDEX(CS619:EB619,1,'Настройки'!$B$3))=0),"",IF(AVERAGE(CS619:INDEX(CS619:EB619,1,'Настройки'!$B$3))=0,"",(STDEVP(CS619:INDEX(CS619:EB619,1,'Настройки'!$B$3))/ABS(AVERAGE(CS619:INDEX(CS619:EB619,1,'Настройки'!$B$3))))^2))</x:f>
      </x:c>
      <x:c r="BF619" s="49" t="str">
        <x:f>IF(A619="","",IF(AQ619&lt;3,"Недостаточно",IF(AQ619&lt;6,"Предварительный","Обычный")))</x:f>
      </x:c>
      <x:c r="BG619" s="49" t="str">
        <x:f>IF(A619="","",IF(COUNTIF(F619:INDEX(F619:AO619,1,'Настройки'!$B$3),"&lt;0")&gt;0,IF('Настройки'!$B$10="Блокировать","Отрицательный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"),"")&amp;IF(AQ619&lt;3,"Недостаточно истории. ",IF(AQ619&lt;6,"Предварительная классификация. ",""))&amp;IF(AX619=0,"Нет спроса за горизонт. ","")&amp;IF(AZ619&gt;'Настройки'!$B$11,"Экстремальная вариативность. ",""))</x:f>
      </x:c>
      <x:c r="BH619" s="49" t="str">
        <x:f>IF(A619="","",IFERROR(VLOOKUP(BB619,'Настройки'!$D$3:$E$11,2,FALSE),"Сначала проверьте исходные данные и историю спроса.")&amp;" Уточните срок поставки, MOQ и критичность.")</x:f>
      </x:c>
      <x:c r="BI619" s="50" t="str">
        <x:f>IF(1&gt;'Настройки'!$B$3,"",IF(ISBLANK(F619),IF('Настройки'!$B$9="Нулевой спрос",0,""),IF(F619&lt;0,IF('Настройки'!$B$10="Исключить","",IF('Настройки'!$B$10="Абсолютные значения",ABS(F619),F619)),F619)))</x:f>
      </x:c>
      <x:c r="BJ619" s="50" t="str">
        <x:f>IF(2&gt;'Настройки'!$B$3,"",IF(ISBLANK(G619),IF('Настройки'!$B$9="Нулевой спрос",0,""),IF(G619&lt;0,IF('Настройки'!$B$10="Исключить","",IF('Настройки'!$B$10="Абсолютные значения",ABS(G619),G619)),G619)))</x:f>
      </x:c>
      <x:c r="BK619" s="50" t="str">
        <x:f>IF(3&gt;'Настройки'!$B$3,"",IF(ISBLANK(H619),IF('Настройки'!$B$9="Нулевой спрос",0,""),IF(H619&lt;0,IF('Настройки'!$B$10="Исключить","",IF('Настройки'!$B$10="Абсолютные значения",ABS(H619),H619)),H619)))</x:f>
      </x:c>
      <x:c r="BL619" s="50" t="str">
        <x:f>IF(4&gt;'Настройки'!$B$3,"",IF(ISBLANK(I619),IF('Настройки'!$B$9="Нулевой спрос",0,""),IF(I619&lt;0,IF('Настройки'!$B$10="Исключить","",IF('Настройки'!$B$10="Абсолютные значения",ABS(I619),I619)),I619)))</x:f>
      </x:c>
      <x:c r="BM619" s="50" t="str">
        <x:f>IF(5&gt;'Настройки'!$B$3,"",IF(ISBLANK(J619),IF('Настройки'!$B$9="Нулевой спрос",0,""),IF(J619&lt;0,IF('Настройки'!$B$10="Исключить","",IF('Настройки'!$B$10="Абсолютные значения",ABS(J619),J619)),J619)))</x:f>
      </x:c>
      <x:c r="BN619" s="50" t="str">
        <x:f>IF(6&gt;'Настройки'!$B$3,"",IF(ISBLANK(K619),IF('Настройки'!$B$9="Нулевой спрос",0,""),IF(K619&lt;0,IF('Настройки'!$B$10="Исключить","",IF('Настройки'!$B$10="Абсолютные значения",ABS(K619),K619)),K619)))</x:f>
      </x:c>
      <x:c r="BO619" s="50" t="str">
        <x:f>IF(7&gt;'Настройки'!$B$3,"",IF(ISBLANK(L619),IF('Настройки'!$B$9="Нулевой спрос",0,""),IF(L619&lt;0,IF('Настройки'!$B$10="Исключить","",IF('Настройки'!$B$10="Абсолютные значения",ABS(L619),L619)),L619)))</x:f>
      </x:c>
      <x:c r="BP619" s="50" t="str">
        <x:f>IF(8&gt;'Настройки'!$B$3,"",IF(ISBLANK(M619),IF('Настройки'!$B$9="Нулевой спрос",0,""),IF(M619&lt;0,IF('Настройки'!$B$10="Исключить","",IF('Настройки'!$B$10="Абсолютные значения",ABS(M619),M619)),M619)))</x:f>
      </x:c>
      <x:c r="BQ619" s="50" t="str">
        <x:f>IF(9&gt;'Настройки'!$B$3,"",IF(ISBLANK(N619),IF('Настройки'!$B$9="Нулевой спрос",0,""),IF(N619&lt;0,IF('Настройки'!$B$10="Исключить","",IF('Настройки'!$B$10="Абсолютные значения",ABS(N619),N619)),N619)))</x:f>
      </x:c>
      <x:c r="BR619" s="50" t="str">
        <x:f>IF(10&gt;'Настройки'!$B$3,"",IF(ISBLANK(O619),IF('Настройки'!$B$9="Нулевой спрос",0,""),IF(O619&lt;0,IF('Настройки'!$B$10="Исключить","",IF('Настройки'!$B$10="Абсолютные значения",ABS(O619),O619)),O619)))</x:f>
      </x:c>
      <x:c r="BS619" s="50" t="str">
        <x:f>IF(11&gt;'Настройки'!$B$3,"",IF(ISBLANK(P619),IF('Настройки'!$B$9="Нулевой спрос",0,""),IF(P619&lt;0,IF('Настройки'!$B$10="Исключить","",IF('Настройки'!$B$10="Абсолютные значения",ABS(P619),P619)),P619)))</x:f>
      </x:c>
      <x:c r="BT619" s="50" t="str">
        <x:f>IF(12&gt;'Настройки'!$B$3,"",IF(ISBLANK(Q619),IF('Настройки'!$B$9="Нулевой спрос",0,""),IF(Q619&lt;0,IF('Настройки'!$B$10="Исключить","",IF('Настройки'!$B$10="Абсолютные значения",ABS(Q619),Q619)),Q619)))</x:f>
      </x:c>
      <x:c r="BU619" s="50" t="str">
        <x:f>IF(13&gt;'Настройки'!$B$3,"",IF(ISBLANK(R619),IF('Настройки'!$B$9="Нулевой спрос",0,""),IF(R619&lt;0,IF('Настройки'!$B$10="Исключить","",IF('Настройки'!$B$10="Абсолютные значения",ABS(R619),R619)),R619)))</x:f>
      </x:c>
      <x:c r="BV619" s="50" t="str">
        <x:f>IF(14&gt;'Настройки'!$B$3,"",IF(ISBLANK(S619),IF('Настройки'!$B$9="Нулевой спрос",0,""),IF(S619&lt;0,IF('Настройки'!$B$10="Исключить","",IF('Настройки'!$B$10="Абсолютные значения",ABS(S619),S619)),S619)))</x:f>
      </x:c>
      <x:c r="BW619" s="50" t="str">
        <x:f>IF(15&gt;'Настройки'!$B$3,"",IF(ISBLANK(T619),IF('Настройки'!$B$9="Нулевой спрос",0,""),IF(T619&lt;0,IF('Настройки'!$B$10="Исключить","",IF('Настройки'!$B$10="Абсолютные значения",ABS(T619),T619)),T619)))</x:f>
      </x:c>
      <x:c r="BX619" s="50" t="str">
        <x:f>IF(16&gt;'Настройки'!$B$3,"",IF(ISBLANK(U619),IF('Настройки'!$B$9="Нулевой спрос",0,""),IF(U619&lt;0,IF('Настройки'!$B$10="Исключить","",IF('Настройки'!$B$10="Абсолютные значения",ABS(U619),U619)),U619)))</x:f>
      </x:c>
      <x:c r="BY619" s="50" t="str">
        <x:f>IF(17&gt;'Настройки'!$B$3,"",IF(ISBLANK(V619),IF('Настройки'!$B$9="Нулевой спрос",0,""),IF(V619&lt;0,IF('Настройки'!$B$10="Исключить","",IF('Настройки'!$B$10="Абсолютные значения",ABS(V619),V619)),V619)))</x:f>
      </x:c>
      <x:c r="BZ619" s="50" t="str">
        <x:f>IF(18&gt;'Настройки'!$B$3,"",IF(ISBLANK(W619),IF('Настройки'!$B$9="Нулевой спрос",0,""),IF(W619&lt;0,IF('Настройки'!$B$10="Исключить","",IF('Настройки'!$B$10="Абсолютные значения",ABS(W619),W619)),W619)))</x:f>
      </x:c>
      <x:c r="CA619" s="50" t="str">
        <x:f>IF(19&gt;'Настройки'!$B$3,"",IF(ISBLANK(X619),IF('Настройки'!$B$9="Нулевой спрос",0,""),IF(X619&lt;0,IF('Настройки'!$B$10="Исключить","",IF('Настройки'!$B$10="Абсолютные значения",ABS(X619),X619)),X619)))</x:f>
      </x:c>
      <x:c r="CB619" s="50" t="str">
        <x:f>IF(20&gt;'Настройки'!$B$3,"",IF(ISBLANK(Y619),IF('Настройки'!$B$9="Нулевой спрос",0,""),IF(Y619&lt;0,IF('Настройки'!$B$10="Исключить","",IF('Настройки'!$B$10="Абсолютные значения",ABS(Y619),Y619)),Y619)))</x:f>
      </x:c>
      <x:c r="CC619" s="50" t="str">
        <x:f>IF(21&gt;'Настройки'!$B$3,"",IF(ISBLANK(Z619),IF('Настройки'!$B$9="Нулевой спрос",0,""),IF(Z619&lt;0,IF('Настройки'!$B$10="Исключить","",IF('Настройки'!$B$10="Абсолютные значения",ABS(Z619),Z619)),Z619)))</x:f>
      </x:c>
      <x:c r="CD619" s="50" t="str">
        <x:f>IF(22&gt;'Настройки'!$B$3,"",IF(ISBLANK(AA619),IF('Настройки'!$B$9="Нулевой спрос",0,""),IF(AA619&lt;0,IF('Настройки'!$B$10="Исключить","",IF('Настройки'!$B$10="Абсолютные значения",ABS(AA619),AA619)),AA619)))</x:f>
      </x:c>
      <x:c r="CE619" s="50" t="str">
        <x:f>IF(23&gt;'Настройки'!$B$3,"",IF(ISBLANK(AB619),IF('Настройки'!$B$9="Нулевой спрос",0,""),IF(AB619&lt;0,IF('Настройки'!$B$10="Исключить","",IF('Настройки'!$B$10="Абсолютные значения",ABS(AB619),AB619)),AB619)))</x:f>
      </x:c>
      <x:c r="CF619" s="50" t="str">
        <x:f>IF(24&gt;'Настройки'!$B$3,"",IF(ISBLANK(AC619),IF('Настройки'!$B$9="Нулевой спрос",0,""),IF(AC619&lt;0,IF('Настройки'!$B$10="Исключить","",IF('Настройки'!$B$10="Абсолютные значения",ABS(AC619),AC619)),AC619)))</x:f>
      </x:c>
      <x:c r="CG619" s="50" t="str">
        <x:f>IF(25&gt;'Настройки'!$B$3,"",IF(ISBLANK(AD619),IF('Настройки'!$B$9="Нулевой спрос",0,""),IF(AD619&lt;0,IF('Настройки'!$B$10="Исключить","",IF('Настройки'!$B$10="Абсолютные значения",ABS(AD619),AD619)),AD619)))</x:f>
      </x:c>
      <x:c r="CH619" s="50" t="str">
        <x:f>IF(26&gt;'Настройки'!$B$3,"",IF(ISBLANK(AE619),IF('Настройки'!$B$9="Нулевой спрос",0,""),IF(AE619&lt;0,IF('Настройки'!$B$10="Исключить","",IF('Настройки'!$B$10="Абсолютные значения",ABS(AE619),AE619)),AE619)))</x:f>
      </x:c>
      <x:c r="CI619" s="50" t="str">
        <x:f>IF(27&gt;'Настройки'!$B$3,"",IF(ISBLANK(AF619),IF('Настройки'!$B$9="Нулевой спрос",0,""),IF(AF619&lt;0,IF('Настройки'!$B$10="Исключить","",IF('Настройки'!$B$10="Абсолютные значения",ABS(AF619),AF619)),AF619)))</x:f>
      </x:c>
      <x:c r="CJ619" s="50" t="str">
        <x:f>IF(28&gt;'Настройки'!$B$3,"",IF(ISBLANK(AG619),IF('Настройки'!$B$9="Нулевой спрос",0,""),IF(AG619&lt;0,IF('Настройки'!$B$10="Исключить","",IF('Настройки'!$B$10="Абсолютные значения",ABS(AG619),AG619)),AG619)))</x:f>
      </x:c>
      <x:c r="CK619" s="50" t="str">
        <x:f>IF(29&gt;'Настройки'!$B$3,"",IF(ISBLANK(AH619),IF('Настройки'!$B$9="Нулевой спрос",0,""),IF(AH619&lt;0,IF('Настройки'!$B$10="Исключить","",IF('Настройки'!$B$10="Абсолютные значения",ABS(AH619),AH619)),AH619)))</x:f>
      </x:c>
      <x:c r="CL619" s="50" t="str">
        <x:f>IF(30&gt;'Настройки'!$B$3,"",IF(ISBLANK(AI619),IF('Настройки'!$B$9="Нулевой спрос",0,""),IF(AI619&lt;0,IF('Настройки'!$B$10="Исключить","",IF('Настройки'!$B$10="Абсолютные значения",ABS(AI619),AI619)),AI619)))</x:f>
      </x:c>
      <x:c r="CM619" s="50" t="str">
        <x:f>IF(31&gt;'Настройки'!$B$3,"",IF(ISBLANK(AJ619),IF('Настройки'!$B$9="Нулевой спрос",0,""),IF(AJ619&lt;0,IF('Настройки'!$B$10="Исключить","",IF('Настройки'!$B$10="Абсолютные значения",ABS(AJ619),AJ619)),AJ619)))</x:f>
      </x:c>
      <x:c r="CN619" s="50" t="str">
        <x:f>IF(32&gt;'Настройки'!$B$3,"",IF(ISBLANK(AK619),IF('Настройки'!$B$9="Нулевой спрос",0,""),IF(AK619&lt;0,IF('Настройки'!$B$10="Исключить","",IF('Настройки'!$B$10="Абсолютные значения",ABS(AK619),AK619)),AK619)))</x:f>
      </x:c>
      <x:c r="CO619" s="50" t="str">
        <x:f>IF(33&gt;'Настройки'!$B$3,"",IF(ISBLANK(AL619),IF('Настройки'!$B$9="Нулевой спрос",0,""),IF(AL619&lt;0,IF('Настройки'!$B$10="Исключить","",IF('Настройки'!$B$10="Абсолютные значения",ABS(AL619),AL619)),AL619)))</x:f>
      </x:c>
      <x:c r="CP619" s="50" t="str">
        <x:f>IF(34&gt;'Настройки'!$B$3,"",IF(ISBLANK(AM619),IF('Настройки'!$B$9="Нулевой спрос",0,""),IF(AM619&lt;0,IF('Настройки'!$B$10="Исключить","",IF('Настройки'!$B$10="Абсолютные значения",ABS(AM619),AM619)),AM619)))</x:f>
      </x:c>
      <x:c r="CQ619" s="50" t="str">
        <x:f>IF(35&gt;'Настройки'!$B$3,"",IF(ISBLANK(AN619),IF('Настройки'!$B$9="Нулевой спрос",0,""),IF(AN619&lt;0,IF('Настройки'!$B$10="Исключить","",IF('Настройки'!$B$10="Абсолютные значения",ABS(AN619),AN619)),AN619)))</x:f>
      </x:c>
      <x:c r="CR619" s="50" t="str">
        <x:f>IF(36&gt;'Настройки'!$B$3,"",IF(ISBLANK(AO619),IF('Настройки'!$B$9="Нулевой спрос",0,""),IF(AO619&lt;0,IF('Настройки'!$B$10="Исключить","",IF('Настройки'!$B$10="Абсолютные значения",ABS(AO619),AO619)),AO619)))</x:f>
      </x:c>
      <x:c r="CS619" s="50" t="str">
        <x:f>IF(OR(1&gt;'Настройки'!$B$3,ISBLANK(BI619),BI619=0),"",BI619)</x:f>
      </x:c>
      <x:c r="CT619" s="50" t="str">
        <x:f>IF(OR(2&gt;'Настройки'!$B$3,ISBLANK(BJ619),BJ619=0),"",BJ619)</x:f>
      </x:c>
      <x:c r="CU619" s="50" t="str">
        <x:f>IF(OR(3&gt;'Настройки'!$B$3,ISBLANK(BK619),BK619=0),"",BK619)</x:f>
      </x:c>
      <x:c r="CV619" s="50" t="str">
        <x:f>IF(OR(4&gt;'Настройки'!$B$3,ISBLANK(BL619),BL619=0),"",BL619)</x:f>
      </x:c>
      <x:c r="CW619" s="50" t="str">
        <x:f>IF(OR(5&gt;'Настройки'!$B$3,ISBLANK(BM619),BM619=0),"",BM619)</x:f>
      </x:c>
      <x:c r="CX619" s="50" t="str">
        <x:f>IF(OR(6&gt;'Настройки'!$B$3,ISBLANK(BN619),BN619=0),"",BN619)</x:f>
      </x:c>
      <x:c r="CY619" s="50" t="str">
        <x:f>IF(OR(7&gt;'Настройки'!$B$3,ISBLANK(BO619),BO619=0),"",BO619)</x:f>
      </x:c>
      <x:c r="CZ619" s="50" t="str">
        <x:f>IF(OR(8&gt;'Настройки'!$B$3,ISBLANK(BP619),BP619=0),"",BP619)</x:f>
      </x:c>
      <x:c r="DA619" s="50" t="str">
        <x:f>IF(OR(9&gt;'Настройки'!$B$3,ISBLANK(BQ619),BQ619=0),"",BQ619)</x:f>
      </x:c>
      <x:c r="DB619" s="50" t="str">
        <x:f>IF(OR(10&gt;'Настройки'!$B$3,ISBLANK(BR619),BR619=0),"",BR619)</x:f>
      </x:c>
      <x:c r="DC619" s="50" t="str">
        <x:f>IF(OR(11&gt;'Настройки'!$B$3,ISBLANK(BS619),BS619=0),"",BS619)</x:f>
      </x:c>
      <x:c r="DD619" s="50" t="str">
        <x:f>IF(OR(12&gt;'Настройки'!$B$3,ISBLANK(BT619),BT619=0),"",BT619)</x:f>
      </x:c>
      <x:c r="DE619" s="50" t="str">
        <x:f>IF(OR(13&gt;'Настройки'!$B$3,ISBLANK(BU619),BU619=0),"",BU619)</x:f>
      </x:c>
      <x:c r="DF619" s="50" t="str">
        <x:f>IF(OR(14&gt;'Настройки'!$B$3,ISBLANK(BV619),BV619=0),"",BV619)</x:f>
      </x:c>
      <x:c r="DG619" s="50" t="str">
        <x:f>IF(OR(15&gt;'Настройки'!$B$3,ISBLANK(BW619),BW619=0),"",BW619)</x:f>
      </x:c>
      <x:c r="DH619" s="50" t="str">
        <x:f>IF(OR(16&gt;'Настройки'!$B$3,ISBLANK(BX619),BX619=0),"",BX619)</x:f>
      </x:c>
      <x:c r="DI619" s="50" t="str">
        <x:f>IF(OR(17&gt;'Настройки'!$B$3,ISBLANK(BY619),BY619=0),"",BY619)</x:f>
      </x:c>
      <x:c r="DJ619" s="50" t="str">
        <x:f>IF(OR(18&gt;'Настройки'!$B$3,ISBLANK(BZ619),BZ619=0),"",BZ619)</x:f>
      </x:c>
      <x:c r="DK619" s="50" t="str">
        <x:f>IF(OR(19&gt;'Настройки'!$B$3,ISBLANK(CA619),CA619=0),"",CA619)</x:f>
      </x:c>
      <x:c r="DL619" s="50" t="str">
        <x:f>IF(OR(20&gt;'Настройки'!$B$3,ISBLANK(CB619),CB619=0),"",CB619)</x:f>
      </x:c>
      <x:c r="DM619" s="50" t="str">
        <x:f>IF(OR(21&gt;'Настройки'!$B$3,ISBLANK(CC619),CC619=0),"",CC619)</x:f>
      </x:c>
      <x:c r="DN619" s="50" t="str">
        <x:f>IF(OR(22&gt;'Настройки'!$B$3,ISBLANK(CD619),CD619=0),"",CD619)</x:f>
      </x:c>
      <x:c r="DO619" s="50" t="str">
        <x:f>IF(OR(23&gt;'Настройки'!$B$3,ISBLANK(CE619),CE619=0),"",CE619)</x:f>
      </x:c>
      <x:c r="DP619" s="50" t="str">
        <x:f>IF(OR(24&gt;'Настройки'!$B$3,ISBLANK(CF619),CF619=0),"",CF619)</x:f>
      </x:c>
      <x:c r="DQ619" s="50" t="str">
        <x:f>IF(OR(25&gt;'Настройки'!$B$3,ISBLANK(CG619),CG619=0),"",CG619)</x:f>
      </x:c>
      <x:c r="DR619" s="50" t="str">
        <x:f>IF(OR(26&gt;'Настройки'!$B$3,ISBLANK(CH619),CH619=0),"",CH619)</x:f>
      </x:c>
      <x:c r="DS619" s="50" t="str">
        <x:f>IF(OR(27&gt;'Настройки'!$B$3,ISBLANK(CI619),CI619=0),"",CI619)</x:f>
      </x:c>
      <x:c r="DT619" s="50" t="str">
        <x:f>IF(OR(28&gt;'Настройки'!$B$3,ISBLANK(CJ619),CJ619=0),"",CJ619)</x:f>
      </x:c>
      <x:c r="DU619" s="50" t="str">
        <x:f>IF(OR(29&gt;'Настройки'!$B$3,ISBLANK(CK619),CK619=0),"",CK619)</x:f>
      </x:c>
      <x:c r="DV619" s="50" t="str">
        <x:f>IF(OR(30&gt;'Настройки'!$B$3,ISBLANK(CL619),CL619=0),"",CL619)</x:f>
      </x:c>
      <x:c r="DW619" s="50" t="str">
        <x:f>IF(OR(31&gt;'Настройки'!$B$3,ISBLANK(CM619),CM619=0),"",CM619)</x:f>
      </x:c>
      <x:c r="DX619" s="50" t="str">
        <x:f>IF(OR(32&gt;'Настройки'!$B$3,ISBLANK(CN619),CN619=0),"",CN619)</x:f>
      </x:c>
      <x:c r="DY619" s="50" t="str">
        <x:f>IF(OR(33&gt;'Настройки'!$B$3,ISBLANK(CO619),CO619=0),"",CO619)</x:f>
      </x:c>
      <x:c r="DZ619" s="50" t="str">
        <x:f>IF(OR(34&gt;'Настройки'!$B$3,ISBLANK(CP619),CP619=0),"",CP619)</x:f>
      </x:c>
      <x:c r="EA619" s="50" t="str">
        <x:f>IF(OR(35&gt;'Настройки'!$B$3,ISBLANK(CQ619),CQ619=0),"",CQ619)</x:f>
      </x:c>
      <x:c r="EB619" s="50" t="str">
        <x:f>IF(OR(36&gt;'Настройки'!$B$3,ISBLANK(CR619),CR619=0),"",CR619)</x:f>
      </x:c>
      <x:c r="EC619" s="50" t="str">
        <x:f>IF(A619="","",IF(OR(BB619="AZ",BB619="BZ"),10000+ROW(),IF(AZ619&gt;'Настройки'!$B$11,20000+ROW(),IF(BF619&lt;&gt;"Обычный",30000+ROW(),IF(AX619&lt;=0,40000+ROW(),"")))))</x:f>
      </x:c>
      <x:c r="ED619" s="50" t="str">
        <x:f>IF(EC619="","",COUNTIFS($EC$2:$EC$1001,"&gt;0",$EC$2:$EC$1001,"&lt;"&amp;EC619)+1)</x:f>
      </x:c>
    </x:row>
    <x:row r="620">
      <x:c r="A620" s="115"/>
      <x:c r="B620" s="115"/>
      <x:c r="C620" s="115"/>
      <x:c r="D620" s="118"/>
      <x:c r="E620" s="118"/>
      <x:c r="F620" s="118"/>
      <x:c r="G620" s="118"/>
      <x:c r="H620" s="118"/>
      <x:c r="I620" s="118"/>
      <x:c r="J620" s="118"/>
      <x:c r="K620" s="118"/>
      <x:c r="L620" s="118"/>
      <x:c r="M620" s="118"/>
      <x:c r="N620" s="118"/>
      <x:c r="O620" s="118"/>
      <x:c r="P620" s="118"/>
      <x:c r="Q620" s="118"/>
      <x:c r="R620" s="118"/>
      <x:c r="S620" s="118"/>
      <x:c r="T620" s="118"/>
      <x:c r="U620" s="118"/>
      <x:c r="V620" s="118"/>
      <x:c r="W620" s="118"/>
      <x:c r="X620" s="118"/>
      <x:c r="Y620" s="118"/>
      <x:c r="Z620" s="118"/>
      <x:c r="AA620" s="118"/>
      <x:c r="AB620" s="118"/>
      <x:c r="AC620" s="118"/>
      <x:c r="AD620" s="118"/>
      <x:c r="AE620" s="118"/>
      <x:c r="AF620" s="118"/>
      <x:c r="AG620" s="118"/>
      <x:c r="AH620" s="118"/>
      <x:c r="AI620" s="118"/>
      <x:c r="AJ620" s="118"/>
      <x:c r="AK620" s="118"/>
      <x:c r="AL620" s="118"/>
      <x:c r="AM620" s="118"/>
      <x:c r="AN620" s="118"/>
      <x:c r="AO620" s="118"/>
      <x:c r="AP620" s="115"/>
      <x:c r="AQ620" s="49" t="str">
        <x:f>IF(A620="","",COUNT(BI620:INDEX(BI620:CR620,1,'Настройки'!$B$3)))</x:f>
      </x:c>
      <x:c r="AR620" s="49" t="str">
        <x:f>IF(A620="","",SUM(BI620:INDEX(BI620:CR620,1,'Настройки'!$B$3)))</x:f>
      </x:c>
      <x:c r="AS620" s="58" t="str">
        <x:f>IF(A620="","",IF('Настройки'!$B$4="Стоимость потребления",AR620*D620,IF('Настройки'!$B$4="Количество",AR620,E620)))</x:f>
      </x:c>
      <x:c r="AT620" s="61" t="str">
        <x:f>IF(OR(A620="",AS620&lt;0,SUM($AS$2:$AS$1001)&lt;=0),"",AS620/SUM($AS$2:$AS$1001))</x:f>
      </x:c>
      <x:c r="AU620" s="61" t="str">
        <x:f>IF(OR(A620="",AS620&lt;0,SUM($AS$2:$AS$1001)&lt;=0),"",SUMIFS($AS$2:$AS$1001,$AS$2:$AS$1001,"&gt;"&amp;AS620)/SUM($AS$2:$AS$1001))</x:f>
      </x:c>
      <x:c r="AV620" s="61" t="str">
        <x:f>IF(OR(A620="",AS620&lt;0,SUM($AS$2:$AS$1001)&lt;=0),"",SUMIFS($AS$2:$AS$1001,$AS$2:$AS$1001,"&gt;="&amp;AS620)/SUM($AS$2:$AS$1001))</x:f>
      </x:c>
      <x:c r="AW620" s="49" t="str">
        <x:f>IF(A620="","",IF(SUM($AS$2:$AS$1001)&lt;=0,"Не определён",IF(AS620&lt;0,"Исключение",IF(AU620&lt;'Настройки'!$B$5,"A",IF(AU620&lt;'Настройки'!$B$6,"B","C")))))</x:f>
      </x:c>
      <x:c r="AX620" s="58" t="str">
        <x:f>IF(A620="","",IF(AQ620=0,"",AVERAGE(BI620:INDEX(BI620:CR620,1,'Настройки'!$B$3))))</x:f>
      </x:c>
      <x:c r="AY620" s="58" t="str">
        <x:f>IF(OR(A620="",AQ620=0),"",STDEVP(BI620:INDEX(BI620:CR620,1,'Настройки'!$B$3)))</x:f>
      </x:c>
      <x:c r="AZ620" s="61" t="str">
        <x:f>IF(OR(A620="",AQ620&lt;'Настройки'!$B$12,AX620&lt;=0,AND('Настройки'!$B$10="Блокировать",COUNTIF(F620:INDEX(F620:AO620,1,'Настройки'!$B$3),"&lt;0")&gt;0)),"",AY620/ABS(AX620))</x:f>
      </x:c>
      <x:c r="BA620" s="49" t="str">
        <x:f>IF(A620="","",IF(AND('Настройки'!$B$10="Блокировать",COUNTIF(F620:INDEX(F620:AO620,1,'Настройки'!$B$3),"&lt;0")&gt;0),"Не определён",IF(AQ620&lt;'Настройки'!$B$12,"Не определён",IF(AX620=0,"Нет спроса",IF(AX620&lt;0,"Не определён",IF(AZ620&lt;='Настройки'!$B$7,"X",IF(AZ620&lt;='Настройки'!$B$8,"Y","Z")))))))</x:f>
      </x:c>
      <x:c r="BB620" s="49" t="str">
        <x:f>IF(OR(A620="",LEN(AW620)&lt;&gt;1,LEN(BA620)&lt;&gt;1),"",AW620&amp;BA620)</x:f>
      </x:c>
      <x:c r="BC620" s="61" t="str">
        <x:f>IF(OR(A620="",AQ620=0),"",(COUNT(BI620:INDEX(BI620:CR620,1,'Настройки'!$B$3))-COUNT(CS620:INDEX(CS620:EB620,1,'Настройки'!$B$3)))/AQ620)</x:f>
      </x:c>
      <x:c r="BD620" s="64" t="str">
        <x:f>IF(OR(A620="",COUNT(CS620:INDEX(CS620:EB620,1,'Настройки'!$B$3))=0),"",AQ620/COUNT(CS620:INDEX(CS620:EB620,1,'Настройки'!$B$3)))</x:f>
      </x:c>
      <x:c r="BE620" s="64" t="str">
        <x:f>IF(OR(A620="",COUNT(CS620:INDEX(CS620:EB620,1,'Настройки'!$B$3))=0),"",IF(AVERAGE(CS620:INDEX(CS620:EB620,1,'Настройки'!$B$3))=0,"",(STDEVP(CS620:INDEX(CS620:EB620,1,'Настройки'!$B$3))/ABS(AVERAGE(CS620:INDEX(CS620:EB620,1,'Настройки'!$B$3))))^2))</x:f>
      </x:c>
      <x:c r="BF620" s="49" t="str">
        <x:f>IF(A620="","",IF(AQ620&lt;3,"Недостаточно",IF(AQ620&lt;6,"Предварительный","Обычный")))</x:f>
      </x:c>
      <x:c r="BG620" s="49" t="str">
        <x:f>IF(A620="","",IF(COUNTIF(F620:INDEX(F620:AO620,1,'Настройки'!$B$3),"&lt;0")&gt;0,IF('Настройки'!$B$10="Блокировать","Отрицательный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"),"")&amp;IF(AQ620&lt;3,"Недостаточно истории. ",IF(AQ620&lt;6,"Предварительная классификация. ",""))&amp;IF(AX620=0,"Нет спроса за горизонт. ","")&amp;IF(AZ620&gt;'Настройки'!$B$11,"Экстремальная вариативность. ",""))</x:f>
      </x:c>
      <x:c r="BH620" s="49" t="str">
        <x:f>IF(A620="","",IFERROR(VLOOKUP(BB620,'Настройки'!$D$3:$E$11,2,FALSE),"Сначала проверьте исходные данные и историю спроса.")&amp;" Уточните срок поставки, MOQ и критичность.")</x:f>
      </x:c>
      <x:c r="BI620" s="50" t="str">
        <x:f>IF(1&gt;'Настройки'!$B$3,"",IF(ISBLANK(F620),IF('Настройки'!$B$9="Нулевой спрос",0,""),IF(F620&lt;0,IF('Настройки'!$B$10="Исключить","",IF('Настройки'!$B$10="Абсолютные значения",ABS(F620),F620)),F620)))</x:f>
      </x:c>
      <x:c r="BJ620" s="50" t="str">
        <x:f>IF(2&gt;'Настройки'!$B$3,"",IF(ISBLANK(G620),IF('Настройки'!$B$9="Нулевой спрос",0,""),IF(G620&lt;0,IF('Настройки'!$B$10="Исключить","",IF('Настройки'!$B$10="Абсолютные значения",ABS(G620),G620)),G620)))</x:f>
      </x:c>
      <x:c r="BK620" s="50" t="str">
        <x:f>IF(3&gt;'Настройки'!$B$3,"",IF(ISBLANK(H620),IF('Настройки'!$B$9="Нулевой спрос",0,""),IF(H620&lt;0,IF('Настройки'!$B$10="Исключить","",IF('Настройки'!$B$10="Абсолютные значения",ABS(H620),H620)),H620)))</x:f>
      </x:c>
      <x:c r="BL620" s="50" t="str">
        <x:f>IF(4&gt;'Настройки'!$B$3,"",IF(ISBLANK(I620),IF('Настройки'!$B$9="Нулевой спрос",0,""),IF(I620&lt;0,IF('Настройки'!$B$10="Исключить","",IF('Настройки'!$B$10="Абсолютные значения",ABS(I620),I620)),I620)))</x:f>
      </x:c>
      <x:c r="BM620" s="50" t="str">
        <x:f>IF(5&gt;'Настройки'!$B$3,"",IF(ISBLANK(J620),IF('Настройки'!$B$9="Нулевой спрос",0,""),IF(J620&lt;0,IF('Настройки'!$B$10="Исключить","",IF('Настройки'!$B$10="Абсолютные значения",ABS(J620),J620)),J620)))</x:f>
      </x:c>
      <x:c r="BN620" s="50" t="str">
        <x:f>IF(6&gt;'Настройки'!$B$3,"",IF(ISBLANK(K620),IF('Настройки'!$B$9="Нулевой спрос",0,""),IF(K620&lt;0,IF('Настройки'!$B$10="Исключить","",IF('Настройки'!$B$10="Абсолютные значения",ABS(K620),K620)),K620)))</x:f>
      </x:c>
      <x:c r="BO620" s="50" t="str">
        <x:f>IF(7&gt;'Настройки'!$B$3,"",IF(ISBLANK(L620),IF('Настройки'!$B$9="Нулевой спрос",0,""),IF(L620&lt;0,IF('Настройки'!$B$10="Исключить","",IF('Настройки'!$B$10="Абсолютные значения",ABS(L620),L620)),L620)))</x:f>
      </x:c>
      <x:c r="BP620" s="50" t="str">
        <x:f>IF(8&gt;'Настройки'!$B$3,"",IF(ISBLANK(M620),IF('Настройки'!$B$9="Нулевой спрос",0,""),IF(M620&lt;0,IF('Настройки'!$B$10="Исключить","",IF('Настройки'!$B$10="Абсолютные значения",ABS(M620),M620)),M620)))</x:f>
      </x:c>
      <x:c r="BQ620" s="50" t="str">
        <x:f>IF(9&gt;'Настройки'!$B$3,"",IF(ISBLANK(N620),IF('Настройки'!$B$9="Нулевой спрос",0,""),IF(N620&lt;0,IF('Настройки'!$B$10="Исключить","",IF('Настройки'!$B$10="Абсолютные значения",ABS(N620),N620)),N620)))</x:f>
      </x:c>
      <x:c r="BR620" s="50" t="str">
        <x:f>IF(10&gt;'Настройки'!$B$3,"",IF(ISBLANK(O620),IF('Настройки'!$B$9="Нулевой спрос",0,""),IF(O620&lt;0,IF('Настройки'!$B$10="Исключить","",IF('Настройки'!$B$10="Абсолютные значения",ABS(O620),O620)),O620)))</x:f>
      </x:c>
      <x:c r="BS620" s="50" t="str">
        <x:f>IF(11&gt;'Настройки'!$B$3,"",IF(ISBLANK(P620),IF('Настройки'!$B$9="Нулевой спрос",0,""),IF(P620&lt;0,IF('Настройки'!$B$10="Исключить","",IF('Настройки'!$B$10="Абсолютные значения",ABS(P620),P620)),P620)))</x:f>
      </x:c>
      <x:c r="BT620" s="50" t="str">
        <x:f>IF(12&gt;'Настройки'!$B$3,"",IF(ISBLANK(Q620),IF('Настройки'!$B$9="Нулевой спрос",0,""),IF(Q620&lt;0,IF('Настройки'!$B$10="Исключить","",IF('Настройки'!$B$10="Абсолютные значения",ABS(Q620),Q620)),Q620)))</x:f>
      </x:c>
      <x:c r="BU620" s="50" t="str">
        <x:f>IF(13&gt;'Настройки'!$B$3,"",IF(ISBLANK(R620),IF('Настройки'!$B$9="Нулевой спрос",0,""),IF(R620&lt;0,IF('Настройки'!$B$10="Исключить","",IF('Настройки'!$B$10="Абсолютные значения",ABS(R620),R620)),R620)))</x:f>
      </x:c>
      <x:c r="BV620" s="50" t="str">
        <x:f>IF(14&gt;'Настройки'!$B$3,"",IF(ISBLANK(S620),IF('Настройки'!$B$9="Нулевой спрос",0,""),IF(S620&lt;0,IF('Настройки'!$B$10="Исключить","",IF('Настройки'!$B$10="Абсолютные значения",ABS(S620),S620)),S620)))</x:f>
      </x:c>
      <x:c r="BW620" s="50" t="str">
        <x:f>IF(15&gt;'Настройки'!$B$3,"",IF(ISBLANK(T620),IF('Настройки'!$B$9="Нулевой спрос",0,""),IF(T620&lt;0,IF('Настройки'!$B$10="Исключить","",IF('Настройки'!$B$10="Абсолютные значения",ABS(T620),T620)),T620)))</x:f>
      </x:c>
      <x:c r="BX620" s="50" t="str">
        <x:f>IF(16&gt;'Настройки'!$B$3,"",IF(ISBLANK(U620),IF('Настройки'!$B$9="Нулевой спрос",0,""),IF(U620&lt;0,IF('Настройки'!$B$10="Исключить","",IF('Настройки'!$B$10="Абсолютные значения",ABS(U620),U620)),U620)))</x:f>
      </x:c>
      <x:c r="BY620" s="50" t="str">
        <x:f>IF(17&gt;'Настройки'!$B$3,"",IF(ISBLANK(V620),IF('Настройки'!$B$9="Нулевой спрос",0,""),IF(V620&lt;0,IF('Настройки'!$B$10="Исключить","",IF('Настройки'!$B$10="Абсолютные значения",ABS(V620),V620)),V620)))</x:f>
      </x:c>
      <x:c r="BZ620" s="50" t="str">
        <x:f>IF(18&gt;'Настройки'!$B$3,"",IF(ISBLANK(W620),IF('Настройки'!$B$9="Нулевой спрос",0,""),IF(W620&lt;0,IF('Настройки'!$B$10="Исключить","",IF('Настройки'!$B$10="Абсолютные значения",ABS(W620),W620)),W620)))</x:f>
      </x:c>
      <x:c r="CA620" s="50" t="str">
        <x:f>IF(19&gt;'Настройки'!$B$3,"",IF(ISBLANK(X620),IF('Настройки'!$B$9="Нулевой спрос",0,""),IF(X620&lt;0,IF('Настройки'!$B$10="Исключить","",IF('Настройки'!$B$10="Абсолютные значения",ABS(X620),X620)),X620)))</x:f>
      </x:c>
      <x:c r="CB620" s="50" t="str">
        <x:f>IF(20&gt;'Настройки'!$B$3,"",IF(ISBLANK(Y620),IF('Настройки'!$B$9="Нулевой спрос",0,""),IF(Y620&lt;0,IF('Настройки'!$B$10="Исключить","",IF('Настройки'!$B$10="Абсолютные значения",ABS(Y620),Y620)),Y620)))</x:f>
      </x:c>
      <x:c r="CC620" s="50" t="str">
        <x:f>IF(21&gt;'Настройки'!$B$3,"",IF(ISBLANK(Z620),IF('Настройки'!$B$9="Нулевой спрос",0,""),IF(Z620&lt;0,IF('Настройки'!$B$10="Исключить","",IF('Настройки'!$B$10="Абсолютные значения",ABS(Z620),Z620)),Z620)))</x:f>
      </x:c>
      <x:c r="CD620" s="50" t="str">
        <x:f>IF(22&gt;'Настройки'!$B$3,"",IF(ISBLANK(AA620),IF('Настройки'!$B$9="Нулевой спрос",0,""),IF(AA620&lt;0,IF('Настройки'!$B$10="Исключить","",IF('Настройки'!$B$10="Абсолютные значения",ABS(AA620),AA620)),AA620)))</x:f>
      </x:c>
      <x:c r="CE620" s="50" t="str">
        <x:f>IF(23&gt;'Настройки'!$B$3,"",IF(ISBLANK(AB620),IF('Настройки'!$B$9="Нулевой спрос",0,""),IF(AB620&lt;0,IF('Настройки'!$B$10="Исключить","",IF('Настройки'!$B$10="Абсолютные значения",ABS(AB620),AB620)),AB620)))</x:f>
      </x:c>
      <x:c r="CF620" s="50" t="str">
        <x:f>IF(24&gt;'Настройки'!$B$3,"",IF(ISBLANK(AC620),IF('Настройки'!$B$9="Нулевой спрос",0,""),IF(AC620&lt;0,IF('Настройки'!$B$10="Исключить","",IF('Настройки'!$B$10="Абсолютные значения",ABS(AC620),AC620)),AC620)))</x:f>
      </x:c>
      <x:c r="CG620" s="50" t="str">
        <x:f>IF(25&gt;'Настройки'!$B$3,"",IF(ISBLANK(AD620),IF('Настройки'!$B$9="Нулевой спрос",0,""),IF(AD620&lt;0,IF('Настройки'!$B$10="Исключить","",IF('Настройки'!$B$10="Абсолютные значения",ABS(AD620),AD620)),AD620)))</x:f>
      </x:c>
      <x:c r="CH620" s="50" t="str">
        <x:f>IF(26&gt;'Настройки'!$B$3,"",IF(ISBLANK(AE620),IF('Настройки'!$B$9="Нулевой спрос",0,""),IF(AE620&lt;0,IF('Настройки'!$B$10="Исключить","",IF('Настройки'!$B$10="Абсолютные значения",ABS(AE620),AE620)),AE620)))</x:f>
      </x:c>
      <x:c r="CI620" s="50" t="str">
        <x:f>IF(27&gt;'Настройки'!$B$3,"",IF(ISBLANK(AF620),IF('Настройки'!$B$9="Нулевой спрос",0,""),IF(AF620&lt;0,IF('Настройки'!$B$10="Исключить","",IF('Настройки'!$B$10="Абсолютные значения",ABS(AF620),AF620)),AF620)))</x:f>
      </x:c>
      <x:c r="CJ620" s="50" t="str">
        <x:f>IF(28&gt;'Настройки'!$B$3,"",IF(ISBLANK(AG620),IF('Настройки'!$B$9="Нулевой спрос",0,""),IF(AG620&lt;0,IF('Настройки'!$B$10="Исключить","",IF('Настройки'!$B$10="Абсолютные значения",ABS(AG620),AG620)),AG620)))</x:f>
      </x:c>
      <x:c r="CK620" s="50" t="str">
        <x:f>IF(29&gt;'Настройки'!$B$3,"",IF(ISBLANK(AH620),IF('Настройки'!$B$9="Нулевой спрос",0,""),IF(AH620&lt;0,IF('Настройки'!$B$10="Исключить","",IF('Настройки'!$B$10="Абсолютные значения",ABS(AH620),AH620)),AH620)))</x:f>
      </x:c>
      <x:c r="CL620" s="50" t="str">
        <x:f>IF(30&gt;'Настройки'!$B$3,"",IF(ISBLANK(AI620),IF('Настройки'!$B$9="Нулевой спрос",0,""),IF(AI620&lt;0,IF('Настройки'!$B$10="Исключить","",IF('Настройки'!$B$10="Абсолютные значения",ABS(AI620),AI620)),AI620)))</x:f>
      </x:c>
      <x:c r="CM620" s="50" t="str">
        <x:f>IF(31&gt;'Настройки'!$B$3,"",IF(ISBLANK(AJ620),IF('Настройки'!$B$9="Нулевой спрос",0,""),IF(AJ620&lt;0,IF('Настройки'!$B$10="Исключить","",IF('Настройки'!$B$10="Абсолютные значения",ABS(AJ620),AJ620)),AJ620)))</x:f>
      </x:c>
      <x:c r="CN620" s="50" t="str">
        <x:f>IF(32&gt;'Настройки'!$B$3,"",IF(ISBLANK(AK620),IF('Настройки'!$B$9="Нулевой спрос",0,""),IF(AK620&lt;0,IF('Настройки'!$B$10="Исключить","",IF('Настройки'!$B$10="Абсолютные значения",ABS(AK620),AK620)),AK620)))</x:f>
      </x:c>
      <x:c r="CO620" s="50" t="str">
        <x:f>IF(33&gt;'Настройки'!$B$3,"",IF(ISBLANK(AL620),IF('Настройки'!$B$9="Нулевой спрос",0,""),IF(AL620&lt;0,IF('Настройки'!$B$10="Исключить","",IF('Настройки'!$B$10="Абсолютные значения",ABS(AL620),AL620)),AL620)))</x:f>
      </x:c>
      <x:c r="CP620" s="50" t="str">
        <x:f>IF(34&gt;'Настройки'!$B$3,"",IF(ISBLANK(AM620),IF('Настройки'!$B$9="Нулевой спрос",0,""),IF(AM620&lt;0,IF('Настройки'!$B$10="Исключить","",IF('Настройки'!$B$10="Абсолютные значения",ABS(AM620),AM620)),AM620)))</x:f>
      </x:c>
      <x:c r="CQ620" s="50" t="str">
        <x:f>IF(35&gt;'Настройки'!$B$3,"",IF(ISBLANK(AN620),IF('Настройки'!$B$9="Нулевой спрос",0,""),IF(AN620&lt;0,IF('Настройки'!$B$10="Исключить","",IF('Настройки'!$B$10="Абсолютные значения",ABS(AN620),AN620)),AN620)))</x:f>
      </x:c>
      <x:c r="CR620" s="50" t="str">
        <x:f>IF(36&gt;'Настройки'!$B$3,"",IF(ISBLANK(AO620),IF('Настройки'!$B$9="Нулевой спрос",0,""),IF(AO620&lt;0,IF('Настройки'!$B$10="Исключить","",IF('Настройки'!$B$10="Абсолютные значения",ABS(AO620),AO620)),AO620)))</x:f>
      </x:c>
      <x:c r="CS620" s="50" t="str">
        <x:f>IF(OR(1&gt;'Настройки'!$B$3,ISBLANK(BI620),BI620=0),"",BI620)</x:f>
      </x:c>
      <x:c r="CT620" s="50" t="str">
        <x:f>IF(OR(2&gt;'Настройки'!$B$3,ISBLANK(BJ620),BJ620=0),"",BJ620)</x:f>
      </x:c>
      <x:c r="CU620" s="50" t="str">
        <x:f>IF(OR(3&gt;'Настройки'!$B$3,ISBLANK(BK620),BK620=0),"",BK620)</x:f>
      </x:c>
      <x:c r="CV620" s="50" t="str">
        <x:f>IF(OR(4&gt;'Настройки'!$B$3,ISBLANK(BL620),BL620=0),"",BL620)</x:f>
      </x:c>
      <x:c r="CW620" s="50" t="str">
        <x:f>IF(OR(5&gt;'Настройки'!$B$3,ISBLANK(BM620),BM620=0),"",BM620)</x:f>
      </x:c>
      <x:c r="CX620" s="50" t="str">
        <x:f>IF(OR(6&gt;'Настройки'!$B$3,ISBLANK(BN620),BN620=0),"",BN620)</x:f>
      </x:c>
      <x:c r="CY620" s="50" t="str">
        <x:f>IF(OR(7&gt;'Настройки'!$B$3,ISBLANK(BO620),BO620=0),"",BO620)</x:f>
      </x:c>
      <x:c r="CZ620" s="50" t="str">
        <x:f>IF(OR(8&gt;'Настройки'!$B$3,ISBLANK(BP620),BP620=0),"",BP620)</x:f>
      </x:c>
      <x:c r="DA620" s="50" t="str">
        <x:f>IF(OR(9&gt;'Настройки'!$B$3,ISBLANK(BQ620),BQ620=0),"",BQ620)</x:f>
      </x:c>
      <x:c r="DB620" s="50" t="str">
        <x:f>IF(OR(10&gt;'Настройки'!$B$3,ISBLANK(BR620),BR620=0),"",BR620)</x:f>
      </x:c>
      <x:c r="DC620" s="50" t="str">
        <x:f>IF(OR(11&gt;'Настройки'!$B$3,ISBLANK(BS620),BS620=0),"",BS620)</x:f>
      </x:c>
      <x:c r="DD620" s="50" t="str">
        <x:f>IF(OR(12&gt;'Настройки'!$B$3,ISBLANK(BT620),BT620=0),"",BT620)</x:f>
      </x:c>
      <x:c r="DE620" s="50" t="str">
        <x:f>IF(OR(13&gt;'Настройки'!$B$3,ISBLANK(BU620),BU620=0),"",BU620)</x:f>
      </x:c>
      <x:c r="DF620" s="50" t="str">
        <x:f>IF(OR(14&gt;'Настройки'!$B$3,ISBLANK(BV620),BV620=0),"",BV620)</x:f>
      </x:c>
      <x:c r="DG620" s="50" t="str">
        <x:f>IF(OR(15&gt;'Настройки'!$B$3,ISBLANK(BW620),BW620=0),"",BW620)</x:f>
      </x:c>
      <x:c r="DH620" s="50" t="str">
        <x:f>IF(OR(16&gt;'Настройки'!$B$3,ISBLANK(BX620),BX620=0),"",BX620)</x:f>
      </x:c>
      <x:c r="DI620" s="50" t="str">
        <x:f>IF(OR(17&gt;'Настройки'!$B$3,ISBLANK(BY620),BY620=0),"",BY620)</x:f>
      </x:c>
      <x:c r="DJ620" s="50" t="str">
        <x:f>IF(OR(18&gt;'Настройки'!$B$3,ISBLANK(BZ620),BZ620=0),"",BZ620)</x:f>
      </x:c>
      <x:c r="DK620" s="50" t="str">
        <x:f>IF(OR(19&gt;'Настройки'!$B$3,ISBLANK(CA620),CA620=0),"",CA620)</x:f>
      </x:c>
      <x:c r="DL620" s="50" t="str">
        <x:f>IF(OR(20&gt;'Настройки'!$B$3,ISBLANK(CB620),CB620=0),"",CB620)</x:f>
      </x:c>
      <x:c r="DM620" s="50" t="str">
        <x:f>IF(OR(21&gt;'Настройки'!$B$3,ISBLANK(CC620),CC620=0),"",CC620)</x:f>
      </x:c>
      <x:c r="DN620" s="50" t="str">
        <x:f>IF(OR(22&gt;'Настройки'!$B$3,ISBLANK(CD620),CD620=0),"",CD620)</x:f>
      </x:c>
      <x:c r="DO620" s="50" t="str">
        <x:f>IF(OR(23&gt;'Настройки'!$B$3,ISBLANK(CE620),CE620=0),"",CE620)</x:f>
      </x:c>
      <x:c r="DP620" s="50" t="str">
        <x:f>IF(OR(24&gt;'Настройки'!$B$3,ISBLANK(CF620),CF620=0),"",CF620)</x:f>
      </x:c>
      <x:c r="DQ620" s="50" t="str">
        <x:f>IF(OR(25&gt;'Настройки'!$B$3,ISBLANK(CG620),CG620=0),"",CG620)</x:f>
      </x:c>
      <x:c r="DR620" s="50" t="str">
        <x:f>IF(OR(26&gt;'Настройки'!$B$3,ISBLANK(CH620),CH620=0),"",CH620)</x:f>
      </x:c>
      <x:c r="DS620" s="50" t="str">
        <x:f>IF(OR(27&gt;'Настройки'!$B$3,ISBLANK(CI620),CI620=0),"",CI620)</x:f>
      </x:c>
      <x:c r="DT620" s="50" t="str">
        <x:f>IF(OR(28&gt;'Настройки'!$B$3,ISBLANK(CJ620),CJ620=0),"",CJ620)</x:f>
      </x:c>
      <x:c r="DU620" s="50" t="str">
        <x:f>IF(OR(29&gt;'Настройки'!$B$3,ISBLANK(CK620),CK620=0),"",CK620)</x:f>
      </x:c>
      <x:c r="DV620" s="50" t="str">
        <x:f>IF(OR(30&gt;'Настройки'!$B$3,ISBLANK(CL620),CL620=0),"",CL620)</x:f>
      </x:c>
      <x:c r="DW620" s="50" t="str">
        <x:f>IF(OR(31&gt;'Настройки'!$B$3,ISBLANK(CM620),CM620=0),"",CM620)</x:f>
      </x:c>
      <x:c r="DX620" s="50" t="str">
        <x:f>IF(OR(32&gt;'Настройки'!$B$3,ISBLANK(CN620),CN620=0),"",CN620)</x:f>
      </x:c>
      <x:c r="DY620" s="50" t="str">
        <x:f>IF(OR(33&gt;'Настройки'!$B$3,ISBLANK(CO620),CO620=0),"",CO620)</x:f>
      </x:c>
      <x:c r="DZ620" s="50" t="str">
        <x:f>IF(OR(34&gt;'Настройки'!$B$3,ISBLANK(CP620),CP620=0),"",CP620)</x:f>
      </x:c>
      <x:c r="EA620" s="50" t="str">
        <x:f>IF(OR(35&gt;'Настройки'!$B$3,ISBLANK(CQ620),CQ620=0),"",CQ620)</x:f>
      </x:c>
      <x:c r="EB620" s="50" t="str">
        <x:f>IF(OR(36&gt;'Настройки'!$B$3,ISBLANK(CR620),CR620=0),"",CR620)</x:f>
      </x:c>
      <x:c r="EC620" s="50" t="str">
        <x:f>IF(A620="","",IF(OR(BB620="AZ",BB620="BZ"),10000+ROW(),IF(AZ620&gt;'Настройки'!$B$11,20000+ROW(),IF(BF620&lt;&gt;"Обычный",30000+ROW(),IF(AX620&lt;=0,40000+ROW(),"")))))</x:f>
      </x:c>
      <x:c r="ED620" s="50" t="str">
        <x:f>IF(EC620="","",COUNTIFS($EC$2:$EC$1001,"&gt;0",$EC$2:$EC$1001,"&lt;"&amp;EC620)+1)</x:f>
      </x:c>
    </x:row>
    <x:row r="621">
      <x:c r="A621" s="115"/>
      <x:c r="B621" s="115"/>
      <x:c r="C621" s="115"/>
      <x:c r="D621" s="118"/>
      <x:c r="E621" s="118"/>
      <x:c r="F621" s="118"/>
      <x:c r="G621" s="118"/>
      <x:c r="H621" s="118"/>
      <x:c r="I621" s="118"/>
      <x:c r="J621" s="118"/>
      <x:c r="K621" s="118"/>
      <x:c r="L621" s="118"/>
      <x:c r="M621" s="118"/>
      <x:c r="N621" s="118"/>
      <x:c r="O621" s="118"/>
      <x:c r="P621" s="118"/>
      <x:c r="Q621" s="118"/>
      <x:c r="R621" s="118"/>
      <x:c r="S621" s="118"/>
      <x:c r="T621" s="118"/>
      <x:c r="U621" s="118"/>
      <x:c r="V621" s="118"/>
      <x:c r="W621" s="118"/>
      <x:c r="X621" s="118"/>
      <x:c r="Y621" s="118"/>
      <x:c r="Z621" s="118"/>
      <x:c r="AA621" s="118"/>
      <x:c r="AB621" s="118"/>
      <x:c r="AC621" s="118"/>
      <x:c r="AD621" s="118"/>
      <x:c r="AE621" s="118"/>
      <x:c r="AF621" s="118"/>
      <x:c r="AG621" s="118"/>
      <x:c r="AH621" s="118"/>
      <x:c r="AI621" s="118"/>
      <x:c r="AJ621" s="118"/>
      <x:c r="AK621" s="118"/>
      <x:c r="AL621" s="118"/>
      <x:c r="AM621" s="118"/>
      <x:c r="AN621" s="118"/>
      <x:c r="AO621" s="118"/>
      <x:c r="AP621" s="115"/>
      <x:c r="AQ621" s="49" t="str">
        <x:f>IF(A621="","",COUNT(BI621:INDEX(BI621:CR621,1,'Настройки'!$B$3)))</x:f>
      </x:c>
      <x:c r="AR621" s="49" t="str">
        <x:f>IF(A621="","",SUM(BI621:INDEX(BI621:CR621,1,'Настройки'!$B$3)))</x:f>
      </x:c>
      <x:c r="AS621" s="58" t="str">
        <x:f>IF(A621="","",IF('Настройки'!$B$4="Стоимость потребления",AR621*D621,IF('Настройки'!$B$4="Количество",AR621,E621)))</x:f>
      </x:c>
      <x:c r="AT621" s="61" t="str">
        <x:f>IF(OR(A621="",AS621&lt;0,SUM($AS$2:$AS$1001)&lt;=0),"",AS621/SUM($AS$2:$AS$1001))</x:f>
      </x:c>
      <x:c r="AU621" s="61" t="str">
        <x:f>IF(OR(A621="",AS621&lt;0,SUM($AS$2:$AS$1001)&lt;=0),"",SUMIFS($AS$2:$AS$1001,$AS$2:$AS$1001,"&gt;"&amp;AS621)/SUM($AS$2:$AS$1001))</x:f>
      </x:c>
      <x:c r="AV621" s="61" t="str">
        <x:f>IF(OR(A621="",AS621&lt;0,SUM($AS$2:$AS$1001)&lt;=0),"",SUMIFS($AS$2:$AS$1001,$AS$2:$AS$1001,"&gt;="&amp;AS621)/SUM($AS$2:$AS$1001))</x:f>
      </x:c>
      <x:c r="AW621" s="49" t="str">
        <x:f>IF(A621="","",IF(SUM($AS$2:$AS$1001)&lt;=0,"Не определён",IF(AS621&lt;0,"Исключение",IF(AU621&lt;'Настройки'!$B$5,"A",IF(AU621&lt;'Настройки'!$B$6,"B","C")))))</x:f>
      </x:c>
      <x:c r="AX621" s="58" t="str">
        <x:f>IF(A621="","",IF(AQ621=0,"",AVERAGE(BI621:INDEX(BI621:CR621,1,'Настройки'!$B$3))))</x:f>
      </x:c>
      <x:c r="AY621" s="58" t="str">
        <x:f>IF(OR(A621="",AQ621=0),"",STDEVP(BI621:INDEX(BI621:CR621,1,'Настройки'!$B$3)))</x:f>
      </x:c>
      <x:c r="AZ621" s="61" t="str">
        <x:f>IF(OR(A621="",AQ621&lt;'Настройки'!$B$12,AX621&lt;=0,AND('Настройки'!$B$10="Блокировать",COUNTIF(F621:INDEX(F621:AO621,1,'Настройки'!$B$3),"&lt;0")&gt;0)),"",AY621/ABS(AX621))</x:f>
      </x:c>
      <x:c r="BA621" s="49" t="str">
        <x:f>IF(A621="","",IF(AND('Настройки'!$B$10="Блокировать",COUNTIF(F621:INDEX(F621:AO621,1,'Настройки'!$B$3),"&lt;0")&gt;0),"Не определён",IF(AQ621&lt;'Настройки'!$B$12,"Не определён",IF(AX621=0,"Нет спроса",IF(AX621&lt;0,"Не определён",IF(AZ621&lt;='Настройки'!$B$7,"X",IF(AZ621&lt;='Настройки'!$B$8,"Y","Z")))))))</x:f>
      </x:c>
      <x:c r="BB621" s="49" t="str">
        <x:f>IF(OR(A621="",LEN(AW621)&lt;&gt;1,LEN(BA621)&lt;&gt;1),"",AW621&amp;BA621)</x:f>
      </x:c>
      <x:c r="BC621" s="61" t="str">
        <x:f>IF(OR(A621="",AQ621=0),"",(COUNT(BI621:INDEX(BI621:CR621,1,'Настройки'!$B$3))-COUNT(CS621:INDEX(CS621:EB621,1,'Настройки'!$B$3)))/AQ621)</x:f>
      </x:c>
      <x:c r="BD621" s="64" t="str">
        <x:f>IF(OR(A621="",COUNT(CS621:INDEX(CS621:EB621,1,'Настройки'!$B$3))=0),"",AQ621/COUNT(CS621:INDEX(CS621:EB621,1,'Настройки'!$B$3)))</x:f>
      </x:c>
      <x:c r="BE621" s="64" t="str">
        <x:f>IF(OR(A621="",COUNT(CS621:INDEX(CS621:EB621,1,'Настройки'!$B$3))=0),"",IF(AVERAGE(CS621:INDEX(CS621:EB621,1,'Настройки'!$B$3))=0,"",(STDEVP(CS621:INDEX(CS621:EB621,1,'Настройки'!$B$3))/ABS(AVERAGE(CS621:INDEX(CS621:EB621,1,'Настройки'!$B$3))))^2))</x:f>
      </x:c>
      <x:c r="BF621" s="49" t="str">
        <x:f>IF(A621="","",IF(AQ621&lt;3,"Недостаточно",IF(AQ621&lt;6,"Предварительный","Обычный")))</x:f>
      </x:c>
      <x:c r="BG621" s="49" t="str">
        <x:f>IF(A621="","",IF(COUNTIF(F621:INDEX(F621:AO621,1,'Настройки'!$B$3),"&lt;0")&gt;0,IF('Настройки'!$B$10="Блокировать","Отрицательный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"),"")&amp;IF(AQ621&lt;3,"Недостаточно истории. ",IF(AQ621&lt;6,"Предварительная классификация. ",""))&amp;IF(AX621=0,"Нет спроса за горизонт. ","")&amp;IF(AZ621&gt;'Настройки'!$B$11,"Экстремальная вариативность. ",""))</x:f>
      </x:c>
      <x:c r="BH621" s="49" t="str">
        <x:f>IF(A621="","",IFERROR(VLOOKUP(BB621,'Настройки'!$D$3:$E$11,2,FALSE),"Сначала проверьте исходные данные и историю спроса.")&amp;" Уточните срок поставки, MOQ и критичность.")</x:f>
      </x:c>
      <x:c r="BI621" s="50" t="str">
        <x:f>IF(1&gt;'Настройки'!$B$3,"",IF(ISBLANK(F621),IF('Настройки'!$B$9="Нулевой спрос",0,""),IF(F621&lt;0,IF('Настройки'!$B$10="Исключить","",IF('Настройки'!$B$10="Абсолютные значения",ABS(F621),F621)),F621)))</x:f>
      </x:c>
      <x:c r="BJ621" s="50" t="str">
        <x:f>IF(2&gt;'Настройки'!$B$3,"",IF(ISBLANK(G621),IF('Настройки'!$B$9="Нулевой спрос",0,""),IF(G621&lt;0,IF('Настройки'!$B$10="Исключить","",IF('Настройки'!$B$10="Абсолютные значения",ABS(G621),G621)),G621)))</x:f>
      </x:c>
      <x:c r="BK621" s="50" t="str">
        <x:f>IF(3&gt;'Настройки'!$B$3,"",IF(ISBLANK(H621),IF('Настройки'!$B$9="Нулевой спрос",0,""),IF(H621&lt;0,IF('Настройки'!$B$10="Исключить","",IF('Настройки'!$B$10="Абсолютные значения",ABS(H621),H621)),H621)))</x:f>
      </x:c>
      <x:c r="BL621" s="50" t="str">
        <x:f>IF(4&gt;'Настройки'!$B$3,"",IF(ISBLANK(I621),IF('Настройки'!$B$9="Нулевой спрос",0,""),IF(I621&lt;0,IF('Настройки'!$B$10="Исключить","",IF('Настройки'!$B$10="Абсолютные значения",ABS(I621),I621)),I621)))</x:f>
      </x:c>
      <x:c r="BM621" s="50" t="str">
        <x:f>IF(5&gt;'Настройки'!$B$3,"",IF(ISBLANK(J621),IF('Настройки'!$B$9="Нулевой спрос",0,""),IF(J621&lt;0,IF('Настройки'!$B$10="Исключить","",IF('Настройки'!$B$10="Абсолютные значения",ABS(J621),J621)),J621)))</x:f>
      </x:c>
      <x:c r="BN621" s="50" t="str">
        <x:f>IF(6&gt;'Настройки'!$B$3,"",IF(ISBLANK(K621),IF('Настройки'!$B$9="Нулевой спрос",0,""),IF(K621&lt;0,IF('Настройки'!$B$10="Исключить","",IF('Настройки'!$B$10="Абсолютные значения",ABS(K621),K621)),K621)))</x:f>
      </x:c>
      <x:c r="BO621" s="50" t="str">
        <x:f>IF(7&gt;'Настройки'!$B$3,"",IF(ISBLANK(L621),IF('Настройки'!$B$9="Нулевой спрос",0,""),IF(L621&lt;0,IF('Настройки'!$B$10="Исключить","",IF('Настройки'!$B$10="Абсолютные значения",ABS(L621),L621)),L621)))</x:f>
      </x:c>
      <x:c r="BP621" s="50" t="str">
        <x:f>IF(8&gt;'Настройки'!$B$3,"",IF(ISBLANK(M621),IF('Настройки'!$B$9="Нулевой спрос",0,""),IF(M621&lt;0,IF('Настройки'!$B$10="Исключить","",IF('Настройки'!$B$10="Абсолютные значения",ABS(M621),M621)),M621)))</x:f>
      </x:c>
      <x:c r="BQ621" s="50" t="str">
        <x:f>IF(9&gt;'Настройки'!$B$3,"",IF(ISBLANK(N621),IF('Настройки'!$B$9="Нулевой спрос",0,""),IF(N621&lt;0,IF('Настройки'!$B$10="Исключить","",IF('Настройки'!$B$10="Абсолютные значения",ABS(N621),N621)),N621)))</x:f>
      </x:c>
      <x:c r="BR621" s="50" t="str">
        <x:f>IF(10&gt;'Настройки'!$B$3,"",IF(ISBLANK(O621),IF('Настройки'!$B$9="Нулевой спрос",0,""),IF(O621&lt;0,IF('Настройки'!$B$10="Исключить","",IF('Настройки'!$B$10="Абсолютные значения",ABS(O621),O621)),O621)))</x:f>
      </x:c>
      <x:c r="BS621" s="50" t="str">
        <x:f>IF(11&gt;'Настройки'!$B$3,"",IF(ISBLANK(P621),IF('Настройки'!$B$9="Нулевой спрос",0,""),IF(P621&lt;0,IF('Настройки'!$B$10="Исключить","",IF('Настройки'!$B$10="Абсолютные значения",ABS(P621),P621)),P621)))</x:f>
      </x:c>
      <x:c r="BT621" s="50" t="str">
        <x:f>IF(12&gt;'Настройки'!$B$3,"",IF(ISBLANK(Q621),IF('Настройки'!$B$9="Нулевой спрос",0,""),IF(Q621&lt;0,IF('Настройки'!$B$10="Исключить","",IF('Настройки'!$B$10="Абсолютные значения",ABS(Q621),Q621)),Q621)))</x:f>
      </x:c>
      <x:c r="BU621" s="50" t="str">
        <x:f>IF(13&gt;'Настройки'!$B$3,"",IF(ISBLANK(R621),IF('Настройки'!$B$9="Нулевой спрос",0,""),IF(R621&lt;0,IF('Настройки'!$B$10="Исключить","",IF('Настройки'!$B$10="Абсолютные значения",ABS(R621),R621)),R621)))</x:f>
      </x:c>
      <x:c r="BV621" s="50" t="str">
        <x:f>IF(14&gt;'Настройки'!$B$3,"",IF(ISBLANK(S621),IF('Настройки'!$B$9="Нулевой спрос",0,""),IF(S621&lt;0,IF('Настройки'!$B$10="Исключить","",IF('Настройки'!$B$10="Абсолютные значения",ABS(S621),S621)),S621)))</x:f>
      </x:c>
      <x:c r="BW621" s="50" t="str">
        <x:f>IF(15&gt;'Настройки'!$B$3,"",IF(ISBLANK(T621),IF('Настройки'!$B$9="Нулевой спрос",0,""),IF(T621&lt;0,IF('Настройки'!$B$10="Исключить","",IF('Настройки'!$B$10="Абсолютные значения",ABS(T621),T621)),T621)))</x:f>
      </x:c>
      <x:c r="BX621" s="50" t="str">
        <x:f>IF(16&gt;'Настройки'!$B$3,"",IF(ISBLANK(U621),IF('Настройки'!$B$9="Нулевой спрос",0,""),IF(U621&lt;0,IF('Настройки'!$B$10="Исключить","",IF('Настройки'!$B$10="Абсолютные значения",ABS(U621),U621)),U621)))</x:f>
      </x:c>
      <x:c r="BY621" s="50" t="str">
        <x:f>IF(17&gt;'Настройки'!$B$3,"",IF(ISBLANK(V621),IF('Настройки'!$B$9="Нулевой спрос",0,""),IF(V621&lt;0,IF('Настройки'!$B$10="Исключить","",IF('Настройки'!$B$10="Абсолютные значения",ABS(V621),V621)),V621)))</x:f>
      </x:c>
      <x:c r="BZ621" s="50" t="str">
        <x:f>IF(18&gt;'Настройки'!$B$3,"",IF(ISBLANK(W621),IF('Настройки'!$B$9="Нулевой спрос",0,""),IF(W621&lt;0,IF('Настройки'!$B$10="Исключить","",IF('Настройки'!$B$10="Абсолютные значения",ABS(W621),W621)),W621)))</x:f>
      </x:c>
      <x:c r="CA621" s="50" t="str">
        <x:f>IF(19&gt;'Настройки'!$B$3,"",IF(ISBLANK(X621),IF('Настройки'!$B$9="Нулевой спрос",0,""),IF(X621&lt;0,IF('Настройки'!$B$10="Исключить","",IF('Настройки'!$B$10="Абсолютные значения",ABS(X621),X621)),X621)))</x:f>
      </x:c>
      <x:c r="CB621" s="50" t="str">
        <x:f>IF(20&gt;'Настройки'!$B$3,"",IF(ISBLANK(Y621),IF('Настройки'!$B$9="Нулевой спрос",0,""),IF(Y621&lt;0,IF('Настройки'!$B$10="Исключить","",IF('Настройки'!$B$10="Абсолютные значения",ABS(Y621),Y621)),Y621)))</x:f>
      </x:c>
      <x:c r="CC621" s="50" t="str">
        <x:f>IF(21&gt;'Настройки'!$B$3,"",IF(ISBLANK(Z621),IF('Настройки'!$B$9="Нулевой спрос",0,""),IF(Z621&lt;0,IF('Настройки'!$B$10="Исключить","",IF('Настройки'!$B$10="Абсолютные значения",ABS(Z621),Z621)),Z621)))</x:f>
      </x:c>
      <x:c r="CD621" s="50" t="str">
        <x:f>IF(22&gt;'Настройки'!$B$3,"",IF(ISBLANK(AA621),IF('Настройки'!$B$9="Нулевой спрос",0,""),IF(AA621&lt;0,IF('Настройки'!$B$10="Исключить","",IF('Настройки'!$B$10="Абсолютные значения",ABS(AA621),AA621)),AA621)))</x:f>
      </x:c>
      <x:c r="CE621" s="50" t="str">
        <x:f>IF(23&gt;'Настройки'!$B$3,"",IF(ISBLANK(AB621),IF('Настройки'!$B$9="Нулевой спрос",0,""),IF(AB621&lt;0,IF('Настройки'!$B$10="Исключить","",IF('Настройки'!$B$10="Абсолютные значения",ABS(AB621),AB621)),AB621)))</x:f>
      </x:c>
      <x:c r="CF621" s="50" t="str">
        <x:f>IF(24&gt;'Настройки'!$B$3,"",IF(ISBLANK(AC621),IF('Настройки'!$B$9="Нулевой спрос",0,""),IF(AC621&lt;0,IF('Настройки'!$B$10="Исключить","",IF('Настройки'!$B$10="Абсолютные значения",ABS(AC621),AC621)),AC621)))</x:f>
      </x:c>
      <x:c r="CG621" s="50" t="str">
        <x:f>IF(25&gt;'Настройки'!$B$3,"",IF(ISBLANK(AD621),IF('Настройки'!$B$9="Нулевой спрос",0,""),IF(AD621&lt;0,IF('Настройки'!$B$10="Исключить","",IF('Настройки'!$B$10="Абсолютные значения",ABS(AD621),AD621)),AD621)))</x:f>
      </x:c>
      <x:c r="CH621" s="50" t="str">
        <x:f>IF(26&gt;'Настройки'!$B$3,"",IF(ISBLANK(AE621),IF('Настройки'!$B$9="Нулевой спрос",0,""),IF(AE621&lt;0,IF('Настройки'!$B$10="Исключить","",IF('Настройки'!$B$10="Абсолютные значения",ABS(AE621),AE621)),AE621)))</x:f>
      </x:c>
      <x:c r="CI621" s="50" t="str">
        <x:f>IF(27&gt;'Настройки'!$B$3,"",IF(ISBLANK(AF621),IF('Настройки'!$B$9="Нулевой спрос",0,""),IF(AF621&lt;0,IF('Настройки'!$B$10="Исключить","",IF('Настройки'!$B$10="Абсолютные значения",ABS(AF621),AF621)),AF621)))</x:f>
      </x:c>
      <x:c r="CJ621" s="50" t="str">
        <x:f>IF(28&gt;'Настройки'!$B$3,"",IF(ISBLANK(AG621),IF('Настройки'!$B$9="Нулевой спрос",0,""),IF(AG621&lt;0,IF('Настройки'!$B$10="Исключить","",IF('Настройки'!$B$10="Абсолютные значения",ABS(AG621),AG621)),AG621)))</x:f>
      </x:c>
      <x:c r="CK621" s="50" t="str">
        <x:f>IF(29&gt;'Настройки'!$B$3,"",IF(ISBLANK(AH621),IF('Настройки'!$B$9="Нулевой спрос",0,""),IF(AH621&lt;0,IF('Настройки'!$B$10="Исключить","",IF('Настройки'!$B$10="Абсолютные значения",ABS(AH621),AH621)),AH621)))</x:f>
      </x:c>
      <x:c r="CL621" s="50" t="str">
        <x:f>IF(30&gt;'Настройки'!$B$3,"",IF(ISBLANK(AI621),IF('Настройки'!$B$9="Нулевой спрос",0,""),IF(AI621&lt;0,IF('Настройки'!$B$10="Исключить","",IF('Настройки'!$B$10="Абсолютные значения",ABS(AI621),AI621)),AI621)))</x:f>
      </x:c>
      <x:c r="CM621" s="50" t="str">
        <x:f>IF(31&gt;'Настройки'!$B$3,"",IF(ISBLANK(AJ621),IF('Настройки'!$B$9="Нулевой спрос",0,""),IF(AJ621&lt;0,IF('Настройки'!$B$10="Исключить","",IF('Настройки'!$B$10="Абсолютные значения",ABS(AJ621),AJ621)),AJ621)))</x:f>
      </x:c>
      <x:c r="CN621" s="50" t="str">
        <x:f>IF(32&gt;'Настройки'!$B$3,"",IF(ISBLANK(AK621),IF('Настройки'!$B$9="Нулевой спрос",0,""),IF(AK621&lt;0,IF('Настройки'!$B$10="Исключить","",IF('Настройки'!$B$10="Абсолютные значения",ABS(AK621),AK621)),AK621)))</x:f>
      </x:c>
      <x:c r="CO621" s="50" t="str">
        <x:f>IF(33&gt;'Настройки'!$B$3,"",IF(ISBLANK(AL621),IF('Настройки'!$B$9="Нулевой спрос",0,""),IF(AL621&lt;0,IF('Настройки'!$B$10="Исключить","",IF('Настройки'!$B$10="Абсолютные значения",ABS(AL621),AL621)),AL621)))</x:f>
      </x:c>
      <x:c r="CP621" s="50" t="str">
        <x:f>IF(34&gt;'Настройки'!$B$3,"",IF(ISBLANK(AM621),IF('Настройки'!$B$9="Нулевой спрос",0,""),IF(AM621&lt;0,IF('Настройки'!$B$10="Исключить","",IF('Настройки'!$B$10="Абсолютные значения",ABS(AM621),AM621)),AM621)))</x:f>
      </x:c>
      <x:c r="CQ621" s="50" t="str">
        <x:f>IF(35&gt;'Настройки'!$B$3,"",IF(ISBLANK(AN621),IF('Настройки'!$B$9="Нулевой спрос",0,""),IF(AN621&lt;0,IF('Настройки'!$B$10="Исключить","",IF('Настройки'!$B$10="Абсолютные значения",ABS(AN621),AN621)),AN621)))</x:f>
      </x:c>
      <x:c r="CR621" s="50" t="str">
        <x:f>IF(36&gt;'Настройки'!$B$3,"",IF(ISBLANK(AO621),IF('Настройки'!$B$9="Нулевой спрос",0,""),IF(AO621&lt;0,IF('Настройки'!$B$10="Исключить","",IF('Настройки'!$B$10="Абсолютные значения",ABS(AO621),AO621)),AO621)))</x:f>
      </x:c>
      <x:c r="CS621" s="50" t="str">
        <x:f>IF(OR(1&gt;'Настройки'!$B$3,ISBLANK(BI621),BI621=0),"",BI621)</x:f>
      </x:c>
      <x:c r="CT621" s="50" t="str">
        <x:f>IF(OR(2&gt;'Настройки'!$B$3,ISBLANK(BJ621),BJ621=0),"",BJ621)</x:f>
      </x:c>
      <x:c r="CU621" s="50" t="str">
        <x:f>IF(OR(3&gt;'Настройки'!$B$3,ISBLANK(BK621),BK621=0),"",BK621)</x:f>
      </x:c>
      <x:c r="CV621" s="50" t="str">
        <x:f>IF(OR(4&gt;'Настройки'!$B$3,ISBLANK(BL621),BL621=0),"",BL621)</x:f>
      </x:c>
      <x:c r="CW621" s="50" t="str">
        <x:f>IF(OR(5&gt;'Настройки'!$B$3,ISBLANK(BM621),BM621=0),"",BM621)</x:f>
      </x:c>
      <x:c r="CX621" s="50" t="str">
        <x:f>IF(OR(6&gt;'Настройки'!$B$3,ISBLANK(BN621),BN621=0),"",BN621)</x:f>
      </x:c>
      <x:c r="CY621" s="50" t="str">
        <x:f>IF(OR(7&gt;'Настройки'!$B$3,ISBLANK(BO621),BO621=0),"",BO621)</x:f>
      </x:c>
      <x:c r="CZ621" s="50" t="str">
        <x:f>IF(OR(8&gt;'Настройки'!$B$3,ISBLANK(BP621),BP621=0),"",BP621)</x:f>
      </x:c>
      <x:c r="DA621" s="50" t="str">
        <x:f>IF(OR(9&gt;'Настройки'!$B$3,ISBLANK(BQ621),BQ621=0),"",BQ621)</x:f>
      </x:c>
      <x:c r="DB621" s="50" t="str">
        <x:f>IF(OR(10&gt;'Настройки'!$B$3,ISBLANK(BR621),BR621=0),"",BR621)</x:f>
      </x:c>
      <x:c r="DC621" s="50" t="str">
        <x:f>IF(OR(11&gt;'Настройки'!$B$3,ISBLANK(BS621),BS621=0),"",BS621)</x:f>
      </x:c>
      <x:c r="DD621" s="50" t="str">
        <x:f>IF(OR(12&gt;'Настройки'!$B$3,ISBLANK(BT621),BT621=0),"",BT621)</x:f>
      </x:c>
      <x:c r="DE621" s="50" t="str">
        <x:f>IF(OR(13&gt;'Настройки'!$B$3,ISBLANK(BU621),BU621=0),"",BU621)</x:f>
      </x:c>
      <x:c r="DF621" s="50" t="str">
        <x:f>IF(OR(14&gt;'Настройки'!$B$3,ISBLANK(BV621),BV621=0),"",BV621)</x:f>
      </x:c>
      <x:c r="DG621" s="50" t="str">
        <x:f>IF(OR(15&gt;'Настройки'!$B$3,ISBLANK(BW621),BW621=0),"",BW621)</x:f>
      </x:c>
      <x:c r="DH621" s="50" t="str">
        <x:f>IF(OR(16&gt;'Настройки'!$B$3,ISBLANK(BX621),BX621=0),"",BX621)</x:f>
      </x:c>
      <x:c r="DI621" s="50" t="str">
        <x:f>IF(OR(17&gt;'Настройки'!$B$3,ISBLANK(BY621),BY621=0),"",BY621)</x:f>
      </x:c>
      <x:c r="DJ621" s="50" t="str">
        <x:f>IF(OR(18&gt;'Настройки'!$B$3,ISBLANK(BZ621),BZ621=0),"",BZ621)</x:f>
      </x:c>
      <x:c r="DK621" s="50" t="str">
        <x:f>IF(OR(19&gt;'Настройки'!$B$3,ISBLANK(CA621),CA621=0),"",CA621)</x:f>
      </x:c>
      <x:c r="DL621" s="50" t="str">
        <x:f>IF(OR(20&gt;'Настройки'!$B$3,ISBLANK(CB621),CB621=0),"",CB621)</x:f>
      </x:c>
      <x:c r="DM621" s="50" t="str">
        <x:f>IF(OR(21&gt;'Настройки'!$B$3,ISBLANK(CC621),CC621=0),"",CC621)</x:f>
      </x:c>
      <x:c r="DN621" s="50" t="str">
        <x:f>IF(OR(22&gt;'Настройки'!$B$3,ISBLANK(CD621),CD621=0),"",CD621)</x:f>
      </x:c>
      <x:c r="DO621" s="50" t="str">
        <x:f>IF(OR(23&gt;'Настройки'!$B$3,ISBLANK(CE621),CE621=0),"",CE621)</x:f>
      </x:c>
      <x:c r="DP621" s="50" t="str">
        <x:f>IF(OR(24&gt;'Настройки'!$B$3,ISBLANK(CF621),CF621=0),"",CF621)</x:f>
      </x:c>
      <x:c r="DQ621" s="50" t="str">
        <x:f>IF(OR(25&gt;'Настройки'!$B$3,ISBLANK(CG621),CG621=0),"",CG621)</x:f>
      </x:c>
      <x:c r="DR621" s="50" t="str">
        <x:f>IF(OR(26&gt;'Настройки'!$B$3,ISBLANK(CH621),CH621=0),"",CH621)</x:f>
      </x:c>
      <x:c r="DS621" s="50" t="str">
        <x:f>IF(OR(27&gt;'Настройки'!$B$3,ISBLANK(CI621),CI621=0),"",CI621)</x:f>
      </x:c>
      <x:c r="DT621" s="50" t="str">
        <x:f>IF(OR(28&gt;'Настройки'!$B$3,ISBLANK(CJ621),CJ621=0),"",CJ621)</x:f>
      </x:c>
      <x:c r="DU621" s="50" t="str">
        <x:f>IF(OR(29&gt;'Настройки'!$B$3,ISBLANK(CK621),CK621=0),"",CK621)</x:f>
      </x:c>
      <x:c r="DV621" s="50" t="str">
        <x:f>IF(OR(30&gt;'Настройки'!$B$3,ISBLANK(CL621),CL621=0),"",CL621)</x:f>
      </x:c>
      <x:c r="DW621" s="50" t="str">
        <x:f>IF(OR(31&gt;'Настройки'!$B$3,ISBLANK(CM621),CM621=0),"",CM621)</x:f>
      </x:c>
      <x:c r="DX621" s="50" t="str">
        <x:f>IF(OR(32&gt;'Настройки'!$B$3,ISBLANK(CN621),CN621=0),"",CN621)</x:f>
      </x:c>
      <x:c r="DY621" s="50" t="str">
        <x:f>IF(OR(33&gt;'Настройки'!$B$3,ISBLANK(CO621),CO621=0),"",CO621)</x:f>
      </x:c>
      <x:c r="DZ621" s="50" t="str">
        <x:f>IF(OR(34&gt;'Настройки'!$B$3,ISBLANK(CP621),CP621=0),"",CP621)</x:f>
      </x:c>
      <x:c r="EA621" s="50" t="str">
        <x:f>IF(OR(35&gt;'Настройки'!$B$3,ISBLANK(CQ621),CQ621=0),"",CQ621)</x:f>
      </x:c>
      <x:c r="EB621" s="50" t="str">
        <x:f>IF(OR(36&gt;'Настройки'!$B$3,ISBLANK(CR621),CR621=0),"",CR621)</x:f>
      </x:c>
      <x:c r="EC621" s="50" t="str">
        <x:f>IF(A621="","",IF(OR(BB621="AZ",BB621="BZ"),10000+ROW(),IF(AZ621&gt;'Настройки'!$B$11,20000+ROW(),IF(BF621&lt;&gt;"Обычный",30000+ROW(),IF(AX621&lt;=0,40000+ROW(),"")))))</x:f>
      </x:c>
      <x:c r="ED621" s="50" t="str">
        <x:f>IF(EC621="","",COUNTIFS($EC$2:$EC$1001,"&gt;0",$EC$2:$EC$1001,"&lt;"&amp;EC621)+1)</x:f>
      </x:c>
    </x:row>
    <x:row r="622">
      <x:c r="A622" s="115"/>
      <x:c r="B622" s="115"/>
      <x:c r="C622" s="115"/>
      <x:c r="D622" s="118"/>
      <x:c r="E622" s="118"/>
      <x:c r="F622" s="118"/>
      <x:c r="G622" s="118"/>
      <x:c r="H622" s="118"/>
      <x:c r="I622" s="118"/>
      <x:c r="J622" s="118"/>
      <x:c r="K622" s="118"/>
      <x:c r="L622" s="118"/>
      <x:c r="M622" s="118"/>
      <x:c r="N622" s="118"/>
      <x:c r="O622" s="118"/>
      <x:c r="P622" s="118"/>
      <x:c r="Q622" s="118"/>
      <x:c r="R622" s="118"/>
      <x:c r="S622" s="118"/>
      <x:c r="T622" s="118"/>
      <x:c r="U622" s="118"/>
      <x:c r="V622" s="118"/>
      <x:c r="W622" s="118"/>
      <x:c r="X622" s="118"/>
      <x:c r="Y622" s="118"/>
      <x:c r="Z622" s="118"/>
      <x:c r="AA622" s="118"/>
      <x:c r="AB622" s="118"/>
      <x:c r="AC622" s="118"/>
      <x:c r="AD622" s="118"/>
      <x:c r="AE622" s="118"/>
      <x:c r="AF622" s="118"/>
      <x:c r="AG622" s="118"/>
      <x:c r="AH622" s="118"/>
      <x:c r="AI622" s="118"/>
      <x:c r="AJ622" s="118"/>
      <x:c r="AK622" s="118"/>
      <x:c r="AL622" s="118"/>
      <x:c r="AM622" s="118"/>
      <x:c r="AN622" s="118"/>
      <x:c r="AO622" s="118"/>
      <x:c r="AP622" s="115"/>
      <x:c r="AQ622" s="49" t="str">
        <x:f>IF(A622="","",COUNT(BI622:INDEX(BI622:CR622,1,'Настройки'!$B$3)))</x:f>
      </x:c>
      <x:c r="AR622" s="49" t="str">
        <x:f>IF(A622="","",SUM(BI622:INDEX(BI622:CR622,1,'Настройки'!$B$3)))</x:f>
      </x:c>
      <x:c r="AS622" s="58" t="str">
        <x:f>IF(A622="","",IF('Настройки'!$B$4="Стоимость потребления",AR622*D622,IF('Настройки'!$B$4="Количество",AR622,E622)))</x:f>
      </x:c>
      <x:c r="AT622" s="61" t="str">
        <x:f>IF(OR(A622="",AS622&lt;0,SUM($AS$2:$AS$1001)&lt;=0),"",AS622/SUM($AS$2:$AS$1001))</x:f>
      </x:c>
      <x:c r="AU622" s="61" t="str">
        <x:f>IF(OR(A622="",AS622&lt;0,SUM($AS$2:$AS$1001)&lt;=0),"",SUMIFS($AS$2:$AS$1001,$AS$2:$AS$1001,"&gt;"&amp;AS622)/SUM($AS$2:$AS$1001))</x:f>
      </x:c>
      <x:c r="AV622" s="61" t="str">
        <x:f>IF(OR(A622="",AS622&lt;0,SUM($AS$2:$AS$1001)&lt;=0),"",SUMIFS($AS$2:$AS$1001,$AS$2:$AS$1001,"&gt;="&amp;AS622)/SUM($AS$2:$AS$1001))</x:f>
      </x:c>
      <x:c r="AW622" s="49" t="str">
        <x:f>IF(A622="","",IF(SUM($AS$2:$AS$1001)&lt;=0,"Не определён",IF(AS622&lt;0,"Исключение",IF(AU622&lt;'Настройки'!$B$5,"A",IF(AU622&lt;'Настройки'!$B$6,"B","C")))))</x:f>
      </x:c>
      <x:c r="AX622" s="58" t="str">
        <x:f>IF(A622="","",IF(AQ622=0,"",AVERAGE(BI622:INDEX(BI622:CR622,1,'Настройки'!$B$3))))</x:f>
      </x:c>
      <x:c r="AY622" s="58" t="str">
        <x:f>IF(OR(A622="",AQ622=0),"",STDEVP(BI622:INDEX(BI622:CR622,1,'Настройки'!$B$3)))</x:f>
      </x:c>
      <x:c r="AZ622" s="61" t="str">
        <x:f>IF(OR(A622="",AQ622&lt;'Настройки'!$B$12,AX622&lt;=0,AND('Настройки'!$B$10="Блокировать",COUNTIF(F622:INDEX(F622:AO622,1,'Настройки'!$B$3),"&lt;0")&gt;0)),"",AY622/ABS(AX622))</x:f>
      </x:c>
      <x:c r="BA622" s="49" t="str">
        <x:f>IF(A622="","",IF(AND('Настройки'!$B$10="Блокировать",COUNTIF(F622:INDEX(F622:AO622,1,'Настройки'!$B$3),"&lt;0")&gt;0),"Не определён",IF(AQ622&lt;'Настройки'!$B$12,"Не определён",IF(AX622=0,"Нет спроса",IF(AX622&lt;0,"Не определён",IF(AZ622&lt;='Настройки'!$B$7,"X",IF(AZ622&lt;='Настройки'!$B$8,"Y","Z")))))))</x:f>
      </x:c>
      <x:c r="BB622" s="49" t="str">
        <x:f>IF(OR(A622="",LEN(AW622)&lt;&gt;1,LEN(BA622)&lt;&gt;1),"",AW622&amp;BA622)</x:f>
      </x:c>
      <x:c r="BC622" s="61" t="str">
        <x:f>IF(OR(A622="",AQ622=0),"",(COUNT(BI622:INDEX(BI622:CR622,1,'Настройки'!$B$3))-COUNT(CS622:INDEX(CS622:EB622,1,'Настройки'!$B$3)))/AQ622)</x:f>
      </x:c>
      <x:c r="BD622" s="64" t="str">
        <x:f>IF(OR(A622="",COUNT(CS622:INDEX(CS622:EB622,1,'Настройки'!$B$3))=0),"",AQ622/COUNT(CS622:INDEX(CS622:EB622,1,'Настройки'!$B$3)))</x:f>
      </x:c>
      <x:c r="BE622" s="64" t="str">
        <x:f>IF(OR(A622="",COUNT(CS622:INDEX(CS622:EB622,1,'Настройки'!$B$3))=0),"",IF(AVERAGE(CS622:INDEX(CS622:EB622,1,'Настройки'!$B$3))=0,"",(STDEVP(CS622:INDEX(CS622:EB622,1,'Настройки'!$B$3))/ABS(AVERAGE(CS622:INDEX(CS622:EB622,1,'Настройки'!$B$3))))^2))</x:f>
      </x:c>
      <x:c r="BF622" s="49" t="str">
        <x:f>IF(A622="","",IF(AQ622&lt;3,"Недостаточно",IF(AQ622&lt;6,"Предварительный","Обычный")))</x:f>
      </x:c>
      <x:c r="BG622" s="49" t="str">
        <x:f>IF(A622="","",IF(COUNTIF(F622:INDEX(F622:AO622,1,'Настройки'!$B$3),"&lt;0")&gt;0,IF('Настройки'!$B$10="Блокировать","Отрицательный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"),"")&amp;IF(AQ622&lt;3,"Недостаточно истории. ",IF(AQ622&lt;6,"Предварительная классификация. ",""))&amp;IF(AX622=0,"Нет спроса за горизонт. ","")&amp;IF(AZ622&gt;'Настройки'!$B$11,"Экстремальная вариативность. ",""))</x:f>
      </x:c>
      <x:c r="BH622" s="49" t="str">
        <x:f>IF(A622="","",IFERROR(VLOOKUP(BB622,'Настройки'!$D$3:$E$11,2,FALSE),"Сначала проверьте исходные данные и историю спроса.")&amp;" Уточните срок поставки, MOQ и критичность.")</x:f>
      </x:c>
      <x:c r="BI622" s="50" t="str">
        <x:f>IF(1&gt;'Настройки'!$B$3,"",IF(ISBLANK(F622),IF('Настройки'!$B$9="Нулевой спрос",0,""),IF(F622&lt;0,IF('Настройки'!$B$10="Исключить","",IF('Настройки'!$B$10="Абсолютные значения",ABS(F622),F622)),F622)))</x:f>
      </x:c>
      <x:c r="BJ622" s="50" t="str">
        <x:f>IF(2&gt;'Настройки'!$B$3,"",IF(ISBLANK(G622),IF('Настройки'!$B$9="Нулевой спрос",0,""),IF(G622&lt;0,IF('Настройки'!$B$10="Исключить","",IF('Настройки'!$B$10="Абсолютные значения",ABS(G622),G622)),G622)))</x:f>
      </x:c>
      <x:c r="BK622" s="50" t="str">
        <x:f>IF(3&gt;'Настройки'!$B$3,"",IF(ISBLANK(H622),IF('Настройки'!$B$9="Нулевой спрос",0,""),IF(H622&lt;0,IF('Настройки'!$B$10="Исключить","",IF('Настройки'!$B$10="Абсолютные значения",ABS(H622),H622)),H622)))</x:f>
      </x:c>
      <x:c r="BL622" s="50" t="str">
        <x:f>IF(4&gt;'Настройки'!$B$3,"",IF(ISBLANK(I622),IF('Настройки'!$B$9="Нулевой спрос",0,""),IF(I622&lt;0,IF('Настройки'!$B$10="Исключить","",IF('Настройки'!$B$10="Абсолютные значения",ABS(I622),I622)),I622)))</x:f>
      </x:c>
      <x:c r="BM622" s="50" t="str">
        <x:f>IF(5&gt;'Настройки'!$B$3,"",IF(ISBLANK(J622),IF('Настройки'!$B$9="Нулевой спрос",0,""),IF(J622&lt;0,IF('Настройки'!$B$10="Исключить","",IF('Настройки'!$B$10="Абсолютные значения",ABS(J622),J622)),J622)))</x:f>
      </x:c>
      <x:c r="BN622" s="50" t="str">
        <x:f>IF(6&gt;'Настройки'!$B$3,"",IF(ISBLANK(K622),IF('Настройки'!$B$9="Нулевой спрос",0,""),IF(K622&lt;0,IF('Настройки'!$B$10="Исключить","",IF('Настройки'!$B$10="Абсолютные значения",ABS(K622),K622)),K622)))</x:f>
      </x:c>
      <x:c r="BO622" s="50" t="str">
        <x:f>IF(7&gt;'Настройки'!$B$3,"",IF(ISBLANK(L622),IF('Настройки'!$B$9="Нулевой спрос",0,""),IF(L622&lt;0,IF('Настройки'!$B$10="Исключить","",IF('Настройки'!$B$10="Абсолютные значения",ABS(L622),L622)),L622)))</x:f>
      </x:c>
      <x:c r="BP622" s="50" t="str">
        <x:f>IF(8&gt;'Настройки'!$B$3,"",IF(ISBLANK(M622),IF('Настройки'!$B$9="Нулевой спрос",0,""),IF(M622&lt;0,IF('Настройки'!$B$10="Исключить","",IF('Настройки'!$B$10="Абсолютные значения",ABS(M622),M622)),M622)))</x:f>
      </x:c>
      <x:c r="BQ622" s="50" t="str">
        <x:f>IF(9&gt;'Настройки'!$B$3,"",IF(ISBLANK(N622),IF('Настройки'!$B$9="Нулевой спрос",0,""),IF(N622&lt;0,IF('Настройки'!$B$10="Исключить","",IF('Настройки'!$B$10="Абсолютные значения",ABS(N622),N622)),N622)))</x:f>
      </x:c>
      <x:c r="BR622" s="50" t="str">
        <x:f>IF(10&gt;'Настройки'!$B$3,"",IF(ISBLANK(O622),IF('Настройки'!$B$9="Нулевой спрос",0,""),IF(O622&lt;0,IF('Настройки'!$B$10="Исключить","",IF('Настройки'!$B$10="Абсолютные значения",ABS(O622),O622)),O622)))</x:f>
      </x:c>
      <x:c r="BS622" s="50" t="str">
        <x:f>IF(11&gt;'Настройки'!$B$3,"",IF(ISBLANK(P622),IF('Настройки'!$B$9="Нулевой спрос",0,""),IF(P622&lt;0,IF('Настройки'!$B$10="Исключить","",IF('Настройки'!$B$10="Абсолютные значения",ABS(P622),P622)),P622)))</x:f>
      </x:c>
      <x:c r="BT622" s="50" t="str">
        <x:f>IF(12&gt;'Настройки'!$B$3,"",IF(ISBLANK(Q622),IF('Настройки'!$B$9="Нулевой спрос",0,""),IF(Q622&lt;0,IF('Настройки'!$B$10="Исключить","",IF('Настройки'!$B$10="Абсолютные значения",ABS(Q622),Q622)),Q622)))</x:f>
      </x:c>
      <x:c r="BU622" s="50" t="str">
        <x:f>IF(13&gt;'Настройки'!$B$3,"",IF(ISBLANK(R622),IF('Настройки'!$B$9="Нулевой спрос",0,""),IF(R622&lt;0,IF('Настройки'!$B$10="Исключить","",IF('Настройки'!$B$10="Абсолютные значения",ABS(R622),R622)),R622)))</x:f>
      </x:c>
      <x:c r="BV622" s="50" t="str">
        <x:f>IF(14&gt;'Настройки'!$B$3,"",IF(ISBLANK(S622),IF('Настройки'!$B$9="Нулевой спрос",0,""),IF(S622&lt;0,IF('Настройки'!$B$10="Исключить","",IF('Настройки'!$B$10="Абсолютные значения",ABS(S622),S622)),S622)))</x:f>
      </x:c>
      <x:c r="BW622" s="50" t="str">
        <x:f>IF(15&gt;'Настройки'!$B$3,"",IF(ISBLANK(T622),IF('Настройки'!$B$9="Нулевой спрос",0,""),IF(T622&lt;0,IF('Настройки'!$B$10="Исключить","",IF('Настройки'!$B$10="Абсолютные значения",ABS(T622),T622)),T622)))</x:f>
      </x:c>
      <x:c r="BX622" s="50" t="str">
        <x:f>IF(16&gt;'Настройки'!$B$3,"",IF(ISBLANK(U622),IF('Настройки'!$B$9="Нулевой спрос",0,""),IF(U622&lt;0,IF('Настройки'!$B$10="Исключить","",IF('Настройки'!$B$10="Абсолютные значения",ABS(U622),U622)),U622)))</x:f>
      </x:c>
      <x:c r="BY622" s="50" t="str">
        <x:f>IF(17&gt;'Настройки'!$B$3,"",IF(ISBLANK(V622),IF('Настройки'!$B$9="Нулевой спрос",0,""),IF(V622&lt;0,IF('Настройки'!$B$10="Исключить","",IF('Настройки'!$B$10="Абсолютные значения",ABS(V622),V622)),V622)))</x:f>
      </x:c>
      <x:c r="BZ622" s="50" t="str">
        <x:f>IF(18&gt;'Настройки'!$B$3,"",IF(ISBLANK(W622),IF('Настройки'!$B$9="Нулевой спрос",0,""),IF(W622&lt;0,IF('Настройки'!$B$10="Исключить","",IF('Настройки'!$B$10="Абсолютные значения",ABS(W622),W622)),W622)))</x:f>
      </x:c>
      <x:c r="CA622" s="50" t="str">
        <x:f>IF(19&gt;'Настройки'!$B$3,"",IF(ISBLANK(X622),IF('Настройки'!$B$9="Нулевой спрос",0,""),IF(X622&lt;0,IF('Настройки'!$B$10="Исключить","",IF('Настройки'!$B$10="Абсолютные значения",ABS(X622),X622)),X622)))</x:f>
      </x:c>
      <x:c r="CB622" s="50" t="str">
        <x:f>IF(20&gt;'Настройки'!$B$3,"",IF(ISBLANK(Y622),IF('Настройки'!$B$9="Нулевой спрос",0,""),IF(Y622&lt;0,IF('Настройки'!$B$10="Исключить","",IF('Настройки'!$B$10="Абсолютные значения",ABS(Y622),Y622)),Y622)))</x:f>
      </x:c>
      <x:c r="CC622" s="50" t="str">
        <x:f>IF(21&gt;'Настройки'!$B$3,"",IF(ISBLANK(Z622),IF('Настройки'!$B$9="Нулевой спрос",0,""),IF(Z622&lt;0,IF('Настройки'!$B$10="Исключить","",IF('Настройки'!$B$10="Абсолютные значения",ABS(Z622),Z622)),Z622)))</x:f>
      </x:c>
      <x:c r="CD622" s="50" t="str">
        <x:f>IF(22&gt;'Настройки'!$B$3,"",IF(ISBLANK(AA622),IF('Настройки'!$B$9="Нулевой спрос",0,""),IF(AA622&lt;0,IF('Настройки'!$B$10="Исключить","",IF('Настройки'!$B$10="Абсолютные значения",ABS(AA622),AA622)),AA622)))</x:f>
      </x:c>
      <x:c r="CE622" s="50" t="str">
        <x:f>IF(23&gt;'Настройки'!$B$3,"",IF(ISBLANK(AB622),IF('Настройки'!$B$9="Нулевой спрос",0,""),IF(AB622&lt;0,IF('Настройки'!$B$10="Исключить","",IF('Настройки'!$B$10="Абсолютные значения",ABS(AB622),AB622)),AB622)))</x:f>
      </x:c>
      <x:c r="CF622" s="50" t="str">
        <x:f>IF(24&gt;'Настройки'!$B$3,"",IF(ISBLANK(AC622),IF('Настройки'!$B$9="Нулевой спрос",0,""),IF(AC622&lt;0,IF('Настройки'!$B$10="Исключить","",IF('Настройки'!$B$10="Абсолютные значения",ABS(AC622),AC622)),AC622)))</x:f>
      </x:c>
      <x:c r="CG622" s="50" t="str">
        <x:f>IF(25&gt;'Настройки'!$B$3,"",IF(ISBLANK(AD622),IF('Настройки'!$B$9="Нулевой спрос",0,""),IF(AD622&lt;0,IF('Настройки'!$B$10="Исключить","",IF('Настройки'!$B$10="Абсолютные значения",ABS(AD622),AD622)),AD622)))</x:f>
      </x:c>
      <x:c r="CH622" s="50" t="str">
        <x:f>IF(26&gt;'Настройки'!$B$3,"",IF(ISBLANK(AE622),IF('Настройки'!$B$9="Нулевой спрос",0,""),IF(AE622&lt;0,IF('Настройки'!$B$10="Исключить","",IF('Настройки'!$B$10="Абсолютные значения",ABS(AE622),AE622)),AE622)))</x:f>
      </x:c>
      <x:c r="CI622" s="50" t="str">
        <x:f>IF(27&gt;'Настройки'!$B$3,"",IF(ISBLANK(AF622),IF('Настройки'!$B$9="Нулевой спрос",0,""),IF(AF622&lt;0,IF('Настройки'!$B$10="Исключить","",IF('Настройки'!$B$10="Абсолютные значения",ABS(AF622),AF622)),AF622)))</x:f>
      </x:c>
      <x:c r="CJ622" s="50" t="str">
        <x:f>IF(28&gt;'Настройки'!$B$3,"",IF(ISBLANK(AG622),IF('Настройки'!$B$9="Нулевой спрос",0,""),IF(AG622&lt;0,IF('Настройки'!$B$10="Исключить","",IF('Настройки'!$B$10="Абсолютные значения",ABS(AG622),AG622)),AG622)))</x:f>
      </x:c>
      <x:c r="CK622" s="50" t="str">
        <x:f>IF(29&gt;'Настройки'!$B$3,"",IF(ISBLANK(AH622),IF('Настройки'!$B$9="Нулевой спрос",0,""),IF(AH622&lt;0,IF('Настройки'!$B$10="Исключить","",IF('Настройки'!$B$10="Абсолютные значения",ABS(AH622),AH622)),AH622)))</x:f>
      </x:c>
      <x:c r="CL622" s="50" t="str">
        <x:f>IF(30&gt;'Настройки'!$B$3,"",IF(ISBLANK(AI622),IF('Настройки'!$B$9="Нулевой спрос",0,""),IF(AI622&lt;0,IF('Настройки'!$B$10="Исключить","",IF('Настройки'!$B$10="Абсолютные значения",ABS(AI622),AI622)),AI622)))</x:f>
      </x:c>
      <x:c r="CM622" s="50" t="str">
        <x:f>IF(31&gt;'Настройки'!$B$3,"",IF(ISBLANK(AJ622),IF('Настройки'!$B$9="Нулевой спрос",0,""),IF(AJ622&lt;0,IF('Настройки'!$B$10="Исключить","",IF('Настройки'!$B$10="Абсолютные значения",ABS(AJ622),AJ622)),AJ622)))</x:f>
      </x:c>
      <x:c r="CN622" s="50" t="str">
        <x:f>IF(32&gt;'Настройки'!$B$3,"",IF(ISBLANK(AK622),IF('Настройки'!$B$9="Нулевой спрос",0,""),IF(AK622&lt;0,IF('Настройки'!$B$10="Исключить","",IF('Настройки'!$B$10="Абсолютные значения",ABS(AK622),AK622)),AK622)))</x:f>
      </x:c>
      <x:c r="CO622" s="50" t="str">
        <x:f>IF(33&gt;'Настройки'!$B$3,"",IF(ISBLANK(AL622),IF('Настройки'!$B$9="Нулевой спрос",0,""),IF(AL622&lt;0,IF('Настройки'!$B$10="Исключить","",IF('Настройки'!$B$10="Абсолютные значения",ABS(AL622),AL622)),AL622)))</x:f>
      </x:c>
      <x:c r="CP622" s="50" t="str">
        <x:f>IF(34&gt;'Настройки'!$B$3,"",IF(ISBLANK(AM622),IF('Настройки'!$B$9="Нулевой спрос",0,""),IF(AM622&lt;0,IF('Настройки'!$B$10="Исключить","",IF('Настройки'!$B$10="Абсолютные значения",ABS(AM622),AM622)),AM622)))</x:f>
      </x:c>
      <x:c r="CQ622" s="50" t="str">
        <x:f>IF(35&gt;'Настройки'!$B$3,"",IF(ISBLANK(AN622),IF('Настройки'!$B$9="Нулевой спрос",0,""),IF(AN622&lt;0,IF('Настройки'!$B$10="Исключить","",IF('Настройки'!$B$10="Абсолютные значения",ABS(AN622),AN622)),AN622)))</x:f>
      </x:c>
      <x:c r="CR622" s="50" t="str">
        <x:f>IF(36&gt;'Настройки'!$B$3,"",IF(ISBLANK(AO622),IF('Настройки'!$B$9="Нулевой спрос",0,""),IF(AO622&lt;0,IF('Настройки'!$B$10="Исключить","",IF('Настройки'!$B$10="Абсолютные значения",ABS(AO622),AO622)),AO622)))</x:f>
      </x:c>
      <x:c r="CS622" s="50" t="str">
        <x:f>IF(OR(1&gt;'Настройки'!$B$3,ISBLANK(BI622),BI622=0),"",BI622)</x:f>
      </x:c>
      <x:c r="CT622" s="50" t="str">
        <x:f>IF(OR(2&gt;'Настройки'!$B$3,ISBLANK(BJ622),BJ622=0),"",BJ622)</x:f>
      </x:c>
      <x:c r="CU622" s="50" t="str">
        <x:f>IF(OR(3&gt;'Настройки'!$B$3,ISBLANK(BK622),BK622=0),"",BK622)</x:f>
      </x:c>
      <x:c r="CV622" s="50" t="str">
        <x:f>IF(OR(4&gt;'Настройки'!$B$3,ISBLANK(BL622),BL622=0),"",BL622)</x:f>
      </x:c>
      <x:c r="CW622" s="50" t="str">
        <x:f>IF(OR(5&gt;'Настройки'!$B$3,ISBLANK(BM622),BM622=0),"",BM622)</x:f>
      </x:c>
      <x:c r="CX622" s="50" t="str">
        <x:f>IF(OR(6&gt;'Настройки'!$B$3,ISBLANK(BN622),BN622=0),"",BN622)</x:f>
      </x:c>
      <x:c r="CY622" s="50" t="str">
        <x:f>IF(OR(7&gt;'Настройки'!$B$3,ISBLANK(BO622),BO622=0),"",BO622)</x:f>
      </x:c>
      <x:c r="CZ622" s="50" t="str">
        <x:f>IF(OR(8&gt;'Настройки'!$B$3,ISBLANK(BP622),BP622=0),"",BP622)</x:f>
      </x:c>
      <x:c r="DA622" s="50" t="str">
        <x:f>IF(OR(9&gt;'Настройки'!$B$3,ISBLANK(BQ622),BQ622=0),"",BQ622)</x:f>
      </x:c>
      <x:c r="DB622" s="50" t="str">
        <x:f>IF(OR(10&gt;'Настройки'!$B$3,ISBLANK(BR622),BR622=0),"",BR622)</x:f>
      </x:c>
      <x:c r="DC622" s="50" t="str">
        <x:f>IF(OR(11&gt;'Настройки'!$B$3,ISBLANK(BS622),BS622=0),"",BS622)</x:f>
      </x:c>
      <x:c r="DD622" s="50" t="str">
        <x:f>IF(OR(12&gt;'Настройки'!$B$3,ISBLANK(BT622),BT622=0),"",BT622)</x:f>
      </x:c>
      <x:c r="DE622" s="50" t="str">
        <x:f>IF(OR(13&gt;'Настройки'!$B$3,ISBLANK(BU622),BU622=0),"",BU622)</x:f>
      </x:c>
      <x:c r="DF622" s="50" t="str">
        <x:f>IF(OR(14&gt;'Настройки'!$B$3,ISBLANK(BV622),BV622=0),"",BV622)</x:f>
      </x:c>
      <x:c r="DG622" s="50" t="str">
        <x:f>IF(OR(15&gt;'Настройки'!$B$3,ISBLANK(BW622),BW622=0),"",BW622)</x:f>
      </x:c>
      <x:c r="DH622" s="50" t="str">
        <x:f>IF(OR(16&gt;'Настройки'!$B$3,ISBLANK(BX622),BX622=0),"",BX622)</x:f>
      </x:c>
      <x:c r="DI622" s="50" t="str">
        <x:f>IF(OR(17&gt;'Настройки'!$B$3,ISBLANK(BY622),BY622=0),"",BY622)</x:f>
      </x:c>
      <x:c r="DJ622" s="50" t="str">
        <x:f>IF(OR(18&gt;'Настройки'!$B$3,ISBLANK(BZ622),BZ622=0),"",BZ622)</x:f>
      </x:c>
      <x:c r="DK622" s="50" t="str">
        <x:f>IF(OR(19&gt;'Настройки'!$B$3,ISBLANK(CA622),CA622=0),"",CA622)</x:f>
      </x:c>
      <x:c r="DL622" s="50" t="str">
        <x:f>IF(OR(20&gt;'Настройки'!$B$3,ISBLANK(CB622),CB622=0),"",CB622)</x:f>
      </x:c>
      <x:c r="DM622" s="50" t="str">
        <x:f>IF(OR(21&gt;'Настройки'!$B$3,ISBLANK(CC622),CC622=0),"",CC622)</x:f>
      </x:c>
      <x:c r="DN622" s="50" t="str">
        <x:f>IF(OR(22&gt;'Настройки'!$B$3,ISBLANK(CD622),CD622=0),"",CD622)</x:f>
      </x:c>
      <x:c r="DO622" s="50" t="str">
        <x:f>IF(OR(23&gt;'Настройки'!$B$3,ISBLANK(CE622),CE622=0),"",CE622)</x:f>
      </x:c>
      <x:c r="DP622" s="50" t="str">
        <x:f>IF(OR(24&gt;'Настройки'!$B$3,ISBLANK(CF622),CF622=0),"",CF622)</x:f>
      </x:c>
      <x:c r="DQ622" s="50" t="str">
        <x:f>IF(OR(25&gt;'Настройки'!$B$3,ISBLANK(CG622),CG622=0),"",CG622)</x:f>
      </x:c>
      <x:c r="DR622" s="50" t="str">
        <x:f>IF(OR(26&gt;'Настройки'!$B$3,ISBLANK(CH622),CH622=0),"",CH622)</x:f>
      </x:c>
      <x:c r="DS622" s="50" t="str">
        <x:f>IF(OR(27&gt;'Настройки'!$B$3,ISBLANK(CI622),CI622=0),"",CI622)</x:f>
      </x:c>
      <x:c r="DT622" s="50" t="str">
        <x:f>IF(OR(28&gt;'Настройки'!$B$3,ISBLANK(CJ622),CJ622=0),"",CJ622)</x:f>
      </x:c>
      <x:c r="DU622" s="50" t="str">
        <x:f>IF(OR(29&gt;'Настройки'!$B$3,ISBLANK(CK622),CK622=0),"",CK622)</x:f>
      </x:c>
      <x:c r="DV622" s="50" t="str">
        <x:f>IF(OR(30&gt;'Настройки'!$B$3,ISBLANK(CL622),CL622=0),"",CL622)</x:f>
      </x:c>
      <x:c r="DW622" s="50" t="str">
        <x:f>IF(OR(31&gt;'Настройки'!$B$3,ISBLANK(CM622),CM622=0),"",CM622)</x:f>
      </x:c>
      <x:c r="DX622" s="50" t="str">
        <x:f>IF(OR(32&gt;'Настройки'!$B$3,ISBLANK(CN622),CN622=0),"",CN622)</x:f>
      </x:c>
      <x:c r="DY622" s="50" t="str">
        <x:f>IF(OR(33&gt;'Настройки'!$B$3,ISBLANK(CO622),CO622=0),"",CO622)</x:f>
      </x:c>
      <x:c r="DZ622" s="50" t="str">
        <x:f>IF(OR(34&gt;'Настройки'!$B$3,ISBLANK(CP622),CP622=0),"",CP622)</x:f>
      </x:c>
      <x:c r="EA622" s="50" t="str">
        <x:f>IF(OR(35&gt;'Настройки'!$B$3,ISBLANK(CQ622),CQ622=0),"",CQ622)</x:f>
      </x:c>
      <x:c r="EB622" s="50" t="str">
        <x:f>IF(OR(36&gt;'Настройки'!$B$3,ISBLANK(CR622),CR622=0),"",CR622)</x:f>
      </x:c>
      <x:c r="EC622" s="50" t="str">
        <x:f>IF(A622="","",IF(OR(BB622="AZ",BB622="BZ"),10000+ROW(),IF(AZ622&gt;'Настройки'!$B$11,20000+ROW(),IF(BF622&lt;&gt;"Обычный",30000+ROW(),IF(AX622&lt;=0,40000+ROW(),"")))))</x:f>
      </x:c>
      <x:c r="ED622" s="50" t="str">
        <x:f>IF(EC622="","",COUNTIFS($EC$2:$EC$1001,"&gt;0",$EC$2:$EC$1001,"&lt;"&amp;EC622)+1)</x:f>
      </x:c>
    </x:row>
    <x:row r="623">
      <x:c r="A623" s="115"/>
      <x:c r="B623" s="115"/>
      <x:c r="C623" s="115"/>
      <x:c r="D623" s="118"/>
      <x:c r="E623" s="118"/>
      <x:c r="F623" s="118"/>
      <x:c r="G623" s="118"/>
      <x:c r="H623" s="118"/>
      <x:c r="I623" s="118"/>
      <x:c r="J623" s="118"/>
      <x:c r="K623" s="118"/>
      <x:c r="L623" s="118"/>
      <x:c r="M623" s="118"/>
      <x:c r="N623" s="118"/>
      <x:c r="O623" s="118"/>
      <x:c r="P623" s="118"/>
      <x:c r="Q623" s="118"/>
      <x:c r="R623" s="118"/>
      <x:c r="S623" s="118"/>
      <x:c r="T623" s="118"/>
      <x:c r="U623" s="118"/>
      <x:c r="V623" s="118"/>
      <x:c r="W623" s="118"/>
      <x:c r="X623" s="118"/>
      <x:c r="Y623" s="118"/>
      <x:c r="Z623" s="118"/>
      <x:c r="AA623" s="118"/>
      <x:c r="AB623" s="118"/>
      <x:c r="AC623" s="118"/>
      <x:c r="AD623" s="118"/>
      <x:c r="AE623" s="118"/>
      <x:c r="AF623" s="118"/>
      <x:c r="AG623" s="118"/>
      <x:c r="AH623" s="118"/>
      <x:c r="AI623" s="118"/>
      <x:c r="AJ623" s="118"/>
      <x:c r="AK623" s="118"/>
      <x:c r="AL623" s="118"/>
      <x:c r="AM623" s="118"/>
      <x:c r="AN623" s="118"/>
      <x:c r="AO623" s="118"/>
      <x:c r="AP623" s="115"/>
      <x:c r="AQ623" s="49" t="str">
        <x:f>IF(A623="","",COUNT(BI623:INDEX(BI623:CR623,1,'Настройки'!$B$3)))</x:f>
      </x:c>
      <x:c r="AR623" s="49" t="str">
        <x:f>IF(A623="","",SUM(BI623:INDEX(BI623:CR623,1,'Настройки'!$B$3)))</x:f>
      </x:c>
      <x:c r="AS623" s="58" t="str">
        <x:f>IF(A623="","",IF('Настройки'!$B$4="Стоимость потребления",AR623*D623,IF('Настройки'!$B$4="Количество",AR623,E623)))</x:f>
      </x:c>
      <x:c r="AT623" s="61" t="str">
        <x:f>IF(OR(A623="",AS623&lt;0,SUM($AS$2:$AS$1001)&lt;=0),"",AS623/SUM($AS$2:$AS$1001))</x:f>
      </x:c>
      <x:c r="AU623" s="61" t="str">
        <x:f>IF(OR(A623="",AS623&lt;0,SUM($AS$2:$AS$1001)&lt;=0),"",SUMIFS($AS$2:$AS$1001,$AS$2:$AS$1001,"&gt;"&amp;AS623)/SUM($AS$2:$AS$1001))</x:f>
      </x:c>
      <x:c r="AV623" s="61" t="str">
        <x:f>IF(OR(A623="",AS623&lt;0,SUM($AS$2:$AS$1001)&lt;=0),"",SUMIFS($AS$2:$AS$1001,$AS$2:$AS$1001,"&gt;="&amp;AS623)/SUM($AS$2:$AS$1001))</x:f>
      </x:c>
      <x:c r="AW623" s="49" t="str">
        <x:f>IF(A623="","",IF(SUM($AS$2:$AS$1001)&lt;=0,"Не определён",IF(AS623&lt;0,"Исключение",IF(AU623&lt;'Настройки'!$B$5,"A",IF(AU623&lt;'Настройки'!$B$6,"B","C")))))</x:f>
      </x:c>
      <x:c r="AX623" s="58" t="str">
        <x:f>IF(A623="","",IF(AQ623=0,"",AVERAGE(BI623:INDEX(BI623:CR623,1,'Настройки'!$B$3))))</x:f>
      </x:c>
      <x:c r="AY623" s="58" t="str">
        <x:f>IF(OR(A623="",AQ623=0),"",STDEVP(BI623:INDEX(BI623:CR623,1,'Настройки'!$B$3)))</x:f>
      </x:c>
      <x:c r="AZ623" s="61" t="str">
        <x:f>IF(OR(A623="",AQ623&lt;'Настройки'!$B$12,AX623&lt;=0,AND('Настройки'!$B$10="Блокировать",COUNTIF(F623:INDEX(F623:AO623,1,'Настройки'!$B$3),"&lt;0")&gt;0)),"",AY623/ABS(AX623))</x:f>
      </x:c>
      <x:c r="BA623" s="49" t="str">
        <x:f>IF(A623="","",IF(AND('Настройки'!$B$10="Блокировать",COUNTIF(F623:INDEX(F623:AO623,1,'Настройки'!$B$3),"&lt;0")&gt;0),"Не определён",IF(AQ623&lt;'Настройки'!$B$12,"Не определён",IF(AX623=0,"Нет спроса",IF(AX623&lt;0,"Не определён",IF(AZ623&lt;='Настройки'!$B$7,"X",IF(AZ623&lt;='Настройки'!$B$8,"Y","Z")))))))</x:f>
      </x:c>
      <x:c r="BB623" s="49" t="str">
        <x:f>IF(OR(A623="",LEN(AW623)&lt;&gt;1,LEN(BA623)&lt;&gt;1),"",AW623&amp;BA623)</x:f>
      </x:c>
      <x:c r="BC623" s="61" t="str">
        <x:f>IF(OR(A623="",AQ623=0),"",(COUNT(BI623:INDEX(BI623:CR623,1,'Настройки'!$B$3))-COUNT(CS623:INDEX(CS623:EB623,1,'Настройки'!$B$3)))/AQ623)</x:f>
      </x:c>
      <x:c r="BD623" s="64" t="str">
        <x:f>IF(OR(A623="",COUNT(CS623:INDEX(CS623:EB623,1,'Настройки'!$B$3))=0),"",AQ623/COUNT(CS623:INDEX(CS623:EB623,1,'Настройки'!$B$3)))</x:f>
      </x:c>
      <x:c r="BE623" s="64" t="str">
        <x:f>IF(OR(A623="",COUNT(CS623:INDEX(CS623:EB623,1,'Настройки'!$B$3))=0),"",IF(AVERAGE(CS623:INDEX(CS623:EB623,1,'Настройки'!$B$3))=0,"",(STDEVP(CS623:INDEX(CS623:EB623,1,'Настройки'!$B$3))/ABS(AVERAGE(CS623:INDEX(CS623:EB623,1,'Настройки'!$B$3))))^2))</x:f>
      </x:c>
      <x:c r="BF623" s="49" t="str">
        <x:f>IF(A623="","",IF(AQ623&lt;3,"Недостаточно",IF(AQ623&lt;6,"Предварительный","Обычный")))</x:f>
      </x:c>
      <x:c r="BG623" s="49" t="str">
        <x:f>IF(A623="","",IF(COUNTIF(F623:INDEX(F623:AO623,1,'Настройки'!$B$3),"&lt;0")&gt;0,IF('Настройки'!$B$10="Блокировать","Отрицательный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"),"")&amp;IF(AQ623&lt;3,"Недостаточно истории. ",IF(AQ623&lt;6,"Предварительная классификация. ",""))&amp;IF(AX623=0,"Нет спроса за горизонт. ","")&amp;IF(AZ623&gt;'Настройки'!$B$11,"Экстремальная вариативность. ",""))</x:f>
      </x:c>
      <x:c r="BH623" s="49" t="str">
        <x:f>IF(A623="","",IFERROR(VLOOKUP(BB623,'Настройки'!$D$3:$E$11,2,FALSE),"Сначала проверьте исходные данные и историю спроса.")&amp;" Уточните срок поставки, MOQ и критичность.")</x:f>
      </x:c>
      <x:c r="BI623" s="50" t="str">
        <x:f>IF(1&gt;'Настройки'!$B$3,"",IF(ISBLANK(F623),IF('Настройки'!$B$9="Нулевой спрос",0,""),IF(F623&lt;0,IF('Настройки'!$B$10="Исключить","",IF('Настройки'!$B$10="Абсолютные значения",ABS(F623),F623)),F623)))</x:f>
      </x:c>
      <x:c r="BJ623" s="50" t="str">
        <x:f>IF(2&gt;'Настройки'!$B$3,"",IF(ISBLANK(G623),IF('Настройки'!$B$9="Нулевой спрос",0,""),IF(G623&lt;0,IF('Настройки'!$B$10="Исключить","",IF('Настройки'!$B$10="Абсолютные значения",ABS(G623),G623)),G623)))</x:f>
      </x:c>
      <x:c r="BK623" s="50" t="str">
        <x:f>IF(3&gt;'Настройки'!$B$3,"",IF(ISBLANK(H623),IF('Настройки'!$B$9="Нулевой спрос",0,""),IF(H623&lt;0,IF('Настройки'!$B$10="Исключить","",IF('Настройки'!$B$10="Абсолютные значения",ABS(H623),H623)),H623)))</x:f>
      </x:c>
      <x:c r="BL623" s="50" t="str">
        <x:f>IF(4&gt;'Настройки'!$B$3,"",IF(ISBLANK(I623),IF('Настройки'!$B$9="Нулевой спрос",0,""),IF(I623&lt;0,IF('Настройки'!$B$10="Исключить","",IF('Настройки'!$B$10="Абсолютные значения",ABS(I623),I623)),I623)))</x:f>
      </x:c>
      <x:c r="BM623" s="50" t="str">
        <x:f>IF(5&gt;'Настройки'!$B$3,"",IF(ISBLANK(J623),IF('Настройки'!$B$9="Нулевой спрос",0,""),IF(J623&lt;0,IF('Настройки'!$B$10="Исключить","",IF('Настройки'!$B$10="Абсолютные значения",ABS(J623),J623)),J623)))</x:f>
      </x:c>
      <x:c r="BN623" s="50" t="str">
        <x:f>IF(6&gt;'Настройки'!$B$3,"",IF(ISBLANK(K623),IF('Настройки'!$B$9="Нулевой спрос",0,""),IF(K623&lt;0,IF('Настройки'!$B$10="Исключить","",IF('Настройки'!$B$10="Абсолютные значения",ABS(K623),K623)),K623)))</x:f>
      </x:c>
      <x:c r="BO623" s="50" t="str">
        <x:f>IF(7&gt;'Настройки'!$B$3,"",IF(ISBLANK(L623),IF('Настройки'!$B$9="Нулевой спрос",0,""),IF(L623&lt;0,IF('Настройки'!$B$10="Исключить","",IF('Настройки'!$B$10="Абсолютные значения",ABS(L623),L623)),L623)))</x:f>
      </x:c>
      <x:c r="BP623" s="50" t="str">
        <x:f>IF(8&gt;'Настройки'!$B$3,"",IF(ISBLANK(M623),IF('Настройки'!$B$9="Нулевой спрос",0,""),IF(M623&lt;0,IF('Настройки'!$B$10="Исключить","",IF('Настройки'!$B$10="Абсолютные значения",ABS(M623),M623)),M623)))</x:f>
      </x:c>
      <x:c r="BQ623" s="50" t="str">
        <x:f>IF(9&gt;'Настройки'!$B$3,"",IF(ISBLANK(N623),IF('Настройки'!$B$9="Нулевой спрос",0,""),IF(N623&lt;0,IF('Настройки'!$B$10="Исключить","",IF('Настройки'!$B$10="Абсолютные значения",ABS(N623),N623)),N623)))</x:f>
      </x:c>
      <x:c r="BR623" s="50" t="str">
        <x:f>IF(10&gt;'Настройки'!$B$3,"",IF(ISBLANK(O623),IF('Настройки'!$B$9="Нулевой спрос",0,""),IF(O623&lt;0,IF('Настройки'!$B$10="Исключить","",IF('Настройки'!$B$10="Абсолютные значения",ABS(O623),O623)),O623)))</x:f>
      </x:c>
      <x:c r="BS623" s="50" t="str">
        <x:f>IF(11&gt;'Настройки'!$B$3,"",IF(ISBLANK(P623),IF('Настройки'!$B$9="Нулевой спрос",0,""),IF(P623&lt;0,IF('Настройки'!$B$10="Исключить","",IF('Настройки'!$B$10="Абсолютные значения",ABS(P623),P623)),P623)))</x:f>
      </x:c>
      <x:c r="BT623" s="50" t="str">
        <x:f>IF(12&gt;'Настройки'!$B$3,"",IF(ISBLANK(Q623),IF('Настройки'!$B$9="Нулевой спрос",0,""),IF(Q623&lt;0,IF('Настройки'!$B$10="Исключить","",IF('Настройки'!$B$10="Абсолютные значения",ABS(Q623),Q623)),Q623)))</x:f>
      </x:c>
      <x:c r="BU623" s="50" t="str">
        <x:f>IF(13&gt;'Настройки'!$B$3,"",IF(ISBLANK(R623),IF('Настройки'!$B$9="Нулевой спрос",0,""),IF(R623&lt;0,IF('Настройки'!$B$10="Исключить","",IF('Настройки'!$B$10="Абсолютные значения",ABS(R623),R623)),R623)))</x:f>
      </x:c>
      <x:c r="BV623" s="50" t="str">
        <x:f>IF(14&gt;'Настройки'!$B$3,"",IF(ISBLANK(S623),IF('Настройки'!$B$9="Нулевой спрос",0,""),IF(S623&lt;0,IF('Настройки'!$B$10="Исключить","",IF('Настройки'!$B$10="Абсолютные значения",ABS(S623),S623)),S623)))</x:f>
      </x:c>
      <x:c r="BW623" s="50" t="str">
        <x:f>IF(15&gt;'Настройки'!$B$3,"",IF(ISBLANK(T623),IF('Настройки'!$B$9="Нулевой спрос",0,""),IF(T623&lt;0,IF('Настройки'!$B$10="Исключить","",IF('Настройки'!$B$10="Абсолютные значения",ABS(T623),T623)),T623)))</x:f>
      </x:c>
      <x:c r="BX623" s="50" t="str">
        <x:f>IF(16&gt;'Настройки'!$B$3,"",IF(ISBLANK(U623),IF('Настройки'!$B$9="Нулевой спрос",0,""),IF(U623&lt;0,IF('Настройки'!$B$10="Исключить","",IF('Настройки'!$B$10="Абсолютные значения",ABS(U623),U623)),U623)))</x:f>
      </x:c>
      <x:c r="BY623" s="50" t="str">
        <x:f>IF(17&gt;'Настройки'!$B$3,"",IF(ISBLANK(V623),IF('Настройки'!$B$9="Нулевой спрос",0,""),IF(V623&lt;0,IF('Настройки'!$B$10="Исключить","",IF('Настройки'!$B$10="Абсолютные значения",ABS(V623),V623)),V623)))</x:f>
      </x:c>
      <x:c r="BZ623" s="50" t="str">
        <x:f>IF(18&gt;'Настройки'!$B$3,"",IF(ISBLANK(W623),IF('Настройки'!$B$9="Нулевой спрос",0,""),IF(W623&lt;0,IF('Настройки'!$B$10="Исключить","",IF('Настройки'!$B$10="Абсолютные значения",ABS(W623),W623)),W623)))</x:f>
      </x:c>
      <x:c r="CA623" s="50" t="str">
        <x:f>IF(19&gt;'Настройки'!$B$3,"",IF(ISBLANK(X623),IF('Настройки'!$B$9="Нулевой спрос",0,""),IF(X623&lt;0,IF('Настройки'!$B$10="Исключить","",IF('Настройки'!$B$10="Абсолютные значения",ABS(X623),X623)),X623)))</x:f>
      </x:c>
      <x:c r="CB623" s="50" t="str">
        <x:f>IF(20&gt;'Настройки'!$B$3,"",IF(ISBLANK(Y623),IF('Настройки'!$B$9="Нулевой спрос",0,""),IF(Y623&lt;0,IF('Настройки'!$B$10="Исключить","",IF('Настройки'!$B$10="Абсолютные значения",ABS(Y623),Y623)),Y623)))</x:f>
      </x:c>
      <x:c r="CC623" s="50" t="str">
        <x:f>IF(21&gt;'Настройки'!$B$3,"",IF(ISBLANK(Z623),IF('Настройки'!$B$9="Нулевой спрос",0,""),IF(Z623&lt;0,IF('Настройки'!$B$10="Исключить","",IF('Настройки'!$B$10="Абсолютные значения",ABS(Z623),Z623)),Z623)))</x:f>
      </x:c>
      <x:c r="CD623" s="50" t="str">
        <x:f>IF(22&gt;'Настройки'!$B$3,"",IF(ISBLANK(AA623),IF('Настройки'!$B$9="Нулевой спрос",0,""),IF(AA623&lt;0,IF('Настройки'!$B$10="Исключить","",IF('Настройки'!$B$10="Абсолютные значения",ABS(AA623),AA623)),AA623)))</x:f>
      </x:c>
      <x:c r="CE623" s="50" t="str">
        <x:f>IF(23&gt;'Настройки'!$B$3,"",IF(ISBLANK(AB623),IF('Настройки'!$B$9="Нулевой спрос",0,""),IF(AB623&lt;0,IF('Настройки'!$B$10="Исключить","",IF('Настройки'!$B$10="Абсолютные значения",ABS(AB623),AB623)),AB623)))</x:f>
      </x:c>
      <x:c r="CF623" s="50" t="str">
        <x:f>IF(24&gt;'Настройки'!$B$3,"",IF(ISBLANK(AC623),IF('Настройки'!$B$9="Нулевой спрос",0,""),IF(AC623&lt;0,IF('Настройки'!$B$10="Исключить","",IF('Настройки'!$B$10="Абсолютные значения",ABS(AC623),AC623)),AC623)))</x:f>
      </x:c>
      <x:c r="CG623" s="50" t="str">
        <x:f>IF(25&gt;'Настройки'!$B$3,"",IF(ISBLANK(AD623),IF('Настройки'!$B$9="Нулевой спрос",0,""),IF(AD623&lt;0,IF('Настройки'!$B$10="Исключить","",IF('Настройки'!$B$10="Абсолютные значения",ABS(AD623),AD623)),AD623)))</x:f>
      </x:c>
      <x:c r="CH623" s="50" t="str">
        <x:f>IF(26&gt;'Настройки'!$B$3,"",IF(ISBLANK(AE623),IF('Настройки'!$B$9="Нулевой спрос",0,""),IF(AE623&lt;0,IF('Настройки'!$B$10="Исключить","",IF('Настройки'!$B$10="Абсолютные значения",ABS(AE623),AE623)),AE623)))</x:f>
      </x:c>
      <x:c r="CI623" s="50" t="str">
        <x:f>IF(27&gt;'Настройки'!$B$3,"",IF(ISBLANK(AF623),IF('Настройки'!$B$9="Нулевой спрос",0,""),IF(AF623&lt;0,IF('Настройки'!$B$10="Исключить","",IF('Настройки'!$B$10="Абсолютные значения",ABS(AF623),AF623)),AF623)))</x:f>
      </x:c>
      <x:c r="CJ623" s="50" t="str">
        <x:f>IF(28&gt;'Настройки'!$B$3,"",IF(ISBLANK(AG623),IF('Настройки'!$B$9="Нулевой спрос",0,""),IF(AG623&lt;0,IF('Настройки'!$B$10="Исключить","",IF('Настройки'!$B$10="Абсолютные значения",ABS(AG623),AG623)),AG623)))</x:f>
      </x:c>
      <x:c r="CK623" s="50" t="str">
        <x:f>IF(29&gt;'Настройки'!$B$3,"",IF(ISBLANK(AH623),IF('Настройки'!$B$9="Нулевой спрос",0,""),IF(AH623&lt;0,IF('Настройки'!$B$10="Исключить","",IF('Настройки'!$B$10="Абсолютные значения",ABS(AH623),AH623)),AH623)))</x:f>
      </x:c>
      <x:c r="CL623" s="50" t="str">
        <x:f>IF(30&gt;'Настройки'!$B$3,"",IF(ISBLANK(AI623),IF('Настройки'!$B$9="Нулевой спрос",0,""),IF(AI623&lt;0,IF('Настройки'!$B$10="Исключить","",IF('Настройки'!$B$10="Абсолютные значения",ABS(AI623),AI623)),AI623)))</x:f>
      </x:c>
      <x:c r="CM623" s="50" t="str">
        <x:f>IF(31&gt;'Настройки'!$B$3,"",IF(ISBLANK(AJ623),IF('Настройки'!$B$9="Нулевой спрос",0,""),IF(AJ623&lt;0,IF('Настройки'!$B$10="Исключить","",IF('Настройки'!$B$10="Абсолютные значения",ABS(AJ623),AJ623)),AJ623)))</x:f>
      </x:c>
      <x:c r="CN623" s="50" t="str">
        <x:f>IF(32&gt;'Настройки'!$B$3,"",IF(ISBLANK(AK623),IF('Настройки'!$B$9="Нулевой спрос",0,""),IF(AK623&lt;0,IF('Настройки'!$B$10="Исключить","",IF('Настройки'!$B$10="Абсолютные значения",ABS(AK623),AK623)),AK623)))</x:f>
      </x:c>
      <x:c r="CO623" s="50" t="str">
        <x:f>IF(33&gt;'Настройки'!$B$3,"",IF(ISBLANK(AL623),IF('Настройки'!$B$9="Нулевой спрос",0,""),IF(AL623&lt;0,IF('Настройки'!$B$10="Исключить","",IF('Настройки'!$B$10="Абсолютные значения",ABS(AL623),AL623)),AL623)))</x:f>
      </x:c>
      <x:c r="CP623" s="50" t="str">
        <x:f>IF(34&gt;'Настройки'!$B$3,"",IF(ISBLANK(AM623),IF('Настройки'!$B$9="Нулевой спрос",0,""),IF(AM623&lt;0,IF('Настройки'!$B$10="Исключить","",IF('Настройки'!$B$10="Абсолютные значения",ABS(AM623),AM623)),AM623)))</x:f>
      </x:c>
      <x:c r="CQ623" s="50" t="str">
        <x:f>IF(35&gt;'Настройки'!$B$3,"",IF(ISBLANK(AN623),IF('Настройки'!$B$9="Нулевой спрос",0,""),IF(AN623&lt;0,IF('Настройки'!$B$10="Исключить","",IF('Настройки'!$B$10="Абсолютные значения",ABS(AN623),AN623)),AN623)))</x:f>
      </x:c>
      <x:c r="CR623" s="50" t="str">
        <x:f>IF(36&gt;'Настройки'!$B$3,"",IF(ISBLANK(AO623),IF('Настройки'!$B$9="Нулевой спрос",0,""),IF(AO623&lt;0,IF('Настройки'!$B$10="Исключить","",IF('Настройки'!$B$10="Абсолютные значения",ABS(AO623),AO623)),AO623)))</x:f>
      </x:c>
      <x:c r="CS623" s="50" t="str">
        <x:f>IF(OR(1&gt;'Настройки'!$B$3,ISBLANK(BI623),BI623=0),"",BI623)</x:f>
      </x:c>
      <x:c r="CT623" s="50" t="str">
        <x:f>IF(OR(2&gt;'Настройки'!$B$3,ISBLANK(BJ623),BJ623=0),"",BJ623)</x:f>
      </x:c>
      <x:c r="CU623" s="50" t="str">
        <x:f>IF(OR(3&gt;'Настройки'!$B$3,ISBLANK(BK623),BK623=0),"",BK623)</x:f>
      </x:c>
      <x:c r="CV623" s="50" t="str">
        <x:f>IF(OR(4&gt;'Настройки'!$B$3,ISBLANK(BL623),BL623=0),"",BL623)</x:f>
      </x:c>
      <x:c r="CW623" s="50" t="str">
        <x:f>IF(OR(5&gt;'Настройки'!$B$3,ISBLANK(BM623),BM623=0),"",BM623)</x:f>
      </x:c>
      <x:c r="CX623" s="50" t="str">
        <x:f>IF(OR(6&gt;'Настройки'!$B$3,ISBLANK(BN623),BN623=0),"",BN623)</x:f>
      </x:c>
      <x:c r="CY623" s="50" t="str">
        <x:f>IF(OR(7&gt;'Настройки'!$B$3,ISBLANK(BO623),BO623=0),"",BO623)</x:f>
      </x:c>
      <x:c r="CZ623" s="50" t="str">
        <x:f>IF(OR(8&gt;'Настройки'!$B$3,ISBLANK(BP623),BP623=0),"",BP623)</x:f>
      </x:c>
      <x:c r="DA623" s="50" t="str">
        <x:f>IF(OR(9&gt;'Настройки'!$B$3,ISBLANK(BQ623),BQ623=0),"",BQ623)</x:f>
      </x:c>
      <x:c r="DB623" s="50" t="str">
        <x:f>IF(OR(10&gt;'Настройки'!$B$3,ISBLANK(BR623),BR623=0),"",BR623)</x:f>
      </x:c>
      <x:c r="DC623" s="50" t="str">
        <x:f>IF(OR(11&gt;'Настройки'!$B$3,ISBLANK(BS623),BS623=0),"",BS623)</x:f>
      </x:c>
      <x:c r="DD623" s="50" t="str">
        <x:f>IF(OR(12&gt;'Настройки'!$B$3,ISBLANK(BT623),BT623=0),"",BT623)</x:f>
      </x:c>
      <x:c r="DE623" s="50" t="str">
        <x:f>IF(OR(13&gt;'Настройки'!$B$3,ISBLANK(BU623),BU623=0),"",BU623)</x:f>
      </x:c>
      <x:c r="DF623" s="50" t="str">
        <x:f>IF(OR(14&gt;'Настройки'!$B$3,ISBLANK(BV623),BV623=0),"",BV623)</x:f>
      </x:c>
      <x:c r="DG623" s="50" t="str">
        <x:f>IF(OR(15&gt;'Настройки'!$B$3,ISBLANK(BW623),BW623=0),"",BW623)</x:f>
      </x:c>
      <x:c r="DH623" s="50" t="str">
        <x:f>IF(OR(16&gt;'Настройки'!$B$3,ISBLANK(BX623),BX623=0),"",BX623)</x:f>
      </x:c>
      <x:c r="DI623" s="50" t="str">
        <x:f>IF(OR(17&gt;'Настройки'!$B$3,ISBLANK(BY623),BY623=0),"",BY623)</x:f>
      </x:c>
      <x:c r="DJ623" s="50" t="str">
        <x:f>IF(OR(18&gt;'Настройки'!$B$3,ISBLANK(BZ623),BZ623=0),"",BZ623)</x:f>
      </x:c>
      <x:c r="DK623" s="50" t="str">
        <x:f>IF(OR(19&gt;'Настройки'!$B$3,ISBLANK(CA623),CA623=0),"",CA623)</x:f>
      </x:c>
      <x:c r="DL623" s="50" t="str">
        <x:f>IF(OR(20&gt;'Настройки'!$B$3,ISBLANK(CB623),CB623=0),"",CB623)</x:f>
      </x:c>
      <x:c r="DM623" s="50" t="str">
        <x:f>IF(OR(21&gt;'Настройки'!$B$3,ISBLANK(CC623),CC623=0),"",CC623)</x:f>
      </x:c>
      <x:c r="DN623" s="50" t="str">
        <x:f>IF(OR(22&gt;'Настройки'!$B$3,ISBLANK(CD623),CD623=0),"",CD623)</x:f>
      </x:c>
      <x:c r="DO623" s="50" t="str">
        <x:f>IF(OR(23&gt;'Настройки'!$B$3,ISBLANK(CE623),CE623=0),"",CE623)</x:f>
      </x:c>
      <x:c r="DP623" s="50" t="str">
        <x:f>IF(OR(24&gt;'Настройки'!$B$3,ISBLANK(CF623),CF623=0),"",CF623)</x:f>
      </x:c>
      <x:c r="DQ623" s="50" t="str">
        <x:f>IF(OR(25&gt;'Настройки'!$B$3,ISBLANK(CG623),CG623=0),"",CG623)</x:f>
      </x:c>
      <x:c r="DR623" s="50" t="str">
        <x:f>IF(OR(26&gt;'Настройки'!$B$3,ISBLANK(CH623),CH623=0),"",CH623)</x:f>
      </x:c>
      <x:c r="DS623" s="50" t="str">
        <x:f>IF(OR(27&gt;'Настройки'!$B$3,ISBLANK(CI623),CI623=0),"",CI623)</x:f>
      </x:c>
      <x:c r="DT623" s="50" t="str">
        <x:f>IF(OR(28&gt;'Настройки'!$B$3,ISBLANK(CJ623),CJ623=0),"",CJ623)</x:f>
      </x:c>
      <x:c r="DU623" s="50" t="str">
        <x:f>IF(OR(29&gt;'Настройки'!$B$3,ISBLANK(CK623),CK623=0),"",CK623)</x:f>
      </x:c>
      <x:c r="DV623" s="50" t="str">
        <x:f>IF(OR(30&gt;'Настройки'!$B$3,ISBLANK(CL623),CL623=0),"",CL623)</x:f>
      </x:c>
      <x:c r="DW623" s="50" t="str">
        <x:f>IF(OR(31&gt;'Настройки'!$B$3,ISBLANK(CM623),CM623=0),"",CM623)</x:f>
      </x:c>
      <x:c r="DX623" s="50" t="str">
        <x:f>IF(OR(32&gt;'Настройки'!$B$3,ISBLANK(CN623),CN623=0),"",CN623)</x:f>
      </x:c>
      <x:c r="DY623" s="50" t="str">
        <x:f>IF(OR(33&gt;'Настройки'!$B$3,ISBLANK(CO623),CO623=0),"",CO623)</x:f>
      </x:c>
      <x:c r="DZ623" s="50" t="str">
        <x:f>IF(OR(34&gt;'Настройки'!$B$3,ISBLANK(CP623),CP623=0),"",CP623)</x:f>
      </x:c>
      <x:c r="EA623" s="50" t="str">
        <x:f>IF(OR(35&gt;'Настройки'!$B$3,ISBLANK(CQ623),CQ623=0),"",CQ623)</x:f>
      </x:c>
      <x:c r="EB623" s="50" t="str">
        <x:f>IF(OR(36&gt;'Настройки'!$B$3,ISBLANK(CR623),CR623=0),"",CR623)</x:f>
      </x:c>
      <x:c r="EC623" s="50" t="str">
        <x:f>IF(A623="","",IF(OR(BB623="AZ",BB623="BZ"),10000+ROW(),IF(AZ623&gt;'Настройки'!$B$11,20000+ROW(),IF(BF623&lt;&gt;"Обычный",30000+ROW(),IF(AX623&lt;=0,40000+ROW(),"")))))</x:f>
      </x:c>
      <x:c r="ED623" s="50" t="str">
        <x:f>IF(EC623="","",COUNTIFS($EC$2:$EC$1001,"&gt;0",$EC$2:$EC$1001,"&lt;"&amp;EC623)+1)</x:f>
      </x:c>
    </x:row>
    <x:row r="624">
      <x:c r="A624" s="115"/>
      <x:c r="B624" s="115"/>
      <x:c r="C624" s="115"/>
      <x:c r="D624" s="118"/>
      <x:c r="E624" s="118"/>
      <x:c r="F624" s="118"/>
      <x:c r="G624" s="118"/>
      <x:c r="H624" s="118"/>
      <x:c r="I624" s="118"/>
      <x:c r="J624" s="118"/>
      <x:c r="K624" s="118"/>
      <x:c r="L624" s="118"/>
      <x:c r="M624" s="118"/>
      <x:c r="N624" s="118"/>
      <x:c r="O624" s="118"/>
      <x:c r="P624" s="118"/>
      <x:c r="Q624" s="118"/>
      <x:c r="R624" s="118"/>
      <x:c r="S624" s="118"/>
      <x:c r="T624" s="118"/>
      <x:c r="U624" s="118"/>
      <x:c r="V624" s="118"/>
      <x:c r="W624" s="118"/>
      <x:c r="X624" s="118"/>
      <x:c r="Y624" s="118"/>
      <x:c r="Z624" s="118"/>
      <x:c r="AA624" s="118"/>
      <x:c r="AB624" s="118"/>
      <x:c r="AC624" s="118"/>
      <x:c r="AD624" s="118"/>
      <x:c r="AE624" s="118"/>
      <x:c r="AF624" s="118"/>
      <x:c r="AG624" s="118"/>
      <x:c r="AH624" s="118"/>
      <x:c r="AI624" s="118"/>
      <x:c r="AJ624" s="118"/>
      <x:c r="AK624" s="118"/>
      <x:c r="AL624" s="118"/>
      <x:c r="AM624" s="118"/>
      <x:c r="AN624" s="118"/>
      <x:c r="AO624" s="118"/>
      <x:c r="AP624" s="115"/>
      <x:c r="AQ624" s="49" t="str">
        <x:f>IF(A624="","",COUNT(BI624:INDEX(BI624:CR624,1,'Настройки'!$B$3)))</x:f>
      </x:c>
      <x:c r="AR624" s="49" t="str">
        <x:f>IF(A624="","",SUM(BI624:INDEX(BI624:CR624,1,'Настройки'!$B$3)))</x:f>
      </x:c>
      <x:c r="AS624" s="58" t="str">
        <x:f>IF(A624="","",IF('Настройки'!$B$4="Стоимость потребления",AR624*D624,IF('Настройки'!$B$4="Количество",AR624,E624)))</x:f>
      </x:c>
      <x:c r="AT624" s="61" t="str">
        <x:f>IF(OR(A624="",AS624&lt;0,SUM($AS$2:$AS$1001)&lt;=0),"",AS624/SUM($AS$2:$AS$1001))</x:f>
      </x:c>
      <x:c r="AU624" s="61" t="str">
        <x:f>IF(OR(A624="",AS624&lt;0,SUM($AS$2:$AS$1001)&lt;=0),"",SUMIFS($AS$2:$AS$1001,$AS$2:$AS$1001,"&gt;"&amp;AS624)/SUM($AS$2:$AS$1001))</x:f>
      </x:c>
      <x:c r="AV624" s="61" t="str">
        <x:f>IF(OR(A624="",AS624&lt;0,SUM($AS$2:$AS$1001)&lt;=0),"",SUMIFS($AS$2:$AS$1001,$AS$2:$AS$1001,"&gt;="&amp;AS624)/SUM($AS$2:$AS$1001))</x:f>
      </x:c>
      <x:c r="AW624" s="49" t="str">
        <x:f>IF(A624="","",IF(SUM($AS$2:$AS$1001)&lt;=0,"Не определён",IF(AS624&lt;0,"Исключение",IF(AU624&lt;'Настройки'!$B$5,"A",IF(AU624&lt;'Настройки'!$B$6,"B","C")))))</x:f>
      </x:c>
      <x:c r="AX624" s="58" t="str">
        <x:f>IF(A624="","",IF(AQ624=0,"",AVERAGE(BI624:INDEX(BI624:CR624,1,'Настройки'!$B$3))))</x:f>
      </x:c>
      <x:c r="AY624" s="58" t="str">
        <x:f>IF(OR(A624="",AQ624=0),"",STDEVP(BI624:INDEX(BI624:CR624,1,'Настройки'!$B$3)))</x:f>
      </x:c>
      <x:c r="AZ624" s="61" t="str">
        <x:f>IF(OR(A624="",AQ624&lt;'Настройки'!$B$12,AX624&lt;=0,AND('Настройки'!$B$10="Блокировать",COUNTIF(F624:INDEX(F624:AO624,1,'Настройки'!$B$3),"&lt;0")&gt;0)),"",AY624/ABS(AX624))</x:f>
      </x:c>
      <x:c r="BA624" s="49" t="str">
        <x:f>IF(A624="","",IF(AND('Настройки'!$B$10="Блокировать",COUNTIF(F624:INDEX(F624:AO624,1,'Настройки'!$B$3),"&lt;0")&gt;0),"Не определён",IF(AQ624&lt;'Настройки'!$B$12,"Не определён",IF(AX624=0,"Нет спроса",IF(AX624&lt;0,"Не определён",IF(AZ624&lt;='Настройки'!$B$7,"X",IF(AZ624&lt;='Настройки'!$B$8,"Y","Z")))))))</x:f>
      </x:c>
      <x:c r="BB624" s="49" t="str">
        <x:f>IF(OR(A624="",LEN(AW624)&lt;&gt;1,LEN(BA624)&lt;&gt;1),"",AW624&amp;BA624)</x:f>
      </x:c>
      <x:c r="BC624" s="61" t="str">
        <x:f>IF(OR(A624="",AQ624=0),"",(COUNT(BI624:INDEX(BI624:CR624,1,'Настройки'!$B$3))-COUNT(CS624:INDEX(CS624:EB624,1,'Настройки'!$B$3)))/AQ624)</x:f>
      </x:c>
      <x:c r="BD624" s="64" t="str">
        <x:f>IF(OR(A624="",COUNT(CS624:INDEX(CS624:EB624,1,'Настройки'!$B$3))=0),"",AQ624/COUNT(CS624:INDEX(CS624:EB624,1,'Настройки'!$B$3)))</x:f>
      </x:c>
      <x:c r="BE624" s="64" t="str">
        <x:f>IF(OR(A624="",COUNT(CS624:INDEX(CS624:EB624,1,'Настройки'!$B$3))=0),"",IF(AVERAGE(CS624:INDEX(CS624:EB624,1,'Настройки'!$B$3))=0,"",(STDEVP(CS624:INDEX(CS624:EB624,1,'Настройки'!$B$3))/ABS(AVERAGE(CS624:INDEX(CS624:EB624,1,'Настройки'!$B$3))))^2))</x:f>
      </x:c>
      <x:c r="BF624" s="49" t="str">
        <x:f>IF(A624="","",IF(AQ624&lt;3,"Недостаточно",IF(AQ624&lt;6,"Предварительный","Обычный")))</x:f>
      </x:c>
      <x:c r="BG624" s="49" t="str">
        <x:f>IF(A624="","",IF(COUNTIF(F624:INDEX(F624:AO624,1,'Настройки'!$B$3),"&lt;0")&gt;0,IF('Настройки'!$B$10="Блокировать","Отрицательный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"),"")&amp;IF(AQ624&lt;3,"Недостаточно истории. ",IF(AQ624&lt;6,"Предварительная классификация. ",""))&amp;IF(AX624=0,"Нет спроса за горизонт. ","")&amp;IF(AZ624&gt;'Настройки'!$B$11,"Экстремальная вариативность. ",""))</x:f>
      </x:c>
      <x:c r="BH624" s="49" t="str">
        <x:f>IF(A624="","",IFERROR(VLOOKUP(BB624,'Настройки'!$D$3:$E$11,2,FALSE),"Сначала проверьте исходные данные и историю спроса.")&amp;" Уточните срок поставки, MOQ и критичность.")</x:f>
      </x:c>
      <x:c r="BI624" s="50" t="str">
        <x:f>IF(1&gt;'Настройки'!$B$3,"",IF(ISBLANK(F624),IF('Настройки'!$B$9="Нулевой спрос",0,""),IF(F624&lt;0,IF('Настройки'!$B$10="Исключить","",IF('Настройки'!$B$10="Абсолютные значения",ABS(F624),F624)),F624)))</x:f>
      </x:c>
      <x:c r="BJ624" s="50" t="str">
        <x:f>IF(2&gt;'Настройки'!$B$3,"",IF(ISBLANK(G624),IF('Настройки'!$B$9="Нулевой спрос",0,""),IF(G624&lt;0,IF('Настройки'!$B$10="Исключить","",IF('Настройки'!$B$10="Абсолютные значения",ABS(G624),G624)),G624)))</x:f>
      </x:c>
      <x:c r="BK624" s="50" t="str">
        <x:f>IF(3&gt;'Настройки'!$B$3,"",IF(ISBLANK(H624),IF('Настройки'!$B$9="Нулевой спрос",0,""),IF(H624&lt;0,IF('Настройки'!$B$10="Исключить","",IF('Настройки'!$B$10="Абсолютные значения",ABS(H624),H624)),H624)))</x:f>
      </x:c>
      <x:c r="BL624" s="50" t="str">
        <x:f>IF(4&gt;'Настройки'!$B$3,"",IF(ISBLANK(I624),IF('Настройки'!$B$9="Нулевой спрос",0,""),IF(I624&lt;0,IF('Настройки'!$B$10="Исключить","",IF('Настройки'!$B$10="Абсолютные значения",ABS(I624),I624)),I624)))</x:f>
      </x:c>
      <x:c r="BM624" s="50" t="str">
        <x:f>IF(5&gt;'Настройки'!$B$3,"",IF(ISBLANK(J624),IF('Настройки'!$B$9="Нулевой спрос",0,""),IF(J624&lt;0,IF('Настройки'!$B$10="Исключить","",IF('Настройки'!$B$10="Абсолютные значения",ABS(J624),J624)),J624)))</x:f>
      </x:c>
      <x:c r="BN624" s="50" t="str">
        <x:f>IF(6&gt;'Настройки'!$B$3,"",IF(ISBLANK(K624),IF('Настройки'!$B$9="Нулевой спрос",0,""),IF(K624&lt;0,IF('Настройки'!$B$10="Исключить","",IF('Настройки'!$B$10="Абсолютные значения",ABS(K624),K624)),K624)))</x:f>
      </x:c>
      <x:c r="BO624" s="50" t="str">
        <x:f>IF(7&gt;'Настройки'!$B$3,"",IF(ISBLANK(L624),IF('Настройки'!$B$9="Нулевой спрос",0,""),IF(L624&lt;0,IF('Настройки'!$B$10="Исключить","",IF('Настройки'!$B$10="Абсолютные значения",ABS(L624),L624)),L624)))</x:f>
      </x:c>
      <x:c r="BP624" s="50" t="str">
        <x:f>IF(8&gt;'Настройки'!$B$3,"",IF(ISBLANK(M624),IF('Настройки'!$B$9="Нулевой спрос",0,""),IF(M624&lt;0,IF('Настройки'!$B$10="Исключить","",IF('Настройки'!$B$10="Абсолютные значения",ABS(M624),M624)),M624)))</x:f>
      </x:c>
      <x:c r="BQ624" s="50" t="str">
        <x:f>IF(9&gt;'Настройки'!$B$3,"",IF(ISBLANK(N624),IF('Настройки'!$B$9="Нулевой спрос",0,""),IF(N624&lt;0,IF('Настройки'!$B$10="Исключить","",IF('Настройки'!$B$10="Абсолютные значения",ABS(N624),N624)),N624)))</x:f>
      </x:c>
      <x:c r="BR624" s="50" t="str">
        <x:f>IF(10&gt;'Настройки'!$B$3,"",IF(ISBLANK(O624),IF('Настройки'!$B$9="Нулевой спрос",0,""),IF(O624&lt;0,IF('Настройки'!$B$10="Исключить","",IF('Настройки'!$B$10="Абсолютные значения",ABS(O624),O624)),O624)))</x:f>
      </x:c>
      <x:c r="BS624" s="50" t="str">
        <x:f>IF(11&gt;'Настройки'!$B$3,"",IF(ISBLANK(P624),IF('Настройки'!$B$9="Нулевой спрос",0,""),IF(P624&lt;0,IF('Настройки'!$B$10="Исключить","",IF('Настройки'!$B$10="Абсолютные значения",ABS(P624),P624)),P624)))</x:f>
      </x:c>
      <x:c r="BT624" s="50" t="str">
        <x:f>IF(12&gt;'Настройки'!$B$3,"",IF(ISBLANK(Q624),IF('Настройки'!$B$9="Нулевой спрос",0,""),IF(Q624&lt;0,IF('Настройки'!$B$10="Исключить","",IF('Настройки'!$B$10="Абсолютные значения",ABS(Q624),Q624)),Q624)))</x:f>
      </x:c>
      <x:c r="BU624" s="50" t="str">
        <x:f>IF(13&gt;'Настройки'!$B$3,"",IF(ISBLANK(R624),IF('Настройки'!$B$9="Нулевой спрос",0,""),IF(R624&lt;0,IF('Настройки'!$B$10="Исключить","",IF('Настройки'!$B$10="Абсолютные значения",ABS(R624),R624)),R624)))</x:f>
      </x:c>
      <x:c r="BV624" s="50" t="str">
        <x:f>IF(14&gt;'Настройки'!$B$3,"",IF(ISBLANK(S624),IF('Настройки'!$B$9="Нулевой спрос",0,""),IF(S624&lt;0,IF('Настройки'!$B$10="Исключить","",IF('Настройки'!$B$10="Абсолютные значения",ABS(S624),S624)),S624)))</x:f>
      </x:c>
      <x:c r="BW624" s="50" t="str">
        <x:f>IF(15&gt;'Настройки'!$B$3,"",IF(ISBLANK(T624),IF('Настройки'!$B$9="Нулевой спрос",0,""),IF(T624&lt;0,IF('Настройки'!$B$10="Исключить","",IF('Настройки'!$B$10="Абсолютные значения",ABS(T624),T624)),T624)))</x:f>
      </x:c>
      <x:c r="BX624" s="50" t="str">
        <x:f>IF(16&gt;'Настройки'!$B$3,"",IF(ISBLANK(U624),IF('Настройки'!$B$9="Нулевой спрос",0,""),IF(U624&lt;0,IF('Настройки'!$B$10="Исключить","",IF('Настройки'!$B$10="Абсолютные значения",ABS(U624),U624)),U624)))</x:f>
      </x:c>
      <x:c r="BY624" s="50" t="str">
        <x:f>IF(17&gt;'Настройки'!$B$3,"",IF(ISBLANK(V624),IF('Настройки'!$B$9="Нулевой спрос",0,""),IF(V624&lt;0,IF('Настройки'!$B$10="Исключить","",IF('Настройки'!$B$10="Абсолютные значения",ABS(V624),V624)),V624)))</x:f>
      </x:c>
      <x:c r="BZ624" s="50" t="str">
        <x:f>IF(18&gt;'Настройки'!$B$3,"",IF(ISBLANK(W624),IF('Настройки'!$B$9="Нулевой спрос",0,""),IF(W624&lt;0,IF('Настройки'!$B$10="Исключить","",IF('Настройки'!$B$10="Абсолютные значения",ABS(W624),W624)),W624)))</x:f>
      </x:c>
      <x:c r="CA624" s="50" t="str">
        <x:f>IF(19&gt;'Настройки'!$B$3,"",IF(ISBLANK(X624),IF('Настройки'!$B$9="Нулевой спрос",0,""),IF(X624&lt;0,IF('Настройки'!$B$10="Исключить","",IF('Настройки'!$B$10="Абсолютные значения",ABS(X624),X624)),X624)))</x:f>
      </x:c>
      <x:c r="CB624" s="50" t="str">
        <x:f>IF(20&gt;'Настройки'!$B$3,"",IF(ISBLANK(Y624),IF('Настройки'!$B$9="Нулевой спрос",0,""),IF(Y624&lt;0,IF('Настройки'!$B$10="Исключить","",IF('Настройки'!$B$10="Абсолютные значения",ABS(Y624),Y624)),Y624)))</x:f>
      </x:c>
      <x:c r="CC624" s="50" t="str">
        <x:f>IF(21&gt;'Настройки'!$B$3,"",IF(ISBLANK(Z624),IF('Настройки'!$B$9="Нулевой спрос",0,""),IF(Z624&lt;0,IF('Настройки'!$B$10="Исключить","",IF('Настройки'!$B$10="Абсолютные значения",ABS(Z624),Z624)),Z624)))</x:f>
      </x:c>
      <x:c r="CD624" s="50" t="str">
        <x:f>IF(22&gt;'Настройки'!$B$3,"",IF(ISBLANK(AA624),IF('Настройки'!$B$9="Нулевой спрос",0,""),IF(AA624&lt;0,IF('Настройки'!$B$10="Исключить","",IF('Настройки'!$B$10="Абсолютные значения",ABS(AA624),AA624)),AA624)))</x:f>
      </x:c>
      <x:c r="CE624" s="50" t="str">
        <x:f>IF(23&gt;'Настройки'!$B$3,"",IF(ISBLANK(AB624),IF('Настройки'!$B$9="Нулевой спрос",0,""),IF(AB624&lt;0,IF('Настройки'!$B$10="Исключить","",IF('Настройки'!$B$10="Абсолютные значения",ABS(AB624),AB624)),AB624)))</x:f>
      </x:c>
      <x:c r="CF624" s="50" t="str">
        <x:f>IF(24&gt;'Настройки'!$B$3,"",IF(ISBLANK(AC624),IF('Настройки'!$B$9="Нулевой спрос",0,""),IF(AC624&lt;0,IF('Настройки'!$B$10="Исключить","",IF('Настройки'!$B$10="Абсолютные значения",ABS(AC624),AC624)),AC624)))</x:f>
      </x:c>
      <x:c r="CG624" s="50" t="str">
        <x:f>IF(25&gt;'Настройки'!$B$3,"",IF(ISBLANK(AD624),IF('Настройки'!$B$9="Нулевой спрос",0,""),IF(AD624&lt;0,IF('Настройки'!$B$10="Исключить","",IF('Настройки'!$B$10="Абсолютные значения",ABS(AD624),AD624)),AD624)))</x:f>
      </x:c>
      <x:c r="CH624" s="50" t="str">
        <x:f>IF(26&gt;'Настройки'!$B$3,"",IF(ISBLANK(AE624),IF('Настройки'!$B$9="Нулевой спрос",0,""),IF(AE624&lt;0,IF('Настройки'!$B$10="Исключить","",IF('Настройки'!$B$10="Абсолютные значения",ABS(AE624),AE624)),AE624)))</x:f>
      </x:c>
      <x:c r="CI624" s="50" t="str">
        <x:f>IF(27&gt;'Настройки'!$B$3,"",IF(ISBLANK(AF624),IF('Настройки'!$B$9="Нулевой спрос",0,""),IF(AF624&lt;0,IF('Настройки'!$B$10="Исключить","",IF('Настройки'!$B$10="Абсолютные значения",ABS(AF624),AF624)),AF624)))</x:f>
      </x:c>
      <x:c r="CJ624" s="50" t="str">
        <x:f>IF(28&gt;'Настройки'!$B$3,"",IF(ISBLANK(AG624),IF('Настройки'!$B$9="Нулевой спрос",0,""),IF(AG624&lt;0,IF('Настройки'!$B$10="Исключить","",IF('Настройки'!$B$10="Абсолютные значения",ABS(AG624),AG624)),AG624)))</x:f>
      </x:c>
      <x:c r="CK624" s="50" t="str">
        <x:f>IF(29&gt;'Настройки'!$B$3,"",IF(ISBLANK(AH624),IF('Настройки'!$B$9="Нулевой спрос",0,""),IF(AH624&lt;0,IF('Настройки'!$B$10="Исключить","",IF('Настройки'!$B$10="Абсолютные значения",ABS(AH624),AH624)),AH624)))</x:f>
      </x:c>
      <x:c r="CL624" s="50" t="str">
        <x:f>IF(30&gt;'Настройки'!$B$3,"",IF(ISBLANK(AI624),IF('Настройки'!$B$9="Нулевой спрос",0,""),IF(AI624&lt;0,IF('Настройки'!$B$10="Исключить","",IF('Настройки'!$B$10="Абсолютные значения",ABS(AI624),AI624)),AI624)))</x:f>
      </x:c>
      <x:c r="CM624" s="50" t="str">
        <x:f>IF(31&gt;'Настройки'!$B$3,"",IF(ISBLANK(AJ624),IF('Настройки'!$B$9="Нулевой спрос",0,""),IF(AJ624&lt;0,IF('Настройки'!$B$10="Исключить","",IF('Настройки'!$B$10="Абсолютные значения",ABS(AJ624),AJ624)),AJ624)))</x:f>
      </x:c>
      <x:c r="CN624" s="50" t="str">
        <x:f>IF(32&gt;'Настройки'!$B$3,"",IF(ISBLANK(AK624),IF('Настройки'!$B$9="Нулевой спрос",0,""),IF(AK624&lt;0,IF('Настройки'!$B$10="Исключить","",IF('Настройки'!$B$10="Абсолютные значения",ABS(AK624),AK624)),AK624)))</x:f>
      </x:c>
      <x:c r="CO624" s="50" t="str">
        <x:f>IF(33&gt;'Настройки'!$B$3,"",IF(ISBLANK(AL624),IF('Настройки'!$B$9="Нулевой спрос",0,""),IF(AL624&lt;0,IF('Настройки'!$B$10="Исключить","",IF('Настройки'!$B$10="Абсолютные значения",ABS(AL624),AL624)),AL624)))</x:f>
      </x:c>
      <x:c r="CP624" s="50" t="str">
        <x:f>IF(34&gt;'Настройки'!$B$3,"",IF(ISBLANK(AM624),IF('Настройки'!$B$9="Нулевой спрос",0,""),IF(AM624&lt;0,IF('Настройки'!$B$10="Исключить","",IF('Настройки'!$B$10="Абсолютные значения",ABS(AM624),AM624)),AM624)))</x:f>
      </x:c>
      <x:c r="CQ624" s="50" t="str">
        <x:f>IF(35&gt;'Настройки'!$B$3,"",IF(ISBLANK(AN624),IF('Настройки'!$B$9="Нулевой спрос",0,""),IF(AN624&lt;0,IF('Настройки'!$B$10="Исключить","",IF('Настройки'!$B$10="Абсолютные значения",ABS(AN624),AN624)),AN624)))</x:f>
      </x:c>
      <x:c r="CR624" s="50" t="str">
        <x:f>IF(36&gt;'Настройки'!$B$3,"",IF(ISBLANK(AO624),IF('Настройки'!$B$9="Нулевой спрос",0,""),IF(AO624&lt;0,IF('Настройки'!$B$10="Исключить","",IF('Настройки'!$B$10="Абсолютные значения",ABS(AO624),AO624)),AO624)))</x:f>
      </x:c>
      <x:c r="CS624" s="50" t="str">
        <x:f>IF(OR(1&gt;'Настройки'!$B$3,ISBLANK(BI624),BI624=0),"",BI624)</x:f>
      </x:c>
      <x:c r="CT624" s="50" t="str">
        <x:f>IF(OR(2&gt;'Настройки'!$B$3,ISBLANK(BJ624),BJ624=0),"",BJ624)</x:f>
      </x:c>
      <x:c r="CU624" s="50" t="str">
        <x:f>IF(OR(3&gt;'Настройки'!$B$3,ISBLANK(BK624),BK624=0),"",BK624)</x:f>
      </x:c>
      <x:c r="CV624" s="50" t="str">
        <x:f>IF(OR(4&gt;'Настройки'!$B$3,ISBLANK(BL624),BL624=0),"",BL624)</x:f>
      </x:c>
      <x:c r="CW624" s="50" t="str">
        <x:f>IF(OR(5&gt;'Настройки'!$B$3,ISBLANK(BM624),BM624=0),"",BM624)</x:f>
      </x:c>
      <x:c r="CX624" s="50" t="str">
        <x:f>IF(OR(6&gt;'Настройки'!$B$3,ISBLANK(BN624),BN624=0),"",BN624)</x:f>
      </x:c>
      <x:c r="CY624" s="50" t="str">
        <x:f>IF(OR(7&gt;'Настройки'!$B$3,ISBLANK(BO624),BO624=0),"",BO624)</x:f>
      </x:c>
      <x:c r="CZ624" s="50" t="str">
        <x:f>IF(OR(8&gt;'Настройки'!$B$3,ISBLANK(BP624),BP624=0),"",BP624)</x:f>
      </x:c>
      <x:c r="DA624" s="50" t="str">
        <x:f>IF(OR(9&gt;'Настройки'!$B$3,ISBLANK(BQ624),BQ624=0),"",BQ624)</x:f>
      </x:c>
      <x:c r="DB624" s="50" t="str">
        <x:f>IF(OR(10&gt;'Настройки'!$B$3,ISBLANK(BR624),BR624=0),"",BR624)</x:f>
      </x:c>
      <x:c r="DC624" s="50" t="str">
        <x:f>IF(OR(11&gt;'Настройки'!$B$3,ISBLANK(BS624),BS624=0),"",BS624)</x:f>
      </x:c>
      <x:c r="DD624" s="50" t="str">
        <x:f>IF(OR(12&gt;'Настройки'!$B$3,ISBLANK(BT624),BT624=0),"",BT624)</x:f>
      </x:c>
      <x:c r="DE624" s="50" t="str">
        <x:f>IF(OR(13&gt;'Настройки'!$B$3,ISBLANK(BU624),BU624=0),"",BU624)</x:f>
      </x:c>
      <x:c r="DF624" s="50" t="str">
        <x:f>IF(OR(14&gt;'Настройки'!$B$3,ISBLANK(BV624),BV624=0),"",BV624)</x:f>
      </x:c>
      <x:c r="DG624" s="50" t="str">
        <x:f>IF(OR(15&gt;'Настройки'!$B$3,ISBLANK(BW624),BW624=0),"",BW624)</x:f>
      </x:c>
      <x:c r="DH624" s="50" t="str">
        <x:f>IF(OR(16&gt;'Настройки'!$B$3,ISBLANK(BX624),BX624=0),"",BX624)</x:f>
      </x:c>
      <x:c r="DI624" s="50" t="str">
        <x:f>IF(OR(17&gt;'Настройки'!$B$3,ISBLANK(BY624),BY624=0),"",BY624)</x:f>
      </x:c>
      <x:c r="DJ624" s="50" t="str">
        <x:f>IF(OR(18&gt;'Настройки'!$B$3,ISBLANK(BZ624),BZ624=0),"",BZ624)</x:f>
      </x:c>
      <x:c r="DK624" s="50" t="str">
        <x:f>IF(OR(19&gt;'Настройки'!$B$3,ISBLANK(CA624),CA624=0),"",CA624)</x:f>
      </x:c>
      <x:c r="DL624" s="50" t="str">
        <x:f>IF(OR(20&gt;'Настройки'!$B$3,ISBLANK(CB624),CB624=0),"",CB624)</x:f>
      </x:c>
      <x:c r="DM624" s="50" t="str">
        <x:f>IF(OR(21&gt;'Настройки'!$B$3,ISBLANK(CC624),CC624=0),"",CC624)</x:f>
      </x:c>
      <x:c r="DN624" s="50" t="str">
        <x:f>IF(OR(22&gt;'Настройки'!$B$3,ISBLANK(CD624),CD624=0),"",CD624)</x:f>
      </x:c>
      <x:c r="DO624" s="50" t="str">
        <x:f>IF(OR(23&gt;'Настройки'!$B$3,ISBLANK(CE624),CE624=0),"",CE624)</x:f>
      </x:c>
      <x:c r="DP624" s="50" t="str">
        <x:f>IF(OR(24&gt;'Настройки'!$B$3,ISBLANK(CF624),CF624=0),"",CF624)</x:f>
      </x:c>
      <x:c r="DQ624" s="50" t="str">
        <x:f>IF(OR(25&gt;'Настройки'!$B$3,ISBLANK(CG624),CG624=0),"",CG624)</x:f>
      </x:c>
      <x:c r="DR624" s="50" t="str">
        <x:f>IF(OR(26&gt;'Настройки'!$B$3,ISBLANK(CH624),CH624=0),"",CH624)</x:f>
      </x:c>
      <x:c r="DS624" s="50" t="str">
        <x:f>IF(OR(27&gt;'Настройки'!$B$3,ISBLANK(CI624),CI624=0),"",CI624)</x:f>
      </x:c>
      <x:c r="DT624" s="50" t="str">
        <x:f>IF(OR(28&gt;'Настройки'!$B$3,ISBLANK(CJ624),CJ624=0),"",CJ624)</x:f>
      </x:c>
      <x:c r="DU624" s="50" t="str">
        <x:f>IF(OR(29&gt;'Настройки'!$B$3,ISBLANK(CK624),CK624=0),"",CK624)</x:f>
      </x:c>
      <x:c r="DV624" s="50" t="str">
        <x:f>IF(OR(30&gt;'Настройки'!$B$3,ISBLANK(CL624),CL624=0),"",CL624)</x:f>
      </x:c>
      <x:c r="DW624" s="50" t="str">
        <x:f>IF(OR(31&gt;'Настройки'!$B$3,ISBLANK(CM624),CM624=0),"",CM624)</x:f>
      </x:c>
      <x:c r="DX624" s="50" t="str">
        <x:f>IF(OR(32&gt;'Настройки'!$B$3,ISBLANK(CN624),CN624=0),"",CN624)</x:f>
      </x:c>
      <x:c r="DY624" s="50" t="str">
        <x:f>IF(OR(33&gt;'Настройки'!$B$3,ISBLANK(CO624),CO624=0),"",CO624)</x:f>
      </x:c>
      <x:c r="DZ624" s="50" t="str">
        <x:f>IF(OR(34&gt;'Настройки'!$B$3,ISBLANK(CP624),CP624=0),"",CP624)</x:f>
      </x:c>
      <x:c r="EA624" s="50" t="str">
        <x:f>IF(OR(35&gt;'Настройки'!$B$3,ISBLANK(CQ624),CQ624=0),"",CQ624)</x:f>
      </x:c>
      <x:c r="EB624" s="50" t="str">
        <x:f>IF(OR(36&gt;'Настройки'!$B$3,ISBLANK(CR624),CR624=0),"",CR624)</x:f>
      </x:c>
      <x:c r="EC624" s="50" t="str">
        <x:f>IF(A624="","",IF(OR(BB624="AZ",BB624="BZ"),10000+ROW(),IF(AZ624&gt;'Настройки'!$B$11,20000+ROW(),IF(BF624&lt;&gt;"Обычный",30000+ROW(),IF(AX624&lt;=0,40000+ROW(),"")))))</x:f>
      </x:c>
      <x:c r="ED624" s="50" t="str">
        <x:f>IF(EC624="","",COUNTIFS($EC$2:$EC$1001,"&gt;0",$EC$2:$EC$1001,"&lt;"&amp;EC624)+1)</x:f>
      </x:c>
    </x:row>
    <x:row r="625">
      <x:c r="A625" s="115"/>
      <x:c r="B625" s="115"/>
      <x:c r="C625" s="115"/>
      <x:c r="D625" s="118"/>
      <x:c r="E625" s="118"/>
      <x:c r="F625" s="118"/>
      <x:c r="G625" s="118"/>
      <x:c r="H625" s="118"/>
      <x:c r="I625" s="118"/>
      <x:c r="J625" s="118"/>
      <x:c r="K625" s="118"/>
      <x:c r="L625" s="118"/>
      <x:c r="M625" s="118"/>
      <x:c r="N625" s="118"/>
      <x:c r="O625" s="118"/>
      <x:c r="P625" s="118"/>
      <x:c r="Q625" s="118"/>
      <x:c r="R625" s="118"/>
      <x:c r="S625" s="118"/>
      <x:c r="T625" s="118"/>
      <x:c r="U625" s="118"/>
      <x:c r="V625" s="118"/>
      <x:c r="W625" s="118"/>
      <x:c r="X625" s="118"/>
      <x:c r="Y625" s="118"/>
      <x:c r="Z625" s="118"/>
      <x:c r="AA625" s="118"/>
      <x:c r="AB625" s="118"/>
      <x:c r="AC625" s="118"/>
      <x:c r="AD625" s="118"/>
      <x:c r="AE625" s="118"/>
      <x:c r="AF625" s="118"/>
      <x:c r="AG625" s="118"/>
      <x:c r="AH625" s="118"/>
      <x:c r="AI625" s="118"/>
      <x:c r="AJ625" s="118"/>
      <x:c r="AK625" s="118"/>
      <x:c r="AL625" s="118"/>
      <x:c r="AM625" s="118"/>
      <x:c r="AN625" s="118"/>
      <x:c r="AO625" s="118"/>
      <x:c r="AP625" s="115"/>
      <x:c r="AQ625" s="49" t="str">
        <x:f>IF(A625="","",COUNT(BI625:INDEX(BI625:CR625,1,'Настройки'!$B$3)))</x:f>
      </x:c>
      <x:c r="AR625" s="49" t="str">
        <x:f>IF(A625="","",SUM(BI625:INDEX(BI625:CR625,1,'Настройки'!$B$3)))</x:f>
      </x:c>
      <x:c r="AS625" s="58" t="str">
        <x:f>IF(A625="","",IF('Настройки'!$B$4="Стоимость потребления",AR625*D625,IF('Настройки'!$B$4="Количество",AR625,E625)))</x:f>
      </x:c>
      <x:c r="AT625" s="61" t="str">
        <x:f>IF(OR(A625="",AS625&lt;0,SUM($AS$2:$AS$1001)&lt;=0),"",AS625/SUM($AS$2:$AS$1001))</x:f>
      </x:c>
      <x:c r="AU625" s="61" t="str">
        <x:f>IF(OR(A625="",AS625&lt;0,SUM($AS$2:$AS$1001)&lt;=0),"",SUMIFS($AS$2:$AS$1001,$AS$2:$AS$1001,"&gt;"&amp;AS625)/SUM($AS$2:$AS$1001))</x:f>
      </x:c>
      <x:c r="AV625" s="61" t="str">
        <x:f>IF(OR(A625="",AS625&lt;0,SUM($AS$2:$AS$1001)&lt;=0),"",SUMIFS($AS$2:$AS$1001,$AS$2:$AS$1001,"&gt;="&amp;AS625)/SUM($AS$2:$AS$1001))</x:f>
      </x:c>
      <x:c r="AW625" s="49" t="str">
        <x:f>IF(A625="","",IF(SUM($AS$2:$AS$1001)&lt;=0,"Не определён",IF(AS625&lt;0,"Исключение",IF(AU625&lt;'Настройки'!$B$5,"A",IF(AU625&lt;'Настройки'!$B$6,"B","C")))))</x:f>
      </x:c>
      <x:c r="AX625" s="58" t="str">
        <x:f>IF(A625="","",IF(AQ625=0,"",AVERAGE(BI625:INDEX(BI625:CR625,1,'Настройки'!$B$3))))</x:f>
      </x:c>
      <x:c r="AY625" s="58" t="str">
        <x:f>IF(OR(A625="",AQ625=0),"",STDEVP(BI625:INDEX(BI625:CR625,1,'Настройки'!$B$3)))</x:f>
      </x:c>
      <x:c r="AZ625" s="61" t="str">
        <x:f>IF(OR(A625="",AQ625&lt;'Настройки'!$B$12,AX625&lt;=0,AND('Настройки'!$B$10="Блокировать",COUNTIF(F625:INDEX(F625:AO625,1,'Настройки'!$B$3),"&lt;0")&gt;0)),"",AY625/ABS(AX625))</x:f>
      </x:c>
      <x:c r="BA625" s="49" t="str">
        <x:f>IF(A625="","",IF(AND('Настройки'!$B$10="Блокировать",COUNTIF(F625:INDEX(F625:AO625,1,'Настройки'!$B$3),"&lt;0")&gt;0),"Не определён",IF(AQ625&lt;'Настройки'!$B$12,"Не определён",IF(AX625=0,"Нет спроса",IF(AX625&lt;0,"Не определён",IF(AZ625&lt;='Настройки'!$B$7,"X",IF(AZ625&lt;='Настройки'!$B$8,"Y","Z")))))))</x:f>
      </x:c>
      <x:c r="BB625" s="49" t="str">
        <x:f>IF(OR(A625="",LEN(AW625)&lt;&gt;1,LEN(BA625)&lt;&gt;1),"",AW625&amp;BA625)</x:f>
      </x:c>
      <x:c r="BC625" s="61" t="str">
        <x:f>IF(OR(A625="",AQ625=0),"",(COUNT(BI625:INDEX(BI625:CR625,1,'Настройки'!$B$3))-COUNT(CS625:INDEX(CS625:EB625,1,'Настройки'!$B$3)))/AQ625)</x:f>
      </x:c>
      <x:c r="BD625" s="64" t="str">
        <x:f>IF(OR(A625="",COUNT(CS625:INDEX(CS625:EB625,1,'Настройки'!$B$3))=0),"",AQ625/COUNT(CS625:INDEX(CS625:EB625,1,'Настройки'!$B$3)))</x:f>
      </x:c>
      <x:c r="BE625" s="64" t="str">
        <x:f>IF(OR(A625="",COUNT(CS625:INDEX(CS625:EB625,1,'Настройки'!$B$3))=0),"",IF(AVERAGE(CS625:INDEX(CS625:EB625,1,'Настройки'!$B$3))=0,"",(STDEVP(CS625:INDEX(CS625:EB625,1,'Настройки'!$B$3))/ABS(AVERAGE(CS625:INDEX(CS625:EB625,1,'Настройки'!$B$3))))^2))</x:f>
      </x:c>
      <x:c r="BF625" s="49" t="str">
        <x:f>IF(A625="","",IF(AQ625&lt;3,"Недостаточно",IF(AQ625&lt;6,"Предварительный","Обычный")))</x:f>
      </x:c>
      <x:c r="BG625" s="49" t="str">
        <x:f>IF(A625="","",IF(COUNTIF(F625:INDEX(F625:AO625,1,'Настройки'!$B$3),"&lt;0")&gt;0,IF('Настройки'!$B$10="Блокировать","Отрицательный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"),"")&amp;IF(AQ625&lt;3,"Недостаточно истории. ",IF(AQ625&lt;6,"Предварительная классификация. ",""))&amp;IF(AX625=0,"Нет спроса за горизонт. ","")&amp;IF(AZ625&gt;'Настройки'!$B$11,"Экстремальная вариативность. ",""))</x:f>
      </x:c>
      <x:c r="BH625" s="49" t="str">
        <x:f>IF(A625="","",IFERROR(VLOOKUP(BB625,'Настройки'!$D$3:$E$11,2,FALSE),"Сначала проверьте исходные данные и историю спроса.")&amp;" Уточните срок поставки, MOQ и критичность.")</x:f>
      </x:c>
      <x:c r="BI625" s="50" t="str">
        <x:f>IF(1&gt;'Настройки'!$B$3,"",IF(ISBLANK(F625),IF('Настройки'!$B$9="Нулевой спрос",0,""),IF(F625&lt;0,IF('Настройки'!$B$10="Исключить","",IF('Настройки'!$B$10="Абсолютные значения",ABS(F625),F625)),F625)))</x:f>
      </x:c>
      <x:c r="BJ625" s="50" t="str">
        <x:f>IF(2&gt;'Настройки'!$B$3,"",IF(ISBLANK(G625),IF('Настройки'!$B$9="Нулевой спрос",0,""),IF(G625&lt;0,IF('Настройки'!$B$10="Исключить","",IF('Настройки'!$B$10="Абсолютные значения",ABS(G625),G625)),G625)))</x:f>
      </x:c>
      <x:c r="BK625" s="50" t="str">
        <x:f>IF(3&gt;'Настройки'!$B$3,"",IF(ISBLANK(H625),IF('Настройки'!$B$9="Нулевой спрос",0,""),IF(H625&lt;0,IF('Настройки'!$B$10="Исключить","",IF('Настройки'!$B$10="Абсолютные значения",ABS(H625),H625)),H625)))</x:f>
      </x:c>
      <x:c r="BL625" s="50" t="str">
        <x:f>IF(4&gt;'Настройки'!$B$3,"",IF(ISBLANK(I625),IF('Настройки'!$B$9="Нулевой спрос",0,""),IF(I625&lt;0,IF('Настройки'!$B$10="Исключить","",IF('Настройки'!$B$10="Абсолютные значения",ABS(I625),I625)),I625)))</x:f>
      </x:c>
      <x:c r="BM625" s="50" t="str">
        <x:f>IF(5&gt;'Настройки'!$B$3,"",IF(ISBLANK(J625),IF('Настройки'!$B$9="Нулевой спрос",0,""),IF(J625&lt;0,IF('Настройки'!$B$10="Исключить","",IF('Настройки'!$B$10="Абсолютные значения",ABS(J625),J625)),J625)))</x:f>
      </x:c>
      <x:c r="BN625" s="50" t="str">
        <x:f>IF(6&gt;'Настройки'!$B$3,"",IF(ISBLANK(K625),IF('Настройки'!$B$9="Нулевой спрос",0,""),IF(K625&lt;0,IF('Настройки'!$B$10="Исключить","",IF('Настройки'!$B$10="Абсолютные значения",ABS(K625),K625)),K625)))</x:f>
      </x:c>
      <x:c r="BO625" s="50" t="str">
        <x:f>IF(7&gt;'Настройки'!$B$3,"",IF(ISBLANK(L625),IF('Настройки'!$B$9="Нулевой спрос",0,""),IF(L625&lt;0,IF('Настройки'!$B$10="Исключить","",IF('Настройки'!$B$10="Абсолютные значения",ABS(L625),L625)),L625)))</x:f>
      </x:c>
      <x:c r="BP625" s="50" t="str">
        <x:f>IF(8&gt;'Настройки'!$B$3,"",IF(ISBLANK(M625),IF('Настройки'!$B$9="Нулевой спрос",0,""),IF(M625&lt;0,IF('Настройки'!$B$10="Исключить","",IF('Настройки'!$B$10="Абсолютные значения",ABS(M625),M625)),M625)))</x:f>
      </x:c>
      <x:c r="BQ625" s="50" t="str">
        <x:f>IF(9&gt;'Настройки'!$B$3,"",IF(ISBLANK(N625),IF('Настройки'!$B$9="Нулевой спрос",0,""),IF(N625&lt;0,IF('Настройки'!$B$10="Исключить","",IF('Настройки'!$B$10="Абсолютные значения",ABS(N625),N625)),N625)))</x:f>
      </x:c>
      <x:c r="BR625" s="50" t="str">
        <x:f>IF(10&gt;'Настройки'!$B$3,"",IF(ISBLANK(O625),IF('Настройки'!$B$9="Нулевой спрос",0,""),IF(O625&lt;0,IF('Настройки'!$B$10="Исключить","",IF('Настройки'!$B$10="Абсолютные значения",ABS(O625),O625)),O625)))</x:f>
      </x:c>
      <x:c r="BS625" s="50" t="str">
        <x:f>IF(11&gt;'Настройки'!$B$3,"",IF(ISBLANK(P625),IF('Настройки'!$B$9="Нулевой спрос",0,""),IF(P625&lt;0,IF('Настройки'!$B$10="Исключить","",IF('Настройки'!$B$10="Абсолютные значения",ABS(P625),P625)),P625)))</x:f>
      </x:c>
      <x:c r="BT625" s="50" t="str">
        <x:f>IF(12&gt;'Настройки'!$B$3,"",IF(ISBLANK(Q625),IF('Настройки'!$B$9="Нулевой спрос",0,""),IF(Q625&lt;0,IF('Настройки'!$B$10="Исключить","",IF('Настройки'!$B$10="Абсолютные значения",ABS(Q625),Q625)),Q625)))</x:f>
      </x:c>
      <x:c r="BU625" s="50" t="str">
        <x:f>IF(13&gt;'Настройки'!$B$3,"",IF(ISBLANK(R625),IF('Настройки'!$B$9="Нулевой спрос",0,""),IF(R625&lt;0,IF('Настройки'!$B$10="Исключить","",IF('Настройки'!$B$10="Абсолютные значения",ABS(R625),R625)),R625)))</x:f>
      </x:c>
      <x:c r="BV625" s="50" t="str">
        <x:f>IF(14&gt;'Настройки'!$B$3,"",IF(ISBLANK(S625),IF('Настройки'!$B$9="Нулевой спрос",0,""),IF(S625&lt;0,IF('Настройки'!$B$10="Исключить","",IF('Настройки'!$B$10="Абсолютные значения",ABS(S625),S625)),S625)))</x:f>
      </x:c>
      <x:c r="BW625" s="50" t="str">
        <x:f>IF(15&gt;'Настройки'!$B$3,"",IF(ISBLANK(T625),IF('Настройки'!$B$9="Нулевой спрос",0,""),IF(T625&lt;0,IF('Настройки'!$B$10="Исключить","",IF('Настройки'!$B$10="Абсолютные значения",ABS(T625),T625)),T625)))</x:f>
      </x:c>
      <x:c r="BX625" s="50" t="str">
        <x:f>IF(16&gt;'Настройки'!$B$3,"",IF(ISBLANK(U625),IF('Настройки'!$B$9="Нулевой спрос",0,""),IF(U625&lt;0,IF('Настройки'!$B$10="Исключить","",IF('Настройки'!$B$10="Абсолютные значения",ABS(U625),U625)),U625)))</x:f>
      </x:c>
      <x:c r="BY625" s="50" t="str">
        <x:f>IF(17&gt;'Настройки'!$B$3,"",IF(ISBLANK(V625),IF('Настройки'!$B$9="Нулевой спрос",0,""),IF(V625&lt;0,IF('Настройки'!$B$10="Исключить","",IF('Настройки'!$B$10="Абсолютные значения",ABS(V625),V625)),V625)))</x:f>
      </x:c>
      <x:c r="BZ625" s="50" t="str">
        <x:f>IF(18&gt;'Настройки'!$B$3,"",IF(ISBLANK(W625),IF('Настройки'!$B$9="Нулевой спрос",0,""),IF(W625&lt;0,IF('Настройки'!$B$10="Исключить","",IF('Настройки'!$B$10="Абсолютные значения",ABS(W625),W625)),W625)))</x:f>
      </x:c>
      <x:c r="CA625" s="50" t="str">
        <x:f>IF(19&gt;'Настройки'!$B$3,"",IF(ISBLANK(X625),IF('Настройки'!$B$9="Нулевой спрос",0,""),IF(X625&lt;0,IF('Настройки'!$B$10="Исключить","",IF('Настройки'!$B$10="Абсолютные значения",ABS(X625),X625)),X625)))</x:f>
      </x:c>
      <x:c r="CB625" s="50" t="str">
        <x:f>IF(20&gt;'Настройки'!$B$3,"",IF(ISBLANK(Y625),IF('Настройки'!$B$9="Нулевой спрос",0,""),IF(Y625&lt;0,IF('Настройки'!$B$10="Исключить","",IF('Настройки'!$B$10="Абсолютные значения",ABS(Y625),Y625)),Y625)))</x:f>
      </x:c>
      <x:c r="CC625" s="50" t="str">
        <x:f>IF(21&gt;'Настройки'!$B$3,"",IF(ISBLANK(Z625),IF('Настройки'!$B$9="Нулевой спрос",0,""),IF(Z625&lt;0,IF('Настройки'!$B$10="Исключить","",IF('Настройки'!$B$10="Абсолютные значения",ABS(Z625),Z625)),Z625)))</x:f>
      </x:c>
      <x:c r="CD625" s="50" t="str">
        <x:f>IF(22&gt;'Настройки'!$B$3,"",IF(ISBLANK(AA625),IF('Настройки'!$B$9="Нулевой спрос",0,""),IF(AA625&lt;0,IF('Настройки'!$B$10="Исключить","",IF('Настройки'!$B$10="Абсолютные значения",ABS(AA625),AA625)),AA625)))</x:f>
      </x:c>
      <x:c r="CE625" s="50" t="str">
        <x:f>IF(23&gt;'Настройки'!$B$3,"",IF(ISBLANK(AB625),IF('Настройки'!$B$9="Нулевой спрос",0,""),IF(AB625&lt;0,IF('Настройки'!$B$10="Исключить","",IF('Настройки'!$B$10="Абсолютные значения",ABS(AB625),AB625)),AB625)))</x:f>
      </x:c>
      <x:c r="CF625" s="50" t="str">
        <x:f>IF(24&gt;'Настройки'!$B$3,"",IF(ISBLANK(AC625),IF('Настройки'!$B$9="Нулевой спрос",0,""),IF(AC625&lt;0,IF('Настройки'!$B$10="Исключить","",IF('Настройки'!$B$10="Абсолютные значения",ABS(AC625),AC625)),AC625)))</x:f>
      </x:c>
      <x:c r="CG625" s="50" t="str">
        <x:f>IF(25&gt;'Настройки'!$B$3,"",IF(ISBLANK(AD625),IF('Настройки'!$B$9="Нулевой спрос",0,""),IF(AD625&lt;0,IF('Настройки'!$B$10="Исключить","",IF('Настройки'!$B$10="Абсолютные значения",ABS(AD625),AD625)),AD625)))</x:f>
      </x:c>
      <x:c r="CH625" s="50" t="str">
        <x:f>IF(26&gt;'Настройки'!$B$3,"",IF(ISBLANK(AE625),IF('Настройки'!$B$9="Нулевой спрос",0,""),IF(AE625&lt;0,IF('Настройки'!$B$10="Исключить","",IF('Настройки'!$B$10="Абсолютные значения",ABS(AE625),AE625)),AE625)))</x:f>
      </x:c>
      <x:c r="CI625" s="50" t="str">
        <x:f>IF(27&gt;'Настройки'!$B$3,"",IF(ISBLANK(AF625),IF('Настройки'!$B$9="Нулевой спрос",0,""),IF(AF625&lt;0,IF('Настройки'!$B$10="Исключить","",IF('Настройки'!$B$10="Абсолютные значения",ABS(AF625),AF625)),AF625)))</x:f>
      </x:c>
      <x:c r="CJ625" s="50" t="str">
        <x:f>IF(28&gt;'Настройки'!$B$3,"",IF(ISBLANK(AG625),IF('Настройки'!$B$9="Нулевой спрос",0,""),IF(AG625&lt;0,IF('Настройки'!$B$10="Исключить","",IF('Настройки'!$B$10="Абсолютные значения",ABS(AG625),AG625)),AG625)))</x:f>
      </x:c>
      <x:c r="CK625" s="50" t="str">
        <x:f>IF(29&gt;'Настройки'!$B$3,"",IF(ISBLANK(AH625),IF('Настройки'!$B$9="Нулевой спрос",0,""),IF(AH625&lt;0,IF('Настройки'!$B$10="Исключить","",IF('Настройки'!$B$10="Абсолютные значения",ABS(AH625),AH625)),AH625)))</x:f>
      </x:c>
      <x:c r="CL625" s="50" t="str">
        <x:f>IF(30&gt;'Настройки'!$B$3,"",IF(ISBLANK(AI625),IF('Настройки'!$B$9="Нулевой спрос",0,""),IF(AI625&lt;0,IF('Настройки'!$B$10="Исключить","",IF('Настройки'!$B$10="Абсолютные значения",ABS(AI625),AI625)),AI625)))</x:f>
      </x:c>
      <x:c r="CM625" s="50" t="str">
        <x:f>IF(31&gt;'Настройки'!$B$3,"",IF(ISBLANK(AJ625),IF('Настройки'!$B$9="Нулевой спрос",0,""),IF(AJ625&lt;0,IF('Настройки'!$B$10="Исключить","",IF('Настройки'!$B$10="Абсолютные значения",ABS(AJ625),AJ625)),AJ625)))</x:f>
      </x:c>
      <x:c r="CN625" s="50" t="str">
        <x:f>IF(32&gt;'Настройки'!$B$3,"",IF(ISBLANK(AK625),IF('Настройки'!$B$9="Нулевой спрос",0,""),IF(AK625&lt;0,IF('Настройки'!$B$10="Исключить","",IF('Настройки'!$B$10="Абсолютные значения",ABS(AK625),AK625)),AK625)))</x:f>
      </x:c>
      <x:c r="CO625" s="50" t="str">
        <x:f>IF(33&gt;'Настройки'!$B$3,"",IF(ISBLANK(AL625),IF('Настройки'!$B$9="Нулевой спрос",0,""),IF(AL625&lt;0,IF('Настройки'!$B$10="Исключить","",IF('Настройки'!$B$10="Абсолютные значения",ABS(AL625),AL625)),AL625)))</x:f>
      </x:c>
      <x:c r="CP625" s="50" t="str">
        <x:f>IF(34&gt;'Настройки'!$B$3,"",IF(ISBLANK(AM625),IF('Настройки'!$B$9="Нулевой спрос",0,""),IF(AM625&lt;0,IF('Настройки'!$B$10="Исключить","",IF('Настройки'!$B$10="Абсолютные значения",ABS(AM625),AM625)),AM625)))</x:f>
      </x:c>
      <x:c r="CQ625" s="50" t="str">
        <x:f>IF(35&gt;'Настройки'!$B$3,"",IF(ISBLANK(AN625),IF('Настройки'!$B$9="Нулевой спрос",0,""),IF(AN625&lt;0,IF('Настройки'!$B$10="Исключить","",IF('Настройки'!$B$10="Абсолютные значения",ABS(AN625),AN625)),AN625)))</x:f>
      </x:c>
      <x:c r="CR625" s="50" t="str">
        <x:f>IF(36&gt;'Настройки'!$B$3,"",IF(ISBLANK(AO625),IF('Настройки'!$B$9="Нулевой спрос",0,""),IF(AO625&lt;0,IF('Настройки'!$B$10="Исключить","",IF('Настройки'!$B$10="Абсолютные значения",ABS(AO625),AO625)),AO625)))</x:f>
      </x:c>
      <x:c r="CS625" s="50" t="str">
        <x:f>IF(OR(1&gt;'Настройки'!$B$3,ISBLANK(BI625),BI625=0),"",BI625)</x:f>
      </x:c>
      <x:c r="CT625" s="50" t="str">
        <x:f>IF(OR(2&gt;'Настройки'!$B$3,ISBLANK(BJ625),BJ625=0),"",BJ625)</x:f>
      </x:c>
      <x:c r="CU625" s="50" t="str">
        <x:f>IF(OR(3&gt;'Настройки'!$B$3,ISBLANK(BK625),BK625=0),"",BK625)</x:f>
      </x:c>
      <x:c r="CV625" s="50" t="str">
        <x:f>IF(OR(4&gt;'Настройки'!$B$3,ISBLANK(BL625),BL625=0),"",BL625)</x:f>
      </x:c>
      <x:c r="CW625" s="50" t="str">
        <x:f>IF(OR(5&gt;'Настройки'!$B$3,ISBLANK(BM625),BM625=0),"",BM625)</x:f>
      </x:c>
      <x:c r="CX625" s="50" t="str">
        <x:f>IF(OR(6&gt;'Настройки'!$B$3,ISBLANK(BN625),BN625=0),"",BN625)</x:f>
      </x:c>
      <x:c r="CY625" s="50" t="str">
        <x:f>IF(OR(7&gt;'Настройки'!$B$3,ISBLANK(BO625),BO625=0),"",BO625)</x:f>
      </x:c>
      <x:c r="CZ625" s="50" t="str">
        <x:f>IF(OR(8&gt;'Настройки'!$B$3,ISBLANK(BP625),BP625=0),"",BP625)</x:f>
      </x:c>
      <x:c r="DA625" s="50" t="str">
        <x:f>IF(OR(9&gt;'Настройки'!$B$3,ISBLANK(BQ625),BQ625=0),"",BQ625)</x:f>
      </x:c>
      <x:c r="DB625" s="50" t="str">
        <x:f>IF(OR(10&gt;'Настройки'!$B$3,ISBLANK(BR625),BR625=0),"",BR625)</x:f>
      </x:c>
      <x:c r="DC625" s="50" t="str">
        <x:f>IF(OR(11&gt;'Настройки'!$B$3,ISBLANK(BS625),BS625=0),"",BS625)</x:f>
      </x:c>
      <x:c r="DD625" s="50" t="str">
        <x:f>IF(OR(12&gt;'Настройки'!$B$3,ISBLANK(BT625),BT625=0),"",BT625)</x:f>
      </x:c>
      <x:c r="DE625" s="50" t="str">
        <x:f>IF(OR(13&gt;'Настройки'!$B$3,ISBLANK(BU625),BU625=0),"",BU625)</x:f>
      </x:c>
      <x:c r="DF625" s="50" t="str">
        <x:f>IF(OR(14&gt;'Настройки'!$B$3,ISBLANK(BV625),BV625=0),"",BV625)</x:f>
      </x:c>
      <x:c r="DG625" s="50" t="str">
        <x:f>IF(OR(15&gt;'Настройки'!$B$3,ISBLANK(BW625),BW625=0),"",BW625)</x:f>
      </x:c>
      <x:c r="DH625" s="50" t="str">
        <x:f>IF(OR(16&gt;'Настройки'!$B$3,ISBLANK(BX625),BX625=0),"",BX625)</x:f>
      </x:c>
      <x:c r="DI625" s="50" t="str">
        <x:f>IF(OR(17&gt;'Настройки'!$B$3,ISBLANK(BY625),BY625=0),"",BY625)</x:f>
      </x:c>
      <x:c r="DJ625" s="50" t="str">
        <x:f>IF(OR(18&gt;'Настройки'!$B$3,ISBLANK(BZ625),BZ625=0),"",BZ625)</x:f>
      </x:c>
      <x:c r="DK625" s="50" t="str">
        <x:f>IF(OR(19&gt;'Настройки'!$B$3,ISBLANK(CA625),CA625=0),"",CA625)</x:f>
      </x:c>
      <x:c r="DL625" s="50" t="str">
        <x:f>IF(OR(20&gt;'Настройки'!$B$3,ISBLANK(CB625),CB625=0),"",CB625)</x:f>
      </x:c>
      <x:c r="DM625" s="50" t="str">
        <x:f>IF(OR(21&gt;'Настройки'!$B$3,ISBLANK(CC625),CC625=0),"",CC625)</x:f>
      </x:c>
      <x:c r="DN625" s="50" t="str">
        <x:f>IF(OR(22&gt;'Настройки'!$B$3,ISBLANK(CD625),CD625=0),"",CD625)</x:f>
      </x:c>
      <x:c r="DO625" s="50" t="str">
        <x:f>IF(OR(23&gt;'Настройки'!$B$3,ISBLANK(CE625),CE625=0),"",CE625)</x:f>
      </x:c>
      <x:c r="DP625" s="50" t="str">
        <x:f>IF(OR(24&gt;'Настройки'!$B$3,ISBLANK(CF625),CF625=0),"",CF625)</x:f>
      </x:c>
      <x:c r="DQ625" s="50" t="str">
        <x:f>IF(OR(25&gt;'Настройки'!$B$3,ISBLANK(CG625),CG625=0),"",CG625)</x:f>
      </x:c>
      <x:c r="DR625" s="50" t="str">
        <x:f>IF(OR(26&gt;'Настройки'!$B$3,ISBLANK(CH625),CH625=0),"",CH625)</x:f>
      </x:c>
      <x:c r="DS625" s="50" t="str">
        <x:f>IF(OR(27&gt;'Настройки'!$B$3,ISBLANK(CI625),CI625=0),"",CI625)</x:f>
      </x:c>
      <x:c r="DT625" s="50" t="str">
        <x:f>IF(OR(28&gt;'Настройки'!$B$3,ISBLANK(CJ625),CJ625=0),"",CJ625)</x:f>
      </x:c>
      <x:c r="DU625" s="50" t="str">
        <x:f>IF(OR(29&gt;'Настройки'!$B$3,ISBLANK(CK625),CK625=0),"",CK625)</x:f>
      </x:c>
      <x:c r="DV625" s="50" t="str">
        <x:f>IF(OR(30&gt;'Настройки'!$B$3,ISBLANK(CL625),CL625=0),"",CL625)</x:f>
      </x:c>
      <x:c r="DW625" s="50" t="str">
        <x:f>IF(OR(31&gt;'Настройки'!$B$3,ISBLANK(CM625),CM625=0),"",CM625)</x:f>
      </x:c>
      <x:c r="DX625" s="50" t="str">
        <x:f>IF(OR(32&gt;'Настройки'!$B$3,ISBLANK(CN625),CN625=0),"",CN625)</x:f>
      </x:c>
      <x:c r="DY625" s="50" t="str">
        <x:f>IF(OR(33&gt;'Настройки'!$B$3,ISBLANK(CO625),CO625=0),"",CO625)</x:f>
      </x:c>
      <x:c r="DZ625" s="50" t="str">
        <x:f>IF(OR(34&gt;'Настройки'!$B$3,ISBLANK(CP625),CP625=0),"",CP625)</x:f>
      </x:c>
      <x:c r="EA625" s="50" t="str">
        <x:f>IF(OR(35&gt;'Настройки'!$B$3,ISBLANK(CQ625),CQ625=0),"",CQ625)</x:f>
      </x:c>
      <x:c r="EB625" s="50" t="str">
        <x:f>IF(OR(36&gt;'Настройки'!$B$3,ISBLANK(CR625),CR625=0),"",CR625)</x:f>
      </x:c>
      <x:c r="EC625" s="50" t="str">
        <x:f>IF(A625="","",IF(OR(BB625="AZ",BB625="BZ"),10000+ROW(),IF(AZ625&gt;'Настройки'!$B$11,20000+ROW(),IF(BF625&lt;&gt;"Обычный",30000+ROW(),IF(AX625&lt;=0,40000+ROW(),"")))))</x:f>
      </x:c>
      <x:c r="ED625" s="50" t="str">
        <x:f>IF(EC625="","",COUNTIFS($EC$2:$EC$1001,"&gt;0",$EC$2:$EC$1001,"&lt;"&amp;EC625)+1)</x:f>
      </x:c>
    </x:row>
    <x:row r="626">
      <x:c r="A626" s="115"/>
      <x:c r="B626" s="115"/>
      <x:c r="C626" s="115"/>
      <x:c r="D626" s="118"/>
      <x:c r="E626" s="118"/>
      <x:c r="F626" s="118"/>
      <x:c r="G626" s="118"/>
      <x:c r="H626" s="118"/>
      <x:c r="I626" s="118"/>
      <x:c r="J626" s="118"/>
      <x:c r="K626" s="118"/>
      <x:c r="L626" s="118"/>
      <x:c r="M626" s="118"/>
      <x:c r="N626" s="118"/>
      <x:c r="O626" s="118"/>
      <x:c r="P626" s="118"/>
      <x:c r="Q626" s="118"/>
      <x:c r="R626" s="118"/>
      <x:c r="S626" s="118"/>
      <x:c r="T626" s="118"/>
      <x:c r="U626" s="118"/>
      <x:c r="V626" s="118"/>
      <x:c r="W626" s="118"/>
      <x:c r="X626" s="118"/>
      <x:c r="Y626" s="118"/>
      <x:c r="Z626" s="118"/>
      <x:c r="AA626" s="118"/>
      <x:c r="AB626" s="118"/>
      <x:c r="AC626" s="118"/>
      <x:c r="AD626" s="118"/>
      <x:c r="AE626" s="118"/>
      <x:c r="AF626" s="118"/>
      <x:c r="AG626" s="118"/>
      <x:c r="AH626" s="118"/>
      <x:c r="AI626" s="118"/>
      <x:c r="AJ626" s="118"/>
      <x:c r="AK626" s="118"/>
      <x:c r="AL626" s="118"/>
      <x:c r="AM626" s="118"/>
      <x:c r="AN626" s="118"/>
      <x:c r="AO626" s="118"/>
      <x:c r="AP626" s="115"/>
      <x:c r="AQ626" s="49" t="str">
        <x:f>IF(A626="","",COUNT(BI626:INDEX(BI626:CR626,1,'Настройки'!$B$3)))</x:f>
      </x:c>
      <x:c r="AR626" s="49" t="str">
        <x:f>IF(A626="","",SUM(BI626:INDEX(BI626:CR626,1,'Настройки'!$B$3)))</x:f>
      </x:c>
      <x:c r="AS626" s="58" t="str">
        <x:f>IF(A626="","",IF('Настройки'!$B$4="Стоимость потребления",AR626*D626,IF('Настройки'!$B$4="Количество",AR626,E626)))</x:f>
      </x:c>
      <x:c r="AT626" s="61" t="str">
        <x:f>IF(OR(A626="",AS626&lt;0,SUM($AS$2:$AS$1001)&lt;=0),"",AS626/SUM($AS$2:$AS$1001))</x:f>
      </x:c>
      <x:c r="AU626" s="61" t="str">
        <x:f>IF(OR(A626="",AS626&lt;0,SUM($AS$2:$AS$1001)&lt;=0),"",SUMIFS($AS$2:$AS$1001,$AS$2:$AS$1001,"&gt;"&amp;AS626)/SUM($AS$2:$AS$1001))</x:f>
      </x:c>
      <x:c r="AV626" s="61" t="str">
        <x:f>IF(OR(A626="",AS626&lt;0,SUM($AS$2:$AS$1001)&lt;=0),"",SUMIFS($AS$2:$AS$1001,$AS$2:$AS$1001,"&gt;="&amp;AS626)/SUM($AS$2:$AS$1001))</x:f>
      </x:c>
      <x:c r="AW626" s="49" t="str">
        <x:f>IF(A626="","",IF(SUM($AS$2:$AS$1001)&lt;=0,"Не определён",IF(AS626&lt;0,"Исключение",IF(AU626&lt;'Настройки'!$B$5,"A",IF(AU626&lt;'Настройки'!$B$6,"B","C")))))</x:f>
      </x:c>
      <x:c r="AX626" s="58" t="str">
        <x:f>IF(A626="","",IF(AQ626=0,"",AVERAGE(BI626:INDEX(BI626:CR626,1,'Настройки'!$B$3))))</x:f>
      </x:c>
      <x:c r="AY626" s="58" t="str">
        <x:f>IF(OR(A626="",AQ626=0),"",STDEVP(BI626:INDEX(BI626:CR626,1,'Настройки'!$B$3)))</x:f>
      </x:c>
      <x:c r="AZ626" s="61" t="str">
        <x:f>IF(OR(A626="",AQ626&lt;'Настройки'!$B$12,AX626&lt;=0,AND('Настройки'!$B$10="Блокировать",COUNTIF(F626:INDEX(F626:AO626,1,'Настройки'!$B$3),"&lt;0")&gt;0)),"",AY626/ABS(AX626))</x:f>
      </x:c>
      <x:c r="BA626" s="49" t="str">
        <x:f>IF(A626="","",IF(AND('Настройки'!$B$10="Блокировать",COUNTIF(F626:INDEX(F626:AO626,1,'Настройки'!$B$3),"&lt;0")&gt;0),"Не определён",IF(AQ626&lt;'Настройки'!$B$12,"Не определён",IF(AX626=0,"Нет спроса",IF(AX626&lt;0,"Не определён",IF(AZ626&lt;='Настройки'!$B$7,"X",IF(AZ626&lt;='Настройки'!$B$8,"Y","Z")))))))</x:f>
      </x:c>
      <x:c r="BB626" s="49" t="str">
        <x:f>IF(OR(A626="",LEN(AW626)&lt;&gt;1,LEN(BA626)&lt;&gt;1),"",AW626&amp;BA626)</x:f>
      </x:c>
      <x:c r="BC626" s="61" t="str">
        <x:f>IF(OR(A626="",AQ626=0),"",(COUNT(BI626:INDEX(BI626:CR626,1,'Настройки'!$B$3))-COUNT(CS626:INDEX(CS626:EB626,1,'Настройки'!$B$3)))/AQ626)</x:f>
      </x:c>
      <x:c r="BD626" s="64" t="str">
        <x:f>IF(OR(A626="",COUNT(CS626:INDEX(CS626:EB626,1,'Настройки'!$B$3))=0),"",AQ626/COUNT(CS626:INDEX(CS626:EB626,1,'Настройки'!$B$3)))</x:f>
      </x:c>
      <x:c r="BE626" s="64" t="str">
        <x:f>IF(OR(A626="",COUNT(CS626:INDEX(CS626:EB626,1,'Настройки'!$B$3))=0),"",IF(AVERAGE(CS626:INDEX(CS626:EB626,1,'Настройки'!$B$3))=0,"",(STDEVP(CS626:INDEX(CS626:EB626,1,'Настройки'!$B$3))/ABS(AVERAGE(CS626:INDEX(CS626:EB626,1,'Настройки'!$B$3))))^2))</x:f>
      </x:c>
      <x:c r="BF626" s="49" t="str">
        <x:f>IF(A626="","",IF(AQ626&lt;3,"Недостаточно",IF(AQ626&lt;6,"Предварительный","Обычный")))</x:f>
      </x:c>
      <x:c r="BG626" s="49" t="str">
        <x:f>IF(A626="","",IF(COUNTIF(F626:INDEX(F626:AO626,1,'Настройки'!$B$3),"&lt;0")&gt;0,IF('Настройки'!$B$10="Блокировать","Отрицательный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"),"")&amp;IF(AQ626&lt;3,"Недостаточно истории. ",IF(AQ626&lt;6,"Предварительная классификация. ",""))&amp;IF(AX626=0,"Нет спроса за горизонт. ","")&amp;IF(AZ626&gt;'Настройки'!$B$11,"Экстремальная вариативность. ",""))</x:f>
      </x:c>
      <x:c r="BH626" s="49" t="str">
        <x:f>IF(A626="","",IFERROR(VLOOKUP(BB626,'Настройки'!$D$3:$E$11,2,FALSE),"Сначала проверьте исходные данные и историю спроса.")&amp;" Уточните срок поставки, MOQ и критичность.")</x:f>
      </x:c>
      <x:c r="BI626" s="50" t="str">
        <x:f>IF(1&gt;'Настройки'!$B$3,"",IF(ISBLANK(F626),IF('Настройки'!$B$9="Нулевой спрос",0,""),IF(F626&lt;0,IF('Настройки'!$B$10="Исключить","",IF('Настройки'!$B$10="Абсолютные значения",ABS(F626),F626)),F626)))</x:f>
      </x:c>
      <x:c r="BJ626" s="50" t="str">
        <x:f>IF(2&gt;'Настройки'!$B$3,"",IF(ISBLANK(G626),IF('Настройки'!$B$9="Нулевой спрос",0,""),IF(G626&lt;0,IF('Настройки'!$B$10="Исключить","",IF('Настройки'!$B$10="Абсолютные значения",ABS(G626),G626)),G626)))</x:f>
      </x:c>
      <x:c r="BK626" s="50" t="str">
        <x:f>IF(3&gt;'Настройки'!$B$3,"",IF(ISBLANK(H626),IF('Настройки'!$B$9="Нулевой спрос",0,""),IF(H626&lt;0,IF('Настройки'!$B$10="Исключить","",IF('Настройки'!$B$10="Абсолютные значения",ABS(H626),H626)),H626)))</x:f>
      </x:c>
      <x:c r="BL626" s="50" t="str">
        <x:f>IF(4&gt;'Настройки'!$B$3,"",IF(ISBLANK(I626),IF('Настройки'!$B$9="Нулевой спрос",0,""),IF(I626&lt;0,IF('Настройки'!$B$10="Исключить","",IF('Настройки'!$B$10="Абсолютные значения",ABS(I626),I626)),I626)))</x:f>
      </x:c>
      <x:c r="BM626" s="50" t="str">
        <x:f>IF(5&gt;'Настройки'!$B$3,"",IF(ISBLANK(J626),IF('Настройки'!$B$9="Нулевой спрос",0,""),IF(J626&lt;0,IF('Настройки'!$B$10="Исключить","",IF('Настройки'!$B$10="Абсолютные значения",ABS(J626),J626)),J626)))</x:f>
      </x:c>
      <x:c r="BN626" s="50" t="str">
        <x:f>IF(6&gt;'Настройки'!$B$3,"",IF(ISBLANK(K626),IF('Настройки'!$B$9="Нулевой спрос",0,""),IF(K626&lt;0,IF('Настройки'!$B$10="Исключить","",IF('Настройки'!$B$10="Абсолютные значения",ABS(K626),K626)),K626)))</x:f>
      </x:c>
      <x:c r="BO626" s="50" t="str">
        <x:f>IF(7&gt;'Настройки'!$B$3,"",IF(ISBLANK(L626),IF('Настройки'!$B$9="Нулевой спрос",0,""),IF(L626&lt;0,IF('Настройки'!$B$10="Исключить","",IF('Настройки'!$B$10="Абсолютные значения",ABS(L626),L626)),L626)))</x:f>
      </x:c>
      <x:c r="BP626" s="50" t="str">
        <x:f>IF(8&gt;'Настройки'!$B$3,"",IF(ISBLANK(M626),IF('Настройки'!$B$9="Нулевой спрос",0,""),IF(M626&lt;0,IF('Настройки'!$B$10="Исключить","",IF('Настройки'!$B$10="Абсолютные значения",ABS(M626),M626)),M626)))</x:f>
      </x:c>
      <x:c r="BQ626" s="50" t="str">
        <x:f>IF(9&gt;'Настройки'!$B$3,"",IF(ISBLANK(N626),IF('Настройки'!$B$9="Нулевой спрос",0,""),IF(N626&lt;0,IF('Настройки'!$B$10="Исключить","",IF('Настройки'!$B$10="Абсолютные значения",ABS(N626),N626)),N626)))</x:f>
      </x:c>
      <x:c r="BR626" s="50" t="str">
        <x:f>IF(10&gt;'Настройки'!$B$3,"",IF(ISBLANK(O626),IF('Настройки'!$B$9="Нулевой спрос",0,""),IF(O626&lt;0,IF('Настройки'!$B$10="Исключить","",IF('Настройки'!$B$10="Абсолютные значения",ABS(O626),O626)),O626)))</x:f>
      </x:c>
      <x:c r="BS626" s="50" t="str">
        <x:f>IF(11&gt;'Настройки'!$B$3,"",IF(ISBLANK(P626),IF('Настройки'!$B$9="Нулевой спрос",0,""),IF(P626&lt;0,IF('Настройки'!$B$10="Исключить","",IF('Настройки'!$B$10="Абсолютные значения",ABS(P626),P626)),P626)))</x:f>
      </x:c>
      <x:c r="BT626" s="50" t="str">
        <x:f>IF(12&gt;'Настройки'!$B$3,"",IF(ISBLANK(Q626),IF('Настройки'!$B$9="Нулевой спрос",0,""),IF(Q626&lt;0,IF('Настройки'!$B$10="Исключить","",IF('Настройки'!$B$10="Абсолютные значения",ABS(Q626),Q626)),Q626)))</x:f>
      </x:c>
      <x:c r="BU626" s="50" t="str">
        <x:f>IF(13&gt;'Настройки'!$B$3,"",IF(ISBLANK(R626),IF('Настройки'!$B$9="Нулевой спрос",0,""),IF(R626&lt;0,IF('Настройки'!$B$10="Исключить","",IF('Настройки'!$B$10="Абсолютные значения",ABS(R626),R626)),R626)))</x:f>
      </x:c>
      <x:c r="BV626" s="50" t="str">
        <x:f>IF(14&gt;'Настройки'!$B$3,"",IF(ISBLANK(S626),IF('Настройки'!$B$9="Нулевой спрос",0,""),IF(S626&lt;0,IF('Настройки'!$B$10="Исключить","",IF('Настройки'!$B$10="Абсолютные значения",ABS(S626),S626)),S626)))</x:f>
      </x:c>
      <x:c r="BW626" s="50" t="str">
        <x:f>IF(15&gt;'Настройки'!$B$3,"",IF(ISBLANK(T626),IF('Настройки'!$B$9="Нулевой спрос",0,""),IF(T626&lt;0,IF('Настройки'!$B$10="Исключить","",IF('Настройки'!$B$10="Абсолютные значения",ABS(T626),T626)),T626)))</x:f>
      </x:c>
      <x:c r="BX626" s="50" t="str">
        <x:f>IF(16&gt;'Настройки'!$B$3,"",IF(ISBLANK(U626),IF('Настройки'!$B$9="Нулевой спрос",0,""),IF(U626&lt;0,IF('Настройки'!$B$10="Исключить","",IF('Настройки'!$B$10="Абсолютные значения",ABS(U626),U626)),U626)))</x:f>
      </x:c>
      <x:c r="BY626" s="50" t="str">
        <x:f>IF(17&gt;'Настройки'!$B$3,"",IF(ISBLANK(V626),IF('Настройки'!$B$9="Нулевой спрос",0,""),IF(V626&lt;0,IF('Настройки'!$B$10="Исключить","",IF('Настройки'!$B$10="Абсолютные значения",ABS(V626),V626)),V626)))</x:f>
      </x:c>
      <x:c r="BZ626" s="50" t="str">
        <x:f>IF(18&gt;'Настройки'!$B$3,"",IF(ISBLANK(W626),IF('Настройки'!$B$9="Нулевой спрос",0,""),IF(W626&lt;0,IF('Настройки'!$B$10="Исключить","",IF('Настройки'!$B$10="Абсолютные значения",ABS(W626),W626)),W626)))</x:f>
      </x:c>
      <x:c r="CA626" s="50" t="str">
        <x:f>IF(19&gt;'Настройки'!$B$3,"",IF(ISBLANK(X626),IF('Настройки'!$B$9="Нулевой спрос",0,""),IF(X626&lt;0,IF('Настройки'!$B$10="Исключить","",IF('Настройки'!$B$10="Абсолютные значения",ABS(X626),X626)),X626)))</x:f>
      </x:c>
      <x:c r="CB626" s="50" t="str">
        <x:f>IF(20&gt;'Настройки'!$B$3,"",IF(ISBLANK(Y626),IF('Настройки'!$B$9="Нулевой спрос",0,""),IF(Y626&lt;0,IF('Настройки'!$B$10="Исключить","",IF('Настройки'!$B$10="Абсолютные значения",ABS(Y626),Y626)),Y626)))</x:f>
      </x:c>
      <x:c r="CC626" s="50" t="str">
        <x:f>IF(21&gt;'Настройки'!$B$3,"",IF(ISBLANK(Z626),IF('Настройки'!$B$9="Нулевой спрос",0,""),IF(Z626&lt;0,IF('Настройки'!$B$10="Исключить","",IF('Настройки'!$B$10="Абсолютные значения",ABS(Z626),Z626)),Z626)))</x:f>
      </x:c>
      <x:c r="CD626" s="50" t="str">
        <x:f>IF(22&gt;'Настройки'!$B$3,"",IF(ISBLANK(AA626),IF('Настройки'!$B$9="Нулевой спрос",0,""),IF(AA626&lt;0,IF('Настройки'!$B$10="Исключить","",IF('Настройки'!$B$10="Абсолютные значения",ABS(AA626),AA626)),AA626)))</x:f>
      </x:c>
      <x:c r="CE626" s="50" t="str">
        <x:f>IF(23&gt;'Настройки'!$B$3,"",IF(ISBLANK(AB626),IF('Настройки'!$B$9="Нулевой спрос",0,""),IF(AB626&lt;0,IF('Настройки'!$B$10="Исключить","",IF('Настройки'!$B$10="Абсолютные значения",ABS(AB626),AB626)),AB626)))</x:f>
      </x:c>
      <x:c r="CF626" s="50" t="str">
        <x:f>IF(24&gt;'Настройки'!$B$3,"",IF(ISBLANK(AC626),IF('Настройки'!$B$9="Нулевой спрос",0,""),IF(AC626&lt;0,IF('Настройки'!$B$10="Исключить","",IF('Настройки'!$B$10="Абсолютные значения",ABS(AC626),AC626)),AC626)))</x:f>
      </x:c>
      <x:c r="CG626" s="50" t="str">
        <x:f>IF(25&gt;'Настройки'!$B$3,"",IF(ISBLANK(AD626),IF('Настройки'!$B$9="Нулевой спрос",0,""),IF(AD626&lt;0,IF('Настройки'!$B$10="Исключить","",IF('Настройки'!$B$10="Абсолютные значения",ABS(AD626),AD626)),AD626)))</x:f>
      </x:c>
      <x:c r="CH626" s="50" t="str">
        <x:f>IF(26&gt;'Настройки'!$B$3,"",IF(ISBLANK(AE626),IF('Настройки'!$B$9="Нулевой спрос",0,""),IF(AE626&lt;0,IF('Настройки'!$B$10="Исключить","",IF('Настройки'!$B$10="Абсолютные значения",ABS(AE626),AE626)),AE626)))</x:f>
      </x:c>
      <x:c r="CI626" s="50" t="str">
        <x:f>IF(27&gt;'Настройки'!$B$3,"",IF(ISBLANK(AF626),IF('Настройки'!$B$9="Нулевой спрос",0,""),IF(AF626&lt;0,IF('Настройки'!$B$10="Исключить","",IF('Настройки'!$B$10="Абсолютные значения",ABS(AF626),AF626)),AF626)))</x:f>
      </x:c>
      <x:c r="CJ626" s="50" t="str">
        <x:f>IF(28&gt;'Настройки'!$B$3,"",IF(ISBLANK(AG626),IF('Настройки'!$B$9="Нулевой спрос",0,""),IF(AG626&lt;0,IF('Настройки'!$B$10="Исключить","",IF('Настройки'!$B$10="Абсолютные значения",ABS(AG626),AG626)),AG626)))</x:f>
      </x:c>
      <x:c r="CK626" s="50" t="str">
        <x:f>IF(29&gt;'Настройки'!$B$3,"",IF(ISBLANK(AH626),IF('Настройки'!$B$9="Нулевой спрос",0,""),IF(AH626&lt;0,IF('Настройки'!$B$10="Исключить","",IF('Настройки'!$B$10="Абсолютные значения",ABS(AH626),AH626)),AH626)))</x:f>
      </x:c>
      <x:c r="CL626" s="50" t="str">
        <x:f>IF(30&gt;'Настройки'!$B$3,"",IF(ISBLANK(AI626),IF('Настройки'!$B$9="Нулевой спрос",0,""),IF(AI626&lt;0,IF('Настройки'!$B$10="Исключить","",IF('Настройки'!$B$10="Абсолютные значения",ABS(AI626),AI626)),AI626)))</x:f>
      </x:c>
      <x:c r="CM626" s="50" t="str">
        <x:f>IF(31&gt;'Настройки'!$B$3,"",IF(ISBLANK(AJ626),IF('Настройки'!$B$9="Нулевой спрос",0,""),IF(AJ626&lt;0,IF('Настройки'!$B$10="Исключить","",IF('Настройки'!$B$10="Абсолютные значения",ABS(AJ626),AJ626)),AJ626)))</x:f>
      </x:c>
      <x:c r="CN626" s="50" t="str">
        <x:f>IF(32&gt;'Настройки'!$B$3,"",IF(ISBLANK(AK626),IF('Настройки'!$B$9="Нулевой спрос",0,""),IF(AK626&lt;0,IF('Настройки'!$B$10="Исключить","",IF('Настройки'!$B$10="Абсолютные значения",ABS(AK626),AK626)),AK626)))</x:f>
      </x:c>
      <x:c r="CO626" s="50" t="str">
        <x:f>IF(33&gt;'Настройки'!$B$3,"",IF(ISBLANK(AL626),IF('Настройки'!$B$9="Нулевой спрос",0,""),IF(AL626&lt;0,IF('Настройки'!$B$10="Исключить","",IF('Настройки'!$B$10="Абсолютные значения",ABS(AL626),AL626)),AL626)))</x:f>
      </x:c>
      <x:c r="CP626" s="50" t="str">
        <x:f>IF(34&gt;'Настройки'!$B$3,"",IF(ISBLANK(AM626),IF('Настройки'!$B$9="Нулевой спрос",0,""),IF(AM626&lt;0,IF('Настройки'!$B$10="Исключить","",IF('Настройки'!$B$10="Абсолютные значения",ABS(AM626),AM626)),AM626)))</x:f>
      </x:c>
      <x:c r="CQ626" s="50" t="str">
        <x:f>IF(35&gt;'Настройки'!$B$3,"",IF(ISBLANK(AN626),IF('Настройки'!$B$9="Нулевой спрос",0,""),IF(AN626&lt;0,IF('Настройки'!$B$10="Исключить","",IF('Настройки'!$B$10="Абсолютные значения",ABS(AN626),AN626)),AN626)))</x:f>
      </x:c>
      <x:c r="CR626" s="50" t="str">
        <x:f>IF(36&gt;'Настройки'!$B$3,"",IF(ISBLANK(AO626),IF('Настройки'!$B$9="Нулевой спрос",0,""),IF(AO626&lt;0,IF('Настройки'!$B$10="Исключить","",IF('Настройки'!$B$10="Абсолютные значения",ABS(AO626),AO626)),AO626)))</x:f>
      </x:c>
      <x:c r="CS626" s="50" t="str">
        <x:f>IF(OR(1&gt;'Настройки'!$B$3,ISBLANK(BI626),BI626=0),"",BI626)</x:f>
      </x:c>
      <x:c r="CT626" s="50" t="str">
        <x:f>IF(OR(2&gt;'Настройки'!$B$3,ISBLANK(BJ626),BJ626=0),"",BJ626)</x:f>
      </x:c>
      <x:c r="CU626" s="50" t="str">
        <x:f>IF(OR(3&gt;'Настройки'!$B$3,ISBLANK(BK626),BK626=0),"",BK626)</x:f>
      </x:c>
      <x:c r="CV626" s="50" t="str">
        <x:f>IF(OR(4&gt;'Настройки'!$B$3,ISBLANK(BL626),BL626=0),"",BL626)</x:f>
      </x:c>
      <x:c r="CW626" s="50" t="str">
        <x:f>IF(OR(5&gt;'Настройки'!$B$3,ISBLANK(BM626),BM626=0),"",BM626)</x:f>
      </x:c>
      <x:c r="CX626" s="50" t="str">
        <x:f>IF(OR(6&gt;'Настройки'!$B$3,ISBLANK(BN626),BN626=0),"",BN626)</x:f>
      </x:c>
      <x:c r="CY626" s="50" t="str">
        <x:f>IF(OR(7&gt;'Настройки'!$B$3,ISBLANK(BO626),BO626=0),"",BO626)</x:f>
      </x:c>
      <x:c r="CZ626" s="50" t="str">
        <x:f>IF(OR(8&gt;'Настройки'!$B$3,ISBLANK(BP626),BP626=0),"",BP626)</x:f>
      </x:c>
      <x:c r="DA626" s="50" t="str">
        <x:f>IF(OR(9&gt;'Настройки'!$B$3,ISBLANK(BQ626),BQ626=0),"",BQ626)</x:f>
      </x:c>
      <x:c r="DB626" s="50" t="str">
        <x:f>IF(OR(10&gt;'Настройки'!$B$3,ISBLANK(BR626),BR626=0),"",BR626)</x:f>
      </x:c>
      <x:c r="DC626" s="50" t="str">
        <x:f>IF(OR(11&gt;'Настройки'!$B$3,ISBLANK(BS626),BS626=0),"",BS626)</x:f>
      </x:c>
      <x:c r="DD626" s="50" t="str">
        <x:f>IF(OR(12&gt;'Настройки'!$B$3,ISBLANK(BT626),BT626=0),"",BT626)</x:f>
      </x:c>
      <x:c r="DE626" s="50" t="str">
        <x:f>IF(OR(13&gt;'Настройки'!$B$3,ISBLANK(BU626),BU626=0),"",BU626)</x:f>
      </x:c>
      <x:c r="DF626" s="50" t="str">
        <x:f>IF(OR(14&gt;'Настройки'!$B$3,ISBLANK(BV626),BV626=0),"",BV626)</x:f>
      </x:c>
      <x:c r="DG626" s="50" t="str">
        <x:f>IF(OR(15&gt;'Настройки'!$B$3,ISBLANK(BW626),BW626=0),"",BW626)</x:f>
      </x:c>
      <x:c r="DH626" s="50" t="str">
        <x:f>IF(OR(16&gt;'Настройки'!$B$3,ISBLANK(BX626),BX626=0),"",BX626)</x:f>
      </x:c>
      <x:c r="DI626" s="50" t="str">
        <x:f>IF(OR(17&gt;'Настройки'!$B$3,ISBLANK(BY626),BY626=0),"",BY626)</x:f>
      </x:c>
      <x:c r="DJ626" s="50" t="str">
        <x:f>IF(OR(18&gt;'Настройки'!$B$3,ISBLANK(BZ626),BZ626=0),"",BZ626)</x:f>
      </x:c>
      <x:c r="DK626" s="50" t="str">
        <x:f>IF(OR(19&gt;'Настройки'!$B$3,ISBLANK(CA626),CA626=0),"",CA626)</x:f>
      </x:c>
      <x:c r="DL626" s="50" t="str">
        <x:f>IF(OR(20&gt;'Настройки'!$B$3,ISBLANK(CB626),CB626=0),"",CB626)</x:f>
      </x:c>
      <x:c r="DM626" s="50" t="str">
        <x:f>IF(OR(21&gt;'Настройки'!$B$3,ISBLANK(CC626),CC626=0),"",CC626)</x:f>
      </x:c>
      <x:c r="DN626" s="50" t="str">
        <x:f>IF(OR(22&gt;'Настройки'!$B$3,ISBLANK(CD626),CD626=0),"",CD626)</x:f>
      </x:c>
      <x:c r="DO626" s="50" t="str">
        <x:f>IF(OR(23&gt;'Настройки'!$B$3,ISBLANK(CE626),CE626=0),"",CE626)</x:f>
      </x:c>
      <x:c r="DP626" s="50" t="str">
        <x:f>IF(OR(24&gt;'Настройки'!$B$3,ISBLANK(CF626),CF626=0),"",CF626)</x:f>
      </x:c>
      <x:c r="DQ626" s="50" t="str">
        <x:f>IF(OR(25&gt;'Настройки'!$B$3,ISBLANK(CG626),CG626=0),"",CG626)</x:f>
      </x:c>
      <x:c r="DR626" s="50" t="str">
        <x:f>IF(OR(26&gt;'Настройки'!$B$3,ISBLANK(CH626),CH626=0),"",CH626)</x:f>
      </x:c>
      <x:c r="DS626" s="50" t="str">
        <x:f>IF(OR(27&gt;'Настройки'!$B$3,ISBLANK(CI626),CI626=0),"",CI626)</x:f>
      </x:c>
      <x:c r="DT626" s="50" t="str">
        <x:f>IF(OR(28&gt;'Настройки'!$B$3,ISBLANK(CJ626),CJ626=0),"",CJ626)</x:f>
      </x:c>
      <x:c r="DU626" s="50" t="str">
        <x:f>IF(OR(29&gt;'Настройки'!$B$3,ISBLANK(CK626),CK626=0),"",CK626)</x:f>
      </x:c>
      <x:c r="DV626" s="50" t="str">
        <x:f>IF(OR(30&gt;'Настройки'!$B$3,ISBLANK(CL626),CL626=0),"",CL626)</x:f>
      </x:c>
      <x:c r="DW626" s="50" t="str">
        <x:f>IF(OR(31&gt;'Настройки'!$B$3,ISBLANK(CM626),CM626=0),"",CM626)</x:f>
      </x:c>
      <x:c r="DX626" s="50" t="str">
        <x:f>IF(OR(32&gt;'Настройки'!$B$3,ISBLANK(CN626),CN626=0),"",CN626)</x:f>
      </x:c>
      <x:c r="DY626" s="50" t="str">
        <x:f>IF(OR(33&gt;'Настройки'!$B$3,ISBLANK(CO626),CO626=0),"",CO626)</x:f>
      </x:c>
      <x:c r="DZ626" s="50" t="str">
        <x:f>IF(OR(34&gt;'Настройки'!$B$3,ISBLANK(CP626),CP626=0),"",CP626)</x:f>
      </x:c>
      <x:c r="EA626" s="50" t="str">
        <x:f>IF(OR(35&gt;'Настройки'!$B$3,ISBLANK(CQ626),CQ626=0),"",CQ626)</x:f>
      </x:c>
      <x:c r="EB626" s="50" t="str">
        <x:f>IF(OR(36&gt;'Настройки'!$B$3,ISBLANK(CR626),CR626=0),"",CR626)</x:f>
      </x:c>
      <x:c r="EC626" s="50" t="str">
        <x:f>IF(A626="","",IF(OR(BB626="AZ",BB626="BZ"),10000+ROW(),IF(AZ626&gt;'Настройки'!$B$11,20000+ROW(),IF(BF626&lt;&gt;"Обычный",30000+ROW(),IF(AX626&lt;=0,40000+ROW(),"")))))</x:f>
      </x:c>
      <x:c r="ED626" s="50" t="str">
        <x:f>IF(EC626="","",COUNTIFS($EC$2:$EC$1001,"&gt;0",$EC$2:$EC$1001,"&lt;"&amp;EC626)+1)</x:f>
      </x:c>
    </x:row>
    <x:row r="627">
      <x:c r="A627" s="115"/>
      <x:c r="B627" s="115"/>
      <x:c r="C627" s="115"/>
      <x:c r="D627" s="118"/>
      <x:c r="E627" s="118"/>
      <x:c r="F627" s="118"/>
      <x:c r="G627" s="118"/>
      <x:c r="H627" s="118"/>
      <x:c r="I627" s="118"/>
      <x:c r="J627" s="118"/>
      <x:c r="K627" s="118"/>
      <x:c r="L627" s="118"/>
      <x:c r="M627" s="118"/>
      <x:c r="N627" s="118"/>
      <x:c r="O627" s="118"/>
      <x:c r="P627" s="118"/>
      <x:c r="Q627" s="118"/>
      <x:c r="R627" s="118"/>
      <x:c r="S627" s="118"/>
      <x:c r="T627" s="118"/>
      <x:c r="U627" s="118"/>
      <x:c r="V627" s="118"/>
      <x:c r="W627" s="118"/>
      <x:c r="X627" s="118"/>
      <x:c r="Y627" s="118"/>
      <x:c r="Z627" s="118"/>
      <x:c r="AA627" s="118"/>
      <x:c r="AB627" s="118"/>
      <x:c r="AC627" s="118"/>
      <x:c r="AD627" s="118"/>
      <x:c r="AE627" s="118"/>
      <x:c r="AF627" s="118"/>
      <x:c r="AG627" s="118"/>
      <x:c r="AH627" s="118"/>
      <x:c r="AI627" s="118"/>
      <x:c r="AJ627" s="118"/>
      <x:c r="AK627" s="118"/>
      <x:c r="AL627" s="118"/>
      <x:c r="AM627" s="118"/>
      <x:c r="AN627" s="118"/>
      <x:c r="AO627" s="118"/>
      <x:c r="AP627" s="115"/>
      <x:c r="AQ627" s="49" t="str">
        <x:f>IF(A627="","",COUNT(BI627:INDEX(BI627:CR627,1,'Настройки'!$B$3)))</x:f>
      </x:c>
      <x:c r="AR627" s="49" t="str">
        <x:f>IF(A627="","",SUM(BI627:INDEX(BI627:CR627,1,'Настройки'!$B$3)))</x:f>
      </x:c>
      <x:c r="AS627" s="58" t="str">
        <x:f>IF(A627="","",IF('Настройки'!$B$4="Стоимость потребления",AR627*D627,IF('Настройки'!$B$4="Количество",AR627,E627)))</x:f>
      </x:c>
      <x:c r="AT627" s="61" t="str">
        <x:f>IF(OR(A627="",AS627&lt;0,SUM($AS$2:$AS$1001)&lt;=0),"",AS627/SUM($AS$2:$AS$1001))</x:f>
      </x:c>
      <x:c r="AU627" s="61" t="str">
        <x:f>IF(OR(A627="",AS627&lt;0,SUM($AS$2:$AS$1001)&lt;=0),"",SUMIFS($AS$2:$AS$1001,$AS$2:$AS$1001,"&gt;"&amp;AS627)/SUM($AS$2:$AS$1001))</x:f>
      </x:c>
      <x:c r="AV627" s="61" t="str">
        <x:f>IF(OR(A627="",AS627&lt;0,SUM($AS$2:$AS$1001)&lt;=0),"",SUMIFS($AS$2:$AS$1001,$AS$2:$AS$1001,"&gt;="&amp;AS627)/SUM($AS$2:$AS$1001))</x:f>
      </x:c>
      <x:c r="AW627" s="49" t="str">
        <x:f>IF(A627="","",IF(SUM($AS$2:$AS$1001)&lt;=0,"Не определён",IF(AS627&lt;0,"Исключение",IF(AU627&lt;'Настройки'!$B$5,"A",IF(AU627&lt;'Настройки'!$B$6,"B","C")))))</x:f>
      </x:c>
      <x:c r="AX627" s="58" t="str">
        <x:f>IF(A627="","",IF(AQ627=0,"",AVERAGE(BI627:INDEX(BI627:CR627,1,'Настройки'!$B$3))))</x:f>
      </x:c>
      <x:c r="AY627" s="58" t="str">
        <x:f>IF(OR(A627="",AQ627=0),"",STDEVP(BI627:INDEX(BI627:CR627,1,'Настройки'!$B$3)))</x:f>
      </x:c>
      <x:c r="AZ627" s="61" t="str">
        <x:f>IF(OR(A627="",AQ627&lt;'Настройки'!$B$12,AX627&lt;=0,AND('Настройки'!$B$10="Блокировать",COUNTIF(F627:INDEX(F627:AO627,1,'Настройки'!$B$3),"&lt;0")&gt;0)),"",AY627/ABS(AX627))</x:f>
      </x:c>
      <x:c r="BA627" s="49" t="str">
        <x:f>IF(A627="","",IF(AND('Настройки'!$B$10="Блокировать",COUNTIF(F627:INDEX(F627:AO627,1,'Настройки'!$B$3),"&lt;0")&gt;0),"Не определён",IF(AQ627&lt;'Настройки'!$B$12,"Не определён",IF(AX627=0,"Нет спроса",IF(AX627&lt;0,"Не определён",IF(AZ627&lt;='Настройки'!$B$7,"X",IF(AZ627&lt;='Настройки'!$B$8,"Y","Z")))))))</x:f>
      </x:c>
      <x:c r="BB627" s="49" t="str">
        <x:f>IF(OR(A627="",LEN(AW627)&lt;&gt;1,LEN(BA627)&lt;&gt;1),"",AW627&amp;BA627)</x:f>
      </x:c>
      <x:c r="BC627" s="61" t="str">
        <x:f>IF(OR(A627="",AQ627=0),"",(COUNT(BI627:INDEX(BI627:CR627,1,'Настройки'!$B$3))-COUNT(CS627:INDEX(CS627:EB627,1,'Настройки'!$B$3)))/AQ627)</x:f>
      </x:c>
      <x:c r="BD627" s="64" t="str">
        <x:f>IF(OR(A627="",COUNT(CS627:INDEX(CS627:EB627,1,'Настройки'!$B$3))=0),"",AQ627/COUNT(CS627:INDEX(CS627:EB627,1,'Настройки'!$B$3)))</x:f>
      </x:c>
      <x:c r="BE627" s="64" t="str">
        <x:f>IF(OR(A627="",COUNT(CS627:INDEX(CS627:EB627,1,'Настройки'!$B$3))=0),"",IF(AVERAGE(CS627:INDEX(CS627:EB627,1,'Настройки'!$B$3))=0,"",(STDEVP(CS627:INDEX(CS627:EB627,1,'Настройки'!$B$3))/ABS(AVERAGE(CS627:INDEX(CS627:EB627,1,'Настройки'!$B$3))))^2))</x:f>
      </x:c>
      <x:c r="BF627" s="49" t="str">
        <x:f>IF(A627="","",IF(AQ627&lt;3,"Недостаточно",IF(AQ627&lt;6,"Предварительный","Обычный")))</x:f>
      </x:c>
      <x:c r="BG627" s="49" t="str">
        <x:f>IF(A627="","",IF(COUNTIF(F627:INDEX(F627:AO627,1,'Настройки'!$B$3),"&lt;0")&gt;0,IF('Настройки'!$B$10="Блокировать","Отрицательный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"),"")&amp;IF(AQ627&lt;3,"Недостаточно истории. ",IF(AQ627&lt;6,"Предварительная классификация. ",""))&amp;IF(AX627=0,"Нет спроса за горизонт. ","")&amp;IF(AZ627&gt;'Настройки'!$B$11,"Экстремальная вариативность. ",""))</x:f>
      </x:c>
      <x:c r="BH627" s="49" t="str">
        <x:f>IF(A627="","",IFERROR(VLOOKUP(BB627,'Настройки'!$D$3:$E$11,2,FALSE),"Сначала проверьте исходные данные и историю спроса.")&amp;" Уточните срок поставки, MOQ и критичность.")</x:f>
      </x:c>
      <x:c r="BI627" s="50" t="str">
        <x:f>IF(1&gt;'Настройки'!$B$3,"",IF(ISBLANK(F627),IF('Настройки'!$B$9="Нулевой спрос",0,""),IF(F627&lt;0,IF('Настройки'!$B$10="Исключить","",IF('Настройки'!$B$10="Абсолютные значения",ABS(F627),F627)),F627)))</x:f>
      </x:c>
      <x:c r="BJ627" s="50" t="str">
        <x:f>IF(2&gt;'Настройки'!$B$3,"",IF(ISBLANK(G627),IF('Настройки'!$B$9="Нулевой спрос",0,""),IF(G627&lt;0,IF('Настройки'!$B$10="Исключить","",IF('Настройки'!$B$10="Абсолютные значения",ABS(G627),G627)),G627)))</x:f>
      </x:c>
      <x:c r="BK627" s="50" t="str">
        <x:f>IF(3&gt;'Настройки'!$B$3,"",IF(ISBLANK(H627),IF('Настройки'!$B$9="Нулевой спрос",0,""),IF(H627&lt;0,IF('Настройки'!$B$10="Исключить","",IF('Настройки'!$B$10="Абсолютные значения",ABS(H627),H627)),H627)))</x:f>
      </x:c>
      <x:c r="BL627" s="50" t="str">
        <x:f>IF(4&gt;'Настройки'!$B$3,"",IF(ISBLANK(I627),IF('Настройки'!$B$9="Нулевой спрос",0,""),IF(I627&lt;0,IF('Настройки'!$B$10="Исключить","",IF('Настройки'!$B$10="Абсолютные значения",ABS(I627),I627)),I627)))</x:f>
      </x:c>
      <x:c r="BM627" s="50" t="str">
        <x:f>IF(5&gt;'Настройки'!$B$3,"",IF(ISBLANK(J627),IF('Настройки'!$B$9="Нулевой спрос",0,""),IF(J627&lt;0,IF('Настройки'!$B$10="Исключить","",IF('Настройки'!$B$10="Абсолютные значения",ABS(J627),J627)),J627)))</x:f>
      </x:c>
      <x:c r="BN627" s="50" t="str">
        <x:f>IF(6&gt;'Настройки'!$B$3,"",IF(ISBLANK(K627),IF('Настройки'!$B$9="Нулевой спрос",0,""),IF(K627&lt;0,IF('Настройки'!$B$10="Исключить","",IF('Настройки'!$B$10="Абсолютные значения",ABS(K627),K627)),K627)))</x:f>
      </x:c>
      <x:c r="BO627" s="50" t="str">
        <x:f>IF(7&gt;'Настройки'!$B$3,"",IF(ISBLANK(L627),IF('Настройки'!$B$9="Нулевой спрос",0,""),IF(L627&lt;0,IF('Настройки'!$B$10="Исключить","",IF('Настройки'!$B$10="Абсолютные значения",ABS(L627),L627)),L627)))</x:f>
      </x:c>
      <x:c r="BP627" s="50" t="str">
        <x:f>IF(8&gt;'Настройки'!$B$3,"",IF(ISBLANK(M627),IF('Настройки'!$B$9="Нулевой спрос",0,""),IF(M627&lt;0,IF('Настройки'!$B$10="Исключить","",IF('Настройки'!$B$10="Абсолютные значения",ABS(M627),M627)),M627)))</x:f>
      </x:c>
      <x:c r="BQ627" s="50" t="str">
        <x:f>IF(9&gt;'Настройки'!$B$3,"",IF(ISBLANK(N627),IF('Настройки'!$B$9="Нулевой спрос",0,""),IF(N627&lt;0,IF('Настройки'!$B$10="Исключить","",IF('Настройки'!$B$10="Абсолютные значения",ABS(N627),N627)),N627)))</x:f>
      </x:c>
      <x:c r="BR627" s="50" t="str">
        <x:f>IF(10&gt;'Настройки'!$B$3,"",IF(ISBLANK(O627),IF('Настройки'!$B$9="Нулевой спрос",0,""),IF(O627&lt;0,IF('Настройки'!$B$10="Исключить","",IF('Настройки'!$B$10="Абсолютные значения",ABS(O627),O627)),O627)))</x:f>
      </x:c>
      <x:c r="BS627" s="50" t="str">
        <x:f>IF(11&gt;'Настройки'!$B$3,"",IF(ISBLANK(P627),IF('Настройки'!$B$9="Нулевой спрос",0,""),IF(P627&lt;0,IF('Настройки'!$B$10="Исключить","",IF('Настройки'!$B$10="Абсолютные значения",ABS(P627),P627)),P627)))</x:f>
      </x:c>
      <x:c r="BT627" s="50" t="str">
        <x:f>IF(12&gt;'Настройки'!$B$3,"",IF(ISBLANK(Q627),IF('Настройки'!$B$9="Нулевой спрос",0,""),IF(Q627&lt;0,IF('Настройки'!$B$10="Исключить","",IF('Настройки'!$B$10="Абсолютные значения",ABS(Q627),Q627)),Q627)))</x:f>
      </x:c>
      <x:c r="BU627" s="50" t="str">
        <x:f>IF(13&gt;'Настройки'!$B$3,"",IF(ISBLANK(R627),IF('Настройки'!$B$9="Нулевой спрос",0,""),IF(R627&lt;0,IF('Настройки'!$B$10="Исключить","",IF('Настройки'!$B$10="Абсолютные значения",ABS(R627),R627)),R627)))</x:f>
      </x:c>
      <x:c r="BV627" s="50" t="str">
        <x:f>IF(14&gt;'Настройки'!$B$3,"",IF(ISBLANK(S627),IF('Настройки'!$B$9="Нулевой спрос",0,""),IF(S627&lt;0,IF('Настройки'!$B$10="Исключить","",IF('Настройки'!$B$10="Абсолютные значения",ABS(S627),S627)),S627)))</x:f>
      </x:c>
      <x:c r="BW627" s="50" t="str">
        <x:f>IF(15&gt;'Настройки'!$B$3,"",IF(ISBLANK(T627),IF('Настройки'!$B$9="Нулевой спрос",0,""),IF(T627&lt;0,IF('Настройки'!$B$10="Исключить","",IF('Настройки'!$B$10="Абсолютные значения",ABS(T627),T627)),T627)))</x:f>
      </x:c>
      <x:c r="BX627" s="50" t="str">
        <x:f>IF(16&gt;'Настройки'!$B$3,"",IF(ISBLANK(U627),IF('Настройки'!$B$9="Нулевой спрос",0,""),IF(U627&lt;0,IF('Настройки'!$B$10="Исключить","",IF('Настройки'!$B$10="Абсолютные значения",ABS(U627),U627)),U627)))</x:f>
      </x:c>
      <x:c r="BY627" s="50" t="str">
        <x:f>IF(17&gt;'Настройки'!$B$3,"",IF(ISBLANK(V627),IF('Настройки'!$B$9="Нулевой спрос",0,""),IF(V627&lt;0,IF('Настройки'!$B$10="Исключить","",IF('Настройки'!$B$10="Абсолютные значения",ABS(V627),V627)),V627)))</x:f>
      </x:c>
      <x:c r="BZ627" s="50" t="str">
        <x:f>IF(18&gt;'Настройки'!$B$3,"",IF(ISBLANK(W627),IF('Настройки'!$B$9="Нулевой спрос",0,""),IF(W627&lt;0,IF('Настройки'!$B$10="Исключить","",IF('Настройки'!$B$10="Абсолютные значения",ABS(W627),W627)),W627)))</x:f>
      </x:c>
      <x:c r="CA627" s="50" t="str">
        <x:f>IF(19&gt;'Настройки'!$B$3,"",IF(ISBLANK(X627),IF('Настройки'!$B$9="Нулевой спрос",0,""),IF(X627&lt;0,IF('Настройки'!$B$10="Исключить","",IF('Настройки'!$B$10="Абсолютные значения",ABS(X627),X627)),X627)))</x:f>
      </x:c>
      <x:c r="CB627" s="50" t="str">
        <x:f>IF(20&gt;'Настройки'!$B$3,"",IF(ISBLANK(Y627),IF('Настройки'!$B$9="Нулевой спрос",0,""),IF(Y627&lt;0,IF('Настройки'!$B$10="Исключить","",IF('Настройки'!$B$10="Абсолютные значения",ABS(Y627),Y627)),Y627)))</x:f>
      </x:c>
      <x:c r="CC627" s="50" t="str">
        <x:f>IF(21&gt;'Настройки'!$B$3,"",IF(ISBLANK(Z627),IF('Настройки'!$B$9="Нулевой спрос",0,""),IF(Z627&lt;0,IF('Настройки'!$B$10="Исключить","",IF('Настройки'!$B$10="Абсолютные значения",ABS(Z627),Z627)),Z627)))</x:f>
      </x:c>
      <x:c r="CD627" s="50" t="str">
        <x:f>IF(22&gt;'Настройки'!$B$3,"",IF(ISBLANK(AA627),IF('Настройки'!$B$9="Нулевой спрос",0,""),IF(AA627&lt;0,IF('Настройки'!$B$10="Исключить","",IF('Настройки'!$B$10="Абсолютные значения",ABS(AA627),AA627)),AA627)))</x:f>
      </x:c>
      <x:c r="CE627" s="50" t="str">
        <x:f>IF(23&gt;'Настройки'!$B$3,"",IF(ISBLANK(AB627),IF('Настройки'!$B$9="Нулевой спрос",0,""),IF(AB627&lt;0,IF('Настройки'!$B$10="Исключить","",IF('Настройки'!$B$10="Абсолютные значения",ABS(AB627),AB627)),AB627)))</x:f>
      </x:c>
      <x:c r="CF627" s="50" t="str">
        <x:f>IF(24&gt;'Настройки'!$B$3,"",IF(ISBLANK(AC627),IF('Настройки'!$B$9="Нулевой спрос",0,""),IF(AC627&lt;0,IF('Настройки'!$B$10="Исключить","",IF('Настройки'!$B$10="Абсолютные значения",ABS(AC627),AC627)),AC627)))</x:f>
      </x:c>
      <x:c r="CG627" s="50" t="str">
        <x:f>IF(25&gt;'Настройки'!$B$3,"",IF(ISBLANK(AD627),IF('Настройки'!$B$9="Нулевой спрос",0,""),IF(AD627&lt;0,IF('Настройки'!$B$10="Исключить","",IF('Настройки'!$B$10="Абсолютные значения",ABS(AD627),AD627)),AD627)))</x:f>
      </x:c>
      <x:c r="CH627" s="50" t="str">
        <x:f>IF(26&gt;'Настройки'!$B$3,"",IF(ISBLANK(AE627),IF('Настройки'!$B$9="Нулевой спрос",0,""),IF(AE627&lt;0,IF('Настройки'!$B$10="Исключить","",IF('Настройки'!$B$10="Абсолютные значения",ABS(AE627),AE627)),AE627)))</x:f>
      </x:c>
      <x:c r="CI627" s="50" t="str">
        <x:f>IF(27&gt;'Настройки'!$B$3,"",IF(ISBLANK(AF627),IF('Настройки'!$B$9="Нулевой спрос",0,""),IF(AF627&lt;0,IF('Настройки'!$B$10="Исключить","",IF('Настройки'!$B$10="Абсолютные значения",ABS(AF627),AF627)),AF627)))</x:f>
      </x:c>
      <x:c r="CJ627" s="50" t="str">
        <x:f>IF(28&gt;'Настройки'!$B$3,"",IF(ISBLANK(AG627),IF('Настройки'!$B$9="Нулевой спрос",0,""),IF(AG627&lt;0,IF('Настройки'!$B$10="Исключить","",IF('Настройки'!$B$10="Абсолютные значения",ABS(AG627),AG627)),AG627)))</x:f>
      </x:c>
      <x:c r="CK627" s="50" t="str">
        <x:f>IF(29&gt;'Настройки'!$B$3,"",IF(ISBLANK(AH627),IF('Настройки'!$B$9="Нулевой спрос",0,""),IF(AH627&lt;0,IF('Настройки'!$B$10="Исключить","",IF('Настройки'!$B$10="Абсолютные значения",ABS(AH627),AH627)),AH627)))</x:f>
      </x:c>
      <x:c r="CL627" s="50" t="str">
        <x:f>IF(30&gt;'Настройки'!$B$3,"",IF(ISBLANK(AI627),IF('Настройки'!$B$9="Нулевой спрос",0,""),IF(AI627&lt;0,IF('Настройки'!$B$10="Исключить","",IF('Настройки'!$B$10="Абсолютные значения",ABS(AI627),AI627)),AI627)))</x:f>
      </x:c>
      <x:c r="CM627" s="50" t="str">
        <x:f>IF(31&gt;'Настройки'!$B$3,"",IF(ISBLANK(AJ627),IF('Настройки'!$B$9="Нулевой спрос",0,""),IF(AJ627&lt;0,IF('Настройки'!$B$10="Исключить","",IF('Настройки'!$B$10="Абсолютные значения",ABS(AJ627),AJ627)),AJ627)))</x:f>
      </x:c>
      <x:c r="CN627" s="50" t="str">
        <x:f>IF(32&gt;'Настройки'!$B$3,"",IF(ISBLANK(AK627),IF('Настройки'!$B$9="Нулевой спрос",0,""),IF(AK627&lt;0,IF('Настройки'!$B$10="Исключить","",IF('Настройки'!$B$10="Абсолютные значения",ABS(AK627),AK627)),AK627)))</x:f>
      </x:c>
      <x:c r="CO627" s="50" t="str">
        <x:f>IF(33&gt;'Настройки'!$B$3,"",IF(ISBLANK(AL627),IF('Настройки'!$B$9="Нулевой спрос",0,""),IF(AL627&lt;0,IF('Настройки'!$B$10="Исключить","",IF('Настройки'!$B$10="Абсолютные значения",ABS(AL627),AL627)),AL627)))</x:f>
      </x:c>
      <x:c r="CP627" s="50" t="str">
        <x:f>IF(34&gt;'Настройки'!$B$3,"",IF(ISBLANK(AM627),IF('Настройки'!$B$9="Нулевой спрос",0,""),IF(AM627&lt;0,IF('Настройки'!$B$10="Исключить","",IF('Настройки'!$B$10="Абсолютные значения",ABS(AM627),AM627)),AM627)))</x:f>
      </x:c>
      <x:c r="CQ627" s="50" t="str">
        <x:f>IF(35&gt;'Настройки'!$B$3,"",IF(ISBLANK(AN627),IF('Настройки'!$B$9="Нулевой спрос",0,""),IF(AN627&lt;0,IF('Настройки'!$B$10="Исключить","",IF('Настройки'!$B$10="Абсолютные значения",ABS(AN627),AN627)),AN627)))</x:f>
      </x:c>
      <x:c r="CR627" s="50" t="str">
        <x:f>IF(36&gt;'Настройки'!$B$3,"",IF(ISBLANK(AO627),IF('Настройки'!$B$9="Нулевой спрос",0,""),IF(AO627&lt;0,IF('Настройки'!$B$10="Исключить","",IF('Настройки'!$B$10="Абсолютные значения",ABS(AO627),AO627)),AO627)))</x:f>
      </x:c>
      <x:c r="CS627" s="50" t="str">
        <x:f>IF(OR(1&gt;'Настройки'!$B$3,ISBLANK(BI627),BI627=0),"",BI627)</x:f>
      </x:c>
      <x:c r="CT627" s="50" t="str">
        <x:f>IF(OR(2&gt;'Настройки'!$B$3,ISBLANK(BJ627),BJ627=0),"",BJ627)</x:f>
      </x:c>
      <x:c r="CU627" s="50" t="str">
        <x:f>IF(OR(3&gt;'Настройки'!$B$3,ISBLANK(BK627),BK627=0),"",BK627)</x:f>
      </x:c>
      <x:c r="CV627" s="50" t="str">
        <x:f>IF(OR(4&gt;'Настройки'!$B$3,ISBLANK(BL627),BL627=0),"",BL627)</x:f>
      </x:c>
      <x:c r="CW627" s="50" t="str">
        <x:f>IF(OR(5&gt;'Настройки'!$B$3,ISBLANK(BM627),BM627=0),"",BM627)</x:f>
      </x:c>
      <x:c r="CX627" s="50" t="str">
        <x:f>IF(OR(6&gt;'Настройки'!$B$3,ISBLANK(BN627),BN627=0),"",BN627)</x:f>
      </x:c>
      <x:c r="CY627" s="50" t="str">
        <x:f>IF(OR(7&gt;'Настройки'!$B$3,ISBLANK(BO627),BO627=0),"",BO627)</x:f>
      </x:c>
      <x:c r="CZ627" s="50" t="str">
        <x:f>IF(OR(8&gt;'Настройки'!$B$3,ISBLANK(BP627),BP627=0),"",BP627)</x:f>
      </x:c>
      <x:c r="DA627" s="50" t="str">
        <x:f>IF(OR(9&gt;'Настройки'!$B$3,ISBLANK(BQ627),BQ627=0),"",BQ627)</x:f>
      </x:c>
      <x:c r="DB627" s="50" t="str">
        <x:f>IF(OR(10&gt;'Настройки'!$B$3,ISBLANK(BR627),BR627=0),"",BR627)</x:f>
      </x:c>
      <x:c r="DC627" s="50" t="str">
        <x:f>IF(OR(11&gt;'Настройки'!$B$3,ISBLANK(BS627),BS627=0),"",BS627)</x:f>
      </x:c>
      <x:c r="DD627" s="50" t="str">
        <x:f>IF(OR(12&gt;'Настройки'!$B$3,ISBLANK(BT627),BT627=0),"",BT627)</x:f>
      </x:c>
      <x:c r="DE627" s="50" t="str">
        <x:f>IF(OR(13&gt;'Настройки'!$B$3,ISBLANK(BU627),BU627=0),"",BU627)</x:f>
      </x:c>
      <x:c r="DF627" s="50" t="str">
        <x:f>IF(OR(14&gt;'Настройки'!$B$3,ISBLANK(BV627),BV627=0),"",BV627)</x:f>
      </x:c>
      <x:c r="DG627" s="50" t="str">
        <x:f>IF(OR(15&gt;'Настройки'!$B$3,ISBLANK(BW627),BW627=0),"",BW627)</x:f>
      </x:c>
      <x:c r="DH627" s="50" t="str">
        <x:f>IF(OR(16&gt;'Настройки'!$B$3,ISBLANK(BX627),BX627=0),"",BX627)</x:f>
      </x:c>
      <x:c r="DI627" s="50" t="str">
        <x:f>IF(OR(17&gt;'Настройки'!$B$3,ISBLANK(BY627),BY627=0),"",BY627)</x:f>
      </x:c>
      <x:c r="DJ627" s="50" t="str">
        <x:f>IF(OR(18&gt;'Настройки'!$B$3,ISBLANK(BZ627),BZ627=0),"",BZ627)</x:f>
      </x:c>
      <x:c r="DK627" s="50" t="str">
        <x:f>IF(OR(19&gt;'Настройки'!$B$3,ISBLANK(CA627),CA627=0),"",CA627)</x:f>
      </x:c>
      <x:c r="DL627" s="50" t="str">
        <x:f>IF(OR(20&gt;'Настройки'!$B$3,ISBLANK(CB627),CB627=0),"",CB627)</x:f>
      </x:c>
      <x:c r="DM627" s="50" t="str">
        <x:f>IF(OR(21&gt;'Настройки'!$B$3,ISBLANK(CC627),CC627=0),"",CC627)</x:f>
      </x:c>
      <x:c r="DN627" s="50" t="str">
        <x:f>IF(OR(22&gt;'Настройки'!$B$3,ISBLANK(CD627),CD627=0),"",CD627)</x:f>
      </x:c>
      <x:c r="DO627" s="50" t="str">
        <x:f>IF(OR(23&gt;'Настройки'!$B$3,ISBLANK(CE627),CE627=0),"",CE627)</x:f>
      </x:c>
      <x:c r="DP627" s="50" t="str">
        <x:f>IF(OR(24&gt;'Настройки'!$B$3,ISBLANK(CF627),CF627=0),"",CF627)</x:f>
      </x:c>
      <x:c r="DQ627" s="50" t="str">
        <x:f>IF(OR(25&gt;'Настройки'!$B$3,ISBLANK(CG627),CG627=0),"",CG627)</x:f>
      </x:c>
      <x:c r="DR627" s="50" t="str">
        <x:f>IF(OR(26&gt;'Настройки'!$B$3,ISBLANK(CH627),CH627=0),"",CH627)</x:f>
      </x:c>
      <x:c r="DS627" s="50" t="str">
        <x:f>IF(OR(27&gt;'Настройки'!$B$3,ISBLANK(CI627),CI627=0),"",CI627)</x:f>
      </x:c>
      <x:c r="DT627" s="50" t="str">
        <x:f>IF(OR(28&gt;'Настройки'!$B$3,ISBLANK(CJ627),CJ627=0),"",CJ627)</x:f>
      </x:c>
      <x:c r="DU627" s="50" t="str">
        <x:f>IF(OR(29&gt;'Настройки'!$B$3,ISBLANK(CK627),CK627=0),"",CK627)</x:f>
      </x:c>
      <x:c r="DV627" s="50" t="str">
        <x:f>IF(OR(30&gt;'Настройки'!$B$3,ISBLANK(CL627),CL627=0),"",CL627)</x:f>
      </x:c>
      <x:c r="DW627" s="50" t="str">
        <x:f>IF(OR(31&gt;'Настройки'!$B$3,ISBLANK(CM627),CM627=0),"",CM627)</x:f>
      </x:c>
      <x:c r="DX627" s="50" t="str">
        <x:f>IF(OR(32&gt;'Настройки'!$B$3,ISBLANK(CN627),CN627=0),"",CN627)</x:f>
      </x:c>
      <x:c r="DY627" s="50" t="str">
        <x:f>IF(OR(33&gt;'Настройки'!$B$3,ISBLANK(CO627),CO627=0),"",CO627)</x:f>
      </x:c>
      <x:c r="DZ627" s="50" t="str">
        <x:f>IF(OR(34&gt;'Настройки'!$B$3,ISBLANK(CP627),CP627=0),"",CP627)</x:f>
      </x:c>
      <x:c r="EA627" s="50" t="str">
        <x:f>IF(OR(35&gt;'Настройки'!$B$3,ISBLANK(CQ627),CQ627=0),"",CQ627)</x:f>
      </x:c>
      <x:c r="EB627" s="50" t="str">
        <x:f>IF(OR(36&gt;'Настройки'!$B$3,ISBLANK(CR627),CR627=0),"",CR627)</x:f>
      </x:c>
      <x:c r="EC627" s="50" t="str">
        <x:f>IF(A627="","",IF(OR(BB627="AZ",BB627="BZ"),10000+ROW(),IF(AZ627&gt;'Настройки'!$B$11,20000+ROW(),IF(BF627&lt;&gt;"Обычный",30000+ROW(),IF(AX627&lt;=0,40000+ROW(),"")))))</x:f>
      </x:c>
      <x:c r="ED627" s="50" t="str">
        <x:f>IF(EC627="","",COUNTIFS($EC$2:$EC$1001,"&gt;0",$EC$2:$EC$1001,"&lt;"&amp;EC627)+1)</x:f>
      </x:c>
    </x:row>
    <x:row r="628">
      <x:c r="A628" s="115"/>
      <x:c r="B628" s="115"/>
      <x:c r="C628" s="115"/>
      <x:c r="D628" s="118"/>
      <x:c r="E628" s="118"/>
      <x:c r="F628" s="118"/>
      <x:c r="G628" s="118"/>
      <x:c r="H628" s="118"/>
      <x:c r="I628" s="118"/>
      <x:c r="J628" s="118"/>
      <x:c r="K628" s="118"/>
      <x:c r="L628" s="118"/>
      <x:c r="M628" s="118"/>
      <x:c r="N628" s="118"/>
      <x:c r="O628" s="118"/>
      <x:c r="P628" s="118"/>
      <x:c r="Q628" s="118"/>
      <x:c r="R628" s="118"/>
      <x:c r="S628" s="118"/>
      <x:c r="T628" s="118"/>
      <x:c r="U628" s="118"/>
      <x:c r="V628" s="118"/>
      <x:c r="W628" s="118"/>
      <x:c r="X628" s="118"/>
      <x:c r="Y628" s="118"/>
      <x:c r="Z628" s="118"/>
      <x:c r="AA628" s="118"/>
      <x:c r="AB628" s="118"/>
      <x:c r="AC628" s="118"/>
      <x:c r="AD628" s="118"/>
      <x:c r="AE628" s="118"/>
      <x:c r="AF628" s="118"/>
      <x:c r="AG628" s="118"/>
      <x:c r="AH628" s="118"/>
      <x:c r="AI628" s="118"/>
      <x:c r="AJ628" s="118"/>
      <x:c r="AK628" s="118"/>
      <x:c r="AL628" s="118"/>
      <x:c r="AM628" s="118"/>
      <x:c r="AN628" s="118"/>
      <x:c r="AO628" s="118"/>
      <x:c r="AP628" s="115"/>
      <x:c r="AQ628" s="49" t="str">
        <x:f>IF(A628="","",COUNT(BI628:INDEX(BI628:CR628,1,'Настройки'!$B$3)))</x:f>
      </x:c>
      <x:c r="AR628" s="49" t="str">
        <x:f>IF(A628="","",SUM(BI628:INDEX(BI628:CR628,1,'Настройки'!$B$3)))</x:f>
      </x:c>
      <x:c r="AS628" s="58" t="str">
        <x:f>IF(A628="","",IF('Настройки'!$B$4="Стоимость потребления",AR628*D628,IF('Настройки'!$B$4="Количество",AR628,E628)))</x:f>
      </x:c>
      <x:c r="AT628" s="61" t="str">
        <x:f>IF(OR(A628="",AS628&lt;0,SUM($AS$2:$AS$1001)&lt;=0),"",AS628/SUM($AS$2:$AS$1001))</x:f>
      </x:c>
      <x:c r="AU628" s="61" t="str">
        <x:f>IF(OR(A628="",AS628&lt;0,SUM($AS$2:$AS$1001)&lt;=0),"",SUMIFS($AS$2:$AS$1001,$AS$2:$AS$1001,"&gt;"&amp;AS628)/SUM($AS$2:$AS$1001))</x:f>
      </x:c>
      <x:c r="AV628" s="61" t="str">
        <x:f>IF(OR(A628="",AS628&lt;0,SUM($AS$2:$AS$1001)&lt;=0),"",SUMIFS($AS$2:$AS$1001,$AS$2:$AS$1001,"&gt;="&amp;AS628)/SUM($AS$2:$AS$1001))</x:f>
      </x:c>
      <x:c r="AW628" s="49" t="str">
        <x:f>IF(A628="","",IF(SUM($AS$2:$AS$1001)&lt;=0,"Не определён",IF(AS628&lt;0,"Исключение",IF(AU628&lt;'Настройки'!$B$5,"A",IF(AU628&lt;'Настройки'!$B$6,"B","C")))))</x:f>
      </x:c>
      <x:c r="AX628" s="58" t="str">
        <x:f>IF(A628="","",IF(AQ628=0,"",AVERAGE(BI628:INDEX(BI628:CR628,1,'Настройки'!$B$3))))</x:f>
      </x:c>
      <x:c r="AY628" s="58" t="str">
        <x:f>IF(OR(A628="",AQ628=0),"",STDEVP(BI628:INDEX(BI628:CR628,1,'Настройки'!$B$3)))</x:f>
      </x:c>
      <x:c r="AZ628" s="61" t="str">
        <x:f>IF(OR(A628="",AQ628&lt;'Настройки'!$B$12,AX628&lt;=0,AND('Настройки'!$B$10="Блокировать",COUNTIF(F628:INDEX(F628:AO628,1,'Настройки'!$B$3),"&lt;0")&gt;0)),"",AY628/ABS(AX628))</x:f>
      </x:c>
      <x:c r="BA628" s="49" t="str">
        <x:f>IF(A628="","",IF(AND('Настройки'!$B$10="Блокировать",COUNTIF(F628:INDEX(F628:AO628,1,'Настройки'!$B$3),"&lt;0")&gt;0),"Не определён",IF(AQ628&lt;'Настройки'!$B$12,"Не определён",IF(AX628=0,"Нет спроса",IF(AX628&lt;0,"Не определён",IF(AZ628&lt;='Настройки'!$B$7,"X",IF(AZ628&lt;='Настройки'!$B$8,"Y","Z")))))))</x:f>
      </x:c>
      <x:c r="BB628" s="49" t="str">
        <x:f>IF(OR(A628="",LEN(AW628)&lt;&gt;1,LEN(BA628)&lt;&gt;1),"",AW628&amp;BA628)</x:f>
      </x:c>
      <x:c r="BC628" s="61" t="str">
        <x:f>IF(OR(A628="",AQ628=0),"",(COUNT(BI628:INDEX(BI628:CR628,1,'Настройки'!$B$3))-COUNT(CS628:INDEX(CS628:EB628,1,'Настройки'!$B$3)))/AQ628)</x:f>
      </x:c>
      <x:c r="BD628" s="64" t="str">
        <x:f>IF(OR(A628="",COUNT(CS628:INDEX(CS628:EB628,1,'Настройки'!$B$3))=0),"",AQ628/COUNT(CS628:INDEX(CS628:EB628,1,'Настройки'!$B$3)))</x:f>
      </x:c>
      <x:c r="BE628" s="64" t="str">
        <x:f>IF(OR(A628="",COUNT(CS628:INDEX(CS628:EB628,1,'Настройки'!$B$3))=0),"",IF(AVERAGE(CS628:INDEX(CS628:EB628,1,'Настройки'!$B$3))=0,"",(STDEVP(CS628:INDEX(CS628:EB628,1,'Настройки'!$B$3))/ABS(AVERAGE(CS628:INDEX(CS628:EB628,1,'Настройки'!$B$3))))^2))</x:f>
      </x:c>
      <x:c r="BF628" s="49" t="str">
        <x:f>IF(A628="","",IF(AQ628&lt;3,"Недостаточно",IF(AQ628&lt;6,"Предварительный","Обычный")))</x:f>
      </x:c>
      <x:c r="BG628" s="49" t="str">
        <x:f>IF(A628="","",IF(COUNTIF(F628:INDEX(F628:AO628,1,'Настройки'!$B$3),"&lt;0")&gt;0,IF('Настройки'!$B$10="Блокировать","Отрицательный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"),"")&amp;IF(AQ628&lt;3,"Недостаточно истории. ",IF(AQ628&lt;6,"Предварительная классификация. ",""))&amp;IF(AX628=0,"Нет спроса за горизонт. ","")&amp;IF(AZ628&gt;'Настройки'!$B$11,"Экстремальная вариативность. ",""))</x:f>
      </x:c>
      <x:c r="BH628" s="49" t="str">
        <x:f>IF(A628="","",IFERROR(VLOOKUP(BB628,'Настройки'!$D$3:$E$11,2,FALSE),"Сначала проверьте исходные данные и историю спроса.")&amp;" Уточните срок поставки, MOQ и критичность.")</x:f>
      </x:c>
      <x:c r="BI628" s="50" t="str">
        <x:f>IF(1&gt;'Настройки'!$B$3,"",IF(ISBLANK(F628),IF('Настройки'!$B$9="Нулевой спрос",0,""),IF(F628&lt;0,IF('Настройки'!$B$10="Исключить","",IF('Настройки'!$B$10="Абсолютные значения",ABS(F628),F628)),F628)))</x:f>
      </x:c>
      <x:c r="BJ628" s="50" t="str">
        <x:f>IF(2&gt;'Настройки'!$B$3,"",IF(ISBLANK(G628),IF('Настройки'!$B$9="Нулевой спрос",0,""),IF(G628&lt;0,IF('Настройки'!$B$10="Исключить","",IF('Настройки'!$B$10="Абсолютные значения",ABS(G628),G628)),G628)))</x:f>
      </x:c>
      <x:c r="BK628" s="50" t="str">
        <x:f>IF(3&gt;'Настройки'!$B$3,"",IF(ISBLANK(H628),IF('Настройки'!$B$9="Нулевой спрос",0,""),IF(H628&lt;0,IF('Настройки'!$B$10="Исключить","",IF('Настройки'!$B$10="Абсолютные значения",ABS(H628),H628)),H628)))</x:f>
      </x:c>
      <x:c r="BL628" s="50" t="str">
        <x:f>IF(4&gt;'Настройки'!$B$3,"",IF(ISBLANK(I628),IF('Настройки'!$B$9="Нулевой спрос",0,""),IF(I628&lt;0,IF('Настройки'!$B$10="Исключить","",IF('Настройки'!$B$10="Абсолютные значения",ABS(I628),I628)),I628)))</x:f>
      </x:c>
      <x:c r="BM628" s="50" t="str">
        <x:f>IF(5&gt;'Настройки'!$B$3,"",IF(ISBLANK(J628),IF('Настройки'!$B$9="Нулевой спрос",0,""),IF(J628&lt;0,IF('Настройки'!$B$10="Исключить","",IF('Настройки'!$B$10="Абсолютные значения",ABS(J628),J628)),J628)))</x:f>
      </x:c>
      <x:c r="BN628" s="50" t="str">
        <x:f>IF(6&gt;'Настройки'!$B$3,"",IF(ISBLANK(K628),IF('Настройки'!$B$9="Нулевой спрос",0,""),IF(K628&lt;0,IF('Настройки'!$B$10="Исключить","",IF('Настройки'!$B$10="Абсолютные значения",ABS(K628),K628)),K628)))</x:f>
      </x:c>
      <x:c r="BO628" s="50" t="str">
        <x:f>IF(7&gt;'Настройки'!$B$3,"",IF(ISBLANK(L628),IF('Настройки'!$B$9="Нулевой спрос",0,""),IF(L628&lt;0,IF('Настройки'!$B$10="Исключить","",IF('Настройки'!$B$10="Абсолютные значения",ABS(L628),L628)),L628)))</x:f>
      </x:c>
      <x:c r="BP628" s="50" t="str">
        <x:f>IF(8&gt;'Настройки'!$B$3,"",IF(ISBLANK(M628),IF('Настройки'!$B$9="Нулевой спрос",0,""),IF(M628&lt;0,IF('Настройки'!$B$10="Исключить","",IF('Настройки'!$B$10="Абсолютные значения",ABS(M628),M628)),M628)))</x:f>
      </x:c>
      <x:c r="BQ628" s="50" t="str">
        <x:f>IF(9&gt;'Настройки'!$B$3,"",IF(ISBLANK(N628),IF('Настройки'!$B$9="Нулевой спрос",0,""),IF(N628&lt;0,IF('Настройки'!$B$10="Исключить","",IF('Настройки'!$B$10="Абсолютные значения",ABS(N628),N628)),N628)))</x:f>
      </x:c>
      <x:c r="BR628" s="50" t="str">
        <x:f>IF(10&gt;'Настройки'!$B$3,"",IF(ISBLANK(O628),IF('Настройки'!$B$9="Нулевой спрос",0,""),IF(O628&lt;0,IF('Настройки'!$B$10="Исключить","",IF('Настройки'!$B$10="Абсолютные значения",ABS(O628),O628)),O628)))</x:f>
      </x:c>
      <x:c r="BS628" s="50" t="str">
        <x:f>IF(11&gt;'Настройки'!$B$3,"",IF(ISBLANK(P628),IF('Настройки'!$B$9="Нулевой спрос",0,""),IF(P628&lt;0,IF('Настройки'!$B$10="Исключить","",IF('Настройки'!$B$10="Абсолютные значения",ABS(P628),P628)),P628)))</x:f>
      </x:c>
      <x:c r="BT628" s="50" t="str">
        <x:f>IF(12&gt;'Настройки'!$B$3,"",IF(ISBLANK(Q628),IF('Настройки'!$B$9="Нулевой спрос",0,""),IF(Q628&lt;0,IF('Настройки'!$B$10="Исключить","",IF('Настройки'!$B$10="Абсолютные значения",ABS(Q628),Q628)),Q628)))</x:f>
      </x:c>
      <x:c r="BU628" s="50" t="str">
        <x:f>IF(13&gt;'Настройки'!$B$3,"",IF(ISBLANK(R628),IF('Настройки'!$B$9="Нулевой спрос",0,""),IF(R628&lt;0,IF('Настройки'!$B$10="Исключить","",IF('Настройки'!$B$10="Абсолютные значения",ABS(R628),R628)),R628)))</x:f>
      </x:c>
      <x:c r="BV628" s="50" t="str">
        <x:f>IF(14&gt;'Настройки'!$B$3,"",IF(ISBLANK(S628),IF('Настройки'!$B$9="Нулевой спрос",0,""),IF(S628&lt;0,IF('Настройки'!$B$10="Исключить","",IF('Настройки'!$B$10="Абсолютные значения",ABS(S628),S628)),S628)))</x:f>
      </x:c>
      <x:c r="BW628" s="50" t="str">
        <x:f>IF(15&gt;'Настройки'!$B$3,"",IF(ISBLANK(T628),IF('Настройки'!$B$9="Нулевой спрос",0,""),IF(T628&lt;0,IF('Настройки'!$B$10="Исключить","",IF('Настройки'!$B$10="Абсолютные значения",ABS(T628),T628)),T628)))</x:f>
      </x:c>
      <x:c r="BX628" s="50" t="str">
        <x:f>IF(16&gt;'Настройки'!$B$3,"",IF(ISBLANK(U628),IF('Настройки'!$B$9="Нулевой спрос",0,""),IF(U628&lt;0,IF('Настройки'!$B$10="Исключить","",IF('Настройки'!$B$10="Абсолютные значения",ABS(U628),U628)),U628)))</x:f>
      </x:c>
      <x:c r="BY628" s="50" t="str">
        <x:f>IF(17&gt;'Настройки'!$B$3,"",IF(ISBLANK(V628),IF('Настройки'!$B$9="Нулевой спрос",0,""),IF(V628&lt;0,IF('Настройки'!$B$10="Исключить","",IF('Настройки'!$B$10="Абсолютные значения",ABS(V628),V628)),V628)))</x:f>
      </x:c>
      <x:c r="BZ628" s="50" t="str">
        <x:f>IF(18&gt;'Настройки'!$B$3,"",IF(ISBLANK(W628),IF('Настройки'!$B$9="Нулевой спрос",0,""),IF(W628&lt;0,IF('Настройки'!$B$10="Исключить","",IF('Настройки'!$B$10="Абсолютные значения",ABS(W628),W628)),W628)))</x:f>
      </x:c>
      <x:c r="CA628" s="50" t="str">
        <x:f>IF(19&gt;'Настройки'!$B$3,"",IF(ISBLANK(X628),IF('Настройки'!$B$9="Нулевой спрос",0,""),IF(X628&lt;0,IF('Настройки'!$B$10="Исключить","",IF('Настройки'!$B$10="Абсолютные значения",ABS(X628),X628)),X628)))</x:f>
      </x:c>
      <x:c r="CB628" s="50" t="str">
        <x:f>IF(20&gt;'Настройки'!$B$3,"",IF(ISBLANK(Y628),IF('Настройки'!$B$9="Нулевой спрос",0,""),IF(Y628&lt;0,IF('Настройки'!$B$10="Исключить","",IF('Настройки'!$B$10="Абсолютные значения",ABS(Y628),Y628)),Y628)))</x:f>
      </x:c>
      <x:c r="CC628" s="50" t="str">
        <x:f>IF(21&gt;'Настройки'!$B$3,"",IF(ISBLANK(Z628),IF('Настройки'!$B$9="Нулевой спрос",0,""),IF(Z628&lt;0,IF('Настройки'!$B$10="Исключить","",IF('Настройки'!$B$10="Абсолютные значения",ABS(Z628),Z628)),Z628)))</x:f>
      </x:c>
      <x:c r="CD628" s="50" t="str">
        <x:f>IF(22&gt;'Настройки'!$B$3,"",IF(ISBLANK(AA628),IF('Настройки'!$B$9="Нулевой спрос",0,""),IF(AA628&lt;0,IF('Настройки'!$B$10="Исключить","",IF('Настройки'!$B$10="Абсолютные значения",ABS(AA628),AA628)),AA628)))</x:f>
      </x:c>
      <x:c r="CE628" s="50" t="str">
        <x:f>IF(23&gt;'Настройки'!$B$3,"",IF(ISBLANK(AB628),IF('Настройки'!$B$9="Нулевой спрос",0,""),IF(AB628&lt;0,IF('Настройки'!$B$10="Исключить","",IF('Настройки'!$B$10="Абсолютные значения",ABS(AB628),AB628)),AB628)))</x:f>
      </x:c>
      <x:c r="CF628" s="50" t="str">
        <x:f>IF(24&gt;'Настройки'!$B$3,"",IF(ISBLANK(AC628),IF('Настройки'!$B$9="Нулевой спрос",0,""),IF(AC628&lt;0,IF('Настройки'!$B$10="Исключить","",IF('Настройки'!$B$10="Абсолютные значения",ABS(AC628),AC628)),AC628)))</x:f>
      </x:c>
      <x:c r="CG628" s="50" t="str">
        <x:f>IF(25&gt;'Настройки'!$B$3,"",IF(ISBLANK(AD628),IF('Настройки'!$B$9="Нулевой спрос",0,""),IF(AD628&lt;0,IF('Настройки'!$B$10="Исключить","",IF('Настройки'!$B$10="Абсолютные значения",ABS(AD628),AD628)),AD628)))</x:f>
      </x:c>
      <x:c r="CH628" s="50" t="str">
        <x:f>IF(26&gt;'Настройки'!$B$3,"",IF(ISBLANK(AE628),IF('Настройки'!$B$9="Нулевой спрос",0,""),IF(AE628&lt;0,IF('Настройки'!$B$10="Исключить","",IF('Настройки'!$B$10="Абсолютные значения",ABS(AE628),AE628)),AE628)))</x:f>
      </x:c>
      <x:c r="CI628" s="50" t="str">
        <x:f>IF(27&gt;'Настройки'!$B$3,"",IF(ISBLANK(AF628),IF('Настройки'!$B$9="Нулевой спрос",0,""),IF(AF628&lt;0,IF('Настройки'!$B$10="Исключить","",IF('Настройки'!$B$10="Абсолютные значения",ABS(AF628),AF628)),AF628)))</x:f>
      </x:c>
      <x:c r="CJ628" s="50" t="str">
        <x:f>IF(28&gt;'Настройки'!$B$3,"",IF(ISBLANK(AG628),IF('Настройки'!$B$9="Нулевой спрос",0,""),IF(AG628&lt;0,IF('Настройки'!$B$10="Исключить","",IF('Настройки'!$B$10="Абсолютные значения",ABS(AG628),AG628)),AG628)))</x:f>
      </x:c>
      <x:c r="CK628" s="50" t="str">
        <x:f>IF(29&gt;'Настройки'!$B$3,"",IF(ISBLANK(AH628),IF('Настройки'!$B$9="Нулевой спрос",0,""),IF(AH628&lt;0,IF('Настройки'!$B$10="Исключить","",IF('Настройки'!$B$10="Абсолютные значения",ABS(AH628),AH628)),AH628)))</x:f>
      </x:c>
      <x:c r="CL628" s="50" t="str">
        <x:f>IF(30&gt;'Настройки'!$B$3,"",IF(ISBLANK(AI628),IF('Настройки'!$B$9="Нулевой спрос",0,""),IF(AI628&lt;0,IF('Настройки'!$B$10="Исключить","",IF('Настройки'!$B$10="Абсолютные значения",ABS(AI628),AI628)),AI628)))</x:f>
      </x:c>
      <x:c r="CM628" s="50" t="str">
        <x:f>IF(31&gt;'Настройки'!$B$3,"",IF(ISBLANK(AJ628),IF('Настройки'!$B$9="Нулевой спрос",0,""),IF(AJ628&lt;0,IF('Настройки'!$B$10="Исключить","",IF('Настройки'!$B$10="Абсолютные значения",ABS(AJ628),AJ628)),AJ628)))</x:f>
      </x:c>
      <x:c r="CN628" s="50" t="str">
        <x:f>IF(32&gt;'Настройки'!$B$3,"",IF(ISBLANK(AK628),IF('Настройки'!$B$9="Нулевой спрос",0,""),IF(AK628&lt;0,IF('Настройки'!$B$10="Исключить","",IF('Настройки'!$B$10="Абсолютные значения",ABS(AK628),AK628)),AK628)))</x:f>
      </x:c>
      <x:c r="CO628" s="50" t="str">
        <x:f>IF(33&gt;'Настройки'!$B$3,"",IF(ISBLANK(AL628),IF('Настройки'!$B$9="Нулевой спрос",0,""),IF(AL628&lt;0,IF('Настройки'!$B$10="Исключить","",IF('Настройки'!$B$10="Абсолютные значения",ABS(AL628),AL628)),AL628)))</x:f>
      </x:c>
      <x:c r="CP628" s="50" t="str">
        <x:f>IF(34&gt;'Настройки'!$B$3,"",IF(ISBLANK(AM628),IF('Настройки'!$B$9="Нулевой спрос",0,""),IF(AM628&lt;0,IF('Настройки'!$B$10="Исключить","",IF('Настройки'!$B$10="Абсолютные значения",ABS(AM628),AM628)),AM628)))</x:f>
      </x:c>
      <x:c r="CQ628" s="50" t="str">
        <x:f>IF(35&gt;'Настройки'!$B$3,"",IF(ISBLANK(AN628),IF('Настройки'!$B$9="Нулевой спрос",0,""),IF(AN628&lt;0,IF('Настройки'!$B$10="Исключить","",IF('Настройки'!$B$10="Абсолютные значения",ABS(AN628),AN628)),AN628)))</x:f>
      </x:c>
      <x:c r="CR628" s="50" t="str">
        <x:f>IF(36&gt;'Настройки'!$B$3,"",IF(ISBLANK(AO628),IF('Настройки'!$B$9="Нулевой спрос",0,""),IF(AO628&lt;0,IF('Настройки'!$B$10="Исключить","",IF('Настройки'!$B$10="Абсолютные значения",ABS(AO628),AO628)),AO628)))</x:f>
      </x:c>
      <x:c r="CS628" s="50" t="str">
        <x:f>IF(OR(1&gt;'Настройки'!$B$3,ISBLANK(BI628),BI628=0),"",BI628)</x:f>
      </x:c>
      <x:c r="CT628" s="50" t="str">
        <x:f>IF(OR(2&gt;'Настройки'!$B$3,ISBLANK(BJ628),BJ628=0),"",BJ628)</x:f>
      </x:c>
      <x:c r="CU628" s="50" t="str">
        <x:f>IF(OR(3&gt;'Настройки'!$B$3,ISBLANK(BK628),BK628=0),"",BK628)</x:f>
      </x:c>
      <x:c r="CV628" s="50" t="str">
        <x:f>IF(OR(4&gt;'Настройки'!$B$3,ISBLANK(BL628),BL628=0),"",BL628)</x:f>
      </x:c>
      <x:c r="CW628" s="50" t="str">
        <x:f>IF(OR(5&gt;'Настройки'!$B$3,ISBLANK(BM628),BM628=0),"",BM628)</x:f>
      </x:c>
      <x:c r="CX628" s="50" t="str">
        <x:f>IF(OR(6&gt;'Настройки'!$B$3,ISBLANK(BN628),BN628=0),"",BN628)</x:f>
      </x:c>
      <x:c r="CY628" s="50" t="str">
        <x:f>IF(OR(7&gt;'Настройки'!$B$3,ISBLANK(BO628),BO628=0),"",BO628)</x:f>
      </x:c>
      <x:c r="CZ628" s="50" t="str">
        <x:f>IF(OR(8&gt;'Настройки'!$B$3,ISBLANK(BP628),BP628=0),"",BP628)</x:f>
      </x:c>
      <x:c r="DA628" s="50" t="str">
        <x:f>IF(OR(9&gt;'Настройки'!$B$3,ISBLANK(BQ628),BQ628=0),"",BQ628)</x:f>
      </x:c>
      <x:c r="DB628" s="50" t="str">
        <x:f>IF(OR(10&gt;'Настройки'!$B$3,ISBLANK(BR628),BR628=0),"",BR628)</x:f>
      </x:c>
      <x:c r="DC628" s="50" t="str">
        <x:f>IF(OR(11&gt;'Настройки'!$B$3,ISBLANK(BS628),BS628=0),"",BS628)</x:f>
      </x:c>
      <x:c r="DD628" s="50" t="str">
        <x:f>IF(OR(12&gt;'Настройки'!$B$3,ISBLANK(BT628),BT628=0),"",BT628)</x:f>
      </x:c>
      <x:c r="DE628" s="50" t="str">
        <x:f>IF(OR(13&gt;'Настройки'!$B$3,ISBLANK(BU628),BU628=0),"",BU628)</x:f>
      </x:c>
      <x:c r="DF628" s="50" t="str">
        <x:f>IF(OR(14&gt;'Настройки'!$B$3,ISBLANK(BV628),BV628=0),"",BV628)</x:f>
      </x:c>
      <x:c r="DG628" s="50" t="str">
        <x:f>IF(OR(15&gt;'Настройки'!$B$3,ISBLANK(BW628),BW628=0),"",BW628)</x:f>
      </x:c>
      <x:c r="DH628" s="50" t="str">
        <x:f>IF(OR(16&gt;'Настройки'!$B$3,ISBLANK(BX628),BX628=0),"",BX628)</x:f>
      </x:c>
      <x:c r="DI628" s="50" t="str">
        <x:f>IF(OR(17&gt;'Настройки'!$B$3,ISBLANK(BY628),BY628=0),"",BY628)</x:f>
      </x:c>
      <x:c r="DJ628" s="50" t="str">
        <x:f>IF(OR(18&gt;'Настройки'!$B$3,ISBLANK(BZ628),BZ628=0),"",BZ628)</x:f>
      </x:c>
      <x:c r="DK628" s="50" t="str">
        <x:f>IF(OR(19&gt;'Настройки'!$B$3,ISBLANK(CA628),CA628=0),"",CA628)</x:f>
      </x:c>
      <x:c r="DL628" s="50" t="str">
        <x:f>IF(OR(20&gt;'Настройки'!$B$3,ISBLANK(CB628),CB628=0),"",CB628)</x:f>
      </x:c>
      <x:c r="DM628" s="50" t="str">
        <x:f>IF(OR(21&gt;'Настройки'!$B$3,ISBLANK(CC628),CC628=0),"",CC628)</x:f>
      </x:c>
      <x:c r="DN628" s="50" t="str">
        <x:f>IF(OR(22&gt;'Настройки'!$B$3,ISBLANK(CD628),CD628=0),"",CD628)</x:f>
      </x:c>
      <x:c r="DO628" s="50" t="str">
        <x:f>IF(OR(23&gt;'Настройки'!$B$3,ISBLANK(CE628),CE628=0),"",CE628)</x:f>
      </x:c>
      <x:c r="DP628" s="50" t="str">
        <x:f>IF(OR(24&gt;'Настройки'!$B$3,ISBLANK(CF628),CF628=0),"",CF628)</x:f>
      </x:c>
      <x:c r="DQ628" s="50" t="str">
        <x:f>IF(OR(25&gt;'Настройки'!$B$3,ISBLANK(CG628),CG628=0),"",CG628)</x:f>
      </x:c>
      <x:c r="DR628" s="50" t="str">
        <x:f>IF(OR(26&gt;'Настройки'!$B$3,ISBLANK(CH628),CH628=0),"",CH628)</x:f>
      </x:c>
      <x:c r="DS628" s="50" t="str">
        <x:f>IF(OR(27&gt;'Настройки'!$B$3,ISBLANK(CI628),CI628=0),"",CI628)</x:f>
      </x:c>
      <x:c r="DT628" s="50" t="str">
        <x:f>IF(OR(28&gt;'Настройки'!$B$3,ISBLANK(CJ628),CJ628=0),"",CJ628)</x:f>
      </x:c>
      <x:c r="DU628" s="50" t="str">
        <x:f>IF(OR(29&gt;'Настройки'!$B$3,ISBLANK(CK628),CK628=0),"",CK628)</x:f>
      </x:c>
      <x:c r="DV628" s="50" t="str">
        <x:f>IF(OR(30&gt;'Настройки'!$B$3,ISBLANK(CL628),CL628=0),"",CL628)</x:f>
      </x:c>
      <x:c r="DW628" s="50" t="str">
        <x:f>IF(OR(31&gt;'Настройки'!$B$3,ISBLANK(CM628),CM628=0),"",CM628)</x:f>
      </x:c>
      <x:c r="DX628" s="50" t="str">
        <x:f>IF(OR(32&gt;'Настройки'!$B$3,ISBLANK(CN628),CN628=0),"",CN628)</x:f>
      </x:c>
      <x:c r="DY628" s="50" t="str">
        <x:f>IF(OR(33&gt;'Настройки'!$B$3,ISBLANK(CO628),CO628=0),"",CO628)</x:f>
      </x:c>
      <x:c r="DZ628" s="50" t="str">
        <x:f>IF(OR(34&gt;'Настройки'!$B$3,ISBLANK(CP628),CP628=0),"",CP628)</x:f>
      </x:c>
      <x:c r="EA628" s="50" t="str">
        <x:f>IF(OR(35&gt;'Настройки'!$B$3,ISBLANK(CQ628),CQ628=0),"",CQ628)</x:f>
      </x:c>
      <x:c r="EB628" s="50" t="str">
        <x:f>IF(OR(36&gt;'Настройки'!$B$3,ISBLANK(CR628),CR628=0),"",CR628)</x:f>
      </x:c>
      <x:c r="EC628" s="50" t="str">
        <x:f>IF(A628="","",IF(OR(BB628="AZ",BB628="BZ"),10000+ROW(),IF(AZ628&gt;'Настройки'!$B$11,20000+ROW(),IF(BF628&lt;&gt;"Обычный",30000+ROW(),IF(AX628&lt;=0,40000+ROW(),"")))))</x:f>
      </x:c>
      <x:c r="ED628" s="50" t="str">
        <x:f>IF(EC628="","",COUNTIFS($EC$2:$EC$1001,"&gt;0",$EC$2:$EC$1001,"&lt;"&amp;EC628)+1)</x:f>
      </x:c>
    </x:row>
    <x:row r="629">
      <x:c r="A629" s="115"/>
      <x:c r="B629" s="115"/>
      <x:c r="C629" s="115"/>
      <x:c r="D629" s="118"/>
      <x:c r="E629" s="118"/>
      <x:c r="F629" s="118"/>
      <x:c r="G629" s="118"/>
      <x:c r="H629" s="118"/>
      <x:c r="I629" s="118"/>
      <x:c r="J629" s="118"/>
      <x:c r="K629" s="118"/>
      <x:c r="L629" s="118"/>
      <x:c r="M629" s="118"/>
      <x:c r="N629" s="118"/>
      <x:c r="O629" s="118"/>
      <x:c r="P629" s="118"/>
      <x:c r="Q629" s="118"/>
      <x:c r="R629" s="118"/>
      <x:c r="S629" s="118"/>
      <x:c r="T629" s="118"/>
      <x:c r="U629" s="118"/>
      <x:c r="V629" s="118"/>
      <x:c r="W629" s="118"/>
      <x:c r="X629" s="118"/>
      <x:c r="Y629" s="118"/>
      <x:c r="Z629" s="118"/>
      <x:c r="AA629" s="118"/>
      <x:c r="AB629" s="118"/>
      <x:c r="AC629" s="118"/>
      <x:c r="AD629" s="118"/>
      <x:c r="AE629" s="118"/>
      <x:c r="AF629" s="118"/>
      <x:c r="AG629" s="118"/>
      <x:c r="AH629" s="118"/>
      <x:c r="AI629" s="118"/>
      <x:c r="AJ629" s="118"/>
      <x:c r="AK629" s="118"/>
      <x:c r="AL629" s="118"/>
      <x:c r="AM629" s="118"/>
      <x:c r="AN629" s="118"/>
      <x:c r="AO629" s="118"/>
      <x:c r="AP629" s="115"/>
      <x:c r="AQ629" s="49" t="str">
        <x:f>IF(A629="","",COUNT(BI629:INDEX(BI629:CR629,1,'Настройки'!$B$3)))</x:f>
      </x:c>
      <x:c r="AR629" s="49" t="str">
        <x:f>IF(A629="","",SUM(BI629:INDEX(BI629:CR629,1,'Настройки'!$B$3)))</x:f>
      </x:c>
      <x:c r="AS629" s="58" t="str">
        <x:f>IF(A629="","",IF('Настройки'!$B$4="Стоимость потребления",AR629*D629,IF('Настройки'!$B$4="Количество",AR629,E629)))</x:f>
      </x:c>
      <x:c r="AT629" s="61" t="str">
        <x:f>IF(OR(A629="",AS629&lt;0,SUM($AS$2:$AS$1001)&lt;=0),"",AS629/SUM($AS$2:$AS$1001))</x:f>
      </x:c>
      <x:c r="AU629" s="61" t="str">
        <x:f>IF(OR(A629="",AS629&lt;0,SUM($AS$2:$AS$1001)&lt;=0),"",SUMIFS($AS$2:$AS$1001,$AS$2:$AS$1001,"&gt;"&amp;AS629)/SUM($AS$2:$AS$1001))</x:f>
      </x:c>
      <x:c r="AV629" s="61" t="str">
        <x:f>IF(OR(A629="",AS629&lt;0,SUM($AS$2:$AS$1001)&lt;=0),"",SUMIFS($AS$2:$AS$1001,$AS$2:$AS$1001,"&gt;="&amp;AS629)/SUM($AS$2:$AS$1001))</x:f>
      </x:c>
      <x:c r="AW629" s="49" t="str">
        <x:f>IF(A629="","",IF(SUM($AS$2:$AS$1001)&lt;=0,"Не определён",IF(AS629&lt;0,"Исключение",IF(AU629&lt;'Настройки'!$B$5,"A",IF(AU629&lt;'Настройки'!$B$6,"B","C")))))</x:f>
      </x:c>
      <x:c r="AX629" s="58" t="str">
        <x:f>IF(A629="","",IF(AQ629=0,"",AVERAGE(BI629:INDEX(BI629:CR629,1,'Настройки'!$B$3))))</x:f>
      </x:c>
      <x:c r="AY629" s="58" t="str">
        <x:f>IF(OR(A629="",AQ629=0),"",STDEVP(BI629:INDEX(BI629:CR629,1,'Настройки'!$B$3)))</x:f>
      </x:c>
      <x:c r="AZ629" s="61" t="str">
        <x:f>IF(OR(A629="",AQ629&lt;'Настройки'!$B$12,AX629&lt;=0,AND('Настройки'!$B$10="Блокировать",COUNTIF(F629:INDEX(F629:AO629,1,'Настройки'!$B$3),"&lt;0")&gt;0)),"",AY629/ABS(AX629))</x:f>
      </x:c>
      <x:c r="BA629" s="49" t="str">
        <x:f>IF(A629="","",IF(AND('Настройки'!$B$10="Блокировать",COUNTIF(F629:INDEX(F629:AO629,1,'Настройки'!$B$3),"&lt;0")&gt;0),"Не определён",IF(AQ629&lt;'Настройки'!$B$12,"Не определён",IF(AX629=0,"Нет спроса",IF(AX629&lt;0,"Не определён",IF(AZ629&lt;='Настройки'!$B$7,"X",IF(AZ629&lt;='Настройки'!$B$8,"Y","Z")))))))</x:f>
      </x:c>
      <x:c r="BB629" s="49" t="str">
        <x:f>IF(OR(A629="",LEN(AW629)&lt;&gt;1,LEN(BA629)&lt;&gt;1),"",AW629&amp;BA629)</x:f>
      </x:c>
      <x:c r="BC629" s="61" t="str">
        <x:f>IF(OR(A629="",AQ629=0),"",(COUNT(BI629:INDEX(BI629:CR629,1,'Настройки'!$B$3))-COUNT(CS629:INDEX(CS629:EB629,1,'Настройки'!$B$3)))/AQ629)</x:f>
      </x:c>
      <x:c r="BD629" s="64" t="str">
        <x:f>IF(OR(A629="",COUNT(CS629:INDEX(CS629:EB629,1,'Настройки'!$B$3))=0),"",AQ629/COUNT(CS629:INDEX(CS629:EB629,1,'Настройки'!$B$3)))</x:f>
      </x:c>
      <x:c r="BE629" s="64" t="str">
        <x:f>IF(OR(A629="",COUNT(CS629:INDEX(CS629:EB629,1,'Настройки'!$B$3))=0),"",IF(AVERAGE(CS629:INDEX(CS629:EB629,1,'Настройки'!$B$3))=0,"",(STDEVP(CS629:INDEX(CS629:EB629,1,'Настройки'!$B$3))/ABS(AVERAGE(CS629:INDEX(CS629:EB629,1,'Настройки'!$B$3))))^2))</x:f>
      </x:c>
      <x:c r="BF629" s="49" t="str">
        <x:f>IF(A629="","",IF(AQ629&lt;3,"Недостаточно",IF(AQ629&lt;6,"Предварительный","Обычный")))</x:f>
      </x:c>
      <x:c r="BG629" s="49" t="str">
        <x:f>IF(A629="","",IF(COUNTIF(F629:INDEX(F629:AO629,1,'Настройки'!$B$3),"&lt;0")&gt;0,IF('Настройки'!$B$10="Блокировать","Отрицательный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"),"")&amp;IF(AQ629&lt;3,"Недостаточно истории. ",IF(AQ629&lt;6,"Предварительная классификация. ",""))&amp;IF(AX629=0,"Нет спроса за горизонт. ","")&amp;IF(AZ629&gt;'Настройки'!$B$11,"Экстремальная вариативность. ",""))</x:f>
      </x:c>
      <x:c r="BH629" s="49" t="str">
        <x:f>IF(A629="","",IFERROR(VLOOKUP(BB629,'Настройки'!$D$3:$E$11,2,FALSE),"Сначала проверьте исходные данные и историю спроса.")&amp;" Уточните срок поставки, MOQ и критичность.")</x:f>
      </x:c>
      <x:c r="BI629" s="50" t="str">
        <x:f>IF(1&gt;'Настройки'!$B$3,"",IF(ISBLANK(F629),IF('Настройки'!$B$9="Нулевой спрос",0,""),IF(F629&lt;0,IF('Настройки'!$B$10="Исключить","",IF('Настройки'!$B$10="Абсолютные значения",ABS(F629),F629)),F629)))</x:f>
      </x:c>
      <x:c r="BJ629" s="50" t="str">
        <x:f>IF(2&gt;'Настройки'!$B$3,"",IF(ISBLANK(G629),IF('Настройки'!$B$9="Нулевой спрос",0,""),IF(G629&lt;0,IF('Настройки'!$B$10="Исключить","",IF('Настройки'!$B$10="Абсолютные значения",ABS(G629),G629)),G629)))</x:f>
      </x:c>
      <x:c r="BK629" s="50" t="str">
        <x:f>IF(3&gt;'Настройки'!$B$3,"",IF(ISBLANK(H629),IF('Настройки'!$B$9="Нулевой спрос",0,""),IF(H629&lt;0,IF('Настройки'!$B$10="Исключить","",IF('Настройки'!$B$10="Абсолютные значения",ABS(H629),H629)),H629)))</x:f>
      </x:c>
      <x:c r="BL629" s="50" t="str">
        <x:f>IF(4&gt;'Настройки'!$B$3,"",IF(ISBLANK(I629),IF('Настройки'!$B$9="Нулевой спрос",0,""),IF(I629&lt;0,IF('Настройки'!$B$10="Исключить","",IF('Настройки'!$B$10="Абсолютные значения",ABS(I629),I629)),I629)))</x:f>
      </x:c>
      <x:c r="BM629" s="50" t="str">
        <x:f>IF(5&gt;'Настройки'!$B$3,"",IF(ISBLANK(J629),IF('Настройки'!$B$9="Нулевой спрос",0,""),IF(J629&lt;0,IF('Настройки'!$B$10="Исключить","",IF('Настройки'!$B$10="Абсолютные значения",ABS(J629),J629)),J629)))</x:f>
      </x:c>
      <x:c r="BN629" s="50" t="str">
        <x:f>IF(6&gt;'Настройки'!$B$3,"",IF(ISBLANK(K629),IF('Настройки'!$B$9="Нулевой спрос",0,""),IF(K629&lt;0,IF('Настройки'!$B$10="Исключить","",IF('Настройки'!$B$10="Абсолютные значения",ABS(K629),K629)),K629)))</x:f>
      </x:c>
      <x:c r="BO629" s="50" t="str">
        <x:f>IF(7&gt;'Настройки'!$B$3,"",IF(ISBLANK(L629),IF('Настройки'!$B$9="Нулевой спрос",0,""),IF(L629&lt;0,IF('Настройки'!$B$10="Исключить","",IF('Настройки'!$B$10="Абсолютные значения",ABS(L629),L629)),L629)))</x:f>
      </x:c>
      <x:c r="BP629" s="50" t="str">
        <x:f>IF(8&gt;'Настройки'!$B$3,"",IF(ISBLANK(M629),IF('Настройки'!$B$9="Нулевой спрос",0,""),IF(M629&lt;0,IF('Настройки'!$B$10="Исключить","",IF('Настройки'!$B$10="Абсолютные значения",ABS(M629),M629)),M629)))</x:f>
      </x:c>
      <x:c r="BQ629" s="50" t="str">
        <x:f>IF(9&gt;'Настройки'!$B$3,"",IF(ISBLANK(N629),IF('Настройки'!$B$9="Нулевой спрос",0,""),IF(N629&lt;0,IF('Настройки'!$B$10="Исключить","",IF('Настройки'!$B$10="Абсолютные значения",ABS(N629),N629)),N629)))</x:f>
      </x:c>
      <x:c r="BR629" s="50" t="str">
        <x:f>IF(10&gt;'Настройки'!$B$3,"",IF(ISBLANK(O629),IF('Настройки'!$B$9="Нулевой спрос",0,""),IF(O629&lt;0,IF('Настройки'!$B$10="Исключить","",IF('Настройки'!$B$10="Абсолютные значения",ABS(O629),O629)),O629)))</x:f>
      </x:c>
      <x:c r="BS629" s="50" t="str">
        <x:f>IF(11&gt;'Настройки'!$B$3,"",IF(ISBLANK(P629),IF('Настройки'!$B$9="Нулевой спрос",0,""),IF(P629&lt;0,IF('Настройки'!$B$10="Исключить","",IF('Настройки'!$B$10="Абсолютные значения",ABS(P629),P629)),P629)))</x:f>
      </x:c>
      <x:c r="BT629" s="50" t="str">
        <x:f>IF(12&gt;'Настройки'!$B$3,"",IF(ISBLANK(Q629),IF('Настройки'!$B$9="Нулевой спрос",0,""),IF(Q629&lt;0,IF('Настройки'!$B$10="Исключить","",IF('Настройки'!$B$10="Абсолютные значения",ABS(Q629),Q629)),Q629)))</x:f>
      </x:c>
      <x:c r="BU629" s="50" t="str">
        <x:f>IF(13&gt;'Настройки'!$B$3,"",IF(ISBLANK(R629),IF('Настройки'!$B$9="Нулевой спрос",0,""),IF(R629&lt;0,IF('Настройки'!$B$10="Исключить","",IF('Настройки'!$B$10="Абсолютные значения",ABS(R629),R629)),R629)))</x:f>
      </x:c>
      <x:c r="BV629" s="50" t="str">
        <x:f>IF(14&gt;'Настройки'!$B$3,"",IF(ISBLANK(S629),IF('Настройки'!$B$9="Нулевой спрос",0,""),IF(S629&lt;0,IF('Настройки'!$B$10="Исключить","",IF('Настройки'!$B$10="Абсолютные значения",ABS(S629),S629)),S629)))</x:f>
      </x:c>
      <x:c r="BW629" s="50" t="str">
        <x:f>IF(15&gt;'Настройки'!$B$3,"",IF(ISBLANK(T629),IF('Настройки'!$B$9="Нулевой спрос",0,""),IF(T629&lt;0,IF('Настройки'!$B$10="Исключить","",IF('Настройки'!$B$10="Абсолютные значения",ABS(T629),T629)),T629)))</x:f>
      </x:c>
      <x:c r="BX629" s="50" t="str">
        <x:f>IF(16&gt;'Настройки'!$B$3,"",IF(ISBLANK(U629),IF('Настройки'!$B$9="Нулевой спрос",0,""),IF(U629&lt;0,IF('Настройки'!$B$10="Исключить","",IF('Настройки'!$B$10="Абсолютные значения",ABS(U629),U629)),U629)))</x:f>
      </x:c>
      <x:c r="BY629" s="50" t="str">
        <x:f>IF(17&gt;'Настройки'!$B$3,"",IF(ISBLANK(V629),IF('Настройки'!$B$9="Нулевой спрос",0,""),IF(V629&lt;0,IF('Настройки'!$B$10="Исключить","",IF('Настройки'!$B$10="Абсолютные значения",ABS(V629),V629)),V629)))</x:f>
      </x:c>
      <x:c r="BZ629" s="50" t="str">
        <x:f>IF(18&gt;'Настройки'!$B$3,"",IF(ISBLANK(W629),IF('Настройки'!$B$9="Нулевой спрос",0,""),IF(W629&lt;0,IF('Настройки'!$B$10="Исключить","",IF('Настройки'!$B$10="Абсолютные значения",ABS(W629),W629)),W629)))</x:f>
      </x:c>
      <x:c r="CA629" s="50" t="str">
        <x:f>IF(19&gt;'Настройки'!$B$3,"",IF(ISBLANK(X629),IF('Настройки'!$B$9="Нулевой спрос",0,""),IF(X629&lt;0,IF('Настройки'!$B$10="Исключить","",IF('Настройки'!$B$10="Абсолютные значения",ABS(X629),X629)),X629)))</x:f>
      </x:c>
      <x:c r="CB629" s="50" t="str">
        <x:f>IF(20&gt;'Настройки'!$B$3,"",IF(ISBLANK(Y629),IF('Настройки'!$B$9="Нулевой спрос",0,""),IF(Y629&lt;0,IF('Настройки'!$B$10="Исключить","",IF('Настройки'!$B$10="Абсолютные значения",ABS(Y629),Y629)),Y629)))</x:f>
      </x:c>
      <x:c r="CC629" s="50" t="str">
        <x:f>IF(21&gt;'Настройки'!$B$3,"",IF(ISBLANK(Z629),IF('Настройки'!$B$9="Нулевой спрос",0,""),IF(Z629&lt;0,IF('Настройки'!$B$10="Исключить","",IF('Настройки'!$B$10="Абсолютные значения",ABS(Z629),Z629)),Z629)))</x:f>
      </x:c>
      <x:c r="CD629" s="50" t="str">
        <x:f>IF(22&gt;'Настройки'!$B$3,"",IF(ISBLANK(AA629),IF('Настройки'!$B$9="Нулевой спрос",0,""),IF(AA629&lt;0,IF('Настройки'!$B$10="Исключить","",IF('Настройки'!$B$10="Абсолютные значения",ABS(AA629),AA629)),AA629)))</x:f>
      </x:c>
      <x:c r="CE629" s="50" t="str">
        <x:f>IF(23&gt;'Настройки'!$B$3,"",IF(ISBLANK(AB629),IF('Настройки'!$B$9="Нулевой спрос",0,""),IF(AB629&lt;0,IF('Настройки'!$B$10="Исключить","",IF('Настройки'!$B$10="Абсолютные значения",ABS(AB629),AB629)),AB629)))</x:f>
      </x:c>
      <x:c r="CF629" s="50" t="str">
        <x:f>IF(24&gt;'Настройки'!$B$3,"",IF(ISBLANK(AC629),IF('Настройки'!$B$9="Нулевой спрос",0,""),IF(AC629&lt;0,IF('Настройки'!$B$10="Исключить","",IF('Настройки'!$B$10="Абсолютные значения",ABS(AC629),AC629)),AC629)))</x:f>
      </x:c>
      <x:c r="CG629" s="50" t="str">
        <x:f>IF(25&gt;'Настройки'!$B$3,"",IF(ISBLANK(AD629),IF('Настройки'!$B$9="Нулевой спрос",0,""),IF(AD629&lt;0,IF('Настройки'!$B$10="Исключить","",IF('Настройки'!$B$10="Абсолютные значения",ABS(AD629),AD629)),AD629)))</x:f>
      </x:c>
      <x:c r="CH629" s="50" t="str">
        <x:f>IF(26&gt;'Настройки'!$B$3,"",IF(ISBLANK(AE629),IF('Настройки'!$B$9="Нулевой спрос",0,""),IF(AE629&lt;0,IF('Настройки'!$B$10="Исключить","",IF('Настройки'!$B$10="Абсолютные значения",ABS(AE629),AE629)),AE629)))</x:f>
      </x:c>
      <x:c r="CI629" s="50" t="str">
        <x:f>IF(27&gt;'Настройки'!$B$3,"",IF(ISBLANK(AF629),IF('Настройки'!$B$9="Нулевой спрос",0,""),IF(AF629&lt;0,IF('Настройки'!$B$10="Исключить","",IF('Настройки'!$B$10="Абсолютные значения",ABS(AF629),AF629)),AF629)))</x:f>
      </x:c>
      <x:c r="CJ629" s="50" t="str">
        <x:f>IF(28&gt;'Настройки'!$B$3,"",IF(ISBLANK(AG629),IF('Настройки'!$B$9="Нулевой спрос",0,""),IF(AG629&lt;0,IF('Настройки'!$B$10="Исключить","",IF('Настройки'!$B$10="Абсолютные значения",ABS(AG629),AG629)),AG629)))</x:f>
      </x:c>
      <x:c r="CK629" s="50" t="str">
        <x:f>IF(29&gt;'Настройки'!$B$3,"",IF(ISBLANK(AH629),IF('Настройки'!$B$9="Нулевой спрос",0,""),IF(AH629&lt;0,IF('Настройки'!$B$10="Исключить","",IF('Настройки'!$B$10="Абсолютные значения",ABS(AH629),AH629)),AH629)))</x:f>
      </x:c>
      <x:c r="CL629" s="50" t="str">
        <x:f>IF(30&gt;'Настройки'!$B$3,"",IF(ISBLANK(AI629),IF('Настройки'!$B$9="Нулевой спрос",0,""),IF(AI629&lt;0,IF('Настройки'!$B$10="Исключить","",IF('Настройки'!$B$10="Абсолютные значения",ABS(AI629),AI629)),AI629)))</x:f>
      </x:c>
      <x:c r="CM629" s="50" t="str">
        <x:f>IF(31&gt;'Настройки'!$B$3,"",IF(ISBLANK(AJ629),IF('Настройки'!$B$9="Нулевой спрос",0,""),IF(AJ629&lt;0,IF('Настройки'!$B$10="Исключить","",IF('Настройки'!$B$10="Абсолютные значения",ABS(AJ629),AJ629)),AJ629)))</x:f>
      </x:c>
      <x:c r="CN629" s="50" t="str">
        <x:f>IF(32&gt;'Настройки'!$B$3,"",IF(ISBLANK(AK629),IF('Настройки'!$B$9="Нулевой спрос",0,""),IF(AK629&lt;0,IF('Настройки'!$B$10="Исключить","",IF('Настройки'!$B$10="Абсолютные значения",ABS(AK629),AK629)),AK629)))</x:f>
      </x:c>
      <x:c r="CO629" s="50" t="str">
        <x:f>IF(33&gt;'Настройки'!$B$3,"",IF(ISBLANK(AL629),IF('Настройки'!$B$9="Нулевой спрос",0,""),IF(AL629&lt;0,IF('Настройки'!$B$10="Исключить","",IF('Настройки'!$B$10="Абсолютные значения",ABS(AL629),AL629)),AL629)))</x:f>
      </x:c>
      <x:c r="CP629" s="50" t="str">
        <x:f>IF(34&gt;'Настройки'!$B$3,"",IF(ISBLANK(AM629),IF('Настройки'!$B$9="Нулевой спрос",0,""),IF(AM629&lt;0,IF('Настройки'!$B$10="Исключить","",IF('Настройки'!$B$10="Абсолютные значения",ABS(AM629),AM629)),AM629)))</x:f>
      </x:c>
      <x:c r="CQ629" s="50" t="str">
        <x:f>IF(35&gt;'Настройки'!$B$3,"",IF(ISBLANK(AN629),IF('Настройки'!$B$9="Нулевой спрос",0,""),IF(AN629&lt;0,IF('Настройки'!$B$10="Исключить","",IF('Настройки'!$B$10="Абсолютные значения",ABS(AN629),AN629)),AN629)))</x:f>
      </x:c>
      <x:c r="CR629" s="50" t="str">
        <x:f>IF(36&gt;'Настройки'!$B$3,"",IF(ISBLANK(AO629),IF('Настройки'!$B$9="Нулевой спрос",0,""),IF(AO629&lt;0,IF('Настройки'!$B$10="Исключить","",IF('Настройки'!$B$10="Абсолютные значения",ABS(AO629),AO629)),AO629)))</x:f>
      </x:c>
      <x:c r="CS629" s="50" t="str">
        <x:f>IF(OR(1&gt;'Настройки'!$B$3,ISBLANK(BI629),BI629=0),"",BI629)</x:f>
      </x:c>
      <x:c r="CT629" s="50" t="str">
        <x:f>IF(OR(2&gt;'Настройки'!$B$3,ISBLANK(BJ629),BJ629=0),"",BJ629)</x:f>
      </x:c>
      <x:c r="CU629" s="50" t="str">
        <x:f>IF(OR(3&gt;'Настройки'!$B$3,ISBLANK(BK629),BK629=0),"",BK629)</x:f>
      </x:c>
      <x:c r="CV629" s="50" t="str">
        <x:f>IF(OR(4&gt;'Настройки'!$B$3,ISBLANK(BL629),BL629=0),"",BL629)</x:f>
      </x:c>
      <x:c r="CW629" s="50" t="str">
        <x:f>IF(OR(5&gt;'Настройки'!$B$3,ISBLANK(BM629),BM629=0),"",BM629)</x:f>
      </x:c>
      <x:c r="CX629" s="50" t="str">
        <x:f>IF(OR(6&gt;'Настройки'!$B$3,ISBLANK(BN629),BN629=0),"",BN629)</x:f>
      </x:c>
      <x:c r="CY629" s="50" t="str">
        <x:f>IF(OR(7&gt;'Настройки'!$B$3,ISBLANK(BO629),BO629=0),"",BO629)</x:f>
      </x:c>
      <x:c r="CZ629" s="50" t="str">
        <x:f>IF(OR(8&gt;'Настройки'!$B$3,ISBLANK(BP629),BP629=0),"",BP629)</x:f>
      </x:c>
      <x:c r="DA629" s="50" t="str">
        <x:f>IF(OR(9&gt;'Настройки'!$B$3,ISBLANK(BQ629),BQ629=0),"",BQ629)</x:f>
      </x:c>
      <x:c r="DB629" s="50" t="str">
        <x:f>IF(OR(10&gt;'Настройки'!$B$3,ISBLANK(BR629),BR629=0),"",BR629)</x:f>
      </x:c>
      <x:c r="DC629" s="50" t="str">
        <x:f>IF(OR(11&gt;'Настройки'!$B$3,ISBLANK(BS629),BS629=0),"",BS629)</x:f>
      </x:c>
      <x:c r="DD629" s="50" t="str">
        <x:f>IF(OR(12&gt;'Настройки'!$B$3,ISBLANK(BT629),BT629=0),"",BT629)</x:f>
      </x:c>
      <x:c r="DE629" s="50" t="str">
        <x:f>IF(OR(13&gt;'Настройки'!$B$3,ISBLANK(BU629),BU629=0),"",BU629)</x:f>
      </x:c>
      <x:c r="DF629" s="50" t="str">
        <x:f>IF(OR(14&gt;'Настройки'!$B$3,ISBLANK(BV629),BV629=0),"",BV629)</x:f>
      </x:c>
      <x:c r="DG629" s="50" t="str">
        <x:f>IF(OR(15&gt;'Настройки'!$B$3,ISBLANK(BW629),BW629=0),"",BW629)</x:f>
      </x:c>
      <x:c r="DH629" s="50" t="str">
        <x:f>IF(OR(16&gt;'Настройки'!$B$3,ISBLANK(BX629),BX629=0),"",BX629)</x:f>
      </x:c>
      <x:c r="DI629" s="50" t="str">
        <x:f>IF(OR(17&gt;'Настройки'!$B$3,ISBLANK(BY629),BY629=0),"",BY629)</x:f>
      </x:c>
      <x:c r="DJ629" s="50" t="str">
        <x:f>IF(OR(18&gt;'Настройки'!$B$3,ISBLANK(BZ629),BZ629=0),"",BZ629)</x:f>
      </x:c>
      <x:c r="DK629" s="50" t="str">
        <x:f>IF(OR(19&gt;'Настройки'!$B$3,ISBLANK(CA629),CA629=0),"",CA629)</x:f>
      </x:c>
      <x:c r="DL629" s="50" t="str">
        <x:f>IF(OR(20&gt;'Настройки'!$B$3,ISBLANK(CB629),CB629=0),"",CB629)</x:f>
      </x:c>
      <x:c r="DM629" s="50" t="str">
        <x:f>IF(OR(21&gt;'Настройки'!$B$3,ISBLANK(CC629),CC629=0),"",CC629)</x:f>
      </x:c>
      <x:c r="DN629" s="50" t="str">
        <x:f>IF(OR(22&gt;'Настройки'!$B$3,ISBLANK(CD629),CD629=0),"",CD629)</x:f>
      </x:c>
      <x:c r="DO629" s="50" t="str">
        <x:f>IF(OR(23&gt;'Настройки'!$B$3,ISBLANK(CE629),CE629=0),"",CE629)</x:f>
      </x:c>
      <x:c r="DP629" s="50" t="str">
        <x:f>IF(OR(24&gt;'Настройки'!$B$3,ISBLANK(CF629),CF629=0),"",CF629)</x:f>
      </x:c>
      <x:c r="DQ629" s="50" t="str">
        <x:f>IF(OR(25&gt;'Настройки'!$B$3,ISBLANK(CG629),CG629=0),"",CG629)</x:f>
      </x:c>
      <x:c r="DR629" s="50" t="str">
        <x:f>IF(OR(26&gt;'Настройки'!$B$3,ISBLANK(CH629),CH629=0),"",CH629)</x:f>
      </x:c>
      <x:c r="DS629" s="50" t="str">
        <x:f>IF(OR(27&gt;'Настройки'!$B$3,ISBLANK(CI629),CI629=0),"",CI629)</x:f>
      </x:c>
      <x:c r="DT629" s="50" t="str">
        <x:f>IF(OR(28&gt;'Настройки'!$B$3,ISBLANK(CJ629),CJ629=0),"",CJ629)</x:f>
      </x:c>
      <x:c r="DU629" s="50" t="str">
        <x:f>IF(OR(29&gt;'Настройки'!$B$3,ISBLANK(CK629),CK629=0),"",CK629)</x:f>
      </x:c>
      <x:c r="DV629" s="50" t="str">
        <x:f>IF(OR(30&gt;'Настройки'!$B$3,ISBLANK(CL629),CL629=0),"",CL629)</x:f>
      </x:c>
      <x:c r="DW629" s="50" t="str">
        <x:f>IF(OR(31&gt;'Настройки'!$B$3,ISBLANK(CM629),CM629=0),"",CM629)</x:f>
      </x:c>
      <x:c r="DX629" s="50" t="str">
        <x:f>IF(OR(32&gt;'Настройки'!$B$3,ISBLANK(CN629),CN629=0),"",CN629)</x:f>
      </x:c>
      <x:c r="DY629" s="50" t="str">
        <x:f>IF(OR(33&gt;'Настройки'!$B$3,ISBLANK(CO629),CO629=0),"",CO629)</x:f>
      </x:c>
      <x:c r="DZ629" s="50" t="str">
        <x:f>IF(OR(34&gt;'Настройки'!$B$3,ISBLANK(CP629),CP629=0),"",CP629)</x:f>
      </x:c>
      <x:c r="EA629" s="50" t="str">
        <x:f>IF(OR(35&gt;'Настройки'!$B$3,ISBLANK(CQ629),CQ629=0),"",CQ629)</x:f>
      </x:c>
      <x:c r="EB629" s="50" t="str">
        <x:f>IF(OR(36&gt;'Настройки'!$B$3,ISBLANK(CR629),CR629=0),"",CR629)</x:f>
      </x:c>
      <x:c r="EC629" s="50" t="str">
        <x:f>IF(A629="","",IF(OR(BB629="AZ",BB629="BZ"),10000+ROW(),IF(AZ629&gt;'Настройки'!$B$11,20000+ROW(),IF(BF629&lt;&gt;"Обычный",30000+ROW(),IF(AX629&lt;=0,40000+ROW(),"")))))</x:f>
      </x:c>
      <x:c r="ED629" s="50" t="str">
        <x:f>IF(EC629="","",COUNTIFS($EC$2:$EC$1001,"&gt;0",$EC$2:$EC$1001,"&lt;"&amp;EC629)+1)</x:f>
      </x:c>
    </x:row>
    <x:row r="630">
      <x:c r="A630" s="115"/>
      <x:c r="B630" s="115"/>
      <x:c r="C630" s="115"/>
      <x:c r="D630" s="118"/>
      <x:c r="E630" s="118"/>
      <x:c r="F630" s="118"/>
      <x:c r="G630" s="118"/>
      <x:c r="H630" s="118"/>
      <x:c r="I630" s="118"/>
      <x:c r="J630" s="118"/>
      <x:c r="K630" s="118"/>
      <x:c r="L630" s="118"/>
      <x:c r="M630" s="118"/>
      <x:c r="N630" s="118"/>
      <x:c r="O630" s="118"/>
      <x:c r="P630" s="118"/>
      <x:c r="Q630" s="118"/>
      <x:c r="R630" s="118"/>
      <x:c r="S630" s="118"/>
      <x:c r="T630" s="118"/>
      <x:c r="U630" s="118"/>
      <x:c r="V630" s="118"/>
      <x:c r="W630" s="118"/>
      <x:c r="X630" s="118"/>
      <x:c r="Y630" s="118"/>
      <x:c r="Z630" s="118"/>
      <x:c r="AA630" s="118"/>
      <x:c r="AB630" s="118"/>
      <x:c r="AC630" s="118"/>
      <x:c r="AD630" s="118"/>
      <x:c r="AE630" s="118"/>
      <x:c r="AF630" s="118"/>
      <x:c r="AG630" s="118"/>
      <x:c r="AH630" s="118"/>
      <x:c r="AI630" s="118"/>
      <x:c r="AJ630" s="118"/>
      <x:c r="AK630" s="118"/>
      <x:c r="AL630" s="118"/>
      <x:c r="AM630" s="118"/>
      <x:c r="AN630" s="118"/>
      <x:c r="AO630" s="118"/>
      <x:c r="AP630" s="115"/>
      <x:c r="AQ630" s="49" t="str">
        <x:f>IF(A630="","",COUNT(BI630:INDEX(BI630:CR630,1,'Настройки'!$B$3)))</x:f>
      </x:c>
      <x:c r="AR630" s="49" t="str">
        <x:f>IF(A630="","",SUM(BI630:INDEX(BI630:CR630,1,'Настройки'!$B$3)))</x:f>
      </x:c>
      <x:c r="AS630" s="58" t="str">
        <x:f>IF(A630="","",IF('Настройки'!$B$4="Стоимость потребления",AR630*D630,IF('Настройки'!$B$4="Количество",AR630,E630)))</x:f>
      </x:c>
      <x:c r="AT630" s="61" t="str">
        <x:f>IF(OR(A630="",AS630&lt;0,SUM($AS$2:$AS$1001)&lt;=0),"",AS630/SUM($AS$2:$AS$1001))</x:f>
      </x:c>
      <x:c r="AU630" s="61" t="str">
        <x:f>IF(OR(A630="",AS630&lt;0,SUM($AS$2:$AS$1001)&lt;=0),"",SUMIFS($AS$2:$AS$1001,$AS$2:$AS$1001,"&gt;"&amp;AS630)/SUM($AS$2:$AS$1001))</x:f>
      </x:c>
      <x:c r="AV630" s="61" t="str">
        <x:f>IF(OR(A630="",AS630&lt;0,SUM($AS$2:$AS$1001)&lt;=0),"",SUMIFS($AS$2:$AS$1001,$AS$2:$AS$1001,"&gt;="&amp;AS630)/SUM($AS$2:$AS$1001))</x:f>
      </x:c>
      <x:c r="AW630" s="49" t="str">
        <x:f>IF(A630="","",IF(SUM($AS$2:$AS$1001)&lt;=0,"Не определён",IF(AS630&lt;0,"Исключение",IF(AU630&lt;'Настройки'!$B$5,"A",IF(AU630&lt;'Настройки'!$B$6,"B","C")))))</x:f>
      </x:c>
      <x:c r="AX630" s="58" t="str">
        <x:f>IF(A630="","",IF(AQ630=0,"",AVERAGE(BI630:INDEX(BI630:CR630,1,'Настройки'!$B$3))))</x:f>
      </x:c>
      <x:c r="AY630" s="58" t="str">
        <x:f>IF(OR(A630="",AQ630=0),"",STDEVP(BI630:INDEX(BI630:CR630,1,'Настройки'!$B$3)))</x:f>
      </x:c>
      <x:c r="AZ630" s="61" t="str">
        <x:f>IF(OR(A630="",AQ630&lt;'Настройки'!$B$12,AX630&lt;=0,AND('Настройки'!$B$10="Блокировать",COUNTIF(F630:INDEX(F630:AO630,1,'Настройки'!$B$3),"&lt;0")&gt;0)),"",AY630/ABS(AX630))</x:f>
      </x:c>
      <x:c r="BA630" s="49" t="str">
        <x:f>IF(A630="","",IF(AND('Настройки'!$B$10="Блокировать",COUNTIF(F630:INDEX(F630:AO630,1,'Настройки'!$B$3),"&lt;0")&gt;0),"Не определён",IF(AQ630&lt;'Настройки'!$B$12,"Не определён",IF(AX630=0,"Нет спроса",IF(AX630&lt;0,"Не определён",IF(AZ630&lt;='Настройки'!$B$7,"X",IF(AZ630&lt;='Настройки'!$B$8,"Y","Z")))))))</x:f>
      </x:c>
      <x:c r="BB630" s="49" t="str">
        <x:f>IF(OR(A630="",LEN(AW630)&lt;&gt;1,LEN(BA630)&lt;&gt;1),"",AW630&amp;BA630)</x:f>
      </x:c>
      <x:c r="BC630" s="61" t="str">
        <x:f>IF(OR(A630="",AQ630=0),"",(COUNT(BI630:INDEX(BI630:CR630,1,'Настройки'!$B$3))-COUNT(CS630:INDEX(CS630:EB630,1,'Настройки'!$B$3)))/AQ630)</x:f>
      </x:c>
      <x:c r="BD630" s="64" t="str">
        <x:f>IF(OR(A630="",COUNT(CS630:INDEX(CS630:EB630,1,'Настройки'!$B$3))=0),"",AQ630/COUNT(CS630:INDEX(CS630:EB630,1,'Настройки'!$B$3)))</x:f>
      </x:c>
      <x:c r="BE630" s="64" t="str">
        <x:f>IF(OR(A630="",COUNT(CS630:INDEX(CS630:EB630,1,'Настройки'!$B$3))=0),"",IF(AVERAGE(CS630:INDEX(CS630:EB630,1,'Настройки'!$B$3))=0,"",(STDEVP(CS630:INDEX(CS630:EB630,1,'Настройки'!$B$3))/ABS(AVERAGE(CS630:INDEX(CS630:EB630,1,'Настройки'!$B$3))))^2))</x:f>
      </x:c>
      <x:c r="BF630" s="49" t="str">
        <x:f>IF(A630="","",IF(AQ630&lt;3,"Недостаточно",IF(AQ630&lt;6,"Предварительный","Обычный")))</x:f>
      </x:c>
      <x:c r="BG630" s="49" t="str">
        <x:f>IF(A630="","",IF(COUNTIF(F630:INDEX(F630:AO630,1,'Настройки'!$B$3),"&lt;0")&gt;0,IF('Настройки'!$B$10="Блокировать","Отрицательный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"),"")&amp;IF(AQ630&lt;3,"Недостаточно истории. ",IF(AQ630&lt;6,"Предварительная классификация. ",""))&amp;IF(AX630=0,"Нет спроса за горизонт. ","")&amp;IF(AZ630&gt;'Настройки'!$B$11,"Экстремальная вариативность. ",""))</x:f>
      </x:c>
      <x:c r="BH630" s="49" t="str">
        <x:f>IF(A630="","",IFERROR(VLOOKUP(BB630,'Настройки'!$D$3:$E$11,2,FALSE),"Сначала проверьте исходные данные и историю спроса.")&amp;" Уточните срок поставки, MOQ и критичность.")</x:f>
      </x:c>
      <x:c r="BI630" s="50" t="str">
        <x:f>IF(1&gt;'Настройки'!$B$3,"",IF(ISBLANK(F630),IF('Настройки'!$B$9="Нулевой спрос",0,""),IF(F630&lt;0,IF('Настройки'!$B$10="Исключить","",IF('Настройки'!$B$10="Абсолютные значения",ABS(F630),F630)),F630)))</x:f>
      </x:c>
      <x:c r="BJ630" s="50" t="str">
        <x:f>IF(2&gt;'Настройки'!$B$3,"",IF(ISBLANK(G630),IF('Настройки'!$B$9="Нулевой спрос",0,""),IF(G630&lt;0,IF('Настройки'!$B$10="Исключить","",IF('Настройки'!$B$10="Абсолютные значения",ABS(G630),G630)),G630)))</x:f>
      </x:c>
      <x:c r="BK630" s="50" t="str">
        <x:f>IF(3&gt;'Настройки'!$B$3,"",IF(ISBLANK(H630),IF('Настройки'!$B$9="Нулевой спрос",0,""),IF(H630&lt;0,IF('Настройки'!$B$10="Исключить","",IF('Настройки'!$B$10="Абсолютные значения",ABS(H630),H630)),H630)))</x:f>
      </x:c>
      <x:c r="BL630" s="50" t="str">
        <x:f>IF(4&gt;'Настройки'!$B$3,"",IF(ISBLANK(I630),IF('Настройки'!$B$9="Нулевой спрос",0,""),IF(I630&lt;0,IF('Настройки'!$B$10="Исключить","",IF('Настройки'!$B$10="Абсолютные значения",ABS(I630),I630)),I630)))</x:f>
      </x:c>
      <x:c r="BM630" s="50" t="str">
        <x:f>IF(5&gt;'Настройки'!$B$3,"",IF(ISBLANK(J630),IF('Настройки'!$B$9="Нулевой спрос",0,""),IF(J630&lt;0,IF('Настройки'!$B$10="Исключить","",IF('Настройки'!$B$10="Абсолютные значения",ABS(J630),J630)),J630)))</x:f>
      </x:c>
      <x:c r="BN630" s="50" t="str">
        <x:f>IF(6&gt;'Настройки'!$B$3,"",IF(ISBLANK(K630),IF('Настройки'!$B$9="Нулевой спрос",0,""),IF(K630&lt;0,IF('Настройки'!$B$10="Исключить","",IF('Настройки'!$B$10="Абсолютные значения",ABS(K630),K630)),K630)))</x:f>
      </x:c>
      <x:c r="BO630" s="50" t="str">
        <x:f>IF(7&gt;'Настройки'!$B$3,"",IF(ISBLANK(L630),IF('Настройки'!$B$9="Нулевой спрос",0,""),IF(L630&lt;0,IF('Настройки'!$B$10="Исключить","",IF('Настройки'!$B$10="Абсолютные значения",ABS(L630),L630)),L630)))</x:f>
      </x:c>
      <x:c r="BP630" s="50" t="str">
        <x:f>IF(8&gt;'Настройки'!$B$3,"",IF(ISBLANK(M630),IF('Настройки'!$B$9="Нулевой спрос",0,""),IF(M630&lt;0,IF('Настройки'!$B$10="Исключить","",IF('Настройки'!$B$10="Абсолютные значения",ABS(M630),M630)),M630)))</x:f>
      </x:c>
      <x:c r="BQ630" s="50" t="str">
        <x:f>IF(9&gt;'Настройки'!$B$3,"",IF(ISBLANK(N630),IF('Настройки'!$B$9="Нулевой спрос",0,""),IF(N630&lt;0,IF('Настройки'!$B$10="Исключить","",IF('Настройки'!$B$10="Абсолютные значения",ABS(N630),N630)),N630)))</x:f>
      </x:c>
      <x:c r="BR630" s="50" t="str">
        <x:f>IF(10&gt;'Настройки'!$B$3,"",IF(ISBLANK(O630),IF('Настройки'!$B$9="Нулевой спрос",0,""),IF(O630&lt;0,IF('Настройки'!$B$10="Исключить","",IF('Настройки'!$B$10="Абсолютные значения",ABS(O630),O630)),O630)))</x:f>
      </x:c>
      <x:c r="BS630" s="50" t="str">
        <x:f>IF(11&gt;'Настройки'!$B$3,"",IF(ISBLANK(P630),IF('Настройки'!$B$9="Нулевой спрос",0,""),IF(P630&lt;0,IF('Настройки'!$B$10="Исключить","",IF('Настройки'!$B$10="Абсолютные значения",ABS(P630),P630)),P630)))</x:f>
      </x:c>
      <x:c r="BT630" s="50" t="str">
        <x:f>IF(12&gt;'Настройки'!$B$3,"",IF(ISBLANK(Q630),IF('Настройки'!$B$9="Нулевой спрос",0,""),IF(Q630&lt;0,IF('Настройки'!$B$10="Исключить","",IF('Настройки'!$B$10="Абсолютные значения",ABS(Q630),Q630)),Q630)))</x:f>
      </x:c>
      <x:c r="BU630" s="50" t="str">
        <x:f>IF(13&gt;'Настройки'!$B$3,"",IF(ISBLANK(R630),IF('Настройки'!$B$9="Нулевой спрос",0,""),IF(R630&lt;0,IF('Настройки'!$B$10="Исключить","",IF('Настройки'!$B$10="Абсолютные значения",ABS(R630),R630)),R630)))</x:f>
      </x:c>
      <x:c r="BV630" s="50" t="str">
        <x:f>IF(14&gt;'Настройки'!$B$3,"",IF(ISBLANK(S630),IF('Настройки'!$B$9="Нулевой спрос",0,""),IF(S630&lt;0,IF('Настройки'!$B$10="Исключить","",IF('Настройки'!$B$10="Абсолютные значения",ABS(S630),S630)),S630)))</x:f>
      </x:c>
      <x:c r="BW630" s="50" t="str">
        <x:f>IF(15&gt;'Настройки'!$B$3,"",IF(ISBLANK(T630),IF('Настройки'!$B$9="Нулевой спрос",0,""),IF(T630&lt;0,IF('Настройки'!$B$10="Исключить","",IF('Настройки'!$B$10="Абсолютные значения",ABS(T630),T630)),T630)))</x:f>
      </x:c>
      <x:c r="BX630" s="50" t="str">
        <x:f>IF(16&gt;'Настройки'!$B$3,"",IF(ISBLANK(U630),IF('Настройки'!$B$9="Нулевой спрос",0,""),IF(U630&lt;0,IF('Настройки'!$B$10="Исключить","",IF('Настройки'!$B$10="Абсолютные значения",ABS(U630),U630)),U630)))</x:f>
      </x:c>
      <x:c r="BY630" s="50" t="str">
        <x:f>IF(17&gt;'Настройки'!$B$3,"",IF(ISBLANK(V630),IF('Настройки'!$B$9="Нулевой спрос",0,""),IF(V630&lt;0,IF('Настройки'!$B$10="Исключить","",IF('Настройки'!$B$10="Абсолютные значения",ABS(V630),V630)),V630)))</x:f>
      </x:c>
      <x:c r="BZ630" s="50" t="str">
        <x:f>IF(18&gt;'Настройки'!$B$3,"",IF(ISBLANK(W630),IF('Настройки'!$B$9="Нулевой спрос",0,""),IF(W630&lt;0,IF('Настройки'!$B$10="Исключить","",IF('Настройки'!$B$10="Абсолютные значения",ABS(W630),W630)),W630)))</x:f>
      </x:c>
      <x:c r="CA630" s="50" t="str">
        <x:f>IF(19&gt;'Настройки'!$B$3,"",IF(ISBLANK(X630),IF('Настройки'!$B$9="Нулевой спрос",0,""),IF(X630&lt;0,IF('Настройки'!$B$10="Исключить","",IF('Настройки'!$B$10="Абсолютные значения",ABS(X630),X630)),X630)))</x:f>
      </x:c>
      <x:c r="CB630" s="50" t="str">
        <x:f>IF(20&gt;'Настройки'!$B$3,"",IF(ISBLANK(Y630),IF('Настройки'!$B$9="Нулевой спрос",0,""),IF(Y630&lt;0,IF('Настройки'!$B$10="Исключить","",IF('Настройки'!$B$10="Абсолютные значения",ABS(Y630),Y630)),Y630)))</x:f>
      </x:c>
      <x:c r="CC630" s="50" t="str">
        <x:f>IF(21&gt;'Настройки'!$B$3,"",IF(ISBLANK(Z630),IF('Настройки'!$B$9="Нулевой спрос",0,""),IF(Z630&lt;0,IF('Настройки'!$B$10="Исключить","",IF('Настройки'!$B$10="Абсолютные значения",ABS(Z630),Z630)),Z630)))</x:f>
      </x:c>
      <x:c r="CD630" s="50" t="str">
        <x:f>IF(22&gt;'Настройки'!$B$3,"",IF(ISBLANK(AA630),IF('Настройки'!$B$9="Нулевой спрос",0,""),IF(AA630&lt;0,IF('Настройки'!$B$10="Исключить","",IF('Настройки'!$B$10="Абсолютные значения",ABS(AA630),AA630)),AA630)))</x:f>
      </x:c>
      <x:c r="CE630" s="50" t="str">
        <x:f>IF(23&gt;'Настройки'!$B$3,"",IF(ISBLANK(AB630),IF('Настройки'!$B$9="Нулевой спрос",0,""),IF(AB630&lt;0,IF('Настройки'!$B$10="Исключить","",IF('Настройки'!$B$10="Абсолютные значения",ABS(AB630),AB630)),AB630)))</x:f>
      </x:c>
      <x:c r="CF630" s="50" t="str">
        <x:f>IF(24&gt;'Настройки'!$B$3,"",IF(ISBLANK(AC630),IF('Настройки'!$B$9="Нулевой спрос",0,""),IF(AC630&lt;0,IF('Настройки'!$B$10="Исключить","",IF('Настройки'!$B$10="Абсолютные значения",ABS(AC630),AC630)),AC630)))</x:f>
      </x:c>
      <x:c r="CG630" s="50" t="str">
        <x:f>IF(25&gt;'Настройки'!$B$3,"",IF(ISBLANK(AD630),IF('Настройки'!$B$9="Нулевой спрос",0,""),IF(AD630&lt;0,IF('Настройки'!$B$10="Исключить","",IF('Настройки'!$B$10="Абсолютные значения",ABS(AD630),AD630)),AD630)))</x:f>
      </x:c>
      <x:c r="CH630" s="50" t="str">
        <x:f>IF(26&gt;'Настройки'!$B$3,"",IF(ISBLANK(AE630),IF('Настройки'!$B$9="Нулевой спрос",0,""),IF(AE630&lt;0,IF('Настройки'!$B$10="Исключить","",IF('Настройки'!$B$10="Абсолютные значения",ABS(AE630),AE630)),AE630)))</x:f>
      </x:c>
      <x:c r="CI630" s="50" t="str">
        <x:f>IF(27&gt;'Настройки'!$B$3,"",IF(ISBLANK(AF630),IF('Настройки'!$B$9="Нулевой спрос",0,""),IF(AF630&lt;0,IF('Настройки'!$B$10="Исключить","",IF('Настройки'!$B$10="Абсолютные значения",ABS(AF630),AF630)),AF630)))</x:f>
      </x:c>
      <x:c r="CJ630" s="50" t="str">
        <x:f>IF(28&gt;'Настройки'!$B$3,"",IF(ISBLANK(AG630),IF('Настройки'!$B$9="Нулевой спрос",0,""),IF(AG630&lt;0,IF('Настройки'!$B$10="Исключить","",IF('Настройки'!$B$10="Абсолютные значения",ABS(AG630),AG630)),AG630)))</x:f>
      </x:c>
      <x:c r="CK630" s="50" t="str">
        <x:f>IF(29&gt;'Настройки'!$B$3,"",IF(ISBLANK(AH630),IF('Настройки'!$B$9="Нулевой спрос",0,""),IF(AH630&lt;0,IF('Настройки'!$B$10="Исключить","",IF('Настройки'!$B$10="Абсолютные значения",ABS(AH630),AH630)),AH630)))</x:f>
      </x:c>
      <x:c r="CL630" s="50" t="str">
        <x:f>IF(30&gt;'Настройки'!$B$3,"",IF(ISBLANK(AI630),IF('Настройки'!$B$9="Нулевой спрос",0,""),IF(AI630&lt;0,IF('Настройки'!$B$10="Исключить","",IF('Настройки'!$B$10="Абсолютные значения",ABS(AI630),AI630)),AI630)))</x:f>
      </x:c>
      <x:c r="CM630" s="50" t="str">
        <x:f>IF(31&gt;'Настройки'!$B$3,"",IF(ISBLANK(AJ630),IF('Настройки'!$B$9="Нулевой спрос",0,""),IF(AJ630&lt;0,IF('Настройки'!$B$10="Исключить","",IF('Настройки'!$B$10="Абсолютные значения",ABS(AJ630),AJ630)),AJ630)))</x:f>
      </x:c>
      <x:c r="CN630" s="50" t="str">
        <x:f>IF(32&gt;'Настройки'!$B$3,"",IF(ISBLANK(AK630),IF('Настройки'!$B$9="Нулевой спрос",0,""),IF(AK630&lt;0,IF('Настройки'!$B$10="Исключить","",IF('Настройки'!$B$10="Абсолютные значения",ABS(AK630),AK630)),AK630)))</x:f>
      </x:c>
      <x:c r="CO630" s="50" t="str">
        <x:f>IF(33&gt;'Настройки'!$B$3,"",IF(ISBLANK(AL630),IF('Настройки'!$B$9="Нулевой спрос",0,""),IF(AL630&lt;0,IF('Настройки'!$B$10="Исключить","",IF('Настройки'!$B$10="Абсолютные значения",ABS(AL630),AL630)),AL630)))</x:f>
      </x:c>
      <x:c r="CP630" s="50" t="str">
        <x:f>IF(34&gt;'Настройки'!$B$3,"",IF(ISBLANK(AM630),IF('Настройки'!$B$9="Нулевой спрос",0,""),IF(AM630&lt;0,IF('Настройки'!$B$10="Исключить","",IF('Настройки'!$B$10="Абсолютные значения",ABS(AM630),AM630)),AM630)))</x:f>
      </x:c>
      <x:c r="CQ630" s="50" t="str">
        <x:f>IF(35&gt;'Настройки'!$B$3,"",IF(ISBLANK(AN630),IF('Настройки'!$B$9="Нулевой спрос",0,""),IF(AN630&lt;0,IF('Настройки'!$B$10="Исключить","",IF('Настройки'!$B$10="Абсолютные значения",ABS(AN630),AN630)),AN630)))</x:f>
      </x:c>
      <x:c r="CR630" s="50" t="str">
        <x:f>IF(36&gt;'Настройки'!$B$3,"",IF(ISBLANK(AO630),IF('Настройки'!$B$9="Нулевой спрос",0,""),IF(AO630&lt;0,IF('Настройки'!$B$10="Исключить","",IF('Настройки'!$B$10="Абсолютные значения",ABS(AO630),AO630)),AO630)))</x:f>
      </x:c>
      <x:c r="CS630" s="50" t="str">
        <x:f>IF(OR(1&gt;'Настройки'!$B$3,ISBLANK(BI630),BI630=0),"",BI630)</x:f>
      </x:c>
      <x:c r="CT630" s="50" t="str">
        <x:f>IF(OR(2&gt;'Настройки'!$B$3,ISBLANK(BJ630),BJ630=0),"",BJ630)</x:f>
      </x:c>
      <x:c r="CU630" s="50" t="str">
        <x:f>IF(OR(3&gt;'Настройки'!$B$3,ISBLANK(BK630),BK630=0),"",BK630)</x:f>
      </x:c>
      <x:c r="CV630" s="50" t="str">
        <x:f>IF(OR(4&gt;'Настройки'!$B$3,ISBLANK(BL630),BL630=0),"",BL630)</x:f>
      </x:c>
      <x:c r="CW630" s="50" t="str">
        <x:f>IF(OR(5&gt;'Настройки'!$B$3,ISBLANK(BM630),BM630=0),"",BM630)</x:f>
      </x:c>
      <x:c r="CX630" s="50" t="str">
        <x:f>IF(OR(6&gt;'Настройки'!$B$3,ISBLANK(BN630),BN630=0),"",BN630)</x:f>
      </x:c>
      <x:c r="CY630" s="50" t="str">
        <x:f>IF(OR(7&gt;'Настройки'!$B$3,ISBLANK(BO630),BO630=0),"",BO630)</x:f>
      </x:c>
      <x:c r="CZ630" s="50" t="str">
        <x:f>IF(OR(8&gt;'Настройки'!$B$3,ISBLANK(BP630),BP630=0),"",BP630)</x:f>
      </x:c>
      <x:c r="DA630" s="50" t="str">
        <x:f>IF(OR(9&gt;'Настройки'!$B$3,ISBLANK(BQ630),BQ630=0),"",BQ630)</x:f>
      </x:c>
      <x:c r="DB630" s="50" t="str">
        <x:f>IF(OR(10&gt;'Настройки'!$B$3,ISBLANK(BR630),BR630=0),"",BR630)</x:f>
      </x:c>
      <x:c r="DC630" s="50" t="str">
        <x:f>IF(OR(11&gt;'Настройки'!$B$3,ISBLANK(BS630),BS630=0),"",BS630)</x:f>
      </x:c>
      <x:c r="DD630" s="50" t="str">
        <x:f>IF(OR(12&gt;'Настройки'!$B$3,ISBLANK(BT630),BT630=0),"",BT630)</x:f>
      </x:c>
      <x:c r="DE630" s="50" t="str">
        <x:f>IF(OR(13&gt;'Настройки'!$B$3,ISBLANK(BU630),BU630=0),"",BU630)</x:f>
      </x:c>
      <x:c r="DF630" s="50" t="str">
        <x:f>IF(OR(14&gt;'Настройки'!$B$3,ISBLANK(BV630),BV630=0),"",BV630)</x:f>
      </x:c>
      <x:c r="DG630" s="50" t="str">
        <x:f>IF(OR(15&gt;'Настройки'!$B$3,ISBLANK(BW630),BW630=0),"",BW630)</x:f>
      </x:c>
      <x:c r="DH630" s="50" t="str">
        <x:f>IF(OR(16&gt;'Настройки'!$B$3,ISBLANK(BX630),BX630=0),"",BX630)</x:f>
      </x:c>
      <x:c r="DI630" s="50" t="str">
        <x:f>IF(OR(17&gt;'Настройки'!$B$3,ISBLANK(BY630),BY630=0),"",BY630)</x:f>
      </x:c>
      <x:c r="DJ630" s="50" t="str">
        <x:f>IF(OR(18&gt;'Настройки'!$B$3,ISBLANK(BZ630),BZ630=0),"",BZ630)</x:f>
      </x:c>
      <x:c r="DK630" s="50" t="str">
        <x:f>IF(OR(19&gt;'Настройки'!$B$3,ISBLANK(CA630),CA630=0),"",CA630)</x:f>
      </x:c>
      <x:c r="DL630" s="50" t="str">
        <x:f>IF(OR(20&gt;'Настройки'!$B$3,ISBLANK(CB630),CB630=0),"",CB630)</x:f>
      </x:c>
      <x:c r="DM630" s="50" t="str">
        <x:f>IF(OR(21&gt;'Настройки'!$B$3,ISBLANK(CC630),CC630=0),"",CC630)</x:f>
      </x:c>
      <x:c r="DN630" s="50" t="str">
        <x:f>IF(OR(22&gt;'Настройки'!$B$3,ISBLANK(CD630),CD630=0),"",CD630)</x:f>
      </x:c>
      <x:c r="DO630" s="50" t="str">
        <x:f>IF(OR(23&gt;'Настройки'!$B$3,ISBLANK(CE630),CE630=0),"",CE630)</x:f>
      </x:c>
      <x:c r="DP630" s="50" t="str">
        <x:f>IF(OR(24&gt;'Настройки'!$B$3,ISBLANK(CF630),CF630=0),"",CF630)</x:f>
      </x:c>
      <x:c r="DQ630" s="50" t="str">
        <x:f>IF(OR(25&gt;'Настройки'!$B$3,ISBLANK(CG630),CG630=0),"",CG630)</x:f>
      </x:c>
      <x:c r="DR630" s="50" t="str">
        <x:f>IF(OR(26&gt;'Настройки'!$B$3,ISBLANK(CH630),CH630=0),"",CH630)</x:f>
      </x:c>
      <x:c r="DS630" s="50" t="str">
        <x:f>IF(OR(27&gt;'Настройки'!$B$3,ISBLANK(CI630),CI630=0),"",CI630)</x:f>
      </x:c>
      <x:c r="DT630" s="50" t="str">
        <x:f>IF(OR(28&gt;'Настройки'!$B$3,ISBLANK(CJ630),CJ630=0),"",CJ630)</x:f>
      </x:c>
      <x:c r="DU630" s="50" t="str">
        <x:f>IF(OR(29&gt;'Настройки'!$B$3,ISBLANK(CK630),CK630=0),"",CK630)</x:f>
      </x:c>
      <x:c r="DV630" s="50" t="str">
        <x:f>IF(OR(30&gt;'Настройки'!$B$3,ISBLANK(CL630),CL630=0),"",CL630)</x:f>
      </x:c>
      <x:c r="DW630" s="50" t="str">
        <x:f>IF(OR(31&gt;'Настройки'!$B$3,ISBLANK(CM630),CM630=0),"",CM630)</x:f>
      </x:c>
      <x:c r="DX630" s="50" t="str">
        <x:f>IF(OR(32&gt;'Настройки'!$B$3,ISBLANK(CN630),CN630=0),"",CN630)</x:f>
      </x:c>
      <x:c r="DY630" s="50" t="str">
        <x:f>IF(OR(33&gt;'Настройки'!$B$3,ISBLANK(CO630),CO630=0),"",CO630)</x:f>
      </x:c>
      <x:c r="DZ630" s="50" t="str">
        <x:f>IF(OR(34&gt;'Настройки'!$B$3,ISBLANK(CP630),CP630=0),"",CP630)</x:f>
      </x:c>
      <x:c r="EA630" s="50" t="str">
        <x:f>IF(OR(35&gt;'Настройки'!$B$3,ISBLANK(CQ630),CQ630=0),"",CQ630)</x:f>
      </x:c>
      <x:c r="EB630" s="50" t="str">
        <x:f>IF(OR(36&gt;'Настройки'!$B$3,ISBLANK(CR630),CR630=0),"",CR630)</x:f>
      </x:c>
      <x:c r="EC630" s="50" t="str">
        <x:f>IF(A630="","",IF(OR(BB630="AZ",BB630="BZ"),10000+ROW(),IF(AZ630&gt;'Настройки'!$B$11,20000+ROW(),IF(BF630&lt;&gt;"Обычный",30000+ROW(),IF(AX630&lt;=0,40000+ROW(),"")))))</x:f>
      </x:c>
      <x:c r="ED630" s="50" t="str">
        <x:f>IF(EC630="","",COUNTIFS($EC$2:$EC$1001,"&gt;0",$EC$2:$EC$1001,"&lt;"&amp;EC630)+1)</x:f>
      </x:c>
    </x:row>
    <x:row r="631">
      <x:c r="A631" s="115"/>
      <x:c r="B631" s="115"/>
      <x:c r="C631" s="115"/>
      <x:c r="D631" s="118"/>
      <x:c r="E631" s="118"/>
      <x:c r="F631" s="118"/>
      <x:c r="G631" s="118"/>
      <x:c r="H631" s="118"/>
      <x:c r="I631" s="118"/>
      <x:c r="J631" s="118"/>
      <x:c r="K631" s="118"/>
      <x:c r="L631" s="118"/>
      <x:c r="M631" s="118"/>
      <x:c r="N631" s="118"/>
      <x:c r="O631" s="118"/>
      <x:c r="P631" s="118"/>
      <x:c r="Q631" s="118"/>
      <x:c r="R631" s="118"/>
      <x:c r="S631" s="118"/>
      <x:c r="T631" s="118"/>
      <x:c r="U631" s="118"/>
      <x:c r="V631" s="118"/>
      <x:c r="W631" s="118"/>
      <x:c r="X631" s="118"/>
      <x:c r="Y631" s="118"/>
      <x:c r="Z631" s="118"/>
      <x:c r="AA631" s="118"/>
      <x:c r="AB631" s="118"/>
      <x:c r="AC631" s="118"/>
      <x:c r="AD631" s="118"/>
      <x:c r="AE631" s="118"/>
      <x:c r="AF631" s="118"/>
      <x:c r="AG631" s="118"/>
      <x:c r="AH631" s="118"/>
      <x:c r="AI631" s="118"/>
      <x:c r="AJ631" s="118"/>
      <x:c r="AK631" s="118"/>
      <x:c r="AL631" s="118"/>
      <x:c r="AM631" s="118"/>
      <x:c r="AN631" s="118"/>
      <x:c r="AO631" s="118"/>
      <x:c r="AP631" s="115"/>
      <x:c r="AQ631" s="49" t="str">
        <x:f>IF(A631="","",COUNT(BI631:INDEX(BI631:CR631,1,'Настройки'!$B$3)))</x:f>
      </x:c>
      <x:c r="AR631" s="49" t="str">
        <x:f>IF(A631="","",SUM(BI631:INDEX(BI631:CR631,1,'Настройки'!$B$3)))</x:f>
      </x:c>
      <x:c r="AS631" s="58" t="str">
        <x:f>IF(A631="","",IF('Настройки'!$B$4="Стоимость потребления",AR631*D631,IF('Настройки'!$B$4="Количество",AR631,E631)))</x:f>
      </x:c>
      <x:c r="AT631" s="61" t="str">
        <x:f>IF(OR(A631="",AS631&lt;0,SUM($AS$2:$AS$1001)&lt;=0),"",AS631/SUM($AS$2:$AS$1001))</x:f>
      </x:c>
      <x:c r="AU631" s="61" t="str">
        <x:f>IF(OR(A631="",AS631&lt;0,SUM($AS$2:$AS$1001)&lt;=0),"",SUMIFS($AS$2:$AS$1001,$AS$2:$AS$1001,"&gt;"&amp;AS631)/SUM($AS$2:$AS$1001))</x:f>
      </x:c>
      <x:c r="AV631" s="61" t="str">
        <x:f>IF(OR(A631="",AS631&lt;0,SUM($AS$2:$AS$1001)&lt;=0),"",SUMIFS($AS$2:$AS$1001,$AS$2:$AS$1001,"&gt;="&amp;AS631)/SUM($AS$2:$AS$1001))</x:f>
      </x:c>
      <x:c r="AW631" s="49" t="str">
        <x:f>IF(A631="","",IF(SUM($AS$2:$AS$1001)&lt;=0,"Не определён",IF(AS631&lt;0,"Исключение",IF(AU631&lt;'Настройки'!$B$5,"A",IF(AU631&lt;'Настройки'!$B$6,"B","C")))))</x:f>
      </x:c>
      <x:c r="AX631" s="58" t="str">
        <x:f>IF(A631="","",IF(AQ631=0,"",AVERAGE(BI631:INDEX(BI631:CR631,1,'Настройки'!$B$3))))</x:f>
      </x:c>
      <x:c r="AY631" s="58" t="str">
        <x:f>IF(OR(A631="",AQ631=0),"",STDEVP(BI631:INDEX(BI631:CR631,1,'Настройки'!$B$3)))</x:f>
      </x:c>
      <x:c r="AZ631" s="61" t="str">
        <x:f>IF(OR(A631="",AQ631&lt;'Настройки'!$B$12,AX631&lt;=0,AND('Настройки'!$B$10="Блокировать",COUNTIF(F631:INDEX(F631:AO631,1,'Настройки'!$B$3),"&lt;0")&gt;0)),"",AY631/ABS(AX631))</x:f>
      </x:c>
      <x:c r="BA631" s="49" t="str">
        <x:f>IF(A631="","",IF(AND('Настройки'!$B$10="Блокировать",COUNTIF(F631:INDEX(F631:AO631,1,'Настройки'!$B$3),"&lt;0")&gt;0),"Не определён",IF(AQ631&lt;'Настройки'!$B$12,"Не определён",IF(AX631=0,"Нет спроса",IF(AX631&lt;0,"Не определён",IF(AZ631&lt;='Настройки'!$B$7,"X",IF(AZ631&lt;='Настройки'!$B$8,"Y","Z")))))))</x:f>
      </x:c>
      <x:c r="BB631" s="49" t="str">
        <x:f>IF(OR(A631="",LEN(AW631)&lt;&gt;1,LEN(BA631)&lt;&gt;1),"",AW631&amp;BA631)</x:f>
      </x:c>
      <x:c r="BC631" s="61" t="str">
        <x:f>IF(OR(A631="",AQ631=0),"",(COUNT(BI631:INDEX(BI631:CR631,1,'Настройки'!$B$3))-COUNT(CS631:INDEX(CS631:EB631,1,'Настройки'!$B$3)))/AQ631)</x:f>
      </x:c>
      <x:c r="BD631" s="64" t="str">
        <x:f>IF(OR(A631="",COUNT(CS631:INDEX(CS631:EB631,1,'Настройки'!$B$3))=0),"",AQ631/COUNT(CS631:INDEX(CS631:EB631,1,'Настройки'!$B$3)))</x:f>
      </x:c>
      <x:c r="BE631" s="64" t="str">
        <x:f>IF(OR(A631="",COUNT(CS631:INDEX(CS631:EB631,1,'Настройки'!$B$3))=0),"",IF(AVERAGE(CS631:INDEX(CS631:EB631,1,'Настройки'!$B$3))=0,"",(STDEVP(CS631:INDEX(CS631:EB631,1,'Настройки'!$B$3))/ABS(AVERAGE(CS631:INDEX(CS631:EB631,1,'Настройки'!$B$3))))^2))</x:f>
      </x:c>
      <x:c r="BF631" s="49" t="str">
        <x:f>IF(A631="","",IF(AQ631&lt;3,"Недостаточно",IF(AQ631&lt;6,"Предварительный","Обычный")))</x:f>
      </x:c>
      <x:c r="BG631" s="49" t="str">
        <x:f>IF(A631="","",IF(COUNTIF(F631:INDEX(F631:AO631,1,'Настройки'!$B$3),"&lt;0")&gt;0,IF('Настройки'!$B$10="Блокировать","Отрицательный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"),"")&amp;IF(AQ631&lt;3,"Недостаточно истории. ",IF(AQ631&lt;6,"Предварительная классификация. ",""))&amp;IF(AX631=0,"Нет спроса за горизонт. ","")&amp;IF(AZ631&gt;'Настройки'!$B$11,"Экстремальная вариативность. ",""))</x:f>
      </x:c>
      <x:c r="BH631" s="49" t="str">
        <x:f>IF(A631="","",IFERROR(VLOOKUP(BB631,'Настройки'!$D$3:$E$11,2,FALSE),"Сначала проверьте исходные данные и историю спроса.")&amp;" Уточните срок поставки, MOQ и критичность.")</x:f>
      </x:c>
      <x:c r="BI631" s="50" t="str">
        <x:f>IF(1&gt;'Настройки'!$B$3,"",IF(ISBLANK(F631),IF('Настройки'!$B$9="Нулевой спрос",0,""),IF(F631&lt;0,IF('Настройки'!$B$10="Исключить","",IF('Настройки'!$B$10="Абсолютные значения",ABS(F631),F631)),F631)))</x:f>
      </x:c>
      <x:c r="BJ631" s="50" t="str">
        <x:f>IF(2&gt;'Настройки'!$B$3,"",IF(ISBLANK(G631),IF('Настройки'!$B$9="Нулевой спрос",0,""),IF(G631&lt;0,IF('Настройки'!$B$10="Исключить","",IF('Настройки'!$B$10="Абсолютные значения",ABS(G631),G631)),G631)))</x:f>
      </x:c>
      <x:c r="BK631" s="50" t="str">
        <x:f>IF(3&gt;'Настройки'!$B$3,"",IF(ISBLANK(H631),IF('Настройки'!$B$9="Нулевой спрос",0,""),IF(H631&lt;0,IF('Настройки'!$B$10="Исключить","",IF('Настройки'!$B$10="Абсолютные значения",ABS(H631),H631)),H631)))</x:f>
      </x:c>
      <x:c r="BL631" s="50" t="str">
        <x:f>IF(4&gt;'Настройки'!$B$3,"",IF(ISBLANK(I631),IF('Настройки'!$B$9="Нулевой спрос",0,""),IF(I631&lt;0,IF('Настройки'!$B$10="Исключить","",IF('Настройки'!$B$10="Абсолютные значения",ABS(I631),I631)),I631)))</x:f>
      </x:c>
      <x:c r="BM631" s="50" t="str">
        <x:f>IF(5&gt;'Настройки'!$B$3,"",IF(ISBLANK(J631),IF('Настройки'!$B$9="Нулевой спрос",0,""),IF(J631&lt;0,IF('Настройки'!$B$10="Исключить","",IF('Настройки'!$B$10="Абсолютные значения",ABS(J631),J631)),J631)))</x:f>
      </x:c>
      <x:c r="BN631" s="50" t="str">
        <x:f>IF(6&gt;'Настройки'!$B$3,"",IF(ISBLANK(K631),IF('Настройки'!$B$9="Нулевой спрос",0,""),IF(K631&lt;0,IF('Настройки'!$B$10="Исключить","",IF('Настройки'!$B$10="Абсолютные значения",ABS(K631),K631)),K631)))</x:f>
      </x:c>
      <x:c r="BO631" s="50" t="str">
        <x:f>IF(7&gt;'Настройки'!$B$3,"",IF(ISBLANK(L631),IF('Настройки'!$B$9="Нулевой спрос",0,""),IF(L631&lt;0,IF('Настройки'!$B$10="Исключить","",IF('Настройки'!$B$10="Абсолютные значения",ABS(L631),L631)),L631)))</x:f>
      </x:c>
      <x:c r="BP631" s="50" t="str">
        <x:f>IF(8&gt;'Настройки'!$B$3,"",IF(ISBLANK(M631),IF('Настройки'!$B$9="Нулевой спрос",0,""),IF(M631&lt;0,IF('Настройки'!$B$10="Исключить","",IF('Настройки'!$B$10="Абсолютные значения",ABS(M631),M631)),M631)))</x:f>
      </x:c>
      <x:c r="BQ631" s="50" t="str">
        <x:f>IF(9&gt;'Настройки'!$B$3,"",IF(ISBLANK(N631),IF('Настройки'!$B$9="Нулевой спрос",0,""),IF(N631&lt;0,IF('Настройки'!$B$10="Исключить","",IF('Настройки'!$B$10="Абсолютные значения",ABS(N631),N631)),N631)))</x:f>
      </x:c>
      <x:c r="BR631" s="50" t="str">
        <x:f>IF(10&gt;'Настройки'!$B$3,"",IF(ISBLANK(O631),IF('Настройки'!$B$9="Нулевой спрос",0,""),IF(O631&lt;0,IF('Настройки'!$B$10="Исключить","",IF('Настройки'!$B$10="Абсолютные значения",ABS(O631),O631)),O631)))</x:f>
      </x:c>
      <x:c r="BS631" s="50" t="str">
        <x:f>IF(11&gt;'Настройки'!$B$3,"",IF(ISBLANK(P631),IF('Настройки'!$B$9="Нулевой спрос",0,""),IF(P631&lt;0,IF('Настройки'!$B$10="Исключить","",IF('Настройки'!$B$10="Абсолютные значения",ABS(P631),P631)),P631)))</x:f>
      </x:c>
      <x:c r="BT631" s="50" t="str">
        <x:f>IF(12&gt;'Настройки'!$B$3,"",IF(ISBLANK(Q631),IF('Настройки'!$B$9="Нулевой спрос",0,""),IF(Q631&lt;0,IF('Настройки'!$B$10="Исключить","",IF('Настройки'!$B$10="Абсолютные значения",ABS(Q631),Q631)),Q631)))</x:f>
      </x:c>
      <x:c r="BU631" s="50" t="str">
        <x:f>IF(13&gt;'Настройки'!$B$3,"",IF(ISBLANK(R631),IF('Настройки'!$B$9="Нулевой спрос",0,""),IF(R631&lt;0,IF('Настройки'!$B$10="Исключить","",IF('Настройки'!$B$10="Абсолютные значения",ABS(R631),R631)),R631)))</x:f>
      </x:c>
      <x:c r="BV631" s="50" t="str">
        <x:f>IF(14&gt;'Настройки'!$B$3,"",IF(ISBLANK(S631),IF('Настройки'!$B$9="Нулевой спрос",0,""),IF(S631&lt;0,IF('Настройки'!$B$10="Исключить","",IF('Настройки'!$B$10="Абсолютные значения",ABS(S631),S631)),S631)))</x:f>
      </x:c>
      <x:c r="BW631" s="50" t="str">
        <x:f>IF(15&gt;'Настройки'!$B$3,"",IF(ISBLANK(T631),IF('Настройки'!$B$9="Нулевой спрос",0,""),IF(T631&lt;0,IF('Настройки'!$B$10="Исключить","",IF('Настройки'!$B$10="Абсолютные значения",ABS(T631),T631)),T631)))</x:f>
      </x:c>
      <x:c r="BX631" s="50" t="str">
        <x:f>IF(16&gt;'Настройки'!$B$3,"",IF(ISBLANK(U631),IF('Настройки'!$B$9="Нулевой спрос",0,""),IF(U631&lt;0,IF('Настройки'!$B$10="Исключить","",IF('Настройки'!$B$10="Абсолютные значения",ABS(U631),U631)),U631)))</x:f>
      </x:c>
      <x:c r="BY631" s="50" t="str">
        <x:f>IF(17&gt;'Настройки'!$B$3,"",IF(ISBLANK(V631),IF('Настройки'!$B$9="Нулевой спрос",0,""),IF(V631&lt;0,IF('Настройки'!$B$10="Исключить","",IF('Настройки'!$B$10="Абсолютные значения",ABS(V631),V631)),V631)))</x:f>
      </x:c>
      <x:c r="BZ631" s="50" t="str">
        <x:f>IF(18&gt;'Настройки'!$B$3,"",IF(ISBLANK(W631),IF('Настройки'!$B$9="Нулевой спрос",0,""),IF(W631&lt;0,IF('Настройки'!$B$10="Исключить","",IF('Настройки'!$B$10="Абсолютные значения",ABS(W631),W631)),W631)))</x:f>
      </x:c>
      <x:c r="CA631" s="50" t="str">
        <x:f>IF(19&gt;'Настройки'!$B$3,"",IF(ISBLANK(X631),IF('Настройки'!$B$9="Нулевой спрос",0,""),IF(X631&lt;0,IF('Настройки'!$B$10="Исключить","",IF('Настройки'!$B$10="Абсолютные значения",ABS(X631),X631)),X631)))</x:f>
      </x:c>
      <x:c r="CB631" s="50" t="str">
        <x:f>IF(20&gt;'Настройки'!$B$3,"",IF(ISBLANK(Y631),IF('Настройки'!$B$9="Нулевой спрос",0,""),IF(Y631&lt;0,IF('Настройки'!$B$10="Исключить","",IF('Настройки'!$B$10="Абсолютные значения",ABS(Y631),Y631)),Y631)))</x:f>
      </x:c>
      <x:c r="CC631" s="50" t="str">
        <x:f>IF(21&gt;'Настройки'!$B$3,"",IF(ISBLANK(Z631),IF('Настройки'!$B$9="Нулевой спрос",0,""),IF(Z631&lt;0,IF('Настройки'!$B$10="Исключить","",IF('Настройки'!$B$10="Абсолютные значения",ABS(Z631),Z631)),Z631)))</x:f>
      </x:c>
      <x:c r="CD631" s="50" t="str">
        <x:f>IF(22&gt;'Настройки'!$B$3,"",IF(ISBLANK(AA631),IF('Настройки'!$B$9="Нулевой спрос",0,""),IF(AA631&lt;0,IF('Настройки'!$B$10="Исключить","",IF('Настройки'!$B$10="Абсолютные значения",ABS(AA631),AA631)),AA631)))</x:f>
      </x:c>
      <x:c r="CE631" s="50" t="str">
        <x:f>IF(23&gt;'Настройки'!$B$3,"",IF(ISBLANK(AB631),IF('Настройки'!$B$9="Нулевой спрос",0,""),IF(AB631&lt;0,IF('Настройки'!$B$10="Исключить","",IF('Настройки'!$B$10="Абсолютные значения",ABS(AB631),AB631)),AB631)))</x:f>
      </x:c>
      <x:c r="CF631" s="50" t="str">
        <x:f>IF(24&gt;'Настройки'!$B$3,"",IF(ISBLANK(AC631),IF('Настройки'!$B$9="Нулевой спрос",0,""),IF(AC631&lt;0,IF('Настройки'!$B$10="Исключить","",IF('Настройки'!$B$10="Абсолютные значения",ABS(AC631),AC631)),AC631)))</x:f>
      </x:c>
      <x:c r="CG631" s="50" t="str">
        <x:f>IF(25&gt;'Настройки'!$B$3,"",IF(ISBLANK(AD631),IF('Настройки'!$B$9="Нулевой спрос",0,""),IF(AD631&lt;0,IF('Настройки'!$B$10="Исключить","",IF('Настройки'!$B$10="Абсолютные значения",ABS(AD631),AD631)),AD631)))</x:f>
      </x:c>
      <x:c r="CH631" s="50" t="str">
        <x:f>IF(26&gt;'Настройки'!$B$3,"",IF(ISBLANK(AE631),IF('Настройки'!$B$9="Нулевой спрос",0,""),IF(AE631&lt;0,IF('Настройки'!$B$10="Исключить","",IF('Настройки'!$B$10="Абсолютные значения",ABS(AE631),AE631)),AE631)))</x:f>
      </x:c>
      <x:c r="CI631" s="50" t="str">
        <x:f>IF(27&gt;'Настройки'!$B$3,"",IF(ISBLANK(AF631),IF('Настройки'!$B$9="Нулевой спрос",0,""),IF(AF631&lt;0,IF('Настройки'!$B$10="Исключить","",IF('Настройки'!$B$10="Абсолютные значения",ABS(AF631),AF631)),AF631)))</x:f>
      </x:c>
      <x:c r="CJ631" s="50" t="str">
        <x:f>IF(28&gt;'Настройки'!$B$3,"",IF(ISBLANK(AG631),IF('Настройки'!$B$9="Нулевой спрос",0,""),IF(AG631&lt;0,IF('Настройки'!$B$10="Исключить","",IF('Настройки'!$B$10="Абсолютные значения",ABS(AG631),AG631)),AG631)))</x:f>
      </x:c>
      <x:c r="CK631" s="50" t="str">
        <x:f>IF(29&gt;'Настройки'!$B$3,"",IF(ISBLANK(AH631),IF('Настройки'!$B$9="Нулевой спрос",0,""),IF(AH631&lt;0,IF('Настройки'!$B$10="Исключить","",IF('Настройки'!$B$10="Абсолютные значения",ABS(AH631),AH631)),AH631)))</x:f>
      </x:c>
      <x:c r="CL631" s="50" t="str">
        <x:f>IF(30&gt;'Настройки'!$B$3,"",IF(ISBLANK(AI631),IF('Настройки'!$B$9="Нулевой спрос",0,""),IF(AI631&lt;0,IF('Настройки'!$B$10="Исключить","",IF('Настройки'!$B$10="Абсолютные значения",ABS(AI631),AI631)),AI631)))</x:f>
      </x:c>
      <x:c r="CM631" s="50" t="str">
        <x:f>IF(31&gt;'Настройки'!$B$3,"",IF(ISBLANK(AJ631),IF('Настройки'!$B$9="Нулевой спрос",0,""),IF(AJ631&lt;0,IF('Настройки'!$B$10="Исключить","",IF('Настройки'!$B$10="Абсолютные значения",ABS(AJ631),AJ631)),AJ631)))</x:f>
      </x:c>
      <x:c r="CN631" s="50" t="str">
        <x:f>IF(32&gt;'Настройки'!$B$3,"",IF(ISBLANK(AK631),IF('Настройки'!$B$9="Нулевой спрос",0,""),IF(AK631&lt;0,IF('Настройки'!$B$10="Исключить","",IF('Настройки'!$B$10="Абсолютные значения",ABS(AK631),AK631)),AK631)))</x:f>
      </x:c>
      <x:c r="CO631" s="50" t="str">
        <x:f>IF(33&gt;'Настройки'!$B$3,"",IF(ISBLANK(AL631),IF('Настройки'!$B$9="Нулевой спрос",0,""),IF(AL631&lt;0,IF('Настройки'!$B$10="Исключить","",IF('Настройки'!$B$10="Абсолютные значения",ABS(AL631),AL631)),AL631)))</x:f>
      </x:c>
      <x:c r="CP631" s="50" t="str">
        <x:f>IF(34&gt;'Настройки'!$B$3,"",IF(ISBLANK(AM631),IF('Настройки'!$B$9="Нулевой спрос",0,""),IF(AM631&lt;0,IF('Настройки'!$B$10="Исключить","",IF('Настройки'!$B$10="Абсолютные значения",ABS(AM631),AM631)),AM631)))</x:f>
      </x:c>
      <x:c r="CQ631" s="50" t="str">
        <x:f>IF(35&gt;'Настройки'!$B$3,"",IF(ISBLANK(AN631),IF('Настройки'!$B$9="Нулевой спрос",0,""),IF(AN631&lt;0,IF('Настройки'!$B$10="Исключить","",IF('Настройки'!$B$10="Абсолютные значения",ABS(AN631),AN631)),AN631)))</x:f>
      </x:c>
      <x:c r="CR631" s="50" t="str">
        <x:f>IF(36&gt;'Настройки'!$B$3,"",IF(ISBLANK(AO631),IF('Настройки'!$B$9="Нулевой спрос",0,""),IF(AO631&lt;0,IF('Настройки'!$B$10="Исключить","",IF('Настройки'!$B$10="Абсолютные значения",ABS(AO631),AO631)),AO631)))</x:f>
      </x:c>
      <x:c r="CS631" s="50" t="str">
        <x:f>IF(OR(1&gt;'Настройки'!$B$3,ISBLANK(BI631),BI631=0),"",BI631)</x:f>
      </x:c>
      <x:c r="CT631" s="50" t="str">
        <x:f>IF(OR(2&gt;'Настройки'!$B$3,ISBLANK(BJ631),BJ631=0),"",BJ631)</x:f>
      </x:c>
      <x:c r="CU631" s="50" t="str">
        <x:f>IF(OR(3&gt;'Настройки'!$B$3,ISBLANK(BK631),BK631=0),"",BK631)</x:f>
      </x:c>
      <x:c r="CV631" s="50" t="str">
        <x:f>IF(OR(4&gt;'Настройки'!$B$3,ISBLANK(BL631),BL631=0),"",BL631)</x:f>
      </x:c>
      <x:c r="CW631" s="50" t="str">
        <x:f>IF(OR(5&gt;'Настройки'!$B$3,ISBLANK(BM631),BM631=0),"",BM631)</x:f>
      </x:c>
      <x:c r="CX631" s="50" t="str">
        <x:f>IF(OR(6&gt;'Настройки'!$B$3,ISBLANK(BN631),BN631=0),"",BN631)</x:f>
      </x:c>
      <x:c r="CY631" s="50" t="str">
        <x:f>IF(OR(7&gt;'Настройки'!$B$3,ISBLANK(BO631),BO631=0),"",BO631)</x:f>
      </x:c>
      <x:c r="CZ631" s="50" t="str">
        <x:f>IF(OR(8&gt;'Настройки'!$B$3,ISBLANK(BP631),BP631=0),"",BP631)</x:f>
      </x:c>
      <x:c r="DA631" s="50" t="str">
        <x:f>IF(OR(9&gt;'Настройки'!$B$3,ISBLANK(BQ631),BQ631=0),"",BQ631)</x:f>
      </x:c>
      <x:c r="DB631" s="50" t="str">
        <x:f>IF(OR(10&gt;'Настройки'!$B$3,ISBLANK(BR631),BR631=0),"",BR631)</x:f>
      </x:c>
      <x:c r="DC631" s="50" t="str">
        <x:f>IF(OR(11&gt;'Настройки'!$B$3,ISBLANK(BS631),BS631=0),"",BS631)</x:f>
      </x:c>
      <x:c r="DD631" s="50" t="str">
        <x:f>IF(OR(12&gt;'Настройки'!$B$3,ISBLANK(BT631),BT631=0),"",BT631)</x:f>
      </x:c>
      <x:c r="DE631" s="50" t="str">
        <x:f>IF(OR(13&gt;'Настройки'!$B$3,ISBLANK(BU631),BU631=0),"",BU631)</x:f>
      </x:c>
      <x:c r="DF631" s="50" t="str">
        <x:f>IF(OR(14&gt;'Настройки'!$B$3,ISBLANK(BV631),BV631=0),"",BV631)</x:f>
      </x:c>
      <x:c r="DG631" s="50" t="str">
        <x:f>IF(OR(15&gt;'Настройки'!$B$3,ISBLANK(BW631),BW631=0),"",BW631)</x:f>
      </x:c>
      <x:c r="DH631" s="50" t="str">
        <x:f>IF(OR(16&gt;'Настройки'!$B$3,ISBLANK(BX631),BX631=0),"",BX631)</x:f>
      </x:c>
      <x:c r="DI631" s="50" t="str">
        <x:f>IF(OR(17&gt;'Настройки'!$B$3,ISBLANK(BY631),BY631=0),"",BY631)</x:f>
      </x:c>
      <x:c r="DJ631" s="50" t="str">
        <x:f>IF(OR(18&gt;'Настройки'!$B$3,ISBLANK(BZ631),BZ631=0),"",BZ631)</x:f>
      </x:c>
      <x:c r="DK631" s="50" t="str">
        <x:f>IF(OR(19&gt;'Настройки'!$B$3,ISBLANK(CA631),CA631=0),"",CA631)</x:f>
      </x:c>
      <x:c r="DL631" s="50" t="str">
        <x:f>IF(OR(20&gt;'Настройки'!$B$3,ISBLANK(CB631),CB631=0),"",CB631)</x:f>
      </x:c>
      <x:c r="DM631" s="50" t="str">
        <x:f>IF(OR(21&gt;'Настройки'!$B$3,ISBLANK(CC631),CC631=0),"",CC631)</x:f>
      </x:c>
      <x:c r="DN631" s="50" t="str">
        <x:f>IF(OR(22&gt;'Настройки'!$B$3,ISBLANK(CD631),CD631=0),"",CD631)</x:f>
      </x:c>
      <x:c r="DO631" s="50" t="str">
        <x:f>IF(OR(23&gt;'Настройки'!$B$3,ISBLANK(CE631),CE631=0),"",CE631)</x:f>
      </x:c>
      <x:c r="DP631" s="50" t="str">
        <x:f>IF(OR(24&gt;'Настройки'!$B$3,ISBLANK(CF631),CF631=0),"",CF631)</x:f>
      </x:c>
      <x:c r="DQ631" s="50" t="str">
        <x:f>IF(OR(25&gt;'Настройки'!$B$3,ISBLANK(CG631),CG631=0),"",CG631)</x:f>
      </x:c>
      <x:c r="DR631" s="50" t="str">
        <x:f>IF(OR(26&gt;'Настройки'!$B$3,ISBLANK(CH631),CH631=0),"",CH631)</x:f>
      </x:c>
      <x:c r="DS631" s="50" t="str">
        <x:f>IF(OR(27&gt;'Настройки'!$B$3,ISBLANK(CI631),CI631=0),"",CI631)</x:f>
      </x:c>
      <x:c r="DT631" s="50" t="str">
        <x:f>IF(OR(28&gt;'Настройки'!$B$3,ISBLANK(CJ631),CJ631=0),"",CJ631)</x:f>
      </x:c>
      <x:c r="DU631" s="50" t="str">
        <x:f>IF(OR(29&gt;'Настройки'!$B$3,ISBLANK(CK631),CK631=0),"",CK631)</x:f>
      </x:c>
      <x:c r="DV631" s="50" t="str">
        <x:f>IF(OR(30&gt;'Настройки'!$B$3,ISBLANK(CL631),CL631=0),"",CL631)</x:f>
      </x:c>
      <x:c r="DW631" s="50" t="str">
        <x:f>IF(OR(31&gt;'Настройки'!$B$3,ISBLANK(CM631),CM631=0),"",CM631)</x:f>
      </x:c>
      <x:c r="DX631" s="50" t="str">
        <x:f>IF(OR(32&gt;'Настройки'!$B$3,ISBLANK(CN631),CN631=0),"",CN631)</x:f>
      </x:c>
      <x:c r="DY631" s="50" t="str">
        <x:f>IF(OR(33&gt;'Настройки'!$B$3,ISBLANK(CO631),CO631=0),"",CO631)</x:f>
      </x:c>
      <x:c r="DZ631" s="50" t="str">
        <x:f>IF(OR(34&gt;'Настройки'!$B$3,ISBLANK(CP631),CP631=0),"",CP631)</x:f>
      </x:c>
      <x:c r="EA631" s="50" t="str">
        <x:f>IF(OR(35&gt;'Настройки'!$B$3,ISBLANK(CQ631),CQ631=0),"",CQ631)</x:f>
      </x:c>
      <x:c r="EB631" s="50" t="str">
        <x:f>IF(OR(36&gt;'Настройки'!$B$3,ISBLANK(CR631),CR631=0),"",CR631)</x:f>
      </x:c>
      <x:c r="EC631" s="50" t="str">
        <x:f>IF(A631="","",IF(OR(BB631="AZ",BB631="BZ"),10000+ROW(),IF(AZ631&gt;'Настройки'!$B$11,20000+ROW(),IF(BF631&lt;&gt;"Обычный",30000+ROW(),IF(AX631&lt;=0,40000+ROW(),"")))))</x:f>
      </x:c>
      <x:c r="ED631" s="50" t="str">
        <x:f>IF(EC631="","",COUNTIFS($EC$2:$EC$1001,"&gt;0",$EC$2:$EC$1001,"&lt;"&amp;EC631)+1)</x:f>
      </x:c>
    </x:row>
    <x:row r="632">
      <x:c r="A632" s="115"/>
      <x:c r="B632" s="115"/>
      <x:c r="C632" s="115"/>
      <x:c r="D632" s="118"/>
      <x:c r="E632" s="118"/>
      <x:c r="F632" s="118"/>
      <x:c r="G632" s="118"/>
      <x:c r="H632" s="118"/>
      <x:c r="I632" s="118"/>
      <x:c r="J632" s="118"/>
      <x:c r="K632" s="118"/>
      <x:c r="L632" s="118"/>
      <x:c r="M632" s="118"/>
      <x:c r="N632" s="118"/>
      <x:c r="O632" s="118"/>
      <x:c r="P632" s="118"/>
      <x:c r="Q632" s="118"/>
      <x:c r="R632" s="118"/>
      <x:c r="S632" s="118"/>
      <x:c r="T632" s="118"/>
      <x:c r="U632" s="118"/>
      <x:c r="V632" s="118"/>
      <x:c r="W632" s="118"/>
      <x:c r="X632" s="118"/>
      <x:c r="Y632" s="118"/>
      <x:c r="Z632" s="118"/>
      <x:c r="AA632" s="118"/>
      <x:c r="AB632" s="118"/>
      <x:c r="AC632" s="118"/>
      <x:c r="AD632" s="118"/>
      <x:c r="AE632" s="118"/>
      <x:c r="AF632" s="118"/>
      <x:c r="AG632" s="118"/>
      <x:c r="AH632" s="118"/>
      <x:c r="AI632" s="118"/>
      <x:c r="AJ632" s="118"/>
      <x:c r="AK632" s="118"/>
      <x:c r="AL632" s="118"/>
      <x:c r="AM632" s="118"/>
      <x:c r="AN632" s="118"/>
      <x:c r="AO632" s="118"/>
      <x:c r="AP632" s="115"/>
      <x:c r="AQ632" s="49" t="str">
        <x:f>IF(A632="","",COUNT(BI632:INDEX(BI632:CR632,1,'Настройки'!$B$3)))</x:f>
      </x:c>
      <x:c r="AR632" s="49" t="str">
        <x:f>IF(A632="","",SUM(BI632:INDEX(BI632:CR632,1,'Настройки'!$B$3)))</x:f>
      </x:c>
      <x:c r="AS632" s="58" t="str">
        <x:f>IF(A632="","",IF('Настройки'!$B$4="Стоимость потребления",AR632*D632,IF('Настройки'!$B$4="Количество",AR632,E632)))</x:f>
      </x:c>
      <x:c r="AT632" s="61" t="str">
        <x:f>IF(OR(A632="",AS632&lt;0,SUM($AS$2:$AS$1001)&lt;=0),"",AS632/SUM($AS$2:$AS$1001))</x:f>
      </x:c>
      <x:c r="AU632" s="61" t="str">
        <x:f>IF(OR(A632="",AS632&lt;0,SUM($AS$2:$AS$1001)&lt;=0),"",SUMIFS($AS$2:$AS$1001,$AS$2:$AS$1001,"&gt;"&amp;AS632)/SUM($AS$2:$AS$1001))</x:f>
      </x:c>
      <x:c r="AV632" s="61" t="str">
        <x:f>IF(OR(A632="",AS632&lt;0,SUM($AS$2:$AS$1001)&lt;=0),"",SUMIFS($AS$2:$AS$1001,$AS$2:$AS$1001,"&gt;="&amp;AS632)/SUM($AS$2:$AS$1001))</x:f>
      </x:c>
      <x:c r="AW632" s="49" t="str">
        <x:f>IF(A632="","",IF(SUM($AS$2:$AS$1001)&lt;=0,"Не определён",IF(AS632&lt;0,"Исключение",IF(AU632&lt;'Настройки'!$B$5,"A",IF(AU632&lt;'Настройки'!$B$6,"B","C")))))</x:f>
      </x:c>
      <x:c r="AX632" s="58" t="str">
        <x:f>IF(A632="","",IF(AQ632=0,"",AVERAGE(BI632:INDEX(BI632:CR632,1,'Настройки'!$B$3))))</x:f>
      </x:c>
      <x:c r="AY632" s="58" t="str">
        <x:f>IF(OR(A632="",AQ632=0),"",STDEVP(BI632:INDEX(BI632:CR632,1,'Настройки'!$B$3)))</x:f>
      </x:c>
      <x:c r="AZ632" s="61" t="str">
        <x:f>IF(OR(A632="",AQ632&lt;'Настройки'!$B$12,AX632&lt;=0,AND('Настройки'!$B$10="Блокировать",COUNTIF(F632:INDEX(F632:AO632,1,'Настройки'!$B$3),"&lt;0")&gt;0)),"",AY632/ABS(AX632))</x:f>
      </x:c>
      <x:c r="BA632" s="49" t="str">
        <x:f>IF(A632="","",IF(AND('Настройки'!$B$10="Блокировать",COUNTIF(F632:INDEX(F632:AO632,1,'Настройки'!$B$3),"&lt;0")&gt;0),"Не определён",IF(AQ632&lt;'Настройки'!$B$12,"Не определён",IF(AX632=0,"Нет спроса",IF(AX632&lt;0,"Не определён",IF(AZ632&lt;='Настройки'!$B$7,"X",IF(AZ632&lt;='Настройки'!$B$8,"Y","Z")))))))</x:f>
      </x:c>
      <x:c r="BB632" s="49" t="str">
        <x:f>IF(OR(A632="",LEN(AW632)&lt;&gt;1,LEN(BA632)&lt;&gt;1),"",AW632&amp;BA632)</x:f>
      </x:c>
      <x:c r="BC632" s="61" t="str">
        <x:f>IF(OR(A632="",AQ632=0),"",(COUNT(BI632:INDEX(BI632:CR632,1,'Настройки'!$B$3))-COUNT(CS632:INDEX(CS632:EB632,1,'Настройки'!$B$3)))/AQ632)</x:f>
      </x:c>
      <x:c r="BD632" s="64" t="str">
        <x:f>IF(OR(A632="",COUNT(CS632:INDEX(CS632:EB632,1,'Настройки'!$B$3))=0),"",AQ632/COUNT(CS632:INDEX(CS632:EB632,1,'Настройки'!$B$3)))</x:f>
      </x:c>
      <x:c r="BE632" s="64" t="str">
        <x:f>IF(OR(A632="",COUNT(CS632:INDEX(CS632:EB632,1,'Настройки'!$B$3))=0),"",IF(AVERAGE(CS632:INDEX(CS632:EB632,1,'Настройки'!$B$3))=0,"",(STDEVP(CS632:INDEX(CS632:EB632,1,'Настройки'!$B$3))/ABS(AVERAGE(CS632:INDEX(CS632:EB632,1,'Настройки'!$B$3))))^2))</x:f>
      </x:c>
      <x:c r="BF632" s="49" t="str">
        <x:f>IF(A632="","",IF(AQ632&lt;3,"Недостаточно",IF(AQ632&lt;6,"Предварительный","Обычный")))</x:f>
      </x:c>
      <x:c r="BG632" s="49" t="str">
        <x:f>IF(A632="","",IF(COUNTIF(F632:INDEX(F632:AO632,1,'Настройки'!$B$3),"&lt;0")&gt;0,IF('Настройки'!$B$10="Блокировать","Отрицательный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"),"")&amp;IF(AQ632&lt;3,"Недостаточно истории. ",IF(AQ632&lt;6,"Предварительная классификация. ",""))&amp;IF(AX632=0,"Нет спроса за горизонт. ","")&amp;IF(AZ632&gt;'Настройки'!$B$11,"Экстремальная вариативность. ",""))</x:f>
      </x:c>
      <x:c r="BH632" s="49" t="str">
        <x:f>IF(A632="","",IFERROR(VLOOKUP(BB632,'Настройки'!$D$3:$E$11,2,FALSE),"Сначала проверьте исходные данные и историю спроса.")&amp;" Уточните срок поставки, MOQ и критичность.")</x:f>
      </x:c>
      <x:c r="BI632" s="50" t="str">
        <x:f>IF(1&gt;'Настройки'!$B$3,"",IF(ISBLANK(F632),IF('Настройки'!$B$9="Нулевой спрос",0,""),IF(F632&lt;0,IF('Настройки'!$B$10="Исключить","",IF('Настройки'!$B$10="Абсолютные значения",ABS(F632),F632)),F632)))</x:f>
      </x:c>
      <x:c r="BJ632" s="50" t="str">
        <x:f>IF(2&gt;'Настройки'!$B$3,"",IF(ISBLANK(G632),IF('Настройки'!$B$9="Нулевой спрос",0,""),IF(G632&lt;0,IF('Настройки'!$B$10="Исключить","",IF('Настройки'!$B$10="Абсолютные значения",ABS(G632),G632)),G632)))</x:f>
      </x:c>
      <x:c r="BK632" s="50" t="str">
        <x:f>IF(3&gt;'Настройки'!$B$3,"",IF(ISBLANK(H632),IF('Настройки'!$B$9="Нулевой спрос",0,""),IF(H632&lt;0,IF('Настройки'!$B$10="Исключить","",IF('Настройки'!$B$10="Абсолютные значения",ABS(H632),H632)),H632)))</x:f>
      </x:c>
      <x:c r="BL632" s="50" t="str">
        <x:f>IF(4&gt;'Настройки'!$B$3,"",IF(ISBLANK(I632),IF('Настройки'!$B$9="Нулевой спрос",0,""),IF(I632&lt;0,IF('Настройки'!$B$10="Исключить","",IF('Настройки'!$B$10="Абсолютные значения",ABS(I632),I632)),I632)))</x:f>
      </x:c>
      <x:c r="BM632" s="50" t="str">
        <x:f>IF(5&gt;'Настройки'!$B$3,"",IF(ISBLANK(J632),IF('Настройки'!$B$9="Нулевой спрос",0,""),IF(J632&lt;0,IF('Настройки'!$B$10="Исключить","",IF('Настройки'!$B$10="Абсолютные значения",ABS(J632),J632)),J632)))</x:f>
      </x:c>
      <x:c r="BN632" s="50" t="str">
        <x:f>IF(6&gt;'Настройки'!$B$3,"",IF(ISBLANK(K632),IF('Настройки'!$B$9="Нулевой спрос",0,""),IF(K632&lt;0,IF('Настройки'!$B$10="Исключить","",IF('Настройки'!$B$10="Абсолютные значения",ABS(K632),K632)),K632)))</x:f>
      </x:c>
      <x:c r="BO632" s="50" t="str">
        <x:f>IF(7&gt;'Настройки'!$B$3,"",IF(ISBLANK(L632),IF('Настройки'!$B$9="Нулевой спрос",0,""),IF(L632&lt;0,IF('Настройки'!$B$10="Исключить","",IF('Настройки'!$B$10="Абсолютные значения",ABS(L632),L632)),L632)))</x:f>
      </x:c>
      <x:c r="BP632" s="50" t="str">
        <x:f>IF(8&gt;'Настройки'!$B$3,"",IF(ISBLANK(M632),IF('Настройки'!$B$9="Нулевой спрос",0,""),IF(M632&lt;0,IF('Настройки'!$B$10="Исключить","",IF('Настройки'!$B$10="Абсолютные значения",ABS(M632),M632)),M632)))</x:f>
      </x:c>
      <x:c r="BQ632" s="50" t="str">
        <x:f>IF(9&gt;'Настройки'!$B$3,"",IF(ISBLANK(N632),IF('Настройки'!$B$9="Нулевой спрос",0,""),IF(N632&lt;0,IF('Настройки'!$B$10="Исключить","",IF('Настройки'!$B$10="Абсолютные значения",ABS(N632),N632)),N632)))</x:f>
      </x:c>
      <x:c r="BR632" s="50" t="str">
        <x:f>IF(10&gt;'Настройки'!$B$3,"",IF(ISBLANK(O632),IF('Настройки'!$B$9="Нулевой спрос",0,""),IF(O632&lt;0,IF('Настройки'!$B$10="Исключить","",IF('Настройки'!$B$10="Абсолютные значения",ABS(O632),O632)),O632)))</x:f>
      </x:c>
      <x:c r="BS632" s="50" t="str">
        <x:f>IF(11&gt;'Настройки'!$B$3,"",IF(ISBLANK(P632),IF('Настройки'!$B$9="Нулевой спрос",0,""),IF(P632&lt;0,IF('Настройки'!$B$10="Исключить","",IF('Настройки'!$B$10="Абсолютные значения",ABS(P632),P632)),P632)))</x:f>
      </x:c>
      <x:c r="BT632" s="50" t="str">
        <x:f>IF(12&gt;'Настройки'!$B$3,"",IF(ISBLANK(Q632),IF('Настройки'!$B$9="Нулевой спрос",0,""),IF(Q632&lt;0,IF('Настройки'!$B$10="Исключить","",IF('Настройки'!$B$10="Абсолютные значения",ABS(Q632),Q632)),Q632)))</x:f>
      </x:c>
      <x:c r="BU632" s="50" t="str">
        <x:f>IF(13&gt;'Настройки'!$B$3,"",IF(ISBLANK(R632),IF('Настройки'!$B$9="Нулевой спрос",0,""),IF(R632&lt;0,IF('Настройки'!$B$10="Исключить","",IF('Настройки'!$B$10="Абсолютные значения",ABS(R632),R632)),R632)))</x:f>
      </x:c>
      <x:c r="BV632" s="50" t="str">
        <x:f>IF(14&gt;'Настройки'!$B$3,"",IF(ISBLANK(S632),IF('Настройки'!$B$9="Нулевой спрос",0,""),IF(S632&lt;0,IF('Настройки'!$B$10="Исключить","",IF('Настройки'!$B$10="Абсолютные значения",ABS(S632),S632)),S632)))</x:f>
      </x:c>
      <x:c r="BW632" s="50" t="str">
        <x:f>IF(15&gt;'Настройки'!$B$3,"",IF(ISBLANK(T632),IF('Настройки'!$B$9="Нулевой спрос",0,""),IF(T632&lt;0,IF('Настройки'!$B$10="Исключить","",IF('Настройки'!$B$10="Абсолютные значения",ABS(T632),T632)),T632)))</x:f>
      </x:c>
      <x:c r="BX632" s="50" t="str">
        <x:f>IF(16&gt;'Настройки'!$B$3,"",IF(ISBLANK(U632),IF('Настройки'!$B$9="Нулевой спрос",0,""),IF(U632&lt;0,IF('Настройки'!$B$10="Исключить","",IF('Настройки'!$B$10="Абсолютные значения",ABS(U632),U632)),U632)))</x:f>
      </x:c>
      <x:c r="BY632" s="50" t="str">
        <x:f>IF(17&gt;'Настройки'!$B$3,"",IF(ISBLANK(V632),IF('Настройки'!$B$9="Нулевой спрос",0,""),IF(V632&lt;0,IF('Настройки'!$B$10="Исключить","",IF('Настройки'!$B$10="Абсолютные значения",ABS(V632),V632)),V632)))</x:f>
      </x:c>
      <x:c r="BZ632" s="50" t="str">
        <x:f>IF(18&gt;'Настройки'!$B$3,"",IF(ISBLANK(W632),IF('Настройки'!$B$9="Нулевой спрос",0,""),IF(W632&lt;0,IF('Настройки'!$B$10="Исключить","",IF('Настройки'!$B$10="Абсолютные значения",ABS(W632),W632)),W632)))</x:f>
      </x:c>
      <x:c r="CA632" s="50" t="str">
        <x:f>IF(19&gt;'Настройки'!$B$3,"",IF(ISBLANK(X632),IF('Настройки'!$B$9="Нулевой спрос",0,""),IF(X632&lt;0,IF('Настройки'!$B$10="Исключить","",IF('Настройки'!$B$10="Абсолютные значения",ABS(X632),X632)),X632)))</x:f>
      </x:c>
      <x:c r="CB632" s="50" t="str">
        <x:f>IF(20&gt;'Настройки'!$B$3,"",IF(ISBLANK(Y632),IF('Настройки'!$B$9="Нулевой спрос",0,""),IF(Y632&lt;0,IF('Настройки'!$B$10="Исключить","",IF('Настройки'!$B$10="Абсолютные значения",ABS(Y632),Y632)),Y632)))</x:f>
      </x:c>
      <x:c r="CC632" s="50" t="str">
        <x:f>IF(21&gt;'Настройки'!$B$3,"",IF(ISBLANK(Z632),IF('Настройки'!$B$9="Нулевой спрос",0,""),IF(Z632&lt;0,IF('Настройки'!$B$10="Исключить","",IF('Настройки'!$B$10="Абсолютные значения",ABS(Z632),Z632)),Z632)))</x:f>
      </x:c>
      <x:c r="CD632" s="50" t="str">
        <x:f>IF(22&gt;'Настройки'!$B$3,"",IF(ISBLANK(AA632),IF('Настройки'!$B$9="Нулевой спрос",0,""),IF(AA632&lt;0,IF('Настройки'!$B$10="Исключить","",IF('Настройки'!$B$10="Абсолютные значения",ABS(AA632),AA632)),AA632)))</x:f>
      </x:c>
      <x:c r="CE632" s="50" t="str">
        <x:f>IF(23&gt;'Настройки'!$B$3,"",IF(ISBLANK(AB632),IF('Настройки'!$B$9="Нулевой спрос",0,""),IF(AB632&lt;0,IF('Настройки'!$B$10="Исключить","",IF('Настройки'!$B$10="Абсолютные значения",ABS(AB632),AB632)),AB632)))</x:f>
      </x:c>
      <x:c r="CF632" s="50" t="str">
        <x:f>IF(24&gt;'Настройки'!$B$3,"",IF(ISBLANK(AC632),IF('Настройки'!$B$9="Нулевой спрос",0,""),IF(AC632&lt;0,IF('Настройки'!$B$10="Исключить","",IF('Настройки'!$B$10="Абсолютные значения",ABS(AC632),AC632)),AC632)))</x:f>
      </x:c>
      <x:c r="CG632" s="50" t="str">
        <x:f>IF(25&gt;'Настройки'!$B$3,"",IF(ISBLANK(AD632),IF('Настройки'!$B$9="Нулевой спрос",0,""),IF(AD632&lt;0,IF('Настройки'!$B$10="Исключить","",IF('Настройки'!$B$10="Абсолютные значения",ABS(AD632),AD632)),AD632)))</x:f>
      </x:c>
      <x:c r="CH632" s="50" t="str">
        <x:f>IF(26&gt;'Настройки'!$B$3,"",IF(ISBLANK(AE632),IF('Настройки'!$B$9="Нулевой спрос",0,""),IF(AE632&lt;0,IF('Настройки'!$B$10="Исключить","",IF('Настройки'!$B$10="Абсолютные значения",ABS(AE632),AE632)),AE632)))</x:f>
      </x:c>
      <x:c r="CI632" s="50" t="str">
        <x:f>IF(27&gt;'Настройки'!$B$3,"",IF(ISBLANK(AF632),IF('Настройки'!$B$9="Нулевой спрос",0,""),IF(AF632&lt;0,IF('Настройки'!$B$10="Исключить","",IF('Настройки'!$B$10="Абсолютные значения",ABS(AF632),AF632)),AF632)))</x:f>
      </x:c>
      <x:c r="CJ632" s="50" t="str">
        <x:f>IF(28&gt;'Настройки'!$B$3,"",IF(ISBLANK(AG632),IF('Настройки'!$B$9="Нулевой спрос",0,""),IF(AG632&lt;0,IF('Настройки'!$B$10="Исключить","",IF('Настройки'!$B$10="Абсолютные значения",ABS(AG632),AG632)),AG632)))</x:f>
      </x:c>
      <x:c r="CK632" s="50" t="str">
        <x:f>IF(29&gt;'Настройки'!$B$3,"",IF(ISBLANK(AH632),IF('Настройки'!$B$9="Нулевой спрос",0,""),IF(AH632&lt;0,IF('Настройки'!$B$10="Исключить","",IF('Настройки'!$B$10="Абсолютные значения",ABS(AH632),AH632)),AH632)))</x:f>
      </x:c>
      <x:c r="CL632" s="50" t="str">
        <x:f>IF(30&gt;'Настройки'!$B$3,"",IF(ISBLANK(AI632),IF('Настройки'!$B$9="Нулевой спрос",0,""),IF(AI632&lt;0,IF('Настройки'!$B$10="Исключить","",IF('Настройки'!$B$10="Абсолютные значения",ABS(AI632),AI632)),AI632)))</x:f>
      </x:c>
      <x:c r="CM632" s="50" t="str">
        <x:f>IF(31&gt;'Настройки'!$B$3,"",IF(ISBLANK(AJ632),IF('Настройки'!$B$9="Нулевой спрос",0,""),IF(AJ632&lt;0,IF('Настройки'!$B$10="Исключить","",IF('Настройки'!$B$10="Абсолютные значения",ABS(AJ632),AJ632)),AJ632)))</x:f>
      </x:c>
      <x:c r="CN632" s="50" t="str">
        <x:f>IF(32&gt;'Настройки'!$B$3,"",IF(ISBLANK(AK632),IF('Настройки'!$B$9="Нулевой спрос",0,""),IF(AK632&lt;0,IF('Настройки'!$B$10="Исключить","",IF('Настройки'!$B$10="Абсолютные значения",ABS(AK632),AK632)),AK632)))</x:f>
      </x:c>
      <x:c r="CO632" s="50" t="str">
        <x:f>IF(33&gt;'Настройки'!$B$3,"",IF(ISBLANK(AL632),IF('Настройки'!$B$9="Нулевой спрос",0,""),IF(AL632&lt;0,IF('Настройки'!$B$10="Исключить","",IF('Настройки'!$B$10="Абсолютные значения",ABS(AL632),AL632)),AL632)))</x:f>
      </x:c>
      <x:c r="CP632" s="50" t="str">
        <x:f>IF(34&gt;'Настройки'!$B$3,"",IF(ISBLANK(AM632),IF('Настройки'!$B$9="Нулевой спрос",0,""),IF(AM632&lt;0,IF('Настройки'!$B$10="Исключить","",IF('Настройки'!$B$10="Абсолютные значения",ABS(AM632),AM632)),AM632)))</x:f>
      </x:c>
      <x:c r="CQ632" s="50" t="str">
        <x:f>IF(35&gt;'Настройки'!$B$3,"",IF(ISBLANK(AN632),IF('Настройки'!$B$9="Нулевой спрос",0,""),IF(AN632&lt;0,IF('Настройки'!$B$10="Исключить","",IF('Настройки'!$B$10="Абсолютные значения",ABS(AN632),AN632)),AN632)))</x:f>
      </x:c>
      <x:c r="CR632" s="50" t="str">
        <x:f>IF(36&gt;'Настройки'!$B$3,"",IF(ISBLANK(AO632),IF('Настройки'!$B$9="Нулевой спрос",0,""),IF(AO632&lt;0,IF('Настройки'!$B$10="Исключить","",IF('Настройки'!$B$10="Абсолютные значения",ABS(AO632),AO632)),AO632)))</x:f>
      </x:c>
      <x:c r="CS632" s="50" t="str">
        <x:f>IF(OR(1&gt;'Настройки'!$B$3,ISBLANK(BI632),BI632=0),"",BI632)</x:f>
      </x:c>
      <x:c r="CT632" s="50" t="str">
        <x:f>IF(OR(2&gt;'Настройки'!$B$3,ISBLANK(BJ632),BJ632=0),"",BJ632)</x:f>
      </x:c>
      <x:c r="CU632" s="50" t="str">
        <x:f>IF(OR(3&gt;'Настройки'!$B$3,ISBLANK(BK632),BK632=0),"",BK632)</x:f>
      </x:c>
      <x:c r="CV632" s="50" t="str">
        <x:f>IF(OR(4&gt;'Настройки'!$B$3,ISBLANK(BL632),BL632=0),"",BL632)</x:f>
      </x:c>
      <x:c r="CW632" s="50" t="str">
        <x:f>IF(OR(5&gt;'Настройки'!$B$3,ISBLANK(BM632),BM632=0),"",BM632)</x:f>
      </x:c>
      <x:c r="CX632" s="50" t="str">
        <x:f>IF(OR(6&gt;'Настройки'!$B$3,ISBLANK(BN632),BN632=0),"",BN632)</x:f>
      </x:c>
      <x:c r="CY632" s="50" t="str">
        <x:f>IF(OR(7&gt;'Настройки'!$B$3,ISBLANK(BO632),BO632=0),"",BO632)</x:f>
      </x:c>
      <x:c r="CZ632" s="50" t="str">
        <x:f>IF(OR(8&gt;'Настройки'!$B$3,ISBLANK(BP632),BP632=0),"",BP632)</x:f>
      </x:c>
      <x:c r="DA632" s="50" t="str">
        <x:f>IF(OR(9&gt;'Настройки'!$B$3,ISBLANK(BQ632),BQ632=0),"",BQ632)</x:f>
      </x:c>
      <x:c r="DB632" s="50" t="str">
        <x:f>IF(OR(10&gt;'Настройки'!$B$3,ISBLANK(BR632),BR632=0),"",BR632)</x:f>
      </x:c>
      <x:c r="DC632" s="50" t="str">
        <x:f>IF(OR(11&gt;'Настройки'!$B$3,ISBLANK(BS632),BS632=0),"",BS632)</x:f>
      </x:c>
      <x:c r="DD632" s="50" t="str">
        <x:f>IF(OR(12&gt;'Настройки'!$B$3,ISBLANK(BT632),BT632=0),"",BT632)</x:f>
      </x:c>
      <x:c r="DE632" s="50" t="str">
        <x:f>IF(OR(13&gt;'Настройки'!$B$3,ISBLANK(BU632),BU632=0),"",BU632)</x:f>
      </x:c>
      <x:c r="DF632" s="50" t="str">
        <x:f>IF(OR(14&gt;'Настройки'!$B$3,ISBLANK(BV632),BV632=0),"",BV632)</x:f>
      </x:c>
      <x:c r="DG632" s="50" t="str">
        <x:f>IF(OR(15&gt;'Настройки'!$B$3,ISBLANK(BW632),BW632=0),"",BW632)</x:f>
      </x:c>
      <x:c r="DH632" s="50" t="str">
        <x:f>IF(OR(16&gt;'Настройки'!$B$3,ISBLANK(BX632),BX632=0),"",BX632)</x:f>
      </x:c>
      <x:c r="DI632" s="50" t="str">
        <x:f>IF(OR(17&gt;'Настройки'!$B$3,ISBLANK(BY632),BY632=0),"",BY632)</x:f>
      </x:c>
      <x:c r="DJ632" s="50" t="str">
        <x:f>IF(OR(18&gt;'Настройки'!$B$3,ISBLANK(BZ632),BZ632=0),"",BZ632)</x:f>
      </x:c>
      <x:c r="DK632" s="50" t="str">
        <x:f>IF(OR(19&gt;'Настройки'!$B$3,ISBLANK(CA632),CA632=0),"",CA632)</x:f>
      </x:c>
      <x:c r="DL632" s="50" t="str">
        <x:f>IF(OR(20&gt;'Настройки'!$B$3,ISBLANK(CB632),CB632=0),"",CB632)</x:f>
      </x:c>
      <x:c r="DM632" s="50" t="str">
        <x:f>IF(OR(21&gt;'Настройки'!$B$3,ISBLANK(CC632),CC632=0),"",CC632)</x:f>
      </x:c>
      <x:c r="DN632" s="50" t="str">
        <x:f>IF(OR(22&gt;'Настройки'!$B$3,ISBLANK(CD632),CD632=0),"",CD632)</x:f>
      </x:c>
      <x:c r="DO632" s="50" t="str">
        <x:f>IF(OR(23&gt;'Настройки'!$B$3,ISBLANK(CE632),CE632=0),"",CE632)</x:f>
      </x:c>
      <x:c r="DP632" s="50" t="str">
        <x:f>IF(OR(24&gt;'Настройки'!$B$3,ISBLANK(CF632),CF632=0),"",CF632)</x:f>
      </x:c>
      <x:c r="DQ632" s="50" t="str">
        <x:f>IF(OR(25&gt;'Настройки'!$B$3,ISBLANK(CG632),CG632=0),"",CG632)</x:f>
      </x:c>
      <x:c r="DR632" s="50" t="str">
        <x:f>IF(OR(26&gt;'Настройки'!$B$3,ISBLANK(CH632),CH632=0),"",CH632)</x:f>
      </x:c>
      <x:c r="DS632" s="50" t="str">
        <x:f>IF(OR(27&gt;'Настройки'!$B$3,ISBLANK(CI632),CI632=0),"",CI632)</x:f>
      </x:c>
      <x:c r="DT632" s="50" t="str">
        <x:f>IF(OR(28&gt;'Настройки'!$B$3,ISBLANK(CJ632),CJ632=0),"",CJ632)</x:f>
      </x:c>
      <x:c r="DU632" s="50" t="str">
        <x:f>IF(OR(29&gt;'Настройки'!$B$3,ISBLANK(CK632),CK632=0),"",CK632)</x:f>
      </x:c>
      <x:c r="DV632" s="50" t="str">
        <x:f>IF(OR(30&gt;'Настройки'!$B$3,ISBLANK(CL632),CL632=0),"",CL632)</x:f>
      </x:c>
      <x:c r="DW632" s="50" t="str">
        <x:f>IF(OR(31&gt;'Настройки'!$B$3,ISBLANK(CM632),CM632=0),"",CM632)</x:f>
      </x:c>
      <x:c r="DX632" s="50" t="str">
        <x:f>IF(OR(32&gt;'Настройки'!$B$3,ISBLANK(CN632),CN632=0),"",CN632)</x:f>
      </x:c>
      <x:c r="DY632" s="50" t="str">
        <x:f>IF(OR(33&gt;'Настройки'!$B$3,ISBLANK(CO632),CO632=0),"",CO632)</x:f>
      </x:c>
      <x:c r="DZ632" s="50" t="str">
        <x:f>IF(OR(34&gt;'Настройки'!$B$3,ISBLANK(CP632),CP632=0),"",CP632)</x:f>
      </x:c>
      <x:c r="EA632" s="50" t="str">
        <x:f>IF(OR(35&gt;'Настройки'!$B$3,ISBLANK(CQ632),CQ632=0),"",CQ632)</x:f>
      </x:c>
      <x:c r="EB632" s="50" t="str">
        <x:f>IF(OR(36&gt;'Настройки'!$B$3,ISBLANK(CR632),CR632=0),"",CR632)</x:f>
      </x:c>
      <x:c r="EC632" s="50" t="str">
        <x:f>IF(A632="","",IF(OR(BB632="AZ",BB632="BZ"),10000+ROW(),IF(AZ632&gt;'Настройки'!$B$11,20000+ROW(),IF(BF632&lt;&gt;"Обычный",30000+ROW(),IF(AX632&lt;=0,40000+ROW(),"")))))</x:f>
      </x:c>
      <x:c r="ED632" s="50" t="str">
        <x:f>IF(EC632="","",COUNTIFS($EC$2:$EC$1001,"&gt;0",$EC$2:$EC$1001,"&lt;"&amp;EC632)+1)</x:f>
      </x:c>
    </x:row>
    <x:row r="633">
      <x:c r="A633" s="115"/>
      <x:c r="B633" s="115"/>
      <x:c r="C633" s="115"/>
      <x:c r="D633" s="118"/>
      <x:c r="E633" s="118"/>
      <x:c r="F633" s="118"/>
      <x:c r="G633" s="118"/>
      <x:c r="H633" s="118"/>
      <x:c r="I633" s="118"/>
      <x:c r="J633" s="118"/>
      <x:c r="K633" s="118"/>
      <x:c r="L633" s="118"/>
      <x:c r="M633" s="118"/>
      <x:c r="N633" s="118"/>
      <x:c r="O633" s="118"/>
      <x:c r="P633" s="118"/>
      <x:c r="Q633" s="118"/>
      <x:c r="R633" s="118"/>
      <x:c r="S633" s="118"/>
      <x:c r="T633" s="118"/>
      <x:c r="U633" s="118"/>
      <x:c r="V633" s="118"/>
      <x:c r="W633" s="118"/>
      <x:c r="X633" s="118"/>
      <x:c r="Y633" s="118"/>
      <x:c r="Z633" s="118"/>
      <x:c r="AA633" s="118"/>
      <x:c r="AB633" s="118"/>
      <x:c r="AC633" s="118"/>
      <x:c r="AD633" s="118"/>
      <x:c r="AE633" s="118"/>
      <x:c r="AF633" s="118"/>
      <x:c r="AG633" s="118"/>
      <x:c r="AH633" s="118"/>
      <x:c r="AI633" s="118"/>
      <x:c r="AJ633" s="118"/>
      <x:c r="AK633" s="118"/>
      <x:c r="AL633" s="118"/>
      <x:c r="AM633" s="118"/>
      <x:c r="AN633" s="118"/>
      <x:c r="AO633" s="118"/>
      <x:c r="AP633" s="115"/>
      <x:c r="AQ633" s="49" t="str">
        <x:f>IF(A633="","",COUNT(BI633:INDEX(BI633:CR633,1,'Настройки'!$B$3)))</x:f>
      </x:c>
      <x:c r="AR633" s="49" t="str">
        <x:f>IF(A633="","",SUM(BI633:INDEX(BI633:CR633,1,'Настройки'!$B$3)))</x:f>
      </x:c>
      <x:c r="AS633" s="58" t="str">
        <x:f>IF(A633="","",IF('Настройки'!$B$4="Стоимость потребления",AR633*D633,IF('Настройки'!$B$4="Количество",AR633,E633)))</x:f>
      </x:c>
      <x:c r="AT633" s="61" t="str">
        <x:f>IF(OR(A633="",AS633&lt;0,SUM($AS$2:$AS$1001)&lt;=0),"",AS633/SUM($AS$2:$AS$1001))</x:f>
      </x:c>
      <x:c r="AU633" s="61" t="str">
        <x:f>IF(OR(A633="",AS633&lt;0,SUM($AS$2:$AS$1001)&lt;=0),"",SUMIFS($AS$2:$AS$1001,$AS$2:$AS$1001,"&gt;"&amp;AS633)/SUM($AS$2:$AS$1001))</x:f>
      </x:c>
      <x:c r="AV633" s="61" t="str">
        <x:f>IF(OR(A633="",AS633&lt;0,SUM($AS$2:$AS$1001)&lt;=0),"",SUMIFS($AS$2:$AS$1001,$AS$2:$AS$1001,"&gt;="&amp;AS633)/SUM($AS$2:$AS$1001))</x:f>
      </x:c>
      <x:c r="AW633" s="49" t="str">
        <x:f>IF(A633="","",IF(SUM($AS$2:$AS$1001)&lt;=0,"Не определён",IF(AS633&lt;0,"Исключение",IF(AU633&lt;'Настройки'!$B$5,"A",IF(AU633&lt;'Настройки'!$B$6,"B","C")))))</x:f>
      </x:c>
      <x:c r="AX633" s="58" t="str">
        <x:f>IF(A633="","",IF(AQ633=0,"",AVERAGE(BI633:INDEX(BI633:CR633,1,'Настройки'!$B$3))))</x:f>
      </x:c>
      <x:c r="AY633" s="58" t="str">
        <x:f>IF(OR(A633="",AQ633=0),"",STDEVP(BI633:INDEX(BI633:CR633,1,'Настройки'!$B$3)))</x:f>
      </x:c>
      <x:c r="AZ633" s="61" t="str">
        <x:f>IF(OR(A633="",AQ633&lt;'Настройки'!$B$12,AX633&lt;=0,AND('Настройки'!$B$10="Блокировать",COUNTIF(F633:INDEX(F633:AO633,1,'Настройки'!$B$3),"&lt;0")&gt;0)),"",AY633/ABS(AX633))</x:f>
      </x:c>
      <x:c r="BA633" s="49" t="str">
        <x:f>IF(A633="","",IF(AND('Настройки'!$B$10="Блокировать",COUNTIF(F633:INDEX(F633:AO633,1,'Настройки'!$B$3),"&lt;0")&gt;0),"Не определён",IF(AQ633&lt;'Настройки'!$B$12,"Не определён",IF(AX633=0,"Нет спроса",IF(AX633&lt;0,"Не определён",IF(AZ633&lt;='Настройки'!$B$7,"X",IF(AZ633&lt;='Настройки'!$B$8,"Y","Z")))))))</x:f>
      </x:c>
      <x:c r="BB633" s="49" t="str">
        <x:f>IF(OR(A633="",LEN(AW633)&lt;&gt;1,LEN(BA633)&lt;&gt;1),"",AW633&amp;BA633)</x:f>
      </x:c>
      <x:c r="BC633" s="61" t="str">
        <x:f>IF(OR(A633="",AQ633=0),"",(COUNT(BI633:INDEX(BI633:CR633,1,'Настройки'!$B$3))-COUNT(CS633:INDEX(CS633:EB633,1,'Настройки'!$B$3)))/AQ633)</x:f>
      </x:c>
      <x:c r="BD633" s="64" t="str">
        <x:f>IF(OR(A633="",COUNT(CS633:INDEX(CS633:EB633,1,'Настройки'!$B$3))=0),"",AQ633/COUNT(CS633:INDEX(CS633:EB633,1,'Настройки'!$B$3)))</x:f>
      </x:c>
      <x:c r="BE633" s="64" t="str">
        <x:f>IF(OR(A633="",COUNT(CS633:INDEX(CS633:EB633,1,'Настройки'!$B$3))=0),"",IF(AVERAGE(CS633:INDEX(CS633:EB633,1,'Настройки'!$B$3))=0,"",(STDEVP(CS633:INDEX(CS633:EB633,1,'Настройки'!$B$3))/ABS(AVERAGE(CS633:INDEX(CS633:EB633,1,'Настройки'!$B$3))))^2))</x:f>
      </x:c>
      <x:c r="BF633" s="49" t="str">
        <x:f>IF(A633="","",IF(AQ633&lt;3,"Недостаточно",IF(AQ633&lt;6,"Предварительный","Обычный")))</x:f>
      </x:c>
      <x:c r="BG633" s="49" t="str">
        <x:f>IF(A633="","",IF(COUNTIF(F633:INDEX(F633:AO633,1,'Настройки'!$B$3),"&lt;0")&gt;0,IF('Настройки'!$B$10="Блокировать","Отрицательный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"),"")&amp;IF(AQ633&lt;3,"Недостаточно истории. ",IF(AQ633&lt;6,"Предварительная классификация. ",""))&amp;IF(AX633=0,"Нет спроса за горизонт. ","")&amp;IF(AZ633&gt;'Настройки'!$B$11,"Экстремальная вариативность. ",""))</x:f>
      </x:c>
      <x:c r="BH633" s="49" t="str">
        <x:f>IF(A633="","",IFERROR(VLOOKUP(BB633,'Настройки'!$D$3:$E$11,2,FALSE),"Сначала проверьте исходные данные и историю спроса.")&amp;" Уточните срок поставки, MOQ и критичность.")</x:f>
      </x:c>
      <x:c r="BI633" s="50" t="str">
        <x:f>IF(1&gt;'Настройки'!$B$3,"",IF(ISBLANK(F633),IF('Настройки'!$B$9="Нулевой спрос",0,""),IF(F633&lt;0,IF('Настройки'!$B$10="Исключить","",IF('Настройки'!$B$10="Абсолютные значения",ABS(F633),F633)),F633)))</x:f>
      </x:c>
      <x:c r="BJ633" s="50" t="str">
        <x:f>IF(2&gt;'Настройки'!$B$3,"",IF(ISBLANK(G633),IF('Настройки'!$B$9="Нулевой спрос",0,""),IF(G633&lt;0,IF('Настройки'!$B$10="Исключить","",IF('Настройки'!$B$10="Абсолютные значения",ABS(G633),G633)),G633)))</x:f>
      </x:c>
      <x:c r="BK633" s="50" t="str">
        <x:f>IF(3&gt;'Настройки'!$B$3,"",IF(ISBLANK(H633),IF('Настройки'!$B$9="Нулевой спрос",0,""),IF(H633&lt;0,IF('Настройки'!$B$10="Исключить","",IF('Настройки'!$B$10="Абсолютные значения",ABS(H633),H633)),H633)))</x:f>
      </x:c>
      <x:c r="BL633" s="50" t="str">
        <x:f>IF(4&gt;'Настройки'!$B$3,"",IF(ISBLANK(I633),IF('Настройки'!$B$9="Нулевой спрос",0,""),IF(I633&lt;0,IF('Настройки'!$B$10="Исключить","",IF('Настройки'!$B$10="Абсолютные значения",ABS(I633),I633)),I633)))</x:f>
      </x:c>
      <x:c r="BM633" s="50" t="str">
        <x:f>IF(5&gt;'Настройки'!$B$3,"",IF(ISBLANK(J633),IF('Настройки'!$B$9="Нулевой спрос",0,""),IF(J633&lt;0,IF('Настройки'!$B$10="Исключить","",IF('Настройки'!$B$10="Абсолютные значения",ABS(J633),J633)),J633)))</x:f>
      </x:c>
      <x:c r="BN633" s="50" t="str">
        <x:f>IF(6&gt;'Настройки'!$B$3,"",IF(ISBLANK(K633),IF('Настройки'!$B$9="Нулевой спрос",0,""),IF(K633&lt;0,IF('Настройки'!$B$10="Исключить","",IF('Настройки'!$B$10="Абсолютные значения",ABS(K633),K633)),K633)))</x:f>
      </x:c>
      <x:c r="BO633" s="50" t="str">
        <x:f>IF(7&gt;'Настройки'!$B$3,"",IF(ISBLANK(L633),IF('Настройки'!$B$9="Нулевой спрос",0,""),IF(L633&lt;0,IF('Настройки'!$B$10="Исключить","",IF('Настройки'!$B$10="Абсолютные значения",ABS(L633),L633)),L633)))</x:f>
      </x:c>
      <x:c r="BP633" s="50" t="str">
        <x:f>IF(8&gt;'Настройки'!$B$3,"",IF(ISBLANK(M633),IF('Настройки'!$B$9="Нулевой спрос",0,""),IF(M633&lt;0,IF('Настройки'!$B$10="Исключить","",IF('Настройки'!$B$10="Абсолютные значения",ABS(M633),M633)),M633)))</x:f>
      </x:c>
      <x:c r="BQ633" s="50" t="str">
        <x:f>IF(9&gt;'Настройки'!$B$3,"",IF(ISBLANK(N633),IF('Настройки'!$B$9="Нулевой спрос",0,""),IF(N633&lt;0,IF('Настройки'!$B$10="Исключить","",IF('Настройки'!$B$10="Абсолютные значения",ABS(N633),N633)),N633)))</x:f>
      </x:c>
      <x:c r="BR633" s="50" t="str">
        <x:f>IF(10&gt;'Настройки'!$B$3,"",IF(ISBLANK(O633),IF('Настройки'!$B$9="Нулевой спрос",0,""),IF(O633&lt;0,IF('Настройки'!$B$10="Исключить","",IF('Настройки'!$B$10="Абсолютные значения",ABS(O633),O633)),O633)))</x:f>
      </x:c>
      <x:c r="BS633" s="50" t="str">
        <x:f>IF(11&gt;'Настройки'!$B$3,"",IF(ISBLANK(P633),IF('Настройки'!$B$9="Нулевой спрос",0,""),IF(P633&lt;0,IF('Настройки'!$B$10="Исключить","",IF('Настройки'!$B$10="Абсолютные значения",ABS(P633),P633)),P633)))</x:f>
      </x:c>
      <x:c r="BT633" s="50" t="str">
        <x:f>IF(12&gt;'Настройки'!$B$3,"",IF(ISBLANK(Q633),IF('Настройки'!$B$9="Нулевой спрос",0,""),IF(Q633&lt;0,IF('Настройки'!$B$10="Исключить","",IF('Настройки'!$B$10="Абсолютные значения",ABS(Q633),Q633)),Q633)))</x:f>
      </x:c>
      <x:c r="BU633" s="50" t="str">
        <x:f>IF(13&gt;'Настройки'!$B$3,"",IF(ISBLANK(R633),IF('Настройки'!$B$9="Нулевой спрос",0,""),IF(R633&lt;0,IF('Настройки'!$B$10="Исключить","",IF('Настройки'!$B$10="Абсолютные значения",ABS(R633),R633)),R633)))</x:f>
      </x:c>
      <x:c r="BV633" s="50" t="str">
        <x:f>IF(14&gt;'Настройки'!$B$3,"",IF(ISBLANK(S633),IF('Настройки'!$B$9="Нулевой спрос",0,""),IF(S633&lt;0,IF('Настройки'!$B$10="Исключить","",IF('Настройки'!$B$10="Абсолютные значения",ABS(S633),S633)),S633)))</x:f>
      </x:c>
      <x:c r="BW633" s="50" t="str">
        <x:f>IF(15&gt;'Настройки'!$B$3,"",IF(ISBLANK(T633),IF('Настройки'!$B$9="Нулевой спрос",0,""),IF(T633&lt;0,IF('Настройки'!$B$10="Исключить","",IF('Настройки'!$B$10="Абсолютные значения",ABS(T633),T633)),T633)))</x:f>
      </x:c>
      <x:c r="BX633" s="50" t="str">
        <x:f>IF(16&gt;'Настройки'!$B$3,"",IF(ISBLANK(U633),IF('Настройки'!$B$9="Нулевой спрос",0,""),IF(U633&lt;0,IF('Настройки'!$B$10="Исключить","",IF('Настройки'!$B$10="Абсолютные значения",ABS(U633),U633)),U633)))</x:f>
      </x:c>
      <x:c r="BY633" s="50" t="str">
        <x:f>IF(17&gt;'Настройки'!$B$3,"",IF(ISBLANK(V633),IF('Настройки'!$B$9="Нулевой спрос",0,""),IF(V633&lt;0,IF('Настройки'!$B$10="Исключить","",IF('Настройки'!$B$10="Абсолютные значения",ABS(V633),V633)),V633)))</x:f>
      </x:c>
      <x:c r="BZ633" s="50" t="str">
        <x:f>IF(18&gt;'Настройки'!$B$3,"",IF(ISBLANK(W633),IF('Настройки'!$B$9="Нулевой спрос",0,""),IF(W633&lt;0,IF('Настройки'!$B$10="Исключить","",IF('Настройки'!$B$10="Абсолютные значения",ABS(W633),W633)),W633)))</x:f>
      </x:c>
      <x:c r="CA633" s="50" t="str">
        <x:f>IF(19&gt;'Настройки'!$B$3,"",IF(ISBLANK(X633),IF('Настройки'!$B$9="Нулевой спрос",0,""),IF(X633&lt;0,IF('Настройки'!$B$10="Исключить","",IF('Настройки'!$B$10="Абсолютные значения",ABS(X633),X633)),X633)))</x:f>
      </x:c>
      <x:c r="CB633" s="50" t="str">
        <x:f>IF(20&gt;'Настройки'!$B$3,"",IF(ISBLANK(Y633),IF('Настройки'!$B$9="Нулевой спрос",0,""),IF(Y633&lt;0,IF('Настройки'!$B$10="Исключить","",IF('Настройки'!$B$10="Абсолютные значения",ABS(Y633),Y633)),Y633)))</x:f>
      </x:c>
      <x:c r="CC633" s="50" t="str">
        <x:f>IF(21&gt;'Настройки'!$B$3,"",IF(ISBLANK(Z633),IF('Настройки'!$B$9="Нулевой спрос",0,""),IF(Z633&lt;0,IF('Настройки'!$B$10="Исключить","",IF('Настройки'!$B$10="Абсолютные значения",ABS(Z633),Z633)),Z633)))</x:f>
      </x:c>
      <x:c r="CD633" s="50" t="str">
        <x:f>IF(22&gt;'Настройки'!$B$3,"",IF(ISBLANK(AA633),IF('Настройки'!$B$9="Нулевой спрос",0,""),IF(AA633&lt;0,IF('Настройки'!$B$10="Исключить","",IF('Настройки'!$B$10="Абсолютные значения",ABS(AA633),AA633)),AA633)))</x:f>
      </x:c>
      <x:c r="CE633" s="50" t="str">
        <x:f>IF(23&gt;'Настройки'!$B$3,"",IF(ISBLANK(AB633),IF('Настройки'!$B$9="Нулевой спрос",0,""),IF(AB633&lt;0,IF('Настройки'!$B$10="Исключить","",IF('Настройки'!$B$10="Абсолютные значения",ABS(AB633),AB633)),AB633)))</x:f>
      </x:c>
      <x:c r="CF633" s="50" t="str">
        <x:f>IF(24&gt;'Настройки'!$B$3,"",IF(ISBLANK(AC633),IF('Настройки'!$B$9="Нулевой спрос",0,""),IF(AC633&lt;0,IF('Настройки'!$B$10="Исключить","",IF('Настройки'!$B$10="Абсолютные значения",ABS(AC633),AC633)),AC633)))</x:f>
      </x:c>
      <x:c r="CG633" s="50" t="str">
        <x:f>IF(25&gt;'Настройки'!$B$3,"",IF(ISBLANK(AD633),IF('Настройки'!$B$9="Нулевой спрос",0,""),IF(AD633&lt;0,IF('Настройки'!$B$10="Исключить","",IF('Настройки'!$B$10="Абсолютные значения",ABS(AD633),AD633)),AD633)))</x:f>
      </x:c>
      <x:c r="CH633" s="50" t="str">
        <x:f>IF(26&gt;'Настройки'!$B$3,"",IF(ISBLANK(AE633),IF('Настройки'!$B$9="Нулевой спрос",0,""),IF(AE633&lt;0,IF('Настройки'!$B$10="Исключить","",IF('Настройки'!$B$10="Абсолютные значения",ABS(AE633),AE633)),AE633)))</x:f>
      </x:c>
      <x:c r="CI633" s="50" t="str">
        <x:f>IF(27&gt;'Настройки'!$B$3,"",IF(ISBLANK(AF633),IF('Настройки'!$B$9="Нулевой спрос",0,""),IF(AF633&lt;0,IF('Настройки'!$B$10="Исключить","",IF('Настройки'!$B$10="Абсолютные значения",ABS(AF633),AF633)),AF633)))</x:f>
      </x:c>
      <x:c r="CJ633" s="50" t="str">
        <x:f>IF(28&gt;'Настройки'!$B$3,"",IF(ISBLANK(AG633),IF('Настройки'!$B$9="Нулевой спрос",0,""),IF(AG633&lt;0,IF('Настройки'!$B$10="Исключить","",IF('Настройки'!$B$10="Абсолютные значения",ABS(AG633),AG633)),AG633)))</x:f>
      </x:c>
      <x:c r="CK633" s="50" t="str">
        <x:f>IF(29&gt;'Настройки'!$B$3,"",IF(ISBLANK(AH633),IF('Настройки'!$B$9="Нулевой спрос",0,""),IF(AH633&lt;0,IF('Настройки'!$B$10="Исключить","",IF('Настройки'!$B$10="Абсолютные значения",ABS(AH633),AH633)),AH633)))</x:f>
      </x:c>
      <x:c r="CL633" s="50" t="str">
        <x:f>IF(30&gt;'Настройки'!$B$3,"",IF(ISBLANK(AI633),IF('Настройки'!$B$9="Нулевой спрос",0,""),IF(AI633&lt;0,IF('Настройки'!$B$10="Исключить","",IF('Настройки'!$B$10="Абсолютные значения",ABS(AI633),AI633)),AI633)))</x:f>
      </x:c>
      <x:c r="CM633" s="50" t="str">
        <x:f>IF(31&gt;'Настройки'!$B$3,"",IF(ISBLANK(AJ633),IF('Настройки'!$B$9="Нулевой спрос",0,""),IF(AJ633&lt;0,IF('Настройки'!$B$10="Исключить","",IF('Настройки'!$B$10="Абсолютные значения",ABS(AJ633),AJ633)),AJ633)))</x:f>
      </x:c>
      <x:c r="CN633" s="50" t="str">
        <x:f>IF(32&gt;'Настройки'!$B$3,"",IF(ISBLANK(AK633),IF('Настройки'!$B$9="Нулевой спрос",0,""),IF(AK633&lt;0,IF('Настройки'!$B$10="Исключить","",IF('Настройки'!$B$10="Абсолютные значения",ABS(AK633),AK633)),AK633)))</x:f>
      </x:c>
      <x:c r="CO633" s="50" t="str">
        <x:f>IF(33&gt;'Настройки'!$B$3,"",IF(ISBLANK(AL633),IF('Настройки'!$B$9="Нулевой спрос",0,""),IF(AL633&lt;0,IF('Настройки'!$B$10="Исключить","",IF('Настройки'!$B$10="Абсолютные значения",ABS(AL633),AL633)),AL633)))</x:f>
      </x:c>
      <x:c r="CP633" s="50" t="str">
        <x:f>IF(34&gt;'Настройки'!$B$3,"",IF(ISBLANK(AM633),IF('Настройки'!$B$9="Нулевой спрос",0,""),IF(AM633&lt;0,IF('Настройки'!$B$10="Исключить","",IF('Настройки'!$B$10="Абсолютные значения",ABS(AM633),AM633)),AM633)))</x:f>
      </x:c>
      <x:c r="CQ633" s="50" t="str">
        <x:f>IF(35&gt;'Настройки'!$B$3,"",IF(ISBLANK(AN633),IF('Настройки'!$B$9="Нулевой спрос",0,""),IF(AN633&lt;0,IF('Настройки'!$B$10="Исключить","",IF('Настройки'!$B$10="Абсолютные значения",ABS(AN633),AN633)),AN633)))</x:f>
      </x:c>
      <x:c r="CR633" s="50" t="str">
        <x:f>IF(36&gt;'Настройки'!$B$3,"",IF(ISBLANK(AO633),IF('Настройки'!$B$9="Нулевой спрос",0,""),IF(AO633&lt;0,IF('Настройки'!$B$10="Исключить","",IF('Настройки'!$B$10="Абсолютные значения",ABS(AO633),AO633)),AO633)))</x:f>
      </x:c>
      <x:c r="CS633" s="50" t="str">
        <x:f>IF(OR(1&gt;'Настройки'!$B$3,ISBLANK(BI633),BI633=0),"",BI633)</x:f>
      </x:c>
      <x:c r="CT633" s="50" t="str">
        <x:f>IF(OR(2&gt;'Настройки'!$B$3,ISBLANK(BJ633),BJ633=0),"",BJ633)</x:f>
      </x:c>
      <x:c r="CU633" s="50" t="str">
        <x:f>IF(OR(3&gt;'Настройки'!$B$3,ISBLANK(BK633),BK633=0),"",BK633)</x:f>
      </x:c>
      <x:c r="CV633" s="50" t="str">
        <x:f>IF(OR(4&gt;'Настройки'!$B$3,ISBLANK(BL633),BL633=0),"",BL633)</x:f>
      </x:c>
      <x:c r="CW633" s="50" t="str">
        <x:f>IF(OR(5&gt;'Настройки'!$B$3,ISBLANK(BM633),BM633=0),"",BM633)</x:f>
      </x:c>
      <x:c r="CX633" s="50" t="str">
        <x:f>IF(OR(6&gt;'Настройки'!$B$3,ISBLANK(BN633),BN633=0),"",BN633)</x:f>
      </x:c>
      <x:c r="CY633" s="50" t="str">
        <x:f>IF(OR(7&gt;'Настройки'!$B$3,ISBLANK(BO633),BO633=0),"",BO633)</x:f>
      </x:c>
      <x:c r="CZ633" s="50" t="str">
        <x:f>IF(OR(8&gt;'Настройки'!$B$3,ISBLANK(BP633),BP633=0),"",BP633)</x:f>
      </x:c>
      <x:c r="DA633" s="50" t="str">
        <x:f>IF(OR(9&gt;'Настройки'!$B$3,ISBLANK(BQ633),BQ633=0),"",BQ633)</x:f>
      </x:c>
      <x:c r="DB633" s="50" t="str">
        <x:f>IF(OR(10&gt;'Настройки'!$B$3,ISBLANK(BR633),BR633=0),"",BR633)</x:f>
      </x:c>
      <x:c r="DC633" s="50" t="str">
        <x:f>IF(OR(11&gt;'Настройки'!$B$3,ISBLANK(BS633),BS633=0),"",BS633)</x:f>
      </x:c>
      <x:c r="DD633" s="50" t="str">
        <x:f>IF(OR(12&gt;'Настройки'!$B$3,ISBLANK(BT633),BT633=0),"",BT633)</x:f>
      </x:c>
      <x:c r="DE633" s="50" t="str">
        <x:f>IF(OR(13&gt;'Настройки'!$B$3,ISBLANK(BU633),BU633=0),"",BU633)</x:f>
      </x:c>
      <x:c r="DF633" s="50" t="str">
        <x:f>IF(OR(14&gt;'Настройки'!$B$3,ISBLANK(BV633),BV633=0),"",BV633)</x:f>
      </x:c>
      <x:c r="DG633" s="50" t="str">
        <x:f>IF(OR(15&gt;'Настройки'!$B$3,ISBLANK(BW633),BW633=0),"",BW633)</x:f>
      </x:c>
      <x:c r="DH633" s="50" t="str">
        <x:f>IF(OR(16&gt;'Настройки'!$B$3,ISBLANK(BX633),BX633=0),"",BX633)</x:f>
      </x:c>
      <x:c r="DI633" s="50" t="str">
        <x:f>IF(OR(17&gt;'Настройки'!$B$3,ISBLANK(BY633),BY633=0),"",BY633)</x:f>
      </x:c>
      <x:c r="DJ633" s="50" t="str">
        <x:f>IF(OR(18&gt;'Настройки'!$B$3,ISBLANK(BZ633),BZ633=0),"",BZ633)</x:f>
      </x:c>
      <x:c r="DK633" s="50" t="str">
        <x:f>IF(OR(19&gt;'Настройки'!$B$3,ISBLANK(CA633),CA633=0),"",CA633)</x:f>
      </x:c>
      <x:c r="DL633" s="50" t="str">
        <x:f>IF(OR(20&gt;'Настройки'!$B$3,ISBLANK(CB633),CB633=0),"",CB633)</x:f>
      </x:c>
      <x:c r="DM633" s="50" t="str">
        <x:f>IF(OR(21&gt;'Настройки'!$B$3,ISBLANK(CC633),CC633=0),"",CC633)</x:f>
      </x:c>
      <x:c r="DN633" s="50" t="str">
        <x:f>IF(OR(22&gt;'Настройки'!$B$3,ISBLANK(CD633),CD633=0),"",CD633)</x:f>
      </x:c>
      <x:c r="DO633" s="50" t="str">
        <x:f>IF(OR(23&gt;'Настройки'!$B$3,ISBLANK(CE633),CE633=0),"",CE633)</x:f>
      </x:c>
      <x:c r="DP633" s="50" t="str">
        <x:f>IF(OR(24&gt;'Настройки'!$B$3,ISBLANK(CF633),CF633=0),"",CF633)</x:f>
      </x:c>
      <x:c r="DQ633" s="50" t="str">
        <x:f>IF(OR(25&gt;'Настройки'!$B$3,ISBLANK(CG633),CG633=0),"",CG633)</x:f>
      </x:c>
      <x:c r="DR633" s="50" t="str">
        <x:f>IF(OR(26&gt;'Настройки'!$B$3,ISBLANK(CH633),CH633=0),"",CH633)</x:f>
      </x:c>
      <x:c r="DS633" s="50" t="str">
        <x:f>IF(OR(27&gt;'Настройки'!$B$3,ISBLANK(CI633),CI633=0),"",CI633)</x:f>
      </x:c>
      <x:c r="DT633" s="50" t="str">
        <x:f>IF(OR(28&gt;'Настройки'!$B$3,ISBLANK(CJ633),CJ633=0),"",CJ633)</x:f>
      </x:c>
      <x:c r="DU633" s="50" t="str">
        <x:f>IF(OR(29&gt;'Настройки'!$B$3,ISBLANK(CK633),CK633=0),"",CK633)</x:f>
      </x:c>
      <x:c r="DV633" s="50" t="str">
        <x:f>IF(OR(30&gt;'Настройки'!$B$3,ISBLANK(CL633),CL633=0),"",CL633)</x:f>
      </x:c>
      <x:c r="DW633" s="50" t="str">
        <x:f>IF(OR(31&gt;'Настройки'!$B$3,ISBLANK(CM633),CM633=0),"",CM633)</x:f>
      </x:c>
      <x:c r="DX633" s="50" t="str">
        <x:f>IF(OR(32&gt;'Настройки'!$B$3,ISBLANK(CN633),CN633=0),"",CN633)</x:f>
      </x:c>
      <x:c r="DY633" s="50" t="str">
        <x:f>IF(OR(33&gt;'Настройки'!$B$3,ISBLANK(CO633),CO633=0),"",CO633)</x:f>
      </x:c>
      <x:c r="DZ633" s="50" t="str">
        <x:f>IF(OR(34&gt;'Настройки'!$B$3,ISBLANK(CP633),CP633=0),"",CP633)</x:f>
      </x:c>
      <x:c r="EA633" s="50" t="str">
        <x:f>IF(OR(35&gt;'Настройки'!$B$3,ISBLANK(CQ633),CQ633=0),"",CQ633)</x:f>
      </x:c>
      <x:c r="EB633" s="50" t="str">
        <x:f>IF(OR(36&gt;'Настройки'!$B$3,ISBLANK(CR633),CR633=0),"",CR633)</x:f>
      </x:c>
      <x:c r="EC633" s="50" t="str">
        <x:f>IF(A633="","",IF(OR(BB633="AZ",BB633="BZ"),10000+ROW(),IF(AZ633&gt;'Настройки'!$B$11,20000+ROW(),IF(BF633&lt;&gt;"Обычный",30000+ROW(),IF(AX633&lt;=0,40000+ROW(),"")))))</x:f>
      </x:c>
      <x:c r="ED633" s="50" t="str">
        <x:f>IF(EC633="","",COUNTIFS($EC$2:$EC$1001,"&gt;0",$EC$2:$EC$1001,"&lt;"&amp;EC633)+1)</x:f>
      </x:c>
    </x:row>
    <x:row r="634">
      <x:c r="A634" s="115"/>
      <x:c r="B634" s="115"/>
      <x:c r="C634" s="115"/>
      <x:c r="D634" s="118"/>
      <x:c r="E634" s="118"/>
      <x:c r="F634" s="118"/>
      <x:c r="G634" s="118"/>
      <x:c r="H634" s="118"/>
      <x:c r="I634" s="118"/>
      <x:c r="J634" s="118"/>
      <x:c r="K634" s="118"/>
      <x:c r="L634" s="118"/>
      <x:c r="M634" s="118"/>
      <x:c r="N634" s="118"/>
      <x:c r="O634" s="118"/>
      <x:c r="P634" s="118"/>
      <x:c r="Q634" s="118"/>
      <x:c r="R634" s="118"/>
      <x:c r="S634" s="118"/>
      <x:c r="T634" s="118"/>
      <x:c r="U634" s="118"/>
      <x:c r="V634" s="118"/>
      <x:c r="W634" s="118"/>
      <x:c r="X634" s="118"/>
      <x:c r="Y634" s="118"/>
      <x:c r="Z634" s="118"/>
      <x:c r="AA634" s="118"/>
      <x:c r="AB634" s="118"/>
      <x:c r="AC634" s="118"/>
      <x:c r="AD634" s="118"/>
      <x:c r="AE634" s="118"/>
      <x:c r="AF634" s="118"/>
      <x:c r="AG634" s="118"/>
      <x:c r="AH634" s="118"/>
      <x:c r="AI634" s="118"/>
      <x:c r="AJ634" s="118"/>
      <x:c r="AK634" s="118"/>
      <x:c r="AL634" s="118"/>
      <x:c r="AM634" s="118"/>
      <x:c r="AN634" s="118"/>
      <x:c r="AO634" s="118"/>
      <x:c r="AP634" s="115"/>
      <x:c r="AQ634" s="49" t="str">
        <x:f>IF(A634="","",COUNT(BI634:INDEX(BI634:CR634,1,'Настройки'!$B$3)))</x:f>
      </x:c>
      <x:c r="AR634" s="49" t="str">
        <x:f>IF(A634="","",SUM(BI634:INDEX(BI634:CR634,1,'Настройки'!$B$3)))</x:f>
      </x:c>
      <x:c r="AS634" s="58" t="str">
        <x:f>IF(A634="","",IF('Настройки'!$B$4="Стоимость потребления",AR634*D634,IF('Настройки'!$B$4="Количество",AR634,E634)))</x:f>
      </x:c>
      <x:c r="AT634" s="61" t="str">
        <x:f>IF(OR(A634="",AS634&lt;0,SUM($AS$2:$AS$1001)&lt;=0),"",AS634/SUM($AS$2:$AS$1001))</x:f>
      </x:c>
      <x:c r="AU634" s="61" t="str">
        <x:f>IF(OR(A634="",AS634&lt;0,SUM($AS$2:$AS$1001)&lt;=0),"",SUMIFS($AS$2:$AS$1001,$AS$2:$AS$1001,"&gt;"&amp;AS634)/SUM($AS$2:$AS$1001))</x:f>
      </x:c>
      <x:c r="AV634" s="61" t="str">
        <x:f>IF(OR(A634="",AS634&lt;0,SUM($AS$2:$AS$1001)&lt;=0),"",SUMIFS($AS$2:$AS$1001,$AS$2:$AS$1001,"&gt;="&amp;AS634)/SUM($AS$2:$AS$1001))</x:f>
      </x:c>
      <x:c r="AW634" s="49" t="str">
        <x:f>IF(A634="","",IF(SUM($AS$2:$AS$1001)&lt;=0,"Не определён",IF(AS634&lt;0,"Исключение",IF(AU634&lt;'Настройки'!$B$5,"A",IF(AU634&lt;'Настройки'!$B$6,"B","C")))))</x:f>
      </x:c>
      <x:c r="AX634" s="58" t="str">
        <x:f>IF(A634="","",IF(AQ634=0,"",AVERAGE(BI634:INDEX(BI634:CR634,1,'Настройки'!$B$3))))</x:f>
      </x:c>
      <x:c r="AY634" s="58" t="str">
        <x:f>IF(OR(A634="",AQ634=0),"",STDEVP(BI634:INDEX(BI634:CR634,1,'Настройки'!$B$3)))</x:f>
      </x:c>
      <x:c r="AZ634" s="61" t="str">
        <x:f>IF(OR(A634="",AQ634&lt;'Настройки'!$B$12,AX634&lt;=0,AND('Настройки'!$B$10="Блокировать",COUNTIF(F634:INDEX(F634:AO634,1,'Настройки'!$B$3),"&lt;0")&gt;0)),"",AY634/ABS(AX634))</x:f>
      </x:c>
      <x:c r="BA634" s="49" t="str">
        <x:f>IF(A634="","",IF(AND('Настройки'!$B$10="Блокировать",COUNTIF(F634:INDEX(F634:AO634,1,'Настройки'!$B$3),"&lt;0")&gt;0),"Не определён",IF(AQ634&lt;'Настройки'!$B$12,"Не определён",IF(AX634=0,"Нет спроса",IF(AX634&lt;0,"Не определён",IF(AZ634&lt;='Настройки'!$B$7,"X",IF(AZ634&lt;='Настройки'!$B$8,"Y","Z")))))))</x:f>
      </x:c>
      <x:c r="BB634" s="49" t="str">
        <x:f>IF(OR(A634="",LEN(AW634)&lt;&gt;1,LEN(BA634)&lt;&gt;1),"",AW634&amp;BA634)</x:f>
      </x:c>
      <x:c r="BC634" s="61" t="str">
        <x:f>IF(OR(A634="",AQ634=0),"",(COUNT(BI634:INDEX(BI634:CR634,1,'Настройки'!$B$3))-COUNT(CS634:INDEX(CS634:EB634,1,'Настройки'!$B$3)))/AQ634)</x:f>
      </x:c>
      <x:c r="BD634" s="64" t="str">
        <x:f>IF(OR(A634="",COUNT(CS634:INDEX(CS634:EB634,1,'Настройки'!$B$3))=0),"",AQ634/COUNT(CS634:INDEX(CS634:EB634,1,'Настройки'!$B$3)))</x:f>
      </x:c>
      <x:c r="BE634" s="64" t="str">
        <x:f>IF(OR(A634="",COUNT(CS634:INDEX(CS634:EB634,1,'Настройки'!$B$3))=0),"",IF(AVERAGE(CS634:INDEX(CS634:EB634,1,'Настройки'!$B$3))=0,"",(STDEVP(CS634:INDEX(CS634:EB634,1,'Настройки'!$B$3))/ABS(AVERAGE(CS634:INDEX(CS634:EB634,1,'Настройки'!$B$3))))^2))</x:f>
      </x:c>
      <x:c r="BF634" s="49" t="str">
        <x:f>IF(A634="","",IF(AQ634&lt;3,"Недостаточно",IF(AQ634&lt;6,"Предварительный","Обычный")))</x:f>
      </x:c>
      <x:c r="BG634" s="49" t="str">
        <x:f>IF(A634="","",IF(COUNTIF(F634:INDEX(F634:AO634,1,'Настройки'!$B$3),"&lt;0")&gt;0,IF('Настройки'!$B$10="Блокировать","Отрицательный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"),"")&amp;IF(AQ634&lt;3,"Недостаточно истории. ",IF(AQ634&lt;6,"Предварительная классификация. ",""))&amp;IF(AX634=0,"Нет спроса за горизонт. ","")&amp;IF(AZ634&gt;'Настройки'!$B$11,"Экстремальная вариативность. ",""))</x:f>
      </x:c>
      <x:c r="BH634" s="49" t="str">
        <x:f>IF(A634="","",IFERROR(VLOOKUP(BB634,'Настройки'!$D$3:$E$11,2,FALSE),"Сначала проверьте исходные данные и историю спроса.")&amp;" Уточните срок поставки, MOQ и критичность.")</x:f>
      </x:c>
      <x:c r="BI634" s="50" t="str">
        <x:f>IF(1&gt;'Настройки'!$B$3,"",IF(ISBLANK(F634),IF('Настройки'!$B$9="Нулевой спрос",0,""),IF(F634&lt;0,IF('Настройки'!$B$10="Исключить","",IF('Настройки'!$B$10="Абсолютные значения",ABS(F634),F634)),F634)))</x:f>
      </x:c>
      <x:c r="BJ634" s="50" t="str">
        <x:f>IF(2&gt;'Настройки'!$B$3,"",IF(ISBLANK(G634),IF('Настройки'!$B$9="Нулевой спрос",0,""),IF(G634&lt;0,IF('Настройки'!$B$10="Исключить","",IF('Настройки'!$B$10="Абсолютные значения",ABS(G634),G634)),G634)))</x:f>
      </x:c>
      <x:c r="BK634" s="50" t="str">
        <x:f>IF(3&gt;'Настройки'!$B$3,"",IF(ISBLANK(H634),IF('Настройки'!$B$9="Нулевой спрос",0,""),IF(H634&lt;0,IF('Настройки'!$B$10="Исключить","",IF('Настройки'!$B$10="Абсолютные значения",ABS(H634),H634)),H634)))</x:f>
      </x:c>
      <x:c r="BL634" s="50" t="str">
        <x:f>IF(4&gt;'Настройки'!$B$3,"",IF(ISBLANK(I634),IF('Настройки'!$B$9="Нулевой спрос",0,""),IF(I634&lt;0,IF('Настройки'!$B$10="Исключить","",IF('Настройки'!$B$10="Абсолютные значения",ABS(I634),I634)),I634)))</x:f>
      </x:c>
      <x:c r="BM634" s="50" t="str">
        <x:f>IF(5&gt;'Настройки'!$B$3,"",IF(ISBLANK(J634),IF('Настройки'!$B$9="Нулевой спрос",0,""),IF(J634&lt;0,IF('Настройки'!$B$10="Исключить","",IF('Настройки'!$B$10="Абсолютные значения",ABS(J634),J634)),J634)))</x:f>
      </x:c>
      <x:c r="BN634" s="50" t="str">
        <x:f>IF(6&gt;'Настройки'!$B$3,"",IF(ISBLANK(K634),IF('Настройки'!$B$9="Нулевой спрос",0,""),IF(K634&lt;0,IF('Настройки'!$B$10="Исключить","",IF('Настройки'!$B$10="Абсолютные значения",ABS(K634),K634)),K634)))</x:f>
      </x:c>
      <x:c r="BO634" s="50" t="str">
        <x:f>IF(7&gt;'Настройки'!$B$3,"",IF(ISBLANK(L634),IF('Настройки'!$B$9="Нулевой спрос",0,""),IF(L634&lt;0,IF('Настройки'!$B$10="Исключить","",IF('Настройки'!$B$10="Абсолютные значения",ABS(L634),L634)),L634)))</x:f>
      </x:c>
      <x:c r="BP634" s="50" t="str">
        <x:f>IF(8&gt;'Настройки'!$B$3,"",IF(ISBLANK(M634),IF('Настройки'!$B$9="Нулевой спрос",0,""),IF(M634&lt;0,IF('Настройки'!$B$10="Исключить","",IF('Настройки'!$B$10="Абсолютные значения",ABS(M634),M634)),M634)))</x:f>
      </x:c>
      <x:c r="BQ634" s="50" t="str">
        <x:f>IF(9&gt;'Настройки'!$B$3,"",IF(ISBLANK(N634),IF('Настройки'!$B$9="Нулевой спрос",0,""),IF(N634&lt;0,IF('Настройки'!$B$10="Исключить","",IF('Настройки'!$B$10="Абсолютные значения",ABS(N634),N634)),N634)))</x:f>
      </x:c>
      <x:c r="BR634" s="50" t="str">
        <x:f>IF(10&gt;'Настройки'!$B$3,"",IF(ISBLANK(O634),IF('Настройки'!$B$9="Нулевой спрос",0,""),IF(O634&lt;0,IF('Настройки'!$B$10="Исключить","",IF('Настройки'!$B$10="Абсолютные значения",ABS(O634),O634)),O634)))</x:f>
      </x:c>
      <x:c r="BS634" s="50" t="str">
        <x:f>IF(11&gt;'Настройки'!$B$3,"",IF(ISBLANK(P634),IF('Настройки'!$B$9="Нулевой спрос",0,""),IF(P634&lt;0,IF('Настройки'!$B$10="Исключить","",IF('Настройки'!$B$10="Абсолютные значения",ABS(P634),P634)),P634)))</x:f>
      </x:c>
      <x:c r="BT634" s="50" t="str">
        <x:f>IF(12&gt;'Настройки'!$B$3,"",IF(ISBLANK(Q634),IF('Настройки'!$B$9="Нулевой спрос",0,""),IF(Q634&lt;0,IF('Настройки'!$B$10="Исключить","",IF('Настройки'!$B$10="Абсолютные значения",ABS(Q634),Q634)),Q634)))</x:f>
      </x:c>
      <x:c r="BU634" s="50" t="str">
        <x:f>IF(13&gt;'Настройки'!$B$3,"",IF(ISBLANK(R634),IF('Настройки'!$B$9="Нулевой спрос",0,""),IF(R634&lt;0,IF('Настройки'!$B$10="Исключить","",IF('Настройки'!$B$10="Абсолютные значения",ABS(R634),R634)),R634)))</x:f>
      </x:c>
      <x:c r="BV634" s="50" t="str">
        <x:f>IF(14&gt;'Настройки'!$B$3,"",IF(ISBLANK(S634),IF('Настройки'!$B$9="Нулевой спрос",0,""),IF(S634&lt;0,IF('Настройки'!$B$10="Исключить","",IF('Настройки'!$B$10="Абсолютные значения",ABS(S634),S634)),S634)))</x:f>
      </x:c>
      <x:c r="BW634" s="50" t="str">
        <x:f>IF(15&gt;'Настройки'!$B$3,"",IF(ISBLANK(T634),IF('Настройки'!$B$9="Нулевой спрос",0,""),IF(T634&lt;0,IF('Настройки'!$B$10="Исключить","",IF('Настройки'!$B$10="Абсолютные значения",ABS(T634),T634)),T634)))</x:f>
      </x:c>
      <x:c r="BX634" s="50" t="str">
        <x:f>IF(16&gt;'Настройки'!$B$3,"",IF(ISBLANK(U634),IF('Настройки'!$B$9="Нулевой спрос",0,""),IF(U634&lt;0,IF('Настройки'!$B$10="Исключить","",IF('Настройки'!$B$10="Абсолютные значения",ABS(U634),U634)),U634)))</x:f>
      </x:c>
      <x:c r="BY634" s="50" t="str">
        <x:f>IF(17&gt;'Настройки'!$B$3,"",IF(ISBLANK(V634),IF('Настройки'!$B$9="Нулевой спрос",0,""),IF(V634&lt;0,IF('Настройки'!$B$10="Исключить","",IF('Настройки'!$B$10="Абсолютные значения",ABS(V634),V634)),V634)))</x:f>
      </x:c>
      <x:c r="BZ634" s="50" t="str">
        <x:f>IF(18&gt;'Настройки'!$B$3,"",IF(ISBLANK(W634),IF('Настройки'!$B$9="Нулевой спрос",0,""),IF(W634&lt;0,IF('Настройки'!$B$10="Исключить","",IF('Настройки'!$B$10="Абсолютные значения",ABS(W634),W634)),W634)))</x:f>
      </x:c>
      <x:c r="CA634" s="50" t="str">
        <x:f>IF(19&gt;'Настройки'!$B$3,"",IF(ISBLANK(X634),IF('Настройки'!$B$9="Нулевой спрос",0,""),IF(X634&lt;0,IF('Настройки'!$B$10="Исключить","",IF('Настройки'!$B$10="Абсолютные значения",ABS(X634),X634)),X634)))</x:f>
      </x:c>
      <x:c r="CB634" s="50" t="str">
        <x:f>IF(20&gt;'Настройки'!$B$3,"",IF(ISBLANK(Y634),IF('Настройки'!$B$9="Нулевой спрос",0,""),IF(Y634&lt;0,IF('Настройки'!$B$10="Исключить","",IF('Настройки'!$B$10="Абсолютные значения",ABS(Y634),Y634)),Y634)))</x:f>
      </x:c>
      <x:c r="CC634" s="50" t="str">
        <x:f>IF(21&gt;'Настройки'!$B$3,"",IF(ISBLANK(Z634),IF('Настройки'!$B$9="Нулевой спрос",0,""),IF(Z634&lt;0,IF('Настройки'!$B$10="Исключить","",IF('Настройки'!$B$10="Абсолютные значения",ABS(Z634),Z634)),Z634)))</x:f>
      </x:c>
      <x:c r="CD634" s="50" t="str">
        <x:f>IF(22&gt;'Настройки'!$B$3,"",IF(ISBLANK(AA634),IF('Настройки'!$B$9="Нулевой спрос",0,""),IF(AA634&lt;0,IF('Настройки'!$B$10="Исключить","",IF('Настройки'!$B$10="Абсолютные значения",ABS(AA634),AA634)),AA634)))</x:f>
      </x:c>
      <x:c r="CE634" s="50" t="str">
        <x:f>IF(23&gt;'Настройки'!$B$3,"",IF(ISBLANK(AB634),IF('Настройки'!$B$9="Нулевой спрос",0,""),IF(AB634&lt;0,IF('Настройки'!$B$10="Исключить","",IF('Настройки'!$B$10="Абсолютные значения",ABS(AB634),AB634)),AB634)))</x:f>
      </x:c>
      <x:c r="CF634" s="50" t="str">
        <x:f>IF(24&gt;'Настройки'!$B$3,"",IF(ISBLANK(AC634),IF('Настройки'!$B$9="Нулевой спрос",0,""),IF(AC634&lt;0,IF('Настройки'!$B$10="Исключить","",IF('Настройки'!$B$10="Абсолютные значения",ABS(AC634),AC634)),AC634)))</x:f>
      </x:c>
      <x:c r="CG634" s="50" t="str">
        <x:f>IF(25&gt;'Настройки'!$B$3,"",IF(ISBLANK(AD634),IF('Настройки'!$B$9="Нулевой спрос",0,""),IF(AD634&lt;0,IF('Настройки'!$B$10="Исключить","",IF('Настройки'!$B$10="Абсолютные значения",ABS(AD634),AD634)),AD634)))</x:f>
      </x:c>
      <x:c r="CH634" s="50" t="str">
        <x:f>IF(26&gt;'Настройки'!$B$3,"",IF(ISBLANK(AE634),IF('Настройки'!$B$9="Нулевой спрос",0,""),IF(AE634&lt;0,IF('Настройки'!$B$10="Исключить","",IF('Настройки'!$B$10="Абсолютные значения",ABS(AE634),AE634)),AE634)))</x:f>
      </x:c>
      <x:c r="CI634" s="50" t="str">
        <x:f>IF(27&gt;'Настройки'!$B$3,"",IF(ISBLANK(AF634),IF('Настройки'!$B$9="Нулевой спрос",0,""),IF(AF634&lt;0,IF('Настройки'!$B$10="Исключить","",IF('Настройки'!$B$10="Абсолютные значения",ABS(AF634),AF634)),AF634)))</x:f>
      </x:c>
      <x:c r="CJ634" s="50" t="str">
        <x:f>IF(28&gt;'Настройки'!$B$3,"",IF(ISBLANK(AG634),IF('Настройки'!$B$9="Нулевой спрос",0,""),IF(AG634&lt;0,IF('Настройки'!$B$10="Исключить","",IF('Настройки'!$B$10="Абсолютные значения",ABS(AG634),AG634)),AG634)))</x:f>
      </x:c>
      <x:c r="CK634" s="50" t="str">
        <x:f>IF(29&gt;'Настройки'!$B$3,"",IF(ISBLANK(AH634),IF('Настройки'!$B$9="Нулевой спрос",0,""),IF(AH634&lt;0,IF('Настройки'!$B$10="Исключить","",IF('Настройки'!$B$10="Абсолютные значения",ABS(AH634),AH634)),AH634)))</x:f>
      </x:c>
      <x:c r="CL634" s="50" t="str">
        <x:f>IF(30&gt;'Настройки'!$B$3,"",IF(ISBLANK(AI634),IF('Настройки'!$B$9="Нулевой спрос",0,""),IF(AI634&lt;0,IF('Настройки'!$B$10="Исключить","",IF('Настройки'!$B$10="Абсолютные значения",ABS(AI634),AI634)),AI634)))</x:f>
      </x:c>
      <x:c r="CM634" s="50" t="str">
        <x:f>IF(31&gt;'Настройки'!$B$3,"",IF(ISBLANK(AJ634),IF('Настройки'!$B$9="Нулевой спрос",0,""),IF(AJ634&lt;0,IF('Настройки'!$B$10="Исключить","",IF('Настройки'!$B$10="Абсолютные значения",ABS(AJ634),AJ634)),AJ634)))</x:f>
      </x:c>
      <x:c r="CN634" s="50" t="str">
        <x:f>IF(32&gt;'Настройки'!$B$3,"",IF(ISBLANK(AK634),IF('Настройки'!$B$9="Нулевой спрос",0,""),IF(AK634&lt;0,IF('Настройки'!$B$10="Исключить","",IF('Настройки'!$B$10="Абсолютные значения",ABS(AK634),AK634)),AK634)))</x:f>
      </x:c>
      <x:c r="CO634" s="50" t="str">
        <x:f>IF(33&gt;'Настройки'!$B$3,"",IF(ISBLANK(AL634),IF('Настройки'!$B$9="Нулевой спрос",0,""),IF(AL634&lt;0,IF('Настройки'!$B$10="Исключить","",IF('Настройки'!$B$10="Абсолютные значения",ABS(AL634),AL634)),AL634)))</x:f>
      </x:c>
      <x:c r="CP634" s="50" t="str">
        <x:f>IF(34&gt;'Настройки'!$B$3,"",IF(ISBLANK(AM634),IF('Настройки'!$B$9="Нулевой спрос",0,""),IF(AM634&lt;0,IF('Настройки'!$B$10="Исключить","",IF('Настройки'!$B$10="Абсолютные значения",ABS(AM634),AM634)),AM634)))</x:f>
      </x:c>
      <x:c r="CQ634" s="50" t="str">
        <x:f>IF(35&gt;'Настройки'!$B$3,"",IF(ISBLANK(AN634),IF('Настройки'!$B$9="Нулевой спрос",0,""),IF(AN634&lt;0,IF('Настройки'!$B$10="Исключить","",IF('Настройки'!$B$10="Абсолютные значения",ABS(AN634),AN634)),AN634)))</x:f>
      </x:c>
      <x:c r="CR634" s="50" t="str">
        <x:f>IF(36&gt;'Настройки'!$B$3,"",IF(ISBLANK(AO634),IF('Настройки'!$B$9="Нулевой спрос",0,""),IF(AO634&lt;0,IF('Настройки'!$B$10="Исключить","",IF('Настройки'!$B$10="Абсолютные значения",ABS(AO634),AO634)),AO634)))</x:f>
      </x:c>
      <x:c r="CS634" s="50" t="str">
        <x:f>IF(OR(1&gt;'Настройки'!$B$3,ISBLANK(BI634),BI634=0),"",BI634)</x:f>
      </x:c>
      <x:c r="CT634" s="50" t="str">
        <x:f>IF(OR(2&gt;'Настройки'!$B$3,ISBLANK(BJ634),BJ634=0),"",BJ634)</x:f>
      </x:c>
      <x:c r="CU634" s="50" t="str">
        <x:f>IF(OR(3&gt;'Настройки'!$B$3,ISBLANK(BK634),BK634=0),"",BK634)</x:f>
      </x:c>
      <x:c r="CV634" s="50" t="str">
        <x:f>IF(OR(4&gt;'Настройки'!$B$3,ISBLANK(BL634),BL634=0),"",BL634)</x:f>
      </x:c>
      <x:c r="CW634" s="50" t="str">
        <x:f>IF(OR(5&gt;'Настройки'!$B$3,ISBLANK(BM634),BM634=0),"",BM634)</x:f>
      </x:c>
      <x:c r="CX634" s="50" t="str">
        <x:f>IF(OR(6&gt;'Настройки'!$B$3,ISBLANK(BN634),BN634=0),"",BN634)</x:f>
      </x:c>
      <x:c r="CY634" s="50" t="str">
        <x:f>IF(OR(7&gt;'Настройки'!$B$3,ISBLANK(BO634),BO634=0),"",BO634)</x:f>
      </x:c>
      <x:c r="CZ634" s="50" t="str">
        <x:f>IF(OR(8&gt;'Настройки'!$B$3,ISBLANK(BP634),BP634=0),"",BP634)</x:f>
      </x:c>
      <x:c r="DA634" s="50" t="str">
        <x:f>IF(OR(9&gt;'Настройки'!$B$3,ISBLANK(BQ634),BQ634=0),"",BQ634)</x:f>
      </x:c>
      <x:c r="DB634" s="50" t="str">
        <x:f>IF(OR(10&gt;'Настройки'!$B$3,ISBLANK(BR634),BR634=0),"",BR634)</x:f>
      </x:c>
      <x:c r="DC634" s="50" t="str">
        <x:f>IF(OR(11&gt;'Настройки'!$B$3,ISBLANK(BS634),BS634=0),"",BS634)</x:f>
      </x:c>
      <x:c r="DD634" s="50" t="str">
        <x:f>IF(OR(12&gt;'Настройки'!$B$3,ISBLANK(BT634),BT634=0),"",BT634)</x:f>
      </x:c>
      <x:c r="DE634" s="50" t="str">
        <x:f>IF(OR(13&gt;'Настройки'!$B$3,ISBLANK(BU634),BU634=0),"",BU634)</x:f>
      </x:c>
      <x:c r="DF634" s="50" t="str">
        <x:f>IF(OR(14&gt;'Настройки'!$B$3,ISBLANK(BV634),BV634=0),"",BV634)</x:f>
      </x:c>
      <x:c r="DG634" s="50" t="str">
        <x:f>IF(OR(15&gt;'Настройки'!$B$3,ISBLANK(BW634),BW634=0),"",BW634)</x:f>
      </x:c>
      <x:c r="DH634" s="50" t="str">
        <x:f>IF(OR(16&gt;'Настройки'!$B$3,ISBLANK(BX634),BX634=0),"",BX634)</x:f>
      </x:c>
      <x:c r="DI634" s="50" t="str">
        <x:f>IF(OR(17&gt;'Настройки'!$B$3,ISBLANK(BY634),BY634=0),"",BY634)</x:f>
      </x:c>
      <x:c r="DJ634" s="50" t="str">
        <x:f>IF(OR(18&gt;'Настройки'!$B$3,ISBLANK(BZ634),BZ634=0),"",BZ634)</x:f>
      </x:c>
      <x:c r="DK634" s="50" t="str">
        <x:f>IF(OR(19&gt;'Настройки'!$B$3,ISBLANK(CA634),CA634=0),"",CA634)</x:f>
      </x:c>
      <x:c r="DL634" s="50" t="str">
        <x:f>IF(OR(20&gt;'Настройки'!$B$3,ISBLANK(CB634),CB634=0),"",CB634)</x:f>
      </x:c>
      <x:c r="DM634" s="50" t="str">
        <x:f>IF(OR(21&gt;'Настройки'!$B$3,ISBLANK(CC634),CC634=0),"",CC634)</x:f>
      </x:c>
      <x:c r="DN634" s="50" t="str">
        <x:f>IF(OR(22&gt;'Настройки'!$B$3,ISBLANK(CD634),CD634=0),"",CD634)</x:f>
      </x:c>
      <x:c r="DO634" s="50" t="str">
        <x:f>IF(OR(23&gt;'Настройки'!$B$3,ISBLANK(CE634),CE634=0),"",CE634)</x:f>
      </x:c>
      <x:c r="DP634" s="50" t="str">
        <x:f>IF(OR(24&gt;'Настройки'!$B$3,ISBLANK(CF634),CF634=0),"",CF634)</x:f>
      </x:c>
      <x:c r="DQ634" s="50" t="str">
        <x:f>IF(OR(25&gt;'Настройки'!$B$3,ISBLANK(CG634),CG634=0),"",CG634)</x:f>
      </x:c>
      <x:c r="DR634" s="50" t="str">
        <x:f>IF(OR(26&gt;'Настройки'!$B$3,ISBLANK(CH634),CH634=0),"",CH634)</x:f>
      </x:c>
      <x:c r="DS634" s="50" t="str">
        <x:f>IF(OR(27&gt;'Настройки'!$B$3,ISBLANK(CI634),CI634=0),"",CI634)</x:f>
      </x:c>
      <x:c r="DT634" s="50" t="str">
        <x:f>IF(OR(28&gt;'Настройки'!$B$3,ISBLANK(CJ634),CJ634=0),"",CJ634)</x:f>
      </x:c>
      <x:c r="DU634" s="50" t="str">
        <x:f>IF(OR(29&gt;'Настройки'!$B$3,ISBLANK(CK634),CK634=0),"",CK634)</x:f>
      </x:c>
      <x:c r="DV634" s="50" t="str">
        <x:f>IF(OR(30&gt;'Настройки'!$B$3,ISBLANK(CL634),CL634=0),"",CL634)</x:f>
      </x:c>
      <x:c r="DW634" s="50" t="str">
        <x:f>IF(OR(31&gt;'Настройки'!$B$3,ISBLANK(CM634),CM634=0),"",CM634)</x:f>
      </x:c>
      <x:c r="DX634" s="50" t="str">
        <x:f>IF(OR(32&gt;'Настройки'!$B$3,ISBLANK(CN634),CN634=0),"",CN634)</x:f>
      </x:c>
      <x:c r="DY634" s="50" t="str">
        <x:f>IF(OR(33&gt;'Настройки'!$B$3,ISBLANK(CO634),CO634=0),"",CO634)</x:f>
      </x:c>
      <x:c r="DZ634" s="50" t="str">
        <x:f>IF(OR(34&gt;'Настройки'!$B$3,ISBLANK(CP634),CP634=0),"",CP634)</x:f>
      </x:c>
      <x:c r="EA634" s="50" t="str">
        <x:f>IF(OR(35&gt;'Настройки'!$B$3,ISBLANK(CQ634),CQ634=0),"",CQ634)</x:f>
      </x:c>
      <x:c r="EB634" s="50" t="str">
        <x:f>IF(OR(36&gt;'Настройки'!$B$3,ISBLANK(CR634),CR634=0),"",CR634)</x:f>
      </x:c>
      <x:c r="EC634" s="50" t="str">
        <x:f>IF(A634="","",IF(OR(BB634="AZ",BB634="BZ"),10000+ROW(),IF(AZ634&gt;'Настройки'!$B$11,20000+ROW(),IF(BF634&lt;&gt;"Обычный",30000+ROW(),IF(AX634&lt;=0,40000+ROW(),"")))))</x:f>
      </x:c>
      <x:c r="ED634" s="50" t="str">
        <x:f>IF(EC634="","",COUNTIFS($EC$2:$EC$1001,"&gt;0",$EC$2:$EC$1001,"&lt;"&amp;EC634)+1)</x:f>
      </x:c>
    </x:row>
    <x:row r="635">
      <x:c r="A635" s="115"/>
      <x:c r="B635" s="115"/>
      <x:c r="C635" s="115"/>
      <x:c r="D635" s="118"/>
      <x:c r="E635" s="118"/>
      <x:c r="F635" s="118"/>
      <x:c r="G635" s="118"/>
      <x:c r="H635" s="118"/>
      <x:c r="I635" s="118"/>
      <x:c r="J635" s="118"/>
      <x:c r="K635" s="118"/>
      <x:c r="L635" s="118"/>
      <x:c r="M635" s="118"/>
      <x:c r="N635" s="118"/>
      <x:c r="O635" s="118"/>
      <x:c r="P635" s="118"/>
      <x:c r="Q635" s="118"/>
      <x:c r="R635" s="118"/>
      <x:c r="S635" s="118"/>
      <x:c r="T635" s="118"/>
      <x:c r="U635" s="118"/>
      <x:c r="V635" s="118"/>
      <x:c r="W635" s="118"/>
      <x:c r="X635" s="118"/>
      <x:c r="Y635" s="118"/>
      <x:c r="Z635" s="118"/>
      <x:c r="AA635" s="118"/>
      <x:c r="AB635" s="118"/>
      <x:c r="AC635" s="118"/>
      <x:c r="AD635" s="118"/>
      <x:c r="AE635" s="118"/>
      <x:c r="AF635" s="118"/>
      <x:c r="AG635" s="118"/>
      <x:c r="AH635" s="118"/>
      <x:c r="AI635" s="118"/>
      <x:c r="AJ635" s="118"/>
      <x:c r="AK635" s="118"/>
      <x:c r="AL635" s="118"/>
      <x:c r="AM635" s="118"/>
      <x:c r="AN635" s="118"/>
      <x:c r="AO635" s="118"/>
      <x:c r="AP635" s="115"/>
      <x:c r="AQ635" s="49" t="str">
        <x:f>IF(A635="","",COUNT(BI635:INDEX(BI635:CR635,1,'Настройки'!$B$3)))</x:f>
      </x:c>
      <x:c r="AR635" s="49" t="str">
        <x:f>IF(A635="","",SUM(BI635:INDEX(BI635:CR635,1,'Настройки'!$B$3)))</x:f>
      </x:c>
      <x:c r="AS635" s="58" t="str">
        <x:f>IF(A635="","",IF('Настройки'!$B$4="Стоимость потребления",AR635*D635,IF('Настройки'!$B$4="Количество",AR635,E635)))</x:f>
      </x:c>
      <x:c r="AT635" s="61" t="str">
        <x:f>IF(OR(A635="",AS635&lt;0,SUM($AS$2:$AS$1001)&lt;=0),"",AS635/SUM($AS$2:$AS$1001))</x:f>
      </x:c>
      <x:c r="AU635" s="61" t="str">
        <x:f>IF(OR(A635="",AS635&lt;0,SUM($AS$2:$AS$1001)&lt;=0),"",SUMIFS($AS$2:$AS$1001,$AS$2:$AS$1001,"&gt;"&amp;AS635)/SUM($AS$2:$AS$1001))</x:f>
      </x:c>
      <x:c r="AV635" s="61" t="str">
        <x:f>IF(OR(A635="",AS635&lt;0,SUM($AS$2:$AS$1001)&lt;=0),"",SUMIFS($AS$2:$AS$1001,$AS$2:$AS$1001,"&gt;="&amp;AS635)/SUM($AS$2:$AS$1001))</x:f>
      </x:c>
      <x:c r="AW635" s="49" t="str">
        <x:f>IF(A635="","",IF(SUM($AS$2:$AS$1001)&lt;=0,"Не определён",IF(AS635&lt;0,"Исключение",IF(AU635&lt;'Настройки'!$B$5,"A",IF(AU635&lt;'Настройки'!$B$6,"B","C")))))</x:f>
      </x:c>
      <x:c r="AX635" s="58" t="str">
        <x:f>IF(A635="","",IF(AQ635=0,"",AVERAGE(BI635:INDEX(BI635:CR635,1,'Настройки'!$B$3))))</x:f>
      </x:c>
      <x:c r="AY635" s="58" t="str">
        <x:f>IF(OR(A635="",AQ635=0),"",STDEVP(BI635:INDEX(BI635:CR635,1,'Настройки'!$B$3)))</x:f>
      </x:c>
      <x:c r="AZ635" s="61" t="str">
        <x:f>IF(OR(A635="",AQ635&lt;'Настройки'!$B$12,AX635&lt;=0,AND('Настройки'!$B$10="Блокировать",COUNTIF(F635:INDEX(F635:AO635,1,'Настройки'!$B$3),"&lt;0")&gt;0)),"",AY635/ABS(AX635))</x:f>
      </x:c>
      <x:c r="BA635" s="49" t="str">
        <x:f>IF(A635="","",IF(AND('Настройки'!$B$10="Блокировать",COUNTIF(F635:INDEX(F635:AO635,1,'Настройки'!$B$3),"&lt;0")&gt;0),"Не определён",IF(AQ635&lt;'Настройки'!$B$12,"Не определён",IF(AX635=0,"Нет спроса",IF(AX635&lt;0,"Не определён",IF(AZ635&lt;='Настройки'!$B$7,"X",IF(AZ635&lt;='Настройки'!$B$8,"Y","Z")))))))</x:f>
      </x:c>
      <x:c r="BB635" s="49" t="str">
        <x:f>IF(OR(A635="",LEN(AW635)&lt;&gt;1,LEN(BA635)&lt;&gt;1),"",AW635&amp;BA635)</x:f>
      </x:c>
      <x:c r="BC635" s="61" t="str">
        <x:f>IF(OR(A635="",AQ635=0),"",(COUNT(BI635:INDEX(BI635:CR635,1,'Настройки'!$B$3))-COUNT(CS635:INDEX(CS635:EB635,1,'Настройки'!$B$3)))/AQ635)</x:f>
      </x:c>
      <x:c r="BD635" s="64" t="str">
        <x:f>IF(OR(A635="",COUNT(CS635:INDEX(CS635:EB635,1,'Настройки'!$B$3))=0),"",AQ635/COUNT(CS635:INDEX(CS635:EB635,1,'Настройки'!$B$3)))</x:f>
      </x:c>
      <x:c r="BE635" s="64" t="str">
        <x:f>IF(OR(A635="",COUNT(CS635:INDEX(CS635:EB635,1,'Настройки'!$B$3))=0),"",IF(AVERAGE(CS635:INDEX(CS635:EB635,1,'Настройки'!$B$3))=0,"",(STDEVP(CS635:INDEX(CS635:EB635,1,'Настройки'!$B$3))/ABS(AVERAGE(CS635:INDEX(CS635:EB635,1,'Настройки'!$B$3))))^2))</x:f>
      </x:c>
      <x:c r="BF635" s="49" t="str">
        <x:f>IF(A635="","",IF(AQ635&lt;3,"Недостаточно",IF(AQ635&lt;6,"Предварительный","Обычный")))</x:f>
      </x:c>
      <x:c r="BG635" s="49" t="str">
        <x:f>IF(A635="","",IF(COUNTIF(F635:INDEX(F635:AO635,1,'Настройки'!$B$3),"&lt;0")&gt;0,IF('Настройки'!$B$10="Блокировать","Отрицательный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"),"")&amp;IF(AQ635&lt;3,"Недостаточно истории. ",IF(AQ635&lt;6,"Предварительная классификация. ",""))&amp;IF(AX635=0,"Нет спроса за горизонт. ","")&amp;IF(AZ635&gt;'Настройки'!$B$11,"Экстремальная вариативность. ",""))</x:f>
      </x:c>
      <x:c r="BH635" s="49" t="str">
        <x:f>IF(A635="","",IFERROR(VLOOKUP(BB635,'Настройки'!$D$3:$E$11,2,FALSE),"Сначала проверьте исходные данные и историю спроса.")&amp;" Уточните срок поставки, MOQ и критичность.")</x:f>
      </x:c>
      <x:c r="BI635" s="50" t="str">
        <x:f>IF(1&gt;'Настройки'!$B$3,"",IF(ISBLANK(F635),IF('Настройки'!$B$9="Нулевой спрос",0,""),IF(F635&lt;0,IF('Настройки'!$B$10="Исключить","",IF('Настройки'!$B$10="Абсолютные значения",ABS(F635),F635)),F635)))</x:f>
      </x:c>
      <x:c r="BJ635" s="50" t="str">
        <x:f>IF(2&gt;'Настройки'!$B$3,"",IF(ISBLANK(G635),IF('Настройки'!$B$9="Нулевой спрос",0,""),IF(G635&lt;0,IF('Настройки'!$B$10="Исключить","",IF('Настройки'!$B$10="Абсолютные значения",ABS(G635),G635)),G635)))</x:f>
      </x:c>
      <x:c r="BK635" s="50" t="str">
        <x:f>IF(3&gt;'Настройки'!$B$3,"",IF(ISBLANK(H635),IF('Настройки'!$B$9="Нулевой спрос",0,""),IF(H635&lt;0,IF('Настройки'!$B$10="Исключить","",IF('Настройки'!$B$10="Абсолютные значения",ABS(H635),H635)),H635)))</x:f>
      </x:c>
      <x:c r="BL635" s="50" t="str">
        <x:f>IF(4&gt;'Настройки'!$B$3,"",IF(ISBLANK(I635),IF('Настройки'!$B$9="Нулевой спрос",0,""),IF(I635&lt;0,IF('Настройки'!$B$10="Исключить","",IF('Настройки'!$B$10="Абсолютные значения",ABS(I635),I635)),I635)))</x:f>
      </x:c>
      <x:c r="BM635" s="50" t="str">
        <x:f>IF(5&gt;'Настройки'!$B$3,"",IF(ISBLANK(J635),IF('Настройки'!$B$9="Нулевой спрос",0,""),IF(J635&lt;0,IF('Настройки'!$B$10="Исключить","",IF('Настройки'!$B$10="Абсолютные значения",ABS(J635),J635)),J635)))</x:f>
      </x:c>
      <x:c r="BN635" s="50" t="str">
        <x:f>IF(6&gt;'Настройки'!$B$3,"",IF(ISBLANK(K635),IF('Настройки'!$B$9="Нулевой спрос",0,""),IF(K635&lt;0,IF('Настройки'!$B$10="Исключить","",IF('Настройки'!$B$10="Абсолютные значения",ABS(K635),K635)),K635)))</x:f>
      </x:c>
      <x:c r="BO635" s="50" t="str">
        <x:f>IF(7&gt;'Настройки'!$B$3,"",IF(ISBLANK(L635),IF('Настройки'!$B$9="Нулевой спрос",0,""),IF(L635&lt;0,IF('Настройки'!$B$10="Исключить","",IF('Настройки'!$B$10="Абсолютные значения",ABS(L635),L635)),L635)))</x:f>
      </x:c>
      <x:c r="BP635" s="50" t="str">
        <x:f>IF(8&gt;'Настройки'!$B$3,"",IF(ISBLANK(M635),IF('Настройки'!$B$9="Нулевой спрос",0,""),IF(M635&lt;0,IF('Настройки'!$B$10="Исключить","",IF('Настройки'!$B$10="Абсолютные значения",ABS(M635),M635)),M635)))</x:f>
      </x:c>
      <x:c r="BQ635" s="50" t="str">
        <x:f>IF(9&gt;'Настройки'!$B$3,"",IF(ISBLANK(N635),IF('Настройки'!$B$9="Нулевой спрос",0,""),IF(N635&lt;0,IF('Настройки'!$B$10="Исключить","",IF('Настройки'!$B$10="Абсолютные значения",ABS(N635),N635)),N635)))</x:f>
      </x:c>
      <x:c r="BR635" s="50" t="str">
        <x:f>IF(10&gt;'Настройки'!$B$3,"",IF(ISBLANK(O635),IF('Настройки'!$B$9="Нулевой спрос",0,""),IF(O635&lt;0,IF('Настройки'!$B$10="Исключить","",IF('Настройки'!$B$10="Абсолютные значения",ABS(O635),O635)),O635)))</x:f>
      </x:c>
      <x:c r="BS635" s="50" t="str">
        <x:f>IF(11&gt;'Настройки'!$B$3,"",IF(ISBLANK(P635),IF('Настройки'!$B$9="Нулевой спрос",0,""),IF(P635&lt;0,IF('Настройки'!$B$10="Исключить","",IF('Настройки'!$B$10="Абсолютные значения",ABS(P635),P635)),P635)))</x:f>
      </x:c>
      <x:c r="BT635" s="50" t="str">
        <x:f>IF(12&gt;'Настройки'!$B$3,"",IF(ISBLANK(Q635),IF('Настройки'!$B$9="Нулевой спрос",0,""),IF(Q635&lt;0,IF('Настройки'!$B$10="Исключить","",IF('Настройки'!$B$10="Абсолютные значения",ABS(Q635),Q635)),Q635)))</x:f>
      </x:c>
      <x:c r="BU635" s="50" t="str">
        <x:f>IF(13&gt;'Настройки'!$B$3,"",IF(ISBLANK(R635),IF('Настройки'!$B$9="Нулевой спрос",0,""),IF(R635&lt;0,IF('Настройки'!$B$10="Исключить","",IF('Настройки'!$B$10="Абсолютные значения",ABS(R635),R635)),R635)))</x:f>
      </x:c>
      <x:c r="BV635" s="50" t="str">
        <x:f>IF(14&gt;'Настройки'!$B$3,"",IF(ISBLANK(S635),IF('Настройки'!$B$9="Нулевой спрос",0,""),IF(S635&lt;0,IF('Настройки'!$B$10="Исключить","",IF('Настройки'!$B$10="Абсолютные значения",ABS(S635),S635)),S635)))</x:f>
      </x:c>
      <x:c r="BW635" s="50" t="str">
        <x:f>IF(15&gt;'Настройки'!$B$3,"",IF(ISBLANK(T635),IF('Настройки'!$B$9="Нулевой спрос",0,""),IF(T635&lt;0,IF('Настройки'!$B$10="Исключить","",IF('Настройки'!$B$10="Абсолютные значения",ABS(T635),T635)),T635)))</x:f>
      </x:c>
      <x:c r="BX635" s="50" t="str">
        <x:f>IF(16&gt;'Настройки'!$B$3,"",IF(ISBLANK(U635),IF('Настройки'!$B$9="Нулевой спрос",0,""),IF(U635&lt;0,IF('Настройки'!$B$10="Исключить","",IF('Настройки'!$B$10="Абсолютные значения",ABS(U635),U635)),U635)))</x:f>
      </x:c>
      <x:c r="BY635" s="50" t="str">
        <x:f>IF(17&gt;'Настройки'!$B$3,"",IF(ISBLANK(V635),IF('Настройки'!$B$9="Нулевой спрос",0,""),IF(V635&lt;0,IF('Настройки'!$B$10="Исключить","",IF('Настройки'!$B$10="Абсолютные значения",ABS(V635),V635)),V635)))</x:f>
      </x:c>
      <x:c r="BZ635" s="50" t="str">
        <x:f>IF(18&gt;'Настройки'!$B$3,"",IF(ISBLANK(W635),IF('Настройки'!$B$9="Нулевой спрос",0,""),IF(W635&lt;0,IF('Настройки'!$B$10="Исключить","",IF('Настройки'!$B$10="Абсолютные значения",ABS(W635),W635)),W635)))</x:f>
      </x:c>
      <x:c r="CA635" s="50" t="str">
        <x:f>IF(19&gt;'Настройки'!$B$3,"",IF(ISBLANK(X635),IF('Настройки'!$B$9="Нулевой спрос",0,""),IF(X635&lt;0,IF('Настройки'!$B$10="Исключить","",IF('Настройки'!$B$10="Абсолютные значения",ABS(X635),X635)),X635)))</x:f>
      </x:c>
      <x:c r="CB635" s="50" t="str">
        <x:f>IF(20&gt;'Настройки'!$B$3,"",IF(ISBLANK(Y635),IF('Настройки'!$B$9="Нулевой спрос",0,""),IF(Y635&lt;0,IF('Настройки'!$B$10="Исключить","",IF('Настройки'!$B$10="Абсолютные значения",ABS(Y635),Y635)),Y635)))</x:f>
      </x:c>
      <x:c r="CC635" s="50" t="str">
        <x:f>IF(21&gt;'Настройки'!$B$3,"",IF(ISBLANK(Z635),IF('Настройки'!$B$9="Нулевой спрос",0,""),IF(Z635&lt;0,IF('Настройки'!$B$10="Исключить","",IF('Настройки'!$B$10="Абсолютные значения",ABS(Z635),Z635)),Z635)))</x:f>
      </x:c>
      <x:c r="CD635" s="50" t="str">
        <x:f>IF(22&gt;'Настройки'!$B$3,"",IF(ISBLANK(AA635),IF('Настройки'!$B$9="Нулевой спрос",0,""),IF(AA635&lt;0,IF('Настройки'!$B$10="Исключить","",IF('Настройки'!$B$10="Абсолютные значения",ABS(AA635),AA635)),AA635)))</x:f>
      </x:c>
      <x:c r="CE635" s="50" t="str">
        <x:f>IF(23&gt;'Настройки'!$B$3,"",IF(ISBLANK(AB635),IF('Настройки'!$B$9="Нулевой спрос",0,""),IF(AB635&lt;0,IF('Настройки'!$B$10="Исключить","",IF('Настройки'!$B$10="Абсолютные значения",ABS(AB635),AB635)),AB635)))</x:f>
      </x:c>
      <x:c r="CF635" s="50" t="str">
        <x:f>IF(24&gt;'Настройки'!$B$3,"",IF(ISBLANK(AC635),IF('Настройки'!$B$9="Нулевой спрос",0,""),IF(AC635&lt;0,IF('Настройки'!$B$10="Исключить","",IF('Настройки'!$B$10="Абсолютные значения",ABS(AC635),AC635)),AC635)))</x:f>
      </x:c>
      <x:c r="CG635" s="50" t="str">
        <x:f>IF(25&gt;'Настройки'!$B$3,"",IF(ISBLANK(AD635),IF('Настройки'!$B$9="Нулевой спрос",0,""),IF(AD635&lt;0,IF('Настройки'!$B$10="Исключить","",IF('Настройки'!$B$10="Абсолютные значения",ABS(AD635),AD635)),AD635)))</x:f>
      </x:c>
      <x:c r="CH635" s="50" t="str">
        <x:f>IF(26&gt;'Настройки'!$B$3,"",IF(ISBLANK(AE635),IF('Настройки'!$B$9="Нулевой спрос",0,""),IF(AE635&lt;0,IF('Настройки'!$B$10="Исключить","",IF('Настройки'!$B$10="Абсолютные значения",ABS(AE635),AE635)),AE635)))</x:f>
      </x:c>
      <x:c r="CI635" s="50" t="str">
        <x:f>IF(27&gt;'Настройки'!$B$3,"",IF(ISBLANK(AF635),IF('Настройки'!$B$9="Нулевой спрос",0,""),IF(AF635&lt;0,IF('Настройки'!$B$10="Исключить","",IF('Настройки'!$B$10="Абсолютные значения",ABS(AF635),AF635)),AF635)))</x:f>
      </x:c>
      <x:c r="CJ635" s="50" t="str">
        <x:f>IF(28&gt;'Настройки'!$B$3,"",IF(ISBLANK(AG635),IF('Настройки'!$B$9="Нулевой спрос",0,""),IF(AG635&lt;0,IF('Настройки'!$B$10="Исключить","",IF('Настройки'!$B$10="Абсолютные значения",ABS(AG635),AG635)),AG635)))</x:f>
      </x:c>
      <x:c r="CK635" s="50" t="str">
        <x:f>IF(29&gt;'Настройки'!$B$3,"",IF(ISBLANK(AH635),IF('Настройки'!$B$9="Нулевой спрос",0,""),IF(AH635&lt;0,IF('Настройки'!$B$10="Исключить","",IF('Настройки'!$B$10="Абсолютные значения",ABS(AH635),AH635)),AH635)))</x:f>
      </x:c>
      <x:c r="CL635" s="50" t="str">
        <x:f>IF(30&gt;'Настройки'!$B$3,"",IF(ISBLANK(AI635),IF('Настройки'!$B$9="Нулевой спрос",0,""),IF(AI635&lt;0,IF('Настройки'!$B$10="Исключить","",IF('Настройки'!$B$10="Абсолютные значения",ABS(AI635),AI635)),AI635)))</x:f>
      </x:c>
      <x:c r="CM635" s="50" t="str">
        <x:f>IF(31&gt;'Настройки'!$B$3,"",IF(ISBLANK(AJ635),IF('Настройки'!$B$9="Нулевой спрос",0,""),IF(AJ635&lt;0,IF('Настройки'!$B$10="Исключить","",IF('Настройки'!$B$10="Абсолютные значения",ABS(AJ635),AJ635)),AJ635)))</x:f>
      </x:c>
      <x:c r="CN635" s="50" t="str">
        <x:f>IF(32&gt;'Настройки'!$B$3,"",IF(ISBLANK(AK635),IF('Настройки'!$B$9="Нулевой спрос",0,""),IF(AK635&lt;0,IF('Настройки'!$B$10="Исключить","",IF('Настройки'!$B$10="Абсолютные значения",ABS(AK635),AK635)),AK635)))</x:f>
      </x:c>
      <x:c r="CO635" s="50" t="str">
        <x:f>IF(33&gt;'Настройки'!$B$3,"",IF(ISBLANK(AL635),IF('Настройки'!$B$9="Нулевой спрос",0,""),IF(AL635&lt;0,IF('Настройки'!$B$10="Исключить","",IF('Настройки'!$B$10="Абсолютные значения",ABS(AL635),AL635)),AL635)))</x:f>
      </x:c>
      <x:c r="CP635" s="50" t="str">
        <x:f>IF(34&gt;'Настройки'!$B$3,"",IF(ISBLANK(AM635),IF('Настройки'!$B$9="Нулевой спрос",0,""),IF(AM635&lt;0,IF('Настройки'!$B$10="Исключить","",IF('Настройки'!$B$10="Абсолютные значения",ABS(AM635),AM635)),AM635)))</x:f>
      </x:c>
      <x:c r="CQ635" s="50" t="str">
        <x:f>IF(35&gt;'Настройки'!$B$3,"",IF(ISBLANK(AN635),IF('Настройки'!$B$9="Нулевой спрос",0,""),IF(AN635&lt;0,IF('Настройки'!$B$10="Исключить","",IF('Настройки'!$B$10="Абсолютные значения",ABS(AN635),AN635)),AN635)))</x:f>
      </x:c>
      <x:c r="CR635" s="50" t="str">
        <x:f>IF(36&gt;'Настройки'!$B$3,"",IF(ISBLANK(AO635),IF('Настройки'!$B$9="Нулевой спрос",0,""),IF(AO635&lt;0,IF('Настройки'!$B$10="Исключить","",IF('Настройки'!$B$10="Абсолютные значения",ABS(AO635),AO635)),AO635)))</x:f>
      </x:c>
      <x:c r="CS635" s="50" t="str">
        <x:f>IF(OR(1&gt;'Настройки'!$B$3,ISBLANK(BI635),BI635=0),"",BI635)</x:f>
      </x:c>
      <x:c r="CT635" s="50" t="str">
        <x:f>IF(OR(2&gt;'Настройки'!$B$3,ISBLANK(BJ635),BJ635=0),"",BJ635)</x:f>
      </x:c>
      <x:c r="CU635" s="50" t="str">
        <x:f>IF(OR(3&gt;'Настройки'!$B$3,ISBLANK(BK635),BK635=0),"",BK635)</x:f>
      </x:c>
      <x:c r="CV635" s="50" t="str">
        <x:f>IF(OR(4&gt;'Настройки'!$B$3,ISBLANK(BL635),BL635=0),"",BL635)</x:f>
      </x:c>
      <x:c r="CW635" s="50" t="str">
        <x:f>IF(OR(5&gt;'Настройки'!$B$3,ISBLANK(BM635),BM635=0),"",BM635)</x:f>
      </x:c>
      <x:c r="CX635" s="50" t="str">
        <x:f>IF(OR(6&gt;'Настройки'!$B$3,ISBLANK(BN635),BN635=0),"",BN635)</x:f>
      </x:c>
      <x:c r="CY635" s="50" t="str">
        <x:f>IF(OR(7&gt;'Настройки'!$B$3,ISBLANK(BO635),BO635=0),"",BO635)</x:f>
      </x:c>
      <x:c r="CZ635" s="50" t="str">
        <x:f>IF(OR(8&gt;'Настройки'!$B$3,ISBLANK(BP635),BP635=0),"",BP635)</x:f>
      </x:c>
      <x:c r="DA635" s="50" t="str">
        <x:f>IF(OR(9&gt;'Настройки'!$B$3,ISBLANK(BQ635),BQ635=0),"",BQ635)</x:f>
      </x:c>
      <x:c r="DB635" s="50" t="str">
        <x:f>IF(OR(10&gt;'Настройки'!$B$3,ISBLANK(BR635),BR635=0),"",BR635)</x:f>
      </x:c>
      <x:c r="DC635" s="50" t="str">
        <x:f>IF(OR(11&gt;'Настройки'!$B$3,ISBLANK(BS635),BS635=0),"",BS635)</x:f>
      </x:c>
      <x:c r="DD635" s="50" t="str">
        <x:f>IF(OR(12&gt;'Настройки'!$B$3,ISBLANK(BT635),BT635=0),"",BT635)</x:f>
      </x:c>
      <x:c r="DE635" s="50" t="str">
        <x:f>IF(OR(13&gt;'Настройки'!$B$3,ISBLANK(BU635),BU635=0),"",BU635)</x:f>
      </x:c>
      <x:c r="DF635" s="50" t="str">
        <x:f>IF(OR(14&gt;'Настройки'!$B$3,ISBLANK(BV635),BV635=0),"",BV635)</x:f>
      </x:c>
      <x:c r="DG635" s="50" t="str">
        <x:f>IF(OR(15&gt;'Настройки'!$B$3,ISBLANK(BW635),BW635=0),"",BW635)</x:f>
      </x:c>
      <x:c r="DH635" s="50" t="str">
        <x:f>IF(OR(16&gt;'Настройки'!$B$3,ISBLANK(BX635),BX635=0),"",BX635)</x:f>
      </x:c>
      <x:c r="DI635" s="50" t="str">
        <x:f>IF(OR(17&gt;'Настройки'!$B$3,ISBLANK(BY635),BY635=0),"",BY635)</x:f>
      </x:c>
      <x:c r="DJ635" s="50" t="str">
        <x:f>IF(OR(18&gt;'Настройки'!$B$3,ISBLANK(BZ635),BZ635=0),"",BZ635)</x:f>
      </x:c>
      <x:c r="DK635" s="50" t="str">
        <x:f>IF(OR(19&gt;'Настройки'!$B$3,ISBLANK(CA635),CA635=0),"",CA635)</x:f>
      </x:c>
      <x:c r="DL635" s="50" t="str">
        <x:f>IF(OR(20&gt;'Настройки'!$B$3,ISBLANK(CB635),CB635=0),"",CB635)</x:f>
      </x:c>
      <x:c r="DM635" s="50" t="str">
        <x:f>IF(OR(21&gt;'Настройки'!$B$3,ISBLANK(CC635),CC635=0),"",CC635)</x:f>
      </x:c>
      <x:c r="DN635" s="50" t="str">
        <x:f>IF(OR(22&gt;'Настройки'!$B$3,ISBLANK(CD635),CD635=0),"",CD635)</x:f>
      </x:c>
      <x:c r="DO635" s="50" t="str">
        <x:f>IF(OR(23&gt;'Настройки'!$B$3,ISBLANK(CE635),CE635=0),"",CE635)</x:f>
      </x:c>
      <x:c r="DP635" s="50" t="str">
        <x:f>IF(OR(24&gt;'Настройки'!$B$3,ISBLANK(CF635),CF635=0),"",CF635)</x:f>
      </x:c>
      <x:c r="DQ635" s="50" t="str">
        <x:f>IF(OR(25&gt;'Настройки'!$B$3,ISBLANK(CG635),CG635=0),"",CG635)</x:f>
      </x:c>
      <x:c r="DR635" s="50" t="str">
        <x:f>IF(OR(26&gt;'Настройки'!$B$3,ISBLANK(CH635),CH635=0),"",CH635)</x:f>
      </x:c>
      <x:c r="DS635" s="50" t="str">
        <x:f>IF(OR(27&gt;'Настройки'!$B$3,ISBLANK(CI635),CI635=0),"",CI635)</x:f>
      </x:c>
      <x:c r="DT635" s="50" t="str">
        <x:f>IF(OR(28&gt;'Настройки'!$B$3,ISBLANK(CJ635),CJ635=0),"",CJ635)</x:f>
      </x:c>
      <x:c r="DU635" s="50" t="str">
        <x:f>IF(OR(29&gt;'Настройки'!$B$3,ISBLANK(CK635),CK635=0),"",CK635)</x:f>
      </x:c>
      <x:c r="DV635" s="50" t="str">
        <x:f>IF(OR(30&gt;'Настройки'!$B$3,ISBLANK(CL635),CL635=0),"",CL635)</x:f>
      </x:c>
      <x:c r="DW635" s="50" t="str">
        <x:f>IF(OR(31&gt;'Настройки'!$B$3,ISBLANK(CM635),CM635=0),"",CM635)</x:f>
      </x:c>
      <x:c r="DX635" s="50" t="str">
        <x:f>IF(OR(32&gt;'Настройки'!$B$3,ISBLANK(CN635),CN635=0),"",CN635)</x:f>
      </x:c>
      <x:c r="DY635" s="50" t="str">
        <x:f>IF(OR(33&gt;'Настройки'!$B$3,ISBLANK(CO635),CO635=0),"",CO635)</x:f>
      </x:c>
      <x:c r="DZ635" s="50" t="str">
        <x:f>IF(OR(34&gt;'Настройки'!$B$3,ISBLANK(CP635),CP635=0),"",CP635)</x:f>
      </x:c>
      <x:c r="EA635" s="50" t="str">
        <x:f>IF(OR(35&gt;'Настройки'!$B$3,ISBLANK(CQ635),CQ635=0),"",CQ635)</x:f>
      </x:c>
      <x:c r="EB635" s="50" t="str">
        <x:f>IF(OR(36&gt;'Настройки'!$B$3,ISBLANK(CR635),CR635=0),"",CR635)</x:f>
      </x:c>
      <x:c r="EC635" s="50" t="str">
        <x:f>IF(A635="","",IF(OR(BB635="AZ",BB635="BZ"),10000+ROW(),IF(AZ635&gt;'Настройки'!$B$11,20000+ROW(),IF(BF635&lt;&gt;"Обычный",30000+ROW(),IF(AX635&lt;=0,40000+ROW(),"")))))</x:f>
      </x:c>
      <x:c r="ED635" s="50" t="str">
        <x:f>IF(EC635="","",COUNTIFS($EC$2:$EC$1001,"&gt;0",$EC$2:$EC$1001,"&lt;"&amp;EC635)+1)</x:f>
      </x:c>
    </x:row>
    <x:row r="636">
      <x:c r="A636" s="115"/>
      <x:c r="B636" s="115"/>
      <x:c r="C636" s="115"/>
      <x:c r="D636" s="118"/>
      <x:c r="E636" s="118"/>
      <x:c r="F636" s="118"/>
      <x:c r="G636" s="118"/>
      <x:c r="H636" s="118"/>
      <x:c r="I636" s="118"/>
      <x:c r="J636" s="118"/>
      <x:c r="K636" s="118"/>
      <x:c r="L636" s="118"/>
      <x:c r="M636" s="118"/>
      <x:c r="N636" s="118"/>
      <x:c r="O636" s="118"/>
      <x:c r="P636" s="118"/>
      <x:c r="Q636" s="118"/>
      <x:c r="R636" s="118"/>
      <x:c r="S636" s="118"/>
      <x:c r="T636" s="118"/>
      <x:c r="U636" s="118"/>
      <x:c r="V636" s="118"/>
      <x:c r="W636" s="118"/>
      <x:c r="X636" s="118"/>
      <x:c r="Y636" s="118"/>
      <x:c r="Z636" s="118"/>
      <x:c r="AA636" s="118"/>
      <x:c r="AB636" s="118"/>
      <x:c r="AC636" s="118"/>
      <x:c r="AD636" s="118"/>
      <x:c r="AE636" s="118"/>
      <x:c r="AF636" s="118"/>
      <x:c r="AG636" s="118"/>
      <x:c r="AH636" s="118"/>
      <x:c r="AI636" s="118"/>
      <x:c r="AJ636" s="118"/>
      <x:c r="AK636" s="118"/>
      <x:c r="AL636" s="118"/>
      <x:c r="AM636" s="118"/>
      <x:c r="AN636" s="118"/>
      <x:c r="AO636" s="118"/>
      <x:c r="AP636" s="115"/>
      <x:c r="AQ636" s="49" t="str">
        <x:f>IF(A636="","",COUNT(BI636:INDEX(BI636:CR636,1,'Настройки'!$B$3)))</x:f>
      </x:c>
      <x:c r="AR636" s="49" t="str">
        <x:f>IF(A636="","",SUM(BI636:INDEX(BI636:CR636,1,'Настройки'!$B$3)))</x:f>
      </x:c>
      <x:c r="AS636" s="58" t="str">
        <x:f>IF(A636="","",IF('Настройки'!$B$4="Стоимость потребления",AR636*D636,IF('Настройки'!$B$4="Количество",AR636,E636)))</x:f>
      </x:c>
      <x:c r="AT636" s="61" t="str">
        <x:f>IF(OR(A636="",AS636&lt;0,SUM($AS$2:$AS$1001)&lt;=0),"",AS636/SUM($AS$2:$AS$1001))</x:f>
      </x:c>
      <x:c r="AU636" s="61" t="str">
        <x:f>IF(OR(A636="",AS636&lt;0,SUM($AS$2:$AS$1001)&lt;=0),"",SUMIFS($AS$2:$AS$1001,$AS$2:$AS$1001,"&gt;"&amp;AS636)/SUM($AS$2:$AS$1001))</x:f>
      </x:c>
      <x:c r="AV636" s="61" t="str">
        <x:f>IF(OR(A636="",AS636&lt;0,SUM($AS$2:$AS$1001)&lt;=0),"",SUMIFS($AS$2:$AS$1001,$AS$2:$AS$1001,"&gt;="&amp;AS636)/SUM($AS$2:$AS$1001))</x:f>
      </x:c>
      <x:c r="AW636" s="49" t="str">
        <x:f>IF(A636="","",IF(SUM($AS$2:$AS$1001)&lt;=0,"Не определён",IF(AS636&lt;0,"Исключение",IF(AU636&lt;'Настройки'!$B$5,"A",IF(AU636&lt;'Настройки'!$B$6,"B","C")))))</x:f>
      </x:c>
      <x:c r="AX636" s="58" t="str">
        <x:f>IF(A636="","",IF(AQ636=0,"",AVERAGE(BI636:INDEX(BI636:CR636,1,'Настройки'!$B$3))))</x:f>
      </x:c>
      <x:c r="AY636" s="58" t="str">
        <x:f>IF(OR(A636="",AQ636=0),"",STDEVP(BI636:INDEX(BI636:CR636,1,'Настройки'!$B$3)))</x:f>
      </x:c>
      <x:c r="AZ636" s="61" t="str">
        <x:f>IF(OR(A636="",AQ636&lt;'Настройки'!$B$12,AX636&lt;=0,AND('Настройки'!$B$10="Блокировать",COUNTIF(F636:INDEX(F636:AO636,1,'Настройки'!$B$3),"&lt;0")&gt;0)),"",AY636/ABS(AX636))</x:f>
      </x:c>
      <x:c r="BA636" s="49" t="str">
        <x:f>IF(A636="","",IF(AND('Настройки'!$B$10="Блокировать",COUNTIF(F636:INDEX(F636:AO636,1,'Настройки'!$B$3),"&lt;0")&gt;0),"Не определён",IF(AQ636&lt;'Настройки'!$B$12,"Не определён",IF(AX636=0,"Нет спроса",IF(AX636&lt;0,"Не определён",IF(AZ636&lt;='Настройки'!$B$7,"X",IF(AZ636&lt;='Настройки'!$B$8,"Y","Z")))))))</x:f>
      </x:c>
      <x:c r="BB636" s="49" t="str">
        <x:f>IF(OR(A636="",LEN(AW636)&lt;&gt;1,LEN(BA636)&lt;&gt;1),"",AW636&amp;BA636)</x:f>
      </x:c>
      <x:c r="BC636" s="61" t="str">
        <x:f>IF(OR(A636="",AQ636=0),"",(COUNT(BI636:INDEX(BI636:CR636,1,'Настройки'!$B$3))-COUNT(CS636:INDEX(CS636:EB636,1,'Настройки'!$B$3)))/AQ636)</x:f>
      </x:c>
      <x:c r="BD636" s="64" t="str">
        <x:f>IF(OR(A636="",COUNT(CS636:INDEX(CS636:EB636,1,'Настройки'!$B$3))=0),"",AQ636/COUNT(CS636:INDEX(CS636:EB636,1,'Настройки'!$B$3)))</x:f>
      </x:c>
      <x:c r="BE636" s="64" t="str">
        <x:f>IF(OR(A636="",COUNT(CS636:INDEX(CS636:EB636,1,'Настройки'!$B$3))=0),"",IF(AVERAGE(CS636:INDEX(CS636:EB636,1,'Настройки'!$B$3))=0,"",(STDEVP(CS636:INDEX(CS636:EB636,1,'Настройки'!$B$3))/ABS(AVERAGE(CS636:INDEX(CS636:EB636,1,'Настройки'!$B$3))))^2))</x:f>
      </x:c>
      <x:c r="BF636" s="49" t="str">
        <x:f>IF(A636="","",IF(AQ636&lt;3,"Недостаточно",IF(AQ636&lt;6,"Предварительный","Обычный")))</x:f>
      </x:c>
      <x:c r="BG636" s="49" t="str">
        <x:f>IF(A636="","",IF(COUNTIF(F636:INDEX(F636:AO636,1,'Настройки'!$B$3),"&lt;0")&gt;0,IF('Настройки'!$B$10="Блокировать","Отрицательный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"),"")&amp;IF(AQ636&lt;3,"Недостаточно истории. ",IF(AQ636&lt;6,"Предварительная классификация. ",""))&amp;IF(AX636=0,"Нет спроса за горизонт. ","")&amp;IF(AZ636&gt;'Настройки'!$B$11,"Экстремальная вариативность. ",""))</x:f>
      </x:c>
      <x:c r="BH636" s="49" t="str">
        <x:f>IF(A636="","",IFERROR(VLOOKUP(BB636,'Настройки'!$D$3:$E$11,2,FALSE),"Сначала проверьте исходные данные и историю спроса.")&amp;" Уточните срок поставки, MOQ и критичность.")</x:f>
      </x:c>
      <x:c r="BI636" s="50" t="str">
        <x:f>IF(1&gt;'Настройки'!$B$3,"",IF(ISBLANK(F636),IF('Настройки'!$B$9="Нулевой спрос",0,""),IF(F636&lt;0,IF('Настройки'!$B$10="Исключить","",IF('Настройки'!$B$10="Абсолютные значения",ABS(F636),F636)),F636)))</x:f>
      </x:c>
      <x:c r="BJ636" s="50" t="str">
        <x:f>IF(2&gt;'Настройки'!$B$3,"",IF(ISBLANK(G636),IF('Настройки'!$B$9="Нулевой спрос",0,""),IF(G636&lt;0,IF('Настройки'!$B$10="Исключить","",IF('Настройки'!$B$10="Абсолютные значения",ABS(G636),G636)),G636)))</x:f>
      </x:c>
      <x:c r="BK636" s="50" t="str">
        <x:f>IF(3&gt;'Настройки'!$B$3,"",IF(ISBLANK(H636),IF('Настройки'!$B$9="Нулевой спрос",0,""),IF(H636&lt;0,IF('Настройки'!$B$10="Исключить","",IF('Настройки'!$B$10="Абсолютные значения",ABS(H636),H636)),H636)))</x:f>
      </x:c>
      <x:c r="BL636" s="50" t="str">
        <x:f>IF(4&gt;'Настройки'!$B$3,"",IF(ISBLANK(I636),IF('Настройки'!$B$9="Нулевой спрос",0,""),IF(I636&lt;0,IF('Настройки'!$B$10="Исключить","",IF('Настройки'!$B$10="Абсолютные значения",ABS(I636),I636)),I636)))</x:f>
      </x:c>
      <x:c r="BM636" s="50" t="str">
        <x:f>IF(5&gt;'Настройки'!$B$3,"",IF(ISBLANK(J636),IF('Настройки'!$B$9="Нулевой спрос",0,""),IF(J636&lt;0,IF('Настройки'!$B$10="Исключить","",IF('Настройки'!$B$10="Абсолютные значения",ABS(J636),J636)),J636)))</x:f>
      </x:c>
      <x:c r="BN636" s="50" t="str">
        <x:f>IF(6&gt;'Настройки'!$B$3,"",IF(ISBLANK(K636),IF('Настройки'!$B$9="Нулевой спрос",0,""),IF(K636&lt;0,IF('Настройки'!$B$10="Исключить","",IF('Настройки'!$B$10="Абсолютные значения",ABS(K636),K636)),K636)))</x:f>
      </x:c>
      <x:c r="BO636" s="50" t="str">
        <x:f>IF(7&gt;'Настройки'!$B$3,"",IF(ISBLANK(L636),IF('Настройки'!$B$9="Нулевой спрос",0,""),IF(L636&lt;0,IF('Настройки'!$B$10="Исключить","",IF('Настройки'!$B$10="Абсолютные значения",ABS(L636),L636)),L636)))</x:f>
      </x:c>
      <x:c r="BP636" s="50" t="str">
        <x:f>IF(8&gt;'Настройки'!$B$3,"",IF(ISBLANK(M636),IF('Настройки'!$B$9="Нулевой спрос",0,""),IF(M636&lt;0,IF('Настройки'!$B$10="Исключить","",IF('Настройки'!$B$10="Абсолютные значения",ABS(M636),M636)),M636)))</x:f>
      </x:c>
      <x:c r="BQ636" s="50" t="str">
        <x:f>IF(9&gt;'Настройки'!$B$3,"",IF(ISBLANK(N636),IF('Настройки'!$B$9="Нулевой спрос",0,""),IF(N636&lt;0,IF('Настройки'!$B$10="Исключить","",IF('Настройки'!$B$10="Абсолютные значения",ABS(N636),N636)),N636)))</x:f>
      </x:c>
      <x:c r="BR636" s="50" t="str">
        <x:f>IF(10&gt;'Настройки'!$B$3,"",IF(ISBLANK(O636),IF('Настройки'!$B$9="Нулевой спрос",0,""),IF(O636&lt;0,IF('Настройки'!$B$10="Исключить","",IF('Настройки'!$B$10="Абсолютные значения",ABS(O636),O636)),O636)))</x:f>
      </x:c>
      <x:c r="BS636" s="50" t="str">
        <x:f>IF(11&gt;'Настройки'!$B$3,"",IF(ISBLANK(P636),IF('Настройки'!$B$9="Нулевой спрос",0,""),IF(P636&lt;0,IF('Настройки'!$B$10="Исключить","",IF('Настройки'!$B$10="Абсолютные значения",ABS(P636),P636)),P636)))</x:f>
      </x:c>
      <x:c r="BT636" s="50" t="str">
        <x:f>IF(12&gt;'Настройки'!$B$3,"",IF(ISBLANK(Q636),IF('Настройки'!$B$9="Нулевой спрос",0,""),IF(Q636&lt;0,IF('Настройки'!$B$10="Исключить","",IF('Настройки'!$B$10="Абсолютные значения",ABS(Q636),Q636)),Q636)))</x:f>
      </x:c>
      <x:c r="BU636" s="50" t="str">
        <x:f>IF(13&gt;'Настройки'!$B$3,"",IF(ISBLANK(R636),IF('Настройки'!$B$9="Нулевой спрос",0,""),IF(R636&lt;0,IF('Настройки'!$B$10="Исключить","",IF('Настройки'!$B$10="Абсолютные значения",ABS(R636),R636)),R636)))</x:f>
      </x:c>
      <x:c r="BV636" s="50" t="str">
        <x:f>IF(14&gt;'Настройки'!$B$3,"",IF(ISBLANK(S636),IF('Настройки'!$B$9="Нулевой спрос",0,""),IF(S636&lt;0,IF('Настройки'!$B$10="Исключить","",IF('Настройки'!$B$10="Абсолютные значения",ABS(S636),S636)),S636)))</x:f>
      </x:c>
      <x:c r="BW636" s="50" t="str">
        <x:f>IF(15&gt;'Настройки'!$B$3,"",IF(ISBLANK(T636),IF('Настройки'!$B$9="Нулевой спрос",0,""),IF(T636&lt;0,IF('Настройки'!$B$10="Исключить","",IF('Настройки'!$B$10="Абсолютные значения",ABS(T636),T636)),T636)))</x:f>
      </x:c>
      <x:c r="BX636" s="50" t="str">
        <x:f>IF(16&gt;'Настройки'!$B$3,"",IF(ISBLANK(U636),IF('Настройки'!$B$9="Нулевой спрос",0,""),IF(U636&lt;0,IF('Настройки'!$B$10="Исключить","",IF('Настройки'!$B$10="Абсолютные значения",ABS(U636),U636)),U636)))</x:f>
      </x:c>
      <x:c r="BY636" s="50" t="str">
        <x:f>IF(17&gt;'Настройки'!$B$3,"",IF(ISBLANK(V636),IF('Настройки'!$B$9="Нулевой спрос",0,""),IF(V636&lt;0,IF('Настройки'!$B$10="Исключить","",IF('Настройки'!$B$10="Абсолютные значения",ABS(V636),V636)),V636)))</x:f>
      </x:c>
      <x:c r="BZ636" s="50" t="str">
        <x:f>IF(18&gt;'Настройки'!$B$3,"",IF(ISBLANK(W636),IF('Настройки'!$B$9="Нулевой спрос",0,""),IF(W636&lt;0,IF('Настройки'!$B$10="Исключить","",IF('Настройки'!$B$10="Абсолютные значения",ABS(W636),W636)),W636)))</x:f>
      </x:c>
      <x:c r="CA636" s="50" t="str">
        <x:f>IF(19&gt;'Настройки'!$B$3,"",IF(ISBLANK(X636),IF('Настройки'!$B$9="Нулевой спрос",0,""),IF(X636&lt;0,IF('Настройки'!$B$10="Исключить","",IF('Настройки'!$B$10="Абсолютные значения",ABS(X636),X636)),X636)))</x:f>
      </x:c>
      <x:c r="CB636" s="50" t="str">
        <x:f>IF(20&gt;'Настройки'!$B$3,"",IF(ISBLANK(Y636),IF('Настройки'!$B$9="Нулевой спрос",0,""),IF(Y636&lt;0,IF('Настройки'!$B$10="Исключить","",IF('Настройки'!$B$10="Абсолютные значения",ABS(Y636),Y636)),Y636)))</x:f>
      </x:c>
      <x:c r="CC636" s="50" t="str">
        <x:f>IF(21&gt;'Настройки'!$B$3,"",IF(ISBLANK(Z636),IF('Настройки'!$B$9="Нулевой спрос",0,""),IF(Z636&lt;0,IF('Настройки'!$B$10="Исключить","",IF('Настройки'!$B$10="Абсолютные значения",ABS(Z636),Z636)),Z636)))</x:f>
      </x:c>
      <x:c r="CD636" s="50" t="str">
        <x:f>IF(22&gt;'Настройки'!$B$3,"",IF(ISBLANK(AA636),IF('Настройки'!$B$9="Нулевой спрос",0,""),IF(AA636&lt;0,IF('Настройки'!$B$10="Исключить","",IF('Настройки'!$B$10="Абсолютные значения",ABS(AA636),AA636)),AA636)))</x:f>
      </x:c>
      <x:c r="CE636" s="50" t="str">
        <x:f>IF(23&gt;'Настройки'!$B$3,"",IF(ISBLANK(AB636),IF('Настройки'!$B$9="Нулевой спрос",0,""),IF(AB636&lt;0,IF('Настройки'!$B$10="Исключить","",IF('Настройки'!$B$10="Абсолютные значения",ABS(AB636),AB636)),AB636)))</x:f>
      </x:c>
      <x:c r="CF636" s="50" t="str">
        <x:f>IF(24&gt;'Настройки'!$B$3,"",IF(ISBLANK(AC636),IF('Настройки'!$B$9="Нулевой спрос",0,""),IF(AC636&lt;0,IF('Настройки'!$B$10="Исключить","",IF('Настройки'!$B$10="Абсолютные значения",ABS(AC636),AC636)),AC636)))</x:f>
      </x:c>
      <x:c r="CG636" s="50" t="str">
        <x:f>IF(25&gt;'Настройки'!$B$3,"",IF(ISBLANK(AD636),IF('Настройки'!$B$9="Нулевой спрос",0,""),IF(AD636&lt;0,IF('Настройки'!$B$10="Исключить","",IF('Настройки'!$B$10="Абсолютные значения",ABS(AD636),AD636)),AD636)))</x:f>
      </x:c>
      <x:c r="CH636" s="50" t="str">
        <x:f>IF(26&gt;'Настройки'!$B$3,"",IF(ISBLANK(AE636),IF('Настройки'!$B$9="Нулевой спрос",0,""),IF(AE636&lt;0,IF('Настройки'!$B$10="Исключить","",IF('Настройки'!$B$10="Абсолютные значения",ABS(AE636),AE636)),AE636)))</x:f>
      </x:c>
      <x:c r="CI636" s="50" t="str">
        <x:f>IF(27&gt;'Настройки'!$B$3,"",IF(ISBLANK(AF636),IF('Настройки'!$B$9="Нулевой спрос",0,""),IF(AF636&lt;0,IF('Настройки'!$B$10="Исключить","",IF('Настройки'!$B$10="Абсолютные значения",ABS(AF636),AF636)),AF636)))</x:f>
      </x:c>
      <x:c r="CJ636" s="50" t="str">
        <x:f>IF(28&gt;'Настройки'!$B$3,"",IF(ISBLANK(AG636),IF('Настройки'!$B$9="Нулевой спрос",0,""),IF(AG636&lt;0,IF('Настройки'!$B$10="Исключить","",IF('Настройки'!$B$10="Абсолютные значения",ABS(AG636),AG636)),AG636)))</x:f>
      </x:c>
      <x:c r="CK636" s="50" t="str">
        <x:f>IF(29&gt;'Настройки'!$B$3,"",IF(ISBLANK(AH636),IF('Настройки'!$B$9="Нулевой спрос",0,""),IF(AH636&lt;0,IF('Настройки'!$B$10="Исключить","",IF('Настройки'!$B$10="Абсолютные значения",ABS(AH636),AH636)),AH636)))</x:f>
      </x:c>
      <x:c r="CL636" s="50" t="str">
        <x:f>IF(30&gt;'Настройки'!$B$3,"",IF(ISBLANK(AI636),IF('Настройки'!$B$9="Нулевой спрос",0,""),IF(AI636&lt;0,IF('Настройки'!$B$10="Исключить","",IF('Настройки'!$B$10="Абсолютные значения",ABS(AI636),AI636)),AI636)))</x:f>
      </x:c>
      <x:c r="CM636" s="50" t="str">
        <x:f>IF(31&gt;'Настройки'!$B$3,"",IF(ISBLANK(AJ636),IF('Настройки'!$B$9="Нулевой спрос",0,""),IF(AJ636&lt;0,IF('Настройки'!$B$10="Исключить","",IF('Настройки'!$B$10="Абсолютные значения",ABS(AJ636),AJ636)),AJ636)))</x:f>
      </x:c>
      <x:c r="CN636" s="50" t="str">
        <x:f>IF(32&gt;'Настройки'!$B$3,"",IF(ISBLANK(AK636),IF('Настройки'!$B$9="Нулевой спрос",0,""),IF(AK636&lt;0,IF('Настройки'!$B$10="Исключить","",IF('Настройки'!$B$10="Абсолютные значения",ABS(AK636),AK636)),AK636)))</x:f>
      </x:c>
      <x:c r="CO636" s="50" t="str">
        <x:f>IF(33&gt;'Настройки'!$B$3,"",IF(ISBLANK(AL636),IF('Настройки'!$B$9="Нулевой спрос",0,""),IF(AL636&lt;0,IF('Настройки'!$B$10="Исключить","",IF('Настройки'!$B$10="Абсолютные значения",ABS(AL636),AL636)),AL636)))</x:f>
      </x:c>
      <x:c r="CP636" s="50" t="str">
        <x:f>IF(34&gt;'Настройки'!$B$3,"",IF(ISBLANK(AM636),IF('Настройки'!$B$9="Нулевой спрос",0,""),IF(AM636&lt;0,IF('Настройки'!$B$10="Исключить","",IF('Настройки'!$B$10="Абсолютные значения",ABS(AM636),AM636)),AM636)))</x:f>
      </x:c>
      <x:c r="CQ636" s="50" t="str">
        <x:f>IF(35&gt;'Настройки'!$B$3,"",IF(ISBLANK(AN636),IF('Настройки'!$B$9="Нулевой спрос",0,""),IF(AN636&lt;0,IF('Настройки'!$B$10="Исключить","",IF('Настройки'!$B$10="Абсолютные значения",ABS(AN636),AN636)),AN636)))</x:f>
      </x:c>
      <x:c r="CR636" s="50" t="str">
        <x:f>IF(36&gt;'Настройки'!$B$3,"",IF(ISBLANK(AO636),IF('Настройки'!$B$9="Нулевой спрос",0,""),IF(AO636&lt;0,IF('Настройки'!$B$10="Исключить","",IF('Настройки'!$B$10="Абсолютные значения",ABS(AO636),AO636)),AO636)))</x:f>
      </x:c>
      <x:c r="CS636" s="50" t="str">
        <x:f>IF(OR(1&gt;'Настройки'!$B$3,ISBLANK(BI636),BI636=0),"",BI636)</x:f>
      </x:c>
      <x:c r="CT636" s="50" t="str">
        <x:f>IF(OR(2&gt;'Настройки'!$B$3,ISBLANK(BJ636),BJ636=0),"",BJ636)</x:f>
      </x:c>
      <x:c r="CU636" s="50" t="str">
        <x:f>IF(OR(3&gt;'Настройки'!$B$3,ISBLANK(BK636),BK636=0),"",BK636)</x:f>
      </x:c>
      <x:c r="CV636" s="50" t="str">
        <x:f>IF(OR(4&gt;'Настройки'!$B$3,ISBLANK(BL636),BL636=0),"",BL636)</x:f>
      </x:c>
      <x:c r="CW636" s="50" t="str">
        <x:f>IF(OR(5&gt;'Настройки'!$B$3,ISBLANK(BM636),BM636=0),"",BM636)</x:f>
      </x:c>
      <x:c r="CX636" s="50" t="str">
        <x:f>IF(OR(6&gt;'Настройки'!$B$3,ISBLANK(BN636),BN636=0),"",BN636)</x:f>
      </x:c>
      <x:c r="CY636" s="50" t="str">
        <x:f>IF(OR(7&gt;'Настройки'!$B$3,ISBLANK(BO636),BO636=0),"",BO636)</x:f>
      </x:c>
      <x:c r="CZ636" s="50" t="str">
        <x:f>IF(OR(8&gt;'Настройки'!$B$3,ISBLANK(BP636),BP636=0),"",BP636)</x:f>
      </x:c>
      <x:c r="DA636" s="50" t="str">
        <x:f>IF(OR(9&gt;'Настройки'!$B$3,ISBLANK(BQ636),BQ636=0),"",BQ636)</x:f>
      </x:c>
      <x:c r="DB636" s="50" t="str">
        <x:f>IF(OR(10&gt;'Настройки'!$B$3,ISBLANK(BR636),BR636=0),"",BR636)</x:f>
      </x:c>
      <x:c r="DC636" s="50" t="str">
        <x:f>IF(OR(11&gt;'Настройки'!$B$3,ISBLANK(BS636),BS636=0),"",BS636)</x:f>
      </x:c>
      <x:c r="DD636" s="50" t="str">
        <x:f>IF(OR(12&gt;'Настройки'!$B$3,ISBLANK(BT636),BT636=0),"",BT636)</x:f>
      </x:c>
      <x:c r="DE636" s="50" t="str">
        <x:f>IF(OR(13&gt;'Настройки'!$B$3,ISBLANK(BU636),BU636=0),"",BU636)</x:f>
      </x:c>
      <x:c r="DF636" s="50" t="str">
        <x:f>IF(OR(14&gt;'Настройки'!$B$3,ISBLANK(BV636),BV636=0),"",BV636)</x:f>
      </x:c>
      <x:c r="DG636" s="50" t="str">
        <x:f>IF(OR(15&gt;'Настройки'!$B$3,ISBLANK(BW636),BW636=0),"",BW636)</x:f>
      </x:c>
      <x:c r="DH636" s="50" t="str">
        <x:f>IF(OR(16&gt;'Настройки'!$B$3,ISBLANK(BX636),BX636=0),"",BX636)</x:f>
      </x:c>
      <x:c r="DI636" s="50" t="str">
        <x:f>IF(OR(17&gt;'Настройки'!$B$3,ISBLANK(BY636),BY636=0),"",BY636)</x:f>
      </x:c>
      <x:c r="DJ636" s="50" t="str">
        <x:f>IF(OR(18&gt;'Настройки'!$B$3,ISBLANK(BZ636),BZ636=0),"",BZ636)</x:f>
      </x:c>
      <x:c r="DK636" s="50" t="str">
        <x:f>IF(OR(19&gt;'Настройки'!$B$3,ISBLANK(CA636),CA636=0),"",CA636)</x:f>
      </x:c>
      <x:c r="DL636" s="50" t="str">
        <x:f>IF(OR(20&gt;'Настройки'!$B$3,ISBLANK(CB636),CB636=0),"",CB636)</x:f>
      </x:c>
      <x:c r="DM636" s="50" t="str">
        <x:f>IF(OR(21&gt;'Настройки'!$B$3,ISBLANK(CC636),CC636=0),"",CC636)</x:f>
      </x:c>
      <x:c r="DN636" s="50" t="str">
        <x:f>IF(OR(22&gt;'Настройки'!$B$3,ISBLANK(CD636),CD636=0),"",CD636)</x:f>
      </x:c>
      <x:c r="DO636" s="50" t="str">
        <x:f>IF(OR(23&gt;'Настройки'!$B$3,ISBLANK(CE636),CE636=0),"",CE636)</x:f>
      </x:c>
      <x:c r="DP636" s="50" t="str">
        <x:f>IF(OR(24&gt;'Настройки'!$B$3,ISBLANK(CF636),CF636=0),"",CF636)</x:f>
      </x:c>
      <x:c r="DQ636" s="50" t="str">
        <x:f>IF(OR(25&gt;'Настройки'!$B$3,ISBLANK(CG636),CG636=0),"",CG636)</x:f>
      </x:c>
      <x:c r="DR636" s="50" t="str">
        <x:f>IF(OR(26&gt;'Настройки'!$B$3,ISBLANK(CH636),CH636=0),"",CH636)</x:f>
      </x:c>
      <x:c r="DS636" s="50" t="str">
        <x:f>IF(OR(27&gt;'Настройки'!$B$3,ISBLANK(CI636),CI636=0),"",CI636)</x:f>
      </x:c>
      <x:c r="DT636" s="50" t="str">
        <x:f>IF(OR(28&gt;'Настройки'!$B$3,ISBLANK(CJ636),CJ636=0),"",CJ636)</x:f>
      </x:c>
      <x:c r="DU636" s="50" t="str">
        <x:f>IF(OR(29&gt;'Настройки'!$B$3,ISBLANK(CK636),CK636=0),"",CK636)</x:f>
      </x:c>
      <x:c r="DV636" s="50" t="str">
        <x:f>IF(OR(30&gt;'Настройки'!$B$3,ISBLANK(CL636),CL636=0),"",CL636)</x:f>
      </x:c>
      <x:c r="DW636" s="50" t="str">
        <x:f>IF(OR(31&gt;'Настройки'!$B$3,ISBLANK(CM636),CM636=0),"",CM636)</x:f>
      </x:c>
      <x:c r="DX636" s="50" t="str">
        <x:f>IF(OR(32&gt;'Настройки'!$B$3,ISBLANK(CN636),CN636=0),"",CN636)</x:f>
      </x:c>
      <x:c r="DY636" s="50" t="str">
        <x:f>IF(OR(33&gt;'Настройки'!$B$3,ISBLANK(CO636),CO636=0),"",CO636)</x:f>
      </x:c>
      <x:c r="DZ636" s="50" t="str">
        <x:f>IF(OR(34&gt;'Настройки'!$B$3,ISBLANK(CP636),CP636=0),"",CP636)</x:f>
      </x:c>
      <x:c r="EA636" s="50" t="str">
        <x:f>IF(OR(35&gt;'Настройки'!$B$3,ISBLANK(CQ636),CQ636=0),"",CQ636)</x:f>
      </x:c>
      <x:c r="EB636" s="50" t="str">
        <x:f>IF(OR(36&gt;'Настройки'!$B$3,ISBLANK(CR636),CR636=0),"",CR636)</x:f>
      </x:c>
      <x:c r="EC636" s="50" t="str">
        <x:f>IF(A636="","",IF(OR(BB636="AZ",BB636="BZ"),10000+ROW(),IF(AZ636&gt;'Настройки'!$B$11,20000+ROW(),IF(BF636&lt;&gt;"Обычный",30000+ROW(),IF(AX636&lt;=0,40000+ROW(),"")))))</x:f>
      </x:c>
      <x:c r="ED636" s="50" t="str">
        <x:f>IF(EC636="","",COUNTIFS($EC$2:$EC$1001,"&gt;0",$EC$2:$EC$1001,"&lt;"&amp;EC636)+1)</x:f>
      </x:c>
    </x:row>
    <x:row r="637">
      <x:c r="A637" s="115"/>
      <x:c r="B637" s="115"/>
      <x:c r="C637" s="115"/>
      <x:c r="D637" s="118"/>
      <x:c r="E637" s="118"/>
      <x:c r="F637" s="118"/>
      <x:c r="G637" s="118"/>
      <x:c r="H637" s="118"/>
      <x:c r="I637" s="118"/>
      <x:c r="J637" s="118"/>
      <x:c r="K637" s="118"/>
      <x:c r="L637" s="118"/>
      <x:c r="M637" s="118"/>
      <x:c r="N637" s="118"/>
      <x:c r="O637" s="118"/>
      <x:c r="P637" s="118"/>
      <x:c r="Q637" s="118"/>
      <x:c r="R637" s="118"/>
      <x:c r="S637" s="118"/>
      <x:c r="T637" s="118"/>
      <x:c r="U637" s="118"/>
      <x:c r="V637" s="118"/>
      <x:c r="W637" s="118"/>
      <x:c r="X637" s="118"/>
      <x:c r="Y637" s="118"/>
      <x:c r="Z637" s="118"/>
      <x:c r="AA637" s="118"/>
      <x:c r="AB637" s="118"/>
      <x:c r="AC637" s="118"/>
      <x:c r="AD637" s="118"/>
      <x:c r="AE637" s="118"/>
      <x:c r="AF637" s="118"/>
      <x:c r="AG637" s="118"/>
      <x:c r="AH637" s="118"/>
      <x:c r="AI637" s="118"/>
      <x:c r="AJ637" s="118"/>
      <x:c r="AK637" s="118"/>
      <x:c r="AL637" s="118"/>
      <x:c r="AM637" s="118"/>
      <x:c r="AN637" s="118"/>
      <x:c r="AO637" s="118"/>
      <x:c r="AP637" s="115"/>
      <x:c r="AQ637" s="49" t="str">
        <x:f>IF(A637="","",COUNT(BI637:INDEX(BI637:CR637,1,'Настройки'!$B$3)))</x:f>
      </x:c>
      <x:c r="AR637" s="49" t="str">
        <x:f>IF(A637="","",SUM(BI637:INDEX(BI637:CR637,1,'Настройки'!$B$3)))</x:f>
      </x:c>
      <x:c r="AS637" s="58" t="str">
        <x:f>IF(A637="","",IF('Настройки'!$B$4="Стоимость потребления",AR637*D637,IF('Настройки'!$B$4="Количество",AR637,E637)))</x:f>
      </x:c>
      <x:c r="AT637" s="61" t="str">
        <x:f>IF(OR(A637="",AS637&lt;0,SUM($AS$2:$AS$1001)&lt;=0),"",AS637/SUM($AS$2:$AS$1001))</x:f>
      </x:c>
      <x:c r="AU637" s="61" t="str">
        <x:f>IF(OR(A637="",AS637&lt;0,SUM($AS$2:$AS$1001)&lt;=0),"",SUMIFS($AS$2:$AS$1001,$AS$2:$AS$1001,"&gt;"&amp;AS637)/SUM($AS$2:$AS$1001))</x:f>
      </x:c>
      <x:c r="AV637" s="61" t="str">
        <x:f>IF(OR(A637="",AS637&lt;0,SUM($AS$2:$AS$1001)&lt;=0),"",SUMIFS($AS$2:$AS$1001,$AS$2:$AS$1001,"&gt;="&amp;AS637)/SUM($AS$2:$AS$1001))</x:f>
      </x:c>
      <x:c r="AW637" s="49" t="str">
        <x:f>IF(A637="","",IF(SUM($AS$2:$AS$1001)&lt;=0,"Не определён",IF(AS637&lt;0,"Исключение",IF(AU637&lt;'Настройки'!$B$5,"A",IF(AU637&lt;'Настройки'!$B$6,"B","C")))))</x:f>
      </x:c>
      <x:c r="AX637" s="58" t="str">
        <x:f>IF(A637="","",IF(AQ637=0,"",AVERAGE(BI637:INDEX(BI637:CR637,1,'Настройки'!$B$3))))</x:f>
      </x:c>
      <x:c r="AY637" s="58" t="str">
        <x:f>IF(OR(A637="",AQ637=0),"",STDEVP(BI637:INDEX(BI637:CR637,1,'Настройки'!$B$3)))</x:f>
      </x:c>
      <x:c r="AZ637" s="61" t="str">
        <x:f>IF(OR(A637="",AQ637&lt;'Настройки'!$B$12,AX637&lt;=0,AND('Настройки'!$B$10="Блокировать",COUNTIF(F637:INDEX(F637:AO637,1,'Настройки'!$B$3),"&lt;0")&gt;0)),"",AY637/ABS(AX637))</x:f>
      </x:c>
      <x:c r="BA637" s="49" t="str">
        <x:f>IF(A637="","",IF(AND('Настройки'!$B$10="Блокировать",COUNTIF(F637:INDEX(F637:AO637,1,'Настройки'!$B$3),"&lt;0")&gt;0),"Не определён",IF(AQ637&lt;'Настройки'!$B$12,"Не определён",IF(AX637=0,"Нет спроса",IF(AX637&lt;0,"Не определён",IF(AZ637&lt;='Настройки'!$B$7,"X",IF(AZ637&lt;='Настройки'!$B$8,"Y","Z")))))))</x:f>
      </x:c>
      <x:c r="BB637" s="49" t="str">
        <x:f>IF(OR(A637="",LEN(AW637)&lt;&gt;1,LEN(BA637)&lt;&gt;1),"",AW637&amp;BA637)</x:f>
      </x:c>
      <x:c r="BC637" s="61" t="str">
        <x:f>IF(OR(A637="",AQ637=0),"",(COUNT(BI637:INDEX(BI637:CR637,1,'Настройки'!$B$3))-COUNT(CS637:INDEX(CS637:EB637,1,'Настройки'!$B$3)))/AQ637)</x:f>
      </x:c>
      <x:c r="BD637" s="64" t="str">
        <x:f>IF(OR(A637="",COUNT(CS637:INDEX(CS637:EB637,1,'Настройки'!$B$3))=0),"",AQ637/COUNT(CS637:INDEX(CS637:EB637,1,'Настройки'!$B$3)))</x:f>
      </x:c>
      <x:c r="BE637" s="64" t="str">
        <x:f>IF(OR(A637="",COUNT(CS637:INDEX(CS637:EB637,1,'Настройки'!$B$3))=0),"",IF(AVERAGE(CS637:INDEX(CS637:EB637,1,'Настройки'!$B$3))=0,"",(STDEVP(CS637:INDEX(CS637:EB637,1,'Настройки'!$B$3))/ABS(AVERAGE(CS637:INDEX(CS637:EB637,1,'Настройки'!$B$3))))^2))</x:f>
      </x:c>
      <x:c r="BF637" s="49" t="str">
        <x:f>IF(A637="","",IF(AQ637&lt;3,"Недостаточно",IF(AQ637&lt;6,"Предварительный","Обычный")))</x:f>
      </x:c>
      <x:c r="BG637" s="49" t="str">
        <x:f>IF(A637="","",IF(COUNTIF(F637:INDEX(F637:AO637,1,'Настройки'!$B$3),"&lt;0")&gt;0,IF('Настройки'!$B$10="Блокировать","Отрицательный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"),"")&amp;IF(AQ637&lt;3,"Недостаточно истории. ",IF(AQ637&lt;6,"Предварительная классификация. ",""))&amp;IF(AX637=0,"Нет спроса за горизонт. ","")&amp;IF(AZ637&gt;'Настройки'!$B$11,"Экстремальная вариативность. ",""))</x:f>
      </x:c>
      <x:c r="BH637" s="49" t="str">
        <x:f>IF(A637="","",IFERROR(VLOOKUP(BB637,'Настройки'!$D$3:$E$11,2,FALSE),"Сначала проверьте исходные данные и историю спроса.")&amp;" Уточните срок поставки, MOQ и критичность.")</x:f>
      </x:c>
      <x:c r="BI637" s="50" t="str">
        <x:f>IF(1&gt;'Настройки'!$B$3,"",IF(ISBLANK(F637),IF('Настройки'!$B$9="Нулевой спрос",0,""),IF(F637&lt;0,IF('Настройки'!$B$10="Исключить","",IF('Настройки'!$B$10="Абсолютные значения",ABS(F637),F637)),F637)))</x:f>
      </x:c>
      <x:c r="BJ637" s="50" t="str">
        <x:f>IF(2&gt;'Настройки'!$B$3,"",IF(ISBLANK(G637),IF('Настройки'!$B$9="Нулевой спрос",0,""),IF(G637&lt;0,IF('Настройки'!$B$10="Исключить","",IF('Настройки'!$B$10="Абсолютные значения",ABS(G637),G637)),G637)))</x:f>
      </x:c>
      <x:c r="BK637" s="50" t="str">
        <x:f>IF(3&gt;'Настройки'!$B$3,"",IF(ISBLANK(H637),IF('Настройки'!$B$9="Нулевой спрос",0,""),IF(H637&lt;0,IF('Настройки'!$B$10="Исключить","",IF('Настройки'!$B$10="Абсолютные значения",ABS(H637),H637)),H637)))</x:f>
      </x:c>
      <x:c r="BL637" s="50" t="str">
        <x:f>IF(4&gt;'Настройки'!$B$3,"",IF(ISBLANK(I637),IF('Настройки'!$B$9="Нулевой спрос",0,""),IF(I637&lt;0,IF('Настройки'!$B$10="Исключить","",IF('Настройки'!$B$10="Абсолютные значения",ABS(I637),I637)),I637)))</x:f>
      </x:c>
      <x:c r="BM637" s="50" t="str">
        <x:f>IF(5&gt;'Настройки'!$B$3,"",IF(ISBLANK(J637),IF('Настройки'!$B$9="Нулевой спрос",0,""),IF(J637&lt;0,IF('Настройки'!$B$10="Исключить","",IF('Настройки'!$B$10="Абсолютные значения",ABS(J637),J637)),J637)))</x:f>
      </x:c>
      <x:c r="BN637" s="50" t="str">
        <x:f>IF(6&gt;'Настройки'!$B$3,"",IF(ISBLANK(K637),IF('Настройки'!$B$9="Нулевой спрос",0,""),IF(K637&lt;0,IF('Настройки'!$B$10="Исключить","",IF('Настройки'!$B$10="Абсолютные значения",ABS(K637),K637)),K637)))</x:f>
      </x:c>
      <x:c r="BO637" s="50" t="str">
        <x:f>IF(7&gt;'Настройки'!$B$3,"",IF(ISBLANK(L637),IF('Настройки'!$B$9="Нулевой спрос",0,""),IF(L637&lt;0,IF('Настройки'!$B$10="Исключить","",IF('Настройки'!$B$10="Абсолютные значения",ABS(L637),L637)),L637)))</x:f>
      </x:c>
      <x:c r="BP637" s="50" t="str">
        <x:f>IF(8&gt;'Настройки'!$B$3,"",IF(ISBLANK(M637),IF('Настройки'!$B$9="Нулевой спрос",0,""),IF(M637&lt;0,IF('Настройки'!$B$10="Исключить","",IF('Настройки'!$B$10="Абсолютные значения",ABS(M637),M637)),M637)))</x:f>
      </x:c>
      <x:c r="BQ637" s="50" t="str">
        <x:f>IF(9&gt;'Настройки'!$B$3,"",IF(ISBLANK(N637),IF('Настройки'!$B$9="Нулевой спрос",0,""),IF(N637&lt;0,IF('Настройки'!$B$10="Исключить","",IF('Настройки'!$B$10="Абсолютные значения",ABS(N637),N637)),N637)))</x:f>
      </x:c>
      <x:c r="BR637" s="50" t="str">
        <x:f>IF(10&gt;'Настройки'!$B$3,"",IF(ISBLANK(O637),IF('Настройки'!$B$9="Нулевой спрос",0,""),IF(O637&lt;0,IF('Настройки'!$B$10="Исключить","",IF('Настройки'!$B$10="Абсолютные значения",ABS(O637),O637)),O637)))</x:f>
      </x:c>
      <x:c r="BS637" s="50" t="str">
        <x:f>IF(11&gt;'Настройки'!$B$3,"",IF(ISBLANK(P637),IF('Настройки'!$B$9="Нулевой спрос",0,""),IF(P637&lt;0,IF('Настройки'!$B$10="Исключить","",IF('Настройки'!$B$10="Абсолютные значения",ABS(P637),P637)),P637)))</x:f>
      </x:c>
      <x:c r="BT637" s="50" t="str">
        <x:f>IF(12&gt;'Настройки'!$B$3,"",IF(ISBLANK(Q637),IF('Настройки'!$B$9="Нулевой спрос",0,""),IF(Q637&lt;0,IF('Настройки'!$B$10="Исключить","",IF('Настройки'!$B$10="Абсолютные значения",ABS(Q637),Q637)),Q637)))</x:f>
      </x:c>
      <x:c r="BU637" s="50" t="str">
        <x:f>IF(13&gt;'Настройки'!$B$3,"",IF(ISBLANK(R637),IF('Настройки'!$B$9="Нулевой спрос",0,""),IF(R637&lt;0,IF('Настройки'!$B$10="Исключить","",IF('Настройки'!$B$10="Абсолютные значения",ABS(R637),R637)),R637)))</x:f>
      </x:c>
      <x:c r="BV637" s="50" t="str">
        <x:f>IF(14&gt;'Настройки'!$B$3,"",IF(ISBLANK(S637),IF('Настройки'!$B$9="Нулевой спрос",0,""),IF(S637&lt;0,IF('Настройки'!$B$10="Исключить","",IF('Настройки'!$B$10="Абсолютные значения",ABS(S637),S637)),S637)))</x:f>
      </x:c>
      <x:c r="BW637" s="50" t="str">
        <x:f>IF(15&gt;'Настройки'!$B$3,"",IF(ISBLANK(T637),IF('Настройки'!$B$9="Нулевой спрос",0,""),IF(T637&lt;0,IF('Настройки'!$B$10="Исключить","",IF('Настройки'!$B$10="Абсолютные значения",ABS(T637),T637)),T637)))</x:f>
      </x:c>
      <x:c r="BX637" s="50" t="str">
        <x:f>IF(16&gt;'Настройки'!$B$3,"",IF(ISBLANK(U637),IF('Настройки'!$B$9="Нулевой спрос",0,""),IF(U637&lt;0,IF('Настройки'!$B$10="Исключить","",IF('Настройки'!$B$10="Абсолютные значения",ABS(U637),U637)),U637)))</x:f>
      </x:c>
      <x:c r="BY637" s="50" t="str">
        <x:f>IF(17&gt;'Настройки'!$B$3,"",IF(ISBLANK(V637),IF('Настройки'!$B$9="Нулевой спрос",0,""),IF(V637&lt;0,IF('Настройки'!$B$10="Исключить","",IF('Настройки'!$B$10="Абсолютные значения",ABS(V637),V637)),V637)))</x:f>
      </x:c>
      <x:c r="BZ637" s="50" t="str">
        <x:f>IF(18&gt;'Настройки'!$B$3,"",IF(ISBLANK(W637),IF('Настройки'!$B$9="Нулевой спрос",0,""),IF(W637&lt;0,IF('Настройки'!$B$10="Исключить","",IF('Настройки'!$B$10="Абсолютные значения",ABS(W637),W637)),W637)))</x:f>
      </x:c>
      <x:c r="CA637" s="50" t="str">
        <x:f>IF(19&gt;'Настройки'!$B$3,"",IF(ISBLANK(X637),IF('Настройки'!$B$9="Нулевой спрос",0,""),IF(X637&lt;0,IF('Настройки'!$B$10="Исключить","",IF('Настройки'!$B$10="Абсолютные значения",ABS(X637),X637)),X637)))</x:f>
      </x:c>
      <x:c r="CB637" s="50" t="str">
        <x:f>IF(20&gt;'Настройки'!$B$3,"",IF(ISBLANK(Y637),IF('Настройки'!$B$9="Нулевой спрос",0,""),IF(Y637&lt;0,IF('Настройки'!$B$10="Исключить","",IF('Настройки'!$B$10="Абсолютные значения",ABS(Y637),Y637)),Y637)))</x:f>
      </x:c>
      <x:c r="CC637" s="50" t="str">
        <x:f>IF(21&gt;'Настройки'!$B$3,"",IF(ISBLANK(Z637),IF('Настройки'!$B$9="Нулевой спрос",0,""),IF(Z637&lt;0,IF('Настройки'!$B$10="Исключить","",IF('Настройки'!$B$10="Абсолютные значения",ABS(Z637),Z637)),Z637)))</x:f>
      </x:c>
      <x:c r="CD637" s="50" t="str">
        <x:f>IF(22&gt;'Настройки'!$B$3,"",IF(ISBLANK(AA637),IF('Настройки'!$B$9="Нулевой спрос",0,""),IF(AA637&lt;0,IF('Настройки'!$B$10="Исключить","",IF('Настройки'!$B$10="Абсолютные значения",ABS(AA637),AA637)),AA637)))</x:f>
      </x:c>
      <x:c r="CE637" s="50" t="str">
        <x:f>IF(23&gt;'Настройки'!$B$3,"",IF(ISBLANK(AB637),IF('Настройки'!$B$9="Нулевой спрос",0,""),IF(AB637&lt;0,IF('Настройки'!$B$10="Исключить","",IF('Настройки'!$B$10="Абсолютные значения",ABS(AB637),AB637)),AB637)))</x:f>
      </x:c>
      <x:c r="CF637" s="50" t="str">
        <x:f>IF(24&gt;'Настройки'!$B$3,"",IF(ISBLANK(AC637),IF('Настройки'!$B$9="Нулевой спрос",0,""),IF(AC637&lt;0,IF('Настройки'!$B$10="Исключить","",IF('Настройки'!$B$10="Абсолютные значения",ABS(AC637),AC637)),AC637)))</x:f>
      </x:c>
      <x:c r="CG637" s="50" t="str">
        <x:f>IF(25&gt;'Настройки'!$B$3,"",IF(ISBLANK(AD637),IF('Настройки'!$B$9="Нулевой спрос",0,""),IF(AD637&lt;0,IF('Настройки'!$B$10="Исключить","",IF('Настройки'!$B$10="Абсолютные значения",ABS(AD637),AD637)),AD637)))</x:f>
      </x:c>
      <x:c r="CH637" s="50" t="str">
        <x:f>IF(26&gt;'Настройки'!$B$3,"",IF(ISBLANK(AE637),IF('Настройки'!$B$9="Нулевой спрос",0,""),IF(AE637&lt;0,IF('Настройки'!$B$10="Исключить","",IF('Настройки'!$B$10="Абсолютные значения",ABS(AE637),AE637)),AE637)))</x:f>
      </x:c>
      <x:c r="CI637" s="50" t="str">
        <x:f>IF(27&gt;'Настройки'!$B$3,"",IF(ISBLANK(AF637),IF('Настройки'!$B$9="Нулевой спрос",0,""),IF(AF637&lt;0,IF('Настройки'!$B$10="Исключить","",IF('Настройки'!$B$10="Абсолютные значения",ABS(AF637),AF637)),AF637)))</x:f>
      </x:c>
      <x:c r="CJ637" s="50" t="str">
        <x:f>IF(28&gt;'Настройки'!$B$3,"",IF(ISBLANK(AG637),IF('Настройки'!$B$9="Нулевой спрос",0,""),IF(AG637&lt;0,IF('Настройки'!$B$10="Исключить","",IF('Настройки'!$B$10="Абсолютные значения",ABS(AG637),AG637)),AG637)))</x:f>
      </x:c>
      <x:c r="CK637" s="50" t="str">
        <x:f>IF(29&gt;'Настройки'!$B$3,"",IF(ISBLANK(AH637),IF('Настройки'!$B$9="Нулевой спрос",0,""),IF(AH637&lt;0,IF('Настройки'!$B$10="Исключить","",IF('Настройки'!$B$10="Абсолютные значения",ABS(AH637),AH637)),AH637)))</x:f>
      </x:c>
      <x:c r="CL637" s="50" t="str">
        <x:f>IF(30&gt;'Настройки'!$B$3,"",IF(ISBLANK(AI637),IF('Настройки'!$B$9="Нулевой спрос",0,""),IF(AI637&lt;0,IF('Настройки'!$B$10="Исключить","",IF('Настройки'!$B$10="Абсолютные значения",ABS(AI637),AI637)),AI637)))</x:f>
      </x:c>
      <x:c r="CM637" s="50" t="str">
        <x:f>IF(31&gt;'Настройки'!$B$3,"",IF(ISBLANK(AJ637),IF('Настройки'!$B$9="Нулевой спрос",0,""),IF(AJ637&lt;0,IF('Настройки'!$B$10="Исключить","",IF('Настройки'!$B$10="Абсолютные значения",ABS(AJ637),AJ637)),AJ637)))</x:f>
      </x:c>
      <x:c r="CN637" s="50" t="str">
        <x:f>IF(32&gt;'Настройки'!$B$3,"",IF(ISBLANK(AK637),IF('Настройки'!$B$9="Нулевой спрос",0,""),IF(AK637&lt;0,IF('Настройки'!$B$10="Исключить","",IF('Настройки'!$B$10="Абсолютные значения",ABS(AK637),AK637)),AK637)))</x:f>
      </x:c>
      <x:c r="CO637" s="50" t="str">
        <x:f>IF(33&gt;'Настройки'!$B$3,"",IF(ISBLANK(AL637),IF('Настройки'!$B$9="Нулевой спрос",0,""),IF(AL637&lt;0,IF('Настройки'!$B$10="Исключить","",IF('Настройки'!$B$10="Абсолютные значения",ABS(AL637),AL637)),AL637)))</x:f>
      </x:c>
      <x:c r="CP637" s="50" t="str">
        <x:f>IF(34&gt;'Настройки'!$B$3,"",IF(ISBLANK(AM637),IF('Настройки'!$B$9="Нулевой спрос",0,""),IF(AM637&lt;0,IF('Настройки'!$B$10="Исключить","",IF('Настройки'!$B$10="Абсолютные значения",ABS(AM637),AM637)),AM637)))</x:f>
      </x:c>
      <x:c r="CQ637" s="50" t="str">
        <x:f>IF(35&gt;'Настройки'!$B$3,"",IF(ISBLANK(AN637),IF('Настройки'!$B$9="Нулевой спрос",0,""),IF(AN637&lt;0,IF('Настройки'!$B$10="Исключить","",IF('Настройки'!$B$10="Абсолютные значения",ABS(AN637),AN637)),AN637)))</x:f>
      </x:c>
      <x:c r="CR637" s="50" t="str">
        <x:f>IF(36&gt;'Настройки'!$B$3,"",IF(ISBLANK(AO637),IF('Настройки'!$B$9="Нулевой спрос",0,""),IF(AO637&lt;0,IF('Настройки'!$B$10="Исключить","",IF('Настройки'!$B$10="Абсолютные значения",ABS(AO637),AO637)),AO637)))</x:f>
      </x:c>
      <x:c r="CS637" s="50" t="str">
        <x:f>IF(OR(1&gt;'Настройки'!$B$3,ISBLANK(BI637),BI637=0),"",BI637)</x:f>
      </x:c>
      <x:c r="CT637" s="50" t="str">
        <x:f>IF(OR(2&gt;'Настройки'!$B$3,ISBLANK(BJ637),BJ637=0),"",BJ637)</x:f>
      </x:c>
      <x:c r="CU637" s="50" t="str">
        <x:f>IF(OR(3&gt;'Настройки'!$B$3,ISBLANK(BK637),BK637=0),"",BK637)</x:f>
      </x:c>
      <x:c r="CV637" s="50" t="str">
        <x:f>IF(OR(4&gt;'Настройки'!$B$3,ISBLANK(BL637),BL637=0),"",BL637)</x:f>
      </x:c>
      <x:c r="CW637" s="50" t="str">
        <x:f>IF(OR(5&gt;'Настройки'!$B$3,ISBLANK(BM637),BM637=0),"",BM637)</x:f>
      </x:c>
      <x:c r="CX637" s="50" t="str">
        <x:f>IF(OR(6&gt;'Настройки'!$B$3,ISBLANK(BN637),BN637=0),"",BN637)</x:f>
      </x:c>
      <x:c r="CY637" s="50" t="str">
        <x:f>IF(OR(7&gt;'Настройки'!$B$3,ISBLANK(BO637),BO637=0),"",BO637)</x:f>
      </x:c>
      <x:c r="CZ637" s="50" t="str">
        <x:f>IF(OR(8&gt;'Настройки'!$B$3,ISBLANK(BP637),BP637=0),"",BP637)</x:f>
      </x:c>
      <x:c r="DA637" s="50" t="str">
        <x:f>IF(OR(9&gt;'Настройки'!$B$3,ISBLANK(BQ637),BQ637=0),"",BQ637)</x:f>
      </x:c>
      <x:c r="DB637" s="50" t="str">
        <x:f>IF(OR(10&gt;'Настройки'!$B$3,ISBLANK(BR637),BR637=0),"",BR637)</x:f>
      </x:c>
      <x:c r="DC637" s="50" t="str">
        <x:f>IF(OR(11&gt;'Настройки'!$B$3,ISBLANK(BS637),BS637=0),"",BS637)</x:f>
      </x:c>
      <x:c r="DD637" s="50" t="str">
        <x:f>IF(OR(12&gt;'Настройки'!$B$3,ISBLANK(BT637),BT637=0),"",BT637)</x:f>
      </x:c>
      <x:c r="DE637" s="50" t="str">
        <x:f>IF(OR(13&gt;'Настройки'!$B$3,ISBLANK(BU637),BU637=0),"",BU637)</x:f>
      </x:c>
      <x:c r="DF637" s="50" t="str">
        <x:f>IF(OR(14&gt;'Настройки'!$B$3,ISBLANK(BV637),BV637=0),"",BV637)</x:f>
      </x:c>
      <x:c r="DG637" s="50" t="str">
        <x:f>IF(OR(15&gt;'Настройки'!$B$3,ISBLANK(BW637),BW637=0),"",BW637)</x:f>
      </x:c>
      <x:c r="DH637" s="50" t="str">
        <x:f>IF(OR(16&gt;'Настройки'!$B$3,ISBLANK(BX637),BX637=0),"",BX637)</x:f>
      </x:c>
      <x:c r="DI637" s="50" t="str">
        <x:f>IF(OR(17&gt;'Настройки'!$B$3,ISBLANK(BY637),BY637=0),"",BY637)</x:f>
      </x:c>
      <x:c r="DJ637" s="50" t="str">
        <x:f>IF(OR(18&gt;'Настройки'!$B$3,ISBLANK(BZ637),BZ637=0),"",BZ637)</x:f>
      </x:c>
      <x:c r="DK637" s="50" t="str">
        <x:f>IF(OR(19&gt;'Настройки'!$B$3,ISBLANK(CA637),CA637=0),"",CA637)</x:f>
      </x:c>
      <x:c r="DL637" s="50" t="str">
        <x:f>IF(OR(20&gt;'Настройки'!$B$3,ISBLANK(CB637),CB637=0),"",CB637)</x:f>
      </x:c>
      <x:c r="DM637" s="50" t="str">
        <x:f>IF(OR(21&gt;'Настройки'!$B$3,ISBLANK(CC637),CC637=0),"",CC637)</x:f>
      </x:c>
      <x:c r="DN637" s="50" t="str">
        <x:f>IF(OR(22&gt;'Настройки'!$B$3,ISBLANK(CD637),CD637=0),"",CD637)</x:f>
      </x:c>
      <x:c r="DO637" s="50" t="str">
        <x:f>IF(OR(23&gt;'Настройки'!$B$3,ISBLANK(CE637),CE637=0),"",CE637)</x:f>
      </x:c>
      <x:c r="DP637" s="50" t="str">
        <x:f>IF(OR(24&gt;'Настройки'!$B$3,ISBLANK(CF637),CF637=0),"",CF637)</x:f>
      </x:c>
      <x:c r="DQ637" s="50" t="str">
        <x:f>IF(OR(25&gt;'Настройки'!$B$3,ISBLANK(CG637),CG637=0),"",CG637)</x:f>
      </x:c>
      <x:c r="DR637" s="50" t="str">
        <x:f>IF(OR(26&gt;'Настройки'!$B$3,ISBLANK(CH637),CH637=0),"",CH637)</x:f>
      </x:c>
      <x:c r="DS637" s="50" t="str">
        <x:f>IF(OR(27&gt;'Настройки'!$B$3,ISBLANK(CI637),CI637=0),"",CI637)</x:f>
      </x:c>
      <x:c r="DT637" s="50" t="str">
        <x:f>IF(OR(28&gt;'Настройки'!$B$3,ISBLANK(CJ637),CJ637=0),"",CJ637)</x:f>
      </x:c>
      <x:c r="DU637" s="50" t="str">
        <x:f>IF(OR(29&gt;'Настройки'!$B$3,ISBLANK(CK637),CK637=0),"",CK637)</x:f>
      </x:c>
      <x:c r="DV637" s="50" t="str">
        <x:f>IF(OR(30&gt;'Настройки'!$B$3,ISBLANK(CL637),CL637=0),"",CL637)</x:f>
      </x:c>
      <x:c r="DW637" s="50" t="str">
        <x:f>IF(OR(31&gt;'Настройки'!$B$3,ISBLANK(CM637),CM637=0),"",CM637)</x:f>
      </x:c>
      <x:c r="DX637" s="50" t="str">
        <x:f>IF(OR(32&gt;'Настройки'!$B$3,ISBLANK(CN637),CN637=0),"",CN637)</x:f>
      </x:c>
      <x:c r="DY637" s="50" t="str">
        <x:f>IF(OR(33&gt;'Настройки'!$B$3,ISBLANK(CO637),CO637=0),"",CO637)</x:f>
      </x:c>
      <x:c r="DZ637" s="50" t="str">
        <x:f>IF(OR(34&gt;'Настройки'!$B$3,ISBLANK(CP637),CP637=0),"",CP637)</x:f>
      </x:c>
      <x:c r="EA637" s="50" t="str">
        <x:f>IF(OR(35&gt;'Настройки'!$B$3,ISBLANK(CQ637),CQ637=0),"",CQ637)</x:f>
      </x:c>
      <x:c r="EB637" s="50" t="str">
        <x:f>IF(OR(36&gt;'Настройки'!$B$3,ISBLANK(CR637),CR637=0),"",CR637)</x:f>
      </x:c>
      <x:c r="EC637" s="50" t="str">
        <x:f>IF(A637="","",IF(OR(BB637="AZ",BB637="BZ"),10000+ROW(),IF(AZ637&gt;'Настройки'!$B$11,20000+ROW(),IF(BF637&lt;&gt;"Обычный",30000+ROW(),IF(AX637&lt;=0,40000+ROW(),"")))))</x:f>
      </x:c>
      <x:c r="ED637" s="50" t="str">
        <x:f>IF(EC637="","",COUNTIFS($EC$2:$EC$1001,"&gt;0",$EC$2:$EC$1001,"&lt;"&amp;EC637)+1)</x:f>
      </x:c>
    </x:row>
    <x:row r="638">
      <x:c r="A638" s="115"/>
      <x:c r="B638" s="115"/>
      <x:c r="C638" s="115"/>
      <x:c r="D638" s="118"/>
      <x:c r="E638" s="118"/>
      <x:c r="F638" s="118"/>
      <x:c r="G638" s="118"/>
      <x:c r="H638" s="118"/>
      <x:c r="I638" s="118"/>
      <x:c r="J638" s="118"/>
      <x:c r="K638" s="118"/>
      <x:c r="L638" s="118"/>
      <x:c r="M638" s="118"/>
      <x:c r="N638" s="118"/>
      <x:c r="O638" s="118"/>
      <x:c r="P638" s="118"/>
      <x:c r="Q638" s="118"/>
      <x:c r="R638" s="118"/>
      <x:c r="S638" s="118"/>
      <x:c r="T638" s="118"/>
      <x:c r="U638" s="118"/>
      <x:c r="V638" s="118"/>
      <x:c r="W638" s="118"/>
      <x:c r="X638" s="118"/>
      <x:c r="Y638" s="118"/>
      <x:c r="Z638" s="118"/>
      <x:c r="AA638" s="118"/>
      <x:c r="AB638" s="118"/>
      <x:c r="AC638" s="118"/>
      <x:c r="AD638" s="118"/>
      <x:c r="AE638" s="118"/>
      <x:c r="AF638" s="118"/>
      <x:c r="AG638" s="118"/>
      <x:c r="AH638" s="118"/>
      <x:c r="AI638" s="118"/>
      <x:c r="AJ638" s="118"/>
      <x:c r="AK638" s="118"/>
      <x:c r="AL638" s="118"/>
      <x:c r="AM638" s="118"/>
      <x:c r="AN638" s="118"/>
      <x:c r="AO638" s="118"/>
      <x:c r="AP638" s="115"/>
      <x:c r="AQ638" s="49" t="str">
        <x:f>IF(A638="","",COUNT(BI638:INDEX(BI638:CR638,1,'Настройки'!$B$3)))</x:f>
      </x:c>
      <x:c r="AR638" s="49" t="str">
        <x:f>IF(A638="","",SUM(BI638:INDEX(BI638:CR638,1,'Настройки'!$B$3)))</x:f>
      </x:c>
      <x:c r="AS638" s="58" t="str">
        <x:f>IF(A638="","",IF('Настройки'!$B$4="Стоимость потребления",AR638*D638,IF('Настройки'!$B$4="Количество",AR638,E638)))</x:f>
      </x:c>
      <x:c r="AT638" s="61" t="str">
        <x:f>IF(OR(A638="",AS638&lt;0,SUM($AS$2:$AS$1001)&lt;=0),"",AS638/SUM($AS$2:$AS$1001))</x:f>
      </x:c>
      <x:c r="AU638" s="61" t="str">
        <x:f>IF(OR(A638="",AS638&lt;0,SUM($AS$2:$AS$1001)&lt;=0),"",SUMIFS($AS$2:$AS$1001,$AS$2:$AS$1001,"&gt;"&amp;AS638)/SUM($AS$2:$AS$1001))</x:f>
      </x:c>
      <x:c r="AV638" s="61" t="str">
        <x:f>IF(OR(A638="",AS638&lt;0,SUM($AS$2:$AS$1001)&lt;=0),"",SUMIFS($AS$2:$AS$1001,$AS$2:$AS$1001,"&gt;="&amp;AS638)/SUM($AS$2:$AS$1001))</x:f>
      </x:c>
      <x:c r="AW638" s="49" t="str">
        <x:f>IF(A638="","",IF(SUM($AS$2:$AS$1001)&lt;=0,"Не определён",IF(AS638&lt;0,"Исключение",IF(AU638&lt;'Настройки'!$B$5,"A",IF(AU638&lt;'Настройки'!$B$6,"B","C")))))</x:f>
      </x:c>
      <x:c r="AX638" s="58" t="str">
        <x:f>IF(A638="","",IF(AQ638=0,"",AVERAGE(BI638:INDEX(BI638:CR638,1,'Настройки'!$B$3))))</x:f>
      </x:c>
      <x:c r="AY638" s="58" t="str">
        <x:f>IF(OR(A638="",AQ638=0),"",STDEVP(BI638:INDEX(BI638:CR638,1,'Настройки'!$B$3)))</x:f>
      </x:c>
      <x:c r="AZ638" s="61" t="str">
        <x:f>IF(OR(A638="",AQ638&lt;'Настройки'!$B$12,AX638&lt;=0,AND('Настройки'!$B$10="Блокировать",COUNTIF(F638:INDEX(F638:AO638,1,'Настройки'!$B$3),"&lt;0")&gt;0)),"",AY638/ABS(AX638))</x:f>
      </x:c>
      <x:c r="BA638" s="49" t="str">
        <x:f>IF(A638="","",IF(AND('Настройки'!$B$10="Блокировать",COUNTIF(F638:INDEX(F638:AO638,1,'Настройки'!$B$3),"&lt;0")&gt;0),"Не определён",IF(AQ638&lt;'Настройки'!$B$12,"Не определён",IF(AX638=0,"Нет спроса",IF(AX638&lt;0,"Не определён",IF(AZ638&lt;='Настройки'!$B$7,"X",IF(AZ638&lt;='Настройки'!$B$8,"Y","Z")))))))</x:f>
      </x:c>
      <x:c r="BB638" s="49" t="str">
        <x:f>IF(OR(A638="",LEN(AW638)&lt;&gt;1,LEN(BA638)&lt;&gt;1),"",AW638&amp;BA638)</x:f>
      </x:c>
      <x:c r="BC638" s="61" t="str">
        <x:f>IF(OR(A638="",AQ638=0),"",(COUNT(BI638:INDEX(BI638:CR638,1,'Настройки'!$B$3))-COUNT(CS638:INDEX(CS638:EB638,1,'Настройки'!$B$3)))/AQ638)</x:f>
      </x:c>
      <x:c r="BD638" s="64" t="str">
        <x:f>IF(OR(A638="",COUNT(CS638:INDEX(CS638:EB638,1,'Настройки'!$B$3))=0),"",AQ638/COUNT(CS638:INDEX(CS638:EB638,1,'Настройки'!$B$3)))</x:f>
      </x:c>
      <x:c r="BE638" s="64" t="str">
        <x:f>IF(OR(A638="",COUNT(CS638:INDEX(CS638:EB638,1,'Настройки'!$B$3))=0),"",IF(AVERAGE(CS638:INDEX(CS638:EB638,1,'Настройки'!$B$3))=0,"",(STDEVP(CS638:INDEX(CS638:EB638,1,'Настройки'!$B$3))/ABS(AVERAGE(CS638:INDEX(CS638:EB638,1,'Настройки'!$B$3))))^2))</x:f>
      </x:c>
      <x:c r="BF638" s="49" t="str">
        <x:f>IF(A638="","",IF(AQ638&lt;3,"Недостаточно",IF(AQ638&lt;6,"Предварительный","Обычный")))</x:f>
      </x:c>
      <x:c r="BG638" s="49" t="str">
        <x:f>IF(A638="","",IF(COUNTIF(F638:INDEX(F638:AO638,1,'Настройки'!$B$3),"&lt;0")&gt;0,IF('Настройки'!$B$10="Блокировать","Отрицательный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"),"")&amp;IF(AQ638&lt;3,"Недостаточно истории. ",IF(AQ638&lt;6,"Предварительная классификация. ",""))&amp;IF(AX638=0,"Нет спроса за горизонт. ","")&amp;IF(AZ638&gt;'Настройки'!$B$11,"Экстремальная вариативность. ",""))</x:f>
      </x:c>
      <x:c r="BH638" s="49" t="str">
        <x:f>IF(A638="","",IFERROR(VLOOKUP(BB638,'Настройки'!$D$3:$E$11,2,FALSE),"Сначала проверьте исходные данные и историю спроса.")&amp;" Уточните срок поставки, MOQ и критичность.")</x:f>
      </x:c>
      <x:c r="BI638" s="50" t="str">
        <x:f>IF(1&gt;'Настройки'!$B$3,"",IF(ISBLANK(F638),IF('Настройки'!$B$9="Нулевой спрос",0,""),IF(F638&lt;0,IF('Настройки'!$B$10="Исключить","",IF('Настройки'!$B$10="Абсолютные значения",ABS(F638),F638)),F638)))</x:f>
      </x:c>
      <x:c r="BJ638" s="50" t="str">
        <x:f>IF(2&gt;'Настройки'!$B$3,"",IF(ISBLANK(G638),IF('Настройки'!$B$9="Нулевой спрос",0,""),IF(G638&lt;0,IF('Настройки'!$B$10="Исключить","",IF('Настройки'!$B$10="Абсолютные значения",ABS(G638),G638)),G638)))</x:f>
      </x:c>
      <x:c r="BK638" s="50" t="str">
        <x:f>IF(3&gt;'Настройки'!$B$3,"",IF(ISBLANK(H638),IF('Настройки'!$B$9="Нулевой спрос",0,""),IF(H638&lt;0,IF('Настройки'!$B$10="Исключить","",IF('Настройки'!$B$10="Абсолютные значения",ABS(H638),H638)),H638)))</x:f>
      </x:c>
      <x:c r="BL638" s="50" t="str">
        <x:f>IF(4&gt;'Настройки'!$B$3,"",IF(ISBLANK(I638),IF('Настройки'!$B$9="Нулевой спрос",0,""),IF(I638&lt;0,IF('Настройки'!$B$10="Исключить","",IF('Настройки'!$B$10="Абсолютные значения",ABS(I638),I638)),I638)))</x:f>
      </x:c>
      <x:c r="BM638" s="50" t="str">
        <x:f>IF(5&gt;'Настройки'!$B$3,"",IF(ISBLANK(J638),IF('Настройки'!$B$9="Нулевой спрос",0,""),IF(J638&lt;0,IF('Настройки'!$B$10="Исключить","",IF('Настройки'!$B$10="Абсолютные значения",ABS(J638),J638)),J638)))</x:f>
      </x:c>
      <x:c r="BN638" s="50" t="str">
        <x:f>IF(6&gt;'Настройки'!$B$3,"",IF(ISBLANK(K638),IF('Настройки'!$B$9="Нулевой спрос",0,""),IF(K638&lt;0,IF('Настройки'!$B$10="Исключить","",IF('Настройки'!$B$10="Абсолютные значения",ABS(K638),K638)),K638)))</x:f>
      </x:c>
      <x:c r="BO638" s="50" t="str">
        <x:f>IF(7&gt;'Настройки'!$B$3,"",IF(ISBLANK(L638),IF('Настройки'!$B$9="Нулевой спрос",0,""),IF(L638&lt;0,IF('Настройки'!$B$10="Исключить","",IF('Настройки'!$B$10="Абсолютные значения",ABS(L638),L638)),L638)))</x:f>
      </x:c>
      <x:c r="BP638" s="50" t="str">
        <x:f>IF(8&gt;'Настройки'!$B$3,"",IF(ISBLANK(M638),IF('Настройки'!$B$9="Нулевой спрос",0,""),IF(M638&lt;0,IF('Настройки'!$B$10="Исключить","",IF('Настройки'!$B$10="Абсолютные значения",ABS(M638),M638)),M638)))</x:f>
      </x:c>
      <x:c r="BQ638" s="50" t="str">
        <x:f>IF(9&gt;'Настройки'!$B$3,"",IF(ISBLANK(N638),IF('Настройки'!$B$9="Нулевой спрос",0,""),IF(N638&lt;0,IF('Настройки'!$B$10="Исключить","",IF('Настройки'!$B$10="Абсолютные значения",ABS(N638),N638)),N638)))</x:f>
      </x:c>
      <x:c r="BR638" s="50" t="str">
        <x:f>IF(10&gt;'Настройки'!$B$3,"",IF(ISBLANK(O638),IF('Настройки'!$B$9="Нулевой спрос",0,""),IF(O638&lt;0,IF('Настройки'!$B$10="Исключить","",IF('Настройки'!$B$10="Абсолютные значения",ABS(O638),O638)),O638)))</x:f>
      </x:c>
      <x:c r="BS638" s="50" t="str">
        <x:f>IF(11&gt;'Настройки'!$B$3,"",IF(ISBLANK(P638),IF('Настройки'!$B$9="Нулевой спрос",0,""),IF(P638&lt;0,IF('Настройки'!$B$10="Исключить","",IF('Настройки'!$B$10="Абсолютные значения",ABS(P638),P638)),P638)))</x:f>
      </x:c>
      <x:c r="BT638" s="50" t="str">
        <x:f>IF(12&gt;'Настройки'!$B$3,"",IF(ISBLANK(Q638),IF('Настройки'!$B$9="Нулевой спрос",0,""),IF(Q638&lt;0,IF('Настройки'!$B$10="Исключить","",IF('Настройки'!$B$10="Абсолютные значения",ABS(Q638),Q638)),Q638)))</x:f>
      </x:c>
      <x:c r="BU638" s="50" t="str">
        <x:f>IF(13&gt;'Настройки'!$B$3,"",IF(ISBLANK(R638),IF('Настройки'!$B$9="Нулевой спрос",0,""),IF(R638&lt;0,IF('Настройки'!$B$10="Исключить","",IF('Настройки'!$B$10="Абсолютные значения",ABS(R638),R638)),R638)))</x:f>
      </x:c>
      <x:c r="BV638" s="50" t="str">
        <x:f>IF(14&gt;'Настройки'!$B$3,"",IF(ISBLANK(S638),IF('Настройки'!$B$9="Нулевой спрос",0,""),IF(S638&lt;0,IF('Настройки'!$B$10="Исключить","",IF('Настройки'!$B$10="Абсолютные значения",ABS(S638),S638)),S638)))</x:f>
      </x:c>
      <x:c r="BW638" s="50" t="str">
        <x:f>IF(15&gt;'Настройки'!$B$3,"",IF(ISBLANK(T638),IF('Настройки'!$B$9="Нулевой спрос",0,""),IF(T638&lt;0,IF('Настройки'!$B$10="Исключить","",IF('Настройки'!$B$10="Абсолютные значения",ABS(T638),T638)),T638)))</x:f>
      </x:c>
      <x:c r="BX638" s="50" t="str">
        <x:f>IF(16&gt;'Настройки'!$B$3,"",IF(ISBLANK(U638),IF('Настройки'!$B$9="Нулевой спрос",0,""),IF(U638&lt;0,IF('Настройки'!$B$10="Исключить","",IF('Настройки'!$B$10="Абсолютные значения",ABS(U638),U638)),U638)))</x:f>
      </x:c>
      <x:c r="BY638" s="50" t="str">
        <x:f>IF(17&gt;'Настройки'!$B$3,"",IF(ISBLANK(V638),IF('Настройки'!$B$9="Нулевой спрос",0,""),IF(V638&lt;0,IF('Настройки'!$B$10="Исключить","",IF('Настройки'!$B$10="Абсолютные значения",ABS(V638),V638)),V638)))</x:f>
      </x:c>
      <x:c r="BZ638" s="50" t="str">
        <x:f>IF(18&gt;'Настройки'!$B$3,"",IF(ISBLANK(W638),IF('Настройки'!$B$9="Нулевой спрос",0,""),IF(W638&lt;0,IF('Настройки'!$B$10="Исключить","",IF('Настройки'!$B$10="Абсолютные значения",ABS(W638),W638)),W638)))</x:f>
      </x:c>
      <x:c r="CA638" s="50" t="str">
        <x:f>IF(19&gt;'Настройки'!$B$3,"",IF(ISBLANK(X638),IF('Настройки'!$B$9="Нулевой спрос",0,""),IF(X638&lt;0,IF('Настройки'!$B$10="Исключить","",IF('Настройки'!$B$10="Абсолютные значения",ABS(X638),X638)),X638)))</x:f>
      </x:c>
      <x:c r="CB638" s="50" t="str">
        <x:f>IF(20&gt;'Настройки'!$B$3,"",IF(ISBLANK(Y638),IF('Настройки'!$B$9="Нулевой спрос",0,""),IF(Y638&lt;0,IF('Настройки'!$B$10="Исключить","",IF('Настройки'!$B$10="Абсолютные значения",ABS(Y638),Y638)),Y638)))</x:f>
      </x:c>
      <x:c r="CC638" s="50" t="str">
        <x:f>IF(21&gt;'Настройки'!$B$3,"",IF(ISBLANK(Z638),IF('Настройки'!$B$9="Нулевой спрос",0,""),IF(Z638&lt;0,IF('Настройки'!$B$10="Исключить","",IF('Настройки'!$B$10="Абсолютные значения",ABS(Z638),Z638)),Z638)))</x:f>
      </x:c>
      <x:c r="CD638" s="50" t="str">
        <x:f>IF(22&gt;'Настройки'!$B$3,"",IF(ISBLANK(AA638),IF('Настройки'!$B$9="Нулевой спрос",0,""),IF(AA638&lt;0,IF('Настройки'!$B$10="Исключить","",IF('Настройки'!$B$10="Абсолютные значения",ABS(AA638),AA638)),AA638)))</x:f>
      </x:c>
      <x:c r="CE638" s="50" t="str">
        <x:f>IF(23&gt;'Настройки'!$B$3,"",IF(ISBLANK(AB638),IF('Настройки'!$B$9="Нулевой спрос",0,""),IF(AB638&lt;0,IF('Настройки'!$B$10="Исключить","",IF('Настройки'!$B$10="Абсолютные значения",ABS(AB638),AB638)),AB638)))</x:f>
      </x:c>
      <x:c r="CF638" s="50" t="str">
        <x:f>IF(24&gt;'Настройки'!$B$3,"",IF(ISBLANK(AC638),IF('Настройки'!$B$9="Нулевой спрос",0,""),IF(AC638&lt;0,IF('Настройки'!$B$10="Исключить","",IF('Настройки'!$B$10="Абсолютные значения",ABS(AC638),AC638)),AC638)))</x:f>
      </x:c>
      <x:c r="CG638" s="50" t="str">
        <x:f>IF(25&gt;'Настройки'!$B$3,"",IF(ISBLANK(AD638),IF('Настройки'!$B$9="Нулевой спрос",0,""),IF(AD638&lt;0,IF('Настройки'!$B$10="Исключить","",IF('Настройки'!$B$10="Абсолютные значения",ABS(AD638),AD638)),AD638)))</x:f>
      </x:c>
      <x:c r="CH638" s="50" t="str">
        <x:f>IF(26&gt;'Настройки'!$B$3,"",IF(ISBLANK(AE638),IF('Настройки'!$B$9="Нулевой спрос",0,""),IF(AE638&lt;0,IF('Настройки'!$B$10="Исключить","",IF('Настройки'!$B$10="Абсолютные значения",ABS(AE638),AE638)),AE638)))</x:f>
      </x:c>
      <x:c r="CI638" s="50" t="str">
        <x:f>IF(27&gt;'Настройки'!$B$3,"",IF(ISBLANK(AF638),IF('Настройки'!$B$9="Нулевой спрос",0,""),IF(AF638&lt;0,IF('Настройки'!$B$10="Исключить","",IF('Настройки'!$B$10="Абсолютные значения",ABS(AF638),AF638)),AF638)))</x:f>
      </x:c>
      <x:c r="CJ638" s="50" t="str">
        <x:f>IF(28&gt;'Настройки'!$B$3,"",IF(ISBLANK(AG638),IF('Настройки'!$B$9="Нулевой спрос",0,""),IF(AG638&lt;0,IF('Настройки'!$B$10="Исключить","",IF('Настройки'!$B$10="Абсолютные значения",ABS(AG638),AG638)),AG638)))</x:f>
      </x:c>
      <x:c r="CK638" s="50" t="str">
        <x:f>IF(29&gt;'Настройки'!$B$3,"",IF(ISBLANK(AH638),IF('Настройки'!$B$9="Нулевой спрос",0,""),IF(AH638&lt;0,IF('Настройки'!$B$10="Исключить","",IF('Настройки'!$B$10="Абсолютные значения",ABS(AH638),AH638)),AH638)))</x:f>
      </x:c>
      <x:c r="CL638" s="50" t="str">
        <x:f>IF(30&gt;'Настройки'!$B$3,"",IF(ISBLANK(AI638),IF('Настройки'!$B$9="Нулевой спрос",0,""),IF(AI638&lt;0,IF('Настройки'!$B$10="Исключить","",IF('Настройки'!$B$10="Абсолютные значения",ABS(AI638),AI638)),AI638)))</x:f>
      </x:c>
      <x:c r="CM638" s="50" t="str">
        <x:f>IF(31&gt;'Настройки'!$B$3,"",IF(ISBLANK(AJ638),IF('Настройки'!$B$9="Нулевой спрос",0,""),IF(AJ638&lt;0,IF('Настройки'!$B$10="Исключить","",IF('Настройки'!$B$10="Абсолютные значения",ABS(AJ638),AJ638)),AJ638)))</x:f>
      </x:c>
      <x:c r="CN638" s="50" t="str">
        <x:f>IF(32&gt;'Настройки'!$B$3,"",IF(ISBLANK(AK638),IF('Настройки'!$B$9="Нулевой спрос",0,""),IF(AK638&lt;0,IF('Настройки'!$B$10="Исключить","",IF('Настройки'!$B$10="Абсолютные значения",ABS(AK638),AK638)),AK638)))</x:f>
      </x:c>
      <x:c r="CO638" s="50" t="str">
        <x:f>IF(33&gt;'Настройки'!$B$3,"",IF(ISBLANK(AL638),IF('Настройки'!$B$9="Нулевой спрос",0,""),IF(AL638&lt;0,IF('Настройки'!$B$10="Исключить","",IF('Настройки'!$B$10="Абсолютные значения",ABS(AL638),AL638)),AL638)))</x:f>
      </x:c>
      <x:c r="CP638" s="50" t="str">
        <x:f>IF(34&gt;'Настройки'!$B$3,"",IF(ISBLANK(AM638),IF('Настройки'!$B$9="Нулевой спрос",0,""),IF(AM638&lt;0,IF('Настройки'!$B$10="Исключить","",IF('Настройки'!$B$10="Абсолютные значения",ABS(AM638),AM638)),AM638)))</x:f>
      </x:c>
      <x:c r="CQ638" s="50" t="str">
        <x:f>IF(35&gt;'Настройки'!$B$3,"",IF(ISBLANK(AN638),IF('Настройки'!$B$9="Нулевой спрос",0,""),IF(AN638&lt;0,IF('Настройки'!$B$10="Исключить","",IF('Настройки'!$B$10="Абсолютные значения",ABS(AN638),AN638)),AN638)))</x:f>
      </x:c>
      <x:c r="CR638" s="50" t="str">
        <x:f>IF(36&gt;'Настройки'!$B$3,"",IF(ISBLANK(AO638),IF('Настройки'!$B$9="Нулевой спрос",0,""),IF(AO638&lt;0,IF('Настройки'!$B$10="Исключить","",IF('Настройки'!$B$10="Абсолютные значения",ABS(AO638),AO638)),AO638)))</x:f>
      </x:c>
      <x:c r="CS638" s="50" t="str">
        <x:f>IF(OR(1&gt;'Настройки'!$B$3,ISBLANK(BI638),BI638=0),"",BI638)</x:f>
      </x:c>
      <x:c r="CT638" s="50" t="str">
        <x:f>IF(OR(2&gt;'Настройки'!$B$3,ISBLANK(BJ638),BJ638=0),"",BJ638)</x:f>
      </x:c>
      <x:c r="CU638" s="50" t="str">
        <x:f>IF(OR(3&gt;'Настройки'!$B$3,ISBLANK(BK638),BK638=0),"",BK638)</x:f>
      </x:c>
      <x:c r="CV638" s="50" t="str">
        <x:f>IF(OR(4&gt;'Настройки'!$B$3,ISBLANK(BL638),BL638=0),"",BL638)</x:f>
      </x:c>
      <x:c r="CW638" s="50" t="str">
        <x:f>IF(OR(5&gt;'Настройки'!$B$3,ISBLANK(BM638),BM638=0),"",BM638)</x:f>
      </x:c>
      <x:c r="CX638" s="50" t="str">
        <x:f>IF(OR(6&gt;'Настройки'!$B$3,ISBLANK(BN638),BN638=0),"",BN638)</x:f>
      </x:c>
      <x:c r="CY638" s="50" t="str">
        <x:f>IF(OR(7&gt;'Настройки'!$B$3,ISBLANK(BO638),BO638=0),"",BO638)</x:f>
      </x:c>
      <x:c r="CZ638" s="50" t="str">
        <x:f>IF(OR(8&gt;'Настройки'!$B$3,ISBLANK(BP638),BP638=0),"",BP638)</x:f>
      </x:c>
      <x:c r="DA638" s="50" t="str">
        <x:f>IF(OR(9&gt;'Настройки'!$B$3,ISBLANK(BQ638),BQ638=0),"",BQ638)</x:f>
      </x:c>
      <x:c r="DB638" s="50" t="str">
        <x:f>IF(OR(10&gt;'Настройки'!$B$3,ISBLANK(BR638),BR638=0),"",BR638)</x:f>
      </x:c>
      <x:c r="DC638" s="50" t="str">
        <x:f>IF(OR(11&gt;'Настройки'!$B$3,ISBLANK(BS638),BS638=0),"",BS638)</x:f>
      </x:c>
      <x:c r="DD638" s="50" t="str">
        <x:f>IF(OR(12&gt;'Настройки'!$B$3,ISBLANK(BT638),BT638=0),"",BT638)</x:f>
      </x:c>
      <x:c r="DE638" s="50" t="str">
        <x:f>IF(OR(13&gt;'Настройки'!$B$3,ISBLANK(BU638),BU638=0),"",BU638)</x:f>
      </x:c>
      <x:c r="DF638" s="50" t="str">
        <x:f>IF(OR(14&gt;'Настройки'!$B$3,ISBLANK(BV638),BV638=0),"",BV638)</x:f>
      </x:c>
      <x:c r="DG638" s="50" t="str">
        <x:f>IF(OR(15&gt;'Настройки'!$B$3,ISBLANK(BW638),BW638=0),"",BW638)</x:f>
      </x:c>
      <x:c r="DH638" s="50" t="str">
        <x:f>IF(OR(16&gt;'Настройки'!$B$3,ISBLANK(BX638),BX638=0),"",BX638)</x:f>
      </x:c>
      <x:c r="DI638" s="50" t="str">
        <x:f>IF(OR(17&gt;'Настройки'!$B$3,ISBLANK(BY638),BY638=0),"",BY638)</x:f>
      </x:c>
      <x:c r="DJ638" s="50" t="str">
        <x:f>IF(OR(18&gt;'Настройки'!$B$3,ISBLANK(BZ638),BZ638=0),"",BZ638)</x:f>
      </x:c>
      <x:c r="DK638" s="50" t="str">
        <x:f>IF(OR(19&gt;'Настройки'!$B$3,ISBLANK(CA638),CA638=0),"",CA638)</x:f>
      </x:c>
      <x:c r="DL638" s="50" t="str">
        <x:f>IF(OR(20&gt;'Настройки'!$B$3,ISBLANK(CB638),CB638=0),"",CB638)</x:f>
      </x:c>
      <x:c r="DM638" s="50" t="str">
        <x:f>IF(OR(21&gt;'Настройки'!$B$3,ISBLANK(CC638),CC638=0),"",CC638)</x:f>
      </x:c>
      <x:c r="DN638" s="50" t="str">
        <x:f>IF(OR(22&gt;'Настройки'!$B$3,ISBLANK(CD638),CD638=0),"",CD638)</x:f>
      </x:c>
      <x:c r="DO638" s="50" t="str">
        <x:f>IF(OR(23&gt;'Настройки'!$B$3,ISBLANK(CE638),CE638=0),"",CE638)</x:f>
      </x:c>
      <x:c r="DP638" s="50" t="str">
        <x:f>IF(OR(24&gt;'Настройки'!$B$3,ISBLANK(CF638),CF638=0),"",CF638)</x:f>
      </x:c>
      <x:c r="DQ638" s="50" t="str">
        <x:f>IF(OR(25&gt;'Настройки'!$B$3,ISBLANK(CG638),CG638=0),"",CG638)</x:f>
      </x:c>
      <x:c r="DR638" s="50" t="str">
        <x:f>IF(OR(26&gt;'Настройки'!$B$3,ISBLANK(CH638),CH638=0),"",CH638)</x:f>
      </x:c>
      <x:c r="DS638" s="50" t="str">
        <x:f>IF(OR(27&gt;'Настройки'!$B$3,ISBLANK(CI638),CI638=0),"",CI638)</x:f>
      </x:c>
      <x:c r="DT638" s="50" t="str">
        <x:f>IF(OR(28&gt;'Настройки'!$B$3,ISBLANK(CJ638),CJ638=0),"",CJ638)</x:f>
      </x:c>
      <x:c r="DU638" s="50" t="str">
        <x:f>IF(OR(29&gt;'Настройки'!$B$3,ISBLANK(CK638),CK638=0),"",CK638)</x:f>
      </x:c>
      <x:c r="DV638" s="50" t="str">
        <x:f>IF(OR(30&gt;'Настройки'!$B$3,ISBLANK(CL638),CL638=0),"",CL638)</x:f>
      </x:c>
      <x:c r="DW638" s="50" t="str">
        <x:f>IF(OR(31&gt;'Настройки'!$B$3,ISBLANK(CM638),CM638=0),"",CM638)</x:f>
      </x:c>
      <x:c r="DX638" s="50" t="str">
        <x:f>IF(OR(32&gt;'Настройки'!$B$3,ISBLANK(CN638),CN638=0),"",CN638)</x:f>
      </x:c>
      <x:c r="DY638" s="50" t="str">
        <x:f>IF(OR(33&gt;'Настройки'!$B$3,ISBLANK(CO638),CO638=0),"",CO638)</x:f>
      </x:c>
      <x:c r="DZ638" s="50" t="str">
        <x:f>IF(OR(34&gt;'Настройки'!$B$3,ISBLANK(CP638),CP638=0),"",CP638)</x:f>
      </x:c>
      <x:c r="EA638" s="50" t="str">
        <x:f>IF(OR(35&gt;'Настройки'!$B$3,ISBLANK(CQ638),CQ638=0),"",CQ638)</x:f>
      </x:c>
      <x:c r="EB638" s="50" t="str">
        <x:f>IF(OR(36&gt;'Настройки'!$B$3,ISBLANK(CR638),CR638=0),"",CR638)</x:f>
      </x:c>
      <x:c r="EC638" s="50" t="str">
        <x:f>IF(A638="","",IF(OR(BB638="AZ",BB638="BZ"),10000+ROW(),IF(AZ638&gt;'Настройки'!$B$11,20000+ROW(),IF(BF638&lt;&gt;"Обычный",30000+ROW(),IF(AX638&lt;=0,40000+ROW(),"")))))</x:f>
      </x:c>
      <x:c r="ED638" s="50" t="str">
        <x:f>IF(EC638="","",COUNTIFS($EC$2:$EC$1001,"&gt;0",$EC$2:$EC$1001,"&lt;"&amp;EC638)+1)</x:f>
      </x:c>
    </x:row>
    <x:row r="639">
      <x:c r="A639" s="115"/>
      <x:c r="B639" s="115"/>
      <x:c r="C639" s="115"/>
      <x:c r="D639" s="118"/>
      <x:c r="E639" s="118"/>
      <x:c r="F639" s="118"/>
      <x:c r="G639" s="118"/>
      <x:c r="H639" s="118"/>
      <x:c r="I639" s="118"/>
      <x:c r="J639" s="118"/>
      <x:c r="K639" s="118"/>
      <x:c r="L639" s="118"/>
      <x:c r="M639" s="118"/>
      <x:c r="N639" s="118"/>
      <x:c r="O639" s="118"/>
      <x:c r="P639" s="118"/>
      <x:c r="Q639" s="118"/>
      <x:c r="R639" s="118"/>
      <x:c r="S639" s="118"/>
      <x:c r="T639" s="118"/>
      <x:c r="U639" s="118"/>
      <x:c r="V639" s="118"/>
      <x:c r="W639" s="118"/>
      <x:c r="X639" s="118"/>
      <x:c r="Y639" s="118"/>
      <x:c r="Z639" s="118"/>
      <x:c r="AA639" s="118"/>
      <x:c r="AB639" s="118"/>
      <x:c r="AC639" s="118"/>
      <x:c r="AD639" s="118"/>
      <x:c r="AE639" s="118"/>
      <x:c r="AF639" s="118"/>
      <x:c r="AG639" s="118"/>
      <x:c r="AH639" s="118"/>
      <x:c r="AI639" s="118"/>
      <x:c r="AJ639" s="118"/>
      <x:c r="AK639" s="118"/>
      <x:c r="AL639" s="118"/>
      <x:c r="AM639" s="118"/>
      <x:c r="AN639" s="118"/>
      <x:c r="AO639" s="118"/>
      <x:c r="AP639" s="115"/>
      <x:c r="AQ639" s="49" t="str">
        <x:f>IF(A639="","",COUNT(BI639:INDEX(BI639:CR639,1,'Настройки'!$B$3)))</x:f>
      </x:c>
      <x:c r="AR639" s="49" t="str">
        <x:f>IF(A639="","",SUM(BI639:INDEX(BI639:CR639,1,'Настройки'!$B$3)))</x:f>
      </x:c>
      <x:c r="AS639" s="58" t="str">
        <x:f>IF(A639="","",IF('Настройки'!$B$4="Стоимость потребления",AR639*D639,IF('Настройки'!$B$4="Количество",AR639,E639)))</x:f>
      </x:c>
      <x:c r="AT639" s="61" t="str">
        <x:f>IF(OR(A639="",AS639&lt;0,SUM($AS$2:$AS$1001)&lt;=0),"",AS639/SUM($AS$2:$AS$1001))</x:f>
      </x:c>
      <x:c r="AU639" s="61" t="str">
        <x:f>IF(OR(A639="",AS639&lt;0,SUM($AS$2:$AS$1001)&lt;=0),"",SUMIFS($AS$2:$AS$1001,$AS$2:$AS$1001,"&gt;"&amp;AS639)/SUM($AS$2:$AS$1001))</x:f>
      </x:c>
      <x:c r="AV639" s="61" t="str">
        <x:f>IF(OR(A639="",AS639&lt;0,SUM($AS$2:$AS$1001)&lt;=0),"",SUMIFS($AS$2:$AS$1001,$AS$2:$AS$1001,"&gt;="&amp;AS639)/SUM($AS$2:$AS$1001))</x:f>
      </x:c>
      <x:c r="AW639" s="49" t="str">
        <x:f>IF(A639="","",IF(SUM($AS$2:$AS$1001)&lt;=0,"Не определён",IF(AS639&lt;0,"Исключение",IF(AU639&lt;'Настройки'!$B$5,"A",IF(AU639&lt;'Настройки'!$B$6,"B","C")))))</x:f>
      </x:c>
      <x:c r="AX639" s="58" t="str">
        <x:f>IF(A639="","",IF(AQ639=0,"",AVERAGE(BI639:INDEX(BI639:CR639,1,'Настройки'!$B$3))))</x:f>
      </x:c>
      <x:c r="AY639" s="58" t="str">
        <x:f>IF(OR(A639="",AQ639=0),"",STDEVP(BI639:INDEX(BI639:CR639,1,'Настройки'!$B$3)))</x:f>
      </x:c>
      <x:c r="AZ639" s="61" t="str">
        <x:f>IF(OR(A639="",AQ639&lt;'Настройки'!$B$12,AX639&lt;=0,AND('Настройки'!$B$10="Блокировать",COUNTIF(F639:INDEX(F639:AO639,1,'Настройки'!$B$3),"&lt;0")&gt;0)),"",AY639/ABS(AX639))</x:f>
      </x:c>
      <x:c r="BA639" s="49" t="str">
        <x:f>IF(A639="","",IF(AND('Настройки'!$B$10="Блокировать",COUNTIF(F639:INDEX(F639:AO639,1,'Настройки'!$B$3),"&lt;0")&gt;0),"Не определён",IF(AQ639&lt;'Настройки'!$B$12,"Не определён",IF(AX639=0,"Нет спроса",IF(AX639&lt;0,"Не определён",IF(AZ639&lt;='Настройки'!$B$7,"X",IF(AZ639&lt;='Настройки'!$B$8,"Y","Z")))))))</x:f>
      </x:c>
      <x:c r="BB639" s="49" t="str">
        <x:f>IF(OR(A639="",LEN(AW639)&lt;&gt;1,LEN(BA639)&lt;&gt;1),"",AW639&amp;BA639)</x:f>
      </x:c>
      <x:c r="BC639" s="61" t="str">
        <x:f>IF(OR(A639="",AQ639=0),"",(COUNT(BI639:INDEX(BI639:CR639,1,'Настройки'!$B$3))-COUNT(CS639:INDEX(CS639:EB639,1,'Настройки'!$B$3)))/AQ639)</x:f>
      </x:c>
      <x:c r="BD639" s="64" t="str">
        <x:f>IF(OR(A639="",COUNT(CS639:INDEX(CS639:EB639,1,'Настройки'!$B$3))=0),"",AQ639/COUNT(CS639:INDEX(CS639:EB639,1,'Настройки'!$B$3)))</x:f>
      </x:c>
      <x:c r="BE639" s="64" t="str">
        <x:f>IF(OR(A639="",COUNT(CS639:INDEX(CS639:EB639,1,'Настройки'!$B$3))=0),"",IF(AVERAGE(CS639:INDEX(CS639:EB639,1,'Настройки'!$B$3))=0,"",(STDEVP(CS639:INDEX(CS639:EB639,1,'Настройки'!$B$3))/ABS(AVERAGE(CS639:INDEX(CS639:EB639,1,'Настройки'!$B$3))))^2))</x:f>
      </x:c>
      <x:c r="BF639" s="49" t="str">
        <x:f>IF(A639="","",IF(AQ639&lt;3,"Недостаточно",IF(AQ639&lt;6,"Предварительный","Обычный")))</x:f>
      </x:c>
      <x:c r="BG639" s="49" t="str">
        <x:f>IF(A639="","",IF(COUNTIF(F639:INDEX(F639:AO639,1,'Настройки'!$B$3),"&lt;0")&gt;0,IF('Настройки'!$B$10="Блокировать","Отрицательный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"),"")&amp;IF(AQ639&lt;3,"Недостаточно истории. ",IF(AQ639&lt;6,"Предварительная классификация. ",""))&amp;IF(AX639=0,"Нет спроса за горизонт. ","")&amp;IF(AZ639&gt;'Настройки'!$B$11,"Экстремальная вариативность. ",""))</x:f>
      </x:c>
      <x:c r="BH639" s="49" t="str">
        <x:f>IF(A639="","",IFERROR(VLOOKUP(BB639,'Настройки'!$D$3:$E$11,2,FALSE),"Сначала проверьте исходные данные и историю спроса.")&amp;" Уточните срок поставки, MOQ и критичность.")</x:f>
      </x:c>
      <x:c r="BI639" s="50" t="str">
        <x:f>IF(1&gt;'Настройки'!$B$3,"",IF(ISBLANK(F639),IF('Настройки'!$B$9="Нулевой спрос",0,""),IF(F639&lt;0,IF('Настройки'!$B$10="Исключить","",IF('Настройки'!$B$10="Абсолютные значения",ABS(F639),F639)),F639)))</x:f>
      </x:c>
      <x:c r="BJ639" s="50" t="str">
        <x:f>IF(2&gt;'Настройки'!$B$3,"",IF(ISBLANK(G639),IF('Настройки'!$B$9="Нулевой спрос",0,""),IF(G639&lt;0,IF('Настройки'!$B$10="Исключить","",IF('Настройки'!$B$10="Абсолютные значения",ABS(G639),G639)),G639)))</x:f>
      </x:c>
      <x:c r="BK639" s="50" t="str">
        <x:f>IF(3&gt;'Настройки'!$B$3,"",IF(ISBLANK(H639),IF('Настройки'!$B$9="Нулевой спрос",0,""),IF(H639&lt;0,IF('Настройки'!$B$10="Исключить","",IF('Настройки'!$B$10="Абсолютные значения",ABS(H639),H639)),H639)))</x:f>
      </x:c>
      <x:c r="BL639" s="50" t="str">
        <x:f>IF(4&gt;'Настройки'!$B$3,"",IF(ISBLANK(I639),IF('Настройки'!$B$9="Нулевой спрос",0,""),IF(I639&lt;0,IF('Настройки'!$B$10="Исключить","",IF('Настройки'!$B$10="Абсолютные значения",ABS(I639),I639)),I639)))</x:f>
      </x:c>
      <x:c r="BM639" s="50" t="str">
        <x:f>IF(5&gt;'Настройки'!$B$3,"",IF(ISBLANK(J639),IF('Настройки'!$B$9="Нулевой спрос",0,""),IF(J639&lt;0,IF('Настройки'!$B$10="Исключить","",IF('Настройки'!$B$10="Абсолютные значения",ABS(J639),J639)),J639)))</x:f>
      </x:c>
      <x:c r="BN639" s="50" t="str">
        <x:f>IF(6&gt;'Настройки'!$B$3,"",IF(ISBLANK(K639),IF('Настройки'!$B$9="Нулевой спрос",0,""),IF(K639&lt;0,IF('Настройки'!$B$10="Исключить","",IF('Настройки'!$B$10="Абсолютные значения",ABS(K639),K639)),K639)))</x:f>
      </x:c>
      <x:c r="BO639" s="50" t="str">
        <x:f>IF(7&gt;'Настройки'!$B$3,"",IF(ISBLANK(L639),IF('Настройки'!$B$9="Нулевой спрос",0,""),IF(L639&lt;0,IF('Настройки'!$B$10="Исключить","",IF('Настройки'!$B$10="Абсолютные значения",ABS(L639),L639)),L639)))</x:f>
      </x:c>
      <x:c r="BP639" s="50" t="str">
        <x:f>IF(8&gt;'Настройки'!$B$3,"",IF(ISBLANK(M639),IF('Настройки'!$B$9="Нулевой спрос",0,""),IF(M639&lt;0,IF('Настройки'!$B$10="Исключить","",IF('Настройки'!$B$10="Абсолютные значения",ABS(M639),M639)),M639)))</x:f>
      </x:c>
      <x:c r="BQ639" s="50" t="str">
        <x:f>IF(9&gt;'Настройки'!$B$3,"",IF(ISBLANK(N639),IF('Настройки'!$B$9="Нулевой спрос",0,""),IF(N639&lt;0,IF('Настройки'!$B$10="Исключить","",IF('Настройки'!$B$10="Абсолютные значения",ABS(N639),N639)),N639)))</x:f>
      </x:c>
      <x:c r="BR639" s="50" t="str">
        <x:f>IF(10&gt;'Настройки'!$B$3,"",IF(ISBLANK(O639),IF('Настройки'!$B$9="Нулевой спрос",0,""),IF(O639&lt;0,IF('Настройки'!$B$10="Исключить","",IF('Настройки'!$B$10="Абсолютные значения",ABS(O639),O639)),O639)))</x:f>
      </x:c>
      <x:c r="BS639" s="50" t="str">
        <x:f>IF(11&gt;'Настройки'!$B$3,"",IF(ISBLANK(P639),IF('Настройки'!$B$9="Нулевой спрос",0,""),IF(P639&lt;0,IF('Настройки'!$B$10="Исключить","",IF('Настройки'!$B$10="Абсолютные значения",ABS(P639),P639)),P639)))</x:f>
      </x:c>
      <x:c r="BT639" s="50" t="str">
        <x:f>IF(12&gt;'Настройки'!$B$3,"",IF(ISBLANK(Q639),IF('Настройки'!$B$9="Нулевой спрос",0,""),IF(Q639&lt;0,IF('Настройки'!$B$10="Исключить","",IF('Настройки'!$B$10="Абсолютные значения",ABS(Q639),Q639)),Q639)))</x:f>
      </x:c>
      <x:c r="BU639" s="50" t="str">
        <x:f>IF(13&gt;'Настройки'!$B$3,"",IF(ISBLANK(R639),IF('Настройки'!$B$9="Нулевой спрос",0,""),IF(R639&lt;0,IF('Настройки'!$B$10="Исключить","",IF('Настройки'!$B$10="Абсолютные значения",ABS(R639),R639)),R639)))</x:f>
      </x:c>
      <x:c r="BV639" s="50" t="str">
        <x:f>IF(14&gt;'Настройки'!$B$3,"",IF(ISBLANK(S639),IF('Настройки'!$B$9="Нулевой спрос",0,""),IF(S639&lt;0,IF('Настройки'!$B$10="Исключить","",IF('Настройки'!$B$10="Абсолютные значения",ABS(S639),S639)),S639)))</x:f>
      </x:c>
      <x:c r="BW639" s="50" t="str">
        <x:f>IF(15&gt;'Настройки'!$B$3,"",IF(ISBLANK(T639),IF('Настройки'!$B$9="Нулевой спрос",0,""),IF(T639&lt;0,IF('Настройки'!$B$10="Исключить","",IF('Настройки'!$B$10="Абсолютные значения",ABS(T639),T639)),T639)))</x:f>
      </x:c>
      <x:c r="BX639" s="50" t="str">
        <x:f>IF(16&gt;'Настройки'!$B$3,"",IF(ISBLANK(U639),IF('Настройки'!$B$9="Нулевой спрос",0,""),IF(U639&lt;0,IF('Настройки'!$B$10="Исключить","",IF('Настройки'!$B$10="Абсолютные значения",ABS(U639),U639)),U639)))</x:f>
      </x:c>
      <x:c r="BY639" s="50" t="str">
        <x:f>IF(17&gt;'Настройки'!$B$3,"",IF(ISBLANK(V639),IF('Настройки'!$B$9="Нулевой спрос",0,""),IF(V639&lt;0,IF('Настройки'!$B$10="Исключить","",IF('Настройки'!$B$10="Абсолютные значения",ABS(V639),V639)),V639)))</x:f>
      </x:c>
      <x:c r="BZ639" s="50" t="str">
        <x:f>IF(18&gt;'Настройки'!$B$3,"",IF(ISBLANK(W639),IF('Настройки'!$B$9="Нулевой спрос",0,""),IF(W639&lt;0,IF('Настройки'!$B$10="Исключить","",IF('Настройки'!$B$10="Абсолютные значения",ABS(W639),W639)),W639)))</x:f>
      </x:c>
      <x:c r="CA639" s="50" t="str">
        <x:f>IF(19&gt;'Настройки'!$B$3,"",IF(ISBLANK(X639),IF('Настройки'!$B$9="Нулевой спрос",0,""),IF(X639&lt;0,IF('Настройки'!$B$10="Исключить","",IF('Настройки'!$B$10="Абсолютные значения",ABS(X639),X639)),X639)))</x:f>
      </x:c>
      <x:c r="CB639" s="50" t="str">
        <x:f>IF(20&gt;'Настройки'!$B$3,"",IF(ISBLANK(Y639),IF('Настройки'!$B$9="Нулевой спрос",0,""),IF(Y639&lt;0,IF('Настройки'!$B$10="Исключить","",IF('Настройки'!$B$10="Абсолютные значения",ABS(Y639),Y639)),Y639)))</x:f>
      </x:c>
      <x:c r="CC639" s="50" t="str">
        <x:f>IF(21&gt;'Настройки'!$B$3,"",IF(ISBLANK(Z639),IF('Настройки'!$B$9="Нулевой спрос",0,""),IF(Z639&lt;0,IF('Настройки'!$B$10="Исключить","",IF('Настройки'!$B$10="Абсолютные значения",ABS(Z639),Z639)),Z639)))</x:f>
      </x:c>
      <x:c r="CD639" s="50" t="str">
        <x:f>IF(22&gt;'Настройки'!$B$3,"",IF(ISBLANK(AA639),IF('Настройки'!$B$9="Нулевой спрос",0,""),IF(AA639&lt;0,IF('Настройки'!$B$10="Исключить","",IF('Настройки'!$B$10="Абсолютные значения",ABS(AA639),AA639)),AA639)))</x:f>
      </x:c>
      <x:c r="CE639" s="50" t="str">
        <x:f>IF(23&gt;'Настройки'!$B$3,"",IF(ISBLANK(AB639),IF('Настройки'!$B$9="Нулевой спрос",0,""),IF(AB639&lt;0,IF('Настройки'!$B$10="Исключить","",IF('Настройки'!$B$10="Абсолютные значения",ABS(AB639),AB639)),AB639)))</x:f>
      </x:c>
      <x:c r="CF639" s="50" t="str">
        <x:f>IF(24&gt;'Настройки'!$B$3,"",IF(ISBLANK(AC639),IF('Настройки'!$B$9="Нулевой спрос",0,""),IF(AC639&lt;0,IF('Настройки'!$B$10="Исключить","",IF('Настройки'!$B$10="Абсолютные значения",ABS(AC639),AC639)),AC639)))</x:f>
      </x:c>
      <x:c r="CG639" s="50" t="str">
        <x:f>IF(25&gt;'Настройки'!$B$3,"",IF(ISBLANK(AD639),IF('Настройки'!$B$9="Нулевой спрос",0,""),IF(AD639&lt;0,IF('Настройки'!$B$10="Исключить","",IF('Настройки'!$B$10="Абсолютные значения",ABS(AD639),AD639)),AD639)))</x:f>
      </x:c>
      <x:c r="CH639" s="50" t="str">
        <x:f>IF(26&gt;'Настройки'!$B$3,"",IF(ISBLANK(AE639),IF('Настройки'!$B$9="Нулевой спрос",0,""),IF(AE639&lt;0,IF('Настройки'!$B$10="Исключить","",IF('Настройки'!$B$10="Абсолютные значения",ABS(AE639),AE639)),AE639)))</x:f>
      </x:c>
      <x:c r="CI639" s="50" t="str">
        <x:f>IF(27&gt;'Настройки'!$B$3,"",IF(ISBLANK(AF639),IF('Настройки'!$B$9="Нулевой спрос",0,""),IF(AF639&lt;0,IF('Настройки'!$B$10="Исключить","",IF('Настройки'!$B$10="Абсолютные значения",ABS(AF639),AF639)),AF639)))</x:f>
      </x:c>
      <x:c r="CJ639" s="50" t="str">
        <x:f>IF(28&gt;'Настройки'!$B$3,"",IF(ISBLANK(AG639),IF('Настройки'!$B$9="Нулевой спрос",0,""),IF(AG639&lt;0,IF('Настройки'!$B$10="Исключить","",IF('Настройки'!$B$10="Абсолютные значения",ABS(AG639),AG639)),AG639)))</x:f>
      </x:c>
      <x:c r="CK639" s="50" t="str">
        <x:f>IF(29&gt;'Настройки'!$B$3,"",IF(ISBLANK(AH639),IF('Настройки'!$B$9="Нулевой спрос",0,""),IF(AH639&lt;0,IF('Настройки'!$B$10="Исключить","",IF('Настройки'!$B$10="Абсолютные значения",ABS(AH639),AH639)),AH639)))</x:f>
      </x:c>
      <x:c r="CL639" s="50" t="str">
        <x:f>IF(30&gt;'Настройки'!$B$3,"",IF(ISBLANK(AI639),IF('Настройки'!$B$9="Нулевой спрос",0,""),IF(AI639&lt;0,IF('Настройки'!$B$10="Исключить","",IF('Настройки'!$B$10="Абсолютные значения",ABS(AI639),AI639)),AI639)))</x:f>
      </x:c>
      <x:c r="CM639" s="50" t="str">
        <x:f>IF(31&gt;'Настройки'!$B$3,"",IF(ISBLANK(AJ639),IF('Настройки'!$B$9="Нулевой спрос",0,""),IF(AJ639&lt;0,IF('Настройки'!$B$10="Исключить","",IF('Настройки'!$B$10="Абсолютные значения",ABS(AJ639),AJ639)),AJ639)))</x:f>
      </x:c>
      <x:c r="CN639" s="50" t="str">
        <x:f>IF(32&gt;'Настройки'!$B$3,"",IF(ISBLANK(AK639),IF('Настройки'!$B$9="Нулевой спрос",0,""),IF(AK639&lt;0,IF('Настройки'!$B$10="Исключить","",IF('Настройки'!$B$10="Абсолютные значения",ABS(AK639),AK639)),AK639)))</x:f>
      </x:c>
      <x:c r="CO639" s="50" t="str">
        <x:f>IF(33&gt;'Настройки'!$B$3,"",IF(ISBLANK(AL639),IF('Настройки'!$B$9="Нулевой спрос",0,""),IF(AL639&lt;0,IF('Настройки'!$B$10="Исключить","",IF('Настройки'!$B$10="Абсолютные значения",ABS(AL639),AL639)),AL639)))</x:f>
      </x:c>
      <x:c r="CP639" s="50" t="str">
        <x:f>IF(34&gt;'Настройки'!$B$3,"",IF(ISBLANK(AM639),IF('Настройки'!$B$9="Нулевой спрос",0,""),IF(AM639&lt;0,IF('Настройки'!$B$10="Исключить","",IF('Настройки'!$B$10="Абсолютные значения",ABS(AM639),AM639)),AM639)))</x:f>
      </x:c>
      <x:c r="CQ639" s="50" t="str">
        <x:f>IF(35&gt;'Настройки'!$B$3,"",IF(ISBLANK(AN639),IF('Настройки'!$B$9="Нулевой спрос",0,""),IF(AN639&lt;0,IF('Настройки'!$B$10="Исключить","",IF('Настройки'!$B$10="Абсолютные значения",ABS(AN639),AN639)),AN639)))</x:f>
      </x:c>
      <x:c r="CR639" s="50" t="str">
        <x:f>IF(36&gt;'Настройки'!$B$3,"",IF(ISBLANK(AO639),IF('Настройки'!$B$9="Нулевой спрос",0,""),IF(AO639&lt;0,IF('Настройки'!$B$10="Исключить","",IF('Настройки'!$B$10="Абсолютные значения",ABS(AO639),AO639)),AO639)))</x:f>
      </x:c>
      <x:c r="CS639" s="50" t="str">
        <x:f>IF(OR(1&gt;'Настройки'!$B$3,ISBLANK(BI639),BI639=0),"",BI639)</x:f>
      </x:c>
      <x:c r="CT639" s="50" t="str">
        <x:f>IF(OR(2&gt;'Настройки'!$B$3,ISBLANK(BJ639),BJ639=0),"",BJ639)</x:f>
      </x:c>
      <x:c r="CU639" s="50" t="str">
        <x:f>IF(OR(3&gt;'Настройки'!$B$3,ISBLANK(BK639),BK639=0),"",BK639)</x:f>
      </x:c>
      <x:c r="CV639" s="50" t="str">
        <x:f>IF(OR(4&gt;'Настройки'!$B$3,ISBLANK(BL639),BL639=0),"",BL639)</x:f>
      </x:c>
      <x:c r="CW639" s="50" t="str">
        <x:f>IF(OR(5&gt;'Настройки'!$B$3,ISBLANK(BM639),BM639=0),"",BM639)</x:f>
      </x:c>
      <x:c r="CX639" s="50" t="str">
        <x:f>IF(OR(6&gt;'Настройки'!$B$3,ISBLANK(BN639),BN639=0),"",BN639)</x:f>
      </x:c>
      <x:c r="CY639" s="50" t="str">
        <x:f>IF(OR(7&gt;'Настройки'!$B$3,ISBLANK(BO639),BO639=0),"",BO639)</x:f>
      </x:c>
      <x:c r="CZ639" s="50" t="str">
        <x:f>IF(OR(8&gt;'Настройки'!$B$3,ISBLANK(BP639),BP639=0),"",BP639)</x:f>
      </x:c>
      <x:c r="DA639" s="50" t="str">
        <x:f>IF(OR(9&gt;'Настройки'!$B$3,ISBLANK(BQ639),BQ639=0),"",BQ639)</x:f>
      </x:c>
      <x:c r="DB639" s="50" t="str">
        <x:f>IF(OR(10&gt;'Настройки'!$B$3,ISBLANK(BR639),BR639=0),"",BR639)</x:f>
      </x:c>
      <x:c r="DC639" s="50" t="str">
        <x:f>IF(OR(11&gt;'Настройки'!$B$3,ISBLANK(BS639),BS639=0),"",BS639)</x:f>
      </x:c>
      <x:c r="DD639" s="50" t="str">
        <x:f>IF(OR(12&gt;'Настройки'!$B$3,ISBLANK(BT639),BT639=0),"",BT639)</x:f>
      </x:c>
      <x:c r="DE639" s="50" t="str">
        <x:f>IF(OR(13&gt;'Настройки'!$B$3,ISBLANK(BU639),BU639=0),"",BU639)</x:f>
      </x:c>
      <x:c r="DF639" s="50" t="str">
        <x:f>IF(OR(14&gt;'Настройки'!$B$3,ISBLANK(BV639),BV639=0),"",BV639)</x:f>
      </x:c>
      <x:c r="DG639" s="50" t="str">
        <x:f>IF(OR(15&gt;'Настройки'!$B$3,ISBLANK(BW639),BW639=0),"",BW639)</x:f>
      </x:c>
      <x:c r="DH639" s="50" t="str">
        <x:f>IF(OR(16&gt;'Настройки'!$B$3,ISBLANK(BX639),BX639=0),"",BX639)</x:f>
      </x:c>
      <x:c r="DI639" s="50" t="str">
        <x:f>IF(OR(17&gt;'Настройки'!$B$3,ISBLANK(BY639),BY639=0),"",BY639)</x:f>
      </x:c>
      <x:c r="DJ639" s="50" t="str">
        <x:f>IF(OR(18&gt;'Настройки'!$B$3,ISBLANK(BZ639),BZ639=0),"",BZ639)</x:f>
      </x:c>
      <x:c r="DK639" s="50" t="str">
        <x:f>IF(OR(19&gt;'Настройки'!$B$3,ISBLANK(CA639),CA639=0),"",CA639)</x:f>
      </x:c>
      <x:c r="DL639" s="50" t="str">
        <x:f>IF(OR(20&gt;'Настройки'!$B$3,ISBLANK(CB639),CB639=0),"",CB639)</x:f>
      </x:c>
      <x:c r="DM639" s="50" t="str">
        <x:f>IF(OR(21&gt;'Настройки'!$B$3,ISBLANK(CC639),CC639=0),"",CC639)</x:f>
      </x:c>
      <x:c r="DN639" s="50" t="str">
        <x:f>IF(OR(22&gt;'Настройки'!$B$3,ISBLANK(CD639),CD639=0),"",CD639)</x:f>
      </x:c>
      <x:c r="DO639" s="50" t="str">
        <x:f>IF(OR(23&gt;'Настройки'!$B$3,ISBLANK(CE639),CE639=0),"",CE639)</x:f>
      </x:c>
      <x:c r="DP639" s="50" t="str">
        <x:f>IF(OR(24&gt;'Настройки'!$B$3,ISBLANK(CF639),CF639=0),"",CF639)</x:f>
      </x:c>
      <x:c r="DQ639" s="50" t="str">
        <x:f>IF(OR(25&gt;'Настройки'!$B$3,ISBLANK(CG639),CG639=0),"",CG639)</x:f>
      </x:c>
      <x:c r="DR639" s="50" t="str">
        <x:f>IF(OR(26&gt;'Настройки'!$B$3,ISBLANK(CH639),CH639=0),"",CH639)</x:f>
      </x:c>
      <x:c r="DS639" s="50" t="str">
        <x:f>IF(OR(27&gt;'Настройки'!$B$3,ISBLANK(CI639),CI639=0),"",CI639)</x:f>
      </x:c>
      <x:c r="DT639" s="50" t="str">
        <x:f>IF(OR(28&gt;'Настройки'!$B$3,ISBLANK(CJ639),CJ639=0),"",CJ639)</x:f>
      </x:c>
      <x:c r="DU639" s="50" t="str">
        <x:f>IF(OR(29&gt;'Настройки'!$B$3,ISBLANK(CK639),CK639=0),"",CK639)</x:f>
      </x:c>
      <x:c r="DV639" s="50" t="str">
        <x:f>IF(OR(30&gt;'Настройки'!$B$3,ISBLANK(CL639),CL639=0),"",CL639)</x:f>
      </x:c>
      <x:c r="DW639" s="50" t="str">
        <x:f>IF(OR(31&gt;'Настройки'!$B$3,ISBLANK(CM639),CM639=0),"",CM639)</x:f>
      </x:c>
      <x:c r="DX639" s="50" t="str">
        <x:f>IF(OR(32&gt;'Настройки'!$B$3,ISBLANK(CN639),CN639=0),"",CN639)</x:f>
      </x:c>
      <x:c r="DY639" s="50" t="str">
        <x:f>IF(OR(33&gt;'Настройки'!$B$3,ISBLANK(CO639),CO639=0),"",CO639)</x:f>
      </x:c>
      <x:c r="DZ639" s="50" t="str">
        <x:f>IF(OR(34&gt;'Настройки'!$B$3,ISBLANK(CP639),CP639=0),"",CP639)</x:f>
      </x:c>
      <x:c r="EA639" s="50" t="str">
        <x:f>IF(OR(35&gt;'Настройки'!$B$3,ISBLANK(CQ639),CQ639=0),"",CQ639)</x:f>
      </x:c>
      <x:c r="EB639" s="50" t="str">
        <x:f>IF(OR(36&gt;'Настройки'!$B$3,ISBLANK(CR639),CR639=0),"",CR639)</x:f>
      </x:c>
      <x:c r="EC639" s="50" t="str">
        <x:f>IF(A639="","",IF(OR(BB639="AZ",BB639="BZ"),10000+ROW(),IF(AZ639&gt;'Настройки'!$B$11,20000+ROW(),IF(BF639&lt;&gt;"Обычный",30000+ROW(),IF(AX639&lt;=0,40000+ROW(),"")))))</x:f>
      </x:c>
      <x:c r="ED639" s="50" t="str">
        <x:f>IF(EC639="","",COUNTIFS($EC$2:$EC$1001,"&gt;0",$EC$2:$EC$1001,"&lt;"&amp;EC639)+1)</x:f>
      </x:c>
    </x:row>
    <x:row r="640">
      <x:c r="A640" s="115"/>
      <x:c r="B640" s="115"/>
      <x:c r="C640" s="115"/>
      <x:c r="D640" s="118"/>
      <x:c r="E640" s="118"/>
      <x:c r="F640" s="118"/>
      <x:c r="G640" s="118"/>
      <x:c r="H640" s="118"/>
      <x:c r="I640" s="118"/>
      <x:c r="J640" s="118"/>
      <x:c r="K640" s="118"/>
      <x:c r="L640" s="118"/>
      <x:c r="M640" s="118"/>
      <x:c r="N640" s="118"/>
      <x:c r="O640" s="118"/>
      <x:c r="P640" s="118"/>
      <x:c r="Q640" s="118"/>
      <x:c r="R640" s="118"/>
      <x:c r="S640" s="118"/>
      <x:c r="T640" s="118"/>
      <x:c r="U640" s="118"/>
      <x:c r="V640" s="118"/>
      <x:c r="W640" s="118"/>
      <x:c r="X640" s="118"/>
      <x:c r="Y640" s="118"/>
      <x:c r="Z640" s="118"/>
      <x:c r="AA640" s="118"/>
      <x:c r="AB640" s="118"/>
      <x:c r="AC640" s="118"/>
      <x:c r="AD640" s="118"/>
      <x:c r="AE640" s="118"/>
      <x:c r="AF640" s="118"/>
      <x:c r="AG640" s="118"/>
      <x:c r="AH640" s="118"/>
      <x:c r="AI640" s="118"/>
      <x:c r="AJ640" s="118"/>
      <x:c r="AK640" s="118"/>
      <x:c r="AL640" s="118"/>
      <x:c r="AM640" s="118"/>
      <x:c r="AN640" s="118"/>
      <x:c r="AO640" s="118"/>
      <x:c r="AP640" s="115"/>
      <x:c r="AQ640" s="49" t="str">
        <x:f>IF(A640="","",COUNT(BI640:INDEX(BI640:CR640,1,'Настройки'!$B$3)))</x:f>
      </x:c>
      <x:c r="AR640" s="49" t="str">
        <x:f>IF(A640="","",SUM(BI640:INDEX(BI640:CR640,1,'Настройки'!$B$3)))</x:f>
      </x:c>
      <x:c r="AS640" s="58" t="str">
        <x:f>IF(A640="","",IF('Настройки'!$B$4="Стоимость потребления",AR640*D640,IF('Настройки'!$B$4="Количество",AR640,E640)))</x:f>
      </x:c>
      <x:c r="AT640" s="61" t="str">
        <x:f>IF(OR(A640="",AS640&lt;0,SUM($AS$2:$AS$1001)&lt;=0),"",AS640/SUM($AS$2:$AS$1001))</x:f>
      </x:c>
      <x:c r="AU640" s="61" t="str">
        <x:f>IF(OR(A640="",AS640&lt;0,SUM($AS$2:$AS$1001)&lt;=0),"",SUMIFS($AS$2:$AS$1001,$AS$2:$AS$1001,"&gt;"&amp;AS640)/SUM($AS$2:$AS$1001))</x:f>
      </x:c>
      <x:c r="AV640" s="61" t="str">
        <x:f>IF(OR(A640="",AS640&lt;0,SUM($AS$2:$AS$1001)&lt;=0),"",SUMIFS($AS$2:$AS$1001,$AS$2:$AS$1001,"&gt;="&amp;AS640)/SUM($AS$2:$AS$1001))</x:f>
      </x:c>
      <x:c r="AW640" s="49" t="str">
        <x:f>IF(A640="","",IF(SUM($AS$2:$AS$1001)&lt;=0,"Не определён",IF(AS640&lt;0,"Исключение",IF(AU640&lt;'Настройки'!$B$5,"A",IF(AU640&lt;'Настройки'!$B$6,"B","C")))))</x:f>
      </x:c>
      <x:c r="AX640" s="58" t="str">
        <x:f>IF(A640="","",IF(AQ640=0,"",AVERAGE(BI640:INDEX(BI640:CR640,1,'Настройки'!$B$3))))</x:f>
      </x:c>
      <x:c r="AY640" s="58" t="str">
        <x:f>IF(OR(A640="",AQ640=0),"",STDEVP(BI640:INDEX(BI640:CR640,1,'Настройки'!$B$3)))</x:f>
      </x:c>
      <x:c r="AZ640" s="61" t="str">
        <x:f>IF(OR(A640="",AQ640&lt;'Настройки'!$B$12,AX640&lt;=0,AND('Настройки'!$B$10="Блокировать",COUNTIF(F640:INDEX(F640:AO640,1,'Настройки'!$B$3),"&lt;0")&gt;0)),"",AY640/ABS(AX640))</x:f>
      </x:c>
      <x:c r="BA640" s="49" t="str">
        <x:f>IF(A640="","",IF(AND('Настройки'!$B$10="Блокировать",COUNTIF(F640:INDEX(F640:AO640,1,'Настройки'!$B$3),"&lt;0")&gt;0),"Не определён",IF(AQ640&lt;'Настройки'!$B$12,"Не определён",IF(AX640=0,"Нет спроса",IF(AX640&lt;0,"Не определён",IF(AZ640&lt;='Настройки'!$B$7,"X",IF(AZ640&lt;='Настройки'!$B$8,"Y","Z")))))))</x:f>
      </x:c>
      <x:c r="BB640" s="49" t="str">
        <x:f>IF(OR(A640="",LEN(AW640)&lt;&gt;1,LEN(BA640)&lt;&gt;1),"",AW640&amp;BA640)</x:f>
      </x:c>
      <x:c r="BC640" s="61" t="str">
        <x:f>IF(OR(A640="",AQ640=0),"",(COUNT(BI640:INDEX(BI640:CR640,1,'Настройки'!$B$3))-COUNT(CS640:INDEX(CS640:EB640,1,'Настройки'!$B$3)))/AQ640)</x:f>
      </x:c>
      <x:c r="BD640" s="64" t="str">
        <x:f>IF(OR(A640="",COUNT(CS640:INDEX(CS640:EB640,1,'Настройки'!$B$3))=0),"",AQ640/COUNT(CS640:INDEX(CS640:EB640,1,'Настройки'!$B$3)))</x:f>
      </x:c>
      <x:c r="BE640" s="64" t="str">
        <x:f>IF(OR(A640="",COUNT(CS640:INDEX(CS640:EB640,1,'Настройки'!$B$3))=0),"",IF(AVERAGE(CS640:INDEX(CS640:EB640,1,'Настройки'!$B$3))=0,"",(STDEVP(CS640:INDEX(CS640:EB640,1,'Настройки'!$B$3))/ABS(AVERAGE(CS640:INDEX(CS640:EB640,1,'Настройки'!$B$3))))^2))</x:f>
      </x:c>
      <x:c r="BF640" s="49" t="str">
        <x:f>IF(A640="","",IF(AQ640&lt;3,"Недостаточно",IF(AQ640&lt;6,"Предварительный","Обычный")))</x:f>
      </x:c>
      <x:c r="BG640" s="49" t="str">
        <x:f>IF(A640="","",IF(COUNTIF(F640:INDEX(F640:AO640,1,'Настройки'!$B$3),"&lt;0")&gt;0,IF('Настройки'!$B$10="Блокировать","Отрицательный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"),"")&amp;IF(AQ640&lt;3,"Недостаточно истории. ",IF(AQ640&lt;6,"Предварительная классификация. ",""))&amp;IF(AX640=0,"Нет спроса за горизонт. ","")&amp;IF(AZ640&gt;'Настройки'!$B$11,"Экстремальная вариативность. ",""))</x:f>
      </x:c>
      <x:c r="BH640" s="49" t="str">
        <x:f>IF(A640="","",IFERROR(VLOOKUP(BB640,'Настройки'!$D$3:$E$11,2,FALSE),"Сначала проверьте исходные данные и историю спроса.")&amp;" Уточните срок поставки, MOQ и критичность.")</x:f>
      </x:c>
      <x:c r="BI640" s="50" t="str">
        <x:f>IF(1&gt;'Настройки'!$B$3,"",IF(ISBLANK(F640),IF('Настройки'!$B$9="Нулевой спрос",0,""),IF(F640&lt;0,IF('Настройки'!$B$10="Исключить","",IF('Настройки'!$B$10="Абсолютные значения",ABS(F640),F640)),F640)))</x:f>
      </x:c>
      <x:c r="BJ640" s="50" t="str">
        <x:f>IF(2&gt;'Настройки'!$B$3,"",IF(ISBLANK(G640),IF('Настройки'!$B$9="Нулевой спрос",0,""),IF(G640&lt;0,IF('Настройки'!$B$10="Исключить","",IF('Настройки'!$B$10="Абсолютные значения",ABS(G640),G640)),G640)))</x:f>
      </x:c>
      <x:c r="BK640" s="50" t="str">
        <x:f>IF(3&gt;'Настройки'!$B$3,"",IF(ISBLANK(H640),IF('Настройки'!$B$9="Нулевой спрос",0,""),IF(H640&lt;0,IF('Настройки'!$B$10="Исключить","",IF('Настройки'!$B$10="Абсолютные значения",ABS(H640),H640)),H640)))</x:f>
      </x:c>
      <x:c r="BL640" s="50" t="str">
        <x:f>IF(4&gt;'Настройки'!$B$3,"",IF(ISBLANK(I640),IF('Настройки'!$B$9="Нулевой спрос",0,""),IF(I640&lt;0,IF('Настройки'!$B$10="Исключить","",IF('Настройки'!$B$10="Абсолютные значения",ABS(I640),I640)),I640)))</x:f>
      </x:c>
      <x:c r="BM640" s="50" t="str">
        <x:f>IF(5&gt;'Настройки'!$B$3,"",IF(ISBLANK(J640),IF('Настройки'!$B$9="Нулевой спрос",0,""),IF(J640&lt;0,IF('Настройки'!$B$10="Исключить","",IF('Настройки'!$B$10="Абсолютные значения",ABS(J640),J640)),J640)))</x:f>
      </x:c>
      <x:c r="BN640" s="50" t="str">
        <x:f>IF(6&gt;'Настройки'!$B$3,"",IF(ISBLANK(K640),IF('Настройки'!$B$9="Нулевой спрос",0,""),IF(K640&lt;0,IF('Настройки'!$B$10="Исключить","",IF('Настройки'!$B$10="Абсолютные значения",ABS(K640),K640)),K640)))</x:f>
      </x:c>
      <x:c r="BO640" s="50" t="str">
        <x:f>IF(7&gt;'Настройки'!$B$3,"",IF(ISBLANK(L640),IF('Настройки'!$B$9="Нулевой спрос",0,""),IF(L640&lt;0,IF('Настройки'!$B$10="Исключить","",IF('Настройки'!$B$10="Абсолютные значения",ABS(L640),L640)),L640)))</x:f>
      </x:c>
      <x:c r="BP640" s="50" t="str">
        <x:f>IF(8&gt;'Настройки'!$B$3,"",IF(ISBLANK(M640),IF('Настройки'!$B$9="Нулевой спрос",0,""),IF(M640&lt;0,IF('Настройки'!$B$10="Исключить","",IF('Настройки'!$B$10="Абсолютные значения",ABS(M640),M640)),M640)))</x:f>
      </x:c>
      <x:c r="BQ640" s="50" t="str">
        <x:f>IF(9&gt;'Настройки'!$B$3,"",IF(ISBLANK(N640),IF('Настройки'!$B$9="Нулевой спрос",0,""),IF(N640&lt;0,IF('Настройки'!$B$10="Исключить","",IF('Настройки'!$B$10="Абсолютные значения",ABS(N640),N640)),N640)))</x:f>
      </x:c>
      <x:c r="BR640" s="50" t="str">
        <x:f>IF(10&gt;'Настройки'!$B$3,"",IF(ISBLANK(O640),IF('Настройки'!$B$9="Нулевой спрос",0,""),IF(O640&lt;0,IF('Настройки'!$B$10="Исключить","",IF('Настройки'!$B$10="Абсолютные значения",ABS(O640),O640)),O640)))</x:f>
      </x:c>
      <x:c r="BS640" s="50" t="str">
        <x:f>IF(11&gt;'Настройки'!$B$3,"",IF(ISBLANK(P640),IF('Настройки'!$B$9="Нулевой спрос",0,""),IF(P640&lt;0,IF('Настройки'!$B$10="Исключить","",IF('Настройки'!$B$10="Абсолютные значения",ABS(P640),P640)),P640)))</x:f>
      </x:c>
      <x:c r="BT640" s="50" t="str">
        <x:f>IF(12&gt;'Настройки'!$B$3,"",IF(ISBLANK(Q640),IF('Настройки'!$B$9="Нулевой спрос",0,""),IF(Q640&lt;0,IF('Настройки'!$B$10="Исключить","",IF('Настройки'!$B$10="Абсолютные значения",ABS(Q640),Q640)),Q640)))</x:f>
      </x:c>
      <x:c r="BU640" s="50" t="str">
        <x:f>IF(13&gt;'Настройки'!$B$3,"",IF(ISBLANK(R640),IF('Настройки'!$B$9="Нулевой спрос",0,""),IF(R640&lt;0,IF('Настройки'!$B$10="Исключить","",IF('Настройки'!$B$10="Абсолютные значения",ABS(R640),R640)),R640)))</x:f>
      </x:c>
      <x:c r="BV640" s="50" t="str">
        <x:f>IF(14&gt;'Настройки'!$B$3,"",IF(ISBLANK(S640),IF('Настройки'!$B$9="Нулевой спрос",0,""),IF(S640&lt;0,IF('Настройки'!$B$10="Исключить","",IF('Настройки'!$B$10="Абсолютные значения",ABS(S640),S640)),S640)))</x:f>
      </x:c>
      <x:c r="BW640" s="50" t="str">
        <x:f>IF(15&gt;'Настройки'!$B$3,"",IF(ISBLANK(T640),IF('Настройки'!$B$9="Нулевой спрос",0,""),IF(T640&lt;0,IF('Настройки'!$B$10="Исключить","",IF('Настройки'!$B$10="Абсолютные значения",ABS(T640),T640)),T640)))</x:f>
      </x:c>
      <x:c r="BX640" s="50" t="str">
        <x:f>IF(16&gt;'Настройки'!$B$3,"",IF(ISBLANK(U640),IF('Настройки'!$B$9="Нулевой спрос",0,""),IF(U640&lt;0,IF('Настройки'!$B$10="Исключить","",IF('Настройки'!$B$10="Абсолютные значения",ABS(U640),U640)),U640)))</x:f>
      </x:c>
      <x:c r="BY640" s="50" t="str">
        <x:f>IF(17&gt;'Настройки'!$B$3,"",IF(ISBLANK(V640),IF('Настройки'!$B$9="Нулевой спрос",0,""),IF(V640&lt;0,IF('Настройки'!$B$10="Исключить","",IF('Настройки'!$B$10="Абсолютные значения",ABS(V640),V640)),V640)))</x:f>
      </x:c>
      <x:c r="BZ640" s="50" t="str">
        <x:f>IF(18&gt;'Настройки'!$B$3,"",IF(ISBLANK(W640),IF('Настройки'!$B$9="Нулевой спрос",0,""),IF(W640&lt;0,IF('Настройки'!$B$10="Исключить","",IF('Настройки'!$B$10="Абсолютные значения",ABS(W640),W640)),W640)))</x:f>
      </x:c>
      <x:c r="CA640" s="50" t="str">
        <x:f>IF(19&gt;'Настройки'!$B$3,"",IF(ISBLANK(X640),IF('Настройки'!$B$9="Нулевой спрос",0,""),IF(X640&lt;0,IF('Настройки'!$B$10="Исключить","",IF('Настройки'!$B$10="Абсолютные значения",ABS(X640),X640)),X640)))</x:f>
      </x:c>
      <x:c r="CB640" s="50" t="str">
        <x:f>IF(20&gt;'Настройки'!$B$3,"",IF(ISBLANK(Y640),IF('Настройки'!$B$9="Нулевой спрос",0,""),IF(Y640&lt;0,IF('Настройки'!$B$10="Исключить","",IF('Настройки'!$B$10="Абсолютные значения",ABS(Y640),Y640)),Y640)))</x:f>
      </x:c>
      <x:c r="CC640" s="50" t="str">
        <x:f>IF(21&gt;'Настройки'!$B$3,"",IF(ISBLANK(Z640),IF('Настройки'!$B$9="Нулевой спрос",0,""),IF(Z640&lt;0,IF('Настройки'!$B$10="Исключить","",IF('Настройки'!$B$10="Абсолютные значения",ABS(Z640),Z640)),Z640)))</x:f>
      </x:c>
      <x:c r="CD640" s="50" t="str">
        <x:f>IF(22&gt;'Настройки'!$B$3,"",IF(ISBLANK(AA640),IF('Настройки'!$B$9="Нулевой спрос",0,""),IF(AA640&lt;0,IF('Настройки'!$B$10="Исключить","",IF('Настройки'!$B$10="Абсолютные значения",ABS(AA640),AA640)),AA640)))</x:f>
      </x:c>
      <x:c r="CE640" s="50" t="str">
        <x:f>IF(23&gt;'Настройки'!$B$3,"",IF(ISBLANK(AB640),IF('Настройки'!$B$9="Нулевой спрос",0,""),IF(AB640&lt;0,IF('Настройки'!$B$10="Исключить","",IF('Настройки'!$B$10="Абсолютные значения",ABS(AB640),AB640)),AB640)))</x:f>
      </x:c>
      <x:c r="CF640" s="50" t="str">
        <x:f>IF(24&gt;'Настройки'!$B$3,"",IF(ISBLANK(AC640),IF('Настройки'!$B$9="Нулевой спрос",0,""),IF(AC640&lt;0,IF('Настройки'!$B$10="Исключить","",IF('Настройки'!$B$10="Абсолютные значения",ABS(AC640),AC640)),AC640)))</x:f>
      </x:c>
      <x:c r="CG640" s="50" t="str">
        <x:f>IF(25&gt;'Настройки'!$B$3,"",IF(ISBLANK(AD640),IF('Настройки'!$B$9="Нулевой спрос",0,""),IF(AD640&lt;0,IF('Настройки'!$B$10="Исключить","",IF('Настройки'!$B$10="Абсолютные значения",ABS(AD640),AD640)),AD640)))</x:f>
      </x:c>
      <x:c r="CH640" s="50" t="str">
        <x:f>IF(26&gt;'Настройки'!$B$3,"",IF(ISBLANK(AE640),IF('Настройки'!$B$9="Нулевой спрос",0,""),IF(AE640&lt;0,IF('Настройки'!$B$10="Исключить","",IF('Настройки'!$B$10="Абсолютные значения",ABS(AE640),AE640)),AE640)))</x:f>
      </x:c>
      <x:c r="CI640" s="50" t="str">
        <x:f>IF(27&gt;'Настройки'!$B$3,"",IF(ISBLANK(AF640),IF('Настройки'!$B$9="Нулевой спрос",0,""),IF(AF640&lt;0,IF('Настройки'!$B$10="Исключить","",IF('Настройки'!$B$10="Абсолютные значения",ABS(AF640),AF640)),AF640)))</x:f>
      </x:c>
      <x:c r="CJ640" s="50" t="str">
        <x:f>IF(28&gt;'Настройки'!$B$3,"",IF(ISBLANK(AG640),IF('Настройки'!$B$9="Нулевой спрос",0,""),IF(AG640&lt;0,IF('Настройки'!$B$10="Исключить","",IF('Настройки'!$B$10="Абсолютные значения",ABS(AG640),AG640)),AG640)))</x:f>
      </x:c>
      <x:c r="CK640" s="50" t="str">
        <x:f>IF(29&gt;'Настройки'!$B$3,"",IF(ISBLANK(AH640),IF('Настройки'!$B$9="Нулевой спрос",0,""),IF(AH640&lt;0,IF('Настройки'!$B$10="Исключить","",IF('Настройки'!$B$10="Абсолютные значения",ABS(AH640),AH640)),AH640)))</x:f>
      </x:c>
      <x:c r="CL640" s="50" t="str">
        <x:f>IF(30&gt;'Настройки'!$B$3,"",IF(ISBLANK(AI640),IF('Настройки'!$B$9="Нулевой спрос",0,""),IF(AI640&lt;0,IF('Настройки'!$B$10="Исключить","",IF('Настройки'!$B$10="Абсолютные значения",ABS(AI640),AI640)),AI640)))</x:f>
      </x:c>
      <x:c r="CM640" s="50" t="str">
        <x:f>IF(31&gt;'Настройки'!$B$3,"",IF(ISBLANK(AJ640),IF('Настройки'!$B$9="Нулевой спрос",0,""),IF(AJ640&lt;0,IF('Настройки'!$B$10="Исключить","",IF('Настройки'!$B$10="Абсолютные значения",ABS(AJ640),AJ640)),AJ640)))</x:f>
      </x:c>
      <x:c r="CN640" s="50" t="str">
        <x:f>IF(32&gt;'Настройки'!$B$3,"",IF(ISBLANK(AK640),IF('Настройки'!$B$9="Нулевой спрос",0,""),IF(AK640&lt;0,IF('Настройки'!$B$10="Исключить","",IF('Настройки'!$B$10="Абсолютные значения",ABS(AK640),AK640)),AK640)))</x:f>
      </x:c>
      <x:c r="CO640" s="50" t="str">
        <x:f>IF(33&gt;'Настройки'!$B$3,"",IF(ISBLANK(AL640),IF('Настройки'!$B$9="Нулевой спрос",0,""),IF(AL640&lt;0,IF('Настройки'!$B$10="Исключить","",IF('Настройки'!$B$10="Абсолютные значения",ABS(AL640),AL640)),AL640)))</x:f>
      </x:c>
      <x:c r="CP640" s="50" t="str">
        <x:f>IF(34&gt;'Настройки'!$B$3,"",IF(ISBLANK(AM640),IF('Настройки'!$B$9="Нулевой спрос",0,""),IF(AM640&lt;0,IF('Настройки'!$B$10="Исключить","",IF('Настройки'!$B$10="Абсолютные значения",ABS(AM640),AM640)),AM640)))</x:f>
      </x:c>
      <x:c r="CQ640" s="50" t="str">
        <x:f>IF(35&gt;'Настройки'!$B$3,"",IF(ISBLANK(AN640),IF('Настройки'!$B$9="Нулевой спрос",0,""),IF(AN640&lt;0,IF('Настройки'!$B$10="Исключить","",IF('Настройки'!$B$10="Абсолютные значения",ABS(AN640),AN640)),AN640)))</x:f>
      </x:c>
      <x:c r="CR640" s="50" t="str">
        <x:f>IF(36&gt;'Настройки'!$B$3,"",IF(ISBLANK(AO640),IF('Настройки'!$B$9="Нулевой спрос",0,""),IF(AO640&lt;0,IF('Настройки'!$B$10="Исключить","",IF('Настройки'!$B$10="Абсолютные значения",ABS(AO640),AO640)),AO640)))</x:f>
      </x:c>
      <x:c r="CS640" s="50" t="str">
        <x:f>IF(OR(1&gt;'Настройки'!$B$3,ISBLANK(BI640),BI640=0),"",BI640)</x:f>
      </x:c>
      <x:c r="CT640" s="50" t="str">
        <x:f>IF(OR(2&gt;'Настройки'!$B$3,ISBLANK(BJ640),BJ640=0),"",BJ640)</x:f>
      </x:c>
      <x:c r="CU640" s="50" t="str">
        <x:f>IF(OR(3&gt;'Настройки'!$B$3,ISBLANK(BK640),BK640=0),"",BK640)</x:f>
      </x:c>
      <x:c r="CV640" s="50" t="str">
        <x:f>IF(OR(4&gt;'Настройки'!$B$3,ISBLANK(BL640),BL640=0),"",BL640)</x:f>
      </x:c>
      <x:c r="CW640" s="50" t="str">
        <x:f>IF(OR(5&gt;'Настройки'!$B$3,ISBLANK(BM640),BM640=0),"",BM640)</x:f>
      </x:c>
      <x:c r="CX640" s="50" t="str">
        <x:f>IF(OR(6&gt;'Настройки'!$B$3,ISBLANK(BN640),BN640=0),"",BN640)</x:f>
      </x:c>
      <x:c r="CY640" s="50" t="str">
        <x:f>IF(OR(7&gt;'Настройки'!$B$3,ISBLANK(BO640),BO640=0),"",BO640)</x:f>
      </x:c>
      <x:c r="CZ640" s="50" t="str">
        <x:f>IF(OR(8&gt;'Настройки'!$B$3,ISBLANK(BP640),BP640=0),"",BP640)</x:f>
      </x:c>
      <x:c r="DA640" s="50" t="str">
        <x:f>IF(OR(9&gt;'Настройки'!$B$3,ISBLANK(BQ640),BQ640=0),"",BQ640)</x:f>
      </x:c>
      <x:c r="DB640" s="50" t="str">
        <x:f>IF(OR(10&gt;'Настройки'!$B$3,ISBLANK(BR640),BR640=0),"",BR640)</x:f>
      </x:c>
      <x:c r="DC640" s="50" t="str">
        <x:f>IF(OR(11&gt;'Настройки'!$B$3,ISBLANK(BS640),BS640=0),"",BS640)</x:f>
      </x:c>
      <x:c r="DD640" s="50" t="str">
        <x:f>IF(OR(12&gt;'Настройки'!$B$3,ISBLANK(BT640),BT640=0),"",BT640)</x:f>
      </x:c>
      <x:c r="DE640" s="50" t="str">
        <x:f>IF(OR(13&gt;'Настройки'!$B$3,ISBLANK(BU640),BU640=0),"",BU640)</x:f>
      </x:c>
      <x:c r="DF640" s="50" t="str">
        <x:f>IF(OR(14&gt;'Настройки'!$B$3,ISBLANK(BV640),BV640=0),"",BV640)</x:f>
      </x:c>
      <x:c r="DG640" s="50" t="str">
        <x:f>IF(OR(15&gt;'Настройки'!$B$3,ISBLANK(BW640),BW640=0),"",BW640)</x:f>
      </x:c>
      <x:c r="DH640" s="50" t="str">
        <x:f>IF(OR(16&gt;'Настройки'!$B$3,ISBLANK(BX640),BX640=0),"",BX640)</x:f>
      </x:c>
      <x:c r="DI640" s="50" t="str">
        <x:f>IF(OR(17&gt;'Настройки'!$B$3,ISBLANK(BY640),BY640=0),"",BY640)</x:f>
      </x:c>
      <x:c r="DJ640" s="50" t="str">
        <x:f>IF(OR(18&gt;'Настройки'!$B$3,ISBLANK(BZ640),BZ640=0),"",BZ640)</x:f>
      </x:c>
      <x:c r="DK640" s="50" t="str">
        <x:f>IF(OR(19&gt;'Настройки'!$B$3,ISBLANK(CA640),CA640=0),"",CA640)</x:f>
      </x:c>
      <x:c r="DL640" s="50" t="str">
        <x:f>IF(OR(20&gt;'Настройки'!$B$3,ISBLANK(CB640),CB640=0),"",CB640)</x:f>
      </x:c>
      <x:c r="DM640" s="50" t="str">
        <x:f>IF(OR(21&gt;'Настройки'!$B$3,ISBLANK(CC640),CC640=0),"",CC640)</x:f>
      </x:c>
      <x:c r="DN640" s="50" t="str">
        <x:f>IF(OR(22&gt;'Настройки'!$B$3,ISBLANK(CD640),CD640=0),"",CD640)</x:f>
      </x:c>
      <x:c r="DO640" s="50" t="str">
        <x:f>IF(OR(23&gt;'Настройки'!$B$3,ISBLANK(CE640),CE640=0),"",CE640)</x:f>
      </x:c>
      <x:c r="DP640" s="50" t="str">
        <x:f>IF(OR(24&gt;'Настройки'!$B$3,ISBLANK(CF640),CF640=0),"",CF640)</x:f>
      </x:c>
      <x:c r="DQ640" s="50" t="str">
        <x:f>IF(OR(25&gt;'Настройки'!$B$3,ISBLANK(CG640),CG640=0),"",CG640)</x:f>
      </x:c>
      <x:c r="DR640" s="50" t="str">
        <x:f>IF(OR(26&gt;'Настройки'!$B$3,ISBLANK(CH640),CH640=0),"",CH640)</x:f>
      </x:c>
      <x:c r="DS640" s="50" t="str">
        <x:f>IF(OR(27&gt;'Настройки'!$B$3,ISBLANK(CI640),CI640=0),"",CI640)</x:f>
      </x:c>
      <x:c r="DT640" s="50" t="str">
        <x:f>IF(OR(28&gt;'Настройки'!$B$3,ISBLANK(CJ640),CJ640=0),"",CJ640)</x:f>
      </x:c>
      <x:c r="DU640" s="50" t="str">
        <x:f>IF(OR(29&gt;'Настройки'!$B$3,ISBLANK(CK640),CK640=0),"",CK640)</x:f>
      </x:c>
      <x:c r="DV640" s="50" t="str">
        <x:f>IF(OR(30&gt;'Настройки'!$B$3,ISBLANK(CL640),CL640=0),"",CL640)</x:f>
      </x:c>
      <x:c r="DW640" s="50" t="str">
        <x:f>IF(OR(31&gt;'Настройки'!$B$3,ISBLANK(CM640),CM640=0),"",CM640)</x:f>
      </x:c>
      <x:c r="DX640" s="50" t="str">
        <x:f>IF(OR(32&gt;'Настройки'!$B$3,ISBLANK(CN640),CN640=0),"",CN640)</x:f>
      </x:c>
      <x:c r="DY640" s="50" t="str">
        <x:f>IF(OR(33&gt;'Настройки'!$B$3,ISBLANK(CO640),CO640=0),"",CO640)</x:f>
      </x:c>
      <x:c r="DZ640" s="50" t="str">
        <x:f>IF(OR(34&gt;'Настройки'!$B$3,ISBLANK(CP640),CP640=0),"",CP640)</x:f>
      </x:c>
      <x:c r="EA640" s="50" t="str">
        <x:f>IF(OR(35&gt;'Настройки'!$B$3,ISBLANK(CQ640),CQ640=0),"",CQ640)</x:f>
      </x:c>
      <x:c r="EB640" s="50" t="str">
        <x:f>IF(OR(36&gt;'Настройки'!$B$3,ISBLANK(CR640),CR640=0),"",CR640)</x:f>
      </x:c>
      <x:c r="EC640" s="50" t="str">
        <x:f>IF(A640="","",IF(OR(BB640="AZ",BB640="BZ"),10000+ROW(),IF(AZ640&gt;'Настройки'!$B$11,20000+ROW(),IF(BF640&lt;&gt;"Обычный",30000+ROW(),IF(AX640&lt;=0,40000+ROW(),"")))))</x:f>
      </x:c>
      <x:c r="ED640" s="50" t="str">
        <x:f>IF(EC640="","",COUNTIFS($EC$2:$EC$1001,"&gt;0",$EC$2:$EC$1001,"&lt;"&amp;EC640)+1)</x:f>
      </x:c>
    </x:row>
    <x:row r="641">
      <x:c r="A641" s="115"/>
      <x:c r="B641" s="115"/>
      <x:c r="C641" s="115"/>
      <x:c r="D641" s="118"/>
      <x:c r="E641" s="118"/>
      <x:c r="F641" s="118"/>
      <x:c r="G641" s="118"/>
      <x:c r="H641" s="118"/>
      <x:c r="I641" s="118"/>
      <x:c r="J641" s="118"/>
      <x:c r="K641" s="118"/>
      <x:c r="L641" s="118"/>
      <x:c r="M641" s="118"/>
      <x:c r="N641" s="118"/>
      <x:c r="O641" s="118"/>
      <x:c r="P641" s="118"/>
      <x:c r="Q641" s="118"/>
      <x:c r="R641" s="118"/>
      <x:c r="S641" s="118"/>
      <x:c r="T641" s="118"/>
      <x:c r="U641" s="118"/>
      <x:c r="V641" s="118"/>
      <x:c r="W641" s="118"/>
      <x:c r="X641" s="118"/>
      <x:c r="Y641" s="118"/>
      <x:c r="Z641" s="118"/>
      <x:c r="AA641" s="118"/>
      <x:c r="AB641" s="118"/>
      <x:c r="AC641" s="118"/>
      <x:c r="AD641" s="118"/>
      <x:c r="AE641" s="118"/>
      <x:c r="AF641" s="118"/>
      <x:c r="AG641" s="118"/>
      <x:c r="AH641" s="118"/>
      <x:c r="AI641" s="118"/>
      <x:c r="AJ641" s="118"/>
      <x:c r="AK641" s="118"/>
      <x:c r="AL641" s="118"/>
      <x:c r="AM641" s="118"/>
      <x:c r="AN641" s="118"/>
      <x:c r="AO641" s="118"/>
      <x:c r="AP641" s="115"/>
      <x:c r="AQ641" s="49" t="str">
        <x:f>IF(A641="","",COUNT(BI641:INDEX(BI641:CR641,1,'Настройки'!$B$3)))</x:f>
      </x:c>
      <x:c r="AR641" s="49" t="str">
        <x:f>IF(A641="","",SUM(BI641:INDEX(BI641:CR641,1,'Настройки'!$B$3)))</x:f>
      </x:c>
      <x:c r="AS641" s="58" t="str">
        <x:f>IF(A641="","",IF('Настройки'!$B$4="Стоимость потребления",AR641*D641,IF('Настройки'!$B$4="Количество",AR641,E641)))</x:f>
      </x:c>
      <x:c r="AT641" s="61" t="str">
        <x:f>IF(OR(A641="",AS641&lt;0,SUM($AS$2:$AS$1001)&lt;=0),"",AS641/SUM($AS$2:$AS$1001))</x:f>
      </x:c>
      <x:c r="AU641" s="61" t="str">
        <x:f>IF(OR(A641="",AS641&lt;0,SUM($AS$2:$AS$1001)&lt;=0),"",SUMIFS($AS$2:$AS$1001,$AS$2:$AS$1001,"&gt;"&amp;AS641)/SUM($AS$2:$AS$1001))</x:f>
      </x:c>
      <x:c r="AV641" s="61" t="str">
        <x:f>IF(OR(A641="",AS641&lt;0,SUM($AS$2:$AS$1001)&lt;=0),"",SUMIFS($AS$2:$AS$1001,$AS$2:$AS$1001,"&gt;="&amp;AS641)/SUM($AS$2:$AS$1001))</x:f>
      </x:c>
      <x:c r="AW641" s="49" t="str">
        <x:f>IF(A641="","",IF(SUM($AS$2:$AS$1001)&lt;=0,"Не определён",IF(AS641&lt;0,"Исключение",IF(AU641&lt;'Настройки'!$B$5,"A",IF(AU641&lt;'Настройки'!$B$6,"B","C")))))</x:f>
      </x:c>
      <x:c r="AX641" s="58" t="str">
        <x:f>IF(A641="","",IF(AQ641=0,"",AVERAGE(BI641:INDEX(BI641:CR641,1,'Настройки'!$B$3))))</x:f>
      </x:c>
      <x:c r="AY641" s="58" t="str">
        <x:f>IF(OR(A641="",AQ641=0),"",STDEVP(BI641:INDEX(BI641:CR641,1,'Настройки'!$B$3)))</x:f>
      </x:c>
      <x:c r="AZ641" s="61" t="str">
        <x:f>IF(OR(A641="",AQ641&lt;'Настройки'!$B$12,AX641&lt;=0,AND('Настройки'!$B$10="Блокировать",COUNTIF(F641:INDEX(F641:AO641,1,'Настройки'!$B$3),"&lt;0")&gt;0)),"",AY641/ABS(AX641))</x:f>
      </x:c>
      <x:c r="BA641" s="49" t="str">
        <x:f>IF(A641="","",IF(AND('Настройки'!$B$10="Блокировать",COUNTIF(F641:INDEX(F641:AO641,1,'Настройки'!$B$3),"&lt;0")&gt;0),"Не определён",IF(AQ641&lt;'Настройки'!$B$12,"Не определён",IF(AX641=0,"Нет спроса",IF(AX641&lt;0,"Не определён",IF(AZ641&lt;='Настройки'!$B$7,"X",IF(AZ641&lt;='Настройки'!$B$8,"Y","Z")))))))</x:f>
      </x:c>
      <x:c r="BB641" s="49" t="str">
        <x:f>IF(OR(A641="",LEN(AW641)&lt;&gt;1,LEN(BA641)&lt;&gt;1),"",AW641&amp;BA641)</x:f>
      </x:c>
      <x:c r="BC641" s="61" t="str">
        <x:f>IF(OR(A641="",AQ641=0),"",(COUNT(BI641:INDEX(BI641:CR641,1,'Настройки'!$B$3))-COUNT(CS641:INDEX(CS641:EB641,1,'Настройки'!$B$3)))/AQ641)</x:f>
      </x:c>
      <x:c r="BD641" s="64" t="str">
        <x:f>IF(OR(A641="",COUNT(CS641:INDEX(CS641:EB641,1,'Настройки'!$B$3))=0),"",AQ641/COUNT(CS641:INDEX(CS641:EB641,1,'Настройки'!$B$3)))</x:f>
      </x:c>
      <x:c r="BE641" s="64" t="str">
        <x:f>IF(OR(A641="",COUNT(CS641:INDEX(CS641:EB641,1,'Настройки'!$B$3))=0),"",IF(AVERAGE(CS641:INDEX(CS641:EB641,1,'Настройки'!$B$3))=0,"",(STDEVP(CS641:INDEX(CS641:EB641,1,'Настройки'!$B$3))/ABS(AVERAGE(CS641:INDEX(CS641:EB641,1,'Настройки'!$B$3))))^2))</x:f>
      </x:c>
      <x:c r="BF641" s="49" t="str">
        <x:f>IF(A641="","",IF(AQ641&lt;3,"Недостаточно",IF(AQ641&lt;6,"Предварительный","Обычный")))</x:f>
      </x:c>
      <x:c r="BG641" s="49" t="str">
        <x:f>IF(A641="","",IF(COUNTIF(F641:INDEX(F641:AO641,1,'Настройки'!$B$3),"&lt;0")&gt;0,IF('Настройки'!$B$10="Блокировать","Отрицательный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"),"")&amp;IF(AQ641&lt;3,"Недостаточно истории. ",IF(AQ641&lt;6,"Предварительная классификация. ",""))&amp;IF(AX641=0,"Нет спроса за горизонт. ","")&amp;IF(AZ641&gt;'Настройки'!$B$11,"Экстремальная вариативность. ",""))</x:f>
      </x:c>
      <x:c r="BH641" s="49" t="str">
        <x:f>IF(A641="","",IFERROR(VLOOKUP(BB641,'Настройки'!$D$3:$E$11,2,FALSE),"Сначала проверьте исходные данные и историю спроса.")&amp;" Уточните срок поставки, MOQ и критичность.")</x:f>
      </x:c>
      <x:c r="BI641" s="50" t="str">
        <x:f>IF(1&gt;'Настройки'!$B$3,"",IF(ISBLANK(F641),IF('Настройки'!$B$9="Нулевой спрос",0,""),IF(F641&lt;0,IF('Настройки'!$B$10="Исключить","",IF('Настройки'!$B$10="Абсолютные значения",ABS(F641),F641)),F641)))</x:f>
      </x:c>
      <x:c r="BJ641" s="50" t="str">
        <x:f>IF(2&gt;'Настройки'!$B$3,"",IF(ISBLANK(G641),IF('Настройки'!$B$9="Нулевой спрос",0,""),IF(G641&lt;0,IF('Настройки'!$B$10="Исключить","",IF('Настройки'!$B$10="Абсолютные значения",ABS(G641),G641)),G641)))</x:f>
      </x:c>
      <x:c r="BK641" s="50" t="str">
        <x:f>IF(3&gt;'Настройки'!$B$3,"",IF(ISBLANK(H641),IF('Настройки'!$B$9="Нулевой спрос",0,""),IF(H641&lt;0,IF('Настройки'!$B$10="Исключить","",IF('Настройки'!$B$10="Абсолютные значения",ABS(H641),H641)),H641)))</x:f>
      </x:c>
      <x:c r="BL641" s="50" t="str">
        <x:f>IF(4&gt;'Настройки'!$B$3,"",IF(ISBLANK(I641),IF('Настройки'!$B$9="Нулевой спрос",0,""),IF(I641&lt;0,IF('Настройки'!$B$10="Исключить","",IF('Настройки'!$B$10="Абсолютные значения",ABS(I641),I641)),I641)))</x:f>
      </x:c>
      <x:c r="BM641" s="50" t="str">
        <x:f>IF(5&gt;'Настройки'!$B$3,"",IF(ISBLANK(J641),IF('Настройки'!$B$9="Нулевой спрос",0,""),IF(J641&lt;0,IF('Настройки'!$B$10="Исключить","",IF('Настройки'!$B$10="Абсолютные значения",ABS(J641),J641)),J641)))</x:f>
      </x:c>
      <x:c r="BN641" s="50" t="str">
        <x:f>IF(6&gt;'Настройки'!$B$3,"",IF(ISBLANK(K641),IF('Настройки'!$B$9="Нулевой спрос",0,""),IF(K641&lt;0,IF('Настройки'!$B$10="Исключить","",IF('Настройки'!$B$10="Абсолютные значения",ABS(K641),K641)),K641)))</x:f>
      </x:c>
      <x:c r="BO641" s="50" t="str">
        <x:f>IF(7&gt;'Настройки'!$B$3,"",IF(ISBLANK(L641),IF('Настройки'!$B$9="Нулевой спрос",0,""),IF(L641&lt;0,IF('Настройки'!$B$10="Исключить","",IF('Настройки'!$B$10="Абсолютные значения",ABS(L641),L641)),L641)))</x:f>
      </x:c>
      <x:c r="BP641" s="50" t="str">
        <x:f>IF(8&gt;'Настройки'!$B$3,"",IF(ISBLANK(M641),IF('Настройки'!$B$9="Нулевой спрос",0,""),IF(M641&lt;0,IF('Настройки'!$B$10="Исключить","",IF('Настройки'!$B$10="Абсолютные значения",ABS(M641),M641)),M641)))</x:f>
      </x:c>
      <x:c r="BQ641" s="50" t="str">
        <x:f>IF(9&gt;'Настройки'!$B$3,"",IF(ISBLANK(N641),IF('Настройки'!$B$9="Нулевой спрос",0,""),IF(N641&lt;0,IF('Настройки'!$B$10="Исключить","",IF('Настройки'!$B$10="Абсолютные значения",ABS(N641),N641)),N641)))</x:f>
      </x:c>
      <x:c r="BR641" s="50" t="str">
        <x:f>IF(10&gt;'Настройки'!$B$3,"",IF(ISBLANK(O641),IF('Настройки'!$B$9="Нулевой спрос",0,""),IF(O641&lt;0,IF('Настройки'!$B$10="Исключить","",IF('Настройки'!$B$10="Абсолютные значения",ABS(O641),O641)),O641)))</x:f>
      </x:c>
      <x:c r="BS641" s="50" t="str">
        <x:f>IF(11&gt;'Настройки'!$B$3,"",IF(ISBLANK(P641),IF('Настройки'!$B$9="Нулевой спрос",0,""),IF(P641&lt;0,IF('Настройки'!$B$10="Исключить","",IF('Настройки'!$B$10="Абсолютные значения",ABS(P641),P641)),P641)))</x:f>
      </x:c>
      <x:c r="BT641" s="50" t="str">
        <x:f>IF(12&gt;'Настройки'!$B$3,"",IF(ISBLANK(Q641),IF('Настройки'!$B$9="Нулевой спрос",0,""),IF(Q641&lt;0,IF('Настройки'!$B$10="Исключить","",IF('Настройки'!$B$10="Абсолютные значения",ABS(Q641),Q641)),Q641)))</x:f>
      </x:c>
      <x:c r="BU641" s="50" t="str">
        <x:f>IF(13&gt;'Настройки'!$B$3,"",IF(ISBLANK(R641),IF('Настройки'!$B$9="Нулевой спрос",0,""),IF(R641&lt;0,IF('Настройки'!$B$10="Исключить","",IF('Настройки'!$B$10="Абсолютные значения",ABS(R641),R641)),R641)))</x:f>
      </x:c>
      <x:c r="BV641" s="50" t="str">
        <x:f>IF(14&gt;'Настройки'!$B$3,"",IF(ISBLANK(S641),IF('Настройки'!$B$9="Нулевой спрос",0,""),IF(S641&lt;0,IF('Настройки'!$B$10="Исключить","",IF('Настройки'!$B$10="Абсолютные значения",ABS(S641),S641)),S641)))</x:f>
      </x:c>
      <x:c r="BW641" s="50" t="str">
        <x:f>IF(15&gt;'Настройки'!$B$3,"",IF(ISBLANK(T641),IF('Настройки'!$B$9="Нулевой спрос",0,""),IF(T641&lt;0,IF('Настройки'!$B$10="Исключить","",IF('Настройки'!$B$10="Абсолютные значения",ABS(T641),T641)),T641)))</x:f>
      </x:c>
      <x:c r="BX641" s="50" t="str">
        <x:f>IF(16&gt;'Настройки'!$B$3,"",IF(ISBLANK(U641),IF('Настройки'!$B$9="Нулевой спрос",0,""),IF(U641&lt;0,IF('Настройки'!$B$10="Исключить","",IF('Настройки'!$B$10="Абсолютные значения",ABS(U641),U641)),U641)))</x:f>
      </x:c>
      <x:c r="BY641" s="50" t="str">
        <x:f>IF(17&gt;'Настройки'!$B$3,"",IF(ISBLANK(V641),IF('Настройки'!$B$9="Нулевой спрос",0,""),IF(V641&lt;0,IF('Настройки'!$B$10="Исключить","",IF('Настройки'!$B$10="Абсолютные значения",ABS(V641),V641)),V641)))</x:f>
      </x:c>
      <x:c r="BZ641" s="50" t="str">
        <x:f>IF(18&gt;'Настройки'!$B$3,"",IF(ISBLANK(W641),IF('Настройки'!$B$9="Нулевой спрос",0,""),IF(W641&lt;0,IF('Настройки'!$B$10="Исключить","",IF('Настройки'!$B$10="Абсолютные значения",ABS(W641),W641)),W641)))</x:f>
      </x:c>
      <x:c r="CA641" s="50" t="str">
        <x:f>IF(19&gt;'Настройки'!$B$3,"",IF(ISBLANK(X641),IF('Настройки'!$B$9="Нулевой спрос",0,""),IF(X641&lt;0,IF('Настройки'!$B$10="Исключить","",IF('Настройки'!$B$10="Абсолютные значения",ABS(X641),X641)),X641)))</x:f>
      </x:c>
      <x:c r="CB641" s="50" t="str">
        <x:f>IF(20&gt;'Настройки'!$B$3,"",IF(ISBLANK(Y641),IF('Настройки'!$B$9="Нулевой спрос",0,""),IF(Y641&lt;0,IF('Настройки'!$B$10="Исключить","",IF('Настройки'!$B$10="Абсолютные значения",ABS(Y641),Y641)),Y641)))</x:f>
      </x:c>
      <x:c r="CC641" s="50" t="str">
        <x:f>IF(21&gt;'Настройки'!$B$3,"",IF(ISBLANK(Z641),IF('Настройки'!$B$9="Нулевой спрос",0,""),IF(Z641&lt;0,IF('Настройки'!$B$10="Исключить","",IF('Настройки'!$B$10="Абсолютные значения",ABS(Z641),Z641)),Z641)))</x:f>
      </x:c>
      <x:c r="CD641" s="50" t="str">
        <x:f>IF(22&gt;'Настройки'!$B$3,"",IF(ISBLANK(AA641),IF('Настройки'!$B$9="Нулевой спрос",0,""),IF(AA641&lt;0,IF('Настройки'!$B$10="Исключить","",IF('Настройки'!$B$10="Абсолютные значения",ABS(AA641),AA641)),AA641)))</x:f>
      </x:c>
      <x:c r="CE641" s="50" t="str">
        <x:f>IF(23&gt;'Настройки'!$B$3,"",IF(ISBLANK(AB641),IF('Настройки'!$B$9="Нулевой спрос",0,""),IF(AB641&lt;0,IF('Настройки'!$B$10="Исключить","",IF('Настройки'!$B$10="Абсолютные значения",ABS(AB641),AB641)),AB641)))</x:f>
      </x:c>
      <x:c r="CF641" s="50" t="str">
        <x:f>IF(24&gt;'Настройки'!$B$3,"",IF(ISBLANK(AC641),IF('Настройки'!$B$9="Нулевой спрос",0,""),IF(AC641&lt;0,IF('Настройки'!$B$10="Исключить","",IF('Настройки'!$B$10="Абсолютные значения",ABS(AC641),AC641)),AC641)))</x:f>
      </x:c>
      <x:c r="CG641" s="50" t="str">
        <x:f>IF(25&gt;'Настройки'!$B$3,"",IF(ISBLANK(AD641),IF('Настройки'!$B$9="Нулевой спрос",0,""),IF(AD641&lt;0,IF('Настройки'!$B$10="Исключить","",IF('Настройки'!$B$10="Абсолютные значения",ABS(AD641),AD641)),AD641)))</x:f>
      </x:c>
      <x:c r="CH641" s="50" t="str">
        <x:f>IF(26&gt;'Настройки'!$B$3,"",IF(ISBLANK(AE641),IF('Настройки'!$B$9="Нулевой спрос",0,""),IF(AE641&lt;0,IF('Настройки'!$B$10="Исключить","",IF('Настройки'!$B$10="Абсолютные значения",ABS(AE641),AE641)),AE641)))</x:f>
      </x:c>
      <x:c r="CI641" s="50" t="str">
        <x:f>IF(27&gt;'Настройки'!$B$3,"",IF(ISBLANK(AF641),IF('Настройки'!$B$9="Нулевой спрос",0,""),IF(AF641&lt;0,IF('Настройки'!$B$10="Исключить","",IF('Настройки'!$B$10="Абсолютные значения",ABS(AF641),AF641)),AF641)))</x:f>
      </x:c>
      <x:c r="CJ641" s="50" t="str">
        <x:f>IF(28&gt;'Настройки'!$B$3,"",IF(ISBLANK(AG641),IF('Настройки'!$B$9="Нулевой спрос",0,""),IF(AG641&lt;0,IF('Настройки'!$B$10="Исключить","",IF('Настройки'!$B$10="Абсолютные значения",ABS(AG641),AG641)),AG641)))</x:f>
      </x:c>
      <x:c r="CK641" s="50" t="str">
        <x:f>IF(29&gt;'Настройки'!$B$3,"",IF(ISBLANK(AH641),IF('Настройки'!$B$9="Нулевой спрос",0,""),IF(AH641&lt;0,IF('Настройки'!$B$10="Исключить","",IF('Настройки'!$B$10="Абсолютные значения",ABS(AH641),AH641)),AH641)))</x:f>
      </x:c>
      <x:c r="CL641" s="50" t="str">
        <x:f>IF(30&gt;'Настройки'!$B$3,"",IF(ISBLANK(AI641),IF('Настройки'!$B$9="Нулевой спрос",0,""),IF(AI641&lt;0,IF('Настройки'!$B$10="Исключить","",IF('Настройки'!$B$10="Абсолютные значения",ABS(AI641),AI641)),AI641)))</x:f>
      </x:c>
      <x:c r="CM641" s="50" t="str">
        <x:f>IF(31&gt;'Настройки'!$B$3,"",IF(ISBLANK(AJ641),IF('Настройки'!$B$9="Нулевой спрос",0,""),IF(AJ641&lt;0,IF('Настройки'!$B$10="Исключить","",IF('Настройки'!$B$10="Абсолютные значения",ABS(AJ641),AJ641)),AJ641)))</x:f>
      </x:c>
      <x:c r="CN641" s="50" t="str">
        <x:f>IF(32&gt;'Настройки'!$B$3,"",IF(ISBLANK(AK641),IF('Настройки'!$B$9="Нулевой спрос",0,""),IF(AK641&lt;0,IF('Настройки'!$B$10="Исключить","",IF('Настройки'!$B$10="Абсолютные значения",ABS(AK641),AK641)),AK641)))</x:f>
      </x:c>
      <x:c r="CO641" s="50" t="str">
        <x:f>IF(33&gt;'Настройки'!$B$3,"",IF(ISBLANK(AL641),IF('Настройки'!$B$9="Нулевой спрос",0,""),IF(AL641&lt;0,IF('Настройки'!$B$10="Исключить","",IF('Настройки'!$B$10="Абсолютные значения",ABS(AL641),AL641)),AL641)))</x:f>
      </x:c>
      <x:c r="CP641" s="50" t="str">
        <x:f>IF(34&gt;'Настройки'!$B$3,"",IF(ISBLANK(AM641),IF('Настройки'!$B$9="Нулевой спрос",0,""),IF(AM641&lt;0,IF('Настройки'!$B$10="Исключить","",IF('Настройки'!$B$10="Абсолютные значения",ABS(AM641),AM641)),AM641)))</x:f>
      </x:c>
      <x:c r="CQ641" s="50" t="str">
        <x:f>IF(35&gt;'Настройки'!$B$3,"",IF(ISBLANK(AN641),IF('Настройки'!$B$9="Нулевой спрос",0,""),IF(AN641&lt;0,IF('Настройки'!$B$10="Исключить","",IF('Настройки'!$B$10="Абсолютные значения",ABS(AN641),AN641)),AN641)))</x:f>
      </x:c>
      <x:c r="CR641" s="50" t="str">
        <x:f>IF(36&gt;'Настройки'!$B$3,"",IF(ISBLANK(AO641),IF('Настройки'!$B$9="Нулевой спрос",0,""),IF(AO641&lt;0,IF('Настройки'!$B$10="Исключить","",IF('Настройки'!$B$10="Абсолютные значения",ABS(AO641),AO641)),AO641)))</x:f>
      </x:c>
      <x:c r="CS641" s="50" t="str">
        <x:f>IF(OR(1&gt;'Настройки'!$B$3,ISBLANK(BI641),BI641=0),"",BI641)</x:f>
      </x:c>
      <x:c r="CT641" s="50" t="str">
        <x:f>IF(OR(2&gt;'Настройки'!$B$3,ISBLANK(BJ641),BJ641=0),"",BJ641)</x:f>
      </x:c>
      <x:c r="CU641" s="50" t="str">
        <x:f>IF(OR(3&gt;'Настройки'!$B$3,ISBLANK(BK641),BK641=0),"",BK641)</x:f>
      </x:c>
      <x:c r="CV641" s="50" t="str">
        <x:f>IF(OR(4&gt;'Настройки'!$B$3,ISBLANK(BL641),BL641=0),"",BL641)</x:f>
      </x:c>
      <x:c r="CW641" s="50" t="str">
        <x:f>IF(OR(5&gt;'Настройки'!$B$3,ISBLANK(BM641),BM641=0),"",BM641)</x:f>
      </x:c>
      <x:c r="CX641" s="50" t="str">
        <x:f>IF(OR(6&gt;'Настройки'!$B$3,ISBLANK(BN641),BN641=0),"",BN641)</x:f>
      </x:c>
      <x:c r="CY641" s="50" t="str">
        <x:f>IF(OR(7&gt;'Настройки'!$B$3,ISBLANK(BO641),BO641=0),"",BO641)</x:f>
      </x:c>
      <x:c r="CZ641" s="50" t="str">
        <x:f>IF(OR(8&gt;'Настройки'!$B$3,ISBLANK(BP641),BP641=0),"",BP641)</x:f>
      </x:c>
      <x:c r="DA641" s="50" t="str">
        <x:f>IF(OR(9&gt;'Настройки'!$B$3,ISBLANK(BQ641),BQ641=0),"",BQ641)</x:f>
      </x:c>
      <x:c r="DB641" s="50" t="str">
        <x:f>IF(OR(10&gt;'Настройки'!$B$3,ISBLANK(BR641),BR641=0),"",BR641)</x:f>
      </x:c>
      <x:c r="DC641" s="50" t="str">
        <x:f>IF(OR(11&gt;'Настройки'!$B$3,ISBLANK(BS641),BS641=0),"",BS641)</x:f>
      </x:c>
      <x:c r="DD641" s="50" t="str">
        <x:f>IF(OR(12&gt;'Настройки'!$B$3,ISBLANK(BT641),BT641=0),"",BT641)</x:f>
      </x:c>
      <x:c r="DE641" s="50" t="str">
        <x:f>IF(OR(13&gt;'Настройки'!$B$3,ISBLANK(BU641),BU641=0),"",BU641)</x:f>
      </x:c>
      <x:c r="DF641" s="50" t="str">
        <x:f>IF(OR(14&gt;'Настройки'!$B$3,ISBLANK(BV641),BV641=0),"",BV641)</x:f>
      </x:c>
      <x:c r="DG641" s="50" t="str">
        <x:f>IF(OR(15&gt;'Настройки'!$B$3,ISBLANK(BW641),BW641=0),"",BW641)</x:f>
      </x:c>
      <x:c r="DH641" s="50" t="str">
        <x:f>IF(OR(16&gt;'Настройки'!$B$3,ISBLANK(BX641),BX641=0),"",BX641)</x:f>
      </x:c>
      <x:c r="DI641" s="50" t="str">
        <x:f>IF(OR(17&gt;'Настройки'!$B$3,ISBLANK(BY641),BY641=0),"",BY641)</x:f>
      </x:c>
      <x:c r="DJ641" s="50" t="str">
        <x:f>IF(OR(18&gt;'Настройки'!$B$3,ISBLANK(BZ641),BZ641=0),"",BZ641)</x:f>
      </x:c>
      <x:c r="DK641" s="50" t="str">
        <x:f>IF(OR(19&gt;'Настройки'!$B$3,ISBLANK(CA641),CA641=0),"",CA641)</x:f>
      </x:c>
      <x:c r="DL641" s="50" t="str">
        <x:f>IF(OR(20&gt;'Настройки'!$B$3,ISBLANK(CB641),CB641=0),"",CB641)</x:f>
      </x:c>
      <x:c r="DM641" s="50" t="str">
        <x:f>IF(OR(21&gt;'Настройки'!$B$3,ISBLANK(CC641),CC641=0),"",CC641)</x:f>
      </x:c>
      <x:c r="DN641" s="50" t="str">
        <x:f>IF(OR(22&gt;'Настройки'!$B$3,ISBLANK(CD641),CD641=0),"",CD641)</x:f>
      </x:c>
      <x:c r="DO641" s="50" t="str">
        <x:f>IF(OR(23&gt;'Настройки'!$B$3,ISBLANK(CE641),CE641=0),"",CE641)</x:f>
      </x:c>
      <x:c r="DP641" s="50" t="str">
        <x:f>IF(OR(24&gt;'Настройки'!$B$3,ISBLANK(CF641),CF641=0),"",CF641)</x:f>
      </x:c>
      <x:c r="DQ641" s="50" t="str">
        <x:f>IF(OR(25&gt;'Настройки'!$B$3,ISBLANK(CG641),CG641=0),"",CG641)</x:f>
      </x:c>
      <x:c r="DR641" s="50" t="str">
        <x:f>IF(OR(26&gt;'Настройки'!$B$3,ISBLANK(CH641),CH641=0),"",CH641)</x:f>
      </x:c>
      <x:c r="DS641" s="50" t="str">
        <x:f>IF(OR(27&gt;'Настройки'!$B$3,ISBLANK(CI641),CI641=0),"",CI641)</x:f>
      </x:c>
      <x:c r="DT641" s="50" t="str">
        <x:f>IF(OR(28&gt;'Настройки'!$B$3,ISBLANK(CJ641),CJ641=0),"",CJ641)</x:f>
      </x:c>
      <x:c r="DU641" s="50" t="str">
        <x:f>IF(OR(29&gt;'Настройки'!$B$3,ISBLANK(CK641),CK641=0),"",CK641)</x:f>
      </x:c>
      <x:c r="DV641" s="50" t="str">
        <x:f>IF(OR(30&gt;'Настройки'!$B$3,ISBLANK(CL641),CL641=0),"",CL641)</x:f>
      </x:c>
      <x:c r="DW641" s="50" t="str">
        <x:f>IF(OR(31&gt;'Настройки'!$B$3,ISBLANK(CM641),CM641=0),"",CM641)</x:f>
      </x:c>
      <x:c r="DX641" s="50" t="str">
        <x:f>IF(OR(32&gt;'Настройки'!$B$3,ISBLANK(CN641),CN641=0),"",CN641)</x:f>
      </x:c>
      <x:c r="DY641" s="50" t="str">
        <x:f>IF(OR(33&gt;'Настройки'!$B$3,ISBLANK(CO641),CO641=0),"",CO641)</x:f>
      </x:c>
      <x:c r="DZ641" s="50" t="str">
        <x:f>IF(OR(34&gt;'Настройки'!$B$3,ISBLANK(CP641),CP641=0),"",CP641)</x:f>
      </x:c>
      <x:c r="EA641" s="50" t="str">
        <x:f>IF(OR(35&gt;'Настройки'!$B$3,ISBLANK(CQ641),CQ641=0),"",CQ641)</x:f>
      </x:c>
      <x:c r="EB641" s="50" t="str">
        <x:f>IF(OR(36&gt;'Настройки'!$B$3,ISBLANK(CR641),CR641=0),"",CR641)</x:f>
      </x:c>
      <x:c r="EC641" s="50" t="str">
        <x:f>IF(A641="","",IF(OR(BB641="AZ",BB641="BZ"),10000+ROW(),IF(AZ641&gt;'Настройки'!$B$11,20000+ROW(),IF(BF641&lt;&gt;"Обычный",30000+ROW(),IF(AX641&lt;=0,40000+ROW(),"")))))</x:f>
      </x:c>
      <x:c r="ED641" s="50" t="str">
        <x:f>IF(EC641="","",COUNTIFS($EC$2:$EC$1001,"&gt;0",$EC$2:$EC$1001,"&lt;"&amp;EC641)+1)</x:f>
      </x:c>
    </x:row>
    <x:row r="642">
      <x:c r="A642" s="115"/>
      <x:c r="B642" s="115"/>
      <x:c r="C642" s="115"/>
      <x:c r="D642" s="118"/>
      <x:c r="E642" s="118"/>
      <x:c r="F642" s="118"/>
      <x:c r="G642" s="118"/>
      <x:c r="H642" s="118"/>
      <x:c r="I642" s="118"/>
      <x:c r="J642" s="118"/>
      <x:c r="K642" s="118"/>
      <x:c r="L642" s="118"/>
      <x:c r="M642" s="118"/>
      <x:c r="N642" s="118"/>
      <x:c r="O642" s="118"/>
      <x:c r="P642" s="118"/>
      <x:c r="Q642" s="118"/>
      <x:c r="R642" s="118"/>
      <x:c r="S642" s="118"/>
      <x:c r="T642" s="118"/>
      <x:c r="U642" s="118"/>
      <x:c r="V642" s="118"/>
      <x:c r="W642" s="118"/>
      <x:c r="X642" s="118"/>
      <x:c r="Y642" s="118"/>
      <x:c r="Z642" s="118"/>
      <x:c r="AA642" s="118"/>
      <x:c r="AB642" s="118"/>
      <x:c r="AC642" s="118"/>
      <x:c r="AD642" s="118"/>
      <x:c r="AE642" s="118"/>
      <x:c r="AF642" s="118"/>
      <x:c r="AG642" s="118"/>
      <x:c r="AH642" s="118"/>
      <x:c r="AI642" s="118"/>
      <x:c r="AJ642" s="118"/>
      <x:c r="AK642" s="118"/>
      <x:c r="AL642" s="118"/>
      <x:c r="AM642" s="118"/>
      <x:c r="AN642" s="118"/>
      <x:c r="AO642" s="118"/>
      <x:c r="AP642" s="115"/>
      <x:c r="AQ642" s="49" t="str">
        <x:f>IF(A642="","",COUNT(BI642:INDEX(BI642:CR642,1,'Настройки'!$B$3)))</x:f>
      </x:c>
      <x:c r="AR642" s="49" t="str">
        <x:f>IF(A642="","",SUM(BI642:INDEX(BI642:CR642,1,'Настройки'!$B$3)))</x:f>
      </x:c>
      <x:c r="AS642" s="58" t="str">
        <x:f>IF(A642="","",IF('Настройки'!$B$4="Стоимость потребления",AR642*D642,IF('Настройки'!$B$4="Количество",AR642,E642)))</x:f>
      </x:c>
      <x:c r="AT642" s="61" t="str">
        <x:f>IF(OR(A642="",AS642&lt;0,SUM($AS$2:$AS$1001)&lt;=0),"",AS642/SUM($AS$2:$AS$1001))</x:f>
      </x:c>
      <x:c r="AU642" s="61" t="str">
        <x:f>IF(OR(A642="",AS642&lt;0,SUM($AS$2:$AS$1001)&lt;=0),"",SUMIFS($AS$2:$AS$1001,$AS$2:$AS$1001,"&gt;"&amp;AS642)/SUM($AS$2:$AS$1001))</x:f>
      </x:c>
      <x:c r="AV642" s="61" t="str">
        <x:f>IF(OR(A642="",AS642&lt;0,SUM($AS$2:$AS$1001)&lt;=0),"",SUMIFS($AS$2:$AS$1001,$AS$2:$AS$1001,"&gt;="&amp;AS642)/SUM($AS$2:$AS$1001))</x:f>
      </x:c>
      <x:c r="AW642" s="49" t="str">
        <x:f>IF(A642="","",IF(SUM($AS$2:$AS$1001)&lt;=0,"Не определён",IF(AS642&lt;0,"Исключение",IF(AU642&lt;'Настройки'!$B$5,"A",IF(AU642&lt;'Настройки'!$B$6,"B","C")))))</x:f>
      </x:c>
      <x:c r="AX642" s="58" t="str">
        <x:f>IF(A642="","",IF(AQ642=0,"",AVERAGE(BI642:INDEX(BI642:CR642,1,'Настройки'!$B$3))))</x:f>
      </x:c>
      <x:c r="AY642" s="58" t="str">
        <x:f>IF(OR(A642="",AQ642=0),"",STDEVP(BI642:INDEX(BI642:CR642,1,'Настройки'!$B$3)))</x:f>
      </x:c>
      <x:c r="AZ642" s="61" t="str">
        <x:f>IF(OR(A642="",AQ642&lt;'Настройки'!$B$12,AX642&lt;=0,AND('Настройки'!$B$10="Блокировать",COUNTIF(F642:INDEX(F642:AO642,1,'Настройки'!$B$3),"&lt;0")&gt;0)),"",AY642/ABS(AX642))</x:f>
      </x:c>
      <x:c r="BA642" s="49" t="str">
        <x:f>IF(A642="","",IF(AND('Настройки'!$B$10="Блокировать",COUNTIF(F642:INDEX(F642:AO642,1,'Настройки'!$B$3),"&lt;0")&gt;0),"Не определён",IF(AQ642&lt;'Настройки'!$B$12,"Не определён",IF(AX642=0,"Нет спроса",IF(AX642&lt;0,"Не определён",IF(AZ642&lt;='Настройки'!$B$7,"X",IF(AZ642&lt;='Настройки'!$B$8,"Y","Z")))))))</x:f>
      </x:c>
      <x:c r="BB642" s="49" t="str">
        <x:f>IF(OR(A642="",LEN(AW642)&lt;&gt;1,LEN(BA642)&lt;&gt;1),"",AW642&amp;BA642)</x:f>
      </x:c>
      <x:c r="BC642" s="61" t="str">
        <x:f>IF(OR(A642="",AQ642=0),"",(COUNT(BI642:INDEX(BI642:CR642,1,'Настройки'!$B$3))-COUNT(CS642:INDEX(CS642:EB642,1,'Настройки'!$B$3)))/AQ642)</x:f>
      </x:c>
      <x:c r="BD642" s="64" t="str">
        <x:f>IF(OR(A642="",COUNT(CS642:INDEX(CS642:EB642,1,'Настройки'!$B$3))=0),"",AQ642/COUNT(CS642:INDEX(CS642:EB642,1,'Настройки'!$B$3)))</x:f>
      </x:c>
      <x:c r="BE642" s="64" t="str">
        <x:f>IF(OR(A642="",COUNT(CS642:INDEX(CS642:EB642,1,'Настройки'!$B$3))=0),"",IF(AVERAGE(CS642:INDEX(CS642:EB642,1,'Настройки'!$B$3))=0,"",(STDEVP(CS642:INDEX(CS642:EB642,1,'Настройки'!$B$3))/ABS(AVERAGE(CS642:INDEX(CS642:EB642,1,'Настройки'!$B$3))))^2))</x:f>
      </x:c>
      <x:c r="BF642" s="49" t="str">
        <x:f>IF(A642="","",IF(AQ642&lt;3,"Недостаточно",IF(AQ642&lt;6,"Предварительный","Обычный")))</x:f>
      </x:c>
      <x:c r="BG642" s="49" t="str">
        <x:f>IF(A642="","",IF(COUNTIF(F642:INDEX(F642:AO642,1,'Настройки'!$B$3),"&lt;0")&gt;0,IF('Настройки'!$B$10="Блокировать","Отрицательный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"),"")&amp;IF(AQ642&lt;3,"Недостаточно истории. ",IF(AQ642&lt;6,"Предварительная классификация. ",""))&amp;IF(AX642=0,"Нет спроса за горизонт. ","")&amp;IF(AZ642&gt;'Настройки'!$B$11,"Экстремальная вариативность. ",""))</x:f>
      </x:c>
      <x:c r="BH642" s="49" t="str">
        <x:f>IF(A642="","",IFERROR(VLOOKUP(BB642,'Настройки'!$D$3:$E$11,2,FALSE),"Сначала проверьте исходные данные и историю спроса.")&amp;" Уточните срок поставки, MOQ и критичность.")</x:f>
      </x:c>
      <x:c r="BI642" s="50" t="str">
        <x:f>IF(1&gt;'Настройки'!$B$3,"",IF(ISBLANK(F642),IF('Настройки'!$B$9="Нулевой спрос",0,""),IF(F642&lt;0,IF('Настройки'!$B$10="Исключить","",IF('Настройки'!$B$10="Абсолютные значения",ABS(F642),F642)),F642)))</x:f>
      </x:c>
      <x:c r="BJ642" s="50" t="str">
        <x:f>IF(2&gt;'Настройки'!$B$3,"",IF(ISBLANK(G642),IF('Настройки'!$B$9="Нулевой спрос",0,""),IF(G642&lt;0,IF('Настройки'!$B$10="Исключить","",IF('Настройки'!$B$10="Абсолютные значения",ABS(G642),G642)),G642)))</x:f>
      </x:c>
      <x:c r="BK642" s="50" t="str">
        <x:f>IF(3&gt;'Настройки'!$B$3,"",IF(ISBLANK(H642),IF('Настройки'!$B$9="Нулевой спрос",0,""),IF(H642&lt;0,IF('Настройки'!$B$10="Исключить","",IF('Настройки'!$B$10="Абсолютные значения",ABS(H642),H642)),H642)))</x:f>
      </x:c>
      <x:c r="BL642" s="50" t="str">
        <x:f>IF(4&gt;'Настройки'!$B$3,"",IF(ISBLANK(I642),IF('Настройки'!$B$9="Нулевой спрос",0,""),IF(I642&lt;0,IF('Настройки'!$B$10="Исключить","",IF('Настройки'!$B$10="Абсолютные значения",ABS(I642),I642)),I642)))</x:f>
      </x:c>
      <x:c r="BM642" s="50" t="str">
        <x:f>IF(5&gt;'Настройки'!$B$3,"",IF(ISBLANK(J642),IF('Настройки'!$B$9="Нулевой спрос",0,""),IF(J642&lt;0,IF('Настройки'!$B$10="Исключить","",IF('Настройки'!$B$10="Абсолютные значения",ABS(J642),J642)),J642)))</x:f>
      </x:c>
      <x:c r="BN642" s="50" t="str">
        <x:f>IF(6&gt;'Настройки'!$B$3,"",IF(ISBLANK(K642),IF('Настройки'!$B$9="Нулевой спрос",0,""),IF(K642&lt;0,IF('Настройки'!$B$10="Исключить","",IF('Настройки'!$B$10="Абсолютные значения",ABS(K642),K642)),K642)))</x:f>
      </x:c>
      <x:c r="BO642" s="50" t="str">
        <x:f>IF(7&gt;'Настройки'!$B$3,"",IF(ISBLANK(L642),IF('Настройки'!$B$9="Нулевой спрос",0,""),IF(L642&lt;0,IF('Настройки'!$B$10="Исключить","",IF('Настройки'!$B$10="Абсолютные значения",ABS(L642),L642)),L642)))</x:f>
      </x:c>
      <x:c r="BP642" s="50" t="str">
        <x:f>IF(8&gt;'Настройки'!$B$3,"",IF(ISBLANK(M642),IF('Настройки'!$B$9="Нулевой спрос",0,""),IF(M642&lt;0,IF('Настройки'!$B$10="Исключить","",IF('Настройки'!$B$10="Абсолютные значения",ABS(M642),M642)),M642)))</x:f>
      </x:c>
      <x:c r="BQ642" s="50" t="str">
        <x:f>IF(9&gt;'Настройки'!$B$3,"",IF(ISBLANK(N642),IF('Настройки'!$B$9="Нулевой спрос",0,""),IF(N642&lt;0,IF('Настройки'!$B$10="Исключить","",IF('Настройки'!$B$10="Абсолютные значения",ABS(N642),N642)),N642)))</x:f>
      </x:c>
      <x:c r="BR642" s="50" t="str">
        <x:f>IF(10&gt;'Настройки'!$B$3,"",IF(ISBLANK(O642),IF('Настройки'!$B$9="Нулевой спрос",0,""),IF(O642&lt;0,IF('Настройки'!$B$10="Исключить","",IF('Настройки'!$B$10="Абсолютные значения",ABS(O642),O642)),O642)))</x:f>
      </x:c>
      <x:c r="BS642" s="50" t="str">
        <x:f>IF(11&gt;'Настройки'!$B$3,"",IF(ISBLANK(P642),IF('Настройки'!$B$9="Нулевой спрос",0,""),IF(P642&lt;0,IF('Настройки'!$B$10="Исключить","",IF('Настройки'!$B$10="Абсолютные значения",ABS(P642),P642)),P642)))</x:f>
      </x:c>
      <x:c r="BT642" s="50" t="str">
        <x:f>IF(12&gt;'Настройки'!$B$3,"",IF(ISBLANK(Q642),IF('Настройки'!$B$9="Нулевой спрос",0,""),IF(Q642&lt;0,IF('Настройки'!$B$10="Исключить","",IF('Настройки'!$B$10="Абсолютные значения",ABS(Q642),Q642)),Q642)))</x:f>
      </x:c>
      <x:c r="BU642" s="50" t="str">
        <x:f>IF(13&gt;'Настройки'!$B$3,"",IF(ISBLANK(R642),IF('Настройки'!$B$9="Нулевой спрос",0,""),IF(R642&lt;0,IF('Настройки'!$B$10="Исключить","",IF('Настройки'!$B$10="Абсолютные значения",ABS(R642),R642)),R642)))</x:f>
      </x:c>
      <x:c r="BV642" s="50" t="str">
        <x:f>IF(14&gt;'Настройки'!$B$3,"",IF(ISBLANK(S642),IF('Настройки'!$B$9="Нулевой спрос",0,""),IF(S642&lt;0,IF('Настройки'!$B$10="Исключить","",IF('Настройки'!$B$10="Абсолютные значения",ABS(S642),S642)),S642)))</x:f>
      </x:c>
      <x:c r="BW642" s="50" t="str">
        <x:f>IF(15&gt;'Настройки'!$B$3,"",IF(ISBLANK(T642),IF('Настройки'!$B$9="Нулевой спрос",0,""),IF(T642&lt;0,IF('Настройки'!$B$10="Исключить","",IF('Настройки'!$B$10="Абсолютные значения",ABS(T642),T642)),T642)))</x:f>
      </x:c>
      <x:c r="BX642" s="50" t="str">
        <x:f>IF(16&gt;'Настройки'!$B$3,"",IF(ISBLANK(U642),IF('Настройки'!$B$9="Нулевой спрос",0,""),IF(U642&lt;0,IF('Настройки'!$B$10="Исключить","",IF('Настройки'!$B$10="Абсолютные значения",ABS(U642),U642)),U642)))</x:f>
      </x:c>
      <x:c r="BY642" s="50" t="str">
        <x:f>IF(17&gt;'Настройки'!$B$3,"",IF(ISBLANK(V642),IF('Настройки'!$B$9="Нулевой спрос",0,""),IF(V642&lt;0,IF('Настройки'!$B$10="Исключить","",IF('Настройки'!$B$10="Абсолютные значения",ABS(V642),V642)),V642)))</x:f>
      </x:c>
      <x:c r="BZ642" s="50" t="str">
        <x:f>IF(18&gt;'Настройки'!$B$3,"",IF(ISBLANK(W642),IF('Настройки'!$B$9="Нулевой спрос",0,""),IF(W642&lt;0,IF('Настройки'!$B$10="Исключить","",IF('Настройки'!$B$10="Абсолютные значения",ABS(W642),W642)),W642)))</x:f>
      </x:c>
      <x:c r="CA642" s="50" t="str">
        <x:f>IF(19&gt;'Настройки'!$B$3,"",IF(ISBLANK(X642),IF('Настройки'!$B$9="Нулевой спрос",0,""),IF(X642&lt;0,IF('Настройки'!$B$10="Исключить","",IF('Настройки'!$B$10="Абсолютные значения",ABS(X642),X642)),X642)))</x:f>
      </x:c>
      <x:c r="CB642" s="50" t="str">
        <x:f>IF(20&gt;'Настройки'!$B$3,"",IF(ISBLANK(Y642),IF('Настройки'!$B$9="Нулевой спрос",0,""),IF(Y642&lt;0,IF('Настройки'!$B$10="Исключить","",IF('Настройки'!$B$10="Абсолютные значения",ABS(Y642),Y642)),Y642)))</x:f>
      </x:c>
      <x:c r="CC642" s="50" t="str">
        <x:f>IF(21&gt;'Настройки'!$B$3,"",IF(ISBLANK(Z642),IF('Настройки'!$B$9="Нулевой спрос",0,""),IF(Z642&lt;0,IF('Настройки'!$B$10="Исключить","",IF('Настройки'!$B$10="Абсолютные значения",ABS(Z642),Z642)),Z642)))</x:f>
      </x:c>
      <x:c r="CD642" s="50" t="str">
        <x:f>IF(22&gt;'Настройки'!$B$3,"",IF(ISBLANK(AA642),IF('Настройки'!$B$9="Нулевой спрос",0,""),IF(AA642&lt;0,IF('Настройки'!$B$10="Исключить","",IF('Настройки'!$B$10="Абсолютные значения",ABS(AA642),AA642)),AA642)))</x:f>
      </x:c>
      <x:c r="CE642" s="50" t="str">
        <x:f>IF(23&gt;'Настройки'!$B$3,"",IF(ISBLANK(AB642),IF('Настройки'!$B$9="Нулевой спрос",0,""),IF(AB642&lt;0,IF('Настройки'!$B$10="Исключить","",IF('Настройки'!$B$10="Абсолютные значения",ABS(AB642),AB642)),AB642)))</x:f>
      </x:c>
      <x:c r="CF642" s="50" t="str">
        <x:f>IF(24&gt;'Настройки'!$B$3,"",IF(ISBLANK(AC642),IF('Настройки'!$B$9="Нулевой спрос",0,""),IF(AC642&lt;0,IF('Настройки'!$B$10="Исключить","",IF('Настройки'!$B$10="Абсолютные значения",ABS(AC642),AC642)),AC642)))</x:f>
      </x:c>
      <x:c r="CG642" s="50" t="str">
        <x:f>IF(25&gt;'Настройки'!$B$3,"",IF(ISBLANK(AD642),IF('Настройки'!$B$9="Нулевой спрос",0,""),IF(AD642&lt;0,IF('Настройки'!$B$10="Исключить","",IF('Настройки'!$B$10="Абсолютные значения",ABS(AD642),AD642)),AD642)))</x:f>
      </x:c>
      <x:c r="CH642" s="50" t="str">
        <x:f>IF(26&gt;'Настройки'!$B$3,"",IF(ISBLANK(AE642),IF('Настройки'!$B$9="Нулевой спрос",0,""),IF(AE642&lt;0,IF('Настройки'!$B$10="Исключить","",IF('Настройки'!$B$10="Абсолютные значения",ABS(AE642),AE642)),AE642)))</x:f>
      </x:c>
      <x:c r="CI642" s="50" t="str">
        <x:f>IF(27&gt;'Настройки'!$B$3,"",IF(ISBLANK(AF642),IF('Настройки'!$B$9="Нулевой спрос",0,""),IF(AF642&lt;0,IF('Настройки'!$B$10="Исключить","",IF('Настройки'!$B$10="Абсолютные значения",ABS(AF642),AF642)),AF642)))</x:f>
      </x:c>
      <x:c r="CJ642" s="50" t="str">
        <x:f>IF(28&gt;'Настройки'!$B$3,"",IF(ISBLANK(AG642),IF('Настройки'!$B$9="Нулевой спрос",0,""),IF(AG642&lt;0,IF('Настройки'!$B$10="Исключить","",IF('Настройки'!$B$10="Абсолютные значения",ABS(AG642),AG642)),AG642)))</x:f>
      </x:c>
      <x:c r="CK642" s="50" t="str">
        <x:f>IF(29&gt;'Настройки'!$B$3,"",IF(ISBLANK(AH642),IF('Настройки'!$B$9="Нулевой спрос",0,""),IF(AH642&lt;0,IF('Настройки'!$B$10="Исключить","",IF('Настройки'!$B$10="Абсолютные значения",ABS(AH642),AH642)),AH642)))</x:f>
      </x:c>
      <x:c r="CL642" s="50" t="str">
        <x:f>IF(30&gt;'Настройки'!$B$3,"",IF(ISBLANK(AI642),IF('Настройки'!$B$9="Нулевой спрос",0,""),IF(AI642&lt;0,IF('Настройки'!$B$10="Исключить","",IF('Настройки'!$B$10="Абсолютные значения",ABS(AI642),AI642)),AI642)))</x:f>
      </x:c>
      <x:c r="CM642" s="50" t="str">
        <x:f>IF(31&gt;'Настройки'!$B$3,"",IF(ISBLANK(AJ642),IF('Настройки'!$B$9="Нулевой спрос",0,""),IF(AJ642&lt;0,IF('Настройки'!$B$10="Исключить","",IF('Настройки'!$B$10="Абсолютные значения",ABS(AJ642),AJ642)),AJ642)))</x:f>
      </x:c>
      <x:c r="CN642" s="50" t="str">
        <x:f>IF(32&gt;'Настройки'!$B$3,"",IF(ISBLANK(AK642),IF('Настройки'!$B$9="Нулевой спрос",0,""),IF(AK642&lt;0,IF('Настройки'!$B$10="Исключить","",IF('Настройки'!$B$10="Абсолютные значения",ABS(AK642),AK642)),AK642)))</x:f>
      </x:c>
      <x:c r="CO642" s="50" t="str">
        <x:f>IF(33&gt;'Настройки'!$B$3,"",IF(ISBLANK(AL642),IF('Настройки'!$B$9="Нулевой спрос",0,""),IF(AL642&lt;0,IF('Настройки'!$B$10="Исключить","",IF('Настройки'!$B$10="Абсолютные значения",ABS(AL642),AL642)),AL642)))</x:f>
      </x:c>
      <x:c r="CP642" s="50" t="str">
        <x:f>IF(34&gt;'Настройки'!$B$3,"",IF(ISBLANK(AM642),IF('Настройки'!$B$9="Нулевой спрос",0,""),IF(AM642&lt;0,IF('Настройки'!$B$10="Исключить","",IF('Настройки'!$B$10="Абсолютные значения",ABS(AM642),AM642)),AM642)))</x:f>
      </x:c>
      <x:c r="CQ642" s="50" t="str">
        <x:f>IF(35&gt;'Настройки'!$B$3,"",IF(ISBLANK(AN642),IF('Настройки'!$B$9="Нулевой спрос",0,""),IF(AN642&lt;0,IF('Настройки'!$B$10="Исключить","",IF('Настройки'!$B$10="Абсолютные значения",ABS(AN642),AN642)),AN642)))</x:f>
      </x:c>
      <x:c r="CR642" s="50" t="str">
        <x:f>IF(36&gt;'Настройки'!$B$3,"",IF(ISBLANK(AO642),IF('Настройки'!$B$9="Нулевой спрос",0,""),IF(AO642&lt;0,IF('Настройки'!$B$10="Исключить","",IF('Настройки'!$B$10="Абсолютные значения",ABS(AO642),AO642)),AO642)))</x:f>
      </x:c>
      <x:c r="CS642" s="50" t="str">
        <x:f>IF(OR(1&gt;'Настройки'!$B$3,ISBLANK(BI642),BI642=0),"",BI642)</x:f>
      </x:c>
      <x:c r="CT642" s="50" t="str">
        <x:f>IF(OR(2&gt;'Настройки'!$B$3,ISBLANK(BJ642),BJ642=0),"",BJ642)</x:f>
      </x:c>
      <x:c r="CU642" s="50" t="str">
        <x:f>IF(OR(3&gt;'Настройки'!$B$3,ISBLANK(BK642),BK642=0),"",BK642)</x:f>
      </x:c>
      <x:c r="CV642" s="50" t="str">
        <x:f>IF(OR(4&gt;'Настройки'!$B$3,ISBLANK(BL642),BL642=0),"",BL642)</x:f>
      </x:c>
      <x:c r="CW642" s="50" t="str">
        <x:f>IF(OR(5&gt;'Настройки'!$B$3,ISBLANK(BM642),BM642=0),"",BM642)</x:f>
      </x:c>
      <x:c r="CX642" s="50" t="str">
        <x:f>IF(OR(6&gt;'Настройки'!$B$3,ISBLANK(BN642),BN642=0),"",BN642)</x:f>
      </x:c>
      <x:c r="CY642" s="50" t="str">
        <x:f>IF(OR(7&gt;'Настройки'!$B$3,ISBLANK(BO642),BO642=0),"",BO642)</x:f>
      </x:c>
      <x:c r="CZ642" s="50" t="str">
        <x:f>IF(OR(8&gt;'Настройки'!$B$3,ISBLANK(BP642),BP642=0),"",BP642)</x:f>
      </x:c>
      <x:c r="DA642" s="50" t="str">
        <x:f>IF(OR(9&gt;'Настройки'!$B$3,ISBLANK(BQ642),BQ642=0),"",BQ642)</x:f>
      </x:c>
      <x:c r="DB642" s="50" t="str">
        <x:f>IF(OR(10&gt;'Настройки'!$B$3,ISBLANK(BR642),BR642=0),"",BR642)</x:f>
      </x:c>
      <x:c r="DC642" s="50" t="str">
        <x:f>IF(OR(11&gt;'Настройки'!$B$3,ISBLANK(BS642),BS642=0),"",BS642)</x:f>
      </x:c>
      <x:c r="DD642" s="50" t="str">
        <x:f>IF(OR(12&gt;'Настройки'!$B$3,ISBLANK(BT642),BT642=0),"",BT642)</x:f>
      </x:c>
      <x:c r="DE642" s="50" t="str">
        <x:f>IF(OR(13&gt;'Настройки'!$B$3,ISBLANK(BU642),BU642=0),"",BU642)</x:f>
      </x:c>
      <x:c r="DF642" s="50" t="str">
        <x:f>IF(OR(14&gt;'Настройки'!$B$3,ISBLANK(BV642),BV642=0),"",BV642)</x:f>
      </x:c>
      <x:c r="DG642" s="50" t="str">
        <x:f>IF(OR(15&gt;'Настройки'!$B$3,ISBLANK(BW642),BW642=0),"",BW642)</x:f>
      </x:c>
      <x:c r="DH642" s="50" t="str">
        <x:f>IF(OR(16&gt;'Настройки'!$B$3,ISBLANK(BX642),BX642=0),"",BX642)</x:f>
      </x:c>
      <x:c r="DI642" s="50" t="str">
        <x:f>IF(OR(17&gt;'Настройки'!$B$3,ISBLANK(BY642),BY642=0),"",BY642)</x:f>
      </x:c>
      <x:c r="DJ642" s="50" t="str">
        <x:f>IF(OR(18&gt;'Настройки'!$B$3,ISBLANK(BZ642),BZ642=0),"",BZ642)</x:f>
      </x:c>
      <x:c r="DK642" s="50" t="str">
        <x:f>IF(OR(19&gt;'Настройки'!$B$3,ISBLANK(CA642),CA642=0),"",CA642)</x:f>
      </x:c>
      <x:c r="DL642" s="50" t="str">
        <x:f>IF(OR(20&gt;'Настройки'!$B$3,ISBLANK(CB642),CB642=0),"",CB642)</x:f>
      </x:c>
      <x:c r="DM642" s="50" t="str">
        <x:f>IF(OR(21&gt;'Настройки'!$B$3,ISBLANK(CC642),CC642=0),"",CC642)</x:f>
      </x:c>
      <x:c r="DN642" s="50" t="str">
        <x:f>IF(OR(22&gt;'Настройки'!$B$3,ISBLANK(CD642),CD642=0),"",CD642)</x:f>
      </x:c>
      <x:c r="DO642" s="50" t="str">
        <x:f>IF(OR(23&gt;'Настройки'!$B$3,ISBLANK(CE642),CE642=0),"",CE642)</x:f>
      </x:c>
      <x:c r="DP642" s="50" t="str">
        <x:f>IF(OR(24&gt;'Настройки'!$B$3,ISBLANK(CF642),CF642=0),"",CF642)</x:f>
      </x:c>
      <x:c r="DQ642" s="50" t="str">
        <x:f>IF(OR(25&gt;'Настройки'!$B$3,ISBLANK(CG642),CG642=0),"",CG642)</x:f>
      </x:c>
      <x:c r="DR642" s="50" t="str">
        <x:f>IF(OR(26&gt;'Настройки'!$B$3,ISBLANK(CH642),CH642=0),"",CH642)</x:f>
      </x:c>
      <x:c r="DS642" s="50" t="str">
        <x:f>IF(OR(27&gt;'Настройки'!$B$3,ISBLANK(CI642),CI642=0),"",CI642)</x:f>
      </x:c>
      <x:c r="DT642" s="50" t="str">
        <x:f>IF(OR(28&gt;'Настройки'!$B$3,ISBLANK(CJ642),CJ642=0),"",CJ642)</x:f>
      </x:c>
      <x:c r="DU642" s="50" t="str">
        <x:f>IF(OR(29&gt;'Настройки'!$B$3,ISBLANK(CK642),CK642=0),"",CK642)</x:f>
      </x:c>
      <x:c r="DV642" s="50" t="str">
        <x:f>IF(OR(30&gt;'Настройки'!$B$3,ISBLANK(CL642),CL642=0),"",CL642)</x:f>
      </x:c>
      <x:c r="DW642" s="50" t="str">
        <x:f>IF(OR(31&gt;'Настройки'!$B$3,ISBLANK(CM642),CM642=0),"",CM642)</x:f>
      </x:c>
      <x:c r="DX642" s="50" t="str">
        <x:f>IF(OR(32&gt;'Настройки'!$B$3,ISBLANK(CN642),CN642=0),"",CN642)</x:f>
      </x:c>
      <x:c r="DY642" s="50" t="str">
        <x:f>IF(OR(33&gt;'Настройки'!$B$3,ISBLANK(CO642),CO642=0),"",CO642)</x:f>
      </x:c>
      <x:c r="DZ642" s="50" t="str">
        <x:f>IF(OR(34&gt;'Настройки'!$B$3,ISBLANK(CP642),CP642=0),"",CP642)</x:f>
      </x:c>
      <x:c r="EA642" s="50" t="str">
        <x:f>IF(OR(35&gt;'Настройки'!$B$3,ISBLANK(CQ642),CQ642=0),"",CQ642)</x:f>
      </x:c>
      <x:c r="EB642" s="50" t="str">
        <x:f>IF(OR(36&gt;'Настройки'!$B$3,ISBLANK(CR642),CR642=0),"",CR642)</x:f>
      </x:c>
      <x:c r="EC642" s="50" t="str">
        <x:f>IF(A642="","",IF(OR(BB642="AZ",BB642="BZ"),10000+ROW(),IF(AZ642&gt;'Настройки'!$B$11,20000+ROW(),IF(BF642&lt;&gt;"Обычный",30000+ROW(),IF(AX642&lt;=0,40000+ROW(),"")))))</x:f>
      </x:c>
      <x:c r="ED642" s="50" t="str">
        <x:f>IF(EC642="","",COUNTIFS($EC$2:$EC$1001,"&gt;0",$EC$2:$EC$1001,"&lt;"&amp;EC642)+1)</x:f>
      </x:c>
    </x:row>
    <x:row r="643">
      <x:c r="A643" s="115"/>
      <x:c r="B643" s="115"/>
      <x:c r="C643" s="115"/>
      <x:c r="D643" s="118"/>
      <x:c r="E643" s="118"/>
      <x:c r="F643" s="118"/>
      <x:c r="G643" s="118"/>
      <x:c r="H643" s="118"/>
      <x:c r="I643" s="118"/>
      <x:c r="J643" s="118"/>
      <x:c r="K643" s="118"/>
      <x:c r="L643" s="118"/>
      <x:c r="M643" s="118"/>
      <x:c r="N643" s="118"/>
      <x:c r="O643" s="118"/>
      <x:c r="P643" s="118"/>
      <x:c r="Q643" s="118"/>
      <x:c r="R643" s="118"/>
      <x:c r="S643" s="118"/>
      <x:c r="T643" s="118"/>
      <x:c r="U643" s="118"/>
      <x:c r="V643" s="118"/>
      <x:c r="W643" s="118"/>
      <x:c r="X643" s="118"/>
      <x:c r="Y643" s="118"/>
      <x:c r="Z643" s="118"/>
      <x:c r="AA643" s="118"/>
      <x:c r="AB643" s="118"/>
      <x:c r="AC643" s="118"/>
      <x:c r="AD643" s="118"/>
      <x:c r="AE643" s="118"/>
      <x:c r="AF643" s="118"/>
      <x:c r="AG643" s="118"/>
      <x:c r="AH643" s="118"/>
      <x:c r="AI643" s="118"/>
      <x:c r="AJ643" s="118"/>
      <x:c r="AK643" s="118"/>
      <x:c r="AL643" s="118"/>
      <x:c r="AM643" s="118"/>
      <x:c r="AN643" s="118"/>
      <x:c r="AO643" s="118"/>
      <x:c r="AP643" s="115"/>
      <x:c r="AQ643" s="49" t="str">
        <x:f>IF(A643="","",COUNT(BI643:INDEX(BI643:CR643,1,'Настройки'!$B$3)))</x:f>
      </x:c>
      <x:c r="AR643" s="49" t="str">
        <x:f>IF(A643="","",SUM(BI643:INDEX(BI643:CR643,1,'Настройки'!$B$3)))</x:f>
      </x:c>
      <x:c r="AS643" s="58" t="str">
        <x:f>IF(A643="","",IF('Настройки'!$B$4="Стоимость потребления",AR643*D643,IF('Настройки'!$B$4="Количество",AR643,E643)))</x:f>
      </x:c>
      <x:c r="AT643" s="61" t="str">
        <x:f>IF(OR(A643="",AS643&lt;0,SUM($AS$2:$AS$1001)&lt;=0),"",AS643/SUM($AS$2:$AS$1001))</x:f>
      </x:c>
      <x:c r="AU643" s="61" t="str">
        <x:f>IF(OR(A643="",AS643&lt;0,SUM($AS$2:$AS$1001)&lt;=0),"",SUMIFS($AS$2:$AS$1001,$AS$2:$AS$1001,"&gt;"&amp;AS643)/SUM($AS$2:$AS$1001))</x:f>
      </x:c>
      <x:c r="AV643" s="61" t="str">
        <x:f>IF(OR(A643="",AS643&lt;0,SUM($AS$2:$AS$1001)&lt;=0),"",SUMIFS($AS$2:$AS$1001,$AS$2:$AS$1001,"&gt;="&amp;AS643)/SUM($AS$2:$AS$1001))</x:f>
      </x:c>
      <x:c r="AW643" s="49" t="str">
        <x:f>IF(A643="","",IF(SUM($AS$2:$AS$1001)&lt;=0,"Не определён",IF(AS643&lt;0,"Исключение",IF(AU643&lt;'Настройки'!$B$5,"A",IF(AU643&lt;'Настройки'!$B$6,"B","C")))))</x:f>
      </x:c>
      <x:c r="AX643" s="58" t="str">
        <x:f>IF(A643="","",IF(AQ643=0,"",AVERAGE(BI643:INDEX(BI643:CR643,1,'Настройки'!$B$3))))</x:f>
      </x:c>
      <x:c r="AY643" s="58" t="str">
        <x:f>IF(OR(A643="",AQ643=0),"",STDEVP(BI643:INDEX(BI643:CR643,1,'Настройки'!$B$3)))</x:f>
      </x:c>
      <x:c r="AZ643" s="61" t="str">
        <x:f>IF(OR(A643="",AQ643&lt;'Настройки'!$B$12,AX643&lt;=0,AND('Настройки'!$B$10="Блокировать",COUNTIF(F643:INDEX(F643:AO643,1,'Настройки'!$B$3),"&lt;0")&gt;0)),"",AY643/ABS(AX643))</x:f>
      </x:c>
      <x:c r="BA643" s="49" t="str">
        <x:f>IF(A643="","",IF(AND('Настройки'!$B$10="Блокировать",COUNTIF(F643:INDEX(F643:AO643,1,'Настройки'!$B$3),"&lt;0")&gt;0),"Не определён",IF(AQ643&lt;'Настройки'!$B$12,"Не определён",IF(AX643=0,"Нет спроса",IF(AX643&lt;0,"Не определён",IF(AZ643&lt;='Настройки'!$B$7,"X",IF(AZ643&lt;='Настройки'!$B$8,"Y","Z")))))))</x:f>
      </x:c>
      <x:c r="BB643" s="49" t="str">
        <x:f>IF(OR(A643="",LEN(AW643)&lt;&gt;1,LEN(BA643)&lt;&gt;1),"",AW643&amp;BA643)</x:f>
      </x:c>
      <x:c r="BC643" s="61" t="str">
        <x:f>IF(OR(A643="",AQ643=0),"",(COUNT(BI643:INDEX(BI643:CR643,1,'Настройки'!$B$3))-COUNT(CS643:INDEX(CS643:EB643,1,'Настройки'!$B$3)))/AQ643)</x:f>
      </x:c>
      <x:c r="BD643" s="64" t="str">
        <x:f>IF(OR(A643="",COUNT(CS643:INDEX(CS643:EB643,1,'Настройки'!$B$3))=0),"",AQ643/COUNT(CS643:INDEX(CS643:EB643,1,'Настройки'!$B$3)))</x:f>
      </x:c>
      <x:c r="BE643" s="64" t="str">
        <x:f>IF(OR(A643="",COUNT(CS643:INDEX(CS643:EB643,1,'Настройки'!$B$3))=0),"",IF(AVERAGE(CS643:INDEX(CS643:EB643,1,'Настройки'!$B$3))=0,"",(STDEVP(CS643:INDEX(CS643:EB643,1,'Настройки'!$B$3))/ABS(AVERAGE(CS643:INDEX(CS643:EB643,1,'Настройки'!$B$3))))^2))</x:f>
      </x:c>
      <x:c r="BF643" s="49" t="str">
        <x:f>IF(A643="","",IF(AQ643&lt;3,"Недостаточно",IF(AQ643&lt;6,"Предварительный","Обычный")))</x:f>
      </x:c>
      <x:c r="BG643" s="49" t="str">
        <x:f>IF(A643="","",IF(COUNTIF(F643:INDEX(F643:AO643,1,'Настройки'!$B$3),"&lt;0")&gt;0,IF('Настройки'!$B$10="Блокировать","Отрицательный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"),"")&amp;IF(AQ643&lt;3,"Недостаточно истории. ",IF(AQ643&lt;6,"Предварительная классификация. ",""))&amp;IF(AX643=0,"Нет спроса за горизонт. ","")&amp;IF(AZ643&gt;'Настройки'!$B$11,"Экстремальная вариативность. ",""))</x:f>
      </x:c>
      <x:c r="BH643" s="49" t="str">
        <x:f>IF(A643="","",IFERROR(VLOOKUP(BB643,'Настройки'!$D$3:$E$11,2,FALSE),"Сначала проверьте исходные данные и историю спроса.")&amp;" Уточните срок поставки, MOQ и критичность.")</x:f>
      </x:c>
      <x:c r="BI643" s="50" t="str">
        <x:f>IF(1&gt;'Настройки'!$B$3,"",IF(ISBLANK(F643),IF('Настройки'!$B$9="Нулевой спрос",0,""),IF(F643&lt;0,IF('Настройки'!$B$10="Исключить","",IF('Настройки'!$B$10="Абсолютные значения",ABS(F643),F643)),F643)))</x:f>
      </x:c>
      <x:c r="BJ643" s="50" t="str">
        <x:f>IF(2&gt;'Настройки'!$B$3,"",IF(ISBLANK(G643),IF('Настройки'!$B$9="Нулевой спрос",0,""),IF(G643&lt;0,IF('Настройки'!$B$10="Исключить","",IF('Настройки'!$B$10="Абсолютные значения",ABS(G643),G643)),G643)))</x:f>
      </x:c>
      <x:c r="BK643" s="50" t="str">
        <x:f>IF(3&gt;'Настройки'!$B$3,"",IF(ISBLANK(H643),IF('Настройки'!$B$9="Нулевой спрос",0,""),IF(H643&lt;0,IF('Настройки'!$B$10="Исключить","",IF('Настройки'!$B$10="Абсолютные значения",ABS(H643),H643)),H643)))</x:f>
      </x:c>
      <x:c r="BL643" s="50" t="str">
        <x:f>IF(4&gt;'Настройки'!$B$3,"",IF(ISBLANK(I643),IF('Настройки'!$B$9="Нулевой спрос",0,""),IF(I643&lt;0,IF('Настройки'!$B$10="Исключить","",IF('Настройки'!$B$10="Абсолютные значения",ABS(I643),I643)),I643)))</x:f>
      </x:c>
      <x:c r="BM643" s="50" t="str">
        <x:f>IF(5&gt;'Настройки'!$B$3,"",IF(ISBLANK(J643),IF('Настройки'!$B$9="Нулевой спрос",0,""),IF(J643&lt;0,IF('Настройки'!$B$10="Исключить","",IF('Настройки'!$B$10="Абсолютные значения",ABS(J643),J643)),J643)))</x:f>
      </x:c>
      <x:c r="BN643" s="50" t="str">
        <x:f>IF(6&gt;'Настройки'!$B$3,"",IF(ISBLANK(K643),IF('Настройки'!$B$9="Нулевой спрос",0,""),IF(K643&lt;0,IF('Настройки'!$B$10="Исключить","",IF('Настройки'!$B$10="Абсолютные значения",ABS(K643),K643)),K643)))</x:f>
      </x:c>
      <x:c r="BO643" s="50" t="str">
        <x:f>IF(7&gt;'Настройки'!$B$3,"",IF(ISBLANK(L643),IF('Настройки'!$B$9="Нулевой спрос",0,""),IF(L643&lt;0,IF('Настройки'!$B$10="Исключить","",IF('Настройки'!$B$10="Абсолютные значения",ABS(L643),L643)),L643)))</x:f>
      </x:c>
      <x:c r="BP643" s="50" t="str">
        <x:f>IF(8&gt;'Настройки'!$B$3,"",IF(ISBLANK(M643),IF('Настройки'!$B$9="Нулевой спрос",0,""),IF(M643&lt;0,IF('Настройки'!$B$10="Исключить","",IF('Настройки'!$B$10="Абсолютные значения",ABS(M643),M643)),M643)))</x:f>
      </x:c>
      <x:c r="BQ643" s="50" t="str">
        <x:f>IF(9&gt;'Настройки'!$B$3,"",IF(ISBLANK(N643),IF('Настройки'!$B$9="Нулевой спрос",0,""),IF(N643&lt;0,IF('Настройки'!$B$10="Исключить","",IF('Настройки'!$B$10="Абсолютные значения",ABS(N643),N643)),N643)))</x:f>
      </x:c>
      <x:c r="BR643" s="50" t="str">
        <x:f>IF(10&gt;'Настройки'!$B$3,"",IF(ISBLANK(O643),IF('Настройки'!$B$9="Нулевой спрос",0,""),IF(O643&lt;0,IF('Настройки'!$B$10="Исключить","",IF('Настройки'!$B$10="Абсолютные значения",ABS(O643),O643)),O643)))</x:f>
      </x:c>
      <x:c r="BS643" s="50" t="str">
        <x:f>IF(11&gt;'Настройки'!$B$3,"",IF(ISBLANK(P643),IF('Настройки'!$B$9="Нулевой спрос",0,""),IF(P643&lt;0,IF('Настройки'!$B$10="Исключить","",IF('Настройки'!$B$10="Абсолютные значения",ABS(P643),P643)),P643)))</x:f>
      </x:c>
      <x:c r="BT643" s="50" t="str">
        <x:f>IF(12&gt;'Настройки'!$B$3,"",IF(ISBLANK(Q643),IF('Настройки'!$B$9="Нулевой спрос",0,""),IF(Q643&lt;0,IF('Настройки'!$B$10="Исключить","",IF('Настройки'!$B$10="Абсолютные значения",ABS(Q643),Q643)),Q643)))</x:f>
      </x:c>
      <x:c r="BU643" s="50" t="str">
        <x:f>IF(13&gt;'Настройки'!$B$3,"",IF(ISBLANK(R643),IF('Настройки'!$B$9="Нулевой спрос",0,""),IF(R643&lt;0,IF('Настройки'!$B$10="Исключить","",IF('Настройки'!$B$10="Абсолютные значения",ABS(R643),R643)),R643)))</x:f>
      </x:c>
      <x:c r="BV643" s="50" t="str">
        <x:f>IF(14&gt;'Настройки'!$B$3,"",IF(ISBLANK(S643),IF('Настройки'!$B$9="Нулевой спрос",0,""),IF(S643&lt;0,IF('Настройки'!$B$10="Исключить","",IF('Настройки'!$B$10="Абсолютные значения",ABS(S643),S643)),S643)))</x:f>
      </x:c>
      <x:c r="BW643" s="50" t="str">
        <x:f>IF(15&gt;'Настройки'!$B$3,"",IF(ISBLANK(T643),IF('Настройки'!$B$9="Нулевой спрос",0,""),IF(T643&lt;0,IF('Настройки'!$B$10="Исключить","",IF('Настройки'!$B$10="Абсолютные значения",ABS(T643),T643)),T643)))</x:f>
      </x:c>
      <x:c r="BX643" s="50" t="str">
        <x:f>IF(16&gt;'Настройки'!$B$3,"",IF(ISBLANK(U643),IF('Настройки'!$B$9="Нулевой спрос",0,""),IF(U643&lt;0,IF('Настройки'!$B$10="Исключить","",IF('Настройки'!$B$10="Абсолютные значения",ABS(U643),U643)),U643)))</x:f>
      </x:c>
      <x:c r="BY643" s="50" t="str">
        <x:f>IF(17&gt;'Настройки'!$B$3,"",IF(ISBLANK(V643),IF('Настройки'!$B$9="Нулевой спрос",0,""),IF(V643&lt;0,IF('Настройки'!$B$10="Исключить","",IF('Настройки'!$B$10="Абсолютные значения",ABS(V643),V643)),V643)))</x:f>
      </x:c>
      <x:c r="BZ643" s="50" t="str">
        <x:f>IF(18&gt;'Настройки'!$B$3,"",IF(ISBLANK(W643),IF('Настройки'!$B$9="Нулевой спрос",0,""),IF(W643&lt;0,IF('Настройки'!$B$10="Исключить","",IF('Настройки'!$B$10="Абсолютные значения",ABS(W643),W643)),W643)))</x:f>
      </x:c>
      <x:c r="CA643" s="50" t="str">
        <x:f>IF(19&gt;'Настройки'!$B$3,"",IF(ISBLANK(X643),IF('Настройки'!$B$9="Нулевой спрос",0,""),IF(X643&lt;0,IF('Настройки'!$B$10="Исключить","",IF('Настройки'!$B$10="Абсолютные значения",ABS(X643),X643)),X643)))</x:f>
      </x:c>
      <x:c r="CB643" s="50" t="str">
        <x:f>IF(20&gt;'Настройки'!$B$3,"",IF(ISBLANK(Y643),IF('Настройки'!$B$9="Нулевой спрос",0,""),IF(Y643&lt;0,IF('Настройки'!$B$10="Исключить","",IF('Настройки'!$B$10="Абсолютные значения",ABS(Y643),Y643)),Y643)))</x:f>
      </x:c>
      <x:c r="CC643" s="50" t="str">
        <x:f>IF(21&gt;'Настройки'!$B$3,"",IF(ISBLANK(Z643),IF('Настройки'!$B$9="Нулевой спрос",0,""),IF(Z643&lt;0,IF('Настройки'!$B$10="Исключить","",IF('Настройки'!$B$10="Абсолютные значения",ABS(Z643),Z643)),Z643)))</x:f>
      </x:c>
      <x:c r="CD643" s="50" t="str">
        <x:f>IF(22&gt;'Настройки'!$B$3,"",IF(ISBLANK(AA643),IF('Настройки'!$B$9="Нулевой спрос",0,""),IF(AA643&lt;0,IF('Настройки'!$B$10="Исключить","",IF('Настройки'!$B$10="Абсолютные значения",ABS(AA643),AA643)),AA643)))</x:f>
      </x:c>
      <x:c r="CE643" s="50" t="str">
        <x:f>IF(23&gt;'Настройки'!$B$3,"",IF(ISBLANK(AB643),IF('Настройки'!$B$9="Нулевой спрос",0,""),IF(AB643&lt;0,IF('Настройки'!$B$10="Исключить","",IF('Настройки'!$B$10="Абсолютные значения",ABS(AB643),AB643)),AB643)))</x:f>
      </x:c>
      <x:c r="CF643" s="50" t="str">
        <x:f>IF(24&gt;'Настройки'!$B$3,"",IF(ISBLANK(AC643),IF('Настройки'!$B$9="Нулевой спрос",0,""),IF(AC643&lt;0,IF('Настройки'!$B$10="Исключить","",IF('Настройки'!$B$10="Абсолютные значения",ABS(AC643),AC643)),AC643)))</x:f>
      </x:c>
      <x:c r="CG643" s="50" t="str">
        <x:f>IF(25&gt;'Настройки'!$B$3,"",IF(ISBLANK(AD643),IF('Настройки'!$B$9="Нулевой спрос",0,""),IF(AD643&lt;0,IF('Настройки'!$B$10="Исключить","",IF('Настройки'!$B$10="Абсолютные значения",ABS(AD643),AD643)),AD643)))</x:f>
      </x:c>
      <x:c r="CH643" s="50" t="str">
        <x:f>IF(26&gt;'Настройки'!$B$3,"",IF(ISBLANK(AE643),IF('Настройки'!$B$9="Нулевой спрос",0,""),IF(AE643&lt;0,IF('Настройки'!$B$10="Исключить","",IF('Настройки'!$B$10="Абсолютные значения",ABS(AE643),AE643)),AE643)))</x:f>
      </x:c>
      <x:c r="CI643" s="50" t="str">
        <x:f>IF(27&gt;'Настройки'!$B$3,"",IF(ISBLANK(AF643),IF('Настройки'!$B$9="Нулевой спрос",0,""),IF(AF643&lt;0,IF('Настройки'!$B$10="Исключить","",IF('Настройки'!$B$10="Абсолютные значения",ABS(AF643),AF643)),AF643)))</x:f>
      </x:c>
      <x:c r="CJ643" s="50" t="str">
        <x:f>IF(28&gt;'Настройки'!$B$3,"",IF(ISBLANK(AG643),IF('Настройки'!$B$9="Нулевой спрос",0,""),IF(AG643&lt;0,IF('Настройки'!$B$10="Исключить","",IF('Настройки'!$B$10="Абсолютные значения",ABS(AG643),AG643)),AG643)))</x:f>
      </x:c>
      <x:c r="CK643" s="50" t="str">
        <x:f>IF(29&gt;'Настройки'!$B$3,"",IF(ISBLANK(AH643),IF('Настройки'!$B$9="Нулевой спрос",0,""),IF(AH643&lt;0,IF('Настройки'!$B$10="Исключить","",IF('Настройки'!$B$10="Абсолютные значения",ABS(AH643),AH643)),AH643)))</x:f>
      </x:c>
      <x:c r="CL643" s="50" t="str">
        <x:f>IF(30&gt;'Настройки'!$B$3,"",IF(ISBLANK(AI643),IF('Настройки'!$B$9="Нулевой спрос",0,""),IF(AI643&lt;0,IF('Настройки'!$B$10="Исключить","",IF('Настройки'!$B$10="Абсолютные значения",ABS(AI643),AI643)),AI643)))</x:f>
      </x:c>
      <x:c r="CM643" s="50" t="str">
        <x:f>IF(31&gt;'Настройки'!$B$3,"",IF(ISBLANK(AJ643),IF('Настройки'!$B$9="Нулевой спрос",0,""),IF(AJ643&lt;0,IF('Настройки'!$B$10="Исключить","",IF('Настройки'!$B$10="Абсолютные значения",ABS(AJ643),AJ643)),AJ643)))</x:f>
      </x:c>
      <x:c r="CN643" s="50" t="str">
        <x:f>IF(32&gt;'Настройки'!$B$3,"",IF(ISBLANK(AK643),IF('Настройки'!$B$9="Нулевой спрос",0,""),IF(AK643&lt;0,IF('Настройки'!$B$10="Исключить","",IF('Настройки'!$B$10="Абсолютные значения",ABS(AK643),AK643)),AK643)))</x:f>
      </x:c>
      <x:c r="CO643" s="50" t="str">
        <x:f>IF(33&gt;'Настройки'!$B$3,"",IF(ISBLANK(AL643),IF('Настройки'!$B$9="Нулевой спрос",0,""),IF(AL643&lt;0,IF('Настройки'!$B$10="Исключить","",IF('Настройки'!$B$10="Абсолютные значения",ABS(AL643),AL643)),AL643)))</x:f>
      </x:c>
      <x:c r="CP643" s="50" t="str">
        <x:f>IF(34&gt;'Настройки'!$B$3,"",IF(ISBLANK(AM643),IF('Настройки'!$B$9="Нулевой спрос",0,""),IF(AM643&lt;0,IF('Настройки'!$B$10="Исключить","",IF('Настройки'!$B$10="Абсолютные значения",ABS(AM643),AM643)),AM643)))</x:f>
      </x:c>
      <x:c r="CQ643" s="50" t="str">
        <x:f>IF(35&gt;'Настройки'!$B$3,"",IF(ISBLANK(AN643),IF('Настройки'!$B$9="Нулевой спрос",0,""),IF(AN643&lt;0,IF('Настройки'!$B$10="Исключить","",IF('Настройки'!$B$10="Абсолютные значения",ABS(AN643),AN643)),AN643)))</x:f>
      </x:c>
      <x:c r="CR643" s="50" t="str">
        <x:f>IF(36&gt;'Настройки'!$B$3,"",IF(ISBLANK(AO643),IF('Настройки'!$B$9="Нулевой спрос",0,""),IF(AO643&lt;0,IF('Настройки'!$B$10="Исключить","",IF('Настройки'!$B$10="Абсолютные значения",ABS(AO643),AO643)),AO643)))</x:f>
      </x:c>
      <x:c r="CS643" s="50" t="str">
        <x:f>IF(OR(1&gt;'Настройки'!$B$3,ISBLANK(BI643),BI643=0),"",BI643)</x:f>
      </x:c>
      <x:c r="CT643" s="50" t="str">
        <x:f>IF(OR(2&gt;'Настройки'!$B$3,ISBLANK(BJ643),BJ643=0),"",BJ643)</x:f>
      </x:c>
      <x:c r="CU643" s="50" t="str">
        <x:f>IF(OR(3&gt;'Настройки'!$B$3,ISBLANK(BK643),BK643=0),"",BK643)</x:f>
      </x:c>
      <x:c r="CV643" s="50" t="str">
        <x:f>IF(OR(4&gt;'Настройки'!$B$3,ISBLANK(BL643),BL643=0),"",BL643)</x:f>
      </x:c>
      <x:c r="CW643" s="50" t="str">
        <x:f>IF(OR(5&gt;'Настройки'!$B$3,ISBLANK(BM643),BM643=0),"",BM643)</x:f>
      </x:c>
      <x:c r="CX643" s="50" t="str">
        <x:f>IF(OR(6&gt;'Настройки'!$B$3,ISBLANK(BN643),BN643=0),"",BN643)</x:f>
      </x:c>
      <x:c r="CY643" s="50" t="str">
        <x:f>IF(OR(7&gt;'Настройки'!$B$3,ISBLANK(BO643),BO643=0),"",BO643)</x:f>
      </x:c>
      <x:c r="CZ643" s="50" t="str">
        <x:f>IF(OR(8&gt;'Настройки'!$B$3,ISBLANK(BP643),BP643=0),"",BP643)</x:f>
      </x:c>
      <x:c r="DA643" s="50" t="str">
        <x:f>IF(OR(9&gt;'Настройки'!$B$3,ISBLANK(BQ643),BQ643=0),"",BQ643)</x:f>
      </x:c>
      <x:c r="DB643" s="50" t="str">
        <x:f>IF(OR(10&gt;'Настройки'!$B$3,ISBLANK(BR643),BR643=0),"",BR643)</x:f>
      </x:c>
      <x:c r="DC643" s="50" t="str">
        <x:f>IF(OR(11&gt;'Настройки'!$B$3,ISBLANK(BS643),BS643=0),"",BS643)</x:f>
      </x:c>
      <x:c r="DD643" s="50" t="str">
        <x:f>IF(OR(12&gt;'Настройки'!$B$3,ISBLANK(BT643),BT643=0),"",BT643)</x:f>
      </x:c>
      <x:c r="DE643" s="50" t="str">
        <x:f>IF(OR(13&gt;'Настройки'!$B$3,ISBLANK(BU643),BU643=0),"",BU643)</x:f>
      </x:c>
      <x:c r="DF643" s="50" t="str">
        <x:f>IF(OR(14&gt;'Настройки'!$B$3,ISBLANK(BV643),BV643=0),"",BV643)</x:f>
      </x:c>
      <x:c r="DG643" s="50" t="str">
        <x:f>IF(OR(15&gt;'Настройки'!$B$3,ISBLANK(BW643),BW643=0),"",BW643)</x:f>
      </x:c>
      <x:c r="DH643" s="50" t="str">
        <x:f>IF(OR(16&gt;'Настройки'!$B$3,ISBLANK(BX643),BX643=0),"",BX643)</x:f>
      </x:c>
      <x:c r="DI643" s="50" t="str">
        <x:f>IF(OR(17&gt;'Настройки'!$B$3,ISBLANK(BY643),BY643=0),"",BY643)</x:f>
      </x:c>
      <x:c r="DJ643" s="50" t="str">
        <x:f>IF(OR(18&gt;'Настройки'!$B$3,ISBLANK(BZ643),BZ643=0),"",BZ643)</x:f>
      </x:c>
      <x:c r="DK643" s="50" t="str">
        <x:f>IF(OR(19&gt;'Настройки'!$B$3,ISBLANK(CA643),CA643=0),"",CA643)</x:f>
      </x:c>
      <x:c r="DL643" s="50" t="str">
        <x:f>IF(OR(20&gt;'Настройки'!$B$3,ISBLANK(CB643),CB643=0),"",CB643)</x:f>
      </x:c>
      <x:c r="DM643" s="50" t="str">
        <x:f>IF(OR(21&gt;'Настройки'!$B$3,ISBLANK(CC643),CC643=0),"",CC643)</x:f>
      </x:c>
      <x:c r="DN643" s="50" t="str">
        <x:f>IF(OR(22&gt;'Настройки'!$B$3,ISBLANK(CD643),CD643=0),"",CD643)</x:f>
      </x:c>
      <x:c r="DO643" s="50" t="str">
        <x:f>IF(OR(23&gt;'Настройки'!$B$3,ISBLANK(CE643),CE643=0),"",CE643)</x:f>
      </x:c>
      <x:c r="DP643" s="50" t="str">
        <x:f>IF(OR(24&gt;'Настройки'!$B$3,ISBLANK(CF643),CF643=0),"",CF643)</x:f>
      </x:c>
      <x:c r="DQ643" s="50" t="str">
        <x:f>IF(OR(25&gt;'Настройки'!$B$3,ISBLANK(CG643),CG643=0),"",CG643)</x:f>
      </x:c>
      <x:c r="DR643" s="50" t="str">
        <x:f>IF(OR(26&gt;'Настройки'!$B$3,ISBLANK(CH643),CH643=0),"",CH643)</x:f>
      </x:c>
      <x:c r="DS643" s="50" t="str">
        <x:f>IF(OR(27&gt;'Настройки'!$B$3,ISBLANK(CI643),CI643=0),"",CI643)</x:f>
      </x:c>
      <x:c r="DT643" s="50" t="str">
        <x:f>IF(OR(28&gt;'Настройки'!$B$3,ISBLANK(CJ643),CJ643=0),"",CJ643)</x:f>
      </x:c>
      <x:c r="DU643" s="50" t="str">
        <x:f>IF(OR(29&gt;'Настройки'!$B$3,ISBLANK(CK643),CK643=0),"",CK643)</x:f>
      </x:c>
      <x:c r="DV643" s="50" t="str">
        <x:f>IF(OR(30&gt;'Настройки'!$B$3,ISBLANK(CL643),CL643=0),"",CL643)</x:f>
      </x:c>
      <x:c r="DW643" s="50" t="str">
        <x:f>IF(OR(31&gt;'Настройки'!$B$3,ISBLANK(CM643),CM643=0),"",CM643)</x:f>
      </x:c>
      <x:c r="DX643" s="50" t="str">
        <x:f>IF(OR(32&gt;'Настройки'!$B$3,ISBLANK(CN643),CN643=0),"",CN643)</x:f>
      </x:c>
      <x:c r="DY643" s="50" t="str">
        <x:f>IF(OR(33&gt;'Настройки'!$B$3,ISBLANK(CO643),CO643=0),"",CO643)</x:f>
      </x:c>
      <x:c r="DZ643" s="50" t="str">
        <x:f>IF(OR(34&gt;'Настройки'!$B$3,ISBLANK(CP643),CP643=0),"",CP643)</x:f>
      </x:c>
      <x:c r="EA643" s="50" t="str">
        <x:f>IF(OR(35&gt;'Настройки'!$B$3,ISBLANK(CQ643),CQ643=0),"",CQ643)</x:f>
      </x:c>
      <x:c r="EB643" s="50" t="str">
        <x:f>IF(OR(36&gt;'Настройки'!$B$3,ISBLANK(CR643),CR643=0),"",CR643)</x:f>
      </x:c>
      <x:c r="EC643" s="50" t="str">
        <x:f>IF(A643="","",IF(OR(BB643="AZ",BB643="BZ"),10000+ROW(),IF(AZ643&gt;'Настройки'!$B$11,20000+ROW(),IF(BF643&lt;&gt;"Обычный",30000+ROW(),IF(AX643&lt;=0,40000+ROW(),"")))))</x:f>
      </x:c>
      <x:c r="ED643" s="50" t="str">
        <x:f>IF(EC643="","",COUNTIFS($EC$2:$EC$1001,"&gt;0",$EC$2:$EC$1001,"&lt;"&amp;EC643)+1)</x:f>
      </x:c>
    </x:row>
    <x:row r="644">
      <x:c r="A644" s="115"/>
      <x:c r="B644" s="115"/>
      <x:c r="C644" s="115"/>
      <x:c r="D644" s="118"/>
      <x:c r="E644" s="118"/>
      <x:c r="F644" s="118"/>
      <x:c r="G644" s="118"/>
      <x:c r="H644" s="118"/>
      <x:c r="I644" s="118"/>
      <x:c r="J644" s="118"/>
      <x:c r="K644" s="118"/>
      <x:c r="L644" s="118"/>
      <x:c r="M644" s="118"/>
      <x:c r="N644" s="118"/>
      <x:c r="O644" s="118"/>
      <x:c r="P644" s="118"/>
      <x:c r="Q644" s="118"/>
      <x:c r="R644" s="118"/>
      <x:c r="S644" s="118"/>
      <x:c r="T644" s="118"/>
      <x:c r="U644" s="118"/>
      <x:c r="V644" s="118"/>
      <x:c r="W644" s="118"/>
      <x:c r="X644" s="118"/>
      <x:c r="Y644" s="118"/>
      <x:c r="Z644" s="118"/>
      <x:c r="AA644" s="118"/>
      <x:c r="AB644" s="118"/>
      <x:c r="AC644" s="118"/>
      <x:c r="AD644" s="118"/>
      <x:c r="AE644" s="118"/>
      <x:c r="AF644" s="118"/>
      <x:c r="AG644" s="118"/>
      <x:c r="AH644" s="118"/>
      <x:c r="AI644" s="118"/>
      <x:c r="AJ644" s="118"/>
      <x:c r="AK644" s="118"/>
      <x:c r="AL644" s="118"/>
      <x:c r="AM644" s="118"/>
      <x:c r="AN644" s="118"/>
      <x:c r="AO644" s="118"/>
      <x:c r="AP644" s="115"/>
      <x:c r="AQ644" s="49" t="str">
        <x:f>IF(A644="","",COUNT(BI644:INDEX(BI644:CR644,1,'Настройки'!$B$3)))</x:f>
      </x:c>
      <x:c r="AR644" s="49" t="str">
        <x:f>IF(A644="","",SUM(BI644:INDEX(BI644:CR644,1,'Настройки'!$B$3)))</x:f>
      </x:c>
      <x:c r="AS644" s="58" t="str">
        <x:f>IF(A644="","",IF('Настройки'!$B$4="Стоимость потребления",AR644*D644,IF('Настройки'!$B$4="Количество",AR644,E644)))</x:f>
      </x:c>
      <x:c r="AT644" s="61" t="str">
        <x:f>IF(OR(A644="",AS644&lt;0,SUM($AS$2:$AS$1001)&lt;=0),"",AS644/SUM($AS$2:$AS$1001))</x:f>
      </x:c>
      <x:c r="AU644" s="61" t="str">
        <x:f>IF(OR(A644="",AS644&lt;0,SUM($AS$2:$AS$1001)&lt;=0),"",SUMIFS($AS$2:$AS$1001,$AS$2:$AS$1001,"&gt;"&amp;AS644)/SUM($AS$2:$AS$1001))</x:f>
      </x:c>
      <x:c r="AV644" s="61" t="str">
        <x:f>IF(OR(A644="",AS644&lt;0,SUM($AS$2:$AS$1001)&lt;=0),"",SUMIFS($AS$2:$AS$1001,$AS$2:$AS$1001,"&gt;="&amp;AS644)/SUM($AS$2:$AS$1001))</x:f>
      </x:c>
      <x:c r="AW644" s="49" t="str">
        <x:f>IF(A644="","",IF(SUM($AS$2:$AS$1001)&lt;=0,"Не определён",IF(AS644&lt;0,"Исключение",IF(AU644&lt;'Настройки'!$B$5,"A",IF(AU644&lt;'Настройки'!$B$6,"B","C")))))</x:f>
      </x:c>
      <x:c r="AX644" s="58" t="str">
        <x:f>IF(A644="","",IF(AQ644=0,"",AVERAGE(BI644:INDEX(BI644:CR644,1,'Настройки'!$B$3))))</x:f>
      </x:c>
      <x:c r="AY644" s="58" t="str">
        <x:f>IF(OR(A644="",AQ644=0),"",STDEVP(BI644:INDEX(BI644:CR644,1,'Настройки'!$B$3)))</x:f>
      </x:c>
      <x:c r="AZ644" s="61" t="str">
        <x:f>IF(OR(A644="",AQ644&lt;'Настройки'!$B$12,AX644&lt;=0,AND('Настройки'!$B$10="Блокировать",COUNTIF(F644:INDEX(F644:AO644,1,'Настройки'!$B$3),"&lt;0")&gt;0)),"",AY644/ABS(AX644))</x:f>
      </x:c>
      <x:c r="BA644" s="49" t="str">
        <x:f>IF(A644="","",IF(AND('Настройки'!$B$10="Блокировать",COUNTIF(F644:INDEX(F644:AO644,1,'Настройки'!$B$3),"&lt;0")&gt;0),"Не определён",IF(AQ644&lt;'Настройки'!$B$12,"Не определён",IF(AX644=0,"Нет спроса",IF(AX644&lt;0,"Не определён",IF(AZ644&lt;='Настройки'!$B$7,"X",IF(AZ644&lt;='Настройки'!$B$8,"Y","Z")))))))</x:f>
      </x:c>
      <x:c r="BB644" s="49" t="str">
        <x:f>IF(OR(A644="",LEN(AW644)&lt;&gt;1,LEN(BA644)&lt;&gt;1),"",AW644&amp;BA644)</x:f>
      </x:c>
      <x:c r="BC644" s="61" t="str">
        <x:f>IF(OR(A644="",AQ644=0),"",(COUNT(BI644:INDEX(BI644:CR644,1,'Настройки'!$B$3))-COUNT(CS644:INDEX(CS644:EB644,1,'Настройки'!$B$3)))/AQ644)</x:f>
      </x:c>
      <x:c r="BD644" s="64" t="str">
        <x:f>IF(OR(A644="",COUNT(CS644:INDEX(CS644:EB644,1,'Настройки'!$B$3))=0),"",AQ644/COUNT(CS644:INDEX(CS644:EB644,1,'Настройки'!$B$3)))</x:f>
      </x:c>
      <x:c r="BE644" s="64" t="str">
        <x:f>IF(OR(A644="",COUNT(CS644:INDEX(CS644:EB644,1,'Настройки'!$B$3))=0),"",IF(AVERAGE(CS644:INDEX(CS644:EB644,1,'Настройки'!$B$3))=0,"",(STDEVP(CS644:INDEX(CS644:EB644,1,'Настройки'!$B$3))/ABS(AVERAGE(CS644:INDEX(CS644:EB644,1,'Настройки'!$B$3))))^2))</x:f>
      </x:c>
      <x:c r="BF644" s="49" t="str">
        <x:f>IF(A644="","",IF(AQ644&lt;3,"Недостаточно",IF(AQ644&lt;6,"Предварительный","Обычный")))</x:f>
      </x:c>
      <x:c r="BG644" s="49" t="str">
        <x:f>IF(A644="","",IF(COUNTIF(F644:INDEX(F644:AO644,1,'Настройки'!$B$3),"&lt;0")&gt;0,IF('Настройки'!$B$10="Блокировать","Отрицательный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"),"")&amp;IF(AQ644&lt;3,"Недостаточно истории. ",IF(AQ644&lt;6,"Предварительная классификация. ",""))&amp;IF(AX644=0,"Нет спроса за горизонт. ","")&amp;IF(AZ644&gt;'Настройки'!$B$11,"Экстремальная вариативность. ",""))</x:f>
      </x:c>
      <x:c r="BH644" s="49" t="str">
        <x:f>IF(A644="","",IFERROR(VLOOKUP(BB644,'Настройки'!$D$3:$E$11,2,FALSE),"Сначала проверьте исходные данные и историю спроса.")&amp;" Уточните срок поставки, MOQ и критичность.")</x:f>
      </x:c>
      <x:c r="BI644" s="50" t="str">
        <x:f>IF(1&gt;'Настройки'!$B$3,"",IF(ISBLANK(F644),IF('Настройки'!$B$9="Нулевой спрос",0,""),IF(F644&lt;0,IF('Настройки'!$B$10="Исключить","",IF('Настройки'!$B$10="Абсолютные значения",ABS(F644),F644)),F644)))</x:f>
      </x:c>
      <x:c r="BJ644" s="50" t="str">
        <x:f>IF(2&gt;'Настройки'!$B$3,"",IF(ISBLANK(G644),IF('Настройки'!$B$9="Нулевой спрос",0,""),IF(G644&lt;0,IF('Настройки'!$B$10="Исключить","",IF('Настройки'!$B$10="Абсолютные значения",ABS(G644),G644)),G644)))</x:f>
      </x:c>
      <x:c r="BK644" s="50" t="str">
        <x:f>IF(3&gt;'Настройки'!$B$3,"",IF(ISBLANK(H644),IF('Настройки'!$B$9="Нулевой спрос",0,""),IF(H644&lt;0,IF('Настройки'!$B$10="Исключить","",IF('Настройки'!$B$10="Абсолютные значения",ABS(H644),H644)),H644)))</x:f>
      </x:c>
      <x:c r="BL644" s="50" t="str">
        <x:f>IF(4&gt;'Настройки'!$B$3,"",IF(ISBLANK(I644),IF('Настройки'!$B$9="Нулевой спрос",0,""),IF(I644&lt;0,IF('Настройки'!$B$10="Исключить","",IF('Настройки'!$B$10="Абсолютные значения",ABS(I644),I644)),I644)))</x:f>
      </x:c>
      <x:c r="BM644" s="50" t="str">
        <x:f>IF(5&gt;'Настройки'!$B$3,"",IF(ISBLANK(J644),IF('Настройки'!$B$9="Нулевой спрос",0,""),IF(J644&lt;0,IF('Настройки'!$B$10="Исключить","",IF('Настройки'!$B$10="Абсолютные значения",ABS(J644),J644)),J644)))</x:f>
      </x:c>
      <x:c r="BN644" s="50" t="str">
        <x:f>IF(6&gt;'Настройки'!$B$3,"",IF(ISBLANK(K644),IF('Настройки'!$B$9="Нулевой спрос",0,""),IF(K644&lt;0,IF('Настройки'!$B$10="Исключить","",IF('Настройки'!$B$10="Абсолютные значения",ABS(K644),K644)),K644)))</x:f>
      </x:c>
      <x:c r="BO644" s="50" t="str">
        <x:f>IF(7&gt;'Настройки'!$B$3,"",IF(ISBLANK(L644),IF('Настройки'!$B$9="Нулевой спрос",0,""),IF(L644&lt;0,IF('Настройки'!$B$10="Исключить","",IF('Настройки'!$B$10="Абсолютные значения",ABS(L644),L644)),L644)))</x:f>
      </x:c>
      <x:c r="BP644" s="50" t="str">
        <x:f>IF(8&gt;'Настройки'!$B$3,"",IF(ISBLANK(M644),IF('Настройки'!$B$9="Нулевой спрос",0,""),IF(M644&lt;0,IF('Настройки'!$B$10="Исключить","",IF('Настройки'!$B$10="Абсолютные значения",ABS(M644),M644)),M644)))</x:f>
      </x:c>
      <x:c r="BQ644" s="50" t="str">
        <x:f>IF(9&gt;'Настройки'!$B$3,"",IF(ISBLANK(N644),IF('Настройки'!$B$9="Нулевой спрос",0,""),IF(N644&lt;0,IF('Настройки'!$B$10="Исключить","",IF('Настройки'!$B$10="Абсолютные значения",ABS(N644),N644)),N644)))</x:f>
      </x:c>
      <x:c r="BR644" s="50" t="str">
        <x:f>IF(10&gt;'Настройки'!$B$3,"",IF(ISBLANK(O644),IF('Настройки'!$B$9="Нулевой спрос",0,""),IF(O644&lt;0,IF('Настройки'!$B$10="Исключить","",IF('Настройки'!$B$10="Абсолютные значения",ABS(O644),O644)),O644)))</x:f>
      </x:c>
      <x:c r="BS644" s="50" t="str">
        <x:f>IF(11&gt;'Настройки'!$B$3,"",IF(ISBLANK(P644),IF('Настройки'!$B$9="Нулевой спрос",0,""),IF(P644&lt;0,IF('Настройки'!$B$10="Исключить","",IF('Настройки'!$B$10="Абсолютные значения",ABS(P644),P644)),P644)))</x:f>
      </x:c>
      <x:c r="BT644" s="50" t="str">
        <x:f>IF(12&gt;'Настройки'!$B$3,"",IF(ISBLANK(Q644),IF('Настройки'!$B$9="Нулевой спрос",0,""),IF(Q644&lt;0,IF('Настройки'!$B$10="Исключить","",IF('Настройки'!$B$10="Абсолютные значения",ABS(Q644),Q644)),Q644)))</x:f>
      </x:c>
      <x:c r="BU644" s="50" t="str">
        <x:f>IF(13&gt;'Настройки'!$B$3,"",IF(ISBLANK(R644),IF('Настройки'!$B$9="Нулевой спрос",0,""),IF(R644&lt;0,IF('Настройки'!$B$10="Исключить","",IF('Настройки'!$B$10="Абсолютные значения",ABS(R644),R644)),R644)))</x:f>
      </x:c>
      <x:c r="BV644" s="50" t="str">
        <x:f>IF(14&gt;'Настройки'!$B$3,"",IF(ISBLANK(S644),IF('Настройки'!$B$9="Нулевой спрос",0,""),IF(S644&lt;0,IF('Настройки'!$B$10="Исключить","",IF('Настройки'!$B$10="Абсолютные значения",ABS(S644),S644)),S644)))</x:f>
      </x:c>
      <x:c r="BW644" s="50" t="str">
        <x:f>IF(15&gt;'Настройки'!$B$3,"",IF(ISBLANK(T644),IF('Настройки'!$B$9="Нулевой спрос",0,""),IF(T644&lt;0,IF('Настройки'!$B$10="Исключить","",IF('Настройки'!$B$10="Абсолютные значения",ABS(T644),T644)),T644)))</x:f>
      </x:c>
      <x:c r="BX644" s="50" t="str">
        <x:f>IF(16&gt;'Настройки'!$B$3,"",IF(ISBLANK(U644),IF('Настройки'!$B$9="Нулевой спрос",0,""),IF(U644&lt;0,IF('Настройки'!$B$10="Исключить","",IF('Настройки'!$B$10="Абсолютные значения",ABS(U644),U644)),U644)))</x:f>
      </x:c>
      <x:c r="BY644" s="50" t="str">
        <x:f>IF(17&gt;'Настройки'!$B$3,"",IF(ISBLANK(V644),IF('Настройки'!$B$9="Нулевой спрос",0,""),IF(V644&lt;0,IF('Настройки'!$B$10="Исключить","",IF('Настройки'!$B$10="Абсолютные значения",ABS(V644),V644)),V644)))</x:f>
      </x:c>
      <x:c r="BZ644" s="50" t="str">
        <x:f>IF(18&gt;'Настройки'!$B$3,"",IF(ISBLANK(W644),IF('Настройки'!$B$9="Нулевой спрос",0,""),IF(W644&lt;0,IF('Настройки'!$B$10="Исключить","",IF('Настройки'!$B$10="Абсолютные значения",ABS(W644),W644)),W644)))</x:f>
      </x:c>
      <x:c r="CA644" s="50" t="str">
        <x:f>IF(19&gt;'Настройки'!$B$3,"",IF(ISBLANK(X644),IF('Настройки'!$B$9="Нулевой спрос",0,""),IF(X644&lt;0,IF('Настройки'!$B$10="Исключить","",IF('Настройки'!$B$10="Абсолютные значения",ABS(X644),X644)),X644)))</x:f>
      </x:c>
      <x:c r="CB644" s="50" t="str">
        <x:f>IF(20&gt;'Настройки'!$B$3,"",IF(ISBLANK(Y644),IF('Настройки'!$B$9="Нулевой спрос",0,""),IF(Y644&lt;0,IF('Настройки'!$B$10="Исключить","",IF('Настройки'!$B$10="Абсолютные значения",ABS(Y644),Y644)),Y644)))</x:f>
      </x:c>
      <x:c r="CC644" s="50" t="str">
        <x:f>IF(21&gt;'Настройки'!$B$3,"",IF(ISBLANK(Z644),IF('Настройки'!$B$9="Нулевой спрос",0,""),IF(Z644&lt;0,IF('Настройки'!$B$10="Исключить","",IF('Настройки'!$B$10="Абсолютные значения",ABS(Z644),Z644)),Z644)))</x:f>
      </x:c>
      <x:c r="CD644" s="50" t="str">
        <x:f>IF(22&gt;'Настройки'!$B$3,"",IF(ISBLANK(AA644),IF('Настройки'!$B$9="Нулевой спрос",0,""),IF(AA644&lt;0,IF('Настройки'!$B$10="Исключить","",IF('Настройки'!$B$10="Абсолютные значения",ABS(AA644),AA644)),AA644)))</x:f>
      </x:c>
      <x:c r="CE644" s="50" t="str">
        <x:f>IF(23&gt;'Настройки'!$B$3,"",IF(ISBLANK(AB644),IF('Настройки'!$B$9="Нулевой спрос",0,""),IF(AB644&lt;0,IF('Настройки'!$B$10="Исключить","",IF('Настройки'!$B$10="Абсолютные значения",ABS(AB644),AB644)),AB644)))</x:f>
      </x:c>
      <x:c r="CF644" s="50" t="str">
        <x:f>IF(24&gt;'Настройки'!$B$3,"",IF(ISBLANK(AC644),IF('Настройки'!$B$9="Нулевой спрос",0,""),IF(AC644&lt;0,IF('Настройки'!$B$10="Исключить","",IF('Настройки'!$B$10="Абсолютные значения",ABS(AC644),AC644)),AC644)))</x:f>
      </x:c>
      <x:c r="CG644" s="50" t="str">
        <x:f>IF(25&gt;'Настройки'!$B$3,"",IF(ISBLANK(AD644),IF('Настройки'!$B$9="Нулевой спрос",0,""),IF(AD644&lt;0,IF('Настройки'!$B$10="Исключить","",IF('Настройки'!$B$10="Абсолютные значения",ABS(AD644),AD644)),AD644)))</x:f>
      </x:c>
      <x:c r="CH644" s="50" t="str">
        <x:f>IF(26&gt;'Настройки'!$B$3,"",IF(ISBLANK(AE644),IF('Настройки'!$B$9="Нулевой спрос",0,""),IF(AE644&lt;0,IF('Настройки'!$B$10="Исключить","",IF('Настройки'!$B$10="Абсолютные значения",ABS(AE644),AE644)),AE644)))</x:f>
      </x:c>
      <x:c r="CI644" s="50" t="str">
        <x:f>IF(27&gt;'Настройки'!$B$3,"",IF(ISBLANK(AF644),IF('Настройки'!$B$9="Нулевой спрос",0,""),IF(AF644&lt;0,IF('Настройки'!$B$10="Исключить","",IF('Настройки'!$B$10="Абсолютные значения",ABS(AF644),AF644)),AF644)))</x:f>
      </x:c>
      <x:c r="CJ644" s="50" t="str">
        <x:f>IF(28&gt;'Настройки'!$B$3,"",IF(ISBLANK(AG644),IF('Настройки'!$B$9="Нулевой спрос",0,""),IF(AG644&lt;0,IF('Настройки'!$B$10="Исключить","",IF('Настройки'!$B$10="Абсолютные значения",ABS(AG644),AG644)),AG644)))</x:f>
      </x:c>
      <x:c r="CK644" s="50" t="str">
        <x:f>IF(29&gt;'Настройки'!$B$3,"",IF(ISBLANK(AH644),IF('Настройки'!$B$9="Нулевой спрос",0,""),IF(AH644&lt;0,IF('Настройки'!$B$10="Исключить","",IF('Настройки'!$B$10="Абсолютные значения",ABS(AH644),AH644)),AH644)))</x:f>
      </x:c>
      <x:c r="CL644" s="50" t="str">
        <x:f>IF(30&gt;'Настройки'!$B$3,"",IF(ISBLANK(AI644),IF('Настройки'!$B$9="Нулевой спрос",0,""),IF(AI644&lt;0,IF('Настройки'!$B$10="Исключить","",IF('Настройки'!$B$10="Абсолютные значения",ABS(AI644),AI644)),AI644)))</x:f>
      </x:c>
      <x:c r="CM644" s="50" t="str">
        <x:f>IF(31&gt;'Настройки'!$B$3,"",IF(ISBLANK(AJ644),IF('Настройки'!$B$9="Нулевой спрос",0,""),IF(AJ644&lt;0,IF('Настройки'!$B$10="Исключить","",IF('Настройки'!$B$10="Абсолютные значения",ABS(AJ644),AJ644)),AJ644)))</x:f>
      </x:c>
      <x:c r="CN644" s="50" t="str">
        <x:f>IF(32&gt;'Настройки'!$B$3,"",IF(ISBLANK(AK644),IF('Настройки'!$B$9="Нулевой спрос",0,""),IF(AK644&lt;0,IF('Настройки'!$B$10="Исключить","",IF('Настройки'!$B$10="Абсолютные значения",ABS(AK644),AK644)),AK644)))</x:f>
      </x:c>
      <x:c r="CO644" s="50" t="str">
        <x:f>IF(33&gt;'Настройки'!$B$3,"",IF(ISBLANK(AL644),IF('Настройки'!$B$9="Нулевой спрос",0,""),IF(AL644&lt;0,IF('Настройки'!$B$10="Исключить","",IF('Настройки'!$B$10="Абсолютные значения",ABS(AL644),AL644)),AL644)))</x:f>
      </x:c>
      <x:c r="CP644" s="50" t="str">
        <x:f>IF(34&gt;'Настройки'!$B$3,"",IF(ISBLANK(AM644),IF('Настройки'!$B$9="Нулевой спрос",0,""),IF(AM644&lt;0,IF('Настройки'!$B$10="Исключить","",IF('Настройки'!$B$10="Абсолютные значения",ABS(AM644),AM644)),AM644)))</x:f>
      </x:c>
      <x:c r="CQ644" s="50" t="str">
        <x:f>IF(35&gt;'Настройки'!$B$3,"",IF(ISBLANK(AN644),IF('Настройки'!$B$9="Нулевой спрос",0,""),IF(AN644&lt;0,IF('Настройки'!$B$10="Исключить","",IF('Настройки'!$B$10="Абсолютные значения",ABS(AN644),AN644)),AN644)))</x:f>
      </x:c>
      <x:c r="CR644" s="50" t="str">
        <x:f>IF(36&gt;'Настройки'!$B$3,"",IF(ISBLANK(AO644),IF('Настройки'!$B$9="Нулевой спрос",0,""),IF(AO644&lt;0,IF('Настройки'!$B$10="Исключить","",IF('Настройки'!$B$10="Абсолютные значения",ABS(AO644),AO644)),AO644)))</x:f>
      </x:c>
      <x:c r="CS644" s="50" t="str">
        <x:f>IF(OR(1&gt;'Настройки'!$B$3,ISBLANK(BI644),BI644=0),"",BI644)</x:f>
      </x:c>
      <x:c r="CT644" s="50" t="str">
        <x:f>IF(OR(2&gt;'Настройки'!$B$3,ISBLANK(BJ644),BJ644=0),"",BJ644)</x:f>
      </x:c>
      <x:c r="CU644" s="50" t="str">
        <x:f>IF(OR(3&gt;'Настройки'!$B$3,ISBLANK(BK644),BK644=0),"",BK644)</x:f>
      </x:c>
      <x:c r="CV644" s="50" t="str">
        <x:f>IF(OR(4&gt;'Настройки'!$B$3,ISBLANK(BL644),BL644=0),"",BL644)</x:f>
      </x:c>
      <x:c r="CW644" s="50" t="str">
        <x:f>IF(OR(5&gt;'Настройки'!$B$3,ISBLANK(BM644),BM644=0),"",BM644)</x:f>
      </x:c>
      <x:c r="CX644" s="50" t="str">
        <x:f>IF(OR(6&gt;'Настройки'!$B$3,ISBLANK(BN644),BN644=0),"",BN644)</x:f>
      </x:c>
      <x:c r="CY644" s="50" t="str">
        <x:f>IF(OR(7&gt;'Настройки'!$B$3,ISBLANK(BO644),BO644=0),"",BO644)</x:f>
      </x:c>
      <x:c r="CZ644" s="50" t="str">
        <x:f>IF(OR(8&gt;'Настройки'!$B$3,ISBLANK(BP644),BP644=0),"",BP644)</x:f>
      </x:c>
      <x:c r="DA644" s="50" t="str">
        <x:f>IF(OR(9&gt;'Настройки'!$B$3,ISBLANK(BQ644),BQ644=0),"",BQ644)</x:f>
      </x:c>
      <x:c r="DB644" s="50" t="str">
        <x:f>IF(OR(10&gt;'Настройки'!$B$3,ISBLANK(BR644),BR644=0),"",BR644)</x:f>
      </x:c>
      <x:c r="DC644" s="50" t="str">
        <x:f>IF(OR(11&gt;'Настройки'!$B$3,ISBLANK(BS644),BS644=0),"",BS644)</x:f>
      </x:c>
      <x:c r="DD644" s="50" t="str">
        <x:f>IF(OR(12&gt;'Настройки'!$B$3,ISBLANK(BT644),BT644=0),"",BT644)</x:f>
      </x:c>
      <x:c r="DE644" s="50" t="str">
        <x:f>IF(OR(13&gt;'Настройки'!$B$3,ISBLANK(BU644),BU644=0),"",BU644)</x:f>
      </x:c>
      <x:c r="DF644" s="50" t="str">
        <x:f>IF(OR(14&gt;'Настройки'!$B$3,ISBLANK(BV644),BV644=0),"",BV644)</x:f>
      </x:c>
      <x:c r="DG644" s="50" t="str">
        <x:f>IF(OR(15&gt;'Настройки'!$B$3,ISBLANK(BW644),BW644=0),"",BW644)</x:f>
      </x:c>
      <x:c r="DH644" s="50" t="str">
        <x:f>IF(OR(16&gt;'Настройки'!$B$3,ISBLANK(BX644),BX644=0),"",BX644)</x:f>
      </x:c>
      <x:c r="DI644" s="50" t="str">
        <x:f>IF(OR(17&gt;'Настройки'!$B$3,ISBLANK(BY644),BY644=0),"",BY644)</x:f>
      </x:c>
      <x:c r="DJ644" s="50" t="str">
        <x:f>IF(OR(18&gt;'Настройки'!$B$3,ISBLANK(BZ644),BZ644=0),"",BZ644)</x:f>
      </x:c>
      <x:c r="DK644" s="50" t="str">
        <x:f>IF(OR(19&gt;'Настройки'!$B$3,ISBLANK(CA644),CA644=0),"",CA644)</x:f>
      </x:c>
      <x:c r="DL644" s="50" t="str">
        <x:f>IF(OR(20&gt;'Настройки'!$B$3,ISBLANK(CB644),CB644=0),"",CB644)</x:f>
      </x:c>
      <x:c r="DM644" s="50" t="str">
        <x:f>IF(OR(21&gt;'Настройки'!$B$3,ISBLANK(CC644),CC644=0),"",CC644)</x:f>
      </x:c>
      <x:c r="DN644" s="50" t="str">
        <x:f>IF(OR(22&gt;'Настройки'!$B$3,ISBLANK(CD644),CD644=0),"",CD644)</x:f>
      </x:c>
      <x:c r="DO644" s="50" t="str">
        <x:f>IF(OR(23&gt;'Настройки'!$B$3,ISBLANK(CE644),CE644=0),"",CE644)</x:f>
      </x:c>
      <x:c r="DP644" s="50" t="str">
        <x:f>IF(OR(24&gt;'Настройки'!$B$3,ISBLANK(CF644),CF644=0),"",CF644)</x:f>
      </x:c>
      <x:c r="DQ644" s="50" t="str">
        <x:f>IF(OR(25&gt;'Настройки'!$B$3,ISBLANK(CG644),CG644=0),"",CG644)</x:f>
      </x:c>
      <x:c r="DR644" s="50" t="str">
        <x:f>IF(OR(26&gt;'Настройки'!$B$3,ISBLANK(CH644),CH644=0),"",CH644)</x:f>
      </x:c>
      <x:c r="DS644" s="50" t="str">
        <x:f>IF(OR(27&gt;'Настройки'!$B$3,ISBLANK(CI644),CI644=0),"",CI644)</x:f>
      </x:c>
      <x:c r="DT644" s="50" t="str">
        <x:f>IF(OR(28&gt;'Настройки'!$B$3,ISBLANK(CJ644),CJ644=0),"",CJ644)</x:f>
      </x:c>
      <x:c r="DU644" s="50" t="str">
        <x:f>IF(OR(29&gt;'Настройки'!$B$3,ISBLANK(CK644),CK644=0),"",CK644)</x:f>
      </x:c>
      <x:c r="DV644" s="50" t="str">
        <x:f>IF(OR(30&gt;'Настройки'!$B$3,ISBLANK(CL644),CL644=0),"",CL644)</x:f>
      </x:c>
      <x:c r="DW644" s="50" t="str">
        <x:f>IF(OR(31&gt;'Настройки'!$B$3,ISBLANK(CM644),CM644=0),"",CM644)</x:f>
      </x:c>
      <x:c r="DX644" s="50" t="str">
        <x:f>IF(OR(32&gt;'Настройки'!$B$3,ISBLANK(CN644),CN644=0),"",CN644)</x:f>
      </x:c>
      <x:c r="DY644" s="50" t="str">
        <x:f>IF(OR(33&gt;'Настройки'!$B$3,ISBLANK(CO644),CO644=0),"",CO644)</x:f>
      </x:c>
      <x:c r="DZ644" s="50" t="str">
        <x:f>IF(OR(34&gt;'Настройки'!$B$3,ISBLANK(CP644),CP644=0),"",CP644)</x:f>
      </x:c>
      <x:c r="EA644" s="50" t="str">
        <x:f>IF(OR(35&gt;'Настройки'!$B$3,ISBLANK(CQ644),CQ644=0),"",CQ644)</x:f>
      </x:c>
      <x:c r="EB644" s="50" t="str">
        <x:f>IF(OR(36&gt;'Настройки'!$B$3,ISBLANK(CR644),CR644=0),"",CR644)</x:f>
      </x:c>
      <x:c r="EC644" s="50" t="str">
        <x:f>IF(A644="","",IF(OR(BB644="AZ",BB644="BZ"),10000+ROW(),IF(AZ644&gt;'Настройки'!$B$11,20000+ROW(),IF(BF644&lt;&gt;"Обычный",30000+ROW(),IF(AX644&lt;=0,40000+ROW(),"")))))</x:f>
      </x:c>
      <x:c r="ED644" s="50" t="str">
        <x:f>IF(EC644="","",COUNTIFS($EC$2:$EC$1001,"&gt;0",$EC$2:$EC$1001,"&lt;"&amp;EC644)+1)</x:f>
      </x:c>
    </x:row>
    <x:row r="645">
      <x:c r="A645" s="115"/>
      <x:c r="B645" s="115"/>
      <x:c r="C645" s="115"/>
      <x:c r="D645" s="118"/>
      <x:c r="E645" s="118"/>
      <x:c r="F645" s="118"/>
      <x:c r="G645" s="118"/>
      <x:c r="H645" s="118"/>
      <x:c r="I645" s="118"/>
      <x:c r="J645" s="118"/>
      <x:c r="K645" s="118"/>
      <x:c r="L645" s="118"/>
      <x:c r="M645" s="118"/>
      <x:c r="N645" s="118"/>
      <x:c r="O645" s="118"/>
      <x:c r="P645" s="118"/>
      <x:c r="Q645" s="118"/>
      <x:c r="R645" s="118"/>
      <x:c r="S645" s="118"/>
      <x:c r="T645" s="118"/>
      <x:c r="U645" s="118"/>
      <x:c r="V645" s="118"/>
      <x:c r="W645" s="118"/>
      <x:c r="X645" s="118"/>
      <x:c r="Y645" s="118"/>
      <x:c r="Z645" s="118"/>
      <x:c r="AA645" s="118"/>
      <x:c r="AB645" s="118"/>
      <x:c r="AC645" s="118"/>
      <x:c r="AD645" s="118"/>
      <x:c r="AE645" s="118"/>
      <x:c r="AF645" s="118"/>
      <x:c r="AG645" s="118"/>
      <x:c r="AH645" s="118"/>
      <x:c r="AI645" s="118"/>
      <x:c r="AJ645" s="118"/>
      <x:c r="AK645" s="118"/>
      <x:c r="AL645" s="118"/>
      <x:c r="AM645" s="118"/>
      <x:c r="AN645" s="118"/>
      <x:c r="AO645" s="118"/>
      <x:c r="AP645" s="115"/>
      <x:c r="AQ645" s="49" t="str">
        <x:f>IF(A645="","",COUNT(BI645:INDEX(BI645:CR645,1,'Настройки'!$B$3)))</x:f>
      </x:c>
      <x:c r="AR645" s="49" t="str">
        <x:f>IF(A645="","",SUM(BI645:INDEX(BI645:CR645,1,'Настройки'!$B$3)))</x:f>
      </x:c>
      <x:c r="AS645" s="58" t="str">
        <x:f>IF(A645="","",IF('Настройки'!$B$4="Стоимость потребления",AR645*D645,IF('Настройки'!$B$4="Количество",AR645,E645)))</x:f>
      </x:c>
      <x:c r="AT645" s="61" t="str">
        <x:f>IF(OR(A645="",AS645&lt;0,SUM($AS$2:$AS$1001)&lt;=0),"",AS645/SUM($AS$2:$AS$1001))</x:f>
      </x:c>
      <x:c r="AU645" s="61" t="str">
        <x:f>IF(OR(A645="",AS645&lt;0,SUM($AS$2:$AS$1001)&lt;=0),"",SUMIFS($AS$2:$AS$1001,$AS$2:$AS$1001,"&gt;"&amp;AS645)/SUM($AS$2:$AS$1001))</x:f>
      </x:c>
      <x:c r="AV645" s="61" t="str">
        <x:f>IF(OR(A645="",AS645&lt;0,SUM($AS$2:$AS$1001)&lt;=0),"",SUMIFS($AS$2:$AS$1001,$AS$2:$AS$1001,"&gt;="&amp;AS645)/SUM($AS$2:$AS$1001))</x:f>
      </x:c>
      <x:c r="AW645" s="49" t="str">
        <x:f>IF(A645="","",IF(SUM($AS$2:$AS$1001)&lt;=0,"Не определён",IF(AS645&lt;0,"Исключение",IF(AU645&lt;'Настройки'!$B$5,"A",IF(AU645&lt;'Настройки'!$B$6,"B","C")))))</x:f>
      </x:c>
      <x:c r="AX645" s="58" t="str">
        <x:f>IF(A645="","",IF(AQ645=0,"",AVERAGE(BI645:INDEX(BI645:CR645,1,'Настройки'!$B$3))))</x:f>
      </x:c>
      <x:c r="AY645" s="58" t="str">
        <x:f>IF(OR(A645="",AQ645=0),"",STDEVP(BI645:INDEX(BI645:CR645,1,'Настройки'!$B$3)))</x:f>
      </x:c>
      <x:c r="AZ645" s="61" t="str">
        <x:f>IF(OR(A645="",AQ645&lt;'Настройки'!$B$12,AX645&lt;=0,AND('Настройки'!$B$10="Блокировать",COUNTIF(F645:INDEX(F645:AO645,1,'Настройки'!$B$3),"&lt;0")&gt;0)),"",AY645/ABS(AX645))</x:f>
      </x:c>
      <x:c r="BA645" s="49" t="str">
        <x:f>IF(A645="","",IF(AND('Настройки'!$B$10="Блокировать",COUNTIF(F645:INDEX(F645:AO645,1,'Настройки'!$B$3),"&lt;0")&gt;0),"Не определён",IF(AQ645&lt;'Настройки'!$B$12,"Не определён",IF(AX645=0,"Нет спроса",IF(AX645&lt;0,"Не определён",IF(AZ645&lt;='Настройки'!$B$7,"X",IF(AZ645&lt;='Настройки'!$B$8,"Y","Z")))))))</x:f>
      </x:c>
      <x:c r="BB645" s="49" t="str">
        <x:f>IF(OR(A645="",LEN(AW645)&lt;&gt;1,LEN(BA645)&lt;&gt;1),"",AW645&amp;BA645)</x:f>
      </x:c>
      <x:c r="BC645" s="61" t="str">
        <x:f>IF(OR(A645="",AQ645=0),"",(COUNT(BI645:INDEX(BI645:CR645,1,'Настройки'!$B$3))-COUNT(CS645:INDEX(CS645:EB645,1,'Настройки'!$B$3)))/AQ645)</x:f>
      </x:c>
      <x:c r="BD645" s="64" t="str">
        <x:f>IF(OR(A645="",COUNT(CS645:INDEX(CS645:EB645,1,'Настройки'!$B$3))=0),"",AQ645/COUNT(CS645:INDEX(CS645:EB645,1,'Настройки'!$B$3)))</x:f>
      </x:c>
      <x:c r="BE645" s="64" t="str">
        <x:f>IF(OR(A645="",COUNT(CS645:INDEX(CS645:EB645,1,'Настройки'!$B$3))=0),"",IF(AVERAGE(CS645:INDEX(CS645:EB645,1,'Настройки'!$B$3))=0,"",(STDEVP(CS645:INDEX(CS645:EB645,1,'Настройки'!$B$3))/ABS(AVERAGE(CS645:INDEX(CS645:EB645,1,'Настройки'!$B$3))))^2))</x:f>
      </x:c>
      <x:c r="BF645" s="49" t="str">
        <x:f>IF(A645="","",IF(AQ645&lt;3,"Недостаточно",IF(AQ645&lt;6,"Предварительный","Обычный")))</x:f>
      </x:c>
      <x:c r="BG645" s="49" t="str">
        <x:f>IF(A645="","",IF(COUNTIF(F645:INDEX(F645:AO645,1,'Настройки'!$B$3),"&lt;0")&gt;0,IF('Настройки'!$B$10="Блокировать","Отрицательный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"),"")&amp;IF(AQ645&lt;3,"Недостаточно истории. ",IF(AQ645&lt;6,"Предварительная классификация. ",""))&amp;IF(AX645=0,"Нет спроса за горизонт. ","")&amp;IF(AZ645&gt;'Настройки'!$B$11,"Экстремальная вариативность. ",""))</x:f>
      </x:c>
      <x:c r="BH645" s="49" t="str">
        <x:f>IF(A645="","",IFERROR(VLOOKUP(BB645,'Настройки'!$D$3:$E$11,2,FALSE),"Сначала проверьте исходные данные и историю спроса.")&amp;" Уточните срок поставки, MOQ и критичность.")</x:f>
      </x:c>
      <x:c r="BI645" s="50" t="str">
        <x:f>IF(1&gt;'Настройки'!$B$3,"",IF(ISBLANK(F645),IF('Настройки'!$B$9="Нулевой спрос",0,""),IF(F645&lt;0,IF('Настройки'!$B$10="Исключить","",IF('Настройки'!$B$10="Абсолютные значения",ABS(F645),F645)),F645)))</x:f>
      </x:c>
      <x:c r="BJ645" s="50" t="str">
        <x:f>IF(2&gt;'Настройки'!$B$3,"",IF(ISBLANK(G645),IF('Настройки'!$B$9="Нулевой спрос",0,""),IF(G645&lt;0,IF('Настройки'!$B$10="Исключить","",IF('Настройки'!$B$10="Абсолютные значения",ABS(G645),G645)),G645)))</x:f>
      </x:c>
      <x:c r="BK645" s="50" t="str">
        <x:f>IF(3&gt;'Настройки'!$B$3,"",IF(ISBLANK(H645),IF('Настройки'!$B$9="Нулевой спрос",0,""),IF(H645&lt;0,IF('Настройки'!$B$10="Исключить","",IF('Настройки'!$B$10="Абсолютные значения",ABS(H645),H645)),H645)))</x:f>
      </x:c>
      <x:c r="BL645" s="50" t="str">
        <x:f>IF(4&gt;'Настройки'!$B$3,"",IF(ISBLANK(I645),IF('Настройки'!$B$9="Нулевой спрос",0,""),IF(I645&lt;0,IF('Настройки'!$B$10="Исключить","",IF('Настройки'!$B$10="Абсолютные значения",ABS(I645),I645)),I645)))</x:f>
      </x:c>
      <x:c r="BM645" s="50" t="str">
        <x:f>IF(5&gt;'Настройки'!$B$3,"",IF(ISBLANK(J645),IF('Настройки'!$B$9="Нулевой спрос",0,""),IF(J645&lt;0,IF('Настройки'!$B$10="Исключить","",IF('Настройки'!$B$10="Абсолютные значения",ABS(J645),J645)),J645)))</x:f>
      </x:c>
      <x:c r="BN645" s="50" t="str">
        <x:f>IF(6&gt;'Настройки'!$B$3,"",IF(ISBLANK(K645),IF('Настройки'!$B$9="Нулевой спрос",0,""),IF(K645&lt;0,IF('Настройки'!$B$10="Исключить","",IF('Настройки'!$B$10="Абсолютные значения",ABS(K645),K645)),K645)))</x:f>
      </x:c>
      <x:c r="BO645" s="50" t="str">
        <x:f>IF(7&gt;'Настройки'!$B$3,"",IF(ISBLANK(L645),IF('Настройки'!$B$9="Нулевой спрос",0,""),IF(L645&lt;0,IF('Настройки'!$B$10="Исключить","",IF('Настройки'!$B$10="Абсолютные значения",ABS(L645),L645)),L645)))</x:f>
      </x:c>
      <x:c r="BP645" s="50" t="str">
        <x:f>IF(8&gt;'Настройки'!$B$3,"",IF(ISBLANK(M645),IF('Настройки'!$B$9="Нулевой спрос",0,""),IF(M645&lt;0,IF('Настройки'!$B$10="Исключить","",IF('Настройки'!$B$10="Абсолютные значения",ABS(M645),M645)),M645)))</x:f>
      </x:c>
      <x:c r="BQ645" s="50" t="str">
        <x:f>IF(9&gt;'Настройки'!$B$3,"",IF(ISBLANK(N645),IF('Настройки'!$B$9="Нулевой спрос",0,""),IF(N645&lt;0,IF('Настройки'!$B$10="Исключить","",IF('Настройки'!$B$10="Абсолютные значения",ABS(N645),N645)),N645)))</x:f>
      </x:c>
      <x:c r="BR645" s="50" t="str">
        <x:f>IF(10&gt;'Настройки'!$B$3,"",IF(ISBLANK(O645),IF('Настройки'!$B$9="Нулевой спрос",0,""),IF(O645&lt;0,IF('Настройки'!$B$10="Исключить","",IF('Настройки'!$B$10="Абсолютные значения",ABS(O645),O645)),O645)))</x:f>
      </x:c>
      <x:c r="BS645" s="50" t="str">
        <x:f>IF(11&gt;'Настройки'!$B$3,"",IF(ISBLANK(P645),IF('Настройки'!$B$9="Нулевой спрос",0,""),IF(P645&lt;0,IF('Настройки'!$B$10="Исключить","",IF('Настройки'!$B$10="Абсолютные значения",ABS(P645),P645)),P645)))</x:f>
      </x:c>
      <x:c r="BT645" s="50" t="str">
        <x:f>IF(12&gt;'Настройки'!$B$3,"",IF(ISBLANK(Q645),IF('Настройки'!$B$9="Нулевой спрос",0,""),IF(Q645&lt;0,IF('Настройки'!$B$10="Исключить","",IF('Настройки'!$B$10="Абсолютные значения",ABS(Q645),Q645)),Q645)))</x:f>
      </x:c>
      <x:c r="BU645" s="50" t="str">
        <x:f>IF(13&gt;'Настройки'!$B$3,"",IF(ISBLANK(R645),IF('Настройки'!$B$9="Нулевой спрос",0,""),IF(R645&lt;0,IF('Настройки'!$B$10="Исключить","",IF('Настройки'!$B$10="Абсолютные значения",ABS(R645),R645)),R645)))</x:f>
      </x:c>
      <x:c r="BV645" s="50" t="str">
        <x:f>IF(14&gt;'Настройки'!$B$3,"",IF(ISBLANK(S645),IF('Настройки'!$B$9="Нулевой спрос",0,""),IF(S645&lt;0,IF('Настройки'!$B$10="Исключить","",IF('Настройки'!$B$10="Абсолютные значения",ABS(S645),S645)),S645)))</x:f>
      </x:c>
      <x:c r="BW645" s="50" t="str">
        <x:f>IF(15&gt;'Настройки'!$B$3,"",IF(ISBLANK(T645),IF('Настройки'!$B$9="Нулевой спрос",0,""),IF(T645&lt;0,IF('Настройки'!$B$10="Исключить","",IF('Настройки'!$B$10="Абсолютные значения",ABS(T645),T645)),T645)))</x:f>
      </x:c>
      <x:c r="BX645" s="50" t="str">
        <x:f>IF(16&gt;'Настройки'!$B$3,"",IF(ISBLANK(U645),IF('Настройки'!$B$9="Нулевой спрос",0,""),IF(U645&lt;0,IF('Настройки'!$B$10="Исключить","",IF('Настройки'!$B$10="Абсолютные значения",ABS(U645),U645)),U645)))</x:f>
      </x:c>
      <x:c r="BY645" s="50" t="str">
        <x:f>IF(17&gt;'Настройки'!$B$3,"",IF(ISBLANK(V645),IF('Настройки'!$B$9="Нулевой спрос",0,""),IF(V645&lt;0,IF('Настройки'!$B$10="Исключить","",IF('Настройки'!$B$10="Абсолютные значения",ABS(V645),V645)),V645)))</x:f>
      </x:c>
      <x:c r="BZ645" s="50" t="str">
        <x:f>IF(18&gt;'Настройки'!$B$3,"",IF(ISBLANK(W645),IF('Настройки'!$B$9="Нулевой спрос",0,""),IF(W645&lt;0,IF('Настройки'!$B$10="Исключить","",IF('Настройки'!$B$10="Абсолютные значения",ABS(W645),W645)),W645)))</x:f>
      </x:c>
      <x:c r="CA645" s="50" t="str">
        <x:f>IF(19&gt;'Настройки'!$B$3,"",IF(ISBLANK(X645),IF('Настройки'!$B$9="Нулевой спрос",0,""),IF(X645&lt;0,IF('Настройки'!$B$10="Исключить","",IF('Настройки'!$B$10="Абсолютные значения",ABS(X645),X645)),X645)))</x:f>
      </x:c>
      <x:c r="CB645" s="50" t="str">
        <x:f>IF(20&gt;'Настройки'!$B$3,"",IF(ISBLANK(Y645),IF('Настройки'!$B$9="Нулевой спрос",0,""),IF(Y645&lt;0,IF('Настройки'!$B$10="Исключить","",IF('Настройки'!$B$10="Абсолютные значения",ABS(Y645),Y645)),Y645)))</x:f>
      </x:c>
      <x:c r="CC645" s="50" t="str">
        <x:f>IF(21&gt;'Настройки'!$B$3,"",IF(ISBLANK(Z645),IF('Настройки'!$B$9="Нулевой спрос",0,""),IF(Z645&lt;0,IF('Настройки'!$B$10="Исключить","",IF('Настройки'!$B$10="Абсолютные значения",ABS(Z645),Z645)),Z645)))</x:f>
      </x:c>
      <x:c r="CD645" s="50" t="str">
        <x:f>IF(22&gt;'Настройки'!$B$3,"",IF(ISBLANK(AA645),IF('Настройки'!$B$9="Нулевой спрос",0,""),IF(AA645&lt;0,IF('Настройки'!$B$10="Исключить","",IF('Настройки'!$B$10="Абсолютные значения",ABS(AA645),AA645)),AA645)))</x:f>
      </x:c>
      <x:c r="CE645" s="50" t="str">
        <x:f>IF(23&gt;'Настройки'!$B$3,"",IF(ISBLANK(AB645),IF('Настройки'!$B$9="Нулевой спрос",0,""),IF(AB645&lt;0,IF('Настройки'!$B$10="Исключить","",IF('Настройки'!$B$10="Абсолютные значения",ABS(AB645),AB645)),AB645)))</x:f>
      </x:c>
      <x:c r="CF645" s="50" t="str">
        <x:f>IF(24&gt;'Настройки'!$B$3,"",IF(ISBLANK(AC645),IF('Настройки'!$B$9="Нулевой спрос",0,""),IF(AC645&lt;0,IF('Настройки'!$B$10="Исключить","",IF('Настройки'!$B$10="Абсолютные значения",ABS(AC645),AC645)),AC645)))</x:f>
      </x:c>
      <x:c r="CG645" s="50" t="str">
        <x:f>IF(25&gt;'Настройки'!$B$3,"",IF(ISBLANK(AD645),IF('Настройки'!$B$9="Нулевой спрос",0,""),IF(AD645&lt;0,IF('Настройки'!$B$10="Исключить","",IF('Настройки'!$B$10="Абсолютные значения",ABS(AD645),AD645)),AD645)))</x:f>
      </x:c>
      <x:c r="CH645" s="50" t="str">
        <x:f>IF(26&gt;'Настройки'!$B$3,"",IF(ISBLANK(AE645),IF('Настройки'!$B$9="Нулевой спрос",0,""),IF(AE645&lt;0,IF('Настройки'!$B$10="Исключить","",IF('Настройки'!$B$10="Абсолютные значения",ABS(AE645),AE645)),AE645)))</x:f>
      </x:c>
      <x:c r="CI645" s="50" t="str">
        <x:f>IF(27&gt;'Настройки'!$B$3,"",IF(ISBLANK(AF645),IF('Настройки'!$B$9="Нулевой спрос",0,""),IF(AF645&lt;0,IF('Настройки'!$B$10="Исключить","",IF('Настройки'!$B$10="Абсолютные значения",ABS(AF645),AF645)),AF645)))</x:f>
      </x:c>
      <x:c r="CJ645" s="50" t="str">
        <x:f>IF(28&gt;'Настройки'!$B$3,"",IF(ISBLANK(AG645),IF('Настройки'!$B$9="Нулевой спрос",0,""),IF(AG645&lt;0,IF('Настройки'!$B$10="Исключить","",IF('Настройки'!$B$10="Абсолютные значения",ABS(AG645),AG645)),AG645)))</x:f>
      </x:c>
      <x:c r="CK645" s="50" t="str">
        <x:f>IF(29&gt;'Настройки'!$B$3,"",IF(ISBLANK(AH645),IF('Настройки'!$B$9="Нулевой спрос",0,""),IF(AH645&lt;0,IF('Настройки'!$B$10="Исключить","",IF('Настройки'!$B$10="Абсолютные значения",ABS(AH645),AH645)),AH645)))</x:f>
      </x:c>
      <x:c r="CL645" s="50" t="str">
        <x:f>IF(30&gt;'Настройки'!$B$3,"",IF(ISBLANK(AI645),IF('Настройки'!$B$9="Нулевой спрос",0,""),IF(AI645&lt;0,IF('Настройки'!$B$10="Исключить","",IF('Настройки'!$B$10="Абсолютные значения",ABS(AI645),AI645)),AI645)))</x:f>
      </x:c>
      <x:c r="CM645" s="50" t="str">
        <x:f>IF(31&gt;'Настройки'!$B$3,"",IF(ISBLANK(AJ645),IF('Настройки'!$B$9="Нулевой спрос",0,""),IF(AJ645&lt;0,IF('Настройки'!$B$10="Исключить","",IF('Настройки'!$B$10="Абсолютные значения",ABS(AJ645),AJ645)),AJ645)))</x:f>
      </x:c>
      <x:c r="CN645" s="50" t="str">
        <x:f>IF(32&gt;'Настройки'!$B$3,"",IF(ISBLANK(AK645),IF('Настройки'!$B$9="Нулевой спрос",0,""),IF(AK645&lt;0,IF('Настройки'!$B$10="Исключить","",IF('Настройки'!$B$10="Абсолютные значения",ABS(AK645),AK645)),AK645)))</x:f>
      </x:c>
      <x:c r="CO645" s="50" t="str">
        <x:f>IF(33&gt;'Настройки'!$B$3,"",IF(ISBLANK(AL645),IF('Настройки'!$B$9="Нулевой спрос",0,""),IF(AL645&lt;0,IF('Настройки'!$B$10="Исключить","",IF('Настройки'!$B$10="Абсолютные значения",ABS(AL645),AL645)),AL645)))</x:f>
      </x:c>
      <x:c r="CP645" s="50" t="str">
        <x:f>IF(34&gt;'Настройки'!$B$3,"",IF(ISBLANK(AM645),IF('Настройки'!$B$9="Нулевой спрос",0,""),IF(AM645&lt;0,IF('Настройки'!$B$10="Исключить","",IF('Настройки'!$B$10="Абсолютные значения",ABS(AM645),AM645)),AM645)))</x:f>
      </x:c>
      <x:c r="CQ645" s="50" t="str">
        <x:f>IF(35&gt;'Настройки'!$B$3,"",IF(ISBLANK(AN645),IF('Настройки'!$B$9="Нулевой спрос",0,""),IF(AN645&lt;0,IF('Настройки'!$B$10="Исключить","",IF('Настройки'!$B$10="Абсолютные значения",ABS(AN645),AN645)),AN645)))</x:f>
      </x:c>
      <x:c r="CR645" s="50" t="str">
        <x:f>IF(36&gt;'Настройки'!$B$3,"",IF(ISBLANK(AO645),IF('Настройки'!$B$9="Нулевой спрос",0,""),IF(AO645&lt;0,IF('Настройки'!$B$10="Исключить","",IF('Настройки'!$B$10="Абсолютные значения",ABS(AO645),AO645)),AO645)))</x:f>
      </x:c>
      <x:c r="CS645" s="50" t="str">
        <x:f>IF(OR(1&gt;'Настройки'!$B$3,ISBLANK(BI645),BI645=0),"",BI645)</x:f>
      </x:c>
      <x:c r="CT645" s="50" t="str">
        <x:f>IF(OR(2&gt;'Настройки'!$B$3,ISBLANK(BJ645),BJ645=0),"",BJ645)</x:f>
      </x:c>
      <x:c r="CU645" s="50" t="str">
        <x:f>IF(OR(3&gt;'Настройки'!$B$3,ISBLANK(BK645),BK645=0),"",BK645)</x:f>
      </x:c>
      <x:c r="CV645" s="50" t="str">
        <x:f>IF(OR(4&gt;'Настройки'!$B$3,ISBLANK(BL645),BL645=0),"",BL645)</x:f>
      </x:c>
      <x:c r="CW645" s="50" t="str">
        <x:f>IF(OR(5&gt;'Настройки'!$B$3,ISBLANK(BM645),BM645=0),"",BM645)</x:f>
      </x:c>
      <x:c r="CX645" s="50" t="str">
        <x:f>IF(OR(6&gt;'Настройки'!$B$3,ISBLANK(BN645),BN645=0),"",BN645)</x:f>
      </x:c>
      <x:c r="CY645" s="50" t="str">
        <x:f>IF(OR(7&gt;'Настройки'!$B$3,ISBLANK(BO645),BO645=0),"",BO645)</x:f>
      </x:c>
      <x:c r="CZ645" s="50" t="str">
        <x:f>IF(OR(8&gt;'Настройки'!$B$3,ISBLANK(BP645),BP645=0),"",BP645)</x:f>
      </x:c>
      <x:c r="DA645" s="50" t="str">
        <x:f>IF(OR(9&gt;'Настройки'!$B$3,ISBLANK(BQ645),BQ645=0),"",BQ645)</x:f>
      </x:c>
      <x:c r="DB645" s="50" t="str">
        <x:f>IF(OR(10&gt;'Настройки'!$B$3,ISBLANK(BR645),BR645=0),"",BR645)</x:f>
      </x:c>
      <x:c r="DC645" s="50" t="str">
        <x:f>IF(OR(11&gt;'Настройки'!$B$3,ISBLANK(BS645),BS645=0),"",BS645)</x:f>
      </x:c>
      <x:c r="DD645" s="50" t="str">
        <x:f>IF(OR(12&gt;'Настройки'!$B$3,ISBLANK(BT645),BT645=0),"",BT645)</x:f>
      </x:c>
      <x:c r="DE645" s="50" t="str">
        <x:f>IF(OR(13&gt;'Настройки'!$B$3,ISBLANK(BU645),BU645=0),"",BU645)</x:f>
      </x:c>
      <x:c r="DF645" s="50" t="str">
        <x:f>IF(OR(14&gt;'Настройки'!$B$3,ISBLANK(BV645),BV645=0),"",BV645)</x:f>
      </x:c>
      <x:c r="DG645" s="50" t="str">
        <x:f>IF(OR(15&gt;'Настройки'!$B$3,ISBLANK(BW645),BW645=0),"",BW645)</x:f>
      </x:c>
      <x:c r="DH645" s="50" t="str">
        <x:f>IF(OR(16&gt;'Настройки'!$B$3,ISBLANK(BX645),BX645=0),"",BX645)</x:f>
      </x:c>
      <x:c r="DI645" s="50" t="str">
        <x:f>IF(OR(17&gt;'Настройки'!$B$3,ISBLANK(BY645),BY645=0),"",BY645)</x:f>
      </x:c>
      <x:c r="DJ645" s="50" t="str">
        <x:f>IF(OR(18&gt;'Настройки'!$B$3,ISBLANK(BZ645),BZ645=0),"",BZ645)</x:f>
      </x:c>
      <x:c r="DK645" s="50" t="str">
        <x:f>IF(OR(19&gt;'Настройки'!$B$3,ISBLANK(CA645),CA645=0),"",CA645)</x:f>
      </x:c>
      <x:c r="DL645" s="50" t="str">
        <x:f>IF(OR(20&gt;'Настройки'!$B$3,ISBLANK(CB645),CB645=0),"",CB645)</x:f>
      </x:c>
      <x:c r="DM645" s="50" t="str">
        <x:f>IF(OR(21&gt;'Настройки'!$B$3,ISBLANK(CC645),CC645=0),"",CC645)</x:f>
      </x:c>
      <x:c r="DN645" s="50" t="str">
        <x:f>IF(OR(22&gt;'Настройки'!$B$3,ISBLANK(CD645),CD645=0),"",CD645)</x:f>
      </x:c>
      <x:c r="DO645" s="50" t="str">
        <x:f>IF(OR(23&gt;'Настройки'!$B$3,ISBLANK(CE645),CE645=0),"",CE645)</x:f>
      </x:c>
      <x:c r="DP645" s="50" t="str">
        <x:f>IF(OR(24&gt;'Настройки'!$B$3,ISBLANK(CF645),CF645=0),"",CF645)</x:f>
      </x:c>
      <x:c r="DQ645" s="50" t="str">
        <x:f>IF(OR(25&gt;'Настройки'!$B$3,ISBLANK(CG645),CG645=0),"",CG645)</x:f>
      </x:c>
      <x:c r="DR645" s="50" t="str">
        <x:f>IF(OR(26&gt;'Настройки'!$B$3,ISBLANK(CH645),CH645=0),"",CH645)</x:f>
      </x:c>
      <x:c r="DS645" s="50" t="str">
        <x:f>IF(OR(27&gt;'Настройки'!$B$3,ISBLANK(CI645),CI645=0),"",CI645)</x:f>
      </x:c>
      <x:c r="DT645" s="50" t="str">
        <x:f>IF(OR(28&gt;'Настройки'!$B$3,ISBLANK(CJ645),CJ645=0),"",CJ645)</x:f>
      </x:c>
      <x:c r="DU645" s="50" t="str">
        <x:f>IF(OR(29&gt;'Настройки'!$B$3,ISBLANK(CK645),CK645=0),"",CK645)</x:f>
      </x:c>
      <x:c r="DV645" s="50" t="str">
        <x:f>IF(OR(30&gt;'Настройки'!$B$3,ISBLANK(CL645),CL645=0),"",CL645)</x:f>
      </x:c>
      <x:c r="DW645" s="50" t="str">
        <x:f>IF(OR(31&gt;'Настройки'!$B$3,ISBLANK(CM645),CM645=0),"",CM645)</x:f>
      </x:c>
      <x:c r="DX645" s="50" t="str">
        <x:f>IF(OR(32&gt;'Настройки'!$B$3,ISBLANK(CN645),CN645=0),"",CN645)</x:f>
      </x:c>
      <x:c r="DY645" s="50" t="str">
        <x:f>IF(OR(33&gt;'Настройки'!$B$3,ISBLANK(CO645),CO645=0),"",CO645)</x:f>
      </x:c>
      <x:c r="DZ645" s="50" t="str">
        <x:f>IF(OR(34&gt;'Настройки'!$B$3,ISBLANK(CP645),CP645=0),"",CP645)</x:f>
      </x:c>
      <x:c r="EA645" s="50" t="str">
        <x:f>IF(OR(35&gt;'Настройки'!$B$3,ISBLANK(CQ645),CQ645=0),"",CQ645)</x:f>
      </x:c>
      <x:c r="EB645" s="50" t="str">
        <x:f>IF(OR(36&gt;'Настройки'!$B$3,ISBLANK(CR645),CR645=0),"",CR645)</x:f>
      </x:c>
      <x:c r="EC645" s="50" t="str">
        <x:f>IF(A645="","",IF(OR(BB645="AZ",BB645="BZ"),10000+ROW(),IF(AZ645&gt;'Настройки'!$B$11,20000+ROW(),IF(BF645&lt;&gt;"Обычный",30000+ROW(),IF(AX645&lt;=0,40000+ROW(),"")))))</x:f>
      </x:c>
      <x:c r="ED645" s="50" t="str">
        <x:f>IF(EC645="","",COUNTIFS($EC$2:$EC$1001,"&gt;0",$EC$2:$EC$1001,"&lt;"&amp;EC645)+1)</x:f>
      </x:c>
    </x:row>
    <x:row r="646">
      <x:c r="A646" s="115"/>
      <x:c r="B646" s="115"/>
      <x:c r="C646" s="115"/>
      <x:c r="D646" s="118"/>
      <x:c r="E646" s="118"/>
      <x:c r="F646" s="118"/>
      <x:c r="G646" s="118"/>
      <x:c r="H646" s="118"/>
      <x:c r="I646" s="118"/>
      <x:c r="J646" s="118"/>
      <x:c r="K646" s="118"/>
      <x:c r="L646" s="118"/>
      <x:c r="M646" s="118"/>
      <x:c r="N646" s="118"/>
      <x:c r="O646" s="118"/>
      <x:c r="P646" s="118"/>
      <x:c r="Q646" s="118"/>
      <x:c r="R646" s="118"/>
      <x:c r="S646" s="118"/>
      <x:c r="T646" s="118"/>
      <x:c r="U646" s="118"/>
      <x:c r="V646" s="118"/>
      <x:c r="W646" s="118"/>
      <x:c r="X646" s="118"/>
      <x:c r="Y646" s="118"/>
      <x:c r="Z646" s="118"/>
      <x:c r="AA646" s="118"/>
      <x:c r="AB646" s="118"/>
      <x:c r="AC646" s="118"/>
      <x:c r="AD646" s="118"/>
      <x:c r="AE646" s="118"/>
      <x:c r="AF646" s="118"/>
      <x:c r="AG646" s="118"/>
      <x:c r="AH646" s="118"/>
      <x:c r="AI646" s="118"/>
      <x:c r="AJ646" s="118"/>
      <x:c r="AK646" s="118"/>
      <x:c r="AL646" s="118"/>
      <x:c r="AM646" s="118"/>
      <x:c r="AN646" s="118"/>
      <x:c r="AO646" s="118"/>
      <x:c r="AP646" s="115"/>
      <x:c r="AQ646" s="49" t="str">
        <x:f>IF(A646="","",COUNT(BI646:INDEX(BI646:CR646,1,'Настройки'!$B$3)))</x:f>
      </x:c>
      <x:c r="AR646" s="49" t="str">
        <x:f>IF(A646="","",SUM(BI646:INDEX(BI646:CR646,1,'Настройки'!$B$3)))</x:f>
      </x:c>
      <x:c r="AS646" s="58" t="str">
        <x:f>IF(A646="","",IF('Настройки'!$B$4="Стоимость потребления",AR646*D646,IF('Настройки'!$B$4="Количество",AR646,E646)))</x:f>
      </x:c>
      <x:c r="AT646" s="61" t="str">
        <x:f>IF(OR(A646="",AS646&lt;0,SUM($AS$2:$AS$1001)&lt;=0),"",AS646/SUM($AS$2:$AS$1001))</x:f>
      </x:c>
      <x:c r="AU646" s="61" t="str">
        <x:f>IF(OR(A646="",AS646&lt;0,SUM($AS$2:$AS$1001)&lt;=0),"",SUMIFS($AS$2:$AS$1001,$AS$2:$AS$1001,"&gt;"&amp;AS646)/SUM($AS$2:$AS$1001))</x:f>
      </x:c>
      <x:c r="AV646" s="61" t="str">
        <x:f>IF(OR(A646="",AS646&lt;0,SUM($AS$2:$AS$1001)&lt;=0),"",SUMIFS($AS$2:$AS$1001,$AS$2:$AS$1001,"&gt;="&amp;AS646)/SUM($AS$2:$AS$1001))</x:f>
      </x:c>
      <x:c r="AW646" s="49" t="str">
        <x:f>IF(A646="","",IF(SUM($AS$2:$AS$1001)&lt;=0,"Не определён",IF(AS646&lt;0,"Исключение",IF(AU646&lt;'Настройки'!$B$5,"A",IF(AU646&lt;'Настройки'!$B$6,"B","C")))))</x:f>
      </x:c>
      <x:c r="AX646" s="58" t="str">
        <x:f>IF(A646="","",IF(AQ646=0,"",AVERAGE(BI646:INDEX(BI646:CR646,1,'Настройки'!$B$3))))</x:f>
      </x:c>
      <x:c r="AY646" s="58" t="str">
        <x:f>IF(OR(A646="",AQ646=0),"",STDEVP(BI646:INDEX(BI646:CR646,1,'Настройки'!$B$3)))</x:f>
      </x:c>
      <x:c r="AZ646" s="61" t="str">
        <x:f>IF(OR(A646="",AQ646&lt;'Настройки'!$B$12,AX646&lt;=0,AND('Настройки'!$B$10="Блокировать",COUNTIF(F646:INDEX(F646:AO646,1,'Настройки'!$B$3),"&lt;0")&gt;0)),"",AY646/ABS(AX646))</x:f>
      </x:c>
      <x:c r="BA646" s="49" t="str">
        <x:f>IF(A646="","",IF(AND('Настройки'!$B$10="Блокировать",COUNTIF(F646:INDEX(F646:AO646,1,'Настройки'!$B$3),"&lt;0")&gt;0),"Не определён",IF(AQ646&lt;'Настройки'!$B$12,"Не определён",IF(AX646=0,"Нет спроса",IF(AX646&lt;0,"Не определён",IF(AZ646&lt;='Настройки'!$B$7,"X",IF(AZ646&lt;='Настройки'!$B$8,"Y","Z")))))))</x:f>
      </x:c>
      <x:c r="BB646" s="49" t="str">
        <x:f>IF(OR(A646="",LEN(AW646)&lt;&gt;1,LEN(BA646)&lt;&gt;1),"",AW646&amp;BA646)</x:f>
      </x:c>
      <x:c r="BC646" s="61" t="str">
        <x:f>IF(OR(A646="",AQ646=0),"",(COUNT(BI646:INDEX(BI646:CR646,1,'Настройки'!$B$3))-COUNT(CS646:INDEX(CS646:EB646,1,'Настройки'!$B$3)))/AQ646)</x:f>
      </x:c>
      <x:c r="BD646" s="64" t="str">
        <x:f>IF(OR(A646="",COUNT(CS646:INDEX(CS646:EB646,1,'Настройки'!$B$3))=0),"",AQ646/COUNT(CS646:INDEX(CS646:EB646,1,'Настройки'!$B$3)))</x:f>
      </x:c>
      <x:c r="BE646" s="64" t="str">
        <x:f>IF(OR(A646="",COUNT(CS646:INDEX(CS646:EB646,1,'Настройки'!$B$3))=0),"",IF(AVERAGE(CS646:INDEX(CS646:EB646,1,'Настройки'!$B$3))=0,"",(STDEVP(CS646:INDEX(CS646:EB646,1,'Настройки'!$B$3))/ABS(AVERAGE(CS646:INDEX(CS646:EB646,1,'Настройки'!$B$3))))^2))</x:f>
      </x:c>
      <x:c r="BF646" s="49" t="str">
        <x:f>IF(A646="","",IF(AQ646&lt;3,"Недостаточно",IF(AQ646&lt;6,"Предварительный","Обычный")))</x:f>
      </x:c>
      <x:c r="BG646" s="49" t="str">
        <x:f>IF(A646="","",IF(COUNTIF(F646:INDEX(F646:AO646,1,'Настройки'!$B$3),"&lt;0")&gt;0,IF('Настройки'!$B$10="Блокировать","Отрицательный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"),"")&amp;IF(AQ646&lt;3,"Недостаточно истории. ",IF(AQ646&lt;6,"Предварительная классификация. ",""))&amp;IF(AX646=0,"Нет спроса за горизонт. ","")&amp;IF(AZ646&gt;'Настройки'!$B$11,"Экстремальная вариативность. ",""))</x:f>
      </x:c>
      <x:c r="BH646" s="49" t="str">
        <x:f>IF(A646="","",IFERROR(VLOOKUP(BB646,'Настройки'!$D$3:$E$11,2,FALSE),"Сначала проверьте исходные данные и историю спроса.")&amp;" Уточните срок поставки, MOQ и критичность.")</x:f>
      </x:c>
      <x:c r="BI646" s="50" t="str">
        <x:f>IF(1&gt;'Настройки'!$B$3,"",IF(ISBLANK(F646),IF('Настройки'!$B$9="Нулевой спрос",0,""),IF(F646&lt;0,IF('Настройки'!$B$10="Исключить","",IF('Настройки'!$B$10="Абсолютные значения",ABS(F646),F646)),F646)))</x:f>
      </x:c>
      <x:c r="BJ646" s="50" t="str">
        <x:f>IF(2&gt;'Настройки'!$B$3,"",IF(ISBLANK(G646),IF('Настройки'!$B$9="Нулевой спрос",0,""),IF(G646&lt;0,IF('Настройки'!$B$10="Исключить","",IF('Настройки'!$B$10="Абсолютные значения",ABS(G646),G646)),G646)))</x:f>
      </x:c>
      <x:c r="BK646" s="50" t="str">
        <x:f>IF(3&gt;'Настройки'!$B$3,"",IF(ISBLANK(H646),IF('Настройки'!$B$9="Нулевой спрос",0,""),IF(H646&lt;0,IF('Настройки'!$B$10="Исключить","",IF('Настройки'!$B$10="Абсолютные значения",ABS(H646),H646)),H646)))</x:f>
      </x:c>
      <x:c r="BL646" s="50" t="str">
        <x:f>IF(4&gt;'Настройки'!$B$3,"",IF(ISBLANK(I646),IF('Настройки'!$B$9="Нулевой спрос",0,""),IF(I646&lt;0,IF('Настройки'!$B$10="Исключить","",IF('Настройки'!$B$10="Абсолютные значения",ABS(I646),I646)),I646)))</x:f>
      </x:c>
      <x:c r="BM646" s="50" t="str">
        <x:f>IF(5&gt;'Настройки'!$B$3,"",IF(ISBLANK(J646),IF('Настройки'!$B$9="Нулевой спрос",0,""),IF(J646&lt;0,IF('Настройки'!$B$10="Исключить","",IF('Настройки'!$B$10="Абсолютные значения",ABS(J646),J646)),J646)))</x:f>
      </x:c>
      <x:c r="BN646" s="50" t="str">
        <x:f>IF(6&gt;'Настройки'!$B$3,"",IF(ISBLANK(K646),IF('Настройки'!$B$9="Нулевой спрос",0,""),IF(K646&lt;0,IF('Настройки'!$B$10="Исключить","",IF('Настройки'!$B$10="Абсолютные значения",ABS(K646),K646)),K646)))</x:f>
      </x:c>
      <x:c r="BO646" s="50" t="str">
        <x:f>IF(7&gt;'Настройки'!$B$3,"",IF(ISBLANK(L646),IF('Настройки'!$B$9="Нулевой спрос",0,""),IF(L646&lt;0,IF('Настройки'!$B$10="Исключить","",IF('Настройки'!$B$10="Абсолютные значения",ABS(L646),L646)),L646)))</x:f>
      </x:c>
      <x:c r="BP646" s="50" t="str">
        <x:f>IF(8&gt;'Настройки'!$B$3,"",IF(ISBLANK(M646),IF('Настройки'!$B$9="Нулевой спрос",0,""),IF(M646&lt;0,IF('Настройки'!$B$10="Исключить","",IF('Настройки'!$B$10="Абсолютные значения",ABS(M646),M646)),M646)))</x:f>
      </x:c>
      <x:c r="BQ646" s="50" t="str">
        <x:f>IF(9&gt;'Настройки'!$B$3,"",IF(ISBLANK(N646),IF('Настройки'!$B$9="Нулевой спрос",0,""),IF(N646&lt;0,IF('Настройки'!$B$10="Исключить","",IF('Настройки'!$B$10="Абсолютные значения",ABS(N646),N646)),N646)))</x:f>
      </x:c>
      <x:c r="BR646" s="50" t="str">
        <x:f>IF(10&gt;'Настройки'!$B$3,"",IF(ISBLANK(O646),IF('Настройки'!$B$9="Нулевой спрос",0,""),IF(O646&lt;0,IF('Настройки'!$B$10="Исключить","",IF('Настройки'!$B$10="Абсолютные значения",ABS(O646),O646)),O646)))</x:f>
      </x:c>
      <x:c r="BS646" s="50" t="str">
        <x:f>IF(11&gt;'Настройки'!$B$3,"",IF(ISBLANK(P646),IF('Настройки'!$B$9="Нулевой спрос",0,""),IF(P646&lt;0,IF('Настройки'!$B$10="Исключить","",IF('Настройки'!$B$10="Абсолютные значения",ABS(P646),P646)),P646)))</x:f>
      </x:c>
      <x:c r="BT646" s="50" t="str">
        <x:f>IF(12&gt;'Настройки'!$B$3,"",IF(ISBLANK(Q646),IF('Настройки'!$B$9="Нулевой спрос",0,""),IF(Q646&lt;0,IF('Настройки'!$B$10="Исключить","",IF('Настройки'!$B$10="Абсолютные значения",ABS(Q646),Q646)),Q646)))</x:f>
      </x:c>
      <x:c r="BU646" s="50" t="str">
        <x:f>IF(13&gt;'Настройки'!$B$3,"",IF(ISBLANK(R646),IF('Настройки'!$B$9="Нулевой спрос",0,""),IF(R646&lt;0,IF('Настройки'!$B$10="Исключить","",IF('Настройки'!$B$10="Абсолютные значения",ABS(R646),R646)),R646)))</x:f>
      </x:c>
      <x:c r="BV646" s="50" t="str">
        <x:f>IF(14&gt;'Настройки'!$B$3,"",IF(ISBLANK(S646),IF('Настройки'!$B$9="Нулевой спрос",0,""),IF(S646&lt;0,IF('Настройки'!$B$10="Исключить","",IF('Настройки'!$B$10="Абсолютные значения",ABS(S646),S646)),S646)))</x:f>
      </x:c>
      <x:c r="BW646" s="50" t="str">
        <x:f>IF(15&gt;'Настройки'!$B$3,"",IF(ISBLANK(T646),IF('Настройки'!$B$9="Нулевой спрос",0,""),IF(T646&lt;0,IF('Настройки'!$B$10="Исключить","",IF('Настройки'!$B$10="Абсолютные значения",ABS(T646),T646)),T646)))</x:f>
      </x:c>
      <x:c r="BX646" s="50" t="str">
        <x:f>IF(16&gt;'Настройки'!$B$3,"",IF(ISBLANK(U646),IF('Настройки'!$B$9="Нулевой спрос",0,""),IF(U646&lt;0,IF('Настройки'!$B$10="Исключить","",IF('Настройки'!$B$10="Абсолютные значения",ABS(U646),U646)),U646)))</x:f>
      </x:c>
      <x:c r="BY646" s="50" t="str">
        <x:f>IF(17&gt;'Настройки'!$B$3,"",IF(ISBLANK(V646),IF('Настройки'!$B$9="Нулевой спрос",0,""),IF(V646&lt;0,IF('Настройки'!$B$10="Исключить","",IF('Настройки'!$B$10="Абсолютные значения",ABS(V646),V646)),V646)))</x:f>
      </x:c>
      <x:c r="BZ646" s="50" t="str">
        <x:f>IF(18&gt;'Настройки'!$B$3,"",IF(ISBLANK(W646),IF('Настройки'!$B$9="Нулевой спрос",0,""),IF(W646&lt;0,IF('Настройки'!$B$10="Исключить","",IF('Настройки'!$B$10="Абсолютные значения",ABS(W646),W646)),W646)))</x:f>
      </x:c>
      <x:c r="CA646" s="50" t="str">
        <x:f>IF(19&gt;'Настройки'!$B$3,"",IF(ISBLANK(X646),IF('Настройки'!$B$9="Нулевой спрос",0,""),IF(X646&lt;0,IF('Настройки'!$B$10="Исключить","",IF('Настройки'!$B$10="Абсолютные значения",ABS(X646),X646)),X646)))</x:f>
      </x:c>
      <x:c r="CB646" s="50" t="str">
        <x:f>IF(20&gt;'Настройки'!$B$3,"",IF(ISBLANK(Y646),IF('Настройки'!$B$9="Нулевой спрос",0,""),IF(Y646&lt;0,IF('Настройки'!$B$10="Исключить","",IF('Настройки'!$B$10="Абсолютные значения",ABS(Y646),Y646)),Y646)))</x:f>
      </x:c>
      <x:c r="CC646" s="50" t="str">
        <x:f>IF(21&gt;'Настройки'!$B$3,"",IF(ISBLANK(Z646),IF('Настройки'!$B$9="Нулевой спрос",0,""),IF(Z646&lt;0,IF('Настройки'!$B$10="Исключить","",IF('Настройки'!$B$10="Абсолютные значения",ABS(Z646),Z646)),Z646)))</x:f>
      </x:c>
      <x:c r="CD646" s="50" t="str">
        <x:f>IF(22&gt;'Настройки'!$B$3,"",IF(ISBLANK(AA646),IF('Настройки'!$B$9="Нулевой спрос",0,""),IF(AA646&lt;0,IF('Настройки'!$B$10="Исключить","",IF('Настройки'!$B$10="Абсолютные значения",ABS(AA646),AA646)),AA646)))</x:f>
      </x:c>
      <x:c r="CE646" s="50" t="str">
        <x:f>IF(23&gt;'Настройки'!$B$3,"",IF(ISBLANK(AB646),IF('Настройки'!$B$9="Нулевой спрос",0,""),IF(AB646&lt;0,IF('Настройки'!$B$10="Исключить","",IF('Настройки'!$B$10="Абсолютные значения",ABS(AB646),AB646)),AB646)))</x:f>
      </x:c>
      <x:c r="CF646" s="50" t="str">
        <x:f>IF(24&gt;'Настройки'!$B$3,"",IF(ISBLANK(AC646),IF('Настройки'!$B$9="Нулевой спрос",0,""),IF(AC646&lt;0,IF('Настройки'!$B$10="Исключить","",IF('Настройки'!$B$10="Абсолютные значения",ABS(AC646),AC646)),AC646)))</x:f>
      </x:c>
      <x:c r="CG646" s="50" t="str">
        <x:f>IF(25&gt;'Настройки'!$B$3,"",IF(ISBLANK(AD646),IF('Настройки'!$B$9="Нулевой спрос",0,""),IF(AD646&lt;0,IF('Настройки'!$B$10="Исключить","",IF('Настройки'!$B$10="Абсолютные значения",ABS(AD646),AD646)),AD646)))</x:f>
      </x:c>
      <x:c r="CH646" s="50" t="str">
        <x:f>IF(26&gt;'Настройки'!$B$3,"",IF(ISBLANK(AE646),IF('Настройки'!$B$9="Нулевой спрос",0,""),IF(AE646&lt;0,IF('Настройки'!$B$10="Исключить","",IF('Настройки'!$B$10="Абсолютные значения",ABS(AE646),AE646)),AE646)))</x:f>
      </x:c>
      <x:c r="CI646" s="50" t="str">
        <x:f>IF(27&gt;'Настройки'!$B$3,"",IF(ISBLANK(AF646),IF('Настройки'!$B$9="Нулевой спрос",0,""),IF(AF646&lt;0,IF('Настройки'!$B$10="Исключить","",IF('Настройки'!$B$10="Абсолютные значения",ABS(AF646),AF646)),AF646)))</x:f>
      </x:c>
      <x:c r="CJ646" s="50" t="str">
        <x:f>IF(28&gt;'Настройки'!$B$3,"",IF(ISBLANK(AG646),IF('Настройки'!$B$9="Нулевой спрос",0,""),IF(AG646&lt;0,IF('Настройки'!$B$10="Исключить","",IF('Настройки'!$B$10="Абсолютные значения",ABS(AG646),AG646)),AG646)))</x:f>
      </x:c>
      <x:c r="CK646" s="50" t="str">
        <x:f>IF(29&gt;'Настройки'!$B$3,"",IF(ISBLANK(AH646),IF('Настройки'!$B$9="Нулевой спрос",0,""),IF(AH646&lt;0,IF('Настройки'!$B$10="Исключить","",IF('Настройки'!$B$10="Абсолютные значения",ABS(AH646),AH646)),AH646)))</x:f>
      </x:c>
      <x:c r="CL646" s="50" t="str">
        <x:f>IF(30&gt;'Настройки'!$B$3,"",IF(ISBLANK(AI646),IF('Настройки'!$B$9="Нулевой спрос",0,""),IF(AI646&lt;0,IF('Настройки'!$B$10="Исключить","",IF('Настройки'!$B$10="Абсолютные значения",ABS(AI646),AI646)),AI646)))</x:f>
      </x:c>
      <x:c r="CM646" s="50" t="str">
        <x:f>IF(31&gt;'Настройки'!$B$3,"",IF(ISBLANK(AJ646),IF('Настройки'!$B$9="Нулевой спрос",0,""),IF(AJ646&lt;0,IF('Настройки'!$B$10="Исключить","",IF('Настройки'!$B$10="Абсолютные значения",ABS(AJ646),AJ646)),AJ646)))</x:f>
      </x:c>
      <x:c r="CN646" s="50" t="str">
        <x:f>IF(32&gt;'Настройки'!$B$3,"",IF(ISBLANK(AK646),IF('Настройки'!$B$9="Нулевой спрос",0,""),IF(AK646&lt;0,IF('Настройки'!$B$10="Исключить","",IF('Настройки'!$B$10="Абсолютные значения",ABS(AK646),AK646)),AK646)))</x:f>
      </x:c>
      <x:c r="CO646" s="50" t="str">
        <x:f>IF(33&gt;'Настройки'!$B$3,"",IF(ISBLANK(AL646),IF('Настройки'!$B$9="Нулевой спрос",0,""),IF(AL646&lt;0,IF('Настройки'!$B$10="Исключить","",IF('Настройки'!$B$10="Абсолютные значения",ABS(AL646),AL646)),AL646)))</x:f>
      </x:c>
      <x:c r="CP646" s="50" t="str">
        <x:f>IF(34&gt;'Настройки'!$B$3,"",IF(ISBLANK(AM646),IF('Настройки'!$B$9="Нулевой спрос",0,""),IF(AM646&lt;0,IF('Настройки'!$B$10="Исключить","",IF('Настройки'!$B$10="Абсолютные значения",ABS(AM646),AM646)),AM646)))</x:f>
      </x:c>
      <x:c r="CQ646" s="50" t="str">
        <x:f>IF(35&gt;'Настройки'!$B$3,"",IF(ISBLANK(AN646),IF('Настройки'!$B$9="Нулевой спрос",0,""),IF(AN646&lt;0,IF('Настройки'!$B$10="Исключить","",IF('Настройки'!$B$10="Абсолютные значения",ABS(AN646),AN646)),AN646)))</x:f>
      </x:c>
      <x:c r="CR646" s="50" t="str">
        <x:f>IF(36&gt;'Настройки'!$B$3,"",IF(ISBLANK(AO646),IF('Настройки'!$B$9="Нулевой спрос",0,""),IF(AO646&lt;0,IF('Настройки'!$B$10="Исключить","",IF('Настройки'!$B$10="Абсолютные значения",ABS(AO646),AO646)),AO646)))</x:f>
      </x:c>
      <x:c r="CS646" s="50" t="str">
        <x:f>IF(OR(1&gt;'Настройки'!$B$3,ISBLANK(BI646),BI646=0),"",BI646)</x:f>
      </x:c>
      <x:c r="CT646" s="50" t="str">
        <x:f>IF(OR(2&gt;'Настройки'!$B$3,ISBLANK(BJ646),BJ646=0),"",BJ646)</x:f>
      </x:c>
      <x:c r="CU646" s="50" t="str">
        <x:f>IF(OR(3&gt;'Настройки'!$B$3,ISBLANK(BK646),BK646=0),"",BK646)</x:f>
      </x:c>
      <x:c r="CV646" s="50" t="str">
        <x:f>IF(OR(4&gt;'Настройки'!$B$3,ISBLANK(BL646),BL646=0),"",BL646)</x:f>
      </x:c>
      <x:c r="CW646" s="50" t="str">
        <x:f>IF(OR(5&gt;'Настройки'!$B$3,ISBLANK(BM646),BM646=0),"",BM646)</x:f>
      </x:c>
      <x:c r="CX646" s="50" t="str">
        <x:f>IF(OR(6&gt;'Настройки'!$B$3,ISBLANK(BN646),BN646=0),"",BN646)</x:f>
      </x:c>
      <x:c r="CY646" s="50" t="str">
        <x:f>IF(OR(7&gt;'Настройки'!$B$3,ISBLANK(BO646),BO646=0),"",BO646)</x:f>
      </x:c>
      <x:c r="CZ646" s="50" t="str">
        <x:f>IF(OR(8&gt;'Настройки'!$B$3,ISBLANK(BP646),BP646=0),"",BP646)</x:f>
      </x:c>
      <x:c r="DA646" s="50" t="str">
        <x:f>IF(OR(9&gt;'Настройки'!$B$3,ISBLANK(BQ646),BQ646=0),"",BQ646)</x:f>
      </x:c>
      <x:c r="DB646" s="50" t="str">
        <x:f>IF(OR(10&gt;'Настройки'!$B$3,ISBLANK(BR646),BR646=0),"",BR646)</x:f>
      </x:c>
      <x:c r="DC646" s="50" t="str">
        <x:f>IF(OR(11&gt;'Настройки'!$B$3,ISBLANK(BS646),BS646=0),"",BS646)</x:f>
      </x:c>
      <x:c r="DD646" s="50" t="str">
        <x:f>IF(OR(12&gt;'Настройки'!$B$3,ISBLANK(BT646),BT646=0),"",BT646)</x:f>
      </x:c>
      <x:c r="DE646" s="50" t="str">
        <x:f>IF(OR(13&gt;'Настройки'!$B$3,ISBLANK(BU646),BU646=0),"",BU646)</x:f>
      </x:c>
      <x:c r="DF646" s="50" t="str">
        <x:f>IF(OR(14&gt;'Настройки'!$B$3,ISBLANK(BV646),BV646=0),"",BV646)</x:f>
      </x:c>
      <x:c r="DG646" s="50" t="str">
        <x:f>IF(OR(15&gt;'Настройки'!$B$3,ISBLANK(BW646),BW646=0),"",BW646)</x:f>
      </x:c>
      <x:c r="DH646" s="50" t="str">
        <x:f>IF(OR(16&gt;'Настройки'!$B$3,ISBLANK(BX646),BX646=0),"",BX646)</x:f>
      </x:c>
      <x:c r="DI646" s="50" t="str">
        <x:f>IF(OR(17&gt;'Настройки'!$B$3,ISBLANK(BY646),BY646=0),"",BY646)</x:f>
      </x:c>
      <x:c r="DJ646" s="50" t="str">
        <x:f>IF(OR(18&gt;'Настройки'!$B$3,ISBLANK(BZ646),BZ646=0),"",BZ646)</x:f>
      </x:c>
      <x:c r="DK646" s="50" t="str">
        <x:f>IF(OR(19&gt;'Настройки'!$B$3,ISBLANK(CA646),CA646=0),"",CA646)</x:f>
      </x:c>
      <x:c r="DL646" s="50" t="str">
        <x:f>IF(OR(20&gt;'Настройки'!$B$3,ISBLANK(CB646),CB646=0),"",CB646)</x:f>
      </x:c>
      <x:c r="DM646" s="50" t="str">
        <x:f>IF(OR(21&gt;'Настройки'!$B$3,ISBLANK(CC646),CC646=0),"",CC646)</x:f>
      </x:c>
      <x:c r="DN646" s="50" t="str">
        <x:f>IF(OR(22&gt;'Настройки'!$B$3,ISBLANK(CD646),CD646=0),"",CD646)</x:f>
      </x:c>
      <x:c r="DO646" s="50" t="str">
        <x:f>IF(OR(23&gt;'Настройки'!$B$3,ISBLANK(CE646),CE646=0),"",CE646)</x:f>
      </x:c>
      <x:c r="DP646" s="50" t="str">
        <x:f>IF(OR(24&gt;'Настройки'!$B$3,ISBLANK(CF646),CF646=0),"",CF646)</x:f>
      </x:c>
      <x:c r="DQ646" s="50" t="str">
        <x:f>IF(OR(25&gt;'Настройки'!$B$3,ISBLANK(CG646),CG646=0),"",CG646)</x:f>
      </x:c>
      <x:c r="DR646" s="50" t="str">
        <x:f>IF(OR(26&gt;'Настройки'!$B$3,ISBLANK(CH646),CH646=0),"",CH646)</x:f>
      </x:c>
      <x:c r="DS646" s="50" t="str">
        <x:f>IF(OR(27&gt;'Настройки'!$B$3,ISBLANK(CI646),CI646=0),"",CI646)</x:f>
      </x:c>
      <x:c r="DT646" s="50" t="str">
        <x:f>IF(OR(28&gt;'Настройки'!$B$3,ISBLANK(CJ646),CJ646=0),"",CJ646)</x:f>
      </x:c>
      <x:c r="DU646" s="50" t="str">
        <x:f>IF(OR(29&gt;'Настройки'!$B$3,ISBLANK(CK646),CK646=0),"",CK646)</x:f>
      </x:c>
      <x:c r="DV646" s="50" t="str">
        <x:f>IF(OR(30&gt;'Настройки'!$B$3,ISBLANK(CL646),CL646=0),"",CL646)</x:f>
      </x:c>
      <x:c r="DW646" s="50" t="str">
        <x:f>IF(OR(31&gt;'Настройки'!$B$3,ISBLANK(CM646),CM646=0),"",CM646)</x:f>
      </x:c>
      <x:c r="DX646" s="50" t="str">
        <x:f>IF(OR(32&gt;'Настройки'!$B$3,ISBLANK(CN646),CN646=0),"",CN646)</x:f>
      </x:c>
      <x:c r="DY646" s="50" t="str">
        <x:f>IF(OR(33&gt;'Настройки'!$B$3,ISBLANK(CO646),CO646=0),"",CO646)</x:f>
      </x:c>
      <x:c r="DZ646" s="50" t="str">
        <x:f>IF(OR(34&gt;'Настройки'!$B$3,ISBLANK(CP646),CP646=0),"",CP646)</x:f>
      </x:c>
      <x:c r="EA646" s="50" t="str">
        <x:f>IF(OR(35&gt;'Настройки'!$B$3,ISBLANK(CQ646),CQ646=0),"",CQ646)</x:f>
      </x:c>
      <x:c r="EB646" s="50" t="str">
        <x:f>IF(OR(36&gt;'Настройки'!$B$3,ISBLANK(CR646),CR646=0),"",CR646)</x:f>
      </x:c>
      <x:c r="EC646" s="50" t="str">
        <x:f>IF(A646="","",IF(OR(BB646="AZ",BB646="BZ"),10000+ROW(),IF(AZ646&gt;'Настройки'!$B$11,20000+ROW(),IF(BF646&lt;&gt;"Обычный",30000+ROW(),IF(AX646&lt;=0,40000+ROW(),"")))))</x:f>
      </x:c>
      <x:c r="ED646" s="50" t="str">
        <x:f>IF(EC646="","",COUNTIFS($EC$2:$EC$1001,"&gt;0",$EC$2:$EC$1001,"&lt;"&amp;EC646)+1)</x:f>
      </x:c>
    </x:row>
    <x:row r="647">
      <x:c r="A647" s="115"/>
      <x:c r="B647" s="115"/>
      <x:c r="C647" s="115"/>
      <x:c r="D647" s="118"/>
      <x:c r="E647" s="118"/>
      <x:c r="F647" s="118"/>
      <x:c r="G647" s="118"/>
      <x:c r="H647" s="118"/>
      <x:c r="I647" s="118"/>
      <x:c r="J647" s="118"/>
      <x:c r="K647" s="118"/>
      <x:c r="L647" s="118"/>
      <x:c r="M647" s="118"/>
      <x:c r="N647" s="118"/>
      <x:c r="O647" s="118"/>
      <x:c r="P647" s="118"/>
      <x:c r="Q647" s="118"/>
      <x:c r="R647" s="118"/>
      <x:c r="S647" s="118"/>
      <x:c r="T647" s="118"/>
      <x:c r="U647" s="118"/>
      <x:c r="V647" s="118"/>
      <x:c r="W647" s="118"/>
      <x:c r="X647" s="118"/>
      <x:c r="Y647" s="118"/>
      <x:c r="Z647" s="118"/>
      <x:c r="AA647" s="118"/>
      <x:c r="AB647" s="118"/>
      <x:c r="AC647" s="118"/>
      <x:c r="AD647" s="118"/>
      <x:c r="AE647" s="118"/>
      <x:c r="AF647" s="118"/>
      <x:c r="AG647" s="118"/>
      <x:c r="AH647" s="118"/>
      <x:c r="AI647" s="118"/>
      <x:c r="AJ647" s="118"/>
      <x:c r="AK647" s="118"/>
      <x:c r="AL647" s="118"/>
      <x:c r="AM647" s="118"/>
      <x:c r="AN647" s="118"/>
      <x:c r="AO647" s="118"/>
      <x:c r="AP647" s="115"/>
      <x:c r="AQ647" s="49" t="str">
        <x:f>IF(A647="","",COUNT(BI647:INDEX(BI647:CR647,1,'Настройки'!$B$3)))</x:f>
      </x:c>
      <x:c r="AR647" s="49" t="str">
        <x:f>IF(A647="","",SUM(BI647:INDEX(BI647:CR647,1,'Настройки'!$B$3)))</x:f>
      </x:c>
      <x:c r="AS647" s="58" t="str">
        <x:f>IF(A647="","",IF('Настройки'!$B$4="Стоимость потребления",AR647*D647,IF('Настройки'!$B$4="Количество",AR647,E647)))</x:f>
      </x:c>
      <x:c r="AT647" s="61" t="str">
        <x:f>IF(OR(A647="",AS647&lt;0,SUM($AS$2:$AS$1001)&lt;=0),"",AS647/SUM($AS$2:$AS$1001))</x:f>
      </x:c>
      <x:c r="AU647" s="61" t="str">
        <x:f>IF(OR(A647="",AS647&lt;0,SUM($AS$2:$AS$1001)&lt;=0),"",SUMIFS($AS$2:$AS$1001,$AS$2:$AS$1001,"&gt;"&amp;AS647)/SUM($AS$2:$AS$1001))</x:f>
      </x:c>
      <x:c r="AV647" s="61" t="str">
        <x:f>IF(OR(A647="",AS647&lt;0,SUM($AS$2:$AS$1001)&lt;=0),"",SUMIFS($AS$2:$AS$1001,$AS$2:$AS$1001,"&gt;="&amp;AS647)/SUM($AS$2:$AS$1001))</x:f>
      </x:c>
      <x:c r="AW647" s="49" t="str">
        <x:f>IF(A647="","",IF(SUM($AS$2:$AS$1001)&lt;=0,"Не определён",IF(AS647&lt;0,"Исключение",IF(AU647&lt;'Настройки'!$B$5,"A",IF(AU647&lt;'Настройки'!$B$6,"B","C")))))</x:f>
      </x:c>
      <x:c r="AX647" s="58" t="str">
        <x:f>IF(A647="","",IF(AQ647=0,"",AVERAGE(BI647:INDEX(BI647:CR647,1,'Настройки'!$B$3))))</x:f>
      </x:c>
      <x:c r="AY647" s="58" t="str">
        <x:f>IF(OR(A647="",AQ647=0),"",STDEVP(BI647:INDEX(BI647:CR647,1,'Настройки'!$B$3)))</x:f>
      </x:c>
      <x:c r="AZ647" s="61" t="str">
        <x:f>IF(OR(A647="",AQ647&lt;'Настройки'!$B$12,AX647&lt;=0,AND('Настройки'!$B$10="Блокировать",COUNTIF(F647:INDEX(F647:AO647,1,'Настройки'!$B$3),"&lt;0")&gt;0)),"",AY647/ABS(AX647))</x:f>
      </x:c>
      <x:c r="BA647" s="49" t="str">
        <x:f>IF(A647="","",IF(AND('Настройки'!$B$10="Блокировать",COUNTIF(F647:INDEX(F647:AO647,1,'Настройки'!$B$3),"&lt;0")&gt;0),"Не определён",IF(AQ647&lt;'Настройки'!$B$12,"Не определён",IF(AX647=0,"Нет спроса",IF(AX647&lt;0,"Не определён",IF(AZ647&lt;='Настройки'!$B$7,"X",IF(AZ647&lt;='Настройки'!$B$8,"Y","Z")))))))</x:f>
      </x:c>
      <x:c r="BB647" s="49" t="str">
        <x:f>IF(OR(A647="",LEN(AW647)&lt;&gt;1,LEN(BA647)&lt;&gt;1),"",AW647&amp;BA647)</x:f>
      </x:c>
      <x:c r="BC647" s="61" t="str">
        <x:f>IF(OR(A647="",AQ647=0),"",(COUNT(BI647:INDEX(BI647:CR647,1,'Настройки'!$B$3))-COUNT(CS647:INDEX(CS647:EB647,1,'Настройки'!$B$3)))/AQ647)</x:f>
      </x:c>
      <x:c r="BD647" s="64" t="str">
        <x:f>IF(OR(A647="",COUNT(CS647:INDEX(CS647:EB647,1,'Настройки'!$B$3))=0),"",AQ647/COUNT(CS647:INDEX(CS647:EB647,1,'Настройки'!$B$3)))</x:f>
      </x:c>
      <x:c r="BE647" s="64" t="str">
        <x:f>IF(OR(A647="",COUNT(CS647:INDEX(CS647:EB647,1,'Настройки'!$B$3))=0),"",IF(AVERAGE(CS647:INDEX(CS647:EB647,1,'Настройки'!$B$3))=0,"",(STDEVP(CS647:INDEX(CS647:EB647,1,'Настройки'!$B$3))/ABS(AVERAGE(CS647:INDEX(CS647:EB647,1,'Настройки'!$B$3))))^2))</x:f>
      </x:c>
      <x:c r="BF647" s="49" t="str">
        <x:f>IF(A647="","",IF(AQ647&lt;3,"Недостаточно",IF(AQ647&lt;6,"Предварительный","Обычный")))</x:f>
      </x:c>
      <x:c r="BG647" s="49" t="str">
        <x:f>IF(A647="","",IF(COUNTIF(F647:INDEX(F647:AO647,1,'Настройки'!$B$3),"&lt;0")&gt;0,IF('Настройки'!$B$10="Блокировать","Отрицательный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"),"")&amp;IF(AQ647&lt;3,"Недостаточно истории. ",IF(AQ647&lt;6,"Предварительная классификация. ",""))&amp;IF(AX647=0,"Нет спроса за горизонт. ","")&amp;IF(AZ647&gt;'Настройки'!$B$11,"Экстремальная вариативность. ",""))</x:f>
      </x:c>
      <x:c r="BH647" s="49" t="str">
        <x:f>IF(A647="","",IFERROR(VLOOKUP(BB647,'Настройки'!$D$3:$E$11,2,FALSE),"Сначала проверьте исходные данные и историю спроса.")&amp;" Уточните срок поставки, MOQ и критичность.")</x:f>
      </x:c>
      <x:c r="BI647" s="50" t="str">
        <x:f>IF(1&gt;'Настройки'!$B$3,"",IF(ISBLANK(F647),IF('Настройки'!$B$9="Нулевой спрос",0,""),IF(F647&lt;0,IF('Настройки'!$B$10="Исключить","",IF('Настройки'!$B$10="Абсолютные значения",ABS(F647),F647)),F647)))</x:f>
      </x:c>
      <x:c r="BJ647" s="50" t="str">
        <x:f>IF(2&gt;'Настройки'!$B$3,"",IF(ISBLANK(G647),IF('Настройки'!$B$9="Нулевой спрос",0,""),IF(G647&lt;0,IF('Настройки'!$B$10="Исключить","",IF('Настройки'!$B$10="Абсолютные значения",ABS(G647),G647)),G647)))</x:f>
      </x:c>
      <x:c r="BK647" s="50" t="str">
        <x:f>IF(3&gt;'Настройки'!$B$3,"",IF(ISBLANK(H647),IF('Настройки'!$B$9="Нулевой спрос",0,""),IF(H647&lt;0,IF('Настройки'!$B$10="Исключить","",IF('Настройки'!$B$10="Абсолютные значения",ABS(H647),H647)),H647)))</x:f>
      </x:c>
      <x:c r="BL647" s="50" t="str">
        <x:f>IF(4&gt;'Настройки'!$B$3,"",IF(ISBLANK(I647),IF('Настройки'!$B$9="Нулевой спрос",0,""),IF(I647&lt;0,IF('Настройки'!$B$10="Исключить","",IF('Настройки'!$B$10="Абсолютные значения",ABS(I647),I647)),I647)))</x:f>
      </x:c>
      <x:c r="BM647" s="50" t="str">
        <x:f>IF(5&gt;'Настройки'!$B$3,"",IF(ISBLANK(J647),IF('Настройки'!$B$9="Нулевой спрос",0,""),IF(J647&lt;0,IF('Настройки'!$B$10="Исключить","",IF('Настройки'!$B$10="Абсолютные значения",ABS(J647),J647)),J647)))</x:f>
      </x:c>
      <x:c r="BN647" s="50" t="str">
        <x:f>IF(6&gt;'Настройки'!$B$3,"",IF(ISBLANK(K647),IF('Настройки'!$B$9="Нулевой спрос",0,""),IF(K647&lt;0,IF('Настройки'!$B$10="Исключить","",IF('Настройки'!$B$10="Абсолютные значения",ABS(K647),K647)),K647)))</x:f>
      </x:c>
      <x:c r="BO647" s="50" t="str">
        <x:f>IF(7&gt;'Настройки'!$B$3,"",IF(ISBLANK(L647),IF('Настройки'!$B$9="Нулевой спрос",0,""),IF(L647&lt;0,IF('Настройки'!$B$10="Исключить","",IF('Настройки'!$B$10="Абсолютные значения",ABS(L647),L647)),L647)))</x:f>
      </x:c>
      <x:c r="BP647" s="50" t="str">
        <x:f>IF(8&gt;'Настройки'!$B$3,"",IF(ISBLANK(M647),IF('Настройки'!$B$9="Нулевой спрос",0,""),IF(M647&lt;0,IF('Настройки'!$B$10="Исключить","",IF('Настройки'!$B$10="Абсолютные значения",ABS(M647),M647)),M647)))</x:f>
      </x:c>
      <x:c r="BQ647" s="50" t="str">
        <x:f>IF(9&gt;'Настройки'!$B$3,"",IF(ISBLANK(N647),IF('Настройки'!$B$9="Нулевой спрос",0,""),IF(N647&lt;0,IF('Настройки'!$B$10="Исключить","",IF('Настройки'!$B$10="Абсолютные значения",ABS(N647),N647)),N647)))</x:f>
      </x:c>
      <x:c r="BR647" s="50" t="str">
        <x:f>IF(10&gt;'Настройки'!$B$3,"",IF(ISBLANK(O647),IF('Настройки'!$B$9="Нулевой спрос",0,""),IF(O647&lt;0,IF('Настройки'!$B$10="Исключить","",IF('Настройки'!$B$10="Абсолютные значения",ABS(O647),O647)),O647)))</x:f>
      </x:c>
      <x:c r="BS647" s="50" t="str">
        <x:f>IF(11&gt;'Настройки'!$B$3,"",IF(ISBLANK(P647),IF('Настройки'!$B$9="Нулевой спрос",0,""),IF(P647&lt;0,IF('Настройки'!$B$10="Исключить","",IF('Настройки'!$B$10="Абсолютные значения",ABS(P647),P647)),P647)))</x:f>
      </x:c>
      <x:c r="BT647" s="50" t="str">
        <x:f>IF(12&gt;'Настройки'!$B$3,"",IF(ISBLANK(Q647),IF('Настройки'!$B$9="Нулевой спрос",0,""),IF(Q647&lt;0,IF('Настройки'!$B$10="Исключить","",IF('Настройки'!$B$10="Абсолютные значения",ABS(Q647),Q647)),Q647)))</x:f>
      </x:c>
      <x:c r="BU647" s="50" t="str">
        <x:f>IF(13&gt;'Настройки'!$B$3,"",IF(ISBLANK(R647),IF('Настройки'!$B$9="Нулевой спрос",0,""),IF(R647&lt;0,IF('Настройки'!$B$10="Исключить","",IF('Настройки'!$B$10="Абсолютные значения",ABS(R647),R647)),R647)))</x:f>
      </x:c>
      <x:c r="BV647" s="50" t="str">
        <x:f>IF(14&gt;'Настройки'!$B$3,"",IF(ISBLANK(S647),IF('Настройки'!$B$9="Нулевой спрос",0,""),IF(S647&lt;0,IF('Настройки'!$B$10="Исключить","",IF('Настройки'!$B$10="Абсолютные значения",ABS(S647),S647)),S647)))</x:f>
      </x:c>
      <x:c r="BW647" s="50" t="str">
        <x:f>IF(15&gt;'Настройки'!$B$3,"",IF(ISBLANK(T647),IF('Настройки'!$B$9="Нулевой спрос",0,""),IF(T647&lt;0,IF('Настройки'!$B$10="Исключить","",IF('Настройки'!$B$10="Абсолютные значения",ABS(T647),T647)),T647)))</x:f>
      </x:c>
      <x:c r="BX647" s="50" t="str">
        <x:f>IF(16&gt;'Настройки'!$B$3,"",IF(ISBLANK(U647),IF('Настройки'!$B$9="Нулевой спрос",0,""),IF(U647&lt;0,IF('Настройки'!$B$10="Исключить","",IF('Настройки'!$B$10="Абсолютные значения",ABS(U647),U647)),U647)))</x:f>
      </x:c>
      <x:c r="BY647" s="50" t="str">
        <x:f>IF(17&gt;'Настройки'!$B$3,"",IF(ISBLANK(V647),IF('Настройки'!$B$9="Нулевой спрос",0,""),IF(V647&lt;0,IF('Настройки'!$B$10="Исключить","",IF('Настройки'!$B$10="Абсолютные значения",ABS(V647),V647)),V647)))</x:f>
      </x:c>
      <x:c r="BZ647" s="50" t="str">
        <x:f>IF(18&gt;'Настройки'!$B$3,"",IF(ISBLANK(W647),IF('Настройки'!$B$9="Нулевой спрос",0,""),IF(W647&lt;0,IF('Настройки'!$B$10="Исключить","",IF('Настройки'!$B$10="Абсолютные значения",ABS(W647),W647)),W647)))</x:f>
      </x:c>
      <x:c r="CA647" s="50" t="str">
        <x:f>IF(19&gt;'Настройки'!$B$3,"",IF(ISBLANK(X647),IF('Настройки'!$B$9="Нулевой спрос",0,""),IF(X647&lt;0,IF('Настройки'!$B$10="Исключить","",IF('Настройки'!$B$10="Абсолютные значения",ABS(X647),X647)),X647)))</x:f>
      </x:c>
      <x:c r="CB647" s="50" t="str">
        <x:f>IF(20&gt;'Настройки'!$B$3,"",IF(ISBLANK(Y647),IF('Настройки'!$B$9="Нулевой спрос",0,""),IF(Y647&lt;0,IF('Настройки'!$B$10="Исключить","",IF('Настройки'!$B$10="Абсолютные значения",ABS(Y647),Y647)),Y647)))</x:f>
      </x:c>
      <x:c r="CC647" s="50" t="str">
        <x:f>IF(21&gt;'Настройки'!$B$3,"",IF(ISBLANK(Z647),IF('Настройки'!$B$9="Нулевой спрос",0,""),IF(Z647&lt;0,IF('Настройки'!$B$10="Исключить","",IF('Настройки'!$B$10="Абсолютные значения",ABS(Z647),Z647)),Z647)))</x:f>
      </x:c>
      <x:c r="CD647" s="50" t="str">
        <x:f>IF(22&gt;'Настройки'!$B$3,"",IF(ISBLANK(AA647),IF('Настройки'!$B$9="Нулевой спрос",0,""),IF(AA647&lt;0,IF('Настройки'!$B$10="Исключить","",IF('Настройки'!$B$10="Абсолютные значения",ABS(AA647),AA647)),AA647)))</x:f>
      </x:c>
      <x:c r="CE647" s="50" t="str">
        <x:f>IF(23&gt;'Настройки'!$B$3,"",IF(ISBLANK(AB647),IF('Настройки'!$B$9="Нулевой спрос",0,""),IF(AB647&lt;0,IF('Настройки'!$B$10="Исключить","",IF('Настройки'!$B$10="Абсолютные значения",ABS(AB647),AB647)),AB647)))</x:f>
      </x:c>
      <x:c r="CF647" s="50" t="str">
        <x:f>IF(24&gt;'Настройки'!$B$3,"",IF(ISBLANK(AC647),IF('Настройки'!$B$9="Нулевой спрос",0,""),IF(AC647&lt;0,IF('Настройки'!$B$10="Исключить","",IF('Настройки'!$B$10="Абсолютные значения",ABS(AC647),AC647)),AC647)))</x:f>
      </x:c>
      <x:c r="CG647" s="50" t="str">
        <x:f>IF(25&gt;'Настройки'!$B$3,"",IF(ISBLANK(AD647),IF('Настройки'!$B$9="Нулевой спрос",0,""),IF(AD647&lt;0,IF('Настройки'!$B$10="Исключить","",IF('Настройки'!$B$10="Абсолютные значения",ABS(AD647),AD647)),AD647)))</x:f>
      </x:c>
      <x:c r="CH647" s="50" t="str">
        <x:f>IF(26&gt;'Настройки'!$B$3,"",IF(ISBLANK(AE647),IF('Настройки'!$B$9="Нулевой спрос",0,""),IF(AE647&lt;0,IF('Настройки'!$B$10="Исключить","",IF('Настройки'!$B$10="Абсолютные значения",ABS(AE647),AE647)),AE647)))</x:f>
      </x:c>
      <x:c r="CI647" s="50" t="str">
        <x:f>IF(27&gt;'Настройки'!$B$3,"",IF(ISBLANK(AF647),IF('Настройки'!$B$9="Нулевой спрос",0,""),IF(AF647&lt;0,IF('Настройки'!$B$10="Исключить","",IF('Настройки'!$B$10="Абсолютные значения",ABS(AF647),AF647)),AF647)))</x:f>
      </x:c>
      <x:c r="CJ647" s="50" t="str">
        <x:f>IF(28&gt;'Настройки'!$B$3,"",IF(ISBLANK(AG647),IF('Настройки'!$B$9="Нулевой спрос",0,""),IF(AG647&lt;0,IF('Настройки'!$B$10="Исключить","",IF('Настройки'!$B$10="Абсолютные значения",ABS(AG647),AG647)),AG647)))</x:f>
      </x:c>
      <x:c r="CK647" s="50" t="str">
        <x:f>IF(29&gt;'Настройки'!$B$3,"",IF(ISBLANK(AH647),IF('Настройки'!$B$9="Нулевой спрос",0,""),IF(AH647&lt;0,IF('Настройки'!$B$10="Исключить","",IF('Настройки'!$B$10="Абсолютные значения",ABS(AH647),AH647)),AH647)))</x:f>
      </x:c>
      <x:c r="CL647" s="50" t="str">
        <x:f>IF(30&gt;'Настройки'!$B$3,"",IF(ISBLANK(AI647),IF('Настройки'!$B$9="Нулевой спрос",0,""),IF(AI647&lt;0,IF('Настройки'!$B$10="Исключить","",IF('Настройки'!$B$10="Абсолютные значения",ABS(AI647),AI647)),AI647)))</x:f>
      </x:c>
      <x:c r="CM647" s="50" t="str">
        <x:f>IF(31&gt;'Настройки'!$B$3,"",IF(ISBLANK(AJ647),IF('Настройки'!$B$9="Нулевой спрос",0,""),IF(AJ647&lt;0,IF('Настройки'!$B$10="Исключить","",IF('Настройки'!$B$10="Абсолютные значения",ABS(AJ647),AJ647)),AJ647)))</x:f>
      </x:c>
      <x:c r="CN647" s="50" t="str">
        <x:f>IF(32&gt;'Настройки'!$B$3,"",IF(ISBLANK(AK647),IF('Настройки'!$B$9="Нулевой спрос",0,""),IF(AK647&lt;0,IF('Настройки'!$B$10="Исключить","",IF('Настройки'!$B$10="Абсолютные значения",ABS(AK647),AK647)),AK647)))</x:f>
      </x:c>
      <x:c r="CO647" s="50" t="str">
        <x:f>IF(33&gt;'Настройки'!$B$3,"",IF(ISBLANK(AL647),IF('Настройки'!$B$9="Нулевой спрос",0,""),IF(AL647&lt;0,IF('Настройки'!$B$10="Исключить","",IF('Настройки'!$B$10="Абсолютные значения",ABS(AL647),AL647)),AL647)))</x:f>
      </x:c>
      <x:c r="CP647" s="50" t="str">
        <x:f>IF(34&gt;'Настройки'!$B$3,"",IF(ISBLANK(AM647),IF('Настройки'!$B$9="Нулевой спрос",0,""),IF(AM647&lt;0,IF('Настройки'!$B$10="Исключить","",IF('Настройки'!$B$10="Абсолютные значения",ABS(AM647),AM647)),AM647)))</x:f>
      </x:c>
      <x:c r="CQ647" s="50" t="str">
        <x:f>IF(35&gt;'Настройки'!$B$3,"",IF(ISBLANK(AN647),IF('Настройки'!$B$9="Нулевой спрос",0,""),IF(AN647&lt;0,IF('Настройки'!$B$10="Исключить","",IF('Настройки'!$B$10="Абсолютные значения",ABS(AN647),AN647)),AN647)))</x:f>
      </x:c>
      <x:c r="CR647" s="50" t="str">
        <x:f>IF(36&gt;'Настройки'!$B$3,"",IF(ISBLANK(AO647),IF('Настройки'!$B$9="Нулевой спрос",0,""),IF(AO647&lt;0,IF('Настройки'!$B$10="Исключить","",IF('Настройки'!$B$10="Абсолютные значения",ABS(AO647),AO647)),AO647)))</x:f>
      </x:c>
      <x:c r="CS647" s="50" t="str">
        <x:f>IF(OR(1&gt;'Настройки'!$B$3,ISBLANK(BI647),BI647=0),"",BI647)</x:f>
      </x:c>
      <x:c r="CT647" s="50" t="str">
        <x:f>IF(OR(2&gt;'Настройки'!$B$3,ISBLANK(BJ647),BJ647=0),"",BJ647)</x:f>
      </x:c>
      <x:c r="CU647" s="50" t="str">
        <x:f>IF(OR(3&gt;'Настройки'!$B$3,ISBLANK(BK647),BK647=0),"",BK647)</x:f>
      </x:c>
      <x:c r="CV647" s="50" t="str">
        <x:f>IF(OR(4&gt;'Настройки'!$B$3,ISBLANK(BL647),BL647=0),"",BL647)</x:f>
      </x:c>
      <x:c r="CW647" s="50" t="str">
        <x:f>IF(OR(5&gt;'Настройки'!$B$3,ISBLANK(BM647),BM647=0),"",BM647)</x:f>
      </x:c>
      <x:c r="CX647" s="50" t="str">
        <x:f>IF(OR(6&gt;'Настройки'!$B$3,ISBLANK(BN647),BN647=0),"",BN647)</x:f>
      </x:c>
      <x:c r="CY647" s="50" t="str">
        <x:f>IF(OR(7&gt;'Настройки'!$B$3,ISBLANK(BO647),BO647=0),"",BO647)</x:f>
      </x:c>
      <x:c r="CZ647" s="50" t="str">
        <x:f>IF(OR(8&gt;'Настройки'!$B$3,ISBLANK(BP647),BP647=0),"",BP647)</x:f>
      </x:c>
      <x:c r="DA647" s="50" t="str">
        <x:f>IF(OR(9&gt;'Настройки'!$B$3,ISBLANK(BQ647),BQ647=0),"",BQ647)</x:f>
      </x:c>
      <x:c r="DB647" s="50" t="str">
        <x:f>IF(OR(10&gt;'Настройки'!$B$3,ISBLANK(BR647),BR647=0),"",BR647)</x:f>
      </x:c>
      <x:c r="DC647" s="50" t="str">
        <x:f>IF(OR(11&gt;'Настройки'!$B$3,ISBLANK(BS647),BS647=0),"",BS647)</x:f>
      </x:c>
      <x:c r="DD647" s="50" t="str">
        <x:f>IF(OR(12&gt;'Настройки'!$B$3,ISBLANK(BT647),BT647=0),"",BT647)</x:f>
      </x:c>
      <x:c r="DE647" s="50" t="str">
        <x:f>IF(OR(13&gt;'Настройки'!$B$3,ISBLANK(BU647),BU647=0),"",BU647)</x:f>
      </x:c>
      <x:c r="DF647" s="50" t="str">
        <x:f>IF(OR(14&gt;'Настройки'!$B$3,ISBLANK(BV647),BV647=0),"",BV647)</x:f>
      </x:c>
      <x:c r="DG647" s="50" t="str">
        <x:f>IF(OR(15&gt;'Настройки'!$B$3,ISBLANK(BW647),BW647=0),"",BW647)</x:f>
      </x:c>
      <x:c r="DH647" s="50" t="str">
        <x:f>IF(OR(16&gt;'Настройки'!$B$3,ISBLANK(BX647),BX647=0),"",BX647)</x:f>
      </x:c>
      <x:c r="DI647" s="50" t="str">
        <x:f>IF(OR(17&gt;'Настройки'!$B$3,ISBLANK(BY647),BY647=0),"",BY647)</x:f>
      </x:c>
      <x:c r="DJ647" s="50" t="str">
        <x:f>IF(OR(18&gt;'Настройки'!$B$3,ISBLANK(BZ647),BZ647=0),"",BZ647)</x:f>
      </x:c>
      <x:c r="DK647" s="50" t="str">
        <x:f>IF(OR(19&gt;'Настройки'!$B$3,ISBLANK(CA647),CA647=0),"",CA647)</x:f>
      </x:c>
      <x:c r="DL647" s="50" t="str">
        <x:f>IF(OR(20&gt;'Настройки'!$B$3,ISBLANK(CB647),CB647=0),"",CB647)</x:f>
      </x:c>
      <x:c r="DM647" s="50" t="str">
        <x:f>IF(OR(21&gt;'Настройки'!$B$3,ISBLANK(CC647),CC647=0),"",CC647)</x:f>
      </x:c>
      <x:c r="DN647" s="50" t="str">
        <x:f>IF(OR(22&gt;'Настройки'!$B$3,ISBLANK(CD647),CD647=0),"",CD647)</x:f>
      </x:c>
      <x:c r="DO647" s="50" t="str">
        <x:f>IF(OR(23&gt;'Настройки'!$B$3,ISBLANK(CE647),CE647=0),"",CE647)</x:f>
      </x:c>
      <x:c r="DP647" s="50" t="str">
        <x:f>IF(OR(24&gt;'Настройки'!$B$3,ISBLANK(CF647),CF647=0),"",CF647)</x:f>
      </x:c>
      <x:c r="DQ647" s="50" t="str">
        <x:f>IF(OR(25&gt;'Настройки'!$B$3,ISBLANK(CG647),CG647=0),"",CG647)</x:f>
      </x:c>
      <x:c r="DR647" s="50" t="str">
        <x:f>IF(OR(26&gt;'Настройки'!$B$3,ISBLANK(CH647),CH647=0),"",CH647)</x:f>
      </x:c>
      <x:c r="DS647" s="50" t="str">
        <x:f>IF(OR(27&gt;'Настройки'!$B$3,ISBLANK(CI647),CI647=0),"",CI647)</x:f>
      </x:c>
      <x:c r="DT647" s="50" t="str">
        <x:f>IF(OR(28&gt;'Настройки'!$B$3,ISBLANK(CJ647),CJ647=0),"",CJ647)</x:f>
      </x:c>
      <x:c r="DU647" s="50" t="str">
        <x:f>IF(OR(29&gt;'Настройки'!$B$3,ISBLANK(CK647),CK647=0),"",CK647)</x:f>
      </x:c>
      <x:c r="DV647" s="50" t="str">
        <x:f>IF(OR(30&gt;'Настройки'!$B$3,ISBLANK(CL647),CL647=0),"",CL647)</x:f>
      </x:c>
      <x:c r="DW647" s="50" t="str">
        <x:f>IF(OR(31&gt;'Настройки'!$B$3,ISBLANK(CM647),CM647=0),"",CM647)</x:f>
      </x:c>
      <x:c r="DX647" s="50" t="str">
        <x:f>IF(OR(32&gt;'Настройки'!$B$3,ISBLANK(CN647),CN647=0),"",CN647)</x:f>
      </x:c>
      <x:c r="DY647" s="50" t="str">
        <x:f>IF(OR(33&gt;'Настройки'!$B$3,ISBLANK(CO647),CO647=0),"",CO647)</x:f>
      </x:c>
      <x:c r="DZ647" s="50" t="str">
        <x:f>IF(OR(34&gt;'Настройки'!$B$3,ISBLANK(CP647),CP647=0),"",CP647)</x:f>
      </x:c>
      <x:c r="EA647" s="50" t="str">
        <x:f>IF(OR(35&gt;'Настройки'!$B$3,ISBLANK(CQ647),CQ647=0),"",CQ647)</x:f>
      </x:c>
      <x:c r="EB647" s="50" t="str">
        <x:f>IF(OR(36&gt;'Настройки'!$B$3,ISBLANK(CR647),CR647=0),"",CR647)</x:f>
      </x:c>
      <x:c r="EC647" s="50" t="str">
        <x:f>IF(A647="","",IF(OR(BB647="AZ",BB647="BZ"),10000+ROW(),IF(AZ647&gt;'Настройки'!$B$11,20000+ROW(),IF(BF647&lt;&gt;"Обычный",30000+ROW(),IF(AX647&lt;=0,40000+ROW(),"")))))</x:f>
      </x:c>
      <x:c r="ED647" s="50" t="str">
        <x:f>IF(EC647="","",COUNTIFS($EC$2:$EC$1001,"&gt;0",$EC$2:$EC$1001,"&lt;"&amp;EC647)+1)</x:f>
      </x:c>
    </x:row>
    <x:row r="648">
      <x:c r="A648" s="115"/>
      <x:c r="B648" s="115"/>
      <x:c r="C648" s="115"/>
      <x:c r="D648" s="118"/>
      <x:c r="E648" s="118"/>
      <x:c r="F648" s="118"/>
      <x:c r="G648" s="118"/>
      <x:c r="H648" s="118"/>
      <x:c r="I648" s="118"/>
      <x:c r="J648" s="118"/>
      <x:c r="K648" s="118"/>
      <x:c r="L648" s="118"/>
      <x:c r="M648" s="118"/>
      <x:c r="N648" s="118"/>
      <x:c r="O648" s="118"/>
      <x:c r="P648" s="118"/>
      <x:c r="Q648" s="118"/>
      <x:c r="R648" s="118"/>
      <x:c r="S648" s="118"/>
      <x:c r="T648" s="118"/>
      <x:c r="U648" s="118"/>
      <x:c r="V648" s="118"/>
      <x:c r="W648" s="118"/>
      <x:c r="X648" s="118"/>
      <x:c r="Y648" s="118"/>
      <x:c r="Z648" s="118"/>
      <x:c r="AA648" s="118"/>
      <x:c r="AB648" s="118"/>
      <x:c r="AC648" s="118"/>
      <x:c r="AD648" s="118"/>
      <x:c r="AE648" s="118"/>
      <x:c r="AF648" s="118"/>
      <x:c r="AG648" s="118"/>
      <x:c r="AH648" s="118"/>
      <x:c r="AI648" s="118"/>
      <x:c r="AJ648" s="118"/>
      <x:c r="AK648" s="118"/>
      <x:c r="AL648" s="118"/>
      <x:c r="AM648" s="118"/>
      <x:c r="AN648" s="118"/>
      <x:c r="AO648" s="118"/>
      <x:c r="AP648" s="115"/>
      <x:c r="AQ648" s="49" t="str">
        <x:f>IF(A648="","",COUNT(BI648:INDEX(BI648:CR648,1,'Настройки'!$B$3)))</x:f>
      </x:c>
      <x:c r="AR648" s="49" t="str">
        <x:f>IF(A648="","",SUM(BI648:INDEX(BI648:CR648,1,'Настройки'!$B$3)))</x:f>
      </x:c>
      <x:c r="AS648" s="58" t="str">
        <x:f>IF(A648="","",IF('Настройки'!$B$4="Стоимость потребления",AR648*D648,IF('Настройки'!$B$4="Количество",AR648,E648)))</x:f>
      </x:c>
      <x:c r="AT648" s="61" t="str">
        <x:f>IF(OR(A648="",AS648&lt;0,SUM($AS$2:$AS$1001)&lt;=0),"",AS648/SUM($AS$2:$AS$1001))</x:f>
      </x:c>
      <x:c r="AU648" s="61" t="str">
        <x:f>IF(OR(A648="",AS648&lt;0,SUM($AS$2:$AS$1001)&lt;=0),"",SUMIFS($AS$2:$AS$1001,$AS$2:$AS$1001,"&gt;"&amp;AS648)/SUM($AS$2:$AS$1001))</x:f>
      </x:c>
      <x:c r="AV648" s="61" t="str">
        <x:f>IF(OR(A648="",AS648&lt;0,SUM($AS$2:$AS$1001)&lt;=0),"",SUMIFS($AS$2:$AS$1001,$AS$2:$AS$1001,"&gt;="&amp;AS648)/SUM($AS$2:$AS$1001))</x:f>
      </x:c>
      <x:c r="AW648" s="49" t="str">
        <x:f>IF(A648="","",IF(SUM($AS$2:$AS$1001)&lt;=0,"Не определён",IF(AS648&lt;0,"Исключение",IF(AU648&lt;'Настройки'!$B$5,"A",IF(AU648&lt;'Настройки'!$B$6,"B","C")))))</x:f>
      </x:c>
      <x:c r="AX648" s="58" t="str">
        <x:f>IF(A648="","",IF(AQ648=0,"",AVERAGE(BI648:INDEX(BI648:CR648,1,'Настройки'!$B$3))))</x:f>
      </x:c>
      <x:c r="AY648" s="58" t="str">
        <x:f>IF(OR(A648="",AQ648=0),"",STDEVP(BI648:INDEX(BI648:CR648,1,'Настройки'!$B$3)))</x:f>
      </x:c>
      <x:c r="AZ648" s="61" t="str">
        <x:f>IF(OR(A648="",AQ648&lt;'Настройки'!$B$12,AX648&lt;=0,AND('Настройки'!$B$10="Блокировать",COUNTIF(F648:INDEX(F648:AO648,1,'Настройки'!$B$3),"&lt;0")&gt;0)),"",AY648/ABS(AX648))</x:f>
      </x:c>
      <x:c r="BA648" s="49" t="str">
        <x:f>IF(A648="","",IF(AND('Настройки'!$B$10="Блокировать",COUNTIF(F648:INDEX(F648:AO648,1,'Настройки'!$B$3),"&lt;0")&gt;0),"Не определён",IF(AQ648&lt;'Настройки'!$B$12,"Не определён",IF(AX648=0,"Нет спроса",IF(AX648&lt;0,"Не определён",IF(AZ648&lt;='Настройки'!$B$7,"X",IF(AZ648&lt;='Настройки'!$B$8,"Y","Z")))))))</x:f>
      </x:c>
      <x:c r="BB648" s="49" t="str">
        <x:f>IF(OR(A648="",LEN(AW648)&lt;&gt;1,LEN(BA648)&lt;&gt;1),"",AW648&amp;BA648)</x:f>
      </x:c>
      <x:c r="BC648" s="61" t="str">
        <x:f>IF(OR(A648="",AQ648=0),"",(COUNT(BI648:INDEX(BI648:CR648,1,'Настройки'!$B$3))-COUNT(CS648:INDEX(CS648:EB648,1,'Настройки'!$B$3)))/AQ648)</x:f>
      </x:c>
      <x:c r="BD648" s="64" t="str">
        <x:f>IF(OR(A648="",COUNT(CS648:INDEX(CS648:EB648,1,'Настройки'!$B$3))=0),"",AQ648/COUNT(CS648:INDEX(CS648:EB648,1,'Настройки'!$B$3)))</x:f>
      </x:c>
      <x:c r="BE648" s="64" t="str">
        <x:f>IF(OR(A648="",COUNT(CS648:INDEX(CS648:EB648,1,'Настройки'!$B$3))=0),"",IF(AVERAGE(CS648:INDEX(CS648:EB648,1,'Настройки'!$B$3))=0,"",(STDEVP(CS648:INDEX(CS648:EB648,1,'Настройки'!$B$3))/ABS(AVERAGE(CS648:INDEX(CS648:EB648,1,'Настройки'!$B$3))))^2))</x:f>
      </x:c>
      <x:c r="BF648" s="49" t="str">
        <x:f>IF(A648="","",IF(AQ648&lt;3,"Недостаточно",IF(AQ648&lt;6,"Предварительный","Обычный")))</x:f>
      </x:c>
      <x:c r="BG648" s="49" t="str">
        <x:f>IF(A648="","",IF(COUNTIF(F648:INDEX(F648:AO648,1,'Настройки'!$B$3),"&lt;0")&gt;0,IF('Настройки'!$B$10="Блокировать","Отрицательный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"),"")&amp;IF(AQ648&lt;3,"Недостаточно истории. ",IF(AQ648&lt;6,"Предварительная классификация. ",""))&amp;IF(AX648=0,"Нет спроса за горизонт. ","")&amp;IF(AZ648&gt;'Настройки'!$B$11,"Экстремальная вариативность. ",""))</x:f>
      </x:c>
      <x:c r="BH648" s="49" t="str">
        <x:f>IF(A648="","",IFERROR(VLOOKUP(BB648,'Настройки'!$D$3:$E$11,2,FALSE),"Сначала проверьте исходные данные и историю спроса.")&amp;" Уточните срок поставки, MOQ и критичность.")</x:f>
      </x:c>
      <x:c r="BI648" s="50" t="str">
        <x:f>IF(1&gt;'Настройки'!$B$3,"",IF(ISBLANK(F648),IF('Настройки'!$B$9="Нулевой спрос",0,""),IF(F648&lt;0,IF('Настройки'!$B$10="Исключить","",IF('Настройки'!$B$10="Абсолютные значения",ABS(F648),F648)),F648)))</x:f>
      </x:c>
      <x:c r="BJ648" s="50" t="str">
        <x:f>IF(2&gt;'Настройки'!$B$3,"",IF(ISBLANK(G648),IF('Настройки'!$B$9="Нулевой спрос",0,""),IF(G648&lt;0,IF('Настройки'!$B$10="Исключить","",IF('Настройки'!$B$10="Абсолютные значения",ABS(G648),G648)),G648)))</x:f>
      </x:c>
      <x:c r="BK648" s="50" t="str">
        <x:f>IF(3&gt;'Настройки'!$B$3,"",IF(ISBLANK(H648),IF('Настройки'!$B$9="Нулевой спрос",0,""),IF(H648&lt;0,IF('Настройки'!$B$10="Исключить","",IF('Настройки'!$B$10="Абсолютные значения",ABS(H648),H648)),H648)))</x:f>
      </x:c>
      <x:c r="BL648" s="50" t="str">
        <x:f>IF(4&gt;'Настройки'!$B$3,"",IF(ISBLANK(I648),IF('Настройки'!$B$9="Нулевой спрос",0,""),IF(I648&lt;0,IF('Настройки'!$B$10="Исключить","",IF('Настройки'!$B$10="Абсолютные значения",ABS(I648),I648)),I648)))</x:f>
      </x:c>
      <x:c r="BM648" s="50" t="str">
        <x:f>IF(5&gt;'Настройки'!$B$3,"",IF(ISBLANK(J648),IF('Настройки'!$B$9="Нулевой спрос",0,""),IF(J648&lt;0,IF('Настройки'!$B$10="Исключить","",IF('Настройки'!$B$10="Абсолютные значения",ABS(J648),J648)),J648)))</x:f>
      </x:c>
      <x:c r="BN648" s="50" t="str">
        <x:f>IF(6&gt;'Настройки'!$B$3,"",IF(ISBLANK(K648),IF('Настройки'!$B$9="Нулевой спрос",0,""),IF(K648&lt;0,IF('Настройки'!$B$10="Исключить","",IF('Настройки'!$B$10="Абсолютные значения",ABS(K648),K648)),K648)))</x:f>
      </x:c>
      <x:c r="BO648" s="50" t="str">
        <x:f>IF(7&gt;'Настройки'!$B$3,"",IF(ISBLANK(L648),IF('Настройки'!$B$9="Нулевой спрос",0,""),IF(L648&lt;0,IF('Настройки'!$B$10="Исключить","",IF('Настройки'!$B$10="Абсолютные значения",ABS(L648),L648)),L648)))</x:f>
      </x:c>
      <x:c r="BP648" s="50" t="str">
        <x:f>IF(8&gt;'Настройки'!$B$3,"",IF(ISBLANK(M648),IF('Настройки'!$B$9="Нулевой спрос",0,""),IF(M648&lt;0,IF('Настройки'!$B$10="Исключить","",IF('Настройки'!$B$10="Абсолютные значения",ABS(M648),M648)),M648)))</x:f>
      </x:c>
      <x:c r="BQ648" s="50" t="str">
        <x:f>IF(9&gt;'Настройки'!$B$3,"",IF(ISBLANK(N648),IF('Настройки'!$B$9="Нулевой спрос",0,""),IF(N648&lt;0,IF('Настройки'!$B$10="Исключить","",IF('Настройки'!$B$10="Абсолютные значения",ABS(N648),N648)),N648)))</x:f>
      </x:c>
      <x:c r="BR648" s="50" t="str">
        <x:f>IF(10&gt;'Настройки'!$B$3,"",IF(ISBLANK(O648),IF('Настройки'!$B$9="Нулевой спрос",0,""),IF(O648&lt;0,IF('Настройки'!$B$10="Исключить","",IF('Настройки'!$B$10="Абсолютные значения",ABS(O648),O648)),O648)))</x:f>
      </x:c>
      <x:c r="BS648" s="50" t="str">
        <x:f>IF(11&gt;'Настройки'!$B$3,"",IF(ISBLANK(P648),IF('Настройки'!$B$9="Нулевой спрос",0,""),IF(P648&lt;0,IF('Настройки'!$B$10="Исключить","",IF('Настройки'!$B$10="Абсолютные значения",ABS(P648),P648)),P648)))</x:f>
      </x:c>
      <x:c r="BT648" s="50" t="str">
        <x:f>IF(12&gt;'Настройки'!$B$3,"",IF(ISBLANK(Q648),IF('Настройки'!$B$9="Нулевой спрос",0,""),IF(Q648&lt;0,IF('Настройки'!$B$10="Исключить","",IF('Настройки'!$B$10="Абсолютные значения",ABS(Q648),Q648)),Q648)))</x:f>
      </x:c>
      <x:c r="BU648" s="50" t="str">
        <x:f>IF(13&gt;'Настройки'!$B$3,"",IF(ISBLANK(R648),IF('Настройки'!$B$9="Нулевой спрос",0,""),IF(R648&lt;0,IF('Настройки'!$B$10="Исключить","",IF('Настройки'!$B$10="Абсолютные значения",ABS(R648),R648)),R648)))</x:f>
      </x:c>
      <x:c r="BV648" s="50" t="str">
        <x:f>IF(14&gt;'Настройки'!$B$3,"",IF(ISBLANK(S648),IF('Настройки'!$B$9="Нулевой спрос",0,""),IF(S648&lt;0,IF('Настройки'!$B$10="Исключить","",IF('Настройки'!$B$10="Абсолютные значения",ABS(S648),S648)),S648)))</x:f>
      </x:c>
      <x:c r="BW648" s="50" t="str">
        <x:f>IF(15&gt;'Настройки'!$B$3,"",IF(ISBLANK(T648),IF('Настройки'!$B$9="Нулевой спрос",0,""),IF(T648&lt;0,IF('Настройки'!$B$10="Исключить","",IF('Настройки'!$B$10="Абсолютные значения",ABS(T648),T648)),T648)))</x:f>
      </x:c>
      <x:c r="BX648" s="50" t="str">
        <x:f>IF(16&gt;'Настройки'!$B$3,"",IF(ISBLANK(U648),IF('Настройки'!$B$9="Нулевой спрос",0,""),IF(U648&lt;0,IF('Настройки'!$B$10="Исключить","",IF('Настройки'!$B$10="Абсолютные значения",ABS(U648),U648)),U648)))</x:f>
      </x:c>
      <x:c r="BY648" s="50" t="str">
        <x:f>IF(17&gt;'Настройки'!$B$3,"",IF(ISBLANK(V648),IF('Настройки'!$B$9="Нулевой спрос",0,""),IF(V648&lt;0,IF('Настройки'!$B$10="Исключить","",IF('Настройки'!$B$10="Абсолютные значения",ABS(V648),V648)),V648)))</x:f>
      </x:c>
      <x:c r="BZ648" s="50" t="str">
        <x:f>IF(18&gt;'Настройки'!$B$3,"",IF(ISBLANK(W648),IF('Настройки'!$B$9="Нулевой спрос",0,""),IF(W648&lt;0,IF('Настройки'!$B$10="Исключить","",IF('Настройки'!$B$10="Абсолютные значения",ABS(W648),W648)),W648)))</x:f>
      </x:c>
      <x:c r="CA648" s="50" t="str">
        <x:f>IF(19&gt;'Настройки'!$B$3,"",IF(ISBLANK(X648),IF('Настройки'!$B$9="Нулевой спрос",0,""),IF(X648&lt;0,IF('Настройки'!$B$10="Исключить","",IF('Настройки'!$B$10="Абсолютные значения",ABS(X648),X648)),X648)))</x:f>
      </x:c>
      <x:c r="CB648" s="50" t="str">
        <x:f>IF(20&gt;'Настройки'!$B$3,"",IF(ISBLANK(Y648),IF('Настройки'!$B$9="Нулевой спрос",0,""),IF(Y648&lt;0,IF('Настройки'!$B$10="Исключить","",IF('Настройки'!$B$10="Абсолютные значения",ABS(Y648),Y648)),Y648)))</x:f>
      </x:c>
      <x:c r="CC648" s="50" t="str">
        <x:f>IF(21&gt;'Настройки'!$B$3,"",IF(ISBLANK(Z648),IF('Настройки'!$B$9="Нулевой спрос",0,""),IF(Z648&lt;0,IF('Настройки'!$B$10="Исключить","",IF('Настройки'!$B$10="Абсолютные значения",ABS(Z648),Z648)),Z648)))</x:f>
      </x:c>
      <x:c r="CD648" s="50" t="str">
        <x:f>IF(22&gt;'Настройки'!$B$3,"",IF(ISBLANK(AA648),IF('Настройки'!$B$9="Нулевой спрос",0,""),IF(AA648&lt;0,IF('Настройки'!$B$10="Исключить","",IF('Настройки'!$B$10="Абсолютные значения",ABS(AA648),AA648)),AA648)))</x:f>
      </x:c>
      <x:c r="CE648" s="50" t="str">
        <x:f>IF(23&gt;'Настройки'!$B$3,"",IF(ISBLANK(AB648),IF('Настройки'!$B$9="Нулевой спрос",0,""),IF(AB648&lt;0,IF('Настройки'!$B$10="Исключить","",IF('Настройки'!$B$10="Абсолютные значения",ABS(AB648),AB648)),AB648)))</x:f>
      </x:c>
      <x:c r="CF648" s="50" t="str">
        <x:f>IF(24&gt;'Настройки'!$B$3,"",IF(ISBLANK(AC648),IF('Настройки'!$B$9="Нулевой спрос",0,""),IF(AC648&lt;0,IF('Настройки'!$B$10="Исключить","",IF('Настройки'!$B$10="Абсолютные значения",ABS(AC648),AC648)),AC648)))</x:f>
      </x:c>
      <x:c r="CG648" s="50" t="str">
        <x:f>IF(25&gt;'Настройки'!$B$3,"",IF(ISBLANK(AD648),IF('Настройки'!$B$9="Нулевой спрос",0,""),IF(AD648&lt;0,IF('Настройки'!$B$10="Исключить","",IF('Настройки'!$B$10="Абсолютные значения",ABS(AD648),AD648)),AD648)))</x:f>
      </x:c>
      <x:c r="CH648" s="50" t="str">
        <x:f>IF(26&gt;'Настройки'!$B$3,"",IF(ISBLANK(AE648),IF('Настройки'!$B$9="Нулевой спрос",0,""),IF(AE648&lt;0,IF('Настройки'!$B$10="Исключить","",IF('Настройки'!$B$10="Абсолютные значения",ABS(AE648),AE648)),AE648)))</x:f>
      </x:c>
      <x:c r="CI648" s="50" t="str">
        <x:f>IF(27&gt;'Настройки'!$B$3,"",IF(ISBLANK(AF648),IF('Настройки'!$B$9="Нулевой спрос",0,""),IF(AF648&lt;0,IF('Настройки'!$B$10="Исключить","",IF('Настройки'!$B$10="Абсолютные значения",ABS(AF648),AF648)),AF648)))</x:f>
      </x:c>
      <x:c r="CJ648" s="50" t="str">
        <x:f>IF(28&gt;'Настройки'!$B$3,"",IF(ISBLANK(AG648),IF('Настройки'!$B$9="Нулевой спрос",0,""),IF(AG648&lt;0,IF('Настройки'!$B$10="Исключить","",IF('Настройки'!$B$10="Абсолютные значения",ABS(AG648),AG648)),AG648)))</x:f>
      </x:c>
      <x:c r="CK648" s="50" t="str">
        <x:f>IF(29&gt;'Настройки'!$B$3,"",IF(ISBLANK(AH648),IF('Настройки'!$B$9="Нулевой спрос",0,""),IF(AH648&lt;0,IF('Настройки'!$B$10="Исключить","",IF('Настройки'!$B$10="Абсолютные значения",ABS(AH648),AH648)),AH648)))</x:f>
      </x:c>
      <x:c r="CL648" s="50" t="str">
        <x:f>IF(30&gt;'Настройки'!$B$3,"",IF(ISBLANK(AI648),IF('Настройки'!$B$9="Нулевой спрос",0,""),IF(AI648&lt;0,IF('Настройки'!$B$10="Исключить","",IF('Настройки'!$B$10="Абсолютные значения",ABS(AI648),AI648)),AI648)))</x:f>
      </x:c>
      <x:c r="CM648" s="50" t="str">
        <x:f>IF(31&gt;'Настройки'!$B$3,"",IF(ISBLANK(AJ648),IF('Настройки'!$B$9="Нулевой спрос",0,""),IF(AJ648&lt;0,IF('Настройки'!$B$10="Исключить","",IF('Настройки'!$B$10="Абсолютные значения",ABS(AJ648),AJ648)),AJ648)))</x:f>
      </x:c>
      <x:c r="CN648" s="50" t="str">
        <x:f>IF(32&gt;'Настройки'!$B$3,"",IF(ISBLANK(AK648),IF('Настройки'!$B$9="Нулевой спрос",0,""),IF(AK648&lt;0,IF('Настройки'!$B$10="Исключить","",IF('Настройки'!$B$10="Абсолютные значения",ABS(AK648),AK648)),AK648)))</x:f>
      </x:c>
      <x:c r="CO648" s="50" t="str">
        <x:f>IF(33&gt;'Настройки'!$B$3,"",IF(ISBLANK(AL648),IF('Настройки'!$B$9="Нулевой спрос",0,""),IF(AL648&lt;0,IF('Настройки'!$B$10="Исключить","",IF('Настройки'!$B$10="Абсолютные значения",ABS(AL648),AL648)),AL648)))</x:f>
      </x:c>
      <x:c r="CP648" s="50" t="str">
        <x:f>IF(34&gt;'Настройки'!$B$3,"",IF(ISBLANK(AM648),IF('Настройки'!$B$9="Нулевой спрос",0,""),IF(AM648&lt;0,IF('Настройки'!$B$10="Исключить","",IF('Настройки'!$B$10="Абсолютные значения",ABS(AM648),AM648)),AM648)))</x:f>
      </x:c>
      <x:c r="CQ648" s="50" t="str">
        <x:f>IF(35&gt;'Настройки'!$B$3,"",IF(ISBLANK(AN648),IF('Настройки'!$B$9="Нулевой спрос",0,""),IF(AN648&lt;0,IF('Настройки'!$B$10="Исключить","",IF('Настройки'!$B$10="Абсолютные значения",ABS(AN648),AN648)),AN648)))</x:f>
      </x:c>
      <x:c r="CR648" s="50" t="str">
        <x:f>IF(36&gt;'Настройки'!$B$3,"",IF(ISBLANK(AO648),IF('Настройки'!$B$9="Нулевой спрос",0,""),IF(AO648&lt;0,IF('Настройки'!$B$10="Исключить","",IF('Настройки'!$B$10="Абсолютные значения",ABS(AO648),AO648)),AO648)))</x:f>
      </x:c>
      <x:c r="CS648" s="50" t="str">
        <x:f>IF(OR(1&gt;'Настройки'!$B$3,ISBLANK(BI648),BI648=0),"",BI648)</x:f>
      </x:c>
      <x:c r="CT648" s="50" t="str">
        <x:f>IF(OR(2&gt;'Настройки'!$B$3,ISBLANK(BJ648),BJ648=0),"",BJ648)</x:f>
      </x:c>
      <x:c r="CU648" s="50" t="str">
        <x:f>IF(OR(3&gt;'Настройки'!$B$3,ISBLANK(BK648),BK648=0),"",BK648)</x:f>
      </x:c>
      <x:c r="CV648" s="50" t="str">
        <x:f>IF(OR(4&gt;'Настройки'!$B$3,ISBLANK(BL648),BL648=0),"",BL648)</x:f>
      </x:c>
      <x:c r="CW648" s="50" t="str">
        <x:f>IF(OR(5&gt;'Настройки'!$B$3,ISBLANK(BM648),BM648=0),"",BM648)</x:f>
      </x:c>
      <x:c r="CX648" s="50" t="str">
        <x:f>IF(OR(6&gt;'Настройки'!$B$3,ISBLANK(BN648),BN648=0),"",BN648)</x:f>
      </x:c>
      <x:c r="CY648" s="50" t="str">
        <x:f>IF(OR(7&gt;'Настройки'!$B$3,ISBLANK(BO648),BO648=0),"",BO648)</x:f>
      </x:c>
      <x:c r="CZ648" s="50" t="str">
        <x:f>IF(OR(8&gt;'Настройки'!$B$3,ISBLANK(BP648),BP648=0),"",BP648)</x:f>
      </x:c>
      <x:c r="DA648" s="50" t="str">
        <x:f>IF(OR(9&gt;'Настройки'!$B$3,ISBLANK(BQ648),BQ648=0),"",BQ648)</x:f>
      </x:c>
      <x:c r="DB648" s="50" t="str">
        <x:f>IF(OR(10&gt;'Настройки'!$B$3,ISBLANK(BR648),BR648=0),"",BR648)</x:f>
      </x:c>
      <x:c r="DC648" s="50" t="str">
        <x:f>IF(OR(11&gt;'Настройки'!$B$3,ISBLANK(BS648),BS648=0),"",BS648)</x:f>
      </x:c>
      <x:c r="DD648" s="50" t="str">
        <x:f>IF(OR(12&gt;'Настройки'!$B$3,ISBLANK(BT648),BT648=0),"",BT648)</x:f>
      </x:c>
      <x:c r="DE648" s="50" t="str">
        <x:f>IF(OR(13&gt;'Настройки'!$B$3,ISBLANK(BU648),BU648=0),"",BU648)</x:f>
      </x:c>
      <x:c r="DF648" s="50" t="str">
        <x:f>IF(OR(14&gt;'Настройки'!$B$3,ISBLANK(BV648),BV648=0),"",BV648)</x:f>
      </x:c>
      <x:c r="DG648" s="50" t="str">
        <x:f>IF(OR(15&gt;'Настройки'!$B$3,ISBLANK(BW648),BW648=0),"",BW648)</x:f>
      </x:c>
      <x:c r="DH648" s="50" t="str">
        <x:f>IF(OR(16&gt;'Настройки'!$B$3,ISBLANK(BX648),BX648=0),"",BX648)</x:f>
      </x:c>
      <x:c r="DI648" s="50" t="str">
        <x:f>IF(OR(17&gt;'Настройки'!$B$3,ISBLANK(BY648),BY648=0),"",BY648)</x:f>
      </x:c>
      <x:c r="DJ648" s="50" t="str">
        <x:f>IF(OR(18&gt;'Настройки'!$B$3,ISBLANK(BZ648),BZ648=0),"",BZ648)</x:f>
      </x:c>
      <x:c r="DK648" s="50" t="str">
        <x:f>IF(OR(19&gt;'Настройки'!$B$3,ISBLANK(CA648),CA648=0),"",CA648)</x:f>
      </x:c>
      <x:c r="DL648" s="50" t="str">
        <x:f>IF(OR(20&gt;'Настройки'!$B$3,ISBLANK(CB648),CB648=0),"",CB648)</x:f>
      </x:c>
      <x:c r="DM648" s="50" t="str">
        <x:f>IF(OR(21&gt;'Настройки'!$B$3,ISBLANK(CC648),CC648=0),"",CC648)</x:f>
      </x:c>
      <x:c r="DN648" s="50" t="str">
        <x:f>IF(OR(22&gt;'Настройки'!$B$3,ISBLANK(CD648),CD648=0),"",CD648)</x:f>
      </x:c>
      <x:c r="DO648" s="50" t="str">
        <x:f>IF(OR(23&gt;'Настройки'!$B$3,ISBLANK(CE648),CE648=0),"",CE648)</x:f>
      </x:c>
      <x:c r="DP648" s="50" t="str">
        <x:f>IF(OR(24&gt;'Настройки'!$B$3,ISBLANK(CF648),CF648=0),"",CF648)</x:f>
      </x:c>
      <x:c r="DQ648" s="50" t="str">
        <x:f>IF(OR(25&gt;'Настройки'!$B$3,ISBLANK(CG648),CG648=0),"",CG648)</x:f>
      </x:c>
      <x:c r="DR648" s="50" t="str">
        <x:f>IF(OR(26&gt;'Настройки'!$B$3,ISBLANK(CH648),CH648=0),"",CH648)</x:f>
      </x:c>
      <x:c r="DS648" s="50" t="str">
        <x:f>IF(OR(27&gt;'Настройки'!$B$3,ISBLANK(CI648),CI648=0),"",CI648)</x:f>
      </x:c>
      <x:c r="DT648" s="50" t="str">
        <x:f>IF(OR(28&gt;'Настройки'!$B$3,ISBLANK(CJ648),CJ648=0),"",CJ648)</x:f>
      </x:c>
      <x:c r="DU648" s="50" t="str">
        <x:f>IF(OR(29&gt;'Настройки'!$B$3,ISBLANK(CK648),CK648=0),"",CK648)</x:f>
      </x:c>
      <x:c r="DV648" s="50" t="str">
        <x:f>IF(OR(30&gt;'Настройки'!$B$3,ISBLANK(CL648),CL648=0),"",CL648)</x:f>
      </x:c>
      <x:c r="DW648" s="50" t="str">
        <x:f>IF(OR(31&gt;'Настройки'!$B$3,ISBLANK(CM648),CM648=0),"",CM648)</x:f>
      </x:c>
      <x:c r="DX648" s="50" t="str">
        <x:f>IF(OR(32&gt;'Настройки'!$B$3,ISBLANK(CN648),CN648=0),"",CN648)</x:f>
      </x:c>
      <x:c r="DY648" s="50" t="str">
        <x:f>IF(OR(33&gt;'Настройки'!$B$3,ISBLANK(CO648),CO648=0),"",CO648)</x:f>
      </x:c>
      <x:c r="DZ648" s="50" t="str">
        <x:f>IF(OR(34&gt;'Настройки'!$B$3,ISBLANK(CP648),CP648=0),"",CP648)</x:f>
      </x:c>
      <x:c r="EA648" s="50" t="str">
        <x:f>IF(OR(35&gt;'Настройки'!$B$3,ISBLANK(CQ648),CQ648=0),"",CQ648)</x:f>
      </x:c>
      <x:c r="EB648" s="50" t="str">
        <x:f>IF(OR(36&gt;'Настройки'!$B$3,ISBLANK(CR648),CR648=0),"",CR648)</x:f>
      </x:c>
      <x:c r="EC648" s="50" t="str">
        <x:f>IF(A648="","",IF(OR(BB648="AZ",BB648="BZ"),10000+ROW(),IF(AZ648&gt;'Настройки'!$B$11,20000+ROW(),IF(BF648&lt;&gt;"Обычный",30000+ROW(),IF(AX648&lt;=0,40000+ROW(),"")))))</x:f>
      </x:c>
      <x:c r="ED648" s="50" t="str">
        <x:f>IF(EC648="","",COUNTIFS($EC$2:$EC$1001,"&gt;0",$EC$2:$EC$1001,"&lt;"&amp;EC648)+1)</x:f>
      </x:c>
    </x:row>
    <x:row r="649">
      <x:c r="A649" s="115"/>
      <x:c r="B649" s="115"/>
      <x:c r="C649" s="115"/>
      <x:c r="D649" s="118"/>
      <x:c r="E649" s="118"/>
      <x:c r="F649" s="118"/>
      <x:c r="G649" s="118"/>
      <x:c r="H649" s="118"/>
      <x:c r="I649" s="118"/>
      <x:c r="J649" s="118"/>
      <x:c r="K649" s="118"/>
      <x:c r="L649" s="118"/>
      <x:c r="M649" s="118"/>
      <x:c r="N649" s="118"/>
      <x:c r="O649" s="118"/>
      <x:c r="P649" s="118"/>
      <x:c r="Q649" s="118"/>
      <x:c r="R649" s="118"/>
      <x:c r="S649" s="118"/>
      <x:c r="T649" s="118"/>
      <x:c r="U649" s="118"/>
      <x:c r="V649" s="118"/>
      <x:c r="W649" s="118"/>
      <x:c r="X649" s="118"/>
      <x:c r="Y649" s="118"/>
      <x:c r="Z649" s="118"/>
      <x:c r="AA649" s="118"/>
      <x:c r="AB649" s="118"/>
      <x:c r="AC649" s="118"/>
      <x:c r="AD649" s="118"/>
      <x:c r="AE649" s="118"/>
      <x:c r="AF649" s="118"/>
      <x:c r="AG649" s="118"/>
      <x:c r="AH649" s="118"/>
      <x:c r="AI649" s="118"/>
      <x:c r="AJ649" s="118"/>
      <x:c r="AK649" s="118"/>
      <x:c r="AL649" s="118"/>
      <x:c r="AM649" s="118"/>
      <x:c r="AN649" s="118"/>
      <x:c r="AO649" s="118"/>
      <x:c r="AP649" s="115"/>
      <x:c r="AQ649" s="49" t="str">
        <x:f>IF(A649="","",COUNT(BI649:INDEX(BI649:CR649,1,'Настройки'!$B$3)))</x:f>
      </x:c>
      <x:c r="AR649" s="49" t="str">
        <x:f>IF(A649="","",SUM(BI649:INDEX(BI649:CR649,1,'Настройки'!$B$3)))</x:f>
      </x:c>
      <x:c r="AS649" s="58" t="str">
        <x:f>IF(A649="","",IF('Настройки'!$B$4="Стоимость потребления",AR649*D649,IF('Настройки'!$B$4="Количество",AR649,E649)))</x:f>
      </x:c>
      <x:c r="AT649" s="61" t="str">
        <x:f>IF(OR(A649="",AS649&lt;0,SUM($AS$2:$AS$1001)&lt;=0),"",AS649/SUM($AS$2:$AS$1001))</x:f>
      </x:c>
      <x:c r="AU649" s="61" t="str">
        <x:f>IF(OR(A649="",AS649&lt;0,SUM($AS$2:$AS$1001)&lt;=0),"",SUMIFS($AS$2:$AS$1001,$AS$2:$AS$1001,"&gt;"&amp;AS649)/SUM($AS$2:$AS$1001))</x:f>
      </x:c>
      <x:c r="AV649" s="61" t="str">
        <x:f>IF(OR(A649="",AS649&lt;0,SUM($AS$2:$AS$1001)&lt;=0),"",SUMIFS($AS$2:$AS$1001,$AS$2:$AS$1001,"&gt;="&amp;AS649)/SUM($AS$2:$AS$1001))</x:f>
      </x:c>
      <x:c r="AW649" s="49" t="str">
        <x:f>IF(A649="","",IF(SUM($AS$2:$AS$1001)&lt;=0,"Не определён",IF(AS649&lt;0,"Исключение",IF(AU649&lt;'Настройки'!$B$5,"A",IF(AU649&lt;'Настройки'!$B$6,"B","C")))))</x:f>
      </x:c>
      <x:c r="AX649" s="58" t="str">
        <x:f>IF(A649="","",IF(AQ649=0,"",AVERAGE(BI649:INDEX(BI649:CR649,1,'Настройки'!$B$3))))</x:f>
      </x:c>
      <x:c r="AY649" s="58" t="str">
        <x:f>IF(OR(A649="",AQ649=0),"",STDEVP(BI649:INDEX(BI649:CR649,1,'Настройки'!$B$3)))</x:f>
      </x:c>
      <x:c r="AZ649" s="61" t="str">
        <x:f>IF(OR(A649="",AQ649&lt;'Настройки'!$B$12,AX649&lt;=0,AND('Настройки'!$B$10="Блокировать",COUNTIF(F649:INDEX(F649:AO649,1,'Настройки'!$B$3),"&lt;0")&gt;0)),"",AY649/ABS(AX649))</x:f>
      </x:c>
      <x:c r="BA649" s="49" t="str">
        <x:f>IF(A649="","",IF(AND('Настройки'!$B$10="Блокировать",COUNTIF(F649:INDEX(F649:AO649,1,'Настройки'!$B$3),"&lt;0")&gt;0),"Не определён",IF(AQ649&lt;'Настройки'!$B$12,"Не определён",IF(AX649=0,"Нет спроса",IF(AX649&lt;0,"Не определён",IF(AZ649&lt;='Настройки'!$B$7,"X",IF(AZ649&lt;='Настройки'!$B$8,"Y","Z")))))))</x:f>
      </x:c>
      <x:c r="BB649" s="49" t="str">
        <x:f>IF(OR(A649="",LEN(AW649)&lt;&gt;1,LEN(BA649)&lt;&gt;1),"",AW649&amp;BA649)</x:f>
      </x:c>
      <x:c r="BC649" s="61" t="str">
        <x:f>IF(OR(A649="",AQ649=0),"",(COUNT(BI649:INDEX(BI649:CR649,1,'Настройки'!$B$3))-COUNT(CS649:INDEX(CS649:EB649,1,'Настройки'!$B$3)))/AQ649)</x:f>
      </x:c>
      <x:c r="BD649" s="64" t="str">
        <x:f>IF(OR(A649="",COUNT(CS649:INDEX(CS649:EB649,1,'Настройки'!$B$3))=0),"",AQ649/COUNT(CS649:INDEX(CS649:EB649,1,'Настройки'!$B$3)))</x:f>
      </x:c>
      <x:c r="BE649" s="64" t="str">
        <x:f>IF(OR(A649="",COUNT(CS649:INDEX(CS649:EB649,1,'Настройки'!$B$3))=0),"",IF(AVERAGE(CS649:INDEX(CS649:EB649,1,'Настройки'!$B$3))=0,"",(STDEVP(CS649:INDEX(CS649:EB649,1,'Настройки'!$B$3))/ABS(AVERAGE(CS649:INDEX(CS649:EB649,1,'Настройки'!$B$3))))^2))</x:f>
      </x:c>
      <x:c r="BF649" s="49" t="str">
        <x:f>IF(A649="","",IF(AQ649&lt;3,"Недостаточно",IF(AQ649&lt;6,"Предварительный","Обычный")))</x:f>
      </x:c>
      <x:c r="BG649" s="49" t="str">
        <x:f>IF(A649="","",IF(COUNTIF(F649:INDEX(F649:AO649,1,'Настройки'!$B$3),"&lt;0")&gt;0,IF('Настройки'!$B$10="Блокировать","Отрицательный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"),"")&amp;IF(AQ649&lt;3,"Недостаточно истории. ",IF(AQ649&lt;6,"Предварительная классификация. ",""))&amp;IF(AX649=0,"Нет спроса за горизонт. ","")&amp;IF(AZ649&gt;'Настройки'!$B$11,"Экстремальная вариативность. ",""))</x:f>
      </x:c>
      <x:c r="BH649" s="49" t="str">
        <x:f>IF(A649="","",IFERROR(VLOOKUP(BB649,'Настройки'!$D$3:$E$11,2,FALSE),"Сначала проверьте исходные данные и историю спроса.")&amp;" Уточните срок поставки, MOQ и критичность.")</x:f>
      </x:c>
      <x:c r="BI649" s="50" t="str">
        <x:f>IF(1&gt;'Настройки'!$B$3,"",IF(ISBLANK(F649),IF('Настройки'!$B$9="Нулевой спрос",0,""),IF(F649&lt;0,IF('Настройки'!$B$10="Исключить","",IF('Настройки'!$B$10="Абсолютные значения",ABS(F649),F649)),F649)))</x:f>
      </x:c>
      <x:c r="BJ649" s="50" t="str">
        <x:f>IF(2&gt;'Настройки'!$B$3,"",IF(ISBLANK(G649),IF('Настройки'!$B$9="Нулевой спрос",0,""),IF(G649&lt;0,IF('Настройки'!$B$10="Исключить","",IF('Настройки'!$B$10="Абсолютные значения",ABS(G649),G649)),G649)))</x:f>
      </x:c>
      <x:c r="BK649" s="50" t="str">
        <x:f>IF(3&gt;'Настройки'!$B$3,"",IF(ISBLANK(H649),IF('Настройки'!$B$9="Нулевой спрос",0,""),IF(H649&lt;0,IF('Настройки'!$B$10="Исключить","",IF('Настройки'!$B$10="Абсолютные значения",ABS(H649),H649)),H649)))</x:f>
      </x:c>
      <x:c r="BL649" s="50" t="str">
        <x:f>IF(4&gt;'Настройки'!$B$3,"",IF(ISBLANK(I649),IF('Настройки'!$B$9="Нулевой спрос",0,""),IF(I649&lt;0,IF('Настройки'!$B$10="Исключить","",IF('Настройки'!$B$10="Абсолютные значения",ABS(I649),I649)),I649)))</x:f>
      </x:c>
      <x:c r="BM649" s="50" t="str">
        <x:f>IF(5&gt;'Настройки'!$B$3,"",IF(ISBLANK(J649),IF('Настройки'!$B$9="Нулевой спрос",0,""),IF(J649&lt;0,IF('Настройки'!$B$10="Исключить","",IF('Настройки'!$B$10="Абсолютные значения",ABS(J649),J649)),J649)))</x:f>
      </x:c>
      <x:c r="BN649" s="50" t="str">
        <x:f>IF(6&gt;'Настройки'!$B$3,"",IF(ISBLANK(K649),IF('Настройки'!$B$9="Нулевой спрос",0,""),IF(K649&lt;0,IF('Настройки'!$B$10="Исключить","",IF('Настройки'!$B$10="Абсолютные значения",ABS(K649),K649)),K649)))</x:f>
      </x:c>
      <x:c r="BO649" s="50" t="str">
        <x:f>IF(7&gt;'Настройки'!$B$3,"",IF(ISBLANK(L649),IF('Настройки'!$B$9="Нулевой спрос",0,""),IF(L649&lt;0,IF('Настройки'!$B$10="Исключить","",IF('Настройки'!$B$10="Абсолютные значения",ABS(L649),L649)),L649)))</x:f>
      </x:c>
      <x:c r="BP649" s="50" t="str">
        <x:f>IF(8&gt;'Настройки'!$B$3,"",IF(ISBLANK(M649),IF('Настройки'!$B$9="Нулевой спрос",0,""),IF(M649&lt;0,IF('Настройки'!$B$10="Исключить","",IF('Настройки'!$B$10="Абсолютные значения",ABS(M649),M649)),M649)))</x:f>
      </x:c>
      <x:c r="BQ649" s="50" t="str">
        <x:f>IF(9&gt;'Настройки'!$B$3,"",IF(ISBLANK(N649),IF('Настройки'!$B$9="Нулевой спрос",0,""),IF(N649&lt;0,IF('Настройки'!$B$10="Исключить","",IF('Настройки'!$B$10="Абсолютные значения",ABS(N649),N649)),N649)))</x:f>
      </x:c>
      <x:c r="BR649" s="50" t="str">
        <x:f>IF(10&gt;'Настройки'!$B$3,"",IF(ISBLANK(O649),IF('Настройки'!$B$9="Нулевой спрос",0,""),IF(O649&lt;0,IF('Настройки'!$B$10="Исключить","",IF('Настройки'!$B$10="Абсолютные значения",ABS(O649),O649)),O649)))</x:f>
      </x:c>
      <x:c r="BS649" s="50" t="str">
        <x:f>IF(11&gt;'Настройки'!$B$3,"",IF(ISBLANK(P649),IF('Настройки'!$B$9="Нулевой спрос",0,""),IF(P649&lt;0,IF('Настройки'!$B$10="Исключить","",IF('Настройки'!$B$10="Абсолютные значения",ABS(P649),P649)),P649)))</x:f>
      </x:c>
      <x:c r="BT649" s="50" t="str">
        <x:f>IF(12&gt;'Настройки'!$B$3,"",IF(ISBLANK(Q649),IF('Настройки'!$B$9="Нулевой спрос",0,""),IF(Q649&lt;0,IF('Настройки'!$B$10="Исключить","",IF('Настройки'!$B$10="Абсолютные значения",ABS(Q649),Q649)),Q649)))</x:f>
      </x:c>
      <x:c r="BU649" s="50" t="str">
        <x:f>IF(13&gt;'Настройки'!$B$3,"",IF(ISBLANK(R649),IF('Настройки'!$B$9="Нулевой спрос",0,""),IF(R649&lt;0,IF('Настройки'!$B$10="Исключить","",IF('Настройки'!$B$10="Абсолютные значения",ABS(R649),R649)),R649)))</x:f>
      </x:c>
      <x:c r="BV649" s="50" t="str">
        <x:f>IF(14&gt;'Настройки'!$B$3,"",IF(ISBLANK(S649),IF('Настройки'!$B$9="Нулевой спрос",0,""),IF(S649&lt;0,IF('Настройки'!$B$10="Исключить","",IF('Настройки'!$B$10="Абсолютные значения",ABS(S649),S649)),S649)))</x:f>
      </x:c>
      <x:c r="BW649" s="50" t="str">
        <x:f>IF(15&gt;'Настройки'!$B$3,"",IF(ISBLANK(T649),IF('Настройки'!$B$9="Нулевой спрос",0,""),IF(T649&lt;0,IF('Настройки'!$B$10="Исключить","",IF('Настройки'!$B$10="Абсолютные значения",ABS(T649),T649)),T649)))</x:f>
      </x:c>
      <x:c r="BX649" s="50" t="str">
        <x:f>IF(16&gt;'Настройки'!$B$3,"",IF(ISBLANK(U649),IF('Настройки'!$B$9="Нулевой спрос",0,""),IF(U649&lt;0,IF('Настройки'!$B$10="Исключить","",IF('Настройки'!$B$10="Абсолютные значения",ABS(U649),U649)),U649)))</x:f>
      </x:c>
      <x:c r="BY649" s="50" t="str">
        <x:f>IF(17&gt;'Настройки'!$B$3,"",IF(ISBLANK(V649),IF('Настройки'!$B$9="Нулевой спрос",0,""),IF(V649&lt;0,IF('Настройки'!$B$10="Исключить","",IF('Настройки'!$B$10="Абсолютные значения",ABS(V649),V649)),V649)))</x:f>
      </x:c>
      <x:c r="BZ649" s="50" t="str">
        <x:f>IF(18&gt;'Настройки'!$B$3,"",IF(ISBLANK(W649),IF('Настройки'!$B$9="Нулевой спрос",0,""),IF(W649&lt;0,IF('Настройки'!$B$10="Исключить","",IF('Настройки'!$B$10="Абсолютные значения",ABS(W649),W649)),W649)))</x:f>
      </x:c>
      <x:c r="CA649" s="50" t="str">
        <x:f>IF(19&gt;'Настройки'!$B$3,"",IF(ISBLANK(X649),IF('Настройки'!$B$9="Нулевой спрос",0,""),IF(X649&lt;0,IF('Настройки'!$B$10="Исключить","",IF('Настройки'!$B$10="Абсолютные значения",ABS(X649),X649)),X649)))</x:f>
      </x:c>
      <x:c r="CB649" s="50" t="str">
        <x:f>IF(20&gt;'Настройки'!$B$3,"",IF(ISBLANK(Y649),IF('Настройки'!$B$9="Нулевой спрос",0,""),IF(Y649&lt;0,IF('Настройки'!$B$10="Исключить","",IF('Настройки'!$B$10="Абсолютные значения",ABS(Y649),Y649)),Y649)))</x:f>
      </x:c>
      <x:c r="CC649" s="50" t="str">
        <x:f>IF(21&gt;'Настройки'!$B$3,"",IF(ISBLANK(Z649),IF('Настройки'!$B$9="Нулевой спрос",0,""),IF(Z649&lt;0,IF('Настройки'!$B$10="Исключить","",IF('Настройки'!$B$10="Абсолютные значения",ABS(Z649),Z649)),Z649)))</x:f>
      </x:c>
      <x:c r="CD649" s="50" t="str">
        <x:f>IF(22&gt;'Настройки'!$B$3,"",IF(ISBLANK(AA649),IF('Настройки'!$B$9="Нулевой спрос",0,""),IF(AA649&lt;0,IF('Настройки'!$B$10="Исключить","",IF('Настройки'!$B$10="Абсолютные значения",ABS(AA649),AA649)),AA649)))</x:f>
      </x:c>
      <x:c r="CE649" s="50" t="str">
        <x:f>IF(23&gt;'Настройки'!$B$3,"",IF(ISBLANK(AB649),IF('Настройки'!$B$9="Нулевой спрос",0,""),IF(AB649&lt;0,IF('Настройки'!$B$10="Исключить","",IF('Настройки'!$B$10="Абсолютные значения",ABS(AB649),AB649)),AB649)))</x:f>
      </x:c>
      <x:c r="CF649" s="50" t="str">
        <x:f>IF(24&gt;'Настройки'!$B$3,"",IF(ISBLANK(AC649),IF('Настройки'!$B$9="Нулевой спрос",0,""),IF(AC649&lt;0,IF('Настройки'!$B$10="Исключить","",IF('Настройки'!$B$10="Абсолютные значения",ABS(AC649),AC649)),AC649)))</x:f>
      </x:c>
      <x:c r="CG649" s="50" t="str">
        <x:f>IF(25&gt;'Настройки'!$B$3,"",IF(ISBLANK(AD649),IF('Настройки'!$B$9="Нулевой спрос",0,""),IF(AD649&lt;0,IF('Настройки'!$B$10="Исключить","",IF('Настройки'!$B$10="Абсолютные значения",ABS(AD649),AD649)),AD649)))</x:f>
      </x:c>
      <x:c r="CH649" s="50" t="str">
        <x:f>IF(26&gt;'Настройки'!$B$3,"",IF(ISBLANK(AE649),IF('Настройки'!$B$9="Нулевой спрос",0,""),IF(AE649&lt;0,IF('Настройки'!$B$10="Исключить","",IF('Настройки'!$B$10="Абсолютные значения",ABS(AE649),AE649)),AE649)))</x:f>
      </x:c>
      <x:c r="CI649" s="50" t="str">
        <x:f>IF(27&gt;'Настройки'!$B$3,"",IF(ISBLANK(AF649),IF('Настройки'!$B$9="Нулевой спрос",0,""),IF(AF649&lt;0,IF('Настройки'!$B$10="Исключить","",IF('Настройки'!$B$10="Абсолютные значения",ABS(AF649),AF649)),AF649)))</x:f>
      </x:c>
      <x:c r="CJ649" s="50" t="str">
        <x:f>IF(28&gt;'Настройки'!$B$3,"",IF(ISBLANK(AG649),IF('Настройки'!$B$9="Нулевой спрос",0,""),IF(AG649&lt;0,IF('Настройки'!$B$10="Исключить","",IF('Настройки'!$B$10="Абсолютные значения",ABS(AG649),AG649)),AG649)))</x:f>
      </x:c>
      <x:c r="CK649" s="50" t="str">
        <x:f>IF(29&gt;'Настройки'!$B$3,"",IF(ISBLANK(AH649),IF('Настройки'!$B$9="Нулевой спрос",0,""),IF(AH649&lt;0,IF('Настройки'!$B$10="Исключить","",IF('Настройки'!$B$10="Абсолютные значения",ABS(AH649),AH649)),AH649)))</x:f>
      </x:c>
      <x:c r="CL649" s="50" t="str">
        <x:f>IF(30&gt;'Настройки'!$B$3,"",IF(ISBLANK(AI649),IF('Настройки'!$B$9="Нулевой спрос",0,""),IF(AI649&lt;0,IF('Настройки'!$B$10="Исключить","",IF('Настройки'!$B$10="Абсолютные значения",ABS(AI649),AI649)),AI649)))</x:f>
      </x:c>
      <x:c r="CM649" s="50" t="str">
        <x:f>IF(31&gt;'Настройки'!$B$3,"",IF(ISBLANK(AJ649),IF('Настройки'!$B$9="Нулевой спрос",0,""),IF(AJ649&lt;0,IF('Настройки'!$B$10="Исключить","",IF('Настройки'!$B$10="Абсолютные значения",ABS(AJ649),AJ649)),AJ649)))</x:f>
      </x:c>
      <x:c r="CN649" s="50" t="str">
        <x:f>IF(32&gt;'Настройки'!$B$3,"",IF(ISBLANK(AK649),IF('Настройки'!$B$9="Нулевой спрос",0,""),IF(AK649&lt;0,IF('Настройки'!$B$10="Исключить","",IF('Настройки'!$B$10="Абсолютные значения",ABS(AK649),AK649)),AK649)))</x:f>
      </x:c>
      <x:c r="CO649" s="50" t="str">
        <x:f>IF(33&gt;'Настройки'!$B$3,"",IF(ISBLANK(AL649),IF('Настройки'!$B$9="Нулевой спрос",0,""),IF(AL649&lt;0,IF('Настройки'!$B$10="Исключить","",IF('Настройки'!$B$10="Абсолютные значения",ABS(AL649),AL649)),AL649)))</x:f>
      </x:c>
      <x:c r="CP649" s="50" t="str">
        <x:f>IF(34&gt;'Настройки'!$B$3,"",IF(ISBLANK(AM649),IF('Настройки'!$B$9="Нулевой спрос",0,""),IF(AM649&lt;0,IF('Настройки'!$B$10="Исключить","",IF('Настройки'!$B$10="Абсолютные значения",ABS(AM649),AM649)),AM649)))</x:f>
      </x:c>
      <x:c r="CQ649" s="50" t="str">
        <x:f>IF(35&gt;'Настройки'!$B$3,"",IF(ISBLANK(AN649),IF('Настройки'!$B$9="Нулевой спрос",0,""),IF(AN649&lt;0,IF('Настройки'!$B$10="Исключить","",IF('Настройки'!$B$10="Абсолютные значения",ABS(AN649),AN649)),AN649)))</x:f>
      </x:c>
      <x:c r="CR649" s="50" t="str">
        <x:f>IF(36&gt;'Настройки'!$B$3,"",IF(ISBLANK(AO649),IF('Настройки'!$B$9="Нулевой спрос",0,""),IF(AO649&lt;0,IF('Настройки'!$B$10="Исключить","",IF('Настройки'!$B$10="Абсолютные значения",ABS(AO649),AO649)),AO649)))</x:f>
      </x:c>
      <x:c r="CS649" s="50" t="str">
        <x:f>IF(OR(1&gt;'Настройки'!$B$3,ISBLANK(BI649),BI649=0),"",BI649)</x:f>
      </x:c>
      <x:c r="CT649" s="50" t="str">
        <x:f>IF(OR(2&gt;'Настройки'!$B$3,ISBLANK(BJ649),BJ649=0),"",BJ649)</x:f>
      </x:c>
      <x:c r="CU649" s="50" t="str">
        <x:f>IF(OR(3&gt;'Настройки'!$B$3,ISBLANK(BK649),BK649=0),"",BK649)</x:f>
      </x:c>
      <x:c r="CV649" s="50" t="str">
        <x:f>IF(OR(4&gt;'Настройки'!$B$3,ISBLANK(BL649),BL649=0),"",BL649)</x:f>
      </x:c>
      <x:c r="CW649" s="50" t="str">
        <x:f>IF(OR(5&gt;'Настройки'!$B$3,ISBLANK(BM649),BM649=0),"",BM649)</x:f>
      </x:c>
      <x:c r="CX649" s="50" t="str">
        <x:f>IF(OR(6&gt;'Настройки'!$B$3,ISBLANK(BN649),BN649=0),"",BN649)</x:f>
      </x:c>
      <x:c r="CY649" s="50" t="str">
        <x:f>IF(OR(7&gt;'Настройки'!$B$3,ISBLANK(BO649),BO649=0),"",BO649)</x:f>
      </x:c>
      <x:c r="CZ649" s="50" t="str">
        <x:f>IF(OR(8&gt;'Настройки'!$B$3,ISBLANK(BP649),BP649=0),"",BP649)</x:f>
      </x:c>
      <x:c r="DA649" s="50" t="str">
        <x:f>IF(OR(9&gt;'Настройки'!$B$3,ISBLANK(BQ649),BQ649=0),"",BQ649)</x:f>
      </x:c>
      <x:c r="DB649" s="50" t="str">
        <x:f>IF(OR(10&gt;'Настройки'!$B$3,ISBLANK(BR649),BR649=0),"",BR649)</x:f>
      </x:c>
      <x:c r="DC649" s="50" t="str">
        <x:f>IF(OR(11&gt;'Настройки'!$B$3,ISBLANK(BS649),BS649=0),"",BS649)</x:f>
      </x:c>
      <x:c r="DD649" s="50" t="str">
        <x:f>IF(OR(12&gt;'Настройки'!$B$3,ISBLANK(BT649),BT649=0),"",BT649)</x:f>
      </x:c>
      <x:c r="DE649" s="50" t="str">
        <x:f>IF(OR(13&gt;'Настройки'!$B$3,ISBLANK(BU649),BU649=0),"",BU649)</x:f>
      </x:c>
      <x:c r="DF649" s="50" t="str">
        <x:f>IF(OR(14&gt;'Настройки'!$B$3,ISBLANK(BV649),BV649=0),"",BV649)</x:f>
      </x:c>
      <x:c r="DG649" s="50" t="str">
        <x:f>IF(OR(15&gt;'Настройки'!$B$3,ISBLANK(BW649),BW649=0),"",BW649)</x:f>
      </x:c>
      <x:c r="DH649" s="50" t="str">
        <x:f>IF(OR(16&gt;'Настройки'!$B$3,ISBLANK(BX649),BX649=0),"",BX649)</x:f>
      </x:c>
      <x:c r="DI649" s="50" t="str">
        <x:f>IF(OR(17&gt;'Настройки'!$B$3,ISBLANK(BY649),BY649=0),"",BY649)</x:f>
      </x:c>
      <x:c r="DJ649" s="50" t="str">
        <x:f>IF(OR(18&gt;'Настройки'!$B$3,ISBLANK(BZ649),BZ649=0),"",BZ649)</x:f>
      </x:c>
      <x:c r="DK649" s="50" t="str">
        <x:f>IF(OR(19&gt;'Настройки'!$B$3,ISBLANK(CA649),CA649=0),"",CA649)</x:f>
      </x:c>
      <x:c r="DL649" s="50" t="str">
        <x:f>IF(OR(20&gt;'Настройки'!$B$3,ISBLANK(CB649),CB649=0),"",CB649)</x:f>
      </x:c>
      <x:c r="DM649" s="50" t="str">
        <x:f>IF(OR(21&gt;'Настройки'!$B$3,ISBLANK(CC649),CC649=0),"",CC649)</x:f>
      </x:c>
      <x:c r="DN649" s="50" t="str">
        <x:f>IF(OR(22&gt;'Настройки'!$B$3,ISBLANK(CD649),CD649=0),"",CD649)</x:f>
      </x:c>
      <x:c r="DO649" s="50" t="str">
        <x:f>IF(OR(23&gt;'Настройки'!$B$3,ISBLANK(CE649),CE649=0),"",CE649)</x:f>
      </x:c>
      <x:c r="DP649" s="50" t="str">
        <x:f>IF(OR(24&gt;'Настройки'!$B$3,ISBLANK(CF649),CF649=0),"",CF649)</x:f>
      </x:c>
      <x:c r="DQ649" s="50" t="str">
        <x:f>IF(OR(25&gt;'Настройки'!$B$3,ISBLANK(CG649),CG649=0),"",CG649)</x:f>
      </x:c>
      <x:c r="DR649" s="50" t="str">
        <x:f>IF(OR(26&gt;'Настройки'!$B$3,ISBLANK(CH649),CH649=0),"",CH649)</x:f>
      </x:c>
      <x:c r="DS649" s="50" t="str">
        <x:f>IF(OR(27&gt;'Настройки'!$B$3,ISBLANK(CI649),CI649=0),"",CI649)</x:f>
      </x:c>
      <x:c r="DT649" s="50" t="str">
        <x:f>IF(OR(28&gt;'Настройки'!$B$3,ISBLANK(CJ649),CJ649=0),"",CJ649)</x:f>
      </x:c>
      <x:c r="DU649" s="50" t="str">
        <x:f>IF(OR(29&gt;'Настройки'!$B$3,ISBLANK(CK649),CK649=0),"",CK649)</x:f>
      </x:c>
      <x:c r="DV649" s="50" t="str">
        <x:f>IF(OR(30&gt;'Настройки'!$B$3,ISBLANK(CL649),CL649=0),"",CL649)</x:f>
      </x:c>
      <x:c r="DW649" s="50" t="str">
        <x:f>IF(OR(31&gt;'Настройки'!$B$3,ISBLANK(CM649),CM649=0),"",CM649)</x:f>
      </x:c>
      <x:c r="DX649" s="50" t="str">
        <x:f>IF(OR(32&gt;'Настройки'!$B$3,ISBLANK(CN649),CN649=0),"",CN649)</x:f>
      </x:c>
      <x:c r="DY649" s="50" t="str">
        <x:f>IF(OR(33&gt;'Настройки'!$B$3,ISBLANK(CO649),CO649=0),"",CO649)</x:f>
      </x:c>
      <x:c r="DZ649" s="50" t="str">
        <x:f>IF(OR(34&gt;'Настройки'!$B$3,ISBLANK(CP649),CP649=0),"",CP649)</x:f>
      </x:c>
      <x:c r="EA649" s="50" t="str">
        <x:f>IF(OR(35&gt;'Настройки'!$B$3,ISBLANK(CQ649),CQ649=0),"",CQ649)</x:f>
      </x:c>
      <x:c r="EB649" s="50" t="str">
        <x:f>IF(OR(36&gt;'Настройки'!$B$3,ISBLANK(CR649),CR649=0),"",CR649)</x:f>
      </x:c>
      <x:c r="EC649" s="50" t="str">
        <x:f>IF(A649="","",IF(OR(BB649="AZ",BB649="BZ"),10000+ROW(),IF(AZ649&gt;'Настройки'!$B$11,20000+ROW(),IF(BF649&lt;&gt;"Обычный",30000+ROW(),IF(AX649&lt;=0,40000+ROW(),"")))))</x:f>
      </x:c>
      <x:c r="ED649" s="50" t="str">
        <x:f>IF(EC649="","",COUNTIFS($EC$2:$EC$1001,"&gt;0",$EC$2:$EC$1001,"&lt;"&amp;EC649)+1)</x:f>
      </x:c>
    </x:row>
    <x:row r="650">
      <x:c r="A650" s="115"/>
      <x:c r="B650" s="115"/>
      <x:c r="C650" s="115"/>
      <x:c r="D650" s="118"/>
      <x:c r="E650" s="118"/>
      <x:c r="F650" s="118"/>
      <x:c r="G650" s="118"/>
      <x:c r="H650" s="118"/>
      <x:c r="I650" s="118"/>
      <x:c r="J650" s="118"/>
      <x:c r="K650" s="118"/>
      <x:c r="L650" s="118"/>
      <x:c r="M650" s="118"/>
      <x:c r="N650" s="118"/>
      <x:c r="O650" s="118"/>
      <x:c r="P650" s="118"/>
      <x:c r="Q650" s="118"/>
      <x:c r="R650" s="118"/>
      <x:c r="S650" s="118"/>
      <x:c r="T650" s="118"/>
      <x:c r="U650" s="118"/>
      <x:c r="V650" s="118"/>
      <x:c r="W650" s="118"/>
      <x:c r="X650" s="118"/>
      <x:c r="Y650" s="118"/>
      <x:c r="Z650" s="118"/>
      <x:c r="AA650" s="118"/>
      <x:c r="AB650" s="118"/>
      <x:c r="AC650" s="118"/>
      <x:c r="AD650" s="118"/>
      <x:c r="AE650" s="118"/>
      <x:c r="AF650" s="118"/>
      <x:c r="AG650" s="118"/>
      <x:c r="AH650" s="118"/>
      <x:c r="AI650" s="118"/>
      <x:c r="AJ650" s="118"/>
      <x:c r="AK650" s="118"/>
      <x:c r="AL650" s="118"/>
      <x:c r="AM650" s="118"/>
      <x:c r="AN650" s="118"/>
      <x:c r="AO650" s="118"/>
      <x:c r="AP650" s="115"/>
      <x:c r="AQ650" s="49" t="str">
        <x:f>IF(A650="","",COUNT(BI650:INDEX(BI650:CR650,1,'Настройки'!$B$3)))</x:f>
      </x:c>
      <x:c r="AR650" s="49" t="str">
        <x:f>IF(A650="","",SUM(BI650:INDEX(BI650:CR650,1,'Настройки'!$B$3)))</x:f>
      </x:c>
      <x:c r="AS650" s="58" t="str">
        <x:f>IF(A650="","",IF('Настройки'!$B$4="Стоимость потребления",AR650*D650,IF('Настройки'!$B$4="Количество",AR650,E650)))</x:f>
      </x:c>
      <x:c r="AT650" s="61" t="str">
        <x:f>IF(OR(A650="",AS650&lt;0,SUM($AS$2:$AS$1001)&lt;=0),"",AS650/SUM($AS$2:$AS$1001))</x:f>
      </x:c>
      <x:c r="AU650" s="61" t="str">
        <x:f>IF(OR(A650="",AS650&lt;0,SUM($AS$2:$AS$1001)&lt;=0),"",SUMIFS($AS$2:$AS$1001,$AS$2:$AS$1001,"&gt;"&amp;AS650)/SUM($AS$2:$AS$1001))</x:f>
      </x:c>
      <x:c r="AV650" s="61" t="str">
        <x:f>IF(OR(A650="",AS650&lt;0,SUM($AS$2:$AS$1001)&lt;=0),"",SUMIFS($AS$2:$AS$1001,$AS$2:$AS$1001,"&gt;="&amp;AS650)/SUM($AS$2:$AS$1001))</x:f>
      </x:c>
      <x:c r="AW650" s="49" t="str">
        <x:f>IF(A650="","",IF(SUM($AS$2:$AS$1001)&lt;=0,"Не определён",IF(AS650&lt;0,"Исключение",IF(AU650&lt;'Настройки'!$B$5,"A",IF(AU650&lt;'Настройки'!$B$6,"B","C")))))</x:f>
      </x:c>
      <x:c r="AX650" s="58" t="str">
        <x:f>IF(A650="","",IF(AQ650=0,"",AVERAGE(BI650:INDEX(BI650:CR650,1,'Настройки'!$B$3))))</x:f>
      </x:c>
      <x:c r="AY650" s="58" t="str">
        <x:f>IF(OR(A650="",AQ650=0),"",STDEVP(BI650:INDEX(BI650:CR650,1,'Настройки'!$B$3)))</x:f>
      </x:c>
      <x:c r="AZ650" s="61" t="str">
        <x:f>IF(OR(A650="",AQ650&lt;'Настройки'!$B$12,AX650&lt;=0,AND('Настройки'!$B$10="Блокировать",COUNTIF(F650:INDEX(F650:AO650,1,'Настройки'!$B$3),"&lt;0")&gt;0)),"",AY650/ABS(AX650))</x:f>
      </x:c>
      <x:c r="BA650" s="49" t="str">
        <x:f>IF(A650="","",IF(AND('Настройки'!$B$10="Блокировать",COUNTIF(F650:INDEX(F650:AO650,1,'Настройки'!$B$3),"&lt;0")&gt;0),"Не определён",IF(AQ650&lt;'Настройки'!$B$12,"Не определён",IF(AX650=0,"Нет спроса",IF(AX650&lt;0,"Не определён",IF(AZ650&lt;='Настройки'!$B$7,"X",IF(AZ650&lt;='Настройки'!$B$8,"Y","Z")))))))</x:f>
      </x:c>
      <x:c r="BB650" s="49" t="str">
        <x:f>IF(OR(A650="",LEN(AW650)&lt;&gt;1,LEN(BA650)&lt;&gt;1),"",AW650&amp;BA650)</x:f>
      </x:c>
      <x:c r="BC650" s="61" t="str">
        <x:f>IF(OR(A650="",AQ650=0),"",(COUNT(BI650:INDEX(BI650:CR650,1,'Настройки'!$B$3))-COUNT(CS650:INDEX(CS650:EB650,1,'Настройки'!$B$3)))/AQ650)</x:f>
      </x:c>
      <x:c r="BD650" s="64" t="str">
        <x:f>IF(OR(A650="",COUNT(CS650:INDEX(CS650:EB650,1,'Настройки'!$B$3))=0),"",AQ650/COUNT(CS650:INDEX(CS650:EB650,1,'Настройки'!$B$3)))</x:f>
      </x:c>
      <x:c r="BE650" s="64" t="str">
        <x:f>IF(OR(A650="",COUNT(CS650:INDEX(CS650:EB650,1,'Настройки'!$B$3))=0),"",IF(AVERAGE(CS650:INDEX(CS650:EB650,1,'Настройки'!$B$3))=0,"",(STDEVP(CS650:INDEX(CS650:EB650,1,'Настройки'!$B$3))/ABS(AVERAGE(CS650:INDEX(CS650:EB650,1,'Настройки'!$B$3))))^2))</x:f>
      </x:c>
      <x:c r="BF650" s="49" t="str">
        <x:f>IF(A650="","",IF(AQ650&lt;3,"Недостаточно",IF(AQ650&lt;6,"Предварительный","Обычный")))</x:f>
      </x:c>
      <x:c r="BG650" s="49" t="str">
        <x:f>IF(A650="","",IF(COUNTIF(F650:INDEX(F650:AO650,1,'Настройки'!$B$3),"&lt;0")&gt;0,IF('Настройки'!$B$10="Блокировать","Отрицательный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"),"")&amp;IF(AQ650&lt;3,"Недостаточно истории. ",IF(AQ650&lt;6,"Предварительная классификация. ",""))&amp;IF(AX650=0,"Нет спроса за горизонт. ","")&amp;IF(AZ650&gt;'Настройки'!$B$11,"Экстремальная вариативность. ",""))</x:f>
      </x:c>
      <x:c r="BH650" s="49" t="str">
        <x:f>IF(A650="","",IFERROR(VLOOKUP(BB650,'Настройки'!$D$3:$E$11,2,FALSE),"Сначала проверьте исходные данные и историю спроса.")&amp;" Уточните срок поставки, MOQ и критичность.")</x:f>
      </x:c>
      <x:c r="BI650" s="50" t="str">
        <x:f>IF(1&gt;'Настройки'!$B$3,"",IF(ISBLANK(F650),IF('Настройки'!$B$9="Нулевой спрос",0,""),IF(F650&lt;0,IF('Настройки'!$B$10="Исключить","",IF('Настройки'!$B$10="Абсолютные значения",ABS(F650),F650)),F650)))</x:f>
      </x:c>
      <x:c r="BJ650" s="50" t="str">
        <x:f>IF(2&gt;'Настройки'!$B$3,"",IF(ISBLANK(G650),IF('Настройки'!$B$9="Нулевой спрос",0,""),IF(G650&lt;0,IF('Настройки'!$B$10="Исключить","",IF('Настройки'!$B$10="Абсолютные значения",ABS(G650),G650)),G650)))</x:f>
      </x:c>
      <x:c r="BK650" s="50" t="str">
        <x:f>IF(3&gt;'Настройки'!$B$3,"",IF(ISBLANK(H650),IF('Настройки'!$B$9="Нулевой спрос",0,""),IF(H650&lt;0,IF('Настройки'!$B$10="Исключить","",IF('Настройки'!$B$10="Абсолютные значения",ABS(H650),H650)),H650)))</x:f>
      </x:c>
      <x:c r="BL650" s="50" t="str">
        <x:f>IF(4&gt;'Настройки'!$B$3,"",IF(ISBLANK(I650),IF('Настройки'!$B$9="Нулевой спрос",0,""),IF(I650&lt;0,IF('Настройки'!$B$10="Исключить","",IF('Настройки'!$B$10="Абсолютные значения",ABS(I650),I650)),I650)))</x:f>
      </x:c>
      <x:c r="BM650" s="50" t="str">
        <x:f>IF(5&gt;'Настройки'!$B$3,"",IF(ISBLANK(J650),IF('Настройки'!$B$9="Нулевой спрос",0,""),IF(J650&lt;0,IF('Настройки'!$B$10="Исключить","",IF('Настройки'!$B$10="Абсолютные значения",ABS(J650),J650)),J650)))</x:f>
      </x:c>
      <x:c r="BN650" s="50" t="str">
        <x:f>IF(6&gt;'Настройки'!$B$3,"",IF(ISBLANK(K650),IF('Настройки'!$B$9="Нулевой спрос",0,""),IF(K650&lt;0,IF('Настройки'!$B$10="Исключить","",IF('Настройки'!$B$10="Абсолютные значения",ABS(K650),K650)),K650)))</x:f>
      </x:c>
      <x:c r="BO650" s="50" t="str">
        <x:f>IF(7&gt;'Настройки'!$B$3,"",IF(ISBLANK(L650),IF('Настройки'!$B$9="Нулевой спрос",0,""),IF(L650&lt;0,IF('Настройки'!$B$10="Исключить","",IF('Настройки'!$B$10="Абсолютные значения",ABS(L650),L650)),L650)))</x:f>
      </x:c>
      <x:c r="BP650" s="50" t="str">
        <x:f>IF(8&gt;'Настройки'!$B$3,"",IF(ISBLANK(M650),IF('Настройки'!$B$9="Нулевой спрос",0,""),IF(M650&lt;0,IF('Настройки'!$B$10="Исключить","",IF('Настройки'!$B$10="Абсолютные значения",ABS(M650),M650)),M650)))</x:f>
      </x:c>
      <x:c r="BQ650" s="50" t="str">
        <x:f>IF(9&gt;'Настройки'!$B$3,"",IF(ISBLANK(N650),IF('Настройки'!$B$9="Нулевой спрос",0,""),IF(N650&lt;0,IF('Настройки'!$B$10="Исключить","",IF('Настройки'!$B$10="Абсолютные значения",ABS(N650),N650)),N650)))</x:f>
      </x:c>
      <x:c r="BR650" s="50" t="str">
        <x:f>IF(10&gt;'Настройки'!$B$3,"",IF(ISBLANK(O650),IF('Настройки'!$B$9="Нулевой спрос",0,""),IF(O650&lt;0,IF('Настройки'!$B$10="Исключить","",IF('Настройки'!$B$10="Абсолютные значения",ABS(O650),O650)),O650)))</x:f>
      </x:c>
      <x:c r="BS650" s="50" t="str">
        <x:f>IF(11&gt;'Настройки'!$B$3,"",IF(ISBLANK(P650),IF('Настройки'!$B$9="Нулевой спрос",0,""),IF(P650&lt;0,IF('Настройки'!$B$10="Исключить","",IF('Настройки'!$B$10="Абсолютные значения",ABS(P650),P650)),P650)))</x:f>
      </x:c>
      <x:c r="BT650" s="50" t="str">
        <x:f>IF(12&gt;'Настройки'!$B$3,"",IF(ISBLANK(Q650),IF('Настройки'!$B$9="Нулевой спрос",0,""),IF(Q650&lt;0,IF('Настройки'!$B$10="Исключить","",IF('Настройки'!$B$10="Абсолютные значения",ABS(Q650),Q650)),Q650)))</x:f>
      </x:c>
      <x:c r="BU650" s="50" t="str">
        <x:f>IF(13&gt;'Настройки'!$B$3,"",IF(ISBLANK(R650),IF('Настройки'!$B$9="Нулевой спрос",0,""),IF(R650&lt;0,IF('Настройки'!$B$10="Исключить","",IF('Настройки'!$B$10="Абсолютные значения",ABS(R650),R650)),R650)))</x:f>
      </x:c>
      <x:c r="BV650" s="50" t="str">
        <x:f>IF(14&gt;'Настройки'!$B$3,"",IF(ISBLANK(S650),IF('Настройки'!$B$9="Нулевой спрос",0,""),IF(S650&lt;0,IF('Настройки'!$B$10="Исключить","",IF('Настройки'!$B$10="Абсолютные значения",ABS(S650),S650)),S650)))</x:f>
      </x:c>
      <x:c r="BW650" s="50" t="str">
        <x:f>IF(15&gt;'Настройки'!$B$3,"",IF(ISBLANK(T650),IF('Настройки'!$B$9="Нулевой спрос",0,""),IF(T650&lt;0,IF('Настройки'!$B$10="Исключить","",IF('Настройки'!$B$10="Абсолютные значения",ABS(T650),T650)),T650)))</x:f>
      </x:c>
      <x:c r="BX650" s="50" t="str">
        <x:f>IF(16&gt;'Настройки'!$B$3,"",IF(ISBLANK(U650),IF('Настройки'!$B$9="Нулевой спрос",0,""),IF(U650&lt;0,IF('Настройки'!$B$10="Исключить","",IF('Настройки'!$B$10="Абсолютные значения",ABS(U650),U650)),U650)))</x:f>
      </x:c>
      <x:c r="BY650" s="50" t="str">
        <x:f>IF(17&gt;'Настройки'!$B$3,"",IF(ISBLANK(V650),IF('Настройки'!$B$9="Нулевой спрос",0,""),IF(V650&lt;0,IF('Настройки'!$B$10="Исключить","",IF('Настройки'!$B$10="Абсолютные значения",ABS(V650),V650)),V650)))</x:f>
      </x:c>
      <x:c r="BZ650" s="50" t="str">
        <x:f>IF(18&gt;'Настройки'!$B$3,"",IF(ISBLANK(W650),IF('Настройки'!$B$9="Нулевой спрос",0,""),IF(W650&lt;0,IF('Настройки'!$B$10="Исключить","",IF('Настройки'!$B$10="Абсолютные значения",ABS(W650),W650)),W650)))</x:f>
      </x:c>
      <x:c r="CA650" s="50" t="str">
        <x:f>IF(19&gt;'Настройки'!$B$3,"",IF(ISBLANK(X650),IF('Настройки'!$B$9="Нулевой спрос",0,""),IF(X650&lt;0,IF('Настройки'!$B$10="Исключить","",IF('Настройки'!$B$10="Абсолютные значения",ABS(X650),X650)),X650)))</x:f>
      </x:c>
      <x:c r="CB650" s="50" t="str">
        <x:f>IF(20&gt;'Настройки'!$B$3,"",IF(ISBLANK(Y650),IF('Настройки'!$B$9="Нулевой спрос",0,""),IF(Y650&lt;0,IF('Настройки'!$B$10="Исключить","",IF('Настройки'!$B$10="Абсолютные значения",ABS(Y650),Y650)),Y650)))</x:f>
      </x:c>
      <x:c r="CC650" s="50" t="str">
        <x:f>IF(21&gt;'Настройки'!$B$3,"",IF(ISBLANK(Z650),IF('Настройки'!$B$9="Нулевой спрос",0,""),IF(Z650&lt;0,IF('Настройки'!$B$10="Исключить","",IF('Настройки'!$B$10="Абсолютные значения",ABS(Z650),Z650)),Z650)))</x:f>
      </x:c>
      <x:c r="CD650" s="50" t="str">
        <x:f>IF(22&gt;'Настройки'!$B$3,"",IF(ISBLANK(AA650),IF('Настройки'!$B$9="Нулевой спрос",0,""),IF(AA650&lt;0,IF('Настройки'!$B$10="Исключить","",IF('Настройки'!$B$10="Абсолютные значения",ABS(AA650),AA650)),AA650)))</x:f>
      </x:c>
      <x:c r="CE650" s="50" t="str">
        <x:f>IF(23&gt;'Настройки'!$B$3,"",IF(ISBLANK(AB650),IF('Настройки'!$B$9="Нулевой спрос",0,""),IF(AB650&lt;0,IF('Настройки'!$B$10="Исключить","",IF('Настройки'!$B$10="Абсолютные значения",ABS(AB650),AB650)),AB650)))</x:f>
      </x:c>
      <x:c r="CF650" s="50" t="str">
        <x:f>IF(24&gt;'Настройки'!$B$3,"",IF(ISBLANK(AC650),IF('Настройки'!$B$9="Нулевой спрос",0,""),IF(AC650&lt;0,IF('Настройки'!$B$10="Исключить","",IF('Настройки'!$B$10="Абсолютные значения",ABS(AC650),AC650)),AC650)))</x:f>
      </x:c>
      <x:c r="CG650" s="50" t="str">
        <x:f>IF(25&gt;'Настройки'!$B$3,"",IF(ISBLANK(AD650),IF('Настройки'!$B$9="Нулевой спрос",0,""),IF(AD650&lt;0,IF('Настройки'!$B$10="Исключить","",IF('Настройки'!$B$10="Абсолютные значения",ABS(AD650),AD650)),AD650)))</x:f>
      </x:c>
      <x:c r="CH650" s="50" t="str">
        <x:f>IF(26&gt;'Настройки'!$B$3,"",IF(ISBLANK(AE650),IF('Настройки'!$B$9="Нулевой спрос",0,""),IF(AE650&lt;0,IF('Настройки'!$B$10="Исключить","",IF('Настройки'!$B$10="Абсолютные значения",ABS(AE650),AE650)),AE650)))</x:f>
      </x:c>
      <x:c r="CI650" s="50" t="str">
        <x:f>IF(27&gt;'Настройки'!$B$3,"",IF(ISBLANK(AF650),IF('Настройки'!$B$9="Нулевой спрос",0,""),IF(AF650&lt;0,IF('Настройки'!$B$10="Исключить","",IF('Настройки'!$B$10="Абсолютные значения",ABS(AF650),AF650)),AF650)))</x:f>
      </x:c>
      <x:c r="CJ650" s="50" t="str">
        <x:f>IF(28&gt;'Настройки'!$B$3,"",IF(ISBLANK(AG650),IF('Настройки'!$B$9="Нулевой спрос",0,""),IF(AG650&lt;0,IF('Настройки'!$B$10="Исключить","",IF('Настройки'!$B$10="Абсолютные значения",ABS(AG650),AG650)),AG650)))</x:f>
      </x:c>
      <x:c r="CK650" s="50" t="str">
        <x:f>IF(29&gt;'Настройки'!$B$3,"",IF(ISBLANK(AH650),IF('Настройки'!$B$9="Нулевой спрос",0,""),IF(AH650&lt;0,IF('Настройки'!$B$10="Исключить","",IF('Настройки'!$B$10="Абсолютные значения",ABS(AH650),AH650)),AH650)))</x:f>
      </x:c>
      <x:c r="CL650" s="50" t="str">
        <x:f>IF(30&gt;'Настройки'!$B$3,"",IF(ISBLANK(AI650),IF('Настройки'!$B$9="Нулевой спрос",0,""),IF(AI650&lt;0,IF('Настройки'!$B$10="Исключить","",IF('Настройки'!$B$10="Абсолютные значения",ABS(AI650),AI650)),AI650)))</x:f>
      </x:c>
      <x:c r="CM650" s="50" t="str">
        <x:f>IF(31&gt;'Настройки'!$B$3,"",IF(ISBLANK(AJ650),IF('Настройки'!$B$9="Нулевой спрос",0,""),IF(AJ650&lt;0,IF('Настройки'!$B$10="Исключить","",IF('Настройки'!$B$10="Абсолютные значения",ABS(AJ650),AJ650)),AJ650)))</x:f>
      </x:c>
      <x:c r="CN650" s="50" t="str">
        <x:f>IF(32&gt;'Настройки'!$B$3,"",IF(ISBLANK(AK650),IF('Настройки'!$B$9="Нулевой спрос",0,""),IF(AK650&lt;0,IF('Настройки'!$B$10="Исключить","",IF('Настройки'!$B$10="Абсолютные значения",ABS(AK650),AK650)),AK650)))</x:f>
      </x:c>
      <x:c r="CO650" s="50" t="str">
        <x:f>IF(33&gt;'Настройки'!$B$3,"",IF(ISBLANK(AL650),IF('Настройки'!$B$9="Нулевой спрос",0,""),IF(AL650&lt;0,IF('Настройки'!$B$10="Исключить","",IF('Настройки'!$B$10="Абсолютные значения",ABS(AL650),AL650)),AL650)))</x:f>
      </x:c>
      <x:c r="CP650" s="50" t="str">
        <x:f>IF(34&gt;'Настройки'!$B$3,"",IF(ISBLANK(AM650),IF('Настройки'!$B$9="Нулевой спрос",0,""),IF(AM650&lt;0,IF('Настройки'!$B$10="Исключить","",IF('Настройки'!$B$10="Абсолютные значения",ABS(AM650),AM650)),AM650)))</x:f>
      </x:c>
      <x:c r="CQ650" s="50" t="str">
        <x:f>IF(35&gt;'Настройки'!$B$3,"",IF(ISBLANK(AN650),IF('Настройки'!$B$9="Нулевой спрос",0,""),IF(AN650&lt;0,IF('Настройки'!$B$10="Исключить","",IF('Настройки'!$B$10="Абсолютные значения",ABS(AN650),AN650)),AN650)))</x:f>
      </x:c>
      <x:c r="CR650" s="50" t="str">
        <x:f>IF(36&gt;'Настройки'!$B$3,"",IF(ISBLANK(AO650),IF('Настройки'!$B$9="Нулевой спрос",0,""),IF(AO650&lt;0,IF('Настройки'!$B$10="Исключить","",IF('Настройки'!$B$10="Абсолютные значения",ABS(AO650),AO650)),AO650)))</x:f>
      </x:c>
      <x:c r="CS650" s="50" t="str">
        <x:f>IF(OR(1&gt;'Настройки'!$B$3,ISBLANK(BI650),BI650=0),"",BI650)</x:f>
      </x:c>
      <x:c r="CT650" s="50" t="str">
        <x:f>IF(OR(2&gt;'Настройки'!$B$3,ISBLANK(BJ650),BJ650=0),"",BJ650)</x:f>
      </x:c>
      <x:c r="CU650" s="50" t="str">
        <x:f>IF(OR(3&gt;'Настройки'!$B$3,ISBLANK(BK650),BK650=0),"",BK650)</x:f>
      </x:c>
      <x:c r="CV650" s="50" t="str">
        <x:f>IF(OR(4&gt;'Настройки'!$B$3,ISBLANK(BL650),BL650=0),"",BL650)</x:f>
      </x:c>
      <x:c r="CW650" s="50" t="str">
        <x:f>IF(OR(5&gt;'Настройки'!$B$3,ISBLANK(BM650),BM650=0),"",BM650)</x:f>
      </x:c>
      <x:c r="CX650" s="50" t="str">
        <x:f>IF(OR(6&gt;'Настройки'!$B$3,ISBLANK(BN650),BN650=0),"",BN650)</x:f>
      </x:c>
      <x:c r="CY650" s="50" t="str">
        <x:f>IF(OR(7&gt;'Настройки'!$B$3,ISBLANK(BO650),BO650=0),"",BO650)</x:f>
      </x:c>
      <x:c r="CZ650" s="50" t="str">
        <x:f>IF(OR(8&gt;'Настройки'!$B$3,ISBLANK(BP650),BP650=0),"",BP650)</x:f>
      </x:c>
      <x:c r="DA650" s="50" t="str">
        <x:f>IF(OR(9&gt;'Настройки'!$B$3,ISBLANK(BQ650),BQ650=0),"",BQ650)</x:f>
      </x:c>
      <x:c r="DB650" s="50" t="str">
        <x:f>IF(OR(10&gt;'Настройки'!$B$3,ISBLANK(BR650),BR650=0),"",BR650)</x:f>
      </x:c>
      <x:c r="DC650" s="50" t="str">
        <x:f>IF(OR(11&gt;'Настройки'!$B$3,ISBLANK(BS650),BS650=0),"",BS650)</x:f>
      </x:c>
      <x:c r="DD650" s="50" t="str">
        <x:f>IF(OR(12&gt;'Настройки'!$B$3,ISBLANK(BT650),BT650=0),"",BT650)</x:f>
      </x:c>
      <x:c r="DE650" s="50" t="str">
        <x:f>IF(OR(13&gt;'Настройки'!$B$3,ISBLANK(BU650),BU650=0),"",BU650)</x:f>
      </x:c>
      <x:c r="DF650" s="50" t="str">
        <x:f>IF(OR(14&gt;'Настройки'!$B$3,ISBLANK(BV650),BV650=0),"",BV650)</x:f>
      </x:c>
      <x:c r="DG650" s="50" t="str">
        <x:f>IF(OR(15&gt;'Настройки'!$B$3,ISBLANK(BW650),BW650=0),"",BW650)</x:f>
      </x:c>
      <x:c r="DH650" s="50" t="str">
        <x:f>IF(OR(16&gt;'Настройки'!$B$3,ISBLANK(BX650),BX650=0),"",BX650)</x:f>
      </x:c>
      <x:c r="DI650" s="50" t="str">
        <x:f>IF(OR(17&gt;'Настройки'!$B$3,ISBLANK(BY650),BY650=0),"",BY650)</x:f>
      </x:c>
      <x:c r="DJ650" s="50" t="str">
        <x:f>IF(OR(18&gt;'Настройки'!$B$3,ISBLANK(BZ650),BZ650=0),"",BZ650)</x:f>
      </x:c>
      <x:c r="DK650" s="50" t="str">
        <x:f>IF(OR(19&gt;'Настройки'!$B$3,ISBLANK(CA650),CA650=0),"",CA650)</x:f>
      </x:c>
      <x:c r="DL650" s="50" t="str">
        <x:f>IF(OR(20&gt;'Настройки'!$B$3,ISBLANK(CB650),CB650=0),"",CB650)</x:f>
      </x:c>
      <x:c r="DM650" s="50" t="str">
        <x:f>IF(OR(21&gt;'Настройки'!$B$3,ISBLANK(CC650),CC650=0),"",CC650)</x:f>
      </x:c>
      <x:c r="DN650" s="50" t="str">
        <x:f>IF(OR(22&gt;'Настройки'!$B$3,ISBLANK(CD650),CD650=0),"",CD650)</x:f>
      </x:c>
      <x:c r="DO650" s="50" t="str">
        <x:f>IF(OR(23&gt;'Настройки'!$B$3,ISBLANK(CE650),CE650=0),"",CE650)</x:f>
      </x:c>
      <x:c r="DP650" s="50" t="str">
        <x:f>IF(OR(24&gt;'Настройки'!$B$3,ISBLANK(CF650),CF650=0),"",CF650)</x:f>
      </x:c>
      <x:c r="DQ650" s="50" t="str">
        <x:f>IF(OR(25&gt;'Настройки'!$B$3,ISBLANK(CG650),CG650=0),"",CG650)</x:f>
      </x:c>
      <x:c r="DR650" s="50" t="str">
        <x:f>IF(OR(26&gt;'Настройки'!$B$3,ISBLANK(CH650),CH650=0),"",CH650)</x:f>
      </x:c>
      <x:c r="DS650" s="50" t="str">
        <x:f>IF(OR(27&gt;'Настройки'!$B$3,ISBLANK(CI650),CI650=0),"",CI650)</x:f>
      </x:c>
      <x:c r="DT650" s="50" t="str">
        <x:f>IF(OR(28&gt;'Настройки'!$B$3,ISBLANK(CJ650),CJ650=0),"",CJ650)</x:f>
      </x:c>
      <x:c r="DU650" s="50" t="str">
        <x:f>IF(OR(29&gt;'Настройки'!$B$3,ISBLANK(CK650),CK650=0),"",CK650)</x:f>
      </x:c>
      <x:c r="DV650" s="50" t="str">
        <x:f>IF(OR(30&gt;'Настройки'!$B$3,ISBLANK(CL650),CL650=0),"",CL650)</x:f>
      </x:c>
      <x:c r="DW650" s="50" t="str">
        <x:f>IF(OR(31&gt;'Настройки'!$B$3,ISBLANK(CM650),CM650=0),"",CM650)</x:f>
      </x:c>
      <x:c r="DX650" s="50" t="str">
        <x:f>IF(OR(32&gt;'Настройки'!$B$3,ISBLANK(CN650),CN650=0),"",CN650)</x:f>
      </x:c>
      <x:c r="DY650" s="50" t="str">
        <x:f>IF(OR(33&gt;'Настройки'!$B$3,ISBLANK(CO650),CO650=0),"",CO650)</x:f>
      </x:c>
      <x:c r="DZ650" s="50" t="str">
        <x:f>IF(OR(34&gt;'Настройки'!$B$3,ISBLANK(CP650),CP650=0),"",CP650)</x:f>
      </x:c>
      <x:c r="EA650" s="50" t="str">
        <x:f>IF(OR(35&gt;'Настройки'!$B$3,ISBLANK(CQ650),CQ650=0),"",CQ650)</x:f>
      </x:c>
      <x:c r="EB650" s="50" t="str">
        <x:f>IF(OR(36&gt;'Настройки'!$B$3,ISBLANK(CR650),CR650=0),"",CR650)</x:f>
      </x:c>
      <x:c r="EC650" s="50" t="str">
        <x:f>IF(A650="","",IF(OR(BB650="AZ",BB650="BZ"),10000+ROW(),IF(AZ650&gt;'Настройки'!$B$11,20000+ROW(),IF(BF650&lt;&gt;"Обычный",30000+ROW(),IF(AX650&lt;=0,40000+ROW(),"")))))</x:f>
      </x:c>
      <x:c r="ED650" s="50" t="str">
        <x:f>IF(EC650="","",COUNTIFS($EC$2:$EC$1001,"&gt;0",$EC$2:$EC$1001,"&lt;"&amp;EC650)+1)</x:f>
      </x:c>
    </x:row>
    <x:row r="651">
      <x:c r="A651" s="115"/>
      <x:c r="B651" s="115"/>
      <x:c r="C651" s="115"/>
      <x:c r="D651" s="118"/>
      <x:c r="E651" s="118"/>
      <x:c r="F651" s="118"/>
      <x:c r="G651" s="118"/>
      <x:c r="H651" s="118"/>
      <x:c r="I651" s="118"/>
      <x:c r="J651" s="118"/>
      <x:c r="K651" s="118"/>
      <x:c r="L651" s="118"/>
      <x:c r="M651" s="118"/>
      <x:c r="N651" s="118"/>
      <x:c r="O651" s="118"/>
      <x:c r="P651" s="118"/>
      <x:c r="Q651" s="118"/>
      <x:c r="R651" s="118"/>
      <x:c r="S651" s="118"/>
      <x:c r="T651" s="118"/>
      <x:c r="U651" s="118"/>
      <x:c r="V651" s="118"/>
      <x:c r="W651" s="118"/>
      <x:c r="X651" s="118"/>
      <x:c r="Y651" s="118"/>
      <x:c r="Z651" s="118"/>
      <x:c r="AA651" s="118"/>
      <x:c r="AB651" s="118"/>
      <x:c r="AC651" s="118"/>
      <x:c r="AD651" s="118"/>
      <x:c r="AE651" s="118"/>
      <x:c r="AF651" s="118"/>
      <x:c r="AG651" s="118"/>
      <x:c r="AH651" s="118"/>
      <x:c r="AI651" s="118"/>
      <x:c r="AJ651" s="118"/>
      <x:c r="AK651" s="118"/>
      <x:c r="AL651" s="118"/>
      <x:c r="AM651" s="118"/>
      <x:c r="AN651" s="118"/>
      <x:c r="AO651" s="118"/>
      <x:c r="AP651" s="115"/>
      <x:c r="AQ651" s="49" t="str">
        <x:f>IF(A651="","",COUNT(BI651:INDEX(BI651:CR651,1,'Настройки'!$B$3)))</x:f>
      </x:c>
      <x:c r="AR651" s="49" t="str">
        <x:f>IF(A651="","",SUM(BI651:INDEX(BI651:CR651,1,'Настройки'!$B$3)))</x:f>
      </x:c>
      <x:c r="AS651" s="58" t="str">
        <x:f>IF(A651="","",IF('Настройки'!$B$4="Стоимость потребления",AR651*D651,IF('Настройки'!$B$4="Количество",AR651,E651)))</x:f>
      </x:c>
      <x:c r="AT651" s="61" t="str">
        <x:f>IF(OR(A651="",AS651&lt;0,SUM($AS$2:$AS$1001)&lt;=0),"",AS651/SUM($AS$2:$AS$1001))</x:f>
      </x:c>
      <x:c r="AU651" s="61" t="str">
        <x:f>IF(OR(A651="",AS651&lt;0,SUM($AS$2:$AS$1001)&lt;=0),"",SUMIFS($AS$2:$AS$1001,$AS$2:$AS$1001,"&gt;"&amp;AS651)/SUM($AS$2:$AS$1001))</x:f>
      </x:c>
      <x:c r="AV651" s="61" t="str">
        <x:f>IF(OR(A651="",AS651&lt;0,SUM($AS$2:$AS$1001)&lt;=0),"",SUMIFS($AS$2:$AS$1001,$AS$2:$AS$1001,"&gt;="&amp;AS651)/SUM($AS$2:$AS$1001))</x:f>
      </x:c>
      <x:c r="AW651" s="49" t="str">
        <x:f>IF(A651="","",IF(SUM($AS$2:$AS$1001)&lt;=0,"Не определён",IF(AS651&lt;0,"Исключение",IF(AU651&lt;'Настройки'!$B$5,"A",IF(AU651&lt;'Настройки'!$B$6,"B","C")))))</x:f>
      </x:c>
      <x:c r="AX651" s="58" t="str">
        <x:f>IF(A651="","",IF(AQ651=0,"",AVERAGE(BI651:INDEX(BI651:CR651,1,'Настройки'!$B$3))))</x:f>
      </x:c>
      <x:c r="AY651" s="58" t="str">
        <x:f>IF(OR(A651="",AQ651=0),"",STDEVP(BI651:INDEX(BI651:CR651,1,'Настройки'!$B$3)))</x:f>
      </x:c>
      <x:c r="AZ651" s="61" t="str">
        <x:f>IF(OR(A651="",AQ651&lt;'Настройки'!$B$12,AX651&lt;=0,AND('Настройки'!$B$10="Блокировать",COUNTIF(F651:INDEX(F651:AO651,1,'Настройки'!$B$3),"&lt;0")&gt;0)),"",AY651/ABS(AX651))</x:f>
      </x:c>
      <x:c r="BA651" s="49" t="str">
        <x:f>IF(A651="","",IF(AND('Настройки'!$B$10="Блокировать",COUNTIF(F651:INDEX(F651:AO651,1,'Настройки'!$B$3),"&lt;0")&gt;0),"Не определён",IF(AQ651&lt;'Настройки'!$B$12,"Не определён",IF(AX651=0,"Нет спроса",IF(AX651&lt;0,"Не определён",IF(AZ651&lt;='Настройки'!$B$7,"X",IF(AZ651&lt;='Настройки'!$B$8,"Y","Z")))))))</x:f>
      </x:c>
      <x:c r="BB651" s="49" t="str">
        <x:f>IF(OR(A651="",LEN(AW651)&lt;&gt;1,LEN(BA651)&lt;&gt;1),"",AW651&amp;BA651)</x:f>
      </x:c>
      <x:c r="BC651" s="61" t="str">
        <x:f>IF(OR(A651="",AQ651=0),"",(COUNT(BI651:INDEX(BI651:CR651,1,'Настройки'!$B$3))-COUNT(CS651:INDEX(CS651:EB651,1,'Настройки'!$B$3)))/AQ651)</x:f>
      </x:c>
      <x:c r="BD651" s="64" t="str">
        <x:f>IF(OR(A651="",COUNT(CS651:INDEX(CS651:EB651,1,'Настройки'!$B$3))=0),"",AQ651/COUNT(CS651:INDEX(CS651:EB651,1,'Настройки'!$B$3)))</x:f>
      </x:c>
      <x:c r="BE651" s="64" t="str">
        <x:f>IF(OR(A651="",COUNT(CS651:INDEX(CS651:EB651,1,'Настройки'!$B$3))=0),"",IF(AVERAGE(CS651:INDEX(CS651:EB651,1,'Настройки'!$B$3))=0,"",(STDEVP(CS651:INDEX(CS651:EB651,1,'Настройки'!$B$3))/ABS(AVERAGE(CS651:INDEX(CS651:EB651,1,'Настройки'!$B$3))))^2))</x:f>
      </x:c>
      <x:c r="BF651" s="49" t="str">
        <x:f>IF(A651="","",IF(AQ651&lt;3,"Недостаточно",IF(AQ651&lt;6,"Предварительный","Обычный")))</x:f>
      </x:c>
      <x:c r="BG651" s="49" t="str">
        <x:f>IF(A651="","",IF(COUNTIF(F651:INDEX(F651:AO651,1,'Настройки'!$B$3),"&lt;0")&gt;0,IF('Настройки'!$B$10="Блокировать","Отрицательный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"),"")&amp;IF(AQ651&lt;3,"Недостаточно истории. ",IF(AQ651&lt;6,"Предварительная классификация. ",""))&amp;IF(AX651=0,"Нет спроса за горизонт. ","")&amp;IF(AZ651&gt;'Настройки'!$B$11,"Экстремальная вариативность. ",""))</x:f>
      </x:c>
      <x:c r="BH651" s="49" t="str">
        <x:f>IF(A651="","",IFERROR(VLOOKUP(BB651,'Настройки'!$D$3:$E$11,2,FALSE),"Сначала проверьте исходные данные и историю спроса.")&amp;" Уточните срок поставки, MOQ и критичность.")</x:f>
      </x:c>
      <x:c r="BI651" s="50" t="str">
        <x:f>IF(1&gt;'Настройки'!$B$3,"",IF(ISBLANK(F651),IF('Настройки'!$B$9="Нулевой спрос",0,""),IF(F651&lt;0,IF('Настройки'!$B$10="Исключить","",IF('Настройки'!$B$10="Абсолютные значения",ABS(F651),F651)),F651)))</x:f>
      </x:c>
      <x:c r="BJ651" s="50" t="str">
        <x:f>IF(2&gt;'Настройки'!$B$3,"",IF(ISBLANK(G651),IF('Настройки'!$B$9="Нулевой спрос",0,""),IF(G651&lt;0,IF('Настройки'!$B$10="Исключить","",IF('Настройки'!$B$10="Абсолютные значения",ABS(G651),G651)),G651)))</x:f>
      </x:c>
      <x:c r="BK651" s="50" t="str">
        <x:f>IF(3&gt;'Настройки'!$B$3,"",IF(ISBLANK(H651),IF('Настройки'!$B$9="Нулевой спрос",0,""),IF(H651&lt;0,IF('Настройки'!$B$10="Исключить","",IF('Настройки'!$B$10="Абсолютные значения",ABS(H651),H651)),H651)))</x:f>
      </x:c>
      <x:c r="BL651" s="50" t="str">
        <x:f>IF(4&gt;'Настройки'!$B$3,"",IF(ISBLANK(I651),IF('Настройки'!$B$9="Нулевой спрос",0,""),IF(I651&lt;0,IF('Настройки'!$B$10="Исключить","",IF('Настройки'!$B$10="Абсолютные значения",ABS(I651),I651)),I651)))</x:f>
      </x:c>
      <x:c r="BM651" s="50" t="str">
        <x:f>IF(5&gt;'Настройки'!$B$3,"",IF(ISBLANK(J651),IF('Настройки'!$B$9="Нулевой спрос",0,""),IF(J651&lt;0,IF('Настройки'!$B$10="Исключить","",IF('Настройки'!$B$10="Абсолютные значения",ABS(J651),J651)),J651)))</x:f>
      </x:c>
      <x:c r="BN651" s="50" t="str">
        <x:f>IF(6&gt;'Настройки'!$B$3,"",IF(ISBLANK(K651),IF('Настройки'!$B$9="Нулевой спрос",0,""),IF(K651&lt;0,IF('Настройки'!$B$10="Исключить","",IF('Настройки'!$B$10="Абсолютные значения",ABS(K651),K651)),K651)))</x:f>
      </x:c>
      <x:c r="BO651" s="50" t="str">
        <x:f>IF(7&gt;'Настройки'!$B$3,"",IF(ISBLANK(L651),IF('Настройки'!$B$9="Нулевой спрос",0,""),IF(L651&lt;0,IF('Настройки'!$B$10="Исключить","",IF('Настройки'!$B$10="Абсолютные значения",ABS(L651),L651)),L651)))</x:f>
      </x:c>
      <x:c r="BP651" s="50" t="str">
        <x:f>IF(8&gt;'Настройки'!$B$3,"",IF(ISBLANK(M651),IF('Настройки'!$B$9="Нулевой спрос",0,""),IF(M651&lt;0,IF('Настройки'!$B$10="Исключить","",IF('Настройки'!$B$10="Абсолютные значения",ABS(M651),M651)),M651)))</x:f>
      </x:c>
      <x:c r="BQ651" s="50" t="str">
        <x:f>IF(9&gt;'Настройки'!$B$3,"",IF(ISBLANK(N651),IF('Настройки'!$B$9="Нулевой спрос",0,""),IF(N651&lt;0,IF('Настройки'!$B$10="Исключить","",IF('Настройки'!$B$10="Абсолютные значения",ABS(N651),N651)),N651)))</x:f>
      </x:c>
      <x:c r="BR651" s="50" t="str">
        <x:f>IF(10&gt;'Настройки'!$B$3,"",IF(ISBLANK(O651),IF('Настройки'!$B$9="Нулевой спрос",0,""),IF(O651&lt;0,IF('Настройки'!$B$10="Исключить","",IF('Настройки'!$B$10="Абсолютные значения",ABS(O651),O651)),O651)))</x:f>
      </x:c>
      <x:c r="BS651" s="50" t="str">
        <x:f>IF(11&gt;'Настройки'!$B$3,"",IF(ISBLANK(P651),IF('Настройки'!$B$9="Нулевой спрос",0,""),IF(P651&lt;0,IF('Настройки'!$B$10="Исключить","",IF('Настройки'!$B$10="Абсолютные значения",ABS(P651),P651)),P651)))</x:f>
      </x:c>
      <x:c r="BT651" s="50" t="str">
        <x:f>IF(12&gt;'Настройки'!$B$3,"",IF(ISBLANK(Q651),IF('Настройки'!$B$9="Нулевой спрос",0,""),IF(Q651&lt;0,IF('Настройки'!$B$10="Исключить","",IF('Настройки'!$B$10="Абсолютные значения",ABS(Q651),Q651)),Q651)))</x:f>
      </x:c>
      <x:c r="BU651" s="50" t="str">
        <x:f>IF(13&gt;'Настройки'!$B$3,"",IF(ISBLANK(R651),IF('Настройки'!$B$9="Нулевой спрос",0,""),IF(R651&lt;0,IF('Настройки'!$B$10="Исключить","",IF('Настройки'!$B$10="Абсолютные значения",ABS(R651),R651)),R651)))</x:f>
      </x:c>
      <x:c r="BV651" s="50" t="str">
        <x:f>IF(14&gt;'Настройки'!$B$3,"",IF(ISBLANK(S651),IF('Настройки'!$B$9="Нулевой спрос",0,""),IF(S651&lt;0,IF('Настройки'!$B$10="Исключить","",IF('Настройки'!$B$10="Абсолютные значения",ABS(S651),S651)),S651)))</x:f>
      </x:c>
      <x:c r="BW651" s="50" t="str">
        <x:f>IF(15&gt;'Настройки'!$B$3,"",IF(ISBLANK(T651),IF('Настройки'!$B$9="Нулевой спрос",0,""),IF(T651&lt;0,IF('Настройки'!$B$10="Исключить","",IF('Настройки'!$B$10="Абсолютные значения",ABS(T651),T651)),T651)))</x:f>
      </x:c>
      <x:c r="BX651" s="50" t="str">
        <x:f>IF(16&gt;'Настройки'!$B$3,"",IF(ISBLANK(U651),IF('Настройки'!$B$9="Нулевой спрос",0,""),IF(U651&lt;0,IF('Настройки'!$B$10="Исключить","",IF('Настройки'!$B$10="Абсолютные значения",ABS(U651),U651)),U651)))</x:f>
      </x:c>
      <x:c r="BY651" s="50" t="str">
        <x:f>IF(17&gt;'Настройки'!$B$3,"",IF(ISBLANK(V651),IF('Настройки'!$B$9="Нулевой спрос",0,""),IF(V651&lt;0,IF('Настройки'!$B$10="Исключить","",IF('Настройки'!$B$10="Абсолютные значения",ABS(V651),V651)),V651)))</x:f>
      </x:c>
      <x:c r="BZ651" s="50" t="str">
        <x:f>IF(18&gt;'Настройки'!$B$3,"",IF(ISBLANK(W651),IF('Настройки'!$B$9="Нулевой спрос",0,""),IF(W651&lt;0,IF('Настройки'!$B$10="Исключить","",IF('Настройки'!$B$10="Абсолютные значения",ABS(W651),W651)),W651)))</x:f>
      </x:c>
      <x:c r="CA651" s="50" t="str">
        <x:f>IF(19&gt;'Настройки'!$B$3,"",IF(ISBLANK(X651),IF('Настройки'!$B$9="Нулевой спрос",0,""),IF(X651&lt;0,IF('Настройки'!$B$10="Исключить","",IF('Настройки'!$B$10="Абсолютные значения",ABS(X651),X651)),X651)))</x:f>
      </x:c>
      <x:c r="CB651" s="50" t="str">
        <x:f>IF(20&gt;'Настройки'!$B$3,"",IF(ISBLANK(Y651),IF('Настройки'!$B$9="Нулевой спрос",0,""),IF(Y651&lt;0,IF('Настройки'!$B$10="Исключить","",IF('Настройки'!$B$10="Абсолютные значения",ABS(Y651),Y651)),Y651)))</x:f>
      </x:c>
      <x:c r="CC651" s="50" t="str">
        <x:f>IF(21&gt;'Настройки'!$B$3,"",IF(ISBLANK(Z651),IF('Настройки'!$B$9="Нулевой спрос",0,""),IF(Z651&lt;0,IF('Настройки'!$B$10="Исключить","",IF('Настройки'!$B$10="Абсолютные значения",ABS(Z651),Z651)),Z651)))</x:f>
      </x:c>
      <x:c r="CD651" s="50" t="str">
        <x:f>IF(22&gt;'Настройки'!$B$3,"",IF(ISBLANK(AA651),IF('Настройки'!$B$9="Нулевой спрос",0,""),IF(AA651&lt;0,IF('Настройки'!$B$10="Исключить","",IF('Настройки'!$B$10="Абсолютные значения",ABS(AA651),AA651)),AA651)))</x:f>
      </x:c>
      <x:c r="CE651" s="50" t="str">
        <x:f>IF(23&gt;'Настройки'!$B$3,"",IF(ISBLANK(AB651),IF('Настройки'!$B$9="Нулевой спрос",0,""),IF(AB651&lt;0,IF('Настройки'!$B$10="Исключить","",IF('Настройки'!$B$10="Абсолютные значения",ABS(AB651),AB651)),AB651)))</x:f>
      </x:c>
      <x:c r="CF651" s="50" t="str">
        <x:f>IF(24&gt;'Настройки'!$B$3,"",IF(ISBLANK(AC651),IF('Настройки'!$B$9="Нулевой спрос",0,""),IF(AC651&lt;0,IF('Настройки'!$B$10="Исключить","",IF('Настройки'!$B$10="Абсолютные значения",ABS(AC651),AC651)),AC651)))</x:f>
      </x:c>
      <x:c r="CG651" s="50" t="str">
        <x:f>IF(25&gt;'Настройки'!$B$3,"",IF(ISBLANK(AD651),IF('Настройки'!$B$9="Нулевой спрос",0,""),IF(AD651&lt;0,IF('Настройки'!$B$10="Исключить","",IF('Настройки'!$B$10="Абсолютные значения",ABS(AD651),AD651)),AD651)))</x:f>
      </x:c>
      <x:c r="CH651" s="50" t="str">
        <x:f>IF(26&gt;'Настройки'!$B$3,"",IF(ISBLANK(AE651),IF('Настройки'!$B$9="Нулевой спрос",0,""),IF(AE651&lt;0,IF('Настройки'!$B$10="Исключить","",IF('Настройки'!$B$10="Абсолютные значения",ABS(AE651),AE651)),AE651)))</x:f>
      </x:c>
      <x:c r="CI651" s="50" t="str">
        <x:f>IF(27&gt;'Настройки'!$B$3,"",IF(ISBLANK(AF651),IF('Настройки'!$B$9="Нулевой спрос",0,""),IF(AF651&lt;0,IF('Настройки'!$B$10="Исключить","",IF('Настройки'!$B$10="Абсолютные значения",ABS(AF651),AF651)),AF651)))</x:f>
      </x:c>
      <x:c r="CJ651" s="50" t="str">
        <x:f>IF(28&gt;'Настройки'!$B$3,"",IF(ISBLANK(AG651),IF('Настройки'!$B$9="Нулевой спрос",0,""),IF(AG651&lt;0,IF('Настройки'!$B$10="Исключить","",IF('Настройки'!$B$10="Абсолютные значения",ABS(AG651),AG651)),AG651)))</x:f>
      </x:c>
      <x:c r="CK651" s="50" t="str">
        <x:f>IF(29&gt;'Настройки'!$B$3,"",IF(ISBLANK(AH651),IF('Настройки'!$B$9="Нулевой спрос",0,""),IF(AH651&lt;0,IF('Настройки'!$B$10="Исключить","",IF('Настройки'!$B$10="Абсолютные значения",ABS(AH651),AH651)),AH651)))</x:f>
      </x:c>
      <x:c r="CL651" s="50" t="str">
        <x:f>IF(30&gt;'Настройки'!$B$3,"",IF(ISBLANK(AI651),IF('Настройки'!$B$9="Нулевой спрос",0,""),IF(AI651&lt;0,IF('Настройки'!$B$10="Исключить","",IF('Настройки'!$B$10="Абсолютные значения",ABS(AI651),AI651)),AI651)))</x:f>
      </x:c>
      <x:c r="CM651" s="50" t="str">
        <x:f>IF(31&gt;'Настройки'!$B$3,"",IF(ISBLANK(AJ651),IF('Настройки'!$B$9="Нулевой спрос",0,""),IF(AJ651&lt;0,IF('Настройки'!$B$10="Исключить","",IF('Настройки'!$B$10="Абсолютные значения",ABS(AJ651),AJ651)),AJ651)))</x:f>
      </x:c>
      <x:c r="CN651" s="50" t="str">
        <x:f>IF(32&gt;'Настройки'!$B$3,"",IF(ISBLANK(AK651),IF('Настройки'!$B$9="Нулевой спрос",0,""),IF(AK651&lt;0,IF('Настройки'!$B$10="Исключить","",IF('Настройки'!$B$10="Абсолютные значения",ABS(AK651),AK651)),AK651)))</x:f>
      </x:c>
      <x:c r="CO651" s="50" t="str">
        <x:f>IF(33&gt;'Настройки'!$B$3,"",IF(ISBLANK(AL651),IF('Настройки'!$B$9="Нулевой спрос",0,""),IF(AL651&lt;0,IF('Настройки'!$B$10="Исключить","",IF('Настройки'!$B$10="Абсолютные значения",ABS(AL651),AL651)),AL651)))</x:f>
      </x:c>
      <x:c r="CP651" s="50" t="str">
        <x:f>IF(34&gt;'Настройки'!$B$3,"",IF(ISBLANK(AM651),IF('Настройки'!$B$9="Нулевой спрос",0,""),IF(AM651&lt;0,IF('Настройки'!$B$10="Исключить","",IF('Настройки'!$B$10="Абсолютные значения",ABS(AM651),AM651)),AM651)))</x:f>
      </x:c>
      <x:c r="CQ651" s="50" t="str">
        <x:f>IF(35&gt;'Настройки'!$B$3,"",IF(ISBLANK(AN651),IF('Настройки'!$B$9="Нулевой спрос",0,""),IF(AN651&lt;0,IF('Настройки'!$B$10="Исключить","",IF('Настройки'!$B$10="Абсолютные значения",ABS(AN651),AN651)),AN651)))</x:f>
      </x:c>
      <x:c r="CR651" s="50" t="str">
        <x:f>IF(36&gt;'Настройки'!$B$3,"",IF(ISBLANK(AO651),IF('Настройки'!$B$9="Нулевой спрос",0,""),IF(AO651&lt;0,IF('Настройки'!$B$10="Исключить","",IF('Настройки'!$B$10="Абсолютные значения",ABS(AO651),AO651)),AO651)))</x:f>
      </x:c>
      <x:c r="CS651" s="50" t="str">
        <x:f>IF(OR(1&gt;'Настройки'!$B$3,ISBLANK(BI651),BI651=0),"",BI651)</x:f>
      </x:c>
      <x:c r="CT651" s="50" t="str">
        <x:f>IF(OR(2&gt;'Настройки'!$B$3,ISBLANK(BJ651),BJ651=0),"",BJ651)</x:f>
      </x:c>
      <x:c r="CU651" s="50" t="str">
        <x:f>IF(OR(3&gt;'Настройки'!$B$3,ISBLANK(BK651),BK651=0),"",BK651)</x:f>
      </x:c>
      <x:c r="CV651" s="50" t="str">
        <x:f>IF(OR(4&gt;'Настройки'!$B$3,ISBLANK(BL651),BL651=0),"",BL651)</x:f>
      </x:c>
      <x:c r="CW651" s="50" t="str">
        <x:f>IF(OR(5&gt;'Настройки'!$B$3,ISBLANK(BM651),BM651=0),"",BM651)</x:f>
      </x:c>
      <x:c r="CX651" s="50" t="str">
        <x:f>IF(OR(6&gt;'Настройки'!$B$3,ISBLANK(BN651),BN651=0),"",BN651)</x:f>
      </x:c>
      <x:c r="CY651" s="50" t="str">
        <x:f>IF(OR(7&gt;'Настройки'!$B$3,ISBLANK(BO651),BO651=0),"",BO651)</x:f>
      </x:c>
      <x:c r="CZ651" s="50" t="str">
        <x:f>IF(OR(8&gt;'Настройки'!$B$3,ISBLANK(BP651),BP651=0),"",BP651)</x:f>
      </x:c>
      <x:c r="DA651" s="50" t="str">
        <x:f>IF(OR(9&gt;'Настройки'!$B$3,ISBLANK(BQ651),BQ651=0),"",BQ651)</x:f>
      </x:c>
      <x:c r="DB651" s="50" t="str">
        <x:f>IF(OR(10&gt;'Настройки'!$B$3,ISBLANK(BR651),BR651=0),"",BR651)</x:f>
      </x:c>
      <x:c r="DC651" s="50" t="str">
        <x:f>IF(OR(11&gt;'Настройки'!$B$3,ISBLANK(BS651),BS651=0),"",BS651)</x:f>
      </x:c>
      <x:c r="DD651" s="50" t="str">
        <x:f>IF(OR(12&gt;'Настройки'!$B$3,ISBLANK(BT651),BT651=0),"",BT651)</x:f>
      </x:c>
      <x:c r="DE651" s="50" t="str">
        <x:f>IF(OR(13&gt;'Настройки'!$B$3,ISBLANK(BU651),BU651=0),"",BU651)</x:f>
      </x:c>
      <x:c r="DF651" s="50" t="str">
        <x:f>IF(OR(14&gt;'Настройки'!$B$3,ISBLANK(BV651),BV651=0),"",BV651)</x:f>
      </x:c>
      <x:c r="DG651" s="50" t="str">
        <x:f>IF(OR(15&gt;'Настройки'!$B$3,ISBLANK(BW651),BW651=0),"",BW651)</x:f>
      </x:c>
      <x:c r="DH651" s="50" t="str">
        <x:f>IF(OR(16&gt;'Настройки'!$B$3,ISBLANK(BX651),BX651=0),"",BX651)</x:f>
      </x:c>
      <x:c r="DI651" s="50" t="str">
        <x:f>IF(OR(17&gt;'Настройки'!$B$3,ISBLANK(BY651),BY651=0),"",BY651)</x:f>
      </x:c>
      <x:c r="DJ651" s="50" t="str">
        <x:f>IF(OR(18&gt;'Настройки'!$B$3,ISBLANK(BZ651),BZ651=0),"",BZ651)</x:f>
      </x:c>
      <x:c r="DK651" s="50" t="str">
        <x:f>IF(OR(19&gt;'Настройки'!$B$3,ISBLANK(CA651),CA651=0),"",CA651)</x:f>
      </x:c>
      <x:c r="DL651" s="50" t="str">
        <x:f>IF(OR(20&gt;'Настройки'!$B$3,ISBLANK(CB651),CB651=0),"",CB651)</x:f>
      </x:c>
      <x:c r="DM651" s="50" t="str">
        <x:f>IF(OR(21&gt;'Настройки'!$B$3,ISBLANK(CC651),CC651=0),"",CC651)</x:f>
      </x:c>
      <x:c r="DN651" s="50" t="str">
        <x:f>IF(OR(22&gt;'Настройки'!$B$3,ISBLANK(CD651),CD651=0),"",CD651)</x:f>
      </x:c>
      <x:c r="DO651" s="50" t="str">
        <x:f>IF(OR(23&gt;'Настройки'!$B$3,ISBLANK(CE651),CE651=0),"",CE651)</x:f>
      </x:c>
      <x:c r="DP651" s="50" t="str">
        <x:f>IF(OR(24&gt;'Настройки'!$B$3,ISBLANK(CF651),CF651=0),"",CF651)</x:f>
      </x:c>
      <x:c r="DQ651" s="50" t="str">
        <x:f>IF(OR(25&gt;'Настройки'!$B$3,ISBLANK(CG651),CG651=0),"",CG651)</x:f>
      </x:c>
      <x:c r="DR651" s="50" t="str">
        <x:f>IF(OR(26&gt;'Настройки'!$B$3,ISBLANK(CH651),CH651=0),"",CH651)</x:f>
      </x:c>
      <x:c r="DS651" s="50" t="str">
        <x:f>IF(OR(27&gt;'Настройки'!$B$3,ISBLANK(CI651),CI651=0),"",CI651)</x:f>
      </x:c>
      <x:c r="DT651" s="50" t="str">
        <x:f>IF(OR(28&gt;'Настройки'!$B$3,ISBLANK(CJ651),CJ651=0),"",CJ651)</x:f>
      </x:c>
      <x:c r="DU651" s="50" t="str">
        <x:f>IF(OR(29&gt;'Настройки'!$B$3,ISBLANK(CK651),CK651=0),"",CK651)</x:f>
      </x:c>
      <x:c r="DV651" s="50" t="str">
        <x:f>IF(OR(30&gt;'Настройки'!$B$3,ISBLANK(CL651),CL651=0),"",CL651)</x:f>
      </x:c>
      <x:c r="DW651" s="50" t="str">
        <x:f>IF(OR(31&gt;'Настройки'!$B$3,ISBLANK(CM651),CM651=0),"",CM651)</x:f>
      </x:c>
      <x:c r="DX651" s="50" t="str">
        <x:f>IF(OR(32&gt;'Настройки'!$B$3,ISBLANK(CN651),CN651=0),"",CN651)</x:f>
      </x:c>
      <x:c r="DY651" s="50" t="str">
        <x:f>IF(OR(33&gt;'Настройки'!$B$3,ISBLANK(CO651),CO651=0),"",CO651)</x:f>
      </x:c>
      <x:c r="DZ651" s="50" t="str">
        <x:f>IF(OR(34&gt;'Настройки'!$B$3,ISBLANK(CP651),CP651=0),"",CP651)</x:f>
      </x:c>
      <x:c r="EA651" s="50" t="str">
        <x:f>IF(OR(35&gt;'Настройки'!$B$3,ISBLANK(CQ651),CQ651=0),"",CQ651)</x:f>
      </x:c>
      <x:c r="EB651" s="50" t="str">
        <x:f>IF(OR(36&gt;'Настройки'!$B$3,ISBLANK(CR651),CR651=0),"",CR651)</x:f>
      </x:c>
      <x:c r="EC651" s="50" t="str">
        <x:f>IF(A651="","",IF(OR(BB651="AZ",BB651="BZ"),10000+ROW(),IF(AZ651&gt;'Настройки'!$B$11,20000+ROW(),IF(BF651&lt;&gt;"Обычный",30000+ROW(),IF(AX651&lt;=0,40000+ROW(),"")))))</x:f>
      </x:c>
      <x:c r="ED651" s="50" t="str">
        <x:f>IF(EC651="","",COUNTIFS($EC$2:$EC$1001,"&gt;0",$EC$2:$EC$1001,"&lt;"&amp;EC651)+1)</x:f>
      </x:c>
    </x:row>
    <x:row r="652">
      <x:c r="A652" s="115"/>
      <x:c r="B652" s="115"/>
      <x:c r="C652" s="115"/>
      <x:c r="D652" s="118"/>
      <x:c r="E652" s="118"/>
      <x:c r="F652" s="118"/>
      <x:c r="G652" s="118"/>
      <x:c r="H652" s="118"/>
      <x:c r="I652" s="118"/>
      <x:c r="J652" s="118"/>
      <x:c r="K652" s="118"/>
      <x:c r="L652" s="118"/>
      <x:c r="M652" s="118"/>
      <x:c r="N652" s="118"/>
      <x:c r="O652" s="118"/>
      <x:c r="P652" s="118"/>
      <x:c r="Q652" s="118"/>
      <x:c r="R652" s="118"/>
      <x:c r="S652" s="118"/>
      <x:c r="T652" s="118"/>
      <x:c r="U652" s="118"/>
      <x:c r="V652" s="118"/>
      <x:c r="W652" s="118"/>
      <x:c r="X652" s="118"/>
      <x:c r="Y652" s="118"/>
      <x:c r="Z652" s="118"/>
      <x:c r="AA652" s="118"/>
      <x:c r="AB652" s="118"/>
      <x:c r="AC652" s="118"/>
      <x:c r="AD652" s="118"/>
      <x:c r="AE652" s="118"/>
      <x:c r="AF652" s="118"/>
      <x:c r="AG652" s="118"/>
      <x:c r="AH652" s="118"/>
      <x:c r="AI652" s="118"/>
      <x:c r="AJ652" s="118"/>
      <x:c r="AK652" s="118"/>
      <x:c r="AL652" s="118"/>
      <x:c r="AM652" s="118"/>
      <x:c r="AN652" s="118"/>
      <x:c r="AO652" s="118"/>
      <x:c r="AP652" s="115"/>
      <x:c r="AQ652" s="49" t="str">
        <x:f>IF(A652="","",COUNT(BI652:INDEX(BI652:CR652,1,'Настройки'!$B$3)))</x:f>
      </x:c>
      <x:c r="AR652" s="49" t="str">
        <x:f>IF(A652="","",SUM(BI652:INDEX(BI652:CR652,1,'Настройки'!$B$3)))</x:f>
      </x:c>
      <x:c r="AS652" s="58" t="str">
        <x:f>IF(A652="","",IF('Настройки'!$B$4="Стоимость потребления",AR652*D652,IF('Настройки'!$B$4="Количество",AR652,E652)))</x:f>
      </x:c>
      <x:c r="AT652" s="61" t="str">
        <x:f>IF(OR(A652="",AS652&lt;0,SUM($AS$2:$AS$1001)&lt;=0),"",AS652/SUM($AS$2:$AS$1001))</x:f>
      </x:c>
      <x:c r="AU652" s="61" t="str">
        <x:f>IF(OR(A652="",AS652&lt;0,SUM($AS$2:$AS$1001)&lt;=0),"",SUMIFS($AS$2:$AS$1001,$AS$2:$AS$1001,"&gt;"&amp;AS652)/SUM($AS$2:$AS$1001))</x:f>
      </x:c>
      <x:c r="AV652" s="61" t="str">
        <x:f>IF(OR(A652="",AS652&lt;0,SUM($AS$2:$AS$1001)&lt;=0),"",SUMIFS($AS$2:$AS$1001,$AS$2:$AS$1001,"&gt;="&amp;AS652)/SUM($AS$2:$AS$1001))</x:f>
      </x:c>
      <x:c r="AW652" s="49" t="str">
        <x:f>IF(A652="","",IF(SUM($AS$2:$AS$1001)&lt;=0,"Не определён",IF(AS652&lt;0,"Исключение",IF(AU652&lt;'Настройки'!$B$5,"A",IF(AU652&lt;'Настройки'!$B$6,"B","C")))))</x:f>
      </x:c>
      <x:c r="AX652" s="58" t="str">
        <x:f>IF(A652="","",IF(AQ652=0,"",AVERAGE(BI652:INDEX(BI652:CR652,1,'Настройки'!$B$3))))</x:f>
      </x:c>
      <x:c r="AY652" s="58" t="str">
        <x:f>IF(OR(A652="",AQ652=0),"",STDEVP(BI652:INDEX(BI652:CR652,1,'Настройки'!$B$3)))</x:f>
      </x:c>
      <x:c r="AZ652" s="61" t="str">
        <x:f>IF(OR(A652="",AQ652&lt;'Настройки'!$B$12,AX652&lt;=0,AND('Настройки'!$B$10="Блокировать",COUNTIF(F652:INDEX(F652:AO652,1,'Настройки'!$B$3),"&lt;0")&gt;0)),"",AY652/ABS(AX652))</x:f>
      </x:c>
      <x:c r="BA652" s="49" t="str">
        <x:f>IF(A652="","",IF(AND('Настройки'!$B$10="Блокировать",COUNTIF(F652:INDEX(F652:AO652,1,'Настройки'!$B$3),"&lt;0")&gt;0),"Не определён",IF(AQ652&lt;'Настройки'!$B$12,"Не определён",IF(AX652=0,"Нет спроса",IF(AX652&lt;0,"Не определён",IF(AZ652&lt;='Настройки'!$B$7,"X",IF(AZ652&lt;='Настройки'!$B$8,"Y","Z")))))))</x:f>
      </x:c>
      <x:c r="BB652" s="49" t="str">
        <x:f>IF(OR(A652="",LEN(AW652)&lt;&gt;1,LEN(BA652)&lt;&gt;1),"",AW652&amp;BA652)</x:f>
      </x:c>
      <x:c r="BC652" s="61" t="str">
        <x:f>IF(OR(A652="",AQ652=0),"",(COUNT(BI652:INDEX(BI652:CR652,1,'Настройки'!$B$3))-COUNT(CS652:INDEX(CS652:EB652,1,'Настройки'!$B$3)))/AQ652)</x:f>
      </x:c>
      <x:c r="BD652" s="64" t="str">
        <x:f>IF(OR(A652="",COUNT(CS652:INDEX(CS652:EB652,1,'Настройки'!$B$3))=0),"",AQ652/COUNT(CS652:INDEX(CS652:EB652,1,'Настройки'!$B$3)))</x:f>
      </x:c>
      <x:c r="BE652" s="64" t="str">
        <x:f>IF(OR(A652="",COUNT(CS652:INDEX(CS652:EB652,1,'Настройки'!$B$3))=0),"",IF(AVERAGE(CS652:INDEX(CS652:EB652,1,'Настройки'!$B$3))=0,"",(STDEVP(CS652:INDEX(CS652:EB652,1,'Настройки'!$B$3))/ABS(AVERAGE(CS652:INDEX(CS652:EB652,1,'Настройки'!$B$3))))^2))</x:f>
      </x:c>
      <x:c r="BF652" s="49" t="str">
        <x:f>IF(A652="","",IF(AQ652&lt;3,"Недостаточно",IF(AQ652&lt;6,"Предварительный","Обычный")))</x:f>
      </x:c>
      <x:c r="BG652" s="49" t="str">
        <x:f>IF(A652="","",IF(COUNTIF(F652:INDEX(F652:AO652,1,'Настройки'!$B$3),"&lt;0")&gt;0,IF('Настройки'!$B$10="Блокировать","Отрицательный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"),"")&amp;IF(AQ652&lt;3,"Недостаточно истории. ",IF(AQ652&lt;6,"Предварительная классификация. ",""))&amp;IF(AX652=0,"Нет спроса за горизонт. ","")&amp;IF(AZ652&gt;'Настройки'!$B$11,"Экстремальная вариативность. ",""))</x:f>
      </x:c>
      <x:c r="BH652" s="49" t="str">
        <x:f>IF(A652="","",IFERROR(VLOOKUP(BB652,'Настройки'!$D$3:$E$11,2,FALSE),"Сначала проверьте исходные данные и историю спроса.")&amp;" Уточните срок поставки, MOQ и критичность.")</x:f>
      </x:c>
      <x:c r="BI652" s="50" t="str">
        <x:f>IF(1&gt;'Настройки'!$B$3,"",IF(ISBLANK(F652),IF('Настройки'!$B$9="Нулевой спрос",0,""),IF(F652&lt;0,IF('Настройки'!$B$10="Исключить","",IF('Настройки'!$B$10="Абсолютные значения",ABS(F652),F652)),F652)))</x:f>
      </x:c>
      <x:c r="BJ652" s="50" t="str">
        <x:f>IF(2&gt;'Настройки'!$B$3,"",IF(ISBLANK(G652),IF('Настройки'!$B$9="Нулевой спрос",0,""),IF(G652&lt;0,IF('Настройки'!$B$10="Исключить","",IF('Настройки'!$B$10="Абсолютные значения",ABS(G652),G652)),G652)))</x:f>
      </x:c>
      <x:c r="BK652" s="50" t="str">
        <x:f>IF(3&gt;'Настройки'!$B$3,"",IF(ISBLANK(H652),IF('Настройки'!$B$9="Нулевой спрос",0,""),IF(H652&lt;0,IF('Настройки'!$B$10="Исключить","",IF('Настройки'!$B$10="Абсолютные значения",ABS(H652),H652)),H652)))</x:f>
      </x:c>
      <x:c r="BL652" s="50" t="str">
        <x:f>IF(4&gt;'Настройки'!$B$3,"",IF(ISBLANK(I652),IF('Настройки'!$B$9="Нулевой спрос",0,""),IF(I652&lt;0,IF('Настройки'!$B$10="Исключить","",IF('Настройки'!$B$10="Абсолютные значения",ABS(I652),I652)),I652)))</x:f>
      </x:c>
      <x:c r="BM652" s="50" t="str">
        <x:f>IF(5&gt;'Настройки'!$B$3,"",IF(ISBLANK(J652),IF('Настройки'!$B$9="Нулевой спрос",0,""),IF(J652&lt;0,IF('Настройки'!$B$10="Исключить","",IF('Настройки'!$B$10="Абсолютные значения",ABS(J652),J652)),J652)))</x:f>
      </x:c>
      <x:c r="BN652" s="50" t="str">
        <x:f>IF(6&gt;'Настройки'!$B$3,"",IF(ISBLANK(K652),IF('Настройки'!$B$9="Нулевой спрос",0,""),IF(K652&lt;0,IF('Настройки'!$B$10="Исключить","",IF('Настройки'!$B$10="Абсолютные значения",ABS(K652),K652)),K652)))</x:f>
      </x:c>
      <x:c r="BO652" s="50" t="str">
        <x:f>IF(7&gt;'Настройки'!$B$3,"",IF(ISBLANK(L652),IF('Настройки'!$B$9="Нулевой спрос",0,""),IF(L652&lt;0,IF('Настройки'!$B$10="Исключить","",IF('Настройки'!$B$10="Абсолютные значения",ABS(L652),L652)),L652)))</x:f>
      </x:c>
      <x:c r="BP652" s="50" t="str">
        <x:f>IF(8&gt;'Настройки'!$B$3,"",IF(ISBLANK(M652),IF('Настройки'!$B$9="Нулевой спрос",0,""),IF(M652&lt;0,IF('Настройки'!$B$10="Исключить","",IF('Настройки'!$B$10="Абсолютные значения",ABS(M652),M652)),M652)))</x:f>
      </x:c>
      <x:c r="BQ652" s="50" t="str">
        <x:f>IF(9&gt;'Настройки'!$B$3,"",IF(ISBLANK(N652),IF('Настройки'!$B$9="Нулевой спрос",0,""),IF(N652&lt;0,IF('Настройки'!$B$10="Исключить","",IF('Настройки'!$B$10="Абсолютные значения",ABS(N652),N652)),N652)))</x:f>
      </x:c>
      <x:c r="BR652" s="50" t="str">
        <x:f>IF(10&gt;'Настройки'!$B$3,"",IF(ISBLANK(O652),IF('Настройки'!$B$9="Нулевой спрос",0,""),IF(O652&lt;0,IF('Настройки'!$B$10="Исключить","",IF('Настройки'!$B$10="Абсолютные значения",ABS(O652),O652)),O652)))</x:f>
      </x:c>
      <x:c r="BS652" s="50" t="str">
        <x:f>IF(11&gt;'Настройки'!$B$3,"",IF(ISBLANK(P652),IF('Настройки'!$B$9="Нулевой спрос",0,""),IF(P652&lt;0,IF('Настройки'!$B$10="Исключить","",IF('Настройки'!$B$10="Абсолютные значения",ABS(P652),P652)),P652)))</x:f>
      </x:c>
      <x:c r="BT652" s="50" t="str">
        <x:f>IF(12&gt;'Настройки'!$B$3,"",IF(ISBLANK(Q652),IF('Настройки'!$B$9="Нулевой спрос",0,""),IF(Q652&lt;0,IF('Настройки'!$B$10="Исключить","",IF('Настройки'!$B$10="Абсолютные значения",ABS(Q652),Q652)),Q652)))</x:f>
      </x:c>
      <x:c r="BU652" s="50" t="str">
        <x:f>IF(13&gt;'Настройки'!$B$3,"",IF(ISBLANK(R652),IF('Настройки'!$B$9="Нулевой спрос",0,""),IF(R652&lt;0,IF('Настройки'!$B$10="Исключить","",IF('Настройки'!$B$10="Абсолютные значения",ABS(R652),R652)),R652)))</x:f>
      </x:c>
      <x:c r="BV652" s="50" t="str">
        <x:f>IF(14&gt;'Настройки'!$B$3,"",IF(ISBLANK(S652),IF('Настройки'!$B$9="Нулевой спрос",0,""),IF(S652&lt;0,IF('Настройки'!$B$10="Исключить","",IF('Настройки'!$B$10="Абсолютные значения",ABS(S652),S652)),S652)))</x:f>
      </x:c>
      <x:c r="BW652" s="50" t="str">
        <x:f>IF(15&gt;'Настройки'!$B$3,"",IF(ISBLANK(T652),IF('Настройки'!$B$9="Нулевой спрос",0,""),IF(T652&lt;0,IF('Настройки'!$B$10="Исключить","",IF('Настройки'!$B$10="Абсолютные значения",ABS(T652),T652)),T652)))</x:f>
      </x:c>
      <x:c r="BX652" s="50" t="str">
        <x:f>IF(16&gt;'Настройки'!$B$3,"",IF(ISBLANK(U652),IF('Настройки'!$B$9="Нулевой спрос",0,""),IF(U652&lt;0,IF('Настройки'!$B$10="Исключить","",IF('Настройки'!$B$10="Абсолютные значения",ABS(U652),U652)),U652)))</x:f>
      </x:c>
      <x:c r="BY652" s="50" t="str">
        <x:f>IF(17&gt;'Настройки'!$B$3,"",IF(ISBLANK(V652),IF('Настройки'!$B$9="Нулевой спрос",0,""),IF(V652&lt;0,IF('Настройки'!$B$10="Исключить","",IF('Настройки'!$B$10="Абсолютные значения",ABS(V652),V652)),V652)))</x:f>
      </x:c>
      <x:c r="BZ652" s="50" t="str">
        <x:f>IF(18&gt;'Настройки'!$B$3,"",IF(ISBLANK(W652),IF('Настройки'!$B$9="Нулевой спрос",0,""),IF(W652&lt;0,IF('Настройки'!$B$10="Исключить","",IF('Настройки'!$B$10="Абсолютные значения",ABS(W652),W652)),W652)))</x:f>
      </x:c>
      <x:c r="CA652" s="50" t="str">
        <x:f>IF(19&gt;'Настройки'!$B$3,"",IF(ISBLANK(X652),IF('Настройки'!$B$9="Нулевой спрос",0,""),IF(X652&lt;0,IF('Настройки'!$B$10="Исключить","",IF('Настройки'!$B$10="Абсолютные значения",ABS(X652),X652)),X652)))</x:f>
      </x:c>
      <x:c r="CB652" s="50" t="str">
        <x:f>IF(20&gt;'Настройки'!$B$3,"",IF(ISBLANK(Y652),IF('Настройки'!$B$9="Нулевой спрос",0,""),IF(Y652&lt;0,IF('Настройки'!$B$10="Исключить","",IF('Настройки'!$B$10="Абсолютные значения",ABS(Y652),Y652)),Y652)))</x:f>
      </x:c>
      <x:c r="CC652" s="50" t="str">
        <x:f>IF(21&gt;'Настройки'!$B$3,"",IF(ISBLANK(Z652),IF('Настройки'!$B$9="Нулевой спрос",0,""),IF(Z652&lt;0,IF('Настройки'!$B$10="Исключить","",IF('Настройки'!$B$10="Абсолютные значения",ABS(Z652),Z652)),Z652)))</x:f>
      </x:c>
      <x:c r="CD652" s="50" t="str">
        <x:f>IF(22&gt;'Настройки'!$B$3,"",IF(ISBLANK(AA652),IF('Настройки'!$B$9="Нулевой спрос",0,""),IF(AA652&lt;0,IF('Настройки'!$B$10="Исключить","",IF('Настройки'!$B$10="Абсолютные значения",ABS(AA652),AA652)),AA652)))</x:f>
      </x:c>
      <x:c r="CE652" s="50" t="str">
        <x:f>IF(23&gt;'Настройки'!$B$3,"",IF(ISBLANK(AB652),IF('Настройки'!$B$9="Нулевой спрос",0,""),IF(AB652&lt;0,IF('Настройки'!$B$10="Исключить","",IF('Настройки'!$B$10="Абсолютные значения",ABS(AB652),AB652)),AB652)))</x:f>
      </x:c>
      <x:c r="CF652" s="50" t="str">
        <x:f>IF(24&gt;'Настройки'!$B$3,"",IF(ISBLANK(AC652),IF('Настройки'!$B$9="Нулевой спрос",0,""),IF(AC652&lt;0,IF('Настройки'!$B$10="Исключить","",IF('Настройки'!$B$10="Абсолютные значения",ABS(AC652),AC652)),AC652)))</x:f>
      </x:c>
      <x:c r="CG652" s="50" t="str">
        <x:f>IF(25&gt;'Настройки'!$B$3,"",IF(ISBLANK(AD652),IF('Настройки'!$B$9="Нулевой спрос",0,""),IF(AD652&lt;0,IF('Настройки'!$B$10="Исключить","",IF('Настройки'!$B$10="Абсолютные значения",ABS(AD652),AD652)),AD652)))</x:f>
      </x:c>
      <x:c r="CH652" s="50" t="str">
        <x:f>IF(26&gt;'Настройки'!$B$3,"",IF(ISBLANK(AE652),IF('Настройки'!$B$9="Нулевой спрос",0,""),IF(AE652&lt;0,IF('Настройки'!$B$10="Исключить","",IF('Настройки'!$B$10="Абсолютные значения",ABS(AE652),AE652)),AE652)))</x:f>
      </x:c>
      <x:c r="CI652" s="50" t="str">
        <x:f>IF(27&gt;'Настройки'!$B$3,"",IF(ISBLANK(AF652),IF('Настройки'!$B$9="Нулевой спрос",0,""),IF(AF652&lt;0,IF('Настройки'!$B$10="Исключить","",IF('Настройки'!$B$10="Абсолютные значения",ABS(AF652),AF652)),AF652)))</x:f>
      </x:c>
      <x:c r="CJ652" s="50" t="str">
        <x:f>IF(28&gt;'Настройки'!$B$3,"",IF(ISBLANK(AG652),IF('Настройки'!$B$9="Нулевой спрос",0,""),IF(AG652&lt;0,IF('Настройки'!$B$10="Исключить","",IF('Настройки'!$B$10="Абсолютные значения",ABS(AG652),AG652)),AG652)))</x:f>
      </x:c>
      <x:c r="CK652" s="50" t="str">
        <x:f>IF(29&gt;'Настройки'!$B$3,"",IF(ISBLANK(AH652),IF('Настройки'!$B$9="Нулевой спрос",0,""),IF(AH652&lt;0,IF('Настройки'!$B$10="Исключить","",IF('Настройки'!$B$10="Абсолютные значения",ABS(AH652),AH652)),AH652)))</x:f>
      </x:c>
      <x:c r="CL652" s="50" t="str">
        <x:f>IF(30&gt;'Настройки'!$B$3,"",IF(ISBLANK(AI652),IF('Настройки'!$B$9="Нулевой спрос",0,""),IF(AI652&lt;0,IF('Настройки'!$B$10="Исключить","",IF('Настройки'!$B$10="Абсолютные значения",ABS(AI652),AI652)),AI652)))</x:f>
      </x:c>
      <x:c r="CM652" s="50" t="str">
        <x:f>IF(31&gt;'Настройки'!$B$3,"",IF(ISBLANK(AJ652),IF('Настройки'!$B$9="Нулевой спрос",0,""),IF(AJ652&lt;0,IF('Настройки'!$B$10="Исключить","",IF('Настройки'!$B$10="Абсолютные значения",ABS(AJ652),AJ652)),AJ652)))</x:f>
      </x:c>
      <x:c r="CN652" s="50" t="str">
        <x:f>IF(32&gt;'Настройки'!$B$3,"",IF(ISBLANK(AK652),IF('Настройки'!$B$9="Нулевой спрос",0,""),IF(AK652&lt;0,IF('Настройки'!$B$10="Исключить","",IF('Настройки'!$B$10="Абсолютные значения",ABS(AK652),AK652)),AK652)))</x:f>
      </x:c>
      <x:c r="CO652" s="50" t="str">
        <x:f>IF(33&gt;'Настройки'!$B$3,"",IF(ISBLANK(AL652),IF('Настройки'!$B$9="Нулевой спрос",0,""),IF(AL652&lt;0,IF('Настройки'!$B$10="Исключить","",IF('Настройки'!$B$10="Абсолютные значения",ABS(AL652),AL652)),AL652)))</x:f>
      </x:c>
      <x:c r="CP652" s="50" t="str">
        <x:f>IF(34&gt;'Настройки'!$B$3,"",IF(ISBLANK(AM652),IF('Настройки'!$B$9="Нулевой спрос",0,""),IF(AM652&lt;0,IF('Настройки'!$B$10="Исключить","",IF('Настройки'!$B$10="Абсолютные значения",ABS(AM652),AM652)),AM652)))</x:f>
      </x:c>
      <x:c r="CQ652" s="50" t="str">
        <x:f>IF(35&gt;'Настройки'!$B$3,"",IF(ISBLANK(AN652),IF('Настройки'!$B$9="Нулевой спрос",0,""),IF(AN652&lt;0,IF('Настройки'!$B$10="Исключить","",IF('Настройки'!$B$10="Абсолютные значения",ABS(AN652),AN652)),AN652)))</x:f>
      </x:c>
      <x:c r="CR652" s="50" t="str">
        <x:f>IF(36&gt;'Настройки'!$B$3,"",IF(ISBLANK(AO652),IF('Настройки'!$B$9="Нулевой спрос",0,""),IF(AO652&lt;0,IF('Настройки'!$B$10="Исключить","",IF('Настройки'!$B$10="Абсолютные значения",ABS(AO652),AO652)),AO652)))</x:f>
      </x:c>
      <x:c r="CS652" s="50" t="str">
        <x:f>IF(OR(1&gt;'Настройки'!$B$3,ISBLANK(BI652),BI652=0),"",BI652)</x:f>
      </x:c>
      <x:c r="CT652" s="50" t="str">
        <x:f>IF(OR(2&gt;'Настройки'!$B$3,ISBLANK(BJ652),BJ652=0),"",BJ652)</x:f>
      </x:c>
      <x:c r="CU652" s="50" t="str">
        <x:f>IF(OR(3&gt;'Настройки'!$B$3,ISBLANK(BK652),BK652=0),"",BK652)</x:f>
      </x:c>
      <x:c r="CV652" s="50" t="str">
        <x:f>IF(OR(4&gt;'Настройки'!$B$3,ISBLANK(BL652),BL652=0),"",BL652)</x:f>
      </x:c>
      <x:c r="CW652" s="50" t="str">
        <x:f>IF(OR(5&gt;'Настройки'!$B$3,ISBLANK(BM652),BM652=0),"",BM652)</x:f>
      </x:c>
      <x:c r="CX652" s="50" t="str">
        <x:f>IF(OR(6&gt;'Настройки'!$B$3,ISBLANK(BN652),BN652=0),"",BN652)</x:f>
      </x:c>
      <x:c r="CY652" s="50" t="str">
        <x:f>IF(OR(7&gt;'Настройки'!$B$3,ISBLANK(BO652),BO652=0),"",BO652)</x:f>
      </x:c>
      <x:c r="CZ652" s="50" t="str">
        <x:f>IF(OR(8&gt;'Настройки'!$B$3,ISBLANK(BP652),BP652=0),"",BP652)</x:f>
      </x:c>
      <x:c r="DA652" s="50" t="str">
        <x:f>IF(OR(9&gt;'Настройки'!$B$3,ISBLANK(BQ652),BQ652=0),"",BQ652)</x:f>
      </x:c>
      <x:c r="DB652" s="50" t="str">
        <x:f>IF(OR(10&gt;'Настройки'!$B$3,ISBLANK(BR652),BR652=0),"",BR652)</x:f>
      </x:c>
      <x:c r="DC652" s="50" t="str">
        <x:f>IF(OR(11&gt;'Настройки'!$B$3,ISBLANK(BS652),BS652=0),"",BS652)</x:f>
      </x:c>
      <x:c r="DD652" s="50" t="str">
        <x:f>IF(OR(12&gt;'Настройки'!$B$3,ISBLANK(BT652),BT652=0),"",BT652)</x:f>
      </x:c>
      <x:c r="DE652" s="50" t="str">
        <x:f>IF(OR(13&gt;'Настройки'!$B$3,ISBLANK(BU652),BU652=0),"",BU652)</x:f>
      </x:c>
      <x:c r="DF652" s="50" t="str">
        <x:f>IF(OR(14&gt;'Настройки'!$B$3,ISBLANK(BV652),BV652=0),"",BV652)</x:f>
      </x:c>
      <x:c r="DG652" s="50" t="str">
        <x:f>IF(OR(15&gt;'Настройки'!$B$3,ISBLANK(BW652),BW652=0),"",BW652)</x:f>
      </x:c>
      <x:c r="DH652" s="50" t="str">
        <x:f>IF(OR(16&gt;'Настройки'!$B$3,ISBLANK(BX652),BX652=0),"",BX652)</x:f>
      </x:c>
      <x:c r="DI652" s="50" t="str">
        <x:f>IF(OR(17&gt;'Настройки'!$B$3,ISBLANK(BY652),BY652=0),"",BY652)</x:f>
      </x:c>
      <x:c r="DJ652" s="50" t="str">
        <x:f>IF(OR(18&gt;'Настройки'!$B$3,ISBLANK(BZ652),BZ652=0),"",BZ652)</x:f>
      </x:c>
      <x:c r="DK652" s="50" t="str">
        <x:f>IF(OR(19&gt;'Настройки'!$B$3,ISBLANK(CA652),CA652=0),"",CA652)</x:f>
      </x:c>
      <x:c r="DL652" s="50" t="str">
        <x:f>IF(OR(20&gt;'Настройки'!$B$3,ISBLANK(CB652),CB652=0),"",CB652)</x:f>
      </x:c>
      <x:c r="DM652" s="50" t="str">
        <x:f>IF(OR(21&gt;'Настройки'!$B$3,ISBLANK(CC652),CC652=0),"",CC652)</x:f>
      </x:c>
      <x:c r="DN652" s="50" t="str">
        <x:f>IF(OR(22&gt;'Настройки'!$B$3,ISBLANK(CD652),CD652=0),"",CD652)</x:f>
      </x:c>
      <x:c r="DO652" s="50" t="str">
        <x:f>IF(OR(23&gt;'Настройки'!$B$3,ISBLANK(CE652),CE652=0),"",CE652)</x:f>
      </x:c>
      <x:c r="DP652" s="50" t="str">
        <x:f>IF(OR(24&gt;'Настройки'!$B$3,ISBLANK(CF652),CF652=0),"",CF652)</x:f>
      </x:c>
      <x:c r="DQ652" s="50" t="str">
        <x:f>IF(OR(25&gt;'Настройки'!$B$3,ISBLANK(CG652),CG652=0),"",CG652)</x:f>
      </x:c>
      <x:c r="DR652" s="50" t="str">
        <x:f>IF(OR(26&gt;'Настройки'!$B$3,ISBLANK(CH652),CH652=0),"",CH652)</x:f>
      </x:c>
      <x:c r="DS652" s="50" t="str">
        <x:f>IF(OR(27&gt;'Настройки'!$B$3,ISBLANK(CI652),CI652=0),"",CI652)</x:f>
      </x:c>
      <x:c r="DT652" s="50" t="str">
        <x:f>IF(OR(28&gt;'Настройки'!$B$3,ISBLANK(CJ652),CJ652=0),"",CJ652)</x:f>
      </x:c>
      <x:c r="DU652" s="50" t="str">
        <x:f>IF(OR(29&gt;'Настройки'!$B$3,ISBLANK(CK652),CK652=0),"",CK652)</x:f>
      </x:c>
      <x:c r="DV652" s="50" t="str">
        <x:f>IF(OR(30&gt;'Настройки'!$B$3,ISBLANK(CL652),CL652=0),"",CL652)</x:f>
      </x:c>
      <x:c r="DW652" s="50" t="str">
        <x:f>IF(OR(31&gt;'Настройки'!$B$3,ISBLANK(CM652),CM652=0),"",CM652)</x:f>
      </x:c>
      <x:c r="DX652" s="50" t="str">
        <x:f>IF(OR(32&gt;'Настройки'!$B$3,ISBLANK(CN652),CN652=0),"",CN652)</x:f>
      </x:c>
      <x:c r="DY652" s="50" t="str">
        <x:f>IF(OR(33&gt;'Настройки'!$B$3,ISBLANK(CO652),CO652=0),"",CO652)</x:f>
      </x:c>
      <x:c r="DZ652" s="50" t="str">
        <x:f>IF(OR(34&gt;'Настройки'!$B$3,ISBLANK(CP652),CP652=0),"",CP652)</x:f>
      </x:c>
      <x:c r="EA652" s="50" t="str">
        <x:f>IF(OR(35&gt;'Настройки'!$B$3,ISBLANK(CQ652),CQ652=0),"",CQ652)</x:f>
      </x:c>
      <x:c r="EB652" s="50" t="str">
        <x:f>IF(OR(36&gt;'Настройки'!$B$3,ISBLANK(CR652),CR652=0),"",CR652)</x:f>
      </x:c>
      <x:c r="EC652" s="50" t="str">
        <x:f>IF(A652="","",IF(OR(BB652="AZ",BB652="BZ"),10000+ROW(),IF(AZ652&gt;'Настройки'!$B$11,20000+ROW(),IF(BF652&lt;&gt;"Обычный",30000+ROW(),IF(AX652&lt;=0,40000+ROW(),"")))))</x:f>
      </x:c>
      <x:c r="ED652" s="50" t="str">
        <x:f>IF(EC652="","",COUNTIFS($EC$2:$EC$1001,"&gt;0",$EC$2:$EC$1001,"&lt;"&amp;EC652)+1)</x:f>
      </x:c>
    </x:row>
    <x:row r="653">
      <x:c r="A653" s="115"/>
      <x:c r="B653" s="115"/>
      <x:c r="C653" s="115"/>
      <x:c r="D653" s="118"/>
      <x:c r="E653" s="118"/>
      <x:c r="F653" s="118"/>
      <x:c r="G653" s="118"/>
      <x:c r="H653" s="118"/>
      <x:c r="I653" s="118"/>
      <x:c r="J653" s="118"/>
      <x:c r="K653" s="118"/>
      <x:c r="L653" s="118"/>
      <x:c r="M653" s="118"/>
      <x:c r="N653" s="118"/>
      <x:c r="O653" s="118"/>
      <x:c r="P653" s="118"/>
      <x:c r="Q653" s="118"/>
      <x:c r="R653" s="118"/>
      <x:c r="S653" s="118"/>
      <x:c r="T653" s="118"/>
      <x:c r="U653" s="118"/>
      <x:c r="V653" s="118"/>
      <x:c r="W653" s="118"/>
      <x:c r="X653" s="118"/>
      <x:c r="Y653" s="118"/>
      <x:c r="Z653" s="118"/>
      <x:c r="AA653" s="118"/>
      <x:c r="AB653" s="118"/>
      <x:c r="AC653" s="118"/>
      <x:c r="AD653" s="118"/>
      <x:c r="AE653" s="118"/>
      <x:c r="AF653" s="118"/>
      <x:c r="AG653" s="118"/>
      <x:c r="AH653" s="118"/>
      <x:c r="AI653" s="118"/>
      <x:c r="AJ653" s="118"/>
      <x:c r="AK653" s="118"/>
      <x:c r="AL653" s="118"/>
      <x:c r="AM653" s="118"/>
      <x:c r="AN653" s="118"/>
      <x:c r="AO653" s="118"/>
      <x:c r="AP653" s="115"/>
      <x:c r="AQ653" s="49" t="str">
        <x:f>IF(A653="","",COUNT(BI653:INDEX(BI653:CR653,1,'Настройки'!$B$3)))</x:f>
      </x:c>
      <x:c r="AR653" s="49" t="str">
        <x:f>IF(A653="","",SUM(BI653:INDEX(BI653:CR653,1,'Настройки'!$B$3)))</x:f>
      </x:c>
      <x:c r="AS653" s="58" t="str">
        <x:f>IF(A653="","",IF('Настройки'!$B$4="Стоимость потребления",AR653*D653,IF('Настройки'!$B$4="Количество",AR653,E653)))</x:f>
      </x:c>
      <x:c r="AT653" s="61" t="str">
        <x:f>IF(OR(A653="",AS653&lt;0,SUM($AS$2:$AS$1001)&lt;=0),"",AS653/SUM($AS$2:$AS$1001))</x:f>
      </x:c>
      <x:c r="AU653" s="61" t="str">
        <x:f>IF(OR(A653="",AS653&lt;0,SUM($AS$2:$AS$1001)&lt;=0),"",SUMIFS($AS$2:$AS$1001,$AS$2:$AS$1001,"&gt;"&amp;AS653)/SUM($AS$2:$AS$1001))</x:f>
      </x:c>
      <x:c r="AV653" s="61" t="str">
        <x:f>IF(OR(A653="",AS653&lt;0,SUM($AS$2:$AS$1001)&lt;=0),"",SUMIFS($AS$2:$AS$1001,$AS$2:$AS$1001,"&gt;="&amp;AS653)/SUM($AS$2:$AS$1001))</x:f>
      </x:c>
      <x:c r="AW653" s="49" t="str">
        <x:f>IF(A653="","",IF(SUM($AS$2:$AS$1001)&lt;=0,"Не определён",IF(AS653&lt;0,"Исключение",IF(AU653&lt;'Настройки'!$B$5,"A",IF(AU653&lt;'Настройки'!$B$6,"B","C")))))</x:f>
      </x:c>
      <x:c r="AX653" s="58" t="str">
        <x:f>IF(A653="","",IF(AQ653=0,"",AVERAGE(BI653:INDEX(BI653:CR653,1,'Настройки'!$B$3))))</x:f>
      </x:c>
      <x:c r="AY653" s="58" t="str">
        <x:f>IF(OR(A653="",AQ653=0),"",STDEVP(BI653:INDEX(BI653:CR653,1,'Настройки'!$B$3)))</x:f>
      </x:c>
      <x:c r="AZ653" s="61" t="str">
        <x:f>IF(OR(A653="",AQ653&lt;'Настройки'!$B$12,AX653&lt;=0,AND('Настройки'!$B$10="Блокировать",COUNTIF(F653:INDEX(F653:AO653,1,'Настройки'!$B$3),"&lt;0")&gt;0)),"",AY653/ABS(AX653))</x:f>
      </x:c>
      <x:c r="BA653" s="49" t="str">
        <x:f>IF(A653="","",IF(AND('Настройки'!$B$10="Блокировать",COUNTIF(F653:INDEX(F653:AO653,1,'Настройки'!$B$3),"&lt;0")&gt;0),"Не определён",IF(AQ653&lt;'Настройки'!$B$12,"Не определён",IF(AX653=0,"Нет спроса",IF(AX653&lt;0,"Не определён",IF(AZ653&lt;='Настройки'!$B$7,"X",IF(AZ653&lt;='Настройки'!$B$8,"Y","Z")))))))</x:f>
      </x:c>
      <x:c r="BB653" s="49" t="str">
        <x:f>IF(OR(A653="",LEN(AW653)&lt;&gt;1,LEN(BA653)&lt;&gt;1),"",AW653&amp;BA653)</x:f>
      </x:c>
      <x:c r="BC653" s="61" t="str">
        <x:f>IF(OR(A653="",AQ653=0),"",(COUNT(BI653:INDEX(BI653:CR653,1,'Настройки'!$B$3))-COUNT(CS653:INDEX(CS653:EB653,1,'Настройки'!$B$3)))/AQ653)</x:f>
      </x:c>
      <x:c r="BD653" s="64" t="str">
        <x:f>IF(OR(A653="",COUNT(CS653:INDEX(CS653:EB653,1,'Настройки'!$B$3))=0),"",AQ653/COUNT(CS653:INDEX(CS653:EB653,1,'Настройки'!$B$3)))</x:f>
      </x:c>
      <x:c r="BE653" s="64" t="str">
        <x:f>IF(OR(A653="",COUNT(CS653:INDEX(CS653:EB653,1,'Настройки'!$B$3))=0),"",IF(AVERAGE(CS653:INDEX(CS653:EB653,1,'Настройки'!$B$3))=0,"",(STDEVP(CS653:INDEX(CS653:EB653,1,'Настройки'!$B$3))/ABS(AVERAGE(CS653:INDEX(CS653:EB653,1,'Настройки'!$B$3))))^2))</x:f>
      </x:c>
      <x:c r="BF653" s="49" t="str">
        <x:f>IF(A653="","",IF(AQ653&lt;3,"Недостаточно",IF(AQ653&lt;6,"Предварительный","Обычный")))</x:f>
      </x:c>
      <x:c r="BG653" s="49" t="str">
        <x:f>IF(A653="","",IF(COUNTIF(F653:INDEX(F653:AO653,1,'Настройки'!$B$3),"&lt;0")&gt;0,IF('Настройки'!$B$10="Блокировать","Отрицательный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"),"")&amp;IF(AQ653&lt;3,"Недостаточно истории. ",IF(AQ653&lt;6,"Предварительная классификация. ",""))&amp;IF(AX653=0,"Нет спроса за горизонт. ","")&amp;IF(AZ653&gt;'Настройки'!$B$11,"Экстремальная вариативность. ",""))</x:f>
      </x:c>
      <x:c r="BH653" s="49" t="str">
        <x:f>IF(A653="","",IFERROR(VLOOKUP(BB653,'Настройки'!$D$3:$E$11,2,FALSE),"Сначала проверьте исходные данные и историю спроса.")&amp;" Уточните срок поставки, MOQ и критичность.")</x:f>
      </x:c>
      <x:c r="BI653" s="50" t="str">
        <x:f>IF(1&gt;'Настройки'!$B$3,"",IF(ISBLANK(F653),IF('Настройки'!$B$9="Нулевой спрос",0,""),IF(F653&lt;0,IF('Настройки'!$B$10="Исключить","",IF('Настройки'!$B$10="Абсолютные значения",ABS(F653),F653)),F653)))</x:f>
      </x:c>
      <x:c r="BJ653" s="50" t="str">
        <x:f>IF(2&gt;'Настройки'!$B$3,"",IF(ISBLANK(G653),IF('Настройки'!$B$9="Нулевой спрос",0,""),IF(G653&lt;0,IF('Настройки'!$B$10="Исключить","",IF('Настройки'!$B$10="Абсолютные значения",ABS(G653),G653)),G653)))</x:f>
      </x:c>
      <x:c r="BK653" s="50" t="str">
        <x:f>IF(3&gt;'Настройки'!$B$3,"",IF(ISBLANK(H653),IF('Настройки'!$B$9="Нулевой спрос",0,""),IF(H653&lt;0,IF('Настройки'!$B$10="Исключить","",IF('Настройки'!$B$10="Абсолютные значения",ABS(H653),H653)),H653)))</x:f>
      </x:c>
      <x:c r="BL653" s="50" t="str">
        <x:f>IF(4&gt;'Настройки'!$B$3,"",IF(ISBLANK(I653),IF('Настройки'!$B$9="Нулевой спрос",0,""),IF(I653&lt;0,IF('Настройки'!$B$10="Исключить","",IF('Настройки'!$B$10="Абсолютные значения",ABS(I653),I653)),I653)))</x:f>
      </x:c>
      <x:c r="BM653" s="50" t="str">
        <x:f>IF(5&gt;'Настройки'!$B$3,"",IF(ISBLANK(J653),IF('Настройки'!$B$9="Нулевой спрос",0,""),IF(J653&lt;0,IF('Настройки'!$B$10="Исключить","",IF('Настройки'!$B$10="Абсолютные значения",ABS(J653),J653)),J653)))</x:f>
      </x:c>
      <x:c r="BN653" s="50" t="str">
        <x:f>IF(6&gt;'Настройки'!$B$3,"",IF(ISBLANK(K653),IF('Настройки'!$B$9="Нулевой спрос",0,""),IF(K653&lt;0,IF('Настройки'!$B$10="Исключить","",IF('Настройки'!$B$10="Абсолютные значения",ABS(K653),K653)),K653)))</x:f>
      </x:c>
      <x:c r="BO653" s="50" t="str">
        <x:f>IF(7&gt;'Настройки'!$B$3,"",IF(ISBLANK(L653),IF('Настройки'!$B$9="Нулевой спрос",0,""),IF(L653&lt;0,IF('Настройки'!$B$10="Исключить","",IF('Настройки'!$B$10="Абсолютные значения",ABS(L653),L653)),L653)))</x:f>
      </x:c>
      <x:c r="BP653" s="50" t="str">
        <x:f>IF(8&gt;'Настройки'!$B$3,"",IF(ISBLANK(M653),IF('Настройки'!$B$9="Нулевой спрос",0,""),IF(M653&lt;0,IF('Настройки'!$B$10="Исключить","",IF('Настройки'!$B$10="Абсолютные значения",ABS(M653),M653)),M653)))</x:f>
      </x:c>
      <x:c r="BQ653" s="50" t="str">
        <x:f>IF(9&gt;'Настройки'!$B$3,"",IF(ISBLANK(N653),IF('Настройки'!$B$9="Нулевой спрос",0,""),IF(N653&lt;0,IF('Настройки'!$B$10="Исключить","",IF('Настройки'!$B$10="Абсолютные значения",ABS(N653),N653)),N653)))</x:f>
      </x:c>
      <x:c r="BR653" s="50" t="str">
        <x:f>IF(10&gt;'Настройки'!$B$3,"",IF(ISBLANK(O653),IF('Настройки'!$B$9="Нулевой спрос",0,""),IF(O653&lt;0,IF('Настройки'!$B$10="Исключить","",IF('Настройки'!$B$10="Абсолютные значения",ABS(O653),O653)),O653)))</x:f>
      </x:c>
      <x:c r="BS653" s="50" t="str">
        <x:f>IF(11&gt;'Настройки'!$B$3,"",IF(ISBLANK(P653),IF('Настройки'!$B$9="Нулевой спрос",0,""),IF(P653&lt;0,IF('Настройки'!$B$10="Исключить","",IF('Настройки'!$B$10="Абсолютные значения",ABS(P653),P653)),P653)))</x:f>
      </x:c>
      <x:c r="BT653" s="50" t="str">
        <x:f>IF(12&gt;'Настройки'!$B$3,"",IF(ISBLANK(Q653),IF('Настройки'!$B$9="Нулевой спрос",0,""),IF(Q653&lt;0,IF('Настройки'!$B$10="Исключить","",IF('Настройки'!$B$10="Абсолютные значения",ABS(Q653),Q653)),Q653)))</x:f>
      </x:c>
      <x:c r="BU653" s="50" t="str">
        <x:f>IF(13&gt;'Настройки'!$B$3,"",IF(ISBLANK(R653),IF('Настройки'!$B$9="Нулевой спрос",0,""),IF(R653&lt;0,IF('Настройки'!$B$10="Исключить","",IF('Настройки'!$B$10="Абсолютные значения",ABS(R653),R653)),R653)))</x:f>
      </x:c>
      <x:c r="BV653" s="50" t="str">
        <x:f>IF(14&gt;'Настройки'!$B$3,"",IF(ISBLANK(S653),IF('Настройки'!$B$9="Нулевой спрос",0,""),IF(S653&lt;0,IF('Настройки'!$B$10="Исключить","",IF('Настройки'!$B$10="Абсолютные значения",ABS(S653),S653)),S653)))</x:f>
      </x:c>
      <x:c r="BW653" s="50" t="str">
        <x:f>IF(15&gt;'Настройки'!$B$3,"",IF(ISBLANK(T653),IF('Настройки'!$B$9="Нулевой спрос",0,""),IF(T653&lt;0,IF('Настройки'!$B$10="Исключить","",IF('Настройки'!$B$10="Абсолютные значения",ABS(T653),T653)),T653)))</x:f>
      </x:c>
      <x:c r="BX653" s="50" t="str">
        <x:f>IF(16&gt;'Настройки'!$B$3,"",IF(ISBLANK(U653),IF('Настройки'!$B$9="Нулевой спрос",0,""),IF(U653&lt;0,IF('Настройки'!$B$10="Исключить","",IF('Настройки'!$B$10="Абсолютные значения",ABS(U653),U653)),U653)))</x:f>
      </x:c>
      <x:c r="BY653" s="50" t="str">
        <x:f>IF(17&gt;'Настройки'!$B$3,"",IF(ISBLANK(V653),IF('Настройки'!$B$9="Нулевой спрос",0,""),IF(V653&lt;0,IF('Настройки'!$B$10="Исключить","",IF('Настройки'!$B$10="Абсолютные значения",ABS(V653),V653)),V653)))</x:f>
      </x:c>
      <x:c r="BZ653" s="50" t="str">
        <x:f>IF(18&gt;'Настройки'!$B$3,"",IF(ISBLANK(W653),IF('Настройки'!$B$9="Нулевой спрос",0,""),IF(W653&lt;0,IF('Настройки'!$B$10="Исключить","",IF('Настройки'!$B$10="Абсолютные значения",ABS(W653),W653)),W653)))</x:f>
      </x:c>
      <x:c r="CA653" s="50" t="str">
        <x:f>IF(19&gt;'Настройки'!$B$3,"",IF(ISBLANK(X653),IF('Настройки'!$B$9="Нулевой спрос",0,""),IF(X653&lt;0,IF('Настройки'!$B$10="Исключить","",IF('Настройки'!$B$10="Абсолютные значения",ABS(X653),X653)),X653)))</x:f>
      </x:c>
      <x:c r="CB653" s="50" t="str">
        <x:f>IF(20&gt;'Настройки'!$B$3,"",IF(ISBLANK(Y653),IF('Настройки'!$B$9="Нулевой спрос",0,""),IF(Y653&lt;0,IF('Настройки'!$B$10="Исключить","",IF('Настройки'!$B$10="Абсолютные значения",ABS(Y653),Y653)),Y653)))</x:f>
      </x:c>
      <x:c r="CC653" s="50" t="str">
        <x:f>IF(21&gt;'Настройки'!$B$3,"",IF(ISBLANK(Z653),IF('Настройки'!$B$9="Нулевой спрос",0,""),IF(Z653&lt;0,IF('Настройки'!$B$10="Исключить","",IF('Настройки'!$B$10="Абсолютные значения",ABS(Z653),Z653)),Z653)))</x:f>
      </x:c>
      <x:c r="CD653" s="50" t="str">
        <x:f>IF(22&gt;'Настройки'!$B$3,"",IF(ISBLANK(AA653),IF('Настройки'!$B$9="Нулевой спрос",0,""),IF(AA653&lt;0,IF('Настройки'!$B$10="Исключить","",IF('Настройки'!$B$10="Абсолютные значения",ABS(AA653),AA653)),AA653)))</x:f>
      </x:c>
      <x:c r="CE653" s="50" t="str">
        <x:f>IF(23&gt;'Настройки'!$B$3,"",IF(ISBLANK(AB653),IF('Настройки'!$B$9="Нулевой спрос",0,""),IF(AB653&lt;0,IF('Настройки'!$B$10="Исключить","",IF('Настройки'!$B$10="Абсолютные значения",ABS(AB653),AB653)),AB653)))</x:f>
      </x:c>
      <x:c r="CF653" s="50" t="str">
        <x:f>IF(24&gt;'Настройки'!$B$3,"",IF(ISBLANK(AC653),IF('Настройки'!$B$9="Нулевой спрос",0,""),IF(AC653&lt;0,IF('Настройки'!$B$10="Исключить","",IF('Настройки'!$B$10="Абсолютные значения",ABS(AC653),AC653)),AC653)))</x:f>
      </x:c>
      <x:c r="CG653" s="50" t="str">
        <x:f>IF(25&gt;'Настройки'!$B$3,"",IF(ISBLANK(AD653),IF('Настройки'!$B$9="Нулевой спрос",0,""),IF(AD653&lt;0,IF('Настройки'!$B$10="Исключить","",IF('Настройки'!$B$10="Абсолютные значения",ABS(AD653),AD653)),AD653)))</x:f>
      </x:c>
      <x:c r="CH653" s="50" t="str">
        <x:f>IF(26&gt;'Настройки'!$B$3,"",IF(ISBLANK(AE653),IF('Настройки'!$B$9="Нулевой спрос",0,""),IF(AE653&lt;0,IF('Настройки'!$B$10="Исключить","",IF('Настройки'!$B$10="Абсолютные значения",ABS(AE653),AE653)),AE653)))</x:f>
      </x:c>
      <x:c r="CI653" s="50" t="str">
        <x:f>IF(27&gt;'Настройки'!$B$3,"",IF(ISBLANK(AF653),IF('Настройки'!$B$9="Нулевой спрос",0,""),IF(AF653&lt;0,IF('Настройки'!$B$10="Исключить","",IF('Настройки'!$B$10="Абсолютные значения",ABS(AF653),AF653)),AF653)))</x:f>
      </x:c>
      <x:c r="CJ653" s="50" t="str">
        <x:f>IF(28&gt;'Настройки'!$B$3,"",IF(ISBLANK(AG653),IF('Настройки'!$B$9="Нулевой спрос",0,""),IF(AG653&lt;0,IF('Настройки'!$B$10="Исключить","",IF('Настройки'!$B$10="Абсолютные значения",ABS(AG653),AG653)),AG653)))</x:f>
      </x:c>
      <x:c r="CK653" s="50" t="str">
        <x:f>IF(29&gt;'Настройки'!$B$3,"",IF(ISBLANK(AH653),IF('Настройки'!$B$9="Нулевой спрос",0,""),IF(AH653&lt;0,IF('Настройки'!$B$10="Исключить","",IF('Настройки'!$B$10="Абсолютные значения",ABS(AH653),AH653)),AH653)))</x:f>
      </x:c>
      <x:c r="CL653" s="50" t="str">
        <x:f>IF(30&gt;'Настройки'!$B$3,"",IF(ISBLANK(AI653),IF('Настройки'!$B$9="Нулевой спрос",0,""),IF(AI653&lt;0,IF('Настройки'!$B$10="Исключить","",IF('Настройки'!$B$10="Абсолютные значения",ABS(AI653),AI653)),AI653)))</x:f>
      </x:c>
      <x:c r="CM653" s="50" t="str">
        <x:f>IF(31&gt;'Настройки'!$B$3,"",IF(ISBLANK(AJ653),IF('Настройки'!$B$9="Нулевой спрос",0,""),IF(AJ653&lt;0,IF('Настройки'!$B$10="Исключить","",IF('Настройки'!$B$10="Абсолютные значения",ABS(AJ653),AJ653)),AJ653)))</x:f>
      </x:c>
      <x:c r="CN653" s="50" t="str">
        <x:f>IF(32&gt;'Настройки'!$B$3,"",IF(ISBLANK(AK653),IF('Настройки'!$B$9="Нулевой спрос",0,""),IF(AK653&lt;0,IF('Настройки'!$B$10="Исключить","",IF('Настройки'!$B$10="Абсолютные значения",ABS(AK653),AK653)),AK653)))</x:f>
      </x:c>
      <x:c r="CO653" s="50" t="str">
        <x:f>IF(33&gt;'Настройки'!$B$3,"",IF(ISBLANK(AL653),IF('Настройки'!$B$9="Нулевой спрос",0,""),IF(AL653&lt;0,IF('Настройки'!$B$10="Исключить","",IF('Настройки'!$B$10="Абсолютные значения",ABS(AL653),AL653)),AL653)))</x:f>
      </x:c>
      <x:c r="CP653" s="50" t="str">
        <x:f>IF(34&gt;'Настройки'!$B$3,"",IF(ISBLANK(AM653),IF('Настройки'!$B$9="Нулевой спрос",0,""),IF(AM653&lt;0,IF('Настройки'!$B$10="Исключить","",IF('Настройки'!$B$10="Абсолютные значения",ABS(AM653),AM653)),AM653)))</x:f>
      </x:c>
      <x:c r="CQ653" s="50" t="str">
        <x:f>IF(35&gt;'Настройки'!$B$3,"",IF(ISBLANK(AN653),IF('Настройки'!$B$9="Нулевой спрос",0,""),IF(AN653&lt;0,IF('Настройки'!$B$10="Исключить","",IF('Настройки'!$B$10="Абсолютные значения",ABS(AN653),AN653)),AN653)))</x:f>
      </x:c>
      <x:c r="CR653" s="50" t="str">
        <x:f>IF(36&gt;'Настройки'!$B$3,"",IF(ISBLANK(AO653),IF('Настройки'!$B$9="Нулевой спрос",0,""),IF(AO653&lt;0,IF('Настройки'!$B$10="Исключить","",IF('Настройки'!$B$10="Абсолютные значения",ABS(AO653),AO653)),AO653)))</x:f>
      </x:c>
      <x:c r="CS653" s="50" t="str">
        <x:f>IF(OR(1&gt;'Настройки'!$B$3,ISBLANK(BI653),BI653=0),"",BI653)</x:f>
      </x:c>
      <x:c r="CT653" s="50" t="str">
        <x:f>IF(OR(2&gt;'Настройки'!$B$3,ISBLANK(BJ653),BJ653=0),"",BJ653)</x:f>
      </x:c>
      <x:c r="CU653" s="50" t="str">
        <x:f>IF(OR(3&gt;'Настройки'!$B$3,ISBLANK(BK653),BK653=0),"",BK653)</x:f>
      </x:c>
      <x:c r="CV653" s="50" t="str">
        <x:f>IF(OR(4&gt;'Настройки'!$B$3,ISBLANK(BL653),BL653=0),"",BL653)</x:f>
      </x:c>
      <x:c r="CW653" s="50" t="str">
        <x:f>IF(OR(5&gt;'Настройки'!$B$3,ISBLANK(BM653),BM653=0),"",BM653)</x:f>
      </x:c>
      <x:c r="CX653" s="50" t="str">
        <x:f>IF(OR(6&gt;'Настройки'!$B$3,ISBLANK(BN653),BN653=0),"",BN653)</x:f>
      </x:c>
      <x:c r="CY653" s="50" t="str">
        <x:f>IF(OR(7&gt;'Настройки'!$B$3,ISBLANK(BO653),BO653=0),"",BO653)</x:f>
      </x:c>
      <x:c r="CZ653" s="50" t="str">
        <x:f>IF(OR(8&gt;'Настройки'!$B$3,ISBLANK(BP653),BP653=0),"",BP653)</x:f>
      </x:c>
      <x:c r="DA653" s="50" t="str">
        <x:f>IF(OR(9&gt;'Настройки'!$B$3,ISBLANK(BQ653),BQ653=0),"",BQ653)</x:f>
      </x:c>
      <x:c r="DB653" s="50" t="str">
        <x:f>IF(OR(10&gt;'Настройки'!$B$3,ISBLANK(BR653),BR653=0),"",BR653)</x:f>
      </x:c>
      <x:c r="DC653" s="50" t="str">
        <x:f>IF(OR(11&gt;'Настройки'!$B$3,ISBLANK(BS653),BS653=0),"",BS653)</x:f>
      </x:c>
      <x:c r="DD653" s="50" t="str">
        <x:f>IF(OR(12&gt;'Настройки'!$B$3,ISBLANK(BT653),BT653=0),"",BT653)</x:f>
      </x:c>
      <x:c r="DE653" s="50" t="str">
        <x:f>IF(OR(13&gt;'Настройки'!$B$3,ISBLANK(BU653),BU653=0),"",BU653)</x:f>
      </x:c>
      <x:c r="DF653" s="50" t="str">
        <x:f>IF(OR(14&gt;'Настройки'!$B$3,ISBLANK(BV653),BV653=0),"",BV653)</x:f>
      </x:c>
      <x:c r="DG653" s="50" t="str">
        <x:f>IF(OR(15&gt;'Настройки'!$B$3,ISBLANK(BW653),BW653=0),"",BW653)</x:f>
      </x:c>
      <x:c r="DH653" s="50" t="str">
        <x:f>IF(OR(16&gt;'Настройки'!$B$3,ISBLANK(BX653),BX653=0),"",BX653)</x:f>
      </x:c>
      <x:c r="DI653" s="50" t="str">
        <x:f>IF(OR(17&gt;'Настройки'!$B$3,ISBLANK(BY653),BY653=0),"",BY653)</x:f>
      </x:c>
      <x:c r="DJ653" s="50" t="str">
        <x:f>IF(OR(18&gt;'Настройки'!$B$3,ISBLANK(BZ653),BZ653=0),"",BZ653)</x:f>
      </x:c>
      <x:c r="DK653" s="50" t="str">
        <x:f>IF(OR(19&gt;'Настройки'!$B$3,ISBLANK(CA653),CA653=0),"",CA653)</x:f>
      </x:c>
      <x:c r="DL653" s="50" t="str">
        <x:f>IF(OR(20&gt;'Настройки'!$B$3,ISBLANK(CB653),CB653=0),"",CB653)</x:f>
      </x:c>
      <x:c r="DM653" s="50" t="str">
        <x:f>IF(OR(21&gt;'Настройки'!$B$3,ISBLANK(CC653),CC653=0),"",CC653)</x:f>
      </x:c>
      <x:c r="DN653" s="50" t="str">
        <x:f>IF(OR(22&gt;'Настройки'!$B$3,ISBLANK(CD653),CD653=0),"",CD653)</x:f>
      </x:c>
      <x:c r="DO653" s="50" t="str">
        <x:f>IF(OR(23&gt;'Настройки'!$B$3,ISBLANK(CE653),CE653=0),"",CE653)</x:f>
      </x:c>
      <x:c r="DP653" s="50" t="str">
        <x:f>IF(OR(24&gt;'Настройки'!$B$3,ISBLANK(CF653),CF653=0),"",CF653)</x:f>
      </x:c>
      <x:c r="DQ653" s="50" t="str">
        <x:f>IF(OR(25&gt;'Настройки'!$B$3,ISBLANK(CG653),CG653=0),"",CG653)</x:f>
      </x:c>
      <x:c r="DR653" s="50" t="str">
        <x:f>IF(OR(26&gt;'Настройки'!$B$3,ISBLANK(CH653),CH653=0),"",CH653)</x:f>
      </x:c>
      <x:c r="DS653" s="50" t="str">
        <x:f>IF(OR(27&gt;'Настройки'!$B$3,ISBLANK(CI653),CI653=0),"",CI653)</x:f>
      </x:c>
      <x:c r="DT653" s="50" t="str">
        <x:f>IF(OR(28&gt;'Настройки'!$B$3,ISBLANK(CJ653),CJ653=0),"",CJ653)</x:f>
      </x:c>
      <x:c r="DU653" s="50" t="str">
        <x:f>IF(OR(29&gt;'Настройки'!$B$3,ISBLANK(CK653),CK653=0),"",CK653)</x:f>
      </x:c>
      <x:c r="DV653" s="50" t="str">
        <x:f>IF(OR(30&gt;'Настройки'!$B$3,ISBLANK(CL653),CL653=0),"",CL653)</x:f>
      </x:c>
      <x:c r="DW653" s="50" t="str">
        <x:f>IF(OR(31&gt;'Настройки'!$B$3,ISBLANK(CM653),CM653=0),"",CM653)</x:f>
      </x:c>
      <x:c r="DX653" s="50" t="str">
        <x:f>IF(OR(32&gt;'Настройки'!$B$3,ISBLANK(CN653),CN653=0),"",CN653)</x:f>
      </x:c>
      <x:c r="DY653" s="50" t="str">
        <x:f>IF(OR(33&gt;'Настройки'!$B$3,ISBLANK(CO653),CO653=0),"",CO653)</x:f>
      </x:c>
      <x:c r="DZ653" s="50" t="str">
        <x:f>IF(OR(34&gt;'Настройки'!$B$3,ISBLANK(CP653),CP653=0),"",CP653)</x:f>
      </x:c>
      <x:c r="EA653" s="50" t="str">
        <x:f>IF(OR(35&gt;'Настройки'!$B$3,ISBLANK(CQ653),CQ653=0),"",CQ653)</x:f>
      </x:c>
      <x:c r="EB653" s="50" t="str">
        <x:f>IF(OR(36&gt;'Настройки'!$B$3,ISBLANK(CR653),CR653=0),"",CR653)</x:f>
      </x:c>
      <x:c r="EC653" s="50" t="str">
        <x:f>IF(A653="","",IF(OR(BB653="AZ",BB653="BZ"),10000+ROW(),IF(AZ653&gt;'Настройки'!$B$11,20000+ROW(),IF(BF653&lt;&gt;"Обычный",30000+ROW(),IF(AX653&lt;=0,40000+ROW(),"")))))</x:f>
      </x:c>
      <x:c r="ED653" s="50" t="str">
        <x:f>IF(EC653="","",COUNTIFS($EC$2:$EC$1001,"&gt;0",$EC$2:$EC$1001,"&lt;"&amp;EC653)+1)</x:f>
      </x:c>
    </x:row>
    <x:row r="654">
      <x:c r="A654" s="115"/>
      <x:c r="B654" s="115"/>
      <x:c r="C654" s="115"/>
      <x:c r="D654" s="118"/>
      <x:c r="E654" s="118"/>
      <x:c r="F654" s="118"/>
      <x:c r="G654" s="118"/>
      <x:c r="H654" s="118"/>
      <x:c r="I654" s="118"/>
      <x:c r="J654" s="118"/>
      <x:c r="K654" s="118"/>
      <x:c r="L654" s="118"/>
      <x:c r="M654" s="118"/>
      <x:c r="N654" s="118"/>
      <x:c r="O654" s="118"/>
      <x:c r="P654" s="118"/>
      <x:c r="Q654" s="118"/>
      <x:c r="R654" s="118"/>
      <x:c r="S654" s="118"/>
      <x:c r="T654" s="118"/>
      <x:c r="U654" s="118"/>
      <x:c r="V654" s="118"/>
      <x:c r="W654" s="118"/>
      <x:c r="X654" s="118"/>
      <x:c r="Y654" s="118"/>
      <x:c r="Z654" s="118"/>
      <x:c r="AA654" s="118"/>
      <x:c r="AB654" s="118"/>
      <x:c r="AC654" s="118"/>
      <x:c r="AD654" s="118"/>
      <x:c r="AE654" s="118"/>
      <x:c r="AF654" s="118"/>
      <x:c r="AG654" s="118"/>
      <x:c r="AH654" s="118"/>
      <x:c r="AI654" s="118"/>
      <x:c r="AJ654" s="118"/>
      <x:c r="AK654" s="118"/>
      <x:c r="AL654" s="118"/>
      <x:c r="AM654" s="118"/>
      <x:c r="AN654" s="118"/>
      <x:c r="AO654" s="118"/>
      <x:c r="AP654" s="115"/>
      <x:c r="AQ654" s="49" t="str">
        <x:f>IF(A654="","",COUNT(BI654:INDEX(BI654:CR654,1,'Настройки'!$B$3)))</x:f>
      </x:c>
      <x:c r="AR654" s="49" t="str">
        <x:f>IF(A654="","",SUM(BI654:INDEX(BI654:CR654,1,'Настройки'!$B$3)))</x:f>
      </x:c>
      <x:c r="AS654" s="58" t="str">
        <x:f>IF(A654="","",IF('Настройки'!$B$4="Стоимость потребления",AR654*D654,IF('Настройки'!$B$4="Количество",AR654,E654)))</x:f>
      </x:c>
      <x:c r="AT654" s="61" t="str">
        <x:f>IF(OR(A654="",AS654&lt;0,SUM($AS$2:$AS$1001)&lt;=0),"",AS654/SUM($AS$2:$AS$1001))</x:f>
      </x:c>
      <x:c r="AU654" s="61" t="str">
        <x:f>IF(OR(A654="",AS654&lt;0,SUM($AS$2:$AS$1001)&lt;=0),"",SUMIFS($AS$2:$AS$1001,$AS$2:$AS$1001,"&gt;"&amp;AS654)/SUM($AS$2:$AS$1001))</x:f>
      </x:c>
      <x:c r="AV654" s="61" t="str">
        <x:f>IF(OR(A654="",AS654&lt;0,SUM($AS$2:$AS$1001)&lt;=0),"",SUMIFS($AS$2:$AS$1001,$AS$2:$AS$1001,"&gt;="&amp;AS654)/SUM($AS$2:$AS$1001))</x:f>
      </x:c>
      <x:c r="AW654" s="49" t="str">
        <x:f>IF(A654="","",IF(SUM($AS$2:$AS$1001)&lt;=0,"Не определён",IF(AS654&lt;0,"Исключение",IF(AU654&lt;'Настройки'!$B$5,"A",IF(AU654&lt;'Настройки'!$B$6,"B","C")))))</x:f>
      </x:c>
      <x:c r="AX654" s="58" t="str">
        <x:f>IF(A654="","",IF(AQ654=0,"",AVERAGE(BI654:INDEX(BI654:CR654,1,'Настройки'!$B$3))))</x:f>
      </x:c>
      <x:c r="AY654" s="58" t="str">
        <x:f>IF(OR(A654="",AQ654=0),"",STDEVP(BI654:INDEX(BI654:CR654,1,'Настройки'!$B$3)))</x:f>
      </x:c>
      <x:c r="AZ654" s="61" t="str">
        <x:f>IF(OR(A654="",AQ654&lt;'Настройки'!$B$12,AX654&lt;=0,AND('Настройки'!$B$10="Блокировать",COUNTIF(F654:INDEX(F654:AO654,1,'Настройки'!$B$3),"&lt;0")&gt;0)),"",AY654/ABS(AX654))</x:f>
      </x:c>
      <x:c r="BA654" s="49" t="str">
        <x:f>IF(A654="","",IF(AND('Настройки'!$B$10="Блокировать",COUNTIF(F654:INDEX(F654:AO654,1,'Настройки'!$B$3),"&lt;0")&gt;0),"Не определён",IF(AQ654&lt;'Настройки'!$B$12,"Не определён",IF(AX654=0,"Нет спроса",IF(AX654&lt;0,"Не определён",IF(AZ654&lt;='Настройки'!$B$7,"X",IF(AZ654&lt;='Настройки'!$B$8,"Y","Z")))))))</x:f>
      </x:c>
      <x:c r="BB654" s="49" t="str">
        <x:f>IF(OR(A654="",LEN(AW654)&lt;&gt;1,LEN(BA654)&lt;&gt;1),"",AW654&amp;BA654)</x:f>
      </x:c>
      <x:c r="BC654" s="61" t="str">
        <x:f>IF(OR(A654="",AQ654=0),"",(COUNT(BI654:INDEX(BI654:CR654,1,'Настройки'!$B$3))-COUNT(CS654:INDEX(CS654:EB654,1,'Настройки'!$B$3)))/AQ654)</x:f>
      </x:c>
      <x:c r="BD654" s="64" t="str">
        <x:f>IF(OR(A654="",COUNT(CS654:INDEX(CS654:EB654,1,'Настройки'!$B$3))=0),"",AQ654/COUNT(CS654:INDEX(CS654:EB654,1,'Настройки'!$B$3)))</x:f>
      </x:c>
      <x:c r="BE654" s="64" t="str">
        <x:f>IF(OR(A654="",COUNT(CS654:INDEX(CS654:EB654,1,'Настройки'!$B$3))=0),"",IF(AVERAGE(CS654:INDEX(CS654:EB654,1,'Настройки'!$B$3))=0,"",(STDEVP(CS654:INDEX(CS654:EB654,1,'Настройки'!$B$3))/ABS(AVERAGE(CS654:INDEX(CS654:EB654,1,'Настройки'!$B$3))))^2))</x:f>
      </x:c>
      <x:c r="BF654" s="49" t="str">
        <x:f>IF(A654="","",IF(AQ654&lt;3,"Недостаточно",IF(AQ654&lt;6,"Предварительный","Обычный")))</x:f>
      </x:c>
      <x:c r="BG654" s="49" t="str">
        <x:f>IF(A654="","",IF(COUNTIF(F654:INDEX(F654:AO654,1,'Настройки'!$B$3),"&lt;0")&gt;0,IF('Настройки'!$B$10="Блокировать","Отрицательный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"),"")&amp;IF(AQ654&lt;3,"Недостаточно истории. ",IF(AQ654&lt;6,"Предварительная классификация. ",""))&amp;IF(AX654=0,"Нет спроса за горизонт. ","")&amp;IF(AZ654&gt;'Настройки'!$B$11,"Экстремальная вариативность. ",""))</x:f>
      </x:c>
      <x:c r="BH654" s="49" t="str">
        <x:f>IF(A654="","",IFERROR(VLOOKUP(BB654,'Настройки'!$D$3:$E$11,2,FALSE),"Сначала проверьте исходные данные и историю спроса.")&amp;" Уточните срок поставки, MOQ и критичность.")</x:f>
      </x:c>
      <x:c r="BI654" s="50" t="str">
        <x:f>IF(1&gt;'Настройки'!$B$3,"",IF(ISBLANK(F654),IF('Настройки'!$B$9="Нулевой спрос",0,""),IF(F654&lt;0,IF('Настройки'!$B$10="Исключить","",IF('Настройки'!$B$10="Абсолютные значения",ABS(F654),F654)),F654)))</x:f>
      </x:c>
      <x:c r="BJ654" s="50" t="str">
        <x:f>IF(2&gt;'Настройки'!$B$3,"",IF(ISBLANK(G654),IF('Настройки'!$B$9="Нулевой спрос",0,""),IF(G654&lt;0,IF('Настройки'!$B$10="Исключить","",IF('Настройки'!$B$10="Абсолютные значения",ABS(G654),G654)),G654)))</x:f>
      </x:c>
      <x:c r="BK654" s="50" t="str">
        <x:f>IF(3&gt;'Настройки'!$B$3,"",IF(ISBLANK(H654),IF('Настройки'!$B$9="Нулевой спрос",0,""),IF(H654&lt;0,IF('Настройки'!$B$10="Исключить","",IF('Настройки'!$B$10="Абсолютные значения",ABS(H654),H654)),H654)))</x:f>
      </x:c>
      <x:c r="BL654" s="50" t="str">
        <x:f>IF(4&gt;'Настройки'!$B$3,"",IF(ISBLANK(I654),IF('Настройки'!$B$9="Нулевой спрос",0,""),IF(I654&lt;0,IF('Настройки'!$B$10="Исключить","",IF('Настройки'!$B$10="Абсолютные значения",ABS(I654),I654)),I654)))</x:f>
      </x:c>
      <x:c r="BM654" s="50" t="str">
        <x:f>IF(5&gt;'Настройки'!$B$3,"",IF(ISBLANK(J654),IF('Настройки'!$B$9="Нулевой спрос",0,""),IF(J654&lt;0,IF('Настройки'!$B$10="Исключить","",IF('Настройки'!$B$10="Абсолютные значения",ABS(J654),J654)),J654)))</x:f>
      </x:c>
      <x:c r="BN654" s="50" t="str">
        <x:f>IF(6&gt;'Настройки'!$B$3,"",IF(ISBLANK(K654),IF('Настройки'!$B$9="Нулевой спрос",0,""),IF(K654&lt;0,IF('Настройки'!$B$10="Исключить","",IF('Настройки'!$B$10="Абсолютные значения",ABS(K654),K654)),K654)))</x:f>
      </x:c>
      <x:c r="BO654" s="50" t="str">
        <x:f>IF(7&gt;'Настройки'!$B$3,"",IF(ISBLANK(L654),IF('Настройки'!$B$9="Нулевой спрос",0,""),IF(L654&lt;0,IF('Настройки'!$B$10="Исключить","",IF('Настройки'!$B$10="Абсолютные значения",ABS(L654),L654)),L654)))</x:f>
      </x:c>
      <x:c r="BP654" s="50" t="str">
        <x:f>IF(8&gt;'Настройки'!$B$3,"",IF(ISBLANK(M654),IF('Настройки'!$B$9="Нулевой спрос",0,""),IF(M654&lt;0,IF('Настройки'!$B$10="Исключить","",IF('Настройки'!$B$10="Абсолютные значения",ABS(M654),M654)),M654)))</x:f>
      </x:c>
      <x:c r="BQ654" s="50" t="str">
        <x:f>IF(9&gt;'Настройки'!$B$3,"",IF(ISBLANK(N654),IF('Настройки'!$B$9="Нулевой спрос",0,""),IF(N654&lt;0,IF('Настройки'!$B$10="Исключить","",IF('Настройки'!$B$10="Абсолютные значения",ABS(N654),N654)),N654)))</x:f>
      </x:c>
      <x:c r="BR654" s="50" t="str">
        <x:f>IF(10&gt;'Настройки'!$B$3,"",IF(ISBLANK(O654),IF('Настройки'!$B$9="Нулевой спрос",0,""),IF(O654&lt;0,IF('Настройки'!$B$10="Исключить","",IF('Настройки'!$B$10="Абсолютные значения",ABS(O654),O654)),O654)))</x:f>
      </x:c>
      <x:c r="BS654" s="50" t="str">
        <x:f>IF(11&gt;'Настройки'!$B$3,"",IF(ISBLANK(P654),IF('Настройки'!$B$9="Нулевой спрос",0,""),IF(P654&lt;0,IF('Настройки'!$B$10="Исключить","",IF('Настройки'!$B$10="Абсолютные значения",ABS(P654),P654)),P654)))</x:f>
      </x:c>
      <x:c r="BT654" s="50" t="str">
        <x:f>IF(12&gt;'Настройки'!$B$3,"",IF(ISBLANK(Q654),IF('Настройки'!$B$9="Нулевой спрос",0,""),IF(Q654&lt;0,IF('Настройки'!$B$10="Исключить","",IF('Настройки'!$B$10="Абсолютные значения",ABS(Q654),Q654)),Q654)))</x:f>
      </x:c>
      <x:c r="BU654" s="50" t="str">
        <x:f>IF(13&gt;'Настройки'!$B$3,"",IF(ISBLANK(R654),IF('Настройки'!$B$9="Нулевой спрос",0,""),IF(R654&lt;0,IF('Настройки'!$B$10="Исключить","",IF('Настройки'!$B$10="Абсолютные значения",ABS(R654),R654)),R654)))</x:f>
      </x:c>
      <x:c r="BV654" s="50" t="str">
        <x:f>IF(14&gt;'Настройки'!$B$3,"",IF(ISBLANK(S654),IF('Настройки'!$B$9="Нулевой спрос",0,""),IF(S654&lt;0,IF('Настройки'!$B$10="Исключить","",IF('Настройки'!$B$10="Абсолютные значения",ABS(S654),S654)),S654)))</x:f>
      </x:c>
      <x:c r="BW654" s="50" t="str">
        <x:f>IF(15&gt;'Настройки'!$B$3,"",IF(ISBLANK(T654),IF('Настройки'!$B$9="Нулевой спрос",0,""),IF(T654&lt;0,IF('Настройки'!$B$10="Исключить","",IF('Настройки'!$B$10="Абсолютные значения",ABS(T654),T654)),T654)))</x:f>
      </x:c>
      <x:c r="BX654" s="50" t="str">
        <x:f>IF(16&gt;'Настройки'!$B$3,"",IF(ISBLANK(U654),IF('Настройки'!$B$9="Нулевой спрос",0,""),IF(U654&lt;0,IF('Настройки'!$B$10="Исключить","",IF('Настройки'!$B$10="Абсолютные значения",ABS(U654),U654)),U654)))</x:f>
      </x:c>
      <x:c r="BY654" s="50" t="str">
        <x:f>IF(17&gt;'Настройки'!$B$3,"",IF(ISBLANK(V654),IF('Настройки'!$B$9="Нулевой спрос",0,""),IF(V654&lt;0,IF('Настройки'!$B$10="Исключить","",IF('Настройки'!$B$10="Абсолютные значения",ABS(V654),V654)),V654)))</x:f>
      </x:c>
      <x:c r="BZ654" s="50" t="str">
        <x:f>IF(18&gt;'Настройки'!$B$3,"",IF(ISBLANK(W654),IF('Настройки'!$B$9="Нулевой спрос",0,""),IF(W654&lt;0,IF('Настройки'!$B$10="Исключить","",IF('Настройки'!$B$10="Абсолютные значения",ABS(W654),W654)),W654)))</x:f>
      </x:c>
      <x:c r="CA654" s="50" t="str">
        <x:f>IF(19&gt;'Настройки'!$B$3,"",IF(ISBLANK(X654),IF('Настройки'!$B$9="Нулевой спрос",0,""),IF(X654&lt;0,IF('Настройки'!$B$10="Исключить","",IF('Настройки'!$B$10="Абсолютные значения",ABS(X654),X654)),X654)))</x:f>
      </x:c>
      <x:c r="CB654" s="50" t="str">
        <x:f>IF(20&gt;'Настройки'!$B$3,"",IF(ISBLANK(Y654),IF('Настройки'!$B$9="Нулевой спрос",0,""),IF(Y654&lt;0,IF('Настройки'!$B$10="Исключить","",IF('Настройки'!$B$10="Абсолютные значения",ABS(Y654),Y654)),Y654)))</x:f>
      </x:c>
      <x:c r="CC654" s="50" t="str">
        <x:f>IF(21&gt;'Настройки'!$B$3,"",IF(ISBLANK(Z654),IF('Настройки'!$B$9="Нулевой спрос",0,""),IF(Z654&lt;0,IF('Настройки'!$B$10="Исключить","",IF('Настройки'!$B$10="Абсолютные значения",ABS(Z654),Z654)),Z654)))</x:f>
      </x:c>
      <x:c r="CD654" s="50" t="str">
        <x:f>IF(22&gt;'Настройки'!$B$3,"",IF(ISBLANK(AA654),IF('Настройки'!$B$9="Нулевой спрос",0,""),IF(AA654&lt;0,IF('Настройки'!$B$10="Исключить","",IF('Настройки'!$B$10="Абсолютные значения",ABS(AA654),AA654)),AA654)))</x:f>
      </x:c>
      <x:c r="CE654" s="50" t="str">
        <x:f>IF(23&gt;'Настройки'!$B$3,"",IF(ISBLANK(AB654),IF('Настройки'!$B$9="Нулевой спрос",0,""),IF(AB654&lt;0,IF('Настройки'!$B$10="Исключить","",IF('Настройки'!$B$10="Абсолютные значения",ABS(AB654),AB654)),AB654)))</x:f>
      </x:c>
      <x:c r="CF654" s="50" t="str">
        <x:f>IF(24&gt;'Настройки'!$B$3,"",IF(ISBLANK(AC654),IF('Настройки'!$B$9="Нулевой спрос",0,""),IF(AC654&lt;0,IF('Настройки'!$B$10="Исключить","",IF('Настройки'!$B$10="Абсолютные значения",ABS(AC654),AC654)),AC654)))</x:f>
      </x:c>
      <x:c r="CG654" s="50" t="str">
        <x:f>IF(25&gt;'Настройки'!$B$3,"",IF(ISBLANK(AD654),IF('Настройки'!$B$9="Нулевой спрос",0,""),IF(AD654&lt;0,IF('Настройки'!$B$10="Исключить","",IF('Настройки'!$B$10="Абсолютные значения",ABS(AD654),AD654)),AD654)))</x:f>
      </x:c>
      <x:c r="CH654" s="50" t="str">
        <x:f>IF(26&gt;'Настройки'!$B$3,"",IF(ISBLANK(AE654),IF('Настройки'!$B$9="Нулевой спрос",0,""),IF(AE654&lt;0,IF('Настройки'!$B$10="Исключить","",IF('Настройки'!$B$10="Абсолютные значения",ABS(AE654),AE654)),AE654)))</x:f>
      </x:c>
      <x:c r="CI654" s="50" t="str">
        <x:f>IF(27&gt;'Настройки'!$B$3,"",IF(ISBLANK(AF654),IF('Настройки'!$B$9="Нулевой спрос",0,""),IF(AF654&lt;0,IF('Настройки'!$B$10="Исключить","",IF('Настройки'!$B$10="Абсолютные значения",ABS(AF654),AF654)),AF654)))</x:f>
      </x:c>
      <x:c r="CJ654" s="50" t="str">
        <x:f>IF(28&gt;'Настройки'!$B$3,"",IF(ISBLANK(AG654),IF('Настройки'!$B$9="Нулевой спрос",0,""),IF(AG654&lt;0,IF('Настройки'!$B$10="Исключить","",IF('Настройки'!$B$10="Абсолютные значения",ABS(AG654),AG654)),AG654)))</x:f>
      </x:c>
      <x:c r="CK654" s="50" t="str">
        <x:f>IF(29&gt;'Настройки'!$B$3,"",IF(ISBLANK(AH654),IF('Настройки'!$B$9="Нулевой спрос",0,""),IF(AH654&lt;0,IF('Настройки'!$B$10="Исключить","",IF('Настройки'!$B$10="Абсолютные значения",ABS(AH654),AH654)),AH654)))</x:f>
      </x:c>
      <x:c r="CL654" s="50" t="str">
        <x:f>IF(30&gt;'Настройки'!$B$3,"",IF(ISBLANK(AI654),IF('Настройки'!$B$9="Нулевой спрос",0,""),IF(AI654&lt;0,IF('Настройки'!$B$10="Исключить","",IF('Настройки'!$B$10="Абсолютные значения",ABS(AI654),AI654)),AI654)))</x:f>
      </x:c>
      <x:c r="CM654" s="50" t="str">
        <x:f>IF(31&gt;'Настройки'!$B$3,"",IF(ISBLANK(AJ654),IF('Настройки'!$B$9="Нулевой спрос",0,""),IF(AJ654&lt;0,IF('Настройки'!$B$10="Исключить","",IF('Настройки'!$B$10="Абсолютные значения",ABS(AJ654),AJ654)),AJ654)))</x:f>
      </x:c>
      <x:c r="CN654" s="50" t="str">
        <x:f>IF(32&gt;'Настройки'!$B$3,"",IF(ISBLANK(AK654),IF('Настройки'!$B$9="Нулевой спрос",0,""),IF(AK654&lt;0,IF('Настройки'!$B$10="Исключить","",IF('Настройки'!$B$10="Абсолютные значения",ABS(AK654),AK654)),AK654)))</x:f>
      </x:c>
      <x:c r="CO654" s="50" t="str">
        <x:f>IF(33&gt;'Настройки'!$B$3,"",IF(ISBLANK(AL654),IF('Настройки'!$B$9="Нулевой спрос",0,""),IF(AL654&lt;0,IF('Настройки'!$B$10="Исключить","",IF('Настройки'!$B$10="Абсолютные значения",ABS(AL654),AL654)),AL654)))</x:f>
      </x:c>
      <x:c r="CP654" s="50" t="str">
        <x:f>IF(34&gt;'Настройки'!$B$3,"",IF(ISBLANK(AM654),IF('Настройки'!$B$9="Нулевой спрос",0,""),IF(AM654&lt;0,IF('Настройки'!$B$10="Исключить","",IF('Настройки'!$B$10="Абсолютные значения",ABS(AM654),AM654)),AM654)))</x:f>
      </x:c>
      <x:c r="CQ654" s="50" t="str">
        <x:f>IF(35&gt;'Настройки'!$B$3,"",IF(ISBLANK(AN654),IF('Настройки'!$B$9="Нулевой спрос",0,""),IF(AN654&lt;0,IF('Настройки'!$B$10="Исключить","",IF('Настройки'!$B$10="Абсолютные значения",ABS(AN654),AN654)),AN654)))</x:f>
      </x:c>
      <x:c r="CR654" s="50" t="str">
        <x:f>IF(36&gt;'Настройки'!$B$3,"",IF(ISBLANK(AO654),IF('Настройки'!$B$9="Нулевой спрос",0,""),IF(AO654&lt;0,IF('Настройки'!$B$10="Исключить","",IF('Настройки'!$B$10="Абсолютные значения",ABS(AO654),AO654)),AO654)))</x:f>
      </x:c>
      <x:c r="CS654" s="50" t="str">
        <x:f>IF(OR(1&gt;'Настройки'!$B$3,ISBLANK(BI654),BI654=0),"",BI654)</x:f>
      </x:c>
      <x:c r="CT654" s="50" t="str">
        <x:f>IF(OR(2&gt;'Настройки'!$B$3,ISBLANK(BJ654),BJ654=0),"",BJ654)</x:f>
      </x:c>
      <x:c r="CU654" s="50" t="str">
        <x:f>IF(OR(3&gt;'Настройки'!$B$3,ISBLANK(BK654),BK654=0),"",BK654)</x:f>
      </x:c>
      <x:c r="CV654" s="50" t="str">
        <x:f>IF(OR(4&gt;'Настройки'!$B$3,ISBLANK(BL654),BL654=0),"",BL654)</x:f>
      </x:c>
      <x:c r="CW654" s="50" t="str">
        <x:f>IF(OR(5&gt;'Настройки'!$B$3,ISBLANK(BM654),BM654=0),"",BM654)</x:f>
      </x:c>
      <x:c r="CX654" s="50" t="str">
        <x:f>IF(OR(6&gt;'Настройки'!$B$3,ISBLANK(BN654),BN654=0),"",BN654)</x:f>
      </x:c>
      <x:c r="CY654" s="50" t="str">
        <x:f>IF(OR(7&gt;'Настройки'!$B$3,ISBLANK(BO654),BO654=0),"",BO654)</x:f>
      </x:c>
      <x:c r="CZ654" s="50" t="str">
        <x:f>IF(OR(8&gt;'Настройки'!$B$3,ISBLANK(BP654),BP654=0),"",BP654)</x:f>
      </x:c>
      <x:c r="DA654" s="50" t="str">
        <x:f>IF(OR(9&gt;'Настройки'!$B$3,ISBLANK(BQ654),BQ654=0),"",BQ654)</x:f>
      </x:c>
      <x:c r="DB654" s="50" t="str">
        <x:f>IF(OR(10&gt;'Настройки'!$B$3,ISBLANK(BR654),BR654=0),"",BR654)</x:f>
      </x:c>
      <x:c r="DC654" s="50" t="str">
        <x:f>IF(OR(11&gt;'Настройки'!$B$3,ISBLANK(BS654),BS654=0),"",BS654)</x:f>
      </x:c>
      <x:c r="DD654" s="50" t="str">
        <x:f>IF(OR(12&gt;'Настройки'!$B$3,ISBLANK(BT654),BT654=0),"",BT654)</x:f>
      </x:c>
      <x:c r="DE654" s="50" t="str">
        <x:f>IF(OR(13&gt;'Настройки'!$B$3,ISBLANK(BU654),BU654=0),"",BU654)</x:f>
      </x:c>
      <x:c r="DF654" s="50" t="str">
        <x:f>IF(OR(14&gt;'Настройки'!$B$3,ISBLANK(BV654),BV654=0),"",BV654)</x:f>
      </x:c>
      <x:c r="DG654" s="50" t="str">
        <x:f>IF(OR(15&gt;'Настройки'!$B$3,ISBLANK(BW654),BW654=0),"",BW654)</x:f>
      </x:c>
      <x:c r="DH654" s="50" t="str">
        <x:f>IF(OR(16&gt;'Настройки'!$B$3,ISBLANK(BX654),BX654=0),"",BX654)</x:f>
      </x:c>
      <x:c r="DI654" s="50" t="str">
        <x:f>IF(OR(17&gt;'Настройки'!$B$3,ISBLANK(BY654),BY654=0),"",BY654)</x:f>
      </x:c>
      <x:c r="DJ654" s="50" t="str">
        <x:f>IF(OR(18&gt;'Настройки'!$B$3,ISBLANK(BZ654),BZ654=0),"",BZ654)</x:f>
      </x:c>
      <x:c r="DK654" s="50" t="str">
        <x:f>IF(OR(19&gt;'Настройки'!$B$3,ISBLANK(CA654),CA654=0),"",CA654)</x:f>
      </x:c>
      <x:c r="DL654" s="50" t="str">
        <x:f>IF(OR(20&gt;'Настройки'!$B$3,ISBLANK(CB654),CB654=0),"",CB654)</x:f>
      </x:c>
      <x:c r="DM654" s="50" t="str">
        <x:f>IF(OR(21&gt;'Настройки'!$B$3,ISBLANK(CC654),CC654=0),"",CC654)</x:f>
      </x:c>
      <x:c r="DN654" s="50" t="str">
        <x:f>IF(OR(22&gt;'Настройки'!$B$3,ISBLANK(CD654),CD654=0),"",CD654)</x:f>
      </x:c>
      <x:c r="DO654" s="50" t="str">
        <x:f>IF(OR(23&gt;'Настройки'!$B$3,ISBLANK(CE654),CE654=0),"",CE654)</x:f>
      </x:c>
      <x:c r="DP654" s="50" t="str">
        <x:f>IF(OR(24&gt;'Настройки'!$B$3,ISBLANK(CF654),CF654=0),"",CF654)</x:f>
      </x:c>
      <x:c r="DQ654" s="50" t="str">
        <x:f>IF(OR(25&gt;'Настройки'!$B$3,ISBLANK(CG654),CG654=0),"",CG654)</x:f>
      </x:c>
      <x:c r="DR654" s="50" t="str">
        <x:f>IF(OR(26&gt;'Настройки'!$B$3,ISBLANK(CH654),CH654=0),"",CH654)</x:f>
      </x:c>
      <x:c r="DS654" s="50" t="str">
        <x:f>IF(OR(27&gt;'Настройки'!$B$3,ISBLANK(CI654),CI654=0),"",CI654)</x:f>
      </x:c>
      <x:c r="DT654" s="50" t="str">
        <x:f>IF(OR(28&gt;'Настройки'!$B$3,ISBLANK(CJ654),CJ654=0),"",CJ654)</x:f>
      </x:c>
      <x:c r="DU654" s="50" t="str">
        <x:f>IF(OR(29&gt;'Настройки'!$B$3,ISBLANK(CK654),CK654=0),"",CK654)</x:f>
      </x:c>
      <x:c r="DV654" s="50" t="str">
        <x:f>IF(OR(30&gt;'Настройки'!$B$3,ISBLANK(CL654),CL654=0),"",CL654)</x:f>
      </x:c>
      <x:c r="DW654" s="50" t="str">
        <x:f>IF(OR(31&gt;'Настройки'!$B$3,ISBLANK(CM654),CM654=0),"",CM654)</x:f>
      </x:c>
      <x:c r="DX654" s="50" t="str">
        <x:f>IF(OR(32&gt;'Настройки'!$B$3,ISBLANK(CN654),CN654=0),"",CN654)</x:f>
      </x:c>
      <x:c r="DY654" s="50" t="str">
        <x:f>IF(OR(33&gt;'Настройки'!$B$3,ISBLANK(CO654),CO654=0),"",CO654)</x:f>
      </x:c>
      <x:c r="DZ654" s="50" t="str">
        <x:f>IF(OR(34&gt;'Настройки'!$B$3,ISBLANK(CP654),CP654=0),"",CP654)</x:f>
      </x:c>
      <x:c r="EA654" s="50" t="str">
        <x:f>IF(OR(35&gt;'Настройки'!$B$3,ISBLANK(CQ654),CQ654=0),"",CQ654)</x:f>
      </x:c>
      <x:c r="EB654" s="50" t="str">
        <x:f>IF(OR(36&gt;'Настройки'!$B$3,ISBLANK(CR654),CR654=0),"",CR654)</x:f>
      </x:c>
      <x:c r="EC654" s="50" t="str">
        <x:f>IF(A654="","",IF(OR(BB654="AZ",BB654="BZ"),10000+ROW(),IF(AZ654&gt;'Настройки'!$B$11,20000+ROW(),IF(BF654&lt;&gt;"Обычный",30000+ROW(),IF(AX654&lt;=0,40000+ROW(),"")))))</x:f>
      </x:c>
      <x:c r="ED654" s="50" t="str">
        <x:f>IF(EC654="","",COUNTIFS($EC$2:$EC$1001,"&gt;0",$EC$2:$EC$1001,"&lt;"&amp;EC654)+1)</x:f>
      </x:c>
    </x:row>
    <x:row r="655">
      <x:c r="A655" s="115"/>
      <x:c r="B655" s="115"/>
      <x:c r="C655" s="115"/>
      <x:c r="D655" s="118"/>
      <x:c r="E655" s="118"/>
      <x:c r="F655" s="118"/>
      <x:c r="G655" s="118"/>
      <x:c r="H655" s="118"/>
      <x:c r="I655" s="118"/>
      <x:c r="J655" s="118"/>
      <x:c r="K655" s="118"/>
      <x:c r="L655" s="118"/>
      <x:c r="M655" s="118"/>
      <x:c r="N655" s="118"/>
      <x:c r="O655" s="118"/>
      <x:c r="P655" s="118"/>
      <x:c r="Q655" s="118"/>
      <x:c r="R655" s="118"/>
      <x:c r="S655" s="118"/>
      <x:c r="T655" s="118"/>
      <x:c r="U655" s="118"/>
      <x:c r="V655" s="118"/>
      <x:c r="W655" s="118"/>
      <x:c r="X655" s="118"/>
      <x:c r="Y655" s="118"/>
      <x:c r="Z655" s="118"/>
      <x:c r="AA655" s="118"/>
      <x:c r="AB655" s="118"/>
      <x:c r="AC655" s="118"/>
      <x:c r="AD655" s="118"/>
      <x:c r="AE655" s="118"/>
      <x:c r="AF655" s="118"/>
      <x:c r="AG655" s="118"/>
      <x:c r="AH655" s="118"/>
      <x:c r="AI655" s="118"/>
      <x:c r="AJ655" s="118"/>
      <x:c r="AK655" s="118"/>
      <x:c r="AL655" s="118"/>
      <x:c r="AM655" s="118"/>
      <x:c r="AN655" s="118"/>
      <x:c r="AO655" s="118"/>
      <x:c r="AP655" s="115"/>
      <x:c r="AQ655" s="49" t="str">
        <x:f>IF(A655="","",COUNT(BI655:INDEX(BI655:CR655,1,'Настройки'!$B$3)))</x:f>
      </x:c>
      <x:c r="AR655" s="49" t="str">
        <x:f>IF(A655="","",SUM(BI655:INDEX(BI655:CR655,1,'Настройки'!$B$3)))</x:f>
      </x:c>
      <x:c r="AS655" s="58" t="str">
        <x:f>IF(A655="","",IF('Настройки'!$B$4="Стоимость потребления",AR655*D655,IF('Настройки'!$B$4="Количество",AR655,E655)))</x:f>
      </x:c>
      <x:c r="AT655" s="61" t="str">
        <x:f>IF(OR(A655="",AS655&lt;0,SUM($AS$2:$AS$1001)&lt;=0),"",AS655/SUM($AS$2:$AS$1001))</x:f>
      </x:c>
      <x:c r="AU655" s="61" t="str">
        <x:f>IF(OR(A655="",AS655&lt;0,SUM($AS$2:$AS$1001)&lt;=0),"",SUMIFS($AS$2:$AS$1001,$AS$2:$AS$1001,"&gt;"&amp;AS655)/SUM($AS$2:$AS$1001))</x:f>
      </x:c>
      <x:c r="AV655" s="61" t="str">
        <x:f>IF(OR(A655="",AS655&lt;0,SUM($AS$2:$AS$1001)&lt;=0),"",SUMIFS($AS$2:$AS$1001,$AS$2:$AS$1001,"&gt;="&amp;AS655)/SUM($AS$2:$AS$1001))</x:f>
      </x:c>
      <x:c r="AW655" s="49" t="str">
        <x:f>IF(A655="","",IF(SUM($AS$2:$AS$1001)&lt;=0,"Не определён",IF(AS655&lt;0,"Исключение",IF(AU655&lt;'Настройки'!$B$5,"A",IF(AU655&lt;'Настройки'!$B$6,"B","C")))))</x:f>
      </x:c>
      <x:c r="AX655" s="58" t="str">
        <x:f>IF(A655="","",IF(AQ655=0,"",AVERAGE(BI655:INDEX(BI655:CR655,1,'Настройки'!$B$3))))</x:f>
      </x:c>
      <x:c r="AY655" s="58" t="str">
        <x:f>IF(OR(A655="",AQ655=0),"",STDEVP(BI655:INDEX(BI655:CR655,1,'Настройки'!$B$3)))</x:f>
      </x:c>
      <x:c r="AZ655" s="61" t="str">
        <x:f>IF(OR(A655="",AQ655&lt;'Настройки'!$B$12,AX655&lt;=0,AND('Настройки'!$B$10="Блокировать",COUNTIF(F655:INDEX(F655:AO655,1,'Настройки'!$B$3),"&lt;0")&gt;0)),"",AY655/ABS(AX655))</x:f>
      </x:c>
      <x:c r="BA655" s="49" t="str">
        <x:f>IF(A655="","",IF(AND('Настройки'!$B$10="Блокировать",COUNTIF(F655:INDEX(F655:AO655,1,'Настройки'!$B$3),"&lt;0")&gt;0),"Не определён",IF(AQ655&lt;'Настройки'!$B$12,"Не определён",IF(AX655=0,"Нет спроса",IF(AX655&lt;0,"Не определён",IF(AZ655&lt;='Настройки'!$B$7,"X",IF(AZ655&lt;='Настройки'!$B$8,"Y","Z")))))))</x:f>
      </x:c>
      <x:c r="BB655" s="49" t="str">
        <x:f>IF(OR(A655="",LEN(AW655)&lt;&gt;1,LEN(BA655)&lt;&gt;1),"",AW655&amp;BA655)</x:f>
      </x:c>
      <x:c r="BC655" s="61" t="str">
        <x:f>IF(OR(A655="",AQ655=0),"",(COUNT(BI655:INDEX(BI655:CR655,1,'Настройки'!$B$3))-COUNT(CS655:INDEX(CS655:EB655,1,'Настройки'!$B$3)))/AQ655)</x:f>
      </x:c>
      <x:c r="BD655" s="64" t="str">
        <x:f>IF(OR(A655="",COUNT(CS655:INDEX(CS655:EB655,1,'Настройки'!$B$3))=0),"",AQ655/COUNT(CS655:INDEX(CS655:EB655,1,'Настройки'!$B$3)))</x:f>
      </x:c>
      <x:c r="BE655" s="64" t="str">
        <x:f>IF(OR(A655="",COUNT(CS655:INDEX(CS655:EB655,1,'Настройки'!$B$3))=0),"",IF(AVERAGE(CS655:INDEX(CS655:EB655,1,'Настройки'!$B$3))=0,"",(STDEVP(CS655:INDEX(CS655:EB655,1,'Настройки'!$B$3))/ABS(AVERAGE(CS655:INDEX(CS655:EB655,1,'Настройки'!$B$3))))^2))</x:f>
      </x:c>
      <x:c r="BF655" s="49" t="str">
        <x:f>IF(A655="","",IF(AQ655&lt;3,"Недостаточно",IF(AQ655&lt;6,"Предварительный","Обычный")))</x:f>
      </x:c>
      <x:c r="BG655" s="49" t="str">
        <x:f>IF(A655="","",IF(COUNTIF(F655:INDEX(F655:AO655,1,'Настройки'!$B$3),"&lt;0")&gt;0,IF('Настройки'!$B$10="Блокировать","Отрицательный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"),"")&amp;IF(AQ655&lt;3,"Недостаточно истории. ",IF(AQ655&lt;6,"Предварительная классификация. ",""))&amp;IF(AX655=0,"Нет спроса за горизонт. ","")&amp;IF(AZ655&gt;'Настройки'!$B$11,"Экстремальная вариативность. ",""))</x:f>
      </x:c>
      <x:c r="BH655" s="49" t="str">
        <x:f>IF(A655="","",IFERROR(VLOOKUP(BB655,'Настройки'!$D$3:$E$11,2,FALSE),"Сначала проверьте исходные данные и историю спроса.")&amp;" Уточните срок поставки, MOQ и критичность.")</x:f>
      </x:c>
      <x:c r="BI655" s="50" t="str">
        <x:f>IF(1&gt;'Настройки'!$B$3,"",IF(ISBLANK(F655),IF('Настройки'!$B$9="Нулевой спрос",0,""),IF(F655&lt;0,IF('Настройки'!$B$10="Исключить","",IF('Настройки'!$B$10="Абсолютные значения",ABS(F655),F655)),F655)))</x:f>
      </x:c>
      <x:c r="BJ655" s="50" t="str">
        <x:f>IF(2&gt;'Настройки'!$B$3,"",IF(ISBLANK(G655),IF('Настройки'!$B$9="Нулевой спрос",0,""),IF(G655&lt;0,IF('Настройки'!$B$10="Исключить","",IF('Настройки'!$B$10="Абсолютные значения",ABS(G655),G655)),G655)))</x:f>
      </x:c>
      <x:c r="BK655" s="50" t="str">
        <x:f>IF(3&gt;'Настройки'!$B$3,"",IF(ISBLANK(H655),IF('Настройки'!$B$9="Нулевой спрос",0,""),IF(H655&lt;0,IF('Настройки'!$B$10="Исключить","",IF('Настройки'!$B$10="Абсолютные значения",ABS(H655),H655)),H655)))</x:f>
      </x:c>
      <x:c r="BL655" s="50" t="str">
        <x:f>IF(4&gt;'Настройки'!$B$3,"",IF(ISBLANK(I655),IF('Настройки'!$B$9="Нулевой спрос",0,""),IF(I655&lt;0,IF('Настройки'!$B$10="Исключить","",IF('Настройки'!$B$10="Абсолютные значения",ABS(I655),I655)),I655)))</x:f>
      </x:c>
      <x:c r="BM655" s="50" t="str">
        <x:f>IF(5&gt;'Настройки'!$B$3,"",IF(ISBLANK(J655),IF('Настройки'!$B$9="Нулевой спрос",0,""),IF(J655&lt;0,IF('Настройки'!$B$10="Исключить","",IF('Настройки'!$B$10="Абсолютные значения",ABS(J655),J655)),J655)))</x:f>
      </x:c>
      <x:c r="BN655" s="50" t="str">
        <x:f>IF(6&gt;'Настройки'!$B$3,"",IF(ISBLANK(K655),IF('Настройки'!$B$9="Нулевой спрос",0,""),IF(K655&lt;0,IF('Настройки'!$B$10="Исключить","",IF('Настройки'!$B$10="Абсолютные значения",ABS(K655),K655)),K655)))</x:f>
      </x:c>
      <x:c r="BO655" s="50" t="str">
        <x:f>IF(7&gt;'Настройки'!$B$3,"",IF(ISBLANK(L655),IF('Настройки'!$B$9="Нулевой спрос",0,""),IF(L655&lt;0,IF('Настройки'!$B$10="Исключить","",IF('Настройки'!$B$10="Абсолютные значения",ABS(L655),L655)),L655)))</x:f>
      </x:c>
      <x:c r="BP655" s="50" t="str">
        <x:f>IF(8&gt;'Настройки'!$B$3,"",IF(ISBLANK(M655),IF('Настройки'!$B$9="Нулевой спрос",0,""),IF(M655&lt;0,IF('Настройки'!$B$10="Исключить","",IF('Настройки'!$B$10="Абсолютные значения",ABS(M655),M655)),M655)))</x:f>
      </x:c>
      <x:c r="BQ655" s="50" t="str">
        <x:f>IF(9&gt;'Настройки'!$B$3,"",IF(ISBLANK(N655),IF('Настройки'!$B$9="Нулевой спрос",0,""),IF(N655&lt;0,IF('Настройки'!$B$10="Исключить","",IF('Настройки'!$B$10="Абсолютные значения",ABS(N655),N655)),N655)))</x:f>
      </x:c>
      <x:c r="BR655" s="50" t="str">
        <x:f>IF(10&gt;'Настройки'!$B$3,"",IF(ISBLANK(O655),IF('Настройки'!$B$9="Нулевой спрос",0,""),IF(O655&lt;0,IF('Настройки'!$B$10="Исключить","",IF('Настройки'!$B$10="Абсолютные значения",ABS(O655),O655)),O655)))</x:f>
      </x:c>
      <x:c r="BS655" s="50" t="str">
        <x:f>IF(11&gt;'Настройки'!$B$3,"",IF(ISBLANK(P655),IF('Настройки'!$B$9="Нулевой спрос",0,""),IF(P655&lt;0,IF('Настройки'!$B$10="Исключить","",IF('Настройки'!$B$10="Абсолютные значения",ABS(P655),P655)),P655)))</x:f>
      </x:c>
      <x:c r="BT655" s="50" t="str">
        <x:f>IF(12&gt;'Настройки'!$B$3,"",IF(ISBLANK(Q655),IF('Настройки'!$B$9="Нулевой спрос",0,""),IF(Q655&lt;0,IF('Настройки'!$B$10="Исключить","",IF('Настройки'!$B$10="Абсолютные значения",ABS(Q655),Q655)),Q655)))</x:f>
      </x:c>
      <x:c r="BU655" s="50" t="str">
        <x:f>IF(13&gt;'Настройки'!$B$3,"",IF(ISBLANK(R655),IF('Настройки'!$B$9="Нулевой спрос",0,""),IF(R655&lt;0,IF('Настройки'!$B$10="Исключить","",IF('Настройки'!$B$10="Абсолютные значения",ABS(R655),R655)),R655)))</x:f>
      </x:c>
      <x:c r="BV655" s="50" t="str">
        <x:f>IF(14&gt;'Настройки'!$B$3,"",IF(ISBLANK(S655),IF('Настройки'!$B$9="Нулевой спрос",0,""),IF(S655&lt;0,IF('Настройки'!$B$10="Исключить","",IF('Настройки'!$B$10="Абсолютные значения",ABS(S655),S655)),S655)))</x:f>
      </x:c>
      <x:c r="BW655" s="50" t="str">
        <x:f>IF(15&gt;'Настройки'!$B$3,"",IF(ISBLANK(T655),IF('Настройки'!$B$9="Нулевой спрос",0,""),IF(T655&lt;0,IF('Настройки'!$B$10="Исключить","",IF('Настройки'!$B$10="Абсолютные значения",ABS(T655),T655)),T655)))</x:f>
      </x:c>
      <x:c r="BX655" s="50" t="str">
        <x:f>IF(16&gt;'Настройки'!$B$3,"",IF(ISBLANK(U655),IF('Настройки'!$B$9="Нулевой спрос",0,""),IF(U655&lt;0,IF('Настройки'!$B$10="Исключить","",IF('Настройки'!$B$10="Абсолютные значения",ABS(U655),U655)),U655)))</x:f>
      </x:c>
      <x:c r="BY655" s="50" t="str">
        <x:f>IF(17&gt;'Настройки'!$B$3,"",IF(ISBLANK(V655),IF('Настройки'!$B$9="Нулевой спрос",0,""),IF(V655&lt;0,IF('Настройки'!$B$10="Исключить","",IF('Настройки'!$B$10="Абсолютные значения",ABS(V655),V655)),V655)))</x:f>
      </x:c>
      <x:c r="BZ655" s="50" t="str">
        <x:f>IF(18&gt;'Настройки'!$B$3,"",IF(ISBLANK(W655),IF('Настройки'!$B$9="Нулевой спрос",0,""),IF(W655&lt;0,IF('Настройки'!$B$10="Исключить","",IF('Настройки'!$B$10="Абсолютные значения",ABS(W655),W655)),W655)))</x:f>
      </x:c>
      <x:c r="CA655" s="50" t="str">
        <x:f>IF(19&gt;'Настройки'!$B$3,"",IF(ISBLANK(X655),IF('Настройки'!$B$9="Нулевой спрос",0,""),IF(X655&lt;0,IF('Настройки'!$B$10="Исключить","",IF('Настройки'!$B$10="Абсолютные значения",ABS(X655),X655)),X655)))</x:f>
      </x:c>
      <x:c r="CB655" s="50" t="str">
        <x:f>IF(20&gt;'Настройки'!$B$3,"",IF(ISBLANK(Y655),IF('Настройки'!$B$9="Нулевой спрос",0,""),IF(Y655&lt;0,IF('Настройки'!$B$10="Исключить","",IF('Настройки'!$B$10="Абсолютные значения",ABS(Y655),Y655)),Y655)))</x:f>
      </x:c>
      <x:c r="CC655" s="50" t="str">
        <x:f>IF(21&gt;'Настройки'!$B$3,"",IF(ISBLANK(Z655),IF('Настройки'!$B$9="Нулевой спрос",0,""),IF(Z655&lt;0,IF('Настройки'!$B$10="Исключить","",IF('Настройки'!$B$10="Абсолютные значения",ABS(Z655),Z655)),Z655)))</x:f>
      </x:c>
      <x:c r="CD655" s="50" t="str">
        <x:f>IF(22&gt;'Настройки'!$B$3,"",IF(ISBLANK(AA655),IF('Настройки'!$B$9="Нулевой спрос",0,""),IF(AA655&lt;0,IF('Настройки'!$B$10="Исключить","",IF('Настройки'!$B$10="Абсолютные значения",ABS(AA655),AA655)),AA655)))</x:f>
      </x:c>
      <x:c r="CE655" s="50" t="str">
        <x:f>IF(23&gt;'Настройки'!$B$3,"",IF(ISBLANK(AB655),IF('Настройки'!$B$9="Нулевой спрос",0,""),IF(AB655&lt;0,IF('Настройки'!$B$10="Исключить","",IF('Настройки'!$B$10="Абсолютные значения",ABS(AB655),AB655)),AB655)))</x:f>
      </x:c>
      <x:c r="CF655" s="50" t="str">
        <x:f>IF(24&gt;'Настройки'!$B$3,"",IF(ISBLANK(AC655),IF('Настройки'!$B$9="Нулевой спрос",0,""),IF(AC655&lt;0,IF('Настройки'!$B$10="Исключить","",IF('Настройки'!$B$10="Абсолютные значения",ABS(AC655),AC655)),AC655)))</x:f>
      </x:c>
      <x:c r="CG655" s="50" t="str">
        <x:f>IF(25&gt;'Настройки'!$B$3,"",IF(ISBLANK(AD655),IF('Настройки'!$B$9="Нулевой спрос",0,""),IF(AD655&lt;0,IF('Настройки'!$B$10="Исключить","",IF('Настройки'!$B$10="Абсолютные значения",ABS(AD655),AD655)),AD655)))</x:f>
      </x:c>
      <x:c r="CH655" s="50" t="str">
        <x:f>IF(26&gt;'Настройки'!$B$3,"",IF(ISBLANK(AE655),IF('Настройки'!$B$9="Нулевой спрос",0,""),IF(AE655&lt;0,IF('Настройки'!$B$10="Исключить","",IF('Настройки'!$B$10="Абсолютные значения",ABS(AE655),AE655)),AE655)))</x:f>
      </x:c>
      <x:c r="CI655" s="50" t="str">
        <x:f>IF(27&gt;'Настройки'!$B$3,"",IF(ISBLANK(AF655),IF('Настройки'!$B$9="Нулевой спрос",0,""),IF(AF655&lt;0,IF('Настройки'!$B$10="Исключить","",IF('Настройки'!$B$10="Абсолютные значения",ABS(AF655),AF655)),AF655)))</x:f>
      </x:c>
      <x:c r="CJ655" s="50" t="str">
        <x:f>IF(28&gt;'Настройки'!$B$3,"",IF(ISBLANK(AG655),IF('Настройки'!$B$9="Нулевой спрос",0,""),IF(AG655&lt;0,IF('Настройки'!$B$10="Исключить","",IF('Настройки'!$B$10="Абсолютные значения",ABS(AG655),AG655)),AG655)))</x:f>
      </x:c>
      <x:c r="CK655" s="50" t="str">
        <x:f>IF(29&gt;'Настройки'!$B$3,"",IF(ISBLANK(AH655),IF('Настройки'!$B$9="Нулевой спрос",0,""),IF(AH655&lt;0,IF('Настройки'!$B$10="Исключить","",IF('Настройки'!$B$10="Абсолютные значения",ABS(AH655),AH655)),AH655)))</x:f>
      </x:c>
      <x:c r="CL655" s="50" t="str">
        <x:f>IF(30&gt;'Настройки'!$B$3,"",IF(ISBLANK(AI655),IF('Настройки'!$B$9="Нулевой спрос",0,""),IF(AI655&lt;0,IF('Настройки'!$B$10="Исключить","",IF('Настройки'!$B$10="Абсолютные значения",ABS(AI655),AI655)),AI655)))</x:f>
      </x:c>
      <x:c r="CM655" s="50" t="str">
        <x:f>IF(31&gt;'Настройки'!$B$3,"",IF(ISBLANK(AJ655),IF('Настройки'!$B$9="Нулевой спрос",0,""),IF(AJ655&lt;0,IF('Настройки'!$B$10="Исключить","",IF('Настройки'!$B$10="Абсолютные значения",ABS(AJ655),AJ655)),AJ655)))</x:f>
      </x:c>
      <x:c r="CN655" s="50" t="str">
        <x:f>IF(32&gt;'Настройки'!$B$3,"",IF(ISBLANK(AK655),IF('Настройки'!$B$9="Нулевой спрос",0,""),IF(AK655&lt;0,IF('Настройки'!$B$10="Исключить","",IF('Настройки'!$B$10="Абсолютные значения",ABS(AK655),AK655)),AK655)))</x:f>
      </x:c>
      <x:c r="CO655" s="50" t="str">
        <x:f>IF(33&gt;'Настройки'!$B$3,"",IF(ISBLANK(AL655),IF('Настройки'!$B$9="Нулевой спрос",0,""),IF(AL655&lt;0,IF('Настройки'!$B$10="Исключить","",IF('Настройки'!$B$10="Абсолютные значения",ABS(AL655),AL655)),AL655)))</x:f>
      </x:c>
      <x:c r="CP655" s="50" t="str">
        <x:f>IF(34&gt;'Настройки'!$B$3,"",IF(ISBLANK(AM655),IF('Настройки'!$B$9="Нулевой спрос",0,""),IF(AM655&lt;0,IF('Настройки'!$B$10="Исключить","",IF('Настройки'!$B$10="Абсолютные значения",ABS(AM655),AM655)),AM655)))</x:f>
      </x:c>
      <x:c r="CQ655" s="50" t="str">
        <x:f>IF(35&gt;'Настройки'!$B$3,"",IF(ISBLANK(AN655),IF('Настройки'!$B$9="Нулевой спрос",0,""),IF(AN655&lt;0,IF('Настройки'!$B$10="Исключить","",IF('Настройки'!$B$10="Абсолютные значения",ABS(AN655),AN655)),AN655)))</x:f>
      </x:c>
      <x:c r="CR655" s="50" t="str">
        <x:f>IF(36&gt;'Настройки'!$B$3,"",IF(ISBLANK(AO655),IF('Настройки'!$B$9="Нулевой спрос",0,""),IF(AO655&lt;0,IF('Настройки'!$B$10="Исключить","",IF('Настройки'!$B$10="Абсолютные значения",ABS(AO655),AO655)),AO655)))</x:f>
      </x:c>
      <x:c r="CS655" s="50" t="str">
        <x:f>IF(OR(1&gt;'Настройки'!$B$3,ISBLANK(BI655),BI655=0),"",BI655)</x:f>
      </x:c>
      <x:c r="CT655" s="50" t="str">
        <x:f>IF(OR(2&gt;'Настройки'!$B$3,ISBLANK(BJ655),BJ655=0),"",BJ655)</x:f>
      </x:c>
      <x:c r="CU655" s="50" t="str">
        <x:f>IF(OR(3&gt;'Настройки'!$B$3,ISBLANK(BK655),BK655=0),"",BK655)</x:f>
      </x:c>
      <x:c r="CV655" s="50" t="str">
        <x:f>IF(OR(4&gt;'Настройки'!$B$3,ISBLANK(BL655),BL655=0),"",BL655)</x:f>
      </x:c>
      <x:c r="CW655" s="50" t="str">
        <x:f>IF(OR(5&gt;'Настройки'!$B$3,ISBLANK(BM655),BM655=0),"",BM655)</x:f>
      </x:c>
      <x:c r="CX655" s="50" t="str">
        <x:f>IF(OR(6&gt;'Настройки'!$B$3,ISBLANK(BN655),BN655=0),"",BN655)</x:f>
      </x:c>
      <x:c r="CY655" s="50" t="str">
        <x:f>IF(OR(7&gt;'Настройки'!$B$3,ISBLANK(BO655),BO655=0),"",BO655)</x:f>
      </x:c>
      <x:c r="CZ655" s="50" t="str">
        <x:f>IF(OR(8&gt;'Настройки'!$B$3,ISBLANK(BP655),BP655=0),"",BP655)</x:f>
      </x:c>
      <x:c r="DA655" s="50" t="str">
        <x:f>IF(OR(9&gt;'Настройки'!$B$3,ISBLANK(BQ655),BQ655=0),"",BQ655)</x:f>
      </x:c>
      <x:c r="DB655" s="50" t="str">
        <x:f>IF(OR(10&gt;'Настройки'!$B$3,ISBLANK(BR655),BR655=0),"",BR655)</x:f>
      </x:c>
      <x:c r="DC655" s="50" t="str">
        <x:f>IF(OR(11&gt;'Настройки'!$B$3,ISBLANK(BS655),BS655=0),"",BS655)</x:f>
      </x:c>
      <x:c r="DD655" s="50" t="str">
        <x:f>IF(OR(12&gt;'Настройки'!$B$3,ISBLANK(BT655),BT655=0),"",BT655)</x:f>
      </x:c>
      <x:c r="DE655" s="50" t="str">
        <x:f>IF(OR(13&gt;'Настройки'!$B$3,ISBLANK(BU655),BU655=0),"",BU655)</x:f>
      </x:c>
      <x:c r="DF655" s="50" t="str">
        <x:f>IF(OR(14&gt;'Настройки'!$B$3,ISBLANK(BV655),BV655=0),"",BV655)</x:f>
      </x:c>
      <x:c r="DG655" s="50" t="str">
        <x:f>IF(OR(15&gt;'Настройки'!$B$3,ISBLANK(BW655),BW655=0),"",BW655)</x:f>
      </x:c>
      <x:c r="DH655" s="50" t="str">
        <x:f>IF(OR(16&gt;'Настройки'!$B$3,ISBLANK(BX655),BX655=0),"",BX655)</x:f>
      </x:c>
      <x:c r="DI655" s="50" t="str">
        <x:f>IF(OR(17&gt;'Настройки'!$B$3,ISBLANK(BY655),BY655=0),"",BY655)</x:f>
      </x:c>
      <x:c r="DJ655" s="50" t="str">
        <x:f>IF(OR(18&gt;'Настройки'!$B$3,ISBLANK(BZ655),BZ655=0),"",BZ655)</x:f>
      </x:c>
      <x:c r="DK655" s="50" t="str">
        <x:f>IF(OR(19&gt;'Настройки'!$B$3,ISBLANK(CA655),CA655=0),"",CA655)</x:f>
      </x:c>
      <x:c r="DL655" s="50" t="str">
        <x:f>IF(OR(20&gt;'Настройки'!$B$3,ISBLANK(CB655),CB655=0),"",CB655)</x:f>
      </x:c>
      <x:c r="DM655" s="50" t="str">
        <x:f>IF(OR(21&gt;'Настройки'!$B$3,ISBLANK(CC655),CC655=0),"",CC655)</x:f>
      </x:c>
      <x:c r="DN655" s="50" t="str">
        <x:f>IF(OR(22&gt;'Настройки'!$B$3,ISBLANK(CD655),CD655=0),"",CD655)</x:f>
      </x:c>
      <x:c r="DO655" s="50" t="str">
        <x:f>IF(OR(23&gt;'Настройки'!$B$3,ISBLANK(CE655),CE655=0),"",CE655)</x:f>
      </x:c>
      <x:c r="DP655" s="50" t="str">
        <x:f>IF(OR(24&gt;'Настройки'!$B$3,ISBLANK(CF655),CF655=0),"",CF655)</x:f>
      </x:c>
      <x:c r="DQ655" s="50" t="str">
        <x:f>IF(OR(25&gt;'Настройки'!$B$3,ISBLANK(CG655),CG655=0),"",CG655)</x:f>
      </x:c>
      <x:c r="DR655" s="50" t="str">
        <x:f>IF(OR(26&gt;'Настройки'!$B$3,ISBLANK(CH655),CH655=0),"",CH655)</x:f>
      </x:c>
      <x:c r="DS655" s="50" t="str">
        <x:f>IF(OR(27&gt;'Настройки'!$B$3,ISBLANK(CI655),CI655=0),"",CI655)</x:f>
      </x:c>
      <x:c r="DT655" s="50" t="str">
        <x:f>IF(OR(28&gt;'Настройки'!$B$3,ISBLANK(CJ655),CJ655=0),"",CJ655)</x:f>
      </x:c>
      <x:c r="DU655" s="50" t="str">
        <x:f>IF(OR(29&gt;'Настройки'!$B$3,ISBLANK(CK655),CK655=0),"",CK655)</x:f>
      </x:c>
      <x:c r="DV655" s="50" t="str">
        <x:f>IF(OR(30&gt;'Настройки'!$B$3,ISBLANK(CL655),CL655=0),"",CL655)</x:f>
      </x:c>
      <x:c r="DW655" s="50" t="str">
        <x:f>IF(OR(31&gt;'Настройки'!$B$3,ISBLANK(CM655),CM655=0),"",CM655)</x:f>
      </x:c>
      <x:c r="DX655" s="50" t="str">
        <x:f>IF(OR(32&gt;'Настройки'!$B$3,ISBLANK(CN655),CN655=0),"",CN655)</x:f>
      </x:c>
      <x:c r="DY655" s="50" t="str">
        <x:f>IF(OR(33&gt;'Настройки'!$B$3,ISBLANK(CO655),CO655=0),"",CO655)</x:f>
      </x:c>
      <x:c r="DZ655" s="50" t="str">
        <x:f>IF(OR(34&gt;'Настройки'!$B$3,ISBLANK(CP655),CP655=0),"",CP655)</x:f>
      </x:c>
      <x:c r="EA655" s="50" t="str">
        <x:f>IF(OR(35&gt;'Настройки'!$B$3,ISBLANK(CQ655),CQ655=0),"",CQ655)</x:f>
      </x:c>
      <x:c r="EB655" s="50" t="str">
        <x:f>IF(OR(36&gt;'Настройки'!$B$3,ISBLANK(CR655),CR655=0),"",CR655)</x:f>
      </x:c>
      <x:c r="EC655" s="50" t="str">
        <x:f>IF(A655="","",IF(OR(BB655="AZ",BB655="BZ"),10000+ROW(),IF(AZ655&gt;'Настройки'!$B$11,20000+ROW(),IF(BF655&lt;&gt;"Обычный",30000+ROW(),IF(AX655&lt;=0,40000+ROW(),"")))))</x:f>
      </x:c>
      <x:c r="ED655" s="50" t="str">
        <x:f>IF(EC655="","",COUNTIFS($EC$2:$EC$1001,"&gt;0",$EC$2:$EC$1001,"&lt;"&amp;EC655)+1)</x:f>
      </x:c>
    </x:row>
    <x:row r="656">
      <x:c r="A656" s="115"/>
      <x:c r="B656" s="115"/>
      <x:c r="C656" s="115"/>
      <x:c r="D656" s="118"/>
      <x:c r="E656" s="118"/>
      <x:c r="F656" s="118"/>
      <x:c r="G656" s="118"/>
      <x:c r="H656" s="118"/>
      <x:c r="I656" s="118"/>
      <x:c r="J656" s="118"/>
      <x:c r="K656" s="118"/>
      <x:c r="L656" s="118"/>
      <x:c r="M656" s="118"/>
      <x:c r="N656" s="118"/>
      <x:c r="O656" s="118"/>
      <x:c r="P656" s="118"/>
      <x:c r="Q656" s="118"/>
      <x:c r="R656" s="118"/>
      <x:c r="S656" s="118"/>
      <x:c r="T656" s="118"/>
      <x:c r="U656" s="118"/>
      <x:c r="V656" s="118"/>
      <x:c r="W656" s="118"/>
      <x:c r="X656" s="118"/>
      <x:c r="Y656" s="118"/>
      <x:c r="Z656" s="118"/>
      <x:c r="AA656" s="118"/>
      <x:c r="AB656" s="118"/>
      <x:c r="AC656" s="118"/>
      <x:c r="AD656" s="118"/>
      <x:c r="AE656" s="118"/>
      <x:c r="AF656" s="118"/>
      <x:c r="AG656" s="118"/>
      <x:c r="AH656" s="118"/>
      <x:c r="AI656" s="118"/>
      <x:c r="AJ656" s="118"/>
      <x:c r="AK656" s="118"/>
      <x:c r="AL656" s="118"/>
      <x:c r="AM656" s="118"/>
      <x:c r="AN656" s="118"/>
      <x:c r="AO656" s="118"/>
      <x:c r="AP656" s="115"/>
      <x:c r="AQ656" s="49" t="str">
        <x:f>IF(A656="","",COUNT(BI656:INDEX(BI656:CR656,1,'Настройки'!$B$3)))</x:f>
      </x:c>
      <x:c r="AR656" s="49" t="str">
        <x:f>IF(A656="","",SUM(BI656:INDEX(BI656:CR656,1,'Настройки'!$B$3)))</x:f>
      </x:c>
      <x:c r="AS656" s="58" t="str">
        <x:f>IF(A656="","",IF('Настройки'!$B$4="Стоимость потребления",AR656*D656,IF('Настройки'!$B$4="Количество",AR656,E656)))</x:f>
      </x:c>
      <x:c r="AT656" s="61" t="str">
        <x:f>IF(OR(A656="",AS656&lt;0,SUM($AS$2:$AS$1001)&lt;=0),"",AS656/SUM($AS$2:$AS$1001))</x:f>
      </x:c>
      <x:c r="AU656" s="61" t="str">
        <x:f>IF(OR(A656="",AS656&lt;0,SUM($AS$2:$AS$1001)&lt;=0),"",SUMIFS($AS$2:$AS$1001,$AS$2:$AS$1001,"&gt;"&amp;AS656)/SUM($AS$2:$AS$1001))</x:f>
      </x:c>
      <x:c r="AV656" s="61" t="str">
        <x:f>IF(OR(A656="",AS656&lt;0,SUM($AS$2:$AS$1001)&lt;=0),"",SUMIFS($AS$2:$AS$1001,$AS$2:$AS$1001,"&gt;="&amp;AS656)/SUM($AS$2:$AS$1001))</x:f>
      </x:c>
      <x:c r="AW656" s="49" t="str">
        <x:f>IF(A656="","",IF(SUM($AS$2:$AS$1001)&lt;=0,"Не определён",IF(AS656&lt;0,"Исключение",IF(AU656&lt;'Настройки'!$B$5,"A",IF(AU656&lt;'Настройки'!$B$6,"B","C")))))</x:f>
      </x:c>
      <x:c r="AX656" s="58" t="str">
        <x:f>IF(A656="","",IF(AQ656=0,"",AVERAGE(BI656:INDEX(BI656:CR656,1,'Настройки'!$B$3))))</x:f>
      </x:c>
      <x:c r="AY656" s="58" t="str">
        <x:f>IF(OR(A656="",AQ656=0),"",STDEVP(BI656:INDEX(BI656:CR656,1,'Настройки'!$B$3)))</x:f>
      </x:c>
      <x:c r="AZ656" s="61" t="str">
        <x:f>IF(OR(A656="",AQ656&lt;'Настройки'!$B$12,AX656&lt;=0,AND('Настройки'!$B$10="Блокировать",COUNTIF(F656:INDEX(F656:AO656,1,'Настройки'!$B$3),"&lt;0")&gt;0)),"",AY656/ABS(AX656))</x:f>
      </x:c>
      <x:c r="BA656" s="49" t="str">
        <x:f>IF(A656="","",IF(AND('Настройки'!$B$10="Блокировать",COUNTIF(F656:INDEX(F656:AO656,1,'Настройки'!$B$3),"&lt;0")&gt;0),"Не определён",IF(AQ656&lt;'Настройки'!$B$12,"Не определён",IF(AX656=0,"Нет спроса",IF(AX656&lt;0,"Не определён",IF(AZ656&lt;='Настройки'!$B$7,"X",IF(AZ656&lt;='Настройки'!$B$8,"Y","Z")))))))</x:f>
      </x:c>
      <x:c r="BB656" s="49" t="str">
        <x:f>IF(OR(A656="",LEN(AW656)&lt;&gt;1,LEN(BA656)&lt;&gt;1),"",AW656&amp;BA656)</x:f>
      </x:c>
      <x:c r="BC656" s="61" t="str">
        <x:f>IF(OR(A656="",AQ656=0),"",(COUNT(BI656:INDEX(BI656:CR656,1,'Настройки'!$B$3))-COUNT(CS656:INDEX(CS656:EB656,1,'Настройки'!$B$3)))/AQ656)</x:f>
      </x:c>
      <x:c r="BD656" s="64" t="str">
        <x:f>IF(OR(A656="",COUNT(CS656:INDEX(CS656:EB656,1,'Настройки'!$B$3))=0),"",AQ656/COUNT(CS656:INDEX(CS656:EB656,1,'Настройки'!$B$3)))</x:f>
      </x:c>
      <x:c r="BE656" s="64" t="str">
        <x:f>IF(OR(A656="",COUNT(CS656:INDEX(CS656:EB656,1,'Настройки'!$B$3))=0),"",IF(AVERAGE(CS656:INDEX(CS656:EB656,1,'Настройки'!$B$3))=0,"",(STDEVP(CS656:INDEX(CS656:EB656,1,'Настройки'!$B$3))/ABS(AVERAGE(CS656:INDEX(CS656:EB656,1,'Настройки'!$B$3))))^2))</x:f>
      </x:c>
      <x:c r="BF656" s="49" t="str">
        <x:f>IF(A656="","",IF(AQ656&lt;3,"Недостаточно",IF(AQ656&lt;6,"Предварительный","Обычный")))</x:f>
      </x:c>
      <x:c r="BG656" s="49" t="str">
        <x:f>IF(A656="","",IF(COUNTIF(F656:INDEX(F656:AO656,1,'Настройки'!$B$3),"&lt;0")&gt;0,IF('Настройки'!$B$10="Блокировать","Отрицательный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"),"")&amp;IF(AQ656&lt;3,"Недостаточно истории. ",IF(AQ656&lt;6,"Предварительная классификация. ",""))&amp;IF(AX656=0,"Нет спроса за горизонт. ","")&amp;IF(AZ656&gt;'Настройки'!$B$11,"Экстремальная вариативность. ",""))</x:f>
      </x:c>
      <x:c r="BH656" s="49" t="str">
        <x:f>IF(A656="","",IFERROR(VLOOKUP(BB656,'Настройки'!$D$3:$E$11,2,FALSE),"Сначала проверьте исходные данные и историю спроса.")&amp;" Уточните срок поставки, MOQ и критичность.")</x:f>
      </x:c>
      <x:c r="BI656" s="50" t="str">
        <x:f>IF(1&gt;'Настройки'!$B$3,"",IF(ISBLANK(F656),IF('Настройки'!$B$9="Нулевой спрос",0,""),IF(F656&lt;0,IF('Настройки'!$B$10="Исключить","",IF('Настройки'!$B$10="Абсолютные значения",ABS(F656),F656)),F656)))</x:f>
      </x:c>
      <x:c r="BJ656" s="50" t="str">
        <x:f>IF(2&gt;'Настройки'!$B$3,"",IF(ISBLANK(G656),IF('Настройки'!$B$9="Нулевой спрос",0,""),IF(G656&lt;0,IF('Настройки'!$B$10="Исключить","",IF('Настройки'!$B$10="Абсолютные значения",ABS(G656),G656)),G656)))</x:f>
      </x:c>
      <x:c r="BK656" s="50" t="str">
        <x:f>IF(3&gt;'Настройки'!$B$3,"",IF(ISBLANK(H656),IF('Настройки'!$B$9="Нулевой спрос",0,""),IF(H656&lt;0,IF('Настройки'!$B$10="Исключить","",IF('Настройки'!$B$10="Абсолютные значения",ABS(H656),H656)),H656)))</x:f>
      </x:c>
      <x:c r="BL656" s="50" t="str">
        <x:f>IF(4&gt;'Настройки'!$B$3,"",IF(ISBLANK(I656),IF('Настройки'!$B$9="Нулевой спрос",0,""),IF(I656&lt;0,IF('Настройки'!$B$10="Исключить","",IF('Настройки'!$B$10="Абсолютные значения",ABS(I656),I656)),I656)))</x:f>
      </x:c>
      <x:c r="BM656" s="50" t="str">
        <x:f>IF(5&gt;'Настройки'!$B$3,"",IF(ISBLANK(J656),IF('Настройки'!$B$9="Нулевой спрос",0,""),IF(J656&lt;0,IF('Настройки'!$B$10="Исключить","",IF('Настройки'!$B$10="Абсолютные значения",ABS(J656),J656)),J656)))</x:f>
      </x:c>
      <x:c r="BN656" s="50" t="str">
        <x:f>IF(6&gt;'Настройки'!$B$3,"",IF(ISBLANK(K656),IF('Настройки'!$B$9="Нулевой спрос",0,""),IF(K656&lt;0,IF('Настройки'!$B$10="Исключить","",IF('Настройки'!$B$10="Абсолютные значения",ABS(K656),K656)),K656)))</x:f>
      </x:c>
      <x:c r="BO656" s="50" t="str">
        <x:f>IF(7&gt;'Настройки'!$B$3,"",IF(ISBLANK(L656),IF('Настройки'!$B$9="Нулевой спрос",0,""),IF(L656&lt;0,IF('Настройки'!$B$10="Исключить","",IF('Настройки'!$B$10="Абсолютные значения",ABS(L656),L656)),L656)))</x:f>
      </x:c>
      <x:c r="BP656" s="50" t="str">
        <x:f>IF(8&gt;'Настройки'!$B$3,"",IF(ISBLANK(M656),IF('Настройки'!$B$9="Нулевой спрос",0,""),IF(M656&lt;0,IF('Настройки'!$B$10="Исключить","",IF('Настройки'!$B$10="Абсолютные значения",ABS(M656),M656)),M656)))</x:f>
      </x:c>
      <x:c r="BQ656" s="50" t="str">
        <x:f>IF(9&gt;'Настройки'!$B$3,"",IF(ISBLANK(N656),IF('Настройки'!$B$9="Нулевой спрос",0,""),IF(N656&lt;0,IF('Настройки'!$B$10="Исключить","",IF('Настройки'!$B$10="Абсолютные значения",ABS(N656),N656)),N656)))</x:f>
      </x:c>
      <x:c r="BR656" s="50" t="str">
        <x:f>IF(10&gt;'Настройки'!$B$3,"",IF(ISBLANK(O656),IF('Настройки'!$B$9="Нулевой спрос",0,""),IF(O656&lt;0,IF('Настройки'!$B$10="Исключить","",IF('Настройки'!$B$10="Абсолютные значения",ABS(O656),O656)),O656)))</x:f>
      </x:c>
      <x:c r="BS656" s="50" t="str">
        <x:f>IF(11&gt;'Настройки'!$B$3,"",IF(ISBLANK(P656),IF('Настройки'!$B$9="Нулевой спрос",0,""),IF(P656&lt;0,IF('Настройки'!$B$10="Исключить","",IF('Настройки'!$B$10="Абсолютные значения",ABS(P656),P656)),P656)))</x:f>
      </x:c>
      <x:c r="BT656" s="50" t="str">
        <x:f>IF(12&gt;'Настройки'!$B$3,"",IF(ISBLANK(Q656),IF('Настройки'!$B$9="Нулевой спрос",0,""),IF(Q656&lt;0,IF('Настройки'!$B$10="Исключить","",IF('Настройки'!$B$10="Абсолютные значения",ABS(Q656),Q656)),Q656)))</x:f>
      </x:c>
      <x:c r="BU656" s="50" t="str">
        <x:f>IF(13&gt;'Настройки'!$B$3,"",IF(ISBLANK(R656),IF('Настройки'!$B$9="Нулевой спрос",0,""),IF(R656&lt;0,IF('Настройки'!$B$10="Исключить","",IF('Настройки'!$B$10="Абсолютные значения",ABS(R656),R656)),R656)))</x:f>
      </x:c>
      <x:c r="BV656" s="50" t="str">
        <x:f>IF(14&gt;'Настройки'!$B$3,"",IF(ISBLANK(S656),IF('Настройки'!$B$9="Нулевой спрос",0,""),IF(S656&lt;0,IF('Настройки'!$B$10="Исключить","",IF('Настройки'!$B$10="Абсолютные значения",ABS(S656),S656)),S656)))</x:f>
      </x:c>
      <x:c r="BW656" s="50" t="str">
        <x:f>IF(15&gt;'Настройки'!$B$3,"",IF(ISBLANK(T656),IF('Настройки'!$B$9="Нулевой спрос",0,""),IF(T656&lt;0,IF('Настройки'!$B$10="Исключить","",IF('Настройки'!$B$10="Абсолютные значения",ABS(T656),T656)),T656)))</x:f>
      </x:c>
      <x:c r="BX656" s="50" t="str">
        <x:f>IF(16&gt;'Настройки'!$B$3,"",IF(ISBLANK(U656),IF('Настройки'!$B$9="Нулевой спрос",0,""),IF(U656&lt;0,IF('Настройки'!$B$10="Исключить","",IF('Настройки'!$B$10="Абсолютные значения",ABS(U656),U656)),U656)))</x:f>
      </x:c>
      <x:c r="BY656" s="50" t="str">
        <x:f>IF(17&gt;'Настройки'!$B$3,"",IF(ISBLANK(V656),IF('Настройки'!$B$9="Нулевой спрос",0,""),IF(V656&lt;0,IF('Настройки'!$B$10="Исключить","",IF('Настройки'!$B$10="Абсолютные значения",ABS(V656),V656)),V656)))</x:f>
      </x:c>
      <x:c r="BZ656" s="50" t="str">
        <x:f>IF(18&gt;'Настройки'!$B$3,"",IF(ISBLANK(W656),IF('Настройки'!$B$9="Нулевой спрос",0,""),IF(W656&lt;0,IF('Настройки'!$B$10="Исключить","",IF('Настройки'!$B$10="Абсолютные значения",ABS(W656),W656)),W656)))</x:f>
      </x:c>
      <x:c r="CA656" s="50" t="str">
        <x:f>IF(19&gt;'Настройки'!$B$3,"",IF(ISBLANK(X656),IF('Настройки'!$B$9="Нулевой спрос",0,""),IF(X656&lt;0,IF('Настройки'!$B$10="Исключить","",IF('Настройки'!$B$10="Абсолютные значения",ABS(X656),X656)),X656)))</x:f>
      </x:c>
      <x:c r="CB656" s="50" t="str">
        <x:f>IF(20&gt;'Настройки'!$B$3,"",IF(ISBLANK(Y656),IF('Настройки'!$B$9="Нулевой спрос",0,""),IF(Y656&lt;0,IF('Настройки'!$B$10="Исключить","",IF('Настройки'!$B$10="Абсолютные значения",ABS(Y656),Y656)),Y656)))</x:f>
      </x:c>
      <x:c r="CC656" s="50" t="str">
        <x:f>IF(21&gt;'Настройки'!$B$3,"",IF(ISBLANK(Z656),IF('Настройки'!$B$9="Нулевой спрос",0,""),IF(Z656&lt;0,IF('Настройки'!$B$10="Исключить","",IF('Настройки'!$B$10="Абсолютные значения",ABS(Z656),Z656)),Z656)))</x:f>
      </x:c>
      <x:c r="CD656" s="50" t="str">
        <x:f>IF(22&gt;'Настройки'!$B$3,"",IF(ISBLANK(AA656),IF('Настройки'!$B$9="Нулевой спрос",0,""),IF(AA656&lt;0,IF('Настройки'!$B$10="Исключить","",IF('Настройки'!$B$10="Абсолютные значения",ABS(AA656),AA656)),AA656)))</x:f>
      </x:c>
      <x:c r="CE656" s="50" t="str">
        <x:f>IF(23&gt;'Настройки'!$B$3,"",IF(ISBLANK(AB656),IF('Настройки'!$B$9="Нулевой спрос",0,""),IF(AB656&lt;0,IF('Настройки'!$B$10="Исключить","",IF('Настройки'!$B$10="Абсолютные значения",ABS(AB656),AB656)),AB656)))</x:f>
      </x:c>
      <x:c r="CF656" s="50" t="str">
        <x:f>IF(24&gt;'Настройки'!$B$3,"",IF(ISBLANK(AC656),IF('Настройки'!$B$9="Нулевой спрос",0,""),IF(AC656&lt;0,IF('Настройки'!$B$10="Исключить","",IF('Настройки'!$B$10="Абсолютные значения",ABS(AC656),AC656)),AC656)))</x:f>
      </x:c>
      <x:c r="CG656" s="50" t="str">
        <x:f>IF(25&gt;'Настройки'!$B$3,"",IF(ISBLANK(AD656),IF('Настройки'!$B$9="Нулевой спрос",0,""),IF(AD656&lt;0,IF('Настройки'!$B$10="Исключить","",IF('Настройки'!$B$10="Абсолютные значения",ABS(AD656),AD656)),AD656)))</x:f>
      </x:c>
      <x:c r="CH656" s="50" t="str">
        <x:f>IF(26&gt;'Настройки'!$B$3,"",IF(ISBLANK(AE656),IF('Настройки'!$B$9="Нулевой спрос",0,""),IF(AE656&lt;0,IF('Настройки'!$B$10="Исключить","",IF('Настройки'!$B$10="Абсолютные значения",ABS(AE656),AE656)),AE656)))</x:f>
      </x:c>
      <x:c r="CI656" s="50" t="str">
        <x:f>IF(27&gt;'Настройки'!$B$3,"",IF(ISBLANK(AF656),IF('Настройки'!$B$9="Нулевой спрос",0,""),IF(AF656&lt;0,IF('Настройки'!$B$10="Исключить","",IF('Настройки'!$B$10="Абсолютные значения",ABS(AF656),AF656)),AF656)))</x:f>
      </x:c>
      <x:c r="CJ656" s="50" t="str">
        <x:f>IF(28&gt;'Настройки'!$B$3,"",IF(ISBLANK(AG656),IF('Настройки'!$B$9="Нулевой спрос",0,""),IF(AG656&lt;0,IF('Настройки'!$B$10="Исключить","",IF('Настройки'!$B$10="Абсолютные значения",ABS(AG656),AG656)),AG656)))</x:f>
      </x:c>
      <x:c r="CK656" s="50" t="str">
        <x:f>IF(29&gt;'Настройки'!$B$3,"",IF(ISBLANK(AH656),IF('Настройки'!$B$9="Нулевой спрос",0,""),IF(AH656&lt;0,IF('Настройки'!$B$10="Исключить","",IF('Настройки'!$B$10="Абсолютные значения",ABS(AH656),AH656)),AH656)))</x:f>
      </x:c>
      <x:c r="CL656" s="50" t="str">
        <x:f>IF(30&gt;'Настройки'!$B$3,"",IF(ISBLANK(AI656),IF('Настройки'!$B$9="Нулевой спрос",0,""),IF(AI656&lt;0,IF('Настройки'!$B$10="Исключить","",IF('Настройки'!$B$10="Абсолютные значения",ABS(AI656),AI656)),AI656)))</x:f>
      </x:c>
      <x:c r="CM656" s="50" t="str">
        <x:f>IF(31&gt;'Настройки'!$B$3,"",IF(ISBLANK(AJ656),IF('Настройки'!$B$9="Нулевой спрос",0,""),IF(AJ656&lt;0,IF('Настройки'!$B$10="Исключить","",IF('Настройки'!$B$10="Абсолютные значения",ABS(AJ656),AJ656)),AJ656)))</x:f>
      </x:c>
      <x:c r="CN656" s="50" t="str">
        <x:f>IF(32&gt;'Настройки'!$B$3,"",IF(ISBLANK(AK656),IF('Настройки'!$B$9="Нулевой спрос",0,""),IF(AK656&lt;0,IF('Настройки'!$B$10="Исключить","",IF('Настройки'!$B$10="Абсолютные значения",ABS(AK656),AK656)),AK656)))</x:f>
      </x:c>
      <x:c r="CO656" s="50" t="str">
        <x:f>IF(33&gt;'Настройки'!$B$3,"",IF(ISBLANK(AL656),IF('Настройки'!$B$9="Нулевой спрос",0,""),IF(AL656&lt;0,IF('Настройки'!$B$10="Исключить","",IF('Настройки'!$B$10="Абсолютные значения",ABS(AL656),AL656)),AL656)))</x:f>
      </x:c>
      <x:c r="CP656" s="50" t="str">
        <x:f>IF(34&gt;'Настройки'!$B$3,"",IF(ISBLANK(AM656),IF('Настройки'!$B$9="Нулевой спрос",0,""),IF(AM656&lt;0,IF('Настройки'!$B$10="Исключить","",IF('Настройки'!$B$10="Абсолютные значения",ABS(AM656),AM656)),AM656)))</x:f>
      </x:c>
      <x:c r="CQ656" s="50" t="str">
        <x:f>IF(35&gt;'Настройки'!$B$3,"",IF(ISBLANK(AN656),IF('Настройки'!$B$9="Нулевой спрос",0,""),IF(AN656&lt;0,IF('Настройки'!$B$10="Исключить","",IF('Настройки'!$B$10="Абсолютные значения",ABS(AN656),AN656)),AN656)))</x:f>
      </x:c>
      <x:c r="CR656" s="50" t="str">
        <x:f>IF(36&gt;'Настройки'!$B$3,"",IF(ISBLANK(AO656),IF('Настройки'!$B$9="Нулевой спрос",0,""),IF(AO656&lt;0,IF('Настройки'!$B$10="Исключить","",IF('Настройки'!$B$10="Абсолютные значения",ABS(AO656),AO656)),AO656)))</x:f>
      </x:c>
      <x:c r="CS656" s="50" t="str">
        <x:f>IF(OR(1&gt;'Настройки'!$B$3,ISBLANK(BI656),BI656=0),"",BI656)</x:f>
      </x:c>
      <x:c r="CT656" s="50" t="str">
        <x:f>IF(OR(2&gt;'Настройки'!$B$3,ISBLANK(BJ656),BJ656=0),"",BJ656)</x:f>
      </x:c>
      <x:c r="CU656" s="50" t="str">
        <x:f>IF(OR(3&gt;'Настройки'!$B$3,ISBLANK(BK656),BK656=0),"",BK656)</x:f>
      </x:c>
      <x:c r="CV656" s="50" t="str">
        <x:f>IF(OR(4&gt;'Настройки'!$B$3,ISBLANK(BL656),BL656=0),"",BL656)</x:f>
      </x:c>
      <x:c r="CW656" s="50" t="str">
        <x:f>IF(OR(5&gt;'Настройки'!$B$3,ISBLANK(BM656),BM656=0),"",BM656)</x:f>
      </x:c>
      <x:c r="CX656" s="50" t="str">
        <x:f>IF(OR(6&gt;'Настройки'!$B$3,ISBLANK(BN656),BN656=0),"",BN656)</x:f>
      </x:c>
      <x:c r="CY656" s="50" t="str">
        <x:f>IF(OR(7&gt;'Настройки'!$B$3,ISBLANK(BO656),BO656=0),"",BO656)</x:f>
      </x:c>
      <x:c r="CZ656" s="50" t="str">
        <x:f>IF(OR(8&gt;'Настройки'!$B$3,ISBLANK(BP656),BP656=0),"",BP656)</x:f>
      </x:c>
      <x:c r="DA656" s="50" t="str">
        <x:f>IF(OR(9&gt;'Настройки'!$B$3,ISBLANK(BQ656),BQ656=0),"",BQ656)</x:f>
      </x:c>
      <x:c r="DB656" s="50" t="str">
        <x:f>IF(OR(10&gt;'Настройки'!$B$3,ISBLANK(BR656),BR656=0),"",BR656)</x:f>
      </x:c>
      <x:c r="DC656" s="50" t="str">
        <x:f>IF(OR(11&gt;'Настройки'!$B$3,ISBLANK(BS656),BS656=0),"",BS656)</x:f>
      </x:c>
      <x:c r="DD656" s="50" t="str">
        <x:f>IF(OR(12&gt;'Настройки'!$B$3,ISBLANK(BT656),BT656=0),"",BT656)</x:f>
      </x:c>
      <x:c r="DE656" s="50" t="str">
        <x:f>IF(OR(13&gt;'Настройки'!$B$3,ISBLANK(BU656),BU656=0),"",BU656)</x:f>
      </x:c>
      <x:c r="DF656" s="50" t="str">
        <x:f>IF(OR(14&gt;'Настройки'!$B$3,ISBLANK(BV656),BV656=0),"",BV656)</x:f>
      </x:c>
      <x:c r="DG656" s="50" t="str">
        <x:f>IF(OR(15&gt;'Настройки'!$B$3,ISBLANK(BW656),BW656=0),"",BW656)</x:f>
      </x:c>
      <x:c r="DH656" s="50" t="str">
        <x:f>IF(OR(16&gt;'Настройки'!$B$3,ISBLANK(BX656),BX656=0),"",BX656)</x:f>
      </x:c>
      <x:c r="DI656" s="50" t="str">
        <x:f>IF(OR(17&gt;'Настройки'!$B$3,ISBLANK(BY656),BY656=0),"",BY656)</x:f>
      </x:c>
      <x:c r="DJ656" s="50" t="str">
        <x:f>IF(OR(18&gt;'Настройки'!$B$3,ISBLANK(BZ656),BZ656=0),"",BZ656)</x:f>
      </x:c>
      <x:c r="DK656" s="50" t="str">
        <x:f>IF(OR(19&gt;'Настройки'!$B$3,ISBLANK(CA656),CA656=0),"",CA656)</x:f>
      </x:c>
      <x:c r="DL656" s="50" t="str">
        <x:f>IF(OR(20&gt;'Настройки'!$B$3,ISBLANK(CB656),CB656=0),"",CB656)</x:f>
      </x:c>
      <x:c r="DM656" s="50" t="str">
        <x:f>IF(OR(21&gt;'Настройки'!$B$3,ISBLANK(CC656),CC656=0),"",CC656)</x:f>
      </x:c>
      <x:c r="DN656" s="50" t="str">
        <x:f>IF(OR(22&gt;'Настройки'!$B$3,ISBLANK(CD656),CD656=0),"",CD656)</x:f>
      </x:c>
      <x:c r="DO656" s="50" t="str">
        <x:f>IF(OR(23&gt;'Настройки'!$B$3,ISBLANK(CE656),CE656=0),"",CE656)</x:f>
      </x:c>
      <x:c r="DP656" s="50" t="str">
        <x:f>IF(OR(24&gt;'Настройки'!$B$3,ISBLANK(CF656),CF656=0),"",CF656)</x:f>
      </x:c>
      <x:c r="DQ656" s="50" t="str">
        <x:f>IF(OR(25&gt;'Настройки'!$B$3,ISBLANK(CG656),CG656=0),"",CG656)</x:f>
      </x:c>
      <x:c r="DR656" s="50" t="str">
        <x:f>IF(OR(26&gt;'Настройки'!$B$3,ISBLANK(CH656),CH656=0),"",CH656)</x:f>
      </x:c>
      <x:c r="DS656" s="50" t="str">
        <x:f>IF(OR(27&gt;'Настройки'!$B$3,ISBLANK(CI656),CI656=0),"",CI656)</x:f>
      </x:c>
      <x:c r="DT656" s="50" t="str">
        <x:f>IF(OR(28&gt;'Настройки'!$B$3,ISBLANK(CJ656),CJ656=0),"",CJ656)</x:f>
      </x:c>
      <x:c r="DU656" s="50" t="str">
        <x:f>IF(OR(29&gt;'Настройки'!$B$3,ISBLANK(CK656),CK656=0),"",CK656)</x:f>
      </x:c>
      <x:c r="DV656" s="50" t="str">
        <x:f>IF(OR(30&gt;'Настройки'!$B$3,ISBLANK(CL656),CL656=0),"",CL656)</x:f>
      </x:c>
      <x:c r="DW656" s="50" t="str">
        <x:f>IF(OR(31&gt;'Настройки'!$B$3,ISBLANK(CM656),CM656=0),"",CM656)</x:f>
      </x:c>
      <x:c r="DX656" s="50" t="str">
        <x:f>IF(OR(32&gt;'Настройки'!$B$3,ISBLANK(CN656),CN656=0),"",CN656)</x:f>
      </x:c>
      <x:c r="DY656" s="50" t="str">
        <x:f>IF(OR(33&gt;'Настройки'!$B$3,ISBLANK(CO656),CO656=0),"",CO656)</x:f>
      </x:c>
      <x:c r="DZ656" s="50" t="str">
        <x:f>IF(OR(34&gt;'Настройки'!$B$3,ISBLANK(CP656),CP656=0),"",CP656)</x:f>
      </x:c>
      <x:c r="EA656" s="50" t="str">
        <x:f>IF(OR(35&gt;'Настройки'!$B$3,ISBLANK(CQ656),CQ656=0),"",CQ656)</x:f>
      </x:c>
      <x:c r="EB656" s="50" t="str">
        <x:f>IF(OR(36&gt;'Настройки'!$B$3,ISBLANK(CR656),CR656=0),"",CR656)</x:f>
      </x:c>
      <x:c r="EC656" s="50" t="str">
        <x:f>IF(A656="","",IF(OR(BB656="AZ",BB656="BZ"),10000+ROW(),IF(AZ656&gt;'Настройки'!$B$11,20000+ROW(),IF(BF656&lt;&gt;"Обычный",30000+ROW(),IF(AX656&lt;=0,40000+ROW(),"")))))</x:f>
      </x:c>
      <x:c r="ED656" s="50" t="str">
        <x:f>IF(EC656="","",COUNTIFS($EC$2:$EC$1001,"&gt;0",$EC$2:$EC$1001,"&lt;"&amp;EC656)+1)</x:f>
      </x:c>
    </x:row>
    <x:row r="657">
      <x:c r="A657" s="115"/>
      <x:c r="B657" s="115"/>
      <x:c r="C657" s="115"/>
      <x:c r="D657" s="118"/>
      <x:c r="E657" s="118"/>
      <x:c r="F657" s="118"/>
      <x:c r="G657" s="118"/>
      <x:c r="H657" s="118"/>
      <x:c r="I657" s="118"/>
      <x:c r="J657" s="118"/>
      <x:c r="K657" s="118"/>
      <x:c r="L657" s="118"/>
      <x:c r="M657" s="118"/>
      <x:c r="N657" s="118"/>
      <x:c r="O657" s="118"/>
      <x:c r="P657" s="118"/>
      <x:c r="Q657" s="118"/>
      <x:c r="R657" s="118"/>
      <x:c r="S657" s="118"/>
      <x:c r="T657" s="118"/>
      <x:c r="U657" s="118"/>
      <x:c r="V657" s="118"/>
      <x:c r="W657" s="118"/>
      <x:c r="X657" s="118"/>
      <x:c r="Y657" s="118"/>
      <x:c r="Z657" s="118"/>
      <x:c r="AA657" s="118"/>
      <x:c r="AB657" s="118"/>
      <x:c r="AC657" s="118"/>
      <x:c r="AD657" s="118"/>
      <x:c r="AE657" s="118"/>
      <x:c r="AF657" s="118"/>
      <x:c r="AG657" s="118"/>
      <x:c r="AH657" s="118"/>
      <x:c r="AI657" s="118"/>
      <x:c r="AJ657" s="118"/>
      <x:c r="AK657" s="118"/>
      <x:c r="AL657" s="118"/>
      <x:c r="AM657" s="118"/>
      <x:c r="AN657" s="118"/>
      <x:c r="AO657" s="118"/>
      <x:c r="AP657" s="115"/>
      <x:c r="AQ657" s="49" t="str">
        <x:f>IF(A657="","",COUNT(BI657:INDEX(BI657:CR657,1,'Настройки'!$B$3)))</x:f>
      </x:c>
      <x:c r="AR657" s="49" t="str">
        <x:f>IF(A657="","",SUM(BI657:INDEX(BI657:CR657,1,'Настройки'!$B$3)))</x:f>
      </x:c>
      <x:c r="AS657" s="58" t="str">
        <x:f>IF(A657="","",IF('Настройки'!$B$4="Стоимость потребления",AR657*D657,IF('Настройки'!$B$4="Количество",AR657,E657)))</x:f>
      </x:c>
      <x:c r="AT657" s="61" t="str">
        <x:f>IF(OR(A657="",AS657&lt;0,SUM($AS$2:$AS$1001)&lt;=0),"",AS657/SUM($AS$2:$AS$1001))</x:f>
      </x:c>
      <x:c r="AU657" s="61" t="str">
        <x:f>IF(OR(A657="",AS657&lt;0,SUM($AS$2:$AS$1001)&lt;=0),"",SUMIFS($AS$2:$AS$1001,$AS$2:$AS$1001,"&gt;"&amp;AS657)/SUM($AS$2:$AS$1001))</x:f>
      </x:c>
      <x:c r="AV657" s="61" t="str">
        <x:f>IF(OR(A657="",AS657&lt;0,SUM($AS$2:$AS$1001)&lt;=0),"",SUMIFS($AS$2:$AS$1001,$AS$2:$AS$1001,"&gt;="&amp;AS657)/SUM($AS$2:$AS$1001))</x:f>
      </x:c>
      <x:c r="AW657" s="49" t="str">
        <x:f>IF(A657="","",IF(SUM($AS$2:$AS$1001)&lt;=0,"Не определён",IF(AS657&lt;0,"Исключение",IF(AU657&lt;'Настройки'!$B$5,"A",IF(AU657&lt;'Настройки'!$B$6,"B","C")))))</x:f>
      </x:c>
      <x:c r="AX657" s="58" t="str">
        <x:f>IF(A657="","",IF(AQ657=0,"",AVERAGE(BI657:INDEX(BI657:CR657,1,'Настройки'!$B$3))))</x:f>
      </x:c>
      <x:c r="AY657" s="58" t="str">
        <x:f>IF(OR(A657="",AQ657=0),"",STDEVP(BI657:INDEX(BI657:CR657,1,'Настройки'!$B$3)))</x:f>
      </x:c>
      <x:c r="AZ657" s="61" t="str">
        <x:f>IF(OR(A657="",AQ657&lt;'Настройки'!$B$12,AX657&lt;=0,AND('Настройки'!$B$10="Блокировать",COUNTIF(F657:INDEX(F657:AO657,1,'Настройки'!$B$3),"&lt;0")&gt;0)),"",AY657/ABS(AX657))</x:f>
      </x:c>
      <x:c r="BA657" s="49" t="str">
        <x:f>IF(A657="","",IF(AND('Настройки'!$B$10="Блокировать",COUNTIF(F657:INDEX(F657:AO657,1,'Настройки'!$B$3),"&lt;0")&gt;0),"Не определён",IF(AQ657&lt;'Настройки'!$B$12,"Не определён",IF(AX657=0,"Нет спроса",IF(AX657&lt;0,"Не определён",IF(AZ657&lt;='Настройки'!$B$7,"X",IF(AZ657&lt;='Настройки'!$B$8,"Y","Z")))))))</x:f>
      </x:c>
      <x:c r="BB657" s="49" t="str">
        <x:f>IF(OR(A657="",LEN(AW657)&lt;&gt;1,LEN(BA657)&lt;&gt;1),"",AW657&amp;BA657)</x:f>
      </x:c>
      <x:c r="BC657" s="61" t="str">
        <x:f>IF(OR(A657="",AQ657=0),"",(COUNT(BI657:INDEX(BI657:CR657,1,'Настройки'!$B$3))-COUNT(CS657:INDEX(CS657:EB657,1,'Настройки'!$B$3)))/AQ657)</x:f>
      </x:c>
      <x:c r="BD657" s="64" t="str">
        <x:f>IF(OR(A657="",COUNT(CS657:INDEX(CS657:EB657,1,'Настройки'!$B$3))=0),"",AQ657/COUNT(CS657:INDEX(CS657:EB657,1,'Настройки'!$B$3)))</x:f>
      </x:c>
      <x:c r="BE657" s="64" t="str">
        <x:f>IF(OR(A657="",COUNT(CS657:INDEX(CS657:EB657,1,'Настройки'!$B$3))=0),"",IF(AVERAGE(CS657:INDEX(CS657:EB657,1,'Настройки'!$B$3))=0,"",(STDEVP(CS657:INDEX(CS657:EB657,1,'Настройки'!$B$3))/ABS(AVERAGE(CS657:INDEX(CS657:EB657,1,'Настройки'!$B$3))))^2))</x:f>
      </x:c>
      <x:c r="BF657" s="49" t="str">
        <x:f>IF(A657="","",IF(AQ657&lt;3,"Недостаточно",IF(AQ657&lt;6,"Предварительный","Обычный")))</x:f>
      </x:c>
      <x:c r="BG657" s="49" t="str">
        <x:f>IF(A657="","",IF(COUNTIF(F657:INDEX(F657:AO657,1,'Настройки'!$B$3),"&lt;0")&gt;0,IF('Настройки'!$B$10="Блокировать","Отрицательный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"),"")&amp;IF(AQ657&lt;3,"Недостаточно истории. ",IF(AQ657&lt;6,"Предварительная классификация. ",""))&amp;IF(AX657=0,"Нет спроса за горизонт. ","")&amp;IF(AZ657&gt;'Настройки'!$B$11,"Экстремальная вариативность. ",""))</x:f>
      </x:c>
      <x:c r="BH657" s="49" t="str">
        <x:f>IF(A657="","",IFERROR(VLOOKUP(BB657,'Настройки'!$D$3:$E$11,2,FALSE),"Сначала проверьте исходные данные и историю спроса.")&amp;" Уточните срок поставки, MOQ и критичность.")</x:f>
      </x:c>
      <x:c r="BI657" s="50" t="str">
        <x:f>IF(1&gt;'Настройки'!$B$3,"",IF(ISBLANK(F657),IF('Настройки'!$B$9="Нулевой спрос",0,""),IF(F657&lt;0,IF('Настройки'!$B$10="Исключить","",IF('Настройки'!$B$10="Абсолютные значения",ABS(F657),F657)),F657)))</x:f>
      </x:c>
      <x:c r="BJ657" s="50" t="str">
        <x:f>IF(2&gt;'Настройки'!$B$3,"",IF(ISBLANK(G657),IF('Настройки'!$B$9="Нулевой спрос",0,""),IF(G657&lt;0,IF('Настройки'!$B$10="Исключить","",IF('Настройки'!$B$10="Абсолютные значения",ABS(G657),G657)),G657)))</x:f>
      </x:c>
      <x:c r="BK657" s="50" t="str">
        <x:f>IF(3&gt;'Настройки'!$B$3,"",IF(ISBLANK(H657),IF('Настройки'!$B$9="Нулевой спрос",0,""),IF(H657&lt;0,IF('Настройки'!$B$10="Исключить","",IF('Настройки'!$B$10="Абсолютные значения",ABS(H657),H657)),H657)))</x:f>
      </x:c>
      <x:c r="BL657" s="50" t="str">
        <x:f>IF(4&gt;'Настройки'!$B$3,"",IF(ISBLANK(I657),IF('Настройки'!$B$9="Нулевой спрос",0,""),IF(I657&lt;0,IF('Настройки'!$B$10="Исключить","",IF('Настройки'!$B$10="Абсолютные значения",ABS(I657),I657)),I657)))</x:f>
      </x:c>
      <x:c r="BM657" s="50" t="str">
        <x:f>IF(5&gt;'Настройки'!$B$3,"",IF(ISBLANK(J657),IF('Настройки'!$B$9="Нулевой спрос",0,""),IF(J657&lt;0,IF('Настройки'!$B$10="Исключить","",IF('Настройки'!$B$10="Абсолютные значения",ABS(J657),J657)),J657)))</x:f>
      </x:c>
      <x:c r="BN657" s="50" t="str">
        <x:f>IF(6&gt;'Настройки'!$B$3,"",IF(ISBLANK(K657),IF('Настройки'!$B$9="Нулевой спрос",0,""),IF(K657&lt;0,IF('Настройки'!$B$10="Исключить","",IF('Настройки'!$B$10="Абсолютные значения",ABS(K657),K657)),K657)))</x:f>
      </x:c>
      <x:c r="BO657" s="50" t="str">
        <x:f>IF(7&gt;'Настройки'!$B$3,"",IF(ISBLANK(L657),IF('Настройки'!$B$9="Нулевой спрос",0,""),IF(L657&lt;0,IF('Настройки'!$B$10="Исключить","",IF('Настройки'!$B$10="Абсолютные значения",ABS(L657),L657)),L657)))</x:f>
      </x:c>
      <x:c r="BP657" s="50" t="str">
        <x:f>IF(8&gt;'Настройки'!$B$3,"",IF(ISBLANK(M657),IF('Настройки'!$B$9="Нулевой спрос",0,""),IF(M657&lt;0,IF('Настройки'!$B$10="Исключить","",IF('Настройки'!$B$10="Абсолютные значения",ABS(M657),M657)),M657)))</x:f>
      </x:c>
      <x:c r="BQ657" s="50" t="str">
        <x:f>IF(9&gt;'Настройки'!$B$3,"",IF(ISBLANK(N657),IF('Настройки'!$B$9="Нулевой спрос",0,""),IF(N657&lt;0,IF('Настройки'!$B$10="Исключить","",IF('Настройки'!$B$10="Абсолютные значения",ABS(N657),N657)),N657)))</x:f>
      </x:c>
      <x:c r="BR657" s="50" t="str">
        <x:f>IF(10&gt;'Настройки'!$B$3,"",IF(ISBLANK(O657),IF('Настройки'!$B$9="Нулевой спрос",0,""),IF(O657&lt;0,IF('Настройки'!$B$10="Исключить","",IF('Настройки'!$B$10="Абсолютные значения",ABS(O657),O657)),O657)))</x:f>
      </x:c>
      <x:c r="BS657" s="50" t="str">
        <x:f>IF(11&gt;'Настройки'!$B$3,"",IF(ISBLANK(P657),IF('Настройки'!$B$9="Нулевой спрос",0,""),IF(P657&lt;0,IF('Настройки'!$B$10="Исключить","",IF('Настройки'!$B$10="Абсолютные значения",ABS(P657),P657)),P657)))</x:f>
      </x:c>
      <x:c r="BT657" s="50" t="str">
        <x:f>IF(12&gt;'Настройки'!$B$3,"",IF(ISBLANK(Q657),IF('Настройки'!$B$9="Нулевой спрос",0,""),IF(Q657&lt;0,IF('Настройки'!$B$10="Исключить","",IF('Настройки'!$B$10="Абсолютные значения",ABS(Q657),Q657)),Q657)))</x:f>
      </x:c>
      <x:c r="BU657" s="50" t="str">
        <x:f>IF(13&gt;'Настройки'!$B$3,"",IF(ISBLANK(R657),IF('Настройки'!$B$9="Нулевой спрос",0,""),IF(R657&lt;0,IF('Настройки'!$B$10="Исключить","",IF('Настройки'!$B$10="Абсолютные значения",ABS(R657),R657)),R657)))</x:f>
      </x:c>
      <x:c r="BV657" s="50" t="str">
        <x:f>IF(14&gt;'Настройки'!$B$3,"",IF(ISBLANK(S657),IF('Настройки'!$B$9="Нулевой спрос",0,""),IF(S657&lt;0,IF('Настройки'!$B$10="Исключить","",IF('Настройки'!$B$10="Абсолютные значения",ABS(S657),S657)),S657)))</x:f>
      </x:c>
      <x:c r="BW657" s="50" t="str">
        <x:f>IF(15&gt;'Настройки'!$B$3,"",IF(ISBLANK(T657),IF('Настройки'!$B$9="Нулевой спрос",0,""),IF(T657&lt;0,IF('Настройки'!$B$10="Исключить","",IF('Настройки'!$B$10="Абсолютные значения",ABS(T657),T657)),T657)))</x:f>
      </x:c>
      <x:c r="BX657" s="50" t="str">
        <x:f>IF(16&gt;'Настройки'!$B$3,"",IF(ISBLANK(U657),IF('Настройки'!$B$9="Нулевой спрос",0,""),IF(U657&lt;0,IF('Настройки'!$B$10="Исключить","",IF('Настройки'!$B$10="Абсолютные значения",ABS(U657),U657)),U657)))</x:f>
      </x:c>
      <x:c r="BY657" s="50" t="str">
        <x:f>IF(17&gt;'Настройки'!$B$3,"",IF(ISBLANK(V657),IF('Настройки'!$B$9="Нулевой спрос",0,""),IF(V657&lt;0,IF('Настройки'!$B$10="Исключить","",IF('Настройки'!$B$10="Абсолютные значения",ABS(V657),V657)),V657)))</x:f>
      </x:c>
      <x:c r="BZ657" s="50" t="str">
        <x:f>IF(18&gt;'Настройки'!$B$3,"",IF(ISBLANK(W657),IF('Настройки'!$B$9="Нулевой спрос",0,""),IF(W657&lt;0,IF('Настройки'!$B$10="Исключить","",IF('Настройки'!$B$10="Абсолютные значения",ABS(W657),W657)),W657)))</x:f>
      </x:c>
      <x:c r="CA657" s="50" t="str">
        <x:f>IF(19&gt;'Настройки'!$B$3,"",IF(ISBLANK(X657),IF('Настройки'!$B$9="Нулевой спрос",0,""),IF(X657&lt;0,IF('Настройки'!$B$10="Исключить","",IF('Настройки'!$B$10="Абсолютные значения",ABS(X657),X657)),X657)))</x:f>
      </x:c>
      <x:c r="CB657" s="50" t="str">
        <x:f>IF(20&gt;'Настройки'!$B$3,"",IF(ISBLANK(Y657),IF('Настройки'!$B$9="Нулевой спрос",0,""),IF(Y657&lt;0,IF('Настройки'!$B$10="Исключить","",IF('Настройки'!$B$10="Абсолютные значения",ABS(Y657),Y657)),Y657)))</x:f>
      </x:c>
      <x:c r="CC657" s="50" t="str">
        <x:f>IF(21&gt;'Настройки'!$B$3,"",IF(ISBLANK(Z657),IF('Настройки'!$B$9="Нулевой спрос",0,""),IF(Z657&lt;0,IF('Настройки'!$B$10="Исключить","",IF('Настройки'!$B$10="Абсолютные значения",ABS(Z657),Z657)),Z657)))</x:f>
      </x:c>
      <x:c r="CD657" s="50" t="str">
        <x:f>IF(22&gt;'Настройки'!$B$3,"",IF(ISBLANK(AA657),IF('Настройки'!$B$9="Нулевой спрос",0,""),IF(AA657&lt;0,IF('Настройки'!$B$10="Исключить","",IF('Настройки'!$B$10="Абсолютные значения",ABS(AA657),AA657)),AA657)))</x:f>
      </x:c>
      <x:c r="CE657" s="50" t="str">
        <x:f>IF(23&gt;'Настройки'!$B$3,"",IF(ISBLANK(AB657),IF('Настройки'!$B$9="Нулевой спрос",0,""),IF(AB657&lt;0,IF('Настройки'!$B$10="Исключить","",IF('Настройки'!$B$10="Абсолютные значения",ABS(AB657),AB657)),AB657)))</x:f>
      </x:c>
      <x:c r="CF657" s="50" t="str">
        <x:f>IF(24&gt;'Настройки'!$B$3,"",IF(ISBLANK(AC657),IF('Настройки'!$B$9="Нулевой спрос",0,""),IF(AC657&lt;0,IF('Настройки'!$B$10="Исключить","",IF('Настройки'!$B$10="Абсолютные значения",ABS(AC657),AC657)),AC657)))</x:f>
      </x:c>
      <x:c r="CG657" s="50" t="str">
        <x:f>IF(25&gt;'Настройки'!$B$3,"",IF(ISBLANK(AD657),IF('Настройки'!$B$9="Нулевой спрос",0,""),IF(AD657&lt;0,IF('Настройки'!$B$10="Исключить","",IF('Настройки'!$B$10="Абсолютные значения",ABS(AD657),AD657)),AD657)))</x:f>
      </x:c>
      <x:c r="CH657" s="50" t="str">
        <x:f>IF(26&gt;'Настройки'!$B$3,"",IF(ISBLANK(AE657),IF('Настройки'!$B$9="Нулевой спрос",0,""),IF(AE657&lt;0,IF('Настройки'!$B$10="Исключить","",IF('Настройки'!$B$10="Абсолютные значения",ABS(AE657),AE657)),AE657)))</x:f>
      </x:c>
      <x:c r="CI657" s="50" t="str">
        <x:f>IF(27&gt;'Настройки'!$B$3,"",IF(ISBLANK(AF657),IF('Настройки'!$B$9="Нулевой спрос",0,""),IF(AF657&lt;0,IF('Настройки'!$B$10="Исключить","",IF('Настройки'!$B$10="Абсолютные значения",ABS(AF657),AF657)),AF657)))</x:f>
      </x:c>
      <x:c r="CJ657" s="50" t="str">
        <x:f>IF(28&gt;'Настройки'!$B$3,"",IF(ISBLANK(AG657),IF('Настройки'!$B$9="Нулевой спрос",0,""),IF(AG657&lt;0,IF('Настройки'!$B$10="Исключить","",IF('Настройки'!$B$10="Абсолютные значения",ABS(AG657),AG657)),AG657)))</x:f>
      </x:c>
      <x:c r="CK657" s="50" t="str">
        <x:f>IF(29&gt;'Настройки'!$B$3,"",IF(ISBLANK(AH657),IF('Настройки'!$B$9="Нулевой спрос",0,""),IF(AH657&lt;0,IF('Настройки'!$B$10="Исключить","",IF('Настройки'!$B$10="Абсолютные значения",ABS(AH657),AH657)),AH657)))</x:f>
      </x:c>
      <x:c r="CL657" s="50" t="str">
        <x:f>IF(30&gt;'Настройки'!$B$3,"",IF(ISBLANK(AI657),IF('Настройки'!$B$9="Нулевой спрос",0,""),IF(AI657&lt;0,IF('Настройки'!$B$10="Исключить","",IF('Настройки'!$B$10="Абсолютные значения",ABS(AI657),AI657)),AI657)))</x:f>
      </x:c>
      <x:c r="CM657" s="50" t="str">
        <x:f>IF(31&gt;'Настройки'!$B$3,"",IF(ISBLANK(AJ657),IF('Настройки'!$B$9="Нулевой спрос",0,""),IF(AJ657&lt;0,IF('Настройки'!$B$10="Исключить","",IF('Настройки'!$B$10="Абсолютные значения",ABS(AJ657),AJ657)),AJ657)))</x:f>
      </x:c>
      <x:c r="CN657" s="50" t="str">
        <x:f>IF(32&gt;'Настройки'!$B$3,"",IF(ISBLANK(AK657),IF('Настройки'!$B$9="Нулевой спрос",0,""),IF(AK657&lt;0,IF('Настройки'!$B$10="Исключить","",IF('Настройки'!$B$10="Абсолютные значения",ABS(AK657),AK657)),AK657)))</x:f>
      </x:c>
      <x:c r="CO657" s="50" t="str">
        <x:f>IF(33&gt;'Настройки'!$B$3,"",IF(ISBLANK(AL657),IF('Настройки'!$B$9="Нулевой спрос",0,""),IF(AL657&lt;0,IF('Настройки'!$B$10="Исключить","",IF('Настройки'!$B$10="Абсолютные значения",ABS(AL657),AL657)),AL657)))</x:f>
      </x:c>
      <x:c r="CP657" s="50" t="str">
        <x:f>IF(34&gt;'Настройки'!$B$3,"",IF(ISBLANK(AM657),IF('Настройки'!$B$9="Нулевой спрос",0,""),IF(AM657&lt;0,IF('Настройки'!$B$10="Исключить","",IF('Настройки'!$B$10="Абсолютные значения",ABS(AM657),AM657)),AM657)))</x:f>
      </x:c>
      <x:c r="CQ657" s="50" t="str">
        <x:f>IF(35&gt;'Настройки'!$B$3,"",IF(ISBLANK(AN657),IF('Настройки'!$B$9="Нулевой спрос",0,""),IF(AN657&lt;0,IF('Настройки'!$B$10="Исключить","",IF('Настройки'!$B$10="Абсолютные значения",ABS(AN657),AN657)),AN657)))</x:f>
      </x:c>
      <x:c r="CR657" s="50" t="str">
        <x:f>IF(36&gt;'Настройки'!$B$3,"",IF(ISBLANK(AO657),IF('Настройки'!$B$9="Нулевой спрос",0,""),IF(AO657&lt;0,IF('Настройки'!$B$10="Исключить","",IF('Настройки'!$B$10="Абсолютные значения",ABS(AO657),AO657)),AO657)))</x:f>
      </x:c>
      <x:c r="CS657" s="50" t="str">
        <x:f>IF(OR(1&gt;'Настройки'!$B$3,ISBLANK(BI657),BI657=0),"",BI657)</x:f>
      </x:c>
      <x:c r="CT657" s="50" t="str">
        <x:f>IF(OR(2&gt;'Настройки'!$B$3,ISBLANK(BJ657),BJ657=0),"",BJ657)</x:f>
      </x:c>
      <x:c r="CU657" s="50" t="str">
        <x:f>IF(OR(3&gt;'Настройки'!$B$3,ISBLANK(BK657),BK657=0),"",BK657)</x:f>
      </x:c>
      <x:c r="CV657" s="50" t="str">
        <x:f>IF(OR(4&gt;'Настройки'!$B$3,ISBLANK(BL657),BL657=0),"",BL657)</x:f>
      </x:c>
      <x:c r="CW657" s="50" t="str">
        <x:f>IF(OR(5&gt;'Настройки'!$B$3,ISBLANK(BM657),BM657=0),"",BM657)</x:f>
      </x:c>
      <x:c r="CX657" s="50" t="str">
        <x:f>IF(OR(6&gt;'Настройки'!$B$3,ISBLANK(BN657),BN657=0),"",BN657)</x:f>
      </x:c>
      <x:c r="CY657" s="50" t="str">
        <x:f>IF(OR(7&gt;'Настройки'!$B$3,ISBLANK(BO657),BO657=0),"",BO657)</x:f>
      </x:c>
      <x:c r="CZ657" s="50" t="str">
        <x:f>IF(OR(8&gt;'Настройки'!$B$3,ISBLANK(BP657),BP657=0),"",BP657)</x:f>
      </x:c>
      <x:c r="DA657" s="50" t="str">
        <x:f>IF(OR(9&gt;'Настройки'!$B$3,ISBLANK(BQ657),BQ657=0),"",BQ657)</x:f>
      </x:c>
      <x:c r="DB657" s="50" t="str">
        <x:f>IF(OR(10&gt;'Настройки'!$B$3,ISBLANK(BR657),BR657=0),"",BR657)</x:f>
      </x:c>
      <x:c r="DC657" s="50" t="str">
        <x:f>IF(OR(11&gt;'Настройки'!$B$3,ISBLANK(BS657),BS657=0),"",BS657)</x:f>
      </x:c>
      <x:c r="DD657" s="50" t="str">
        <x:f>IF(OR(12&gt;'Настройки'!$B$3,ISBLANK(BT657),BT657=0),"",BT657)</x:f>
      </x:c>
      <x:c r="DE657" s="50" t="str">
        <x:f>IF(OR(13&gt;'Настройки'!$B$3,ISBLANK(BU657),BU657=0),"",BU657)</x:f>
      </x:c>
      <x:c r="DF657" s="50" t="str">
        <x:f>IF(OR(14&gt;'Настройки'!$B$3,ISBLANK(BV657),BV657=0),"",BV657)</x:f>
      </x:c>
      <x:c r="DG657" s="50" t="str">
        <x:f>IF(OR(15&gt;'Настройки'!$B$3,ISBLANK(BW657),BW657=0),"",BW657)</x:f>
      </x:c>
      <x:c r="DH657" s="50" t="str">
        <x:f>IF(OR(16&gt;'Настройки'!$B$3,ISBLANK(BX657),BX657=0),"",BX657)</x:f>
      </x:c>
      <x:c r="DI657" s="50" t="str">
        <x:f>IF(OR(17&gt;'Настройки'!$B$3,ISBLANK(BY657),BY657=0),"",BY657)</x:f>
      </x:c>
      <x:c r="DJ657" s="50" t="str">
        <x:f>IF(OR(18&gt;'Настройки'!$B$3,ISBLANK(BZ657),BZ657=0),"",BZ657)</x:f>
      </x:c>
      <x:c r="DK657" s="50" t="str">
        <x:f>IF(OR(19&gt;'Настройки'!$B$3,ISBLANK(CA657),CA657=0),"",CA657)</x:f>
      </x:c>
      <x:c r="DL657" s="50" t="str">
        <x:f>IF(OR(20&gt;'Настройки'!$B$3,ISBLANK(CB657),CB657=0),"",CB657)</x:f>
      </x:c>
      <x:c r="DM657" s="50" t="str">
        <x:f>IF(OR(21&gt;'Настройки'!$B$3,ISBLANK(CC657),CC657=0),"",CC657)</x:f>
      </x:c>
      <x:c r="DN657" s="50" t="str">
        <x:f>IF(OR(22&gt;'Настройки'!$B$3,ISBLANK(CD657),CD657=0),"",CD657)</x:f>
      </x:c>
      <x:c r="DO657" s="50" t="str">
        <x:f>IF(OR(23&gt;'Настройки'!$B$3,ISBLANK(CE657),CE657=0),"",CE657)</x:f>
      </x:c>
      <x:c r="DP657" s="50" t="str">
        <x:f>IF(OR(24&gt;'Настройки'!$B$3,ISBLANK(CF657),CF657=0),"",CF657)</x:f>
      </x:c>
      <x:c r="DQ657" s="50" t="str">
        <x:f>IF(OR(25&gt;'Настройки'!$B$3,ISBLANK(CG657),CG657=0),"",CG657)</x:f>
      </x:c>
      <x:c r="DR657" s="50" t="str">
        <x:f>IF(OR(26&gt;'Настройки'!$B$3,ISBLANK(CH657),CH657=0),"",CH657)</x:f>
      </x:c>
      <x:c r="DS657" s="50" t="str">
        <x:f>IF(OR(27&gt;'Настройки'!$B$3,ISBLANK(CI657),CI657=0),"",CI657)</x:f>
      </x:c>
      <x:c r="DT657" s="50" t="str">
        <x:f>IF(OR(28&gt;'Настройки'!$B$3,ISBLANK(CJ657),CJ657=0),"",CJ657)</x:f>
      </x:c>
      <x:c r="DU657" s="50" t="str">
        <x:f>IF(OR(29&gt;'Настройки'!$B$3,ISBLANK(CK657),CK657=0),"",CK657)</x:f>
      </x:c>
      <x:c r="DV657" s="50" t="str">
        <x:f>IF(OR(30&gt;'Настройки'!$B$3,ISBLANK(CL657),CL657=0),"",CL657)</x:f>
      </x:c>
      <x:c r="DW657" s="50" t="str">
        <x:f>IF(OR(31&gt;'Настройки'!$B$3,ISBLANK(CM657),CM657=0),"",CM657)</x:f>
      </x:c>
      <x:c r="DX657" s="50" t="str">
        <x:f>IF(OR(32&gt;'Настройки'!$B$3,ISBLANK(CN657),CN657=0),"",CN657)</x:f>
      </x:c>
      <x:c r="DY657" s="50" t="str">
        <x:f>IF(OR(33&gt;'Настройки'!$B$3,ISBLANK(CO657),CO657=0),"",CO657)</x:f>
      </x:c>
      <x:c r="DZ657" s="50" t="str">
        <x:f>IF(OR(34&gt;'Настройки'!$B$3,ISBLANK(CP657),CP657=0),"",CP657)</x:f>
      </x:c>
      <x:c r="EA657" s="50" t="str">
        <x:f>IF(OR(35&gt;'Настройки'!$B$3,ISBLANK(CQ657),CQ657=0),"",CQ657)</x:f>
      </x:c>
      <x:c r="EB657" s="50" t="str">
        <x:f>IF(OR(36&gt;'Настройки'!$B$3,ISBLANK(CR657),CR657=0),"",CR657)</x:f>
      </x:c>
      <x:c r="EC657" s="50" t="str">
        <x:f>IF(A657="","",IF(OR(BB657="AZ",BB657="BZ"),10000+ROW(),IF(AZ657&gt;'Настройки'!$B$11,20000+ROW(),IF(BF657&lt;&gt;"Обычный",30000+ROW(),IF(AX657&lt;=0,40000+ROW(),"")))))</x:f>
      </x:c>
      <x:c r="ED657" s="50" t="str">
        <x:f>IF(EC657="","",COUNTIFS($EC$2:$EC$1001,"&gt;0",$EC$2:$EC$1001,"&lt;"&amp;EC657)+1)</x:f>
      </x:c>
    </x:row>
    <x:row r="658">
      <x:c r="A658" s="115"/>
      <x:c r="B658" s="115"/>
      <x:c r="C658" s="115"/>
      <x:c r="D658" s="118"/>
      <x:c r="E658" s="118"/>
      <x:c r="F658" s="118"/>
      <x:c r="G658" s="118"/>
      <x:c r="H658" s="118"/>
      <x:c r="I658" s="118"/>
      <x:c r="J658" s="118"/>
      <x:c r="K658" s="118"/>
      <x:c r="L658" s="118"/>
      <x:c r="M658" s="118"/>
      <x:c r="N658" s="118"/>
      <x:c r="O658" s="118"/>
      <x:c r="P658" s="118"/>
      <x:c r="Q658" s="118"/>
      <x:c r="R658" s="118"/>
      <x:c r="S658" s="118"/>
      <x:c r="T658" s="118"/>
      <x:c r="U658" s="118"/>
      <x:c r="V658" s="118"/>
      <x:c r="W658" s="118"/>
      <x:c r="X658" s="118"/>
      <x:c r="Y658" s="118"/>
      <x:c r="Z658" s="118"/>
      <x:c r="AA658" s="118"/>
      <x:c r="AB658" s="118"/>
      <x:c r="AC658" s="118"/>
      <x:c r="AD658" s="118"/>
      <x:c r="AE658" s="118"/>
      <x:c r="AF658" s="118"/>
      <x:c r="AG658" s="118"/>
      <x:c r="AH658" s="118"/>
      <x:c r="AI658" s="118"/>
      <x:c r="AJ658" s="118"/>
      <x:c r="AK658" s="118"/>
      <x:c r="AL658" s="118"/>
      <x:c r="AM658" s="118"/>
      <x:c r="AN658" s="118"/>
      <x:c r="AO658" s="118"/>
      <x:c r="AP658" s="115"/>
      <x:c r="AQ658" s="49" t="str">
        <x:f>IF(A658="","",COUNT(BI658:INDEX(BI658:CR658,1,'Настройки'!$B$3)))</x:f>
      </x:c>
      <x:c r="AR658" s="49" t="str">
        <x:f>IF(A658="","",SUM(BI658:INDEX(BI658:CR658,1,'Настройки'!$B$3)))</x:f>
      </x:c>
      <x:c r="AS658" s="58" t="str">
        <x:f>IF(A658="","",IF('Настройки'!$B$4="Стоимость потребления",AR658*D658,IF('Настройки'!$B$4="Количество",AR658,E658)))</x:f>
      </x:c>
      <x:c r="AT658" s="61" t="str">
        <x:f>IF(OR(A658="",AS658&lt;0,SUM($AS$2:$AS$1001)&lt;=0),"",AS658/SUM($AS$2:$AS$1001))</x:f>
      </x:c>
      <x:c r="AU658" s="61" t="str">
        <x:f>IF(OR(A658="",AS658&lt;0,SUM($AS$2:$AS$1001)&lt;=0),"",SUMIFS($AS$2:$AS$1001,$AS$2:$AS$1001,"&gt;"&amp;AS658)/SUM($AS$2:$AS$1001))</x:f>
      </x:c>
      <x:c r="AV658" s="61" t="str">
        <x:f>IF(OR(A658="",AS658&lt;0,SUM($AS$2:$AS$1001)&lt;=0),"",SUMIFS($AS$2:$AS$1001,$AS$2:$AS$1001,"&gt;="&amp;AS658)/SUM($AS$2:$AS$1001))</x:f>
      </x:c>
      <x:c r="AW658" s="49" t="str">
        <x:f>IF(A658="","",IF(SUM($AS$2:$AS$1001)&lt;=0,"Не определён",IF(AS658&lt;0,"Исключение",IF(AU658&lt;'Настройки'!$B$5,"A",IF(AU658&lt;'Настройки'!$B$6,"B","C")))))</x:f>
      </x:c>
      <x:c r="AX658" s="58" t="str">
        <x:f>IF(A658="","",IF(AQ658=0,"",AVERAGE(BI658:INDEX(BI658:CR658,1,'Настройки'!$B$3))))</x:f>
      </x:c>
      <x:c r="AY658" s="58" t="str">
        <x:f>IF(OR(A658="",AQ658=0),"",STDEVP(BI658:INDEX(BI658:CR658,1,'Настройки'!$B$3)))</x:f>
      </x:c>
      <x:c r="AZ658" s="61" t="str">
        <x:f>IF(OR(A658="",AQ658&lt;'Настройки'!$B$12,AX658&lt;=0,AND('Настройки'!$B$10="Блокировать",COUNTIF(F658:INDEX(F658:AO658,1,'Настройки'!$B$3),"&lt;0")&gt;0)),"",AY658/ABS(AX658))</x:f>
      </x:c>
      <x:c r="BA658" s="49" t="str">
        <x:f>IF(A658="","",IF(AND('Настройки'!$B$10="Блокировать",COUNTIF(F658:INDEX(F658:AO658,1,'Настройки'!$B$3),"&lt;0")&gt;0),"Не определён",IF(AQ658&lt;'Настройки'!$B$12,"Не определён",IF(AX658=0,"Нет спроса",IF(AX658&lt;0,"Не определён",IF(AZ658&lt;='Настройки'!$B$7,"X",IF(AZ658&lt;='Настройки'!$B$8,"Y","Z")))))))</x:f>
      </x:c>
      <x:c r="BB658" s="49" t="str">
        <x:f>IF(OR(A658="",LEN(AW658)&lt;&gt;1,LEN(BA658)&lt;&gt;1),"",AW658&amp;BA658)</x:f>
      </x:c>
      <x:c r="BC658" s="61" t="str">
        <x:f>IF(OR(A658="",AQ658=0),"",(COUNT(BI658:INDEX(BI658:CR658,1,'Настройки'!$B$3))-COUNT(CS658:INDEX(CS658:EB658,1,'Настройки'!$B$3)))/AQ658)</x:f>
      </x:c>
      <x:c r="BD658" s="64" t="str">
        <x:f>IF(OR(A658="",COUNT(CS658:INDEX(CS658:EB658,1,'Настройки'!$B$3))=0),"",AQ658/COUNT(CS658:INDEX(CS658:EB658,1,'Настройки'!$B$3)))</x:f>
      </x:c>
      <x:c r="BE658" s="64" t="str">
        <x:f>IF(OR(A658="",COUNT(CS658:INDEX(CS658:EB658,1,'Настройки'!$B$3))=0),"",IF(AVERAGE(CS658:INDEX(CS658:EB658,1,'Настройки'!$B$3))=0,"",(STDEVP(CS658:INDEX(CS658:EB658,1,'Настройки'!$B$3))/ABS(AVERAGE(CS658:INDEX(CS658:EB658,1,'Настройки'!$B$3))))^2))</x:f>
      </x:c>
      <x:c r="BF658" s="49" t="str">
        <x:f>IF(A658="","",IF(AQ658&lt;3,"Недостаточно",IF(AQ658&lt;6,"Предварительный","Обычный")))</x:f>
      </x:c>
      <x:c r="BG658" s="49" t="str">
        <x:f>IF(A658="","",IF(COUNTIF(F658:INDEX(F658:AO658,1,'Настройки'!$B$3),"&lt;0")&gt;0,IF('Настройки'!$B$10="Блокировать","Отрицательный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"),"")&amp;IF(AQ658&lt;3,"Недостаточно истории. ",IF(AQ658&lt;6,"Предварительная классификация. ",""))&amp;IF(AX658=0,"Нет спроса за горизонт. ","")&amp;IF(AZ658&gt;'Настройки'!$B$11,"Экстремальная вариативность. ",""))</x:f>
      </x:c>
      <x:c r="BH658" s="49" t="str">
        <x:f>IF(A658="","",IFERROR(VLOOKUP(BB658,'Настройки'!$D$3:$E$11,2,FALSE),"Сначала проверьте исходные данные и историю спроса.")&amp;" Уточните срок поставки, MOQ и критичность.")</x:f>
      </x:c>
      <x:c r="BI658" s="50" t="str">
        <x:f>IF(1&gt;'Настройки'!$B$3,"",IF(ISBLANK(F658),IF('Настройки'!$B$9="Нулевой спрос",0,""),IF(F658&lt;0,IF('Настройки'!$B$10="Исключить","",IF('Настройки'!$B$10="Абсолютные значения",ABS(F658),F658)),F658)))</x:f>
      </x:c>
      <x:c r="BJ658" s="50" t="str">
        <x:f>IF(2&gt;'Настройки'!$B$3,"",IF(ISBLANK(G658),IF('Настройки'!$B$9="Нулевой спрос",0,""),IF(G658&lt;0,IF('Настройки'!$B$10="Исключить","",IF('Настройки'!$B$10="Абсолютные значения",ABS(G658),G658)),G658)))</x:f>
      </x:c>
      <x:c r="BK658" s="50" t="str">
        <x:f>IF(3&gt;'Настройки'!$B$3,"",IF(ISBLANK(H658),IF('Настройки'!$B$9="Нулевой спрос",0,""),IF(H658&lt;0,IF('Настройки'!$B$10="Исключить","",IF('Настройки'!$B$10="Абсолютные значения",ABS(H658),H658)),H658)))</x:f>
      </x:c>
      <x:c r="BL658" s="50" t="str">
        <x:f>IF(4&gt;'Настройки'!$B$3,"",IF(ISBLANK(I658),IF('Настройки'!$B$9="Нулевой спрос",0,""),IF(I658&lt;0,IF('Настройки'!$B$10="Исключить","",IF('Настройки'!$B$10="Абсолютные значения",ABS(I658),I658)),I658)))</x:f>
      </x:c>
      <x:c r="BM658" s="50" t="str">
        <x:f>IF(5&gt;'Настройки'!$B$3,"",IF(ISBLANK(J658),IF('Настройки'!$B$9="Нулевой спрос",0,""),IF(J658&lt;0,IF('Настройки'!$B$10="Исключить","",IF('Настройки'!$B$10="Абсолютные значения",ABS(J658),J658)),J658)))</x:f>
      </x:c>
      <x:c r="BN658" s="50" t="str">
        <x:f>IF(6&gt;'Настройки'!$B$3,"",IF(ISBLANK(K658),IF('Настройки'!$B$9="Нулевой спрос",0,""),IF(K658&lt;0,IF('Настройки'!$B$10="Исключить","",IF('Настройки'!$B$10="Абсолютные значения",ABS(K658),K658)),K658)))</x:f>
      </x:c>
      <x:c r="BO658" s="50" t="str">
        <x:f>IF(7&gt;'Настройки'!$B$3,"",IF(ISBLANK(L658),IF('Настройки'!$B$9="Нулевой спрос",0,""),IF(L658&lt;0,IF('Настройки'!$B$10="Исключить","",IF('Настройки'!$B$10="Абсолютные значения",ABS(L658),L658)),L658)))</x:f>
      </x:c>
      <x:c r="BP658" s="50" t="str">
        <x:f>IF(8&gt;'Настройки'!$B$3,"",IF(ISBLANK(M658),IF('Настройки'!$B$9="Нулевой спрос",0,""),IF(M658&lt;0,IF('Настройки'!$B$10="Исключить","",IF('Настройки'!$B$10="Абсолютные значения",ABS(M658),M658)),M658)))</x:f>
      </x:c>
      <x:c r="BQ658" s="50" t="str">
        <x:f>IF(9&gt;'Настройки'!$B$3,"",IF(ISBLANK(N658),IF('Настройки'!$B$9="Нулевой спрос",0,""),IF(N658&lt;0,IF('Настройки'!$B$10="Исключить","",IF('Настройки'!$B$10="Абсолютные значения",ABS(N658),N658)),N658)))</x:f>
      </x:c>
      <x:c r="BR658" s="50" t="str">
        <x:f>IF(10&gt;'Настройки'!$B$3,"",IF(ISBLANK(O658),IF('Настройки'!$B$9="Нулевой спрос",0,""),IF(O658&lt;0,IF('Настройки'!$B$10="Исключить","",IF('Настройки'!$B$10="Абсолютные значения",ABS(O658),O658)),O658)))</x:f>
      </x:c>
      <x:c r="BS658" s="50" t="str">
        <x:f>IF(11&gt;'Настройки'!$B$3,"",IF(ISBLANK(P658),IF('Настройки'!$B$9="Нулевой спрос",0,""),IF(P658&lt;0,IF('Настройки'!$B$10="Исключить","",IF('Настройки'!$B$10="Абсолютные значения",ABS(P658),P658)),P658)))</x:f>
      </x:c>
      <x:c r="BT658" s="50" t="str">
        <x:f>IF(12&gt;'Настройки'!$B$3,"",IF(ISBLANK(Q658),IF('Настройки'!$B$9="Нулевой спрос",0,""),IF(Q658&lt;0,IF('Настройки'!$B$10="Исключить","",IF('Настройки'!$B$10="Абсолютные значения",ABS(Q658),Q658)),Q658)))</x:f>
      </x:c>
      <x:c r="BU658" s="50" t="str">
        <x:f>IF(13&gt;'Настройки'!$B$3,"",IF(ISBLANK(R658),IF('Настройки'!$B$9="Нулевой спрос",0,""),IF(R658&lt;0,IF('Настройки'!$B$10="Исключить","",IF('Настройки'!$B$10="Абсолютные значения",ABS(R658),R658)),R658)))</x:f>
      </x:c>
      <x:c r="BV658" s="50" t="str">
        <x:f>IF(14&gt;'Настройки'!$B$3,"",IF(ISBLANK(S658),IF('Настройки'!$B$9="Нулевой спрос",0,""),IF(S658&lt;0,IF('Настройки'!$B$10="Исключить","",IF('Настройки'!$B$10="Абсолютные значения",ABS(S658),S658)),S658)))</x:f>
      </x:c>
      <x:c r="BW658" s="50" t="str">
        <x:f>IF(15&gt;'Настройки'!$B$3,"",IF(ISBLANK(T658),IF('Настройки'!$B$9="Нулевой спрос",0,""),IF(T658&lt;0,IF('Настройки'!$B$10="Исключить","",IF('Настройки'!$B$10="Абсолютные значения",ABS(T658),T658)),T658)))</x:f>
      </x:c>
      <x:c r="BX658" s="50" t="str">
        <x:f>IF(16&gt;'Настройки'!$B$3,"",IF(ISBLANK(U658),IF('Настройки'!$B$9="Нулевой спрос",0,""),IF(U658&lt;0,IF('Настройки'!$B$10="Исключить","",IF('Настройки'!$B$10="Абсолютные значения",ABS(U658),U658)),U658)))</x:f>
      </x:c>
      <x:c r="BY658" s="50" t="str">
        <x:f>IF(17&gt;'Настройки'!$B$3,"",IF(ISBLANK(V658),IF('Настройки'!$B$9="Нулевой спрос",0,""),IF(V658&lt;0,IF('Настройки'!$B$10="Исключить","",IF('Настройки'!$B$10="Абсолютные значения",ABS(V658),V658)),V658)))</x:f>
      </x:c>
      <x:c r="BZ658" s="50" t="str">
        <x:f>IF(18&gt;'Настройки'!$B$3,"",IF(ISBLANK(W658),IF('Настройки'!$B$9="Нулевой спрос",0,""),IF(W658&lt;0,IF('Настройки'!$B$10="Исключить","",IF('Настройки'!$B$10="Абсолютные значения",ABS(W658),W658)),W658)))</x:f>
      </x:c>
      <x:c r="CA658" s="50" t="str">
        <x:f>IF(19&gt;'Настройки'!$B$3,"",IF(ISBLANK(X658),IF('Настройки'!$B$9="Нулевой спрос",0,""),IF(X658&lt;0,IF('Настройки'!$B$10="Исключить","",IF('Настройки'!$B$10="Абсолютные значения",ABS(X658),X658)),X658)))</x:f>
      </x:c>
      <x:c r="CB658" s="50" t="str">
        <x:f>IF(20&gt;'Настройки'!$B$3,"",IF(ISBLANK(Y658),IF('Настройки'!$B$9="Нулевой спрос",0,""),IF(Y658&lt;0,IF('Настройки'!$B$10="Исключить","",IF('Настройки'!$B$10="Абсолютные значения",ABS(Y658),Y658)),Y658)))</x:f>
      </x:c>
      <x:c r="CC658" s="50" t="str">
        <x:f>IF(21&gt;'Настройки'!$B$3,"",IF(ISBLANK(Z658),IF('Настройки'!$B$9="Нулевой спрос",0,""),IF(Z658&lt;0,IF('Настройки'!$B$10="Исключить","",IF('Настройки'!$B$10="Абсолютные значения",ABS(Z658),Z658)),Z658)))</x:f>
      </x:c>
      <x:c r="CD658" s="50" t="str">
        <x:f>IF(22&gt;'Настройки'!$B$3,"",IF(ISBLANK(AA658),IF('Настройки'!$B$9="Нулевой спрос",0,""),IF(AA658&lt;0,IF('Настройки'!$B$10="Исключить","",IF('Настройки'!$B$10="Абсолютные значения",ABS(AA658),AA658)),AA658)))</x:f>
      </x:c>
      <x:c r="CE658" s="50" t="str">
        <x:f>IF(23&gt;'Настройки'!$B$3,"",IF(ISBLANK(AB658),IF('Настройки'!$B$9="Нулевой спрос",0,""),IF(AB658&lt;0,IF('Настройки'!$B$10="Исключить","",IF('Настройки'!$B$10="Абсолютные значения",ABS(AB658),AB658)),AB658)))</x:f>
      </x:c>
      <x:c r="CF658" s="50" t="str">
        <x:f>IF(24&gt;'Настройки'!$B$3,"",IF(ISBLANK(AC658),IF('Настройки'!$B$9="Нулевой спрос",0,""),IF(AC658&lt;0,IF('Настройки'!$B$10="Исключить","",IF('Настройки'!$B$10="Абсолютные значения",ABS(AC658),AC658)),AC658)))</x:f>
      </x:c>
      <x:c r="CG658" s="50" t="str">
        <x:f>IF(25&gt;'Настройки'!$B$3,"",IF(ISBLANK(AD658),IF('Настройки'!$B$9="Нулевой спрос",0,""),IF(AD658&lt;0,IF('Настройки'!$B$10="Исключить","",IF('Настройки'!$B$10="Абсолютные значения",ABS(AD658),AD658)),AD658)))</x:f>
      </x:c>
      <x:c r="CH658" s="50" t="str">
        <x:f>IF(26&gt;'Настройки'!$B$3,"",IF(ISBLANK(AE658),IF('Настройки'!$B$9="Нулевой спрос",0,""),IF(AE658&lt;0,IF('Настройки'!$B$10="Исключить","",IF('Настройки'!$B$10="Абсолютные значения",ABS(AE658),AE658)),AE658)))</x:f>
      </x:c>
      <x:c r="CI658" s="50" t="str">
        <x:f>IF(27&gt;'Настройки'!$B$3,"",IF(ISBLANK(AF658),IF('Настройки'!$B$9="Нулевой спрос",0,""),IF(AF658&lt;0,IF('Настройки'!$B$10="Исключить","",IF('Настройки'!$B$10="Абсолютные значения",ABS(AF658),AF658)),AF658)))</x:f>
      </x:c>
      <x:c r="CJ658" s="50" t="str">
        <x:f>IF(28&gt;'Настройки'!$B$3,"",IF(ISBLANK(AG658),IF('Настройки'!$B$9="Нулевой спрос",0,""),IF(AG658&lt;0,IF('Настройки'!$B$10="Исключить","",IF('Настройки'!$B$10="Абсолютные значения",ABS(AG658),AG658)),AG658)))</x:f>
      </x:c>
      <x:c r="CK658" s="50" t="str">
        <x:f>IF(29&gt;'Настройки'!$B$3,"",IF(ISBLANK(AH658),IF('Настройки'!$B$9="Нулевой спрос",0,""),IF(AH658&lt;0,IF('Настройки'!$B$10="Исключить","",IF('Настройки'!$B$10="Абсолютные значения",ABS(AH658),AH658)),AH658)))</x:f>
      </x:c>
      <x:c r="CL658" s="50" t="str">
        <x:f>IF(30&gt;'Настройки'!$B$3,"",IF(ISBLANK(AI658),IF('Настройки'!$B$9="Нулевой спрос",0,""),IF(AI658&lt;0,IF('Настройки'!$B$10="Исключить","",IF('Настройки'!$B$10="Абсолютные значения",ABS(AI658),AI658)),AI658)))</x:f>
      </x:c>
      <x:c r="CM658" s="50" t="str">
        <x:f>IF(31&gt;'Настройки'!$B$3,"",IF(ISBLANK(AJ658),IF('Настройки'!$B$9="Нулевой спрос",0,""),IF(AJ658&lt;0,IF('Настройки'!$B$10="Исключить","",IF('Настройки'!$B$10="Абсолютные значения",ABS(AJ658),AJ658)),AJ658)))</x:f>
      </x:c>
      <x:c r="CN658" s="50" t="str">
        <x:f>IF(32&gt;'Настройки'!$B$3,"",IF(ISBLANK(AK658),IF('Настройки'!$B$9="Нулевой спрос",0,""),IF(AK658&lt;0,IF('Настройки'!$B$10="Исключить","",IF('Настройки'!$B$10="Абсолютные значения",ABS(AK658),AK658)),AK658)))</x:f>
      </x:c>
      <x:c r="CO658" s="50" t="str">
        <x:f>IF(33&gt;'Настройки'!$B$3,"",IF(ISBLANK(AL658),IF('Настройки'!$B$9="Нулевой спрос",0,""),IF(AL658&lt;0,IF('Настройки'!$B$10="Исключить","",IF('Настройки'!$B$10="Абсолютные значения",ABS(AL658),AL658)),AL658)))</x:f>
      </x:c>
      <x:c r="CP658" s="50" t="str">
        <x:f>IF(34&gt;'Настройки'!$B$3,"",IF(ISBLANK(AM658),IF('Настройки'!$B$9="Нулевой спрос",0,""),IF(AM658&lt;0,IF('Настройки'!$B$10="Исключить","",IF('Настройки'!$B$10="Абсолютные значения",ABS(AM658),AM658)),AM658)))</x:f>
      </x:c>
      <x:c r="CQ658" s="50" t="str">
        <x:f>IF(35&gt;'Настройки'!$B$3,"",IF(ISBLANK(AN658),IF('Настройки'!$B$9="Нулевой спрос",0,""),IF(AN658&lt;0,IF('Настройки'!$B$10="Исключить","",IF('Настройки'!$B$10="Абсолютные значения",ABS(AN658),AN658)),AN658)))</x:f>
      </x:c>
      <x:c r="CR658" s="50" t="str">
        <x:f>IF(36&gt;'Настройки'!$B$3,"",IF(ISBLANK(AO658),IF('Настройки'!$B$9="Нулевой спрос",0,""),IF(AO658&lt;0,IF('Настройки'!$B$10="Исключить","",IF('Настройки'!$B$10="Абсолютные значения",ABS(AO658),AO658)),AO658)))</x:f>
      </x:c>
      <x:c r="CS658" s="50" t="str">
        <x:f>IF(OR(1&gt;'Настройки'!$B$3,ISBLANK(BI658),BI658=0),"",BI658)</x:f>
      </x:c>
      <x:c r="CT658" s="50" t="str">
        <x:f>IF(OR(2&gt;'Настройки'!$B$3,ISBLANK(BJ658),BJ658=0),"",BJ658)</x:f>
      </x:c>
      <x:c r="CU658" s="50" t="str">
        <x:f>IF(OR(3&gt;'Настройки'!$B$3,ISBLANK(BK658),BK658=0),"",BK658)</x:f>
      </x:c>
      <x:c r="CV658" s="50" t="str">
        <x:f>IF(OR(4&gt;'Настройки'!$B$3,ISBLANK(BL658),BL658=0),"",BL658)</x:f>
      </x:c>
      <x:c r="CW658" s="50" t="str">
        <x:f>IF(OR(5&gt;'Настройки'!$B$3,ISBLANK(BM658),BM658=0),"",BM658)</x:f>
      </x:c>
      <x:c r="CX658" s="50" t="str">
        <x:f>IF(OR(6&gt;'Настройки'!$B$3,ISBLANK(BN658),BN658=0),"",BN658)</x:f>
      </x:c>
      <x:c r="CY658" s="50" t="str">
        <x:f>IF(OR(7&gt;'Настройки'!$B$3,ISBLANK(BO658),BO658=0),"",BO658)</x:f>
      </x:c>
      <x:c r="CZ658" s="50" t="str">
        <x:f>IF(OR(8&gt;'Настройки'!$B$3,ISBLANK(BP658),BP658=0),"",BP658)</x:f>
      </x:c>
      <x:c r="DA658" s="50" t="str">
        <x:f>IF(OR(9&gt;'Настройки'!$B$3,ISBLANK(BQ658),BQ658=0),"",BQ658)</x:f>
      </x:c>
      <x:c r="DB658" s="50" t="str">
        <x:f>IF(OR(10&gt;'Настройки'!$B$3,ISBLANK(BR658),BR658=0),"",BR658)</x:f>
      </x:c>
      <x:c r="DC658" s="50" t="str">
        <x:f>IF(OR(11&gt;'Настройки'!$B$3,ISBLANK(BS658),BS658=0),"",BS658)</x:f>
      </x:c>
      <x:c r="DD658" s="50" t="str">
        <x:f>IF(OR(12&gt;'Настройки'!$B$3,ISBLANK(BT658),BT658=0),"",BT658)</x:f>
      </x:c>
      <x:c r="DE658" s="50" t="str">
        <x:f>IF(OR(13&gt;'Настройки'!$B$3,ISBLANK(BU658),BU658=0),"",BU658)</x:f>
      </x:c>
      <x:c r="DF658" s="50" t="str">
        <x:f>IF(OR(14&gt;'Настройки'!$B$3,ISBLANK(BV658),BV658=0),"",BV658)</x:f>
      </x:c>
      <x:c r="DG658" s="50" t="str">
        <x:f>IF(OR(15&gt;'Настройки'!$B$3,ISBLANK(BW658),BW658=0),"",BW658)</x:f>
      </x:c>
      <x:c r="DH658" s="50" t="str">
        <x:f>IF(OR(16&gt;'Настройки'!$B$3,ISBLANK(BX658),BX658=0),"",BX658)</x:f>
      </x:c>
      <x:c r="DI658" s="50" t="str">
        <x:f>IF(OR(17&gt;'Настройки'!$B$3,ISBLANK(BY658),BY658=0),"",BY658)</x:f>
      </x:c>
      <x:c r="DJ658" s="50" t="str">
        <x:f>IF(OR(18&gt;'Настройки'!$B$3,ISBLANK(BZ658),BZ658=0),"",BZ658)</x:f>
      </x:c>
      <x:c r="DK658" s="50" t="str">
        <x:f>IF(OR(19&gt;'Настройки'!$B$3,ISBLANK(CA658),CA658=0),"",CA658)</x:f>
      </x:c>
      <x:c r="DL658" s="50" t="str">
        <x:f>IF(OR(20&gt;'Настройки'!$B$3,ISBLANK(CB658),CB658=0),"",CB658)</x:f>
      </x:c>
      <x:c r="DM658" s="50" t="str">
        <x:f>IF(OR(21&gt;'Настройки'!$B$3,ISBLANK(CC658),CC658=0),"",CC658)</x:f>
      </x:c>
      <x:c r="DN658" s="50" t="str">
        <x:f>IF(OR(22&gt;'Настройки'!$B$3,ISBLANK(CD658),CD658=0),"",CD658)</x:f>
      </x:c>
      <x:c r="DO658" s="50" t="str">
        <x:f>IF(OR(23&gt;'Настройки'!$B$3,ISBLANK(CE658),CE658=0),"",CE658)</x:f>
      </x:c>
      <x:c r="DP658" s="50" t="str">
        <x:f>IF(OR(24&gt;'Настройки'!$B$3,ISBLANK(CF658),CF658=0),"",CF658)</x:f>
      </x:c>
      <x:c r="DQ658" s="50" t="str">
        <x:f>IF(OR(25&gt;'Настройки'!$B$3,ISBLANK(CG658),CG658=0),"",CG658)</x:f>
      </x:c>
      <x:c r="DR658" s="50" t="str">
        <x:f>IF(OR(26&gt;'Настройки'!$B$3,ISBLANK(CH658),CH658=0),"",CH658)</x:f>
      </x:c>
      <x:c r="DS658" s="50" t="str">
        <x:f>IF(OR(27&gt;'Настройки'!$B$3,ISBLANK(CI658),CI658=0),"",CI658)</x:f>
      </x:c>
      <x:c r="DT658" s="50" t="str">
        <x:f>IF(OR(28&gt;'Настройки'!$B$3,ISBLANK(CJ658),CJ658=0),"",CJ658)</x:f>
      </x:c>
      <x:c r="DU658" s="50" t="str">
        <x:f>IF(OR(29&gt;'Настройки'!$B$3,ISBLANK(CK658),CK658=0),"",CK658)</x:f>
      </x:c>
      <x:c r="DV658" s="50" t="str">
        <x:f>IF(OR(30&gt;'Настройки'!$B$3,ISBLANK(CL658),CL658=0),"",CL658)</x:f>
      </x:c>
      <x:c r="DW658" s="50" t="str">
        <x:f>IF(OR(31&gt;'Настройки'!$B$3,ISBLANK(CM658),CM658=0),"",CM658)</x:f>
      </x:c>
      <x:c r="DX658" s="50" t="str">
        <x:f>IF(OR(32&gt;'Настройки'!$B$3,ISBLANK(CN658),CN658=0),"",CN658)</x:f>
      </x:c>
      <x:c r="DY658" s="50" t="str">
        <x:f>IF(OR(33&gt;'Настройки'!$B$3,ISBLANK(CO658),CO658=0),"",CO658)</x:f>
      </x:c>
      <x:c r="DZ658" s="50" t="str">
        <x:f>IF(OR(34&gt;'Настройки'!$B$3,ISBLANK(CP658),CP658=0),"",CP658)</x:f>
      </x:c>
      <x:c r="EA658" s="50" t="str">
        <x:f>IF(OR(35&gt;'Настройки'!$B$3,ISBLANK(CQ658),CQ658=0),"",CQ658)</x:f>
      </x:c>
      <x:c r="EB658" s="50" t="str">
        <x:f>IF(OR(36&gt;'Настройки'!$B$3,ISBLANK(CR658),CR658=0),"",CR658)</x:f>
      </x:c>
      <x:c r="EC658" s="50" t="str">
        <x:f>IF(A658="","",IF(OR(BB658="AZ",BB658="BZ"),10000+ROW(),IF(AZ658&gt;'Настройки'!$B$11,20000+ROW(),IF(BF658&lt;&gt;"Обычный",30000+ROW(),IF(AX658&lt;=0,40000+ROW(),"")))))</x:f>
      </x:c>
      <x:c r="ED658" s="50" t="str">
        <x:f>IF(EC658="","",COUNTIFS($EC$2:$EC$1001,"&gt;0",$EC$2:$EC$1001,"&lt;"&amp;EC658)+1)</x:f>
      </x:c>
    </x:row>
    <x:row r="659">
      <x:c r="A659" s="115"/>
      <x:c r="B659" s="115"/>
      <x:c r="C659" s="115"/>
      <x:c r="D659" s="118"/>
      <x:c r="E659" s="118"/>
      <x:c r="F659" s="118"/>
      <x:c r="G659" s="118"/>
      <x:c r="H659" s="118"/>
      <x:c r="I659" s="118"/>
      <x:c r="J659" s="118"/>
      <x:c r="K659" s="118"/>
      <x:c r="L659" s="118"/>
      <x:c r="M659" s="118"/>
      <x:c r="N659" s="118"/>
      <x:c r="O659" s="118"/>
      <x:c r="P659" s="118"/>
      <x:c r="Q659" s="118"/>
      <x:c r="R659" s="118"/>
      <x:c r="S659" s="118"/>
      <x:c r="T659" s="118"/>
      <x:c r="U659" s="118"/>
      <x:c r="V659" s="118"/>
      <x:c r="W659" s="118"/>
      <x:c r="X659" s="118"/>
      <x:c r="Y659" s="118"/>
      <x:c r="Z659" s="118"/>
      <x:c r="AA659" s="118"/>
      <x:c r="AB659" s="118"/>
      <x:c r="AC659" s="118"/>
      <x:c r="AD659" s="118"/>
      <x:c r="AE659" s="118"/>
      <x:c r="AF659" s="118"/>
      <x:c r="AG659" s="118"/>
      <x:c r="AH659" s="118"/>
      <x:c r="AI659" s="118"/>
      <x:c r="AJ659" s="118"/>
      <x:c r="AK659" s="118"/>
      <x:c r="AL659" s="118"/>
      <x:c r="AM659" s="118"/>
      <x:c r="AN659" s="118"/>
      <x:c r="AO659" s="118"/>
      <x:c r="AP659" s="115"/>
      <x:c r="AQ659" s="49" t="str">
        <x:f>IF(A659="","",COUNT(BI659:INDEX(BI659:CR659,1,'Настройки'!$B$3)))</x:f>
      </x:c>
      <x:c r="AR659" s="49" t="str">
        <x:f>IF(A659="","",SUM(BI659:INDEX(BI659:CR659,1,'Настройки'!$B$3)))</x:f>
      </x:c>
      <x:c r="AS659" s="58" t="str">
        <x:f>IF(A659="","",IF('Настройки'!$B$4="Стоимость потребления",AR659*D659,IF('Настройки'!$B$4="Количество",AR659,E659)))</x:f>
      </x:c>
      <x:c r="AT659" s="61" t="str">
        <x:f>IF(OR(A659="",AS659&lt;0,SUM($AS$2:$AS$1001)&lt;=0),"",AS659/SUM($AS$2:$AS$1001))</x:f>
      </x:c>
      <x:c r="AU659" s="61" t="str">
        <x:f>IF(OR(A659="",AS659&lt;0,SUM($AS$2:$AS$1001)&lt;=0),"",SUMIFS($AS$2:$AS$1001,$AS$2:$AS$1001,"&gt;"&amp;AS659)/SUM($AS$2:$AS$1001))</x:f>
      </x:c>
      <x:c r="AV659" s="61" t="str">
        <x:f>IF(OR(A659="",AS659&lt;0,SUM($AS$2:$AS$1001)&lt;=0),"",SUMIFS($AS$2:$AS$1001,$AS$2:$AS$1001,"&gt;="&amp;AS659)/SUM($AS$2:$AS$1001))</x:f>
      </x:c>
      <x:c r="AW659" s="49" t="str">
        <x:f>IF(A659="","",IF(SUM($AS$2:$AS$1001)&lt;=0,"Не определён",IF(AS659&lt;0,"Исключение",IF(AU659&lt;'Настройки'!$B$5,"A",IF(AU659&lt;'Настройки'!$B$6,"B","C")))))</x:f>
      </x:c>
      <x:c r="AX659" s="58" t="str">
        <x:f>IF(A659="","",IF(AQ659=0,"",AVERAGE(BI659:INDEX(BI659:CR659,1,'Настройки'!$B$3))))</x:f>
      </x:c>
      <x:c r="AY659" s="58" t="str">
        <x:f>IF(OR(A659="",AQ659=0),"",STDEVP(BI659:INDEX(BI659:CR659,1,'Настройки'!$B$3)))</x:f>
      </x:c>
      <x:c r="AZ659" s="61" t="str">
        <x:f>IF(OR(A659="",AQ659&lt;'Настройки'!$B$12,AX659&lt;=0,AND('Настройки'!$B$10="Блокировать",COUNTIF(F659:INDEX(F659:AO659,1,'Настройки'!$B$3),"&lt;0")&gt;0)),"",AY659/ABS(AX659))</x:f>
      </x:c>
      <x:c r="BA659" s="49" t="str">
        <x:f>IF(A659="","",IF(AND('Настройки'!$B$10="Блокировать",COUNTIF(F659:INDEX(F659:AO659,1,'Настройки'!$B$3),"&lt;0")&gt;0),"Не определён",IF(AQ659&lt;'Настройки'!$B$12,"Не определён",IF(AX659=0,"Нет спроса",IF(AX659&lt;0,"Не определён",IF(AZ659&lt;='Настройки'!$B$7,"X",IF(AZ659&lt;='Настройки'!$B$8,"Y","Z")))))))</x:f>
      </x:c>
      <x:c r="BB659" s="49" t="str">
        <x:f>IF(OR(A659="",LEN(AW659)&lt;&gt;1,LEN(BA659)&lt;&gt;1),"",AW659&amp;BA659)</x:f>
      </x:c>
      <x:c r="BC659" s="61" t="str">
        <x:f>IF(OR(A659="",AQ659=0),"",(COUNT(BI659:INDEX(BI659:CR659,1,'Настройки'!$B$3))-COUNT(CS659:INDEX(CS659:EB659,1,'Настройки'!$B$3)))/AQ659)</x:f>
      </x:c>
      <x:c r="BD659" s="64" t="str">
        <x:f>IF(OR(A659="",COUNT(CS659:INDEX(CS659:EB659,1,'Настройки'!$B$3))=0),"",AQ659/COUNT(CS659:INDEX(CS659:EB659,1,'Настройки'!$B$3)))</x:f>
      </x:c>
      <x:c r="BE659" s="64" t="str">
        <x:f>IF(OR(A659="",COUNT(CS659:INDEX(CS659:EB659,1,'Настройки'!$B$3))=0),"",IF(AVERAGE(CS659:INDEX(CS659:EB659,1,'Настройки'!$B$3))=0,"",(STDEVP(CS659:INDEX(CS659:EB659,1,'Настройки'!$B$3))/ABS(AVERAGE(CS659:INDEX(CS659:EB659,1,'Настройки'!$B$3))))^2))</x:f>
      </x:c>
      <x:c r="BF659" s="49" t="str">
        <x:f>IF(A659="","",IF(AQ659&lt;3,"Недостаточно",IF(AQ659&lt;6,"Предварительный","Обычный")))</x:f>
      </x:c>
      <x:c r="BG659" s="49" t="str">
        <x:f>IF(A659="","",IF(COUNTIF(F659:INDEX(F659:AO659,1,'Настройки'!$B$3),"&lt;0")&gt;0,IF('Настройки'!$B$10="Блокировать","Отрицательный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"),"")&amp;IF(AQ659&lt;3,"Недостаточно истории. ",IF(AQ659&lt;6,"Предварительная классификация. ",""))&amp;IF(AX659=0,"Нет спроса за горизонт. ","")&amp;IF(AZ659&gt;'Настройки'!$B$11,"Экстремальная вариативность. ",""))</x:f>
      </x:c>
      <x:c r="BH659" s="49" t="str">
        <x:f>IF(A659="","",IFERROR(VLOOKUP(BB659,'Настройки'!$D$3:$E$11,2,FALSE),"Сначала проверьте исходные данные и историю спроса.")&amp;" Уточните срок поставки, MOQ и критичность.")</x:f>
      </x:c>
      <x:c r="BI659" s="50" t="str">
        <x:f>IF(1&gt;'Настройки'!$B$3,"",IF(ISBLANK(F659),IF('Настройки'!$B$9="Нулевой спрос",0,""),IF(F659&lt;0,IF('Настройки'!$B$10="Исключить","",IF('Настройки'!$B$10="Абсолютные значения",ABS(F659),F659)),F659)))</x:f>
      </x:c>
      <x:c r="BJ659" s="50" t="str">
        <x:f>IF(2&gt;'Настройки'!$B$3,"",IF(ISBLANK(G659),IF('Настройки'!$B$9="Нулевой спрос",0,""),IF(G659&lt;0,IF('Настройки'!$B$10="Исключить","",IF('Настройки'!$B$10="Абсолютные значения",ABS(G659),G659)),G659)))</x:f>
      </x:c>
      <x:c r="BK659" s="50" t="str">
        <x:f>IF(3&gt;'Настройки'!$B$3,"",IF(ISBLANK(H659),IF('Настройки'!$B$9="Нулевой спрос",0,""),IF(H659&lt;0,IF('Настройки'!$B$10="Исключить","",IF('Настройки'!$B$10="Абсолютные значения",ABS(H659),H659)),H659)))</x:f>
      </x:c>
      <x:c r="BL659" s="50" t="str">
        <x:f>IF(4&gt;'Настройки'!$B$3,"",IF(ISBLANK(I659),IF('Настройки'!$B$9="Нулевой спрос",0,""),IF(I659&lt;0,IF('Настройки'!$B$10="Исключить","",IF('Настройки'!$B$10="Абсолютные значения",ABS(I659),I659)),I659)))</x:f>
      </x:c>
      <x:c r="BM659" s="50" t="str">
        <x:f>IF(5&gt;'Настройки'!$B$3,"",IF(ISBLANK(J659),IF('Настройки'!$B$9="Нулевой спрос",0,""),IF(J659&lt;0,IF('Настройки'!$B$10="Исключить","",IF('Настройки'!$B$10="Абсолютные значения",ABS(J659),J659)),J659)))</x:f>
      </x:c>
      <x:c r="BN659" s="50" t="str">
        <x:f>IF(6&gt;'Настройки'!$B$3,"",IF(ISBLANK(K659),IF('Настройки'!$B$9="Нулевой спрос",0,""),IF(K659&lt;0,IF('Настройки'!$B$10="Исключить","",IF('Настройки'!$B$10="Абсолютные значения",ABS(K659),K659)),K659)))</x:f>
      </x:c>
      <x:c r="BO659" s="50" t="str">
        <x:f>IF(7&gt;'Настройки'!$B$3,"",IF(ISBLANK(L659),IF('Настройки'!$B$9="Нулевой спрос",0,""),IF(L659&lt;0,IF('Настройки'!$B$10="Исключить","",IF('Настройки'!$B$10="Абсолютные значения",ABS(L659),L659)),L659)))</x:f>
      </x:c>
      <x:c r="BP659" s="50" t="str">
        <x:f>IF(8&gt;'Настройки'!$B$3,"",IF(ISBLANK(M659),IF('Настройки'!$B$9="Нулевой спрос",0,""),IF(M659&lt;0,IF('Настройки'!$B$10="Исключить","",IF('Настройки'!$B$10="Абсолютные значения",ABS(M659),M659)),M659)))</x:f>
      </x:c>
      <x:c r="BQ659" s="50" t="str">
        <x:f>IF(9&gt;'Настройки'!$B$3,"",IF(ISBLANK(N659),IF('Настройки'!$B$9="Нулевой спрос",0,""),IF(N659&lt;0,IF('Настройки'!$B$10="Исключить","",IF('Настройки'!$B$10="Абсолютные значения",ABS(N659),N659)),N659)))</x:f>
      </x:c>
      <x:c r="BR659" s="50" t="str">
        <x:f>IF(10&gt;'Настройки'!$B$3,"",IF(ISBLANK(O659),IF('Настройки'!$B$9="Нулевой спрос",0,""),IF(O659&lt;0,IF('Настройки'!$B$10="Исключить","",IF('Настройки'!$B$10="Абсолютные значения",ABS(O659),O659)),O659)))</x:f>
      </x:c>
      <x:c r="BS659" s="50" t="str">
        <x:f>IF(11&gt;'Настройки'!$B$3,"",IF(ISBLANK(P659),IF('Настройки'!$B$9="Нулевой спрос",0,""),IF(P659&lt;0,IF('Настройки'!$B$10="Исключить","",IF('Настройки'!$B$10="Абсолютные значения",ABS(P659),P659)),P659)))</x:f>
      </x:c>
      <x:c r="BT659" s="50" t="str">
        <x:f>IF(12&gt;'Настройки'!$B$3,"",IF(ISBLANK(Q659),IF('Настройки'!$B$9="Нулевой спрос",0,""),IF(Q659&lt;0,IF('Настройки'!$B$10="Исключить","",IF('Настройки'!$B$10="Абсолютные значения",ABS(Q659),Q659)),Q659)))</x:f>
      </x:c>
      <x:c r="BU659" s="50" t="str">
        <x:f>IF(13&gt;'Настройки'!$B$3,"",IF(ISBLANK(R659),IF('Настройки'!$B$9="Нулевой спрос",0,""),IF(R659&lt;0,IF('Настройки'!$B$10="Исключить","",IF('Настройки'!$B$10="Абсолютные значения",ABS(R659),R659)),R659)))</x:f>
      </x:c>
      <x:c r="BV659" s="50" t="str">
        <x:f>IF(14&gt;'Настройки'!$B$3,"",IF(ISBLANK(S659),IF('Настройки'!$B$9="Нулевой спрос",0,""),IF(S659&lt;0,IF('Настройки'!$B$10="Исключить","",IF('Настройки'!$B$10="Абсолютные значения",ABS(S659),S659)),S659)))</x:f>
      </x:c>
      <x:c r="BW659" s="50" t="str">
        <x:f>IF(15&gt;'Настройки'!$B$3,"",IF(ISBLANK(T659),IF('Настройки'!$B$9="Нулевой спрос",0,""),IF(T659&lt;0,IF('Настройки'!$B$10="Исключить","",IF('Настройки'!$B$10="Абсолютные значения",ABS(T659),T659)),T659)))</x:f>
      </x:c>
      <x:c r="BX659" s="50" t="str">
        <x:f>IF(16&gt;'Настройки'!$B$3,"",IF(ISBLANK(U659),IF('Настройки'!$B$9="Нулевой спрос",0,""),IF(U659&lt;0,IF('Настройки'!$B$10="Исключить","",IF('Настройки'!$B$10="Абсолютные значения",ABS(U659),U659)),U659)))</x:f>
      </x:c>
      <x:c r="BY659" s="50" t="str">
        <x:f>IF(17&gt;'Настройки'!$B$3,"",IF(ISBLANK(V659),IF('Настройки'!$B$9="Нулевой спрос",0,""),IF(V659&lt;0,IF('Настройки'!$B$10="Исключить","",IF('Настройки'!$B$10="Абсолютные значения",ABS(V659),V659)),V659)))</x:f>
      </x:c>
      <x:c r="BZ659" s="50" t="str">
        <x:f>IF(18&gt;'Настройки'!$B$3,"",IF(ISBLANK(W659),IF('Настройки'!$B$9="Нулевой спрос",0,""),IF(W659&lt;0,IF('Настройки'!$B$10="Исключить","",IF('Настройки'!$B$10="Абсолютные значения",ABS(W659),W659)),W659)))</x:f>
      </x:c>
      <x:c r="CA659" s="50" t="str">
        <x:f>IF(19&gt;'Настройки'!$B$3,"",IF(ISBLANK(X659),IF('Настройки'!$B$9="Нулевой спрос",0,""),IF(X659&lt;0,IF('Настройки'!$B$10="Исключить","",IF('Настройки'!$B$10="Абсолютные значения",ABS(X659),X659)),X659)))</x:f>
      </x:c>
      <x:c r="CB659" s="50" t="str">
        <x:f>IF(20&gt;'Настройки'!$B$3,"",IF(ISBLANK(Y659),IF('Настройки'!$B$9="Нулевой спрос",0,""),IF(Y659&lt;0,IF('Настройки'!$B$10="Исключить","",IF('Настройки'!$B$10="Абсолютные значения",ABS(Y659),Y659)),Y659)))</x:f>
      </x:c>
      <x:c r="CC659" s="50" t="str">
        <x:f>IF(21&gt;'Настройки'!$B$3,"",IF(ISBLANK(Z659),IF('Настройки'!$B$9="Нулевой спрос",0,""),IF(Z659&lt;0,IF('Настройки'!$B$10="Исключить","",IF('Настройки'!$B$10="Абсолютные значения",ABS(Z659),Z659)),Z659)))</x:f>
      </x:c>
      <x:c r="CD659" s="50" t="str">
        <x:f>IF(22&gt;'Настройки'!$B$3,"",IF(ISBLANK(AA659),IF('Настройки'!$B$9="Нулевой спрос",0,""),IF(AA659&lt;0,IF('Настройки'!$B$10="Исключить","",IF('Настройки'!$B$10="Абсолютные значения",ABS(AA659),AA659)),AA659)))</x:f>
      </x:c>
      <x:c r="CE659" s="50" t="str">
        <x:f>IF(23&gt;'Настройки'!$B$3,"",IF(ISBLANK(AB659),IF('Настройки'!$B$9="Нулевой спрос",0,""),IF(AB659&lt;0,IF('Настройки'!$B$10="Исключить","",IF('Настройки'!$B$10="Абсолютные значения",ABS(AB659),AB659)),AB659)))</x:f>
      </x:c>
      <x:c r="CF659" s="50" t="str">
        <x:f>IF(24&gt;'Настройки'!$B$3,"",IF(ISBLANK(AC659),IF('Настройки'!$B$9="Нулевой спрос",0,""),IF(AC659&lt;0,IF('Настройки'!$B$10="Исключить","",IF('Настройки'!$B$10="Абсолютные значения",ABS(AC659),AC659)),AC659)))</x:f>
      </x:c>
      <x:c r="CG659" s="50" t="str">
        <x:f>IF(25&gt;'Настройки'!$B$3,"",IF(ISBLANK(AD659),IF('Настройки'!$B$9="Нулевой спрос",0,""),IF(AD659&lt;0,IF('Настройки'!$B$10="Исключить","",IF('Настройки'!$B$10="Абсолютные значения",ABS(AD659),AD659)),AD659)))</x:f>
      </x:c>
      <x:c r="CH659" s="50" t="str">
        <x:f>IF(26&gt;'Настройки'!$B$3,"",IF(ISBLANK(AE659),IF('Настройки'!$B$9="Нулевой спрос",0,""),IF(AE659&lt;0,IF('Настройки'!$B$10="Исключить","",IF('Настройки'!$B$10="Абсолютные значения",ABS(AE659),AE659)),AE659)))</x:f>
      </x:c>
      <x:c r="CI659" s="50" t="str">
        <x:f>IF(27&gt;'Настройки'!$B$3,"",IF(ISBLANK(AF659),IF('Настройки'!$B$9="Нулевой спрос",0,""),IF(AF659&lt;0,IF('Настройки'!$B$10="Исключить","",IF('Настройки'!$B$10="Абсолютные значения",ABS(AF659),AF659)),AF659)))</x:f>
      </x:c>
      <x:c r="CJ659" s="50" t="str">
        <x:f>IF(28&gt;'Настройки'!$B$3,"",IF(ISBLANK(AG659),IF('Настройки'!$B$9="Нулевой спрос",0,""),IF(AG659&lt;0,IF('Настройки'!$B$10="Исключить","",IF('Настройки'!$B$10="Абсолютные значения",ABS(AG659),AG659)),AG659)))</x:f>
      </x:c>
      <x:c r="CK659" s="50" t="str">
        <x:f>IF(29&gt;'Настройки'!$B$3,"",IF(ISBLANK(AH659),IF('Настройки'!$B$9="Нулевой спрос",0,""),IF(AH659&lt;0,IF('Настройки'!$B$10="Исключить","",IF('Настройки'!$B$10="Абсолютные значения",ABS(AH659),AH659)),AH659)))</x:f>
      </x:c>
      <x:c r="CL659" s="50" t="str">
        <x:f>IF(30&gt;'Настройки'!$B$3,"",IF(ISBLANK(AI659),IF('Настройки'!$B$9="Нулевой спрос",0,""),IF(AI659&lt;0,IF('Настройки'!$B$10="Исключить","",IF('Настройки'!$B$10="Абсолютные значения",ABS(AI659),AI659)),AI659)))</x:f>
      </x:c>
      <x:c r="CM659" s="50" t="str">
        <x:f>IF(31&gt;'Настройки'!$B$3,"",IF(ISBLANK(AJ659),IF('Настройки'!$B$9="Нулевой спрос",0,""),IF(AJ659&lt;0,IF('Настройки'!$B$10="Исключить","",IF('Настройки'!$B$10="Абсолютные значения",ABS(AJ659),AJ659)),AJ659)))</x:f>
      </x:c>
      <x:c r="CN659" s="50" t="str">
        <x:f>IF(32&gt;'Настройки'!$B$3,"",IF(ISBLANK(AK659),IF('Настройки'!$B$9="Нулевой спрос",0,""),IF(AK659&lt;0,IF('Настройки'!$B$10="Исключить","",IF('Настройки'!$B$10="Абсолютные значения",ABS(AK659),AK659)),AK659)))</x:f>
      </x:c>
      <x:c r="CO659" s="50" t="str">
        <x:f>IF(33&gt;'Настройки'!$B$3,"",IF(ISBLANK(AL659),IF('Настройки'!$B$9="Нулевой спрос",0,""),IF(AL659&lt;0,IF('Настройки'!$B$10="Исключить","",IF('Настройки'!$B$10="Абсолютные значения",ABS(AL659),AL659)),AL659)))</x:f>
      </x:c>
      <x:c r="CP659" s="50" t="str">
        <x:f>IF(34&gt;'Настройки'!$B$3,"",IF(ISBLANK(AM659),IF('Настройки'!$B$9="Нулевой спрос",0,""),IF(AM659&lt;0,IF('Настройки'!$B$10="Исключить","",IF('Настройки'!$B$10="Абсолютные значения",ABS(AM659),AM659)),AM659)))</x:f>
      </x:c>
      <x:c r="CQ659" s="50" t="str">
        <x:f>IF(35&gt;'Настройки'!$B$3,"",IF(ISBLANK(AN659),IF('Настройки'!$B$9="Нулевой спрос",0,""),IF(AN659&lt;0,IF('Настройки'!$B$10="Исключить","",IF('Настройки'!$B$10="Абсолютные значения",ABS(AN659),AN659)),AN659)))</x:f>
      </x:c>
      <x:c r="CR659" s="50" t="str">
        <x:f>IF(36&gt;'Настройки'!$B$3,"",IF(ISBLANK(AO659),IF('Настройки'!$B$9="Нулевой спрос",0,""),IF(AO659&lt;0,IF('Настройки'!$B$10="Исключить","",IF('Настройки'!$B$10="Абсолютные значения",ABS(AO659),AO659)),AO659)))</x:f>
      </x:c>
      <x:c r="CS659" s="50" t="str">
        <x:f>IF(OR(1&gt;'Настройки'!$B$3,ISBLANK(BI659),BI659=0),"",BI659)</x:f>
      </x:c>
      <x:c r="CT659" s="50" t="str">
        <x:f>IF(OR(2&gt;'Настройки'!$B$3,ISBLANK(BJ659),BJ659=0),"",BJ659)</x:f>
      </x:c>
      <x:c r="CU659" s="50" t="str">
        <x:f>IF(OR(3&gt;'Настройки'!$B$3,ISBLANK(BK659),BK659=0),"",BK659)</x:f>
      </x:c>
      <x:c r="CV659" s="50" t="str">
        <x:f>IF(OR(4&gt;'Настройки'!$B$3,ISBLANK(BL659),BL659=0),"",BL659)</x:f>
      </x:c>
      <x:c r="CW659" s="50" t="str">
        <x:f>IF(OR(5&gt;'Настройки'!$B$3,ISBLANK(BM659),BM659=0),"",BM659)</x:f>
      </x:c>
      <x:c r="CX659" s="50" t="str">
        <x:f>IF(OR(6&gt;'Настройки'!$B$3,ISBLANK(BN659),BN659=0),"",BN659)</x:f>
      </x:c>
      <x:c r="CY659" s="50" t="str">
        <x:f>IF(OR(7&gt;'Настройки'!$B$3,ISBLANK(BO659),BO659=0),"",BO659)</x:f>
      </x:c>
      <x:c r="CZ659" s="50" t="str">
        <x:f>IF(OR(8&gt;'Настройки'!$B$3,ISBLANK(BP659),BP659=0),"",BP659)</x:f>
      </x:c>
      <x:c r="DA659" s="50" t="str">
        <x:f>IF(OR(9&gt;'Настройки'!$B$3,ISBLANK(BQ659),BQ659=0),"",BQ659)</x:f>
      </x:c>
      <x:c r="DB659" s="50" t="str">
        <x:f>IF(OR(10&gt;'Настройки'!$B$3,ISBLANK(BR659),BR659=0),"",BR659)</x:f>
      </x:c>
      <x:c r="DC659" s="50" t="str">
        <x:f>IF(OR(11&gt;'Настройки'!$B$3,ISBLANK(BS659),BS659=0),"",BS659)</x:f>
      </x:c>
      <x:c r="DD659" s="50" t="str">
        <x:f>IF(OR(12&gt;'Настройки'!$B$3,ISBLANK(BT659),BT659=0),"",BT659)</x:f>
      </x:c>
      <x:c r="DE659" s="50" t="str">
        <x:f>IF(OR(13&gt;'Настройки'!$B$3,ISBLANK(BU659),BU659=0),"",BU659)</x:f>
      </x:c>
      <x:c r="DF659" s="50" t="str">
        <x:f>IF(OR(14&gt;'Настройки'!$B$3,ISBLANK(BV659),BV659=0),"",BV659)</x:f>
      </x:c>
      <x:c r="DG659" s="50" t="str">
        <x:f>IF(OR(15&gt;'Настройки'!$B$3,ISBLANK(BW659),BW659=0),"",BW659)</x:f>
      </x:c>
      <x:c r="DH659" s="50" t="str">
        <x:f>IF(OR(16&gt;'Настройки'!$B$3,ISBLANK(BX659),BX659=0),"",BX659)</x:f>
      </x:c>
      <x:c r="DI659" s="50" t="str">
        <x:f>IF(OR(17&gt;'Настройки'!$B$3,ISBLANK(BY659),BY659=0),"",BY659)</x:f>
      </x:c>
      <x:c r="DJ659" s="50" t="str">
        <x:f>IF(OR(18&gt;'Настройки'!$B$3,ISBLANK(BZ659),BZ659=0),"",BZ659)</x:f>
      </x:c>
      <x:c r="DK659" s="50" t="str">
        <x:f>IF(OR(19&gt;'Настройки'!$B$3,ISBLANK(CA659),CA659=0),"",CA659)</x:f>
      </x:c>
      <x:c r="DL659" s="50" t="str">
        <x:f>IF(OR(20&gt;'Настройки'!$B$3,ISBLANK(CB659),CB659=0),"",CB659)</x:f>
      </x:c>
      <x:c r="DM659" s="50" t="str">
        <x:f>IF(OR(21&gt;'Настройки'!$B$3,ISBLANK(CC659),CC659=0),"",CC659)</x:f>
      </x:c>
      <x:c r="DN659" s="50" t="str">
        <x:f>IF(OR(22&gt;'Настройки'!$B$3,ISBLANK(CD659),CD659=0),"",CD659)</x:f>
      </x:c>
      <x:c r="DO659" s="50" t="str">
        <x:f>IF(OR(23&gt;'Настройки'!$B$3,ISBLANK(CE659),CE659=0),"",CE659)</x:f>
      </x:c>
      <x:c r="DP659" s="50" t="str">
        <x:f>IF(OR(24&gt;'Настройки'!$B$3,ISBLANK(CF659),CF659=0),"",CF659)</x:f>
      </x:c>
      <x:c r="DQ659" s="50" t="str">
        <x:f>IF(OR(25&gt;'Настройки'!$B$3,ISBLANK(CG659),CG659=0),"",CG659)</x:f>
      </x:c>
      <x:c r="DR659" s="50" t="str">
        <x:f>IF(OR(26&gt;'Настройки'!$B$3,ISBLANK(CH659),CH659=0),"",CH659)</x:f>
      </x:c>
      <x:c r="DS659" s="50" t="str">
        <x:f>IF(OR(27&gt;'Настройки'!$B$3,ISBLANK(CI659),CI659=0),"",CI659)</x:f>
      </x:c>
      <x:c r="DT659" s="50" t="str">
        <x:f>IF(OR(28&gt;'Настройки'!$B$3,ISBLANK(CJ659),CJ659=0),"",CJ659)</x:f>
      </x:c>
      <x:c r="DU659" s="50" t="str">
        <x:f>IF(OR(29&gt;'Настройки'!$B$3,ISBLANK(CK659),CK659=0),"",CK659)</x:f>
      </x:c>
      <x:c r="DV659" s="50" t="str">
        <x:f>IF(OR(30&gt;'Настройки'!$B$3,ISBLANK(CL659),CL659=0),"",CL659)</x:f>
      </x:c>
      <x:c r="DW659" s="50" t="str">
        <x:f>IF(OR(31&gt;'Настройки'!$B$3,ISBLANK(CM659),CM659=0),"",CM659)</x:f>
      </x:c>
      <x:c r="DX659" s="50" t="str">
        <x:f>IF(OR(32&gt;'Настройки'!$B$3,ISBLANK(CN659),CN659=0),"",CN659)</x:f>
      </x:c>
      <x:c r="DY659" s="50" t="str">
        <x:f>IF(OR(33&gt;'Настройки'!$B$3,ISBLANK(CO659),CO659=0),"",CO659)</x:f>
      </x:c>
      <x:c r="DZ659" s="50" t="str">
        <x:f>IF(OR(34&gt;'Настройки'!$B$3,ISBLANK(CP659),CP659=0),"",CP659)</x:f>
      </x:c>
      <x:c r="EA659" s="50" t="str">
        <x:f>IF(OR(35&gt;'Настройки'!$B$3,ISBLANK(CQ659),CQ659=0),"",CQ659)</x:f>
      </x:c>
      <x:c r="EB659" s="50" t="str">
        <x:f>IF(OR(36&gt;'Настройки'!$B$3,ISBLANK(CR659),CR659=0),"",CR659)</x:f>
      </x:c>
      <x:c r="EC659" s="50" t="str">
        <x:f>IF(A659="","",IF(OR(BB659="AZ",BB659="BZ"),10000+ROW(),IF(AZ659&gt;'Настройки'!$B$11,20000+ROW(),IF(BF659&lt;&gt;"Обычный",30000+ROW(),IF(AX659&lt;=0,40000+ROW(),"")))))</x:f>
      </x:c>
      <x:c r="ED659" s="50" t="str">
        <x:f>IF(EC659="","",COUNTIFS($EC$2:$EC$1001,"&gt;0",$EC$2:$EC$1001,"&lt;"&amp;EC659)+1)</x:f>
      </x:c>
    </x:row>
    <x:row r="660">
      <x:c r="A660" s="115"/>
      <x:c r="B660" s="115"/>
      <x:c r="C660" s="115"/>
      <x:c r="D660" s="118"/>
      <x:c r="E660" s="118"/>
      <x:c r="F660" s="118"/>
      <x:c r="G660" s="118"/>
      <x:c r="H660" s="118"/>
      <x:c r="I660" s="118"/>
      <x:c r="J660" s="118"/>
      <x:c r="K660" s="118"/>
      <x:c r="L660" s="118"/>
      <x:c r="M660" s="118"/>
      <x:c r="N660" s="118"/>
      <x:c r="O660" s="118"/>
      <x:c r="P660" s="118"/>
      <x:c r="Q660" s="118"/>
      <x:c r="R660" s="118"/>
      <x:c r="S660" s="118"/>
      <x:c r="T660" s="118"/>
      <x:c r="U660" s="118"/>
      <x:c r="V660" s="118"/>
      <x:c r="W660" s="118"/>
      <x:c r="X660" s="118"/>
      <x:c r="Y660" s="118"/>
      <x:c r="Z660" s="118"/>
      <x:c r="AA660" s="118"/>
      <x:c r="AB660" s="118"/>
      <x:c r="AC660" s="118"/>
      <x:c r="AD660" s="118"/>
      <x:c r="AE660" s="118"/>
      <x:c r="AF660" s="118"/>
      <x:c r="AG660" s="118"/>
      <x:c r="AH660" s="118"/>
      <x:c r="AI660" s="118"/>
      <x:c r="AJ660" s="118"/>
      <x:c r="AK660" s="118"/>
      <x:c r="AL660" s="118"/>
      <x:c r="AM660" s="118"/>
      <x:c r="AN660" s="118"/>
      <x:c r="AO660" s="118"/>
      <x:c r="AP660" s="115"/>
      <x:c r="AQ660" s="49" t="str">
        <x:f>IF(A660="","",COUNT(BI660:INDEX(BI660:CR660,1,'Настройки'!$B$3)))</x:f>
      </x:c>
      <x:c r="AR660" s="49" t="str">
        <x:f>IF(A660="","",SUM(BI660:INDEX(BI660:CR660,1,'Настройки'!$B$3)))</x:f>
      </x:c>
      <x:c r="AS660" s="58" t="str">
        <x:f>IF(A660="","",IF('Настройки'!$B$4="Стоимость потребления",AR660*D660,IF('Настройки'!$B$4="Количество",AR660,E660)))</x:f>
      </x:c>
      <x:c r="AT660" s="61" t="str">
        <x:f>IF(OR(A660="",AS660&lt;0,SUM($AS$2:$AS$1001)&lt;=0),"",AS660/SUM($AS$2:$AS$1001))</x:f>
      </x:c>
      <x:c r="AU660" s="61" t="str">
        <x:f>IF(OR(A660="",AS660&lt;0,SUM($AS$2:$AS$1001)&lt;=0),"",SUMIFS($AS$2:$AS$1001,$AS$2:$AS$1001,"&gt;"&amp;AS660)/SUM($AS$2:$AS$1001))</x:f>
      </x:c>
      <x:c r="AV660" s="61" t="str">
        <x:f>IF(OR(A660="",AS660&lt;0,SUM($AS$2:$AS$1001)&lt;=0),"",SUMIFS($AS$2:$AS$1001,$AS$2:$AS$1001,"&gt;="&amp;AS660)/SUM($AS$2:$AS$1001))</x:f>
      </x:c>
      <x:c r="AW660" s="49" t="str">
        <x:f>IF(A660="","",IF(SUM($AS$2:$AS$1001)&lt;=0,"Не определён",IF(AS660&lt;0,"Исключение",IF(AU660&lt;'Настройки'!$B$5,"A",IF(AU660&lt;'Настройки'!$B$6,"B","C")))))</x:f>
      </x:c>
      <x:c r="AX660" s="58" t="str">
        <x:f>IF(A660="","",IF(AQ660=0,"",AVERAGE(BI660:INDEX(BI660:CR660,1,'Настройки'!$B$3))))</x:f>
      </x:c>
      <x:c r="AY660" s="58" t="str">
        <x:f>IF(OR(A660="",AQ660=0),"",STDEVP(BI660:INDEX(BI660:CR660,1,'Настройки'!$B$3)))</x:f>
      </x:c>
      <x:c r="AZ660" s="61" t="str">
        <x:f>IF(OR(A660="",AQ660&lt;'Настройки'!$B$12,AX660&lt;=0,AND('Настройки'!$B$10="Блокировать",COUNTIF(F660:INDEX(F660:AO660,1,'Настройки'!$B$3),"&lt;0")&gt;0)),"",AY660/ABS(AX660))</x:f>
      </x:c>
      <x:c r="BA660" s="49" t="str">
        <x:f>IF(A660="","",IF(AND('Настройки'!$B$10="Блокировать",COUNTIF(F660:INDEX(F660:AO660,1,'Настройки'!$B$3),"&lt;0")&gt;0),"Не определён",IF(AQ660&lt;'Настройки'!$B$12,"Не определён",IF(AX660=0,"Нет спроса",IF(AX660&lt;0,"Не определён",IF(AZ660&lt;='Настройки'!$B$7,"X",IF(AZ660&lt;='Настройки'!$B$8,"Y","Z")))))))</x:f>
      </x:c>
      <x:c r="BB660" s="49" t="str">
        <x:f>IF(OR(A660="",LEN(AW660)&lt;&gt;1,LEN(BA660)&lt;&gt;1),"",AW660&amp;BA660)</x:f>
      </x:c>
      <x:c r="BC660" s="61" t="str">
        <x:f>IF(OR(A660="",AQ660=0),"",(COUNT(BI660:INDEX(BI660:CR660,1,'Настройки'!$B$3))-COUNT(CS660:INDEX(CS660:EB660,1,'Настройки'!$B$3)))/AQ660)</x:f>
      </x:c>
      <x:c r="BD660" s="64" t="str">
        <x:f>IF(OR(A660="",COUNT(CS660:INDEX(CS660:EB660,1,'Настройки'!$B$3))=0),"",AQ660/COUNT(CS660:INDEX(CS660:EB660,1,'Настройки'!$B$3)))</x:f>
      </x:c>
      <x:c r="BE660" s="64" t="str">
        <x:f>IF(OR(A660="",COUNT(CS660:INDEX(CS660:EB660,1,'Настройки'!$B$3))=0),"",IF(AVERAGE(CS660:INDEX(CS660:EB660,1,'Настройки'!$B$3))=0,"",(STDEVP(CS660:INDEX(CS660:EB660,1,'Настройки'!$B$3))/ABS(AVERAGE(CS660:INDEX(CS660:EB660,1,'Настройки'!$B$3))))^2))</x:f>
      </x:c>
      <x:c r="BF660" s="49" t="str">
        <x:f>IF(A660="","",IF(AQ660&lt;3,"Недостаточно",IF(AQ660&lt;6,"Предварительный","Обычный")))</x:f>
      </x:c>
      <x:c r="BG660" s="49" t="str">
        <x:f>IF(A660="","",IF(COUNTIF(F660:INDEX(F660:AO660,1,'Настройки'!$B$3),"&lt;0")&gt;0,IF('Настройки'!$B$10="Блокировать","Отрицательный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"),"")&amp;IF(AQ660&lt;3,"Недостаточно истории. ",IF(AQ660&lt;6,"Предварительная классификация. ",""))&amp;IF(AX660=0,"Нет спроса за горизонт. ","")&amp;IF(AZ660&gt;'Настройки'!$B$11,"Экстремальная вариативность. ",""))</x:f>
      </x:c>
      <x:c r="BH660" s="49" t="str">
        <x:f>IF(A660="","",IFERROR(VLOOKUP(BB660,'Настройки'!$D$3:$E$11,2,FALSE),"Сначала проверьте исходные данные и историю спроса.")&amp;" Уточните срок поставки, MOQ и критичность.")</x:f>
      </x:c>
      <x:c r="BI660" s="50" t="str">
        <x:f>IF(1&gt;'Настройки'!$B$3,"",IF(ISBLANK(F660),IF('Настройки'!$B$9="Нулевой спрос",0,""),IF(F660&lt;0,IF('Настройки'!$B$10="Исключить","",IF('Настройки'!$B$10="Абсолютные значения",ABS(F660),F660)),F660)))</x:f>
      </x:c>
      <x:c r="BJ660" s="50" t="str">
        <x:f>IF(2&gt;'Настройки'!$B$3,"",IF(ISBLANK(G660),IF('Настройки'!$B$9="Нулевой спрос",0,""),IF(G660&lt;0,IF('Настройки'!$B$10="Исключить","",IF('Настройки'!$B$10="Абсолютные значения",ABS(G660),G660)),G660)))</x:f>
      </x:c>
      <x:c r="BK660" s="50" t="str">
        <x:f>IF(3&gt;'Настройки'!$B$3,"",IF(ISBLANK(H660),IF('Настройки'!$B$9="Нулевой спрос",0,""),IF(H660&lt;0,IF('Настройки'!$B$10="Исключить","",IF('Настройки'!$B$10="Абсолютные значения",ABS(H660),H660)),H660)))</x:f>
      </x:c>
      <x:c r="BL660" s="50" t="str">
        <x:f>IF(4&gt;'Настройки'!$B$3,"",IF(ISBLANK(I660),IF('Настройки'!$B$9="Нулевой спрос",0,""),IF(I660&lt;0,IF('Настройки'!$B$10="Исключить","",IF('Настройки'!$B$10="Абсолютные значения",ABS(I660),I660)),I660)))</x:f>
      </x:c>
      <x:c r="BM660" s="50" t="str">
        <x:f>IF(5&gt;'Настройки'!$B$3,"",IF(ISBLANK(J660),IF('Настройки'!$B$9="Нулевой спрос",0,""),IF(J660&lt;0,IF('Настройки'!$B$10="Исключить","",IF('Настройки'!$B$10="Абсолютные значения",ABS(J660),J660)),J660)))</x:f>
      </x:c>
      <x:c r="BN660" s="50" t="str">
        <x:f>IF(6&gt;'Настройки'!$B$3,"",IF(ISBLANK(K660),IF('Настройки'!$B$9="Нулевой спрос",0,""),IF(K660&lt;0,IF('Настройки'!$B$10="Исключить","",IF('Настройки'!$B$10="Абсолютные значения",ABS(K660),K660)),K660)))</x:f>
      </x:c>
      <x:c r="BO660" s="50" t="str">
        <x:f>IF(7&gt;'Настройки'!$B$3,"",IF(ISBLANK(L660),IF('Настройки'!$B$9="Нулевой спрос",0,""),IF(L660&lt;0,IF('Настройки'!$B$10="Исключить","",IF('Настройки'!$B$10="Абсолютные значения",ABS(L660),L660)),L660)))</x:f>
      </x:c>
      <x:c r="BP660" s="50" t="str">
        <x:f>IF(8&gt;'Настройки'!$B$3,"",IF(ISBLANK(M660),IF('Настройки'!$B$9="Нулевой спрос",0,""),IF(M660&lt;0,IF('Настройки'!$B$10="Исключить","",IF('Настройки'!$B$10="Абсолютные значения",ABS(M660),M660)),M660)))</x:f>
      </x:c>
      <x:c r="BQ660" s="50" t="str">
        <x:f>IF(9&gt;'Настройки'!$B$3,"",IF(ISBLANK(N660),IF('Настройки'!$B$9="Нулевой спрос",0,""),IF(N660&lt;0,IF('Настройки'!$B$10="Исключить","",IF('Настройки'!$B$10="Абсолютные значения",ABS(N660),N660)),N660)))</x:f>
      </x:c>
      <x:c r="BR660" s="50" t="str">
        <x:f>IF(10&gt;'Настройки'!$B$3,"",IF(ISBLANK(O660),IF('Настройки'!$B$9="Нулевой спрос",0,""),IF(O660&lt;0,IF('Настройки'!$B$10="Исключить","",IF('Настройки'!$B$10="Абсолютные значения",ABS(O660),O660)),O660)))</x:f>
      </x:c>
      <x:c r="BS660" s="50" t="str">
        <x:f>IF(11&gt;'Настройки'!$B$3,"",IF(ISBLANK(P660),IF('Настройки'!$B$9="Нулевой спрос",0,""),IF(P660&lt;0,IF('Настройки'!$B$10="Исключить","",IF('Настройки'!$B$10="Абсолютные значения",ABS(P660),P660)),P660)))</x:f>
      </x:c>
      <x:c r="BT660" s="50" t="str">
        <x:f>IF(12&gt;'Настройки'!$B$3,"",IF(ISBLANK(Q660),IF('Настройки'!$B$9="Нулевой спрос",0,""),IF(Q660&lt;0,IF('Настройки'!$B$10="Исключить","",IF('Настройки'!$B$10="Абсолютные значения",ABS(Q660),Q660)),Q660)))</x:f>
      </x:c>
      <x:c r="BU660" s="50" t="str">
        <x:f>IF(13&gt;'Настройки'!$B$3,"",IF(ISBLANK(R660),IF('Настройки'!$B$9="Нулевой спрос",0,""),IF(R660&lt;0,IF('Настройки'!$B$10="Исключить","",IF('Настройки'!$B$10="Абсолютные значения",ABS(R660),R660)),R660)))</x:f>
      </x:c>
      <x:c r="BV660" s="50" t="str">
        <x:f>IF(14&gt;'Настройки'!$B$3,"",IF(ISBLANK(S660),IF('Настройки'!$B$9="Нулевой спрос",0,""),IF(S660&lt;0,IF('Настройки'!$B$10="Исключить","",IF('Настройки'!$B$10="Абсолютные значения",ABS(S660),S660)),S660)))</x:f>
      </x:c>
      <x:c r="BW660" s="50" t="str">
        <x:f>IF(15&gt;'Настройки'!$B$3,"",IF(ISBLANK(T660),IF('Настройки'!$B$9="Нулевой спрос",0,""),IF(T660&lt;0,IF('Настройки'!$B$10="Исключить","",IF('Настройки'!$B$10="Абсолютные значения",ABS(T660),T660)),T660)))</x:f>
      </x:c>
      <x:c r="BX660" s="50" t="str">
        <x:f>IF(16&gt;'Настройки'!$B$3,"",IF(ISBLANK(U660),IF('Настройки'!$B$9="Нулевой спрос",0,""),IF(U660&lt;0,IF('Настройки'!$B$10="Исключить","",IF('Настройки'!$B$10="Абсолютные значения",ABS(U660),U660)),U660)))</x:f>
      </x:c>
      <x:c r="BY660" s="50" t="str">
        <x:f>IF(17&gt;'Настройки'!$B$3,"",IF(ISBLANK(V660),IF('Настройки'!$B$9="Нулевой спрос",0,""),IF(V660&lt;0,IF('Настройки'!$B$10="Исключить","",IF('Настройки'!$B$10="Абсолютные значения",ABS(V660),V660)),V660)))</x:f>
      </x:c>
      <x:c r="BZ660" s="50" t="str">
        <x:f>IF(18&gt;'Настройки'!$B$3,"",IF(ISBLANK(W660),IF('Настройки'!$B$9="Нулевой спрос",0,""),IF(W660&lt;0,IF('Настройки'!$B$10="Исключить","",IF('Настройки'!$B$10="Абсолютные значения",ABS(W660),W660)),W660)))</x:f>
      </x:c>
      <x:c r="CA660" s="50" t="str">
        <x:f>IF(19&gt;'Настройки'!$B$3,"",IF(ISBLANK(X660),IF('Настройки'!$B$9="Нулевой спрос",0,""),IF(X660&lt;0,IF('Настройки'!$B$10="Исключить","",IF('Настройки'!$B$10="Абсолютные значения",ABS(X660),X660)),X660)))</x:f>
      </x:c>
      <x:c r="CB660" s="50" t="str">
        <x:f>IF(20&gt;'Настройки'!$B$3,"",IF(ISBLANK(Y660),IF('Настройки'!$B$9="Нулевой спрос",0,""),IF(Y660&lt;0,IF('Настройки'!$B$10="Исключить","",IF('Настройки'!$B$10="Абсолютные значения",ABS(Y660),Y660)),Y660)))</x:f>
      </x:c>
      <x:c r="CC660" s="50" t="str">
        <x:f>IF(21&gt;'Настройки'!$B$3,"",IF(ISBLANK(Z660),IF('Настройки'!$B$9="Нулевой спрос",0,""),IF(Z660&lt;0,IF('Настройки'!$B$10="Исключить","",IF('Настройки'!$B$10="Абсолютные значения",ABS(Z660),Z660)),Z660)))</x:f>
      </x:c>
      <x:c r="CD660" s="50" t="str">
        <x:f>IF(22&gt;'Настройки'!$B$3,"",IF(ISBLANK(AA660),IF('Настройки'!$B$9="Нулевой спрос",0,""),IF(AA660&lt;0,IF('Настройки'!$B$10="Исключить","",IF('Настройки'!$B$10="Абсолютные значения",ABS(AA660),AA660)),AA660)))</x:f>
      </x:c>
      <x:c r="CE660" s="50" t="str">
        <x:f>IF(23&gt;'Настройки'!$B$3,"",IF(ISBLANK(AB660),IF('Настройки'!$B$9="Нулевой спрос",0,""),IF(AB660&lt;0,IF('Настройки'!$B$10="Исключить","",IF('Настройки'!$B$10="Абсолютные значения",ABS(AB660),AB660)),AB660)))</x:f>
      </x:c>
      <x:c r="CF660" s="50" t="str">
        <x:f>IF(24&gt;'Настройки'!$B$3,"",IF(ISBLANK(AC660),IF('Настройки'!$B$9="Нулевой спрос",0,""),IF(AC660&lt;0,IF('Настройки'!$B$10="Исключить","",IF('Настройки'!$B$10="Абсолютные значения",ABS(AC660),AC660)),AC660)))</x:f>
      </x:c>
      <x:c r="CG660" s="50" t="str">
        <x:f>IF(25&gt;'Настройки'!$B$3,"",IF(ISBLANK(AD660),IF('Настройки'!$B$9="Нулевой спрос",0,""),IF(AD660&lt;0,IF('Настройки'!$B$10="Исключить","",IF('Настройки'!$B$10="Абсолютные значения",ABS(AD660),AD660)),AD660)))</x:f>
      </x:c>
      <x:c r="CH660" s="50" t="str">
        <x:f>IF(26&gt;'Настройки'!$B$3,"",IF(ISBLANK(AE660),IF('Настройки'!$B$9="Нулевой спрос",0,""),IF(AE660&lt;0,IF('Настройки'!$B$10="Исключить","",IF('Настройки'!$B$10="Абсолютные значения",ABS(AE660),AE660)),AE660)))</x:f>
      </x:c>
      <x:c r="CI660" s="50" t="str">
        <x:f>IF(27&gt;'Настройки'!$B$3,"",IF(ISBLANK(AF660),IF('Настройки'!$B$9="Нулевой спрос",0,""),IF(AF660&lt;0,IF('Настройки'!$B$10="Исключить","",IF('Настройки'!$B$10="Абсолютные значения",ABS(AF660),AF660)),AF660)))</x:f>
      </x:c>
      <x:c r="CJ660" s="50" t="str">
        <x:f>IF(28&gt;'Настройки'!$B$3,"",IF(ISBLANK(AG660),IF('Настройки'!$B$9="Нулевой спрос",0,""),IF(AG660&lt;0,IF('Настройки'!$B$10="Исключить","",IF('Настройки'!$B$10="Абсолютные значения",ABS(AG660),AG660)),AG660)))</x:f>
      </x:c>
      <x:c r="CK660" s="50" t="str">
        <x:f>IF(29&gt;'Настройки'!$B$3,"",IF(ISBLANK(AH660),IF('Настройки'!$B$9="Нулевой спрос",0,""),IF(AH660&lt;0,IF('Настройки'!$B$10="Исключить","",IF('Настройки'!$B$10="Абсолютные значения",ABS(AH660),AH660)),AH660)))</x:f>
      </x:c>
      <x:c r="CL660" s="50" t="str">
        <x:f>IF(30&gt;'Настройки'!$B$3,"",IF(ISBLANK(AI660),IF('Настройки'!$B$9="Нулевой спрос",0,""),IF(AI660&lt;0,IF('Настройки'!$B$10="Исключить","",IF('Настройки'!$B$10="Абсолютные значения",ABS(AI660),AI660)),AI660)))</x:f>
      </x:c>
      <x:c r="CM660" s="50" t="str">
        <x:f>IF(31&gt;'Настройки'!$B$3,"",IF(ISBLANK(AJ660),IF('Настройки'!$B$9="Нулевой спрос",0,""),IF(AJ660&lt;0,IF('Настройки'!$B$10="Исключить","",IF('Настройки'!$B$10="Абсолютные значения",ABS(AJ660),AJ660)),AJ660)))</x:f>
      </x:c>
      <x:c r="CN660" s="50" t="str">
        <x:f>IF(32&gt;'Настройки'!$B$3,"",IF(ISBLANK(AK660),IF('Настройки'!$B$9="Нулевой спрос",0,""),IF(AK660&lt;0,IF('Настройки'!$B$10="Исключить","",IF('Настройки'!$B$10="Абсолютные значения",ABS(AK660),AK660)),AK660)))</x:f>
      </x:c>
      <x:c r="CO660" s="50" t="str">
        <x:f>IF(33&gt;'Настройки'!$B$3,"",IF(ISBLANK(AL660),IF('Настройки'!$B$9="Нулевой спрос",0,""),IF(AL660&lt;0,IF('Настройки'!$B$10="Исключить","",IF('Настройки'!$B$10="Абсолютные значения",ABS(AL660),AL660)),AL660)))</x:f>
      </x:c>
      <x:c r="CP660" s="50" t="str">
        <x:f>IF(34&gt;'Настройки'!$B$3,"",IF(ISBLANK(AM660),IF('Настройки'!$B$9="Нулевой спрос",0,""),IF(AM660&lt;0,IF('Настройки'!$B$10="Исключить","",IF('Настройки'!$B$10="Абсолютные значения",ABS(AM660),AM660)),AM660)))</x:f>
      </x:c>
      <x:c r="CQ660" s="50" t="str">
        <x:f>IF(35&gt;'Настройки'!$B$3,"",IF(ISBLANK(AN660),IF('Настройки'!$B$9="Нулевой спрос",0,""),IF(AN660&lt;0,IF('Настройки'!$B$10="Исключить","",IF('Настройки'!$B$10="Абсолютные значения",ABS(AN660),AN660)),AN660)))</x:f>
      </x:c>
      <x:c r="CR660" s="50" t="str">
        <x:f>IF(36&gt;'Настройки'!$B$3,"",IF(ISBLANK(AO660),IF('Настройки'!$B$9="Нулевой спрос",0,""),IF(AO660&lt;0,IF('Настройки'!$B$10="Исключить","",IF('Настройки'!$B$10="Абсолютные значения",ABS(AO660),AO660)),AO660)))</x:f>
      </x:c>
      <x:c r="CS660" s="50" t="str">
        <x:f>IF(OR(1&gt;'Настройки'!$B$3,ISBLANK(BI660),BI660=0),"",BI660)</x:f>
      </x:c>
      <x:c r="CT660" s="50" t="str">
        <x:f>IF(OR(2&gt;'Настройки'!$B$3,ISBLANK(BJ660),BJ660=0),"",BJ660)</x:f>
      </x:c>
      <x:c r="CU660" s="50" t="str">
        <x:f>IF(OR(3&gt;'Настройки'!$B$3,ISBLANK(BK660),BK660=0),"",BK660)</x:f>
      </x:c>
      <x:c r="CV660" s="50" t="str">
        <x:f>IF(OR(4&gt;'Настройки'!$B$3,ISBLANK(BL660),BL660=0),"",BL660)</x:f>
      </x:c>
      <x:c r="CW660" s="50" t="str">
        <x:f>IF(OR(5&gt;'Настройки'!$B$3,ISBLANK(BM660),BM660=0),"",BM660)</x:f>
      </x:c>
      <x:c r="CX660" s="50" t="str">
        <x:f>IF(OR(6&gt;'Настройки'!$B$3,ISBLANK(BN660),BN660=0),"",BN660)</x:f>
      </x:c>
      <x:c r="CY660" s="50" t="str">
        <x:f>IF(OR(7&gt;'Настройки'!$B$3,ISBLANK(BO660),BO660=0),"",BO660)</x:f>
      </x:c>
      <x:c r="CZ660" s="50" t="str">
        <x:f>IF(OR(8&gt;'Настройки'!$B$3,ISBLANK(BP660),BP660=0),"",BP660)</x:f>
      </x:c>
      <x:c r="DA660" s="50" t="str">
        <x:f>IF(OR(9&gt;'Настройки'!$B$3,ISBLANK(BQ660),BQ660=0),"",BQ660)</x:f>
      </x:c>
      <x:c r="DB660" s="50" t="str">
        <x:f>IF(OR(10&gt;'Настройки'!$B$3,ISBLANK(BR660),BR660=0),"",BR660)</x:f>
      </x:c>
      <x:c r="DC660" s="50" t="str">
        <x:f>IF(OR(11&gt;'Настройки'!$B$3,ISBLANK(BS660),BS660=0),"",BS660)</x:f>
      </x:c>
      <x:c r="DD660" s="50" t="str">
        <x:f>IF(OR(12&gt;'Настройки'!$B$3,ISBLANK(BT660),BT660=0),"",BT660)</x:f>
      </x:c>
      <x:c r="DE660" s="50" t="str">
        <x:f>IF(OR(13&gt;'Настройки'!$B$3,ISBLANK(BU660),BU660=0),"",BU660)</x:f>
      </x:c>
      <x:c r="DF660" s="50" t="str">
        <x:f>IF(OR(14&gt;'Настройки'!$B$3,ISBLANK(BV660),BV660=0),"",BV660)</x:f>
      </x:c>
      <x:c r="DG660" s="50" t="str">
        <x:f>IF(OR(15&gt;'Настройки'!$B$3,ISBLANK(BW660),BW660=0),"",BW660)</x:f>
      </x:c>
      <x:c r="DH660" s="50" t="str">
        <x:f>IF(OR(16&gt;'Настройки'!$B$3,ISBLANK(BX660),BX660=0),"",BX660)</x:f>
      </x:c>
      <x:c r="DI660" s="50" t="str">
        <x:f>IF(OR(17&gt;'Настройки'!$B$3,ISBLANK(BY660),BY660=0),"",BY660)</x:f>
      </x:c>
      <x:c r="DJ660" s="50" t="str">
        <x:f>IF(OR(18&gt;'Настройки'!$B$3,ISBLANK(BZ660),BZ660=0),"",BZ660)</x:f>
      </x:c>
      <x:c r="DK660" s="50" t="str">
        <x:f>IF(OR(19&gt;'Настройки'!$B$3,ISBLANK(CA660),CA660=0),"",CA660)</x:f>
      </x:c>
      <x:c r="DL660" s="50" t="str">
        <x:f>IF(OR(20&gt;'Настройки'!$B$3,ISBLANK(CB660),CB660=0),"",CB660)</x:f>
      </x:c>
      <x:c r="DM660" s="50" t="str">
        <x:f>IF(OR(21&gt;'Настройки'!$B$3,ISBLANK(CC660),CC660=0),"",CC660)</x:f>
      </x:c>
      <x:c r="DN660" s="50" t="str">
        <x:f>IF(OR(22&gt;'Настройки'!$B$3,ISBLANK(CD660),CD660=0),"",CD660)</x:f>
      </x:c>
      <x:c r="DO660" s="50" t="str">
        <x:f>IF(OR(23&gt;'Настройки'!$B$3,ISBLANK(CE660),CE660=0),"",CE660)</x:f>
      </x:c>
      <x:c r="DP660" s="50" t="str">
        <x:f>IF(OR(24&gt;'Настройки'!$B$3,ISBLANK(CF660),CF660=0),"",CF660)</x:f>
      </x:c>
      <x:c r="DQ660" s="50" t="str">
        <x:f>IF(OR(25&gt;'Настройки'!$B$3,ISBLANK(CG660),CG660=0),"",CG660)</x:f>
      </x:c>
      <x:c r="DR660" s="50" t="str">
        <x:f>IF(OR(26&gt;'Настройки'!$B$3,ISBLANK(CH660),CH660=0),"",CH660)</x:f>
      </x:c>
      <x:c r="DS660" s="50" t="str">
        <x:f>IF(OR(27&gt;'Настройки'!$B$3,ISBLANK(CI660),CI660=0),"",CI660)</x:f>
      </x:c>
      <x:c r="DT660" s="50" t="str">
        <x:f>IF(OR(28&gt;'Настройки'!$B$3,ISBLANK(CJ660),CJ660=0),"",CJ660)</x:f>
      </x:c>
      <x:c r="DU660" s="50" t="str">
        <x:f>IF(OR(29&gt;'Настройки'!$B$3,ISBLANK(CK660),CK660=0),"",CK660)</x:f>
      </x:c>
      <x:c r="DV660" s="50" t="str">
        <x:f>IF(OR(30&gt;'Настройки'!$B$3,ISBLANK(CL660),CL660=0),"",CL660)</x:f>
      </x:c>
      <x:c r="DW660" s="50" t="str">
        <x:f>IF(OR(31&gt;'Настройки'!$B$3,ISBLANK(CM660),CM660=0),"",CM660)</x:f>
      </x:c>
      <x:c r="DX660" s="50" t="str">
        <x:f>IF(OR(32&gt;'Настройки'!$B$3,ISBLANK(CN660),CN660=0),"",CN660)</x:f>
      </x:c>
      <x:c r="DY660" s="50" t="str">
        <x:f>IF(OR(33&gt;'Настройки'!$B$3,ISBLANK(CO660),CO660=0),"",CO660)</x:f>
      </x:c>
      <x:c r="DZ660" s="50" t="str">
        <x:f>IF(OR(34&gt;'Настройки'!$B$3,ISBLANK(CP660),CP660=0),"",CP660)</x:f>
      </x:c>
      <x:c r="EA660" s="50" t="str">
        <x:f>IF(OR(35&gt;'Настройки'!$B$3,ISBLANK(CQ660),CQ660=0),"",CQ660)</x:f>
      </x:c>
      <x:c r="EB660" s="50" t="str">
        <x:f>IF(OR(36&gt;'Настройки'!$B$3,ISBLANK(CR660),CR660=0),"",CR660)</x:f>
      </x:c>
      <x:c r="EC660" s="50" t="str">
        <x:f>IF(A660="","",IF(OR(BB660="AZ",BB660="BZ"),10000+ROW(),IF(AZ660&gt;'Настройки'!$B$11,20000+ROW(),IF(BF660&lt;&gt;"Обычный",30000+ROW(),IF(AX660&lt;=0,40000+ROW(),"")))))</x:f>
      </x:c>
      <x:c r="ED660" s="50" t="str">
        <x:f>IF(EC660="","",COUNTIFS($EC$2:$EC$1001,"&gt;0",$EC$2:$EC$1001,"&lt;"&amp;EC660)+1)</x:f>
      </x:c>
    </x:row>
    <x:row r="661">
      <x:c r="A661" s="115"/>
      <x:c r="B661" s="115"/>
      <x:c r="C661" s="115"/>
      <x:c r="D661" s="118"/>
      <x:c r="E661" s="118"/>
      <x:c r="F661" s="118"/>
      <x:c r="G661" s="118"/>
      <x:c r="H661" s="118"/>
      <x:c r="I661" s="118"/>
      <x:c r="J661" s="118"/>
      <x:c r="K661" s="118"/>
      <x:c r="L661" s="118"/>
      <x:c r="M661" s="118"/>
      <x:c r="N661" s="118"/>
      <x:c r="O661" s="118"/>
      <x:c r="P661" s="118"/>
      <x:c r="Q661" s="118"/>
      <x:c r="R661" s="118"/>
      <x:c r="S661" s="118"/>
      <x:c r="T661" s="118"/>
      <x:c r="U661" s="118"/>
      <x:c r="V661" s="118"/>
      <x:c r="W661" s="118"/>
      <x:c r="X661" s="118"/>
      <x:c r="Y661" s="118"/>
      <x:c r="Z661" s="118"/>
      <x:c r="AA661" s="118"/>
      <x:c r="AB661" s="118"/>
      <x:c r="AC661" s="118"/>
      <x:c r="AD661" s="118"/>
      <x:c r="AE661" s="118"/>
      <x:c r="AF661" s="118"/>
      <x:c r="AG661" s="118"/>
      <x:c r="AH661" s="118"/>
      <x:c r="AI661" s="118"/>
      <x:c r="AJ661" s="118"/>
      <x:c r="AK661" s="118"/>
      <x:c r="AL661" s="118"/>
      <x:c r="AM661" s="118"/>
      <x:c r="AN661" s="118"/>
      <x:c r="AO661" s="118"/>
      <x:c r="AP661" s="115"/>
      <x:c r="AQ661" s="49" t="str">
        <x:f>IF(A661="","",COUNT(BI661:INDEX(BI661:CR661,1,'Настройки'!$B$3)))</x:f>
      </x:c>
      <x:c r="AR661" s="49" t="str">
        <x:f>IF(A661="","",SUM(BI661:INDEX(BI661:CR661,1,'Настройки'!$B$3)))</x:f>
      </x:c>
      <x:c r="AS661" s="58" t="str">
        <x:f>IF(A661="","",IF('Настройки'!$B$4="Стоимость потребления",AR661*D661,IF('Настройки'!$B$4="Количество",AR661,E661)))</x:f>
      </x:c>
      <x:c r="AT661" s="61" t="str">
        <x:f>IF(OR(A661="",AS661&lt;0,SUM($AS$2:$AS$1001)&lt;=0),"",AS661/SUM($AS$2:$AS$1001))</x:f>
      </x:c>
      <x:c r="AU661" s="61" t="str">
        <x:f>IF(OR(A661="",AS661&lt;0,SUM($AS$2:$AS$1001)&lt;=0),"",SUMIFS($AS$2:$AS$1001,$AS$2:$AS$1001,"&gt;"&amp;AS661)/SUM($AS$2:$AS$1001))</x:f>
      </x:c>
      <x:c r="AV661" s="61" t="str">
        <x:f>IF(OR(A661="",AS661&lt;0,SUM($AS$2:$AS$1001)&lt;=0),"",SUMIFS($AS$2:$AS$1001,$AS$2:$AS$1001,"&gt;="&amp;AS661)/SUM($AS$2:$AS$1001))</x:f>
      </x:c>
      <x:c r="AW661" s="49" t="str">
        <x:f>IF(A661="","",IF(SUM($AS$2:$AS$1001)&lt;=0,"Не определён",IF(AS661&lt;0,"Исключение",IF(AU661&lt;'Настройки'!$B$5,"A",IF(AU661&lt;'Настройки'!$B$6,"B","C")))))</x:f>
      </x:c>
      <x:c r="AX661" s="58" t="str">
        <x:f>IF(A661="","",IF(AQ661=0,"",AVERAGE(BI661:INDEX(BI661:CR661,1,'Настройки'!$B$3))))</x:f>
      </x:c>
      <x:c r="AY661" s="58" t="str">
        <x:f>IF(OR(A661="",AQ661=0),"",STDEVP(BI661:INDEX(BI661:CR661,1,'Настройки'!$B$3)))</x:f>
      </x:c>
      <x:c r="AZ661" s="61" t="str">
        <x:f>IF(OR(A661="",AQ661&lt;'Настройки'!$B$12,AX661&lt;=0,AND('Настройки'!$B$10="Блокировать",COUNTIF(F661:INDEX(F661:AO661,1,'Настройки'!$B$3),"&lt;0")&gt;0)),"",AY661/ABS(AX661))</x:f>
      </x:c>
      <x:c r="BA661" s="49" t="str">
        <x:f>IF(A661="","",IF(AND('Настройки'!$B$10="Блокировать",COUNTIF(F661:INDEX(F661:AO661,1,'Настройки'!$B$3),"&lt;0")&gt;0),"Не определён",IF(AQ661&lt;'Настройки'!$B$12,"Не определён",IF(AX661=0,"Нет спроса",IF(AX661&lt;0,"Не определён",IF(AZ661&lt;='Настройки'!$B$7,"X",IF(AZ661&lt;='Настройки'!$B$8,"Y","Z")))))))</x:f>
      </x:c>
      <x:c r="BB661" s="49" t="str">
        <x:f>IF(OR(A661="",LEN(AW661)&lt;&gt;1,LEN(BA661)&lt;&gt;1),"",AW661&amp;BA661)</x:f>
      </x:c>
      <x:c r="BC661" s="61" t="str">
        <x:f>IF(OR(A661="",AQ661=0),"",(COUNT(BI661:INDEX(BI661:CR661,1,'Настройки'!$B$3))-COUNT(CS661:INDEX(CS661:EB661,1,'Настройки'!$B$3)))/AQ661)</x:f>
      </x:c>
      <x:c r="BD661" s="64" t="str">
        <x:f>IF(OR(A661="",COUNT(CS661:INDEX(CS661:EB661,1,'Настройки'!$B$3))=0),"",AQ661/COUNT(CS661:INDEX(CS661:EB661,1,'Настройки'!$B$3)))</x:f>
      </x:c>
      <x:c r="BE661" s="64" t="str">
        <x:f>IF(OR(A661="",COUNT(CS661:INDEX(CS661:EB661,1,'Настройки'!$B$3))=0),"",IF(AVERAGE(CS661:INDEX(CS661:EB661,1,'Настройки'!$B$3))=0,"",(STDEVP(CS661:INDEX(CS661:EB661,1,'Настройки'!$B$3))/ABS(AVERAGE(CS661:INDEX(CS661:EB661,1,'Настройки'!$B$3))))^2))</x:f>
      </x:c>
      <x:c r="BF661" s="49" t="str">
        <x:f>IF(A661="","",IF(AQ661&lt;3,"Недостаточно",IF(AQ661&lt;6,"Предварительный","Обычный")))</x:f>
      </x:c>
      <x:c r="BG661" s="49" t="str">
        <x:f>IF(A661="","",IF(COUNTIF(F661:INDEX(F661:AO661,1,'Настройки'!$B$3),"&lt;0")&gt;0,IF('Настройки'!$B$10="Блокировать","Отрицательный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"),"")&amp;IF(AQ661&lt;3,"Недостаточно истории. ",IF(AQ661&lt;6,"Предварительная классификация. ",""))&amp;IF(AX661=0,"Нет спроса за горизонт. ","")&amp;IF(AZ661&gt;'Настройки'!$B$11,"Экстремальная вариативность. ",""))</x:f>
      </x:c>
      <x:c r="BH661" s="49" t="str">
        <x:f>IF(A661="","",IFERROR(VLOOKUP(BB661,'Настройки'!$D$3:$E$11,2,FALSE),"Сначала проверьте исходные данные и историю спроса.")&amp;" Уточните срок поставки, MOQ и критичность.")</x:f>
      </x:c>
      <x:c r="BI661" s="50" t="str">
        <x:f>IF(1&gt;'Настройки'!$B$3,"",IF(ISBLANK(F661),IF('Настройки'!$B$9="Нулевой спрос",0,""),IF(F661&lt;0,IF('Настройки'!$B$10="Исключить","",IF('Настройки'!$B$10="Абсолютные значения",ABS(F661),F661)),F661)))</x:f>
      </x:c>
      <x:c r="BJ661" s="50" t="str">
        <x:f>IF(2&gt;'Настройки'!$B$3,"",IF(ISBLANK(G661),IF('Настройки'!$B$9="Нулевой спрос",0,""),IF(G661&lt;0,IF('Настройки'!$B$10="Исключить","",IF('Настройки'!$B$10="Абсолютные значения",ABS(G661),G661)),G661)))</x:f>
      </x:c>
      <x:c r="BK661" s="50" t="str">
        <x:f>IF(3&gt;'Настройки'!$B$3,"",IF(ISBLANK(H661),IF('Настройки'!$B$9="Нулевой спрос",0,""),IF(H661&lt;0,IF('Настройки'!$B$10="Исключить","",IF('Настройки'!$B$10="Абсолютные значения",ABS(H661),H661)),H661)))</x:f>
      </x:c>
      <x:c r="BL661" s="50" t="str">
        <x:f>IF(4&gt;'Настройки'!$B$3,"",IF(ISBLANK(I661),IF('Настройки'!$B$9="Нулевой спрос",0,""),IF(I661&lt;0,IF('Настройки'!$B$10="Исключить","",IF('Настройки'!$B$10="Абсолютные значения",ABS(I661),I661)),I661)))</x:f>
      </x:c>
      <x:c r="BM661" s="50" t="str">
        <x:f>IF(5&gt;'Настройки'!$B$3,"",IF(ISBLANK(J661),IF('Настройки'!$B$9="Нулевой спрос",0,""),IF(J661&lt;0,IF('Настройки'!$B$10="Исключить","",IF('Настройки'!$B$10="Абсолютные значения",ABS(J661),J661)),J661)))</x:f>
      </x:c>
      <x:c r="BN661" s="50" t="str">
        <x:f>IF(6&gt;'Настройки'!$B$3,"",IF(ISBLANK(K661),IF('Настройки'!$B$9="Нулевой спрос",0,""),IF(K661&lt;0,IF('Настройки'!$B$10="Исключить","",IF('Настройки'!$B$10="Абсолютные значения",ABS(K661),K661)),K661)))</x:f>
      </x:c>
      <x:c r="BO661" s="50" t="str">
        <x:f>IF(7&gt;'Настройки'!$B$3,"",IF(ISBLANK(L661),IF('Настройки'!$B$9="Нулевой спрос",0,""),IF(L661&lt;0,IF('Настройки'!$B$10="Исключить","",IF('Настройки'!$B$10="Абсолютные значения",ABS(L661),L661)),L661)))</x:f>
      </x:c>
      <x:c r="BP661" s="50" t="str">
        <x:f>IF(8&gt;'Настройки'!$B$3,"",IF(ISBLANK(M661),IF('Настройки'!$B$9="Нулевой спрос",0,""),IF(M661&lt;0,IF('Настройки'!$B$10="Исключить","",IF('Настройки'!$B$10="Абсолютные значения",ABS(M661),M661)),M661)))</x:f>
      </x:c>
      <x:c r="BQ661" s="50" t="str">
        <x:f>IF(9&gt;'Настройки'!$B$3,"",IF(ISBLANK(N661),IF('Настройки'!$B$9="Нулевой спрос",0,""),IF(N661&lt;0,IF('Настройки'!$B$10="Исключить","",IF('Настройки'!$B$10="Абсолютные значения",ABS(N661),N661)),N661)))</x:f>
      </x:c>
      <x:c r="BR661" s="50" t="str">
        <x:f>IF(10&gt;'Настройки'!$B$3,"",IF(ISBLANK(O661),IF('Настройки'!$B$9="Нулевой спрос",0,""),IF(O661&lt;0,IF('Настройки'!$B$10="Исключить","",IF('Настройки'!$B$10="Абсолютные значения",ABS(O661),O661)),O661)))</x:f>
      </x:c>
      <x:c r="BS661" s="50" t="str">
        <x:f>IF(11&gt;'Настройки'!$B$3,"",IF(ISBLANK(P661),IF('Настройки'!$B$9="Нулевой спрос",0,""),IF(P661&lt;0,IF('Настройки'!$B$10="Исключить","",IF('Настройки'!$B$10="Абсолютные значения",ABS(P661),P661)),P661)))</x:f>
      </x:c>
      <x:c r="BT661" s="50" t="str">
        <x:f>IF(12&gt;'Настройки'!$B$3,"",IF(ISBLANK(Q661),IF('Настройки'!$B$9="Нулевой спрос",0,""),IF(Q661&lt;0,IF('Настройки'!$B$10="Исключить","",IF('Настройки'!$B$10="Абсолютные значения",ABS(Q661),Q661)),Q661)))</x:f>
      </x:c>
      <x:c r="BU661" s="50" t="str">
        <x:f>IF(13&gt;'Настройки'!$B$3,"",IF(ISBLANK(R661),IF('Настройки'!$B$9="Нулевой спрос",0,""),IF(R661&lt;0,IF('Настройки'!$B$10="Исключить","",IF('Настройки'!$B$10="Абсолютные значения",ABS(R661),R661)),R661)))</x:f>
      </x:c>
      <x:c r="BV661" s="50" t="str">
        <x:f>IF(14&gt;'Настройки'!$B$3,"",IF(ISBLANK(S661),IF('Настройки'!$B$9="Нулевой спрос",0,""),IF(S661&lt;0,IF('Настройки'!$B$10="Исключить","",IF('Настройки'!$B$10="Абсолютные значения",ABS(S661),S661)),S661)))</x:f>
      </x:c>
      <x:c r="BW661" s="50" t="str">
        <x:f>IF(15&gt;'Настройки'!$B$3,"",IF(ISBLANK(T661),IF('Настройки'!$B$9="Нулевой спрос",0,""),IF(T661&lt;0,IF('Настройки'!$B$10="Исключить","",IF('Настройки'!$B$10="Абсолютные значения",ABS(T661),T661)),T661)))</x:f>
      </x:c>
      <x:c r="BX661" s="50" t="str">
        <x:f>IF(16&gt;'Настройки'!$B$3,"",IF(ISBLANK(U661),IF('Настройки'!$B$9="Нулевой спрос",0,""),IF(U661&lt;0,IF('Настройки'!$B$10="Исключить","",IF('Настройки'!$B$10="Абсолютные значения",ABS(U661),U661)),U661)))</x:f>
      </x:c>
      <x:c r="BY661" s="50" t="str">
        <x:f>IF(17&gt;'Настройки'!$B$3,"",IF(ISBLANK(V661),IF('Настройки'!$B$9="Нулевой спрос",0,""),IF(V661&lt;0,IF('Настройки'!$B$10="Исключить","",IF('Настройки'!$B$10="Абсолютные значения",ABS(V661),V661)),V661)))</x:f>
      </x:c>
      <x:c r="BZ661" s="50" t="str">
        <x:f>IF(18&gt;'Настройки'!$B$3,"",IF(ISBLANK(W661),IF('Настройки'!$B$9="Нулевой спрос",0,""),IF(W661&lt;0,IF('Настройки'!$B$10="Исключить","",IF('Настройки'!$B$10="Абсолютные значения",ABS(W661),W661)),W661)))</x:f>
      </x:c>
      <x:c r="CA661" s="50" t="str">
        <x:f>IF(19&gt;'Настройки'!$B$3,"",IF(ISBLANK(X661),IF('Настройки'!$B$9="Нулевой спрос",0,""),IF(X661&lt;0,IF('Настройки'!$B$10="Исключить","",IF('Настройки'!$B$10="Абсолютные значения",ABS(X661),X661)),X661)))</x:f>
      </x:c>
      <x:c r="CB661" s="50" t="str">
        <x:f>IF(20&gt;'Настройки'!$B$3,"",IF(ISBLANK(Y661),IF('Настройки'!$B$9="Нулевой спрос",0,""),IF(Y661&lt;0,IF('Настройки'!$B$10="Исключить","",IF('Настройки'!$B$10="Абсолютные значения",ABS(Y661),Y661)),Y661)))</x:f>
      </x:c>
      <x:c r="CC661" s="50" t="str">
        <x:f>IF(21&gt;'Настройки'!$B$3,"",IF(ISBLANK(Z661),IF('Настройки'!$B$9="Нулевой спрос",0,""),IF(Z661&lt;0,IF('Настройки'!$B$10="Исключить","",IF('Настройки'!$B$10="Абсолютные значения",ABS(Z661),Z661)),Z661)))</x:f>
      </x:c>
      <x:c r="CD661" s="50" t="str">
        <x:f>IF(22&gt;'Настройки'!$B$3,"",IF(ISBLANK(AA661),IF('Настройки'!$B$9="Нулевой спрос",0,""),IF(AA661&lt;0,IF('Настройки'!$B$10="Исключить","",IF('Настройки'!$B$10="Абсолютные значения",ABS(AA661),AA661)),AA661)))</x:f>
      </x:c>
      <x:c r="CE661" s="50" t="str">
        <x:f>IF(23&gt;'Настройки'!$B$3,"",IF(ISBLANK(AB661),IF('Настройки'!$B$9="Нулевой спрос",0,""),IF(AB661&lt;0,IF('Настройки'!$B$10="Исключить","",IF('Настройки'!$B$10="Абсолютные значения",ABS(AB661),AB661)),AB661)))</x:f>
      </x:c>
      <x:c r="CF661" s="50" t="str">
        <x:f>IF(24&gt;'Настройки'!$B$3,"",IF(ISBLANK(AC661),IF('Настройки'!$B$9="Нулевой спрос",0,""),IF(AC661&lt;0,IF('Настройки'!$B$10="Исключить","",IF('Настройки'!$B$10="Абсолютные значения",ABS(AC661),AC661)),AC661)))</x:f>
      </x:c>
      <x:c r="CG661" s="50" t="str">
        <x:f>IF(25&gt;'Настройки'!$B$3,"",IF(ISBLANK(AD661),IF('Настройки'!$B$9="Нулевой спрос",0,""),IF(AD661&lt;0,IF('Настройки'!$B$10="Исключить","",IF('Настройки'!$B$10="Абсолютные значения",ABS(AD661),AD661)),AD661)))</x:f>
      </x:c>
      <x:c r="CH661" s="50" t="str">
        <x:f>IF(26&gt;'Настройки'!$B$3,"",IF(ISBLANK(AE661),IF('Настройки'!$B$9="Нулевой спрос",0,""),IF(AE661&lt;0,IF('Настройки'!$B$10="Исключить","",IF('Настройки'!$B$10="Абсолютные значения",ABS(AE661),AE661)),AE661)))</x:f>
      </x:c>
      <x:c r="CI661" s="50" t="str">
        <x:f>IF(27&gt;'Настройки'!$B$3,"",IF(ISBLANK(AF661),IF('Настройки'!$B$9="Нулевой спрос",0,""),IF(AF661&lt;0,IF('Настройки'!$B$10="Исключить","",IF('Настройки'!$B$10="Абсолютные значения",ABS(AF661),AF661)),AF661)))</x:f>
      </x:c>
      <x:c r="CJ661" s="50" t="str">
        <x:f>IF(28&gt;'Настройки'!$B$3,"",IF(ISBLANK(AG661),IF('Настройки'!$B$9="Нулевой спрос",0,""),IF(AG661&lt;0,IF('Настройки'!$B$10="Исключить","",IF('Настройки'!$B$10="Абсолютные значения",ABS(AG661),AG661)),AG661)))</x:f>
      </x:c>
      <x:c r="CK661" s="50" t="str">
        <x:f>IF(29&gt;'Настройки'!$B$3,"",IF(ISBLANK(AH661),IF('Настройки'!$B$9="Нулевой спрос",0,""),IF(AH661&lt;0,IF('Настройки'!$B$10="Исключить","",IF('Настройки'!$B$10="Абсолютные значения",ABS(AH661),AH661)),AH661)))</x:f>
      </x:c>
      <x:c r="CL661" s="50" t="str">
        <x:f>IF(30&gt;'Настройки'!$B$3,"",IF(ISBLANK(AI661),IF('Настройки'!$B$9="Нулевой спрос",0,""),IF(AI661&lt;0,IF('Настройки'!$B$10="Исключить","",IF('Настройки'!$B$10="Абсолютные значения",ABS(AI661),AI661)),AI661)))</x:f>
      </x:c>
      <x:c r="CM661" s="50" t="str">
        <x:f>IF(31&gt;'Настройки'!$B$3,"",IF(ISBLANK(AJ661),IF('Настройки'!$B$9="Нулевой спрос",0,""),IF(AJ661&lt;0,IF('Настройки'!$B$10="Исключить","",IF('Настройки'!$B$10="Абсолютные значения",ABS(AJ661),AJ661)),AJ661)))</x:f>
      </x:c>
      <x:c r="CN661" s="50" t="str">
        <x:f>IF(32&gt;'Настройки'!$B$3,"",IF(ISBLANK(AK661),IF('Настройки'!$B$9="Нулевой спрос",0,""),IF(AK661&lt;0,IF('Настройки'!$B$10="Исключить","",IF('Настройки'!$B$10="Абсолютные значения",ABS(AK661),AK661)),AK661)))</x:f>
      </x:c>
      <x:c r="CO661" s="50" t="str">
        <x:f>IF(33&gt;'Настройки'!$B$3,"",IF(ISBLANK(AL661),IF('Настройки'!$B$9="Нулевой спрос",0,""),IF(AL661&lt;0,IF('Настройки'!$B$10="Исключить","",IF('Настройки'!$B$10="Абсолютные значения",ABS(AL661),AL661)),AL661)))</x:f>
      </x:c>
      <x:c r="CP661" s="50" t="str">
        <x:f>IF(34&gt;'Настройки'!$B$3,"",IF(ISBLANK(AM661),IF('Настройки'!$B$9="Нулевой спрос",0,""),IF(AM661&lt;0,IF('Настройки'!$B$10="Исключить","",IF('Настройки'!$B$10="Абсолютные значения",ABS(AM661),AM661)),AM661)))</x:f>
      </x:c>
      <x:c r="CQ661" s="50" t="str">
        <x:f>IF(35&gt;'Настройки'!$B$3,"",IF(ISBLANK(AN661),IF('Настройки'!$B$9="Нулевой спрос",0,""),IF(AN661&lt;0,IF('Настройки'!$B$10="Исключить","",IF('Настройки'!$B$10="Абсолютные значения",ABS(AN661),AN661)),AN661)))</x:f>
      </x:c>
      <x:c r="CR661" s="50" t="str">
        <x:f>IF(36&gt;'Настройки'!$B$3,"",IF(ISBLANK(AO661),IF('Настройки'!$B$9="Нулевой спрос",0,""),IF(AO661&lt;0,IF('Настройки'!$B$10="Исключить","",IF('Настройки'!$B$10="Абсолютные значения",ABS(AO661),AO661)),AO661)))</x:f>
      </x:c>
      <x:c r="CS661" s="50" t="str">
        <x:f>IF(OR(1&gt;'Настройки'!$B$3,ISBLANK(BI661),BI661=0),"",BI661)</x:f>
      </x:c>
      <x:c r="CT661" s="50" t="str">
        <x:f>IF(OR(2&gt;'Настройки'!$B$3,ISBLANK(BJ661),BJ661=0),"",BJ661)</x:f>
      </x:c>
      <x:c r="CU661" s="50" t="str">
        <x:f>IF(OR(3&gt;'Настройки'!$B$3,ISBLANK(BK661),BK661=0),"",BK661)</x:f>
      </x:c>
      <x:c r="CV661" s="50" t="str">
        <x:f>IF(OR(4&gt;'Настройки'!$B$3,ISBLANK(BL661),BL661=0),"",BL661)</x:f>
      </x:c>
      <x:c r="CW661" s="50" t="str">
        <x:f>IF(OR(5&gt;'Настройки'!$B$3,ISBLANK(BM661),BM661=0),"",BM661)</x:f>
      </x:c>
      <x:c r="CX661" s="50" t="str">
        <x:f>IF(OR(6&gt;'Настройки'!$B$3,ISBLANK(BN661),BN661=0),"",BN661)</x:f>
      </x:c>
      <x:c r="CY661" s="50" t="str">
        <x:f>IF(OR(7&gt;'Настройки'!$B$3,ISBLANK(BO661),BO661=0),"",BO661)</x:f>
      </x:c>
      <x:c r="CZ661" s="50" t="str">
        <x:f>IF(OR(8&gt;'Настройки'!$B$3,ISBLANK(BP661),BP661=0),"",BP661)</x:f>
      </x:c>
      <x:c r="DA661" s="50" t="str">
        <x:f>IF(OR(9&gt;'Настройки'!$B$3,ISBLANK(BQ661),BQ661=0),"",BQ661)</x:f>
      </x:c>
      <x:c r="DB661" s="50" t="str">
        <x:f>IF(OR(10&gt;'Настройки'!$B$3,ISBLANK(BR661),BR661=0),"",BR661)</x:f>
      </x:c>
      <x:c r="DC661" s="50" t="str">
        <x:f>IF(OR(11&gt;'Настройки'!$B$3,ISBLANK(BS661),BS661=0),"",BS661)</x:f>
      </x:c>
      <x:c r="DD661" s="50" t="str">
        <x:f>IF(OR(12&gt;'Настройки'!$B$3,ISBLANK(BT661),BT661=0),"",BT661)</x:f>
      </x:c>
      <x:c r="DE661" s="50" t="str">
        <x:f>IF(OR(13&gt;'Настройки'!$B$3,ISBLANK(BU661),BU661=0),"",BU661)</x:f>
      </x:c>
      <x:c r="DF661" s="50" t="str">
        <x:f>IF(OR(14&gt;'Настройки'!$B$3,ISBLANK(BV661),BV661=0),"",BV661)</x:f>
      </x:c>
      <x:c r="DG661" s="50" t="str">
        <x:f>IF(OR(15&gt;'Настройки'!$B$3,ISBLANK(BW661),BW661=0),"",BW661)</x:f>
      </x:c>
      <x:c r="DH661" s="50" t="str">
        <x:f>IF(OR(16&gt;'Настройки'!$B$3,ISBLANK(BX661),BX661=0),"",BX661)</x:f>
      </x:c>
      <x:c r="DI661" s="50" t="str">
        <x:f>IF(OR(17&gt;'Настройки'!$B$3,ISBLANK(BY661),BY661=0),"",BY661)</x:f>
      </x:c>
      <x:c r="DJ661" s="50" t="str">
        <x:f>IF(OR(18&gt;'Настройки'!$B$3,ISBLANK(BZ661),BZ661=0),"",BZ661)</x:f>
      </x:c>
      <x:c r="DK661" s="50" t="str">
        <x:f>IF(OR(19&gt;'Настройки'!$B$3,ISBLANK(CA661),CA661=0),"",CA661)</x:f>
      </x:c>
      <x:c r="DL661" s="50" t="str">
        <x:f>IF(OR(20&gt;'Настройки'!$B$3,ISBLANK(CB661),CB661=0),"",CB661)</x:f>
      </x:c>
      <x:c r="DM661" s="50" t="str">
        <x:f>IF(OR(21&gt;'Настройки'!$B$3,ISBLANK(CC661),CC661=0),"",CC661)</x:f>
      </x:c>
      <x:c r="DN661" s="50" t="str">
        <x:f>IF(OR(22&gt;'Настройки'!$B$3,ISBLANK(CD661),CD661=0),"",CD661)</x:f>
      </x:c>
      <x:c r="DO661" s="50" t="str">
        <x:f>IF(OR(23&gt;'Настройки'!$B$3,ISBLANK(CE661),CE661=0),"",CE661)</x:f>
      </x:c>
      <x:c r="DP661" s="50" t="str">
        <x:f>IF(OR(24&gt;'Настройки'!$B$3,ISBLANK(CF661),CF661=0),"",CF661)</x:f>
      </x:c>
      <x:c r="DQ661" s="50" t="str">
        <x:f>IF(OR(25&gt;'Настройки'!$B$3,ISBLANK(CG661),CG661=0),"",CG661)</x:f>
      </x:c>
      <x:c r="DR661" s="50" t="str">
        <x:f>IF(OR(26&gt;'Настройки'!$B$3,ISBLANK(CH661),CH661=0),"",CH661)</x:f>
      </x:c>
      <x:c r="DS661" s="50" t="str">
        <x:f>IF(OR(27&gt;'Настройки'!$B$3,ISBLANK(CI661),CI661=0),"",CI661)</x:f>
      </x:c>
      <x:c r="DT661" s="50" t="str">
        <x:f>IF(OR(28&gt;'Настройки'!$B$3,ISBLANK(CJ661),CJ661=0),"",CJ661)</x:f>
      </x:c>
      <x:c r="DU661" s="50" t="str">
        <x:f>IF(OR(29&gt;'Настройки'!$B$3,ISBLANK(CK661),CK661=0),"",CK661)</x:f>
      </x:c>
      <x:c r="DV661" s="50" t="str">
        <x:f>IF(OR(30&gt;'Настройки'!$B$3,ISBLANK(CL661),CL661=0),"",CL661)</x:f>
      </x:c>
      <x:c r="DW661" s="50" t="str">
        <x:f>IF(OR(31&gt;'Настройки'!$B$3,ISBLANK(CM661),CM661=0),"",CM661)</x:f>
      </x:c>
      <x:c r="DX661" s="50" t="str">
        <x:f>IF(OR(32&gt;'Настройки'!$B$3,ISBLANK(CN661),CN661=0),"",CN661)</x:f>
      </x:c>
      <x:c r="DY661" s="50" t="str">
        <x:f>IF(OR(33&gt;'Настройки'!$B$3,ISBLANK(CO661),CO661=0),"",CO661)</x:f>
      </x:c>
      <x:c r="DZ661" s="50" t="str">
        <x:f>IF(OR(34&gt;'Настройки'!$B$3,ISBLANK(CP661),CP661=0),"",CP661)</x:f>
      </x:c>
      <x:c r="EA661" s="50" t="str">
        <x:f>IF(OR(35&gt;'Настройки'!$B$3,ISBLANK(CQ661),CQ661=0),"",CQ661)</x:f>
      </x:c>
      <x:c r="EB661" s="50" t="str">
        <x:f>IF(OR(36&gt;'Настройки'!$B$3,ISBLANK(CR661),CR661=0),"",CR661)</x:f>
      </x:c>
      <x:c r="EC661" s="50" t="str">
        <x:f>IF(A661="","",IF(OR(BB661="AZ",BB661="BZ"),10000+ROW(),IF(AZ661&gt;'Настройки'!$B$11,20000+ROW(),IF(BF661&lt;&gt;"Обычный",30000+ROW(),IF(AX661&lt;=0,40000+ROW(),"")))))</x:f>
      </x:c>
      <x:c r="ED661" s="50" t="str">
        <x:f>IF(EC661="","",COUNTIFS($EC$2:$EC$1001,"&gt;0",$EC$2:$EC$1001,"&lt;"&amp;EC661)+1)</x:f>
      </x:c>
    </x:row>
    <x:row r="662">
      <x:c r="A662" s="115"/>
      <x:c r="B662" s="115"/>
      <x:c r="C662" s="115"/>
      <x:c r="D662" s="118"/>
      <x:c r="E662" s="118"/>
      <x:c r="F662" s="118"/>
      <x:c r="G662" s="118"/>
      <x:c r="H662" s="118"/>
      <x:c r="I662" s="118"/>
      <x:c r="J662" s="118"/>
      <x:c r="K662" s="118"/>
      <x:c r="L662" s="118"/>
      <x:c r="M662" s="118"/>
      <x:c r="N662" s="118"/>
      <x:c r="O662" s="118"/>
      <x:c r="P662" s="118"/>
      <x:c r="Q662" s="118"/>
      <x:c r="R662" s="118"/>
      <x:c r="S662" s="118"/>
      <x:c r="T662" s="118"/>
      <x:c r="U662" s="118"/>
      <x:c r="V662" s="118"/>
      <x:c r="W662" s="118"/>
      <x:c r="X662" s="118"/>
      <x:c r="Y662" s="118"/>
      <x:c r="Z662" s="118"/>
      <x:c r="AA662" s="118"/>
      <x:c r="AB662" s="118"/>
      <x:c r="AC662" s="118"/>
      <x:c r="AD662" s="118"/>
      <x:c r="AE662" s="118"/>
      <x:c r="AF662" s="118"/>
      <x:c r="AG662" s="118"/>
      <x:c r="AH662" s="118"/>
      <x:c r="AI662" s="118"/>
      <x:c r="AJ662" s="118"/>
      <x:c r="AK662" s="118"/>
      <x:c r="AL662" s="118"/>
      <x:c r="AM662" s="118"/>
      <x:c r="AN662" s="118"/>
      <x:c r="AO662" s="118"/>
      <x:c r="AP662" s="115"/>
      <x:c r="AQ662" s="49" t="str">
        <x:f>IF(A662="","",COUNT(BI662:INDEX(BI662:CR662,1,'Настройки'!$B$3)))</x:f>
      </x:c>
      <x:c r="AR662" s="49" t="str">
        <x:f>IF(A662="","",SUM(BI662:INDEX(BI662:CR662,1,'Настройки'!$B$3)))</x:f>
      </x:c>
      <x:c r="AS662" s="58" t="str">
        <x:f>IF(A662="","",IF('Настройки'!$B$4="Стоимость потребления",AR662*D662,IF('Настройки'!$B$4="Количество",AR662,E662)))</x:f>
      </x:c>
      <x:c r="AT662" s="61" t="str">
        <x:f>IF(OR(A662="",AS662&lt;0,SUM($AS$2:$AS$1001)&lt;=0),"",AS662/SUM($AS$2:$AS$1001))</x:f>
      </x:c>
      <x:c r="AU662" s="61" t="str">
        <x:f>IF(OR(A662="",AS662&lt;0,SUM($AS$2:$AS$1001)&lt;=0),"",SUMIFS($AS$2:$AS$1001,$AS$2:$AS$1001,"&gt;"&amp;AS662)/SUM($AS$2:$AS$1001))</x:f>
      </x:c>
      <x:c r="AV662" s="61" t="str">
        <x:f>IF(OR(A662="",AS662&lt;0,SUM($AS$2:$AS$1001)&lt;=0),"",SUMIFS($AS$2:$AS$1001,$AS$2:$AS$1001,"&gt;="&amp;AS662)/SUM($AS$2:$AS$1001))</x:f>
      </x:c>
      <x:c r="AW662" s="49" t="str">
        <x:f>IF(A662="","",IF(SUM($AS$2:$AS$1001)&lt;=0,"Не определён",IF(AS662&lt;0,"Исключение",IF(AU662&lt;'Настройки'!$B$5,"A",IF(AU662&lt;'Настройки'!$B$6,"B","C")))))</x:f>
      </x:c>
      <x:c r="AX662" s="58" t="str">
        <x:f>IF(A662="","",IF(AQ662=0,"",AVERAGE(BI662:INDEX(BI662:CR662,1,'Настройки'!$B$3))))</x:f>
      </x:c>
      <x:c r="AY662" s="58" t="str">
        <x:f>IF(OR(A662="",AQ662=0),"",STDEVP(BI662:INDEX(BI662:CR662,1,'Настройки'!$B$3)))</x:f>
      </x:c>
      <x:c r="AZ662" s="61" t="str">
        <x:f>IF(OR(A662="",AQ662&lt;'Настройки'!$B$12,AX662&lt;=0,AND('Настройки'!$B$10="Блокировать",COUNTIF(F662:INDEX(F662:AO662,1,'Настройки'!$B$3),"&lt;0")&gt;0)),"",AY662/ABS(AX662))</x:f>
      </x:c>
      <x:c r="BA662" s="49" t="str">
        <x:f>IF(A662="","",IF(AND('Настройки'!$B$10="Блокировать",COUNTIF(F662:INDEX(F662:AO662,1,'Настройки'!$B$3),"&lt;0")&gt;0),"Не определён",IF(AQ662&lt;'Настройки'!$B$12,"Не определён",IF(AX662=0,"Нет спроса",IF(AX662&lt;0,"Не определён",IF(AZ662&lt;='Настройки'!$B$7,"X",IF(AZ662&lt;='Настройки'!$B$8,"Y","Z")))))))</x:f>
      </x:c>
      <x:c r="BB662" s="49" t="str">
        <x:f>IF(OR(A662="",LEN(AW662)&lt;&gt;1,LEN(BA662)&lt;&gt;1),"",AW662&amp;BA662)</x:f>
      </x:c>
      <x:c r="BC662" s="61" t="str">
        <x:f>IF(OR(A662="",AQ662=0),"",(COUNT(BI662:INDEX(BI662:CR662,1,'Настройки'!$B$3))-COUNT(CS662:INDEX(CS662:EB662,1,'Настройки'!$B$3)))/AQ662)</x:f>
      </x:c>
      <x:c r="BD662" s="64" t="str">
        <x:f>IF(OR(A662="",COUNT(CS662:INDEX(CS662:EB662,1,'Настройки'!$B$3))=0),"",AQ662/COUNT(CS662:INDEX(CS662:EB662,1,'Настройки'!$B$3)))</x:f>
      </x:c>
      <x:c r="BE662" s="64" t="str">
        <x:f>IF(OR(A662="",COUNT(CS662:INDEX(CS662:EB662,1,'Настройки'!$B$3))=0),"",IF(AVERAGE(CS662:INDEX(CS662:EB662,1,'Настройки'!$B$3))=0,"",(STDEVP(CS662:INDEX(CS662:EB662,1,'Настройки'!$B$3))/ABS(AVERAGE(CS662:INDEX(CS662:EB662,1,'Настройки'!$B$3))))^2))</x:f>
      </x:c>
      <x:c r="BF662" s="49" t="str">
        <x:f>IF(A662="","",IF(AQ662&lt;3,"Недостаточно",IF(AQ662&lt;6,"Предварительный","Обычный")))</x:f>
      </x:c>
      <x:c r="BG662" s="49" t="str">
        <x:f>IF(A662="","",IF(COUNTIF(F662:INDEX(F662:AO662,1,'Настройки'!$B$3),"&lt;0")&gt;0,IF('Настройки'!$B$10="Блокировать","Отрицательный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"),"")&amp;IF(AQ662&lt;3,"Недостаточно истории. ",IF(AQ662&lt;6,"Предварительная классификация. ",""))&amp;IF(AX662=0,"Нет спроса за горизонт. ","")&amp;IF(AZ662&gt;'Настройки'!$B$11,"Экстремальная вариативность. ",""))</x:f>
      </x:c>
      <x:c r="BH662" s="49" t="str">
        <x:f>IF(A662="","",IFERROR(VLOOKUP(BB662,'Настройки'!$D$3:$E$11,2,FALSE),"Сначала проверьте исходные данные и историю спроса.")&amp;" Уточните срок поставки, MOQ и критичность.")</x:f>
      </x:c>
      <x:c r="BI662" s="50" t="str">
        <x:f>IF(1&gt;'Настройки'!$B$3,"",IF(ISBLANK(F662),IF('Настройки'!$B$9="Нулевой спрос",0,""),IF(F662&lt;0,IF('Настройки'!$B$10="Исключить","",IF('Настройки'!$B$10="Абсолютные значения",ABS(F662),F662)),F662)))</x:f>
      </x:c>
      <x:c r="BJ662" s="50" t="str">
        <x:f>IF(2&gt;'Настройки'!$B$3,"",IF(ISBLANK(G662),IF('Настройки'!$B$9="Нулевой спрос",0,""),IF(G662&lt;0,IF('Настройки'!$B$10="Исключить","",IF('Настройки'!$B$10="Абсолютные значения",ABS(G662),G662)),G662)))</x:f>
      </x:c>
      <x:c r="BK662" s="50" t="str">
        <x:f>IF(3&gt;'Настройки'!$B$3,"",IF(ISBLANK(H662),IF('Настройки'!$B$9="Нулевой спрос",0,""),IF(H662&lt;0,IF('Настройки'!$B$10="Исключить","",IF('Настройки'!$B$10="Абсолютные значения",ABS(H662),H662)),H662)))</x:f>
      </x:c>
      <x:c r="BL662" s="50" t="str">
        <x:f>IF(4&gt;'Настройки'!$B$3,"",IF(ISBLANK(I662),IF('Настройки'!$B$9="Нулевой спрос",0,""),IF(I662&lt;0,IF('Настройки'!$B$10="Исключить","",IF('Настройки'!$B$10="Абсолютные значения",ABS(I662),I662)),I662)))</x:f>
      </x:c>
      <x:c r="BM662" s="50" t="str">
        <x:f>IF(5&gt;'Настройки'!$B$3,"",IF(ISBLANK(J662),IF('Настройки'!$B$9="Нулевой спрос",0,""),IF(J662&lt;0,IF('Настройки'!$B$10="Исключить","",IF('Настройки'!$B$10="Абсолютные значения",ABS(J662),J662)),J662)))</x:f>
      </x:c>
      <x:c r="BN662" s="50" t="str">
        <x:f>IF(6&gt;'Настройки'!$B$3,"",IF(ISBLANK(K662),IF('Настройки'!$B$9="Нулевой спрос",0,""),IF(K662&lt;0,IF('Настройки'!$B$10="Исключить","",IF('Настройки'!$B$10="Абсолютные значения",ABS(K662),K662)),K662)))</x:f>
      </x:c>
      <x:c r="BO662" s="50" t="str">
        <x:f>IF(7&gt;'Настройки'!$B$3,"",IF(ISBLANK(L662),IF('Настройки'!$B$9="Нулевой спрос",0,""),IF(L662&lt;0,IF('Настройки'!$B$10="Исключить","",IF('Настройки'!$B$10="Абсолютные значения",ABS(L662),L662)),L662)))</x:f>
      </x:c>
      <x:c r="BP662" s="50" t="str">
        <x:f>IF(8&gt;'Настройки'!$B$3,"",IF(ISBLANK(M662),IF('Настройки'!$B$9="Нулевой спрос",0,""),IF(M662&lt;0,IF('Настройки'!$B$10="Исключить","",IF('Настройки'!$B$10="Абсолютные значения",ABS(M662),M662)),M662)))</x:f>
      </x:c>
      <x:c r="BQ662" s="50" t="str">
        <x:f>IF(9&gt;'Настройки'!$B$3,"",IF(ISBLANK(N662),IF('Настройки'!$B$9="Нулевой спрос",0,""),IF(N662&lt;0,IF('Настройки'!$B$10="Исключить","",IF('Настройки'!$B$10="Абсолютные значения",ABS(N662),N662)),N662)))</x:f>
      </x:c>
      <x:c r="BR662" s="50" t="str">
        <x:f>IF(10&gt;'Настройки'!$B$3,"",IF(ISBLANK(O662),IF('Настройки'!$B$9="Нулевой спрос",0,""),IF(O662&lt;0,IF('Настройки'!$B$10="Исключить","",IF('Настройки'!$B$10="Абсолютные значения",ABS(O662),O662)),O662)))</x:f>
      </x:c>
      <x:c r="BS662" s="50" t="str">
        <x:f>IF(11&gt;'Настройки'!$B$3,"",IF(ISBLANK(P662),IF('Настройки'!$B$9="Нулевой спрос",0,""),IF(P662&lt;0,IF('Настройки'!$B$10="Исключить","",IF('Настройки'!$B$10="Абсолютные значения",ABS(P662),P662)),P662)))</x:f>
      </x:c>
      <x:c r="BT662" s="50" t="str">
        <x:f>IF(12&gt;'Настройки'!$B$3,"",IF(ISBLANK(Q662),IF('Настройки'!$B$9="Нулевой спрос",0,""),IF(Q662&lt;0,IF('Настройки'!$B$10="Исключить","",IF('Настройки'!$B$10="Абсолютные значения",ABS(Q662),Q662)),Q662)))</x:f>
      </x:c>
      <x:c r="BU662" s="50" t="str">
        <x:f>IF(13&gt;'Настройки'!$B$3,"",IF(ISBLANK(R662),IF('Настройки'!$B$9="Нулевой спрос",0,""),IF(R662&lt;0,IF('Настройки'!$B$10="Исключить","",IF('Настройки'!$B$10="Абсолютные значения",ABS(R662),R662)),R662)))</x:f>
      </x:c>
      <x:c r="BV662" s="50" t="str">
        <x:f>IF(14&gt;'Настройки'!$B$3,"",IF(ISBLANK(S662),IF('Настройки'!$B$9="Нулевой спрос",0,""),IF(S662&lt;0,IF('Настройки'!$B$10="Исключить","",IF('Настройки'!$B$10="Абсолютные значения",ABS(S662),S662)),S662)))</x:f>
      </x:c>
      <x:c r="BW662" s="50" t="str">
        <x:f>IF(15&gt;'Настройки'!$B$3,"",IF(ISBLANK(T662),IF('Настройки'!$B$9="Нулевой спрос",0,""),IF(T662&lt;0,IF('Настройки'!$B$10="Исключить","",IF('Настройки'!$B$10="Абсолютные значения",ABS(T662),T662)),T662)))</x:f>
      </x:c>
      <x:c r="BX662" s="50" t="str">
        <x:f>IF(16&gt;'Настройки'!$B$3,"",IF(ISBLANK(U662),IF('Настройки'!$B$9="Нулевой спрос",0,""),IF(U662&lt;0,IF('Настройки'!$B$10="Исключить","",IF('Настройки'!$B$10="Абсолютные значения",ABS(U662),U662)),U662)))</x:f>
      </x:c>
      <x:c r="BY662" s="50" t="str">
        <x:f>IF(17&gt;'Настройки'!$B$3,"",IF(ISBLANK(V662),IF('Настройки'!$B$9="Нулевой спрос",0,""),IF(V662&lt;0,IF('Настройки'!$B$10="Исключить","",IF('Настройки'!$B$10="Абсолютные значения",ABS(V662),V662)),V662)))</x:f>
      </x:c>
      <x:c r="BZ662" s="50" t="str">
        <x:f>IF(18&gt;'Настройки'!$B$3,"",IF(ISBLANK(W662),IF('Настройки'!$B$9="Нулевой спрос",0,""),IF(W662&lt;0,IF('Настройки'!$B$10="Исключить","",IF('Настройки'!$B$10="Абсолютные значения",ABS(W662),W662)),W662)))</x:f>
      </x:c>
      <x:c r="CA662" s="50" t="str">
        <x:f>IF(19&gt;'Настройки'!$B$3,"",IF(ISBLANK(X662),IF('Настройки'!$B$9="Нулевой спрос",0,""),IF(X662&lt;0,IF('Настройки'!$B$10="Исключить","",IF('Настройки'!$B$10="Абсолютные значения",ABS(X662),X662)),X662)))</x:f>
      </x:c>
      <x:c r="CB662" s="50" t="str">
        <x:f>IF(20&gt;'Настройки'!$B$3,"",IF(ISBLANK(Y662),IF('Настройки'!$B$9="Нулевой спрос",0,""),IF(Y662&lt;0,IF('Настройки'!$B$10="Исключить","",IF('Настройки'!$B$10="Абсолютные значения",ABS(Y662),Y662)),Y662)))</x:f>
      </x:c>
      <x:c r="CC662" s="50" t="str">
        <x:f>IF(21&gt;'Настройки'!$B$3,"",IF(ISBLANK(Z662),IF('Настройки'!$B$9="Нулевой спрос",0,""),IF(Z662&lt;0,IF('Настройки'!$B$10="Исключить","",IF('Настройки'!$B$10="Абсолютные значения",ABS(Z662),Z662)),Z662)))</x:f>
      </x:c>
      <x:c r="CD662" s="50" t="str">
        <x:f>IF(22&gt;'Настройки'!$B$3,"",IF(ISBLANK(AA662),IF('Настройки'!$B$9="Нулевой спрос",0,""),IF(AA662&lt;0,IF('Настройки'!$B$10="Исключить","",IF('Настройки'!$B$10="Абсолютные значения",ABS(AA662),AA662)),AA662)))</x:f>
      </x:c>
      <x:c r="CE662" s="50" t="str">
        <x:f>IF(23&gt;'Настройки'!$B$3,"",IF(ISBLANK(AB662),IF('Настройки'!$B$9="Нулевой спрос",0,""),IF(AB662&lt;0,IF('Настройки'!$B$10="Исключить","",IF('Настройки'!$B$10="Абсолютные значения",ABS(AB662),AB662)),AB662)))</x:f>
      </x:c>
      <x:c r="CF662" s="50" t="str">
        <x:f>IF(24&gt;'Настройки'!$B$3,"",IF(ISBLANK(AC662),IF('Настройки'!$B$9="Нулевой спрос",0,""),IF(AC662&lt;0,IF('Настройки'!$B$10="Исключить","",IF('Настройки'!$B$10="Абсолютные значения",ABS(AC662),AC662)),AC662)))</x:f>
      </x:c>
      <x:c r="CG662" s="50" t="str">
        <x:f>IF(25&gt;'Настройки'!$B$3,"",IF(ISBLANK(AD662),IF('Настройки'!$B$9="Нулевой спрос",0,""),IF(AD662&lt;0,IF('Настройки'!$B$10="Исключить","",IF('Настройки'!$B$10="Абсолютные значения",ABS(AD662),AD662)),AD662)))</x:f>
      </x:c>
      <x:c r="CH662" s="50" t="str">
        <x:f>IF(26&gt;'Настройки'!$B$3,"",IF(ISBLANK(AE662),IF('Настройки'!$B$9="Нулевой спрос",0,""),IF(AE662&lt;0,IF('Настройки'!$B$10="Исключить","",IF('Настройки'!$B$10="Абсолютные значения",ABS(AE662),AE662)),AE662)))</x:f>
      </x:c>
      <x:c r="CI662" s="50" t="str">
        <x:f>IF(27&gt;'Настройки'!$B$3,"",IF(ISBLANK(AF662),IF('Настройки'!$B$9="Нулевой спрос",0,""),IF(AF662&lt;0,IF('Настройки'!$B$10="Исключить","",IF('Настройки'!$B$10="Абсолютные значения",ABS(AF662),AF662)),AF662)))</x:f>
      </x:c>
      <x:c r="CJ662" s="50" t="str">
        <x:f>IF(28&gt;'Настройки'!$B$3,"",IF(ISBLANK(AG662),IF('Настройки'!$B$9="Нулевой спрос",0,""),IF(AG662&lt;0,IF('Настройки'!$B$10="Исключить","",IF('Настройки'!$B$10="Абсолютные значения",ABS(AG662),AG662)),AG662)))</x:f>
      </x:c>
      <x:c r="CK662" s="50" t="str">
        <x:f>IF(29&gt;'Настройки'!$B$3,"",IF(ISBLANK(AH662),IF('Настройки'!$B$9="Нулевой спрос",0,""),IF(AH662&lt;0,IF('Настройки'!$B$10="Исключить","",IF('Настройки'!$B$10="Абсолютные значения",ABS(AH662),AH662)),AH662)))</x:f>
      </x:c>
      <x:c r="CL662" s="50" t="str">
        <x:f>IF(30&gt;'Настройки'!$B$3,"",IF(ISBLANK(AI662),IF('Настройки'!$B$9="Нулевой спрос",0,""),IF(AI662&lt;0,IF('Настройки'!$B$10="Исключить","",IF('Настройки'!$B$10="Абсолютные значения",ABS(AI662),AI662)),AI662)))</x:f>
      </x:c>
      <x:c r="CM662" s="50" t="str">
        <x:f>IF(31&gt;'Настройки'!$B$3,"",IF(ISBLANK(AJ662),IF('Настройки'!$B$9="Нулевой спрос",0,""),IF(AJ662&lt;0,IF('Настройки'!$B$10="Исключить","",IF('Настройки'!$B$10="Абсолютные значения",ABS(AJ662),AJ662)),AJ662)))</x:f>
      </x:c>
      <x:c r="CN662" s="50" t="str">
        <x:f>IF(32&gt;'Настройки'!$B$3,"",IF(ISBLANK(AK662),IF('Настройки'!$B$9="Нулевой спрос",0,""),IF(AK662&lt;0,IF('Настройки'!$B$10="Исключить","",IF('Настройки'!$B$10="Абсолютные значения",ABS(AK662),AK662)),AK662)))</x:f>
      </x:c>
      <x:c r="CO662" s="50" t="str">
        <x:f>IF(33&gt;'Настройки'!$B$3,"",IF(ISBLANK(AL662),IF('Настройки'!$B$9="Нулевой спрос",0,""),IF(AL662&lt;0,IF('Настройки'!$B$10="Исключить","",IF('Настройки'!$B$10="Абсолютные значения",ABS(AL662),AL662)),AL662)))</x:f>
      </x:c>
      <x:c r="CP662" s="50" t="str">
        <x:f>IF(34&gt;'Настройки'!$B$3,"",IF(ISBLANK(AM662),IF('Настройки'!$B$9="Нулевой спрос",0,""),IF(AM662&lt;0,IF('Настройки'!$B$10="Исключить","",IF('Настройки'!$B$10="Абсолютные значения",ABS(AM662),AM662)),AM662)))</x:f>
      </x:c>
      <x:c r="CQ662" s="50" t="str">
        <x:f>IF(35&gt;'Настройки'!$B$3,"",IF(ISBLANK(AN662),IF('Настройки'!$B$9="Нулевой спрос",0,""),IF(AN662&lt;0,IF('Настройки'!$B$10="Исключить","",IF('Настройки'!$B$10="Абсолютные значения",ABS(AN662),AN662)),AN662)))</x:f>
      </x:c>
      <x:c r="CR662" s="50" t="str">
        <x:f>IF(36&gt;'Настройки'!$B$3,"",IF(ISBLANK(AO662),IF('Настройки'!$B$9="Нулевой спрос",0,""),IF(AO662&lt;0,IF('Настройки'!$B$10="Исключить","",IF('Настройки'!$B$10="Абсолютные значения",ABS(AO662),AO662)),AO662)))</x:f>
      </x:c>
      <x:c r="CS662" s="50" t="str">
        <x:f>IF(OR(1&gt;'Настройки'!$B$3,ISBLANK(BI662),BI662=0),"",BI662)</x:f>
      </x:c>
      <x:c r="CT662" s="50" t="str">
        <x:f>IF(OR(2&gt;'Настройки'!$B$3,ISBLANK(BJ662),BJ662=0),"",BJ662)</x:f>
      </x:c>
      <x:c r="CU662" s="50" t="str">
        <x:f>IF(OR(3&gt;'Настройки'!$B$3,ISBLANK(BK662),BK662=0),"",BK662)</x:f>
      </x:c>
      <x:c r="CV662" s="50" t="str">
        <x:f>IF(OR(4&gt;'Настройки'!$B$3,ISBLANK(BL662),BL662=0),"",BL662)</x:f>
      </x:c>
      <x:c r="CW662" s="50" t="str">
        <x:f>IF(OR(5&gt;'Настройки'!$B$3,ISBLANK(BM662),BM662=0),"",BM662)</x:f>
      </x:c>
      <x:c r="CX662" s="50" t="str">
        <x:f>IF(OR(6&gt;'Настройки'!$B$3,ISBLANK(BN662),BN662=0),"",BN662)</x:f>
      </x:c>
      <x:c r="CY662" s="50" t="str">
        <x:f>IF(OR(7&gt;'Настройки'!$B$3,ISBLANK(BO662),BO662=0),"",BO662)</x:f>
      </x:c>
      <x:c r="CZ662" s="50" t="str">
        <x:f>IF(OR(8&gt;'Настройки'!$B$3,ISBLANK(BP662),BP662=0),"",BP662)</x:f>
      </x:c>
      <x:c r="DA662" s="50" t="str">
        <x:f>IF(OR(9&gt;'Настройки'!$B$3,ISBLANK(BQ662),BQ662=0),"",BQ662)</x:f>
      </x:c>
      <x:c r="DB662" s="50" t="str">
        <x:f>IF(OR(10&gt;'Настройки'!$B$3,ISBLANK(BR662),BR662=0),"",BR662)</x:f>
      </x:c>
      <x:c r="DC662" s="50" t="str">
        <x:f>IF(OR(11&gt;'Настройки'!$B$3,ISBLANK(BS662),BS662=0),"",BS662)</x:f>
      </x:c>
      <x:c r="DD662" s="50" t="str">
        <x:f>IF(OR(12&gt;'Настройки'!$B$3,ISBLANK(BT662),BT662=0),"",BT662)</x:f>
      </x:c>
      <x:c r="DE662" s="50" t="str">
        <x:f>IF(OR(13&gt;'Настройки'!$B$3,ISBLANK(BU662),BU662=0),"",BU662)</x:f>
      </x:c>
      <x:c r="DF662" s="50" t="str">
        <x:f>IF(OR(14&gt;'Настройки'!$B$3,ISBLANK(BV662),BV662=0),"",BV662)</x:f>
      </x:c>
      <x:c r="DG662" s="50" t="str">
        <x:f>IF(OR(15&gt;'Настройки'!$B$3,ISBLANK(BW662),BW662=0),"",BW662)</x:f>
      </x:c>
      <x:c r="DH662" s="50" t="str">
        <x:f>IF(OR(16&gt;'Настройки'!$B$3,ISBLANK(BX662),BX662=0),"",BX662)</x:f>
      </x:c>
      <x:c r="DI662" s="50" t="str">
        <x:f>IF(OR(17&gt;'Настройки'!$B$3,ISBLANK(BY662),BY662=0),"",BY662)</x:f>
      </x:c>
      <x:c r="DJ662" s="50" t="str">
        <x:f>IF(OR(18&gt;'Настройки'!$B$3,ISBLANK(BZ662),BZ662=0),"",BZ662)</x:f>
      </x:c>
      <x:c r="DK662" s="50" t="str">
        <x:f>IF(OR(19&gt;'Настройки'!$B$3,ISBLANK(CA662),CA662=0),"",CA662)</x:f>
      </x:c>
      <x:c r="DL662" s="50" t="str">
        <x:f>IF(OR(20&gt;'Настройки'!$B$3,ISBLANK(CB662),CB662=0),"",CB662)</x:f>
      </x:c>
      <x:c r="DM662" s="50" t="str">
        <x:f>IF(OR(21&gt;'Настройки'!$B$3,ISBLANK(CC662),CC662=0),"",CC662)</x:f>
      </x:c>
      <x:c r="DN662" s="50" t="str">
        <x:f>IF(OR(22&gt;'Настройки'!$B$3,ISBLANK(CD662),CD662=0),"",CD662)</x:f>
      </x:c>
      <x:c r="DO662" s="50" t="str">
        <x:f>IF(OR(23&gt;'Настройки'!$B$3,ISBLANK(CE662),CE662=0),"",CE662)</x:f>
      </x:c>
      <x:c r="DP662" s="50" t="str">
        <x:f>IF(OR(24&gt;'Настройки'!$B$3,ISBLANK(CF662),CF662=0),"",CF662)</x:f>
      </x:c>
      <x:c r="DQ662" s="50" t="str">
        <x:f>IF(OR(25&gt;'Настройки'!$B$3,ISBLANK(CG662),CG662=0),"",CG662)</x:f>
      </x:c>
      <x:c r="DR662" s="50" t="str">
        <x:f>IF(OR(26&gt;'Настройки'!$B$3,ISBLANK(CH662),CH662=0),"",CH662)</x:f>
      </x:c>
      <x:c r="DS662" s="50" t="str">
        <x:f>IF(OR(27&gt;'Настройки'!$B$3,ISBLANK(CI662),CI662=0),"",CI662)</x:f>
      </x:c>
      <x:c r="DT662" s="50" t="str">
        <x:f>IF(OR(28&gt;'Настройки'!$B$3,ISBLANK(CJ662),CJ662=0),"",CJ662)</x:f>
      </x:c>
      <x:c r="DU662" s="50" t="str">
        <x:f>IF(OR(29&gt;'Настройки'!$B$3,ISBLANK(CK662),CK662=0),"",CK662)</x:f>
      </x:c>
      <x:c r="DV662" s="50" t="str">
        <x:f>IF(OR(30&gt;'Настройки'!$B$3,ISBLANK(CL662),CL662=0),"",CL662)</x:f>
      </x:c>
      <x:c r="DW662" s="50" t="str">
        <x:f>IF(OR(31&gt;'Настройки'!$B$3,ISBLANK(CM662),CM662=0),"",CM662)</x:f>
      </x:c>
      <x:c r="DX662" s="50" t="str">
        <x:f>IF(OR(32&gt;'Настройки'!$B$3,ISBLANK(CN662),CN662=0),"",CN662)</x:f>
      </x:c>
      <x:c r="DY662" s="50" t="str">
        <x:f>IF(OR(33&gt;'Настройки'!$B$3,ISBLANK(CO662),CO662=0),"",CO662)</x:f>
      </x:c>
      <x:c r="DZ662" s="50" t="str">
        <x:f>IF(OR(34&gt;'Настройки'!$B$3,ISBLANK(CP662),CP662=0),"",CP662)</x:f>
      </x:c>
      <x:c r="EA662" s="50" t="str">
        <x:f>IF(OR(35&gt;'Настройки'!$B$3,ISBLANK(CQ662),CQ662=0),"",CQ662)</x:f>
      </x:c>
      <x:c r="EB662" s="50" t="str">
        <x:f>IF(OR(36&gt;'Настройки'!$B$3,ISBLANK(CR662),CR662=0),"",CR662)</x:f>
      </x:c>
      <x:c r="EC662" s="50" t="str">
        <x:f>IF(A662="","",IF(OR(BB662="AZ",BB662="BZ"),10000+ROW(),IF(AZ662&gt;'Настройки'!$B$11,20000+ROW(),IF(BF662&lt;&gt;"Обычный",30000+ROW(),IF(AX662&lt;=0,40000+ROW(),"")))))</x:f>
      </x:c>
      <x:c r="ED662" s="50" t="str">
        <x:f>IF(EC662="","",COUNTIFS($EC$2:$EC$1001,"&gt;0",$EC$2:$EC$1001,"&lt;"&amp;EC662)+1)</x:f>
      </x:c>
    </x:row>
    <x:row r="663">
      <x:c r="A663" s="115"/>
      <x:c r="B663" s="115"/>
      <x:c r="C663" s="115"/>
      <x:c r="D663" s="118"/>
      <x:c r="E663" s="118"/>
      <x:c r="F663" s="118"/>
      <x:c r="G663" s="118"/>
      <x:c r="H663" s="118"/>
      <x:c r="I663" s="118"/>
      <x:c r="J663" s="118"/>
      <x:c r="K663" s="118"/>
      <x:c r="L663" s="118"/>
      <x:c r="M663" s="118"/>
      <x:c r="N663" s="118"/>
      <x:c r="O663" s="118"/>
      <x:c r="P663" s="118"/>
      <x:c r="Q663" s="118"/>
      <x:c r="R663" s="118"/>
      <x:c r="S663" s="118"/>
      <x:c r="T663" s="118"/>
      <x:c r="U663" s="118"/>
      <x:c r="V663" s="118"/>
      <x:c r="W663" s="118"/>
      <x:c r="X663" s="118"/>
      <x:c r="Y663" s="118"/>
      <x:c r="Z663" s="118"/>
      <x:c r="AA663" s="118"/>
      <x:c r="AB663" s="118"/>
      <x:c r="AC663" s="118"/>
      <x:c r="AD663" s="118"/>
      <x:c r="AE663" s="118"/>
      <x:c r="AF663" s="118"/>
      <x:c r="AG663" s="118"/>
      <x:c r="AH663" s="118"/>
      <x:c r="AI663" s="118"/>
      <x:c r="AJ663" s="118"/>
      <x:c r="AK663" s="118"/>
      <x:c r="AL663" s="118"/>
      <x:c r="AM663" s="118"/>
      <x:c r="AN663" s="118"/>
      <x:c r="AO663" s="118"/>
      <x:c r="AP663" s="115"/>
      <x:c r="AQ663" s="49" t="str">
        <x:f>IF(A663="","",COUNT(BI663:INDEX(BI663:CR663,1,'Настройки'!$B$3)))</x:f>
      </x:c>
      <x:c r="AR663" s="49" t="str">
        <x:f>IF(A663="","",SUM(BI663:INDEX(BI663:CR663,1,'Настройки'!$B$3)))</x:f>
      </x:c>
      <x:c r="AS663" s="58" t="str">
        <x:f>IF(A663="","",IF('Настройки'!$B$4="Стоимость потребления",AR663*D663,IF('Настройки'!$B$4="Количество",AR663,E663)))</x:f>
      </x:c>
      <x:c r="AT663" s="61" t="str">
        <x:f>IF(OR(A663="",AS663&lt;0,SUM($AS$2:$AS$1001)&lt;=0),"",AS663/SUM($AS$2:$AS$1001))</x:f>
      </x:c>
      <x:c r="AU663" s="61" t="str">
        <x:f>IF(OR(A663="",AS663&lt;0,SUM($AS$2:$AS$1001)&lt;=0),"",SUMIFS($AS$2:$AS$1001,$AS$2:$AS$1001,"&gt;"&amp;AS663)/SUM($AS$2:$AS$1001))</x:f>
      </x:c>
      <x:c r="AV663" s="61" t="str">
        <x:f>IF(OR(A663="",AS663&lt;0,SUM($AS$2:$AS$1001)&lt;=0),"",SUMIFS($AS$2:$AS$1001,$AS$2:$AS$1001,"&gt;="&amp;AS663)/SUM($AS$2:$AS$1001))</x:f>
      </x:c>
      <x:c r="AW663" s="49" t="str">
        <x:f>IF(A663="","",IF(SUM($AS$2:$AS$1001)&lt;=0,"Не определён",IF(AS663&lt;0,"Исключение",IF(AU663&lt;'Настройки'!$B$5,"A",IF(AU663&lt;'Настройки'!$B$6,"B","C")))))</x:f>
      </x:c>
      <x:c r="AX663" s="58" t="str">
        <x:f>IF(A663="","",IF(AQ663=0,"",AVERAGE(BI663:INDEX(BI663:CR663,1,'Настройки'!$B$3))))</x:f>
      </x:c>
      <x:c r="AY663" s="58" t="str">
        <x:f>IF(OR(A663="",AQ663=0),"",STDEVP(BI663:INDEX(BI663:CR663,1,'Настройки'!$B$3)))</x:f>
      </x:c>
      <x:c r="AZ663" s="61" t="str">
        <x:f>IF(OR(A663="",AQ663&lt;'Настройки'!$B$12,AX663&lt;=0,AND('Настройки'!$B$10="Блокировать",COUNTIF(F663:INDEX(F663:AO663,1,'Настройки'!$B$3),"&lt;0")&gt;0)),"",AY663/ABS(AX663))</x:f>
      </x:c>
      <x:c r="BA663" s="49" t="str">
        <x:f>IF(A663="","",IF(AND('Настройки'!$B$10="Блокировать",COUNTIF(F663:INDEX(F663:AO663,1,'Настройки'!$B$3),"&lt;0")&gt;0),"Не определён",IF(AQ663&lt;'Настройки'!$B$12,"Не определён",IF(AX663=0,"Нет спроса",IF(AX663&lt;0,"Не определён",IF(AZ663&lt;='Настройки'!$B$7,"X",IF(AZ663&lt;='Настройки'!$B$8,"Y","Z")))))))</x:f>
      </x:c>
      <x:c r="BB663" s="49" t="str">
        <x:f>IF(OR(A663="",LEN(AW663)&lt;&gt;1,LEN(BA663)&lt;&gt;1),"",AW663&amp;BA663)</x:f>
      </x:c>
      <x:c r="BC663" s="61" t="str">
        <x:f>IF(OR(A663="",AQ663=0),"",(COUNT(BI663:INDEX(BI663:CR663,1,'Настройки'!$B$3))-COUNT(CS663:INDEX(CS663:EB663,1,'Настройки'!$B$3)))/AQ663)</x:f>
      </x:c>
      <x:c r="BD663" s="64" t="str">
        <x:f>IF(OR(A663="",COUNT(CS663:INDEX(CS663:EB663,1,'Настройки'!$B$3))=0),"",AQ663/COUNT(CS663:INDEX(CS663:EB663,1,'Настройки'!$B$3)))</x:f>
      </x:c>
      <x:c r="BE663" s="64" t="str">
        <x:f>IF(OR(A663="",COUNT(CS663:INDEX(CS663:EB663,1,'Настройки'!$B$3))=0),"",IF(AVERAGE(CS663:INDEX(CS663:EB663,1,'Настройки'!$B$3))=0,"",(STDEVP(CS663:INDEX(CS663:EB663,1,'Настройки'!$B$3))/ABS(AVERAGE(CS663:INDEX(CS663:EB663,1,'Настройки'!$B$3))))^2))</x:f>
      </x:c>
      <x:c r="BF663" s="49" t="str">
        <x:f>IF(A663="","",IF(AQ663&lt;3,"Недостаточно",IF(AQ663&lt;6,"Предварительный","Обычный")))</x:f>
      </x:c>
      <x:c r="BG663" s="49" t="str">
        <x:f>IF(A663="","",IF(COUNTIF(F663:INDEX(F663:AO663,1,'Настройки'!$B$3),"&lt;0")&gt;0,IF('Настройки'!$B$10="Блокировать","Отрицательный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"),"")&amp;IF(AQ663&lt;3,"Недостаточно истории. ",IF(AQ663&lt;6,"Предварительная классификация. ",""))&amp;IF(AX663=0,"Нет спроса за горизонт. ","")&amp;IF(AZ663&gt;'Настройки'!$B$11,"Экстремальная вариативность. ",""))</x:f>
      </x:c>
      <x:c r="BH663" s="49" t="str">
        <x:f>IF(A663="","",IFERROR(VLOOKUP(BB663,'Настройки'!$D$3:$E$11,2,FALSE),"Сначала проверьте исходные данные и историю спроса.")&amp;" Уточните срок поставки, MOQ и критичность.")</x:f>
      </x:c>
      <x:c r="BI663" s="50" t="str">
        <x:f>IF(1&gt;'Настройки'!$B$3,"",IF(ISBLANK(F663),IF('Настройки'!$B$9="Нулевой спрос",0,""),IF(F663&lt;0,IF('Настройки'!$B$10="Исключить","",IF('Настройки'!$B$10="Абсолютные значения",ABS(F663),F663)),F663)))</x:f>
      </x:c>
      <x:c r="BJ663" s="50" t="str">
        <x:f>IF(2&gt;'Настройки'!$B$3,"",IF(ISBLANK(G663),IF('Настройки'!$B$9="Нулевой спрос",0,""),IF(G663&lt;0,IF('Настройки'!$B$10="Исключить","",IF('Настройки'!$B$10="Абсолютные значения",ABS(G663),G663)),G663)))</x:f>
      </x:c>
      <x:c r="BK663" s="50" t="str">
        <x:f>IF(3&gt;'Настройки'!$B$3,"",IF(ISBLANK(H663),IF('Настройки'!$B$9="Нулевой спрос",0,""),IF(H663&lt;0,IF('Настройки'!$B$10="Исключить","",IF('Настройки'!$B$10="Абсолютные значения",ABS(H663),H663)),H663)))</x:f>
      </x:c>
      <x:c r="BL663" s="50" t="str">
        <x:f>IF(4&gt;'Настройки'!$B$3,"",IF(ISBLANK(I663),IF('Настройки'!$B$9="Нулевой спрос",0,""),IF(I663&lt;0,IF('Настройки'!$B$10="Исключить","",IF('Настройки'!$B$10="Абсолютные значения",ABS(I663),I663)),I663)))</x:f>
      </x:c>
      <x:c r="BM663" s="50" t="str">
        <x:f>IF(5&gt;'Настройки'!$B$3,"",IF(ISBLANK(J663),IF('Настройки'!$B$9="Нулевой спрос",0,""),IF(J663&lt;0,IF('Настройки'!$B$10="Исключить","",IF('Настройки'!$B$10="Абсолютные значения",ABS(J663),J663)),J663)))</x:f>
      </x:c>
      <x:c r="BN663" s="50" t="str">
        <x:f>IF(6&gt;'Настройки'!$B$3,"",IF(ISBLANK(K663),IF('Настройки'!$B$9="Нулевой спрос",0,""),IF(K663&lt;0,IF('Настройки'!$B$10="Исключить","",IF('Настройки'!$B$10="Абсолютные значения",ABS(K663),K663)),K663)))</x:f>
      </x:c>
      <x:c r="BO663" s="50" t="str">
        <x:f>IF(7&gt;'Настройки'!$B$3,"",IF(ISBLANK(L663),IF('Настройки'!$B$9="Нулевой спрос",0,""),IF(L663&lt;0,IF('Настройки'!$B$10="Исключить","",IF('Настройки'!$B$10="Абсолютные значения",ABS(L663),L663)),L663)))</x:f>
      </x:c>
      <x:c r="BP663" s="50" t="str">
        <x:f>IF(8&gt;'Настройки'!$B$3,"",IF(ISBLANK(M663),IF('Настройки'!$B$9="Нулевой спрос",0,""),IF(M663&lt;0,IF('Настройки'!$B$10="Исключить","",IF('Настройки'!$B$10="Абсолютные значения",ABS(M663),M663)),M663)))</x:f>
      </x:c>
      <x:c r="BQ663" s="50" t="str">
        <x:f>IF(9&gt;'Настройки'!$B$3,"",IF(ISBLANK(N663),IF('Настройки'!$B$9="Нулевой спрос",0,""),IF(N663&lt;0,IF('Настройки'!$B$10="Исключить","",IF('Настройки'!$B$10="Абсолютные значения",ABS(N663),N663)),N663)))</x:f>
      </x:c>
      <x:c r="BR663" s="50" t="str">
        <x:f>IF(10&gt;'Настройки'!$B$3,"",IF(ISBLANK(O663),IF('Настройки'!$B$9="Нулевой спрос",0,""),IF(O663&lt;0,IF('Настройки'!$B$10="Исключить","",IF('Настройки'!$B$10="Абсолютные значения",ABS(O663),O663)),O663)))</x:f>
      </x:c>
      <x:c r="BS663" s="50" t="str">
        <x:f>IF(11&gt;'Настройки'!$B$3,"",IF(ISBLANK(P663),IF('Настройки'!$B$9="Нулевой спрос",0,""),IF(P663&lt;0,IF('Настройки'!$B$10="Исключить","",IF('Настройки'!$B$10="Абсолютные значения",ABS(P663),P663)),P663)))</x:f>
      </x:c>
      <x:c r="BT663" s="50" t="str">
        <x:f>IF(12&gt;'Настройки'!$B$3,"",IF(ISBLANK(Q663),IF('Настройки'!$B$9="Нулевой спрос",0,""),IF(Q663&lt;0,IF('Настройки'!$B$10="Исключить","",IF('Настройки'!$B$10="Абсолютные значения",ABS(Q663),Q663)),Q663)))</x:f>
      </x:c>
      <x:c r="BU663" s="50" t="str">
        <x:f>IF(13&gt;'Настройки'!$B$3,"",IF(ISBLANK(R663),IF('Настройки'!$B$9="Нулевой спрос",0,""),IF(R663&lt;0,IF('Настройки'!$B$10="Исключить","",IF('Настройки'!$B$10="Абсолютные значения",ABS(R663),R663)),R663)))</x:f>
      </x:c>
      <x:c r="BV663" s="50" t="str">
        <x:f>IF(14&gt;'Настройки'!$B$3,"",IF(ISBLANK(S663),IF('Настройки'!$B$9="Нулевой спрос",0,""),IF(S663&lt;0,IF('Настройки'!$B$10="Исключить","",IF('Настройки'!$B$10="Абсолютные значения",ABS(S663),S663)),S663)))</x:f>
      </x:c>
      <x:c r="BW663" s="50" t="str">
        <x:f>IF(15&gt;'Настройки'!$B$3,"",IF(ISBLANK(T663),IF('Настройки'!$B$9="Нулевой спрос",0,""),IF(T663&lt;0,IF('Настройки'!$B$10="Исключить","",IF('Настройки'!$B$10="Абсолютные значения",ABS(T663),T663)),T663)))</x:f>
      </x:c>
      <x:c r="BX663" s="50" t="str">
        <x:f>IF(16&gt;'Настройки'!$B$3,"",IF(ISBLANK(U663),IF('Настройки'!$B$9="Нулевой спрос",0,""),IF(U663&lt;0,IF('Настройки'!$B$10="Исключить","",IF('Настройки'!$B$10="Абсолютные значения",ABS(U663),U663)),U663)))</x:f>
      </x:c>
      <x:c r="BY663" s="50" t="str">
        <x:f>IF(17&gt;'Настройки'!$B$3,"",IF(ISBLANK(V663),IF('Настройки'!$B$9="Нулевой спрос",0,""),IF(V663&lt;0,IF('Настройки'!$B$10="Исключить","",IF('Настройки'!$B$10="Абсолютные значения",ABS(V663),V663)),V663)))</x:f>
      </x:c>
      <x:c r="BZ663" s="50" t="str">
        <x:f>IF(18&gt;'Настройки'!$B$3,"",IF(ISBLANK(W663),IF('Настройки'!$B$9="Нулевой спрос",0,""),IF(W663&lt;0,IF('Настройки'!$B$10="Исключить","",IF('Настройки'!$B$10="Абсолютные значения",ABS(W663),W663)),W663)))</x:f>
      </x:c>
      <x:c r="CA663" s="50" t="str">
        <x:f>IF(19&gt;'Настройки'!$B$3,"",IF(ISBLANK(X663),IF('Настройки'!$B$9="Нулевой спрос",0,""),IF(X663&lt;0,IF('Настройки'!$B$10="Исключить","",IF('Настройки'!$B$10="Абсолютные значения",ABS(X663),X663)),X663)))</x:f>
      </x:c>
      <x:c r="CB663" s="50" t="str">
        <x:f>IF(20&gt;'Настройки'!$B$3,"",IF(ISBLANK(Y663),IF('Настройки'!$B$9="Нулевой спрос",0,""),IF(Y663&lt;0,IF('Настройки'!$B$10="Исключить","",IF('Настройки'!$B$10="Абсолютные значения",ABS(Y663),Y663)),Y663)))</x:f>
      </x:c>
      <x:c r="CC663" s="50" t="str">
        <x:f>IF(21&gt;'Настройки'!$B$3,"",IF(ISBLANK(Z663),IF('Настройки'!$B$9="Нулевой спрос",0,""),IF(Z663&lt;0,IF('Настройки'!$B$10="Исключить","",IF('Настройки'!$B$10="Абсолютные значения",ABS(Z663),Z663)),Z663)))</x:f>
      </x:c>
      <x:c r="CD663" s="50" t="str">
        <x:f>IF(22&gt;'Настройки'!$B$3,"",IF(ISBLANK(AA663),IF('Настройки'!$B$9="Нулевой спрос",0,""),IF(AA663&lt;0,IF('Настройки'!$B$10="Исключить","",IF('Настройки'!$B$10="Абсолютные значения",ABS(AA663),AA663)),AA663)))</x:f>
      </x:c>
      <x:c r="CE663" s="50" t="str">
        <x:f>IF(23&gt;'Настройки'!$B$3,"",IF(ISBLANK(AB663),IF('Настройки'!$B$9="Нулевой спрос",0,""),IF(AB663&lt;0,IF('Настройки'!$B$10="Исключить","",IF('Настройки'!$B$10="Абсолютные значения",ABS(AB663),AB663)),AB663)))</x:f>
      </x:c>
      <x:c r="CF663" s="50" t="str">
        <x:f>IF(24&gt;'Настройки'!$B$3,"",IF(ISBLANK(AC663),IF('Настройки'!$B$9="Нулевой спрос",0,""),IF(AC663&lt;0,IF('Настройки'!$B$10="Исключить","",IF('Настройки'!$B$10="Абсолютные значения",ABS(AC663),AC663)),AC663)))</x:f>
      </x:c>
      <x:c r="CG663" s="50" t="str">
        <x:f>IF(25&gt;'Настройки'!$B$3,"",IF(ISBLANK(AD663),IF('Настройки'!$B$9="Нулевой спрос",0,""),IF(AD663&lt;0,IF('Настройки'!$B$10="Исключить","",IF('Настройки'!$B$10="Абсолютные значения",ABS(AD663),AD663)),AD663)))</x:f>
      </x:c>
      <x:c r="CH663" s="50" t="str">
        <x:f>IF(26&gt;'Настройки'!$B$3,"",IF(ISBLANK(AE663),IF('Настройки'!$B$9="Нулевой спрос",0,""),IF(AE663&lt;0,IF('Настройки'!$B$10="Исключить","",IF('Настройки'!$B$10="Абсолютные значения",ABS(AE663),AE663)),AE663)))</x:f>
      </x:c>
      <x:c r="CI663" s="50" t="str">
        <x:f>IF(27&gt;'Настройки'!$B$3,"",IF(ISBLANK(AF663),IF('Настройки'!$B$9="Нулевой спрос",0,""),IF(AF663&lt;0,IF('Настройки'!$B$10="Исключить","",IF('Настройки'!$B$10="Абсолютные значения",ABS(AF663),AF663)),AF663)))</x:f>
      </x:c>
      <x:c r="CJ663" s="50" t="str">
        <x:f>IF(28&gt;'Настройки'!$B$3,"",IF(ISBLANK(AG663),IF('Настройки'!$B$9="Нулевой спрос",0,""),IF(AG663&lt;0,IF('Настройки'!$B$10="Исключить","",IF('Настройки'!$B$10="Абсолютные значения",ABS(AG663),AG663)),AG663)))</x:f>
      </x:c>
      <x:c r="CK663" s="50" t="str">
        <x:f>IF(29&gt;'Настройки'!$B$3,"",IF(ISBLANK(AH663),IF('Настройки'!$B$9="Нулевой спрос",0,""),IF(AH663&lt;0,IF('Настройки'!$B$10="Исключить","",IF('Настройки'!$B$10="Абсолютные значения",ABS(AH663),AH663)),AH663)))</x:f>
      </x:c>
      <x:c r="CL663" s="50" t="str">
        <x:f>IF(30&gt;'Настройки'!$B$3,"",IF(ISBLANK(AI663),IF('Настройки'!$B$9="Нулевой спрос",0,""),IF(AI663&lt;0,IF('Настройки'!$B$10="Исключить","",IF('Настройки'!$B$10="Абсолютные значения",ABS(AI663),AI663)),AI663)))</x:f>
      </x:c>
      <x:c r="CM663" s="50" t="str">
        <x:f>IF(31&gt;'Настройки'!$B$3,"",IF(ISBLANK(AJ663),IF('Настройки'!$B$9="Нулевой спрос",0,""),IF(AJ663&lt;0,IF('Настройки'!$B$10="Исключить","",IF('Настройки'!$B$10="Абсолютные значения",ABS(AJ663),AJ663)),AJ663)))</x:f>
      </x:c>
      <x:c r="CN663" s="50" t="str">
        <x:f>IF(32&gt;'Настройки'!$B$3,"",IF(ISBLANK(AK663),IF('Настройки'!$B$9="Нулевой спрос",0,""),IF(AK663&lt;0,IF('Настройки'!$B$10="Исключить","",IF('Настройки'!$B$10="Абсолютные значения",ABS(AK663),AK663)),AK663)))</x:f>
      </x:c>
      <x:c r="CO663" s="50" t="str">
        <x:f>IF(33&gt;'Настройки'!$B$3,"",IF(ISBLANK(AL663),IF('Настройки'!$B$9="Нулевой спрос",0,""),IF(AL663&lt;0,IF('Настройки'!$B$10="Исключить","",IF('Настройки'!$B$10="Абсолютные значения",ABS(AL663),AL663)),AL663)))</x:f>
      </x:c>
      <x:c r="CP663" s="50" t="str">
        <x:f>IF(34&gt;'Настройки'!$B$3,"",IF(ISBLANK(AM663),IF('Настройки'!$B$9="Нулевой спрос",0,""),IF(AM663&lt;0,IF('Настройки'!$B$10="Исключить","",IF('Настройки'!$B$10="Абсолютные значения",ABS(AM663),AM663)),AM663)))</x:f>
      </x:c>
      <x:c r="CQ663" s="50" t="str">
        <x:f>IF(35&gt;'Настройки'!$B$3,"",IF(ISBLANK(AN663),IF('Настройки'!$B$9="Нулевой спрос",0,""),IF(AN663&lt;0,IF('Настройки'!$B$10="Исключить","",IF('Настройки'!$B$10="Абсолютные значения",ABS(AN663),AN663)),AN663)))</x:f>
      </x:c>
      <x:c r="CR663" s="50" t="str">
        <x:f>IF(36&gt;'Настройки'!$B$3,"",IF(ISBLANK(AO663),IF('Настройки'!$B$9="Нулевой спрос",0,""),IF(AO663&lt;0,IF('Настройки'!$B$10="Исключить","",IF('Настройки'!$B$10="Абсолютные значения",ABS(AO663),AO663)),AO663)))</x:f>
      </x:c>
      <x:c r="CS663" s="50" t="str">
        <x:f>IF(OR(1&gt;'Настройки'!$B$3,ISBLANK(BI663),BI663=0),"",BI663)</x:f>
      </x:c>
      <x:c r="CT663" s="50" t="str">
        <x:f>IF(OR(2&gt;'Настройки'!$B$3,ISBLANK(BJ663),BJ663=0),"",BJ663)</x:f>
      </x:c>
      <x:c r="CU663" s="50" t="str">
        <x:f>IF(OR(3&gt;'Настройки'!$B$3,ISBLANK(BK663),BK663=0),"",BK663)</x:f>
      </x:c>
      <x:c r="CV663" s="50" t="str">
        <x:f>IF(OR(4&gt;'Настройки'!$B$3,ISBLANK(BL663),BL663=0),"",BL663)</x:f>
      </x:c>
      <x:c r="CW663" s="50" t="str">
        <x:f>IF(OR(5&gt;'Настройки'!$B$3,ISBLANK(BM663),BM663=0),"",BM663)</x:f>
      </x:c>
      <x:c r="CX663" s="50" t="str">
        <x:f>IF(OR(6&gt;'Настройки'!$B$3,ISBLANK(BN663),BN663=0),"",BN663)</x:f>
      </x:c>
      <x:c r="CY663" s="50" t="str">
        <x:f>IF(OR(7&gt;'Настройки'!$B$3,ISBLANK(BO663),BO663=0),"",BO663)</x:f>
      </x:c>
      <x:c r="CZ663" s="50" t="str">
        <x:f>IF(OR(8&gt;'Настройки'!$B$3,ISBLANK(BP663),BP663=0),"",BP663)</x:f>
      </x:c>
      <x:c r="DA663" s="50" t="str">
        <x:f>IF(OR(9&gt;'Настройки'!$B$3,ISBLANK(BQ663),BQ663=0),"",BQ663)</x:f>
      </x:c>
      <x:c r="DB663" s="50" t="str">
        <x:f>IF(OR(10&gt;'Настройки'!$B$3,ISBLANK(BR663),BR663=0),"",BR663)</x:f>
      </x:c>
      <x:c r="DC663" s="50" t="str">
        <x:f>IF(OR(11&gt;'Настройки'!$B$3,ISBLANK(BS663),BS663=0),"",BS663)</x:f>
      </x:c>
      <x:c r="DD663" s="50" t="str">
        <x:f>IF(OR(12&gt;'Настройки'!$B$3,ISBLANK(BT663),BT663=0),"",BT663)</x:f>
      </x:c>
      <x:c r="DE663" s="50" t="str">
        <x:f>IF(OR(13&gt;'Настройки'!$B$3,ISBLANK(BU663),BU663=0),"",BU663)</x:f>
      </x:c>
      <x:c r="DF663" s="50" t="str">
        <x:f>IF(OR(14&gt;'Настройки'!$B$3,ISBLANK(BV663),BV663=0),"",BV663)</x:f>
      </x:c>
      <x:c r="DG663" s="50" t="str">
        <x:f>IF(OR(15&gt;'Настройки'!$B$3,ISBLANK(BW663),BW663=0),"",BW663)</x:f>
      </x:c>
      <x:c r="DH663" s="50" t="str">
        <x:f>IF(OR(16&gt;'Настройки'!$B$3,ISBLANK(BX663),BX663=0),"",BX663)</x:f>
      </x:c>
      <x:c r="DI663" s="50" t="str">
        <x:f>IF(OR(17&gt;'Настройки'!$B$3,ISBLANK(BY663),BY663=0),"",BY663)</x:f>
      </x:c>
      <x:c r="DJ663" s="50" t="str">
        <x:f>IF(OR(18&gt;'Настройки'!$B$3,ISBLANK(BZ663),BZ663=0),"",BZ663)</x:f>
      </x:c>
      <x:c r="DK663" s="50" t="str">
        <x:f>IF(OR(19&gt;'Настройки'!$B$3,ISBLANK(CA663),CA663=0),"",CA663)</x:f>
      </x:c>
      <x:c r="DL663" s="50" t="str">
        <x:f>IF(OR(20&gt;'Настройки'!$B$3,ISBLANK(CB663),CB663=0),"",CB663)</x:f>
      </x:c>
      <x:c r="DM663" s="50" t="str">
        <x:f>IF(OR(21&gt;'Настройки'!$B$3,ISBLANK(CC663),CC663=0),"",CC663)</x:f>
      </x:c>
      <x:c r="DN663" s="50" t="str">
        <x:f>IF(OR(22&gt;'Настройки'!$B$3,ISBLANK(CD663),CD663=0),"",CD663)</x:f>
      </x:c>
      <x:c r="DO663" s="50" t="str">
        <x:f>IF(OR(23&gt;'Настройки'!$B$3,ISBLANK(CE663),CE663=0),"",CE663)</x:f>
      </x:c>
      <x:c r="DP663" s="50" t="str">
        <x:f>IF(OR(24&gt;'Настройки'!$B$3,ISBLANK(CF663),CF663=0),"",CF663)</x:f>
      </x:c>
      <x:c r="DQ663" s="50" t="str">
        <x:f>IF(OR(25&gt;'Настройки'!$B$3,ISBLANK(CG663),CG663=0),"",CG663)</x:f>
      </x:c>
      <x:c r="DR663" s="50" t="str">
        <x:f>IF(OR(26&gt;'Настройки'!$B$3,ISBLANK(CH663),CH663=0),"",CH663)</x:f>
      </x:c>
      <x:c r="DS663" s="50" t="str">
        <x:f>IF(OR(27&gt;'Настройки'!$B$3,ISBLANK(CI663),CI663=0),"",CI663)</x:f>
      </x:c>
      <x:c r="DT663" s="50" t="str">
        <x:f>IF(OR(28&gt;'Настройки'!$B$3,ISBLANK(CJ663),CJ663=0),"",CJ663)</x:f>
      </x:c>
      <x:c r="DU663" s="50" t="str">
        <x:f>IF(OR(29&gt;'Настройки'!$B$3,ISBLANK(CK663),CK663=0),"",CK663)</x:f>
      </x:c>
      <x:c r="DV663" s="50" t="str">
        <x:f>IF(OR(30&gt;'Настройки'!$B$3,ISBLANK(CL663),CL663=0),"",CL663)</x:f>
      </x:c>
      <x:c r="DW663" s="50" t="str">
        <x:f>IF(OR(31&gt;'Настройки'!$B$3,ISBLANK(CM663),CM663=0),"",CM663)</x:f>
      </x:c>
      <x:c r="DX663" s="50" t="str">
        <x:f>IF(OR(32&gt;'Настройки'!$B$3,ISBLANK(CN663),CN663=0),"",CN663)</x:f>
      </x:c>
      <x:c r="DY663" s="50" t="str">
        <x:f>IF(OR(33&gt;'Настройки'!$B$3,ISBLANK(CO663),CO663=0),"",CO663)</x:f>
      </x:c>
      <x:c r="DZ663" s="50" t="str">
        <x:f>IF(OR(34&gt;'Настройки'!$B$3,ISBLANK(CP663),CP663=0),"",CP663)</x:f>
      </x:c>
      <x:c r="EA663" s="50" t="str">
        <x:f>IF(OR(35&gt;'Настройки'!$B$3,ISBLANK(CQ663),CQ663=0),"",CQ663)</x:f>
      </x:c>
      <x:c r="EB663" s="50" t="str">
        <x:f>IF(OR(36&gt;'Настройки'!$B$3,ISBLANK(CR663),CR663=0),"",CR663)</x:f>
      </x:c>
      <x:c r="EC663" s="50" t="str">
        <x:f>IF(A663="","",IF(OR(BB663="AZ",BB663="BZ"),10000+ROW(),IF(AZ663&gt;'Настройки'!$B$11,20000+ROW(),IF(BF663&lt;&gt;"Обычный",30000+ROW(),IF(AX663&lt;=0,40000+ROW(),"")))))</x:f>
      </x:c>
      <x:c r="ED663" s="50" t="str">
        <x:f>IF(EC663="","",COUNTIFS($EC$2:$EC$1001,"&gt;0",$EC$2:$EC$1001,"&lt;"&amp;EC663)+1)</x:f>
      </x:c>
    </x:row>
    <x:row r="664">
      <x:c r="A664" s="115"/>
      <x:c r="B664" s="115"/>
      <x:c r="C664" s="115"/>
      <x:c r="D664" s="118"/>
      <x:c r="E664" s="118"/>
      <x:c r="F664" s="118"/>
      <x:c r="G664" s="118"/>
      <x:c r="H664" s="118"/>
      <x:c r="I664" s="118"/>
      <x:c r="J664" s="118"/>
      <x:c r="K664" s="118"/>
      <x:c r="L664" s="118"/>
      <x:c r="M664" s="118"/>
      <x:c r="N664" s="118"/>
      <x:c r="O664" s="118"/>
      <x:c r="P664" s="118"/>
      <x:c r="Q664" s="118"/>
      <x:c r="R664" s="118"/>
      <x:c r="S664" s="118"/>
      <x:c r="T664" s="118"/>
      <x:c r="U664" s="118"/>
      <x:c r="V664" s="118"/>
      <x:c r="W664" s="118"/>
      <x:c r="X664" s="118"/>
      <x:c r="Y664" s="118"/>
      <x:c r="Z664" s="118"/>
      <x:c r="AA664" s="118"/>
      <x:c r="AB664" s="118"/>
      <x:c r="AC664" s="118"/>
      <x:c r="AD664" s="118"/>
      <x:c r="AE664" s="118"/>
      <x:c r="AF664" s="118"/>
      <x:c r="AG664" s="118"/>
      <x:c r="AH664" s="118"/>
      <x:c r="AI664" s="118"/>
      <x:c r="AJ664" s="118"/>
      <x:c r="AK664" s="118"/>
      <x:c r="AL664" s="118"/>
      <x:c r="AM664" s="118"/>
      <x:c r="AN664" s="118"/>
      <x:c r="AO664" s="118"/>
      <x:c r="AP664" s="115"/>
      <x:c r="AQ664" s="49" t="str">
        <x:f>IF(A664="","",COUNT(BI664:INDEX(BI664:CR664,1,'Настройки'!$B$3)))</x:f>
      </x:c>
      <x:c r="AR664" s="49" t="str">
        <x:f>IF(A664="","",SUM(BI664:INDEX(BI664:CR664,1,'Настройки'!$B$3)))</x:f>
      </x:c>
      <x:c r="AS664" s="58" t="str">
        <x:f>IF(A664="","",IF('Настройки'!$B$4="Стоимость потребления",AR664*D664,IF('Настройки'!$B$4="Количество",AR664,E664)))</x:f>
      </x:c>
      <x:c r="AT664" s="61" t="str">
        <x:f>IF(OR(A664="",AS664&lt;0,SUM($AS$2:$AS$1001)&lt;=0),"",AS664/SUM($AS$2:$AS$1001))</x:f>
      </x:c>
      <x:c r="AU664" s="61" t="str">
        <x:f>IF(OR(A664="",AS664&lt;0,SUM($AS$2:$AS$1001)&lt;=0),"",SUMIFS($AS$2:$AS$1001,$AS$2:$AS$1001,"&gt;"&amp;AS664)/SUM($AS$2:$AS$1001))</x:f>
      </x:c>
      <x:c r="AV664" s="61" t="str">
        <x:f>IF(OR(A664="",AS664&lt;0,SUM($AS$2:$AS$1001)&lt;=0),"",SUMIFS($AS$2:$AS$1001,$AS$2:$AS$1001,"&gt;="&amp;AS664)/SUM($AS$2:$AS$1001))</x:f>
      </x:c>
      <x:c r="AW664" s="49" t="str">
        <x:f>IF(A664="","",IF(SUM($AS$2:$AS$1001)&lt;=0,"Не определён",IF(AS664&lt;0,"Исключение",IF(AU664&lt;'Настройки'!$B$5,"A",IF(AU664&lt;'Настройки'!$B$6,"B","C")))))</x:f>
      </x:c>
      <x:c r="AX664" s="58" t="str">
        <x:f>IF(A664="","",IF(AQ664=0,"",AVERAGE(BI664:INDEX(BI664:CR664,1,'Настройки'!$B$3))))</x:f>
      </x:c>
      <x:c r="AY664" s="58" t="str">
        <x:f>IF(OR(A664="",AQ664=0),"",STDEVP(BI664:INDEX(BI664:CR664,1,'Настройки'!$B$3)))</x:f>
      </x:c>
      <x:c r="AZ664" s="61" t="str">
        <x:f>IF(OR(A664="",AQ664&lt;'Настройки'!$B$12,AX664&lt;=0,AND('Настройки'!$B$10="Блокировать",COUNTIF(F664:INDEX(F664:AO664,1,'Настройки'!$B$3),"&lt;0")&gt;0)),"",AY664/ABS(AX664))</x:f>
      </x:c>
      <x:c r="BA664" s="49" t="str">
        <x:f>IF(A664="","",IF(AND('Настройки'!$B$10="Блокировать",COUNTIF(F664:INDEX(F664:AO664,1,'Настройки'!$B$3),"&lt;0")&gt;0),"Не определён",IF(AQ664&lt;'Настройки'!$B$12,"Не определён",IF(AX664=0,"Нет спроса",IF(AX664&lt;0,"Не определён",IF(AZ664&lt;='Настройки'!$B$7,"X",IF(AZ664&lt;='Настройки'!$B$8,"Y","Z")))))))</x:f>
      </x:c>
      <x:c r="BB664" s="49" t="str">
        <x:f>IF(OR(A664="",LEN(AW664)&lt;&gt;1,LEN(BA664)&lt;&gt;1),"",AW664&amp;BA664)</x:f>
      </x:c>
      <x:c r="BC664" s="61" t="str">
        <x:f>IF(OR(A664="",AQ664=0),"",(COUNT(BI664:INDEX(BI664:CR664,1,'Настройки'!$B$3))-COUNT(CS664:INDEX(CS664:EB664,1,'Настройки'!$B$3)))/AQ664)</x:f>
      </x:c>
      <x:c r="BD664" s="64" t="str">
        <x:f>IF(OR(A664="",COUNT(CS664:INDEX(CS664:EB664,1,'Настройки'!$B$3))=0),"",AQ664/COUNT(CS664:INDEX(CS664:EB664,1,'Настройки'!$B$3)))</x:f>
      </x:c>
      <x:c r="BE664" s="64" t="str">
        <x:f>IF(OR(A664="",COUNT(CS664:INDEX(CS664:EB664,1,'Настройки'!$B$3))=0),"",IF(AVERAGE(CS664:INDEX(CS664:EB664,1,'Настройки'!$B$3))=0,"",(STDEVP(CS664:INDEX(CS664:EB664,1,'Настройки'!$B$3))/ABS(AVERAGE(CS664:INDEX(CS664:EB664,1,'Настройки'!$B$3))))^2))</x:f>
      </x:c>
      <x:c r="BF664" s="49" t="str">
        <x:f>IF(A664="","",IF(AQ664&lt;3,"Недостаточно",IF(AQ664&lt;6,"Предварительный","Обычный")))</x:f>
      </x:c>
      <x:c r="BG664" s="49" t="str">
        <x:f>IF(A664="","",IF(COUNTIF(F664:INDEX(F664:AO664,1,'Настройки'!$B$3),"&lt;0")&gt;0,IF('Настройки'!$B$10="Блокировать","Отрицательный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"),"")&amp;IF(AQ664&lt;3,"Недостаточно истории. ",IF(AQ664&lt;6,"Предварительная классификация. ",""))&amp;IF(AX664=0,"Нет спроса за горизонт. ","")&amp;IF(AZ664&gt;'Настройки'!$B$11,"Экстремальная вариативность. ",""))</x:f>
      </x:c>
      <x:c r="BH664" s="49" t="str">
        <x:f>IF(A664="","",IFERROR(VLOOKUP(BB664,'Настройки'!$D$3:$E$11,2,FALSE),"Сначала проверьте исходные данные и историю спроса.")&amp;" Уточните срок поставки, MOQ и критичность.")</x:f>
      </x:c>
      <x:c r="BI664" s="50" t="str">
        <x:f>IF(1&gt;'Настройки'!$B$3,"",IF(ISBLANK(F664),IF('Настройки'!$B$9="Нулевой спрос",0,""),IF(F664&lt;0,IF('Настройки'!$B$10="Исключить","",IF('Настройки'!$B$10="Абсолютные значения",ABS(F664),F664)),F664)))</x:f>
      </x:c>
      <x:c r="BJ664" s="50" t="str">
        <x:f>IF(2&gt;'Настройки'!$B$3,"",IF(ISBLANK(G664),IF('Настройки'!$B$9="Нулевой спрос",0,""),IF(G664&lt;0,IF('Настройки'!$B$10="Исключить","",IF('Настройки'!$B$10="Абсолютные значения",ABS(G664),G664)),G664)))</x:f>
      </x:c>
      <x:c r="BK664" s="50" t="str">
        <x:f>IF(3&gt;'Настройки'!$B$3,"",IF(ISBLANK(H664),IF('Настройки'!$B$9="Нулевой спрос",0,""),IF(H664&lt;0,IF('Настройки'!$B$10="Исключить","",IF('Настройки'!$B$10="Абсолютные значения",ABS(H664),H664)),H664)))</x:f>
      </x:c>
      <x:c r="BL664" s="50" t="str">
        <x:f>IF(4&gt;'Настройки'!$B$3,"",IF(ISBLANK(I664),IF('Настройки'!$B$9="Нулевой спрос",0,""),IF(I664&lt;0,IF('Настройки'!$B$10="Исключить","",IF('Настройки'!$B$10="Абсолютные значения",ABS(I664),I664)),I664)))</x:f>
      </x:c>
      <x:c r="BM664" s="50" t="str">
        <x:f>IF(5&gt;'Настройки'!$B$3,"",IF(ISBLANK(J664),IF('Настройки'!$B$9="Нулевой спрос",0,""),IF(J664&lt;0,IF('Настройки'!$B$10="Исключить","",IF('Настройки'!$B$10="Абсолютные значения",ABS(J664),J664)),J664)))</x:f>
      </x:c>
      <x:c r="BN664" s="50" t="str">
        <x:f>IF(6&gt;'Настройки'!$B$3,"",IF(ISBLANK(K664),IF('Настройки'!$B$9="Нулевой спрос",0,""),IF(K664&lt;0,IF('Настройки'!$B$10="Исключить","",IF('Настройки'!$B$10="Абсолютные значения",ABS(K664),K664)),K664)))</x:f>
      </x:c>
      <x:c r="BO664" s="50" t="str">
        <x:f>IF(7&gt;'Настройки'!$B$3,"",IF(ISBLANK(L664),IF('Настройки'!$B$9="Нулевой спрос",0,""),IF(L664&lt;0,IF('Настройки'!$B$10="Исключить","",IF('Настройки'!$B$10="Абсолютные значения",ABS(L664),L664)),L664)))</x:f>
      </x:c>
      <x:c r="BP664" s="50" t="str">
        <x:f>IF(8&gt;'Настройки'!$B$3,"",IF(ISBLANK(M664),IF('Настройки'!$B$9="Нулевой спрос",0,""),IF(M664&lt;0,IF('Настройки'!$B$10="Исключить","",IF('Настройки'!$B$10="Абсолютные значения",ABS(M664),M664)),M664)))</x:f>
      </x:c>
      <x:c r="BQ664" s="50" t="str">
        <x:f>IF(9&gt;'Настройки'!$B$3,"",IF(ISBLANK(N664),IF('Настройки'!$B$9="Нулевой спрос",0,""),IF(N664&lt;0,IF('Настройки'!$B$10="Исключить","",IF('Настройки'!$B$10="Абсолютные значения",ABS(N664),N664)),N664)))</x:f>
      </x:c>
      <x:c r="BR664" s="50" t="str">
        <x:f>IF(10&gt;'Настройки'!$B$3,"",IF(ISBLANK(O664),IF('Настройки'!$B$9="Нулевой спрос",0,""),IF(O664&lt;0,IF('Настройки'!$B$10="Исключить","",IF('Настройки'!$B$10="Абсолютные значения",ABS(O664),O664)),O664)))</x:f>
      </x:c>
      <x:c r="BS664" s="50" t="str">
        <x:f>IF(11&gt;'Настройки'!$B$3,"",IF(ISBLANK(P664),IF('Настройки'!$B$9="Нулевой спрос",0,""),IF(P664&lt;0,IF('Настройки'!$B$10="Исключить","",IF('Настройки'!$B$10="Абсолютные значения",ABS(P664),P664)),P664)))</x:f>
      </x:c>
      <x:c r="BT664" s="50" t="str">
        <x:f>IF(12&gt;'Настройки'!$B$3,"",IF(ISBLANK(Q664),IF('Настройки'!$B$9="Нулевой спрос",0,""),IF(Q664&lt;0,IF('Настройки'!$B$10="Исключить","",IF('Настройки'!$B$10="Абсолютные значения",ABS(Q664),Q664)),Q664)))</x:f>
      </x:c>
      <x:c r="BU664" s="50" t="str">
        <x:f>IF(13&gt;'Настройки'!$B$3,"",IF(ISBLANK(R664),IF('Настройки'!$B$9="Нулевой спрос",0,""),IF(R664&lt;0,IF('Настройки'!$B$10="Исключить","",IF('Настройки'!$B$10="Абсолютные значения",ABS(R664),R664)),R664)))</x:f>
      </x:c>
      <x:c r="BV664" s="50" t="str">
        <x:f>IF(14&gt;'Настройки'!$B$3,"",IF(ISBLANK(S664),IF('Настройки'!$B$9="Нулевой спрос",0,""),IF(S664&lt;0,IF('Настройки'!$B$10="Исключить","",IF('Настройки'!$B$10="Абсолютные значения",ABS(S664),S664)),S664)))</x:f>
      </x:c>
      <x:c r="BW664" s="50" t="str">
        <x:f>IF(15&gt;'Настройки'!$B$3,"",IF(ISBLANK(T664),IF('Настройки'!$B$9="Нулевой спрос",0,""),IF(T664&lt;0,IF('Настройки'!$B$10="Исключить","",IF('Настройки'!$B$10="Абсолютные значения",ABS(T664),T664)),T664)))</x:f>
      </x:c>
      <x:c r="BX664" s="50" t="str">
        <x:f>IF(16&gt;'Настройки'!$B$3,"",IF(ISBLANK(U664),IF('Настройки'!$B$9="Нулевой спрос",0,""),IF(U664&lt;0,IF('Настройки'!$B$10="Исключить","",IF('Настройки'!$B$10="Абсолютные значения",ABS(U664),U664)),U664)))</x:f>
      </x:c>
      <x:c r="BY664" s="50" t="str">
        <x:f>IF(17&gt;'Настройки'!$B$3,"",IF(ISBLANK(V664),IF('Настройки'!$B$9="Нулевой спрос",0,""),IF(V664&lt;0,IF('Настройки'!$B$10="Исключить","",IF('Настройки'!$B$10="Абсолютные значения",ABS(V664),V664)),V664)))</x:f>
      </x:c>
      <x:c r="BZ664" s="50" t="str">
        <x:f>IF(18&gt;'Настройки'!$B$3,"",IF(ISBLANK(W664),IF('Настройки'!$B$9="Нулевой спрос",0,""),IF(W664&lt;0,IF('Настройки'!$B$10="Исключить","",IF('Настройки'!$B$10="Абсолютные значения",ABS(W664),W664)),W664)))</x:f>
      </x:c>
      <x:c r="CA664" s="50" t="str">
        <x:f>IF(19&gt;'Настройки'!$B$3,"",IF(ISBLANK(X664),IF('Настройки'!$B$9="Нулевой спрос",0,""),IF(X664&lt;0,IF('Настройки'!$B$10="Исключить","",IF('Настройки'!$B$10="Абсолютные значения",ABS(X664),X664)),X664)))</x:f>
      </x:c>
      <x:c r="CB664" s="50" t="str">
        <x:f>IF(20&gt;'Настройки'!$B$3,"",IF(ISBLANK(Y664),IF('Настройки'!$B$9="Нулевой спрос",0,""),IF(Y664&lt;0,IF('Настройки'!$B$10="Исключить","",IF('Настройки'!$B$10="Абсолютные значения",ABS(Y664),Y664)),Y664)))</x:f>
      </x:c>
      <x:c r="CC664" s="50" t="str">
        <x:f>IF(21&gt;'Настройки'!$B$3,"",IF(ISBLANK(Z664),IF('Настройки'!$B$9="Нулевой спрос",0,""),IF(Z664&lt;0,IF('Настройки'!$B$10="Исключить","",IF('Настройки'!$B$10="Абсолютные значения",ABS(Z664),Z664)),Z664)))</x:f>
      </x:c>
      <x:c r="CD664" s="50" t="str">
        <x:f>IF(22&gt;'Настройки'!$B$3,"",IF(ISBLANK(AA664),IF('Настройки'!$B$9="Нулевой спрос",0,""),IF(AA664&lt;0,IF('Настройки'!$B$10="Исключить","",IF('Настройки'!$B$10="Абсолютные значения",ABS(AA664),AA664)),AA664)))</x:f>
      </x:c>
      <x:c r="CE664" s="50" t="str">
        <x:f>IF(23&gt;'Настройки'!$B$3,"",IF(ISBLANK(AB664),IF('Настройки'!$B$9="Нулевой спрос",0,""),IF(AB664&lt;0,IF('Настройки'!$B$10="Исключить","",IF('Настройки'!$B$10="Абсолютные значения",ABS(AB664),AB664)),AB664)))</x:f>
      </x:c>
      <x:c r="CF664" s="50" t="str">
        <x:f>IF(24&gt;'Настройки'!$B$3,"",IF(ISBLANK(AC664),IF('Настройки'!$B$9="Нулевой спрос",0,""),IF(AC664&lt;0,IF('Настройки'!$B$10="Исключить","",IF('Настройки'!$B$10="Абсолютные значения",ABS(AC664),AC664)),AC664)))</x:f>
      </x:c>
      <x:c r="CG664" s="50" t="str">
        <x:f>IF(25&gt;'Настройки'!$B$3,"",IF(ISBLANK(AD664),IF('Настройки'!$B$9="Нулевой спрос",0,""),IF(AD664&lt;0,IF('Настройки'!$B$10="Исключить","",IF('Настройки'!$B$10="Абсолютные значения",ABS(AD664),AD664)),AD664)))</x:f>
      </x:c>
      <x:c r="CH664" s="50" t="str">
        <x:f>IF(26&gt;'Настройки'!$B$3,"",IF(ISBLANK(AE664),IF('Настройки'!$B$9="Нулевой спрос",0,""),IF(AE664&lt;0,IF('Настройки'!$B$10="Исключить","",IF('Настройки'!$B$10="Абсолютные значения",ABS(AE664),AE664)),AE664)))</x:f>
      </x:c>
      <x:c r="CI664" s="50" t="str">
        <x:f>IF(27&gt;'Настройки'!$B$3,"",IF(ISBLANK(AF664),IF('Настройки'!$B$9="Нулевой спрос",0,""),IF(AF664&lt;0,IF('Настройки'!$B$10="Исключить","",IF('Настройки'!$B$10="Абсолютные значения",ABS(AF664),AF664)),AF664)))</x:f>
      </x:c>
      <x:c r="CJ664" s="50" t="str">
        <x:f>IF(28&gt;'Настройки'!$B$3,"",IF(ISBLANK(AG664),IF('Настройки'!$B$9="Нулевой спрос",0,""),IF(AG664&lt;0,IF('Настройки'!$B$10="Исключить","",IF('Настройки'!$B$10="Абсолютные значения",ABS(AG664),AG664)),AG664)))</x:f>
      </x:c>
      <x:c r="CK664" s="50" t="str">
        <x:f>IF(29&gt;'Настройки'!$B$3,"",IF(ISBLANK(AH664),IF('Настройки'!$B$9="Нулевой спрос",0,""),IF(AH664&lt;0,IF('Настройки'!$B$10="Исключить","",IF('Настройки'!$B$10="Абсолютные значения",ABS(AH664),AH664)),AH664)))</x:f>
      </x:c>
      <x:c r="CL664" s="50" t="str">
        <x:f>IF(30&gt;'Настройки'!$B$3,"",IF(ISBLANK(AI664),IF('Настройки'!$B$9="Нулевой спрос",0,""),IF(AI664&lt;0,IF('Настройки'!$B$10="Исключить","",IF('Настройки'!$B$10="Абсолютные значения",ABS(AI664),AI664)),AI664)))</x:f>
      </x:c>
      <x:c r="CM664" s="50" t="str">
        <x:f>IF(31&gt;'Настройки'!$B$3,"",IF(ISBLANK(AJ664),IF('Настройки'!$B$9="Нулевой спрос",0,""),IF(AJ664&lt;0,IF('Настройки'!$B$10="Исключить","",IF('Настройки'!$B$10="Абсолютные значения",ABS(AJ664),AJ664)),AJ664)))</x:f>
      </x:c>
      <x:c r="CN664" s="50" t="str">
        <x:f>IF(32&gt;'Настройки'!$B$3,"",IF(ISBLANK(AK664),IF('Настройки'!$B$9="Нулевой спрос",0,""),IF(AK664&lt;0,IF('Настройки'!$B$10="Исключить","",IF('Настройки'!$B$10="Абсолютные значения",ABS(AK664),AK664)),AK664)))</x:f>
      </x:c>
      <x:c r="CO664" s="50" t="str">
        <x:f>IF(33&gt;'Настройки'!$B$3,"",IF(ISBLANK(AL664),IF('Настройки'!$B$9="Нулевой спрос",0,""),IF(AL664&lt;0,IF('Настройки'!$B$10="Исключить","",IF('Настройки'!$B$10="Абсолютные значения",ABS(AL664),AL664)),AL664)))</x:f>
      </x:c>
      <x:c r="CP664" s="50" t="str">
        <x:f>IF(34&gt;'Настройки'!$B$3,"",IF(ISBLANK(AM664),IF('Настройки'!$B$9="Нулевой спрос",0,""),IF(AM664&lt;0,IF('Настройки'!$B$10="Исключить","",IF('Настройки'!$B$10="Абсолютные значения",ABS(AM664),AM664)),AM664)))</x:f>
      </x:c>
      <x:c r="CQ664" s="50" t="str">
        <x:f>IF(35&gt;'Настройки'!$B$3,"",IF(ISBLANK(AN664),IF('Настройки'!$B$9="Нулевой спрос",0,""),IF(AN664&lt;0,IF('Настройки'!$B$10="Исключить","",IF('Настройки'!$B$10="Абсолютные значения",ABS(AN664),AN664)),AN664)))</x:f>
      </x:c>
      <x:c r="CR664" s="50" t="str">
        <x:f>IF(36&gt;'Настройки'!$B$3,"",IF(ISBLANK(AO664),IF('Настройки'!$B$9="Нулевой спрос",0,""),IF(AO664&lt;0,IF('Настройки'!$B$10="Исключить","",IF('Настройки'!$B$10="Абсолютные значения",ABS(AO664),AO664)),AO664)))</x:f>
      </x:c>
      <x:c r="CS664" s="50" t="str">
        <x:f>IF(OR(1&gt;'Настройки'!$B$3,ISBLANK(BI664),BI664=0),"",BI664)</x:f>
      </x:c>
      <x:c r="CT664" s="50" t="str">
        <x:f>IF(OR(2&gt;'Настройки'!$B$3,ISBLANK(BJ664),BJ664=0),"",BJ664)</x:f>
      </x:c>
      <x:c r="CU664" s="50" t="str">
        <x:f>IF(OR(3&gt;'Настройки'!$B$3,ISBLANK(BK664),BK664=0),"",BK664)</x:f>
      </x:c>
      <x:c r="CV664" s="50" t="str">
        <x:f>IF(OR(4&gt;'Настройки'!$B$3,ISBLANK(BL664),BL664=0),"",BL664)</x:f>
      </x:c>
      <x:c r="CW664" s="50" t="str">
        <x:f>IF(OR(5&gt;'Настройки'!$B$3,ISBLANK(BM664),BM664=0),"",BM664)</x:f>
      </x:c>
      <x:c r="CX664" s="50" t="str">
        <x:f>IF(OR(6&gt;'Настройки'!$B$3,ISBLANK(BN664),BN664=0),"",BN664)</x:f>
      </x:c>
      <x:c r="CY664" s="50" t="str">
        <x:f>IF(OR(7&gt;'Настройки'!$B$3,ISBLANK(BO664),BO664=0),"",BO664)</x:f>
      </x:c>
      <x:c r="CZ664" s="50" t="str">
        <x:f>IF(OR(8&gt;'Настройки'!$B$3,ISBLANK(BP664),BP664=0),"",BP664)</x:f>
      </x:c>
      <x:c r="DA664" s="50" t="str">
        <x:f>IF(OR(9&gt;'Настройки'!$B$3,ISBLANK(BQ664),BQ664=0),"",BQ664)</x:f>
      </x:c>
      <x:c r="DB664" s="50" t="str">
        <x:f>IF(OR(10&gt;'Настройки'!$B$3,ISBLANK(BR664),BR664=0),"",BR664)</x:f>
      </x:c>
      <x:c r="DC664" s="50" t="str">
        <x:f>IF(OR(11&gt;'Настройки'!$B$3,ISBLANK(BS664),BS664=0),"",BS664)</x:f>
      </x:c>
      <x:c r="DD664" s="50" t="str">
        <x:f>IF(OR(12&gt;'Настройки'!$B$3,ISBLANK(BT664),BT664=0),"",BT664)</x:f>
      </x:c>
      <x:c r="DE664" s="50" t="str">
        <x:f>IF(OR(13&gt;'Настройки'!$B$3,ISBLANK(BU664),BU664=0),"",BU664)</x:f>
      </x:c>
      <x:c r="DF664" s="50" t="str">
        <x:f>IF(OR(14&gt;'Настройки'!$B$3,ISBLANK(BV664),BV664=0),"",BV664)</x:f>
      </x:c>
      <x:c r="DG664" s="50" t="str">
        <x:f>IF(OR(15&gt;'Настройки'!$B$3,ISBLANK(BW664),BW664=0),"",BW664)</x:f>
      </x:c>
      <x:c r="DH664" s="50" t="str">
        <x:f>IF(OR(16&gt;'Настройки'!$B$3,ISBLANK(BX664),BX664=0),"",BX664)</x:f>
      </x:c>
      <x:c r="DI664" s="50" t="str">
        <x:f>IF(OR(17&gt;'Настройки'!$B$3,ISBLANK(BY664),BY664=0),"",BY664)</x:f>
      </x:c>
      <x:c r="DJ664" s="50" t="str">
        <x:f>IF(OR(18&gt;'Настройки'!$B$3,ISBLANK(BZ664),BZ664=0),"",BZ664)</x:f>
      </x:c>
      <x:c r="DK664" s="50" t="str">
        <x:f>IF(OR(19&gt;'Настройки'!$B$3,ISBLANK(CA664),CA664=0),"",CA664)</x:f>
      </x:c>
      <x:c r="DL664" s="50" t="str">
        <x:f>IF(OR(20&gt;'Настройки'!$B$3,ISBLANK(CB664),CB664=0),"",CB664)</x:f>
      </x:c>
      <x:c r="DM664" s="50" t="str">
        <x:f>IF(OR(21&gt;'Настройки'!$B$3,ISBLANK(CC664),CC664=0),"",CC664)</x:f>
      </x:c>
      <x:c r="DN664" s="50" t="str">
        <x:f>IF(OR(22&gt;'Настройки'!$B$3,ISBLANK(CD664),CD664=0),"",CD664)</x:f>
      </x:c>
      <x:c r="DO664" s="50" t="str">
        <x:f>IF(OR(23&gt;'Настройки'!$B$3,ISBLANK(CE664),CE664=0),"",CE664)</x:f>
      </x:c>
      <x:c r="DP664" s="50" t="str">
        <x:f>IF(OR(24&gt;'Настройки'!$B$3,ISBLANK(CF664),CF664=0),"",CF664)</x:f>
      </x:c>
      <x:c r="DQ664" s="50" t="str">
        <x:f>IF(OR(25&gt;'Настройки'!$B$3,ISBLANK(CG664),CG664=0),"",CG664)</x:f>
      </x:c>
      <x:c r="DR664" s="50" t="str">
        <x:f>IF(OR(26&gt;'Настройки'!$B$3,ISBLANK(CH664),CH664=0),"",CH664)</x:f>
      </x:c>
      <x:c r="DS664" s="50" t="str">
        <x:f>IF(OR(27&gt;'Настройки'!$B$3,ISBLANK(CI664),CI664=0),"",CI664)</x:f>
      </x:c>
      <x:c r="DT664" s="50" t="str">
        <x:f>IF(OR(28&gt;'Настройки'!$B$3,ISBLANK(CJ664),CJ664=0),"",CJ664)</x:f>
      </x:c>
      <x:c r="DU664" s="50" t="str">
        <x:f>IF(OR(29&gt;'Настройки'!$B$3,ISBLANK(CK664),CK664=0),"",CK664)</x:f>
      </x:c>
      <x:c r="DV664" s="50" t="str">
        <x:f>IF(OR(30&gt;'Настройки'!$B$3,ISBLANK(CL664),CL664=0),"",CL664)</x:f>
      </x:c>
      <x:c r="DW664" s="50" t="str">
        <x:f>IF(OR(31&gt;'Настройки'!$B$3,ISBLANK(CM664),CM664=0),"",CM664)</x:f>
      </x:c>
      <x:c r="DX664" s="50" t="str">
        <x:f>IF(OR(32&gt;'Настройки'!$B$3,ISBLANK(CN664),CN664=0),"",CN664)</x:f>
      </x:c>
      <x:c r="DY664" s="50" t="str">
        <x:f>IF(OR(33&gt;'Настройки'!$B$3,ISBLANK(CO664),CO664=0),"",CO664)</x:f>
      </x:c>
      <x:c r="DZ664" s="50" t="str">
        <x:f>IF(OR(34&gt;'Настройки'!$B$3,ISBLANK(CP664),CP664=0),"",CP664)</x:f>
      </x:c>
      <x:c r="EA664" s="50" t="str">
        <x:f>IF(OR(35&gt;'Настройки'!$B$3,ISBLANK(CQ664),CQ664=0),"",CQ664)</x:f>
      </x:c>
      <x:c r="EB664" s="50" t="str">
        <x:f>IF(OR(36&gt;'Настройки'!$B$3,ISBLANK(CR664),CR664=0),"",CR664)</x:f>
      </x:c>
      <x:c r="EC664" s="50" t="str">
        <x:f>IF(A664="","",IF(OR(BB664="AZ",BB664="BZ"),10000+ROW(),IF(AZ664&gt;'Настройки'!$B$11,20000+ROW(),IF(BF664&lt;&gt;"Обычный",30000+ROW(),IF(AX664&lt;=0,40000+ROW(),"")))))</x:f>
      </x:c>
      <x:c r="ED664" s="50" t="str">
        <x:f>IF(EC664="","",COUNTIFS($EC$2:$EC$1001,"&gt;0",$EC$2:$EC$1001,"&lt;"&amp;EC664)+1)</x:f>
      </x:c>
    </x:row>
    <x:row r="665">
      <x:c r="A665" s="115"/>
      <x:c r="B665" s="115"/>
      <x:c r="C665" s="115"/>
      <x:c r="D665" s="118"/>
      <x:c r="E665" s="118"/>
      <x:c r="F665" s="118"/>
      <x:c r="G665" s="118"/>
      <x:c r="H665" s="118"/>
      <x:c r="I665" s="118"/>
      <x:c r="J665" s="118"/>
      <x:c r="K665" s="118"/>
      <x:c r="L665" s="118"/>
      <x:c r="M665" s="118"/>
      <x:c r="N665" s="118"/>
      <x:c r="O665" s="118"/>
      <x:c r="P665" s="118"/>
      <x:c r="Q665" s="118"/>
      <x:c r="R665" s="118"/>
      <x:c r="S665" s="118"/>
      <x:c r="T665" s="118"/>
      <x:c r="U665" s="118"/>
      <x:c r="V665" s="118"/>
      <x:c r="W665" s="118"/>
      <x:c r="X665" s="118"/>
      <x:c r="Y665" s="118"/>
      <x:c r="Z665" s="118"/>
      <x:c r="AA665" s="118"/>
      <x:c r="AB665" s="118"/>
      <x:c r="AC665" s="118"/>
      <x:c r="AD665" s="118"/>
      <x:c r="AE665" s="118"/>
      <x:c r="AF665" s="118"/>
      <x:c r="AG665" s="118"/>
      <x:c r="AH665" s="118"/>
      <x:c r="AI665" s="118"/>
      <x:c r="AJ665" s="118"/>
      <x:c r="AK665" s="118"/>
      <x:c r="AL665" s="118"/>
      <x:c r="AM665" s="118"/>
      <x:c r="AN665" s="118"/>
      <x:c r="AO665" s="118"/>
      <x:c r="AP665" s="115"/>
      <x:c r="AQ665" s="49" t="str">
        <x:f>IF(A665="","",COUNT(BI665:INDEX(BI665:CR665,1,'Настройки'!$B$3)))</x:f>
      </x:c>
      <x:c r="AR665" s="49" t="str">
        <x:f>IF(A665="","",SUM(BI665:INDEX(BI665:CR665,1,'Настройки'!$B$3)))</x:f>
      </x:c>
      <x:c r="AS665" s="58" t="str">
        <x:f>IF(A665="","",IF('Настройки'!$B$4="Стоимость потребления",AR665*D665,IF('Настройки'!$B$4="Количество",AR665,E665)))</x:f>
      </x:c>
      <x:c r="AT665" s="61" t="str">
        <x:f>IF(OR(A665="",AS665&lt;0,SUM($AS$2:$AS$1001)&lt;=0),"",AS665/SUM($AS$2:$AS$1001))</x:f>
      </x:c>
      <x:c r="AU665" s="61" t="str">
        <x:f>IF(OR(A665="",AS665&lt;0,SUM($AS$2:$AS$1001)&lt;=0),"",SUMIFS($AS$2:$AS$1001,$AS$2:$AS$1001,"&gt;"&amp;AS665)/SUM($AS$2:$AS$1001))</x:f>
      </x:c>
      <x:c r="AV665" s="61" t="str">
        <x:f>IF(OR(A665="",AS665&lt;0,SUM($AS$2:$AS$1001)&lt;=0),"",SUMIFS($AS$2:$AS$1001,$AS$2:$AS$1001,"&gt;="&amp;AS665)/SUM($AS$2:$AS$1001))</x:f>
      </x:c>
      <x:c r="AW665" s="49" t="str">
        <x:f>IF(A665="","",IF(SUM($AS$2:$AS$1001)&lt;=0,"Не определён",IF(AS665&lt;0,"Исключение",IF(AU665&lt;'Настройки'!$B$5,"A",IF(AU665&lt;'Настройки'!$B$6,"B","C")))))</x:f>
      </x:c>
      <x:c r="AX665" s="58" t="str">
        <x:f>IF(A665="","",IF(AQ665=0,"",AVERAGE(BI665:INDEX(BI665:CR665,1,'Настройки'!$B$3))))</x:f>
      </x:c>
      <x:c r="AY665" s="58" t="str">
        <x:f>IF(OR(A665="",AQ665=0),"",STDEVP(BI665:INDEX(BI665:CR665,1,'Настройки'!$B$3)))</x:f>
      </x:c>
      <x:c r="AZ665" s="61" t="str">
        <x:f>IF(OR(A665="",AQ665&lt;'Настройки'!$B$12,AX665&lt;=0,AND('Настройки'!$B$10="Блокировать",COUNTIF(F665:INDEX(F665:AO665,1,'Настройки'!$B$3),"&lt;0")&gt;0)),"",AY665/ABS(AX665))</x:f>
      </x:c>
      <x:c r="BA665" s="49" t="str">
        <x:f>IF(A665="","",IF(AND('Настройки'!$B$10="Блокировать",COUNTIF(F665:INDEX(F665:AO665,1,'Настройки'!$B$3),"&lt;0")&gt;0),"Не определён",IF(AQ665&lt;'Настройки'!$B$12,"Не определён",IF(AX665=0,"Нет спроса",IF(AX665&lt;0,"Не определён",IF(AZ665&lt;='Настройки'!$B$7,"X",IF(AZ665&lt;='Настройки'!$B$8,"Y","Z")))))))</x:f>
      </x:c>
      <x:c r="BB665" s="49" t="str">
        <x:f>IF(OR(A665="",LEN(AW665)&lt;&gt;1,LEN(BA665)&lt;&gt;1),"",AW665&amp;BA665)</x:f>
      </x:c>
      <x:c r="BC665" s="61" t="str">
        <x:f>IF(OR(A665="",AQ665=0),"",(COUNT(BI665:INDEX(BI665:CR665,1,'Настройки'!$B$3))-COUNT(CS665:INDEX(CS665:EB665,1,'Настройки'!$B$3)))/AQ665)</x:f>
      </x:c>
      <x:c r="BD665" s="64" t="str">
        <x:f>IF(OR(A665="",COUNT(CS665:INDEX(CS665:EB665,1,'Настройки'!$B$3))=0),"",AQ665/COUNT(CS665:INDEX(CS665:EB665,1,'Настройки'!$B$3)))</x:f>
      </x:c>
      <x:c r="BE665" s="64" t="str">
        <x:f>IF(OR(A665="",COUNT(CS665:INDEX(CS665:EB665,1,'Настройки'!$B$3))=0),"",IF(AVERAGE(CS665:INDEX(CS665:EB665,1,'Настройки'!$B$3))=0,"",(STDEVP(CS665:INDEX(CS665:EB665,1,'Настройки'!$B$3))/ABS(AVERAGE(CS665:INDEX(CS665:EB665,1,'Настройки'!$B$3))))^2))</x:f>
      </x:c>
      <x:c r="BF665" s="49" t="str">
        <x:f>IF(A665="","",IF(AQ665&lt;3,"Недостаточно",IF(AQ665&lt;6,"Предварительный","Обычный")))</x:f>
      </x:c>
      <x:c r="BG665" s="49" t="str">
        <x:f>IF(A665="","",IF(COUNTIF(F665:INDEX(F665:AO665,1,'Настройки'!$B$3),"&lt;0")&gt;0,IF('Настройки'!$B$10="Блокировать","Отрицательный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"),"")&amp;IF(AQ665&lt;3,"Недостаточно истории. ",IF(AQ665&lt;6,"Предварительная классификация. ",""))&amp;IF(AX665=0,"Нет спроса за горизонт. ","")&amp;IF(AZ665&gt;'Настройки'!$B$11,"Экстремальная вариативность. ",""))</x:f>
      </x:c>
      <x:c r="BH665" s="49" t="str">
        <x:f>IF(A665="","",IFERROR(VLOOKUP(BB665,'Настройки'!$D$3:$E$11,2,FALSE),"Сначала проверьте исходные данные и историю спроса.")&amp;" Уточните срок поставки, MOQ и критичность.")</x:f>
      </x:c>
      <x:c r="BI665" s="50" t="str">
        <x:f>IF(1&gt;'Настройки'!$B$3,"",IF(ISBLANK(F665),IF('Настройки'!$B$9="Нулевой спрос",0,""),IF(F665&lt;0,IF('Настройки'!$B$10="Исключить","",IF('Настройки'!$B$10="Абсолютные значения",ABS(F665),F665)),F665)))</x:f>
      </x:c>
      <x:c r="BJ665" s="50" t="str">
        <x:f>IF(2&gt;'Настройки'!$B$3,"",IF(ISBLANK(G665),IF('Настройки'!$B$9="Нулевой спрос",0,""),IF(G665&lt;0,IF('Настройки'!$B$10="Исключить","",IF('Настройки'!$B$10="Абсолютные значения",ABS(G665),G665)),G665)))</x:f>
      </x:c>
      <x:c r="BK665" s="50" t="str">
        <x:f>IF(3&gt;'Настройки'!$B$3,"",IF(ISBLANK(H665),IF('Настройки'!$B$9="Нулевой спрос",0,""),IF(H665&lt;0,IF('Настройки'!$B$10="Исключить","",IF('Настройки'!$B$10="Абсолютные значения",ABS(H665),H665)),H665)))</x:f>
      </x:c>
      <x:c r="BL665" s="50" t="str">
        <x:f>IF(4&gt;'Настройки'!$B$3,"",IF(ISBLANK(I665),IF('Настройки'!$B$9="Нулевой спрос",0,""),IF(I665&lt;0,IF('Настройки'!$B$10="Исключить","",IF('Настройки'!$B$10="Абсолютные значения",ABS(I665),I665)),I665)))</x:f>
      </x:c>
      <x:c r="BM665" s="50" t="str">
        <x:f>IF(5&gt;'Настройки'!$B$3,"",IF(ISBLANK(J665),IF('Настройки'!$B$9="Нулевой спрос",0,""),IF(J665&lt;0,IF('Настройки'!$B$10="Исключить","",IF('Настройки'!$B$10="Абсолютные значения",ABS(J665),J665)),J665)))</x:f>
      </x:c>
      <x:c r="BN665" s="50" t="str">
        <x:f>IF(6&gt;'Настройки'!$B$3,"",IF(ISBLANK(K665),IF('Настройки'!$B$9="Нулевой спрос",0,""),IF(K665&lt;0,IF('Настройки'!$B$10="Исключить","",IF('Настройки'!$B$10="Абсолютные значения",ABS(K665),K665)),K665)))</x:f>
      </x:c>
      <x:c r="BO665" s="50" t="str">
        <x:f>IF(7&gt;'Настройки'!$B$3,"",IF(ISBLANK(L665),IF('Настройки'!$B$9="Нулевой спрос",0,""),IF(L665&lt;0,IF('Настройки'!$B$10="Исключить","",IF('Настройки'!$B$10="Абсолютные значения",ABS(L665),L665)),L665)))</x:f>
      </x:c>
      <x:c r="BP665" s="50" t="str">
        <x:f>IF(8&gt;'Настройки'!$B$3,"",IF(ISBLANK(M665),IF('Настройки'!$B$9="Нулевой спрос",0,""),IF(M665&lt;0,IF('Настройки'!$B$10="Исключить","",IF('Настройки'!$B$10="Абсолютные значения",ABS(M665),M665)),M665)))</x:f>
      </x:c>
      <x:c r="BQ665" s="50" t="str">
        <x:f>IF(9&gt;'Настройки'!$B$3,"",IF(ISBLANK(N665),IF('Настройки'!$B$9="Нулевой спрос",0,""),IF(N665&lt;0,IF('Настройки'!$B$10="Исключить","",IF('Настройки'!$B$10="Абсолютные значения",ABS(N665),N665)),N665)))</x:f>
      </x:c>
      <x:c r="BR665" s="50" t="str">
        <x:f>IF(10&gt;'Настройки'!$B$3,"",IF(ISBLANK(O665),IF('Настройки'!$B$9="Нулевой спрос",0,""),IF(O665&lt;0,IF('Настройки'!$B$10="Исключить","",IF('Настройки'!$B$10="Абсолютные значения",ABS(O665),O665)),O665)))</x:f>
      </x:c>
      <x:c r="BS665" s="50" t="str">
        <x:f>IF(11&gt;'Настройки'!$B$3,"",IF(ISBLANK(P665),IF('Настройки'!$B$9="Нулевой спрос",0,""),IF(P665&lt;0,IF('Настройки'!$B$10="Исключить","",IF('Настройки'!$B$10="Абсолютные значения",ABS(P665),P665)),P665)))</x:f>
      </x:c>
      <x:c r="BT665" s="50" t="str">
        <x:f>IF(12&gt;'Настройки'!$B$3,"",IF(ISBLANK(Q665),IF('Настройки'!$B$9="Нулевой спрос",0,""),IF(Q665&lt;0,IF('Настройки'!$B$10="Исключить","",IF('Настройки'!$B$10="Абсолютные значения",ABS(Q665),Q665)),Q665)))</x:f>
      </x:c>
      <x:c r="BU665" s="50" t="str">
        <x:f>IF(13&gt;'Настройки'!$B$3,"",IF(ISBLANK(R665),IF('Настройки'!$B$9="Нулевой спрос",0,""),IF(R665&lt;0,IF('Настройки'!$B$10="Исключить","",IF('Настройки'!$B$10="Абсолютные значения",ABS(R665),R665)),R665)))</x:f>
      </x:c>
      <x:c r="BV665" s="50" t="str">
        <x:f>IF(14&gt;'Настройки'!$B$3,"",IF(ISBLANK(S665),IF('Настройки'!$B$9="Нулевой спрос",0,""),IF(S665&lt;0,IF('Настройки'!$B$10="Исключить","",IF('Настройки'!$B$10="Абсолютные значения",ABS(S665),S665)),S665)))</x:f>
      </x:c>
      <x:c r="BW665" s="50" t="str">
        <x:f>IF(15&gt;'Настройки'!$B$3,"",IF(ISBLANK(T665),IF('Настройки'!$B$9="Нулевой спрос",0,""),IF(T665&lt;0,IF('Настройки'!$B$10="Исключить","",IF('Настройки'!$B$10="Абсолютные значения",ABS(T665),T665)),T665)))</x:f>
      </x:c>
      <x:c r="BX665" s="50" t="str">
        <x:f>IF(16&gt;'Настройки'!$B$3,"",IF(ISBLANK(U665),IF('Настройки'!$B$9="Нулевой спрос",0,""),IF(U665&lt;0,IF('Настройки'!$B$10="Исключить","",IF('Настройки'!$B$10="Абсолютные значения",ABS(U665),U665)),U665)))</x:f>
      </x:c>
      <x:c r="BY665" s="50" t="str">
        <x:f>IF(17&gt;'Настройки'!$B$3,"",IF(ISBLANK(V665),IF('Настройки'!$B$9="Нулевой спрос",0,""),IF(V665&lt;0,IF('Настройки'!$B$10="Исключить","",IF('Настройки'!$B$10="Абсолютные значения",ABS(V665),V665)),V665)))</x:f>
      </x:c>
      <x:c r="BZ665" s="50" t="str">
        <x:f>IF(18&gt;'Настройки'!$B$3,"",IF(ISBLANK(W665),IF('Настройки'!$B$9="Нулевой спрос",0,""),IF(W665&lt;0,IF('Настройки'!$B$10="Исключить","",IF('Настройки'!$B$10="Абсолютные значения",ABS(W665),W665)),W665)))</x:f>
      </x:c>
      <x:c r="CA665" s="50" t="str">
        <x:f>IF(19&gt;'Настройки'!$B$3,"",IF(ISBLANK(X665),IF('Настройки'!$B$9="Нулевой спрос",0,""),IF(X665&lt;0,IF('Настройки'!$B$10="Исключить","",IF('Настройки'!$B$10="Абсолютные значения",ABS(X665),X665)),X665)))</x:f>
      </x:c>
      <x:c r="CB665" s="50" t="str">
        <x:f>IF(20&gt;'Настройки'!$B$3,"",IF(ISBLANK(Y665),IF('Настройки'!$B$9="Нулевой спрос",0,""),IF(Y665&lt;0,IF('Настройки'!$B$10="Исключить","",IF('Настройки'!$B$10="Абсолютные значения",ABS(Y665),Y665)),Y665)))</x:f>
      </x:c>
      <x:c r="CC665" s="50" t="str">
        <x:f>IF(21&gt;'Настройки'!$B$3,"",IF(ISBLANK(Z665),IF('Настройки'!$B$9="Нулевой спрос",0,""),IF(Z665&lt;0,IF('Настройки'!$B$10="Исключить","",IF('Настройки'!$B$10="Абсолютные значения",ABS(Z665),Z665)),Z665)))</x:f>
      </x:c>
      <x:c r="CD665" s="50" t="str">
        <x:f>IF(22&gt;'Настройки'!$B$3,"",IF(ISBLANK(AA665),IF('Настройки'!$B$9="Нулевой спрос",0,""),IF(AA665&lt;0,IF('Настройки'!$B$10="Исключить","",IF('Настройки'!$B$10="Абсолютные значения",ABS(AA665),AA665)),AA665)))</x:f>
      </x:c>
      <x:c r="CE665" s="50" t="str">
        <x:f>IF(23&gt;'Настройки'!$B$3,"",IF(ISBLANK(AB665),IF('Настройки'!$B$9="Нулевой спрос",0,""),IF(AB665&lt;0,IF('Настройки'!$B$10="Исключить","",IF('Настройки'!$B$10="Абсолютные значения",ABS(AB665),AB665)),AB665)))</x:f>
      </x:c>
      <x:c r="CF665" s="50" t="str">
        <x:f>IF(24&gt;'Настройки'!$B$3,"",IF(ISBLANK(AC665),IF('Настройки'!$B$9="Нулевой спрос",0,""),IF(AC665&lt;0,IF('Настройки'!$B$10="Исключить","",IF('Настройки'!$B$10="Абсолютные значения",ABS(AC665),AC665)),AC665)))</x:f>
      </x:c>
      <x:c r="CG665" s="50" t="str">
        <x:f>IF(25&gt;'Настройки'!$B$3,"",IF(ISBLANK(AD665),IF('Настройки'!$B$9="Нулевой спрос",0,""),IF(AD665&lt;0,IF('Настройки'!$B$10="Исключить","",IF('Настройки'!$B$10="Абсолютные значения",ABS(AD665),AD665)),AD665)))</x:f>
      </x:c>
      <x:c r="CH665" s="50" t="str">
        <x:f>IF(26&gt;'Настройки'!$B$3,"",IF(ISBLANK(AE665),IF('Настройки'!$B$9="Нулевой спрос",0,""),IF(AE665&lt;0,IF('Настройки'!$B$10="Исключить","",IF('Настройки'!$B$10="Абсолютные значения",ABS(AE665),AE665)),AE665)))</x:f>
      </x:c>
      <x:c r="CI665" s="50" t="str">
        <x:f>IF(27&gt;'Настройки'!$B$3,"",IF(ISBLANK(AF665),IF('Настройки'!$B$9="Нулевой спрос",0,""),IF(AF665&lt;0,IF('Настройки'!$B$10="Исключить","",IF('Настройки'!$B$10="Абсолютные значения",ABS(AF665),AF665)),AF665)))</x:f>
      </x:c>
      <x:c r="CJ665" s="50" t="str">
        <x:f>IF(28&gt;'Настройки'!$B$3,"",IF(ISBLANK(AG665),IF('Настройки'!$B$9="Нулевой спрос",0,""),IF(AG665&lt;0,IF('Настройки'!$B$10="Исключить","",IF('Настройки'!$B$10="Абсолютные значения",ABS(AG665),AG665)),AG665)))</x:f>
      </x:c>
      <x:c r="CK665" s="50" t="str">
        <x:f>IF(29&gt;'Настройки'!$B$3,"",IF(ISBLANK(AH665),IF('Настройки'!$B$9="Нулевой спрос",0,""),IF(AH665&lt;0,IF('Настройки'!$B$10="Исключить","",IF('Настройки'!$B$10="Абсолютные значения",ABS(AH665),AH665)),AH665)))</x:f>
      </x:c>
      <x:c r="CL665" s="50" t="str">
        <x:f>IF(30&gt;'Настройки'!$B$3,"",IF(ISBLANK(AI665),IF('Настройки'!$B$9="Нулевой спрос",0,""),IF(AI665&lt;0,IF('Настройки'!$B$10="Исключить","",IF('Настройки'!$B$10="Абсолютные значения",ABS(AI665),AI665)),AI665)))</x:f>
      </x:c>
      <x:c r="CM665" s="50" t="str">
        <x:f>IF(31&gt;'Настройки'!$B$3,"",IF(ISBLANK(AJ665),IF('Настройки'!$B$9="Нулевой спрос",0,""),IF(AJ665&lt;0,IF('Настройки'!$B$10="Исключить","",IF('Настройки'!$B$10="Абсолютные значения",ABS(AJ665),AJ665)),AJ665)))</x:f>
      </x:c>
      <x:c r="CN665" s="50" t="str">
        <x:f>IF(32&gt;'Настройки'!$B$3,"",IF(ISBLANK(AK665),IF('Настройки'!$B$9="Нулевой спрос",0,""),IF(AK665&lt;0,IF('Настройки'!$B$10="Исключить","",IF('Настройки'!$B$10="Абсолютные значения",ABS(AK665),AK665)),AK665)))</x:f>
      </x:c>
      <x:c r="CO665" s="50" t="str">
        <x:f>IF(33&gt;'Настройки'!$B$3,"",IF(ISBLANK(AL665),IF('Настройки'!$B$9="Нулевой спрос",0,""),IF(AL665&lt;0,IF('Настройки'!$B$10="Исключить","",IF('Настройки'!$B$10="Абсолютные значения",ABS(AL665),AL665)),AL665)))</x:f>
      </x:c>
      <x:c r="CP665" s="50" t="str">
        <x:f>IF(34&gt;'Настройки'!$B$3,"",IF(ISBLANK(AM665),IF('Настройки'!$B$9="Нулевой спрос",0,""),IF(AM665&lt;0,IF('Настройки'!$B$10="Исключить","",IF('Настройки'!$B$10="Абсолютные значения",ABS(AM665),AM665)),AM665)))</x:f>
      </x:c>
      <x:c r="CQ665" s="50" t="str">
        <x:f>IF(35&gt;'Настройки'!$B$3,"",IF(ISBLANK(AN665),IF('Настройки'!$B$9="Нулевой спрос",0,""),IF(AN665&lt;0,IF('Настройки'!$B$10="Исключить","",IF('Настройки'!$B$10="Абсолютные значения",ABS(AN665),AN665)),AN665)))</x:f>
      </x:c>
      <x:c r="CR665" s="50" t="str">
        <x:f>IF(36&gt;'Настройки'!$B$3,"",IF(ISBLANK(AO665),IF('Настройки'!$B$9="Нулевой спрос",0,""),IF(AO665&lt;0,IF('Настройки'!$B$10="Исключить","",IF('Настройки'!$B$10="Абсолютные значения",ABS(AO665),AO665)),AO665)))</x:f>
      </x:c>
      <x:c r="CS665" s="50" t="str">
        <x:f>IF(OR(1&gt;'Настройки'!$B$3,ISBLANK(BI665),BI665=0),"",BI665)</x:f>
      </x:c>
      <x:c r="CT665" s="50" t="str">
        <x:f>IF(OR(2&gt;'Настройки'!$B$3,ISBLANK(BJ665),BJ665=0),"",BJ665)</x:f>
      </x:c>
      <x:c r="CU665" s="50" t="str">
        <x:f>IF(OR(3&gt;'Настройки'!$B$3,ISBLANK(BK665),BK665=0),"",BK665)</x:f>
      </x:c>
      <x:c r="CV665" s="50" t="str">
        <x:f>IF(OR(4&gt;'Настройки'!$B$3,ISBLANK(BL665),BL665=0),"",BL665)</x:f>
      </x:c>
      <x:c r="CW665" s="50" t="str">
        <x:f>IF(OR(5&gt;'Настройки'!$B$3,ISBLANK(BM665),BM665=0),"",BM665)</x:f>
      </x:c>
      <x:c r="CX665" s="50" t="str">
        <x:f>IF(OR(6&gt;'Настройки'!$B$3,ISBLANK(BN665),BN665=0),"",BN665)</x:f>
      </x:c>
      <x:c r="CY665" s="50" t="str">
        <x:f>IF(OR(7&gt;'Настройки'!$B$3,ISBLANK(BO665),BO665=0),"",BO665)</x:f>
      </x:c>
      <x:c r="CZ665" s="50" t="str">
        <x:f>IF(OR(8&gt;'Настройки'!$B$3,ISBLANK(BP665),BP665=0),"",BP665)</x:f>
      </x:c>
      <x:c r="DA665" s="50" t="str">
        <x:f>IF(OR(9&gt;'Настройки'!$B$3,ISBLANK(BQ665),BQ665=0),"",BQ665)</x:f>
      </x:c>
      <x:c r="DB665" s="50" t="str">
        <x:f>IF(OR(10&gt;'Настройки'!$B$3,ISBLANK(BR665),BR665=0),"",BR665)</x:f>
      </x:c>
      <x:c r="DC665" s="50" t="str">
        <x:f>IF(OR(11&gt;'Настройки'!$B$3,ISBLANK(BS665),BS665=0),"",BS665)</x:f>
      </x:c>
      <x:c r="DD665" s="50" t="str">
        <x:f>IF(OR(12&gt;'Настройки'!$B$3,ISBLANK(BT665),BT665=0),"",BT665)</x:f>
      </x:c>
      <x:c r="DE665" s="50" t="str">
        <x:f>IF(OR(13&gt;'Настройки'!$B$3,ISBLANK(BU665),BU665=0),"",BU665)</x:f>
      </x:c>
      <x:c r="DF665" s="50" t="str">
        <x:f>IF(OR(14&gt;'Настройки'!$B$3,ISBLANK(BV665),BV665=0),"",BV665)</x:f>
      </x:c>
      <x:c r="DG665" s="50" t="str">
        <x:f>IF(OR(15&gt;'Настройки'!$B$3,ISBLANK(BW665),BW665=0),"",BW665)</x:f>
      </x:c>
      <x:c r="DH665" s="50" t="str">
        <x:f>IF(OR(16&gt;'Настройки'!$B$3,ISBLANK(BX665),BX665=0),"",BX665)</x:f>
      </x:c>
      <x:c r="DI665" s="50" t="str">
        <x:f>IF(OR(17&gt;'Настройки'!$B$3,ISBLANK(BY665),BY665=0),"",BY665)</x:f>
      </x:c>
      <x:c r="DJ665" s="50" t="str">
        <x:f>IF(OR(18&gt;'Настройки'!$B$3,ISBLANK(BZ665),BZ665=0),"",BZ665)</x:f>
      </x:c>
      <x:c r="DK665" s="50" t="str">
        <x:f>IF(OR(19&gt;'Настройки'!$B$3,ISBLANK(CA665),CA665=0),"",CA665)</x:f>
      </x:c>
      <x:c r="DL665" s="50" t="str">
        <x:f>IF(OR(20&gt;'Настройки'!$B$3,ISBLANK(CB665),CB665=0),"",CB665)</x:f>
      </x:c>
      <x:c r="DM665" s="50" t="str">
        <x:f>IF(OR(21&gt;'Настройки'!$B$3,ISBLANK(CC665),CC665=0),"",CC665)</x:f>
      </x:c>
      <x:c r="DN665" s="50" t="str">
        <x:f>IF(OR(22&gt;'Настройки'!$B$3,ISBLANK(CD665),CD665=0),"",CD665)</x:f>
      </x:c>
      <x:c r="DO665" s="50" t="str">
        <x:f>IF(OR(23&gt;'Настройки'!$B$3,ISBLANK(CE665),CE665=0),"",CE665)</x:f>
      </x:c>
      <x:c r="DP665" s="50" t="str">
        <x:f>IF(OR(24&gt;'Настройки'!$B$3,ISBLANK(CF665),CF665=0),"",CF665)</x:f>
      </x:c>
      <x:c r="DQ665" s="50" t="str">
        <x:f>IF(OR(25&gt;'Настройки'!$B$3,ISBLANK(CG665),CG665=0),"",CG665)</x:f>
      </x:c>
      <x:c r="DR665" s="50" t="str">
        <x:f>IF(OR(26&gt;'Настройки'!$B$3,ISBLANK(CH665),CH665=0),"",CH665)</x:f>
      </x:c>
      <x:c r="DS665" s="50" t="str">
        <x:f>IF(OR(27&gt;'Настройки'!$B$3,ISBLANK(CI665),CI665=0),"",CI665)</x:f>
      </x:c>
      <x:c r="DT665" s="50" t="str">
        <x:f>IF(OR(28&gt;'Настройки'!$B$3,ISBLANK(CJ665),CJ665=0),"",CJ665)</x:f>
      </x:c>
      <x:c r="DU665" s="50" t="str">
        <x:f>IF(OR(29&gt;'Настройки'!$B$3,ISBLANK(CK665),CK665=0),"",CK665)</x:f>
      </x:c>
      <x:c r="DV665" s="50" t="str">
        <x:f>IF(OR(30&gt;'Настройки'!$B$3,ISBLANK(CL665),CL665=0),"",CL665)</x:f>
      </x:c>
      <x:c r="DW665" s="50" t="str">
        <x:f>IF(OR(31&gt;'Настройки'!$B$3,ISBLANK(CM665),CM665=0),"",CM665)</x:f>
      </x:c>
      <x:c r="DX665" s="50" t="str">
        <x:f>IF(OR(32&gt;'Настройки'!$B$3,ISBLANK(CN665),CN665=0),"",CN665)</x:f>
      </x:c>
      <x:c r="DY665" s="50" t="str">
        <x:f>IF(OR(33&gt;'Настройки'!$B$3,ISBLANK(CO665),CO665=0),"",CO665)</x:f>
      </x:c>
      <x:c r="DZ665" s="50" t="str">
        <x:f>IF(OR(34&gt;'Настройки'!$B$3,ISBLANK(CP665),CP665=0),"",CP665)</x:f>
      </x:c>
      <x:c r="EA665" s="50" t="str">
        <x:f>IF(OR(35&gt;'Настройки'!$B$3,ISBLANK(CQ665),CQ665=0),"",CQ665)</x:f>
      </x:c>
      <x:c r="EB665" s="50" t="str">
        <x:f>IF(OR(36&gt;'Настройки'!$B$3,ISBLANK(CR665),CR665=0),"",CR665)</x:f>
      </x:c>
      <x:c r="EC665" s="50" t="str">
        <x:f>IF(A665="","",IF(OR(BB665="AZ",BB665="BZ"),10000+ROW(),IF(AZ665&gt;'Настройки'!$B$11,20000+ROW(),IF(BF665&lt;&gt;"Обычный",30000+ROW(),IF(AX665&lt;=0,40000+ROW(),"")))))</x:f>
      </x:c>
      <x:c r="ED665" s="50" t="str">
        <x:f>IF(EC665="","",COUNTIFS($EC$2:$EC$1001,"&gt;0",$EC$2:$EC$1001,"&lt;"&amp;EC665)+1)</x:f>
      </x:c>
    </x:row>
    <x:row r="666">
      <x:c r="A666" s="115"/>
      <x:c r="B666" s="115"/>
      <x:c r="C666" s="115"/>
      <x:c r="D666" s="118"/>
      <x:c r="E666" s="118"/>
      <x:c r="F666" s="118"/>
      <x:c r="G666" s="118"/>
      <x:c r="H666" s="118"/>
      <x:c r="I666" s="118"/>
      <x:c r="J666" s="118"/>
      <x:c r="K666" s="118"/>
      <x:c r="L666" s="118"/>
      <x:c r="M666" s="118"/>
      <x:c r="N666" s="118"/>
      <x:c r="O666" s="118"/>
      <x:c r="P666" s="118"/>
      <x:c r="Q666" s="118"/>
      <x:c r="R666" s="118"/>
      <x:c r="S666" s="118"/>
      <x:c r="T666" s="118"/>
      <x:c r="U666" s="118"/>
      <x:c r="V666" s="118"/>
      <x:c r="W666" s="118"/>
      <x:c r="X666" s="118"/>
      <x:c r="Y666" s="118"/>
      <x:c r="Z666" s="118"/>
      <x:c r="AA666" s="118"/>
      <x:c r="AB666" s="118"/>
      <x:c r="AC666" s="118"/>
      <x:c r="AD666" s="118"/>
      <x:c r="AE666" s="118"/>
      <x:c r="AF666" s="118"/>
      <x:c r="AG666" s="118"/>
      <x:c r="AH666" s="118"/>
      <x:c r="AI666" s="118"/>
      <x:c r="AJ666" s="118"/>
      <x:c r="AK666" s="118"/>
      <x:c r="AL666" s="118"/>
      <x:c r="AM666" s="118"/>
      <x:c r="AN666" s="118"/>
      <x:c r="AO666" s="118"/>
      <x:c r="AP666" s="115"/>
      <x:c r="AQ666" s="49" t="str">
        <x:f>IF(A666="","",COUNT(BI666:INDEX(BI666:CR666,1,'Настройки'!$B$3)))</x:f>
      </x:c>
      <x:c r="AR666" s="49" t="str">
        <x:f>IF(A666="","",SUM(BI666:INDEX(BI666:CR666,1,'Настройки'!$B$3)))</x:f>
      </x:c>
      <x:c r="AS666" s="58" t="str">
        <x:f>IF(A666="","",IF('Настройки'!$B$4="Стоимость потребления",AR666*D666,IF('Настройки'!$B$4="Количество",AR666,E666)))</x:f>
      </x:c>
      <x:c r="AT666" s="61" t="str">
        <x:f>IF(OR(A666="",AS666&lt;0,SUM($AS$2:$AS$1001)&lt;=0),"",AS666/SUM($AS$2:$AS$1001))</x:f>
      </x:c>
      <x:c r="AU666" s="61" t="str">
        <x:f>IF(OR(A666="",AS666&lt;0,SUM($AS$2:$AS$1001)&lt;=0),"",SUMIFS($AS$2:$AS$1001,$AS$2:$AS$1001,"&gt;"&amp;AS666)/SUM($AS$2:$AS$1001))</x:f>
      </x:c>
      <x:c r="AV666" s="61" t="str">
        <x:f>IF(OR(A666="",AS666&lt;0,SUM($AS$2:$AS$1001)&lt;=0),"",SUMIFS($AS$2:$AS$1001,$AS$2:$AS$1001,"&gt;="&amp;AS666)/SUM($AS$2:$AS$1001))</x:f>
      </x:c>
      <x:c r="AW666" s="49" t="str">
        <x:f>IF(A666="","",IF(SUM($AS$2:$AS$1001)&lt;=0,"Не определён",IF(AS666&lt;0,"Исключение",IF(AU666&lt;'Настройки'!$B$5,"A",IF(AU666&lt;'Настройки'!$B$6,"B","C")))))</x:f>
      </x:c>
      <x:c r="AX666" s="58" t="str">
        <x:f>IF(A666="","",IF(AQ666=0,"",AVERAGE(BI666:INDEX(BI666:CR666,1,'Настройки'!$B$3))))</x:f>
      </x:c>
      <x:c r="AY666" s="58" t="str">
        <x:f>IF(OR(A666="",AQ666=0),"",STDEVP(BI666:INDEX(BI666:CR666,1,'Настройки'!$B$3)))</x:f>
      </x:c>
      <x:c r="AZ666" s="61" t="str">
        <x:f>IF(OR(A666="",AQ666&lt;'Настройки'!$B$12,AX666&lt;=0,AND('Настройки'!$B$10="Блокировать",COUNTIF(F666:INDEX(F666:AO666,1,'Настройки'!$B$3),"&lt;0")&gt;0)),"",AY666/ABS(AX666))</x:f>
      </x:c>
      <x:c r="BA666" s="49" t="str">
        <x:f>IF(A666="","",IF(AND('Настройки'!$B$10="Блокировать",COUNTIF(F666:INDEX(F666:AO666,1,'Настройки'!$B$3),"&lt;0")&gt;0),"Не определён",IF(AQ666&lt;'Настройки'!$B$12,"Не определён",IF(AX666=0,"Нет спроса",IF(AX666&lt;0,"Не определён",IF(AZ666&lt;='Настройки'!$B$7,"X",IF(AZ666&lt;='Настройки'!$B$8,"Y","Z")))))))</x:f>
      </x:c>
      <x:c r="BB666" s="49" t="str">
        <x:f>IF(OR(A666="",LEN(AW666)&lt;&gt;1,LEN(BA666)&lt;&gt;1),"",AW666&amp;BA666)</x:f>
      </x:c>
      <x:c r="BC666" s="61" t="str">
        <x:f>IF(OR(A666="",AQ666=0),"",(COUNT(BI666:INDEX(BI666:CR666,1,'Настройки'!$B$3))-COUNT(CS666:INDEX(CS666:EB666,1,'Настройки'!$B$3)))/AQ666)</x:f>
      </x:c>
      <x:c r="BD666" s="64" t="str">
        <x:f>IF(OR(A666="",COUNT(CS666:INDEX(CS666:EB666,1,'Настройки'!$B$3))=0),"",AQ666/COUNT(CS666:INDEX(CS666:EB666,1,'Настройки'!$B$3)))</x:f>
      </x:c>
      <x:c r="BE666" s="64" t="str">
        <x:f>IF(OR(A666="",COUNT(CS666:INDEX(CS666:EB666,1,'Настройки'!$B$3))=0),"",IF(AVERAGE(CS666:INDEX(CS666:EB666,1,'Настройки'!$B$3))=0,"",(STDEVP(CS666:INDEX(CS666:EB666,1,'Настройки'!$B$3))/ABS(AVERAGE(CS666:INDEX(CS666:EB666,1,'Настройки'!$B$3))))^2))</x:f>
      </x:c>
      <x:c r="BF666" s="49" t="str">
        <x:f>IF(A666="","",IF(AQ666&lt;3,"Недостаточно",IF(AQ666&lt;6,"Предварительный","Обычный")))</x:f>
      </x:c>
      <x:c r="BG666" s="49" t="str">
        <x:f>IF(A666="","",IF(COUNTIF(F666:INDEX(F666:AO666,1,'Настройки'!$B$3),"&lt;0")&gt;0,IF('Настройки'!$B$10="Блокировать","Отрицательный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"),"")&amp;IF(AQ666&lt;3,"Недостаточно истории. ",IF(AQ666&lt;6,"Предварительная классификация. ",""))&amp;IF(AX666=0,"Нет спроса за горизонт. ","")&amp;IF(AZ666&gt;'Настройки'!$B$11,"Экстремальная вариативность. ",""))</x:f>
      </x:c>
      <x:c r="BH666" s="49" t="str">
        <x:f>IF(A666="","",IFERROR(VLOOKUP(BB666,'Настройки'!$D$3:$E$11,2,FALSE),"Сначала проверьте исходные данные и историю спроса.")&amp;" Уточните срок поставки, MOQ и критичность.")</x:f>
      </x:c>
      <x:c r="BI666" s="50" t="str">
        <x:f>IF(1&gt;'Настройки'!$B$3,"",IF(ISBLANK(F666),IF('Настройки'!$B$9="Нулевой спрос",0,""),IF(F666&lt;0,IF('Настройки'!$B$10="Исключить","",IF('Настройки'!$B$10="Абсолютные значения",ABS(F666),F666)),F666)))</x:f>
      </x:c>
      <x:c r="BJ666" s="50" t="str">
        <x:f>IF(2&gt;'Настройки'!$B$3,"",IF(ISBLANK(G666),IF('Настройки'!$B$9="Нулевой спрос",0,""),IF(G666&lt;0,IF('Настройки'!$B$10="Исключить","",IF('Настройки'!$B$10="Абсолютные значения",ABS(G666),G666)),G666)))</x:f>
      </x:c>
      <x:c r="BK666" s="50" t="str">
        <x:f>IF(3&gt;'Настройки'!$B$3,"",IF(ISBLANK(H666),IF('Настройки'!$B$9="Нулевой спрос",0,""),IF(H666&lt;0,IF('Настройки'!$B$10="Исключить","",IF('Настройки'!$B$10="Абсолютные значения",ABS(H666),H666)),H666)))</x:f>
      </x:c>
      <x:c r="BL666" s="50" t="str">
        <x:f>IF(4&gt;'Настройки'!$B$3,"",IF(ISBLANK(I666),IF('Настройки'!$B$9="Нулевой спрос",0,""),IF(I666&lt;0,IF('Настройки'!$B$10="Исключить","",IF('Настройки'!$B$10="Абсолютные значения",ABS(I666),I666)),I666)))</x:f>
      </x:c>
      <x:c r="BM666" s="50" t="str">
        <x:f>IF(5&gt;'Настройки'!$B$3,"",IF(ISBLANK(J666),IF('Настройки'!$B$9="Нулевой спрос",0,""),IF(J666&lt;0,IF('Настройки'!$B$10="Исключить","",IF('Настройки'!$B$10="Абсолютные значения",ABS(J666),J666)),J666)))</x:f>
      </x:c>
      <x:c r="BN666" s="50" t="str">
        <x:f>IF(6&gt;'Настройки'!$B$3,"",IF(ISBLANK(K666),IF('Настройки'!$B$9="Нулевой спрос",0,""),IF(K666&lt;0,IF('Настройки'!$B$10="Исключить","",IF('Настройки'!$B$10="Абсолютные значения",ABS(K666),K666)),K666)))</x:f>
      </x:c>
      <x:c r="BO666" s="50" t="str">
        <x:f>IF(7&gt;'Настройки'!$B$3,"",IF(ISBLANK(L666),IF('Настройки'!$B$9="Нулевой спрос",0,""),IF(L666&lt;0,IF('Настройки'!$B$10="Исключить","",IF('Настройки'!$B$10="Абсолютные значения",ABS(L666),L666)),L666)))</x:f>
      </x:c>
      <x:c r="BP666" s="50" t="str">
        <x:f>IF(8&gt;'Настройки'!$B$3,"",IF(ISBLANK(M666),IF('Настройки'!$B$9="Нулевой спрос",0,""),IF(M666&lt;0,IF('Настройки'!$B$10="Исключить","",IF('Настройки'!$B$10="Абсолютные значения",ABS(M666),M666)),M666)))</x:f>
      </x:c>
      <x:c r="BQ666" s="50" t="str">
        <x:f>IF(9&gt;'Настройки'!$B$3,"",IF(ISBLANK(N666),IF('Настройки'!$B$9="Нулевой спрос",0,""),IF(N666&lt;0,IF('Настройки'!$B$10="Исключить","",IF('Настройки'!$B$10="Абсолютные значения",ABS(N666),N666)),N666)))</x:f>
      </x:c>
      <x:c r="BR666" s="50" t="str">
        <x:f>IF(10&gt;'Настройки'!$B$3,"",IF(ISBLANK(O666),IF('Настройки'!$B$9="Нулевой спрос",0,""),IF(O666&lt;0,IF('Настройки'!$B$10="Исключить","",IF('Настройки'!$B$10="Абсолютные значения",ABS(O666),O666)),O666)))</x:f>
      </x:c>
      <x:c r="BS666" s="50" t="str">
        <x:f>IF(11&gt;'Настройки'!$B$3,"",IF(ISBLANK(P666),IF('Настройки'!$B$9="Нулевой спрос",0,""),IF(P666&lt;0,IF('Настройки'!$B$10="Исключить","",IF('Настройки'!$B$10="Абсолютные значения",ABS(P666),P666)),P666)))</x:f>
      </x:c>
      <x:c r="BT666" s="50" t="str">
        <x:f>IF(12&gt;'Настройки'!$B$3,"",IF(ISBLANK(Q666),IF('Настройки'!$B$9="Нулевой спрос",0,""),IF(Q666&lt;0,IF('Настройки'!$B$10="Исключить","",IF('Настройки'!$B$10="Абсолютные значения",ABS(Q666),Q666)),Q666)))</x:f>
      </x:c>
      <x:c r="BU666" s="50" t="str">
        <x:f>IF(13&gt;'Настройки'!$B$3,"",IF(ISBLANK(R666),IF('Настройки'!$B$9="Нулевой спрос",0,""),IF(R666&lt;0,IF('Настройки'!$B$10="Исключить","",IF('Настройки'!$B$10="Абсолютные значения",ABS(R666),R666)),R666)))</x:f>
      </x:c>
      <x:c r="BV666" s="50" t="str">
        <x:f>IF(14&gt;'Настройки'!$B$3,"",IF(ISBLANK(S666),IF('Настройки'!$B$9="Нулевой спрос",0,""),IF(S666&lt;0,IF('Настройки'!$B$10="Исключить","",IF('Настройки'!$B$10="Абсолютные значения",ABS(S666),S666)),S666)))</x:f>
      </x:c>
      <x:c r="BW666" s="50" t="str">
        <x:f>IF(15&gt;'Настройки'!$B$3,"",IF(ISBLANK(T666),IF('Настройки'!$B$9="Нулевой спрос",0,""),IF(T666&lt;0,IF('Настройки'!$B$10="Исключить","",IF('Настройки'!$B$10="Абсолютные значения",ABS(T666),T666)),T666)))</x:f>
      </x:c>
      <x:c r="BX666" s="50" t="str">
        <x:f>IF(16&gt;'Настройки'!$B$3,"",IF(ISBLANK(U666),IF('Настройки'!$B$9="Нулевой спрос",0,""),IF(U666&lt;0,IF('Настройки'!$B$10="Исключить","",IF('Настройки'!$B$10="Абсолютные значения",ABS(U666),U666)),U666)))</x:f>
      </x:c>
      <x:c r="BY666" s="50" t="str">
        <x:f>IF(17&gt;'Настройки'!$B$3,"",IF(ISBLANK(V666),IF('Настройки'!$B$9="Нулевой спрос",0,""),IF(V666&lt;0,IF('Настройки'!$B$10="Исключить","",IF('Настройки'!$B$10="Абсолютные значения",ABS(V666),V666)),V666)))</x:f>
      </x:c>
      <x:c r="BZ666" s="50" t="str">
        <x:f>IF(18&gt;'Настройки'!$B$3,"",IF(ISBLANK(W666),IF('Настройки'!$B$9="Нулевой спрос",0,""),IF(W666&lt;0,IF('Настройки'!$B$10="Исключить","",IF('Настройки'!$B$10="Абсолютные значения",ABS(W666),W666)),W666)))</x:f>
      </x:c>
      <x:c r="CA666" s="50" t="str">
        <x:f>IF(19&gt;'Настройки'!$B$3,"",IF(ISBLANK(X666),IF('Настройки'!$B$9="Нулевой спрос",0,""),IF(X666&lt;0,IF('Настройки'!$B$10="Исключить","",IF('Настройки'!$B$10="Абсолютные значения",ABS(X666),X666)),X666)))</x:f>
      </x:c>
      <x:c r="CB666" s="50" t="str">
        <x:f>IF(20&gt;'Настройки'!$B$3,"",IF(ISBLANK(Y666),IF('Настройки'!$B$9="Нулевой спрос",0,""),IF(Y666&lt;0,IF('Настройки'!$B$10="Исключить","",IF('Настройки'!$B$10="Абсолютные значения",ABS(Y666),Y666)),Y666)))</x:f>
      </x:c>
      <x:c r="CC666" s="50" t="str">
        <x:f>IF(21&gt;'Настройки'!$B$3,"",IF(ISBLANK(Z666),IF('Настройки'!$B$9="Нулевой спрос",0,""),IF(Z666&lt;0,IF('Настройки'!$B$10="Исключить","",IF('Настройки'!$B$10="Абсолютные значения",ABS(Z666),Z666)),Z666)))</x:f>
      </x:c>
      <x:c r="CD666" s="50" t="str">
        <x:f>IF(22&gt;'Настройки'!$B$3,"",IF(ISBLANK(AA666),IF('Настройки'!$B$9="Нулевой спрос",0,""),IF(AA666&lt;0,IF('Настройки'!$B$10="Исключить","",IF('Настройки'!$B$10="Абсолютные значения",ABS(AA666),AA666)),AA666)))</x:f>
      </x:c>
      <x:c r="CE666" s="50" t="str">
        <x:f>IF(23&gt;'Настройки'!$B$3,"",IF(ISBLANK(AB666),IF('Настройки'!$B$9="Нулевой спрос",0,""),IF(AB666&lt;0,IF('Настройки'!$B$10="Исключить","",IF('Настройки'!$B$10="Абсолютные значения",ABS(AB666),AB666)),AB666)))</x:f>
      </x:c>
      <x:c r="CF666" s="50" t="str">
        <x:f>IF(24&gt;'Настройки'!$B$3,"",IF(ISBLANK(AC666),IF('Настройки'!$B$9="Нулевой спрос",0,""),IF(AC666&lt;0,IF('Настройки'!$B$10="Исключить","",IF('Настройки'!$B$10="Абсолютные значения",ABS(AC666),AC666)),AC666)))</x:f>
      </x:c>
      <x:c r="CG666" s="50" t="str">
        <x:f>IF(25&gt;'Настройки'!$B$3,"",IF(ISBLANK(AD666),IF('Настройки'!$B$9="Нулевой спрос",0,""),IF(AD666&lt;0,IF('Настройки'!$B$10="Исключить","",IF('Настройки'!$B$10="Абсолютные значения",ABS(AD666),AD666)),AD666)))</x:f>
      </x:c>
      <x:c r="CH666" s="50" t="str">
        <x:f>IF(26&gt;'Настройки'!$B$3,"",IF(ISBLANK(AE666),IF('Настройки'!$B$9="Нулевой спрос",0,""),IF(AE666&lt;0,IF('Настройки'!$B$10="Исключить","",IF('Настройки'!$B$10="Абсолютные значения",ABS(AE666),AE666)),AE666)))</x:f>
      </x:c>
      <x:c r="CI666" s="50" t="str">
        <x:f>IF(27&gt;'Настройки'!$B$3,"",IF(ISBLANK(AF666),IF('Настройки'!$B$9="Нулевой спрос",0,""),IF(AF666&lt;0,IF('Настройки'!$B$10="Исключить","",IF('Настройки'!$B$10="Абсолютные значения",ABS(AF666),AF666)),AF666)))</x:f>
      </x:c>
      <x:c r="CJ666" s="50" t="str">
        <x:f>IF(28&gt;'Настройки'!$B$3,"",IF(ISBLANK(AG666),IF('Настройки'!$B$9="Нулевой спрос",0,""),IF(AG666&lt;0,IF('Настройки'!$B$10="Исключить","",IF('Настройки'!$B$10="Абсолютные значения",ABS(AG666),AG666)),AG666)))</x:f>
      </x:c>
      <x:c r="CK666" s="50" t="str">
        <x:f>IF(29&gt;'Настройки'!$B$3,"",IF(ISBLANK(AH666),IF('Настройки'!$B$9="Нулевой спрос",0,""),IF(AH666&lt;0,IF('Настройки'!$B$10="Исключить","",IF('Настройки'!$B$10="Абсолютные значения",ABS(AH666),AH666)),AH666)))</x:f>
      </x:c>
      <x:c r="CL666" s="50" t="str">
        <x:f>IF(30&gt;'Настройки'!$B$3,"",IF(ISBLANK(AI666),IF('Настройки'!$B$9="Нулевой спрос",0,""),IF(AI666&lt;0,IF('Настройки'!$B$10="Исключить","",IF('Настройки'!$B$10="Абсолютные значения",ABS(AI666),AI666)),AI666)))</x:f>
      </x:c>
      <x:c r="CM666" s="50" t="str">
        <x:f>IF(31&gt;'Настройки'!$B$3,"",IF(ISBLANK(AJ666),IF('Настройки'!$B$9="Нулевой спрос",0,""),IF(AJ666&lt;0,IF('Настройки'!$B$10="Исключить","",IF('Настройки'!$B$10="Абсолютные значения",ABS(AJ666),AJ666)),AJ666)))</x:f>
      </x:c>
      <x:c r="CN666" s="50" t="str">
        <x:f>IF(32&gt;'Настройки'!$B$3,"",IF(ISBLANK(AK666),IF('Настройки'!$B$9="Нулевой спрос",0,""),IF(AK666&lt;0,IF('Настройки'!$B$10="Исключить","",IF('Настройки'!$B$10="Абсолютные значения",ABS(AK666),AK666)),AK666)))</x:f>
      </x:c>
      <x:c r="CO666" s="50" t="str">
        <x:f>IF(33&gt;'Настройки'!$B$3,"",IF(ISBLANK(AL666),IF('Настройки'!$B$9="Нулевой спрос",0,""),IF(AL666&lt;0,IF('Настройки'!$B$10="Исключить","",IF('Настройки'!$B$10="Абсолютные значения",ABS(AL666),AL666)),AL666)))</x:f>
      </x:c>
      <x:c r="CP666" s="50" t="str">
        <x:f>IF(34&gt;'Настройки'!$B$3,"",IF(ISBLANK(AM666),IF('Настройки'!$B$9="Нулевой спрос",0,""),IF(AM666&lt;0,IF('Настройки'!$B$10="Исключить","",IF('Настройки'!$B$10="Абсолютные значения",ABS(AM666),AM666)),AM666)))</x:f>
      </x:c>
      <x:c r="CQ666" s="50" t="str">
        <x:f>IF(35&gt;'Настройки'!$B$3,"",IF(ISBLANK(AN666),IF('Настройки'!$B$9="Нулевой спрос",0,""),IF(AN666&lt;0,IF('Настройки'!$B$10="Исключить","",IF('Настройки'!$B$10="Абсолютные значения",ABS(AN666),AN666)),AN666)))</x:f>
      </x:c>
      <x:c r="CR666" s="50" t="str">
        <x:f>IF(36&gt;'Настройки'!$B$3,"",IF(ISBLANK(AO666),IF('Настройки'!$B$9="Нулевой спрос",0,""),IF(AO666&lt;0,IF('Настройки'!$B$10="Исключить","",IF('Настройки'!$B$10="Абсолютные значения",ABS(AO666),AO666)),AO666)))</x:f>
      </x:c>
      <x:c r="CS666" s="50" t="str">
        <x:f>IF(OR(1&gt;'Настройки'!$B$3,ISBLANK(BI666),BI666=0),"",BI666)</x:f>
      </x:c>
      <x:c r="CT666" s="50" t="str">
        <x:f>IF(OR(2&gt;'Настройки'!$B$3,ISBLANK(BJ666),BJ666=0),"",BJ666)</x:f>
      </x:c>
      <x:c r="CU666" s="50" t="str">
        <x:f>IF(OR(3&gt;'Настройки'!$B$3,ISBLANK(BK666),BK666=0),"",BK666)</x:f>
      </x:c>
      <x:c r="CV666" s="50" t="str">
        <x:f>IF(OR(4&gt;'Настройки'!$B$3,ISBLANK(BL666),BL666=0),"",BL666)</x:f>
      </x:c>
      <x:c r="CW666" s="50" t="str">
        <x:f>IF(OR(5&gt;'Настройки'!$B$3,ISBLANK(BM666),BM666=0),"",BM666)</x:f>
      </x:c>
      <x:c r="CX666" s="50" t="str">
        <x:f>IF(OR(6&gt;'Настройки'!$B$3,ISBLANK(BN666),BN666=0),"",BN666)</x:f>
      </x:c>
      <x:c r="CY666" s="50" t="str">
        <x:f>IF(OR(7&gt;'Настройки'!$B$3,ISBLANK(BO666),BO666=0),"",BO666)</x:f>
      </x:c>
      <x:c r="CZ666" s="50" t="str">
        <x:f>IF(OR(8&gt;'Настройки'!$B$3,ISBLANK(BP666),BP666=0),"",BP666)</x:f>
      </x:c>
      <x:c r="DA666" s="50" t="str">
        <x:f>IF(OR(9&gt;'Настройки'!$B$3,ISBLANK(BQ666),BQ666=0),"",BQ666)</x:f>
      </x:c>
      <x:c r="DB666" s="50" t="str">
        <x:f>IF(OR(10&gt;'Настройки'!$B$3,ISBLANK(BR666),BR666=0),"",BR666)</x:f>
      </x:c>
      <x:c r="DC666" s="50" t="str">
        <x:f>IF(OR(11&gt;'Настройки'!$B$3,ISBLANK(BS666),BS666=0),"",BS666)</x:f>
      </x:c>
      <x:c r="DD666" s="50" t="str">
        <x:f>IF(OR(12&gt;'Настройки'!$B$3,ISBLANK(BT666),BT666=0),"",BT666)</x:f>
      </x:c>
      <x:c r="DE666" s="50" t="str">
        <x:f>IF(OR(13&gt;'Настройки'!$B$3,ISBLANK(BU666),BU666=0),"",BU666)</x:f>
      </x:c>
      <x:c r="DF666" s="50" t="str">
        <x:f>IF(OR(14&gt;'Настройки'!$B$3,ISBLANK(BV666),BV666=0),"",BV666)</x:f>
      </x:c>
      <x:c r="DG666" s="50" t="str">
        <x:f>IF(OR(15&gt;'Настройки'!$B$3,ISBLANK(BW666),BW666=0),"",BW666)</x:f>
      </x:c>
      <x:c r="DH666" s="50" t="str">
        <x:f>IF(OR(16&gt;'Настройки'!$B$3,ISBLANK(BX666),BX666=0),"",BX666)</x:f>
      </x:c>
      <x:c r="DI666" s="50" t="str">
        <x:f>IF(OR(17&gt;'Настройки'!$B$3,ISBLANK(BY666),BY666=0),"",BY666)</x:f>
      </x:c>
      <x:c r="DJ666" s="50" t="str">
        <x:f>IF(OR(18&gt;'Настройки'!$B$3,ISBLANK(BZ666),BZ666=0),"",BZ666)</x:f>
      </x:c>
      <x:c r="DK666" s="50" t="str">
        <x:f>IF(OR(19&gt;'Настройки'!$B$3,ISBLANK(CA666),CA666=0),"",CA666)</x:f>
      </x:c>
      <x:c r="DL666" s="50" t="str">
        <x:f>IF(OR(20&gt;'Настройки'!$B$3,ISBLANK(CB666),CB666=0),"",CB666)</x:f>
      </x:c>
      <x:c r="DM666" s="50" t="str">
        <x:f>IF(OR(21&gt;'Настройки'!$B$3,ISBLANK(CC666),CC666=0),"",CC666)</x:f>
      </x:c>
      <x:c r="DN666" s="50" t="str">
        <x:f>IF(OR(22&gt;'Настройки'!$B$3,ISBLANK(CD666),CD666=0),"",CD666)</x:f>
      </x:c>
      <x:c r="DO666" s="50" t="str">
        <x:f>IF(OR(23&gt;'Настройки'!$B$3,ISBLANK(CE666),CE666=0),"",CE666)</x:f>
      </x:c>
      <x:c r="DP666" s="50" t="str">
        <x:f>IF(OR(24&gt;'Настройки'!$B$3,ISBLANK(CF666),CF666=0),"",CF666)</x:f>
      </x:c>
      <x:c r="DQ666" s="50" t="str">
        <x:f>IF(OR(25&gt;'Настройки'!$B$3,ISBLANK(CG666),CG666=0),"",CG666)</x:f>
      </x:c>
      <x:c r="DR666" s="50" t="str">
        <x:f>IF(OR(26&gt;'Настройки'!$B$3,ISBLANK(CH666),CH666=0),"",CH666)</x:f>
      </x:c>
      <x:c r="DS666" s="50" t="str">
        <x:f>IF(OR(27&gt;'Настройки'!$B$3,ISBLANK(CI666),CI666=0),"",CI666)</x:f>
      </x:c>
      <x:c r="DT666" s="50" t="str">
        <x:f>IF(OR(28&gt;'Настройки'!$B$3,ISBLANK(CJ666),CJ666=0),"",CJ666)</x:f>
      </x:c>
      <x:c r="DU666" s="50" t="str">
        <x:f>IF(OR(29&gt;'Настройки'!$B$3,ISBLANK(CK666),CK666=0),"",CK666)</x:f>
      </x:c>
      <x:c r="DV666" s="50" t="str">
        <x:f>IF(OR(30&gt;'Настройки'!$B$3,ISBLANK(CL666),CL666=0),"",CL666)</x:f>
      </x:c>
      <x:c r="DW666" s="50" t="str">
        <x:f>IF(OR(31&gt;'Настройки'!$B$3,ISBLANK(CM666),CM666=0),"",CM666)</x:f>
      </x:c>
      <x:c r="DX666" s="50" t="str">
        <x:f>IF(OR(32&gt;'Настройки'!$B$3,ISBLANK(CN666),CN666=0),"",CN666)</x:f>
      </x:c>
      <x:c r="DY666" s="50" t="str">
        <x:f>IF(OR(33&gt;'Настройки'!$B$3,ISBLANK(CO666),CO666=0),"",CO666)</x:f>
      </x:c>
      <x:c r="DZ666" s="50" t="str">
        <x:f>IF(OR(34&gt;'Настройки'!$B$3,ISBLANK(CP666),CP666=0),"",CP666)</x:f>
      </x:c>
      <x:c r="EA666" s="50" t="str">
        <x:f>IF(OR(35&gt;'Настройки'!$B$3,ISBLANK(CQ666),CQ666=0),"",CQ666)</x:f>
      </x:c>
      <x:c r="EB666" s="50" t="str">
        <x:f>IF(OR(36&gt;'Настройки'!$B$3,ISBLANK(CR666),CR666=0),"",CR666)</x:f>
      </x:c>
      <x:c r="EC666" s="50" t="str">
        <x:f>IF(A666="","",IF(OR(BB666="AZ",BB666="BZ"),10000+ROW(),IF(AZ666&gt;'Настройки'!$B$11,20000+ROW(),IF(BF666&lt;&gt;"Обычный",30000+ROW(),IF(AX666&lt;=0,40000+ROW(),"")))))</x:f>
      </x:c>
      <x:c r="ED666" s="50" t="str">
        <x:f>IF(EC666="","",COUNTIFS($EC$2:$EC$1001,"&gt;0",$EC$2:$EC$1001,"&lt;"&amp;EC666)+1)</x:f>
      </x:c>
    </x:row>
    <x:row r="667">
      <x:c r="A667" s="115"/>
      <x:c r="B667" s="115"/>
      <x:c r="C667" s="115"/>
      <x:c r="D667" s="118"/>
      <x:c r="E667" s="118"/>
      <x:c r="F667" s="118"/>
      <x:c r="G667" s="118"/>
      <x:c r="H667" s="118"/>
      <x:c r="I667" s="118"/>
      <x:c r="J667" s="118"/>
      <x:c r="K667" s="118"/>
      <x:c r="L667" s="118"/>
      <x:c r="M667" s="118"/>
      <x:c r="N667" s="118"/>
      <x:c r="O667" s="118"/>
      <x:c r="P667" s="118"/>
      <x:c r="Q667" s="118"/>
      <x:c r="R667" s="118"/>
      <x:c r="S667" s="118"/>
      <x:c r="T667" s="118"/>
      <x:c r="U667" s="118"/>
      <x:c r="V667" s="118"/>
      <x:c r="W667" s="118"/>
      <x:c r="X667" s="118"/>
      <x:c r="Y667" s="118"/>
      <x:c r="Z667" s="118"/>
      <x:c r="AA667" s="118"/>
      <x:c r="AB667" s="118"/>
      <x:c r="AC667" s="118"/>
      <x:c r="AD667" s="118"/>
      <x:c r="AE667" s="118"/>
      <x:c r="AF667" s="118"/>
      <x:c r="AG667" s="118"/>
      <x:c r="AH667" s="118"/>
      <x:c r="AI667" s="118"/>
      <x:c r="AJ667" s="118"/>
      <x:c r="AK667" s="118"/>
      <x:c r="AL667" s="118"/>
      <x:c r="AM667" s="118"/>
      <x:c r="AN667" s="118"/>
      <x:c r="AO667" s="118"/>
      <x:c r="AP667" s="115"/>
      <x:c r="AQ667" s="49" t="str">
        <x:f>IF(A667="","",COUNT(BI667:INDEX(BI667:CR667,1,'Настройки'!$B$3)))</x:f>
      </x:c>
      <x:c r="AR667" s="49" t="str">
        <x:f>IF(A667="","",SUM(BI667:INDEX(BI667:CR667,1,'Настройки'!$B$3)))</x:f>
      </x:c>
      <x:c r="AS667" s="58" t="str">
        <x:f>IF(A667="","",IF('Настройки'!$B$4="Стоимость потребления",AR667*D667,IF('Настройки'!$B$4="Количество",AR667,E667)))</x:f>
      </x:c>
      <x:c r="AT667" s="61" t="str">
        <x:f>IF(OR(A667="",AS667&lt;0,SUM($AS$2:$AS$1001)&lt;=0),"",AS667/SUM($AS$2:$AS$1001))</x:f>
      </x:c>
      <x:c r="AU667" s="61" t="str">
        <x:f>IF(OR(A667="",AS667&lt;0,SUM($AS$2:$AS$1001)&lt;=0),"",SUMIFS($AS$2:$AS$1001,$AS$2:$AS$1001,"&gt;"&amp;AS667)/SUM($AS$2:$AS$1001))</x:f>
      </x:c>
      <x:c r="AV667" s="61" t="str">
        <x:f>IF(OR(A667="",AS667&lt;0,SUM($AS$2:$AS$1001)&lt;=0),"",SUMIFS($AS$2:$AS$1001,$AS$2:$AS$1001,"&gt;="&amp;AS667)/SUM($AS$2:$AS$1001))</x:f>
      </x:c>
      <x:c r="AW667" s="49" t="str">
        <x:f>IF(A667="","",IF(SUM($AS$2:$AS$1001)&lt;=0,"Не определён",IF(AS667&lt;0,"Исключение",IF(AU667&lt;'Настройки'!$B$5,"A",IF(AU667&lt;'Настройки'!$B$6,"B","C")))))</x:f>
      </x:c>
      <x:c r="AX667" s="58" t="str">
        <x:f>IF(A667="","",IF(AQ667=0,"",AVERAGE(BI667:INDEX(BI667:CR667,1,'Настройки'!$B$3))))</x:f>
      </x:c>
      <x:c r="AY667" s="58" t="str">
        <x:f>IF(OR(A667="",AQ667=0),"",STDEVP(BI667:INDEX(BI667:CR667,1,'Настройки'!$B$3)))</x:f>
      </x:c>
      <x:c r="AZ667" s="61" t="str">
        <x:f>IF(OR(A667="",AQ667&lt;'Настройки'!$B$12,AX667&lt;=0,AND('Настройки'!$B$10="Блокировать",COUNTIF(F667:INDEX(F667:AO667,1,'Настройки'!$B$3),"&lt;0")&gt;0)),"",AY667/ABS(AX667))</x:f>
      </x:c>
      <x:c r="BA667" s="49" t="str">
        <x:f>IF(A667="","",IF(AND('Настройки'!$B$10="Блокировать",COUNTIF(F667:INDEX(F667:AO667,1,'Настройки'!$B$3),"&lt;0")&gt;0),"Не определён",IF(AQ667&lt;'Настройки'!$B$12,"Не определён",IF(AX667=0,"Нет спроса",IF(AX667&lt;0,"Не определён",IF(AZ667&lt;='Настройки'!$B$7,"X",IF(AZ667&lt;='Настройки'!$B$8,"Y","Z")))))))</x:f>
      </x:c>
      <x:c r="BB667" s="49" t="str">
        <x:f>IF(OR(A667="",LEN(AW667)&lt;&gt;1,LEN(BA667)&lt;&gt;1),"",AW667&amp;BA667)</x:f>
      </x:c>
      <x:c r="BC667" s="61" t="str">
        <x:f>IF(OR(A667="",AQ667=0),"",(COUNT(BI667:INDEX(BI667:CR667,1,'Настройки'!$B$3))-COUNT(CS667:INDEX(CS667:EB667,1,'Настройки'!$B$3)))/AQ667)</x:f>
      </x:c>
      <x:c r="BD667" s="64" t="str">
        <x:f>IF(OR(A667="",COUNT(CS667:INDEX(CS667:EB667,1,'Настройки'!$B$3))=0),"",AQ667/COUNT(CS667:INDEX(CS667:EB667,1,'Настройки'!$B$3)))</x:f>
      </x:c>
      <x:c r="BE667" s="64" t="str">
        <x:f>IF(OR(A667="",COUNT(CS667:INDEX(CS667:EB667,1,'Настройки'!$B$3))=0),"",IF(AVERAGE(CS667:INDEX(CS667:EB667,1,'Настройки'!$B$3))=0,"",(STDEVP(CS667:INDEX(CS667:EB667,1,'Настройки'!$B$3))/ABS(AVERAGE(CS667:INDEX(CS667:EB667,1,'Настройки'!$B$3))))^2))</x:f>
      </x:c>
      <x:c r="BF667" s="49" t="str">
        <x:f>IF(A667="","",IF(AQ667&lt;3,"Недостаточно",IF(AQ667&lt;6,"Предварительный","Обычный")))</x:f>
      </x:c>
      <x:c r="BG667" s="49" t="str">
        <x:f>IF(A667="","",IF(COUNTIF(F667:INDEX(F667:AO667,1,'Настройки'!$B$3),"&lt;0")&gt;0,IF('Настройки'!$B$10="Блокировать","Отрицательный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"),"")&amp;IF(AQ667&lt;3,"Недостаточно истории. ",IF(AQ667&lt;6,"Предварительная классификация. ",""))&amp;IF(AX667=0,"Нет спроса за горизонт. ","")&amp;IF(AZ667&gt;'Настройки'!$B$11,"Экстремальная вариативность. ",""))</x:f>
      </x:c>
      <x:c r="BH667" s="49" t="str">
        <x:f>IF(A667="","",IFERROR(VLOOKUP(BB667,'Настройки'!$D$3:$E$11,2,FALSE),"Сначала проверьте исходные данные и историю спроса.")&amp;" Уточните срок поставки, MOQ и критичность.")</x:f>
      </x:c>
      <x:c r="BI667" s="50" t="str">
        <x:f>IF(1&gt;'Настройки'!$B$3,"",IF(ISBLANK(F667),IF('Настройки'!$B$9="Нулевой спрос",0,""),IF(F667&lt;0,IF('Настройки'!$B$10="Исключить","",IF('Настройки'!$B$10="Абсолютные значения",ABS(F667),F667)),F667)))</x:f>
      </x:c>
      <x:c r="BJ667" s="50" t="str">
        <x:f>IF(2&gt;'Настройки'!$B$3,"",IF(ISBLANK(G667),IF('Настройки'!$B$9="Нулевой спрос",0,""),IF(G667&lt;0,IF('Настройки'!$B$10="Исключить","",IF('Настройки'!$B$10="Абсолютные значения",ABS(G667),G667)),G667)))</x:f>
      </x:c>
      <x:c r="BK667" s="50" t="str">
        <x:f>IF(3&gt;'Настройки'!$B$3,"",IF(ISBLANK(H667),IF('Настройки'!$B$9="Нулевой спрос",0,""),IF(H667&lt;0,IF('Настройки'!$B$10="Исключить","",IF('Настройки'!$B$10="Абсолютные значения",ABS(H667),H667)),H667)))</x:f>
      </x:c>
      <x:c r="BL667" s="50" t="str">
        <x:f>IF(4&gt;'Настройки'!$B$3,"",IF(ISBLANK(I667),IF('Настройки'!$B$9="Нулевой спрос",0,""),IF(I667&lt;0,IF('Настройки'!$B$10="Исключить","",IF('Настройки'!$B$10="Абсолютные значения",ABS(I667),I667)),I667)))</x:f>
      </x:c>
      <x:c r="BM667" s="50" t="str">
        <x:f>IF(5&gt;'Настройки'!$B$3,"",IF(ISBLANK(J667),IF('Настройки'!$B$9="Нулевой спрос",0,""),IF(J667&lt;0,IF('Настройки'!$B$10="Исключить","",IF('Настройки'!$B$10="Абсолютные значения",ABS(J667),J667)),J667)))</x:f>
      </x:c>
      <x:c r="BN667" s="50" t="str">
        <x:f>IF(6&gt;'Настройки'!$B$3,"",IF(ISBLANK(K667),IF('Настройки'!$B$9="Нулевой спрос",0,""),IF(K667&lt;0,IF('Настройки'!$B$10="Исключить","",IF('Настройки'!$B$10="Абсолютные значения",ABS(K667),K667)),K667)))</x:f>
      </x:c>
      <x:c r="BO667" s="50" t="str">
        <x:f>IF(7&gt;'Настройки'!$B$3,"",IF(ISBLANK(L667),IF('Настройки'!$B$9="Нулевой спрос",0,""),IF(L667&lt;0,IF('Настройки'!$B$10="Исключить","",IF('Настройки'!$B$10="Абсолютные значения",ABS(L667),L667)),L667)))</x:f>
      </x:c>
      <x:c r="BP667" s="50" t="str">
        <x:f>IF(8&gt;'Настройки'!$B$3,"",IF(ISBLANK(M667),IF('Настройки'!$B$9="Нулевой спрос",0,""),IF(M667&lt;0,IF('Настройки'!$B$10="Исключить","",IF('Настройки'!$B$10="Абсолютные значения",ABS(M667),M667)),M667)))</x:f>
      </x:c>
      <x:c r="BQ667" s="50" t="str">
        <x:f>IF(9&gt;'Настройки'!$B$3,"",IF(ISBLANK(N667),IF('Настройки'!$B$9="Нулевой спрос",0,""),IF(N667&lt;0,IF('Настройки'!$B$10="Исключить","",IF('Настройки'!$B$10="Абсолютные значения",ABS(N667),N667)),N667)))</x:f>
      </x:c>
      <x:c r="BR667" s="50" t="str">
        <x:f>IF(10&gt;'Настройки'!$B$3,"",IF(ISBLANK(O667),IF('Настройки'!$B$9="Нулевой спрос",0,""),IF(O667&lt;0,IF('Настройки'!$B$10="Исключить","",IF('Настройки'!$B$10="Абсолютные значения",ABS(O667),O667)),O667)))</x:f>
      </x:c>
      <x:c r="BS667" s="50" t="str">
        <x:f>IF(11&gt;'Настройки'!$B$3,"",IF(ISBLANK(P667),IF('Настройки'!$B$9="Нулевой спрос",0,""),IF(P667&lt;0,IF('Настройки'!$B$10="Исключить","",IF('Настройки'!$B$10="Абсолютные значения",ABS(P667),P667)),P667)))</x:f>
      </x:c>
      <x:c r="BT667" s="50" t="str">
        <x:f>IF(12&gt;'Настройки'!$B$3,"",IF(ISBLANK(Q667),IF('Настройки'!$B$9="Нулевой спрос",0,""),IF(Q667&lt;0,IF('Настройки'!$B$10="Исключить","",IF('Настройки'!$B$10="Абсолютные значения",ABS(Q667),Q667)),Q667)))</x:f>
      </x:c>
      <x:c r="BU667" s="50" t="str">
        <x:f>IF(13&gt;'Настройки'!$B$3,"",IF(ISBLANK(R667),IF('Настройки'!$B$9="Нулевой спрос",0,""),IF(R667&lt;0,IF('Настройки'!$B$10="Исключить","",IF('Настройки'!$B$10="Абсолютные значения",ABS(R667),R667)),R667)))</x:f>
      </x:c>
      <x:c r="BV667" s="50" t="str">
        <x:f>IF(14&gt;'Настройки'!$B$3,"",IF(ISBLANK(S667),IF('Настройки'!$B$9="Нулевой спрос",0,""),IF(S667&lt;0,IF('Настройки'!$B$10="Исключить","",IF('Настройки'!$B$10="Абсолютные значения",ABS(S667),S667)),S667)))</x:f>
      </x:c>
      <x:c r="BW667" s="50" t="str">
        <x:f>IF(15&gt;'Настройки'!$B$3,"",IF(ISBLANK(T667),IF('Настройки'!$B$9="Нулевой спрос",0,""),IF(T667&lt;0,IF('Настройки'!$B$10="Исключить","",IF('Настройки'!$B$10="Абсолютные значения",ABS(T667),T667)),T667)))</x:f>
      </x:c>
      <x:c r="BX667" s="50" t="str">
        <x:f>IF(16&gt;'Настройки'!$B$3,"",IF(ISBLANK(U667),IF('Настройки'!$B$9="Нулевой спрос",0,""),IF(U667&lt;0,IF('Настройки'!$B$10="Исключить","",IF('Настройки'!$B$10="Абсолютные значения",ABS(U667),U667)),U667)))</x:f>
      </x:c>
      <x:c r="BY667" s="50" t="str">
        <x:f>IF(17&gt;'Настройки'!$B$3,"",IF(ISBLANK(V667),IF('Настройки'!$B$9="Нулевой спрос",0,""),IF(V667&lt;0,IF('Настройки'!$B$10="Исключить","",IF('Настройки'!$B$10="Абсолютные значения",ABS(V667),V667)),V667)))</x:f>
      </x:c>
      <x:c r="BZ667" s="50" t="str">
        <x:f>IF(18&gt;'Настройки'!$B$3,"",IF(ISBLANK(W667),IF('Настройки'!$B$9="Нулевой спрос",0,""),IF(W667&lt;0,IF('Настройки'!$B$10="Исключить","",IF('Настройки'!$B$10="Абсолютные значения",ABS(W667),W667)),W667)))</x:f>
      </x:c>
      <x:c r="CA667" s="50" t="str">
        <x:f>IF(19&gt;'Настройки'!$B$3,"",IF(ISBLANK(X667),IF('Настройки'!$B$9="Нулевой спрос",0,""),IF(X667&lt;0,IF('Настройки'!$B$10="Исключить","",IF('Настройки'!$B$10="Абсолютные значения",ABS(X667),X667)),X667)))</x:f>
      </x:c>
      <x:c r="CB667" s="50" t="str">
        <x:f>IF(20&gt;'Настройки'!$B$3,"",IF(ISBLANK(Y667),IF('Настройки'!$B$9="Нулевой спрос",0,""),IF(Y667&lt;0,IF('Настройки'!$B$10="Исключить","",IF('Настройки'!$B$10="Абсолютные значения",ABS(Y667),Y667)),Y667)))</x:f>
      </x:c>
      <x:c r="CC667" s="50" t="str">
        <x:f>IF(21&gt;'Настройки'!$B$3,"",IF(ISBLANK(Z667),IF('Настройки'!$B$9="Нулевой спрос",0,""),IF(Z667&lt;0,IF('Настройки'!$B$10="Исключить","",IF('Настройки'!$B$10="Абсолютные значения",ABS(Z667),Z667)),Z667)))</x:f>
      </x:c>
      <x:c r="CD667" s="50" t="str">
        <x:f>IF(22&gt;'Настройки'!$B$3,"",IF(ISBLANK(AA667),IF('Настройки'!$B$9="Нулевой спрос",0,""),IF(AA667&lt;0,IF('Настройки'!$B$10="Исключить","",IF('Настройки'!$B$10="Абсолютные значения",ABS(AA667),AA667)),AA667)))</x:f>
      </x:c>
      <x:c r="CE667" s="50" t="str">
        <x:f>IF(23&gt;'Настройки'!$B$3,"",IF(ISBLANK(AB667),IF('Настройки'!$B$9="Нулевой спрос",0,""),IF(AB667&lt;0,IF('Настройки'!$B$10="Исключить","",IF('Настройки'!$B$10="Абсолютные значения",ABS(AB667),AB667)),AB667)))</x:f>
      </x:c>
      <x:c r="CF667" s="50" t="str">
        <x:f>IF(24&gt;'Настройки'!$B$3,"",IF(ISBLANK(AC667),IF('Настройки'!$B$9="Нулевой спрос",0,""),IF(AC667&lt;0,IF('Настройки'!$B$10="Исключить","",IF('Настройки'!$B$10="Абсолютные значения",ABS(AC667),AC667)),AC667)))</x:f>
      </x:c>
      <x:c r="CG667" s="50" t="str">
        <x:f>IF(25&gt;'Настройки'!$B$3,"",IF(ISBLANK(AD667),IF('Настройки'!$B$9="Нулевой спрос",0,""),IF(AD667&lt;0,IF('Настройки'!$B$10="Исключить","",IF('Настройки'!$B$10="Абсолютные значения",ABS(AD667),AD667)),AD667)))</x:f>
      </x:c>
      <x:c r="CH667" s="50" t="str">
        <x:f>IF(26&gt;'Настройки'!$B$3,"",IF(ISBLANK(AE667),IF('Настройки'!$B$9="Нулевой спрос",0,""),IF(AE667&lt;0,IF('Настройки'!$B$10="Исключить","",IF('Настройки'!$B$10="Абсолютные значения",ABS(AE667),AE667)),AE667)))</x:f>
      </x:c>
      <x:c r="CI667" s="50" t="str">
        <x:f>IF(27&gt;'Настройки'!$B$3,"",IF(ISBLANK(AF667),IF('Настройки'!$B$9="Нулевой спрос",0,""),IF(AF667&lt;0,IF('Настройки'!$B$10="Исключить","",IF('Настройки'!$B$10="Абсолютные значения",ABS(AF667),AF667)),AF667)))</x:f>
      </x:c>
      <x:c r="CJ667" s="50" t="str">
        <x:f>IF(28&gt;'Настройки'!$B$3,"",IF(ISBLANK(AG667),IF('Настройки'!$B$9="Нулевой спрос",0,""),IF(AG667&lt;0,IF('Настройки'!$B$10="Исключить","",IF('Настройки'!$B$10="Абсолютные значения",ABS(AG667),AG667)),AG667)))</x:f>
      </x:c>
      <x:c r="CK667" s="50" t="str">
        <x:f>IF(29&gt;'Настройки'!$B$3,"",IF(ISBLANK(AH667),IF('Настройки'!$B$9="Нулевой спрос",0,""),IF(AH667&lt;0,IF('Настройки'!$B$10="Исключить","",IF('Настройки'!$B$10="Абсолютные значения",ABS(AH667),AH667)),AH667)))</x:f>
      </x:c>
      <x:c r="CL667" s="50" t="str">
        <x:f>IF(30&gt;'Настройки'!$B$3,"",IF(ISBLANK(AI667),IF('Настройки'!$B$9="Нулевой спрос",0,""),IF(AI667&lt;0,IF('Настройки'!$B$10="Исключить","",IF('Настройки'!$B$10="Абсолютные значения",ABS(AI667),AI667)),AI667)))</x:f>
      </x:c>
      <x:c r="CM667" s="50" t="str">
        <x:f>IF(31&gt;'Настройки'!$B$3,"",IF(ISBLANK(AJ667),IF('Настройки'!$B$9="Нулевой спрос",0,""),IF(AJ667&lt;0,IF('Настройки'!$B$10="Исключить","",IF('Настройки'!$B$10="Абсолютные значения",ABS(AJ667),AJ667)),AJ667)))</x:f>
      </x:c>
      <x:c r="CN667" s="50" t="str">
        <x:f>IF(32&gt;'Настройки'!$B$3,"",IF(ISBLANK(AK667),IF('Настройки'!$B$9="Нулевой спрос",0,""),IF(AK667&lt;0,IF('Настройки'!$B$10="Исключить","",IF('Настройки'!$B$10="Абсолютные значения",ABS(AK667),AK667)),AK667)))</x:f>
      </x:c>
      <x:c r="CO667" s="50" t="str">
        <x:f>IF(33&gt;'Настройки'!$B$3,"",IF(ISBLANK(AL667),IF('Настройки'!$B$9="Нулевой спрос",0,""),IF(AL667&lt;0,IF('Настройки'!$B$10="Исключить","",IF('Настройки'!$B$10="Абсолютные значения",ABS(AL667),AL667)),AL667)))</x:f>
      </x:c>
      <x:c r="CP667" s="50" t="str">
        <x:f>IF(34&gt;'Настройки'!$B$3,"",IF(ISBLANK(AM667),IF('Настройки'!$B$9="Нулевой спрос",0,""),IF(AM667&lt;0,IF('Настройки'!$B$10="Исключить","",IF('Настройки'!$B$10="Абсолютные значения",ABS(AM667),AM667)),AM667)))</x:f>
      </x:c>
      <x:c r="CQ667" s="50" t="str">
        <x:f>IF(35&gt;'Настройки'!$B$3,"",IF(ISBLANK(AN667),IF('Настройки'!$B$9="Нулевой спрос",0,""),IF(AN667&lt;0,IF('Настройки'!$B$10="Исключить","",IF('Настройки'!$B$10="Абсолютные значения",ABS(AN667),AN667)),AN667)))</x:f>
      </x:c>
      <x:c r="CR667" s="50" t="str">
        <x:f>IF(36&gt;'Настройки'!$B$3,"",IF(ISBLANK(AO667),IF('Настройки'!$B$9="Нулевой спрос",0,""),IF(AO667&lt;0,IF('Настройки'!$B$10="Исключить","",IF('Настройки'!$B$10="Абсолютные значения",ABS(AO667),AO667)),AO667)))</x:f>
      </x:c>
      <x:c r="CS667" s="50" t="str">
        <x:f>IF(OR(1&gt;'Настройки'!$B$3,ISBLANK(BI667),BI667=0),"",BI667)</x:f>
      </x:c>
      <x:c r="CT667" s="50" t="str">
        <x:f>IF(OR(2&gt;'Настройки'!$B$3,ISBLANK(BJ667),BJ667=0),"",BJ667)</x:f>
      </x:c>
      <x:c r="CU667" s="50" t="str">
        <x:f>IF(OR(3&gt;'Настройки'!$B$3,ISBLANK(BK667),BK667=0),"",BK667)</x:f>
      </x:c>
      <x:c r="CV667" s="50" t="str">
        <x:f>IF(OR(4&gt;'Настройки'!$B$3,ISBLANK(BL667),BL667=0),"",BL667)</x:f>
      </x:c>
      <x:c r="CW667" s="50" t="str">
        <x:f>IF(OR(5&gt;'Настройки'!$B$3,ISBLANK(BM667),BM667=0),"",BM667)</x:f>
      </x:c>
      <x:c r="CX667" s="50" t="str">
        <x:f>IF(OR(6&gt;'Настройки'!$B$3,ISBLANK(BN667),BN667=0),"",BN667)</x:f>
      </x:c>
      <x:c r="CY667" s="50" t="str">
        <x:f>IF(OR(7&gt;'Настройки'!$B$3,ISBLANK(BO667),BO667=0),"",BO667)</x:f>
      </x:c>
      <x:c r="CZ667" s="50" t="str">
        <x:f>IF(OR(8&gt;'Настройки'!$B$3,ISBLANK(BP667),BP667=0),"",BP667)</x:f>
      </x:c>
      <x:c r="DA667" s="50" t="str">
        <x:f>IF(OR(9&gt;'Настройки'!$B$3,ISBLANK(BQ667),BQ667=0),"",BQ667)</x:f>
      </x:c>
      <x:c r="DB667" s="50" t="str">
        <x:f>IF(OR(10&gt;'Настройки'!$B$3,ISBLANK(BR667),BR667=0),"",BR667)</x:f>
      </x:c>
      <x:c r="DC667" s="50" t="str">
        <x:f>IF(OR(11&gt;'Настройки'!$B$3,ISBLANK(BS667),BS667=0),"",BS667)</x:f>
      </x:c>
      <x:c r="DD667" s="50" t="str">
        <x:f>IF(OR(12&gt;'Настройки'!$B$3,ISBLANK(BT667),BT667=0),"",BT667)</x:f>
      </x:c>
      <x:c r="DE667" s="50" t="str">
        <x:f>IF(OR(13&gt;'Настройки'!$B$3,ISBLANK(BU667),BU667=0),"",BU667)</x:f>
      </x:c>
      <x:c r="DF667" s="50" t="str">
        <x:f>IF(OR(14&gt;'Настройки'!$B$3,ISBLANK(BV667),BV667=0),"",BV667)</x:f>
      </x:c>
      <x:c r="DG667" s="50" t="str">
        <x:f>IF(OR(15&gt;'Настройки'!$B$3,ISBLANK(BW667),BW667=0),"",BW667)</x:f>
      </x:c>
      <x:c r="DH667" s="50" t="str">
        <x:f>IF(OR(16&gt;'Настройки'!$B$3,ISBLANK(BX667),BX667=0),"",BX667)</x:f>
      </x:c>
      <x:c r="DI667" s="50" t="str">
        <x:f>IF(OR(17&gt;'Настройки'!$B$3,ISBLANK(BY667),BY667=0),"",BY667)</x:f>
      </x:c>
      <x:c r="DJ667" s="50" t="str">
        <x:f>IF(OR(18&gt;'Настройки'!$B$3,ISBLANK(BZ667),BZ667=0),"",BZ667)</x:f>
      </x:c>
      <x:c r="DK667" s="50" t="str">
        <x:f>IF(OR(19&gt;'Настройки'!$B$3,ISBLANK(CA667),CA667=0),"",CA667)</x:f>
      </x:c>
      <x:c r="DL667" s="50" t="str">
        <x:f>IF(OR(20&gt;'Настройки'!$B$3,ISBLANK(CB667),CB667=0),"",CB667)</x:f>
      </x:c>
      <x:c r="DM667" s="50" t="str">
        <x:f>IF(OR(21&gt;'Настройки'!$B$3,ISBLANK(CC667),CC667=0),"",CC667)</x:f>
      </x:c>
      <x:c r="DN667" s="50" t="str">
        <x:f>IF(OR(22&gt;'Настройки'!$B$3,ISBLANK(CD667),CD667=0),"",CD667)</x:f>
      </x:c>
      <x:c r="DO667" s="50" t="str">
        <x:f>IF(OR(23&gt;'Настройки'!$B$3,ISBLANK(CE667),CE667=0),"",CE667)</x:f>
      </x:c>
      <x:c r="DP667" s="50" t="str">
        <x:f>IF(OR(24&gt;'Настройки'!$B$3,ISBLANK(CF667),CF667=0),"",CF667)</x:f>
      </x:c>
      <x:c r="DQ667" s="50" t="str">
        <x:f>IF(OR(25&gt;'Настройки'!$B$3,ISBLANK(CG667),CG667=0),"",CG667)</x:f>
      </x:c>
      <x:c r="DR667" s="50" t="str">
        <x:f>IF(OR(26&gt;'Настройки'!$B$3,ISBLANK(CH667),CH667=0),"",CH667)</x:f>
      </x:c>
      <x:c r="DS667" s="50" t="str">
        <x:f>IF(OR(27&gt;'Настройки'!$B$3,ISBLANK(CI667),CI667=0),"",CI667)</x:f>
      </x:c>
      <x:c r="DT667" s="50" t="str">
        <x:f>IF(OR(28&gt;'Настройки'!$B$3,ISBLANK(CJ667),CJ667=0),"",CJ667)</x:f>
      </x:c>
      <x:c r="DU667" s="50" t="str">
        <x:f>IF(OR(29&gt;'Настройки'!$B$3,ISBLANK(CK667),CK667=0),"",CK667)</x:f>
      </x:c>
      <x:c r="DV667" s="50" t="str">
        <x:f>IF(OR(30&gt;'Настройки'!$B$3,ISBLANK(CL667),CL667=0),"",CL667)</x:f>
      </x:c>
      <x:c r="DW667" s="50" t="str">
        <x:f>IF(OR(31&gt;'Настройки'!$B$3,ISBLANK(CM667),CM667=0),"",CM667)</x:f>
      </x:c>
      <x:c r="DX667" s="50" t="str">
        <x:f>IF(OR(32&gt;'Настройки'!$B$3,ISBLANK(CN667),CN667=0),"",CN667)</x:f>
      </x:c>
      <x:c r="DY667" s="50" t="str">
        <x:f>IF(OR(33&gt;'Настройки'!$B$3,ISBLANK(CO667),CO667=0),"",CO667)</x:f>
      </x:c>
      <x:c r="DZ667" s="50" t="str">
        <x:f>IF(OR(34&gt;'Настройки'!$B$3,ISBLANK(CP667),CP667=0),"",CP667)</x:f>
      </x:c>
      <x:c r="EA667" s="50" t="str">
        <x:f>IF(OR(35&gt;'Настройки'!$B$3,ISBLANK(CQ667),CQ667=0),"",CQ667)</x:f>
      </x:c>
      <x:c r="EB667" s="50" t="str">
        <x:f>IF(OR(36&gt;'Настройки'!$B$3,ISBLANK(CR667),CR667=0),"",CR667)</x:f>
      </x:c>
      <x:c r="EC667" s="50" t="str">
        <x:f>IF(A667="","",IF(OR(BB667="AZ",BB667="BZ"),10000+ROW(),IF(AZ667&gt;'Настройки'!$B$11,20000+ROW(),IF(BF667&lt;&gt;"Обычный",30000+ROW(),IF(AX667&lt;=0,40000+ROW(),"")))))</x:f>
      </x:c>
      <x:c r="ED667" s="50" t="str">
        <x:f>IF(EC667="","",COUNTIFS($EC$2:$EC$1001,"&gt;0",$EC$2:$EC$1001,"&lt;"&amp;EC667)+1)</x:f>
      </x:c>
    </x:row>
    <x:row r="668">
      <x:c r="A668" s="115"/>
      <x:c r="B668" s="115"/>
      <x:c r="C668" s="115"/>
      <x:c r="D668" s="118"/>
      <x:c r="E668" s="118"/>
      <x:c r="F668" s="118"/>
      <x:c r="G668" s="118"/>
      <x:c r="H668" s="118"/>
      <x:c r="I668" s="118"/>
      <x:c r="J668" s="118"/>
      <x:c r="K668" s="118"/>
      <x:c r="L668" s="118"/>
      <x:c r="M668" s="118"/>
      <x:c r="N668" s="118"/>
      <x:c r="O668" s="118"/>
      <x:c r="P668" s="118"/>
      <x:c r="Q668" s="118"/>
      <x:c r="R668" s="118"/>
      <x:c r="S668" s="118"/>
      <x:c r="T668" s="118"/>
      <x:c r="U668" s="118"/>
      <x:c r="V668" s="118"/>
      <x:c r="W668" s="118"/>
      <x:c r="X668" s="118"/>
      <x:c r="Y668" s="118"/>
      <x:c r="Z668" s="118"/>
      <x:c r="AA668" s="118"/>
      <x:c r="AB668" s="118"/>
      <x:c r="AC668" s="118"/>
      <x:c r="AD668" s="118"/>
      <x:c r="AE668" s="118"/>
      <x:c r="AF668" s="118"/>
      <x:c r="AG668" s="118"/>
      <x:c r="AH668" s="118"/>
      <x:c r="AI668" s="118"/>
      <x:c r="AJ668" s="118"/>
      <x:c r="AK668" s="118"/>
      <x:c r="AL668" s="118"/>
      <x:c r="AM668" s="118"/>
      <x:c r="AN668" s="118"/>
      <x:c r="AO668" s="118"/>
      <x:c r="AP668" s="115"/>
      <x:c r="AQ668" s="49" t="str">
        <x:f>IF(A668="","",COUNT(BI668:INDEX(BI668:CR668,1,'Настройки'!$B$3)))</x:f>
      </x:c>
      <x:c r="AR668" s="49" t="str">
        <x:f>IF(A668="","",SUM(BI668:INDEX(BI668:CR668,1,'Настройки'!$B$3)))</x:f>
      </x:c>
      <x:c r="AS668" s="58" t="str">
        <x:f>IF(A668="","",IF('Настройки'!$B$4="Стоимость потребления",AR668*D668,IF('Настройки'!$B$4="Количество",AR668,E668)))</x:f>
      </x:c>
      <x:c r="AT668" s="61" t="str">
        <x:f>IF(OR(A668="",AS668&lt;0,SUM($AS$2:$AS$1001)&lt;=0),"",AS668/SUM($AS$2:$AS$1001))</x:f>
      </x:c>
      <x:c r="AU668" s="61" t="str">
        <x:f>IF(OR(A668="",AS668&lt;0,SUM($AS$2:$AS$1001)&lt;=0),"",SUMIFS($AS$2:$AS$1001,$AS$2:$AS$1001,"&gt;"&amp;AS668)/SUM($AS$2:$AS$1001))</x:f>
      </x:c>
      <x:c r="AV668" s="61" t="str">
        <x:f>IF(OR(A668="",AS668&lt;0,SUM($AS$2:$AS$1001)&lt;=0),"",SUMIFS($AS$2:$AS$1001,$AS$2:$AS$1001,"&gt;="&amp;AS668)/SUM($AS$2:$AS$1001))</x:f>
      </x:c>
      <x:c r="AW668" s="49" t="str">
        <x:f>IF(A668="","",IF(SUM($AS$2:$AS$1001)&lt;=0,"Не определён",IF(AS668&lt;0,"Исключение",IF(AU668&lt;'Настройки'!$B$5,"A",IF(AU668&lt;'Настройки'!$B$6,"B","C")))))</x:f>
      </x:c>
      <x:c r="AX668" s="58" t="str">
        <x:f>IF(A668="","",IF(AQ668=0,"",AVERAGE(BI668:INDEX(BI668:CR668,1,'Настройки'!$B$3))))</x:f>
      </x:c>
      <x:c r="AY668" s="58" t="str">
        <x:f>IF(OR(A668="",AQ668=0),"",STDEVP(BI668:INDEX(BI668:CR668,1,'Настройки'!$B$3)))</x:f>
      </x:c>
      <x:c r="AZ668" s="61" t="str">
        <x:f>IF(OR(A668="",AQ668&lt;'Настройки'!$B$12,AX668&lt;=0,AND('Настройки'!$B$10="Блокировать",COUNTIF(F668:INDEX(F668:AO668,1,'Настройки'!$B$3),"&lt;0")&gt;0)),"",AY668/ABS(AX668))</x:f>
      </x:c>
      <x:c r="BA668" s="49" t="str">
        <x:f>IF(A668="","",IF(AND('Настройки'!$B$10="Блокировать",COUNTIF(F668:INDEX(F668:AO668,1,'Настройки'!$B$3),"&lt;0")&gt;0),"Не определён",IF(AQ668&lt;'Настройки'!$B$12,"Не определён",IF(AX668=0,"Нет спроса",IF(AX668&lt;0,"Не определён",IF(AZ668&lt;='Настройки'!$B$7,"X",IF(AZ668&lt;='Настройки'!$B$8,"Y","Z")))))))</x:f>
      </x:c>
      <x:c r="BB668" s="49" t="str">
        <x:f>IF(OR(A668="",LEN(AW668)&lt;&gt;1,LEN(BA668)&lt;&gt;1),"",AW668&amp;BA668)</x:f>
      </x:c>
      <x:c r="BC668" s="61" t="str">
        <x:f>IF(OR(A668="",AQ668=0),"",(COUNT(BI668:INDEX(BI668:CR668,1,'Настройки'!$B$3))-COUNT(CS668:INDEX(CS668:EB668,1,'Настройки'!$B$3)))/AQ668)</x:f>
      </x:c>
      <x:c r="BD668" s="64" t="str">
        <x:f>IF(OR(A668="",COUNT(CS668:INDEX(CS668:EB668,1,'Настройки'!$B$3))=0),"",AQ668/COUNT(CS668:INDEX(CS668:EB668,1,'Настройки'!$B$3)))</x:f>
      </x:c>
      <x:c r="BE668" s="64" t="str">
        <x:f>IF(OR(A668="",COUNT(CS668:INDEX(CS668:EB668,1,'Настройки'!$B$3))=0),"",IF(AVERAGE(CS668:INDEX(CS668:EB668,1,'Настройки'!$B$3))=0,"",(STDEVP(CS668:INDEX(CS668:EB668,1,'Настройки'!$B$3))/ABS(AVERAGE(CS668:INDEX(CS668:EB668,1,'Настройки'!$B$3))))^2))</x:f>
      </x:c>
      <x:c r="BF668" s="49" t="str">
        <x:f>IF(A668="","",IF(AQ668&lt;3,"Недостаточно",IF(AQ668&lt;6,"Предварительный","Обычный")))</x:f>
      </x:c>
      <x:c r="BG668" s="49" t="str">
        <x:f>IF(A668="","",IF(COUNTIF(F668:INDEX(F668:AO668,1,'Настройки'!$B$3),"&lt;0")&gt;0,IF('Настройки'!$B$10="Блокировать","Отрицательный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"),"")&amp;IF(AQ668&lt;3,"Недостаточно истории. ",IF(AQ668&lt;6,"Предварительная классификация. ",""))&amp;IF(AX668=0,"Нет спроса за горизонт. ","")&amp;IF(AZ668&gt;'Настройки'!$B$11,"Экстремальная вариативность. ",""))</x:f>
      </x:c>
      <x:c r="BH668" s="49" t="str">
        <x:f>IF(A668="","",IFERROR(VLOOKUP(BB668,'Настройки'!$D$3:$E$11,2,FALSE),"Сначала проверьте исходные данные и историю спроса.")&amp;" Уточните срок поставки, MOQ и критичность.")</x:f>
      </x:c>
      <x:c r="BI668" s="50" t="str">
        <x:f>IF(1&gt;'Настройки'!$B$3,"",IF(ISBLANK(F668),IF('Настройки'!$B$9="Нулевой спрос",0,""),IF(F668&lt;0,IF('Настройки'!$B$10="Исключить","",IF('Настройки'!$B$10="Абсолютные значения",ABS(F668),F668)),F668)))</x:f>
      </x:c>
      <x:c r="BJ668" s="50" t="str">
        <x:f>IF(2&gt;'Настройки'!$B$3,"",IF(ISBLANK(G668),IF('Настройки'!$B$9="Нулевой спрос",0,""),IF(G668&lt;0,IF('Настройки'!$B$10="Исключить","",IF('Настройки'!$B$10="Абсолютные значения",ABS(G668),G668)),G668)))</x:f>
      </x:c>
      <x:c r="BK668" s="50" t="str">
        <x:f>IF(3&gt;'Настройки'!$B$3,"",IF(ISBLANK(H668),IF('Настройки'!$B$9="Нулевой спрос",0,""),IF(H668&lt;0,IF('Настройки'!$B$10="Исключить","",IF('Настройки'!$B$10="Абсолютные значения",ABS(H668),H668)),H668)))</x:f>
      </x:c>
      <x:c r="BL668" s="50" t="str">
        <x:f>IF(4&gt;'Настройки'!$B$3,"",IF(ISBLANK(I668),IF('Настройки'!$B$9="Нулевой спрос",0,""),IF(I668&lt;0,IF('Настройки'!$B$10="Исключить","",IF('Настройки'!$B$10="Абсолютные значения",ABS(I668),I668)),I668)))</x:f>
      </x:c>
      <x:c r="BM668" s="50" t="str">
        <x:f>IF(5&gt;'Настройки'!$B$3,"",IF(ISBLANK(J668),IF('Настройки'!$B$9="Нулевой спрос",0,""),IF(J668&lt;0,IF('Настройки'!$B$10="Исключить","",IF('Настройки'!$B$10="Абсолютные значения",ABS(J668),J668)),J668)))</x:f>
      </x:c>
      <x:c r="BN668" s="50" t="str">
        <x:f>IF(6&gt;'Настройки'!$B$3,"",IF(ISBLANK(K668),IF('Настройки'!$B$9="Нулевой спрос",0,""),IF(K668&lt;0,IF('Настройки'!$B$10="Исключить","",IF('Настройки'!$B$10="Абсолютные значения",ABS(K668),K668)),K668)))</x:f>
      </x:c>
      <x:c r="BO668" s="50" t="str">
        <x:f>IF(7&gt;'Настройки'!$B$3,"",IF(ISBLANK(L668),IF('Настройки'!$B$9="Нулевой спрос",0,""),IF(L668&lt;0,IF('Настройки'!$B$10="Исключить","",IF('Настройки'!$B$10="Абсолютные значения",ABS(L668),L668)),L668)))</x:f>
      </x:c>
      <x:c r="BP668" s="50" t="str">
        <x:f>IF(8&gt;'Настройки'!$B$3,"",IF(ISBLANK(M668),IF('Настройки'!$B$9="Нулевой спрос",0,""),IF(M668&lt;0,IF('Настройки'!$B$10="Исключить","",IF('Настройки'!$B$10="Абсолютные значения",ABS(M668),M668)),M668)))</x:f>
      </x:c>
      <x:c r="BQ668" s="50" t="str">
        <x:f>IF(9&gt;'Настройки'!$B$3,"",IF(ISBLANK(N668),IF('Настройки'!$B$9="Нулевой спрос",0,""),IF(N668&lt;0,IF('Настройки'!$B$10="Исключить","",IF('Настройки'!$B$10="Абсолютные значения",ABS(N668),N668)),N668)))</x:f>
      </x:c>
      <x:c r="BR668" s="50" t="str">
        <x:f>IF(10&gt;'Настройки'!$B$3,"",IF(ISBLANK(O668),IF('Настройки'!$B$9="Нулевой спрос",0,""),IF(O668&lt;0,IF('Настройки'!$B$10="Исключить","",IF('Настройки'!$B$10="Абсолютные значения",ABS(O668),O668)),O668)))</x:f>
      </x:c>
      <x:c r="BS668" s="50" t="str">
        <x:f>IF(11&gt;'Настройки'!$B$3,"",IF(ISBLANK(P668),IF('Настройки'!$B$9="Нулевой спрос",0,""),IF(P668&lt;0,IF('Настройки'!$B$10="Исключить","",IF('Настройки'!$B$10="Абсолютные значения",ABS(P668),P668)),P668)))</x:f>
      </x:c>
      <x:c r="BT668" s="50" t="str">
        <x:f>IF(12&gt;'Настройки'!$B$3,"",IF(ISBLANK(Q668),IF('Настройки'!$B$9="Нулевой спрос",0,""),IF(Q668&lt;0,IF('Настройки'!$B$10="Исключить","",IF('Настройки'!$B$10="Абсолютные значения",ABS(Q668),Q668)),Q668)))</x:f>
      </x:c>
      <x:c r="BU668" s="50" t="str">
        <x:f>IF(13&gt;'Настройки'!$B$3,"",IF(ISBLANK(R668),IF('Настройки'!$B$9="Нулевой спрос",0,""),IF(R668&lt;0,IF('Настройки'!$B$10="Исключить","",IF('Настройки'!$B$10="Абсолютные значения",ABS(R668),R668)),R668)))</x:f>
      </x:c>
      <x:c r="BV668" s="50" t="str">
        <x:f>IF(14&gt;'Настройки'!$B$3,"",IF(ISBLANK(S668),IF('Настройки'!$B$9="Нулевой спрос",0,""),IF(S668&lt;0,IF('Настройки'!$B$10="Исключить","",IF('Настройки'!$B$10="Абсолютные значения",ABS(S668),S668)),S668)))</x:f>
      </x:c>
      <x:c r="BW668" s="50" t="str">
        <x:f>IF(15&gt;'Настройки'!$B$3,"",IF(ISBLANK(T668),IF('Настройки'!$B$9="Нулевой спрос",0,""),IF(T668&lt;0,IF('Настройки'!$B$10="Исключить","",IF('Настройки'!$B$10="Абсолютные значения",ABS(T668),T668)),T668)))</x:f>
      </x:c>
      <x:c r="BX668" s="50" t="str">
        <x:f>IF(16&gt;'Настройки'!$B$3,"",IF(ISBLANK(U668),IF('Настройки'!$B$9="Нулевой спрос",0,""),IF(U668&lt;0,IF('Настройки'!$B$10="Исключить","",IF('Настройки'!$B$10="Абсолютные значения",ABS(U668),U668)),U668)))</x:f>
      </x:c>
      <x:c r="BY668" s="50" t="str">
        <x:f>IF(17&gt;'Настройки'!$B$3,"",IF(ISBLANK(V668),IF('Настройки'!$B$9="Нулевой спрос",0,""),IF(V668&lt;0,IF('Настройки'!$B$10="Исключить","",IF('Настройки'!$B$10="Абсолютные значения",ABS(V668),V668)),V668)))</x:f>
      </x:c>
      <x:c r="BZ668" s="50" t="str">
        <x:f>IF(18&gt;'Настройки'!$B$3,"",IF(ISBLANK(W668),IF('Настройки'!$B$9="Нулевой спрос",0,""),IF(W668&lt;0,IF('Настройки'!$B$10="Исключить","",IF('Настройки'!$B$10="Абсолютные значения",ABS(W668),W668)),W668)))</x:f>
      </x:c>
      <x:c r="CA668" s="50" t="str">
        <x:f>IF(19&gt;'Настройки'!$B$3,"",IF(ISBLANK(X668),IF('Настройки'!$B$9="Нулевой спрос",0,""),IF(X668&lt;0,IF('Настройки'!$B$10="Исключить","",IF('Настройки'!$B$10="Абсолютные значения",ABS(X668),X668)),X668)))</x:f>
      </x:c>
      <x:c r="CB668" s="50" t="str">
        <x:f>IF(20&gt;'Настройки'!$B$3,"",IF(ISBLANK(Y668),IF('Настройки'!$B$9="Нулевой спрос",0,""),IF(Y668&lt;0,IF('Настройки'!$B$10="Исключить","",IF('Настройки'!$B$10="Абсолютные значения",ABS(Y668),Y668)),Y668)))</x:f>
      </x:c>
      <x:c r="CC668" s="50" t="str">
        <x:f>IF(21&gt;'Настройки'!$B$3,"",IF(ISBLANK(Z668),IF('Настройки'!$B$9="Нулевой спрос",0,""),IF(Z668&lt;0,IF('Настройки'!$B$10="Исключить","",IF('Настройки'!$B$10="Абсолютные значения",ABS(Z668),Z668)),Z668)))</x:f>
      </x:c>
      <x:c r="CD668" s="50" t="str">
        <x:f>IF(22&gt;'Настройки'!$B$3,"",IF(ISBLANK(AA668),IF('Настройки'!$B$9="Нулевой спрос",0,""),IF(AA668&lt;0,IF('Настройки'!$B$10="Исключить","",IF('Настройки'!$B$10="Абсолютные значения",ABS(AA668),AA668)),AA668)))</x:f>
      </x:c>
      <x:c r="CE668" s="50" t="str">
        <x:f>IF(23&gt;'Настройки'!$B$3,"",IF(ISBLANK(AB668),IF('Настройки'!$B$9="Нулевой спрос",0,""),IF(AB668&lt;0,IF('Настройки'!$B$10="Исключить","",IF('Настройки'!$B$10="Абсолютные значения",ABS(AB668),AB668)),AB668)))</x:f>
      </x:c>
      <x:c r="CF668" s="50" t="str">
        <x:f>IF(24&gt;'Настройки'!$B$3,"",IF(ISBLANK(AC668),IF('Настройки'!$B$9="Нулевой спрос",0,""),IF(AC668&lt;0,IF('Настройки'!$B$10="Исключить","",IF('Настройки'!$B$10="Абсолютные значения",ABS(AC668),AC668)),AC668)))</x:f>
      </x:c>
      <x:c r="CG668" s="50" t="str">
        <x:f>IF(25&gt;'Настройки'!$B$3,"",IF(ISBLANK(AD668),IF('Настройки'!$B$9="Нулевой спрос",0,""),IF(AD668&lt;0,IF('Настройки'!$B$10="Исключить","",IF('Настройки'!$B$10="Абсолютные значения",ABS(AD668),AD668)),AD668)))</x:f>
      </x:c>
      <x:c r="CH668" s="50" t="str">
        <x:f>IF(26&gt;'Настройки'!$B$3,"",IF(ISBLANK(AE668),IF('Настройки'!$B$9="Нулевой спрос",0,""),IF(AE668&lt;0,IF('Настройки'!$B$10="Исключить","",IF('Настройки'!$B$10="Абсолютные значения",ABS(AE668),AE668)),AE668)))</x:f>
      </x:c>
      <x:c r="CI668" s="50" t="str">
        <x:f>IF(27&gt;'Настройки'!$B$3,"",IF(ISBLANK(AF668),IF('Настройки'!$B$9="Нулевой спрос",0,""),IF(AF668&lt;0,IF('Настройки'!$B$10="Исключить","",IF('Настройки'!$B$10="Абсолютные значения",ABS(AF668),AF668)),AF668)))</x:f>
      </x:c>
      <x:c r="CJ668" s="50" t="str">
        <x:f>IF(28&gt;'Настройки'!$B$3,"",IF(ISBLANK(AG668),IF('Настройки'!$B$9="Нулевой спрос",0,""),IF(AG668&lt;0,IF('Настройки'!$B$10="Исключить","",IF('Настройки'!$B$10="Абсолютные значения",ABS(AG668),AG668)),AG668)))</x:f>
      </x:c>
      <x:c r="CK668" s="50" t="str">
        <x:f>IF(29&gt;'Настройки'!$B$3,"",IF(ISBLANK(AH668),IF('Настройки'!$B$9="Нулевой спрос",0,""),IF(AH668&lt;0,IF('Настройки'!$B$10="Исключить","",IF('Настройки'!$B$10="Абсолютные значения",ABS(AH668),AH668)),AH668)))</x:f>
      </x:c>
      <x:c r="CL668" s="50" t="str">
        <x:f>IF(30&gt;'Настройки'!$B$3,"",IF(ISBLANK(AI668),IF('Настройки'!$B$9="Нулевой спрос",0,""),IF(AI668&lt;0,IF('Настройки'!$B$10="Исключить","",IF('Настройки'!$B$10="Абсолютные значения",ABS(AI668),AI668)),AI668)))</x:f>
      </x:c>
      <x:c r="CM668" s="50" t="str">
        <x:f>IF(31&gt;'Настройки'!$B$3,"",IF(ISBLANK(AJ668),IF('Настройки'!$B$9="Нулевой спрос",0,""),IF(AJ668&lt;0,IF('Настройки'!$B$10="Исключить","",IF('Настройки'!$B$10="Абсолютные значения",ABS(AJ668),AJ668)),AJ668)))</x:f>
      </x:c>
      <x:c r="CN668" s="50" t="str">
        <x:f>IF(32&gt;'Настройки'!$B$3,"",IF(ISBLANK(AK668),IF('Настройки'!$B$9="Нулевой спрос",0,""),IF(AK668&lt;0,IF('Настройки'!$B$10="Исключить","",IF('Настройки'!$B$10="Абсолютные значения",ABS(AK668),AK668)),AK668)))</x:f>
      </x:c>
      <x:c r="CO668" s="50" t="str">
        <x:f>IF(33&gt;'Настройки'!$B$3,"",IF(ISBLANK(AL668),IF('Настройки'!$B$9="Нулевой спрос",0,""),IF(AL668&lt;0,IF('Настройки'!$B$10="Исключить","",IF('Настройки'!$B$10="Абсолютные значения",ABS(AL668),AL668)),AL668)))</x:f>
      </x:c>
      <x:c r="CP668" s="50" t="str">
        <x:f>IF(34&gt;'Настройки'!$B$3,"",IF(ISBLANK(AM668),IF('Настройки'!$B$9="Нулевой спрос",0,""),IF(AM668&lt;0,IF('Настройки'!$B$10="Исключить","",IF('Настройки'!$B$10="Абсолютные значения",ABS(AM668),AM668)),AM668)))</x:f>
      </x:c>
      <x:c r="CQ668" s="50" t="str">
        <x:f>IF(35&gt;'Настройки'!$B$3,"",IF(ISBLANK(AN668),IF('Настройки'!$B$9="Нулевой спрос",0,""),IF(AN668&lt;0,IF('Настройки'!$B$10="Исключить","",IF('Настройки'!$B$10="Абсолютные значения",ABS(AN668),AN668)),AN668)))</x:f>
      </x:c>
      <x:c r="CR668" s="50" t="str">
        <x:f>IF(36&gt;'Настройки'!$B$3,"",IF(ISBLANK(AO668),IF('Настройки'!$B$9="Нулевой спрос",0,""),IF(AO668&lt;0,IF('Настройки'!$B$10="Исключить","",IF('Настройки'!$B$10="Абсолютные значения",ABS(AO668),AO668)),AO668)))</x:f>
      </x:c>
      <x:c r="CS668" s="50" t="str">
        <x:f>IF(OR(1&gt;'Настройки'!$B$3,ISBLANK(BI668),BI668=0),"",BI668)</x:f>
      </x:c>
      <x:c r="CT668" s="50" t="str">
        <x:f>IF(OR(2&gt;'Настройки'!$B$3,ISBLANK(BJ668),BJ668=0),"",BJ668)</x:f>
      </x:c>
      <x:c r="CU668" s="50" t="str">
        <x:f>IF(OR(3&gt;'Настройки'!$B$3,ISBLANK(BK668),BK668=0),"",BK668)</x:f>
      </x:c>
      <x:c r="CV668" s="50" t="str">
        <x:f>IF(OR(4&gt;'Настройки'!$B$3,ISBLANK(BL668),BL668=0),"",BL668)</x:f>
      </x:c>
      <x:c r="CW668" s="50" t="str">
        <x:f>IF(OR(5&gt;'Настройки'!$B$3,ISBLANK(BM668),BM668=0),"",BM668)</x:f>
      </x:c>
      <x:c r="CX668" s="50" t="str">
        <x:f>IF(OR(6&gt;'Настройки'!$B$3,ISBLANK(BN668),BN668=0),"",BN668)</x:f>
      </x:c>
      <x:c r="CY668" s="50" t="str">
        <x:f>IF(OR(7&gt;'Настройки'!$B$3,ISBLANK(BO668),BO668=0),"",BO668)</x:f>
      </x:c>
      <x:c r="CZ668" s="50" t="str">
        <x:f>IF(OR(8&gt;'Настройки'!$B$3,ISBLANK(BP668),BP668=0),"",BP668)</x:f>
      </x:c>
      <x:c r="DA668" s="50" t="str">
        <x:f>IF(OR(9&gt;'Настройки'!$B$3,ISBLANK(BQ668),BQ668=0),"",BQ668)</x:f>
      </x:c>
      <x:c r="DB668" s="50" t="str">
        <x:f>IF(OR(10&gt;'Настройки'!$B$3,ISBLANK(BR668),BR668=0),"",BR668)</x:f>
      </x:c>
      <x:c r="DC668" s="50" t="str">
        <x:f>IF(OR(11&gt;'Настройки'!$B$3,ISBLANK(BS668),BS668=0),"",BS668)</x:f>
      </x:c>
      <x:c r="DD668" s="50" t="str">
        <x:f>IF(OR(12&gt;'Настройки'!$B$3,ISBLANK(BT668),BT668=0),"",BT668)</x:f>
      </x:c>
      <x:c r="DE668" s="50" t="str">
        <x:f>IF(OR(13&gt;'Настройки'!$B$3,ISBLANK(BU668),BU668=0),"",BU668)</x:f>
      </x:c>
      <x:c r="DF668" s="50" t="str">
        <x:f>IF(OR(14&gt;'Настройки'!$B$3,ISBLANK(BV668),BV668=0),"",BV668)</x:f>
      </x:c>
      <x:c r="DG668" s="50" t="str">
        <x:f>IF(OR(15&gt;'Настройки'!$B$3,ISBLANK(BW668),BW668=0),"",BW668)</x:f>
      </x:c>
      <x:c r="DH668" s="50" t="str">
        <x:f>IF(OR(16&gt;'Настройки'!$B$3,ISBLANK(BX668),BX668=0),"",BX668)</x:f>
      </x:c>
      <x:c r="DI668" s="50" t="str">
        <x:f>IF(OR(17&gt;'Настройки'!$B$3,ISBLANK(BY668),BY668=0),"",BY668)</x:f>
      </x:c>
      <x:c r="DJ668" s="50" t="str">
        <x:f>IF(OR(18&gt;'Настройки'!$B$3,ISBLANK(BZ668),BZ668=0),"",BZ668)</x:f>
      </x:c>
      <x:c r="DK668" s="50" t="str">
        <x:f>IF(OR(19&gt;'Настройки'!$B$3,ISBLANK(CA668),CA668=0),"",CA668)</x:f>
      </x:c>
      <x:c r="DL668" s="50" t="str">
        <x:f>IF(OR(20&gt;'Настройки'!$B$3,ISBLANK(CB668),CB668=0),"",CB668)</x:f>
      </x:c>
      <x:c r="DM668" s="50" t="str">
        <x:f>IF(OR(21&gt;'Настройки'!$B$3,ISBLANK(CC668),CC668=0),"",CC668)</x:f>
      </x:c>
      <x:c r="DN668" s="50" t="str">
        <x:f>IF(OR(22&gt;'Настройки'!$B$3,ISBLANK(CD668),CD668=0),"",CD668)</x:f>
      </x:c>
      <x:c r="DO668" s="50" t="str">
        <x:f>IF(OR(23&gt;'Настройки'!$B$3,ISBLANK(CE668),CE668=0),"",CE668)</x:f>
      </x:c>
      <x:c r="DP668" s="50" t="str">
        <x:f>IF(OR(24&gt;'Настройки'!$B$3,ISBLANK(CF668),CF668=0),"",CF668)</x:f>
      </x:c>
      <x:c r="DQ668" s="50" t="str">
        <x:f>IF(OR(25&gt;'Настройки'!$B$3,ISBLANK(CG668),CG668=0),"",CG668)</x:f>
      </x:c>
      <x:c r="DR668" s="50" t="str">
        <x:f>IF(OR(26&gt;'Настройки'!$B$3,ISBLANK(CH668),CH668=0),"",CH668)</x:f>
      </x:c>
      <x:c r="DS668" s="50" t="str">
        <x:f>IF(OR(27&gt;'Настройки'!$B$3,ISBLANK(CI668),CI668=0),"",CI668)</x:f>
      </x:c>
      <x:c r="DT668" s="50" t="str">
        <x:f>IF(OR(28&gt;'Настройки'!$B$3,ISBLANK(CJ668),CJ668=0),"",CJ668)</x:f>
      </x:c>
      <x:c r="DU668" s="50" t="str">
        <x:f>IF(OR(29&gt;'Настройки'!$B$3,ISBLANK(CK668),CK668=0),"",CK668)</x:f>
      </x:c>
      <x:c r="DV668" s="50" t="str">
        <x:f>IF(OR(30&gt;'Настройки'!$B$3,ISBLANK(CL668),CL668=0),"",CL668)</x:f>
      </x:c>
      <x:c r="DW668" s="50" t="str">
        <x:f>IF(OR(31&gt;'Настройки'!$B$3,ISBLANK(CM668),CM668=0),"",CM668)</x:f>
      </x:c>
      <x:c r="DX668" s="50" t="str">
        <x:f>IF(OR(32&gt;'Настройки'!$B$3,ISBLANK(CN668),CN668=0),"",CN668)</x:f>
      </x:c>
      <x:c r="DY668" s="50" t="str">
        <x:f>IF(OR(33&gt;'Настройки'!$B$3,ISBLANK(CO668),CO668=0),"",CO668)</x:f>
      </x:c>
      <x:c r="DZ668" s="50" t="str">
        <x:f>IF(OR(34&gt;'Настройки'!$B$3,ISBLANK(CP668),CP668=0),"",CP668)</x:f>
      </x:c>
      <x:c r="EA668" s="50" t="str">
        <x:f>IF(OR(35&gt;'Настройки'!$B$3,ISBLANK(CQ668),CQ668=0),"",CQ668)</x:f>
      </x:c>
      <x:c r="EB668" s="50" t="str">
        <x:f>IF(OR(36&gt;'Настройки'!$B$3,ISBLANK(CR668),CR668=0),"",CR668)</x:f>
      </x:c>
      <x:c r="EC668" s="50" t="str">
        <x:f>IF(A668="","",IF(OR(BB668="AZ",BB668="BZ"),10000+ROW(),IF(AZ668&gt;'Настройки'!$B$11,20000+ROW(),IF(BF668&lt;&gt;"Обычный",30000+ROW(),IF(AX668&lt;=0,40000+ROW(),"")))))</x:f>
      </x:c>
      <x:c r="ED668" s="50" t="str">
        <x:f>IF(EC668="","",COUNTIFS($EC$2:$EC$1001,"&gt;0",$EC$2:$EC$1001,"&lt;"&amp;EC668)+1)</x:f>
      </x:c>
    </x:row>
    <x:row r="669">
      <x:c r="A669" s="115"/>
      <x:c r="B669" s="115"/>
      <x:c r="C669" s="115"/>
      <x:c r="D669" s="118"/>
      <x:c r="E669" s="118"/>
      <x:c r="F669" s="118"/>
      <x:c r="G669" s="118"/>
      <x:c r="H669" s="118"/>
      <x:c r="I669" s="118"/>
      <x:c r="J669" s="118"/>
      <x:c r="K669" s="118"/>
      <x:c r="L669" s="118"/>
      <x:c r="M669" s="118"/>
      <x:c r="N669" s="118"/>
      <x:c r="O669" s="118"/>
      <x:c r="P669" s="118"/>
      <x:c r="Q669" s="118"/>
      <x:c r="R669" s="118"/>
      <x:c r="S669" s="118"/>
      <x:c r="T669" s="118"/>
      <x:c r="U669" s="118"/>
      <x:c r="V669" s="118"/>
      <x:c r="W669" s="118"/>
      <x:c r="X669" s="118"/>
      <x:c r="Y669" s="118"/>
      <x:c r="Z669" s="118"/>
      <x:c r="AA669" s="118"/>
      <x:c r="AB669" s="118"/>
      <x:c r="AC669" s="118"/>
      <x:c r="AD669" s="118"/>
      <x:c r="AE669" s="118"/>
      <x:c r="AF669" s="118"/>
      <x:c r="AG669" s="118"/>
      <x:c r="AH669" s="118"/>
      <x:c r="AI669" s="118"/>
      <x:c r="AJ669" s="118"/>
      <x:c r="AK669" s="118"/>
      <x:c r="AL669" s="118"/>
      <x:c r="AM669" s="118"/>
      <x:c r="AN669" s="118"/>
      <x:c r="AO669" s="118"/>
      <x:c r="AP669" s="115"/>
      <x:c r="AQ669" s="49" t="str">
        <x:f>IF(A669="","",COUNT(BI669:INDEX(BI669:CR669,1,'Настройки'!$B$3)))</x:f>
      </x:c>
      <x:c r="AR669" s="49" t="str">
        <x:f>IF(A669="","",SUM(BI669:INDEX(BI669:CR669,1,'Настройки'!$B$3)))</x:f>
      </x:c>
      <x:c r="AS669" s="58" t="str">
        <x:f>IF(A669="","",IF('Настройки'!$B$4="Стоимость потребления",AR669*D669,IF('Настройки'!$B$4="Количество",AR669,E669)))</x:f>
      </x:c>
      <x:c r="AT669" s="61" t="str">
        <x:f>IF(OR(A669="",AS669&lt;0,SUM($AS$2:$AS$1001)&lt;=0),"",AS669/SUM($AS$2:$AS$1001))</x:f>
      </x:c>
      <x:c r="AU669" s="61" t="str">
        <x:f>IF(OR(A669="",AS669&lt;0,SUM($AS$2:$AS$1001)&lt;=0),"",SUMIFS($AS$2:$AS$1001,$AS$2:$AS$1001,"&gt;"&amp;AS669)/SUM($AS$2:$AS$1001))</x:f>
      </x:c>
      <x:c r="AV669" s="61" t="str">
        <x:f>IF(OR(A669="",AS669&lt;0,SUM($AS$2:$AS$1001)&lt;=0),"",SUMIFS($AS$2:$AS$1001,$AS$2:$AS$1001,"&gt;="&amp;AS669)/SUM($AS$2:$AS$1001))</x:f>
      </x:c>
      <x:c r="AW669" s="49" t="str">
        <x:f>IF(A669="","",IF(SUM($AS$2:$AS$1001)&lt;=0,"Не определён",IF(AS669&lt;0,"Исключение",IF(AU669&lt;'Настройки'!$B$5,"A",IF(AU669&lt;'Настройки'!$B$6,"B","C")))))</x:f>
      </x:c>
      <x:c r="AX669" s="58" t="str">
        <x:f>IF(A669="","",IF(AQ669=0,"",AVERAGE(BI669:INDEX(BI669:CR669,1,'Настройки'!$B$3))))</x:f>
      </x:c>
      <x:c r="AY669" s="58" t="str">
        <x:f>IF(OR(A669="",AQ669=0),"",STDEVP(BI669:INDEX(BI669:CR669,1,'Настройки'!$B$3)))</x:f>
      </x:c>
      <x:c r="AZ669" s="61" t="str">
        <x:f>IF(OR(A669="",AQ669&lt;'Настройки'!$B$12,AX669&lt;=0,AND('Настройки'!$B$10="Блокировать",COUNTIF(F669:INDEX(F669:AO669,1,'Настройки'!$B$3),"&lt;0")&gt;0)),"",AY669/ABS(AX669))</x:f>
      </x:c>
      <x:c r="BA669" s="49" t="str">
        <x:f>IF(A669="","",IF(AND('Настройки'!$B$10="Блокировать",COUNTIF(F669:INDEX(F669:AO669,1,'Настройки'!$B$3),"&lt;0")&gt;0),"Не определён",IF(AQ669&lt;'Настройки'!$B$12,"Не определён",IF(AX669=0,"Нет спроса",IF(AX669&lt;0,"Не определён",IF(AZ669&lt;='Настройки'!$B$7,"X",IF(AZ669&lt;='Настройки'!$B$8,"Y","Z")))))))</x:f>
      </x:c>
      <x:c r="BB669" s="49" t="str">
        <x:f>IF(OR(A669="",LEN(AW669)&lt;&gt;1,LEN(BA669)&lt;&gt;1),"",AW669&amp;BA669)</x:f>
      </x:c>
      <x:c r="BC669" s="61" t="str">
        <x:f>IF(OR(A669="",AQ669=0),"",(COUNT(BI669:INDEX(BI669:CR669,1,'Настройки'!$B$3))-COUNT(CS669:INDEX(CS669:EB669,1,'Настройки'!$B$3)))/AQ669)</x:f>
      </x:c>
      <x:c r="BD669" s="64" t="str">
        <x:f>IF(OR(A669="",COUNT(CS669:INDEX(CS669:EB669,1,'Настройки'!$B$3))=0),"",AQ669/COUNT(CS669:INDEX(CS669:EB669,1,'Настройки'!$B$3)))</x:f>
      </x:c>
      <x:c r="BE669" s="64" t="str">
        <x:f>IF(OR(A669="",COUNT(CS669:INDEX(CS669:EB669,1,'Настройки'!$B$3))=0),"",IF(AVERAGE(CS669:INDEX(CS669:EB669,1,'Настройки'!$B$3))=0,"",(STDEVP(CS669:INDEX(CS669:EB669,1,'Настройки'!$B$3))/ABS(AVERAGE(CS669:INDEX(CS669:EB669,1,'Настройки'!$B$3))))^2))</x:f>
      </x:c>
      <x:c r="BF669" s="49" t="str">
        <x:f>IF(A669="","",IF(AQ669&lt;3,"Недостаточно",IF(AQ669&lt;6,"Предварительный","Обычный")))</x:f>
      </x:c>
      <x:c r="BG669" s="49" t="str">
        <x:f>IF(A669="","",IF(COUNTIF(F669:INDEX(F669:AO669,1,'Настройки'!$B$3),"&lt;0")&gt;0,IF('Настройки'!$B$10="Блокировать","Отрицательный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"),"")&amp;IF(AQ669&lt;3,"Недостаточно истории. ",IF(AQ669&lt;6,"Предварительная классификация. ",""))&amp;IF(AX669=0,"Нет спроса за горизонт. ","")&amp;IF(AZ669&gt;'Настройки'!$B$11,"Экстремальная вариативность. ",""))</x:f>
      </x:c>
      <x:c r="BH669" s="49" t="str">
        <x:f>IF(A669="","",IFERROR(VLOOKUP(BB669,'Настройки'!$D$3:$E$11,2,FALSE),"Сначала проверьте исходные данные и историю спроса.")&amp;" Уточните срок поставки, MOQ и критичность.")</x:f>
      </x:c>
      <x:c r="BI669" s="50" t="str">
        <x:f>IF(1&gt;'Настройки'!$B$3,"",IF(ISBLANK(F669),IF('Настройки'!$B$9="Нулевой спрос",0,""),IF(F669&lt;0,IF('Настройки'!$B$10="Исключить","",IF('Настройки'!$B$10="Абсолютные значения",ABS(F669),F669)),F669)))</x:f>
      </x:c>
      <x:c r="BJ669" s="50" t="str">
        <x:f>IF(2&gt;'Настройки'!$B$3,"",IF(ISBLANK(G669),IF('Настройки'!$B$9="Нулевой спрос",0,""),IF(G669&lt;0,IF('Настройки'!$B$10="Исключить","",IF('Настройки'!$B$10="Абсолютные значения",ABS(G669),G669)),G669)))</x:f>
      </x:c>
      <x:c r="BK669" s="50" t="str">
        <x:f>IF(3&gt;'Настройки'!$B$3,"",IF(ISBLANK(H669),IF('Настройки'!$B$9="Нулевой спрос",0,""),IF(H669&lt;0,IF('Настройки'!$B$10="Исключить","",IF('Настройки'!$B$10="Абсолютные значения",ABS(H669),H669)),H669)))</x:f>
      </x:c>
      <x:c r="BL669" s="50" t="str">
        <x:f>IF(4&gt;'Настройки'!$B$3,"",IF(ISBLANK(I669),IF('Настройки'!$B$9="Нулевой спрос",0,""),IF(I669&lt;0,IF('Настройки'!$B$10="Исключить","",IF('Настройки'!$B$10="Абсолютные значения",ABS(I669),I669)),I669)))</x:f>
      </x:c>
      <x:c r="BM669" s="50" t="str">
        <x:f>IF(5&gt;'Настройки'!$B$3,"",IF(ISBLANK(J669),IF('Настройки'!$B$9="Нулевой спрос",0,""),IF(J669&lt;0,IF('Настройки'!$B$10="Исключить","",IF('Настройки'!$B$10="Абсолютные значения",ABS(J669),J669)),J669)))</x:f>
      </x:c>
      <x:c r="BN669" s="50" t="str">
        <x:f>IF(6&gt;'Настройки'!$B$3,"",IF(ISBLANK(K669),IF('Настройки'!$B$9="Нулевой спрос",0,""),IF(K669&lt;0,IF('Настройки'!$B$10="Исключить","",IF('Настройки'!$B$10="Абсолютные значения",ABS(K669),K669)),K669)))</x:f>
      </x:c>
      <x:c r="BO669" s="50" t="str">
        <x:f>IF(7&gt;'Настройки'!$B$3,"",IF(ISBLANK(L669),IF('Настройки'!$B$9="Нулевой спрос",0,""),IF(L669&lt;0,IF('Настройки'!$B$10="Исключить","",IF('Настройки'!$B$10="Абсолютные значения",ABS(L669),L669)),L669)))</x:f>
      </x:c>
      <x:c r="BP669" s="50" t="str">
        <x:f>IF(8&gt;'Настройки'!$B$3,"",IF(ISBLANK(M669),IF('Настройки'!$B$9="Нулевой спрос",0,""),IF(M669&lt;0,IF('Настройки'!$B$10="Исключить","",IF('Настройки'!$B$10="Абсолютные значения",ABS(M669),M669)),M669)))</x:f>
      </x:c>
      <x:c r="BQ669" s="50" t="str">
        <x:f>IF(9&gt;'Настройки'!$B$3,"",IF(ISBLANK(N669),IF('Настройки'!$B$9="Нулевой спрос",0,""),IF(N669&lt;0,IF('Настройки'!$B$10="Исключить","",IF('Настройки'!$B$10="Абсолютные значения",ABS(N669),N669)),N669)))</x:f>
      </x:c>
      <x:c r="BR669" s="50" t="str">
        <x:f>IF(10&gt;'Настройки'!$B$3,"",IF(ISBLANK(O669),IF('Настройки'!$B$9="Нулевой спрос",0,""),IF(O669&lt;0,IF('Настройки'!$B$10="Исключить","",IF('Настройки'!$B$10="Абсолютные значения",ABS(O669),O669)),O669)))</x:f>
      </x:c>
      <x:c r="BS669" s="50" t="str">
        <x:f>IF(11&gt;'Настройки'!$B$3,"",IF(ISBLANK(P669),IF('Настройки'!$B$9="Нулевой спрос",0,""),IF(P669&lt;0,IF('Настройки'!$B$10="Исключить","",IF('Настройки'!$B$10="Абсолютные значения",ABS(P669),P669)),P669)))</x:f>
      </x:c>
      <x:c r="BT669" s="50" t="str">
        <x:f>IF(12&gt;'Настройки'!$B$3,"",IF(ISBLANK(Q669),IF('Настройки'!$B$9="Нулевой спрос",0,""),IF(Q669&lt;0,IF('Настройки'!$B$10="Исключить","",IF('Настройки'!$B$10="Абсолютные значения",ABS(Q669),Q669)),Q669)))</x:f>
      </x:c>
      <x:c r="BU669" s="50" t="str">
        <x:f>IF(13&gt;'Настройки'!$B$3,"",IF(ISBLANK(R669),IF('Настройки'!$B$9="Нулевой спрос",0,""),IF(R669&lt;0,IF('Настройки'!$B$10="Исключить","",IF('Настройки'!$B$10="Абсолютные значения",ABS(R669),R669)),R669)))</x:f>
      </x:c>
      <x:c r="BV669" s="50" t="str">
        <x:f>IF(14&gt;'Настройки'!$B$3,"",IF(ISBLANK(S669),IF('Настройки'!$B$9="Нулевой спрос",0,""),IF(S669&lt;0,IF('Настройки'!$B$10="Исключить","",IF('Настройки'!$B$10="Абсолютные значения",ABS(S669),S669)),S669)))</x:f>
      </x:c>
      <x:c r="BW669" s="50" t="str">
        <x:f>IF(15&gt;'Настройки'!$B$3,"",IF(ISBLANK(T669),IF('Настройки'!$B$9="Нулевой спрос",0,""),IF(T669&lt;0,IF('Настройки'!$B$10="Исключить","",IF('Настройки'!$B$10="Абсолютные значения",ABS(T669),T669)),T669)))</x:f>
      </x:c>
      <x:c r="BX669" s="50" t="str">
        <x:f>IF(16&gt;'Настройки'!$B$3,"",IF(ISBLANK(U669),IF('Настройки'!$B$9="Нулевой спрос",0,""),IF(U669&lt;0,IF('Настройки'!$B$10="Исключить","",IF('Настройки'!$B$10="Абсолютные значения",ABS(U669),U669)),U669)))</x:f>
      </x:c>
      <x:c r="BY669" s="50" t="str">
        <x:f>IF(17&gt;'Настройки'!$B$3,"",IF(ISBLANK(V669),IF('Настройки'!$B$9="Нулевой спрос",0,""),IF(V669&lt;0,IF('Настройки'!$B$10="Исключить","",IF('Настройки'!$B$10="Абсолютные значения",ABS(V669),V669)),V669)))</x:f>
      </x:c>
      <x:c r="BZ669" s="50" t="str">
        <x:f>IF(18&gt;'Настройки'!$B$3,"",IF(ISBLANK(W669),IF('Настройки'!$B$9="Нулевой спрос",0,""),IF(W669&lt;0,IF('Настройки'!$B$10="Исключить","",IF('Настройки'!$B$10="Абсолютные значения",ABS(W669),W669)),W669)))</x:f>
      </x:c>
      <x:c r="CA669" s="50" t="str">
        <x:f>IF(19&gt;'Настройки'!$B$3,"",IF(ISBLANK(X669),IF('Настройки'!$B$9="Нулевой спрос",0,""),IF(X669&lt;0,IF('Настройки'!$B$10="Исключить","",IF('Настройки'!$B$10="Абсолютные значения",ABS(X669),X669)),X669)))</x:f>
      </x:c>
      <x:c r="CB669" s="50" t="str">
        <x:f>IF(20&gt;'Настройки'!$B$3,"",IF(ISBLANK(Y669),IF('Настройки'!$B$9="Нулевой спрос",0,""),IF(Y669&lt;0,IF('Настройки'!$B$10="Исключить","",IF('Настройки'!$B$10="Абсолютные значения",ABS(Y669),Y669)),Y669)))</x:f>
      </x:c>
      <x:c r="CC669" s="50" t="str">
        <x:f>IF(21&gt;'Настройки'!$B$3,"",IF(ISBLANK(Z669),IF('Настройки'!$B$9="Нулевой спрос",0,""),IF(Z669&lt;0,IF('Настройки'!$B$10="Исключить","",IF('Настройки'!$B$10="Абсолютные значения",ABS(Z669),Z669)),Z669)))</x:f>
      </x:c>
      <x:c r="CD669" s="50" t="str">
        <x:f>IF(22&gt;'Настройки'!$B$3,"",IF(ISBLANK(AA669),IF('Настройки'!$B$9="Нулевой спрос",0,""),IF(AA669&lt;0,IF('Настройки'!$B$10="Исключить","",IF('Настройки'!$B$10="Абсолютные значения",ABS(AA669),AA669)),AA669)))</x:f>
      </x:c>
      <x:c r="CE669" s="50" t="str">
        <x:f>IF(23&gt;'Настройки'!$B$3,"",IF(ISBLANK(AB669),IF('Настройки'!$B$9="Нулевой спрос",0,""),IF(AB669&lt;0,IF('Настройки'!$B$10="Исключить","",IF('Настройки'!$B$10="Абсолютные значения",ABS(AB669),AB669)),AB669)))</x:f>
      </x:c>
      <x:c r="CF669" s="50" t="str">
        <x:f>IF(24&gt;'Настройки'!$B$3,"",IF(ISBLANK(AC669),IF('Настройки'!$B$9="Нулевой спрос",0,""),IF(AC669&lt;0,IF('Настройки'!$B$10="Исключить","",IF('Настройки'!$B$10="Абсолютные значения",ABS(AC669),AC669)),AC669)))</x:f>
      </x:c>
      <x:c r="CG669" s="50" t="str">
        <x:f>IF(25&gt;'Настройки'!$B$3,"",IF(ISBLANK(AD669),IF('Настройки'!$B$9="Нулевой спрос",0,""),IF(AD669&lt;0,IF('Настройки'!$B$10="Исключить","",IF('Настройки'!$B$10="Абсолютные значения",ABS(AD669),AD669)),AD669)))</x:f>
      </x:c>
      <x:c r="CH669" s="50" t="str">
        <x:f>IF(26&gt;'Настройки'!$B$3,"",IF(ISBLANK(AE669),IF('Настройки'!$B$9="Нулевой спрос",0,""),IF(AE669&lt;0,IF('Настройки'!$B$10="Исключить","",IF('Настройки'!$B$10="Абсолютные значения",ABS(AE669),AE669)),AE669)))</x:f>
      </x:c>
      <x:c r="CI669" s="50" t="str">
        <x:f>IF(27&gt;'Настройки'!$B$3,"",IF(ISBLANK(AF669),IF('Настройки'!$B$9="Нулевой спрос",0,""),IF(AF669&lt;0,IF('Настройки'!$B$10="Исключить","",IF('Настройки'!$B$10="Абсолютные значения",ABS(AF669),AF669)),AF669)))</x:f>
      </x:c>
      <x:c r="CJ669" s="50" t="str">
        <x:f>IF(28&gt;'Настройки'!$B$3,"",IF(ISBLANK(AG669),IF('Настройки'!$B$9="Нулевой спрос",0,""),IF(AG669&lt;0,IF('Настройки'!$B$10="Исключить","",IF('Настройки'!$B$10="Абсолютные значения",ABS(AG669),AG669)),AG669)))</x:f>
      </x:c>
      <x:c r="CK669" s="50" t="str">
        <x:f>IF(29&gt;'Настройки'!$B$3,"",IF(ISBLANK(AH669),IF('Настройки'!$B$9="Нулевой спрос",0,""),IF(AH669&lt;0,IF('Настройки'!$B$10="Исключить","",IF('Настройки'!$B$10="Абсолютные значения",ABS(AH669),AH669)),AH669)))</x:f>
      </x:c>
      <x:c r="CL669" s="50" t="str">
        <x:f>IF(30&gt;'Настройки'!$B$3,"",IF(ISBLANK(AI669),IF('Настройки'!$B$9="Нулевой спрос",0,""),IF(AI669&lt;0,IF('Настройки'!$B$10="Исключить","",IF('Настройки'!$B$10="Абсолютные значения",ABS(AI669),AI669)),AI669)))</x:f>
      </x:c>
      <x:c r="CM669" s="50" t="str">
        <x:f>IF(31&gt;'Настройки'!$B$3,"",IF(ISBLANK(AJ669),IF('Настройки'!$B$9="Нулевой спрос",0,""),IF(AJ669&lt;0,IF('Настройки'!$B$10="Исключить","",IF('Настройки'!$B$10="Абсолютные значения",ABS(AJ669),AJ669)),AJ669)))</x:f>
      </x:c>
      <x:c r="CN669" s="50" t="str">
        <x:f>IF(32&gt;'Настройки'!$B$3,"",IF(ISBLANK(AK669),IF('Настройки'!$B$9="Нулевой спрос",0,""),IF(AK669&lt;0,IF('Настройки'!$B$10="Исключить","",IF('Настройки'!$B$10="Абсолютные значения",ABS(AK669),AK669)),AK669)))</x:f>
      </x:c>
      <x:c r="CO669" s="50" t="str">
        <x:f>IF(33&gt;'Настройки'!$B$3,"",IF(ISBLANK(AL669),IF('Настройки'!$B$9="Нулевой спрос",0,""),IF(AL669&lt;0,IF('Настройки'!$B$10="Исключить","",IF('Настройки'!$B$10="Абсолютные значения",ABS(AL669),AL669)),AL669)))</x:f>
      </x:c>
      <x:c r="CP669" s="50" t="str">
        <x:f>IF(34&gt;'Настройки'!$B$3,"",IF(ISBLANK(AM669),IF('Настройки'!$B$9="Нулевой спрос",0,""),IF(AM669&lt;0,IF('Настройки'!$B$10="Исключить","",IF('Настройки'!$B$10="Абсолютные значения",ABS(AM669),AM669)),AM669)))</x:f>
      </x:c>
      <x:c r="CQ669" s="50" t="str">
        <x:f>IF(35&gt;'Настройки'!$B$3,"",IF(ISBLANK(AN669),IF('Настройки'!$B$9="Нулевой спрос",0,""),IF(AN669&lt;0,IF('Настройки'!$B$10="Исключить","",IF('Настройки'!$B$10="Абсолютные значения",ABS(AN669),AN669)),AN669)))</x:f>
      </x:c>
      <x:c r="CR669" s="50" t="str">
        <x:f>IF(36&gt;'Настройки'!$B$3,"",IF(ISBLANK(AO669),IF('Настройки'!$B$9="Нулевой спрос",0,""),IF(AO669&lt;0,IF('Настройки'!$B$10="Исключить","",IF('Настройки'!$B$10="Абсолютные значения",ABS(AO669),AO669)),AO669)))</x:f>
      </x:c>
      <x:c r="CS669" s="50" t="str">
        <x:f>IF(OR(1&gt;'Настройки'!$B$3,ISBLANK(BI669),BI669=0),"",BI669)</x:f>
      </x:c>
      <x:c r="CT669" s="50" t="str">
        <x:f>IF(OR(2&gt;'Настройки'!$B$3,ISBLANK(BJ669),BJ669=0),"",BJ669)</x:f>
      </x:c>
      <x:c r="CU669" s="50" t="str">
        <x:f>IF(OR(3&gt;'Настройки'!$B$3,ISBLANK(BK669),BK669=0),"",BK669)</x:f>
      </x:c>
      <x:c r="CV669" s="50" t="str">
        <x:f>IF(OR(4&gt;'Настройки'!$B$3,ISBLANK(BL669),BL669=0),"",BL669)</x:f>
      </x:c>
      <x:c r="CW669" s="50" t="str">
        <x:f>IF(OR(5&gt;'Настройки'!$B$3,ISBLANK(BM669),BM669=0),"",BM669)</x:f>
      </x:c>
      <x:c r="CX669" s="50" t="str">
        <x:f>IF(OR(6&gt;'Настройки'!$B$3,ISBLANK(BN669),BN669=0),"",BN669)</x:f>
      </x:c>
      <x:c r="CY669" s="50" t="str">
        <x:f>IF(OR(7&gt;'Настройки'!$B$3,ISBLANK(BO669),BO669=0),"",BO669)</x:f>
      </x:c>
      <x:c r="CZ669" s="50" t="str">
        <x:f>IF(OR(8&gt;'Настройки'!$B$3,ISBLANK(BP669),BP669=0),"",BP669)</x:f>
      </x:c>
      <x:c r="DA669" s="50" t="str">
        <x:f>IF(OR(9&gt;'Настройки'!$B$3,ISBLANK(BQ669),BQ669=0),"",BQ669)</x:f>
      </x:c>
      <x:c r="DB669" s="50" t="str">
        <x:f>IF(OR(10&gt;'Настройки'!$B$3,ISBLANK(BR669),BR669=0),"",BR669)</x:f>
      </x:c>
      <x:c r="DC669" s="50" t="str">
        <x:f>IF(OR(11&gt;'Настройки'!$B$3,ISBLANK(BS669),BS669=0),"",BS669)</x:f>
      </x:c>
      <x:c r="DD669" s="50" t="str">
        <x:f>IF(OR(12&gt;'Настройки'!$B$3,ISBLANK(BT669),BT669=0),"",BT669)</x:f>
      </x:c>
      <x:c r="DE669" s="50" t="str">
        <x:f>IF(OR(13&gt;'Настройки'!$B$3,ISBLANK(BU669),BU669=0),"",BU669)</x:f>
      </x:c>
      <x:c r="DF669" s="50" t="str">
        <x:f>IF(OR(14&gt;'Настройки'!$B$3,ISBLANK(BV669),BV669=0),"",BV669)</x:f>
      </x:c>
      <x:c r="DG669" s="50" t="str">
        <x:f>IF(OR(15&gt;'Настройки'!$B$3,ISBLANK(BW669),BW669=0),"",BW669)</x:f>
      </x:c>
      <x:c r="DH669" s="50" t="str">
        <x:f>IF(OR(16&gt;'Настройки'!$B$3,ISBLANK(BX669),BX669=0),"",BX669)</x:f>
      </x:c>
      <x:c r="DI669" s="50" t="str">
        <x:f>IF(OR(17&gt;'Настройки'!$B$3,ISBLANK(BY669),BY669=0),"",BY669)</x:f>
      </x:c>
      <x:c r="DJ669" s="50" t="str">
        <x:f>IF(OR(18&gt;'Настройки'!$B$3,ISBLANK(BZ669),BZ669=0),"",BZ669)</x:f>
      </x:c>
      <x:c r="DK669" s="50" t="str">
        <x:f>IF(OR(19&gt;'Настройки'!$B$3,ISBLANK(CA669),CA669=0),"",CA669)</x:f>
      </x:c>
      <x:c r="DL669" s="50" t="str">
        <x:f>IF(OR(20&gt;'Настройки'!$B$3,ISBLANK(CB669),CB669=0),"",CB669)</x:f>
      </x:c>
      <x:c r="DM669" s="50" t="str">
        <x:f>IF(OR(21&gt;'Настройки'!$B$3,ISBLANK(CC669),CC669=0),"",CC669)</x:f>
      </x:c>
      <x:c r="DN669" s="50" t="str">
        <x:f>IF(OR(22&gt;'Настройки'!$B$3,ISBLANK(CD669),CD669=0),"",CD669)</x:f>
      </x:c>
      <x:c r="DO669" s="50" t="str">
        <x:f>IF(OR(23&gt;'Настройки'!$B$3,ISBLANK(CE669),CE669=0),"",CE669)</x:f>
      </x:c>
      <x:c r="DP669" s="50" t="str">
        <x:f>IF(OR(24&gt;'Настройки'!$B$3,ISBLANK(CF669),CF669=0),"",CF669)</x:f>
      </x:c>
      <x:c r="DQ669" s="50" t="str">
        <x:f>IF(OR(25&gt;'Настройки'!$B$3,ISBLANK(CG669),CG669=0),"",CG669)</x:f>
      </x:c>
      <x:c r="DR669" s="50" t="str">
        <x:f>IF(OR(26&gt;'Настройки'!$B$3,ISBLANK(CH669),CH669=0),"",CH669)</x:f>
      </x:c>
      <x:c r="DS669" s="50" t="str">
        <x:f>IF(OR(27&gt;'Настройки'!$B$3,ISBLANK(CI669),CI669=0),"",CI669)</x:f>
      </x:c>
      <x:c r="DT669" s="50" t="str">
        <x:f>IF(OR(28&gt;'Настройки'!$B$3,ISBLANK(CJ669),CJ669=0),"",CJ669)</x:f>
      </x:c>
      <x:c r="DU669" s="50" t="str">
        <x:f>IF(OR(29&gt;'Настройки'!$B$3,ISBLANK(CK669),CK669=0),"",CK669)</x:f>
      </x:c>
      <x:c r="DV669" s="50" t="str">
        <x:f>IF(OR(30&gt;'Настройки'!$B$3,ISBLANK(CL669),CL669=0),"",CL669)</x:f>
      </x:c>
      <x:c r="DW669" s="50" t="str">
        <x:f>IF(OR(31&gt;'Настройки'!$B$3,ISBLANK(CM669),CM669=0),"",CM669)</x:f>
      </x:c>
      <x:c r="DX669" s="50" t="str">
        <x:f>IF(OR(32&gt;'Настройки'!$B$3,ISBLANK(CN669),CN669=0),"",CN669)</x:f>
      </x:c>
      <x:c r="DY669" s="50" t="str">
        <x:f>IF(OR(33&gt;'Настройки'!$B$3,ISBLANK(CO669),CO669=0),"",CO669)</x:f>
      </x:c>
      <x:c r="DZ669" s="50" t="str">
        <x:f>IF(OR(34&gt;'Настройки'!$B$3,ISBLANK(CP669),CP669=0),"",CP669)</x:f>
      </x:c>
      <x:c r="EA669" s="50" t="str">
        <x:f>IF(OR(35&gt;'Настройки'!$B$3,ISBLANK(CQ669),CQ669=0),"",CQ669)</x:f>
      </x:c>
      <x:c r="EB669" s="50" t="str">
        <x:f>IF(OR(36&gt;'Настройки'!$B$3,ISBLANK(CR669),CR669=0),"",CR669)</x:f>
      </x:c>
      <x:c r="EC669" s="50" t="str">
        <x:f>IF(A669="","",IF(OR(BB669="AZ",BB669="BZ"),10000+ROW(),IF(AZ669&gt;'Настройки'!$B$11,20000+ROW(),IF(BF669&lt;&gt;"Обычный",30000+ROW(),IF(AX669&lt;=0,40000+ROW(),"")))))</x:f>
      </x:c>
      <x:c r="ED669" s="50" t="str">
        <x:f>IF(EC669="","",COUNTIFS($EC$2:$EC$1001,"&gt;0",$EC$2:$EC$1001,"&lt;"&amp;EC669)+1)</x:f>
      </x:c>
    </x:row>
    <x:row r="670">
      <x:c r="A670" s="115"/>
      <x:c r="B670" s="115"/>
      <x:c r="C670" s="115"/>
      <x:c r="D670" s="118"/>
      <x:c r="E670" s="118"/>
      <x:c r="F670" s="118"/>
      <x:c r="G670" s="118"/>
      <x:c r="H670" s="118"/>
      <x:c r="I670" s="118"/>
      <x:c r="J670" s="118"/>
      <x:c r="K670" s="118"/>
      <x:c r="L670" s="118"/>
      <x:c r="M670" s="118"/>
      <x:c r="N670" s="118"/>
      <x:c r="O670" s="118"/>
      <x:c r="P670" s="118"/>
      <x:c r="Q670" s="118"/>
      <x:c r="R670" s="118"/>
      <x:c r="S670" s="118"/>
      <x:c r="T670" s="118"/>
      <x:c r="U670" s="118"/>
      <x:c r="V670" s="118"/>
      <x:c r="W670" s="118"/>
      <x:c r="X670" s="118"/>
      <x:c r="Y670" s="118"/>
      <x:c r="Z670" s="118"/>
      <x:c r="AA670" s="118"/>
      <x:c r="AB670" s="118"/>
      <x:c r="AC670" s="118"/>
      <x:c r="AD670" s="118"/>
      <x:c r="AE670" s="118"/>
      <x:c r="AF670" s="118"/>
      <x:c r="AG670" s="118"/>
      <x:c r="AH670" s="118"/>
      <x:c r="AI670" s="118"/>
      <x:c r="AJ670" s="118"/>
      <x:c r="AK670" s="118"/>
      <x:c r="AL670" s="118"/>
      <x:c r="AM670" s="118"/>
      <x:c r="AN670" s="118"/>
      <x:c r="AO670" s="118"/>
      <x:c r="AP670" s="115"/>
      <x:c r="AQ670" s="49" t="str">
        <x:f>IF(A670="","",COUNT(BI670:INDEX(BI670:CR670,1,'Настройки'!$B$3)))</x:f>
      </x:c>
      <x:c r="AR670" s="49" t="str">
        <x:f>IF(A670="","",SUM(BI670:INDEX(BI670:CR670,1,'Настройки'!$B$3)))</x:f>
      </x:c>
      <x:c r="AS670" s="58" t="str">
        <x:f>IF(A670="","",IF('Настройки'!$B$4="Стоимость потребления",AR670*D670,IF('Настройки'!$B$4="Количество",AR670,E670)))</x:f>
      </x:c>
      <x:c r="AT670" s="61" t="str">
        <x:f>IF(OR(A670="",AS670&lt;0,SUM($AS$2:$AS$1001)&lt;=0),"",AS670/SUM($AS$2:$AS$1001))</x:f>
      </x:c>
      <x:c r="AU670" s="61" t="str">
        <x:f>IF(OR(A670="",AS670&lt;0,SUM($AS$2:$AS$1001)&lt;=0),"",SUMIFS($AS$2:$AS$1001,$AS$2:$AS$1001,"&gt;"&amp;AS670)/SUM($AS$2:$AS$1001))</x:f>
      </x:c>
      <x:c r="AV670" s="61" t="str">
        <x:f>IF(OR(A670="",AS670&lt;0,SUM($AS$2:$AS$1001)&lt;=0),"",SUMIFS($AS$2:$AS$1001,$AS$2:$AS$1001,"&gt;="&amp;AS670)/SUM($AS$2:$AS$1001))</x:f>
      </x:c>
      <x:c r="AW670" s="49" t="str">
        <x:f>IF(A670="","",IF(SUM($AS$2:$AS$1001)&lt;=0,"Не определён",IF(AS670&lt;0,"Исключение",IF(AU670&lt;'Настройки'!$B$5,"A",IF(AU670&lt;'Настройки'!$B$6,"B","C")))))</x:f>
      </x:c>
      <x:c r="AX670" s="58" t="str">
        <x:f>IF(A670="","",IF(AQ670=0,"",AVERAGE(BI670:INDEX(BI670:CR670,1,'Настройки'!$B$3))))</x:f>
      </x:c>
      <x:c r="AY670" s="58" t="str">
        <x:f>IF(OR(A670="",AQ670=0),"",STDEVP(BI670:INDEX(BI670:CR670,1,'Настройки'!$B$3)))</x:f>
      </x:c>
      <x:c r="AZ670" s="61" t="str">
        <x:f>IF(OR(A670="",AQ670&lt;'Настройки'!$B$12,AX670&lt;=0,AND('Настройки'!$B$10="Блокировать",COUNTIF(F670:INDEX(F670:AO670,1,'Настройки'!$B$3),"&lt;0")&gt;0)),"",AY670/ABS(AX670))</x:f>
      </x:c>
      <x:c r="BA670" s="49" t="str">
        <x:f>IF(A670="","",IF(AND('Настройки'!$B$10="Блокировать",COUNTIF(F670:INDEX(F670:AO670,1,'Настройки'!$B$3),"&lt;0")&gt;0),"Не определён",IF(AQ670&lt;'Настройки'!$B$12,"Не определён",IF(AX670=0,"Нет спроса",IF(AX670&lt;0,"Не определён",IF(AZ670&lt;='Настройки'!$B$7,"X",IF(AZ670&lt;='Настройки'!$B$8,"Y","Z")))))))</x:f>
      </x:c>
      <x:c r="BB670" s="49" t="str">
        <x:f>IF(OR(A670="",LEN(AW670)&lt;&gt;1,LEN(BA670)&lt;&gt;1),"",AW670&amp;BA670)</x:f>
      </x:c>
      <x:c r="BC670" s="61" t="str">
        <x:f>IF(OR(A670="",AQ670=0),"",(COUNT(BI670:INDEX(BI670:CR670,1,'Настройки'!$B$3))-COUNT(CS670:INDEX(CS670:EB670,1,'Настройки'!$B$3)))/AQ670)</x:f>
      </x:c>
      <x:c r="BD670" s="64" t="str">
        <x:f>IF(OR(A670="",COUNT(CS670:INDEX(CS670:EB670,1,'Настройки'!$B$3))=0),"",AQ670/COUNT(CS670:INDEX(CS670:EB670,1,'Настройки'!$B$3)))</x:f>
      </x:c>
      <x:c r="BE670" s="64" t="str">
        <x:f>IF(OR(A670="",COUNT(CS670:INDEX(CS670:EB670,1,'Настройки'!$B$3))=0),"",IF(AVERAGE(CS670:INDEX(CS670:EB670,1,'Настройки'!$B$3))=0,"",(STDEVP(CS670:INDEX(CS670:EB670,1,'Настройки'!$B$3))/ABS(AVERAGE(CS670:INDEX(CS670:EB670,1,'Настройки'!$B$3))))^2))</x:f>
      </x:c>
      <x:c r="BF670" s="49" t="str">
        <x:f>IF(A670="","",IF(AQ670&lt;3,"Недостаточно",IF(AQ670&lt;6,"Предварительный","Обычный")))</x:f>
      </x:c>
      <x:c r="BG670" s="49" t="str">
        <x:f>IF(A670="","",IF(COUNTIF(F670:INDEX(F670:AO670,1,'Настройки'!$B$3),"&lt;0")&gt;0,IF('Настройки'!$B$10="Блокировать","Отрицательный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"),"")&amp;IF(AQ670&lt;3,"Недостаточно истории. ",IF(AQ670&lt;6,"Предварительная классификация. ",""))&amp;IF(AX670=0,"Нет спроса за горизонт. ","")&amp;IF(AZ670&gt;'Настройки'!$B$11,"Экстремальная вариативность. ",""))</x:f>
      </x:c>
      <x:c r="BH670" s="49" t="str">
        <x:f>IF(A670="","",IFERROR(VLOOKUP(BB670,'Настройки'!$D$3:$E$11,2,FALSE),"Сначала проверьте исходные данные и историю спроса.")&amp;" Уточните срок поставки, MOQ и критичность.")</x:f>
      </x:c>
      <x:c r="BI670" s="50" t="str">
        <x:f>IF(1&gt;'Настройки'!$B$3,"",IF(ISBLANK(F670),IF('Настройки'!$B$9="Нулевой спрос",0,""),IF(F670&lt;0,IF('Настройки'!$B$10="Исключить","",IF('Настройки'!$B$10="Абсолютные значения",ABS(F670),F670)),F670)))</x:f>
      </x:c>
      <x:c r="BJ670" s="50" t="str">
        <x:f>IF(2&gt;'Настройки'!$B$3,"",IF(ISBLANK(G670),IF('Настройки'!$B$9="Нулевой спрос",0,""),IF(G670&lt;0,IF('Настройки'!$B$10="Исключить","",IF('Настройки'!$B$10="Абсолютные значения",ABS(G670),G670)),G670)))</x:f>
      </x:c>
      <x:c r="BK670" s="50" t="str">
        <x:f>IF(3&gt;'Настройки'!$B$3,"",IF(ISBLANK(H670),IF('Настройки'!$B$9="Нулевой спрос",0,""),IF(H670&lt;0,IF('Настройки'!$B$10="Исключить","",IF('Настройки'!$B$10="Абсолютные значения",ABS(H670),H670)),H670)))</x:f>
      </x:c>
      <x:c r="BL670" s="50" t="str">
        <x:f>IF(4&gt;'Настройки'!$B$3,"",IF(ISBLANK(I670),IF('Настройки'!$B$9="Нулевой спрос",0,""),IF(I670&lt;0,IF('Настройки'!$B$10="Исключить","",IF('Настройки'!$B$10="Абсолютные значения",ABS(I670),I670)),I670)))</x:f>
      </x:c>
      <x:c r="BM670" s="50" t="str">
        <x:f>IF(5&gt;'Настройки'!$B$3,"",IF(ISBLANK(J670),IF('Настройки'!$B$9="Нулевой спрос",0,""),IF(J670&lt;0,IF('Настройки'!$B$10="Исключить","",IF('Настройки'!$B$10="Абсолютные значения",ABS(J670),J670)),J670)))</x:f>
      </x:c>
      <x:c r="BN670" s="50" t="str">
        <x:f>IF(6&gt;'Настройки'!$B$3,"",IF(ISBLANK(K670),IF('Настройки'!$B$9="Нулевой спрос",0,""),IF(K670&lt;0,IF('Настройки'!$B$10="Исключить","",IF('Настройки'!$B$10="Абсолютные значения",ABS(K670),K670)),K670)))</x:f>
      </x:c>
      <x:c r="BO670" s="50" t="str">
        <x:f>IF(7&gt;'Настройки'!$B$3,"",IF(ISBLANK(L670),IF('Настройки'!$B$9="Нулевой спрос",0,""),IF(L670&lt;0,IF('Настройки'!$B$10="Исключить","",IF('Настройки'!$B$10="Абсолютные значения",ABS(L670),L670)),L670)))</x:f>
      </x:c>
      <x:c r="BP670" s="50" t="str">
        <x:f>IF(8&gt;'Настройки'!$B$3,"",IF(ISBLANK(M670),IF('Настройки'!$B$9="Нулевой спрос",0,""),IF(M670&lt;0,IF('Настройки'!$B$10="Исключить","",IF('Настройки'!$B$10="Абсолютные значения",ABS(M670),M670)),M670)))</x:f>
      </x:c>
      <x:c r="BQ670" s="50" t="str">
        <x:f>IF(9&gt;'Настройки'!$B$3,"",IF(ISBLANK(N670),IF('Настройки'!$B$9="Нулевой спрос",0,""),IF(N670&lt;0,IF('Настройки'!$B$10="Исключить","",IF('Настройки'!$B$10="Абсолютные значения",ABS(N670),N670)),N670)))</x:f>
      </x:c>
      <x:c r="BR670" s="50" t="str">
        <x:f>IF(10&gt;'Настройки'!$B$3,"",IF(ISBLANK(O670),IF('Настройки'!$B$9="Нулевой спрос",0,""),IF(O670&lt;0,IF('Настройки'!$B$10="Исключить","",IF('Настройки'!$B$10="Абсолютные значения",ABS(O670),O670)),O670)))</x:f>
      </x:c>
      <x:c r="BS670" s="50" t="str">
        <x:f>IF(11&gt;'Настройки'!$B$3,"",IF(ISBLANK(P670),IF('Настройки'!$B$9="Нулевой спрос",0,""),IF(P670&lt;0,IF('Настройки'!$B$10="Исключить","",IF('Настройки'!$B$10="Абсолютные значения",ABS(P670),P670)),P670)))</x:f>
      </x:c>
      <x:c r="BT670" s="50" t="str">
        <x:f>IF(12&gt;'Настройки'!$B$3,"",IF(ISBLANK(Q670),IF('Настройки'!$B$9="Нулевой спрос",0,""),IF(Q670&lt;0,IF('Настройки'!$B$10="Исключить","",IF('Настройки'!$B$10="Абсолютные значения",ABS(Q670),Q670)),Q670)))</x:f>
      </x:c>
      <x:c r="BU670" s="50" t="str">
        <x:f>IF(13&gt;'Настройки'!$B$3,"",IF(ISBLANK(R670),IF('Настройки'!$B$9="Нулевой спрос",0,""),IF(R670&lt;0,IF('Настройки'!$B$10="Исключить","",IF('Настройки'!$B$10="Абсолютные значения",ABS(R670),R670)),R670)))</x:f>
      </x:c>
      <x:c r="BV670" s="50" t="str">
        <x:f>IF(14&gt;'Настройки'!$B$3,"",IF(ISBLANK(S670),IF('Настройки'!$B$9="Нулевой спрос",0,""),IF(S670&lt;0,IF('Настройки'!$B$10="Исключить","",IF('Настройки'!$B$10="Абсолютные значения",ABS(S670),S670)),S670)))</x:f>
      </x:c>
      <x:c r="BW670" s="50" t="str">
        <x:f>IF(15&gt;'Настройки'!$B$3,"",IF(ISBLANK(T670),IF('Настройки'!$B$9="Нулевой спрос",0,""),IF(T670&lt;0,IF('Настройки'!$B$10="Исключить","",IF('Настройки'!$B$10="Абсолютные значения",ABS(T670),T670)),T670)))</x:f>
      </x:c>
      <x:c r="BX670" s="50" t="str">
        <x:f>IF(16&gt;'Настройки'!$B$3,"",IF(ISBLANK(U670),IF('Настройки'!$B$9="Нулевой спрос",0,""),IF(U670&lt;0,IF('Настройки'!$B$10="Исключить","",IF('Настройки'!$B$10="Абсолютные значения",ABS(U670),U670)),U670)))</x:f>
      </x:c>
      <x:c r="BY670" s="50" t="str">
        <x:f>IF(17&gt;'Настройки'!$B$3,"",IF(ISBLANK(V670),IF('Настройки'!$B$9="Нулевой спрос",0,""),IF(V670&lt;0,IF('Настройки'!$B$10="Исключить","",IF('Настройки'!$B$10="Абсолютные значения",ABS(V670),V670)),V670)))</x:f>
      </x:c>
      <x:c r="BZ670" s="50" t="str">
        <x:f>IF(18&gt;'Настройки'!$B$3,"",IF(ISBLANK(W670),IF('Настройки'!$B$9="Нулевой спрос",0,""),IF(W670&lt;0,IF('Настройки'!$B$10="Исключить","",IF('Настройки'!$B$10="Абсолютные значения",ABS(W670),W670)),W670)))</x:f>
      </x:c>
      <x:c r="CA670" s="50" t="str">
        <x:f>IF(19&gt;'Настройки'!$B$3,"",IF(ISBLANK(X670),IF('Настройки'!$B$9="Нулевой спрос",0,""),IF(X670&lt;0,IF('Настройки'!$B$10="Исключить","",IF('Настройки'!$B$10="Абсолютные значения",ABS(X670),X670)),X670)))</x:f>
      </x:c>
      <x:c r="CB670" s="50" t="str">
        <x:f>IF(20&gt;'Настройки'!$B$3,"",IF(ISBLANK(Y670),IF('Настройки'!$B$9="Нулевой спрос",0,""),IF(Y670&lt;0,IF('Настройки'!$B$10="Исключить","",IF('Настройки'!$B$10="Абсолютные значения",ABS(Y670),Y670)),Y670)))</x:f>
      </x:c>
      <x:c r="CC670" s="50" t="str">
        <x:f>IF(21&gt;'Настройки'!$B$3,"",IF(ISBLANK(Z670),IF('Настройки'!$B$9="Нулевой спрос",0,""),IF(Z670&lt;0,IF('Настройки'!$B$10="Исключить","",IF('Настройки'!$B$10="Абсолютные значения",ABS(Z670),Z670)),Z670)))</x:f>
      </x:c>
      <x:c r="CD670" s="50" t="str">
        <x:f>IF(22&gt;'Настройки'!$B$3,"",IF(ISBLANK(AA670),IF('Настройки'!$B$9="Нулевой спрос",0,""),IF(AA670&lt;0,IF('Настройки'!$B$10="Исключить","",IF('Настройки'!$B$10="Абсолютные значения",ABS(AA670),AA670)),AA670)))</x:f>
      </x:c>
      <x:c r="CE670" s="50" t="str">
        <x:f>IF(23&gt;'Настройки'!$B$3,"",IF(ISBLANK(AB670),IF('Настройки'!$B$9="Нулевой спрос",0,""),IF(AB670&lt;0,IF('Настройки'!$B$10="Исключить","",IF('Настройки'!$B$10="Абсолютные значения",ABS(AB670),AB670)),AB670)))</x:f>
      </x:c>
      <x:c r="CF670" s="50" t="str">
        <x:f>IF(24&gt;'Настройки'!$B$3,"",IF(ISBLANK(AC670),IF('Настройки'!$B$9="Нулевой спрос",0,""),IF(AC670&lt;0,IF('Настройки'!$B$10="Исключить","",IF('Настройки'!$B$10="Абсолютные значения",ABS(AC670),AC670)),AC670)))</x:f>
      </x:c>
      <x:c r="CG670" s="50" t="str">
        <x:f>IF(25&gt;'Настройки'!$B$3,"",IF(ISBLANK(AD670),IF('Настройки'!$B$9="Нулевой спрос",0,""),IF(AD670&lt;0,IF('Настройки'!$B$10="Исключить","",IF('Настройки'!$B$10="Абсолютные значения",ABS(AD670),AD670)),AD670)))</x:f>
      </x:c>
      <x:c r="CH670" s="50" t="str">
        <x:f>IF(26&gt;'Настройки'!$B$3,"",IF(ISBLANK(AE670),IF('Настройки'!$B$9="Нулевой спрос",0,""),IF(AE670&lt;0,IF('Настройки'!$B$10="Исключить","",IF('Настройки'!$B$10="Абсолютные значения",ABS(AE670),AE670)),AE670)))</x:f>
      </x:c>
      <x:c r="CI670" s="50" t="str">
        <x:f>IF(27&gt;'Настройки'!$B$3,"",IF(ISBLANK(AF670),IF('Настройки'!$B$9="Нулевой спрос",0,""),IF(AF670&lt;0,IF('Настройки'!$B$10="Исключить","",IF('Настройки'!$B$10="Абсолютные значения",ABS(AF670),AF670)),AF670)))</x:f>
      </x:c>
      <x:c r="CJ670" s="50" t="str">
        <x:f>IF(28&gt;'Настройки'!$B$3,"",IF(ISBLANK(AG670),IF('Настройки'!$B$9="Нулевой спрос",0,""),IF(AG670&lt;0,IF('Настройки'!$B$10="Исключить","",IF('Настройки'!$B$10="Абсолютные значения",ABS(AG670),AG670)),AG670)))</x:f>
      </x:c>
      <x:c r="CK670" s="50" t="str">
        <x:f>IF(29&gt;'Настройки'!$B$3,"",IF(ISBLANK(AH670),IF('Настройки'!$B$9="Нулевой спрос",0,""),IF(AH670&lt;0,IF('Настройки'!$B$10="Исключить","",IF('Настройки'!$B$10="Абсолютные значения",ABS(AH670),AH670)),AH670)))</x:f>
      </x:c>
      <x:c r="CL670" s="50" t="str">
        <x:f>IF(30&gt;'Настройки'!$B$3,"",IF(ISBLANK(AI670),IF('Настройки'!$B$9="Нулевой спрос",0,""),IF(AI670&lt;0,IF('Настройки'!$B$10="Исключить","",IF('Настройки'!$B$10="Абсолютные значения",ABS(AI670),AI670)),AI670)))</x:f>
      </x:c>
      <x:c r="CM670" s="50" t="str">
        <x:f>IF(31&gt;'Настройки'!$B$3,"",IF(ISBLANK(AJ670),IF('Настройки'!$B$9="Нулевой спрос",0,""),IF(AJ670&lt;0,IF('Настройки'!$B$10="Исключить","",IF('Настройки'!$B$10="Абсолютные значения",ABS(AJ670),AJ670)),AJ670)))</x:f>
      </x:c>
      <x:c r="CN670" s="50" t="str">
        <x:f>IF(32&gt;'Настройки'!$B$3,"",IF(ISBLANK(AK670),IF('Настройки'!$B$9="Нулевой спрос",0,""),IF(AK670&lt;0,IF('Настройки'!$B$10="Исключить","",IF('Настройки'!$B$10="Абсолютные значения",ABS(AK670),AK670)),AK670)))</x:f>
      </x:c>
      <x:c r="CO670" s="50" t="str">
        <x:f>IF(33&gt;'Настройки'!$B$3,"",IF(ISBLANK(AL670),IF('Настройки'!$B$9="Нулевой спрос",0,""),IF(AL670&lt;0,IF('Настройки'!$B$10="Исключить","",IF('Настройки'!$B$10="Абсолютные значения",ABS(AL670),AL670)),AL670)))</x:f>
      </x:c>
      <x:c r="CP670" s="50" t="str">
        <x:f>IF(34&gt;'Настройки'!$B$3,"",IF(ISBLANK(AM670),IF('Настройки'!$B$9="Нулевой спрос",0,""),IF(AM670&lt;0,IF('Настройки'!$B$10="Исключить","",IF('Настройки'!$B$10="Абсолютные значения",ABS(AM670),AM670)),AM670)))</x:f>
      </x:c>
      <x:c r="CQ670" s="50" t="str">
        <x:f>IF(35&gt;'Настройки'!$B$3,"",IF(ISBLANK(AN670),IF('Настройки'!$B$9="Нулевой спрос",0,""),IF(AN670&lt;0,IF('Настройки'!$B$10="Исключить","",IF('Настройки'!$B$10="Абсолютные значения",ABS(AN670),AN670)),AN670)))</x:f>
      </x:c>
      <x:c r="CR670" s="50" t="str">
        <x:f>IF(36&gt;'Настройки'!$B$3,"",IF(ISBLANK(AO670),IF('Настройки'!$B$9="Нулевой спрос",0,""),IF(AO670&lt;0,IF('Настройки'!$B$10="Исключить","",IF('Настройки'!$B$10="Абсолютные значения",ABS(AO670),AO670)),AO670)))</x:f>
      </x:c>
      <x:c r="CS670" s="50" t="str">
        <x:f>IF(OR(1&gt;'Настройки'!$B$3,ISBLANK(BI670),BI670=0),"",BI670)</x:f>
      </x:c>
      <x:c r="CT670" s="50" t="str">
        <x:f>IF(OR(2&gt;'Настройки'!$B$3,ISBLANK(BJ670),BJ670=0),"",BJ670)</x:f>
      </x:c>
      <x:c r="CU670" s="50" t="str">
        <x:f>IF(OR(3&gt;'Настройки'!$B$3,ISBLANK(BK670),BK670=0),"",BK670)</x:f>
      </x:c>
      <x:c r="CV670" s="50" t="str">
        <x:f>IF(OR(4&gt;'Настройки'!$B$3,ISBLANK(BL670),BL670=0),"",BL670)</x:f>
      </x:c>
      <x:c r="CW670" s="50" t="str">
        <x:f>IF(OR(5&gt;'Настройки'!$B$3,ISBLANK(BM670),BM670=0),"",BM670)</x:f>
      </x:c>
      <x:c r="CX670" s="50" t="str">
        <x:f>IF(OR(6&gt;'Настройки'!$B$3,ISBLANK(BN670),BN670=0),"",BN670)</x:f>
      </x:c>
      <x:c r="CY670" s="50" t="str">
        <x:f>IF(OR(7&gt;'Настройки'!$B$3,ISBLANK(BO670),BO670=0),"",BO670)</x:f>
      </x:c>
      <x:c r="CZ670" s="50" t="str">
        <x:f>IF(OR(8&gt;'Настройки'!$B$3,ISBLANK(BP670),BP670=0),"",BP670)</x:f>
      </x:c>
      <x:c r="DA670" s="50" t="str">
        <x:f>IF(OR(9&gt;'Настройки'!$B$3,ISBLANK(BQ670),BQ670=0),"",BQ670)</x:f>
      </x:c>
      <x:c r="DB670" s="50" t="str">
        <x:f>IF(OR(10&gt;'Настройки'!$B$3,ISBLANK(BR670),BR670=0),"",BR670)</x:f>
      </x:c>
      <x:c r="DC670" s="50" t="str">
        <x:f>IF(OR(11&gt;'Настройки'!$B$3,ISBLANK(BS670),BS670=0),"",BS670)</x:f>
      </x:c>
      <x:c r="DD670" s="50" t="str">
        <x:f>IF(OR(12&gt;'Настройки'!$B$3,ISBLANK(BT670),BT670=0),"",BT670)</x:f>
      </x:c>
      <x:c r="DE670" s="50" t="str">
        <x:f>IF(OR(13&gt;'Настройки'!$B$3,ISBLANK(BU670),BU670=0),"",BU670)</x:f>
      </x:c>
      <x:c r="DF670" s="50" t="str">
        <x:f>IF(OR(14&gt;'Настройки'!$B$3,ISBLANK(BV670),BV670=0),"",BV670)</x:f>
      </x:c>
      <x:c r="DG670" s="50" t="str">
        <x:f>IF(OR(15&gt;'Настройки'!$B$3,ISBLANK(BW670),BW670=0),"",BW670)</x:f>
      </x:c>
      <x:c r="DH670" s="50" t="str">
        <x:f>IF(OR(16&gt;'Настройки'!$B$3,ISBLANK(BX670),BX670=0),"",BX670)</x:f>
      </x:c>
      <x:c r="DI670" s="50" t="str">
        <x:f>IF(OR(17&gt;'Настройки'!$B$3,ISBLANK(BY670),BY670=0),"",BY670)</x:f>
      </x:c>
      <x:c r="DJ670" s="50" t="str">
        <x:f>IF(OR(18&gt;'Настройки'!$B$3,ISBLANK(BZ670),BZ670=0),"",BZ670)</x:f>
      </x:c>
      <x:c r="DK670" s="50" t="str">
        <x:f>IF(OR(19&gt;'Настройки'!$B$3,ISBLANK(CA670),CA670=0),"",CA670)</x:f>
      </x:c>
      <x:c r="DL670" s="50" t="str">
        <x:f>IF(OR(20&gt;'Настройки'!$B$3,ISBLANK(CB670),CB670=0),"",CB670)</x:f>
      </x:c>
      <x:c r="DM670" s="50" t="str">
        <x:f>IF(OR(21&gt;'Настройки'!$B$3,ISBLANK(CC670),CC670=0),"",CC670)</x:f>
      </x:c>
      <x:c r="DN670" s="50" t="str">
        <x:f>IF(OR(22&gt;'Настройки'!$B$3,ISBLANK(CD670),CD670=0),"",CD670)</x:f>
      </x:c>
      <x:c r="DO670" s="50" t="str">
        <x:f>IF(OR(23&gt;'Настройки'!$B$3,ISBLANK(CE670),CE670=0),"",CE670)</x:f>
      </x:c>
      <x:c r="DP670" s="50" t="str">
        <x:f>IF(OR(24&gt;'Настройки'!$B$3,ISBLANK(CF670),CF670=0),"",CF670)</x:f>
      </x:c>
      <x:c r="DQ670" s="50" t="str">
        <x:f>IF(OR(25&gt;'Настройки'!$B$3,ISBLANK(CG670),CG670=0),"",CG670)</x:f>
      </x:c>
      <x:c r="DR670" s="50" t="str">
        <x:f>IF(OR(26&gt;'Настройки'!$B$3,ISBLANK(CH670),CH670=0),"",CH670)</x:f>
      </x:c>
      <x:c r="DS670" s="50" t="str">
        <x:f>IF(OR(27&gt;'Настройки'!$B$3,ISBLANK(CI670),CI670=0),"",CI670)</x:f>
      </x:c>
      <x:c r="DT670" s="50" t="str">
        <x:f>IF(OR(28&gt;'Настройки'!$B$3,ISBLANK(CJ670),CJ670=0),"",CJ670)</x:f>
      </x:c>
      <x:c r="DU670" s="50" t="str">
        <x:f>IF(OR(29&gt;'Настройки'!$B$3,ISBLANK(CK670),CK670=0),"",CK670)</x:f>
      </x:c>
      <x:c r="DV670" s="50" t="str">
        <x:f>IF(OR(30&gt;'Настройки'!$B$3,ISBLANK(CL670),CL670=0),"",CL670)</x:f>
      </x:c>
      <x:c r="DW670" s="50" t="str">
        <x:f>IF(OR(31&gt;'Настройки'!$B$3,ISBLANK(CM670),CM670=0),"",CM670)</x:f>
      </x:c>
      <x:c r="DX670" s="50" t="str">
        <x:f>IF(OR(32&gt;'Настройки'!$B$3,ISBLANK(CN670),CN670=0),"",CN670)</x:f>
      </x:c>
      <x:c r="DY670" s="50" t="str">
        <x:f>IF(OR(33&gt;'Настройки'!$B$3,ISBLANK(CO670),CO670=0),"",CO670)</x:f>
      </x:c>
      <x:c r="DZ670" s="50" t="str">
        <x:f>IF(OR(34&gt;'Настройки'!$B$3,ISBLANK(CP670),CP670=0),"",CP670)</x:f>
      </x:c>
      <x:c r="EA670" s="50" t="str">
        <x:f>IF(OR(35&gt;'Настройки'!$B$3,ISBLANK(CQ670),CQ670=0),"",CQ670)</x:f>
      </x:c>
      <x:c r="EB670" s="50" t="str">
        <x:f>IF(OR(36&gt;'Настройки'!$B$3,ISBLANK(CR670),CR670=0),"",CR670)</x:f>
      </x:c>
      <x:c r="EC670" s="50" t="str">
        <x:f>IF(A670="","",IF(OR(BB670="AZ",BB670="BZ"),10000+ROW(),IF(AZ670&gt;'Настройки'!$B$11,20000+ROW(),IF(BF670&lt;&gt;"Обычный",30000+ROW(),IF(AX670&lt;=0,40000+ROW(),"")))))</x:f>
      </x:c>
      <x:c r="ED670" s="50" t="str">
        <x:f>IF(EC670="","",COUNTIFS($EC$2:$EC$1001,"&gt;0",$EC$2:$EC$1001,"&lt;"&amp;EC670)+1)</x:f>
      </x:c>
    </x:row>
    <x:row r="671">
      <x:c r="A671" s="115"/>
      <x:c r="B671" s="115"/>
      <x:c r="C671" s="115"/>
      <x:c r="D671" s="118"/>
      <x:c r="E671" s="118"/>
      <x:c r="F671" s="118"/>
      <x:c r="G671" s="118"/>
      <x:c r="H671" s="118"/>
      <x:c r="I671" s="118"/>
      <x:c r="J671" s="118"/>
      <x:c r="K671" s="118"/>
      <x:c r="L671" s="118"/>
      <x:c r="M671" s="118"/>
      <x:c r="N671" s="118"/>
      <x:c r="O671" s="118"/>
      <x:c r="P671" s="118"/>
      <x:c r="Q671" s="118"/>
      <x:c r="R671" s="118"/>
      <x:c r="S671" s="118"/>
      <x:c r="T671" s="118"/>
      <x:c r="U671" s="118"/>
      <x:c r="V671" s="118"/>
      <x:c r="W671" s="118"/>
      <x:c r="X671" s="118"/>
      <x:c r="Y671" s="118"/>
      <x:c r="Z671" s="118"/>
      <x:c r="AA671" s="118"/>
      <x:c r="AB671" s="118"/>
      <x:c r="AC671" s="118"/>
      <x:c r="AD671" s="118"/>
      <x:c r="AE671" s="118"/>
      <x:c r="AF671" s="118"/>
      <x:c r="AG671" s="118"/>
      <x:c r="AH671" s="118"/>
      <x:c r="AI671" s="118"/>
      <x:c r="AJ671" s="118"/>
      <x:c r="AK671" s="118"/>
      <x:c r="AL671" s="118"/>
      <x:c r="AM671" s="118"/>
      <x:c r="AN671" s="118"/>
      <x:c r="AO671" s="118"/>
      <x:c r="AP671" s="115"/>
      <x:c r="AQ671" s="49" t="str">
        <x:f>IF(A671="","",COUNT(BI671:INDEX(BI671:CR671,1,'Настройки'!$B$3)))</x:f>
      </x:c>
      <x:c r="AR671" s="49" t="str">
        <x:f>IF(A671="","",SUM(BI671:INDEX(BI671:CR671,1,'Настройки'!$B$3)))</x:f>
      </x:c>
      <x:c r="AS671" s="58" t="str">
        <x:f>IF(A671="","",IF('Настройки'!$B$4="Стоимость потребления",AR671*D671,IF('Настройки'!$B$4="Количество",AR671,E671)))</x:f>
      </x:c>
      <x:c r="AT671" s="61" t="str">
        <x:f>IF(OR(A671="",AS671&lt;0,SUM($AS$2:$AS$1001)&lt;=0),"",AS671/SUM($AS$2:$AS$1001))</x:f>
      </x:c>
      <x:c r="AU671" s="61" t="str">
        <x:f>IF(OR(A671="",AS671&lt;0,SUM($AS$2:$AS$1001)&lt;=0),"",SUMIFS($AS$2:$AS$1001,$AS$2:$AS$1001,"&gt;"&amp;AS671)/SUM($AS$2:$AS$1001))</x:f>
      </x:c>
      <x:c r="AV671" s="61" t="str">
        <x:f>IF(OR(A671="",AS671&lt;0,SUM($AS$2:$AS$1001)&lt;=0),"",SUMIFS($AS$2:$AS$1001,$AS$2:$AS$1001,"&gt;="&amp;AS671)/SUM($AS$2:$AS$1001))</x:f>
      </x:c>
      <x:c r="AW671" s="49" t="str">
        <x:f>IF(A671="","",IF(SUM($AS$2:$AS$1001)&lt;=0,"Не определён",IF(AS671&lt;0,"Исключение",IF(AU671&lt;'Настройки'!$B$5,"A",IF(AU671&lt;'Настройки'!$B$6,"B","C")))))</x:f>
      </x:c>
      <x:c r="AX671" s="58" t="str">
        <x:f>IF(A671="","",IF(AQ671=0,"",AVERAGE(BI671:INDEX(BI671:CR671,1,'Настройки'!$B$3))))</x:f>
      </x:c>
      <x:c r="AY671" s="58" t="str">
        <x:f>IF(OR(A671="",AQ671=0),"",STDEVP(BI671:INDEX(BI671:CR671,1,'Настройки'!$B$3)))</x:f>
      </x:c>
      <x:c r="AZ671" s="61" t="str">
        <x:f>IF(OR(A671="",AQ671&lt;'Настройки'!$B$12,AX671&lt;=0,AND('Настройки'!$B$10="Блокировать",COUNTIF(F671:INDEX(F671:AO671,1,'Настройки'!$B$3),"&lt;0")&gt;0)),"",AY671/ABS(AX671))</x:f>
      </x:c>
      <x:c r="BA671" s="49" t="str">
        <x:f>IF(A671="","",IF(AND('Настройки'!$B$10="Блокировать",COUNTIF(F671:INDEX(F671:AO671,1,'Настройки'!$B$3),"&lt;0")&gt;0),"Не определён",IF(AQ671&lt;'Настройки'!$B$12,"Не определён",IF(AX671=0,"Нет спроса",IF(AX671&lt;0,"Не определён",IF(AZ671&lt;='Настройки'!$B$7,"X",IF(AZ671&lt;='Настройки'!$B$8,"Y","Z")))))))</x:f>
      </x:c>
      <x:c r="BB671" s="49" t="str">
        <x:f>IF(OR(A671="",LEN(AW671)&lt;&gt;1,LEN(BA671)&lt;&gt;1),"",AW671&amp;BA671)</x:f>
      </x:c>
      <x:c r="BC671" s="61" t="str">
        <x:f>IF(OR(A671="",AQ671=0),"",(COUNT(BI671:INDEX(BI671:CR671,1,'Настройки'!$B$3))-COUNT(CS671:INDEX(CS671:EB671,1,'Настройки'!$B$3)))/AQ671)</x:f>
      </x:c>
      <x:c r="BD671" s="64" t="str">
        <x:f>IF(OR(A671="",COUNT(CS671:INDEX(CS671:EB671,1,'Настройки'!$B$3))=0),"",AQ671/COUNT(CS671:INDEX(CS671:EB671,1,'Настройки'!$B$3)))</x:f>
      </x:c>
      <x:c r="BE671" s="64" t="str">
        <x:f>IF(OR(A671="",COUNT(CS671:INDEX(CS671:EB671,1,'Настройки'!$B$3))=0),"",IF(AVERAGE(CS671:INDEX(CS671:EB671,1,'Настройки'!$B$3))=0,"",(STDEVP(CS671:INDEX(CS671:EB671,1,'Настройки'!$B$3))/ABS(AVERAGE(CS671:INDEX(CS671:EB671,1,'Настройки'!$B$3))))^2))</x:f>
      </x:c>
      <x:c r="BF671" s="49" t="str">
        <x:f>IF(A671="","",IF(AQ671&lt;3,"Недостаточно",IF(AQ671&lt;6,"Предварительный","Обычный")))</x:f>
      </x:c>
      <x:c r="BG671" s="49" t="str">
        <x:f>IF(A671="","",IF(COUNTIF(F671:INDEX(F671:AO671,1,'Настройки'!$B$3),"&lt;0")&gt;0,IF('Настройки'!$B$10="Блокировать","Отрицательный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"),"")&amp;IF(AQ671&lt;3,"Недостаточно истории. ",IF(AQ671&lt;6,"Предварительная классификация. ",""))&amp;IF(AX671=0,"Нет спроса за горизонт. ","")&amp;IF(AZ671&gt;'Настройки'!$B$11,"Экстремальная вариативность. ",""))</x:f>
      </x:c>
      <x:c r="BH671" s="49" t="str">
        <x:f>IF(A671="","",IFERROR(VLOOKUP(BB671,'Настройки'!$D$3:$E$11,2,FALSE),"Сначала проверьте исходные данные и историю спроса.")&amp;" Уточните срок поставки, MOQ и критичность.")</x:f>
      </x:c>
      <x:c r="BI671" s="50" t="str">
        <x:f>IF(1&gt;'Настройки'!$B$3,"",IF(ISBLANK(F671),IF('Настройки'!$B$9="Нулевой спрос",0,""),IF(F671&lt;0,IF('Настройки'!$B$10="Исключить","",IF('Настройки'!$B$10="Абсолютные значения",ABS(F671),F671)),F671)))</x:f>
      </x:c>
      <x:c r="BJ671" s="50" t="str">
        <x:f>IF(2&gt;'Настройки'!$B$3,"",IF(ISBLANK(G671),IF('Настройки'!$B$9="Нулевой спрос",0,""),IF(G671&lt;0,IF('Настройки'!$B$10="Исключить","",IF('Настройки'!$B$10="Абсолютные значения",ABS(G671),G671)),G671)))</x:f>
      </x:c>
      <x:c r="BK671" s="50" t="str">
        <x:f>IF(3&gt;'Настройки'!$B$3,"",IF(ISBLANK(H671),IF('Настройки'!$B$9="Нулевой спрос",0,""),IF(H671&lt;0,IF('Настройки'!$B$10="Исключить","",IF('Настройки'!$B$10="Абсолютные значения",ABS(H671),H671)),H671)))</x:f>
      </x:c>
      <x:c r="BL671" s="50" t="str">
        <x:f>IF(4&gt;'Настройки'!$B$3,"",IF(ISBLANK(I671),IF('Настройки'!$B$9="Нулевой спрос",0,""),IF(I671&lt;0,IF('Настройки'!$B$10="Исключить","",IF('Настройки'!$B$10="Абсолютные значения",ABS(I671),I671)),I671)))</x:f>
      </x:c>
      <x:c r="BM671" s="50" t="str">
        <x:f>IF(5&gt;'Настройки'!$B$3,"",IF(ISBLANK(J671),IF('Настройки'!$B$9="Нулевой спрос",0,""),IF(J671&lt;0,IF('Настройки'!$B$10="Исключить","",IF('Настройки'!$B$10="Абсолютные значения",ABS(J671),J671)),J671)))</x:f>
      </x:c>
      <x:c r="BN671" s="50" t="str">
        <x:f>IF(6&gt;'Настройки'!$B$3,"",IF(ISBLANK(K671),IF('Настройки'!$B$9="Нулевой спрос",0,""),IF(K671&lt;0,IF('Настройки'!$B$10="Исключить","",IF('Настройки'!$B$10="Абсолютные значения",ABS(K671),K671)),K671)))</x:f>
      </x:c>
      <x:c r="BO671" s="50" t="str">
        <x:f>IF(7&gt;'Настройки'!$B$3,"",IF(ISBLANK(L671),IF('Настройки'!$B$9="Нулевой спрос",0,""),IF(L671&lt;0,IF('Настройки'!$B$10="Исключить","",IF('Настройки'!$B$10="Абсолютные значения",ABS(L671),L671)),L671)))</x:f>
      </x:c>
      <x:c r="BP671" s="50" t="str">
        <x:f>IF(8&gt;'Настройки'!$B$3,"",IF(ISBLANK(M671),IF('Настройки'!$B$9="Нулевой спрос",0,""),IF(M671&lt;0,IF('Настройки'!$B$10="Исключить","",IF('Настройки'!$B$10="Абсолютные значения",ABS(M671),M671)),M671)))</x:f>
      </x:c>
      <x:c r="BQ671" s="50" t="str">
        <x:f>IF(9&gt;'Настройки'!$B$3,"",IF(ISBLANK(N671),IF('Настройки'!$B$9="Нулевой спрос",0,""),IF(N671&lt;0,IF('Настройки'!$B$10="Исключить","",IF('Настройки'!$B$10="Абсолютные значения",ABS(N671),N671)),N671)))</x:f>
      </x:c>
      <x:c r="BR671" s="50" t="str">
        <x:f>IF(10&gt;'Настройки'!$B$3,"",IF(ISBLANK(O671),IF('Настройки'!$B$9="Нулевой спрос",0,""),IF(O671&lt;0,IF('Настройки'!$B$10="Исключить","",IF('Настройки'!$B$10="Абсолютные значения",ABS(O671),O671)),O671)))</x:f>
      </x:c>
      <x:c r="BS671" s="50" t="str">
        <x:f>IF(11&gt;'Настройки'!$B$3,"",IF(ISBLANK(P671),IF('Настройки'!$B$9="Нулевой спрос",0,""),IF(P671&lt;0,IF('Настройки'!$B$10="Исключить","",IF('Настройки'!$B$10="Абсолютные значения",ABS(P671),P671)),P671)))</x:f>
      </x:c>
      <x:c r="BT671" s="50" t="str">
        <x:f>IF(12&gt;'Настройки'!$B$3,"",IF(ISBLANK(Q671),IF('Настройки'!$B$9="Нулевой спрос",0,""),IF(Q671&lt;0,IF('Настройки'!$B$10="Исключить","",IF('Настройки'!$B$10="Абсолютные значения",ABS(Q671),Q671)),Q671)))</x:f>
      </x:c>
      <x:c r="BU671" s="50" t="str">
        <x:f>IF(13&gt;'Настройки'!$B$3,"",IF(ISBLANK(R671),IF('Настройки'!$B$9="Нулевой спрос",0,""),IF(R671&lt;0,IF('Настройки'!$B$10="Исключить","",IF('Настройки'!$B$10="Абсолютные значения",ABS(R671),R671)),R671)))</x:f>
      </x:c>
      <x:c r="BV671" s="50" t="str">
        <x:f>IF(14&gt;'Настройки'!$B$3,"",IF(ISBLANK(S671),IF('Настройки'!$B$9="Нулевой спрос",0,""),IF(S671&lt;0,IF('Настройки'!$B$10="Исключить","",IF('Настройки'!$B$10="Абсолютные значения",ABS(S671),S671)),S671)))</x:f>
      </x:c>
      <x:c r="BW671" s="50" t="str">
        <x:f>IF(15&gt;'Настройки'!$B$3,"",IF(ISBLANK(T671),IF('Настройки'!$B$9="Нулевой спрос",0,""),IF(T671&lt;0,IF('Настройки'!$B$10="Исключить","",IF('Настройки'!$B$10="Абсолютные значения",ABS(T671),T671)),T671)))</x:f>
      </x:c>
      <x:c r="BX671" s="50" t="str">
        <x:f>IF(16&gt;'Настройки'!$B$3,"",IF(ISBLANK(U671),IF('Настройки'!$B$9="Нулевой спрос",0,""),IF(U671&lt;0,IF('Настройки'!$B$10="Исключить","",IF('Настройки'!$B$10="Абсолютные значения",ABS(U671),U671)),U671)))</x:f>
      </x:c>
      <x:c r="BY671" s="50" t="str">
        <x:f>IF(17&gt;'Настройки'!$B$3,"",IF(ISBLANK(V671),IF('Настройки'!$B$9="Нулевой спрос",0,""),IF(V671&lt;0,IF('Настройки'!$B$10="Исключить","",IF('Настройки'!$B$10="Абсолютные значения",ABS(V671),V671)),V671)))</x:f>
      </x:c>
      <x:c r="BZ671" s="50" t="str">
        <x:f>IF(18&gt;'Настройки'!$B$3,"",IF(ISBLANK(W671),IF('Настройки'!$B$9="Нулевой спрос",0,""),IF(W671&lt;0,IF('Настройки'!$B$10="Исключить","",IF('Настройки'!$B$10="Абсолютные значения",ABS(W671),W671)),W671)))</x:f>
      </x:c>
      <x:c r="CA671" s="50" t="str">
        <x:f>IF(19&gt;'Настройки'!$B$3,"",IF(ISBLANK(X671),IF('Настройки'!$B$9="Нулевой спрос",0,""),IF(X671&lt;0,IF('Настройки'!$B$10="Исключить","",IF('Настройки'!$B$10="Абсолютные значения",ABS(X671),X671)),X671)))</x:f>
      </x:c>
      <x:c r="CB671" s="50" t="str">
        <x:f>IF(20&gt;'Настройки'!$B$3,"",IF(ISBLANK(Y671),IF('Настройки'!$B$9="Нулевой спрос",0,""),IF(Y671&lt;0,IF('Настройки'!$B$10="Исключить","",IF('Настройки'!$B$10="Абсолютные значения",ABS(Y671),Y671)),Y671)))</x:f>
      </x:c>
      <x:c r="CC671" s="50" t="str">
        <x:f>IF(21&gt;'Настройки'!$B$3,"",IF(ISBLANK(Z671),IF('Настройки'!$B$9="Нулевой спрос",0,""),IF(Z671&lt;0,IF('Настройки'!$B$10="Исключить","",IF('Настройки'!$B$10="Абсолютные значения",ABS(Z671),Z671)),Z671)))</x:f>
      </x:c>
      <x:c r="CD671" s="50" t="str">
        <x:f>IF(22&gt;'Настройки'!$B$3,"",IF(ISBLANK(AA671),IF('Настройки'!$B$9="Нулевой спрос",0,""),IF(AA671&lt;0,IF('Настройки'!$B$10="Исключить","",IF('Настройки'!$B$10="Абсолютные значения",ABS(AA671),AA671)),AA671)))</x:f>
      </x:c>
      <x:c r="CE671" s="50" t="str">
        <x:f>IF(23&gt;'Настройки'!$B$3,"",IF(ISBLANK(AB671),IF('Настройки'!$B$9="Нулевой спрос",0,""),IF(AB671&lt;0,IF('Настройки'!$B$10="Исключить","",IF('Настройки'!$B$10="Абсолютные значения",ABS(AB671),AB671)),AB671)))</x:f>
      </x:c>
      <x:c r="CF671" s="50" t="str">
        <x:f>IF(24&gt;'Настройки'!$B$3,"",IF(ISBLANK(AC671),IF('Настройки'!$B$9="Нулевой спрос",0,""),IF(AC671&lt;0,IF('Настройки'!$B$10="Исключить","",IF('Настройки'!$B$10="Абсолютные значения",ABS(AC671),AC671)),AC671)))</x:f>
      </x:c>
      <x:c r="CG671" s="50" t="str">
        <x:f>IF(25&gt;'Настройки'!$B$3,"",IF(ISBLANK(AD671),IF('Настройки'!$B$9="Нулевой спрос",0,""),IF(AD671&lt;0,IF('Настройки'!$B$10="Исключить","",IF('Настройки'!$B$10="Абсолютные значения",ABS(AD671),AD671)),AD671)))</x:f>
      </x:c>
      <x:c r="CH671" s="50" t="str">
        <x:f>IF(26&gt;'Настройки'!$B$3,"",IF(ISBLANK(AE671),IF('Настройки'!$B$9="Нулевой спрос",0,""),IF(AE671&lt;0,IF('Настройки'!$B$10="Исключить","",IF('Настройки'!$B$10="Абсолютные значения",ABS(AE671),AE671)),AE671)))</x:f>
      </x:c>
      <x:c r="CI671" s="50" t="str">
        <x:f>IF(27&gt;'Настройки'!$B$3,"",IF(ISBLANK(AF671),IF('Настройки'!$B$9="Нулевой спрос",0,""),IF(AF671&lt;0,IF('Настройки'!$B$10="Исключить","",IF('Настройки'!$B$10="Абсолютные значения",ABS(AF671),AF671)),AF671)))</x:f>
      </x:c>
      <x:c r="CJ671" s="50" t="str">
        <x:f>IF(28&gt;'Настройки'!$B$3,"",IF(ISBLANK(AG671),IF('Настройки'!$B$9="Нулевой спрос",0,""),IF(AG671&lt;0,IF('Настройки'!$B$10="Исключить","",IF('Настройки'!$B$10="Абсолютные значения",ABS(AG671),AG671)),AG671)))</x:f>
      </x:c>
      <x:c r="CK671" s="50" t="str">
        <x:f>IF(29&gt;'Настройки'!$B$3,"",IF(ISBLANK(AH671),IF('Настройки'!$B$9="Нулевой спрос",0,""),IF(AH671&lt;0,IF('Настройки'!$B$10="Исключить","",IF('Настройки'!$B$10="Абсолютные значения",ABS(AH671),AH671)),AH671)))</x:f>
      </x:c>
      <x:c r="CL671" s="50" t="str">
        <x:f>IF(30&gt;'Настройки'!$B$3,"",IF(ISBLANK(AI671),IF('Настройки'!$B$9="Нулевой спрос",0,""),IF(AI671&lt;0,IF('Настройки'!$B$10="Исключить","",IF('Настройки'!$B$10="Абсолютные значения",ABS(AI671),AI671)),AI671)))</x:f>
      </x:c>
      <x:c r="CM671" s="50" t="str">
        <x:f>IF(31&gt;'Настройки'!$B$3,"",IF(ISBLANK(AJ671),IF('Настройки'!$B$9="Нулевой спрос",0,""),IF(AJ671&lt;0,IF('Настройки'!$B$10="Исключить","",IF('Настройки'!$B$10="Абсолютные значения",ABS(AJ671),AJ671)),AJ671)))</x:f>
      </x:c>
      <x:c r="CN671" s="50" t="str">
        <x:f>IF(32&gt;'Настройки'!$B$3,"",IF(ISBLANK(AK671),IF('Настройки'!$B$9="Нулевой спрос",0,""),IF(AK671&lt;0,IF('Настройки'!$B$10="Исключить","",IF('Настройки'!$B$10="Абсолютные значения",ABS(AK671),AK671)),AK671)))</x:f>
      </x:c>
      <x:c r="CO671" s="50" t="str">
        <x:f>IF(33&gt;'Настройки'!$B$3,"",IF(ISBLANK(AL671),IF('Настройки'!$B$9="Нулевой спрос",0,""),IF(AL671&lt;0,IF('Настройки'!$B$10="Исключить","",IF('Настройки'!$B$10="Абсолютные значения",ABS(AL671),AL671)),AL671)))</x:f>
      </x:c>
      <x:c r="CP671" s="50" t="str">
        <x:f>IF(34&gt;'Настройки'!$B$3,"",IF(ISBLANK(AM671),IF('Настройки'!$B$9="Нулевой спрос",0,""),IF(AM671&lt;0,IF('Настройки'!$B$10="Исключить","",IF('Настройки'!$B$10="Абсолютные значения",ABS(AM671),AM671)),AM671)))</x:f>
      </x:c>
      <x:c r="CQ671" s="50" t="str">
        <x:f>IF(35&gt;'Настройки'!$B$3,"",IF(ISBLANK(AN671),IF('Настройки'!$B$9="Нулевой спрос",0,""),IF(AN671&lt;0,IF('Настройки'!$B$10="Исключить","",IF('Настройки'!$B$10="Абсолютные значения",ABS(AN671),AN671)),AN671)))</x:f>
      </x:c>
      <x:c r="CR671" s="50" t="str">
        <x:f>IF(36&gt;'Настройки'!$B$3,"",IF(ISBLANK(AO671),IF('Настройки'!$B$9="Нулевой спрос",0,""),IF(AO671&lt;0,IF('Настройки'!$B$10="Исключить","",IF('Настройки'!$B$10="Абсолютные значения",ABS(AO671),AO671)),AO671)))</x:f>
      </x:c>
      <x:c r="CS671" s="50" t="str">
        <x:f>IF(OR(1&gt;'Настройки'!$B$3,ISBLANK(BI671),BI671=0),"",BI671)</x:f>
      </x:c>
      <x:c r="CT671" s="50" t="str">
        <x:f>IF(OR(2&gt;'Настройки'!$B$3,ISBLANK(BJ671),BJ671=0),"",BJ671)</x:f>
      </x:c>
      <x:c r="CU671" s="50" t="str">
        <x:f>IF(OR(3&gt;'Настройки'!$B$3,ISBLANK(BK671),BK671=0),"",BK671)</x:f>
      </x:c>
      <x:c r="CV671" s="50" t="str">
        <x:f>IF(OR(4&gt;'Настройки'!$B$3,ISBLANK(BL671),BL671=0),"",BL671)</x:f>
      </x:c>
      <x:c r="CW671" s="50" t="str">
        <x:f>IF(OR(5&gt;'Настройки'!$B$3,ISBLANK(BM671),BM671=0),"",BM671)</x:f>
      </x:c>
      <x:c r="CX671" s="50" t="str">
        <x:f>IF(OR(6&gt;'Настройки'!$B$3,ISBLANK(BN671),BN671=0),"",BN671)</x:f>
      </x:c>
      <x:c r="CY671" s="50" t="str">
        <x:f>IF(OR(7&gt;'Настройки'!$B$3,ISBLANK(BO671),BO671=0),"",BO671)</x:f>
      </x:c>
      <x:c r="CZ671" s="50" t="str">
        <x:f>IF(OR(8&gt;'Настройки'!$B$3,ISBLANK(BP671),BP671=0),"",BP671)</x:f>
      </x:c>
      <x:c r="DA671" s="50" t="str">
        <x:f>IF(OR(9&gt;'Настройки'!$B$3,ISBLANK(BQ671),BQ671=0),"",BQ671)</x:f>
      </x:c>
      <x:c r="DB671" s="50" t="str">
        <x:f>IF(OR(10&gt;'Настройки'!$B$3,ISBLANK(BR671),BR671=0),"",BR671)</x:f>
      </x:c>
      <x:c r="DC671" s="50" t="str">
        <x:f>IF(OR(11&gt;'Настройки'!$B$3,ISBLANK(BS671),BS671=0),"",BS671)</x:f>
      </x:c>
      <x:c r="DD671" s="50" t="str">
        <x:f>IF(OR(12&gt;'Настройки'!$B$3,ISBLANK(BT671),BT671=0),"",BT671)</x:f>
      </x:c>
      <x:c r="DE671" s="50" t="str">
        <x:f>IF(OR(13&gt;'Настройки'!$B$3,ISBLANK(BU671),BU671=0),"",BU671)</x:f>
      </x:c>
      <x:c r="DF671" s="50" t="str">
        <x:f>IF(OR(14&gt;'Настройки'!$B$3,ISBLANK(BV671),BV671=0),"",BV671)</x:f>
      </x:c>
      <x:c r="DG671" s="50" t="str">
        <x:f>IF(OR(15&gt;'Настройки'!$B$3,ISBLANK(BW671),BW671=0),"",BW671)</x:f>
      </x:c>
      <x:c r="DH671" s="50" t="str">
        <x:f>IF(OR(16&gt;'Настройки'!$B$3,ISBLANK(BX671),BX671=0),"",BX671)</x:f>
      </x:c>
      <x:c r="DI671" s="50" t="str">
        <x:f>IF(OR(17&gt;'Настройки'!$B$3,ISBLANK(BY671),BY671=0),"",BY671)</x:f>
      </x:c>
      <x:c r="DJ671" s="50" t="str">
        <x:f>IF(OR(18&gt;'Настройки'!$B$3,ISBLANK(BZ671),BZ671=0),"",BZ671)</x:f>
      </x:c>
      <x:c r="DK671" s="50" t="str">
        <x:f>IF(OR(19&gt;'Настройки'!$B$3,ISBLANK(CA671),CA671=0),"",CA671)</x:f>
      </x:c>
      <x:c r="DL671" s="50" t="str">
        <x:f>IF(OR(20&gt;'Настройки'!$B$3,ISBLANK(CB671),CB671=0),"",CB671)</x:f>
      </x:c>
      <x:c r="DM671" s="50" t="str">
        <x:f>IF(OR(21&gt;'Настройки'!$B$3,ISBLANK(CC671),CC671=0),"",CC671)</x:f>
      </x:c>
      <x:c r="DN671" s="50" t="str">
        <x:f>IF(OR(22&gt;'Настройки'!$B$3,ISBLANK(CD671),CD671=0),"",CD671)</x:f>
      </x:c>
      <x:c r="DO671" s="50" t="str">
        <x:f>IF(OR(23&gt;'Настройки'!$B$3,ISBLANK(CE671),CE671=0),"",CE671)</x:f>
      </x:c>
      <x:c r="DP671" s="50" t="str">
        <x:f>IF(OR(24&gt;'Настройки'!$B$3,ISBLANK(CF671),CF671=0),"",CF671)</x:f>
      </x:c>
      <x:c r="DQ671" s="50" t="str">
        <x:f>IF(OR(25&gt;'Настройки'!$B$3,ISBLANK(CG671),CG671=0),"",CG671)</x:f>
      </x:c>
      <x:c r="DR671" s="50" t="str">
        <x:f>IF(OR(26&gt;'Настройки'!$B$3,ISBLANK(CH671),CH671=0),"",CH671)</x:f>
      </x:c>
      <x:c r="DS671" s="50" t="str">
        <x:f>IF(OR(27&gt;'Настройки'!$B$3,ISBLANK(CI671),CI671=0),"",CI671)</x:f>
      </x:c>
      <x:c r="DT671" s="50" t="str">
        <x:f>IF(OR(28&gt;'Настройки'!$B$3,ISBLANK(CJ671),CJ671=0),"",CJ671)</x:f>
      </x:c>
      <x:c r="DU671" s="50" t="str">
        <x:f>IF(OR(29&gt;'Настройки'!$B$3,ISBLANK(CK671),CK671=0),"",CK671)</x:f>
      </x:c>
      <x:c r="DV671" s="50" t="str">
        <x:f>IF(OR(30&gt;'Настройки'!$B$3,ISBLANK(CL671),CL671=0),"",CL671)</x:f>
      </x:c>
      <x:c r="DW671" s="50" t="str">
        <x:f>IF(OR(31&gt;'Настройки'!$B$3,ISBLANK(CM671),CM671=0),"",CM671)</x:f>
      </x:c>
      <x:c r="DX671" s="50" t="str">
        <x:f>IF(OR(32&gt;'Настройки'!$B$3,ISBLANK(CN671),CN671=0),"",CN671)</x:f>
      </x:c>
      <x:c r="DY671" s="50" t="str">
        <x:f>IF(OR(33&gt;'Настройки'!$B$3,ISBLANK(CO671),CO671=0),"",CO671)</x:f>
      </x:c>
      <x:c r="DZ671" s="50" t="str">
        <x:f>IF(OR(34&gt;'Настройки'!$B$3,ISBLANK(CP671),CP671=0),"",CP671)</x:f>
      </x:c>
      <x:c r="EA671" s="50" t="str">
        <x:f>IF(OR(35&gt;'Настройки'!$B$3,ISBLANK(CQ671),CQ671=0),"",CQ671)</x:f>
      </x:c>
      <x:c r="EB671" s="50" t="str">
        <x:f>IF(OR(36&gt;'Настройки'!$B$3,ISBLANK(CR671),CR671=0),"",CR671)</x:f>
      </x:c>
      <x:c r="EC671" s="50" t="str">
        <x:f>IF(A671="","",IF(OR(BB671="AZ",BB671="BZ"),10000+ROW(),IF(AZ671&gt;'Настройки'!$B$11,20000+ROW(),IF(BF671&lt;&gt;"Обычный",30000+ROW(),IF(AX671&lt;=0,40000+ROW(),"")))))</x:f>
      </x:c>
      <x:c r="ED671" s="50" t="str">
        <x:f>IF(EC671="","",COUNTIFS($EC$2:$EC$1001,"&gt;0",$EC$2:$EC$1001,"&lt;"&amp;EC671)+1)</x:f>
      </x:c>
    </x:row>
    <x:row r="672">
      <x:c r="A672" s="115"/>
      <x:c r="B672" s="115"/>
      <x:c r="C672" s="115"/>
      <x:c r="D672" s="118"/>
      <x:c r="E672" s="118"/>
      <x:c r="F672" s="118"/>
      <x:c r="G672" s="118"/>
      <x:c r="H672" s="118"/>
      <x:c r="I672" s="118"/>
      <x:c r="J672" s="118"/>
      <x:c r="K672" s="118"/>
      <x:c r="L672" s="118"/>
      <x:c r="M672" s="118"/>
      <x:c r="N672" s="118"/>
      <x:c r="O672" s="118"/>
      <x:c r="P672" s="118"/>
      <x:c r="Q672" s="118"/>
      <x:c r="R672" s="118"/>
      <x:c r="S672" s="118"/>
      <x:c r="T672" s="118"/>
      <x:c r="U672" s="118"/>
      <x:c r="V672" s="118"/>
      <x:c r="W672" s="118"/>
      <x:c r="X672" s="118"/>
      <x:c r="Y672" s="118"/>
      <x:c r="Z672" s="118"/>
      <x:c r="AA672" s="118"/>
      <x:c r="AB672" s="118"/>
      <x:c r="AC672" s="118"/>
      <x:c r="AD672" s="118"/>
      <x:c r="AE672" s="118"/>
      <x:c r="AF672" s="118"/>
      <x:c r="AG672" s="118"/>
      <x:c r="AH672" s="118"/>
      <x:c r="AI672" s="118"/>
      <x:c r="AJ672" s="118"/>
      <x:c r="AK672" s="118"/>
      <x:c r="AL672" s="118"/>
      <x:c r="AM672" s="118"/>
      <x:c r="AN672" s="118"/>
      <x:c r="AO672" s="118"/>
      <x:c r="AP672" s="115"/>
      <x:c r="AQ672" s="49" t="str">
        <x:f>IF(A672="","",COUNT(BI672:INDEX(BI672:CR672,1,'Настройки'!$B$3)))</x:f>
      </x:c>
      <x:c r="AR672" s="49" t="str">
        <x:f>IF(A672="","",SUM(BI672:INDEX(BI672:CR672,1,'Настройки'!$B$3)))</x:f>
      </x:c>
      <x:c r="AS672" s="58" t="str">
        <x:f>IF(A672="","",IF('Настройки'!$B$4="Стоимость потребления",AR672*D672,IF('Настройки'!$B$4="Количество",AR672,E672)))</x:f>
      </x:c>
      <x:c r="AT672" s="61" t="str">
        <x:f>IF(OR(A672="",AS672&lt;0,SUM($AS$2:$AS$1001)&lt;=0),"",AS672/SUM($AS$2:$AS$1001))</x:f>
      </x:c>
      <x:c r="AU672" s="61" t="str">
        <x:f>IF(OR(A672="",AS672&lt;0,SUM($AS$2:$AS$1001)&lt;=0),"",SUMIFS($AS$2:$AS$1001,$AS$2:$AS$1001,"&gt;"&amp;AS672)/SUM($AS$2:$AS$1001))</x:f>
      </x:c>
      <x:c r="AV672" s="61" t="str">
        <x:f>IF(OR(A672="",AS672&lt;0,SUM($AS$2:$AS$1001)&lt;=0),"",SUMIFS($AS$2:$AS$1001,$AS$2:$AS$1001,"&gt;="&amp;AS672)/SUM($AS$2:$AS$1001))</x:f>
      </x:c>
      <x:c r="AW672" s="49" t="str">
        <x:f>IF(A672="","",IF(SUM($AS$2:$AS$1001)&lt;=0,"Не определён",IF(AS672&lt;0,"Исключение",IF(AU672&lt;'Настройки'!$B$5,"A",IF(AU672&lt;'Настройки'!$B$6,"B","C")))))</x:f>
      </x:c>
      <x:c r="AX672" s="58" t="str">
        <x:f>IF(A672="","",IF(AQ672=0,"",AVERAGE(BI672:INDEX(BI672:CR672,1,'Настройки'!$B$3))))</x:f>
      </x:c>
      <x:c r="AY672" s="58" t="str">
        <x:f>IF(OR(A672="",AQ672=0),"",STDEVP(BI672:INDEX(BI672:CR672,1,'Настройки'!$B$3)))</x:f>
      </x:c>
      <x:c r="AZ672" s="61" t="str">
        <x:f>IF(OR(A672="",AQ672&lt;'Настройки'!$B$12,AX672&lt;=0,AND('Настройки'!$B$10="Блокировать",COUNTIF(F672:INDEX(F672:AO672,1,'Настройки'!$B$3),"&lt;0")&gt;0)),"",AY672/ABS(AX672))</x:f>
      </x:c>
      <x:c r="BA672" s="49" t="str">
        <x:f>IF(A672="","",IF(AND('Настройки'!$B$10="Блокировать",COUNTIF(F672:INDEX(F672:AO672,1,'Настройки'!$B$3),"&lt;0")&gt;0),"Не определён",IF(AQ672&lt;'Настройки'!$B$12,"Не определён",IF(AX672=0,"Нет спроса",IF(AX672&lt;0,"Не определён",IF(AZ672&lt;='Настройки'!$B$7,"X",IF(AZ672&lt;='Настройки'!$B$8,"Y","Z")))))))</x:f>
      </x:c>
      <x:c r="BB672" s="49" t="str">
        <x:f>IF(OR(A672="",LEN(AW672)&lt;&gt;1,LEN(BA672)&lt;&gt;1),"",AW672&amp;BA672)</x:f>
      </x:c>
      <x:c r="BC672" s="61" t="str">
        <x:f>IF(OR(A672="",AQ672=0),"",(COUNT(BI672:INDEX(BI672:CR672,1,'Настройки'!$B$3))-COUNT(CS672:INDEX(CS672:EB672,1,'Настройки'!$B$3)))/AQ672)</x:f>
      </x:c>
      <x:c r="BD672" s="64" t="str">
        <x:f>IF(OR(A672="",COUNT(CS672:INDEX(CS672:EB672,1,'Настройки'!$B$3))=0),"",AQ672/COUNT(CS672:INDEX(CS672:EB672,1,'Настройки'!$B$3)))</x:f>
      </x:c>
      <x:c r="BE672" s="64" t="str">
        <x:f>IF(OR(A672="",COUNT(CS672:INDEX(CS672:EB672,1,'Настройки'!$B$3))=0),"",IF(AVERAGE(CS672:INDEX(CS672:EB672,1,'Настройки'!$B$3))=0,"",(STDEVP(CS672:INDEX(CS672:EB672,1,'Настройки'!$B$3))/ABS(AVERAGE(CS672:INDEX(CS672:EB672,1,'Настройки'!$B$3))))^2))</x:f>
      </x:c>
      <x:c r="BF672" s="49" t="str">
        <x:f>IF(A672="","",IF(AQ672&lt;3,"Недостаточно",IF(AQ672&lt;6,"Предварительный","Обычный")))</x:f>
      </x:c>
      <x:c r="BG672" s="49" t="str">
        <x:f>IF(A672="","",IF(COUNTIF(F672:INDEX(F672:AO672,1,'Настройки'!$B$3),"&lt;0")&gt;0,IF('Настройки'!$B$10="Блокировать","Отрицательный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"),"")&amp;IF(AQ672&lt;3,"Недостаточно истории. ",IF(AQ672&lt;6,"Предварительная классификация. ",""))&amp;IF(AX672=0,"Нет спроса за горизонт. ","")&amp;IF(AZ672&gt;'Настройки'!$B$11,"Экстремальная вариативность. ",""))</x:f>
      </x:c>
      <x:c r="BH672" s="49" t="str">
        <x:f>IF(A672="","",IFERROR(VLOOKUP(BB672,'Настройки'!$D$3:$E$11,2,FALSE),"Сначала проверьте исходные данные и историю спроса.")&amp;" Уточните срок поставки, MOQ и критичность.")</x:f>
      </x:c>
      <x:c r="BI672" s="50" t="str">
        <x:f>IF(1&gt;'Настройки'!$B$3,"",IF(ISBLANK(F672),IF('Настройки'!$B$9="Нулевой спрос",0,""),IF(F672&lt;0,IF('Настройки'!$B$10="Исключить","",IF('Настройки'!$B$10="Абсолютные значения",ABS(F672),F672)),F672)))</x:f>
      </x:c>
      <x:c r="BJ672" s="50" t="str">
        <x:f>IF(2&gt;'Настройки'!$B$3,"",IF(ISBLANK(G672),IF('Настройки'!$B$9="Нулевой спрос",0,""),IF(G672&lt;0,IF('Настройки'!$B$10="Исключить","",IF('Настройки'!$B$10="Абсолютные значения",ABS(G672),G672)),G672)))</x:f>
      </x:c>
      <x:c r="BK672" s="50" t="str">
        <x:f>IF(3&gt;'Настройки'!$B$3,"",IF(ISBLANK(H672),IF('Настройки'!$B$9="Нулевой спрос",0,""),IF(H672&lt;0,IF('Настройки'!$B$10="Исключить","",IF('Настройки'!$B$10="Абсолютные значения",ABS(H672),H672)),H672)))</x:f>
      </x:c>
      <x:c r="BL672" s="50" t="str">
        <x:f>IF(4&gt;'Настройки'!$B$3,"",IF(ISBLANK(I672),IF('Настройки'!$B$9="Нулевой спрос",0,""),IF(I672&lt;0,IF('Настройки'!$B$10="Исключить","",IF('Настройки'!$B$10="Абсолютные значения",ABS(I672),I672)),I672)))</x:f>
      </x:c>
      <x:c r="BM672" s="50" t="str">
        <x:f>IF(5&gt;'Настройки'!$B$3,"",IF(ISBLANK(J672),IF('Настройки'!$B$9="Нулевой спрос",0,""),IF(J672&lt;0,IF('Настройки'!$B$10="Исключить","",IF('Настройки'!$B$10="Абсолютные значения",ABS(J672),J672)),J672)))</x:f>
      </x:c>
      <x:c r="BN672" s="50" t="str">
        <x:f>IF(6&gt;'Настройки'!$B$3,"",IF(ISBLANK(K672),IF('Настройки'!$B$9="Нулевой спрос",0,""),IF(K672&lt;0,IF('Настройки'!$B$10="Исключить","",IF('Настройки'!$B$10="Абсолютные значения",ABS(K672),K672)),K672)))</x:f>
      </x:c>
      <x:c r="BO672" s="50" t="str">
        <x:f>IF(7&gt;'Настройки'!$B$3,"",IF(ISBLANK(L672),IF('Настройки'!$B$9="Нулевой спрос",0,""),IF(L672&lt;0,IF('Настройки'!$B$10="Исключить","",IF('Настройки'!$B$10="Абсолютные значения",ABS(L672),L672)),L672)))</x:f>
      </x:c>
      <x:c r="BP672" s="50" t="str">
        <x:f>IF(8&gt;'Настройки'!$B$3,"",IF(ISBLANK(M672),IF('Настройки'!$B$9="Нулевой спрос",0,""),IF(M672&lt;0,IF('Настройки'!$B$10="Исключить","",IF('Настройки'!$B$10="Абсолютные значения",ABS(M672),M672)),M672)))</x:f>
      </x:c>
      <x:c r="BQ672" s="50" t="str">
        <x:f>IF(9&gt;'Настройки'!$B$3,"",IF(ISBLANK(N672),IF('Настройки'!$B$9="Нулевой спрос",0,""),IF(N672&lt;0,IF('Настройки'!$B$10="Исключить","",IF('Настройки'!$B$10="Абсолютные значения",ABS(N672),N672)),N672)))</x:f>
      </x:c>
      <x:c r="BR672" s="50" t="str">
        <x:f>IF(10&gt;'Настройки'!$B$3,"",IF(ISBLANK(O672),IF('Настройки'!$B$9="Нулевой спрос",0,""),IF(O672&lt;0,IF('Настройки'!$B$10="Исключить","",IF('Настройки'!$B$10="Абсолютные значения",ABS(O672),O672)),O672)))</x:f>
      </x:c>
      <x:c r="BS672" s="50" t="str">
        <x:f>IF(11&gt;'Настройки'!$B$3,"",IF(ISBLANK(P672),IF('Настройки'!$B$9="Нулевой спрос",0,""),IF(P672&lt;0,IF('Настройки'!$B$10="Исключить","",IF('Настройки'!$B$10="Абсолютные значения",ABS(P672),P672)),P672)))</x:f>
      </x:c>
      <x:c r="BT672" s="50" t="str">
        <x:f>IF(12&gt;'Настройки'!$B$3,"",IF(ISBLANK(Q672),IF('Настройки'!$B$9="Нулевой спрос",0,""),IF(Q672&lt;0,IF('Настройки'!$B$10="Исключить","",IF('Настройки'!$B$10="Абсолютные значения",ABS(Q672),Q672)),Q672)))</x:f>
      </x:c>
      <x:c r="BU672" s="50" t="str">
        <x:f>IF(13&gt;'Настройки'!$B$3,"",IF(ISBLANK(R672),IF('Настройки'!$B$9="Нулевой спрос",0,""),IF(R672&lt;0,IF('Настройки'!$B$10="Исключить","",IF('Настройки'!$B$10="Абсолютные значения",ABS(R672),R672)),R672)))</x:f>
      </x:c>
      <x:c r="BV672" s="50" t="str">
        <x:f>IF(14&gt;'Настройки'!$B$3,"",IF(ISBLANK(S672),IF('Настройки'!$B$9="Нулевой спрос",0,""),IF(S672&lt;0,IF('Настройки'!$B$10="Исключить","",IF('Настройки'!$B$10="Абсолютные значения",ABS(S672),S672)),S672)))</x:f>
      </x:c>
      <x:c r="BW672" s="50" t="str">
        <x:f>IF(15&gt;'Настройки'!$B$3,"",IF(ISBLANK(T672),IF('Настройки'!$B$9="Нулевой спрос",0,""),IF(T672&lt;0,IF('Настройки'!$B$10="Исключить","",IF('Настройки'!$B$10="Абсолютные значения",ABS(T672),T672)),T672)))</x:f>
      </x:c>
      <x:c r="BX672" s="50" t="str">
        <x:f>IF(16&gt;'Настройки'!$B$3,"",IF(ISBLANK(U672),IF('Настройки'!$B$9="Нулевой спрос",0,""),IF(U672&lt;0,IF('Настройки'!$B$10="Исключить","",IF('Настройки'!$B$10="Абсолютные значения",ABS(U672),U672)),U672)))</x:f>
      </x:c>
      <x:c r="BY672" s="50" t="str">
        <x:f>IF(17&gt;'Настройки'!$B$3,"",IF(ISBLANK(V672),IF('Настройки'!$B$9="Нулевой спрос",0,""),IF(V672&lt;0,IF('Настройки'!$B$10="Исключить","",IF('Настройки'!$B$10="Абсолютные значения",ABS(V672),V672)),V672)))</x:f>
      </x:c>
      <x:c r="BZ672" s="50" t="str">
        <x:f>IF(18&gt;'Настройки'!$B$3,"",IF(ISBLANK(W672),IF('Настройки'!$B$9="Нулевой спрос",0,""),IF(W672&lt;0,IF('Настройки'!$B$10="Исключить","",IF('Настройки'!$B$10="Абсолютные значения",ABS(W672),W672)),W672)))</x:f>
      </x:c>
      <x:c r="CA672" s="50" t="str">
        <x:f>IF(19&gt;'Настройки'!$B$3,"",IF(ISBLANK(X672),IF('Настройки'!$B$9="Нулевой спрос",0,""),IF(X672&lt;0,IF('Настройки'!$B$10="Исключить","",IF('Настройки'!$B$10="Абсолютные значения",ABS(X672),X672)),X672)))</x:f>
      </x:c>
      <x:c r="CB672" s="50" t="str">
        <x:f>IF(20&gt;'Настройки'!$B$3,"",IF(ISBLANK(Y672),IF('Настройки'!$B$9="Нулевой спрос",0,""),IF(Y672&lt;0,IF('Настройки'!$B$10="Исключить","",IF('Настройки'!$B$10="Абсолютные значения",ABS(Y672),Y672)),Y672)))</x:f>
      </x:c>
      <x:c r="CC672" s="50" t="str">
        <x:f>IF(21&gt;'Настройки'!$B$3,"",IF(ISBLANK(Z672),IF('Настройки'!$B$9="Нулевой спрос",0,""),IF(Z672&lt;0,IF('Настройки'!$B$10="Исключить","",IF('Настройки'!$B$10="Абсолютные значения",ABS(Z672),Z672)),Z672)))</x:f>
      </x:c>
      <x:c r="CD672" s="50" t="str">
        <x:f>IF(22&gt;'Настройки'!$B$3,"",IF(ISBLANK(AA672),IF('Настройки'!$B$9="Нулевой спрос",0,""),IF(AA672&lt;0,IF('Настройки'!$B$10="Исключить","",IF('Настройки'!$B$10="Абсолютные значения",ABS(AA672),AA672)),AA672)))</x:f>
      </x:c>
      <x:c r="CE672" s="50" t="str">
        <x:f>IF(23&gt;'Настройки'!$B$3,"",IF(ISBLANK(AB672),IF('Настройки'!$B$9="Нулевой спрос",0,""),IF(AB672&lt;0,IF('Настройки'!$B$10="Исключить","",IF('Настройки'!$B$10="Абсолютные значения",ABS(AB672),AB672)),AB672)))</x:f>
      </x:c>
      <x:c r="CF672" s="50" t="str">
        <x:f>IF(24&gt;'Настройки'!$B$3,"",IF(ISBLANK(AC672),IF('Настройки'!$B$9="Нулевой спрос",0,""),IF(AC672&lt;0,IF('Настройки'!$B$10="Исключить","",IF('Настройки'!$B$10="Абсолютные значения",ABS(AC672),AC672)),AC672)))</x:f>
      </x:c>
      <x:c r="CG672" s="50" t="str">
        <x:f>IF(25&gt;'Настройки'!$B$3,"",IF(ISBLANK(AD672),IF('Настройки'!$B$9="Нулевой спрос",0,""),IF(AD672&lt;0,IF('Настройки'!$B$10="Исключить","",IF('Настройки'!$B$10="Абсолютные значения",ABS(AD672),AD672)),AD672)))</x:f>
      </x:c>
      <x:c r="CH672" s="50" t="str">
        <x:f>IF(26&gt;'Настройки'!$B$3,"",IF(ISBLANK(AE672),IF('Настройки'!$B$9="Нулевой спрос",0,""),IF(AE672&lt;0,IF('Настройки'!$B$10="Исключить","",IF('Настройки'!$B$10="Абсолютные значения",ABS(AE672),AE672)),AE672)))</x:f>
      </x:c>
      <x:c r="CI672" s="50" t="str">
        <x:f>IF(27&gt;'Настройки'!$B$3,"",IF(ISBLANK(AF672),IF('Настройки'!$B$9="Нулевой спрос",0,""),IF(AF672&lt;0,IF('Настройки'!$B$10="Исключить","",IF('Настройки'!$B$10="Абсолютные значения",ABS(AF672),AF672)),AF672)))</x:f>
      </x:c>
      <x:c r="CJ672" s="50" t="str">
        <x:f>IF(28&gt;'Настройки'!$B$3,"",IF(ISBLANK(AG672),IF('Настройки'!$B$9="Нулевой спрос",0,""),IF(AG672&lt;0,IF('Настройки'!$B$10="Исключить","",IF('Настройки'!$B$10="Абсолютные значения",ABS(AG672),AG672)),AG672)))</x:f>
      </x:c>
      <x:c r="CK672" s="50" t="str">
        <x:f>IF(29&gt;'Настройки'!$B$3,"",IF(ISBLANK(AH672),IF('Настройки'!$B$9="Нулевой спрос",0,""),IF(AH672&lt;0,IF('Настройки'!$B$10="Исключить","",IF('Настройки'!$B$10="Абсолютные значения",ABS(AH672),AH672)),AH672)))</x:f>
      </x:c>
      <x:c r="CL672" s="50" t="str">
        <x:f>IF(30&gt;'Настройки'!$B$3,"",IF(ISBLANK(AI672),IF('Настройки'!$B$9="Нулевой спрос",0,""),IF(AI672&lt;0,IF('Настройки'!$B$10="Исключить","",IF('Настройки'!$B$10="Абсолютные значения",ABS(AI672),AI672)),AI672)))</x:f>
      </x:c>
      <x:c r="CM672" s="50" t="str">
        <x:f>IF(31&gt;'Настройки'!$B$3,"",IF(ISBLANK(AJ672),IF('Настройки'!$B$9="Нулевой спрос",0,""),IF(AJ672&lt;0,IF('Настройки'!$B$10="Исключить","",IF('Настройки'!$B$10="Абсолютные значения",ABS(AJ672),AJ672)),AJ672)))</x:f>
      </x:c>
      <x:c r="CN672" s="50" t="str">
        <x:f>IF(32&gt;'Настройки'!$B$3,"",IF(ISBLANK(AK672),IF('Настройки'!$B$9="Нулевой спрос",0,""),IF(AK672&lt;0,IF('Настройки'!$B$10="Исключить","",IF('Настройки'!$B$10="Абсолютные значения",ABS(AK672),AK672)),AK672)))</x:f>
      </x:c>
      <x:c r="CO672" s="50" t="str">
        <x:f>IF(33&gt;'Настройки'!$B$3,"",IF(ISBLANK(AL672),IF('Настройки'!$B$9="Нулевой спрос",0,""),IF(AL672&lt;0,IF('Настройки'!$B$10="Исключить","",IF('Настройки'!$B$10="Абсолютные значения",ABS(AL672),AL672)),AL672)))</x:f>
      </x:c>
      <x:c r="CP672" s="50" t="str">
        <x:f>IF(34&gt;'Настройки'!$B$3,"",IF(ISBLANK(AM672),IF('Настройки'!$B$9="Нулевой спрос",0,""),IF(AM672&lt;0,IF('Настройки'!$B$10="Исключить","",IF('Настройки'!$B$10="Абсолютные значения",ABS(AM672),AM672)),AM672)))</x:f>
      </x:c>
      <x:c r="CQ672" s="50" t="str">
        <x:f>IF(35&gt;'Настройки'!$B$3,"",IF(ISBLANK(AN672),IF('Настройки'!$B$9="Нулевой спрос",0,""),IF(AN672&lt;0,IF('Настройки'!$B$10="Исключить","",IF('Настройки'!$B$10="Абсолютные значения",ABS(AN672),AN672)),AN672)))</x:f>
      </x:c>
      <x:c r="CR672" s="50" t="str">
        <x:f>IF(36&gt;'Настройки'!$B$3,"",IF(ISBLANK(AO672),IF('Настройки'!$B$9="Нулевой спрос",0,""),IF(AO672&lt;0,IF('Настройки'!$B$10="Исключить","",IF('Настройки'!$B$10="Абсолютные значения",ABS(AO672),AO672)),AO672)))</x:f>
      </x:c>
      <x:c r="CS672" s="50" t="str">
        <x:f>IF(OR(1&gt;'Настройки'!$B$3,ISBLANK(BI672),BI672=0),"",BI672)</x:f>
      </x:c>
      <x:c r="CT672" s="50" t="str">
        <x:f>IF(OR(2&gt;'Настройки'!$B$3,ISBLANK(BJ672),BJ672=0),"",BJ672)</x:f>
      </x:c>
      <x:c r="CU672" s="50" t="str">
        <x:f>IF(OR(3&gt;'Настройки'!$B$3,ISBLANK(BK672),BK672=0),"",BK672)</x:f>
      </x:c>
      <x:c r="CV672" s="50" t="str">
        <x:f>IF(OR(4&gt;'Настройки'!$B$3,ISBLANK(BL672),BL672=0),"",BL672)</x:f>
      </x:c>
      <x:c r="CW672" s="50" t="str">
        <x:f>IF(OR(5&gt;'Настройки'!$B$3,ISBLANK(BM672),BM672=0),"",BM672)</x:f>
      </x:c>
      <x:c r="CX672" s="50" t="str">
        <x:f>IF(OR(6&gt;'Настройки'!$B$3,ISBLANK(BN672),BN672=0),"",BN672)</x:f>
      </x:c>
      <x:c r="CY672" s="50" t="str">
        <x:f>IF(OR(7&gt;'Настройки'!$B$3,ISBLANK(BO672),BO672=0),"",BO672)</x:f>
      </x:c>
      <x:c r="CZ672" s="50" t="str">
        <x:f>IF(OR(8&gt;'Настройки'!$B$3,ISBLANK(BP672),BP672=0),"",BP672)</x:f>
      </x:c>
      <x:c r="DA672" s="50" t="str">
        <x:f>IF(OR(9&gt;'Настройки'!$B$3,ISBLANK(BQ672),BQ672=0),"",BQ672)</x:f>
      </x:c>
      <x:c r="DB672" s="50" t="str">
        <x:f>IF(OR(10&gt;'Настройки'!$B$3,ISBLANK(BR672),BR672=0),"",BR672)</x:f>
      </x:c>
      <x:c r="DC672" s="50" t="str">
        <x:f>IF(OR(11&gt;'Настройки'!$B$3,ISBLANK(BS672),BS672=0),"",BS672)</x:f>
      </x:c>
      <x:c r="DD672" s="50" t="str">
        <x:f>IF(OR(12&gt;'Настройки'!$B$3,ISBLANK(BT672),BT672=0),"",BT672)</x:f>
      </x:c>
      <x:c r="DE672" s="50" t="str">
        <x:f>IF(OR(13&gt;'Настройки'!$B$3,ISBLANK(BU672),BU672=0),"",BU672)</x:f>
      </x:c>
      <x:c r="DF672" s="50" t="str">
        <x:f>IF(OR(14&gt;'Настройки'!$B$3,ISBLANK(BV672),BV672=0),"",BV672)</x:f>
      </x:c>
      <x:c r="DG672" s="50" t="str">
        <x:f>IF(OR(15&gt;'Настройки'!$B$3,ISBLANK(BW672),BW672=0),"",BW672)</x:f>
      </x:c>
      <x:c r="DH672" s="50" t="str">
        <x:f>IF(OR(16&gt;'Настройки'!$B$3,ISBLANK(BX672),BX672=0),"",BX672)</x:f>
      </x:c>
      <x:c r="DI672" s="50" t="str">
        <x:f>IF(OR(17&gt;'Настройки'!$B$3,ISBLANK(BY672),BY672=0),"",BY672)</x:f>
      </x:c>
      <x:c r="DJ672" s="50" t="str">
        <x:f>IF(OR(18&gt;'Настройки'!$B$3,ISBLANK(BZ672),BZ672=0),"",BZ672)</x:f>
      </x:c>
      <x:c r="DK672" s="50" t="str">
        <x:f>IF(OR(19&gt;'Настройки'!$B$3,ISBLANK(CA672),CA672=0),"",CA672)</x:f>
      </x:c>
      <x:c r="DL672" s="50" t="str">
        <x:f>IF(OR(20&gt;'Настройки'!$B$3,ISBLANK(CB672),CB672=0),"",CB672)</x:f>
      </x:c>
      <x:c r="DM672" s="50" t="str">
        <x:f>IF(OR(21&gt;'Настройки'!$B$3,ISBLANK(CC672),CC672=0),"",CC672)</x:f>
      </x:c>
      <x:c r="DN672" s="50" t="str">
        <x:f>IF(OR(22&gt;'Настройки'!$B$3,ISBLANK(CD672),CD672=0),"",CD672)</x:f>
      </x:c>
      <x:c r="DO672" s="50" t="str">
        <x:f>IF(OR(23&gt;'Настройки'!$B$3,ISBLANK(CE672),CE672=0),"",CE672)</x:f>
      </x:c>
      <x:c r="DP672" s="50" t="str">
        <x:f>IF(OR(24&gt;'Настройки'!$B$3,ISBLANK(CF672),CF672=0),"",CF672)</x:f>
      </x:c>
      <x:c r="DQ672" s="50" t="str">
        <x:f>IF(OR(25&gt;'Настройки'!$B$3,ISBLANK(CG672),CG672=0),"",CG672)</x:f>
      </x:c>
      <x:c r="DR672" s="50" t="str">
        <x:f>IF(OR(26&gt;'Настройки'!$B$3,ISBLANK(CH672),CH672=0),"",CH672)</x:f>
      </x:c>
      <x:c r="DS672" s="50" t="str">
        <x:f>IF(OR(27&gt;'Настройки'!$B$3,ISBLANK(CI672),CI672=0),"",CI672)</x:f>
      </x:c>
      <x:c r="DT672" s="50" t="str">
        <x:f>IF(OR(28&gt;'Настройки'!$B$3,ISBLANK(CJ672),CJ672=0),"",CJ672)</x:f>
      </x:c>
      <x:c r="DU672" s="50" t="str">
        <x:f>IF(OR(29&gt;'Настройки'!$B$3,ISBLANK(CK672),CK672=0),"",CK672)</x:f>
      </x:c>
      <x:c r="DV672" s="50" t="str">
        <x:f>IF(OR(30&gt;'Настройки'!$B$3,ISBLANK(CL672),CL672=0),"",CL672)</x:f>
      </x:c>
      <x:c r="DW672" s="50" t="str">
        <x:f>IF(OR(31&gt;'Настройки'!$B$3,ISBLANK(CM672),CM672=0),"",CM672)</x:f>
      </x:c>
      <x:c r="DX672" s="50" t="str">
        <x:f>IF(OR(32&gt;'Настройки'!$B$3,ISBLANK(CN672),CN672=0),"",CN672)</x:f>
      </x:c>
      <x:c r="DY672" s="50" t="str">
        <x:f>IF(OR(33&gt;'Настройки'!$B$3,ISBLANK(CO672),CO672=0),"",CO672)</x:f>
      </x:c>
      <x:c r="DZ672" s="50" t="str">
        <x:f>IF(OR(34&gt;'Настройки'!$B$3,ISBLANK(CP672),CP672=0),"",CP672)</x:f>
      </x:c>
      <x:c r="EA672" s="50" t="str">
        <x:f>IF(OR(35&gt;'Настройки'!$B$3,ISBLANK(CQ672),CQ672=0),"",CQ672)</x:f>
      </x:c>
      <x:c r="EB672" s="50" t="str">
        <x:f>IF(OR(36&gt;'Настройки'!$B$3,ISBLANK(CR672),CR672=0),"",CR672)</x:f>
      </x:c>
      <x:c r="EC672" s="50" t="str">
        <x:f>IF(A672="","",IF(OR(BB672="AZ",BB672="BZ"),10000+ROW(),IF(AZ672&gt;'Настройки'!$B$11,20000+ROW(),IF(BF672&lt;&gt;"Обычный",30000+ROW(),IF(AX672&lt;=0,40000+ROW(),"")))))</x:f>
      </x:c>
      <x:c r="ED672" s="50" t="str">
        <x:f>IF(EC672="","",COUNTIFS($EC$2:$EC$1001,"&gt;0",$EC$2:$EC$1001,"&lt;"&amp;EC672)+1)</x:f>
      </x:c>
    </x:row>
    <x:row r="673">
      <x:c r="A673" s="115"/>
      <x:c r="B673" s="115"/>
      <x:c r="C673" s="115"/>
      <x:c r="D673" s="118"/>
      <x:c r="E673" s="118"/>
      <x:c r="F673" s="118"/>
      <x:c r="G673" s="118"/>
      <x:c r="H673" s="118"/>
      <x:c r="I673" s="118"/>
      <x:c r="J673" s="118"/>
      <x:c r="K673" s="118"/>
      <x:c r="L673" s="118"/>
      <x:c r="M673" s="118"/>
      <x:c r="N673" s="118"/>
      <x:c r="O673" s="118"/>
      <x:c r="P673" s="118"/>
      <x:c r="Q673" s="118"/>
      <x:c r="R673" s="118"/>
      <x:c r="S673" s="118"/>
      <x:c r="T673" s="118"/>
      <x:c r="U673" s="118"/>
      <x:c r="V673" s="118"/>
      <x:c r="W673" s="118"/>
      <x:c r="X673" s="118"/>
      <x:c r="Y673" s="118"/>
      <x:c r="Z673" s="118"/>
      <x:c r="AA673" s="118"/>
      <x:c r="AB673" s="118"/>
      <x:c r="AC673" s="118"/>
      <x:c r="AD673" s="118"/>
      <x:c r="AE673" s="118"/>
      <x:c r="AF673" s="118"/>
      <x:c r="AG673" s="118"/>
      <x:c r="AH673" s="118"/>
      <x:c r="AI673" s="118"/>
      <x:c r="AJ673" s="118"/>
      <x:c r="AK673" s="118"/>
      <x:c r="AL673" s="118"/>
      <x:c r="AM673" s="118"/>
      <x:c r="AN673" s="118"/>
      <x:c r="AO673" s="118"/>
      <x:c r="AP673" s="115"/>
      <x:c r="AQ673" s="49" t="str">
        <x:f>IF(A673="","",COUNT(BI673:INDEX(BI673:CR673,1,'Настройки'!$B$3)))</x:f>
      </x:c>
      <x:c r="AR673" s="49" t="str">
        <x:f>IF(A673="","",SUM(BI673:INDEX(BI673:CR673,1,'Настройки'!$B$3)))</x:f>
      </x:c>
      <x:c r="AS673" s="58" t="str">
        <x:f>IF(A673="","",IF('Настройки'!$B$4="Стоимость потребления",AR673*D673,IF('Настройки'!$B$4="Количество",AR673,E673)))</x:f>
      </x:c>
      <x:c r="AT673" s="61" t="str">
        <x:f>IF(OR(A673="",AS673&lt;0,SUM($AS$2:$AS$1001)&lt;=0),"",AS673/SUM($AS$2:$AS$1001))</x:f>
      </x:c>
      <x:c r="AU673" s="61" t="str">
        <x:f>IF(OR(A673="",AS673&lt;0,SUM($AS$2:$AS$1001)&lt;=0),"",SUMIFS($AS$2:$AS$1001,$AS$2:$AS$1001,"&gt;"&amp;AS673)/SUM($AS$2:$AS$1001))</x:f>
      </x:c>
      <x:c r="AV673" s="61" t="str">
        <x:f>IF(OR(A673="",AS673&lt;0,SUM($AS$2:$AS$1001)&lt;=0),"",SUMIFS($AS$2:$AS$1001,$AS$2:$AS$1001,"&gt;="&amp;AS673)/SUM($AS$2:$AS$1001))</x:f>
      </x:c>
      <x:c r="AW673" s="49" t="str">
        <x:f>IF(A673="","",IF(SUM($AS$2:$AS$1001)&lt;=0,"Не определён",IF(AS673&lt;0,"Исключение",IF(AU673&lt;'Настройки'!$B$5,"A",IF(AU673&lt;'Настройки'!$B$6,"B","C")))))</x:f>
      </x:c>
      <x:c r="AX673" s="58" t="str">
        <x:f>IF(A673="","",IF(AQ673=0,"",AVERAGE(BI673:INDEX(BI673:CR673,1,'Настройки'!$B$3))))</x:f>
      </x:c>
      <x:c r="AY673" s="58" t="str">
        <x:f>IF(OR(A673="",AQ673=0),"",STDEVP(BI673:INDEX(BI673:CR673,1,'Настройки'!$B$3)))</x:f>
      </x:c>
      <x:c r="AZ673" s="61" t="str">
        <x:f>IF(OR(A673="",AQ673&lt;'Настройки'!$B$12,AX673&lt;=0,AND('Настройки'!$B$10="Блокировать",COUNTIF(F673:INDEX(F673:AO673,1,'Настройки'!$B$3),"&lt;0")&gt;0)),"",AY673/ABS(AX673))</x:f>
      </x:c>
      <x:c r="BA673" s="49" t="str">
        <x:f>IF(A673="","",IF(AND('Настройки'!$B$10="Блокировать",COUNTIF(F673:INDEX(F673:AO673,1,'Настройки'!$B$3),"&lt;0")&gt;0),"Не определён",IF(AQ673&lt;'Настройки'!$B$12,"Не определён",IF(AX673=0,"Нет спроса",IF(AX673&lt;0,"Не определён",IF(AZ673&lt;='Настройки'!$B$7,"X",IF(AZ673&lt;='Настройки'!$B$8,"Y","Z")))))))</x:f>
      </x:c>
      <x:c r="BB673" s="49" t="str">
        <x:f>IF(OR(A673="",LEN(AW673)&lt;&gt;1,LEN(BA673)&lt;&gt;1),"",AW673&amp;BA673)</x:f>
      </x:c>
      <x:c r="BC673" s="61" t="str">
        <x:f>IF(OR(A673="",AQ673=0),"",(COUNT(BI673:INDEX(BI673:CR673,1,'Настройки'!$B$3))-COUNT(CS673:INDEX(CS673:EB673,1,'Настройки'!$B$3)))/AQ673)</x:f>
      </x:c>
      <x:c r="BD673" s="64" t="str">
        <x:f>IF(OR(A673="",COUNT(CS673:INDEX(CS673:EB673,1,'Настройки'!$B$3))=0),"",AQ673/COUNT(CS673:INDEX(CS673:EB673,1,'Настройки'!$B$3)))</x:f>
      </x:c>
      <x:c r="BE673" s="64" t="str">
        <x:f>IF(OR(A673="",COUNT(CS673:INDEX(CS673:EB673,1,'Настройки'!$B$3))=0),"",IF(AVERAGE(CS673:INDEX(CS673:EB673,1,'Настройки'!$B$3))=0,"",(STDEVP(CS673:INDEX(CS673:EB673,1,'Настройки'!$B$3))/ABS(AVERAGE(CS673:INDEX(CS673:EB673,1,'Настройки'!$B$3))))^2))</x:f>
      </x:c>
      <x:c r="BF673" s="49" t="str">
        <x:f>IF(A673="","",IF(AQ673&lt;3,"Недостаточно",IF(AQ673&lt;6,"Предварительный","Обычный")))</x:f>
      </x:c>
      <x:c r="BG673" s="49" t="str">
        <x:f>IF(A673="","",IF(COUNTIF(F673:INDEX(F673:AO673,1,'Настройки'!$B$3),"&lt;0")&gt;0,IF('Настройки'!$B$10="Блокировать","Отрицательный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"),"")&amp;IF(AQ673&lt;3,"Недостаточно истории. ",IF(AQ673&lt;6,"Предварительная классификация. ",""))&amp;IF(AX673=0,"Нет спроса за горизонт. ","")&amp;IF(AZ673&gt;'Настройки'!$B$11,"Экстремальная вариативность. ",""))</x:f>
      </x:c>
      <x:c r="BH673" s="49" t="str">
        <x:f>IF(A673="","",IFERROR(VLOOKUP(BB673,'Настройки'!$D$3:$E$11,2,FALSE),"Сначала проверьте исходные данные и историю спроса.")&amp;" Уточните срок поставки, MOQ и критичность.")</x:f>
      </x:c>
      <x:c r="BI673" s="50" t="str">
        <x:f>IF(1&gt;'Настройки'!$B$3,"",IF(ISBLANK(F673),IF('Настройки'!$B$9="Нулевой спрос",0,""),IF(F673&lt;0,IF('Настройки'!$B$10="Исключить","",IF('Настройки'!$B$10="Абсолютные значения",ABS(F673),F673)),F673)))</x:f>
      </x:c>
      <x:c r="BJ673" s="50" t="str">
        <x:f>IF(2&gt;'Настройки'!$B$3,"",IF(ISBLANK(G673),IF('Настройки'!$B$9="Нулевой спрос",0,""),IF(G673&lt;0,IF('Настройки'!$B$10="Исключить","",IF('Настройки'!$B$10="Абсолютные значения",ABS(G673),G673)),G673)))</x:f>
      </x:c>
      <x:c r="BK673" s="50" t="str">
        <x:f>IF(3&gt;'Настройки'!$B$3,"",IF(ISBLANK(H673),IF('Настройки'!$B$9="Нулевой спрос",0,""),IF(H673&lt;0,IF('Настройки'!$B$10="Исключить","",IF('Настройки'!$B$10="Абсолютные значения",ABS(H673),H673)),H673)))</x:f>
      </x:c>
      <x:c r="BL673" s="50" t="str">
        <x:f>IF(4&gt;'Настройки'!$B$3,"",IF(ISBLANK(I673),IF('Настройки'!$B$9="Нулевой спрос",0,""),IF(I673&lt;0,IF('Настройки'!$B$10="Исключить","",IF('Настройки'!$B$10="Абсолютные значения",ABS(I673),I673)),I673)))</x:f>
      </x:c>
      <x:c r="BM673" s="50" t="str">
        <x:f>IF(5&gt;'Настройки'!$B$3,"",IF(ISBLANK(J673),IF('Настройки'!$B$9="Нулевой спрос",0,""),IF(J673&lt;0,IF('Настройки'!$B$10="Исключить","",IF('Настройки'!$B$10="Абсолютные значения",ABS(J673),J673)),J673)))</x:f>
      </x:c>
      <x:c r="BN673" s="50" t="str">
        <x:f>IF(6&gt;'Настройки'!$B$3,"",IF(ISBLANK(K673),IF('Настройки'!$B$9="Нулевой спрос",0,""),IF(K673&lt;0,IF('Настройки'!$B$10="Исключить","",IF('Настройки'!$B$10="Абсолютные значения",ABS(K673),K673)),K673)))</x:f>
      </x:c>
      <x:c r="BO673" s="50" t="str">
        <x:f>IF(7&gt;'Настройки'!$B$3,"",IF(ISBLANK(L673),IF('Настройки'!$B$9="Нулевой спрос",0,""),IF(L673&lt;0,IF('Настройки'!$B$10="Исключить","",IF('Настройки'!$B$10="Абсолютные значения",ABS(L673),L673)),L673)))</x:f>
      </x:c>
      <x:c r="BP673" s="50" t="str">
        <x:f>IF(8&gt;'Настройки'!$B$3,"",IF(ISBLANK(M673),IF('Настройки'!$B$9="Нулевой спрос",0,""),IF(M673&lt;0,IF('Настройки'!$B$10="Исключить","",IF('Настройки'!$B$10="Абсолютные значения",ABS(M673),M673)),M673)))</x:f>
      </x:c>
      <x:c r="BQ673" s="50" t="str">
        <x:f>IF(9&gt;'Настройки'!$B$3,"",IF(ISBLANK(N673),IF('Настройки'!$B$9="Нулевой спрос",0,""),IF(N673&lt;0,IF('Настройки'!$B$10="Исключить","",IF('Настройки'!$B$10="Абсолютные значения",ABS(N673),N673)),N673)))</x:f>
      </x:c>
      <x:c r="BR673" s="50" t="str">
        <x:f>IF(10&gt;'Настройки'!$B$3,"",IF(ISBLANK(O673),IF('Настройки'!$B$9="Нулевой спрос",0,""),IF(O673&lt;0,IF('Настройки'!$B$10="Исключить","",IF('Настройки'!$B$10="Абсолютные значения",ABS(O673),O673)),O673)))</x:f>
      </x:c>
      <x:c r="BS673" s="50" t="str">
        <x:f>IF(11&gt;'Настройки'!$B$3,"",IF(ISBLANK(P673),IF('Настройки'!$B$9="Нулевой спрос",0,""),IF(P673&lt;0,IF('Настройки'!$B$10="Исключить","",IF('Настройки'!$B$10="Абсолютные значения",ABS(P673),P673)),P673)))</x:f>
      </x:c>
      <x:c r="BT673" s="50" t="str">
        <x:f>IF(12&gt;'Настройки'!$B$3,"",IF(ISBLANK(Q673),IF('Настройки'!$B$9="Нулевой спрос",0,""),IF(Q673&lt;0,IF('Настройки'!$B$10="Исключить","",IF('Настройки'!$B$10="Абсолютные значения",ABS(Q673),Q673)),Q673)))</x:f>
      </x:c>
      <x:c r="BU673" s="50" t="str">
        <x:f>IF(13&gt;'Настройки'!$B$3,"",IF(ISBLANK(R673),IF('Настройки'!$B$9="Нулевой спрос",0,""),IF(R673&lt;0,IF('Настройки'!$B$10="Исключить","",IF('Настройки'!$B$10="Абсолютные значения",ABS(R673),R673)),R673)))</x:f>
      </x:c>
      <x:c r="BV673" s="50" t="str">
        <x:f>IF(14&gt;'Настройки'!$B$3,"",IF(ISBLANK(S673),IF('Настройки'!$B$9="Нулевой спрос",0,""),IF(S673&lt;0,IF('Настройки'!$B$10="Исключить","",IF('Настройки'!$B$10="Абсолютные значения",ABS(S673),S673)),S673)))</x:f>
      </x:c>
      <x:c r="BW673" s="50" t="str">
        <x:f>IF(15&gt;'Настройки'!$B$3,"",IF(ISBLANK(T673),IF('Настройки'!$B$9="Нулевой спрос",0,""),IF(T673&lt;0,IF('Настройки'!$B$10="Исключить","",IF('Настройки'!$B$10="Абсолютные значения",ABS(T673),T673)),T673)))</x:f>
      </x:c>
      <x:c r="BX673" s="50" t="str">
        <x:f>IF(16&gt;'Настройки'!$B$3,"",IF(ISBLANK(U673),IF('Настройки'!$B$9="Нулевой спрос",0,""),IF(U673&lt;0,IF('Настройки'!$B$10="Исключить","",IF('Настройки'!$B$10="Абсолютные значения",ABS(U673),U673)),U673)))</x:f>
      </x:c>
      <x:c r="BY673" s="50" t="str">
        <x:f>IF(17&gt;'Настройки'!$B$3,"",IF(ISBLANK(V673),IF('Настройки'!$B$9="Нулевой спрос",0,""),IF(V673&lt;0,IF('Настройки'!$B$10="Исключить","",IF('Настройки'!$B$10="Абсолютные значения",ABS(V673),V673)),V673)))</x:f>
      </x:c>
      <x:c r="BZ673" s="50" t="str">
        <x:f>IF(18&gt;'Настройки'!$B$3,"",IF(ISBLANK(W673),IF('Настройки'!$B$9="Нулевой спрос",0,""),IF(W673&lt;0,IF('Настройки'!$B$10="Исключить","",IF('Настройки'!$B$10="Абсолютные значения",ABS(W673),W673)),W673)))</x:f>
      </x:c>
      <x:c r="CA673" s="50" t="str">
        <x:f>IF(19&gt;'Настройки'!$B$3,"",IF(ISBLANK(X673),IF('Настройки'!$B$9="Нулевой спрос",0,""),IF(X673&lt;0,IF('Настройки'!$B$10="Исключить","",IF('Настройки'!$B$10="Абсолютные значения",ABS(X673),X673)),X673)))</x:f>
      </x:c>
      <x:c r="CB673" s="50" t="str">
        <x:f>IF(20&gt;'Настройки'!$B$3,"",IF(ISBLANK(Y673),IF('Настройки'!$B$9="Нулевой спрос",0,""),IF(Y673&lt;0,IF('Настройки'!$B$10="Исключить","",IF('Настройки'!$B$10="Абсолютные значения",ABS(Y673),Y673)),Y673)))</x:f>
      </x:c>
      <x:c r="CC673" s="50" t="str">
        <x:f>IF(21&gt;'Настройки'!$B$3,"",IF(ISBLANK(Z673),IF('Настройки'!$B$9="Нулевой спрос",0,""),IF(Z673&lt;0,IF('Настройки'!$B$10="Исключить","",IF('Настройки'!$B$10="Абсолютные значения",ABS(Z673),Z673)),Z673)))</x:f>
      </x:c>
      <x:c r="CD673" s="50" t="str">
        <x:f>IF(22&gt;'Настройки'!$B$3,"",IF(ISBLANK(AA673),IF('Настройки'!$B$9="Нулевой спрос",0,""),IF(AA673&lt;0,IF('Настройки'!$B$10="Исключить","",IF('Настройки'!$B$10="Абсолютные значения",ABS(AA673),AA673)),AA673)))</x:f>
      </x:c>
      <x:c r="CE673" s="50" t="str">
        <x:f>IF(23&gt;'Настройки'!$B$3,"",IF(ISBLANK(AB673),IF('Настройки'!$B$9="Нулевой спрос",0,""),IF(AB673&lt;0,IF('Настройки'!$B$10="Исключить","",IF('Настройки'!$B$10="Абсолютные значения",ABS(AB673),AB673)),AB673)))</x:f>
      </x:c>
      <x:c r="CF673" s="50" t="str">
        <x:f>IF(24&gt;'Настройки'!$B$3,"",IF(ISBLANK(AC673),IF('Настройки'!$B$9="Нулевой спрос",0,""),IF(AC673&lt;0,IF('Настройки'!$B$10="Исключить","",IF('Настройки'!$B$10="Абсолютные значения",ABS(AC673),AC673)),AC673)))</x:f>
      </x:c>
      <x:c r="CG673" s="50" t="str">
        <x:f>IF(25&gt;'Настройки'!$B$3,"",IF(ISBLANK(AD673),IF('Настройки'!$B$9="Нулевой спрос",0,""),IF(AD673&lt;0,IF('Настройки'!$B$10="Исключить","",IF('Настройки'!$B$10="Абсолютные значения",ABS(AD673),AD673)),AD673)))</x:f>
      </x:c>
      <x:c r="CH673" s="50" t="str">
        <x:f>IF(26&gt;'Настройки'!$B$3,"",IF(ISBLANK(AE673),IF('Настройки'!$B$9="Нулевой спрос",0,""),IF(AE673&lt;0,IF('Настройки'!$B$10="Исключить","",IF('Настройки'!$B$10="Абсолютные значения",ABS(AE673),AE673)),AE673)))</x:f>
      </x:c>
      <x:c r="CI673" s="50" t="str">
        <x:f>IF(27&gt;'Настройки'!$B$3,"",IF(ISBLANK(AF673),IF('Настройки'!$B$9="Нулевой спрос",0,""),IF(AF673&lt;0,IF('Настройки'!$B$10="Исключить","",IF('Настройки'!$B$10="Абсолютные значения",ABS(AF673),AF673)),AF673)))</x:f>
      </x:c>
      <x:c r="CJ673" s="50" t="str">
        <x:f>IF(28&gt;'Настройки'!$B$3,"",IF(ISBLANK(AG673),IF('Настройки'!$B$9="Нулевой спрос",0,""),IF(AG673&lt;0,IF('Настройки'!$B$10="Исключить","",IF('Настройки'!$B$10="Абсолютные значения",ABS(AG673),AG673)),AG673)))</x:f>
      </x:c>
      <x:c r="CK673" s="50" t="str">
        <x:f>IF(29&gt;'Настройки'!$B$3,"",IF(ISBLANK(AH673),IF('Настройки'!$B$9="Нулевой спрос",0,""),IF(AH673&lt;0,IF('Настройки'!$B$10="Исключить","",IF('Настройки'!$B$10="Абсолютные значения",ABS(AH673),AH673)),AH673)))</x:f>
      </x:c>
      <x:c r="CL673" s="50" t="str">
        <x:f>IF(30&gt;'Настройки'!$B$3,"",IF(ISBLANK(AI673),IF('Настройки'!$B$9="Нулевой спрос",0,""),IF(AI673&lt;0,IF('Настройки'!$B$10="Исключить","",IF('Настройки'!$B$10="Абсолютные значения",ABS(AI673),AI673)),AI673)))</x:f>
      </x:c>
      <x:c r="CM673" s="50" t="str">
        <x:f>IF(31&gt;'Настройки'!$B$3,"",IF(ISBLANK(AJ673),IF('Настройки'!$B$9="Нулевой спрос",0,""),IF(AJ673&lt;0,IF('Настройки'!$B$10="Исключить","",IF('Настройки'!$B$10="Абсолютные значения",ABS(AJ673),AJ673)),AJ673)))</x:f>
      </x:c>
      <x:c r="CN673" s="50" t="str">
        <x:f>IF(32&gt;'Настройки'!$B$3,"",IF(ISBLANK(AK673),IF('Настройки'!$B$9="Нулевой спрос",0,""),IF(AK673&lt;0,IF('Настройки'!$B$10="Исключить","",IF('Настройки'!$B$10="Абсолютные значения",ABS(AK673),AK673)),AK673)))</x:f>
      </x:c>
      <x:c r="CO673" s="50" t="str">
        <x:f>IF(33&gt;'Настройки'!$B$3,"",IF(ISBLANK(AL673),IF('Настройки'!$B$9="Нулевой спрос",0,""),IF(AL673&lt;0,IF('Настройки'!$B$10="Исключить","",IF('Настройки'!$B$10="Абсолютные значения",ABS(AL673),AL673)),AL673)))</x:f>
      </x:c>
      <x:c r="CP673" s="50" t="str">
        <x:f>IF(34&gt;'Настройки'!$B$3,"",IF(ISBLANK(AM673),IF('Настройки'!$B$9="Нулевой спрос",0,""),IF(AM673&lt;0,IF('Настройки'!$B$10="Исключить","",IF('Настройки'!$B$10="Абсолютные значения",ABS(AM673),AM673)),AM673)))</x:f>
      </x:c>
      <x:c r="CQ673" s="50" t="str">
        <x:f>IF(35&gt;'Настройки'!$B$3,"",IF(ISBLANK(AN673),IF('Настройки'!$B$9="Нулевой спрос",0,""),IF(AN673&lt;0,IF('Настройки'!$B$10="Исключить","",IF('Настройки'!$B$10="Абсолютные значения",ABS(AN673),AN673)),AN673)))</x:f>
      </x:c>
      <x:c r="CR673" s="50" t="str">
        <x:f>IF(36&gt;'Настройки'!$B$3,"",IF(ISBLANK(AO673),IF('Настройки'!$B$9="Нулевой спрос",0,""),IF(AO673&lt;0,IF('Настройки'!$B$10="Исключить","",IF('Настройки'!$B$10="Абсолютные значения",ABS(AO673),AO673)),AO673)))</x:f>
      </x:c>
      <x:c r="CS673" s="50" t="str">
        <x:f>IF(OR(1&gt;'Настройки'!$B$3,ISBLANK(BI673),BI673=0),"",BI673)</x:f>
      </x:c>
      <x:c r="CT673" s="50" t="str">
        <x:f>IF(OR(2&gt;'Настройки'!$B$3,ISBLANK(BJ673),BJ673=0),"",BJ673)</x:f>
      </x:c>
      <x:c r="CU673" s="50" t="str">
        <x:f>IF(OR(3&gt;'Настройки'!$B$3,ISBLANK(BK673),BK673=0),"",BK673)</x:f>
      </x:c>
      <x:c r="CV673" s="50" t="str">
        <x:f>IF(OR(4&gt;'Настройки'!$B$3,ISBLANK(BL673),BL673=0),"",BL673)</x:f>
      </x:c>
      <x:c r="CW673" s="50" t="str">
        <x:f>IF(OR(5&gt;'Настройки'!$B$3,ISBLANK(BM673),BM673=0),"",BM673)</x:f>
      </x:c>
      <x:c r="CX673" s="50" t="str">
        <x:f>IF(OR(6&gt;'Настройки'!$B$3,ISBLANK(BN673),BN673=0),"",BN673)</x:f>
      </x:c>
      <x:c r="CY673" s="50" t="str">
        <x:f>IF(OR(7&gt;'Настройки'!$B$3,ISBLANK(BO673),BO673=0),"",BO673)</x:f>
      </x:c>
      <x:c r="CZ673" s="50" t="str">
        <x:f>IF(OR(8&gt;'Настройки'!$B$3,ISBLANK(BP673),BP673=0),"",BP673)</x:f>
      </x:c>
      <x:c r="DA673" s="50" t="str">
        <x:f>IF(OR(9&gt;'Настройки'!$B$3,ISBLANK(BQ673),BQ673=0),"",BQ673)</x:f>
      </x:c>
      <x:c r="DB673" s="50" t="str">
        <x:f>IF(OR(10&gt;'Настройки'!$B$3,ISBLANK(BR673),BR673=0),"",BR673)</x:f>
      </x:c>
      <x:c r="DC673" s="50" t="str">
        <x:f>IF(OR(11&gt;'Настройки'!$B$3,ISBLANK(BS673),BS673=0),"",BS673)</x:f>
      </x:c>
      <x:c r="DD673" s="50" t="str">
        <x:f>IF(OR(12&gt;'Настройки'!$B$3,ISBLANK(BT673),BT673=0),"",BT673)</x:f>
      </x:c>
      <x:c r="DE673" s="50" t="str">
        <x:f>IF(OR(13&gt;'Настройки'!$B$3,ISBLANK(BU673),BU673=0),"",BU673)</x:f>
      </x:c>
      <x:c r="DF673" s="50" t="str">
        <x:f>IF(OR(14&gt;'Настройки'!$B$3,ISBLANK(BV673),BV673=0),"",BV673)</x:f>
      </x:c>
      <x:c r="DG673" s="50" t="str">
        <x:f>IF(OR(15&gt;'Настройки'!$B$3,ISBLANK(BW673),BW673=0),"",BW673)</x:f>
      </x:c>
      <x:c r="DH673" s="50" t="str">
        <x:f>IF(OR(16&gt;'Настройки'!$B$3,ISBLANK(BX673),BX673=0),"",BX673)</x:f>
      </x:c>
      <x:c r="DI673" s="50" t="str">
        <x:f>IF(OR(17&gt;'Настройки'!$B$3,ISBLANK(BY673),BY673=0),"",BY673)</x:f>
      </x:c>
      <x:c r="DJ673" s="50" t="str">
        <x:f>IF(OR(18&gt;'Настройки'!$B$3,ISBLANK(BZ673),BZ673=0),"",BZ673)</x:f>
      </x:c>
      <x:c r="DK673" s="50" t="str">
        <x:f>IF(OR(19&gt;'Настройки'!$B$3,ISBLANK(CA673),CA673=0),"",CA673)</x:f>
      </x:c>
      <x:c r="DL673" s="50" t="str">
        <x:f>IF(OR(20&gt;'Настройки'!$B$3,ISBLANK(CB673),CB673=0),"",CB673)</x:f>
      </x:c>
      <x:c r="DM673" s="50" t="str">
        <x:f>IF(OR(21&gt;'Настройки'!$B$3,ISBLANK(CC673),CC673=0),"",CC673)</x:f>
      </x:c>
      <x:c r="DN673" s="50" t="str">
        <x:f>IF(OR(22&gt;'Настройки'!$B$3,ISBLANK(CD673),CD673=0),"",CD673)</x:f>
      </x:c>
      <x:c r="DO673" s="50" t="str">
        <x:f>IF(OR(23&gt;'Настройки'!$B$3,ISBLANK(CE673),CE673=0),"",CE673)</x:f>
      </x:c>
      <x:c r="DP673" s="50" t="str">
        <x:f>IF(OR(24&gt;'Настройки'!$B$3,ISBLANK(CF673),CF673=0),"",CF673)</x:f>
      </x:c>
      <x:c r="DQ673" s="50" t="str">
        <x:f>IF(OR(25&gt;'Настройки'!$B$3,ISBLANK(CG673),CG673=0),"",CG673)</x:f>
      </x:c>
      <x:c r="DR673" s="50" t="str">
        <x:f>IF(OR(26&gt;'Настройки'!$B$3,ISBLANK(CH673),CH673=0),"",CH673)</x:f>
      </x:c>
      <x:c r="DS673" s="50" t="str">
        <x:f>IF(OR(27&gt;'Настройки'!$B$3,ISBLANK(CI673),CI673=0),"",CI673)</x:f>
      </x:c>
      <x:c r="DT673" s="50" t="str">
        <x:f>IF(OR(28&gt;'Настройки'!$B$3,ISBLANK(CJ673),CJ673=0),"",CJ673)</x:f>
      </x:c>
      <x:c r="DU673" s="50" t="str">
        <x:f>IF(OR(29&gt;'Настройки'!$B$3,ISBLANK(CK673),CK673=0),"",CK673)</x:f>
      </x:c>
      <x:c r="DV673" s="50" t="str">
        <x:f>IF(OR(30&gt;'Настройки'!$B$3,ISBLANK(CL673),CL673=0),"",CL673)</x:f>
      </x:c>
      <x:c r="DW673" s="50" t="str">
        <x:f>IF(OR(31&gt;'Настройки'!$B$3,ISBLANK(CM673),CM673=0),"",CM673)</x:f>
      </x:c>
      <x:c r="DX673" s="50" t="str">
        <x:f>IF(OR(32&gt;'Настройки'!$B$3,ISBLANK(CN673),CN673=0),"",CN673)</x:f>
      </x:c>
      <x:c r="DY673" s="50" t="str">
        <x:f>IF(OR(33&gt;'Настройки'!$B$3,ISBLANK(CO673),CO673=0),"",CO673)</x:f>
      </x:c>
      <x:c r="DZ673" s="50" t="str">
        <x:f>IF(OR(34&gt;'Настройки'!$B$3,ISBLANK(CP673),CP673=0),"",CP673)</x:f>
      </x:c>
      <x:c r="EA673" s="50" t="str">
        <x:f>IF(OR(35&gt;'Настройки'!$B$3,ISBLANK(CQ673),CQ673=0),"",CQ673)</x:f>
      </x:c>
      <x:c r="EB673" s="50" t="str">
        <x:f>IF(OR(36&gt;'Настройки'!$B$3,ISBLANK(CR673),CR673=0),"",CR673)</x:f>
      </x:c>
      <x:c r="EC673" s="50" t="str">
        <x:f>IF(A673="","",IF(OR(BB673="AZ",BB673="BZ"),10000+ROW(),IF(AZ673&gt;'Настройки'!$B$11,20000+ROW(),IF(BF673&lt;&gt;"Обычный",30000+ROW(),IF(AX673&lt;=0,40000+ROW(),"")))))</x:f>
      </x:c>
      <x:c r="ED673" s="50" t="str">
        <x:f>IF(EC673="","",COUNTIFS($EC$2:$EC$1001,"&gt;0",$EC$2:$EC$1001,"&lt;"&amp;EC673)+1)</x:f>
      </x:c>
    </x:row>
    <x:row r="674">
      <x:c r="A674" s="115"/>
      <x:c r="B674" s="115"/>
      <x:c r="C674" s="115"/>
      <x:c r="D674" s="118"/>
      <x:c r="E674" s="118"/>
      <x:c r="F674" s="118"/>
      <x:c r="G674" s="118"/>
      <x:c r="H674" s="118"/>
      <x:c r="I674" s="118"/>
      <x:c r="J674" s="118"/>
      <x:c r="K674" s="118"/>
      <x:c r="L674" s="118"/>
      <x:c r="M674" s="118"/>
      <x:c r="N674" s="118"/>
      <x:c r="O674" s="118"/>
      <x:c r="P674" s="118"/>
      <x:c r="Q674" s="118"/>
      <x:c r="R674" s="118"/>
      <x:c r="S674" s="118"/>
      <x:c r="T674" s="118"/>
      <x:c r="U674" s="118"/>
      <x:c r="V674" s="118"/>
      <x:c r="W674" s="118"/>
      <x:c r="X674" s="118"/>
      <x:c r="Y674" s="118"/>
      <x:c r="Z674" s="118"/>
      <x:c r="AA674" s="118"/>
      <x:c r="AB674" s="118"/>
      <x:c r="AC674" s="118"/>
      <x:c r="AD674" s="118"/>
      <x:c r="AE674" s="118"/>
      <x:c r="AF674" s="118"/>
      <x:c r="AG674" s="118"/>
      <x:c r="AH674" s="118"/>
      <x:c r="AI674" s="118"/>
      <x:c r="AJ674" s="118"/>
      <x:c r="AK674" s="118"/>
      <x:c r="AL674" s="118"/>
      <x:c r="AM674" s="118"/>
      <x:c r="AN674" s="118"/>
      <x:c r="AO674" s="118"/>
      <x:c r="AP674" s="115"/>
      <x:c r="AQ674" s="49" t="str">
        <x:f>IF(A674="","",COUNT(BI674:INDEX(BI674:CR674,1,'Настройки'!$B$3)))</x:f>
      </x:c>
      <x:c r="AR674" s="49" t="str">
        <x:f>IF(A674="","",SUM(BI674:INDEX(BI674:CR674,1,'Настройки'!$B$3)))</x:f>
      </x:c>
      <x:c r="AS674" s="58" t="str">
        <x:f>IF(A674="","",IF('Настройки'!$B$4="Стоимость потребления",AR674*D674,IF('Настройки'!$B$4="Количество",AR674,E674)))</x:f>
      </x:c>
      <x:c r="AT674" s="61" t="str">
        <x:f>IF(OR(A674="",AS674&lt;0,SUM($AS$2:$AS$1001)&lt;=0),"",AS674/SUM($AS$2:$AS$1001))</x:f>
      </x:c>
      <x:c r="AU674" s="61" t="str">
        <x:f>IF(OR(A674="",AS674&lt;0,SUM($AS$2:$AS$1001)&lt;=0),"",SUMIFS($AS$2:$AS$1001,$AS$2:$AS$1001,"&gt;"&amp;AS674)/SUM($AS$2:$AS$1001))</x:f>
      </x:c>
      <x:c r="AV674" s="61" t="str">
        <x:f>IF(OR(A674="",AS674&lt;0,SUM($AS$2:$AS$1001)&lt;=0),"",SUMIFS($AS$2:$AS$1001,$AS$2:$AS$1001,"&gt;="&amp;AS674)/SUM($AS$2:$AS$1001))</x:f>
      </x:c>
      <x:c r="AW674" s="49" t="str">
        <x:f>IF(A674="","",IF(SUM($AS$2:$AS$1001)&lt;=0,"Не определён",IF(AS674&lt;0,"Исключение",IF(AU674&lt;'Настройки'!$B$5,"A",IF(AU674&lt;'Настройки'!$B$6,"B","C")))))</x:f>
      </x:c>
      <x:c r="AX674" s="58" t="str">
        <x:f>IF(A674="","",IF(AQ674=0,"",AVERAGE(BI674:INDEX(BI674:CR674,1,'Настройки'!$B$3))))</x:f>
      </x:c>
      <x:c r="AY674" s="58" t="str">
        <x:f>IF(OR(A674="",AQ674=0),"",STDEVP(BI674:INDEX(BI674:CR674,1,'Настройки'!$B$3)))</x:f>
      </x:c>
      <x:c r="AZ674" s="61" t="str">
        <x:f>IF(OR(A674="",AQ674&lt;'Настройки'!$B$12,AX674&lt;=0,AND('Настройки'!$B$10="Блокировать",COUNTIF(F674:INDEX(F674:AO674,1,'Настройки'!$B$3),"&lt;0")&gt;0)),"",AY674/ABS(AX674))</x:f>
      </x:c>
      <x:c r="BA674" s="49" t="str">
        <x:f>IF(A674="","",IF(AND('Настройки'!$B$10="Блокировать",COUNTIF(F674:INDEX(F674:AO674,1,'Настройки'!$B$3),"&lt;0")&gt;0),"Не определён",IF(AQ674&lt;'Настройки'!$B$12,"Не определён",IF(AX674=0,"Нет спроса",IF(AX674&lt;0,"Не определён",IF(AZ674&lt;='Настройки'!$B$7,"X",IF(AZ674&lt;='Настройки'!$B$8,"Y","Z")))))))</x:f>
      </x:c>
      <x:c r="BB674" s="49" t="str">
        <x:f>IF(OR(A674="",LEN(AW674)&lt;&gt;1,LEN(BA674)&lt;&gt;1),"",AW674&amp;BA674)</x:f>
      </x:c>
      <x:c r="BC674" s="61" t="str">
        <x:f>IF(OR(A674="",AQ674=0),"",(COUNT(BI674:INDEX(BI674:CR674,1,'Настройки'!$B$3))-COUNT(CS674:INDEX(CS674:EB674,1,'Настройки'!$B$3)))/AQ674)</x:f>
      </x:c>
      <x:c r="BD674" s="64" t="str">
        <x:f>IF(OR(A674="",COUNT(CS674:INDEX(CS674:EB674,1,'Настройки'!$B$3))=0),"",AQ674/COUNT(CS674:INDEX(CS674:EB674,1,'Настройки'!$B$3)))</x:f>
      </x:c>
      <x:c r="BE674" s="64" t="str">
        <x:f>IF(OR(A674="",COUNT(CS674:INDEX(CS674:EB674,1,'Настройки'!$B$3))=0),"",IF(AVERAGE(CS674:INDEX(CS674:EB674,1,'Настройки'!$B$3))=0,"",(STDEVP(CS674:INDEX(CS674:EB674,1,'Настройки'!$B$3))/ABS(AVERAGE(CS674:INDEX(CS674:EB674,1,'Настройки'!$B$3))))^2))</x:f>
      </x:c>
      <x:c r="BF674" s="49" t="str">
        <x:f>IF(A674="","",IF(AQ674&lt;3,"Недостаточно",IF(AQ674&lt;6,"Предварительный","Обычный")))</x:f>
      </x:c>
      <x:c r="BG674" s="49" t="str">
        <x:f>IF(A674="","",IF(COUNTIF(F674:INDEX(F674:AO674,1,'Настройки'!$B$3),"&lt;0")&gt;0,IF('Настройки'!$B$10="Блокировать","Отрицательный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"),"")&amp;IF(AQ674&lt;3,"Недостаточно истории. ",IF(AQ674&lt;6,"Предварительная классификация. ",""))&amp;IF(AX674=0,"Нет спроса за горизонт. ","")&amp;IF(AZ674&gt;'Настройки'!$B$11,"Экстремальная вариативность. ",""))</x:f>
      </x:c>
      <x:c r="BH674" s="49" t="str">
        <x:f>IF(A674="","",IFERROR(VLOOKUP(BB674,'Настройки'!$D$3:$E$11,2,FALSE),"Сначала проверьте исходные данные и историю спроса.")&amp;" Уточните срок поставки, MOQ и критичность.")</x:f>
      </x:c>
      <x:c r="BI674" s="50" t="str">
        <x:f>IF(1&gt;'Настройки'!$B$3,"",IF(ISBLANK(F674),IF('Настройки'!$B$9="Нулевой спрос",0,""),IF(F674&lt;0,IF('Настройки'!$B$10="Исключить","",IF('Настройки'!$B$10="Абсолютные значения",ABS(F674),F674)),F674)))</x:f>
      </x:c>
      <x:c r="BJ674" s="50" t="str">
        <x:f>IF(2&gt;'Настройки'!$B$3,"",IF(ISBLANK(G674),IF('Настройки'!$B$9="Нулевой спрос",0,""),IF(G674&lt;0,IF('Настройки'!$B$10="Исключить","",IF('Настройки'!$B$10="Абсолютные значения",ABS(G674),G674)),G674)))</x:f>
      </x:c>
      <x:c r="BK674" s="50" t="str">
        <x:f>IF(3&gt;'Настройки'!$B$3,"",IF(ISBLANK(H674),IF('Настройки'!$B$9="Нулевой спрос",0,""),IF(H674&lt;0,IF('Настройки'!$B$10="Исключить","",IF('Настройки'!$B$10="Абсолютные значения",ABS(H674),H674)),H674)))</x:f>
      </x:c>
      <x:c r="BL674" s="50" t="str">
        <x:f>IF(4&gt;'Настройки'!$B$3,"",IF(ISBLANK(I674),IF('Настройки'!$B$9="Нулевой спрос",0,""),IF(I674&lt;0,IF('Настройки'!$B$10="Исключить","",IF('Настройки'!$B$10="Абсолютные значения",ABS(I674),I674)),I674)))</x:f>
      </x:c>
      <x:c r="BM674" s="50" t="str">
        <x:f>IF(5&gt;'Настройки'!$B$3,"",IF(ISBLANK(J674),IF('Настройки'!$B$9="Нулевой спрос",0,""),IF(J674&lt;0,IF('Настройки'!$B$10="Исключить","",IF('Настройки'!$B$10="Абсолютные значения",ABS(J674),J674)),J674)))</x:f>
      </x:c>
      <x:c r="BN674" s="50" t="str">
        <x:f>IF(6&gt;'Настройки'!$B$3,"",IF(ISBLANK(K674),IF('Настройки'!$B$9="Нулевой спрос",0,""),IF(K674&lt;0,IF('Настройки'!$B$10="Исключить","",IF('Настройки'!$B$10="Абсолютные значения",ABS(K674),K674)),K674)))</x:f>
      </x:c>
      <x:c r="BO674" s="50" t="str">
        <x:f>IF(7&gt;'Настройки'!$B$3,"",IF(ISBLANK(L674),IF('Настройки'!$B$9="Нулевой спрос",0,""),IF(L674&lt;0,IF('Настройки'!$B$10="Исключить","",IF('Настройки'!$B$10="Абсолютные значения",ABS(L674),L674)),L674)))</x:f>
      </x:c>
      <x:c r="BP674" s="50" t="str">
        <x:f>IF(8&gt;'Настройки'!$B$3,"",IF(ISBLANK(M674),IF('Настройки'!$B$9="Нулевой спрос",0,""),IF(M674&lt;0,IF('Настройки'!$B$10="Исключить","",IF('Настройки'!$B$10="Абсолютные значения",ABS(M674),M674)),M674)))</x:f>
      </x:c>
      <x:c r="BQ674" s="50" t="str">
        <x:f>IF(9&gt;'Настройки'!$B$3,"",IF(ISBLANK(N674),IF('Настройки'!$B$9="Нулевой спрос",0,""),IF(N674&lt;0,IF('Настройки'!$B$10="Исключить","",IF('Настройки'!$B$10="Абсолютные значения",ABS(N674),N674)),N674)))</x:f>
      </x:c>
      <x:c r="BR674" s="50" t="str">
        <x:f>IF(10&gt;'Настройки'!$B$3,"",IF(ISBLANK(O674),IF('Настройки'!$B$9="Нулевой спрос",0,""),IF(O674&lt;0,IF('Настройки'!$B$10="Исключить","",IF('Настройки'!$B$10="Абсолютные значения",ABS(O674),O674)),O674)))</x:f>
      </x:c>
      <x:c r="BS674" s="50" t="str">
        <x:f>IF(11&gt;'Настройки'!$B$3,"",IF(ISBLANK(P674),IF('Настройки'!$B$9="Нулевой спрос",0,""),IF(P674&lt;0,IF('Настройки'!$B$10="Исключить","",IF('Настройки'!$B$10="Абсолютные значения",ABS(P674),P674)),P674)))</x:f>
      </x:c>
      <x:c r="BT674" s="50" t="str">
        <x:f>IF(12&gt;'Настройки'!$B$3,"",IF(ISBLANK(Q674),IF('Настройки'!$B$9="Нулевой спрос",0,""),IF(Q674&lt;0,IF('Настройки'!$B$10="Исключить","",IF('Настройки'!$B$10="Абсолютные значения",ABS(Q674),Q674)),Q674)))</x:f>
      </x:c>
      <x:c r="BU674" s="50" t="str">
        <x:f>IF(13&gt;'Настройки'!$B$3,"",IF(ISBLANK(R674),IF('Настройки'!$B$9="Нулевой спрос",0,""),IF(R674&lt;0,IF('Настройки'!$B$10="Исключить","",IF('Настройки'!$B$10="Абсолютные значения",ABS(R674),R674)),R674)))</x:f>
      </x:c>
      <x:c r="BV674" s="50" t="str">
        <x:f>IF(14&gt;'Настройки'!$B$3,"",IF(ISBLANK(S674),IF('Настройки'!$B$9="Нулевой спрос",0,""),IF(S674&lt;0,IF('Настройки'!$B$10="Исключить","",IF('Настройки'!$B$10="Абсолютные значения",ABS(S674),S674)),S674)))</x:f>
      </x:c>
      <x:c r="BW674" s="50" t="str">
        <x:f>IF(15&gt;'Настройки'!$B$3,"",IF(ISBLANK(T674),IF('Настройки'!$B$9="Нулевой спрос",0,""),IF(T674&lt;0,IF('Настройки'!$B$10="Исключить","",IF('Настройки'!$B$10="Абсолютные значения",ABS(T674),T674)),T674)))</x:f>
      </x:c>
      <x:c r="BX674" s="50" t="str">
        <x:f>IF(16&gt;'Настройки'!$B$3,"",IF(ISBLANK(U674),IF('Настройки'!$B$9="Нулевой спрос",0,""),IF(U674&lt;0,IF('Настройки'!$B$10="Исключить","",IF('Настройки'!$B$10="Абсолютные значения",ABS(U674),U674)),U674)))</x:f>
      </x:c>
      <x:c r="BY674" s="50" t="str">
        <x:f>IF(17&gt;'Настройки'!$B$3,"",IF(ISBLANK(V674),IF('Настройки'!$B$9="Нулевой спрос",0,""),IF(V674&lt;0,IF('Настройки'!$B$10="Исключить","",IF('Настройки'!$B$10="Абсолютные значения",ABS(V674),V674)),V674)))</x:f>
      </x:c>
      <x:c r="BZ674" s="50" t="str">
        <x:f>IF(18&gt;'Настройки'!$B$3,"",IF(ISBLANK(W674),IF('Настройки'!$B$9="Нулевой спрос",0,""),IF(W674&lt;0,IF('Настройки'!$B$10="Исключить","",IF('Настройки'!$B$10="Абсолютные значения",ABS(W674),W674)),W674)))</x:f>
      </x:c>
      <x:c r="CA674" s="50" t="str">
        <x:f>IF(19&gt;'Настройки'!$B$3,"",IF(ISBLANK(X674),IF('Настройки'!$B$9="Нулевой спрос",0,""),IF(X674&lt;0,IF('Настройки'!$B$10="Исключить","",IF('Настройки'!$B$10="Абсолютные значения",ABS(X674),X674)),X674)))</x:f>
      </x:c>
      <x:c r="CB674" s="50" t="str">
        <x:f>IF(20&gt;'Настройки'!$B$3,"",IF(ISBLANK(Y674),IF('Настройки'!$B$9="Нулевой спрос",0,""),IF(Y674&lt;0,IF('Настройки'!$B$10="Исключить","",IF('Настройки'!$B$10="Абсолютные значения",ABS(Y674),Y674)),Y674)))</x:f>
      </x:c>
      <x:c r="CC674" s="50" t="str">
        <x:f>IF(21&gt;'Настройки'!$B$3,"",IF(ISBLANK(Z674),IF('Настройки'!$B$9="Нулевой спрос",0,""),IF(Z674&lt;0,IF('Настройки'!$B$10="Исключить","",IF('Настройки'!$B$10="Абсолютные значения",ABS(Z674),Z674)),Z674)))</x:f>
      </x:c>
      <x:c r="CD674" s="50" t="str">
        <x:f>IF(22&gt;'Настройки'!$B$3,"",IF(ISBLANK(AA674),IF('Настройки'!$B$9="Нулевой спрос",0,""),IF(AA674&lt;0,IF('Настройки'!$B$10="Исключить","",IF('Настройки'!$B$10="Абсолютные значения",ABS(AA674),AA674)),AA674)))</x:f>
      </x:c>
      <x:c r="CE674" s="50" t="str">
        <x:f>IF(23&gt;'Настройки'!$B$3,"",IF(ISBLANK(AB674),IF('Настройки'!$B$9="Нулевой спрос",0,""),IF(AB674&lt;0,IF('Настройки'!$B$10="Исключить","",IF('Настройки'!$B$10="Абсолютные значения",ABS(AB674),AB674)),AB674)))</x:f>
      </x:c>
      <x:c r="CF674" s="50" t="str">
        <x:f>IF(24&gt;'Настройки'!$B$3,"",IF(ISBLANK(AC674),IF('Настройки'!$B$9="Нулевой спрос",0,""),IF(AC674&lt;0,IF('Настройки'!$B$10="Исключить","",IF('Настройки'!$B$10="Абсолютные значения",ABS(AC674),AC674)),AC674)))</x:f>
      </x:c>
      <x:c r="CG674" s="50" t="str">
        <x:f>IF(25&gt;'Настройки'!$B$3,"",IF(ISBLANK(AD674),IF('Настройки'!$B$9="Нулевой спрос",0,""),IF(AD674&lt;0,IF('Настройки'!$B$10="Исключить","",IF('Настройки'!$B$10="Абсолютные значения",ABS(AD674),AD674)),AD674)))</x:f>
      </x:c>
      <x:c r="CH674" s="50" t="str">
        <x:f>IF(26&gt;'Настройки'!$B$3,"",IF(ISBLANK(AE674),IF('Настройки'!$B$9="Нулевой спрос",0,""),IF(AE674&lt;0,IF('Настройки'!$B$10="Исключить","",IF('Настройки'!$B$10="Абсолютные значения",ABS(AE674),AE674)),AE674)))</x:f>
      </x:c>
      <x:c r="CI674" s="50" t="str">
        <x:f>IF(27&gt;'Настройки'!$B$3,"",IF(ISBLANK(AF674),IF('Настройки'!$B$9="Нулевой спрос",0,""),IF(AF674&lt;0,IF('Настройки'!$B$10="Исключить","",IF('Настройки'!$B$10="Абсолютные значения",ABS(AF674),AF674)),AF674)))</x:f>
      </x:c>
      <x:c r="CJ674" s="50" t="str">
        <x:f>IF(28&gt;'Настройки'!$B$3,"",IF(ISBLANK(AG674),IF('Настройки'!$B$9="Нулевой спрос",0,""),IF(AG674&lt;0,IF('Настройки'!$B$10="Исключить","",IF('Настройки'!$B$10="Абсолютные значения",ABS(AG674),AG674)),AG674)))</x:f>
      </x:c>
      <x:c r="CK674" s="50" t="str">
        <x:f>IF(29&gt;'Настройки'!$B$3,"",IF(ISBLANK(AH674),IF('Настройки'!$B$9="Нулевой спрос",0,""),IF(AH674&lt;0,IF('Настройки'!$B$10="Исключить","",IF('Настройки'!$B$10="Абсолютные значения",ABS(AH674),AH674)),AH674)))</x:f>
      </x:c>
      <x:c r="CL674" s="50" t="str">
        <x:f>IF(30&gt;'Настройки'!$B$3,"",IF(ISBLANK(AI674),IF('Настройки'!$B$9="Нулевой спрос",0,""),IF(AI674&lt;0,IF('Настройки'!$B$10="Исключить","",IF('Настройки'!$B$10="Абсолютные значения",ABS(AI674),AI674)),AI674)))</x:f>
      </x:c>
      <x:c r="CM674" s="50" t="str">
        <x:f>IF(31&gt;'Настройки'!$B$3,"",IF(ISBLANK(AJ674),IF('Настройки'!$B$9="Нулевой спрос",0,""),IF(AJ674&lt;0,IF('Настройки'!$B$10="Исключить","",IF('Настройки'!$B$10="Абсолютные значения",ABS(AJ674),AJ674)),AJ674)))</x:f>
      </x:c>
      <x:c r="CN674" s="50" t="str">
        <x:f>IF(32&gt;'Настройки'!$B$3,"",IF(ISBLANK(AK674),IF('Настройки'!$B$9="Нулевой спрос",0,""),IF(AK674&lt;0,IF('Настройки'!$B$10="Исключить","",IF('Настройки'!$B$10="Абсолютные значения",ABS(AK674),AK674)),AK674)))</x:f>
      </x:c>
      <x:c r="CO674" s="50" t="str">
        <x:f>IF(33&gt;'Настройки'!$B$3,"",IF(ISBLANK(AL674),IF('Настройки'!$B$9="Нулевой спрос",0,""),IF(AL674&lt;0,IF('Настройки'!$B$10="Исключить","",IF('Настройки'!$B$10="Абсолютные значения",ABS(AL674),AL674)),AL674)))</x:f>
      </x:c>
      <x:c r="CP674" s="50" t="str">
        <x:f>IF(34&gt;'Настройки'!$B$3,"",IF(ISBLANK(AM674),IF('Настройки'!$B$9="Нулевой спрос",0,""),IF(AM674&lt;0,IF('Настройки'!$B$10="Исключить","",IF('Настройки'!$B$10="Абсолютные значения",ABS(AM674),AM674)),AM674)))</x:f>
      </x:c>
      <x:c r="CQ674" s="50" t="str">
        <x:f>IF(35&gt;'Настройки'!$B$3,"",IF(ISBLANK(AN674),IF('Настройки'!$B$9="Нулевой спрос",0,""),IF(AN674&lt;0,IF('Настройки'!$B$10="Исключить","",IF('Настройки'!$B$10="Абсолютные значения",ABS(AN674),AN674)),AN674)))</x:f>
      </x:c>
      <x:c r="CR674" s="50" t="str">
        <x:f>IF(36&gt;'Настройки'!$B$3,"",IF(ISBLANK(AO674),IF('Настройки'!$B$9="Нулевой спрос",0,""),IF(AO674&lt;0,IF('Настройки'!$B$10="Исключить","",IF('Настройки'!$B$10="Абсолютные значения",ABS(AO674),AO674)),AO674)))</x:f>
      </x:c>
      <x:c r="CS674" s="50" t="str">
        <x:f>IF(OR(1&gt;'Настройки'!$B$3,ISBLANK(BI674),BI674=0),"",BI674)</x:f>
      </x:c>
      <x:c r="CT674" s="50" t="str">
        <x:f>IF(OR(2&gt;'Настройки'!$B$3,ISBLANK(BJ674),BJ674=0),"",BJ674)</x:f>
      </x:c>
      <x:c r="CU674" s="50" t="str">
        <x:f>IF(OR(3&gt;'Настройки'!$B$3,ISBLANK(BK674),BK674=0),"",BK674)</x:f>
      </x:c>
      <x:c r="CV674" s="50" t="str">
        <x:f>IF(OR(4&gt;'Настройки'!$B$3,ISBLANK(BL674),BL674=0),"",BL674)</x:f>
      </x:c>
      <x:c r="CW674" s="50" t="str">
        <x:f>IF(OR(5&gt;'Настройки'!$B$3,ISBLANK(BM674),BM674=0),"",BM674)</x:f>
      </x:c>
      <x:c r="CX674" s="50" t="str">
        <x:f>IF(OR(6&gt;'Настройки'!$B$3,ISBLANK(BN674),BN674=0),"",BN674)</x:f>
      </x:c>
      <x:c r="CY674" s="50" t="str">
        <x:f>IF(OR(7&gt;'Настройки'!$B$3,ISBLANK(BO674),BO674=0),"",BO674)</x:f>
      </x:c>
      <x:c r="CZ674" s="50" t="str">
        <x:f>IF(OR(8&gt;'Настройки'!$B$3,ISBLANK(BP674),BP674=0),"",BP674)</x:f>
      </x:c>
      <x:c r="DA674" s="50" t="str">
        <x:f>IF(OR(9&gt;'Настройки'!$B$3,ISBLANK(BQ674),BQ674=0),"",BQ674)</x:f>
      </x:c>
      <x:c r="DB674" s="50" t="str">
        <x:f>IF(OR(10&gt;'Настройки'!$B$3,ISBLANK(BR674),BR674=0),"",BR674)</x:f>
      </x:c>
      <x:c r="DC674" s="50" t="str">
        <x:f>IF(OR(11&gt;'Настройки'!$B$3,ISBLANK(BS674),BS674=0),"",BS674)</x:f>
      </x:c>
      <x:c r="DD674" s="50" t="str">
        <x:f>IF(OR(12&gt;'Настройки'!$B$3,ISBLANK(BT674),BT674=0),"",BT674)</x:f>
      </x:c>
      <x:c r="DE674" s="50" t="str">
        <x:f>IF(OR(13&gt;'Настройки'!$B$3,ISBLANK(BU674),BU674=0),"",BU674)</x:f>
      </x:c>
      <x:c r="DF674" s="50" t="str">
        <x:f>IF(OR(14&gt;'Настройки'!$B$3,ISBLANK(BV674),BV674=0),"",BV674)</x:f>
      </x:c>
      <x:c r="DG674" s="50" t="str">
        <x:f>IF(OR(15&gt;'Настройки'!$B$3,ISBLANK(BW674),BW674=0),"",BW674)</x:f>
      </x:c>
      <x:c r="DH674" s="50" t="str">
        <x:f>IF(OR(16&gt;'Настройки'!$B$3,ISBLANK(BX674),BX674=0),"",BX674)</x:f>
      </x:c>
      <x:c r="DI674" s="50" t="str">
        <x:f>IF(OR(17&gt;'Настройки'!$B$3,ISBLANK(BY674),BY674=0),"",BY674)</x:f>
      </x:c>
      <x:c r="DJ674" s="50" t="str">
        <x:f>IF(OR(18&gt;'Настройки'!$B$3,ISBLANK(BZ674),BZ674=0),"",BZ674)</x:f>
      </x:c>
      <x:c r="DK674" s="50" t="str">
        <x:f>IF(OR(19&gt;'Настройки'!$B$3,ISBLANK(CA674),CA674=0),"",CA674)</x:f>
      </x:c>
      <x:c r="DL674" s="50" t="str">
        <x:f>IF(OR(20&gt;'Настройки'!$B$3,ISBLANK(CB674),CB674=0),"",CB674)</x:f>
      </x:c>
      <x:c r="DM674" s="50" t="str">
        <x:f>IF(OR(21&gt;'Настройки'!$B$3,ISBLANK(CC674),CC674=0),"",CC674)</x:f>
      </x:c>
      <x:c r="DN674" s="50" t="str">
        <x:f>IF(OR(22&gt;'Настройки'!$B$3,ISBLANK(CD674),CD674=0),"",CD674)</x:f>
      </x:c>
      <x:c r="DO674" s="50" t="str">
        <x:f>IF(OR(23&gt;'Настройки'!$B$3,ISBLANK(CE674),CE674=0),"",CE674)</x:f>
      </x:c>
      <x:c r="DP674" s="50" t="str">
        <x:f>IF(OR(24&gt;'Настройки'!$B$3,ISBLANK(CF674),CF674=0),"",CF674)</x:f>
      </x:c>
      <x:c r="DQ674" s="50" t="str">
        <x:f>IF(OR(25&gt;'Настройки'!$B$3,ISBLANK(CG674),CG674=0),"",CG674)</x:f>
      </x:c>
      <x:c r="DR674" s="50" t="str">
        <x:f>IF(OR(26&gt;'Настройки'!$B$3,ISBLANK(CH674),CH674=0),"",CH674)</x:f>
      </x:c>
      <x:c r="DS674" s="50" t="str">
        <x:f>IF(OR(27&gt;'Настройки'!$B$3,ISBLANK(CI674),CI674=0),"",CI674)</x:f>
      </x:c>
      <x:c r="DT674" s="50" t="str">
        <x:f>IF(OR(28&gt;'Настройки'!$B$3,ISBLANK(CJ674),CJ674=0),"",CJ674)</x:f>
      </x:c>
      <x:c r="DU674" s="50" t="str">
        <x:f>IF(OR(29&gt;'Настройки'!$B$3,ISBLANK(CK674),CK674=0),"",CK674)</x:f>
      </x:c>
      <x:c r="DV674" s="50" t="str">
        <x:f>IF(OR(30&gt;'Настройки'!$B$3,ISBLANK(CL674),CL674=0),"",CL674)</x:f>
      </x:c>
      <x:c r="DW674" s="50" t="str">
        <x:f>IF(OR(31&gt;'Настройки'!$B$3,ISBLANK(CM674),CM674=0),"",CM674)</x:f>
      </x:c>
      <x:c r="DX674" s="50" t="str">
        <x:f>IF(OR(32&gt;'Настройки'!$B$3,ISBLANK(CN674),CN674=0),"",CN674)</x:f>
      </x:c>
      <x:c r="DY674" s="50" t="str">
        <x:f>IF(OR(33&gt;'Настройки'!$B$3,ISBLANK(CO674),CO674=0),"",CO674)</x:f>
      </x:c>
      <x:c r="DZ674" s="50" t="str">
        <x:f>IF(OR(34&gt;'Настройки'!$B$3,ISBLANK(CP674),CP674=0),"",CP674)</x:f>
      </x:c>
      <x:c r="EA674" s="50" t="str">
        <x:f>IF(OR(35&gt;'Настройки'!$B$3,ISBLANK(CQ674),CQ674=0),"",CQ674)</x:f>
      </x:c>
      <x:c r="EB674" s="50" t="str">
        <x:f>IF(OR(36&gt;'Настройки'!$B$3,ISBLANK(CR674),CR674=0),"",CR674)</x:f>
      </x:c>
      <x:c r="EC674" s="50" t="str">
        <x:f>IF(A674="","",IF(OR(BB674="AZ",BB674="BZ"),10000+ROW(),IF(AZ674&gt;'Настройки'!$B$11,20000+ROW(),IF(BF674&lt;&gt;"Обычный",30000+ROW(),IF(AX674&lt;=0,40000+ROW(),"")))))</x:f>
      </x:c>
      <x:c r="ED674" s="50" t="str">
        <x:f>IF(EC674="","",COUNTIFS($EC$2:$EC$1001,"&gt;0",$EC$2:$EC$1001,"&lt;"&amp;EC674)+1)</x:f>
      </x:c>
    </x:row>
    <x:row r="675">
      <x:c r="A675" s="115"/>
      <x:c r="B675" s="115"/>
      <x:c r="C675" s="115"/>
      <x:c r="D675" s="118"/>
      <x:c r="E675" s="118"/>
      <x:c r="F675" s="118"/>
      <x:c r="G675" s="118"/>
      <x:c r="H675" s="118"/>
      <x:c r="I675" s="118"/>
      <x:c r="J675" s="118"/>
      <x:c r="K675" s="118"/>
      <x:c r="L675" s="118"/>
      <x:c r="M675" s="118"/>
      <x:c r="N675" s="118"/>
      <x:c r="O675" s="118"/>
      <x:c r="P675" s="118"/>
      <x:c r="Q675" s="118"/>
      <x:c r="R675" s="118"/>
      <x:c r="S675" s="118"/>
      <x:c r="T675" s="118"/>
      <x:c r="U675" s="118"/>
      <x:c r="V675" s="118"/>
      <x:c r="W675" s="118"/>
      <x:c r="X675" s="118"/>
      <x:c r="Y675" s="118"/>
      <x:c r="Z675" s="118"/>
      <x:c r="AA675" s="118"/>
      <x:c r="AB675" s="118"/>
      <x:c r="AC675" s="118"/>
      <x:c r="AD675" s="118"/>
      <x:c r="AE675" s="118"/>
      <x:c r="AF675" s="118"/>
      <x:c r="AG675" s="118"/>
      <x:c r="AH675" s="118"/>
      <x:c r="AI675" s="118"/>
      <x:c r="AJ675" s="118"/>
      <x:c r="AK675" s="118"/>
      <x:c r="AL675" s="118"/>
      <x:c r="AM675" s="118"/>
      <x:c r="AN675" s="118"/>
      <x:c r="AO675" s="118"/>
      <x:c r="AP675" s="115"/>
      <x:c r="AQ675" s="49" t="str">
        <x:f>IF(A675="","",COUNT(BI675:INDEX(BI675:CR675,1,'Настройки'!$B$3)))</x:f>
      </x:c>
      <x:c r="AR675" s="49" t="str">
        <x:f>IF(A675="","",SUM(BI675:INDEX(BI675:CR675,1,'Настройки'!$B$3)))</x:f>
      </x:c>
      <x:c r="AS675" s="58" t="str">
        <x:f>IF(A675="","",IF('Настройки'!$B$4="Стоимость потребления",AR675*D675,IF('Настройки'!$B$4="Количество",AR675,E675)))</x:f>
      </x:c>
      <x:c r="AT675" s="61" t="str">
        <x:f>IF(OR(A675="",AS675&lt;0,SUM($AS$2:$AS$1001)&lt;=0),"",AS675/SUM($AS$2:$AS$1001))</x:f>
      </x:c>
      <x:c r="AU675" s="61" t="str">
        <x:f>IF(OR(A675="",AS675&lt;0,SUM($AS$2:$AS$1001)&lt;=0),"",SUMIFS($AS$2:$AS$1001,$AS$2:$AS$1001,"&gt;"&amp;AS675)/SUM($AS$2:$AS$1001))</x:f>
      </x:c>
      <x:c r="AV675" s="61" t="str">
        <x:f>IF(OR(A675="",AS675&lt;0,SUM($AS$2:$AS$1001)&lt;=0),"",SUMIFS($AS$2:$AS$1001,$AS$2:$AS$1001,"&gt;="&amp;AS675)/SUM($AS$2:$AS$1001))</x:f>
      </x:c>
      <x:c r="AW675" s="49" t="str">
        <x:f>IF(A675="","",IF(SUM($AS$2:$AS$1001)&lt;=0,"Не определён",IF(AS675&lt;0,"Исключение",IF(AU675&lt;'Настройки'!$B$5,"A",IF(AU675&lt;'Настройки'!$B$6,"B","C")))))</x:f>
      </x:c>
      <x:c r="AX675" s="58" t="str">
        <x:f>IF(A675="","",IF(AQ675=0,"",AVERAGE(BI675:INDEX(BI675:CR675,1,'Настройки'!$B$3))))</x:f>
      </x:c>
      <x:c r="AY675" s="58" t="str">
        <x:f>IF(OR(A675="",AQ675=0),"",STDEVP(BI675:INDEX(BI675:CR675,1,'Настройки'!$B$3)))</x:f>
      </x:c>
      <x:c r="AZ675" s="61" t="str">
        <x:f>IF(OR(A675="",AQ675&lt;'Настройки'!$B$12,AX675&lt;=0,AND('Настройки'!$B$10="Блокировать",COUNTIF(F675:INDEX(F675:AO675,1,'Настройки'!$B$3),"&lt;0")&gt;0)),"",AY675/ABS(AX675))</x:f>
      </x:c>
      <x:c r="BA675" s="49" t="str">
        <x:f>IF(A675="","",IF(AND('Настройки'!$B$10="Блокировать",COUNTIF(F675:INDEX(F675:AO675,1,'Настройки'!$B$3),"&lt;0")&gt;0),"Не определён",IF(AQ675&lt;'Настройки'!$B$12,"Не определён",IF(AX675=0,"Нет спроса",IF(AX675&lt;0,"Не определён",IF(AZ675&lt;='Настройки'!$B$7,"X",IF(AZ675&lt;='Настройки'!$B$8,"Y","Z")))))))</x:f>
      </x:c>
      <x:c r="BB675" s="49" t="str">
        <x:f>IF(OR(A675="",LEN(AW675)&lt;&gt;1,LEN(BA675)&lt;&gt;1),"",AW675&amp;BA675)</x:f>
      </x:c>
      <x:c r="BC675" s="61" t="str">
        <x:f>IF(OR(A675="",AQ675=0),"",(COUNT(BI675:INDEX(BI675:CR675,1,'Настройки'!$B$3))-COUNT(CS675:INDEX(CS675:EB675,1,'Настройки'!$B$3)))/AQ675)</x:f>
      </x:c>
      <x:c r="BD675" s="64" t="str">
        <x:f>IF(OR(A675="",COUNT(CS675:INDEX(CS675:EB675,1,'Настройки'!$B$3))=0),"",AQ675/COUNT(CS675:INDEX(CS675:EB675,1,'Настройки'!$B$3)))</x:f>
      </x:c>
      <x:c r="BE675" s="64" t="str">
        <x:f>IF(OR(A675="",COUNT(CS675:INDEX(CS675:EB675,1,'Настройки'!$B$3))=0),"",IF(AVERAGE(CS675:INDEX(CS675:EB675,1,'Настройки'!$B$3))=0,"",(STDEVP(CS675:INDEX(CS675:EB675,1,'Настройки'!$B$3))/ABS(AVERAGE(CS675:INDEX(CS675:EB675,1,'Настройки'!$B$3))))^2))</x:f>
      </x:c>
      <x:c r="BF675" s="49" t="str">
        <x:f>IF(A675="","",IF(AQ675&lt;3,"Недостаточно",IF(AQ675&lt;6,"Предварительный","Обычный")))</x:f>
      </x:c>
      <x:c r="BG675" s="49" t="str">
        <x:f>IF(A675="","",IF(COUNTIF(F675:INDEX(F675:AO675,1,'Настройки'!$B$3),"&lt;0")&gt;0,IF('Настройки'!$B$10="Блокировать","Отрицательный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"),"")&amp;IF(AQ675&lt;3,"Недостаточно истории. ",IF(AQ675&lt;6,"Предварительная классификация. ",""))&amp;IF(AX675=0,"Нет спроса за горизонт. ","")&amp;IF(AZ675&gt;'Настройки'!$B$11,"Экстремальная вариативность. ",""))</x:f>
      </x:c>
      <x:c r="BH675" s="49" t="str">
        <x:f>IF(A675="","",IFERROR(VLOOKUP(BB675,'Настройки'!$D$3:$E$11,2,FALSE),"Сначала проверьте исходные данные и историю спроса.")&amp;" Уточните срок поставки, MOQ и критичность.")</x:f>
      </x:c>
      <x:c r="BI675" s="50" t="str">
        <x:f>IF(1&gt;'Настройки'!$B$3,"",IF(ISBLANK(F675),IF('Настройки'!$B$9="Нулевой спрос",0,""),IF(F675&lt;0,IF('Настройки'!$B$10="Исключить","",IF('Настройки'!$B$10="Абсолютные значения",ABS(F675),F675)),F675)))</x:f>
      </x:c>
      <x:c r="BJ675" s="50" t="str">
        <x:f>IF(2&gt;'Настройки'!$B$3,"",IF(ISBLANK(G675),IF('Настройки'!$B$9="Нулевой спрос",0,""),IF(G675&lt;0,IF('Настройки'!$B$10="Исключить","",IF('Настройки'!$B$10="Абсолютные значения",ABS(G675),G675)),G675)))</x:f>
      </x:c>
      <x:c r="BK675" s="50" t="str">
        <x:f>IF(3&gt;'Настройки'!$B$3,"",IF(ISBLANK(H675),IF('Настройки'!$B$9="Нулевой спрос",0,""),IF(H675&lt;0,IF('Настройки'!$B$10="Исключить","",IF('Настройки'!$B$10="Абсолютные значения",ABS(H675),H675)),H675)))</x:f>
      </x:c>
      <x:c r="BL675" s="50" t="str">
        <x:f>IF(4&gt;'Настройки'!$B$3,"",IF(ISBLANK(I675),IF('Настройки'!$B$9="Нулевой спрос",0,""),IF(I675&lt;0,IF('Настройки'!$B$10="Исключить","",IF('Настройки'!$B$10="Абсолютные значения",ABS(I675),I675)),I675)))</x:f>
      </x:c>
      <x:c r="BM675" s="50" t="str">
        <x:f>IF(5&gt;'Настройки'!$B$3,"",IF(ISBLANK(J675),IF('Настройки'!$B$9="Нулевой спрос",0,""),IF(J675&lt;0,IF('Настройки'!$B$10="Исключить","",IF('Настройки'!$B$10="Абсолютные значения",ABS(J675),J675)),J675)))</x:f>
      </x:c>
      <x:c r="BN675" s="50" t="str">
        <x:f>IF(6&gt;'Настройки'!$B$3,"",IF(ISBLANK(K675),IF('Настройки'!$B$9="Нулевой спрос",0,""),IF(K675&lt;0,IF('Настройки'!$B$10="Исключить","",IF('Настройки'!$B$10="Абсолютные значения",ABS(K675),K675)),K675)))</x:f>
      </x:c>
      <x:c r="BO675" s="50" t="str">
        <x:f>IF(7&gt;'Настройки'!$B$3,"",IF(ISBLANK(L675),IF('Настройки'!$B$9="Нулевой спрос",0,""),IF(L675&lt;0,IF('Настройки'!$B$10="Исключить","",IF('Настройки'!$B$10="Абсолютные значения",ABS(L675),L675)),L675)))</x:f>
      </x:c>
      <x:c r="BP675" s="50" t="str">
        <x:f>IF(8&gt;'Настройки'!$B$3,"",IF(ISBLANK(M675),IF('Настройки'!$B$9="Нулевой спрос",0,""),IF(M675&lt;0,IF('Настройки'!$B$10="Исключить","",IF('Настройки'!$B$10="Абсолютные значения",ABS(M675),M675)),M675)))</x:f>
      </x:c>
      <x:c r="BQ675" s="50" t="str">
        <x:f>IF(9&gt;'Настройки'!$B$3,"",IF(ISBLANK(N675),IF('Настройки'!$B$9="Нулевой спрос",0,""),IF(N675&lt;0,IF('Настройки'!$B$10="Исключить","",IF('Настройки'!$B$10="Абсолютные значения",ABS(N675),N675)),N675)))</x:f>
      </x:c>
      <x:c r="BR675" s="50" t="str">
        <x:f>IF(10&gt;'Настройки'!$B$3,"",IF(ISBLANK(O675),IF('Настройки'!$B$9="Нулевой спрос",0,""),IF(O675&lt;0,IF('Настройки'!$B$10="Исключить","",IF('Настройки'!$B$10="Абсолютные значения",ABS(O675),O675)),O675)))</x:f>
      </x:c>
      <x:c r="BS675" s="50" t="str">
        <x:f>IF(11&gt;'Настройки'!$B$3,"",IF(ISBLANK(P675),IF('Настройки'!$B$9="Нулевой спрос",0,""),IF(P675&lt;0,IF('Настройки'!$B$10="Исключить","",IF('Настройки'!$B$10="Абсолютные значения",ABS(P675),P675)),P675)))</x:f>
      </x:c>
      <x:c r="BT675" s="50" t="str">
        <x:f>IF(12&gt;'Настройки'!$B$3,"",IF(ISBLANK(Q675),IF('Настройки'!$B$9="Нулевой спрос",0,""),IF(Q675&lt;0,IF('Настройки'!$B$10="Исключить","",IF('Настройки'!$B$10="Абсолютные значения",ABS(Q675),Q675)),Q675)))</x:f>
      </x:c>
      <x:c r="BU675" s="50" t="str">
        <x:f>IF(13&gt;'Настройки'!$B$3,"",IF(ISBLANK(R675),IF('Настройки'!$B$9="Нулевой спрос",0,""),IF(R675&lt;0,IF('Настройки'!$B$10="Исключить","",IF('Настройки'!$B$10="Абсолютные значения",ABS(R675),R675)),R675)))</x:f>
      </x:c>
      <x:c r="BV675" s="50" t="str">
        <x:f>IF(14&gt;'Настройки'!$B$3,"",IF(ISBLANK(S675),IF('Настройки'!$B$9="Нулевой спрос",0,""),IF(S675&lt;0,IF('Настройки'!$B$10="Исключить","",IF('Настройки'!$B$10="Абсолютные значения",ABS(S675),S675)),S675)))</x:f>
      </x:c>
      <x:c r="BW675" s="50" t="str">
        <x:f>IF(15&gt;'Настройки'!$B$3,"",IF(ISBLANK(T675),IF('Настройки'!$B$9="Нулевой спрос",0,""),IF(T675&lt;0,IF('Настройки'!$B$10="Исключить","",IF('Настройки'!$B$10="Абсолютные значения",ABS(T675),T675)),T675)))</x:f>
      </x:c>
      <x:c r="BX675" s="50" t="str">
        <x:f>IF(16&gt;'Настройки'!$B$3,"",IF(ISBLANK(U675),IF('Настройки'!$B$9="Нулевой спрос",0,""),IF(U675&lt;0,IF('Настройки'!$B$10="Исключить","",IF('Настройки'!$B$10="Абсолютные значения",ABS(U675),U675)),U675)))</x:f>
      </x:c>
      <x:c r="BY675" s="50" t="str">
        <x:f>IF(17&gt;'Настройки'!$B$3,"",IF(ISBLANK(V675),IF('Настройки'!$B$9="Нулевой спрос",0,""),IF(V675&lt;0,IF('Настройки'!$B$10="Исключить","",IF('Настройки'!$B$10="Абсолютные значения",ABS(V675),V675)),V675)))</x:f>
      </x:c>
      <x:c r="BZ675" s="50" t="str">
        <x:f>IF(18&gt;'Настройки'!$B$3,"",IF(ISBLANK(W675),IF('Настройки'!$B$9="Нулевой спрос",0,""),IF(W675&lt;0,IF('Настройки'!$B$10="Исключить","",IF('Настройки'!$B$10="Абсолютные значения",ABS(W675),W675)),W675)))</x:f>
      </x:c>
      <x:c r="CA675" s="50" t="str">
        <x:f>IF(19&gt;'Настройки'!$B$3,"",IF(ISBLANK(X675),IF('Настройки'!$B$9="Нулевой спрос",0,""),IF(X675&lt;0,IF('Настройки'!$B$10="Исключить","",IF('Настройки'!$B$10="Абсолютные значения",ABS(X675),X675)),X675)))</x:f>
      </x:c>
      <x:c r="CB675" s="50" t="str">
        <x:f>IF(20&gt;'Настройки'!$B$3,"",IF(ISBLANK(Y675),IF('Настройки'!$B$9="Нулевой спрос",0,""),IF(Y675&lt;0,IF('Настройки'!$B$10="Исключить","",IF('Настройки'!$B$10="Абсолютные значения",ABS(Y675),Y675)),Y675)))</x:f>
      </x:c>
      <x:c r="CC675" s="50" t="str">
        <x:f>IF(21&gt;'Настройки'!$B$3,"",IF(ISBLANK(Z675),IF('Настройки'!$B$9="Нулевой спрос",0,""),IF(Z675&lt;0,IF('Настройки'!$B$10="Исключить","",IF('Настройки'!$B$10="Абсолютные значения",ABS(Z675),Z675)),Z675)))</x:f>
      </x:c>
      <x:c r="CD675" s="50" t="str">
        <x:f>IF(22&gt;'Настройки'!$B$3,"",IF(ISBLANK(AA675),IF('Настройки'!$B$9="Нулевой спрос",0,""),IF(AA675&lt;0,IF('Настройки'!$B$10="Исключить","",IF('Настройки'!$B$10="Абсолютные значения",ABS(AA675),AA675)),AA675)))</x:f>
      </x:c>
      <x:c r="CE675" s="50" t="str">
        <x:f>IF(23&gt;'Настройки'!$B$3,"",IF(ISBLANK(AB675),IF('Настройки'!$B$9="Нулевой спрос",0,""),IF(AB675&lt;0,IF('Настройки'!$B$10="Исключить","",IF('Настройки'!$B$10="Абсолютные значения",ABS(AB675),AB675)),AB675)))</x:f>
      </x:c>
      <x:c r="CF675" s="50" t="str">
        <x:f>IF(24&gt;'Настройки'!$B$3,"",IF(ISBLANK(AC675),IF('Настройки'!$B$9="Нулевой спрос",0,""),IF(AC675&lt;0,IF('Настройки'!$B$10="Исключить","",IF('Настройки'!$B$10="Абсолютные значения",ABS(AC675),AC675)),AC675)))</x:f>
      </x:c>
      <x:c r="CG675" s="50" t="str">
        <x:f>IF(25&gt;'Настройки'!$B$3,"",IF(ISBLANK(AD675),IF('Настройки'!$B$9="Нулевой спрос",0,""),IF(AD675&lt;0,IF('Настройки'!$B$10="Исключить","",IF('Настройки'!$B$10="Абсолютные значения",ABS(AD675),AD675)),AD675)))</x:f>
      </x:c>
      <x:c r="CH675" s="50" t="str">
        <x:f>IF(26&gt;'Настройки'!$B$3,"",IF(ISBLANK(AE675),IF('Настройки'!$B$9="Нулевой спрос",0,""),IF(AE675&lt;0,IF('Настройки'!$B$10="Исключить","",IF('Настройки'!$B$10="Абсолютные значения",ABS(AE675),AE675)),AE675)))</x:f>
      </x:c>
      <x:c r="CI675" s="50" t="str">
        <x:f>IF(27&gt;'Настройки'!$B$3,"",IF(ISBLANK(AF675),IF('Настройки'!$B$9="Нулевой спрос",0,""),IF(AF675&lt;0,IF('Настройки'!$B$10="Исключить","",IF('Настройки'!$B$10="Абсолютные значения",ABS(AF675),AF675)),AF675)))</x:f>
      </x:c>
      <x:c r="CJ675" s="50" t="str">
        <x:f>IF(28&gt;'Настройки'!$B$3,"",IF(ISBLANK(AG675),IF('Настройки'!$B$9="Нулевой спрос",0,""),IF(AG675&lt;0,IF('Настройки'!$B$10="Исключить","",IF('Настройки'!$B$10="Абсолютные значения",ABS(AG675),AG675)),AG675)))</x:f>
      </x:c>
      <x:c r="CK675" s="50" t="str">
        <x:f>IF(29&gt;'Настройки'!$B$3,"",IF(ISBLANK(AH675),IF('Настройки'!$B$9="Нулевой спрос",0,""),IF(AH675&lt;0,IF('Настройки'!$B$10="Исключить","",IF('Настройки'!$B$10="Абсолютные значения",ABS(AH675),AH675)),AH675)))</x:f>
      </x:c>
      <x:c r="CL675" s="50" t="str">
        <x:f>IF(30&gt;'Настройки'!$B$3,"",IF(ISBLANK(AI675),IF('Настройки'!$B$9="Нулевой спрос",0,""),IF(AI675&lt;0,IF('Настройки'!$B$10="Исключить","",IF('Настройки'!$B$10="Абсолютные значения",ABS(AI675),AI675)),AI675)))</x:f>
      </x:c>
      <x:c r="CM675" s="50" t="str">
        <x:f>IF(31&gt;'Настройки'!$B$3,"",IF(ISBLANK(AJ675),IF('Настройки'!$B$9="Нулевой спрос",0,""),IF(AJ675&lt;0,IF('Настройки'!$B$10="Исключить","",IF('Настройки'!$B$10="Абсолютные значения",ABS(AJ675),AJ675)),AJ675)))</x:f>
      </x:c>
      <x:c r="CN675" s="50" t="str">
        <x:f>IF(32&gt;'Настройки'!$B$3,"",IF(ISBLANK(AK675),IF('Настройки'!$B$9="Нулевой спрос",0,""),IF(AK675&lt;0,IF('Настройки'!$B$10="Исключить","",IF('Настройки'!$B$10="Абсолютные значения",ABS(AK675),AK675)),AK675)))</x:f>
      </x:c>
      <x:c r="CO675" s="50" t="str">
        <x:f>IF(33&gt;'Настройки'!$B$3,"",IF(ISBLANK(AL675),IF('Настройки'!$B$9="Нулевой спрос",0,""),IF(AL675&lt;0,IF('Настройки'!$B$10="Исключить","",IF('Настройки'!$B$10="Абсолютные значения",ABS(AL675),AL675)),AL675)))</x:f>
      </x:c>
      <x:c r="CP675" s="50" t="str">
        <x:f>IF(34&gt;'Настройки'!$B$3,"",IF(ISBLANK(AM675),IF('Настройки'!$B$9="Нулевой спрос",0,""),IF(AM675&lt;0,IF('Настройки'!$B$10="Исключить","",IF('Настройки'!$B$10="Абсолютные значения",ABS(AM675),AM675)),AM675)))</x:f>
      </x:c>
      <x:c r="CQ675" s="50" t="str">
        <x:f>IF(35&gt;'Настройки'!$B$3,"",IF(ISBLANK(AN675),IF('Настройки'!$B$9="Нулевой спрос",0,""),IF(AN675&lt;0,IF('Настройки'!$B$10="Исключить","",IF('Настройки'!$B$10="Абсолютные значения",ABS(AN675),AN675)),AN675)))</x:f>
      </x:c>
      <x:c r="CR675" s="50" t="str">
        <x:f>IF(36&gt;'Настройки'!$B$3,"",IF(ISBLANK(AO675),IF('Настройки'!$B$9="Нулевой спрос",0,""),IF(AO675&lt;0,IF('Настройки'!$B$10="Исключить","",IF('Настройки'!$B$10="Абсолютные значения",ABS(AO675),AO675)),AO675)))</x:f>
      </x:c>
      <x:c r="CS675" s="50" t="str">
        <x:f>IF(OR(1&gt;'Настройки'!$B$3,ISBLANK(BI675),BI675=0),"",BI675)</x:f>
      </x:c>
      <x:c r="CT675" s="50" t="str">
        <x:f>IF(OR(2&gt;'Настройки'!$B$3,ISBLANK(BJ675),BJ675=0),"",BJ675)</x:f>
      </x:c>
      <x:c r="CU675" s="50" t="str">
        <x:f>IF(OR(3&gt;'Настройки'!$B$3,ISBLANK(BK675),BK675=0),"",BK675)</x:f>
      </x:c>
      <x:c r="CV675" s="50" t="str">
        <x:f>IF(OR(4&gt;'Настройки'!$B$3,ISBLANK(BL675),BL675=0),"",BL675)</x:f>
      </x:c>
      <x:c r="CW675" s="50" t="str">
        <x:f>IF(OR(5&gt;'Настройки'!$B$3,ISBLANK(BM675),BM675=0),"",BM675)</x:f>
      </x:c>
      <x:c r="CX675" s="50" t="str">
        <x:f>IF(OR(6&gt;'Настройки'!$B$3,ISBLANK(BN675),BN675=0),"",BN675)</x:f>
      </x:c>
      <x:c r="CY675" s="50" t="str">
        <x:f>IF(OR(7&gt;'Настройки'!$B$3,ISBLANK(BO675),BO675=0),"",BO675)</x:f>
      </x:c>
      <x:c r="CZ675" s="50" t="str">
        <x:f>IF(OR(8&gt;'Настройки'!$B$3,ISBLANK(BP675),BP675=0),"",BP675)</x:f>
      </x:c>
      <x:c r="DA675" s="50" t="str">
        <x:f>IF(OR(9&gt;'Настройки'!$B$3,ISBLANK(BQ675),BQ675=0),"",BQ675)</x:f>
      </x:c>
      <x:c r="DB675" s="50" t="str">
        <x:f>IF(OR(10&gt;'Настройки'!$B$3,ISBLANK(BR675),BR675=0),"",BR675)</x:f>
      </x:c>
      <x:c r="DC675" s="50" t="str">
        <x:f>IF(OR(11&gt;'Настройки'!$B$3,ISBLANK(BS675),BS675=0),"",BS675)</x:f>
      </x:c>
      <x:c r="DD675" s="50" t="str">
        <x:f>IF(OR(12&gt;'Настройки'!$B$3,ISBLANK(BT675),BT675=0),"",BT675)</x:f>
      </x:c>
      <x:c r="DE675" s="50" t="str">
        <x:f>IF(OR(13&gt;'Настройки'!$B$3,ISBLANK(BU675),BU675=0),"",BU675)</x:f>
      </x:c>
      <x:c r="DF675" s="50" t="str">
        <x:f>IF(OR(14&gt;'Настройки'!$B$3,ISBLANK(BV675),BV675=0),"",BV675)</x:f>
      </x:c>
      <x:c r="DG675" s="50" t="str">
        <x:f>IF(OR(15&gt;'Настройки'!$B$3,ISBLANK(BW675),BW675=0),"",BW675)</x:f>
      </x:c>
      <x:c r="DH675" s="50" t="str">
        <x:f>IF(OR(16&gt;'Настройки'!$B$3,ISBLANK(BX675),BX675=0),"",BX675)</x:f>
      </x:c>
      <x:c r="DI675" s="50" t="str">
        <x:f>IF(OR(17&gt;'Настройки'!$B$3,ISBLANK(BY675),BY675=0),"",BY675)</x:f>
      </x:c>
      <x:c r="DJ675" s="50" t="str">
        <x:f>IF(OR(18&gt;'Настройки'!$B$3,ISBLANK(BZ675),BZ675=0),"",BZ675)</x:f>
      </x:c>
      <x:c r="DK675" s="50" t="str">
        <x:f>IF(OR(19&gt;'Настройки'!$B$3,ISBLANK(CA675),CA675=0),"",CA675)</x:f>
      </x:c>
      <x:c r="DL675" s="50" t="str">
        <x:f>IF(OR(20&gt;'Настройки'!$B$3,ISBLANK(CB675),CB675=0),"",CB675)</x:f>
      </x:c>
      <x:c r="DM675" s="50" t="str">
        <x:f>IF(OR(21&gt;'Настройки'!$B$3,ISBLANK(CC675),CC675=0),"",CC675)</x:f>
      </x:c>
      <x:c r="DN675" s="50" t="str">
        <x:f>IF(OR(22&gt;'Настройки'!$B$3,ISBLANK(CD675),CD675=0),"",CD675)</x:f>
      </x:c>
      <x:c r="DO675" s="50" t="str">
        <x:f>IF(OR(23&gt;'Настройки'!$B$3,ISBLANK(CE675),CE675=0),"",CE675)</x:f>
      </x:c>
      <x:c r="DP675" s="50" t="str">
        <x:f>IF(OR(24&gt;'Настройки'!$B$3,ISBLANK(CF675),CF675=0),"",CF675)</x:f>
      </x:c>
      <x:c r="DQ675" s="50" t="str">
        <x:f>IF(OR(25&gt;'Настройки'!$B$3,ISBLANK(CG675),CG675=0),"",CG675)</x:f>
      </x:c>
      <x:c r="DR675" s="50" t="str">
        <x:f>IF(OR(26&gt;'Настройки'!$B$3,ISBLANK(CH675),CH675=0),"",CH675)</x:f>
      </x:c>
      <x:c r="DS675" s="50" t="str">
        <x:f>IF(OR(27&gt;'Настройки'!$B$3,ISBLANK(CI675),CI675=0),"",CI675)</x:f>
      </x:c>
      <x:c r="DT675" s="50" t="str">
        <x:f>IF(OR(28&gt;'Настройки'!$B$3,ISBLANK(CJ675),CJ675=0),"",CJ675)</x:f>
      </x:c>
      <x:c r="DU675" s="50" t="str">
        <x:f>IF(OR(29&gt;'Настройки'!$B$3,ISBLANK(CK675),CK675=0),"",CK675)</x:f>
      </x:c>
      <x:c r="DV675" s="50" t="str">
        <x:f>IF(OR(30&gt;'Настройки'!$B$3,ISBLANK(CL675),CL675=0),"",CL675)</x:f>
      </x:c>
      <x:c r="DW675" s="50" t="str">
        <x:f>IF(OR(31&gt;'Настройки'!$B$3,ISBLANK(CM675),CM675=0),"",CM675)</x:f>
      </x:c>
      <x:c r="DX675" s="50" t="str">
        <x:f>IF(OR(32&gt;'Настройки'!$B$3,ISBLANK(CN675),CN675=0),"",CN675)</x:f>
      </x:c>
      <x:c r="DY675" s="50" t="str">
        <x:f>IF(OR(33&gt;'Настройки'!$B$3,ISBLANK(CO675),CO675=0),"",CO675)</x:f>
      </x:c>
      <x:c r="DZ675" s="50" t="str">
        <x:f>IF(OR(34&gt;'Настройки'!$B$3,ISBLANK(CP675),CP675=0),"",CP675)</x:f>
      </x:c>
      <x:c r="EA675" s="50" t="str">
        <x:f>IF(OR(35&gt;'Настройки'!$B$3,ISBLANK(CQ675),CQ675=0),"",CQ675)</x:f>
      </x:c>
      <x:c r="EB675" s="50" t="str">
        <x:f>IF(OR(36&gt;'Настройки'!$B$3,ISBLANK(CR675),CR675=0),"",CR675)</x:f>
      </x:c>
      <x:c r="EC675" s="50" t="str">
        <x:f>IF(A675="","",IF(OR(BB675="AZ",BB675="BZ"),10000+ROW(),IF(AZ675&gt;'Настройки'!$B$11,20000+ROW(),IF(BF675&lt;&gt;"Обычный",30000+ROW(),IF(AX675&lt;=0,40000+ROW(),"")))))</x:f>
      </x:c>
      <x:c r="ED675" s="50" t="str">
        <x:f>IF(EC675="","",COUNTIFS($EC$2:$EC$1001,"&gt;0",$EC$2:$EC$1001,"&lt;"&amp;EC675)+1)</x:f>
      </x:c>
    </x:row>
    <x:row r="676">
      <x:c r="A676" s="115"/>
      <x:c r="B676" s="115"/>
      <x:c r="C676" s="115"/>
      <x:c r="D676" s="118"/>
      <x:c r="E676" s="118"/>
      <x:c r="F676" s="118"/>
      <x:c r="G676" s="118"/>
      <x:c r="H676" s="118"/>
      <x:c r="I676" s="118"/>
      <x:c r="J676" s="118"/>
      <x:c r="K676" s="118"/>
      <x:c r="L676" s="118"/>
      <x:c r="M676" s="118"/>
      <x:c r="N676" s="118"/>
      <x:c r="O676" s="118"/>
      <x:c r="P676" s="118"/>
      <x:c r="Q676" s="118"/>
      <x:c r="R676" s="118"/>
      <x:c r="S676" s="118"/>
      <x:c r="T676" s="118"/>
      <x:c r="U676" s="118"/>
      <x:c r="V676" s="118"/>
      <x:c r="W676" s="118"/>
      <x:c r="X676" s="118"/>
      <x:c r="Y676" s="118"/>
      <x:c r="Z676" s="118"/>
      <x:c r="AA676" s="118"/>
      <x:c r="AB676" s="118"/>
      <x:c r="AC676" s="118"/>
      <x:c r="AD676" s="118"/>
      <x:c r="AE676" s="118"/>
      <x:c r="AF676" s="118"/>
      <x:c r="AG676" s="118"/>
      <x:c r="AH676" s="118"/>
      <x:c r="AI676" s="118"/>
      <x:c r="AJ676" s="118"/>
      <x:c r="AK676" s="118"/>
      <x:c r="AL676" s="118"/>
      <x:c r="AM676" s="118"/>
      <x:c r="AN676" s="118"/>
      <x:c r="AO676" s="118"/>
      <x:c r="AP676" s="115"/>
      <x:c r="AQ676" s="49" t="str">
        <x:f>IF(A676="","",COUNT(BI676:INDEX(BI676:CR676,1,'Настройки'!$B$3)))</x:f>
      </x:c>
      <x:c r="AR676" s="49" t="str">
        <x:f>IF(A676="","",SUM(BI676:INDEX(BI676:CR676,1,'Настройки'!$B$3)))</x:f>
      </x:c>
      <x:c r="AS676" s="58" t="str">
        <x:f>IF(A676="","",IF('Настройки'!$B$4="Стоимость потребления",AR676*D676,IF('Настройки'!$B$4="Количество",AR676,E676)))</x:f>
      </x:c>
      <x:c r="AT676" s="61" t="str">
        <x:f>IF(OR(A676="",AS676&lt;0,SUM($AS$2:$AS$1001)&lt;=0),"",AS676/SUM($AS$2:$AS$1001))</x:f>
      </x:c>
      <x:c r="AU676" s="61" t="str">
        <x:f>IF(OR(A676="",AS676&lt;0,SUM($AS$2:$AS$1001)&lt;=0),"",SUMIFS($AS$2:$AS$1001,$AS$2:$AS$1001,"&gt;"&amp;AS676)/SUM($AS$2:$AS$1001))</x:f>
      </x:c>
      <x:c r="AV676" s="61" t="str">
        <x:f>IF(OR(A676="",AS676&lt;0,SUM($AS$2:$AS$1001)&lt;=0),"",SUMIFS($AS$2:$AS$1001,$AS$2:$AS$1001,"&gt;="&amp;AS676)/SUM($AS$2:$AS$1001))</x:f>
      </x:c>
      <x:c r="AW676" s="49" t="str">
        <x:f>IF(A676="","",IF(SUM($AS$2:$AS$1001)&lt;=0,"Не определён",IF(AS676&lt;0,"Исключение",IF(AU676&lt;'Настройки'!$B$5,"A",IF(AU676&lt;'Настройки'!$B$6,"B","C")))))</x:f>
      </x:c>
      <x:c r="AX676" s="58" t="str">
        <x:f>IF(A676="","",IF(AQ676=0,"",AVERAGE(BI676:INDEX(BI676:CR676,1,'Настройки'!$B$3))))</x:f>
      </x:c>
      <x:c r="AY676" s="58" t="str">
        <x:f>IF(OR(A676="",AQ676=0),"",STDEVP(BI676:INDEX(BI676:CR676,1,'Настройки'!$B$3)))</x:f>
      </x:c>
      <x:c r="AZ676" s="61" t="str">
        <x:f>IF(OR(A676="",AQ676&lt;'Настройки'!$B$12,AX676&lt;=0,AND('Настройки'!$B$10="Блокировать",COUNTIF(F676:INDEX(F676:AO676,1,'Настройки'!$B$3),"&lt;0")&gt;0)),"",AY676/ABS(AX676))</x:f>
      </x:c>
      <x:c r="BA676" s="49" t="str">
        <x:f>IF(A676="","",IF(AND('Настройки'!$B$10="Блокировать",COUNTIF(F676:INDEX(F676:AO676,1,'Настройки'!$B$3),"&lt;0")&gt;0),"Не определён",IF(AQ676&lt;'Настройки'!$B$12,"Не определён",IF(AX676=0,"Нет спроса",IF(AX676&lt;0,"Не определён",IF(AZ676&lt;='Настройки'!$B$7,"X",IF(AZ676&lt;='Настройки'!$B$8,"Y","Z")))))))</x:f>
      </x:c>
      <x:c r="BB676" s="49" t="str">
        <x:f>IF(OR(A676="",LEN(AW676)&lt;&gt;1,LEN(BA676)&lt;&gt;1),"",AW676&amp;BA676)</x:f>
      </x:c>
      <x:c r="BC676" s="61" t="str">
        <x:f>IF(OR(A676="",AQ676=0),"",(COUNT(BI676:INDEX(BI676:CR676,1,'Настройки'!$B$3))-COUNT(CS676:INDEX(CS676:EB676,1,'Настройки'!$B$3)))/AQ676)</x:f>
      </x:c>
      <x:c r="BD676" s="64" t="str">
        <x:f>IF(OR(A676="",COUNT(CS676:INDEX(CS676:EB676,1,'Настройки'!$B$3))=0),"",AQ676/COUNT(CS676:INDEX(CS676:EB676,1,'Настройки'!$B$3)))</x:f>
      </x:c>
      <x:c r="BE676" s="64" t="str">
        <x:f>IF(OR(A676="",COUNT(CS676:INDEX(CS676:EB676,1,'Настройки'!$B$3))=0),"",IF(AVERAGE(CS676:INDEX(CS676:EB676,1,'Настройки'!$B$3))=0,"",(STDEVP(CS676:INDEX(CS676:EB676,1,'Настройки'!$B$3))/ABS(AVERAGE(CS676:INDEX(CS676:EB676,1,'Настройки'!$B$3))))^2))</x:f>
      </x:c>
      <x:c r="BF676" s="49" t="str">
        <x:f>IF(A676="","",IF(AQ676&lt;3,"Недостаточно",IF(AQ676&lt;6,"Предварительный","Обычный")))</x:f>
      </x:c>
      <x:c r="BG676" s="49" t="str">
        <x:f>IF(A676="","",IF(COUNTIF(F676:INDEX(F676:AO676,1,'Настройки'!$B$3),"&lt;0")&gt;0,IF('Настройки'!$B$10="Блокировать","Отрицательный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"),"")&amp;IF(AQ676&lt;3,"Недостаточно истории. ",IF(AQ676&lt;6,"Предварительная классификация. ",""))&amp;IF(AX676=0,"Нет спроса за горизонт. ","")&amp;IF(AZ676&gt;'Настройки'!$B$11,"Экстремальная вариативность. ",""))</x:f>
      </x:c>
      <x:c r="BH676" s="49" t="str">
        <x:f>IF(A676="","",IFERROR(VLOOKUP(BB676,'Настройки'!$D$3:$E$11,2,FALSE),"Сначала проверьте исходные данные и историю спроса.")&amp;" Уточните срок поставки, MOQ и критичность.")</x:f>
      </x:c>
      <x:c r="BI676" s="50" t="str">
        <x:f>IF(1&gt;'Настройки'!$B$3,"",IF(ISBLANK(F676),IF('Настройки'!$B$9="Нулевой спрос",0,""),IF(F676&lt;0,IF('Настройки'!$B$10="Исключить","",IF('Настройки'!$B$10="Абсолютные значения",ABS(F676),F676)),F676)))</x:f>
      </x:c>
      <x:c r="BJ676" s="50" t="str">
        <x:f>IF(2&gt;'Настройки'!$B$3,"",IF(ISBLANK(G676),IF('Настройки'!$B$9="Нулевой спрос",0,""),IF(G676&lt;0,IF('Настройки'!$B$10="Исключить","",IF('Настройки'!$B$10="Абсолютные значения",ABS(G676),G676)),G676)))</x:f>
      </x:c>
      <x:c r="BK676" s="50" t="str">
        <x:f>IF(3&gt;'Настройки'!$B$3,"",IF(ISBLANK(H676),IF('Настройки'!$B$9="Нулевой спрос",0,""),IF(H676&lt;0,IF('Настройки'!$B$10="Исключить","",IF('Настройки'!$B$10="Абсолютные значения",ABS(H676),H676)),H676)))</x:f>
      </x:c>
      <x:c r="BL676" s="50" t="str">
        <x:f>IF(4&gt;'Настройки'!$B$3,"",IF(ISBLANK(I676),IF('Настройки'!$B$9="Нулевой спрос",0,""),IF(I676&lt;0,IF('Настройки'!$B$10="Исключить","",IF('Настройки'!$B$10="Абсолютные значения",ABS(I676),I676)),I676)))</x:f>
      </x:c>
      <x:c r="BM676" s="50" t="str">
        <x:f>IF(5&gt;'Настройки'!$B$3,"",IF(ISBLANK(J676),IF('Настройки'!$B$9="Нулевой спрос",0,""),IF(J676&lt;0,IF('Настройки'!$B$10="Исключить","",IF('Настройки'!$B$10="Абсолютные значения",ABS(J676),J676)),J676)))</x:f>
      </x:c>
      <x:c r="BN676" s="50" t="str">
        <x:f>IF(6&gt;'Настройки'!$B$3,"",IF(ISBLANK(K676),IF('Настройки'!$B$9="Нулевой спрос",0,""),IF(K676&lt;0,IF('Настройки'!$B$10="Исключить","",IF('Настройки'!$B$10="Абсолютные значения",ABS(K676),K676)),K676)))</x:f>
      </x:c>
      <x:c r="BO676" s="50" t="str">
        <x:f>IF(7&gt;'Настройки'!$B$3,"",IF(ISBLANK(L676),IF('Настройки'!$B$9="Нулевой спрос",0,""),IF(L676&lt;0,IF('Настройки'!$B$10="Исключить","",IF('Настройки'!$B$10="Абсолютные значения",ABS(L676),L676)),L676)))</x:f>
      </x:c>
      <x:c r="BP676" s="50" t="str">
        <x:f>IF(8&gt;'Настройки'!$B$3,"",IF(ISBLANK(M676),IF('Настройки'!$B$9="Нулевой спрос",0,""),IF(M676&lt;0,IF('Настройки'!$B$10="Исключить","",IF('Настройки'!$B$10="Абсолютные значения",ABS(M676),M676)),M676)))</x:f>
      </x:c>
      <x:c r="BQ676" s="50" t="str">
        <x:f>IF(9&gt;'Настройки'!$B$3,"",IF(ISBLANK(N676),IF('Настройки'!$B$9="Нулевой спрос",0,""),IF(N676&lt;0,IF('Настройки'!$B$10="Исключить","",IF('Настройки'!$B$10="Абсолютные значения",ABS(N676),N676)),N676)))</x:f>
      </x:c>
      <x:c r="BR676" s="50" t="str">
        <x:f>IF(10&gt;'Настройки'!$B$3,"",IF(ISBLANK(O676),IF('Настройки'!$B$9="Нулевой спрос",0,""),IF(O676&lt;0,IF('Настройки'!$B$10="Исключить","",IF('Настройки'!$B$10="Абсолютные значения",ABS(O676),O676)),O676)))</x:f>
      </x:c>
      <x:c r="BS676" s="50" t="str">
        <x:f>IF(11&gt;'Настройки'!$B$3,"",IF(ISBLANK(P676),IF('Настройки'!$B$9="Нулевой спрос",0,""),IF(P676&lt;0,IF('Настройки'!$B$10="Исключить","",IF('Настройки'!$B$10="Абсолютные значения",ABS(P676),P676)),P676)))</x:f>
      </x:c>
      <x:c r="BT676" s="50" t="str">
        <x:f>IF(12&gt;'Настройки'!$B$3,"",IF(ISBLANK(Q676),IF('Настройки'!$B$9="Нулевой спрос",0,""),IF(Q676&lt;0,IF('Настройки'!$B$10="Исключить","",IF('Настройки'!$B$10="Абсолютные значения",ABS(Q676),Q676)),Q676)))</x:f>
      </x:c>
      <x:c r="BU676" s="50" t="str">
        <x:f>IF(13&gt;'Настройки'!$B$3,"",IF(ISBLANK(R676),IF('Настройки'!$B$9="Нулевой спрос",0,""),IF(R676&lt;0,IF('Настройки'!$B$10="Исключить","",IF('Настройки'!$B$10="Абсолютные значения",ABS(R676),R676)),R676)))</x:f>
      </x:c>
      <x:c r="BV676" s="50" t="str">
        <x:f>IF(14&gt;'Настройки'!$B$3,"",IF(ISBLANK(S676),IF('Настройки'!$B$9="Нулевой спрос",0,""),IF(S676&lt;0,IF('Настройки'!$B$10="Исключить","",IF('Настройки'!$B$10="Абсолютные значения",ABS(S676),S676)),S676)))</x:f>
      </x:c>
      <x:c r="BW676" s="50" t="str">
        <x:f>IF(15&gt;'Настройки'!$B$3,"",IF(ISBLANK(T676),IF('Настройки'!$B$9="Нулевой спрос",0,""),IF(T676&lt;0,IF('Настройки'!$B$10="Исключить","",IF('Настройки'!$B$10="Абсолютные значения",ABS(T676),T676)),T676)))</x:f>
      </x:c>
      <x:c r="BX676" s="50" t="str">
        <x:f>IF(16&gt;'Настройки'!$B$3,"",IF(ISBLANK(U676),IF('Настройки'!$B$9="Нулевой спрос",0,""),IF(U676&lt;0,IF('Настройки'!$B$10="Исключить","",IF('Настройки'!$B$10="Абсолютные значения",ABS(U676),U676)),U676)))</x:f>
      </x:c>
      <x:c r="BY676" s="50" t="str">
        <x:f>IF(17&gt;'Настройки'!$B$3,"",IF(ISBLANK(V676),IF('Настройки'!$B$9="Нулевой спрос",0,""),IF(V676&lt;0,IF('Настройки'!$B$10="Исключить","",IF('Настройки'!$B$10="Абсолютные значения",ABS(V676),V676)),V676)))</x:f>
      </x:c>
      <x:c r="BZ676" s="50" t="str">
        <x:f>IF(18&gt;'Настройки'!$B$3,"",IF(ISBLANK(W676),IF('Настройки'!$B$9="Нулевой спрос",0,""),IF(W676&lt;0,IF('Настройки'!$B$10="Исключить","",IF('Настройки'!$B$10="Абсолютные значения",ABS(W676),W676)),W676)))</x:f>
      </x:c>
      <x:c r="CA676" s="50" t="str">
        <x:f>IF(19&gt;'Настройки'!$B$3,"",IF(ISBLANK(X676),IF('Настройки'!$B$9="Нулевой спрос",0,""),IF(X676&lt;0,IF('Настройки'!$B$10="Исключить","",IF('Настройки'!$B$10="Абсолютные значения",ABS(X676),X676)),X676)))</x:f>
      </x:c>
      <x:c r="CB676" s="50" t="str">
        <x:f>IF(20&gt;'Настройки'!$B$3,"",IF(ISBLANK(Y676),IF('Настройки'!$B$9="Нулевой спрос",0,""),IF(Y676&lt;0,IF('Настройки'!$B$10="Исключить","",IF('Настройки'!$B$10="Абсолютные значения",ABS(Y676),Y676)),Y676)))</x:f>
      </x:c>
      <x:c r="CC676" s="50" t="str">
        <x:f>IF(21&gt;'Настройки'!$B$3,"",IF(ISBLANK(Z676),IF('Настройки'!$B$9="Нулевой спрос",0,""),IF(Z676&lt;0,IF('Настройки'!$B$10="Исключить","",IF('Настройки'!$B$10="Абсолютные значения",ABS(Z676),Z676)),Z676)))</x:f>
      </x:c>
      <x:c r="CD676" s="50" t="str">
        <x:f>IF(22&gt;'Настройки'!$B$3,"",IF(ISBLANK(AA676),IF('Настройки'!$B$9="Нулевой спрос",0,""),IF(AA676&lt;0,IF('Настройки'!$B$10="Исключить","",IF('Настройки'!$B$10="Абсолютные значения",ABS(AA676),AA676)),AA676)))</x:f>
      </x:c>
      <x:c r="CE676" s="50" t="str">
        <x:f>IF(23&gt;'Настройки'!$B$3,"",IF(ISBLANK(AB676),IF('Настройки'!$B$9="Нулевой спрос",0,""),IF(AB676&lt;0,IF('Настройки'!$B$10="Исключить","",IF('Настройки'!$B$10="Абсолютные значения",ABS(AB676),AB676)),AB676)))</x:f>
      </x:c>
      <x:c r="CF676" s="50" t="str">
        <x:f>IF(24&gt;'Настройки'!$B$3,"",IF(ISBLANK(AC676),IF('Настройки'!$B$9="Нулевой спрос",0,""),IF(AC676&lt;0,IF('Настройки'!$B$10="Исключить","",IF('Настройки'!$B$10="Абсолютные значения",ABS(AC676),AC676)),AC676)))</x:f>
      </x:c>
      <x:c r="CG676" s="50" t="str">
        <x:f>IF(25&gt;'Настройки'!$B$3,"",IF(ISBLANK(AD676),IF('Настройки'!$B$9="Нулевой спрос",0,""),IF(AD676&lt;0,IF('Настройки'!$B$10="Исключить","",IF('Настройки'!$B$10="Абсолютные значения",ABS(AD676),AD676)),AD676)))</x:f>
      </x:c>
      <x:c r="CH676" s="50" t="str">
        <x:f>IF(26&gt;'Настройки'!$B$3,"",IF(ISBLANK(AE676),IF('Настройки'!$B$9="Нулевой спрос",0,""),IF(AE676&lt;0,IF('Настройки'!$B$10="Исключить","",IF('Настройки'!$B$10="Абсолютные значения",ABS(AE676),AE676)),AE676)))</x:f>
      </x:c>
      <x:c r="CI676" s="50" t="str">
        <x:f>IF(27&gt;'Настройки'!$B$3,"",IF(ISBLANK(AF676),IF('Настройки'!$B$9="Нулевой спрос",0,""),IF(AF676&lt;0,IF('Настройки'!$B$10="Исключить","",IF('Настройки'!$B$10="Абсолютные значения",ABS(AF676),AF676)),AF676)))</x:f>
      </x:c>
      <x:c r="CJ676" s="50" t="str">
        <x:f>IF(28&gt;'Настройки'!$B$3,"",IF(ISBLANK(AG676),IF('Настройки'!$B$9="Нулевой спрос",0,""),IF(AG676&lt;0,IF('Настройки'!$B$10="Исключить","",IF('Настройки'!$B$10="Абсолютные значения",ABS(AG676),AG676)),AG676)))</x:f>
      </x:c>
      <x:c r="CK676" s="50" t="str">
        <x:f>IF(29&gt;'Настройки'!$B$3,"",IF(ISBLANK(AH676),IF('Настройки'!$B$9="Нулевой спрос",0,""),IF(AH676&lt;0,IF('Настройки'!$B$10="Исключить","",IF('Настройки'!$B$10="Абсолютные значения",ABS(AH676),AH676)),AH676)))</x:f>
      </x:c>
      <x:c r="CL676" s="50" t="str">
        <x:f>IF(30&gt;'Настройки'!$B$3,"",IF(ISBLANK(AI676),IF('Настройки'!$B$9="Нулевой спрос",0,""),IF(AI676&lt;0,IF('Настройки'!$B$10="Исключить","",IF('Настройки'!$B$10="Абсолютные значения",ABS(AI676),AI676)),AI676)))</x:f>
      </x:c>
      <x:c r="CM676" s="50" t="str">
        <x:f>IF(31&gt;'Настройки'!$B$3,"",IF(ISBLANK(AJ676),IF('Настройки'!$B$9="Нулевой спрос",0,""),IF(AJ676&lt;0,IF('Настройки'!$B$10="Исключить","",IF('Настройки'!$B$10="Абсолютные значения",ABS(AJ676),AJ676)),AJ676)))</x:f>
      </x:c>
      <x:c r="CN676" s="50" t="str">
        <x:f>IF(32&gt;'Настройки'!$B$3,"",IF(ISBLANK(AK676),IF('Настройки'!$B$9="Нулевой спрос",0,""),IF(AK676&lt;0,IF('Настройки'!$B$10="Исключить","",IF('Настройки'!$B$10="Абсолютные значения",ABS(AK676),AK676)),AK676)))</x:f>
      </x:c>
      <x:c r="CO676" s="50" t="str">
        <x:f>IF(33&gt;'Настройки'!$B$3,"",IF(ISBLANK(AL676),IF('Настройки'!$B$9="Нулевой спрос",0,""),IF(AL676&lt;0,IF('Настройки'!$B$10="Исключить","",IF('Настройки'!$B$10="Абсолютные значения",ABS(AL676),AL676)),AL676)))</x:f>
      </x:c>
      <x:c r="CP676" s="50" t="str">
        <x:f>IF(34&gt;'Настройки'!$B$3,"",IF(ISBLANK(AM676),IF('Настройки'!$B$9="Нулевой спрос",0,""),IF(AM676&lt;0,IF('Настройки'!$B$10="Исключить","",IF('Настройки'!$B$10="Абсолютные значения",ABS(AM676),AM676)),AM676)))</x:f>
      </x:c>
      <x:c r="CQ676" s="50" t="str">
        <x:f>IF(35&gt;'Настройки'!$B$3,"",IF(ISBLANK(AN676),IF('Настройки'!$B$9="Нулевой спрос",0,""),IF(AN676&lt;0,IF('Настройки'!$B$10="Исключить","",IF('Настройки'!$B$10="Абсолютные значения",ABS(AN676),AN676)),AN676)))</x:f>
      </x:c>
      <x:c r="CR676" s="50" t="str">
        <x:f>IF(36&gt;'Настройки'!$B$3,"",IF(ISBLANK(AO676),IF('Настройки'!$B$9="Нулевой спрос",0,""),IF(AO676&lt;0,IF('Настройки'!$B$10="Исключить","",IF('Настройки'!$B$10="Абсолютные значения",ABS(AO676),AO676)),AO676)))</x:f>
      </x:c>
      <x:c r="CS676" s="50" t="str">
        <x:f>IF(OR(1&gt;'Настройки'!$B$3,ISBLANK(BI676),BI676=0),"",BI676)</x:f>
      </x:c>
      <x:c r="CT676" s="50" t="str">
        <x:f>IF(OR(2&gt;'Настройки'!$B$3,ISBLANK(BJ676),BJ676=0),"",BJ676)</x:f>
      </x:c>
      <x:c r="CU676" s="50" t="str">
        <x:f>IF(OR(3&gt;'Настройки'!$B$3,ISBLANK(BK676),BK676=0),"",BK676)</x:f>
      </x:c>
      <x:c r="CV676" s="50" t="str">
        <x:f>IF(OR(4&gt;'Настройки'!$B$3,ISBLANK(BL676),BL676=0),"",BL676)</x:f>
      </x:c>
      <x:c r="CW676" s="50" t="str">
        <x:f>IF(OR(5&gt;'Настройки'!$B$3,ISBLANK(BM676),BM676=0),"",BM676)</x:f>
      </x:c>
      <x:c r="CX676" s="50" t="str">
        <x:f>IF(OR(6&gt;'Настройки'!$B$3,ISBLANK(BN676),BN676=0),"",BN676)</x:f>
      </x:c>
      <x:c r="CY676" s="50" t="str">
        <x:f>IF(OR(7&gt;'Настройки'!$B$3,ISBLANK(BO676),BO676=0),"",BO676)</x:f>
      </x:c>
      <x:c r="CZ676" s="50" t="str">
        <x:f>IF(OR(8&gt;'Настройки'!$B$3,ISBLANK(BP676),BP676=0),"",BP676)</x:f>
      </x:c>
      <x:c r="DA676" s="50" t="str">
        <x:f>IF(OR(9&gt;'Настройки'!$B$3,ISBLANK(BQ676),BQ676=0),"",BQ676)</x:f>
      </x:c>
      <x:c r="DB676" s="50" t="str">
        <x:f>IF(OR(10&gt;'Настройки'!$B$3,ISBLANK(BR676),BR676=0),"",BR676)</x:f>
      </x:c>
      <x:c r="DC676" s="50" t="str">
        <x:f>IF(OR(11&gt;'Настройки'!$B$3,ISBLANK(BS676),BS676=0),"",BS676)</x:f>
      </x:c>
      <x:c r="DD676" s="50" t="str">
        <x:f>IF(OR(12&gt;'Настройки'!$B$3,ISBLANK(BT676),BT676=0),"",BT676)</x:f>
      </x:c>
      <x:c r="DE676" s="50" t="str">
        <x:f>IF(OR(13&gt;'Настройки'!$B$3,ISBLANK(BU676),BU676=0),"",BU676)</x:f>
      </x:c>
      <x:c r="DF676" s="50" t="str">
        <x:f>IF(OR(14&gt;'Настройки'!$B$3,ISBLANK(BV676),BV676=0),"",BV676)</x:f>
      </x:c>
      <x:c r="DG676" s="50" t="str">
        <x:f>IF(OR(15&gt;'Настройки'!$B$3,ISBLANK(BW676),BW676=0),"",BW676)</x:f>
      </x:c>
      <x:c r="DH676" s="50" t="str">
        <x:f>IF(OR(16&gt;'Настройки'!$B$3,ISBLANK(BX676),BX676=0),"",BX676)</x:f>
      </x:c>
      <x:c r="DI676" s="50" t="str">
        <x:f>IF(OR(17&gt;'Настройки'!$B$3,ISBLANK(BY676),BY676=0),"",BY676)</x:f>
      </x:c>
      <x:c r="DJ676" s="50" t="str">
        <x:f>IF(OR(18&gt;'Настройки'!$B$3,ISBLANK(BZ676),BZ676=0),"",BZ676)</x:f>
      </x:c>
      <x:c r="DK676" s="50" t="str">
        <x:f>IF(OR(19&gt;'Настройки'!$B$3,ISBLANK(CA676),CA676=0),"",CA676)</x:f>
      </x:c>
      <x:c r="DL676" s="50" t="str">
        <x:f>IF(OR(20&gt;'Настройки'!$B$3,ISBLANK(CB676),CB676=0),"",CB676)</x:f>
      </x:c>
      <x:c r="DM676" s="50" t="str">
        <x:f>IF(OR(21&gt;'Настройки'!$B$3,ISBLANK(CC676),CC676=0),"",CC676)</x:f>
      </x:c>
      <x:c r="DN676" s="50" t="str">
        <x:f>IF(OR(22&gt;'Настройки'!$B$3,ISBLANK(CD676),CD676=0),"",CD676)</x:f>
      </x:c>
      <x:c r="DO676" s="50" t="str">
        <x:f>IF(OR(23&gt;'Настройки'!$B$3,ISBLANK(CE676),CE676=0),"",CE676)</x:f>
      </x:c>
      <x:c r="DP676" s="50" t="str">
        <x:f>IF(OR(24&gt;'Настройки'!$B$3,ISBLANK(CF676),CF676=0),"",CF676)</x:f>
      </x:c>
      <x:c r="DQ676" s="50" t="str">
        <x:f>IF(OR(25&gt;'Настройки'!$B$3,ISBLANK(CG676),CG676=0),"",CG676)</x:f>
      </x:c>
      <x:c r="DR676" s="50" t="str">
        <x:f>IF(OR(26&gt;'Настройки'!$B$3,ISBLANK(CH676),CH676=0),"",CH676)</x:f>
      </x:c>
      <x:c r="DS676" s="50" t="str">
        <x:f>IF(OR(27&gt;'Настройки'!$B$3,ISBLANK(CI676),CI676=0),"",CI676)</x:f>
      </x:c>
      <x:c r="DT676" s="50" t="str">
        <x:f>IF(OR(28&gt;'Настройки'!$B$3,ISBLANK(CJ676),CJ676=0),"",CJ676)</x:f>
      </x:c>
      <x:c r="DU676" s="50" t="str">
        <x:f>IF(OR(29&gt;'Настройки'!$B$3,ISBLANK(CK676),CK676=0),"",CK676)</x:f>
      </x:c>
      <x:c r="DV676" s="50" t="str">
        <x:f>IF(OR(30&gt;'Настройки'!$B$3,ISBLANK(CL676),CL676=0),"",CL676)</x:f>
      </x:c>
      <x:c r="DW676" s="50" t="str">
        <x:f>IF(OR(31&gt;'Настройки'!$B$3,ISBLANK(CM676),CM676=0),"",CM676)</x:f>
      </x:c>
      <x:c r="DX676" s="50" t="str">
        <x:f>IF(OR(32&gt;'Настройки'!$B$3,ISBLANK(CN676),CN676=0),"",CN676)</x:f>
      </x:c>
      <x:c r="DY676" s="50" t="str">
        <x:f>IF(OR(33&gt;'Настройки'!$B$3,ISBLANK(CO676),CO676=0),"",CO676)</x:f>
      </x:c>
      <x:c r="DZ676" s="50" t="str">
        <x:f>IF(OR(34&gt;'Настройки'!$B$3,ISBLANK(CP676),CP676=0),"",CP676)</x:f>
      </x:c>
      <x:c r="EA676" s="50" t="str">
        <x:f>IF(OR(35&gt;'Настройки'!$B$3,ISBLANK(CQ676),CQ676=0),"",CQ676)</x:f>
      </x:c>
      <x:c r="EB676" s="50" t="str">
        <x:f>IF(OR(36&gt;'Настройки'!$B$3,ISBLANK(CR676),CR676=0),"",CR676)</x:f>
      </x:c>
      <x:c r="EC676" s="50" t="str">
        <x:f>IF(A676="","",IF(OR(BB676="AZ",BB676="BZ"),10000+ROW(),IF(AZ676&gt;'Настройки'!$B$11,20000+ROW(),IF(BF676&lt;&gt;"Обычный",30000+ROW(),IF(AX676&lt;=0,40000+ROW(),"")))))</x:f>
      </x:c>
      <x:c r="ED676" s="50" t="str">
        <x:f>IF(EC676="","",COUNTIFS($EC$2:$EC$1001,"&gt;0",$EC$2:$EC$1001,"&lt;"&amp;EC676)+1)</x:f>
      </x:c>
    </x:row>
    <x:row r="677">
      <x:c r="A677" s="115"/>
      <x:c r="B677" s="115"/>
      <x:c r="C677" s="115"/>
      <x:c r="D677" s="118"/>
      <x:c r="E677" s="118"/>
      <x:c r="F677" s="118"/>
      <x:c r="G677" s="118"/>
      <x:c r="H677" s="118"/>
      <x:c r="I677" s="118"/>
      <x:c r="J677" s="118"/>
      <x:c r="K677" s="118"/>
      <x:c r="L677" s="118"/>
      <x:c r="M677" s="118"/>
      <x:c r="N677" s="118"/>
      <x:c r="O677" s="118"/>
      <x:c r="P677" s="118"/>
      <x:c r="Q677" s="118"/>
      <x:c r="R677" s="118"/>
      <x:c r="S677" s="118"/>
      <x:c r="T677" s="118"/>
      <x:c r="U677" s="118"/>
      <x:c r="V677" s="118"/>
      <x:c r="W677" s="118"/>
      <x:c r="X677" s="118"/>
      <x:c r="Y677" s="118"/>
      <x:c r="Z677" s="118"/>
      <x:c r="AA677" s="118"/>
      <x:c r="AB677" s="118"/>
      <x:c r="AC677" s="118"/>
      <x:c r="AD677" s="118"/>
      <x:c r="AE677" s="118"/>
      <x:c r="AF677" s="118"/>
      <x:c r="AG677" s="118"/>
      <x:c r="AH677" s="118"/>
      <x:c r="AI677" s="118"/>
      <x:c r="AJ677" s="118"/>
      <x:c r="AK677" s="118"/>
      <x:c r="AL677" s="118"/>
      <x:c r="AM677" s="118"/>
      <x:c r="AN677" s="118"/>
      <x:c r="AO677" s="118"/>
      <x:c r="AP677" s="115"/>
      <x:c r="AQ677" s="49" t="str">
        <x:f>IF(A677="","",COUNT(BI677:INDEX(BI677:CR677,1,'Настройки'!$B$3)))</x:f>
      </x:c>
      <x:c r="AR677" s="49" t="str">
        <x:f>IF(A677="","",SUM(BI677:INDEX(BI677:CR677,1,'Настройки'!$B$3)))</x:f>
      </x:c>
      <x:c r="AS677" s="58" t="str">
        <x:f>IF(A677="","",IF('Настройки'!$B$4="Стоимость потребления",AR677*D677,IF('Настройки'!$B$4="Количество",AR677,E677)))</x:f>
      </x:c>
      <x:c r="AT677" s="61" t="str">
        <x:f>IF(OR(A677="",AS677&lt;0,SUM($AS$2:$AS$1001)&lt;=0),"",AS677/SUM($AS$2:$AS$1001))</x:f>
      </x:c>
      <x:c r="AU677" s="61" t="str">
        <x:f>IF(OR(A677="",AS677&lt;0,SUM($AS$2:$AS$1001)&lt;=0),"",SUMIFS($AS$2:$AS$1001,$AS$2:$AS$1001,"&gt;"&amp;AS677)/SUM($AS$2:$AS$1001))</x:f>
      </x:c>
      <x:c r="AV677" s="61" t="str">
        <x:f>IF(OR(A677="",AS677&lt;0,SUM($AS$2:$AS$1001)&lt;=0),"",SUMIFS($AS$2:$AS$1001,$AS$2:$AS$1001,"&gt;="&amp;AS677)/SUM($AS$2:$AS$1001))</x:f>
      </x:c>
      <x:c r="AW677" s="49" t="str">
        <x:f>IF(A677="","",IF(SUM($AS$2:$AS$1001)&lt;=0,"Не определён",IF(AS677&lt;0,"Исключение",IF(AU677&lt;'Настройки'!$B$5,"A",IF(AU677&lt;'Настройки'!$B$6,"B","C")))))</x:f>
      </x:c>
      <x:c r="AX677" s="58" t="str">
        <x:f>IF(A677="","",IF(AQ677=0,"",AVERAGE(BI677:INDEX(BI677:CR677,1,'Настройки'!$B$3))))</x:f>
      </x:c>
      <x:c r="AY677" s="58" t="str">
        <x:f>IF(OR(A677="",AQ677=0),"",STDEVP(BI677:INDEX(BI677:CR677,1,'Настройки'!$B$3)))</x:f>
      </x:c>
      <x:c r="AZ677" s="61" t="str">
        <x:f>IF(OR(A677="",AQ677&lt;'Настройки'!$B$12,AX677&lt;=0,AND('Настройки'!$B$10="Блокировать",COUNTIF(F677:INDEX(F677:AO677,1,'Настройки'!$B$3),"&lt;0")&gt;0)),"",AY677/ABS(AX677))</x:f>
      </x:c>
      <x:c r="BA677" s="49" t="str">
        <x:f>IF(A677="","",IF(AND('Настройки'!$B$10="Блокировать",COUNTIF(F677:INDEX(F677:AO677,1,'Настройки'!$B$3),"&lt;0")&gt;0),"Не определён",IF(AQ677&lt;'Настройки'!$B$12,"Не определён",IF(AX677=0,"Нет спроса",IF(AX677&lt;0,"Не определён",IF(AZ677&lt;='Настройки'!$B$7,"X",IF(AZ677&lt;='Настройки'!$B$8,"Y","Z")))))))</x:f>
      </x:c>
      <x:c r="BB677" s="49" t="str">
        <x:f>IF(OR(A677="",LEN(AW677)&lt;&gt;1,LEN(BA677)&lt;&gt;1),"",AW677&amp;BA677)</x:f>
      </x:c>
      <x:c r="BC677" s="61" t="str">
        <x:f>IF(OR(A677="",AQ677=0),"",(COUNT(BI677:INDEX(BI677:CR677,1,'Настройки'!$B$3))-COUNT(CS677:INDEX(CS677:EB677,1,'Настройки'!$B$3)))/AQ677)</x:f>
      </x:c>
      <x:c r="BD677" s="64" t="str">
        <x:f>IF(OR(A677="",COUNT(CS677:INDEX(CS677:EB677,1,'Настройки'!$B$3))=0),"",AQ677/COUNT(CS677:INDEX(CS677:EB677,1,'Настройки'!$B$3)))</x:f>
      </x:c>
      <x:c r="BE677" s="64" t="str">
        <x:f>IF(OR(A677="",COUNT(CS677:INDEX(CS677:EB677,1,'Настройки'!$B$3))=0),"",IF(AVERAGE(CS677:INDEX(CS677:EB677,1,'Настройки'!$B$3))=0,"",(STDEVP(CS677:INDEX(CS677:EB677,1,'Настройки'!$B$3))/ABS(AVERAGE(CS677:INDEX(CS677:EB677,1,'Настройки'!$B$3))))^2))</x:f>
      </x:c>
      <x:c r="BF677" s="49" t="str">
        <x:f>IF(A677="","",IF(AQ677&lt;3,"Недостаточно",IF(AQ677&lt;6,"Предварительный","Обычный")))</x:f>
      </x:c>
      <x:c r="BG677" s="49" t="str">
        <x:f>IF(A677="","",IF(COUNTIF(F677:INDEX(F677:AO677,1,'Настройки'!$B$3),"&lt;0")&gt;0,IF('Настройки'!$B$10="Блокировать","Отрицательный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"),"")&amp;IF(AQ677&lt;3,"Недостаточно истории. ",IF(AQ677&lt;6,"Предварительная классификация. ",""))&amp;IF(AX677=0,"Нет спроса за горизонт. ","")&amp;IF(AZ677&gt;'Настройки'!$B$11,"Экстремальная вариативность. ",""))</x:f>
      </x:c>
      <x:c r="BH677" s="49" t="str">
        <x:f>IF(A677="","",IFERROR(VLOOKUP(BB677,'Настройки'!$D$3:$E$11,2,FALSE),"Сначала проверьте исходные данные и историю спроса.")&amp;" Уточните срок поставки, MOQ и критичность.")</x:f>
      </x:c>
      <x:c r="BI677" s="50" t="str">
        <x:f>IF(1&gt;'Настройки'!$B$3,"",IF(ISBLANK(F677),IF('Настройки'!$B$9="Нулевой спрос",0,""),IF(F677&lt;0,IF('Настройки'!$B$10="Исключить","",IF('Настройки'!$B$10="Абсолютные значения",ABS(F677),F677)),F677)))</x:f>
      </x:c>
      <x:c r="BJ677" s="50" t="str">
        <x:f>IF(2&gt;'Настройки'!$B$3,"",IF(ISBLANK(G677),IF('Настройки'!$B$9="Нулевой спрос",0,""),IF(G677&lt;0,IF('Настройки'!$B$10="Исключить","",IF('Настройки'!$B$10="Абсолютные значения",ABS(G677),G677)),G677)))</x:f>
      </x:c>
      <x:c r="BK677" s="50" t="str">
        <x:f>IF(3&gt;'Настройки'!$B$3,"",IF(ISBLANK(H677),IF('Настройки'!$B$9="Нулевой спрос",0,""),IF(H677&lt;0,IF('Настройки'!$B$10="Исключить","",IF('Настройки'!$B$10="Абсолютные значения",ABS(H677),H677)),H677)))</x:f>
      </x:c>
      <x:c r="BL677" s="50" t="str">
        <x:f>IF(4&gt;'Настройки'!$B$3,"",IF(ISBLANK(I677),IF('Настройки'!$B$9="Нулевой спрос",0,""),IF(I677&lt;0,IF('Настройки'!$B$10="Исключить","",IF('Настройки'!$B$10="Абсолютные значения",ABS(I677),I677)),I677)))</x:f>
      </x:c>
      <x:c r="BM677" s="50" t="str">
        <x:f>IF(5&gt;'Настройки'!$B$3,"",IF(ISBLANK(J677),IF('Настройки'!$B$9="Нулевой спрос",0,""),IF(J677&lt;0,IF('Настройки'!$B$10="Исключить","",IF('Настройки'!$B$10="Абсолютные значения",ABS(J677),J677)),J677)))</x:f>
      </x:c>
      <x:c r="BN677" s="50" t="str">
        <x:f>IF(6&gt;'Настройки'!$B$3,"",IF(ISBLANK(K677),IF('Настройки'!$B$9="Нулевой спрос",0,""),IF(K677&lt;0,IF('Настройки'!$B$10="Исключить","",IF('Настройки'!$B$10="Абсолютные значения",ABS(K677),K677)),K677)))</x:f>
      </x:c>
      <x:c r="BO677" s="50" t="str">
        <x:f>IF(7&gt;'Настройки'!$B$3,"",IF(ISBLANK(L677),IF('Настройки'!$B$9="Нулевой спрос",0,""),IF(L677&lt;0,IF('Настройки'!$B$10="Исключить","",IF('Настройки'!$B$10="Абсолютные значения",ABS(L677),L677)),L677)))</x:f>
      </x:c>
      <x:c r="BP677" s="50" t="str">
        <x:f>IF(8&gt;'Настройки'!$B$3,"",IF(ISBLANK(M677),IF('Настройки'!$B$9="Нулевой спрос",0,""),IF(M677&lt;0,IF('Настройки'!$B$10="Исключить","",IF('Настройки'!$B$10="Абсолютные значения",ABS(M677),M677)),M677)))</x:f>
      </x:c>
      <x:c r="BQ677" s="50" t="str">
        <x:f>IF(9&gt;'Настройки'!$B$3,"",IF(ISBLANK(N677),IF('Настройки'!$B$9="Нулевой спрос",0,""),IF(N677&lt;0,IF('Настройки'!$B$10="Исключить","",IF('Настройки'!$B$10="Абсолютные значения",ABS(N677),N677)),N677)))</x:f>
      </x:c>
      <x:c r="BR677" s="50" t="str">
        <x:f>IF(10&gt;'Настройки'!$B$3,"",IF(ISBLANK(O677),IF('Настройки'!$B$9="Нулевой спрос",0,""),IF(O677&lt;0,IF('Настройки'!$B$10="Исключить","",IF('Настройки'!$B$10="Абсолютные значения",ABS(O677),O677)),O677)))</x:f>
      </x:c>
      <x:c r="BS677" s="50" t="str">
        <x:f>IF(11&gt;'Настройки'!$B$3,"",IF(ISBLANK(P677),IF('Настройки'!$B$9="Нулевой спрос",0,""),IF(P677&lt;0,IF('Настройки'!$B$10="Исключить","",IF('Настройки'!$B$10="Абсолютные значения",ABS(P677),P677)),P677)))</x:f>
      </x:c>
      <x:c r="BT677" s="50" t="str">
        <x:f>IF(12&gt;'Настройки'!$B$3,"",IF(ISBLANK(Q677),IF('Настройки'!$B$9="Нулевой спрос",0,""),IF(Q677&lt;0,IF('Настройки'!$B$10="Исключить","",IF('Настройки'!$B$10="Абсолютные значения",ABS(Q677),Q677)),Q677)))</x:f>
      </x:c>
      <x:c r="BU677" s="50" t="str">
        <x:f>IF(13&gt;'Настройки'!$B$3,"",IF(ISBLANK(R677),IF('Настройки'!$B$9="Нулевой спрос",0,""),IF(R677&lt;0,IF('Настройки'!$B$10="Исключить","",IF('Настройки'!$B$10="Абсолютные значения",ABS(R677),R677)),R677)))</x:f>
      </x:c>
      <x:c r="BV677" s="50" t="str">
        <x:f>IF(14&gt;'Настройки'!$B$3,"",IF(ISBLANK(S677),IF('Настройки'!$B$9="Нулевой спрос",0,""),IF(S677&lt;0,IF('Настройки'!$B$10="Исключить","",IF('Настройки'!$B$10="Абсолютные значения",ABS(S677),S677)),S677)))</x:f>
      </x:c>
      <x:c r="BW677" s="50" t="str">
        <x:f>IF(15&gt;'Настройки'!$B$3,"",IF(ISBLANK(T677),IF('Настройки'!$B$9="Нулевой спрос",0,""),IF(T677&lt;0,IF('Настройки'!$B$10="Исключить","",IF('Настройки'!$B$10="Абсолютные значения",ABS(T677),T677)),T677)))</x:f>
      </x:c>
      <x:c r="BX677" s="50" t="str">
        <x:f>IF(16&gt;'Настройки'!$B$3,"",IF(ISBLANK(U677),IF('Настройки'!$B$9="Нулевой спрос",0,""),IF(U677&lt;0,IF('Настройки'!$B$10="Исключить","",IF('Настройки'!$B$10="Абсолютные значения",ABS(U677),U677)),U677)))</x:f>
      </x:c>
      <x:c r="BY677" s="50" t="str">
        <x:f>IF(17&gt;'Настройки'!$B$3,"",IF(ISBLANK(V677),IF('Настройки'!$B$9="Нулевой спрос",0,""),IF(V677&lt;0,IF('Настройки'!$B$10="Исключить","",IF('Настройки'!$B$10="Абсолютные значения",ABS(V677),V677)),V677)))</x:f>
      </x:c>
      <x:c r="BZ677" s="50" t="str">
        <x:f>IF(18&gt;'Настройки'!$B$3,"",IF(ISBLANK(W677),IF('Настройки'!$B$9="Нулевой спрос",0,""),IF(W677&lt;0,IF('Настройки'!$B$10="Исключить","",IF('Настройки'!$B$10="Абсолютные значения",ABS(W677),W677)),W677)))</x:f>
      </x:c>
      <x:c r="CA677" s="50" t="str">
        <x:f>IF(19&gt;'Настройки'!$B$3,"",IF(ISBLANK(X677),IF('Настройки'!$B$9="Нулевой спрос",0,""),IF(X677&lt;0,IF('Настройки'!$B$10="Исключить","",IF('Настройки'!$B$10="Абсолютные значения",ABS(X677),X677)),X677)))</x:f>
      </x:c>
      <x:c r="CB677" s="50" t="str">
        <x:f>IF(20&gt;'Настройки'!$B$3,"",IF(ISBLANK(Y677),IF('Настройки'!$B$9="Нулевой спрос",0,""),IF(Y677&lt;0,IF('Настройки'!$B$10="Исключить","",IF('Настройки'!$B$10="Абсолютные значения",ABS(Y677),Y677)),Y677)))</x:f>
      </x:c>
      <x:c r="CC677" s="50" t="str">
        <x:f>IF(21&gt;'Настройки'!$B$3,"",IF(ISBLANK(Z677),IF('Настройки'!$B$9="Нулевой спрос",0,""),IF(Z677&lt;0,IF('Настройки'!$B$10="Исключить","",IF('Настройки'!$B$10="Абсолютные значения",ABS(Z677),Z677)),Z677)))</x:f>
      </x:c>
      <x:c r="CD677" s="50" t="str">
        <x:f>IF(22&gt;'Настройки'!$B$3,"",IF(ISBLANK(AA677),IF('Настройки'!$B$9="Нулевой спрос",0,""),IF(AA677&lt;0,IF('Настройки'!$B$10="Исключить","",IF('Настройки'!$B$10="Абсолютные значения",ABS(AA677),AA677)),AA677)))</x:f>
      </x:c>
      <x:c r="CE677" s="50" t="str">
        <x:f>IF(23&gt;'Настройки'!$B$3,"",IF(ISBLANK(AB677),IF('Настройки'!$B$9="Нулевой спрос",0,""),IF(AB677&lt;0,IF('Настройки'!$B$10="Исключить","",IF('Настройки'!$B$10="Абсолютные значения",ABS(AB677),AB677)),AB677)))</x:f>
      </x:c>
      <x:c r="CF677" s="50" t="str">
        <x:f>IF(24&gt;'Настройки'!$B$3,"",IF(ISBLANK(AC677),IF('Настройки'!$B$9="Нулевой спрос",0,""),IF(AC677&lt;0,IF('Настройки'!$B$10="Исключить","",IF('Настройки'!$B$10="Абсолютные значения",ABS(AC677),AC677)),AC677)))</x:f>
      </x:c>
      <x:c r="CG677" s="50" t="str">
        <x:f>IF(25&gt;'Настройки'!$B$3,"",IF(ISBLANK(AD677),IF('Настройки'!$B$9="Нулевой спрос",0,""),IF(AD677&lt;0,IF('Настройки'!$B$10="Исключить","",IF('Настройки'!$B$10="Абсолютные значения",ABS(AD677),AD677)),AD677)))</x:f>
      </x:c>
      <x:c r="CH677" s="50" t="str">
        <x:f>IF(26&gt;'Настройки'!$B$3,"",IF(ISBLANK(AE677),IF('Настройки'!$B$9="Нулевой спрос",0,""),IF(AE677&lt;0,IF('Настройки'!$B$10="Исключить","",IF('Настройки'!$B$10="Абсолютные значения",ABS(AE677),AE677)),AE677)))</x:f>
      </x:c>
      <x:c r="CI677" s="50" t="str">
        <x:f>IF(27&gt;'Настройки'!$B$3,"",IF(ISBLANK(AF677),IF('Настройки'!$B$9="Нулевой спрос",0,""),IF(AF677&lt;0,IF('Настройки'!$B$10="Исключить","",IF('Настройки'!$B$10="Абсолютные значения",ABS(AF677),AF677)),AF677)))</x:f>
      </x:c>
      <x:c r="CJ677" s="50" t="str">
        <x:f>IF(28&gt;'Настройки'!$B$3,"",IF(ISBLANK(AG677),IF('Настройки'!$B$9="Нулевой спрос",0,""),IF(AG677&lt;0,IF('Настройки'!$B$10="Исключить","",IF('Настройки'!$B$10="Абсолютные значения",ABS(AG677),AG677)),AG677)))</x:f>
      </x:c>
      <x:c r="CK677" s="50" t="str">
        <x:f>IF(29&gt;'Настройки'!$B$3,"",IF(ISBLANK(AH677),IF('Настройки'!$B$9="Нулевой спрос",0,""),IF(AH677&lt;0,IF('Настройки'!$B$10="Исключить","",IF('Настройки'!$B$10="Абсолютные значения",ABS(AH677),AH677)),AH677)))</x:f>
      </x:c>
      <x:c r="CL677" s="50" t="str">
        <x:f>IF(30&gt;'Настройки'!$B$3,"",IF(ISBLANK(AI677),IF('Настройки'!$B$9="Нулевой спрос",0,""),IF(AI677&lt;0,IF('Настройки'!$B$10="Исключить","",IF('Настройки'!$B$10="Абсолютные значения",ABS(AI677),AI677)),AI677)))</x:f>
      </x:c>
      <x:c r="CM677" s="50" t="str">
        <x:f>IF(31&gt;'Настройки'!$B$3,"",IF(ISBLANK(AJ677),IF('Настройки'!$B$9="Нулевой спрос",0,""),IF(AJ677&lt;0,IF('Настройки'!$B$10="Исключить","",IF('Настройки'!$B$10="Абсолютные значения",ABS(AJ677),AJ677)),AJ677)))</x:f>
      </x:c>
      <x:c r="CN677" s="50" t="str">
        <x:f>IF(32&gt;'Настройки'!$B$3,"",IF(ISBLANK(AK677),IF('Настройки'!$B$9="Нулевой спрос",0,""),IF(AK677&lt;0,IF('Настройки'!$B$10="Исключить","",IF('Настройки'!$B$10="Абсолютные значения",ABS(AK677),AK677)),AK677)))</x:f>
      </x:c>
      <x:c r="CO677" s="50" t="str">
        <x:f>IF(33&gt;'Настройки'!$B$3,"",IF(ISBLANK(AL677),IF('Настройки'!$B$9="Нулевой спрос",0,""),IF(AL677&lt;0,IF('Настройки'!$B$10="Исключить","",IF('Настройки'!$B$10="Абсолютные значения",ABS(AL677),AL677)),AL677)))</x:f>
      </x:c>
      <x:c r="CP677" s="50" t="str">
        <x:f>IF(34&gt;'Настройки'!$B$3,"",IF(ISBLANK(AM677),IF('Настройки'!$B$9="Нулевой спрос",0,""),IF(AM677&lt;0,IF('Настройки'!$B$10="Исключить","",IF('Настройки'!$B$10="Абсолютные значения",ABS(AM677),AM677)),AM677)))</x:f>
      </x:c>
      <x:c r="CQ677" s="50" t="str">
        <x:f>IF(35&gt;'Настройки'!$B$3,"",IF(ISBLANK(AN677),IF('Настройки'!$B$9="Нулевой спрос",0,""),IF(AN677&lt;0,IF('Настройки'!$B$10="Исключить","",IF('Настройки'!$B$10="Абсолютные значения",ABS(AN677),AN677)),AN677)))</x:f>
      </x:c>
      <x:c r="CR677" s="50" t="str">
        <x:f>IF(36&gt;'Настройки'!$B$3,"",IF(ISBLANK(AO677),IF('Настройки'!$B$9="Нулевой спрос",0,""),IF(AO677&lt;0,IF('Настройки'!$B$10="Исключить","",IF('Настройки'!$B$10="Абсолютные значения",ABS(AO677),AO677)),AO677)))</x:f>
      </x:c>
      <x:c r="CS677" s="50" t="str">
        <x:f>IF(OR(1&gt;'Настройки'!$B$3,ISBLANK(BI677),BI677=0),"",BI677)</x:f>
      </x:c>
      <x:c r="CT677" s="50" t="str">
        <x:f>IF(OR(2&gt;'Настройки'!$B$3,ISBLANK(BJ677),BJ677=0),"",BJ677)</x:f>
      </x:c>
      <x:c r="CU677" s="50" t="str">
        <x:f>IF(OR(3&gt;'Настройки'!$B$3,ISBLANK(BK677),BK677=0),"",BK677)</x:f>
      </x:c>
      <x:c r="CV677" s="50" t="str">
        <x:f>IF(OR(4&gt;'Настройки'!$B$3,ISBLANK(BL677),BL677=0),"",BL677)</x:f>
      </x:c>
      <x:c r="CW677" s="50" t="str">
        <x:f>IF(OR(5&gt;'Настройки'!$B$3,ISBLANK(BM677),BM677=0),"",BM677)</x:f>
      </x:c>
      <x:c r="CX677" s="50" t="str">
        <x:f>IF(OR(6&gt;'Настройки'!$B$3,ISBLANK(BN677),BN677=0),"",BN677)</x:f>
      </x:c>
      <x:c r="CY677" s="50" t="str">
        <x:f>IF(OR(7&gt;'Настройки'!$B$3,ISBLANK(BO677),BO677=0),"",BO677)</x:f>
      </x:c>
      <x:c r="CZ677" s="50" t="str">
        <x:f>IF(OR(8&gt;'Настройки'!$B$3,ISBLANK(BP677),BP677=0),"",BP677)</x:f>
      </x:c>
      <x:c r="DA677" s="50" t="str">
        <x:f>IF(OR(9&gt;'Настройки'!$B$3,ISBLANK(BQ677),BQ677=0),"",BQ677)</x:f>
      </x:c>
      <x:c r="DB677" s="50" t="str">
        <x:f>IF(OR(10&gt;'Настройки'!$B$3,ISBLANK(BR677),BR677=0),"",BR677)</x:f>
      </x:c>
      <x:c r="DC677" s="50" t="str">
        <x:f>IF(OR(11&gt;'Настройки'!$B$3,ISBLANK(BS677),BS677=0),"",BS677)</x:f>
      </x:c>
      <x:c r="DD677" s="50" t="str">
        <x:f>IF(OR(12&gt;'Настройки'!$B$3,ISBLANK(BT677),BT677=0),"",BT677)</x:f>
      </x:c>
      <x:c r="DE677" s="50" t="str">
        <x:f>IF(OR(13&gt;'Настройки'!$B$3,ISBLANK(BU677),BU677=0),"",BU677)</x:f>
      </x:c>
      <x:c r="DF677" s="50" t="str">
        <x:f>IF(OR(14&gt;'Настройки'!$B$3,ISBLANK(BV677),BV677=0),"",BV677)</x:f>
      </x:c>
      <x:c r="DG677" s="50" t="str">
        <x:f>IF(OR(15&gt;'Настройки'!$B$3,ISBLANK(BW677),BW677=0),"",BW677)</x:f>
      </x:c>
      <x:c r="DH677" s="50" t="str">
        <x:f>IF(OR(16&gt;'Настройки'!$B$3,ISBLANK(BX677),BX677=0),"",BX677)</x:f>
      </x:c>
      <x:c r="DI677" s="50" t="str">
        <x:f>IF(OR(17&gt;'Настройки'!$B$3,ISBLANK(BY677),BY677=0),"",BY677)</x:f>
      </x:c>
      <x:c r="DJ677" s="50" t="str">
        <x:f>IF(OR(18&gt;'Настройки'!$B$3,ISBLANK(BZ677),BZ677=0),"",BZ677)</x:f>
      </x:c>
      <x:c r="DK677" s="50" t="str">
        <x:f>IF(OR(19&gt;'Настройки'!$B$3,ISBLANK(CA677),CA677=0),"",CA677)</x:f>
      </x:c>
      <x:c r="DL677" s="50" t="str">
        <x:f>IF(OR(20&gt;'Настройки'!$B$3,ISBLANK(CB677),CB677=0),"",CB677)</x:f>
      </x:c>
      <x:c r="DM677" s="50" t="str">
        <x:f>IF(OR(21&gt;'Настройки'!$B$3,ISBLANK(CC677),CC677=0),"",CC677)</x:f>
      </x:c>
      <x:c r="DN677" s="50" t="str">
        <x:f>IF(OR(22&gt;'Настройки'!$B$3,ISBLANK(CD677),CD677=0),"",CD677)</x:f>
      </x:c>
      <x:c r="DO677" s="50" t="str">
        <x:f>IF(OR(23&gt;'Настройки'!$B$3,ISBLANK(CE677),CE677=0),"",CE677)</x:f>
      </x:c>
      <x:c r="DP677" s="50" t="str">
        <x:f>IF(OR(24&gt;'Настройки'!$B$3,ISBLANK(CF677),CF677=0),"",CF677)</x:f>
      </x:c>
      <x:c r="DQ677" s="50" t="str">
        <x:f>IF(OR(25&gt;'Настройки'!$B$3,ISBLANK(CG677),CG677=0),"",CG677)</x:f>
      </x:c>
      <x:c r="DR677" s="50" t="str">
        <x:f>IF(OR(26&gt;'Настройки'!$B$3,ISBLANK(CH677),CH677=0),"",CH677)</x:f>
      </x:c>
      <x:c r="DS677" s="50" t="str">
        <x:f>IF(OR(27&gt;'Настройки'!$B$3,ISBLANK(CI677),CI677=0),"",CI677)</x:f>
      </x:c>
      <x:c r="DT677" s="50" t="str">
        <x:f>IF(OR(28&gt;'Настройки'!$B$3,ISBLANK(CJ677),CJ677=0),"",CJ677)</x:f>
      </x:c>
      <x:c r="DU677" s="50" t="str">
        <x:f>IF(OR(29&gt;'Настройки'!$B$3,ISBLANK(CK677),CK677=0),"",CK677)</x:f>
      </x:c>
      <x:c r="DV677" s="50" t="str">
        <x:f>IF(OR(30&gt;'Настройки'!$B$3,ISBLANK(CL677),CL677=0),"",CL677)</x:f>
      </x:c>
      <x:c r="DW677" s="50" t="str">
        <x:f>IF(OR(31&gt;'Настройки'!$B$3,ISBLANK(CM677),CM677=0),"",CM677)</x:f>
      </x:c>
      <x:c r="DX677" s="50" t="str">
        <x:f>IF(OR(32&gt;'Настройки'!$B$3,ISBLANK(CN677),CN677=0),"",CN677)</x:f>
      </x:c>
      <x:c r="DY677" s="50" t="str">
        <x:f>IF(OR(33&gt;'Настройки'!$B$3,ISBLANK(CO677),CO677=0),"",CO677)</x:f>
      </x:c>
      <x:c r="DZ677" s="50" t="str">
        <x:f>IF(OR(34&gt;'Настройки'!$B$3,ISBLANK(CP677),CP677=0),"",CP677)</x:f>
      </x:c>
      <x:c r="EA677" s="50" t="str">
        <x:f>IF(OR(35&gt;'Настройки'!$B$3,ISBLANK(CQ677),CQ677=0),"",CQ677)</x:f>
      </x:c>
      <x:c r="EB677" s="50" t="str">
        <x:f>IF(OR(36&gt;'Настройки'!$B$3,ISBLANK(CR677),CR677=0),"",CR677)</x:f>
      </x:c>
      <x:c r="EC677" s="50" t="str">
        <x:f>IF(A677="","",IF(OR(BB677="AZ",BB677="BZ"),10000+ROW(),IF(AZ677&gt;'Настройки'!$B$11,20000+ROW(),IF(BF677&lt;&gt;"Обычный",30000+ROW(),IF(AX677&lt;=0,40000+ROW(),"")))))</x:f>
      </x:c>
      <x:c r="ED677" s="50" t="str">
        <x:f>IF(EC677="","",COUNTIFS($EC$2:$EC$1001,"&gt;0",$EC$2:$EC$1001,"&lt;"&amp;EC677)+1)</x:f>
      </x:c>
    </x:row>
    <x:row r="678">
      <x:c r="A678" s="115"/>
      <x:c r="B678" s="115"/>
      <x:c r="C678" s="115"/>
      <x:c r="D678" s="118"/>
      <x:c r="E678" s="118"/>
      <x:c r="F678" s="118"/>
      <x:c r="G678" s="118"/>
      <x:c r="H678" s="118"/>
      <x:c r="I678" s="118"/>
      <x:c r="J678" s="118"/>
      <x:c r="K678" s="118"/>
      <x:c r="L678" s="118"/>
      <x:c r="M678" s="118"/>
      <x:c r="N678" s="118"/>
      <x:c r="O678" s="118"/>
      <x:c r="P678" s="118"/>
      <x:c r="Q678" s="118"/>
      <x:c r="R678" s="118"/>
      <x:c r="S678" s="118"/>
      <x:c r="T678" s="118"/>
      <x:c r="U678" s="118"/>
      <x:c r="V678" s="118"/>
      <x:c r="W678" s="118"/>
      <x:c r="X678" s="118"/>
      <x:c r="Y678" s="118"/>
      <x:c r="Z678" s="118"/>
      <x:c r="AA678" s="118"/>
      <x:c r="AB678" s="118"/>
      <x:c r="AC678" s="118"/>
      <x:c r="AD678" s="118"/>
      <x:c r="AE678" s="118"/>
      <x:c r="AF678" s="118"/>
      <x:c r="AG678" s="118"/>
      <x:c r="AH678" s="118"/>
      <x:c r="AI678" s="118"/>
      <x:c r="AJ678" s="118"/>
      <x:c r="AK678" s="118"/>
      <x:c r="AL678" s="118"/>
      <x:c r="AM678" s="118"/>
      <x:c r="AN678" s="118"/>
      <x:c r="AO678" s="118"/>
      <x:c r="AP678" s="115"/>
      <x:c r="AQ678" s="49" t="str">
        <x:f>IF(A678="","",COUNT(BI678:INDEX(BI678:CR678,1,'Настройки'!$B$3)))</x:f>
      </x:c>
      <x:c r="AR678" s="49" t="str">
        <x:f>IF(A678="","",SUM(BI678:INDEX(BI678:CR678,1,'Настройки'!$B$3)))</x:f>
      </x:c>
      <x:c r="AS678" s="58" t="str">
        <x:f>IF(A678="","",IF('Настройки'!$B$4="Стоимость потребления",AR678*D678,IF('Настройки'!$B$4="Количество",AR678,E678)))</x:f>
      </x:c>
      <x:c r="AT678" s="61" t="str">
        <x:f>IF(OR(A678="",AS678&lt;0,SUM($AS$2:$AS$1001)&lt;=0),"",AS678/SUM($AS$2:$AS$1001))</x:f>
      </x:c>
      <x:c r="AU678" s="61" t="str">
        <x:f>IF(OR(A678="",AS678&lt;0,SUM($AS$2:$AS$1001)&lt;=0),"",SUMIFS($AS$2:$AS$1001,$AS$2:$AS$1001,"&gt;"&amp;AS678)/SUM($AS$2:$AS$1001))</x:f>
      </x:c>
      <x:c r="AV678" s="61" t="str">
        <x:f>IF(OR(A678="",AS678&lt;0,SUM($AS$2:$AS$1001)&lt;=0),"",SUMIFS($AS$2:$AS$1001,$AS$2:$AS$1001,"&gt;="&amp;AS678)/SUM($AS$2:$AS$1001))</x:f>
      </x:c>
      <x:c r="AW678" s="49" t="str">
        <x:f>IF(A678="","",IF(SUM($AS$2:$AS$1001)&lt;=0,"Не определён",IF(AS678&lt;0,"Исключение",IF(AU678&lt;'Настройки'!$B$5,"A",IF(AU678&lt;'Настройки'!$B$6,"B","C")))))</x:f>
      </x:c>
      <x:c r="AX678" s="58" t="str">
        <x:f>IF(A678="","",IF(AQ678=0,"",AVERAGE(BI678:INDEX(BI678:CR678,1,'Настройки'!$B$3))))</x:f>
      </x:c>
      <x:c r="AY678" s="58" t="str">
        <x:f>IF(OR(A678="",AQ678=0),"",STDEVP(BI678:INDEX(BI678:CR678,1,'Настройки'!$B$3)))</x:f>
      </x:c>
      <x:c r="AZ678" s="61" t="str">
        <x:f>IF(OR(A678="",AQ678&lt;'Настройки'!$B$12,AX678&lt;=0,AND('Настройки'!$B$10="Блокировать",COUNTIF(F678:INDEX(F678:AO678,1,'Настройки'!$B$3),"&lt;0")&gt;0)),"",AY678/ABS(AX678))</x:f>
      </x:c>
      <x:c r="BA678" s="49" t="str">
        <x:f>IF(A678="","",IF(AND('Настройки'!$B$10="Блокировать",COUNTIF(F678:INDEX(F678:AO678,1,'Настройки'!$B$3),"&lt;0")&gt;0),"Не определён",IF(AQ678&lt;'Настройки'!$B$12,"Не определён",IF(AX678=0,"Нет спроса",IF(AX678&lt;0,"Не определён",IF(AZ678&lt;='Настройки'!$B$7,"X",IF(AZ678&lt;='Настройки'!$B$8,"Y","Z")))))))</x:f>
      </x:c>
      <x:c r="BB678" s="49" t="str">
        <x:f>IF(OR(A678="",LEN(AW678)&lt;&gt;1,LEN(BA678)&lt;&gt;1),"",AW678&amp;BA678)</x:f>
      </x:c>
      <x:c r="BC678" s="61" t="str">
        <x:f>IF(OR(A678="",AQ678=0),"",(COUNT(BI678:INDEX(BI678:CR678,1,'Настройки'!$B$3))-COUNT(CS678:INDEX(CS678:EB678,1,'Настройки'!$B$3)))/AQ678)</x:f>
      </x:c>
      <x:c r="BD678" s="64" t="str">
        <x:f>IF(OR(A678="",COUNT(CS678:INDEX(CS678:EB678,1,'Настройки'!$B$3))=0),"",AQ678/COUNT(CS678:INDEX(CS678:EB678,1,'Настройки'!$B$3)))</x:f>
      </x:c>
      <x:c r="BE678" s="64" t="str">
        <x:f>IF(OR(A678="",COUNT(CS678:INDEX(CS678:EB678,1,'Настройки'!$B$3))=0),"",IF(AVERAGE(CS678:INDEX(CS678:EB678,1,'Настройки'!$B$3))=0,"",(STDEVP(CS678:INDEX(CS678:EB678,1,'Настройки'!$B$3))/ABS(AVERAGE(CS678:INDEX(CS678:EB678,1,'Настройки'!$B$3))))^2))</x:f>
      </x:c>
      <x:c r="BF678" s="49" t="str">
        <x:f>IF(A678="","",IF(AQ678&lt;3,"Недостаточно",IF(AQ678&lt;6,"Предварительный","Обычный")))</x:f>
      </x:c>
      <x:c r="BG678" s="49" t="str">
        <x:f>IF(A678="","",IF(COUNTIF(F678:INDEX(F678:AO678,1,'Настройки'!$B$3),"&lt;0")&gt;0,IF('Настройки'!$B$10="Блокировать","Отрицательный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"),"")&amp;IF(AQ678&lt;3,"Недостаточно истории. ",IF(AQ678&lt;6,"Предварительная классификация. ",""))&amp;IF(AX678=0,"Нет спроса за горизонт. ","")&amp;IF(AZ678&gt;'Настройки'!$B$11,"Экстремальная вариативность. ",""))</x:f>
      </x:c>
      <x:c r="BH678" s="49" t="str">
        <x:f>IF(A678="","",IFERROR(VLOOKUP(BB678,'Настройки'!$D$3:$E$11,2,FALSE),"Сначала проверьте исходные данные и историю спроса.")&amp;" Уточните срок поставки, MOQ и критичность.")</x:f>
      </x:c>
      <x:c r="BI678" s="50" t="str">
        <x:f>IF(1&gt;'Настройки'!$B$3,"",IF(ISBLANK(F678),IF('Настройки'!$B$9="Нулевой спрос",0,""),IF(F678&lt;0,IF('Настройки'!$B$10="Исключить","",IF('Настройки'!$B$10="Абсолютные значения",ABS(F678),F678)),F678)))</x:f>
      </x:c>
      <x:c r="BJ678" s="50" t="str">
        <x:f>IF(2&gt;'Настройки'!$B$3,"",IF(ISBLANK(G678),IF('Настройки'!$B$9="Нулевой спрос",0,""),IF(G678&lt;0,IF('Настройки'!$B$10="Исключить","",IF('Настройки'!$B$10="Абсолютные значения",ABS(G678),G678)),G678)))</x:f>
      </x:c>
      <x:c r="BK678" s="50" t="str">
        <x:f>IF(3&gt;'Настройки'!$B$3,"",IF(ISBLANK(H678),IF('Настройки'!$B$9="Нулевой спрос",0,""),IF(H678&lt;0,IF('Настройки'!$B$10="Исключить","",IF('Настройки'!$B$10="Абсолютные значения",ABS(H678),H678)),H678)))</x:f>
      </x:c>
      <x:c r="BL678" s="50" t="str">
        <x:f>IF(4&gt;'Настройки'!$B$3,"",IF(ISBLANK(I678),IF('Настройки'!$B$9="Нулевой спрос",0,""),IF(I678&lt;0,IF('Настройки'!$B$10="Исключить","",IF('Настройки'!$B$10="Абсолютные значения",ABS(I678),I678)),I678)))</x:f>
      </x:c>
      <x:c r="BM678" s="50" t="str">
        <x:f>IF(5&gt;'Настройки'!$B$3,"",IF(ISBLANK(J678),IF('Настройки'!$B$9="Нулевой спрос",0,""),IF(J678&lt;0,IF('Настройки'!$B$10="Исключить","",IF('Настройки'!$B$10="Абсолютные значения",ABS(J678),J678)),J678)))</x:f>
      </x:c>
      <x:c r="BN678" s="50" t="str">
        <x:f>IF(6&gt;'Настройки'!$B$3,"",IF(ISBLANK(K678),IF('Настройки'!$B$9="Нулевой спрос",0,""),IF(K678&lt;0,IF('Настройки'!$B$10="Исключить","",IF('Настройки'!$B$10="Абсолютные значения",ABS(K678),K678)),K678)))</x:f>
      </x:c>
      <x:c r="BO678" s="50" t="str">
        <x:f>IF(7&gt;'Настройки'!$B$3,"",IF(ISBLANK(L678),IF('Настройки'!$B$9="Нулевой спрос",0,""),IF(L678&lt;0,IF('Настройки'!$B$10="Исключить","",IF('Настройки'!$B$10="Абсолютные значения",ABS(L678),L678)),L678)))</x:f>
      </x:c>
      <x:c r="BP678" s="50" t="str">
        <x:f>IF(8&gt;'Настройки'!$B$3,"",IF(ISBLANK(M678),IF('Настройки'!$B$9="Нулевой спрос",0,""),IF(M678&lt;0,IF('Настройки'!$B$10="Исключить","",IF('Настройки'!$B$10="Абсолютные значения",ABS(M678),M678)),M678)))</x:f>
      </x:c>
      <x:c r="BQ678" s="50" t="str">
        <x:f>IF(9&gt;'Настройки'!$B$3,"",IF(ISBLANK(N678),IF('Настройки'!$B$9="Нулевой спрос",0,""),IF(N678&lt;0,IF('Настройки'!$B$10="Исключить","",IF('Настройки'!$B$10="Абсолютные значения",ABS(N678),N678)),N678)))</x:f>
      </x:c>
      <x:c r="BR678" s="50" t="str">
        <x:f>IF(10&gt;'Настройки'!$B$3,"",IF(ISBLANK(O678),IF('Настройки'!$B$9="Нулевой спрос",0,""),IF(O678&lt;0,IF('Настройки'!$B$10="Исключить","",IF('Настройки'!$B$10="Абсолютные значения",ABS(O678),O678)),O678)))</x:f>
      </x:c>
      <x:c r="BS678" s="50" t="str">
        <x:f>IF(11&gt;'Настройки'!$B$3,"",IF(ISBLANK(P678),IF('Настройки'!$B$9="Нулевой спрос",0,""),IF(P678&lt;0,IF('Настройки'!$B$10="Исключить","",IF('Настройки'!$B$10="Абсолютные значения",ABS(P678),P678)),P678)))</x:f>
      </x:c>
      <x:c r="BT678" s="50" t="str">
        <x:f>IF(12&gt;'Настройки'!$B$3,"",IF(ISBLANK(Q678),IF('Настройки'!$B$9="Нулевой спрос",0,""),IF(Q678&lt;0,IF('Настройки'!$B$10="Исключить","",IF('Настройки'!$B$10="Абсолютные значения",ABS(Q678),Q678)),Q678)))</x:f>
      </x:c>
      <x:c r="BU678" s="50" t="str">
        <x:f>IF(13&gt;'Настройки'!$B$3,"",IF(ISBLANK(R678),IF('Настройки'!$B$9="Нулевой спрос",0,""),IF(R678&lt;0,IF('Настройки'!$B$10="Исключить","",IF('Настройки'!$B$10="Абсолютные значения",ABS(R678),R678)),R678)))</x:f>
      </x:c>
      <x:c r="BV678" s="50" t="str">
        <x:f>IF(14&gt;'Настройки'!$B$3,"",IF(ISBLANK(S678),IF('Настройки'!$B$9="Нулевой спрос",0,""),IF(S678&lt;0,IF('Настройки'!$B$10="Исключить","",IF('Настройки'!$B$10="Абсолютные значения",ABS(S678),S678)),S678)))</x:f>
      </x:c>
      <x:c r="BW678" s="50" t="str">
        <x:f>IF(15&gt;'Настройки'!$B$3,"",IF(ISBLANK(T678),IF('Настройки'!$B$9="Нулевой спрос",0,""),IF(T678&lt;0,IF('Настройки'!$B$10="Исключить","",IF('Настройки'!$B$10="Абсолютные значения",ABS(T678),T678)),T678)))</x:f>
      </x:c>
      <x:c r="BX678" s="50" t="str">
        <x:f>IF(16&gt;'Настройки'!$B$3,"",IF(ISBLANK(U678),IF('Настройки'!$B$9="Нулевой спрос",0,""),IF(U678&lt;0,IF('Настройки'!$B$10="Исключить","",IF('Настройки'!$B$10="Абсолютные значения",ABS(U678),U678)),U678)))</x:f>
      </x:c>
      <x:c r="BY678" s="50" t="str">
        <x:f>IF(17&gt;'Настройки'!$B$3,"",IF(ISBLANK(V678),IF('Настройки'!$B$9="Нулевой спрос",0,""),IF(V678&lt;0,IF('Настройки'!$B$10="Исключить","",IF('Настройки'!$B$10="Абсолютные значения",ABS(V678),V678)),V678)))</x:f>
      </x:c>
      <x:c r="BZ678" s="50" t="str">
        <x:f>IF(18&gt;'Настройки'!$B$3,"",IF(ISBLANK(W678),IF('Настройки'!$B$9="Нулевой спрос",0,""),IF(W678&lt;0,IF('Настройки'!$B$10="Исключить","",IF('Настройки'!$B$10="Абсолютные значения",ABS(W678),W678)),W678)))</x:f>
      </x:c>
      <x:c r="CA678" s="50" t="str">
        <x:f>IF(19&gt;'Настройки'!$B$3,"",IF(ISBLANK(X678),IF('Настройки'!$B$9="Нулевой спрос",0,""),IF(X678&lt;0,IF('Настройки'!$B$10="Исключить","",IF('Настройки'!$B$10="Абсолютные значения",ABS(X678),X678)),X678)))</x:f>
      </x:c>
      <x:c r="CB678" s="50" t="str">
        <x:f>IF(20&gt;'Настройки'!$B$3,"",IF(ISBLANK(Y678),IF('Настройки'!$B$9="Нулевой спрос",0,""),IF(Y678&lt;0,IF('Настройки'!$B$10="Исключить","",IF('Настройки'!$B$10="Абсолютные значения",ABS(Y678),Y678)),Y678)))</x:f>
      </x:c>
      <x:c r="CC678" s="50" t="str">
        <x:f>IF(21&gt;'Настройки'!$B$3,"",IF(ISBLANK(Z678),IF('Настройки'!$B$9="Нулевой спрос",0,""),IF(Z678&lt;0,IF('Настройки'!$B$10="Исключить","",IF('Настройки'!$B$10="Абсолютные значения",ABS(Z678),Z678)),Z678)))</x:f>
      </x:c>
      <x:c r="CD678" s="50" t="str">
        <x:f>IF(22&gt;'Настройки'!$B$3,"",IF(ISBLANK(AA678),IF('Настройки'!$B$9="Нулевой спрос",0,""),IF(AA678&lt;0,IF('Настройки'!$B$10="Исключить","",IF('Настройки'!$B$10="Абсолютные значения",ABS(AA678),AA678)),AA678)))</x:f>
      </x:c>
      <x:c r="CE678" s="50" t="str">
        <x:f>IF(23&gt;'Настройки'!$B$3,"",IF(ISBLANK(AB678),IF('Настройки'!$B$9="Нулевой спрос",0,""),IF(AB678&lt;0,IF('Настройки'!$B$10="Исключить","",IF('Настройки'!$B$10="Абсолютные значения",ABS(AB678),AB678)),AB678)))</x:f>
      </x:c>
      <x:c r="CF678" s="50" t="str">
        <x:f>IF(24&gt;'Настройки'!$B$3,"",IF(ISBLANK(AC678),IF('Настройки'!$B$9="Нулевой спрос",0,""),IF(AC678&lt;0,IF('Настройки'!$B$10="Исключить","",IF('Настройки'!$B$10="Абсолютные значения",ABS(AC678),AC678)),AC678)))</x:f>
      </x:c>
      <x:c r="CG678" s="50" t="str">
        <x:f>IF(25&gt;'Настройки'!$B$3,"",IF(ISBLANK(AD678),IF('Настройки'!$B$9="Нулевой спрос",0,""),IF(AD678&lt;0,IF('Настройки'!$B$10="Исключить","",IF('Настройки'!$B$10="Абсолютные значения",ABS(AD678),AD678)),AD678)))</x:f>
      </x:c>
      <x:c r="CH678" s="50" t="str">
        <x:f>IF(26&gt;'Настройки'!$B$3,"",IF(ISBLANK(AE678),IF('Настройки'!$B$9="Нулевой спрос",0,""),IF(AE678&lt;0,IF('Настройки'!$B$10="Исключить","",IF('Настройки'!$B$10="Абсолютные значения",ABS(AE678),AE678)),AE678)))</x:f>
      </x:c>
      <x:c r="CI678" s="50" t="str">
        <x:f>IF(27&gt;'Настройки'!$B$3,"",IF(ISBLANK(AF678),IF('Настройки'!$B$9="Нулевой спрос",0,""),IF(AF678&lt;0,IF('Настройки'!$B$10="Исключить","",IF('Настройки'!$B$10="Абсолютные значения",ABS(AF678),AF678)),AF678)))</x:f>
      </x:c>
      <x:c r="CJ678" s="50" t="str">
        <x:f>IF(28&gt;'Настройки'!$B$3,"",IF(ISBLANK(AG678),IF('Настройки'!$B$9="Нулевой спрос",0,""),IF(AG678&lt;0,IF('Настройки'!$B$10="Исключить","",IF('Настройки'!$B$10="Абсолютные значения",ABS(AG678),AG678)),AG678)))</x:f>
      </x:c>
      <x:c r="CK678" s="50" t="str">
        <x:f>IF(29&gt;'Настройки'!$B$3,"",IF(ISBLANK(AH678),IF('Настройки'!$B$9="Нулевой спрос",0,""),IF(AH678&lt;0,IF('Настройки'!$B$10="Исключить","",IF('Настройки'!$B$10="Абсолютные значения",ABS(AH678),AH678)),AH678)))</x:f>
      </x:c>
      <x:c r="CL678" s="50" t="str">
        <x:f>IF(30&gt;'Настройки'!$B$3,"",IF(ISBLANK(AI678),IF('Настройки'!$B$9="Нулевой спрос",0,""),IF(AI678&lt;0,IF('Настройки'!$B$10="Исключить","",IF('Настройки'!$B$10="Абсолютные значения",ABS(AI678),AI678)),AI678)))</x:f>
      </x:c>
      <x:c r="CM678" s="50" t="str">
        <x:f>IF(31&gt;'Настройки'!$B$3,"",IF(ISBLANK(AJ678),IF('Настройки'!$B$9="Нулевой спрос",0,""),IF(AJ678&lt;0,IF('Настройки'!$B$10="Исключить","",IF('Настройки'!$B$10="Абсолютные значения",ABS(AJ678),AJ678)),AJ678)))</x:f>
      </x:c>
      <x:c r="CN678" s="50" t="str">
        <x:f>IF(32&gt;'Настройки'!$B$3,"",IF(ISBLANK(AK678),IF('Настройки'!$B$9="Нулевой спрос",0,""),IF(AK678&lt;0,IF('Настройки'!$B$10="Исключить","",IF('Настройки'!$B$10="Абсолютные значения",ABS(AK678),AK678)),AK678)))</x:f>
      </x:c>
      <x:c r="CO678" s="50" t="str">
        <x:f>IF(33&gt;'Настройки'!$B$3,"",IF(ISBLANK(AL678),IF('Настройки'!$B$9="Нулевой спрос",0,""),IF(AL678&lt;0,IF('Настройки'!$B$10="Исключить","",IF('Настройки'!$B$10="Абсолютные значения",ABS(AL678),AL678)),AL678)))</x:f>
      </x:c>
      <x:c r="CP678" s="50" t="str">
        <x:f>IF(34&gt;'Настройки'!$B$3,"",IF(ISBLANK(AM678),IF('Настройки'!$B$9="Нулевой спрос",0,""),IF(AM678&lt;0,IF('Настройки'!$B$10="Исключить","",IF('Настройки'!$B$10="Абсолютные значения",ABS(AM678),AM678)),AM678)))</x:f>
      </x:c>
      <x:c r="CQ678" s="50" t="str">
        <x:f>IF(35&gt;'Настройки'!$B$3,"",IF(ISBLANK(AN678),IF('Настройки'!$B$9="Нулевой спрос",0,""),IF(AN678&lt;0,IF('Настройки'!$B$10="Исключить","",IF('Настройки'!$B$10="Абсолютные значения",ABS(AN678),AN678)),AN678)))</x:f>
      </x:c>
      <x:c r="CR678" s="50" t="str">
        <x:f>IF(36&gt;'Настройки'!$B$3,"",IF(ISBLANK(AO678),IF('Настройки'!$B$9="Нулевой спрос",0,""),IF(AO678&lt;0,IF('Настройки'!$B$10="Исключить","",IF('Настройки'!$B$10="Абсолютные значения",ABS(AO678),AO678)),AO678)))</x:f>
      </x:c>
      <x:c r="CS678" s="50" t="str">
        <x:f>IF(OR(1&gt;'Настройки'!$B$3,ISBLANK(BI678),BI678=0),"",BI678)</x:f>
      </x:c>
      <x:c r="CT678" s="50" t="str">
        <x:f>IF(OR(2&gt;'Настройки'!$B$3,ISBLANK(BJ678),BJ678=0),"",BJ678)</x:f>
      </x:c>
      <x:c r="CU678" s="50" t="str">
        <x:f>IF(OR(3&gt;'Настройки'!$B$3,ISBLANK(BK678),BK678=0),"",BK678)</x:f>
      </x:c>
      <x:c r="CV678" s="50" t="str">
        <x:f>IF(OR(4&gt;'Настройки'!$B$3,ISBLANK(BL678),BL678=0),"",BL678)</x:f>
      </x:c>
      <x:c r="CW678" s="50" t="str">
        <x:f>IF(OR(5&gt;'Настройки'!$B$3,ISBLANK(BM678),BM678=0),"",BM678)</x:f>
      </x:c>
      <x:c r="CX678" s="50" t="str">
        <x:f>IF(OR(6&gt;'Настройки'!$B$3,ISBLANK(BN678),BN678=0),"",BN678)</x:f>
      </x:c>
      <x:c r="CY678" s="50" t="str">
        <x:f>IF(OR(7&gt;'Настройки'!$B$3,ISBLANK(BO678),BO678=0),"",BO678)</x:f>
      </x:c>
      <x:c r="CZ678" s="50" t="str">
        <x:f>IF(OR(8&gt;'Настройки'!$B$3,ISBLANK(BP678),BP678=0),"",BP678)</x:f>
      </x:c>
      <x:c r="DA678" s="50" t="str">
        <x:f>IF(OR(9&gt;'Настройки'!$B$3,ISBLANK(BQ678),BQ678=0),"",BQ678)</x:f>
      </x:c>
      <x:c r="DB678" s="50" t="str">
        <x:f>IF(OR(10&gt;'Настройки'!$B$3,ISBLANK(BR678),BR678=0),"",BR678)</x:f>
      </x:c>
      <x:c r="DC678" s="50" t="str">
        <x:f>IF(OR(11&gt;'Настройки'!$B$3,ISBLANK(BS678),BS678=0),"",BS678)</x:f>
      </x:c>
      <x:c r="DD678" s="50" t="str">
        <x:f>IF(OR(12&gt;'Настройки'!$B$3,ISBLANK(BT678),BT678=0),"",BT678)</x:f>
      </x:c>
      <x:c r="DE678" s="50" t="str">
        <x:f>IF(OR(13&gt;'Настройки'!$B$3,ISBLANK(BU678),BU678=0),"",BU678)</x:f>
      </x:c>
      <x:c r="DF678" s="50" t="str">
        <x:f>IF(OR(14&gt;'Настройки'!$B$3,ISBLANK(BV678),BV678=0),"",BV678)</x:f>
      </x:c>
      <x:c r="DG678" s="50" t="str">
        <x:f>IF(OR(15&gt;'Настройки'!$B$3,ISBLANK(BW678),BW678=0),"",BW678)</x:f>
      </x:c>
      <x:c r="DH678" s="50" t="str">
        <x:f>IF(OR(16&gt;'Настройки'!$B$3,ISBLANK(BX678),BX678=0),"",BX678)</x:f>
      </x:c>
      <x:c r="DI678" s="50" t="str">
        <x:f>IF(OR(17&gt;'Настройки'!$B$3,ISBLANK(BY678),BY678=0),"",BY678)</x:f>
      </x:c>
      <x:c r="DJ678" s="50" t="str">
        <x:f>IF(OR(18&gt;'Настройки'!$B$3,ISBLANK(BZ678),BZ678=0),"",BZ678)</x:f>
      </x:c>
      <x:c r="DK678" s="50" t="str">
        <x:f>IF(OR(19&gt;'Настройки'!$B$3,ISBLANK(CA678),CA678=0),"",CA678)</x:f>
      </x:c>
      <x:c r="DL678" s="50" t="str">
        <x:f>IF(OR(20&gt;'Настройки'!$B$3,ISBLANK(CB678),CB678=0),"",CB678)</x:f>
      </x:c>
      <x:c r="DM678" s="50" t="str">
        <x:f>IF(OR(21&gt;'Настройки'!$B$3,ISBLANK(CC678),CC678=0),"",CC678)</x:f>
      </x:c>
      <x:c r="DN678" s="50" t="str">
        <x:f>IF(OR(22&gt;'Настройки'!$B$3,ISBLANK(CD678),CD678=0),"",CD678)</x:f>
      </x:c>
      <x:c r="DO678" s="50" t="str">
        <x:f>IF(OR(23&gt;'Настройки'!$B$3,ISBLANK(CE678),CE678=0),"",CE678)</x:f>
      </x:c>
      <x:c r="DP678" s="50" t="str">
        <x:f>IF(OR(24&gt;'Настройки'!$B$3,ISBLANK(CF678),CF678=0),"",CF678)</x:f>
      </x:c>
      <x:c r="DQ678" s="50" t="str">
        <x:f>IF(OR(25&gt;'Настройки'!$B$3,ISBLANK(CG678),CG678=0),"",CG678)</x:f>
      </x:c>
      <x:c r="DR678" s="50" t="str">
        <x:f>IF(OR(26&gt;'Настройки'!$B$3,ISBLANK(CH678),CH678=0),"",CH678)</x:f>
      </x:c>
      <x:c r="DS678" s="50" t="str">
        <x:f>IF(OR(27&gt;'Настройки'!$B$3,ISBLANK(CI678),CI678=0),"",CI678)</x:f>
      </x:c>
      <x:c r="DT678" s="50" t="str">
        <x:f>IF(OR(28&gt;'Настройки'!$B$3,ISBLANK(CJ678),CJ678=0),"",CJ678)</x:f>
      </x:c>
      <x:c r="DU678" s="50" t="str">
        <x:f>IF(OR(29&gt;'Настройки'!$B$3,ISBLANK(CK678),CK678=0),"",CK678)</x:f>
      </x:c>
      <x:c r="DV678" s="50" t="str">
        <x:f>IF(OR(30&gt;'Настройки'!$B$3,ISBLANK(CL678),CL678=0),"",CL678)</x:f>
      </x:c>
      <x:c r="DW678" s="50" t="str">
        <x:f>IF(OR(31&gt;'Настройки'!$B$3,ISBLANK(CM678),CM678=0),"",CM678)</x:f>
      </x:c>
      <x:c r="DX678" s="50" t="str">
        <x:f>IF(OR(32&gt;'Настройки'!$B$3,ISBLANK(CN678),CN678=0),"",CN678)</x:f>
      </x:c>
      <x:c r="DY678" s="50" t="str">
        <x:f>IF(OR(33&gt;'Настройки'!$B$3,ISBLANK(CO678),CO678=0),"",CO678)</x:f>
      </x:c>
      <x:c r="DZ678" s="50" t="str">
        <x:f>IF(OR(34&gt;'Настройки'!$B$3,ISBLANK(CP678),CP678=0),"",CP678)</x:f>
      </x:c>
      <x:c r="EA678" s="50" t="str">
        <x:f>IF(OR(35&gt;'Настройки'!$B$3,ISBLANK(CQ678),CQ678=0),"",CQ678)</x:f>
      </x:c>
      <x:c r="EB678" s="50" t="str">
        <x:f>IF(OR(36&gt;'Настройки'!$B$3,ISBLANK(CR678),CR678=0),"",CR678)</x:f>
      </x:c>
      <x:c r="EC678" s="50" t="str">
        <x:f>IF(A678="","",IF(OR(BB678="AZ",BB678="BZ"),10000+ROW(),IF(AZ678&gt;'Настройки'!$B$11,20000+ROW(),IF(BF678&lt;&gt;"Обычный",30000+ROW(),IF(AX678&lt;=0,40000+ROW(),"")))))</x:f>
      </x:c>
      <x:c r="ED678" s="50" t="str">
        <x:f>IF(EC678="","",COUNTIFS($EC$2:$EC$1001,"&gt;0",$EC$2:$EC$1001,"&lt;"&amp;EC678)+1)</x:f>
      </x:c>
    </x:row>
    <x:row r="679">
      <x:c r="A679" s="115"/>
      <x:c r="B679" s="115"/>
      <x:c r="C679" s="115"/>
      <x:c r="D679" s="118"/>
      <x:c r="E679" s="118"/>
      <x:c r="F679" s="118"/>
      <x:c r="G679" s="118"/>
      <x:c r="H679" s="118"/>
      <x:c r="I679" s="118"/>
      <x:c r="J679" s="118"/>
      <x:c r="K679" s="118"/>
      <x:c r="L679" s="118"/>
      <x:c r="M679" s="118"/>
      <x:c r="N679" s="118"/>
      <x:c r="O679" s="118"/>
      <x:c r="P679" s="118"/>
      <x:c r="Q679" s="118"/>
      <x:c r="R679" s="118"/>
      <x:c r="S679" s="118"/>
      <x:c r="T679" s="118"/>
      <x:c r="U679" s="118"/>
      <x:c r="V679" s="118"/>
      <x:c r="W679" s="118"/>
      <x:c r="X679" s="118"/>
      <x:c r="Y679" s="118"/>
      <x:c r="Z679" s="118"/>
      <x:c r="AA679" s="118"/>
      <x:c r="AB679" s="118"/>
      <x:c r="AC679" s="118"/>
      <x:c r="AD679" s="118"/>
      <x:c r="AE679" s="118"/>
      <x:c r="AF679" s="118"/>
      <x:c r="AG679" s="118"/>
      <x:c r="AH679" s="118"/>
      <x:c r="AI679" s="118"/>
      <x:c r="AJ679" s="118"/>
      <x:c r="AK679" s="118"/>
      <x:c r="AL679" s="118"/>
      <x:c r="AM679" s="118"/>
      <x:c r="AN679" s="118"/>
      <x:c r="AO679" s="118"/>
      <x:c r="AP679" s="115"/>
      <x:c r="AQ679" s="49" t="str">
        <x:f>IF(A679="","",COUNT(BI679:INDEX(BI679:CR679,1,'Настройки'!$B$3)))</x:f>
      </x:c>
      <x:c r="AR679" s="49" t="str">
        <x:f>IF(A679="","",SUM(BI679:INDEX(BI679:CR679,1,'Настройки'!$B$3)))</x:f>
      </x:c>
      <x:c r="AS679" s="58" t="str">
        <x:f>IF(A679="","",IF('Настройки'!$B$4="Стоимость потребления",AR679*D679,IF('Настройки'!$B$4="Количество",AR679,E679)))</x:f>
      </x:c>
      <x:c r="AT679" s="61" t="str">
        <x:f>IF(OR(A679="",AS679&lt;0,SUM($AS$2:$AS$1001)&lt;=0),"",AS679/SUM($AS$2:$AS$1001))</x:f>
      </x:c>
      <x:c r="AU679" s="61" t="str">
        <x:f>IF(OR(A679="",AS679&lt;0,SUM($AS$2:$AS$1001)&lt;=0),"",SUMIFS($AS$2:$AS$1001,$AS$2:$AS$1001,"&gt;"&amp;AS679)/SUM($AS$2:$AS$1001))</x:f>
      </x:c>
      <x:c r="AV679" s="61" t="str">
        <x:f>IF(OR(A679="",AS679&lt;0,SUM($AS$2:$AS$1001)&lt;=0),"",SUMIFS($AS$2:$AS$1001,$AS$2:$AS$1001,"&gt;="&amp;AS679)/SUM($AS$2:$AS$1001))</x:f>
      </x:c>
      <x:c r="AW679" s="49" t="str">
        <x:f>IF(A679="","",IF(SUM($AS$2:$AS$1001)&lt;=0,"Не определён",IF(AS679&lt;0,"Исключение",IF(AU679&lt;'Настройки'!$B$5,"A",IF(AU679&lt;'Настройки'!$B$6,"B","C")))))</x:f>
      </x:c>
      <x:c r="AX679" s="58" t="str">
        <x:f>IF(A679="","",IF(AQ679=0,"",AVERAGE(BI679:INDEX(BI679:CR679,1,'Настройки'!$B$3))))</x:f>
      </x:c>
      <x:c r="AY679" s="58" t="str">
        <x:f>IF(OR(A679="",AQ679=0),"",STDEVP(BI679:INDEX(BI679:CR679,1,'Настройки'!$B$3)))</x:f>
      </x:c>
      <x:c r="AZ679" s="61" t="str">
        <x:f>IF(OR(A679="",AQ679&lt;'Настройки'!$B$12,AX679&lt;=0,AND('Настройки'!$B$10="Блокировать",COUNTIF(F679:INDEX(F679:AO679,1,'Настройки'!$B$3),"&lt;0")&gt;0)),"",AY679/ABS(AX679))</x:f>
      </x:c>
      <x:c r="BA679" s="49" t="str">
        <x:f>IF(A679="","",IF(AND('Настройки'!$B$10="Блокировать",COUNTIF(F679:INDEX(F679:AO679,1,'Настройки'!$B$3),"&lt;0")&gt;0),"Не определён",IF(AQ679&lt;'Настройки'!$B$12,"Не определён",IF(AX679=0,"Нет спроса",IF(AX679&lt;0,"Не определён",IF(AZ679&lt;='Настройки'!$B$7,"X",IF(AZ679&lt;='Настройки'!$B$8,"Y","Z")))))))</x:f>
      </x:c>
      <x:c r="BB679" s="49" t="str">
        <x:f>IF(OR(A679="",LEN(AW679)&lt;&gt;1,LEN(BA679)&lt;&gt;1),"",AW679&amp;BA679)</x:f>
      </x:c>
      <x:c r="BC679" s="61" t="str">
        <x:f>IF(OR(A679="",AQ679=0),"",(COUNT(BI679:INDEX(BI679:CR679,1,'Настройки'!$B$3))-COUNT(CS679:INDEX(CS679:EB679,1,'Настройки'!$B$3)))/AQ679)</x:f>
      </x:c>
      <x:c r="BD679" s="64" t="str">
        <x:f>IF(OR(A679="",COUNT(CS679:INDEX(CS679:EB679,1,'Настройки'!$B$3))=0),"",AQ679/COUNT(CS679:INDEX(CS679:EB679,1,'Настройки'!$B$3)))</x:f>
      </x:c>
      <x:c r="BE679" s="64" t="str">
        <x:f>IF(OR(A679="",COUNT(CS679:INDEX(CS679:EB679,1,'Настройки'!$B$3))=0),"",IF(AVERAGE(CS679:INDEX(CS679:EB679,1,'Настройки'!$B$3))=0,"",(STDEVP(CS679:INDEX(CS679:EB679,1,'Настройки'!$B$3))/ABS(AVERAGE(CS679:INDEX(CS679:EB679,1,'Настройки'!$B$3))))^2))</x:f>
      </x:c>
      <x:c r="BF679" s="49" t="str">
        <x:f>IF(A679="","",IF(AQ679&lt;3,"Недостаточно",IF(AQ679&lt;6,"Предварительный","Обычный")))</x:f>
      </x:c>
      <x:c r="BG679" s="49" t="str">
        <x:f>IF(A679="","",IF(COUNTIF(F679:INDEX(F679:AO679,1,'Настройки'!$B$3),"&lt;0")&gt;0,IF('Настройки'!$B$10="Блокировать","Отрицательный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"),"")&amp;IF(AQ679&lt;3,"Недостаточно истории. ",IF(AQ679&lt;6,"Предварительная классификация. ",""))&amp;IF(AX679=0,"Нет спроса за горизонт. ","")&amp;IF(AZ679&gt;'Настройки'!$B$11,"Экстремальная вариативность. ",""))</x:f>
      </x:c>
      <x:c r="BH679" s="49" t="str">
        <x:f>IF(A679="","",IFERROR(VLOOKUP(BB679,'Настройки'!$D$3:$E$11,2,FALSE),"Сначала проверьте исходные данные и историю спроса.")&amp;" Уточните срок поставки, MOQ и критичность.")</x:f>
      </x:c>
      <x:c r="BI679" s="50" t="str">
        <x:f>IF(1&gt;'Настройки'!$B$3,"",IF(ISBLANK(F679),IF('Настройки'!$B$9="Нулевой спрос",0,""),IF(F679&lt;0,IF('Настройки'!$B$10="Исключить","",IF('Настройки'!$B$10="Абсолютные значения",ABS(F679),F679)),F679)))</x:f>
      </x:c>
      <x:c r="BJ679" s="50" t="str">
        <x:f>IF(2&gt;'Настройки'!$B$3,"",IF(ISBLANK(G679),IF('Настройки'!$B$9="Нулевой спрос",0,""),IF(G679&lt;0,IF('Настройки'!$B$10="Исключить","",IF('Настройки'!$B$10="Абсолютные значения",ABS(G679),G679)),G679)))</x:f>
      </x:c>
      <x:c r="BK679" s="50" t="str">
        <x:f>IF(3&gt;'Настройки'!$B$3,"",IF(ISBLANK(H679),IF('Настройки'!$B$9="Нулевой спрос",0,""),IF(H679&lt;0,IF('Настройки'!$B$10="Исключить","",IF('Настройки'!$B$10="Абсолютные значения",ABS(H679),H679)),H679)))</x:f>
      </x:c>
      <x:c r="BL679" s="50" t="str">
        <x:f>IF(4&gt;'Настройки'!$B$3,"",IF(ISBLANK(I679),IF('Настройки'!$B$9="Нулевой спрос",0,""),IF(I679&lt;0,IF('Настройки'!$B$10="Исключить","",IF('Настройки'!$B$10="Абсолютные значения",ABS(I679),I679)),I679)))</x:f>
      </x:c>
      <x:c r="BM679" s="50" t="str">
        <x:f>IF(5&gt;'Настройки'!$B$3,"",IF(ISBLANK(J679),IF('Настройки'!$B$9="Нулевой спрос",0,""),IF(J679&lt;0,IF('Настройки'!$B$10="Исключить","",IF('Настройки'!$B$10="Абсолютные значения",ABS(J679),J679)),J679)))</x:f>
      </x:c>
      <x:c r="BN679" s="50" t="str">
        <x:f>IF(6&gt;'Настройки'!$B$3,"",IF(ISBLANK(K679),IF('Настройки'!$B$9="Нулевой спрос",0,""),IF(K679&lt;0,IF('Настройки'!$B$10="Исключить","",IF('Настройки'!$B$10="Абсолютные значения",ABS(K679),K679)),K679)))</x:f>
      </x:c>
      <x:c r="BO679" s="50" t="str">
        <x:f>IF(7&gt;'Настройки'!$B$3,"",IF(ISBLANK(L679),IF('Настройки'!$B$9="Нулевой спрос",0,""),IF(L679&lt;0,IF('Настройки'!$B$10="Исключить","",IF('Настройки'!$B$10="Абсолютные значения",ABS(L679),L679)),L679)))</x:f>
      </x:c>
      <x:c r="BP679" s="50" t="str">
        <x:f>IF(8&gt;'Настройки'!$B$3,"",IF(ISBLANK(M679),IF('Настройки'!$B$9="Нулевой спрос",0,""),IF(M679&lt;0,IF('Настройки'!$B$10="Исключить","",IF('Настройки'!$B$10="Абсолютные значения",ABS(M679),M679)),M679)))</x:f>
      </x:c>
      <x:c r="BQ679" s="50" t="str">
        <x:f>IF(9&gt;'Настройки'!$B$3,"",IF(ISBLANK(N679),IF('Настройки'!$B$9="Нулевой спрос",0,""),IF(N679&lt;0,IF('Настройки'!$B$10="Исключить","",IF('Настройки'!$B$10="Абсолютные значения",ABS(N679),N679)),N679)))</x:f>
      </x:c>
      <x:c r="BR679" s="50" t="str">
        <x:f>IF(10&gt;'Настройки'!$B$3,"",IF(ISBLANK(O679),IF('Настройки'!$B$9="Нулевой спрос",0,""),IF(O679&lt;0,IF('Настройки'!$B$10="Исключить","",IF('Настройки'!$B$10="Абсолютные значения",ABS(O679),O679)),O679)))</x:f>
      </x:c>
      <x:c r="BS679" s="50" t="str">
        <x:f>IF(11&gt;'Настройки'!$B$3,"",IF(ISBLANK(P679),IF('Настройки'!$B$9="Нулевой спрос",0,""),IF(P679&lt;0,IF('Настройки'!$B$10="Исключить","",IF('Настройки'!$B$10="Абсолютные значения",ABS(P679),P679)),P679)))</x:f>
      </x:c>
      <x:c r="BT679" s="50" t="str">
        <x:f>IF(12&gt;'Настройки'!$B$3,"",IF(ISBLANK(Q679),IF('Настройки'!$B$9="Нулевой спрос",0,""),IF(Q679&lt;0,IF('Настройки'!$B$10="Исключить","",IF('Настройки'!$B$10="Абсолютные значения",ABS(Q679),Q679)),Q679)))</x:f>
      </x:c>
      <x:c r="BU679" s="50" t="str">
        <x:f>IF(13&gt;'Настройки'!$B$3,"",IF(ISBLANK(R679),IF('Настройки'!$B$9="Нулевой спрос",0,""),IF(R679&lt;0,IF('Настройки'!$B$10="Исключить","",IF('Настройки'!$B$10="Абсолютные значения",ABS(R679),R679)),R679)))</x:f>
      </x:c>
      <x:c r="BV679" s="50" t="str">
        <x:f>IF(14&gt;'Настройки'!$B$3,"",IF(ISBLANK(S679),IF('Настройки'!$B$9="Нулевой спрос",0,""),IF(S679&lt;0,IF('Настройки'!$B$10="Исключить","",IF('Настройки'!$B$10="Абсолютные значения",ABS(S679),S679)),S679)))</x:f>
      </x:c>
      <x:c r="BW679" s="50" t="str">
        <x:f>IF(15&gt;'Настройки'!$B$3,"",IF(ISBLANK(T679),IF('Настройки'!$B$9="Нулевой спрос",0,""),IF(T679&lt;0,IF('Настройки'!$B$10="Исключить","",IF('Настройки'!$B$10="Абсолютные значения",ABS(T679),T679)),T679)))</x:f>
      </x:c>
      <x:c r="BX679" s="50" t="str">
        <x:f>IF(16&gt;'Настройки'!$B$3,"",IF(ISBLANK(U679),IF('Настройки'!$B$9="Нулевой спрос",0,""),IF(U679&lt;0,IF('Настройки'!$B$10="Исключить","",IF('Настройки'!$B$10="Абсолютные значения",ABS(U679),U679)),U679)))</x:f>
      </x:c>
      <x:c r="BY679" s="50" t="str">
        <x:f>IF(17&gt;'Настройки'!$B$3,"",IF(ISBLANK(V679),IF('Настройки'!$B$9="Нулевой спрос",0,""),IF(V679&lt;0,IF('Настройки'!$B$10="Исключить","",IF('Настройки'!$B$10="Абсолютные значения",ABS(V679),V679)),V679)))</x:f>
      </x:c>
      <x:c r="BZ679" s="50" t="str">
        <x:f>IF(18&gt;'Настройки'!$B$3,"",IF(ISBLANK(W679),IF('Настройки'!$B$9="Нулевой спрос",0,""),IF(W679&lt;0,IF('Настройки'!$B$10="Исключить","",IF('Настройки'!$B$10="Абсолютные значения",ABS(W679),W679)),W679)))</x:f>
      </x:c>
      <x:c r="CA679" s="50" t="str">
        <x:f>IF(19&gt;'Настройки'!$B$3,"",IF(ISBLANK(X679),IF('Настройки'!$B$9="Нулевой спрос",0,""),IF(X679&lt;0,IF('Настройки'!$B$10="Исключить","",IF('Настройки'!$B$10="Абсолютные значения",ABS(X679),X679)),X679)))</x:f>
      </x:c>
      <x:c r="CB679" s="50" t="str">
        <x:f>IF(20&gt;'Настройки'!$B$3,"",IF(ISBLANK(Y679),IF('Настройки'!$B$9="Нулевой спрос",0,""),IF(Y679&lt;0,IF('Настройки'!$B$10="Исключить","",IF('Настройки'!$B$10="Абсолютные значения",ABS(Y679),Y679)),Y679)))</x:f>
      </x:c>
      <x:c r="CC679" s="50" t="str">
        <x:f>IF(21&gt;'Настройки'!$B$3,"",IF(ISBLANK(Z679),IF('Настройки'!$B$9="Нулевой спрос",0,""),IF(Z679&lt;0,IF('Настройки'!$B$10="Исключить","",IF('Настройки'!$B$10="Абсолютные значения",ABS(Z679),Z679)),Z679)))</x:f>
      </x:c>
      <x:c r="CD679" s="50" t="str">
        <x:f>IF(22&gt;'Настройки'!$B$3,"",IF(ISBLANK(AA679),IF('Настройки'!$B$9="Нулевой спрос",0,""),IF(AA679&lt;0,IF('Настройки'!$B$10="Исключить","",IF('Настройки'!$B$10="Абсолютные значения",ABS(AA679),AA679)),AA679)))</x:f>
      </x:c>
      <x:c r="CE679" s="50" t="str">
        <x:f>IF(23&gt;'Настройки'!$B$3,"",IF(ISBLANK(AB679),IF('Настройки'!$B$9="Нулевой спрос",0,""),IF(AB679&lt;0,IF('Настройки'!$B$10="Исключить","",IF('Настройки'!$B$10="Абсолютные значения",ABS(AB679),AB679)),AB679)))</x:f>
      </x:c>
      <x:c r="CF679" s="50" t="str">
        <x:f>IF(24&gt;'Настройки'!$B$3,"",IF(ISBLANK(AC679),IF('Настройки'!$B$9="Нулевой спрос",0,""),IF(AC679&lt;0,IF('Настройки'!$B$10="Исключить","",IF('Настройки'!$B$10="Абсолютные значения",ABS(AC679),AC679)),AC679)))</x:f>
      </x:c>
      <x:c r="CG679" s="50" t="str">
        <x:f>IF(25&gt;'Настройки'!$B$3,"",IF(ISBLANK(AD679),IF('Настройки'!$B$9="Нулевой спрос",0,""),IF(AD679&lt;0,IF('Настройки'!$B$10="Исключить","",IF('Настройки'!$B$10="Абсолютные значения",ABS(AD679),AD679)),AD679)))</x:f>
      </x:c>
      <x:c r="CH679" s="50" t="str">
        <x:f>IF(26&gt;'Настройки'!$B$3,"",IF(ISBLANK(AE679),IF('Настройки'!$B$9="Нулевой спрос",0,""),IF(AE679&lt;0,IF('Настройки'!$B$10="Исключить","",IF('Настройки'!$B$10="Абсолютные значения",ABS(AE679),AE679)),AE679)))</x:f>
      </x:c>
      <x:c r="CI679" s="50" t="str">
        <x:f>IF(27&gt;'Настройки'!$B$3,"",IF(ISBLANK(AF679),IF('Настройки'!$B$9="Нулевой спрос",0,""),IF(AF679&lt;0,IF('Настройки'!$B$10="Исключить","",IF('Настройки'!$B$10="Абсолютные значения",ABS(AF679),AF679)),AF679)))</x:f>
      </x:c>
      <x:c r="CJ679" s="50" t="str">
        <x:f>IF(28&gt;'Настройки'!$B$3,"",IF(ISBLANK(AG679),IF('Настройки'!$B$9="Нулевой спрос",0,""),IF(AG679&lt;0,IF('Настройки'!$B$10="Исключить","",IF('Настройки'!$B$10="Абсолютные значения",ABS(AG679),AG679)),AG679)))</x:f>
      </x:c>
      <x:c r="CK679" s="50" t="str">
        <x:f>IF(29&gt;'Настройки'!$B$3,"",IF(ISBLANK(AH679),IF('Настройки'!$B$9="Нулевой спрос",0,""),IF(AH679&lt;0,IF('Настройки'!$B$10="Исключить","",IF('Настройки'!$B$10="Абсолютные значения",ABS(AH679),AH679)),AH679)))</x:f>
      </x:c>
      <x:c r="CL679" s="50" t="str">
        <x:f>IF(30&gt;'Настройки'!$B$3,"",IF(ISBLANK(AI679),IF('Настройки'!$B$9="Нулевой спрос",0,""),IF(AI679&lt;0,IF('Настройки'!$B$10="Исключить","",IF('Настройки'!$B$10="Абсолютные значения",ABS(AI679),AI679)),AI679)))</x:f>
      </x:c>
      <x:c r="CM679" s="50" t="str">
        <x:f>IF(31&gt;'Настройки'!$B$3,"",IF(ISBLANK(AJ679),IF('Настройки'!$B$9="Нулевой спрос",0,""),IF(AJ679&lt;0,IF('Настройки'!$B$10="Исключить","",IF('Настройки'!$B$10="Абсолютные значения",ABS(AJ679),AJ679)),AJ679)))</x:f>
      </x:c>
      <x:c r="CN679" s="50" t="str">
        <x:f>IF(32&gt;'Настройки'!$B$3,"",IF(ISBLANK(AK679),IF('Настройки'!$B$9="Нулевой спрос",0,""),IF(AK679&lt;0,IF('Настройки'!$B$10="Исключить","",IF('Настройки'!$B$10="Абсолютные значения",ABS(AK679),AK679)),AK679)))</x:f>
      </x:c>
      <x:c r="CO679" s="50" t="str">
        <x:f>IF(33&gt;'Настройки'!$B$3,"",IF(ISBLANK(AL679),IF('Настройки'!$B$9="Нулевой спрос",0,""),IF(AL679&lt;0,IF('Настройки'!$B$10="Исключить","",IF('Настройки'!$B$10="Абсолютные значения",ABS(AL679),AL679)),AL679)))</x:f>
      </x:c>
      <x:c r="CP679" s="50" t="str">
        <x:f>IF(34&gt;'Настройки'!$B$3,"",IF(ISBLANK(AM679),IF('Настройки'!$B$9="Нулевой спрос",0,""),IF(AM679&lt;0,IF('Настройки'!$B$10="Исключить","",IF('Настройки'!$B$10="Абсолютные значения",ABS(AM679),AM679)),AM679)))</x:f>
      </x:c>
      <x:c r="CQ679" s="50" t="str">
        <x:f>IF(35&gt;'Настройки'!$B$3,"",IF(ISBLANK(AN679),IF('Настройки'!$B$9="Нулевой спрос",0,""),IF(AN679&lt;0,IF('Настройки'!$B$10="Исключить","",IF('Настройки'!$B$10="Абсолютные значения",ABS(AN679),AN679)),AN679)))</x:f>
      </x:c>
      <x:c r="CR679" s="50" t="str">
        <x:f>IF(36&gt;'Настройки'!$B$3,"",IF(ISBLANK(AO679),IF('Настройки'!$B$9="Нулевой спрос",0,""),IF(AO679&lt;0,IF('Настройки'!$B$10="Исключить","",IF('Настройки'!$B$10="Абсолютные значения",ABS(AO679),AO679)),AO679)))</x:f>
      </x:c>
      <x:c r="CS679" s="50" t="str">
        <x:f>IF(OR(1&gt;'Настройки'!$B$3,ISBLANK(BI679),BI679=0),"",BI679)</x:f>
      </x:c>
      <x:c r="CT679" s="50" t="str">
        <x:f>IF(OR(2&gt;'Настройки'!$B$3,ISBLANK(BJ679),BJ679=0),"",BJ679)</x:f>
      </x:c>
      <x:c r="CU679" s="50" t="str">
        <x:f>IF(OR(3&gt;'Настройки'!$B$3,ISBLANK(BK679),BK679=0),"",BK679)</x:f>
      </x:c>
      <x:c r="CV679" s="50" t="str">
        <x:f>IF(OR(4&gt;'Настройки'!$B$3,ISBLANK(BL679),BL679=0),"",BL679)</x:f>
      </x:c>
      <x:c r="CW679" s="50" t="str">
        <x:f>IF(OR(5&gt;'Настройки'!$B$3,ISBLANK(BM679),BM679=0),"",BM679)</x:f>
      </x:c>
      <x:c r="CX679" s="50" t="str">
        <x:f>IF(OR(6&gt;'Настройки'!$B$3,ISBLANK(BN679),BN679=0),"",BN679)</x:f>
      </x:c>
      <x:c r="CY679" s="50" t="str">
        <x:f>IF(OR(7&gt;'Настройки'!$B$3,ISBLANK(BO679),BO679=0),"",BO679)</x:f>
      </x:c>
      <x:c r="CZ679" s="50" t="str">
        <x:f>IF(OR(8&gt;'Настройки'!$B$3,ISBLANK(BP679),BP679=0),"",BP679)</x:f>
      </x:c>
      <x:c r="DA679" s="50" t="str">
        <x:f>IF(OR(9&gt;'Настройки'!$B$3,ISBLANK(BQ679),BQ679=0),"",BQ679)</x:f>
      </x:c>
      <x:c r="DB679" s="50" t="str">
        <x:f>IF(OR(10&gt;'Настройки'!$B$3,ISBLANK(BR679),BR679=0),"",BR679)</x:f>
      </x:c>
      <x:c r="DC679" s="50" t="str">
        <x:f>IF(OR(11&gt;'Настройки'!$B$3,ISBLANK(BS679),BS679=0),"",BS679)</x:f>
      </x:c>
      <x:c r="DD679" s="50" t="str">
        <x:f>IF(OR(12&gt;'Настройки'!$B$3,ISBLANK(BT679),BT679=0),"",BT679)</x:f>
      </x:c>
      <x:c r="DE679" s="50" t="str">
        <x:f>IF(OR(13&gt;'Настройки'!$B$3,ISBLANK(BU679),BU679=0),"",BU679)</x:f>
      </x:c>
      <x:c r="DF679" s="50" t="str">
        <x:f>IF(OR(14&gt;'Настройки'!$B$3,ISBLANK(BV679),BV679=0),"",BV679)</x:f>
      </x:c>
      <x:c r="DG679" s="50" t="str">
        <x:f>IF(OR(15&gt;'Настройки'!$B$3,ISBLANK(BW679),BW679=0),"",BW679)</x:f>
      </x:c>
      <x:c r="DH679" s="50" t="str">
        <x:f>IF(OR(16&gt;'Настройки'!$B$3,ISBLANK(BX679),BX679=0),"",BX679)</x:f>
      </x:c>
      <x:c r="DI679" s="50" t="str">
        <x:f>IF(OR(17&gt;'Настройки'!$B$3,ISBLANK(BY679),BY679=0),"",BY679)</x:f>
      </x:c>
      <x:c r="DJ679" s="50" t="str">
        <x:f>IF(OR(18&gt;'Настройки'!$B$3,ISBLANK(BZ679),BZ679=0),"",BZ679)</x:f>
      </x:c>
      <x:c r="DK679" s="50" t="str">
        <x:f>IF(OR(19&gt;'Настройки'!$B$3,ISBLANK(CA679),CA679=0),"",CA679)</x:f>
      </x:c>
      <x:c r="DL679" s="50" t="str">
        <x:f>IF(OR(20&gt;'Настройки'!$B$3,ISBLANK(CB679),CB679=0),"",CB679)</x:f>
      </x:c>
      <x:c r="DM679" s="50" t="str">
        <x:f>IF(OR(21&gt;'Настройки'!$B$3,ISBLANK(CC679),CC679=0),"",CC679)</x:f>
      </x:c>
      <x:c r="DN679" s="50" t="str">
        <x:f>IF(OR(22&gt;'Настройки'!$B$3,ISBLANK(CD679),CD679=0),"",CD679)</x:f>
      </x:c>
      <x:c r="DO679" s="50" t="str">
        <x:f>IF(OR(23&gt;'Настройки'!$B$3,ISBLANK(CE679),CE679=0),"",CE679)</x:f>
      </x:c>
      <x:c r="DP679" s="50" t="str">
        <x:f>IF(OR(24&gt;'Настройки'!$B$3,ISBLANK(CF679),CF679=0),"",CF679)</x:f>
      </x:c>
      <x:c r="DQ679" s="50" t="str">
        <x:f>IF(OR(25&gt;'Настройки'!$B$3,ISBLANK(CG679),CG679=0),"",CG679)</x:f>
      </x:c>
      <x:c r="DR679" s="50" t="str">
        <x:f>IF(OR(26&gt;'Настройки'!$B$3,ISBLANK(CH679),CH679=0),"",CH679)</x:f>
      </x:c>
      <x:c r="DS679" s="50" t="str">
        <x:f>IF(OR(27&gt;'Настройки'!$B$3,ISBLANK(CI679),CI679=0),"",CI679)</x:f>
      </x:c>
      <x:c r="DT679" s="50" t="str">
        <x:f>IF(OR(28&gt;'Настройки'!$B$3,ISBLANK(CJ679),CJ679=0),"",CJ679)</x:f>
      </x:c>
      <x:c r="DU679" s="50" t="str">
        <x:f>IF(OR(29&gt;'Настройки'!$B$3,ISBLANK(CK679),CK679=0),"",CK679)</x:f>
      </x:c>
      <x:c r="DV679" s="50" t="str">
        <x:f>IF(OR(30&gt;'Настройки'!$B$3,ISBLANK(CL679),CL679=0),"",CL679)</x:f>
      </x:c>
      <x:c r="DW679" s="50" t="str">
        <x:f>IF(OR(31&gt;'Настройки'!$B$3,ISBLANK(CM679),CM679=0),"",CM679)</x:f>
      </x:c>
      <x:c r="DX679" s="50" t="str">
        <x:f>IF(OR(32&gt;'Настройки'!$B$3,ISBLANK(CN679),CN679=0),"",CN679)</x:f>
      </x:c>
      <x:c r="DY679" s="50" t="str">
        <x:f>IF(OR(33&gt;'Настройки'!$B$3,ISBLANK(CO679),CO679=0),"",CO679)</x:f>
      </x:c>
      <x:c r="DZ679" s="50" t="str">
        <x:f>IF(OR(34&gt;'Настройки'!$B$3,ISBLANK(CP679),CP679=0),"",CP679)</x:f>
      </x:c>
      <x:c r="EA679" s="50" t="str">
        <x:f>IF(OR(35&gt;'Настройки'!$B$3,ISBLANK(CQ679),CQ679=0),"",CQ679)</x:f>
      </x:c>
      <x:c r="EB679" s="50" t="str">
        <x:f>IF(OR(36&gt;'Настройки'!$B$3,ISBLANK(CR679),CR679=0),"",CR679)</x:f>
      </x:c>
      <x:c r="EC679" s="50" t="str">
        <x:f>IF(A679="","",IF(OR(BB679="AZ",BB679="BZ"),10000+ROW(),IF(AZ679&gt;'Настройки'!$B$11,20000+ROW(),IF(BF679&lt;&gt;"Обычный",30000+ROW(),IF(AX679&lt;=0,40000+ROW(),"")))))</x:f>
      </x:c>
      <x:c r="ED679" s="50" t="str">
        <x:f>IF(EC679="","",COUNTIFS($EC$2:$EC$1001,"&gt;0",$EC$2:$EC$1001,"&lt;"&amp;EC679)+1)</x:f>
      </x:c>
    </x:row>
    <x:row r="680">
      <x:c r="A680" s="115"/>
      <x:c r="B680" s="115"/>
      <x:c r="C680" s="115"/>
      <x:c r="D680" s="118"/>
      <x:c r="E680" s="118"/>
      <x:c r="F680" s="118"/>
      <x:c r="G680" s="118"/>
      <x:c r="H680" s="118"/>
      <x:c r="I680" s="118"/>
      <x:c r="J680" s="118"/>
      <x:c r="K680" s="118"/>
      <x:c r="L680" s="118"/>
      <x:c r="M680" s="118"/>
      <x:c r="N680" s="118"/>
      <x:c r="O680" s="118"/>
      <x:c r="P680" s="118"/>
      <x:c r="Q680" s="118"/>
      <x:c r="R680" s="118"/>
      <x:c r="S680" s="118"/>
      <x:c r="T680" s="118"/>
      <x:c r="U680" s="118"/>
      <x:c r="V680" s="118"/>
      <x:c r="W680" s="118"/>
      <x:c r="X680" s="118"/>
      <x:c r="Y680" s="118"/>
      <x:c r="Z680" s="118"/>
      <x:c r="AA680" s="118"/>
      <x:c r="AB680" s="118"/>
      <x:c r="AC680" s="118"/>
      <x:c r="AD680" s="118"/>
      <x:c r="AE680" s="118"/>
      <x:c r="AF680" s="118"/>
      <x:c r="AG680" s="118"/>
      <x:c r="AH680" s="118"/>
      <x:c r="AI680" s="118"/>
      <x:c r="AJ680" s="118"/>
      <x:c r="AK680" s="118"/>
      <x:c r="AL680" s="118"/>
      <x:c r="AM680" s="118"/>
      <x:c r="AN680" s="118"/>
      <x:c r="AO680" s="118"/>
      <x:c r="AP680" s="115"/>
      <x:c r="AQ680" s="49" t="str">
        <x:f>IF(A680="","",COUNT(BI680:INDEX(BI680:CR680,1,'Настройки'!$B$3)))</x:f>
      </x:c>
      <x:c r="AR680" s="49" t="str">
        <x:f>IF(A680="","",SUM(BI680:INDEX(BI680:CR680,1,'Настройки'!$B$3)))</x:f>
      </x:c>
      <x:c r="AS680" s="58" t="str">
        <x:f>IF(A680="","",IF('Настройки'!$B$4="Стоимость потребления",AR680*D680,IF('Настройки'!$B$4="Количество",AR680,E680)))</x:f>
      </x:c>
      <x:c r="AT680" s="61" t="str">
        <x:f>IF(OR(A680="",AS680&lt;0,SUM($AS$2:$AS$1001)&lt;=0),"",AS680/SUM($AS$2:$AS$1001))</x:f>
      </x:c>
      <x:c r="AU680" s="61" t="str">
        <x:f>IF(OR(A680="",AS680&lt;0,SUM($AS$2:$AS$1001)&lt;=0),"",SUMIFS($AS$2:$AS$1001,$AS$2:$AS$1001,"&gt;"&amp;AS680)/SUM($AS$2:$AS$1001))</x:f>
      </x:c>
      <x:c r="AV680" s="61" t="str">
        <x:f>IF(OR(A680="",AS680&lt;0,SUM($AS$2:$AS$1001)&lt;=0),"",SUMIFS($AS$2:$AS$1001,$AS$2:$AS$1001,"&gt;="&amp;AS680)/SUM($AS$2:$AS$1001))</x:f>
      </x:c>
      <x:c r="AW680" s="49" t="str">
        <x:f>IF(A680="","",IF(SUM($AS$2:$AS$1001)&lt;=0,"Не определён",IF(AS680&lt;0,"Исключение",IF(AU680&lt;'Настройки'!$B$5,"A",IF(AU680&lt;'Настройки'!$B$6,"B","C")))))</x:f>
      </x:c>
      <x:c r="AX680" s="58" t="str">
        <x:f>IF(A680="","",IF(AQ680=0,"",AVERAGE(BI680:INDEX(BI680:CR680,1,'Настройки'!$B$3))))</x:f>
      </x:c>
      <x:c r="AY680" s="58" t="str">
        <x:f>IF(OR(A680="",AQ680=0),"",STDEVP(BI680:INDEX(BI680:CR680,1,'Настройки'!$B$3)))</x:f>
      </x:c>
      <x:c r="AZ680" s="61" t="str">
        <x:f>IF(OR(A680="",AQ680&lt;'Настройки'!$B$12,AX680&lt;=0,AND('Настройки'!$B$10="Блокировать",COUNTIF(F680:INDEX(F680:AO680,1,'Настройки'!$B$3),"&lt;0")&gt;0)),"",AY680/ABS(AX680))</x:f>
      </x:c>
      <x:c r="BA680" s="49" t="str">
        <x:f>IF(A680="","",IF(AND('Настройки'!$B$10="Блокировать",COUNTIF(F680:INDEX(F680:AO680,1,'Настройки'!$B$3),"&lt;0")&gt;0),"Не определён",IF(AQ680&lt;'Настройки'!$B$12,"Не определён",IF(AX680=0,"Нет спроса",IF(AX680&lt;0,"Не определён",IF(AZ680&lt;='Настройки'!$B$7,"X",IF(AZ680&lt;='Настройки'!$B$8,"Y","Z")))))))</x:f>
      </x:c>
      <x:c r="BB680" s="49" t="str">
        <x:f>IF(OR(A680="",LEN(AW680)&lt;&gt;1,LEN(BA680)&lt;&gt;1),"",AW680&amp;BA680)</x:f>
      </x:c>
      <x:c r="BC680" s="61" t="str">
        <x:f>IF(OR(A680="",AQ680=0),"",(COUNT(BI680:INDEX(BI680:CR680,1,'Настройки'!$B$3))-COUNT(CS680:INDEX(CS680:EB680,1,'Настройки'!$B$3)))/AQ680)</x:f>
      </x:c>
      <x:c r="BD680" s="64" t="str">
        <x:f>IF(OR(A680="",COUNT(CS680:INDEX(CS680:EB680,1,'Настройки'!$B$3))=0),"",AQ680/COUNT(CS680:INDEX(CS680:EB680,1,'Настройки'!$B$3)))</x:f>
      </x:c>
      <x:c r="BE680" s="64" t="str">
        <x:f>IF(OR(A680="",COUNT(CS680:INDEX(CS680:EB680,1,'Настройки'!$B$3))=0),"",IF(AVERAGE(CS680:INDEX(CS680:EB680,1,'Настройки'!$B$3))=0,"",(STDEVP(CS680:INDEX(CS680:EB680,1,'Настройки'!$B$3))/ABS(AVERAGE(CS680:INDEX(CS680:EB680,1,'Настройки'!$B$3))))^2))</x:f>
      </x:c>
      <x:c r="BF680" s="49" t="str">
        <x:f>IF(A680="","",IF(AQ680&lt;3,"Недостаточно",IF(AQ680&lt;6,"Предварительный","Обычный")))</x:f>
      </x:c>
      <x:c r="BG680" s="49" t="str">
        <x:f>IF(A680="","",IF(COUNTIF(F680:INDEX(F680:AO680,1,'Настройки'!$B$3),"&lt;0")&gt;0,IF('Настройки'!$B$10="Блокировать","Отрицательный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"),"")&amp;IF(AQ680&lt;3,"Недостаточно истории. ",IF(AQ680&lt;6,"Предварительная классификация. ",""))&amp;IF(AX680=0,"Нет спроса за горизонт. ","")&amp;IF(AZ680&gt;'Настройки'!$B$11,"Экстремальная вариативность. ",""))</x:f>
      </x:c>
      <x:c r="BH680" s="49" t="str">
        <x:f>IF(A680="","",IFERROR(VLOOKUP(BB680,'Настройки'!$D$3:$E$11,2,FALSE),"Сначала проверьте исходные данные и историю спроса.")&amp;" Уточните срок поставки, MOQ и критичность.")</x:f>
      </x:c>
      <x:c r="BI680" s="50" t="str">
        <x:f>IF(1&gt;'Настройки'!$B$3,"",IF(ISBLANK(F680),IF('Настройки'!$B$9="Нулевой спрос",0,""),IF(F680&lt;0,IF('Настройки'!$B$10="Исключить","",IF('Настройки'!$B$10="Абсолютные значения",ABS(F680),F680)),F680)))</x:f>
      </x:c>
      <x:c r="BJ680" s="50" t="str">
        <x:f>IF(2&gt;'Настройки'!$B$3,"",IF(ISBLANK(G680),IF('Настройки'!$B$9="Нулевой спрос",0,""),IF(G680&lt;0,IF('Настройки'!$B$10="Исключить","",IF('Настройки'!$B$10="Абсолютные значения",ABS(G680),G680)),G680)))</x:f>
      </x:c>
      <x:c r="BK680" s="50" t="str">
        <x:f>IF(3&gt;'Настройки'!$B$3,"",IF(ISBLANK(H680),IF('Настройки'!$B$9="Нулевой спрос",0,""),IF(H680&lt;0,IF('Настройки'!$B$10="Исключить","",IF('Настройки'!$B$10="Абсолютные значения",ABS(H680),H680)),H680)))</x:f>
      </x:c>
      <x:c r="BL680" s="50" t="str">
        <x:f>IF(4&gt;'Настройки'!$B$3,"",IF(ISBLANK(I680),IF('Настройки'!$B$9="Нулевой спрос",0,""),IF(I680&lt;0,IF('Настройки'!$B$10="Исключить","",IF('Настройки'!$B$10="Абсолютные значения",ABS(I680),I680)),I680)))</x:f>
      </x:c>
      <x:c r="BM680" s="50" t="str">
        <x:f>IF(5&gt;'Настройки'!$B$3,"",IF(ISBLANK(J680),IF('Настройки'!$B$9="Нулевой спрос",0,""),IF(J680&lt;0,IF('Настройки'!$B$10="Исключить","",IF('Настройки'!$B$10="Абсолютные значения",ABS(J680),J680)),J680)))</x:f>
      </x:c>
      <x:c r="BN680" s="50" t="str">
        <x:f>IF(6&gt;'Настройки'!$B$3,"",IF(ISBLANK(K680),IF('Настройки'!$B$9="Нулевой спрос",0,""),IF(K680&lt;0,IF('Настройки'!$B$10="Исключить","",IF('Настройки'!$B$10="Абсолютные значения",ABS(K680),K680)),K680)))</x:f>
      </x:c>
      <x:c r="BO680" s="50" t="str">
        <x:f>IF(7&gt;'Настройки'!$B$3,"",IF(ISBLANK(L680),IF('Настройки'!$B$9="Нулевой спрос",0,""),IF(L680&lt;0,IF('Настройки'!$B$10="Исключить","",IF('Настройки'!$B$10="Абсолютные значения",ABS(L680),L680)),L680)))</x:f>
      </x:c>
      <x:c r="BP680" s="50" t="str">
        <x:f>IF(8&gt;'Настройки'!$B$3,"",IF(ISBLANK(M680),IF('Настройки'!$B$9="Нулевой спрос",0,""),IF(M680&lt;0,IF('Настройки'!$B$10="Исключить","",IF('Настройки'!$B$10="Абсолютные значения",ABS(M680),M680)),M680)))</x:f>
      </x:c>
      <x:c r="BQ680" s="50" t="str">
        <x:f>IF(9&gt;'Настройки'!$B$3,"",IF(ISBLANK(N680),IF('Настройки'!$B$9="Нулевой спрос",0,""),IF(N680&lt;0,IF('Настройки'!$B$10="Исключить","",IF('Настройки'!$B$10="Абсолютные значения",ABS(N680),N680)),N680)))</x:f>
      </x:c>
      <x:c r="BR680" s="50" t="str">
        <x:f>IF(10&gt;'Настройки'!$B$3,"",IF(ISBLANK(O680),IF('Настройки'!$B$9="Нулевой спрос",0,""),IF(O680&lt;0,IF('Настройки'!$B$10="Исключить","",IF('Настройки'!$B$10="Абсолютные значения",ABS(O680),O680)),O680)))</x:f>
      </x:c>
      <x:c r="BS680" s="50" t="str">
        <x:f>IF(11&gt;'Настройки'!$B$3,"",IF(ISBLANK(P680),IF('Настройки'!$B$9="Нулевой спрос",0,""),IF(P680&lt;0,IF('Настройки'!$B$10="Исключить","",IF('Настройки'!$B$10="Абсолютные значения",ABS(P680),P680)),P680)))</x:f>
      </x:c>
      <x:c r="BT680" s="50" t="str">
        <x:f>IF(12&gt;'Настройки'!$B$3,"",IF(ISBLANK(Q680),IF('Настройки'!$B$9="Нулевой спрос",0,""),IF(Q680&lt;0,IF('Настройки'!$B$10="Исключить","",IF('Настройки'!$B$10="Абсолютные значения",ABS(Q680),Q680)),Q680)))</x:f>
      </x:c>
      <x:c r="BU680" s="50" t="str">
        <x:f>IF(13&gt;'Настройки'!$B$3,"",IF(ISBLANK(R680),IF('Настройки'!$B$9="Нулевой спрос",0,""),IF(R680&lt;0,IF('Настройки'!$B$10="Исключить","",IF('Настройки'!$B$10="Абсолютные значения",ABS(R680),R680)),R680)))</x:f>
      </x:c>
      <x:c r="BV680" s="50" t="str">
        <x:f>IF(14&gt;'Настройки'!$B$3,"",IF(ISBLANK(S680),IF('Настройки'!$B$9="Нулевой спрос",0,""),IF(S680&lt;0,IF('Настройки'!$B$10="Исключить","",IF('Настройки'!$B$10="Абсолютные значения",ABS(S680),S680)),S680)))</x:f>
      </x:c>
      <x:c r="BW680" s="50" t="str">
        <x:f>IF(15&gt;'Настройки'!$B$3,"",IF(ISBLANK(T680),IF('Настройки'!$B$9="Нулевой спрос",0,""),IF(T680&lt;0,IF('Настройки'!$B$10="Исключить","",IF('Настройки'!$B$10="Абсолютные значения",ABS(T680),T680)),T680)))</x:f>
      </x:c>
      <x:c r="BX680" s="50" t="str">
        <x:f>IF(16&gt;'Настройки'!$B$3,"",IF(ISBLANK(U680),IF('Настройки'!$B$9="Нулевой спрос",0,""),IF(U680&lt;0,IF('Настройки'!$B$10="Исключить","",IF('Настройки'!$B$10="Абсолютные значения",ABS(U680),U680)),U680)))</x:f>
      </x:c>
      <x:c r="BY680" s="50" t="str">
        <x:f>IF(17&gt;'Настройки'!$B$3,"",IF(ISBLANK(V680),IF('Настройки'!$B$9="Нулевой спрос",0,""),IF(V680&lt;0,IF('Настройки'!$B$10="Исключить","",IF('Настройки'!$B$10="Абсолютные значения",ABS(V680),V680)),V680)))</x:f>
      </x:c>
      <x:c r="BZ680" s="50" t="str">
        <x:f>IF(18&gt;'Настройки'!$B$3,"",IF(ISBLANK(W680),IF('Настройки'!$B$9="Нулевой спрос",0,""),IF(W680&lt;0,IF('Настройки'!$B$10="Исключить","",IF('Настройки'!$B$10="Абсолютные значения",ABS(W680),W680)),W680)))</x:f>
      </x:c>
      <x:c r="CA680" s="50" t="str">
        <x:f>IF(19&gt;'Настройки'!$B$3,"",IF(ISBLANK(X680),IF('Настройки'!$B$9="Нулевой спрос",0,""),IF(X680&lt;0,IF('Настройки'!$B$10="Исключить","",IF('Настройки'!$B$10="Абсолютные значения",ABS(X680),X680)),X680)))</x:f>
      </x:c>
      <x:c r="CB680" s="50" t="str">
        <x:f>IF(20&gt;'Настройки'!$B$3,"",IF(ISBLANK(Y680),IF('Настройки'!$B$9="Нулевой спрос",0,""),IF(Y680&lt;0,IF('Настройки'!$B$10="Исключить","",IF('Настройки'!$B$10="Абсолютные значения",ABS(Y680),Y680)),Y680)))</x:f>
      </x:c>
      <x:c r="CC680" s="50" t="str">
        <x:f>IF(21&gt;'Настройки'!$B$3,"",IF(ISBLANK(Z680),IF('Настройки'!$B$9="Нулевой спрос",0,""),IF(Z680&lt;0,IF('Настройки'!$B$10="Исключить","",IF('Настройки'!$B$10="Абсолютные значения",ABS(Z680),Z680)),Z680)))</x:f>
      </x:c>
      <x:c r="CD680" s="50" t="str">
        <x:f>IF(22&gt;'Настройки'!$B$3,"",IF(ISBLANK(AA680),IF('Настройки'!$B$9="Нулевой спрос",0,""),IF(AA680&lt;0,IF('Настройки'!$B$10="Исключить","",IF('Настройки'!$B$10="Абсолютные значения",ABS(AA680),AA680)),AA680)))</x:f>
      </x:c>
      <x:c r="CE680" s="50" t="str">
        <x:f>IF(23&gt;'Настройки'!$B$3,"",IF(ISBLANK(AB680),IF('Настройки'!$B$9="Нулевой спрос",0,""),IF(AB680&lt;0,IF('Настройки'!$B$10="Исключить","",IF('Настройки'!$B$10="Абсолютные значения",ABS(AB680),AB680)),AB680)))</x:f>
      </x:c>
      <x:c r="CF680" s="50" t="str">
        <x:f>IF(24&gt;'Настройки'!$B$3,"",IF(ISBLANK(AC680),IF('Настройки'!$B$9="Нулевой спрос",0,""),IF(AC680&lt;0,IF('Настройки'!$B$10="Исключить","",IF('Настройки'!$B$10="Абсолютные значения",ABS(AC680),AC680)),AC680)))</x:f>
      </x:c>
      <x:c r="CG680" s="50" t="str">
        <x:f>IF(25&gt;'Настройки'!$B$3,"",IF(ISBLANK(AD680),IF('Настройки'!$B$9="Нулевой спрос",0,""),IF(AD680&lt;0,IF('Настройки'!$B$10="Исключить","",IF('Настройки'!$B$10="Абсолютные значения",ABS(AD680),AD680)),AD680)))</x:f>
      </x:c>
      <x:c r="CH680" s="50" t="str">
        <x:f>IF(26&gt;'Настройки'!$B$3,"",IF(ISBLANK(AE680),IF('Настройки'!$B$9="Нулевой спрос",0,""),IF(AE680&lt;0,IF('Настройки'!$B$10="Исключить","",IF('Настройки'!$B$10="Абсолютные значения",ABS(AE680),AE680)),AE680)))</x:f>
      </x:c>
      <x:c r="CI680" s="50" t="str">
        <x:f>IF(27&gt;'Настройки'!$B$3,"",IF(ISBLANK(AF680),IF('Настройки'!$B$9="Нулевой спрос",0,""),IF(AF680&lt;0,IF('Настройки'!$B$10="Исключить","",IF('Настройки'!$B$10="Абсолютные значения",ABS(AF680),AF680)),AF680)))</x:f>
      </x:c>
      <x:c r="CJ680" s="50" t="str">
        <x:f>IF(28&gt;'Настройки'!$B$3,"",IF(ISBLANK(AG680),IF('Настройки'!$B$9="Нулевой спрос",0,""),IF(AG680&lt;0,IF('Настройки'!$B$10="Исключить","",IF('Настройки'!$B$10="Абсолютные значения",ABS(AG680),AG680)),AG680)))</x:f>
      </x:c>
      <x:c r="CK680" s="50" t="str">
        <x:f>IF(29&gt;'Настройки'!$B$3,"",IF(ISBLANK(AH680),IF('Настройки'!$B$9="Нулевой спрос",0,""),IF(AH680&lt;0,IF('Настройки'!$B$10="Исключить","",IF('Настройки'!$B$10="Абсолютные значения",ABS(AH680),AH680)),AH680)))</x:f>
      </x:c>
      <x:c r="CL680" s="50" t="str">
        <x:f>IF(30&gt;'Настройки'!$B$3,"",IF(ISBLANK(AI680),IF('Настройки'!$B$9="Нулевой спрос",0,""),IF(AI680&lt;0,IF('Настройки'!$B$10="Исключить","",IF('Настройки'!$B$10="Абсолютные значения",ABS(AI680),AI680)),AI680)))</x:f>
      </x:c>
      <x:c r="CM680" s="50" t="str">
        <x:f>IF(31&gt;'Настройки'!$B$3,"",IF(ISBLANK(AJ680),IF('Настройки'!$B$9="Нулевой спрос",0,""),IF(AJ680&lt;0,IF('Настройки'!$B$10="Исключить","",IF('Настройки'!$B$10="Абсолютные значения",ABS(AJ680),AJ680)),AJ680)))</x:f>
      </x:c>
      <x:c r="CN680" s="50" t="str">
        <x:f>IF(32&gt;'Настройки'!$B$3,"",IF(ISBLANK(AK680),IF('Настройки'!$B$9="Нулевой спрос",0,""),IF(AK680&lt;0,IF('Настройки'!$B$10="Исключить","",IF('Настройки'!$B$10="Абсолютные значения",ABS(AK680),AK680)),AK680)))</x:f>
      </x:c>
      <x:c r="CO680" s="50" t="str">
        <x:f>IF(33&gt;'Настройки'!$B$3,"",IF(ISBLANK(AL680),IF('Настройки'!$B$9="Нулевой спрос",0,""),IF(AL680&lt;0,IF('Настройки'!$B$10="Исключить","",IF('Настройки'!$B$10="Абсолютные значения",ABS(AL680),AL680)),AL680)))</x:f>
      </x:c>
      <x:c r="CP680" s="50" t="str">
        <x:f>IF(34&gt;'Настройки'!$B$3,"",IF(ISBLANK(AM680),IF('Настройки'!$B$9="Нулевой спрос",0,""),IF(AM680&lt;0,IF('Настройки'!$B$10="Исключить","",IF('Настройки'!$B$10="Абсолютные значения",ABS(AM680),AM680)),AM680)))</x:f>
      </x:c>
      <x:c r="CQ680" s="50" t="str">
        <x:f>IF(35&gt;'Настройки'!$B$3,"",IF(ISBLANK(AN680),IF('Настройки'!$B$9="Нулевой спрос",0,""),IF(AN680&lt;0,IF('Настройки'!$B$10="Исключить","",IF('Настройки'!$B$10="Абсолютные значения",ABS(AN680),AN680)),AN680)))</x:f>
      </x:c>
      <x:c r="CR680" s="50" t="str">
        <x:f>IF(36&gt;'Настройки'!$B$3,"",IF(ISBLANK(AO680),IF('Настройки'!$B$9="Нулевой спрос",0,""),IF(AO680&lt;0,IF('Настройки'!$B$10="Исключить","",IF('Настройки'!$B$10="Абсолютные значения",ABS(AO680),AO680)),AO680)))</x:f>
      </x:c>
      <x:c r="CS680" s="50" t="str">
        <x:f>IF(OR(1&gt;'Настройки'!$B$3,ISBLANK(BI680),BI680=0),"",BI680)</x:f>
      </x:c>
      <x:c r="CT680" s="50" t="str">
        <x:f>IF(OR(2&gt;'Настройки'!$B$3,ISBLANK(BJ680),BJ680=0),"",BJ680)</x:f>
      </x:c>
      <x:c r="CU680" s="50" t="str">
        <x:f>IF(OR(3&gt;'Настройки'!$B$3,ISBLANK(BK680),BK680=0),"",BK680)</x:f>
      </x:c>
      <x:c r="CV680" s="50" t="str">
        <x:f>IF(OR(4&gt;'Настройки'!$B$3,ISBLANK(BL680),BL680=0),"",BL680)</x:f>
      </x:c>
      <x:c r="CW680" s="50" t="str">
        <x:f>IF(OR(5&gt;'Настройки'!$B$3,ISBLANK(BM680),BM680=0),"",BM680)</x:f>
      </x:c>
      <x:c r="CX680" s="50" t="str">
        <x:f>IF(OR(6&gt;'Настройки'!$B$3,ISBLANK(BN680),BN680=0),"",BN680)</x:f>
      </x:c>
      <x:c r="CY680" s="50" t="str">
        <x:f>IF(OR(7&gt;'Настройки'!$B$3,ISBLANK(BO680),BO680=0),"",BO680)</x:f>
      </x:c>
      <x:c r="CZ680" s="50" t="str">
        <x:f>IF(OR(8&gt;'Настройки'!$B$3,ISBLANK(BP680),BP680=0),"",BP680)</x:f>
      </x:c>
      <x:c r="DA680" s="50" t="str">
        <x:f>IF(OR(9&gt;'Настройки'!$B$3,ISBLANK(BQ680),BQ680=0),"",BQ680)</x:f>
      </x:c>
      <x:c r="DB680" s="50" t="str">
        <x:f>IF(OR(10&gt;'Настройки'!$B$3,ISBLANK(BR680),BR680=0),"",BR680)</x:f>
      </x:c>
      <x:c r="DC680" s="50" t="str">
        <x:f>IF(OR(11&gt;'Настройки'!$B$3,ISBLANK(BS680),BS680=0),"",BS680)</x:f>
      </x:c>
      <x:c r="DD680" s="50" t="str">
        <x:f>IF(OR(12&gt;'Настройки'!$B$3,ISBLANK(BT680),BT680=0),"",BT680)</x:f>
      </x:c>
      <x:c r="DE680" s="50" t="str">
        <x:f>IF(OR(13&gt;'Настройки'!$B$3,ISBLANK(BU680),BU680=0),"",BU680)</x:f>
      </x:c>
      <x:c r="DF680" s="50" t="str">
        <x:f>IF(OR(14&gt;'Настройки'!$B$3,ISBLANK(BV680),BV680=0),"",BV680)</x:f>
      </x:c>
      <x:c r="DG680" s="50" t="str">
        <x:f>IF(OR(15&gt;'Настройки'!$B$3,ISBLANK(BW680),BW680=0),"",BW680)</x:f>
      </x:c>
      <x:c r="DH680" s="50" t="str">
        <x:f>IF(OR(16&gt;'Настройки'!$B$3,ISBLANK(BX680),BX680=0),"",BX680)</x:f>
      </x:c>
      <x:c r="DI680" s="50" t="str">
        <x:f>IF(OR(17&gt;'Настройки'!$B$3,ISBLANK(BY680),BY680=0),"",BY680)</x:f>
      </x:c>
      <x:c r="DJ680" s="50" t="str">
        <x:f>IF(OR(18&gt;'Настройки'!$B$3,ISBLANK(BZ680),BZ680=0),"",BZ680)</x:f>
      </x:c>
      <x:c r="DK680" s="50" t="str">
        <x:f>IF(OR(19&gt;'Настройки'!$B$3,ISBLANK(CA680),CA680=0),"",CA680)</x:f>
      </x:c>
      <x:c r="DL680" s="50" t="str">
        <x:f>IF(OR(20&gt;'Настройки'!$B$3,ISBLANK(CB680),CB680=0),"",CB680)</x:f>
      </x:c>
      <x:c r="DM680" s="50" t="str">
        <x:f>IF(OR(21&gt;'Настройки'!$B$3,ISBLANK(CC680),CC680=0),"",CC680)</x:f>
      </x:c>
      <x:c r="DN680" s="50" t="str">
        <x:f>IF(OR(22&gt;'Настройки'!$B$3,ISBLANK(CD680),CD680=0),"",CD680)</x:f>
      </x:c>
      <x:c r="DO680" s="50" t="str">
        <x:f>IF(OR(23&gt;'Настройки'!$B$3,ISBLANK(CE680),CE680=0),"",CE680)</x:f>
      </x:c>
      <x:c r="DP680" s="50" t="str">
        <x:f>IF(OR(24&gt;'Настройки'!$B$3,ISBLANK(CF680),CF680=0),"",CF680)</x:f>
      </x:c>
      <x:c r="DQ680" s="50" t="str">
        <x:f>IF(OR(25&gt;'Настройки'!$B$3,ISBLANK(CG680),CG680=0),"",CG680)</x:f>
      </x:c>
      <x:c r="DR680" s="50" t="str">
        <x:f>IF(OR(26&gt;'Настройки'!$B$3,ISBLANK(CH680),CH680=0),"",CH680)</x:f>
      </x:c>
      <x:c r="DS680" s="50" t="str">
        <x:f>IF(OR(27&gt;'Настройки'!$B$3,ISBLANK(CI680),CI680=0),"",CI680)</x:f>
      </x:c>
      <x:c r="DT680" s="50" t="str">
        <x:f>IF(OR(28&gt;'Настройки'!$B$3,ISBLANK(CJ680),CJ680=0),"",CJ680)</x:f>
      </x:c>
      <x:c r="DU680" s="50" t="str">
        <x:f>IF(OR(29&gt;'Настройки'!$B$3,ISBLANK(CK680),CK680=0),"",CK680)</x:f>
      </x:c>
      <x:c r="DV680" s="50" t="str">
        <x:f>IF(OR(30&gt;'Настройки'!$B$3,ISBLANK(CL680),CL680=0),"",CL680)</x:f>
      </x:c>
      <x:c r="DW680" s="50" t="str">
        <x:f>IF(OR(31&gt;'Настройки'!$B$3,ISBLANK(CM680),CM680=0),"",CM680)</x:f>
      </x:c>
      <x:c r="DX680" s="50" t="str">
        <x:f>IF(OR(32&gt;'Настройки'!$B$3,ISBLANK(CN680),CN680=0),"",CN680)</x:f>
      </x:c>
      <x:c r="DY680" s="50" t="str">
        <x:f>IF(OR(33&gt;'Настройки'!$B$3,ISBLANK(CO680),CO680=0),"",CO680)</x:f>
      </x:c>
      <x:c r="DZ680" s="50" t="str">
        <x:f>IF(OR(34&gt;'Настройки'!$B$3,ISBLANK(CP680),CP680=0),"",CP680)</x:f>
      </x:c>
      <x:c r="EA680" s="50" t="str">
        <x:f>IF(OR(35&gt;'Настройки'!$B$3,ISBLANK(CQ680),CQ680=0),"",CQ680)</x:f>
      </x:c>
      <x:c r="EB680" s="50" t="str">
        <x:f>IF(OR(36&gt;'Настройки'!$B$3,ISBLANK(CR680),CR680=0),"",CR680)</x:f>
      </x:c>
      <x:c r="EC680" s="50" t="str">
        <x:f>IF(A680="","",IF(OR(BB680="AZ",BB680="BZ"),10000+ROW(),IF(AZ680&gt;'Настройки'!$B$11,20000+ROW(),IF(BF680&lt;&gt;"Обычный",30000+ROW(),IF(AX680&lt;=0,40000+ROW(),"")))))</x:f>
      </x:c>
      <x:c r="ED680" s="50" t="str">
        <x:f>IF(EC680="","",COUNTIFS($EC$2:$EC$1001,"&gt;0",$EC$2:$EC$1001,"&lt;"&amp;EC680)+1)</x:f>
      </x:c>
    </x:row>
    <x:row r="681">
      <x:c r="A681" s="115"/>
      <x:c r="B681" s="115"/>
      <x:c r="C681" s="115"/>
      <x:c r="D681" s="118"/>
      <x:c r="E681" s="118"/>
      <x:c r="F681" s="118"/>
      <x:c r="G681" s="118"/>
      <x:c r="H681" s="118"/>
      <x:c r="I681" s="118"/>
      <x:c r="J681" s="118"/>
      <x:c r="K681" s="118"/>
      <x:c r="L681" s="118"/>
      <x:c r="M681" s="118"/>
      <x:c r="N681" s="118"/>
      <x:c r="O681" s="118"/>
      <x:c r="P681" s="118"/>
      <x:c r="Q681" s="118"/>
      <x:c r="R681" s="118"/>
      <x:c r="S681" s="118"/>
      <x:c r="T681" s="118"/>
      <x:c r="U681" s="118"/>
      <x:c r="V681" s="118"/>
      <x:c r="W681" s="118"/>
      <x:c r="X681" s="118"/>
      <x:c r="Y681" s="118"/>
      <x:c r="Z681" s="118"/>
      <x:c r="AA681" s="118"/>
      <x:c r="AB681" s="118"/>
      <x:c r="AC681" s="118"/>
      <x:c r="AD681" s="118"/>
      <x:c r="AE681" s="118"/>
      <x:c r="AF681" s="118"/>
      <x:c r="AG681" s="118"/>
      <x:c r="AH681" s="118"/>
      <x:c r="AI681" s="118"/>
      <x:c r="AJ681" s="118"/>
      <x:c r="AK681" s="118"/>
      <x:c r="AL681" s="118"/>
      <x:c r="AM681" s="118"/>
      <x:c r="AN681" s="118"/>
      <x:c r="AO681" s="118"/>
      <x:c r="AP681" s="115"/>
      <x:c r="AQ681" s="49" t="str">
        <x:f>IF(A681="","",COUNT(BI681:INDEX(BI681:CR681,1,'Настройки'!$B$3)))</x:f>
      </x:c>
      <x:c r="AR681" s="49" t="str">
        <x:f>IF(A681="","",SUM(BI681:INDEX(BI681:CR681,1,'Настройки'!$B$3)))</x:f>
      </x:c>
      <x:c r="AS681" s="58" t="str">
        <x:f>IF(A681="","",IF('Настройки'!$B$4="Стоимость потребления",AR681*D681,IF('Настройки'!$B$4="Количество",AR681,E681)))</x:f>
      </x:c>
      <x:c r="AT681" s="61" t="str">
        <x:f>IF(OR(A681="",AS681&lt;0,SUM($AS$2:$AS$1001)&lt;=0),"",AS681/SUM($AS$2:$AS$1001))</x:f>
      </x:c>
      <x:c r="AU681" s="61" t="str">
        <x:f>IF(OR(A681="",AS681&lt;0,SUM($AS$2:$AS$1001)&lt;=0),"",SUMIFS($AS$2:$AS$1001,$AS$2:$AS$1001,"&gt;"&amp;AS681)/SUM($AS$2:$AS$1001))</x:f>
      </x:c>
      <x:c r="AV681" s="61" t="str">
        <x:f>IF(OR(A681="",AS681&lt;0,SUM($AS$2:$AS$1001)&lt;=0),"",SUMIFS($AS$2:$AS$1001,$AS$2:$AS$1001,"&gt;="&amp;AS681)/SUM($AS$2:$AS$1001))</x:f>
      </x:c>
      <x:c r="AW681" s="49" t="str">
        <x:f>IF(A681="","",IF(SUM($AS$2:$AS$1001)&lt;=0,"Не определён",IF(AS681&lt;0,"Исключение",IF(AU681&lt;'Настройки'!$B$5,"A",IF(AU681&lt;'Настройки'!$B$6,"B","C")))))</x:f>
      </x:c>
      <x:c r="AX681" s="58" t="str">
        <x:f>IF(A681="","",IF(AQ681=0,"",AVERAGE(BI681:INDEX(BI681:CR681,1,'Настройки'!$B$3))))</x:f>
      </x:c>
      <x:c r="AY681" s="58" t="str">
        <x:f>IF(OR(A681="",AQ681=0),"",STDEVP(BI681:INDEX(BI681:CR681,1,'Настройки'!$B$3)))</x:f>
      </x:c>
      <x:c r="AZ681" s="61" t="str">
        <x:f>IF(OR(A681="",AQ681&lt;'Настройки'!$B$12,AX681&lt;=0,AND('Настройки'!$B$10="Блокировать",COUNTIF(F681:INDEX(F681:AO681,1,'Настройки'!$B$3),"&lt;0")&gt;0)),"",AY681/ABS(AX681))</x:f>
      </x:c>
      <x:c r="BA681" s="49" t="str">
        <x:f>IF(A681="","",IF(AND('Настройки'!$B$10="Блокировать",COUNTIF(F681:INDEX(F681:AO681,1,'Настройки'!$B$3),"&lt;0")&gt;0),"Не определён",IF(AQ681&lt;'Настройки'!$B$12,"Не определён",IF(AX681=0,"Нет спроса",IF(AX681&lt;0,"Не определён",IF(AZ681&lt;='Настройки'!$B$7,"X",IF(AZ681&lt;='Настройки'!$B$8,"Y","Z")))))))</x:f>
      </x:c>
      <x:c r="BB681" s="49" t="str">
        <x:f>IF(OR(A681="",LEN(AW681)&lt;&gt;1,LEN(BA681)&lt;&gt;1),"",AW681&amp;BA681)</x:f>
      </x:c>
      <x:c r="BC681" s="61" t="str">
        <x:f>IF(OR(A681="",AQ681=0),"",(COUNT(BI681:INDEX(BI681:CR681,1,'Настройки'!$B$3))-COUNT(CS681:INDEX(CS681:EB681,1,'Настройки'!$B$3)))/AQ681)</x:f>
      </x:c>
      <x:c r="BD681" s="64" t="str">
        <x:f>IF(OR(A681="",COUNT(CS681:INDEX(CS681:EB681,1,'Настройки'!$B$3))=0),"",AQ681/COUNT(CS681:INDEX(CS681:EB681,1,'Настройки'!$B$3)))</x:f>
      </x:c>
      <x:c r="BE681" s="64" t="str">
        <x:f>IF(OR(A681="",COUNT(CS681:INDEX(CS681:EB681,1,'Настройки'!$B$3))=0),"",IF(AVERAGE(CS681:INDEX(CS681:EB681,1,'Настройки'!$B$3))=0,"",(STDEVP(CS681:INDEX(CS681:EB681,1,'Настройки'!$B$3))/ABS(AVERAGE(CS681:INDEX(CS681:EB681,1,'Настройки'!$B$3))))^2))</x:f>
      </x:c>
      <x:c r="BF681" s="49" t="str">
        <x:f>IF(A681="","",IF(AQ681&lt;3,"Недостаточно",IF(AQ681&lt;6,"Предварительный","Обычный")))</x:f>
      </x:c>
      <x:c r="BG681" s="49" t="str">
        <x:f>IF(A681="","",IF(COUNTIF(F681:INDEX(F681:AO681,1,'Настройки'!$B$3),"&lt;0")&gt;0,IF('Настройки'!$B$10="Блокировать","Отрицательный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"),"")&amp;IF(AQ681&lt;3,"Недостаточно истории. ",IF(AQ681&lt;6,"Предварительная классификация. ",""))&amp;IF(AX681=0,"Нет спроса за горизонт. ","")&amp;IF(AZ681&gt;'Настройки'!$B$11,"Экстремальная вариативность. ",""))</x:f>
      </x:c>
      <x:c r="BH681" s="49" t="str">
        <x:f>IF(A681="","",IFERROR(VLOOKUP(BB681,'Настройки'!$D$3:$E$11,2,FALSE),"Сначала проверьте исходные данные и историю спроса.")&amp;" Уточните срок поставки, MOQ и критичность.")</x:f>
      </x:c>
      <x:c r="BI681" s="50" t="str">
        <x:f>IF(1&gt;'Настройки'!$B$3,"",IF(ISBLANK(F681),IF('Настройки'!$B$9="Нулевой спрос",0,""),IF(F681&lt;0,IF('Настройки'!$B$10="Исключить","",IF('Настройки'!$B$10="Абсолютные значения",ABS(F681),F681)),F681)))</x:f>
      </x:c>
      <x:c r="BJ681" s="50" t="str">
        <x:f>IF(2&gt;'Настройки'!$B$3,"",IF(ISBLANK(G681),IF('Настройки'!$B$9="Нулевой спрос",0,""),IF(G681&lt;0,IF('Настройки'!$B$10="Исключить","",IF('Настройки'!$B$10="Абсолютные значения",ABS(G681),G681)),G681)))</x:f>
      </x:c>
      <x:c r="BK681" s="50" t="str">
        <x:f>IF(3&gt;'Настройки'!$B$3,"",IF(ISBLANK(H681),IF('Настройки'!$B$9="Нулевой спрос",0,""),IF(H681&lt;0,IF('Настройки'!$B$10="Исключить","",IF('Настройки'!$B$10="Абсолютные значения",ABS(H681),H681)),H681)))</x:f>
      </x:c>
      <x:c r="BL681" s="50" t="str">
        <x:f>IF(4&gt;'Настройки'!$B$3,"",IF(ISBLANK(I681),IF('Настройки'!$B$9="Нулевой спрос",0,""),IF(I681&lt;0,IF('Настройки'!$B$10="Исключить","",IF('Настройки'!$B$10="Абсолютные значения",ABS(I681),I681)),I681)))</x:f>
      </x:c>
      <x:c r="BM681" s="50" t="str">
        <x:f>IF(5&gt;'Настройки'!$B$3,"",IF(ISBLANK(J681),IF('Настройки'!$B$9="Нулевой спрос",0,""),IF(J681&lt;0,IF('Настройки'!$B$10="Исключить","",IF('Настройки'!$B$10="Абсолютные значения",ABS(J681),J681)),J681)))</x:f>
      </x:c>
      <x:c r="BN681" s="50" t="str">
        <x:f>IF(6&gt;'Настройки'!$B$3,"",IF(ISBLANK(K681),IF('Настройки'!$B$9="Нулевой спрос",0,""),IF(K681&lt;0,IF('Настройки'!$B$10="Исключить","",IF('Настройки'!$B$10="Абсолютные значения",ABS(K681),K681)),K681)))</x:f>
      </x:c>
      <x:c r="BO681" s="50" t="str">
        <x:f>IF(7&gt;'Настройки'!$B$3,"",IF(ISBLANK(L681),IF('Настройки'!$B$9="Нулевой спрос",0,""),IF(L681&lt;0,IF('Настройки'!$B$10="Исключить","",IF('Настройки'!$B$10="Абсолютные значения",ABS(L681),L681)),L681)))</x:f>
      </x:c>
      <x:c r="BP681" s="50" t="str">
        <x:f>IF(8&gt;'Настройки'!$B$3,"",IF(ISBLANK(M681),IF('Настройки'!$B$9="Нулевой спрос",0,""),IF(M681&lt;0,IF('Настройки'!$B$10="Исключить","",IF('Настройки'!$B$10="Абсолютные значения",ABS(M681),M681)),M681)))</x:f>
      </x:c>
      <x:c r="BQ681" s="50" t="str">
        <x:f>IF(9&gt;'Настройки'!$B$3,"",IF(ISBLANK(N681),IF('Настройки'!$B$9="Нулевой спрос",0,""),IF(N681&lt;0,IF('Настройки'!$B$10="Исключить","",IF('Настройки'!$B$10="Абсолютные значения",ABS(N681),N681)),N681)))</x:f>
      </x:c>
      <x:c r="BR681" s="50" t="str">
        <x:f>IF(10&gt;'Настройки'!$B$3,"",IF(ISBLANK(O681),IF('Настройки'!$B$9="Нулевой спрос",0,""),IF(O681&lt;0,IF('Настройки'!$B$10="Исключить","",IF('Настройки'!$B$10="Абсолютные значения",ABS(O681),O681)),O681)))</x:f>
      </x:c>
      <x:c r="BS681" s="50" t="str">
        <x:f>IF(11&gt;'Настройки'!$B$3,"",IF(ISBLANK(P681),IF('Настройки'!$B$9="Нулевой спрос",0,""),IF(P681&lt;0,IF('Настройки'!$B$10="Исключить","",IF('Настройки'!$B$10="Абсолютные значения",ABS(P681),P681)),P681)))</x:f>
      </x:c>
      <x:c r="BT681" s="50" t="str">
        <x:f>IF(12&gt;'Настройки'!$B$3,"",IF(ISBLANK(Q681),IF('Настройки'!$B$9="Нулевой спрос",0,""),IF(Q681&lt;0,IF('Настройки'!$B$10="Исключить","",IF('Настройки'!$B$10="Абсолютные значения",ABS(Q681),Q681)),Q681)))</x:f>
      </x:c>
      <x:c r="BU681" s="50" t="str">
        <x:f>IF(13&gt;'Настройки'!$B$3,"",IF(ISBLANK(R681),IF('Настройки'!$B$9="Нулевой спрос",0,""),IF(R681&lt;0,IF('Настройки'!$B$10="Исключить","",IF('Настройки'!$B$10="Абсолютные значения",ABS(R681),R681)),R681)))</x:f>
      </x:c>
      <x:c r="BV681" s="50" t="str">
        <x:f>IF(14&gt;'Настройки'!$B$3,"",IF(ISBLANK(S681),IF('Настройки'!$B$9="Нулевой спрос",0,""),IF(S681&lt;0,IF('Настройки'!$B$10="Исключить","",IF('Настройки'!$B$10="Абсолютные значения",ABS(S681),S681)),S681)))</x:f>
      </x:c>
      <x:c r="BW681" s="50" t="str">
        <x:f>IF(15&gt;'Настройки'!$B$3,"",IF(ISBLANK(T681),IF('Настройки'!$B$9="Нулевой спрос",0,""),IF(T681&lt;0,IF('Настройки'!$B$10="Исключить","",IF('Настройки'!$B$10="Абсолютные значения",ABS(T681),T681)),T681)))</x:f>
      </x:c>
      <x:c r="BX681" s="50" t="str">
        <x:f>IF(16&gt;'Настройки'!$B$3,"",IF(ISBLANK(U681),IF('Настройки'!$B$9="Нулевой спрос",0,""),IF(U681&lt;0,IF('Настройки'!$B$10="Исключить","",IF('Настройки'!$B$10="Абсолютные значения",ABS(U681),U681)),U681)))</x:f>
      </x:c>
      <x:c r="BY681" s="50" t="str">
        <x:f>IF(17&gt;'Настройки'!$B$3,"",IF(ISBLANK(V681),IF('Настройки'!$B$9="Нулевой спрос",0,""),IF(V681&lt;0,IF('Настройки'!$B$10="Исключить","",IF('Настройки'!$B$10="Абсолютные значения",ABS(V681),V681)),V681)))</x:f>
      </x:c>
      <x:c r="BZ681" s="50" t="str">
        <x:f>IF(18&gt;'Настройки'!$B$3,"",IF(ISBLANK(W681),IF('Настройки'!$B$9="Нулевой спрос",0,""),IF(W681&lt;0,IF('Настройки'!$B$10="Исключить","",IF('Настройки'!$B$10="Абсолютные значения",ABS(W681),W681)),W681)))</x:f>
      </x:c>
      <x:c r="CA681" s="50" t="str">
        <x:f>IF(19&gt;'Настройки'!$B$3,"",IF(ISBLANK(X681),IF('Настройки'!$B$9="Нулевой спрос",0,""),IF(X681&lt;0,IF('Настройки'!$B$10="Исключить","",IF('Настройки'!$B$10="Абсолютные значения",ABS(X681),X681)),X681)))</x:f>
      </x:c>
      <x:c r="CB681" s="50" t="str">
        <x:f>IF(20&gt;'Настройки'!$B$3,"",IF(ISBLANK(Y681),IF('Настройки'!$B$9="Нулевой спрос",0,""),IF(Y681&lt;0,IF('Настройки'!$B$10="Исключить","",IF('Настройки'!$B$10="Абсолютные значения",ABS(Y681),Y681)),Y681)))</x:f>
      </x:c>
      <x:c r="CC681" s="50" t="str">
        <x:f>IF(21&gt;'Настройки'!$B$3,"",IF(ISBLANK(Z681),IF('Настройки'!$B$9="Нулевой спрос",0,""),IF(Z681&lt;0,IF('Настройки'!$B$10="Исключить","",IF('Настройки'!$B$10="Абсолютные значения",ABS(Z681),Z681)),Z681)))</x:f>
      </x:c>
      <x:c r="CD681" s="50" t="str">
        <x:f>IF(22&gt;'Настройки'!$B$3,"",IF(ISBLANK(AA681),IF('Настройки'!$B$9="Нулевой спрос",0,""),IF(AA681&lt;0,IF('Настройки'!$B$10="Исключить","",IF('Настройки'!$B$10="Абсолютные значения",ABS(AA681),AA681)),AA681)))</x:f>
      </x:c>
      <x:c r="CE681" s="50" t="str">
        <x:f>IF(23&gt;'Настройки'!$B$3,"",IF(ISBLANK(AB681),IF('Настройки'!$B$9="Нулевой спрос",0,""),IF(AB681&lt;0,IF('Настройки'!$B$10="Исключить","",IF('Настройки'!$B$10="Абсолютные значения",ABS(AB681),AB681)),AB681)))</x:f>
      </x:c>
      <x:c r="CF681" s="50" t="str">
        <x:f>IF(24&gt;'Настройки'!$B$3,"",IF(ISBLANK(AC681),IF('Настройки'!$B$9="Нулевой спрос",0,""),IF(AC681&lt;0,IF('Настройки'!$B$10="Исключить","",IF('Настройки'!$B$10="Абсолютные значения",ABS(AC681),AC681)),AC681)))</x:f>
      </x:c>
      <x:c r="CG681" s="50" t="str">
        <x:f>IF(25&gt;'Настройки'!$B$3,"",IF(ISBLANK(AD681),IF('Настройки'!$B$9="Нулевой спрос",0,""),IF(AD681&lt;0,IF('Настройки'!$B$10="Исключить","",IF('Настройки'!$B$10="Абсолютные значения",ABS(AD681),AD681)),AD681)))</x:f>
      </x:c>
      <x:c r="CH681" s="50" t="str">
        <x:f>IF(26&gt;'Настройки'!$B$3,"",IF(ISBLANK(AE681),IF('Настройки'!$B$9="Нулевой спрос",0,""),IF(AE681&lt;0,IF('Настройки'!$B$10="Исключить","",IF('Настройки'!$B$10="Абсолютные значения",ABS(AE681),AE681)),AE681)))</x:f>
      </x:c>
      <x:c r="CI681" s="50" t="str">
        <x:f>IF(27&gt;'Настройки'!$B$3,"",IF(ISBLANK(AF681),IF('Настройки'!$B$9="Нулевой спрос",0,""),IF(AF681&lt;0,IF('Настройки'!$B$10="Исключить","",IF('Настройки'!$B$10="Абсолютные значения",ABS(AF681),AF681)),AF681)))</x:f>
      </x:c>
      <x:c r="CJ681" s="50" t="str">
        <x:f>IF(28&gt;'Настройки'!$B$3,"",IF(ISBLANK(AG681),IF('Настройки'!$B$9="Нулевой спрос",0,""),IF(AG681&lt;0,IF('Настройки'!$B$10="Исключить","",IF('Настройки'!$B$10="Абсолютные значения",ABS(AG681),AG681)),AG681)))</x:f>
      </x:c>
      <x:c r="CK681" s="50" t="str">
        <x:f>IF(29&gt;'Настройки'!$B$3,"",IF(ISBLANK(AH681),IF('Настройки'!$B$9="Нулевой спрос",0,""),IF(AH681&lt;0,IF('Настройки'!$B$10="Исключить","",IF('Настройки'!$B$10="Абсолютные значения",ABS(AH681),AH681)),AH681)))</x:f>
      </x:c>
      <x:c r="CL681" s="50" t="str">
        <x:f>IF(30&gt;'Настройки'!$B$3,"",IF(ISBLANK(AI681),IF('Настройки'!$B$9="Нулевой спрос",0,""),IF(AI681&lt;0,IF('Настройки'!$B$10="Исключить","",IF('Настройки'!$B$10="Абсолютные значения",ABS(AI681),AI681)),AI681)))</x:f>
      </x:c>
      <x:c r="CM681" s="50" t="str">
        <x:f>IF(31&gt;'Настройки'!$B$3,"",IF(ISBLANK(AJ681),IF('Настройки'!$B$9="Нулевой спрос",0,""),IF(AJ681&lt;0,IF('Настройки'!$B$10="Исключить","",IF('Настройки'!$B$10="Абсолютные значения",ABS(AJ681),AJ681)),AJ681)))</x:f>
      </x:c>
      <x:c r="CN681" s="50" t="str">
        <x:f>IF(32&gt;'Настройки'!$B$3,"",IF(ISBLANK(AK681),IF('Настройки'!$B$9="Нулевой спрос",0,""),IF(AK681&lt;0,IF('Настройки'!$B$10="Исключить","",IF('Настройки'!$B$10="Абсолютные значения",ABS(AK681),AK681)),AK681)))</x:f>
      </x:c>
      <x:c r="CO681" s="50" t="str">
        <x:f>IF(33&gt;'Настройки'!$B$3,"",IF(ISBLANK(AL681),IF('Настройки'!$B$9="Нулевой спрос",0,""),IF(AL681&lt;0,IF('Настройки'!$B$10="Исключить","",IF('Настройки'!$B$10="Абсолютные значения",ABS(AL681),AL681)),AL681)))</x:f>
      </x:c>
      <x:c r="CP681" s="50" t="str">
        <x:f>IF(34&gt;'Настройки'!$B$3,"",IF(ISBLANK(AM681),IF('Настройки'!$B$9="Нулевой спрос",0,""),IF(AM681&lt;0,IF('Настройки'!$B$10="Исключить","",IF('Настройки'!$B$10="Абсолютные значения",ABS(AM681),AM681)),AM681)))</x:f>
      </x:c>
      <x:c r="CQ681" s="50" t="str">
        <x:f>IF(35&gt;'Настройки'!$B$3,"",IF(ISBLANK(AN681),IF('Настройки'!$B$9="Нулевой спрос",0,""),IF(AN681&lt;0,IF('Настройки'!$B$10="Исключить","",IF('Настройки'!$B$10="Абсолютные значения",ABS(AN681),AN681)),AN681)))</x:f>
      </x:c>
      <x:c r="CR681" s="50" t="str">
        <x:f>IF(36&gt;'Настройки'!$B$3,"",IF(ISBLANK(AO681),IF('Настройки'!$B$9="Нулевой спрос",0,""),IF(AO681&lt;0,IF('Настройки'!$B$10="Исключить","",IF('Настройки'!$B$10="Абсолютные значения",ABS(AO681),AO681)),AO681)))</x:f>
      </x:c>
      <x:c r="CS681" s="50" t="str">
        <x:f>IF(OR(1&gt;'Настройки'!$B$3,ISBLANK(BI681),BI681=0),"",BI681)</x:f>
      </x:c>
      <x:c r="CT681" s="50" t="str">
        <x:f>IF(OR(2&gt;'Настройки'!$B$3,ISBLANK(BJ681),BJ681=0),"",BJ681)</x:f>
      </x:c>
      <x:c r="CU681" s="50" t="str">
        <x:f>IF(OR(3&gt;'Настройки'!$B$3,ISBLANK(BK681),BK681=0),"",BK681)</x:f>
      </x:c>
      <x:c r="CV681" s="50" t="str">
        <x:f>IF(OR(4&gt;'Настройки'!$B$3,ISBLANK(BL681),BL681=0),"",BL681)</x:f>
      </x:c>
      <x:c r="CW681" s="50" t="str">
        <x:f>IF(OR(5&gt;'Настройки'!$B$3,ISBLANK(BM681),BM681=0),"",BM681)</x:f>
      </x:c>
      <x:c r="CX681" s="50" t="str">
        <x:f>IF(OR(6&gt;'Настройки'!$B$3,ISBLANK(BN681),BN681=0),"",BN681)</x:f>
      </x:c>
      <x:c r="CY681" s="50" t="str">
        <x:f>IF(OR(7&gt;'Настройки'!$B$3,ISBLANK(BO681),BO681=0),"",BO681)</x:f>
      </x:c>
      <x:c r="CZ681" s="50" t="str">
        <x:f>IF(OR(8&gt;'Настройки'!$B$3,ISBLANK(BP681),BP681=0),"",BP681)</x:f>
      </x:c>
      <x:c r="DA681" s="50" t="str">
        <x:f>IF(OR(9&gt;'Настройки'!$B$3,ISBLANK(BQ681),BQ681=0),"",BQ681)</x:f>
      </x:c>
      <x:c r="DB681" s="50" t="str">
        <x:f>IF(OR(10&gt;'Настройки'!$B$3,ISBLANK(BR681),BR681=0),"",BR681)</x:f>
      </x:c>
      <x:c r="DC681" s="50" t="str">
        <x:f>IF(OR(11&gt;'Настройки'!$B$3,ISBLANK(BS681),BS681=0),"",BS681)</x:f>
      </x:c>
      <x:c r="DD681" s="50" t="str">
        <x:f>IF(OR(12&gt;'Настройки'!$B$3,ISBLANK(BT681),BT681=0),"",BT681)</x:f>
      </x:c>
      <x:c r="DE681" s="50" t="str">
        <x:f>IF(OR(13&gt;'Настройки'!$B$3,ISBLANK(BU681),BU681=0),"",BU681)</x:f>
      </x:c>
      <x:c r="DF681" s="50" t="str">
        <x:f>IF(OR(14&gt;'Настройки'!$B$3,ISBLANK(BV681),BV681=0),"",BV681)</x:f>
      </x:c>
      <x:c r="DG681" s="50" t="str">
        <x:f>IF(OR(15&gt;'Настройки'!$B$3,ISBLANK(BW681),BW681=0),"",BW681)</x:f>
      </x:c>
      <x:c r="DH681" s="50" t="str">
        <x:f>IF(OR(16&gt;'Настройки'!$B$3,ISBLANK(BX681),BX681=0),"",BX681)</x:f>
      </x:c>
      <x:c r="DI681" s="50" t="str">
        <x:f>IF(OR(17&gt;'Настройки'!$B$3,ISBLANK(BY681),BY681=0),"",BY681)</x:f>
      </x:c>
      <x:c r="DJ681" s="50" t="str">
        <x:f>IF(OR(18&gt;'Настройки'!$B$3,ISBLANK(BZ681),BZ681=0),"",BZ681)</x:f>
      </x:c>
      <x:c r="DK681" s="50" t="str">
        <x:f>IF(OR(19&gt;'Настройки'!$B$3,ISBLANK(CA681),CA681=0),"",CA681)</x:f>
      </x:c>
      <x:c r="DL681" s="50" t="str">
        <x:f>IF(OR(20&gt;'Настройки'!$B$3,ISBLANK(CB681),CB681=0),"",CB681)</x:f>
      </x:c>
      <x:c r="DM681" s="50" t="str">
        <x:f>IF(OR(21&gt;'Настройки'!$B$3,ISBLANK(CC681),CC681=0),"",CC681)</x:f>
      </x:c>
      <x:c r="DN681" s="50" t="str">
        <x:f>IF(OR(22&gt;'Настройки'!$B$3,ISBLANK(CD681),CD681=0),"",CD681)</x:f>
      </x:c>
      <x:c r="DO681" s="50" t="str">
        <x:f>IF(OR(23&gt;'Настройки'!$B$3,ISBLANK(CE681),CE681=0),"",CE681)</x:f>
      </x:c>
      <x:c r="DP681" s="50" t="str">
        <x:f>IF(OR(24&gt;'Настройки'!$B$3,ISBLANK(CF681),CF681=0),"",CF681)</x:f>
      </x:c>
      <x:c r="DQ681" s="50" t="str">
        <x:f>IF(OR(25&gt;'Настройки'!$B$3,ISBLANK(CG681),CG681=0),"",CG681)</x:f>
      </x:c>
      <x:c r="DR681" s="50" t="str">
        <x:f>IF(OR(26&gt;'Настройки'!$B$3,ISBLANK(CH681),CH681=0),"",CH681)</x:f>
      </x:c>
      <x:c r="DS681" s="50" t="str">
        <x:f>IF(OR(27&gt;'Настройки'!$B$3,ISBLANK(CI681),CI681=0),"",CI681)</x:f>
      </x:c>
      <x:c r="DT681" s="50" t="str">
        <x:f>IF(OR(28&gt;'Настройки'!$B$3,ISBLANK(CJ681),CJ681=0),"",CJ681)</x:f>
      </x:c>
      <x:c r="DU681" s="50" t="str">
        <x:f>IF(OR(29&gt;'Настройки'!$B$3,ISBLANK(CK681),CK681=0),"",CK681)</x:f>
      </x:c>
      <x:c r="DV681" s="50" t="str">
        <x:f>IF(OR(30&gt;'Настройки'!$B$3,ISBLANK(CL681),CL681=0),"",CL681)</x:f>
      </x:c>
      <x:c r="DW681" s="50" t="str">
        <x:f>IF(OR(31&gt;'Настройки'!$B$3,ISBLANK(CM681),CM681=0),"",CM681)</x:f>
      </x:c>
      <x:c r="DX681" s="50" t="str">
        <x:f>IF(OR(32&gt;'Настройки'!$B$3,ISBLANK(CN681),CN681=0),"",CN681)</x:f>
      </x:c>
      <x:c r="DY681" s="50" t="str">
        <x:f>IF(OR(33&gt;'Настройки'!$B$3,ISBLANK(CO681),CO681=0),"",CO681)</x:f>
      </x:c>
      <x:c r="DZ681" s="50" t="str">
        <x:f>IF(OR(34&gt;'Настройки'!$B$3,ISBLANK(CP681),CP681=0),"",CP681)</x:f>
      </x:c>
      <x:c r="EA681" s="50" t="str">
        <x:f>IF(OR(35&gt;'Настройки'!$B$3,ISBLANK(CQ681),CQ681=0),"",CQ681)</x:f>
      </x:c>
      <x:c r="EB681" s="50" t="str">
        <x:f>IF(OR(36&gt;'Настройки'!$B$3,ISBLANK(CR681),CR681=0),"",CR681)</x:f>
      </x:c>
      <x:c r="EC681" s="50" t="str">
        <x:f>IF(A681="","",IF(OR(BB681="AZ",BB681="BZ"),10000+ROW(),IF(AZ681&gt;'Настройки'!$B$11,20000+ROW(),IF(BF681&lt;&gt;"Обычный",30000+ROW(),IF(AX681&lt;=0,40000+ROW(),"")))))</x:f>
      </x:c>
      <x:c r="ED681" s="50" t="str">
        <x:f>IF(EC681="","",COUNTIFS($EC$2:$EC$1001,"&gt;0",$EC$2:$EC$1001,"&lt;"&amp;EC681)+1)</x:f>
      </x:c>
    </x:row>
    <x:row r="682">
      <x:c r="A682" s="115"/>
      <x:c r="B682" s="115"/>
      <x:c r="C682" s="115"/>
      <x:c r="D682" s="118"/>
      <x:c r="E682" s="118"/>
      <x:c r="F682" s="118"/>
      <x:c r="G682" s="118"/>
      <x:c r="H682" s="118"/>
      <x:c r="I682" s="118"/>
      <x:c r="J682" s="118"/>
      <x:c r="K682" s="118"/>
      <x:c r="L682" s="118"/>
      <x:c r="M682" s="118"/>
      <x:c r="N682" s="118"/>
      <x:c r="O682" s="118"/>
      <x:c r="P682" s="118"/>
      <x:c r="Q682" s="118"/>
      <x:c r="R682" s="118"/>
      <x:c r="S682" s="118"/>
      <x:c r="T682" s="118"/>
      <x:c r="U682" s="118"/>
      <x:c r="V682" s="118"/>
      <x:c r="W682" s="118"/>
      <x:c r="X682" s="118"/>
      <x:c r="Y682" s="118"/>
      <x:c r="Z682" s="118"/>
      <x:c r="AA682" s="118"/>
      <x:c r="AB682" s="118"/>
      <x:c r="AC682" s="118"/>
      <x:c r="AD682" s="118"/>
      <x:c r="AE682" s="118"/>
      <x:c r="AF682" s="118"/>
      <x:c r="AG682" s="118"/>
      <x:c r="AH682" s="118"/>
      <x:c r="AI682" s="118"/>
      <x:c r="AJ682" s="118"/>
      <x:c r="AK682" s="118"/>
      <x:c r="AL682" s="118"/>
      <x:c r="AM682" s="118"/>
      <x:c r="AN682" s="118"/>
      <x:c r="AO682" s="118"/>
      <x:c r="AP682" s="115"/>
      <x:c r="AQ682" s="49" t="str">
        <x:f>IF(A682="","",COUNT(BI682:INDEX(BI682:CR682,1,'Настройки'!$B$3)))</x:f>
      </x:c>
      <x:c r="AR682" s="49" t="str">
        <x:f>IF(A682="","",SUM(BI682:INDEX(BI682:CR682,1,'Настройки'!$B$3)))</x:f>
      </x:c>
      <x:c r="AS682" s="58" t="str">
        <x:f>IF(A682="","",IF('Настройки'!$B$4="Стоимость потребления",AR682*D682,IF('Настройки'!$B$4="Количество",AR682,E682)))</x:f>
      </x:c>
      <x:c r="AT682" s="61" t="str">
        <x:f>IF(OR(A682="",AS682&lt;0,SUM($AS$2:$AS$1001)&lt;=0),"",AS682/SUM($AS$2:$AS$1001))</x:f>
      </x:c>
      <x:c r="AU682" s="61" t="str">
        <x:f>IF(OR(A682="",AS682&lt;0,SUM($AS$2:$AS$1001)&lt;=0),"",SUMIFS($AS$2:$AS$1001,$AS$2:$AS$1001,"&gt;"&amp;AS682)/SUM($AS$2:$AS$1001))</x:f>
      </x:c>
      <x:c r="AV682" s="61" t="str">
        <x:f>IF(OR(A682="",AS682&lt;0,SUM($AS$2:$AS$1001)&lt;=0),"",SUMIFS($AS$2:$AS$1001,$AS$2:$AS$1001,"&gt;="&amp;AS682)/SUM($AS$2:$AS$1001))</x:f>
      </x:c>
      <x:c r="AW682" s="49" t="str">
        <x:f>IF(A682="","",IF(SUM($AS$2:$AS$1001)&lt;=0,"Не определён",IF(AS682&lt;0,"Исключение",IF(AU682&lt;'Настройки'!$B$5,"A",IF(AU682&lt;'Настройки'!$B$6,"B","C")))))</x:f>
      </x:c>
      <x:c r="AX682" s="58" t="str">
        <x:f>IF(A682="","",IF(AQ682=0,"",AVERAGE(BI682:INDEX(BI682:CR682,1,'Настройки'!$B$3))))</x:f>
      </x:c>
      <x:c r="AY682" s="58" t="str">
        <x:f>IF(OR(A682="",AQ682=0),"",STDEVP(BI682:INDEX(BI682:CR682,1,'Настройки'!$B$3)))</x:f>
      </x:c>
      <x:c r="AZ682" s="61" t="str">
        <x:f>IF(OR(A682="",AQ682&lt;'Настройки'!$B$12,AX682&lt;=0,AND('Настройки'!$B$10="Блокировать",COUNTIF(F682:INDEX(F682:AO682,1,'Настройки'!$B$3),"&lt;0")&gt;0)),"",AY682/ABS(AX682))</x:f>
      </x:c>
      <x:c r="BA682" s="49" t="str">
        <x:f>IF(A682="","",IF(AND('Настройки'!$B$10="Блокировать",COUNTIF(F682:INDEX(F682:AO682,1,'Настройки'!$B$3),"&lt;0")&gt;0),"Не определён",IF(AQ682&lt;'Настройки'!$B$12,"Не определён",IF(AX682=0,"Нет спроса",IF(AX682&lt;0,"Не определён",IF(AZ682&lt;='Настройки'!$B$7,"X",IF(AZ682&lt;='Настройки'!$B$8,"Y","Z")))))))</x:f>
      </x:c>
      <x:c r="BB682" s="49" t="str">
        <x:f>IF(OR(A682="",LEN(AW682)&lt;&gt;1,LEN(BA682)&lt;&gt;1),"",AW682&amp;BA682)</x:f>
      </x:c>
      <x:c r="BC682" s="61" t="str">
        <x:f>IF(OR(A682="",AQ682=0),"",(COUNT(BI682:INDEX(BI682:CR682,1,'Настройки'!$B$3))-COUNT(CS682:INDEX(CS682:EB682,1,'Настройки'!$B$3)))/AQ682)</x:f>
      </x:c>
      <x:c r="BD682" s="64" t="str">
        <x:f>IF(OR(A682="",COUNT(CS682:INDEX(CS682:EB682,1,'Настройки'!$B$3))=0),"",AQ682/COUNT(CS682:INDEX(CS682:EB682,1,'Настройки'!$B$3)))</x:f>
      </x:c>
      <x:c r="BE682" s="64" t="str">
        <x:f>IF(OR(A682="",COUNT(CS682:INDEX(CS682:EB682,1,'Настройки'!$B$3))=0),"",IF(AVERAGE(CS682:INDEX(CS682:EB682,1,'Настройки'!$B$3))=0,"",(STDEVP(CS682:INDEX(CS682:EB682,1,'Настройки'!$B$3))/ABS(AVERAGE(CS682:INDEX(CS682:EB682,1,'Настройки'!$B$3))))^2))</x:f>
      </x:c>
      <x:c r="BF682" s="49" t="str">
        <x:f>IF(A682="","",IF(AQ682&lt;3,"Недостаточно",IF(AQ682&lt;6,"Предварительный","Обычный")))</x:f>
      </x:c>
      <x:c r="BG682" s="49" t="str">
        <x:f>IF(A682="","",IF(COUNTIF(F682:INDEX(F682:AO682,1,'Настройки'!$B$3),"&lt;0")&gt;0,IF('Настройки'!$B$10="Блокировать","Отрицательный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"),"")&amp;IF(AQ682&lt;3,"Недостаточно истории. ",IF(AQ682&lt;6,"Предварительная классификация. ",""))&amp;IF(AX682=0,"Нет спроса за горизонт. ","")&amp;IF(AZ682&gt;'Настройки'!$B$11,"Экстремальная вариативность. ",""))</x:f>
      </x:c>
      <x:c r="BH682" s="49" t="str">
        <x:f>IF(A682="","",IFERROR(VLOOKUP(BB682,'Настройки'!$D$3:$E$11,2,FALSE),"Сначала проверьте исходные данные и историю спроса.")&amp;" Уточните срок поставки, MOQ и критичность.")</x:f>
      </x:c>
      <x:c r="BI682" s="50" t="str">
        <x:f>IF(1&gt;'Настройки'!$B$3,"",IF(ISBLANK(F682),IF('Настройки'!$B$9="Нулевой спрос",0,""),IF(F682&lt;0,IF('Настройки'!$B$10="Исключить","",IF('Настройки'!$B$10="Абсолютные значения",ABS(F682),F682)),F682)))</x:f>
      </x:c>
      <x:c r="BJ682" s="50" t="str">
        <x:f>IF(2&gt;'Настройки'!$B$3,"",IF(ISBLANK(G682),IF('Настройки'!$B$9="Нулевой спрос",0,""),IF(G682&lt;0,IF('Настройки'!$B$10="Исключить","",IF('Настройки'!$B$10="Абсолютные значения",ABS(G682),G682)),G682)))</x:f>
      </x:c>
      <x:c r="BK682" s="50" t="str">
        <x:f>IF(3&gt;'Настройки'!$B$3,"",IF(ISBLANK(H682),IF('Настройки'!$B$9="Нулевой спрос",0,""),IF(H682&lt;0,IF('Настройки'!$B$10="Исключить","",IF('Настройки'!$B$10="Абсолютные значения",ABS(H682),H682)),H682)))</x:f>
      </x:c>
      <x:c r="BL682" s="50" t="str">
        <x:f>IF(4&gt;'Настройки'!$B$3,"",IF(ISBLANK(I682),IF('Настройки'!$B$9="Нулевой спрос",0,""),IF(I682&lt;0,IF('Настройки'!$B$10="Исключить","",IF('Настройки'!$B$10="Абсолютные значения",ABS(I682),I682)),I682)))</x:f>
      </x:c>
      <x:c r="BM682" s="50" t="str">
        <x:f>IF(5&gt;'Настройки'!$B$3,"",IF(ISBLANK(J682),IF('Настройки'!$B$9="Нулевой спрос",0,""),IF(J682&lt;0,IF('Настройки'!$B$10="Исключить","",IF('Настройки'!$B$10="Абсолютные значения",ABS(J682),J682)),J682)))</x:f>
      </x:c>
      <x:c r="BN682" s="50" t="str">
        <x:f>IF(6&gt;'Настройки'!$B$3,"",IF(ISBLANK(K682),IF('Настройки'!$B$9="Нулевой спрос",0,""),IF(K682&lt;0,IF('Настройки'!$B$10="Исключить","",IF('Настройки'!$B$10="Абсолютные значения",ABS(K682),K682)),K682)))</x:f>
      </x:c>
      <x:c r="BO682" s="50" t="str">
        <x:f>IF(7&gt;'Настройки'!$B$3,"",IF(ISBLANK(L682),IF('Настройки'!$B$9="Нулевой спрос",0,""),IF(L682&lt;0,IF('Настройки'!$B$10="Исключить","",IF('Настройки'!$B$10="Абсолютные значения",ABS(L682),L682)),L682)))</x:f>
      </x:c>
      <x:c r="BP682" s="50" t="str">
        <x:f>IF(8&gt;'Настройки'!$B$3,"",IF(ISBLANK(M682),IF('Настройки'!$B$9="Нулевой спрос",0,""),IF(M682&lt;0,IF('Настройки'!$B$10="Исключить","",IF('Настройки'!$B$10="Абсолютные значения",ABS(M682),M682)),M682)))</x:f>
      </x:c>
      <x:c r="BQ682" s="50" t="str">
        <x:f>IF(9&gt;'Настройки'!$B$3,"",IF(ISBLANK(N682),IF('Настройки'!$B$9="Нулевой спрос",0,""),IF(N682&lt;0,IF('Настройки'!$B$10="Исключить","",IF('Настройки'!$B$10="Абсолютные значения",ABS(N682),N682)),N682)))</x:f>
      </x:c>
      <x:c r="BR682" s="50" t="str">
        <x:f>IF(10&gt;'Настройки'!$B$3,"",IF(ISBLANK(O682),IF('Настройки'!$B$9="Нулевой спрос",0,""),IF(O682&lt;0,IF('Настройки'!$B$10="Исключить","",IF('Настройки'!$B$10="Абсолютные значения",ABS(O682),O682)),O682)))</x:f>
      </x:c>
      <x:c r="BS682" s="50" t="str">
        <x:f>IF(11&gt;'Настройки'!$B$3,"",IF(ISBLANK(P682),IF('Настройки'!$B$9="Нулевой спрос",0,""),IF(P682&lt;0,IF('Настройки'!$B$10="Исключить","",IF('Настройки'!$B$10="Абсолютные значения",ABS(P682),P682)),P682)))</x:f>
      </x:c>
      <x:c r="BT682" s="50" t="str">
        <x:f>IF(12&gt;'Настройки'!$B$3,"",IF(ISBLANK(Q682),IF('Настройки'!$B$9="Нулевой спрос",0,""),IF(Q682&lt;0,IF('Настройки'!$B$10="Исключить","",IF('Настройки'!$B$10="Абсолютные значения",ABS(Q682),Q682)),Q682)))</x:f>
      </x:c>
      <x:c r="BU682" s="50" t="str">
        <x:f>IF(13&gt;'Настройки'!$B$3,"",IF(ISBLANK(R682),IF('Настройки'!$B$9="Нулевой спрос",0,""),IF(R682&lt;0,IF('Настройки'!$B$10="Исключить","",IF('Настройки'!$B$10="Абсолютные значения",ABS(R682),R682)),R682)))</x:f>
      </x:c>
      <x:c r="BV682" s="50" t="str">
        <x:f>IF(14&gt;'Настройки'!$B$3,"",IF(ISBLANK(S682),IF('Настройки'!$B$9="Нулевой спрос",0,""),IF(S682&lt;0,IF('Настройки'!$B$10="Исключить","",IF('Настройки'!$B$10="Абсолютные значения",ABS(S682),S682)),S682)))</x:f>
      </x:c>
      <x:c r="BW682" s="50" t="str">
        <x:f>IF(15&gt;'Настройки'!$B$3,"",IF(ISBLANK(T682),IF('Настройки'!$B$9="Нулевой спрос",0,""),IF(T682&lt;0,IF('Настройки'!$B$10="Исключить","",IF('Настройки'!$B$10="Абсолютные значения",ABS(T682),T682)),T682)))</x:f>
      </x:c>
      <x:c r="BX682" s="50" t="str">
        <x:f>IF(16&gt;'Настройки'!$B$3,"",IF(ISBLANK(U682),IF('Настройки'!$B$9="Нулевой спрос",0,""),IF(U682&lt;0,IF('Настройки'!$B$10="Исключить","",IF('Настройки'!$B$10="Абсолютные значения",ABS(U682),U682)),U682)))</x:f>
      </x:c>
      <x:c r="BY682" s="50" t="str">
        <x:f>IF(17&gt;'Настройки'!$B$3,"",IF(ISBLANK(V682),IF('Настройки'!$B$9="Нулевой спрос",0,""),IF(V682&lt;0,IF('Настройки'!$B$10="Исключить","",IF('Настройки'!$B$10="Абсолютные значения",ABS(V682),V682)),V682)))</x:f>
      </x:c>
      <x:c r="BZ682" s="50" t="str">
        <x:f>IF(18&gt;'Настройки'!$B$3,"",IF(ISBLANK(W682),IF('Настройки'!$B$9="Нулевой спрос",0,""),IF(W682&lt;0,IF('Настройки'!$B$10="Исключить","",IF('Настройки'!$B$10="Абсолютные значения",ABS(W682),W682)),W682)))</x:f>
      </x:c>
      <x:c r="CA682" s="50" t="str">
        <x:f>IF(19&gt;'Настройки'!$B$3,"",IF(ISBLANK(X682),IF('Настройки'!$B$9="Нулевой спрос",0,""),IF(X682&lt;0,IF('Настройки'!$B$10="Исключить","",IF('Настройки'!$B$10="Абсолютные значения",ABS(X682),X682)),X682)))</x:f>
      </x:c>
      <x:c r="CB682" s="50" t="str">
        <x:f>IF(20&gt;'Настройки'!$B$3,"",IF(ISBLANK(Y682),IF('Настройки'!$B$9="Нулевой спрос",0,""),IF(Y682&lt;0,IF('Настройки'!$B$10="Исключить","",IF('Настройки'!$B$10="Абсолютные значения",ABS(Y682),Y682)),Y682)))</x:f>
      </x:c>
      <x:c r="CC682" s="50" t="str">
        <x:f>IF(21&gt;'Настройки'!$B$3,"",IF(ISBLANK(Z682),IF('Настройки'!$B$9="Нулевой спрос",0,""),IF(Z682&lt;0,IF('Настройки'!$B$10="Исключить","",IF('Настройки'!$B$10="Абсолютные значения",ABS(Z682),Z682)),Z682)))</x:f>
      </x:c>
      <x:c r="CD682" s="50" t="str">
        <x:f>IF(22&gt;'Настройки'!$B$3,"",IF(ISBLANK(AA682),IF('Настройки'!$B$9="Нулевой спрос",0,""),IF(AA682&lt;0,IF('Настройки'!$B$10="Исключить","",IF('Настройки'!$B$10="Абсолютные значения",ABS(AA682),AA682)),AA682)))</x:f>
      </x:c>
      <x:c r="CE682" s="50" t="str">
        <x:f>IF(23&gt;'Настройки'!$B$3,"",IF(ISBLANK(AB682),IF('Настройки'!$B$9="Нулевой спрос",0,""),IF(AB682&lt;0,IF('Настройки'!$B$10="Исключить","",IF('Настройки'!$B$10="Абсолютные значения",ABS(AB682),AB682)),AB682)))</x:f>
      </x:c>
      <x:c r="CF682" s="50" t="str">
        <x:f>IF(24&gt;'Настройки'!$B$3,"",IF(ISBLANK(AC682),IF('Настройки'!$B$9="Нулевой спрос",0,""),IF(AC682&lt;0,IF('Настройки'!$B$10="Исключить","",IF('Настройки'!$B$10="Абсолютные значения",ABS(AC682),AC682)),AC682)))</x:f>
      </x:c>
      <x:c r="CG682" s="50" t="str">
        <x:f>IF(25&gt;'Настройки'!$B$3,"",IF(ISBLANK(AD682),IF('Настройки'!$B$9="Нулевой спрос",0,""),IF(AD682&lt;0,IF('Настройки'!$B$10="Исключить","",IF('Настройки'!$B$10="Абсолютные значения",ABS(AD682),AD682)),AD682)))</x:f>
      </x:c>
      <x:c r="CH682" s="50" t="str">
        <x:f>IF(26&gt;'Настройки'!$B$3,"",IF(ISBLANK(AE682),IF('Настройки'!$B$9="Нулевой спрос",0,""),IF(AE682&lt;0,IF('Настройки'!$B$10="Исключить","",IF('Настройки'!$B$10="Абсолютные значения",ABS(AE682),AE682)),AE682)))</x:f>
      </x:c>
      <x:c r="CI682" s="50" t="str">
        <x:f>IF(27&gt;'Настройки'!$B$3,"",IF(ISBLANK(AF682),IF('Настройки'!$B$9="Нулевой спрос",0,""),IF(AF682&lt;0,IF('Настройки'!$B$10="Исключить","",IF('Настройки'!$B$10="Абсолютные значения",ABS(AF682),AF682)),AF682)))</x:f>
      </x:c>
      <x:c r="CJ682" s="50" t="str">
        <x:f>IF(28&gt;'Настройки'!$B$3,"",IF(ISBLANK(AG682),IF('Настройки'!$B$9="Нулевой спрос",0,""),IF(AG682&lt;0,IF('Настройки'!$B$10="Исключить","",IF('Настройки'!$B$10="Абсолютные значения",ABS(AG682),AG682)),AG682)))</x:f>
      </x:c>
      <x:c r="CK682" s="50" t="str">
        <x:f>IF(29&gt;'Настройки'!$B$3,"",IF(ISBLANK(AH682),IF('Настройки'!$B$9="Нулевой спрос",0,""),IF(AH682&lt;0,IF('Настройки'!$B$10="Исключить","",IF('Настройки'!$B$10="Абсолютные значения",ABS(AH682),AH682)),AH682)))</x:f>
      </x:c>
      <x:c r="CL682" s="50" t="str">
        <x:f>IF(30&gt;'Настройки'!$B$3,"",IF(ISBLANK(AI682),IF('Настройки'!$B$9="Нулевой спрос",0,""),IF(AI682&lt;0,IF('Настройки'!$B$10="Исключить","",IF('Настройки'!$B$10="Абсолютные значения",ABS(AI682),AI682)),AI682)))</x:f>
      </x:c>
      <x:c r="CM682" s="50" t="str">
        <x:f>IF(31&gt;'Настройки'!$B$3,"",IF(ISBLANK(AJ682),IF('Настройки'!$B$9="Нулевой спрос",0,""),IF(AJ682&lt;0,IF('Настройки'!$B$10="Исключить","",IF('Настройки'!$B$10="Абсолютные значения",ABS(AJ682),AJ682)),AJ682)))</x:f>
      </x:c>
      <x:c r="CN682" s="50" t="str">
        <x:f>IF(32&gt;'Настройки'!$B$3,"",IF(ISBLANK(AK682),IF('Настройки'!$B$9="Нулевой спрос",0,""),IF(AK682&lt;0,IF('Настройки'!$B$10="Исключить","",IF('Настройки'!$B$10="Абсолютные значения",ABS(AK682),AK682)),AK682)))</x:f>
      </x:c>
      <x:c r="CO682" s="50" t="str">
        <x:f>IF(33&gt;'Настройки'!$B$3,"",IF(ISBLANK(AL682),IF('Настройки'!$B$9="Нулевой спрос",0,""),IF(AL682&lt;0,IF('Настройки'!$B$10="Исключить","",IF('Настройки'!$B$10="Абсолютные значения",ABS(AL682),AL682)),AL682)))</x:f>
      </x:c>
      <x:c r="CP682" s="50" t="str">
        <x:f>IF(34&gt;'Настройки'!$B$3,"",IF(ISBLANK(AM682),IF('Настройки'!$B$9="Нулевой спрос",0,""),IF(AM682&lt;0,IF('Настройки'!$B$10="Исключить","",IF('Настройки'!$B$10="Абсолютные значения",ABS(AM682),AM682)),AM682)))</x:f>
      </x:c>
      <x:c r="CQ682" s="50" t="str">
        <x:f>IF(35&gt;'Настройки'!$B$3,"",IF(ISBLANK(AN682),IF('Настройки'!$B$9="Нулевой спрос",0,""),IF(AN682&lt;0,IF('Настройки'!$B$10="Исключить","",IF('Настройки'!$B$10="Абсолютные значения",ABS(AN682),AN682)),AN682)))</x:f>
      </x:c>
      <x:c r="CR682" s="50" t="str">
        <x:f>IF(36&gt;'Настройки'!$B$3,"",IF(ISBLANK(AO682),IF('Настройки'!$B$9="Нулевой спрос",0,""),IF(AO682&lt;0,IF('Настройки'!$B$10="Исключить","",IF('Настройки'!$B$10="Абсолютные значения",ABS(AO682),AO682)),AO682)))</x:f>
      </x:c>
      <x:c r="CS682" s="50" t="str">
        <x:f>IF(OR(1&gt;'Настройки'!$B$3,ISBLANK(BI682),BI682=0),"",BI682)</x:f>
      </x:c>
      <x:c r="CT682" s="50" t="str">
        <x:f>IF(OR(2&gt;'Настройки'!$B$3,ISBLANK(BJ682),BJ682=0),"",BJ682)</x:f>
      </x:c>
      <x:c r="CU682" s="50" t="str">
        <x:f>IF(OR(3&gt;'Настройки'!$B$3,ISBLANK(BK682),BK682=0),"",BK682)</x:f>
      </x:c>
      <x:c r="CV682" s="50" t="str">
        <x:f>IF(OR(4&gt;'Настройки'!$B$3,ISBLANK(BL682),BL682=0),"",BL682)</x:f>
      </x:c>
      <x:c r="CW682" s="50" t="str">
        <x:f>IF(OR(5&gt;'Настройки'!$B$3,ISBLANK(BM682),BM682=0),"",BM682)</x:f>
      </x:c>
      <x:c r="CX682" s="50" t="str">
        <x:f>IF(OR(6&gt;'Настройки'!$B$3,ISBLANK(BN682),BN682=0),"",BN682)</x:f>
      </x:c>
      <x:c r="CY682" s="50" t="str">
        <x:f>IF(OR(7&gt;'Настройки'!$B$3,ISBLANK(BO682),BO682=0),"",BO682)</x:f>
      </x:c>
      <x:c r="CZ682" s="50" t="str">
        <x:f>IF(OR(8&gt;'Настройки'!$B$3,ISBLANK(BP682),BP682=0),"",BP682)</x:f>
      </x:c>
      <x:c r="DA682" s="50" t="str">
        <x:f>IF(OR(9&gt;'Настройки'!$B$3,ISBLANK(BQ682),BQ682=0),"",BQ682)</x:f>
      </x:c>
      <x:c r="DB682" s="50" t="str">
        <x:f>IF(OR(10&gt;'Настройки'!$B$3,ISBLANK(BR682),BR682=0),"",BR682)</x:f>
      </x:c>
      <x:c r="DC682" s="50" t="str">
        <x:f>IF(OR(11&gt;'Настройки'!$B$3,ISBLANK(BS682),BS682=0),"",BS682)</x:f>
      </x:c>
      <x:c r="DD682" s="50" t="str">
        <x:f>IF(OR(12&gt;'Настройки'!$B$3,ISBLANK(BT682),BT682=0),"",BT682)</x:f>
      </x:c>
      <x:c r="DE682" s="50" t="str">
        <x:f>IF(OR(13&gt;'Настройки'!$B$3,ISBLANK(BU682),BU682=0),"",BU682)</x:f>
      </x:c>
      <x:c r="DF682" s="50" t="str">
        <x:f>IF(OR(14&gt;'Настройки'!$B$3,ISBLANK(BV682),BV682=0),"",BV682)</x:f>
      </x:c>
      <x:c r="DG682" s="50" t="str">
        <x:f>IF(OR(15&gt;'Настройки'!$B$3,ISBLANK(BW682),BW682=0),"",BW682)</x:f>
      </x:c>
      <x:c r="DH682" s="50" t="str">
        <x:f>IF(OR(16&gt;'Настройки'!$B$3,ISBLANK(BX682),BX682=0),"",BX682)</x:f>
      </x:c>
      <x:c r="DI682" s="50" t="str">
        <x:f>IF(OR(17&gt;'Настройки'!$B$3,ISBLANK(BY682),BY682=0),"",BY682)</x:f>
      </x:c>
      <x:c r="DJ682" s="50" t="str">
        <x:f>IF(OR(18&gt;'Настройки'!$B$3,ISBLANK(BZ682),BZ682=0),"",BZ682)</x:f>
      </x:c>
      <x:c r="DK682" s="50" t="str">
        <x:f>IF(OR(19&gt;'Настройки'!$B$3,ISBLANK(CA682),CA682=0),"",CA682)</x:f>
      </x:c>
      <x:c r="DL682" s="50" t="str">
        <x:f>IF(OR(20&gt;'Настройки'!$B$3,ISBLANK(CB682),CB682=0),"",CB682)</x:f>
      </x:c>
      <x:c r="DM682" s="50" t="str">
        <x:f>IF(OR(21&gt;'Настройки'!$B$3,ISBLANK(CC682),CC682=0),"",CC682)</x:f>
      </x:c>
      <x:c r="DN682" s="50" t="str">
        <x:f>IF(OR(22&gt;'Настройки'!$B$3,ISBLANK(CD682),CD682=0),"",CD682)</x:f>
      </x:c>
      <x:c r="DO682" s="50" t="str">
        <x:f>IF(OR(23&gt;'Настройки'!$B$3,ISBLANK(CE682),CE682=0),"",CE682)</x:f>
      </x:c>
      <x:c r="DP682" s="50" t="str">
        <x:f>IF(OR(24&gt;'Настройки'!$B$3,ISBLANK(CF682),CF682=0),"",CF682)</x:f>
      </x:c>
      <x:c r="DQ682" s="50" t="str">
        <x:f>IF(OR(25&gt;'Настройки'!$B$3,ISBLANK(CG682),CG682=0),"",CG682)</x:f>
      </x:c>
      <x:c r="DR682" s="50" t="str">
        <x:f>IF(OR(26&gt;'Настройки'!$B$3,ISBLANK(CH682),CH682=0),"",CH682)</x:f>
      </x:c>
      <x:c r="DS682" s="50" t="str">
        <x:f>IF(OR(27&gt;'Настройки'!$B$3,ISBLANK(CI682),CI682=0),"",CI682)</x:f>
      </x:c>
      <x:c r="DT682" s="50" t="str">
        <x:f>IF(OR(28&gt;'Настройки'!$B$3,ISBLANK(CJ682),CJ682=0),"",CJ682)</x:f>
      </x:c>
      <x:c r="DU682" s="50" t="str">
        <x:f>IF(OR(29&gt;'Настройки'!$B$3,ISBLANK(CK682),CK682=0),"",CK682)</x:f>
      </x:c>
      <x:c r="DV682" s="50" t="str">
        <x:f>IF(OR(30&gt;'Настройки'!$B$3,ISBLANK(CL682),CL682=0),"",CL682)</x:f>
      </x:c>
      <x:c r="DW682" s="50" t="str">
        <x:f>IF(OR(31&gt;'Настройки'!$B$3,ISBLANK(CM682),CM682=0),"",CM682)</x:f>
      </x:c>
      <x:c r="DX682" s="50" t="str">
        <x:f>IF(OR(32&gt;'Настройки'!$B$3,ISBLANK(CN682),CN682=0),"",CN682)</x:f>
      </x:c>
      <x:c r="DY682" s="50" t="str">
        <x:f>IF(OR(33&gt;'Настройки'!$B$3,ISBLANK(CO682),CO682=0),"",CO682)</x:f>
      </x:c>
      <x:c r="DZ682" s="50" t="str">
        <x:f>IF(OR(34&gt;'Настройки'!$B$3,ISBLANK(CP682),CP682=0),"",CP682)</x:f>
      </x:c>
      <x:c r="EA682" s="50" t="str">
        <x:f>IF(OR(35&gt;'Настройки'!$B$3,ISBLANK(CQ682),CQ682=0),"",CQ682)</x:f>
      </x:c>
      <x:c r="EB682" s="50" t="str">
        <x:f>IF(OR(36&gt;'Настройки'!$B$3,ISBLANK(CR682),CR682=0),"",CR682)</x:f>
      </x:c>
      <x:c r="EC682" s="50" t="str">
        <x:f>IF(A682="","",IF(OR(BB682="AZ",BB682="BZ"),10000+ROW(),IF(AZ682&gt;'Настройки'!$B$11,20000+ROW(),IF(BF682&lt;&gt;"Обычный",30000+ROW(),IF(AX682&lt;=0,40000+ROW(),"")))))</x:f>
      </x:c>
      <x:c r="ED682" s="50" t="str">
        <x:f>IF(EC682="","",COUNTIFS($EC$2:$EC$1001,"&gt;0",$EC$2:$EC$1001,"&lt;"&amp;EC682)+1)</x:f>
      </x:c>
    </x:row>
    <x:row r="683">
      <x:c r="A683" s="115"/>
      <x:c r="B683" s="115"/>
      <x:c r="C683" s="115"/>
      <x:c r="D683" s="118"/>
      <x:c r="E683" s="118"/>
      <x:c r="F683" s="118"/>
      <x:c r="G683" s="118"/>
      <x:c r="H683" s="118"/>
      <x:c r="I683" s="118"/>
      <x:c r="J683" s="118"/>
      <x:c r="K683" s="118"/>
      <x:c r="L683" s="118"/>
      <x:c r="M683" s="118"/>
      <x:c r="N683" s="118"/>
      <x:c r="O683" s="118"/>
      <x:c r="P683" s="118"/>
      <x:c r="Q683" s="118"/>
      <x:c r="R683" s="118"/>
      <x:c r="S683" s="118"/>
      <x:c r="T683" s="118"/>
      <x:c r="U683" s="118"/>
      <x:c r="V683" s="118"/>
      <x:c r="W683" s="118"/>
      <x:c r="X683" s="118"/>
      <x:c r="Y683" s="118"/>
      <x:c r="Z683" s="118"/>
      <x:c r="AA683" s="118"/>
      <x:c r="AB683" s="118"/>
      <x:c r="AC683" s="118"/>
      <x:c r="AD683" s="118"/>
      <x:c r="AE683" s="118"/>
      <x:c r="AF683" s="118"/>
      <x:c r="AG683" s="118"/>
      <x:c r="AH683" s="118"/>
      <x:c r="AI683" s="118"/>
      <x:c r="AJ683" s="118"/>
      <x:c r="AK683" s="118"/>
      <x:c r="AL683" s="118"/>
      <x:c r="AM683" s="118"/>
      <x:c r="AN683" s="118"/>
      <x:c r="AO683" s="118"/>
      <x:c r="AP683" s="115"/>
      <x:c r="AQ683" s="49" t="str">
        <x:f>IF(A683="","",COUNT(BI683:INDEX(BI683:CR683,1,'Настройки'!$B$3)))</x:f>
      </x:c>
      <x:c r="AR683" s="49" t="str">
        <x:f>IF(A683="","",SUM(BI683:INDEX(BI683:CR683,1,'Настройки'!$B$3)))</x:f>
      </x:c>
      <x:c r="AS683" s="58" t="str">
        <x:f>IF(A683="","",IF('Настройки'!$B$4="Стоимость потребления",AR683*D683,IF('Настройки'!$B$4="Количество",AR683,E683)))</x:f>
      </x:c>
      <x:c r="AT683" s="61" t="str">
        <x:f>IF(OR(A683="",AS683&lt;0,SUM($AS$2:$AS$1001)&lt;=0),"",AS683/SUM($AS$2:$AS$1001))</x:f>
      </x:c>
      <x:c r="AU683" s="61" t="str">
        <x:f>IF(OR(A683="",AS683&lt;0,SUM($AS$2:$AS$1001)&lt;=0),"",SUMIFS($AS$2:$AS$1001,$AS$2:$AS$1001,"&gt;"&amp;AS683)/SUM($AS$2:$AS$1001))</x:f>
      </x:c>
      <x:c r="AV683" s="61" t="str">
        <x:f>IF(OR(A683="",AS683&lt;0,SUM($AS$2:$AS$1001)&lt;=0),"",SUMIFS($AS$2:$AS$1001,$AS$2:$AS$1001,"&gt;="&amp;AS683)/SUM($AS$2:$AS$1001))</x:f>
      </x:c>
      <x:c r="AW683" s="49" t="str">
        <x:f>IF(A683="","",IF(SUM($AS$2:$AS$1001)&lt;=0,"Не определён",IF(AS683&lt;0,"Исключение",IF(AU683&lt;'Настройки'!$B$5,"A",IF(AU683&lt;'Настройки'!$B$6,"B","C")))))</x:f>
      </x:c>
      <x:c r="AX683" s="58" t="str">
        <x:f>IF(A683="","",IF(AQ683=0,"",AVERAGE(BI683:INDEX(BI683:CR683,1,'Настройки'!$B$3))))</x:f>
      </x:c>
      <x:c r="AY683" s="58" t="str">
        <x:f>IF(OR(A683="",AQ683=0),"",STDEVP(BI683:INDEX(BI683:CR683,1,'Настройки'!$B$3)))</x:f>
      </x:c>
      <x:c r="AZ683" s="61" t="str">
        <x:f>IF(OR(A683="",AQ683&lt;'Настройки'!$B$12,AX683&lt;=0,AND('Настройки'!$B$10="Блокировать",COUNTIF(F683:INDEX(F683:AO683,1,'Настройки'!$B$3),"&lt;0")&gt;0)),"",AY683/ABS(AX683))</x:f>
      </x:c>
      <x:c r="BA683" s="49" t="str">
        <x:f>IF(A683="","",IF(AND('Настройки'!$B$10="Блокировать",COUNTIF(F683:INDEX(F683:AO683,1,'Настройки'!$B$3),"&lt;0")&gt;0),"Не определён",IF(AQ683&lt;'Настройки'!$B$12,"Не определён",IF(AX683=0,"Нет спроса",IF(AX683&lt;0,"Не определён",IF(AZ683&lt;='Настройки'!$B$7,"X",IF(AZ683&lt;='Настройки'!$B$8,"Y","Z")))))))</x:f>
      </x:c>
      <x:c r="BB683" s="49" t="str">
        <x:f>IF(OR(A683="",LEN(AW683)&lt;&gt;1,LEN(BA683)&lt;&gt;1),"",AW683&amp;BA683)</x:f>
      </x:c>
      <x:c r="BC683" s="61" t="str">
        <x:f>IF(OR(A683="",AQ683=0),"",(COUNT(BI683:INDEX(BI683:CR683,1,'Настройки'!$B$3))-COUNT(CS683:INDEX(CS683:EB683,1,'Настройки'!$B$3)))/AQ683)</x:f>
      </x:c>
      <x:c r="BD683" s="64" t="str">
        <x:f>IF(OR(A683="",COUNT(CS683:INDEX(CS683:EB683,1,'Настройки'!$B$3))=0),"",AQ683/COUNT(CS683:INDEX(CS683:EB683,1,'Настройки'!$B$3)))</x:f>
      </x:c>
      <x:c r="BE683" s="64" t="str">
        <x:f>IF(OR(A683="",COUNT(CS683:INDEX(CS683:EB683,1,'Настройки'!$B$3))=0),"",IF(AVERAGE(CS683:INDEX(CS683:EB683,1,'Настройки'!$B$3))=0,"",(STDEVP(CS683:INDEX(CS683:EB683,1,'Настройки'!$B$3))/ABS(AVERAGE(CS683:INDEX(CS683:EB683,1,'Настройки'!$B$3))))^2))</x:f>
      </x:c>
      <x:c r="BF683" s="49" t="str">
        <x:f>IF(A683="","",IF(AQ683&lt;3,"Недостаточно",IF(AQ683&lt;6,"Предварительный","Обычный")))</x:f>
      </x:c>
      <x:c r="BG683" s="49" t="str">
        <x:f>IF(A683="","",IF(COUNTIF(F683:INDEX(F683:AO683,1,'Настройки'!$B$3),"&lt;0")&gt;0,IF('Настройки'!$B$10="Блокировать","Отрицательный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"),"")&amp;IF(AQ683&lt;3,"Недостаточно истории. ",IF(AQ683&lt;6,"Предварительная классификация. ",""))&amp;IF(AX683=0,"Нет спроса за горизонт. ","")&amp;IF(AZ683&gt;'Настройки'!$B$11,"Экстремальная вариативность. ",""))</x:f>
      </x:c>
      <x:c r="BH683" s="49" t="str">
        <x:f>IF(A683="","",IFERROR(VLOOKUP(BB683,'Настройки'!$D$3:$E$11,2,FALSE),"Сначала проверьте исходные данные и историю спроса.")&amp;" Уточните срок поставки, MOQ и критичность.")</x:f>
      </x:c>
      <x:c r="BI683" s="50" t="str">
        <x:f>IF(1&gt;'Настройки'!$B$3,"",IF(ISBLANK(F683),IF('Настройки'!$B$9="Нулевой спрос",0,""),IF(F683&lt;0,IF('Настройки'!$B$10="Исключить","",IF('Настройки'!$B$10="Абсолютные значения",ABS(F683),F683)),F683)))</x:f>
      </x:c>
      <x:c r="BJ683" s="50" t="str">
        <x:f>IF(2&gt;'Настройки'!$B$3,"",IF(ISBLANK(G683),IF('Настройки'!$B$9="Нулевой спрос",0,""),IF(G683&lt;0,IF('Настройки'!$B$10="Исключить","",IF('Настройки'!$B$10="Абсолютные значения",ABS(G683),G683)),G683)))</x:f>
      </x:c>
      <x:c r="BK683" s="50" t="str">
        <x:f>IF(3&gt;'Настройки'!$B$3,"",IF(ISBLANK(H683),IF('Настройки'!$B$9="Нулевой спрос",0,""),IF(H683&lt;0,IF('Настройки'!$B$10="Исключить","",IF('Настройки'!$B$10="Абсолютные значения",ABS(H683),H683)),H683)))</x:f>
      </x:c>
      <x:c r="BL683" s="50" t="str">
        <x:f>IF(4&gt;'Настройки'!$B$3,"",IF(ISBLANK(I683),IF('Настройки'!$B$9="Нулевой спрос",0,""),IF(I683&lt;0,IF('Настройки'!$B$10="Исключить","",IF('Настройки'!$B$10="Абсолютные значения",ABS(I683),I683)),I683)))</x:f>
      </x:c>
      <x:c r="BM683" s="50" t="str">
        <x:f>IF(5&gt;'Настройки'!$B$3,"",IF(ISBLANK(J683),IF('Настройки'!$B$9="Нулевой спрос",0,""),IF(J683&lt;0,IF('Настройки'!$B$10="Исключить","",IF('Настройки'!$B$10="Абсолютные значения",ABS(J683),J683)),J683)))</x:f>
      </x:c>
      <x:c r="BN683" s="50" t="str">
        <x:f>IF(6&gt;'Настройки'!$B$3,"",IF(ISBLANK(K683),IF('Настройки'!$B$9="Нулевой спрос",0,""),IF(K683&lt;0,IF('Настройки'!$B$10="Исключить","",IF('Настройки'!$B$10="Абсолютные значения",ABS(K683),K683)),K683)))</x:f>
      </x:c>
      <x:c r="BO683" s="50" t="str">
        <x:f>IF(7&gt;'Настройки'!$B$3,"",IF(ISBLANK(L683),IF('Настройки'!$B$9="Нулевой спрос",0,""),IF(L683&lt;0,IF('Настройки'!$B$10="Исключить","",IF('Настройки'!$B$10="Абсолютные значения",ABS(L683),L683)),L683)))</x:f>
      </x:c>
      <x:c r="BP683" s="50" t="str">
        <x:f>IF(8&gt;'Настройки'!$B$3,"",IF(ISBLANK(M683),IF('Настройки'!$B$9="Нулевой спрос",0,""),IF(M683&lt;0,IF('Настройки'!$B$10="Исключить","",IF('Настройки'!$B$10="Абсолютные значения",ABS(M683),M683)),M683)))</x:f>
      </x:c>
      <x:c r="BQ683" s="50" t="str">
        <x:f>IF(9&gt;'Настройки'!$B$3,"",IF(ISBLANK(N683),IF('Настройки'!$B$9="Нулевой спрос",0,""),IF(N683&lt;0,IF('Настройки'!$B$10="Исключить","",IF('Настройки'!$B$10="Абсолютные значения",ABS(N683),N683)),N683)))</x:f>
      </x:c>
      <x:c r="BR683" s="50" t="str">
        <x:f>IF(10&gt;'Настройки'!$B$3,"",IF(ISBLANK(O683),IF('Настройки'!$B$9="Нулевой спрос",0,""),IF(O683&lt;0,IF('Настройки'!$B$10="Исключить","",IF('Настройки'!$B$10="Абсолютные значения",ABS(O683),O683)),O683)))</x:f>
      </x:c>
      <x:c r="BS683" s="50" t="str">
        <x:f>IF(11&gt;'Настройки'!$B$3,"",IF(ISBLANK(P683),IF('Настройки'!$B$9="Нулевой спрос",0,""),IF(P683&lt;0,IF('Настройки'!$B$10="Исключить","",IF('Настройки'!$B$10="Абсолютные значения",ABS(P683),P683)),P683)))</x:f>
      </x:c>
      <x:c r="BT683" s="50" t="str">
        <x:f>IF(12&gt;'Настройки'!$B$3,"",IF(ISBLANK(Q683),IF('Настройки'!$B$9="Нулевой спрос",0,""),IF(Q683&lt;0,IF('Настройки'!$B$10="Исключить","",IF('Настройки'!$B$10="Абсолютные значения",ABS(Q683),Q683)),Q683)))</x:f>
      </x:c>
      <x:c r="BU683" s="50" t="str">
        <x:f>IF(13&gt;'Настройки'!$B$3,"",IF(ISBLANK(R683),IF('Настройки'!$B$9="Нулевой спрос",0,""),IF(R683&lt;0,IF('Настройки'!$B$10="Исключить","",IF('Настройки'!$B$10="Абсолютные значения",ABS(R683),R683)),R683)))</x:f>
      </x:c>
      <x:c r="BV683" s="50" t="str">
        <x:f>IF(14&gt;'Настройки'!$B$3,"",IF(ISBLANK(S683),IF('Настройки'!$B$9="Нулевой спрос",0,""),IF(S683&lt;0,IF('Настройки'!$B$10="Исключить","",IF('Настройки'!$B$10="Абсолютные значения",ABS(S683),S683)),S683)))</x:f>
      </x:c>
      <x:c r="BW683" s="50" t="str">
        <x:f>IF(15&gt;'Настройки'!$B$3,"",IF(ISBLANK(T683),IF('Настройки'!$B$9="Нулевой спрос",0,""),IF(T683&lt;0,IF('Настройки'!$B$10="Исключить","",IF('Настройки'!$B$10="Абсолютные значения",ABS(T683),T683)),T683)))</x:f>
      </x:c>
      <x:c r="BX683" s="50" t="str">
        <x:f>IF(16&gt;'Настройки'!$B$3,"",IF(ISBLANK(U683),IF('Настройки'!$B$9="Нулевой спрос",0,""),IF(U683&lt;0,IF('Настройки'!$B$10="Исключить","",IF('Настройки'!$B$10="Абсолютные значения",ABS(U683),U683)),U683)))</x:f>
      </x:c>
      <x:c r="BY683" s="50" t="str">
        <x:f>IF(17&gt;'Настройки'!$B$3,"",IF(ISBLANK(V683),IF('Настройки'!$B$9="Нулевой спрос",0,""),IF(V683&lt;0,IF('Настройки'!$B$10="Исключить","",IF('Настройки'!$B$10="Абсолютные значения",ABS(V683),V683)),V683)))</x:f>
      </x:c>
      <x:c r="BZ683" s="50" t="str">
        <x:f>IF(18&gt;'Настройки'!$B$3,"",IF(ISBLANK(W683),IF('Настройки'!$B$9="Нулевой спрос",0,""),IF(W683&lt;0,IF('Настройки'!$B$10="Исключить","",IF('Настройки'!$B$10="Абсолютные значения",ABS(W683),W683)),W683)))</x:f>
      </x:c>
      <x:c r="CA683" s="50" t="str">
        <x:f>IF(19&gt;'Настройки'!$B$3,"",IF(ISBLANK(X683),IF('Настройки'!$B$9="Нулевой спрос",0,""),IF(X683&lt;0,IF('Настройки'!$B$10="Исключить","",IF('Настройки'!$B$10="Абсолютные значения",ABS(X683),X683)),X683)))</x:f>
      </x:c>
      <x:c r="CB683" s="50" t="str">
        <x:f>IF(20&gt;'Настройки'!$B$3,"",IF(ISBLANK(Y683),IF('Настройки'!$B$9="Нулевой спрос",0,""),IF(Y683&lt;0,IF('Настройки'!$B$10="Исключить","",IF('Настройки'!$B$10="Абсолютные значения",ABS(Y683),Y683)),Y683)))</x:f>
      </x:c>
      <x:c r="CC683" s="50" t="str">
        <x:f>IF(21&gt;'Настройки'!$B$3,"",IF(ISBLANK(Z683),IF('Настройки'!$B$9="Нулевой спрос",0,""),IF(Z683&lt;0,IF('Настройки'!$B$10="Исключить","",IF('Настройки'!$B$10="Абсолютные значения",ABS(Z683),Z683)),Z683)))</x:f>
      </x:c>
      <x:c r="CD683" s="50" t="str">
        <x:f>IF(22&gt;'Настройки'!$B$3,"",IF(ISBLANK(AA683),IF('Настройки'!$B$9="Нулевой спрос",0,""),IF(AA683&lt;0,IF('Настройки'!$B$10="Исключить","",IF('Настройки'!$B$10="Абсолютные значения",ABS(AA683),AA683)),AA683)))</x:f>
      </x:c>
      <x:c r="CE683" s="50" t="str">
        <x:f>IF(23&gt;'Настройки'!$B$3,"",IF(ISBLANK(AB683),IF('Настройки'!$B$9="Нулевой спрос",0,""),IF(AB683&lt;0,IF('Настройки'!$B$10="Исключить","",IF('Настройки'!$B$10="Абсолютные значения",ABS(AB683),AB683)),AB683)))</x:f>
      </x:c>
      <x:c r="CF683" s="50" t="str">
        <x:f>IF(24&gt;'Настройки'!$B$3,"",IF(ISBLANK(AC683),IF('Настройки'!$B$9="Нулевой спрос",0,""),IF(AC683&lt;0,IF('Настройки'!$B$10="Исключить","",IF('Настройки'!$B$10="Абсолютные значения",ABS(AC683),AC683)),AC683)))</x:f>
      </x:c>
      <x:c r="CG683" s="50" t="str">
        <x:f>IF(25&gt;'Настройки'!$B$3,"",IF(ISBLANK(AD683),IF('Настройки'!$B$9="Нулевой спрос",0,""),IF(AD683&lt;0,IF('Настройки'!$B$10="Исключить","",IF('Настройки'!$B$10="Абсолютные значения",ABS(AD683),AD683)),AD683)))</x:f>
      </x:c>
      <x:c r="CH683" s="50" t="str">
        <x:f>IF(26&gt;'Настройки'!$B$3,"",IF(ISBLANK(AE683),IF('Настройки'!$B$9="Нулевой спрос",0,""),IF(AE683&lt;0,IF('Настройки'!$B$10="Исключить","",IF('Настройки'!$B$10="Абсолютные значения",ABS(AE683),AE683)),AE683)))</x:f>
      </x:c>
      <x:c r="CI683" s="50" t="str">
        <x:f>IF(27&gt;'Настройки'!$B$3,"",IF(ISBLANK(AF683),IF('Настройки'!$B$9="Нулевой спрос",0,""),IF(AF683&lt;0,IF('Настройки'!$B$10="Исключить","",IF('Настройки'!$B$10="Абсолютные значения",ABS(AF683),AF683)),AF683)))</x:f>
      </x:c>
      <x:c r="CJ683" s="50" t="str">
        <x:f>IF(28&gt;'Настройки'!$B$3,"",IF(ISBLANK(AG683),IF('Настройки'!$B$9="Нулевой спрос",0,""),IF(AG683&lt;0,IF('Настройки'!$B$10="Исключить","",IF('Настройки'!$B$10="Абсолютные значения",ABS(AG683),AG683)),AG683)))</x:f>
      </x:c>
      <x:c r="CK683" s="50" t="str">
        <x:f>IF(29&gt;'Настройки'!$B$3,"",IF(ISBLANK(AH683),IF('Настройки'!$B$9="Нулевой спрос",0,""),IF(AH683&lt;0,IF('Настройки'!$B$10="Исключить","",IF('Настройки'!$B$10="Абсолютные значения",ABS(AH683),AH683)),AH683)))</x:f>
      </x:c>
      <x:c r="CL683" s="50" t="str">
        <x:f>IF(30&gt;'Настройки'!$B$3,"",IF(ISBLANK(AI683),IF('Настройки'!$B$9="Нулевой спрос",0,""),IF(AI683&lt;0,IF('Настройки'!$B$10="Исключить","",IF('Настройки'!$B$10="Абсолютные значения",ABS(AI683),AI683)),AI683)))</x:f>
      </x:c>
      <x:c r="CM683" s="50" t="str">
        <x:f>IF(31&gt;'Настройки'!$B$3,"",IF(ISBLANK(AJ683),IF('Настройки'!$B$9="Нулевой спрос",0,""),IF(AJ683&lt;0,IF('Настройки'!$B$10="Исключить","",IF('Настройки'!$B$10="Абсолютные значения",ABS(AJ683),AJ683)),AJ683)))</x:f>
      </x:c>
      <x:c r="CN683" s="50" t="str">
        <x:f>IF(32&gt;'Настройки'!$B$3,"",IF(ISBLANK(AK683),IF('Настройки'!$B$9="Нулевой спрос",0,""),IF(AK683&lt;0,IF('Настройки'!$B$10="Исключить","",IF('Настройки'!$B$10="Абсолютные значения",ABS(AK683),AK683)),AK683)))</x:f>
      </x:c>
      <x:c r="CO683" s="50" t="str">
        <x:f>IF(33&gt;'Настройки'!$B$3,"",IF(ISBLANK(AL683),IF('Настройки'!$B$9="Нулевой спрос",0,""),IF(AL683&lt;0,IF('Настройки'!$B$10="Исключить","",IF('Настройки'!$B$10="Абсолютные значения",ABS(AL683),AL683)),AL683)))</x:f>
      </x:c>
      <x:c r="CP683" s="50" t="str">
        <x:f>IF(34&gt;'Настройки'!$B$3,"",IF(ISBLANK(AM683),IF('Настройки'!$B$9="Нулевой спрос",0,""),IF(AM683&lt;0,IF('Настройки'!$B$10="Исключить","",IF('Настройки'!$B$10="Абсолютные значения",ABS(AM683),AM683)),AM683)))</x:f>
      </x:c>
      <x:c r="CQ683" s="50" t="str">
        <x:f>IF(35&gt;'Настройки'!$B$3,"",IF(ISBLANK(AN683),IF('Настройки'!$B$9="Нулевой спрос",0,""),IF(AN683&lt;0,IF('Настройки'!$B$10="Исключить","",IF('Настройки'!$B$10="Абсолютные значения",ABS(AN683),AN683)),AN683)))</x:f>
      </x:c>
      <x:c r="CR683" s="50" t="str">
        <x:f>IF(36&gt;'Настройки'!$B$3,"",IF(ISBLANK(AO683),IF('Настройки'!$B$9="Нулевой спрос",0,""),IF(AO683&lt;0,IF('Настройки'!$B$10="Исключить","",IF('Настройки'!$B$10="Абсолютные значения",ABS(AO683),AO683)),AO683)))</x:f>
      </x:c>
      <x:c r="CS683" s="50" t="str">
        <x:f>IF(OR(1&gt;'Настройки'!$B$3,ISBLANK(BI683),BI683=0),"",BI683)</x:f>
      </x:c>
      <x:c r="CT683" s="50" t="str">
        <x:f>IF(OR(2&gt;'Настройки'!$B$3,ISBLANK(BJ683),BJ683=0),"",BJ683)</x:f>
      </x:c>
      <x:c r="CU683" s="50" t="str">
        <x:f>IF(OR(3&gt;'Настройки'!$B$3,ISBLANK(BK683),BK683=0),"",BK683)</x:f>
      </x:c>
      <x:c r="CV683" s="50" t="str">
        <x:f>IF(OR(4&gt;'Настройки'!$B$3,ISBLANK(BL683),BL683=0),"",BL683)</x:f>
      </x:c>
      <x:c r="CW683" s="50" t="str">
        <x:f>IF(OR(5&gt;'Настройки'!$B$3,ISBLANK(BM683),BM683=0),"",BM683)</x:f>
      </x:c>
      <x:c r="CX683" s="50" t="str">
        <x:f>IF(OR(6&gt;'Настройки'!$B$3,ISBLANK(BN683),BN683=0),"",BN683)</x:f>
      </x:c>
      <x:c r="CY683" s="50" t="str">
        <x:f>IF(OR(7&gt;'Настройки'!$B$3,ISBLANK(BO683),BO683=0),"",BO683)</x:f>
      </x:c>
      <x:c r="CZ683" s="50" t="str">
        <x:f>IF(OR(8&gt;'Настройки'!$B$3,ISBLANK(BP683),BP683=0),"",BP683)</x:f>
      </x:c>
      <x:c r="DA683" s="50" t="str">
        <x:f>IF(OR(9&gt;'Настройки'!$B$3,ISBLANK(BQ683),BQ683=0),"",BQ683)</x:f>
      </x:c>
      <x:c r="DB683" s="50" t="str">
        <x:f>IF(OR(10&gt;'Настройки'!$B$3,ISBLANK(BR683),BR683=0),"",BR683)</x:f>
      </x:c>
      <x:c r="DC683" s="50" t="str">
        <x:f>IF(OR(11&gt;'Настройки'!$B$3,ISBLANK(BS683),BS683=0),"",BS683)</x:f>
      </x:c>
      <x:c r="DD683" s="50" t="str">
        <x:f>IF(OR(12&gt;'Настройки'!$B$3,ISBLANK(BT683),BT683=0),"",BT683)</x:f>
      </x:c>
      <x:c r="DE683" s="50" t="str">
        <x:f>IF(OR(13&gt;'Настройки'!$B$3,ISBLANK(BU683),BU683=0),"",BU683)</x:f>
      </x:c>
      <x:c r="DF683" s="50" t="str">
        <x:f>IF(OR(14&gt;'Настройки'!$B$3,ISBLANK(BV683),BV683=0),"",BV683)</x:f>
      </x:c>
      <x:c r="DG683" s="50" t="str">
        <x:f>IF(OR(15&gt;'Настройки'!$B$3,ISBLANK(BW683),BW683=0),"",BW683)</x:f>
      </x:c>
      <x:c r="DH683" s="50" t="str">
        <x:f>IF(OR(16&gt;'Настройки'!$B$3,ISBLANK(BX683),BX683=0),"",BX683)</x:f>
      </x:c>
      <x:c r="DI683" s="50" t="str">
        <x:f>IF(OR(17&gt;'Настройки'!$B$3,ISBLANK(BY683),BY683=0),"",BY683)</x:f>
      </x:c>
      <x:c r="DJ683" s="50" t="str">
        <x:f>IF(OR(18&gt;'Настройки'!$B$3,ISBLANK(BZ683),BZ683=0),"",BZ683)</x:f>
      </x:c>
      <x:c r="DK683" s="50" t="str">
        <x:f>IF(OR(19&gt;'Настройки'!$B$3,ISBLANK(CA683),CA683=0),"",CA683)</x:f>
      </x:c>
      <x:c r="DL683" s="50" t="str">
        <x:f>IF(OR(20&gt;'Настройки'!$B$3,ISBLANK(CB683),CB683=0),"",CB683)</x:f>
      </x:c>
      <x:c r="DM683" s="50" t="str">
        <x:f>IF(OR(21&gt;'Настройки'!$B$3,ISBLANK(CC683),CC683=0),"",CC683)</x:f>
      </x:c>
      <x:c r="DN683" s="50" t="str">
        <x:f>IF(OR(22&gt;'Настройки'!$B$3,ISBLANK(CD683),CD683=0),"",CD683)</x:f>
      </x:c>
      <x:c r="DO683" s="50" t="str">
        <x:f>IF(OR(23&gt;'Настройки'!$B$3,ISBLANK(CE683),CE683=0),"",CE683)</x:f>
      </x:c>
      <x:c r="DP683" s="50" t="str">
        <x:f>IF(OR(24&gt;'Настройки'!$B$3,ISBLANK(CF683),CF683=0),"",CF683)</x:f>
      </x:c>
      <x:c r="DQ683" s="50" t="str">
        <x:f>IF(OR(25&gt;'Настройки'!$B$3,ISBLANK(CG683),CG683=0),"",CG683)</x:f>
      </x:c>
      <x:c r="DR683" s="50" t="str">
        <x:f>IF(OR(26&gt;'Настройки'!$B$3,ISBLANK(CH683),CH683=0),"",CH683)</x:f>
      </x:c>
      <x:c r="DS683" s="50" t="str">
        <x:f>IF(OR(27&gt;'Настройки'!$B$3,ISBLANK(CI683),CI683=0),"",CI683)</x:f>
      </x:c>
      <x:c r="DT683" s="50" t="str">
        <x:f>IF(OR(28&gt;'Настройки'!$B$3,ISBLANK(CJ683),CJ683=0),"",CJ683)</x:f>
      </x:c>
      <x:c r="DU683" s="50" t="str">
        <x:f>IF(OR(29&gt;'Настройки'!$B$3,ISBLANK(CK683),CK683=0),"",CK683)</x:f>
      </x:c>
      <x:c r="DV683" s="50" t="str">
        <x:f>IF(OR(30&gt;'Настройки'!$B$3,ISBLANK(CL683),CL683=0),"",CL683)</x:f>
      </x:c>
      <x:c r="DW683" s="50" t="str">
        <x:f>IF(OR(31&gt;'Настройки'!$B$3,ISBLANK(CM683),CM683=0),"",CM683)</x:f>
      </x:c>
      <x:c r="DX683" s="50" t="str">
        <x:f>IF(OR(32&gt;'Настройки'!$B$3,ISBLANK(CN683),CN683=0),"",CN683)</x:f>
      </x:c>
      <x:c r="DY683" s="50" t="str">
        <x:f>IF(OR(33&gt;'Настройки'!$B$3,ISBLANK(CO683),CO683=0),"",CO683)</x:f>
      </x:c>
      <x:c r="DZ683" s="50" t="str">
        <x:f>IF(OR(34&gt;'Настройки'!$B$3,ISBLANK(CP683),CP683=0),"",CP683)</x:f>
      </x:c>
      <x:c r="EA683" s="50" t="str">
        <x:f>IF(OR(35&gt;'Настройки'!$B$3,ISBLANK(CQ683),CQ683=0),"",CQ683)</x:f>
      </x:c>
      <x:c r="EB683" s="50" t="str">
        <x:f>IF(OR(36&gt;'Настройки'!$B$3,ISBLANK(CR683),CR683=0),"",CR683)</x:f>
      </x:c>
      <x:c r="EC683" s="50" t="str">
        <x:f>IF(A683="","",IF(OR(BB683="AZ",BB683="BZ"),10000+ROW(),IF(AZ683&gt;'Настройки'!$B$11,20000+ROW(),IF(BF683&lt;&gt;"Обычный",30000+ROW(),IF(AX683&lt;=0,40000+ROW(),"")))))</x:f>
      </x:c>
      <x:c r="ED683" s="50" t="str">
        <x:f>IF(EC683="","",COUNTIFS($EC$2:$EC$1001,"&gt;0",$EC$2:$EC$1001,"&lt;"&amp;EC683)+1)</x:f>
      </x:c>
    </x:row>
    <x:row r="684">
      <x:c r="A684" s="115"/>
      <x:c r="B684" s="115"/>
      <x:c r="C684" s="115"/>
      <x:c r="D684" s="118"/>
      <x:c r="E684" s="118"/>
      <x:c r="F684" s="118"/>
      <x:c r="G684" s="118"/>
      <x:c r="H684" s="118"/>
      <x:c r="I684" s="118"/>
      <x:c r="J684" s="118"/>
      <x:c r="K684" s="118"/>
      <x:c r="L684" s="118"/>
      <x:c r="M684" s="118"/>
      <x:c r="N684" s="118"/>
      <x:c r="O684" s="118"/>
      <x:c r="P684" s="118"/>
      <x:c r="Q684" s="118"/>
      <x:c r="R684" s="118"/>
      <x:c r="S684" s="118"/>
      <x:c r="T684" s="118"/>
      <x:c r="U684" s="118"/>
      <x:c r="V684" s="118"/>
      <x:c r="W684" s="118"/>
      <x:c r="X684" s="118"/>
      <x:c r="Y684" s="118"/>
      <x:c r="Z684" s="118"/>
      <x:c r="AA684" s="118"/>
      <x:c r="AB684" s="118"/>
      <x:c r="AC684" s="118"/>
      <x:c r="AD684" s="118"/>
      <x:c r="AE684" s="118"/>
      <x:c r="AF684" s="118"/>
      <x:c r="AG684" s="118"/>
      <x:c r="AH684" s="118"/>
      <x:c r="AI684" s="118"/>
      <x:c r="AJ684" s="118"/>
      <x:c r="AK684" s="118"/>
      <x:c r="AL684" s="118"/>
      <x:c r="AM684" s="118"/>
      <x:c r="AN684" s="118"/>
      <x:c r="AO684" s="118"/>
      <x:c r="AP684" s="115"/>
      <x:c r="AQ684" s="49" t="str">
        <x:f>IF(A684="","",COUNT(BI684:INDEX(BI684:CR684,1,'Настройки'!$B$3)))</x:f>
      </x:c>
      <x:c r="AR684" s="49" t="str">
        <x:f>IF(A684="","",SUM(BI684:INDEX(BI684:CR684,1,'Настройки'!$B$3)))</x:f>
      </x:c>
      <x:c r="AS684" s="58" t="str">
        <x:f>IF(A684="","",IF('Настройки'!$B$4="Стоимость потребления",AR684*D684,IF('Настройки'!$B$4="Количество",AR684,E684)))</x:f>
      </x:c>
      <x:c r="AT684" s="61" t="str">
        <x:f>IF(OR(A684="",AS684&lt;0,SUM($AS$2:$AS$1001)&lt;=0),"",AS684/SUM($AS$2:$AS$1001))</x:f>
      </x:c>
      <x:c r="AU684" s="61" t="str">
        <x:f>IF(OR(A684="",AS684&lt;0,SUM($AS$2:$AS$1001)&lt;=0),"",SUMIFS($AS$2:$AS$1001,$AS$2:$AS$1001,"&gt;"&amp;AS684)/SUM($AS$2:$AS$1001))</x:f>
      </x:c>
      <x:c r="AV684" s="61" t="str">
        <x:f>IF(OR(A684="",AS684&lt;0,SUM($AS$2:$AS$1001)&lt;=0),"",SUMIFS($AS$2:$AS$1001,$AS$2:$AS$1001,"&gt;="&amp;AS684)/SUM($AS$2:$AS$1001))</x:f>
      </x:c>
      <x:c r="AW684" s="49" t="str">
        <x:f>IF(A684="","",IF(SUM($AS$2:$AS$1001)&lt;=0,"Не определён",IF(AS684&lt;0,"Исключение",IF(AU684&lt;'Настройки'!$B$5,"A",IF(AU684&lt;'Настройки'!$B$6,"B","C")))))</x:f>
      </x:c>
      <x:c r="AX684" s="58" t="str">
        <x:f>IF(A684="","",IF(AQ684=0,"",AVERAGE(BI684:INDEX(BI684:CR684,1,'Настройки'!$B$3))))</x:f>
      </x:c>
      <x:c r="AY684" s="58" t="str">
        <x:f>IF(OR(A684="",AQ684=0),"",STDEVP(BI684:INDEX(BI684:CR684,1,'Настройки'!$B$3)))</x:f>
      </x:c>
      <x:c r="AZ684" s="61" t="str">
        <x:f>IF(OR(A684="",AQ684&lt;'Настройки'!$B$12,AX684&lt;=0,AND('Настройки'!$B$10="Блокировать",COUNTIF(F684:INDEX(F684:AO684,1,'Настройки'!$B$3),"&lt;0")&gt;0)),"",AY684/ABS(AX684))</x:f>
      </x:c>
      <x:c r="BA684" s="49" t="str">
        <x:f>IF(A684="","",IF(AND('Настройки'!$B$10="Блокировать",COUNTIF(F684:INDEX(F684:AO684,1,'Настройки'!$B$3),"&lt;0")&gt;0),"Не определён",IF(AQ684&lt;'Настройки'!$B$12,"Не определён",IF(AX684=0,"Нет спроса",IF(AX684&lt;0,"Не определён",IF(AZ684&lt;='Настройки'!$B$7,"X",IF(AZ684&lt;='Настройки'!$B$8,"Y","Z")))))))</x:f>
      </x:c>
      <x:c r="BB684" s="49" t="str">
        <x:f>IF(OR(A684="",LEN(AW684)&lt;&gt;1,LEN(BA684)&lt;&gt;1),"",AW684&amp;BA684)</x:f>
      </x:c>
      <x:c r="BC684" s="61" t="str">
        <x:f>IF(OR(A684="",AQ684=0),"",(COUNT(BI684:INDEX(BI684:CR684,1,'Настройки'!$B$3))-COUNT(CS684:INDEX(CS684:EB684,1,'Настройки'!$B$3)))/AQ684)</x:f>
      </x:c>
      <x:c r="BD684" s="64" t="str">
        <x:f>IF(OR(A684="",COUNT(CS684:INDEX(CS684:EB684,1,'Настройки'!$B$3))=0),"",AQ684/COUNT(CS684:INDEX(CS684:EB684,1,'Настройки'!$B$3)))</x:f>
      </x:c>
      <x:c r="BE684" s="64" t="str">
        <x:f>IF(OR(A684="",COUNT(CS684:INDEX(CS684:EB684,1,'Настройки'!$B$3))=0),"",IF(AVERAGE(CS684:INDEX(CS684:EB684,1,'Настройки'!$B$3))=0,"",(STDEVP(CS684:INDEX(CS684:EB684,1,'Настройки'!$B$3))/ABS(AVERAGE(CS684:INDEX(CS684:EB684,1,'Настройки'!$B$3))))^2))</x:f>
      </x:c>
      <x:c r="BF684" s="49" t="str">
        <x:f>IF(A684="","",IF(AQ684&lt;3,"Недостаточно",IF(AQ684&lt;6,"Предварительный","Обычный")))</x:f>
      </x:c>
      <x:c r="BG684" s="49" t="str">
        <x:f>IF(A684="","",IF(COUNTIF(F684:INDEX(F684:AO684,1,'Настройки'!$B$3),"&lt;0")&gt;0,IF('Настройки'!$B$10="Блокировать","Отрицательный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"),"")&amp;IF(AQ684&lt;3,"Недостаточно истории. ",IF(AQ684&lt;6,"Предварительная классификация. ",""))&amp;IF(AX684=0,"Нет спроса за горизонт. ","")&amp;IF(AZ684&gt;'Настройки'!$B$11,"Экстремальная вариативность. ",""))</x:f>
      </x:c>
      <x:c r="BH684" s="49" t="str">
        <x:f>IF(A684="","",IFERROR(VLOOKUP(BB684,'Настройки'!$D$3:$E$11,2,FALSE),"Сначала проверьте исходные данные и историю спроса.")&amp;" Уточните срок поставки, MOQ и критичность.")</x:f>
      </x:c>
      <x:c r="BI684" s="50" t="str">
        <x:f>IF(1&gt;'Настройки'!$B$3,"",IF(ISBLANK(F684),IF('Настройки'!$B$9="Нулевой спрос",0,""),IF(F684&lt;0,IF('Настройки'!$B$10="Исключить","",IF('Настройки'!$B$10="Абсолютные значения",ABS(F684),F684)),F684)))</x:f>
      </x:c>
      <x:c r="BJ684" s="50" t="str">
        <x:f>IF(2&gt;'Настройки'!$B$3,"",IF(ISBLANK(G684),IF('Настройки'!$B$9="Нулевой спрос",0,""),IF(G684&lt;0,IF('Настройки'!$B$10="Исключить","",IF('Настройки'!$B$10="Абсолютные значения",ABS(G684),G684)),G684)))</x:f>
      </x:c>
      <x:c r="BK684" s="50" t="str">
        <x:f>IF(3&gt;'Настройки'!$B$3,"",IF(ISBLANK(H684),IF('Настройки'!$B$9="Нулевой спрос",0,""),IF(H684&lt;0,IF('Настройки'!$B$10="Исключить","",IF('Настройки'!$B$10="Абсолютные значения",ABS(H684),H684)),H684)))</x:f>
      </x:c>
      <x:c r="BL684" s="50" t="str">
        <x:f>IF(4&gt;'Настройки'!$B$3,"",IF(ISBLANK(I684),IF('Настройки'!$B$9="Нулевой спрос",0,""),IF(I684&lt;0,IF('Настройки'!$B$10="Исключить","",IF('Настройки'!$B$10="Абсолютные значения",ABS(I684),I684)),I684)))</x:f>
      </x:c>
      <x:c r="BM684" s="50" t="str">
        <x:f>IF(5&gt;'Настройки'!$B$3,"",IF(ISBLANK(J684),IF('Настройки'!$B$9="Нулевой спрос",0,""),IF(J684&lt;0,IF('Настройки'!$B$10="Исключить","",IF('Настройки'!$B$10="Абсолютные значения",ABS(J684),J684)),J684)))</x:f>
      </x:c>
      <x:c r="BN684" s="50" t="str">
        <x:f>IF(6&gt;'Настройки'!$B$3,"",IF(ISBLANK(K684),IF('Настройки'!$B$9="Нулевой спрос",0,""),IF(K684&lt;0,IF('Настройки'!$B$10="Исключить","",IF('Настройки'!$B$10="Абсолютные значения",ABS(K684),K684)),K684)))</x:f>
      </x:c>
      <x:c r="BO684" s="50" t="str">
        <x:f>IF(7&gt;'Настройки'!$B$3,"",IF(ISBLANK(L684),IF('Настройки'!$B$9="Нулевой спрос",0,""),IF(L684&lt;0,IF('Настройки'!$B$10="Исключить","",IF('Настройки'!$B$10="Абсолютные значения",ABS(L684),L684)),L684)))</x:f>
      </x:c>
      <x:c r="BP684" s="50" t="str">
        <x:f>IF(8&gt;'Настройки'!$B$3,"",IF(ISBLANK(M684),IF('Настройки'!$B$9="Нулевой спрос",0,""),IF(M684&lt;0,IF('Настройки'!$B$10="Исключить","",IF('Настройки'!$B$10="Абсолютные значения",ABS(M684),M684)),M684)))</x:f>
      </x:c>
      <x:c r="BQ684" s="50" t="str">
        <x:f>IF(9&gt;'Настройки'!$B$3,"",IF(ISBLANK(N684),IF('Настройки'!$B$9="Нулевой спрос",0,""),IF(N684&lt;0,IF('Настройки'!$B$10="Исключить","",IF('Настройки'!$B$10="Абсолютные значения",ABS(N684),N684)),N684)))</x:f>
      </x:c>
      <x:c r="BR684" s="50" t="str">
        <x:f>IF(10&gt;'Настройки'!$B$3,"",IF(ISBLANK(O684),IF('Настройки'!$B$9="Нулевой спрос",0,""),IF(O684&lt;0,IF('Настройки'!$B$10="Исключить","",IF('Настройки'!$B$10="Абсолютные значения",ABS(O684),O684)),O684)))</x:f>
      </x:c>
      <x:c r="BS684" s="50" t="str">
        <x:f>IF(11&gt;'Настройки'!$B$3,"",IF(ISBLANK(P684),IF('Настройки'!$B$9="Нулевой спрос",0,""),IF(P684&lt;0,IF('Настройки'!$B$10="Исключить","",IF('Настройки'!$B$10="Абсолютные значения",ABS(P684),P684)),P684)))</x:f>
      </x:c>
      <x:c r="BT684" s="50" t="str">
        <x:f>IF(12&gt;'Настройки'!$B$3,"",IF(ISBLANK(Q684),IF('Настройки'!$B$9="Нулевой спрос",0,""),IF(Q684&lt;0,IF('Настройки'!$B$10="Исключить","",IF('Настройки'!$B$10="Абсолютные значения",ABS(Q684),Q684)),Q684)))</x:f>
      </x:c>
      <x:c r="BU684" s="50" t="str">
        <x:f>IF(13&gt;'Настройки'!$B$3,"",IF(ISBLANK(R684),IF('Настройки'!$B$9="Нулевой спрос",0,""),IF(R684&lt;0,IF('Настройки'!$B$10="Исключить","",IF('Настройки'!$B$10="Абсолютные значения",ABS(R684),R684)),R684)))</x:f>
      </x:c>
      <x:c r="BV684" s="50" t="str">
        <x:f>IF(14&gt;'Настройки'!$B$3,"",IF(ISBLANK(S684),IF('Настройки'!$B$9="Нулевой спрос",0,""),IF(S684&lt;0,IF('Настройки'!$B$10="Исключить","",IF('Настройки'!$B$10="Абсолютные значения",ABS(S684),S684)),S684)))</x:f>
      </x:c>
      <x:c r="BW684" s="50" t="str">
        <x:f>IF(15&gt;'Настройки'!$B$3,"",IF(ISBLANK(T684),IF('Настройки'!$B$9="Нулевой спрос",0,""),IF(T684&lt;0,IF('Настройки'!$B$10="Исключить","",IF('Настройки'!$B$10="Абсолютные значения",ABS(T684),T684)),T684)))</x:f>
      </x:c>
      <x:c r="BX684" s="50" t="str">
        <x:f>IF(16&gt;'Настройки'!$B$3,"",IF(ISBLANK(U684),IF('Настройки'!$B$9="Нулевой спрос",0,""),IF(U684&lt;0,IF('Настройки'!$B$10="Исключить","",IF('Настройки'!$B$10="Абсолютные значения",ABS(U684),U684)),U684)))</x:f>
      </x:c>
      <x:c r="BY684" s="50" t="str">
        <x:f>IF(17&gt;'Настройки'!$B$3,"",IF(ISBLANK(V684),IF('Настройки'!$B$9="Нулевой спрос",0,""),IF(V684&lt;0,IF('Настройки'!$B$10="Исключить","",IF('Настройки'!$B$10="Абсолютные значения",ABS(V684),V684)),V684)))</x:f>
      </x:c>
      <x:c r="BZ684" s="50" t="str">
        <x:f>IF(18&gt;'Настройки'!$B$3,"",IF(ISBLANK(W684),IF('Настройки'!$B$9="Нулевой спрос",0,""),IF(W684&lt;0,IF('Настройки'!$B$10="Исключить","",IF('Настройки'!$B$10="Абсолютные значения",ABS(W684),W684)),W684)))</x:f>
      </x:c>
      <x:c r="CA684" s="50" t="str">
        <x:f>IF(19&gt;'Настройки'!$B$3,"",IF(ISBLANK(X684),IF('Настройки'!$B$9="Нулевой спрос",0,""),IF(X684&lt;0,IF('Настройки'!$B$10="Исключить","",IF('Настройки'!$B$10="Абсолютные значения",ABS(X684),X684)),X684)))</x:f>
      </x:c>
      <x:c r="CB684" s="50" t="str">
        <x:f>IF(20&gt;'Настройки'!$B$3,"",IF(ISBLANK(Y684),IF('Настройки'!$B$9="Нулевой спрос",0,""),IF(Y684&lt;0,IF('Настройки'!$B$10="Исключить","",IF('Настройки'!$B$10="Абсолютные значения",ABS(Y684),Y684)),Y684)))</x:f>
      </x:c>
      <x:c r="CC684" s="50" t="str">
        <x:f>IF(21&gt;'Настройки'!$B$3,"",IF(ISBLANK(Z684),IF('Настройки'!$B$9="Нулевой спрос",0,""),IF(Z684&lt;0,IF('Настройки'!$B$10="Исключить","",IF('Настройки'!$B$10="Абсолютные значения",ABS(Z684),Z684)),Z684)))</x:f>
      </x:c>
      <x:c r="CD684" s="50" t="str">
        <x:f>IF(22&gt;'Настройки'!$B$3,"",IF(ISBLANK(AA684),IF('Настройки'!$B$9="Нулевой спрос",0,""),IF(AA684&lt;0,IF('Настройки'!$B$10="Исключить","",IF('Настройки'!$B$10="Абсолютные значения",ABS(AA684),AA684)),AA684)))</x:f>
      </x:c>
      <x:c r="CE684" s="50" t="str">
        <x:f>IF(23&gt;'Настройки'!$B$3,"",IF(ISBLANK(AB684),IF('Настройки'!$B$9="Нулевой спрос",0,""),IF(AB684&lt;0,IF('Настройки'!$B$10="Исключить","",IF('Настройки'!$B$10="Абсолютные значения",ABS(AB684),AB684)),AB684)))</x:f>
      </x:c>
      <x:c r="CF684" s="50" t="str">
        <x:f>IF(24&gt;'Настройки'!$B$3,"",IF(ISBLANK(AC684),IF('Настройки'!$B$9="Нулевой спрос",0,""),IF(AC684&lt;0,IF('Настройки'!$B$10="Исключить","",IF('Настройки'!$B$10="Абсолютные значения",ABS(AC684),AC684)),AC684)))</x:f>
      </x:c>
      <x:c r="CG684" s="50" t="str">
        <x:f>IF(25&gt;'Настройки'!$B$3,"",IF(ISBLANK(AD684),IF('Настройки'!$B$9="Нулевой спрос",0,""),IF(AD684&lt;0,IF('Настройки'!$B$10="Исключить","",IF('Настройки'!$B$10="Абсолютные значения",ABS(AD684),AD684)),AD684)))</x:f>
      </x:c>
      <x:c r="CH684" s="50" t="str">
        <x:f>IF(26&gt;'Настройки'!$B$3,"",IF(ISBLANK(AE684),IF('Настройки'!$B$9="Нулевой спрос",0,""),IF(AE684&lt;0,IF('Настройки'!$B$10="Исключить","",IF('Настройки'!$B$10="Абсолютные значения",ABS(AE684),AE684)),AE684)))</x:f>
      </x:c>
      <x:c r="CI684" s="50" t="str">
        <x:f>IF(27&gt;'Настройки'!$B$3,"",IF(ISBLANK(AF684),IF('Настройки'!$B$9="Нулевой спрос",0,""),IF(AF684&lt;0,IF('Настройки'!$B$10="Исключить","",IF('Настройки'!$B$10="Абсолютные значения",ABS(AF684),AF684)),AF684)))</x:f>
      </x:c>
      <x:c r="CJ684" s="50" t="str">
        <x:f>IF(28&gt;'Настройки'!$B$3,"",IF(ISBLANK(AG684),IF('Настройки'!$B$9="Нулевой спрос",0,""),IF(AG684&lt;0,IF('Настройки'!$B$10="Исключить","",IF('Настройки'!$B$10="Абсолютные значения",ABS(AG684),AG684)),AG684)))</x:f>
      </x:c>
      <x:c r="CK684" s="50" t="str">
        <x:f>IF(29&gt;'Настройки'!$B$3,"",IF(ISBLANK(AH684),IF('Настройки'!$B$9="Нулевой спрос",0,""),IF(AH684&lt;0,IF('Настройки'!$B$10="Исключить","",IF('Настройки'!$B$10="Абсолютные значения",ABS(AH684),AH684)),AH684)))</x:f>
      </x:c>
      <x:c r="CL684" s="50" t="str">
        <x:f>IF(30&gt;'Настройки'!$B$3,"",IF(ISBLANK(AI684),IF('Настройки'!$B$9="Нулевой спрос",0,""),IF(AI684&lt;0,IF('Настройки'!$B$10="Исключить","",IF('Настройки'!$B$10="Абсолютные значения",ABS(AI684),AI684)),AI684)))</x:f>
      </x:c>
      <x:c r="CM684" s="50" t="str">
        <x:f>IF(31&gt;'Настройки'!$B$3,"",IF(ISBLANK(AJ684),IF('Настройки'!$B$9="Нулевой спрос",0,""),IF(AJ684&lt;0,IF('Настройки'!$B$10="Исключить","",IF('Настройки'!$B$10="Абсолютные значения",ABS(AJ684),AJ684)),AJ684)))</x:f>
      </x:c>
      <x:c r="CN684" s="50" t="str">
        <x:f>IF(32&gt;'Настройки'!$B$3,"",IF(ISBLANK(AK684),IF('Настройки'!$B$9="Нулевой спрос",0,""),IF(AK684&lt;0,IF('Настройки'!$B$10="Исключить","",IF('Настройки'!$B$10="Абсолютные значения",ABS(AK684),AK684)),AK684)))</x:f>
      </x:c>
      <x:c r="CO684" s="50" t="str">
        <x:f>IF(33&gt;'Настройки'!$B$3,"",IF(ISBLANK(AL684),IF('Настройки'!$B$9="Нулевой спрос",0,""),IF(AL684&lt;0,IF('Настройки'!$B$10="Исключить","",IF('Настройки'!$B$10="Абсолютные значения",ABS(AL684),AL684)),AL684)))</x:f>
      </x:c>
      <x:c r="CP684" s="50" t="str">
        <x:f>IF(34&gt;'Настройки'!$B$3,"",IF(ISBLANK(AM684),IF('Настройки'!$B$9="Нулевой спрос",0,""),IF(AM684&lt;0,IF('Настройки'!$B$10="Исключить","",IF('Настройки'!$B$10="Абсолютные значения",ABS(AM684),AM684)),AM684)))</x:f>
      </x:c>
      <x:c r="CQ684" s="50" t="str">
        <x:f>IF(35&gt;'Настройки'!$B$3,"",IF(ISBLANK(AN684),IF('Настройки'!$B$9="Нулевой спрос",0,""),IF(AN684&lt;0,IF('Настройки'!$B$10="Исключить","",IF('Настройки'!$B$10="Абсолютные значения",ABS(AN684),AN684)),AN684)))</x:f>
      </x:c>
      <x:c r="CR684" s="50" t="str">
        <x:f>IF(36&gt;'Настройки'!$B$3,"",IF(ISBLANK(AO684),IF('Настройки'!$B$9="Нулевой спрос",0,""),IF(AO684&lt;0,IF('Настройки'!$B$10="Исключить","",IF('Настройки'!$B$10="Абсолютные значения",ABS(AO684),AO684)),AO684)))</x:f>
      </x:c>
      <x:c r="CS684" s="50" t="str">
        <x:f>IF(OR(1&gt;'Настройки'!$B$3,ISBLANK(BI684),BI684=0),"",BI684)</x:f>
      </x:c>
      <x:c r="CT684" s="50" t="str">
        <x:f>IF(OR(2&gt;'Настройки'!$B$3,ISBLANK(BJ684),BJ684=0),"",BJ684)</x:f>
      </x:c>
      <x:c r="CU684" s="50" t="str">
        <x:f>IF(OR(3&gt;'Настройки'!$B$3,ISBLANK(BK684),BK684=0),"",BK684)</x:f>
      </x:c>
      <x:c r="CV684" s="50" t="str">
        <x:f>IF(OR(4&gt;'Настройки'!$B$3,ISBLANK(BL684),BL684=0),"",BL684)</x:f>
      </x:c>
      <x:c r="CW684" s="50" t="str">
        <x:f>IF(OR(5&gt;'Настройки'!$B$3,ISBLANK(BM684),BM684=0),"",BM684)</x:f>
      </x:c>
      <x:c r="CX684" s="50" t="str">
        <x:f>IF(OR(6&gt;'Настройки'!$B$3,ISBLANK(BN684),BN684=0),"",BN684)</x:f>
      </x:c>
      <x:c r="CY684" s="50" t="str">
        <x:f>IF(OR(7&gt;'Настройки'!$B$3,ISBLANK(BO684),BO684=0),"",BO684)</x:f>
      </x:c>
      <x:c r="CZ684" s="50" t="str">
        <x:f>IF(OR(8&gt;'Настройки'!$B$3,ISBLANK(BP684),BP684=0),"",BP684)</x:f>
      </x:c>
      <x:c r="DA684" s="50" t="str">
        <x:f>IF(OR(9&gt;'Настройки'!$B$3,ISBLANK(BQ684),BQ684=0),"",BQ684)</x:f>
      </x:c>
      <x:c r="DB684" s="50" t="str">
        <x:f>IF(OR(10&gt;'Настройки'!$B$3,ISBLANK(BR684),BR684=0),"",BR684)</x:f>
      </x:c>
      <x:c r="DC684" s="50" t="str">
        <x:f>IF(OR(11&gt;'Настройки'!$B$3,ISBLANK(BS684),BS684=0),"",BS684)</x:f>
      </x:c>
      <x:c r="DD684" s="50" t="str">
        <x:f>IF(OR(12&gt;'Настройки'!$B$3,ISBLANK(BT684),BT684=0),"",BT684)</x:f>
      </x:c>
      <x:c r="DE684" s="50" t="str">
        <x:f>IF(OR(13&gt;'Настройки'!$B$3,ISBLANK(BU684),BU684=0),"",BU684)</x:f>
      </x:c>
      <x:c r="DF684" s="50" t="str">
        <x:f>IF(OR(14&gt;'Настройки'!$B$3,ISBLANK(BV684),BV684=0),"",BV684)</x:f>
      </x:c>
      <x:c r="DG684" s="50" t="str">
        <x:f>IF(OR(15&gt;'Настройки'!$B$3,ISBLANK(BW684),BW684=0),"",BW684)</x:f>
      </x:c>
      <x:c r="DH684" s="50" t="str">
        <x:f>IF(OR(16&gt;'Настройки'!$B$3,ISBLANK(BX684),BX684=0),"",BX684)</x:f>
      </x:c>
      <x:c r="DI684" s="50" t="str">
        <x:f>IF(OR(17&gt;'Настройки'!$B$3,ISBLANK(BY684),BY684=0),"",BY684)</x:f>
      </x:c>
      <x:c r="DJ684" s="50" t="str">
        <x:f>IF(OR(18&gt;'Настройки'!$B$3,ISBLANK(BZ684),BZ684=0),"",BZ684)</x:f>
      </x:c>
      <x:c r="DK684" s="50" t="str">
        <x:f>IF(OR(19&gt;'Настройки'!$B$3,ISBLANK(CA684),CA684=0),"",CA684)</x:f>
      </x:c>
      <x:c r="DL684" s="50" t="str">
        <x:f>IF(OR(20&gt;'Настройки'!$B$3,ISBLANK(CB684),CB684=0),"",CB684)</x:f>
      </x:c>
      <x:c r="DM684" s="50" t="str">
        <x:f>IF(OR(21&gt;'Настройки'!$B$3,ISBLANK(CC684),CC684=0),"",CC684)</x:f>
      </x:c>
      <x:c r="DN684" s="50" t="str">
        <x:f>IF(OR(22&gt;'Настройки'!$B$3,ISBLANK(CD684),CD684=0),"",CD684)</x:f>
      </x:c>
      <x:c r="DO684" s="50" t="str">
        <x:f>IF(OR(23&gt;'Настройки'!$B$3,ISBLANK(CE684),CE684=0),"",CE684)</x:f>
      </x:c>
      <x:c r="DP684" s="50" t="str">
        <x:f>IF(OR(24&gt;'Настройки'!$B$3,ISBLANK(CF684),CF684=0),"",CF684)</x:f>
      </x:c>
      <x:c r="DQ684" s="50" t="str">
        <x:f>IF(OR(25&gt;'Настройки'!$B$3,ISBLANK(CG684),CG684=0),"",CG684)</x:f>
      </x:c>
      <x:c r="DR684" s="50" t="str">
        <x:f>IF(OR(26&gt;'Настройки'!$B$3,ISBLANK(CH684),CH684=0),"",CH684)</x:f>
      </x:c>
      <x:c r="DS684" s="50" t="str">
        <x:f>IF(OR(27&gt;'Настройки'!$B$3,ISBLANK(CI684),CI684=0),"",CI684)</x:f>
      </x:c>
      <x:c r="DT684" s="50" t="str">
        <x:f>IF(OR(28&gt;'Настройки'!$B$3,ISBLANK(CJ684),CJ684=0),"",CJ684)</x:f>
      </x:c>
      <x:c r="DU684" s="50" t="str">
        <x:f>IF(OR(29&gt;'Настройки'!$B$3,ISBLANK(CK684),CK684=0),"",CK684)</x:f>
      </x:c>
      <x:c r="DV684" s="50" t="str">
        <x:f>IF(OR(30&gt;'Настройки'!$B$3,ISBLANK(CL684),CL684=0),"",CL684)</x:f>
      </x:c>
      <x:c r="DW684" s="50" t="str">
        <x:f>IF(OR(31&gt;'Настройки'!$B$3,ISBLANK(CM684),CM684=0),"",CM684)</x:f>
      </x:c>
      <x:c r="DX684" s="50" t="str">
        <x:f>IF(OR(32&gt;'Настройки'!$B$3,ISBLANK(CN684),CN684=0),"",CN684)</x:f>
      </x:c>
      <x:c r="DY684" s="50" t="str">
        <x:f>IF(OR(33&gt;'Настройки'!$B$3,ISBLANK(CO684),CO684=0),"",CO684)</x:f>
      </x:c>
      <x:c r="DZ684" s="50" t="str">
        <x:f>IF(OR(34&gt;'Настройки'!$B$3,ISBLANK(CP684),CP684=0),"",CP684)</x:f>
      </x:c>
      <x:c r="EA684" s="50" t="str">
        <x:f>IF(OR(35&gt;'Настройки'!$B$3,ISBLANK(CQ684),CQ684=0),"",CQ684)</x:f>
      </x:c>
      <x:c r="EB684" s="50" t="str">
        <x:f>IF(OR(36&gt;'Настройки'!$B$3,ISBLANK(CR684),CR684=0),"",CR684)</x:f>
      </x:c>
      <x:c r="EC684" s="50" t="str">
        <x:f>IF(A684="","",IF(OR(BB684="AZ",BB684="BZ"),10000+ROW(),IF(AZ684&gt;'Настройки'!$B$11,20000+ROW(),IF(BF684&lt;&gt;"Обычный",30000+ROW(),IF(AX684&lt;=0,40000+ROW(),"")))))</x:f>
      </x:c>
      <x:c r="ED684" s="50" t="str">
        <x:f>IF(EC684="","",COUNTIFS($EC$2:$EC$1001,"&gt;0",$EC$2:$EC$1001,"&lt;"&amp;EC684)+1)</x:f>
      </x:c>
    </x:row>
    <x:row r="685">
      <x:c r="A685" s="115"/>
      <x:c r="B685" s="115"/>
      <x:c r="C685" s="115"/>
      <x:c r="D685" s="118"/>
      <x:c r="E685" s="118"/>
      <x:c r="F685" s="118"/>
      <x:c r="G685" s="118"/>
      <x:c r="H685" s="118"/>
      <x:c r="I685" s="118"/>
      <x:c r="J685" s="118"/>
      <x:c r="K685" s="118"/>
      <x:c r="L685" s="118"/>
      <x:c r="M685" s="118"/>
      <x:c r="N685" s="118"/>
      <x:c r="O685" s="118"/>
      <x:c r="P685" s="118"/>
      <x:c r="Q685" s="118"/>
      <x:c r="R685" s="118"/>
      <x:c r="S685" s="118"/>
      <x:c r="T685" s="118"/>
      <x:c r="U685" s="118"/>
      <x:c r="V685" s="118"/>
      <x:c r="W685" s="118"/>
      <x:c r="X685" s="118"/>
      <x:c r="Y685" s="118"/>
      <x:c r="Z685" s="118"/>
      <x:c r="AA685" s="118"/>
      <x:c r="AB685" s="118"/>
      <x:c r="AC685" s="118"/>
      <x:c r="AD685" s="118"/>
      <x:c r="AE685" s="118"/>
      <x:c r="AF685" s="118"/>
      <x:c r="AG685" s="118"/>
      <x:c r="AH685" s="118"/>
      <x:c r="AI685" s="118"/>
      <x:c r="AJ685" s="118"/>
      <x:c r="AK685" s="118"/>
      <x:c r="AL685" s="118"/>
      <x:c r="AM685" s="118"/>
      <x:c r="AN685" s="118"/>
      <x:c r="AO685" s="118"/>
      <x:c r="AP685" s="115"/>
      <x:c r="AQ685" s="49" t="str">
        <x:f>IF(A685="","",COUNT(BI685:INDEX(BI685:CR685,1,'Настройки'!$B$3)))</x:f>
      </x:c>
      <x:c r="AR685" s="49" t="str">
        <x:f>IF(A685="","",SUM(BI685:INDEX(BI685:CR685,1,'Настройки'!$B$3)))</x:f>
      </x:c>
      <x:c r="AS685" s="58" t="str">
        <x:f>IF(A685="","",IF('Настройки'!$B$4="Стоимость потребления",AR685*D685,IF('Настройки'!$B$4="Количество",AR685,E685)))</x:f>
      </x:c>
      <x:c r="AT685" s="61" t="str">
        <x:f>IF(OR(A685="",AS685&lt;0,SUM($AS$2:$AS$1001)&lt;=0),"",AS685/SUM($AS$2:$AS$1001))</x:f>
      </x:c>
      <x:c r="AU685" s="61" t="str">
        <x:f>IF(OR(A685="",AS685&lt;0,SUM($AS$2:$AS$1001)&lt;=0),"",SUMIFS($AS$2:$AS$1001,$AS$2:$AS$1001,"&gt;"&amp;AS685)/SUM($AS$2:$AS$1001))</x:f>
      </x:c>
      <x:c r="AV685" s="61" t="str">
        <x:f>IF(OR(A685="",AS685&lt;0,SUM($AS$2:$AS$1001)&lt;=0),"",SUMIFS($AS$2:$AS$1001,$AS$2:$AS$1001,"&gt;="&amp;AS685)/SUM($AS$2:$AS$1001))</x:f>
      </x:c>
      <x:c r="AW685" s="49" t="str">
        <x:f>IF(A685="","",IF(SUM($AS$2:$AS$1001)&lt;=0,"Не определён",IF(AS685&lt;0,"Исключение",IF(AU685&lt;'Настройки'!$B$5,"A",IF(AU685&lt;'Настройки'!$B$6,"B","C")))))</x:f>
      </x:c>
      <x:c r="AX685" s="58" t="str">
        <x:f>IF(A685="","",IF(AQ685=0,"",AVERAGE(BI685:INDEX(BI685:CR685,1,'Настройки'!$B$3))))</x:f>
      </x:c>
      <x:c r="AY685" s="58" t="str">
        <x:f>IF(OR(A685="",AQ685=0),"",STDEVP(BI685:INDEX(BI685:CR685,1,'Настройки'!$B$3)))</x:f>
      </x:c>
      <x:c r="AZ685" s="61" t="str">
        <x:f>IF(OR(A685="",AQ685&lt;'Настройки'!$B$12,AX685&lt;=0,AND('Настройки'!$B$10="Блокировать",COUNTIF(F685:INDEX(F685:AO685,1,'Настройки'!$B$3),"&lt;0")&gt;0)),"",AY685/ABS(AX685))</x:f>
      </x:c>
      <x:c r="BA685" s="49" t="str">
        <x:f>IF(A685="","",IF(AND('Настройки'!$B$10="Блокировать",COUNTIF(F685:INDEX(F685:AO685,1,'Настройки'!$B$3),"&lt;0")&gt;0),"Не определён",IF(AQ685&lt;'Настройки'!$B$12,"Не определён",IF(AX685=0,"Нет спроса",IF(AX685&lt;0,"Не определён",IF(AZ685&lt;='Настройки'!$B$7,"X",IF(AZ685&lt;='Настройки'!$B$8,"Y","Z")))))))</x:f>
      </x:c>
      <x:c r="BB685" s="49" t="str">
        <x:f>IF(OR(A685="",LEN(AW685)&lt;&gt;1,LEN(BA685)&lt;&gt;1),"",AW685&amp;BA685)</x:f>
      </x:c>
      <x:c r="BC685" s="61" t="str">
        <x:f>IF(OR(A685="",AQ685=0),"",(COUNT(BI685:INDEX(BI685:CR685,1,'Настройки'!$B$3))-COUNT(CS685:INDEX(CS685:EB685,1,'Настройки'!$B$3)))/AQ685)</x:f>
      </x:c>
      <x:c r="BD685" s="64" t="str">
        <x:f>IF(OR(A685="",COUNT(CS685:INDEX(CS685:EB685,1,'Настройки'!$B$3))=0),"",AQ685/COUNT(CS685:INDEX(CS685:EB685,1,'Настройки'!$B$3)))</x:f>
      </x:c>
      <x:c r="BE685" s="64" t="str">
        <x:f>IF(OR(A685="",COUNT(CS685:INDEX(CS685:EB685,1,'Настройки'!$B$3))=0),"",IF(AVERAGE(CS685:INDEX(CS685:EB685,1,'Настройки'!$B$3))=0,"",(STDEVP(CS685:INDEX(CS685:EB685,1,'Настройки'!$B$3))/ABS(AVERAGE(CS685:INDEX(CS685:EB685,1,'Настройки'!$B$3))))^2))</x:f>
      </x:c>
      <x:c r="BF685" s="49" t="str">
        <x:f>IF(A685="","",IF(AQ685&lt;3,"Недостаточно",IF(AQ685&lt;6,"Предварительный","Обычный")))</x:f>
      </x:c>
      <x:c r="BG685" s="49" t="str">
        <x:f>IF(A685="","",IF(COUNTIF(F685:INDEX(F685:AO685,1,'Настройки'!$B$3),"&lt;0")&gt;0,IF('Настройки'!$B$10="Блокировать","Отрицательный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"),"")&amp;IF(AQ685&lt;3,"Недостаточно истории. ",IF(AQ685&lt;6,"Предварительная классификация. ",""))&amp;IF(AX685=0,"Нет спроса за горизонт. ","")&amp;IF(AZ685&gt;'Настройки'!$B$11,"Экстремальная вариативность. ",""))</x:f>
      </x:c>
      <x:c r="BH685" s="49" t="str">
        <x:f>IF(A685="","",IFERROR(VLOOKUP(BB685,'Настройки'!$D$3:$E$11,2,FALSE),"Сначала проверьте исходные данные и историю спроса.")&amp;" Уточните срок поставки, MOQ и критичность.")</x:f>
      </x:c>
      <x:c r="BI685" s="50" t="str">
        <x:f>IF(1&gt;'Настройки'!$B$3,"",IF(ISBLANK(F685),IF('Настройки'!$B$9="Нулевой спрос",0,""),IF(F685&lt;0,IF('Настройки'!$B$10="Исключить","",IF('Настройки'!$B$10="Абсолютные значения",ABS(F685),F685)),F685)))</x:f>
      </x:c>
      <x:c r="BJ685" s="50" t="str">
        <x:f>IF(2&gt;'Настройки'!$B$3,"",IF(ISBLANK(G685),IF('Настройки'!$B$9="Нулевой спрос",0,""),IF(G685&lt;0,IF('Настройки'!$B$10="Исключить","",IF('Настройки'!$B$10="Абсолютные значения",ABS(G685),G685)),G685)))</x:f>
      </x:c>
      <x:c r="BK685" s="50" t="str">
        <x:f>IF(3&gt;'Настройки'!$B$3,"",IF(ISBLANK(H685),IF('Настройки'!$B$9="Нулевой спрос",0,""),IF(H685&lt;0,IF('Настройки'!$B$10="Исключить","",IF('Настройки'!$B$10="Абсолютные значения",ABS(H685),H685)),H685)))</x:f>
      </x:c>
      <x:c r="BL685" s="50" t="str">
        <x:f>IF(4&gt;'Настройки'!$B$3,"",IF(ISBLANK(I685),IF('Настройки'!$B$9="Нулевой спрос",0,""),IF(I685&lt;0,IF('Настройки'!$B$10="Исключить","",IF('Настройки'!$B$10="Абсолютные значения",ABS(I685),I685)),I685)))</x:f>
      </x:c>
      <x:c r="BM685" s="50" t="str">
        <x:f>IF(5&gt;'Настройки'!$B$3,"",IF(ISBLANK(J685),IF('Настройки'!$B$9="Нулевой спрос",0,""),IF(J685&lt;0,IF('Настройки'!$B$10="Исключить","",IF('Настройки'!$B$10="Абсолютные значения",ABS(J685),J685)),J685)))</x:f>
      </x:c>
      <x:c r="BN685" s="50" t="str">
        <x:f>IF(6&gt;'Настройки'!$B$3,"",IF(ISBLANK(K685),IF('Настройки'!$B$9="Нулевой спрос",0,""),IF(K685&lt;0,IF('Настройки'!$B$10="Исключить","",IF('Настройки'!$B$10="Абсолютные значения",ABS(K685),K685)),K685)))</x:f>
      </x:c>
      <x:c r="BO685" s="50" t="str">
        <x:f>IF(7&gt;'Настройки'!$B$3,"",IF(ISBLANK(L685),IF('Настройки'!$B$9="Нулевой спрос",0,""),IF(L685&lt;0,IF('Настройки'!$B$10="Исключить","",IF('Настройки'!$B$10="Абсолютные значения",ABS(L685),L685)),L685)))</x:f>
      </x:c>
      <x:c r="BP685" s="50" t="str">
        <x:f>IF(8&gt;'Настройки'!$B$3,"",IF(ISBLANK(M685),IF('Настройки'!$B$9="Нулевой спрос",0,""),IF(M685&lt;0,IF('Настройки'!$B$10="Исключить","",IF('Настройки'!$B$10="Абсолютные значения",ABS(M685),M685)),M685)))</x:f>
      </x:c>
      <x:c r="BQ685" s="50" t="str">
        <x:f>IF(9&gt;'Настройки'!$B$3,"",IF(ISBLANK(N685),IF('Настройки'!$B$9="Нулевой спрос",0,""),IF(N685&lt;0,IF('Настройки'!$B$10="Исключить","",IF('Настройки'!$B$10="Абсолютные значения",ABS(N685),N685)),N685)))</x:f>
      </x:c>
      <x:c r="BR685" s="50" t="str">
        <x:f>IF(10&gt;'Настройки'!$B$3,"",IF(ISBLANK(O685),IF('Настройки'!$B$9="Нулевой спрос",0,""),IF(O685&lt;0,IF('Настройки'!$B$10="Исключить","",IF('Настройки'!$B$10="Абсолютные значения",ABS(O685),O685)),O685)))</x:f>
      </x:c>
      <x:c r="BS685" s="50" t="str">
        <x:f>IF(11&gt;'Настройки'!$B$3,"",IF(ISBLANK(P685),IF('Настройки'!$B$9="Нулевой спрос",0,""),IF(P685&lt;0,IF('Настройки'!$B$10="Исключить","",IF('Настройки'!$B$10="Абсолютные значения",ABS(P685),P685)),P685)))</x:f>
      </x:c>
      <x:c r="BT685" s="50" t="str">
        <x:f>IF(12&gt;'Настройки'!$B$3,"",IF(ISBLANK(Q685),IF('Настройки'!$B$9="Нулевой спрос",0,""),IF(Q685&lt;0,IF('Настройки'!$B$10="Исключить","",IF('Настройки'!$B$10="Абсолютные значения",ABS(Q685),Q685)),Q685)))</x:f>
      </x:c>
      <x:c r="BU685" s="50" t="str">
        <x:f>IF(13&gt;'Настройки'!$B$3,"",IF(ISBLANK(R685),IF('Настройки'!$B$9="Нулевой спрос",0,""),IF(R685&lt;0,IF('Настройки'!$B$10="Исключить","",IF('Настройки'!$B$10="Абсолютные значения",ABS(R685),R685)),R685)))</x:f>
      </x:c>
      <x:c r="BV685" s="50" t="str">
        <x:f>IF(14&gt;'Настройки'!$B$3,"",IF(ISBLANK(S685),IF('Настройки'!$B$9="Нулевой спрос",0,""),IF(S685&lt;0,IF('Настройки'!$B$10="Исключить","",IF('Настройки'!$B$10="Абсолютные значения",ABS(S685),S685)),S685)))</x:f>
      </x:c>
      <x:c r="BW685" s="50" t="str">
        <x:f>IF(15&gt;'Настройки'!$B$3,"",IF(ISBLANK(T685),IF('Настройки'!$B$9="Нулевой спрос",0,""),IF(T685&lt;0,IF('Настройки'!$B$10="Исключить","",IF('Настройки'!$B$10="Абсолютные значения",ABS(T685),T685)),T685)))</x:f>
      </x:c>
      <x:c r="BX685" s="50" t="str">
        <x:f>IF(16&gt;'Настройки'!$B$3,"",IF(ISBLANK(U685),IF('Настройки'!$B$9="Нулевой спрос",0,""),IF(U685&lt;0,IF('Настройки'!$B$10="Исключить","",IF('Настройки'!$B$10="Абсолютные значения",ABS(U685),U685)),U685)))</x:f>
      </x:c>
      <x:c r="BY685" s="50" t="str">
        <x:f>IF(17&gt;'Настройки'!$B$3,"",IF(ISBLANK(V685),IF('Настройки'!$B$9="Нулевой спрос",0,""),IF(V685&lt;0,IF('Настройки'!$B$10="Исключить","",IF('Настройки'!$B$10="Абсолютные значения",ABS(V685),V685)),V685)))</x:f>
      </x:c>
      <x:c r="BZ685" s="50" t="str">
        <x:f>IF(18&gt;'Настройки'!$B$3,"",IF(ISBLANK(W685),IF('Настройки'!$B$9="Нулевой спрос",0,""),IF(W685&lt;0,IF('Настройки'!$B$10="Исключить","",IF('Настройки'!$B$10="Абсолютные значения",ABS(W685),W685)),W685)))</x:f>
      </x:c>
      <x:c r="CA685" s="50" t="str">
        <x:f>IF(19&gt;'Настройки'!$B$3,"",IF(ISBLANK(X685),IF('Настройки'!$B$9="Нулевой спрос",0,""),IF(X685&lt;0,IF('Настройки'!$B$10="Исключить","",IF('Настройки'!$B$10="Абсолютные значения",ABS(X685),X685)),X685)))</x:f>
      </x:c>
      <x:c r="CB685" s="50" t="str">
        <x:f>IF(20&gt;'Настройки'!$B$3,"",IF(ISBLANK(Y685),IF('Настройки'!$B$9="Нулевой спрос",0,""),IF(Y685&lt;0,IF('Настройки'!$B$10="Исключить","",IF('Настройки'!$B$10="Абсолютные значения",ABS(Y685),Y685)),Y685)))</x:f>
      </x:c>
      <x:c r="CC685" s="50" t="str">
        <x:f>IF(21&gt;'Настройки'!$B$3,"",IF(ISBLANK(Z685),IF('Настройки'!$B$9="Нулевой спрос",0,""),IF(Z685&lt;0,IF('Настройки'!$B$10="Исключить","",IF('Настройки'!$B$10="Абсолютные значения",ABS(Z685),Z685)),Z685)))</x:f>
      </x:c>
      <x:c r="CD685" s="50" t="str">
        <x:f>IF(22&gt;'Настройки'!$B$3,"",IF(ISBLANK(AA685),IF('Настройки'!$B$9="Нулевой спрос",0,""),IF(AA685&lt;0,IF('Настройки'!$B$10="Исключить","",IF('Настройки'!$B$10="Абсолютные значения",ABS(AA685),AA685)),AA685)))</x:f>
      </x:c>
      <x:c r="CE685" s="50" t="str">
        <x:f>IF(23&gt;'Настройки'!$B$3,"",IF(ISBLANK(AB685),IF('Настройки'!$B$9="Нулевой спрос",0,""),IF(AB685&lt;0,IF('Настройки'!$B$10="Исключить","",IF('Настройки'!$B$10="Абсолютные значения",ABS(AB685),AB685)),AB685)))</x:f>
      </x:c>
      <x:c r="CF685" s="50" t="str">
        <x:f>IF(24&gt;'Настройки'!$B$3,"",IF(ISBLANK(AC685),IF('Настройки'!$B$9="Нулевой спрос",0,""),IF(AC685&lt;0,IF('Настройки'!$B$10="Исключить","",IF('Настройки'!$B$10="Абсолютные значения",ABS(AC685),AC685)),AC685)))</x:f>
      </x:c>
      <x:c r="CG685" s="50" t="str">
        <x:f>IF(25&gt;'Настройки'!$B$3,"",IF(ISBLANK(AD685),IF('Настройки'!$B$9="Нулевой спрос",0,""),IF(AD685&lt;0,IF('Настройки'!$B$10="Исключить","",IF('Настройки'!$B$10="Абсолютные значения",ABS(AD685),AD685)),AD685)))</x:f>
      </x:c>
      <x:c r="CH685" s="50" t="str">
        <x:f>IF(26&gt;'Настройки'!$B$3,"",IF(ISBLANK(AE685),IF('Настройки'!$B$9="Нулевой спрос",0,""),IF(AE685&lt;0,IF('Настройки'!$B$10="Исключить","",IF('Настройки'!$B$10="Абсолютные значения",ABS(AE685),AE685)),AE685)))</x:f>
      </x:c>
      <x:c r="CI685" s="50" t="str">
        <x:f>IF(27&gt;'Настройки'!$B$3,"",IF(ISBLANK(AF685),IF('Настройки'!$B$9="Нулевой спрос",0,""),IF(AF685&lt;0,IF('Настройки'!$B$10="Исключить","",IF('Настройки'!$B$10="Абсолютные значения",ABS(AF685),AF685)),AF685)))</x:f>
      </x:c>
      <x:c r="CJ685" s="50" t="str">
        <x:f>IF(28&gt;'Настройки'!$B$3,"",IF(ISBLANK(AG685),IF('Настройки'!$B$9="Нулевой спрос",0,""),IF(AG685&lt;0,IF('Настройки'!$B$10="Исключить","",IF('Настройки'!$B$10="Абсолютные значения",ABS(AG685),AG685)),AG685)))</x:f>
      </x:c>
      <x:c r="CK685" s="50" t="str">
        <x:f>IF(29&gt;'Настройки'!$B$3,"",IF(ISBLANK(AH685),IF('Настройки'!$B$9="Нулевой спрос",0,""),IF(AH685&lt;0,IF('Настройки'!$B$10="Исключить","",IF('Настройки'!$B$10="Абсолютные значения",ABS(AH685),AH685)),AH685)))</x:f>
      </x:c>
      <x:c r="CL685" s="50" t="str">
        <x:f>IF(30&gt;'Настройки'!$B$3,"",IF(ISBLANK(AI685),IF('Настройки'!$B$9="Нулевой спрос",0,""),IF(AI685&lt;0,IF('Настройки'!$B$10="Исключить","",IF('Настройки'!$B$10="Абсолютные значения",ABS(AI685),AI685)),AI685)))</x:f>
      </x:c>
      <x:c r="CM685" s="50" t="str">
        <x:f>IF(31&gt;'Настройки'!$B$3,"",IF(ISBLANK(AJ685),IF('Настройки'!$B$9="Нулевой спрос",0,""),IF(AJ685&lt;0,IF('Настройки'!$B$10="Исключить","",IF('Настройки'!$B$10="Абсолютные значения",ABS(AJ685),AJ685)),AJ685)))</x:f>
      </x:c>
      <x:c r="CN685" s="50" t="str">
        <x:f>IF(32&gt;'Настройки'!$B$3,"",IF(ISBLANK(AK685),IF('Настройки'!$B$9="Нулевой спрос",0,""),IF(AK685&lt;0,IF('Настройки'!$B$10="Исключить","",IF('Настройки'!$B$10="Абсолютные значения",ABS(AK685),AK685)),AK685)))</x:f>
      </x:c>
      <x:c r="CO685" s="50" t="str">
        <x:f>IF(33&gt;'Настройки'!$B$3,"",IF(ISBLANK(AL685),IF('Настройки'!$B$9="Нулевой спрос",0,""),IF(AL685&lt;0,IF('Настройки'!$B$10="Исключить","",IF('Настройки'!$B$10="Абсолютные значения",ABS(AL685),AL685)),AL685)))</x:f>
      </x:c>
      <x:c r="CP685" s="50" t="str">
        <x:f>IF(34&gt;'Настройки'!$B$3,"",IF(ISBLANK(AM685),IF('Настройки'!$B$9="Нулевой спрос",0,""),IF(AM685&lt;0,IF('Настройки'!$B$10="Исключить","",IF('Настройки'!$B$10="Абсолютные значения",ABS(AM685),AM685)),AM685)))</x:f>
      </x:c>
      <x:c r="CQ685" s="50" t="str">
        <x:f>IF(35&gt;'Настройки'!$B$3,"",IF(ISBLANK(AN685),IF('Настройки'!$B$9="Нулевой спрос",0,""),IF(AN685&lt;0,IF('Настройки'!$B$10="Исключить","",IF('Настройки'!$B$10="Абсолютные значения",ABS(AN685),AN685)),AN685)))</x:f>
      </x:c>
      <x:c r="CR685" s="50" t="str">
        <x:f>IF(36&gt;'Настройки'!$B$3,"",IF(ISBLANK(AO685),IF('Настройки'!$B$9="Нулевой спрос",0,""),IF(AO685&lt;0,IF('Настройки'!$B$10="Исключить","",IF('Настройки'!$B$10="Абсолютные значения",ABS(AO685),AO685)),AO685)))</x:f>
      </x:c>
      <x:c r="CS685" s="50" t="str">
        <x:f>IF(OR(1&gt;'Настройки'!$B$3,ISBLANK(BI685),BI685=0),"",BI685)</x:f>
      </x:c>
      <x:c r="CT685" s="50" t="str">
        <x:f>IF(OR(2&gt;'Настройки'!$B$3,ISBLANK(BJ685),BJ685=0),"",BJ685)</x:f>
      </x:c>
      <x:c r="CU685" s="50" t="str">
        <x:f>IF(OR(3&gt;'Настройки'!$B$3,ISBLANK(BK685),BK685=0),"",BK685)</x:f>
      </x:c>
      <x:c r="CV685" s="50" t="str">
        <x:f>IF(OR(4&gt;'Настройки'!$B$3,ISBLANK(BL685),BL685=0),"",BL685)</x:f>
      </x:c>
      <x:c r="CW685" s="50" t="str">
        <x:f>IF(OR(5&gt;'Настройки'!$B$3,ISBLANK(BM685),BM685=0),"",BM685)</x:f>
      </x:c>
      <x:c r="CX685" s="50" t="str">
        <x:f>IF(OR(6&gt;'Настройки'!$B$3,ISBLANK(BN685),BN685=0),"",BN685)</x:f>
      </x:c>
      <x:c r="CY685" s="50" t="str">
        <x:f>IF(OR(7&gt;'Настройки'!$B$3,ISBLANK(BO685),BO685=0),"",BO685)</x:f>
      </x:c>
      <x:c r="CZ685" s="50" t="str">
        <x:f>IF(OR(8&gt;'Настройки'!$B$3,ISBLANK(BP685),BP685=0),"",BP685)</x:f>
      </x:c>
      <x:c r="DA685" s="50" t="str">
        <x:f>IF(OR(9&gt;'Настройки'!$B$3,ISBLANK(BQ685),BQ685=0),"",BQ685)</x:f>
      </x:c>
      <x:c r="DB685" s="50" t="str">
        <x:f>IF(OR(10&gt;'Настройки'!$B$3,ISBLANK(BR685),BR685=0),"",BR685)</x:f>
      </x:c>
      <x:c r="DC685" s="50" t="str">
        <x:f>IF(OR(11&gt;'Настройки'!$B$3,ISBLANK(BS685),BS685=0),"",BS685)</x:f>
      </x:c>
      <x:c r="DD685" s="50" t="str">
        <x:f>IF(OR(12&gt;'Настройки'!$B$3,ISBLANK(BT685),BT685=0),"",BT685)</x:f>
      </x:c>
      <x:c r="DE685" s="50" t="str">
        <x:f>IF(OR(13&gt;'Настройки'!$B$3,ISBLANK(BU685),BU685=0),"",BU685)</x:f>
      </x:c>
      <x:c r="DF685" s="50" t="str">
        <x:f>IF(OR(14&gt;'Настройки'!$B$3,ISBLANK(BV685),BV685=0),"",BV685)</x:f>
      </x:c>
      <x:c r="DG685" s="50" t="str">
        <x:f>IF(OR(15&gt;'Настройки'!$B$3,ISBLANK(BW685),BW685=0),"",BW685)</x:f>
      </x:c>
      <x:c r="DH685" s="50" t="str">
        <x:f>IF(OR(16&gt;'Настройки'!$B$3,ISBLANK(BX685),BX685=0),"",BX685)</x:f>
      </x:c>
      <x:c r="DI685" s="50" t="str">
        <x:f>IF(OR(17&gt;'Настройки'!$B$3,ISBLANK(BY685),BY685=0),"",BY685)</x:f>
      </x:c>
      <x:c r="DJ685" s="50" t="str">
        <x:f>IF(OR(18&gt;'Настройки'!$B$3,ISBLANK(BZ685),BZ685=0),"",BZ685)</x:f>
      </x:c>
      <x:c r="DK685" s="50" t="str">
        <x:f>IF(OR(19&gt;'Настройки'!$B$3,ISBLANK(CA685),CA685=0),"",CA685)</x:f>
      </x:c>
      <x:c r="DL685" s="50" t="str">
        <x:f>IF(OR(20&gt;'Настройки'!$B$3,ISBLANK(CB685),CB685=0),"",CB685)</x:f>
      </x:c>
      <x:c r="DM685" s="50" t="str">
        <x:f>IF(OR(21&gt;'Настройки'!$B$3,ISBLANK(CC685),CC685=0),"",CC685)</x:f>
      </x:c>
      <x:c r="DN685" s="50" t="str">
        <x:f>IF(OR(22&gt;'Настройки'!$B$3,ISBLANK(CD685),CD685=0),"",CD685)</x:f>
      </x:c>
      <x:c r="DO685" s="50" t="str">
        <x:f>IF(OR(23&gt;'Настройки'!$B$3,ISBLANK(CE685),CE685=0),"",CE685)</x:f>
      </x:c>
      <x:c r="DP685" s="50" t="str">
        <x:f>IF(OR(24&gt;'Настройки'!$B$3,ISBLANK(CF685),CF685=0),"",CF685)</x:f>
      </x:c>
      <x:c r="DQ685" s="50" t="str">
        <x:f>IF(OR(25&gt;'Настройки'!$B$3,ISBLANK(CG685),CG685=0),"",CG685)</x:f>
      </x:c>
      <x:c r="DR685" s="50" t="str">
        <x:f>IF(OR(26&gt;'Настройки'!$B$3,ISBLANK(CH685),CH685=0),"",CH685)</x:f>
      </x:c>
      <x:c r="DS685" s="50" t="str">
        <x:f>IF(OR(27&gt;'Настройки'!$B$3,ISBLANK(CI685),CI685=0),"",CI685)</x:f>
      </x:c>
      <x:c r="DT685" s="50" t="str">
        <x:f>IF(OR(28&gt;'Настройки'!$B$3,ISBLANK(CJ685),CJ685=0),"",CJ685)</x:f>
      </x:c>
      <x:c r="DU685" s="50" t="str">
        <x:f>IF(OR(29&gt;'Настройки'!$B$3,ISBLANK(CK685),CK685=0),"",CK685)</x:f>
      </x:c>
      <x:c r="DV685" s="50" t="str">
        <x:f>IF(OR(30&gt;'Настройки'!$B$3,ISBLANK(CL685),CL685=0),"",CL685)</x:f>
      </x:c>
      <x:c r="DW685" s="50" t="str">
        <x:f>IF(OR(31&gt;'Настройки'!$B$3,ISBLANK(CM685),CM685=0),"",CM685)</x:f>
      </x:c>
      <x:c r="DX685" s="50" t="str">
        <x:f>IF(OR(32&gt;'Настройки'!$B$3,ISBLANK(CN685),CN685=0),"",CN685)</x:f>
      </x:c>
      <x:c r="DY685" s="50" t="str">
        <x:f>IF(OR(33&gt;'Настройки'!$B$3,ISBLANK(CO685),CO685=0),"",CO685)</x:f>
      </x:c>
      <x:c r="DZ685" s="50" t="str">
        <x:f>IF(OR(34&gt;'Настройки'!$B$3,ISBLANK(CP685),CP685=0),"",CP685)</x:f>
      </x:c>
      <x:c r="EA685" s="50" t="str">
        <x:f>IF(OR(35&gt;'Настройки'!$B$3,ISBLANK(CQ685),CQ685=0),"",CQ685)</x:f>
      </x:c>
      <x:c r="EB685" s="50" t="str">
        <x:f>IF(OR(36&gt;'Настройки'!$B$3,ISBLANK(CR685),CR685=0),"",CR685)</x:f>
      </x:c>
      <x:c r="EC685" s="50" t="str">
        <x:f>IF(A685="","",IF(OR(BB685="AZ",BB685="BZ"),10000+ROW(),IF(AZ685&gt;'Настройки'!$B$11,20000+ROW(),IF(BF685&lt;&gt;"Обычный",30000+ROW(),IF(AX685&lt;=0,40000+ROW(),"")))))</x:f>
      </x:c>
      <x:c r="ED685" s="50" t="str">
        <x:f>IF(EC685="","",COUNTIFS($EC$2:$EC$1001,"&gt;0",$EC$2:$EC$1001,"&lt;"&amp;EC685)+1)</x:f>
      </x:c>
    </x:row>
    <x:row r="686">
      <x:c r="A686" s="115"/>
      <x:c r="B686" s="115"/>
      <x:c r="C686" s="115"/>
      <x:c r="D686" s="118"/>
      <x:c r="E686" s="118"/>
      <x:c r="F686" s="118"/>
      <x:c r="G686" s="118"/>
      <x:c r="H686" s="118"/>
      <x:c r="I686" s="118"/>
      <x:c r="J686" s="118"/>
      <x:c r="K686" s="118"/>
      <x:c r="L686" s="118"/>
      <x:c r="M686" s="118"/>
      <x:c r="N686" s="118"/>
      <x:c r="O686" s="118"/>
      <x:c r="P686" s="118"/>
      <x:c r="Q686" s="118"/>
      <x:c r="R686" s="118"/>
      <x:c r="S686" s="118"/>
      <x:c r="T686" s="118"/>
      <x:c r="U686" s="118"/>
      <x:c r="V686" s="118"/>
      <x:c r="W686" s="118"/>
      <x:c r="X686" s="118"/>
      <x:c r="Y686" s="118"/>
      <x:c r="Z686" s="118"/>
      <x:c r="AA686" s="118"/>
      <x:c r="AB686" s="118"/>
      <x:c r="AC686" s="118"/>
      <x:c r="AD686" s="118"/>
      <x:c r="AE686" s="118"/>
      <x:c r="AF686" s="118"/>
      <x:c r="AG686" s="118"/>
      <x:c r="AH686" s="118"/>
      <x:c r="AI686" s="118"/>
      <x:c r="AJ686" s="118"/>
      <x:c r="AK686" s="118"/>
      <x:c r="AL686" s="118"/>
      <x:c r="AM686" s="118"/>
      <x:c r="AN686" s="118"/>
      <x:c r="AO686" s="118"/>
      <x:c r="AP686" s="115"/>
      <x:c r="AQ686" s="49" t="str">
        <x:f>IF(A686="","",COUNT(BI686:INDEX(BI686:CR686,1,'Настройки'!$B$3)))</x:f>
      </x:c>
      <x:c r="AR686" s="49" t="str">
        <x:f>IF(A686="","",SUM(BI686:INDEX(BI686:CR686,1,'Настройки'!$B$3)))</x:f>
      </x:c>
      <x:c r="AS686" s="58" t="str">
        <x:f>IF(A686="","",IF('Настройки'!$B$4="Стоимость потребления",AR686*D686,IF('Настройки'!$B$4="Количество",AR686,E686)))</x:f>
      </x:c>
      <x:c r="AT686" s="61" t="str">
        <x:f>IF(OR(A686="",AS686&lt;0,SUM($AS$2:$AS$1001)&lt;=0),"",AS686/SUM($AS$2:$AS$1001))</x:f>
      </x:c>
      <x:c r="AU686" s="61" t="str">
        <x:f>IF(OR(A686="",AS686&lt;0,SUM($AS$2:$AS$1001)&lt;=0),"",SUMIFS($AS$2:$AS$1001,$AS$2:$AS$1001,"&gt;"&amp;AS686)/SUM($AS$2:$AS$1001))</x:f>
      </x:c>
      <x:c r="AV686" s="61" t="str">
        <x:f>IF(OR(A686="",AS686&lt;0,SUM($AS$2:$AS$1001)&lt;=0),"",SUMIFS($AS$2:$AS$1001,$AS$2:$AS$1001,"&gt;="&amp;AS686)/SUM($AS$2:$AS$1001))</x:f>
      </x:c>
      <x:c r="AW686" s="49" t="str">
        <x:f>IF(A686="","",IF(SUM($AS$2:$AS$1001)&lt;=0,"Не определён",IF(AS686&lt;0,"Исключение",IF(AU686&lt;'Настройки'!$B$5,"A",IF(AU686&lt;'Настройки'!$B$6,"B","C")))))</x:f>
      </x:c>
      <x:c r="AX686" s="58" t="str">
        <x:f>IF(A686="","",IF(AQ686=0,"",AVERAGE(BI686:INDEX(BI686:CR686,1,'Настройки'!$B$3))))</x:f>
      </x:c>
      <x:c r="AY686" s="58" t="str">
        <x:f>IF(OR(A686="",AQ686=0),"",STDEVP(BI686:INDEX(BI686:CR686,1,'Настройки'!$B$3)))</x:f>
      </x:c>
      <x:c r="AZ686" s="61" t="str">
        <x:f>IF(OR(A686="",AQ686&lt;'Настройки'!$B$12,AX686&lt;=0,AND('Настройки'!$B$10="Блокировать",COUNTIF(F686:INDEX(F686:AO686,1,'Настройки'!$B$3),"&lt;0")&gt;0)),"",AY686/ABS(AX686))</x:f>
      </x:c>
      <x:c r="BA686" s="49" t="str">
        <x:f>IF(A686="","",IF(AND('Настройки'!$B$10="Блокировать",COUNTIF(F686:INDEX(F686:AO686,1,'Настройки'!$B$3),"&lt;0")&gt;0),"Не определён",IF(AQ686&lt;'Настройки'!$B$12,"Не определён",IF(AX686=0,"Нет спроса",IF(AX686&lt;0,"Не определён",IF(AZ686&lt;='Настройки'!$B$7,"X",IF(AZ686&lt;='Настройки'!$B$8,"Y","Z")))))))</x:f>
      </x:c>
      <x:c r="BB686" s="49" t="str">
        <x:f>IF(OR(A686="",LEN(AW686)&lt;&gt;1,LEN(BA686)&lt;&gt;1),"",AW686&amp;BA686)</x:f>
      </x:c>
      <x:c r="BC686" s="61" t="str">
        <x:f>IF(OR(A686="",AQ686=0),"",(COUNT(BI686:INDEX(BI686:CR686,1,'Настройки'!$B$3))-COUNT(CS686:INDEX(CS686:EB686,1,'Настройки'!$B$3)))/AQ686)</x:f>
      </x:c>
      <x:c r="BD686" s="64" t="str">
        <x:f>IF(OR(A686="",COUNT(CS686:INDEX(CS686:EB686,1,'Настройки'!$B$3))=0),"",AQ686/COUNT(CS686:INDEX(CS686:EB686,1,'Настройки'!$B$3)))</x:f>
      </x:c>
      <x:c r="BE686" s="64" t="str">
        <x:f>IF(OR(A686="",COUNT(CS686:INDEX(CS686:EB686,1,'Настройки'!$B$3))=0),"",IF(AVERAGE(CS686:INDEX(CS686:EB686,1,'Настройки'!$B$3))=0,"",(STDEVP(CS686:INDEX(CS686:EB686,1,'Настройки'!$B$3))/ABS(AVERAGE(CS686:INDEX(CS686:EB686,1,'Настройки'!$B$3))))^2))</x:f>
      </x:c>
      <x:c r="BF686" s="49" t="str">
        <x:f>IF(A686="","",IF(AQ686&lt;3,"Недостаточно",IF(AQ686&lt;6,"Предварительный","Обычный")))</x:f>
      </x:c>
      <x:c r="BG686" s="49" t="str">
        <x:f>IF(A686="","",IF(COUNTIF(F686:INDEX(F686:AO686,1,'Настройки'!$B$3),"&lt;0")&gt;0,IF('Настройки'!$B$10="Блокировать","Отрицательный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"),"")&amp;IF(AQ686&lt;3,"Недостаточно истории. ",IF(AQ686&lt;6,"Предварительная классификация. ",""))&amp;IF(AX686=0,"Нет спроса за горизонт. ","")&amp;IF(AZ686&gt;'Настройки'!$B$11,"Экстремальная вариативность. ",""))</x:f>
      </x:c>
      <x:c r="BH686" s="49" t="str">
        <x:f>IF(A686="","",IFERROR(VLOOKUP(BB686,'Настройки'!$D$3:$E$11,2,FALSE),"Сначала проверьте исходные данные и историю спроса.")&amp;" Уточните срок поставки, MOQ и критичность.")</x:f>
      </x:c>
      <x:c r="BI686" s="50" t="str">
        <x:f>IF(1&gt;'Настройки'!$B$3,"",IF(ISBLANK(F686),IF('Настройки'!$B$9="Нулевой спрос",0,""),IF(F686&lt;0,IF('Настройки'!$B$10="Исключить","",IF('Настройки'!$B$10="Абсолютные значения",ABS(F686),F686)),F686)))</x:f>
      </x:c>
      <x:c r="BJ686" s="50" t="str">
        <x:f>IF(2&gt;'Настройки'!$B$3,"",IF(ISBLANK(G686),IF('Настройки'!$B$9="Нулевой спрос",0,""),IF(G686&lt;0,IF('Настройки'!$B$10="Исключить","",IF('Настройки'!$B$10="Абсолютные значения",ABS(G686),G686)),G686)))</x:f>
      </x:c>
      <x:c r="BK686" s="50" t="str">
        <x:f>IF(3&gt;'Настройки'!$B$3,"",IF(ISBLANK(H686),IF('Настройки'!$B$9="Нулевой спрос",0,""),IF(H686&lt;0,IF('Настройки'!$B$10="Исключить","",IF('Настройки'!$B$10="Абсолютные значения",ABS(H686),H686)),H686)))</x:f>
      </x:c>
      <x:c r="BL686" s="50" t="str">
        <x:f>IF(4&gt;'Настройки'!$B$3,"",IF(ISBLANK(I686),IF('Настройки'!$B$9="Нулевой спрос",0,""),IF(I686&lt;0,IF('Настройки'!$B$10="Исключить","",IF('Настройки'!$B$10="Абсолютные значения",ABS(I686),I686)),I686)))</x:f>
      </x:c>
      <x:c r="BM686" s="50" t="str">
        <x:f>IF(5&gt;'Настройки'!$B$3,"",IF(ISBLANK(J686),IF('Настройки'!$B$9="Нулевой спрос",0,""),IF(J686&lt;0,IF('Настройки'!$B$10="Исключить","",IF('Настройки'!$B$10="Абсолютные значения",ABS(J686),J686)),J686)))</x:f>
      </x:c>
      <x:c r="BN686" s="50" t="str">
        <x:f>IF(6&gt;'Настройки'!$B$3,"",IF(ISBLANK(K686),IF('Настройки'!$B$9="Нулевой спрос",0,""),IF(K686&lt;0,IF('Настройки'!$B$10="Исключить","",IF('Настройки'!$B$10="Абсолютные значения",ABS(K686),K686)),K686)))</x:f>
      </x:c>
      <x:c r="BO686" s="50" t="str">
        <x:f>IF(7&gt;'Настройки'!$B$3,"",IF(ISBLANK(L686),IF('Настройки'!$B$9="Нулевой спрос",0,""),IF(L686&lt;0,IF('Настройки'!$B$10="Исключить","",IF('Настройки'!$B$10="Абсолютные значения",ABS(L686),L686)),L686)))</x:f>
      </x:c>
      <x:c r="BP686" s="50" t="str">
        <x:f>IF(8&gt;'Настройки'!$B$3,"",IF(ISBLANK(M686),IF('Настройки'!$B$9="Нулевой спрос",0,""),IF(M686&lt;0,IF('Настройки'!$B$10="Исключить","",IF('Настройки'!$B$10="Абсолютные значения",ABS(M686),M686)),M686)))</x:f>
      </x:c>
      <x:c r="BQ686" s="50" t="str">
        <x:f>IF(9&gt;'Настройки'!$B$3,"",IF(ISBLANK(N686),IF('Настройки'!$B$9="Нулевой спрос",0,""),IF(N686&lt;0,IF('Настройки'!$B$10="Исключить","",IF('Настройки'!$B$10="Абсолютные значения",ABS(N686),N686)),N686)))</x:f>
      </x:c>
      <x:c r="BR686" s="50" t="str">
        <x:f>IF(10&gt;'Настройки'!$B$3,"",IF(ISBLANK(O686),IF('Настройки'!$B$9="Нулевой спрос",0,""),IF(O686&lt;0,IF('Настройки'!$B$10="Исключить","",IF('Настройки'!$B$10="Абсолютные значения",ABS(O686),O686)),O686)))</x:f>
      </x:c>
      <x:c r="BS686" s="50" t="str">
        <x:f>IF(11&gt;'Настройки'!$B$3,"",IF(ISBLANK(P686),IF('Настройки'!$B$9="Нулевой спрос",0,""),IF(P686&lt;0,IF('Настройки'!$B$10="Исключить","",IF('Настройки'!$B$10="Абсолютные значения",ABS(P686),P686)),P686)))</x:f>
      </x:c>
      <x:c r="BT686" s="50" t="str">
        <x:f>IF(12&gt;'Настройки'!$B$3,"",IF(ISBLANK(Q686),IF('Настройки'!$B$9="Нулевой спрос",0,""),IF(Q686&lt;0,IF('Настройки'!$B$10="Исключить","",IF('Настройки'!$B$10="Абсолютные значения",ABS(Q686),Q686)),Q686)))</x:f>
      </x:c>
      <x:c r="BU686" s="50" t="str">
        <x:f>IF(13&gt;'Настройки'!$B$3,"",IF(ISBLANK(R686),IF('Настройки'!$B$9="Нулевой спрос",0,""),IF(R686&lt;0,IF('Настройки'!$B$10="Исключить","",IF('Настройки'!$B$10="Абсолютные значения",ABS(R686),R686)),R686)))</x:f>
      </x:c>
      <x:c r="BV686" s="50" t="str">
        <x:f>IF(14&gt;'Настройки'!$B$3,"",IF(ISBLANK(S686),IF('Настройки'!$B$9="Нулевой спрос",0,""),IF(S686&lt;0,IF('Настройки'!$B$10="Исключить","",IF('Настройки'!$B$10="Абсолютные значения",ABS(S686),S686)),S686)))</x:f>
      </x:c>
      <x:c r="BW686" s="50" t="str">
        <x:f>IF(15&gt;'Настройки'!$B$3,"",IF(ISBLANK(T686),IF('Настройки'!$B$9="Нулевой спрос",0,""),IF(T686&lt;0,IF('Настройки'!$B$10="Исключить","",IF('Настройки'!$B$10="Абсолютные значения",ABS(T686),T686)),T686)))</x:f>
      </x:c>
      <x:c r="BX686" s="50" t="str">
        <x:f>IF(16&gt;'Настройки'!$B$3,"",IF(ISBLANK(U686),IF('Настройки'!$B$9="Нулевой спрос",0,""),IF(U686&lt;0,IF('Настройки'!$B$10="Исключить","",IF('Настройки'!$B$10="Абсолютные значения",ABS(U686),U686)),U686)))</x:f>
      </x:c>
      <x:c r="BY686" s="50" t="str">
        <x:f>IF(17&gt;'Настройки'!$B$3,"",IF(ISBLANK(V686),IF('Настройки'!$B$9="Нулевой спрос",0,""),IF(V686&lt;0,IF('Настройки'!$B$10="Исключить","",IF('Настройки'!$B$10="Абсолютные значения",ABS(V686),V686)),V686)))</x:f>
      </x:c>
      <x:c r="BZ686" s="50" t="str">
        <x:f>IF(18&gt;'Настройки'!$B$3,"",IF(ISBLANK(W686),IF('Настройки'!$B$9="Нулевой спрос",0,""),IF(W686&lt;0,IF('Настройки'!$B$10="Исключить","",IF('Настройки'!$B$10="Абсолютные значения",ABS(W686),W686)),W686)))</x:f>
      </x:c>
      <x:c r="CA686" s="50" t="str">
        <x:f>IF(19&gt;'Настройки'!$B$3,"",IF(ISBLANK(X686),IF('Настройки'!$B$9="Нулевой спрос",0,""),IF(X686&lt;0,IF('Настройки'!$B$10="Исключить","",IF('Настройки'!$B$10="Абсолютные значения",ABS(X686),X686)),X686)))</x:f>
      </x:c>
      <x:c r="CB686" s="50" t="str">
        <x:f>IF(20&gt;'Настройки'!$B$3,"",IF(ISBLANK(Y686),IF('Настройки'!$B$9="Нулевой спрос",0,""),IF(Y686&lt;0,IF('Настройки'!$B$10="Исключить","",IF('Настройки'!$B$10="Абсолютные значения",ABS(Y686),Y686)),Y686)))</x:f>
      </x:c>
      <x:c r="CC686" s="50" t="str">
        <x:f>IF(21&gt;'Настройки'!$B$3,"",IF(ISBLANK(Z686),IF('Настройки'!$B$9="Нулевой спрос",0,""),IF(Z686&lt;0,IF('Настройки'!$B$10="Исключить","",IF('Настройки'!$B$10="Абсолютные значения",ABS(Z686),Z686)),Z686)))</x:f>
      </x:c>
      <x:c r="CD686" s="50" t="str">
        <x:f>IF(22&gt;'Настройки'!$B$3,"",IF(ISBLANK(AA686),IF('Настройки'!$B$9="Нулевой спрос",0,""),IF(AA686&lt;0,IF('Настройки'!$B$10="Исключить","",IF('Настройки'!$B$10="Абсолютные значения",ABS(AA686),AA686)),AA686)))</x:f>
      </x:c>
      <x:c r="CE686" s="50" t="str">
        <x:f>IF(23&gt;'Настройки'!$B$3,"",IF(ISBLANK(AB686),IF('Настройки'!$B$9="Нулевой спрос",0,""),IF(AB686&lt;0,IF('Настройки'!$B$10="Исключить","",IF('Настройки'!$B$10="Абсолютные значения",ABS(AB686),AB686)),AB686)))</x:f>
      </x:c>
      <x:c r="CF686" s="50" t="str">
        <x:f>IF(24&gt;'Настройки'!$B$3,"",IF(ISBLANK(AC686),IF('Настройки'!$B$9="Нулевой спрос",0,""),IF(AC686&lt;0,IF('Настройки'!$B$10="Исключить","",IF('Настройки'!$B$10="Абсолютные значения",ABS(AC686),AC686)),AC686)))</x:f>
      </x:c>
      <x:c r="CG686" s="50" t="str">
        <x:f>IF(25&gt;'Настройки'!$B$3,"",IF(ISBLANK(AD686),IF('Настройки'!$B$9="Нулевой спрос",0,""),IF(AD686&lt;0,IF('Настройки'!$B$10="Исключить","",IF('Настройки'!$B$10="Абсолютные значения",ABS(AD686),AD686)),AD686)))</x:f>
      </x:c>
      <x:c r="CH686" s="50" t="str">
        <x:f>IF(26&gt;'Настройки'!$B$3,"",IF(ISBLANK(AE686),IF('Настройки'!$B$9="Нулевой спрос",0,""),IF(AE686&lt;0,IF('Настройки'!$B$10="Исключить","",IF('Настройки'!$B$10="Абсолютные значения",ABS(AE686),AE686)),AE686)))</x:f>
      </x:c>
      <x:c r="CI686" s="50" t="str">
        <x:f>IF(27&gt;'Настройки'!$B$3,"",IF(ISBLANK(AF686),IF('Настройки'!$B$9="Нулевой спрос",0,""),IF(AF686&lt;0,IF('Настройки'!$B$10="Исключить","",IF('Настройки'!$B$10="Абсолютные значения",ABS(AF686),AF686)),AF686)))</x:f>
      </x:c>
      <x:c r="CJ686" s="50" t="str">
        <x:f>IF(28&gt;'Настройки'!$B$3,"",IF(ISBLANK(AG686),IF('Настройки'!$B$9="Нулевой спрос",0,""),IF(AG686&lt;0,IF('Настройки'!$B$10="Исключить","",IF('Настройки'!$B$10="Абсолютные значения",ABS(AG686),AG686)),AG686)))</x:f>
      </x:c>
      <x:c r="CK686" s="50" t="str">
        <x:f>IF(29&gt;'Настройки'!$B$3,"",IF(ISBLANK(AH686),IF('Настройки'!$B$9="Нулевой спрос",0,""),IF(AH686&lt;0,IF('Настройки'!$B$10="Исключить","",IF('Настройки'!$B$10="Абсолютные значения",ABS(AH686),AH686)),AH686)))</x:f>
      </x:c>
      <x:c r="CL686" s="50" t="str">
        <x:f>IF(30&gt;'Настройки'!$B$3,"",IF(ISBLANK(AI686),IF('Настройки'!$B$9="Нулевой спрос",0,""),IF(AI686&lt;0,IF('Настройки'!$B$10="Исключить","",IF('Настройки'!$B$10="Абсолютные значения",ABS(AI686),AI686)),AI686)))</x:f>
      </x:c>
      <x:c r="CM686" s="50" t="str">
        <x:f>IF(31&gt;'Настройки'!$B$3,"",IF(ISBLANK(AJ686),IF('Настройки'!$B$9="Нулевой спрос",0,""),IF(AJ686&lt;0,IF('Настройки'!$B$10="Исключить","",IF('Настройки'!$B$10="Абсолютные значения",ABS(AJ686),AJ686)),AJ686)))</x:f>
      </x:c>
      <x:c r="CN686" s="50" t="str">
        <x:f>IF(32&gt;'Настройки'!$B$3,"",IF(ISBLANK(AK686),IF('Настройки'!$B$9="Нулевой спрос",0,""),IF(AK686&lt;0,IF('Настройки'!$B$10="Исключить","",IF('Настройки'!$B$10="Абсолютные значения",ABS(AK686),AK686)),AK686)))</x:f>
      </x:c>
      <x:c r="CO686" s="50" t="str">
        <x:f>IF(33&gt;'Настройки'!$B$3,"",IF(ISBLANK(AL686),IF('Настройки'!$B$9="Нулевой спрос",0,""),IF(AL686&lt;0,IF('Настройки'!$B$10="Исключить","",IF('Настройки'!$B$10="Абсолютные значения",ABS(AL686),AL686)),AL686)))</x:f>
      </x:c>
      <x:c r="CP686" s="50" t="str">
        <x:f>IF(34&gt;'Настройки'!$B$3,"",IF(ISBLANK(AM686),IF('Настройки'!$B$9="Нулевой спрос",0,""),IF(AM686&lt;0,IF('Настройки'!$B$10="Исключить","",IF('Настройки'!$B$10="Абсолютные значения",ABS(AM686),AM686)),AM686)))</x:f>
      </x:c>
      <x:c r="CQ686" s="50" t="str">
        <x:f>IF(35&gt;'Настройки'!$B$3,"",IF(ISBLANK(AN686),IF('Настройки'!$B$9="Нулевой спрос",0,""),IF(AN686&lt;0,IF('Настройки'!$B$10="Исключить","",IF('Настройки'!$B$10="Абсолютные значения",ABS(AN686),AN686)),AN686)))</x:f>
      </x:c>
      <x:c r="CR686" s="50" t="str">
        <x:f>IF(36&gt;'Настройки'!$B$3,"",IF(ISBLANK(AO686),IF('Настройки'!$B$9="Нулевой спрос",0,""),IF(AO686&lt;0,IF('Настройки'!$B$10="Исключить","",IF('Настройки'!$B$10="Абсолютные значения",ABS(AO686),AO686)),AO686)))</x:f>
      </x:c>
      <x:c r="CS686" s="50" t="str">
        <x:f>IF(OR(1&gt;'Настройки'!$B$3,ISBLANK(BI686),BI686=0),"",BI686)</x:f>
      </x:c>
      <x:c r="CT686" s="50" t="str">
        <x:f>IF(OR(2&gt;'Настройки'!$B$3,ISBLANK(BJ686),BJ686=0),"",BJ686)</x:f>
      </x:c>
      <x:c r="CU686" s="50" t="str">
        <x:f>IF(OR(3&gt;'Настройки'!$B$3,ISBLANK(BK686),BK686=0),"",BK686)</x:f>
      </x:c>
      <x:c r="CV686" s="50" t="str">
        <x:f>IF(OR(4&gt;'Настройки'!$B$3,ISBLANK(BL686),BL686=0),"",BL686)</x:f>
      </x:c>
      <x:c r="CW686" s="50" t="str">
        <x:f>IF(OR(5&gt;'Настройки'!$B$3,ISBLANK(BM686),BM686=0),"",BM686)</x:f>
      </x:c>
      <x:c r="CX686" s="50" t="str">
        <x:f>IF(OR(6&gt;'Настройки'!$B$3,ISBLANK(BN686),BN686=0),"",BN686)</x:f>
      </x:c>
      <x:c r="CY686" s="50" t="str">
        <x:f>IF(OR(7&gt;'Настройки'!$B$3,ISBLANK(BO686),BO686=0),"",BO686)</x:f>
      </x:c>
      <x:c r="CZ686" s="50" t="str">
        <x:f>IF(OR(8&gt;'Настройки'!$B$3,ISBLANK(BP686),BP686=0),"",BP686)</x:f>
      </x:c>
      <x:c r="DA686" s="50" t="str">
        <x:f>IF(OR(9&gt;'Настройки'!$B$3,ISBLANK(BQ686),BQ686=0),"",BQ686)</x:f>
      </x:c>
      <x:c r="DB686" s="50" t="str">
        <x:f>IF(OR(10&gt;'Настройки'!$B$3,ISBLANK(BR686),BR686=0),"",BR686)</x:f>
      </x:c>
      <x:c r="DC686" s="50" t="str">
        <x:f>IF(OR(11&gt;'Настройки'!$B$3,ISBLANK(BS686),BS686=0),"",BS686)</x:f>
      </x:c>
      <x:c r="DD686" s="50" t="str">
        <x:f>IF(OR(12&gt;'Настройки'!$B$3,ISBLANK(BT686),BT686=0),"",BT686)</x:f>
      </x:c>
      <x:c r="DE686" s="50" t="str">
        <x:f>IF(OR(13&gt;'Настройки'!$B$3,ISBLANK(BU686),BU686=0),"",BU686)</x:f>
      </x:c>
      <x:c r="DF686" s="50" t="str">
        <x:f>IF(OR(14&gt;'Настройки'!$B$3,ISBLANK(BV686),BV686=0),"",BV686)</x:f>
      </x:c>
      <x:c r="DG686" s="50" t="str">
        <x:f>IF(OR(15&gt;'Настройки'!$B$3,ISBLANK(BW686),BW686=0),"",BW686)</x:f>
      </x:c>
      <x:c r="DH686" s="50" t="str">
        <x:f>IF(OR(16&gt;'Настройки'!$B$3,ISBLANK(BX686),BX686=0),"",BX686)</x:f>
      </x:c>
      <x:c r="DI686" s="50" t="str">
        <x:f>IF(OR(17&gt;'Настройки'!$B$3,ISBLANK(BY686),BY686=0),"",BY686)</x:f>
      </x:c>
      <x:c r="DJ686" s="50" t="str">
        <x:f>IF(OR(18&gt;'Настройки'!$B$3,ISBLANK(BZ686),BZ686=0),"",BZ686)</x:f>
      </x:c>
      <x:c r="DK686" s="50" t="str">
        <x:f>IF(OR(19&gt;'Настройки'!$B$3,ISBLANK(CA686),CA686=0),"",CA686)</x:f>
      </x:c>
      <x:c r="DL686" s="50" t="str">
        <x:f>IF(OR(20&gt;'Настройки'!$B$3,ISBLANK(CB686),CB686=0),"",CB686)</x:f>
      </x:c>
      <x:c r="DM686" s="50" t="str">
        <x:f>IF(OR(21&gt;'Настройки'!$B$3,ISBLANK(CC686),CC686=0),"",CC686)</x:f>
      </x:c>
      <x:c r="DN686" s="50" t="str">
        <x:f>IF(OR(22&gt;'Настройки'!$B$3,ISBLANK(CD686),CD686=0),"",CD686)</x:f>
      </x:c>
      <x:c r="DO686" s="50" t="str">
        <x:f>IF(OR(23&gt;'Настройки'!$B$3,ISBLANK(CE686),CE686=0),"",CE686)</x:f>
      </x:c>
      <x:c r="DP686" s="50" t="str">
        <x:f>IF(OR(24&gt;'Настройки'!$B$3,ISBLANK(CF686),CF686=0),"",CF686)</x:f>
      </x:c>
      <x:c r="DQ686" s="50" t="str">
        <x:f>IF(OR(25&gt;'Настройки'!$B$3,ISBLANK(CG686),CG686=0),"",CG686)</x:f>
      </x:c>
      <x:c r="DR686" s="50" t="str">
        <x:f>IF(OR(26&gt;'Настройки'!$B$3,ISBLANK(CH686),CH686=0),"",CH686)</x:f>
      </x:c>
      <x:c r="DS686" s="50" t="str">
        <x:f>IF(OR(27&gt;'Настройки'!$B$3,ISBLANK(CI686),CI686=0),"",CI686)</x:f>
      </x:c>
      <x:c r="DT686" s="50" t="str">
        <x:f>IF(OR(28&gt;'Настройки'!$B$3,ISBLANK(CJ686),CJ686=0),"",CJ686)</x:f>
      </x:c>
      <x:c r="DU686" s="50" t="str">
        <x:f>IF(OR(29&gt;'Настройки'!$B$3,ISBLANK(CK686),CK686=0),"",CK686)</x:f>
      </x:c>
      <x:c r="DV686" s="50" t="str">
        <x:f>IF(OR(30&gt;'Настройки'!$B$3,ISBLANK(CL686),CL686=0),"",CL686)</x:f>
      </x:c>
      <x:c r="DW686" s="50" t="str">
        <x:f>IF(OR(31&gt;'Настройки'!$B$3,ISBLANK(CM686),CM686=0),"",CM686)</x:f>
      </x:c>
      <x:c r="DX686" s="50" t="str">
        <x:f>IF(OR(32&gt;'Настройки'!$B$3,ISBLANK(CN686),CN686=0),"",CN686)</x:f>
      </x:c>
      <x:c r="DY686" s="50" t="str">
        <x:f>IF(OR(33&gt;'Настройки'!$B$3,ISBLANK(CO686),CO686=0),"",CO686)</x:f>
      </x:c>
      <x:c r="DZ686" s="50" t="str">
        <x:f>IF(OR(34&gt;'Настройки'!$B$3,ISBLANK(CP686),CP686=0),"",CP686)</x:f>
      </x:c>
      <x:c r="EA686" s="50" t="str">
        <x:f>IF(OR(35&gt;'Настройки'!$B$3,ISBLANK(CQ686),CQ686=0),"",CQ686)</x:f>
      </x:c>
      <x:c r="EB686" s="50" t="str">
        <x:f>IF(OR(36&gt;'Настройки'!$B$3,ISBLANK(CR686),CR686=0),"",CR686)</x:f>
      </x:c>
      <x:c r="EC686" s="50" t="str">
        <x:f>IF(A686="","",IF(OR(BB686="AZ",BB686="BZ"),10000+ROW(),IF(AZ686&gt;'Настройки'!$B$11,20000+ROW(),IF(BF686&lt;&gt;"Обычный",30000+ROW(),IF(AX686&lt;=0,40000+ROW(),"")))))</x:f>
      </x:c>
      <x:c r="ED686" s="50" t="str">
        <x:f>IF(EC686="","",COUNTIFS($EC$2:$EC$1001,"&gt;0",$EC$2:$EC$1001,"&lt;"&amp;EC686)+1)</x:f>
      </x:c>
    </x:row>
    <x:row r="687">
      <x:c r="A687" s="115"/>
      <x:c r="B687" s="115"/>
      <x:c r="C687" s="115"/>
      <x:c r="D687" s="118"/>
      <x:c r="E687" s="118"/>
      <x:c r="F687" s="118"/>
      <x:c r="G687" s="118"/>
      <x:c r="H687" s="118"/>
      <x:c r="I687" s="118"/>
      <x:c r="J687" s="118"/>
      <x:c r="K687" s="118"/>
      <x:c r="L687" s="118"/>
      <x:c r="M687" s="118"/>
      <x:c r="N687" s="118"/>
      <x:c r="O687" s="118"/>
      <x:c r="P687" s="118"/>
      <x:c r="Q687" s="118"/>
      <x:c r="R687" s="118"/>
      <x:c r="S687" s="118"/>
      <x:c r="T687" s="118"/>
      <x:c r="U687" s="118"/>
      <x:c r="V687" s="118"/>
      <x:c r="W687" s="118"/>
      <x:c r="X687" s="118"/>
      <x:c r="Y687" s="118"/>
      <x:c r="Z687" s="118"/>
      <x:c r="AA687" s="118"/>
      <x:c r="AB687" s="118"/>
      <x:c r="AC687" s="118"/>
      <x:c r="AD687" s="118"/>
      <x:c r="AE687" s="118"/>
      <x:c r="AF687" s="118"/>
      <x:c r="AG687" s="118"/>
      <x:c r="AH687" s="118"/>
      <x:c r="AI687" s="118"/>
      <x:c r="AJ687" s="118"/>
      <x:c r="AK687" s="118"/>
      <x:c r="AL687" s="118"/>
      <x:c r="AM687" s="118"/>
      <x:c r="AN687" s="118"/>
      <x:c r="AO687" s="118"/>
      <x:c r="AP687" s="115"/>
      <x:c r="AQ687" s="49" t="str">
        <x:f>IF(A687="","",COUNT(BI687:INDEX(BI687:CR687,1,'Настройки'!$B$3)))</x:f>
      </x:c>
      <x:c r="AR687" s="49" t="str">
        <x:f>IF(A687="","",SUM(BI687:INDEX(BI687:CR687,1,'Настройки'!$B$3)))</x:f>
      </x:c>
      <x:c r="AS687" s="58" t="str">
        <x:f>IF(A687="","",IF('Настройки'!$B$4="Стоимость потребления",AR687*D687,IF('Настройки'!$B$4="Количество",AR687,E687)))</x:f>
      </x:c>
      <x:c r="AT687" s="61" t="str">
        <x:f>IF(OR(A687="",AS687&lt;0,SUM($AS$2:$AS$1001)&lt;=0),"",AS687/SUM($AS$2:$AS$1001))</x:f>
      </x:c>
      <x:c r="AU687" s="61" t="str">
        <x:f>IF(OR(A687="",AS687&lt;0,SUM($AS$2:$AS$1001)&lt;=0),"",SUMIFS($AS$2:$AS$1001,$AS$2:$AS$1001,"&gt;"&amp;AS687)/SUM($AS$2:$AS$1001))</x:f>
      </x:c>
      <x:c r="AV687" s="61" t="str">
        <x:f>IF(OR(A687="",AS687&lt;0,SUM($AS$2:$AS$1001)&lt;=0),"",SUMIFS($AS$2:$AS$1001,$AS$2:$AS$1001,"&gt;="&amp;AS687)/SUM($AS$2:$AS$1001))</x:f>
      </x:c>
      <x:c r="AW687" s="49" t="str">
        <x:f>IF(A687="","",IF(SUM($AS$2:$AS$1001)&lt;=0,"Не определён",IF(AS687&lt;0,"Исключение",IF(AU687&lt;'Настройки'!$B$5,"A",IF(AU687&lt;'Настройки'!$B$6,"B","C")))))</x:f>
      </x:c>
      <x:c r="AX687" s="58" t="str">
        <x:f>IF(A687="","",IF(AQ687=0,"",AVERAGE(BI687:INDEX(BI687:CR687,1,'Настройки'!$B$3))))</x:f>
      </x:c>
      <x:c r="AY687" s="58" t="str">
        <x:f>IF(OR(A687="",AQ687=0),"",STDEVP(BI687:INDEX(BI687:CR687,1,'Настройки'!$B$3)))</x:f>
      </x:c>
      <x:c r="AZ687" s="61" t="str">
        <x:f>IF(OR(A687="",AQ687&lt;'Настройки'!$B$12,AX687&lt;=0,AND('Настройки'!$B$10="Блокировать",COUNTIF(F687:INDEX(F687:AO687,1,'Настройки'!$B$3),"&lt;0")&gt;0)),"",AY687/ABS(AX687))</x:f>
      </x:c>
      <x:c r="BA687" s="49" t="str">
        <x:f>IF(A687="","",IF(AND('Настройки'!$B$10="Блокировать",COUNTIF(F687:INDEX(F687:AO687,1,'Настройки'!$B$3),"&lt;0")&gt;0),"Не определён",IF(AQ687&lt;'Настройки'!$B$12,"Не определён",IF(AX687=0,"Нет спроса",IF(AX687&lt;0,"Не определён",IF(AZ687&lt;='Настройки'!$B$7,"X",IF(AZ687&lt;='Настройки'!$B$8,"Y","Z")))))))</x:f>
      </x:c>
      <x:c r="BB687" s="49" t="str">
        <x:f>IF(OR(A687="",LEN(AW687)&lt;&gt;1,LEN(BA687)&lt;&gt;1),"",AW687&amp;BA687)</x:f>
      </x:c>
      <x:c r="BC687" s="61" t="str">
        <x:f>IF(OR(A687="",AQ687=0),"",(COUNT(BI687:INDEX(BI687:CR687,1,'Настройки'!$B$3))-COUNT(CS687:INDEX(CS687:EB687,1,'Настройки'!$B$3)))/AQ687)</x:f>
      </x:c>
      <x:c r="BD687" s="64" t="str">
        <x:f>IF(OR(A687="",COUNT(CS687:INDEX(CS687:EB687,1,'Настройки'!$B$3))=0),"",AQ687/COUNT(CS687:INDEX(CS687:EB687,1,'Настройки'!$B$3)))</x:f>
      </x:c>
      <x:c r="BE687" s="64" t="str">
        <x:f>IF(OR(A687="",COUNT(CS687:INDEX(CS687:EB687,1,'Настройки'!$B$3))=0),"",IF(AVERAGE(CS687:INDEX(CS687:EB687,1,'Настройки'!$B$3))=0,"",(STDEVP(CS687:INDEX(CS687:EB687,1,'Настройки'!$B$3))/ABS(AVERAGE(CS687:INDEX(CS687:EB687,1,'Настройки'!$B$3))))^2))</x:f>
      </x:c>
      <x:c r="BF687" s="49" t="str">
        <x:f>IF(A687="","",IF(AQ687&lt;3,"Недостаточно",IF(AQ687&lt;6,"Предварительный","Обычный")))</x:f>
      </x:c>
      <x:c r="BG687" s="49" t="str">
        <x:f>IF(A687="","",IF(COUNTIF(F687:INDEX(F687:AO687,1,'Настройки'!$B$3),"&lt;0")&gt;0,IF('Настройки'!$B$10="Блокировать","Отрицательный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"),"")&amp;IF(AQ687&lt;3,"Недостаточно истории. ",IF(AQ687&lt;6,"Предварительная классификация. ",""))&amp;IF(AX687=0,"Нет спроса за горизонт. ","")&amp;IF(AZ687&gt;'Настройки'!$B$11,"Экстремальная вариативность. ",""))</x:f>
      </x:c>
      <x:c r="BH687" s="49" t="str">
        <x:f>IF(A687="","",IFERROR(VLOOKUP(BB687,'Настройки'!$D$3:$E$11,2,FALSE),"Сначала проверьте исходные данные и историю спроса.")&amp;" Уточните срок поставки, MOQ и критичность.")</x:f>
      </x:c>
      <x:c r="BI687" s="50" t="str">
        <x:f>IF(1&gt;'Настройки'!$B$3,"",IF(ISBLANK(F687),IF('Настройки'!$B$9="Нулевой спрос",0,""),IF(F687&lt;0,IF('Настройки'!$B$10="Исключить","",IF('Настройки'!$B$10="Абсолютные значения",ABS(F687),F687)),F687)))</x:f>
      </x:c>
      <x:c r="BJ687" s="50" t="str">
        <x:f>IF(2&gt;'Настройки'!$B$3,"",IF(ISBLANK(G687),IF('Настройки'!$B$9="Нулевой спрос",0,""),IF(G687&lt;0,IF('Настройки'!$B$10="Исключить","",IF('Настройки'!$B$10="Абсолютные значения",ABS(G687),G687)),G687)))</x:f>
      </x:c>
      <x:c r="BK687" s="50" t="str">
        <x:f>IF(3&gt;'Настройки'!$B$3,"",IF(ISBLANK(H687),IF('Настройки'!$B$9="Нулевой спрос",0,""),IF(H687&lt;0,IF('Настройки'!$B$10="Исключить","",IF('Настройки'!$B$10="Абсолютные значения",ABS(H687),H687)),H687)))</x:f>
      </x:c>
      <x:c r="BL687" s="50" t="str">
        <x:f>IF(4&gt;'Настройки'!$B$3,"",IF(ISBLANK(I687),IF('Настройки'!$B$9="Нулевой спрос",0,""),IF(I687&lt;0,IF('Настройки'!$B$10="Исключить","",IF('Настройки'!$B$10="Абсолютные значения",ABS(I687),I687)),I687)))</x:f>
      </x:c>
      <x:c r="BM687" s="50" t="str">
        <x:f>IF(5&gt;'Настройки'!$B$3,"",IF(ISBLANK(J687),IF('Настройки'!$B$9="Нулевой спрос",0,""),IF(J687&lt;0,IF('Настройки'!$B$10="Исключить","",IF('Настройки'!$B$10="Абсолютные значения",ABS(J687),J687)),J687)))</x:f>
      </x:c>
      <x:c r="BN687" s="50" t="str">
        <x:f>IF(6&gt;'Настройки'!$B$3,"",IF(ISBLANK(K687),IF('Настройки'!$B$9="Нулевой спрос",0,""),IF(K687&lt;0,IF('Настройки'!$B$10="Исключить","",IF('Настройки'!$B$10="Абсолютные значения",ABS(K687),K687)),K687)))</x:f>
      </x:c>
      <x:c r="BO687" s="50" t="str">
        <x:f>IF(7&gt;'Настройки'!$B$3,"",IF(ISBLANK(L687),IF('Настройки'!$B$9="Нулевой спрос",0,""),IF(L687&lt;0,IF('Настройки'!$B$10="Исключить","",IF('Настройки'!$B$10="Абсолютные значения",ABS(L687),L687)),L687)))</x:f>
      </x:c>
      <x:c r="BP687" s="50" t="str">
        <x:f>IF(8&gt;'Настройки'!$B$3,"",IF(ISBLANK(M687),IF('Настройки'!$B$9="Нулевой спрос",0,""),IF(M687&lt;0,IF('Настройки'!$B$10="Исключить","",IF('Настройки'!$B$10="Абсолютные значения",ABS(M687),M687)),M687)))</x:f>
      </x:c>
      <x:c r="BQ687" s="50" t="str">
        <x:f>IF(9&gt;'Настройки'!$B$3,"",IF(ISBLANK(N687),IF('Настройки'!$B$9="Нулевой спрос",0,""),IF(N687&lt;0,IF('Настройки'!$B$10="Исключить","",IF('Настройки'!$B$10="Абсолютные значения",ABS(N687),N687)),N687)))</x:f>
      </x:c>
      <x:c r="BR687" s="50" t="str">
        <x:f>IF(10&gt;'Настройки'!$B$3,"",IF(ISBLANK(O687),IF('Настройки'!$B$9="Нулевой спрос",0,""),IF(O687&lt;0,IF('Настройки'!$B$10="Исключить","",IF('Настройки'!$B$10="Абсолютные значения",ABS(O687),O687)),O687)))</x:f>
      </x:c>
      <x:c r="BS687" s="50" t="str">
        <x:f>IF(11&gt;'Настройки'!$B$3,"",IF(ISBLANK(P687),IF('Настройки'!$B$9="Нулевой спрос",0,""),IF(P687&lt;0,IF('Настройки'!$B$10="Исключить","",IF('Настройки'!$B$10="Абсолютные значения",ABS(P687),P687)),P687)))</x:f>
      </x:c>
      <x:c r="BT687" s="50" t="str">
        <x:f>IF(12&gt;'Настройки'!$B$3,"",IF(ISBLANK(Q687),IF('Настройки'!$B$9="Нулевой спрос",0,""),IF(Q687&lt;0,IF('Настройки'!$B$10="Исключить","",IF('Настройки'!$B$10="Абсолютные значения",ABS(Q687),Q687)),Q687)))</x:f>
      </x:c>
      <x:c r="BU687" s="50" t="str">
        <x:f>IF(13&gt;'Настройки'!$B$3,"",IF(ISBLANK(R687),IF('Настройки'!$B$9="Нулевой спрос",0,""),IF(R687&lt;0,IF('Настройки'!$B$10="Исключить","",IF('Настройки'!$B$10="Абсолютные значения",ABS(R687),R687)),R687)))</x:f>
      </x:c>
      <x:c r="BV687" s="50" t="str">
        <x:f>IF(14&gt;'Настройки'!$B$3,"",IF(ISBLANK(S687),IF('Настройки'!$B$9="Нулевой спрос",0,""),IF(S687&lt;0,IF('Настройки'!$B$10="Исключить","",IF('Настройки'!$B$10="Абсолютные значения",ABS(S687),S687)),S687)))</x:f>
      </x:c>
      <x:c r="BW687" s="50" t="str">
        <x:f>IF(15&gt;'Настройки'!$B$3,"",IF(ISBLANK(T687),IF('Настройки'!$B$9="Нулевой спрос",0,""),IF(T687&lt;0,IF('Настройки'!$B$10="Исключить","",IF('Настройки'!$B$10="Абсолютные значения",ABS(T687),T687)),T687)))</x:f>
      </x:c>
      <x:c r="BX687" s="50" t="str">
        <x:f>IF(16&gt;'Настройки'!$B$3,"",IF(ISBLANK(U687),IF('Настройки'!$B$9="Нулевой спрос",0,""),IF(U687&lt;0,IF('Настройки'!$B$10="Исключить","",IF('Настройки'!$B$10="Абсолютные значения",ABS(U687),U687)),U687)))</x:f>
      </x:c>
      <x:c r="BY687" s="50" t="str">
        <x:f>IF(17&gt;'Настройки'!$B$3,"",IF(ISBLANK(V687),IF('Настройки'!$B$9="Нулевой спрос",0,""),IF(V687&lt;0,IF('Настройки'!$B$10="Исключить","",IF('Настройки'!$B$10="Абсолютные значения",ABS(V687),V687)),V687)))</x:f>
      </x:c>
      <x:c r="BZ687" s="50" t="str">
        <x:f>IF(18&gt;'Настройки'!$B$3,"",IF(ISBLANK(W687),IF('Настройки'!$B$9="Нулевой спрос",0,""),IF(W687&lt;0,IF('Настройки'!$B$10="Исключить","",IF('Настройки'!$B$10="Абсолютные значения",ABS(W687),W687)),W687)))</x:f>
      </x:c>
      <x:c r="CA687" s="50" t="str">
        <x:f>IF(19&gt;'Настройки'!$B$3,"",IF(ISBLANK(X687),IF('Настройки'!$B$9="Нулевой спрос",0,""),IF(X687&lt;0,IF('Настройки'!$B$10="Исключить","",IF('Настройки'!$B$10="Абсолютные значения",ABS(X687),X687)),X687)))</x:f>
      </x:c>
      <x:c r="CB687" s="50" t="str">
        <x:f>IF(20&gt;'Настройки'!$B$3,"",IF(ISBLANK(Y687),IF('Настройки'!$B$9="Нулевой спрос",0,""),IF(Y687&lt;0,IF('Настройки'!$B$10="Исключить","",IF('Настройки'!$B$10="Абсолютные значения",ABS(Y687),Y687)),Y687)))</x:f>
      </x:c>
      <x:c r="CC687" s="50" t="str">
        <x:f>IF(21&gt;'Настройки'!$B$3,"",IF(ISBLANK(Z687),IF('Настройки'!$B$9="Нулевой спрос",0,""),IF(Z687&lt;0,IF('Настройки'!$B$10="Исключить","",IF('Настройки'!$B$10="Абсолютные значения",ABS(Z687),Z687)),Z687)))</x:f>
      </x:c>
      <x:c r="CD687" s="50" t="str">
        <x:f>IF(22&gt;'Настройки'!$B$3,"",IF(ISBLANK(AA687),IF('Настройки'!$B$9="Нулевой спрос",0,""),IF(AA687&lt;0,IF('Настройки'!$B$10="Исключить","",IF('Настройки'!$B$10="Абсолютные значения",ABS(AA687),AA687)),AA687)))</x:f>
      </x:c>
      <x:c r="CE687" s="50" t="str">
        <x:f>IF(23&gt;'Настройки'!$B$3,"",IF(ISBLANK(AB687),IF('Настройки'!$B$9="Нулевой спрос",0,""),IF(AB687&lt;0,IF('Настройки'!$B$10="Исключить","",IF('Настройки'!$B$10="Абсолютные значения",ABS(AB687),AB687)),AB687)))</x:f>
      </x:c>
      <x:c r="CF687" s="50" t="str">
        <x:f>IF(24&gt;'Настройки'!$B$3,"",IF(ISBLANK(AC687),IF('Настройки'!$B$9="Нулевой спрос",0,""),IF(AC687&lt;0,IF('Настройки'!$B$10="Исключить","",IF('Настройки'!$B$10="Абсолютные значения",ABS(AC687),AC687)),AC687)))</x:f>
      </x:c>
      <x:c r="CG687" s="50" t="str">
        <x:f>IF(25&gt;'Настройки'!$B$3,"",IF(ISBLANK(AD687),IF('Настройки'!$B$9="Нулевой спрос",0,""),IF(AD687&lt;0,IF('Настройки'!$B$10="Исключить","",IF('Настройки'!$B$10="Абсолютные значения",ABS(AD687),AD687)),AD687)))</x:f>
      </x:c>
      <x:c r="CH687" s="50" t="str">
        <x:f>IF(26&gt;'Настройки'!$B$3,"",IF(ISBLANK(AE687),IF('Настройки'!$B$9="Нулевой спрос",0,""),IF(AE687&lt;0,IF('Настройки'!$B$10="Исключить","",IF('Настройки'!$B$10="Абсолютные значения",ABS(AE687),AE687)),AE687)))</x:f>
      </x:c>
      <x:c r="CI687" s="50" t="str">
        <x:f>IF(27&gt;'Настройки'!$B$3,"",IF(ISBLANK(AF687),IF('Настройки'!$B$9="Нулевой спрос",0,""),IF(AF687&lt;0,IF('Настройки'!$B$10="Исключить","",IF('Настройки'!$B$10="Абсолютные значения",ABS(AF687),AF687)),AF687)))</x:f>
      </x:c>
      <x:c r="CJ687" s="50" t="str">
        <x:f>IF(28&gt;'Настройки'!$B$3,"",IF(ISBLANK(AG687),IF('Настройки'!$B$9="Нулевой спрос",0,""),IF(AG687&lt;0,IF('Настройки'!$B$10="Исключить","",IF('Настройки'!$B$10="Абсолютные значения",ABS(AG687),AG687)),AG687)))</x:f>
      </x:c>
      <x:c r="CK687" s="50" t="str">
        <x:f>IF(29&gt;'Настройки'!$B$3,"",IF(ISBLANK(AH687),IF('Настройки'!$B$9="Нулевой спрос",0,""),IF(AH687&lt;0,IF('Настройки'!$B$10="Исключить","",IF('Настройки'!$B$10="Абсолютные значения",ABS(AH687),AH687)),AH687)))</x:f>
      </x:c>
      <x:c r="CL687" s="50" t="str">
        <x:f>IF(30&gt;'Настройки'!$B$3,"",IF(ISBLANK(AI687),IF('Настройки'!$B$9="Нулевой спрос",0,""),IF(AI687&lt;0,IF('Настройки'!$B$10="Исключить","",IF('Настройки'!$B$10="Абсолютные значения",ABS(AI687),AI687)),AI687)))</x:f>
      </x:c>
      <x:c r="CM687" s="50" t="str">
        <x:f>IF(31&gt;'Настройки'!$B$3,"",IF(ISBLANK(AJ687),IF('Настройки'!$B$9="Нулевой спрос",0,""),IF(AJ687&lt;0,IF('Настройки'!$B$10="Исключить","",IF('Настройки'!$B$10="Абсолютные значения",ABS(AJ687),AJ687)),AJ687)))</x:f>
      </x:c>
      <x:c r="CN687" s="50" t="str">
        <x:f>IF(32&gt;'Настройки'!$B$3,"",IF(ISBLANK(AK687),IF('Настройки'!$B$9="Нулевой спрос",0,""),IF(AK687&lt;0,IF('Настройки'!$B$10="Исключить","",IF('Настройки'!$B$10="Абсолютные значения",ABS(AK687),AK687)),AK687)))</x:f>
      </x:c>
      <x:c r="CO687" s="50" t="str">
        <x:f>IF(33&gt;'Настройки'!$B$3,"",IF(ISBLANK(AL687),IF('Настройки'!$B$9="Нулевой спрос",0,""),IF(AL687&lt;0,IF('Настройки'!$B$10="Исключить","",IF('Настройки'!$B$10="Абсолютные значения",ABS(AL687),AL687)),AL687)))</x:f>
      </x:c>
      <x:c r="CP687" s="50" t="str">
        <x:f>IF(34&gt;'Настройки'!$B$3,"",IF(ISBLANK(AM687),IF('Настройки'!$B$9="Нулевой спрос",0,""),IF(AM687&lt;0,IF('Настройки'!$B$10="Исключить","",IF('Настройки'!$B$10="Абсолютные значения",ABS(AM687),AM687)),AM687)))</x:f>
      </x:c>
      <x:c r="CQ687" s="50" t="str">
        <x:f>IF(35&gt;'Настройки'!$B$3,"",IF(ISBLANK(AN687),IF('Настройки'!$B$9="Нулевой спрос",0,""),IF(AN687&lt;0,IF('Настройки'!$B$10="Исключить","",IF('Настройки'!$B$10="Абсолютные значения",ABS(AN687),AN687)),AN687)))</x:f>
      </x:c>
      <x:c r="CR687" s="50" t="str">
        <x:f>IF(36&gt;'Настройки'!$B$3,"",IF(ISBLANK(AO687),IF('Настройки'!$B$9="Нулевой спрос",0,""),IF(AO687&lt;0,IF('Настройки'!$B$10="Исключить","",IF('Настройки'!$B$10="Абсолютные значения",ABS(AO687),AO687)),AO687)))</x:f>
      </x:c>
      <x:c r="CS687" s="50" t="str">
        <x:f>IF(OR(1&gt;'Настройки'!$B$3,ISBLANK(BI687),BI687=0),"",BI687)</x:f>
      </x:c>
      <x:c r="CT687" s="50" t="str">
        <x:f>IF(OR(2&gt;'Настройки'!$B$3,ISBLANK(BJ687),BJ687=0),"",BJ687)</x:f>
      </x:c>
      <x:c r="CU687" s="50" t="str">
        <x:f>IF(OR(3&gt;'Настройки'!$B$3,ISBLANK(BK687),BK687=0),"",BK687)</x:f>
      </x:c>
      <x:c r="CV687" s="50" t="str">
        <x:f>IF(OR(4&gt;'Настройки'!$B$3,ISBLANK(BL687),BL687=0),"",BL687)</x:f>
      </x:c>
      <x:c r="CW687" s="50" t="str">
        <x:f>IF(OR(5&gt;'Настройки'!$B$3,ISBLANK(BM687),BM687=0),"",BM687)</x:f>
      </x:c>
      <x:c r="CX687" s="50" t="str">
        <x:f>IF(OR(6&gt;'Настройки'!$B$3,ISBLANK(BN687),BN687=0),"",BN687)</x:f>
      </x:c>
      <x:c r="CY687" s="50" t="str">
        <x:f>IF(OR(7&gt;'Настройки'!$B$3,ISBLANK(BO687),BO687=0),"",BO687)</x:f>
      </x:c>
      <x:c r="CZ687" s="50" t="str">
        <x:f>IF(OR(8&gt;'Настройки'!$B$3,ISBLANK(BP687),BP687=0),"",BP687)</x:f>
      </x:c>
      <x:c r="DA687" s="50" t="str">
        <x:f>IF(OR(9&gt;'Настройки'!$B$3,ISBLANK(BQ687),BQ687=0),"",BQ687)</x:f>
      </x:c>
      <x:c r="DB687" s="50" t="str">
        <x:f>IF(OR(10&gt;'Настройки'!$B$3,ISBLANK(BR687),BR687=0),"",BR687)</x:f>
      </x:c>
      <x:c r="DC687" s="50" t="str">
        <x:f>IF(OR(11&gt;'Настройки'!$B$3,ISBLANK(BS687),BS687=0),"",BS687)</x:f>
      </x:c>
      <x:c r="DD687" s="50" t="str">
        <x:f>IF(OR(12&gt;'Настройки'!$B$3,ISBLANK(BT687),BT687=0),"",BT687)</x:f>
      </x:c>
      <x:c r="DE687" s="50" t="str">
        <x:f>IF(OR(13&gt;'Настройки'!$B$3,ISBLANK(BU687),BU687=0),"",BU687)</x:f>
      </x:c>
      <x:c r="DF687" s="50" t="str">
        <x:f>IF(OR(14&gt;'Настройки'!$B$3,ISBLANK(BV687),BV687=0),"",BV687)</x:f>
      </x:c>
      <x:c r="DG687" s="50" t="str">
        <x:f>IF(OR(15&gt;'Настройки'!$B$3,ISBLANK(BW687),BW687=0),"",BW687)</x:f>
      </x:c>
      <x:c r="DH687" s="50" t="str">
        <x:f>IF(OR(16&gt;'Настройки'!$B$3,ISBLANK(BX687),BX687=0),"",BX687)</x:f>
      </x:c>
      <x:c r="DI687" s="50" t="str">
        <x:f>IF(OR(17&gt;'Настройки'!$B$3,ISBLANK(BY687),BY687=0),"",BY687)</x:f>
      </x:c>
      <x:c r="DJ687" s="50" t="str">
        <x:f>IF(OR(18&gt;'Настройки'!$B$3,ISBLANK(BZ687),BZ687=0),"",BZ687)</x:f>
      </x:c>
      <x:c r="DK687" s="50" t="str">
        <x:f>IF(OR(19&gt;'Настройки'!$B$3,ISBLANK(CA687),CA687=0),"",CA687)</x:f>
      </x:c>
      <x:c r="DL687" s="50" t="str">
        <x:f>IF(OR(20&gt;'Настройки'!$B$3,ISBLANK(CB687),CB687=0),"",CB687)</x:f>
      </x:c>
      <x:c r="DM687" s="50" t="str">
        <x:f>IF(OR(21&gt;'Настройки'!$B$3,ISBLANK(CC687),CC687=0),"",CC687)</x:f>
      </x:c>
      <x:c r="DN687" s="50" t="str">
        <x:f>IF(OR(22&gt;'Настройки'!$B$3,ISBLANK(CD687),CD687=0),"",CD687)</x:f>
      </x:c>
      <x:c r="DO687" s="50" t="str">
        <x:f>IF(OR(23&gt;'Настройки'!$B$3,ISBLANK(CE687),CE687=0),"",CE687)</x:f>
      </x:c>
      <x:c r="DP687" s="50" t="str">
        <x:f>IF(OR(24&gt;'Настройки'!$B$3,ISBLANK(CF687),CF687=0),"",CF687)</x:f>
      </x:c>
      <x:c r="DQ687" s="50" t="str">
        <x:f>IF(OR(25&gt;'Настройки'!$B$3,ISBLANK(CG687),CG687=0),"",CG687)</x:f>
      </x:c>
      <x:c r="DR687" s="50" t="str">
        <x:f>IF(OR(26&gt;'Настройки'!$B$3,ISBLANK(CH687),CH687=0),"",CH687)</x:f>
      </x:c>
      <x:c r="DS687" s="50" t="str">
        <x:f>IF(OR(27&gt;'Настройки'!$B$3,ISBLANK(CI687),CI687=0),"",CI687)</x:f>
      </x:c>
      <x:c r="DT687" s="50" t="str">
        <x:f>IF(OR(28&gt;'Настройки'!$B$3,ISBLANK(CJ687),CJ687=0),"",CJ687)</x:f>
      </x:c>
      <x:c r="DU687" s="50" t="str">
        <x:f>IF(OR(29&gt;'Настройки'!$B$3,ISBLANK(CK687),CK687=0),"",CK687)</x:f>
      </x:c>
      <x:c r="DV687" s="50" t="str">
        <x:f>IF(OR(30&gt;'Настройки'!$B$3,ISBLANK(CL687),CL687=0),"",CL687)</x:f>
      </x:c>
      <x:c r="DW687" s="50" t="str">
        <x:f>IF(OR(31&gt;'Настройки'!$B$3,ISBLANK(CM687),CM687=0),"",CM687)</x:f>
      </x:c>
      <x:c r="DX687" s="50" t="str">
        <x:f>IF(OR(32&gt;'Настройки'!$B$3,ISBLANK(CN687),CN687=0),"",CN687)</x:f>
      </x:c>
      <x:c r="DY687" s="50" t="str">
        <x:f>IF(OR(33&gt;'Настройки'!$B$3,ISBLANK(CO687),CO687=0),"",CO687)</x:f>
      </x:c>
      <x:c r="DZ687" s="50" t="str">
        <x:f>IF(OR(34&gt;'Настройки'!$B$3,ISBLANK(CP687),CP687=0),"",CP687)</x:f>
      </x:c>
      <x:c r="EA687" s="50" t="str">
        <x:f>IF(OR(35&gt;'Настройки'!$B$3,ISBLANK(CQ687),CQ687=0),"",CQ687)</x:f>
      </x:c>
      <x:c r="EB687" s="50" t="str">
        <x:f>IF(OR(36&gt;'Настройки'!$B$3,ISBLANK(CR687),CR687=0),"",CR687)</x:f>
      </x:c>
      <x:c r="EC687" s="50" t="str">
        <x:f>IF(A687="","",IF(OR(BB687="AZ",BB687="BZ"),10000+ROW(),IF(AZ687&gt;'Настройки'!$B$11,20000+ROW(),IF(BF687&lt;&gt;"Обычный",30000+ROW(),IF(AX687&lt;=0,40000+ROW(),"")))))</x:f>
      </x:c>
      <x:c r="ED687" s="50" t="str">
        <x:f>IF(EC687="","",COUNTIFS($EC$2:$EC$1001,"&gt;0",$EC$2:$EC$1001,"&lt;"&amp;EC687)+1)</x:f>
      </x:c>
    </x:row>
    <x:row r="688">
      <x:c r="A688" s="115"/>
      <x:c r="B688" s="115"/>
      <x:c r="C688" s="115"/>
      <x:c r="D688" s="118"/>
      <x:c r="E688" s="118"/>
      <x:c r="F688" s="118"/>
      <x:c r="G688" s="118"/>
      <x:c r="H688" s="118"/>
      <x:c r="I688" s="118"/>
      <x:c r="J688" s="118"/>
      <x:c r="K688" s="118"/>
      <x:c r="L688" s="118"/>
      <x:c r="M688" s="118"/>
      <x:c r="N688" s="118"/>
      <x:c r="O688" s="118"/>
      <x:c r="P688" s="118"/>
      <x:c r="Q688" s="118"/>
      <x:c r="R688" s="118"/>
      <x:c r="S688" s="118"/>
      <x:c r="T688" s="118"/>
      <x:c r="U688" s="118"/>
      <x:c r="V688" s="118"/>
      <x:c r="W688" s="118"/>
      <x:c r="X688" s="118"/>
      <x:c r="Y688" s="118"/>
      <x:c r="Z688" s="118"/>
      <x:c r="AA688" s="118"/>
      <x:c r="AB688" s="118"/>
      <x:c r="AC688" s="118"/>
      <x:c r="AD688" s="118"/>
      <x:c r="AE688" s="118"/>
      <x:c r="AF688" s="118"/>
      <x:c r="AG688" s="118"/>
      <x:c r="AH688" s="118"/>
      <x:c r="AI688" s="118"/>
      <x:c r="AJ688" s="118"/>
      <x:c r="AK688" s="118"/>
      <x:c r="AL688" s="118"/>
      <x:c r="AM688" s="118"/>
      <x:c r="AN688" s="118"/>
      <x:c r="AO688" s="118"/>
      <x:c r="AP688" s="115"/>
      <x:c r="AQ688" s="49" t="str">
        <x:f>IF(A688="","",COUNT(BI688:INDEX(BI688:CR688,1,'Настройки'!$B$3)))</x:f>
      </x:c>
      <x:c r="AR688" s="49" t="str">
        <x:f>IF(A688="","",SUM(BI688:INDEX(BI688:CR688,1,'Настройки'!$B$3)))</x:f>
      </x:c>
      <x:c r="AS688" s="58" t="str">
        <x:f>IF(A688="","",IF('Настройки'!$B$4="Стоимость потребления",AR688*D688,IF('Настройки'!$B$4="Количество",AR688,E688)))</x:f>
      </x:c>
      <x:c r="AT688" s="61" t="str">
        <x:f>IF(OR(A688="",AS688&lt;0,SUM($AS$2:$AS$1001)&lt;=0),"",AS688/SUM($AS$2:$AS$1001))</x:f>
      </x:c>
      <x:c r="AU688" s="61" t="str">
        <x:f>IF(OR(A688="",AS688&lt;0,SUM($AS$2:$AS$1001)&lt;=0),"",SUMIFS($AS$2:$AS$1001,$AS$2:$AS$1001,"&gt;"&amp;AS688)/SUM($AS$2:$AS$1001))</x:f>
      </x:c>
      <x:c r="AV688" s="61" t="str">
        <x:f>IF(OR(A688="",AS688&lt;0,SUM($AS$2:$AS$1001)&lt;=0),"",SUMIFS($AS$2:$AS$1001,$AS$2:$AS$1001,"&gt;="&amp;AS688)/SUM($AS$2:$AS$1001))</x:f>
      </x:c>
      <x:c r="AW688" s="49" t="str">
        <x:f>IF(A688="","",IF(SUM($AS$2:$AS$1001)&lt;=0,"Не определён",IF(AS688&lt;0,"Исключение",IF(AU688&lt;'Настройки'!$B$5,"A",IF(AU688&lt;'Настройки'!$B$6,"B","C")))))</x:f>
      </x:c>
      <x:c r="AX688" s="58" t="str">
        <x:f>IF(A688="","",IF(AQ688=0,"",AVERAGE(BI688:INDEX(BI688:CR688,1,'Настройки'!$B$3))))</x:f>
      </x:c>
      <x:c r="AY688" s="58" t="str">
        <x:f>IF(OR(A688="",AQ688=0),"",STDEVP(BI688:INDEX(BI688:CR688,1,'Настройки'!$B$3)))</x:f>
      </x:c>
      <x:c r="AZ688" s="61" t="str">
        <x:f>IF(OR(A688="",AQ688&lt;'Настройки'!$B$12,AX688&lt;=0,AND('Настройки'!$B$10="Блокировать",COUNTIF(F688:INDEX(F688:AO688,1,'Настройки'!$B$3),"&lt;0")&gt;0)),"",AY688/ABS(AX688))</x:f>
      </x:c>
      <x:c r="BA688" s="49" t="str">
        <x:f>IF(A688="","",IF(AND('Настройки'!$B$10="Блокировать",COUNTIF(F688:INDEX(F688:AO688,1,'Настройки'!$B$3),"&lt;0")&gt;0),"Не определён",IF(AQ688&lt;'Настройки'!$B$12,"Не определён",IF(AX688=0,"Нет спроса",IF(AX688&lt;0,"Не определён",IF(AZ688&lt;='Настройки'!$B$7,"X",IF(AZ688&lt;='Настройки'!$B$8,"Y","Z")))))))</x:f>
      </x:c>
      <x:c r="BB688" s="49" t="str">
        <x:f>IF(OR(A688="",LEN(AW688)&lt;&gt;1,LEN(BA688)&lt;&gt;1),"",AW688&amp;BA688)</x:f>
      </x:c>
      <x:c r="BC688" s="61" t="str">
        <x:f>IF(OR(A688="",AQ688=0),"",(COUNT(BI688:INDEX(BI688:CR688,1,'Настройки'!$B$3))-COUNT(CS688:INDEX(CS688:EB688,1,'Настройки'!$B$3)))/AQ688)</x:f>
      </x:c>
      <x:c r="BD688" s="64" t="str">
        <x:f>IF(OR(A688="",COUNT(CS688:INDEX(CS688:EB688,1,'Настройки'!$B$3))=0),"",AQ688/COUNT(CS688:INDEX(CS688:EB688,1,'Настройки'!$B$3)))</x:f>
      </x:c>
      <x:c r="BE688" s="64" t="str">
        <x:f>IF(OR(A688="",COUNT(CS688:INDEX(CS688:EB688,1,'Настройки'!$B$3))=0),"",IF(AVERAGE(CS688:INDEX(CS688:EB688,1,'Настройки'!$B$3))=0,"",(STDEVP(CS688:INDEX(CS688:EB688,1,'Настройки'!$B$3))/ABS(AVERAGE(CS688:INDEX(CS688:EB688,1,'Настройки'!$B$3))))^2))</x:f>
      </x:c>
      <x:c r="BF688" s="49" t="str">
        <x:f>IF(A688="","",IF(AQ688&lt;3,"Недостаточно",IF(AQ688&lt;6,"Предварительный","Обычный")))</x:f>
      </x:c>
      <x:c r="BG688" s="49" t="str">
        <x:f>IF(A688="","",IF(COUNTIF(F688:INDEX(F688:AO688,1,'Настройки'!$B$3),"&lt;0")&gt;0,IF('Настройки'!$B$10="Блокировать","Отрицательный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"),"")&amp;IF(AQ688&lt;3,"Недостаточно истории. ",IF(AQ688&lt;6,"Предварительная классификация. ",""))&amp;IF(AX688=0,"Нет спроса за горизонт. ","")&amp;IF(AZ688&gt;'Настройки'!$B$11,"Экстремальная вариативность. ",""))</x:f>
      </x:c>
      <x:c r="BH688" s="49" t="str">
        <x:f>IF(A688="","",IFERROR(VLOOKUP(BB688,'Настройки'!$D$3:$E$11,2,FALSE),"Сначала проверьте исходные данные и историю спроса.")&amp;" Уточните срок поставки, MOQ и критичность.")</x:f>
      </x:c>
      <x:c r="BI688" s="50" t="str">
        <x:f>IF(1&gt;'Настройки'!$B$3,"",IF(ISBLANK(F688),IF('Настройки'!$B$9="Нулевой спрос",0,""),IF(F688&lt;0,IF('Настройки'!$B$10="Исключить","",IF('Настройки'!$B$10="Абсолютные значения",ABS(F688),F688)),F688)))</x:f>
      </x:c>
      <x:c r="BJ688" s="50" t="str">
        <x:f>IF(2&gt;'Настройки'!$B$3,"",IF(ISBLANK(G688),IF('Настройки'!$B$9="Нулевой спрос",0,""),IF(G688&lt;0,IF('Настройки'!$B$10="Исключить","",IF('Настройки'!$B$10="Абсолютные значения",ABS(G688),G688)),G688)))</x:f>
      </x:c>
      <x:c r="BK688" s="50" t="str">
        <x:f>IF(3&gt;'Настройки'!$B$3,"",IF(ISBLANK(H688),IF('Настройки'!$B$9="Нулевой спрос",0,""),IF(H688&lt;0,IF('Настройки'!$B$10="Исключить","",IF('Настройки'!$B$10="Абсолютные значения",ABS(H688),H688)),H688)))</x:f>
      </x:c>
      <x:c r="BL688" s="50" t="str">
        <x:f>IF(4&gt;'Настройки'!$B$3,"",IF(ISBLANK(I688),IF('Настройки'!$B$9="Нулевой спрос",0,""),IF(I688&lt;0,IF('Настройки'!$B$10="Исключить","",IF('Настройки'!$B$10="Абсолютные значения",ABS(I688),I688)),I688)))</x:f>
      </x:c>
      <x:c r="BM688" s="50" t="str">
        <x:f>IF(5&gt;'Настройки'!$B$3,"",IF(ISBLANK(J688),IF('Настройки'!$B$9="Нулевой спрос",0,""),IF(J688&lt;0,IF('Настройки'!$B$10="Исключить","",IF('Настройки'!$B$10="Абсолютные значения",ABS(J688),J688)),J688)))</x:f>
      </x:c>
      <x:c r="BN688" s="50" t="str">
        <x:f>IF(6&gt;'Настройки'!$B$3,"",IF(ISBLANK(K688),IF('Настройки'!$B$9="Нулевой спрос",0,""),IF(K688&lt;0,IF('Настройки'!$B$10="Исключить","",IF('Настройки'!$B$10="Абсолютные значения",ABS(K688),K688)),K688)))</x:f>
      </x:c>
      <x:c r="BO688" s="50" t="str">
        <x:f>IF(7&gt;'Настройки'!$B$3,"",IF(ISBLANK(L688),IF('Настройки'!$B$9="Нулевой спрос",0,""),IF(L688&lt;0,IF('Настройки'!$B$10="Исключить","",IF('Настройки'!$B$10="Абсолютные значения",ABS(L688),L688)),L688)))</x:f>
      </x:c>
      <x:c r="BP688" s="50" t="str">
        <x:f>IF(8&gt;'Настройки'!$B$3,"",IF(ISBLANK(M688),IF('Настройки'!$B$9="Нулевой спрос",0,""),IF(M688&lt;0,IF('Настройки'!$B$10="Исключить","",IF('Настройки'!$B$10="Абсолютные значения",ABS(M688),M688)),M688)))</x:f>
      </x:c>
      <x:c r="BQ688" s="50" t="str">
        <x:f>IF(9&gt;'Настройки'!$B$3,"",IF(ISBLANK(N688),IF('Настройки'!$B$9="Нулевой спрос",0,""),IF(N688&lt;0,IF('Настройки'!$B$10="Исключить","",IF('Настройки'!$B$10="Абсолютные значения",ABS(N688),N688)),N688)))</x:f>
      </x:c>
      <x:c r="BR688" s="50" t="str">
        <x:f>IF(10&gt;'Настройки'!$B$3,"",IF(ISBLANK(O688),IF('Настройки'!$B$9="Нулевой спрос",0,""),IF(O688&lt;0,IF('Настройки'!$B$10="Исключить","",IF('Настройки'!$B$10="Абсолютные значения",ABS(O688),O688)),O688)))</x:f>
      </x:c>
      <x:c r="BS688" s="50" t="str">
        <x:f>IF(11&gt;'Настройки'!$B$3,"",IF(ISBLANK(P688),IF('Настройки'!$B$9="Нулевой спрос",0,""),IF(P688&lt;0,IF('Настройки'!$B$10="Исключить","",IF('Настройки'!$B$10="Абсолютные значения",ABS(P688),P688)),P688)))</x:f>
      </x:c>
      <x:c r="BT688" s="50" t="str">
        <x:f>IF(12&gt;'Настройки'!$B$3,"",IF(ISBLANK(Q688),IF('Настройки'!$B$9="Нулевой спрос",0,""),IF(Q688&lt;0,IF('Настройки'!$B$10="Исключить","",IF('Настройки'!$B$10="Абсолютные значения",ABS(Q688),Q688)),Q688)))</x:f>
      </x:c>
      <x:c r="BU688" s="50" t="str">
        <x:f>IF(13&gt;'Настройки'!$B$3,"",IF(ISBLANK(R688),IF('Настройки'!$B$9="Нулевой спрос",0,""),IF(R688&lt;0,IF('Настройки'!$B$10="Исключить","",IF('Настройки'!$B$10="Абсолютные значения",ABS(R688),R688)),R688)))</x:f>
      </x:c>
      <x:c r="BV688" s="50" t="str">
        <x:f>IF(14&gt;'Настройки'!$B$3,"",IF(ISBLANK(S688),IF('Настройки'!$B$9="Нулевой спрос",0,""),IF(S688&lt;0,IF('Настройки'!$B$10="Исключить","",IF('Настройки'!$B$10="Абсолютные значения",ABS(S688),S688)),S688)))</x:f>
      </x:c>
      <x:c r="BW688" s="50" t="str">
        <x:f>IF(15&gt;'Настройки'!$B$3,"",IF(ISBLANK(T688),IF('Настройки'!$B$9="Нулевой спрос",0,""),IF(T688&lt;0,IF('Настройки'!$B$10="Исключить","",IF('Настройки'!$B$10="Абсолютные значения",ABS(T688),T688)),T688)))</x:f>
      </x:c>
      <x:c r="BX688" s="50" t="str">
        <x:f>IF(16&gt;'Настройки'!$B$3,"",IF(ISBLANK(U688),IF('Настройки'!$B$9="Нулевой спрос",0,""),IF(U688&lt;0,IF('Настройки'!$B$10="Исключить","",IF('Настройки'!$B$10="Абсолютные значения",ABS(U688),U688)),U688)))</x:f>
      </x:c>
      <x:c r="BY688" s="50" t="str">
        <x:f>IF(17&gt;'Настройки'!$B$3,"",IF(ISBLANK(V688),IF('Настройки'!$B$9="Нулевой спрос",0,""),IF(V688&lt;0,IF('Настройки'!$B$10="Исключить","",IF('Настройки'!$B$10="Абсолютные значения",ABS(V688),V688)),V688)))</x:f>
      </x:c>
      <x:c r="BZ688" s="50" t="str">
        <x:f>IF(18&gt;'Настройки'!$B$3,"",IF(ISBLANK(W688),IF('Настройки'!$B$9="Нулевой спрос",0,""),IF(W688&lt;0,IF('Настройки'!$B$10="Исключить","",IF('Настройки'!$B$10="Абсолютные значения",ABS(W688),W688)),W688)))</x:f>
      </x:c>
      <x:c r="CA688" s="50" t="str">
        <x:f>IF(19&gt;'Настройки'!$B$3,"",IF(ISBLANK(X688),IF('Настройки'!$B$9="Нулевой спрос",0,""),IF(X688&lt;0,IF('Настройки'!$B$10="Исключить","",IF('Настройки'!$B$10="Абсолютные значения",ABS(X688),X688)),X688)))</x:f>
      </x:c>
      <x:c r="CB688" s="50" t="str">
        <x:f>IF(20&gt;'Настройки'!$B$3,"",IF(ISBLANK(Y688),IF('Настройки'!$B$9="Нулевой спрос",0,""),IF(Y688&lt;0,IF('Настройки'!$B$10="Исключить","",IF('Настройки'!$B$10="Абсолютные значения",ABS(Y688),Y688)),Y688)))</x:f>
      </x:c>
      <x:c r="CC688" s="50" t="str">
        <x:f>IF(21&gt;'Настройки'!$B$3,"",IF(ISBLANK(Z688),IF('Настройки'!$B$9="Нулевой спрос",0,""),IF(Z688&lt;0,IF('Настройки'!$B$10="Исключить","",IF('Настройки'!$B$10="Абсолютные значения",ABS(Z688),Z688)),Z688)))</x:f>
      </x:c>
      <x:c r="CD688" s="50" t="str">
        <x:f>IF(22&gt;'Настройки'!$B$3,"",IF(ISBLANK(AA688),IF('Настройки'!$B$9="Нулевой спрос",0,""),IF(AA688&lt;0,IF('Настройки'!$B$10="Исключить","",IF('Настройки'!$B$10="Абсолютные значения",ABS(AA688),AA688)),AA688)))</x:f>
      </x:c>
      <x:c r="CE688" s="50" t="str">
        <x:f>IF(23&gt;'Настройки'!$B$3,"",IF(ISBLANK(AB688),IF('Настройки'!$B$9="Нулевой спрос",0,""),IF(AB688&lt;0,IF('Настройки'!$B$10="Исключить","",IF('Настройки'!$B$10="Абсолютные значения",ABS(AB688),AB688)),AB688)))</x:f>
      </x:c>
      <x:c r="CF688" s="50" t="str">
        <x:f>IF(24&gt;'Настройки'!$B$3,"",IF(ISBLANK(AC688),IF('Настройки'!$B$9="Нулевой спрос",0,""),IF(AC688&lt;0,IF('Настройки'!$B$10="Исключить","",IF('Настройки'!$B$10="Абсолютные значения",ABS(AC688),AC688)),AC688)))</x:f>
      </x:c>
      <x:c r="CG688" s="50" t="str">
        <x:f>IF(25&gt;'Настройки'!$B$3,"",IF(ISBLANK(AD688),IF('Настройки'!$B$9="Нулевой спрос",0,""),IF(AD688&lt;0,IF('Настройки'!$B$10="Исключить","",IF('Настройки'!$B$10="Абсолютные значения",ABS(AD688),AD688)),AD688)))</x:f>
      </x:c>
      <x:c r="CH688" s="50" t="str">
        <x:f>IF(26&gt;'Настройки'!$B$3,"",IF(ISBLANK(AE688),IF('Настройки'!$B$9="Нулевой спрос",0,""),IF(AE688&lt;0,IF('Настройки'!$B$10="Исключить","",IF('Настройки'!$B$10="Абсолютные значения",ABS(AE688),AE688)),AE688)))</x:f>
      </x:c>
      <x:c r="CI688" s="50" t="str">
        <x:f>IF(27&gt;'Настройки'!$B$3,"",IF(ISBLANK(AF688),IF('Настройки'!$B$9="Нулевой спрос",0,""),IF(AF688&lt;0,IF('Настройки'!$B$10="Исключить","",IF('Настройки'!$B$10="Абсолютные значения",ABS(AF688),AF688)),AF688)))</x:f>
      </x:c>
      <x:c r="CJ688" s="50" t="str">
        <x:f>IF(28&gt;'Настройки'!$B$3,"",IF(ISBLANK(AG688),IF('Настройки'!$B$9="Нулевой спрос",0,""),IF(AG688&lt;0,IF('Настройки'!$B$10="Исключить","",IF('Настройки'!$B$10="Абсолютные значения",ABS(AG688),AG688)),AG688)))</x:f>
      </x:c>
      <x:c r="CK688" s="50" t="str">
        <x:f>IF(29&gt;'Настройки'!$B$3,"",IF(ISBLANK(AH688),IF('Настройки'!$B$9="Нулевой спрос",0,""),IF(AH688&lt;0,IF('Настройки'!$B$10="Исключить","",IF('Настройки'!$B$10="Абсолютные значения",ABS(AH688),AH688)),AH688)))</x:f>
      </x:c>
      <x:c r="CL688" s="50" t="str">
        <x:f>IF(30&gt;'Настройки'!$B$3,"",IF(ISBLANK(AI688),IF('Настройки'!$B$9="Нулевой спрос",0,""),IF(AI688&lt;0,IF('Настройки'!$B$10="Исключить","",IF('Настройки'!$B$10="Абсолютные значения",ABS(AI688),AI688)),AI688)))</x:f>
      </x:c>
      <x:c r="CM688" s="50" t="str">
        <x:f>IF(31&gt;'Настройки'!$B$3,"",IF(ISBLANK(AJ688),IF('Настройки'!$B$9="Нулевой спрос",0,""),IF(AJ688&lt;0,IF('Настройки'!$B$10="Исключить","",IF('Настройки'!$B$10="Абсолютные значения",ABS(AJ688),AJ688)),AJ688)))</x:f>
      </x:c>
      <x:c r="CN688" s="50" t="str">
        <x:f>IF(32&gt;'Настройки'!$B$3,"",IF(ISBLANK(AK688),IF('Настройки'!$B$9="Нулевой спрос",0,""),IF(AK688&lt;0,IF('Настройки'!$B$10="Исключить","",IF('Настройки'!$B$10="Абсолютные значения",ABS(AK688),AK688)),AK688)))</x:f>
      </x:c>
      <x:c r="CO688" s="50" t="str">
        <x:f>IF(33&gt;'Настройки'!$B$3,"",IF(ISBLANK(AL688),IF('Настройки'!$B$9="Нулевой спрос",0,""),IF(AL688&lt;0,IF('Настройки'!$B$10="Исключить","",IF('Настройки'!$B$10="Абсолютные значения",ABS(AL688),AL688)),AL688)))</x:f>
      </x:c>
      <x:c r="CP688" s="50" t="str">
        <x:f>IF(34&gt;'Настройки'!$B$3,"",IF(ISBLANK(AM688),IF('Настройки'!$B$9="Нулевой спрос",0,""),IF(AM688&lt;0,IF('Настройки'!$B$10="Исключить","",IF('Настройки'!$B$10="Абсолютные значения",ABS(AM688),AM688)),AM688)))</x:f>
      </x:c>
      <x:c r="CQ688" s="50" t="str">
        <x:f>IF(35&gt;'Настройки'!$B$3,"",IF(ISBLANK(AN688),IF('Настройки'!$B$9="Нулевой спрос",0,""),IF(AN688&lt;0,IF('Настройки'!$B$10="Исключить","",IF('Настройки'!$B$10="Абсолютные значения",ABS(AN688),AN688)),AN688)))</x:f>
      </x:c>
      <x:c r="CR688" s="50" t="str">
        <x:f>IF(36&gt;'Настройки'!$B$3,"",IF(ISBLANK(AO688),IF('Настройки'!$B$9="Нулевой спрос",0,""),IF(AO688&lt;0,IF('Настройки'!$B$10="Исключить","",IF('Настройки'!$B$10="Абсолютные значения",ABS(AO688),AO688)),AO688)))</x:f>
      </x:c>
      <x:c r="CS688" s="50" t="str">
        <x:f>IF(OR(1&gt;'Настройки'!$B$3,ISBLANK(BI688),BI688=0),"",BI688)</x:f>
      </x:c>
      <x:c r="CT688" s="50" t="str">
        <x:f>IF(OR(2&gt;'Настройки'!$B$3,ISBLANK(BJ688),BJ688=0),"",BJ688)</x:f>
      </x:c>
      <x:c r="CU688" s="50" t="str">
        <x:f>IF(OR(3&gt;'Настройки'!$B$3,ISBLANK(BK688),BK688=0),"",BK688)</x:f>
      </x:c>
      <x:c r="CV688" s="50" t="str">
        <x:f>IF(OR(4&gt;'Настройки'!$B$3,ISBLANK(BL688),BL688=0),"",BL688)</x:f>
      </x:c>
      <x:c r="CW688" s="50" t="str">
        <x:f>IF(OR(5&gt;'Настройки'!$B$3,ISBLANK(BM688),BM688=0),"",BM688)</x:f>
      </x:c>
      <x:c r="CX688" s="50" t="str">
        <x:f>IF(OR(6&gt;'Настройки'!$B$3,ISBLANK(BN688),BN688=0),"",BN688)</x:f>
      </x:c>
      <x:c r="CY688" s="50" t="str">
        <x:f>IF(OR(7&gt;'Настройки'!$B$3,ISBLANK(BO688),BO688=0),"",BO688)</x:f>
      </x:c>
      <x:c r="CZ688" s="50" t="str">
        <x:f>IF(OR(8&gt;'Настройки'!$B$3,ISBLANK(BP688),BP688=0),"",BP688)</x:f>
      </x:c>
      <x:c r="DA688" s="50" t="str">
        <x:f>IF(OR(9&gt;'Настройки'!$B$3,ISBLANK(BQ688),BQ688=0),"",BQ688)</x:f>
      </x:c>
      <x:c r="DB688" s="50" t="str">
        <x:f>IF(OR(10&gt;'Настройки'!$B$3,ISBLANK(BR688),BR688=0),"",BR688)</x:f>
      </x:c>
      <x:c r="DC688" s="50" t="str">
        <x:f>IF(OR(11&gt;'Настройки'!$B$3,ISBLANK(BS688),BS688=0),"",BS688)</x:f>
      </x:c>
      <x:c r="DD688" s="50" t="str">
        <x:f>IF(OR(12&gt;'Настройки'!$B$3,ISBLANK(BT688),BT688=0),"",BT688)</x:f>
      </x:c>
      <x:c r="DE688" s="50" t="str">
        <x:f>IF(OR(13&gt;'Настройки'!$B$3,ISBLANK(BU688),BU688=0),"",BU688)</x:f>
      </x:c>
      <x:c r="DF688" s="50" t="str">
        <x:f>IF(OR(14&gt;'Настройки'!$B$3,ISBLANK(BV688),BV688=0),"",BV688)</x:f>
      </x:c>
      <x:c r="DG688" s="50" t="str">
        <x:f>IF(OR(15&gt;'Настройки'!$B$3,ISBLANK(BW688),BW688=0),"",BW688)</x:f>
      </x:c>
      <x:c r="DH688" s="50" t="str">
        <x:f>IF(OR(16&gt;'Настройки'!$B$3,ISBLANK(BX688),BX688=0),"",BX688)</x:f>
      </x:c>
      <x:c r="DI688" s="50" t="str">
        <x:f>IF(OR(17&gt;'Настройки'!$B$3,ISBLANK(BY688),BY688=0),"",BY688)</x:f>
      </x:c>
      <x:c r="DJ688" s="50" t="str">
        <x:f>IF(OR(18&gt;'Настройки'!$B$3,ISBLANK(BZ688),BZ688=0),"",BZ688)</x:f>
      </x:c>
      <x:c r="DK688" s="50" t="str">
        <x:f>IF(OR(19&gt;'Настройки'!$B$3,ISBLANK(CA688),CA688=0),"",CA688)</x:f>
      </x:c>
      <x:c r="DL688" s="50" t="str">
        <x:f>IF(OR(20&gt;'Настройки'!$B$3,ISBLANK(CB688),CB688=0),"",CB688)</x:f>
      </x:c>
      <x:c r="DM688" s="50" t="str">
        <x:f>IF(OR(21&gt;'Настройки'!$B$3,ISBLANK(CC688),CC688=0),"",CC688)</x:f>
      </x:c>
      <x:c r="DN688" s="50" t="str">
        <x:f>IF(OR(22&gt;'Настройки'!$B$3,ISBLANK(CD688),CD688=0),"",CD688)</x:f>
      </x:c>
      <x:c r="DO688" s="50" t="str">
        <x:f>IF(OR(23&gt;'Настройки'!$B$3,ISBLANK(CE688),CE688=0),"",CE688)</x:f>
      </x:c>
      <x:c r="DP688" s="50" t="str">
        <x:f>IF(OR(24&gt;'Настройки'!$B$3,ISBLANK(CF688),CF688=0),"",CF688)</x:f>
      </x:c>
      <x:c r="DQ688" s="50" t="str">
        <x:f>IF(OR(25&gt;'Настройки'!$B$3,ISBLANK(CG688),CG688=0),"",CG688)</x:f>
      </x:c>
      <x:c r="DR688" s="50" t="str">
        <x:f>IF(OR(26&gt;'Настройки'!$B$3,ISBLANK(CH688),CH688=0),"",CH688)</x:f>
      </x:c>
      <x:c r="DS688" s="50" t="str">
        <x:f>IF(OR(27&gt;'Настройки'!$B$3,ISBLANK(CI688),CI688=0),"",CI688)</x:f>
      </x:c>
      <x:c r="DT688" s="50" t="str">
        <x:f>IF(OR(28&gt;'Настройки'!$B$3,ISBLANK(CJ688),CJ688=0),"",CJ688)</x:f>
      </x:c>
      <x:c r="DU688" s="50" t="str">
        <x:f>IF(OR(29&gt;'Настройки'!$B$3,ISBLANK(CK688),CK688=0),"",CK688)</x:f>
      </x:c>
      <x:c r="DV688" s="50" t="str">
        <x:f>IF(OR(30&gt;'Настройки'!$B$3,ISBLANK(CL688),CL688=0),"",CL688)</x:f>
      </x:c>
      <x:c r="DW688" s="50" t="str">
        <x:f>IF(OR(31&gt;'Настройки'!$B$3,ISBLANK(CM688),CM688=0),"",CM688)</x:f>
      </x:c>
      <x:c r="DX688" s="50" t="str">
        <x:f>IF(OR(32&gt;'Настройки'!$B$3,ISBLANK(CN688),CN688=0),"",CN688)</x:f>
      </x:c>
      <x:c r="DY688" s="50" t="str">
        <x:f>IF(OR(33&gt;'Настройки'!$B$3,ISBLANK(CO688),CO688=0),"",CO688)</x:f>
      </x:c>
      <x:c r="DZ688" s="50" t="str">
        <x:f>IF(OR(34&gt;'Настройки'!$B$3,ISBLANK(CP688),CP688=0),"",CP688)</x:f>
      </x:c>
      <x:c r="EA688" s="50" t="str">
        <x:f>IF(OR(35&gt;'Настройки'!$B$3,ISBLANK(CQ688),CQ688=0),"",CQ688)</x:f>
      </x:c>
      <x:c r="EB688" s="50" t="str">
        <x:f>IF(OR(36&gt;'Настройки'!$B$3,ISBLANK(CR688),CR688=0),"",CR688)</x:f>
      </x:c>
      <x:c r="EC688" s="50" t="str">
        <x:f>IF(A688="","",IF(OR(BB688="AZ",BB688="BZ"),10000+ROW(),IF(AZ688&gt;'Настройки'!$B$11,20000+ROW(),IF(BF688&lt;&gt;"Обычный",30000+ROW(),IF(AX688&lt;=0,40000+ROW(),"")))))</x:f>
      </x:c>
      <x:c r="ED688" s="50" t="str">
        <x:f>IF(EC688="","",COUNTIFS($EC$2:$EC$1001,"&gt;0",$EC$2:$EC$1001,"&lt;"&amp;EC688)+1)</x:f>
      </x:c>
    </x:row>
    <x:row r="689">
      <x:c r="A689" s="115"/>
      <x:c r="B689" s="115"/>
      <x:c r="C689" s="115"/>
      <x:c r="D689" s="118"/>
      <x:c r="E689" s="118"/>
      <x:c r="F689" s="118"/>
      <x:c r="G689" s="118"/>
      <x:c r="H689" s="118"/>
      <x:c r="I689" s="118"/>
      <x:c r="J689" s="118"/>
      <x:c r="K689" s="118"/>
      <x:c r="L689" s="118"/>
      <x:c r="M689" s="118"/>
      <x:c r="N689" s="118"/>
      <x:c r="O689" s="118"/>
      <x:c r="P689" s="118"/>
      <x:c r="Q689" s="118"/>
      <x:c r="R689" s="118"/>
      <x:c r="S689" s="118"/>
      <x:c r="T689" s="118"/>
      <x:c r="U689" s="118"/>
      <x:c r="V689" s="118"/>
      <x:c r="W689" s="118"/>
      <x:c r="X689" s="118"/>
      <x:c r="Y689" s="118"/>
      <x:c r="Z689" s="118"/>
      <x:c r="AA689" s="118"/>
      <x:c r="AB689" s="118"/>
      <x:c r="AC689" s="118"/>
      <x:c r="AD689" s="118"/>
      <x:c r="AE689" s="118"/>
      <x:c r="AF689" s="118"/>
      <x:c r="AG689" s="118"/>
      <x:c r="AH689" s="118"/>
      <x:c r="AI689" s="118"/>
      <x:c r="AJ689" s="118"/>
      <x:c r="AK689" s="118"/>
      <x:c r="AL689" s="118"/>
      <x:c r="AM689" s="118"/>
      <x:c r="AN689" s="118"/>
      <x:c r="AO689" s="118"/>
      <x:c r="AP689" s="115"/>
      <x:c r="AQ689" s="49" t="str">
        <x:f>IF(A689="","",COUNT(BI689:INDEX(BI689:CR689,1,'Настройки'!$B$3)))</x:f>
      </x:c>
      <x:c r="AR689" s="49" t="str">
        <x:f>IF(A689="","",SUM(BI689:INDEX(BI689:CR689,1,'Настройки'!$B$3)))</x:f>
      </x:c>
      <x:c r="AS689" s="58" t="str">
        <x:f>IF(A689="","",IF('Настройки'!$B$4="Стоимость потребления",AR689*D689,IF('Настройки'!$B$4="Количество",AR689,E689)))</x:f>
      </x:c>
      <x:c r="AT689" s="61" t="str">
        <x:f>IF(OR(A689="",AS689&lt;0,SUM($AS$2:$AS$1001)&lt;=0),"",AS689/SUM($AS$2:$AS$1001))</x:f>
      </x:c>
      <x:c r="AU689" s="61" t="str">
        <x:f>IF(OR(A689="",AS689&lt;0,SUM($AS$2:$AS$1001)&lt;=0),"",SUMIFS($AS$2:$AS$1001,$AS$2:$AS$1001,"&gt;"&amp;AS689)/SUM($AS$2:$AS$1001))</x:f>
      </x:c>
      <x:c r="AV689" s="61" t="str">
        <x:f>IF(OR(A689="",AS689&lt;0,SUM($AS$2:$AS$1001)&lt;=0),"",SUMIFS($AS$2:$AS$1001,$AS$2:$AS$1001,"&gt;="&amp;AS689)/SUM($AS$2:$AS$1001))</x:f>
      </x:c>
      <x:c r="AW689" s="49" t="str">
        <x:f>IF(A689="","",IF(SUM($AS$2:$AS$1001)&lt;=0,"Не определён",IF(AS689&lt;0,"Исключение",IF(AU689&lt;'Настройки'!$B$5,"A",IF(AU689&lt;'Настройки'!$B$6,"B","C")))))</x:f>
      </x:c>
      <x:c r="AX689" s="58" t="str">
        <x:f>IF(A689="","",IF(AQ689=0,"",AVERAGE(BI689:INDEX(BI689:CR689,1,'Настройки'!$B$3))))</x:f>
      </x:c>
      <x:c r="AY689" s="58" t="str">
        <x:f>IF(OR(A689="",AQ689=0),"",STDEVP(BI689:INDEX(BI689:CR689,1,'Настройки'!$B$3)))</x:f>
      </x:c>
      <x:c r="AZ689" s="61" t="str">
        <x:f>IF(OR(A689="",AQ689&lt;'Настройки'!$B$12,AX689&lt;=0,AND('Настройки'!$B$10="Блокировать",COUNTIF(F689:INDEX(F689:AO689,1,'Настройки'!$B$3),"&lt;0")&gt;0)),"",AY689/ABS(AX689))</x:f>
      </x:c>
      <x:c r="BA689" s="49" t="str">
        <x:f>IF(A689="","",IF(AND('Настройки'!$B$10="Блокировать",COUNTIF(F689:INDEX(F689:AO689,1,'Настройки'!$B$3),"&lt;0")&gt;0),"Не определён",IF(AQ689&lt;'Настройки'!$B$12,"Не определён",IF(AX689=0,"Нет спроса",IF(AX689&lt;0,"Не определён",IF(AZ689&lt;='Настройки'!$B$7,"X",IF(AZ689&lt;='Настройки'!$B$8,"Y","Z")))))))</x:f>
      </x:c>
      <x:c r="BB689" s="49" t="str">
        <x:f>IF(OR(A689="",LEN(AW689)&lt;&gt;1,LEN(BA689)&lt;&gt;1),"",AW689&amp;BA689)</x:f>
      </x:c>
      <x:c r="BC689" s="61" t="str">
        <x:f>IF(OR(A689="",AQ689=0),"",(COUNT(BI689:INDEX(BI689:CR689,1,'Настройки'!$B$3))-COUNT(CS689:INDEX(CS689:EB689,1,'Настройки'!$B$3)))/AQ689)</x:f>
      </x:c>
      <x:c r="BD689" s="64" t="str">
        <x:f>IF(OR(A689="",COUNT(CS689:INDEX(CS689:EB689,1,'Настройки'!$B$3))=0),"",AQ689/COUNT(CS689:INDEX(CS689:EB689,1,'Настройки'!$B$3)))</x:f>
      </x:c>
      <x:c r="BE689" s="64" t="str">
        <x:f>IF(OR(A689="",COUNT(CS689:INDEX(CS689:EB689,1,'Настройки'!$B$3))=0),"",IF(AVERAGE(CS689:INDEX(CS689:EB689,1,'Настройки'!$B$3))=0,"",(STDEVP(CS689:INDEX(CS689:EB689,1,'Настройки'!$B$3))/ABS(AVERAGE(CS689:INDEX(CS689:EB689,1,'Настройки'!$B$3))))^2))</x:f>
      </x:c>
      <x:c r="BF689" s="49" t="str">
        <x:f>IF(A689="","",IF(AQ689&lt;3,"Недостаточно",IF(AQ689&lt;6,"Предварительный","Обычный")))</x:f>
      </x:c>
      <x:c r="BG689" s="49" t="str">
        <x:f>IF(A689="","",IF(COUNTIF(F689:INDEX(F689:AO689,1,'Настройки'!$B$3),"&lt;0")&gt;0,IF('Настройки'!$B$10="Блокировать","Отрицательный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"),"")&amp;IF(AQ689&lt;3,"Недостаточно истории. ",IF(AQ689&lt;6,"Предварительная классификация. ",""))&amp;IF(AX689=0,"Нет спроса за горизонт. ","")&amp;IF(AZ689&gt;'Настройки'!$B$11,"Экстремальная вариативность. ",""))</x:f>
      </x:c>
      <x:c r="BH689" s="49" t="str">
        <x:f>IF(A689="","",IFERROR(VLOOKUP(BB689,'Настройки'!$D$3:$E$11,2,FALSE),"Сначала проверьте исходные данные и историю спроса.")&amp;" Уточните срок поставки, MOQ и критичность.")</x:f>
      </x:c>
      <x:c r="BI689" s="50" t="str">
        <x:f>IF(1&gt;'Настройки'!$B$3,"",IF(ISBLANK(F689),IF('Настройки'!$B$9="Нулевой спрос",0,""),IF(F689&lt;0,IF('Настройки'!$B$10="Исключить","",IF('Настройки'!$B$10="Абсолютные значения",ABS(F689),F689)),F689)))</x:f>
      </x:c>
      <x:c r="BJ689" s="50" t="str">
        <x:f>IF(2&gt;'Настройки'!$B$3,"",IF(ISBLANK(G689),IF('Настройки'!$B$9="Нулевой спрос",0,""),IF(G689&lt;0,IF('Настройки'!$B$10="Исключить","",IF('Настройки'!$B$10="Абсолютные значения",ABS(G689),G689)),G689)))</x:f>
      </x:c>
      <x:c r="BK689" s="50" t="str">
        <x:f>IF(3&gt;'Настройки'!$B$3,"",IF(ISBLANK(H689),IF('Настройки'!$B$9="Нулевой спрос",0,""),IF(H689&lt;0,IF('Настройки'!$B$10="Исключить","",IF('Настройки'!$B$10="Абсолютные значения",ABS(H689),H689)),H689)))</x:f>
      </x:c>
      <x:c r="BL689" s="50" t="str">
        <x:f>IF(4&gt;'Настройки'!$B$3,"",IF(ISBLANK(I689),IF('Настройки'!$B$9="Нулевой спрос",0,""),IF(I689&lt;0,IF('Настройки'!$B$10="Исключить","",IF('Настройки'!$B$10="Абсолютные значения",ABS(I689),I689)),I689)))</x:f>
      </x:c>
      <x:c r="BM689" s="50" t="str">
        <x:f>IF(5&gt;'Настройки'!$B$3,"",IF(ISBLANK(J689),IF('Настройки'!$B$9="Нулевой спрос",0,""),IF(J689&lt;0,IF('Настройки'!$B$10="Исключить","",IF('Настройки'!$B$10="Абсолютные значения",ABS(J689),J689)),J689)))</x:f>
      </x:c>
      <x:c r="BN689" s="50" t="str">
        <x:f>IF(6&gt;'Настройки'!$B$3,"",IF(ISBLANK(K689),IF('Настройки'!$B$9="Нулевой спрос",0,""),IF(K689&lt;0,IF('Настройки'!$B$10="Исключить","",IF('Настройки'!$B$10="Абсолютные значения",ABS(K689),K689)),K689)))</x:f>
      </x:c>
      <x:c r="BO689" s="50" t="str">
        <x:f>IF(7&gt;'Настройки'!$B$3,"",IF(ISBLANK(L689),IF('Настройки'!$B$9="Нулевой спрос",0,""),IF(L689&lt;0,IF('Настройки'!$B$10="Исключить","",IF('Настройки'!$B$10="Абсолютные значения",ABS(L689),L689)),L689)))</x:f>
      </x:c>
      <x:c r="BP689" s="50" t="str">
        <x:f>IF(8&gt;'Настройки'!$B$3,"",IF(ISBLANK(M689),IF('Настройки'!$B$9="Нулевой спрос",0,""),IF(M689&lt;0,IF('Настройки'!$B$10="Исключить","",IF('Настройки'!$B$10="Абсолютные значения",ABS(M689),M689)),M689)))</x:f>
      </x:c>
      <x:c r="BQ689" s="50" t="str">
        <x:f>IF(9&gt;'Настройки'!$B$3,"",IF(ISBLANK(N689),IF('Настройки'!$B$9="Нулевой спрос",0,""),IF(N689&lt;0,IF('Настройки'!$B$10="Исключить","",IF('Настройки'!$B$10="Абсолютные значения",ABS(N689),N689)),N689)))</x:f>
      </x:c>
      <x:c r="BR689" s="50" t="str">
        <x:f>IF(10&gt;'Настройки'!$B$3,"",IF(ISBLANK(O689),IF('Настройки'!$B$9="Нулевой спрос",0,""),IF(O689&lt;0,IF('Настройки'!$B$10="Исключить","",IF('Настройки'!$B$10="Абсолютные значения",ABS(O689),O689)),O689)))</x:f>
      </x:c>
      <x:c r="BS689" s="50" t="str">
        <x:f>IF(11&gt;'Настройки'!$B$3,"",IF(ISBLANK(P689),IF('Настройки'!$B$9="Нулевой спрос",0,""),IF(P689&lt;0,IF('Настройки'!$B$10="Исключить","",IF('Настройки'!$B$10="Абсолютные значения",ABS(P689),P689)),P689)))</x:f>
      </x:c>
      <x:c r="BT689" s="50" t="str">
        <x:f>IF(12&gt;'Настройки'!$B$3,"",IF(ISBLANK(Q689),IF('Настройки'!$B$9="Нулевой спрос",0,""),IF(Q689&lt;0,IF('Настройки'!$B$10="Исключить","",IF('Настройки'!$B$10="Абсолютные значения",ABS(Q689),Q689)),Q689)))</x:f>
      </x:c>
      <x:c r="BU689" s="50" t="str">
        <x:f>IF(13&gt;'Настройки'!$B$3,"",IF(ISBLANK(R689),IF('Настройки'!$B$9="Нулевой спрос",0,""),IF(R689&lt;0,IF('Настройки'!$B$10="Исключить","",IF('Настройки'!$B$10="Абсолютные значения",ABS(R689),R689)),R689)))</x:f>
      </x:c>
      <x:c r="BV689" s="50" t="str">
        <x:f>IF(14&gt;'Настройки'!$B$3,"",IF(ISBLANK(S689),IF('Настройки'!$B$9="Нулевой спрос",0,""),IF(S689&lt;0,IF('Настройки'!$B$10="Исключить","",IF('Настройки'!$B$10="Абсолютные значения",ABS(S689),S689)),S689)))</x:f>
      </x:c>
      <x:c r="BW689" s="50" t="str">
        <x:f>IF(15&gt;'Настройки'!$B$3,"",IF(ISBLANK(T689),IF('Настройки'!$B$9="Нулевой спрос",0,""),IF(T689&lt;0,IF('Настройки'!$B$10="Исключить","",IF('Настройки'!$B$10="Абсолютные значения",ABS(T689),T689)),T689)))</x:f>
      </x:c>
      <x:c r="BX689" s="50" t="str">
        <x:f>IF(16&gt;'Настройки'!$B$3,"",IF(ISBLANK(U689),IF('Настройки'!$B$9="Нулевой спрос",0,""),IF(U689&lt;0,IF('Настройки'!$B$10="Исключить","",IF('Настройки'!$B$10="Абсолютные значения",ABS(U689),U689)),U689)))</x:f>
      </x:c>
      <x:c r="BY689" s="50" t="str">
        <x:f>IF(17&gt;'Настройки'!$B$3,"",IF(ISBLANK(V689),IF('Настройки'!$B$9="Нулевой спрос",0,""),IF(V689&lt;0,IF('Настройки'!$B$10="Исключить","",IF('Настройки'!$B$10="Абсолютные значения",ABS(V689),V689)),V689)))</x:f>
      </x:c>
      <x:c r="BZ689" s="50" t="str">
        <x:f>IF(18&gt;'Настройки'!$B$3,"",IF(ISBLANK(W689),IF('Настройки'!$B$9="Нулевой спрос",0,""),IF(W689&lt;0,IF('Настройки'!$B$10="Исключить","",IF('Настройки'!$B$10="Абсолютные значения",ABS(W689),W689)),W689)))</x:f>
      </x:c>
      <x:c r="CA689" s="50" t="str">
        <x:f>IF(19&gt;'Настройки'!$B$3,"",IF(ISBLANK(X689),IF('Настройки'!$B$9="Нулевой спрос",0,""),IF(X689&lt;0,IF('Настройки'!$B$10="Исключить","",IF('Настройки'!$B$10="Абсолютные значения",ABS(X689),X689)),X689)))</x:f>
      </x:c>
      <x:c r="CB689" s="50" t="str">
        <x:f>IF(20&gt;'Настройки'!$B$3,"",IF(ISBLANK(Y689),IF('Настройки'!$B$9="Нулевой спрос",0,""),IF(Y689&lt;0,IF('Настройки'!$B$10="Исключить","",IF('Настройки'!$B$10="Абсолютные значения",ABS(Y689),Y689)),Y689)))</x:f>
      </x:c>
      <x:c r="CC689" s="50" t="str">
        <x:f>IF(21&gt;'Настройки'!$B$3,"",IF(ISBLANK(Z689),IF('Настройки'!$B$9="Нулевой спрос",0,""),IF(Z689&lt;0,IF('Настройки'!$B$10="Исключить","",IF('Настройки'!$B$10="Абсолютные значения",ABS(Z689),Z689)),Z689)))</x:f>
      </x:c>
      <x:c r="CD689" s="50" t="str">
        <x:f>IF(22&gt;'Настройки'!$B$3,"",IF(ISBLANK(AA689),IF('Настройки'!$B$9="Нулевой спрос",0,""),IF(AA689&lt;0,IF('Настройки'!$B$10="Исключить","",IF('Настройки'!$B$10="Абсолютные значения",ABS(AA689),AA689)),AA689)))</x:f>
      </x:c>
      <x:c r="CE689" s="50" t="str">
        <x:f>IF(23&gt;'Настройки'!$B$3,"",IF(ISBLANK(AB689),IF('Настройки'!$B$9="Нулевой спрос",0,""),IF(AB689&lt;0,IF('Настройки'!$B$10="Исключить","",IF('Настройки'!$B$10="Абсолютные значения",ABS(AB689),AB689)),AB689)))</x:f>
      </x:c>
      <x:c r="CF689" s="50" t="str">
        <x:f>IF(24&gt;'Настройки'!$B$3,"",IF(ISBLANK(AC689),IF('Настройки'!$B$9="Нулевой спрос",0,""),IF(AC689&lt;0,IF('Настройки'!$B$10="Исключить","",IF('Настройки'!$B$10="Абсолютные значения",ABS(AC689),AC689)),AC689)))</x:f>
      </x:c>
      <x:c r="CG689" s="50" t="str">
        <x:f>IF(25&gt;'Настройки'!$B$3,"",IF(ISBLANK(AD689),IF('Настройки'!$B$9="Нулевой спрос",0,""),IF(AD689&lt;0,IF('Настройки'!$B$10="Исключить","",IF('Настройки'!$B$10="Абсолютные значения",ABS(AD689),AD689)),AD689)))</x:f>
      </x:c>
      <x:c r="CH689" s="50" t="str">
        <x:f>IF(26&gt;'Настройки'!$B$3,"",IF(ISBLANK(AE689),IF('Настройки'!$B$9="Нулевой спрос",0,""),IF(AE689&lt;0,IF('Настройки'!$B$10="Исключить","",IF('Настройки'!$B$10="Абсолютные значения",ABS(AE689),AE689)),AE689)))</x:f>
      </x:c>
      <x:c r="CI689" s="50" t="str">
        <x:f>IF(27&gt;'Настройки'!$B$3,"",IF(ISBLANK(AF689),IF('Настройки'!$B$9="Нулевой спрос",0,""),IF(AF689&lt;0,IF('Настройки'!$B$10="Исключить","",IF('Настройки'!$B$10="Абсолютные значения",ABS(AF689),AF689)),AF689)))</x:f>
      </x:c>
      <x:c r="CJ689" s="50" t="str">
        <x:f>IF(28&gt;'Настройки'!$B$3,"",IF(ISBLANK(AG689),IF('Настройки'!$B$9="Нулевой спрос",0,""),IF(AG689&lt;0,IF('Настройки'!$B$10="Исключить","",IF('Настройки'!$B$10="Абсолютные значения",ABS(AG689),AG689)),AG689)))</x:f>
      </x:c>
      <x:c r="CK689" s="50" t="str">
        <x:f>IF(29&gt;'Настройки'!$B$3,"",IF(ISBLANK(AH689),IF('Настройки'!$B$9="Нулевой спрос",0,""),IF(AH689&lt;0,IF('Настройки'!$B$10="Исключить","",IF('Настройки'!$B$10="Абсолютные значения",ABS(AH689),AH689)),AH689)))</x:f>
      </x:c>
      <x:c r="CL689" s="50" t="str">
        <x:f>IF(30&gt;'Настройки'!$B$3,"",IF(ISBLANK(AI689),IF('Настройки'!$B$9="Нулевой спрос",0,""),IF(AI689&lt;0,IF('Настройки'!$B$10="Исключить","",IF('Настройки'!$B$10="Абсолютные значения",ABS(AI689),AI689)),AI689)))</x:f>
      </x:c>
      <x:c r="CM689" s="50" t="str">
        <x:f>IF(31&gt;'Настройки'!$B$3,"",IF(ISBLANK(AJ689),IF('Настройки'!$B$9="Нулевой спрос",0,""),IF(AJ689&lt;0,IF('Настройки'!$B$10="Исключить","",IF('Настройки'!$B$10="Абсолютные значения",ABS(AJ689),AJ689)),AJ689)))</x:f>
      </x:c>
      <x:c r="CN689" s="50" t="str">
        <x:f>IF(32&gt;'Настройки'!$B$3,"",IF(ISBLANK(AK689),IF('Настройки'!$B$9="Нулевой спрос",0,""),IF(AK689&lt;0,IF('Настройки'!$B$10="Исключить","",IF('Настройки'!$B$10="Абсолютные значения",ABS(AK689),AK689)),AK689)))</x:f>
      </x:c>
      <x:c r="CO689" s="50" t="str">
        <x:f>IF(33&gt;'Настройки'!$B$3,"",IF(ISBLANK(AL689),IF('Настройки'!$B$9="Нулевой спрос",0,""),IF(AL689&lt;0,IF('Настройки'!$B$10="Исключить","",IF('Настройки'!$B$10="Абсолютные значения",ABS(AL689),AL689)),AL689)))</x:f>
      </x:c>
      <x:c r="CP689" s="50" t="str">
        <x:f>IF(34&gt;'Настройки'!$B$3,"",IF(ISBLANK(AM689),IF('Настройки'!$B$9="Нулевой спрос",0,""),IF(AM689&lt;0,IF('Настройки'!$B$10="Исключить","",IF('Настройки'!$B$10="Абсолютные значения",ABS(AM689),AM689)),AM689)))</x:f>
      </x:c>
      <x:c r="CQ689" s="50" t="str">
        <x:f>IF(35&gt;'Настройки'!$B$3,"",IF(ISBLANK(AN689),IF('Настройки'!$B$9="Нулевой спрос",0,""),IF(AN689&lt;0,IF('Настройки'!$B$10="Исключить","",IF('Настройки'!$B$10="Абсолютные значения",ABS(AN689),AN689)),AN689)))</x:f>
      </x:c>
      <x:c r="CR689" s="50" t="str">
        <x:f>IF(36&gt;'Настройки'!$B$3,"",IF(ISBLANK(AO689),IF('Настройки'!$B$9="Нулевой спрос",0,""),IF(AO689&lt;0,IF('Настройки'!$B$10="Исключить","",IF('Настройки'!$B$10="Абсолютные значения",ABS(AO689),AO689)),AO689)))</x:f>
      </x:c>
      <x:c r="CS689" s="50" t="str">
        <x:f>IF(OR(1&gt;'Настройки'!$B$3,ISBLANK(BI689),BI689=0),"",BI689)</x:f>
      </x:c>
      <x:c r="CT689" s="50" t="str">
        <x:f>IF(OR(2&gt;'Настройки'!$B$3,ISBLANK(BJ689),BJ689=0),"",BJ689)</x:f>
      </x:c>
      <x:c r="CU689" s="50" t="str">
        <x:f>IF(OR(3&gt;'Настройки'!$B$3,ISBLANK(BK689),BK689=0),"",BK689)</x:f>
      </x:c>
      <x:c r="CV689" s="50" t="str">
        <x:f>IF(OR(4&gt;'Настройки'!$B$3,ISBLANK(BL689),BL689=0),"",BL689)</x:f>
      </x:c>
      <x:c r="CW689" s="50" t="str">
        <x:f>IF(OR(5&gt;'Настройки'!$B$3,ISBLANK(BM689),BM689=0),"",BM689)</x:f>
      </x:c>
      <x:c r="CX689" s="50" t="str">
        <x:f>IF(OR(6&gt;'Настройки'!$B$3,ISBLANK(BN689),BN689=0),"",BN689)</x:f>
      </x:c>
      <x:c r="CY689" s="50" t="str">
        <x:f>IF(OR(7&gt;'Настройки'!$B$3,ISBLANK(BO689),BO689=0),"",BO689)</x:f>
      </x:c>
      <x:c r="CZ689" s="50" t="str">
        <x:f>IF(OR(8&gt;'Настройки'!$B$3,ISBLANK(BP689),BP689=0),"",BP689)</x:f>
      </x:c>
      <x:c r="DA689" s="50" t="str">
        <x:f>IF(OR(9&gt;'Настройки'!$B$3,ISBLANK(BQ689),BQ689=0),"",BQ689)</x:f>
      </x:c>
      <x:c r="DB689" s="50" t="str">
        <x:f>IF(OR(10&gt;'Настройки'!$B$3,ISBLANK(BR689),BR689=0),"",BR689)</x:f>
      </x:c>
      <x:c r="DC689" s="50" t="str">
        <x:f>IF(OR(11&gt;'Настройки'!$B$3,ISBLANK(BS689),BS689=0),"",BS689)</x:f>
      </x:c>
      <x:c r="DD689" s="50" t="str">
        <x:f>IF(OR(12&gt;'Настройки'!$B$3,ISBLANK(BT689),BT689=0),"",BT689)</x:f>
      </x:c>
      <x:c r="DE689" s="50" t="str">
        <x:f>IF(OR(13&gt;'Настройки'!$B$3,ISBLANK(BU689),BU689=0),"",BU689)</x:f>
      </x:c>
      <x:c r="DF689" s="50" t="str">
        <x:f>IF(OR(14&gt;'Настройки'!$B$3,ISBLANK(BV689),BV689=0),"",BV689)</x:f>
      </x:c>
      <x:c r="DG689" s="50" t="str">
        <x:f>IF(OR(15&gt;'Настройки'!$B$3,ISBLANK(BW689),BW689=0),"",BW689)</x:f>
      </x:c>
      <x:c r="DH689" s="50" t="str">
        <x:f>IF(OR(16&gt;'Настройки'!$B$3,ISBLANK(BX689),BX689=0),"",BX689)</x:f>
      </x:c>
      <x:c r="DI689" s="50" t="str">
        <x:f>IF(OR(17&gt;'Настройки'!$B$3,ISBLANK(BY689),BY689=0),"",BY689)</x:f>
      </x:c>
      <x:c r="DJ689" s="50" t="str">
        <x:f>IF(OR(18&gt;'Настройки'!$B$3,ISBLANK(BZ689),BZ689=0),"",BZ689)</x:f>
      </x:c>
      <x:c r="DK689" s="50" t="str">
        <x:f>IF(OR(19&gt;'Настройки'!$B$3,ISBLANK(CA689),CA689=0),"",CA689)</x:f>
      </x:c>
      <x:c r="DL689" s="50" t="str">
        <x:f>IF(OR(20&gt;'Настройки'!$B$3,ISBLANK(CB689),CB689=0),"",CB689)</x:f>
      </x:c>
      <x:c r="DM689" s="50" t="str">
        <x:f>IF(OR(21&gt;'Настройки'!$B$3,ISBLANK(CC689),CC689=0),"",CC689)</x:f>
      </x:c>
      <x:c r="DN689" s="50" t="str">
        <x:f>IF(OR(22&gt;'Настройки'!$B$3,ISBLANK(CD689),CD689=0),"",CD689)</x:f>
      </x:c>
      <x:c r="DO689" s="50" t="str">
        <x:f>IF(OR(23&gt;'Настройки'!$B$3,ISBLANK(CE689),CE689=0),"",CE689)</x:f>
      </x:c>
      <x:c r="DP689" s="50" t="str">
        <x:f>IF(OR(24&gt;'Настройки'!$B$3,ISBLANK(CF689),CF689=0),"",CF689)</x:f>
      </x:c>
      <x:c r="DQ689" s="50" t="str">
        <x:f>IF(OR(25&gt;'Настройки'!$B$3,ISBLANK(CG689),CG689=0),"",CG689)</x:f>
      </x:c>
      <x:c r="DR689" s="50" t="str">
        <x:f>IF(OR(26&gt;'Настройки'!$B$3,ISBLANK(CH689),CH689=0),"",CH689)</x:f>
      </x:c>
      <x:c r="DS689" s="50" t="str">
        <x:f>IF(OR(27&gt;'Настройки'!$B$3,ISBLANK(CI689),CI689=0),"",CI689)</x:f>
      </x:c>
      <x:c r="DT689" s="50" t="str">
        <x:f>IF(OR(28&gt;'Настройки'!$B$3,ISBLANK(CJ689),CJ689=0),"",CJ689)</x:f>
      </x:c>
      <x:c r="DU689" s="50" t="str">
        <x:f>IF(OR(29&gt;'Настройки'!$B$3,ISBLANK(CK689),CK689=0),"",CK689)</x:f>
      </x:c>
      <x:c r="DV689" s="50" t="str">
        <x:f>IF(OR(30&gt;'Настройки'!$B$3,ISBLANK(CL689),CL689=0),"",CL689)</x:f>
      </x:c>
      <x:c r="DW689" s="50" t="str">
        <x:f>IF(OR(31&gt;'Настройки'!$B$3,ISBLANK(CM689),CM689=0),"",CM689)</x:f>
      </x:c>
      <x:c r="DX689" s="50" t="str">
        <x:f>IF(OR(32&gt;'Настройки'!$B$3,ISBLANK(CN689),CN689=0),"",CN689)</x:f>
      </x:c>
      <x:c r="DY689" s="50" t="str">
        <x:f>IF(OR(33&gt;'Настройки'!$B$3,ISBLANK(CO689),CO689=0),"",CO689)</x:f>
      </x:c>
      <x:c r="DZ689" s="50" t="str">
        <x:f>IF(OR(34&gt;'Настройки'!$B$3,ISBLANK(CP689),CP689=0),"",CP689)</x:f>
      </x:c>
      <x:c r="EA689" s="50" t="str">
        <x:f>IF(OR(35&gt;'Настройки'!$B$3,ISBLANK(CQ689),CQ689=0),"",CQ689)</x:f>
      </x:c>
      <x:c r="EB689" s="50" t="str">
        <x:f>IF(OR(36&gt;'Настройки'!$B$3,ISBLANK(CR689),CR689=0),"",CR689)</x:f>
      </x:c>
      <x:c r="EC689" s="50" t="str">
        <x:f>IF(A689="","",IF(OR(BB689="AZ",BB689="BZ"),10000+ROW(),IF(AZ689&gt;'Настройки'!$B$11,20000+ROW(),IF(BF689&lt;&gt;"Обычный",30000+ROW(),IF(AX689&lt;=0,40000+ROW(),"")))))</x:f>
      </x:c>
      <x:c r="ED689" s="50" t="str">
        <x:f>IF(EC689="","",COUNTIFS($EC$2:$EC$1001,"&gt;0",$EC$2:$EC$1001,"&lt;"&amp;EC689)+1)</x:f>
      </x:c>
    </x:row>
    <x:row r="690">
      <x:c r="A690" s="115"/>
      <x:c r="B690" s="115"/>
      <x:c r="C690" s="115"/>
      <x:c r="D690" s="118"/>
      <x:c r="E690" s="118"/>
      <x:c r="F690" s="118"/>
      <x:c r="G690" s="118"/>
      <x:c r="H690" s="118"/>
      <x:c r="I690" s="118"/>
      <x:c r="J690" s="118"/>
      <x:c r="K690" s="118"/>
      <x:c r="L690" s="118"/>
      <x:c r="M690" s="118"/>
      <x:c r="N690" s="118"/>
      <x:c r="O690" s="118"/>
      <x:c r="P690" s="118"/>
      <x:c r="Q690" s="118"/>
      <x:c r="R690" s="118"/>
      <x:c r="S690" s="118"/>
      <x:c r="T690" s="118"/>
      <x:c r="U690" s="118"/>
      <x:c r="V690" s="118"/>
      <x:c r="W690" s="118"/>
      <x:c r="X690" s="118"/>
      <x:c r="Y690" s="118"/>
      <x:c r="Z690" s="118"/>
      <x:c r="AA690" s="118"/>
      <x:c r="AB690" s="118"/>
      <x:c r="AC690" s="118"/>
      <x:c r="AD690" s="118"/>
      <x:c r="AE690" s="118"/>
      <x:c r="AF690" s="118"/>
      <x:c r="AG690" s="118"/>
      <x:c r="AH690" s="118"/>
      <x:c r="AI690" s="118"/>
      <x:c r="AJ690" s="118"/>
      <x:c r="AK690" s="118"/>
      <x:c r="AL690" s="118"/>
      <x:c r="AM690" s="118"/>
      <x:c r="AN690" s="118"/>
      <x:c r="AO690" s="118"/>
      <x:c r="AP690" s="115"/>
      <x:c r="AQ690" s="49" t="str">
        <x:f>IF(A690="","",COUNT(BI690:INDEX(BI690:CR690,1,'Настройки'!$B$3)))</x:f>
      </x:c>
      <x:c r="AR690" s="49" t="str">
        <x:f>IF(A690="","",SUM(BI690:INDEX(BI690:CR690,1,'Настройки'!$B$3)))</x:f>
      </x:c>
      <x:c r="AS690" s="58" t="str">
        <x:f>IF(A690="","",IF('Настройки'!$B$4="Стоимость потребления",AR690*D690,IF('Настройки'!$B$4="Количество",AR690,E690)))</x:f>
      </x:c>
      <x:c r="AT690" s="61" t="str">
        <x:f>IF(OR(A690="",AS690&lt;0,SUM($AS$2:$AS$1001)&lt;=0),"",AS690/SUM($AS$2:$AS$1001))</x:f>
      </x:c>
      <x:c r="AU690" s="61" t="str">
        <x:f>IF(OR(A690="",AS690&lt;0,SUM($AS$2:$AS$1001)&lt;=0),"",SUMIFS($AS$2:$AS$1001,$AS$2:$AS$1001,"&gt;"&amp;AS690)/SUM($AS$2:$AS$1001))</x:f>
      </x:c>
      <x:c r="AV690" s="61" t="str">
        <x:f>IF(OR(A690="",AS690&lt;0,SUM($AS$2:$AS$1001)&lt;=0),"",SUMIFS($AS$2:$AS$1001,$AS$2:$AS$1001,"&gt;="&amp;AS690)/SUM($AS$2:$AS$1001))</x:f>
      </x:c>
      <x:c r="AW690" s="49" t="str">
        <x:f>IF(A690="","",IF(SUM($AS$2:$AS$1001)&lt;=0,"Не определён",IF(AS690&lt;0,"Исключение",IF(AU690&lt;'Настройки'!$B$5,"A",IF(AU690&lt;'Настройки'!$B$6,"B","C")))))</x:f>
      </x:c>
      <x:c r="AX690" s="58" t="str">
        <x:f>IF(A690="","",IF(AQ690=0,"",AVERAGE(BI690:INDEX(BI690:CR690,1,'Настройки'!$B$3))))</x:f>
      </x:c>
      <x:c r="AY690" s="58" t="str">
        <x:f>IF(OR(A690="",AQ690=0),"",STDEVP(BI690:INDEX(BI690:CR690,1,'Настройки'!$B$3)))</x:f>
      </x:c>
      <x:c r="AZ690" s="61" t="str">
        <x:f>IF(OR(A690="",AQ690&lt;'Настройки'!$B$12,AX690&lt;=0,AND('Настройки'!$B$10="Блокировать",COUNTIF(F690:INDEX(F690:AO690,1,'Настройки'!$B$3),"&lt;0")&gt;0)),"",AY690/ABS(AX690))</x:f>
      </x:c>
      <x:c r="BA690" s="49" t="str">
        <x:f>IF(A690="","",IF(AND('Настройки'!$B$10="Блокировать",COUNTIF(F690:INDEX(F690:AO690,1,'Настройки'!$B$3),"&lt;0")&gt;0),"Не определён",IF(AQ690&lt;'Настройки'!$B$12,"Не определён",IF(AX690=0,"Нет спроса",IF(AX690&lt;0,"Не определён",IF(AZ690&lt;='Настройки'!$B$7,"X",IF(AZ690&lt;='Настройки'!$B$8,"Y","Z")))))))</x:f>
      </x:c>
      <x:c r="BB690" s="49" t="str">
        <x:f>IF(OR(A690="",LEN(AW690)&lt;&gt;1,LEN(BA690)&lt;&gt;1),"",AW690&amp;BA690)</x:f>
      </x:c>
      <x:c r="BC690" s="61" t="str">
        <x:f>IF(OR(A690="",AQ690=0),"",(COUNT(BI690:INDEX(BI690:CR690,1,'Настройки'!$B$3))-COUNT(CS690:INDEX(CS690:EB690,1,'Настройки'!$B$3)))/AQ690)</x:f>
      </x:c>
      <x:c r="BD690" s="64" t="str">
        <x:f>IF(OR(A690="",COUNT(CS690:INDEX(CS690:EB690,1,'Настройки'!$B$3))=0),"",AQ690/COUNT(CS690:INDEX(CS690:EB690,1,'Настройки'!$B$3)))</x:f>
      </x:c>
      <x:c r="BE690" s="64" t="str">
        <x:f>IF(OR(A690="",COUNT(CS690:INDEX(CS690:EB690,1,'Настройки'!$B$3))=0),"",IF(AVERAGE(CS690:INDEX(CS690:EB690,1,'Настройки'!$B$3))=0,"",(STDEVP(CS690:INDEX(CS690:EB690,1,'Настройки'!$B$3))/ABS(AVERAGE(CS690:INDEX(CS690:EB690,1,'Настройки'!$B$3))))^2))</x:f>
      </x:c>
      <x:c r="BF690" s="49" t="str">
        <x:f>IF(A690="","",IF(AQ690&lt;3,"Недостаточно",IF(AQ690&lt;6,"Предварительный","Обычный")))</x:f>
      </x:c>
      <x:c r="BG690" s="49" t="str">
        <x:f>IF(A690="","",IF(COUNTIF(F690:INDEX(F690:AO690,1,'Настройки'!$B$3),"&lt;0")&gt;0,IF('Настройки'!$B$10="Блокировать","Отрицательный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"),"")&amp;IF(AQ690&lt;3,"Недостаточно истории. ",IF(AQ690&lt;6,"Предварительная классификация. ",""))&amp;IF(AX690=0,"Нет спроса за горизонт. ","")&amp;IF(AZ690&gt;'Настройки'!$B$11,"Экстремальная вариативность. ",""))</x:f>
      </x:c>
      <x:c r="BH690" s="49" t="str">
        <x:f>IF(A690="","",IFERROR(VLOOKUP(BB690,'Настройки'!$D$3:$E$11,2,FALSE),"Сначала проверьте исходные данные и историю спроса.")&amp;" Уточните срок поставки, MOQ и критичность.")</x:f>
      </x:c>
      <x:c r="BI690" s="50" t="str">
        <x:f>IF(1&gt;'Настройки'!$B$3,"",IF(ISBLANK(F690),IF('Настройки'!$B$9="Нулевой спрос",0,""),IF(F690&lt;0,IF('Настройки'!$B$10="Исключить","",IF('Настройки'!$B$10="Абсолютные значения",ABS(F690),F690)),F690)))</x:f>
      </x:c>
      <x:c r="BJ690" s="50" t="str">
        <x:f>IF(2&gt;'Настройки'!$B$3,"",IF(ISBLANK(G690),IF('Настройки'!$B$9="Нулевой спрос",0,""),IF(G690&lt;0,IF('Настройки'!$B$10="Исключить","",IF('Настройки'!$B$10="Абсолютные значения",ABS(G690),G690)),G690)))</x:f>
      </x:c>
      <x:c r="BK690" s="50" t="str">
        <x:f>IF(3&gt;'Настройки'!$B$3,"",IF(ISBLANK(H690),IF('Настройки'!$B$9="Нулевой спрос",0,""),IF(H690&lt;0,IF('Настройки'!$B$10="Исключить","",IF('Настройки'!$B$10="Абсолютные значения",ABS(H690),H690)),H690)))</x:f>
      </x:c>
      <x:c r="BL690" s="50" t="str">
        <x:f>IF(4&gt;'Настройки'!$B$3,"",IF(ISBLANK(I690),IF('Настройки'!$B$9="Нулевой спрос",0,""),IF(I690&lt;0,IF('Настройки'!$B$10="Исключить","",IF('Настройки'!$B$10="Абсолютные значения",ABS(I690),I690)),I690)))</x:f>
      </x:c>
      <x:c r="BM690" s="50" t="str">
        <x:f>IF(5&gt;'Настройки'!$B$3,"",IF(ISBLANK(J690),IF('Настройки'!$B$9="Нулевой спрос",0,""),IF(J690&lt;0,IF('Настройки'!$B$10="Исключить","",IF('Настройки'!$B$10="Абсолютные значения",ABS(J690),J690)),J690)))</x:f>
      </x:c>
      <x:c r="BN690" s="50" t="str">
        <x:f>IF(6&gt;'Настройки'!$B$3,"",IF(ISBLANK(K690),IF('Настройки'!$B$9="Нулевой спрос",0,""),IF(K690&lt;0,IF('Настройки'!$B$10="Исключить","",IF('Настройки'!$B$10="Абсолютные значения",ABS(K690),K690)),K690)))</x:f>
      </x:c>
      <x:c r="BO690" s="50" t="str">
        <x:f>IF(7&gt;'Настройки'!$B$3,"",IF(ISBLANK(L690),IF('Настройки'!$B$9="Нулевой спрос",0,""),IF(L690&lt;0,IF('Настройки'!$B$10="Исключить","",IF('Настройки'!$B$10="Абсолютные значения",ABS(L690),L690)),L690)))</x:f>
      </x:c>
      <x:c r="BP690" s="50" t="str">
        <x:f>IF(8&gt;'Настройки'!$B$3,"",IF(ISBLANK(M690),IF('Настройки'!$B$9="Нулевой спрос",0,""),IF(M690&lt;0,IF('Настройки'!$B$10="Исключить","",IF('Настройки'!$B$10="Абсолютные значения",ABS(M690),M690)),M690)))</x:f>
      </x:c>
      <x:c r="BQ690" s="50" t="str">
        <x:f>IF(9&gt;'Настройки'!$B$3,"",IF(ISBLANK(N690),IF('Настройки'!$B$9="Нулевой спрос",0,""),IF(N690&lt;0,IF('Настройки'!$B$10="Исключить","",IF('Настройки'!$B$10="Абсолютные значения",ABS(N690),N690)),N690)))</x:f>
      </x:c>
      <x:c r="BR690" s="50" t="str">
        <x:f>IF(10&gt;'Настройки'!$B$3,"",IF(ISBLANK(O690),IF('Настройки'!$B$9="Нулевой спрос",0,""),IF(O690&lt;0,IF('Настройки'!$B$10="Исключить","",IF('Настройки'!$B$10="Абсолютные значения",ABS(O690),O690)),O690)))</x:f>
      </x:c>
      <x:c r="BS690" s="50" t="str">
        <x:f>IF(11&gt;'Настройки'!$B$3,"",IF(ISBLANK(P690),IF('Настройки'!$B$9="Нулевой спрос",0,""),IF(P690&lt;0,IF('Настройки'!$B$10="Исключить","",IF('Настройки'!$B$10="Абсолютные значения",ABS(P690),P690)),P690)))</x:f>
      </x:c>
      <x:c r="BT690" s="50" t="str">
        <x:f>IF(12&gt;'Настройки'!$B$3,"",IF(ISBLANK(Q690),IF('Настройки'!$B$9="Нулевой спрос",0,""),IF(Q690&lt;0,IF('Настройки'!$B$10="Исключить","",IF('Настройки'!$B$10="Абсолютные значения",ABS(Q690),Q690)),Q690)))</x:f>
      </x:c>
      <x:c r="BU690" s="50" t="str">
        <x:f>IF(13&gt;'Настройки'!$B$3,"",IF(ISBLANK(R690),IF('Настройки'!$B$9="Нулевой спрос",0,""),IF(R690&lt;0,IF('Настройки'!$B$10="Исключить","",IF('Настройки'!$B$10="Абсолютные значения",ABS(R690),R690)),R690)))</x:f>
      </x:c>
      <x:c r="BV690" s="50" t="str">
        <x:f>IF(14&gt;'Настройки'!$B$3,"",IF(ISBLANK(S690),IF('Настройки'!$B$9="Нулевой спрос",0,""),IF(S690&lt;0,IF('Настройки'!$B$10="Исключить","",IF('Настройки'!$B$10="Абсолютные значения",ABS(S690),S690)),S690)))</x:f>
      </x:c>
      <x:c r="BW690" s="50" t="str">
        <x:f>IF(15&gt;'Настройки'!$B$3,"",IF(ISBLANK(T690),IF('Настройки'!$B$9="Нулевой спрос",0,""),IF(T690&lt;0,IF('Настройки'!$B$10="Исключить","",IF('Настройки'!$B$10="Абсолютные значения",ABS(T690),T690)),T690)))</x:f>
      </x:c>
      <x:c r="BX690" s="50" t="str">
        <x:f>IF(16&gt;'Настройки'!$B$3,"",IF(ISBLANK(U690),IF('Настройки'!$B$9="Нулевой спрос",0,""),IF(U690&lt;0,IF('Настройки'!$B$10="Исключить","",IF('Настройки'!$B$10="Абсолютные значения",ABS(U690),U690)),U690)))</x:f>
      </x:c>
      <x:c r="BY690" s="50" t="str">
        <x:f>IF(17&gt;'Настройки'!$B$3,"",IF(ISBLANK(V690),IF('Настройки'!$B$9="Нулевой спрос",0,""),IF(V690&lt;0,IF('Настройки'!$B$10="Исключить","",IF('Настройки'!$B$10="Абсолютные значения",ABS(V690),V690)),V690)))</x:f>
      </x:c>
      <x:c r="BZ690" s="50" t="str">
        <x:f>IF(18&gt;'Настройки'!$B$3,"",IF(ISBLANK(W690),IF('Настройки'!$B$9="Нулевой спрос",0,""),IF(W690&lt;0,IF('Настройки'!$B$10="Исключить","",IF('Настройки'!$B$10="Абсолютные значения",ABS(W690),W690)),W690)))</x:f>
      </x:c>
      <x:c r="CA690" s="50" t="str">
        <x:f>IF(19&gt;'Настройки'!$B$3,"",IF(ISBLANK(X690),IF('Настройки'!$B$9="Нулевой спрос",0,""),IF(X690&lt;0,IF('Настройки'!$B$10="Исключить","",IF('Настройки'!$B$10="Абсолютные значения",ABS(X690),X690)),X690)))</x:f>
      </x:c>
      <x:c r="CB690" s="50" t="str">
        <x:f>IF(20&gt;'Настройки'!$B$3,"",IF(ISBLANK(Y690),IF('Настройки'!$B$9="Нулевой спрос",0,""),IF(Y690&lt;0,IF('Настройки'!$B$10="Исключить","",IF('Настройки'!$B$10="Абсолютные значения",ABS(Y690),Y690)),Y690)))</x:f>
      </x:c>
      <x:c r="CC690" s="50" t="str">
        <x:f>IF(21&gt;'Настройки'!$B$3,"",IF(ISBLANK(Z690),IF('Настройки'!$B$9="Нулевой спрос",0,""),IF(Z690&lt;0,IF('Настройки'!$B$10="Исключить","",IF('Настройки'!$B$10="Абсолютные значения",ABS(Z690),Z690)),Z690)))</x:f>
      </x:c>
      <x:c r="CD690" s="50" t="str">
        <x:f>IF(22&gt;'Настройки'!$B$3,"",IF(ISBLANK(AA690),IF('Настройки'!$B$9="Нулевой спрос",0,""),IF(AA690&lt;0,IF('Настройки'!$B$10="Исключить","",IF('Настройки'!$B$10="Абсолютные значения",ABS(AA690),AA690)),AA690)))</x:f>
      </x:c>
      <x:c r="CE690" s="50" t="str">
        <x:f>IF(23&gt;'Настройки'!$B$3,"",IF(ISBLANK(AB690),IF('Настройки'!$B$9="Нулевой спрос",0,""),IF(AB690&lt;0,IF('Настройки'!$B$10="Исключить","",IF('Настройки'!$B$10="Абсолютные значения",ABS(AB690),AB690)),AB690)))</x:f>
      </x:c>
      <x:c r="CF690" s="50" t="str">
        <x:f>IF(24&gt;'Настройки'!$B$3,"",IF(ISBLANK(AC690),IF('Настройки'!$B$9="Нулевой спрос",0,""),IF(AC690&lt;0,IF('Настройки'!$B$10="Исключить","",IF('Настройки'!$B$10="Абсолютные значения",ABS(AC690),AC690)),AC690)))</x:f>
      </x:c>
      <x:c r="CG690" s="50" t="str">
        <x:f>IF(25&gt;'Настройки'!$B$3,"",IF(ISBLANK(AD690),IF('Настройки'!$B$9="Нулевой спрос",0,""),IF(AD690&lt;0,IF('Настройки'!$B$10="Исключить","",IF('Настройки'!$B$10="Абсолютные значения",ABS(AD690),AD690)),AD690)))</x:f>
      </x:c>
      <x:c r="CH690" s="50" t="str">
        <x:f>IF(26&gt;'Настройки'!$B$3,"",IF(ISBLANK(AE690),IF('Настройки'!$B$9="Нулевой спрос",0,""),IF(AE690&lt;0,IF('Настройки'!$B$10="Исключить","",IF('Настройки'!$B$10="Абсолютные значения",ABS(AE690),AE690)),AE690)))</x:f>
      </x:c>
      <x:c r="CI690" s="50" t="str">
        <x:f>IF(27&gt;'Настройки'!$B$3,"",IF(ISBLANK(AF690),IF('Настройки'!$B$9="Нулевой спрос",0,""),IF(AF690&lt;0,IF('Настройки'!$B$10="Исключить","",IF('Настройки'!$B$10="Абсолютные значения",ABS(AF690),AF690)),AF690)))</x:f>
      </x:c>
      <x:c r="CJ690" s="50" t="str">
        <x:f>IF(28&gt;'Настройки'!$B$3,"",IF(ISBLANK(AG690),IF('Настройки'!$B$9="Нулевой спрос",0,""),IF(AG690&lt;0,IF('Настройки'!$B$10="Исключить","",IF('Настройки'!$B$10="Абсолютные значения",ABS(AG690),AG690)),AG690)))</x:f>
      </x:c>
      <x:c r="CK690" s="50" t="str">
        <x:f>IF(29&gt;'Настройки'!$B$3,"",IF(ISBLANK(AH690),IF('Настройки'!$B$9="Нулевой спрос",0,""),IF(AH690&lt;0,IF('Настройки'!$B$10="Исключить","",IF('Настройки'!$B$10="Абсолютные значения",ABS(AH690),AH690)),AH690)))</x:f>
      </x:c>
      <x:c r="CL690" s="50" t="str">
        <x:f>IF(30&gt;'Настройки'!$B$3,"",IF(ISBLANK(AI690),IF('Настройки'!$B$9="Нулевой спрос",0,""),IF(AI690&lt;0,IF('Настройки'!$B$10="Исключить","",IF('Настройки'!$B$10="Абсолютные значения",ABS(AI690),AI690)),AI690)))</x:f>
      </x:c>
      <x:c r="CM690" s="50" t="str">
        <x:f>IF(31&gt;'Настройки'!$B$3,"",IF(ISBLANK(AJ690),IF('Настройки'!$B$9="Нулевой спрос",0,""),IF(AJ690&lt;0,IF('Настройки'!$B$10="Исключить","",IF('Настройки'!$B$10="Абсолютные значения",ABS(AJ690),AJ690)),AJ690)))</x:f>
      </x:c>
      <x:c r="CN690" s="50" t="str">
        <x:f>IF(32&gt;'Настройки'!$B$3,"",IF(ISBLANK(AK690),IF('Настройки'!$B$9="Нулевой спрос",0,""),IF(AK690&lt;0,IF('Настройки'!$B$10="Исключить","",IF('Настройки'!$B$10="Абсолютные значения",ABS(AK690),AK690)),AK690)))</x:f>
      </x:c>
      <x:c r="CO690" s="50" t="str">
        <x:f>IF(33&gt;'Настройки'!$B$3,"",IF(ISBLANK(AL690),IF('Настройки'!$B$9="Нулевой спрос",0,""),IF(AL690&lt;0,IF('Настройки'!$B$10="Исключить","",IF('Настройки'!$B$10="Абсолютные значения",ABS(AL690),AL690)),AL690)))</x:f>
      </x:c>
      <x:c r="CP690" s="50" t="str">
        <x:f>IF(34&gt;'Настройки'!$B$3,"",IF(ISBLANK(AM690),IF('Настройки'!$B$9="Нулевой спрос",0,""),IF(AM690&lt;0,IF('Настройки'!$B$10="Исключить","",IF('Настройки'!$B$10="Абсолютные значения",ABS(AM690),AM690)),AM690)))</x:f>
      </x:c>
      <x:c r="CQ690" s="50" t="str">
        <x:f>IF(35&gt;'Настройки'!$B$3,"",IF(ISBLANK(AN690),IF('Настройки'!$B$9="Нулевой спрос",0,""),IF(AN690&lt;0,IF('Настройки'!$B$10="Исключить","",IF('Настройки'!$B$10="Абсолютные значения",ABS(AN690),AN690)),AN690)))</x:f>
      </x:c>
      <x:c r="CR690" s="50" t="str">
        <x:f>IF(36&gt;'Настройки'!$B$3,"",IF(ISBLANK(AO690),IF('Настройки'!$B$9="Нулевой спрос",0,""),IF(AO690&lt;0,IF('Настройки'!$B$10="Исключить","",IF('Настройки'!$B$10="Абсолютные значения",ABS(AO690),AO690)),AO690)))</x:f>
      </x:c>
      <x:c r="CS690" s="50" t="str">
        <x:f>IF(OR(1&gt;'Настройки'!$B$3,ISBLANK(BI690),BI690=0),"",BI690)</x:f>
      </x:c>
      <x:c r="CT690" s="50" t="str">
        <x:f>IF(OR(2&gt;'Настройки'!$B$3,ISBLANK(BJ690),BJ690=0),"",BJ690)</x:f>
      </x:c>
      <x:c r="CU690" s="50" t="str">
        <x:f>IF(OR(3&gt;'Настройки'!$B$3,ISBLANK(BK690),BK690=0),"",BK690)</x:f>
      </x:c>
      <x:c r="CV690" s="50" t="str">
        <x:f>IF(OR(4&gt;'Настройки'!$B$3,ISBLANK(BL690),BL690=0),"",BL690)</x:f>
      </x:c>
      <x:c r="CW690" s="50" t="str">
        <x:f>IF(OR(5&gt;'Настройки'!$B$3,ISBLANK(BM690),BM690=0),"",BM690)</x:f>
      </x:c>
      <x:c r="CX690" s="50" t="str">
        <x:f>IF(OR(6&gt;'Настройки'!$B$3,ISBLANK(BN690),BN690=0),"",BN690)</x:f>
      </x:c>
      <x:c r="CY690" s="50" t="str">
        <x:f>IF(OR(7&gt;'Настройки'!$B$3,ISBLANK(BO690),BO690=0),"",BO690)</x:f>
      </x:c>
      <x:c r="CZ690" s="50" t="str">
        <x:f>IF(OR(8&gt;'Настройки'!$B$3,ISBLANK(BP690),BP690=0),"",BP690)</x:f>
      </x:c>
      <x:c r="DA690" s="50" t="str">
        <x:f>IF(OR(9&gt;'Настройки'!$B$3,ISBLANK(BQ690),BQ690=0),"",BQ690)</x:f>
      </x:c>
      <x:c r="DB690" s="50" t="str">
        <x:f>IF(OR(10&gt;'Настройки'!$B$3,ISBLANK(BR690),BR690=0),"",BR690)</x:f>
      </x:c>
      <x:c r="DC690" s="50" t="str">
        <x:f>IF(OR(11&gt;'Настройки'!$B$3,ISBLANK(BS690),BS690=0),"",BS690)</x:f>
      </x:c>
      <x:c r="DD690" s="50" t="str">
        <x:f>IF(OR(12&gt;'Настройки'!$B$3,ISBLANK(BT690),BT690=0),"",BT690)</x:f>
      </x:c>
      <x:c r="DE690" s="50" t="str">
        <x:f>IF(OR(13&gt;'Настройки'!$B$3,ISBLANK(BU690),BU690=0),"",BU690)</x:f>
      </x:c>
      <x:c r="DF690" s="50" t="str">
        <x:f>IF(OR(14&gt;'Настройки'!$B$3,ISBLANK(BV690),BV690=0),"",BV690)</x:f>
      </x:c>
      <x:c r="DG690" s="50" t="str">
        <x:f>IF(OR(15&gt;'Настройки'!$B$3,ISBLANK(BW690),BW690=0),"",BW690)</x:f>
      </x:c>
      <x:c r="DH690" s="50" t="str">
        <x:f>IF(OR(16&gt;'Настройки'!$B$3,ISBLANK(BX690),BX690=0),"",BX690)</x:f>
      </x:c>
      <x:c r="DI690" s="50" t="str">
        <x:f>IF(OR(17&gt;'Настройки'!$B$3,ISBLANK(BY690),BY690=0),"",BY690)</x:f>
      </x:c>
      <x:c r="DJ690" s="50" t="str">
        <x:f>IF(OR(18&gt;'Настройки'!$B$3,ISBLANK(BZ690),BZ690=0),"",BZ690)</x:f>
      </x:c>
      <x:c r="DK690" s="50" t="str">
        <x:f>IF(OR(19&gt;'Настройки'!$B$3,ISBLANK(CA690),CA690=0),"",CA690)</x:f>
      </x:c>
      <x:c r="DL690" s="50" t="str">
        <x:f>IF(OR(20&gt;'Настройки'!$B$3,ISBLANK(CB690),CB690=0),"",CB690)</x:f>
      </x:c>
      <x:c r="DM690" s="50" t="str">
        <x:f>IF(OR(21&gt;'Настройки'!$B$3,ISBLANK(CC690),CC690=0),"",CC690)</x:f>
      </x:c>
      <x:c r="DN690" s="50" t="str">
        <x:f>IF(OR(22&gt;'Настройки'!$B$3,ISBLANK(CD690),CD690=0),"",CD690)</x:f>
      </x:c>
      <x:c r="DO690" s="50" t="str">
        <x:f>IF(OR(23&gt;'Настройки'!$B$3,ISBLANK(CE690),CE690=0),"",CE690)</x:f>
      </x:c>
      <x:c r="DP690" s="50" t="str">
        <x:f>IF(OR(24&gt;'Настройки'!$B$3,ISBLANK(CF690),CF690=0),"",CF690)</x:f>
      </x:c>
      <x:c r="DQ690" s="50" t="str">
        <x:f>IF(OR(25&gt;'Настройки'!$B$3,ISBLANK(CG690),CG690=0),"",CG690)</x:f>
      </x:c>
      <x:c r="DR690" s="50" t="str">
        <x:f>IF(OR(26&gt;'Настройки'!$B$3,ISBLANK(CH690),CH690=0),"",CH690)</x:f>
      </x:c>
      <x:c r="DS690" s="50" t="str">
        <x:f>IF(OR(27&gt;'Настройки'!$B$3,ISBLANK(CI690),CI690=0),"",CI690)</x:f>
      </x:c>
      <x:c r="DT690" s="50" t="str">
        <x:f>IF(OR(28&gt;'Настройки'!$B$3,ISBLANK(CJ690),CJ690=0),"",CJ690)</x:f>
      </x:c>
      <x:c r="DU690" s="50" t="str">
        <x:f>IF(OR(29&gt;'Настройки'!$B$3,ISBLANK(CK690),CK690=0),"",CK690)</x:f>
      </x:c>
      <x:c r="DV690" s="50" t="str">
        <x:f>IF(OR(30&gt;'Настройки'!$B$3,ISBLANK(CL690),CL690=0),"",CL690)</x:f>
      </x:c>
      <x:c r="DW690" s="50" t="str">
        <x:f>IF(OR(31&gt;'Настройки'!$B$3,ISBLANK(CM690),CM690=0),"",CM690)</x:f>
      </x:c>
      <x:c r="DX690" s="50" t="str">
        <x:f>IF(OR(32&gt;'Настройки'!$B$3,ISBLANK(CN690),CN690=0),"",CN690)</x:f>
      </x:c>
      <x:c r="DY690" s="50" t="str">
        <x:f>IF(OR(33&gt;'Настройки'!$B$3,ISBLANK(CO690),CO690=0),"",CO690)</x:f>
      </x:c>
      <x:c r="DZ690" s="50" t="str">
        <x:f>IF(OR(34&gt;'Настройки'!$B$3,ISBLANK(CP690),CP690=0),"",CP690)</x:f>
      </x:c>
      <x:c r="EA690" s="50" t="str">
        <x:f>IF(OR(35&gt;'Настройки'!$B$3,ISBLANK(CQ690),CQ690=0),"",CQ690)</x:f>
      </x:c>
      <x:c r="EB690" s="50" t="str">
        <x:f>IF(OR(36&gt;'Настройки'!$B$3,ISBLANK(CR690),CR690=0),"",CR690)</x:f>
      </x:c>
      <x:c r="EC690" s="50" t="str">
        <x:f>IF(A690="","",IF(OR(BB690="AZ",BB690="BZ"),10000+ROW(),IF(AZ690&gt;'Настройки'!$B$11,20000+ROW(),IF(BF690&lt;&gt;"Обычный",30000+ROW(),IF(AX690&lt;=0,40000+ROW(),"")))))</x:f>
      </x:c>
      <x:c r="ED690" s="50" t="str">
        <x:f>IF(EC690="","",COUNTIFS($EC$2:$EC$1001,"&gt;0",$EC$2:$EC$1001,"&lt;"&amp;EC690)+1)</x:f>
      </x:c>
    </x:row>
    <x:row r="691">
      <x:c r="A691" s="115"/>
      <x:c r="B691" s="115"/>
      <x:c r="C691" s="115"/>
      <x:c r="D691" s="118"/>
      <x:c r="E691" s="118"/>
      <x:c r="F691" s="118"/>
      <x:c r="G691" s="118"/>
      <x:c r="H691" s="118"/>
      <x:c r="I691" s="118"/>
      <x:c r="J691" s="118"/>
      <x:c r="K691" s="118"/>
      <x:c r="L691" s="118"/>
      <x:c r="M691" s="118"/>
      <x:c r="N691" s="118"/>
      <x:c r="O691" s="118"/>
      <x:c r="P691" s="118"/>
      <x:c r="Q691" s="118"/>
      <x:c r="R691" s="118"/>
      <x:c r="S691" s="118"/>
      <x:c r="T691" s="118"/>
      <x:c r="U691" s="118"/>
      <x:c r="V691" s="118"/>
      <x:c r="W691" s="118"/>
      <x:c r="X691" s="118"/>
      <x:c r="Y691" s="118"/>
      <x:c r="Z691" s="118"/>
      <x:c r="AA691" s="118"/>
      <x:c r="AB691" s="118"/>
      <x:c r="AC691" s="118"/>
      <x:c r="AD691" s="118"/>
      <x:c r="AE691" s="118"/>
      <x:c r="AF691" s="118"/>
      <x:c r="AG691" s="118"/>
      <x:c r="AH691" s="118"/>
      <x:c r="AI691" s="118"/>
      <x:c r="AJ691" s="118"/>
      <x:c r="AK691" s="118"/>
      <x:c r="AL691" s="118"/>
      <x:c r="AM691" s="118"/>
      <x:c r="AN691" s="118"/>
      <x:c r="AO691" s="118"/>
      <x:c r="AP691" s="115"/>
      <x:c r="AQ691" s="49" t="str">
        <x:f>IF(A691="","",COUNT(BI691:INDEX(BI691:CR691,1,'Настройки'!$B$3)))</x:f>
      </x:c>
      <x:c r="AR691" s="49" t="str">
        <x:f>IF(A691="","",SUM(BI691:INDEX(BI691:CR691,1,'Настройки'!$B$3)))</x:f>
      </x:c>
      <x:c r="AS691" s="58" t="str">
        <x:f>IF(A691="","",IF('Настройки'!$B$4="Стоимость потребления",AR691*D691,IF('Настройки'!$B$4="Количество",AR691,E691)))</x:f>
      </x:c>
      <x:c r="AT691" s="61" t="str">
        <x:f>IF(OR(A691="",AS691&lt;0,SUM($AS$2:$AS$1001)&lt;=0),"",AS691/SUM($AS$2:$AS$1001))</x:f>
      </x:c>
      <x:c r="AU691" s="61" t="str">
        <x:f>IF(OR(A691="",AS691&lt;0,SUM($AS$2:$AS$1001)&lt;=0),"",SUMIFS($AS$2:$AS$1001,$AS$2:$AS$1001,"&gt;"&amp;AS691)/SUM($AS$2:$AS$1001))</x:f>
      </x:c>
      <x:c r="AV691" s="61" t="str">
        <x:f>IF(OR(A691="",AS691&lt;0,SUM($AS$2:$AS$1001)&lt;=0),"",SUMIFS($AS$2:$AS$1001,$AS$2:$AS$1001,"&gt;="&amp;AS691)/SUM($AS$2:$AS$1001))</x:f>
      </x:c>
      <x:c r="AW691" s="49" t="str">
        <x:f>IF(A691="","",IF(SUM($AS$2:$AS$1001)&lt;=0,"Не определён",IF(AS691&lt;0,"Исключение",IF(AU691&lt;'Настройки'!$B$5,"A",IF(AU691&lt;'Настройки'!$B$6,"B","C")))))</x:f>
      </x:c>
      <x:c r="AX691" s="58" t="str">
        <x:f>IF(A691="","",IF(AQ691=0,"",AVERAGE(BI691:INDEX(BI691:CR691,1,'Настройки'!$B$3))))</x:f>
      </x:c>
      <x:c r="AY691" s="58" t="str">
        <x:f>IF(OR(A691="",AQ691=0),"",STDEVP(BI691:INDEX(BI691:CR691,1,'Настройки'!$B$3)))</x:f>
      </x:c>
      <x:c r="AZ691" s="61" t="str">
        <x:f>IF(OR(A691="",AQ691&lt;'Настройки'!$B$12,AX691&lt;=0,AND('Настройки'!$B$10="Блокировать",COUNTIF(F691:INDEX(F691:AO691,1,'Настройки'!$B$3),"&lt;0")&gt;0)),"",AY691/ABS(AX691))</x:f>
      </x:c>
      <x:c r="BA691" s="49" t="str">
        <x:f>IF(A691="","",IF(AND('Настройки'!$B$10="Блокировать",COUNTIF(F691:INDEX(F691:AO691,1,'Настройки'!$B$3),"&lt;0")&gt;0),"Не определён",IF(AQ691&lt;'Настройки'!$B$12,"Не определён",IF(AX691=0,"Нет спроса",IF(AX691&lt;0,"Не определён",IF(AZ691&lt;='Настройки'!$B$7,"X",IF(AZ691&lt;='Настройки'!$B$8,"Y","Z")))))))</x:f>
      </x:c>
      <x:c r="BB691" s="49" t="str">
        <x:f>IF(OR(A691="",LEN(AW691)&lt;&gt;1,LEN(BA691)&lt;&gt;1),"",AW691&amp;BA691)</x:f>
      </x:c>
      <x:c r="BC691" s="61" t="str">
        <x:f>IF(OR(A691="",AQ691=0),"",(COUNT(BI691:INDEX(BI691:CR691,1,'Настройки'!$B$3))-COUNT(CS691:INDEX(CS691:EB691,1,'Настройки'!$B$3)))/AQ691)</x:f>
      </x:c>
      <x:c r="BD691" s="64" t="str">
        <x:f>IF(OR(A691="",COUNT(CS691:INDEX(CS691:EB691,1,'Настройки'!$B$3))=0),"",AQ691/COUNT(CS691:INDEX(CS691:EB691,1,'Настройки'!$B$3)))</x:f>
      </x:c>
      <x:c r="BE691" s="64" t="str">
        <x:f>IF(OR(A691="",COUNT(CS691:INDEX(CS691:EB691,1,'Настройки'!$B$3))=0),"",IF(AVERAGE(CS691:INDEX(CS691:EB691,1,'Настройки'!$B$3))=0,"",(STDEVP(CS691:INDEX(CS691:EB691,1,'Настройки'!$B$3))/ABS(AVERAGE(CS691:INDEX(CS691:EB691,1,'Настройки'!$B$3))))^2))</x:f>
      </x:c>
      <x:c r="BF691" s="49" t="str">
        <x:f>IF(A691="","",IF(AQ691&lt;3,"Недостаточно",IF(AQ691&lt;6,"Предварительный","Обычный")))</x:f>
      </x:c>
      <x:c r="BG691" s="49" t="str">
        <x:f>IF(A691="","",IF(COUNTIF(F691:INDEX(F691:AO691,1,'Настройки'!$B$3),"&lt;0")&gt;0,IF('Настройки'!$B$10="Блокировать","Отрицательный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"),"")&amp;IF(AQ691&lt;3,"Недостаточно истории. ",IF(AQ691&lt;6,"Предварительная классификация. ",""))&amp;IF(AX691=0,"Нет спроса за горизонт. ","")&amp;IF(AZ691&gt;'Настройки'!$B$11,"Экстремальная вариативность. ",""))</x:f>
      </x:c>
      <x:c r="BH691" s="49" t="str">
        <x:f>IF(A691="","",IFERROR(VLOOKUP(BB691,'Настройки'!$D$3:$E$11,2,FALSE),"Сначала проверьте исходные данные и историю спроса.")&amp;" Уточните срок поставки, MOQ и критичность.")</x:f>
      </x:c>
      <x:c r="BI691" s="50" t="str">
        <x:f>IF(1&gt;'Настройки'!$B$3,"",IF(ISBLANK(F691),IF('Настройки'!$B$9="Нулевой спрос",0,""),IF(F691&lt;0,IF('Настройки'!$B$10="Исключить","",IF('Настройки'!$B$10="Абсолютные значения",ABS(F691),F691)),F691)))</x:f>
      </x:c>
      <x:c r="BJ691" s="50" t="str">
        <x:f>IF(2&gt;'Настройки'!$B$3,"",IF(ISBLANK(G691),IF('Настройки'!$B$9="Нулевой спрос",0,""),IF(G691&lt;0,IF('Настройки'!$B$10="Исключить","",IF('Настройки'!$B$10="Абсолютные значения",ABS(G691),G691)),G691)))</x:f>
      </x:c>
      <x:c r="BK691" s="50" t="str">
        <x:f>IF(3&gt;'Настройки'!$B$3,"",IF(ISBLANK(H691),IF('Настройки'!$B$9="Нулевой спрос",0,""),IF(H691&lt;0,IF('Настройки'!$B$10="Исключить","",IF('Настройки'!$B$10="Абсолютные значения",ABS(H691),H691)),H691)))</x:f>
      </x:c>
      <x:c r="BL691" s="50" t="str">
        <x:f>IF(4&gt;'Настройки'!$B$3,"",IF(ISBLANK(I691),IF('Настройки'!$B$9="Нулевой спрос",0,""),IF(I691&lt;0,IF('Настройки'!$B$10="Исключить","",IF('Настройки'!$B$10="Абсолютные значения",ABS(I691),I691)),I691)))</x:f>
      </x:c>
      <x:c r="BM691" s="50" t="str">
        <x:f>IF(5&gt;'Настройки'!$B$3,"",IF(ISBLANK(J691),IF('Настройки'!$B$9="Нулевой спрос",0,""),IF(J691&lt;0,IF('Настройки'!$B$10="Исключить","",IF('Настройки'!$B$10="Абсолютные значения",ABS(J691),J691)),J691)))</x:f>
      </x:c>
      <x:c r="BN691" s="50" t="str">
        <x:f>IF(6&gt;'Настройки'!$B$3,"",IF(ISBLANK(K691),IF('Настройки'!$B$9="Нулевой спрос",0,""),IF(K691&lt;0,IF('Настройки'!$B$10="Исключить","",IF('Настройки'!$B$10="Абсолютные значения",ABS(K691),K691)),K691)))</x:f>
      </x:c>
      <x:c r="BO691" s="50" t="str">
        <x:f>IF(7&gt;'Настройки'!$B$3,"",IF(ISBLANK(L691),IF('Настройки'!$B$9="Нулевой спрос",0,""),IF(L691&lt;0,IF('Настройки'!$B$10="Исключить","",IF('Настройки'!$B$10="Абсолютные значения",ABS(L691),L691)),L691)))</x:f>
      </x:c>
      <x:c r="BP691" s="50" t="str">
        <x:f>IF(8&gt;'Настройки'!$B$3,"",IF(ISBLANK(M691),IF('Настройки'!$B$9="Нулевой спрос",0,""),IF(M691&lt;0,IF('Настройки'!$B$10="Исключить","",IF('Настройки'!$B$10="Абсолютные значения",ABS(M691),M691)),M691)))</x:f>
      </x:c>
      <x:c r="BQ691" s="50" t="str">
        <x:f>IF(9&gt;'Настройки'!$B$3,"",IF(ISBLANK(N691),IF('Настройки'!$B$9="Нулевой спрос",0,""),IF(N691&lt;0,IF('Настройки'!$B$10="Исключить","",IF('Настройки'!$B$10="Абсолютные значения",ABS(N691),N691)),N691)))</x:f>
      </x:c>
      <x:c r="BR691" s="50" t="str">
        <x:f>IF(10&gt;'Настройки'!$B$3,"",IF(ISBLANK(O691),IF('Настройки'!$B$9="Нулевой спрос",0,""),IF(O691&lt;0,IF('Настройки'!$B$10="Исключить","",IF('Настройки'!$B$10="Абсолютные значения",ABS(O691),O691)),O691)))</x:f>
      </x:c>
      <x:c r="BS691" s="50" t="str">
        <x:f>IF(11&gt;'Настройки'!$B$3,"",IF(ISBLANK(P691),IF('Настройки'!$B$9="Нулевой спрос",0,""),IF(P691&lt;0,IF('Настройки'!$B$10="Исключить","",IF('Настройки'!$B$10="Абсолютные значения",ABS(P691),P691)),P691)))</x:f>
      </x:c>
      <x:c r="BT691" s="50" t="str">
        <x:f>IF(12&gt;'Настройки'!$B$3,"",IF(ISBLANK(Q691),IF('Настройки'!$B$9="Нулевой спрос",0,""),IF(Q691&lt;0,IF('Настройки'!$B$10="Исключить","",IF('Настройки'!$B$10="Абсолютные значения",ABS(Q691),Q691)),Q691)))</x:f>
      </x:c>
      <x:c r="BU691" s="50" t="str">
        <x:f>IF(13&gt;'Настройки'!$B$3,"",IF(ISBLANK(R691),IF('Настройки'!$B$9="Нулевой спрос",0,""),IF(R691&lt;0,IF('Настройки'!$B$10="Исключить","",IF('Настройки'!$B$10="Абсолютные значения",ABS(R691),R691)),R691)))</x:f>
      </x:c>
      <x:c r="BV691" s="50" t="str">
        <x:f>IF(14&gt;'Настройки'!$B$3,"",IF(ISBLANK(S691),IF('Настройки'!$B$9="Нулевой спрос",0,""),IF(S691&lt;0,IF('Настройки'!$B$10="Исключить","",IF('Настройки'!$B$10="Абсолютные значения",ABS(S691),S691)),S691)))</x:f>
      </x:c>
      <x:c r="BW691" s="50" t="str">
        <x:f>IF(15&gt;'Настройки'!$B$3,"",IF(ISBLANK(T691),IF('Настройки'!$B$9="Нулевой спрос",0,""),IF(T691&lt;0,IF('Настройки'!$B$10="Исключить","",IF('Настройки'!$B$10="Абсолютные значения",ABS(T691),T691)),T691)))</x:f>
      </x:c>
      <x:c r="BX691" s="50" t="str">
        <x:f>IF(16&gt;'Настройки'!$B$3,"",IF(ISBLANK(U691),IF('Настройки'!$B$9="Нулевой спрос",0,""),IF(U691&lt;0,IF('Настройки'!$B$10="Исключить","",IF('Настройки'!$B$10="Абсолютные значения",ABS(U691),U691)),U691)))</x:f>
      </x:c>
      <x:c r="BY691" s="50" t="str">
        <x:f>IF(17&gt;'Настройки'!$B$3,"",IF(ISBLANK(V691),IF('Настройки'!$B$9="Нулевой спрос",0,""),IF(V691&lt;0,IF('Настройки'!$B$10="Исключить","",IF('Настройки'!$B$10="Абсолютные значения",ABS(V691),V691)),V691)))</x:f>
      </x:c>
      <x:c r="BZ691" s="50" t="str">
        <x:f>IF(18&gt;'Настройки'!$B$3,"",IF(ISBLANK(W691),IF('Настройки'!$B$9="Нулевой спрос",0,""),IF(W691&lt;0,IF('Настройки'!$B$10="Исключить","",IF('Настройки'!$B$10="Абсолютные значения",ABS(W691),W691)),W691)))</x:f>
      </x:c>
      <x:c r="CA691" s="50" t="str">
        <x:f>IF(19&gt;'Настройки'!$B$3,"",IF(ISBLANK(X691),IF('Настройки'!$B$9="Нулевой спрос",0,""),IF(X691&lt;0,IF('Настройки'!$B$10="Исключить","",IF('Настройки'!$B$10="Абсолютные значения",ABS(X691),X691)),X691)))</x:f>
      </x:c>
      <x:c r="CB691" s="50" t="str">
        <x:f>IF(20&gt;'Настройки'!$B$3,"",IF(ISBLANK(Y691),IF('Настройки'!$B$9="Нулевой спрос",0,""),IF(Y691&lt;0,IF('Настройки'!$B$10="Исключить","",IF('Настройки'!$B$10="Абсолютные значения",ABS(Y691),Y691)),Y691)))</x:f>
      </x:c>
      <x:c r="CC691" s="50" t="str">
        <x:f>IF(21&gt;'Настройки'!$B$3,"",IF(ISBLANK(Z691),IF('Настройки'!$B$9="Нулевой спрос",0,""),IF(Z691&lt;0,IF('Настройки'!$B$10="Исключить","",IF('Настройки'!$B$10="Абсолютные значения",ABS(Z691),Z691)),Z691)))</x:f>
      </x:c>
      <x:c r="CD691" s="50" t="str">
        <x:f>IF(22&gt;'Настройки'!$B$3,"",IF(ISBLANK(AA691),IF('Настройки'!$B$9="Нулевой спрос",0,""),IF(AA691&lt;0,IF('Настройки'!$B$10="Исключить","",IF('Настройки'!$B$10="Абсолютные значения",ABS(AA691),AA691)),AA691)))</x:f>
      </x:c>
      <x:c r="CE691" s="50" t="str">
        <x:f>IF(23&gt;'Настройки'!$B$3,"",IF(ISBLANK(AB691),IF('Настройки'!$B$9="Нулевой спрос",0,""),IF(AB691&lt;0,IF('Настройки'!$B$10="Исключить","",IF('Настройки'!$B$10="Абсолютные значения",ABS(AB691),AB691)),AB691)))</x:f>
      </x:c>
      <x:c r="CF691" s="50" t="str">
        <x:f>IF(24&gt;'Настройки'!$B$3,"",IF(ISBLANK(AC691),IF('Настройки'!$B$9="Нулевой спрос",0,""),IF(AC691&lt;0,IF('Настройки'!$B$10="Исключить","",IF('Настройки'!$B$10="Абсолютные значения",ABS(AC691),AC691)),AC691)))</x:f>
      </x:c>
      <x:c r="CG691" s="50" t="str">
        <x:f>IF(25&gt;'Настройки'!$B$3,"",IF(ISBLANK(AD691),IF('Настройки'!$B$9="Нулевой спрос",0,""),IF(AD691&lt;0,IF('Настройки'!$B$10="Исключить","",IF('Настройки'!$B$10="Абсолютные значения",ABS(AD691),AD691)),AD691)))</x:f>
      </x:c>
      <x:c r="CH691" s="50" t="str">
        <x:f>IF(26&gt;'Настройки'!$B$3,"",IF(ISBLANK(AE691),IF('Настройки'!$B$9="Нулевой спрос",0,""),IF(AE691&lt;0,IF('Настройки'!$B$10="Исключить","",IF('Настройки'!$B$10="Абсолютные значения",ABS(AE691),AE691)),AE691)))</x:f>
      </x:c>
      <x:c r="CI691" s="50" t="str">
        <x:f>IF(27&gt;'Настройки'!$B$3,"",IF(ISBLANK(AF691),IF('Настройки'!$B$9="Нулевой спрос",0,""),IF(AF691&lt;0,IF('Настройки'!$B$10="Исключить","",IF('Настройки'!$B$10="Абсолютные значения",ABS(AF691),AF691)),AF691)))</x:f>
      </x:c>
      <x:c r="CJ691" s="50" t="str">
        <x:f>IF(28&gt;'Настройки'!$B$3,"",IF(ISBLANK(AG691),IF('Настройки'!$B$9="Нулевой спрос",0,""),IF(AG691&lt;0,IF('Настройки'!$B$10="Исключить","",IF('Настройки'!$B$10="Абсолютные значения",ABS(AG691),AG691)),AG691)))</x:f>
      </x:c>
      <x:c r="CK691" s="50" t="str">
        <x:f>IF(29&gt;'Настройки'!$B$3,"",IF(ISBLANK(AH691),IF('Настройки'!$B$9="Нулевой спрос",0,""),IF(AH691&lt;0,IF('Настройки'!$B$10="Исключить","",IF('Настройки'!$B$10="Абсолютные значения",ABS(AH691),AH691)),AH691)))</x:f>
      </x:c>
      <x:c r="CL691" s="50" t="str">
        <x:f>IF(30&gt;'Настройки'!$B$3,"",IF(ISBLANK(AI691),IF('Настройки'!$B$9="Нулевой спрос",0,""),IF(AI691&lt;0,IF('Настройки'!$B$10="Исключить","",IF('Настройки'!$B$10="Абсолютные значения",ABS(AI691),AI691)),AI691)))</x:f>
      </x:c>
      <x:c r="CM691" s="50" t="str">
        <x:f>IF(31&gt;'Настройки'!$B$3,"",IF(ISBLANK(AJ691),IF('Настройки'!$B$9="Нулевой спрос",0,""),IF(AJ691&lt;0,IF('Настройки'!$B$10="Исключить","",IF('Настройки'!$B$10="Абсолютные значения",ABS(AJ691),AJ691)),AJ691)))</x:f>
      </x:c>
      <x:c r="CN691" s="50" t="str">
        <x:f>IF(32&gt;'Настройки'!$B$3,"",IF(ISBLANK(AK691),IF('Настройки'!$B$9="Нулевой спрос",0,""),IF(AK691&lt;0,IF('Настройки'!$B$10="Исключить","",IF('Настройки'!$B$10="Абсолютные значения",ABS(AK691),AK691)),AK691)))</x:f>
      </x:c>
      <x:c r="CO691" s="50" t="str">
        <x:f>IF(33&gt;'Настройки'!$B$3,"",IF(ISBLANK(AL691),IF('Настройки'!$B$9="Нулевой спрос",0,""),IF(AL691&lt;0,IF('Настройки'!$B$10="Исключить","",IF('Настройки'!$B$10="Абсолютные значения",ABS(AL691),AL691)),AL691)))</x:f>
      </x:c>
      <x:c r="CP691" s="50" t="str">
        <x:f>IF(34&gt;'Настройки'!$B$3,"",IF(ISBLANK(AM691),IF('Настройки'!$B$9="Нулевой спрос",0,""),IF(AM691&lt;0,IF('Настройки'!$B$10="Исключить","",IF('Настройки'!$B$10="Абсолютные значения",ABS(AM691),AM691)),AM691)))</x:f>
      </x:c>
      <x:c r="CQ691" s="50" t="str">
        <x:f>IF(35&gt;'Настройки'!$B$3,"",IF(ISBLANK(AN691),IF('Настройки'!$B$9="Нулевой спрос",0,""),IF(AN691&lt;0,IF('Настройки'!$B$10="Исключить","",IF('Настройки'!$B$10="Абсолютные значения",ABS(AN691),AN691)),AN691)))</x:f>
      </x:c>
      <x:c r="CR691" s="50" t="str">
        <x:f>IF(36&gt;'Настройки'!$B$3,"",IF(ISBLANK(AO691),IF('Настройки'!$B$9="Нулевой спрос",0,""),IF(AO691&lt;0,IF('Настройки'!$B$10="Исключить","",IF('Настройки'!$B$10="Абсолютные значения",ABS(AO691),AO691)),AO691)))</x:f>
      </x:c>
      <x:c r="CS691" s="50" t="str">
        <x:f>IF(OR(1&gt;'Настройки'!$B$3,ISBLANK(BI691),BI691=0),"",BI691)</x:f>
      </x:c>
      <x:c r="CT691" s="50" t="str">
        <x:f>IF(OR(2&gt;'Настройки'!$B$3,ISBLANK(BJ691),BJ691=0),"",BJ691)</x:f>
      </x:c>
      <x:c r="CU691" s="50" t="str">
        <x:f>IF(OR(3&gt;'Настройки'!$B$3,ISBLANK(BK691),BK691=0),"",BK691)</x:f>
      </x:c>
      <x:c r="CV691" s="50" t="str">
        <x:f>IF(OR(4&gt;'Настройки'!$B$3,ISBLANK(BL691),BL691=0),"",BL691)</x:f>
      </x:c>
      <x:c r="CW691" s="50" t="str">
        <x:f>IF(OR(5&gt;'Настройки'!$B$3,ISBLANK(BM691),BM691=0),"",BM691)</x:f>
      </x:c>
      <x:c r="CX691" s="50" t="str">
        <x:f>IF(OR(6&gt;'Настройки'!$B$3,ISBLANK(BN691),BN691=0),"",BN691)</x:f>
      </x:c>
      <x:c r="CY691" s="50" t="str">
        <x:f>IF(OR(7&gt;'Настройки'!$B$3,ISBLANK(BO691),BO691=0),"",BO691)</x:f>
      </x:c>
      <x:c r="CZ691" s="50" t="str">
        <x:f>IF(OR(8&gt;'Настройки'!$B$3,ISBLANK(BP691),BP691=0),"",BP691)</x:f>
      </x:c>
      <x:c r="DA691" s="50" t="str">
        <x:f>IF(OR(9&gt;'Настройки'!$B$3,ISBLANK(BQ691),BQ691=0),"",BQ691)</x:f>
      </x:c>
      <x:c r="DB691" s="50" t="str">
        <x:f>IF(OR(10&gt;'Настройки'!$B$3,ISBLANK(BR691),BR691=0),"",BR691)</x:f>
      </x:c>
      <x:c r="DC691" s="50" t="str">
        <x:f>IF(OR(11&gt;'Настройки'!$B$3,ISBLANK(BS691),BS691=0),"",BS691)</x:f>
      </x:c>
      <x:c r="DD691" s="50" t="str">
        <x:f>IF(OR(12&gt;'Настройки'!$B$3,ISBLANK(BT691),BT691=0),"",BT691)</x:f>
      </x:c>
      <x:c r="DE691" s="50" t="str">
        <x:f>IF(OR(13&gt;'Настройки'!$B$3,ISBLANK(BU691),BU691=0),"",BU691)</x:f>
      </x:c>
      <x:c r="DF691" s="50" t="str">
        <x:f>IF(OR(14&gt;'Настройки'!$B$3,ISBLANK(BV691),BV691=0),"",BV691)</x:f>
      </x:c>
      <x:c r="DG691" s="50" t="str">
        <x:f>IF(OR(15&gt;'Настройки'!$B$3,ISBLANK(BW691),BW691=0),"",BW691)</x:f>
      </x:c>
      <x:c r="DH691" s="50" t="str">
        <x:f>IF(OR(16&gt;'Настройки'!$B$3,ISBLANK(BX691),BX691=0),"",BX691)</x:f>
      </x:c>
      <x:c r="DI691" s="50" t="str">
        <x:f>IF(OR(17&gt;'Настройки'!$B$3,ISBLANK(BY691),BY691=0),"",BY691)</x:f>
      </x:c>
      <x:c r="DJ691" s="50" t="str">
        <x:f>IF(OR(18&gt;'Настройки'!$B$3,ISBLANK(BZ691),BZ691=0),"",BZ691)</x:f>
      </x:c>
      <x:c r="DK691" s="50" t="str">
        <x:f>IF(OR(19&gt;'Настройки'!$B$3,ISBLANK(CA691),CA691=0),"",CA691)</x:f>
      </x:c>
      <x:c r="DL691" s="50" t="str">
        <x:f>IF(OR(20&gt;'Настройки'!$B$3,ISBLANK(CB691),CB691=0),"",CB691)</x:f>
      </x:c>
      <x:c r="DM691" s="50" t="str">
        <x:f>IF(OR(21&gt;'Настройки'!$B$3,ISBLANK(CC691),CC691=0),"",CC691)</x:f>
      </x:c>
      <x:c r="DN691" s="50" t="str">
        <x:f>IF(OR(22&gt;'Настройки'!$B$3,ISBLANK(CD691),CD691=0),"",CD691)</x:f>
      </x:c>
      <x:c r="DO691" s="50" t="str">
        <x:f>IF(OR(23&gt;'Настройки'!$B$3,ISBLANK(CE691),CE691=0),"",CE691)</x:f>
      </x:c>
      <x:c r="DP691" s="50" t="str">
        <x:f>IF(OR(24&gt;'Настройки'!$B$3,ISBLANK(CF691),CF691=0),"",CF691)</x:f>
      </x:c>
      <x:c r="DQ691" s="50" t="str">
        <x:f>IF(OR(25&gt;'Настройки'!$B$3,ISBLANK(CG691),CG691=0),"",CG691)</x:f>
      </x:c>
      <x:c r="DR691" s="50" t="str">
        <x:f>IF(OR(26&gt;'Настройки'!$B$3,ISBLANK(CH691),CH691=0),"",CH691)</x:f>
      </x:c>
      <x:c r="DS691" s="50" t="str">
        <x:f>IF(OR(27&gt;'Настройки'!$B$3,ISBLANK(CI691),CI691=0),"",CI691)</x:f>
      </x:c>
      <x:c r="DT691" s="50" t="str">
        <x:f>IF(OR(28&gt;'Настройки'!$B$3,ISBLANK(CJ691),CJ691=0),"",CJ691)</x:f>
      </x:c>
      <x:c r="DU691" s="50" t="str">
        <x:f>IF(OR(29&gt;'Настройки'!$B$3,ISBLANK(CK691),CK691=0),"",CK691)</x:f>
      </x:c>
      <x:c r="DV691" s="50" t="str">
        <x:f>IF(OR(30&gt;'Настройки'!$B$3,ISBLANK(CL691),CL691=0),"",CL691)</x:f>
      </x:c>
      <x:c r="DW691" s="50" t="str">
        <x:f>IF(OR(31&gt;'Настройки'!$B$3,ISBLANK(CM691),CM691=0),"",CM691)</x:f>
      </x:c>
      <x:c r="DX691" s="50" t="str">
        <x:f>IF(OR(32&gt;'Настройки'!$B$3,ISBLANK(CN691),CN691=0),"",CN691)</x:f>
      </x:c>
      <x:c r="DY691" s="50" t="str">
        <x:f>IF(OR(33&gt;'Настройки'!$B$3,ISBLANK(CO691),CO691=0),"",CO691)</x:f>
      </x:c>
      <x:c r="DZ691" s="50" t="str">
        <x:f>IF(OR(34&gt;'Настройки'!$B$3,ISBLANK(CP691),CP691=0),"",CP691)</x:f>
      </x:c>
      <x:c r="EA691" s="50" t="str">
        <x:f>IF(OR(35&gt;'Настройки'!$B$3,ISBLANK(CQ691),CQ691=0),"",CQ691)</x:f>
      </x:c>
      <x:c r="EB691" s="50" t="str">
        <x:f>IF(OR(36&gt;'Настройки'!$B$3,ISBLANK(CR691),CR691=0),"",CR691)</x:f>
      </x:c>
      <x:c r="EC691" s="50" t="str">
        <x:f>IF(A691="","",IF(OR(BB691="AZ",BB691="BZ"),10000+ROW(),IF(AZ691&gt;'Настройки'!$B$11,20000+ROW(),IF(BF691&lt;&gt;"Обычный",30000+ROW(),IF(AX691&lt;=0,40000+ROW(),"")))))</x:f>
      </x:c>
      <x:c r="ED691" s="50" t="str">
        <x:f>IF(EC691="","",COUNTIFS($EC$2:$EC$1001,"&gt;0",$EC$2:$EC$1001,"&lt;"&amp;EC691)+1)</x:f>
      </x:c>
    </x:row>
    <x:row r="692">
      <x:c r="A692" s="115"/>
      <x:c r="B692" s="115"/>
      <x:c r="C692" s="115"/>
      <x:c r="D692" s="118"/>
      <x:c r="E692" s="118"/>
      <x:c r="F692" s="118"/>
      <x:c r="G692" s="118"/>
      <x:c r="H692" s="118"/>
      <x:c r="I692" s="118"/>
      <x:c r="J692" s="118"/>
      <x:c r="K692" s="118"/>
      <x:c r="L692" s="118"/>
      <x:c r="M692" s="118"/>
      <x:c r="N692" s="118"/>
      <x:c r="O692" s="118"/>
      <x:c r="P692" s="118"/>
      <x:c r="Q692" s="118"/>
      <x:c r="R692" s="118"/>
      <x:c r="S692" s="118"/>
      <x:c r="T692" s="118"/>
      <x:c r="U692" s="118"/>
      <x:c r="V692" s="118"/>
      <x:c r="W692" s="118"/>
      <x:c r="X692" s="118"/>
      <x:c r="Y692" s="118"/>
      <x:c r="Z692" s="118"/>
      <x:c r="AA692" s="118"/>
      <x:c r="AB692" s="118"/>
      <x:c r="AC692" s="118"/>
      <x:c r="AD692" s="118"/>
      <x:c r="AE692" s="118"/>
      <x:c r="AF692" s="118"/>
      <x:c r="AG692" s="118"/>
      <x:c r="AH692" s="118"/>
      <x:c r="AI692" s="118"/>
      <x:c r="AJ692" s="118"/>
      <x:c r="AK692" s="118"/>
      <x:c r="AL692" s="118"/>
      <x:c r="AM692" s="118"/>
      <x:c r="AN692" s="118"/>
      <x:c r="AO692" s="118"/>
      <x:c r="AP692" s="115"/>
      <x:c r="AQ692" s="49" t="str">
        <x:f>IF(A692="","",COUNT(BI692:INDEX(BI692:CR692,1,'Настройки'!$B$3)))</x:f>
      </x:c>
      <x:c r="AR692" s="49" t="str">
        <x:f>IF(A692="","",SUM(BI692:INDEX(BI692:CR692,1,'Настройки'!$B$3)))</x:f>
      </x:c>
      <x:c r="AS692" s="58" t="str">
        <x:f>IF(A692="","",IF('Настройки'!$B$4="Стоимость потребления",AR692*D692,IF('Настройки'!$B$4="Количество",AR692,E692)))</x:f>
      </x:c>
      <x:c r="AT692" s="61" t="str">
        <x:f>IF(OR(A692="",AS692&lt;0,SUM($AS$2:$AS$1001)&lt;=0),"",AS692/SUM($AS$2:$AS$1001))</x:f>
      </x:c>
      <x:c r="AU692" s="61" t="str">
        <x:f>IF(OR(A692="",AS692&lt;0,SUM($AS$2:$AS$1001)&lt;=0),"",SUMIFS($AS$2:$AS$1001,$AS$2:$AS$1001,"&gt;"&amp;AS692)/SUM($AS$2:$AS$1001))</x:f>
      </x:c>
      <x:c r="AV692" s="61" t="str">
        <x:f>IF(OR(A692="",AS692&lt;0,SUM($AS$2:$AS$1001)&lt;=0),"",SUMIFS($AS$2:$AS$1001,$AS$2:$AS$1001,"&gt;="&amp;AS692)/SUM($AS$2:$AS$1001))</x:f>
      </x:c>
      <x:c r="AW692" s="49" t="str">
        <x:f>IF(A692="","",IF(SUM($AS$2:$AS$1001)&lt;=0,"Не определён",IF(AS692&lt;0,"Исключение",IF(AU692&lt;'Настройки'!$B$5,"A",IF(AU692&lt;'Настройки'!$B$6,"B","C")))))</x:f>
      </x:c>
      <x:c r="AX692" s="58" t="str">
        <x:f>IF(A692="","",IF(AQ692=0,"",AVERAGE(BI692:INDEX(BI692:CR692,1,'Настройки'!$B$3))))</x:f>
      </x:c>
      <x:c r="AY692" s="58" t="str">
        <x:f>IF(OR(A692="",AQ692=0),"",STDEVP(BI692:INDEX(BI692:CR692,1,'Настройки'!$B$3)))</x:f>
      </x:c>
      <x:c r="AZ692" s="61" t="str">
        <x:f>IF(OR(A692="",AQ692&lt;'Настройки'!$B$12,AX692&lt;=0,AND('Настройки'!$B$10="Блокировать",COUNTIF(F692:INDEX(F692:AO692,1,'Настройки'!$B$3),"&lt;0")&gt;0)),"",AY692/ABS(AX692))</x:f>
      </x:c>
      <x:c r="BA692" s="49" t="str">
        <x:f>IF(A692="","",IF(AND('Настройки'!$B$10="Блокировать",COUNTIF(F692:INDEX(F692:AO692,1,'Настройки'!$B$3),"&lt;0")&gt;0),"Не определён",IF(AQ692&lt;'Настройки'!$B$12,"Не определён",IF(AX692=0,"Нет спроса",IF(AX692&lt;0,"Не определён",IF(AZ692&lt;='Настройки'!$B$7,"X",IF(AZ692&lt;='Настройки'!$B$8,"Y","Z")))))))</x:f>
      </x:c>
      <x:c r="BB692" s="49" t="str">
        <x:f>IF(OR(A692="",LEN(AW692)&lt;&gt;1,LEN(BA692)&lt;&gt;1),"",AW692&amp;BA692)</x:f>
      </x:c>
      <x:c r="BC692" s="61" t="str">
        <x:f>IF(OR(A692="",AQ692=0),"",(COUNT(BI692:INDEX(BI692:CR692,1,'Настройки'!$B$3))-COUNT(CS692:INDEX(CS692:EB692,1,'Настройки'!$B$3)))/AQ692)</x:f>
      </x:c>
      <x:c r="BD692" s="64" t="str">
        <x:f>IF(OR(A692="",COUNT(CS692:INDEX(CS692:EB692,1,'Настройки'!$B$3))=0),"",AQ692/COUNT(CS692:INDEX(CS692:EB692,1,'Настройки'!$B$3)))</x:f>
      </x:c>
      <x:c r="BE692" s="64" t="str">
        <x:f>IF(OR(A692="",COUNT(CS692:INDEX(CS692:EB692,1,'Настройки'!$B$3))=0),"",IF(AVERAGE(CS692:INDEX(CS692:EB692,1,'Настройки'!$B$3))=0,"",(STDEVP(CS692:INDEX(CS692:EB692,1,'Настройки'!$B$3))/ABS(AVERAGE(CS692:INDEX(CS692:EB692,1,'Настройки'!$B$3))))^2))</x:f>
      </x:c>
      <x:c r="BF692" s="49" t="str">
        <x:f>IF(A692="","",IF(AQ692&lt;3,"Недостаточно",IF(AQ692&lt;6,"Предварительный","Обычный")))</x:f>
      </x:c>
      <x:c r="BG692" s="49" t="str">
        <x:f>IF(A692="","",IF(COUNTIF(F692:INDEX(F692:AO692,1,'Настройки'!$B$3),"&lt;0")&gt;0,IF('Настройки'!$B$10="Блокировать","Отрицательный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"),"")&amp;IF(AQ692&lt;3,"Недостаточно истории. ",IF(AQ692&lt;6,"Предварительная классификация. ",""))&amp;IF(AX692=0,"Нет спроса за горизонт. ","")&amp;IF(AZ692&gt;'Настройки'!$B$11,"Экстремальная вариативность. ",""))</x:f>
      </x:c>
      <x:c r="BH692" s="49" t="str">
        <x:f>IF(A692="","",IFERROR(VLOOKUP(BB692,'Настройки'!$D$3:$E$11,2,FALSE),"Сначала проверьте исходные данные и историю спроса.")&amp;" Уточните срок поставки, MOQ и критичность.")</x:f>
      </x:c>
      <x:c r="BI692" s="50" t="str">
        <x:f>IF(1&gt;'Настройки'!$B$3,"",IF(ISBLANK(F692),IF('Настройки'!$B$9="Нулевой спрос",0,""),IF(F692&lt;0,IF('Настройки'!$B$10="Исключить","",IF('Настройки'!$B$10="Абсолютные значения",ABS(F692),F692)),F692)))</x:f>
      </x:c>
      <x:c r="BJ692" s="50" t="str">
        <x:f>IF(2&gt;'Настройки'!$B$3,"",IF(ISBLANK(G692),IF('Настройки'!$B$9="Нулевой спрос",0,""),IF(G692&lt;0,IF('Настройки'!$B$10="Исключить","",IF('Настройки'!$B$10="Абсолютные значения",ABS(G692),G692)),G692)))</x:f>
      </x:c>
      <x:c r="BK692" s="50" t="str">
        <x:f>IF(3&gt;'Настройки'!$B$3,"",IF(ISBLANK(H692),IF('Настройки'!$B$9="Нулевой спрос",0,""),IF(H692&lt;0,IF('Настройки'!$B$10="Исключить","",IF('Настройки'!$B$10="Абсолютные значения",ABS(H692),H692)),H692)))</x:f>
      </x:c>
      <x:c r="BL692" s="50" t="str">
        <x:f>IF(4&gt;'Настройки'!$B$3,"",IF(ISBLANK(I692),IF('Настройки'!$B$9="Нулевой спрос",0,""),IF(I692&lt;0,IF('Настройки'!$B$10="Исключить","",IF('Настройки'!$B$10="Абсолютные значения",ABS(I692),I692)),I692)))</x:f>
      </x:c>
      <x:c r="BM692" s="50" t="str">
        <x:f>IF(5&gt;'Настройки'!$B$3,"",IF(ISBLANK(J692),IF('Настройки'!$B$9="Нулевой спрос",0,""),IF(J692&lt;0,IF('Настройки'!$B$10="Исключить","",IF('Настройки'!$B$10="Абсолютные значения",ABS(J692),J692)),J692)))</x:f>
      </x:c>
      <x:c r="BN692" s="50" t="str">
        <x:f>IF(6&gt;'Настройки'!$B$3,"",IF(ISBLANK(K692),IF('Настройки'!$B$9="Нулевой спрос",0,""),IF(K692&lt;0,IF('Настройки'!$B$10="Исключить","",IF('Настройки'!$B$10="Абсолютные значения",ABS(K692),K692)),K692)))</x:f>
      </x:c>
      <x:c r="BO692" s="50" t="str">
        <x:f>IF(7&gt;'Настройки'!$B$3,"",IF(ISBLANK(L692),IF('Настройки'!$B$9="Нулевой спрос",0,""),IF(L692&lt;0,IF('Настройки'!$B$10="Исключить","",IF('Настройки'!$B$10="Абсолютные значения",ABS(L692),L692)),L692)))</x:f>
      </x:c>
      <x:c r="BP692" s="50" t="str">
        <x:f>IF(8&gt;'Настройки'!$B$3,"",IF(ISBLANK(M692),IF('Настройки'!$B$9="Нулевой спрос",0,""),IF(M692&lt;0,IF('Настройки'!$B$10="Исключить","",IF('Настройки'!$B$10="Абсолютные значения",ABS(M692),M692)),M692)))</x:f>
      </x:c>
      <x:c r="BQ692" s="50" t="str">
        <x:f>IF(9&gt;'Настройки'!$B$3,"",IF(ISBLANK(N692),IF('Настройки'!$B$9="Нулевой спрос",0,""),IF(N692&lt;0,IF('Настройки'!$B$10="Исключить","",IF('Настройки'!$B$10="Абсолютные значения",ABS(N692),N692)),N692)))</x:f>
      </x:c>
      <x:c r="BR692" s="50" t="str">
        <x:f>IF(10&gt;'Настройки'!$B$3,"",IF(ISBLANK(O692),IF('Настройки'!$B$9="Нулевой спрос",0,""),IF(O692&lt;0,IF('Настройки'!$B$10="Исключить","",IF('Настройки'!$B$10="Абсолютные значения",ABS(O692),O692)),O692)))</x:f>
      </x:c>
      <x:c r="BS692" s="50" t="str">
        <x:f>IF(11&gt;'Настройки'!$B$3,"",IF(ISBLANK(P692),IF('Настройки'!$B$9="Нулевой спрос",0,""),IF(P692&lt;0,IF('Настройки'!$B$10="Исключить","",IF('Настройки'!$B$10="Абсолютные значения",ABS(P692),P692)),P692)))</x:f>
      </x:c>
      <x:c r="BT692" s="50" t="str">
        <x:f>IF(12&gt;'Настройки'!$B$3,"",IF(ISBLANK(Q692),IF('Настройки'!$B$9="Нулевой спрос",0,""),IF(Q692&lt;0,IF('Настройки'!$B$10="Исключить","",IF('Настройки'!$B$10="Абсолютные значения",ABS(Q692),Q692)),Q692)))</x:f>
      </x:c>
      <x:c r="BU692" s="50" t="str">
        <x:f>IF(13&gt;'Настройки'!$B$3,"",IF(ISBLANK(R692),IF('Настройки'!$B$9="Нулевой спрос",0,""),IF(R692&lt;0,IF('Настройки'!$B$10="Исключить","",IF('Настройки'!$B$10="Абсолютные значения",ABS(R692),R692)),R692)))</x:f>
      </x:c>
      <x:c r="BV692" s="50" t="str">
        <x:f>IF(14&gt;'Настройки'!$B$3,"",IF(ISBLANK(S692),IF('Настройки'!$B$9="Нулевой спрос",0,""),IF(S692&lt;0,IF('Настройки'!$B$10="Исключить","",IF('Настройки'!$B$10="Абсолютные значения",ABS(S692),S692)),S692)))</x:f>
      </x:c>
      <x:c r="BW692" s="50" t="str">
        <x:f>IF(15&gt;'Настройки'!$B$3,"",IF(ISBLANK(T692),IF('Настройки'!$B$9="Нулевой спрос",0,""),IF(T692&lt;0,IF('Настройки'!$B$10="Исключить","",IF('Настройки'!$B$10="Абсолютные значения",ABS(T692),T692)),T692)))</x:f>
      </x:c>
      <x:c r="BX692" s="50" t="str">
        <x:f>IF(16&gt;'Настройки'!$B$3,"",IF(ISBLANK(U692),IF('Настройки'!$B$9="Нулевой спрос",0,""),IF(U692&lt;0,IF('Настройки'!$B$10="Исключить","",IF('Настройки'!$B$10="Абсолютные значения",ABS(U692),U692)),U692)))</x:f>
      </x:c>
      <x:c r="BY692" s="50" t="str">
        <x:f>IF(17&gt;'Настройки'!$B$3,"",IF(ISBLANK(V692),IF('Настройки'!$B$9="Нулевой спрос",0,""),IF(V692&lt;0,IF('Настройки'!$B$10="Исключить","",IF('Настройки'!$B$10="Абсолютные значения",ABS(V692),V692)),V692)))</x:f>
      </x:c>
      <x:c r="BZ692" s="50" t="str">
        <x:f>IF(18&gt;'Настройки'!$B$3,"",IF(ISBLANK(W692),IF('Настройки'!$B$9="Нулевой спрос",0,""),IF(W692&lt;0,IF('Настройки'!$B$10="Исключить","",IF('Настройки'!$B$10="Абсолютные значения",ABS(W692),W692)),W692)))</x:f>
      </x:c>
      <x:c r="CA692" s="50" t="str">
        <x:f>IF(19&gt;'Настройки'!$B$3,"",IF(ISBLANK(X692),IF('Настройки'!$B$9="Нулевой спрос",0,""),IF(X692&lt;0,IF('Настройки'!$B$10="Исключить","",IF('Настройки'!$B$10="Абсолютные значения",ABS(X692),X692)),X692)))</x:f>
      </x:c>
      <x:c r="CB692" s="50" t="str">
        <x:f>IF(20&gt;'Настройки'!$B$3,"",IF(ISBLANK(Y692),IF('Настройки'!$B$9="Нулевой спрос",0,""),IF(Y692&lt;0,IF('Настройки'!$B$10="Исключить","",IF('Настройки'!$B$10="Абсолютные значения",ABS(Y692),Y692)),Y692)))</x:f>
      </x:c>
      <x:c r="CC692" s="50" t="str">
        <x:f>IF(21&gt;'Настройки'!$B$3,"",IF(ISBLANK(Z692),IF('Настройки'!$B$9="Нулевой спрос",0,""),IF(Z692&lt;0,IF('Настройки'!$B$10="Исключить","",IF('Настройки'!$B$10="Абсолютные значения",ABS(Z692),Z692)),Z692)))</x:f>
      </x:c>
      <x:c r="CD692" s="50" t="str">
        <x:f>IF(22&gt;'Настройки'!$B$3,"",IF(ISBLANK(AA692),IF('Настройки'!$B$9="Нулевой спрос",0,""),IF(AA692&lt;0,IF('Настройки'!$B$10="Исключить","",IF('Настройки'!$B$10="Абсолютные значения",ABS(AA692),AA692)),AA692)))</x:f>
      </x:c>
      <x:c r="CE692" s="50" t="str">
        <x:f>IF(23&gt;'Настройки'!$B$3,"",IF(ISBLANK(AB692),IF('Настройки'!$B$9="Нулевой спрос",0,""),IF(AB692&lt;0,IF('Настройки'!$B$10="Исключить","",IF('Настройки'!$B$10="Абсолютные значения",ABS(AB692),AB692)),AB692)))</x:f>
      </x:c>
      <x:c r="CF692" s="50" t="str">
        <x:f>IF(24&gt;'Настройки'!$B$3,"",IF(ISBLANK(AC692),IF('Настройки'!$B$9="Нулевой спрос",0,""),IF(AC692&lt;0,IF('Настройки'!$B$10="Исключить","",IF('Настройки'!$B$10="Абсолютные значения",ABS(AC692),AC692)),AC692)))</x:f>
      </x:c>
      <x:c r="CG692" s="50" t="str">
        <x:f>IF(25&gt;'Настройки'!$B$3,"",IF(ISBLANK(AD692),IF('Настройки'!$B$9="Нулевой спрос",0,""),IF(AD692&lt;0,IF('Настройки'!$B$10="Исключить","",IF('Настройки'!$B$10="Абсолютные значения",ABS(AD692),AD692)),AD692)))</x:f>
      </x:c>
      <x:c r="CH692" s="50" t="str">
        <x:f>IF(26&gt;'Настройки'!$B$3,"",IF(ISBLANK(AE692),IF('Настройки'!$B$9="Нулевой спрос",0,""),IF(AE692&lt;0,IF('Настройки'!$B$10="Исключить","",IF('Настройки'!$B$10="Абсолютные значения",ABS(AE692),AE692)),AE692)))</x:f>
      </x:c>
      <x:c r="CI692" s="50" t="str">
        <x:f>IF(27&gt;'Настройки'!$B$3,"",IF(ISBLANK(AF692),IF('Настройки'!$B$9="Нулевой спрос",0,""),IF(AF692&lt;0,IF('Настройки'!$B$10="Исключить","",IF('Настройки'!$B$10="Абсолютные значения",ABS(AF692),AF692)),AF692)))</x:f>
      </x:c>
      <x:c r="CJ692" s="50" t="str">
        <x:f>IF(28&gt;'Настройки'!$B$3,"",IF(ISBLANK(AG692),IF('Настройки'!$B$9="Нулевой спрос",0,""),IF(AG692&lt;0,IF('Настройки'!$B$10="Исключить","",IF('Настройки'!$B$10="Абсолютные значения",ABS(AG692),AG692)),AG692)))</x:f>
      </x:c>
      <x:c r="CK692" s="50" t="str">
        <x:f>IF(29&gt;'Настройки'!$B$3,"",IF(ISBLANK(AH692),IF('Настройки'!$B$9="Нулевой спрос",0,""),IF(AH692&lt;0,IF('Настройки'!$B$10="Исключить","",IF('Настройки'!$B$10="Абсолютные значения",ABS(AH692),AH692)),AH692)))</x:f>
      </x:c>
      <x:c r="CL692" s="50" t="str">
        <x:f>IF(30&gt;'Настройки'!$B$3,"",IF(ISBLANK(AI692),IF('Настройки'!$B$9="Нулевой спрос",0,""),IF(AI692&lt;0,IF('Настройки'!$B$10="Исключить","",IF('Настройки'!$B$10="Абсолютные значения",ABS(AI692),AI692)),AI692)))</x:f>
      </x:c>
      <x:c r="CM692" s="50" t="str">
        <x:f>IF(31&gt;'Настройки'!$B$3,"",IF(ISBLANK(AJ692),IF('Настройки'!$B$9="Нулевой спрос",0,""),IF(AJ692&lt;0,IF('Настройки'!$B$10="Исключить","",IF('Настройки'!$B$10="Абсолютные значения",ABS(AJ692),AJ692)),AJ692)))</x:f>
      </x:c>
      <x:c r="CN692" s="50" t="str">
        <x:f>IF(32&gt;'Настройки'!$B$3,"",IF(ISBLANK(AK692),IF('Настройки'!$B$9="Нулевой спрос",0,""),IF(AK692&lt;0,IF('Настройки'!$B$10="Исключить","",IF('Настройки'!$B$10="Абсолютные значения",ABS(AK692),AK692)),AK692)))</x:f>
      </x:c>
      <x:c r="CO692" s="50" t="str">
        <x:f>IF(33&gt;'Настройки'!$B$3,"",IF(ISBLANK(AL692),IF('Настройки'!$B$9="Нулевой спрос",0,""),IF(AL692&lt;0,IF('Настройки'!$B$10="Исключить","",IF('Настройки'!$B$10="Абсолютные значения",ABS(AL692),AL692)),AL692)))</x:f>
      </x:c>
      <x:c r="CP692" s="50" t="str">
        <x:f>IF(34&gt;'Настройки'!$B$3,"",IF(ISBLANK(AM692),IF('Настройки'!$B$9="Нулевой спрос",0,""),IF(AM692&lt;0,IF('Настройки'!$B$10="Исключить","",IF('Настройки'!$B$10="Абсолютные значения",ABS(AM692),AM692)),AM692)))</x:f>
      </x:c>
      <x:c r="CQ692" s="50" t="str">
        <x:f>IF(35&gt;'Настройки'!$B$3,"",IF(ISBLANK(AN692),IF('Настройки'!$B$9="Нулевой спрос",0,""),IF(AN692&lt;0,IF('Настройки'!$B$10="Исключить","",IF('Настройки'!$B$10="Абсолютные значения",ABS(AN692),AN692)),AN692)))</x:f>
      </x:c>
      <x:c r="CR692" s="50" t="str">
        <x:f>IF(36&gt;'Настройки'!$B$3,"",IF(ISBLANK(AO692),IF('Настройки'!$B$9="Нулевой спрос",0,""),IF(AO692&lt;0,IF('Настройки'!$B$10="Исключить","",IF('Настройки'!$B$10="Абсолютные значения",ABS(AO692),AO692)),AO692)))</x:f>
      </x:c>
      <x:c r="CS692" s="50" t="str">
        <x:f>IF(OR(1&gt;'Настройки'!$B$3,ISBLANK(BI692),BI692=0),"",BI692)</x:f>
      </x:c>
      <x:c r="CT692" s="50" t="str">
        <x:f>IF(OR(2&gt;'Настройки'!$B$3,ISBLANK(BJ692),BJ692=0),"",BJ692)</x:f>
      </x:c>
      <x:c r="CU692" s="50" t="str">
        <x:f>IF(OR(3&gt;'Настройки'!$B$3,ISBLANK(BK692),BK692=0),"",BK692)</x:f>
      </x:c>
      <x:c r="CV692" s="50" t="str">
        <x:f>IF(OR(4&gt;'Настройки'!$B$3,ISBLANK(BL692),BL692=0),"",BL692)</x:f>
      </x:c>
      <x:c r="CW692" s="50" t="str">
        <x:f>IF(OR(5&gt;'Настройки'!$B$3,ISBLANK(BM692),BM692=0),"",BM692)</x:f>
      </x:c>
      <x:c r="CX692" s="50" t="str">
        <x:f>IF(OR(6&gt;'Настройки'!$B$3,ISBLANK(BN692),BN692=0),"",BN692)</x:f>
      </x:c>
      <x:c r="CY692" s="50" t="str">
        <x:f>IF(OR(7&gt;'Настройки'!$B$3,ISBLANK(BO692),BO692=0),"",BO692)</x:f>
      </x:c>
      <x:c r="CZ692" s="50" t="str">
        <x:f>IF(OR(8&gt;'Настройки'!$B$3,ISBLANK(BP692),BP692=0),"",BP692)</x:f>
      </x:c>
      <x:c r="DA692" s="50" t="str">
        <x:f>IF(OR(9&gt;'Настройки'!$B$3,ISBLANK(BQ692),BQ692=0),"",BQ692)</x:f>
      </x:c>
      <x:c r="DB692" s="50" t="str">
        <x:f>IF(OR(10&gt;'Настройки'!$B$3,ISBLANK(BR692),BR692=0),"",BR692)</x:f>
      </x:c>
      <x:c r="DC692" s="50" t="str">
        <x:f>IF(OR(11&gt;'Настройки'!$B$3,ISBLANK(BS692),BS692=0),"",BS692)</x:f>
      </x:c>
      <x:c r="DD692" s="50" t="str">
        <x:f>IF(OR(12&gt;'Настройки'!$B$3,ISBLANK(BT692),BT692=0),"",BT692)</x:f>
      </x:c>
      <x:c r="DE692" s="50" t="str">
        <x:f>IF(OR(13&gt;'Настройки'!$B$3,ISBLANK(BU692),BU692=0),"",BU692)</x:f>
      </x:c>
      <x:c r="DF692" s="50" t="str">
        <x:f>IF(OR(14&gt;'Настройки'!$B$3,ISBLANK(BV692),BV692=0),"",BV692)</x:f>
      </x:c>
      <x:c r="DG692" s="50" t="str">
        <x:f>IF(OR(15&gt;'Настройки'!$B$3,ISBLANK(BW692),BW692=0),"",BW692)</x:f>
      </x:c>
      <x:c r="DH692" s="50" t="str">
        <x:f>IF(OR(16&gt;'Настройки'!$B$3,ISBLANK(BX692),BX692=0),"",BX692)</x:f>
      </x:c>
      <x:c r="DI692" s="50" t="str">
        <x:f>IF(OR(17&gt;'Настройки'!$B$3,ISBLANK(BY692),BY692=0),"",BY692)</x:f>
      </x:c>
      <x:c r="DJ692" s="50" t="str">
        <x:f>IF(OR(18&gt;'Настройки'!$B$3,ISBLANK(BZ692),BZ692=0),"",BZ692)</x:f>
      </x:c>
      <x:c r="DK692" s="50" t="str">
        <x:f>IF(OR(19&gt;'Настройки'!$B$3,ISBLANK(CA692),CA692=0),"",CA692)</x:f>
      </x:c>
      <x:c r="DL692" s="50" t="str">
        <x:f>IF(OR(20&gt;'Настройки'!$B$3,ISBLANK(CB692),CB692=0),"",CB692)</x:f>
      </x:c>
      <x:c r="DM692" s="50" t="str">
        <x:f>IF(OR(21&gt;'Настройки'!$B$3,ISBLANK(CC692),CC692=0),"",CC692)</x:f>
      </x:c>
      <x:c r="DN692" s="50" t="str">
        <x:f>IF(OR(22&gt;'Настройки'!$B$3,ISBLANK(CD692),CD692=0),"",CD692)</x:f>
      </x:c>
      <x:c r="DO692" s="50" t="str">
        <x:f>IF(OR(23&gt;'Настройки'!$B$3,ISBLANK(CE692),CE692=0),"",CE692)</x:f>
      </x:c>
      <x:c r="DP692" s="50" t="str">
        <x:f>IF(OR(24&gt;'Настройки'!$B$3,ISBLANK(CF692),CF692=0),"",CF692)</x:f>
      </x:c>
      <x:c r="DQ692" s="50" t="str">
        <x:f>IF(OR(25&gt;'Настройки'!$B$3,ISBLANK(CG692),CG692=0),"",CG692)</x:f>
      </x:c>
      <x:c r="DR692" s="50" t="str">
        <x:f>IF(OR(26&gt;'Настройки'!$B$3,ISBLANK(CH692),CH692=0),"",CH692)</x:f>
      </x:c>
      <x:c r="DS692" s="50" t="str">
        <x:f>IF(OR(27&gt;'Настройки'!$B$3,ISBLANK(CI692),CI692=0),"",CI692)</x:f>
      </x:c>
      <x:c r="DT692" s="50" t="str">
        <x:f>IF(OR(28&gt;'Настройки'!$B$3,ISBLANK(CJ692),CJ692=0),"",CJ692)</x:f>
      </x:c>
      <x:c r="DU692" s="50" t="str">
        <x:f>IF(OR(29&gt;'Настройки'!$B$3,ISBLANK(CK692),CK692=0),"",CK692)</x:f>
      </x:c>
      <x:c r="DV692" s="50" t="str">
        <x:f>IF(OR(30&gt;'Настройки'!$B$3,ISBLANK(CL692),CL692=0),"",CL692)</x:f>
      </x:c>
      <x:c r="DW692" s="50" t="str">
        <x:f>IF(OR(31&gt;'Настройки'!$B$3,ISBLANK(CM692),CM692=0),"",CM692)</x:f>
      </x:c>
      <x:c r="DX692" s="50" t="str">
        <x:f>IF(OR(32&gt;'Настройки'!$B$3,ISBLANK(CN692),CN692=0),"",CN692)</x:f>
      </x:c>
      <x:c r="DY692" s="50" t="str">
        <x:f>IF(OR(33&gt;'Настройки'!$B$3,ISBLANK(CO692),CO692=0),"",CO692)</x:f>
      </x:c>
      <x:c r="DZ692" s="50" t="str">
        <x:f>IF(OR(34&gt;'Настройки'!$B$3,ISBLANK(CP692),CP692=0),"",CP692)</x:f>
      </x:c>
      <x:c r="EA692" s="50" t="str">
        <x:f>IF(OR(35&gt;'Настройки'!$B$3,ISBLANK(CQ692),CQ692=0),"",CQ692)</x:f>
      </x:c>
      <x:c r="EB692" s="50" t="str">
        <x:f>IF(OR(36&gt;'Настройки'!$B$3,ISBLANK(CR692),CR692=0),"",CR692)</x:f>
      </x:c>
      <x:c r="EC692" s="50" t="str">
        <x:f>IF(A692="","",IF(OR(BB692="AZ",BB692="BZ"),10000+ROW(),IF(AZ692&gt;'Настройки'!$B$11,20000+ROW(),IF(BF692&lt;&gt;"Обычный",30000+ROW(),IF(AX692&lt;=0,40000+ROW(),"")))))</x:f>
      </x:c>
      <x:c r="ED692" s="50" t="str">
        <x:f>IF(EC692="","",COUNTIFS($EC$2:$EC$1001,"&gt;0",$EC$2:$EC$1001,"&lt;"&amp;EC692)+1)</x:f>
      </x:c>
    </x:row>
    <x:row r="693">
      <x:c r="A693" s="115"/>
      <x:c r="B693" s="115"/>
      <x:c r="C693" s="115"/>
      <x:c r="D693" s="118"/>
      <x:c r="E693" s="118"/>
      <x:c r="F693" s="118"/>
      <x:c r="G693" s="118"/>
      <x:c r="H693" s="118"/>
      <x:c r="I693" s="118"/>
      <x:c r="J693" s="118"/>
      <x:c r="K693" s="118"/>
      <x:c r="L693" s="118"/>
      <x:c r="M693" s="118"/>
      <x:c r="N693" s="118"/>
      <x:c r="O693" s="118"/>
      <x:c r="P693" s="118"/>
      <x:c r="Q693" s="118"/>
      <x:c r="R693" s="118"/>
      <x:c r="S693" s="118"/>
      <x:c r="T693" s="118"/>
      <x:c r="U693" s="118"/>
      <x:c r="V693" s="118"/>
      <x:c r="W693" s="118"/>
      <x:c r="X693" s="118"/>
      <x:c r="Y693" s="118"/>
      <x:c r="Z693" s="118"/>
      <x:c r="AA693" s="118"/>
      <x:c r="AB693" s="118"/>
      <x:c r="AC693" s="118"/>
      <x:c r="AD693" s="118"/>
      <x:c r="AE693" s="118"/>
      <x:c r="AF693" s="118"/>
      <x:c r="AG693" s="118"/>
      <x:c r="AH693" s="118"/>
      <x:c r="AI693" s="118"/>
      <x:c r="AJ693" s="118"/>
      <x:c r="AK693" s="118"/>
      <x:c r="AL693" s="118"/>
      <x:c r="AM693" s="118"/>
      <x:c r="AN693" s="118"/>
      <x:c r="AO693" s="118"/>
      <x:c r="AP693" s="115"/>
      <x:c r="AQ693" s="49" t="str">
        <x:f>IF(A693="","",COUNT(BI693:INDEX(BI693:CR693,1,'Настройки'!$B$3)))</x:f>
      </x:c>
      <x:c r="AR693" s="49" t="str">
        <x:f>IF(A693="","",SUM(BI693:INDEX(BI693:CR693,1,'Настройки'!$B$3)))</x:f>
      </x:c>
      <x:c r="AS693" s="58" t="str">
        <x:f>IF(A693="","",IF('Настройки'!$B$4="Стоимость потребления",AR693*D693,IF('Настройки'!$B$4="Количество",AR693,E693)))</x:f>
      </x:c>
      <x:c r="AT693" s="61" t="str">
        <x:f>IF(OR(A693="",AS693&lt;0,SUM($AS$2:$AS$1001)&lt;=0),"",AS693/SUM($AS$2:$AS$1001))</x:f>
      </x:c>
      <x:c r="AU693" s="61" t="str">
        <x:f>IF(OR(A693="",AS693&lt;0,SUM($AS$2:$AS$1001)&lt;=0),"",SUMIFS($AS$2:$AS$1001,$AS$2:$AS$1001,"&gt;"&amp;AS693)/SUM($AS$2:$AS$1001))</x:f>
      </x:c>
      <x:c r="AV693" s="61" t="str">
        <x:f>IF(OR(A693="",AS693&lt;0,SUM($AS$2:$AS$1001)&lt;=0),"",SUMIFS($AS$2:$AS$1001,$AS$2:$AS$1001,"&gt;="&amp;AS693)/SUM($AS$2:$AS$1001))</x:f>
      </x:c>
      <x:c r="AW693" s="49" t="str">
        <x:f>IF(A693="","",IF(SUM($AS$2:$AS$1001)&lt;=0,"Не определён",IF(AS693&lt;0,"Исключение",IF(AU693&lt;'Настройки'!$B$5,"A",IF(AU693&lt;'Настройки'!$B$6,"B","C")))))</x:f>
      </x:c>
      <x:c r="AX693" s="58" t="str">
        <x:f>IF(A693="","",IF(AQ693=0,"",AVERAGE(BI693:INDEX(BI693:CR693,1,'Настройки'!$B$3))))</x:f>
      </x:c>
      <x:c r="AY693" s="58" t="str">
        <x:f>IF(OR(A693="",AQ693=0),"",STDEVP(BI693:INDEX(BI693:CR693,1,'Настройки'!$B$3)))</x:f>
      </x:c>
      <x:c r="AZ693" s="61" t="str">
        <x:f>IF(OR(A693="",AQ693&lt;'Настройки'!$B$12,AX693&lt;=0,AND('Настройки'!$B$10="Блокировать",COUNTIF(F693:INDEX(F693:AO693,1,'Настройки'!$B$3),"&lt;0")&gt;0)),"",AY693/ABS(AX693))</x:f>
      </x:c>
      <x:c r="BA693" s="49" t="str">
        <x:f>IF(A693="","",IF(AND('Настройки'!$B$10="Блокировать",COUNTIF(F693:INDEX(F693:AO693,1,'Настройки'!$B$3),"&lt;0")&gt;0),"Не определён",IF(AQ693&lt;'Настройки'!$B$12,"Не определён",IF(AX693=0,"Нет спроса",IF(AX693&lt;0,"Не определён",IF(AZ693&lt;='Настройки'!$B$7,"X",IF(AZ693&lt;='Настройки'!$B$8,"Y","Z")))))))</x:f>
      </x:c>
      <x:c r="BB693" s="49" t="str">
        <x:f>IF(OR(A693="",LEN(AW693)&lt;&gt;1,LEN(BA693)&lt;&gt;1),"",AW693&amp;BA693)</x:f>
      </x:c>
      <x:c r="BC693" s="61" t="str">
        <x:f>IF(OR(A693="",AQ693=0),"",(COUNT(BI693:INDEX(BI693:CR693,1,'Настройки'!$B$3))-COUNT(CS693:INDEX(CS693:EB693,1,'Настройки'!$B$3)))/AQ693)</x:f>
      </x:c>
      <x:c r="BD693" s="64" t="str">
        <x:f>IF(OR(A693="",COUNT(CS693:INDEX(CS693:EB693,1,'Настройки'!$B$3))=0),"",AQ693/COUNT(CS693:INDEX(CS693:EB693,1,'Настройки'!$B$3)))</x:f>
      </x:c>
      <x:c r="BE693" s="64" t="str">
        <x:f>IF(OR(A693="",COUNT(CS693:INDEX(CS693:EB693,1,'Настройки'!$B$3))=0),"",IF(AVERAGE(CS693:INDEX(CS693:EB693,1,'Настройки'!$B$3))=0,"",(STDEVP(CS693:INDEX(CS693:EB693,1,'Настройки'!$B$3))/ABS(AVERAGE(CS693:INDEX(CS693:EB693,1,'Настройки'!$B$3))))^2))</x:f>
      </x:c>
      <x:c r="BF693" s="49" t="str">
        <x:f>IF(A693="","",IF(AQ693&lt;3,"Недостаточно",IF(AQ693&lt;6,"Предварительный","Обычный")))</x:f>
      </x:c>
      <x:c r="BG693" s="49" t="str">
        <x:f>IF(A693="","",IF(COUNTIF(F693:INDEX(F693:AO693,1,'Настройки'!$B$3),"&lt;0")&gt;0,IF('Настройки'!$B$10="Блокировать","Отрицательный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"),"")&amp;IF(AQ693&lt;3,"Недостаточно истории. ",IF(AQ693&lt;6,"Предварительная классификация. ",""))&amp;IF(AX693=0,"Нет спроса за горизонт. ","")&amp;IF(AZ693&gt;'Настройки'!$B$11,"Экстремальная вариативность. ",""))</x:f>
      </x:c>
      <x:c r="BH693" s="49" t="str">
        <x:f>IF(A693="","",IFERROR(VLOOKUP(BB693,'Настройки'!$D$3:$E$11,2,FALSE),"Сначала проверьте исходные данные и историю спроса.")&amp;" Уточните срок поставки, MOQ и критичность.")</x:f>
      </x:c>
      <x:c r="BI693" s="50" t="str">
        <x:f>IF(1&gt;'Настройки'!$B$3,"",IF(ISBLANK(F693),IF('Настройки'!$B$9="Нулевой спрос",0,""),IF(F693&lt;0,IF('Настройки'!$B$10="Исключить","",IF('Настройки'!$B$10="Абсолютные значения",ABS(F693),F693)),F693)))</x:f>
      </x:c>
      <x:c r="BJ693" s="50" t="str">
        <x:f>IF(2&gt;'Настройки'!$B$3,"",IF(ISBLANK(G693),IF('Настройки'!$B$9="Нулевой спрос",0,""),IF(G693&lt;0,IF('Настройки'!$B$10="Исключить","",IF('Настройки'!$B$10="Абсолютные значения",ABS(G693),G693)),G693)))</x:f>
      </x:c>
      <x:c r="BK693" s="50" t="str">
        <x:f>IF(3&gt;'Настройки'!$B$3,"",IF(ISBLANK(H693),IF('Настройки'!$B$9="Нулевой спрос",0,""),IF(H693&lt;0,IF('Настройки'!$B$10="Исключить","",IF('Настройки'!$B$10="Абсолютные значения",ABS(H693),H693)),H693)))</x:f>
      </x:c>
      <x:c r="BL693" s="50" t="str">
        <x:f>IF(4&gt;'Настройки'!$B$3,"",IF(ISBLANK(I693),IF('Настройки'!$B$9="Нулевой спрос",0,""),IF(I693&lt;0,IF('Настройки'!$B$10="Исключить","",IF('Настройки'!$B$10="Абсолютные значения",ABS(I693),I693)),I693)))</x:f>
      </x:c>
      <x:c r="BM693" s="50" t="str">
        <x:f>IF(5&gt;'Настройки'!$B$3,"",IF(ISBLANK(J693),IF('Настройки'!$B$9="Нулевой спрос",0,""),IF(J693&lt;0,IF('Настройки'!$B$10="Исключить","",IF('Настройки'!$B$10="Абсолютные значения",ABS(J693),J693)),J693)))</x:f>
      </x:c>
      <x:c r="BN693" s="50" t="str">
        <x:f>IF(6&gt;'Настройки'!$B$3,"",IF(ISBLANK(K693),IF('Настройки'!$B$9="Нулевой спрос",0,""),IF(K693&lt;0,IF('Настройки'!$B$10="Исключить","",IF('Настройки'!$B$10="Абсолютные значения",ABS(K693),K693)),K693)))</x:f>
      </x:c>
      <x:c r="BO693" s="50" t="str">
        <x:f>IF(7&gt;'Настройки'!$B$3,"",IF(ISBLANK(L693),IF('Настройки'!$B$9="Нулевой спрос",0,""),IF(L693&lt;0,IF('Настройки'!$B$10="Исключить","",IF('Настройки'!$B$10="Абсолютные значения",ABS(L693),L693)),L693)))</x:f>
      </x:c>
      <x:c r="BP693" s="50" t="str">
        <x:f>IF(8&gt;'Настройки'!$B$3,"",IF(ISBLANK(M693),IF('Настройки'!$B$9="Нулевой спрос",0,""),IF(M693&lt;0,IF('Настройки'!$B$10="Исключить","",IF('Настройки'!$B$10="Абсолютные значения",ABS(M693),M693)),M693)))</x:f>
      </x:c>
      <x:c r="BQ693" s="50" t="str">
        <x:f>IF(9&gt;'Настройки'!$B$3,"",IF(ISBLANK(N693),IF('Настройки'!$B$9="Нулевой спрос",0,""),IF(N693&lt;0,IF('Настройки'!$B$10="Исключить","",IF('Настройки'!$B$10="Абсолютные значения",ABS(N693),N693)),N693)))</x:f>
      </x:c>
      <x:c r="BR693" s="50" t="str">
        <x:f>IF(10&gt;'Настройки'!$B$3,"",IF(ISBLANK(O693),IF('Настройки'!$B$9="Нулевой спрос",0,""),IF(O693&lt;0,IF('Настройки'!$B$10="Исключить","",IF('Настройки'!$B$10="Абсолютные значения",ABS(O693),O693)),O693)))</x:f>
      </x:c>
      <x:c r="BS693" s="50" t="str">
        <x:f>IF(11&gt;'Настройки'!$B$3,"",IF(ISBLANK(P693),IF('Настройки'!$B$9="Нулевой спрос",0,""),IF(P693&lt;0,IF('Настройки'!$B$10="Исключить","",IF('Настройки'!$B$10="Абсолютные значения",ABS(P693),P693)),P693)))</x:f>
      </x:c>
      <x:c r="BT693" s="50" t="str">
        <x:f>IF(12&gt;'Настройки'!$B$3,"",IF(ISBLANK(Q693),IF('Настройки'!$B$9="Нулевой спрос",0,""),IF(Q693&lt;0,IF('Настройки'!$B$10="Исключить","",IF('Настройки'!$B$10="Абсолютные значения",ABS(Q693),Q693)),Q693)))</x:f>
      </x:c>
      <x:c r="BU693" s="50" t="str">
        <x:f>IF(13&gt;'Настройки'!$B$3,"",IF(ISBLANK(R693),IF('Настройки'!$B$9="Нулевой спрос",0,""),IF(R693&lt;0,IF('Настройки'!$B$10="Исключить","",IF('Настройки'!$B$10="Абсолютные значения",ABS(R693),R693)),R693)))</x:f>
      </x:c>
      <x:c r="BV693" s="50" t="str">
        <x:f>IF(14&gt;'Настройки'!$B$3,"",IF(ISBLANK(S693),IF('Настройки'!$B$9="Нулевой спрос",0,""),IF(S693&lt;0,IF('Настройки'!$B$10="Исключить","",IF('Настройки'!$B$10="Абсолютные значения",ABS(S693),S693)),S693)))</x:f>
      </x:c>
      <x:c r="BW693" s="50" t="str">
        <x:f>IF(15&gt;'Настройки'!$B$3,"",IF(ISBLANK(T693),IF('Настройки'!$B$9="Нулевой спрос",0,""),IF(T693&lt;0,IF('Настройки'!$B$10="Исключить","",IF('Настройки'!$B$10="Абсолютные значения",ABS(T693),T693)),T693)))</x:f>
      </x:c>
      <x:c r="BX693" s="50" t="str">
        <x:f>IF(16&gt;'Настройки'!$B$3,"",IF(ISBLANK(U693),IF('Настройки'!$B$9="Нулевой спрос",0,""),IF(U693&lt;0,IF('Настройки'!$B$10="Исключить","",IF('Настройки'!$B$10="Абсолютные значения",ABS(U693),U693)),U693)))</x:f>
      </x:c>
      <x:c r="BY693" s="50" t="str">
        <x:f>IF(17&gt;'Настройки'!$B$3,"",IF(ISBLANK(V693),IF('Настройки'!$B$9="Нулевой спрос",0,""),IF(V693&lt;0,IF('Настройки'!$B$10="Исключить","",IF('Настройки'!$B$10="Абсолютные значения",ABS(V693),V693)),V693)))</x:f>
      </x:c>
      <x:c r="BZ693" s="50" t="str">
        <x:f>IF(18&gt;'Настройки'!$B$3,"",IF(ISBLANK(W693),IF('Настройки'!$B$9="Нулевой спрос",0,""),IF(W693&lt;0,IF('Настройки'!$B$10="Исключить","",IF('Настройки'!$B$10="Абсолютные значения",ABS(W693),W693)),W693)))</x:f>
      </x:c>
      <x:c r="CA693" s="50" t="str">
        <x:f>IF(19&gt;'Настройки'!$B$3,"",IF(ISBLANK(X693),IF('Настройки'!$B$9="Нулевой спрос",0,""),IF(X693&lt;0,IF('Настройки'!$B$10="Исключить","",IF('Настройки'!$B$10="Абсолютные значения",ABS(X693),X693)),X693)))</x:f>
      </x:c>
      <x:c r="CB693" s="50" t="str">
        <x:f>IF(20&gt;'Настройки'!$B$3,"",IF(ISBLANK(Y693),IF('Настройки'!$B$9="Нулевой спрос",0,""),IF(Y693&lt;0,IF('Настройки'!$B$10="Исключить","",IF('Настройки'!$B$10="Абсолютные значения",ABS(Y693),Y693)),Y693)))</x:f>
      </x:c>
      <x:c r="CC693" s="50" t="str">
        <x:f>IF(21&gt;'Настройки'!$B$3,"",IF(ISBLANK(Z693),IF('Настройки'!$B$9="Нулевой спрос",0,""),IF(Z693&lt;0,IF('Настройки'!$B$10="Исключить","",IF('Настройки'!$B$10="Абсолютные значения",ABS(Z693),Z693)),Z693)))</x:f>
      </x:c>
      <x:c r="CD693" s="50" t="str">
        <x:f>IF(22&gt;'Настройки'!$B$3,"",IF(ISBLANK(AA693),IF('Настройки'!$B$9="Нулевой спрос",0,""),IF(AA693&lt;0,IF('Настройки'!$B$10="Исключить","",IF('Настройки'!$B$10="Абсолютные значения",ABS(AA693),AA693)),AA693)))</x:f>
      </x:c>
      <x:c r="CE693" s="50" t="str">
        <x:f>IF(23&gt;'Настройки'!$B$3,"",IF(ISBLANK(AB693),IF('Настройки'!$B$9="Нулевой спрос",0,""),IF(AB693&lt;0,IF('Настройки'!$B$10="Исключить","",IF('Настройки'!$B$10="Абсолютные значения",ABS(AB693),AB693)),AB693)))</x:f>
      </x:c>
      <x:c r="CF693" s="50" t="str">
        <x:f>IF(24&gt;'Настройки'!$B$3,"",IF(ISBLANK(AC693),IF('Настройки'!$B$9="Нулевой спрос",0,""),IF(AC693&lt;0,IF('Настройки'!$B$10="Исключить","",IF('Настройки'!$B$10="Абсолютные значения",ABS(AC693),AC693)),AC693)))</x:f>
      </x:c>
      <x:c r="CG693" s="50" t="str">
        <x:f>IF(25&gt;'Настройки'!$B$3,"",IF(ISBLANK(AD693),IF('Настройки'!$B$9="Нулевой спрос",0,""),IF(AD693&lt;0,IF('Настройки'!$B$10="Исключить","",IF('Настройки'!$B$10="Абсолютные значения",ABS(AD693),AD693)),AD693)))</x:f>
      </x:c>
      <x:c r="CH693" s="50" t="str">
        <x:f>IF(26&gt;'Настройки'!$B$3,"",IF(ISBLANK(AE693),IF('Настройки'!$B$9="Нулевой спрос",0,""),IF(AE693&lt;0,IF('Настройки'!$B$10="Исключить","",IF('Настройки'!$B$10="Абсолютные значения",ABS(AE693),AE693)),AE693)))</x:f>
      </x:c>
      <x:c r="CI693" s="50" t="str">
        <x:f>IF(27&gt;'Настройки'!$B$3,"",IF(ISBLANK(AF693),IF('Настройки'!$B$9="Нулевой спрос",0,""),IF(AF693&lt;0,IF('Настройки'!$B$10="Исключить","",IF('Настройки'!$B$10="Абсолютные значения",ABS(AF693),AF693)),AF693)))</x:f>
      </x:c>
      <x:c r="CJ693" s="50" t="str">
        <x:f>IF(28&gt;'Настройки'!$B$3,"",IF(ISBLANK(AG693),IF('Настройки'!$B$9="Нулевой спрос",0,""),IF(AG693&lt;0,IF('Настройки'!$B$10="Исключить","",IF('Настройки'!$B$10="Абсолютные значения",ABS(AG693),AG693)),AG693)))</x:f>
      </x:c>
      <x:c r="CK693" s="50" t="str">
        <x:f>IF(29&gt;'Настройки'!$B$3,"",IF(ISBLANK(AH693),IF('Настройки'!$B$9="Нулевой спрос",0,""),IF(AH693&lt;0,IF('Настройки'!$B$10="Исключить","",IF('Настройки'!$B$10="Абсолютные значения",ABS(AH693),AH693)),AH693)))</x:f>
      </x:c>
      <x:c r="CL693" s="50" t="str">
        <x:f>IF(30&gt;'Настройки'!$B$3,"",IF(ISBLANK(AI693),IF('Настройки'!$B$9="Нулевой спрос",0,""),IF(AI693&lt;0,IF('Настройки'!$B$10="Исключить","",IF('Настройки'!$B$10="Абсолютные значения",ABS(AI693),AI693)),AI693)))</x:f>
      </x:c>
      <x:c r="CM693" s="50" t="str">
        <x:f>IF(31&gt;'Настройки'!$B$3,"",IF(ISBLANK(AJ693),IF('Настройки'!$B$9="Нулевой спрос",0,""),IF(AJ693&lt;0,IF('Настройки'!$B$10="Исключить","",IF('Настройки'!$B$10="Абсолютные значения",ABS(AJ693),AJ693)),AJ693)))</x:f>
      </x:c>
      <x:c r="CN693" s="50" t="str">
        <x:f>IF(32&gt;'Настройки'!$B$3,"",IF(ISBLANK(AK693),IF('Настройки'!$B$9="Нулевой спрос",0,""),IF(AK693&lt;0,IF('Настройки'!$B$10="Исключить","",IF('Настройки'!$B$10="Абсолютные значения",ABS(AK693),AK693)),AK693)))</x:f>
      </x:c>
      <x:c r="CO693" s="50" t="str">
        <x:f>IF(33&gt;'Настройки'!$B$3,"",IF(ISBLANK(AL693),IF('Настройки'!$B$9="Нулевой спрос",0,""),IF(AL693&lt;0,IF('Настройки'!$B$10="Исключить","",IF('Настройки'!$B$10="Абсолютные значения",ABS(AL693),AL693)),AL693)))</x:f>
      </x:c>
      <x:c r="CP693" s="50" t="str">
        <x:f>IF(34&gt;'Настройки'!$B$3,"",IF(ISBLANK(AM693),IF('Настройки'!$B$9="Нулевой спрос",0,""),IF(AM693&lt;0,IF('Настройки'!$B$10="Исключить","",IF('Настройки'!$B$10="Абсолютные значения",ABS(AM693),AM693)),AM693)))</x:f>
      </x:c>
      <x:c r="CQ693" s="50" t="str">
        <x:f>IF(35&gt;'Настройки'!$B$3,"",IF(ISBLANK(AN693),IF('Настройки'!$B$9="Нулевой спрос",0,""),IF(AN693&lt;0,IF('Настройки'!$B$10="Исключить","",IF('Настройки'!$B$10="Абсолютные значения",ABS(AN693),AN693)),AN693)))</x:f>
      </x:c>
      <x:c r="CR693" s="50" t="str">
        <x:f>IF(36&gt;'Настройки'!$B$3,"",IF(ISBLANK(AO693),IF('Настройки'!$B$9="Нулевой спрос",0,""),IF(AO693&lt;0,IF('Настройки'!$B$10="Исключить","",IF('Настройки'!$B$10="Абсолютные значения",ABS(AO693),AO693)),AO693)))</x:f>
      </x:c>
      <x:c r="CS693" s="50" t="str">
        <x:f>IF(OR(1&gt;'Настройки'!$B$3,ISBLANK(BI693),BI693=0),"",BI693)</x:f>
      </x:c>
      <x:c r="CT693" s="50" t="str">
        <x:f>IF(OR(2&gt;'Настройки'!$B$3,ISBLANK(BJ693),BJ693=0),"",BJ693)</x:f>
      </x:c>
      <x:c r="CU693" s="50" t="str">
        <x:f>IF(OR(3&gt;'Настройки'!$B$3,ISBLANK(BK693),BK693=0),"",BK693)</x:f>
      </x:c>
      <x:c r="CV693" s="50" t="str">
        <x:f>IF(OR(4&gt;'Настройки'!$B$3,ISBLANK(BL693),BL693=0),"",BL693)</x:f>
      </x:c>
      <x:c r="CW693" s="50" t="str">
        <x:f>IF(OR(5&gt;'Настройки'!$B$3,ISBLANK(BM693),BM693=0),"",BM693)</x:f>
      </x:c>
      <x:c r="CX693" s="50" t="str">
        <x:f>IF(OR(6&gt;'Настройки'!$B$3,ISBLANK(BN693),BN693=0),"",BN693)</x:f>
      </x:c>
      <x:c r="CY693" s="50" t="str">
        <x:f>IF(OR(7&gt;'Настройки'!$B$3,ISBLANK(BO693),BO693=0),"",BO693)</x:f>
      </x:c>
      <x:c r="CZ693" s="50" t="str">
        <x:f>IF(OR(8&gt;'Настройки'!$B$3,ISBLANK(BP693),BP693=0),"",BP693)</x:f>
      </x:c>
      <x:c r="DA693" s="50" t="str">
        <x:f>IF(OR(9&gt;'Настройки'!$B$3,ISBLANK(BQ693),BQ693=0),"",BQ693)</x:f>
      </x:c>
      <x:c r="DB693" s="50" t="str">
        <x:f>IF(OR(10&gt;'Настройки'!$B$3,ISBLANK(BR693),BR693=0),"",BR693)</x:f>
      </x:c>
      <x:c r="DC693" s="50" t="str">
        <x:f>IF(OR(11&gt;'Настройки'!$B$3,ISBLANK(BS693),BS693=0),"",BS693)</x:f>
      </x:c>
      <x:c r="DD693" s="50" t="str">
        <x:f>IF(OR(12&gt;'Настройки'!$B$3,ISBLANK(BT693),BT693=0),"",BT693)</x:f>
      </x:c>
      <x:c r="DE693" s="50" t="str">
        <x:f>IF(OR(13&gt;'Настройки'!$B$3,ISBLANK(BU693),BU693=0),"",BU693)</x:f>
      </x:c>
      <x:c r="DF693" s="50" t="str">
        <x:f>IF(OR(14&gt;'Настройки'!$B$3,ISBLANK(BV693),BV693=0),"",BV693)</x:f>
      </x:c>
      <x:c r="DG693" s="50" t="str">
        <x:f>IF(OR(15&gt;'Настройки'!$B$3,ISBLANK(BW693),BW693=0),"",BW693)</x:f>
      </x:c>
      <x:c r="DH693" s="50" t="str">
        <x:f>IF(OR(16&gt;'Настройки'!$B$3,ISBLANK(BX693),BX693=0),"",BX693)</x:f>
      </x:c>
      <x:c r="DI693" s="50" t="str">
        <x:f>IF(OR(17&gt;'Настройки'!$B$3,ISBLANK(BY693),BY693=0),"",BY693)</x:f>
      </x:c>
      <x:c r="DJ693" s="50" t="str">
        <x:f>IF(OR(18&gt;'Настройки'!$B$3,ISBLANK(BZ693),BZ693=0),"",BZ693)</x:f>
      </x:c>
      <x:c r="DK693" s="50" t="str">
        <x:f>IF(OR(19&gt;'Настройки'!$B$3,ISBLANK(CA693),CA693=0),"",CA693)</x:f>
      </x:c>
      <x:c r="DL693" s="50" t="str">
        <x:f>IF(OR(20&gt;'Настройки'!$B$3,ISBLANK(CB693),CB693=0),"",CB693)</x:f>
      </x:c>
      <x:c r="DM693" s="50" t="str">
        <x:f>IF(OR(21&gt;'Настройки'!$B$3,ISBLANK(CC693),CC693=0),"",CC693)</x:f>
      </x:c>
      <x:c r="DN693" s="50" t="str">
        <x:f>IF(OR(22&gt;'Настройки'!$B$3,ISBLANK(CD693),CD693=0),"",CD693)</x:f>
      </x:c>
      <x:c r="DO693" s="50" t="str">
        <x:f>IF(OR(23&gt;'Настройки'!$B$3,ISBLANK(CE693),CE693=0),"",CE693)</x:f>
      </x:c>
      <x:c r="DP693" s="50" t="str">
        <x:f>IF(OR(24&gt;'Настройки'!$B$3,ISBLANK(CF693),CF693=0),"",CF693)</x:f>
      </x:c>
      <x:c r="DQ693" s="50" t="str">
        <x:f>IF(OR(25&gt;'Настройки'!$B$3,ISBLANK(CG693),CG693=0),"",CG693)</x:f>
      </x:c>
      <x:c r="DR693" s="50" t="str">
        <x:f>IF(OR(26&gt;'Настройки'!$B$3,ISBLANK(CH693),CH693=0),"",CH693)</x:f>
      </x:c>
      <x:c r="DS693" s="50" t="str">
        <x:f>IF(OR(27&gt;'Настройки'!$B$3,ISBLANK(CI693),CI693=0),"",CI693)</x:f>
      </x:c>
      <x:c r="DT693" s="50" t="str">
        <x:f>IF(OR(28&gt;'Настройки'!$B$3,ISBLANK(CJ693),CJ693=0),"",CJ693)</x:f>
      </x:c>
      <x:c r="DU693" s="50" t="str">
        <x:f>IF(OR(29&gt;'Настройки'!$B$3,ISBLANK(CK693),CK693=0),"",CK693)</x:f>
      </x:c>
      <x:c r="DV693" s="50" t="str">
        <x:f>IF(OR(30&gt;'Настройки'!$B$3,ISBLANK(CL693),CL693=0),"",CL693)</x:f>
      </x:c>
      <x:c r="DW693" s="50" t="str">
        <x:f>IF(OR(31&gt;'Настройки'!$B$3,ISBLANK(CM693),CM693=0),"",CM693)</x:f>
      </x:c>
      <x:c r="DX693" s="50" t="str">
        <x:f>IF(OR(32&gt;'Настройки'!$B$3,ISBLANK(CN693),CN693=0),"",CN693)</x:f>
      </x:c>
      <x:c r="DY693" s="50" t="str">
        <x:f>IF(OR(33&gt;'Настройки'!$B$3,ISBLANK(CO693),CO693=0),"",CO693)</x:f>
      </x:c>
      <x:c r="DZ693" s="50" t="str">
        <x:f>IF(OR(34&gt;'Настройки'!$B$3,ISBLANK(CP693),CP693=0),"",CP693)</x:f>
      </x:c>
      <x:c r="EA693" s="50" t="str">
        <x:f>IF(OR(35&gt;'Настройки'!$B$3,ISBLANK(CQ693),CQ693=0),"",CQ693)</x:f>
      </x:c>
      <x:c r="EB693" s="50" t="str">
        <x:f>IF(OR(36&gt;'Настройки'!$B$3,ISBLANK(CR693),CR693=0),"",CR693)</x:f>
      </x:c>
      <x:c r="EC693" s="50" t="str">
        <x:f>IF(A693="","",IF(OR(BB693="AZ",BB693="BZ"),10000+ROW(),IF(AZ693&gt;'Настройки'!$B$11,20000+ROW(),IF(BF693&lt;&gt;"Обычный",30000+ROW(),IF(AX693&lt;=0,40000+ROW(),"")))))</x:f>
      </x:c>
      <x:c r="ED693" s="50" t="str">
        <x:f>IF(EC693="","",COUNTIFS($EC$2:$EC$1001,"&gt;0",$EC$2:$EC$1001,"&lt;"&amp;EC693)+1)</x:f>
      </x:c>
    </x:row>
    <x:row r="694">
      <x:c r="A694" s="115"/>
      <x:c r="B694" s="115"/>
      <x:c r="C694" s="115"/>
      <x:c r="D694" s="118"/>
      <x:c r="E694" s="118"/>
      <x:c r="F694" s="118"/>
      <x:c r="G694" s="118"/>
      <x:c r="H694" s="118"/>
      <x:c r="I694" s="118"/>
      <x:c r="J694" s="118"/>
      <x:c r="K694" s="118"/>
      <x:c r="L694" s="118"/>
      <x:c r="M694" s="118"/>
      <x:c r="N694" s="118"/>
      <x:c r="O694" s="118"/>
      <x:c r="P694" s="118"/>
      <x:c r="Q694" s="118"/>
      <x:c r="R694" s="118"/>
      <x:c r="S694" s="118"/>
      <x:c r="T694" s="118"/>
      <x:c r="U694" s="118"/>
      <x:c r="V694" s="118"/>
      <x:c r="W694" s="118"/>
      <x:c r="X694" s="118"/>
      <x:c r="Y694" s="118"/>
      <x:c r="Z694" s="118"/>
      <x:c r="AA694" s="118"/>
      <x:c r="AB694" s="118"/>
      <x:c r="AC694" s="118"/>
      <x:c r="AD694" s="118"/>
      <x:c r="AE694" s="118"/>
      <x:c r="AF694" s="118"/>
      <x:c r="AG694" s="118"/>
      <x:c r="AH694" s="118"/>
      <x:c r="AI694" s="118"/>
      <x:c r="AJ694" s="118"/>
      <x:c r="AK694" s="118"/>
      <x:c r="AL694" s="118"/>
      <x:c r="AM694" s="118"/>
      <x:c r="AN694" s="118"/>
      <x:c r="AO694" s="118"/>
      <x:c r="AP694" s="115"/>
      <x:c r="AQ694" s="49" t="str">
        <x:f>IF(A694="","",COUNT(BI694:INDEX(BI694:CR694,1,'Настройки'!$B$3)))</x:f>
      </x:c>
      <x:c r="AR694" s="49" t="str">
        <x:f>IF(A694="","",SUM(BI694:INDEX(BI694:CR694,1,'Настройки'!$B$3)))</x:f>
      </x:c>
      <x:c r="AS694" s="58" t="str">
        <x:f>IF(A694="","",IF('Настройки'!$B$4="Стоимость потребления",AR694*D694,IF('Настройки'!$B$4="Количество",AR694,E694)))</x:f>
      </x:c>
      <x:c r="AT694" s="61" t="str">
        <x:f>IF(OR(A694="",AS694&lt;0,SUM($AS$2:$AS$1001)&lt;=0),"",AS694/SUM($AS$2:$AS$1001))</x:f>
      </x:c>
      <x:c r="AU694" s="61" t="str">
        <x:f>IF(OR(A694="",AS694&lt;0,SUM($AS$2:$AS$1001)&lt;=0),"",SUMIFS($AS$2:$AS$1001,$AS$2:$AS$1001,"&gt;"&amp;AS694)/SUM($AS$2:$AS$1001))</x:f>
      </x:c>
      <x:c r="AV694" s="61" t="str">
        <x:f>IF(OR(A694="",AS694&lt;0,SUM($AS$2:$AS$1001)&lt;=0),"",SUMIFS($AS$2:$AS$1001,$AS$2:$AS$1001,"&gt;="&amp;AS694)/SUM($AS$2:$AS$1001))</x:f>
      </x:c>
      <x:c r="AW694" s="49" t="str">
        <x:f>IF(A694="","",IF(SUM($AS$2:$AS$1001)&lt;=0,"Не определён",IF(AS694&lt;0,"Исключение",IF(AU694&lt;'Настройки'!$B$5,"A",IF(AU694&lt;'Настройки'!$B$6,"B","C")))))</x:f>
      </x:c>
      <x:c r="AX694" s="58" t="str">
        <x:f>IF(A694="","",IF(AQ694=0,"",AVERAGE(BI694:INDEX(BI694:CR694,1,'Настройки'!$B$3))))</x:f>
      </x:c>
      <x:c r="AY694" s="58" t="str">
        <x:f>IF(OR(A694="",AQ694=0),"",STDEVP(BI694:INDEX(BI694:CR694,1,'Настройки'!$B$3)))</x:f>
      </x:c>
      <x:c r="AZ694" s="61" t="str">
        <x:f>IF(OR(A694="",AQ694&lt;'Настройки'!$B$12,AX694&lt;=0,AND('Настройки'!$B$10="Блокировать",COUNTIF(F694:INDEX(F694:AO694,1,'Настройки'!$B$3),"&lt;0")&gt;0)),"",AY694/ABS(AX694))</x:f>
      </x:c>
      <x:c r="BA694" s="49" t="str">
        <x:f>IF(A694="","",IF(AND('Настройки'!$B$10="Блокировать",COUNTIF(F694:INDEX(F694:AO694,1,'Настройки'!$B$3),"&lt;0")&gt;0),"Не определён",IF(AQ694&lt;'Настройки'!$B$12,"Не определён",IF(AX694=0,"Нет спроса",IF(AX694&lt;0,"Не определён",IF(AZ694&lt;='Настройки'!$B$7,"X",IF(AZ694&lt;='Настройки'!$B$8,"Y","Z")))))))</x:f>
      </x:c>
      <x:c r="BB694" s="49" t="str">
        <x:f>IF(OR(A694="",LEN(AW694)&lt;&gt;1,LEN(BA694)&lt;&gt;1),"",AW694&amp;BA694)</x:f>
      </x:c>
      <x:c r="BC694" s="61" t="str">
        <x:f>IF(OR(A694="",AQ694=0),"",(COUNT(BI694:INDEX(BI694:CR694,1,'Настройки'!$B$3))-COUNT(CS694:INDEX(CS694:EB694,1,'Настройки'!$B$3)))/AQ694)</x:f>
      </x:c>
      <x:c r="BD694" s="64" t="str">
        <x:f>IF(OR(A694="",COUNT(CS694:INDEX(CS694:EB694,1,'Настройки'!$B$3))=0),"",AQ694/COUNT(CS694:INDEX(CS694:EB694,1,'Настройки'!$B$3)))</x:f>
      </x:c>
      <x:c r="BE694" s="64" t="str">
        <x:f>IF(OR(A694="",COUNT(CS694:INDEX(CS694:EB694,1,'Настройки'!$B$3))=0),"",IF(AVERAGE(CS694:INDEX(CS694:EB694,1,'Настройки'!$B$3))=0,"",(STDEVP(CS694:INDEX(CS694:EB694,1,'Настройки'!$B$3))/ABS(AVERAGE(CS694:INDEX(CS694:EB694,1,'Настройки'!$B$3))))^2))</x:f>
      </x:c>
      <x:c r="BF694" s="49" t="str">
        <x:f>IF(A694="","",IF(AQ694&lt;3,"Недостаточно",IF(AQ694&lt;6,"Предварительный","Обычный")))</x:f>
      </x:c>
      <x:c r="BG694" s="49" t="str">
        <x:f>IF(A694="","",IF(COUNTIF(F694:INDEX(F694:AO694,1,'Настройки'!$B$3),"&lt;0")&gt;0,IF('Настройки'!$B$10="Блокировать","Отрицательный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"),"")&amp;IF(AQ694&lt;3,"Недостаточно истории. ",IF(AQ694&lt;6,"Предварительная классификация. ",""))&amp;IF(AX694=0,"Нет спроса за горизонт. ","")&amp;IF(AZ694&gt;'Настройки'!$B$11,"Экстремальная вариативность. ",""))</x:f>
      </x:c>
      <x:c r="BH694" s="49" t="str">
        <x:f>IF(A694="","",IFERROR(VLOOKUP(BB694,'Настройки'!$D$3:$E$11,2,FALSE),"Сначала проверьте исходные данные и историю спроса.")&amp;" Уточните срок поставки, MOQ и критичность.")</x:f>
      </x:c>
      <x:c r="BI694" s="50" t="str">
        <x:f>IF(1&gt;'Настройки'!$B$3,"",IF(ISBLANK(F694),IF('Настройки'!$B$9="Нулевой спрос",0,""),IF(F694&lt;0,IF('Настройки'!$B$10="Исключить","",IF('Настройки'!$B$10="Абсолютные значения",ABS(F694),F694)),F694)))</x:f>
      </x:c>
      <x:c r="BJ694" s="50" t="str">
        <x:f>IF(2&gt;'Настройки'!$B$3,"",IF(ISBLANK(G694),IF('Настройки'!$B$9="Нулевой спрос",0,""),IF(G694&lt;0,IF('Настройки'!$B$10="Исключить","",IF('Настройки'!$B$10="Абсолютные значения",ABS(G694),G694)),G694)))</x:f>
      </x:c>
      <x:c r="BK694" s="50" t="str">
        <x:f>IF(3&gt;'Настройки'!$B$3,"",IF(ISBLANK(H694),IF('Настройки'!$B$9="Нулевой спрос",0,""),IF(H694&lt;0,IF('Настройки'!$B$10="Исключить","",IF('Настройки'!$B$10="Абсолютные значения",ABS(H694),H694)),H694)))</x:f>
      </x:c>
      <x:c r="BL694" s="50" t="str">
        <x:f>IF(4&gt;'Настройки'!$B$3,"",IF(ISBLANK(I694),IF('Настройки'!$B$9="Нулевой спрос",0,""),IF(I694&lt;0,IF('Настройки'!$B$10="Исключить","",IF('Настройки'!$B$10="Абсолютные значения",ABS(I694),I694)),I694)))</x:f>
      </x:c>
      <x:c r="BM694" s="50" t="str">
        <x:f>IF(5&gt;'Настройки'!$B$3,"",IF(ISBLANK(J694),IF('Настройки'!$B$9="Нулевой спрос",0,""),IF(J694&lt;0,IF('Настройки'!$B$10="Исключить","",IF('Настройки'!$B$10="Абсолютные значения",ABS(J694),J694)),J694)))</x:f>
      </x:c>
      <x:c r="BN694" s="50" t="str">
        <x:f>IF(6&gt;'Настройки'!$B$3,"",IF(ISBLANK(K694),IF('Настройки'!$B$9="Нулевой спрос",0,""),IF(K694&lt;0,IF('Настройки'!$B$10="Исключить","",IF('Настройки'!$B$10="Абсолютные значения",ABS(K694),K694)),K694)))</x:f>
      </x:c>
      <x:c r="BO694" s="50" t="str">
        <x:f>IF(7&gt;'Настройки'!$B$3,"",IF(ISBLANK(L694),IF('Настройки'!$B$9="Нулевой спрос",0,""),IF(L694&lt;0,IF('Настройки'!$B$10="Исключить","",IF('Настройки'!$B$10="Абсолютные значения",ABS(L694),L694)),L694)))</x:f>
      </x:c>
      <x:c r="BP694" s="50" t="str">
        <x:f>IF(8&gt;'Настройки'!$B$3,"",IF(ISBLANK(M694),IF('Настройки'!$B$9="Нулевой спрос",0,""),IF(M694&lt;0,IF('Настройки'!$B$10="Исключить","",IF('Настройки'!$B$10="Абсолютные значения",ABS(M694),M694)),M694)))</x:f>
      </x:c>
      <x:c r="BQ694" s="50" t="str">
        <x:f>IF(9&gt;'Настройки'!$B$3,"",IF(ISBLANK(N694),IF('Настройки'!$B$9="Нулевой спрос",0,""),IF(N694&lt;0,IF('Настройки'!$B$10="Исключить","",IF('Настройки'!$B$10="Абсолютные значения",ABS(N694),N694)),N694)))</x:f>
      </x:c>
      <x:c r="BR694" s="50" t="str">
        <x:f>IF(10&gt;'Настройки'!$B$3,"",IF(ISBLANK(O694),IF('Настройки'!$B$9="Нулевой спрос",0,""),IF(O694&lt;0,IF('Настройки'!$B$10="Исключить","",IF('Настройки'!$B$10="Абсолютные значения",ABS(O694),O694)),O694)))</x:f>
      </x:c>
      <x:c r="BS694" s="50" t="str">
        <x:f>IF(11&gt;'Настройки'!$B$3,"",IF(ISBLANK(P694),IF('Настройки'!$B$9="Нулевой спрос",0,""),IF(P694&lt;0,IF('Настройки'!$B$10="Исключить","",IF('Настройки'!$B$10="Абсолютные значения",ABS(P694),P694)),P694)))</x:f>
      </x:c>
      <x:c r="BT694" s="50" t="str">
        <x:f>IF(12&gt;'Настройки'!$B$3,"",IF(ISBLANK(Q694),IF('Настройки'!$B$9="Нулевой спрос",0,""),IF(Q694&lt;0,IF('Настройки'!$B$10="Исключить","",IF('Настройки'!$B$10="Абсолютные значения",ABS(Q694),Q694)),Q694)))</x:f>
      </x:c>
      <x:c r="BU694" s="50" t="str">
        <x:f>IF(13&gt;'Настройки'!$B$3,"",IF(ISBLANK(R694),IF('Настройки'!$B$9="Нулевой спрос",0,""),IF(R694&lt;0,IF('Настройки'!$B$10="Исключить","",IF('Настройки'!$B$10="Абсолютные значения",ABS(R694),R694)),R694)))</x:f>
      </x:c>
      <x:c r="BV694" s="50" t="str">
        <x:f>IF(14&gt;'Настройки'!$B$3,"",IF(ISBLANK(S694),IF('Настройки'!$B$9="Нулевой спрос",0,""),IF(S694&lt;0,IF('Настройки'!$B$10="Исключить","",IF('Настройки'!$B$10="Абсолютные значения",ABS(S694),S694)),S694)))</x:f>
      </x:c>
      <x:c r="BW694" s="50" t="str">
        <x:f>IF(15&gt;'Настройки'!$B$3,"",IF(ISBLANK(T694),IF('Настройки'!$B$9="Нулевой спрос",0,""),IF(T694&lt;0,IF('Настройки'!$B$10="Исключить","",IF('Настройки'!$B$10="Абсолютные значения",ABS(T694),T694)),T694)))</x:f>
      </x:c>
      <x:c r="BX694" s="50" t="str">
        <x:f>IF(16&gt;'Настройки'!$B$3,"",IF(ISBLANK(U694),IF('Настройки'!$B$9="Нулевой спрос",0,""),IF(U694&lt;0,IF('Настройки'!$B$10="Исключить","",IF('Настройки'!$B$10="Абсолютные значения",ABS(U694),U694)),U694)))</x:f>
      </x:c>
      <x:c r="BY694" s="50" t="str">
        <x:f>IF(17&gt;'Настройки'!$B$3,"",IF(ISBLANK(V694),IF('Настройки'!$B$9="Нулевой спрос",0,""),IF(V694&lt;0,IF('Настройки'!$B$10="Исключить","",IF('Настройки'!$B$10="Абсолютные значения",ABS(V694),V694)),V694)))</x:f>
      </x:c>
      <x:c r="BZ694" s="50" t="str">
        <x:f>IF(18&gt;'Настройки'!$B$3,"",IF(ISBLANK(W694),IF('Настройки'!$B$9="Нулевой спрос",0,""),IF(W694&lt;0,IF('Настройки'!$B$10="Исключить","",IF('Настройки'!$B$10="Абсолютные значения",ABS(W694),W694)),W694)))</x:f>
      </x:c>
      <x:c r="CA694" s="50" t="str">
        <x:f>IF(19&gt;'Настройки'!$B$3,"",IF(ISBLANK(X694),IF('Настройки'!$B$9="Нулевой спрос",0,""),IF(X694&lt;0,IF('Настройки'!$B$10="Исключить","",IF('Настройки'!$B$10="Абсолютные значения",ABS(X694),X694)),X694)))</x:f>
      </x:c>
      <x:c r="CB694" s="50" t="str">
        <x:f>IF(20&gt;'Настройки'!$B$3,"",IF(ISBLANK(Y694),IF('Настройки'!$B$9="Нулевой спрос",0,""),IF(Y694&lt;0,IF('Настройки'!$B$10="Исключить","",IF('Настройки'!$B$10="Абсолютные значения",ABS(Y694),Y694)),Y694)))</x:f>
      </x:c>
      <x:c r="CC694" s="50" t="str">
        <x:f>IF(21&gt;'Настройки'!$B$3,"",IF(ISBLANK(Z694),IF('Настройки'!$B$9="Нулевой спрос",0,""),IF(Z694&lt;0,IF('Настройки'!$B$10="Исключить","",IF('Настройки'!$B$10="Абсолютные значения",ABS(Z694),Z694)),Z694)))</x:f>
      </x:c>
      <x:c r="CD694" s="50" t="str">
        <x:f>IF(22&gt;'Настройки'!$B$3,"",IF(ISBLANK(AA694),IF('Настройки'!$B$9="Нулевой спрос",0,""),IF(AA694&lt;0,IF('Настройки'!$B$10="Исключить","",IF('Настройки'!$B$10="Абсолютные значения",ABS(AA694),AA694)),AA694)))</x:f>
      </x:c>
      <x:c r="CE694" s="50" t="str">
        <x:f>IF(23&gt;'Настройки'!$B$3,"",IF(ISBLANK(AB694),IF('Настройки'!$B$9="Нулевой спрос",0,""),IF(AB694&lt;0,IF('Настройки'!$B$10="Исключить","",IF('Настройки'!$B$10="Абсолютные значения",ABS(AB694),AB694)),AB694)))</x:f>
      </x:c>
      <x:c r="CF694" s="50" t="str">
        <x:f>IF(24&gt;'Настройки'!$B$3,"",IF(ISBLANK(AC694),IF('Настройки'!$B$9="Нулевой спрос",0,""),IF(AC694&lt;0,IF('Настройки'!$B$10="Исключить","",IF('Настройки'!$B$10="Абсолютные значения",ABS(AC694),AC694)),AC694)))</x:f>
      </x:c>
      <x:c r="CG694" s="50" t="str">
        <x:f>IF(25&gt;'Настройки'!$B$3,"",IF(ISBLANK(AD694),IF('Настройки'!$B$9="Нулевой спрос",0,""),IF(AD694&lt;0,IF('Настройки'!$B$10="Исключить","",IF('Настройки'!$B$10="Абсолютные значения",ABS(AD694),AD694)),AD694)))</x:f>
      </x:c>
      <x:c r="CH694" s="50" t="str">
        <x:f>IF(26&gt;'Настройки'!$B$3,"",IF(ISBLANK(AE694),IF('Настройки'!$B$9="Нулевой спрос",0,""),IF(AE694&lt;0,IF('Настройки'!$B$10="Исключить","",IF('Настройки'!$B$10="Абсолютные значения",ABS(AE694),AE694)),AE694)))</x:f>
      </x:c>
      <x:c r="CI694" s="50" t="str">
        <x:f>IF(27&gt;'Настройки'!$B$3,"",IF(ISBLANK(AF694),IF('Настройки'!$B$9="Нулевой спрос",0,""),IF(AF694&lt;0,IF('Настройки'!$B$10="Исключить","",IF('Настройки'!$B$10="Абсолютные значения",ABS(AF694),AF694)),AF694)))</x:f>
      </x:c>
      <x:c r="CJ694" s="50" t="str">
        <x:f>IF(28&gt;'Настройки'!$B$3,"",IF(ISBLANK(AG694),IF('Настройки'!$B$9="Нулевой спрос",0,""),IF(AG694&lt;0,IF('Настройки'!$B$10="Исключить","",IF('Настройки'!$B$10="Абсолютные значения",ABS(AG694),AG694)),AG694)))</x:f>
      </x:c>
      <x:c r="CK694" s="50" t="str">
        <x:f>IF(29&gt;'Настройки'!$B$3,"",IF(ISBLANK(AH694),IF('Настройки'!$B$9="Нулевой спрос",0,""),IF(AH694&lt;0,IF('Настройки'!$B$10="Исключить","",IF('Настройки'!$B$10="Абсолютные значения",ABS(AH694),AH694)),AH694)))</x:f>
      </x:c>
      <x:c r="CL694" s="50" t="str">
        <x:f>IF(30&gt;'Настройки'!$B$3,"",IF(ISBLANK(AI694),IF('Настройки'!$B$9="Нулевой спрос",0,""),IF(AI694&lt;0,IF('Настройки'!$B$10="Исключить","",IF('Настройки'!$B$10="Абсолютные значения",ABS(AI694),AI694)),AI694)))</x:f>
      </x:c>
      <x:c r="CM694" s="50" t="str">
        <x:f>IF(31&gt;'Настройки'!$B$3,"",IF(ISBLANK(AJ694),IF('Настройки'!$B$9="Нулевой спрос",0,""),IF(AJ694&lt;0,IF('Настройки'!$B$10="Исключить","",IF('Настройки'!$B$10="Абсолютные значения",ABS(AJ694),AJ694)),AJ694)))</x:f>
      </x:c>
      <x:c r="CN694" s="50" t="str">
        <x:f>IF(32&gt;'Настройки'!$B$3,"",IF(ISBLANK(AK694),IF('Настройки'!$B$9="Нулевой спрос",0,""),IF(AK694&lt;0,IF('Настройки'!$B$10="Исключить","",IF('Настройки'!$B$10="Абсолютные значения",ABS(AK694),AK694)),AK694)))</x:f>
      </x:c>
      <x:c r="CO694" s="50" t="str">
        <x:f>IF(33&gt;'Настройки'!$B$3,"",IF(ISBLANK(AL694),IF('Настройки'!$B$9="Нулевой спрос",0,""),IF(AL694&lt;0,IF('Настройки'!$B$10="Исключить","",IF('Настройки'!$B$10="Абсолютные значения",ABS(AL694),AL694)),AL694)))</x:f>
      </x:c>
      <x:c r="CP694" s="50" t="str">
        <x:f>IF(34&gt;'Настройки'!$B$3,"",IF(ISBLANK(AM694),IF('Настройки'!$B$9="Нулевой спрос",0,""),IF(AM694&lt;0,IF('Настройки'!$B$10="Исключить","",IF('Настройки'!$B$10="Абсолютные значения",ABS(AM694),AM694)),AM694)))</x:f>
      </x:c>
      <x:c r="CQ694" s="50" t="str">
        <x:f>IF(35&gt;'Настройки'!$B$3,"",IF(ISBLANK(AN694),IF('Настройки'!$B$9="Нулевой спрос",0,""),IF(AN694&lt;0,IF('Настройки'!$B$10="Исключить","",IF('Настройки'!$B$10="Абсолютные значения",ABS(AN694),AN694)),AN694)))</x:f>
      </x:c>
      <x:c r="CR694" s="50" t="str">
        <x:f>IF(36&gt;'Настройки'!$B$3,"",IF(ISBLANK(AO694),IF('Настройки'!$B$9="Нулевой спрос",0,""),IF(AO694&lt;0,IF('Настройки'!$B$10="Исключить","",IF('Настройки'!$B$10="Абсолютные значения",ABS(AO694),AO694)),AO694)))</x:f>
      </x:c>
      <x:c r="CS694" s="50" t="str">
        <x:f>IF(OR(1&gt;'Настройки'!$B$3,ISBLANK(BI694),BI694=0),"",BI694)</x:f>
      </x:c>
      <x:c r="CT694" s="50" t="str">
        <x:f>IF(OR(2&gt;'Настройки'!$B$3,ISBLANK(BJ694),BJ694=0),"",BJ694)</x:f>
      </x:c>
      <x:c r="CU694" s="50" t="str">
        <x:f>IF(OR(3&gt;'Настройки'!$B$3,ISBLANK(BK694),BK694=0),"",BK694)</x:f>
      </x:c>
      <x:c r="CV694" s="50" t="str">
        <x:f>IF(OR(4&gt;'Настройки'!$B$3,ISBLANK(BL694),BL694=0),"",BL694)</x:f>
      </x:c>
      <x:c r="CW694" s="50" t="str">
        <x:f>IF(OR(5&gt;'Настройки'!$B$3,ISBLANK(BM694),BM694=0),"",BM694)</x:f>
      </x:c>
      <x:c r="CX694" s="50" t="str">
        <x:f>IF(OR(6&gt;'Настройки'!$B$3,ISBLANK(BN694),BN694=0),"",BN694)</x:f>
      </x:c>
      <x:c r="CY694" s="50" t="str">
        <x:f>IF(OR(7&gt;'Настройки'!$B$3,ISBLANK(BO694),BO694=0),"",BO694)</x:f>
      </x:c>
      <x:c r="CZ694" s="50" t="str">
        <x:f>IF(OR(8&gt;'Настройки'!$B$3,ISBLANK(BP694),BP694=0),"",BP694)</x:f>
      </x:c>
      <x:c r="DA694" s="50" t="str">
        <x:f>IF(OR(9&gt;'Настройки'!$B$3,ISBLANK(BQ694),BQ694=0),"",BQ694)</x:f>
      </x:c>
      <x:c r="DB694" s="50" t="str">
        <x:f>IF(OR(10&gt;'Настройки'!$B$3,ISBLANK(BR694),BR694=0),"",BR694)</x:f>
      </x:c>
      <x:c r="DC694" s="50" t="str">
        <x:f>IF(OR(11&gt;'Настройки'!$B$3,ISBLANK(BS694),BS694=0),"",BS694)</x:f>
      </x:c>
      <x:c r="DD694" s="50" t="str">
        <x:f>IF(OR(12&gt;'Настройки'!$B$3,ISBLANK(BT694),BT694=0),"",BT694)</x:f>
      </x:c>
      <x:c r="DE694" s="50" t="str">
        <x:f>IF(OR(13&gt;'Настройки'!$B$3,ISBLANK(BU694),BU694=0),"",BU694)</x:f>
      </x:c>
      <x:c r="DF694" s="50" t="str">
        <x:f>IF(OR(14&gt;'Настройки'!$B$3,ISBLANK(BV694),BV694=0),"",BV694)</x:f>
      </x:c>
      <x:c r="DG694" s="50" t="str">
        <x:f>IF(OR(15&gt;'Настройки'!$B$3,ISBLANK(BW694),BW694=0),"",BW694)</x:f>
      </x:c>
      <x:c r="DH694" s="50" t="str">
        <x:f>IF(OR(16&gt;'Настройки'!$B$3,ISBLANK(BX694),BX694=0),"",BX694)</x:f>
      </x:c>
      <x:c r="DI694" s="50" t="str">
        <x:f>IF(OR(17&gt;'Настройки'!$B$3,ISBLANK(BY694),BY694=0),"",BY694)</x:f>
      </x:c>
      <x:c r="DJ694" s="50" t="str">
        <x:f>IF(OR(18&gt;'Настройки'!$B$3,ISBLANK(BZ694),BZ694=0),"",BZ694)</x:f>
      </x:c>
      <x:c r="DK694" s="50" t="str">
        <x:f>IF(OR(19&gt;'Настройки'!$B$3,ISBLANK(CA694),CA694=0),"",CA694)</x:f>
      </x:c>
      <x:c r="DL694" s="50" t="str">
        <x:f>IF(OR(20&gt;'Настройки'!$B$3,ISBLANK(CB694),CB694=0),"",CB694)</x:f>
      </x:c>
      <x:c r="DM694" s="50" t="str">
        <x:f>IF(OR(21&gt;'Настройки'!$B$3,ISBLANK(CC694),CC694=0),"",CC694)</x:f>
      </x:c>
      <x:c r="DN694" s="50" t="str">
        <x:f>IF(OR(22&gt;'Настройки'!$B$3,ISBLANK(CD694),CD694=0),"",CD694)</x:f>
      </x:c>
      <x:c r="DO694" s="50" t="str">
        <x:f>IF(OR(23&gt;'Настройки'!$B$3,ISBLANK(CE694),CE694=0),"",CE694)</x:f>
      </x:c>
      <x:c r="DP694" s="50" t="str">
        <x:f>IF(OR(24&gt;'Настройки'!$B$3,ISBLANK(CF694),CF694=0),"",CF694)</x:f>
      </x:c>
      <x:c r="DQ694" s="50" t="str">
        <x:f>IF(OR(25&gt;'Настройки'!$B$3,ISBLANK(CG694),CG694=0),"",CG694)</x:f>
      </x:c>
      <x:c r="DR694" s="50" t="str">
        <x:f>IF(OR(26&gt;'Настройки'!$B$3,ISBLANK(CH694),CH694=0),"",CH694)</x:f>
      </x:c>
      <x:c r="DS694" s="50" t="str">
        <x:f>IF(OR(27&gt;'Настройки'!$B$3,ISBLANK(CI694),CI694=0),"",CI694)</x:f>
      </x:c>
      <x:c r="DT694" s="50" t="str">
        <x:f>IF(OR(28&gt;'Настройки'!$B$3,ISBLANK(CJ694),CJ694=0),"",CJ694)</x:f>
      </x:c>
      <x:c r="DU694" s="50" t="str">
        <x:f>IF(OR(29&gt;'Настройки'!$B$3,ISBLANK(CK694),CK694=0),"",CK694)</x:f>
      </x:c>
      <x:c r="DV694" s="50" t="str">
        <x:f>IF(OR(30&gt;'Настройки'!$B$3,ISBLANK(CL694),CL694=0),"",CL694)</x:f>
      </x:c>
      <x:c r="DW694" s="50" t="str">
        <x:f>IF(OR(31&gt;'Настройки'!$B$3,ISBLANK(CM694),CM694=0),"",CM694)</x:f>
      </x:c>
      <x:c r="DX694" s="50" t="str">
        <x:f>IF(OR(32&gt;'Настройки'!$B$3,ISBLANK(CN694),CN694=0),"",CN694)</x:f>
      </x:c>
      <x:c r="DY694" s="50" t="str">
        <x:f>IF(OR(33&gt;'Настройки'!$B$3,ISBLANK(CO694),CO694=0),"",CO694)</x:f>
      </x:c>
      <x:c r="DZ694" s="50" t="str">
        <x:f>IF(OR(34&gt;'Настройки'!$B$3,ISBLANK(CP694),CP694=0),"",CP694)</x:f>
      </x:c>
      <x:c r="EA694" s="50" t="str">
        <x:f>IF(OR(35&gt;'Настройки'!$B$3,ISBLANK(CQ694),CQ694=0),"",CQ694)</x:f>
      </x:c>
      <x:c r="EB694" s="50" t="str">
        <x:f>IF(OR(36&gt;'Настройки'!$B$3,ISBLANK(CR694),CR694=0),"",CR694)</x:f>
      </x:c>
      <x:c r="EC694" s="50" t="str">
        <x:f>IF(A694="","",IF(OR(BB694="AZ",BB694="BZ"),10000+ROW(),IF(AZ694&gt;'Настройки'!$B$11,20000+ROW(),IF(BF694&lt;&gt;"Обычный",30000+ROW(),IF(AX694&lt;=0,40000+ROW(),"")))))</x:f>
      </x:c>
      <x:c r="ED694" s="50" t="str">
        <x:f>IF(EC694="","",COUNTIFS($EC$2:$EC$1001,"&gt;0",$EC$2:$EC$1001,"&lt;"&amp;EC694)+1)</x:f>
      </x:c>
    </x:row>
    <x:row r="695">
      <x:c r="A695" s="115"/>
      <x:c r="B695" s="115"/>
      <x:c r="C695" s="115"/>
      <x:c r="D695" s="118"/>
      <x:c r="E695" s="118"/>
      <x:c r="F695" s="118"/>
      <x:c r="G695" s="118"/>
      <x:c r="H695" s="118"/>
      <x:c r="I695" s="118"/>
      <x:c r="J695" s="118"/>
      <x:c r="K695" s="118"/>
      <x:c r="L695" s="118"/>
      <x:c r="M695" s="118"/>
      <x:c r="N695" s="118"/>
      <x:c r="O695" s="118"/>
      <x:c r="P695" s="118"/>
      <x:c r="Q695" s="118"/>
      <x:c r="R695" s="118"/>
      <x:c r="S695" s="118"/>
      <x:c r="T695" s="118"/>
      <x:c r="U695" s="118"/>
      <x:c r="V695" s="118"/>
      <x:c r="W695" s="118"/>
      <x:c r="X695" s="118"/>
      <x:c r="Y695" s="118"/>
      <x:c r="Z695" s="118"/>
      <x:c r="AA695" s="118"/>
      <x:c r="AB695" s="118"/>
      <x:c r="AC695" s="118"/>
      <x:c r="AD695" s="118"/>
      <x:c r="AE695" s="118"/>
      <x:c r="AF695" s="118"/>
      <x:c r="AG695" s="118"/>
      <x:c r="AH695" s="118"/>
      <x:c r="AI695" s="118"/>
      <x:c r="AJ695" s="118"/>
      <x:c r="AK695" s="118"/>
      <x:c r="AL695" s="118"/>
      <x:c r="AM695" s="118"/>
      <x:c r="AN695" s="118"/>
      <x:c r="AO695" s="118"/>
      <x:c r="AP695" s="115"/>
      <x:c r="AQ695" s="49" t="str">
        <x:f>IF(A695="","",COUNT(BI695:INDEX(BI695:CR695,1,'Настройки'!$B$3)))</x:f>
      </x:c>
      <x:c r="AR695" s="49" t="str">
        <x:f>IF(A695="","",SUM(BI695:INDEX(BI695:CR695,1,'Настройки'!$B$3)))</x:f>
      </x:c>
      <x:c r="AS695" s="58" t="str">
        <x:f>IF(A695="","",IF('Настройки'!$B$4="Стоимость потребления",AR695*D695,IF('Настройки'!$B$4="Количество",AR695,E695)))</x:f>
      </x:c>
      <x:c r="AT695" s="61" t="str">
        <x:f>IF(OR(A695="",AS695&lt;0,SUM($AS$2:$AS$1001)&lt;=0),"",AS695/SUM($AS$2:$AS$1001))</x:f>
      </x:c>
      <x:c r="AU695" s="61" t="str">
        <x:f>IF(OR(A695="",AS695&lt;0,SUM($AS$2:$AS$1001)&lt;=0),"",SUMIFS($AS$2:$AS$1001,$AS$2:$AS$1001,"&gt;"&amp;AS695)/SUM($AS$2:$AS$1001))</x:f>
      </x:c>
      <x:c r="AV695" s="61" t="str">
        <x:f>IF(OR(A695="",AS695&lt;0,SUM($AS$2:$AS$1001)&lt;=0),"",SUMIFS($AS$2:$AS$1001,$AS$2:$AS$1001,"&gt;="&amp;AS695)/SUM($AS$2:$AS$1001))</x:f>
      </x:c>
      <x:c r="AW695" s="49" t="str">
        <x:f>IF(A695="","",IF(SUM($AS$2:$AS$1001)&lt;=0,"Не определён",IF(AS695&lt;0,"Исключение",IF(AU695&lt;'Настройки'!$B$5,"A",IF(AU695&lt;'Настройки'!$B$6,"B","C")))))</x:f>
      </x:c>
      <x:c r="AX695" s="58" t="str">
        <x:f>IF(A695="","",IF(AQ695=0,"",AVERAGE(BI695:INDEX(BI695:CR695,1,'Настройки'!$B$3))))</x:f>
      </x:c>
      <x:c r="AY695" s="58" t="str">
        <x:f>IF(OR(A695="",AQ695=0),"",STDEVP(BI695:INDEX(BI695:CR695,1,'Настройки'!$B$3)))</x:f>
      </x:c>
      <x:c r="AZ695" s="61" t="str">
        <x:f>IF(OR(A695="",AQ695&lt;'Настройки'!$B$12,AX695&lt;=0,AND('Настройки'!$B$10="Блокировать",COUNTIF(F695:INDEX(F695:AO695,1,'Настройки'!$B$3),"&lt;0")&gt;0)),"",AY695/ABS(AX695))</x:f>
      </x:c>
      <x:c r="BA695" s="49" t="str">
        <x:f>IF(A695="","",IF(AND('Настройки'!$B$10="Блокировать",COUNTIF(F695:INDEX(F695:AO695,1,'Настройки'!$B$3),"&lt;0")&gt;0),"Не определён",IF(AQ695&lt;'Настройки'!$B$12,"Не определён",IF(AX695=0,"Нет спроса",IF(AX695&lt;0,"Не определён",IF(AZ695&lt;='Настройки'!$B$7,"X",IF(AZ695&lt;='Настройки'!$B$8,"Y","Z")))))))</x:f>
      </x:c>
      <x:c r="BB695" s="49" t="str">
        <x:f>IF(OR(A695="",LEN(AW695)&lt;&gt;1,LEN(BA695)&lt;&gt;1),"",AW695&amp;BA695)</x:f>
      </x:c>
      <x:c r="BC695" s="61" t="str">
        <x:f>IF(OR(A695="",AQ695=0),"",(COUNT(BI695:INDEX(BI695:CR695,1,'Настройки'!$B$3))-COUNT(CS695:INDEX(CS695:EB695,1,'Настройки'!$B$3)))/AQ695)</x:f>
      </x:c>
      <x:c r="BD695" s="64" t="str">
        <x:f>IF(OR(A695="",COUNT(CS695:INDEX(CS695:EB695,1,'Настройки'!$B$3))=0),"",AQ695/COUNT(CS695:INDEX(CS695:EB695,1,'Настройки'!$B$3)))</x:f>
      </x:c>
      <x:c r="BE695" s="64" t="str">
        <x:f>IF(OR(A695="",COUNT(CS695:INDEX(CS695:EB695,1,'Настройки'!$B$3))=0),"",IF(AVERAGE(CS695:INDEX(CS695:EB695,1,'Настройки'!$B$3))=0,"",(STDEVP(CS695:INDEX(CS695:EB695,1,'Настройки'!$B$3))/ABS(AVERAGE(CS695:INDEX(CS695:EB695,1,'Настройки'!$B$3))))^2))</x:f>
      </x:c>
      <x:c r="BF695" s="49" t="str">
        <x:f>IF(A695="","",IF(AQ695&lt;3,"Недостаточно",IF(AQ695&lt;6,"Предварительный","Обычный")))</x:f>
      </x:c>
      <x:c r="BG695" s="49" t="str">
        <x:f>IF(A695="","",IF(COUNTIF(F695:INDEX(F695:AO695,1,'Настройки'!$B$3),"&lt;0")&gt;0,IF('Настройки'!$B$10="Блокировать","Отрицательный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"),"")&amp;IF(AQ695&lt;3,"Недостаточно истории. ",IF(AQ695&lt;6,"Предварительная классификация. ",""))&amp;IF(AX695=0,"Нет спроса за горизонт. ","")&amp;IF(AZ695&gt;'Настройки'!$B$11,"Экстремальная вариативность. ",""))</x:f>
      </x:c>
      <x:c r="BH695" s="49" t="str">
        <x:f>IF(A695="","",IFERROR(VLOOKUP(BB695,'Настройки'!$D$3:$E$11,2,FALSE),"Сначала проверьте исходные данные и историю спроса.")&amp;" Уточните срок поставки, MOQ и критичность.")</x:f>
      </x:c>
      <x:c r="BI695" s="50" t="str">
        <x:f>IF(1&gt;'Настройки'!$B$3,"",IF(ISBLANK(F695),IF('Настройки'!$B$9="Нулевой спрос",0,""),IF(F695&lt;0,IF('Настройки'!$B$10="Исключить","",IF('Настройки'!$B$10="Абсолютные значения",ABS(F695),F695)),F695)))</x:f>
      </x:c>
      <x:c r="BJ695" s="50" t="str">
        <x:f>IF(2&gt;'Настройки'!$B$3,"",IF(ISBLANK(G695),IF('Настройки'!$B$9="Нулевой спрос",0,""),IF(G695&lt;0,IF('Настройки'!$B$10="Исключить","",IF('Настройки'!$B$10="Абсолютные значения",ABS(G695),G695)),G695)))</x:f>
      </x:c>
      <x:c r="BK695" s="50" t="str">
        <x:f>IF(3&gt;'Настройки'!$B$3,"",IF(ISBLANK(H695),IF('Настройки'!$B$9="Нулевой спрос",0,""),IF(H695&lt;0,IF('Настройки'!$B$10="Исключить","",IF('Настройки'!$B$10="Абсолютные значения",ABS(H695),H695)),H695)))</x:f>
      </x:c>
      <x:c r="BL695" s="50" t="str">
        <x:f>IF(4&gt;'Настройки'!$B$3,"",IF(ISBLANK(I695),IF('Настройки'!$B$9="Нулевой спрос",0,""),IF(I695&lt;0,IF('Настройки'!$B$10="Исключить","",IF('Настройки'!$B$10="Абсолютные значения",ABS(I695),I695)),I695)))</x:f>
      </x:c>
      <x:c r="BM695" s="50" t="str">
        <x:f>IF(5&gt;'Настройки'!$B$3,"",IF(ISBLANK(J695),IF('Настройки'!$B$9="Нулевой спрос",0,""),IF(J695&lt;0,IF('Настройки'!$B$10="Исключить","",IF('Настройки'!$B$10="Абсолютные значения",ABS(J695),J695)),J695)))</x:f>
      </x:c>
      <x:c r="BN695" s="50" t="str">
        <x:f>IF(6&gt;'Настройки'!$B$3,"",IF(ISBLANK(K695),IF('Настройки'!$B$9="Нулевой спрос",0,""),IF(K695&lt;0,IF('Настройки'!$B$10="Исключить","",IF('Настройки'!$B$10="Абсолютные значения",ABS(K695),K695)),K695)))</x:f>
      </x:c>
      <x:c r="BO695" s="50" t="str">
        <x:f>IF(7&gt;'Настройки'!$B$3,"",IF(ISBLANK(L695),IF('Настройки'!$B$9="Нулевой спрос",0,""),IF(L695&lt;0,IF('Настройки'!$B$10="Исключить","",IF('Настройки'!$B$10="Абсолютные значения",ABS(L695),L695)),L695)))</x:f>
      </x:c>
      <x:c r="BP695" s="50" t="str">
        <x:f>IF(8&gt;'Настройки'!$B$3,"",IF(ISBLANK(M695),IF('Настройки'!$B$9="Нулевой спрос",0,""),IF(M695&lt;0,IF('Настройки'!$B$10="Исключить","",IF('Настройки'!$B$10="Абсолютные значения",ABS(M695),M695)),M695)))</x:f>
      </x:c>
      <x:c r="BQ695" s="50" t="str">
        <x:f>IF(9&gt;'Настройки'!$B$3,"",IF(ISBLANK(N695),IF('Настройки'!$B$9="Нулевой спрос",0,""),IF(N695&lt;0,IF('Настройки'!$B$10="Исключить","",IF('Настройки'!$B$10="Абсолютные значения",ABS(N695),N695)),N695)))</x:f>
      </x:c>
      <x:c r="BR695" s="50" t="str">
        <x:f>IF(10&gt;'Настройки'!$B$3,"",IF(ISBLANK(O695),IF('Настройки'!$B$9="Нулевой спрос",0,""),IF(O695&lt;0,IF('Настройки'!$B$10="Исключить","",IF('Настройки'!$B$10="Абсолютные значения",ABS(O695),O695)),O695)))</x:f>
      </x:c>
      <x:c r="BS695" s="50" t="str">
        <x:f>IF(11&gt;'Настройки'!$B$3,"",IF(ISBLANK(P695),IF('Настройки'!$B$9="Нулевой спрос",0,""),IF(P695&lt;0,IF('Настройки'!$B$10="Исключить","",IF('Настройки'!$B$10="Абсолютные значения",ABS(P695),P695)),P695)))</x:f>
      </x:c>
      <x:c r="BT695" s="50" t="str">
        <x:f>IF(12&gt;'Настройки'!$B$3,"",IF(ISBLANK(Q695),IF('Настройки'!$B$9="Нулевой спрос",0,""),IF(Q695&lt;0,IF('Настройки'!$B$10="Исключить","",IF('Настройки'!$B$10="Абсолютные значения",ABS(Q695),Q695)),Q695)))</x:f>
      </x:c>
      <x:c r="BU695" s="50" t="str">
        <x:f>IF(13&gt;'Настройки'!$B$3,"",IF(ISBLANK(R695),IF('Настройки'!$B$9="Нулевой спрос",0,""),IF(R695&lt;0,IF('Настройки'!$B$10="Исключить","",IF('Настройки'!$B$10="Абсолютные значения",ABS(R695),R695)),R695)))</x:f>
      </x:c>
      <x:c r="BV695" s="50" t="str">
        <x:f>IF(14&gt;'Настройки'!$B$3,"",IF(ISBLANK(S695),IF('Настройки'!$B$9="Нулевой спрос",0,""),IF(S695&lt;0,IF('Настройки'!$B$10="Исключить","",IF('Настройки'!$B$10="Абсолютные значения",ABS(S695),S695)),S695)))</x:f>
      </x:c>
      <x:c r="BW695" s="50" t="str">
        <x:f>IF(15&gt;'Настройки'!$B$3,"",IF(ISBLANK(T695),IF('Настройки'!$B$9="Нулевой спрос",0,""),IF(T695&lt;0,IF('Настройки'!$B$10="Исключить","",IF('Настройки'!$B$10="Абсолютные значения",ABS(T695),T695)),T695)))</x:f>
      </x:c>
      <x:c r="BX695" s="50" t="str">
        <x:f>IF(16&gt;'Настройки'!$B$3,"",IF(ISBLANK(U695),IF('Настройки'!$B$9="Нулевой спрос",0,""),IF(U695&lt;0,IF('Настройки'!$B$10="Исключить","",IF('Настройки'!$B$10="Абсолютные значения",ABS(U695),U695)),U695)))</x:f>
      </x:c>
      <x:c r="BY695" s="50" t="str">
        <x:f>IF(17&gt;'Настройки'!$B$3,"",IF(ISBLANK(V695),IF('Настройки'!$B$9="Нулевой спрос",0,""),IF(V695&lt;0,IF('Настройки'!$B$10="Исключить","",IF('Настройки'!$B$10="Абсолютные значения",ABS(V695),V695)),V695)))</x:f>
      </x:c>
      <x:c r="BZ695" s="50" t="str">
        <x:f>IF(18&gt;'Настройки'!$B$3,"",IF(ISBLANK(W695),IF('Настройки'!$B$9="Нулевой спрос",0,""),IF(W695&lt;0,IF('Настройки'!$B$10="Исключить","",IF('Настройки'!$B$10="Абсолютные значения",ABS(W695),W695)),W695)))</x:f>
      </x:c>
      <x:c r="CA695" s="50" t="str">
        <x:f>IF(19&gt;'Настройки'!$B$3,"",IF(ISBLANK(X695),IF('Настройки'!$B$9="Нулевой спрос",0,""),IF(X695&lt;0,IF('Настройки'!$B$10="Исключить","",IF('Настройки'!$B$10="Абсолютные значения",ABS(X695),X695)),X695)))</x:f>
      </x:c>
      <x:c r="CB695" s="50" t="str">
        <x:f>IF(20&gt;'Настройки'!$B$3,"",IF(ISBLANK(Y695),IF('Настройки'!$B$9="Нулевой спрос",0,""),IF(Y695&lt;0,IF('Настройки'!$B$10="Исключить","",IF('Настройки'!$B$10="Абсолютные значения",ABS(Y695),Y695)),Y695)))</x:f>
      </x:c>
      <x:c r="CC695" s="50" t="str">
        <x:f>IF(21&gt;'Настройки'!$B$3,"",IF(ISBLANK(Z695),IF('Настройки'!$B$9="Нулевой спрос",0,""),IF(Z695&lt;0,IF('Настройки'!$B$10="Исключить","",IF('Настройки'!$B$10="Абсолютные значения",ABS(Z695),Z695)),Z695)))</x:f>
      </x:c>
      <x:c r="CD695" s="50" t="str">
        <x:f>IF(22&gt;'Настройки'!$B$3,"",IF(ISBLANK(AA695),IF('Настройки'!$B$9="Нулевой спрос",0,""),IF(AA695&lt;0,IF('Настройки'!$B$10="Исключить","",IF('Настройки'!$B$10="Абсолютные значения",ABS(AA695),AA695)),AA695)))</x:f>
      </x:c>
      <x:c r="CE695" s="50" t="str">
        <x:f>IF(23&gt;'Настройки'!$B$3,"",IF(ISBLANK(AB695),IF('Настройки'!$B$9="Нулевой спрос",0,""),IF(AB695&lt;0,IF('Настройки'!$B$10="Исключить","",IF('Настройки'!$B$10="Абсолютные значения",ABS(AB695),AB695)),AB695)))</x:f>
      </x:c>
      <x:c r="CF695" s="50" t="str">
        <x:f>IF(24&gt;'Настройки'!$B$3,"",IF(ISBLANK(AC695),IF('Настройки'!$B$9="Нулевой спрос",0,""),IF(AC695&lt;0,IF('Настройки'!$B$10="Исключить","",IF('Настройки'!$B$10="Абсолютные значения",ABS(AC695),AC695)),AC695)))</x:f>
      </x:c>
      <x:c r="CG695" s="50" t="str">
        <x:f>IF(25&gt;'Настройки'!$B$3,"",IF(ISBLANK(AD695),IF('Настройки'!$B$9="Нулевой спрос",0,""),IF(AD695&lt;0,IF('Настройки'!$B$10="Исключить","",IF('Настройки'!$B$10="Абсолютные значения",ABS(AD695),AD695)),AD695)))</x:f>
      </x:c>
      <x:c r="CH695" s="50" t="str">
        <x:f>IF(26&gt;'Настройки'!$B$3,"",IF(ISBLANK(AE695),IF('Настройки'!$B$9="Нулевой спрос",0,""),IF(AE695&lt;0,IF('Настройки'!$B$10="Исключить","",IF('Настройки'!$B$10="Абсолютные значения",ABS(AE695),AE695)),AE695)))</x:f>
      </x:c>
      <x:c r="CI695" s="50" t="str">
        <x:f>IF(27&gt;'Настройки'!$B$3,"",IF(ISBLANK(AF695),IF('Настройки'!$B$9="Нулевой спрос",0,""),IF(AF695&lt;0,IF('Настройки'!$B$10="Исключить","",IF('Настройки'!$B$10="Абсолютные значения",ABS(AF695),AF695)),AF695)))</x:f>
      </x:c>
      <x:c r="CJ695" s="50" t="str">
        <x:f>IF(28&gt;'Настройки'!$B$3,"",IF(ISBLANK(AG695),IF('Настройки'!$B$9="Нулевой спрос",0,""),IF(AG695&lt;0,IF('Настройки'!$B$10="Исключить","",IF('Настройки'!$B$10="Абсолютные значения",ABS(AG695),AG695)),AG695)))</x:f>
      </x:c>
      <x:c r="CK695" s="50" t="str">
        <x:f>IF(29&gt;'Настройки'!$B$3,"",IF(ISBLANK(AH695),IF('Настройки'!$B$9="Нулевой спрос",0,""),IF(AH695&lt;0,IF('Настройки'!$B$10="Исключить","",IF('Настройки'!$B$10="Абсолютные значения",ABS(AH695),AH695)),AH695)))</x:f>
      </x:c>
      <x:c r="CL695" s="50" t="str">
        <x:f>IF(30&gt;'Настройки'!$B$3,"",IF(ISBLANK(AI695),IF('Настройки'!$B$9="Нулевой спрос",0,""),IF(AI695&lt;0,IF('Настройки'!$B$10="Исключить","",IF('Настройки'!$B$10="Абсолютные значения",ABS(AI695),AI695)),AI695)))</x:f>
      </x:c>
      <x:c r="CM695" s="50" t="str">
        <x:f>IF(31&gt;'Настройки'!$B$3,"",IF(ISBLANK(AJ695),IF('Настройки'!$B$9="Нулевой спрос",0,""),IF(AJ695&lt;0,IF('Настройки'!$B$10="Исключить","",IF('Настройки'!$B$10="Абсолютные значения",ABS(AJ695),AJ695)),AJ695)))</x:f>
      </x:c>
      <x:c r="CN695" s="50" t="str">
        <x:f>IF(32&gt;'Настройки'!$B$3,"",IF(ISBLANK(AK695),IF('Настройки'!$B$9="Нулевой спрос",0,""),IF(AK695&lt;0,IF('Настройки'!$B$10="Исключить","",IF('Настройки'!$B$10="Абсолютные значения",ABS(AK695),AK695)),AK695)))</x:f>
      </x:c>
      <x:c r="CO695" s="50" t="str">
        <x:f>IF(33&gt;'Настройки'!$B$3,"",IF(ISBLANK(AL695),IF('Настройки'!$B$9="Нулевой спрос",0,""),IF(AL695&lt;0,IF('Настройки'!$B$10="Исключить","",IF('Настройки'!$B$10="Абсолютные значения",ABS(AL695),AL695)),AL695)))</x:f>
      </x:c>
      <x:c r="CP695" s="50" t="str">
        <x:f>IF(34&gt;'Настройки'!$B$3,"",IF(ISBLANK(AM695),IF('Настройки'!$B$9="Нулевой спрос",0,""),IF(AM695&lt;0,IF('Настройки'!$B$10="Исключить","",IF('Настройки'!$B$10="Абсолютные значения",ABS(AM695),AM695)),AM695)))</x:f>
      </x:c>
      <x:c r="CQ695" s="50" t="str">
        <x:f>IF(35&gt;'Настройки'!$B$3,"",IF(ISBLANK(AN695),IF('Настройки'!$B$9="Нулевой спрос",0,""),IF(AN695&lt;0,IF('Настройки'!$B$10="Исключить","",IF('Настройки'!$B$10="Абсолютные значения",ABS(AN695),AN695)),AN695)))</x:f>
      </x:c>
      <x:c r="CR695" s="50" t="str">
        <x:f>IF(36&gt;'Настройки'!$B$3,"",IF(ISBLANK(AO695),IF('Настройки'!$B$9="Нулевой спрос",0,""),IF(AO695&lt;0,IF('Настройки'!$B$10="Исключить","",IF('Настройки'!$B$10="Абсолютные значения",ABS(AO695),AO695)),AO695)))</x:f>
      </x:c>
      <x:c r="CS695" s="50" t="str">
        <x:f>IF(OR(1&gt;'Настройки'!$B$3,ISBLANK(BI695),BI695=0),"",BI695)</x:f>
      </x:c>
      <x:c r="CT695" s="50" t="str">
        <x:f>IF(OR(2&gt;'Настройки'!$B$3,ISBLANK(BJ695),BJ695=0),"",BJ695)</x:f>
      </x:c>
      <x:c r="CU695" s="50" t="str">
        <x:f>IF(OR(3&gt;'Настройки'!$B$3,ISBLANK(BK695),BK695=0),"",BK695)</x:f>
      </x:c>
      <x:c r="CV695" s="50" t="str">
        <x:f>IF(OR(4&gt;'Настройки'!$B$3,ISBLANK(BL695),BL695=0),"",BL695)</x:f>
      </x:c>
      <x:c r="CW695" s="50" t="str">
        <x:f>IF(OR(5&gt;'Настройки'!$B$3,ISBLANK(BM695),BM695=0),"",BM695)</x:f>
      </x:c>
      <x:c r="CX695" s="50" t="str">
        <x:f>IF(OR(6&gt;'Настройки'!$B$3,ISBLANK(BN695),BN695=0),"",BN695)</x:f>
      </x:c>
      <x:c r="CY695" s="50" t="str">
        <x:f>IF(OR(7&gt;'Настройки'!$B$3,ISBLANK(BO695),BO695=0),"",BO695)</x:f>
      </x:c>
      <x:c r="CZ695" s="50" t="str">
        <x:f>IF(OR(8&gt;'Настройки'!$B$3,ISBLANK(BP695),BP695=0),"",BP695)</x:f>
      </x:c>
      <x:c r="DA695" s="50" t="str">
        <x:f>IF(OR(9&gt;'Настройки'!$B$3,ISBLANK(BQ695),BQ695=0),"",BQ695)</x:f>
      </x:c>
      <x:c r="DB695" s="50" t="str">
        <x:f>IF(OR(10&gt;'Настройки'!$B$3,ISBLANK(BR695),BR695=0),"",BR695)</x:f>
      </x:c>
      <x:c r="DC695" s="50" t="str">
        <x:f>IF(OR(11&gt;'Настройки'!$B$3,ISBLANK(BS695),BS695=0),"",BS695)</x:f>
      </x:c>
      <x:c r="DD695" s="50" t="str">
        <x:f>IF(OR(12&gt;'Настройки'!$B$3,ISBLANK(BT695),BT695=0),"",BT695)</x:f>
      </x:c>
      <x:c r="DE695" s="50" t="str">
        <x:f>IF(OR(13&gt;'Настройки'!$B$3,ISBLANK(BU695),BU695=0),"",BU695)</x:f>
      </x:c>
      <x:c r="DF695" s="50" t="str">
        <x:f>IF(OR(14&gt;'Настройки'!$B$3,ISBLANK(BV695),BV695=0),"",BV695)</x:f>
      </x:c>
      <x:c r="DG695" s="50" t="str">
        <x:f>IF(OR(15&gt;'Настройки'!$B$3,ISBLANK(BW695),BW695=0),"",BW695)</x:f>
      </x:c>
      <x:c r="DH695" s="50" t="str">
        <x:f>IF(OR(16&gt;'Настройки'!$B$3,ISBLANK(BX695),BX695=0),"",BX695)</x:f>
      </x:c>
      <x:c r="DI695" s="50" t="str">
        <x:f>IF(OR(17&gt;'Настройки'!$B$3,ISBLANK(BY695),BY695=0),"",BY695)</x:f>
      </x:c>
      <x:c r="DJ695" s="50" t="str">
        <x:f>IF(OR(18&gt;'Настройки'!$B$3,ISBLANK(BZ695),BZ695=0),"",BZ695)</x:f>
      </x:c>
      <x:c r="DK695" s="50" t="str">
        <x:f>IF(OR(19&gt;'Настройки'!$B$3,ISBLANK(CA695),CA695=0),"",CA695)</x:f>
      </x:c>
      <x:c r="DL695" s="50" t="str">
        <x:f>IF(OR(20&gt;'Настройки'!$B$3,ISBLANK(CB695),CB695=0),"",CB695)</x:f>
      </x:c>
      <x:c r="DM695" s="50" t="str">
        <x:f>IF(OR(21&gt;'Настройки'!$B$3,ISBLANK(CC695),CC695=0),"",CC695)</x:f>
      </x:c>
      <x:c r="DN695" s="50" t="str">
        <x:f>IF(OR(22&gt;'Настройки'!$B$3,ISBLANK(CD695),CD695=0),"",CD695)</x:f>
      </x:c>
      <x:c r="DO695" s="50" t="str">
        <x:f>IF(OR(23&gt;'Настройки'!$B$3,ISBLANK(CE695),CE695=0),"",CE695)</x:f>
      </x:c>
      <x:c r="DP695" s="50" t="str">
        <x:f>IF(OR(24&gt;'Настройки'!$B$3,ISBLANK(CF695),CF695=0),"",CF695)</x:f>
      </x:c>
      <x:c r="DQ695" s="50" t="str">
        <x:f>IF(OR(25&gt;'Настройки'!$B$3,ISBLANK(CG695),CG695=0),"",CG695)</x:f>
      </x:c>
      <x:c r="DR695" s="50" t="str">
        <x:f>IF(OR(26&gt;'Настройки'!$B$3,ISBLANK(CH695),CH695=0),"",CH695)</x:f>
      </x:c>
      <x:c r="DS695" s="50" t="str">
        <x:f>IF(OR(27&gt;'Настройки'!$B$3,ISBLANK(CI695),CI695=0),"",CI695)</x:f>
      </x:c>
      <x:c r="DT695" s="50" t="str">
        <x:f>IF(OR(28&gt;'Настройки'!$B$3,ISBLANK(CJ695),CJ695=0),"",CJ695)</x:f>
      </x:c>
      <x:c r="DU695" s="50" t="str">
        <x:f>IF(OR(29&gt;'Настройки'!$B$3,ISBLANK(CK695),CK695=0),"",CK695)</x:f>
      </x:c>
      <x:c r="DV695" s="50" t="str">
        <x:f>IF(OR(30&gt;'Настройки'!$B$3,ISBLANK(CL695),CL695=0),"",CL695)</x:f>
      </x:c>
      <x:c r="DW695" s="50" t="str">
        <x:f>IF(OR(31&gt;'Настройки'!$B$3,ISBLANK(CM695),CM695=0),"",CM695)</x:f>
      </x:c>
      <x:c r="DX695" s="50" t="str">
        <x:f>IF(OR(32&gt;'Настройки'!$B$3,ISBLANK(CN695),CN695=0),"",CN695)</x:f>
      </x:c>
      <x:c r="DY695" s="50" t="str">
        <x:f>IF(OR(33&gt;'Настройки'!$B$3,ISBLANK(CO695),CO695=0),"",CO695)</x:f>
      </x:c>
      <x:c r="DZ695" s="50" t="str">
        <x:f>IF(OR(34&gt;'Настройки'!$B$3,ISBLANK(CP695),CP695=0),"",CP695)</x:f>
      </x:c>
      <x:c r="EA695" s="50" t="str">
        <x:f>IF(OR(35&gt;'Настройки'!$B$3,ISBLANK(CQ695),CQ695=0),"",CQ695)</x:f>
      </x:c>
      <x:c r="EB695" s="50" t="str">
        <x:f>IF(OR(36&gt;'Настройки'!$B$3,ISBLANK(CR695),CR695=0),"",CR695)</x:f>
      </x:c>
      <x:c r="EC695" s="50" t="str">
        <x:f>IF(A695="","",IF(OR(BB695="AZ",BB695="BZ"),10000+ROW(),IF(AZ695&gt;'Настройки'!$B$11,20000+ROW(),IF(BF695&lt;&gt;"Обычный",30000+ROW(),IF(AX695&lt;=0,40000+ROW(),"")))))</x:f>
      </x:c>
      <x:c r="ED695" s="50" t="str">
        <x:f>IF(EC695="","",COUNTIFS($EC$2:$EC$1001,"&gt;0",$EC$2:$EC$1001,"&lt;"&amp;EC695)+1)</x:f>
      </x:c>
    </x:row>
    <x:row r="696">
      <x:c r="A696" s="115"/>
      <x:c r="B696" s="115"/>
      <x:c r="C696" s="115"/>
      <x:c r="D696" s="118"/>
      <x:c r="E696" s="118"/>
      <x:c r="F696" s="118"/>
      <x:c r="G696" s="118"/>
      <x:c r="H696" s="118"/>
      <x:c r="I696" s="118"/>
      <x:c r="J696" s="118"/>
      <x:c r="K696" s="118"/>
      <x:c r="L696" s="118"/>
      <x:c r="M696" s="118"/>
      <x:c r="N696" s="118"/>
      <x:c r="O696" s="118"/>
      <x:c r="P696" s="118"/>
      <x:c r="Q696" s="118"/>
      <x:c r="R696" s="118"/>
      <x:c r="S696" s="118"/>
      <x:c r="T696" s="118"/>
      <x:c r="U696" s="118"/>
      <x:c r="V696" s="118"/>
      <x:c r="W696" s="118"/>
      <x:c r="X696" s="118"/>
      <x:c r="Y696" s="118"/>
      <x:c r="Z696" s="118"/>
      <x:c r="AA696" s="118"/>
      <x:c r="AB696" s="118"/>
      <x:c r="AC696" s="118"/>
      <x:c r="AD696" s="118"/>
      <x:c r="AE696" s="118"/>
      <x:c r="AF696" s="118"/>
      <x:c r="AG696" s="118"/>
      <x:c r="AH696" s="118"/>
      <x:c r="AI696" s="118"/>
      <x:c r="AJ696" s="118"/>
      <x:c r="AK696" s="118"/>
      <x:c r="AL696" s="118"/>
      <x:c r="AM696" s="118"/>
      <x:c r="AN696" s="118"/>
      <x:c r="AO696" s="118"/>
      <x:c r="AP696" s="115"/>
      <x:c r="AQ696" s="49" t="str">
        <x:f>IF(A696="","",COUNT(BI696:INDEX(BI696:CR696,1,'Настройки'!$B$3)))</x:f>
      </x:c>
      <x:c r="AR696" s="49" t="str">
        <x:f>IF(A696="","",SUM(BI696:INDEX(BI696:CR696,1,'Настройки'!$B$3)))</x:f>
      </x:c>
      <x:c r="AS696" s="58" t="str">
        <x:f>IF(A696="","",IF('Настройки'!$B$4="Стоимость потребления",AR696*D696,IF('Настройки'!$B$4="Количество",AR696,E696)))</x:f>
      </x:c>
      <x:c r="AT696" s="61" t="str">
        <x:f>IF(OR(A696="",AS696&lt;0,SUM($AS$2:$AS$1001)&lt;=0),"",AS696/SUM($AS$2:$AS$1001))</x:f>
      </x:c>
      <x:c r="AU696" s="61" t="str">
        <x:f>IF(OR(A696="",AS696&lt;0,SUM($AS$2:$AS$1001)&lt;=0),"",SUMIFS($AS$2:$AS$1001,$AS$2:$AS$1001,"&gt;"&amp;AS696)/SUM($AS$2:$AS$1001))</x:f>
      </x:c>
      <x:c r="AV696" s="61" t="str">
        <x:f>IF(OR(A696="",AS696&lt;0,SUM($AS$2:$AS$1001)&lt;=0),"",SUMIFS($AS$2:$AS$1001,$AS$2:$AS$1001,"&gt;="&amp;AS696)/SUM($AS$2:$AS$1001))</x:f>
      </x:c>
      <x:c r="AW696" s="49" t="str">
        <x:f>IF(A696="","",IF(SUM($AS$2:$AS$1001)&lt;=0,"Не определён",IF(AS696&lt;0,"Исключение",IF(AU696&lt;'Настройки'!$B$5,"A",IF(AU696&lt;'Настройки'!$B$6,"B","C")))))</x:f>
      </x:c>
      <x:c r="AX696" s="58" t="str">
        <x:f>IF(A696="","",IF(AQ696=0,"",AVERAGE(BI696:INDEX(BI696:CR696,1,'Настройки'!$B$3))))</x:f>
      </x:c>
      <x:c r="AY696" s="58" t="str">
        <x:f>IF(OR(A696="",AQ696=0),"",STDEVP(BI696:INDEX(BI696:CR696,1,'Настройки'!$B$3)))</x:f>
      </x:c>
      <x:c r="AZ696" s="61" t="str">
        <x:f>IF(OR(A696="",AQ696&lt;'Настройки'!$B$12,AX696&lt;=0,AND('Настройки'!$B$10="Блокировать",COUNTIF(F696:INDEX(F696:AO696,1,'Настройки'!$B$3),"&lt;0")&gt;0)),"",AY696/ABS(AX696))</x:f>
      </x:c>
      <x:c r="BA696" s="49" t="str">
        <x:f>IF(A696="","",IF(AND('Настройки'!$B$10="Блокировать",COUNTIF(F696:INDEX(F696:AO696,1,'Настройки'!$B$3),"&lt;0")&gt;0),"Не определён",IF(AQ696&lt;'Настройки'!$B$12,"Не определён",IF(AX696=0,"Нет спроса",IF(AX696&lt;0,"Не определён",IF(AZ696&lt;='Настройки'!$B$7,"X",IF(AZ696&lt;='Настройки'!$B$8,"Y","Z")))))))</x:f>
      </x:c>
      <x:c r="BB696" s="49" t="str">
        <x:f>IF(OR(A696="",LEN(AW696)&lt;&gt;1,LEN(BA696)&lt;&gt;1),"",AW696&amp;BA696)</x:f>
      </x:c>
      <x:c r="BC696" s="61" t="str">
        <x:f>IF(OR(A696="",AQ696=0),"",(COUNT(BI696:INDEX(BI696:CR696,1,'Настройки'!$B$3))-COUNT(CS696:INDEX(CS696:EB696,1,'Настройки'!$B$3)))/AQ696)</x:f>
      </x:c>
      <x:c r="BD696" s="64" t="str">
        <x:f>IF(OR(A696="",COUNT(CS696:INDEX(CS696:EB696,1,'Настройки'!$B$3))=0),"",AQ696/COUNT(CS696:INDEX(CS696:EB696,1,'Настройки'!$B$3)))</x:f>
      </x:c>
      <x:c r="BE696" s="64" t="str">
        <x:f>IF(OR(A696="",COUNT(CS696:INDEX(CS696:EB696,1,'Настройки'!$B$3))=0),"",IF(AVERAGE(CS696:INDEX(CS696:EB696,1,'Настройки'!$B$3))=0,"",(STDEVP(CS696:INDEX(CS696:EB696,1,'Настройки'!$B$3))/ABS(AVERAGE(CS696:INDEX(CS696:EB696,1,'Настройки'!$B$3))))^2))</x:f>
      </x:c>
      <x:c r="BF696" s="49" t="str">
        <x:f>IF(A696="","",IF(AQ696&lt;3,"Недостаточно",IF(AQ696&lt;6,"Предварительный","Обычный")))</x:f>
      </x:c>
      <x:c r="BG696" s="49" t="str">
        <x:f>IF(A696="","",IF(COUNTIF(F696:INDEX(F696:AO696,1,'Настройки'!$B$3),"&lt;0")&gt;0,IF('Настройки'!$B$10="Блокировать","Отрицательный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"),"")&amp;IF(AQ696&lt;3,"Недостаточно истории. ",IF(AQ696&lt;6,"Предварительная классификация. ",""))&amp;IF(AX696=0,"Нет спроса за горизонт. ","")&amp;IF(AZ696&gt;'Настройки'!$B$11,"Экстремальная вариативность. ",""))</x:f>
      </x:c>
      <x:c r="BH696" s="49" t="str">
        <x:f>IF(A696="","",IFERROR(VLOOKUP(BB696,'Настройки'!$D$3:$E$11,2,FALSE),"Сначала проверьте исходные данные и историю спроса.")&amp;" Уточните срок поставки, MOQ и критичность.")</x:f>
      </x:c>
      <x:c r="BI696" s="50" t="str">
        <x:f>IF(1&gt;'Настройки'!$B$3,"",IF(ISBLANK(F696),IF('Настройки'!$B$9="Нулевой спрос",0,""),IF(F696&lt;0,IF('Настройки'!$B$10="Исключить","",IF('Настройки'!$B$10="Абсолютные значения",ABS(F696),F696)),F696)))</x:f>
      </x:c>
      <x:c r="BJ696" s="50" t="str">
        <x:f>IF(2&gt;'Настройки'!$B$3,"",IF(ISBLANK(G696),IF('Настройки'!$B$9="Нулевой спрос",0,""),IF(G696&lt;0,IF('Настройки'!$B$10="Исключить","",IF('Настройки'!$B$10="Абсолютные значения",ABS(G696),G696)),G696)))</x:f>
      </x:c>
      <x:c r="BK696" s="50" t="str">
        <x:f>IF(3&gt;'Настройки'!$B$3,"",IF(ISBLANK(H696),IF('Настройки'!$B$9="Нулевой спрос",0,""),IF(H696&lt;0,IF('Настройки'!$B$10="Исключить","",IF('Настройки'!$B$10="Абсолютные значения",ABS(H696),H696)),H696)))</x:f>
      </x:c>
      <x:c r="BL696" s="50" t="str">
        <x:f>IF(4&gt;'Настройки'!$B$3,"",IF(ISBLANK(I696),IF('Настройки'!$B$9="Нулевой спрос",0,""),IF(I696&lt;0,IF('Настройки'!$B$10="Исключить","",IF('Настройки'!$B$10="Абсолютные значения",ABS(I696),I696)),I696)))</x:f>
      </x:c>
      <x:c r="BM696" s="50" t="str">
        <x:f>IF(5&gt;'Настройки'!$B$3,"",IF(ISBLANK(J696),IF('Настройки'!$B$9="Нулевой спрос",0,""),IF(J696&lt;0,IF('Настройки'!$B$10="Исключить","",IF('Настройки'!$B$10="Абсолютные значения",ABS(J696),J696)),J696)))</x:f>
      </x:c>
      <x:c r="BN696" s="50" t="str">
        <x:f>IF(6&gt;'Настройки'!$B$3,"",IF(ISBLANK(K696),IF('Настройки'!$B$9="Нулевой спрос",0,""),IF(K696&lt;0,IF('Настройки'!$B$10="Исключить","",IF('Настройки'!$B$10="Абсолютные значения",ABS(K696),K696)),K696)))</x:f>
      </x:c>
      <x:c r="BO696" s="50" t="str">
        <x:f>IF(7&gt;'Настройки'!$B$3,"",IF(ISBLANK(L696),IF('Настройки'!$B$9="Нулевой спрос",0,""),IF(L696&lt;0,IF('Настройки'!$B$10="Исключить","",IF('Настройки'!$B$10="Абсолютные значения",ABS(L696),L696)),L696)))</x:f>
      </x:c>
      <x:c r="BP696" s="50" t="str">
        <x:f>IF(8&gt;'Настройки'!$B$3,"",IF(ISBLANK(M696),IF('Настройки'!$B$9="Нулевой спрос",0,""),IF(M696&lt;0,IF('Настройки'!$B$10="Исключить","",IF('Настройки'!$B$10="Абсолютные значения",ABS(M696),M696)),M696)))</x:f>
      </x:c>
      <x:c r="BQ696" s="50" t="str">
        <x:f>IF(9&gt;'Настройки'!$B$3,"",IF(ISBLANK(N696),IF('Настройки'!$B$9="Нулевой спрос",0,""),IF(N696&lt;0,IF('Настройки'!$B$10="Исключить","",IF('Настройки'!$B$10="Абсолютные значения",ABS(N696),N696)),N696)))</x:f>
      </x:c>
      <x:c r="BR696" s="50" t="str">
        <x:f>IF(10&gt;'Настройки'!$B$3,"",IF(ISBLANK(O696),IF('Настройки'!$B$9="Нулевой спрос",0,""),IF(O696&lt;0,IF('Настройки'!$B$10="Исключить","",IF('Настройки'!$B$10="Абсолютные значения",ABS(O696),O696)),O696)))</x:f>
      </x:c>
      <x:c r="BS696" s="50" t="str">
        <x:f>IF(11&gt;'Настройки'!$B$3,"",IF(ISBLANK(P696),IF('Настройки'!$B$9="Нулевой спрос",0,""),IF(P696&lt;0,IF('Настройки'!$B$10="Исключить","",IF('Настройки'!$B$10="Абсолютные значения",ABS(P696),P696)),P696)))</x:f>
      </x:c>
      <x:c r="BT696" s="50" t="str">
        <x:f>IF(12&gt;'Настройки'!$B$3,"",IF(ISBLANK(Q696),IF('Настройки'!$B$9="Нулевой спрос",0,""),IF(Q696&lt;0,IF('Настройки'!$B$10="Исключить","",IF('Настройки'!$B$10="Абсолютные значения",ABS(Q696),Q696)),Q696)))</x:f>
      </x:c>
      <x:c r="BU696" s="50" t="str">
        <x:f>IF(13&gt;'Настройки'!$B$3,"",IF(ISBLANK(R696),IF('Настройки'!$B$9="Нулевой спрос",0,""),IF(R696&lt;0,IF('Настройки'!$B$10="Исключить","",IF('Настройки'!$B$10="Абсолютные значения",ABS(R696),R696)),R696)))</x:f>
      </x:c>
      <x:c r="BV696" s="50" t="str">
        <x:f>IF(14&gt;'Настройки'!$B$3,"",IF(ISBLANK(S696),IF('Настройки'!$B$9="Нулевой спрос",0,""),IF(S696&lt;0,IF('Настройки'!$B$10="Исключить","",IF('Настройки'!$B$10="Абсолютные значения",ABS(S696),S696)),S696)))</x:f>
      </x:c>
      <x:c r="BW696" s="50" t="str">
        <x:f>IF(15&gt;'Настройки'!$B$3,"",IF(ISBLANK(T696),IF('Настройки'!$B$9="Нулевой спрос",0,""),IF(T696&lt;0,IF('Настройки'!$B$10="Исключить","",IF('Настройки'!$B$10="Абсолютные значения",ABS(T696),T696)),T696)))</x:f>
      </x:c>
      <x:c r="BX696" s="50" t="str">
        <x:f>IF(16&gt;'Настройки'!$B$3,"",IF(ISBLANK(U696),IF('Настройки'!$B$9="Нулевой спрос",0,""),IF(U696&lt;0,IF('Настройки'!$B$10="Исключить","",IF('Настройки'!$B$10="Абсолютные значения",ABS(U696),U696)),U696)))</x:f>
      </x:c>
      <x:c r="BY696" s="50" t="str">
        <x:f>IF(17&gt;'Настройки'!$B$3,"",IF(ISBLANK(V696),IF('Настройки'!$B$9="Нулевой спрос",0,""),IF(V696&lt;0,IF('Настройки'!$B$10="Исключить","",IF('Настройки'!$B$10="Абсолютные значения",ABS(V696),V696)),V696)))</x:f>
      </x:c>
      <x:c r="BZ696" s="50" t="str">
        <x:f>IF(18&gt;'Настройки'!$B$3,"",IF(ISBLANK(W696),IF('Настройки'!$B$9="Нулевой спрос",0,""),IF(W696&lt;0,IF('Настройки'!$B$10="Исключить","",IF('Настройки'!$B$10="Абсолютные значения",ABS(W696),W696)),W696)))</x:f>
      </x:c>
      <x:c r="CA696" s="50" t="str">
        <x:f>IF(19&gt;'Настройки'!$B$3,"",IF(ISBLANK(X696),IF('Настройки'!$B$9="Нулевой спрос",0,""),IF(X696&lt;0,IF('Настройки'!$B$10="Исключить","",IF('Настройки'!$B$10="Абсолютные значения",ABS(X696),X696)),X696)))</x:f>
      </x:c>
      <x:c r="CB696" s="50" t="str">
        <x:f>IF(20&gt;'Настройки'!$B$3,"",IF(ISBLANK(Y696),IF('Настройки'!$B$9="Нулевой спрос",0,""),IF(Y696&lt;0,IF('Настройки'!$B$10="Исключить","",IF('Настройки'!$B$10="Абсолютные значения",ABS(Y696),Y696)),Y696)))</x:f>
      </x:c>
      <x:c r="CC696" s="50" t="str">
        <x:f>IF(21&gt;'Настройки'!$B$3,"",IF(ISBLANK(Z696),IF('Настройки'!$B$9="Нулевой спрос",0,""),IF(Z696&lt;0,IF('Настройки'!$B$10="Исключить","",IF('Настройки'!$B$10="Абсолютные значения",ABS(Z696),Z696)),Z696)))</x:f>
      </x:c>
      <x:c r="CD696" s="50" t="str">
        <x:f>IF(22&gt;'Настройки'!$B$3,"",IF(ISBLANK(AA696),IF('Настройки'!$B$9="Нулевой спрос",0,""),IF(AA696&lt;0,IF('Настройки'!$B$10="Исключить","",IF('Настройки'!$B$10="Абсолютные значения",ABS(AA696),AA696)),AA696)))</x:f>
      </x:c>
      <x:c r="CE696" s="50" t="str">
        <x:f>IF(23&gt;'Настройки'!$B$3,"",IF(ISBLANK(AB696),IF('Настройки'!$B$9="Нулевой спрос",0,""),IF(AB696&lt;0,IF('Настройки'!$B$10="Исключить","",IF('Настройки'!$B$10="Абсолютные значения",ABS(AB696),AB696)),AB696)))</x:f>
      </x:c>
      <x:c r="CF696" s="50" t="str">
        <x:f>IF(24&gt;'Настройки'!$B$3,"",IF(ISBLANK(AC696),IF('Настройки'!$B$9="Нулевой спрос",0,""),IF(AC696&lt;0,IF('Настройки'!$B$10="Исключить","",IF('Настройки'!$B$10="Абсолютные значения",ABS(AC696),AC696)),AC696)))</x:f>
      </x:c>
      <x:c r="CG696" s="50" t="str">
        <x:f>IF(25&gt;'Настройки'!$B$3,"",IF(ISBLANK(AD696),IF('Настройки'!$B$9="Нулевой спрос",0,""),IF(AD696&lt;0,IF('Настройки'!$B$10="Исключить","",IF('Настройки'!$B$10="Абсолютные значения",ABS(AD696),AD696)),AD696)))</x:f>
      </x:c>
      <x:c r="CH696" s="50" t="str">
        <x:f>IF(26&gt;'Настройки'!$B$3,"",IF(ISBLANK(AE696),IF('Настройки'!$B$9="Нулевой спрос",0,""),IF(AE696&lt;0,IF('Настройки'!$B$10="Исключить","",IF('Настройки'!$B$10="Абсолютные значения",ABS(AE696),AE696)),AE696)))</x:f>
      </x:c>
      <x:c r="CI696" s="50" t="str">
        <x:f>IF(27&gt;'Настройки'!$B$3,"",IF(ISBLANK(AF696),IF('Настройки'!$B$9="Нулевой спрос",0,""),IF(AF696&lt;0,IF('Настройки'!$B$10="Исключить","",IF('Настройки'!$B$10="Абсолютные значения",ABS(AF696),AF696)),AF696)))</x:f>
      </x:c>
      <x:c r="CJ696" s="50" t="str">
        <x:f>IF(28&gt;'Настройки'!$B$3,"",IF(ISBLANK(AG696),IF('Настройки'!$B$9="Нулевой спрос",0,""),IF(AG696&lt;0,IF('Настройки'!$B$10="Исключить","",IF('Настройки'!$B$10="Абсолютные значения",ABS(AG696),AG696)),AG696)))</x:f>
      </x:c>
      <x:c r="CK696" s="50" t="str">
        <x:f>IF(29&gt;'Настройки'!$B$3,"",IF(ISBLANK(AH696),IF('Настройки'!$B$9="Нулевой спрос",0,""),IF(AH696&lt;0,IF('Настройки'!$B$10="Исключить","",IF('Настройки'!$B$10="Абсолютные значения",ABS(AH696),AH696)),AH696)))</x:f>
      </x:c>
      <x:c r="CL696" s="50" t="str">
        <x:f>IF(30&gt;'Настройки'!$B$3,"",IF(ISBLANK(AI696),IF('Настройки'!$B$9="Нулевой спрос",0,""),IF(AI696&lt;0,IF('Настройки'!$B$10="Исключить","",IF('Настройки'!$B$10="Абсолютные значения",ABS(AI696),AI696)),AI696)))</x:f>
      </x:c>
      <x:c r="CM696" s="50" t="str">
        <x:f>IF(31&gt;'Настройки'!$B$3,"",IF(ISBLANK(AJ696),IF('Настройки'!$B$9="Нулевой спрос",0,""),IF(AJ696&lt;0,IF('Настройки'!$B$10="Исключить","",IF('Настройки'!$B$10="Абсолютные значения",ABS(AJ696),AJ696)),AJ696)))</x:f>
      </x:c>
      <x:c r="CN696" s="50" t="str">
        <x:f>IF(32&gt;'Настройки'!$B$3,"",IF(ISBLANK(AK696),IF('Настройки'!$B$9="Нулевой спрос",0,""),IF(AK696&lt;0,IF('Настройки'!$B$10="Исключить","",IF('Настройки'!$B$10="Абсолютные значения",ABS(AK696),AK696)),AK696)))</x:f>
      </x:c>
      <x:c r="CO696" s="50" t="str">
        <x:f>IF(33&gt;'Настройки'!$B$3,"",IF(ISBLANK(AL696),IF('Настройки'!$B$9="Нулевой спрос",0,""),IF(AL696&lt;0,IF('Настройки'!$B$10="Исключить","",IF('Настройки'!$B$10="Абсолютные значения",ABS(AL696),AL696)),AL696)))</x:f>
      </x:c>
      <x:c r="CP696" s="50" t="str">
        <x:f>IF(34&gt;'Настройки'!$B$3,"",IF(ISBLANK(AM696),IF('Настройки'!$B$9="Нулевой спрос",0,""),IF(AM696&lt;0,IF('Настройки'!$B$10="Исключить","",IF('Настройки'!$B$10="Абсолютные значения",ABS(AM696),AM696)),AM696)))</x:f>
      </x:c>
      <x:c r="CQ696" s="50" t="str">
        <x:f>IF(35&gt;'Настройки'!$B$3,"",IF(ISBLANK(AN696),IF('Настройки'!$B$9="Нулевой спрос",0,""),IF(AN696&lt;0,IF('Настройки'!$B$10="Исключить","",IF('Настройки'!$B$10="Абсолютные значения",ABS(AN696),AN696)),AN696)))</x:f>
      </x:c>
      <x:c r="CR696" s="50" t="str">
        <x:f>IF(36&gt;'Настройки'!$B$3,"",IF(ISBLANK(AO696),IF('Настройки'!$B$9="Нулевой спрос",0,""),IF(AO696&lt;0,IF('Настройки'!$B$10="Исключить","",IF('Настройки'!$B$10="Абсолютные значения",ABS(AO696),AO696)),AO696)))</x:f>
      </x:c>
      <x:c r="CS696" s="50" t="str">
        <x:f>IF(OR(1&gt;'Настройки'!$B$3,ISBLANK(BI696),BI696=0),"",BI696)</x:f>
      </x:c>
      <x:c r="CT696" s="50" t="str">
        <x:f>IF(OR(2&gt;'Настройки'!$B$3,ISBLANK(BJ696),BJ696=0),"",BJ696)</x:f>
      </x:c>
      <x:c r="CU696" s="50" t="str">
        <x:f>IF(OR(3&gt;'Настройки'!$B$3,ISBLANK(BK696),BK696=0),"",BK696)</x:f>
      </x:c>
      <x:c r="CV696" s="50" t="str">
        <x:f>IF(OR(4&gt;'Настройки'!$B$3,ISBLANK(BL696),BL696=0),"",BL696)</x:f>
      </x:c>
      <x:c r="CW696" s="50" t="str">
        <x:f>IF(OR(5&gt;'Настройки'!$B$3,ISBLANK(BM696),BM696=0),"",BM696)</x:f>
      </x:c>
      <x:c r="CX696" s="50" t="str">
        <x:f>IF(OR(6&gt;'Настройки'!$B$3,ISBLANK(BN696),BN696=0),"",BN696)</x:f>
      </x:c>
      <x:c r="CY696" s="50" t="str">
        <x:f>IF(OR(7&gt;'Настройки'!$B$3,ISBLANK(BO696),BO696=0),"",BO696)</x:f>
      </x:c>
      <x:c r="CZ696" s="50" t="str">
        <x:f>IF(OR(8&gt;'Настройки'!$B$3,ISBLANK(BP696),BP696=0),"",BP696)</x:f>
      </x:c>
      <x:c r="DA696" s="50" t="str">
        <x:f>IF(OR(9&gt;'Настройки'!$B$3,ISBLANK(BQ696),BQ696=0),"",BQ696)</x:f>
      </x:c>
      <x:c r="DB696" s="50" t="str">
        <x:f>IF(OR(10&gt;'Настройки'!$B$3,ISBLANK(BR696),BR696=0),"",BR696)</x:f>
      </x:c>
      <x:c r="DC696" s="50" t="str">
        <x:f>IF(OR(11&gt;'Настройки'!$B$3,ISBLANK(BS696),BS696=0),"",BS696)</x:f>
      </x:c>
      <x:c r="DD696" s="50" t="str">
        <x:f>IF(OR(12&gt;'Настройки'!$B$3,ISBLANK(BT696),BT696=0),"",BT696)</x:f>
      </x:c>
      <x:c r="DE696" s="50" t="str">
        <x:f>IF(OR(13&gt;'Настройки'!$B$3,ISBLANK(BU696),BU696=0),"",BU696)</x:f>
      </x:c>
      <x:c r="DF696" s="50" t="str">
        <x:f>IF(OR(14&gt;'Настройки'!$B$3,ISBLANK(BV696),BV696=0),"",BV696)</x:f>
      </x:c>
      <x:c r="DG696" s="50" t="str">
        <x:f>IF(OR(15&gt;'Настройки'!$B$3,ISBLANK(BW696),BW696=0),"",BW696)</x:f>
      </x:c>
      <x:c r="DH696" s="50" t="str">
        <x:f>IF(OR(16&gt;'Настройки'!$B$3,ISBLANK(BX696),BX696=0),"",BX696)</x:f>
      </x:c>
      <x:c r="DI696" s="50" t="str">
        <x:f>IF(OR(17&gt;'Настройки'!$B$3,ISBLANK(BY696),BY696=0),"",BY696)</x:f>
      </x:c>
      <x:c r="DJ696" s="50" t="str">
        <x:f>IF(OR(18&gt;'Настройки'!$B$3,ISBLANK(BZ696),BZ696=0),"",BZ696)</x:f>
      </x:c>
      <x:c r="DK696" s="50" t="str">
        <x:f>IF(OR(19&gt;'Настройки'!$B$3,ISBLANK(CA696),CA696=0),"",CA696)</x:f>
      </x:c>
      <x:c r="DL696" s="50" t="str">
        <x:f>IF(OR(20&gt;'Настройки'!$B$3,ISBLANK(CB696),CB696=0),"",CB696)</x:f>
      </x:c>
      <x:c r="DM696" s="50" t="str">
        <x:f>IF(OR(21&gt;'Настройки'!$B$3,ISBLANK(CC696),CC696=0),"",CC696)</x:f>
      </x:c>
      <x:c r="DN696" s="50" t="str">
        <x:f>IF(OR(22&gt;'Настройки'!$B$3,ISBLANK(CD696),CD696=0),"",CD696)</x:f>
      </x:c>
      <x:c r="DO696" s="50" t="str">
        <x:f>IF(OR(23&gt;'Настройки'!$B$3,ISBLANK(CE696),CE696=0),"",CE696)</x:f>
      </x:c>
      <x:c r="DP696" s="50" t="str">
        <x:f>IF(OR(24&gt;'Настройки'!$B$3,ISBLANK(CF696),CF696=0),"",CF696)</x:f>
      </x:c>
      <x:c r="DQ696" s="50" t="str">
        <x:f>IF(OR(25&gt;'Настройки'!$B$3,ISBLANK(CG696),CG696=0),"",CG696)</x:f>
      </x:c>
      <x:c r="DR696" s="50" t="str">
        <x:f>IF(OR(26&gt;'Настройки'!$B$3,ISBLANK(CH696),CH696=0),"",CH696)</x:f>
      </x:c>
      <x:c r="DS696" s="50" t="str">
        <x:f>IF(OR(27&gt;'Настройки'!$B$3,ISBLANK(CI696),CI696=0),"",CI696)</x:f>
      </x:c>
      <x:c r="DT696" s="50" t="str">
        <x:f>IF(OR(28&gt;'Настройки'!$B$3,ISBLANK(CJ696),CJ696=0),"",CJ696)</x:f>
      </x:c>
      <x:c r="DU696" s="50" t="str">
        <x:f>IF(OR(29&gt;'Настройки'!$B$3,ISBLANK(CK696),CK696=0),"",CK696)</x:f>
      </x:c>
      <x:c r="DV696" s="50" t="str">
        <x:f>IF(OR(30&gt;'Настройки'!$B$3,ISBLANK(CL696),CL696=0),"",CL696)</x:f>
      </x:c>
      <x:c r="DW696" s="50" t="str">
        <x:f>IF(OR(31&gt;'Настройки'!$B$3,ISBLANK(CM696),CM696=0),"",CM696)</x:f>
      </x:c>
      <x:c r="DX696" s="50" t="str">
        <x:f>IF(OR(32&gt;'Настройки'!$B$3,ISBLANK(CN696),CN696=0),"",CN696)</x:f>
      </x:c>
      <x:c r="DY696" s="50" t="str">
        <x:f>IF(OR(33&gt;'Настройки'!$B$3,ISBLANK(CO696),CO696=0),"",CO696)</x:f>
      </x:c>
      <x:c r="DZ696" s="50" t="str">
        <x:f>IF(OR(34&gt;'Настройки'!$B$3,ISBLANK(CP696),CP696=0),"",CP696)</x:f>
      </x:c>
      <x:c r="EA696" s="50" t="str">
        <x:f>IF(OR(35&gt;'Настройки'!$B$3,ISBLANK(CQ696),CQ696=0),"",CQ696)</x:f>
      </x:c>
      <x:c r="EB696" s="50" t="str">
        <x:f>IF(OR(36&gt;'Настройки'!$B$3,ISBLANK(CR696),CR696=0),"",CR696)</x:f>
      </x:c>
      <x:c r="EC696" s="50" t="str">
        <x:f>IF(A696="","",IF(OR(BB696="AZ",BB696="BZ"),10000+ROW(),IF(AZ696&gt;'Настройки'!$B$11,20000+ROW(),IF(BF696&lt;&gt;"Обычный",30000+ROW(),IF(AX696&lt;=0,40000+ROW(),"")))))</x:f>
      </x:c>
      <x:c r="ED696" s="50" t="str">
        <x:f>IF(EC696="","",COUNTIFS($EC$2:$EC$1001,"&gt;0",$EC$2:$EC$1001,"&lt;"&amp;EC696)+1)</x:f>
      </x:c>
    </x:row>
    <x:row r="697">
      <x:c r="A697" s="115"/>
      <x:c r="B697" s="115"/>
      <x:c r="C697" s="115"/>
      <x:c r="D697" s="118"/>
      <x:c r="E697" s="118"/>
      <x:c r="F697" s="118"/>
      <x:c r="G697" s="118"/>
      <x:c r="H697" s="118"/>
      <x:c r="I697" s="118"/>
      <x:c r="J697" s="118"/>
      <x:c r="K697" s="118"/>
      <x:c r="L697" s="118"/>
      <x:c r="M697" s="118"/>
      <x:c r="N697" s="118"/>
      <x:c r="O697" s="118"/>
      <x:c r="P697" s="118"/>
      <x:c r="Q697" s="118"/>
      <x:c r="R697" s="118"/>
      <x:c r="S697" s="118"/>
      <x:c r="T697" s="118"/>
      <x:c r="U697" s="118"/>
      <x:c r="V697" s="118"/>
      <x:c r="W697" s="118"/>
      <x:c r="X697" s="118"/>
      <x:c r="Y697" s="118"/>
      <x:c r="Z697" s="118"/>
      <x:c r="AA697" s="118"/>
      <x:c r="AB697" s="118"/>
      <x:c r="AC697" s="118"/>
      <x:c r="AD697" s="118"/>
      <x:c r="AE697" s="118"/>
      <x:c r="AF697" s="118"/>
      <x:c r="AG697" s="118"/>
      <x:c r="AH697" s="118"/>
      <x:c r="AI697" s="118"/>
      <x:c r="AJ697" s="118"/>
      <x:c r="AK697" s="118"/>
      <x:c r="AL697" s="118"/>
      <x:c r="AM697" s="118"/>
      <x:c r="AN697" s="118"/>
      <x:c r="AO697" s="118"/>
      <x:c r="AP697" s="115"/>
      <x:c r="AQ697" s="49" t="str">
        <x:f>IF(A697="","",COUNT(BI697:INDEX(BI697:CR697,1,'Настройки'!$B$3)))</x:f>
      </x:c>
      <x:c r="AR697" s="49" t="str">
        <x:f>IF(A697="","",SUM(BI697:INDEX(BI697:CR697,1,'Настройки'!$B$3)))</x:f>
      </x:c>
      <x:c r="AS697" s="58" t="str">
        <x:f>IF(A697="","",IF('Настройки'!$B$4="Стоимость потребления",AR697*D697,IF('Настройки'!$B$4="Количество",AR697,E697)))</x:f>
      </x:c>
      <x:c r="AT697" s="61" t="str">
        <x:f>IF(OR(A697="",AS697&lt;0,SUM($AS$2:$AS$1001)&lt;=0),"",AS697/SUM($AS$2:$AS$1001))</x:f>
      </x:c>
      <x:c r="AU697" s="61" t="str">
        <x:f>IF(OR(A697="",AS697&lt;0,SUM($AS$2:$AS$1001)&lt;=0),"",SUMIFS($AS$2:$AS$1001,$AS$2:$AS$1001,"&gt;"&amp;AS697)/SUM($AS$2:$AS$1001))</x:f>
      </x:c>
      <x:c r="AV697" s="61" t="str">
        <x:f>IF(OR(A697="",AS697&lt;0,SUM($AS$2:$AS$1001)&lt;=0),"",SUMIFS($AS$2:$AS$1001,$AS$2:$AS$1001,"&gt;="&amp;AS697)/SUM($AS$2:$AS$1001))</x:f>
      </x:c>
      <x:c r="AW697" s="49" t="str">
        <x:f>IF(A697="","",IF(SUM($AS$2:$AS$1001)&lt;=0,"Не определён",IF(AS697&lt;0,"Исключение",IF(AU697&lt;'Настройки'!$B$5,"A",IF(AU697&lt;'Настройки'!$B$6,"B","C")))))</x:f>
      </x:c>
      <x:c r="AX697" s="58" t="str">
        <x:f>IF(A697="","",IF(AQ697=0,"",AVERAGE(BI697:INDEX(BI697:CR697,1,'Настройки'!$B$3))))</x:f>
      </x:c>
      <x:c r="AY697" s="58" t="str">
        <x:f>IF(OR(A697="",AQ697=0),"",STDEVP(BI697:INDEX(BI697:CR697,1,'Настройки'!$B$3)))</x:f>
      </x:c>
      <x:c r="AZ697" s="61" t="str">
        <x:f>IF(OR(A697="",AQ697&lt;'Настройки'!$B$12,AX697&lt;=0,AND('Настройки'!$B$10="Блокировать",COUNTIF(F697:INDEX(F697:AO697,1,'Настройки'!$B$3),"&lt;0")&gt;0)),"",AY697/ABS(AX697))</x:f>
      </x:c>
      <x:c r="BA697" s="49" t="str">
        <x:f>IF(A697="","",IF(AND('Настройки'!$B$10="Блокировать",COUNTIF(F697:INDEX(F697:AO697,1,'Настройки'!$B$3),"&lt;0")&gt;0),"Не определён",IF(AQ697&lt;'Настройки'!$B$12,"Не определён",IF(AX697=0,"Нет спроса",IF(AX697&lt;0,"Не определён",IF(AZ697&lt;='Настройки'!$B$7,"X",IF(AZ697&lt;='Настройки'!$B$8,"Y","Z")))))))</x:f>
      </x:c>
      <x:c r="BB697" s="49" t="str">
        <x:f>IF(OR(A697="",LEN(AW697)&lt;&gt;1,LEN(BA697)&lt;&gt;1),"",AW697&amp;BA697)</x:f>
      </x:c>
      <x:c r="BC697" s="61" t="str">
        <x:f>IF(OR(A697="",AQ697=0),"",(COUNT(BI697:INDEX(BI697:CR697,1,'Настройки'!$B$3))-COUNT(CS697:INDEX(CS697:EB697,1,'Настройки'!$B$3)))/AQ697)</x:f>
      </x:c>
      <x:c r="BD697" s="64" t="str">
        <x:f>IF(OR(A697="",COUNT(CS697:INDEX(CS697:EB697,1,'Настройки'!$B$3))=0),"",AQ697/COUNT(CS697:INDEX(CS697:EB697,1,'Настройки'!$B$3)))</x:f>
      </x:c>
      <x:c r="BE697" s="64" t="str">
        <x:f>IF(OR(A697="",COUNT(CS697:INDEX(CS697:EB697,1,'Настройки'!$B$3))=0),"",IF(AVERAGE(CS697:INDEX(CS697:EB697,1,'Настройки'!$B$3))=0,"",(STDEVP(CS697:INDEX(CS697:EB697,1,'Настройки'!$B$3))/ABS(AVERAGE(CS697:INDEX(CS697:EB697,1,'Настройки'!$B$3))))^2))</x:f>
      </x:c>
      <x:c r="BF697" s="49" t="str">
        <x:f>IF(A697="","",IF(AQ697&lt;3,"Недостаточно",IF(AQ697&lt;6,"Предварительный","Обычный")))</x:f>
      </x:c>
      <x:c r="BG697" s="49" t="str">
        <x:f>IF(A697="","",IF(COUNTIF(F697:INDEX(F697:AO697,1,'Настройки'!$B$3),"&lt;0")&gt;0,IF('Настройки'!$B$10="Блокировать","Отрицательный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"),"")&amp;IF(AQ697&lt;3,"Недостаточно истории. ",IF(AQ697&lt;6,"Предварительная классификация. ",""))&amp;IF(AX697=0,"Нет спроса за горизонт. ","")&amp;IF(AZ697&gt;'Настройки'!$B$11,"Экстремальная вариативность. ",""))</x:f>
      </x:c>
      <x:c r="BH697" s="49" t="str">
        <x:f>IF(A697="","",IFERROR(VLOOKUP(BB697,'Настройки'!$D$3:$E$11,2,FALSE),"Сначала проверьте исходные данные и историю спроса.")&amp;" Уточните срок поставки, MOQ и критичность.")</x:f>
      </x:c>
      <x:c r="BI697" s="50" t="str">
        <x:f>IF(1&gt;'Настройки'!$B$3,"",IF(ISBLANK(F697),IF('Настройки'!$B$9="Нулевой спрос",0,""),IF(F697&lt;0,IF('Настройки'!$B$10="Исключить","",IF('Настройки'!$B$10="Абсолютные значения",ABS(F697),F697)),F697)))</x:f>
      </x:c>
      <x:c r="BJ697" s="50" t="str">
        <x:f>IF(2&gt;'Настройки'!$B$3,"",IF(ISBLANK(G697),IF('Настройки'!$B$9="Нулевой спрос",0,""),IF(G697&lt;0,IF('Настройки'!$B$10="Исключить","",IF('Настройки'!$B$10="Абсолютные значения",ABS(G697),G697)),G697)))</x:f>
      </x:c>
      <x:c r="BK697" s="50" t="str">
        <x:f>IF(3&gt;'Настройки'!$B$3,"",IF(ISBLANK(H697),IF('Настройки'!$B$9="Нулевой спрос",0,""),IF(H697&lt;0,IF('Настройки'!$B$10="Исключить","",IF('Настройки'!$B$10="Абсолютные значения",ABS(H697),H697)),H697)))</x:f>
      </x:c>
      <x:c r="BL697" s="50" t="str">
        <x:f>IF(4&gt;'Настройки'!$B$3,"",IF(ISBLANK(I697),IF('Настройки'!$B$9="Нулевой спрос",0,""),IF(I697&lt;0,IF('Настройки'!$B$10="Исключить","",IF('Настройки'!$B$10="Абсолютные значения",ABS(I697),I697)),I697)))</x:f>
      </x:c>
      <x:c r="BM697" s="50" t="str">
        <x:f>IF(5&gt;'Настройки'!$B$3,"",IF(ISBLANK(J697),IF('Настройки'!$B$9="Нулевой спрос",0,""),IF(J697&lt;0,IF('Настройки'!$B$10="Исключить","",IF('Настройки'!$B$10="Абсолютные значения",ABS(J697),J697)),J697)))</x:f>
      </x:c>
      <x:c r="BN697" s="50" t="str">
        <x:f>IF(6&gt;'Настройки'!$B$3,"",IF(ISBLANK(K697),IF('Настройки'!$B$9="Нулевой спрос",0,""),IF(K697&lt;0,IF('Настройки'!$B$10="Исключить","",IF('Настройки'!$B$10="Абсолютные значения",ABS(K697),K697)),K697)))</x:f>
      </x:c>
      <x:c r="BO697" s="50" t="str">
        <x:f>IF(7&gt;'Настройки'!$B$3,"",IF(ISBLANK(L697),IF('Настройки'!$B$9="Нулевой спрос",0,""),IF(L697&lt;0,IF('Настройки'!$B$10="Исключить","",IF('Настройки'!$B$10="Абсолютные значения",ABS(L697),L697)),L697)))</x:f>
      </x:c>
      <x:c r="BP697" s="50" t="str">
        <x:f>IF(8&gt;'Настройки'!$B$3,"",IF(ISBLANK(M697),IF('Настройки'!$B$9="Нулевой спрос",0,""),IF(M697&lt;0,IF('Настройки'!$B$10="Исключить","",IF('Настройки'!$B$10="Абсолютные значения",ABS(M697),M697)),M697)))</x:f>
      </x:c>
      <x:c r="BQ697" s="50" t="str">
        <x:f>IF(9&gt;'Настройки'!$B$3,"",IF(ISBLANK(N697),IF('Настройки'!$B$9="Нулевой спрос",0,""),IF(N697&lt;0,IF('Настройки'!$B$10="Исключить","",IF('Настройки'!$B$10="Абсолютные значения",ABS(N697),N697)),N697)))</x:f>
      </x:c>
      <x:c r="BR697" s="50" t="str">
        <x:f>IF(10&gt;'Настройки'!$B$3,"",IF(ISBLANK(O697),IF('Настройки'!$B$9="Нулевой спрос",0,""),IF(O697&lt;0,IF('Настройки'!$B$10="Исключить","",IF('Настройки'!$B$10="Абсолютные значения",ABS(O697),O697)),O697)))</x:f>
      </x:c>
      <x:c r="BS697" s="50" t="str">
        <x:f>IF(11&gt;'Настройки'!$B$3,"",IF(ISBLANK(P697),IF('Настройки'!$B$9="Нулевой спрос",0,""),IF(P697&lt;0,IF('Настройки'!$B$10="Исключить","",IF('Настройки'!$B$10="Абсолютные значения",ABS(P697),P697)),P697)))</x:f>
      </x:c>
      <x:c r="BT697" s="50" t="str">
        <x:f>IF(12&gt;'Настройки'!$B$3,"",IF(ISBLANK(Q697),IF('Настройки'!$B$9="Нулевой спрос",0,""),IF(Q697&lt;0,IF('Настройки'!$B$10="Исключить","",IF('Настройки'!$B$10="Абсолютные значения",ABS(Q697),Q697)),Q697)))</x:f>
      </x:c>
      <x:c r="BU697" s="50" t="str">
        <x:f>IF(13&gt;'Настройки'!$B$3,"",IF(ISBLANK(R697),IF('Настройки'!$B$9="Нулевой спрос",0,""),IF(R697&lt;0,IF('Настройки'!$B$10="Исключить","",IF('Настройки'!$B$10="Абсолютные значения",ABS(R697),R697)),R697)))</x:f>
      </x:c>
      <x:c r="BV697" s="50" t="str">
        <x:f>IF(14&gt;'Настройки'!$B$3,"",IF(ISBLANK(S697),IF('Настройки'!$B$9="Нулевой спрос",0,""),IF(S697&lt;0,IF('Настройки'!$B$10="Исключить","",IF('Настройки'!$B$10="Абсолютные значения",ABS(S697),S697)),S697)))</x:f>
      </x:c>
      <x:c r="BW697" s="50" t="str">
        <x:f>IF(15&gt;'Настройки'!$B$3,"",IF(ISBLANK(T697),IF('Настройки'!$B$9="Нулевой спрос",0,""),IF(T697&lt;0,IF('Настройки'!$B$10="Исключить","",IF('Настройки'!$B$10="Абсолютные значения",ABS(T697),T697)),T697)))</x:f>
      </x:c>
      <x:c r="BX697" s="50" t="str">
        <x:f>IF(16&gt;'Настройки'!$B$3,"",IF(ISBLANK(U697),IF('Настройки'!$B$9="Нулевой спрос",0,""),IF(U697&lt;0,IF('Настройки'!$B$10="Исключить","",IF('Настройки'!$B$10="Абсолютные значения",ABS(U697),U697)),U697)))</x:f>
      </x:c>
      <x:c r="BY697" s="50" t="str">
        <x:f>IF(17&gt;'Настройки'!$B$3,"",IF(ISBLANK(V697),IF('Настройки'!$B$9="Нулевой спрос",0,""),IF(V697&lt;0,IF('Настройки'!$B$10="Исключить","",IF('Настройки'!$B$10="Абсолютные значения",ABS(V697),V697)),V697)))</x:f>
      </x:c>
      <x:c r="BZ697" s="50" t="str">
        <x:f>IF(18&gt;'Настройки'!$B$3,"",IF(ISBLANK(W697),IF('Настройки'!$B$9="Нулевой спрос",0,""),IF(W697&lt;0,IF('Настройки'!$B$10="Исключить","",IF('Настройки'!$B$10="Абсолютные значения",ABS(W697),W697)),W697)))</x:f>
      </x:c>
      <x:c r="CA697" s="50" t="str">
        <x:f>IF(19&gt;'Настройки'!$B$3,"",IF(ISBLANK(X697),IF('Настройки'!$B$9="Нулевой спрос",0,""),IF(X697&lt;0,IF('Настройки'!$B$10="Исключить","",IF('Настройки'!$B$10="Абсолютные значения",ABS(X697),X697)),X697)))</x:f>
      </x:c>
      <x:c r="CB697" s="50" t="str">
        <x:f>IF(20&gt;'Настройки'!$B$3,"",IF(ISBLANK(Y697),IF('Настройки'!$B$9="Нулевой спрос",0,""),IF(Y697&lt;0,IF('Настройки'!$B$10="Исключить","",IF('Настройки'!$B$10="Абсолютные значения",ABS(Y697),Y697)),Y697)))</x:f>
      </x:c>
      <x:c r="CC697" s="50" t="str">
        <x:f>IF(21&gt;'Настройки'!$B$3,"",IF(ISBLANK(Z697),IF('Настройки'!$B$9="Нулевой спрос",0,""),IF(Z697&lt;0,IF('Настройки'!$B$10="Исключить","",IF('Настройки'!$B$10="Абсолютные значения",ABS(Z697),Z697)),Z697)))</x:f>
      </x:c>
      <x:c r="CD697" s="50" t="str">
        <x:f>IF(22&gt;'Настройки'!$B$3,"",IF(ISBLANK(AA697),IF('Настройки'!$B$9="Нулевой спрос",0,""),IF(AA697&lt;0,IF('Настройки'!$B$10="Исключить","",IF('Настройки'!$B$10="Абсолютные значения",ABS(AA697),AA697)),AA697)))</x:f>
      </x:c>
      <x:c r="CE697" s="50" t="str">
        <x:f>IF(23&gt;'Настройки'!$B$3,"",IF(ISBLANK(AB697),IF('Настройки'!$B$9="Нулевой спрос",0,""),IF(AB697&lt;0,IF('Настройки'!$B$10="Исключить","",IF('Настройки'!$B$10="Абсолютные значения",ABS(AB697),AB697)),AB697)))</x:f>
      </x:c>
      <x:c r="CF697" s="50" t="str">
        <x:f>IF(24&gt;'Настройки'!$B$3,"",IF(ISBLANK(AC697),IF('Настройки'!$B$9="Нулевой спрос",0,""),IF(AC697&lt;0,IF('Настройки'!$B$10="Исключить","",IF('Настройки'!$B$10="Абсолютные значения",ABS(AC697),AC697)),AC697)))</x:f>
      </x:c>
      <x:c r="CG697" s="50" t="str">
        <x:f>IF(25&gt;'Настройки'!$B$3,"",IF(ISBLANK(AD697),IF('Настройки'!$B$9="Нулевой спрос",0,""),IF(AD697&lt;0,IF('Настройки'!$B$10="Исключить","",IF('Настройки'!$B$10="Абсолютные значения",ABS(AD697),AD697)),AD697)))</x:f>
      </x:c>
      <x:c r="CH697" s="50" t="str">
        <x:f>IF(26&gt;'Настройки'!$B$3,"",IF(ISBLANK(AE697),IF('Настройки'!$B$9="Нулевой спрос",0,""),IF(AE697&lt;0,IF('Настройки'!$B$10="Исключить","",IF('Настройки'!$B$10="Абсолютные значения",ABS(AE697),AE697)),AE697)))</x:f>
      </x:c>
      <x:c r="CI697" s="50" t="str">
        <x:f>IF(27&gt;'Настройки'!$B$3,"",IF(ISBLANK(AF697),IF('Настройки'!$B$9="Нулевой спрос",0,""),IF(AF697&lt;0,IF('Настройки'!$B$10="Исключить","",IF('Настройки'!$B$10="Абсолютные значения",ABS(AF697),AF697)),AF697)))</x:f>
      </x:c>
      <x:c r="CJ697" s="50" t="str">
        <x:f>IF(28&gt;'Настройки'!$B$3,"",IF(ISBLANK(AG697),IF('Настройки'!$B$9="Нулевой спрос",0,""),IF(AG697&lt;0,IF('Настройки'!$B$10="Исключить","",IF('Настройки'!$B$10="Абсолютные значения",ABS(AG697),AG697)),AG697)))</x:f>
      </x:c>
      <x:c r="CK697" s="50" t="str">
        <x:f>IF(29&gt;'Настройки'!$B$3,"",IF(ISBLANK(AH697),IF('Настройки'!$B$9="Нулевой спрос",0,""),IF(AH697&lt;0,IF('Настройки'!$B$10="Исключить","",IF('Настройки'!$B$10="Абсолютные значения",ABS(AH697),AH697)),AH697)))</x:f>
      </x:c>
      <x:c r="CL697" s="50" t="str">
        <x:f>IF(30&gt;'Настройки'!$B$3,"",IF(ISBLANK(AI697),IF('Настройки'!$B$9="Нулевой спрос",0,""),IF(AI697&lt;0,IF('Настройки'!$B$10="Исключить","",IF('Настройки'!$B$10="Абсолютные значения",ABS(AI697),AI697)),AI697)))</x:f>
      </x:c>
      <x:c r="CM697" s="50" t="str">
        <x:f>IF(31&gt;'Настройки'!$B$3,"",IF(ISBLANK(AJ697),IF('Настройки'!$B$9="Нулевой спрос",0,""),IF(AJ697&lt;0,IF('Настройки'!$B$10="Исключить","",IF('Настройки'!$B$10="Абсолютные значения",ABS(AJ697),AJ697)),AJ697)))</x:f>
      </x:c>
      <x:c r="CN697" s="50" t="str">
        <x:f>IF(32&gt;'Настройки'!$B$3,"",IF(ISBLANK(AK697),IF('Настройки'!$B$9="Нулевой спрос",0,""),IF(AK697&lt;0,IF('Настройки'!$B$10="Исключить","",IF('Настройки'!$B$10="Абсолютные значения",ABS(AK697),AK697)),AK697)))</x:f>
      </x:c>
      <x:c r="CO697" s="50" t="str">
        <x:f>IF(33&gt;'Настройки'!$B$3,"",IF(ISBLANK(AL697),IF('Настройки'!$B$9="Нулевой спрос",0,""),IF(AL697&lt;0,IF('Настройки'!$B$10="Исключить","",IF('Настройки'!$B$10="Абсолютные значения",ABS(AL697),AL697)),AL697)))</x:f>
      </x:c>
      <x:c r="CP697" s="50" t="str">
        <x:f>IF(34&gt;'Настройки'!$B$3,"",IF(ISBLANK(AM697),IF('Настройки'!$B$9="Нулевой спрос",0,""),IF(AM697&lt;0,IF('Настройки'!$B$10="Исключить","",IF('Настройки'!$B$10="Абсолютные значения",ABS(AM697),AM697)),AM697)))</x:f>
      </x:c>
      <x:c r="CQ697" s="50" t="str">
        <x:f>IF(35&gt;'Настройки'!$B$3,"",IF(ISBLANK(AN697),IF('Настройки'!$B$9="Нулевой спрос",0,""),IF(AN697&lt;0,IF('Настройки'!$B$10="Исключить","",IF('Настройки'!$B$10="Абсолютные значения",ABS(AN697),AN697)),AN697)))</x:f>
      </x:c>
      <x:c r="CR697" s="50" t="str">
        <x:f>IF(36&gt;'Настройки'!$B$3,"",IF(ISBLANK(AO697),IF('Настройки'!$B$9="Нулевой спрос",0,""),IF(AO697&lt;0,IF('Настройки'!$B$10="Исключить","",IF('Настройки'!$B$10="Абсолютные значения",ABS(AO697),AO697)),AO697)))</x:f>
      </x:c>
      <x:c r="CS697" s="50" t="str">
        <x:f>IF(OR(1&gt;'Настройки'!$B$3,ISBLANK(BI697),BI697=0),"",BI697)</x:f>
      </x:c>
      <x:c r="CT697" s="50" t="str">
        <x:f>IF(OR(2&gt;'Настройки'!$B$3,ISBLANK(BJ697),BJ697=0),"",BJ697)</x:f>
      </x:c>
      <x:c r="CU697" s="50" t="str">
        <x:f>IF(OR(3&gt;'Настройки'!$B$3,ISBLANK(BK697),BK697=0),"",BK697)</x:f>
      </x:c>
      <x:c r="CV697" s="50" t="str">
        <x:f>IF(OR(4&gt;'Настройки'!$B$3,ISBLANK(BL697),BL697=0),"",BL697)</x:f>
      </x:c>
      <x:c r="CW697" s="50" t="str">
        <x:f>IF(OR(5&gt;'Настройки'!$B$3,ISBLANK(BM697),BM697=0),"",BM697)</x:f>
      </x:c>
      <x:c r="CX697" s="50" t="str">
        <x:f>IF(OR(6&gt;'Настройки'!$B$3,ISBLANK(BN697),BN697=0),"",BN697)</x:f>
      </x:c>
      <x:c r="CY697" s="50" t="str">
        <x:f>IF(OR(7&gt;'Настройки'!$B$3,ISBLANK(BO697),BO697=0),"",BO697)</x:f>
      </x:c>
      <x:c r="CZ697" s="50" t="str">
        <x:f>IF(OR(8&gt;'Настройки'!$B$3,ISBLANK(BP697),BP697=0),"",BP697)</x:f>
      </x:c>
      <x:c r="DA697" s="50" t="str">
        <x:f>IF(OR(9&gt;'Настройки'!$B$3,ISBLANK(BQ697),BQ697=0),"",BQ697)</x:f>
      </x:c>
      <x:c r="DB697" s="50" t="str">
        <x:f>IF(OR(10&gt;'Настройки'!$B$3,ISBLANK(BR697),BR697=0),"",BR697)</x:f>
      </x:c>
      <x:c r="DC697" s="50" t="str">
        <x:f>IF(OR(11&gt;'Настройки'!$B$3,ISBLANK(BS697),BS697=0),"",BS697)</x:f>
      </x:c>
      <x:c r="DD697" s="50" t="str">
        <x:f>IF(OR(12&gt;'Настройки'!$B$3,ISBLANK(BT697),BT697=0),"",BT697)</x:f>
      </x:c>
      <x:c r="DE697" s="50" t="str">
        <x:f>IF(OR(13&gt;'Настройки'!$B$3,ISBLANK(BU697),BU697=0),"",BU697)</x:f>
      </x:c>
      <x:c r="DF697" s="50" t="str">
        <x:f>IF(OR(14&gt;'Настройки'!$B$3,ISBLANK(BV697),BV697=0),"",BV697)</x:f>
      </x:c>
      <x:c r="DG697" s="50" t="str">
        <x:f>IF(OR(15&gt;'Настройки'!$B$3,ISBLANK(BW697),BW697=0),"",BW697)</x:f>
      </x:c>
      <x:c r="DH697" s="50" t="str">
        <x:f>IF(OR(16&gt;'Настройки'!$B$3,ISBLANK(BX697),BX697=0),"",BX697)</x:f>
      </x:c>
      <x:c r="DI697" s="50" t="str">
        <x:f>IF(OR(17&gt;'Настройки'!$B$3,ISBLANK(BY697),BY697=0),"",BY697)</x:f>
      </x:c>
      <x:c r="DJ697" s="50" t="str">
        <x:f>IF(OR(18&gt;'Настройки'!$B$3,ISBLANK(BZ697),BZ697=0),"",BZ697)</x:f>
      </x:c>
      <x:c r="DK697" s="50" t="str">
        <x:f>IF(OR(19&gt;'Настройки'!$B$3,ISBLANK(CA697),CA697=0),"",CA697)</x:f>
      </x:c>
      <x:c r="DL697" s="50" t="str">
        <x:f>IF(OR(20&gt;'Настройки'!$B$3,ISBLANK(CB697),CB697=0),"",CB697)</x:f>
      </x:c>
      <x:c r="DM697" s="50" t="str">
        <x:f>IF(OR(21&gt;'Настройки'!$B$3,ISBLANK(CC697),CC697=0),"",CC697)</x:f>
      </x:c>
      <x:c r="DN697" s="50" t="str">
        <x:f>IF(OR(22&gt;'Настройки'!$B$3,ISBLANK(CD697),CD697=0),"",CD697)</x:f>
      </x:c>
      <x:c r="DO697" s="50" t="str">
        <x:f>IF(OR(23&gt;'Настройки'!$B$3,ISBLANK(CE697),CE697=0),"",CE697)</x:f>
      </x:c>
      <x:c r="DP697" s="50" t="str">
        <x:f>IF(OR(24&gt;'Настройки'!$B$3,ISBLANK(CF697),CF697=0),"",CF697)</x:f>
      </x:c>
      <x:c r="DQ697" s="50" t="str">
        <x:f>IF(OR(25&gt;'Настройки'!$B$3,ISBLANK(CG697),CG697=0),"",CG697)</x:f>
      </x:c>
      <x:c r="DR697" s="50" t="str">
        <x:f>IF(OR(26&gt;'Настройки'!$B$3,ISBLANK(CH697),CH697=0),"",CH697)</x:f>
      </x:c>
      <x:c r="DS697" s="50" t="str">
        <x:f>IF(OR(27&gt;'Настройки'!$B$3,ISBLANK(CI697),CI697=0),"",CI697)</x:f>
      </x:c>
      <x:c r="DT697" s="50" t="str">
        <x:f>IF(OR(28&gt;'Настройки'!$B$3,ISBLANK(CJ697),CJ697=0),"",CJ697)</x:f>
      </x:c>
      <x:c r="DU697" s="50" t="str">
        <x:f>IF(OR(29&gt;'Настройки'!$B$3,ISBLANK(CK697),CK697=0),"",CK697)</x:f>
      </x:c>
      <x:c r="DV697" s="50" t="str">
        <x:f>IF(OR(30&gt;'Настройки'!$B$3,ISBLANK(CL697),CL697=0),"",CL697)</x:f>
      </x:c>
      <x:c r="DW697" s="50" t="str">
        <x:f>IF(OR(31&gt;'Настройки'!$B$3,ISBLANK(CM697),CM697=0),"",CM697)</x:f>
      </x:c>
      <x:c r="DX697" s="50" t="str">
        <x:f>IF(OR(32&gt;'Настройки'!$B$3,ISBLANK(CN697),CN697=0),"",CN697)</x:f>
      </x:c>
      <x:c r="DY697" s="50" t="str">
        <x:f>IF(OR(33&gt;'Настройки'!$B$3,ISBLANK(CO697),CO697=0),"",CO697)</x:f>
      </x:c>
      <x:c r="DZ697" s="50" t="str">
        <x:f>IF(OR(34&gt;'Настройки'!$B$3,ISBLANK(CP697),CP697=0),"",CP697)</x:f>
      </x:c>
      <x:c r="EA697" s="50" t="str">
        <x:f>IF(OR(35&gt;'Настройки'!$B$3,ISBLANK(CQ697),CQ697=0),"",CQ697)</x:f>
      </x:c>
      <x:c r="EB697" s="50" t="str">
        <x:f>IF(OR(36&gt;'Настройки'!$B$3,ISBLANK(CR697),CR697=0),"",CR697)</x:f>
      </x:c>
      <x:c r="EC697" s="50" t="str">
        <x:f>IF(A697="","",IF(OR(BB697="AZ",BB697="BZ"),10000+ROW(),IF(AZ697&gt;'Настройки'!$B$11,20000+ROW(),IF(BF697&lt;&gt;"Обычный",30000+ROW(),IF(AX697&lt;=0,40000+ROW(),"")))))</x:f>
      </x:c>
      <x:c r="ED697" s="50" t="str">
        <x:f>IF(EC697="","",COUNTIFS($EC$2:$EC$1001,"&gt;0",$EC$2:$EC$1001,"&lt;"&amp;EC697)+1)</x:f>
      </x:c>
    </x:row>
    <x:row r="698">
      <x:c r="A698" s="115"/>
      <x:c r="B698" s="115"/>
      <x:c r="C698" s="115"/>
      <x:c r="D698" s="118"/>
      <x:c r="E698" s="118"/>
      <x:c r="F698" s="118"/>
      <x:c r="G698" s="118"/>
      <x:c r="H698" s="118"/>
      <x:c r="I698" s="118"/>
      <x:c r="J698" s="118"/>
      <x:c r="K698" s="118"/>
      <x:c r="L698" s="118"/>
      <x:c r="M698" s="118"/>
      <x:c r="N698" s="118"/>
      <x:c r="O698" s="118"/>
      <x:c r="P698" s="118"/>
      <x:c r="Q698" s="118"/>
      <x:c r="R698" s="118"/>
      <x:c r="S698" s="118"/>
      <x:c r="T698" s="118"/>
      <x:c r="U698" s="118"/>
      <x:c r="V698" s="118"/>
      <x:c r="W698" s="118"/>
      <x:c r="X698" s="118"/>
      <x:c r="Y698" s="118"/>
      <x:c r="Z698" s="118"/>
      <x:c r="AA698" s="118"/>
      <x:c r="AB698" s="118"/>
      <x:c r="AC698" s="118"/>
      <x:c r="AD698" s="118"/>
      <x:c r="AE698" s="118"/>
      <x:c r="AF698" s="118"/>
      <x:c r="AG698" s="118"/>
      <x:c r="AH698" s="118"/>
      <x:c r="AI698" s="118"/>
      <x:c r="AJ698" s="118"/>
      <x:c r="AK698" s="118"/>
      <x:c r="AL698" s="118"/>
      <x:c r="AM698" s="118"/>
      <x:c r="AN698" s="118"/>
      <x:c r="AO698" s="118"/>
      <x:c r="AP698" s="115"/>
      <x:c r="AQ698" s="49" t="str">
        <x:f>IF(A698="","",COUNT(BI698:INDEX(BI698:CR698,1,'Настройки'!$B$3)))</x:f>
      </x:c>
      <x:c r="AR698" s="49" t="str">
        <x:f>IF(A698="","",SUM(BI698:INDEX(BI698:CR698,1,'Настройки'!$B$3)))</x:f>
      </x:c>
      <x:c r="AS698" s="58" t="str">
        <x:f>IF(A698="","",IF('Настройки'!$B$4="Стоимость потребления",AR698*D698,IF('Настройки'!$B$4="Количество",AR698,E698)))</x:f>
      </x:c>
      <x:c r="AT698" s="61" t="str">
        <x:f>IF(OR(A698="",AS698&lt;0,SUM($AS$2:$AS$1001)&lt;=0),"",AS698/SUM($AS$2:$AS$1001))</x:f>
      </x:c>
      <x:c r="AU698" s="61" t="str">
        <x:f>IF(OR(A698="",AS698&lt;0,SUM($AS$2:$AS$1001)&lt;=0),"",SUMIFS($AS$2:$AS$1001,$AS$2:$AS$1001,"&gt;"&amp;AS698)/SUM($AS$2:$AS$1001))</x:f>
      </x:c>
      <x:c r="AV698" s="61" t="str">
        <x:f>IF(OR(A698="",AS698&lt;0,SUM($AS$2:$AS$1001)&lt;=0),"",SUMIFS($AS$2:$AS$1001,$AS$2:$AS$1001,"&gt;="&amp;AS698)/SUM($AS$2:$AS$1001))</x:f>
      </x:c>
      <x:c r="AW698" s="49" t="str">
        <x:f>IF(A698="","",IF(SUM($AS$2:$AS$1001)&lt;=0,"Не определён",IF(AS698&lt;0,"Исключение",IF(AU698&lt;'Настройки'!$B$5,"A",IF(AU698&lt;'Настройки'!$B$6,"B","C")))))</x:f>
      </x:c>
      <x:c r="AX698" s="58" t="str">
        <x:f>IF(A698="","",IF(AQ698=0,"",AVERAGE(BI698:INDEX(BI698:CR698,1,'Настройки'!$B$3))))</x:f>
      </x:c>
      <x:c r="AY698" s="58" t="str">
        <x:f>IF(OR(A698="",AQ698=0),"",STDEVP(BI698:INDEX(BI698:CR698,1,'Настройки'!$B$3)))</x:f>
      </x:c>
      <x:c r="AZ698" s="61" t="str">
        <x:f>IF(OR(A698="",AQ698&lt;'Настройки'!$B$12,AX698&lt;=0,AND('Настройки'!$B$10="Блокировать",COUNTIF(F698:INDEX(F698:AO698,1,'Настройки'!$B$3),"&lt;0")&gt;0)),"",AY698/ABS(AX698))</x:f>
      </x:c>
      <x:c r="BA698" s="49" t="str">
        <x:f>IF(A698="","",IF(AND('Настройки'!$B$10="Блокировать",COUNTIF(F698:INDEX(F698:AO698,1,'Настройки'!$B$3),"&lt;0")&gt;0),"Не определён",IF(AQ698&lt;'Настройки'!$B$12,"Не определён",IF(AX698=0,"Нет спроса",IF(AX698&lt;0,"Не определён",IF(AZ698&lt;='Настройки'!$B$7,"X",IF(AZ698&lt;='Настройки'!$B$8,"Y","Z")))))))</x:f>
      </x:c>
      <x:c r="BB698" s="49" t="str">
        <x:f>IF(OR(A698="",LEN(AW698)&lt;&gt;1,LEN(BA698)&lt;&gt;1),"",AW698&amp;BA698)</x:f>
      </x:c>
      <x:c r="BC698" s="61" t="str">
        <x:f>IF(OR(A698="",AQ698=0),"",(COUNT(BI698:INDEX(BI698:CR698,1,'Настройки'!$B$3))-COUNT(CS698:INDEX(CS698:EB698,1,'Настройки'!$B$3)))/AQ698)</x:f>
      </x:c>
      <x:c r="BD698" s="64" t="str">
        <x:f>IF(OR(A698="",COUNT(CS698:INDEX(CS698:EB698,1,'Настройки'!$B$3))=0),"",AQ698/COUNT(CS698:INDEX(CS698:EB698,1,'Настройки'!$B$3)))</x:f>
      </x:c>
      <x:c r="BE698" s="64" t="str">
        <x:f>IF(OR(A698="",COUNT(CS698:INDEX(CS698:EB698,1,'Настройки'!$B$3))=0),"",IF(AVERAGE(CS698:INDEX(CS698:EB698,1,'Настройки'!$B$3))=0,"",(STDEVP(CS698:INDEX(CS698:EB698,1,'Настройки'!$B$3))/ABS(AVERAGE(CS698:INDEX(CS698:EB698,1,'Настройки'!$B$3))))^2))</x:f>
      </x:c>
      <x:c r="BF698" s="49" t="str">
        <x:f>IF(A698="","",IF(AQ698&lt;3,"Недостаточно",IF(AQ698&lt;6,"Предварительный","Обычный")))</x:f>
      </x:c>
      <x:c r="BG698" s="49" t="str">
        <x:f>IF(A698="","",IF(COUNTIF(F698:INDEX(F698:AO698,1,'Настройки'!$B$3),"&lt;0")&gt;0,IF('Настройки'!$B$10="Блокировать","Отрицательный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"),"")&amp;IF(AQ698&lt;3,"Недостаточно истории. ",IF(AQ698&lt;6,"Предварительная классификация. ",""))&amp;IF(AX698=0,"Нет спроса за горизонт. ","")&amp;IF(AZ698&gt;'Настройки'!$B$11,"Экстремальная вариативность. ",""))</x:f>
      </x:c>
      <x:c r="BH698" s="49" t="str">
        <x:f>IF(A698="","",IFERROR(VLOOKUP(BB698,'Настройки'!$D$3:$E$11,2,FALSE),"Сначала проверьте исходные данные и историю спроса.")&amp;" Уточните срок поставки, MOQ и критичность.")</x:f>
      </x:c>
      <x:c r="BI698" s="50" t="str">
        <x:f>IF(1&gt;'Настройки'!$B$3,"",IF(ISBLANK(F698),IF('Настройки'!$B$9="Нулевой спрос",0,""),IF(F698&lt;0,IF('Настройки'!$B$10="Исключить","",IF('Настройки'!$B$10="Абсолютные значения",ABS(F698),F698)),F698)))</x:f>
      </x:c>
      <x:c r="BJ698" s="50" t="str">
        <x:f>IF(2&gt;'Настройки'!$B$3,"",IF(ISBLANK(G698),IF('Настройки'!$B$9="Нулевой спрос",0,""),IF(G698&lt;0,IF('Настройки'!$B$10="Исключить","",IF('Настройки'!$B$10="Абсолютные значения",ABS(G698),G698)),G698)))</x:f>
      </x:c>
      <x:c r="BK698" s="50" t="str">
        <x:f>IF(3&gt;'Настройки'!$B$3,"",IF(ISBLANK(H698),IF('Настройки'!$B$9="Нулевой спрос",0,""),IF(H698&lt;0,IF('Настройки'!$B$10="Исключить","",IF('Настройки'!$B$10="Абсолютные значения",ABS(H698),H698)),H698)))</x:f>
      </x:c>
      <x:c r="BL698" s="50" t="str">
        <x:f>IF(4&gt;'Настройки'!$B$3,"",IF(ISBLANK(I698),IF('Настройки'!$B$9="Нулевой спрос",0,""),IF(I698&lt;0,IF('Настройки'!$B$10="Исключить","",IF('Настройки'!$B$10="Абсолютные значения",ABS(I698),I698)),I698)))</x:f>
      </x:c>
      <x:c r="BM698" s="50" t="str">
        <x:f>IF(5&gt;'Настройки'!$B$3,"",IF(ISBLANK(J698),IF('Настройки'!$B$9="Нулевой спрос",0,""),IF(J698&lt;0,IF('Настройки'!$B$10="Исключить","",IF('Настройки'!$B$10="Абсолютные значения",ABS(J698),J698)),J698)))</x:f>
      </x:c>
      <x:c r="BN698" s="50" t="str">
        <x:f>IF(6&gt;'Настройки'!$B$3,"",IF(ISBLANK(K698),IF('Настройки'!$B$9="Нулевой спрос",0,""),IF(K698&lt;0,IF('Настройки'!$B$10="Исключить","",IF('Настройки'!$B$10="Абсолютные значения",ABS(K698),K698)),K698)))</x:f>
      </x:c>
      <x:c r="BO698" s="50" t="str">
        <x:f>IF(7&gt;'Настройки'!$B$3,"",IF(ISBLANK(L698),IF('Настройки'!$B$9="Нулевой спрос",0,""),IF(L698&lt;0,IF('Настройки'!$B$10="Исключить","",IF('Настройки'!$B$10="Абсолютные значения",ABS(L698),L698)),L698)))</x:f>
      </x:c>
      <x:c r="BP698" s="50" t="str">
        <x:f>IF(8&gt;'Настройки'!$B$3,"",IF(ISBLANK(M698),IF('Настройки'!$B$9="Нулевой спрос",0,""),IF(M698&lt;0,IF('Настройки'!$B$10="Исключить","",IF('Настройки'!$B$10="Абсолютные значения",ABS(M698),M698)),M698)))</x:f>
      </x:c>
      <x:c r="BQ698" s="50" t="str">
        <x:f>IF(9&gt;'Настройки'!$B$3,"",IF(ISBLANK(N698),IF('Настройки'!$B$9="Нулевой спрос",0,""),IF(N698&lt;0,IF('Настройки'!$B$10="Исключить","",IF('Настройки'!$B$10="Абсолютные значения",ABS(N698),N698)),N698)))</x:f>
      </x:c>
      <x:c r="BR698" s="50" t="str">
        <x:f>IF(10&gt;'Настройки'!$B$3,"",IF(ISBLANK(O698),IF('Настройки'!$B$9="Нулевой спрос",0,""),IF(O698&lt;0,IF('Настройки'!$B$10="Исключить","",IF('Настройки'!$B$10="Абсолютные значения",ABS(O698),O698)),O698)))</x:f>
      </x:c>
      <x:c r="BS698" s="50" t="str">
        <x:f>IF(11&gt;'Настройки'!$B$3,"",IF(ISBLANK(P698),IF('Настройки'!$B$9="Нулевой спрос",0,""),IF(P698&lt;0,IF('Настройки'!$B$10="Исключить","",IF('Настройки'!$B$10="Абсолютные значения",ABS(P698),P698)),P698)))</x:f>
      </x:c>
      <x:c r="BT698" s="50" t="str">
        <x:f>IF(12&gt;'Настройки'!$B$3,"",IF(ISBLANK(Q698),IF('Настройки'!$B$9="Нулевой спрос",0,""),IF(Q698&lt;0,IF('Настройки'!$B$10="Исключить","",IF('Настройки'!$B$10="Абсолютные значения",ABS(Q698),Q698)),Q698)))</x:f>
      </x:c>
      <x:c r="BU698" s="50" t="str">
        <x:f>IF(13&gt;'Настройки'!$B$3,"",IF(ISBLANK(R698),IF('Настройки'!$B$9="Нулевой спрос",0,""),IF(R698&lt;0,IF('Настройки'!$B$10="Исключить","",IF('Настройки'!$B$10="Абсолютные значения",ABS(R698),R698)),R698)))</x:f>
      </x:c>
      <x:c r="BV698" s="50" t="str">
        <x:f>IF(14&gt;'Настройки'!$B$3,"",IF(ISBLANK(S698),IF('Настройки'!$B$9="Нулевой спрос",0,""),IF(S698&lt;0,IF('Настройки'!$B$10="Исключить","",IF('Настройки'!$B$10="Абсолютные значения",ABS(S698),S698)),S698)))</x:f>
      </x:c>
      <x:c r="BW698" s="50" t="str">
        <x:f>IF(15&gt;'Настройки'!$B$3,"",IF(ISBLANK(T698),IF('Настройки'!$B$9="Нулевой спрос",0,""),IF(T698&lt;0,IF('Настройки'!$B$10="Исключить","",IF('Настройки'!$B$10="Абсолютные значения",ABS(T698),T698)),T698)))</x:f>
      </x:c>
      <x:c r="BX698" s="50" t="str">
        <x:f>IF(16&gt;'Настройки'!$B$3,"",IF(ISBLANK(U698),IF('Настройки'!$B$9="Нулевой спрос",0,""),IF(U698&lt;0,IF('Настройки'!$B$10="Исключить","",IF('Настройки'!$B$10="Абсолютные значения",ABS(U698),U698)),U698)))</x:f>
      </x:c>
      <x:c r="BY698" s="50" t="str">
        <x:f>IF(17&gt;'Настройки'!$B$3,"",IF(ISBLANK(V698),IF('Настройки'!$B$9="Нулевой спрос",0,""),IF(V698&lt;0,IF('Настройки'!$B$10="Исключить","",IF('Настройки'!$B$10="Абсолютные значения",ABS(V698),V698)),V698)))</x:f>
      </x:c>
      <x:c r="BZ698" s="50" t="str">
        <x:f>IF(18&gt;'Настройки'!$B$3,"",IF(ISBLANK(W698),IF('Настройки'!$B$9="Нулевой спрос",0,""),IF(W698&lt;0,IF('Настройки'!$B$10="Исключить","",IF('Настройки'!$B$10="Абсолютные значения",ABS(W698),W698)),W698)))</x:f>
      </x:c>
      <x:c r="CA698" s="50" t="str">
        <x:f>IF(19&gt;'Настройки'!$B$3,"",IF(ISBLANK(X698),IF('Настройки'!$B$9="Нулевой спрос",0,""),IF(X698&lt;0,IF('Настройки'!$B$10="Исключить","",IF('Настройки'!$B$10="Абсолютные значения",ABS(X698),X698)),X698)))</x:f>
      </x:c>
      <x:c r="CB698" s="50" t="str">
        <x:f>IF(20&gt;'Настройки'!$B$3,"",IF(ISBLANK(Y698),IF('Настройки'!$B$9="Нулевой спрос",0,""),IF(Y698&lt;0,IF('Настройки'!$B$10="Исключить","",IF('Настройки'!$B$10="Абсолютные значения",ABS(Y698),Y698)),Y698)))</x:f>
      </x:c>
      <x:c r="CC698" s="50" t="str">
        <x:f>IF(21&gt;'Настройки'!$B$3,"",IF(ISBLANK(Z698),IF('Настройки'!$B$9="Нулевой спрос",0,""),IF(Z698&lt;0,IF('Настройки'!$B$10="Исключить","",IF('Настройки'!$B$10="Абсолютные значения",ABS(Z698),Z698)),Z698)))</x:f>
      </x:c>
      <x:c r="CD698" s="50" t="str">
        <x:f>IF(22&gt;'Настройки'!$B$3,"",IF(ISBLANK(AA698),IF('Настройки'!$B$9="Нулевой спрос",0,""),IF(AA698&lt;0,IF('Настройки'!$B$10="Исключить","",IF('Настройки'!$B$10="Абсолютные значения",ABS(AA698),AA698)),AA698)))</x:f>
      </x:c>
      <x:c r="CE698" s="50" t="str">
        <x:f>IF(23&gt;'Настройки'!$B$3,"",IF(ISBLANK(AB698),IF('Настройки'!$B$9="Нулевой спрос",0,""),IF(AB698&lt;0,IF('Настройки'!$B$10="Исключить","",IF('Настройки'!$B$10="Абсолютные значения",ABS(AB698),AB698)),AB698)))</x:f>
      </x:c>
      <x:c r="CF698" s="50" t="str">
        <x:f>IF(24&gt;'Настройки'!$B$3,"",IF(ISBLANK(AC698),IF('Настройки'!$B$9="Нулевой спрос",0,""),IF(AC698&lt;0,IF('Настройки'!$B$10="Исключить","",IF('Настройки'!$B$10="Абсолютные значения",ABS(AC698),AC698)),AC698)))</x:f>
      </x:c>
      <x:c r="CG698" s="50" t="str">
        <x:f>IF(25&gt;'Настройки'!$B$3,"",IF(ISBLANK(AD698),IF('Настройки'!$B$9="Нулевой спрос",0,""),IF(AD698&lt;0,IF('Настройки'!$B$10="Исключить","",IF('Настройки'!$B$10="Абсолютные значения",ABS(AD698),AD698)),AD698)))</x:f>
      </x:c>
      <x:c r="CH698" s="50" t="str">
        <x:f>IF(26&gt;'Настройки'!$B$3,"",IF(ISBLANK(AE698),IF('Настройки'!$B$9="Нулевой спрос",0,""),IF(AE698&lt;0,IF('Настройки'!$B$10="Исключить","",IF('Настройки'!$B$10="Абсолютные значения",ABS(AE698),AE698)),AE698)))</x:f>
      </x:c>
      <x:c r="CI698" s="50" t="str">
        <x:f>IF(27&gt;'Настройки'!$B$3,"",IF(ISBLANK(AF698),IF('Настройки'!$B$9="Нулевой спрос",0,""),IF(AF698&lt;0,IF('Настройки'!$B$10="Исключить","",IF('Настройки'!$B$10="Абсолютные значения",ABS(AF698),AF698)),AF698)))</x:f>
      </x:c>
      <x:c r="CJ698" s="50" t="str">
        <x:f>IF(28&gt;'Настройки'!$B$3,"",IF(ISBLANK(AG698),IF('Настройки'!$B$9="Нулевой спрос",0,""),IF(AG698&lt;0,IF('Настройки'!$B$10="Исключить","",IF('Настройки'!$B$10="Абсолютные значения",ABS(AG698),AG698)),AG698)))</x:f>
      </x:c>
      <x:c r="CK698" s="50" t="str">
        <x:f>IF(29&gt;'Настройки'!$B$3,"",IF(ISBLANK(AH698),IF('Настройки'!$B$9="Нулевой спрос",0,""),IF(AH698&lt;0,IF('Настройки'!$B$10="Исключить","",IF('Настройки'!$B$10="Абсолютные значения",ABS(AH698),AH698)),AH698)))</x:f>
      </x:c>
      <x:c r="CL698" s="50" t="str">
        <x:f>IF(30&gt;'Настройки'!$B$3,"",IF(ISBLANK(AI698),IF('Настройки'!$B$9="Нулевой спрос",0,""),IF(AI698&lt;0,IF('Настройки'!$B$10="Исключить","",IF('Настройки'!$B$10="Абсолютные значения",ABS(AI698),AI698)),AI698)))</x:f>
      </x:c>
      <x:c r="CM698" s="50" t="str">
        <x:f>IF(31&gt;'Настройки'!$B$3,"",IF(ISBLANK(AJ698),IF('Настройки'!$B$9="Нулевой спрос",0,""),IF(AJ698&lt;0,IF('Настройки'!$B$10="Исключить","",IF('Настройки'!$B$10="Абсолютные значения",ABS(AJ698),AJ698)),AJ698)))</x:f>
      </x:c>
      <x:c r="CN698" s="50" t="str">
        <x:f>IF(32&gt;'Настройки'!$B$3,"",IF(ISBLANK(AK698),IF('Настройки'!$B$9="Нулевой спрос",0,""),IF(AK698&lt;0,IF('Настройки'!$B$10="Исключить","",IF('Настройки'!$B$10="Абсолютные значения",ABS(AK698),AK698)),AK698)))</x:f>
      </x:c>
      <x:c r="CO698" s="50" t="str">
        <x:f>IF(33&gt;'Настройки'!$B$3,"",IF(ISBLANK(AL698),IF('Настройки'!$B$9="Нулевой спрос",0,""),IF(AL698&lt;0,IF('Настройки'!$B$10="Исключить","",IF('Настройки'!$B$10="Абсолютные значения",ABS(AL698),AL698)),AL698)))</x:f>
      </x:c>
      <x:c r="CP698" s="50" t="str">
        <x:f>IF(34&gt;'Настройки'!$B$3,"",IF(ISBLANK(AM698),IF('Настройки'!$B$9="Нулевой спрос",0,""),IF(AM698&lt;0,IF('Настройки'!$B$10="Исключить","",IF('Настройки'!$B$10="Абсолютные значения",ABS(AM698),AM698)),AM698)))</x:f>
      </x:c>
      <x:c r="CQ698" s="50" t="str">
        <x:f>IF(35&gt;'Настройки'!$B$3,"",IF(ISBLANK(AN698),IF('Настройки'!$B$9="Нулевой спрос",0,""),IF(AN698&lt;0,IF('Настройки'!$B$10="Исключить","",IF('Настройки'!$B$10="Абсолютные значения",ABS(AN698),AN698)),AN698)))</x:f>
      </x:c>
      <x:c r="CR698" s="50" t="str">
        <x:f>IF(36&gt;'Настройки'!$B$3,"",IF(ISBLANK(AO698),IF('Настройки'!$B$9="Нулевой спрос",0,""),IF(AO698&lt;0,IF('Настройки'!$B$10="Исключить","",IF('Настройки'!$B$10="Абсолютные значения",ABS(AO698),AO698)),AO698)))</x:f>
      </x:c>
      <x:c r="CS698" s="50" t="str">
        <x:f>IF(OR(1&gt;'Настройки'!$B$3,ISBLANK(BI698),BI698=0),"",BI698)</x:f>
      </x:c>
      <x:c r="CT698" s="50" t="str">
        <x:f>IF(OR(2&gt;'Настройки'!$B$3,ISBLANK(BJ698),BJ698=0),"",BJ698)</x:f>
      </x:c>
      <x:c r="CU698" s="50" t="str">
        <x:f>IF(OR(3&gt;'Настройки'!$B$3,ISBLANK(BK698),BK698=0),"",BK698)</x:f>
      </x:c>
      <x:c r="CV698" s="50" t="str">
        <x:f>IF(OR(4&gt;'Настройки'!$B$3,ISBLANK(BL698),BL698=0),"",BL698)</x:f>
      </x:c>
      <x:c r="CW698" s="50" t="str">
        <x:f>IF(OR(5&gt;'Настройки'!$B$3,ISBLANK(BM698),BM698=0),"",BM698)</x:f>
      </x:c>
      <x:c r="CX698" s="50" t="str">
        <x:f>IF(OR(6&gt;'Настройки'!$B$3,ISBLANK(BN698),BN698=0),"",BN698)</x:f>
      </x:c>
      <x:c r="CY698" s="50" t="str">
        <x:f>IF(OR(7&gt;'Настройки'!$B$3,ISBLANK(BO698),BO698=0),"",BO698)</x:f>
      </x:c>
      <x:c r="CZ698" s="50" t="str">
        <x:f>IF(OR(8&gt;'Настройки'!$B$3,ISBLANK(BP698),BP698=0),"",BP698)</x:f>
      </x:c>
      <x:c r="DA698" s="50" t="str">
        <x:f>IF(OR(9&gt;'Настройки'!$B$3,ISBLANK(BQ698),BQ698=0),"",BQ698)</x:f>
      </x:c>
      <x:c r="DB698" s="50" t="str">
        <x:f>IF(OR(10&gt;'Настройки'!$B$3,ISBLANK(BR698),BR698=0),"",BR698)</x:f>
      </x:c>
      <x:c r="DC698" s="50" t="str">
        <x:f>IF(OR(11&gt;'Настройки'!$B$3,ISBLANK(BS698),BS698=0),"",BS698)</x:f>
      </x:c>
      <x:c r="DD698" s="50" t="str">
        <x:f>IF(OR(12&gt;'Настройки'!$B$3,ISBLANK(BT698),BT698=0),"",BT698)</x:f>
      </x:c>
      <x:c r="DE698" s="50" t="str">
        <x:f>IF(OR(13&gt;'Настройки'!$B$3,ISBLANK(BU698),BU698=0),"",BU698)</x:f>
      </x:c>
      <x:c r="DF698" s="50" t="str">
        <x:f>IF(OR(14&gt;'Настройки'!$B$3,ISBLANK(BV698),BV698=0),"",BV698)</x:f>
      </x:c>
      <x:c r="DG698" s="50" t="str">
        <x:f>IF(OR(15&gt;'Настройки'!$B$3,ISBLANK(BW698),BW698=0),"",BW698)</x:f>
      </x:c>
      <x:c r="DH698" s="50" t="str">
        <x:f>IF(OR(16&gt;'Настройки'!$B$3,ISBLANK(BX698),BX698=0),"",BX698)</x:f>
      </x:c>
      <x:c r="DI698" s="50" t="str">
        <x:f>IF(OR(17&gt;'Настройки'!$B$3,ISBLANK(BY698),BY698=0),"",BY698)</x:f>
      </x:c>
      <x:c r="DJ698" s="50" t="str">
        <x:f>IF(OR(18&gt;'Настройки'!$B$3,ISBLANK(BZ698),BZ698=0),"",BZ698)</x:f>
      </x:c>
      <x:c r="DK698" s="50" t="str">
        <x:f>IF(OR(19&gt;'Настройки'!$B$3,ISBLANK(CA698),CA698=0),"",CA698)</x:f>
      </x:c>
      <x:c r="DL698" s="50" t="str">
        <x:f>IF(OR(20&gt;'Настройки'!$B$3,ISBLANK(CB698),CB698=0),"",CB698)</x:f>
      </x:c>
      <x:c r="DM698" s="50" t="str">
        <x:f>IF(OR(21&gt;'Настройки'!$B$3,ISBLANK(CC698),CC698=0),"",CC698)</x:f>
      </x:c>
      <x:c r="DN698" s="50" t="str">
        <x:f>IF(OR(22&gt;'Настройки'!$B$3,ISBLANK(CD698),CD698=0),"",CD698)</x:f>
      </x:c>
      <x:c r="DO698" s="50" t="str">
        <x:f>IF(OR(23&gt;'Настройки'!$B$3,ISBLANK(CE698),CE698=0),"",CE698)</x:f>
      </x:c>
      <x:c r="DP698" s="50" t="str">
        <x:f>IF(OR(24&gt;'Настройки'!$B$3,ISBLANK(CF698),CF698=0),"",CF698)</x:f>
      </x:c>
      <x:c r="DQ698" s="50" t="str">
        <x:f>IF(OR(25&gt;'Настройки'!$B$3,ISBLANK(CG698),CG698=0),"",CG698)</x:f>
      </x:c>
      <x:c r="DR698" s="50" t="str">
        <x:f>IF(OR(26&gt;'Настройки'!$B$3,ISBLANK(CH698),CH698=0),"",CH698)</x:f>
      </x:c>
      <x:c r="DS698" s="50" t="str">
        <x:f>IF(OR(27&gt;'Настройки'!$B$3,ISBLANK(CI698),CI698=0),"",CI698)</x:f>
      </x:c>
      <x:c r="DT698" s="50" t="str">
        <x:f>IF(OR(28&gt;'Настройки'!$B$3,ISBLANK(CJ698),CJ698=0),"",CJ698)</x:f>
      </x:c>
      <x:c r="DU698" s="50" t="str">
        <x:f>IF(OR(29&gt;'Настройки'!$B$3,ISBLANK(CK698),CK698=0),"",CK698)</x:f>
      </x:c>
      <x:c r="DV698" s="50" t="str">
        <x:f>IF(OR(30&gt;'Настройки'!$B$3,ISBLANK(CL698),CL698=0),"",CL698)</x:f>
      </x:c>
      <x:c r="DW698" s="50" t="str">
        <x:f>IF(OR(31&gt;'Настройки'!$B$3,ISBLANK(CM698),CM698=0),"",CM698)</x:f>
      </x:c>
      <x:c r="DX698" s="50" t="str">
        <x:f>IF(OR(32&gt;'Настройки'!$B$3,ISBLANK(CN698),CN698=0),"",CN698)</x:f>
      </x:c>
      <x:c r="DY698" s="50" t="str">
        <x:f>IF(OR(33&gt;'Настройки'!$B$3,ISBLANK(CO698),CO698=0),"",CO698)</x:f>
      </x:c>
      <x:c r="DZ698" s="50" t="str">
        <x:f>IF(OR(34&gt;'Настройки'!$B$3,ISBLANK(CP698),CP698=0),"",CP698)</x:f>
      </x:c>
      <x:c r="EA698" s="50" t="str">
        <x:f>IF(OR(35&gt;'Настройки'!$B$3,ISBLANK(CQ698),CQ698=0),"",CQ698)</x:f>
      </x:c>
      <x:c r="EB698" s="50" t="str">
        <x:f>IF(OR(36&gt;'Настройки'!$B$3,ISBLANK(CR698),CR698=0),"",CR698)</x:f>
      </x:c>
      <x:c r="EC698" s="50" t="str">
        <x:f>IF(A698="","",IF(OR(BB698="AZ",BB698="BZ"),10000+ROW(),IF(AZ698&gt;'Настройки'!$B$11,20000+ROW(),IF(BF698&lt;&gt;"Обычный",30000+ROW(),IF(AX698&lt;=0,40000+ROW(),"")))))</x:f>
      </x:c>
      <x:c r="ED698" s="50" t="str">
        <x:f>IF(EC698="","",COUNTIFS($EC$2:$EC$1001,"&gt;0",$EC$2:$EC$1001,"&lt;"&amp;EC698)+1)</x:f>
      </x:c>
    </x:row>
    <x:row r="699">
      <x:c r="A699" s="115"/>
      <x:c r="B699" s="115"/>
      <x:c r="C699" s="115"/>
      <x:c r="D699" s="118"/>
      <x:c r="E699" s="118"/>
      <x:c r="F699" s="118"/>
      <x:c r="G699" s="118"/>
      <x:c r="H699" s="118"/>
      <x:c r="I699" s="118"/>
      <x:c r="J699" s="118"/>
      <x:c r="K699" s="118"/>
      <x:c r="L699" s="118"/>
      <x:c r="M699" s="118"/>
      <x:c r="N699" s="118"/>
      <x:c r="O699" s="118"/>
      <x:c r="P699" s="118"/>
      <x:c r="Q699" s="118"/>
      <x:c r="R699" s="118"/>
      <x:c r="S699" s="118"/>
      <x:c r="T699" s="118"/>
      <x:c r="U699" s="118"/>
      <x:c r="V699" s="118"/>
      <x:c r="W699" s="118"/>
      <x:c r="X699" s="118"/>
      <x:c r="Y699" s="118"/>
      <x:c r="Z699" s="118"/>
      <x:c r="AA699" s="118"/>
      <x:c r="AB699" s="118"/>
      <x:c r="AC699" s="118"/>
      <x:c r="AD699" s="118"/>
      <x:c r="AE699" s="118"/>
      <x:c r="AF699" s="118"/>
      <x:c r="AG699" s="118"/>
      <x:c r="AH699" s="118"/>
      <x:c r="AI699" s="118"/>
      <x:c r="AJ699" s="118"/>
      <x:c r="AK699" s="118"/>
      <x:c r="AL699" s="118"/>
      <x:c r="AM699" s="118"/>
      <x:c r="AN699" s="118"/>
      <x:c r="AO699" s="118"/>
      <x:c r="AP699" s="115"/>
      <x:c r="AQ699" s="49" t="str">
        <x:f>IF(A699="","",COUNT(BI699:INDEX(BI699:CR699,1,'Настройки'!$B$3)))</x:f>
      </x:c>
      <x:c r="AR699" s="49" t="str">
        <x:f>IF(A699="","",SUM(BI699:INDEX(BI699:CR699,1,'Настройки'!$B$3)))</x:f>
      </x:c>
      <x:c r="AS699" s="58" t="str">
        <x:f>IF(A699="","",IF('Настройки'!$B$4="Стоимость потребления",AR699*D699,IF('Настройки'!$B$4="Количество",AR699,E699)))</x:f>
      </x:c>
      <x:c r="AT699" s="61" t="str">
        <x:f>IF(OR(A699="",AS699&lt;0,SUM($AS$2:$AS$1001)&lt;=0),"",AS699/SUM($AS$2:$AS$1001))</x:f>
      </x:c>
      <x:c r="AU699" s="61" t="str">
        <x:f>IF(OR(A699="",AS699&lt;0,SUM($AS$2:$AS$1001)&lt;=0),"",SUMIFS($AS$2:$AS$1001,$AS$2:$AS$1001,"&gt;"&amp;AS699)/SUM($AS$2:$AS$1001))</x:f>
      </x:c>
      <x:c r="AV699" s="61" t="str">
        <x:f>IF(OR(A699="",AS699&lt;0,SUM($AS$2:$AS$1001)&lt;=0),"",SUMIFS($AS$2:$AS$1001,$AS$2:$AS$1001,"&gt;="&amp;AS699)/SUM($AS$2:$AS$1001))</x:f>
      </x:c>
      <x:c r="AW699" s="49" t="str">
        <x:f>IF(A699="","",IF(SUM($AS$2:$AS$1001)&lt;=0,"Не определён",IF(AS699&lt;0,"Исключение",IF(AU699&lt;'Настройки'!$B$5,"A",IF(AU699&lt;'Настройки'!$B$6,"B","C")))))</x:f>
      </x:c>
      <x:c r="AX699" s="58" t="str">
        <x:f>IF(A699="","",IF(AQ699=0,"",AVERAGE(BI699:INDEX(BI699:CR699,1,'Настройки'!$B$3))))</x:f>
      </x:c>
      <x:c r="AY699" s="58" t="str">
        <x:f>IF(OR(A699="",AQ699=0),"",STDEVP(BI699:INDEX(BI699:CR699,1,'Настройки'!$B$3)))</x:f>
      </x:c>
      <x:c r="AZ699" s="61" t="str">
        <x:f>IF(OR(A699="",AQ699&lt;'Настройки'!$B$12,AX699&lt;=0,AND('Настройки'!$B$10="Блокировать",COUNTIF(F699:INDEX(F699:AO699,1,'Настройки'!$B$3),"&lt;0")&gt;0)),"",AY699/ABS(AX699))</x:f>
      </x:c>
      <x:c r="BA699" s="49" t="str">
        <x:f>IF(A699="","",IF(AND('Настройки'!$B$10="Блокировать",COUNTIF(F699:INDEX(F699:AO699,1,'Настройки'!$B$3),"&lt;0")&gt;0),"Не определён",IF(AQ699&lt;'Настройки'!$B$12,"Не определён",IF(AX699=0,"Нет спроса",IF(AX699&lt;0,"Не определён",IF(AZ699&lt;='Настройки'!$B$7,"X",IF(AZ699&lt;='Настройки'!$B$8,"Y","Z")))))))</x:f>
      </x:c>
      <x:c r="BB699" s="49" t="str">
        <x:f>IF(OR(A699="",LEN(AW699)&lt;&gt;1,LEN(BA699)&lt;&gt;1),"",AW699&amp;BA699)</x:f>
      </x:c>
      <x:c r="BC699" s="61" t="str">
        <x:f>IF(OR(A699="",AQ699=0),"",(COUNT(BI699:INDEX(BI699:CR699,1,'Настройки'!$B$3))-COUNT(CS699:INDEX(CS699:EB699,1,'Настройки'!$B$3)))/AQ699)</x:f>
      </x:c>
      <x:c r="BD699" s="64" t="str">
        <x:f>IF(OR(A699="",COUNT(CS699:INDEX(CS699:EB699,1,'Настройки'!$B$3))=0),"",AQ699/COUNT(CS699:INDEX(CS699:EB699,1,'Настройки'!$B$3)))</x:f>
      </x:c>
      <x:c r="BE699" s="64" t="str">
        <x:f>IF(OR(A699="",COUNT(CS699:INDEX(CS699:EB699,1,'Настройки'!$B$3))=0),"",IF(AVERAGE(CS699:INDEX(CS699:EB699,1,'Настройки'!$B$3))=0,"",(STDEVP(CS699:INDEX(CS699:EB699,1,'Настройки'!$B$3))/ABS(AVERAGE(CS699:INDEX(CS699:EB699,1,'Настройки'!$B$3))))^2))</x:f>
      </x:c>
      <x:c r="BF699" s="49" t="str">
        <x:f>IF(A699="","",IF(AQ699&lt;3,"Недостаточно",IF(AQ699&lt;6,"Предварительный","Обычный")))</x:f>
      </x:c>
      <x:c r="BG699" s="49" t="str">
        <x:f>IF(A699="","",IF(COUNTIF(F699:INDEX(F699:AO699,1,'Настройки'!$B$3),"&lt;0")&gt;0,IF('Настройки'!$B$10="Блокировать","Отрицательный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"),"")&amp;IF(AQ699&lt;3,"Недостаточно истории. ",IF(AQ699&lt;6,"Предварительная классификация. ",""))&amp;IF(AX699=0,"Нет спроса за горизонт. ","")&amp;IF(AZ699&gt;'Настройки'!$B$11,"Экстремальная вариативность. ",""))</x:f>
      </x:c>
      <x:c r="BH699" s="49" t="str">
        <x:f>IF(A699="","",IFERROR(VLOOKUP(BB699,'Настройки'!$D$3:$E$11,2,FALSE),"Сначала проверьте исходные данные и историю спроса.")&amp;" Уточните срок поставки, MOQ и критичность.")</x:f>
      </x:c>
      <x:c r="BI699" s="50" t="str">
        <x:f>IF(1&gt;'Настройки'!$B$3,"",IF(ISBLANK(F699),IF('Настройки'!$B$9="Нулевой спрос",0,""),IF(F699&lt;0,IF('Настройки'!$B$10="Исключить","",IF('Настройки'!$B$10="Абсолютные значения",ABS(F699),F699)),F699)))</x:f>
      </x:c>
      <x:c r="BJ699" s="50" t="str">
        <x:f>IF(2&gt;'Настройки'!$B$3,"",IF(ISBLANK(G699),IF('Настройки'!$B$9="Нулевой спрос",0,""),IF(G699&lt;0,IF('Настройки'!$B$10="Исключить","",IF('Настройки'!$B$10="Абсолютные значения",ABS(G699),G699)),G699)))</x:f>
      </x:c>
      <x:c r="BK699" s="50" t="str">
        <x:f>IF(3&gt;'Настройки'!$B$3,"",IF(ISBLANK(H699),IF('Настройки'!$B$9="Нулевой спрос",0,""),IF(H699&lt;0,IF('Настройки'!$B$10="Исключить","",IF('Настройки'!$B$10="Абсолютные значения",ABS(H699),H699)),H699)))</x:f>
      </x:c>
      <x:c r="BL699" s="50" t="str">
        <x:f>IF(4&gt;'Настройки'!$B$3,"",IF(ISBLANK(I699),IF('Настройки'!$B$9="Нулевой спрос",0,""),IF(I699&lt;0,IF('Настройки'!$B$10="Исключить","",IF('Настройки'!$B$10="Абсолютные значения",ABS(I699),I699)),I699)))</x:f>
      </x:c>
      <x:c r="BM699" s="50" t="str">
        <x:f>IF(5&gt;'Настройки'!$B$3,"",IF(ISBLANK(J699),IF('Настройки'!$B$9="Нулевой спрос",0,""),IF(J699&lt;0,IF('Настройки'!$B$10="Исключить","",IF('Настройки'!$B$10="Абсолютные значения",ABS(J699),J699)),J699)))</x:f>
      </x:c>
      <x:c r="BN699" s="50" t="str">
        <x:f>IF(6&gt;'Настройки'!$B$3,"",IF(ISBLANK(K699),IF('Настройки'!$B$9="Нулевой спрос",0,""),IF(K699&lt;0,IF('Настройки'!$B$10="Исключить","",IF('Настройки'!$B$10="Абсолютные значения",ABS(K699),K699)),K699)))</x:f>
      </x:c>
      <x:c r="BO699" s="50" t="str">
        <x:f>IF(7&gt;'Настройки'!$B$3,"",IF(ISBLANK(L699),IF('Настройки'!$B$9="Нулевой спрос",0,""),IF(L699&lt;0,IF('Настройки'!$B$10="Исключить","",IF('Настройки'!$B$10="Абсолютные значения",ABS(L699),L699)),L699)))</x:f>
      </x:c>
      <x:c r="BP699" s="50" t="str">
        <x:f>IF(8&gt;'Настройки'!$B$3,"",IF(ISBLANK(M699),IF('Настройки'!$B$9="Нулевой спрос",0,""),IF(M699&lt;0,IF('Настройки'!$B$10="Исключить","",IF('Настройки'!$B$10="Абсолютные значения",ABS(M699),M699)),M699)))</x:f>
      </x:c>
      <x:c r="BQ699" s="50" t="str">
        <x:f>IF(9&gt;'Настройки'!$B$3,"",IF(ISBLANK(N699),IF('Настройки'!$B$9="Нулевой спрос",0,""),IF(N699&lt;0,IF('Настройки'!$B$10="Исключить","",IF('Настройки'!$B$10="Абсолютные значения",ABS(N699),N699)),N699)))</x:f>
      </x:c>
      <x:c r="BR699" s="50" t="str">
        <x:f>IF(10&gt;'Настройки'!$B$3,"",IF(ISBLANK(O699),IF('Настройки'!$B$9="Нулевой спрос",0,""),IF(O699&lt;0,IF('Настройки'!$B$10="Исключить","",IF('Настройки'!$B$10="Абсолютные значения",ABS(O699),O699)),O699)))</x:f>
      </x:c>
      <x:c r="BS699" s="50" t="str">
        <x:f>IF(11&gt;'Настройки'!$B$3,"",IF(ISBLANK(P699),IF('Настройки'!$B$9="Нулевой спрос",0,""),IF(P699&lt;0,IF('Настройки'!$B$10="Исключить","",IF('Настройки'!$B$10="Абсолютные значения",ABS(P699),P699)),P699)))</x:f>
      </x:c>
      <x:c r="BT699" s="50" t="str">
        <x:f>IF(12&gt;'Настройки'!$B$3,"",IF(ISBLANK(Q699),IF('Настройки'!$B$9="Нулевой спрос",0,""),IF(Q699&lt;0,IF('Настройки'!$B$10="Исключить","",IF('Настройки'!$B$10="Абсолютные значения",ABS(Q699),Q699)),Q699)))</x:f>
      </x:c>
      <x:c r="BU699" s="50" t="str">
        <x:f>IF(13&gt;'Настройки'!$B$3,"",IF(ISBLANK(R699),IF('Настройки'!$B$9="Нулевой спрос",0,""),IF(R699&lt;0,IF('Настройки'!$B$10="Исключить","",IF('Настройки'!$B$10="Абсолютные значения",ABS(R699),R699)),R699)))</x:f>
      </x:c>
      <x:c r="BV699" s="50" t="str">
        <x:f>IF(14&gt;'Настройки'!$B$3,"",IF(ISBLANK(S699),IF('Настройки'!$B$9="Нулевой спрос",0,""),IF(S699&lt;0,IF('Настройки'!$B$10="Исключить","",IF('Настройки'!$B$10="Абсолютные значения",ABS(S699),S699)),S699)))</x:f>
      </x:c>
      <x:c r="BW699" s="50" t="str">
        <x:f>IF(15&gt;'Настройки'!$B$3,"",IF(ISBLANK(T699),IF('Настройки'!$B$9="Нулевой спрос",0,""),IF(T699&lt;0,IF('Настройки'!$B$10="Исключить","",IF('Настройки'!$B$10="Абсолютные значения",ABS(T699),T699)),T699)))</x:f>
      </x:c>
      <x:c r="BX699" s="50" t="str">
        <x:f>IF(16&gt;'Настройки'!$B$3,"",IF(ISBLANK(U699),IF('Настройки'!$B$9="Нулевой спрос",0,""),IF(U699&lt;0,IF('Настройки'!$B$10="Исключить","",IF('Настройки'!$B$10="Абсолютные значения",ABS(U699),U699)),U699)))</x:f>
      </x:c>
      <x:c r="BY699" s="50" t="str">
        <x:f>IF(17&gt;'Настройки'!$B$3,"",IF(ISBLANK(V699),IF('Настройки'!$B$9="Нулевой спрос",0,""),IF(V699&lt;0,IF('Настройки'!$B$10="Исключить","",IF('Настройки'!$B$10="Абсолютные значения",ABS(V699),V699)),V699)))</x:f>
      </x:c>
      <x:c r="BZ699" s="50" t="str">
        <x:f>IF(18&gt;'Настройки'!$B$3,"",IF(ISBLANK(W699),IF('Настройки'!$B$9="Нулевой спрос",0,""),IF(W699&lt;0,IF('Настройки'!$B$10="Исключить","",IF('Настройки'!$B$10="Абсолютные значения",ABS(W699),W699)),W699)))</x:f>
      </x:c>
      <x:c r="CA699" s="50" t="str">
        <x:f>IF(19&gt;'Настройки'!$B$3,"",IF(ISBLANK(X699),IF('Настройки'!$B$9="Нулевой спрос",0,""),IF(X699&lt;0,IF('Настройки'!$B$10="Исключить","",IF('Настройки'!$B$10="Абсолютные значения",ABS(X699),X699)),X699)))</x:f>
      </x:c>
      <x:c r="CB699" s="50" t="str">
        <x:f>IF(20&gt;'Настройки'!$B$3,"",IF(ISBLANK(Y699),IF('Настройки'!$B$9="Нулевой спрос",0,""),IF(Y699&lt;0,IF('Настройки'!$B$10="Исключить","",IF('Настройки'!$B$10="Абсолютные значения",ABS(Y699),Y699)),Y699)))</x:f>
      </x:c>
      <x:c r="CC699" s="50" t="str">
        <x:f>IF(21&gt;'Настройки'!$B$3,"",IF(ISBLANK(Z699),IF('Настройки'!$B$9="Нулевой спрос",0,""),IF(Z699&lt;0,IF('Настройки'!$B$10="Исключить","",IF('Настройки'!$B$10="Абсолютные значения",ABS(Z699),Z699)),Z699)))</x:f>
      </x:c>
      <x:c r="CD699" s="50" t="str">
        <x:f>IF(22&gt;'Настройки'!$B$3,"",IF(ISBLANK(AA699),IF('Настройки'!$B$9="Нулевой спрос",0,""),IF(AA699&lt;0,IF('Настройки'!$B$10="Исключить","",IF('Настройки'!$B$10="Абсолютные значения",ABS(AA699),AA699)),AA699)))</x:f>
      </x:c>
      <x:c r="CE699" s="50" t="str">
        <x:f>IF(23&gt;'Настройки'!$B$3,"",IF(ISBLANK(AB699),IF('Настройки'!$B$9="Нулевой спрос",0,""),IF(AB699&lt;0,IF('Настройки'!$B$10="Исключить","",IF('Настройки'!$B$10="Абсолютные значения",ABS(AB699),AB699)),AB699)))</x:f>
      </x:c>
      <x:c r="CF699" s="50" t="str">
        <x:f>IF(24&gt;'Настройки'!$B$3,"",IF(ISBLANK(AC699),IF('Настройки'!$B$9="Нулевой спрос",0,""),IF(AC699&lt;0,IF('Настройки'!$B$10="Исключить","",IF('Настройки'!$B$10="Абсолютные значения",ABS(AC699),AC699)),AC699)))</x:f>
      </x:c>
      <x:c r="CG699" s="50" t="str">
        <x:f>IF(25&gt;'Настройки'!$B$3,"",IF(ISBLANK(AD699),IF('Настройки'!$B$9="Нулевой спрос",0,""),IF(AD699&lt;0,IF('Настройки'!$B$10="Исключить","",IF('Настройки'!$B$10="Абсолютные значения",ABS(AD699),AD699)),AD699)))</x:f>
      </x:c>
      <x:c r="CH699" s="50" t="str">
        <x:f>IF(26&gt;'Настройки'!$B$3,"",IF(ISBLANK(AE699),IF('Настройки'!$B$9="Нулевой спрос",0,""),IF(AE699&lt;0,IF('Настройки'!$B$10="Исключить","",IF('Настройки'!$B$10="Абсолютные значения",ABS(AE699),AE699)),AE699)))</x:f>
      </x:c>
      <x:c r="CI699" s="50" t="str">
        <x:f>IF(27&gt;'Настройки'!$B$3,"",IF(ISBLANK(AF699),IF('Настройки'!$B$9="Нулевой спрос",0,""),IF(AF699&lt;0,IF('Настройки'!$B$10="Исключить","",IF('Настройки'!$B$10="Абсолютные значения",ABS(AF699),AF699)),AF699)))</x:f>
      </x:c>
      <x:c r="CJ699" s="50" t="str">
        <x:f>IF(28&gt;'Настройки'!$B$3,"",IF(ISBLANK(AG699),IF('Настройки'!$B$9="Нулевой спрос",0,""),IF(AG699&lt;0,IF('Настройки'!$B$10="Исключить","",IF('Настройки'!$B$10="Абсолютные значения",ABS(AG699),AG699)),AG699)))</x:f>
      </x:c>
      <x:c r="CK699" s="50" t="str">
        <x:f>IF(29&gt;'Настройки'!$B$3,"",IF(ISBLANK(AH699),IF('Настройки'!$B$9="Нулевой спрос",0,""),IF(AH699&lt;0,IF('Настройки'!$B$10="Исключить","",IF('Настройки'!$B$10="Абсолютные значения",ABS(AH699),AH699)),AH699)))</x:f>
      </x:c>
      <x:c r="CL699" s="50" t="str">
        <x:f>IF(30&gt;'Настройки'!$B$3,"",IF(ISBLANK(AI699),IF('Настройки'!$B$9="Нулевой спрос",0,""),IF(AI699&lt;0,IF('Настройки'!$B$10="Исключить","",IF('Настройки'!$B$10="Абсолютные значения",ABS(AI699),AI699)),AI699)))</x:f>
      </x:c>
      <x:c r="CM699" s="50" t="str">
        <x:f>IF(31&gt;'Настройки'!$B$3,"",IF(ISBLANK(AJ699),IF('Настройки'!$B$9="Нулевой спрос",0,""),IF(AJ699&lt;0,IF('Настройки'!$B$10="Исключить","",IF('Настройки'!$B$10="Абсолютные значения",ABS(AJ699),AJ699)),AJ699)))</x:f>
      </x:c>
      <x:c r="CN699" s="50" t="str">
        <x:f>IF(32&gt;'Настройки'!$B$3,"",IF(ISBLANK(AK699),IF('Настройки'!$B$9="Нулевой спрос",0,""),IF(AK699&lt;0,IF('Настройки'!$B$10="Исключить","",IF('Настройки'!$B$10="Абсолютные значения",ABS(AK699),AK699)),AK699)))</x:f>
      </x:c>
      <x:c r="CO699" s="50" t="str">
        <x:f>IF(33&gt;'Настройки'!$B$3,"",IF(ISBLANK(AL699),IF('Настройки'!$B$9="Нулевой спрос",0,""),IF(AL699&lt;0,IF('Настройки'!$B$10="Исключить","",IF('Настройки'!$B$10="Абсолютные значения",ABS(AL699),AL699)),AL699)))</x:f>
      </x:c>
      <x:c r="CP699" s="50" t="str">
        <x:f>IF(34&gt;'Настройки'!$B$3,"",IF(ISBLANK(AM699),IF('Настройки'!$B$9="Нулевой спрос",0,""),IF(AM699&lt;0,IF('Настройки'!$B$10="Исключить","",IF('Настройки'!$B$10="Абсолютные значения",ABS(AM699),AM699)),AM699)))</x:f>
      </x:c>
      <x:c r="CQ699" s="50" t="str">
        <x:f>IF(35&gt;'Настройки'!$B$3,"",IF(ISBLANK(AN699),IF('Настройки'!$B$9="Нулевой спрос",0,""),IF(AN699&lt;0,IF('Настройки'!$B$10="Исключить","",IF('Настройки'!$B$10="Абсолютные значения",ABS(AN699),AN699)),AN699)))</x:f>
      </x:c>
      <x:c r="CR699" s="50" t="str">
        <x:f>IF(36&gt;'Настройки'!$B$3,"",IF(ISBLANK(AO699),IF('Настройки'!$B$9="Нулевой спрос",0,""),IF(AO699&lt;0,IF('Настройки'!$B$10="Исключить","",IF('Настройки'!$B$10="Абсолютные значения",ABS(AO699),AO699)),AO699)))</x:f>
      </x:c>
      <x:c r="CS699" s="50" t="str">
        <x:f>IF(OR(1&gt;'Настройки'!$B$3,ISBLANK(BI699),BI699=0),"",BI699)</x:f>
      </x:c>
      <x:c r="CT699" s="50" t="str">
        <x:f>IF(OR(2&gt;'Настройки'!$B$3,ISBLANK(BJ699),BJ699=0),"",BJ699)</x:f>
      </x:c>
      <x:c r="CU699" s="50" t="str">
        <x:f>IF(OR(3&gt;'Настройки'!$B$3,ISBLANK(BK699),BK699=0),"",BK699)</x:f>
      </x:c>
      <x:c r="CV699" s="50" t="str">
        <x:f>IF(OR(4&gt;'Настройки'!$B$3,ISBLANK(BL699),BL699=0),"",BL699)</x:f>
      </x:c>
      <x:c r="CW699" s="50" t="str">
        <x:f>IF(OR(5&gt;'Настройки'!$B$3,ISBLANK(BM699),BM699=0),"",BM699)</x:f>
      </x:c>
      <x:c r="CX699" s="50" t="str">
        <x:f>IF(OR(6&gt;'Настройки'!$B$3,ISBLANK(BN699),BN699=0),"",BN699)</x:f>
      </x:c>
      <x:c r="CY699" s="50" t="str">
        <x:f>IF(OR(7&gt;'Настройки'!$B$3,ISBLANK(BO699),BO699=0),"",BO699)</x:f>
      </x:c>
      <x:c r="CZ699" s="50" t="str">
        <x:f>IF(OR(8&gt;'Настройки'!$B$3,ISBLANK(BP699),BP699=0),"",BP699)</x:f>
      </x:c>
      <x:c r="DA699" s="50" t="str">
        <x:f>IF(OR(9&gt;'Настройки'!$B$3,ISBLANK(BQ699),BQ699=0),"",BQ699)</x:f>
      </x:c>
      <x:c r="DB699" s="50" t="str">
        <x:f>IF(OR(10&gt;'Настройки'!$B$3,ISBLANK(BR699),BR699=0),"",BR699)</x:f>
      </x:c>
      <x:c r="DC699" s="50" t="str">
        <x:f>IF(OR(11&gt;'Настройки'!$B$3,ISBLANK(BS699),BS699=0),"",BS699)</x:f>
      </x:c>
      <x:c r="DD699" s="50" t="str">
        <x:f>IF(OR(12&gt;'Настройки'!$B$3,ISBLANK(BT699),BT699=0),"",BT699)</x:f>
      </x:c>
      <x:c r="DE699" s="50" t="str">
        <x:f>IF(OR(13&gt;'Настройки'!$B$3,ISBLANK(BU699),BU699=0),"",BU699)</x:f>
      </x:c>
      <x:c r="DF699" s="50" t="str">
        <x:f>IF(OR(14&gt;'Настройки'!$B$3,ISBLANK(BV699),BV699=0),"",BV699)</x:f>
      </x:c>
      <x:c r="DG699" s="50" t="str">
        <x:f>IF(OR(15&gt;'Настройки'!$B$3,ISBLANK(BW699),BW699=0),"",BW699)</x:f>
      </x:c>
      <x:c r="DH699" s="50" t="str">
        <x:f>IF(OR(16&gt;'Настройки'!$B$3,ISBLANK(BX699),BX699=0),"",BX699)</x:f>
      </x:c>
      <x:c r="DI699" s="50" t="str">
        <x:f>IF(OR(17&gt;'Настройки'!$B$3,ISBLANK(BY699),BY699=0),"",BY699)</x:f>
      </x:c>
      <x:c r="DJ699" s="50" t="str">
        <x:f>IF(OR(18&gt;'Настройки'!$B$3,ISBLANK(BZ699),BZ699=0),"",BZ699)</x:f>
      </x:c>
      <x:c r="DK699" s="50" t="str">
        <x:f>IF(OR(19&gt;'Настройки'!$B$3,ISBLANK(CA699),CA699=0),"",CA699)</x:f>
      </x:c>
      <x:c r="DL699" s="50" t="str">
        <x:f>IF(OR(20&gt;'Настройки'!$B$3,ISBLANK(CB699),CB699=0),"",CB699)</x:f>
      </x:c>
      <x:c r="DM699" s="50" t="str">
        <x:f>IF(OR(21&gt;'Настройки'!$B$3,ISBLANK(CC699),CC699=0),"",CC699)</x:f>
      </x:c>
      <x:c r="DN699" s="50" t="str">
        <x:f>IF(OR(22&gt;'Настройки'!$B$3,ISBLANK(CD699),CD699=0),"",CD699)</x:f>
      </x:c>
      <x:c r="DO699" s="50" t="str">
        <x:f>IF(OR(23&gt;'Настройки'!$B$3,ISBLANK(CE699),CE699=0),"",CE699)</x:f>
      </x:c>
      <x:c r="DP699" s="50" t="str">
        <x:f>IF(OR(24&gt;'Настройки'!$B$3,ISBLANK(CF699),CF699=0),"",CF699)</x:f>
      </x:c>
      <x:c r="DQ699" s="50" t="str">
        <x:f>IF(OR(25&gt;'Настройки'!$B$3,ISBLANK(CG699),CG699=0),"",CG699)</x:f>
      </x:c>
      <x:c r="DR699" s="50" t="str">
        <x:f>IF(OR(26&gt;'Настройки'!$B$3,ISBLANK(CH699),CH699=0),"",CH699)</x:f>
      </x:c>
      <x:c r="DS699" s="50" t="str">
        <x:f>IF(OR(27&gt;'Настройки'!$B$3,ISBLANK(CI699),CI699=0),"",CI699)</x:f>
      </x:c>
      <x:c r="DT699" s="50" t="str">
        <x:f>IF(OR(28&gt;'Настройки'!$B$3,ISBLANK(CJ699),CJ699=0),"",CJ699)</x:f>
      </x:c>
      <x:c r="DU699" s="50" t="str">
        <x:f>IF(OR(29&gt;'Настройки'!$B$3,ISBLANK(CK699),CK699=0),"",CK699)</x:f>
      </x:c>
      <x:c r="DV699" s="50" t="str">
        <x:f>IF(OR(30&gt;'Настройки'!$B$3,ISBLANK(CL699),CL699=0),"",CL699)</x:f>
      </x:c>
      <x:c r="DW699" s="50" t="str">
        <x:f>IF(OR(31&gt;'Настройки'!$B$3,ISBLANK(CM699),CM699=0),"",CM699)</x:f>
      </x:c>
      <x:c r="DX699" s="50" t="str">
        <x:f>IF(OR(32&gt;'Настройки'!$B$3,ISBLANK(CN699),CN699=0),"",CN699)</x:f>
      </x:c>
      <x:c r="DY699" s="50" t="str">
        <x:f>IF(OR(33&gt;'Настройки'!$B$3,ISBLANK(CO699),CO699=0),"",CO699)</x:f>
      </x:c>
      <x:c r="DZ699" s="50" t="str">
        <x:f>IF(OR(34&gt;'Настройки'!$B$3,ISBLANK(CP699),CP699=0),"",CP699)</x:f>
      </x:c>
      <x:c r="EA699" s="50" t="str">
        <x:f>IF(OR(35&gt;'Настройки'!$B$3,ISBLANK(CQ699),CQ699=0),"",CQ699)</x:f>
      </x:c>
      <x:c r="EB699" s="50" t="str">
        <x:f>IF(OR(36&gt;'Настройки'!$B$3,ISBLANK(CR699),CR699=0),"",CR699)</x:f>
      </x:c>
      <x:c r="EC699" s="50" t="str">
        <x:f>IF(A699="","",IF(OR(BB699="AZ",BB699="BZ"),10000+ROW(),IF(AZ699&gt;'Настройки'!$B$11,20000+ROW(),IF(BF699&lt;&gt;"Обычный",30000+ROW(),IF(AX699&lt;=0,40000+ROW(),"")))))</x:f>
      </x:c>
      <x:c r="ED699" s="50" t="str">
        <x:f>IF(EC699="","",COUNTIFS($EC$2:$EC$1001,"&gt;0",$EC$2:$EC$1001,"&lt;"&amp;EC699)+1)</x:f>
      </x:c>
    </x:row>
    <x:row r="700">
      <x:c r="A700" s="115"/>
      <x:c r="B700" s="115"/>
      <x:c r="C700" s="115"/>
      <x:c r="D700" s="118"/>
      <x:c r="E700" s="118"/>
      <x:c r="F700" s="118"/>
      <x:c r="G700" s="118"/>
      <x:c r="H700" s="118"/>
      <x:c r="I700" s="118"/>
      <x:c r="J700" s="118"/>
      <x:c r="K700" s="118"/>
      <x:c r="L700" s="118"/>
      <x:c r="M700" s="118"/>
      <x:c r="N700" s="118"/>
      <x:c r="O700" s="118"/>
      <x:c r="P700" s="118"/>
      <x:c r="Q700" s="118"/>
      <x:c r="R700" s="118"/>
      <x:c r="S700" s="118"/>
      <x:c r="T700" s="118"/>
      <x:c r="U700" s="118"/>
      <x:c r="V700" s="118"/>
      <x:c r="W700" s="118"/>
      <x:c r="X700" s="118"/>
      <x:c r="Y700" s="118"/>
      <x:c r="Z700" s="118"/>
      <x:c r="AA700" s="118"/>
      <x:c r="AB700" s="118"/>
      <x:c r="AC700" s="118"/>
      <x:c r="AD700" s="118"/>
      <x:c r="AE700" s="118"/>
      <x:c r="AF700" s="118"/>
      <x:c r="AG700" s="118"/>
      <x:c r="AH700" s="118"/>
      <x:c r="AI700" s="118"/>
      <x:c r="AJ700" s="118"/>
      <x:c r="AK700" s="118"/>
      <x:c r="AL700" s="118"/>
      <x:c r="AM700" s="118"/>
      <x:c r="AN700" s="118"/>
      <x:c r="AO700" s="118"/>
      <x:c r="AP700" s="115"/>
      <x:c r="AQ700" s="49" t="str">
        <x:f>IF(A700="","",COUNT(BI700:INDEX(BI700:CR700,1,'Настройки'!$B$3)))</x:f>
      </x:c>
      <x:c r="AR700" s="49" t="str">
        <x:f>IF(A700="","",SUM(BI700:INDEX(BI700:CR700,1,'Настройки'!$B$3)))</x:f>
      </x:c>
      <x:c r="AS700" s="58" t="str">
        <x:f>IF(A700="","",IF('Настройки'!$B$4="Стоимость потребления",AR700*D700,IF('Настройки'!$B$4="Количество",AR700,E700)))</x:f>
      </x:c>
      <x:c r="AT700" s="61" t="str">
        <x:f>IF(OR(A700="",AS700&lt;0,SUM($AS$2:$AS$1001)&lt;=0),"",AS700/SUM($AS$2:$AS$1001))</x:f>
      </x:c>
      <x:c r="AU700" s="61" t="str">
        <x:f>IF(OR(A700="",AS700&lt;0,SUM($AS$2:$AS$1001)&lt;=0),"",SUMIFS($AS$2:$AS$1001,$AS$2:$AS$1001,"&gt;"&amp;AS700)/SUM($AS$2:$AS$1001))</x:f>
      </x:c>
      <x:c r="AV700" s="61" t="str">
        <x:f>IF(OR(A700="",AS700&lt;0,SUM($AS$2:$AS$1001)&lt;=0),"",SUMIFS($AS$2:$AS$1001,$AS$2:$AS$1001,"&gt;="&amp;AS700)/SUM($AS$2:$AS$1001))</x:f>
      </x:c>
      <x:c r="AW700" s="49" t="str">
        <x:f>IF(A700="","",IF(SUM($AS$2:$AS$1001)&lt;=0,"Не определён",IF(AS700&lt;0,"Исключение",IF(AU700&lt;'Настройки'!$B$5,"A",IF(AU700&lt;'Настройки'!$B$6,"B","C")))))</x:f>
      </x:c>
      <x:c r="AX700" s="58" t="str">
        <x:f>IF(A700="","",IF(AQ700=0,"",AVERAGE(BI700:INDEX(BI700:CR700,1,'Настройки'!$B$3))))</x:f>
      </x:c>
      <x:c r="AY700" s="58" t="str">
        <x:f>IF(OR(A700="",AQ700=0),"",STDEVP(BI700:INDEX(BI700:CR700,1,'Настройки'!$B$3)))</x:f>
      </x:c>
      <x:c r="AZ700" s="61" t="str">
        <x:f>IF(OR(A700="",AQ700&lt;'Настройки'!$B$12,AX700&lt;=0,AND('Настройки'!$B$10="Блокировать",COUNTIF(F700:INDEX(F700:AO700,1,'Настройки'!$B$3),"&lt;0")&gt;0)),"",AY700/ABS(AX700))</x:f>
      </x:c>
      <x:c r="BA700" s="49" t="str">
        <x:f>IF(A700="","",IF(AND('Настройки'!$B$10="Блокировать",COUNTIF(F700:INDEX(F700:AO700,1,'Настройки'!$B$3),"&lt;0")&gt;0),"Не определён",IF(AQ700&lt;'Настройки'!$B$12,"Не определён",IF(AX700=0,"Нет спроса",IF(AX700&lt;0,"Не определён",IF(AZ700&lt;='Настройки'!$B$7,"X",IF(AZ700&lt;='Настройки'!$B$8,"Y","Z")))))))</x:f>
      </x:c>
      <x:c r="BB700" s="49" t="str">
        <x:f>IF(OR(A700="",LEN(AW700)&lt;&gt;1,LEN(BA700)&lt;&gt;1),"",AW700&amp;BA700)</x:f>
      </x:c>
      <x:c r="BC700" s="61" t="str">
        <x:f>IF(OR(A700="",AQ700=0),"",(COUNT(BI700:INDEX(BI700:CR700,1,'Настройки'!$B$3))-COUNT(CS700:INDEX(CS700:EB700,1,'Настройки'!$B$3)))/AQ700)</x:f>
      </x:c>
      <x:c r="BD700" s="64" t="str">
        <x:f>IF(OR(A700="",COUNT(CS700:INDEX(CS700:EB700,1,'Настройки'!$B$3))=0),"",AQ700/COUNT(CS700:INDEX(CS700:EB700,1,'Настройки'!$B$3)))</x:f>
      </x:c>
      <x:c r="BE700" s="64" t="str">
        <x:f>IF(OR(A700="",COUNT(CS700:INDEX(CS700:EB700,1,'Настройки'!$B$3))=0),"",IF(AVERAGE(CS700:INDEX(CS700:EB700,1,'Настройки'!$B$3))=0,"",(STDEVP(CS700:INDEX(CS700:EB700,1,'Настройки'!$B$3))/ABS(AVERAGE(CS700:INDEX(CS700:EB700,1,'Настройки'!$B$3))))^2))</x:f>
      </x:c>
      <x:c r="BF700" s="49" t="str">
        <x:f>IF(A700="","",IF(AQ700&lt;3,"Недостаточно",IF(AQ700&lt;6,"Предварительный","Обычный")))</x:f>
      </x:c>
      <x:c r="BG700" s="49" t="str">
        <x:f>IF(A700="","",IF(COUNTIF(F700:INDEX(F700:AO700,1,'Настройки'!$B$3),"&lt;0")&gt;0,IF('Настройки'!$B$10="Блокировать","Отрицательный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"),"")&amp;IF(AQ700&lt;3,"Недостаточно истории. ",IF(AQ700&lt;6,"Предварительная классификация. ",""))&amp;IF(AX700=0,"Нет спроса за горизонт. ","")&amp;IF(AZ700&gt;'Настройки'!$B$11,"Экстремальная вариативность. ",""))</x:f>
      </x:c>
      <x:c r="BH700" s="49" t="str">
        <x:f>IF(A700="","",IFERROR(VLOOKUP(BB700,'Настройки'!$D$3:$E$11,2,FALSE),"Сначала проверьте исходные данные и историю спроса.")&amp;" Уточните срок поставки, MOQ и критичность.")</x:f>
      </x:c>
      <x:c r="BI700" s="50" t="str">
        <x:f>IF(1&gt;'Настройки'!$B$3,"",IF(ISBLANK(F700),IF('Настройки'!$B$9="Нулевой спрос",0,""),IF(F700&lt;0,IF('Настройки'!$B$10="Исключить","",IF('Настройки'!$B$10="Абсолютные значения",ABS(F700),F700)),F700)))</x:f>
      </x:c>
      <x:c r="BJ700" s="50" t="str">
        <x:f>IF(2&gt;'Настройки'!$B$3,"",IF(ISBLANK(G700),IF('Настройки'!$B$9="Нулевой спрос",0,""),IF(G700&lt;0,IF('Настройки'!$B$10="Исключить","",IF('Настройки'!$B$10="Абсолютные значения",ABS(G700),G700)),G700)))</x:f>
      </x:c>
      <x:c r="BK700" s="50" t="str">
        <x:f>IF(3&gt;'Настройки'!$B$3,"",IF(ISBLANK(H700),IF('Настройки'!$B$9="Нулевой спрос",0,""),IF(H700&lt;0,IF('Настройки'!$B$10="Исключить","",IF('Настройки'!$B$10="Абсолютные значения",ABS(H700),H700)),H700)))</x:f>
      </x:c>
      <x:c r="BL700" s="50" t="str">
        <x:f>IF(4&gt;'Настройки'!$B$3,"",IF(ISBLANK(I700),IF('Настройки'!$B$9="Нулевой спрос",0,""),IF(I700&lt;0,IF('Настройки'!$B$10="Исключить","",IF('Настройки'!$B$10="Абсолютные значения",ABS(I700),I700)),I700)))</x:f>
      </x:c>
      <x:c r="BM700" s="50" t="str">
        <x:f>IF(5&gt;'Настройки'!$B$3,"",IF(ISBLANK(J700),IF('Настройки'!$B$9="Нулевой спрос",0,""),IF(J700&lt;0,IF('Настройки'!$B$10="Исключить","",IF('Настройки'!$B$10="Абсолютные значения",ABS(J700),J700)),J700)))</x:f>
      </x:c>
      <x:c r="BN700" s="50" t="str">
        <x:f>IF(6&gt;'Настройки'!$B$3,"",IF(ISBLANK(K700),IF('Настройки'!$B$9="Нулевой спрос",0,""),IF(K700&lt;0,IF('Настройки'!$B$10="Исключить","",IF('Настройки'!$B$10="Абсолютные значения",ABS(K700),K700)),K700)))</x:f>
      </x:c>
      <x:c r="BO700" s="50" t="str">
        <x:f>IF(7&gt;'Настройки'!$B$3,"",IF(ISBLANK(L700),IF('Настройки'!$B$9="Нулевой спрос",0,""),IF(L700&lt;0,IF('Настройки'!$B$10="Исключить","",IF('Настройки'!$B$10="Абсолютные значения",ABS(L700),L700)),L700)))</x:f>
      </x:c>
      <x:c r="BP700" s="50" t="str">
        <x:f>IF(8&gt;'Настройки'!$B$3,"",IF(ISBLANK(M700),IF('Настройки'!$B$9="Нулевой спрос",0,""),IF(M700&lt;0,IF('Настройки'!$B$10="Исключить","",IF('Настройки'!$B$10="Абсолютные значения",ABS(M700),M700)),M700)))</x:f>
      </x:c>
      <x:c r="BQ700" s="50" t="str">
        <x:f>IF(9&gt;'Настройки'!$B$3,"",IF(ISBLANK(N700),IF('Настройки'!$B$9="Нулевой спрос",0,""),IF(N700&lt;0,IF('Настройки'!$B$10="Исключить","",IF('Настройки'!$B$10="Абсолютные значения",ABS(N700),N700)),N700)))</x:f>
      </x:c>
      <x:c r="BR700" s="50" t="str">
        <x:f>IF(10&gt;'Настройки'!$B$3,"",IF(ISBLANK(O700),IF('Настройки'!$B$9="Нулевой спрос",0,""),IF(O700&lt;0,IF('Настройки'!$B$10="Исключить","",IF('Настройки'!$B$10="Абсолютные значения",ABS(O700),O700)),O700)))</x:f>
      </x:c>
      <x:c r="BS700" s="50" t="str">
        <x:f>IF(11&gt;'Настройки'!$B$3,"",IF(ISBLANK(P700),IF('Настройки'!$B$9="Нулевой спрос",0,""),IF(P700&lt;0,IF('Настройки'!$B$10="Исключить","",IF('Настройки'!$B$10="Абсолютные значения",ABS(P700),P700)),P700)))</x:f>
      </x:c>
      <x:c r="BT700" s="50" t="str">
        <x:f>IF(12&gt;'Настройки'!$B$3,"",IF(ISBLANK(Q700),IF('Настройки'!$B$9="Нулевой спрос",0,""),IF(Q700&lt;0,IF('Настройки'!$B$10="Исключить","",IF('Настройки'!$B$10="Абсолютные значения",ABS(Q700),Q700)),Q700)))</x:f>
      </x:c>
      <x:c r="BU700" s="50" t="str">
        <x:f>IF(13&gt;'Настройки'!$B$3,"",IF(ISBLANK(R700),IF('Настройки'!$B$9="Нулевой спрос",0,""),IF(R700&lt;0,IF('Настройки'!$B$10="Исключить","",IF('Настройки'!$B$10="Абсолютные значения",ABS(R700),R700)),R700)))</x:f>
      </x:c>
      <x:c r="BV700" s="50" t="str">
        <x:f>IF(14&gt;'Настройки'!$B$3,"",IF(ISBLANK(S700),IF('Настройки'!$B$9="Нулевой спрос",0,""),IF(S700&lt;0,IF('Настройки'!$B$10="Исключить","",IF('Настройки'!$B$10="Абсолютные значения",ABS(S700),S700)),S700)))</x:f>
      </x:c>
      <x:c r="BW700" s="50" t="str">
        <x:f>IF(15&gt;'Настройки'!$B$3,"",IF(ISBLANK(T700),IF('Настройки'!$B$9="Нулевой спрос",0,""),IF(T700&lt;0,IF('Настройки'!$B$10="Исключить","",IF('Настройки'!$B$10="Абсолютные значения",ABS(T700),T700)),T700)))</x:f>
      </x:c>
      <x:c r="BX700" s="50" t="str">
        <x:f>IF(16&gt;'Настройки'!$B$3,"",IF(ISBLANK(U700),IF('Настройки'!$B$9="Нулевой спрос",0,""),IF(U700&lt;0,IF('Настройки'!$B$10="Исключить","",IF('Настройки'!$B$10="Абсолютные значения",ABS(U700),U700)),U700)))</x:f>
      </x:c>
      <x:c r="BY700" s="50" t="str">
        <x:f>IF(17&gt;'Настройки'!$B$3,"",IF(ISBLANK(V700),IF('Настройки'!$B$9="Нулевой спрос",0,""),IF(V700&lt;0,IF('Настройки'!$B$10="Исключить","",IF('Настройки'!$B$10="Абсолютные значения",ABS(V700),V700)),V700)))</x:f>
      </x:c>
      <x:c r="BZ700" s="50" t="str">
        <x:f>IF(18&gt;'Настройки'!$B$3,"",IF(ISBLANK(W700),IF('Настройки'!$B$9="Нулевой спрос",0,""),IF(W700&lt;0,IF('Настройки'!$B$10="Исключить","",IF('Настройки'!$B$10="Абсолютные значения",ABS(W700),W700)),W700)))</x:f>
      </x:c>
      <x:c r="CA700" s="50" t="str">
        <x:f>IF(19&gt;'Настройки'!$B$3,"",IF(ISBLANK(X700),IF('Настройки'!$B$9="Нулевой спрос",0,""),IF(X700&lt;0,IF('Настройки'!$B$10="Исключить","",IF('Настройки'!$B$10="Абсолютные значения",ABS(X700),X700)),X700)))</x:f>
      </x:c>
      <x:c r="CB700" s="50" t="str">
        <x:f>IF(20&gt;'Настройки'!$B$3,"",IF(ISBLANK(Y700),IF('Настройки'!$B$9="Нулевой спрос",0,""),IF(Y700&lt;0,IF('Настройки'!$B$10="Исключить","",IF('Настройки'!$B$10="Абсолютные значения",ABS(Y700),Y700)),Y700)))</x:f>
      </x:c>
      <x:c r="CC700" s="50" t="str">
        <x:f>IF(21&gt;'Настройки'!$B$3,"",IF(ISBLANK(Z700),IF('Настройки'!$B$9="Нулевой спрос",0,""),IF(Z700&lt;0,IF('Настройки'!$B$10="Исключить","",IF('Настройки'!$B$10="Абсолютные значения",ABS(Z700),Z700)),Z700)))</x:f>
      </x:c>
      <x:c r="CD700" s="50" t="str">
        <x:f>IF(22&gt;'Настройки'!$B$3,"",IF(ISBLANK(AA700),IF('Настройки'!$B$9="Нулевой спрос",0,""),IF(AA700&lt;0,IF('Настройки'!$B$10="Исключить","",IF('Настройки'!$B$10="Абсолютные значения",ABS(AA700),AA700)),AA700)))</x:f>
      </x:c>
      <x:c r="CE700" s="50" t="str">
        <x:f>IF(23&gt;'Настройки'!$B$3,"",IF(ISBLANK(AB700),IF('Настройки'!$B$9="Нулевой спрос",0,""),IF(AB700&lt;0,IF('Настройки'!$B$10="Исключить","",IF('Настройки'!$B$10="Абсолютные значения",ABS(AB700),AB700)),AB700)))</x:f>
      </x:c>
      <x:c r="CF700" s="50" t="str">
        <x:f>IF(24&gt;'Настройки'!$B$3,"",IF(ISBLANK(AC700),IF('Настройки'!$B$9="Нулевой спрос",0,""),IF(AC700&lt;0,IF('Настройки'!$B$10="Исключить","",IF('Настройки'!$B$10="Абсолютные значения",ABS(AC700),AC700)),AC700)))</x:f>
      </x:c>
      <x:c r="CG700" s="50" t="str">
        <x:f>IF(25&gt;'Настройки'!$B$3,"",IF(ISBLANK(AD700),IF('Настройки'!$B$9="Нулевой спрос",0,""),IF(AD700&lt;0,IF('Настройки'!$B$10="Исключить","",IF('Настройки'!$B$10="Абсолютные значения",ABS(AD700),AD700)),AD700)))</x:f>
      </x:c>
      <x:c r="CH700" s="50" t="str">
        <x:f>IF(26&gt;'Настройки'!$B$3,"",IF(ISBLANK(AE700),IF('Настройки'!$B$9="Нулевой спрос",0,""),IF(AE700&lt;0,IF('Настройки'!$B$10="Исключить","",IF('Настройки'!$B$10="Абсолютные значения",ABS(AE700),AE700)),AE700)))</x:f>
      </x:c>
      <x:c r="CI700" s="50" t="str">
        <x:f>IF(27&gt;'Настройки'!$B$3,"",IF(ISBLANK(AF700),IF('Настройки'!$B$9="Нулевой спрос",0,""),IF(AF700&lt;0,IF('Настройки'!$B$10="Исключить","",IF('Настройки'!$B$10="Абсолютные значения",ABS(AF700),AF700)),AF700)))</x:f>
      </x:c>
      <x:c r="CJ700" s="50" t="str">
        <x:f>IF(28&gt;'Настройки'!$B$3,"",IF(ISBLANK(AG700),IF('Настройки'!$B$9="Нулевой спрос",0,""),IF(AG700&lt;0,IF('Настройки'!$B$10="Исключить","",IF('Настройки'!$B$10="Абсолютные значения",ABS(AG700),AG700)),AG700)))</x:f>
      </x:c>
      <x:c r="CK700" s="50" t="str">
        <x:f>IF(29&gt;'Настройки'!$B$3,"",IF(ISBLANK(AH700),IF('Настройки'!$B$9="Нулевой спрос",0,""),IF(AH700&lt;0,IF('Настройки'!$B$10="Исключить","",IF('Настройки'!$B$10="Абсолютные значения",ABS(AH700),AH700)),AH700)))</x:f>
      </x:c>
      <x:c r="CL700" s="50" t="str">
        <x:f>IF(30&gt;'Настройки'!$B$3,"",IF(ISBLANK(AI700),IF('Настройки'!$B$9="Нулевой спрос",0,""),IF(AI700&lt;0,IF('Настройки'!$B$10="Исключить","",IF('Настройки'!$B$10="Абсолютные значения",ABS(AI700),AI700)),AI700)))</x:f>
      </x:c>
      <x:c r="CM700" s="50" t="str">
        <x:f>IF(31&gt;'Настройки'!$B$3,"",IF(ISBLANK(AJ700),IF('Настройки'!$B$9="Нулевой спрос",0,""),IF(AJ700&lt;0,IF('Настройки'!$B$10="Исключить","",IF('Настройки'!$B$10="Абсолютные значения",ABS(AJ700),AJ700)),AJ700)))</x:f>
      </x:c>
      <x:c r="CN700" s="50" t="str">
        <x:f>IF(32&gt;'Настройки'!$B$3,"",IF(ISBLANK(AK700),IF('Настройки'!$B$9="Нулевой спрос",0,""),IF(AK700&lt;0,IF('Настройки'!$B$10="Исключить","",IF('Настройки'!$B$10="Абсолютные значения",ABS(AK700),AK700)),AK700)))</x:f>
      </x:c>
      <x:c r="CO700" s="50" t="str">
        <x:f>IF(33&gt;'Настройки'!$B$3,"",IF(ISBLANK(AL700),IF('Настройки'!$B$9="Нулевой спрос",0,""),IF(AL700&lt;0,IF('Настройки'!$B$10="Исключить","",IF('Настройки'!$B$10="Абсолютные значения",ABS(AL700),AL700)),AL700)))</x:f>
      </x:c>
      <x:c r="CP700" s="50" t="str">
        <x:f>IF(34&gt;'Настройки'!$B$3,"",IF(ISBLANK(AM700),IF('Настройки'!$B$9="Нулевой спрос",0,""),IF(AM700&lt;0,IF('Настройки'!$B$10="Исключить","",IF('Настройки'!$B$10="Абсолютные значения",ABS(AM700),AM700)),AM700)))</x:f>
      </x:c>
      <x:c r="CQ700" s="50" t="str">
        <x:f>IF(35&gt;'Настройки'!$B$3,"",IF(ISBLANK(AN700),IF('Настройки'!$B$9="Нулевой спрос",0,""),IF(AN700&lt;0,IF('Настройки'!$B$10="Исключить","",IF('Настройки'!$B$10="Абсолютные значения",ABS(AN700),AN700)),AN700)))</x:f>
      </x:c>
      <x:c r="CR700" s="50" t="str">
        <x:f>IF(36&gt;'Настройки'!$B$3,"",IF(ISBLANK(AO700),IF('Настройки'!$B$9="Нулевой спрос",0,""),IF(AO700&lt;0,IF('Настройки'!$B$10="Исключить","",IF('Настройки'!$B$10="Абсолютные значения",ABS(AO700),AO700)),AO700)))</x:f>
      </x:c>
      <x:c r="CS700" s="50" t="str">
        <x:f>IF(OR(1&gt;'Настройки'!$B$3,ISBLANK(BI700),BI700=0),"",BI700)</x:f>
      </x:c>
      <x:c r="CT700" s="50" t="str">
        <x:f>IF(OR(2&gt;'Настройки'!$B$3,ISBLANK(BJ700),BJ700=0),"",BJ700)</x:f>
      </x:c>
      <x:c r="CU700" s="50" t="str">
        <x:f>IF(OR(3&gt;'Настройки'!$B$3,ISBLANK(BK700),BK700=0),"",BK700)</x:f>
      </x:c>
      <x:c r="CV700" s="50" t="str">
        <x:f>IF(OR(4&gt;'Настройки'!$B$3,ISBLANK(BL700),BL700=0),"",BL700)</x:f>
      </x:c>
      <x:c r="CW700" s="50" t="str">
        <x:f>IF(OR(5&gt;'Настройки'!$B$3,ISBLANK(BM700),BM700=0),"",BM700)</x:f>
      </x:c>
      <x:c r="CX700" s="50" t="str">
        <x:f>IF(OR(6&gt;'Настройки'!$B$3,ISBLANK(BN700),BN700=0),"",BN700)</x:f>
      </x:c>
      <x:c r="CY700" s="50" t="str">
        <x:f>IF(OR(7&gt;'Настройки'!$B$3,ISBLANK(BO700),BO700=0),"",BO700)</x:f>
      </x:c>
      <x:c r="CZ700" s="50" t="str">
        <x:f>IF(OR(8&gt;'Настройки'!$B$3,ISBLANK(BP700),BP700=0),"",BP700)</x:f>
      </x:c>
      <x:c r="DA700" s="50" t="str">
        <x:f>IF(OR(9&gt;'Настройки'!$B$3,ISBLANK(BQ700),BQ700=0),"",BQ700)</x:f>
      </x:c>
      <x:c r="DB700" s="50" t="str">
        <x:f>IF(OR(10&gt;'Настройки'!$B$3,ISBLANK(BR700),BR700=0),"",BR700)</x:f>
      </x:c>
      <x:c r="DC700" s="50" t="str">
        <x:f>IF(OR(11&gt;'Настройки'!$B$3,ISBLANK(BS700),BS700=0),"",BS700)</x:f>
      </x:c>
      <x:c r="DD700" s="50" t="str">
        <x:f>IF(OR(12&gt;'Настройки'!$B$3,ISBLANK(BT700),BT700=0),"",BT700)</x:f>
      </x:c>
      <x:c r="DE700" s="50" t="str">
        <x:f>IF(OR(13&gt;'Настройки'!$B$3,ISBLANK(BU700),BU700=0),"",BU700)</x:f>
      </x:c>
      <x:c r="DF700" s="50" t="str">
        <x:f>IF(OR(14&gt;'Настройки'!$B$3,ISBLANK(BV700),BV700=0),"",BV700)</x:f>
      </x:c>
      <x:c r="DG700" s="50" t="str">
        <x:f>IF(OR(15&gt;'Настройки'!$B$3,ISBLANK(BW700),BW700=0),"",BW700)</x:f>
      </x:c>
      <x:c r="DH700" s="50" t="str">
        <x:f>IF(OR(16&gt;'Настройки'!$B$3,ISBLANK(BX700),BX700=0),"",BX700)</x:f>
      </x:c>
      <x:c r="DI700" s="50" t="str">
        <x:f>IF(OR(17&gt;'Настройки'!$B$3,ISBLANK(BY700),BY700=0),"",BY700)</x:f>
      </x:c>
      <x:c r="DJ700" s="50" t="str">
        <x:f>IF(OR(18&gt;'Настройки'!$B$3,ISBLANK(BZ700),BZ700=0),"",BZ700)</x:f>
      </x:c>
      <x:c r="DK700" s="50" t="str">
        <x:f>IF(OR(19&gt;'Настройки'!$B$3,ISBLANK(CA700),CA700=0),"",CA700)</x:f>
      </x:c>
      <x:c r="DL700" s="50" t="str">
        <x:f>IF(OR(20&gt;'Настройки'!$B$3,ISBLANK(CB700),CB700=0),"",CB700)</x:f>
      </x:c>
      <x:c r="DM700" s="50" t="str">
        <x:f>IF(OR(21&gt;'Настройки'!$B$3,ISBLANK(CC700),CC700=0),"",CC700)</x:f>
      </x:c>
      <x:c r="DN700" s="50" t="str">
        <x:f>IF(OR(22&gt;'Настройки'!$B$3,ISBLANK(CD700),CD700=0),"",CD700)</x:f>
      </x:c>
      <x:c r="DO700" s="50" t="str">
        <x:f>IF(OR(23&gt;'Настройки'!$B$3,ISBLANK(CE700),CE700=0),"",CE700)</x:f>
      </x:c>
      <x:c r="DP700" s="50" t="str">
        <x:f>IF(OR(24&gt;'Настройки'!$B$3,ISBLANK(CF700),CF700=0),"",CF700)</x:f>
      </x:c>
      <x:c r="DQ700" s="50" t="str">
        <x:f>IF(OR(25&gt;'Настройки'!$B$3,ISBLANK(CG700),CG700=0),"",CG700)</x:f>
      </x:c>
      <x:c r="DR700" s="50" t="str">
        <x:f>IF(OR(26&gt;'Настройки'!$B$3,ISBLANK(CH700),CH700=0),"",CH700)</x:f>
      </x:c>
      <x:c r="DS700" s="50" t="str">
        <x:f>IF(OR(27&gt;'Настройки'!$B$3,ISBLANK(CI700),CI700=0),"",CI700)</x:f>
      </x:c>
      <x:c r="DT700" s="50" t="str">
        <x:f>IF(OR(28&gt;'Настройки'!$B$3,ISBLANK(CJ700),CJ700=0),"",CJ700)</x:f>
      </x:c>
      <x:c r="DU700" s="50" t="str">
        <x:f>IF(OR(29&gt;'Настройки'!$B$3,ISBLANK(CK700),CK700=0),"",CK700)</x:f>
      </x:c>
      <x:c r="DV700" s="50" t="str">
        <x:f>IF(OR(30&gt;'Настройки'!$B$3,ISBLANK(CL700),CL700=0),"",CL700)</x:f>
      </x:c>
      <x:c r="DW700" s="50" t="str">
        <x:f>IF(OR(31&gt;'Настройки'!$B$3,ISBLANK(CM700),CM700=0),"",CM700)</x:f>
      </x:c>
      <x:c r="DX700" s="50" t="str">
        <x:f>IF(OR(32&gt;'Настройки'!$B$3,ISBLANK(CN700),CN700=0),"",CN700)</x:f>
      </x:c>
      <x:c r="DY700" s="50" t="str">
        <x:f>IF(OR(33&gt;'Настройки'!$B$3,ISBLANK(CO700),CO700=0),"",CO700)</x:f>
      </x:c>
      <x:c r="DZ700" s="50" t="str">
        <x:f>IF(OR(34&gt;'Настройки'!$B$3,ISBLANK(CP700),CP700=0),"",CP700)</x:f>
      </x:c>
      <x:c r="EA700" s="50" t="str">
        <x:f>IF(OR(35&gt;'Настройки'!$B$3,ISBLANK(CQ700),CQ700=0),"",CQ700)</x:f>
      </x:c>
      <x:c r="EB700" s="50" t="str">
        <x:f>IF(OR(36&gt;'Настройки'!$B$3,ISBLANK(CR700),CR700=0),"",CR700)</x:f>
      </x:c>
      <x:c r="EC700" s="50" t="str">
        <x:f>IF(A700="","",IF(OR(BB700="AZ",BB700="BZ"),10000+ROW(),IF(AZ700&gt;'Настройки'!$B$11,20000+ROW(),IF(BF700&lt;&gt;"Обычный",30000+ROW(),IF(AX700&lt;=0,40000+ROW(),"")))))</x:f>
      </x:c>
      <x:c r="ED700" s="50" t="str">
        <x:f>IF(EC700="","",COUNTIFS($EC$2:$EC$1001,"&gt;0",$EC$2:$EC$1001,"&lt;"&amp;EC700)+1)</x:f>
      </x:c>
    </x:row>
    <x:row r="701">
      <x:c r="A701" s="115"/>
      <x:c r="B701" s="115"/>
      <x:c r="C701" s="115"/>
      <x:c r="D701" s="118"/>
      <x:c r="E701" s="118"/>
      <x:c r="F701" s="118"/>
      <x:c r="G701" s="118"/>
      <x:c r="H701" s="118"/>
      <x:c r="I701" s="118"/>
      <x:c r="J701" s="118"/>
      <x:c r="K701" s="118"/>
      <x:c r="L701" s="118"/>
      <x:c r="M701" s="118"/>
      <x:c r="N701" s="118"/>
      <x:c r="O701" s="118"/>
      <x:c r="P701" s="118"/>
      <x:c r="Q701" s="118"/>
      <x:c r="R701" s="118"/>
      <x:c r="S701" s="118"/>
      <x:c r="T701" s="118"/>
      <x:c r="U701" s="118"/>
      <x:c r="V701" s="118"/>
      <x:c r="W701" s="118"/>
      <x:c r="X701" s="118"/>
      <x:c r="Y701" s="118"/>
      <x:c r="Z701" s="118"/>
      <x:c r="AA701" s="118"/>
      <x:c r="AB701" s="118"/>
      <x:c r="AC701" s="118"/>
      <x:c r="AD701" s="118"/>
      <x:c r="AE701" s="118"/>
      <x:c r="AF701" s="118"/>
      <x:c r="AG701" s="118"/>
      <x:c r="AH701" s="118"/>
      <x:c r="AI701" s="118"/>
      <x:c r="AJ701" s="118"/>
      <x:c r="AK701" s="118"/>
      <x:c r="AL701" s="118"/>
      <x:c r="AM701" s="118"/>
      <x:c r="AN701" s="118"/>
      <x:c r="AO701" s="118"/>
      <x:c r="AP701" s="115"/>
      <x:c r="AQ701" s="49" t="str">
        <x:f>IF(A701="","",COUNT(BI701:INDEX(BI701:CR701,1,'Настройки'!$B$3)))</x:f>
      </x:c>
      <x:c r="AR701" s="49" t="str">
        <x:f>IF(A701="","",SUM(BI701:INDEX(BI701:CR701,1,'Настройки'!$B$3)))</x:f>
      </x:c>
      <x:c r="AS701" s="58" t="str">
        <x:f>IF(A701="","",IF('Настройки'!$B$4="Стоимость потребления",AR701*D701,IF('Настройки'!$B$4="Количество",AR701,E701)))</x:f>
      </x:c>
      <x:c r="AT701" s="61" t="str">
        <x:f>IF(OR(A701="",AS701&lt;0,SUM($AS$2:$AS$1001)&lt;=0),"",AS701/SUM($AS$2:$AS$1001))</x:f>
      </x:c>
      <x:c r="AU701" s="61" t="str">
        <x:f>IF(OR(A701="",AS701&lt;0,SUM($AS$2:$AS$1001)&lt;=0),"",SUMIFS($AS$2:$AS$1001,$AS$2:$AS$1001,"&gt;"&amp;AS701)/SUM($AS$2:$AS$1001))</x:f>
      </x:c>
      <x:c r="AV701" s="61" t="str">
        <x:f>IF(OR(A701="",AS701&lt;0,SUM($AS$2:$AS$1001)&lt;=0),"",SUMIFS($AS$2:$AS$1001,$AS$2:$AS$1001,"&gt;="&amp;AS701)/SUM($AS$2:$AS$1001))</x:f>
      </x:c>
      <x:c r="AW701" s="49" t="str">
        <x:f>IF(A701="","",IF(SUM($AS$2:$AS$1001)&lt;=0,"Не определён",IF(AS701&lt;0,"Исключение",IF(AU701&lt;'Настройки'!$B$5,"A",IF(AU701&lt;'Настройки'!$B$6,"B","C")))))</x:f>
      </x:c>
      <x:c r="AX701" s="58" t="str">
        <x:f>IF(A701="","",IF(AQ701=0,"",AVERAGE(BI701:INDEX(BI701:CR701,1,'Настройки'!$B$3))))</x:f>
      </x:c>
      <x:c r="AY701" s="58" t="str">
        <x:f>IF(OR(A701="",AQ701=0),"",STDEVP(BI701:INDEX(BI701:CR701,1,'Настройки'!$B$3)))</x:f>
      </x:c>
      <x:c r="AZ701" s="61" t="str">
        <x:f>IF(OR(A701="",AQ701&lt;'Настройки'!$B$12,AX701&lt;=0,AND('Настройки'!$B$10="Блокировать",COUNTIF(F701:INDEX(F701:AO701,1,'Настройки'!$B$3),"&lt;0")&gt;0)),"",AY701/ABS(AX701))</x:f>
      </x:c>
      <x:c r="BA701" s="49" t="str">
        <x:f>IF(A701="","",IF(AND('Настройки'!$B$10="Блокировать",COUNTIF(F701:INDEX(F701:AO701,1,'Настройки'!$B$3),"&lt;0")&gt;0),"Не определён",IF(AQ701&lt;'Настройки'!$B$12,"Не определён",IF(AX701=0,"Нет спроса",IF(AX701&lt;0,"Не определён",IF(AZ701&lt;='Настройки'!$B$7,"X",IF(AZ701&lt;='Настройки'!$B$8,"Y","Z")))))))</x:f>
      </x:c>
      <x:c r="BB701" s="49" t="str">
        <x:f>IF(OR(A701="",LEN(AW701)&lt;&gt;1,LEN(BA701)&lt;&gt;1),"",AW701&amp;BA701)</x:f>
      </x:c>
      <x:c r="BC701" s="61" t="str">
        <x:f>IF(OR(A701="",AQ701=0),"",(COUNT(BI701:INDEX(BI701:CR701,1,'Настройки'!$B$3))-COUNT(CS701:INDEX(CS701:EB701,1,'Настройки'!$B$3)))/AQ701)</x:f>
      </x:c>
      <x:c r="BD701" s="64" t="str">
        <x:f>IF(OR(A701="",COUNT(CS701:INDEX(CS701:EB701,1,'Настройки'!$B$3))=0),"",AQ701/COUNT(CS701:INDEX(CS701:EB701,1,'Настройки'!$B$3)))</x:f>
      </x:c>
      <x:c r="BE701" s="64" t="str">
        <x:f>IF(OR(A701="",COUNT(CS701:INDEX(CS701:EB701,1,'Настройки'!$B$3))=0),"",IF(AVERAGE(CS701:INDEX(CS701:EB701,1,'Настройки'!$B$3))=0,"",(STDEVP(CS701:INDEX(CS701:EB701,1,'Настройки'!$B$3))/ABS(AVERAGE(CS701:INDEX(CS701:EB701,1,'Настройки'!$B$3))))^2))</x:f>
      </x:c>
      <x:c r="BF701" s="49" t="str">
        <x:f>IF(A701="","",IF(AQ701&lt;3,"Недостаточно",IF(AQ701&lt;6,"Предварительный","Обычный")))</x:f>
      </x:c>
      <x:c r="BG701" s="49" t="str">
        <x:f>IF(A701="","",IF(COUNTIF(F701:INDEX(F701:AO701,1,'Настройки'!$B$3),"&lt;0")&gt;0,IF('Настройки'!$B$10="Блокировать","Отрицательный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"),"")&amp;IF(AQ701&lt;3,"Недостаточно истории. ",IF(AQ701&lt;6,"Предварительная классификация. ",""))&amp;IF(AX701=0,"Нет спроса за горизонт. ","")&amp;IF(AZ701&gt;'Настройки'!$B$11,"Экстремальная вариативность. ",""))</x:f>
      </x:c>
      <x:c r="BH701" s="49" t="str">
        <x:f>IF(A701="","",IFERROR(VLOOKUP(BB701,'Настройки'!$D$3:$E$11,2,FALSE),"Сначала проверьте исходные данные и историю спроса.")&amp;" Уточните срок поставки, MOQ и критичность.")</x:f>
      </x:c>
      <x:c r="BI701" s="50" t="str">
        <x:f>IF(1&gt;'Настройки'!$B$3,"",IF(ISBLANK(F701),IF('Настройки'!$B$9="Нулевой спрос",0,""),IF(F701&lt;0,IF('Настройки'!$B$10="Исключить","",IF('Настройки'!$B$10="Абсолютные значения",ABS(F701),F701)),F701)))</x:f>
      </x:c>
      <x:c r="BJ701" s="50" t="str">
        <x:f>IF(2&gt;'Настройки'!$B$3,"",IF(ISBLANK(G701),IF('Настройки'!$B$9="Нулевой спрос",0,""),IF(G701&lt;0,IF('Настройки'!$B$10="Исключить","",IF('Настройки'!$B$10="Абсолютные значения",ABS(G701),G701)),G701)))</x:f>
      </x:c>
      <x:c r="BK701" s="50" t="str">
        <x:f>IF(3&gt;'Настройки'!$B$3,"",IF(ISBLANK(H701),IF('Настройки'!$B$9="Нулевой спрос",0,""),IF(H701&lt;0,IF('Настройки'!$B$10="Исключить","",IF('Настройки'!$B$10="Абсолютные значения",ABS(H701),H701)),H701)))</x:f>
      </x:c>
      <x:c r="BL701" s="50" t="str">
        <x:f>IF(4&gt;'Настройки'!$B$3,"",IF(ISBLANK(I701),IF('Настройки'!$B$9="Нулевой спрос",0,""),IF(I701&lt;0,IF('Настройки'!$B$10="Исключить","",IF('Настройки'!$B$10="Абсолютные значения",ABS(I701),I701)),I701)))</x:f>
      </x:c>
      <x:c r="BM701" s="50" t="str">
        <x:f>IF(5&gt;'Настройки'!$B$3,"",IF(ISBLANK(J701),IF('Настройки'!$B$9="Нулевой спрос",0,""),IF(J701&lt;0,IF('Настройки'!$B$10="Исключить","",IF('Настройки'!$B$10="Абсолютные значения",ABS(J701),J701)),J701)))</x:f>
      </x:c>
      <x:c r="BN701" s="50" t="str">
        <x:f>IF(6&gt;'Настройки'!$B$3,"",IF(ISBLANK(K701),IF('Настройки'!$B$9="Нулевой спрос",0,""),IF(K701&lt;0,IF('Настройки'!$B$10="Исключить","",IF('Настройки'!$B$10="Абсолютные значения",ABS(K701),K701)),K701)))</x:f>
      </x:c>
      <x:c r="BO701" s="50" t="str">
        <x:f>IF(7&gt;'Настройки'!$B$3,"",IF(ISBLANK(L701),IF('Настройки'!$B$9="Нулевой спрос",0,""),IF(L701&lt;0,IF('Настройки'!$B$10="Исключить","",IF('Настройки'!$B$10="Абсолютные значения",ABS(L701),L701)),L701)))</x:f>
      </x:c>
      <x:c r="BP701" s="50" t="str">
        <x:f>IF(8&gt;'Настройки'!$B$3,"",IF(ISBLANK(M701),IF('Настройки'!$B$9="Нулевой спрос",0,""),IF(M701&lt;0,IF('Настройки'!$B$10="Исключить","",IF('Настройки'!$B$10="Абсолютные значения",ABS(M701),M701)),M701)))</x:f>
      </x:c>
      <x:c r="BQ701" s="50" t="str">
        <x:f>IF(9&gt;'Настройки'!$B$3,"",IF(ISBLANK(N701),IF('Настройки'!$B$9="Нулевой спрос",0,""),IF(N701&lt;0,IF('Настройки'!$B$10="Исключить","",IF('Настройки'!$B$10="Абсолютные значения",ABS(N701),N701)),N701)))</x:f>
      </x:c>
      <x:c r="BR701" s="50" t="str">
        <x:f>IF(10&gt;'Настройки'!$B$3,"",IF(ISBLANK(O701),IF('Настройки'!$B$9="Нулевой спрос",0,""),IF(O701&lt;0,IF('Настройки'!$B$10="Исключить","",IF('Настройки'!$B$10="Абсолютные значения",ABS(O701),O701)),O701)))</x:f>
      </x:c>
      <x:c r="BS701" s="50" t="str">
        <x:f>IF(11&gt;'Настройки'!$B$3,"",IF(ISBLANK(P701),IF('Настройки'!$B$9="Нулевой спрос",0,""),IF(P701&lt;0,IF('Настройки'!$B$10="Исключить","",IF('Настройки'!$B$10="Абсолютные значения",ABS(P701),P701)),P701)))</x:f>
      </x:c>
      <x:c r="BT701" s="50" t="str">
        <x:f>IF(12&gt;'Настройки'!$B$3,"",IF(ISBLANK(Q701),IF('Настройки'!$B$9="Нулевой спрос",0,""),IF(Q701&lt;0,IF('Настройки'!$B$10="Исключить","",IF('Настройки'!$B$10="Абсолютные значения",ABS(Q701),Q701)),Q701)))</x:f>
      </x:c>
      <x:c r="BU701" s="50" t="str">
        <x:f>IF(13&gt;'Настройки'!$B$3,"",IF(ISBLANK(R701),IF('Настройки'!$B$9="Нулевой спрос",0,""),IF(R701&lt;0,IF('Настройки'!$B$10="Исключить","",IF('Настройки'!$B$10="Абсолютные значения",ABS(R701),R701)),R701)))</x:f>
      </x:c>
      <x:c r="BV701" s="50" t="str">
        <x:f>IF(14&gt;'Настройки'!$B$3,"",IF(ISBLANK(S701),IF('Настройки'!$B$9="Нулевой спрос",0,""),IF(S701&lt;0,IF('Настройки'!$B$10="Исключить","",IF('Настройки'!$B$10="Абсолютные значения",ABS(S701),S701)),S701)))</x:f>
      </x:c>
      <x:c r="BW701" s="50" t="str">
        <x:f>IF(15&gt;'Настройки'!$B$3,"",IF(ISBLANK(T701),IF('Настройки'!$B$9="Нулевой спрос",0,""),IF(T701&lt;0,IF('Настройки'!$B$10="Исключить","",IF('Настройки'!$B$10="Абсолютные значения",ABS(T701),T701)),T701)))</x:f>
      </x:c>
      <x:c r="BX701" s="50" t="str">
        <x:f>IF(16&gt;'Настройки'!$B$3,"",IF(ISBLANK(U701),IF('Настройки'!$B$9="Нулевой спрос",0,""),IF(U701&lt;0,IF('Настройки'!$B$10="Исключить","",IF('Настройки'!$B$10="Абсолютные значения",ABS(U701),U701)),U701)))</x:f>
      </x:c>
      <x:c r="BY701" s="50" t="str">
        <x:f>IF(17&gt;'Настройки'!$B$3,"",IF(ISBLANK(V701),IF('Настройки'!$B$9="Нулевой спрос",0,""),IF(V701&lt;0,IF('Настройки'!$B$10="Исключить","",IF('Настройки'!$B$10="Абсолютные значения",ABS(V701),V701)),V701)))</x:f>
      </x:c>
      <x:c r="BZ701" s="50" t="str">
        <x:f>IF(18&gt;'Настройки'!$B$3,"",IF(ISBLANK(W701),IF('Настройки'!$B$9="Нулевой спрос",0,""),IF(W701&lt;0,IF('Настройки'!$B$10="Исключить","",IF('Настройки'!$B$10="Абсолютные значения",ABS(W701),W701)),W701)))</x:f>
      </x:c>
      <x:c r="CA701" s="50" t="str">
        <x:f>IF(19&gt;'Настройки'!$B$3,"",IF(ISBLANK(X701),IF('Настройки'!$B$9="Нулевой спрос",0,""),IF(X701&lt;0,IF('Настройки'!$B$10="Исключить","",IF('Настройки'!$B$10="Абсолютные значения",ABS(X701),X701)),X701)))</x:f>
      </x:c>
      <x:c r="CB701" s="50" t="str">
        <x:f>IF(20&gt;'Настройки'!$B$3,"",IF(ISBLANK(Y701),IF('Настройки'!$B$9="Нулевой спрос",0,""),IF(Y701&lt;0,IF('Настройки'!$B$10="Исключить","",IF('Настройки'!$B$10="Абсолютные значения",ABS(Y701),Y701)),Y701)))</x:f>
      </x:c>
      <x:c r="CC701" s="50" t="str">
        <x:f>IF(21&gt;'Настройки'!$B$3,"",IF(ISBLANK(Z701),IF('Настройки'!$B$9="Нулевой спрос",0,""),IF(Z701&lt;0,IF('Настройки'!$B$10="Исключить","",IF('Настройки'!$B$10="Абсолютные значения",ABS(Z701),Z701)),Z701)))</x:f>
      </x:c>
      <x:c r="CD701" s="50" t="str">
        <x:f>IF(22&gt;'Настройки'!$B$3,"",IF(ISBLANK(AA701),IF('Настройки'!$B$9="Нулевой спрос",0,""),IF(AA701&lt;0,IF('Настройки'!$B$10="Исключить","",IF('Настройки'!$B$10="Абсолютные значения",ABS(AA701),AA701)),AA701)))</x:f>
      </x:c>
      <x:c r="CE701" s="50" t="str">
        <x:f>IF(23&gt;'Настройки'!$B$3,"",IF(ISBLANK(AB701),IF('Настройки'!$B$9="Нулевой спрос",0,""),IF(AB701&lt;0,IF('Настройки'!$B$10="Исключить","",IF('Настройки'!$B$10="Абсолютные значения",ABS(AB701),AB701)),AB701)))</x:f>
      </x:c>
      <x:c r="CF701" s="50" t="str">
        <x:f>IF(24&gt;'Настройки'!$B$3,"",IF(ISBLANK(AC701),IF('Настройки'!$B$9="Нулевой спрос",0,""),IF(AC701&lt;0,IF('Настройки'!$B$10="Исключить","",IF('Настройки'!$B$10="Абсолютные значения",ABS(AC701),AC701)),AC701)))</x:f>
      </x:c>
      <x:c r="CG701" s="50" t="str">
        <x:f>IF(25&gt;'Настройки'!$B$3,"",IF(ISBLANK(AD701),IF('Настройки'!$B$9="Нулевой спрос",0,""),IF(AD701&lt;0,IF('Настройки'!$B$10="Исключить","",IF('Настройки'!$B$10="Абсолютные значения",ABS(AD701),AD701)),AD701)))</x:f>
      </x:c>
      <x:c r="CH701" s="50" t="str">
        <x:f>IF(26&gt;'Настройки'!$B$3,"",IF(ISBLANK(AE701),IF('Настройки'!$B$9="Нулевой спрос",0,""),IF(AE701&lt;0,IF('Настройки'!$B$10="Исключить","",IF('Настройки'!$B$10="Абсолютные значения",ABS(AE701),AE701)),AE701)))</x:f>
      </x:c>
      <x:c r="CI701" s="50" t="str">
        <x:f>IF(27&gt;'Настройки'!$B$3,"",IF(ISBLANK(AF701),IF('Настройки'!$B$9="Нулевой спрос",0,""),IF(AF701&lt;0,IF('Настройки'!$B$10="Исключить","",IF('Настройки'!$B$10="Абсолютные значения",ABS(AF701),AF701)),AF701)))</x:f>
      </x:c>
      <x:c r="CJ701" s="50" t="str">
        <x:f>IF(28&gt;'Настройки'!$B$3,"",IF(ISBLANK(AG701),IF('Настройки'!$B$9="Нулевой спрос",0,""),IF(AG701&lt;0,IF('Настройки'!$B$10="Исключить","",IF('Настройки'!$B$10="Абсолютные значения",ABS(AG701),AG701)),AG701)))</x:f>
      </x:c>
      <x:c r="CK701" s="50" t="str">
        <x:f>IF(29&gt;'Настройки'!$B$3,"",IF(ISBLANK(AH701),IF('Настройки'!$B$9="Нулевой спрос",0,""),IF(AH701&lt;0,IF('Настройки'!$B$10="Исключить","",IF('Настройки'!$B$10="Абсолютные значения",ABS(AH701),AH701)),AH701)))</x:f>
      </x:c>
      <x:c r="CL701" s="50" t="str">
        <x:f>IF(30&gt;'Настройки'!$B$3,"",IF(ISBLANK(AI701),IF('Настройки'!$B$9="Нулевой спрос",0,""),IF(AI701&lt;0,IF('Настройки'!$B$10="Исключить","",IF('Настройки'!$B$10="Абсолютные значения",ABS(AI701),AI701)),AI701)))</x:f>
      </x:c>
      <x:c r="CM701" s="50" t="str">
        <x:f>IF(31&gt;'Настройки'!$B$3,"",IF(ISBLANK(AJ701),IF('Настройки'!$B$9="Нулевой спрос",0,""),IF(AJ701&lt;0,IF('Настройки'!$B$10="Исключить","",IF('Настройки'!$B$10="Абсолютные значения",ABS(AJ701),AJ701)),AJ701)))</x:f>
      </x:c>
      <x:c r="CN701" s="50" t="str">
        <x:f>IF(32&gt;'Настройки'!$B$3,"",IF(ISBLANK(AK701),IF('Настройки'!$B$9="Нулевой спрос",0,""),IF(AK701&lt;0,IF('Настройки'!$B$10="Исключить","",IF('Настройки'!$B$10="Абсолютные значения",ABS(AK701),AK701)),AK701)))</x:f>
      </x:c>
      <x:c r="CO701" s="50" t="str">
        <x:f>IF(33&gt;'Настройки'!$B$3,"",IF(ISBLANK(AL701),IF('Настройки'!$B$9="Нулевой спрос",0,""),IF(AL701&lt;0,IF('Настройки'!$B$10="Исключить","",IF('Настройки'!$B$10="Абсолютные значения",ABS(AL701),AL701)),AL701)))</x:f>
      </x:c>
      <x:c r="CP701" s="50" t="str">
        <x:f>IF(34&gt;'Настройки'!$B$3,"",IF(ISBLANK(AM701),IF('Настройки'!$B$9="Нулевой спрос",0,""),IF(AM701&lt;0,IF('Настройки'!$B$10="Исключить","",IF('Настройки'!$B$10="Абсолютные значения",ABS(AM701),AM701)),AM701)))</x:f>
      </x:c>
      <x:c r="CQ701" s="50" t="str">
        <x:f>IF(35&gt;'Настройки'!$B$3,"",IF(ISBLANK(AN701),IF('Настройки'!$B$9="Нулевой спрос",0,""),IF(AN701&lt;0,IF('Настройки'!$B$10="Исключить","",IF('Настройки'!$B$10="Абсолютные значения",ABS(AN701),AN701)),AN701)))</x:f>
      </x:c>
      <x:c r="CR701" s="50" t="str">
        <x:f>IF(36&gt;'Настройки'!$B$3,"",IF(ISBLANK(AO701),IF('Настройки'!$B$9="Нулевой спрос",0,""),IF(AO701&lt;0,IF('Настройки'!$B$10="Исключить","",IF('Настройки'!$B$10="Абсолютные значения",ABS(AO701),AO701)),AO701)))</x:f>
      </x:c>
      <x:c r="CS701" s="50" t="str">
        <x:f>IF(OR(1&gt;'Настройки'!$B$3,ISBLANK(BI701),BI701=0),"",BI701)</x:f>
      </x:c>
      <x:c r="CT701" s="50" t="str">
        <x:f>IF(OR(2&gt;'Настройки'!$B$3,ISBLANK(BJ701),BJ701=0),"",BJ701)</x:f>
      </x:c>
      <x:c r="CU701" s="50" t="str">
        <x:f>IF(OR(3&gt;'Настройки'!$B$3,ISBLANK(BK701),BK701=0),"",BK701)</x:f>
      </x:c>
      <x:c r="CV701" s="50" t="str">
        <x:f>IF(OR(4&gt;'Настройки'!$B$3,ISBLANK(BL701),BL701=0),"",BL701)</x:f>
      </x:c>
      <x:c r="CW701" s="50" t="str">
        <x:f>IF(OR(5&gt;'Настройки'!$B$3,ISBLANK(BM701),BM701=0),"",BM701)</x:f>
      </x:c>
      <x:c r="CX701" s="50" t="str">
        <x:f>IF(OR(6&gt;'Настройки'!$B$3,ISBLANK(BN701),BN701=0),"",BN701)</x:f>
      </x:c>
      <x:c r="CY701" s="50" t="str">
        <x:f>IF(OR(7&gt;'Настройки'!$B$3,ISBLANK(BO701),BO701=0),"",BO701)</x:f>
      </x:c>
      <x:c r="CZ701" s="50" t="str">
        <x:f>IF(OR(8&gt;'Настройки'!$B$3,ISBLANK(BP701),BP701=0),"",BP701)</x:f>
      </x:c>
      <x:c r="DA701" s="50" t="str">
        <x:f>IF(OR(9&gt;'Настройки'!$B$3,ISBLANK(BQ701),BQ701=0),"",BQ701)</x:f>
      </x:c>
      <x:c r="DB701" s="50" t="str">
        <x:f>IF(OR(10&gt;'Настройки'!$B$3,ISBLANK(BR701),BR701=0),"",BR701)</x:f>
      </x:c>
      <x:c r="DC701" s="50" t="str">
        <x:f>IF(OR(11&gt;'Настройки'!$B$3,ISBLANK(BS701),BS701=0),"",BS701)</x:f>
      </x:c>
      <x:c r="DD701" s="50" t="str">
        <x:f>IF(OR(12&gt;'Настройки'!$B$3,ISBLANK(BT701),BT701=0),"",BT701)</x:f>
      </x:c>
      <x:c r="DE701" s="50" t="str">
        <x:f>IF(OR(13&gt;'Настройки'!$B$3,ISBLANK(BU701),BU701=0),"",BU701)</x:f>
      </x:c>
      <x:c r="DF701" s="50" t="str">
        <x:f>IF(OR(14&gt;'Настройки'!$B$3,ISBLANK(BV701),BV701=0),"",BV701)</x:f>
      </x:c>
      <x:c r="DG701" s="50" t="str">
        <x:f>IF(OR(15&gt;'Настройки'!$B$3,ISBLANK(BW701),BW701=0),"",BW701)</x:f>
      </x:c>
      <x:c r="DH701" s="50" t="str">
        <x:f>IF(OR(16&gt;'Настройки'!$B$3,ISBLANK(BX701),BX701=0),"",BX701)</x:f>
      </x:c>
      <x:c r="DI701" s="50" t="str">
        <x:f>IF(OR(17&gt;'Настройки'!$B$3,ISBLANK(BY701),BY701=0),"",BY701)</x:f>
      </x:c>
      <x:c r="DJ701" s="50" t="str">
        <x:f>IF(OR(18&gt;'Настройки'!$B$3,ISBLANK(BZ701),BZ701=0),"",BZ701)</x:f>
      </x:c>
      <x:c r="DK701" s="50" t="str">
        <x:f>IF(OR(19&gt;'Настройки'!$B$3,ISBLANK(CA701),CA701=0),"",CA701)</x:f>
      </x:c>
      <x:c r="DL701" s="50" t="str">
        <x:f>IF(OR(20&gt;'Настройки'!$B$3,ISBLANK(CB701),CB701=0),"",CB701)</x:f>
      </x:c>
      <x:c r="DM701" s="50" t="str">
        <x:f>IF(OR(21&gt;'Настройки'!$B$3,ISBLANK(CC701),CC701=0),"",CC701)</x:f>
      </x:c>
      <x:c r="DN701" s="50" t="str">
        <x:f>IF(OR(22&gt;'Настройки'!$B$3,ISBLANK(CD701),CD701=0),"",CD701)</x:f>
      </x:c>
      <x:c r="DO701" s="50" t="str">
        <x:f>IF(OR(23&gt;'Настройки'!$B$3,ISBLANK(CE701),CE701=0),"",CE701)</x:f>
      </x:c>
      <x:c r="DP701" s="50" t="str">
        <x:f>IF(OR(24&gt;'Настройки'!$B$3,ISBLANK(CF701),CF701=0),"",CF701)</x:f>
      </x:c>
      <x:c r="DQ701" s="50" t="str">
        <x:f>IF(OR(25&gt;'Настройки'!$B$3,ISBLANK(CG701),CG701=0),"",CG701)</x:f>
      </x:c>
      <x:c r="DR701" s="50" t="str">
        <x:f>IF(OR(26&gt;'Настройки'!$B$3,ISBLANK(CH701),CH701=0),"",CH701)</x:f>
      </x:c>
      <x:c r="DS701" s="50" t="str">
        <x:f>IF(OR(27&gt;'Настройки'!$B$3,ISBLANK(CI701),CI701=0),"",CI701)</x:f>
      </x:c>
      <x:c r="DT701" s="50" t="str">
        <x:f>IF(OR(28&gt;'Настройки'!$B$3,ISBLANK(CJ701),CJ701=0),"",CJ701)</x:f>
      </x:c>
      <x:c r="DU701" s="50" t="str">
        <x:f>IF(OR(29&gt;'Настройки'!$B$3,ISBLANK(CK701),CK701=0),"",CK701)</x:f>
      </x:c>
      <x:c r="DV701" s="50" t="str">
        <x:f>IF(OR(30&gt;'Настройки'!$B$3,ISBLANK(CL701),CL701=0),"",CL701)</x:f>
      </x:c>
      <x:c r="DW701" s="50" t="str">
        <x:f>IF(OR(31&gt;'Настройки'!$B$3,ISBLANK(CM701),CM701=0),"",CM701)</x:f>
      </x:c>
      <x:c r="DX701" s="50" t="str">
        <x:f>IF(OR(32&gt;'Настройки'!$B$3,ISBLANK(CN701),CN701=0),"",CN701)</x:f>
      </x:c>
      <x:c r="DY701" s="50" t="str">
        <x:f>IF(OR(33&gt;'Настройки'!$B$3,ISBLANK(CO701),CO701=0),"",CO701)</x:f>
      </x:c>
      <x:c r="DZ701" s="50" t="str">
        <x:f>IF(OR(34&gt;'Настройки'!$B$3,ISBLANK(CP701),CP701=0),"",CP701)</x:f>
      </x:c>
      <x:c r="EA701" s="50" t="str">
        <x:f>IF(OR(35&gt;'Настройки'!$B$3,ISBLANK(CQ701),CQ701=0),"",CQ701)</x:f>
      </x:c>
      <x:c r="EB701" s="50" t="str">
        <x:f>IF(OR(36&gt;'Настройки'!$B$3,ISBLANK(CR701),CR701=0),"",CR701)</x:f>
      </x:c>
      <x:c r="EC701" s="50" t="str">
        <x:f>IF(A701="","",IF(OR(BB701="AZ",BB701="BZ"),10000+ROW(),IF(AZ701&gt;'Настройки'!$B$11,20000+ROW(),IF(BF701&lt;&gt;"Обычный",30000+ROW(),IF(AX701&lt;=0,40000+ROW(),"")))))</x:f>
      </x:c>
      <x:c r="ED701" s="50" t="str">
        <x:f>IF(EC701="","",COUNTIFS($EC$2:$EC$1001,"&gt;0",$EC$2:$EC$1001,"&lt;"&amp;EC701)+1)</x:f>
      </x:c>
    </x:row>
    <x:row r="702">
      <x:c r="A702" s="115"/>
      <x:c r="B702" s="115"/>
      <x:c r="C702" s="115"/>
      <x:c r="D702" s="118"/>
      <x:c r="E702" s="118"/>
      <x:c r="F702" s="118"/>
      <x:c r="G702" s="118"/>
      <x:c r="H702" s="118"/>
      <x:c r="I702" s="118"/>
      <x:c r="J702" s="118"/>
      <x:c r="K702" s="118"/>
      <x:c r="L702" s="118"/>
      <x:c r="M702" s="118"/>
      <x:c r="N702" s="118"/>
      <x:c r="O702" s="118"/>
      <x:c r="P702" s="118"/>
      <x:c r="Q702" s="118"/>
      <x:c r="R702" s="118"/>
      <x:c r="S702" s="118"/>
      <x:c r="T702" s="118"/>
      <x:c r="U702" s="118"/>
      <x:c r="V702" s="118"/>
      <x:c r="W702" s="118"/>
      <x:c r="X702" s="118"/>
      <x:c r="Y702" s="118"/>
      <x:c r="Z702" s="118"/>
      <x:c r="AA702" s="118"/>
      <x:c r="AB702" s="118"/>
      <x:c r="AC702" s="118"/>
      <x:c r="AD702" s="118"/>
      <x:c r="AE702" s="118"/>
      <x:c r="AF702" s="118"/>
      <x:c r="AG702" s="118"/>
      <x:c r="AH702" s="118"/>
      <x:c r="AI702" s="118"/>
      <x:c r="AJ702" s="118"/>
      <x:c r="AK702" s="118"/>
      <x:c r="AL702" s="118"/>
      <x:c r="AM702" s="118"/>
      <x:c r="AN702" s="118"/>
      <x:c r="AO702" s="118"/>
      <x:c r="AP702" s="115"/>
      <x:c r="AQ702" s="49" t="str">
        <x:f>IF(A702="","",COUNT(BI702:INDEX(BI702:CR702,1,'Настройки'!$B$3)))</x:f>
      </x:c>
      <x:c r="AR702" s="49" t="str">
        <x:f>IF(A702="","",SUM(BI702:INDEX(BI702:CR702,1,'Настройки'!$B$3)))</x:f>
      </x:c>
      <x:c r="AS702" s="58" t="str">
        <x:f>IF(A702="","",IF('Настройки'!$B$4="Стоимость потребления",AR702*D702,IF('Настройки'!$B$4="Количество",AR702,E702)))</x:f>
      </x:c>
      <x:c r="AT702" s="61" t="str">
        <x:f>IF(OR(A702="",AS702&lt;0,SUM($AS$2:$AS$1001)&lt;=0),"",AS702/SUM($AS$2:$AS$1001))</x:f>
      </x:c>
      <x:c r="AU702" s="61" t="str">
        <x:f>IF(OR(A702="",AS702&lt;0,SUM($AS$2:$AS$1001)&lt;=0),"",SUMIFS($AS$2:$AS$1001,$AS$2:$AS$1001,"&gt;"&amp;AS702)/SUM($AS$2:$AS$1001))</x:f>
      </x:c>
      <x:c r="AV702" s="61" t="str">
        <x:f>IF(OR(A702="",AS702&lt;0,SUM($AS$2:$AS$1001)&lt;=0),"",SUMIFS($AS$2:$AS$1001,$AS$2:$AS$1001,"&gt;="&amp;AS702)/SUM($AS$2:$AS$1001))</x:f>
      </x:c>
      <x:c r="AW702" s="49" t="str">
        <x:f>IF(A702="","",IF(SUM($AS$2:$AS$1001)&lt;=0,"Не определён",IF(AS702&lt;0,"Исключение",IF(AU702&lt;'Настройки'!$B$5,"A",IF(AU702&lt;'Настройки'!$B$6,"B","C")))))</x:f>
      </x:c>
      <x:c r="AX702" s="58" t="str">
        <x:f>IF(A702="","",IF(AQ702=0,"",AVERAGE(BI702:INDEX(BI702:CR702,1,'Настройки'!$B$3))))</x:f>
      </x:c>
      <x:c r="AY702" s="58" t="str">
        <x:f>IF(OR(A702="",AQ702=0),"",STDEVP(BI702:INDEX(BI702:CR702,1,'Настройки'!$B$3)))</x:f>
      </x:c>
      <x:c r="AZ702" s="61" t="str">
        <x:f>IF(OR(A702="",AQ702&lt;'Настройки'!$B$12,AX702&lt;=0,AND('Настройки'!$B$10="Блокировать",COUNTIF(F702:INDEX(F702:AO702,1,'Настройки'!$B$3),"&lt;0")&gt;0)),"",AY702/ABS(AX702))</x:f>
      </x:c>
      <x:c r="BA702" s="49" t="str">
        <x:f>IF(A702="","",IF(AND('Настройки'!$B$10="Блокировать",COUNTIF(F702:INDEX(F702:AO702,1,'Настройки'!$B$3),"&lt;0")&gt;0),"Не определён",IF(AQ702&lt;'Настройки'!$B$12,"Не определён",IF(AX702=0,"Нет спроса",IF(AX702&lt;0,"Не определён",IF(AZ702&lt;='Настройки'!$B$7,"X",IF(AZ702&lt;='Настройки'!$B$8,"Y","Z")))))))</x:f>
      </x:c>
      <x:c r="BB702" s="49" t="str">
        <x:f>IF(OR(A702="",LEN(AW702)&lt;&gt;1,LEN(BA702)&lt;&gt;1),"",AW702&amp;BA702)</x:f>
      </x:c>
      <x:c r="BC702" s="61" t="str">
        <x:f>IF(OR(A702="",AQ702=0),"",(COUNT(BI702:INDEX(BI702:CR702,1,'Настройки'!$B$3))-COUNT(CS702:INDEX(CS702:EB702,1,'Настройки'!$B$3)))/AQ702)</x:f>
      </x:c>
      <x:c r="BD702" s="64" t="str">
        <x:f>IF(OR(A702="",COUNT(CS702:INDEX(CS702:EB702,1,'Настройки'!$B$3))=0),"",AQ702/COUNT(CS702:INDEX(CS702:EB702,1,'Настройки'!$B$3)))</x:f>
      </x:c>
      <x:c r="BE702" s="64" t="str">
        <x:f>IF(OR(A702="",COUNT(CS702:INDEX(CS702:EB702,1,'Настройки'!$B$3))=0),"",IF(AVERAGE(CS702:INDEX(CS702:EB702,1,'Настройки'!$B$3))=0,"",(STDEVP(CS702:INDEX(CS702:EB702,1,'Настройки'!$B$3))/ABS(AVERAGE(CS702:INDEX(CS702:EB702,1,'Настройки'!$B$3))))^2))</x:f>
      </x:c>
      <x:c r="BF702" s="49" t="str">
        <x:f>IF(A702="","",IF(AQ702&lt;3,"Недостаточно",IF(AQ702&lt;6,"Предварительный","Обычный")))</x:f>
      </x:c>
      <x:c r="BG702" s="49" t="str">
        <x:f>IF(A702="","",IF(COUNTIF(F702:INDEX(F702:AO702,1,'Настройки'!$B$3),"&lt;0")&gt;0,IF('Настройки'!$B$10="Блокировать","Отрицательный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"),"")&amp;IF(AQ702&lt;3,"Недостаточно истории. ",IF(AQ702&lt;6,"Предварительная классификация. ",""))&amp;IF(AX702=0,"Нет спроса за горизонт. ","")&amp;IF(AZ702&gt;'Настройки'!$B$11,"Экстремальная вариативность. ",""))</x:f>
      </x:c>
      <x:c r="BH702" s="49" t="str">
        <x:f>IF(A702="","",IFERROR(VLOOKUP(BB702,'Настройки'!$D$3:$E$11,2,FALSE),"Сначала проверьте исходные данные и историю спроса.")&amp;" Уточните срок поставки, MOQ и критичность.")</x:f>
      </x:c>
      <x:c r="BI702" s="50" t="str">
        <x:f>IF(1&gt;'Настройки'!$B$3,"",IF(ISBLANK(F702),IF('Настройки'!$B$9="Нулевой спрос",0,""),IF(F702&lt;0,IF('Настройки'!$B$10="Исключить","",IF('Настройки'!$B$10="Абсолютные значения",ABS(F702),F702)),F702)))</x:f>
      </x:c>
      <x:c r="BJ702" s="50" t="str">
        <x:f>IF(2&gt;'Настройки'!$B$3,"",IF(ISBLANK(G702),IF('Настройки'!$B$9="Нулевой спрос",0,""),IF(G702&lt;0,IF('Настройки'!$B$10="Исключить","",IF('Настройки'!$B$10="Абсолютные значения",ABS(G702),G702)),G702)))</x:f>
      </x:c>
      <x:c r="BK702" s="50" t="str">
        <x:f>IF(3&gt;'Настройки'!$B$3,"",IF(ISBLANK(H702),IF('Настройки'!$B$9="Нулевой спрос",0,""),IF(H702&lt;0,IF('Настройки'!$B$10="Исключить","",IF('Настройки'!$B$10="Абсолютные значения",ABS(H702),H702)),H702)))</x:f>
      </x:c>
      <x:c r="BL702" s="50" t="str">
        <x:f>IF(4&gt;'Настройки'!$B$3,"",IF(ISBLANK(I702),IF('Настройки'!$B$9="Нулевой спрос",0,""),IF(I702&lt;0,IF('Настройки'!$B$10="Исключить","",IF('Настройки'!$B$10="Абсолютные значения",ABS(I702),I702)),I702)))</x:f>
      </x:c>
      <x:c r="BM702" s="50" t="str">
        <x:f>IF(5&gt;'Настройки'!$B$3,"",IF(ISBLANK(J702),IF('Настройки'!$B$9="Нулевой спрос",0,""),IF(J702&lt;0,IF('Настройки'!$B$10="Исключить","",IF('Настройки'!$B$10="Абсолютные значения",ABS(J702),J702)),J702)))</x:f>
      </x:c>
      <x:c r="BN702" s="50" t="str">
        <x:f>IF(6&gt;'Настройки'!$B$3,"",IF(ISBLANK(K702),IF('Настройки'!$B$9="Нулевой спрос",0,""),IF(K702&lt;0,IF('Настройки'!$B$10="Исключить","",IF('Настройки'!$B$10="Абсолютные значения",ABS(K702),K702)),K702)))</x:f>
      </x:c>
      <x:c r="BO702" s="50" t="str">
        <x:f>IF(7&gt;'Настройки'!$B$3,"",IF(ISBLANK(L702),IF('Настройки'!$B$9="Нулевой спрос",0,""),IF(L702&lt;0,IF('Настройки'!$B$10="Исключить","",IF('Настройки'!$B$10="Абсолютные значения",ABS(L702),L702)),L702)))</x:f>
      </x:c>
      <x:c r="BP702" s="50" t="str">
        <x:f>IF(8&gt;'Настройки'!$B$3,"",IF(ISBLANK(M702),IF('Настройки'!$B$9="Нулевой спрос",0,""),IF(M702&lt;0,IF('Настройки'!$B$10="Исключить","",IF('Настройки'!$B$10="Абсолютные значения",ABS(M702),M702)),M702)))</x:f>
      </x:c>
      <x:c r="BQ702" s="50" t="str">
        <x:f>IF(9&gt;'Настройки'!$B$3,"",IF(ISBLANK(N702),IF('Настройки'!$B$9="Нулевой спрос",0,""),IF(N702&lt;0,IF('Настройки'!$B$10="Исключить","",IF('Настройки'!$B$10="Абсолютные значения",ABS(N702),N702)),N702)))</x:f>
      </x:c>
      <x:c r="BR702" s="50" t="str">
        <x:f>IF(10&gt;'Настройки'!$B$3,"",IF(ISBLANK(O702),IF('Настройки'!$B$9="Нулевой спрос",0,""),IF(O702&lt;0,IF('Настройки'!$B$10="Исключить","",IF('Настройки'!$B$10="Абсолютные значения",ABS(O702),O702)),O702)))</x:f>
      </x:c>
      <x:c r="BS702" s="50" t="str">
        <x:f>IF(11&gt;'Настройки'!$B$3,"",IF(ISBLANK(P702),IF('Настройки'!$B$9="Нулевой спрос",0,""),IF(P702&lt;0,IF('Настройки'!$B$10="Исключить","",IF('Настройки'!$B$10="Абсолютные значения",ABS(P702),P702)),P702)))</x:f>
      </x:c>
      <x:c r="BT702" s="50" t="str">
        <x:f>IF(12&gt;'Настройки'!$B$3,"",IF(ISBLANK(Q702),IF('Настройки'!$B$9="Нулевой спрос",0,""),IF(Q702&lt;0,IF('Настройки'!$B$10="Исключить","",IF('Настройки'!$B$10="Абсолютные значения",ABS(Q702),Q702)),Q702)))</x:f>
      </x:c>
      <x:c r="BU702" s="50" t="str">
        <x:f>IF(13&gt;'Настройки'!$B$3,"",IF(ISBLANK(R702),IF('Настройки'!$B$9="Нулевой спрос",0,""),IF(R702&lt;0,IF('Настройки'!$B$10="Исключить","",IF('Настройки'!$B$10="Абсолютные значения",ABS(R702),R702)),R702)))</x:f>
      </x:c>
      <x:c r="BV702" s="50" t="str">
        <x:f>IF(14&gt;'Настройки'!$B$3,"",IF(ISBLANK(S702),IF('Настройки'!$B$9="Нулевой спрос",0,""),IF(S702&lt;0,IF('Настройки'!$B$10="Исключить","",IF('Настройки'!$B$10="Абсолютные значения",ABS(S702),S702)),S702)))</x:f>
      </x:c>
      <x:c r="BW702" s="50" t="str">
        <x:f>IF(15&gt;'Настройки'!$B$3,"",IF(ISBLANK(T702),IF('Настройки'!$B$9="Нулевой спрос",0,""),IF(T702&lt;0,IF('Настройки'!$B$10="Исключить","",IF('Настройки'!$B$10="Абсолютные значения",ABS(T702),T702)),T702)))</x:f>
      </x:c>
      <x:c r="BX702" s="50" t="str">
        <x:f>IF(16&gt;'Настройки'!$B$3,"",IF(ISBLANK(U702),IF('Настройки'!$B$9="Нулевой спрос",0,""),IF(U702&lt;0,IF('Настройки'!$B$10="Исключить","",IF('Настройки'!$B$10="Абсолютные значения",ABS(U702),U702)),U702)))</x:f>
      </x:c>
      <x:c r="BY702" s="50" t="str">
        <x:f>IF(17&gt;'Настройки'!$B$3,"",IF(ISBLANK(V702),IF('Настройки'!$B$9="Нулевой спрос",0,""),IF(V702&lt;0,IF('Настройки'!$B$10="Исключить","",IF('Настройки'!$B$10="Абсолютные значения",ABS(V702),V702)),V702)))</x:f>
      </x:c>
      <x:c r="BZ702" s="50" t="str">
        <x:f>IF(18&gt;'Настройки'!$B$3,"",IF(ISBLANK(W702),IF('Настройки'!$B$9="Нулевой спрос",0,""),IF(W702&lt;0,IF('Настройки'!$B$10="Исключить","",IF('Настройки'!$B$10="Абсолютные значения",ABS(W702),W702)),W702)))</x:f>
      </x:c>
      <x:c r="CA702" s="50" t="str">
        <x:f>IF(19&gt;'Настройки'!$B$3,"",IF(ISBLANK(X702),IF('Настройки'!$B$9="Нулевой спрос",0,""),IF(X702&lt;0,IF('Настройки'!$B$10="Исключить","",IF('Настройки'!$B$10="Абсолютные значения",ABS(X702),X702)),X702)))</x:f>
      </x:c>
      <x:c r="CB702" s="50" t="str">
        <x:f>IF(20&gt;'Настройки'!$B$3,"",IF(ISBLANK(Y702),IF('Настройки'!$B$9="Нулевой спрос",0,""),IF(Y702&lt;0,IF('Настройки'!$B$10="Исключить","",IF('Настройки'!$B$10="Абсолютные значения",ABS(Y702),Y702)),Y702)))</x:f>
      </x:c>
      <x:c r="CC702" s="50" t="str">
        <x:f>IF(21&gt;'Настройки'!$B$3,"",IF(ISBLANK(Z702),IF('Настройки'!$B$9="Нулевой спрос",0,""),IF(Z702&lt;0,IF('Настройки'!$B$10="Исключить","",IF('Настройки'!$B$10="Абсолютные значения",ABS(Z702),Z702)),Z702)))</x:f>
      </x:c>
      <x:c r="CD702" s="50" t="str">
        <x:f>IF(22&gt;'Настройки'!$B$3,"",IF(ISBLANK(AA702),IF('Настройки'!$B$9="Нулевой спрос",0,""),IF(AA702&lt;0,IF('Настройки'!$B$10="Исключить","",IF('Настройки'!$B$10="Абсолютные значения",ABS(AA702),AA702)),AA702)))</x:f>
      </x:c>
      <x:c r="CE702" s="50" t="str">
        <x:f>IF(23&gt;'Настройки'!$B$3,"",IF(ISBLANK(AB702),IF('Настройки'!$B$9="Нулевой спрос",0,""),IF(AB702&lt;0,IF('Настройки'!$B$10="Исключить","",IF('Настройки'!$B$10="Абсолютные значения",ABS(AB702),AB702)),AB702)))</x:f>
      </x:c>
      <x:c r="CF702" s="50" t="str">
        <x:f>IF(24&gt;'Настройки'!$B$3,"",IF(ISBLANK(AC702),IF('Настройки'!$B$9="Нулевой спрос",0,""),IF(AC702&lt;0,IF('Настройки'!$B$10="Исключить","",IF('Настройки'!$B$10="Абсолютные значения",ABS(AC702),AC702)),AC702)))</x:f>
      </x:c>
      <x:c r="CG702" s="50" t="str">
        <x:f>IF(25&gt;'Настройки'!$B$3,"",IF(ISBLANK(AD702),IF('Настройки'!$B$9="Нулевой спрос",0,""),IF(AD702&lt;0,IF('Настройки'!$B$10="Исключить","",IF('Настройки'!$B$10="Абсолютные значения",ABS(AD702),AD702)),AD702)))</x:f>
      </x:c>
      <x:c r="CH702" s="50" t="str">
        <x:f>IF(26&gt;'Настройки'!$B$3,"",IF(ISBLANK(AE702),IF('Настройки'!$B$9="Нулевой спрос",0,""),IF(AE702&lt;0,IF('Настройки'!$B$10="Исключить","",IF('Настройки'!$B$10="Абсолютные значения",ABS(AE702),AE702)),AE702)))</x:f>
      </x:c>
      <x:c r="CI702" s="50" t="str">
        <x:f>IF(27&gt;'Настройки'!$B$3,"",IF(ISBLANK(AF702),IF('Настройки'!$B$9="Нулевой спрос",0,""),IF(AF702&lt;0,IF('Настройки'!$B$10="Исключить","",IF('Настройки'!$B$10="Абсолютные значения",ABS(AF702),AF702)),AF702)))</x:f>
      </x:c>
      <x:c r="CJ702" s="50" t="str">
        <x:f>IF(28&gt;'Настройки'!$B$3,"",IF(ISBLANK(AG702),IF('Настройки'!$B$9="Нулевой спрос",0,""),IF(AG702&lt;0,IF('Настройки'!$B$10="Исключить","",IF('Настройки'!$B$10="Абсолютные значения",ABS(AG702),AG702)),AG702)))</x:f>
      </x:c>
      <x:c r="CK702" s="50" t="str">
        <x:f>IF(29&gt;'Настройки'!$B$3,"",IF(ISBLANK(AH702),IF('Настройки'!$B$9="Нулевой спрос",0,""),IF(AH702&lt;0,IF('Настройки'!$B$10="Исключить","",IF('Настройки'!$B$10="Абсолютные значения",ABS(AH702),AH702)),AH702)))</x:f>
      </x:c>
      <x:c r="CL702" s="50" t="str">
        <x:f>IF(30&gt;'Настройки'!$B$3,"",IF(ISBLANK(AI702),IF('Настройки'!$B$9="Нулевой спрос",0,""),IF(AI702&lt;0,IF('Настройки'!$B$10="Исключить","",IF('Настройки'!$B$10="Абсолютные значения",ABS(AI702),AI702)),AI702)))</x:f>
      </x:c>
      <x:c r="CM702" s="50" t="str">
        <x:f>IF(31&gt;'Настройки'!$B$3,"",IF(ISBLANK(AJ702),IF('Настройки'!$B$9="Нулевой спрос",0,""),IF(AJ702&lt;0,IF('Настройки'!$B$10="Исключить","",IF('Настройки'!$B$10="Абсолютные значения",ABS(AJ702),AJ702)),AJ702)))</x:f>
      </x:c>
      <x:c r="CN702" s="50" t="str">
        <x:f>IF(32&gt;'Настройки'!$B$3,"",IF(ISBLANK(AK702),IF('Настройки'!$B$9="Нулевой спрос",0,""),IF(AK702&lt;0,IF('Настройки'!$B$10="Исключить","",IF('Настройки'!$B$10="Абсолютные значения",ABS(AK702),AK702)),AK702)))</x:f>
      </x:c>
      <x:c r="CO702" s="50" t="str">
        <x:f>IF(33&gt;'Настройки'!$B$3,"",IF(ISBLANK(AL702),IF('Настройки'!$B$9="Нулевой спрос",0,""),IF(AL702&lt;0,IF('Настройки'!$B$10="Исключить","",IF('Настройки'!$B$10="Абсолютные значения",ABS(AL702),AL702)),AL702)))</x:f>
      </x:c>
      <x:c r="CP702" s="50" t="str">
        <x:f>IF(34&gt;'Настройки'!$B$3,"",IF(ISBLANK(AM702),IF('Настройки'!$B$9="Нулевой спрос",0,""),IF(AM702&lt;0,IF('Настройки'!$B$10="Исключить","",IF('Настройки'!$B$10="Абсолютные значения",ABS(AM702),AM702)),AM702)))</x:f>
      </x:c>
      <x:c r="CQ702" s="50" t="str">
        <x:f>IF(35&gt;'Настройки'!$B$3,"",IF(ISBLANK(AN702),IF('Настройки'!$B$9="Нулевой спрос",0,""),IF(AN702&lt;0,IF('Настройки'!$B$10="Исключить","",IF('Настройки'!$B$10="Абсолютные значения",ABS(AN702),AN702)),AN702)))</x:f>
      </x:c>
      <x:c r="CR702" s="50" t="str">
        <x:f>IF(36&gt;'Настройки'!$B$3,"",IF(ISBLANK(AO702),IF('Настройки'!$B$9="Нулевой спрос",0,""),IF(AO702&lt;0,IF('Настройки'!$B$10="Исключить","",IF('Настройки'!$B$10="Абсолютные значения",ABS(AO702),AO702)),AO702)))</x:f>
      </x:c>
      <x:c r="CS702" s="50" t="str">
        <x:f>IF(OR(1&gt;'Настройки'!$B$3,ISBLANK(BI702),BI702=0),"",BI702)</x:f>
      </x:c>
      <x:c r="CT702" s="50" t="str">
        <x:f>IF(OR(2&gt;'Настройки'!$B$3,ISBLANK(BJ702),BJ702=0),"",BJ702)</x:f>
      </x:c>
      <x:c r="CU702" s="50" t="str">
        <x:f>IF(OR(3&gt;'Настройки'!$B$3,ISBLANK(BK702),BK702=0),"",BK702)</x:f>
      </x:c>
      <x:c r="CV702" s="50" t="str">
        <x:f>IF(OR(4&gt;'Настройки'!$B$3,ISBLANK(BL702),BL702=0),"",BL702)</x:f>
      </x:c>
      <x:c r="CW702" s="50" t="str">
        <x:f>IF(OR(5&gt;'Настройки'!$B$3,ISBLANK(BM702),BM702=0),"",BM702)</x:f>
      </x:c>
      <x:c r="CX702" s="50" t="str">
        <x:f>IF(OR(6&gt;'Настройки'!$B$3,ISBLANK(BN702),BN702=0),"",BN702)</x:f>
      </x:c>
      <x:c r="CY702" s="50" t="str">
        <x:f>IF(OR(7&gt;'Настройки'!$B$3,ISBLANK(BO702),BO702=0),"",BO702)</x:f>
      </x:c>
      <x:c r="CZ702" s="50" t="str">
        <x:f>IF(OR(8&gt;'Настройки'!$B$3,ISBLANK(BP702),BP702=0),"",BP702)</x:f>
      </x:c>
      <x:c r="DA702" s="50" t="str">
        <x:f>IF(OR(9&gt;'Настройки'!$B$3,ISBLANK(BQ702),BQ702=0),"",BQ702)</x:f>
      </x:c>
      <x:c r="DB702" s="50" t="str">
        <x:f>IF(OR(10&gt;'Настройки'!$B$3,ISBLANK(BR702),BR702=0),"",BR702)</x:f>
      </x:c>
      <x:c r="DC702" s="50" t="str">
        <x:f>IF(OR(11&gt;'Настройки'!$B$3,ISBLANK(BS702),BS702=0),"",BS702)</x:f>
      </x:c>
      <x:c r="DD702" s="50" t="str">
        <x:f>IF(OR(12&gt;'Настройки'!$B$3,ISBLANK(BT702),BT702=0),"",BT702)</x:f>
      </x:c>
      <x:c r="DE702" s="50" t="str">
        <x:f>IF(OR(13&gt;'Настройки'!$B$3,ISBLANK(BU702),BU702=0),"",BU702)</x:f>
      </x:c>
      <x:c r="DF702" s="50" t="str">
        <x:f>IF(OR(14&gt;'Настройки'!$B$3,ISBLANK(BV702),BV702=0),"",BV702)</x:f>
      </x:c>
      <x:c r="DG702" s="50" t="str">
        <x:f>IF(OR(15&gt;'Настройки'!$B$3,ISBLANK(BW702),BW702=0),"",BW702)</x:f>
      </x:c>
      <x:c r="DH702" s="50" t="str">
        <x:f>IF(OR(16&gt;'Настройки'!$B$3,ISBLANK(BX702),BX702=0),"",BX702)</x:f>
      </x:c>
      <x:c r="DI702" s="50" t="str">
        <x:f>IF(OR(17&gt;'Настройки'!$B$3,ISBLANK(BY702),BY702=0),"",BY702)</x:f>
      </x:c>
      <x:c r="DJ702" s="50" t="str">
        <x:f>IF(OR(18&gt;'Настройки'!$B$3,ISBLANK(BZ702),BZ702=0),"",BZ702)</x:f>
      </x:c>
      <x:c r="DK702" s="50" t="str">
        <x:f>IF(OR(19&gt;'Настройки'!$B$3,ISBLANK(CA702),CA702=0),"",CA702)</x:f>
      </x:c>
      <x:c r="DL702" s="50" t="str">
        <x:f>IF(OR(20&gt;'Настройки'!$B$3,ISBLANK(CB702),CB702=0),"",CB702)</x:f>
      </x:c>
      <x:c r="DM702" s="50" t="str">
        <x:f>IF(OR(21&gt;'Настройки'!$B$3,ISBLANK(CC702),CC702=0),"",CC702)</x:f>
      </x:c>
      <x:c r="DN702" s="50" t="str">
        <x:f>IF(OR(22&gt;'Настройки'!$B$3,ISBLANK(CD702),CD702=0),"",CD702)</x:f>
      </x:c>
      <x:c r="DO702" s="50" t="str">
        <x:f>IF(OR(23&gt;'Настройки'!$B$3,ISBLANK(CE702),CE702=0),"",CE702)</x:f>
      </x:c>
      <x:c r="DP702" s="50" t="str">
        <x:f>IF(OR(24&gt;'Настройки'!$B$3,ISBLANK(CF702),CF702=0),"",CF702)</x:f>
      </x:c>
      <x:c r="DQ702" s="50" t="str">
        <x:f>IF(OR(25&gt;'Настройки'!$B$3,ISBLANK(CG702),CG702=0),"",CG702)</x:f>
      </x:c>
      <x:c r="DR702" s="50" t="str">
        <x:f>IF(OR(26&gt;'Настройки'!$B$3,ISBLANK(CH702),CH702=0),"",CH702)</x:f>
      </x:c>
      <x:c r="DS702" s="50" t="str">
        <x:f>IF(OR(27&gt;'Настройки'!$B$3,ISBLANK(CI702),CI702=0),"",CI702)</x:f>
      </x:c>
      <x:c r="DT702" s="50" t="str">
        <x:f>IF(OR(28&gt;'Настройки'!$B$3,ISBLANK(CJ702),CJ702=0),"",CJ702)</x:f>
      </x:c>
      <x:c r="DU702" s="50" t="str">
        <x:f>IF(OR(29&gt;'Настройки'!$B$3,ISBLANK(CK702),CK702=0),"",CK702)</x:f>
      </x:c>
      <x:c r="DV702" s="50" t="str">
        <x:f>IF(OR(30&gt;'Настройки'!$B$3,ISBLANK(CL702),CL702=0),"",CL702)</x:f>
      </x:c>
      <x:c r="DW702" s="50" t="str">
        <x:f>IF(OR(31&gt;'Настройки'!$B$3,ISBLANK(CM702),CM702=0),"",CM702)</x:f>
      </x:c>
      <x:c r="DX702" s="50" t="str">
        <x:f>IF(OR(32&gt;'Настройки'!$B$3,ISBLANK(CN702),CN702=0),"",CN702)</x:f>
      </x:c>
      <x:c r="DY702" s="50" t="str">
        <x:f>IF(OR(33&gt;'Настройки'!$B$3,ISBLANK(CO702),CO702=0),"",CO702)</x:f>
      </x:c>
      <x:c r="DZ702" s="50" t="str">
        <x:f>IF(OR(34&gt;'Настройки'!$B$3,ISBLANK(CP702),CP702=0),"",CP702)</x:f>
      </x:c>
      <x:c r="EA702" s="50" t="str">
        <x:f>IF(OR(35&gt;'Настройки'!$B$3,ISBLANK(CQ702),CQ702=0),"",CQ702)</x:f>
      </x:c>
      <x:c r="EB702" s="50" t="str">
        <x:f>IF(OR(36&gt;'Настройки'!$B$3,ISBLANK(CR702),CR702=0),"",CR702)</x:f>
      </x:c>
      <x:c r="EC702" s="50" t="str">
        <x:f>IF(A702="","",IF(OR(BB702="AZ",BB702="BZ"),10000+ROW(),IF(AZ702&gt;'Настройки'!$B$11,20000+ROW(),IF(BF702&lt;&gt;"Обычный",30000+ROW(),IF(AX702&lt;=0,40000+ROW(),"")))))</x:f>
      </x:c>
      <x:c r="ED702" s="50" t="str">
        <x:f>IF(EC702="","",COUNTIFS($EC$2:$EC$1001,"&gt;0",$EC$2:$EC$1001,"&lt;"&amp;EC702)+1)</x:f>
      </x:c>
    </x:row>
    <x:row r="703">
      <x:c r="A703" s="115"/>
      <x:c r="B703" s="115"/>
      <x:c r="C703" s="115"/>
      <x:c r="D703" s="118"/>
      <x:c r="E703" s="118"/>
      <x:c r="F703" s="118"/>
      <x:c r="G703" s="118"/>
      <x:c r="H703" s="118"/>
      <x:c r="I703" s="118"/>
      <x:c r="J703" s="118"/>
      <x:c r="K703" s="118"/>
      <x:c r="L703" s="118"/>
      <x:c r="M703" s="118"/>
      <x:c r="N703" s="118"/>
      <x:c r="O703" s="118"/>
      <x:c r="P703" s="118"/>
      <x:c r="Q703" s="118"/>
      <x:c r="R703" s="118"/>
      <x:c r="S703" s="118"/>
      <x:c r="T703" s="118"/>
      <x:c r="U703" s="118"/>
      <x:c r="V703" s="118"/>
      <x:c r="W703" s="118"/>
      <x:c r="X703" s="118"/>
      <x:c r="Y703" s="118"/>
      <x:c r="Z703" s="118"/>
      <x:c r="AA703" s="118"/>
      <x:c r="AB703" s="118"/>
      <x:c r="AC703" s="118"/>
      <x:c r="AD703" s="118"/>
      <x:c r="AE703" s="118"/>
      <x:c r="AF703" s="118"/>
      <x:c r="AG703" s="118"/>
      <x:c r="AH703" s="118"/>
      <x:c r="AI703" s="118"/>
      <x:c r="AJ703" s="118"/>
      <x:c r="AK703" s="118"/>
      <x:c r="AL703" s="118"/>
      <x:c r="AM703" s="118"/>
      <x:c r="AN703" s="118"/>
      <x:c r="AO703" s="118"/>
      <x:c r="AP703" s="115"/>
      <x:c r="AQ703" s="49" t="str">
        <x:f>IF(A703="","",COUNT(BI703:INDEX(BI703:CR703,1,'Настройки'!$B$3)))</x:f>
      </x:c>
      <x:c r="AR703" s="49" t="str">
        <x:f>IF(A703="","",SUM(BI703:INDEX(BI703:CR703,1,'Настройки'!$B$3)))</x:f>
      </x:c>
      <x:c r="AS703" s="58" t="str">
        <x:f>IF(A703="","",IF('Настройки'!$B$4="Стоимость потребления",AR703*D703,IF('Настройки'!$B$4="Количество",AR703,E703)))</x:f>
      </x:c>
      <x:c r="AT703" s="61" t="str">
        <x:f>IF(OR(A703="",AS703&lt;0,SUM($AS$2:$AS$1001)&lt;=0),"",AS703/SUM($AS$2:$AS$1001))</x:f>
      </x:c>
      <x:c r="AU703" s="61" t="str">
        <x:f>IF(OR(A703="",AS703&lt;0,SUM($AS$2:$AS$1001)&lt;=0),"",SUMIFS($AS$2:$AS$1001,$AS$2:$AS$1001,"&gt;"&amp;AS703)/SUM($AS$2:$AS$1001))</x:f>
      </x:c>
      <x:c r="AV703" s="61" t="str">
        <x:f>IF(OR(A703="",AS703&lt;0,SUM($AS$2:$AS$1001)&lt;=0),"",SUMIFS($AS$2:$AS$1001,$AS$2:$AS$1001,"&gt;="&amp;AS703)/SUM($AS$2:$AS$1001))</x:f>
      </x:c>
      <x:c r="AW703" s="49" t="str">
        <x:f>IF(A703="","",IF(SUM($AS$2:$AS$1001)&lt;=0,"Не определён",IF(AS703&lt;0,"Исключение",IF(AU703&lt;'Настройки'!$B$5,"A",IF(AU703&lt;'Настройки'!$B$6,"B","C")))))</x:f>
      </x:c>
      <x:c r="AX703" s="58" t="str">
        <x:f>IF(A703="","",IF(AQ703=0,"",AVERAGE(BI703:INDEX(BI703:CR703,1,'Настройки'!$B$3))))</x:f>
      </x:c>
      <x:c r="AY703" s="58" t="str">
        <x:f>IF(OR(A703="",AQ703=0),"",STDEVP(BI703:INDEX(BI703:CR703,1,'Настройки'!$B$3)))</x:f>
      </x:c>
      <x:c r="AZ703" s="61" t="str">
        <x:f>IF(OR(A703="",AQ703&lt;'Настройки'!$B$12,AX703&lt;=0,AND('Настройки'!$B$10="Блокировать",COUNTIF(F703:INDEX(F703:AO703,1,'Настройки'!$B$3),"&lt;0")&gt;0)),"",AY703/ABS(AX703))</x:f>
      </x:c>
      <x:c r="BA703" s="49" t="str">
        <x:f>IF(A703="","",IF(AND('Настройки'!$B$10="Блокировать",COUNTIF(F703:INDEX(F703:AO703,1,'Настройки'!$B$3),"&lt;0")&gt;0),"Не определён",IF(AQ703&lt;'Настройки'!$B$12,"Не определён",IF(AX703=0,"Нет спроса",IF(AX703&lt;0,"Не определён",IF(AZ703&lt;='Настройки'!$B$7,"X",IF(AZ703&lt;='Настройки'!$B$8,"Y","Z")))))))</x:f>
      </x:c>
      <x:c r="BB703" s="49" t="str">
        <x:f>IF(OR(A703="",LEN(AW703)&lt;&gt;1,LEN(BA703)&lt;&gt;1),"",AW703&amp;BA703)</x:f>
      </x:c>
      <x:c r="BC703" s="61" t="str">
        <x:f>IF(OR(A703="",AQ703=0),"",(COUNT(BI703:INDEX(BI703:CR703,1,'Настройки'!$B$3))-COUNT(CS703:INDEX(CS703:EB703,1,'Настройки'!$B$3)))/AQ703)</x:f>
      </x:c>
      <x:c r="BD703" s="64" t="str">
        <x:f>IF(OR(A703="",COUNT(CS703:INDEX(CS703:EB703,1,'Настройки'!$B$3))=0),"",AQ703/COUNT(CS703:INDEX(CS703:EB703,1,'Настройки'!$B$3)))</x:f>
      </x:c>
      <x:c r="BE703" s="64" t="str">
        <x:f>IF(OR(A703="",COUNT(CS703:INDEX(CS703:EB703,1,'Настройки'!$B$3))=0),"",IF(AVERAGE(CS703:INDEX(CS703:EB703,1,'Настройки'!$B$3))=0,"",(STDEVP(CS703:INDEX(CS703:EB703,1,'Настройки'!$B$3))/ABS(AVERAGE(CS703:INDEX(CS703:EB703,1,'Настройки'!$B$3))))^2))</x:f>
      </x:c>
      <x:c r="BF703" s="49" t="str">
        <x:f>IF(A703="","",IF(AQ703&lt;3,"Недостаточно",IF(AQ703&lt;6,"Предварительный","Обычный")))</x:f>
      </x:c>
      <x:c r="BG703" s="49" t="str">
        <x:f>IF(A703="","",IF(COUNTIF(F703:INDEX(F703:AO703,1,'Настройки'!$B$3),"&lt;0")&gt;0,IF('Настройки'!$B$10="Блокировать","Отрицательный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"),"")&amp;IF(AQ703&lt;3,"Недостаточно истории. ",IF(AQ703&lt;6,"Предварительная классификация. ",""))&amp;IF(AX703=0,"Нет спроса за горизонт. ","")&amp;IF(AZ703&gt;'Настройки'!$B$11,"Экстремальная вариативность. ",""))</x:f>
      </x:c>
      <x:c r="BH703" s="49" t="str">
        <x:f>IF(A703="","",IFERROR(VLOOKUP(BB703,'Настройки'!$D$3:$E$11,2,FALSE),"Сначала проверьте исходные данные и историю спроса.")&amp;" Уточните срок поставки, MOQ и критичность.")</x:f>
      </x:c>
      <x:c r="BI703" s="50" t="str">
        <x:f>IF(1&gt;'Настройки'!$B$3,"",IF(ISBLANK(F703),IF('Настройки'!$B$9="Нулевой спрос",0,""),IF(F703&lt;0,IF('Настройки'!$B$10="Исключить","",IF('Настройки'!$B$10="Абсолютные значения",ABS(F703),F703)),F703)))</x:f>
      </x:c>
      <x:c r="BJ703" s="50" t="str">
        <x:f>IF(2&gt;'Настройки'!$B$3,"",IF(ISBLANK(G703),IF('Настройки'!$B$9="Нулевой спрос",0,""),IF(G703&lt;0,IF('Настройки'!$B$10="Исключить","",IF('Настройки'!$B$10="Абсолютные значения",ABS(G703),G703)),G703)))</x:f>
      </x:c>
      <x:c r="BK703" s="50" t="str">
        <x:f>IF(3&gt;'Настройки'!$B$3,"",IF(ISBLANK(H703),IF('Настройки'!$B$9="Нулевой спрос",0,""),IF(H703&lt;0,IF('Настройки'!$B$10="Исключить","",IF('Настройки'!$B$10="Абсолютные значения",ABS(H703),H703)),H703)))</x:f>
      </x:c>
      <x:c r="BL703" s="50" t="str">
        <x:f>IF(4&gt;'Настройки'!$B$3,"",IF(ISBLANK(I703),IF('Настройки'!$B$9="Нулевой спрос",0,""),IF(I703&lt;0,IF('Настройки'!$B$10="Исключить","",IF('Настройки'!$B$10="Абсолютные значения",ABS(I703),I703)),I703)))</x:f>
      </x:c>
      <x:c r="BM703" s="50" t="str">
        <x:f>IF(5&gt;'Настройки'!$B$3,"",IF(ISBLANK(J703),IF('Настройки'!$B$9="Нулевой спрос",0,""),IF(J703&lt;0,IF('Настройки'!$B$10="Исключить","",IF('Настройки'!$B$10="Абсолютные значения",ABS(J703),J703)),J703)))</x:f>
      </x:c>
      <x:c r="BN703" s="50" t="str">
        <x:f>IF(6&gt;'Настройки'!$B$3,"",IF(ISBLANK(K703),IF('Настройки'!$B$9="Нулевой спрос",0,""),IF(K703&lt;0,IF('Настройки'!$B$10="Исключить","",IF('Настройки'!$B$10="Абсолютные значения",ABS(K703),K703)),K703)))</x:f>
      </x:c>
      <x:c r="BO703" s="50" t="str">
        <x:f>IF(7&gt;'Настройки'!$B$3,"",IF(ISBLANK(L703),IF('Настройки'!$B$9="Нулевой спрос",0,""),IF(L703&lt;0,IF('Настройки'!$B$10="Исключить","",IF('Настройки'!$B$10="Абсолютные значения",ABS(L703),L703)),L703)))</x:f>
      </x:c>
      <x:c r="BP703" s="50" t="str">
        <x:f>IF(8&gt;'Настройки'!$B$3,"",IF(ISBLANK(M703),IF('Настройки'!$B$9="Нулевой спрос",0,""),IF(M703&lt;0,IF('Настройки'!$B$10="Исключить","",IF('Настройки'!$B$10="Абсолютные значения",ABS(M703),M703)),M703)))</x:f>
      </x:c>
      <x:c r="BQ703" s="50" t="str">
        <x:f>IF(9&gt;'Настройки'!$B$3,"",IF(ISBLANK(N703),IF('Настройки'!$B$9="Нулевой спрос",0,""),IF(N703&lt;0,IF('Настройки'!$B$10="Исключить","",IF('Настройки'!$B$10="Абсолютные значения",ABS(N703),N703)),N703)))</x:f>
      </x:c>
      <x:c r="BR703" s="50" t="str">
        <x:f>IF(10&gt;'Настройки'!$B$3,"",IF(ISBLANK(O703),IF('Настройки'!$B$9="Нулевой спрос",0,""),IF(O703&lt;0,IF('Настройки'!$B$10="Исключить","",IF('Настройки'!$B$10="Абсолютные значения",ABS(O703),O703)),O703)))</x:f>
      </x:c>
      <x:c r="BS703" s="50" t="str">
        <x:f>IF(11&gt;'Настройки'!$B$3,"",IF(ISBLANK(P703),IF('Настройки'!$B$9="Нулевой спрос",0,""),IF(P703&lt;0,IF('Настройки'!$B$10="Исключить","",IF('Настройки'!$B$10="Абсолютные значения",ABS(P703),P703)),P703)))</x:f>
      </x:c>
      <x:c r="BT703" s="50" t="str">
        <x:f>IF(12&gt;'Настройки'!$B$3,"",IF(ISBLANK(Q703),IF('Настройки'!$B$9="Нулевой спрос",0,""),IF(Q703&lt;0,IF('Настройки'!$B$10="Исключить","",IF('Настройки'!$B$10="Абсолютные значения",ABS(Q703),Q703)),Q703)))</x:f>
      </x:c>
      <x:c r="BU703" s="50" t="str">
        <x:f>IF(13&gt;'Настройки'!$B$3,"",IF(ISBLANK(R703),IF('Настройки'!$B$9="Нулевой спрос",0,""),IF(R703&lt;0,IF('Настройки'!$B$10="Исключить","",IF('Настройки'!$B$10="Абсолютные значения",ABS(R703),R703)),R703)))</x:f>
      </x:c>
      <x:c r="BV703" s="50" t="str">
        <x:f>IF(14&gt;'Настройки'!$B$3,"",IF(ISBLANK(S703),IF('Настройки'!$B$9="Нулевой спрос",0,""),IF(S703&lt;0,IF('Настройки'!$B$10="Исключить","",IF('Настройки'!$B$10="Абсолютные значения",ABS(S703),S703)),S703)))</x:f>
      </x:c>
      <x:c r="BW703" s="50" t="str">
        <x:f>IF(15&gt;'Настройки'!$B$3,"",IF(ISBLANK(T703),IF('Настройки'!$B$9="Нулевой спрос",0,""),IF(T703&lt;0,IF('Настройки'!$B$10="Исключить","",IF('Настройки'!$B$10="Абсолютные значения",ABS(T703),T703)),T703)))</x:f>
      </x:c>
      <x:c r="BX703" s="50" t="str">
        <x:f>IF(16&gt;'Настройки'!$B$3,"",IF(ISBLANK(U703),IF('Настройки'!$B$9="Нулевой спрос",0,""),IF(U703&lt;0,IF('Настройки'!$B$10="Исключить","",IF('Настройки'!$B$10="Абсолютные значения",ABS(U703),U703)),U703)))</x:f>
      </x:c>
      <x:c r="BY703" s="50" t="str">
        <x:f>IF(17&gt;'Настройки'!$B$3,"",IF(ISBLANK(V703),IF('Настройки'!$B$9="Нулевой спрос",0,""),IF(V703&lt;0,IF('Настройки'!$B$10="Исключить","",IF('Настройки'!$B$10="Абсолютные значения",ABS(V703),V703)),V703)))</x:f>
      </x:c>
      <x:c r="BZ703" s="50" t="str">
        <x:f>IF(18&gt;'Настройки'!$B$3,"",IF(ISBLANK(W703),IF('Настройки'!$B$9="Нулевой спрос",0,""),IF(W703&lt;0,IF('Настройки'!$B$10="Исключить","",IF('Настройки'!$B$10="Абсолютные значения",ABS(W703),W703)),W703)))</x:f>
      </x:c>
      <x:c r="CA703" s="50" t="str">
        <x:f>IF(19&gt;'Настройки'!$B$3,"",IF(ISBLANK(X703),IF('Настройки'!$B$9="Нулевой спрос",0,""),IF(X703&lt;0,IF('Настройки'!$B$10="Исключить","",IF('Настройки'!$B$10="Абсолютные значения",ABS(X703),X703)),X703)))</x:f>
      </x:c>
      <x:c r="CB703" s="50" t="str">
        <x:f>IF(20&gt;'Настройки'!$B$3,"",IF(ISBLANK(Y703),IF('Настройки'!$B$9="Нулевой спрос",0,""),IF(Y703&lt;0,IF('Настройки'!$B$10="Исключить","",IF('Настройки'!$B$10="Абсолютные значения",ABS(Y703),Y703)),Y703)))</x:f>
      </x:c>
      <x:c r="CC703" s="50" t="str">
        <x:f>IF(21&gt;'Настройки'!$B$3,"",IF(ISBLANK(Z703),IF('Настройки'!$B$9="Нулевой спрос",0,""),IF(Z703&lt;0,IF('Настройки'!$B$10="Исключить","",IF('Настройки'!$B$10="Абсолютные значения",ABS(Z703),Z703)),Z703)))</x:f>
      </x:c>
      <x:c r="CD703" s="50" t="str">
        <x:f>IF(22&gt;'Настройки'!$B$3,"",IF(ISBLANK(AA703),IF('Настройки'!$B$9="Нулевой спрос",0,""),IF(AA703&lt;0,IF('Настройки'!$B$10="Исключить","",IF('Настройки'!$B$10="Абсолютные значения",ABS(AA703),AA703)),AA703)))</x:f>
      </x:c>
      <x:c r="CE703" s="50" t="str">
        <x:f>IF(23&gt;'Настройки'!$B$3,"",IF(ISBLANK(AB703),IF('Настройки'!$B$9="Нулевой спрос",0,""),IF(AB703&lt;0,IF('Настройки'!$B$10="Исключить","",IF('Настройки'!$B$10="Абсолютные значения",ABS(AB703),AB703)),AB703)))</x:f>
      </x:c>
      <x:c r="CF703" s="50" t="str">
        <x:f>IF(24&gt;'Настройки'!$B$3,"",IF(ISBLANK(AC703),IF('Настройки'!$B$9="Нулевой спрос",0,""),IF(AC703&lt;0,IF('Настройки'!$B$10="Исключить","",IF('Настройки'!$B$10="Абсолютные значения",ABS(AC703),AC703)),AC703)))</x:f>
      </x:c>
      <x:c r="CG703" s="50" t="str">
        <x:f>IF(25&gt;'Настройки'!$B$3,"",IF(ISBLANK(AD703),IF('Настройки'!$B$9="Нулевой спрос",0,""),IF(AD703&lt;0,IF('Настройки'!$B$10="Исключить","",IF('Настройки'!$B$10="Абсолютные значения",ABS(AD703),AD703)),AD703)))</x:f>
      </x:c>
      <x:c r="CH703" s="50" t="str">
        <x:f>IF(26&gt;'Настройки'!$B$3,"",IF(ISBLANK(AE703),IF('Настройки'!$B$9="Нулевой спрос",0,""),IF(AE703&lt;0,IF('Настройки'!$B$10="Исключить","",IF('Настройки'!$B$10="Абсолютные значения",ABS(AE703),AE703)),AE703)))</x:f>
      </x:c>
      <x:c r="CI703" s="50" t="str">
        <x:f>IF(27&gt;'Настройки'!$B$3,"",IF(ISBLANK(AF703),IF('Настройки'!$B$9="Нулевой спрос",0,""),IF(AF703&lt;0,IF('Настройки'!$B$10="Исключить","",IF('Настройки'!$B$10="Абсолютные значения",ABS(AF703),AF703)),AF703)))</x:f>
      </x:c>
      <x:c r="CJ703" s="50" t="str">
        <x:f>IF(28&gt;'Настройки'!$B$3,"",IF(ISBLANK(AG703),IF('Настройки'!$B$9="Нулевой спрос",0,""),IF(AG703&lt;0,IF('Настройки'!$B$10="Исключить","",IF('Настройки'!$B$10="Абсолютные значения",ABS(AG703),AG703)),AG703)))</x:f>
      </x:c>
      <x:c r="CK703" s="50" t="str">
        <x:f>IF(29&gt;'Настройки'!$B$3,"",IF(ISBLANK(AH703),IF('Настройки'!$B$9="Нулевой спрос",0,""),IF(AH703&lt;0,IF('Настройки'!$B$10="Исключить","",IF('Настройки'!$B$10="Абсолютные значения",ABS(AH703),AH703)),AH703)))</x:f>
      </x:c>
      <x:c r="CL703" s="50" t="str">
        <x:f>IF(30&gt;'Настройки'!$B$3,"",IF(ISBLANK(AI703),IF('Настройки'!$B$9="Нулевой спрос",0,""),IF(AI703&lt;0,IF('Настройки'!$B$10="Исключить","",IF('Настройки'!$B$10="Абсолютные значения",ABS(AI703),AI703)),AI703)))</x:f>
      </x:c>
      <x:c r="CM703" s="50" t="str">
        <x:f>IF(31&gt;'Настройки'!$B$3,"",IF(ISBLANK(AJ703),IF('Настройки'!$B$9="Нулевой спрос",0,""),IF(AJ703&lt;0,IF('Настройки'!$B$10="Исключить","",IF('Настройки'!$B$10="Абсолютные значения",ABS(AJ703),AJ703)),AJ703)))</x:f>
      </x:c>
      <x:c r="CN703" s="50" t="str">
        <x:f>IF(32&gt;'Настройки'!$B$3,"",IF(ISBLANK(AK703),IF('Настройки'!$B$9="Нулевой спрос",0,""),IF(AK703&lt;0,IF('Настройки'!$B$10="Исключить","",IF('Настройки'!$B$10="Абсолютные значения",ABS(AK703),AK703)),AK703)))</x:f>
      </x:c>
      <x:c r="CO703" s="50" t="str">
        <x:f>IF(33&gt;'Настройки'!$B$3,"",IF(ISBLANK(AL703),IF('Настройки'!$B$9="Нулевой спрос",0,""),IF(AL703&lt;0,IF('Настройки'!$B$10="Исключить","",IF('Настройки'!$B$10="Абсолютные значения",ABS(AL703),AL703)),AL703)))</x:f>
      </x:c>
      <x:c r="CP703" s="50" t="str">
        <x:f>IF(34&gt;'Настройки'!$B$3,"",IF(ISBLANK(AM703),IF('Настройки'!$B$9="Нулевой спрос",0,""),IF(AM703&lt;0,IF('Настройки'!$B$10="Исключить","",IF('Настройки'!$B$10="Абсолютные значения",ABS(AM703),AM703)),AM703)))</x:f>
      </x:c>
      <x:c r="CQ703" s="50" t="str">
        <x:f>IF(35&gt;'Настройки'!$B$3,"",IF(ISBLANK(AN703),IF('Настройки'!$B$9="Нулевой спрос",0,""),IF(AN703&lt;0,IF('Настройки'!$B$10="Исключить","",IF('Настройки'!$B$10="Абсолютные значения",ABS(AN703),AN703)),AN703)))</x:f>
      </x:c>
      <x:c r="CR703" s="50" t="str">
        <x:f>IF(36&gt;'Настройки'!$B$3,"",IF(ISBLANK(AO703),IF('Настройки'!$B$9="Нулевой спрос",0,""),IF(AO703&lt;0,IF('Настройки'!$B$10="Исключить","",IF('Настройки'!$B$10="Абсолютные значения",ABS(AO703),AO703)),AO703)))</x:f>
      </x:c>
      <x:c r="CS703" s="50" t="str">
        <x:f>IF(OR(1&gt;'Настройки'!$B$3,ISBLANK(BI703),BI703=0),"",BI703)</x:f>
      </x:c>
      <x:c r="CT703" s="50" t="str">
        <x:f>IF(OR(2&gt;'Настройки'!$B$3,ISBLANK(BJ703),BJ703=0),"",BJ703)</x:f>
      </x:c>
      <x:c r="CU703" s="50" t="str">
        <x:f>IF(OR(3&gt;'Настройки'!$B$3,ISBLANK(BK703),BK703=0),"",BK703)</x:f>
      </x:c>
      <x:c r="CV703" s="50" t="str">
        <x:f>IF(OR(4&gt;'Настройки'!$B$3,ISBLANK(BL703),BL703=0),"",BL703)</x:f>
      </x:c>
      <x:c r="CW703" s="50" t="str">
        <x:f>IF(OR(5&gt;'Настройки'!$B$3,ISBLANK(BM703),BM703=0),"",BM703)</x:f>
      </x:c>
      <x:c r="CX703" s="50" t="str">
        <x:f>IF(OR(6&gt;'Настройки'!$B$3,ISBLANK(BN703),BN703=0),"",BN703)</x:f>
      </x:c>
      <x:c r="CY703" s="50" t="str">
        <x:f>IF(OR(7&gt;'Настройки'!$B$3,ISBLANK(BO703),BO703=0),"",BO703)</x:f>
      </x:c>
      <x:c r="CZ703" s="50" t="str">
        <x:f>IF(OR(8&gt;'Настройки'!$B$3,ISBLANK(BP703),BP703=0),"",BP703)</x:f>
      </x:c>
      <x:c r="DA703" s="50" t="str">
        <x:f>IF(OR(9&gt;'Настройки'!$B$3,ISBLANK(BQ703),BQ703=0),"",BQ703)</x:f>
      </x:c>
      <x:c r="DB703" s="50" t="str">
        <x:f>IF(OR(10&gt;'Настройки'!$B$3,ISBLANK(BR703),BR703=0),"",BR703)</x:f>
      </x:c>
      <x:c r="DC703" s="50" t="str">
        <x:f>IF(OR(11&gt;'Настройки'!$B$3,ISBLANK(BS703),BS703=0),"",BS703)</x:f>
      </x:c>
      <x:c r="DD703" s="50" t="str">
        <x:f>IF(OR(12&gt;'Настройки'!$B$3,ISBLANK(BT703),BT703=0),"",BT703)</x:f>
      </x:c>
      <x:c r="DE703" s="50" t="str">
        <x:f>IF(OR(13&gt;'Настройки'!$B$3,ISBLANK(BU703),BU703=0),"",BU703)</x:f>
      </x:c>
      <x:c r="DF703" s="50" t="str">
        <x:f>IF(OR(14&gt;'Настройки'!$B$3,ISBLANK(BV703),BV703=0),"",BV703)</x:f>
      </x:c>
      <x:c r="DG703" s="50" t="str">
        <x:f>IF(OR(15&gt;'Настройки'!$B$3,ISBLANK(BW703),BW703=0),"",BW703)</x:f>
      </x:c>
      <x:c r="DH703" s="50" t="str">
        <x:f>IF(OR(16&gt;'Настройки'!$B$3,ISBLANK(BX703),BX703=0),"",BX703)</x:f>
      </x:c>
      <x:c r="DI703" s="50" t="str">
        <x:f>IF(OR(17&gt;'Настройки'!$B$3,ISBLANK(BY703),BY703=0),"",BY703)</x:f>
      </x:c>
      <x:c r="DJ703" s="50" t="str">
        <x:f>IF(OR(18&gt;'Настройки'!$B$3,ISBLANK(BZ703),BZ703=0),"",BZ703)</x:f>
      </x:c>
      <x:c r="DK703" s="50" t="str">
        <x:f>IF(OR(19&gt;'Настройки'!$B$3,ISBLANK(CA703),CA703=0),"",CA703)</x:f>
      </x:c>
      <x:c r="DL703" s="50" t="str">
        <x:f>IF(OR(20&gt;'Настройки'!$B$3,ISBLANK(CB703),CB703=0),"",CB703)</x:f>
      </x:c>
      <x:c r="DM703" s="50" t="str">
        <x:f>IF(OR(21&gt;'Настройки'!$B$3,ISBLANK(CC703),CC703=0),"",CC703)</x:f>
      </x:c>
      <x:c r="DN703" s="50" t="str">
        <x:f>IF(OR(22&gt;'Настройки'!$B$3,ISBLANK(CD703),CD703=0),"",CD703)</x:f>
      </x:c>
      <x:c r="DO703" s="50" t="str">
        <x:f>IF(OR(23&gt;'Настройки'!$B$3,ISBLANK(CE703),CE703=0),"",CE703)</x:f>
      </x:c>
      <x:c r="DP703" s="50" t="str">
        <x:f>IF(OR(24&gt;'Настройки'!$B$3,ISBLANK(CF703),CF703=0),"",CF703)</x:f>
      </x:c>
      <x:c r="DQ703" s="50" t="str">
        <x:f>IF(OR(25&gt;'Настройки'!$B$3,ISBLANK(CG703),CG703=0),"",CG703)</x:f>
      </x:c>
      <x:c r="DR703" s="50" t="str">
        <x:f>IF(OR(26&gt;'Настройки'!$B$3,ISBLANK(CH703),CH703=0),"",CH703)</x:f>
      </x:c>
      <x:c r="DS703" s="50" t="str">
        <x:f>IF(OR(27&gt;'Настройки'!$B$3,ISBLANK(CI703),CI703=0),"",CI703)</x:f>
      </x:c>
      <x:c r="DT703" s="50" t="str">
        <x:f>IF(OR(28&gt;'Настройки'!$B$3,ISBLANK(CJ703),CJ703=0),"",CJ703)</x:f>
      </x:c>
      <x:c r="DU703" s="50" t="str">
        <x:f>IF(OR(29&gt;'Настройки'!$B$3,ISBLANK(CK703),CK703=0),"",CK703)</x:f>
      </x:c>
      <x:c r="DV703" s="50" t="str">
        <x:f>IF(OR(30&gt;'Настройки'!$B$3,ISBLANK(CL703),CL703=0),"",CL703)</x:f>
      </x:c>
      <x:c r="DW703" s="50" t="str">
        <x:f>IF(OR(31&gt;'Настройки'!$B$3,ISBLANK(CM703),CM703=0),"",CM703)</x:f>
      </x:c>
      <x:c r="DX703" s="50" t="str">
        <x:f>IF(OR(32&gt;'Настройки'!$B$3,ISBLANK(CN703),CN703=0),"",CN703)</x:f>
      </x:c>
      <x:c r="DY703" s="50" t="str">
        <x:f>IF(OR(33&gt;'Настройки'!$B$3,ISBLANK(CO703),CO703=0),"",CO703)</x:f>
      </x:c>
      <x:c r="DZ703" s="50" t="str">
        <x:f>IF(OR(34&gt;'Настройки'!$B$3,ISBLANK(CP703),CP703=0),"",CP703)</x:f>
      </x:c>
      <x:c r="EA703" s="50" t="str">
        <x:f>IF(OR(35&gt;'Настройки'!$B$3,ISBLANK(CQ703),CQ703=0),"",CQ703)</x:f>
      </x:c>
      <x:c r="EB703" s="50" t="str">
        <x:f>IF(OR(36&gt;'Настройки'!$B$3,ISBLANK(CR703),CR703=0),"",CR703)</x:f>
      </x:c>
      <x:c r="EC703" s="50" t="str">
        <x:f>IF(A703="","",IF(OR(BB703="AZ",BB703="BZ"),10000+ROW(),IF(AZ703&gt;'Настройки'!$B$11,20000+ROW(),IF(BF703&lt;&gt;"Обычный",30000+ROW(),IF(AX703&lt;=0,40000+ROW(),"")))))</x:f>
      </x:c>
      <x:c r="ED703" s="50" t="str">
        <x:f>IF(EC703="","",COUNTIFS($EC$2:$EC$1001,"&gt;0",$EC$2:$EC$1001,"&lt;"&amp;EC703)+1)</x:f>
      </x:c>
    </x:row>
    <x:row r="704">
      <x:c r="A704" s="115"/>
      <x:c r="B704" s="115"/>
      <x:c r="C704" s="115"/>
      <x:c r="D704" s="118"/>
      <x:c r="E704" s="118"/>
      <x:c r="F704" s="118"/>
      <x:c r="G704" s="118"/>
      <x:c r="H704" s="118"/>
      <x:c r="I704" s="118"/>
      <x:c r="J704" s="118"/>
      <x:c r="K704" s="118"/>
      <x:c r="L704" s="118"/>
      <x:c r="M704" s="118"/>
      <x:c r="N704" s="118"/>
      <x:c r="O704" s="118"/>
      <x:c r="P704" s="118"/>
      <x:c r="Q704" s="118"/>
      <x:c r="R704" s="118"/>
      <x:c r="S704" s="118"/>
      <x:c r="T704" s="118"/>
      <x:c r="U704" s="118"/>
      <x:c r="V704" s="118"/>
      <x:c r="W704" s="118"/>
      <x:c r="X704" s="118"/>
      <x:c r="Y704" s="118"/>
      <x:c r="Z704" s="118"/>
      <x:c r="AA704" s="118"/>
      <x:c r="AB704" s="118"/>
      <x:c r="AC704" s="118"/>
      <x:c r="AD704" s="118"/>
      <x:c r="AE704" s="118"/>
      <x:c r="AF704" s="118"/>
      <x:c r="AG704" s="118"/>
      <x:c r="AH704" s="118"/>
      <x:c r="AI704" s="118"/>
      <x:c r="AJ704" s="118"/>
      <x:c r="AK704" s="118"/>
      <x:c r="AL704" s="118"/>
      <x:c r="AM704" s="118"/>
      <x:c r="AN704" s="118"/>
      <x:c r="AO704" s="118"/>
      <x:c r="AP704" s="115"/>
      <x:c r="AQ704" s="49" t="str">
        <x:f>IF(A704="","",COUNT(BI704:INDEX(BI704:CR704,1,'Настройки'!$B$3)))</x:f>
      </x:c>
      <x:c r="AR704" s="49" t="str">
        <x:f>IF(A704="","",SUM(BI704:INDEX(BI704:CR704,1,'Настройки'!$B$3)))</x:f>
      </x:c>
      <x:c r="AS704" s="58" t="str">
        <x:f>IF(A704="","",IF('Настройки'!$B$4="Стоимость потребления",AR704*D704,IF('Настройки'!$B$4="Количество",AR704,E704)))</x:f>
      </x:c>
      <x:c r="AT704" s="61" t="str">
        <x:f>IF(OR(A704="",AS704&lt;0,SUM($AS$2:$AS$1001)&lt;=0),"",AS704/SUM($AS$2:$AS$1001))</x:f>
      </x:c>
      <x:c r="AU704" s="61" t="str">
        <x:f>IF(OR(A704="",AS704&lt;0,SUM($AS$2:$AS$1001)&lt;=0),"",SUMIFS($AS$2:$AS$1001,$AS$2:$AS$1001,"&gt;"&amp;AS704)/SUM($AS$2:$AS$1001))</x:f>
      </x:c>
      <x:c r="AV704" s="61" t="str">
        <x:f>IF(OR(A704="",AS704&lt;0,SUM($AS$2:$AS$1001)&lt;=0),"",SUMIFS($AS$2:$AS$1001,$AS$2:$AS$1001,"&gt;="&amp;AS704)/SUM($AS$2:$AS$1001))</x:f>
      </x:c>
      <x:c r="AW704" s="49" t="str">
        <x:f>IF(A704="","",IF(SUM($AS$2:$AS$1001)&lt;=0,"Не определён",IF(AS704&lt;0,"Исключение",IF(AU704&lt;'Настройки'!$B$5,"A",IF(AU704&lt;'Настройки'!$B$6,"B","C")))))</x:f>
      </x:c>
      <x:c r="AX704" s="58" t="str">
        <x:f>IF(A704="","",IF(AQ704=0,"",AVERAGE(BI704:INDEX(BI704:CR704,1,'Настройки'!$B$3))))</x:f>
      </x:c>
      <x:c r="AY704" s="58" t="str">
        <x:f>IF(OR(A704="",AQ704=0),"",STDEVP(BI704:INDEX(BI704:CR704,1,'Настройки'!$B$3)))</x:f>
      </x:c>
      <x:c r="AZ704" s="61" t="str">
        <x:f>IF(OR(A704="",AQ704&lt;'Настройки'!$B$12,AX704&lt;=0,AND('Настройки'!$B$10="Блокировать",COUNTIF(F704:INDEX(F704:AO704,1,'Настройки'!$B$3),"&lt;0")&gt;0)),"",AY704/ABS(AX704))</x:f>
      </x:c>
      <x:c r="BA704" s="49" t="str">
        <x:f>IF(A704="","",IF(AND('Настройки'!$B$10="Блокировать",COUNTIF(F704:INDEX(F704:AO704,1,'Настройки'!$B$3),"&lt;0")&gt;0),"Не определён",IF(AQ704&lt;'Настройки'!$B$12,"Не определён",IF(AX704=0,"Нет спроса",IF(AX704&lt;0,"Не определён",IF(AZ704&lt;='Настройки'!$B$7,"X",IF(AZ704&lt;='Настройки'!$B$8,"Y","Z")))))))</x:f>
      </x:c>
      <x:c r="BB704" s="49" t="str">
        <x:f>IF(OR(A704="",LEN(AW704)&lt;&gt;1,LEN(BA704)&lt;&gt;1),"",AW704&amp;BA704)</x:f>
      </x:c>
      <x:c r="BC704" s="61" t="str">
        <x:f>IF(OR(A704="",AQ704=0),"",(COUNT(BI704:INDEX(BI704:CR704,1,'Настройки'!$B$3))-COUNT(CS704:INDEX(CS704:EB704,1,'Настройки'!$B$3)))/AQ704)</x:f>
      </x:c>
      <x:c r="BD704" s="64" t="str">
        <x:f>IF(OR(A704="",COUNT(CS704:INDEX(CS704:EB704,1,'Настройки'!$B$3))=0),"",AQ704/COUNT(CS704:INDEX(CS704:EB704,1,'Настройки'!$B$3)))</x:f>
      </x:c>
      <x:c r="BE704" s="64" t="str">
        <x:f>IF(OR(A704="",COUNT(CS704:INDEX(CS704:EB704,1,'Настройки'!$B$3))=0),"",IF(AVERAGE(CS704:INDEX(CS704:EB704,1,'Настройки'!$B$3))=0,"",(STDEVP(CS704:INDEX(CS704:EB704,1,'Настройки'!$B$3))/ABS(AVERAGE(CS704:INDEX(CS704:EB704,1,'Настройки'!$B$3))))^2))</x:f>
      </x:c>
      <x:c r="BF704" s="49" t="str">
        <x:f>IF(A704="","",IF(AQ704&lt;3,"Недостаточно",IF(AQ704&lt;6,"Предварительный","Обычный")))</x:f>
      </x:c>
      <x:c r="BG704" s="49" t="str">
        <x:f>IF(A704="","",IF(COUNTIF(F704:INDEX(F704:AO704,1,'Настройки'!$B$3),"&lt;0")&gt;0,IF('Настройки'!$B$10="Блокировать","Отрицательный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"),"")&amp;IF(AQ704&lt;3,"Недостаточно истории. ",IF(AQ704&lt;6,"Предварительная классификация. ",""))&amp;IF(AX704=0,"Нет спроса за горизонт. ","")&amp;IF(AZ704&gt;'Настройки'!$B$11,"Экстремальная вариативность. ",""))</x:f>
      </x:c>
      <x:c r="BH704" s="49" t="str">
        <x:f>IF(A704="","",IFERROR(VLOOKUP(BB704,'Настройки'!$D$3:$E$11,2,FALSE),"Сначала проверьте исходные данные и историю спроса.")&amp;" Уточните срок поставки, MOQ и критичность.")</x:f>
      </x:c>
      <x:c r="BI704" s="50" t="str">
        <x:f>IF(1&gt;'Настройки'!$B$3,"",IF(ISBLANK(F704),IF('Настройки'!$B$9="Нулевой спрос",0,""),IF(F704&lt;0,IF('Настройки'!$B$10="Исключить","",IF('Настройки'!$B$10="Абсолютные значения",ABS(F704),F704)),F704)))</x:f>
      </x:c>
      <x:c r="BJ704" s="50" t="str">
        <x:f>IF(2&gt;'Настройки'!$B$3,"",IF(ISBLANK(G704),IF('Настройки'!$B$9="Нулевой спрос",0,""),IF(G704&lt;0,IF('Настройки'!$B$10="Исключить","",IF('Настройки'!$B$10="Абсолютные значения",ABS(G704),G704)),G704)))</x:f>
      </x:c>
      <x:c r="BK704" s="50" t="str">
        <x:f>IF(3&gt;'Настройки'!$B$3,"",IF(ISBLANK(H704),IF('Настройки'!$B$9="Нулевой спрос",0,""),IF(H704&lt;0,IF('Настройки'!$B$10="Исключить","",IF('Настройки'!$B$10="Абсолютные значения",ABS(H704),H704)),H704)))</x:f>
      </x:c>
      <x:c r="BL704" s="50" t="str">
        <x:f>IF(4&gt;'Настройки'!$B$3,"",IF(ISBLANK(I704),IF('Настройки'!$B$9="Нулевой спрос",0,""),IF(I704&lt;0,IF('Настройки'!$B$10="Исключить","",IF('Настройки'!$B$10="Абсолютные значения",ABS(I704),I704)),I704)))</x:f>
      </x:c>
      <x:c r="BM704" s="50" t="str">
        <x:f>IF(5&gt;'Настройки'!$B$3,"",IF(ISBLANK(J704),IF('Настройки'!$B$9="Нулевой спрос",0,""),IF(J704&lt;0,IF('Настройки'!$B$10="Исключить","",IF('Настройки'!$B$10="Абсолютные значения",ABS(J704),J704)),J704)))</x:f>
      </x:c>
      <x:c r="BN704" s="50" t="str">
        <x:f>IF(6&gt;'Настройки'!$B$3,"",IF(ISBLANK(K704),IF('Настройки'!$B$9="Нулевой спрос",0,""),IF(K704&lt;0,IF('Настройки'!$B$10="Исключить","",IF('Настройки'!$B$10="Абсолютные значения",ABS(K704),K704)),K704)))</x:f>
      </x:c>
      <x:c r="BO704" s="50" t="str">
        <x:f>IF(7&gt;'Настройки'!$B$3,"",IF(ISBLANK(L704),IF('Настройки'!$B$9="Нулевой спрос",0,""),IF(L704&lt;0,IF('Настройки'!$B$10="Исключить","",IF('Настройки'!$B$10="Абсолютные значения",ABS(L704),L704)),L704)))</x:f>
      </x:c>
      <x:c r="BP704" s="50" t="str">
        <x:f>IF(8&gt;'Настройки'!$B$3,"",IF(ISBLANK(M704),IF('Настройки'!$B$9="Нулевой спрос",0,""),IF(M704&lt;0,IF('Настройки'!$B$10="Исключить","",IF('Настройки'!$B$10="Абсолютные значения",ABS(M704),M704)),M704)))</x:f>
      </x:c>
      <x:c r="BQ704" s="50" t="str">
        <x:f>IF(9&gt;'Настройки'!$B$3,"",IF(ISBLANK(N704),IF('Настройки'!$B$9="Нулевой спрос",0,""),IF(N704&lt;0,IF('Настройки'!$B$10="Исключить","",IF('Настройки'!$B$10="Абсолютные значения",ABS(N704),N704)),N704)))</x:f>
      </x:c>
      <x:c r="BR704" s="50" t="str">
        <x:f>IF(10&gt;'Настройки'!$B$3,"",IF(ISBLANK(O704),IF('Настройки'!$B$9="Нулевой спрос",0,""),IF(O704&lt;0,IF('Настройки'!$B$10="Исключить","",IF('Настройки'!$B$10="Абсолютные значения",ABS(O704),O704)),O704)))</x:f>
      </x:c>
      <x:c r="BS704" s="50" t="str">
        <x:f>IF(11&gt;'Настройки'!$B$3,"",IF(ISBLANK(P704),IF('Настройки'!$B$9="Нулевой спрос",0,""),IF(P704&lt;0,IF('Настройки'!$B$10="Исключить","",IF('Настройки'!$B$10="Абсолютные значения",ABS(P704),P704)),P704)))</x:f>
      </x:c>
      <x:c r="BT704" s="50" t="str">
        <x:f>IF(12&gt;'Настройки'!$B$3,"",IF(ISBLANK(Q704),IF('Настройки'!$B$9="Нулевой спрос",0,""),IF(Q704&lt;0,IF('Настройки'!$B$10="Исключить","",IF('Настройки'!$B$10="Абсолютные значения",ABS(Q704),Q704)),Q704)))</x:f>
      </x:c>
      <x:c r="BU704" s="50" t="str">
        <x:f>IF(13&gt;'Настройки'!$B$3,"",IF(ISBLANK(R704),IF('Настройки'!$B$9="Нулевой спрос",0,""),IF(R704&lt;0,IF('Настройки'!$B$10="Исключить","",IF('Настройки'!$B$10="Абсолютные значения",ABS(R704),R704)),R704)))</x:f>
      </x:c>
      <x:c r="BV704" s="50" t="str">
        <x:f>IF(14&gt;'Настройки'!$B$3,"",IF(ISBLANK(S704),IF('Настройки'!$B$9="Нулевой спрос",0,""),IF(S704&lt;0,IF('Настройки'!$B$10="Исключить","",IF('Настройки'!$B$10="Абсолютные значения",ABS(S704),S704)),S704)))</x:f>
      </x:c>
      <x:c r="BW704" s="50" t="str">
        <x:f>IF(15&gt;'Настройки'!$B$3,"",IF(ISBLANK(T704),IF('Настройки'!$B$9="Нулевой спрос",0,""),IF(T704&lt;0,IF('Настройки'!$B$10="Исключить","",IF('Настройки'!$B$10="Абсолютные значения",ABS(T704),T704)),T704)))</x:f>
      </x:c>
      <x:c r="BX704" s="50" t="str">
        <x:f>IF(16&gt;'Настройки'!$B$3,"",IF(ISBLANK(U704),IF('Настройки'!$B$9="Нулевой спрос",0,""),IF(U704&lt;0,IF('Настройки'!$B$10="Исключить","",IF('Настройки'!$B$10="Абсолютные значения",ABS(U704),U704)),U704)))</x:f>
      </x:c>
      <x:c r="BY704" s="50" t="str">
        <x:f>IF(17&gt;'Настройки'!$B$3,"",IF(ISBLANK(V704),IF('Настройки'!$B$9="Нулевой спрос",0,""),IF(V704&lt;0,IF('Настройки'!$B$10="Исключить","",IF('Настройки'!$B$10="Абсолютные значения",ABS(V704),V704)),V704)))</x:f>
      </x:c>
      <x:c r="BZ704" s="50" t="str">
        <x:f>IF(18&gt;'Настройки'!$B$3,"",IF(ISBLANK(W704),IF('Настройки'!$B$9="Нулевой спрос",0,""),IF(W704&lt;0,IF('Настройки'!$B$10="Исключить","",IF('Настройки'!$B$10="Абсолютные значения",ABS(W704),W704)),W704)))</x:f>
      </x:c>
      <x:c r="CA704" s="50" t="str">
        <x:f>IF(19&gt;'Настройки'!$B$3,"",IF(ISBLANK(X704),IF('Настройки'!$B$9="Нулевой спрос",0,""),IF(X704&lt;0,IF('Настройки'!$B$10="Исключить","",IF('Настройки'!$B$10="Абсолютные значения",ABS(X704),X704)),X704)))</x:f>
      </x:c>
      <x:c r="CB704" s="50" t="str">
        <x:f>IF(20&gt;'Настройки'!$B$3,"",IF(ISBLANK(Y704),IF('Настройки'!$B$9="Нулевой спрос",0,""),IF(Y704&lt;0,IF('Настройки'!$B$10="Исключить","",IF('Настройки'!$B$10="Абсолютные значения",ABS(Y704),Y704)),Y704)))</x:f>
      </x:c>
      <x:c r="CC704" s="50" t="str">
        <x:f>IF(21&gt;'Настройки'!$B$3,"",IF(ISBLANK(Z704),IF('Настройки'!$B$9="Нулевой спрос",0,""),IF(Z704&lt;0,IF('Настройки'!$B$10="Исключить","",IF('Настройки'!$B$10="Абсолютные значения",ABS(Z704),Z704)),Z704)))</x:f>
      </x:c>
      <x:c r="CD704" s="50" t="str">
        <x:f>IF(22&gt;'Настройки'!$B$3,"",IF(ISBLANK(AA704),IF('Настройки'!$B$9="Нулевой спрос",0,""),IF(AA704&lt;0,IF('Настройки'!$B$10="Исключить","",IF('Настройки'!$B$10="Абсолютные значения",ABS(AA704),AA704)),AA704)))</x:f>
      </x:c>
      <x:c r="CE704" s="50" t="str">
        <x:f>IF(23&gt;'Настройки'!$B$3,"",IF(ISBLANK(AB704),IF('Настройки'!$B$9="Нулевой спрос",0,""),IF(AB704&lt;0,IF('Настройки'!$B$10="Исключить","",IF('Настройки'!$B$10="Абсолютные значения",ABS(AB704),AB704)),AB704)))</x:f>
      </x:c>
      <x:c r="CF704" s="50" t="str">
        <x:f>IF(24&gt;'Настройки'!$B$3,"",IF(ISBLANK(AC704),IF('Настройки'!$B$9="Нулевой спрос",0,""),IF(AC704&lt;0,IF('Настройки'!$B$10="Исключить","",IF('Настройки'!$B$10="Абсолютные значения",ABS(AC704),AC704)),AC704)))</x:f>
      </x:c>
      <x:c r="CG704" s="50" t="str">
        <x:f>IF(25&gt;'Настройки'!$B$3,"",IF(ISBLANK(AD704),IF('Настройки'!$B$9="Нулевой спрос",0,""),IF(AD704&lt;0,IF('Настройки'!$B$10="Исключить","",IF('Настройки'!$B$10="Абсолютные значения",ABS(AD704),AD704)),AD704)))</x:f>
      </x:c>
      <x:c r="CH704" s="50" t="str">
        <x:f>IF(26&gt;'Настройки'!$B$3,"",IF(ISBLANK(AE704),IF('Настройки'!$B$9="Нулевой спрос",0,""),IF(AE704&lt;0,IF('Настройки'!$B$10="Исключить","",IF('Настройки'!$B$10="Абсолютные значения",ABS(AE704),AE704)),AE704)))</x:f>
      </x:c>
      <x:c r="CI704" s="50" t="str">
        <x:f>IF(27&gt;'Настройки'!$B$3,"",IF(ISBLANK(AF704),IF('Настройки'!$B$9="Нулевой спрос",0,""),IF(AF704&lt;0,IF('Настройки'!$B$10="Исключить","",IF('Настройки'!$B$10="Абсолютные значения",ABS(AF704),AF704)),AF704)))</x:f>
      </x:c>
      <x:c r="CJ704" s="50" t="str">
        <x:f>IF(28&gt;'Настройки'!$B$3,"",IF(ISBLANK(AG704),IF('Настройки'!$B$9="Нулевой спрос",0,""),IF(AG704&lt;0,IF('Настройки'!$B$10="Исключить","",IF('Настройки'!$B$10="Абсолютные значения",ABS(AG704),AG704)),AG704)))</x:f>
      </x:c>
      <x:c r="CK704" s="50" t="str">
        <x:f>IF(29&gt;'Настройки'!$B$3,"",IF(ISBLANK(AH704),IF('Настройки'!$B$9="Нулевой спрос",0,""),IF(AH704&lt;0,IF('Настройки'!$B$10="Исключить","",IF('Настройки'!$B$10="Абсолютные значения",ABS(AH704),AH704)),AH704)))</x:f>
      </x:c>
      <x:c r="CL704" s="50" t="str">
        <x:f>IF(30&gt;'Настройки'!$B$3,"",IF(ISBLANK(AI704),IF('Настройки'!$B$9="Нулевой спрос",0,""),IF(AI704&lt;0,IF('Настройки'!$B$10="Исключить","",IF('Настройки'!$B$10="Абсолютные значения",ABS(AI704),AI704)),AI704)))</x:f>
      </x:c>
      <x:c r="CM704" s="50" t="str">
        <x:f>IF(31&gt;'Настройки'!$B$3,"",IF(ISBLANK(AJ704),IF('Настройки'!$B$9="Нулевой спрос",0,""),IF(AJ704&lt;0,IF('Настройки'!$B$10="Исключить","",IF('Настройки'!$B$10="Абсолютные значения",ABS(AJ704),AJ704)),AJ704)))</x:f>
      </x:c>
      <x:c r="CN704" s="50" t="str">
        <x:f>IF(32&gt;'Настройки'!$B$3,"",IF(ISBLANK(AK704),IF('Настройки'!$B$9="Нулевой спрос",0,""),IF(AK704&lt;0,IF('Настройки'!$B$10="Исключить","",IF('Настройки'!$B$10="Абсолютные значения",ABS(AK704),AK704)),AK704)))</x:f>
      </x:c>
      <x:c r="CO704" s="50" t="str">
        <x:f>IF(33&gt;'Настройки'!$B$3,"",IF(ISBLANK(AL704),IF('Настройки'!$B$9="Нулевой спрос",0,""),IF(AL704&lt;0,IF('Настройки'!$B$10="Исключить","",IF('Настройки'!$B$10="Абсолютные значения",ABS(AL704),AL704)),AL704)))</x:f>
      </x:c>
      <x:c r="CP704" s="50" t="str">
        <x:f>IF(34&gt;'Настройки'!$B$3,"",IF(ISBLANK(AM704),IF('Настройки'!$B$9="Нулевой спрос",0,""),IF(AM704&lt;0,IF('Настройки'!$B$10="Исключить","",IF('Настройки'!$B$10="Абсолютные значения",ABS(AM704),AM704)),AM704)))</x:f>
      </x:c>
      <x:c r="CQ704" s="50" t="str">
        <x:f>IF(35&gt;'Настройки'!$B$3,"",IF(ISBLANK(AN704),IF('Настройки'!$B$9="Нулевой спрос",0,""),IF(AN704&lt;0,IF('Настройки'!$B$10="Исключить","",IF('Настройки'!$B$10="Абсолютные значения",ABS(AN704),AN704)),AN704)))</x:f>
      </x:c>
      <x:c r="CR704" s="50" t="str">
        <x:f>IF(36&gt;'Настройки'!$B$3,"",IF(ISBLANK(AO704),IF('Настройки'!$B$9="Нулевой спрос",0,""),IF(AO704&lt;0,IF('Настройки'!$B$10="Исключить","",IF('Настройки'!$B$10="Абсолютные значения",ABS(AO704),AO704)),AO704)))</x:f>
      </x:c>
      <x:c r="CS704" s="50" t="str">
        <x:f>IF(OR(1&gt;'Настройки'!$B$3,ISBLANK(BI704),BI704=0),"",BI704)</x:f>
      </x:c>
      <x:c r="CT704" s="50" t="str">
        <x:f>IF(OR(2&gt;'Настройки'!$B$3,ISBLANK(BJ704),BJ704=0),"",BJ704)</x:f>
      </x:c>
      <x:c r="CU704" s="50" t="str">
        <x:f>IF(OR(3&gt;'Настройки'!$B$3,ISBLANK(BK704),BK704=0),"",BK704)</x:f>
      </x:c>
      <x:c r="CV704" s="50" t="str">
        <x:f>IF(OR(4&gt;'Настройки'!$B$3,ISBLANK(BL704),BL704=0),"",BL704)</x:f>
      </x:c>
      <x:c r="CW704" s="50" t="str">
        <x:f>IF(OR(5&gt;'Настройки'!$B$3,ISBLANK(BM704),BM704=0),"",BM704)</x:f>
      </x:c>
      <x:c r="CX704" s="50" t="str">
        <x:f>IF(OR(6&gt;'Настройки'!$B$3,ISBLANK(BN704),BN704=0),"",BN704)</x:f>
      </x:c>
      <x:c r="CY704" s="50" t="str">
        <x:f>IF(OR(7&gt;'Настройки'!$B$3,ISBLANK(BO704),BO704=0),"",BO704)</x:f>
      </x:c>
      <x:c r="CZ704" s="50" t="str">
        <x:f>IF(OR(8&gt;'Настройки'!$B$3,ISBLANK(BP704),BP704=0),"",BP704)</x:f>
      </x:c>
      <x:c r="DA704" s="50" t="str">
        <x:f>IF(OR(9&gt;'Настройки'!$B$3,ISBLANK(BQ704),BQ704=0),"",BQ704)</x:f>
      </x:c>
      <x:c r="DB704" s="50" t="str">
        <x:f>IF(OR(10&gt;'Настройки'!$B$3,ISBLANK(BR704),BR704=0),"",BR704)</x:f>
      </x:c>
      <x:c r="DC704" s="50" t="str">
        <x:f>IF(OR(11&gt;'Настройки'!$B$3,ISBLANK(BS704),BS704=0),"",BS704)</x:f>
      </x:c>
      <x:c r="DD704" s="50" t="str">
        <x:f>IF(OR(12&gt;'Настройки'!$B$3,ISBLANK(BT704),BT704=0),"",BT704)</x:f>
      </x:c>
      <x:c r="DE704" s="50" t="str">
        <x:f>IF(OR(13&gt;'Настройки'!$B$3,ISBLANK(BU704),BU704=0),"",BU704)</x:f>
      </x:c>
      <x:c r="DF704" s="50" t="str">
        <x:f>IF(OR(14&gt;'Настройки'!$B$3,ISBLANK(BV704),BV704=0),"",BV704)</x:f>
      </x:c>
      <x:c r="DG704" s="50" t="str">
        <x:f>IF(OR(15&gt;'Настройки'!$B$3,ISBLANK(BW704),BW704=0),"",BW704)</x:f>
      </x:c>
      <x:c r="DH704" s="50" t="str">
        <x:f>IF(OR(16&gt;'Настройки'!$B$3,ISBLANK(BX704),BX704=0),"",BX704)</x:f>
      </x:c>
      <x:c r="DI704" s="50" t="str">
        <x:f>IF(OR(17&gt;'Настройки'!$B$3,ISBLANK(BY704),BY704=0),"",BY704)</x:f>
      </x:c>
      <x:c r="DJ704" s="50" t="str">
        <x:f>IF(OR(18&gt;'Настройки'!$B$3,ISBLANK(BZ704),BZ704=0),"",BZ704)</x:f>
      </x:c>
      <x:c r="DK704" s="50" t="str">
        <x:f>IF(OR(19&gt;'Настройки'!$B$3,ISBLANK(CA704),CA704=0),"",CA704)</x:f>
      </x:c>
      <x:c r="DL704" s="50" t="str">
        <x:f>IF(OR(20&gt;'Настройки'!$B$3,ISBLANK(CB704),CB704=0),"",CB704)</x:f>
      </x:c>
      <x:c r="DM704" s="50" t="str">
        <x:f>IF(OR(21&gt;'Настройки'!$B$3,ISBLANK(CC704),CC704=0),"",CC704)</x:f>
      </x:c>
      <x:c r="DN704" s="50" t="str">
        <x:f>IF(OR(22&gt;'Настройки'!$B$3,ISBLANK(CD704),CD704=0),"",CD704)</x:f>
      </x:c>
      <x:c r="DO704" s="50" t="str">
        <x:f>IF(OR(23&gt;'Настройки'!$B$3,ISBLANK(CE704),CE704=0),"",CE704)</x:f>
      </x:c>
      <x:c r="DP704" s="50" t="str">
        <x:f>IF(OR(24&gt;'Настройки'!$B$3,ISBLANK(CF704),CF704=0),"",CF704)</x:f>
      </x:c>
      <x:c r="DQ704" s="50" t="str">
        <x:f>IF(OR(25&gt;'Настройки'!$B$3,ISBLANK(CG704),CG704=0),"",CG704)</x:f>
      </x:c>
      <x:c r="DR704" s="50" t="str">
        <x:f>IF(OR(26&gt;'Настройки'!$B$3,ISBLANK(CH704),CH704=0),"",CH704)</x:f>
      </x:c>
      <x:c r="DS704" s="50" t="str">
        <x:f>IF(OR(27&gt;'Настройки'!$B$3,ISBLANK(CI704),CI704=0),"",CI704)</x:f>
      </x:c>
      <x:c r="DT704" s="50" t="str">
        <x:f>IF(OR(28&gt;'Настройки'!$B$3,ISBLANK(CJ704),CJ704=0),"",CJ704)</x:f>
      </x:c>
      <x:c r="DU704" s="50" t="str">
        <x:f>IF(OR(29&gt;'Настройки'!$B$3,ISBLANK(CK704),CK704=0),"",CK704)</x:f>
      </x:c>
      <x:c r="DV704" s="50" t="str">
        <x:f>IF(OR(30&gt;'Настройки'!$B$3,ISBLANK(CL704),CL704=0),"",CL704)</x:f>
      </x:c>
      <x:c r="DW704" s="50" t="str">
        <x:f>IF(OR(31&gt;'Настройки'!$B$3,ISBLANK(CM704),CM704=0),"",CM704)</x:f>
      </x:c>
      <x:c r="DX704" s="50" t="str">
        <x:f>IF(OR(32&gt;'Настройки'!$B$3,ISBLANK(CN704),CN704=0),"",CN704)</x:f>
      </x:c>
      <x:c r="DY704" s="50" t="str">
        <x:f>IF(OR(33&gt;'Настройки'!$B$3,ISBLANK(CO704),CO704=0),"",CO704)</x:f>
      </x:c>
      <x:c r="DZ704" s="50" t="str">
        <x:f>IF(OR(34&gt;'Настройки'!$B$3,ISBLANK(CP704),CP704=0),"",CP704)</x:f>
      </x:c>
      <x:c r="EA704" s="50" t="str">
        <x:f>IF(OR(35&gt;'Настройки'!$B$3,ISBLANK(CQ704),CQ704=0),"",CQ704)</x:f>
      </x:c>
      <x:c r="EB704" s="50" t="str">
        <x:f>IF(OR(36&gt;'Настройки'!$B$3,ISBLANK(CR704),CR704=0),"",CR704)</x:f>
      </x:c>
      <x:c r="EC704" s="50" t="str">
        <x:f>IF(A704="","",IF(OR(BB704="AZ",BB704="BZ"),10000+ROW(),IF(AZ704&gt;'Настройки'!$B$11,20000+ROW(),IF(BF704&lt;&gt;"Обычный",30000+ROW(),IF(AX704&lt;=0,40000+ROW(),"")))))</x:f>
      </x:c>
      <x:c r="ED704" s="50" t="str">
        <x:f>IF(EC704="","",COUNTIFS($EC$2:$EC$1001,"&gt;0",$EC$2:$EC$1001,"&lt;"&amp;EC704)+1)</x:f>
      </x:c>
    </x:row>
    <x:row r="705">
      <x:c r="A705" s="115"/>
      <x:c r="B705" s="115"/>
      <x:c r="C705" s="115"/>
      <x:c r="D705" s="118"/>
      <x:c r="E705" s="118"/>
      <x:c r="F705" s="118"/>
      <x:c r="G705" s="118"/>
      <x:c r="H705" s="118"/>
      <x:c r="I705" s="118"/>
      <x:c r="J705" s="118"/>
      <x:c r="K705" s="118"/>
      <x:c r="L705" s="118"/>
      <x:c r="M705" s="118"/>
      <x:c r="N705" s="118"/>
      <x:c r="O705" s="118"/>
      <x:c r="P705" s="118"/>
      <x:c r="Q705" s="118"/>
      <x:c r="R705" s="118"/>
      <x:c r="S705" s="118"/>
      <x:c r="T705" s="118"/>
      <x:c r="U705" s="118"/>
      <x:c r="V705" s="118"/>
      <x:c r="W705" s="118"/>
      <x:c r="X705" s="118"/>
      <x:c r="Y705" s="118"/>
      <x:c r="Z705" s="118"/>
      <x:c r="AA705" s="118"/>
      <x:c r="AB705" s="118"/>
      <x:c r="AC705" s="118"/>
      <x:c r="AD705" s="118"/>
      <x:c r="AE705" s="118"/>
      <x:c r="AF705" s="118"/>
      <x:c r="AG705" s="118"/>
      <x:c r="AH705" s="118"/>
      <x:c r="AI705" s="118"/>
      <x:c r="AJ705" s="118"/>
      <x:c r="AK705" s="118"/>
      <x:c r="AL705" s="118"/>
      <x:c r="AM705" s="118"/>
      <x:c r="AN705" s="118"/>
      <x:c r="AO705" s="118"/>
      <x:c r="AP705" s="115"/>
      <x:c r="AQ705" s="49" t="str">
        <x:f>IF(A705="","",COUNT(BI705:INDEX(BI705:CR705,1,'Настройки'!$B$3)))</x:f>
      </x:c>
      <x:c r="AR705" s="49" t="str">
        <x:f>IF(A705="","",SUM(BI705:INDEX(BI705:CR705,1,'Настройки'!$B$3)))</x:f>
      </x:c>
      <x:c r="AS705" s="58" t="str">
        <x:f>IF(A705="","",IF('Настройки'!$B$4="Стоимость потребления",AR705*D705,IF('Настройки'!$B$4="Количество",AR705,E705)))</x:f>
      </x:c>
      <x:c r="AT705" s="61" t="str">
        <x:f>IF(OR(A705="",AS705&lt;0,SUM($AS$2:$AS$1001)&lt;=0),"",AS705/SUM($AS$2:$AS$1001))</x:f>
      </x:c>
      <x:c r="AU705" s="61" t="str">
        <x:f>IF(OR(A705="",AS705&lt;0,SUM($AS$2:$AS$1001)&lt;=0),"",SUMIFS($AS$2:$AS$1001,$AS$2:$AS$1001,"&gt;"&amp;AS705)/SUM($AS$2:$AS$1001))</x:f>
      </x:c>
      <x:c r="AV705" s="61" t="str">
        <x:f>IF(OR(A705="",AS705&lt;0,SUM($AS$2:$AS$1001)&lt;=0),"",SUMIFS($AS$2:$AS$1001,$AS$2:$AS$1001,"&gt;="&amp;AS705)/SUM($AS$2:$AS$1001))</x:f>
      </x:c>
      <x:c r="AW705" s="49" t="str">
        <x:f>IF(A705="","",IF(SUM($AS$2:$AS$1001)&lt;=0,"Не определён",IF(AS705&lt;0,"Исключение",IF(AU705&lt;'Настройки'!$B$5,"A",IF(AU705&lt;'Настройки'!$B$6,"B","C")))))</x:f>
      </x:c>
      <x:c r="AX705" s="58" t="str">
        <x:f>IF(A705="","",IF(AQ705=0,"",AVERAGE(BI705:INDEX(BI705:CR705,1,'Настройки'!$B$3))))</x:f>
      </x:c>
      <x:c r="AY705" s="58" t="str">
        <x:f>IF(OR(A705="",AQ705=0),"",STDEVP(BI705:INDEX(BI705:CR705,1,'Настройки'!$B$3)))</x:f>
      </x:c>
      <x:c r="AZ705" s="61" t="str">
        <x:f>IF(OR(A705="",AQ705&lt;'Настройки'!$B$12,AX705&lt;=0,AND('Настройки'!$B$10="Блокировать",COUNTIF(F705:INDEX(F705:AO705,1,'Настройки'!$B$3),"&lt;0")&gt;0)),"",AY705/ABS(AX705))</x:f>
      </x:c>
      <x:c r="BA705" s="49" t="str">
        <x:f>IF(A705="","",IF(AND('Настройки'!$B$10="Блокировать",COUNTIF(F705:INDEX(F705:AO705,1,'Настройки'!$B$3),"&lt;0")&gt;0),"Не определён",IF(AQ705&lt;'Настройки'!$B$12,"Не определён",IF(AX705=0,"Нет спроса",IF(AX705&lt;0,"Не определён",IF(AZ705&lt;='Настройки'!$B$7,"X",IF(AZ705&lt;='Настройки'!$B$8,"Y","Z")))))))</x:f>
      </x:c>
      <x:c r="BB705" s="49" t="str">
        <x:f>IF(OR(A705="",LEN(AW705)&lt;&gt;1,LEN(BA705)&lt;&gt;1),"",AW705&amp;BA705)</x:f>
      </x:c>
      <x:c r="BC705" s="61" t="str">
        <x:f>IF(OR(A705="",AQ705=0),"",(COUNT(BI705:INDEX(BI705:CR705,1,'Настройки'!$B$3))-COUNT(CS705:INDEX(CS705:EB705,1,'Настройки'!$B$3)))/AQ705)</x:f>
      </x:c>
      <x:c r="BD705" s="64" t="str">
        <x:f>IF(OR(A705="",COUNT(CS705:INDEX(CS705:EB705,1,'Настройки'!$B$3))=0),"",AQ705/COUNT(CS705:INDEX(CS705:EB705,1,'Настройки'!$B$3)))</x:f>
      </x:c>
      <x:c r="BE705" s="64" t="str">
        <x:f>IF(OR(A705="",COUNT(CS705:INDEX(CS705:EB705,1,'Настройки'!$B$3))=0),"",IF(AVERAGE(CS705:INDEX(CS705:EB705,1,'Настройки'!$B$3))=0,"",(STDEVP(CS705:INDEX(CS705:EB705,1,'Настройки'!$B$3))/ABS(AVERAGE(CS705:INDEX(CS705:EB705,1,'Настройки'!$B$3))))^2))</x:f>
      </x:c>
      <x:c r="BF705" s="49" t="str">
        <x:f>IF(A705="","",IF(AQ705&lt;3,"Недостаточно",IF(AQ705&lt;6,"Предварительный","Обычный")))</x:f>
      </x:c>
      <x:c r="BG705" s="49" t="str">
        <x:f>IF(A705="","",IF(COUNTIF(F705:INDEX(F705:AO705,1,'Настройки'!$B$3),"&lt;0")&gt;0,IF('Настройки'!$B$10="Блокировать","Отрицательный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"),"")&amp;IF(AQ705&lt;3,"Недостаточно истории. ",IF(AQ705&lt;6,"Предварительная классификация. ",""))&amp;IF(AX705=0,"Нет спроса за горизонт. ","")&amp;IF(AZ705&gt;'Настройки'!$B$11,"Экстремальная вариативность. ",""))</x:f>
      </x:c>
      <x:c r="BH705" s="49" t="str">
        <x:f>IF(A705="","",IFERROR(VLOOKUP(BB705,'Настройки'!$D$3:$E$11,2,FALSE),"Сначала проверьте исходные данные и историю спроса.")&amp;" Уточните срок поставки, MOQ и критичность.")</x:f>
      </x:c>
      <x:c r="BI705" s="50" t="str">
        <x:f>IF(1&gt;'Настройки'!$B$3,"",IF(ISBLANK(F705),IF('Настройки'!$B$9="Нулевой спрос",0,""),IF(F705&lt;0,IF('Настройки'!$B$10="Исключить","",IF('Настройки'!$B$10="Абсолютные значения",ABS(F705),F705)),F705)))</x:f>
      </x:c>
      <x:c r="BJ705" s="50" t="str">
        <x:f>IF(2&gt;'Настройки'!$B$3,"",IF(ISBLANK(G705),IF('Настройки'!$B$9="Нулевой спрос",0,""),IF(G705&lt;0,IF('Настройки'!$B$10="Исключить","",IF('Настройки'!$B$10="Абсолютные значения",ABS(G705),G705)),G705)))</x:f>
      </x:c>
      <x:c r="BK705" s="50" t="str">
        <x:f>IF(3&gt;'Настройки'!$B$3,"",IF(ISBLANK(H705),IF('Настройки'!$B$9="Нулевой спрос",0,""),IF(H705&lt;0,IF('Настройки'!$B$10="Исключить","",IF('Настройки'!$B$10="Абсолютные значения",ABS(H705),H705)),H705)))</x:f>
      </x:c>
      <x:c r="BL705" s="50" t="str">
        <x:f>IF(4&gt;'Настройки'!$B$3,"",IF(ISBLANK(I705),IF('Настройки'!$B$9="Нулевой спрос",0,""),IF(I705&lt;0,IF('Настройки'!$B$10="Исключить","",IF('Настройки'!$B$10="Абсолютные значения",ABS(I705),I705)),I705)))</x:f>
      </x:c>
      <x:c r="BM705" s="50" t="str">
        <x:f>IF(5&gt;'Настройки'!$B$3,"",IF(ISBLANK(J705),IF('Настройки'!$B$9="Нулевой спрос",0,""),IF(J705&lt;0,IF('Настройки'!$B$10="Исключить","",IF('Настройки'!$B$10="Абсолютные значения",ABS(J705),J705)),J705)))</x:f>
      </x:c>
      <x:c r="BN705" s="50" t="str">
        <x:f>IF(6&gt;'Настройки'!$B$3,"",IF(ISBLANK(K705),IF('Настройки'!$B$9="Нулевой спрос",0,""),IF(K705&lt;0,IF('Настройки'!$B$10="Исключить","",IF('Настройки'!$B$10="Абсолютные значения",ABS(K705),K705)),K705)))</x:f>
      </x:c>
      <x:c r="BO705" s="50" t="str">
        <x:f>IF(7&gt;'Настройки'!$B$3,"",IF(ISBLANK(L705),IF('Настройки'!$B$9="Нулевой спрос",0,""),IF(L705&lt;0,IF('Настройки'!$B$10="Исключить","",IF('Настройки'!$B$10="Абсолютные значения",ABS(L705),L705)),L705)))</x:f>
      </x:c>
      <x:c r="BP705" s="50" t="str">
        <x:f>IF(8&gt;'Настройки'!$B$3,"",IF(ISBLANK(M705),IF('Настройки'!$B$9="Нулевой спрос",0,""),IF(M705&lt;0,IF('Настройки'!$B$10="Исключить","",IF('Настройки'!$B$10="Абсолютные значения",ABS(M705),M705)),M705)))</x:f>
      </x:c>
      <x:c r="BQ705" s="50" t="str">
        <x:f>IF(9&gt;'Настройки'!$B$3,"",IF(ISBLANK(N705),IF('Настройки'!$B$9="Нулевой спрос",0,""),IF(N705&lt;0,IF('Настройки'!$B$10="Исключить","",IF('Настройки'!$B$10="Абсолютные значения",ABS(N705),N705)),N705)))</x:f>
      </x:c>
      <x:c r="BR705" s="50" t="str">
        <x:f>IF(10&gt;'Настройки'!$B$3,"",IF(ISBLANK(O705),IF('Настройки'!$B$9="Нулевой спрос",0,""),IF(O705&lt;0,IF('Настройки'!$B$10="Исключить","",IF('Настройки'!$B$10="Абсолютные значения",ABS(O705),O705)),O705)))</x:f>
      </x:c>
      <x:c r="BS705" s="50" t="str">
        <x:f>IF(11&gt;'Настройки'!$B$3,"",IF(ISBLANK(P705),IF('Настройки'!$B$9="Нулевой спрос",0,""),IF(P705&lt;0,IF('Настройки'!$B$10="Исключить","",IF('Настройки'!$B$10="Абсолютные значения",ABS(P705),P705)),P705)))</x:f>
      </x:c>
      <x:c r="BT705" s="50" t="str">
        <x:f>IF(12&gt;'Настройки'!$B$3,"",IF(ISBLANK(Q705),IF('Настройки'!$B$9="Нулевой спрос",0,""),IF(Q705&lt;0,IF('Настройки'!$B$10="Исключить","",IF('Настройки'!$B$10="Абсолютные значения",ABS(Q705),Q705)),Q705)))</x:f>
      </x:c>
      <x:c r="BU705" s="50" t="str">
        <x:f>IF(13&gt;'Настройки'!$B$3,"",IF(ISBLANK(R705),IF('Настройки'!$B$9="Нулевой спрос",0,""),IF(R705&lt;0,IF('Настройки'!$B$10="Исключить","",IF('Настройки'!$B$10="Абсолютные значения",ABS(R705),R705)),R705)))</x:f>
      </x:c>
      <x:c r="BV705" s="50" t="str">
        <x:f>IF(14&gt;'Настройки'!$B$3,"",IF(ISBLANK(S705),IF('Настройки'!$B$9="Нулевой спрос",0,""),IF(S705&lt;0,IF('Настройки'!$B$10="Исключить","",IF('Настройки'!$B$10="Абсолютные значения",ABS(S705),S705)),S705)))</x:f>
      </x:c>
      <x:c r="BW705" s="50" t="str">
        <x:f>IF(15&gt;'Настройки'!$B$3,"",IF(ISBLANK(T705),IF('Настройки'!$B$9="Нулевой спрос",0,""),IF(T705&lt;0,IF('Настройки'!$B$10="Исключить","",IF('Настройки'!$B$10="Абсолютные значения",ABS(T705),T705)),T705)))</x:f>
      </x:c>
      <x:c r="BX705" s="50" t="str">
        <x:f>IF(16&gt;'Настройки'!$B$3,"",IF(ISBLANK(U705),IF('Настройки'!$B$9="Нулевой спрос",0,""),IF(U705&lt;0,IF('Настройки'!$B$10="Исключить","",IF('Настройки'!$B$10="Абсолютные значения",ABS(U705),U705)),U705)))</x:f>
      </x:c>
      <x:c r="BY705" s="50" t="str">
        <x:f>IF(17&gt;'Настройки'!$B$3,"",IF(ISBLANK(V705),IF('Настройки'!$B$9="Нулевой спрос",0,""),IF(V705&lt;0,IF('Настройки'!$B$10="Исключить","",IF('Настройки'!$B$10="Абсолютные значения",ABS(V705),V705)),V705)))</x:f>
      </x:c>
      <x:c r="BZ705" s="50" t="str">
        <x:f>IF(18&gt;'Настройки'!$B$3,"",IF(ISBLANK(W705),IF('Настройки'!$B$9="Нулевой спрос",0,""),IF(W705&lt;0,IF('Настройки'!$B$10="Исключить","",IF('Настройки'!$B$10="Абсолютные значения",ABS(W705),W705)),W705)))</x:f>
      </x:c>
      <x:c r="CA705" s="50" t="str">
        <x:f>IF(19&gt;'Настройки'!$B$3,"",IF(ISBLANK(X705),IF('Настройки'!$B$9="Нулевой спрос",0,""),IF(X705&lt;0,IF('Настройки'!$B$10="Исключить","",IF('Настройки'!$B$10="Абсолютные значения",ABS(X705),X705)),X705)))</x:f>
      </x:c>
      <x:c r="CB705" s="50" t="str">
        <x:f>IF(20&gt;'Настройки'!$B$3,"",IF(ISBLANK(Y705),IF('Настройки'!$B$9="Нулевой спрос",0,""),IF(Y705&lt;0,IF('Настройки'!$B$10="Исключить","",IF('Настройки'!$B$10="Абсолютные значения",ABS(Y705),Y705)),Y705)))</x:f>
      </x:c>
      <x:c r="CC705" s="50" t="str">
        <x:f>IF(21&gt;'Настройки'!$B$3,"",IF(ISBLANK(Z705),IF('Настройки'!$B$9="Нулевой спрос",0,""),IF(Z705&lt;0,IF('Настройки'!$B$10="Исключить","",IF('Настройки'!$B$10="Абсолютные значения",ABS(Z705),Z705)),Z705)))</x:f>
      </x:c>
      <x:c r="CD705" s="50" t="str">
        <x:f>IF(22&gt;'Настройки'!$B$3,"",IF(ISBLANK(AA705),IF('Настройки'!$B$9="Нулевой спрос",0,""),IF(AA705&lt;0,IF('Настройки'!$B$10="Исключить","",IF('Настройки'!$B$10="Абсолютные значения",ABS(AA705),AA705)),AA705)))</x:f>
      </x:c>
      <x:c r="CE705" s="50" t="str">
        <x:f>IF(23&gt;'Настройки'!$B$3,"",IF(ISBLANK(AB705),IF('Настройки'!$B$9="Нулевой спрос",0,""),IF(AB705&lt;0,IF('Настройки'!$B$10="Исключить","",IF('Настройки'!$B$10="Абсолютные значения",ABS(AB705),AB705)),AB705)))</x:f>
      </x:c>
      <x:c r="CF705" s="50" t="str">
        <x:f>IF(24&gt;'Настройки'!$B$3,"",IF(ISBLANK(AC705),IF('Настройки'!$B$9="Нулевой спрос",0,""),IF(AC705&lt;0,IF('Настройки'!$B$10="Исключить","",IF('Настройки'!$B$10="Абсолютные значения",ABS(AC705),AC705)),AC705)))</x:f>
      </x:c>
      <x:c r="CG705" s="50" t="str">
        <x:f>IF(25&gt;'Настройки'!$B$3,"",IF(ISBLANK(AD705),IF('Настройки'!$B$9="Нулевой спрос",0,""),IF(AD705&lt;0,IF('Настройки'!$B$10="Исключить","",IF('Настройки'!$B$10="Абсолютные значения",ABS(AD705),AD705)),AD705)))</x:f>
      </x:c>
      <x:c r="CH705" s="50" t="str">
        <x:f>IF(26&gt;'Настройки'!$B$3,"",IF(ISBLANK(AE705),IF('Настройки'!$B$9="Нулевой спрос",0,""),IF(AE705&lt;0,IF('Настройки'!$B$10="Исключить","",IF('Настройки'!$B$10="Абсолютные значения",ABS(AE705),AE705)),AE705)))</x:f>
      </x:c>
      <x:c r="CI705" s="50" t="str">
        <x:f>IF(27&gt;'Настройки'!$B$3,"",IF(ISBLANK(AF705),IF('Настройки'!$B$9="Нулевой спрос",0,""),IF(AF705&lt;0,IF('Настройки'!$B$10="Исключить","",IF('Настройки'!$B$10="Абсолютные значения",ABS(AF705),AF705)),AF705)))</x:f>
      </x:c>
      <x:c r="CJ705" s="50" t="str">
        <x:f>IF(28&gt;'Настройки'!$B$3,"",IF(ISBLANK(AG705),IF('Настройки'!$B$9="Нулевой спрос",0,""),IF(AG705&lt;0,IF('Настройки'!$B$10="Исключить","",IF('Настройки'!$B$10="Абсолютные значения",ABS(AG705),AG705)),AG705)))</x:f>
      </x:c>
      <x:c r="CK705" s="50" t="str">
        <x:f>IF(29&gt;'Настройки'!$B$3,"",IF(ISBLANK(AH705),IF('Настройки'!$B$9="Нулевой спрос",0,""),IF(AH705&lt;0,IF('Настройки'!$B$10="Исключить","",IF('Настройки'!$B$10="Абсолютные значения",ABS(AH705),AH705)),AH705)))</x:f>
      </x:c>
      <x:c r="CL705" s="50" t="str">
        <x:f>IF(30&gt;'Настройки'!$B$3,"",IF(ISBLANK(AI705),IF('Настройки'!$B$9="Нулевой спрос",0,""),IF(AI705&lt;0,IF('Настройки'!$B$10="Исключить","",IF('Настройки'!$B$10="Абсолютные значения",ABS(AI705),AI705)),AI705)))</x:f>
      </x:c>
      <x:c r="CM705" s="50" t="str">
        <x:f>IF(31&gt;'Настройки'!$B$3,"",IF(ISBLANK(AJ705),IF('Настройки'!$B$9="Нулевой спрос",0,""),IF(AJ705&lt;0,IF('Настройки'!$B$10="Исключить","",IF('Настройки'!$B$10="Абсолютные значения",ABS(AJ705),AJ705)),AJ705)))</x:f>
      </x:c>
      <x:c r="CN705" s="50" t="str">
        <x:f>IF(32&gt;'Настройки'!$B$3,"",IF(ISBLANK(AK705),IF('Настройки'!$B$9="Нулевой спрос",0,""),IF(AK705&lt;0,IF('Настройки'!$B$10="Исключить","",IF('Настройки'!$B$10="Абсолютные значения",ABS(AK705),AK705)),AK705)))</x:f>
      </x:c>
      <x:c r="CO705" s="50" t="str">
        <x:f>IF(33&gt;'Настройки'!$B$3,"",IF(ISBLANK(AL705),IF('Настройки'!$B$9="Нулевой спрос",0,""),IF(AL705&lt;0,IF('Настройки'!$B$10="Исключить","",IF('Настройки'!$B$10="Абсолютные значения",ABS(AL705),AL705)),AL705)))</x:f>
      </x:c>
      <x:c r="CP705" s="50" t="str">
        <x:f>IF(34&gt;'Настройки'!$B$3,"",IF(ISBLANK(AM705),IF('Настройки'!$B$9="Нулевой спрос",0,""),IF(AM705&lt;0,IF('Настройки'!$B$10="Исключить","",IF('Настройки'!$B$10="Абсолютные значения",ABS(AM705),AM705)),AM705)))</x:f>
      </x:c>
      <x:c r="CQ705" s="50" t="str">
        <x:f>IF(35&gt;'Настройки'!$B$3,"",IF(ISBLANK(AN705),IF('Настройки'!$B$9="Нулевой спрос",0,""),IF(AN705&lt;0,IF('Настройки'!$B$10="Исключить","",IF('Настройки'!$B$10="Абсолютные значения",ABS(AN705),AN705)),AN705)))</x:f>
      </x:c>
      <x:c r="CR705" s="50" t="str">
        <x:f>IF(36&gt;'Настройки'!$B$3,"",IF(ISBLANK(AO705),IF('Настройки'!$B$9="Нулевой спрос",0,""),IF(AO705&lt;0,IF('Настройки'!$B$10="Исключить","",IF('Настройки'!$B$10="Абсолютные значения",ABS(AO705),AO705)),AO705)))</x:f>
      </x:c>
      <x:c r="CS705" s="50" t="str">
        <x:f>IF(OR(1&gt;'Настройки'!$B$3,ISBLANK(BI705),BI705=0),"",BI705)</x:f>
      </x:c>
      <x:c r="CT705" s="50" t="str">
        <x:f>IF(OR(2&gt;'Настройки'!$B$3,ISBLANK(BJ705),BJ705=0),"",BJ705)</x:f>
      </x:c>
      <x:c r="CU705" s="50" t="str">
        <x:f>IF(OR(3&gt;'Настройки'!$B$3,ISBLANK(BK705),BK705=0),"",BK705)</x:f>
      </x:c>
      <x:c r="CV705" s="50" t="str">
        <x:f>IF(OR(4&gt;'Настройки'!$B$3,ISBLANK(BL705),BL705=0),"",BL705)</x:f>
      </x:c>
      <x:c r="CW705" s="50" t="str">
        <x:f>IF(OR(5&gt;'Настройки'!$B$3,ISBLANK(BM705),BM705=0),"",BM705)</x:f>
      </x:c>
      <x:c r="CX705" s="50" t="str">
        <x:f>IF(OR(6&gt;'Настройки'!$B$3,ISBLANK(BN705),BN705=0),"",BN705)</x:f>
      </x:c>
      <x:c r="CY705" s="50" t="str">
        <x:f>IF(OR(7&gt;'Настройки'!$B$3,ISBLANK(BO705),BO705=0),"",BO705)</x:f>
      </x:c>
      <x:c r="CZ705" s="50" t="str">
        <x:f>IF(OR(8&gt;'Настройки'!$B$3,ISBLANK(BP705),BP705=0),"",BP705)</x:f>
      </x:c>
      <x:c r="DA705" s="50" t="str">
        <x:f>IF(OR(9&gt;'Настройки'!$B$3,ISBLANK(BQ705),BQ705=0),"",BQ705)</x:f>
      </x:c>
      <x:c r="DB705" s="50" t="str">
        <x:f>IF(OR(10&gt;'Настройки'!$B$3,ISBLANK(BR705),BR705=0),"",BR705)</x:f>
      </x:c>
      <x:c r="DC705" s="50" t="str">
        <x:f>IF(OR(11&gt;'Настройки'!$B$3,ISBLANK(BS705),BS705=0),"",BS705)</x:f>
      </x:c>
      <x:c r="DD705" s="50" t="str">
        <x:f>IF(OR(12&gt;'Настройки'!$B$3,ISBLANK(BT705),BT705=0),"",BT705)</x:f>
      </x:c>
      <x:c r="DE705" s="50" t="str">
        <x:f>IF(OR(13&gt;'Настройки'!$B$3,ISBLANK(BU705),BU705=0),"",BU705)</x:f>
      </x:c>
      <x:c r="DF705" s="50" t="str">
        <x:f>IF(OR(14&gt;'Настройки'!$B$3,ISBLANK(BV705),BV705=0),"",BV705)</x:f>
      </x:c>
      <x:c r="DG705" s="50" t="str">
        <x:f>IF(OR(15&gt;'Настройки'!$B$3,ISBLANK(BW705),BW705=0),"",BW705)</x:f>
      </x:c>
      <x:c r="DH705" s="50" t="str">
        <x:f>IF(OR(16&gt;'Настройки'!$B$3,ISBLANK(BX705),BX705=0),"",BX705)</x:f>
      </x:c>
      <x:c r="DI705" s="50" t="str">
        <x:f>IF(OR(17&gt;'Настройки'!$B$3,ISBLANK(BY705),BY705=0),"",BY705)</x:f>
      </x:c>
      <x:c r="DJ705" s="50" t="str">
        <x:f>IF(OR(18&gt;'Настройки'!$B$3,ISBLANK(BZ705),BZ705=0),"",BZ705)</x:f>
      </x:c>
      <x:c r="DK705" s="50" t="str">
        <x:f>IF(OR(19&gt;'Настройки'!$B$3,ISBLANK(CA705),CA705=0),"",CA705)</x:f>
      </x:c>
      <x:c r="DL705" s="50" t="str">
        <x:f>IF(OR(20&gt;'Настройки'!$B$3,ISBLANK(CB705),CB705=0),"",CB705)</x:f>
      </x:c>
      <x:c r="DM705" s="50" t="str">
        <x:f>IF(OR(21&gt;'Настройки'!$B$3,ISBLANK(CC705),CC705=0),"",CC705)</x:f>
      </x:c>
      <x:c r="DN705" s="50" t="str">
        <x:f>IF(OR(22&gt;'Настройки'!$B$3,ISBLANK(CD705),CD705=0),"",CD705)</x:f>
      </x:c>
      <x:c r="DO705" s="50" t="str">
        <x:f>IF(OR(23&gt;'Настройки'!$B$3,ISBLANK(CE705),CE705=0),"",CE705)</x:f>
      </x:c>
      <x:c r="DP705" s="50" t="str">
        <x:f>IF(OR(24&gt;'Настройки'!$B$3,ISBLANK(CF705),CF705=0),"",CF705)</x:f>
      </x:c>
      <x:c r="DQ705" s="50" t="str">
        <x:f>IF(OR(25&gt;'Настройки'!$B$3,ISBLANK(CG705),CG705=0),"",CG705)</x:f>
      </x:c>
      <x:c r="DR705" s="50" t="str">
        <x:f>IF(OR(26&gt;'Настройки'!$B$3,ISBLANK(CH705),CH705=0),"",CH705)</x:f>
      </x:c>
      <x:c r="DS705" s="50" t="str">
        <x:f>IF(OR(27&gt;'Настройки'!$B$3,ISBLANK(CI705),CI705=0),"",CI705)</x:f>
      </x:c>
      <x:c r="DT705" s="50" t="str">
        <x:f>IF(OR(28&gt;'Настройки'!$B$3,ISBLANK(CJ705),CJ705=0),"",CJ705)</x:f>
      </x:c>
      <x:c r="DU705" s="50" t="str">
        <x:f>IF(OR(29&gt;'Настройки'!$B$3,ISBLANK(CK705),CK705=0),"",CK705)</x:f>
      </x:c>
      <x:c r="DV705" s="50" t="str">
        <x:f>IF(OR(30&gt;'Настройки'!$B$3,ISBLANK(CL705),CL705=0),"",CL705)</x:f>
      </x:c>
      <x:c r="DW705" s="50" t="str">
        <x:f>IF(OR(31&gt;'Настройки'!$B$3,ISBLANK(CM705),CM705=0),"",CM705)</x:f>
      </x:c>
      <x:c r="DX705" s="50" t="str">
        <x:f>IF(OR(32&gt;'Настройки'!$B$3,ISBLANK(CN705),CN705=0),"",CN705)</x:f>
      </x:c>
      <x:c r="DY705" s="50" t="str">
        <x:f>IF(OR(33&gt;'Настройки'!$B$3,ISBLANK(CO705),CO705=0),"",CO705)</x:f>
      </x:c>
      <x:c r="DZ705" s="50" t="str">
        <x:f>IF(OR(34&gt;'Настройки'!$B$3,ISBLANK(CP705),CP705=0),"",CP705)</x:f>
      </x:c>
      <x:c r="EA705" s="50" t="str">
        <x:f>IF(OR(35&gt;'Настройки'!$B$3,ISBLANK(CQ705),CQ705=0),"",CQ705)</x:f>
      </x:c>
      <x:c r="EB705" s="50" t="str">
        <x:f>IF(OR(36&gt;'Настройки'!$B$3,ISBLANK(CR705),CR705=0),"",CR705)</x:f>
      </x:c>
      <x:c r="EC705" s="50" t="str">
        <x:f>IF(A705="","",IF(OR(BB705="AZ",BB705="BZ"),10000+ROW(),IF(AZ705&gt;'Настройки'!$B$11,20000+ROW(),IF(BF705&lt;&gt;"Обычный",30000+ROW(),IF(AX705&lt;=0,40000+ROW(),"")))))</x:f>
      </x:c>
      <x:c r="ED705" s="50" t="str">
        <x:f>IF(EC705="","",COUNTIFS($EC$2:$EC$1001,"&gt;0",$EC$2:$EC$1001,"&lt;"&amp;EC705)+1)</x:f>
      </x:c>
    </x:row>
    <x:row r="706">
      <x:c r="A706" s="115"/>
      <x:c r="B706" s="115"/>
      <x:c r="C706" s="115"/>
      <x:c r="D706" s="118"/>
      <x:c r="E706" s="118"/>
      <x:c r="F706" s="118"/>
      <x:c r="G706" s="118"/>
      <x:c r="H706" s="118"/>
      <x:c r="I706" s="118"/>
      <x:c r="J706" s="118"/>
      <x:c r="K706" s="118"/>
      <x:c r="L706" s="118"/>
      <x:c r="M706" s="118"/>
      <x:c r="N706" s="118"/>
      <x:c r="O706" s="118"/>
      <x:c r="P706" s="118"/>
      <x:c r="Q706" s="118"/>
      <x:c r="R706" s="118"/>
      <x:c r="S706" s="118"/>
      <x:c r="T706" s="118"/>
      <x:c r="U706" s="118"/>
      <x:c r="V706" s="118"/>
      <x:c r="W706" s="118"/>
      <x:c r="X706" s="118"/>
      <x:c r="Y706" s="118"/>
      <x:c r="Z706" s="118"/>
      <x:c r="AA706" s="118"/>
      <x:c r="AB706" s="118"/>
      <x:c r="AC706" s="118"/>
      <x:c r="AD706" s="118"/>
      <x:c r="AE706" s="118"/>
      <x:c r="AF706" s="118"/>
      <x:c r="AG706" s="118"/>
      <x:c r="AH706" s="118"/>
      <x:c r="AI706" s="118"/>
      <x:c r="AJ706" s="118"/>
      <x:c r="AK706" s="118"/>
      <x:c r="AL706" s="118"/>
      <x:c r="AM706" s="118"/>
      <x:c r="AN706" s="118"/>
      <x:c r="AO706" s="118"/>
      <x:c r="AP706" s="115"/>
      <x:c r="AQ706" s="49" t="str">
        <x:f>IF(A706="","",COUNT(BI706:INDEX(BI706:CR706,1,'Настройки'!$B$3)))</x:f>
      </x:c>
      <x:c r="AR706" s="49" t="str">
        <x:f>IF(A706="","",SUM(BI706:INDEX(BI706:CR706,1,'Настройки'!$B$3)))</x:f>
      </x:c>
      <x:c r="AS706" s="58" t="str">
        <x:f>IF(A706="","",IF('Настройки'!$B$4="Стоимость потребления",AR706*D706,IF('Настройки'!$B$4="Количество",AR706,E706)))</x:f>
      </x:c>
      <x:c r="AT706" s="61" t="str">
        <x:f>IF(OR(A706="",AS706&lt;0,SUM($AS$2:$AS$1001)&lt;=0),"",AS706/SUM($AS$2:$AS$1001))</x:f>
      </x:c>
      <x:c r="AU706" s="61" t="str">
        <x:f>IF(OR(A706="",AS706&lt;0,SUM($AS$2:$AS$1001)&lt;=0),"",SUMIFS($AS$2:$AS$1001,$AS$2:$AS$1001,"&gt;"&amp;AS706)/SUM($AS$2:$AS$1001))</x:f>
      </x:c>
      <x:c r="AV706" s="61" t="str">
        <x:f>IF(OR(A706="",AS706&lt;0,SUM($AS$2:$AS$1001)&lt;=0),"",SUMIFS($AS$2:$AS$1001,$AS$2:$AS$1001,"&gt;="&amp;AS706)/SUM($AS$2:$AS$1001))</x:f>
      </x:c>
      <x:c r="AW706" s="49" t="str">
        <x:f>IF(A706="","",IF(SUM($AS$2:$AS$1001)&lt;=0,"Не определён",IF(AS706&lt;0,"Исключение",IF(AU706&lt;'Настройки'!$B$5,"A",IF(AU706&lt;'Настройки'!$B$6,"B","C")))))</x:f>
      </x:c>
      <x:c r="AX706" s="58" t="str">
        <x:f>IF(A706="","",IF(AQ706=0,"",AVERAGE(BI706:INDEX(BI706:CR706,1,'Настройки'!$B$3))))</x:f>
      </x:c>
      <x:c r="AY706" s="58" t="str">
        <x:f>IF(OR(A706="",AQ706=0),"",STDEVP(BI706:INDEX(BI706:CR706,1,'Настройки'!$B$3)))</x:f>
      </x:c>
      <x:c r="AZ706" s="61" t="str">
        <x:f>IF(OR(A706="",AQ706&lt;'Настройки'!$B$12,AX706&lt;=0,AND('Настройки'!$B$10="Блокировать",COUNTIF(F706:INDEX(F706:AO706,1,'Настройки'!$B$3),"&lt;0")&gt;0)),"",AY706/ABS(AX706))</x:f>
      </x:c>
      <x:c r="BA706" s="49" t="str">
        <x:f>IF(A706="","",IF(AND('Настройки'!$B$10="Блокировать",COUNTIF(F706:INDEX(F706:AO706,1,'Настройки'!$B$3),"&lt;0")&gt;0),"Не определён",IF(AQ706&lt;'Настройки'!$B$12,"Не определён",IF(AX706=0,"Нет спроса",IF(AX706&lt;0,"Не определён",IF(AZ706&lt;='Настройки'!$B$7,"X",IF(AZ706&lt;='Настройки'!$B$8,"Y","Z")))))))</x:f>
      </x:c>
      <x:c r="BB706" s="49" t="str">
        <x:f>IF(OR(A706="",LEN(AW706)&lt;&gt;1,LEN(BA706)&lt;&gt;1),"",AW706&amp;BA706)</x:f>
      </x:c>
      <x:c r="BC706" s="61" t="str">
        <x:f>IF(OR(A706="",AQ706=0),"",(COUNT(BI706:INDEX(BI706:CR706,1,'Настройки'!$B$3))-COUNT(CS706:INDEX(CS706:EB706,1,'Настройки'!$B$3)))/AQ706)</x:f>
      </x:c>
      <x:c r="BD706" s="64" t="str">
        <x:f>IF(OR(A706="",COUNT(CS706:INDEX(CS706:EB706,1,'Настройки'!$B$3))=0),"",AQ706/COUNT(CS706:INDEX(CS706:EB706,1,'Настройки'!$B$3)))</x:f>
      </x:c>
      <x:c r="BE706" s="64" t="str">
        <x:f>IF(OR(A706="",COUNT(CS706:INDEX(CS706:EB706,1,'Настройки'!$B$3))=0),"",IF(AVERAGE(CS706:INDEX(CS706:EB706,1,'Настройки'!$B$3))=0,"",(STDEVP(CS706:INDEX(CS706:EB706,1,'Настройки'!$B$3))/ABS(AVERAGE(CS706:INDEX(CS706:EB706,1,'Настройки'!$B$3))))^2))</x:f>
      </x:c>
      <x:c r="BF706" s="49" t="str">
        <x:f>IF(A706="","",IF(AQ706&lt;3,"Недостаточно",IF(AQ706&lt;6,"Предварительный","Обычный")))</x:f>
      </x:c>
      <x:c r="BG706" s="49" t="str">
        <x:f>IF(A706="","",IF(COUNTIF(F706:INDEX(F706:AO706,1,'Настройки'!$B$3),"&lt;0")&gt;0,IF('Настройки'!$B$10="Блокировать","Отрицательный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"),"")&amp;IF(AQ706&lt;3,"Недостаточно истории. ",IF(AQ706&lt;6,"Предварительная классификация. ",""))&amp;IF(AX706=0,"Нет спроса за горизонт. ","")&amp;IF(AZ706&gt;'Настройки'!$B$11,"Экстремальная вариативность. ",""))</x:f>
      </x:c>
      <x:c r="BH706" s="49" t="str">
        <x:f>IF(A706="","",IFERROR(VLOOKUP(BB706,'Настройки'!$D$3:$E$11,2,FALSE),"Сначала проверьте исходные данные и историю спроса.")&amp;" Уточните срок поставки, MOQ и критичность.")</x:f>
      </x:c>
      <x:c r="BI706" s="50" t="str">
        <x:f>IF(1&gt;'Настройки'!$B$3,"",IF(ISBLANK(F706),IF('Настройки'!$B$9="Нулевой спрос",0,""),IF(F706&lt;0,IF('Настройки'!$B$10="Исключить","",IF('Настройки'!$B$10="Абсолютные значения",ABS(F706),F706)),F706)))</x:f>
      </x:c>
      <x:c r="BJ706" s="50" t="str">
        <x:f>IF(2&gt;'Настройки'!$B$3,"",IF(ISBLANK(G706),IF('Настройки'!$B$9="Нулевой спрос",0,""),IF(G706&lt;0,IF('Настройки'!$B$10="Исключить","",IF('Настройки'!$B$10="Абсолютные значения",ABS(G706),G706)),G706)))</x:f>
      </x:c>
      <x:c r="BK706" s="50" t="str">
        <x:f>IF(3&gt;'Настройки'!$B$3,"",IF(ISBLANK(H706),IF('Настройки'!$B$9="Нулевой спрос",0,""),IF(H706&lt;0,IF('Настройки'!$B$10="Исключить","",IF('Настройки'!$B$10="Абсолютные значения",ABS(H706),H706)),H706)))</x:f>
      </x:c>
      <x:c r="BL706" s="50" t="str">
        <x:f>IF(4&gt;'Настройки'!$B$3,"",IF(ISBLANK(I706),IF('Настройки'!$B$9="Нулевой спрос",0,""),IF(I706&lt;0,IF('Настройки'!$B$10="Исключить","",IF('Настройки'!$B$10="Абсолютные значения",ABS(I706),I706)),I706)))</x:f>
      </x:c>
      <x:c r="BM706" s="50" t="str">
        <x:f>IF(5&gt;'Настройки'!$B$3,"",IF(ISBLANK(J706),IF('Настройки'!$B$9="Нулевой спрос",0,""),IF(J706&lt;0,IF('Настройки'!$B$10="Исключить","",IF('Настройки'!$B$10="Абсолютные значения",ABS(J706),J706)),J706)))</x:f>
      </x:c>
      <x:c r="BN706" s="50" t="str">
        <x:f>IF(6&gt;'Настройки'!$B$3,"",IF(ISBLANK(K706),IF('Настройки'!$B$9="Нулевой спрос",0,""),IF(K706&lt;0,IF('Настройки'!$B$10="Исключить","",IF('Настройки'!$B$10="Абсолютные значения",ABS(K706),K706)),K706)))</x:f>
      </x:c>
      <x:c r="BO706" s="50" t="str">
        <x:f>IF(7&gt;'Настройки'!$B$3,"",IF(ISBLANK(L706),IF('Настройки'!$B$9="Нулевой спрос",0,""),IF(L706&lt;0,IF('Настройки'!$B$10="Исключить","",IF('Настройки'!$B$10="Абсолютные значения",ABS(L706),L706)),L706)))</x:f>
      </x:c>
      <x:c r="BP706" s="50" t="str">
        <x:f>IF(8&gt;'Настройки'!$B$3,"",IF(ISBLANK(M706),IF('Настройки'!$B$9="Нулевой спрос",0,""),IF(M706&lt;0,IF('Настройки'!$B$10="Исключить","",IF('Настройки'!$B$10="Абсолютные значения",ABS(M706),M706)),M706)))</x:f>
      </x:c>
      <x:c r="BQ706" s="50" t="str">
        <x:f>IF(9&gt;'Настройки'!$B$3,"",IF(ISBLANK(N706),IF('Настройки'!$B$9="Нулевой спрос",0,""),IF(N706&lt;0,IF('Настройки'!$B$10="Исключить","",IF('Настройки'!$B$10="Абсолютные значения",ABS(N706),N706)),N706)))</x:f>
      </x:c>
      <x:c r="BR706" s="50" t="str">
        <x:f>IF(10&gt;'Настройки'!$B$3,"",IF(ISBLANK(O706),IF('Настройки'!$B$9="Нулевой спрос",0,""),IF(O706&lt;0,IF('Настройки'!$B$10="Исключить","",IF('Настройки'!$B$10="Абсолютные значения",ABS(O706),O706)),O706)))</x:f>
      </x:c>
      <x:c r="BS706" s="50" t="str">
        <x:f>IF(11&gt;'Настройки'!$B$3,"",IF(ISBLANK(P706),IF('Настройки'!$B$9="Нулевой спрос",0,""),IF(P706&lt;0,IF('Настройки'!$B$10="Исключить","",IF('Настройки'!$B$10="Абсолютные значения",ABS(P706),P706)),P706)))</x:f>
      </x:c>
      <x:c r="BT706" s="50" t="str">
        <x:f>IF(12&gt;'Настройки'!$B$3,"",IF(ISBLANK(Q706),IF('Настройки'!$B$9="Нулевой спрос",0,""),IF(Q706&lt;0,IF('Настройки'!$B$10="Исключить","",IF('Настройки'!$B$10="Абсолютные значения",ABS(Q706),Q706)),Q706)))</x:f>
      </x:c>
      <x:c r="BU706" s="50" t="str">
        <x:f>IF(13&gt;'Настройки'!$B$3,"",IF(ISBLANK(R706),IF('Настройки'!$B$9="Нулевой спрос",0,""),IF(R706&lt;0,IF('Настройки'!$B$10="Исключить","",IF('Настройки'!$B$10="Абсолютные значения",ABS(R706),R706)),R706)))</x:f>
      </x:c>
      <x:c r="BV706" s="50" t="str">
        <x:f>IF(14&gt;'Настройки'!$B$3,"",IF(ISBLANK(S706),IF('Настройки'!$B$9="Нулевой спрос",0,""),IF(S706&lt;0,IF('Настройки'!$B$10="Исключить","",IF('Настройки'!$B$10="Абсолютные значения",ABS(S706),S706)),S706)))</x:f>
      </x:c>
      <x:c r="BW706" s="50" t="str">
        <x:f>IF(15&gt;'Настройки'!$B$3,"",IF(ISBLANK(T706),IF('Настройки'!$B$9="Нулевой спрос",0,""),IF(T706&lt;0,IF('Настройки'!$B$10="Исключить","",IF('Настройки'!$B$10="Абсолютные значения",ABS(T706),T706)),T706)))</x:f>
      </x:c>
      <x:c r="BX706" s="50" t="str">
        <x:f>IF(16&gt;'Настройки'!$B$3,"",IF(ISBLANK(U706),IF('Настройки'!$B$9="Нулевой спрос",0,""),IF(U706&lt;0,IF('Настройки'!$B$10="Исключить","",IF('Настройки'!$B$10="Абсолютные значения",ABS(U706),U706)),U706)))</x:f>
      </x:c>
      <x:c r="BY706" s="50" t="str">
        <x:f>IF(17&gt;'Настройки'!$B$3,"",IF(ISBLANK(V706),IF('Настройки'!$B$9="Нулевой спрос",0,""),IF(V706&lt;0,IF('Настройки'!$B$10="Исключить","",IF('Настройки'!$B$10="Абсолютные значения",ABS(V706),V706)),V706)))</x:f>
      </x:c>
      <x:c r="BZ706" s="50" t="str">
        <x:f>IF(18&gt;'Настройки'!$B$3,"",IF(ISBLANK(W706),IF('Настройки'!$B$9="Нулевой спрос",0,""),IF(W706&lt;0,IF('Настройки'!$B$10="Исключить","",IF('Настройки'!$B$10="Абсолютные значения",ABS(W706),W706)),W706)))</x:f>
      </x:c>
      <x:c r="CA706" s="50" t="str">
        <x:f>IF(19&gt;'Настройки'!$B$3,"",IF(ISBLANK(X706),IF('Настройки'!$B$9="Нулевой спрос",0,""),IF(X706&lt;0,IF('Настройки'!$B$10="Исключить","",IF('Настройки'!$B$10="Абсолютные значения",ABS(X706),X706)),X706)))</x:f>
      </x:c>
      <x:c r="CB706" s="50" t="str">
        <x:f>IF(20&gt;'Настройки'!$B$3,"",IF(ISBLANK(Y706),IF('Настройки'!$B$9="Нулевой спрос",0,""),IF(Y706&lt;0,IF('Настройки'!$B$10="Исключить","",IF('Настройки'!$B$10="Абсолютные значения",ABS(Y706),Y706)),Y706)))</x:f>
      </x:c>
      <x:c r="CC706" s="50" t="str">
        <x:f>IF(21&gt;'Настройки'!$B$3,"",IF(ISBLANK(Z706),IF('Настройки'!$B$9="Нулевой спрос",0,""),IF(Z706&lt;0,IF('Настройки'!$B$10="Исключить","",IF('Настройки'!$B$10="Абсолютные значения",ABS(Z706),Z706)),Z706)))</x:f>
      </x:c>
      <x:c r="CD706" s="50" t="str">
        <x:f>IF(22&gt;'Настройки'!$B$3,"",IF(ISBLANK(AA706),IF('Настройки'!$B$9="Нулевой спрос",0,""),IF(AA706&lt;0,IF('Настройки'!$B$10="Исключить","",IF('Настройки'!$B$10="Абсолютные значения",ABS(AA706),AA706)),AA706)))</x:f>
      </x:c>
      <x:c r="CE706" s="50" t="str">
        <x:f>IF(23&gt;'Настройки'!$B$3,"",IF(ISBLANK(AB706),IF('Настройки'!$B$9="Нулевой спрос",0,""),IF(AB706&lt;0,IF('Настройки'!$B$10="Исключить","",IF('Настройки'!$B$10="Абсолютные значения",ABS(AB706),AB706)),AB706)))</x:f>
      </x:c>
      <x:c r="CF706" s="50" t="str">
        <x:f>IF(24&gt;'Настройки'!$B$3,"",IF(ISBLANK(AC706),IF('Настройки'!$B$9="Нулевой спрос",0,""),IF(AC706&lt;0,IF('Настройки'!$B$10="Исключить","",IF('Настройки'!$B$10="Абсолютные значения",ABS(AC706),AC706)),AC706)))</x:f>
      </x:c>
      <x:c r="CG706" s="50" t="str">
        <x:f>IF(25&gt;'Настройки'!$B$3,"",IF(ISBLANK(AD706),IF('Настройки'!$B$9="Нулевой спрос",0,""),IF(AD706&lt;0,IF('Настройки'!$B$10="Исключить","",IF('Настройки'!$B$10="Абсолютные значения",ABS(AD706),AD706)),AD706)))</x:f>
      </x:c>
      <x:c r="CH706" s="50" t="str">
        <x:f>IF(26&gt;'Настройки'!$B$3,"",IF(ISBLANK(AE706),IF('Настройки'!$B$9="Нулевой спрос",0,""),IF(AE706&lt;0,IF('Настройки'!$B$10="Исключить","",IF('Настройки'!$B$10="Абсолютные значения",ABS(AE706),AE706)),AE706)))</x:f>
      </x:c>
      <x:c r="CI706" s="50" t="str">
        <x:f>IF(27&gt;'Настройки'!$B$3,"",IF(ISBLANK(AF706),IF('Настройки'!$B$9="Нулевой спрос",0,""),IF(AF706&lt;0,IF('Настройки'!$B$10="Исключить","",IF('Настройки'!$B$10="Абсолютные значения",ABS(AF706),AF706)),AF706)))</x:f>
      </x:c>
      <x:c r="CJ706" s="50" t="str">
        <x:f>IF(28&gt;'Настройки'!$B$3,"",IF(ISBLANK(AG706),IF('Настройки'!$B$9="Нулевой спрос",0,""),IF(AG706&lt;0,IF('Настройки'!$B$10="Исключить","",IF('Настройки'!$B$10="Абсолютные значения",ABS(AG706),AG706)),AG706)))</x:f>
      </x:c>
      <x:c r="CK706" s="50" t="str">
        <x:f>IF(29&gt;'Настройки'!$B$3,"",IF(ISBLANK(AH706),IF('Настройки'!$B$9="Нулевой спрос",0,""),IF(AH706&lt;0,IF('Настройки'!$B$10="Исключить","",IF('Настройки'!$B$10="Абсолютные значения",ABS(AH706),AH706)),AH706)))</x:f>
      </x:c>
      <x:c r="CL706" s="50" t="str">
        <x:f>IF(30&gt;'Настройки'!$B$3,"",IF(ISBLANK(AI706),IF('Настройки'!$B$9="Нулевой спрос",0,""),IF(AI706&lt;0,IF('Настройки'!$B$10="Исключить","",IF('Настройки'!$B$10="Абсолютные значения",ABS(AI706),AI706)),AI706)))</x:f>
      </x:c>
      <x:c r="CM706" s="50" t="str">
        <x:f>IF(31&gt;'Настройки'!$B$3,"",IF(ISBLANK(AJ706),IF('Настройки'!$B$9="Нулевой спрос",0,""),IF(AJ706&lt;0,IF('Настройки'!$B$10="Исключить","",IF('Настройки'!$B$10="Абсолютные значения",ABS(AJ706),AJ706)),AJ706)))</x:f>
      </x:c>
      <x:c r="CN706" s="50" t="str">
        <x:f>IF(32&gt;'Настройки'!$B$3,"",IF(ISBLANK(AK706),IF('Настройки'!$B$9="Нулевой спрос",0,""),IF(AK706&lt;0,IF('Настройки'!$B$10="Исключить","",IF('Настройки'!$B$10="Абсолютные значения",ABS(AK706),AK706)),AK706)))</x:f>
      </x:c>
      <x:c r="CO706" s="50" t="str">
        <x:f>IF(33&gt;'Настройки'!$B$3,"",IF(ISBLANK(AL706),IF('Настройки'!$B$9="Нулевой спрос",0,""),IF(AL706&lt;0,IF('Настройки'!$B$10="Исключить","",IF('Настройки'!$B$10="Абсолютные значения",ABS(AL706),AL706)),AL706)))</x:f>
      </x:c>
      <x:c r="CP706" s="50" t="str">
        <x:f>IF(34&gt;'Настройки'!$B$3,"",IF(ISBLANK(AM706),IF('Настройки'!$B$9="Нулевой спрос",0,""),IF(AM706&lt;0,IF('Настройки'!$B$10="Исключить","",IF('Настройки'!$B$10="Абсолютные значения",ABS(AM706),AM706)),AM706)))</x:f>
      </x:c>
      <x:c r="CQ706" s="50" t="str">
        <x:f>IF(35&gt;'Настройки'!$B$3,"",IF(ISBLANK(AN706),IF('Настройки'!$B$9="Нулевой спрос",0,""),IF(AN706&lt;0,IF('Настройки'!$B$10="Исключить","",IF('Настройки'!$B$10="Абсолютные значения",ABS(AN706),AN706)),AN706)))</x:f>
      </x:c>
      <x:c r="CR706" s="50" t="str">
        <x:f>IF(36&gt;'Настройки'!$B$3,"",IF(ISBLANK(AO706),IF('Настройки'!$B$9="Нулевой спрос",0,""),IF(AO706&lt;0,IF('Настройки'!$B$10="Исключить","",IF('Настройки'!$B$10="Абсолютные значения",ABS(AO706),AO706)),AO706)))</x:f>
      </x:c>
      <x:c r="CS706" s="50" t="str">
        <x:f>IF(OR(1&gt;'Настройки'!$B$3,ISBLANK(BI706),BI706=0),"",BI706)</x:f>
      </x:c>
      <x:c r="CT706" s="50" t="str">
        <x:f>IF(OR(2&gt;'Настройки'!$B$3,ISBLANK(BJ706),BJ706=0),"",BJ706)</x:f>
      </x:c>
      <x:c r="CU706" s="50" t="str">
        <x:f>IF(OR(3&gt;'Настройки'!$B$3,ISBLANK(BK706),BK706=0),"",BK706)</x:f>
      </x:c>
      <x:c r="CV706" s="50" t="str">
        <x:f>IF(OR(4&gt;'Настройки'!$B$3,ISBLANK(BL706),BL706=0),"",BL706)</x:f>
      </x:c>
      <x:c r="CW706" s="50" t="str">
        <x:f>IF(OR(5&gt;'Настройки'!$B$3,ISBLANK(BM706),BM706=0),"",BM706)</x:f>
      </x:c>
      <x:c r="CX706" s="50" t="str">
        <x:f>IF(OR(6&gt;'Настройки'!$B$3,ISBLANK(BN706),BN706=0),"",BN706)</x:f>
      </x:c>
      <x:c r="CY706" s="50" t="str">
        <x:f>IF(OR(7&gt;'Настройки'!$B$3,ISBLANK(BO706),BO706=0),"",BO706)</x:f>
      </x:c>
      <x:c r="CZ706" s="50" t="str">
        <x:f>IF(OR(8&gt;'Настройки'!$B$3,ISBLANK(BP706),BP706=0),"",BP706)</x:f>
      </x:c>
      <x:c r="DA706" s="50" t="str">
        <x:f>IF(OR(9&gt;'Настройки'!$B$3,ISBLANK(BQ706),BQ706=0),"",BQ706)</x:f>
      </x:c>
      <x:c r="DB706" s="50" t="str">
        <x:f>IF(OR(10&gt;'Настройки'!$B$3,ISBLANK(BR706),BR706=0),"",BR706)</x:f>
      </x:c>
      <x:c r="DC706" s="50" t="str">
        <x:f>IF(OR(11&gt;'Настройки'!$B$3,ISBLANK(BS706),BS706=0),"",BS706)</x:f>
      </x:c>
      <x:c r="DD706" s="50" t="str">
        <x:f>IF(OR(12&gt;'Настройки'!$B$3,ISBLANK(BT706),BT706=0),"",BT706)</x:f>
      </x:c>
      <x:c r="DE706" s="50" t="str">
        <x:f>IF(OR(13&gt;'Настройки'!$B$3,ISBLANK(BU706),BU706=0),"",BU706)</x:f>
      </x:c>
      <x:c r="DF706" s="50" t="str">
        <x:f>IF(OR(14&gt;'Настройки'!$B$3,ISBLANK(BV706),BV706=0),"",BV706)</x:f>
      </x:c>
      <x:c r="DG706" s="50" t="str">
        <x:f>IF(OR(15&gt;'Настройки'!$B$3,ISBLANK(BW706),BW706=0),"",BW706)</x:f>
      </x:c>
      <x:c r="DH706" s="50" t="str">
        <x:f>IF(OR(16&gt;'Настройки'!$B$3,ISBLANK(BX706),BX706=0),"",BX706)</x:f>
      </x:c>
      <x:c r="DI706" s="50" t="str">
        <x:f>IF(OR(17&gt;'Настройки'!$B$3,ISBLANK(BY706),BY706=0),"",BY706)</x:f>
      </x:c>
      <x:c r="DJ706" s="50" t="str">
        <x:f>IF(OR(18&gt;'Настройки'!$B$3,ISBLANK(BZ706),BZ706=0),"",BZ706)</x:f>
      </x:c>
      <x:c r="DK706" s="50" t="str">
        <x:f>IF(OR(19&gt;'Настройки'!$B$3,ISBLANK(CA706),CA706=0),"",CA706)</x:f>
      </x:c>
      <x:c r="DL706" s="50" t="str">
        <x:f>IF(OR(20&gt;'Настройки'!$B$3,ISBLANK(CB706),CB706=0),"",CB706)</x:f>
      </x:c>
      <x:c r="DM706" s="50" t="str">
        <x:f>IF(OR(21&gt;'Настройки'!$B$3,ISBLANK(CC706),CC706=0),"",CC706)</x:f>
      </x:c>
      <x:c r="DN706" s="50" t="str">
        <x:f>IF(OR(22&gt;'Настройки'!$B$3,ISBLANK(CD706),CD706=0),"",CD706)</x:f>
      </x:c>
      <x:c r="DO706" s="50" t="str">
        <x:f>IF(OR(23&gt;'Настройки'!$B$3,ISBLANK(CE706),CE706=0),"",CE706)</x:f>
      </x:c>
      <x:c r="DP706" s="50" t="str">
        <x:f>IF(OR(24&gt;'Настройки'!$B$3,ISBLANK(CF706),CF706=0),"",CF706)</x:f>
      </x:c>
      <x:c r="DQ706" s="50" t="str">
        <x:f>IF(OR(25&gt;'Настройки'!$B$3,ISBLANK(CG706),CG706=0),"",CG706)</x:f>
      </x:c>
      <x:c r="DR706" s="50" t="str">
        <x:f>IF(OR(26&gt;'Настройки'!$B$3,ISBLANK(CH706),CH706=0),"",CH706)</x:f>
      </x:c>
      <x:c r="DS706" s="50" t="str">
        <x:f>IF(OR(27&gt;'Настройки'!$B$3,ISBLANK(CI706),CI706=0),"",CI706)</x:f>
      </x:c>
      <x:c r="DT706" s="50" t="str">
        <x:f>IF(OR(28&gt;'Настройки'!$B$3,ISBLANK(CJ706),CJ706=0),"",CJ706)</x:f>
      </x:c>
      <x:c r="DU706" s="50" t="str">
        <x:f>IF(OR(29&gt;'Настройки'!$B$3,ISBLANK(CK706),CK706=0),"",CK706)</x:f>
      </x:c>
      <x:c r="DV706" s="50" t="str">
        <x:f>IF(OR(30&gt;'Настройки'!$B$3,ISBLANK(CL706),CL706=0),"",CL706)</x:f>
      </x:c>
      <x:c r="DW706" s="50" t="str">
        <x:f>IF(OR(31&gt;'Настройки'!$B$3,ISBLANK(CM706),CM706=0),"",CM706)</x:f>
      </x:c>
      <x:c r="DX706" s="50" t="str">
        <x:f>IF(OR(32&gt;'Настройки'!$B$3,ISBLANK(CN706),CN706=0),"",CN706)</x:f>
      </x:c>
      <x:c r="DY706" s="50" t="str">
        <x:f>IF(OR(33&gt;'Настройки'!$B$3,ISBLANK(CO706),CO706=0),"",CO706)</x:f>
      </x:c>
      <x:c r="DZ706" s="50" t="str">
        <x:f>IF(OR(34&gt;'Настройки'!$B$3,ISBLANK(CP706),CP706=0),"",CP706)</x:f>
      </x:c>
      <x:c r="EA706" s="50" t="str">
        <x:f>IF(OR(35&gt;'Настройки'!$B$3,ISBLANK(CQ706),CQ706=0),"",CQ706)</x:f>
      </x:c>
      <x:c r="EB706" s="50" t="str">
        <x:f>IF(OR(36&gt;'Настройки'!$B$3,ISBLANK(CR706),CR706=0),"",CR706)</x:f>
      </x:c>
      <x:c r="EC706" s="50" t="str">
        <x:f>IF(A706="","",IF(OR(BB706="AZ",BB706="BZ"),10000+ROW(),IF(AZ706&gt;'Настройки'!$B$11,20000+ROW(),IF(BF706&lt;&gt;"Обычный",30000+ROW(),IF(AX706&lt;=0,40000+ROW(),"")))))</x:f>
      </x:c>
      <x:c r="ED706" s="50" t="str">
        <x:f>IF(EC706="","",COUNTIFS($EC$2:$EC$1001,"&gt;0",$EC$2:$EC$1001,"&lt;"&amp;EC706)+1)</x:f>
      </x:c>
    </x:row>
    <x:row r="707">
      <x:c r="A707" s="115"/>
      <x:c r="B707" s="115"/>
      <x:c r="C707" s="115"/>
      <x:c r="D707" s="118"/>
      <x:c r="E707" s="118"/>
      <x:c r="F707" s="118"/>
      <x:c r="G707" s="118"/>
      <x:c r="H707" s="118"/>
      <x:c r="I707" s="118"/>
      <x:c r="J707" s="118"/>
      <x:c r="K707" s="118"/>
      <x:c r="L707" s="118"/>
      <x:c r="M707" s="118"/>
      <x:c r="N707" s="118"/>
      <x:c r="O707" s="118"/>
      <x:c r="P707" s="118"/>
      <x:c r="Q707" s="118"/>
      <x:c r="R707" s="118"/>
      <x:c r="S707" s="118"/>
      <x:c r="T707" s="118"/>
      <x:c r="U707" s="118"/>
      <x:c r="V707" s="118"/>
      <x:c r="W707" s="118"/>
      <x:c r="X707" s="118"/>
      <x:c r="Y707" s="118"/>
      <x:c r="Z707" s="118"/>
      <x:c r="AA707" s="118"/>
      <x:c r="AB707" s="118"/>
      <x:c r="AC707" s="118"/>
      <x:c r="AD707" s="118"/>
      <x:c r="AE707" s="118"/>
      <x:c r="AF707" s="118"/>
      <x:c r="AG707" s="118"/>
      <x:c r="AH707" s="118"/>
      <x:c r="AI707" s="118"/>
      <x:c r="AJ707" s="118"/>
      <x:c r="AK707" s="118"/>
      <x:c r="AL707" s="118"/>
      <x:c r="AM707" s="118"/>
      <x:c r="AN707" s="118"/>
      <x:c r="AO707" s="118"/>
      <x:c r="AP707" s="115"/>
      <x:c r="AQ707" s="49" t="str">
        <x:f>IF(A707="","",COUNT(BI707:INDEX(BI707:CR707,1,'Настройки'!$B$3)))</x:f>
      </x:c>
      <x:c r="AR707" s="49" t="str">
        <x:f>IF(A707="","",SUM(BI707:INDEX(BI707:CR707,1,'Настройки'!$B$3)))</x:f>
      </x:c>
      <x:c r="AS707" s="58" t="str">
        <x:f>IF(A707="","",IF('Настройки'!$B$4="Стоимость потребления",AR707*D707,IF('Настройки'!$B$4="Количество",AR707,E707)))</x:f>
      </x:c>
      <x:c r="AT707" s="61" t="str">
        <x:f>IF(OR(A707="",AS707&lt;0,SUM($AS$2:$AS$1001)&lt;=0),"",AS707/SUM($AS$2:$AS$1001))</x:f>
      </x:c>
      <x:c r="AU707" s="61" t="str">
        <x:f>IF(OR(A707="",AS707&lt;0,SUM($AS$2:$AS$1001)&lt;=0),"",SUMIFS($AS$2:$AS$1001,$AS$2:$AS$1001,"&gt;"&amp;AS707)/SUM($AS$2:$AS$1001))</x:f>
      </x:c>
      <x:c r="AV707" s="61" t="str">
        <x:f>IF(OR(A707="",AS707&lt;0,SUM($AS$2:$AS$1001)&lt;=0),"",SUMIFS($AS$2:$AS$1001,$AS$2:$AS$1001,"&gt;="&amp;AS707)/SUM($AS$2:$AS$1001))</x:f>
      </x:c>
      <x:c r="AW707" s="49" t="str">
        <x:f>IF(A707="","",IF(SUM($AS$2:$AS$1001)&lt;=0,"Не определён",IF(AS707&lt;0,"Исключение",IF(AU707&lt;'Настройки'!$B$5,"A",IF(AU707&lt;'Настройки'!$B$6,"B","C")))))</x:f>
      </x:c>
      <x:c r="AX707" s="58" t="str">
        <x:f>IF(A707="","",IF(AQ707=0,"",AVERAGE(BI707:INDEX(BI707:CR707,1,'Настройки'!$B$3))))</x:f>
      </x:c>
      <x:c r="AY707" s="58" t="str">
        <x:f>IF(OR(A707="",AQ707=0),"",STDEVP(BI707:INDEX(BI707:CR707,1,'Настройки'!$B$3)))</x:f>
      </x:c>
      <x:c r="AZ707" s="61" t="str">
        <x:f>IF(OR(A707="",AQ707&lt;'Настройки'!$B$12,AX707&lt;=0,AND('Настройки'!$B$10="Блокировать",COUNTIF(F707:INDEX(F707:AO707,1,'Настройки'!$B$3),"&lt;0")&gt;0)),"",AY707/ABS(AX707))</x:f>
      </x:c>
      <x:c r="BA707" s="49" t="str">
        <x:f>IF(A707="","",IF(AND('Настройки'!$B$10="Блокировать",COUNTIF(F707:INDEX(F707:AO707,1,'Настройки'!$B$3),"&lt;0")&gt;0),"Не определён",IF(AQ707&lt;'Настройки'!$B$12,"Не определён",IF(AX707=0,"Нет спроса",IF(AX707&lt;0,"Не определён",IF(AZ707&lt;='Настройки'!$B$7,"X",IF(AZ707&lt;='Настройки'!$B$8,"Y","Z")))))))</x:f>
      </x:c>
      <x:c r="BB707" s="49" t="str">
        <x:f>IF(OR(A707="",LEN(AW707)&lt;&gt;1,LEN(BA707)&lt;&gt;1),"",AW707&amp;BA707)</x:f>
      </x:c>
      <x:c r="BC707" s="61" t="str">
        <x:f>IF(OR(A707="",AQ707=0),"",(COUNT(BI707:INDEX(BI707:CR707,1,'Настройки'!$B$3))-COUNT(CS707:INDEX(CS707:EB707,1,'Настройки'!$B$3)))/AQ707)</x:f>
      </x:c>
      <x:c r="BD707" s="64" t="str">
        <x:f>IF(OR(A707="",COUNT(CS707:INDEX(CS707:EB707,1,'Настройки'!$B$3))=0),"",AQ707/COUNT(CS707:INDEX(CS707:EB707,1,'Настройки'!$B$3)))</x:f>
      </x:c>
      <x:c r="BE707" s="64" t="str">
        <x:f>IF(OR(A707="",COUNT(CS707:INDEX(CS707:EB707,1,'Настройки'!$B$3))=0),"",IF(AVERAGE(CS707:INDEX(CS707:EB707,1,'Настройки'!$B$3))=0,"",(STDEVP(CS707:INDEX(CS707:EB707,1,'Настройки'!$B$3))/ABS(AVERAGE(CS707:INDEX(CS707:EB707,1,'Настройки'!$B$3))))^2))</x:f>
      </x:c>
      <x:c r="BF707" s="49" t="str">
        <x:f>IF(A707="","",IF(AQ707&lt;3,"Недостаточно",IF(AQ707&lt;6,"Предварительный","Обычный")))</x:f>
      </x:c>
      <x:c r="BG707" s="49" t="str">
        <x:f>IF(A707="","",IF(COUNTIF(F707:INDEX(F707:AO707,1,'Настройки'!$B$3),"&lt;0")&gt;0,IF('Настройки'!$B$10="Блокировать","Отрицательный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"),"")&amp;IF(AQ707&lt;3,"Недостаточно истории. ",IF(AQ707&lt;6,"Предварительная классификация. ",""))&amp;IF(AX707=0,"Нет спроса за горизонт. ","")&amp;IF(AZ707&gt;'Настройки'!$B$11,"Экстремальная вариативность. ",""))</x:f>
      </x:c>
      <x:c r="BH707" s="49" t="str">
        <x:f>IF(A707="","",IFERROR(VLOOKUP(BB707,'Настройки'!$D$3:$E$11,2,FALSE),"Сначала проверьте исходные данные и историю спроса.")&amp;" Уточните срок поставки, MOQ и критичность.")</x:f>
      </x:c>
      <x:c r="BI707" s="50" t="str">
        <x:f>IF(1&gt;'Настройки'!$B$3,"",IF(ISBLANK(F707),IF('Настройки'!$B$9="Нулевой спрос",0,""),IF(F707&lt;0,IF('Настройки'!$B$10="Исключить","",IF('Настройки'!$B$10="Абсолютные значения",ABS(F707),F707)),F707)))</x:f>
      </x:c>
      <x:c r="BJ707" s="50" t="str">
        <x:f>IF(2&gt;'Настройки'!$B$3,"",IF(ISBLANK(G707),IF('Настройки'!$B$9="Нулевой спрос",0,""),IF(G707&lt;0,IF('Настройки'!$B$10="Исключить","",IF('Настройки'!$B$10="Абсолютные значения",ABS(G707),G707)),G707)))</x:f>
      </x:c>
      <x:c r="BK707" s="50" t="str">
        <x:f>IF(3&gt;'Настройки'!$B$3,"",IF(ISBLANK(H707),IF('Настройки'!$B$9="Нулевой спрос",0,""),IF(H707&lt;0,IF('Настройки'!$B$10="Исключить","",IF('Настройки'!$B$10="Абсолютные значения",ABS(H707),H707)),H707)))</x:f>
      </x:c>
      <x:c r="BL707" s="50" t="str">
        <x:f>IF(4&gt;'Настройки'!$B$3,"",IF(ISBLANK(I707),IF('Настройки'!$B$9="Нулевой спрос",0,""),IF(I707&lt;0,IF('Настройки'!$B$10="Исключить","",IF('Настройки'!$B$10="Абсолютные значения",ABS(I707),I707)),I707)))</x:f>
      </x:c>
      <x:c r="BM707" s="50" t="str">
        <x:f>IF(5&gt;'Настройки'!$B$3,"",IF(ISBLANK(J707),IF('Настройки'!$B$9="Нулевой спрос",0,""),IF(J707&lt;0,IF('Настройки'!$B$10="Исключить","",IF('Настройки'!$B$10="Абсолютные значения",ABS(J707),J707)),J707)))</x:f>
      </x:c>
      <x:c r="BN707" s="50" t="str">
        <x:f>IF(6&gt;'Настройки'!$B$3,"",IF(ISBLANK(K707),IF('Настройки'!$B$9="Нулевой спрос",0,""),IF(K707&lt;0,IF('Настройки'!$B$10="Исключить","",IF('Настройки'!$B$10="Абсолютные значения",ABS(K707),K707)),K707)))</x:f>
      </x:c>
      <x:c r="BO707" s="50" t="str">
        <x:f>IF(7&gt;'Настройки'!$B$3,"",IF(ISBLANK(L707),IF('Настройки'!$B$9="Нулевой спрос",0,""),IF(L707&lt;0,IF('Настройки'!$B$10="Исключить","",IF('Настройки'!$B$10="Абсолютные значения",ABS(L707),L707)),L707)))</x:f>
      </x:c>
      <x:c r="BP707" s="50" t="str">
        <x:f>IF(8&gt;'Настройки'!$B$3,"",IF(ISBLANK(M707),IF('Настройки'!$B$9="Нулевой спрос",0,""),IF(M707&lt;0,IF('Настройки'!$B$10="Исключить","",IF('Настройки'!$B$10="Абсолютные значения",ABS(M707),M707)),M707)))</x:f>
      </x:c>
      <x:c r="BQ707" s="50" t="str">
        <x:f>IF(9&gt;'Настройки'!$B$3,"",IF(ISBLANK(N707),IF('Настройки'!$B$9="Нулевой спрос",0,""),IF(N707&lt;0,IF('Настройки'!$B$10="Исключить","",IF('Настройки'!$B$10="Абсолютные значения",ABS(N707),N707)),N707)))</x:f>
      </x:c>
      <x:c r="BR707" s="50" t="str">
        <x:f>IF(10&gt;'Настройки'!$B$3,"",IF(ISBLANK(O707),IF('Настройки'!$B$9="Нулевой спрос",0,""),IF(O707&lt;0,IF('Настройки'!$B$10="Исключить","",IF('Настройки'!$B$10="Абсолютные значения",ABS(O707),O707)),O707)))</x:f>
      </x:c>
      <x:c r="BS707" s="50" t="str">
        <x:f>IF(11&gt;'Настройки'!$B$3,"",IF(ISBLANK(P707),IF('Настройки'!$B$9="Нулевой спрос",0,""),IF(P707&lt;0,IF('Настройки'!$B$10="Исключить","",IF('Настройки'!$B$10="Абсолютные значения",ABS(P707),P707)),P707)))</x:f>
      </x:c>
      <x:c r="BT707" s="50" t="str">
        <x:f>IF(12&gt;'Настройки'!$B$3,"",IF(ISBLANK(Q707),IF('Настройки'!$B$9="Нулевой спрос",0,""),IF(Q707&lt;0,IF('Настройки'!$B$10="Исключить","",IF('Настройки'!$B$10="Абсолютные значения",ABS(Q707),Q707)),Q707)))</x:f>
      </x:c>
      <x:c r="BU707" s="50" t="str">
        <x:f>IF(13&gt;'Настройки'!$B$3,"",IF(ISBLANK(R707),IF('Настройки'!$B$9="Нулевой спрос",0,""),IF(R707&lt;0,IF('Настройки'!$B$10="Исключить","",IF('Настройки'!$B$10="Абсолютные значения",ABS(R707),R707)),R707)))</x:f>
      </x:c>
      <x:c r="BV707" s="50" t="str">
        <x:f>IF(14&gt;'Настройки'!$B$3,"",IF(ISBLANK(S707),IF('Настройки'!$B$9="Нулевой спрос",0,""),IF(S707&lt;0,IF('Настройки'!$B$10="Исключить","",IF('Настройки'!$B$10="Абсолютные значения",ABS(S707),S707)),S707)))</x:f>
      </x:c>
      <x:c r="BW707" s="50" t="str">
        <x:f>IF(15&gt;'Настройки'!$B$3,"",IF(ISBLANK(T707),IF('Настройки'!$B$9="Нулевой спрос",0,""),IF(T707&lt;0,IF('Настройки'!$B$10="Исключить","",IF('Настройки'!$B$10="Абсолютные значения",ABS(T707),T707)),T707)))</x:f>
      </x:c>
      <x:c r="BX707" s="50" t="str">
        <x:f>IF(16&gt;'Настройки'!$B$3,"",IF(ISBLANK(U707),IF('Настройки'!$B$9="Нулевой спрос",0,""),IF(U707&lt;0,IF('Настройки'!$B$10="Исключить","",IF('Настройки'!$B$10="Абсолютные значения",ABS(U707),U707)),U707)))</x:f>
      </x:c>
      <x:c r="BY707" s="50" t="str">
        <x:f>IF(17&gt;'Настройки'!$B$3,"",IF(ISBLANK(V707),IF('Настройки'!$B$9="Нулевой спрос",0,""),IF(V707&lt;0,IF('Настройки'!$B$10="Исключить","",IF('Настройки'!$B$10="Абсолютные значения",ABS(V707),V707)),V707)))</x:f>
      </x:c>
      <x:c r="BZ707" s="50" t="str">
        <x:f>IF(18&gt;'Настройки'!$B$3,"",IF(ISBLANK(W707),IF('Настройки'!$B$9="Нулевой спрос",0,""),IF(W707&lt;0,IF('Настройки'!$B$10="Исключить","",IF('Настройки'!$B$10="Абсолютные значения",ABS(W707),W707)),W707)))</x:f>
      </x:c>
      <x:c r="CA707" s="50" t="str">
        <x:f>IF(19&gt;'Настройки'!$B$3,"",IF(ISBLANK(X707),IF('Настройки'!$B$9="Нулевой спрос",0,""),IF(X707&lt;0,IF('Настройки'!$B$10="Исключить","",IF('Настройки'!$B$10="Абсолютные значения",ABS(X707),X707)),X707)))</x:f>
      </x:c>
      <x:c r="CB707" s="50" t="str">
        <x:f>IF(20&gt;'Настройки'!$B$3,"",IF(ISBLANK(Y707),IF('Настройки'!$B$9="Нулевой спрос",0,""),IF(Y707&lt;0,IF('Настройки'!$B$10="Исключить","",IF('Настройки'!$B$10="Абсолютные значения",ABS(Y707),Y707)),Y707)))</x:f>
      </x:c>
      <x:c r="CC707" s="50" t="str">
        <x:f>IF(21&gt;'Настройки'!$B$3,"",IF(ISBLANK(Z707),IF('Настройки'!$B$9="Нулевой спрос",0,""),IF(Z707&lt;0,IF('Настройки'!$B$10="Исключить","",IF('Настройки'!$B$10="Абсолютные значения",ABS(Z707),Z707)),Z707)))</x:f>
      </x:c>
      <x:c r="CD707" s="50" t="str">
        <x:f>IF(22&gt;'Настройки'!$B$3,"",IF(ISBLANK(AA707),IF('Настройки'!$B$9="Нулевой спрос",0,""),IF(AA707&lt;0,IF('Настройки'!$B$10="Исключить","",IF('Настройки'!$B$10="Абсолютные значения",ABS(AA707),AA707)),AA707)))</x:f>
      </x:c>
      <x:c r="CE707" s="50" t="str">
        <x:f>IF(23&gt;'Настройки'!$B$3,"",IF(ISBLANK(AB707),IF('Настройки'!$B$9="Нулевой спрос",0,""),IF(AB707&lt;0,IF('Настройки'!$B$10="Исключить","",IF('Настройки'!$B$10="Абсолютные значения",ABS(AB707),AB707)),AB707)))</x:f>
      </x:c>
      <x:c r="CF707" s="50" t="str">
        <x:f>IF(24&gt;'Настройки'!$B$3,"",IF(ISBLANK(AC707),IF('Настройки'!$B$9="Нулевой спрос",0,""),IF(AC707&lt;0,IF('Настройки'!$B$10="Исключить","",IF('Настройки'!$B$10="Абсолютные значения",ABS(AC707),AC707)),AC707)))</x:f>
      </x:c>
      <x:c r="CG707" s="50" t="str">
        <x:f>IF(25&gt;'Настройки'!$B$3,"",IF(ISBLANK(AD707),IF('Настройки'!$B$9="Нулевой спрос",0,""),IF(AD707&lt;0,IF('Настройки'!$B$10="Исключить","",IF('Настройки'!$B$10="Абсолютные значения",ABS(AD707),AD707)),AD707)))</x:f>
      </x:c>
      <x:c r="CH707" s="50" t="str">
        <x:f>IF(26&gt;'Настройки'!$B$3,"",IF(ISBLANK(AE707),IF('Настройки'!$B$9="Нулевой спрос",0,""),IF(AE707&lt;0,IF('Настройки'!$B$10="Исключить","",IF('Настройки'!$B$10="Абсолютные значения",ABS(AE707),AE707)),AE707)))</x:f>
      </x:c>
      <x:c r="CI707" s="50" t="str">
        <x:f>IF(27&gt;'Настройки'!$B$3,"",IF(ISBLANK(AF707),IF('Настройки'!$B$9="Нулевой спрос",0,""),IF(AF707&lt;0,IF('Настройки'!$B$10="Исключить","",IF('Настройки'!$B$10="Абсолютные значения",ABS(AF707),AF707)),AF707)))</x:f>
      </x:c>
      <x:c r="CJ707" s="50" t="str">
        <x:f>IF(28&gt;'Настройки'!$B$3,"",IF(ISBLANK(AG707),IF('Настройки'!$B$9="Нулевой спрос",0,""),IF(AG707&lt;0,IF('Настройки'!$B$10="Исключить","",IF('Настройки'!$B$10="Абсолютные значения",ABS(AG707),AG707)),AG707)))</x:f>
      </x:c>
      <x:c r="CK707" s="50" t="str">
        <x:f>IF(29&gt;'Настройки'!$B$3,"",IF(ISBLANK(AH707),IF('Настройки'!$B$9="Нулевой спрос",0,""),IF(AH707&lt;0,IF('Настройки'!$B$10="Исключить","",IF('Настройки'!$B$10="Абсолютные значения",ABS(AH707),AH707)),AH707)))</x:f>
      </x:c>
      <x:c r="CL707" s="50" t="str">
        <x:f>IF(30&gt;'Настройки'!$B$3,"",IF(ISBLANK(AI707),IF('Настройки'!$B$9="Нулевой спрос",0,""),IF(AI707&lt;0,IF('Настройки'!$B$10="Исключить","",IF('Настройки'!$B$10="Абсолютные значения",ABS(AI707),AI707)),AI707)))</x:f>
      </x:c>
      <x:c r="CM707" s="50" t="str">
        <x:f>IF(31&gt;'Настройки'!$B$3,"",IF(ISBLANK(AJ707),IF('Настройки'!$B$9="Нулевой спрос",0,""),IF(AJ707&lt;0,IF('Настройки'!$B$10="Исключить","",IF('Настройки'!$B$10="Абсолютные значения",ABS(AJ707),AJ707)),AJ707)))</x:f>
      </x:c>
      <x:c r="CN707" s="50" t="str">
        <x:f>IF(32&gt;'Настройки'!$B$3,"",IF(ISBLANK(AK707),IF('Настройки'!$B$9="Нулевой спрос",0,""),IF(AK707&lt;0,IF('Настройки'!$B$10="Исключить","",IF('Настройки'!$B$10="Абсолютные значения",ABS(AK707),AK707)),AK707)))</x:f>
      </x:c>
      <x:c r="CO707" s="50" t="str">
        <x:f>IF(33&gt;'Настройки'!$B$3,"",IF(ISBLANK(AL707),IF('Настройки'!$B$9="Нулевой спрос",0,""),IF(AL707&lt;0,IF('Настройки'!$B$10="Исключить","",IF('Настройки'!$B$10="Абсолютные значения",ABS(AL707),AL707)),AL707)))</x:f>
      </x:c>
      <x:c r="CP707" s="50" t="str">
        <x:f>IF(34&gt;'Настройки'!$B$3,"",IF(ISBLANK(AM707),IF('Настройки'!$B$9="Нулевой спрос",0,""),IF(AM707&lt;0,IF('Настройки'!$B$10="Исключить","",IF('Настройки'!$B$10="Абсолютные значения",ABS(AM707),AM707)),AM707)))</x:f>
      </x:c>
      <x:c r="CQ707" s="50" t="str">
        <x:f>IF(35&gt;'Настройки'!$B$3,"",IF(ISBLANK(AN707),IF('Настройки'!$B$9="Нулевой спрос",0,""),IF(AN707&lt;0,IF('Настройки'!$B$10="Исключить","",IF('Настройки'!$B$10="Абсолютные значения",ABS(AN707),AN707)),AN707)))</x:f>
      </x:c>
      <x:c r="CR707" s="50" t="str">
        <x:f>IF(36&gt;'Настройки'!$B$3,"",IF(ISBLANK(AO707),IF('Настройки'!$B$9="Нулевой спрос",0,""),IF(AO707&lt;0,IF('Настройки'!$B$10="Исключить","",IF('Настройки'!$B$10="Абсолютные значения",ABS(AO707),AO707)),AO707)))</x:f>
      </x:c>
      <x:c r="CS707" s="50" t="str">
        <x:f>IF(OR(1&gt;'Настройки'!$B$3,ISBLANK(BI707),BI707=0),"",BI707)</x:f>
      </x:c>
      <x:c r="CT707" s="50" t="str">
        <x:f>IF(OR(2&gt;'Настройки'!$B$3,ISBLANK(BJ707),BJ707=0),"",BJ707)</x:f>
      </x:c>
      <x:c r="CU707" s="50" t="str">
        <x:f>IF(OR(3&gt;'Настройки'!$B$3,ISBLANK(BK707),BK707=0),"",BK707)</x:f>
      </x:c>
      <x:c r="CV707" s="50" t="str">
        <x:f>IF(OR(4&gt;'Настройки'!$B$3,ISBLANK(BL707),BL707=0),"",BL707)</x:f>
      </x:c>
      <x:c r="CW707" s="50" t="str">
        <x:f>IF(OR(5&gt;'Настройки'!$B$3,ISBLANK(BM707),BM707=0),"",BM707)</x:f>
      </x:c>
      <x:c r="CX707" s="50" t="str">
        <x:f>IF(OR(6&gt;'Настройки'!$B$3,ISBLANK(BN707),BN707=0),"",BN707)</x:f>
      </x:c>
      <x:c r="CY707" s="50" t="str">
        <x:f>IF(OR(7&gt;'Настройки'!$B$3,ISBLANK(BO707),BO707=0),"",BO707)</x:f>
      </x:c>
      <x:c r="CZ707" s="50" t="str">
        <x:f>IF(OR(8&gt;'Настройки'!$B$3,ISBLANK(BP707),BP707=0),"",BP707)</x:f>
      </x:c>
      <x:c r="DA707" s="50" t="str">
        <x:f>IF(OR(9&gt;'Настройки'!$B$3,ISBLANK(BQ707),BQ707=0),"",BQ707)</x:f>
      </x:c>
      <x:c r="DB707" s="50" t="str">
        <x:f>IF(OR(10&gt;'Настройки'!$B$3,ISBLANK(BR707),BR707=0),"",BR707)</x:f>
      </x:c>
      <x:c r="DC707" s="50" t="str">
        <x:f>IF(OR(11&gt;'Настройки'!$B$3,ISBLANK(BS707),BS707=0),"",BS707)</x:f>
      </x:c>
      <x:c r="DD707" s="50" t="str">
        <x:f>IF(OR(12&gt;'Настройки'!$B$3,ISBLANK(BT707),BT707=0),"",BT707)</x:f>
      </x:c>
      <x:c r="DE707" s="50" t="str">
        <x:f>IF(OR(13&gt;'Настройки'!$B$3,ISBLANK(BU707),BU707=0),"",BU707)</x:f>
      </x:c>
      <x:c r="DF707" s="50" t="str">
        <x:f>IF(OR(14&gt;'Настройки'!$B$3,ISBLANK(BV707),BV707=0),"",BV707)</x:f>
      </x:c>
      <x:c r="DG707" s="50" t="str">
        <x:f>IF(OR(15&gt;'Настройки'!$B$3,ISBLANK(BW707),BW707=0),"",BW707)</x:f>
      </x:c>
      <x:c r="DH707" s="50" t="str">
        <x:f>IF(OR(16&gt;'Настройки'!$B$3,ISBLANK(BX707),BX707=0),"",BX707)</x:f>
      </x:c>
      <x:c r="DI707" s="50" t="str">
        <x:f>IF(OR(17&gt;'Настройки'!$B$3,ISBLANK(BY707),BY707=0),"",BY707)</x:f>
      </x:c>
      <x:c r="DJ707" s="50" t="str">
        <x:f>IF(OR(18&gt;'Настройки'!$B$3,ISBLANK(BZ707),BZ707=0),"",BZ707)</x:f>
      </x:c>
      <x:c r="DK707" s="50" t="str">
        <x:f>IF(OR(19&gt;'Настройки'!$B$3,ISBLANK(CA707),CA707=0),"",CA707)</x:f>
      </x:c>
      <x:c r="DL707" s="50" t="str">
        <x:f>IF(OR(20&gt;'Настройки'!$B$3,ISBLANK(CB707),CB707=0),"",CB707)</x:f>
      </x:c>
      <x:c r="DM707" s="50" t="str">
        <x:f>IF(OR(21&gt;'Настройки'!$B$3,ISBLANK(CC707),CC707=0),"",CC707)</x:f>
      </x:c>
      <x:c r="DN707" s="50" t="str">
        <x:f>IF(OR(22&gt;'Настройки'!$B$3,ISBLANK(CD707),CD707=0),"",CD707)</x:f>
      </x:c>
      <x:c r="DO707" s="50" t="str">
        <x:f>IF(OR(23&gt;'Настройки'!$B$3,ISBLANK(CE707),CE707=0),"",CE707)</x:f>
      </x:c>
      <x:c r="DP707" s="50" t="str">
        <x:f>IF(OR(24&gt;'Настройки'!$B$3,ISBLANK(CF707),CF707=0),"",CF707)</x:f>
      </x:c>
      <x:c r="DQ707" s="50" t="str">
        <x:f>IF(OR(25&gt;'Настройки'!$B$3,ISBLANK(CG707),CG707=0),"",CG707)</x:f>
      </x:c>
      <x:c r="DR707" s="50" t="str">
        <x:f>IF(OR(26&gt;'Настройки'!$B$3,ISBLANK(CH707),CH707=0),"",CH707)</x:f>
      </x:c>
      <x:c r="DS707" s="50" t="str">
        <x:f>IF(OR(27&gt;'Настройки'!$B$3,ISBLANK(CI707),CI707=0),"",CI707)</x:f>
      </x:c>
      <x:c r="DT707" s="50" t="str">
        <x:f>IF(OR(28&gt;'Настройки'!$B$3,ISBLANK(CJ707),CJ707=0),"",CJ707)</x:f>
      </x:c>
      <x:c r="DU707" s="50" t="str">
        <x:f>IF(OR(29&gt;'Настройки'!$B$3,ISBLANK(CK707),CK707=0),"",CK707)</x:f>
      </x:c>
      <x:c r="DV707" s="50" t="str">
        <x:f>IF(OR(30&gt;'Настройки'!$B$3,ISBLANK(CL707),CL707=0),"",CL707)</x:f>
      </x:c>
      <x:c r="DW707" s="50" t="str">
        <x:f>IF(OR(31&gt;'Настройки'!$B$3,ISBLANK(CM707),CM707=0),"",CM707)</x:f>
      </x:c>
      <x:c r="DX707" s="50" t="str">
        <x:f>IF(OR(32&gt;'Настройки'!$B$3,ISBLANK(CN707),CN707=0),"",CN707)</x:f>
      </x:c>
      <x:c r="DY707" s="50" t="str">
        <x:f>IF(OR(33&gt;'Настройки'!$B$3,ISBLANK(CO707),CO707=0),"",CO707)</x:f>
      </x:c>
      <x:c r="DZ707" s="50" t="str">
        <x:f>IF(OR(34&gt;'Настройки'!$B$3,ISBLANK(CP707),CP707=0),"",CP707)</x:f>
      </x:c>
      <x:c r="EA707" s="50" t="str">
        <x:f>IF(OR(35&gt;'Настройки'!$B$3,ISBLANK(CQ707),CQ707=0),"",CQ707)</x:f>
      </x:c>
      <x:c r="EB707" s="50" t="str">
        <x:f>IF(OR(36&gt;'Настройки'!$B$3,ISBLANK(CR707),CR707=0),"",CR707)</x:f>
      </x:c>
      <x:c r="EC707" s="50" t="str">
        <x:f>IF(A707="","",IF(OR(BB707="AZ",BB707="BZ"),10000+ROW(),IF(AZ707&gt;'Настройки'!$B$11,20000+ROW(),IF(BF707&lt;&gt;"Обычный",30000+ROW(),IF(AX707&lt;=0,40000+ROW(),"")))))</x:f>
      </x:c>
      <x:c r="ED707" s="50" t="str">
        <x:f>IF(EC707="","",COUNTIFS($EC$2:$EC$1001,"&gt;0",$EC$2:$EC$1001,"&lt;"&amp;EC707)+1)</x:f>
      </x:c>
    </x:row>
    <x:row r="708">
      <x:c r="A708" s="115"/>
      <x:c r="B708" s="115"/>
      <x:c r="C708" s="115"/>
      <x:c r="D708" s="118"/>
      <x:c r="E708" s="118"/>
      <x:c r="F708" s="118"/>
      <x:c r="G708" s="118"/>
      <x:c r="H708" s="118"/>
      <x:c r="I708" s="118"/>
      <x:c r="J708" s="118"/>
      <x:c r="K708" s="118"/>
      <x:c r="L708" s="118"/>
      <x:c r="M708" s="118"/>
      <x:c r="N708" s="118"/>
      <x:c r="O708" s="118"/>
      <x:c r="P708" s="118"/>
      <x:c r="Q708" s="118"/>
      <x:c r="R708" s="118"/>
      <x:c r="S708" s="118"/>
      <x:c r="T708" s="118"/>
      <x:c r="U708" s="118"/>
      <x:c r="V708" s="118"/>
      <x:c r="W708" s="118"/>
      <x:c r="X708" s="118"/>
      <x:c r="Y708" s="118"/>
      <x:c r="Z708" s="118"/>
      <x:c r="AA708" s="118"/>
      <x:c r="AB708" s="118"/>
      <x:c r="AC708" s="118"/>
      <x:c r="AD708" s="118"/>
      <x:c r="AE708" s="118"/>
      <x:c r="AF708" s="118"/>
      <x:c r="AG708" s="118"/>
      <x:c r="AH708" s="118"/>
      <x:c r="AI708" s="118"/>
      <x:c r="AJ708" s="118"/>
      <x:c r="AK708" s="118"/>
      <x:c r="AL708" s="118"/>
      <x:c r="AM708" s="118"/>
      <x:c r="AN708" s="118"/>
      <x:c r="AO708" s="118"/>
      <x:c r="AP708" s="115"/>
      <x:c r="AQ708" s="49" t="str">
        <x:f>IF(A708="","",COUNT(BI708:INDEX(BI708:CR708,1,'Настройки'!$B$3)))</x:f>
      </x:c>
      <x:c r="AR708" s="49" t="str">
        <x:f>IF(A708="","",SUM(BI708:INDEX(BI708:CR708,1,'Настройки'!$B$3)))</x:f>
      </x:c>
      <x:c r="AS708" s="58" t="str">
        <x:f>IF(A708="","",IF('Настройки'!$B$4="Стоимость потребления",AR708*D708,IF('Настройки'!$B$4="Количество",AR708,E708)))</x:f>
      </x:c>
      <x:c r="AT708" s="61" t="str">
        <x:f>IF(OR(A708="",AS708&lt;0,SUM($AS$2:$AS$1001)&lt;=0),"",AS708/SUM($AS$2:$AS$1001))</x:f>
      </x:c>
      <x:c r="AU708" s="61" t="str">
        <x:f>IF(OR(A708="",AS708&lt;0,SUM($AS$2:$AS$1001)&lt;=0),"",SUMIFS($AS$2:$AS$1001,$AS$2:$AS$1001,"&gt;"&amp;AS708)/SUM($AS$2:$AS$1001))</x:f>
      </x:c>
      <x:c r="AV708" s="61" t="str">
        <x:f>IF(OR(A708="",AS708&lt;0,SUM($AS$2:$AS$1001)&lt;=0),"",SUMIFS($AS$2:$AS$1001,$AS$2:$AS$1001,"&gt;="&amp;AS708)/SUM($AS$2:$AS$1001))</x:f>
      </x:c>
      <x:c r="AW708" s="49" t="str">
        <x:f>IF(A708="","",IF(SUM($AS$2:$AS$1001)&lt;=0,"Не определён",IF(AS708&lt;0,"Исключение",IF(AU708&lt;'Настройки'!$B$5,"A",IF(AU708&lt;'Настройки'!$B$6,"B","C")))))</x:f>
      </x:c>
      <x:c r="AX708" s="58" t="str">
        <x:f>IF(A708="","",IF(AQ708=0,"",AVERAGE(BI708:INDEX(BI708:CR708,1,'Настройки'!$B$3))))</x:f>
      </x:c>
      <x:c r="AY708" s="58" t="str">
        <x:f>IF(OR(A708="",AQ708=0),"",STDEVP(BI708:INDEX(BI708:CR708,1,'Настройки'!$B$3)))</x:f>
      </x:c>
      <x:c r="AZ708" s="61" t="str">
        <x:f>IF(OR(A708="",AQ708&lt;'Настройки'!$B$12,AX708&lt;=0,AND('Настройки'!$B$10="Блокировать",COUNTIF(F708:INDEX(F708:AO708,1,'Настройки'!$B$3),"&lt;0")&gt;0)),"",AY708/ABS(AX708))</x:f>
      </x:c>
      <x:c r="BA708" s="49" t="str">
        <x:f>IF(A708="","",IF(AND('Настройки'!$B$10="Блокировать",COUNTIF(F708:INDEX(F708:AO708,1,'Настройки'!$B$3),"&lt;0")&gt;0),"Не определён",IF(AQ708&lt;'Настройки'!$B$12,"Не определён",IF(AX708=0,"Нет спроса",IF(AX708&lt;0,"Не определён",IF(AZ708&lt;='Настройки'!$B$7,"X",IF(AZ708&lt;='Настройки'!$B$8,"Y","Z")))))))</x:f>
      </x:c>
      <x:c r="BB708" s="49" t="str">
        <x:f>IF(OR(A708="",LEN(AW708)&lt;&gt;1,LEN(BA708)&lt;&gt;1),"",AW708&amp;BA708)</x:f>
      </x:c>
      <x:c r="BC708" s="61" t="str">
        <x:f>IF(OR(A708="",AQ708=0),"",(COUNT(BI708:INDEX(BI708:CR708,1,'Настройки'!$B$3))-COUNT(CS708:INDEX(CS708:EB708,1,'Настройки'!$B$3)))/AQ708)</x:f>
      </x:c>
      <x:c r="BD708" s="64" t="str">
        <x:f>IF(OR(A708="",COUNT(CS708:INDEX(CS708:EB708,1,'Настройки'!$B$3))=0),"",AQ708/COUNT(CS708:INDEX(CS708:EB708,1,'Настройки'!$B$3)))</x:f>
      </x:c>
      <x:c r="BE708" s="64" t="str">
        <x:f>IF(OR(A708="",COUNT(CS708:INDEX(CS708:EB708,1,'Настройки'!$B$3))=0),"",IF(AVERAGE(CS708:INDEX(CS708:EB708,1,'Настройки'!$B$3))=0,"",(STDEVP(CS708:INDEX(CS708:EB708,1,'Настройки'!$B$3))/ABS(AVERAGE(CS708:INDEX(CS708:EB708,1,'Настройки'!$B$3))))^2))</x:f>
      </x:c>
      <x:c r="BF708" s="49" t="str">
        <x:f>IF(A708="","",IF(AQ708&lt;3,"Недостаточно",IF(AQ708&lt;6,"Предварительный","Обычный")))</x:f>
      </x:c>
      <x:c r="BG708" s="49" t="str">
        <x:f>IF(A708="","",IF(COUNTIF(F708:INDEX(F708:AO708,1,'Настройки'!$B$3),"&lt;0")&gt;0,IF('Настройки'!$B$10="Блокировать","Отрицательный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"),"")&amp;IF(AQ708&lt;3,"Недостаточно истории. ",IF(AQ708&lt;6,"Предварительная классификация. ",""))&amp;IF(AX708=0,"Нет спроса за горизонт. ","")&amp;IF(AZ708&gt;'Настройки'!$B$11,"Экстремальная вариативность. ",""))</x:f>
      </x:c>
      <x:c r="BH708" s="49" t="str">
        <x:f>IF(A708="","",IFERROR(VLOOKUP(BB708,'Настройки'!$D$3:$E$11,2,FALSE),"Сначала проверьте исходные данные и историю спроса.")&amp;" Уточните срок поставки, MOQ и критичность.")</x:f>
      </x:c>
      <x:c r="BI708" s="50" t="str">
        <x:f>IF(1&gt;'Настройки'!$B$3,"",IF(ISBLANK(F708),IF('Настройки'!$B$9="Нулевой спрос",0,""),IF(F708&lt;0,IF('Настройки'!$B$10="Исключить","",IF('Настройки'!$B$10="Абсолютные значения",ABS(F708),F708)),F708)))</x:f>
      </x:c>
      <x:c r="BJ708" s="50" t="str">
        <x:f>IF(2&gt;'Настройки'!$B$3,"",IF(ISBLANK(G708),IF('Настройки'!$B$9="Нулевой спрос",0,""),IF(G708&lt;0,IF('Настройки'!$B$10="Исключить","",IF('Настройки'!$B$10="Абсолютные значения",ABS(G708),G708)),G708)))</x:f>
      </x:c>
      <x:c r="BK708" s="50" t="str">
        <x:f>IF(3&gt;'Настройки'!$B$3,"",IF(ISBLANK(H708),IF('Настройки'!$B$9="Нулевой спрос",0,""),IF(H708&lt;0,IF('Настройки'!$B$10="Исключить","",IF('Настройки'!$B$10="Абсолютные значения",ABS(H708),H708)),H708)))</x:f>
      </x:c>
      <x:c r="BL708" s="50" t="str">
        <x:f>IF(4&gt;'Настройки'!$B$3,"",IF(ISBLANK(I708),IF('Настройки'!$B$9="Нулевой спрос",0,""),IF(I708&lt;0,IF('Настройки'!$B$10="Исключить","",IF('Настройки'!$B$10="Абсолютные значения",ABS(I708),I708)),I708)))</x:f>
      </x:c>
      <x:c r="BM708" s="50" t="str">
        <x:f>IF(5&gt;'Настройки'!$B$3,"",IF(ISBLANK(J708),IF('Настройки'!$B$9="Нулевой спрос",0,""),IF(J708&lt;0,IF('Настройки'!$B$10="Исключить","",IF('Настройки'!$B$10="Абсолютные значения",ABS(J708),J708)),J708)))</x:f>
      </x:c>
      <x:c r="BN708" s="50" t="str">
        <x:f>IF(6&gt;'Настройки'!$B$3,"",IF(ISBLANK(K708),IF('Настройки'!$B$9="Нулевой спрос",0,""),IF(K708&lt;0,IF('Настройки'!$B$10="Исключить","",IF('Настройки'!$B$10="Абсолютные значения",ABS(K708),K708)),K708)))</x:f>
      </x:c>
      <x:c r="BO708" s="50" t="str">
        <x:f>IF(7&gt;'Настройки'!$B$3,"",IF(ISBLANK(L708),IF('Настройки'!$B$9="Нулевой спрос",0,""),IF(L708&lt;0,IF('Настройки'!$B$10="Исключить","",IF('Настройки'!$B$10="Абсолютные значения",ABS(L708),L708)),L708)))</x:f>
      </x:c>
      <x:c r="BP708" s="50" t="str">
        <x:f>IF(8&gt;'Настройки'!$B$3,"",IF(ISBLANK(M708),IF('Настройки'!$B$9="Нулевой спрос",0,""),IF(M708&lt;0,IF('Настройки'!$B$10="Исключить","",IF('Настройки'!$B$10="Абсолютные значения",ABS(M708),M708)),M708)))</x:f>
      </x:c>
      <x:c r="BQ708" s="50" t="str">
        <x:f>IF(9&gt;'Настройки'!$B$3,"",IF(ISBLANK(N708),IF('Настройки'!$B$9="Нулевой спрос",0,""),IF(N708&lt;0,IF('Настройки'!$B$10="Исключить","",IF('Настройки'!$B$10="Абсолютные значения",ABS(N708),N708)),N708)))</x:f>
      </x:c>
      <x:c r="BR708" s="50" t="str">
        <x:f>IF(10&gt;'Настройки'!$B$3,"",IF(ISBLANK(O708),IF('Настройки'!$B$9="Нулевой спрос",0,""),IF(O708&lt;0,IF('Настройки'!$B$10="Исключить","",IF('Настройки'!$B$10="Абсолютные значения",ABS(O708),O708)),O708)))</x:f>
      </x:c>
      <x:c r="BS708" s="50" t="str">
        <x:f>IF(11&gt;'Настройки'!$B$3,"",IF(ISBLANK(P708),IF('Настройки'!$B$9="Нулевой спрос",0,""),IF(P708&lt;0,IF('Настройки'!$B$10="Исключить","",IF('Настройки'!$B$10="Абсолютные значения",ABS(P708),P708)),P708)))</x:f>
      </x:c>
      <x:c r="BT708" s="50" t="str">
        <x:f>IF(12&gt;'Настройки'!$B$3,"",IF(ISBLANK(Q708),IF('Настройки'!$B$9="Нулевой спрос",0,""),IF(Q708&lt;0,IF('Настройки'!$B$10="Исключить","",IF('Настройки'!$B$10="Абсолютные значения",ABS(Q708),Q708)),Q708)))</x:f>
      </x:c>
      <x:c r="BU708" s="50" t="str">
        <x:f>IF(13&gt;'Настройки'!$B$3,"",IF(ISBLANK(R708),IF('Настройки'!$B$9="Нулевой спрос",0,""),IF(R708&lt;0,IF('Настройки'!$B$10="Исключить","",IF('Настройки'!$B$10="Абсолютные значения",ABS(R708),R708)),R708)))</x:f>
      </x:c>
      <x:c r="BV708" s="50" t="str">
        <x:f>IF(14&gt;'Настройки'!$B$3,"",IF(ISBLANK(S708),IF('Настройки'!$B$9="Нулевой спрос",0,""),IF(S708&lt;0,IF('Настройки'!$B$10="Исключить","",IF('Настройки'!$B$10="Абсолютные значения",ABS(S708),S708)),S708)))</x:f>
      </x:c>
      <x:c r="BW708" s="50" t="str">
        <x:f>IF(15&gt;'Настройки'!$B$3,"",IF(ISBLANK(T708),IF('Настройки'!$B$9="Нулевой спрос",0,""),IF(T708&lt;0,IF('Настройки'!$B$10="Исключить","",IF('Настройки'!$B$10="Абсолютные значения",ABS(T708),T708)),T708)))</x:f>
      </x:c>
      <x:c r="BX708" s="50" t="str">
        <x:f>IF(16&gt;'Настройки'!$B$3,"",IF(ISBLANK(U708),IF('Настройки'!$B$9="Нулевой спрос",0,""),IF(U708&lt;0,IF('Настройки'!$B$10="Исключить","",IF('Настройки'!$B$10="Абсолютные значения",ABS(U708),U708)),U708)))</x:f>
      </x:c>
      <x:c r="BY708" s="50" t="str">
        <x:f>IF(17&gt;'Настройки'!$B$3,"",IF(ISBLANK(V708),IF('Настройки'!$B$9="Нулевой спрос",0,""),IF(V708&lt;0,IF('Настройки'!$B$10="Исключить","",IF('Настройки'!$B$10="Абсолютные значения",ABS(V708),V708)),V708)))</x:f>
      </x:c>
      <x:c r="BZ708" s="50" t="str">
        <x:f>IF(18&gt;'Настройки'!$B$3,"",IF(ISBLANK(W708),IF('Настройки'!$B$9="Нулевой спрос",0,""),IF(W708&lt;0,IF('Настройки'!$B$10="Исключить","",IF('Настройки'!$B$10="Абсолютные значения",ABS(W708),W708)),W708)))</x:f>
      </x:c>
      <x:c r="CA708" s="50" t="str">
        <x:f>IF(19&gt;'Настройки'!$B$3,"",IF(ISBLANK(X708),IF('Настройки'!$B$9="Нулевой спрос",0,""),IF(X708&lt;0,IF('Настройки'!$B$10="Исключить","",IF('Настройки'!$B$10="Абсолютные значения",ABS(X708),X708)),X708)))</x:f>
      </x:c>
      <x:c r="CB708" s="50" t="str">
        <x:f>IF(20&gt;'Настройки'!$B$3,"",IF(ISBLANK(Y708),IF('Настройки'!$B$9="Нулевой спрос",0,""),IF(Y708&lt;0,IF('Настройки'!$B$10="Исключить","",IF('Настройки'!$B$10="Абсолютные значения",ABS(Y708),Y708)),Y708)))</x:f>
      </x:c>
      <x:c r="CC708" s="50" t="str">
        <x:f>IF(21&gt;'Настройки'!$B$3,"",IF(ISBLANK(Z708),IF('Настройки'!$B$9="Нулевой спрос",0,""),IF(Z708&lt;0,IF('Настройки'!$B$10="Исключить","",IF('Настройки'!$B$10="Абсолютные значения",ABS(Z708),Z708)),Z708)))</x:f>
      </x:c>
      <x:c r="CD708" s="50" t="str">
        <x:f>IF(22&gt;'Настройки'!$B$3,"",IF(ISBLANK(AA708),IF('Настройки'!$B$9="Нулевой спрос",0,""),IF(AA708&lt;0,IF('Настройки'!$B$10="Исключить","",IF('Настройки'!$B$10="Абсолютные значения",ABS(AA708),AA708)),AA708)))</x:f>
      </x:c>
      <x:c r="CE708" s="50" t="str">
        <x:f>IF(23&gt;'Настройки'!$B$3,"",IF(ISBLANK(AB708),IF('Настройки'!$B$9="Нулевой спрос",0,""),IF(AB708&lt;0,IF('Настройки'!$B$10="Исключить","",IF('Настройки'!$B$10="Абсолютные значения",ABS(AB708),AB708)),AB708)))</x:f>
      </x:c>
      <x:c r="CF708" s="50" t="str">
        <x:f>IF(24&gt;'Настройки'!$B$3,"",IF(ISBLANK(AC708),IF('Настройки'!$B$9="Нулевой спрос",0,""),IF(AC708&lt;0,IF('Настройки'!$B$10="Исключить","",IF('Настройки'!$B$10="Абсолютные значения",ABS(AC708),AC708)),AC708)))</x:f>
      </x:c>
      <x:c r="CG708" s="50" t="str">
        <x:f>IF(25&gt;'Настройки'!$B$3,"",IF(ISBLANK(AD708),IF('Настройки'!$B$9="Нулевой спрос",0,""),IF(AD708&lt;0,IF('Настройки'!$B$10="Исключить","",IF('Настройки'!$B$10="Абсолютные значения",ABS(AD708),AD708)),AD708)))</x:f>
      </x:c>
      <x:c r="CH708" s="50" t="str">
        <x:f>IF(26&gt;'Настройки'!$B$3,"",IF(ISBLANK(AE708),IF('Настройки'!$B$9="Нулевой спрос",0,""),IF(AE708&lt;0,IF('Настройки'!$B$10="Исключить","",IF('Настройки'!$B$10="Абсолютные значения",ABS(AE708),AE708)),AE708)))</x:f>
      </x:c>
      <x:c r="CI708" s="50" t="str">
        <x:f>IF(27&gt;'Настройки'!$B$3,"",IF(ISBLANK(AF708),IF('Настройки'!$B$9="Нулевой спрос",0,""),IF(AF708&lt;0,IF('Настройки'!$B$10="Исключить","",IF('Настройки'!$B$10="Абсолютные значения",ABS(AF708),AF708)),AF708)))</x:f>
      </x:c>
      <x:c r="CJ708" s="50" t="str">
        <x:f>IF(28&gt;'Настройки'!$B$3,"",IF(ISBLANK(AG708),IF('Настройки'!$B$9="Нулевой спрос",0,""),IF(AG708&lt;0,IF('Настройки'!$B$10="Исключить","",IF('Настройки'!$B$10="Абсолютные значения",ABS(AG708),AG708)),AG708)))</x:f>
      </x:c>
      <x:c r="CK708" s="50" t="str">
        <x:f>IF(29&gt;'Настройки'!$B$3,"",IF(ISBLANK(AH708),IF('Настройки'!$B$9="Нулевой спрос",0,""),IF(AH708&lt;0,IF('Настройки'!$B$10="Исключить","",IF('Настройки'!$B$10="Абсолютные значения",ABS(AH708),AH708)),AH708)))</x:f>
      </x:c>
      <x:c r="CL708" s="50" t="str">
        <x:f>IF(30&gt;'Настройки'!$B$3,"",IF(ISBLANK(AI708),IF('Настройки'!$B$9="Нулевой спрос",0,""),IF(AI708&lt;0,IF('Настройки'!$B$10="Исключить","",IF('Настройки'!$B$10="Абсолютные значения",ABS(AI708),AI708)),AI708)))</x:f>
      </x:c>
      <x:c r="CM708" s="50" t="str">
        <x:f>IF(31&gt;'Настройки'!$B$3,"",IF(ISBLANK(AJ708),IF('Настройки'!$B$9="Нулевой спрос",0,""),IF(AJ708&lt;0,IF('Настройки'!$B$10="Исключить","",IF('Настройки'!$B$10="Абсолютные значения",ABS(AJ708),AJ708)),AJ708)))</x:f>
      </x:c>
      <x:c r="CN708" s="50" t="str">
        <x:f>IF(32&gt;'Настройки'!$B$3,"",IF(ISBLANK(AK708),IF('Настройки'!$B$9="Нулевой спрос",0,""),IF(AK708&lt;0,IF('Настройки'!$B$10="Исключить","",IF('Настройки'!$B$10="Абсолютные значения",ABS(AK708),AK708)),AK708)))</x:f>
      </x:c>
      <x:c r="CO708" s="50" t="str">
        <x:f>IF(33&gt;'Настройки'!$B$3,"",IF(ISBLANK(AL708),IF('Настройки'!$B$9="Нулевой спрос",0,""),IF(AL708&lt;0,IF('Настройки'!$B$10="Исключить","",IF('Настройки'!$B$10="Абсолютные значения",ABS(AL708),AL708)),AL708)))</x:f>
      </x:c>
      <x:c r="CP708" s="50" t="str">
        <x:f>IF(34&gt;'Настройки'!$B$3,"",IF(ISBLANK(AM708),IF('Настройки'!$B$9="Нулевой спрос",0,""),IF(AM708&lt;0,IF('Настройки'!$B$10="Исключить","",IF('Настройки'!$B$10="Абсолютные значения",ABS(AM708),AM708)),AM708)))</x:f>
      </x:c>
      <x:c r="CQ708" s="50" t="str">
        <x:f>IF(35&gt;'Настройки'!$B$3,"",IF(ISBLANK(AN708),IF('Настройки'!$B$9="Нулевой спрос",0,""),IF(AN708&lt;0,IF('Настройки'!$B$10="Исключить","",IF('Настройки'!$B$10="Абсолютные значения",ABS(AN708),AN708)),AN708)))</x:f>
      </x:c>
      <x:c r="CR708" s="50" t="str">
        <x:f>IF(36&gt;'Настройки'!$B$3,"",IF(ISBLANK(AO708),IF('Настройки'!$B$9="Нулевой спрос",0,""),IF(AO708&lt;0,IF('Настройки'!$B$10="Исключить","",IF('Настройки'!$B$10="Абсолютные значения",ABS(AO708),AO708)),AO708)))</x:f>
      </x:c>
      <x:c r="CS708" s="50" t="str">
        <x:f>IF(OR(1&gt;'Настройки'!$B$3,ISBLANK(BI708),BI708=0),"",BI708)</x:f>
      </x:c>
      <x:c r="CT708" s="50" t="str">
        <x:f>IF(OR(2&gt;'Настройки'!$B$3,ISBLANK(BJ708),BJ708=0),"",BJ708)</x:f>
      </x:c>
      <x:c r="CU708" s="50" t="str">
        <x:f>IF(OR(3&gt;'Настройки'!$B$3,ISBLANK(BK708),BK708=0),"",BK708)</x:f>
      </x:c>
      <x:c r="CV708" s="50" t="str">
        <x:f>IF(OR(4&gt;'Настройки'!$B$3,ISBLANK(BL708),BL708=0),"",BL708)</x:f>
      </x:c>
      <x:c r="CW708" s="50" t="str">
        <x:f>IF(OR(5&gt;'Настройки'!$B$3,ISBLANK(BM708),BM708=0),"",BM708)</x:f>
      </x:c>
      <x:c r="CX708" s="50" t="str">
        <x:f>IF(OR(6&gt;'Настройки'!$B$3,ISBLANK(BN708),BN708=0),"",BN708)</x:f>
      </x:c>
      <x:c r="CY708" s="50" t="str">
        <x:f>IF(OR(7&gt;'Настройки'!$B$3,ISBLANK(BO708),BO708=0),"",BO708)</x:f>
      </x:c>
      <x:c r="CZ708" s="50" t="str">
        <x:f>IF(OR(8&gt;'Настройки'!$B$3,ISBLANK(BP708),BP708=0),"",BP708)</x:f>
      </x:c>
      <x:c r="DA708" s="50" t="str">
        <x:f>IF(OR(9&gt;'Настройки'!$B$3,ISBLANK(BQ708),BQ708=0),"",BQ708)</x:f>
      </x:c>
      <x:c r="DB708" s="50" t="str">
        <x:f>IF(OR(10&gt;'Настройки'!$B$3,ISBLANK(BR708),BR708=0),"",BR708)</x:f>
      </x:c>
      <x:c r="DC708" s="50" t="str">
        <x:f>IF(OR(11&gt;'Настройки'!$B$3,ISBLANK(BS708),BS708=0),"",BS708)</x:f>
      </x:c>
      <x:c r="DD708" s="50" t="str">
        <x:f>IF(OR(12&gt;'Настройки'!$B$3,ISBLANK(BT708),BT708=0),"",BT708)</x:f>
      </x:c>
      <x:c r="DE708" s="50" t="str">
        <x:f>IF(OR(13&gt;'Настройки'!$B$3,ISBLANK(BU708),BU708=0),"",BU708)</x:f>
      </x:c>
      <x:c r="DF708" s="50" t="str">
        <x:f>IF(OR(14&gt;'Настройки'!$B$3,ISBLANK(BV708),BV708=0),"",BV708)</x:f>
      </x:c>
      <x:c r="DG708" s="50" t="str">
        <x:f>IF(OR(15&gt;'Настройки'!$B$3,ISBLANK(BW708),BW708=0),"",BW708)</x:f>
      </x:c>
      <x:c r="DH708" s="50" t="str">
        <x:f>IF(OR(16&gt;'Настройки'!$B$3,ISBLANK(BX708),BX708=0),"",BX708)</x:f>
      </x:c>
      <x:c r="DI708" s="50" t="str">
        <x:f>IF(OR(17&gt;'Настройки'!$B$3,ISBLANK(BY708),BY708=0),"",BY708)</x:f>
      </x:c>
      <x:c r="DJ708" s="50" t="str">
        <x:f>IF(OR(18&gt;'Настройки'!$B$3,ISBLANK(BZ708),BZ708=0),"",BZ708)</x:f>
      </x:c>
      <x:c r="DK708" s="50" t="str">
        <x:f>IF(OR(19&gt;'Настройки'!$B$3,ISBLANK(CA708),CA708=0),"",CA708)</x:f>
      </x:c>
      <x:c r="DL708" s="50" t="str">
        <x:f>IF(OR(20&gt;'Настройки'!$B$3,ISBLANK(CB708),CB708=0),"",CB708)</x:f>
      </x:c>
      <x:c r="DM708" s="50" t="str">
        <x:f>IF(OR(21&gt;'Настройки'!$B$3,ISBLANK(CC708),CC708=0),"",CC708)</x:f>
      </x:c>
      <x:c r="DN708" s="50" t="str">
        <x:f>IF(OR(22&gt;'Настройки'!$B$3,ISBLANK(CD708),CD708=0),"",CD708)</x:f>
      </x:c>
      <x:c r="DO708" s="50" t="str">
        <x:f>IF(OR(23&gt;'Настройки'!$B$3,ISBLANK(CE708),CE708=0),"",CE708)</x:f>
      </x:c>
      <x:c r="DP708" s="50" t="str">
        <x:f>IF(OR(24&gt;'Настройки'!$B$3,ISBLANK(CF708),CF708=0),"",CF708)</x:f>
      </x:c>
      <x:c r="DQ708" s="50" t="str">
        <x:f>IF(OR(25&gt;'Настройки'!$B$3,ISBLANK(CG708),CG708=0),"",CG708)</x:f>
      </x:c>
      <x:c r="DR708" s="50" t="str">
        <x:f>IF(OR(26&gt;'Настройки'!$B$3,ISBLANK(CH708),CH708=0),"",CH708)</x:f>
      </x:c>
      <x:c r="DS708" s="50" t="str">
        <x:f>IF(OR(27&gt;'Настройки'!$B$3,ISBLANK(CI708),CI708=0),"",CI708)</x:f>
      </x:c>
      <x:c r="DT708" s="50" t="str">
        <x:f>IF(OR(28&gt;'Настройки'!$B$3,ISBLANK(CJ708),CJ708=0),"",CJ708)</x:f>
      </x:c>
      <x:c r="DU708" s="50" t="str">
        <x:f>IF(OR(29&gt;'Настройки'!$B$3,ISBLANK(CK708),CK708=0),"",CK708)</x:f>
      </x:c>
      <x:c r="DV708" s="50" t="str">
        <x:f>IF(OR(30&gt;'Настройки'!$B$3,ISBLANK(CL708),CL708=0),"",CL708)</x:f>
      </x:c>
      <x:c r="DW708" s="50" t="str">
        <x:f>IF(OR(31&gt;'Настройки'!$B$3,ISBLANK(CM708),CM708=0),"",CM708)</x:f>
      </x:c>
      <x:c r="DX708" s="50" t="str">
        <x:f>IF(OR(32&gt;'Настройки'!$B$3,ISBLANK(CN708),CN708=0),"",CN708)</x:f>
      </x:c>
      <x:c r="DY708" s="50" t="str">
        <x:f>IF(OR(33&gt;'Настройки'!$B$3,ISBLANK(CO708),CO708=0),"",CO708)</x:f>
      </x:c>
      <x:c r="DZ708" s="50" t="str">
        <x:f>IF(OR(34&gt;'Настройки'!$B$3,ISBLANK(CP708),CP708=0),"",CP708)</x:f>
      </x:c>
      <x:c r="EA708" s="50" t="str">
        <x:f>IF(OR(35&gt;'Настройки'!$B$3,ISBLANK(CQ708),CQ708=0),"",CQ708)</x:f>
      </x:c>
      <x:c r="EB708" s="50" t="str">
        <x:f>IF(OR(36&gt;'Настройки'!$B$3,ISBLANK(CR708),CR708=0),"",CR708)</x:f>
      </x:c>
      <x:c r="EC708" s="50" t="str">
        <x:f>IF(A708="","",IF(OR(BB708="AZ",BB708="BZ"),10000+ROW(),IF(AZ708&gt;'Настройки'!$B$11,20000+ROW(),IF(BF708&lt;&gt;"Обычный",30000+ROW(),IF(AX708&lt;=0,40000+ROW(),"")))))</x:f>
      </x:c>
      <x:c r="ED708" s="50" t="str">
        <x:f>IF(EC708="","",COUNTIFS($EC$2:$EC$1001,"&gt;0",$EC$2:$EC$1001,"&lt;"&amp;EC708)+1)</x:f>
      </x:c>
    </x:row>
    <x:row r="709">
      <x:c r="A709" s="115"/>
      <x:c r="B709" s="115"/>
      <x:c r="C709" s="115"/>
      <x:c r="D709" s="118"/>
      <x:c r="E709" s="118"/>
      <x:c r="F709" s="118"/>
      <x:c r="G709" s="118"/>
      <x:c r="H709" s="118"/>
      <x:c r="I709" s="118"/>
      <x:c r="J709" s="118"/>
      <x:c r="K709" s="118"/>
      <x:c r="L709" s="118"/>
      <x:c r="M709" s="118"/>
      <x:c r="N709" s="118"/>
      <x:c r="O709" s="118"/>
      <x:c r="P709" s="118"/>
      <x:c r="Q709" s="118"/>
      <x:c r="R709" s="118"/>
      <x:c r="S709" s="118"/>
      <x:c r="T709" s="118"/>
      <x:c r="U709" s="118"/>
      <x:c r="V709" s="118"/>
      <x:c r="W709" s="118"/>
      <x:c r="X709" s="118"/>
      <x:c r="Y709" s="118"/>
      <x:c r="Z709" s="118"/>
      <x:c r="AA709" s="118"/>
      <x:c r="AB709" s="118"/>
      <x:c r="AC709" s="118"/>
      <x:c r="AD709" s="118"/>
      <x:c r="AE709" s="118"/>
      <x:c r="AF709" s="118"/>
      <x:c r="AG709" s="118"/>
      <x:c r="AH709" s="118"/>
      <x:c r="AI709" s="118"/>
      <x:c r="AJ709" s="118"/>
      <x:c r="AK709" s="118"/>
      <x:c r="AL709" s="118"/>
      <x:c r="AM709" s="118"/>
      <x:c r="AN709" s="118"/>
      <x:c r="AO709" s="118"/>
      <x:c r="AP709" s="115"/>
      <x:c r="AQ709" s="49" t="str">
        <x:f>IF(A709="","",COUNT(BI709:INDEX(BI709:CR709,1,'Настройки'!$B$3)))</x:f>
      </x:c>
      <x:c r="AR709" s="49" t="str">
        <x:f>IF(A709="","",SUM(BI709:INDEX(BI709:CR709,1,'Настройки'!$B$3)))</x:f>
      </x:c>
      <x:c r="AS709" s="58" t="str">
        <x:f>IF(A709="","",IF('Настройки'!$B$4="Стоимость потребления",AR709*D709,IF('Настройки'!$B$4="Количество",AR709,E709)))</x:f>
      </x:c>
      <x:c r="AT709" s="61" t="str">
        <x:f>IF(OR(A709="",AS709&lt;0,SUM($AS$2:$AS$1001)&lt;=0),"",AS709/SUM($AS$2:$AS$1001))</x:f>
      </x:c>
      <x:c r="AU709" s="61" t="str">
        <x:f>IF(OR(A709="",AS709&lt;0,SUM($AS$2:$AS$1001)&lt;=0),"",SUMIFS($AS$2:$AS$1001,$AS$2:$AS$1001,"&gt;"&amp;AS709)/SUM($AS$2:$AS$1001))</x:f>
      </x:c>
      <x:c r="AV709" s="61" t="str">
        <x:f>IF(OR(A709="",AS709&lt;0,SUM($AS$2:$AS$1001)&lt;=0),"",SUMIFS($AS$2:$AS$1001,$AS$2:$AS$1001,"&gt;="&amp;AS709)/SUM($AS$2:$AS$1001))</x:f>
      </x:c>
      <x:c r="AW709" s="49" t="str">
        <x:f>IF(A709="","",IF(SUM($AS$2:$AS$1001)&lt;=0,"Не определён",IF(AS709&lt;0,"Исключение",IF(AU709&lt;'Настройки'!$B$5,"A",IF(AU709&lt;'Настройки'!$B$6,"B","C")))))</x:f>
      </x:c>
      <x:c r="AX709" s="58" t="str">
        <x:f>IF(A709="","",IF(AQ709=0,"",AVERAGE(BI709:INDEX(BI709:CR709,1,'Настройки'!$B$3))))</x:f>
      </x:c>
      <x:c r="AY709" s="58" t="str">
        <x:f>IF(OR(A709="",AQ709=0),"",STDEVP(BI709:INDEX(BI709:CR709,1,'Настройки'!$B$3)))</x:f>
      </x:c>
      <x:c r="AZ709" s="61" t="str">
        <x:f>IF(OR(A709="",AQ709&lt;'Настройки'!$B$12,AX709&lt;=0,AND('Настройки'!$B$10="Блокировать",COUNTIF(F709:INDEX(F709:AO709,1,'Настройки'!$B$3),"&lt;0")&gt;0)),"",AY709/ABS(AX709))</x:f>
      </x:c>
      <x:c r="BA709" s="49" t="str">
        <x:f>IF(A709="","",IF(AND('Настройки'!$B$10="Блокировать",COUNTIF(F709:INDEX(F709:AO709,1,'Настройки'!$B$3),"&lt;0")&gt;0),"Не определён",IF(AQ709&lt;'Настройки'!$B$12,"Не определён",IF(AX709=0,"Нет спроса",IF(AX709&lt;0,"Не определён",IF(AZ709&lt;='Настройки'!$B$7,"X",IF(AZ709&lt;='Настройки'!$B$8,"Y","Z")))))))</x:f>
      </x:c>
      <x:c r="BB709" s="49" t="str">
        <x:f>IF(OR(A709="",LEN(AW709)&lt;&gt;1,LEN(BA709)&lt;&gt;1),"",AW709&amp;BA709)</x:f>
      </x:c>
      <x:c r="BC709" s="61" t="str">
        <x:f>IF(OR(A709="",AQ709=0),"",(COUNT(BI709:INDEX(BI709:CR709,1,'Настройки'!$B$3))-COUNT(CS709:INDEX(CS709:EB709,1,'Настройки'!$B$3)))/AQ709)</x:f>
      </x:c>
      <x:c r="BD709" s="64" t="str">
        <x:f>IF(OR(A709="",COUNT(CS709:INDEX(CS709:EB709,1,'Настройки'!$B$3))=0),"",AQ709/COUNT(CS709:INDEX(CS709:EB709,1,'Настройки'!$B$3)))</x:f>
      </x:c>
      <x:c r="BE709" s="64" t="str">
        <x:f>IF(OR(A709="",COUNT(CS709:INDEX(CS709:EB709,1,'Настройки'!$B$3))=0),"",IF(AVERAGE(CS709:INDEX(CS709:EB709,1,'Настройки'!$B$3))=0,"",(STDEVP(CS709:INDEX(CS709:EB709,1,'Настройки'!$B$3))/ABS(AVERAGE(CS709:INDEX(CS709:EB709,1,'Настройки'!$B$3))))^2))</x:f>
      </x:c>
      <x:c r="BF709" s="49" t="str">
        <x:f>IF(A709="","",IF(AQ709&lt;3,"Недостаточно",IF(AQ709&lt;6,"Предварительный","Обычный")))</x:f>
      </x:c>
      <x:c r="BG709" s="49" t="str">
        <x:f>IF(A709="","",IF(COUNTIF(F709:INDEX(F709:AO709,1,'Настройки'!$B$3),"&lt;0")&gt;0,IF('Настройки'!$B$10="Блокировать","Отрицательный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"),"")&amp;IF(AQ709&lt;3,"Недостаточно истории. ",IF(AQ709&lt;6,"Предварительная классификация. ",""))&amp;IF(AX709=0,"Нет спроса за горизонт. ","")&amp;IF(AZ709&gt;'Настройки'!$B$11,"Экстремальная вариативность. ",""))</x:f>
      </x:c>
      <x:c r="BH709" s="49" t="str">
        <x:f>IF(A709="","",IFERROR(VLOOKUP(BB709,'Настройки'!$D$3:$E$11,2,FALSE),"Сначала проверьте исходные данные и историю спроса.")&amp;" Уточните срок поставки, MOQ и критичность.")</x:f>
      </x:c>
      <x:c r="BI709" s="50" t="str">
        <x:f>IF(1&gt;'Настройки'!$B$3,"",IF(ISBLANK(F709),IF('Настройки'!$B$9="Нулевой спрос",0,""),IF(F709&lt;0,IF('Настройки'!$B$10="Исключить","",IF('Настройки'!$B$10="Абсолютные значения",ABS(F709),F709)),F709)))</x:f>
      </x:c>
      <x:c r="BJ709" s="50" t="str">
        <x:f>IF(2&gt;'Настройки'!$B$3,"",IF(ISBLANK(G709),IF('Настройки'!$B$9="Нулевой спрос",0,""),IF(G709&lt;0,IF('Настройки'!$B$10="Исключить","",IF('Настройки'!$B$10="Абсолютные значения",ABS(G709),G709)),G709)))</x:f>
      </x:c>
      <x:c r="BK709" s="50" t="str">
        <x:f>IF(3&gt;'Настройки'!$B$3,"",IF(ISBLANK(H709),IF('Настройки'!$B$9="Нулевой спрос",0,""),IF(H709&lt;0,IF('Настройки'!$B$10="Исключить","",IF('Настройки'!$B$10="Абсолютные значения",ABS(H709),H709)),H709)))</x:f>
      </x:c>
      <x:c r="BL709" s="50" t="str">
        <x:f>IF(4&gt;'Настройки'!$B$3,"",IF(ISBLANK(I709),IF('Настройки'!$B$9="Нулевой спрос",0,""),IF(I709&lt;0,IF('Настройки'!$B$10="Исключить","",IF('Настройки'!$B$10="Абсолютные значения",ABS(I709),I709)),I709)))</x:f>
      </x:c>
      <x:c r="BM709" s="50" t="str">
        <x:f>IF(5&gt;'Настройки'!$B$3,"",IF(ISBLANK(J709),IF('Настройки'!$B$9="Нулевой спрос",0,""),IF(J709&lt;0,IF('Настройки'!$B$10="Исключить","",IF('Настройки'!$B$10="Абсолютные значения",ABS(J709),J709)),J709)))</x:f>
      </x:c>
      <x:c r="BN709" s="50" t="str">
        <x:f>IF(6&gt;'Настройки'!$B$3,"",IF(ISBLANK(K709),IF('Настройки'!$B$9="Нулевой спрос",0,""),IF(K709&lt;0,IF('Настройки'!$B$10="Исключить","",IF('Настройки'!$B$10="Абсолютные значения",ABS(K709),K709)),K709)))</x:f>
      </x:c>
      <x:c r="BO709" s="50" t="str">
        <x:f>IF(7&gt;'Настройки'!$B$3,"",IF(ISBLANK(L709),IF('Настройки'!$B$9="Нулевой спрос",0,""),IF(L709&lt;0,IF('Настройки'!$B$10="Исключить","",IF('Настройки'!$B$10="Абсолютные значения",ABS(L709),L709)),L709)))</x:f>
      </x:c>
      <x:c r="BP709" s="50" t="str">
        <x:f>IF(8&gt;'Настройки'!$B$3,"",IF(ISBLANK(M709),IF('Настройки'!$B$9="Нулевой спрос",0,""),IF(M709&lt;0,IF('Настройки'!$B$10="Исключить","",IF('Настройки'!$B$10="Абсолютные значения",ABS(M709),M709)),M709)))</x:f>
      </x:c>
      <x:c r="BQ709" s="50" t="str">
        <x:f>IF(9&gt;'Настройки'!$B$3,"",IF(ISBLANK(N709),IF('Настройки'!$B$9="Нулевой спрос",0,""),IF(N709&lt;0,IF('Настройки'!$B$10="Исключить","",IF('Настройки'!$B$10="Абсолютные значения",ABS(N709),N709)),N709)))</x:f>
      </x:c>
      <x:c r="BR709" s="50" t="str">
        <x:f>IF(10&gt;'Настройки'!$B$3,"",IF(ISBLANK(O709),IF('Настройки'!$B$9="Нулевой спрос",0,""),IF(O709&lt;0,IF('Настройки'!$B$10="Исключить","",IF('Настройки'!$B$10="Абсолютные значения",ABS(O709),O709)),O709)))</x:f>
      </x:c>
      <x:c r="BS709" s="50" t="str">
        <x:f>IF(11&gt;'Настройки'!$B$3,"",IF(ISBLANK(P709),IF('Настройки'!$B$9="Нулевой спрос",0,""),IF(P709&lt;0,IF('Настройки'!$B$10="Исключить","",IF('Настройки'!$B$10="Абсолютные значения",ABS(P709),P709)),P709)))</x:f>
      </x:c>
      <x:c r="BT709" s="50" t="str">
        <x:f>IF(12&gt;'Настройки'!$B$3,"",IF(ISBLANK(Q709),IF('Настройки'!$B$9="Нулевой спрос",0,""),IF(Q709&lt;0,IF('Настройки'!$B$10="Исключить","",IF('Настройки'!$B$10="Абсолютные значения",ABS(Q709),Q709)),Q709)))</x:f>
      </x:c>
      <x:c r="BU709" s="50" t="str">
        <x:f>IF(13&gt;'Настройки'!$B$3,"",IF(ISBLANK(R709),IF('Настройки'!$B$9="Нулевой спрос",0,""),IF(R709&lt;0,IF('Настройки'!$B$10="Исключить","",IF('Настройки'!$B$10="Абсолютные значения",ABS(R709),R709)),R709)))</x:f>
      </x:c>
      <x:c r="BV709" s="50" t="str">
        <x:f>IF(14&gt;'Настройки'!$B$3,"",IF(ISBLANK(S709),IF('Настройки'!$B$9="Нулевой спрос",0,""),IF(S709&lt;0,IF('Настройки'!$B$10="Исключить","",IF('Настройки'!$B$10="Абсолютные значения",ABS(S709),S709)),S709)))</x:f>
      </x:c>
      <x:c r="BW709" s="50" t="str">
        <x:f>IF(15&gt;'Настройки'!$B$3,"",IF(ISBLANK(T709),IF('Настройки'!$B$9="Нулевой спрос",0,""),IF(T709&lt;0,IF('Настройки'!$B$10="Исключить","",IF('Настройки'!$B$10="Абсолютные значения",ABS(T709),T709)),T709)))</x:f>
      </x:c>
      <x:c r="BX709" s="50" t="str">
        <x:f>IF(16&gt;'Настройки'!$B$3,"",IF(ISBLANK(U709),IF('Настройки'!$B$9="Нулевой спрос",0,""),IF(U709&lt;0,IF('Настройки'!$B$10="Исключить","",IF('Настройки'!$B$10="Абсолютные значения",ABS(U709),U709)),U709)))</x:f>
      </x:c>
      <x:c r="BY709" s="50" t="str">
        <x:f>IF(17&gt;'Настройки'!$B$3,"",IF(ISBLANK(V709),IF('Настройки'!$B$9="Нулевой спрос",0,""),IF(V709&lt;0,IF('Настройки'!$B$10="Исключить","",IF('Настройки'!$B$10="Абсолютные значения",ABS(V709),V709)),V709)))</x:f>
      </x:c>
      <x:c r="BZ709" s="50" t="str">
        <x:f>IF(18&gt;'Настройки'!$B$3,"",IF(ISBLANK(W709),IF('Настройки'!$B$9="Нулевой спрос",0,""),IF(W709&lt;0,IF('Настройки'!$B$10="Исключить","",IF('Настройки'!$B$10="Абсолютные значения",ABS(W709),W709)),W709)))</x:f>
      </x:c>
      <x:c r="CA709" s="50" t="str">
        <x:f>IF(19&gt;'Настройки'!$B$3,"",IF(ISBLANK(X709),IF('Настройки'!$B$9="Нулевой спрос",0,""),IF(X709&lt;0,IF('Настройки'!$B$10="Исключить","",IF('Настройки'!$B$10="Абсолютные значения",ABS(X709),X709)),X709)))</x:f>
      </x:c>
      <x:c r="CB709" s="50" t="str">
        <x:f>IF(20&gt;'Настройки'!$B$3,"",IF(ISBLANK(Y709),IF('Настройки'!$B$9="Нулевой спрос",0,""),IF(Y709&lt;0,IF('Настройки'!$B$10="Исключить","",IF('Настройки'!$B$10="Абсолютные значения",ABS(Y709),Y709)),Y709)))</x:f>
      </x:c>
      <x:c r="CC709" s="50" t="str">
        <x:f>IF(21&gt;'Настройки'!$B$3,"",IF(ISBLANK(Z709),IF('Настройки'!$B$9="Нулевой спрос",0,""),IF(Z709&lt;0,IF('Настройки'!$B$10="Исключить","",IF('Настройки'!$B$10="Абсолютные значения",ABS(Z709),Z709)),Z709)))</x:f>
      </x:c>
      <x:c r="CD709" s="50" t="str">
        <x:f>IF(22&gt;'Настройки'!$B$3,"",IF(ISBLANK(AA709),IF('Настройки'!$B$9="Нулевой спрос",0,""),IF(AA709&lt;0,IF('Настройки'!$B$10="Исключить","",IF('Настройки'!$B$10="Абсолютные значения",ABS(AA709),AA709)),AA709)))</x:f>
      </x:c>
      <x:c r="CE709" s="50" t="str">
        <x:f>IF(23&gt;'Настройки'!$B$3,"",IF(ISBLANK(AB709),IF('Настройки'!$B$9="Нулевой спрос",0,""),IF(AB709&lt;0,IF('Настройки'!$B$10="Исключить","",IF('Настройки'!$B$10="Абсолютные значения",ABS(AB709),AB709)),AB709)))</x:f>
      </x:c>
      <x:c r="CF709" s="50" t="str">
        <x:f>IF(24&gt;'Настройки'!$B$3,"",IF(ISBLANK(AC709),IF('Настройки'!$B$9="Нулевой спрос",0,""),IF(AC709&lt;0,IF('Настройки'!$B$10="Исключить","",IF('Настройки'!$B$10="Абсолютные значения",ABS(AC709),AC709)),AC709)))</x:f>
      </x:c>
      <x:c r="CG709" s="50" t="str">
        <x:f>IF(25&gt;'Настройки'!$B$3,"",IF(ISBLANK(AD709),IF('Настройки'!$B$9="Нулевой спрос",0,""),IF(AD709&lt;0,IF('Настройки'!$B$10="Исключить","",IF('Настройки'!$B$10="Абсолютные значения",ABS(AD709),AD709)),AD709)))</x:f>
      </x:c>
      <x:c r="CH709" s="50" t="str">
        <x:f>IF(26&gt;'Настройки'!$B$3,"",IF(ISBLANK(AE709),IF('Настройки'!$B$9="Нулевой спрос",0,""),IF(AE709&lt;0,IF('Настройки'!$B$10="Исключить","",IF('Настройки'!$B$10="Абсолютные значения",ABS(AE709),AE709)),AE709)))</x:f>
      </x:c>
      <x:c r="CI709" s="50" t="str">
        <x:f>IF(27&gt;'Настройки'!$B$3,"",IF(ISBLANK(AF709),IF('Настройки'!$B$9="Нулевой спрос",0,""),IF(AF709&lt;0,IF('Настройки'!$B$10="Исключить","",IF('Настройки'!$B$10="Абсолютные значения",ABS(AF709),AF709)),AF709)))</x:f>
      </x:c>
      <x:c r="CJ709" s="50" t="str">
        <x:f>IF(28&gt;'Настройки'!$B$3,"",IF(ISBLANK(AG709),IF('Настройки'!$B$9="Нулевой спрос",0,""),IF(AG709&lt;0,IF('Настройки'!$B$10="Исключить","",IF('Настройки'!$B$10="Абсолютные значения",ABS(AG709),AG709)),AG709)))</x:f>
      </x:c>
      <x:c r="CK709" s="50" t="str">
        <x:f>IF(29&gt;'Настройки'!$B$3,"",IF(ISBLANK(AH709),IF('Настройки'!$B$9="Нулевой спрос",0,""),IF(AH709&lt;0,IF('Настройки'!$B$10="Исключить","",IF('Настройки'!$B$10="Абсолютные значения",ABS(AH709),AH709)),AH709)))</x:f>
      </x:c>
      <x:c r="CL709" s="50" t="str">
        <x:f>IF(30&gt;'Настройки'!$B$3,"",IF(ISBLANK(AI709),IF('Настройки'!$B$9="Нулевой спрос",0,""),IF(AI709&lt;0,IF('Настройки'!$B$10="Исключить","",IF('Настройки'!$B$10="Абсолютные значения",ABS(AI709),AI709)),AI709)))</x:f>
      </x:c>
      <x:c r="CM709" s="50" t="str">
        <x:f>IF(31&gt;'Настройки'!$B$3,"",IF(ISBLANK(AJ709),IF('Настройки'!$B$9="Нулевой спрос",0,""),IF(AJ709&lt;0,IF('Настройки'!$B$10="Исключить","",IF('Настройки'!$B$10="Абсолютные значения",ABS(AJ709),AJ709)),AJ709)))</x:f>
      </x:c>
      <x:c r="CN709" s="50" t="str">
        <x:f>IF(32&gt;'Настройки'!$B$3,"",IF(ISBLANK(AK709),IF('Настройки'!$B$9="Нулевой спрос",0,""),IF(AK709&lt;0,IF('Настройки'!$B$10="Исключить","",IF('Настройки'!$B$10="Абсолютные значения",ABS(AK709),AK709)),AK709)))</x:f>
      </x:c>
      <x:c r="CO709" s="50" t="str">
        <x:f>IF(33&gt;'Настройки'!$B$3,"",IF(ISBLANK(AL709),IF('Настройки'!$B$9="Нулевой спрос",0,""),IF(AL709&lt;0,IF('Настройки'!$B$10="Исключить","",IF('Настройки'!$B$10="Абсолютные значения",ABS(AL709),AL709)),AL709)))</x:f>
      </x:c>
      <x:c r="CP709" s="50" t="str">
        <x:f>IF(34&gt;'Настройки'!$B$3,"",IF(ISBLANK(AM709),IF('Настройки'!$B$9="Нулевой спрос",0,""),IF(AM709&lt;0,IF('Настройки'!$B$10="Исключить","",IF('Настройки'!$B$10="Абсолютные значения",ABS(AM709),AM709)),AM709)))</x:f>
      </x:c>
      <x:c r="CQ709" s="50" t="str">
        <x:f>IF(35&gt;'Настройки'!$B$3,"",IF(ISBLANK(AN709),IF('Настройки'!$B$9="Нулевой спрос",0,""),IF(AN709&lt;0,IF('Настройки'!$B$10="Исключить","",IF('Настройки'!$B$10="Абсолютные значения",ABS(AN709),AN709)),AN709)))</x:f>
      </x:c>
      <x:c r="CR709" s="50" t="str">
        <x:f>IF(36&gt;'Настройки'!$B$3,"",IF(ISBLANK(AO709),IF('Настройки'!$B$9="Нулевой спрос",0,""),IF(AO709&lt;0,IF('Настройки'!$B$10="Исключить","",IF('Настройки'!$B$10="Абсолютные значения",ABS(AO709),AO709)),AO709)))</x:f>
      </x:c>
      <x:c r="CS709" s="50" t="str">
        <x:f>IF(OR(1&gt;'Настройки'!$B$3,ISBLANK(BI709),BI709=0),"",BI709)</x:f>
      </x:c>
      <x:c r="CT709" s="50" t="str">
        <x:f>IF(OR(2&gt;'Настройки'!$B$3,ISBLANK(BJ709),BJ709=0),"",BJ709)</x:f>
      </x:c>
      <x:c r="CU709" s="50" t="str">
        <x:f>IF(OR(3&gt;'Настройки'!$B$3,ISBLANK(BK709),BK709=0),"",BK709)</x:f>
      </x:c>
      <x:c r="CV709" s="50" t="str">
        <x:f>IF(OR(4&gt;'Настройки'!$B$3,ISBLANK(BL709),BL709=0),"",BL709)</x:f>
      </x:c>
      <x:c r="CW709" s="50" t="str">
        <x:f>IF(OR(5&gt;'Настройки'!$B$3,ISBLANK(BM709),BM709=0),"",BM709)</x:f>
      </x:c>
      <x:c r="CX709" s="50" t="str">
        <x:f>IF(OR(6&gt;'Настройки'!$B$3,ISBLANK(BN709),BN709=0),"",BN709)</x:f>
      </x:c>
      <x:c r="CY709" s="50" t="str">
        <x:f>IF(OR(7&gt;'Настройки'!$B$3,ISBLANK(BO709),BO709=0),"",BO709)</x:f>
      </x:c>
      <x:c r="CZ709" s="50" t="str">
        <x:f>IF(OR(8&gt;'Настройки'!$B$3,ISBLANK(BP709),BP709=0),"",BP709)</x:f>
      </x:c>
      <x:c r="DA709" s="50" t="str">
        <x:f>IF(OR(9&gt;'Настройки'!$B$3,ISBLANK(BQ709),BQ709=0),"",BQ709)</x:f>
      </x:c>
      <x:c r="DB709" s="50" t="str">
        <x:f>IF(OR(10&gt;'Настройки'!$B$3,ISBLANK(BR709),BR709=0),"",BR709)</x:f>
      </x:c>
      <x:c r="DC709" s="50" t="str">
        <x:f>IF(OR(11&gt;'Настройки'!$B$3,ISBLANK(BS709),BS709=0),"",BS709)</x:f>
      </x:c>
      <x:c r="DD709" s="50" t="str">
        <x:f>IF(OR(12&gt;'Настройки'!$B$3,ISBLANK(BT709),BT709=0),"",BT709)</x:f>
      </x:c>
      <x:c r="DE709" s="50" t="str">
        <x:f>IF(OR(13&gt;'Настройки'!$B$3,ISBLANK(BU709),BU709=0),"",BU709)</x:f>
      </x:c>
      <x:c r="DF709" s="50" t="str">
        <x:f>IF(OR(14&gt;'Настройки'!$B$3,ISBLANK(BV709),BV709=0),"",BV709)</x:f>
      </x:c>
      <x:c r="DG709" s="50" t="str">
        <x:f>IF(OR(15&gt;'Настройки'!$B$3,ISBLANK(BW709),BW709=0),"",BW709)</x:f>
      </x:c>
      <x:c r="DH709" s="50" t="str">
        <x:f>IF(OR(16&gt;'Настройки'!$B$3,ISBLANK(BX709),BX709=0),"",BX709)</x:f>
      </x:c>
      <x:c r="DI709" s="50" t="str">
        <x:f>IF(OR(17&gt;'Настройки'!$B$3,ISBLANK(BY709),BY709=0),"",BY709)</x:f>
      </x:c>
      <x:c r="DJ709" s="50" t="str">
        <x:f>IF(OR(18&gt;'Настройки'!$B$3,ISBLANK(BZ709),BZ709=0),"",BZ709)</x:f>
      </x:c>
      <x:c r="DK709" s="50" t="str">
        <x:f>IF(OR(19&gt;'Настройки'!$B$3,ISBLANK(CA709),CA709=0),"",CA709)</x:f>
      </x:c>
      <x:c r="DL709" s="50" t="str">
        <x:f>IF(OR(20&gt;'Настройки'!$B$3,ISBLANK(CB709),CB709=0),"",CB709)</x:f>
      </x:c>
      <x:c r="DM709" s="50" t="str">
        <x:f>IF(OR(21&gt;'Настройки'!$B$3,ISBLANK(CC709),CC709=0),"",CC709)</x:f>
      </x:c>
      <x:c r="DN709" s="50" t="str">
        <x:f>IF(OR(22&gt;'Настройки'!$B$3,ISBLANK(CD709),CD709=0),"",CD709)</x:f>
      </x:c>
      <x:c r="DO709" s="50" t="str">
        <x:f>IF(OR(23&gt;'Настройки'!$B$3,ISBLANK(CE709),CE709=0),"",CE709)</x:f>
      </x:c>
      <x:c r="DP709" s="50" t="str">
        <x:f>IF(OR(24&gt;'Настройки'!$B$3,ISBLANK(CF709),CF709=0),"",CF709)</x:f>
      </x:c>
      <x:c r="DQ709" s="50" t="str">
        <x:f>IF(OR(25&gt;'Настройки'!$B$3,ISBLANK(CG709),CG709=0),"",CG709)</x:f>
      </x:c>
      <x:c r="DR709" s="50" t="str">
        <x:f>IF(OR(26&gt;'Настройки'!$B$3,ISBLANK(CH709),CH709=0),"",CH709)</x:f>
      </x:c>
      <x:c r="DS709" s="50" t="str">
        <x:f>IF(OR(27&gt;'Настройки'!$B$3,ISBLANK(CI709),CI709=0),"",CI709)</x:f>
      </x:c>
      <x:c r="DT709" s="50" t="str">
        <x:f>IF(OR(28&gt;'Настройки'!$B$3,ISBLANK(CJ709),CJ709=0),"",CJ709)</x:f>
      </x:c>
      <x:c r="DU709" s="50" t="str">
        <x:f>IF(OR(29&gt;'Настройки'!$B$3,ISBLANK(CK709),CK709=0),"",CK709)</x:f>
      </x:c>
      <x:c r="DV709" s="50" t="str">
        <x:f>IF(OR(30&gt;'Настройки'!$B$3,ISBLANK(CL709),CL709=0),"",CL709)</x:f>
      </x:c>
      <x:c r="DW709" s="50" t="str">
        <x:f>IF(OR(31&gt;'Настройки'!$B$3,ISBLANK(CM709),CM709=0),"",CM709)</x:f>
      </x:c>
      <x:c r="DX709" s="50" t="str">
        <x:f>IF(OR(32&gt;'Настройки'!$B$3,ISBLANK(CN709),CN709=0),"",CN709)</x:f>
      </x:c>
      <x:c r="DY709" s="50" t="str">
        <x:f>IF(OR(33&gt;'Настройки'!$B$3,ISBLANK(CO709),CO709=0),"",CO709)</x:f>
      </x:c>
      <x:c r="DZ709" s="50" t="str">
        <x:f>IF(OR(34&gt;'Настройки'!$B$3,ISBLANK(CP709),CP709=0),"",CP709)</x:f>
      </x:c>
      <x:c r="EA709" s="50" t="str">
        <x:f>IF(OR(35&gt;'Настройки'!$B$3,ISBLANK(CQ709),CQ709=0),"",CQ709)</x:f>
      </x:c>
      <x:c r="EB709" s="50" t="str">
        <x:f>IF(OR(36&gt;'Настройки'!$B$3,ISBLANK(CR709),CR709=0),"",CR709)</x:f>
      </x:c>
      <x:c r="EC709" s="50" t="str">
        <x:f>IF(A709="","",IF(OR(BB709="AZ",BB709="BZ"),10000+ROW(),IF(AZ709&gt;'Настройки'!$B$11,20000+ROW(),IF(BF709&lt;&gt;"Обычный",30000+ROW(),IF(AX709&lt;=0,40000+ROW(),"")))))</x:f>
      </x:c>
      <x:c r="ED709" s="50" t="str">
        <x:f>IF(EC709="","",COUNTIFS($EC$2:$EC$1001,"&gt;0",$EC$2:$EC$1001,"&lt;"&amp;EC709)+1)</x:f>
      </x:c>
    </x:row>
    <x:row r="710">
      <x:c r="A710" s="115"/>
      <x:c r="B710" s="115"/>
      <x:c r="C710" s="115"/>
      <x:c r="D710" s="118"/>
      <x:c r="E710" s="118"/>
      <x:c r="F710" s="118"/>
      <x:c r="G710" s="118"/>
      <x:c r="H710" s="118"/>
      <x:c r="I710" s="118"/>
      <x:c r="J710" s="118"/>
      <x:c r="K710" s="118"/>
      <x:c r="L710" s="118"/>
      <x:c r="M710" s="118"/>
      <x:c r="N710" s="118"/>
      <x:c r="O710" s="118"/>
      <x:c r="P710" s="118"/>
      <x:c r="Q710" s="118"/>
      <x:c r="R710" s="118"/>
      <x:c r="S710" s="118"/>
      <x:c r="T710" s="118"/>
      <x:c r="U710" s="118"/>
      <x:c r="V710" s="118"/>
      <x:c r="W710" s="118"/>
      <x:c r="X710" s="118"/>
      <x:c r="Y710" s="118"/>
      <x:c r="Z710" s="118"/>
      <x:c r="AA710" s="118"/>
      <x:c r="AB710" s="118"/>
      <x:c r="AC710" s="118"/>
      <x:c r="AD710" s="118"/>
      <x:c r="AE710" s="118"/>
      <x:c r="AF710" s="118"/>
      <x:c r="AG710" s="118"/>
      <x:c r="AH710" s="118"/>
      <x:c r="AI710" s="118"/>
      <x:c r="AJ710" s="118"/>
      <x:c r="AK710" s="118"/>
      <x:c r="AL710" s="118"/>
      <x:c r="AM710" s="118"/>
      <x:c r="AN710" s="118"/>
      <x:c r="AO710" s="118"/>
      <x:c r="AP710" s="115"/>
      <x:c r="AQ710" s="49" t="str">
        <x:f>IF(A710="","",COUNT(BI710:INDEX(BI710:CR710,1,'Настройки'!$B$3)))</x:f>
      </x:c>
      <x:c r="AR710" s="49" t="str">
        <x:f>IF(A710="","",SUM(BI710:INDEX(BI710:CR710,1,'Настройки'!$B$3)))</x:f>
      </x:c>
      <x:c r="AS710" s="58" t="str">
        <x:f>IF(A710="","",IF('Настройки'!$B$4="Стоимость потребления",AR710*D710,IF('Настройки'!$B$4="Количество",AR710,E710)))</x:f>
      </x:c>
      <x:c r="AT710" s="61" t="str">
        <x:f>IF(OR(A710="",AS710&lt;0,SUM($AS$2:$AS$1001)&lt;=0),"",AS710/SUM($AS$2:$AS$1001))</x:f>
      </x:c>
      <x:c r="AU710" s="61" t="str">
        <x:f>IF(OR(A710="",AS710&lt;0,SUM($AS$2:$AS$1001)&lt;=0),"",SUMIFS($AS$2:$AS$1001,$AS$2:$AS$1001,"&gt;"&amp;AS710)/SUM($AS$2:$AS$1001))</x:f>
      </x:c>
      <x:c r="AV710" s="61" t="str">
        <x:f>IF(OR(A710="",AS710&lt;0,SUM($AS$2:$AS$1001)&lt;=0),"",SUMIFS($AS$2:$AS$1001,$AS$2:$AS$1001,"&gt;="&amp;AS710)/SUM($AS$2:$AS$1001))</x:f>
      </x:c>
      <x:c r="AW710" s="49" t="str">
        <x:f>IF(A710="","",IF(SUM($AS$2:$AS$1001)&lt;=0,"Не определён",IF(AS710&lt;0,"Исключение",IF(AU710&lt;'Настройки'!$B$5,"A",IF(AU710&lt;'Настройки'!$B$6,"B","C")))))</x:f>
      </x:c>
      <x:c r="AX710" s="58" t="str">
        <x:f>IF(A710="","",IF(AQ710=0,"",AVERAGE(BI710:INDEX(BI710:CR710,1,'Настройки'!$B$3))))</x:f>
      </x:c>
      <x:c r="AY710" s="58" t="str">
        <x:f>IF(OR(A710="",AQ710=0),"",STDEVP(BI710:INDEX(BI710:CR710,1,'Настройки'!$B$3)))</x:f>
      </x:c>
      <x:c r="AZ710" s="61" t="str">
        <x:f>IF(OR(A710="",AQ710&lt;'Настройки'!$B$12,AX710&lt;=0,AND('Настройки'!$B$10="Блокировать",COUNTIF(F710:INDEX(F710:AO710,1,'Настройки'!$B$3),"&lt;0")&gt;0)),"",AY710/ABS(AX710))</x:f>
      </x:c>
      <x:c r="BA710" s="49" t="str">
        <x:f>IF(A710="","",IF(AND('Настройки'!$B$10="Блокировать",COUNTIF(F710:INDEX(F710:AO710,1,'Настройки'!$B$3),"&lt;0")&gt;0),"Не определён",IF(AQ710&lt;'Настройки'!$B$12,"Не определён",IF(AX710=0,"Нет спроса",IF(AX710&lt;0,"Не определён",IF(AZ710&lt;='Настройки'!$B$7,"X",IF(AZ710&lt;='Настройки'!$B$8,"Y","Z")))))))</x:f>
      </x:c>
      <x:c r="BB710" s="49" t="str">
        <x:f>IF(OR(A710="",LEN(AW710)&lt;&gt;1,LEN(BA710)&lt;&gt;1),"",AW710&amp;BA710)</x:f>
      </x:c>
      <x:c r="BC710" s="61" t="str">
        <x:f>IF(OR(A710="",AQ710=0),"",(COUNT(BI710:INDEX(BI710:CR710,1,'Настройки'!$B$3))-COUNT(CS710:INDEX(CS710:EB710,1,'Настройки'!$B$3)))/AQ710)</x:f>
      </x:c>
      <x:c r="BD710" s="64" t="str">
        <x:f>IF(OR(A710="",COUNT(CS710:INDEX(CS710:EB710,1,'Настройки'!$B$3))=0),"",AQ710/COUNT(CS710:INDEX(CS710:EB710,1,'Настройки'!$B$3)))</x:f>
      </x:c>
      <x:c r="BE710" s="64" t="str">
        <x:f>IF(OR(A710="",COUNT(CS710:INDEX(CS710:EB710,1,'Настройки'!$B$3))=0),"",IF(AVERAGE(CS710:INDEX(CS710:EB710,1,'Настройки'!$B$3))=0,"",(STDEVP(CS710:INDEX(CS710:EB710,1,'Настройки'!$B$3))/ABS(AVERAGE(CS710:INDEX(CS710:EB710,1,'Настройки'!$B$3))))^2))</x:f>
      </x:c>
      <x:c r="BF710" s="49" t="str">
        <x:f>IF(A710="","",IF(AQ710&lt;3,"Недостаточно",IF(AQ710&lt;6,"Предварительный","Обычный")))</x:f>
      </x:c>
      <x:c r="BG710" s="49" t="str">
        <x:f>IF(A710="","",IF(COUNTIF(F710:INDEX(F710:AO710,1,'Настройки'!$B$3),"&lt;0")&gt;0,IF('Настройки'!$B$10="Блокировать","Отрицательный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"),"")&amp;IF(AQ710&lt;3,"Недостаточно истории. ",IF(AQ710&lt;6,"Предварительная классификация. ",""))&amp;IF(AX710=0,"Нет спроса за горизонт. ","")&amp;IF(AZ710&gt;'Настройки'!$B$11,"Экстремальная вариативность. ",""))</x:f>
      </x:c>
      <x:c r="BH710" s="49" t="str">
        <x:f>IF(A710="","",IFERROR(VLOOKUP(BB710,'Настройки'!$D$3:$E$11,2,FALSE),"Сначала проверьте исходные данные и историю спроса.")&amp;" Уточните срок поставки, MOQ и критичность.")</x:f>
      </x:c>
      <x:c r="BI710" s="50" t="str">
        <x:f>IF(1&gt;'Настройки'!$B$3,"",IF(ISBLANK(F710),IF('Настройки'!$B$9="Нулевой спрос",0,""),IF(F710&lt;0,IF('Настройки'!$B$10="Исключить","",IF('Настройки'!$B$10="Абсолютные значения",ABS(F710),F710)),F710)))</x:f>
      </x:c>
      <x:c r="BJ710" s="50" t="str">
        <x:f>IF(2&gt;'Настройки'!$B$3,"",IF(ISBLANK(G710),IF('Настройки'!$B$9="Нулевой спрос",0,""),IF(G710&lt;0,IF('Настройки'!$B$10="Исключить","",IF('Настройки'!$B$10="Абсолютные значения",ABS(G710),G710)),G710)))</x:f>
      </x:c>
      <x:c r="BK710" s="50" t="str">
        <x:f>IF(3&gt;'Настройки'!$B$3,"",IF(ISBLANK(H710),IF('Настройки'!$B$9="Нулевой спрос",0,""),IF(H710&lt;0,IF('Настройки'!$B$10="Исключить","",IF('Настройки'!$B$10="Абсолютные значения",ABS(H710),H710)),H710)))</x:f>
      </x:c>
      <x:c r="BL710" s="50" t="str">
        <x:f>IF(4&gt;'Настройки'!$B$3,"",IF(ISBLANK(I710),IF('Настройки'!$B$9="Нулевой спрос",0,""),IF(I710&lt;0,IF('Настройки'!$B$10="Исключить","",IF('Настройки'!$B$10="Абсолютные значения",ABS(I710),I710)),I710)))</x:f>
      </x:c>
      <x:c r="BM710" s="50" t="str">
        <x:f>IF(5&gt;'Настройки'!$B$3,"",IF(ISBLANK(J710),IF('Настройки'!$B$9="Нулевой спрос",0,""),IF(J710&lt;0,IF('Настройки'!$B$10="Исключить","",IF('Настройки'!$B$10="Абсолютные значения",ABS(J710),J710)),J710)))</x:f>
      </x:c>
      <x:c r="BN710" s="50" t="str">
        <x:f>IF(6&gt;'Настройки'!$B$3,"",IF(ISBLANK(K710),IF('Настройки'!$B$9="Нулевой спрос",0,""),IF(K710&lt;0,IF('Настройки'!$B$10="Исключить","",IF('Настройки'!$B$10="Абсолютные значения",ABS(K710),K710)),K710)))</x:f>
      </x:c>
      <x:c r="BO710" s="50" t="str">
        <x:f>IF(7&gt;'Настройки'!$B$3,"",IF(ISBLANK(L710),IF('Настройки'!$B$9="Нулевой спрос",0,""),IF(L710&lt;0,IF('Настройки'!$B$10="Исключить","",IF('Настройки'!$B$10="Абсолютные значения",ABS(L710),L710)),L710)))</x:f>
      </x:c>
      <x:c r="BP710" s="50" t="str">
        <x:f>IF(8&gt;'Настройки'!$B$3,"",IF(ISBLANK(M710),IF('Настройки'!$B$9="Нулевой спрос",0,""),IF(M710&lt;0,IF('Настройки'!$B$10="Исключить","",IF('Настройки'!$B$10="Абсолютные значения",ABS(M710),M710)),M710)))</x:f>
      </x:c>
      <x:c r="BQ710" s="50" t="str">
        <x:f>IF(9&gt;'Настройки'!$B$3,"",IF(ISBLANK(N710),IF('Настройки'!$B$9="Нулевой спрос",0,""),IF(N710&lt;0,IF('Настройки'!$B$10="Исключить","",IF('Настройки'!$B$10="Абсолютные значения",ABS(N710),N710)),N710)))</x:f>
      </x:c>
      <x:c r="BR710" s="50" t="str">
        <x:f>IF(10&gt;'Настройки'!$B$3,"",IF(ISBLANK(O710),IF('Настройки'!$B$9="Нулевой спрос",0,""),IF(O710&lt;0,IF('Настройки'!$B$10="Исключить","",IF('Настройки'!$B$10="Абсолютные значения",ABS(O710),O710)),O710)))</x:f>
      </x:c>
      <x:c r="BS710" s="50" t="str">
        <x:f>IF(11&gt;'Настройки'!$B$3,"",IF(ISBLANK(P710),IF('Настройки'!$B$9="Нулевой спрос",0,""),IF(P710&lt;0,IF('Настройки'!$B$10="Исключить","",IF('Настройки'!$B$10="Абсолютные значения",ABS(P710),P710)),P710)))</x:f>
      </x:c>
      <x:c r="BT710" s="50" t="str">
        <x:f>IF(12&gt;'Настройки'!$B$3,"",IF(ISBLANK(Q710),IF('Настройки'!$B$9="Нулевой спрос",0,""),IF(Q710&lt;0,IF('Настройки'!$B$10="Исключить","",IF('Настройки'!$B$10="Абсолютные значения",ABS(Q710),Q710)),Q710)))</x:f>
      </x:c>
      <x:c r="BU710" s="50" t="str">
        <x:f>IF(13&gt;'Настройки'!$B$3,"",IF(ISBLANK(R710),IF('Настройки'!$B$9="Нулевой спрос",0,""),IF(R710&lt;0,IF('Настройки'!$B$10="Исключить","",IF('Настройки'!$B$10="Абсолютные значения",ABS(R710),R710)),R710)))</x:f>
      </x:c>
      <x:c r="BV710" s="50" t="str">
        <x:f>IF(14&gt;'Настройки'!$B$3,"",IF(ISBLANK(S710),IF('Настройки'!$B$9="Нулевой спрос",0,""),IF(S710&lt;0,IF('Настройки'!$B$10="Исключить","",IF('Настройки'!$B$10="Абсолютные значения",ABS(S710),S710)),S710)))</x:f>
      </x:c>
      <x:c r="BW710" s="50" t="str">
        <x:f>IF(15&gt;'Настройки'!$B$3,"",IF(ISBLANK(T710),IF('Настройки'!$B$9="Нулевой спрос",0,""),IF(T710&lt;0,IF('Настройки'!$B$10="Исключить","",IF('Настройки'!$B$10="Абсолютные значения",ABS(T710),T710)),T710)))</x:f>
      </x:c>
      <x:c r="BX710" s="50" t="str">
        <x:f>IF(16&gt;'Настройки'!$B$3,"",IF(ISBLANK(U710),IF('Настройки'!$B$9="Нулевой спрос",0,""),IF(U710&lt;0,IF('Настройки'!$B$10="Исключить","",IF('Настройки'!$B$10="Абсолютные значения",ABS(U710),U710)),U710)))</x:f>
      </x:c>
      <x:c r="BY710" s="50" t="str">
        <x:f>IF(17&gt;'Настройки'!$B$3,"",IF(ISBLANK(V710),IF('Настройки'!$B$9="Нулевой спрос",0,""),IF(V710&lt;0,IF('Настройки'!$B$10="Исключить","",IF('Настройки'!$B$10="Абсолютные значения",ABS(V710),V710)),V710)))</x:f>
      </x:c>
      <x:c r="BZ710" s="50" t="str">
        <x:f>IF(18&gt;'Настройки'!$B$3,"",IF(ISBLANK(W710),IF('Настройки'!$B$9="Нулевой спрос",0,""),IF(W710&lt;0,IF('Настройки'!$B$10="Исключить","",IF('Настройки'!$B$10="Абсолютные значения",ABS(W710),W710)),W710)))</x:f>
      </x:c>
      <x:c r="CA710" s="50" t="str">
        <x:f>IF(19&gt;'Настройки'!$B$3,"",IF(ISBLANK(X710),IF('Настройки'!$B$9="Нулевой спрос",0,""),IF(X710&lt;0,IF('Настройки'!$B$10="Исключить","",IF('Настройки'!$B$10="Абсолютные значения",ABS(X710),X710)),X710)))</x:f>
      </x:c>
      <x:c r="CB710" s="50" t="str">
        <x:f>IF(20&gt;'Настройки'!$B$3,"",IF(ISBLANK(Y710),IF('Настройки'!$B$9="Нулевой спрос",0,""),IF(Y710&lt;0,IF('Настройки'!$B$10="Исключить","",IF('Настройки'!$B$10="Абсолютные значения",ABS(Y710),Y710)),Y710)))</x:f>
      </x:c>
      <x:c r="CC710" s="50" t="str">
        <x:f>IF(21&gt;'Настройки'!$B$3,"",IF(ISBLANK(Z710),IF('Настройки'!$B$9="Нулевой спрос",0,""),IF(Z710&lt;0,IF('Настройки'!$B$10="Исключить","",IF('Настройки'!$B$10="Абсолютные значения",ABS(Z710),Z710)),Z710)))</x:f>
      </x:c>
      <x:c r="CD710" s="50" t="str">
        <x:f>IF(22&gt;'Настройки'!$B$3,"",IF(ISBLANK(AA710),IF('Настройки'!$B$9="Нулевой спрос",0,""),IF(AA710&lt;0,IF('Настройки'!$B$10="Исключить","",IF('Настройки'!$B$10="Абсолютные значения",ABS(AA710),AA710)),AA710)))</x:f>
      </x:c>
      <x:c r="CE710" s="50" t="str">
        <x:f>IF(23&gt;'Настройки'!$B$3,"",IF(ISBLANK(AB710),IF('Настройки'!$B$9="Нулевой спрос",0,""),IF(AB710&lt;0,IF('Настройки'!$B$10="Исключить","",IF('Настройки'!$B$10="Абсолютные значения",ABS(AB710),AB710)),AB710)))</x:f>
      </x:c>
      <x:c r="CF710" s="50" t="str">
        <x:f>IF(24&gt;'Настройки'!$B$3,"",IF(ISBLANK(AC710),IF('Настройки'!$B$9="Нулевой спрос",0,""),IF(AC710&lt;0,IF('Настройки'!$B$10="Исключить","",IF('Настройки'!$B$10="Абсолютные значения",ABS(AC710),AC710)),AC710)))</x:f>
      </x:c>
      <x:c r="CG710" s="50" t="str">
        <x:f>IF(25&gt;'Настройки'!$B$3,"",IF(ISBLANK(AD710),IF('Настройки'!$B$9="Нулевой спрос",0,""),IF(AD710&lt;0,IF('Настройки'!$B$10="Исключить","",IF('Настройки'!$B$10="Абсолютные значения",ABS(AD710),AD710)),AD710)))</x:f>
      </x:c>
      <x:c r="CH710" s="50" t="str">
        <x:f>IF(26&gt;'Настройки'!$B$3,"",IF(ISBLANK(AE710),IF('Настройки'!$B$9="Нулевой спрос",0,""),IF(AE710&lt;0,IF('Настройки'!$B$10="Исключить","",IF('Настройки'!$B$10="Абсолютные значения",ABS(AE710),AE710)),AE710)))</x:f>
      </x:c>
      <x:c r="CI710" s="50" t="str">
        <x:f>IF(27&gt;'Настройки'!$B$3,"",IF(ISBLANK(AF710),IF('Настройки'!$B$9="Нулевой спрос",0,""),IF(AF710&lt;0,IF('Настройки'!$B$10="Исключить","",IF('Настройки'!$B$10="Абсолютные значения",ABS(AF710),AF710)),AF710)))</x:f>
      </x:c>
      <x:c r="CJ710" s="50" t="str">
        <x:f>IF(28&gt;'Настройки'!$B$3,"",IF(ISBLANK(AG710),IF('Настройки'!$B$9="Нулевой спрос",0,""),IF(AG710&lt;0,IF('Настройки'!$B$10="Исключить","",IF('Настройки'!$B$10="Абсолютные значения",ABS(AG710),AG710)),AG710)))</x:f>
      </x:c>
      <x:c r="CK710" s="50" t="str">
        <x:f>IF(29&gt;'Настройки'!$B$3,"",IF(ISBLANK(AH710),IF('Настройки'!$B$9="Нулевой спрос",0,""),IF(AH710&lt;0,IF('Настройки'!$B$10="Исключить","",IF('Настройки'!$B$10="Абсолютные значения",ABS(AH710),AH710)),AH710)))</x:f>
      </x:c>
      <x:c r="CL710" s="50" t="str">
        <x:f>IF(30&gt;'Настройки'!$B$3,"",IF(ISBLANK(AI710),IF('Настройки'!$B$9="Нулевой спрос",0,""),IF(AI710&lt;0,IF('Настройки'!$B$10="Исключить","",IF('Настройки'!$B$10="Абсолютные значения",ABS(AI710),AI710)),AI710)))</x:f>
      </x:c>
      <x:c r="CM710" s="50" t="str">
        <x:f>IF(31&gt;'Настройки'!$B$3,"",IF(ISBLANK(AJ710),IF('Настройки'!$B$9="Нулевой спрос",0,""),IF(AJ710&lt;0,IF('Настройки'!$B$10="Исключить","",IF('Настройки'!$B$10="Абсолютные значения",ABS(AJ710),AJ710)),AJ710)))</x:f>
      </x:c>
      <x:c r="CN710" s="50" t="str">
        <x:f>IF(32&gt;'Настройки'!$B$3,"",IF(ISBLANK(AK710),IF('Настройки'!$B$9="Нулевой спрос",0,""),IF(AK710&lt;0,IF('Настройки'!$B$10="Исключить","",IF('Настройки'!$B$10="Абсолютные значения",ABS(AK710),AK710)),AK710)))</x:f>
      </x:c>
      <x:c r="CO710" s="50" t="str">
        <x:f>IF(33&gt;'Настройки'!$B$3,"",IF(ISBLANK(AL710),IF('Настройки'!$B$9="Нулевой спрос",0,""),IF(AL710&lt;0,IF('Настройки'!$B$10="Исключить","",IF('Настройки'!$B$10="Абсолютные значения",ABS(AL710),AL710)),AL710)))</x:f>
      </x:c>
      <x:c r="CP710" s="50" t="str">
        <x:f>IF(34&gt;'Настройки'!$B$3,"",IF(ISBLANK(AM710),IF('Настройки'!$B$9="Нулевой спрос",0,""),IF(AM710&lt;0,IF('Настройки'!$B$10="Исключить","",IF('Настройки'!$B$10="Абсолютные значения",ABS(AM710),AM710)),AM710)))</x:f>
      </x:c>
      <x:c r="CQ710" s="50" t="str">
        <x:f>IF(35&gt;'Настройки'!$B$3,"",IF(ISBLANK(AN710),IF('Настройки'!$B$9="Нулевой спрос",0,""),IF(AN710&lt;0,IF('Настройки'!$B$10="Исключить","",IF('Настройки'!$B$10="Абсолютные значения",ABS(AN710),AN710)),AN710)))</x:f>
      </x:c>
      <x:c r="CR710" s="50" t="str">
        <x:f>IF(36&gt;'Настройки'!$B$3,"",IF(ISBLANK(AO710),IF('Настройки'!$B$9="Нулевой спрос",0,""),IF(AO710&lt;0,IF('Настройки'!$B$10="Исключить","",IF('Настройки'!$B$10="Абсолютные значения",ABS(AO710),AO710)),AO710)))</x:f>
      </x:c>
      <x:c r="CS710" s="50" t="str">
        <x:f>IF(OR(1&gt;'Настройки'!$B$3,ISBLANK(BI710),BI710=0),"",BI710)</x:f>
      </x:c>
      <x:c r="CT710" s="50" t="str">
        <x:f>IF(OR(2&gt;'Настройки'!$B$3,ISBLANK(BJ710),BJ710=0),"",BJ710)</x:f>
      </x:c>
      <x:c r="CU710" s="50" t="str">
        <x:f>IF(OR(3&gt;'Настройки'!$B$3,ISBLANK(BK710),BK710=0),"",BK710)</x:f>
      </x:c>
      <x:c r="CV710" s="50" t="str">
        <x:f>IF(OR(4&gt;'Настройки'!$B$3,ISBLANK(BL710),BL710=0),"",BL710)</x:f>
      </x:c>
      <x:c r="CW710" s="50" t="str">
        <x:f>IF(OR(5&gt;'Настройки'!$B$3,ISBLANK(BM710),BM710=0),"",BM710)</x:f>
      </x:c>
      <x:c r="CX710" s="50" t="str">
        <x:f>IF(OR(6&gt;'Настройки'!$B$3,ISBLANK(BN710),BN710=0),"",BN710)</x:f>
      </x:c>
      <x:c r="CY710" s="50" t="str">
        <x:f>IF(OR(7&gt;'Настройки'!$B$3,ISBLANK(BO710),BO710=0),"",BO710)</x:f>
      </x:c>
      <x:c r="CZ710" s="50" t="str">
        <x:f>IF(OR(8&gt;'Настройки'!$B$3,ISBLANK(BP710),BP710=0),"",BP710)</x:f>
      </x:c>
      <x:c r="DA710" s="50" t="str">
        <x:f>IF(OR(9&gt;'Настройки'!$B$3,ISBLANK(BQ710),BQ710=0),"",BQ710)</x:f>
      </x:c>
      <x:c r="DB710" s="50" t="str">
        <x:f>IF(OR(10&gt;'Настройки'!$B$3,ISBLANK(BR710),BR710=0),"",BR710)</x:f>
      </x:c>
      <x:c r="DC710" s="50" t="str">
        <x:f>IF(OR(11&gt;'Настройки'!$B$3,ISBLANK(BS710),BS710=0),"",BS710)</x:f>
      </x:c>
      <x:c r="DD710" s="50" t="str">
        <x:f>IF(OR(12&gt;'Настройки'!$B$3,ISBLANK(BT710),BT710=0),"",BT710)</x:f>
      </x:c>
      <x:c r="DE710" s="50" t="str">
        <x:f>IF(OR(13&gt;'Настройки'!$B$3,ISBLANK(BU710),BU710=0),"",BU710)</x:f>
      </x:c>
      <x:c r="DF710" s="50" t="str">
        <x:f>IF(OR(14&gt;'Настройки'!$B$3,ISBLANK(BV710),BV710=0),"",BV710)</x:f>
      </x:c>
      <x:c r="DG710" s="50" t="str">
        <x:f>IF(OR(15&gt;'Настройки'!$B$3,ISBLANK(BW710),BW710=0),"",BW710)</x:f>
      </x:c>
      <x:c r="DH710" s="50" t="str">
        <x:f>IF(OR(16&gt;'Настройки'!$B$3,ISBLANK(BX710),BX710=0),"",BX710)</x:f>
      </x:c>
      <x:c r="DI710" s="50" t="str">
        <x:f>IF(OR(17&gt;'Настройки'!$B$3,ISBLANK(BY710),BY710=0),"",BY710)</x:f>
      </x:c>
      <x:c r="DJ710" s="50" t="str">
        <x:f>IF(OR(18&gt;'Настройки'!$B$3,ISBLANK(BZ710),BZ710=0),"",BZ710)</x:f>
      </x:c>
      <x:c r="DK710" s="50" t="str">
        <x:f>IF(OR(19&gt;'Настройки'!$B$3,ISBLANK(CA710),CA710=0),"",CA710)</x:f>
      </x:c>
      <x:c r="DL710" s="50" t="str">
        <x:f>IF(OR(20&gt;'Настройки'!$B$3,ISBLANK(CB710),CB710=0),"",CB710)</x:f>
      </x:c>
      <x:c r="DM710" s="50" t="str">
        <x:f>IF(OR(21&gt;'Настройки'!$B$3,ISBLANK(CC710),CC710=0),"",CC710)</x:f>
      </x:c>
      <x:c r="DN710" s="50" t="str">
        <x:f>IF(OR(22&gt;'Настройки'!$B$3,ISBLANK(CD710),CD710=0),"",CD710)</x:f>
      </x:c>
      <x:c r="DO710" s="50" t="str">
        <x:f>IF(OR(23&gt;'Настройки'!$B$3,ISBLANK(CE710),CE710=0),"",CE710)</x:f>
      </x:c>
      <x:c r="DP710" s="50" t="str">
        <x:f>IF(OR(24&gt;'Настройки'!$B$3,ISBLANK(CF710),CF710=0),"",CF710)</x:f>
      </x:c>
      <x:c r="DQ710" s="50" t="str">
        <x:f>IF(OR(25&gt;'Настройки'!$B$3,ISBLANK(CG710),CG710=0),"",CG710)</x:f>
      </x:c>
      <x:c r="DR710" s="50" t="str">
        <x:f>IF(OR(26&gt;'Настройки'!$B$3,ISBLANK(CH710),CH710=0),"",CH710)</x:f>
      </x:c>
      <x:c r="DS710" s="50" t="str">
        <x:f>IF(OR(27&gt;'Настройки'!$B$3,ISBLANK(CI710),CI710=0),"",CI710)</x:f>
      </x:c>
      <x:c r="DT710" s="50" t="str">
        <x:f>IF(OR(28&gt;'Настройки'!$B$3,ISBLANK(CJ710),CJ710=0),"",CJ710)</x:f>
      </x:c>
      <x:c r="DU710" s="50" t="str">
        <x:f>IF(OR(29&gt;'Настройки'!$B$3,ISBLANK(CK710),CK710=0),"",CK710)</x:f>
      </x:c>
      <x:c r="DV710" s="50" t="str">
        <x:f>IF(OR(30&gt;'Настройки'!$B$3,ISBLANK(CL710),CL710=0),"",CL710)</x:f>
      </x:c>
      <x:c r="DW710" s="50" t="str">
        <x:f>IF(OR(31&gt;'Настройки'!$B$3,ISBLANK(CM710),CM710=0),"",CM710)</x:f>
      </x:c>
      <x:c r="DX710" s="50" t="str">
        <x:f>IF(OR(32&gt;'Настройки'!$B$3,ISBLANK(CN710),CN710=0),"",CN710)</x:f>
      </x:c>
      <x:c r="DY710" s="50" t="str">
        <x:f>IF(OR(33&gt;'Настройки'!$B$3,ISBLANK(CO710),CO710=0),"",CO710)</x:f>
      </x:c>
      <x:c r="DZ710" s="50" t="str">
        <x:f>IF(OR(34&gt;'Настройки'!$B$3,ISBLANK(CP710),CP710=0),"",CP710)</x:f>
      </x:c>
      <x:c r="EA710" s="50" t="str">
        <x:f>IF(OR(35&gt;'Настройки'!$B$3,ISBLANK(CQ710),CQ710=0),"",CQ710)</x:f>
      </x:c>
      <x:c r="EB710" s="50" t="str">
        <x:f>IF(OR(36&gt;'Настройки'!$B$3,ISBLANK(CR710),CR710=0),"",CR710)</x:f>
      </x:c>
      <x:c r="EC710" s="50" t="str">
        <x:f>IF(A710="","",IF(OR(BB710="AZ",BB710="BZ"),10000+ROW(),IF(AZ710&gt;'Настройки'!$B$11,20000+ROW(),IF(BF710&lt;&gt;"Обычный",30000+ROW(),IF(AX710&lt;=0,40000+ROW(),"")))))</x:f>
      </x:c>
      <x:c r="ED710" s="50" t="str">
        <x:f>IF(EC710="","",COUNTIFS($EC$2:$EC$1001,"&gt;0",$EC$2:$EC$1001,"&lt;"&amp;EC710)+1)</x:f>
      </x:c>
    </x:row>
    <x:row r="711">
      <x:c r="A711" s="115"/>
      <x:c r="B711" s="115"/>
      <x:c r="C711" s="115"/>
      <x:c r="D711" s="118"/>
      <x:c r="E711" s="118"/>
      <x:c r="F711" s="118"/>
      <x:c r="G711" s="118"/>
      <x:c r="H711" s="118"/>
      <x:c r="I711" s="118"/>
      <x:c r="J711" s="118"/>
      <x:c r="K711" s="118"/>
      <x:c r="L711" s="118"/>
      <x:c r="M711" s="118"/>
      <x:c r="N711" s="118"/>
      <x:c r="O711" s="118"/>
      <x:c r="P711" s="118"/>
      <x:c r="Q711" s="118"/>
      <x:c r="R711" s="118"/>
      <x:c r="S711" s="118"/>
      <x:c r="T711" s="118"/>
      <x:c r="U711" s="118"/>
      <x:c r="V711" s="118"/>
      <x:c r="W711" s="118"/>
      <x:c r="X711" s="118"/>
      <x:c r="Y711" s="118"/>
      <x:c r="Z711" s="118"/>
      <x:c r="AA711" s="118"/>
      <x:c r="AB711" s="118"/>
      <x:c r="AC711" s="118"/>
      <x:c r="AD711" s="118"/>
      <x:c r="AE711" s="118"/>
      <x:c r="AF711" s="118"/>
      <x:c r="AG711" s="118"/>
      <x:c r="AH711" s="118"/>
      <x:c r="AI711" s="118"/>
      <x:c r="AJ711" s="118"/>
      <x:c r="AK711" s="118"/>
      <x:c r="AL711" s="118"/>
      <x:c r="AM711" s="118"/>
      <x:c r="AN711" s="118"/>
      <x:c r="AO711" s="118"/>
      <x:c r="AP711" s="115"/>
      <x:c r="AQ711" s="49" t="str">
        <x:f>IF(A711="","",COUNT(BI711:INDEX(BI711:CR711,1,'Настройки'!$B$3)))</x:f>
      </x:c>
      <x:c r="AR711" s="49" t="str">
        <x:f>IF(A711="","",SUM(BI711:INDEX(BI711:CR711,1,'Настройки'!$B$3)))</x:f>
      </x:c>
      <x:c r="AS711" s="58" t="str">
        <x:f>IF(A711="","",IF('Настройки'!$B$4="Стоимость потребления",AR711*D711,IF('Настройки'!$B$4="Количество",AR711,E711)))</x:f>
      </x:c>
      <x:c r="AT711" s="61" t="str">
        <x:f>IF(OR(A711="",AS711&lt;0,SUM($AS$2:$AS$1001)&lt;=0),"",AS711/SUM($AS$2:$AS$1001))</x:f>
      </x:c>
      <x:c r="AU711" s="61" t="str">
        <x:f>IF(OR(A711="",AS711&lt;0,SUM($AS$2:$AS$1001)&lt;=0),"",SUMIFS($AS$2:$AS$1001,$AS$2:$AS$1001,"&gt;"&amp;AS711)/SUM($AS$2:$AS$1001))</x:f>
      </x:c>
      <x:c r="AV711" s="61" t="str">
        <x:f>IF(OR(A711="",AS711&lt;0,SUM($AS$2:$AS$1001)&lt;=0),"",SUMIFS($AS$2:$AS$1001,$AS$2:$AS$1001,"&gt;="&amp;AS711)/SUM($AS$2:$AS$1001))</x:f>
      </x:c>
      <x:c r="AW711" s="49" t="str">
        <x:f>IF(A711="","",IF(SUM($AS$2:$AS$1001)&lt;=0,"Не определён",IF(AS711&lt;0,"Исключение",IF(AU711&lt;'Настройки'!$B$5,"A",IF(AU711&lt;'Настройки'!$B$6,"B","C")))))</x:f>
      </x:c>
      <x:c r="AX711" s="58" t="str">
        <x:f>IF(A711="","",IF(AQ711=0,"",AVERAGE(BI711:INDEX(BI711:CR711,1,'Настройки'!$B$3))))</x:f>
      </x:c>
      <x:c r="AY711" s="58" t="str">
        <x:f>IF(OR(A711="",AQ711=0),"",STDEVP(BI711:INDEX(BI711:CR711,1,'Настройки'!$B$3)))</x:f>
      </x:c>
      <x:c r="AZ711" s="61" t="str">
        <x:f>IF(OR(A711="",AQ711&lt;'Настройки'!$B$12,AX711&lt;=0,AND('Настройки'!$B$10="Блокировать",COUNTIF(F711:INDEX(F711:AO711,1,'Настройки'!$B$3),"&lt;0")&gt;0)),"",AY711/ABS(AX711))</x:f>
      </x:c>
      <x:c r="BA711" s="49" t="str">
        <x:f>IF(A711="","",IF(AND('Настройки'!$B$10="Блокировать",COUNTIF(F711:INDEX(F711:AO711,1,'Настройки'!$B$3),"&lt;0")&gt;0),"Не определён",IF(AQ711&lt;'Настройки'!$B$12,"Не определён",IF(AX711=0,"Нет спроса",IF(AX711&lt;0,"Не определён",IF(AZ711&lt;='Настройки'!$B$7,"X",IF(AZ711&lt;='Настройки'!$B$8,"Y","Z")))))))</x:f>
      </x:c>
      <x:c r="BB711" s="49" t="str">
        <x:f>IF(OR(A711="",LEN(AW711)&lt;&gt;1,LEN(BA711)&lt;&gt;1),"",AW711&amp;BA711)</x:f>
      </x:c>
      <x:c r="BC711" s="61" t="str">
        <x:f>IF(OR(A711="",AQ711=0),"",(COUNT(BI711:INDEX(BI711:CR711,1,'Настройки'!$B$3))-COUNT(CS711:INDEX(CS711:EB711,1,'Настройки'!$B$3)))/AQ711)</x:f>
      </x:c>
      <x:c r="BD711" s="64" t="str">
        <x:f>IF(OR(A711="",COUNT(CS711:INDEX(CS711:EB711,1,'Настройки'!$B$3))=0),"",AQ711/COUNT(CS711:INDEX(CS711:EB711,1,'Настройки'!$B$3)))</x:f>
      </x:c>
      <x:c r="BE711" s="64" t="str">
        <x:f>IF(OR(A711="",COUNT(CS711:INDEX(CS711:EB711,1,'Настройки'!$B$3))=0),"",IF(AVERAGE(CS711:INDEX(CS711:EB711,1,'Настройки'!$B$3))=0,"",(STDEVP(CS711:INDEX(CS711:EB711,1,'Настройки'!$B$3))/ABS(AVERAGE(CS711:INDEX(CS711:EB711,1,'Настройки'!$B$3))))^2))</x:f>
      </x:c>
      <x:c r="BF711" s="49" t="str">
        <x:f>IF(A711="","",IF(AQ711&lt;3,"Недостаточно",IF(AQ711&lt;6,"Предварительный","Обычный")))</x:f>
      </x:c>
      <x:c r="BG711" s="49" t="str">
        <x:f>IF(A711="","",IF(COUNTIF(F711:INDEX(F711:AO711,1,'Настройки'!$B$3),"&lt;0")&gt;0,IF('Настройки'!$B$10="Блокировать","Отрицательный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"),"")&amp;IF(AQ711&lt;3,"Недостаточно истории. ",IF(AQ711&lt;6,"Предварительная классификация. ",""))&amp;IF(AX711=0,"Нет спроса за горизонт. ","")&amp;IF(AZ711&gt;'Настройки'!$B$11,"Экстремальная вариативность. ",""))</x:f>
      </x:c>
      <x:c r="BH711" s="49" t="str">
        <x:f>IF(A711="","",IFERROR(VLOOKUP(BB711,'Настройки'!$D$3:$E$11,2,FALSE),"Сначала проверьте исходные данные и историю спроса.")&amp;" Уточните срок поставки, MOQ и критичность.")</x:f>
      </x:c>
      <x:c r="BI711" s="50" t="str">
        <x:f>IF(1&gt;'Настройки'!$B$3,"",IF(ISBLANK(F711),IF('Настройки'!$B$9="Нулевой спрос",0,""),IF(F711&lt;0,IF('Настройки'!$B$10="Исключить","",IF('Настройки'!$B$10="Абсолютные значения",ABS(F711),F711)),F711)))</x:f>
      </x:c>
      <x:c r="BJ711" s="50" t="str">
        <x:f>IF(2&gt;'Настройки'!$B$3,"",IF(ISBLANK(G711),IF('Настройки'!$B$9="Нулевой спрос",0,""),IF(G711&lt;0,IF('Настройки'!$B$10="Исключить","",IF('Настройки'!$B$10="Абсолютные значения",ABS(G711),G711)),G711)))</x:f>
      </x:c>
      <x:c r="BK711" s="50" t="str">
        <x:f>IF(3&gt;'Настройки'!$B$3,"",IF(ISBLANK(H711),IF('Настройки'!$B$9="Нулевой спрос",0,""),IF(H711&lt;0,IF('Настройки'!$B$10="Исключить","",IF('Настройки'!$B$10="Абсолютные значения",ABS(H711),H711)),H711)))</x:f>
      </x:c>
      <x:c r="BL711" s="50" t="str">
        <x:f>IF(4&gt;'Настройки'!$B$3,"",IF(ISBLANK(I711),IF('Настройки'!$B$9="Нулевой спрос",0,""),IF(I711&lt;0,IF('Настройки'!$B$10="Исключить","",IF('Настройки'!$B$10="Абсолютные значения",ABS(I711),I711)),I711)))</x:f>
      </x:c>
      <x:c r="BM711" s="50" t="str">
        <x:f>IF(5&gt;'Настройки'!$B$3,"",IF(ISBLANK(J711),IF('Настройки'!$B$9="Нулевой спрос",0,""),IF(J711&lt;0,IF('Настройки'!$B$10="Исключить","",IF('Настройки'!$B$10="Абсолютные значения",ABS(J711),J711)),J711)))</x:f>
      </x:c>
      <x:c r="BN711" s="50" t="str">
        <x:f>IF(6&gt;'Настройки'!$B$3,"",IF(ISBLANK(K711),IF('Настройки'!$B$9="Нулевой спрос",0,""),IF(K711&lt;0,IF('Настройки'!$B$10="Исключить","",IF('Настройки'!$B$10="Абсолютные значения",ABS(K711),K711)),K711)))</x:f>
      </x:c>
      <x:c r="BO711" s="50" t="str">
        <x:f>IF(7&gt;'Настройки'!$B$3,"",IF(ISBLANK(L711),IF('Настройки'!$B$9="Нулевой спрос",0,""),IF(L711&lt;0,IF('Настройки'!$B$10="Исключить","",IF('Настройки'!$B$10="Абсолютные значения",ABS(L711),L711)),L711)))</x:f>
      </x:c>
      <x:c r="BP711" s="50" t="str">
        <x:f>IF(8&gt;'Настройки'!$B$3,"",IF(ISBLANK(M711),IF('Настройки'!$B$9="Нулевой спрос",0,""),IF(M711&lt;0,IF('Настройки'!$B$10="Исключить","",IF('Настройки'!$B$10="Абсолютные значения",ABS(M711),M711)),M711)))</x:f>
      </x:c>
      <x:c r="BQ711" s="50" t="str">
        <x:f>IF(9&gt;'Настройки'!$B$3,"",IF(ISBLANK(N711),IF('Настройки'!$B$9="Нулевой спрос",0,""),IF(N711&lt;0,IF('Настройки'!$B$10="Исключить","",IF('Настройки'!$B$10="Абсолютные значения",ABS(N711),N711)),N711)))</x:f>
      </x:c>
      <x:c r="BR711" s="50" t="str">
        <x:f>IF(10&gt;'Настройки'!$B$3,"",IF(ISBLANK(O711),IF('Настройки'!$B$9="Нулевой спрос",0,""),IF(O711&lt;0,IF('Настройки'!$B$10="Исключить","",IF('Настройки'!$B$10="Абсолютные значения",ABS(O711),O711)),O711)))</x:f>
      </x:c>
      <x:c r="BS711" s="50" t="str">
        <x:f>IF(11&gt;'Настройки'!$B$3,"",IF(ISBLANK(P711),IF('Настройки'!$B$9="Нулевой спрос",0,""),IF(P711&lt;0,IF('Настройки'!$B$10="Исключить","",IF('Настройки'!$B$10="Абсолютные значения",ABS(P711),P711)),P711)))</x:f>
      </x:c>
      <x:c r="BT711" s="50" t="str">
        <x:f>IF(12&gt;'Настройки'!$B$3,"",IF(ISBLANK(Q711),IF('Настройки'!$B$9="Нулевой спрос",0,""),IF(Q711&lt;0,IF('Настройки'!$B$10="Исключить","",IF('Настройки'!$B$10="Абсолютные значения",ABS(Q711),Q711)),Q711)))</x:f>
      </x:c>
      <x:c r="BU711" s="50" t="str">
        <x:f>IF(13&gt;'Настройки'!$B$3,"",IF(ISBLANK(R711),IF('Настройки'!$B$9="Нулевой спрос",0,""),IF(R711&lt;0,IF('Настройки'!$B$10="Исключить","",IF('Настройки'!$B$10="Абсолютные значения",ABS(R711),R711)),R711)))</x:f>
      </x:c>
      <x:c r="BV711" s="50" t="str">
        <x:f>IF(14&gt;'Настройки'!$B$3,"",IF(ISBLANK(S711),IF('Настройки'!$B$9="Нулевой спрос",0,""),IF(S711&lt;0,IF('Настройки'!$B$10="Исключить","",IF('Настройки'!$B$10="Абсолютные значения",ABS(S711),S711)),S711)))</x:f>
      </x:c>
      <x:c r="BW711" s="50" t="str">
        <x:f>IF(15&gt;'Настройки'!$B$3,"",IF(ISBLANK(T711),IF('Настройки'!$B$9="Нулевой спрос",0,""),IF(T711&lt;0,IF('Настройки'!$B$10="Исключить","",IF('Настройки'!$B$10="Абсолютные значения",ABS(T711),T711)),T711)))</x:f>
      </x:c>
      <x:c r="BX711" s="50" t="str">
        <x:f>IF(16&gt;'Настройки'!$B$3,"",IF(ISBLANK(U711),IF('Настройки'!$B$9="Нулевой спрос",0,""),IF(U711&lt;0,IF('Настройки'!$B$10="Исключить","",IF('Настройки'!$B$10="Абсолютные значения",ABS(U711),U711)),U711)))</x:f>
      </x:c>
      <x:c r="BY711" s="50" t="str">
        <x:f>IF(17&gt;'Настройки'!$B$3,"",IF(ISBLANK(V711),IF('Настройки'!$B$9="Нулевой спрос",0,""),IF(V711&lt;0,IF('Настройки'!$B$10="Исключить","",IF('Настройки'!$B$10="Абсолютные значения",ABS(V711),V711)),V711)))</x:f>
      </x:c>
      <x:c r="BZ711" s="50" t="str">
        <x:f>IF(18&gt;'Настройки'!$B$3,"",IF(ISBLANK(W711),IF('Настройки'!$B$9="Нулевой спрос",0,""),IF(W711&lt;0,IF('Настройки'!$B$10="Исключить","",IF('Настройки'!$B$10="Абсолютные значения",ABS(W711),W711)),W711)))</x:f>
      </x:c>
      <x:c r="CA711" s="50" t="str">
        <x:f>IF(19&gt;'Настройки'!$B$3,"",IF(ISBLANK(X711),IF('Настройки'!$B$9="Нулевой спрос",0,""),IF(X711&lt;0,IF('Настройки'!$B$10="Исключить","",IF('Настройки'!$B$10="Абсолютные значения",ABS(X711),X711)),X711)))</x:f>
      </x:c>
      <x:c r="CB711" s="50" t="str">
        <x:f>IF(20&gt;'Настройки'!$B$3,"",IF(ISBLANK(Y711),IF('Настройки'!$B$9="Нулевой спрос",0,""),IF(Y711&lt;0,IF('Настройки'!$B$10="Исключить","",IF('Настройки'!$B$10="Абсолютные значения",ABS(Y711),Y711)),Y711)))</x:f>
      </x:c>
      <x:c r="CC711" s="50" t="str">
        <x:f>IF(21&gt;'Настройки'!$B$3,"",IF(ISBLANK(Z711),IF('Настройки'!$B$9="Нулевой спрос",0,""),IF(Z711&lt;0,IF('Настройки'!$B$10="Исключить","",IF('Настройки'!$B$10="Абсолютные значения",ABS(Z711),Z711)),Z711)))</x:f>
      </x:c>
      <x:c r="CD711" s="50" t="str">
        <x:f>IF(22&gt;'Настройки'!$B$3,"",IF(ISBLANK(AA711),IF('Настройки'!$B$9="Нулевой спрос",0,""),IF(AA711&lt;0,IF('Настройки'!$B$10="Исключить","",IF('Настройки'!$B$10="Абсолютные значения",ABS(AA711),AA711)),AA711)))</x:f>
      </x:c>
      <x:c r="CE711" s="50" t="str">
        <x:f>IF(23&gt;'Настройки'!$B$3,"",IF(ISBLANK(AB711),IF('Настройки'!$B$9="Нулевой спрос",0,""),IF(AB711&lt;0,IF('Настройки'!$B$10="Исключить","",IF('Настройки'!$B$10="Абсолютные значения",ABS(AB711),AB711)),AB711)))</x:f>
      </x:c>
      <x:c r="CF711" s="50" t="str">
        <x:f>IF(24&gt;'Настройки'!$B$3,"",IF(ISBLANK(AC711),IF('Настройки'!$B$9="Нулевой спрос",0,""),IF(AC711&lt;0,IF('Настройки'!$B$10="Исключить","",IF('Настройки'!$B$10="Абсолютные значения",ABS(AC711),AC711)),AC711)))</x:f>
      </x:c>
      <x:c r="CG711" s="50" t="str">
        <x:f>IF(25&gt;'Настройки'!$B$3,"",IF(ISBLANK(AD711),IF('Настройки'!$B$9="Нулевой спрос",0,""),IF(AD711&lt;0,IF('Настройки'!$B$10="Исключить","",IF('Настройки'!$B$10="Абсолютные значения",ABS(AD711),AD711)),AD711)))</x:f>
      </x:c>
      <x:c r="CH711" s="50" t="str">
        <x:f>IF(26&gt;'Настройки'!$B$3,"",IF(ISBLANK(AE711),IF('Настройки'!$B$9="Нулевой спрос",0,""),IF(AE711&lt;0,IF('Настройки'!$B$10="Исключить","",IF('Настройки'!$B$10="Абсолютные значения",ABS(AE711),AE711)),AE711)))</x:f>
      </x:c>
      <x:c r="CI711" s="50" t="str">
        <x:f>IF(27&gt;'Настройки'!$B$3,"",IF(ISBLANK(AF711),IF('Настройки'!$B$9="Нулевой спрос",0,""),IF(AF711&lt;0,IF('Настройки'!$B$10="Исключить","",IF('Настройки'!$B$10="Абсолютные значения",ABS(AF711),AF711)),AF711)))</x:f>
      </x:c>
      <x:c r="CJ711" s="50" t="str">
        <x:f>IF(28&gt;'Настройки'!$B$3,"",IF(ISBLANK(AG711),IF('Настройки'!$B$9="Нулевой спрос",0,""),IF(AG711&lt;0,IF('Настройки'!$B$10="Исключить","",IF('Настройки'!$B$10="Абсолютные значения",ABS(AG711),AG711)),AG711)))</x:f>
      </x:c>
      <x:c r="CK711" s="50" t="str">
        <x:f>IF(29&gt;'Настройки'!$B$3,"",IF(ISBLANK(AH711),IF('Настройки'!$B$9="Нулевой спрос",0,""),IF(AH711&lt;0,IF('Настройки'!$B$10="Исключить","",IF('Настройки'!$B$10="Абсолютные значения",ABS(AH711),AH711)),AH711)))</x:f>
      </x:c>
      <x:c r="CL711" s="50" t="str">
        <x:f>IF(30&gt;'Настройки'!$B$3,"",IF(ISBLANK(AI711),IF('Настройки'!$B$9="Нулевой спрос",0,""),IF(AI711&lt;0,IF('Настройки'!$B$10="Исключить","",IF('Настройки'!$B$10="Абсолютные значения",ABS(AI711),AI711)),AI711)))</x:f>
      </x:c>
      <x:c r="CM711" s="50" t="str">
        <x:f>IF(31&gt;'Настройки'!$B$3,"",IF(ISBLANK(AJ711),IF('Настройки'!$B$9="Нулевой спрос",0,""),IF(AJ711&lt;0,IF('Настройки'!$B$10="Исключить","",IF('Настройки'!$B$10="Абсолютные значения",ABS(AJ711),AJ711)),AJ711)))</x:f>
      </x:c>
      <x:c r="CN711" s="50" t="str">
        <x:f>IF(32&gt;'Настройки'!$B$3,"",IF(ISBLANK(AK711),IF('Настройки'!$B$9="Нулевой спрос",0,""),IF(AK711&lt;0,IF('Настройки'!$B$10="Исключить","",IF('Настройки'!$B$10="Абсолютные значения",ABS(AK711),AK711)),AK711)))</x:f>
      </x:c>
      <x:c r="CO711" s="50" t="str">
        <x:f>IF(33&gt;'Настройки'!$B$3,"",IF(ISBLANK(AL711),IF('Настройки'!$B$9="Нулевой спрос",0,""),IF(AL711&lt;0,IF('Настройки'!$B$10="Исключить","",IF('Настройки'!$B$10="Абсолютные значения",ABS(AL711),AL711)),AL711)))</x:f>
      </x:c>
      <x:c r="CP711" s="50" t="str">
        <x:f>IF(34&gt;'Настройки'!$B$3,"",IF(ISBLANK(AM711),IF('Настройки'!$B$9="Нулевой спрос",0,""),IF(AM711&lt;0,IF('Настройки'!$B$10="Исключить","",IF('Настройки'!$B$10="Абсолютные значения",ABS(AM711),AM711)),AM711)))</x:f>
      </x:c>
      <x:c r="CQ711" s="50" t="str">
        <x:f>IF(35&gt;'Настройки'!$B$3,"",IF(ISBLANK(AN711),IF('Настройки'!$B$9="Нулевой спрос",0,""),IF(AN711&lt;0,IF('Настройки'!$B$10="Исключить","",IF('Настройки'!$B$10="Абсолютные значения",ABS(AN711),AN711)),AN711)))</x:f>
      </x:c>
      <x:c r="CR711" s="50" t="str">
        <x:f>IF(36&gt;'Настройки'!$B$3,"",IF(ISBLANK(AO711),IF('Настройки'!$B$9="Нулевой спрос",0,""),IF(AO711&lt;0,IF('Настройки'!$B$10="Исключить","",IF('Настройки'!$B$10="Абсолютные значения",ABS(AO711),AO711)),AO711)))</x:f>
      </x:c>
      <x:c r="CS711" s="50" t="str">
        <x:f>IF(OR(1&gt;'Настройки'!$B$3,ISBLANK(BI711),BI711=0),"",BI711)</x:f>
      </x:c>
      <x:c r="CT711" s="50" t="str">
        <x:f>IF(OR(2&gt;'Настройки'!$B$3,ISBLANK(BJ711),BJ711=0),"",BJ711)</x:f>
      </x:c>
      <x:c r="CU711" s="50" t="str">
        <x:f>IF(OR(3&gt;'Настройки'!$B$3,ISBLANK(BK711),BK711=0),"",BK711)</x:f>
      </x:c>
      <x:c r="CV711" s="50" t="str">
        <x:f>IF(OR(4&gt;'Настройки'!$B$3,ISBLANK(BL711),BL711=0),"",BL711)</x:f>
      </x:c>
      <x:c r="CW711" s="50" t="str">
        <x:f>IF(OR(5&gt;'Настройки'!$B$3,ISBLANK(BM711),BM711=0),"",BM711)</x:f>
      </x:c>
      <x:c r="CX711" s="50" t="str">
        <x:f>IF(OR(6&gt;'Настройки'!$B$3,ISBLANK(BN711),BN711=0),"",BN711)</x:f>
      </x:c>
      <x:c r="CY711" s="50" t="str">
        <x:f>IF(OR(7&gt;'Настройки'!$B$3,ISBLANK(BO711),BO711=0),"",BO711)</x:f>
      </x:c>
      <x:c r="CZ711" s="50" t="str">
        <x:f>IF(OR(8&gt;'Настройки'!$B$3,ISBLANK(BP711),BP711=0),"",BP711)</x:f>
      </x:c>
      <x:c r="DA711" s="50" t="str">
        <x:f>IF(OR(9&gt;'Настройки'!$B$3,ISBLANK(BQ711),BQ711=0),"",BQ711)</x:f>
      </x:c>
      <x:c r="DB711" s="50" t="str">
        <x:f>IF(OR(10&gt;'Настройки'!$B$3,ISBLANK(BR711),BR711=0),"",BR711)</x:f>
      </x:c>
      <x:c r="DC711" s="50" t="str">
        <x:f>IF(OR(11&gt;'Настройки'!$B$3,ISBLANK(BS711),BS711=0),"",BS711)</x:f>
      </x:c>
      <x:c r="DD711" s="50" t="str">
        <x:f>IF(OR(12&gt;'Настройки'!$B$3,ISBLANK(BT711),BT711=0),"",BT711)</x:f>
      </x:c>
      <x:c r="DE711" s="50" t="str">
        <x:f>IF(OR(13&gt;'Настройки'!$B$3,ISBLANK(BU711),BU711=0),"",BU711)</x:f>
      </x:c>
      <x:c r="DF711" s="50" t="str">
        <x:f>IF(OR(14&gt;'Настройки'!$B$3,ISBLANK(BV711),BV711=0),"",BV711)</x:f>
      </x:c>
      <x:c r="DG711" s="50" t="str">
        <x:f>IF(OR(15&gt;'Настройки'!$B$3,ISBLANK(BW711),BW711=0),"",BW711)</x:f>
      </x:c>
      <x:c r="DH711" s="50" t="str">
        <x:f>IF(OR(16&gt;'Настройки'!$B$3,ISBLANK(BX711),BX711=0),"",BX711)</x:f>
      </x:c>
      <x:c r="DI711" s="50" t="str">
        <x:f>IF(OR(17&gt;'Настройки'!$B$3,ISBLANK(BY711),BY711=0),"",BY711)</x:f>
      </x:c>
      <x:c r="DJ711" s="50" t="str">
        <x:f>IF(OR(18&gt;'Настройки'!$B$3,ISBLANK(BZ711),BZ711=0),"",BZ711)</x:f>
      </x:c>
      <x:c r="DK711" s="50" t="str">
        <x:f>IF(OR(19&gt;'Настройки'!$B$3,ISBLANK(CA711),CA711=0),"",CA711)</x:f>
      </x:c>
      <x:c r="DL711" s="50" t="str">
        <x:f>IF(OR(20&gt;'Настройки'!$B$3,ISBLANK(CB711),CB711=0),"",CB711)</x:f>
      </x:c>
      <x:c r="DM711" s="50" t="str">
        <x:f>IF(OR(21&gt;'Настройки'!$B$3,ISBLANK(CC711),CC711=0),"",CC711)</x:f>
      </x:c>
      <x:c r="DN711" s="50" t="str">
        <x:f>IF(OR(22&gt;'Настройки'!$B$3,ISBLANK(CD711),CD711=0),"",CD711)</x:f>
      </x:c>
      <x:c r="DO711" s="50" t="str">
        <x:f>IF(OR(23&gt;'Настройки'!$B$3,ISBLANK(CE711),CE711=0),"",CE711)</x:f>
      </x:c>
      <x:c r="DP711" s="50" t="str">
        <x:f>IF(OR(24&gt;'Настройки'!$B$3,ISBLANK(CF711),CF711=0),"",CF711)</x:f>
      </x:c>
      <x:c r="DQ711" s="50" t="str">
        <x:f>IF(OR(25&gt;'Настройки'!$B$3,ISBLANK(CG711),CG711=0),"",CG711)</x:f>
      </x:c>
      <x:c r="DR711" s="50" t="str">
        <x:f>IF(OR(26&gt;'Настройки'!$B$3,ISBLANK(CH711),CH711=0),"",CH711)</x:f>
      </x:c>
      <x:c r="DS711" s="50" t="str">
        <x:f>IF(OR(27&gt;'Настройки'!$B$3,ISBLANK(CI711),CI711=0),"",CI711)</x:f>
      </x:c>
      <x:c r="DT711" s="50" t="str">
        <x:f>IF(OR(28&gt;'Настройки'!$B$3,ISBLANK(CJ711),CJ711=0),"",CJ711)</x:f>
      </x:c>
      <x:c r="DU711" s="50" t="str">
        <x:f>IF(OR(29&gt;'Настройки'!$B$3,ISBLANK(CK711),CK711=0),"",CK711)</x:f>
      </x:c>
      <x:c r="DV711" s="50" t="str">
        <x:f>IF(OR(30&gt;'Настройки'!$B$3,ISBLANK(CL711),CL711=0),"",CL711)</x:f>
      </x:c>
      <x:c r="DW711" s="50" t="str">
        <x:f>IF(OR(31&gt;'Настройки'!$B$3,ISBLANK(CM711),CM711=0),"",CM711)</x:f>
      </x:c>
      <x:c r="DX711" s="50" t="str">
        <x:f>IF(OR(32&gt;'Настройки'!$B$3,ISBLANK(CN711),CN711=0),"",CN711)</x:f>
      </x:c>
      <x:c r="DY711" s="50" t="str">
        <x:f>IF(OR(33&gt;'Настройки'!$B$3,ISBLANK(CO711),CO711=0),"",CO711)</x:f>
      </x:c>
      <x:c r="DZ711" s="50" t="str">
        <x:f>IF(OR(34&gt;'Настройки'!$B$3,ISBLANK(CP711),CP711=0),"",CP711)</x:f>
      </x:c>
      <x:c r="EA711" s="50" t="str">
        <x:f>IF(OR(35&gt;'Настройки'!$B$3,ISBLANK(CQ711),CQ711=0),"",CQ711)</x:f>
      </x:c>
      <x:c r="EB711" s="50" t="str">
        <x:f>IF(OR(36&gt;'Настройки'!$B$3,ISBLANK(CR711),CR711=0),"",CR711)</x:f>
      </x:c>
      <x:c r="EC711" s="50" t="str">
        <x:f>IF(A711="","",IF(OR(BB711="AZ",BB711="BZ"),10000+ROW(),IF(AZ711&gt;'Настройки'!$B$11,20000+ROW(),IF(BF711&lt;&gt;"Обычный",30000+ROW(),IF(AX711&lt;=0,40000+ROW(),"")))))</x:f>
      </x:c>
      <x:c r="ED711" s="50" t="str">
        <x:f>IF(EC711="","",COUNTIFS($EC$2:$EC$1001,"&gt;0",$EC$2:$EC$1001,"&lt;"&amp;EC711)+1)</x:f>
      </x:c>
    </x:row>
    <x:row r="712">
      <x:c r="A712" s="115"/>
      <x:c r="B712" s="115"/>
      <x:c r="C712" s="115"/>
      <x:c r="D712" s="118"/>
      <x:c r="E712" s="118"/>
      <x:c r="F712" s="118"/>
      <x:c r="G712" s="118"/>
      <x:c r="H712" s="118"/>
      <x:c r="I712" s="118"/>
      <x:c r="J712" s="118"/>
      <x:c r="K712" s="118"/>
      <x:c r="L712" s="118"/>
      <x:c r="M712" s="118"/>
      <x:c r="N712" s="118"/>
      <x:c r="O712" s="118"/>
      <x:c r="P712" s="118"/>
      <x:c r="Q712" s="118"/>
      <x:c r="R712" s="118"/>
      <x:c r="S712" s="118"/>
      <x:c r="T712" s="118"/>
      <x:c r="U712" s="118"/>
      <x:c r="V712" s="118"/>
      <x:c r="W712" s="118"/>
      <x:c r="X712" s="118"/>
      <x:c r="Y712" s="118"/>
      <x:c r="Z712" s="118"/>
      <x:c r="AA712" s="118"/>
      <x:c r="AB712" s="118"/>
      <x:c r="AC712" s="118"/>
      <x:c r="AD712" s="118"/>
      <x:c r="AE712" s="118"/>
      <x:c r="AF712" s="118"/>
      <x:c r="AG712" s="118"/>
      <x:c r="AH712" s="118"/>
      <x:c r="AI712" s="118"/>
      <x:c r="AJ712" s="118"/>
      <x:c r="AK712" s="118"/>
      <x:c r="AL712" s="118"/>
      <x:c r="AM712" s="118"/>
      <x:c r="AN712" s="118"/>
      <x:c r="AO712" s="118"/>
      <x:c r="AP712" s="115"/>
      <x:c r="AQ712" s="49" t="str">
        <x:f>IF(A712="","",COUNT(BI712:INDEX(BI712:CR712,1,'Настройки'!$B$3)))</x:f>
      </x:c>
      <x:c r="AR712" s="49" t="str">
        <x:f>IF(A712="","",SUM(BI712:INDEX(BI712:CR712,1,'Настройки'!$B$3)))</x:f>
      </x:c>
      <x:c r="AS712" s="58" t="str">
        <x:f>IF(A712="","",IF('Настройки'!$B$4="Стоимость потребления",AR712*D712,IF('Настройки'!$B$4="Количество",AR712,E712)))</x:f>
      </x:c>
      <x:c r="AT712" s="61" t="str">
        <x:f>IF(OR(A712="",AS712&lt;0,SUM($AS$2:$AS$1001)&lt;=0),"",AS712/SUM($AS$2:$AS$1001))</x:f>
      </x:c>
      <x:c r="AU712" s="61" t="str">
        <x:f>IF(OR(A712="",AS712&lt;0,SUM($AS$2:$AS$1001)&lt;=0),"",SUMIFS($AS$2:$AS$1001,$AS$2:$AS$1001,"&gt;"&amp;AS712)/SUM($AS$2:$AS$1001))</x:f>
      </x:c>
      <x:c r="AV712" s="61" t="str">
        <x:f>IF(OR(A712="",AS712&lt;0,SUM($AS$2:$AS$1001)&lt;=0),"",SUMIFS($AS$2:$AS$1001,$AS$2:$AS$1001,"&gt;="&amp;AS712)/SUM($AS$2:$AS$1001))</x:f>
      </x:c>
      <x:c r="AW712" s="49" t="str">
        <x:f>IF(A712="","",IF(SUM($AS$2:$AS$1001)&lt;=0,"Не определён",IF(AS712&lt;0,"Исключение",IF(AU712&lt;'Настройки'!$B$5,"A",IF(AU712&lt;'Настройки'!$B$6,"B","C")))))</x:f>
      </x:c>
      <x:c r="AX712" s="58" t="str">
        <x:f>IF(A712="","",IF(AQ712=0,"",AVERAGE(BI712:INDEX(BI712:CR712,1,'Настройки'!$B$3))))</x:f>
      </x:c>
      <x:c r="AY712" s="58" t="str">
        <x:f>IF(OR(A712="",AQ712=0),"",STDEVP(BI712:INDEX(BI712:CR712,1,'Настройки'!$B$3)))</x:f>
      </x:c>
      <x:c r="AZ712" s="61" t="str">
        <x:f>IF(OR(A712="",AQ712&lt;'Настройки'!$B$12,AX712&lt;=0,AND('Настройки'!$B$10="Блокировать",COUNTIF(F712:INDEX(F712:AO712,1,'Настройки'!$B$3),"&lt;0")&gt;0)),"",AY712/ABS(AX712))</x:f>
      </x:c>
      <x:c r="BA712" s="49" t="str">
        <x:f>IF(A712="","",IF(AND('Настройки'!$B$10="Блокировать",COUNTIF(F712:INDEX(F712:AO712,1,'Настройки'!$B$3),"&lt;0")&gt;0),"Не определён",IF(AQ712&lt;'Настройки'!$B$12,"Не определён",IF(AX712=0,"Нет спроса",IF(AX712&lt;0,"Не определён",IF(AZ712&lt;='Настройки'!$B$7,"X",IF(AZ712&lt;='Настройки'!$B$8,"Y","Z")))))))</x:f>
      </x:c>
      <x:c r="BB712" s="49" t="str">
        <x:f>IF(OR(A712="",LEN(AW712)&lt;&gt;1,LEN(BA712)&lt;&gt;1),"",AW712&amp;BA712)</x:f>
      </x:c>
      <x:c r="BC712" s="61" t="str">
        <x:f>IF(OR(A712="",AQ712=0),"",(COUNT(BI712:INDEX(BI712:CR712,1,'Настройки'!$B$3))-COUNT(CS712:INDEX(CS712:EB712,1,'Настройки'!$B$3)))/AQ712)</x:f>
      </x:c>
      <x:c r="BD712" s="64" t="str">
        <x:f>IF(OR(A712="",COUNT(CS712:INDEX(CS712:EB712,1,'Настройки'!$B$3))=0),"",AQ712/COUNT(CS712:INDEX(CS712:EB712,1,'Настройки'!$B$3)))</x:f>
      </x:c>
      <x:c r="BE712" s="64" t="str">
        <x:f>IF(OR(A712="",COUNT(CS712:INDEX(CS712:EB712,1,'Настройки'!$B$3))=0),"",IF(AVERAGE(CS712:INDEX(CS712:EB712,1,'Настройки'!$B$3))=0,"",(STDEVP(CS712:INDEX(CS712:EB712,1,'Настройки'!$B$3))/ABS(AVERAGE(CS712:INDEX(CS712:EB712,1,'Настройки'!$B$3))))^2))</x:f>
      </x:c>
      <x:c r="BF712" s="49" t="str">
        <x:f>IF(A712="","",IF(AQ712&lt;3,"Недостаточно",IF(AQ712&lt;6,"Предварительный","Обычный")))</x:f>
      </x:c>
      <x:c r="BG712" s="49" t="str">
        <x:f>IF(A712="","",IF(COUNTIF(F712:INDEX(F712:AO712,1,'Настройки'!$B$3),"&lt;0")&gt;0,IF('Настройки'!$B$10="Блокировать","Отрицательный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"),"")&amp;IF(AQ712&lt;3,"Недостаточно истории. ",IF(AQ712&lt;6,"Предварительная классификация. ",""))&amp;IF(AX712=0,"Нет спроса за горизонт. ","")&amp;IF(AZ712&gt;'Настройки'!$B$11,"Экстремальная вариативность. ",""))</x:f>
      </x:c>
      <x:c r="BH712" s="49" t="str">
        <x:f>IF(A712="","",IFERROR(VLOOKUP(BB712,'Настройки'!$D$3:$E$11,2,FALSE),"Сначала проверьте исходные данные и историю спроса.")&amp;" Уточните срок поставки, MOQ и критичность.")</x:f>
      </x:c>
      <x:c r="BI712" s="50" t="str">
        <x:f>IF(1&gt;'Настройки'!$B$3,"",IF(ISBLANK(F712),IF('Настройки'!$B$9="Нулевой спрос",0,""),IF(F712&lt;0,IF('Настройки'!$B$10="Исключить","",IF('Настройки'!$B$10="Абсолютные значения",ABS(F712),F712)),F712)))</x:f>
      </x:c>
      <x:c r="BJ712" s="50" t="str">
        <x:f>IF(2&gt;'Настройки'!$B$3,"",IF(ISBLANK(G712),IF('Настройки'!$B$9="Нулевой спрос",0,""),IF(G712&lt;0,IF('Настройки'!$B$10="Исключить","",IF('Настройки'!$B$10="Абсолютные значения",ABS(G712),G712)),G712)))</x:f>
      </x:c>
      <x:c r="BK712" s="50" t="str">
        <x:f>IF(3&gt;'Настройки'!$B$3,"",IF(ISBLANK(H712),IF('Настройки'!$B$9="Нулевой спрос",0,""),IF(H712&lt;0,IF('Настройки'!$B$10="Исключить","",IF('Настройки'!$B$10="Абсолютные значения",ABS(H712),H712)),H712)))</x:f>
      </x:c>
      <x:c r="BL712" s="50" t="str">
        <x:f>IF(4&gt;'Настройки'!$B$3,"",IF(ISBLANK(I712),IF('Настройки'!$B$9="Нулевой спрос",0,""),IF(I712&lt;0,IF('Настройки'!$B$10="Исключить","",IF('Настройки'!$B$10="Абсолютные значения",ABS(I712),I712)),I712)))</x:f>
      </x:c>
      <x:c r="BM712" s="50" t="str">
        <x:f>IF(5&gt;'Настройки'!$B$3,"",IF(ISBLANK(J712),IF('Настройки'!$B$9="Нулевой спрос",0,""),IF(J712&lt;0,IF('Настройки'!$B$10="Исключить","",IF('Настройки'!$B$10="Абсолютные значения",ABS(J712),J712)),J712)))</x:f>
      </x:c>
      <x:c r="BN712" s="50" t="str">
        <x:f>IF(6&gt;'Настройки'!$B$3,"",IF(ISBLANK(K712),IF('Настройки'!$B$9="Нулевой спрос",0,""),IF(K712&lt;0,IF('Настройки'!$B$10="Исключить","",IF('Настройки'!$B$10="Абсолютные значения",ABS(K712),K712)),K712)))</x:f>
      </x:c>
      <x:c r="BO712" s="50" t="str">
        <x:f>IF(7&gt;'Настройки'!$B$3,"",IF(ISBLANK(L712),IF('Настройки'!$B$9="Нулевой спрос",0,""),IF(L712&lt;0,IF('Настройки'!$B$10="Исключить","",IF('Настройки'!$B$10="Абсолютные значения",ABS(L712),L712)),L712)))</x:f>
      </x:c>
      <x:c r="BP712" s="50" t="str">
        <x:f>IF(8&gt;'Настройки'!$B$3,"",IF(ISBLANK(M712),IF('Настройки'!$B$9="Нулевой спрос",0,""),IF(M712&lt;0,IF('Настройки'!$B$10="Исключить","",IF('Настройки'!$B$10="Абсолютные значения",ABS(M712),M712)),M712)))</x:f>
      </x:c>
      <x:c r="BQ712" s="50" t="str">
        <x:f>IF(9&gt;'Настройки'!$B$3,"",IF(ISBLANK(N712),IF('Настройки'!$B$9="Нулевой спрос",0,""),IF(N712&lt;0,IF('Настройки'!$B$10="Исключить","",IF('Настройки'!$B$10="Абсолютные значения",ABS(N712),N712)),N712)))</x:f>
      </x:c>
      <x:c r="BR712" s="50" t="str">
        <x:f>IF(10&gt;'Настройки'!$B$3,"",IF(ISBLANK(O712),IF('Настройки'!$B$9="Нулевой спрос",0,""),IF(O712&lt;0,IF('Настройки'!$B$10="Исключить","",IF('Настройки'!$B$10="Абсолютные значения",ABS(O712),O712)),O712)))</x:f>
      </x:c>
      <x:c r="BS712" s="50" t="str">
        <x:f>IF(11&gt;'Настройки'!$B$3,"",IF(ISBLANK(P712),IF('Настройки'!$B$9="Нулевой спрос",0,""),IF(P712&lt;0,IF('Настройки'!$B$10="Исключить","",IF('Настройки'!$B$10="Абсолютные значения",ABS(P712),P712)),P712)))</x:f>
      </x:c>
      <x:c r="BT712" s="50" t="str">
        <x:f>IF(12&gt;'Настройки'!$B$3,"",IF(ISBLANK(Q712),IF('Настройки'!$B$9="Нулевой спрос",0,""),IF(Q712&lt;0,IF('Настройки'!$B$10="Исключить","",IF('Настройки'!$B$10="Абсолютные значения",ABS(Q712),Q712)),Q712)))</x:f>
      </x:c>
      <x:c r="BU712" s="50" t="str">
        <x:f>IF(13&gt;'Настройки'!$B$3,"",IF(ISBLANK(R712),IF('Настройки'!$B$9="Нулевой спрос",0,""),IF(R712&lt;0,IF('Настройки'!$B$10="Исключить","",IF('Настройки'!$B$10="Абсолютные значения",ABS(R712),R712)),R712)))</x:f>
      </x:c>
      <x:c r="BV712" s="50" t="str">
        <x:f>IF(14&gt;'Настройки'!$B$3,"",IF(ISBLANK(S712),IF('Настройки'!$B$9="Нулевой спрос",0,""),IF(S712&lt;0,IF('Настройки'!$B$10="Исключить","",IF('Настройки'!$B$10="Абсолютные значения",ABS(S712),S712)),S712)))</x:f>
      </x:c>
      <x:c r="BW712" s="50" t="str">
        <x:f>IF(15&gt;'Настройки'!$B$3,"",IF(ISBLANK(T712),IF('Настройки'!$B$9="Нулевой спрос",0,""),IF(T712&lt;0,IF('Настройки'!$B$10="Исключить","",IF('Настройки'!$B$10="Абсолютные значения",ABS(T712),T712)),T712)))</x:f>
      </x:c>
      <x:c r="BX712" s="50" t="str">
        <x:f>IF(16&gt;'Настройки'!$B$3,"",IF(ISBLANK(U712),IF('Настройки'!$B$9="Нулевой спрос",0,""),IF(U712&lt;0,IF('Настройки'!$B$10="Исключить","",IF('Настройки'!$B$10="Абсолютные значения",ABS(U712),U712)),U712)))</x:f>
      </x:c>
      <x:c r="BY712" s="50" t="str">
        <x:f>IF(17&gt;'Настройки'!$B$3,"",IF(ISBLANK(V712),IF('Настройки'!$B$9="Нулевой спрос",0,""),IF(V712&lt;0,IF('Настройки'!$B$10="Исключить","",IF('Настройки'!$B$10="Абсолютные значения",ABS(V712),V712)),V712)))</x:f>
      </x:c>
      <x:c r="BZ712" s="50" t="str">
        <x:f>IF(18&gt;'Настройки'!$B$3,"",IF(ISBLANK(W712),IF('Настройки'!$B$9="Нулевой спрос",0,""),IF(W712&lt;0,IF('Настройки'!$B$10="Исключить","",IF('Настройки'!$B$10="Абсолютные значения",ABS(W712),W712)),W712)))</x:f>
      </x:c>
      <x:c r="CA712" s="50" t="str">
        <x:f>IF(19&gt;'Настройки'!$B$3,"",IF(ISBLANK(X712),IF('Настройки'!$B$9="Нулевой спрос",0,""),IF(X712&lt;0,IF('Настройки'!$B$10="Исключить","",IF('Настройки'!$B$10="Абсолютные значения",ABS(X712),X712)),X712)))</x:f>
      </x:c>
      <x:c r="CB712" s="50" t="str">
        <x:f>IF(20&gt;'Настройки'!$B$3,"",IF(ISBLANK(Y712),IF('Настройки'!$B$9="Нулевой спрос",0,""),IF(Y712&lt;0,IF('Настройки'!$B$10="Исключить","",IF('Настройки'!$B$10="Абсолютные значения",ABS(Y712),Y712)),Y712)))</x:f>
      </x:c>
      <x:c r="CC712" s="50" t="str">
        <x:f>IF(21&gt;'Настройки'!$B$3,"",IF(ISBLANK(Z712),IF('Настройки'!$B$9="Нулевой спрос",0,""),IF(Z712&lt;0,IF('Настройки'!$B$10="Исключить","",IF('Настройки'!$B$10="Абсолютные значения",ABS(Z712),Z712)),Z712)))</x:f>
      </x:c>
      <x:c r="CD712" s="50" t="str">
        <x:f>IF(22&gt;'Настройки'!$B$3,"",IF(ISBLANK(AA712),IF('Настройки'!$B$9="Нулевой спрос",0,""),IF(AA712&lt;0,IF('Настройки'!$B$10="Исключить","",IF('Настройки'!$B$10="Абсолютные значения",ABS(AA712),AA712)),AA712)))</x:f>
      </x:c>
      <x:c r="CE712" s="50" t="str">
        <x:f>IF(23&gt;'Настройки'!$B$3,"",IF(ISBLANK(AB712),IF('Настройки'!$B$9="Нулевой спрос",0,""),IF(AB712&lt;0,IF('Настройки'!$B$10="Исключить","",IF('Настройки'!$B$10="Абсолютные значения",ABS(AB712),AB712)),AB712)))</x:f>
      </x:c>
      <x:c r="CF712" s="50" t="str">
        <x:f>IF(24&gt;'Настройки'!$B$3,"",IF(ISBLANK(AC712),IF('Настройки'!$B$9="Нулевой спрос",0,""),IF(AC712&lt;0,IF('Настройки'!$B$10="Исключить","",IF('Настройки'!$B$10="Абсолютные значения",ABS(AC712),AC712)),AC712)))</x:f>
      </x:c>
      <x:c r="CG712" s="50" t="str">
        <x:f>IF(25&gt;'Настройки'!$B$3,"",IF(ISBLANK(AD712),IF('Настройки'!$B$9="Нулевой спрос",0,""),IF(AD712&lt;0,IF('Настройки'!$B$10="Исключить","",IF('Настройки'!$B$10="Абсолютные значения",ABS(AD712),AD712)),AD712)))</x:f>
      </x:c>
      <x:c r="CH712" s="50" t="str">
        <x:f>IF(26&gt;'Настройки'!$B$3,"",IF(ISBLANK(AE712),IF('Настройки'!$B$9="Нулевой спрос",0,""),IF(AE712&lt;0,IF('Настройки'!$B$10="Исключить","",IF('Настройки'!$B$10="Абсолютные значения",ABS(AE712),AE712)),AE712)))</x:f>
      </x:c>
      <x:c r="CI712" s="50" t="str">
        <x:f>IF(27&gt;'Настройки'!$B$3,"",IF(ISBLANK(AF712),IF('Настройки'!$B$9="Нулевой спрос",0,""),IF(AF712&lt;0,IF('Настройки'!$B$10="Исключить","",IF('Настройки'!$B$10="Абсолютные значения",ABS(AF712),AF712)),AF712)))</x:f>
      </x:c>
      <x:c r="CJ712" s="50" t="str">
        <x:f>IF(28&gt;'Настройки'!$B$3,"",IF(ISBLANK(AG712),IF('Настройки'!$B$9="Нулевой спрос",0,""),IF(AG712&lt;0,IF('Настройки'!$B$10="Исключить","",IF('Настройки'!$B$10="Абсолютные значения",ABS(AG712),AG712)),AG712)))</x:f>
      </x:c>
      <x:c r="CK712" s="50" t="str">
        <x:f>IF(29&gt;'Настройки'!$B$3,"",IF(ISBLANK(AH712),IF('Настройки'!$B$9="Нулевой спрос",0,""),IF(AH712&lt;0,IF('Настройки'!$B$10="Исключить","",IF('Настройки'!$B$10="Абсолютные значения",ABS(AH712),AH712)),AH712)))</x:f>
      </x:c>
      <x:c r="CL712" s="50" t="str">
        <x:f>IF(30&gt;'Настройки'!$B$3,"",IF(ISBLANK(AI712),IF('Настройки'!$B$9="Нулевой спрос",0,""),IF(AI712&lt;0,IF('Настройки'!$B$10="Исключить","",IF('Настройки'!$B$10="Абсолютные значения",ABS(AI712),AI712)),AI712)))</x:f>
      </x:c>
      <x:c r="CM712" s="50" t="str">
        <x:f>IF(31&gt;'Настройки'!$B$3,"",IF(ISBLANK(AJ712),IF('Настройки'!$B$9="Нулевой спрос",0,""),IF(AJ712&lt;0,IF('Настройки'!$B$10="Исключить","",IF('Настройки'!$B$10="Абсолютные значения",ABS(AJ712),AJ712)),AJ712)))</x:f>
      </x:c>
      <x:c r="CN712" s="50" t="str">
        <x:f>IF(32&gt;'Настройки'!$B$3,"",IF(ISBLANK(AK712),IF('Настройки'!$B$9="Нулевой спрос",0,""),IF(AK712&lt;0,IF('Настройки'!$B$10="Исключить","",IF('Настройки'!$B$10="Абсолютные значения",ABS(AK712),AK712)),AK712)))</x:f>
      </x:c>
      <x:c r="CO712" s="50" t="str">
        <x:f>IF(33&gt;'Настройки'!$B$3,"",IF(ISBLANK(AL712),IF('Настройки'!$B$9="Нулевой спрос",0,""),IF(AL712&lt;0,IF('Настройки'!$B$10="Исключить","",IF('Настройки'!$B$10="Абсолютные значения",ABS(AL712),AL712)),AL712)))</x:f>
      </x:c>
      <x:c r="CP712" s="50" t="str">
        <x:f>IF(34&gt;'Настройки'!$B$3,"",IF(ISBLANK(AM712),IF('Настройки'!$B$9="Нулевой спрос",0,""),IF(AM712&lt;0,IF('Настройки'!$B$10="Исключить","",IF('Настройки'!$B$10="Абсолютные значения",ABS(AM712),AM712)),AM712)))</x:f>
      </x:c>
      <x:c r="CQ712" s="50" t="str">
        <x:f>IF(35&gt;'Настройки'!$B$3,"",IF(ISBLANK(AN712),IF('Настройки'!$B$9="Нулевой спрос",0,""),IF(AN712&lt;0,IF('Настройки'!$B$10="Исключить","",IF('Настройки'!$B$10="Абсолютные значения",ABS(AN712),AN712)),AN712)))</x:f>
      </x:c>
      <x:c r="CR712" s="50" t="str">
        <x:f>IF(36&gt;'Настройки'!$B$3,"",IF(ISBLANK(AO712),IF('Настройки'!$B$9="Нулевой спрос",0,""),IF(AO712&lt;0,IF('Настройки'!$B$10="Исключить","",IF('Настройки'!$B$10="Абсолютные значения",ABS(AO712),AO712)),AO712)))</x:f>
      </x:c>
      <x:c r="CS712" s="50" t="str">
        <x:f>IF(OR(1&gt;'Настройки'!$B$3,ISBLANK(BI712),BI712=0),"",BI712)</x:f>
      </x:c>
      <x:c r="CT712" s="50" t="str">
        <x:f>IF(OR(2&gt;'Настройки'!$B$3,ISBLANK(BJ712),BJ712=0),"",BJ712)</x:f>
      </x:c>
      <x:c r="CU712" s="50" t="str">
        <x:f>IF(OR(3&gt;'Настройки'!$B$3,ISBLANK(BK712),BK712=0),"",BK712)</x:f>
      </x:c>
      <x:c r="CV712" s="50" t="str">
        <x:f>IF(OR(4&gt;'Настройки'!$B$3,ISBLANK(BL712),BL712=0),"",BL712)</x:f>
      </x:c>
      <x:c r="CW712" s="50" t="str">
        <x:f>IF(OR(5&gt;'Настройки'!$B$3,ISBLANK(BM712),BM712=0),"",BM712)</x:f>
      </x:c>
      <x:c r="CX712" s="50" t="str">
        <x:f>IF(OR(6&gt;'Настройки'!$B$3,ISBLANK(BN712),BN712=0),"",BN712)</x:f>
      </x:c>
      <x:c r="CY712" s="50" t="str">
        <x:f>IF(OR(7&gt;'Настройки'!$B$3,ISBLANK(BO712),BO712=0),"",BO712)</x:f>
      </x:c>
      <x:c r="CZ712" s="50" t="str">
        <x:f>IF(OR(8&gt;'Настройки'!$B$3,ISBLANK(BP712),BP712=0),"",BP712)</x:f>
      </x:c>
      <x:c r="DA712" s="50" t="str">
        <x:f>IF(OR(9&gt;'Настройки'!$B$3,ISBLANK(BQ712),BQ712=0),"",BQ712)</x:f>
      </x:c>
      <x:c r="DB712" s="50" t="str">
        <x:f>IF(OR(10&gt;'Настройки'!$B$3,ISBLANK(BR712),BR712=0),"",BR712)</x:f>
      </x:c>
      <x:c r="DC712" s="50" t="str">
        <x:f>IF(OR(11&gt;'Настройки'!$B$3,ISBLANK(BS712),BS712=0),"",BS712)</x:f>
      </x:c>
      <x:c r="DD712" s="50" t="str">
        <x:f>IF(OR(12&gt;'Настройки'!$B$3,ISBLANK(BT712),BT712=0),"",BT712)</x:f>
      </x:c>
      <x:c r="DE712" s="50" t="str">
        <x:f>IF(OR(13&gt;'Настройки'!$B$3,ISBLANK(BU712),BU712=0),"",BU712)</x:f>
      </x:c>
      <x:c r="DF712" s="50" t="str">
        <x:f>IF(OR(14&gt;'Настройки'!$B$3,ISBLANK(BV712),BV712=0),"",BV712)</x:f>
      </x:c>
      <x:c r="DG712" s="50" t="str">
        <x:f>IF(OR(15&gt;'Настройки'!$B$3,ISBLANK(BW712),BW712=0),"",BW712)</x:f>
      </x:c>
      <x:c r="DH712" s="50" t="str">
        <x:f>IF(OR(16&gt;'Настройки'!$B$3,ISBLANK(BX712),BX712=0),"",BX712)</x:f>
      </x:c>
      <x:c r="DI712" s="50" t="str">
        <x:f>IF(OR(17&gt;'Настройки'!$B$3,ISBLANK(BY712),BY712=0),"",BY712)</x:f>
      </x:c>
      <x:c r="DJ712" s="50" t="str">
        <x:f>IF(OR(18&gt;'Настройки'!$B$3,ISBLANK(BZ712),BZ712=0),"",BZ712)</x:f>
      </x:c>
      <x:c r="DK712" s="50" t="str">
        <x:f>IF(OR(19&gt;'Настройки'!$B$3,ISBLANK(CA712),CA712=0),"",CA712)</x:f>
      </x:c>
      <x:c r="DL712" s="50" t="str">
        <x:f>IF(OR(20&gt;'Настройки'!$B$3,ISBLANK(CB712),CB712=0),"",CB712)</x:f>
      </x:c>
      <x:c r="DM712" s="50" t="str">
        <x:f>IF(OR(21&gt;'Настройки'!$B$3,ISBLANK(CC712),CC712=0),"",CC712)</x:f>
      </x:c>
      <x:c r="DN712" s="50" t="str">
        <x:f>IF(OR(22&gt;'Настройки'!$B$3,ISBLANK(CD712),CD712=0),"",CD712)</x:f>
      </x:c>
      <x:c r="DO712" s="50" t="str">
        <x:f>IF(OR(23&gt;'Настройки'!$B$3,ISBLANK(CE712),CE712=0),"",CE712)</x:f>
      </x:c>
      <x:c r="DP712" s="50" t="str">
        <x:f>IF(OR(24&gt;'Настройки'!$B$3,ISBLANK(CF712),CF712=0),"",CF712)</x:f>
      </x:c>
      <x:c r="DQ712" s="50" t="str">
        <x:f>IF(OR(25&gt;'Настройки'!$B$3,ISBLANK(CG712),CG712=0),"",CG712)</x:f>
      </x:c>
      <x:c r="DR712" s="50" t="str">
        <x:f>IF(OR(26&gt;'Настройки'!$B$3,ISBLANK(CH712),CH712=0),"",CH712)</x:f>
      </x:c>
      <x:c r="DS712" s="50" t="str">
        <x:f>IF(OR(27&gt;'Настройки'!$B$3,ISBLANK(CI712),CI712=0),"",CI712)</x:f>
      </x:c>
      <x:c r="DT712" s="50" t="str">
        <x:f>IF(OR(28&gt;'Настройки'!$B$3,ISBLANK(CJ712),CJ712=0),"",CJ712)</x:f>
      </x:c>
      <x:c r="DU712" s="50" t="str">
        <x:f>IF(OR(29&gt;'Настройки'!$B$3,ISBLANK(CK712),CK712=0),"",CK712)</x:f>
      </x:c>
      <x:c r="DV712" s="50" t="str">
        <x:f>IF(OR(30&gt;'Настройки'!$B$3,ISBLANK(CL712),CL712=0),"",CL712)</x:f>
      </x:c>
      <x:c r="DW712" s="50" t="str">
        <x:f>IF(OR(31&gt;'Настройки'!$B$3,ISBLANK(CM712),CM712=0),"",CM712)</x:f>
      </x:c>
      <x:c r="DX712" s="50" t="str">
        <x:f>IF(OR(32&gt;'Настройки'!$B$3,ISBLANK(CN712),CN712=0),"",CN712)</x:f>
      </x:c>
      <x:c r="DY712" s="50" t="str">
        <x:f>IF(OR(33&gt;'Настройки'!$B$3,ISBLANK(CO712),CO712=0),"",CO712)</x:f>
      </x:c>
      <x:c r="DZ712" s="50" t="str">
        <x:f>IF(OR(34&gt;'Настройки'!$B$3,ISBLANK(CP712),CP712=0),"",CP712)</x:f>
      </x:c>
      <x:c r="EA712" s="50" t="str">
        <x:f>IF(OR(35&gt;'Настройки'!$B$3,ISBLANK(CQ712),CQ712=0),"",CQ712)</x:f>
      </x:c>
      <x:c r="EB712" s="50" t="str">
        <x:f>IF(OR(36&gt;'Настройки'!$B$3,ISBLANK(CR712),CR712=0),"",CR712)</x:f>
      </x:c>
      <x:c r="EC712" s="50" t="str">
        <x:f>IF(A712="","",IF(OR(BB712="AZ",BB712="BZ"),10000+ROW(),IF(AZ712&gt;'Настройки'!$B$11,20000+ROW(),IF(BF712&lt;&gt;"Обычный",30000+ROW(),IF(AX712&lt;=0,40000+ROW(),"")))))</x:f>
      </x:c>
      <x:c r="ED712" s="50" t="str">
        <x:f>IF(EC712="","",COUNTIFS($EC$2:$EC$1001,"&gt;0",$EC$2:$EC$1001,"&lt;"&amp;EC712)+1)</x:f>
      </x:c>
    </x:row>
    <x:row r="713">
      <x:c r="A713" s="115"/>
      <x:c r="B713" s="115"/>
      <x:c r="C713" s="115"/>
      <x:c r="D713" s="118"/>
      <x:c r="E713" s="118"/>
      <x:c r="F713" s="118"/>
      <x:c r="G713" s="118"/>
      <x:c r="H713" s="118"/>
      <x:c r="I713" s="118"/>
      <x:c r="J713" s="118"/>
      <x:c r="K713" s="118"/>
      <x:c r="L713" s="118"/>
      <x:c r="M713" s="118"/>
      <x:c r="N713" s="118"/>
      <x:c r="O713" s="118"/>
      <x:c r="P713" s="118"/>
      <x:c r="Q713" s="118"/>
      <x:c r="R713" s="118"/>
      <x:c r="S713" s="118"/>
      <x:c r="T713" s="118"/>
      <x:c r="U713" s="118"/>
      <x:c r="V713" s="118"/>
      <x:c r="W713" s="118"/>
      <x:c r="X713" s="118"/>
      <x:c r="Y713" s="118"/>
      <x:c r="Z713" s="118"/>
      <x:c r="AA713" s="118"/>
      <x:c r="AB713" s="118"/>
      <x:c r="AC713" s="118"/>
      <x:c r="AD713" s="118"/>
      <x:c r="AE713" s="118"/>
      <x:c r="AF713" s="118"/>
      <x:c r="AG713" s="118"/>
      <x:c r="AH713" s="118"/>
      <x:c r="AI713" s="118"/>
      <x:c r="AJ713" s="118"/>
      <x:c r="AK713" s="118"/>
      <x:c r="AL713" s="118"/>
      <x:c r="AM713" s="118"/>
      <x:c r="AN713" s="118"/>
      <x:c r="AO713" s="118"/>
      <x:c r="AP713" s="115"/>
      <x:c r="AQ713" s="49" t="str">
        <x:f>IF(A713="","",COUNT(BI713:INDEX(BI713:CR713,1,'Настройки'!$B$3)))</x:f>
      </x:c>
      <x:c r="AR713" s="49" t="str">
        <x:f>IF(A713="","",SUM(BI713:INDEX(BI713:CR713,1,'Настройки'!$B$3)))</x:f>
      </x:c>
      <x:c r="AS713" s="58" t="str">
        <x:f>IF(A713="","",IF('Настройки'!$B$4="Стоимость потребления",AR713*D713,IF('Настройки'!$B$4="Количество",AR713,E713)))</x:f>
      </x:c>
      <x:c r="AT713" s="61" t="str">
        <x:f>IF(OR(A713="",AS713&lt;0,SUM($AS$2:$AS$1001)&lt;=0),"",AS713/SUM($AS$2:$AS$1001))</x:f>
      </x:c>
      <x:c r="AU713" s="61" t="str">
        <x:f>IF(OR(A713="",AS713&lt;0,SUM($AS$2:$AS$1001)&lt;=0),"",SUMIFS($AS$2:$AS$1001,$AS$2:$AS$1001,"&gt;"&amp;AS713)/SUM($AS$2:$AS$1001))</x:f>
      </x:c>
      <x:c r="AV713" s="61" t="str">
        <x:f>IF(OR(A713="",AS713&lt;0,SUM($AS$2:$AS$1001)&lt;=0),"",SUMIFS($AS$2:$AS$1001,$AS$2:$AS$1001,"&gt;="&amp;AS713)/SUM($AS$2:$AS$1001))</x:f>
      </x:c>
      <x:c r="AW713" s="49" t="str">
        <x:f>IF(A713="","",IF(SUM($AS$2:$AS$1001)&lt;=0,"Не определён",IF(AS713&lt;0,"Исключение",IF(AU713&lt;'Настройки'!$B$5,"A",IF(AU713&lt;'Настройки'!$B$6,"B","C")))))</x:f>
      </x:c>
      <x:c r="AX713" s="58" t="str">
        <x:f>IF(A713="","",IF(AQ713=0,"",AVERAGE(BI713:INDEX(BI713:CR713,1,'Настройки'!$B$3))))</x:f>
      </x:c>
      <x:c r="AY713" s="58" t="str">
        <x:f>IF(OR(A713="",AQ713=0),"",STDEVP(BI713:INDEX(BI713:CR713,1,'Настройки'!$B$3)))</x:f>
      </x:c>
      <x:c r="AZ713" s="61" t="str">
        <x:f>IF(OR(A713="",AQ713&lt;'Настройки'!$B$12,AX713&lt;=0,AND('Настройки'!$B$10="Блокировать",COUNTIF(F713:INDEX(F713:AO713,1,'Настройки'!$B$3),"&lt;0")&gt;0)),"",AY713/ABS(AX713))</x:f>
      </x:c>
      <x:c r="BA713" s="49" t="str">
        <x:f>IF(A713="","",IF(AND('Настройки'!$B$10="Блокировать",COUNTIF(F713:INDEX(F713:AO713,1,'Настройки'!$B$3),"&lt;0")&gt;0),"Не определён",IF(AQ713&lt;'Настройки'!$B$12,"Не определён",IF(AX713=0,"Нет спроса",IF(AX713&lt;0,"Не определён",IF(AZ713&lt;='Настройки'!$B$7,"X",IF(AZ713&lt;='Настройки'!$B$8,"Y","Z")))))))</x:f>
      </x:c>
      <x:c r="BB713" s="49" t="str">
        <x:f>IF(OR(A713="",LEN(AW713)&lt;&gt;1,LEN(BA713)&lt;&gt;1),"",AW713&amp;BA713)</x:f>
      </x:c>
      <x:c r="BC713" s="61" t="str">
        <x:f>IF(OR(A713="",AQ713=0),"",(COUNT(BI713:INDEX(BI713:CR713,1,'Настройки'!$B$3))-COUNT(CS713:INDEX(CS713:EB713,1,'Настройки'!$B$3)))/AQ713)</x:f>
      </x:c>
      <x:c r="BD713" s="64" t="str">
        <x:f>IF(OR(A713="",COUNT(CS713:INDEX(CS713:EB713,1,'Настройки'!$B$3))=0),"",AQ713/COUNT(CS713:INDEX(CS713:EB713,1,'Настройки'!$B$3)))</x:f>
      </x:c>
      <x:c r="BE713" s="64" t="str">
        <x:f>IF(OR(A713="",COUNT(CS713:INDEX(CS713:EB713,1,'Настройки'!$B$3))=0),"",IF(AVERAGE(CS713:INDEX(CS713:EB713,1,'Настройки'!$B$3))=0,"",(STDEVP(CS713:INDEX(CS713:EB713,1,'Настройки'!$B$3))/ABS(AVERAGE(CS713:INDEX(CS713:EB713,1,'Настройки'!$B$3))))^2))</x:f>
      </x:c>
      <x:c r="BF713" s="49" t="str">
        <x:f>IF(A713="","",IF(AQ713&lt;3,"Недостаточно",IF(AQ713&lt;6,"Предварительный","Обычный")))</x:f>
      </x:c>
      <x:c r="BG713" s="49" t="str">
        <x:f>IF(A713="","",IF(COUNTIF(F713:INDEX(F713:AO713,1,'Настройки'!$B$3),"&lt;0")&gt;0,IF('Настройки'!$B$10="Блокировать","Отрицательный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"),"")&amp;IF(AQ713&lt;3,"Недостаточно истории. ",IF(AQ713&lt;6,"Предварительная классификация. ",""))&amp;IF(AX713=0,"Нет спроса за горизонт. ","")&amp;IF(AZ713&gt;'Настройки'!$B$11,"Экстремальная вариативность. ",""))</x:f>
      </x:c>
      <x:c r="BH713" s="49" t="str">
        <x:f>IF(A713="","",IFERROR(VLOOKUP(BB713,'Настройки'!$D$3:$E$11,2,FALSE),"Сначала проверьте исходные данные и историю спроса.")&amp;" Уточните срок поставки, MOQ и критичность.")</x:f>
      </x:c>
      <x:c r="BI713" s="50" t="str">
        <x:f>IF(1&gt;'Настройки'!$B$3,"",IF(ISBLANK(F713),IF('Настройки'!$B$9="Нулевой спрос",0,""),IF(F713&lt;0,IF('Настройки'!$B$10="Исключить","",IF('Настройки'!$B$10="Абсолютные значения",ABS(F713),F713)),F713)))</x:f>
      </x:c>
      <x:c r="BJ713" s="50" t="str">
        <x:f>IF(2&gt;'Настройки'!$B$3,"",IF(ISBLANK(G713),IF('Настройки'!$B$9="Нулевой спрос",0,""),IF(G713&lt;0,IF('Настройки'!$B$10="Исключить","",IF('Настройки'!$B$10="Абсолютные значения",ABS(G713),G713)),G713)))</x:f>
      </x:c>
      <x:c r="BK713" s="50" t="str">
        <x:f>IF(3&gt;'Настройки'!$B$3,"",IF(ISBLANK(H713),IF('Настройки'!$B$9="Нулевой спрос",0,""),IF(H713&lt;0,IF('Настройки'!$B$10="Исключить","",IF('Настройки'!$B$10="Абсолютные значения",ABS(H713),H713)),H713)))</x:f>
      </x:c>
      <x:c r="BL713" s="50" t="str">
        <x:f>IF(4&gt;'Настройки'!$B$3,"",IF(ISBLANK(I713),IF('Настройки'!$B$9="Нулевой спрос",0,""),IF(I713&lt;0,IF('Настройки'!$B$10="Исключить","",IF('Настройки'!$B$10="Абсолютные значения",ABS(I713),I713)),I713)))</x:f>
      </x:c>
      <x:c r="BM713" s="50" t="str">
        <x:f>IF(5&gt;'Настройки'!$B$3,"",IF(ISBLANK(J713),IF('Настройки'!$B$9="Нулевой спрос",0,""),IF(J713&lt;0,IF('Настройки'!$B$10="Исключить","",IF('Настройки'!$B$10="Абсолютные значения",ABS(J713),J713)),J713)))</x:f>
      </x:c>
      <x:c r="BN713" s="50" t="str">
        <x:f>IF(6&gt;'Настройки'!$B$3,"",IF(ISBLANK(K713),IF('Настройки'!$B$9="Нулевой спрос",0,""),IF(K713&lt;0,IF('Настройки'!$B$10="Исключить","",IF('Настройки'!$B$10="Абсолютные значения",ABS(K713),K713)),K713)))</x:f>
      </x:c>
      <x:c r="BO713" s="50" t="str">
        <x:f>IF(7&gt;'Настройки'!$B$3,"",IF(ISBLANK(L713),IF('Настройки'!$B$9="Нулевой спрос",0,""),IF(L713&lt;0,IF('Настройки'!$B$10="Исключить","",IF('Настройки'!$B$10="Абсолютные значения",ABS(L713),L713)),L713)))</x:f>
      </x:c>
      <x:c r="BP713" s="50" t="str">
        <x:f>IF(8&gt;'Настройки'!$B$3,"",IF(ISBLANK(M713),IF('Настройки'!$B$9="Нулевой спрос",0,""),IF(M713&lt;0,IF('Настройки'!$B$10="Исключить","",IF('Настройки'!$B$10="Абсолютные значения",ABS(M713),M713)),M713)))</x:f>
      </x:c>
      <x:c r="BQ713" s="50" t="str">
        <x:f>IF(9&gt;'Настройки'!$B$3,"",IF(ISBLANK(N713),IF('Настройки'!$B$9="Нулевой спрос",0,""),IF(N713&lt;0,IF('Настройки'!$B$10="Исключить","",IF('Настройки'!$B$10="Абсолютные значения",ABS(N713),N713)),N713)))</x:f>
      </x:c>
      <x:c r="BR713" s="50" t="str">
        <x:f>IF(10&gt;'Настройки'!$B$3,"",IF(ISBLANK(O713),IF('Настройки'!$B$9="Нулевой спрос",0,""),IF(O713&lt;0,IF('Настройки'!$B$10="Исключить","",IF('Настройки'!$B$10="Абсолютные значения",ABS(O713),O713)),O713)))</x:f>
      </x:c>
      <x:c r="BS713" s="50" t="str">
        <x:f>IF(11&gt;'Настройки'!$B$3,"",IF(ISBLANK(P713),IF('Настройки'!$B$9="Нулевой спрос",0,""),IF(P713&lt;0,IF('Настройки'!$B$10="Исключить","",IF('Настройки'!$B$10="Абсолютные значения",ABS(P713),P713)),P713)))</x:f>
      </x:c>
      <x:c r="BT713" s="50" t="str">
        <x:f>IF(12&gt;'Настройки'!$B$3,"",IF(ISBLANK(Q713),IF('Настройки'!$B$9="Нулевой спрос",0,""),IF(Q713&lt;0,IF('Настройки'!$B$10="Исключить","",IF('Настройки'!$B$10="Абсолютные значения",ABS(Q713),Q713)),Q713)))</x:f>
      </x:c>
      <x:c r="BU713" s="50" t="str">
        <x:f>IF(13&gt;'Настройки'!$B$3,"",IF(ISBLANK(R713),IF('Настройки'!$B$9="Нулевой спрос",0,""),IF(R713&lt;0,IF('Настройки'!$B$10="Исключить","",IF('Настройки'!$B$10="Абсолютные значения",ABS(R713),R713)),R713)))</x:f>
      </x:c>
      <x:c r="BV713" s="50" t="str">
        <x:f>IF(14&gt;'Настройки'!$B$3,"",IF(ISBLANK(S713),IF('Настройки'!$B$9="Нулевой спрос",0,""),IF(S713&lt;0,IF('Настройки'!$B$10="Исключить","",IF('Настройки'!$B$10="Абсолютные значения",ABS(S713),S713)),S713)))</x:f>
      </x:c>
      <x:c r="BW713" s="50" t="str">
        <x:f>IF(15&gt;'Настройки'!$B$3,"",IF(ISBLANK(T713),IF('Настройки'!$B$9="Нулевой спрос",0,""),IF(T713&lt;0,IF('Настройки'!$B$10="Исключить","",IF('Настройки'!$B$10="Абсолютные значения",ABS(T713),T713)),T713)))</x:f>
      </x:c>
      <x:c r="BX713" s="50" t="str">
        <x:f>IF(16&gt;'Настройки'!$B$3,"",IF(ISBLANK(U713),IF('Настройки'!$B$9="Нулевой спрос",0,""),IF(U713&lt;0,IF('Настройки'!$B$10="Исключить","",IF('Настройки'!$B$10="Абсолютные значения",ABS(U713),U713)),U713)))</x:f>
      </x:c>
      <x:c r="BY713" s="50" t="str">
        <x:f>IF(17&gt;'Настройки'!$B$3,"",IF(ISBLANK(V713),IF('Настройки'!$B$9="Нулевой спрос",0,""),IF(V713&lt;0,IF('Настройки'!$B$10="Исключить","",IF('Настройки'!$B$10="Абсолютные значения",ABS(V713),V713)),V713)))</x:f>
      </x:c>
      <x:c r="BZ713" s="50" t="str">
        <x:f>IF(18&gt;'Настройки'!$B$3,"",IF(ISBLANK(W713),IF('Настройки'!$B$9="Нулевой спрос",0,""),IF(W713&lt;0,IF('Настройки'!$B$10="Исключить","",IF('Настройки'!$B$10="Абсолютные значения",ABS(W713),W713)),W713)))</x:f>
      </x:c>
      <x:c r="CA713" s="50" t="str">
        <x:f>IF(19&gt;'Настройки'!$B$3,"",IF(ISBLANK(X713),IF('Настройки'!$B$9="Нулевой спрос",0,""),IF(X713&lt;0,IF('Настройки'!$B$10="Исключить","",IF('Настройки'!$B$10="Абсолютные значения",ABS(X713),X713)),X713)))</x:f>
      </x:c>
      <x:c r="CB713" s="50" t="str">
        <x:f>IF(20&gt;'Настройки'!$B$3,"",IF(ISBLANK(Y713),IF('Настройки'!$B$9="Нулевой спрос",0,""),IF(Y713&lt;0,IF('Настройки'!$B$10="Исключить","",IF('Настройки'!$B$10="Абсолютные значения",ABS(Y713),Y713)),Y713)))</x:f>
      </x:c>
      <x:c r="CC713" s="50" t="str">
        <x:f>IF(21&gt;'Настройки'!$B$3,"",IF(ISBLANK(Z713),IF('Настройки'!$B$9="Нулевой спрос",0,""),IF(Z713&lt;0,IF('Настройки'!$B$10="Исключить","",IF('Настройки'!$B$10="Абсолютные значения",ABS(Z713),Z713)),Z713)))</x:f>
      </x:c>
      <x:c r="CD713" s="50" t="str">
        <x:f>IF(22&gt;'Настройки'!$B$3,"",IF(ISBLANK(AA713),IF('Настройки'!$B$9="Нулевой спрос",0,""),IF(AA713&lt;0,IF('Настройки'!$B$10="Исключить","",IF('Настройки'!$B$10="Абсолютные значения",ABS(AA713),AA713)),AA713)))</x:f>
      </x:c>
      <x:c r="CE713" s="50" t="str">
        <x:f>IF(23&gt;'Настройки'!$B$3,"",IF(ISBLANK(AB713),IF('Настройки'!$B$9="Нулевой спрос",0,""),IF(AB713&lt;0,IF('Настройки'!$B$10="Исключить","",IF('Настройки'!$B$10="Абсолютные значения",ABS(AB713),AB713)),AB713)))</x:f>
      </x:c>
      <x:c r="CF713" s="50" t="str">
        <x:f>IF(24&gt;'Настройки'!$B$3,"",IF(ISBLANK(AC713),IF('Настройки'!$B$9="Нулевой спрос",0,""),IF(AC713&lt;0,IF('Настройки'!$B$10="Исключить","",IF('Настройки'!$B$10="Абсолютные значения",ABS(AC713),AC713)),AC713)))</x:f>
      </x:c>
      <x:c r="CG713" s="50" t="str">
        <x:f>IF(25&gt;'Настройки'!$B$3,"",IF(ISBLANK(AD713),IF('Настройки'!$B$9="Нулевой спрос",0,""),IF(AD713&lt;0,IF('Настройки'!$B$10="Исключить","",IF('Настройки'!$B$10="Абсолютные значения",ABS(AD713),AD713)),AD713)))</x:f>
      </x:c>
      <x:c r="CH713" s="50" t="str">
        <x:f>IF(26&gt;'Настройки'!$B$3,"",IF(ISBLANK(AE713),IF('Настройки'!$B$9="Нулевой спрос",0,""),IF(AE713&lt;0,IF('Настройки'!$B$10="Исключить","",IF('Настройки'!$B$10="Абсолютные значения",ABS(AE713),AE713)),AE713)))</x:f>
      </x:c>
      <x:c r="CI713" s="50" t="str">
        <x:f>IF(27&gt;'Настройки'!$B$3,"",IF(ISBLANK(AF713),IF('Настройки'!$B$9="Нулевой спрос",0,""),IF(AF713&lt;0,IF('Настройки'!$B$10="Исключить","",IF('Настройки'!$B$10="Абсолютные значения",ABS(AF713),AF713)),AF713)))</x:f>
      </x:c>
      <x:c r="CJ713" s="50" t="str">
        <x:f>IF(28&gt;'Настройки'!$B$3,"",IF(ISBLANK(AG713),IF('Настройки'!$B$9="Нулевой спрос",0,""),IF(AG713&lt;0,IF('Настройки'!$B$10="Исключить","",IF('Настройки'!$B$10="Абсолютные значения",ABS(AG713),AG713)),AG713)))</x:f>
      </x:c>
      <x:c r="CK713" s="50" t="str">
        <x:f>IF(29&gt;'Настройки'!$B$3,"",IF(ISBLANK(AH713),IF('Настройки'!$B$9="Нулевой спрос",0,""),IF(AH713&lt;0,IF('Настройки'!$B$10="Исключить","",IF('Настройки'!$B$10="Абсолютные значения",ABS(AH713),AH713)),AH713)))</x:f>
      </x:c>
      <x:c r="CL713" s="50" t="str">
        <x:f>IF(30&gt;'Настройки'!$B$3,"",IF(ISBLANK(AI713),IF('Настройки'!$B$9="Нулевой спрос",0,""),IF(AI713&lt;0,IF('Настройки'!$B$10="Исключить","",IF('Настройки'!$B$10="Абсолютные значения",ABS(AI713),AI713)),AI713)))</x:f>
      </x:c>
      <x:c r="CM713" s="50" t="str">
        <x:f>IF(31&gt;'Настройки'!$B$3,"",IF(ISBLANK(AJ713),IF('Настройки'!$B$9="Нулевой спрос",0,""),IF(AJ713&lt;0,IF('Настройки'!$B$10="Исключить","",IF('Настройки'!$B$10="Абсолютные значения",ABS(AJ713),AJ713)),AJ713)))</x:f>
      </x:c>
      <x:c r="CN713" s="50" t="str">
        <x:f>IF(32&gt;'Настройки'!$B$3,"",IF(ISBLANK(AK713),IF('Настройки'!$B$9="Нулевой спрос",0,""),IF(AK713&lt;0,IF('Настройки'!$B$10="Исключить","",IF('Настройки'!$B$10="Абсолютные значения",ABS(AK713),AK713)),AK713)))</x:f>
      </x:c>
      <x:c r="CO713" s="50" t="str">
        <x:f>IF(33&gt;'Настройки'!$B$3,"",IF(ISBLANK(AL713),IF('Настройки'!$B$9="Нулевой спрос",0,""),IF(AL713&lt;0,IF('Настройки'!$B$10="Исключить","",IF('Настройки'!$B$10="Абсолютные значения",ABS(AL713),AL713)),AL713)))</x:f>
      </x:c>
      <x:c r="CP713" s="50" t="str">
        <x:f>IF(34&gt;'Настройки'!$B$3,"",IF(ISBLANK(AM713),IF('Настройки'!$B$9="Нулевой спрос",0,""),IF(AM713&lt;0,IF('Настройки'!$B$10="Исключить","",IF('Настройки'!$B$10="Абсолютные значения",ABS(AM713),AM713)),AM713)))</x:f>
      </x:c>
      <x:c r="CQ713" s="50" t="str">
        <x:f>IF(35&gt;'Настройки'!$B$3,"",IF(ISBLANK(AN713),IF('Настройки'!$B$9="Нулевой спрос",0,""),IF(AN713&lt;0,IF('Настройки'!$B$10="Исключить","",IF('Настройки'!$B$10="Абсолютные значения",ABS(AN713),AN713)),AN713)))</x:f>
      </x:c>
      <x:c r="CR713" s="50" t="str">
        <x:f>IF(36&gt;'Настройки'!$B$3,"",IF(ISBLANK(AO713),IF('Настройки'!$B$9="Нулевой спрос",0,""),IF(AO713&lt;0,IF('Настройки'!$B$10="Исключить","",IF('Настройки'!$B$10="Абсолютные значения",ABS(AO713),AO713)),AO713)))</x:f>
      </x:c>
      <x:c r="CS713" s="50" t="str">
        <x:f>IF(OR(1&gt;'Настройки'!$B$3,ISBLANK(BI713),BI713=0),"",BI713)</x:f>
      </x:c>
      <x:c r="CT713" s="50" t="str">
        <x:f>IF(OR(2&gt;'Настройки'!$B$3,ISBLANK(BJ713),BJ713=0),"",BJ713)</x:f>
      </x:c>
      <x:c r="CU713" s="50" t="str">
        <x:f>IF(OR(3&gt;'Настройки'!$B$3,ISBLANK(BK713),BK713=0),"",BK713)</x:f>
      </x:c>
      <x:c r="CV713" s="50" t="str">
        <x:f>IF(OR(4&gt;'Настройки'!$B$3,ISBLANK(BL713),BL713=0),"",BL713)</x:f>
      </x:c>
      <x:c r="CW713" s="50" t="str">
        <x:f>IF(OR(5&gt;'Настройки'!$B$3,ISBLANK(BM713),BM713=0),"",BM713)</x:f>
      </x:c>
      <x:c r="CX713" s="50" t="str">
        <x:f>IF(OR(6&gt;'Настройки'!$B$3,ISBLANK(BN713),BN713=0),"",BN713)</x:f>
      </x:c>
      <x:c r="CY713" s="50" t="str">
        <x:f>IF(OR(7&gt;'Настройки'!$B$3,ISBLANK(BO713),BO713=0),"",BO713)</x:f>
      </x:c>
      <x:c r="CZ713" s="50" t="str">
        <x:f>IF(OR(8&gt;'Настройки'!$B$3,ISBLANK(BP713),BP713=0),"",BP713)</x:f>
      </x:c>
      <x:c r="DA713" s="50" t="str">
        <x:f>IF(OR(9&gt;'Настройки'!$B$3,ISBLANK(BQ713),BQ713=0),"",BQ713)</x:f>
      </x:c>
      <x:c r="DB713" s="50" t="str">
        <x:f>IF(OR(10&gt;'Настройки'!$B$3,ISBLANK(BR713),BR713=0),"",BR713)</x:f>
      </x:c>
      <x:c r="DC713" s="50" t="str">
        <x:f>IF(OR(11&gt;'Настройки'!$B$3,ISBLANK(BS713),BS713=0),"",BS713)</x:f>
      </x:c>
      <x:c r="DD713" s="50" t="str">
        <x:f>IF(OR(12&gt;'Настройки'!$B$3,ISBLANK(BT713),BT713=0),"",BT713)</x:f>
      </x:c>
      <x:c r="DE713" s="50" t="str">
        <x:f>IF(OR(13&gt;'Настройки'!$B$3,ISBLANK(BU713),BU713=0),"",BU713)</x:f>
      </x:c>
      <x:c r="DF713" s="50" t="str">
        <x:f>IF(OR(14&gt;'Настройки'!$B$3,ISBLANK(BV713),BV713=0),"",BV713)</x:f>
      </x:c>
      <x:c r="DG713" s="50" t="str">
        <x:f>IF(OR(15&gt;'Настройки'!$B$3,ISBLANK(BW713),BW713=0),"",BW713)</x:f>
      </x:c>
      <x:c r="DH713" s="50" t="str">
        <x:f>IF(OR(16&gt;'Настройки'!$B$3,ISBLANK(BX713),BX713=0),"",BX713)</x:f>
      </x:c>
      <x:c r="DI713" s="50" t="str">
        <x:f>IF(OR(17&gt;'Настройки'!$B$3,ISBLANK(BY713),BY713=0),"",BY713)</x:f>
      </x:c>
      <x:c r="DJ713" s="50" t="str">
        <x:f>IF(OR(18&gt;'Настройки'!$B$3,ISBLANK(BZ713),BZ713=0),"",BZ713)</x:f>
      </x:c>
      <x:c r="DK713" s="50" t="str">
        <x:f>IF(OR(19&gt;'Настройки'!$B$3,ISBLANK(CA713),CA713=0),"",CA713)</x:f>
      </x:c>
      <x:c r="DL713" s="50" t="str">
        <x:f>IF(OR(20&gt;'Настройки'!$B$3,ISBLANK(CB713),CB713=0),"",CB713)</x:f>
      </x:c>
      <x:c r="DM713" s="50" t="str">
        <x:f>IF(OR(21&gt;'Настройки'!$B$3,ISBLANK(CC713),CC713=0),"",CC713)</x:f>
      </x:c>
      <x:c r="DN713" s="50" t="str">
        <x:f>IF(OR(22&gt;'Настройки'!$B$3,ISBLANK(CD713),CD713=0),"",CD713)</x:f>
      </x:c>
      <x:c r="DO713" s="50" t="str">
        <x:f>IF(OR(23&gt;'Настройки'!$B$3,ISBLANK(CE713),CE713=0),"",CE713)</x:f>
      </x:c>
      <x:c r="DP713" s="50" t="str">
        <x:f>IF(OR(24&gt;'Настройки'!$B$3,ISBLANK(CF713),CF713=0),"",CF713)</x:f>
      </x:c>
      <x:c r="DQ713" s="50" t="str">
        <x:f>IF(OR(25&gt;'Настройки'!$B$3,ISBLANK(CG713),CG713=0),"",CG713)</x:f>
      </x:c>
      <x:c r="DR713" s="50" t="str">
        <x:f>IF(OR(26&gt;'Настройки'!$B$3,ISBLANK(CH713),CH713=0),"",CH713)</x:f>
      </x:c>
      <x:c r="DS713" s="50" t="str">
        <x:f>IF(OR(27&gt;'Настройки'!$B$3,ISBLANK(CI713),CI713=0),"",CI713)</x:f>
      </x:c>
      <x:c r="DT713" s="50" t="str">
        <x:f>IF(OR(28&gt;'Настройки'!$B$3,ISBLANK(CJ713),CJ713=0),"",CJ713)</x:f>
      </x:c>
      <x:c r="DU713" s="50" t="str">
        <x:f>IF(OR(29&gt;'Настройки'!$B$3,ISBLANK(CK713),CK713=0),"",CK713)</x:f>
      </x:c>
      <x:c r="DV713" s="50" t="str">
        <x:f>IF(OR(30&gt;'Настройки'!$B$3,ISBLANK(CL713),CL713=0),"",CL713)</x:f>
      </x:c>
      <x:c r="DW713" s="50" t="str">
        <x:f>IF(OR(31&gt;'Настройки'!$B$3,ISBLANK(CM713),CM713=0),"",CM713)</x:f>
      </x:c>
      <x:c r="DX713" s="50" t="str">
        <x:f>IF(OR(32&gt;'Настройки'!$B$3,ISBLANK(CN713),CN713=0),"",CN713)</x:f>
      </x:c>
      <x:c r="DY713" s="50" t="str">
        <x:f>IF(OR(33&gt;'Настройки'!$B$3,ISBLANK(CO713),CO713=0),"",CO713)</x:f>
      </x:c>
      <x:c r="DZ713" s="50" t="str">
        <x:f>IF(OR(34&gt;'Настройки'!$B$3,ISBLANK(CP713),CP713=0),"",CP713)</x:f>
      </x:c>
      <x:c r="EA713" s="50" t="str">
        <x:f>IF(OR(35&gt;'Настройки'!$B$3,ISBLANK(CQ713),CQ713=0),"",CQ713)</x:f>
      </x:c>
      <x:c r="EB713" s="50" t="str">
        <x:f>IF(OR(36&gt;'Настройки'!$B$3,ISBLANK(CR713),CR713=0),"",CR713)</x:f>
      </x:c>
      <x:c r="EC713" s="50" t="str">
        <x:f>IF(A713="","",IF(OR(BB713="AZ",BB713="BZ"),10000+ROW(),IF(AZ713&gt;'Настройки'!$B$11,20000+ROW(),IF(BF713&lt;&gt;"Обычный",30000+ROW(),IF(AX713&lt;=0,40000+ROW(),"")))))</x:f>
      </x:c>
      <x:c r="ED713" s="50" t="str">
        <x:f>IF(EC713="","",COUNTIFS($EC$2:$EC$1001,"&gt;0",$EC$2:$EC$1001,"&lt;"&amp;EC713)+1)</x:f>
      </x:c>
    </x:row>
    <x:row r="714">
      <x:c r="A714" s="115"/>
      <x:c r="B714" s="115"/>
      <x:c r="C714" s="115"/>
      <x:c r="D714" s="118"/>
      <x:c r="E714" s="118"/>
      <x:c r="F714" s="118"/>
      <x:c r="G714" s="118"/>
      <x:c r="H714" s="118"/>
      <x:c r="I714" s="118"/>
      <x:c r="J714" s="118"/>
      <x:c r="K714" s="118"/>
      <x:c r="L714" s="118"/>
      <x:c r="M714" s="118"/>
      <x:c r="N714" s="118"/>
      <x:c r="O714" s="118"/>
      <x:c r="P714" s="118"/>
      <x:c r="Q714" s="118"/>
      <x:c r="R714" s="118"/>
      <x:c r="S714" s="118"/>
      <x:c r="T714" s="118"/>
      <x:c r="U714" s="118"/>
      <x:c r="V714" s="118"/>
      <x:c r="W714" s="118"/>
      <x:c r="X714" s="118"/>
      <x:c r="Y714" s="118"/>
      <x:c r="Z714" s="118"/>
      <x:c r="AA714" s="118"/>
      <x:c r="AB714" s="118"/>
      <x:c r="AC714" s="118"/>
      <x:c r="AD714" s="118"/>
      <x:c r="AE714" s="118"/>
      <x:c r="AF714" s="118"/>
      <x:c r="AG714" s="118"/>
      <x:c r="AH714" s="118"/>
      <x:c r="AI714" s="118"/>
      <x:c r="AJ714" s="118"/>
      <x:c r="AK714" s="118"/>
      <x:c r="AL714" s="118"/>
      <x:c r="AM714" s="118"/>
      <x:c r="AN714" s="118"/>
      <x:c r="AO714" s="118"/>
      <x:c r="AP714" s="115"/>
      <x:c r="AQ714" s="49" t="str">
        <x:f>IF(A714="","",COUNT(BI714:INDEX(BI714:CR714,1,'Настройки'!$B$3)))</x:f>
      </x:c>
      <x:c r="AR714" s="49" t="str">
        <x:f>IF(A714="","",SUM(BI714:INDEX(BI714:CR714,1,'Настройки'!$B$3)))</x:f>
      </x:c>
      <x:c r="AS714" s="58" t="str">
        <x:f>IF(A714="","",IF('Настройки'!$B$4="Стоимость потребления",AR714*D714,IF('Настройки'!$B$4="Количество",AR714,E714)))</x:f>
      </x:c>
      <x:c r="AT714" s="61" t="str">
        <x:f>IF(OR(A714="",AS714&lt;0,SUM($AS$2:$AS$1001)&lt;=0),"",AS714/SUM($AS$2:$AS$1001))</x:f>
      </x:c>
      <x:c r="AU714" s="61" t="str">
        <x:f>IF(OR(A714="",AS714&lt;0,SUM($AS$2:$AS$1001)&lt;=0),"",SUMIFS($AS$2:$AS$1001,$AS$2:$AS$1001,"&gt;"&amp;AS714)/SUM($AS$2:$AS$1001))</x:f>
      </x:c>
      <x:c r="AV714" s="61" t="str">
        <x:f>IF(OR(A714="",AS714&lt;0,SUM($AS$2:$AS$1001)&lt;=0),"",SUMIFS($AS$2:$AS$1001,$AS$2:$AS$1001,"&gt;="&amp;AS714)/SUM($AS$2:$AS$1001))</x:f>
      </x:c>
      <x:c r="AW714" s="49" t="str">
        <x:f>IF(A714="","",IF(SUM($AS$2:$AS$1001)&lt;=0,"Не определён",IF(AS714&lt;0,"Исключение",IF(AU714&lt;'Настройки'!$B$5,"A",IF(AU714&lt;'Настройки'!$B$6,"B","C")))))</x:f>
      </x:c>
      <x:c r="AX714" s="58" t="str">
        <x:f>IF(A714="","",IF(AQ714=0,"",AVERAGE(BI714:INDEX(BI714:CR714,1,'Настройки'!$B$3))))</x:f>
      </x:c>
      <x:c r="AY714" s="58" t="str">
        <x:f>IF(OR(A714="",AQ714=0),"",STDEVP(BI714:INDEX(BI714:CR714,1,'Настройки'!$B$3)))</x:f>
      </x:c>
      <x:c r="AZ714" s="61" t="str">
        <x:f>IF(OR(A714="",AQ714&lt;'Настройки'!$B$12,AX714&lt;=0,AND('Настройки'!$B$10="Блокировать",COUNTIF(F714:INDEX(F714:AO714,1,'Настройки'!$B$3),"&lt;0")&gt;0)),"",AY714/ABS(AX714))</x:f>
      </x:c>
      <x:c r="BA714" s="49" t="str">
        <x:f>IF(A714="","",IF(AND('Настройки'!$B$10="Блокировать",COUNTIF(F714:INDEX(F714:AO714,1,'Настройки'!$B$3),"&lt;0")&gt;0),"Не определён",IF(AQ714&lt;'Настройки'!$B$12,"Не определён",IF(AX714=0,"Нет спроса",IF(AX714&lt;0,"Не определён",IF(AZ714&lt;='Настройки'!$B$7,"X",IF(AZ714&lt;='Настройки'!$B$8,"Y","Z")))))))</x:f>
      </x:c>
      <x:c r="BB714" s="49" t="str">
        <x:f>IF(OR(A714="",LEN(AW714)&lt;&gt;1,LEN(BA714)&lt;&gt;1),"",AW714&amp;BA714)</x:f>
      </x:c>
      <x:c r="BC714" s="61" t="str">
        <x:f>IF(OR(A714="",AQ714=0),"",(COUNT(BI714:INDEX(BI714:CR714,1,'Настройки'!$B$3))-COUNT(CS714:INDEX(CS714:EB714,1,'Настройки'!$B$3)))/AQ714)</x:f>
      </x:c>
      <x:c r="BD714" s="64" t="str">
        <x:f>IF(OR(A714="",COUNT(CS714:INDEX(CS714:EB714,1,'Настройки'!$B$3))=0),"",AQ714/COUNT(CS714:INDEX(CS714:EB714,1,'Настройки'!$B$3)))</x:f>
      </x:c>
      <x:c r="BE714" s="64" t="str">
        <x:f>IF(OR(A714="",COUNT(CS714:INDEX(CS714:EB714,1,'Настройки'!$B$3))=0),"",IF(AVERAGE(CS714:INDEX(CS714:EB714,1,'Настройки'!$B$3))=0,"",(STDEVP(CS714:INDEX(CS714:EB714,1,'Настройки'!$B$3))/ABS(AVERAGE(CS714:INDEX(CS714:EB714,1,'Настройки'!$B$3))))^2))</x:f>
      </x:c>
      <x:c r="BF714" s="49" t="str">
        <x:f>IF(A714="","",IF(AQ714&lt;3,"Недостаточно",IF(AQ714&lt;6,"Предварительный","Обычный")))</x:f>
      </x:c>
      <x:c r="BG714" s="49" t="str">
        <x:f>IF(A714="","",IF(COUNTIF(F714:INDEX(F714:AO714,1,'Настройки'!$B$3),"&lt;0")&gt;0,IF('Настройки'!$B$10="Блокировать","Отрицательный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"),"")&amp;IF(AQ714&lt;3,"Недостаточно истории. ",IF(AQ714&lt;6,"Предварительная классификация. ",""))&amp;IF(AX714=0,"Нет спроса за горизонт. ","")&amp;IF(AZ714&gt;'Настройки'!$B$11,"Экстремальная вариативность. ",""))</x:f>
      </x:c>
      <x:c r="BH714" s="49" t="str">
        <x:f>IF(A714="","",IFERROR(VLOOKUP(BB714,'Настройки'!$D$3:$E$11,2,FALSE),"Сначала проверьте исходные данные и историю спроса.")&amp;" Уточните срок поставки, MOQ и критичность.")</x:f>
      </x:c>
      <x:c r="BI714" s="50" t="str">
        <x:f>IF(1&gt;'Настройки'!$B$3,"",IF(ISBLANK(F714),IF('Настройки'!$B$9="Нулевой спрос",0,""),IF(F714&lt;0,IF('Настройки'!$B$10="Исключить","",IF('Настройки'!$B$10="Абсолютные значения",ABS(F714),F714)),F714)))</x:f>
      </x:c>
      <x:c r="BJ714" s="50" t="str">
        <x:f>IF(2&gt;'Настройки'!$B$3,"",IF(ISBLANK(G714),IF('Настройки'!$B$9="Нулевой спрос",0,""),IF(G714&lt;0,IF('Настройки'!$B$10="Исключить","",IF('Настройки'!$B$10="Абсолютные значения",ABS(G714),G714)),G714)))</x:f>
      </x:c>
      <x:c r="BK714" s="50" t="str">
        <x:f>IF(3&gt;'Настройки'!$B$3,"",IF(ISBLANK(H714),IF('Настройки'!$B$9="Нулевой спрос",0,""),IF(H714&lt;0,IF('Настройки'!$B$10="Исключить","",IF('Настройки'!$B$10="Абсолютные значения",ABS(H714),H714)),H714)))</x:f>
      </x:c>
      <x:c r="BL714" s="50" t="str">
        <x:f>IF(4&gt;'Настройки'!$B$3,"",IF(ISBLANK(I714),IF('Настройки'!$B$9="Нулевой спрос",0,""),IF(I714&lt;0,IF('Настройки'!$B$10="Исключить","",IF('Настройки'!$B$10="Абсолютные значения",ABS(I714),I714)),I714)))</x:f>
      </x:c>
      <x:c r="BM714" s="50" t="str">
        <x:f>IF(5&gt;'Настройки'!$B$3,"",IF(ISBLANK(J714),IF('Настройки'!$B$9="Нулевой спрос",0,""),IF(J714&lt;0,IF('Настройки'!$B$10="Исключить","",IF('Настройки'!$B$10="Абсолютные значения",ABS(J714),J714)),J714)))</x:f>
      </x:c>
      <x:c r="BN714" s="50" t="str">
        <x:f>IF(6&gt;'Настройки'!$B$3,"",IF(ISBLANK(K714),IF('Настройки'!$B$9="Нулевой спрос",0,""),IF(K714&lt;0,IF('Настройки'!$B$10="Исключить","",IF('Настройки'!$B$10="Абсолютные значения",ABS(K714),K714)),K714)))</x:f>
      </x:c>
      <x:c r="BO714" s="50" t="str">
        <x:f>IF(7&gt;'Настройки'!$B$3,"",IF(ISBLANK(L714),IF('Настройки'!$B$9="Нулевой спрос",0,""),IF(L714&lt;0,IF('Настройки'!$B$10="Исключить","",IF('Настройки'!$B$10="Абсолютные значения",ABS(L714),L714)),L714)))</x:f>
      </x:c>
      <x:c r="BP714" s="50" t="str">
        <x:f>IF(8&gt;'Настройки'!$B$3,"",IF(ISBLANK(M714),IF('Настройки'!$B$9="Нулевой спрос",0,""),IF(M714&lt;0,IF('Настройки'!$B$10="Исключить","",IF('Настройки'!$B$10="Абсолютные значения",ABS(M714),M714)),M714)))</x:f>
      </x:c>
      <x:c r="BQ714" s="50" t="str">
        <x:f>IF(9&gt;'Настройки'!$B$3,"",IF(ISBLANK(N714),IF('Настройки'!$B$9="Нулевой спрос",0,""),IF(N714&lt;0,IF('Настройки'!$B$10="Исключить","",IF('Настройки'!$B$10="Абсолютные значения",ABS(N714),N714)),N714)))</x:f>
      </x:c>
      <x:c r="BR714" s="50" t="str">
        <x:f>IF(10&gt;'Настройки'!$B$3,"",IF(ISBLANK(O714),IF('Настройки'!$B$9="Нулевой спрос",0,""),IF(O714&lt;0,IF('Настройки'!$B$10="Исключить","",IF('Настройки'!$B$10="Абсолютные значения",ABS(O714),O714)),O714)))</x:f>
      </x:c>
      <x:c r="BS714" s="50" t="str">
        <x:f>IF(11&gt;'Настройки'!$B$3,"",IF(ISBLANK(P714),IF('Настройки'!$B$9="Нулевой спрос",0,""),IF(P714&lt;0,IF('Настройки'!$B$10="Исключить","",IF('Настройки'!$B$10="Абсолютные значения",ABS(P714),P714)),P714)))</x:f>
      </x:c>
      <x:c r="BT714" s="50" t="str">
        <x:f>IF(12&gt;'Настройки'!$B$3,"",IF(ISBLANK(Q714),IF('Настройки'!$B$9="Нулевой спрос",0,""),IF(Q714&lt;0,IF('Настройки'!$B$10="Исключить","",IF('Настройки'!$B$10="Абсолютные значения",ABS(Q714),Q714)),Q714)))</x:f>
      </x:c>
      <x:c r="BU714" s="50" t="str">
        <x:f>IF(13&gt;'Настройки'!$B$3,"",IF(ISBLANK(R714),IF('Настройки'!$B$9="Нулевой спрос",0,""),IF(R714&lt;0,IF('Настройки'!$B$10="Исключить","",IF('Настройки'!$B$10="Абсолютные значения",ABS(R714),R714)),R714)))</x:f>
      </x:c>
      <x:c r="BV714" s="50" t="str">
        <x:f>IF(14&gt;'Настройки'!$B$3,"",IF(ISBLANK(S714),IF('Настройки'!$B$9="Нулевой спрос",0,""),IF(S714&lt;0,IF('Настройки'!$B$10="Исключить","",IF('Настройки'!$B$10="Абсолютные значения",ABS(S714),S714)),S714)))</x:f>
      </x:c>
      <x:c r="BW714" s="50" t="str">
        <x:f>IF(15&gt;'Настройки'!$B$3,"",IF(ISBLANK(T714),IF('Настройки'!$B$9="Нулевой спрос",0,""),IF(T714&lt;0,IF('Настройки'!$B$10="Исключить","",IF('Настройки'!$B$10="Абсолютные значения",ABS(T714),T714)),T714)))</x:f>
      </x:c>
      <x:c r="BX714" s="50" t="str">
        <x:f>IF(16&gt;'Настройки'!$B$3,"",IF(ISBLANK(U714),IF('Настройки'!$B$9="Нулевой спрос",0,""),IF(U714&lt;0,IF('Настройки'!$B$10="Исключить","",IF('Настройки'!$B$10="Абсолютные значения",ABS(U714),U714)),U714)))</x:f>
      </x:c>
      <x:c r="BY714" s="50" t="str">
        <x:f>IF(17&gt;'Настройки'!$B$3,"",IF(ISBLANK(V714),IF('Настройки'!$B$9="Нулевой спрос",0,""),IF(V714&lt;0,IF('Настройки'!$B$10="Исключить","",IF('Настройки'!$B$10="Абсолютные значения",ABS(V714),V714)),V714)))</x:f>
      </x:c>
      <x:c r="BZ714" s="50" t="str">
        <x:f>IF(18&gt;'Настройки'!$B$3,"",IF(ISBLANK(W714),IF('Настройки'!$B$9="Нулевой спрос",0,""),IF(W714&lt;0,IF('Настройки'!$B$10="Исключить","",IF('Настройки'!$B$10="Абсолютные значения",ABS(W714),W714)),W714)))</x:f>
      </x:c>
      <x:c r="CA714" s="50" t="str">
        <x:f>IF(19&gt;'Настройки'!$B$3,"",IF(ISBLANK(X714),IF('Настройки'!$B$9="Нулевой спрос",0,""),IF(X714&lt;0,IF('Настройки'!$B$10="Исключить","",IF('Настройки'!$B$10="Абсолютные значения",ABS(X714),X714)),X714)))</x:f>
      </x:c>
      <x:c r="CB714" s="50" t="str">
        <x:f>IF(20&gt;'Настройки'!$B$3,"",IF(ISBLANK(Y714),IF('Настройки'!$B$9="Нулевой спрос",0,""),IF(Y714&lt;0,IF('Настройки'!$B$10="Исключить","",IF('Настройки'!$B$10="Абсолютные значения",ABS(Y714),Y714)),Y714)))</x:f>
      </x:c>
      <x:c r="CC714" s="50" t="str">
        <x:f>IF(21&gt;'Настройки'!$B$3,"",IF(ISBLANK(Z714),IF('Настройки'!$B$9="Нулевой спрос",0,""),IF(Z714&lt;0,IF('Настройки'!$B$10="Исключить","",IF('Настройки'!$B$10="Абсолютные значения",ABS(Z714),Z714)),Z714)))</x:f>
      </x:c>
      <x:c r="CD714" s="50" t="str">
        <x:f>IF(22&gt;'Настройки'!$B$3,"",IF(ISBLANK(AA714),IF('Настройки'!$B$9="Нулевой спрос",0,""),IF(AA714&lt;0,IF('Настройки'!$B$10="Исключить","",IF('Настройки'!$B$10="Абсолютные значения",ABS(AA714),AA714)),AA714)))</x:f>
      </x:c>
      <x:c r="CE714" s="50" t="str">
        <x:f>IF(23&gt;'Настройки'!$B$3,"",IF(ISBLANK(AB714),IF('Настройки'!$B$9="Нулевой спрос",0,""),IF(AB714&lt;0,IF('Настройки'!$B$10="Исключить","",IF('Настройки'!$B$10="Абсолютные значения",ABS(AB714),AB714)),AB714)))</x:f>
      </x:c>
      <x:c r="CF714" s="50" t="str">
        <x:f>IF(24&gt;'Настройки'!$B$3,"",IF(ISBLANK(AC714),IF('Настройки'!$B$9="Нулевой спрос",0,""),IF(AC714&lt;0,IF('Настройки'!$B$10="Исключить","",IF('Настройки'!$B$10="Абсолютные значения",ABS(AC714),AC714)),AC714)))</x:f>
      </x:c>
      <x:c r="CG714" s="50" t="str">
        <x:f>IF(25&gt;'Настройки'!$B$3,"",IF(ISBLANK(AD714),IF('Настройки'!$B$9="Нулевой спрос",0,""),IF(AD714&lt;0,IF('Настройки'!$B$10="Исключить","",IF('Настройки'!$B$10="Абсолютные значения",ABS(AD714),AD714)),AD714)))</x:f>
      </x:c>
      <x:c r="CH714" s="50" t="str">
        <x:f>IF(26&gt;'Настройки'!$B$3,"",IF(ISBLANK(AE714),IF('Настройки'!$B$9="Нулевой спрос",0,""),IF(AE714&lt;0,IF('Настройки'!$B$10="Исключить","",IF('Настройки'!$B$10="Абсолютные значения",ABS(AE714),AE714)),AE714)))</x:f>
      </x:c>
      <x:c r="CI714" s="50" t="str">
        <x:f>IF(27&gt;'Настройки'!$B$3,"",IF(ISBLANK(AF714),IF('Настройки'!$B$9="Нулевой спрос",0,""),IF(AF714&lt;0,IF('Настройки'!$B$10="Исключить","",IF('Настройки'!$B$10="Абсолютные значения",ABS(AF714),AF714)),AF714)))</x:f>
      </x:c>
      <x:c r="CJ714" s="50" t="str">
        <x:f>IF(28&gt;'Настройки'!$B$3,"",IF(ISBLANK(AG714),IF('Настройки'!$B$9="Нулевой спрос",0,""),IF(AG714&lt;0,IF('Настройки'!$B$10="Исключить","",IF('Настройки'!$B$10="Абсолютные значения",ABS(AG714),AG714)),AG714)))</x:f>
      </x:c>
      <x:c r="CK714" s="50" t="str">
        <x:f>IF(29&gt;'Настройки'!$B$3,"",IF(ISBLANK(AH714),IF('Настройки'!$B$9="Нулевой спрос",0,""),IF(AH714&lt;0,IF('Настройки'!$B$10="Исключить","",IF('Настройки'!$B$10="Абсолютные значения",ABS(AH714),AH714)),AH714)))</x:f>
      </x:c>
      <x:c r="CL714" s="50" t="str">
        <x:f>IF(30&gt;'Настройки'!$B$3,"",IF(ISBLANK(AI714),IF('Настройки'!$B$9="Нулевой спрос",0,""),IF(AI714&lt;0,IF('Настройки'!$B$10="Исключить","",IF('Настройки'!$B$10="Абсолютные значения",ABS(AI714),AI714)),AI714)))</x:f>
      </x:c>
      <x:c r="CM714" s="50" t="str">
        <x:f>IF(31&gt;'Настройки'!$B$3,"",IF(ISBLANK(AJ714),IF('Настройки'!$B$9="Нулевой спрос",0,""),IF(AJ714&lt;0,IF('Настройки'!$B$10="Исключить","",IF('Настройки'!$B$10="Абсолютные значения",ABS(AJ714),AJ714)),AJ714)))</x:f>
      </x:c>
      <x:c r="CN714" s="50" t="str">
        <x:f>IF(32&gt;'Настройки'!$B$3,"",IF(ISBLANK(AK714),IF('Настройки'!$B$9="Нулевой спрос",0,""),IF(AK714&lt;0,IF('Настройки'!$B$10="Исключить","",IF('Настройки'!$B$10="Абсолютные значения",ABS(AK714),AK714)),AK714)))</x:f>
      </x:c>
      <x:c r="CO714" s="50" t="str">
        <x:f>IF(33&gt;'Настройки'!$B$3,"",IF(ISBLANK(AL714),IF('Настройки'!$B$9="Нулевой спрос",0,""),IF(AL714&lt;0,IF('Настройки'!$B$10="Исключить","",IF('Настройки'!$B$10="Абсолютные значения",ABS(AL714),AL714)),AL714)))</x:f>
      </x:c>
      <x:c r="CP714" s="50" t="str">
        <x:f>IF(34&gt;'Настройки'!$B$3,"",IF(ISBLANK(AM714),IF('Настройки'!$B$9="Нулевой спрос",0,""),IF(AM714&lt;0,IF('Настройки'!$B$10="Исключить","",IF('Настройки'!$B$10="Абсолютные значения",ABS(AM714),AM714)),AM714)))</x:f>
      </x:c>
      <x:c r="CQ714" s="50" t="str">
        <x:f>IF(35&gt;'Настройки'!$B$3,"",IF(ISBLANK(AN714),IF('Настройки'!$B$9="Нулевой спрос",0,""),IF(AN714&lt;0,IF('Настройки'!$B$10="Исключить","",IF('Настройки'!$B$10="Абсолютные значения",ABS(AN714),AN714)),AN714)))</x:f>
      </x:c>
      <x:c r="CR714" s="50" t="str">
        <x:f>IF(36&gt;'Настройки'!$B$3,"",IF(ISBLANK(AO714),IF('Настройки'!$B$9="Нулевой спрос",0,""),IF(AO714&lt;0,IF('Настройки'!$B$10="Исключить","",IF('Настройки'!$B$10="Абсолютные значения",ABS(AO714),AO714)),AO714)))</x:f>
      </x:c>
      <x:c r="CS714" s="50" t="str">
        <x:f>IF(OR(1&gt;'Настройки'!$B$3,ISBLANK(BI714),BI714=0),"",BI714)</x:f>
      </x:c>
      <x:c r="CT714" s="50" t="str">
        <x:f>IF(OR(2&gt;'Настройки'!$B$3,ISBLANK(BJ714),BJ714=0),"",BJ714)</x:f>
      </x:c>
      <x:c r="CU714" s="50" t="str">
        <x:f>IF(OR(3&gt;'Настройки'!$B$3,ISBLANK(BK714),BK714=0),"",BK714)</x:f>
      </x:c>
      <x:c r="CV714" s="50" t="str">
        <x:f>IF(OR(4&gt;'Настройки'!$B$3,ISBLANK(BL714),BL714=0),"",BL714)</x:f>
      </x:c>
      <x:c r="CW714" s="50" t="str">
        <x:f>IF(OR(5&gt;'Настройки'!$B$3,ISBLANK(BM714),BM714=0),"",BM714)</x:f>
      </x:c>
      <x:c r="CX714" s="50" t="str">
        <x:f>IF(OR(6&gt;'Настройки'!$B$3,ISBLANK(BN714),BN714=0),"",BN714)</x:f>
      </x:c>
      <x:c r="CY714" s="50" t="str">
        <x:f>IF(OR(7&gt;'Настройки'!$B$3,ISBLANK(BO714),BO714=0),"",BO714)</x:f>
      </x:c>
      <x:c r="CZ714" s="50" t="str">
        <x:f>IF(OR(8&gt;'Настройки'!$B$3,ISBLANK(BP714),BP714=0),"",BP714)</x:f>
      </x:c>
      <x:c r="DA714" s="50" t="str">
        <x:f>IF(OR(9&gt;'Настройки'!$B$3,ISBLANK(BQ714),BQ714=0),"",BQ714)</x:f>
      </x:c>
      <x:c r="DB714" s="50" t="str">
        <x:f>IF(OR(10&gt;'Настройки'!$B$3,ISBLANK(BR714),BR714=0),"",BR714)</x:f>
      </x:c>
      <x:c r="DC714" s="50" t="str">
        <x:f>IF(OR(11&gt;'Настройки'!$B$3,ISBLANK(BS714),BS714=0),"",BS714)</x:f>
      </x:c>
      <x:c r="DD714" s="50" t="str">
        <x:f>IF(OR(12&gt;'Настройки'!$B$3,ISBLANK(BT714),BT714=0),"",BT714)</x:f>
      </x:c>
      <x:c r="DE714" s="50" t="str">
        <x:f>IF(OR(13&gt;'Настройки'!$B$3,ISBLANK(BU714),BU714=0),"",BU714)</x:f>
      </x:c>
      <x:c r="DF714" s="50" t="str">
        <x:f>IF(OR(14&gt;'Настройки'!$B$3,ISBLANK(BV714),BV714=0),"",BV714)</x:f>
      </x:c>
      <x:c r="DG714" s="50" t="str">
        <x:f>IF(OR(15&gt;'Настройки'!$B$3,ISBLANK(BW714),BW714=0),"",BW714)</x:f>
      </x:c>
      <x:c r="DH714" s="50" t="str">
        <x:f>IF(OR(16&gt;'Настройки'!$B$3,ISBLANK(BX714),BX714=0),"",BX714)</x:f>
      </x:c>
      <x:c r="DI714" s="50" t="str">
        <x:f>IF(OR(17&gt;'Настройки'!$B$3,ISBLANK(BY714),BY714=0),"",BY714)</x:f>
      </x:c>
      <x:c r="DJ714" s="50" t="str">
        <x:f>IF(OR(18&gt;'Настройки'!$B$3,ISBLANK(BZ714),BZ714=0),"",BZ714)</x:f>
      </x:c>
      <x:c r="DK714" s="50" t="str">
        <x:f>IF(OR(19&gt;'Настройки'!$B$3,ISBLANK(CA714),CA714=0),"",CA714)</x:f>
      </x:c>
      <x:c r="DL714" s="50" t="str">
        <x:f>IF(OR(20&gt;'Настройки'!$B$3,ISBLANK(CB714),CB714=0),"",CB714)</x:f>
      </x:c>
      <x:c r="DM714" s="50" t="str">
        <x:f>IF(OR(21&gt;'Настройки'!$B$3,ISBLANK(CC714),CC714=0),"",CC714)</x:f>
      </x:c>
      <x:c r="DN714" s="50" t="str">
        <x:f>IF(OR(22&gt;'Настройки'!$B$3,ISBLANK(CD714),CD714=0),"",CD714)</x:f>
      </x:c>
      <x:c r="DO714" s="50" t="str">
        <x:f>IF(OR(23&gt;'Настройки'!$B$3,ISBLANK(CE714),CE714=0),"",CE714)</x:f>
      </x:c>
      <x:c r="DP714" s="50" t="str">
        <x:f>IF(OR(24&gt;'Настройки'!$B$3,ISBLANK(CF714),CF714=0),"",CF714)</x:f>
      </x:c>
      <x:c r="DQ714" s="50" t="str">
        <x:f>IF(OR(25&gt;'Настройки'!$B$3,ISBLANK(CG714),CG714=0),"",CG714)</x:f>
      </x:c>
      <x:c r="DR714" s="50" t="str">
        <x:f>IF(OR(26&gt;'Настройки'!$B$3,ISBLANK(CH714),CH714=0),"",CH714)</x:f>
      </x:c>
      <x:c r="DS714" s="50" t="str">
        <x:f>IF(OR(27&gt;'Настройки'!$B$3,ISBLANK(CI714),CI714=0),"",CI714)</x:f>
      </x:c>
      <x:c r="DT714" s="50" t="str">
        <x:f>IF(OR(28&gt;'Настройки'!$B$3,ISBLANK(CJ714),CJ714=0),"",CJ714)</x:f>
      </x:c>
      <x:c r="DU714" s="50" t="str">
        <x:f>IF(OR(29&gt;'Настройки'!$B$3,ISBLANK(CK714),CK714=0),"",CK714)</x:f>
      </x:c>
      <x:c r="DV714" s="50" t="str">
        <x:f>IF(OR(30&gt;'Настройки'!$B$3,ISBLANK(CL714),CL714=0),"",CL714)</x:f>
      </x:c>
      <x:c r="DW714" s="50" t="str">
        <x:f>IF(OR(31&gt;'Настройки'!$B$3,ISBLANK(CM714),CM714=0),"",CM714)</x:f>
      </x:c>
      <x:c r="DX714" s="50" t="str">
        <x:f>IF(OR(32&gt;'Настройки'!$B$3,ISBLANK(CN714),CN714=0),"",CN714)</x:f>
      </x:c>
      <x:c r="DY714" s="50" t="str">
        <x:f>IF(OR(33&gt;'Настройки'!$B$3,ISBLANK(CO714),CO714=0),"",CO714)</x:f>
      </x:c>
      <x:c r="DZ714" s="50" t="str">
        <x:f>IF(OR(34&gt;'Настройки'!$B$3,ISBLANK(CP714),CP714=0),"",CP714)</x:f>
      </x:c>
      <x:c r="EA714" s="50" t="str">
        <x:f>IF(OR(35&gt;'Настройки'!$B$3,ISBLANK(CQ714),CQ714=0),"",CQ714)</x:f>
      </x:c>
      <x:c r="EB714" s="50" t="str">
        <x:f>IF(OR(36&gt;'Настройки'!$B$3,ISBLANK(CR714),CR714=0),"",CR714)</x:f>
      </x:c>
      <x:c r="EC714" s="50" t="str">
        <x:f>IF(A714="","",IF(OR(BB714="AZ",BB714="BZ"),10000+ROW(),IF(AZ714&gt;'Настройки'!$B$11,20000+ROW(),IF(BF714&lt;&gt;"Обычный",30000+ROW(),IF(AX714&lt;=0,40000+ROW(),"")))))</x:f>
      </x:c>
      <x:c r="ED714" s="50" t="str">
        <x:f>IF(EC714="","",COUNTIFS($EC$2:$EC$1001,"&gt;0",$EC$2:$EC$1001,"&lt;"&amp;EC714)+1)</x:f>
      </x:c>
    </x:row>
    <x:row r="715">
      <x:c r="A715" s="115"/>
      <x:c r="B715" s="115"/>
      <x:c r="C715" s="115"/>
      <x:c r="D715" s="118"/>
      <x:c r="E715" s="118"/>
      <x:c r="F715" s="118"/>
      <x:c r="G715" s="118"/>
      <x:c r="H715" s="118"/>
      <x:c r="I715" s="118"/>
      <x:c r="J715" s="118"/>
      <x:c r="K715" s="118"/>
      <x:c r="L715" s="118"/>
      <x:c r="M715" s="118"/>
      <x:c r="N715" s="118"/>
      <x:c r="O715" s="118"/>
      <x:c r="P715" s="118"/>
      <x:c r="Q715" s="118"/>
      <x:c r="R715" s="118"/>
      <x:c r="S715" s="118"/>
      <x:c r="T715" s="118"/>
      <x:c r="U715" s="118"/>
      <x:c r="V715" s="118"/>
      <x:c r="W715" s="118"/>
      <x:c r="X715" s="118"/>
      <x:c r="Y715" s="118"/>
      <x:c r="Z715" s="118"/>
      <x:c r="AA715" s="118"/>
      <x:c r="AB715" s="118"/>
      <x:c r="AC715" s="118"/>
      <x:c r="AD715" s="118"/>
      <x:c r="AE715" s="118"/>
      <x:c r="AF715" s="118"/>
      <x:c r="AG715" s="118"/>
      <x:c r="AH715" s="118"/>
      <x:c r="AI715" s="118"/>
      <x:c r="AJ715" s="118"/>
      <x:c r="AK715" s="118"/>
      <x:c r="AL715" s="118"/>
      <x:c r="AM715" s="118"/>
      <x:c r="AN715" s="118"/>
      <x:c r="AO715" s="118"/>
      <x:c r="AP715" s="115"/>
      <x:c r="AQ715" s="49" t="str">
        <x:f>IF(A715="","",COUNT(BI715:INDEX(BI715:CR715,1,'Настройки'!$B$3)))</x:f>
      </x:c>
      <x:c r="AR715" s="49" t="str">
        <x:f>IF(A715="","",SUM(BI715:INDEX(BI715:CR715,1,'Настройки'!$B$3)))</x:f>
      </x:c>
      <x:c r="AS715" s="58" t="str">
        <x:f>IF(A715="","",IF('Настройки'!$B$4="Стоимость потребления",AR715*D715,IF('Настройки'!$B$4="Количество",AR715,E715)))</x:f>
      </x:c>
      <x:c r="AT715" s="61" t="str">
        <x:f>IF(OR(A715="",AS715&lt;0,SUM($AS$2:$AS$1001)&lt;=0),"",AS715/SUM($AS$2:$AS$1001))</x:f>
      </x:c>
      <x:c r="AU715" s="61" t="str">
        <x:f>IF(OR(A715="",AS715&lt;0,SUM($AS$2:$AS$1001)&lt;=0),"",SUMIFS($AS$2:$AS$1001,$AS$2:$AS$1001,"&gt;"&amp;AS715)/SUM($AS$2:$AS$1001))</x:f>
      </x:c>
      <x:c r="AV715" s="61" t="str">
        <x:f>IF(OR(A715="",AS715&lt;0,SUM($AS$2:$AS$1001)&lt;=0),"",SUMIFS($AS$2:$AS$1001,$AS$2:$AS$1001,"&gt;="&amp;AS715)/SUM($AS$2:$AS$1001))</x:f>
      </x:c>
      <x:c r="AW715" s="49" t="str">
        <x:f>IF(A715="","",IF(SUM($AS$2:$AS$1001)&lt;=0,"Не определён",IF(AS715&lt;0,"Исключение",IF(AU715&lt;'Настройки'!$B$5,"A",IF(AU715&lt;'Настройки'!$B$6,"B","C")))))</x:f>
      </x:c>
      <x:c r="AX715" s="58" t="str">
        <x:f>IF(A715="","",IF(AQ715=0,"",AVERAGE(BI715:INDEX(BI715:CR715,1,'Настройки'!$B$3))))</x:f>
      </x:c>
      <x:c r="AY715" s="58" t="str">
        <x:f>IF(OR(A715="",AQ715=0),"",STDEVP(BI715:INDEX(BI715:CR715,1,'Настройки'!$B$3)))</x:f>
      </x:c>
      <x:c r="AZ715" s="61" t="str">
        <x:f>IF(OR(A715="",AQ715&lt;'Настройки'!$B$12,AX715&lt;=0,AND('Настройки'!$B$10="Блокировать",COUNTIF(F715:INDEX(F715:AO715,1,'Настройки'!$B$3),"&lt;0")&gt;0)),"",AY715/ABS(AX715))</x:f>
      </x:c>
      <x:c r="BA715" s="49" t="str">
        <x:f>IF(A715="","",IF(AND('Настройки'!$B$10="Блокировать",COUNTIF(F715:INDEX(F715:AO715,1,'Настройки'!$B$3),"&lt;0")&gt;0),"Не определён",IF(AQ715&lt;'Настройки'!$B$12,"Не определён",IF(AX715=0,"Нет спроса",IF(AX715&lt;0,"Не определён",IF(AZ715&lt;='Настройки'!$B$7,"X",IF(AZ715&lt;='Настройки'!$B$8,"Y","Z")))))))</x:f>
      </x:c>
      <x:c r="BB715" s="49" t="str">
        <x:f>IF(OR(A715="",LEN(AW715)&lt;&gt;1,LEN(BA715)&lt;&gt;1),"",AW715&amp;BA715)</x:f>
      </x:c>
      <x:c r="BC715" s="61" t="str">
        <x:f>IF(OR(A715="",AQ715=0),"",(COUNT(BI715:INDEX(BI715:CR715,1,'Настройки'!$B$3))-COUNT(CS715:INDEX(CS715:EB715,1,'Настройки'!$B$3)))/AQ715)</x:f>
      </x:c>
      <x:c r="BD715" s="64" t="str">
        <x:f>IF(OR(A715="",COUNT(CS715:INDEX(CS715:EB715,1,'Настройки'!$B$3))=0),"",AQ715/COUNT(CS715:INDEX(CS715:EB715,1,'Настройки'!$B$3)))</x:f>
      </x:c>
      <x:c r="BE715" s="64" t="str">
        <x:f>IF(OR(A715="",COUNT(CS715:INDEX(CS715:EB715,1,'Настройки'!$B$3))=0),"",IF(AVERAGE(CS715:INDEX(CS715:EB715,1,'Настройки'!$B$3))=0,"",(STDEVP(CS715:INDEX(CS715:EB715,1,'Настройки'!$B$3))/ABS(AVERAGE(CS715:INDEX(CS715:EB715,1,'Настройки'!$B$3))))^2))</x:f>
      </x:c>
      <x:c r="BF715" s="49" t="str">
        <x:f>IF(A715="","",IF(AQ715&lt;3,"Недостаточно",IF(AQ715&lt;6,"Предварительный","Обычный")))</x:f>
      </x:c>
      <x:c r="BG715" s="49" t="str">
        <x:f>IF(A715="","",IF(COUNTIF(F715:INDEX(F715:AO715,1,'Настройки'!$B$3),"&lt;0")&gt;0,IF('Настройки'!$B$10="Блокировать","Отрицательный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"),"")&amp;IF(AQ715&lt;3,"Недостаточно истории. ",IF(AQ715&lt;6,"Предварительная классификация. ",""))&amp;IF(AX715=0,"Нет спроса за горизонт. ","")&amp;IF(AZ715&gt;'Настройки'!$B$11,"Экстремальная вариативность. ",""))</x:f>
      </x:c>
      <x:c r="BH715" s="49" t="str">
        <x:f>IF(A715="","",IFERROR(VLOOKUP(BB715,'Настройки'!$D$3:$E$11,2,FALSE),"Сначала проверьте исходные данные и историю спроса.")&amp;" Уточните срок поставки, MOQ и критичность.")</x:f>
      </x:c>
      <x:c r="BI715" s="50" t="str">
        <x:f>IF(1&gt;'Настройки'!$B$3,"",IF(ISBLANK(F715),IF('Настройки'!$B$9="Нулевой спрос",0,""),IF(F715&lt;0,IF('Настройки'!$B$10="Исключить","",IF('Настройки'!$B$10="Абсолютные значения",ABS(F715),F715)),F715)))</x:f>
      </x:c>
      <x:c r="BJ715" s="50" t="str">
        <x:f>IF(2&gt;'Настройки'!$B$3,"",IF(ISBLANK(G715),IF('Настройки'!$B$9="Нулевой спрос",0,""),IF(G715&lt;0,IF('Настройки'!$B$10="Исключить","",IF('Настройки'!$B$10="Абсолютные значения",ABS(G715),G715)),G715)))</x:f>
      </x:c>
      <x:c r="BK715" s="50" t="str">
        <x:f>IF(3&gt;'Настройки'!$B$3,"",IF(ISBLANK(H715),IF('Настройки'!$B$9="Нулевой спрос",0,""),IF(H715&lt;0,IF('Настройки'!$B$10="Исключить","",IF('Настройки'!$B$10="Абсолютные значения",ABS(H715),H715)),H715)))</x:f>
      </x:c>
      <x:c r="BL715" s="50" t="str">
        <x:f>IF(4&gt;'Настройки'!$B$3,"",IF(ISBLANK(I715),IF('Настройки'!$B$9="Нулевой спрос",0,""),IF(I715&lt;0,IF('Настройки'!$B$10="Исключить","",IF('Настройки'!$B$10="Абсолютные значения",ABS(I715),I715)),I715)))</x:f>
      </x:c>
      <x:c r="BM715" s="50" t="str">
        <x:f>IF(5&gt;'Настройки'!$B$3,"",IF(ISBLANK(J715),IF('Настройки'!$B$9="Нулевой спрос",0,""),IF(J715&lt;0,IF('Настройки'!$B$10="Исключить","",IF('Настройки'!$B$10="Абсолютные значения",ABS(J715),J715)),J715)))</x:f>
      </x:c>
      <x:c r="BN715" s="50" t="str">
        <x:f>IF(6&gt;'Настройки'!$B$3,"",IF(ISBLANK(K715),IF('Настройки'!$B$9="Нулевой спрос",0,""),IF(K715&lt;0,IF('Настройки'!$B$10="Исключить","",IF('Настройки'!$B$10="Абсолютные значения",ABS(K715),K715)),K715)))</x:f>
      </x:c>
      <x:c r="BO715" s="50" t="str">
        <x:f>IF(7&gt;'Настройки'!$B$3,"",IF(ISBLANK(L715),IF('Настройки'!$B$9="Нулевой спрос",0,""),IF(L715&lt;0,IF('Настройки'!$B$10="Исключить","",IF('Настройки'!$B$10="Абсолютные значения",ABS(L715),L715)),L715)))</x:f>
      </x:c>
      <x:c r="BP715" s="50" t="str">
        <x:f>IF(8&gt;'Настройки'!$B$3,"",IF(ISBLANK(M715),IF('Настройки'!$B$9="Нулевой спрос",0,""),IF(M715&lt;0,IF('Настройки'!$B$10="Исключить","",IF('Настройки'!$B$10="Абсолютные значения",ABS(M715),M715)),M715)))</x:f>
      </x:c>
      <x:c r="BQ715" s="50" t="str">
        <x:f>IF(9&gt;'Настройки'!$B$3,"",IF(ISBLANK(N715),IF('Настройки'!$B$9="Нулевой спрос",0,""),IF(N715&lt;0,IF('Настройки'!$B$10="Исключить","",IF('Настройки'!$B$10="Абсолютные значения",ABS(N715),N715)),N715)))</x:f>
      </x:c>
      <x:c r="BR715" s="50" t="str">
        <x:f>IF(10&gt;'Настройки'!$B$3,"",IF(ISBLANK(O715),IF('Настройки'!$B$9="Нулевой спрос",0,""),IF(O715&lt;0,IF('Настройки'!$B$10="Исключить","",IF('Настройки'!$B$10="Абсолютные значения",ABS(O715),O715)),O715)))</x:f>
      </x:c>
      <x:c r="BS715" s="50" t="str">
        <x:f>IF(11&gt;'Настройки'!$B$3,"",IF(ISBLANK(P715),IF('Настройки'!$B$9="Нулевой спрос",0,""),IF(P715&lt;0,IF('Настройки'!$B$10="Исключить","",IF('Настройки'!$B$10="Абсолютные значения",ABS(P715),P715)),P715)))</x:f>
      </x:c>
      <x:c r="BT715" s="50" t="str">
        <x:f>IF(12&gt;'Настройки'!$B$3,"",IF(ISBLANK(Q715),IF('Настройки'!$B$9="Нулевой спрос",0,""),IF(Q715&lt;0,IF('Настройки'!$B$10="Исключить","",IF('Настройки'!$B$10="Абсолютные значения",ABS(Q715),Q715)),Q715)))</x:f>
      </x:c>
      <x:c r="BU715" s="50" t="str">
        <x:f>IF(13&gt;'Настройки'!$B$3,"",IF(ISBLANK(R715),IF('Настройки'!$B$9="Нулевой спрос",0,""),IF(R715&lt;0,IF('Настройки'!$B$10="Исключить","",IF('Настройки'!$B$10="Абсолютные значения",ABS(R715),R715)),R715)))</x:f>
      </x:c>
      <x:c r="BV715" s="50" t="str">
        <x:f>IF(14&gt;'Настройки'!$B$3,"",IF(ISBLANK(S715),IF('Настройки'!$B$9="Нулевой спрос",0,""),IF(S715&lt;0,IF('Настройки'!$B$10="Исключить","",IF('Настройки'!$B$10="Абсолютные значения",ABS(S715),S715)),S715)))</x:f>
      </x:c>
      <x:c r="BW715" s="50" t="str">
        <x:f>IF(15&gt;'Настройки'!$B$3,"",IF(ISBLANK(T715),IF('Настройки'!$B$9="Нулевой спрос",0,""),IF(T715&lt;0,IF('Настройки'!$B$10="Исключить","",IF('Настройки'!$B$10="Абсолютные значения",ABS(T715),T715)),T715)))</x:f>
      </x:c>
      <x:c r="BX715" s="50" t="str">
        <x:f>IF(16&gt;'Настройки'!$B$3,"",IF(ISBLANK(U715),IF('Настройки'!$B$9="Нулевой спрос",0,""),IF(U715&lt;0,IF('Настройки'!$B$10="Исключить","",IF('Настройки'!$B$10="Абсолютные значения",ABS(U715),U715)),U715)))</x:f>
      </x:c>
      <x:c r="BY715" s="50" t="str">
        <x:f>IF(17&gt;'Настройки'!$B$3,"",IF(ISBLANK(V715),IF('Настройки'!$B$9="Нулевой спрос",0,""),IF(V715&lt;0,IF('Настройки'!$B$10="Исключить","",IF('Настройки'!$B$10="Абсолютные значения",ABS(V715),V715)),V715)))</x:f>
      </x:c>
      <x:c r="BZ715" s="50" t="str">
        <x:f>IF(18&gt;'Настройки'!$B$3,"",IF(ISBLANK(W715),IF('Настройки'!$B$9="Нулевой спрос",0,""),IF(W715&lt;0,IF('Настройки'!$B$10="Исключить","",IF('Настройки'!$B$10="Абсолютные значения",ABS(W715),W715)),W715)))</x:f>
      </x:c>
      <x:c r="CA715" s="50" t="str">
        <x:f>IF(19&gt;'Настройки'!$B$3,"",IF(ISBLANK(X715),IF('Настройки'!$B$9="Нулевой спрос",0,""),IF(X715&lt;0,IF('Настройки'!$B$10="Исключить","",IF('Настройки'!$B$10="Абсолютные значения",ABS(X715),X715)),X715)))</x:f>
      </x:c>
      <x:c r="CB715" s="50" t="str">
        <x:f>IF(20&gt;'Настройки'!$B$3,"",IF(ISBLANK(Y715),IF('Настройки'!$B$9="Нулевой спрос",0,""),IF(Y715&lt;0,IF('Настройки'!$B$10="Исключить","",IF('Настройки'!$B$10="Абсолютные значения",ABS(Y715),Y715)),Y715)))</x:f>
      </x:c>
      <x:c r="CC715" s="50" t="str">
        <x:f>IF(21&gt;'Настройки'!$B$3,"",IF(ISBLANK(Z715),IF('Настройки'!$B$9="Нулевой спрос",0,""),IF(Z715&lt;0,IF('Настройки'!$B$10="Исключить","",IF('Настройки'!$B$10="Абсолютные значения",ABS(Z715),Z715)),Z715)))</x:f>
      </x:c>
      <x:c r="CD715" s="50" t="str">
        <x:f>IF(22&gt;'Настройки'!$B$3,"",IF(ISBLANK(AA715),IF('Настройки'!$B$9="Нулевой спрос",0,""),IF(AA715&lt;0,IF('Настройки'!$B$10="Исключить","",IF('Настройки'!$B$10="Абсолютные значения",ABS(AA715),AA715)),AA715)))</x:f>
      </x:c>
      <x:c r="CE715" s="50" t="str">
        <x:f>IF(23&gt;'Настройки'!$B$3,"",IF(ISBLANK(AB715),IF('Настройки'!$B$9="Нулевой спрос",0,""),IF(AB715&lt;0,IF('Настройки'!$B$10="Исключить","",IF('Настройки'!$B$10="Абсолютные значения",ABS(AB715),AB715)),AB715)))</x:f>
      </x:c>
      <x:c r="CF715" s="50" t="str">
        <x:f>IF(24&gt;'Настройки'!$B$3,"",IF(ISBLANK(AC715),IF('Настройки'!$B$9="Нулевой спрос",0,""),IF(AC715&lt;0,IF('Настройки'!$B$10="Исключить","",IF('Настройки'!$B$10="Абсолютные значения",ABS(AC715),AC715)),AC715)))</x:f>
      </x:c>
      <x:c r="CG715" s="50" t="str">
        <x:f>IF(25&gt;'Настройки'!$B$3,"",IF(ISBLANK(AD715),IF('Настройки'!$B$9="Нулевой спрос",0,""),IF(AD715&lt;0,IF('Настройки'!$B$10="Исключить","",IF('Настройки'!$B$10="Абсолютные значения",ABS(AD715),AD715)),AD715)))</x:f>
      </x:c>
      <x:c r="CH715" s="50" t="str">
        <x:f>IF(26&gt;'Настройки'!$B$3,"",IF(ISBLANK(AE715),IF('Настройки'!$B$9="Нулевой спрос",0,""),IF(AE715&lt;0,IF('Настройки'!$B$10="Исключить","",IF('Настройки'!$B$10="Абсолютные значения",ABS(AE715),AE715)),AE715)))</x:f>
      </x:c>
      <x:c r="CI715" s="50" t="str">
        <x:f>IF(27&gt;'Настройки'!$B$3,"",IF(ISBLANK(AF715),IF('Настройки'!$B$9="Нулевой спрос",0,""),IF(AF715&lt;0,IF('Настройки'!$B$10="Исключить","",IF('Настройки'!$B$10="Абсолютные значения",ABS(AF715),AF715)),AF715)))</x:f>
      </x:c>
      <x:c r="CJ715" s="50" t="str">
        <x:f>IF(28&gt;'Настройки'!$B$3,"",IF(ISBLANK(AG715),IF('Настройки'!$B$9="Нулевой спрос",0,""),IF(AG715&lt;0,IF('Настройки'!$B$10="Исключить","",IF('Настройки'!$B$10="Абсолютные значения",ABS(AG715),AG715)),AG715)))</x:f>
      </x:c>
      <x:c r="CK715" s="50" t="str">
        <x:f>IF(29&gt;'Настройки'!$B$3,"",IF(ISBLANK(AH715),IF('Настройки'!$B$9="Нулевой спрос",0,""),IF(AH715&lt;0,IF('Настройки'!$B$10="Исключить","",IF('Настройки'!$B$10="Абсолютные значения",ABS(AH715),AH715)),AH715)))</x:f>
      </x:c>
      <x:c r="CL715" s="50" t="str">
        <x:f>IF(30&gt;'Настройки'!$B$3,"",IF(ISBLANK(AI715),IF('Настройки'!$B$9="Нулевой спрос",0,""),IF(AI715&lt;0,IF('Настройки'!$B$10="Исключить","",IF('Настройки'!$B$10="Абсолютные значения",ABS(AI715),AI715)),AI715)))</x:f>
      </x:c>
      <x:c r="CM715" s="50" t="str">
        <x:f>IF(31&gt;'Настройки'!$B$3,"",IF(ISBLANK(AJ715),IF('Настройки'!$B$9="Нулевой спрос",0,""),IF(AJ715&lt;0,IF('Настройки'!$B$10="Исключить","",IF('Настройки'!$B$10="Абсолютные значения",ABS(AJ715),AJ715)),AJ715)))</x:f>
      </x:c>
      <x:c r="CN715" s="50" t="str">
        <x:f>IF(32&gt;'Настройки'!$B$3,"",IF(ISBLANK(AK715),IF('Настройки'!$B$9="Нулевой спрос",0,""),IF(AK715&lt;0,IF('Настройки'!$B$10="Исключить","",IF('Настройки'!$B$10="Абсолютные значения",ABS(AK715),AK715)),AK715)))</x:f>
      </x:c>
      <x:c r="CO715" s="50" t="str">
        <x:f>IF(33&gt;'Настройки'!$B$3,"",IF(ISBLANK(AL715),IF('Настройки'!$B$9="Нулевой спрос",0,""),IF(AL715&lt;0,IF('Настройки'!$B$10="Исключить","",IF('Настройки'!$B$10="Абсолютные значения",ABS(AL715),AL715)),AL715)))</x:f>
      </x:c>
      <x:c r="CP715" s="50" t="str">
        <x:f>IF(34&gt;'Настройки'!$B$3,"",IF(ISBLANK(AM715),IF('Настройки'!$B$9="Нулевой спрос",0,""),IF(AM715&lt;0,IF('Настройки'!$B$10="Исключить","",IF('Настройки'!$B$10="Абсолютные значения",ABS(AM715),AM715)),AM715)))</x:f>
      </x:c>
      <x:c r="CQ715" s="50" t="str">
        <x:f>IF(35&gt;'Настройки'!$B$3,"",IF(ISBLANK(AN715),IF('Настройки'!$B$9="Нулевой спрос",0,""),IF(AN715&lt;0,IF('Настройки'!$B$10="Исключить","",IF('Настройки'!$B$10="Абсолютные значения",ABS(AN715),AN715)),AN715)))</x:f>
      </x:c>
      <x:c r="CR715" s="50" t="str">
        <x:f>IF(36&gt;'Настройки'!$B$3,"",IF(ISBLANK(AO715),IF('Настройки'!$B$9="Нулевой спрос",0,""),IF(AO715&lt;0,IF('Настройки'!$B$10="Исключить","",IF('Настройки'!$B$10="Абсолютные значения",ABS(AO715),AO715)),AO715)))</x:f>
      </x:c>
      <x:c r="CS715" s="50" t="str">
        <x:f>IF(OR(1&gt;'Настройки'!$B$3,ISBLANK(BI715),BI715=0),"",BI715)</x:f>
      </x:c>
      <x:c r="CT715" s="50" t="str">
        <x:f>IF(OR(2&gt;'Настройки'!$B$3,ISBLANK(BJ715),BJ715=0),"",BJ715)</x:f>
      </x:c>
      <x:c r="CU715" s="50" t="str">
        <x:f>IF(OR(3&gt;'Настройки'!$B$3,ISBLANK(BK715),BK715=0),"",BK715)</x:f>
      </x:c>
      <x:c r="CV715" s="50" t="str">
        <x:f>IF(OR(4&gt;'Настройки'!$B$3,ISBLANK(BL715),BL715=0),"",BL715)</x:f>
      </x:c>
      <x:c r="CW715" s="50" t="str">
        <x:f>IF(OR(5&gt;'Настройки'!$B$3,ISBLANK(BM715),BM715=0),"",BM715)</x:f>
      </x:c>
      <x:c r="CX715" s="50" t="str">
        <x:f>IF(OR(6&gt;'Настройки'!$B$3,ISBLANK(BN715),BN715=0),"",BN715)</x:f>
      </x:c>
      <x:c r="CY715" s="50" t="str">
        <x:f>IF(OR(7&gt;'Настройки'!$B$3,ISBLANK(BO715),BO715=0),"",BO715)</x:f>
      </x:c>
      <x:c r="CZ715" s="50" t="str">
        <x:f>IF(OR(8&gt;'Настройки'!$B$3,ISBLANK(BP715),BP715=0),"",BP715)</x:f>
      </x:c>
      <x:c r="DA715" s="50" t="str">
        <x:f>IF(OR(9&gt;'Настройки'!$B$3,ISBLANK(BQ715),BQ715=0),"",BQ715)</x:f>
      </x:c>
      <x:c r="DB715" s="50" t="str">
        <x:f>IF(OR(10&gt;'Настройки'!$B$3,ISBLANK(BR715),BR715=0),"",BR715)</x:f>
      </x:c>
      <x:c r="DC715" s="50" t="str">
        <x:f>IF(OR(11&gt;'Настройки'!$B$3,ISBLANK(BS715),BS715=0),"",BS715)</x:f>
      </x:c>
      <x:c r="DD715" s="50" t="str">
        <x:f>IF(OR(12&gt;'Настройки'!$B$3,ISBLANK(BT715),BT715=0),"",BT715)</x:f>
      </x:c>
      <x:c r="DE715" s="50" t="str">
        <x:f>IF(OR(13&gt;'Настройки'!$B$3,ISBLANK(BU715),BU715=0),"",BU715)</x:f>
      </x:c>
      <x:c r="DF715" s="50" t="str">
        <x:f>IF(OR(14&gt;'Настройки'!$B$3,ISBLANK(BV715),BV715=0),"",BV715)</x:f>
      </x:c>
      <x:c r="DG715" s="50" t="str">
        <x:f>IF(OR(15&gt;'Настройки'!$B$3,ISBLANK(BW715),BW715=0),"",BW715)</x:f>
      </x:c>
      <x:c r="DH715" s="50" t="str">
        <x:f>IF(OR(16&gt;'Настройки'!$B$3,ISBLANK(BX715),BX715=0),"",BX715)</x:f>
      </x:c>
      <x:c r="DI715" s="50" t="str">
        <x:f>IF(OR(17&gt;'Настройки'!$B$3,ISBLANK(BY715),BY715=0),"",BY715)</x:f>
      </x:c>
      <x:c r="DJ715" s="50" t="str">
        <x:f>IF(OR(18&gt;'Настройки'!$B$3,ISBLANK(BZ715),BZ715=0),"",BZ715)</x:f>
      </x:c>
      <x:c r="DK715" s="50" t="str">
        <x:f>IF(OR(19&gt;'Настройки'!$B$3,ISBLANK(CA715),CA715=0),"",CA715)</x:f>
      </x:c>
      <x:c r="DL715" s="50" t="str">
        <x:f>IF(OR(20&gt;'Настройки'!$B$3,ISBLANK(CB715),CB715=0),"",CB715)</x:f>
      </x:c>
      <x:c r="DM715" s="50" t="str">
        <x:f>IF(OR(21&gt;'Настройки'!$B$3,ISBLANK(CC715),CC715=0),"",CC715)</x:f>
      </x:c>
      <x:c r="DN715" s="50" t="str">
        <x:f>IF(OR(22&gt;'Настройки'!$B$3,ISBLANK(CD715),CD715=0),"",CD715)</x:f>
      </x:c>
      <x:c r="DO715" s="50" t="str">
        <x:f>IF(OR(23&gt;'Настройки'!$B$3,ISBLANK(CE715),CE715=0),"",CE715)</x:f>
      </x:c>
      <x:c r="DP715" s="50" t="str">
        <x:f>IF(OR(24&gt;'Настройки'!$B$3,ISBLANK(CF715),CF715=0),"",CF715)</x:f>
      </x:c>
      <x:c r="DQ715" s="50" t="str">
        <x:f>IF(OR(25&gt;'Настройки'!$B$3,ISBLANK(CG715),CG715=0),"",CG715)</x:f>
      </x:c>
      <x:c r="DR715" s="50" t="str">
        <x:f>IF(OR(26&gt;'Настройки'!$B$3,ISBLANK(CH715),CH715=0),"",CH715)</x:f>
      </x:c>
      <x:c r="DS715" s="50" t="str">
        <x:f>IF(OR(27&gt;'Настройки'!$B$3,ISBLANK(CI715),CI715=0),"",CI715)</x:f>
      </x:c>
      <x:c r="DT715" s="50" t="str">
        <x:f>IF(OR(28&gt;'Настройки'!$B$3,ISBLANK(CJ715),CJ715=0),"",CJ715)</x:f>
      </x:c>
      <x:c r="DU715" s="50" t="str">
        <x:f>IF(OR(29&gt;'Настройки'!$B$3,ISBLANK(CK715),CK715=0),"",CK715)</x:f>
      </x:c>
      <x:c r="DV715" s="50" t="str">
        <x:f>IF(OR(30&gt;'Настройки'!$B$3,ISBLANK(CL715),CL715=0),"",CL715)</x:f>
      </x:c>
      <x:c r="DW715" s="50" t="str">
        <x:f>IF(OR(31&gt;'Настройки'!$B$3,ISBLANK(CM715),CM715=0),"",CM715)</x:f>
      </x:c>
      <x:c r="DX715" s="50" t="str">
        <x:f>IF(OR(32&gt;'Настройки'!$B$3,ISBLANK(CN715),CN715=0),"",CN715)</x:f>
      </x:c>
      <x:c r="DY715" s="50" t="str">
        <x:f>IF(OR(33&gt;'Настройки'!$B$3,ISBLANK(CO715),CO715=0),"",CO715)</x:f>
      </x:c>
      <x:c r="DZ715" s="50" t="str">
        <x:f>IF(OR(34&gt;'Настройки'!$B$3,ISBLANK(CP715),CP715=0),"",CP715)</x:f>
      </x:c>
      <x:c r="EA715" s="50" t="str">
        <x:f>IF(OR(35&gt;'Настройки'!$B$3,ISBLANK(CQ715),CQ715=0),"",CQ715)</x:f>
      </x:c>
      <x:c r="EB715" s="50" t="str">
        <x:f>IF(OR(36&gt;'Настройки'!$B$3,ISBLANK(CR715),CR715=0),"",CR715)</x:f>
      </x:c>
      <x:c r="EC715" s="50" t="str">
        <x:f>IF(A715="","",IF(OR(BB715="AZ",BB715="BZ"),10000+ROW(),IF(AZ715&gt;'Настройки'!$B$11,20000+ROW(),IF(BF715&lt;&gt;"Обычный",30000+ROW(),IF(AX715&lt;=0,40000+ROW(),"")))))</x:f>
      </x:c>
      <x:c r="ED715" s="50" t="str">
        <x:f>IF(EC715="","",COUNTIFS($EC$2:$EC$1001,"&gt;0",$EC$2:$EC$1001,"&lt;"&amp;EC715)+1)</x:f>
      </x:c>
    </x:row>
    <x:row r="716">
      <x:c r="A716" s="115"/>
      <x:c r="B716" s="115"/>
      <x:c r="C716" s="115"/>
      <x:c r="D716" s="118"/>
      <x:c r="E716" s="118"/>
      <x:c r="F716" s="118"/>
      <x:c r="G716" s="118"/>
      <x:c r="H716" s="118"/>
      <x:c r="I716" s="118"/>
      <x:c r="J716" s="118"/>
      <x:c r="K716" s="118"/>
      <x:c r="L716" s="118"/>
      <x:c r="M716" s="118"/>
      <x:c r="N716" s="118"/>
      <x:c r="O716" s="118"/>
      <x:c r="P716" s="118"/>
      <x:c r="Q716" s="118"/>
      <x:c r="R716" s="118"/>
      <x:c r="S716" s="118"/>
      <x:c r="T716" s="118"/>
      <x:c r="U716" s="118"/>
      <x:c r="V716" s="118"/>
      <x:c r="W716" s="118"/>
      <x:c r="X716" s="118"/>
      <x:c r="Y716" s="118"/>
      <x:c r="Z716" s="118"/>
      <x:c r="AA716" s="118"/>
      <x:c r="AB716" s="118"/>
      <x:c r="AC716" s="118"/>
      <x:c r="AD716" s="118"/>
      <x:c r="AE716" s="118"/>
      <x:c r="AF716" s="118"/>
      <x:c r="AG716" s="118"/>
      <x:c r="AH716" s="118"/>
      <x:c r="AI716" s="118"/>
      <x:c r="AJ716" s="118"/>
      <x:c r="AK716" s="118"/>
      <x:c r="AL716" s="118"/>
      <x:c r="AM716" s="118"/>
      <x:c r="AN716" s="118"/>
      <x:c r="AO716" s="118"/>
      <x:c r="AP716" s="115"/>
      <x:c r="AQ716" s="49" t="str">
        <x:f>IF(A716="","",COUNT(BI716:INDEX(BI716:CR716,1,'Настройки'!$B$3)))</x:f>
      </x:c>
      <x:c r="AR716" s="49" t="str">
        <x:f>IF(A716="","",SUM(BI716:INDEX(BI716:CR716,1,'Настройки'!$B$3)))</x:f>
      </x:c>
      <x:c r="AS716" s="58" t="str">
        <x:f>IF(A716="","",IF('Настройки'!$B$4="Стоимость потребления",AR716*D716,IF('Настройки'!$B$4="Количество",AR716,E716)))</x:f>
      </x:c>
      <x:c r="AT716" s="61" t="str">
        <x:f>IF(OR(A716="",AS716&lt;0,SUM($AS$2:$AS$1001)&lt;=0),"",AS716/SUM($AS$2:$AS$1001))</x:f>
      </x:c>
      <x:c r="AU716" s="61" t="str">
        <x:f>IF(OR(A716="",AS716&lt;0,SUM($AS$2:$AS$1001)&lt;=0),"",SUMIFS($AS$2:$AS$1001,$AS$2:$AS$1001,"&gt;"&amp;AS716)/SUM($AS$2:$AS$1001))</x:f>
      </x:c>
      <x:c r="AV716" s="61" t="str">
        <x:f>IF(OR(A716="",AS716&lt;0,SUM($AS$2:$AS$1001)&lt;=0),"",SUMIFS($AS$2:$AS$1001,$AS$2:$AS$1001,"&gt;="&amp;AS716)/SUM($AS$2:$AS$1001))</x:f>
      </x:c>
      <x:c r="AW716" s="49" t="str">
        <x:f>IF(A716="","",IF(SUM($AS$2:$AS$1001)&lt;=0,"Не определён",IF(AS716&lt;0,"Исключение",IF(AU716&lt;'Настройки'!$B$5,"A",IF(AU716&lt;'Настройки'!$B$6,"B","C")))))</x:f>
      </x:c>
      <x:c r="AX716" s="58" t="str">
        <x:f>IF(A716="","",IF(AQ716=0,"",AVERAGE(BI716:INDEX(BI716:CR716,1,'Настройки'!$B$3))))</x:f>
      </x:c>
      <x:c r="AY716" s="58" t="str">
        <x:f>IF(OR(A716="",AQ716=0),"",STDEVP(BI716:INDEX(BI716:CR716,1,'Настройки'!$B$3)))</x:f>
      </x:c>
      <x:c r="AZ716" s="61" t="str">
        <x:f>IF(OR(A716="",AQ716&lt;'Настройки'!$B$12,AX716&lt;=0,AND('Настройки'!$B$10="Блокировать",COUNTIF(F716:INDEX(F716:AO716,1,'Настройки'!$B$3),"&lt;0")&gt;0)),"",AY716/ABS(AX716))</x:f>
      </x:c>
      <x:c r="BA716" s="49" t="str">
        <x:f>IF(A716="","",IF(AND('Настройки'!$B$10="Блокировать",COUNTIF(F716:INDEX(F716:AO716,1,'Настройки'!$B$3),"&lt;0")&gt;0),"Не определён",IF(AQ716&lt;'Настройки'!$B$12,"Не определён",IF(AX716=0,"Нет спроса",IF(AX716&lt;0,"Не определён",IF(AZ716&lt;='Настройки'!$B$7,"X",IF(AZ716&lt;='Настройки'!$B$8,"Y","Z")))))))</x:f>
      </x:c>
      <x:c r="BB716" s="49" t="str">
        <x:f>IF(OR(A716="",LEN(AW716)&lt;&gt;1,LEN(BA716)&lt;&gt;1),"",AW716&amp;BA716)</x:f>
      </x:c>
      <x:c r="BC716" s="61" t="str">
        <x:f>IF(OR(A716="",AQ716=0),"",(COUNT(BI716:INDEX(BI716:CR716,1,'Настройки'!$B$3))-COUNT(CS716:INDEX(CS716:EB716,1,'Настройки'!$B$3)))/AQ716)</x:f>
      </x:c>
      <x:c r="BD716" s="64" t="str">
        <x:f>IF(OR(A716="",COUNT(CS716:INDEX(CS716:EB716,1,'Настройки'!$B$3))=0),"",AQ716/COUNT(CS716:INDEX(CS716:EB716,1,'Настройки'!$B$3)))</x:f>
      </x:c>
      <x:c r="BE716" s="64" t="str">
        <x:f>IF(OR(A716="",COUNT(CS716:INDEX(CS716:EB716,1,'Настройки'!$B$3))=0),"",IF(AVERAGE(CS716:INDEX(CS716:EB716,1,'Настройки'!$B$3))=0,"",(STDEVP(CS716:INDEX(CS716:EB716,1,'Настройки'!$B$3))/ABS(AVERAGE(CS716:INDEX(CS716:EB716,1,'Настройки'!$B$3))))^2))</x:f>
      </x:c>
      <x:c r="BF716" s="49" t="str">
        <x:f>IF(A716="","",IF(AQ716&lt;3,"Недостаточно",IF(AQ716&lt;6,"Предварительный","Обычный")))</x:f>
      </x:c>
      <x:c r="BG716" s="49" t="str">
        <x:f>IF(A716="","",IF(COUNTIF(F716:INDEX(F716:AO716,1,'Настройки'!$B$3),"&lt;0")&gt;0,IF('Настройки'!$B$10="Блокировать","Отрицательный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"),"")&amp;IF(AQ716&lt;3,"Недостаточно истории. ",IF(AQ716&lt;6,"Предварительная классификация. ",""))&amp;IF(AX716=0,"Нет спроса за горизонт. ","")&amp;IF(AZ716&gt;'Настройки'!$B$11,"Экстремальная вариативность. ",""))</x:f>
      </x:c>
      <x:c r="BH716" s="49" t="str">
        <x:f>IF(A716="","",IFERROR(VLOOKUP(BB716,'Настройки'!$D$3:$E$11,2,FALSE),"Сначала проверьте исходные данные и историю спроса.")&amp;" Уточните срок поставки, MOQ и критичность.")</x:f>
      </x:c>
      <x:c r="BI716" s="50" t="str">
        <x:f>IF(1&gt;'Настройки'!$B$3,"",IF(ISBLANK(F716),IF('Настройки'!$B$9="Нулевой спрос",0,""),IF(F716&lt;0,IF('Настройки'!$B$10="Исключить","",IF('Настройки'!$B$10="Абсолютные значения",ABS(F716),F716)),F716)))</x:f>
      </x:c>
      <x:c r="BJ716" s="50" t="str">
        <x:f>IF(2&gt;'Настройки'!$B$3,"",IF(ISBLANK(G716),IF('Настройки'!$B$9="Нулевой спрос",0,""),IF(G716&lt;0,IF('Настройки'!$B$10="Исключить","",IF('Настройки'!$B$10="Абсолютные значения",ABS(G716),G716)),G716)))</x:f>
      </x:c>
      <x:c r="BK716" s="50" t="str">
        <x:f>IF(3&gt;'Настройки'!$B$3,"",IF(ISBLANK(H716),IF('Настройки'!$B$9="Нулевой спрос",0,""),IF(H716&lt;0,IF('Настройки'!$B$10="Исключить","",IF('Настройки'!$B$10="Абсолютные значения",ABS(H716),H716)),H716)))</x:f>
      </x:c>
      <x:c r="BL716" s="50" t="str">
        <x:f>IF(4&gt;'Настройки'!$B$3,"",IF(ISBLANK(I716),IF('Настройки'!$B$9="Нулевой спрос",0,""),IF(I716&lt;0,IF('Настройки'!$B$10="Исключить","",IF('Настройки'!$B$10="Абсолютные значения",ABS(I716),I716)),I716)))</x:f>
      </x:c>
      <x:c r="BM716" s="50" t="str">
        <x:f>IF(5&gt;'Настройки'!$B$3,"",IF(ISBLANK(J716),IF('Настройки'!$B$9="Нулевой спрос",0,""),IF(J716&lt;0,IF('Настройки'!$B$10="Исключить","",IF('Настройки'!$B$10="Абсолютные значения",ABS(J716),J716)),J716)))</x:f>
      </x:c>
      <x:c r="BN716" s="50" t="str">
        <x:f>IF(6&gt;'Настройки'!$B$3,"",IF(ISBLANK(K716),IF('Настройки'!$B$9="Нулевой спрос",0,""),IF(K716&lt;0,IF('Настройки'!$B$10="Исключить","",IF('Настройки'!$B$10="Абсолютные значения",ABS(K716),K716)),K716)))</x:f>
      </x:c>
      <x:c r="BO716" s="50" t="str">
        <x:f>IF(7&gt;'Настройки'!$B$3,"",IF(ISBLANK(L716),IF('Настройки'!$B$9="Нулевой спрос",0,""),IF(L716&lt;0,IF('Настройки'!$B$10="Исключить","",IF('Настройки'!$B$10="Абсолютные значения",ABS(L716),L716)),L716)))</x:f>
      </x:c>
      <x:c r="BP716" s="50" t="str">
        <x:f>IF(8&gt;'Настройки'!$B$3,"",IF(ISBLANK(M716),IF('Настройки'!$B$9="Нулевой спрос",0,""),IF(M716&lt;0,IF('Настройки'!$B$10="Исключить","",IF('Настройки'!$B$10="Абсолютные значения",ABS(M716),M716)),M716)))</x:f>
      </x:c>
      <x:c r="BQ716" s="50" t="str">
        <x:f>IF(9&gt;'Настройки'!$B$3,"",IF(ISBLANK(N716),IF('Настройки'!$B$9="Нулевой спрос",0,""),IF(N716&lt;0,IF('Настройки'!$B$10="Исключить","",IF('Настройки'!$B$10="Абсолютные значения",ABS(N716),N716)),N716)))</x:f>
      </x:c>
      <x:c r="BR716" s="50" t="str">
        <x:f>IF(10&gt;'Настройки'!$B$3,"",IF(ISBLANK(O716),IF('Настройки'!$B$9="Нулевой спрос",0,""),IF(O716&lt;0,IF('Настройки'!$B$10="Исключить","",IF('Настройки'!$B$10="Абсолютные значения",ABS(O716),O716)),O716)))</x:f>
      </x:c>
      <x:c r="BS716" s="50" t="str">
        <x:f>IF(11&gt;'Настройки'!$B$3,"",IF(ISBLANK(P716),IF('Настройки'!$B$9="Нулевой спрос",0,""),IF(P716&lt;0,IF('Настройки'!$B$10="Исключить","",IF('Настройки'!$B$10="Абсолютные значения",ABS(P716),P716)),P716)))</x:f>
      </x:c>
      <x:c r="BT716" s="50" t="str">
        <x:f>IF(12&gt;'Настройки'!$B$3,"",IF(ISBLANK(Q716),IF('Настройки'!$B$9="Нулевой спрос",0,""),IF(Q716&lt;0,IF('Настройки'!$B$10="Исключить","",IF('Настройки'!$B$10="Абсолютные значения",ABS(Q716),Q716)),Q716)))</x:f>
      </x:c>
      <x:c r="BU716" s="50" t="str">
        <x:f>IF(13&gt;'Настройки'!$B$3,"",IF(ISBLANK(R716),IF('Настройки'!$B$9="Нулевой спрос",0,""),IF(R716&lt;0,IF('Настройки'!$B$10="Исключить","",IF('Настройки'!$B$10="Абсолютные значения",ABS(R716),R716)),R716)))</x:f>
      </x:c>
      <x:c r="BV716" s="50" t="str">
        <x:f>IF(14&gt;'Настройки'!$B$3,"",IF(ISBLANK(S716),IF('Настройки'!$B$9="Нулевой спрос",0,""),IF(S716&lt;0,IF('Настройки'!$B$10="Исключить","",IF('Настройки'!$B$10="Абсолютные значения",ABS(S716),S716)),S716)))</x:f>
      </x:c>
      <x:c r="BW716" s="50" t="str">
        <x:f>IF(15&gt;'Настройки'!$B$3,"",IF(ISBLANK(T716),IF('Настройки'!$B$9="Нулевой спрос",0,""),IF(T716&lt;0,IF('Настройки'!$B$10="Исключить","",IF('Настройки'!$B$10="Абсолютные значения",ABS(T716),T716)),T716)))</x:f>
      </x:c>
      <x:c r="BX716" s="50" t="str">
        <x:f>IF(16&gt;'Настройки'!$B$3,"",IF(ISBLANK(U716),IF('Настройки'!$B$9="Нулевой спрос",0,""),IF(U716&lt;0,IF('Настройки'!$B$10="Исключить","",IF('Настройки'!$B$10="Абсолютные значения",ABS(U716),U716)),U716)))</x:f>
      </x:c>
      <x:c r="BY716" s="50" t="str">
        <x:f>IF(17&gt;'Настройки'!$B$3,"",IF(ISBLANK(V716),IF('Настройки'!$B$9="Нулевой спрос",0,""),IF(V716&lt;0,IF('Настройки'!$B$10="Исключить","",IF('Настройки'!$B$10="Абсолютные значения",ABS(V716),V716)),V716)))</x:f>
      </x:c>
      <x:c r="BZ716" s="50" t="str">
        <x:f>IF(18&gt;'Настройки'!$B$3,"",IF(ISBLANK(W716),IF('Настройки'!$B$9="Нулевой спрос",0,""),IF(W716&lt;0,IF('Настройки'!$B$10="Исключить","",IF('Настройки'!$B$10="Абсолютные значения",ABS(W716),W716)),W716)))</x:f>
      </x:c>
      <x:c r="CA716" s="50" t="str">
        <x:f>IF(19&gt;'Настройки'!$B$3,"",IF(ISBLANK(X716),IF('Настройки'!$B$9="Нулевой спрос",0,""),IF(X716&lt;0,IF('Настройки'!$B$10="Исключить","",IF('Настройки'!$B$10="Абсолютные значения",ABS(X716),X716)),X716)))</x:f>
      </x:c>
      <x:c r="CB716" s="50" t="str">
        <x:f>IF(20&gt;'Настройки'!$B$3,"",IF(ISBLANK(Y716),IF('Настройки'!$B$9="Нулевой спрос",0,""),IF(Y716&lt;0,IF('Настройки'!$B$10="Исключить","",IF('Настройки'!$B$10="Абсолютные значения",ABS(Y716),Y716)),Y716)))</x:f>
      </x:c>
      <x:c r="CC716" s="50" t="str">
        <x:f>IF(21&gt;'Настройки'!$B$3,"",IF(ISBLANK(Z716),IF('Настройки'!$B$9="Нулевой спрос",0,""),IF(Z716&lt;0,IF('Настройки'!$B$10="Исключить","",IF('Настройки'!$B$10="Абсолютные значения",ABS(Z716),Z716)),Z716)))</x:f>
      </x:c>
      <x:c r="CD716" s="50" t="str">
        <x:f>IF(22&gt;'Настройки'!$B$3,"",IF(ISBLANK(AA716),IF('Настройки'!$B$9="Нулевой спрос",0,""),IF(AA716&lt;0,IF('Настройки'!$B$10="Исключить","",IF('Настройки'!$B$10="Абсолютные значения",ABS(AA716),AA716)),AA716)))</x:f>
      </x:c>
      <x:c r="CE716" s="50" t="str">
        <x:f>IF(23&gt;'Настройки'!$B$3,"",IF(ISBLANK(AB716),IF('Настройки'!$B$9="Нулевой спрос",0,""),IF(AB716&lt;0,IF('Настройки'!$B$10="Исключить","",IF('Настройки'!$B$10="Абсолютные значения",ABS(AB716),AB716)),AB716)))</x:f>
      </x:c>
      <x:c r="CF716" s="50" t="str">
        <x:f>IF(24&gt;'Настройки'!$B$3,"",IF(ISBLANK(AC716),IF('Настройки'!$B$9="Нулевой спрос",0,""),IF(AC716&lt;0,IF('Настройки'!$B$10="Исключить","",IF('Настройки'!$B$10="Абсолютные значения",ABS(AC716),AC716)),AC716)))</x:f>
      </x:c>
      <x:c r="CG716" s="50" t="str">
        <x:f>IF(25&gt;'Настройки'!$B$3,"",IF(ISBLANK(AD716),IF('Настройки'!$B$9="Нулевой спрос",0,""),IF(AD716&lt;0,IF('Настройки'!$B$10="Исключить","",IF('Настройки'!$B$10="Абсолютные значения",ABS(AD716),AD716)),AD716)))</x:f>
      </x:c>
      <x:c r="CH716" s="50" t="str">
        <x:f>IF(26&gt;'Настройки'!$B$3,"",IF(ISBLANK(AE716),IF('Настройки'!$B$9="Нулевой спрос",0,""),IF(AE716&lt;0,IF('Настройки'!$B$10="Исключить","",IF('Настройки'!$B$10="Абсолютные значения",ABS(AE716),AE716)),AE716)))</x:f>
      </x:c>
      <x:c r="CI716" s="50" t="str">
        <x:f>IF(27&gt;'Настройки'!$B$3,"",IF(ISBLANK(AF716),IF('Настройки'!$B$9="Нулевой спрос",0,""),IF(AF716&lt;0,IF('Настройки'!$B$10="Исключить","",IF('Настройки'!$B$10="Абсолютные значения",ABS(AF716),AF716)),AF716)))</x:f>
      </x:c>
      <x:c r="CJ716" s="50" t="str">
        <x:f>IF(28&gt;'Настройки'!$B$3,"",IF(ISBLANK(AG716),IF('Настройки'!$B$9="Нулевой спрос",0,""),IF(AG716&lt;0,IF('Настройки'!$B$10="Исключить","",IF('Настройки'!$B$10="Абсолютные значения",ABS(AG716),AG716)),AG716)))</x:f>
      </x:c>
      <x:c r="CK716" s="50" t="str">
        <x:f>IF(29&gt;'Настройки'!$B$3,"",IF(ISBLANK(AH716),IF('Настройки'!$B$9="Нулевой спрос",0,""),IF(AH716&lt;0,IF('Настройки'!$B$10="Исключить","",IF('Настройки'!$B$10="Абсолютные значения",ABS(AH716),AH716)),AH716)))</x:f>
      </x:c>
      <x:c r="CL716" s="50" t="str">
        <x:f>IF(30&gt;'Настройки'!$B$3,"",IF(ISBLANK(AI716),IF('Настройки'!$B$9="Нулевой спрос",0,""),IF(AI716&lt;0,IF('Настройки'!$B$10="Исключить","",IF('Настройки'!$B$10="Абсолютные значения",ABS(AI716),AI716)),AI716)))</x:f>
      </x:c>
      <x:c r="CM716" s="50" t="str">
        <x:f>IF(31&gt;'Настройки'!$B$3,"",IF(ISBLANK(AJ716),IF('Настройки'!$B$9="Нулевой спрос",0,""),IF(AJ716&lt;0,IF('Настройки'!$B$10="Исключить","",IF('Настройки'!$B$10="Абсолютные значения",ABS(AJ716),AJ716)),AJ716)))</x:f>
      </x:c>
      <x:c r="CN716" s="50" t="str">
        <x:f>IF(32&gt;'Настройки'!$B$3,"",IF(ISBLANK(AK716),IF('Настройки'!$B$9="Нулевой спрос",0,""),IF(AK716&lt;0,IF('Настройки'!$B$10="Исключить","",IF('Настройки'!$B$10="Абсолютные значения",ABS(AK716),AK716)),AK716)))</x:f>
      </x:c>
      <x:c r="CO716" s="50" t="str">
        <x:f>IF(33&gt;'Настройки'!$B$3,"",IF(ISBLANK(AL716),IF('Настройки'!$B$9="Нулевой спрос",0,""),IF(AL716&lt;0,IF('Настройки'!$B$10="Исключить","",IF('Настройки'!$B$10="Абсолютные значения",ABS(AL716),AL716)),AL716)))</x:f>
      </x:c>
      <x:c r="CP716" s="50" t="str">
        <x:f>IF(34&gt;'Настройки'!$B$3,"",IF(ISBLANK(AM716),IF('Настройки'!$B$9="Нулевой спрос",0,""),IF(AM716&lt;0,IF('Настройки'!$B$10="Исключить","",IF('Настройки'!$B$10="Абсолютные значения",ABS(AM716),AM716)),AM716)))</x:f>
      </x:c>
      <x:c r="CQ716" s="50" t="str">
        <x:f>IF(35&gt;'Настройки'!$B$3,"",IF(ISBLANK(AN716),IF('Настройки'!$B$9="Нулевой спрос",0,""),IF(AN716&lt;0,IF('Настройки'!$B$10="Исключить","",IF('Настройки'!$B$10="Абсолютные значения",ABS(AN716),AN716)),AN716)))</x:f>
      </x:c>
      <x:c r="CR716" s="50" t="str">
        <x:f>IF(36&gt;'Настройки'!$B$3,"",IF(ISBLANK(AO716),IF('Настройки'!$B$9="Нулевой спрос",0,""),IF(AO716&lt;0,IF('Настройки'!$B$10="Исключить","",IF('Настройки'!$B$10="Абсолютные значения",ABS(AO716),AO716)),AO716)))</x:f>
      </x:c>
      <x:c r="CS716" s="50" t="str">
        <x:f>IF(OR(1&gt;'Настройки'!$B$3,ISBLANK(BI716),BI716=0),"",BI716)</x:f>
      </x:c>
      <x:c r="CT716" s="50" t="str">
        <x:f>IF(OR(2&gt;'Настройки'!$B$3,ISBLANK(BJ716),BJ716=0),"",BJ716)</x:f>
      </x:c>
      <x:c r="CU716" s="50" t="str">
        <x:f>IF(OR(3&gt;'Настройки'!$B$3,ISBLANK(BK716),BK716=0),"",BK716)</x:f>
      </x:c>
      <x:c r="CV716" s="50" t="str">
        <x:f>IF(OR(4&gt;'Настройки'!$B$3,ISBLANK(BL716),BL716=0),"",BL716)</x:f>
      </x:c>
      <x:c r="CW716" s="50" t="str">
        <x:f>IF(OR(5&gt;'Настройки'!$B$3,ISBLANK(BM716),BM716=0),"",BM716)</x:f>
      </x:c>
      <x:c r="CX716" s="50" t="str">
        <x:f>IF(OR(6&gt;'Настройки'!$B$3,ISBLANK(BN716),BN716=0),"",BN716)</x:f>
      </x:c>
      <x:c r="CY716" s="50" t="str">
        <x:f>IF(OR(7&gt;'Настройки'!$B$3,ISBLANK(BO716),BO716=0),"",BO716)</x:f>
      </x:c>
      <x:c r="CZ716" s="50" t="str">
        <x:f>IF(OR(8&gt;'Настройки'!$B$3,ISBLANK(BP716),BP716=0),"",BP716)</x:f>
      </x:c>
      <x:c r="DA716" s="50" t="str">
        <x:f>IF(OR(9&gt;'Настройки'!$B$3,ISBLANK(BQ716),BQ716=0),"",BQ716)</x:f>
      </x:c>
      <x:c r="DB716" s="50" t="str">
        <x:f>IF(OR(10&gt;'Настройки'!$B$3,ISBLANK(BR716),BR716=0),"",BR716)</x:f>
      </x:c>
      <x:c r="DC716" s="50" t="str">
        <x:f>IF(OR(11&gt;'Настройки'!$B$3,ISBLANK(BS716),BS716=0),"",BS716)</x:f>
      </x:c>
      <x:c r="DD716" s="50" t="str">
        <x:f>IF(OR(12&gt;'Настройки'!$B$3,ISBLANK(BT716),BT716=0),"",BT716)</x:f>
      </x:c>
      <x:c r="DE716" s="50" t="str">
        <x:f>IF(OR(13&gt;'Настройки'!$B$3,ISBLANK(BU716),BU716=0),"",BU716)</x:f>
      </x:c>
      <x:c r="DF716" s="50" t="str">
        <x:f>IF(OR(14&gt;'Настройки'!$B$3,ISBLANK(BV716),BV716=0),"",BV716)</x:f>
      </x:c>
      <x:c r="DG716" s="50" t="str">
        <x:f>IF(OR(15&gt;'Настройки'!$B$3,ISBLANK(BW716),BW716=0),"",BW716)</x:f>
      </x:c>
      <x:c r="DH716" s="50" t="str">
        <x:f>IF(OR(16&gt;'Настройки'!$B$3,ISBLANK(BX716),BX716=0),"",BX716)</x:f>
      </x:c>
      <x:c r="DI716" s="50" t="str">
        <x:f>IF(OR(17&gt;'Настройки'!$B$3,ISBLANK(BY716),BY716=0),"",BY716)</x:f>
      </x:c>
      <x:c r="DJ716" s="50" t="str">
        <x:f>IF(OR(18&gt;'Настройки'!$B$3,ISBLANK(BZ716),BZ716=0),"",BZ716)</x:f>
      </x:c>
      <x:c r="DK716" s="50" t="str">
        <x:f>IF(OR(19&gt;'Настройки'!$B$3,ISBLANK(CA716),CA716=0),"",CA716)</x:f>
      </x:c>
      <x:c r="DL716" s="50" t="str">
        <x:f>IF(OR(20&gt;'Настройки'!$B$3,ISBLANK(CB716),CB716=0),"",CB716)</x:f>
      </x:c>
      <x:c r="DM716" s="50" t="str">
        <x:f>IF(OR(21&gt;'Настройки'!$B$3,ISBLANK(CC716),CC716=0),"",CC716)</x:f>
      </x:c>
      <x:c r="DN716" s="50" t="str">
        <x:f>IF(OR(22&gt;'Настройки'!$B$3,ISBLANK(CD716),CD716=0),"",CD716)</x:f>
      </x:c>
      <x:c r="DO716" s="50" t="str">
        <x:f>IF(OR(23&gt;'Настройки'!$B$3,ISBLANK(CE716),CE716=0),"",CE716)</x:f>
      </x:c>
      <x:c r="DP716" s="50" t="str">
        <x:f>IF(OR(24&gt;'Настройки'!$B$3,ISBLANK(CF716),CF716=0),"",CF716)</x:f>
      </x:c>
      <x:c r="DQ716" s="50" t="str">
        <x:f>IF(OR(25&gt;'Настройки'!$B$3,ISBLANK(CG716),CG716=0),"",CG716)</x:f>
      </x:c>
      <x:c r="DR716" s="50" t="str">
        <x:f>IF(OR(26&gt;'Настройки'!$B$3,ISBLANK(CH716),CH716=0),"",CH716)</x:f>
      </x:c>
      <x:c r="DS716" s="50" t="str">
        <x:f>IF(OR(27&gt;'Настройки'!$B$3,ISBLANK(CI716),CI716=0),"",CI716)</x:f>
      </x:c>
      <x:c r="DT716" s="50" t="str">
        <x:f>IF(OR(28&gt;'Настройки'!$B$3,ISBLANK(CJ716),CJ716=0),"",CJ716)</x:f>
      </x:c>
      <x:c r="DU716" s="50" t="str">
        <x:f>IF(OR(29&gt;'Настройки'!$B$3,ISBLANK(CK716),CK716=0),"",CK716)</x:f>
      </x:c>
      <x:c r="DV716" s="50" t="str">
        <x:f>IF(OR(30&gt;'Настройки'!$B$3,ISBLANK(CL716),CL716=0),"",CL716)</x:f>
      </x:c>
      <x:c r="DW716" s="50" t="str">
        <x:f>IF(OR(31&gt;'Настройки'!$B$3,ISBLANK(CM716),CM716=0),"",CM716)</x:f>
      </x:c>
      <x:c r="DX716" s="50" t="str">
        <x:f>IF(OR(32&gt;'Настройки'!$B$3,ISBLANK(CN716),CN716=0),"",CN716)</x:f>
      </x:c>
      <x:c r="DY716" s="50" t="str">
        <x:f>IF(OR(33&gt;'Настройки'!$B$3,ISBLANK(CO716),CO716=0),"",CO716)</x:f>
      </x:c>
      <x:c r="DZ716" s="50" t="str">
        <x:f>IF(OR(34&gt;'Настройки'!$B$3,ISBLANK(CP716),CP716=0),"",CP716)</x:f>
      </x:c>
      <x:c r="EA716" s="50" t="str">
        <x:f>IF(OR(35&gt;'Настройки'!$B$3,ISBLANK(CQ716),CQ716=0),"",CQ716)</x:f>
      </x:c>
      <x:c r="EB716" s="50" t="str">
        <x:f>IF(OR(36&gt;'Настройки'!$B$3,ISBLANK(CR716),CR716=0),"",CR716)</x:f>
      </x:c>
      <x:c r="EC716" s="50" t="str">
        <x:f>IF(A716="","",IF(OR(BB716="AZ",BB716="BZ"),10000+ROW(),IF(AZ716&gt;'Настройки'!$B$11,20000+ROW(),IF(BF716&lt;&gt;"Обычный",30000+ROW(),IF(AX716&lt;=0,40000+ROW(),"")))))</x:f>
      </x:c>
      <x:c r="ED716" s="50" t="str">
        <x:f>IF(EC716="","",COUNTIFS($EC$2:$EC$1001,"&gt;0",$EC$2:$EC$1001,"&lt;"&amp;EC716)+1)</x:f>
      </x:c>
    </x:row>
    <x:row r="717">
      <x:c r="A717" s="115"/>
      <x:c r="B717" s="115"/>
      <x:c r="C717" s="115"/>
      <x:c r="D717" s="118"/>
      <x:c r="E717" s="118"/>
      <x:c r="F717" s="118"/>
      <x:c r="G717" s="118"/>
      <x:c r="H717" s="118"/>
      <x:c r="I717" s="118"/>
      <x:c r="J717" s="118"/>
      <x:c r="K717" s="118"/>
      <x:c r="L717" s="118"/>
      <x:c r="M717" s="118"/>
      <x:c r="N717" s="118"/>
      <x:c r="O717" s="118"/>
      <x:c r="P717" s="118"/>
      <x:c r="Q717" s="118"/>
      <x:c r="R717" s="118"/>
      <x:c r="S717" s="118"/>
      <x:c r="T717" s="118"/>
      <x:c r="U717" s="118"/>
      <x:c r="V717" s="118"/>
      <x:c r="W717" s="118"/>
      <x:c r="X717" s="118"/>
      <x:c r="Y717" s="118"/>
      <x:c r="Z717" s="118"/>
      <x:c r="AA717" s="118"/>
      <x:c r="AB717" s="118"/>
      <x:c r="AC717" s="118"/>
      <x:c r="AD717" s="118"/>
      <x:c r="AE717" s="118"/>
      <x:c r="AF717" s="118"/>
      <x:c r="AG717" s="118"/>
      <x:c r="AH717" s="118"/>
      <x:c r="AI717" s="118"/>
      <x:c r="AJ717" s="118"/>
      <x:c r="AK717" s="118"/>
      <x:c r="AL717" s="118"/>
      <x:c r="AM717" s="118"/>
      <x:c r="AN717" s="118"/>
      <x:c r="AO717" s="118"/>
      <x:c r="AP717" s="115"/>
      <x:c r="AQ717" s="49" t="str">
        <x:f>IF(A717="","",COUNT(BI717:INDEX(BI717:CR717,1,'Настройки'!$B$3)))</x:f>
      </x:c>
      <x:c r="AR717" s="49" t="str">
        <x:f>IF(A717="","",SUM(BI717:INDEX(BI717:CR717,1,'Настройки'!$B$3)))</x:f>
      </x:c>
      <x:c r="AS717" s="58" t="str">
        <x:f>IF(A717="","",IF('Настройки'!$B$4="Стоимость потребления",AR717*D717,IF('Настройки'!$B$4="Количество",AR717,E717)))</x:f>
      </x:c>
      <x:c r="AT717" s="61" t="str">
        <x:f>IF(OR(A717="",AS717&lt;0,SUM($AS$2:$AS$1001)&lt;=0),"",AS717/SUM($AS$2:$AS$1001))</x:f>
      </x:c>
      <x:c r="AU717" s="61" t="str">
        <x:f>IF(OR(A717="",AS717&lt;0,SUM($AS$2:$AS$1001)&lt;=0),"",SUMIFS($AS$2:$AS$1001,$AS$2:$AS$1001,"&gt;"&amp;AS717)/SUM($AS$2:$AS$1001))</x:f>
      </x:c>
      <x:c r="AV717" s="61" t="str">
        <x:f>IF(OR(A717="",AS717&lt;0,SUM($AS$2:$AS$1001)&lt;=0),"",SUMIFS($AS$2:$AS$1001,$AS$2:$AS$1001,"&gt;="&amp;AS717)/SUM($AS$2:$AS$1001))</x:f>
      </x:c>
      <x:c r="AW717" s="49" t="str">
        <x:f>IF(A717="","",IF(SUM($AS$2:$AS$1001)&lt;=0,"Не определён",IF(AS717&lt;0,"Исключение",IF(AU717&lt;'Настройки'!$B$5,"A",IF(AU717&lt;'Настройки'!$B$6,"B","C")))))</x:f>
      </x:c>
      <x:c r="AX717" s="58" t="str">
        <x:f>IF(A717="","",IF(AQ717=0,"",AVERAGE(BI717:INDEX(BI717:CR717,1,'Настройки'!$B$3))))</x:f>
      </x:c>
      <x:c r="AY717" s="58" t="str">
        <x:f>IF(OR(A717="",AQ717=0),"",STDEVP(BI717:INDEX(BI717:CR717,1,'Настройки'!$B$3)))</x:f>
      </x:c>
      <x:c r="AZ717" s="61" t="str">
        <x:f>IF(OR(A717="",AQ717&lt;'Настройки'!$B$12,AX717&lt;=0,AND('Настройки'!$B$10="Блокировать",COUNTIF(F717:INDEX(F717:AO717,1,'Настройки'!$B$3),"&lt;0")&gt;0)),"",AY717/ABS(AX717))</x:f>
      </x:c>
      <x:c r="BA717" s="49" t="str">
        <x:f>IF(A717="","",IF(AND('Настройки'!$B$10="Блокировать",COUNTIF(F717:INDEX(F717:AO717,1,'Настройки'!$B$3),"&lt;0")&gt;0),"Не определён",IF(AQ717&lt;'Настройки'!$B$12,"Не определён",IF(AX717=0,"Нет спроса",IF(AX717&lt;0,"Не определён",IF(AZ717&lt;='Настройки'!$B$7,"X",IF(AZ717&lt;='Настройки'!$B$8,"Y","Z")))))))</x:f>
      </x:c>
      <x:c r="BB717" s="49" t="str">
        <x:f>IF(OR(A717="",LEN(AW717)&lt;&gt;1,LEN(BA717)&lt;&gt;1),"",AW717&amp;BA717)</x:f>
      </x:c>
      <x:c r="BC717" s="61" t="str">
        <x:f>IF(OR(A717="",AQ717=0),"",(COUNT(BI717:INDEX(BI717:CR717,1,'Настройки'!$B$3))-COUNT(CS717:INDEX(CS717:EB717,1,'Настройки'!$B$3)))/AQ717)</x:f>
      </x:c>
      <x:c r="BD717" s="64" t="str">
        <x:f>IF(OR(A717="",COUNT(CS717:INDEX(CS717:EB717,1,'Настройки'!$B$3))=0),"",AQ717/COUNT(CS717:INDEX(CS717:EB717,1,'Настройки'!$B$3)))</x:f>
      </x:c>
      <x:c r="BE717" s="64" t="str">
        <x:f>IF(OR(A717="",COUNT(CS717:INDEX(CS717:EB717,1,'Настройки'!$B$3))=0),"",IF(AVERAGE(CS717:INDEX(CS717:EB717,1,'Настройки'!$B$3))=0,"",(STDEVP(CS717:INDEX(CS717:EB717,1,'Настройки'!$B$3))/ABS(AVERAGE(CS717:INDEX(CS717:EB717,1,'Настройки'!$B$3))))^2))</x:f>
      </x:c>
      <x:c r="BF717" s="49" t="str">
        <x:f>IF(A717="","",IF(AQ717&lt;3,"Недостаточно",IF(AQ717&lt;6,"Предварительный","Обычный")))</x:f>
      </x:c>
      <x:c r="BG717" s="49" t="str">
        <x:f>IF(A717="","",IF(COUNTIF(F717:INDEX(F717:AO717,1,'Настройки'!$B$3),"&lt;0")&gt;0,IF('Настройки'!$B$10="Блокировать","Отрицательный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"),"")&amp;IF(AQ717&lt;3,"Недостаточно истории. ",IF(AQ717&lt;6,"Предварительная классификация. ",""))&amp;IF(AX717=0,"Нет спроса за горизонт. ","")&amp;IF(AZ717&gt;'Настройки'!$B$11,"Экстремальная вариативность. ",""))</x:f>
      </x:c>
      <x:c r="BH717" s="49" t="str">
        <x:f>IF(A717="","",IFERROR(VLOOKUP(BB717,'Настройки'!$D$3:$E$11,2,FALSE),"Сначала проверьте исходные данные и историю спроса.")&amp;" Уточните срок поставки, MOQ и критичность.")</x:f>
      </x:c>
      <x:c r="BI717" s="50" t="str">
        <x:f>IF(1&gt;'Настройки'!$B$3,"",IF(ISBLANK(F717),IF('Настройки'!$B$9="Нулевой спрос",0,""),IF(F717&lt;0,IF('Настройки'!$B$10="Исключить","",IF('Настройки'!$B$10="Абсолютные значения",ABS(F717),F717)),F717)))</x:f>
      </x:c>
      <x:c r="BJ717" s="50" t="str">
        <x:f>IF(2&gt;'Настройки'!$B$3,"",IF(ISBLANK(G717),IF('Настройки'!$B$9="Нулевой спрос",0,""),IF(G717&lt;0,IF('Настройки'!$B$10="Исключить","",IF('Настройки'!$B$10="Абсолютные значения",ABS(G717),G717)),G717)))</x:f>
      </x:c>
      <x:c r="BK717" s="50" t="str">
        <x:f>IF(3&gt;'Настройки'!$B$3,"",IF(ISBLANK(H717),IF('Настройки'!$B$9="Нулевой спрос",0,""),IF(H717&lt;0,IF('Настройки'!$B$10="Исключить","",IF('Настройки'!$B$10="Абсолютные значения",ABS(H717),H717)),H717)))</x:f>
      </x:c>
      <x:c r="BL717" s="50" t="str">
        <x:f>IF(4&gt;'Настройки'!$B$3,"",IF(ISBLANK(I717),IF('Настройки'!$B$9="Нулевой спрос",0,""),IF(I717&lt;0,IF('Настройки'!$B$10="Исключить","",IF('Настройки'!$B$10="Абсолютные значения",ABS(I717),I717)),I717)))</x:f>
      </x:c>
      <x:c r="BM717" s="50" t="str">
        <x:f>IF(5&gt;'Настройки'!$B$3,"",IF(ISBLANK(J717),IF('Настройки'!$B$9="Нулевой спрос",0,""),IF(J717&lt;0,IF('Настройки'!$B$10="Исключить","",IF('Настройки'!$B$10="Абсолютные значения",ABS(J717),J717)),J717)))</x:f>
      </x:c>
      <x:c r="BN717" s="50" t="str">
        <x:f>IF(6&gt;'Настройки'!$B$3,"",IF(ISBLANK(K717),IF('Настройки'!$B$9="Нулевой спрос",0,""),IF(K717&lt;0,IF('Настройки'!$B$10="Исключить","",IF('Настройки'!$B$10="Абсолютные значения",ABS(K717),K717)),K717)))</x:f>
      </x:c>
      <x:c r="BO717" s="50" t="str">
        <x:f>IF(7&gt;'Настройки'!$B$3,"",IF(ISBLANK(L717),IF('Настройки'!$B$9="Нулевой спрос",0,""),IF(L717&lt;0,IF('Настройки'!$B$10="Исключить","",IF('Настройки'!$B$10="Абсолютные значения",ABS(L717),L717)),L717)))</x:f>
      </x:c>
      <x:c r="BP717" s="50" t="str">
        <x:f>IF(8&gt;'Настройки'!$B$3,"",IF(ISBLANK(M717),IF('Настройки'!$B$9="Нулевой спрос",0,""),IF(M717&lt;0,IF('Настройки'!$B$10="Исключить","",IF('Настройки'!$B$10="Абсолютные значения",ABS(M717),M717)),M717)))</x:f>
      </x:c>
      <x:c r="BQ717" s="50" t="str">
        <x:f>IF(9&gt;'Настройки'!$B$3,"",IF(ISBLANK(N717),IF('Настройки'!$B$9="Нулевой спрос",0,""),IF(N717&lt;0,IF('Настройки'!$B$10="Исключить","",IF('Настройки'!$B$10="Абсолютные значения",ABS(N717),N717)),N717)))</x:f>
      </x:c>
      <x:c r="BR717" s="50" t="str">
        <x:f>IF(10&gt;'Настройки'!$B$3,"",IF(ISBLANK(O717),IF('Настройки'!$B$9="Нулевой спрос",0,""),IF(O717&lt;0,IF('Настройки'!$B$10="Исключить","",IF('Настройки'!$B$10="Абсолютные значения",ABS(O717),O717)),O717)))</x:f>
      </x:c>
      <x:c r="BS717" s="50" t="str">
        <x:f>IF(11&gt;'Настройки'!$B$3,"",IF(ISBLANK(P717),IF('Настройки'!$B$9="Нулевой спрос",0,""),IF(P717&lt;0,IF('Настройки'!$B$10="Исключить","",IF('Настройки'!$B$10="Абсолютные значения",ABS(P717),P717)),P717)))</x:f>
      </x:c>
      <x:c r="BT717" s="50" t="str">
        <x:f>IF(12&gt;'Настройки'!$B$3,"",IF(ISBLANK(Q717),IF('Настройки'!$B$9="Нулевой спрос",0,""),IF(Q717&lt;0,IF('Настройки'!$B$10="Исключить","",IF('Настройки'!$B$10="Абсолютные значения",ABS(Q717),Q717)),Q717)))</x:f>
      </x:c>
      <x:c r="BU717" s="50" t="str">
        <x:f>IF(13&gt;'Настройки'!$B$3,"",IF(ISBLANK(R717),IF('Настройки'!$B$9="Нулевой спрос",0,""),IF(R717&lt;0,IF('Настройки'!$B$10="Исключить","",IF('Настройки'!$B$10="Абсолютные значения",ABS(R717),R717)),R717)))</x:f>
      </x:c>
      <x:c r="BV717" s="50" t="str">
        <x:f>IF(14&gt;'Настройки'!$B$3,"",IF(ISBLANK(S717),IF('Настройки'!$B$9="Нулевой спрос",0,""),IF(S717&lt;0,IF('Настройки'!$B$10="Исключить","",IF('Настройки'!$B$10="Абсолютные значения",ABS(S717),S717)),S717)))</x:f>
      </x:c>
      <x:c r="BW717" s="50" t="str">
        <x:f>IF(15&gt;'Настройки'!$B$3,"",IF(ISBLANK(T717),IF('Настройки'!$B$9="Нулевой спрос",0,""),IF(T717&lt;0,IF('Настройки'!$B$10="Исключить","",IF('Настройки'!$B$10="Абсолютные значения",ABS(T717),T717)),T717)))</x:f>
      </x:c>
      <x:c r="BX717" s="50" t="str">
        <x:f>IF(16&gt;'Настройки'!$B$3,"",IF(ISBLANK(U717),IF('Настройки'!$B$9="Нулевой спрос",0,""),IF(U717&lt;0,IF('Настройки'!$B$10="Исключить","",IF('Настройки'!$B$10="Абсолютные значения",ABS(U717),U717)),U717)))</x:f>
      </x:c>
      <x:c r="BY717" s="50" t="str">
        <x:f>IF(17&gt;'Настройки'!$B$3,"",IF(ISBLANK(V717),IF('Настройки'!$B$9="Нулевой спрос",0,""),IF(V717&lt;0,IF('Настройки'!$B$10="Исключить","",IF('Настройки'!$B$10="Абсолютные значения",ABS(V717),V717)),V717)))</x:f>
      </x:c>
      <x:c r="BZ717" s="50" t="str">
        <x:f>IF(18&gt;'Настройки'!$B$3,"",IF(ISBLANK(W717),IF('Настройки'!$B$9="Нулевой спрос",0,""),IF(W717&lt;0,IF('Настройки'!$B$10="Исключить","",IF('Настройки'!$B$10="Абсолютные значения",ABS(W717),W717)),W717)))</x:f>
      </x:c>
      <x:c r="CA717" s="50" t="str">
        <x:f>IF(19&gt;'Настройки'!$B$3,"",IF(ISBLANK(X717),IF('Настройки'!$B$9="Нулевой спрос",0,""),IF(X717&lt;0,IF('Настройки'!$B$10="Исключить","",IF('Настройки'!$B$10="Абсолютные значения",ABS(X717),X717)),X717)))</x:f>
      </x:c>
      <x:c r="CB717" s="50" t="str">
        <x:f>IF(20&gt;'Настройки'!$B$3,"",IF(ISBLANK(Y717),IF('Настройки'!$B$9="Нулевой спрос",0,""),IF(Y717&lt;0,IF('Настройки'!$B$10="Исключить","",IF('Настройки'!$B$10="Абсолютные значения",ABS(Y717),Y717)),Y717)))</x:f>
      </x:c>
      <x:c r="CC717" s="50" t="str">
        <x:f>IF(21&gt;'Настройки'!$B$3,"",IF(ISBLANK(Z717),IF('Настройки'!$B$9="Нулевой спрос",0,""),IF(Z717&lt;0,IF('Настройки'!$B$10="Исключить","",IF('Настройки'!$B$10="Абсолютные значения",ABS(Z717),Z717)),Z717)))</x:f>
      </x:c>
      <x:c r="CD717" s="50" t="str">
        <x:f>IF(22&gt;'Настройки'!$B$3,"",IF(ISBLANK(AA717),IF('Настройки'!$B$9="Нулевой спрос",0,""),IF(AA717&lt;0,IF('Настройки'!$B$10="Исключить","",IF('Настройки'!$B$10="Абсолютные значения",ABS(AA717),AA717)),AA717)))</x:f>
      </x:c>
      <x:c r="CE717" s="50" t="str">
        <x:f>IF(23&gt;'Настройки'!$B$3,"",IF(ISBLANK(AB717),IF('Настройки'!$B$9="Нулевой спрос",0,""),IF(AB717&lt;0,IF('Настройки'!$B$10="Исключить","",IF('Настройки'!$B$10="Абсолютные значения",ABS(AB717),AB717)),AB717)))</x:f>
      </x:c>
      <x:c r="CF717" s="50" t="str">
        <x:f>IF(24&gt;'Настройки'!$B$3,"",IF(ISBLANK(AC717),IF('Настройки'!$B$9="Нулевой спрос",0,""),IF(AC717&lt;0,IF('Настройки'!$B$10="Исключить","",IF('Настройки'!$B$10="Абсолютные значения",ABS(AC717),AC717)),AC717)))</x:f>
      </x:c>
      <x:c r="CG717" s="50" t="str">
        <x:f>IF(25&gt;'Настройки'!$B$3,"",IF(ISBLANK(AD717),IF('Настройки'!$B$9="Нулевой спрос",0,""),IF(AD717&lt;0,IF('Настройки'!$B$10="Исключить","",IF('Настройки'!$B$10="Абсолютные значения",ABS(AD717),AD717)),AD717)))</x:f>
      </x:c>
      <x:c r="CH717" s="50" t="str">
        <x:f>IF(26&gt;'Настройки'!$B$3,"",IF(ISBLANK(AE717),IF('Настройки'!$B$9="Нулевой спрос",0,""),IF(AE717&lt;0,IF('Настройки'!$B$10="Исключить","",IF('Настройки'!$B$10="Абсолютные значения",ABS(AE717),AE717)),AE717)))</x:f>
      </x:c>
      <x:c r="CI717" s="50" t="str">
        <x:f>IF(27&gt;'Настройки'!$B$3,"",IF(ISBLANK(AF717),IF('Настройки'!$B$9="Нулевой спрос",0,""),IF(AF717&lt;0,IF('Настройки'!$B$10="Исключить","",IF('Настройки'!$B$10="Абсолютные значения",ABS(AF717),AF717)),AF717)))</x:f>
      </x:c>
      <x:c r="CJ717" s="50" t="str">
        <x:f>IF(28&gt;'Настройки'!$B$3,"",IF(ISBLANK(AG717),IF('Настройки'!$B$9="Нулевой спрос",0,""),IF(AG717&lt;0,IF('Настройки'!$B$10="Исключить","",IF('Настройки'!$B$10="Абсолютные значения",ABS(AG717),AG717)),AG717)))</x:f>
      </x:c>
      <x:c r="CK717" s="50" t="str">
        <x:f>IF(29&gt;'Настройки'!$B$3,"",IF(ISBLANK(AH717),IF('Настройки'!$B$9="Нулевой спрос",0,""),IF(AH717&lt;0,IF('Настройки'!$B$10="Исключить","",IF('Настройки'!$B$10="Абсолютные значения",ABS(AH717),AH717)),AH717)))</x:f>
      </x:c>
      <x:c r="CL717" s="50" t="str">
        <x:f>IF(30&gt;'Настройки'!$B$3,"",IF(ISBLANK(AI717),IF('Настройки'!$B$9="Нулевой спрос",0,""),IF(AI717&lt;0,IF('Настройки'!$B$10="Исключить","",IF('Настройки'!$B$10="Абсолютные значения",ABS(AI717),AI717)),AI717)))</x:f>
      </x:c>
      <x:c r="CM717" s="50" t="str">
        <x:f>IF(31&gt;'Настройки'!$B$3,"",IF(ISBLANK(AJ717),IF('Настройки'!$B$9="Нулевой спрос",0,""),IF(AJ717&lt;0,IF('Настройки'!$B$10="Исключить","",IF('Настройки'!$B$10="Абсолютные значения",ABS(AJ717),AJ717)),AJ717)))</x:f>
      </x:c>
      <x:c r="CN717" s="50" t="str">
        <x:f>IF(32&gt;'Настройки'!$B$3,"",IF(ISBLANK(AK717),IF('Настройки'!$B$9="Нулевой спрос",0,""),IF(AK717&lt;0,IF('Настройки'!$B$10="Исключить","",IF('Настройки'!$B$10="Абсолютные значения",ABS(AK717),AK717)),AK717)))</x:f>
      </x:c>
      <x:c r="CO717" s="50" t="str">
        <x:f>IF(33&gt;'Настройки'!$B$3,"",IF(ISBLANK(AL717),IF('Настройки'!$B$9="Нулевой спрос",0,""),IF(AL717&lt;0,IF('Настройки'!$B$10="Исключить","",IF('Настройки'!$B$10="Абсолютные значения",ABS(AL717),AL717)),AL717)))</x:f>
      </x:c>
      <x:c r="CP717" s="50" t="str">
        <x:f>IF(34&gt;'Настройки'!$B$3,"",IF(ISBLANK(AM717),IF('Настройки'!$B$9="Нулевой спрос",0,""),IF(AM717&lt;0,IF('Настройки'!$B$10="Исключить","",IF('Настройки'!$B$10="Абсолютные значения",ABS(AM717),AM717)),AM717)))</x:f>
      </x:c>
      <x:c r="CQ717" s="50" t="str">
        <x:f>IF(35&gt;'Настройки'!$B$3,"",IF(ISBLANK(AN717),IF('Настройки'!$B$9="Нулевой спрос",0,""),IF(AN717&lt;0,IF('Настройки'!$B$10="Исключить","",IF('Настройки'!$B$10="Абсолютные значения",ABS(AN717),AN717)),AN717)))</x:f>
      </x:c>
      <x:c r="CR717" s="50" t="str">
        <x:f>IF(36&gt;'Настройки'!$B$3,"",IF(ISBLANK(AO717),IF('Настройки'!$B$9="Нулевой спрос",0,""),IF(AO717&lt;0,IF('Настройки'!$B$10="Исключить","",IF('Настройки'!$B$10="Абсолютные значения",ABS(AO717),AO717)),AO717)))</x:f>
      </x:c>
      <x:c r="CS717" s="50" t="str">
        <x:f>IF(OR(1&gt;'Настройки'!$B$3,ISBLANK(BI717),BI717=0),"",BI717)</x:f>
      </x:c>
      <x:c r="CT717" s="50" t="str">
        <x:f>IF(OR(2&gt;'Настройки'!$B$3,ISBLANK(BJ717),BJ717=0),"",BJ717)</x:f>
      </x:c>
      <x:c r="CU717" s="50" t="str">
        <x:f>IF(OR(3&gt;'Настройки'!$B$3,ISBLANK(BK717),BK717=0),"",BK717)</x:f>
      </x:c>
      <x:c r="CV717" s="50" t="str">
        <x:f>IF(OR(4&gt;'Настройки'!$B$3,ISBLANK(BL717),BL717=0),"",BL717)</x:f>
      </x:c>
      <x:c r="CW717" s="50" t="str">
        <x:f>IF(OR(5&gt;'Настройки'!$B$3,ISBLANK(BM717),BM717=0),"",BM717)</x:f>
      </x:c>
      <x:c r="CX717" s="50" t="str">
        <x:f>IF(OR(6&gt;'Настройки'!$B$3,ISBLANK(BN717),BN717=0),"",BN717)</x:f>
      </x:c>
      <x:c r="CY717" s="50" t="str">
        <x:f>IF(OR(7&gt;'Настройки'!$B$3,ISBLANK(BO717),BO717=0),"",BO717)</x:f>
      </x:c>
      <x:c r="CZ717" s="50" t="str">
        <x:f>IF(OR(8&gt;'Настройки'!$B$3,ISBLANK(BP717),BP717=0),"",BP717)</x:f>
      </x:c>
      <x:c r="DA717" s="50" t="str">
        <x:f>IF(OR(9&gt;'Настройки'!$B$3,ISBLANK(BQ717),BQ717=0),"",BQ717)</x:f>
      </x:c>
      <x:c r="DB717" s="50" t="str">
        <x:f>IF(OR(10&gt;'Настройки'!$B$3,ISBLANK(BR717),BR717=0),"",BR717)</x:f>
      </x:c>
      <x:c r="DC717" s="50" t="str">
        <x:f>IF(OR(11&gt;'Настройки'!$B$3,ISBLANK(BS717),BS717=0),"",BS717)</x:f>
      </x:c>
      <x:c r="DD717" s="50" t="str">
        <x:f>IF(OR(12&gt;'Настройки'!$B$3,ISBLANK(BT717),BT717=0),"",BT717)</x:f>
      </x:c>
      <x:c r="DE717" s="50" t="str">
        <x:f>IF(OR(13&gt;'Настройки'!$B$3,ISBLANK(BU717),BU717=0),"",BU717)</x:f>
      </x:c>
      <x:c r="DF717" s="50" t="str">
        <x:f>IF(OR(14&gt;'Настройки'!$B$3,ISBLANK(BV717),BV717=0),"",BV717)</x:f>
      </x:c>
      <x:c r="DG717" s="50" t="str">
        <x:f>IF(OR(15&gt;'Настройки'!$B$3,ISBLANK(BW717),BW717=0),"",BW717)</x:f>
      </x:c>
      <x:c r="DH717" s="50" t="str">
        <x:f>IF(OR(16&gt;'Настройки'!$B$3,ISBLANK(BX717),BX717=0),"",BX717)</x:f>
      </x:c>
      <x:c r="DI717" s="50" t="str">
        <x:f>IF(OR(17&gt;'Настройки'!$B$3,ISBLANK(BY717),BY717=0),"",BY717)</x:f>
      </x:c>
      <x:c r="DJ717" s="50" t="str">
        <x:f>IF(OR(18&gt;'Настройки'!$B$3,ISBLANK(BZ717),BZ717=0),"",BZ717)</x:f>
      </x:c>
      <x:c r="DK717" s="50" t="str">
        <x:f>IF(OR(19&gt;'Настройки'!$B$3,ISBLANK(CA717),CA717=0),"",CA717)</x:f>
      </x:c>
      <x:c r="DL717" s="50" t="str">
        <x:f>IF(OR(20&gt;'Настройки'!$B$3,ISBLANK(CB717),CB717=0),"",CB717)</x:f>
      </x:c>
      <x:c r="DM717" s="50" t="str">
        <x:f>IF(OR(21&gt;'Настройки'!$B$3,ISBLANK(CC717),CC717=0),"",CC717)</x:f>
      </x:c>
      <x:c r="DN717" s="50" t="str">
        <x:f>IF(OR(22&gt;'Настройки'!$B$3,ISBLANK(CD717),CD717=0),"",CD717)</x:f>
      </x:c>
      <x:c r="DO717" s="50" t="str">
        <x:f>IF(OR(23&gt;'Настройки'!$B$3,ISBLANK(CE717),CE717=0),"",CE717)</x:f>
      </x:c>
      <x:c r="DP717" s="50" t="str">
        <x:f>IF(OR(24&gt;'Настройки'!$B$3,ISBLANK(CF717),CF717=0),"",CF717)</x:f>
      </x:c>
      <x:c r="DQ717" s="50" t="str">
        <x:f>IF(OR(25&gt;'Настройки'!$B$3,ISBLANK(CG717),CG717=0),"",CG717)</x:f>
      </x:c>
      <x:c r="DR717" s="50" t="str">
        <x:f>IF(OR(26&gt;'Настройки'!$B$3,ISBLANK(CH717),CH717=0),"",CH717)</x:f>
      </x:c>
      <x:c r="DS717" s="50" t="str">
        <x:f>IF(OR(27&gt;'Настройки'!$B$3,ISBLANK(CI717),CI717=0),"",CI717)</x:f>
      </x:c>
      <x:c r="DT717" s="50" t="str">
        <x:f>IF(OR(28&gt;'Настройки'!$B$3,ISBLANK(CJ717),CJ717=0),"",CJ717)</x:f>
      </x:c>
      <x:c r="DU717" s="50" t="str">
        <x:f>IF(OR(29&gt;'Настройки'!$B$3,ISBLANK(CK717),CK717=0),"",CK717)</x:f>
      </x:c>
      <x:c r="DV717" s="50" t="str">
        <x:f>IF(OR(30&gt;'Настройки'!$B$3,ISBLANK(CL717),CL717=0),"",CL717)</x:f>
      </x:c>
      <x:c r="DW717" s="50" t="str">
        <x:f>IF(OR(31&gt;'Настройки'!$B$3,ISBLANK(CM717),CM717=0),"",CM717)</x:f>
      </x:c>
      <x:c r="DX717" s="50" t="str">
        <x:f>IF(OR(32&gt;'Настройки'!$B$3,ISBLANK(CN717),CN717=0),"",CN717)</x:f>
      </x:c>
      <x:c r="DY717" s="50" t="str">
        <x:f>IF(OR(33&gt;'Настройки'!$B$3,ISBLANK(CO717),CO717=0),"",CO717)</x:f>
      </x:c>
      <x:c r="DZ717" s="50" t="str">
        <x:f>IF(OR(34&gt;'Настройки'!$B$3,ISBLANK(CP717),CP717=0),"",CP717)</x:f>
      </x:c>
      <x:c r="EA717" s="50" t="str">
        <x:f>IF(OR(35&gt;'Настройки'!$B$3,ISBLANK(CQ717),CQ717=0),"",CQ717)</x:f>
      </x:c>
      <x:c r="EB717" s="50" t="str">
        <x:f>IF(OR(36&gt;'Настройки'!$B$3,ISBLANK(CR717),CR717=0),"",CR717)</x:f>
      </x:c>
      <x:c r="EC717" s="50" t="str">
        <x:f>IF(A717="","",IF(OR(BB717="AZ",BB717="BZ"),10000+ROW(),IF(AZ717&gt;'Настройки'!$B$11,20000+ROW(),IF(BF717&lt;&gt;"Обычный",30000+ROW(),IF(AX717&lt;=0,40000+ROW(),"")))))</x:f>
      </x:c>
      <x:c r="ED717" s="50" t="str">
        <x:f>IF(EC717="","",COUNTIFS($EC$2:$EC$1001,"&gt;0",$EC$2:$EC$1001,"&lt;"&amp;EC717)+1)</x:f>
      </x:c>
    </x:row>
    <x:row r="718">
      <x:c r="A718" s="115"/>
      <x:c r="B718" s="115"/>
      <x:c r="C718" s="115"/>
      <x:c r="D718" s="118"/>
      <x:c r="E718" s="118"/>
      <x:c r="F718" s="118"/>
      <x:c r="G718" s="118"/>
      <x:c r="H718" s="118"/>
      <x:c r="I718" s="118"/>
      <x:c r="J718" s="118"/>
      <x:c r="K718" s="118"/>
      <x:c r="L718" s="118"/>
      <x:c r="M718" s="118"/>
      <x:c r="N718" s="118"/>
      <x:c r="O718" s="118"/>
      <x:c r="P718" s="118"/>
      <x:c r="Q718" s="118"/>
      <x:c r="R718" s="118"/>
      <x:c r="S718" s="118"/>
      <x:c r="T718" s="118"/>
      <x:c r="U718" s="118"/>
      <x:c r="V718" s="118"/>
      <x:c r="W718" s="118"/>
      <x:c r="X718" s="118"/>
      <x:c r="Y718" s="118"/>
      <x:c r="Z718" s="118"/>
      <x:c r="AA718" s="118"/>
      <x:c r="AB718" s="118"/>
      <x:c r="AC718" s="118"/>
      <x:c r="AD718" s="118"/>
      <x:c r="AE718" s="118"/>
      <x:c r="AF718" s="118"/>
      <x:c r="AG718" s="118"/>
      <x:c r="AH718" s="118"/>
      <x:c r="AI718" s="118"/>
      <x:c r="AJ718" s="118"/>
      <x:c r="AK718" s="118"/>
      <x:c r="AL718" s="118"/>
      <x:c r="AM718" s="118"/>
      <x:c r="AN718" s="118"/>
      <x:c r="AO718" s="118"/>
      <x:c r="AP718" s="115"/>
      <x:c r="AQ718" s="49" t="str">
        <x:f>IF(A718="","",COUNT(BI718:INDEX(BI718:CR718,1,'Настройки'!$B$3)))</x:f>
      </x:c>
      <x:c r="AR718" s="49" t="str">
        <x:f>IF(A718="","",SUM(BI718:INDEX(BI718:CR718,1,'Настройки'!$B$3)))</x:f>
      </x:c>
      <x:c r="AS718" s="58" t="str">
        <x:f>IF(A718="","",IF('Настройки'!$B$4="Стоимость потребления",AR718*D718,IF('Настройки'!$B$4="Количество",AR718,E718)))</x:f>
      </x:c>
      <x:c r="AT718" s="61" t="str">
        <x:f>IF(OR(A718="",AS718&lt;0,SUM($AS$2:$AS$1001)&lt;=0),"",AS718/SUM($AS$2:$AS$1001))</x:f>
      </x:c>
      <x:c r="AU718" s="61" t="str">
        <x:f>IF(OR(A718="",AS718&lt;0,SUM($AS$2:$AS$1001)&lt;=0),"",SUMIFS($AS$2:$AS$1001,$AS$2:$AS$1001,"&gt;"&amp;AS718)/SUM($AS$2:$AS$1001))</x:f>
      </x:c>
      <x:c r="AV718" s="61" t="str">
        <x:f>IF(OR(A718="",AS718&lt;0,SUM($AS$2:$AS$1001)&lt;=0),"",SUMIFS($AS$2:$AS$1001,$AS$2:$AS$1001,"&gt;="&amp;AS718)/SUM($AS$2:$AS$1001))</x:f>
      </x:c>
      <x:c r="AW718" s="49" t="str">
        <x:f>IF(A718="","",IF(SUM($AS$2:$AS$1001)&lt;=0,"Не определён",IF(AS718&lt;0,"Исключение",IF(AU718&lt;'Настройки'!$B$5,"A",IF(AU718&lt;'Настройки'!$B$6,"B","C")))))</x:f>
      </x:c>
      <x:c r="AX718" s="58" t="str">
        <x:f>IF(A718="","",IF(AQ718=0,"",AVERAGE(BI718:INDEX(BI718:CR718,1,'Настройки'!$B$3))))</x:f>
      </x:c>
      <x:c r="AY718" s="58" t="str">
        <x:f>IF(OR(A718="",AQ718=0),"",STDEVP(BI718:INDEX(BI718:CR718,1,'Настройки'!$B$3)))</x:f>
      </x:c>
      <x:c r="AZ718" s="61" t="str">
        <x:f>IF(OR(A718="",AQ718&lt;'Настройки'!$B$12,AX718&lt;=0,AND('Настройки'!$B$10="Блокировать",COUNTIF(F718:INDEX(F718:AO718,1,'Настройки'!$B$3),"&lt;0")&gt;0)),"",AY718/ABS(AX718))</x:f>
      </x:c>
      <x:c r="BA718" s="49" t="str">
        <x:f>IF(A718="","",IF(AND('Настройки'!$B$10="Блокировать",COUNTIF(F718:INDEX(F718:AO718,1,'Настройки'!$B$3),"&lt;0")&gt;0),"Не определён",IF(AQ718&lt;'Настройки'!$B$12,"Не определён",IF(AX718=0,"Нет спроса",IF(AX718&lt;0,"Не определён",IF(AZ718&lt;='Настройки'!$B$7,"X",IF(AZ718&lt;='Настройки'!$B$8,"Y","Z")))))))</x:f>
      </x:c>
      <x:c r="BB718" s="49" t="str">
        <x:f>IF(OR(A718="",LEN(AW718)&lt;&gt;1,LEN(BA718)&lt;&gt;1),"",AW718&amp;BA718)</x:f>
      </x:c>
      <x:c r="BC718" s="61" t="str">
        <x:f>IF(OR(A718="",AQ718=0),"",(COUNT(BI718:INDEX(BI718:CR718,1,'Настройки'!$B$3))-COUNT(CS718:INDEX(CS718:EB718,1,'Настройки'!$B$3)))/AQ718)</x:f>
      </x:c>
      <x:c r="BD718" s="64" t="str">
        <x:f>IF(OR(A718="",COUNT(CS718:INDEX(CS718:EB718,1,'Настройки'!$B$3))=0),"",AQ718/COUNT(CS718:INDEX(CS718:EB718,1,'Настройки'!$B$3)))</x:f>
      </x:c>
      <x:c r="BE718" s="64" t="str">
        <x:f>IF(OR(A718="",COUNT(CS718:INDEX(CS718:EB718,1,'Настройки'!$B$3))=0),"",IF(AVERAGE(CS718:INDEX(CS718:EB718,1,'Настройки'!$B$3))=0,"",(STDEVP(CS718:INDEX(CS718:EB718,1,'Настройки'!$B$3))/ABS(AVERAGE(CS718:INDEX(CS718:EB718,1,'Настройки'!$B$3))))^2))</x:f>
      </x:c>
      <x:c r="BF718" s="49" t="str">
        <x:f>IF(A718="","",IF(AQ718&lt;3,"Недостаточно",IF(AQ718&lt;6,"Предварительный","Обычный")))</x:f>
      </x:c>
      <x:c r="BG718" s="49" t="str">
        <x:f>IF(A718="","",IF(COUNTIF(F718:INDEX(F718:AO718,1,'Настройки'!$B$3),"&lt;0")&gt;0,IF('Настройки'!$B$10="Блокировать","Отрицательный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"),"")&amp;IF(AQ718&lt;3,"Недостаточно истории. ",IF(AQ718&lt;6,"Предварительная классификация. ",""))&amp;IF(AX718=0,"Нет спроса за горизонт. ","")&amp;IF(AZ718&gt;'Настройки'!$B$11,"Экстремальная вариативность. ",""))</x:f>
      </x:c>
      <x:c r="BH718" s="49" t="str">
        <x:f>IF(A718="","",IFERROR(VLOOKUP(BB718,'Настройки'!$D$3:$E$11,2,FALSE),"Сначала проверьте исходные данные и историю спроса.")&amp;" Уточните срок поставки, MOQ и критичность.")</x:f>
      </x:c>
      <x:c r="BI718" s="50" t="str">
        <x:f>IF(1&gt;'Настройки'!$B$3,"",IF(ISBLANK(F718),IF('Настройки'!$B$9="Нулевой спрос",0,""),IF(F718&lt;0,IF('Настройки'!$B$10="Исключить","",IF('Настройки'!$B$10="Абсолютные значения",ABS(F718),F718)),F718)))</x:f>
      </x:c>
      <x:c r="BJ718" s="50" t="str">
        <x:f>IF(2&gt;'Настройки'!$B$3,"",IF(ISBLANK(G718),IF('Настройки'!$B$9="Нулевой спрос",0,""),IF(G718&lt;0,IF('Настройки'!$B$10="Исключить","",IF('Настройки'!$B$10="Абсолютные значения",ABS(G718),G718)),G718)))</x:f>
      </x:c>
      <x:c r="BK718" s="50" t="str">
        <x:f>IF(3&gt;'Настройки'!$B$3,"",IF(ISBLANK(H718),IF('Настройки'!$B$9="Нулевой спрос",0,""),IF(H718&lt;0,IF('Настройки'!$B$10="Исключить","",IF('Настройки'!$B$10="Абсолютные значения",ABS(H718),H718)),H718)))</x:f>
      </x:c>
      <x:c r="BL718" s="50" t="str">
        <x:f>IF(4&gt;'Настройки'!$B$3,"",IF(ISBLANK(I718),IF('Настройки'!$B$9="Нулевой спрос",0,""),IF(I718&lt;0,IF('Настройки'!$B$10="Исключить","",IF('Настройки'!$B$10="Абсолютные значения",ABS(I718),I718)),I718)))</x:f>
      </x:c>
      <x:c r="BM718" s="50" t="str">
        <x:f>IF(5&gt;'Настройки'!$B$3,"",IF(ISBLANK(J718),IF('Настройки'!$B$9="Нулевой спрос",0,""),IF(J718&lt;0,IF('Настройки'!$B$10="Исключить","",IF('Настройки'!$B$10="Абсолютные значения",ABS(J718),J718)),J718)))</x:f>
      </x:c>
      <x:c r="BN718" s="50" t="str">
        <x:f>IF(6&gt;'Настройки'!$B$3,"",IF(ISBLANK(K718),IF('Настройки'!$B$9="Нулевой спрос",0,""),IF(K718&lt;0,IF('Настройки'!$B$10="Исключить","",IF('Настройки'!$B$10="Абсолютные значения",ABS(K718),K718)),K718)))</x:f>
      </x:c>
      <x:c r="BO718" s="50" t="str">
        <x:f>IF(7&gt;'Настройки'!$B$3,"",IF(ISBLANK(L718),IF('Настройки'!$B$9="Нулевой спрос",0,""),IF(L718&lt;0,IF('Настройки'!$B$10="Исключить","",IF('Настройки'!$B$10="Абсолютные значения",ABS(L718),L718)),L718)))</x:f>
      </x:c>
      <x:c r="BP718" s="50" t="str">
        <x:f>IF(8&gt;'Настройки'!$B$3,"",IF(ISBLANK(M718),IF('Настройки'!$B$9="Нулевой спрос",0,""),IF(M718&lt;0,IF('Настройки'!$B$10="Исключить","",IF('Настройки'!$B$10="Абсолютные значения",ABS(M718),M718)),M718)))</x:f>
      </x:c>
      <x:c r="BQ718" s="50" t="str">
        <x:f>IF(9&gt;'Настройки'!$B$3,"",IF(ISBLANK(N718),IF('Настройки'!$B$9="Нулевой спрос",0,""),IF(N718&lt;0,IF('Настройки'!$B$10="Исключить","",IF('Настройки'!$B$10="Абсолютные значения",ABS(N718),N718)),N718)))</x:f>
      </x:c>
      <x:c r="BR718" s="50" t="str">
        <x:f>IF(10&gt;'Настройки'!$B$3,"",IF(ISBLANK(O718),IF('Настройки'!$B$9="Нулевой спрос",0,""),IF(O718&lt;0,IF('Настройки'!$B$10="Исключить","",IF('Настройки'!$B$10="Абсолютные значения",ABS(O718),O718)),O718)))</x:f>
      </x:c>
      <x:c r="BS718" s="50" t="str">
        <x:f>IF(11&gt;'Настройки'!$B$3,"",IF(ISBLANK(P718),IF('Настройки'!$B$9="Нулевой спрос",0,""),IF(P718&lt;0,IF('Настройки'!$B$10="Исключить","",IF('Настройки'!$B$10="Абсолютные значения",ABS(P718),P718)),P718)))</x:f>
      </x:c>
      <x:c r="BT718" s="50" t="str">
        <x:f>IF(12&gt;'Настройки'!$B$3,"",IF(ISBLANK(Q718),IF('Настройки'!$B$9="Нулевой спрос",0,""),IF(Q718&lt;0,IF('Настройки'!$B$10="Исключить","",IF('Настройки'!$B$10="Абсолютные значения",ABS(Q718),Q718)),Q718)))</x:f>
      </x:c>
      <x:c r="BU718" s="50" t="str">
        <x:f>IF(13&gt;'Настройки'!$B$3,"",IF(ISBLANK(R718),IF('Настройки'!$B$9="Нулевой спрос",0,""),IF(R718&lt;0,IF('Настройки'!$B$10="Исключить","",IF('Настройки'!$B$10="Абсолютные значения",ABS(R718),R718)),R718)))</x:f>
      </x:c>
      <x:c r="BV718" s="50" t="str">
        <x:f>IF(14&gt;'Настройки'!$B$3,"",IF(ISBLANK(S718),IF('Настройки'!$B$9="Нулевой спрос",0,""),IF(S718&lt;0,IF('Настройки'!$B$10="Исключить","",IF('Настройки'!$B$10="Абсолютные значения",ABS(S718),S718)),S718)))</x:f>
      </x:c>
      <x:c r="BW718" s="50" t="str">
        <x:f>IF(15&gt;'Настройки'!$B$3,"",IF(ISBLANK(T718),IF('Настройки'!$B$9="Нулевой спрос",0,""),IF(T718&lt;0,IF('Настройки'!$B$10="Исключить","",IF('Настройки'!$B$10="Абсолютные значения",ABS(T718),T718)),T718)))</x:f>
      </x:c>
      <x:c r="BX718" s="50" t="str">
        <x:f>IF(16&gt;'Настройки'!$B$3,"",IF(ISBLANK(U718),IF('Настройки'!$B$9="Нулевой спрос",0,""),IF(U718&lt;0,IF('Настройки'!$B$10="Исключить","",IF('Настройки'!$B$10="Абсолютные значения",ABS(U718),U718)),U718)))</x:f>
      </x:c>
      <x:c r="BY718" s="50" t="str">
        <x:f>IF(17&gt;'Настройки'!$B$3,"",IF(ISBLANK(V718),IF('Настройки'!$B$9="Нулевой спрос",0,""),IF(V718&lt;0,IF('Настройки'!$B$10="Исключить","",IF('Настройки'!$B$10="Абсолютные значения",ABS(V718),V718)),V718)))</x:f>
      </x:c>
      <x:c r="BZ718" s="50" t="str">
        <x:f>IF(18&gt;'Настройки'!$B$3,"",IF(ISBLANK(W718),IF('Настройки'!$B$9="Нулевой спрос",0,""),IF(W718&lt;0,IF('Настройки'!$B$10="Исключить","",IF('Настройки'!$B$10="Абсолютные значения",ABS(W718),W718)),W718)))</x:f>
      </x:c>
      <x:c r="CA718" s="50" t="str">
        <x:f>IF(19&gt;'Настройки'!$B$3,"",IF(ISBLANK(X718),IF('Настройки'!$B$9="Нулевой спрос",0,""),IF(X718&lt;0,IF('Настройки'!$B$10="Исключить","",IF('Настройки'!$B$10="Абсолютные значения",ABS(X718),X718)),X718)))</x:f>
      </x:c>
      <x:c r="CB718" s="50" t="str">
        <x:f>IF(20&gt;'Настройки'!$B$3,"",IF(ISBLANK(Y718),IF('Настройки'!$B$9="Нулевой спрос",0,""),IF(Y718&lt;0,IF('Настройки'!$B$10="Исключить","",IF('Настройки'!$B$10="Абсолютные значения",ABS(Y718),Y718)),Y718)))</x:f>
      </x:c>
      <x:c r="CC718" s="50" t="str">
        <x:f>IF(21&gt;'Настройки'!$B$3,"",IF(ISBLANK(Z718),IF('Настройки'!$B$9="Нулевой спрос",0,""),IF(Z718&lt;0,IF('Настройки'!$B$10="Исключить","",IF('Настройки'!$B$10="Абсолютные значения",ABS(Z718),Z718)),Z718)))</x:f>
      </x:c>
      <x:c r="CD718" s="50" t="str">
        <x:f>IF(22&gt;'Настройки'!$B$3,"",IF(ISBLANK(AA718),IF('Настройки'!$B$9="Нулевой спрос",0,""),IF(AA718&lt;0,IF('Настройки'!$B$10="Исключить","",IF('Настройки'!$B$10="Абсолютные значения",ABS(AA718),AA718)),AA718)))</x:f>
      </x:c>
      <x:c r="CE718" s="50" t="str">
        <x:f>IF(23&gt;'Настройки'!$B$3,"",IF(ISBLANK(AB718),IF('Настройки'!$B$9="Нулевой спрос",0,""),IF(AB718&lt;0,IF('Настройки'!$B$10="Исключить","",IF('Настройки'!$B$10="Абсолютные значения",ABS(AB718),AB718)),AB718)))</x:f>
      </x:c>
      <x:c r="CF718" s="50" t="str">
        <x:f>IF(24&gt;'Настройки'!$B$3,"",IF(ISBLANK(AC718),IF('Настройки'!$B$9="Нулевой спрос",0,""),IF(AC718&lt;0,IF('Настройки'!$B$10="Исключить","",IF('Настройки'!$B$10="Абсолютные значения",ABS(AC718),AC718)),AC718)))</x:f>
      </x:c>
      <x:c r="CG718" s="50" t="str">
        <x:f>IF(25&gt;'Настройки'!$B$3,"",IF(ISBLANK(AD718),IF('Настройки'!$B$9="Нулевой спрос",0,""),IF(AD718&lt;0,IF('Настройки'!$B$10="Исключить","",IF('Настройки'!$B$10="Абсолютные значения",ABS(AD718),AD718)),AD718)))</x:f>
      </x:c>
      <x:c r="CH718" s="50" t="str">
        <x:f>IF(26&gt;'Настройки'!$B$3,"",IF(ISBLANK(AE718),IF('Настройки'!$B$9="Нулевой спрос",0,""),IF(AE718&lt;0,IF('Настройки'!$B$10="Исключить","",IF('Настройки'!$B$10="Абсолютные значения",ABS(AE718),AE718)),AE718)))</x:f>
      </x:c>
      <x:c r="CI718" s="50" t="str">
        <x:f>IF(27&gt;'Настройки'!$B$3,"",IF(ISBLANK(AF718),IF('Настройки'!$B$9="Нулевой спрос",0,""),IF(AF718&lt;0,IF('Настройки'!$B$10="Исключить","",IF('Настройки'!$B$10="Абсолютные значения",ABS(AF718),AF718)),AF718)))</x:f>
      </x:c>
      <x:c r="CJ718" s="50" t="str">
        <x:f>IF(28&gt;'Настройки'!$B$3,"",IF(ISBLANK(AG718),IF('Настройки'!$B$9="Нулевой спрос",0,""),IF(AG718&lt;0,IF('Настройки'!$B$10="Исключить","",IF('Настройки'!$B$10="Абсолютные значения",ABS(AG718),AG718)),AG718)))</x:f>
      </x:c>
      <x:c r="CK718" s="50" t="str">
        <x:f>IF(29&gt;'Настройки'!$B$3,"",IF(ISBLANK(AH718),IF('Настройки'!$B$9="Нулевой спрос",0,""),IF(AH718&lt;0,IF('Настройки'!$B$10="Исключить","",IF('Настройки'!$B$10="Абсолютные значения",ABS(AH718),AH718)),AH718)))</x:f>
      </x:c>
      <x:c r="CL718" s="50" t="str">
        <x:f>IF(30&gt;'Настройки'!$B$3,"",IF(ISBLANK(AI718),IF('Настройки'!$B$9="Нулевой спрос",0,""),IF(AI718&lt;0,IF('Настройки'!$B$10="Исключить","",IF('Настройки'!$B$10="Абсолютные значения",ABS(AI718),AI718)),AI718)))</x:f>
      </x:c>
      <x:c r="CM718" s="50" t="str">
        <x:f>IF(31&gt;'Настройки'!$B$3,"",IF(ISBLANK(AJ718),IF('Настройки'!$B$9="Нулевой спрос",0,""),IF(AJ718&lt;0,IF('Настройки'!$B$10="Исключить","",IF('Настройки'!$B$10="Абсолютные значения",ABS(AJ718),AJ718)),AJ718)))</x:f>
      </x:c>
      <x:c r="CN718" s="50" t="str">
        <x:f>IF(32&gt;'Настройки'!$B$3,"",IF(ISBLANK(AK718),IF('Настройки'!$B$9="Нулевой спрос",0,""),IF(AK718&lt;0,IF('Настройки'!$B$10="Исключить","",IF('Настройки'!$B$10="Абсолютные значения",ABS(AK718),AK718)),AK718)))</x:f>
      </x:c>
      <x:c r="CO718" s="50" t="str">
        <x:f>IF(33&gt;'Настройки'!$B$3,"",IF(ISBLANK(AL718),IF('Настройки'!$B$9="Нулевой спрос",0,""),IF(AL718&lt;0,IF('Настройки'!$B$10="Исключить","",IF('Настройки'!$B$10="Абсолютные значения",ABS(AL718),AL718)),AL718)))</x:f>
      </x:c>
      <x:c r="CP718" s="50" t="str">
        <x:f>IF(34&gt;'Настройки'!$B$3,"",IF(ISBLANK(AM718),IF('Настройки'!$B$9="Нулевой спрос",0,""),IF(AM718&lt;0,IF('Настройки'!$B$10="Исключить","",IF('Настройки'!$B$10="Абсолютные значения",ABS(AM718),AM718)),AM718)))</x:f>
      </x:c>
      <x:c r="CQ718" s="50" t="str">
        <x:f>IF(35&gt;'Настройки'!$B$3,"",IF(ISBLANK(AN718),IF('Настройки'!$B$9="Нулевой спрос",0,""),IF(AN718&lt;0,IF('Настройки'!$B$10="Исключить","",IF('Настройки'!$B$10="Абсолютные значения",ABS(AN718),AN718)),AN718)))</x:f>
      </x:c>
      <x:c r="CR718" s="50" t="str">
        <x:f>IF(36&gt;'Настройки'!$B$3,"",IF(ISBLANK(AO718),IF('Настройки'!$B$9="Нулевой спрос",0,""),IF(AO718&lt;0,IF('Настройки'!$B$10="Исключить","",IF('Настройки'!$B$10="Абсолютные значения",ABS(AO718),AO718)),AO718)))</x:f>
      </x:c>
      <x:c r="CS718" s="50" t="str">
        <x:f>IF(OR(1&gt;'Настройки'!$B$3,ISBLANK(BI718),BI718=0),"",BI718)</x:f>
      </x:c>
      <x:c r="CT718" s="50" t="str">
        <x:f>IF(OR(2&gt;'Настройки'!$B$3,ISBLANK(BJ718),BJ718=0),"",BJ718)</x:f>
      </x:c>
      <x:c r="CU718" s="50" t="str">
        <x:f>IF(OR(3&gt;'Настройки'!$B$3,ISBLANK(BK718),BK718=0),"",BK718)</x:f>
      </x:c>
      <x:c r="CV718" s="50" t="str">
        <x:f>IF(OR(4&gt;'Настройки'!$B$3,ISBLANK(BL718),BL718=0),"",BL718)</x:f>
      </x:c>
      <x:c r="CW718" s="50" t="str">
        <x:f>IF(OR(5&gt;'Настройки'!$B$3,ISBLANK(BM718),BM718=0),"",BM718)</x:f>
      </x:c>
      <x:c r="CX718" s="50" t="str">
        <x:f>IF(OR(6&gt;'Настройки'!$B$3,ISBLANK(BN718),BN718=0),"",BN718)</x:f>
      </x:c>
      <x:c r="CY718" s="50" t="str">
        <x:f>IF(OR(7&gt;'Настройки'!$B$3,ISBLANK(BO718),BO718=0),"",BO718)</x:f>
      </x:c>
      <x:c r="CZ718" s="50" t="str">
        <x:f>IF(OR(8&gt;'Настройки'!$B$3,ISBLANK(BP718),BP718=0),"",BP718)</x:f>
      </x:c>
      <x:c r="DA718" s="50" t="str">
        <x:f>IF(OR(9&gt;'Настройки'!$B$3,ISBLANK(BQ718),BQ718=0),"",BQ718)</x:f>
      </x:c>
      <x:c r="DB718" s="50" t="str">
        <x:f>IF(OR(10&gt;'Настройки'!$B$3,ISBLANK(BR718),BR718=0),"",BR718)</x:f>
      </x:c>
      <x:c r="DC718" s="50" t="str">
        <x:f>IF(OR(11&gt;'Настройки'!$B$3,ISBLANK(BS718),BS718=0),"",BS718)</x:f>
      </x:c>
      <x:c r="DD718" s="50" t="str">
        <x:f>IF(OR(12&gt;'Настройки'!$B$3,ISBLANK(BT718),BT718=0),"",BT718)</x:f>
      </x:c>
      <x:c r="DE718" s="50" t="str">
        <x:f>IF(OR(13&gt;'Настройки'!$B$3,ISBLANK(BU718),BU718=0),"",BU718)</x:f>
      </x:c>
      <x:c r="DF718" s="50" t="str">
        <x:f>IF(OR(14&gt;'Настройки'!$B$3,ISBLANK(BV718),BV718=0),"",BV718)</x:f>
      </x:c>
      <x:c r="DG718" s="50" t="str">
        <x:f>IF(OR(15&gt;'Настройки'!$B$3,ISBLANK(BW718),BW718=0),"",BW718)</x:f>
      </x:c>
      <x:c r="DH718" s="50" t="str">
        <x:f>IF(OR(16&gt;'Настройки'!$B$3,ISBLANK(BX718),BX718=0),"",BX718)</x:f>
      </x:c>
      <x:c r="DI718" s="50" t="str">
        <x:f>IF(OR(17&gt;'Настройки'!$B$3,ISBLANK(BY718),BY718=0),"",BY718)</x:f>
      </x:c>
      <x:c r="DJ718" s="50" t="str">
        <x:f>IF(OR(18&gt;'Настройки'!$B$3,ISBLANK(BZ718),BZ718=0),"",BZ718)</x:f>
      </x:c>
      <x:c r="DK718" s="50" t="str">
        <x:f>IF(OR(19&gt;'Настройки'!$B$3,ISBLANK(CA718),CA718=0),"",CA718)</x:f>
      </x:c>
      <x:c r="DL718" s="50" t="str">
        <x:f>IF(OR(20&gt;'Настройки'!$B$3,ISBLANK(CB718),CB718=0),"",CB718)</x:f>
      </x:c>
      <x:c r="DM718" s="50" t="str">
        <x:f>IF(OR(21&gt;'Настройки'!$B$3,ISBLANK(CC718),CC718=0),"",CC718)</x:f>
      </x:c>
      <x:c r="DN718" s="50" t="str">
        <x:f>IF(OR(22&gt;'Настройки'!$B$3,ISBLANK(CD718),CD718=0),"",CD718)</x:f>
      </x:c>
      <x:c r="DO718" s="50" t="str">
        <x:f>IF(OR(23&gt;'Настройки'!$B$3,ISBLANK(CE718),CE718=0),"",CE718)</x:f>
      </x:c>
      <x:c r="DP718" s="50" t="str">
        <x:f>IF(OR(24&gt;'Настройки'!$B$3,ISBLANK(CF718),CF718=0),"",CF718)</x:f>
      </x:c>
      <x:c r="DQ718" s="50" t="str">
        <x:f>IF(OR(25&gt;'Настройки'!$B$3,ISBLANK(CG718),CG718=0),"",CG718)</x:f>
      </x:c>
      <x:c r="DR718" s="50" t="str">
        <x:f>IF(OR(26&gt;'Настройки'!$B$3,ISBLANK(CH718),CH718=0),"",CH718)</x:f>
      </x:c>
      <x:c r="DS718" s="50" t="str">
        <x:f>IF(OR(27&gt;'Настройки'!$B$3,ISBLANK(CI718),CI718=0),"",CI718)</x:f>
      </x:c>
      <x:c r="DT718" s="50" t="str">
        <x:f>IF(OR(28&gt;'Настройки'!$B$3,ISBLANK(CJ718),CJ718=0),"",CJ718)</x:f>
      </x:c>
      <x:c r="DU718" s="50" t="str">
        <x:f>IF(OR(29&gt;'Настройки'!$B$3,ISBLANK(CK718),CK718=0),"",CK718)</x:f>
      </x:c>
      <x:c r="DV718" s="50" t="str">
        <x:f>IF(OR(30&gt;'Настройки'!$B$3,ISBLANK(CL718),CL718=0),"",CL718)</x:f>
      </x:c>
      <x:c r="DW718" s="50" t="str">
        <x:f>IF(OR(31&gt;'Настройки'!$B$3,ISBLANK(CM718),CM718=0),"",CM718)</x:f>
      </x:c>
      <x:c r="DX718" s="50" t="str">
        <x:f>IF(OR(32&gt;'Настройки'!$B$3,ISBLANK(CN718),CN718=0),"",CN718)</x:f>
      </x:c>
      <x:c r="DY718" s="50" t="str">
        <x:f>IF(OR(33&gt;'Настройки'!$B$3,ISBLANK(CO718),CO718=0),"",CO718)</x:f>
      </x:c>
      <x:c r="DZ718" s="50" t="str">
        <x:f>IF(OR(34&gt;'Настройки'!$B$3,ISBLANK(CP718),CP718=0),"",CP718)</x:f>
      </x:c>
      <x:c r="EA718" s="50" t="str">
        <x:f>IF(OR(35&gt;'Настройки'!$B$3,ISBLANK(CQ718),CQ718=0),"",CQ718)</x:f>
      </x:c>
      <x:c r="EB718" s="50" t="str">
        <x:f>IF(OR(36&gt;'Настройки'!$B$3,ISBLANK(CR718),CR718=0),"",CR718)</x:f>
      </x:c>
      <x:c r="EC718" s="50" t="str">
        <x:f>IF(A718="","",IF(OR(BB718="AZ",BB718="BZ"),10000+ROW(),IF(AZ718&gt;'Настройки'!$B$11,20000+ROW(),IF(BF718&lt;&gt;"Обычный",30000+ROW(),IF(AX718&lt;=0,40000+ROW(),"")))))</x:f>
      </x:c>
      <x:c r="ED718" s="50" t="str">
        <x:f>IF(EC718="","",COUNTIFS($EC$2:$EC$1001,"&gt;0",$EC$2:$EC$1001,"&lt;"&amp;EC718)+1)</x:f>
      </x:c>
    </x:row>
    <x:row r="719">
      <x:c r="A719" s="115"/>
      <x:c r="B719" s="115"/>
      <x:c r="C719" s="115"/>
      <x:c r="D719" s="118"/>
      <x:c r="E719" s="118"/>
      <x:c r="F719" s="118"/>
      <x:c r="G719" s="118"/>
      <x:c r="H719" s="118"/>
      <x:c r="I719" s="118"/>
      <x:c r="J719" s="118"/>
      <x:c r="K719" s="118"/>
      <x:c r="L719" s="118"/>
      <x:c r="M719" s="118"/>
      <x:c r="N719" s="118"/>
      <x:c r="O719" s="118"/>
      <x:c r="P719" s="118"/>
      <x:c r="Q719" s="118"/>
      <x:c r="R719" s="118"/>
      <x:c r="S719" s="118"/>
      <x:c r="T719" s="118"/>
      <x:c r="U719" s="118"/>
      <x:c r="V719" s="118"/>
      <x:c r="W719" s="118"/>
      <x:c r="X719" s="118"/>
      <x:c r="Y719" s="118"/>
      <x:c r="Z719" s="118"/>
      <x:c r="AA719" s="118"/>
      <x:c r="AB719" s="118"/>
      <x:c r="AC719" s="118"/>
      <x:c r="AD719" s="118"/>
      <x:c r="AE719" s="118"/>
      <x:c r="AF719" s="118"/>
      <x:c r="AG719" s="118"/>
      <x:c r="AH719" s="118"/>
      <x:c r="AI719" s="118"/>
      <x:c r="AJ719" s="118"/>
      <x:c r="AK719" s="118"/>
      <x:c r="AL719" s="118"/>
      <x:c r="AM719" s="118"/>
      <x:c r="AN719" s="118"/>
      <x:c r="AO719" s="118"/>
      <x:c r="AP719" s="115"/>
      <x:c r="AQ719" s="49" t="str">
        <x:f>IF(A719="","",COUNT(BI719:INDEX(BI719:CR719,1,'Настройки'!$B$3)))</x:f>
      </x:c>
      <x:c r="AR719" s="49" t="str">
        <x:f>IF(A719="","",SUM(BI719:INDEX(BI719:CR719,1,'Настройки'!$B$3)))</x:f>
      </x:c>
      <x:c r="AS719" s="58" t="str">
        <x:f>IF(A719="","",IF('Настройки'!$B$4="Стоимость потребления",AR719*D719,IF('Настройки'!$B$4="Количество",AR719,E719)))</x:f>
      </x:c>
      <x:c r="AT719" s="61" t="str">
        <x:f>IF(OR(A719="",AS719&lt;0,SUM($AS$2:$AS$1001)&lt;=0),"",AS719/SUM($AS$2:$AS$1001))</x:f>
      </x:c>
      <x:c r="AU719" s="61" t="str">
        <x:f>IF(OR(A719="",AS719&lt;0,SUM($AS$2:$AS$1001)&lt;=0),"",SUMIFS($AS$2:$AS$1001,$AS$2:$AS$1001,"&gt;"&amp;AS719)/SUM($AS$2:$AS$1001))</x:f>
      </x:c>
      <x:c r="AV719" s="61" t="str">
        <x:f>IF(OR(A719="",AS719&lt;0,SUM($AS$2:$AS$1001)&lt;=0),"",SUMIFS($AS$2:$AS$1001,$AS$2:$AS$1001,"&gt;="&amp;AS719)/SUM($AS$2:$AS$1001))</x:f>
      </x:c>
      <x:c r="AW719" s="49" t="str">
        <x:f>IF(A719="","",IF(SUM($AS$2:$AS$1001)&lt;=0,"Не определён",IF(AS719&lt;0,"Исключение",IF(AU719&lt;'Настройки'!$B$5,"A",IF(AU719&lt;'Настройки'!$B$6,"B","C")))))</x:f>
      </x:c>
      <x:c r="AX719" s="58" t="str">
        <x:f>IF(A719="","",IF(AQ719=0,"",AVERAGE(BI719:INDEX(BI719:CR719,1,'Настройки'!$B$3))))</x:f>
      </x:c>
      <x:c r="AY719" s="58" t="str">
        <x:f>IF(OR(A719="",AQ719=0),"",STDEVP(BI719:INDEX(BI719:CR719,1,'Настройки'!$B$3)))</x:f>
      </x:c>
      <x:c r="AZ719" s="61" t="str">
        <x:f>IF(OR(A719="",AQ719&lt;'Настройки'!$B$12,AX719&lt;=0,AND('Настройки'!$B$10="Блокировать",COUNTIF(F719:INDEX(F719:AO719,1,'Настройки'!$B$3),"&lt;0")&gt;0)),"",AY719/ABS(AX719))</x:f>
      </x:c>
      <x:c r="BA719" s="49" t="str">
        <x:f>IF(A719="","",IF(AND('Настройки'!$B$10="Блокировать",COUNTIF(F719:INDEX(F719:AO719,1,'Настройки'!$B$3),"&lt;0")&gt;0),"Не определён",IF(AQ719&lt;'Настройки'!$B$12,"Не определён",IF(AX719=0,"Нет спроса",IF(AX719&lt;0,"Не определён",IF(AZ719&lt;='Настройки'!$B$7,"X",IF(AZ719&lt;='Настройки'!$B$8,"Y","Z")))))))</x:f>
      </x:c>
      <x:c r="BB719" s="49" t="str">
        <x:f>IF(OR(A719="",LEN(AW719)&lt;&gt;1,LEN(BA719)&lt;&gt;1),"",AW719&amp;BA719)</x:f>
      </x:c>
      <x:c r="BC719" s="61" t="str">
        <x:f>IF(OR(A719="",AQ719=0),"",(COUNT(BI719:INDEX(BI719:CR719,1,'Настройки'!$B$3))-COUNT(CS719:INDEX(CS719:EB719,1,'Настройки'!$B$3)))/AQ719)</x:f>
      </x:c>
      <x:c r="BD719" s="64" t="str">
        <x:f>IF(OR(A719="",COUNT(CS719:INDEX(CS719:EB719,1,'Настройки'!$B$3))=0),"",AQ719/COUNT(CS719:INDEX(CS719:EB719,1,'Настройки'!$B$3)))</x:f>
      </x:c>
      <x:c r="BE719" s="64" t="str">
        <x:f>IF(OR(A719="",COUNT(CS719:INDEX(CS719:EB719,1,'Настройки'!$B$3))=0),"",IF(AVERAGE(CS719:INDEX(CS719:EB719,1,'Настройки'!$B$3))=0,"",(STDEVP(CS719:INDEX(CS719:EB719,1,'Настройки'!$B$3))/ABS(AVERAGE(CS719:INDEX(CS719:EB719,1,'Настройки'!$B$3))))^2))</x:f>
      </x:c>
      <x:c r="BF719" s="49" t="str">
        <x:f>IF(A719="","",IF(AQ719&lt;3,"Недостаточно",IF(AQ719&lt;6,"Предварительный","Обычный")))</x:f>
      </x:c>
      <x:c r="BG719" s="49" t="str">
        <x:f>IF(A719="","",IF(COUNTIF(F719:INDEX(F719:AO719,1,'Настройки'!$B$3),"&lt;0")&gt;0,IF('Настройки'!$B$10="Блокировать","Отрицательный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"),"")&amp;IF(AQ719&lt;3,"Недостаточно истории. ",IF(AQ719&lt;6,"Предварительная классификация. ",""))&amp;IF(AX719=0,"Нет спроса за горизонт. ","")&amp;IF(AZ719&gt;'Настройки'!$B$11,"Экстремальная вариативность. ",""))</x:f>
      </x:c>
      <x:c r="BH719" s="49" t="str">
        <x:f>IF(A719="","",IFERROR(VLOOKUP(BB719,'Настройки'!$D$3:$E$11,2,FALSE),"Сначала проверьте исходные данные и историю спроса.")&amp;" Уточните срок поставки, MOQ и критичность.")</x:f>
      </x:c>
      <x:c r="BI719" s="50" t="str">
        <x:f>IF(1&gt;'Настройки'!$B$3,"",IF(ISBLANK(F719),IF('Настройки'!$B$9="Нулевой спрос",0,""),IF(F719&lt;0,IF('Настройки'!$B$10="Исключить","",IF('Настройки'!$B$10="Абсолютные значения",ABS(F719),F719)),F719)))</x:f>
      </x:c>
      <x:c r="BJ719" s="50" t="str">
        <x:f>IF(2&gt;'Настройки'!$B$3,"",IF(ISBLANK(G719),IF('Настройки'!$B$9="Нулевой спрос",0,""),IF(G719&lt;0,IF('Настройки'!$B$10="Исключить","",IF('Настройки'!$B$10="Абсолютные значения",ABS(G719),G719)),G719)))</x:f>
      </x:c>
      <x:c r="BK719" s="50" t="str">
        <x:f>IF(3&gt;'Настройки'!$B$3,"",IF(ISBLANK(H719),IF('Настройки'!$B$9="Нулевой спрос",0,""),IF(H719&lt;0,IF('Настройки'!$B$10="Исключить","",IF('Настройки'!$B$10="Абсолютные значения",ABS(H719),H719)),H719)))</x:f>
      </x:c>
      <x:c r="BL719" s="50" t="str">
        <x:f>IF(4&gt;'Настройки'!$B$3,"",IF(ISBLANK(I719),IF('Настройки'!$B$9="Нулевой спрос",0,""),IF(I719&lt;0,IF('Настройки'!$B$10="Исключить","",IF('Настройки'!$B$10="Абсолютные значения",ABS(I719),I719)),I719)))</x:f>
      </x:c>
      <x:c r="BM719" s="50" t="str">
        <x:f>IF(5&gt;'Настройки'!$B$3,"",IF(ISBLANK(J719),IF('Настройки'!$B$9="Нулевой спрос",0,""),IF(J719&lt;0,IF('Настройки'!$B$10="Исключить","",IF('Настройки'!$B$10="Абсолютные значения",ABS(J719),J719)),J719)))</x:f>
      </x:c>
      <x:c r="BN719" s="50" t="str">
        <x:f>IF(6&gt;'Настройки'!$B$3,"",IF(ISBLANK(K719),IF('Настройки'!$B$9="Нулевой спрос",0,""),IF(K719&lt;0,IF('Настройки'!$B$10="Исключить","",IF('Настройки'!$B$10="Абсолютные значения",ABS(K719),K719)),K719)))</x:f>
      </x:c>
      <x:c r="BO719" s="50" t="str">
        <x:f>IF(7&gt;'Настройки'!$B$3,"",IF(ISBLANK(L719),IF('Настройки'!$B$9="Нулевой спрос",0,""),IF(L719&lt;0,IF('Настройки'!$B$10="Исключить","",IF('Настройки'!$B$10="Абсолютные значения",ABS(L719),L719)),L719)))</x:f>
      </x:c>
      <x:c r="BP719" s="50" t="str">
        <x:f>IF(8&gt;'Настройки'!$B$3,"",IF(ISBLANK(M719),IF('Настройки'!$B$9="Нулевой спрос",0,""),IF(M719&lt;0,IF('Настройки'!$B$10="Исключить","",IF('Настройки'!$B$10="Абсолютные значения",ABS(M719),M719)),M719)))</x:f>
      </x:c>
      <x:c r="BQ719" s="50" t="str">
        <x:f>IF(9&gt;'Настройки'!$B$3,"",IF(ISBLANK(N719),IF('Настройки'!$B$9="Нулевой спрос",0,""),IF(N719&lt;0,IF('Настройки'!$B$10="Исключить","",IF('Настройки'!$B$10="Абсолютные значения",ABS(N719),N719)),N719)))</x:f>
      </x:c>
      <x:c r="BR719" s="50" t="str">
        <x:f>IF(10&gt;'Настройки'!$B$3,"",IF(ISBLANK(O719),IF('Настройки'!$B$9="Нулевой спрос",0,""),IF(O719&lt;0,IF('Настройки'!$B$10="Исключить","",IF('Настройки'!$B$10="Абсолютные значения",ABS(O719),O719)),O719)))</x:f>
      </x:c>
      <x:c r="BS719" s="50" t="str">
        <x:f>IF(11&gt;'Настройки'!$B$3,"",IF(ISBLANK(P719),IF('Настройки'!$B$9="Нулевой спрос",0,""),IF(P719&lt;0,IF('Настройки'!$B$10="Исключить","",IF('Настройки'!$B$10="Абсолютные значения",ABS(P719),P719)),P719)))</x:f>
      </x:c>
      <x:c r="BT719" s="50" t="str">
        <x:f>IF(12&gt;'Настройки'!$B$3,"",IF(ISBLANK(Q719),IF('Настройки'!$B$9="Нулевой спрос",0,""),IF(Q719&lt;0,IF('Настройки'!$B$10="Исключить","",IF('Настройки'!$B$10="Абсолютные значения",ABS(Q719),Q719)),Q719)))</x:f>
      </x:c>
      <x:c r="BU719" s="50" t="str">
        <x:f>IF(13&gt;'Настройки'!$B$3,"",IF(ISBLANK(R719),IF('Настройки'!$B$9="Нулевой спрос",0,""),IF(R719&lt;0,IF('Настройки'!$B$10="Исключить","",IF('Настройки'!$B$10="Абсолютные значения",ABS(R719),R719)),R719)))</x:f>
      </x:c>
      <x:c r="BV719" s="50" t="str">
        <x:f>IF(14&gt;'Настройки'!$B$3,"",IF(ISBLANK(S719),IF('Настройки'!$B$9="Нулевой спрос",0,""),IF(S719&lt;0,IF('Настройки'!$B$10="Исключить","",IF('Настройки'!$B$10="Абсолютные значения",ABS(S719),S719)),S719)))</x:f>
      </x:c>
      <x:c r="BW719" s="50" t="str">
        <x:f>IF(15&gt;'Настройки'!$B$3,"",IF(ISBLANK(T719),IF('Настройки'!$B$9="Нулевой спрос",0,""),IF(T719&lt;0,IF('Настройки'!$B$10="Исключить","",IF('Настройки'!$B$10="Абсолютные значения",ABS(T719),T719)),T719)))</x:f>
      </x:c>
      <x:c r="BX719" s="50" t="str">
        <x:f>IF(16&gt;'Настройки'!$B$3,"",IF(ISBLANK(U719),IF('Настройки'!$B$9="Нулевой спрос",0,""),IF(U719&lt;0,IF('Настройки'!$B$10="Исключить","",IF('Настройки'!$B$10="Абсолютные значения",ABS(U719),U719)),U719)))</x:f>
      </x:c>
      <x:c r="BY719" s="50" t="str">
        <x:f>IF(17&gt;'Настройки'!$B$3,"",IF(ISBLANK(V719),IF('Настройки'!$B$9="Нулевой спрос",0,""),IF(V719&lt;0,IF('Настройки'!$B$10="Исключить","",IF('Настройки'!$B$10="Абсолютные значения",ABS(V719),V719)),V719)))</x:f>
      </x:c>
      <x:c r="BZ719" s="50" t="str">
        <x:f>IF(18&gt;'Настройки'!$B$3,"",IF(ISBLANK(W719),IF('Настройки'!$B$9="Нулевой спрос",0,""),IF(W719&lt;0,IF('Настройки'!$B$10="Исключить","",IF('Настройки'!$B$10="Абсолютные значения",ABS(W719),W719)),W719)))</x:f>
      </x:c>
      <x:c r="CA719" s="50" t="str">
        <x:f>IF(19&gt;'Настройки'!$B$3,"",IF(ISBLANK(X719),IF('Настройки'!$B$9="Нулевой спрос",0,""),IF(X719&lt;0,IF('Настройки'!$B$10="Исключить","",IF('Настройки'!$B$10="Абсолютные значения",ABS(X719),X719)),X719)))</x:f>
      </x:c>
      <x:c r="CB719" s="50" t="str">
        <x:f>IF(20&gt;'Настройки'!$B$3,"",IF(ISBLANK(Y719),IF('Настройки'!$B$9="Нулевой спрос",0,""),IF(Y719&lt;0,IF('Настройки'!$B$10="Исключить","",IF('Настройки'!$B$10="Абсолютные значения",ABS(Y719),Y719)),Y719)))</x:f>
      </x:c>
      <x:c r="CC719" s="50" t="str">
        <x:f>IF(21&gt;'Настройки'!$B$3,"",IF(ISBLANK(Z719),IF('Настройки'!$B$9="Нулевой спрос",0,""),IF(Z719&lt;0,IF('Настройки'!$B$10="Исключить","",IF('Настройки'!$B$10="Абсолютные значения",ABS(Z719),Z719)),Z719)))</x:f>
      </x:c>
      <x:c r="CD719" s="50" t="str">
        <x:f>IF(22&gt;'Настройки'!$B$3,"",IF(ISBLANK(AA719),IF('Настройки'!$B$9="Нулевой спрос",0,""),IF(AA719&lt;0,IF('Настройки'!$B$10="Исключить","",IF('Настройки'!$B$10="Абсолютные значения",ABS(AA719),AA719)),AA719)))</x:f>
      </x:c>
      <x:c r="CE719" s="50" t="str">
        <x:f>IF(23&gt;'Настройки'!$B$3,"",IF(ISBLANK(AB719),IF('Настройки'!$B$9="Нулевой спрос",0,""),IF(AB719&lt;0,IF('Настройки'!$B$10="Исключить","",IF('Настройки'!$B$10="Абсолютные значения",ABS(AB719),AB719)),AB719)))</x:f>
      </x:c>
      <x:c r="CF719" s="50" t="str">
        <x:f>IF(24&gt;'Настройки'!$B$3,"",IF(ISBLANK(AC719),IF('Настройки'!$B$9="Нулевой спрос",0,""),IF(AC719&lt;0,IF('Настройки'!$B$10="Исключить","",IF('Настройки'!$B$10="Абсолютные значения",ABS(AC719),AC719)),AC719)))</x:f>
      </x:c>
      <x:c r="CG719" s="50" t="str">
        <x:f>IF(25&gt;'Настройки'!$B$3,"",IF(ISBLANK(AD719),IF('Настройки'!$B$9="Нулевой спрос",0,""),IF(AD719&lt;0,IF('Настройки'!$B$10="Исключить","",IF('Настройки'!$B$10="Абсолютные значения",ABS(AD719),AD719)),AD719)))</x:f>
      </x:c>
      <x:c r="CH719" s="50" t="str">
        <x:f>IF(26&gt;'Настройки'!$B$3,"",IF(ISBLANK(AE719),IF('Настройки'!$B$9="Нулевой спрос",0,""),IF(AE719&lt;0,IF('Настройки'!$B$10="Исключить","",IF('Настройки'!$B$10="Абсолютные значения",ABS(AE719),AE719)),AE719)))</x:f>
      </x:c>
      <x:c r="CI719" s="50" t="str">
        <x:f>IF(27&gt;'Настройки'!$B$3,"",IF(ISBLANK(AF719),IF('Настройки'!$B$9="Нулевой спрос",0,""),IF(AF719&lt;0,IF('Настройки'!$B$10="Исключить","",IF('Настройки'!$B$10="Абсолютные значения",ABS(AF719),AF719)),AF719)))</x:f>
      </x:c>
      <x:c r="CJ719" s="50" t="str">
        <x:f>IF(28&gt;'Настройки'!$B$3,"",IF(ISBLANK(AG719),IF('Настройки'!$B$9="Нулевой спрос",0,""),IF(AG719&lt;0,IF('Настройки'!$B$10="Исключить","",IF('Настройки'!$B$10="Абсолютные значения",ABS(AG719),AG719)),AG719)))</x:f>
      </x:c>
      <x:c r="CK719" s="50" t="str">
        <x:f>IF(29&gt;'Настройки'!$B$3,"",IF(ISBLANK(AH719),IF('Настройки'!$B$9="Нулевой спрос",0,""),IF(AH719&lt;0,IF('Настройки'!$B$10="Исключить","",IF('Настройки'!$B$10="Абсолютные значения",ABS(AH719),AH719)),AH719)))</x:f>
      </x:c>
      <x:c r="CL719" s="50" t="str">
        <x:f>IF(30&gt;'Настройки'!$B$3,"",IF(ISBLANK(AI719),IF('Настройки'!$B$9="Нулевой спрос",0,""),IF(AI719&lt;0,IF('Настройки'!$B$10="Исключить","",IF('Настройки'!$B$10="Абсолютные значения",ABS(AI719),AI719)),AI719)))</x:f>
      </x:c>
      <x:c r="CM719" s="50" t="str">
        <x:f>IF(31&gt;'Настройки'!$B$3,"",IF(ISBLANK(AJ719),IF('Настройки'!$B$9="Нулевой спрос",0,""),IF(AJ719&lt;0,IF('Настройки'!$B$10="Исключить","",IF('Настройки'!$B$10="Абсолютные значения",ABS(AJ719),AJ719)),AJ719)))</x:f>
      </x:c>
      <x:c r="CN719" s="50" t="str">
        <x:f>IF(32&gt;'Настройки'!$B$3,"",IF(ISBLANK(AK719),IF('Настройки'!$B$9="Нулевой спрос",0,""),IF(AK719&lt;0,IF('Настройки'!$B$10="Исключить","",IF('Настройки'!$B$10="Абсолютные значения",ABS(AK719),AK719)),AK719)))</x:f>
      </x:c>
      <x:c r="CO719" s="50" t="str">
        <x:f>IF(33&gt;'Настройки'!$B$3,"",IF(ISBLANK(AL719),IF('Настройки'!$B$9="Нулевой спрос",0,""),IF(AL719&lt;0,IF('Настройки'!$B$10="Исключить","",IF('Настройки'!$B$10="Абсолютные значения",ABS(AL719),AL719)),AL719)))</x:f>
      </x:c>
      <x:c r="CP719" s="50" t="str">
        <x:f>IF(34&gt;'Настройки'!$B$3,"",IF(ISBLANK(AM719),IF('Настройки'!$B$9="Нулевой спрос",0,""),IF(AM719&lt;0,IF('Настройки'!$B$10="Исключить","",IF('Настройки'!$B$10="Абсолютные значения",ABS(AM719),AM719)),AM719)))</x:f>
      </x:c>
      <x:c r="CQ719" s="50" t="str">
        <x:f>IF(35&gt;'Настройки'!$B$3,"",IF(ISBLANK(AN719),IF('Настройки'!$B$9="Нулевой спрос",0,""),IF(AN719&lt;0,IF('Настройки'!$B$10="Исключить","",IF('Настройки'!$B$10="Абсолютные значения",ABS(AN719),AN719)),AN719)))</x:f>
      </x:c>
      <x:c r="CR719" s="50" t="str">
        <x:f>IF(36&gt;'Настройки'!$B$3,"",IF(ISBLANK(AO719),IF('Настройки'!$B$9="Нулевой спрос",0,""),IF(AO719&lt;0,IF('Настройки'!$B$10="Исключить","",IF('Настройки'!$B$10="Абсолютные значения",ABS(AO719),AO719)),AO719)))</x:f>
      </x:c>
      <x:c r="CS719" s="50" t="str">
        <x:f>IF(OR(1&gt;'Настройки'!$B$3,ISBLANK(BI719),BI719=0),"",BI719)</x:f>
      </x:c>
      <x:c r="CT719" s="50" t="str">
        <x:f>IF(OR(2&gt;'Настройки'!$B$3,ISBLANK(BJ719),BJ719=0),"",BJ719)</x:f>
      </x:c>
      <x:c r="CU719" s="50" t="str">
        <x:f>IF(OR(3&gt;'Настройки'!$B$3,ISBLANK(BK719),BK719=0),"",BK719)</x:f>
      </x:c>
      <x:c r="CV719" s="50" t="str">
        <x:f>IF(OR(4&gt;'Настройки'!$B$3,ISBLANK(BL719),BL719=0),"",BL719)</x:f>
      </x:c>
      <x:c r="CW719" s="50" t="str">
        <x:f>IF(OR(5&gt;'Настройки'!$B$3,ISBLANK(BM719),BM719=0),"",BM719)</x:f>
      </x:c>
      <x:c r="CX719" s="50" t="str">
        <x:f>IF(OR(6&gt;'Настройки'!$B$3,ISBLANK(BN719),BN719=0),"",BN719)</x:f>
      </x:c>
      <x:c r="CY719" s="50" t="str">
        <x:f>IF(OR(7&gt;'Настройки'!$B$3,ISBLANK(BO719),BO719=0),"",BO719)</x:f>
      </x:c>
      <x:c r="CZ719" s="50" t="str">
        <x:f>IF(OR(8&gt;'Настройки'!$B$3,ISBLANK(BP719),BP719=0),"",BP719)</x:f>
      </x:c>
      <x:c r="DA719" s="50" t="str">
        <x:f>IF(OR(9&gt;'Настройки'!$B$3,ISBLANK(BQ719),BQ719=0),"",BQ719)</x:f>
      </x:c>
      <x:c r="DB719" s="50" t="str">
        <x:f>IF(OR(10&gt;'Настройки'!$B$3,ISBLANK(BR719),BR719=0),"",BR719)</x:f>
      </x:c>
      <x:c r="DC719" s="50" t="str">
        <x:f>IF(OR(11&gt;'Настройки'!$B$3,ISBLANK(BS719),BS719=0),"",BS719)</x:f>
      </x:c>
      <x:c r="DD719" s="50" t="str">
        <x:f>IF(OR(12&gt;'Настройки'!$B$3,ISBLANK(BT719),BT719=0),"",BT719)</x:f>
      </x:c>
      <x:c r="DE719" s="50" t="str">
        <x:f>IF(OR(13&gt;'Настройки'!$B$3,ISBLANK(BU719),BU719=0),"",BU719)</x:f>
      </x:c>
      <x:c r="DF719" s="50" t="str">
        <x:f>IF(OR(14&gt;'Настройки'!$B$3,ISBLANK(BV719),BV719=0),"",BV719)</x:f>
      </x:c>
      <x:c r="DG719" s="50" t="str">
        <x:f>IF(OR(15&gt;'Настройки'!$B$3,ISBLANK(BW719),BW719=0),"",BW719)</x:f>
      </x:c>
      <x:c r="DH719" s="50" t="str">
        <x:f>IF(OR(16&gt;'Настройки'!$B$3,ISBLANK(BX719),BX719=0),"",BX719)</x:f>
      </x:c>
      <x:c r="DI719" s="50" t="str">
        <x:f>IF(OR(17&gt;'Настройки'!$B$3,ISBLANK(BY719),BY719=0),"",BY719)</x:f>
      </x:c>
      <x:c r="DJ719" s="50" t="str">
        <x:f>IF(OR(18&gt;'Настройки'!$B$3,ISBLANK(BZ719),BZ719=0),"",BZ719)</x:f>
      </x:c>
      <x:c r="DK719" s="50" t="str">
        <x:f>IF(OR(19&gt;'Настройки'!$B$3,ISBLANK(CA719),CA719=0),"",CA719)</x:f>
      </x:c>
      <x:c r="DL719" s="50" t="str">
        <x:f>IF(OR(20&gt;'Настройки'!$B$3,ISBLANK(CB719),CB719=0),"",CB719)</x:f>
      </x:c>
      <x:c r="DM719" s="50" t="str">
        <x:f>IF(OR(21&gt;'Настройки'!$B$3,ISBLANK(CC719),CC719=0),"",CC719)</x:f>
      </x:c>
      <x:c r="DN719" s="50" t="str">
        <x:f>IF(OR(22&gt;'Настройки'!$B$3,ISBLANK(CD719),CD719=0),"",CD719)</x:f>
      </x:c>
      <x:c r="DO719" s="50" t="str">
        <x:f>IF(OR(23&gt;'Настройки'!$B$3,ISBLANK(CE719),CE719=0),"",CE719)</x:f>
      </x:c>
      <x:c r="DP719" s="50" t="str">
        <x:f>IF(OR(24&gt;'Настройки'!$B$3,ISBLANK(CF719),CF719=0),"",CF719)</x:f>
      </x:c>
      <x:c r="DQ719" s="50" t="str">
        <x:f>IF(OR(25&gt;'Настройки'!$B$3,ISBLANK(CG719),CG719=0),"",CG719)</x:f>
      </x:c>
      <x:c r="DR719" s="50" t="str">
        <x:f>IF(OR(26&gt;'Настройки'!$B$3,ISBLANK(CH719),CH719=0),"",CH719)</x:f>
      </x:c>
      <x:c r="DS719" s="50" t="str">
        <x:f>IF(OR(27&gt;'Настройки'!$B$3,ISBLANK(CI719),CI719=0),"",CI719)</x:f>
      </x:c>
      <x:c r="DT719" s="50" t="str">
        <x:f>IF(OR(28&gt;'Настройки'!$B$3,ISBLANK(CJ719),CJ719=0),"",CJ719)</x:f>
      </x:c>
      <x:c r="DU719" s="50" t="str">
        <x:f>IF(OR(29&gt;'Настройки'!$B$3,ISBLANK(CK719),CK719=0),"",CK719)</x:f>
      </x:c>
      <x:c r="DV719" s="50" t="str">
        <x:f>IF(OR(30&gt;'Настройки'!$B$3,ISBLANK(CL719),CL719=0),"",CL719)</x:f>
      </x:c>
      <x:c r="DW719" s="50" t="str">
        <x:f>IF(OR(31&gt;'Настройки'!$B$3,ISBLANK(CM719),CM719=0),"",CM719)</x:f>
      </x:c>
      <x:c r="DX719" s="50" t="str">
        <x:f>IF(OR(32&gt;'Настройки'!$B$3,ISBLANK(CN719),CN719=0),"",CN719)</x:f>
      </x:c>
      <x:c r="DY719" s="50" t="str">
        <x:f>IF(OR(33&gt;'Настройки'!$B$3,ISBLANK(CO719),CO719=0),"",CO719)</x:f>
      </x:c>
      <x:c r="DZ719" s="50" t="str">
        <x:f>IF(OR(34&gt;'Настройки'!$B$3,ISBLANK(CP719),CP719=0),"",CP719)</x:f>
      </x:c>
      <x:c r="EA719" s="50" t="str">
        <x:f>IF(OR(35&gt;'Настройки'!$B$3,ISBLANK(CQ719),CQ719=0),"",CQ719)</x:f>
      </x:c>
      <x:c r="EB719" s="50" t="str">
        <x:f>IF(OR(36&gt;'Настройки'!$B$3,ISBLANK(CR719),CR719=0),"",CR719)</x:f>
      </x:c>
      <x:c r="EC719" s="50" t="str">
        <x:f>IF(A719="","",IF(OR(BB719="AZ",BB719="BZ"),10000+ROW(),IF(AZ719&gt;'Настройки'!$B$11,20000+ROW(),IF(BF719&lt;&gt;"Обычный",30000+ROW(),IF(AX719&lt;=0,40000+ROW(),"")))))</x:f>
      </x:c>
      <x:c r="ED719" s="50" t="str">
        <x:f>IF(EC719="","",COUNTIFS($EC$2:$EC$1001,"&gt;0",$EC$2:$EC$1001,"&lt;"&amp;EC719)+1)</x:f>
      </x:c>
    </x:row>
    <x:row r="720">
      <x:c r="A720" s="115"/>
      <x:c r="B720" s="115"/>
      <x:c r="C720" s="115"/>
      <x:c r="D720" s="118"/>
      <x:c r="E720" s="118"/>
      <x:c r="F720" s="118"/>
      <x:c r="G720" s="118"/>
      <x:c r="H720" s="118"/>
      <x:c r="I720" s="118"/>
      <x:c r="J720" s="118"/>
      <x:c r="K720" s="118"/>
      <x:c r="L720" s="118"/>
      <x:c r="M720" s="118"/>
      <x:c r="N720" s="118"/>
      <x:c r="O720" s="118"/>
      <x:c r="P720" s="118"/>
      <x:c r="Q720" s="118"/>
      <x:c r="R720" s="118"/>
      <x:c r="S720" s="118"/>
      <x:c r="T720" s="118"/>
      <x:c r="U720" s="118"/>
      <x:c r="V720" s="118"/>
      <x:c r="W720" s="118"/>
      <x:c r="X720" s="118"/>
      <x:c r="Y720" s="118"/>
      <x:c r="Z720" s="118"/>
      <x:c r="AA720" s="118"/>
      <x:c r="AB720" s="118"/>
      <x:c r="AC720" s="118"/>
      <x:c r="AD720" s="118"/>
      <x:c r="AE720" s="118"/>
      <x:c r="AF720" s="118"/>
      <x:c r="AG720" s="118"/>
      <x:c r="AH720" s="118"/>
      <x:c r="AI720" s="118"/>
      <x:c r="AJ720" s="118"/>
      <x:c r="AK720" s="118"/>
      <x:c r="AL720" s="118"/>
      <x:c r="AM720" s="118"/>
      <x:c r="AN720" s="118"/>
      <x:c r="AO720" s="118"/>
      <x:c r="AP720" s="115"/>
      <x:c r="AQ720" s="49" t="str">
        <x:f>IF(A720="","",COUNT(BI720:INDEX(BI720:CR720,1,'Настройки'!$B$3)))</x:f>
      </x:c>
      <x:c r="AR720" s="49" t="str">
        <x:f>IF(A720="","",SUM(BI720:INDEX(BI720:CR720,1,'Настройки'!$B$3)))</x:f>
      </x:c>
      <x:c r="AS720" s="58" t="str">
        <x:f>IF(A720="","",IF('Настройки'!$B$4="Стоимость потребления",AR720*D720,IF('Настройки'!$B$4="Количество",AR720,E720)))</x:f>
      </x:c>
      <x:c r="AT720" s="61" t="str">
        <x:f>IF(OR(A720="",AS720&lt;0,SUM($AS$2:$AS$1001)&lt;=0),"",AS720/SUM($AS$2:$AS$1001))</x:f>
      </x:c>
      <x:c r="AU720" s="61" t="str">
        <x:f>IF(OR(A720="",AS720&lt;0,SUM($AS$2:$AS$1001)&lt;=0),"",SUMIFS($AS$2:$AS$1001,$AS$2:$AS$1001,"&gt;"&amp;AS720)/SUM($AS$2:$AS$1001))</x:f>
      </x:c>
      <x:c r="AV720" s="61" t="str">
        <x:f>IF(OR(A720="",AS720&lt;0,SUM($AS$2:$AS$1001)&lt;=0),"",SUMIFS($AS$2:$AS$1001,$AS$2:$AS$1001,"&gt;="&amp;AS720)/SUM($AS$2:$AS$1001))</x:f>
      </x:c>
      <x:c r="AW720" s="49" t="str">
        <x:f>IF(A720="","",IF(SUM($AS$2:$AS$1001)&lt;=0,"Не определён",IF(AS720&lt;0,"Исключение",IF(AU720&lt;'Настройки'!$B$5,"A",IF(AU720&lt;'Настройки'!$B$6,"B","C")))))</x:f>
      </x:c>
      <x:c r="AX720" s="58" t="str">
        <x:f>IF(A720="","",IF(AQ720=0,"",AVERAGE(BI720:INDEX(BI720:CR720,1,'Настройки'!$B$3))))</x:f>
      </x:c>
      <x:c r="AY720" s="58" t="str">
        <x:f>IF(OR(A720="",AQ720=0),"",STDEVP(BI720:INDEX(BI720:CR720,1,'Настройки'!$B$3)))</x:f>
      </x:c>
      <x:c r="AZ720" s="61" t="str">
        <x:f>IF(OR(A720="",AQ720&lt;'Настройки'!$B$12,AX720&lt;=0,AND('Настройки'!$B$10="Блокировать",COUNTIF(F720:INDEX(F720:AO720,1,'Настройки'!$B$3),"&lt;0")&gt;0)),"",AY720/ABS(AX720))</x:f>
      </x:c>
      <x:c r="BA720" s="49" t="str">
        <x:f>IF(A720="","",IF(AND('Настройки'!$B$10="Блокировать",COUNTIF(F720:INDEX(F720:AO720,1,'Настройки'!$B$3),"&lt;0")&gt;0),"Не определён",IF(AQ720&lt;'Настройки'!$B$12,"Не определён",IF(AX720=0,"Нет спроса",IF(AX720&lt;0,"Не определён",IF(AZ720&lt;='Настройки'!$B$7,"X",IF(AZ720&lt;='Настройки'!$B$8,"Y","Z")))))))</x:f>
      </x:c>
      <x:c r="BB720" s="49" t="str">
        <x:f>IF(OR(A720="",LEN(AW720)&lt;&gt;1,LEN(BA720)&lt;&gt;1),"",AW720&amp;BA720)</x:f>
      </x:c>
      <x:c r="BC720" s="61" t="str">
        <x:f>IF(OR(A720="",AQ720=0),"",(COUNT(BI720:INDEX(BI720:CR720,1,'Настройки'!$B$3))-COUNT(CS720:INDEX(CS720:EB720,1,'Настройки'!$B$3)))/AQ720)</x:f>
      </x:c>
      <x:c r="BD720" s="64" t="str">
        <x:f>IF(OR(A720="",COUNT(CS720:INDEX(CS720:EB720,1,'Настройки'!$B$3))=0),"",AQ720/COUNT(CS720:INDEX(CS720:EB720,1,'Настройки'!$B$3)))</x:f>
      </x:c>
      <x:c r="BE720" s="64" t="str">
        <x:f>IF(OR(A720="",COUNT(CS720:INDEX(CS720:EB720,1,'Настройки'!$B$3))=0),"",IF(AVERAGE(CS720:INDEX(CS720:EB720,1,'Настройки'!$B$3))=0,"",(STDEVP(CS720:INDEX(CS720:EB720,1,'Настройки'!$B$3))/ABS(AVERAGE(CS720:INDEX(CS720:EB720,1,'Настройки'!$B$3))))^2))</x:f>
      </x:c>
      <x:c r="BF720" s="49" t="str">
        <x:f>IF(A720="","",IF(AQ720&lt;3,"Недостаточно",IF(AQ720&lt;6,"Предварительный","Обычный")))</x:f>
      </x:c>
      <x:c r="BG720" s="49" t="str">
        <x:f>IF(A720="","",IF(COUNTIF(F720:INDEX(F720:AO720,1,'Настройки'!$B$3),"&lt;0")&gt;0,IF('Настройки'!$B$10="Блокировать","Отрицательный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"),"")&amp;IF(AQ720&lt;3,"Недостаточно истории. ",IF(AQ720&lt;6,"Предварительная классификация. ",""))&amp;IF(AX720=0,"Нет спроса за горизонт. ","")&amp;IF(AZ720&gt;'Настройки'!$B$11,"Экстремальная вариативность. ",""))</x:f>
      </x:c>
      <x:c r="BH720" s="49" t="str">
        <x:f>IF(A720="","",IFERROR(VLOOKUP(BB720,'Настройки'!$D$3:$E$11,2,FALSE),"Сначала проверьте исходные данные и историю спроса.")&amp;" Уточните срок поставки, MOQ и критичность.")</x:f>
      </x:c>
      <x:c r="BI720" s="50" t="str">
        <x:f>IF(1&gt;'Настройки'!$B$3,"",IF(ISBLANK(F720),IF('Настройки'!$B$9="Нулевой спрос",0,""),IF(F720&lt;0,IF('Настройки'!$B$10="Исключить","",IF('Настройки'!$B$10="Абсолютные значения",ABS(F720),F720)),F720)))</x:f>
      </x:c>
      <x:c r="BJ720" s="50" t="str">
        <x:f>IF(2&gt;'Настройки'!$B$3,"",IF(ISBLANK(G720),IF('Настройки'!$B$9="Нулевой спрос",0,""),IF(G720&lt;0,IF('Настройки'!$B$10="Исключить","",IF('Настройки'!$B$10="Абсолютные значения",ABS(G720),G720)),G720)))</x:f>
      </x:c>
      <x:c r="BK720" s="50" t="str">
        <x:f>IF(3&gt;'Настройки'!$B$3,"",IF(ISBLANK(H720),IF('Настройки'!$B$9="Нулевой спрос",0,""),IF(H720&lt;0,IF('Настройки'!$B$10="Исключить","",IF('Настройки'!$B$10="Абсолютные значения",ABS(H720),H720)),H720)))</x:f>
      </x:c>
      <x:c r="BL720" s="50" t="str">
        <x:f>IF(4&gt;'Настройки'!$B$3,"",IF(ISBLANK(I720),IF('Настройки'!$B$9="Нулевой спрос",0,""),IF(I720&lt;0,IF('Настройки'!$B$10="Исключить","",IF('Настройки'!$B$10="Абсолютные значения",ABS(I720),I720)),I720)))</x:f>
      </x:c>
      <x:c r="BM720" s="50" t="str">
        <x:f>IF(5&gt;'Настройки'!$B$3,"",IF(ISBLANK(J720),IF('Настройки'!$B$9="Нулевой спрос",0,""),IF(J720&lt;0,IF('Настройки'!$B$10="Исключить","",IF('Настройки'!$B$10="Абсолютные значения",ABS(J720),J720)),J720)))</x:f>
      </x:c>
      <x:c r="BN720" s="50" t="str">
        <x:f>IF(6&gt;'Настройки'!$B$3,"",IF(ISBLANK(K720),IF('Настройки'!$B$9="Нулевой спрос",0,""),IF(K720&lt;0,IF('Настройки'!$B$10="Исключить","",IF('Настройки'!$B$10="Абсолютные значения",ABS(K720),K720)),K720)))</x:f>
      </x:c>
      <x:c r="BO720" s="50" t="str">
        <x:f>IF(7&gt;'Настройки'!$B$3,"",IF(ISBLANK(L720),IF('Настройки'!$B$9="Нулевой спрос",0,""),IF(L720&lt;0,IF('Настройки'!$B$10="Исключить","",IF('Настройки'!$B$10="Абсолютные значения",ABS(L720),L720)),L720)))</x:f>
      </x:c>
      <x:c r="BP720" s="50" t="str">
        <x:f>IF(8&gt;'Настройки'!$B$3,"",IF(ISBLANK(M720),IF('Настройки'!$B$9="Нулевой спрос",0,""),IF(M720&lt;0,IF('Настройки'!$B$10="Исключить","",IF('Настройки'!$B$10="Абсолютные значения",ABS(M720),M720)),M720)))</x:f>
      </x:c>
      <x:c r="BQ720" s="50" t="str">
        <x:f>IF(9&gt;'Настройки'!$B$3,"",IF(ISBLANK(N720),IF('Настройки'!$B$9="Нулевой спрос",0,""),IF(N720&lt;0,IF('Настройки'!$B$10="Исключить","",IF('Настройки'!$B$10="Абсолютные значения",ABS(N720),N720)),N720)))</x:f>
      </x:c>
      <x:c r="BR720" s="50" t="str">
        <x:f>IF(10&gt;'Настройки'!$B$3,"",IF(ISBLANK(O720),IF('Настройки'!$B$9="Нулевой спрос",0,""),IF(O720&lt;0,IF('Настройки'!$B$10="Исключить","",IF('Настройки'!$B$10="Абсолютные значения",ABS(O720),O720)),O720)))</x:f>
      </x:c>
      <x:c r="BS720" s="50" t="str">
        <x:f>IF(11&gt;'Настройки'!$B$3,"",IF(ISBLANK(P720),IF('Настройки'!$B$9="Нулевой спрос",0,""),IF(P720&lt;0,IF('Настройки'!$B$10="Исключить","",IF('Настройки'!$B$10="Абсолютные значения",ABS(P720),P720)),P720)))</x:f>
      </x:c>
      <x:c r="BT720" s="50" t="str">
        <x:f>IF(12&gt;'Настройки'!$B$3,"",IF(ISBLANK(Q720),IF('Настройки'!$B$9="Нулевой спрос",0,""),IF(Q720&lt;0,IF('Настройки'!$B$10="Исключить","",IF('Настройки'!$B$10="Абсолютные значения",ABS(Q720),Q720)),Q720)))</x:f>
      </x:c>
      <x:c r="BU720" s="50" t="str">
        <x:f>IF(13&gt;'Настройки'!$B$3,"",IF(ISBLANK(R720),IF('Настройки'!$B$9="Нулевой спрос",0,""),IF(R720&lt;0,IF('Настройки'!$B$10="Исключить","",IF('Настройки'!$B$10="Абсолютные значения",ABS(R720),R720)),R720)))</x:f>
      </x:c>
      <x:c r="BV720" s="50" t="str">
        <x:f>IF(14&gt;'Настройки'!$B$3,"",IF(ISBLANK(S720),IF('Настройки'!$B$9="Нулевой спрос",0,""),IF(S720&lt;0,IF('Настройки'!$B$10="Исключить","",IF('Настройки'!$B$10="Абсолютные значения",ABS(S720),S720)),S720)))</x:f>
      </x:c>
      <x:c r="BW720" s="50" t="str">
        <x:f>IF(15&gt;'Настройки'!$B$3,"",IF(ISBLANK(T720),IF('Настройки'!$B$9="Нулевой спрос",0,""),IF(T720&lt;0,IF('Настройки'!$B$10="Исключить","",IF('Настройки'!$B$10="Абсолютные значения",ABS(T720),T720)),T720)))</x:f>
      </x:c>
      <x:c r="BX720" s="50" t="str">
        <x:f>IF(16&gt;'Настройки'!$B$3,"",IF(ISBLANK(U720),IF('Настройки'!$B$9="Нулевой спрос",0,""),IF(U720&lt;0,IF('Настройки'!$B$10="Исключить","",IF('Настройки'!$B$10="Абсолютные значения",ABS(U720),U720)),U720)))</x:f>
      </x:c>
      <x:c r="BY720" s="50" t="str">
        <x:f>IF(17&gt;'Настройки'!$B$3,"",IF(ISBLANK(V720),IF('Настройки'!$B$9="Нулевой спрос",0,""),IF(V720&lt;0,IF('Настройки'!$B$10="Исключить","",IF('Настройки'!$B$10="Абсолютные значения",ABS(V720),V720)),V720)))</x:f>
      </x:c>
      <x:c r="BZ720" s="50" t="str">
        <x:f>IF(18&gt;'Настройки'!$B$3,"",IF(ISBLANK(W720),IF('Настройки'!$B$9="Нулевой спрос",0,""),IF(W720&lt;0,IF('Настройки'!$B$10="Исключить","",IF('Настройки'!$B$10="Абсолютные значения",ABS(W720),W720)),W720)))</x:f>
      </x:c>
      <x:c r="CA720" s="50" t="str">
        <x:f>IF(19&gt;'Настройки'!$B$3,"",IF(ISBLANK(X720),IF('Настройки'!$B$9="Нулевой спрос",0,""),IF(X720&lt;0,IF('Настройки'!$B$10="Исключить","",IF('Настройки'!$B$10="Абсолютные значения",ABS(X720),X720)),X720)))</x:f>
      </x:c>
      <x:c r="CB720" s="50" t="str">
        <x:f>IF(20&gt;'Настройки'!$B$3,"",IF(ISBLANK(Y720),IF('Настройки'!$B$9="Нулевой спрос",0,""),IF(Y720&lt;0,IF('Настройки'!$B$10="Исключить","",IF('Настройки'!$B$10="Абсолютные значения",ABS(Y720),Y720)),Y720)))</x:f>
      </x:c>
      <x:c r="CC720" s="50" t="str">
        <x:f>IF(21&gt;'Настройки'!$B$3,"",IF(ISBLANK(Z720),IF('Настройки'!$B$9="Нулевой спрос",0,""),IF(Z720&lt;0,IF('Настройки'!$B$10="Исключить","",IF('Настройки'!$B$10="Абсолютные значения",ABS(Z720),Z720)),Z720)))</x:f>
      </x:c>
      <x:c r="CD720" s="50" t="str">
        <x:f>IF(22&gt;'Настройки'!$B$3,"",IF(ISBLANK(AA720),IF('Настройки'!$B$9="Нулевой спрос",0,""),IF(AA720&lt;0,IF('Настройки'!$B$10="Исключить","",IF('Настройки'!$B$10="Абсолютные значения",ABS(AA720),AA720)),AA720)))</x:f>
      </x:c>
      <x:c r="CE720" s="50" t="str">
        <x:f>IF(23&gt;'Настройки'!$B$3,"",IF(ISBLANK(AB720),IF('Настройки'!$B$9="Нулевой спрос",0,""),IF(AB720&lt;0,IF('Настройки'!$B$10="Исключить","",IF('Настройки'!$B$10="Абсолютные значения",ABS(AB720),AB720)),AB720)))</x:f>
      </x:c>
      <x:c r="CF720" s="50" t="str">
        <x:f>IF(24&gt;'Настройки'!$B$3,"",IF(ISBLANK(AC720),IF('Настройки'!$B$9="Нулевой спрос",0,""),IF(AC720&lt;0,IF('Настройки'!$B$10="Исключить","",IF('Настройки'!$B$10="Абсолютные значения",ABS(AC720),AC720)),AC720)))</x:f>
      </x:c>
      <x:c r="CG720" s="50" t="str">
        <x:f>IF(25&gt;'Настройки'!$B$3,"",IF(ISBLANK(AD720),IF('Настройки'!$B$9="Нулевой спрос",0,""),IF(AD720&lt;0,IF('Настройки'!$B$10="Исключить","",IF('Настройки'!$B$10="Абсолютные значения",ABS(AD720),AD720)),AD720)))</x:f>
      </x:c>
      <x:c r="CH720" s="50" t="str">
        <x:f>IF(26&gt;'Настройки'!$B$3,"",IF(ISBLANK(AE720),IF('Настройки'!$B$9="Нулевой спрос",0,""),IF(AE720&lt;0,IF('Настройки'!$B$10="Исключить","",IF('Настройки'!$B$10="Абсолютные значения",ABS(AE720),AE720)),AE720)))</x:f>
      </x:c>
      <x:c r="CI720" s="50" t="str">
        <x:f>IF(27&gt;'Настройки'!$B$3,"",IF(ISBLANK(AF720),IF('Настройки'!$B$9="Нулевой спрос",0,""),IF(AF720&lt;0,IF('Настройки'!$B$10="Исключить","",IF('Настройки'!$B$10="Абсолютные значения",ABS(AF720),AF720)),AF720)))</x:f>
      </x:c>
      <x:c r="CJ720" s="50" t="str">
        <x:f>IF(28&gt;'Настройки'!$B$3,"",IF(ISBLANK(AG720),IF('Настройки'!$B$9="Нулевой спрос",0,""),IF(AG720&lt;0,IF('Настройки'!$B$10="Исключить","",IF('Настройки'!$B$10="Абсолютные значения",ABS(AG720),AG720)),AG720)))</x:f>
      </x:c>
      <x:c r="CK720" s="50" t="str">
        <x:f>IF(29&gt;'Настройки'!$B$3,"",IF(ISBLANK(AH720),IF('Настройки'!$B$9="Нулевой спрос",0,""),IF(AH720&lt;0,IF('Настройки'!$B$10="Исключить","",IF('Настройки'!$B$10="Абсолютные значения",ABS(AH720),AH720)),AH720)))</x:f>
      </x:c>
      <x:c r="CL720" s="50" t="str">
        <x:f>IF(30&gt;'Настройки'!$B$3,"",IF(ISBLANK(AI720),IF('Настройки'!$B$9="Нулевой спрос",0,""),IF(AI720&lt;0,IF('Настройки'!$B$10="Исключить","",IF('Настройки'!$B$10="Абсолютные значения",ABS(AI720),AI720)),AI720)))</x:f>
      </x:c>
      <x:c r="CM720" s="50" t="str">
        <x:f>IF(31&gt;'Настройки'!$B$3,"",IF(ISBLANK(AJ720),IF('Настройки'!$B$9="Нулевой спрос",0,""),IF(AJ720&lt;0,IF('Настройки'!$B$10="Исключить","",IF('Настройки'!$B$10="Абсолютные значения",ABS(AJ720),AJ720)),AJ720)))</x:f>
      </x:c>
      <x:c r="CN720" s="50" t="str">
        <x:f>IF(32&gt;'Настройки'!$B$3,"",IF(ISBLANK(AK720),IF('Настройки'!$B$9="Нулевой спрос",0,""),IF(AK720&lt;0,IF('Настройки'!$B$10="Исключить","",IF('Настройки'!$B$10="Абсолютные значения",ABS(AK720),AK720)),AK720)))</x:f>
      </x:c>
      <x:c r="CO720" s="50" t="str">
        <x:f>IF(33&gt;'Настройки'!$B$3,"",IF(ISBLANK(AL720),IF('Настройки'!$B$9="Нулевой спрос",0,""),IF(AL720&lt;0,IF('Настройки'!$B$10="Исключить","",IF('Настройки'!$B$10="Абсолютные значения",ABS(AL720),AL720)),AL720)))</x:f>
      </x:c>
      <x:c r="CP720" s="50" t="str">
        <x:f>IF(34&gt;'Настройки'!$B$3,"",IF(ISBLANK(AM720),IF('Настройки'!$B$9="Нулевой спрос",0,""),IF(AM720&lt;0,IF('Настройки'!$B$10="Исключить","",IF('Настройки'!$B$10="Абсолютные значения",ABS(AM720),AM720)),AM720)))</x:f>
      </x:c>
      <x:c r="CQ720" s="50" t="str">
        <x:f>IF(35&gt;'Настройки'!$B$3,"",IF(ISBLANK(AN720),IF('Настройки'!$B$9="Нулевой спрос",0,""),IF(AN720&lt;0,IF('Настройки'!$B$10="Исключить","",IF('Настройки'!$B$10="Абсолютные значения",ABS(AN720),AN720)),AN720)))</x:f>
      </x:c>
      <x:c r="CR720" s="50" t="str">
        <x:f>IF(36&gt;'Настройки'!$B$3,"",IF(ISBLANK(AO720),IF('Настройки'!$B$9="Нулевой спрос",0,""),IF(AO720&lt;0,IF('Настройки'!$B$10="Исключить","",IF('Настройки'!$B$10="Абсолютные значения",ABS(AO720),AO720)),AO720)))</x:f>
      </x:c>
      <x:c r="CS720" s="50" t="str">
        <x:f>IF(OR(1&gt;'Настройки'!$B$3,ISBLANK(BI720),BI720=0),"",BI720)</x:f>
      </x:c>
      <x:c r="CT720" s="50" t="str">
        <x:f>IF(OR(2&gt;'Настройки'!$B$3,ISBLANK(BJ720),BJ720=0),"",BJ720)</x:f>
      </x:c>
      <x:c r="CU720" s="50" t="str">
        <x:f>IF(OR(3&gt;'Настройки'!$B$3,ISBLANK(BK720),BK720=0),"",BK720)</x:f>
      </x:c>
      <x:c r="CV720" s="50" t="str">
        <x:f>IF(OR(4&gt;'Настройки'!$B$3,ISBLANK(BL720),BL720=0),"",BL720)</x:f>
      </x:c>
      <x:c r="CW720" s="50" t="str">
        <x:f>IF(OR(5&gt;'Настройки'!$B$3,ISBLANK(BM720),BM720=0),"",BM720)</x:f>
      </x:c>
      <x:c r="CX720" s="50" t="str">
        <x:f>IF(OR(6&gt;'Настройки'!$B$3,ISBLANK(BN720),BN720=0),"",BN720)</x:f>
      </x:c>
      <x:c r="CY720" s="50" t="str">
        <x:f>IF(OR(7&gt;'Настройки'!$B$3,ISBLANK(BO720),BO720=0),"",BO720)</x:f>
      </x:c>
      <x:c r="CZ720" s="50" t="str">
        <x:f>IF(OR(8&gt;'Настройки'!$B$3,ISBLANK(BP720),BP720=0),"",BP720)</x:f>
      </x:c>
      <x:c r="DA720" s="50" t="str">
        <x:f>IF(OR(9&gt;'Настройки'!$B$3,ISBLANK(BQ720),BQ720=0),"",BQ720)</x:f>
      </x:c>
      <x:c r="DB720" s="50" t="str">
        <x:f>IF(OR(10&gt;'Настройки'!$B$3,ISBLANK(BR720),BR720=0),"",BR720)</x:f>
      </x:c>
      <x:c r="DC720" s="50" t="str">
        <x:f>IF(OR(11&gt;'Настройки'!$B$3,ISBLANK(BS720),BS720=0),"",BS720)</x:f>
      </x:c>
      <x:c r="DD720" s="50" t="str">
        <x:f>IF(OR(12&gt;'Настройки'!$B$3,ISBLANK(BT720),BT720=0),"",BT720)</x:f>
      </x:c>
      <x:c r="DE720" s="50" t="str">
        <x:f>IF(OR(13&gt;'Настройки'!$B$3,ISBLANK(BU720),BU720=0),"",BU720)</x:f>
      </x:c>
      <x:c r="DF720" s="50" t="str">
        <x:f>IF(OR(14&gt;'Настройки'!$B$3,ISBLANK(BV720),BV720=0),"",BV720)</x:f>
      </x:c>
      <x:c r="DG720" s="50" t="str">
        <x:f>IF(OR(15&gt;'Настройки'!$B$3,ISBLANK(BW720),BW720=0),"",BW720)</x:f>
      </x:c>
      <x:c r="DH720" s="50" t="str">
        <x:f>IF(OR(16&gt;'Настройки'!$B$3,ISBLANK(BX720),BX720=0),"",BX720)</x:f>
      </x:c>
      <x:c r="DI720" s="50" t="str">
        <x:f>IF(OR(17&gt;'Настройки'!$B$3,ISBLANK(BY720),BY720=0),"",BY720)</x:f>
      </x:c>
      <x:c r="DJ720" s="50" t="str">
        <x:f>IF(OR(18&gt;'Настройки'!$B$3,ISBLANK(BZ720),BZ720=0),"",BZ720)</x:f>
      </x:c>
      <x:c r="DK720" s="50" t="str">
        <x:f>IF(OR(19&gt;'Настройки'!$B$3,ISBLANK(CA720),CA720=0),"",CA720)</x:f>
      </x:c>
      <x:c r="DL720" s="50" t="str">
        <x:f>IF(OR(20&gt;'Настройки'!$B$3,ISBLANK(CB720),CB720=0),"",CB720)</x:f>
      </x:c>
      <x:c r="DM720" s="50" t="str">
        <x:f>IF(OR(21&gt;'Настройки'!$B$3,ISBLANK(CC720),CC720=0),"",CC720)</x:f>
      </x:c>
      <x:c r="DN720" s="50" t="str">
        <x:f>IF(OR(22&gt;'Настройки'!$B$3,ISBLANK(CD720),CD720=0),"",CD720)</x:f>
      </x:c>
      <x:c r="DO720" s="50" t="str">
        <x:f>IF(OR(23&gt;'Настройки'!$B$3,ISBLANK(CE720),CE720=0),"",CE720)</x:f>
      </x:c>
      <x:c r="DP720" s="50" t="str">
        <x:f>IF(OR(24&gt;'Настройки'!$B$3,ISBLANK(CF720),CF720=0),"",CF720)</x:f>
      </x:c>
      <x:c r="DQ720" s="50" t="str">
        <x:f>IF(OR(25&gt;'Настройки'!$B$3,ISBLANK(CG720),CG720=0),"",CG720)</x:f>
      </x:c>
      <x:c r="DR720" s="50" t="str">
        <x:f>IF(OR(26&gt;'Настройки'!$B$3,ISBLANK(CH720),CH720=0),"",CH720)</x:f>
      </x:c>
      <x:c r="DS720" s="50" t="str">
        <x:f>IF(OR(27&gt;'Настройки'!$B$3,ISBLANK(CI720),CI720=0),"",CI720)</x:f>
      </x:c>
      <x:c r="DT720" s="50" t="str">
        <x:f>IF(OR(28&gt;'Настройки'!$B$3,ISBLANK(CJ720),CJ720=0),"",CJ720)</x:f>
      </x:c>
      <x:c r="DU720" s="50" t="str">
        <x:f>IF(OR(29&gt;'Настройки'!$B$3,ISBLANK(CK720),CK720=0),"",CK720)</x:f>
      </x:c>
      <x:c r="DV720" s="50" t="str">
        <x:f>IF(OR(30&gt;'Настройки'!$B$3,ISBLANK(CL720),CL720=0),"",CL720)</x:f>
      </x:c>
      <x:c r="DW720" s="50" t="str">
        <x:f>IF(OR(31&gt;'Настройки'!$B$3,ISBLANK(CM720),CM720=0),"",CM720)</x:f>
      </x:c>
      <x:c r="DX720" s="50" t="str">
        <x:f>IF(OR(32&gt;'Настройки'!$B$3,ISBLANK(CN720),CN720=0),"",CN720)</x:f>
      </x:c>
      <x:c r="DY720" s="50" t="str">
        <x:f>IF(OR(33&gt;'Настройки'!$B$3,ISBLANK(CO720),CO720=0),"",CO720)</x:f>
      </x:c>
      <x:c r="DZ720" s="50" t="str">
        <x:f>IF(OR(34&gt;'Настройки'!$B$3,ISBLANK(CP720),CP720=0),"",CP720)</x:f>
      </x:c>
      <x:c r="EA720" s="50" t="str">
        <x:f>IF(OR(35&gt;'Настройки'!$B$3,ISBLANK(CQ720),CQ720=0),"",CQ720)</x:f>
      </x:c>
      <x:c r="EB720" s="50" t="str">
        <x:f>IF(OR(36&gt;'Настройки'!$B$3,ISBLANK(CR720),CR720=0),"",CR720)</x:f>
      </x:c>
      <x:c r="EC720" s="50" t="str">
        <x:f>IF(A720="","",IF(OR(BB720="AZ",BB720="BZ"),10000+ROW(),IF(AZ720&gt;'Настройки'!$B$11,20000+ROW(),IF(BF720&lt;&gt;"Обычный",30000+ROW(),IF(AX720&lt;=0,40000+ROW(),"")))))</x:f>
      </x:c>
      <x:c r="ED720" s="50" t="str">
        <x:f>IF(EC720="","",COUNTIFS($EC$2:$EC$1001,"&gt;0",$EC$2:$EC$1001,"&lt;"&amp;EC720)+1)</x:f>
      </x:c>
    </x:row>
    <x:row r="721">
      <x:c r="A721" s="115"/>
      <x:c r="B721" s="115"/>
      <x:c r="C721" s="115"/>
      <x:c r="D721" s="118"/>
      <x:c r="E721" s="118"/>
      <x:c r="F721" s="118"/>
      <x:c r="G721" s="118"/>
      <x:c r="H721" s="118"/>
      <x:c r="I721" s="118"/>
      <x:c r="J721" s="118"/>
      <x:c r="K721" s="118"/>
      <x:c r="L721" s="118"/>
      <x:c r="M721" s="118"/>
      <x:c r="N721" s="118"/>
      <x:c r="O721" s="118"/>
      <x:c r="P721" s="118"/>
      <x:c r="Q721" s="118"/>
      <x:c r="R721" s="118"/>
      <x:c r="S721" s="118"/>
      <x:c r="T721" s="118"/>
      <x:c r="U721" s="118"/>
      <x:c r="V721" s="118"/>
      <x:c r="W721" s="118"/>
      <x:c r="X721" s="118"/>
      <x:c r="Y721" s="118"/>
      <x:c r="Z721" s="118"/>
      <x:c r="AA721" s="118"/>
      <x:c r="AB721" s="118"/>
      <x:c r="AC721" s="118"/>
      <x:c r="AD721" s="118"/>
      <x:c r="AE721" s="118"/>
      <x:c r="AF721" s="118"/>
      <x:c r="AG721" s="118"/>
      <x:c r="AH721" s="118"/>
      <x:c r="AI721" s="118"/>
      <x:c r="AJ721" s="118"/>
      <x:c r="AK721" s="118"/>
      <x:c r="AL721" s="118"/>
      <x:c r="AM721" s="118"/>
      <x:c r="AN721" s="118"/>
      <x:c r="AO721" s="118"/>
      <x:c r="AP721" s="115"/>
      <x:c r="AQ721" s="49" t="str">
        <x:f>IF(A721="","",COUNT(BI721:INDEX(BI721:CR721,1,'Настройки'!$B$3)))</x:f>
      </x:c>
      <x:c r="AR721" s="49" t="str">
        <x:f>IF(A721="","",SUM(BI721:INDEX(BI721:CR721,1,'Настройки'!$B$3)))</x:f>
      </x:c>
      <x:c r="AS721" s="58" t="str">
        <x:f>IF(A721="","",IF('Настройки'!$B$4="Стоимость потребления",AR721*D721,IF('Настройки'!$B$4="Количество",AR721,E721)))</x:f>
      </x:c>
      <x:c r="AT721" s="61" t="str">
        <x:f>IF(OR(A721="",AS721&lt;0,SUM($AS$2:$AS$1001)&lt;=0),"",AS721/SUM($AS$2:$AS$1001))</x:f>
      </x:c>
      <x:c r="AU721" s="61" t="str">
        <x:f>IF(OR(A721="",AS721&lt;0,SUM($AS$2:$AS$1001)&lt;=0),"",SUMIFS($AS$2:$AS$1001,$AS$2:$AS$1001,"&gt;"&amp;AS721)/SUM($AS$2:$AS$1001))</x:f>
      </x:c>
      <x:c r="AV721" s="61" t="str">
        <x:f>IF(OR(A721="",AS721&lt;0,SUM($AS$2:$AS$1001)&lt;=0),"",SUMIFS($AS$2:$AS$1001,$AS$2:$AS$1001,"&gt;="&amp;AS721)/SUM($AS$2:$AS$1001))</x:f>
      </x:c>
      <x:c r="AW721" s="49" t="str">
        <x:f>IF(A721="","",IF(SUM($AS$2:$AS$1001)&lt;=0,"Не определён",IF(AS721&lt;0,"Исключение",IF(AU721&lt;'Настройки'!$B$5,"A",IF(AU721&lt;'Настройки'!$B$6,"B","C")))))</x:f>
      </x:c>
      <x:c r="AX721" s="58" t="str">
        <x:f>IF(A721="","",IF(AQ721=0,"",AVERAGE(BI721:INDEX(BI721:CR721,1,'Настройки'!$B$3))))</x:f>
      </x:c>
      <x:c r="AY721" s="58" t="str">
        <x:f>IF(OR(A721="",AQ721=0),"",STDEVP(BI721:INDEX(BI721:CR721,1,'Настройки'!$B$3)))</x:f>
      </x:c>
      <x:c r="AZ721" s="61" t="str">
        <x:f>IF(OR(A721="",AQ721&lt;'Настройки'!$B$12,AX721&lt;=0,AND('Настройки'!$B$10="Блокировать",COUNTIF(F721:INDEX(F721:AO721,1,'Настройки'!$B$3),"&lt;0")&gt;0)),"",AY721/ABS(AX721))</x:f>
      </x:c>
      <x:c r="BA721" s="49" t="str">
        <x:f>IF(A721="","",IF(AND('Настройки'!$B$10="Блокировать",COUNTIF(F721:INDEX(F721:AO721,1,'Настройки'!$B$3),"&lt;0")&gt;0),"Не определён",IF(AQ721&lt;'Настройки'!$B$12,"Не определён",IF(AX721=0,"Нет спроса",IF(AX721&lt;0,"Не определён",IF(AZ721&lt;='Настройки'!$B$7,"X",IF(AZ721&lt;='Настройки'!$B$8,"Y","Z")))))))</x:f>
      </x:c>
      <x:c r="BB721" s="49" t="str">
        <x:f>IF(OR(A721="",LEN(AW721)&lt;&gt;1,LEN(BA721)&lt;&gt;1),"",AW721&amp;BA721)</x:f>
      </x:c>
      <x:c r="BC721" s="61" t="str">
        <x:f>IF(OR(A721="",AQ721=0),"",(COUNT(BI721:INDEX(BI721:CR721,1,'Настройки'!$B$3))-COUNT(CS721:INDEX(CS721:EB721,1,'Настройки'!$B$3)))/AQ721)</x:f>
      </x:c>
      <x:c r="BD721" s="64" t="str">
        <x:f>IF(OR(A721="",COUNT(CS721:INDEX(CS721:EB721,1,'Настройки'!$B$3))=0),"",AQ721/COUNT(CS721:INDEX(CS721:EB721,1,'Настройки'!$B$3)))</x:f>
      </x:c>
      <x:c r="BE721" s="64" t="str">
        <x:f>IF(OR(A721="",COUNT(CS721:INDEX(CS721:EB721,1,'Настройки'!$B$3))=0),"",IF(AVERAGE(CS721:INDEX(CS721:EB721,1,'Настройки'!$B$3))=0,"",(STDEVP(CS721:INDEX(CS721:EB721,1,'Настройки'!$B$3))/ABS(AVERAGE(CS721:INDEX(CS721:EB721,1,'Настройки'!$B$3))))^2))</x:f>
      </x:c>
      <x:c r="BF721" s="49" t="str">
        <x:f>IF(A721="","",IF(AQ721&lt;3,"Недостаточно",IF(AQ721&lt;6,"Предварительный","Обычный")))</x:f>
      </x:c>
      <x:c r="BG721" s="49" t="str">
        <x:f>IF(A721="","",IF(COUNTIF(F721:INDEX(F721:AO721,1,'Настройки'!$B$3),"&lt;0")&gt;0,IF('Настройки'!$B$10="Блокировать","Отрицательный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"),"")&amp;IF(AQ721&lt;3,"Недостаточно истории. ",IF(AQ721&lt;6,"Предварительная классификация. ",""))&amp;IF(AX721=0,"Нет спроса за горизонт. ","")&amp;IF(AZ721&gt;'Настройки'!$B$11,"Экстремальная вариативность. ",""))</x:f>
      </x:c>
      <x:c r="BH721" s="49" t="str">
        <x:f>IF(A721="","",IFERROR(VLOOKUP(BB721,'Настройки'!$D$3:$E$11,2,FALSE),"Сначала проверьте исходные данные и историю спроса.")&amp;" Уточните срок поставки, MOQ и критичность.")</x:f>
      </x:c>
      <x:c r="BI721" s="50" t="str">
        <x:f>IF(1&gt;'Настройки'!$B$3,"",IF(ISBLANK(F721),IF('Настройки'!$B$9="Нулевой спрос",0,""),IF(F721&lt;0,IF('Настройки'!$B$10="Исключить","",IF('Настройки'!$B$10="Абсолютные значения",ABS(F721),F721)),F721)))</x:f>
      </x:c>
      <x:c r="BJ721" s="50" t="str">
        <x:f>IF(2&gt;'Настройки'!$B$3,"",IF(ISBLANK(G721),IF('Настройки'!$B$9="Нулевой спрос",0,""),IF(G721&lt;0,IF('Настройки'!$B$10="Исключить","",IF('Настройки'!$B$10="Абсолютные значения",ABS(G721),G721)),G721)))</x:f>
      </x:c>
      <x:c r="BK721" s="50" t="str">
        <x:f>IF(3&gt;'Настройки'!$B$3,"",IF(ISBLANK(H721),IF('Настройки'!$B$9="Нулевой спрос",0,""),IF(H721&lt;0,IF('Настройки'!$B$10="Исключить","",IF('Настройки'!$B$10="Абсолютные значения",ABS(H721),H721)),H721)))</x:f>
      </x:c>
      <x:c r="BL721" s="50" t="str">
        <x:f>IF(4&gt;'Настройки'!$B$3,"",IF(ISBLANK(I721),IF('Настройки'!$B$9="Нулевой спрос",0,""),IF(I721&lt;0,IF('Настройки'!$B$10="Исключить","",IF('Настройки'!$B$10="Абсолютные значения",ABS(I721),I721)),I721)))</x:f>
      </x:c>
      <x:c r="BM721" s="50" t="str">
        <x:f>IF(5&gt;'Настройки'!$B$3,"",IF(ISBLANK(J721),IF('Настройки'!$B$9="Нулевой спрос",0,""),IF(J721&lt;0,IF('Настройки'!$B$10="Исключить","",IF('Настройки'!$B$10="Абсолютные значения",ABS(J721),J721)),J721)))</x:f>
      </x:c>
      <x:c r="BN721" s="50" t="str">
        <x:f>IF(6&gt;'Настройки'!$B$3,"",IF(ISBLANK(K721),IF('Настройки'!$B$9="Нулевой спрос",0,""),IF(K721&lt;0,IF('Настройки'!$B$10="Исключить","",IF('Настройки'!$B$10="Абсолютные значения",ABS(K721),K721)),K721)))</x:f>
      </x:c>
      <x:c r="BO721" s="50" t="str">
        <x:f>IF(7&gt;'Настройки'!$B$3,"",IF(ISBLANK(L721),IF('Настройки'!$B$9="Нулевой спрос",0,""),IF(L721&lt;0,IF('Настройки'!$B$10="Исключить","",IF('Настройки'!$B$10="Абсолютные значения",ABS(L721),L721)),L721)))</x:f>
      </x:c>
      <x:c r="BP721" s="50" t="str">
        <x:f>IF(8&gt;'Настройки'!$B$3,"",IF(ISBLANK(M721),IF('Настройки'!$B$9="Нулевой спрос",0,""),IF(M721&lt;0,IF('Настройки'!$B$10="Исключить","",IF('Настройки'!$B$10="Абсолютные значения",ABS(M721),M721)),M721)))</x:f>
      </x:c>
      <x:c r="BQ721" s="50" t="str">
        <x:f>IF(9&gt;'Настройки'!$B$3,"",IF(ISBLANK(N721),IF('Настройки'!$B$9="Нулевой спрос",0,""),IF(N721&lt;0,IF('Настройки'!$B$10="Исключить","",IF('Настройки'!$B$10="Абсолютные значения",ABS(N721),N721)),N721)))</x:f>
      </x:c>
      <x:c r="BR721" s="50" t="str">
        <x:f>IF(10&gt;'Настройки'!$B$3,"",IF(ISBLANK(O721),IF('Настройки'!$B$9="Нулевой спрос",0,""),IF(O721&lt;0,IF('Настройки'!$B$10="Исключить","",IF('Настройки'!$B$10="Абсолютные значения",ABS(O721),O721)),O721)))</x:f>
      </x:c>
      <x:c r="BS721" s="50" t="str">
        <x:f>IF(11&gt;'Настройки'!$B$3,"",IF(ISBLANK(P721),IF('Настройки'!$B$9="Нулевой спрос",0,""),IF(P721&lt;0,IF('Настройки'!$B$10="Исключить","",IF('Настройки'!$B$10="Абсолютные значения",ABS(P721),P721)),P721)))</x:f>
      </x:c>
      <x:c r="BT721" s="50" t="str">
        <x:f>IF(12&gt;'Настройки'!$B$3,"",IF(ISBLANK(Q721),IF('Настройки'!$B$9="Нулевой спрос",0,""),IF(Q721&lt;0,IF('Настройки'!$B$10="Исключить","",IF('Настройки'!$B$10="Абсолютные значения",ABS(Q721),Q721)),Q721)))</x:f>
      </x:c>
      <x:c r="BU721" s="50" t="str">
        <x:f>IF(13&gt;'Настройки'!$B$3,"",IF(ISBLANK(R721),IF('Настройки'!$B$9="Нулевой спрос",0,""),IF(R721&lt;0,IF('Настройки'!$B$10="Исключить","",IF('Настройки'!$B$10="Абсолютные значения",ABS(R721),R721)),R721)))</x:f>
      </x:c>
      <x:c r="BV721" s="50" t="str">
        <x:f>IF(14&gt;'Настройки'!$B$3,"",IF(ISBLANK(S721),IF('Настройки'!$B$9="Нулевой спрос",0,""),IF(S721&lt;0,IF('Настройки'!$B$10="Исключить","",IF('Настройки'!$B$10="Абсолютные значения",ABS(S721),S721)),S721)))</x:f>
      </x:c>
      <x:c r="BW721" s="50" t="str">
        <x:f>IF(15&gt;'Настройки'!$B$3,"",IF(ISBLANK(T721),IF('Настройки'!$B$9="Нулевой спрос",0,""),IF(T721&lt;0,IF('Настройки'!$B$10="Исключить","",IF('Настройки'!$B$10="Абсолютные значения",ABS(T721),T721)),T721)))</x:f>
      </x:c>
      <x:c r="BX721" s="50" t="str">
        <x:f>IF(16&gt;'Настройки'!$B$3,"",IF(ISBLANK(U721),IF('Настройки'!$B$9="Нулевой спрос",0,""),IF(U721&lt;0,IF('Настройки'!$B$10="Исключить","",IF('Настройки'!$B$10="Абсолютные значения",ABS(U721),U721)),U721)))</x:f>
      </x:c>
      <x:c r="BY721" s="50" t="str">
        <x:f>IF(17&gt;'Настройки'!$B$3,"",IF(ISBLANK(V721),IF('Настройки'!$B$9="Нулевой спрос",0,""),IF(V721&lt;0,IF('Настройки'!$B$10="Исключить","",IF('Настройки'!$B$10="Абсолютные значения",ABS(V721),V721)),V721)))</x:f>
      </x:c>
      <x:c r="BZ721" s="50" t="str">
        <x:f>IF(18&gt;'Настройки'!$B$3,"",IF(ISBLANK(W721),IF('Настройки'!$B$9="Нулевой спрос",0,""),IF(W721&lt;0,IF('Настройки'!$B$10="Исключить","",IF('Настройки'!$B$10="Абсолютные значения",ABS(W721),W721)),W721)))</x:f>
      </x:c>
      <x:c r="CA721" s="50" t="str">
        <x:f>IF(19&gt;'Настройки'!$B$3,"",IF(ISBLANK(X721),IF('Настройки'!$B$9="Нулевой спрос",0,""),IF(X721&lt;0,IF('Настройки'!$B$10="Исключить","",IF('Настройки'!$B$10="Абсолютные значения",ABS(X721),X721)),X721)))</x:f>
      </x:c>
      <x:c r="CB721" s="50" t="str">
        <x:f>IF(20&gt;'Настройки'!$B$3,"",IF(ISBLANK(Y721),IF('Настройки'!$B$9="Нулевой спрос",0,""),IF(Y721&lt;0,IF('Настройки'!$B$10="Исключить","",IF('Настройки'!$B$10="Абсолютные значения",ABS(Y721),Y721)),Y721)))</x:f>
      </x:c>
      <x:c r="CC721" s="50" t="str">
        <x:f>IF(21&gt;'Настройки'!$B$3,"",IF(ISBLANK(Z721),IF('Настройки'!$B$9="Нулевой спрос",0,""),IF(Z721&lt;0,IF('Настройки'!$B$10="Исключить","",IF('Настройки'!$B$10="Абсолютные значения",ABS(Z721),Z721)),Z721)))</x:f>
      </x:c>
      <x:c r="CD721" s="50" t="str">
        <x:f>IF(22&gt;'Настройки'!$B$3,"",IF(ISBLANK(AA721),IF('Настройки'!$B$9="Нулевой спрос",0,""),IF(AA721&lt;0,IF('Настройки'!$B$10="Исключить","",IF('Настройки'!$B$10="Абсолютные значения",ABS(AA721),AA721)),AA721)))</x:f>
      </x:c>
      <x:c r="CE721" s="50" t="str">
        <x:f>IF(23&gt;'Настройки'!$B$3,"",IF(ISBLANK(AB721),IF('Настройки'!$B$9="Нулевой спрос",0,""),IF(AB721&lt;0,IF('Настройки'!$B$10="Исключить","",IF('Настройки'!$B$10="Абсолютные значения",ABS(AB721),AB721)),AB721)))</x:f>
      </x:c>
      <x:c r="CF721" s="50" t="str">
        <x:f>IF(24&gt;'Настройки'!$B$3,"",IF(ISBLANK(AC721),IF('Настройки'!$B$9="Нулевой спрос",0,""),IF(AC721&lt;0,IF('Настройки'!$B$10="Исключить","",IF('Настройки'!$B$10="Абсолютные значения",ABS(AC721),AC721)),AC721)))</x:f>
      </x:c>
      <x:c r="CG721" s="50" t="str">
        <x:f>IF(25&gt;'Настройки'!$B$3,"",IF(ISBLANK(AD721),IF('Настройки'!$B$9="Нулевой спрос",0,""),IF(AD721&lt;0,IF('Настройки'!$B$10="Исключить","",IF('Настройки'!$B$10="Абсолютные значения",ABS(AD721),AD721)),AD721)))</x:f>
      </x:c>
      <x:c r="CH721" s="50" t="str">
        <x:f>IF(26&gt;'Настройки'!$B$3,"",IF(ISBLANK(AE721),IF('Настройки'!$B$9="Нулевой спрос",0,""),IF(AE721&lt;0,IF('Настройки'!$B$10="Исключить","",IF('Настройки'!$B$10="Абсолютные значения",ABS(AE721),AE721)),AE721)))</x:f>
      </x:c>
      <x:c r="CI721" s="50" t="str">
        <x:f>IF(27&gt;'Настройки'!$B$3,"",IF(ISBLANK(AF721),IF('Настройки'!$B$9="Нулевой спрос",0,""),IF(AF721&lt;0,IF('Настройки'!$B$10="Исключить","",IF('Настройки'!$B$10="Абсолютные значения",ABS(AF721),AF721)),AF721)))</x:f>
      </x:c>
      <x:c r="CJ721" s="50" t="str">
        <x:f>IF(28&gt;'Настройки'!$B$3,"",IF(ISBLANK(AG721),IF('Настройки'!$B$9="Нулевой спрос",0,""),IF(AG721&lt;0,IF('Настройки'!$B$10="Исключить","",IF('Настройки'!$B$10="Абсолютные значения",ABS(AG721),AG721)),AG721)))</x:f>
      </x:c>
      <x:c r="CK721" s="50" t="str">
        <x:f>IF(29&gt;'Настройки'!$B$3,"",IF(ISBLANK(AH721),IF('Настройки'!$B$9="Нулевой спрос",0,""),IF(AH721&lt;0,IF('Настройки'!$B$10="Исключить","",IF('Настройки'!$B$10="Абсолютные значения",ABS(AH721),AH721)),AH721)))</x:f>
      </x:c>
      <x:c r="CL721" s="50" t="str">
        <x:f>IF(30&gt;'Настройки'!$B$3,"",IF(ISBLANK(AI721),IF('Настройки'!$B$9="Нулевой спрос",0,""),IF(AI721&lt;0,IF('Настройки'!$B$10="Исключить","",IF('Настройки'!$B$10="Абсолютные значения",ABS(AI721),AI721)),AI721)))</x:f>
      </x:c>
      <x:c r="CM721" s="50" t="str">
        <x:f>IF(31&gt;'Настройки'!$B$3,"",IF(ISBLANK(AJ721),IF('Настройки'!$B$9="Нулевой спрос",0,""),IF(AJ721&lt;0,IF('Настройки'!$B$10="Исключить","",IF('Настройки'!$B$10="Абсолютные значения",ABS(AJ721),AJ721)),AJ721)))</x:f>
      </x:c>
      <x:c r="CN721" s="50" t="str">
        <x:f>IF(32&gt;'Настройки'!$B$3,"",IF(ISBLANK(AK721),IF('Настройки'!$B$9="Нулевой спрос",0,""),IF(AK721&lt;0,IF('Настройки'!$B$10="Исключить","",IF('Настройки'!$B$10="Абсолютные значения",ABS(AK721),AK721)),AK721)))</x:f>
      </x:c>
      <x:c r="CO721" s="50" t="str">
        <x:f>IF(33&gt;'Настройки'!$B$3,"",IF(ISBLANK(AL721),IF('Настройки'!$B$9="Нулевой спрос",0,""),IF(AL721&lt;0,IF('Настройки'!$B$10="Исключить","",IF('Настройки'!$B$10="Абсолютные значения",ABS(AL721),AL721)),AL721)))</x:f>
      </x:c>
      <x:c r="CP721" s="50" t="str">
        <x:f>IF(34&gt;'Настройки'!$B$3,"",IF(ISBLANK(AM721),IF('Настройки'!$B$9="Нулевой спрос",0,""),IF(AM721&lt;0,IF('Настройки'!$B$10="Исключить","",IF('Настройки'!$B$10="Абсолютные значения",ABS(AM721),AM721)),AM721)))</x:f>
      </x:c>
      <x:c r="CQ721" s="50" t="str">
        <x:f>IF(35&gt;'Настройки'!$B$3,"",IF(ISBLANK(AN721),IF('Настройки'!$B$9="Нулевой спрос",0,""),IF(AN721&lt;0,IF('Настройки'!$B$10="Исключить","",IF('Настройки'!$B$10="Абсолютные значения",ABS(AN721),AN721)),AN721)))</x:f>
      </x:c>
      <x:c r="CR721" s="50" t="str">
        <x:f>IF(36&gt;'Настройки'!$B$3,"",IF(ISBLANK(AO721),IF('Настройки'!$B$9="Нулевой спрос",0,""),IF(AO721&lt;0,IF('Настройки'!$B$10="Исключить","",IF('Настройки'!$B$10="Абсолютные значения",ABS(AO721),AO721)),AO721)))</x:f>
      </x:c>
      <x:c r="CS721" s="50" t="str">
        <x:f>IF(OR(1&gt;'Настройки'!$B$3,ISBLANK(BI721),BI721=0),"",BI721)</x:f>
      </x:c>
      <x:c r="CT721" s="50" t="str">
        <x:f>IF(OR(2&gt;'Настройки'!$B$3,ISBLANK(BJ721),BJ721=0),"",BJ721)</x:f>
      </x:c>
      <x:c r="CU721" s="50" t="str">
        <x:f>IF(OR(3&gt;'Настройки'!$B$3,ISBLANK(BK721),BK721=0),"",BK721)</x:f>
      </x:c>
      <x:c r="CV721" s="50" t="str">
        <x:f>IF(OR(4&gt;'Настройки'!$B$3,ISBLANK(BL721),BL721=0),"",BL721)</x:f>
      </x:c>
      <x:c r="CW721" s="50" t="str">
        <x:f>IF(OR(5&gt;'Настройки'!$B$3,ISBLANK(BM721),BM721=0),"",BM721)</x:f>
      </x:c>
      <x:c r="CX721" s="50" t="str">
        <x:f>IF(OR(6&gt;'Настройки'!$B$3,ISBLANK(BN721),BN721=0),"",BN721)</x:f>
      </x:c>
      <x:c r="CY721" s="50" t="str">
        <x:f>IF(OR(7&gt;'Настройки'!$B$3,ISBLANK(BO721),BO721=0),"",BO721)</x:f>
      </x:c>
      <x:c r="CZ721" s="50" t="str">
        <x:f>IF(OR(8&gt;'Настройки'!$B$3,ISBLANK(BP721),BP721=0),"",BP721)</x:f>
      </x:c>
      <x:c r="DA721" s="50" t="str">
        <x:f>IF(OR(9&gt;'Настройки'!$B$3,ISBLANK(BQ721),BQ721=0),"",BQ721)</x:f>
      </x:c>
      <x:c r="DB721" s="50" t="str">
        <x:f>IF(OR(10&gt;'Настройки'!$B$3,ISBLANK(BR721),BR721=0),"",BR721)</x:f>
      </x:c>
      <x:c r="DC721" s="50" t="str">
        <x:f>IF(OR(11&gt;'Настройки'!$B$3,ISBLANK(BS721),BS721=0),"",BS721)</x:f>
      </x:c>
      <x:c r="DD721" s="50" t="str">
        <x:f>IF(OR(12&gt;'Настройки'!$B$3,ISBLANK(BT721),BT721=0),"",BT721)</x:f>
      </x:c>
      <x:c r="DE721" s="50" t="str">
        <x:f>IF(OR(13&gt;'Настройки'!$B$3,ISBLANK(BU721),BU721=0),"",BU721)</x:f>
      </x:c>
      <x:c r="DF721" s="50" t="str">
        <x:f>IF(OR(14&gt;'Настройки'!$B$3,ISBLANK(BV721),BV721=0),"",BV721)</x:f>
      </x:c>
      <x:c r="DG721" s="50" t="str">
        <x:f>IF(OR(15&gt;'Настройки'!$B$3,ISBLANK(BW721),BW721=0),"",BW721)</x:f>
      </x:c>
      <x:c r="DH721" s="50" t="str">
        <x:f>IF(OR(16&gt;'Настройки'!$B$3,ISBLANK(BX721),BX721=0),"",BX721)</x:f>
      </x:c>
      <x:c r="DI721" s="50" t="str">
        <x:f>IF(OR(17&gt;'Настройки'!$B$3,ISBLANK(BY721),BY721=0),"",BY721)</x:f>
      </x:c>
      <x:c r="DJ721" s="50" t="str">
        <x:f>IF(OR(18&gt;'Настройки'!$B$3,ISBLANK(BZ721),BZ721=0),"",BZ721)</x:f>
      </x:c>
      <x:c r="DK721" s="50" t="str">
        <x:f>IF(OR(19&gt;'Настройки'!$B$3,ISBLANK(CA721),CA721=0),"",CA721)</x:f>
      </x:c>
      <x:c r="DL721" s="50" t="str">
        <x:f>IF(OR(20&gt;'Настройки'!$B$3,ISBLANK(CB721),CB721=0),"",CB721)</x:f>
      </x:c>
      <x:c r="DM721" s="50" t="str">
        <x:f>IF(OR(21&gt;'Настройки'!$B$3,ISBLANK(CC721),CC721=0),"",CC721)</x:f>
      </x:c>
      <x:c r="DN721" s="50" t="str">
        <x:f>IF(OR(22&gt;'Настройки'!$B$3,ISBLANK(CD721),CD721=0),"",CD721)</x:f>
      </x:c>
      <x:c r="DO721" s="50" t="str">
        <x:f>IF(OR(23&gt;'Настройки'!$B$3,ISBLANK(CE721),CE721=0),"",CE721)</x:f>
      </x:c>
      <x:c r="DP721" s="50" t="str">
        <x:f>IF(OR(24&gt;'Настройки'!$B$3,ISBLANK(CF721),CF721=0),"",CF721)</x:f>
      </x:c>
      <x:c r="DQ721" s="50" t="str">
        <x:f>IF(OR(25&gt;'Настройки'!$B$3,ISBLANK(CG721),CG721=0),"",CG721)</x:f>
      </x:c>
      <x:c r="DR721" s="50" t="str">
        <x:f>IF(OR(26&gt;'Настройки'!$B$3,ISBLANK(CH721),CH721=0),"",CH721)</x:f>
      </x:c>
      <x:c r="DS721" s="50" t="str">
        <x:f>IF(OR(27&gt;'Настройки'!$B$3,ISBLANK(CI721),CI721=0),"",CI721)</x:f>
      </x:c>
      <x:c r="DT721" s="50" t="str">
        <x:f>IF(OR(28&gt;'Настройки'!$B$3,ISBLANK(CJ721),CJ721=0),"",CJ721)</x:f>
      </x:c>
      <x:c r="DU721" s="50" t="str">
        <x:f>IF(OR(29&gt;'Настройки'!$B$3,ISBLANK(CK721),CK721=0),"",CK721)</x:f>
      </x:c>
      <x:c r="DV721" s="50" t="str">
        <x:f>IF(OR(30&gt;'Настройки'!$B$3,ISBLANK(CL721),CL721=0),"",CL721)</x:f>
      </x:c>
      <x:c r="DW721" s="50" t="str">
        <x:f>IF(OR(31&gt;'Настройки'!$B$3,ISBLANK(CM721),CM721=0),"",CM721)</x:f>
      </x:c>
      <x:c r="DX721" s="50" t="str">
        <x:f>IF(OR(32&gt;'Настройки'!$B$3,ISBLANK(CN721),CN721=0),"",CN721)</x:f>
      </x:c>
      <x:c r="DY721" s="50" t="str">
        <x:f>IF(OR(33&gt;'Настройки'!$B$3,ISBLANK(CO721),CO721=0),"",CO721)</x:f>
      </x:c>
      <x:c r="DZ721" s="50" t="str">
        <x:f>IF(OR(34&gt;'Настройки'!$B$3,ISBLANK(CP721),CP721=0),"",CP721)</x:f>
      </x:c>
      <x:c r="EA721" s="50" t="str">
        <x:f>IF(OR(35&gt;'Настройки'!$B$3,ISBLANK(CQ721),CQ721=0),"",CQ721)</x:f>
      </x:c>
      <x:c r="EB721" s="50" t="str">
        <x:f>IF(OR(36&gt;'Настройки'!$B$3,ISBLANK(CR721),CR721=0),"",CR721)</x:f>
      </x:c>
      <x:c r="EC721" s="50" t="str">
        <x:f>IF(A721="","",IF(OR(BB721="AZ",BB721="BZ"),10000+ROW(),IF(AZ721&gt;'Настройки'!$B$11,20000+ROW(),IF(BF721&lt;&gt;"Обычный",30000+ROW(),IF(AX721&lt;=0,40000+ROW(),"")))))</x:f>
      </x:c>
      <x:c r="ED721" s="50" t="str">
        <x:f>IF(EC721="","",COUNTIFS($EC$2:$EC$1001,"&gt;0",$EC$2:$EC$1001,"&lt;"&amp;EC721)+1)</x:f>
      </x:c>
    </x:row>
    <x:row r="722">
      <x:c r="A722" s="115"/>
      <x:c r="B722" s="115"/>
      <x:c r="C722" s="115"/>
      <x:c r="D722" s="118"/>
      <x:c r="E722" s="118"/>
      <x:c r="F722" s="118"/>
      <x:c r="G722" s="118"/>
      <x:c r="H722" s="118"/>
      <x:c r="I722" s="118"/>
      <x:c r="J722" s="118"/>
      <x:c r="K722" s="118"/>
      <x:c r="L722" s="118"/>
      <x:c r="M722" s="118"/>
      <x:c r="N722" s="118"/>
      <x:c r="O722" s="118"/>
      <x:c r="P722" s="118"/>
      <x:c r="Q722" s="118"/>
      <x:c r="R722" s="118"/>
      <x:c r="S722" s="118"/>
      <x:c r="T722" s="118"/>
      <x:c r="U722" s="118"/>
      <x:c r="V722" s="118"/>
      <x:c r="W722" s="118"/>
      <x:c r="X722" s="118"/>
      <x:c r="Y722" s="118"/>
      <x:c r="Z722" s="118"/>
      <x:c r="AA722" s="118"/>
      <x:c r="AB722" s="118"/>
      <x:c r="AC722" s="118"/>
      <x:c r="AD722" s="118"/>
      <x:c r="AE722" s="118"/>
      <x:c r="AF722" s="118"/>
      <x:c r="AG722" s="118"/>
      <x:c r="AH722" s="118"/>
      <x:c r="AI722" s="118"/>
      <x:c r="AJ722" s="118"/>
      <x:c r="AK722" s="118"/>
      <x:c r="AL722" s="118"/>
      <x:c r="AM722" s="118"/>
      <x:c r="AN722" s="118"/>
      <x:c r="AO722" s="118"/>
      <x:c r="AP722" s="115"/>
      <x:c r="AQ722" s="49" t="str">
        <x:f>IF(A722="","",COUNT(BI722:INDEX(BI722:CR722,1,'Настройки'!$B$3)))</x:f>
      </x:c>
      <x:c r="AR722" s="49" t="str">
        <x:f>IF(A722="","",SUM(BI722:INDEX(BI722:CR722,1,'Настройки'!$B$3)))</x:f>
      </x:c>
      <x:c r="AS722" s="58" t="str">
        <x:f>IF(A722="","",IF('Настройки'!$B$4="Стоимость потребления",AR722*D722,IF('Настройки'!$B$4="Количество",AR722,E722)))</x:f>
      </x:c>
      <x:c r="AT722" s="61" t="str">
        <x:f>IF(OR(A722="",AS722&lt;0,SUM($AS$2:$AS$1001)&lt;=0),"",AS722/SUM($AS$2:$AS$1001))</x:f>
      </x:c>
      <x:c r="AU722" s="61" t="str">
        <x:f>IF(OR(A722="",AS722&lt;0,SUM($AS$2:$AS$1001)&lt;=0),"",SUMIFS($AS$2:$AS$1001,$AS$2:$AS$1001,"&gt;"&amp;AS722)/SUM($AS$2:$AS$1001))</x:f>
      </x:c>
      <x:c r="AV722" s="61" t="str">
        <x:f>IF(OR(A722="",AS722&lt;0,SUM($AS$2:$AS$1001)&lt;=0),"",SUMIFS($AS$2:$AS$1001,$AS$2:$AS$1001,"&gt;="&amp;AS722)/SUM($AS$2:$AS$1001))</x:f>
      </x:c>
      <x:c r="AW722" s="49" t="str">
        <x:f>IF(A722="","",IF(SUM($AS$2:$AS$1001)&lt;=0,"Не определён",IF(AS722&lt;0,"Исключение",IF(AU722&lt;'Настройки'!$B$5,"A",IF(AU722&lt;'Настройки'!$B$6,"B","C")))))</x:f>
      </x:c>
      <x:c r="AX722" s="58" t="str">
        <x:f>IF(A722="","",IF(AQ722=0,"",AVERAGE(BI722:INDEX(BI722:CR722,1,'Настройки'!$B$3))))</x:f>
      </x:c>
      <x:c r="AY722" s="58" t="str">
        <x:f>IF(OR(A722="",AQ722=0),"",STDEVP(BI722:INDEX(BI722:CR722,1,'Настройки'!$B$3)))</x:f>
      </x:c>
      <x:c r="AZ722" s="61" t="str">
        <x:f>IF(OR(A722="",AQ722&lt;'Настройки'!$B$12,AX722&lt;=0,AND('Настройки'!$B$10="Блокировать",COUNTIF(F722:INDEX(F722:AO722,1,'Настройки'!$B$3),"&lt;0")&gt;0)),"",AY722/ABS(AX722))</x:f>
      </x:c>
      <x:c r="BA722" s="49" t="str">
        <x:f>IF(A722="","",IF(AND('Настройки'!$B$10="Блокировать",COUNTIF(F722:INDEX(F722:AO722,1,'Настройки'!$B$3),"&lt;0")&gt;0),"Не определён",IF(AQ722&lt;'Настройки'!$B$12,"Не определён",IF(AX722=0,"Нет спроса",IF(AX722&lt;0,"Не определён",IF(AZ722&lt;='Настройки'!$B$7,"X",IF(AZ722&lt;='Настройки'!$B$8,"Y","Z")))))))</x:f>
      </x:c>
      <x:c r="BB722" s="49" t="str">
        <x:f>IF(OR(A722="",LEN(AW722)&lt;&gt;1,LEN(BA722)&lt;&gt;1),"",AW722&amp;BA722)</x:f>
      </x:c>
      <x:c r="BC722" s="61" t="str">
        <x:f>IF(OR(A722="",AQ722=0),"",(COUNT(BI722:INDEX(BI722:CR722,1,'Настройки'!$B$3))-COUNT(CS722:INDEX(CS722:EB722,1,'Настройки'!$B$3)))/AQ722)</x:f>
      </x:c>
      <x:c r="BD722" s="64" t="str">
        <x:f>IF(OR(A722="",COUNT(CS722:INDEX(CS722:EB722,1,'Настройки'!$B$3))=0),"",AQ722/COUNT(CS722:INDEX(CS722:EB722,1,'Настройки'!$B$3)))</x:f>
      </x:c>
      <x:c r="BE722" s="64" t="str">
        <x:f>IF(OR(A722="",COUNT(CS722:INDEX(CS722:EB722,1,'Настройки'!$B$3))=0),"",IF(AVERAGE(CS722:INDEX(CS722:EB722,1,'Настройки'!$B$3))=0,"",(STDEVP(CS722:INDEX(CS722:EB722,1,'Настройки'!$B$3))/ABS(AVERAGE(CS722:INDEX(CS722:EB722,1,'Настройки'!$B$3))))^2))</x:f>
      </x:c>
      <x:c r="BF722" s="49" t="str">
        <x:f>IF(A722="","",IF(AQ722&lt;3,"Недостаточно",IF(AQ722&lt;6,"Предварительный","Обычный")))</x:f>
      </x:c>
      <x:c r="BG722" s="49" t="str">
        <x:f>IF(A722="","",IF(COUNTIF(F722:INDEX(F722:AO722,1,'Настройки'!$B$3),"&lt;0")&gt;0,IF('Настройки'!$B$10="Блокировать","Отрицательный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"),"")&amp;IF(AQ722&lt;3,"Недостаточно истории. ",IF(AQ722&lt;6,"Предварительная классификация. ",""))&amp;IF(AX722=0,"Нет спроса за горизонт. ","")&amp;IF(AZ722&gt;'Настройки'!$B$11,"Экстремальная вариативность. ",""))</x:f>
      </x:c>
      <x:c r="BH722" s="49" t="str">
        <x:f>IF(A722="","",IFERROR(VLOOKUP(BB722,'Настройки'!$D$3:$E$11,2,FALSE),"Сначала проверьте исходные данные и историю спроса.")&amp;" Уточните срок поставки, MOQ и критичность.")</x:f>
      </x:c>
      <x:c r="BI722" s="50" t="str">
        <x:f>IF(1&gt;'Настройки'!$B$3,"",IF(ISBLANK(F722),IF('Настройки'!$B$9="Нулевой спрос",0,""),IF(F722&lt;0,IF('Настройки'!$B$10="Исключить","",IF('Настройки'!$B$10="Абсолютные значения",ABS(F722),F722)),F722)))</x:f>
      </x:c>
      <x:c r="BJ722" s="50" t="str">
        <x:f>IF(2&gt;'Настройки'!$B$3,"",IF(ISBLANK(G722),IF('Настройки'!$B$9="Нулевой спрос",0,""),IF(G722&lt;0,IF('Настройки'!$B$10="Исключить","",IF('Настройки'!$B$10="Абсолютные значения",ABS(G722),G722)),G722)))</x:f>
      </x:c>
      <x:c r="BK722" s="50" t="str">
        <x:f>IF(3&gt;'Настройки'!$B$3,"",IF(ISBLANK(H722),IF('Настройки'!$B$9="Нулевой спрос",0,""),IF(H722&lt;0,IF('Настройки'!$B$10="Исключить","",IF('Настройки'!$B$10="Абсолютные значения",ABS(H722),H722)),H722)))</x:f>
      </x:c>
      <x:c r="BL722" s="50" t="str">
        <x:f>IF(4&gt;'Настройки'!$B$3,"",IF(ISBLANK(I722),IF('Настройки'!$B$9="Нулевой спрос",0,""),IF(I722&lt;0,IF('Настройки'!$B$10="Исключить","",IF('Настройки'!$B$10="Абсолютные значения",ABS(I722),I722)),I722)))</x:f>
      </x:c>
      <x:c r="BM722" s="50" t="str">
        <x:f>IF(5&gt;'Настройки'!$B$3,"",IF(ISBLANK(J722),IF('Настройки'!$B$9="Нулевой спрос",0,""),IF(J722&lt;0,IF('Настройки'!$B$10="Исключить","",IF('Настройки'!$B$10="Абсолютные значения",ABS(J722),J722)),J722)))</x:f>
      </x:c>
      <x:c r="BN722" s="50" t="str">
        <x:f>IF(6&gt;'Настройки'!$B$3,"",IF(ISBLANK(K722),IF('Настройки'!$B$9="Нулевой спрос",0,""),IF(K722&lt;0,IF('Настройки'!$B$10="Исключить","",IF('Настройки'!$B$10="Абсолютные значения",ABS(K722),K722)),K722)))</x:f>
      </x:c>
      <x:c r="BO722" s="50" t="str">
        <x:f>IF(7&gt;'Настройки'!$B$3,"",IF(ISBLANK(L722),IF('Настройки'!$B$9="Нулевой спрос",0,""),IF(L722&lt;0,IF('Настройки'!$B$10="Исключить","",IF('Настройки'!$B$10="Абсолютные значения",ABS(L722),L722)),L722)))</x:f>
      </x:c>
      <x:c r="BP722" s="50" t="str">
        <x:f>IF(8&gt;'Настройки'!$B$3,"",IF(ISBLANK(M722),IF('Настройки'!$B$9="Нулевой спрос",0,""),IF(M722&lt;0,IF('Настройки'!$B$10="Исключить","",IF('Настройки'!$B$10="Абсолютные значения",ABS(M722),M722)),M722)))</x:f>
      </x:c>
      <x:c r="BQ722" s="50" t="str">
        <x:f>IF(9&gt;'Настройки'!$B$3,"",IF(ISBLANK(N722),IF('Настройки'!$B$9="Нулевой спрос",0,""),IF(N722&lt;0,IF('Настройки'!$B$10="Исключить","",IF('Настройки'!$B$10="Абсолютные значения",ABS(N722),N722)),N722)))</x:f>
      </x:c>
      <x:c r="BR722" s="50" t="str">
        <x:f>IF(10&gt;'Настройки'!$B$3,"",IF(ISBLANK(O722),IF('Настройки'!$B$9="Нулевой спрос",0,""),IF(O722&lt;0,IF('Настройки'!$B$10="Исключить","",IF('Настройки'!$B$10="Абсолютные значения",ABS(O722),O722)),O722)))</x:f>
      </x:c>
      <x:c r="BS722" s="50" t="str">
        <x:f>IF(11&gt;'Настройки'!$B$3,"",IF(ISBLANK(P722),IF('Настройки'!$B$9="Нулевой спрос",0,""),IF(P722&lt;0,IF('Настройки'!$B$10="Исключить","",IF('Настройки'!$B$10="Абсолютные значения",ABS(P722),P722)),P722)))</x:f>
      </x:c>
      <x:c r="BT722" s="50" t="str">
        <x:f>IF(12&gt;'Настройки'!$B$3,"",IF(ISBLANK(Q722),IF('Настройки'!$B$9="Нулевой спрос",0,""),IF(Q722&lt;0,IF('Настройки'!$B$10="Исключить","",IF('Настройки'!$B$10="Абсолютные значения",ABS(Q722),Q722)),Q722)))</x:f>
      </x:c>
      <x:c r="BU722" s="50" t="str">
        <x:f>IF(13&gt;'Настройки'!$B$3,"",IF(ISBLANK(R722),IF('Настройки'!$B$9="Нулевой спрос",0,""),IF(R722&lt;0,IF('Настройки'!$B$10="Исключить","",IF('Настройки'!$B$10="Абсолютные значения",ABS(R722),R722)),R722)))</x:f>
      </x:c>
      <x:c r="BV722" s="50" t="str">
        <x:f>IF(14&gt;'Настройки'!$B$3,"",IF(ISBLANK(S722),IF('Настройки'!$B$9="Нулевой спрос",0,""),IF(S722&lt;0,IF('Настройки'!$B$10="Исключить","",IF('Настройки'!$B$10="Абсолютные значения",ABS(S722),S722)),S722)))</x:f>
      </x:c>
      <x:c r="BW722" s="50" t="str">
        <x:f>IF(15&gt;'Настройки'!$B$3,"",IF(ISBLANK(T722),IF('Настройки'!$B$9="Нулевой спрос",0,""),IF(T722&lt;0,IF('Настройки'!$B$10="Исключить","",IF('Настройки'!$B$10="Абсолютные значения",ABS(T722),T722)),T722)))</x:f>
      </x:c>
      <x:c r="BX722" s="50" t="str">
        <x:f>IF(16&gt;'Настройки'!$B$3,"",IF(ISBLANK(U722),IF('Настройки'!$B$9="Нулевой спрос",0,""),IF(U722&lt;0,IF('Настройки'!$B$10="Исключить","",IF('Настройки'!$B$10="Абсолютные значения",ABS(U722),U722)),U722)))</x:f>
      </x:c>
      <x:c r="BY722" s="50" t="str">
        <x:f>IF(17&gt;'Настройки'!$B$3,"",IF(ISBLANK(V722),IF('Настройки'!$B$9="Нулевой спрос",0,""),IF(V722&lt;0,IF('Настройки'!$B$10="Исключить","",IF('Настройки'!$B$10="Абсолютные значения",ABS(V722),V722)),V722)))</x:f>
      </x:c>
      <x:c r="BZ722" s="50" t="str">
        <x:f>IF(18&gt;'Настройки'!$B$3,"",IF(ISBLANK(W722),IF('Настройки'!$B$9="Нулевой спрос",0,""),IF(W722&lt;0,IF('Настройки'!$B$10="Исключить","",IF('Настройки'!$B$10="Абсолютные значения",ABS(W722),W722)),W722)))</x:f>
      </x:c>
      <x:c r="CA722" s="50" t="str">
        <x:f>IF(19&gt;'Настройки'!$B$3,"",IF(ISBLANK(X722),IF('Настройки'!$B$9="Нулевой спрос",0,""),IF(X722&lt;0,IF('Настройки'!$B$10="Исключить","",IF('Настройки'!$B$10="Абсолютные значения",ABS(X722),X722)),X722)))</x:f>
      </x:c>
      <x:c r="CB722" s="50" t="str">
        <x:f>IF(20&gt;'Настройки'!$B$3,"",IF(ISBLANK(Y722),IF('Настройки'!$B$9="Нулевой спрос",0,""),IF(Y722&lt;0,IF('Настройки'!$B$10="Исключить","",IF('Настройки'!$B$10="Абсолютные значения",ABS(Y722),Y722)),Y722)))</x:f>
      </x:c>
      <x:c r="CC722" s="50" t="str">
        <x:f>IF(21&gt;'Настройки'!$B$3,"",IF(ISBLANK(Z722),IF('Настройки'!$B$9="Нулевой спрос",0,""),IF(Z722&lt;0,IF('Настройки'!$B$10="Исключить","",IF('Настройки'!$B$10="Абсолютные значения",ABS(Z722),Z722)),Z722)))</x:f>
      </x:c>
      <x:c r="CD722" s="50" t="str">
        <x:f>IF(22&gt;'Настройки'!$B$3,"",IF(ISBLANK(AA722),IF('Настройки'!$B$9="Нулевой спрос",0,""),IF(AA722&lt;0,IF('Настройки'!$B$10="Исключить","",IF('Настройки'!$B$10="Абсолютные значения",ABS(AA722),AA722)),AA722)))</x:f>
      </x:c>
      <x:c r="CE722" s="50" t="str">
        <x:f>IF(23&gt;'Настройки'!$B$3,"",IF(ISBLANK(AB722),IF('Настройки'!$B$9="Нулевой спрос",0,""),IF(AB722&lt;0,IF('Настройки'!$B$10="Исключить","",IF('Настройки'!$B$10="Абсолютные значения",ABS(AB722),AB722)),AB722)))</x:f>
      </x:c>
      <x:c r="CF722" s="50" t="str">
        <x:f>IF(24&gt;'Настройки'!$B$3,"",IF(ISBLANK(AC722),IF('Настройки'!$B$9="Нулевой спрос",0,""),IF(AC722&lt;0,IF('Настройки'!$B$10="Исключить","",IF('Настройки'!$B$10="Абсолютные значения",ABS(AC722),AC722)),AC722)))</x:f>
      </x:c>
      <x:c r="CG722" s="50" t="str">
        <x:f>IF(25&gt;'Настройки'!$B$3,"",IF(ISBLANK(AD722),IF('Настройки'!$B$9="Нулевой спрос",0,""),IF(AD722&lt;0,IF('Настройки'!$B$10="Исключить","",IF('Настройки'!$B$10="Абсолютные значения",ABS(AD722),AD722)),AD722)))</x:f>
      </x:c>
      <x:c r="CH722" s="50" t="str">
        <x:f>IF(26&gt;'Настройки'!$B$3,"",IF(ISBLANK(AE722),IF('Настройки'!$B$9="Нулевой спрос",0,""),IF(AE722&lt;0,IF('Настройки'!$B$10="Исключить","",IF('Настройки'!$B$10="Абсолютные значения",ABS(AE722),AE722)),AE722)))</x:f>
      </x:c>
      <x:c r="CI722" s="50" t="str">
        <x:f>IF(27&gt;'Настройки'!$B$3,"",IF(ISBLANK(AF722),IF('Настройки'!$B$9="Нулевой спрос",0,""),IF(AF722&lt;0,IF('Настройки'!$B$10="Исключить","",IF('Настройки'!$B$10="Абсолютные значения",ABS(AF722),AF722)),AF722)))</x:f>
      </x:c>
      <x:c r="CJ722" s="50" t="str">
        <x:f>IF(28&gt;'Настройки'!$B$3,"",IF(ISBLANK(AG722),IF('Настройки'!$B$9="Нулевой спрос",0,""),IF(AG722&lt;0,IF('Настройки'!$B$10="Исключить","",IF('Настройки'!$B$10="Абсолютные значения",ABS(AG722),AG722)),AG722)))</x:f>
      </x:c>
      <x:c r="CK722" s="50" t="str">
        <x:f>IF(29&gt;'Настройки'!$B$3,"",IF(ISBLANK(AH722),IF('Настройки'!$B$9="Нулевой спрос",0,""),IF(AH722&lt;0,IF('Настройки'!$B$10="Исключить","",IF('Настройки'!$B$10="Абсолютные значения",ABS(AH722),AH722)),AH722)))</x:f>
      </x:c>
      <x:c r="CL722" s="50" t="str">
        <x:f>IF(30&gt;'Настройки'!$B$3,"",IF(ISBLANK(AI722),IF('Настройки'!$B$9="Нулевой спрос",0,""),IF(AI722&lt;0,IF('Настройки'!$B$10="Исключить","",IF('Настройки'!$B$10="Абсолютные значения",ABS(AI722),AI722)),AI722)))</x:f>
      </x:c>
      <x:c r="CM722" s="50" t="str">
        <x:f>IF(31&gt;'Настройки'!$B$3,"",IF(ISBLANK(AJ722),IF('Настройки'!$B$9="Нулевой спрос",0,""),IF(AJ722&lt;0,IF('Настройки'!$B$10="Исключить","",IF('Настройки'!$B$10="Абсолютные значения",ABS(AJ722),AJ722)),AJ722)))</x:f>
      </x:c>
      <x:c r="CN722" s="50" t="str">
        <x:f>IF(32&gt;'Настройки'!$B$3,"",IF(ISBLANK(AK722),IF('Настройки'!$B$9="Нулевой спрос",0,""),IF(AK722&lt;0,IF('Настройки'!$B$10="Исключить","",IF('Настройки'!$B$10="Абсолютные значения",ABS(AK722),AK722)),AK722)))</x:f>
      </x:c>
      <x:c r="CO722" s="50" t="str">
        <x:f>IF(33&gt;'Настройки'!$B$3,"",IF(ISBLANK(AL722),IF('Настройки'!$B$9="Нулевой спрос",0,""),IF(AL722&lt;0,IF('Настройки'!$B$10="Исключить","",IF('Настройки'!$B$10="Абсолютные значения",ABS(AL722),AL722)),AL722)))</x:f>
      </x:c>
      <x:c r="CP722" s="50" t="str">
        <x:f>IF(34&gt;'Настройки'!$B$3,"",IF(ISBLANK(AM722),IF('Настройки'!$B$9="Нулевой спрос",0,""),IF(AM722&lt;0,IF('Настройки'!$B$10="Исключить","",IF('Настройки'!$B$10="Абсолютные значения",ABS(AM722),AM722)),AM722)))</x:f>
      </x:c>
      <x:c r="CQ722" s="50" t="str">
        <x:f>IF(35&gt;'Настройки'!$B$3,"",IF(ISBLANK(AN722),IF('Настройки'!$B$9="Нулевой спрос",0,""),IF(AN722&lt;0,IF('Настройки'!$B$10="Исключить","",IF('Настройки'!$B$10="Абсолютные значения",ABS(AN722),AN722)),AN722)))</x:f>
      </x:c>
      <x:c r="CR722" s="50" t="str">
        <x:f>IF(36&gt;'Настройки'!$B$3,"",IF(ISBLANK(AO722),IF('Настройки'!$B$9="Нулевой спрос",0,""),IF(AO722&lt;0,IF('Настройки'!$B$10="Исключить","",IF('Настройки'!$B$10="Абсолютные значения",ABS(AO722),AO722)),AO722)))</x:f>
      </x:c>
      <x:c r="CS722" s="50" t="str">
        <x:f>IF(OR(1&gt;'Настройки'!$B$3,ISBLANK(BI722),BI722=0),"",BI722)</x:f>
      </x:c>
      <x:c r="CT722" s="50" t="str">
        <x:f>IF(OR(2&gt;'Настройки'!$B$3,ISBLANK(BJ722),BJ722=0),"",BJ722)</x:f>
      </x:c>
      <x:c r="CU722" s="50" t="str">
        <x:f>IF(OR(3&gt;'Настройки'!$B$3,ISBLANK(BK722),BK722=0),"",BK722)</x:f>
      </x:c>
      <x:c r="CV722" s="50" t="str">
        <x:f>IF(OR(4&gt;'Настройки'!$B$3,ISBLANK(BL722),BL722=0),"",BL722)</x:f>
      </x:c>
      <x:c r="CW722" s="50" t="str">
        <x:f>IF(OR(5&gt;'Настройки'!$B$3,ISBLANK(BM722),BM722=0),"",BM722)</x:f>
      </x:c>
      <x:c r="CX722" s="50" t="str">
        <x:f>IF(OR(6&gt;'Настройки'!$B$3,ISBLANK(BN722),BN722=0),"",BN722)</x:f>
      </x:c>
      <x:c r="CY722" s="50" t="str">
        <x:f>IF(OR(7&gt;'Настройки'!$B$3,ISBLANK(BO722),BO722=0),"",BO722)</x:f>
      </x:c>
      <x:c r="CZ722" s="50" t="str">
        <x:f>IF(OR(8&gt;'Настройки'!$B$3,ISBLANK(BP722),BP722=0),"",BP722)</x:f>
      </x:c>
      <x:c r="DA722" s="50" t="str">
        <x:f>IF(OR(9&gt;'Настройки'!$B$3,ISBLANK(BQ722),BQ722=0),"",BQ722)</x:f>
      </x:c>
      <x:c r="DB722" s="50" t="str">
        <x:f>IF(OR(10&gt;'Настройки'!$B$3,ISBLANK(BR722),BR722=0),"",BR722)</x:f>
      </x:c>
      <x:c r="DC722" s="50" t="str">
        <x:f>IF(OR(11&gt;'Настройки'!$B$3,ISBLANK(BS722),BS722=0),"",BS722)</x:f>
      </x:c>
      <x:c r="DD722" s="50" t="str">
        <x:f>IF(OR(12&gt;'Настройки'!$B$3,ISBLANK(BT722),BT722=0),"",BT722)</x:f>
      </x:c>
      <x:c r="DE722" s="50" t="str">
        <x:f>IF(OR(13&gt;'Настройки'!$B$3,ISBLANK(BU722),BU722=0),"",BU722)</x:f>
      </x:c>
      <x:c r="DF722" s="50" t="str">
        <x:f>IF(OR(14&gt;'Настройки'!$B$3,ISBLANK(BV722),BV722=0),"",BV722)</x:f>
      </x:c>
      <x:c r="DG722" s="50" t="str">
        <x:f>IF(OR(15&gt;'Настройки'!$B$3,ISBLANK(BW722),BW722=0),"",BW722)</x:f>
      </x:c>
      <x:c r="DH722" s="50" t="str">
        <x:f>IF(OR(16&gt;'Настройки'!$B$3,ISBLANK(BX722),BX722=0),"",BX722)</x:f>
      </x:c>
      <x:c r="DI722" s="50" t="str">
        <x:f>IF(OR(17&gt;'Настройки'!$B$3,ISBLANK(BY722),BY722=0),"",BY722)</x:f>
      </x:c>
      <x:c r="DJ722" s="50" t="str">
        <x:f>IF(OR(18&gt;'Настройки'!$B$3,ISBLANK(BZ722),BZ722=0),"",BZ722)</x:f>
      </x:c>
      <x:c r="DK722" s="50" t="str">
        <x:f>IF(OR(19&gt;'Настройки'!$B$3,ISBLANK(CA722),CA722=0),"",CA722)</x:f>
      </x:c>
      <x:c r="DL722" s="50" t="str">
        <x:f>IF(OR(20&gt;'Настройки'!$B$3,ISBLANK(CB722),CB722=0),"",CB722)</x:f>
      </x:c>
      <x:c r="DM722" s="50" t="str">
        <x:f>IF(OR(21&gt;'Настройки'!$B$3,ISBLANK(CC722),CC722=0),"",CC722)</x:f>
      </x:c>
      <x:c r="DN722" s="50" t="str">
        <x:f>IF(OR(22&gt;'Настройки'!$B$3,ISBLANK(CD722),CD722=0),"",CD722)</x:f>
      </x:c>
      <x:c r="DO722" s="50" t="str">
        <x:f>IF(OR(23&gt;'Настройки'!$B$3,ISBLANK(CE722),CE722=0),"",CE722)</x:f>
      </x:c>
      <x:c r="DP722" s="50" t="str">
        <x:f>IF(OR(24&gt;'Настройки'!$B$3,ISBLANK(CF722),CF722=0),"",CF722)</x:f>
      </x:c>
      <x:c r="DQ722" s="50" t="str">
        <x:f>IF(OR(25&gt;'Настройки'!$B$3,ISBLANK(CG722),CG722=0),"",CG722)</x:f>
      </x:c>
      <x:c r="DR722" s="50" t="str">
        <x:f>IF(OR(26&gt;'Настройки'!$B$3,ISBLANK(CH722),CH722=0),"",CH722)</x:f>
      </x:c>
      <x:c r="DS722" s="50" t="str">
        <x:f>IF(OR(27&gt;'Настройки'!$B$3,ISBLANK(CI722),CI722=0),"",CI722)</x:f>
      </x:c>
      <x:c r="DT722" s="50" t="str">
        <x:f>IF(OR(28&gt;'Настройки'!$B$3,ISBLANK(CJ722),CJ722=0),"",CJ722)</x:f>
      </x:c>
      <x:c r="DU722" s="50" t="str">
        <x:f>IF(OR(29&gt;'Настройки'!$B$3,ISBLANK(CK722),CK722=0),"",CK722)</x:f>
      </x:c>
      <x:c r="DV722" s="50" t="str">
        <x:f>IF(OR(30&gt;'Настройки'!$B$3,ISBLANK(CL722),CL722=0),"",CL722)</x:f>
      </x:c>
      <x:c r="DW722" s="50" t="str">
        <x:f>IF(OR(31&gt;'Настройки'!$B$3,ISBLANK(CM722),CM722=0),"",CM722)</x:f>
      </x:c>
      <x:c r="DX722" s="50" t="str">
        <x:f>IF(OR(32&gt;'Настройки'!$B$3,ISBLANK(CN722),CN722=0),"",CN722)</x:f>
      </x:c>
      <x:c r="DY722" s="50" t="str">
        <x:f>IF(OR(33&gt;'Настройки'!$B$3,ISBLANK(CO722),CO722=0),"",CO722)</x:f>
      </x:c>
      <x:c r="DZ722" s="50" t="str">
        <x:f>IF(OR(34&gt;'Настройки'!$B$3,ISBLANK(CP722),CP722=0),"",CP722)</x:f>
      </x:c>
      <x:c r="EA722" s="50" t="str">
        <x:f>IF(OR(35&gt;'Настройки'!$B$3,ISBLANK(CQ722),CQ722=0),"",CQ722)</x:f>
      </x:c>
      <x:c r="EB722" s="50" t="str">
        <x:f>IF(OR(36&gt;'Настройки'!$B$3,ISBLANK(CR722),CR722=0),"",CR722)</x:f>
      </x:c>
      <x:c r="EC722" s="50" t="str">
        <x:f>IF(A722="","",IF(OR(BB722="AZ",BB722="BZ"),10000+ROW(),IF(AZ722&gt;'Настройки'!$B$11,20000+ROW(),IF(BF722&lt;&gt;"Обычный",30000+ROW(),IF(AX722&lt;=0,40000+ROW(),"")))))</x:f>
      </x:c>
      <x:c r="ED722" s="50" t="str">
        <x:f>IF(EC722="","",COUNTIFS($EC$2:$EC$1001,"&gt;0",$EC$2:$EC$1001,"&lt;"&amp;EC722)+1)</x:f>
      </x:c>
    </x:row>
    <x:row r="723">
      <x:c r="A723" s="115"/>
      <x:c r="B723" s="115"/>
      <x:c r="C723" s="115"/>
      <x:c r="D723" s="118"/>
      <x:c r="E723" s="118"/>
      <x:c r="F723" s="118"/>
      <x:c r="G723" s="118"/>
      <x:c r="H723" s="118"/>
      <x:c r="I723" s="118"/>
      <x:c r="J723" s="118"/>
      <x:c r="K723" s="118"/>
      <x:c r="L723" s="118"/>
      <x:c r="M723" s="118"/>
      <x:c r="N723" s="118"/>
      <x:c r="O723" s="118"/>
      <x:c r="P723" s="118"/>
      <x:c r="Q723" s="118"/>
      <x:c r="R723" s="118"/>
      <x:c r="S723" s="118"/>
      <x:c r="T723" s="118"/>
      <x:c r="U723" s="118"/>
      <x:c r="V723" s="118"/>
      <x:c r="W723" s="118"/>
      <x:c r="X723" s="118"/>
      <x:c r="Y723" s="118"/>
      <x:c r="Z723" s="118"/>
      <x:c r="AA723" s="118"/>
      <x:c r="AB723" s="118"/>
      <x:c r="AC723" s="118"/>
      <x:c r="AD723" s="118"/>
      <x:c r="AE723" s="118"/>
      <x:c r="AF723" s="118"/>
      <x:c r="AG723" s="118"/>
      <x:c r="AH723" s="118"/>
      <x:c r="AI723" s="118"/>
      <x:c r="AJ723" s="118"/>
      <x:c r="AK723" s="118"/>
      <x:c r="AL723" s="118"/>
      <x:c r="AM723" s="118"/>
      <x:c r="AN723" s="118"/>
      <x:c r="AO723" s="118"/>
      <x:c r="AP723" s="115"/>
      <x:c r="AQ723" s="49" t="str">
        <x:f>IF(A723="","",COUNT(BI723:INDEX(BI723:CR723,1,'Настройки'!$B$3)))</x:f>
      </x:c>
      <x:c r="AR723" s="49" t="str">
        <x:f>IF(A723="","",SUM(BI723:INDEX(BI723:CR723,1,'Настройки'!$B$3)))</x:f>
      </x:c>
      <x:c r="AS723" s="58" t="str">
        <x:f>IF(A723="","",IF('Настройки'!$B$4="Стоимость потребления",AR723*D723,IF('Настройки'!$B$4="Количество",AR723,E723)))</x:f>
      </x:c>
      <x:c r="AT723" s="61" t="str">
        <x:f>IF(OR(A723="",AS723&lt;0,SUM($AS$2:$AS$1001)&lt;=0),"",AS723/SUM($AS$2:$AS$1001))</x:f>
      </x:c>
      <x:c r="AU723" s="61" t="str">
        <x:f>IF(OR(A723="",AS723&lt;0,SUM($AS$2:$AS$1001)&lt;=0),"",SUMIFS($AS$2:$AS$1001,$AS$2:$AS$1001,"&gt;"&amp;AS723)/SUM($AS$2:$AS$1001))</x:f>
      </x:c>
      <x:c r="AV723" s="61" t="str">
        <x:f>IF(OR(A723="",AS723&lt;0,SUM($AS$2:$AS$1001)&lt;=0),"",SUMIFS($AS$2:$AS$1001,$AS$2:$AS$1001,"&gt;="&amp;AS723)/SUM($AS$2:$AS$1001))</x:f>
      </x:c>
      <x:c r="AW723" s="49" t="str">
        <x:f>IF(A723="","",IF(SUM($AS$2:$AS$1001)&lt;=0,"Не определён",IF(AS723&lt;0,"Исключение",IF(AU723&lt;'Настройки'!$B$5,"A",IF(AU723&lt;'Настройки'!$B$6,"B","C")))))</x:f>
      </x:c>
      <x:c r="AX723" s="58" t="str">
        <x:f>IF(A723="","",IF(AQ723=0,"",AVERAGE(BI723:INDEX(BI723:CR723,1,'Настройки'!$B$3))))</x:f>
      </x:c>
      <x:c r="AY723" s="58" t="str">
        <x:f>IF(OR(A723="",AQ723=0),"",STDEVP(BI723:INDEX(BI723:CR723,1,'Настройки'!$B$3)))</x:f>
      </x:c>
      <x:c r="AZ723" s="61" t="str">
        <x:f>IF(OR(A723="",AQ723&lt;'Настройки'!$B$12,AX723&lt;=0,AND('Настройки'!$B$10="Блокировать",COUNTIF(F723:INDEX(F723:AO723,1,'Настройки'!$B$3),"&lt;0")&gt;0)),"",AY723/ABS(AX723))</x:f>
      </x:c>
      <x:c r="BA723" s="49" t="str">
        <x:f>IF(A723="","",IF(AND('Настройки'!$B$10="Блокировать",COUNTIF(F723:INDEX(F723:AO723,1,'Настройки'!$B$3),"&lt;0")&gt;0),"Не определён",IF(AQ723&lt;'Настройки'!$B$12,"Не определён",IF(AX723=0,"Нет спроса",IF(AX723&lt;0,"Не определён",IF(AZ723&lt;='Настройки'!$B$7,"X",IF(AZ723&lt;='Настройки'!$B$8,"Y","Z")))))))</x:f>
      </x:c>
      <x:c r="BB723" s="49" t="str">
        <x:f>IF(OR(A723="",LEN(AW723)&lt;&gt;1,LEN(BA723)&lt;&gt;1),"",AW723&amp;BA723)</x:f>
      </x:c>
      <x:c r="BC723" s="61" t="str">
        <x:f>IF(OR(A723="",AQ723=0),"",(COUNT(BI723:INDEX(BI723:CR723,1,'Настройки'!$B$3))-COUNT(CS723:INDEX(CS723:EB723,1,'Настройки'!$B$3)))/AQ723)</x:f>
      </x:c>
      <x:c r="BD723" s="64" t="str">
        <x:f>IF(OR(A723="",COUNT(CS723:INDEX(CS723:EB723,1,'Настройки'!$B$3))=0),"",AQ723/COUNT(CS723:INDEX(CS723:EB723,1,'Настройки'!$B$3)))</x:f>
      </x:c>
      <x:c r="BE723" s="64" t="str">
        <x:f>IF(OR(A723="",COUNT(CS723:INDEX(CS723:EB723,1,'Настройки'!$B$3))=0),"",IF(AVERAGE(CS723:INDEX(CS723:EB723,1,'Настройки'!$B$3))=0,"",(STDEVP(CS723:INDEX(CS723:EB723,1,'Настройки'!$B$3))/ABS(AVERAGE(CS723:INDEX(CS723:EB723,1,'Настройки'!$B$3))))^2))</x:f>
      </x:c>
      <x:c r="BF723" s="49" t="str">
        <x:f>IF(A723="","",IF(AQ723&lt;3,"Недостаточно",IF(AQ723&lt;6,"Предварительный","Обычный")))</x:f>
      </x:c>
      <x:c r="BG723" s="49" t="str">
        <x:f>IF(A723="","",IF(COUNTIF(F723:INDEX(F723:AO723,1,'Настройки'!$B$3),"&lt;0")&gt;0,IF('Настройки'!$B$10="Блокировать","Отрицательный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"),"")&amp;IF(AQ723&lt;3,"Недостаточно истории. ",IF(AQ723&lt;6,"Предварительная классификация. ",""))&amp;IF(AX723=0,"Нет спроса за горизонт. ","")&amp;IF(AZ723&gt;'Настройки'!$B$11,"Экстремальная вариативность. ",""))</x:f>
      </x:c>
      <x:c r="BH723" s="49" t="str">
        <x:f>IF(A723="","",IFERROR(VLOOKUP(BB723,'Настройки'!$D$3:$E$11,2,FALSE),"Сначала проверьте исходные данные и историю спроса.")&amp;" Уточните срок поставки, MOQ и критичность.")</x:f>
      </x:c>
      <x:c r="BI723" s="50" t="str">
        <x:f>IF(1&gt;'Настройки'!$B$3,"",IF(ISBLANK(F723),IF('Настройки'!$B$9="Нулевой спрос",0,""),IF(F723&lt;0,IF('Настройки'!$B$10="Исключить","",IF('Настройки'!$B$10="Абсолютные значения",ABS(F723),F723)),F723)))</x:f>
      </x:c>
      <x:c r="BJ723" s="50" t="str">
        <x:f>IF(2&gt;'Настройки'!$B$3,"",IF(ISBLANK(G723),IF('Настройки'!$B$9="Нулевой спрос",0,""),IF(G723&lt;0,IF('Настройки'!$B$10="Исключить","",IF('Настройки'!$B$10="Абсолютные значения",ABS(G723),G723)),G723)))</x:f>
      </x:c>
      <x:c r="BK723" s="50" t="str">
        <x:f>IF(3&gt;'Настройки'!$B$3,"",IF(ISBLANK(H723),IF('Настройки'!$B$9="Нулевой спрос",0,""),IF(H723&lt;0,IF('Настройки'!$B$10="Исключить","",IF('Настройки'!$B$10="Абсолютные значения",ABS(H723),H723)),H723)))</x:f>
      </x:c>
      <x:c r="BL723" s="50" t="str">
        <x:f>IF(4&gt;'Настройки'!$B$3,"",IF(ISBLANK(I723),IF('Настройки'!$B$9="Нулевой спрос",0,""),IF(I723&lt;0,IF('Настройки'!$B$10="Исключить","",IF('Настройки'!$B$10="Абсолютные значения",ABS(I723),I723)),I723)))</x:f>
      </x:c>
      <x:c r="BM723" s="50" t="str">
        <x:f>IF(5&gt;'Настройки'!$B$3,"",IF(ISBLANK(J723),IF('Настройки'!$B$9="Нулевой спрос",0,""),IF(J723&lt;0,IF('Настройки'!$B$10="Исключить","",IF('Настройки'!$B$10="Абсолютные значения",ABS(J723),J723)),J723)))</x:f>
      </x:c>
      <x:c r="BN723" s="50" t="str">
        <x:f>IF(6&gt;'Настройки'!$B$3,"",IF(ISBLANK(K723),IF('Настройки'!$B$9="Нулевой спрос",0,""),IF(K723&lt;0,IF('Настройки'!$B$10="Исключить","",IF('Настройки'!$B$10="Абсолютные значения",ABS(K723),K723)),K723)))</x:f>
      </x:c>
      <x:c r="BO723" s="50" t="str">
        <x:f>IF(7&gt;'Настройки'!$B$3,"",IF(ISBLANK(L723),IF('Настройки'!$B$9="Нулевой спрос",0,""),IF(L723&lt;0,IF('Настройки'!$B$10="Исключить","",IF('Настройки'!$B$10="Абсолютные значения",ABS(L723),L723)),L723)))</x:f>
      </x:c>
      <x:c r="BP723" s="50" t="str">
        <x:f>IF(8&gt;'Настройки'!$B$3,"",IF(ISBLANK(M723),IF('Настройки'!$B$9="Нулевой спрос",0,""),IF(M723&lt;0,IF('Настройки'!$B$10="Исключить","",IF('Настройки'!$B$10="Абсолютные значения",ABS(M723),M723)),M723)))</x:f>
      </x:c>
      <x:c r="BQ723" s="50" t="str">
        <x:f>IF(9&gt;'Настройки'!$B$3,"",IF(ISBLANK(N723),IF('Настройки'!$B$9="Нулевой спрос",0,""),IF(N723&lt;0,IF('Настройки'!$B$10="Исключить","",IF('Настройки'!$B$10="Абсолютные значения",ABS(N723),N723)),N723)))</x:f>
      </x:c>
      <x:c r="BR723" s="50" t="str">
        <x:f>IF(10&gt;'Настройки'!$B$3,"",IF(ISBLANK(O723),IF('Настройки'!$B$9="Нулевой спрос",0,""),IF(O723&lt;0,IF('Настройки'!$B$10="Исключить","",IF('Настройки'!$B$10="Абсолютные значения",ABS(O723),O723)),O723)))</x:f>
      </x:c>
      <x:c r="BS723" s="50" t="str">
        <x:f>IF(11&gt;'Настройки'!$B$3,"",IF(ISBLANK(P723),IF('Настройки'!$B$9="Нулевой спрос",0,""),IF(P723&lt;0,IF('Настройки'!$B$10="Исключить","",IF('Настройки'!$B$10="Абсолютные значения",ABS(P723),P723)),P723)))</x:f>
      </x:c>
      <x:c r="BT723" s="50" t="str">
        <x:f>IF(12&gt;'Настройки'!$B$3,"",IF(ISBLANK(Q723),IF('Настройки'!$B$9="Нулевой спрос",0,""),IF(Q723&lt;0,IF('Настройки'!$B$10="Исключить","",IF('Настройки'!$B$10="Абсолютные значения",ABS(Q723),Q723)),Q723)))</x:f>
      </x:c>
      <x:c r="BU723" s="50" t="str">
        <x:f>IF(13&gt;'Настройки'!$B$3,"",IF(ISBLANK(R723),IF('Настройки'!$B$9="Нулевой спрос",0,""),IF(R723&lt;0,IF('Настройки'!$B$10="Исключить","",IF('Настройки'!$B$10="Абсолютные значения",ABS(R723),R723)),R723)))</x:f>
      </x:c>
      <x:c r="BV723" s="50" t="str">
        <x:f>IF(14&gt;'Настройки'!$B$3,"",IF(ISBLANK(S723),IF('Настройки'!$B$9="Нулевой спрос",0,""),IF(S723&lt;0,IF('Настройки'!$B$10="Исключить","",IF('Настройки'!$B$10="Абсолютные значения",ABS(S723),S723)),S723)))</x:f>
      </x:c>
      <x:c r="BW723" s="50" t="str">
        <x:f>IF(15&gt;'Настройки'!$B$3,"",IF(ISBLANK(T723),IF('Настройки'!$B$9="Нулевой спрос",0,""),IF(T723&lt;0,IF('Настройки'!$B$10="Исключить","",IF('Настройки'!$B$10="Абсолютные значения",ABS(T723),T723)),T723)))</x:f>
      </x:c>
      <x:c r="BX723" s="50" t="str">
        <x:f>IF(16&gt;'Настройки'!$B$3,"",IF(ISBLANK(U723),IF('Настройки'!$B$9="Нулевой спрос",0,""),IF(U723&lt;0,IF('Настройки'!$B$10="Исключить","",IF('Настройки'!$B$10="Абсолютные значения",ABS(U723),U723)),U723)))</x:f>
      </x:c>
      <x:c r="BY723" s="50" t="str">
        <x:f>IF(17&gt;'Настройки'!$B$3,"",IF(ISBLANK(V723),IF('Настройки'!$B$9="Нулевой спрос",0,""),IF(V723&lt;0,IF('Настройки'!$B$10="Исключить","",IF('Настройки'!$B$10="Абсолютные значения",ABS(V723),V723)),V723)))</x:f>
      </x:c>
      <x:c r="BZ723" s="50" t="str">
        <x:f>IF(18&gt;'Настройки'!$B$3,"",IF(ISBLANK(W723),IF('Настройки'!$B$9="Нулевой спрос",0,""),IF(W723&lt;0,IF('Настройки'!$B$10="Исключить","",IF('Настройки'!$B$10="Абсолютные значения",ABS(W723),W723)),W723)))</x:f>
      </x:c>
      <x:c r="CA723" s="50" t="str">
        <x:f>IF(19&gt;'Настройки'!$B$3,"",IF(ISBLANK(X723),IF('Настройки'!$B$9="Нулевой спрос",0,""),IF(X723&lt;0,IF('Настройки'!$B$10="Исключить","",IF('Настройки'!$B$10="Абсолютные значения",ABS(X723),X723)),X723)))</x:f>
      </x:c>
      <x:c r="CB723" s="50" t="str">
        <x:f>IF(20&gt;'Настройки'!$B$3,"",IF(ISBLANK(Y723),IF('Настройки'!$B$9="Нулевой спрос",0,""),IF(Y723&lt;0,IF('Настройки'!$B$10="Исключить","",IF('Настройки'!$B$10="Абсолютные значения",ABS(Y723),Y723)),Y723)))</x:f>
      </x:c>
      <x:c r="CC723" s="50" t="str">
        <x:f>IF(21&gt;'Настройки'!$B$3,"",IF(ISBLANK(Z723),IF('Настройки'!$B$9="Нулевой спрос",0,""),IF(Z723&lt;0,IF('Настройки'!$B$10="Исключить","",IF('Настройки'!$B$10="Абсолютные значения",ABS(Z723),Z723)),Z723)))</x:f>
      </x:c>
      <x:c r="CD723" s="50" t="str">
        <x:f>IF(22&gt;'Настройки'!$B$3,"",IF(ISBLANK(AA723),IF('Настройки'!$B$9="Нулевой спрос",0,""),IF(AA723&lt;0,IF('Настройки'!$B$10="Исключить","",IF('Настройки'!$B$10="Абсолютные значения",ABS(AA723),AA723)),AA723)))</x:f>
      </x:c>
      <x:c r="CE723" s="50" t="str">
        <x:f>IF(23&gt;'Настройки'!$B$3,"",IF(ISBLANK(AB723),IF('Настройки'!$B$9="Нулевой спрос",0,""),IF(AB723&lt;0,IF('Настройки'!$B$10="Исключить","",IF('Настройки'!$B$10="Абсолютные значения",ABS(AB723),AB723)),AB723)))</x:f>
      </x:c>
      <x:c r="CF723" s="50" t="str">
        <x:f>IF(24&gt;'Настройки'!$B$3,"",IF(ISBLANK(AC723),IF('Настройки'!$B$9="Нулевой спрос",0,""),IF(AC723&lt;0,IF('Настройки'!$B$10="Исключить","",IF('Настройки'!$B$10="Абсолютные значения",ABS(AC723),AC723)),AC723)))</x:f>
      </x:c>
      <x:c r="CG723" s="50" t="str">
        <x:f>IF(25&gt;'Настройки'!$B$3,"",IF(ISBLANK(AD723),IF('Настройки'!$B$9="Нулевой спрос",0,""),IF(AD723&lt;0,IF('Настройки'!$B$10="Исключить","",IF('Настройки'!$B$10="Абсолютные значения",ABS(AD723),AD723)),AD723)))</x:f>
      </x:c>
      <x:c r="CH723" s="50" t="str">
        <x:f>IF(26&gt;'Настройки'!$B$3,"",IF(ISBLANK(AE723),IF('Настройки'!$B$9="Нулевой спрос",0,""),IF(AE723&lt;0,IF('Настройки'!$B$10="Исключить","",IF('Настройки'!$B$10="Абсолютные значения",ABS(AE723),AE723)),AE723)))</x:f>
      </x:c>
      <x:c r="CI723" s="50" t="str">
        <x:f>IF(27&gt;'Настройки'!$B$3,"",IF(ISBLANK(AF723),IF('Настройки'!$B$9="Нулевой спрос",0,""),IF(AF723&lt;0,IF('Настройки'!$B$10="Исключить","",IF('Настройки'!$B$10="Абсолютные значения",ABS(AF723),AF723)),AF723)))</x:f>
      </x:c>
      <x:c r="CJ723" s="50" t="str">
        <x:f>IF(28&gt;'Настройки'!$B$3,"",IF(ISBLANK(AG723),IF('Настройки'!$B$9="Нулевой спрос",0,""),IF(AG723&lt;0,IF('Настройки'!$B$10="Исключить","",IF('Настройки'!$B$10="Абсолютные значения",ABS(AG723),AG723)),AG723)))</x:f>
      </x:c>
      <x:c r="CK723" s="50" t="str">
        <x:f>IF(29&gt;'Настройки'!$B$3,"",IF(ISBLANK(AH723),IF('Настройки'!$B$9="Нулевой спрос",0,""),IF(AH723&lt;0,IF('Настройки'!$B$10="Исключить","",IF('Настройки'!$B$10="Абсолютные значения",ABS(AH723),AH723)),AH723)))</x:f>
      </x:c>
      <x:c r="CL723" s="50" t="str">
        <x:f>IF(30&gt;'Настройки'!$B$3,"",IF(ISBLANK(AI723),IF('Настройки'!$B$9="Нулевой спрос",0,""),IF(AI723&lt;0,IF('Настройки'!$B$10="Исключить","",IF('Настройки'!$B$10="Абсолютные значения",ABS(AI723),AI723)),AI723)))</x:f>
      </x:c>
      <x:c r="CM723" s="50" t="str">
        <x:f>IF(31&gt;'Настройки'!$B$3,"",IF(ISBLANK(AJ723),IF('Настройки'!$B$9="Нулевой спрос",0,""),IF(AJ723&lt;0,IF('Настройки'!$B$10="Исключить","",IF('Настройки'!$B$10="Абсолютные значения",ABS(AJ723),AJ723)),AJ723)))</x:f>
      </x:c>
      <x:c r="CN723" s="50" t="str">
        <x:f>IF(32&gt;'Настройки'!$B$3,"",IF(ISBLANK(AK723),IF('Настройки'!$B$9="Нулевой спрос",0,""),IF(AK723&lt;0,IF('Настройки'!$B$10="Исключить","",IF('Настройки'!$B$10="Абсолютные значения",ABS(AK723),AK723)),AK723)))</x:f>
      </x:c>
      <x:c r="CO723" s="50" t="str">
        <x:f>IF(33&gt;'Настройки'!$B$3,"",IF(ISBLANK(AL723),IF('Настройки'!$B$9="Нулевой спрос",0,""),IF(AL723&lt;0,IF('Настройки'!$B$10="Исключить","",IF('Настройки'!$B$10="Абсолютные значения",ABS(AL723),AL723)),AL723)))</x:f>
      </x:c>
      <x:c r="CP723" s="50" t="str">
        <x:f>IF(34&gt;'Настройки'!$B$3,"",IF(ISBLANK(AM723),IF('Настройки'!$B$9="Нулевой спрос",0,""),IF(AM723&lt;0,IF('Настройки'!$B$10="Исключить","",IF('Настройки'!$B$10="Абсолютные значения",ABS(AM723),AM723)),AM723)))</x:f>
      </x:c>
      <x:c r="CQ723" s="50" t="str">
        <x:f>IF(35&gt;'Настройки'!$B$3,"",IF(ISBLANK(AN723),IF('Настройки'!$B$9="Нулевой спрос",0,""),IF(AN723&lt;0,IF('Настройки'!$B$10="Исключить","",IF('Настройки'!$B$10="Абсолютные значения",ABS(AN723),AN723)),AN723)))</x:f>
      </x:c>
      <x:c r="CR723" s="50" t="str">
        <x:f>IF(36&gt;'Настройки'!$B$3,"",IF(ISBLANK(AO723),IF('Настройки'!$B$9="Нулевой спрос",0,""),IF(AO723&lt;0,IF('Настройки'!$B$10="Исключить","",IF('Настройки'!$B$10="Абсолютные значения",ABS(AO723),AO723)),AO723)))</x:f>
      </x:c>
      <x:c r="CS723" s="50" t="str">
        <x:f>IF(OR(1&gt;'Настройки'!$B$3,ISBLANK(BI723),BI723=0),"",BI723)</x:f>
      </x:c>
      <x:c r="CT723" s="50" t="str">
        <x:f>IF(OR(2&gt;'Настройки'!$B$3,ISBLANK(BJ723),BJ723=0),"",BJ723)</x:f>
      </x:c>
      <x:c r="CU723" s="50" t="str">
        <x:f>IF(OR(3&gt;'Настройки'!$B$3,ISBLANK(BK723),BK723=0),"",BK723)</x:f>
      </x:c>
      <x:c r="CV723" s="50" t="str">
        <x:f>IF(OR(4&gt;'Настройки'!$B$3,ISBLANK(BL723),BL723=0),"",BL723)</x:f>
      </x:c>
      <x:c r="CW723" s="50" t="str">
        <x:f>IF(OR(5&gt;'Настройки'!$B$3,ISBLANK(BM723),BM723=0),"",BM723)</x:f>
      </x:c>
      <x:c r="CX723" s="50" t="str">
        <x:f>IF(OR(6&gt;'Настройки'!$B$3,ISBLANK(BN723),BN723=0),"",BN723)</x:f>
      </x:c>
      <x:c r="CY723" s="50" t="str">
        <x:f>IF(OR(7&gt;'Настройки'!$B$3,ISBLANK(BO723),BO723=0),"",BO723)</x:f>
      </x:c>
      <x:c r="CZ723" s="50" t="str">
        <x:f>IF(OR(8&gt;'Настройки'!$B$3,ISBLANK(BP723),BP723=0),"",BP723)</x:f>
      </x:c>
      <x:c r="DA723" s="50" t="str">
        <x:f>IF(OR(9&gt;'Настройки'!$B$3,ISBLANK(BQ723),BQ723=0),"",BQ723)</x:f>
      </x:c>
      <x:c r="DB723" s="50" t="str">
        <x:f>IF(OR(10&gt;'Настройки'!$B$3,ISBLANK(BR723),BR723=0),"",BR723)</x:f>
      </x:c>
      <x:c r="DC723" s="50" t="str">
        <x:f>IF(OR(11&gt;'Настройки'!$B$3,ISBLANK(BS723),BS723=0),"",BS723)</x:f>
      </x:c>
      <x:c r="DD723" s="50" t="str">
        <x:f>IF(OR(12&gt;'Настройки'!$B$3,ISBLANK(BT723),BT723=0),"",BT723)</x:f>
      </x:c>
      <x:c r="DE723" s="50" t="str">
        <x:f>IF(OR(13&gt;'Настройки'!$B$3,ISBLANK(BU723),BU723=0),"",BU723)</x:f>
      </x:c>
      <x:c r="DF723" s="50" t="str">
        <x:f>IF(OR(14&gt;'Настройки'!$B$3,ISBLANK(BV723),BV723=0),"",BV723)</x:f>
      </x:c>
      <x:c r="DG723" s="50" t="str">
        <x:f>IF(OR(15&gt;'Настройки'!$B$3,ISBLANK(BW723),BW723=0),"",BW723)</x:f>
      </x:c>
      <x:c r="DH723" s="50" t="str">
        <x:f>IF(OR(16&gt;'Настройки'!$B$3,ISBLANK(BX723),BX723=0),"",BX723)</x:f>
      </x:c>
      <x:c r="DI723" s="50" t="str">
        <x:f>IF(OR(17&gt;'Настройки'!$B$3,ISBLANK(BY723),BY723=0),"",BY723)</x:f>
      </x:c>
      <x:c r="DJ723" s="50" t="str">
        <x:f>IF(OR(18&gt;'Настройки'!$B$3,ISBLANK(BZ723),BZ723=0),"",BZ723)</x:f>
      </x:c>
      <x:c r="DK723" s="50" t="str">
        <x:f>IF(OR(19&gt;'Настройки'!$B$3,ISBLANK(CA723),CA723=0),"",CA723)</x:f>
      </x:c>
      <x:c r="DL723" s="50" t="str">
        <x:f>IF(OR(20&gt;'Настройки'!$B$3,ISBLANK(CB723),CB723=0),"",CB723)</x:f>
      </x:c>
      <x:c r="DM723" s="50" t="str">
        <x:f>IF(OR(21&gt;'Настройки'!$B$3,ISBLANK(CC723),CC723=0),"",CC723)</x:f>
      </x:c>
      <x:c r="DN723" s="50" t="str">
        <x:f>IF(OR(22&gt;'Настройки'!$B$3,ISBLANK(CD723),CD723=0),"",CD723)</x:f>
      </x:c>
      <x:c r="DO723" s="50" t="str">
        <x:f>IF(OR(23&gt;'Настройки'!$B$3,ISBLANK(CE723),CE723=0),"",CE723)</x:f>
      </x:c>
      <x:c r="DP723" s="50" t="str">
        <x:f>IF(OR(24&gt;'Настройки'!$B$3,ISBLANK(CF723),CF723=0),"",CF723)</x:f>
      </x:c>
      <x:c r="DQ723" s="50" t="str">
        <x:f>IF(OR(25&gt;'Настройки'!$B$3,ISBLANK(CG723),CG723=0),"",CG723)</x:f>
      </x:c>
      <x:c r="DR723" s="50" t="str">
        <x:f>IF(OR(26&gt;'Настройки'!$B$3,ISBLANK(CH723),CH723=0),"",CH723)</x:f>
      </x:c>
      <x:c r="DS723" s="50" t="str">
        <x:f>IF(OR(27&gt;'Настройки'!$B$3,ISBLANK(CI723),CI723=0),"",CI723)</x:f>
      </x:c>
      <x:c r="DT723" s="50" t="str">
        <x:f>IF(OR(28&gt;'Настройки'!$B$3,ISBLANK(CJ723),CJ723=0),"",CJ723)</x:f>
      </x:c>
      <x:c r="DU723" s="50" t="str">
        <x:f>IF(OR(29&gt;'Настройки'!$B$3,ISBLANK(CK723),CK723=0),"",CK723)</x:f>
      </x:c>
      <x:c r="DV723" s="50" t="str">
        <x:f>IF(OR(30&gt;'Настройки'!$B$3,ISBLANK(CL723),CL723=0),"",CL723)</x:f>
      </x:c>
      <x:c r="DW723" s="50" t="str">
        <x:f>IF(OR(31&gt;'Настройки'!$B$3,ISBLANK(CM723),CM723=0),"",CM723)</x:f>
      </x:c>
      <x:c r="DX723" s="50" t="str">
        <x:f>IF(OR(32&gt;'Настройки'!$B$3,ISBLANK(CN723),CN723=0),"",CN723)</x:f>
      </x:c>
      <x:c r="DY723" s="50" t="str">
        <x:f>IF(OR(33&gt;'Настройки'!$B$3,ISBLANK(CO723),CO723=0),"",CO723)</x:f>
      </x:c>
      <x:c r="DZ723" s="50" t="str">
        <x:f>IF(OR(34&gt;'Настройки'!$B$3,ISBLANK(CP723),CP723=0),"",CP723)</x:f>
      </x:c>
      <x:c r="EA723" s="50" t="str">
        <x:f>IF(OR(35&gt;'Настройки'!$B$3,ISBLANK(CQ723),CQ723=0),"",CQ723)</x:f>
      </x:c>
      <x:c r="EB723" s="50" t="str">
        <x:f>IF(OR(36&gt;'Настройки'!$B$3,ISBLANK(CR723),CR723=0),"",CR723)</x:f>
      </x:c>
      <x:c r="EC723" s="50" t="str">
        <x:f>IF(A723="","",IF(OR(BB723="AZ",BB723="BZ"),10000+ROW(),IF(AZ723&gt;'Настройки'!$B$11,20000+ROW(),IF(BF723&lt;&gt;"Обычный",30000+ROW(),IF(AX723&lt;=0,40000+ROW(),"")))))</x:f>
      </x:c>
      <x:c r="ED723" s="50" t="str">
        <x:f>IF(EC723="","",COUNTIFS($EC$2:$EC$1001,"&gt;0",$EC$2:$EC$1001,"&lt;"&amp;EC723)+1)</x:f>
      </x:c>
    </x:row>
    <x:row r="724">
      <x:c r="A724" s="115"/>
      <x:c r="B724" s="115"/>
      <x:c r="C724" s="115"/>
      <x:c r="D724" s="118"/>
      <x:c r="E724" s="118"/>
      <x:c r="F724" s="118"/>
      <x:c r="G724" s="118"/>
      <x:c r="H724" s="118"/>
      <x:c r="I724" s="118"/>
      <x:c r="J724" s="118"/>
      <x:c r="K724" s="118"/>
      <x:c r="L724" s="118"/>
      <x:c r="M724" s="118"/>
      <x:c r="N724" s="118"/>
      <x:c r="O724" s="118"/>
      <x:c r="P724" s="118"/>
      <x:c r="Q724" s="118"/>
      <x:c r="R724" s="118"/>
      <x:c r="S724" s="118"/>
      <x:c r="T724" s="118"/>
      <x:c r="U724" s="118"/>
      <x:c r="V724" s="118"/>
      <x:c r="W724" s="118"/>
      <x:c r="X724" s="118"/>
      <x:c r="Y724" s="118"/>
      <x:c r="Z724" s="118"/>
      <x:c r="AA724" s="118"/>
      <x:c r="AB724" s="118"/>
      <x:c r="AC724" s="118"/>
      <x:c r="AD724" s="118"/>
      <x:c r="AE724" s="118"/>
      <x:c r="AF724" s="118"/>
      <x:c r="AG724" s="118"/>
      <x:c r="AH724" s="118"/>
      <x:c r="AI724" s="118"/>
      <x:c r="AJ724" s="118"/>
      <x:c r="AK724" s="118"/>
      <x:c r="AL724" s="118"/>
      <x:c r="AM724" s="118"/>
      <x:c r="AN724" s="118"/>
      <x:c r="AO724" s="118"/>
      <x:c r="AP724" s="115"/>
      <x:c r="AQ724" s="49" t="str">
        <x:f>IF(A724="","",COUNT(BI724:INDEX(BI724:CR724,1,'Настройки'!$B$3)))</x:f>
      </x:c>
      <x:c r="AR724" s="49" t="str">
        <x:f>IF(A724="","",SUM(BI724:INDEX(BI724:CR724,1,'Настройки'!$B$3)))</x:f>
      </x:c>
      <x:c r="AS724" s="58" t="str">
        <x:f>IF(A724="","",IF('Настройки'!$B$4="Стоимость потребления",AR724*D724,IF('Настройки'!$B$4="Количество",AR724,E724)))</x:f>
      </x:c>
      <x:c r="AT724" s="61" t="str">
        <x:f>IF(OR(A724="",AS724&lt;0,SUM($AS$2:$AS$1001)&lt;=0),"",AS724/SUM($AS$2:$AS$1001))</x:f>
      </x:c>
      <x:c r="AU724" s="61" t="str">
        <x:f>IF(OR(A724="",AS724&lt;0,SUM($AS$2:$AS$1001)&lt;=0),"",SUMIFS($AS$2:$AS$1001,$AS$2:$AS$1001,"&gt;"&amp;AS724)/SUM($AS$2:$AS$1001))</x:f>
      </x:c>
      <x:c r="AV724" s="61" t="str">
        <x:f>IF(OR(A724="",AS724&lt;0,SUM($AS$2:$AS$1001)&lt;=0),"",SUMIFS($AS$2:$AS$1001,$AS$2:$AS$1001,"&gt;="&amp;AS724)/SUM($AS$2:$AS$1001))</x:f>
      </x:c>
      <x:c r="AW724" s="49" t="str">
        <x:f>IF(A724="","",IF(SUM($AS$2:$AS$1001)&lt;=0,"Не определён",IF(AS724&lt;0,"Исключение",IF(AU724&lt;'Настройки'!$B$5,"A",IF(AU724&lt;'Настройки'!$B$6,"B","C")))))</x:f>
      </x:c>
      <x:c r="AX724" s="58" t="str">
        <x:f>IF(A724="","",IF(AQ724=0,"",AVERAGE(BI724:INDEX(BI724:CR724,1,'Настройки'!$B$3))))</x:f>
      </x:c>
      <x:c r="AY724" s="58" t="str">
        <x:f>IF(OR(A724="",AQ724=0),"",STDEVP(BI724:INDEX(BI724:CR724,1,'Настройки'!$B$3)))</x:f>
      </x:c>
      <x:c r="AZ724" s="61" t="str">
        <x:f>IF(OR(A724="",AQ724&lt;'Настройки'!$B$12,AX724&lt;=0,AND('Настройки'!$B$10="Блокировать",COUNTIF(F724:INDEX(F724:AO724,1,'Настройки'!$B$3),"&lt;0")&gt;0)),"",AY724/ABS(AX724))</x:f>
      </x:c>
      <x:c r="BA724" s="49" t="str">
        <x:f>IF(A724="","",IF(AND('Настройки'!$B$10="Блокировать",COUNTIF(F724:INDEX(F724:AO724,1,'Настройки'!$B$3),"&lt;0")&gt;0),"Не определён",IF(AQ724&lt;'Настройки'!$B$12,"Не определён",IF(AX724=0,"Нет спроса",IF(AX724&lt;0,"Не определён",IF(AZ724&lt;='Настройки'!$B$7,"X",IF(AZ724&lt;='Настройки'!$B$8,"Y","Z")))))))</x:f>
      </x:c>
      <x:c r="BB724" s="49" t="str">
        <x:f>IF(OR(A724="",LEN(AW724)&lt;&gt;1,LEN(BA724)&lt;&gt;1),"",AW724&amp;BA724)</x:f>
      </x:c>
      <x:c r="BC724" s="61" t="str">
        <x:f>IF(OR(A724="",AQ724=0),"",(COUNT(BI724:INDEX(BI724:CR724,1,'Настройки'!$B$3))-COUNT(CS724:INDEX(CS724:EB724,1,'Настройки'!$B$3)))/AQ724)</x:f>
      </x:c>
      <x:c r="BD724" s="64" t="str">
        <x:f>IF(OR(A724="",COUNT(CS724:INDEX(CS724:EB724,1,'Настройки'!$B$3))=0),"",AQ724/COUNT(CS724:INDEX(CS724:EB724,1,'Настройки'!$B$3)))</x:f>
      </x:c>
      <x:c r="BE724" s="64" t="str">
        <x:f>IF(OR(A724="",COUNT(CS724:INDEX(CS724:EB724,1,'Настройки'!$B$3))=0),"",IF(AVERAGE(CS724:INDEX(CS724:EB724,1,'Настройки'!$B$3))=0,"",(STDEVP(CS724:INDEX(CS724:EB724,1,'Настройки'!$B$3))/ABS(AVERAGE(CS724:INDEX(CS724:EB724,1,'Настройки'!$B$3))))^2))</x:f>
      </x:c>
      <x:c r="BF724" s="49" t="str">
        <x:f>IF(A724="","",IF(AQ724&lt;3,"Недостаточно",IF(AQ724&lt;6,"Предварительный","Обычный")))</x:f>
      </x:c>
      <x:c r="BG724" s="49" t="str">
        <x:f>IF(A724="","",IF(COUNTIF(F724:INDEX(F724:AO724,1,'Настройки'!$B$3),"&lt;0")&gt;0,IF('Настройки'!$B$10="Блокировать","Отрицательный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"),"")&amp;IF(AQ724&lt;3,"Недостаточно истории. ",IF(AQ724&lt;6,"Предварительная классификация. ",""))&amp;IF(AX724=0,"Нет спроса за горизонт. ","")&amp;IF(AZ724&gt;'Настройки'!$B$11,"Экстремальная вариативность. ",""))</x:f>
      </x:c>
      <x:c r="BH724" s="49" t="str">
        <x:f>IF(A724="","",IFERROR(VLOOKUP(BB724,'Настройки'!$D$3:$E$11,2,FALSE),"Сначала проверьте исходные данные и историю спроса.")&amp;" Уточните срок поставки, MOQ и критичность.")</x:f>
      </x:c>
      <x:c r="BI724" s="50" t="str">
        <x:f>IF(1&gt;'Настройки'!$B$3,"",IF(ISBLANK(F724),IF('Настройки'!$B$9="Нулевой спрос",0,""),IF(F724&lt;0,IF('Настройки'!$B$10="Исключить","",IF('Настройки'!$B$10="Абсолютные значения",ABS(F724),F724)),F724)))</x:f>
      </x:c>
      <x:c r="BJ724" s="50" t="str">
        <x:f>IF(2&gt;'Настройки'!$B$3,"",IF(ISBLANK(G724),IF('Настройки'!$B$9="Нулевой спрос",0,""),IF(G724&lt;0,IF('Настройки'!$B$10="Исключить","",IF('Настройки'!$B$10="Абсолютные значения",ABS(G724),G724)),G724)))</x:f>
      </x:c>
      <x:c r="BK724" s="50" t="str">
        <x:f>IF(3&gt;'Настройки'!$B$3,"",IF(ISBLANK(H724),IF('Настройки'!$B$9="Нулевой спрос",0,""),IF(H724&lt;0,IF('Настройки'!$B$10="Исключить","",IF('Настройки'!$B$10="Абсолютные значения",ABS(H724),H724)),H724)))</x:f>
      </x:c>
      <x:c r="BL724" s="50" t="str">
        <x:f>IF(4&gt;'Настройки'!$B$3,"",IF(ISBLANK(I724),IF('Настройки'!$B$9="Нулевой спрос",0,""),IF(I724&lt;0,IF('Настройки'!$B$10="Исключить","",IF('Настройки'!$B$10="Абсолютные значения",ABS(I724),I724)),I724)))</x:f>
      </x:c>
      <x:c r="BM724" s="50" t="str">
        <x:f>IF(5&gt;'Настройки'!$B$3,"",IF(ISBLANK(J724),IF('Настройки'!$B$9="Нулевой спрос",0,""),IF(J724&lt;0,IF('Настройки'!$B$10="Исключить","",IF('Настройки'!$B$10="Абсолютные значения",ABS(J724),J724)),J724)))</x:f>
      </x:c>
      <x:c r="BN724" s="50" t="str">
        <x:f>IF(6&gt;'Настройки'!$B$3,"",IF(ISBLANK(K724),IF('Настройки'!$B$9="Нулевой спрос",0,""),IF(K724&lt;0,IF('Настройки'!$B$10="Исключить","",IF('Настройки'!$B$10="Абсолютные значения",ABS(K724),K724)),K724)))</x:f>
      </x:c>
      <x:c r="BO724" s="50" t="str">
        <x:f>IF(7&gt;'Настройки'!$B$3,"",IF(ISBLANK(L724),IF('Настройки'!$B$9="Нулевой спрос",0,""),IF(L724&lt;0,IF('Настройки'!$B$10="Исключить","",IF('Настройки'!$B$10="Абсолютные значения",ABS(L724),L724)),L724)))</x:f>
      </x:c>
      <x:c r="BP724" s="50" t="str">
        <x:f>IF(8&gt;'Настройки'!$B$3,"",IF(ISBLANK(M724),IF('Настройки'!$B$9="Нулевой спрос",0,""),IF(M724&lt;0,IF('Настройки'!$B$10="Исключить","",IF('Настройки'!$B$10="Абсолютные значения",ABS(M724),M724)),M724)))</x:f>
      </x:c>
      <x:c r="BQ724" s="50" t="str">
        <x:f>IF(9&gt;'Настройки'!$B$3,"",IF(ISBLANK(N724),IF('Настройки'!$B$9="Нулевой спрос",0,""),IF(N724&lt;0,IF('Настройки'!$B$10="Исключить","",IF('Настройки'!$B$10="Абсолютные значения",ABS(N724),N724)),N724)))</x:f>
      </x:c>
      <x:c r="BR724" s="50" t="str">
        <x:f>IF(10&gt;'Настройки'!$B$3,"",IF(ISBLANK(O724),IF('Настройки'!$B$9="Нулевой спрос",0,""),IF(O724&lt;0,IF('Настройки'!$B$10="Исключить","",IF('Настройки'!$B$10="Абсолютные значения",ABS(O724),O724)),O724)))</x:f>
      </x:c>
      <x:c r="BS724" s="50" t="str">
        <x:f>IF(11&gt;'Настройки'!$B$3,"",IF(ISBLANK(P724),IF('Настройки'!$B$9="Нулевой спрос",0,""),IF(P724&lt;0,IF('Настройки'!$B$10="Исключить","",IF('Настройки'!$B$10="Абсолютные значения",ABS(P724),P724)),P724)))</x:f>
      </x:c>
      <x:c r="BT724" s="50" t="str">
        <x:f>IF(12&gt;'Настройки'!$B$3,"",IF(ISBLANK(Q724),IF('Настройки'!$B$9="Нулевой спрос",0,""),IF(Q724&lt;0,IF('Настройки'!$B$10="Исключить","",IF('Настройки'!$B$10="Абсолютные значения",ABS(Q724),Q724)),Q724)))</x:f>
      </x:c>
      <x:c r="BU724" s="50" t="str">
        <x:f>IF(13&gt;'Настройки'!$B$3,"",IF(ISBLANK(R724),IF('Настройки'!$B$9="Нулевой спрос",0,""),IF(R724&lt;0,IF('Настройки'!$B$10="Исключить","",IF('Настройки'!$B$10="Абсолютные значения",ABS(R724),R724)),R724)))</x:f>
      </x:c>
      <x:c r="BV724" s="50" t="str">
        <x:f>IF(14&gt;'Настройки'!$B$3,"",IF(ISBLANK(S724),IF('Настройки'!$B$9="Нулевой спрос",0,""),IF(S724&lt;0,IF('Настройки'!$B$10="Исключить","",IF('Настройки'!$B$10="Абсолютные значения",ABS(S724),S724)),S724)))</x:f>
      </x:c>
      <x:c r="BW724" s="50" t="str">
        <x:f>IF(15&gt;'Настройки'!$B$3,"",IF(ISBLANK(T724),IF('Настройки'!$B$9="Нулевой спрос",0,""),IF(T724&lt;0,IF('Настройки'!$B$10="Исключить","",IF('Настройки'!$B$10="Абсолютные значения",ABS(T724),T724)),T724)))</x:f>
      </x:c>
      <x:c r="BX724" s="50" t="str">
        <x:f>IF(16&gt;'Настройки'!$B$3,"",IF(ISBLANK(U724),IF('Настройки'!$B$9="Нулевой спрос",0,""),IF(U724&lt;0,IF('Настройки'!$B$10="Исключить","",IF('Настройки'!$B$10="Абсолютные значения",ABS(U724),U724)),U724)))</x:f>
      </x:c>
      <x:c r="BY724" s="50" t="str">
        <x:f>IF(17&gt;'Настройки'!$B$3,"",IF(ISBLANK(V724),IF('Настройки'!$B$9="Нулевой спрос",0,""),IF(V724&lt;0,IF('Настройки'!$B$10="Исключить","",IF('Настройки'!$B$10="Абсолютные значения",ABS(V724),V724)),V724)))</x:f>
      </x:c>
      <x:c r="BZ724" s="50" t="str">
        <x:f>IF(18&gt;'Настройки'!$B$3,"",IF(ISBLANK(W724),IF('Настройки'!$B$9="Нулевой спрос",0,""),IF(W724&lt;0,IF('Настройки'!$B$10="Исключить","",IF('Настройки'!$B$10="Абсолютные значения",ABS(W724),W724)),W724)))</x:f>
      </x:c>
      <x:c r="CA724" s="50" t="str">
        <x:f>IF(19&gt;'Настройки'!$B$3,"",IF(ISBLANK(X724),IF('Настройки'!$B$9="Нулевой спрос",0,""),IF(X724&lt;0,IF('Настройки'!$B$10="Исключить","",IF('Настройки'!$B$10="Абсолютные значения",ABS(X724),X724)),X724)))</x:f>
      </x:c>
      <x:c r="CB724" s="50" t="str">
        <x:f>IF(20&gt;'Настройки'!$B$3,"",IF(ISBLANK(Y724),IF('Настройки'!$B$9="Нулевой спрос",0,""),IF(Y724&lt;0,IF('Настройки'!$B$10="Исключить","",IF('Настройки'!$B$10="Абсолютные значения",ABS(Y724),Y724)),Y724)))</x:f>
      </x:c>
      <x:c r="CC724" s="50" t="str">
        <x:f>IF(21&gt;'Настройки'!$B$3,"",IF(ISBLANK(Z724),IF('Настройки'!$B$9="Нулевой спрос",0,""),IF(Z724&lt;0,IF('Настройки'!$B$10="Исключить","",IF('Настройки'!$B$10="Абсолютные значения",ABS(Z724),Z724)),Z724)))</x:f>
      </x:c>
      <x:c r="CD724" s="50" t="str">
        <x:f>IF(22&gt;'Настройки'!$B$3,"",IF(ISBLANK(AA724),IF('Настройки'!$B$9="Нулевой спрос",0,""),IF(AA724&lt;0,IF('Настройки'!$B$10="Исключить","",IF('Настройки'!$B$10="Абсолютные значения",ABS(AA724),AA724)),AA724)))</x:f>
      </x:c>
      <x:c r="CE724" s="50" t="str">
        <x:f>IF(23&gt;'Настройки'!$B$3,"",IF(ISBLANK(AB724),IF('Настройки'!$B$9="Нулевой спрос",0,""),IF(AB724&lt;0,IF('Настройки'!$B$10="Исключить","",IF('Настройки'!$B$10="Абсолютные значения",ABS(AB724),AB724)),AB724)))</x:f>
      </x:c>
      <x:c r="CF724" s="50" t="str">
        <x:f>IF(24&gt;'Настройки'!$B$3,"",IF(ISBLANK(AC724),IF('Настройки'!$B$9="Нулевой спрос",0,""),IF(AC724&lt;0,IF('Настройки'!$B$10="Исключить","",IF('Настройки'!$B$10="Абсолютные значения",ABS(AC724),AC724)),AC724)))</x:f>
      </x:c>
      <x:c r="CG724" s="50" t="str">
        <x:f>IF(25&gt;'Настройки'!$B$3,"",IF(ISBLANK(AD724),IF('Настройки'!$B$9="Нулевой спрос",0,""),IF(AD724&lt;0,IF('Настройки'!$B$10="Исключить","",IF('Настройки'!$B$10="Абсолютные значения",ABS(AD724),AD724)),AD724)))</x:f>
      </x:c>
      <x:c r="CH724" s="50" t="str">
        <x:f>IF(26&gt;'Настройки'!$B$3,"",IF(ISBLANK(AE724),IF('Настройки'!$B$9="Нулевой спрос",0,""),IF(AE724&lt;0,IF('Настройки'!$B$10="Исключить","",IF('Настройки'!$B$10="Абсолютные значения",ABS(AE724),AE724)),AE724)))</x:f>
      </x:c>
      <x:c r="CI724" s="50" t="str">
        <x:f>IF(27&gt;'Настройки'!$B$3,"",IF(ISBLANK(AF724),IF('Настройки'!$B$9="Нулевой спрос",0,""),IF(AF724&lt;0,IF('Настройки'!$B$10="Исключить","",IF('Настройки'!$B$10="Абсолютные значения",ABS(AF724),AF724)),AF724)))</x:f>
      </x:c>
      <x:c r="CJ724" s="50" t="str">
        <x:f>IF(28&gt;'Настройки'!$B$3,"",IF(ISBLANK(AG724),IF('Настройки'!$B$9="Нулевой спрос",0,""),IF(AG724&lt;0,IF('Настройки'!$B$10="Исключить","",IF('Настройки'!$B$10="Абсолютные значения",ABS(AG724),AG724)),AG724)))</x:f>
      </x:c>
      <x:c r="CK724" s="50" t="str">
        <x:f>IF(29&gt;'Настройки'!$B$3,"",IF(ISBLANK(AH724),IF('Настройки'!$B$9="Нулевой спрос",0,""),IF(AH724&lt;0,IF('Настройки'!$B$10="Исключить","",IF('Настройки'!$B$10="Абсолютные значения",ABS(AH724),AH724)),AH724)))</x:f>
      </x:c>
      <x:c r="CL724" s="50" t="str">
        <x:f>IF(30&gt;'Настройки'!$B$3,"",IF(ISBLANK(AI724),IF('Настройки'!$B$9="Нулевой спрос",0,""),IF(AI724&lt;0,IF('Настройки'!$B$10="Исключить","",IF('Настройки'!$B$10="Абсолютные значения",ABS(AI724),AI724)),AI724)))</x:f>
      </x:c>
      <x:c r="CM724" s="50" t="str">
        <x:f>IF(31&gt;'Настройки'!$B$3,"",IF(ISBLANK(AJ724),IF('Настройки'!$B$9="Нулевой спрос",0,""),IF(AJ724&lt;0,IF('Настройки'!$B$10="Исключить","",IF('Настройки'!$B$10="Абсолютные значения",ABS(AJ724),AJ724)),AJ724)))</x:f>
      </x:c>
      <x:c r="CN724" s="50" t="str">
        <x:f>IF(32&gt;'Настройки'!$B$3,"",IF(ISBLANK(AK724),IF('Настройки'!$B$9="Нулевой спрос",0,""),IF(AK724&lt;0,IF('Настройки'!$B$10="Исключить","",IF('Настройки'!$B$10="Абсолютные значения",ABS(AK724),AK724)),AK724)))</x:f>
      </x:c>
      <x:c r="CO724" s="50" t="str">
        <x:f>IF(33&gt;'Настройки'!$B$3,"",IF(ISBLANK(AL724),IF('Настройки'!$B$9="Нулевой спрос",0,""),IF(AL724&lt;0,IF('Настройки'!$B$10="Исключить","",IF('Настройки'!$B$10="Абсолютные значения",ABS(AL724),AL724)),AL724)))</x:f>
      </x:c>
      <x:c r="CP724" s="50" t="str">
        <x:f>IF(34&gt;'Настройки'!$B$3,"",IF(ISBLANK(AM724),IF('Настройки'!$B$9="Нулевой спрос",0,""),IF(AM724&lt;0,IF('Настройки'!$B$10="Исключить","",IF('Настройки'!$B$10="Абсолютные значения",ABS(AM724),AM724)),AM724)))</x:f>
      </x:c>
      <x:c r="CQ724" s="50" t="str">
        <x:f>IF(35&gt;'Настройки'!$B$3,"",IF(ISBLANK(AN724),IF('Настройки'!$B$9="Нулевой спрос",0,""),IF(AN724&lt;0,IF('Настройки'!$B$10="Исключить","",IF('Настройки'!$B$10="Абсолютные значения",ABS(AN724),AN724)),AN724)))</x:f>
      </x:c>
      <x:c r="CR724" s="50" t="str">
        <x:f>IF(36&gt;'Настройки'!$B$3,"",IF(ISBLANK(AO724),IF('Настройки'!$B$9="Нулевой спрос",0,""),IF(AO724&lt;0,IF('Настройки'!$B$10="Исключить","",IF('Настройки'!$B$10="Абсолютные значения",ABS(AO724),AO724)),AO724)))</x:f>
      </x:c>
      <x:c r="CS724" s="50" t="str">
        <x:f>IF(OR(1&gt;'Настройки'!$B$3,ISBLANK(BI724),BI724=0),"",BI724)</x:f>
      </x:c>
      <x:c r="CT724" s="50" t="str">
        <x:f>IF(OR(2&gt;'Настройки'!$B$3,ISBLANK(BJ724),BJ724=0),"",BJ724)</x:f>
      </x:c>
      <x:c r="CU724" s="50" t="str">
        <x:f>IF(OR(3&gt;'Настройки'!$B$3,ISBLANK(BK724),BK724=0),"",BK724)</x:f>
      </x:c>
      <x:c r="CV724" s="50" t="str">
        <x:f>IF(OR(4&gt;'Настройки'!$B$3,ISBLANK(BL724),BL724=0),"",BL724)</x:f>
      </x:c>
      <x:c r="CW724" s="50" t="str">
        <x:f>IF(OR(5&gt;'Настройки'!$B$3,ISBLANK(BM724),BM724=0),"",BM724)</x:f>
      </x:c>
      <x:c r="CX724" s="50" t="str">
        <x:f>IF(OR(6&gt;'Настройки'!$B$3,ISBLANK(BN724),BN724=0),"",BN724)</x:f>
      </x:c>
      <x:c r="CY724" s="50" t="str">
        <x:f>IF(OR(7&gt;'Настройки'!$B$3,ISBLANK(BO724),BO724=0),"",BO724)</x:f>
      </x:c>
      <x:c r="CZ724" s="50" t="str">
        <x:f>IF(OR(8&gt;'Настройки'!$B$3,ISBLANK(BP724),BP724=0),"",BP724)</x:f>
      </x:c>
      <x:c r="DA724" s="50" t="str">
        <x:f>IF(OR(9&gt;'Настройки'!$B$3,ISBLANK(BQ724),BQ724=0),"",BQ724)</x:f>
      </x:c>
      <x:c r="DB724" s="50" t="str">
        <x:f>IF(OR(10&gt;'Настройки'!$B$3,ISBLANK(BR724),BR724=0),"",BR724)</x:f>
      </x:c>
      <x:c r="DC724" s="50" t="str">
        <x:f>IF(OR(11&gt;'Настройки'!$B$3,ISBLANK(BS724),BS724=0),"",BS724)</x:f>
      </x:c>
      <x:c r="DD724" s="50" t="str">
        <x:f>IF(OR(12&gt;'Настройки'!$B$3,ISBLANK(BT724),BT724=0),"",BT724)</x:f>
      </x:c>
      <x:c r="DE724" s="50" t="str">
        <x:f>IF(OR(13&gt;'Настройки'!$B$3,ISBLANK(BU724),BU724=0),"",BU724)</x:f>
      </x:c>
      <x:c r="DF724" s="50" t="str">
        <x:f>IF(OR(14&gt;'Настройки'!$B$3,ISBLANK(BV724),BV724=0),"",BV724)</x:f>
      </x:c>
      <x:c r="DG724" s="50" t="str">
        <x:f>IF(OR(15&gt;'Настройки'!$B$3,ISBLANK(BW724),BW724=0),"",BW724)</x:f>
      </x:c>
      <x:c r="DH724" s="50" t="str">
        <x:f>IF(OR(16&gt;'Настройки'!$B$3,ISBLANK(BX724),BX724=0),"",BX724)</x:f>
      </x:c>
      <x:c r="DI724" s="50" t="str">
        <x:f>IF(OR(17&gt;'Настройки'!$B$3,ISBLANK(BY724),BY724=0),"",BY724)</x:f>
      </x:c>
      <x:c r="DJ724" s="50" t="str">
        <x:f>IF(OR(18&gt;'Настройки'!$B$3,ISBLANK(BZ724),BZ724=0),"",BZ724)</x:f>
      </x:c>
      <x:c r="DK724" s="50" t="str">
        <x:f>IF(OR(19&gt;'Настройки'!$B$3,ISBLANK(CA724),CA724=0),"",CA724)</x:f>
      </x:c>
      <x:c r="DL724" s="50" t="str">
        <x:f>IF(OR(20&gt;'Настройки'!$B$3,ISBLANK(CB724),CB724=0),"",CB724)</x:f>
      </x:c>
      <x:c r="DM724" s="50" t="str">
        <x:f>IF(OR(21&gt;'Настройки'!$B$3,ISBLANK(CC724),CC724=0),"",CC724)</x:f>
      </x:c>
      <x:c r="DN724" s="50" t="str">
        <x:f>IF(OR(22&gt;'Настройки'!$B$3,ISBLANK(CD724),CD724=0),"",CD724)</x:f>
      </x:c>
      <x:c r="DO724" s="50" t="str">
        <x:f>IF(OR(23&gt;'Настройки'!$B$3,ISBLANK(CE724),CE724=0),"",CE724)</x:f>
      </x:c>
      <x:c r="DP724" s="50" t="str">
        <x:f>IF(OR(24&gt;'Настройки'!$B$3,ISBLANK(CF724),CF724=0),"",CF724)</x:f>
      </x:c>
      <x:c r="DQ724" s="50" t="str">
        <x:f>IF(OR(25&gt;'Настройки'!$B$3,ISBLANK(CG724),CG724=0),"",CG724)</x:f>
      </x:c>
      <x:c r="DR724" s="50" t="str">
        <x:f>IF(OR(26&gt;'Настройки'!$B$3,ISBLANK(CH724),CH724=0),"",CH724)</x:f>
      </x:c>
      <x:c r="DS724" s="50" t="str">
        <x:f>IF(OR(27&gt;'Настройки'!$B$3,ISBLANK(CI724),CI724=0),"",CI724)</x:f>
      </x:c>
      <x:c r="DT724" s="50" t="str">
        <x:f>IF(OR(28&gt;'Настройки'!$B$3,ISBLANK(CJ724),CJ724=0),"",CJ724)</x:f>
      </x:c>
      <x:c r="DU724" s="50" t="str">
        <x:f>IF(OR(29&gt;'Настройки'!$B$3,ISBLANK(CK724),CK724=0),"",CK724)</x:f>
      </x:c>
      <x:c r="DV724" s="50" t="str">
        <x:f>IF(OR(30&gt;'Настройки'!$B$3,ISBLANK(CL724),CL724=0),"",CL724)</x:f>
      </x:c>
      <x:c r="DW724" s="50" t="str">
        <x:f>IF(OR(31&gt;'Настройки'!$B$3,ISBLANK(CM724),CM724=0),"",CM724)</x:f>
      </x:c>
      <x:c r="DX724" s="50" t="str">
        <x:f>IF(OR(32&gt;'Настройки'!$B$3,ISBLANK(CN724),CN724=0),"",CN724)</x:f>
      </x:c>
      <x:c r="DY724" s="50" t="str">
        <x:f>IF(OR(33&gt;'Настройки'!$B$3,ISBLANK(CO724),CO724=0),"",CO724)</x:f>
      </x:c>
      <x:c r="DZ724" s="50" t="str">
        <x:f>IF(OR(34&gt;'Настройки'!$B$3,ISBLANK(CP724),CP724=0),"",CP724)</x:f>
      </x:c>
      <x:c r="EA724" s="50" t="str">
        <x:f>IF(OR(35&gt;'Настройки'!$B$3,ISBLANK(CQ724),CQ724=0),"",CQ724)</x:f>
      </x:c>
      <x:c r="EB724" s="50" t="str">
        <x:f>IF(OR(36&gt;'Настройки'!$B$3,ISBLANK(CR724),CR724=0),"",CR724)</x:f>
      </x:c>
      <x:c r="EC724" s="50" t="str">
        <x:f>IF(A724="","",IF(OR(BB724="AZ",BB724="BZ"),10000+ROW(),IF(AZ724&gt;'Настройки'!$B$11,20000+ROW(),IF(BF724&lt;&gt;"Обычный",30000+ROW(),IF(AX724&lt;=0,40000+ROW(),"")))))</x:f>
      </x:c>
      <x:c r="ED724" s="50" t="str">
        <x:f>IF(EC724="","",COUNTIFS($EC$2:$EC$1001,"&gt;0",$EC$2:$EC$1001,"&lt;"&amp;EC724)+1)</x:f>
      </x:c>
    </x:row>
    <x:row r="725">
      <x:c r="A725" s="115"/>
      <x:c r="B725" s="115"/>
      <x:c r="C725" s="115"/>
      <x:c r="D725" s="118"/>
      <x:c r="E725" s="118"/>
      <x:c r="F725" s="118"/>
      <x:c r="G725" s="118"/>
      <x:c r="H725" s="118"/>
      <x:c r="I725" s="118"/>
      <x:c r="J725" s="118"/>
      <x:c r="K725" s="118"/>
      <x:c r="L725" s="118"/>
      <x:c r="M725" s="118"/>
      <x:c r="N725" s="118"/>
      <x:c r="O725" s="118"/>
      <x:c r="P725" s="118"/>
      <x:c r="Q725" s="118"/>
      <x:c r="R725" s="118"/>
      <x:c r="S725" s="118"/>
      <x:c r="T725" s="118"/>
      <x:c r="U725" s="118"/>
      <x:c r="V725" s="118"/>
      <x:c r="W725" s="118"/>
      <x:c r="X725" s="118"/>
      <x:c r="Y725" s="118"/>
      <x:c r="Z725" s="118"/>
      <x:c r="AA725" s="118"/>
      <x:c r="AB725" s="118"/>
      <x:c r="AC725" s="118"/>
      <x:c r="AD725" s="118"/>
      <x:c r="AE725" s="118"/>
      <x:c r="AF725" s="118"/>
      <x:c r="AG725" s="118"/>
      <x:c r="AH725" s="118"/>
      <x:c r="AI725" s="118"/>
      <x:c r="AJ725" s="118"/>
      <x:c r="AK725" s="118"/>
      <x:c r="AL725" s="118"/>
      <x:c r="AM725" s="118"/>
      <x:c r="AN725" s="118"/>
      <x:c r="AO725" s="118"/>
      <x:c r="AP725" s="115"/>
      <x:c r="AQ725" s="49" t="str">
        <x:f>IF(A725="","",COUNT(BI725:INDEX(BI725:CR725,1,'Настройки'!$B$3)))</x:f>
      </x:c>
      <x:c r="AR725" s="49" t="str">
        <x:f>IF(A725="","",SUM(BI725:INDEX(BI725:CR725,1,'Настройки'!$B$3)))</x:f>
      </x:c>
      <x:c r="AS725" s="58" t="str">
        <x:f>IF(A725="","",IF('Настройки'!$B$4="Стоимость потребления",AR725*D725,IF('Настройки'!$B$4="Количество",AR725,E725)))</x:f>
      </x:c>
      <x:c r="AT725" s="61" t="str">
        <x:f>IF(OR(A725="",AS725&lt;0,SUM($AS$2:$AS$1001)&lt;=0),"",AS725/SUM($AS$2:$AS$1001))</x:f>
      </x:c>
      <x:c r="AU725" s="61" t="str">
        <x:f>IF(OR(A725="",AS725&lt;0,SUM($AS$2:$AS$1001)&lt;=0),"",SUMIFS($AS$2:$AS$1001,$AS$2:$AS$1001,"&gt;"&amp;AS725)/SUM($AS$2:$AS$1001))</x:f>
      </x:c>
      <x:c r="AV725" s="61" t="str">
        <x:f>IF(OR(A725="",AS725&lt;0,SUM($AS$2:$AS$1001)&lt;=0),"",SUMIFS($AS$2:$AS$1001,$AS$2:$AS$1001,"&gt;="&amp;AS725)/SUM($AS$2:$AS$1001))</x:f>
      </x:c>
      <x:c r="AW725" s="49" t="str">
        <x:f>IF(A725="","",IF(SUM($AS$2:$AS$1001)&lt;=0,"Не определён",IF(AS725&lt;0,"Исключение",IF(AU725&lt;'Настройки'!$B$5,"A",IF(AU725&lt;'Настройки'!$B$6,"B","C")))))</x:f>
      </x:c>
      <x:c r="AX725" s="58" t="str">
        <x:f>IF(A725="","",IF(AQ725=0,"",AVERAGE(BI725:INDEX(BI725:CR725,1,'Настройки'!$B$3))))</x:f>
      </x:c>
      <x:c r="AY725" s="58" t="str">
        <x:f>IF(OR(A725="",AQ725=0),"",STDEVP(BI725:INDEX(BI725:CR725,1,'Настройки'!$B$3)))</x:f>
      </x:c>
      <x:c r="AZ725" s="61" t="str">
        <x:f>IF(OR(A725="",AQ725&lt;'Настройки'!$B$12,AX725&lt;=0,AND('Настройки'!$B$10="Блокировать",COUNTIF(F725:INDEX(F725:AO725,1,'Настройки'!$B$3),"&lt;0")&gt;0)),"",AY725/ABS(AX725))</x:f>
      </x:c>
      <x:c r="BA725" s="49" t="str">
        <x:f>IF(A725="","",IF(AND('Настройки'!$B$10="Блокировать",COUNTIF(F725:INDEX(F725:AO725,1,'Настройки'!$B$3),"&lt;0")&gt;0),"Не определён",IF(AQ725&lt;'Настройки'!$B$12,"Не определён",IF(AX725=0,"Нет спроса",IF(AX725&lt;0,"Не определён",IF(AZ725&lt;='Настройки'!$B$7,"X",IF(AZ725&lt;='Настройки'!$B$8,"Y","Z")))))))</x:f>
      </x:c>
      <x:c r="BB725" s="49" t="str">
        <x:f>IF(OR(A725="",LEN(AW725)&lt;&gt;1,LEN(BA725)&lt;&gt;1),"",AW725&amp;BA725)</x:f>
      </x:c>
      <x:c r="BC725" s="61" t="str">
        <x:f>IF(OR(A725="",AQ725=0),"",(COUNT(BI725:INDEX(BI725:CR725,1,'Настройки'!$B$3))-COUNT(CS725:INDEX(CS725:EB725,1,'Настройки'!$B$3)))/AQ725)</x:f>
      </x:c>
      <x:c r="BD725" s="64" t="str">
        <x:f>IF(OR(A725="",COUNT(CS725:INDEX(CS725:EB725,1,'Настройки'!$B$3))=0),"",AQ725/COUNT(CS725:INDEX(CS725:EB725,1,'Настройки'!$B$3)))</x:f>
      </x:c>
      <x:c r="BE725" s="64" t="str">
        <x:f>IF(OR(A725="",COUNT(CS725:INDEX(CS725:EB725,1,'Настройки'!$B$3))=0),"",IF(AVERAGE(CS725:INDEX(CS725:EB725,1,'Настройки'!$B$3))=0,"",(STDEVP(CS725:INDEX(CS725:EB725,1,'Настройки'!$B$3))/ABS(AVERAGE(CS725:INDEX(CS725:EB725,1,'Настройки'!$B$3))))^2))</x:f>
      </x:c>
      <x:c r="BF725" s="49" t="str">
        <x:f>IF(A725="","",IF(AQ725&lt;3,"Недостаточно",IF(AQ725&lt;6,"Предварительный","Обычный")))</x:f>
      </x:c>
      <x:c r="BG725" s="49" t="str">
        <x:f>IF(A725="","",IF(COUNTIF(F725:INDEX(F725:AO725,1,'Настройки'!$B$3),"&lt;0")&gt;0,IF('Настройки'!$B$10="Блокировать","Отрицательный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"),"")&amp;IF(AQ725&lt;3,"Недостаточно истории. ",IF(AQ725&lt;6,"Предварительная классификация. ",""))&amp;IF(AX725=0,"Нет спроса за горизонт. ","")&amp;IF(AZ725&gt;'Настройки'!$B$11,"Экстремальная вариативность. ",""))</x:f>
      </x:c>
      <x:c r="BH725" s="49" t="str">
        <x:f>IF(A725="","",IFERROR(VLOOKUP(BB725,'Настройки'!$D$3:$E$11,2,FALSE),"Сначала проверьте исходные данные и историю спроса.")&amp;" Уточните срок поставки, MOQ и критичность.")</x:f>
      </x:c>
      <x:c r="BI725" s="50" t="str">
        <x:f>IF(1&gt;'Настройки'!$B$3,"",IF(ISBLANK(F725),IF('Настройки'!$B$9="Нулевой спрос",0,""),IF(F725&lt;0,IF('Настройки'!$B$10="Исключить","",IF('Настройки'!$B$10="Абсолютные значения",ABS(F725),F725)),F725)))</x:f>
      </x:c>
      <x:c r="BJ725" s="50" t="str">
        <x:f>IF(2&gt;'Настройки'!$B$3,"",IF(ISBLANK(G725),IF('Настройки'!$B$9="Нулевой спрос",0,""),IF(G725&lt;0,IF('Настройки'!$B$10="Исключить","",IF('Настройки'!$B$10="Абсолютные значения",ABS(G725),G725)),G725)))</x:f>
      </x:c>
      <x:c r="BK725" s="50" t="str">
        <x:f>IF(3&gt;'Настройки'!$B$3,"",IF(ISBLANK(H725),IF('Настройки'!$B$9="Нулевой спрос",0,""),IF(H725&lt;0,IF('Настройки'!$B$10="Исключить","",IF('Настройки'!$B$10="Абсолютные значения",ABS(H725),H725)),H725)))</x:f>
      </x:c>
      <x:c r="BL725" s="50" t="str">
        <x:f>IF(4&gt;'Настройки'!$B$3,"",IF(ISBLANK(I725),IF('Настройки'!$B$9="Нулевой спрос",0,""),IF(I725&lt;0,IF('Настройки'!$B$10="Исключить","",IF('Настройки'!$B$10="Абсолютные значения",ABS(I725),I725)),I725)))</x:f>
      </x:c>
      <x:c r="BM725" s="50" t="str">
        <x:f>IF(5&gt;'Настройки'!$B$3,"",IF(ISBLANK(J725),IF('Настройки'!$B$9="Нулевой спрос",0,""),IF(J725&lt;0,IF('Настройки'!$B$10="Исключить","",IF('Настройки'!$B$10="Абсолютные значения",ABS(J725),J725)),J725)))</x:f>
      </x:c>
      <x:c r="BN725" s="50" t="str">
        <x:f>IF(6&gt;'Настройки'!$B$3,"",IF(ISBLANK(K725),IF('Настройки'!$B$9="Нулевой спрос",0,""),IF(K725&lt;0,IF('Настройки'!$B$10="Исключить","",IF('Настройки'!$B$10="Абсолютные значения",ABS(K725),K725)),K725)))</x:f>
      </x:c>
      <x:c r="BO725" s="50" t="str">
        <x:f>IF(7&gt;'Настройки'!$B$3,"",IF(ISBLANK(L725),IF('Настройки'!$B$9="Нулевой спрос",0,""),IF(L725&lt;0,IF('Настройки'!$B$10="Исключить","",IF('Настройки'!$B$10="Абсолютные значения",ABS(L725),L725)),L725)))</x:f>
      </x:c>
      <x:c r="BP725" s="50" t="str">
        <x:f>IF(8&gt;'Настройки'!$B$3,"",IF(ISBLANK(M725),IF('Настройки'!$B$9="Нулевой спрос",0,""),IF(M725&lt;0,IF('Настройки'!$B$10="Исключить","",IF('Настройки'!$B$10="Абсолютные значения",ABS(M725),M725)),M725)))</x:f>
      </x:c>
      <x:c r="BQ725" s="50" t="str">
        <x:f>IF(9&gt;'Настройки'!$B$3,"",IF(ISBLANK(N725),IF('Настройки'!$B$9="Нулевой спрос",0,""),IF(N725&lt;0,IF('Настройки'!$B$10="Исключить","",IF('Настройки'!$B$10="Абсолютные значения",ABS(N725),N725)),N725)))</x:f>
      </x:c>
      <x:c r="BR725" s="50" t="str">
        <x:f>IF(10&gt;'Настройки'!$B$3,"",IF(ISBLANK(O725),IF('Настройки'!$B$9="Нулевой спрос",0,""),IF(O725&lt;0,IF('Настройки'!$B$10="Исключить","",IF('Настройки'!$B$10="Абсолютные значения",ABS(O725),O725)),O725)))</x:f>
      </x:c>
      <x:c r="BS725" s="50" t="str">
        <x:f>IF(11&gt;'Настройки'!$B$3,"",IF(ISBLANK(P725),IF('Настройки'!$B$9="Нулевой спрос",0,""),IF(P725&lt;0,IF('Настройки'!$B$10="Исключить","",IF('Настройки'!$B$10="Абсолютные значения",ABS(P725),P725)),P725)))</x:f>
      </x:c>
      <x:c r="BT725" s="50" t="str">
        <x:f>IF(12&gt;'Настройки'!$B$3,"",IF(ISBLANK(Q725),IF('Настройки'!$B$9="Нулевой спрос",0,""),IF(Q725&lt;0,IF('Настройки'!$B$10="Исключить","",IF('Настройки'!$B$10="Абсолютные значения",ABS(Q725),Q725)),Q725)))</x:f>
      </x:c>
      <x:c r="BU725" s="50" t="str">
        <x:f>IF(13&gt;'Настройки'!$B$3,"",IF(ISBLANK(R725),IF('Настройки'!$B$9="Нулевой спрос",0,""),IF(R725&lt;0,IF('Настройки'!$B$10="Исключить","",IF('Настройки'!$B$10="Абсолютные значения",ABS(R725),R725)),R725)))</x:f>
      </x:c>
      <x:c r="BV725" s="50" t="str">
        <x:f>IF(14&gt;'Настройки'!$B$3,"",IF(ISBLANK(S725),IF('Настройки'!$B$9="Нулевой спрос",0,""),IF(S725&lt;0,IF('Настройки'!$B$10="Исключить","",IF('Настройки'!$B$10="Абсолютные значения",ABS(S725),S725)),S725)))</x:f>
      </x:c>
      <x:c r="BW725" s="50" t="str">
        <x:f>IF(15&gt;'Настройки'!$B$3,"",IF(ISBLANK(T725),IF('Настройки'!$B$9="Нулевой спрос",0,""),IF(T725&lt;0,IF('Настройки'!$B$10="Исключить","",IF('Настройки'!$B$10="Абсолютные значения",ABS(T725),T725)),T725)))</x:f>
      </x:c>
      <x:c r="BX725" s="50" t="str">
        <x:f>IF(16&gt;'Настройки'!$B$3,"",IF(ISBLANK(U725),IF('Настройки'!$B$9="Нулевой спрос",0,""),IF(U725&lt;0,IF('Настройки'!$B$10="Исключить","",IF('Настройки'!$B$10="Абсолютные значения",ABS(U725),U725)),U725)))</x:f>
      </x:c>
      <x:c r="BY725" s="50" t="str">
        <x:f>IF(17&gt;'Настройки'!$B$3,"",IF(ISBLANK(V725),IF('Настройки'!$B$9="Нулевой спрос",0,""),IF(V725&lt;0,IF('Настройки'!$B$10="Исключить","",IF('Настройки'!$B$10="Абсолютные значения",ABS(V725),V725)),V725)))</x:f>
      </x:c>
      <x:c r="BZ725" s="50" t="str">
        <x:f>IF(18&gt;'Настройки'!$B$3,"",IF(ISBLANK(W725),IF('Настройки'!$B$9="Нулевой спрос",0,""),IF(W725&lt;0,IF('Настройки'!$B$10="Исключить","",IF('Настройки'!$B$10="Абсолютные значения",ABS(W725),W725)),W725)))</x:f>
      </x:c>
      <x:c r="CA725" s="50" t="str">
        <x:f>IF(19&gt;'Настройки'!$B$3,"",IF(ISBLANK(X725),IF('Настройки'!$B$9="Нулевой спрос",0,""),IF(X725&lt;0,IF('Настройки'!$B$10="Исключить","",IF('Настройки'!$B$10="Абсолютные значения",ABS(X725),X725)),X725)))</x:f>
      </x:c>
      <x:c r="CB725" s="50" t="str">
        <x:f>IF(20&gt;'Настройки'!$B$3,"",IF(ISBLANK(Y725),IF('Настройки'!$B$9="Нулевой спрос",0,""),IF(Y725&lt;0,IF('Настройки'!$B$10="Исключить","",IF('Настройки'!$B$10="Абсолютные значения",ABS(Y725),Y725)),Y725)))</x:f>
      </x:c>
      <x:c r="CC725" s="50" t="str">
        <x:f>IF(21&gt;'Настройки'!$B$3,"",IF(ISBLANK(Z725),IF('Настройки'!$B$9="Нулевой спрос",0,""),IF(Z725&lt;0,IF('Настройки'!$B$10="Исключить","",IF('Настройки'!$B$10="Абсолютные значения",ABS(Z725),Z725)),Z725)))</x:f>
      </x:c>
      <x:c r="CD725" s="50" t="str">
        <x:f>IF(22&gt;'Настройки'!$B$3,"",IF(ISBLANK(AA725),IF('Настройки'!$B$9="Нулевой спрос",0,""),IF(AA725&lt;0,IF('Настройки'!$B$10="Исключить","",IF('Настройки'!$B$10="Абсолютные значения",ABS(AA725),AA725)),AA725)))</x:f>
      </x:c>
      <x:c r="CE725" s="50" t="str">
        <x:f>IF(23&gt;'Настройки'!$B$3,"",IF(ISBLANK(AB725),IF('Настройки'!$B$9="Нулевой спрос",0,""),IF(AB725&lt;0,IF('Настройки'!$B$10="Исключить","",IF('Настройки'!$B$10="Абсолютные значения",ABS(AB725),AB725)),AB725)))</x:f>
      </x:c>
      <x:c r="CF725" s="50" t="str">
        <x:f>IF(24&gt;'Настройки'!$B$3,"",IF(ISBLANK(AC725),IF('Настройки'!$B$9="Нулевой спрос",0,""),IF(AC725&lt;0,IF('Настройки'!$B$10="Исключить","",IF('Настройки'!$B$10="Абсолютные значения",ABS(AC725),AC725)),AC725)))</x:f>
      </x:c>
      <x:c r="CG725" s="50" t="str">
        <x:f>IF(25&gt;'Настройки'!$B$3,"",IF(ISBLANK(AD725),IF('Настройки'!$B$9="Нулевой спрос",0,""),IF(AD725&lt;0,IF('Настройки'!$B$10="Исключить","",IF('Настройки'!$B$10="Абсолютные значения",ABS(AD725),AD725)),AD725)))</x:f>
      </x:c>
      <x:c r="CH725" s="50" t="str">
        <x:f>IF(26&gt;'Настройки'!$B$3,"",IF(ISBLANK(AE725),IF('Настройки'!$B$9="Нулевой спрос",0,""),IF(AE725&lt;0,IF('Настройки'!$B$10="Исключить","",IF('Настройки'!$B$10="Абсолютные значения",ABS(AE725),AE725)),AE725)))</x:f>
      </x:c>
      <x:c r="CI725" s="50" t="str">
        <x:f>IF(27&gt;'Настройки'!$B$3,"",IF(ISBLANK(AF725),IF('Настройки'!$B$9="Нулевой спрос",0,""),IF(AF725&lt;0,IF('Настройки'!$B$10="Исключить","",IF('Настройки'!$B$10="Абсолютные значения",ABS(AF725),AF725)),AF725)))</x:f>
      </x:c>
      <x:c r="CJ725" s="50" t="str">
        <x:f>IF(28&gt;'Настройки'!$B$3,"",IF(ISBLANK(AG725),IF('Настройки'!$B$9="Нулевой спрос",0,""),IF(AG725&lt;0,IF('Настройки'!$B$10="Исключить","",IF('Настройки'!$B$10="Абсолютные значения",ABS(AG725),AG725)),AG725)))</x:f>
      </x:c>
      <x:c r="CK725" s="50" t="str">
        <x:f>IF(29&gt;'Настройки'!$B$3,"",IF(ISBLANK(AH725),IF('Настройки'!$B$9="Нулевой спрос",0,""),IF(AH725&lt;0,IF('Настройки'!$B$10="Исключить","",IF('Настройки'!$B$10="Абсолютные значения",ABS(AH725),AH725)),AH725)))</x:f>
      </x:c>
      <x:c r="CL725" s="50" t="str">
        <x:f>IF(30&gt;'Настройки'!$B$3,"",IF(ISBLANK(AI725),IF('Настройки'!$B$9="Нулевой спрос",0,""),IF(AI725&lt;0,IF('Настройки'!$B$10="Исключить","",IF('Настройки'!$B$10="Абсолютные значения",ABS(AI725),AI725)),AI725)))</x:f>
      </x:c>
      <x:c r="CM725" s="50" t="str">
        <x:f>IF(31&gt;'Настройки'!$B$3,"",IF(ISBLANK(AJ725),IF('Настройки'!$B$9="Нулевой спрос",0,""),IF(AJ725&lt;0,IF('Настройки'!$B$10="Исключить","",IF('Настройки'!$B$10="Абсолютные значения",ABS(AJ725),AJ725)),AJ725)))</x:f>
      </x:c>
      <x:c r="CN725" s="50" t="str">
        <x:f>IF(32&gt;'Настройки'!$B$3,"",IF(ISBLANK(AK725),IF('Настройки'!$B$9="Нулевой спрос",0,""),IF(AK725&lt;0,IF('Настройки'!$B$10="Исключить","",IF('Настройки'!$B$10="Абсолютные значения",ABS(AK725),AK725)),AK725)))</x:f>
      </x:c>
      <x:c r="CO725" s="50" t="str">
        <x:f>IF(33&gt;'Настройки'!$B$3,"",IF(ISBLANK(AL725),IF('Настройки'!$B$9="Нулевой спрос",0,""),IF(AL725&lt;0,IF('Настройки'!$B$10="Исключить","",IF('Настройки'!$B$10="Абсолютные значения",ABS(AL725),AL725)),AL725)))</x:f>
      </x:c>
      <x:c r="CP725" s="50" t="str">
        <x:f>IF(34&gt;'Настройки'!$B$3,"",IF(ISBLANK(AM725),IF('Настройки'!$B$9="Нулевой спрос",0,""),IF(AM725&lt;0,IF('Настройки'!$B$10="Исключить","",IF('Настройки'!$B$10="Абсолютные значения",ABS(AM725),AM725)),AM725)))</x:f>
      </x:c>
      <x:c r="CQ725" s="50" t="str">
        <x:f>IF(35&gt;'Настройки'!$B$3,"",IF(ISBLANK(AN725),IF('Настройки'!$B$9="Нулевой спрос",0,""),IF(AN725&lt;0,IF('Настройки'!$B$10="Исключить","",IF('Настройки'!$B$10="Абсолютные значения",ABS(AN725),AN725)),AN725)))</x:f>
      </x:c>
      <x:c r="CR725" s="50" t="str">
        <x:f>IF(36&gt;'Настройки'!$B$3,"",IF(ISBLANK(AO725),IF('Настройки'!$B$9="Нулевой спрос",0,""),IF(AO725&lt;0,IF('Настройки'!$B$10="Исключить","",IF('Настройки'!$B$10="Абсолютные значения",ABS(AO725),AO725)),AO725)))</x:f>
      </x:c>
      <x:c r="CS725" s="50" t="str">
        <x:f>IF(OR(1&gt;'Настройки'!$B$3,ISBLANK(BI725),BI725=0),"",BI725)</x:f>
      </x:c>
      <x:c r="CT725" s="50" t="str">
        <x:f>IF(OR(2&gt;'Настройки'!$B$3,ISBLANK(BJ725),BJ725=0),"",BJ725)</x:f>
      </x:c>
      <x:c r="CU725" s="50" t="str">
        <x:f>IF(OR(3&gt;'Настройки'!$B$3,ISBLANK(BK725),BK725=0),"",BK725)</x:f>
      </x:c>
      <x:c r="CV725" s="50" t="str">
        <x:f>IF(OR(4&gt;'Настройки'!$B$3,ISBLANK(BL725),BL725=0),"",BL725)</x:f>
      </x:c>
      <x:c r="CW725" s="50" t="str">
        <x:f>IF(OR(5&gt;'Настройки'!$B$3,ISBLANK(BM725),BM725=0),"",BM725)</x:f>
      </x:c>
      <x:c r="CX725" s="50" t="str">
        <x:f>IF(OR(6&gt;'Настройки'!$B$3,ISBLANK(BN725),BN725=0),"",BN725)</x:f>
      </x:c>
      <x:c r="CY725" s="50" t="str">
        <x:f>IF(OR(7&gt;'Настройки'!$B$3,ISBLANK(BO725),BO725=0),"",BO725)</x:f>
      </x:c>
      <x:c r="CZ725" s="50" t="str">
        <x:f>IF(OR(8&gt;'Настройки'!$B$3,ISBLANK(BP725),BP725=0),"",BP725)</x:f>
      </x:c>
      <x:c r="DA725" s="50" t="str">
        <x:f>IF(OR(9&gt;'Настройки'!$B$3,ISBLANK(BQ725),BQ725=0),"",BQ725)</x:f>
      </x:c>
      <x:c r="DB725" s="50" t="str">
        <x:f>IF(OR(10&gt;'Настройки'!$B$3,ISBLANK(BR725),BR725=0),"",BR725)</x:f>
      </x:c>
      <x:c r="DC725" s="50" t="str">
        <x:f>IF(OR(11&gt;'Настройки'!$B$3,ISBLANK(BS725),BS725=0),"",BS725)</x:f>
      </x:c>
      <x:c r="DD725" s="50" t="str">
        <x:f>IF(OR(12&gt;'Настройки'!$B$3,ISBLANK(BT725),BT725=0),"",BT725)</x:f>
      </x:c>
      <x:c r="DE725" s="50" t="str">
        <x:f>IF(OR(13&gt;'Настройки'!$B$3,ISBLANK(BU725),BU725=0),"",BU725)</x:f>
      </x:c>
      <x:c r="DF725" s="50" t="str">
        <x:f>IF(OR(14&gt;'Настройки'!$B$3,ISBLANK(BV725),BV725=0),"",BV725)</x:f>
      </x:c>
      <x:c r="DG725" s="50" t="str">
        <x:f>IF(OR(15&gt;'Настройки'!$B$3,ISBLANK(BW725),BW725=0),"",BW725)</x:f>
      </x:c>
      <x:c r="DH725" s="50" t="str">
        <x:f>IF(OR(16&gt;'Настройки'!$B$3,ISBLANK(BX725),BX725=0),"",BX725)</x:f>
      </x:c>
      <x:c r="DI725" s="50" t="str">
        <x:f>IF(OR(17&gt;'Настройки'!$B$3,ISBLANK(BY725),BY725=0),"",BY725)</x:f>
      </x:c>
      <x:c r="DJ725" s="50" t="str">
        <x:f>IF(OR(18&gt;'Настройки'!$B$3,ISBLANK(BZ725),BZ725=0),"",BZ725)</x:f>
      </x:c>
      <x:c r="DK725" s="50" t="str">
        <x:f>IF(OR(19&gt;'Настройки'!$B$3,ISBLANK(CA725),CA725=0),"",CA725)</x:f>
      </x:c>
      <x:c r="DL725" s="50" t="str">
        <x:f>IF(OR(20&gt;'Настройки'!$B$3,ISBLANK(CB725),CB725=0),"",CB725)</x:f>
      </x:c>
      <x:c r="DM725" s="50" t="str">
        <x:f>IF(OR(21&gt;'Настройки'!$B$3,ISBLANK(CC725),CC725=0),"",CC725)</x:f>
      </x:c>
      <x:c r="DN725" s="50" t="str">
        <x:f>IF(OR(22&gt;'Настройки'!$B$3,ISBLANK(CD725),CD725=0),"",CD725)</x:f>
      </x:c>
      <x:c r="DO725" s="50" t="str">
        <x:f>IF(OR(23&gt;'Настройки'!$B$3,ISBLANK(CE725),CE725=0),"",CE725)</x:f>
      </x:c>
      <x:c r="DP725" s="50" t="str">
        <x:f>IF(OR(24&gt;'Настройки'!$B$3,ISBLANK(CF725),CF725=0),"",CF725)</x:f>
      </x:c>
      <x:c r="DQ725" s="50" t="str">
        <x:f>IF(OR(25&gt;'Настройки'!$B$3,ISBLANK(CG725),CG725=0),"",CG725)</x:f>
      </x:c>
      <x:c r="DR725" s="50" t="str">
        <x:f>IF(OR(26&gt;'Настройки'!$B$3,ISBLANK(CH725),CH725=0),"",CH725)</x:f>
      </x:c>
      <x:c r="DS725" s="50" t="str">
        <x:f>IF(OR(27&gt;'Настройки'!$B$3,ISBLANK(CI725),CI725=0),"",CI725)</x:f>
      </x:c>
      <x:c r="DT725" s="50" t="str">
        <x:f>IF(OR(28&gt;'Настройки'!$B$3,ISBLANK(CJ725),CJ725=0),"",CJ725)</x:f>
      </x:c>
      <x:c r="DU725" s="50" t="str">
        <x:f>IF(OR(29&gt;'Настройки'!$B$3,ISBLANK(CK725),CK725=0),"",CK725)</x:f>
      </x:c>
      <x:c r="DV725" s="50" t="str">
        <x:f>IF(OR(30&gt;'Настройки'!$B$3,ISBLANK(CL725),CL725=0),"",CL725)</x:f>
      </x:c>
      <x:c r="DW725" s="50" t="str">
        <x:f>IF(OR(31&gt;'Настройки'!$B$3,ISBLANK(CM725),CM725=0),"",CM725)</x:f>
      </x:c>
      <x:c r="DX725" s="50" t="str">
        <x:f>IF(OR(32&gt;'Настройки'!$B$3,ISBLANK(CN725),CN725=0),"",CN725)</x:f>
      </x:c>
      <x:c r="DY725" s="50" t="str">
        <x:f>IF(OR(33&gt;'Настройки'!$B$3,ISBLANK(CO725),CO725=0),"",CO725)</x:f>
      </x:c>
      <x:c r="DZ725" s="50" t="str">
        <x:f>IF(OR(34&gt;'Настройки'!$B$3,ISBLANK(CP725),CP725=0),"",CP725)</x:f>
      </x:c>
      <x:c r="EA725" s="50" t="str">
        <x:f>IF(OR(35&gt;'Настройки'!$B$3,ISBLANK(CQ725),CQ725=0),"",CQ725)</x:f>
      </x:c>
      <x:c r="EB725" s="50" t="str">
        <x:f>IF(OR(36&gt;'Настройки'!$B$3,ISBLANK(CR725),CR725=0),"",CR725)</x:f>
      </x:c>
      <x:c r="EC725" s="50" t="str">
        <x:f>IF(A725="","",IF(OR(BB725="AZ",BB725="BZ"),10000+ROW(),IF(AZ725&gt;'Настройки'!$B$11,20000+ROW(),IF(BF725&lt;&gt;"Обычный",30000+ROW(),IF(AX725&lt;=0,40000+ROW(),"")))))</x:f>
      </x:c>
      <x:c r="ED725" s="50" t="str">
        <x:f>IF(EC725="","",COUNTIFS($EC$2:$EC$1001,"&gt;0",$EC$2:$EC$1001,"&lt;"&amp;EC725)+1)</x:f>
      </x:c>
    </x:row>
    <x:row r="726">
      <x:c r="A726" s="115"/>
      <x:c r="B726" s="115"/>
      <x:c r="C726" s="115"/>
      <x:c r="D726" s="118"/>
      <x:c r="E726" s="118"/>
      <x:c r="F726" s="118"/>
      <x:c r="G726" s="118"/>
      <x:c r="H726" s="118"/>
      <x:c r="I726" s="118"/>
      <x:c r="J726" s="118"/>
      <x:c r="K726" s="118"/>
      <x:c r="L726" s="118"/>
      <x:c r="M726" s="118"/>
      <x:c r="N726" s="118"/>
      <x:c r="O726" s="118"/>
      <x:c r="P726" s="118"/>
      <x:c r="Q726" s="118"/>
      <x:c r="R726" s="118"/>
      <x:c r="S726" s="118"/>
      <x:c r="T726" s="118"/>
      <x:c r="U726" s="118"/>
      <x:c r="V726" s="118"/>
      <x:c r="W726" s="118"/>
      <x:c r="X726" s="118"/>
      <x:c r="Y726" s="118"/>
      <x:c r="Z726" s="118"/>
      <x:c r="AA726" s="118"/>
      <x:c r="AB726" s="118"/>
      <x:c r="AC726" s="118"/>
      <x:c r="AD726" s="118"/>
      <x:c r="AE726" s="118"/>
      <x:c r="AF726" s="118"/>
      <x:c r="AG726" s="118"/>
      <x:c r="AH726" s="118"/>
      <x:c r="AI726" s="118"/>
      <x:c r="AJ726" s="118"/>
      <x:c r="AK726" s="118"/>
      <x:c r="AL726" s="118"/>
      <x:c r="AM726" s="118"/>
      <x:c r="AN726" s="118"/>
      <x:c r="AO726" s="118"/>
      <x:c r="AP726" s="115"/>
      <x:c r="AQ726" s="49" t="str">
        <x:f>IF(A726="","",COUNT(BI726:INDEX(BI726:CR726,1,'Настройки'!$B$3)))</x:f>
      </x:c>
      <x:c r="AR726" s="49" t="str">
        <x:f>IF(A726="","",SUM(BI726:INDEX(BI726:CR726,1,'Настройки'!$B$3)))</x:f>
      </x:c>
      <x:c r="AS726" s="58" t="str">
        <x:f>IF(A726="","",IF('Настройки'!$B$4="Стоимость потребления",AR726*D726,IF('Настройки'!$B$4="Количество",AR726,E726)))</x:f>
      </x:c>
      <x:c r="AT726" s="61" t="str">
        <x:f>IF(OR(A726="",AS726&lt;0,SUM($AS$2:$AS$1001)&lt;=0),"",AS726/SUM($AS$2:$AS$1001))</x:f>
      </x:c>
      <x:c r="AU726" s="61" t="str">
        <x:f>IF(OR(A726="",AS726&lt;0,SUM($AS$2:$AS$1001)&lt;=0),"",SUMIFS($AS$2:$AS$1001,$AS$2:$AS$1001,"&gt;"&amp;AS726)/SUM($AS$2:$AS$1001))</x:f>
      </x:c>
      <x:c r="AV726" s="61" t="str">
        <x:f>IF(OR(A726="",AS726&lt;0,SUM($AS$2:$AS$1001)&lt;=0),"",SUMIFS($AS$2:$AS$1001,$AS$2:$AS$1001,"&gt;="&amp;AS726)/SUM($AS$2:$AS$1001))</x:f>
      </x:c>
      <x:c r="AW726" s="49" t="str">
        <x:f>IF(A726="","",IF(SUM($AS$2:$AS$1001)&lt;=0,"Не определён",IF(AS726&lt;0,"Исключение",IF(AU726&lt;'Настройки'!$B$5,"A",IF(AU726&lt;'Настройки'!$B$6,"B","C")))))</x:f>
      </x:c>
      <x:c r="AX726" s="58" t="str">
        <x:f>IF(A726="","",IF(AQ726=0,"",AVERAGE(BI726:INDEX(BI726:CR726,1,'Настройки'!$B$3))))</x:f>
      </x:c>
      <x:c r="AY726" s="58" t="str">
        <x:f>IF(OR(A726="",AQ726=0),"",STDEVP(BI726:INDEX(BI726:CR726,1,'Настройки'!$B$3)))</x:f>
      </x:c>
      <x:c r="AZ726" s="61" t="str">
        <x:f>IF(OR(A726="",AQ726&lt;'Настройки'!$B$12,AX726&lt;=0,AND('Настройки'!$B$10="Блокировать",COUNTIF(F726:INDEX(F726:AO726,1,'Настройки'!$B$3),"&lt;0")&gt;0)),"",AY726/ABS(AX726))</x:f>
      </x:c>
      <x:c r="BA726" s="49" t="str">
        <x:f>IF(A726="","",IF(AND('Настройки'!$B$10="Блокировать",COUNTIF(F726:INDEX(F726:AO726,1,'Настройки'!$B$3),"&lt;0")&gt;0),"Не определён",IF(AQ726&lt;'Настройки'!$B$12,"Не определён",IF(AX726=0,"Нет спроса",IF(AX726&lt;0,"Не определён",IF(AZ726&lt;='Настройки'!$B$7,"X",IF(AZ726&lt;='Настройки'!$B$8,"Y","Z")))))))</x:f>
      </x:c>
      <x:c r="BB726" s="49" t="str">
        <x:f>IF(OR(A726="",LEN(AW726)&lt;&gt;1,LEN(BA726)&lt;&gt;1),"",AW726&amp;BA726)</x:f>
      </x:c>
      <x:c r="BC726" s="61" t="str">
        <x:f>IF(OR(A726="",AQ726=0),"",(COUNT(BI726:INDEX(BI726:CR726,1,'Настройки'!$B$3))-COUNT(CS726:INDEX(CS726:EB726,1,'Настройки'!$B$3)))/AQ726)</x:f>
      </x:c>
      <x:c r="BD726" s="64" t="str">
        <x:f>IF(OR(A726="",COUNT(CS726:INDEX(CS726:EB726,1,'Настройки'!$B$3))=0),"",AQ726/COUNT(CS726:INDEX(CS726:EB726,1,'Настройки'!$B$3)))</x:f>
      </x:c>
      <x:c r="BE726" s="64" t="str">
        <x:f>IF(OR(A726="",COUNT(CS726:INDEX(CS726:EB726,1,'Настройки'!$B$3))=0),"",IF(AVERAGE(CS726:INDEX(CS726:EB726,1,'Настройки'!$B$3))=0,"",(STDEVP(CS726:INDEX(CS726:EB726,1,'Настройки'!$B$3))/ABS(AVERAGE(CS726:INDEX(CS726:EB726,1,'Настройки'!$B$3))))^2))</x:f>
      </x:c>
      <x:c r="BF726" s="49" t="str">
        <x:f>IF(A726="","",IF(AQ726&lt;3,"Недостаточно",IF(AQ726&lt;6,"Предварительный","Обычный")))</x:f>
      </x:c>
      <x:c r="BG726" s="49" t="str">
        <x:f>IF(A726="","",IF(COUNTIF(F726:INDEX(F726:AO726,1,'Настройки'!$B$3),"&lt;0")&gt;0,IF('Настройки'!$B$10="Блокировать","Отрицательный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"),"")&amp;IF(AQ726&lt;3,"Недостаточно истории. ",IF(AQ726&lt;6,"Предварительная классификация. ",""))&amp;IF(AX726=0,"Нет спроса за горизонт. ","")&amp;IF(AZ726&gt;'Настройки'!$B$11,"Экстремальная вариативность. ",""))</x:f>
      </x:c>
      <x:c r="BH726" s="49" t="str">
        <x:f>IF(A726="","",IFERROR(VLOOKUP(BB726,'Настройки'!$D$3:$E$11,2,FALSE),"Сначала проверьте исходные данные и историю спроса.")&amp;" Уточните срок поставки, MOQ и критичность.")</x:f>
      </x:c>
      <x:c r="BI726" s="50" t="str">
        <x:f>IF(1&gt;'Настройки'!$B$3,"",IF(ISBLANK(F726),IF('Настройки'!$B$9="Нулевой спрос",0,""),IF(F726&lt;0,IF('Настройки'!$B$10="Исключить","",IF('Настройки'!$B$10="Абсолютные значения",ABS(F726),F726)),F726)))</x:f>
      </x:c>
      <x:c r="BJ726" s="50" t="str">
        <x:f>IF(2&gt;'Настройки'!$B$3,"",IF(ISBLANK(G726),IF('Настройки'!$B$9="Нулевой спрос",0,""),IF(G726&lt;0,IF('Настройки'!$B$10="Исключить","",IF('Настройки'!$B$10="Абсолютные значения",ABS(G726),G726)),G726)))</x:f>
      </x:c>
      <x:c r="BK726" s="50" t="str">
        <x:f>IF(3&gt;'Настройки'!$B$3,"",IF(ISBLANK(H726),IF('Настройки'!$B$9="Нулевой спрос",0,""),IF(H726&lt;0,IF('Настройки'!$B$10="Исключить","",IF('Настройки'!$B$10="Абсолютные значения",ABS(H726),H726)),H726)))</x:f>
      </x:c>
      <x:c r="BL726" s="50" t="str">
        <x:f>IF(4&gt;'Настройки'!$B$3,"",IF(ISBLANK(I726),IF('Настройки'!$B$9="Нулевой спрос",0,""),IF(I726&lt;0,IF('Настройки'!$B$10="Исключить","",IF('Настройки'!$B$10="Абсолютные значения",ABS(I726),I726)),I726)))</x:f>
      </x:c>
      <x:c r="BM726" s="50" t="str">
        <x:f>IF(5&gt;'Настройки'!$B$3,"",IF(ISBLANK(J726),IF('Настройки'!$B$9="Нулевой спрос",0,""),IF(J726&lt;0,IF('Настройки'!$B$10="Исключить","",IF('Настройки'!$B$10="Абсолютные значения",ABS(J726),J726)),J726)))</x:f>
      </x:c>
      <x:c r="BN726" s="50" t="str">
        <x:f>IF(6&gt;'Настройки'!$B$3,"",IF(ISBLANK(K726),IF('Настройки'!$B$9="Нулевой спрос",0,""),IF(K726&lt;0,IF('Настройки'!$B$10="Исключить","",IF('Настройки'!$B$10="Абсолютные значения",ABS(K726),K726)),K726)))</x:f>
      </x:c>
      <x:c r="BO726" s="50" t="str">
        <x:f>IF(7&gt;'Настройки'!$B$3,"",IF(ISBLANK(L726),IF('Настройки'!$B$9="Нулевой спрос",0,""),IF(L726&lt;0,IF('Настройки'!$B$10="Исключить","",IF('Настройки'!$B$10="Абсолютные значения",ABS(L726),L726)),L726)))</x:f>
      </x:c>
      <x:c r="BP726" s="50" t="str">
        <x:f>IF(8&gt;'Настройки'!$B$3,"",IF(ISBLANK(M726),IF('Настройки'!$B$9="Нулевой спрос",0,""),IF(M726&lt;0,IF('Настройки'!$B$10="Исключить","",IF('Настройки'!$B$10="Абсолютные значения",ABS(M726),M726)),M726)))</x:f>
      </x:c>
      <x:c r="BQ726" s="50" t="str">
        <x:f>IF(9&gt;'Настройки'!$B$3,"",IF(ISBLANK(N726),IF('Настройки'!$B$9="Нулевой спрос",0,""),IF(N726&lt;0,IF('Настройки'!$B$10="Исключить","",IF('Настройки'!$B$10="Абсолютные значения",ABS(N726),N726)),N726)))</x:f>
      </x:c>
      <x:c r="BR726" s="50" t="str">
        <x:f>IF(10&gt;'Настройки'!$B$3,"",IF(ISBLANK(O726),IF('Настройки'!$B$9="Нулевой спрос",0,""),IF(O726&lt;0,IF('Настройки'!$B$10="Исключить","",IF('Настройки'!$B$10="Абсолютные значения",ABS(O726),O726)),O726)))</x:f>
      </x:c>
      <x:c r="BS726" s="50" t="str">
        <x:f>IF(11&gt;'Настройки'!$B$3,"",IF(ISBLANK(P726),IF('Настройки'!$B$9="Нулевой спрос",0,""),IF(P726&lt;0,IF('Настройки'!$B$10="Исключить","",IF('Настройки'!$B$10="Абсолютные значения",ABS(P726),P726)),P726)))</x:f>
      </x:c>
      <x:c r="BT726" s="50" t="str">
        <x:f>IF(12&gt;'Настройки'!$B$3,"",IF(ISBLANK(Q726),IF('Настройки'!$B$9="Нулевой спрос",0,""),IF(Q726&lt;0,IF('Настройки'!$B$10="Исключить","",IF('Настройки'!$B$10="Абсолютные значения",ABS(Q726),Q726)),Q726)))</x:f>
      </x:c>
      <x:c r="BU726" s="50" t="str">
        <x:f>IF(13&gt;'Настройки'!$B$3,"",IF(ISBLANK(R726),IF('Настройки'!$B$9="Нулевой спрос",0,""),IF(R726&lt;0,IF('Настройки'!$B$10="Исключить","",IF('Настройки'!$B$10="Абсолютные значения",ABS(R726),R726)),R726)))</x:f>
      </x:c>
      <x:c r="BV726" s="50" t="str">
        <x:f>IF(14&gt;'Настройки'!$B$3,"",IF(ISBLANK(S726),IF('Настройки'!$B$9="Нулевой спрос",0,""),IF(S726&lt;0,IF('Настройки'!$B$10="Исключить","",IF('Настройки'!$B$10="Абсолютные значения",ABS(S726),S726)),S726)))</x:f>
      </x:c>
      <x:c r="BW726" s="50" t="str">
        <x:f>IF(15&gt;'Настройки'!$B$3,"",IF(ISBLANK(T726),IF('Настройки'!$B$9="Нулевой спрос",0,""),IF(T726&lt;0,IF('Настройки'!$B$10="Исключить","",IF('Настройки'!$B$10="Абсолютные значения",ABS(T726),T726)),T726)))</x:f>
      </x:c>
      <x:c r="BX726" s="50" t="str">
        <x:f>IF(16&gt;'Настройки'!$B$3,"",IF(ISBLANK(U726),IF('Настройки'!$B$9="Нулевой спрос",0,""),IF(U726&lt;0,IF('Настройки'!$B$10="Исключить","",IF('Настройки'!$B$10="Абсолютные значения",ABS(U726),U726)),U726)))</x:f>
      </x:c>
      <x:c r="BY726" s="50" t="str">
        <x:f>IF(17&gt;'Настройки'!$B$3,"",IF(ISBLANK(V726),IF('Настройки'!$B$9="Нулевой спрос",0,""),IF(V726&lt;0,IF('Настройки'!$B$10="Исключить","",IF('Настройки'!$B$10="Абсолютные значения",ABS(V726),V726)),V726)))</x:f>
      </x:c>
      <x:c r="BZ726" s="50" t="str">
        <x:f>IF(18&gt;'Настройки'!$B$3,"",IF(ISBLANK(W726),IF('Настройки'!$B$9="Нулевой спрос",0,""),IF(W726&lt;0,IF('Настройки'!$B$10="Исключить","",IF('Настройки'!$B$10="Абсолютные значения",ABS(W726),W726)),W726)))</x:f>
      </x:c>
      <x:c r="CA726" s="50" t="str">
        <x:f>IF(19&gt;'Настройки'!$B$3,"",IF(ISBLANK(X726),IF('Настройки'!$B$9="Нулевой спрос",0,""),IF(X726&lt;0,IF('Настройки'!$B$10="Исключить","",IF('Настройки'!$B$10="Абсолютные значения",ABS(X726),X726)),X726)))</x:f>
      </x:c>
      <x:c r="CB726" s="50" t="str">
        <x:f>IF(20&gt;'Настройки'!$B$3,"",IF(ISBLANK(Y726),IF('Настройки'!$B$9="Нулевой спрос",0,""),IF(Y726&lt;0,IF('Настройки'!$B$10="Исключить","",IF('Настройки'!$B$10="Абсолютные значения",ABS(Y726),Y726)),Y726)))</x:f>
      </x:c>
      <x:c r="CC726" s="50" t="str">
        <x:f>IF(21&gt;'Настройки'!$B$3,"",IF(ISBLANK(Z726),IF('Настройки'!$B$9="Нулевой спрос",0,""),IF(Z726&lt;0,IF('Настройки'!$B$10="Исключить","",IF('Настройки'!$B$10="Абсолютные значения",ABS(Z726),Z726)),Z726)))</x:f>
      </x:c>
      <x:c r="CD726" s="50" t="str">
        <x:f>IF(22&gt;'Настройки'!$B$3,"",IF(ISBLANK(AA726),IF('Настройки'!$B$9="Нулевой спрос",0,""),IF(AA726&lt;0,IF('Настройки'!$B$10="Исключить","",IF('Настройки'!$B$10="Абсолютные значения",ABS(AA726),AA726)),AA726)))</x:f>
      </x:c>
      <x:c r="CE726" s="50" t="str">
        <x:f>IF(23&gt;'Настройки'!$B$3,"",IF(ISBLANK(AB726),IF('Настройки'!$B$9="Нулевой спрос",0,""),IF(AB726&lt;0,IF('Настройки'!$B$10="Исключить","",IF('Настройки'!$B$10="Абсолютные значения",ABS(AB726),AB726)),AB726)))</x:f>
      </x:c>
      <x:c r="CF726" s="50" t="str">
        <x:f>IF(24&gt;'Настройки'!$B$3,"",IF(ISBLANK(AC726),IF('Настройки'!$B$9="Нулевой спрос",0,""),IF(AC726&lt;0,IF('Настройки'!$B$10="Исключить","",IF('Настройки'!$B$10="Абсолютные значения",ABS(AC726),AC726)),AC726)))</x:f>
      </x:c>
      <x:c r="CG726" s="50" t="str">
        <x:f>IF(25&gt;'Настройки'!$B$3,"",IF(ISBLANK(AD726),IF('Настройки'!$B$9="Нулевой спрос",0,""),IF(AD726&lt;0,IF('Настройки'!$B$10="Исключить","",IF('Настройки'!$B$10="Абсолютные значения",ABS(AD726),AD726)),AD726)))</x:f>
      </x:c>
      <x:c r="CH726" s="50" t="str">
        <x:f>IF(26&gt;'Настройки'!$B$3,"",IF(ISBLANK(AE726),IF('Настройки'!$B$9="Нулевой спрос",0,""),IF(AE726&lt;0,IF('Настройки'!$B$10="Исключить","",IF('Настройки'!$B$10="Абсолютные значения",ABS(AE726),AE726)),AE726)))</x:f>
      </x:c>
      <x:c r="CI726" s="50" t="str">
        <x:f>IF(27&gt;'Настройки'!$B$3,"",IF(ISBLANK(AF726),IF('Настройки'!$B$9="Нулевой спрос",0,""),IF(AF726&lt;0,IF('Настройки'!$B$10="Исключить","",IF('Настройки'!$B$10="Абсолютные значения",ABS(AF726),AF726)),AF726)))</x:f>
      </x:c>
      <x:c r="CJ726" s="50" t="str">
        <x:f>IF(28&gt;'Настройки'!$B$3,"",IF(ISBLANK(AG726),IF('Настройки'!$B$9="Нулевой спрос",0,""),IF(AG726&lt;0,IF('Настройки'!$B$10="Исключить","",IF('Настройки'!$B$10="Абсолютные значения",ABS(AG726),AG726)),AG726)))</x:f>
      </x:c>
      <x:c r="CK726" s="50" t="str">
        <x:f>IF(29&gt;'Настройки'!$B$3,"",IF(ISBLANK(AH726),IF('Настройки'!$B$9="Нулевой спрос",0,""),IF(AH726&lt;0,IF('Настройки'!$B$10="Исключить","",IF('Настройки'!$B$10="Абсолютные значения",ABS(AH726),AH726)),AH726)))</x:f>
      </x:c>
      <x:c r="CL726" s="50" t="str">
        <x:f>IF(30&gt;'Настройки'!$B$3,"",IF(ISBLANK(AI726),IF('Настройки'!$B$9="Нулевой спрос",0,""),IF(AI726&lt;0,IF('Настройки'!$B$10="Исключить","",IF('Настройки'!$B$10="Абсолютные значения",ABS(AI726),AI726)),AI726)))</x:f>
      </x:c>
      <x:c r="CM726" s="50" t="str">
        <x:f>IF(31&gt;'Настройки'!$B$3,"",IF(ISBLANK(AJ726),IF('Настройки'!$B$9="Нулевой спрос",0,""),IF(AJ726&lt;0,IF('Настройки'!$B$10="Исключить","",IF('Настройки'!$B$10="Абсолютные значения",ABS(AJ726),AJ726)),AJ726)))</x:f>
      </x:c>
      <x:c r="CN726" s="50" t="str">
        <x:f>IF(32&gt;'Настройки'!$B$3,"",IF(ISBLANK(AK726),IF('Настройки'!$B$9="Нулевой спрос",0,""),IF(AK726&lt;0,IF('Настройки'!$B$10="Исключить","",IF('Настройки'!$B$10="Абсолютные значения",ABS(AK726),AK726)),AK726)))</x:f>
      </x:c>
      <x:c r="CO726" s="50" t="str">
        <x:f>IF(33&gt;'Настройки'!$B$3,"",IF(ISBLANK(AL726),IF('Настройки'!$B$9="Нулевой спрос",0,""),IF(AL726&lt;0,IF('Настройки'!$B$10="Исключить","",IF('Настройки'!$B$10="Абсолютные значения",ABS(AL726),AL726)),AL726)))</x:f>
      </x:c>
      <x:c r="CP726" s="50" t="str">
        <x:f>IF(34&gt;'Настройки'!$B$3,"",IF(ISBLANK(AM726),IF('Настройки'!$B$9="Нулевой спрос",0,""),IF(AM726&lt;0,IF('Настройки'!$B$10="Исключить","",IF('Настройки'!$B$10="Абсолютные значения",ABS(AM726),AM726)),AM726)))</x:f>
      </x:c>
      <x:c r="CQ726" s="50" t="str">
        <x:f>IF(35&gt;'Настройки'!$B$3,"",IF(ISBLANK(AN726),IF('Настройки'!$B$9="Нулевой спрос",0,""),IF(AN726&lt;0,IF('Настройки'!$B$10="Исключить","",IF('Настройки'!$B$10="Абсолютные значения",ABS(AN726),AN726)),AN726)))</x:f>
      </x:c>
      <x:c r="CR726" s="50" t="str">
        <x:f>IF(36&gt;'Настройки'!$B$3,"",IF(ISBLANK(AO726),IF('Настройки'!$B$9="Нулевой спрос",0,""),IF(AO726&lt;0,IF('Настройки'!$B$10="Исключить","",IF('Настройки'!$B$10="Абсолютные значения",ABS(AO726),AO726)),AO726)))</x:f>
      </x:c>
      <x:c r="CS726" s="50" t="str">
        <x:f>IF(OR(1&gt;'Настройки'!$B$3,ISBLANK(BI726),BI726=0),"",BI726)</x:f>
      </x:c>
      <x:c r="CT726" s="50" t="str">
        <x:f>IF(OR(2&gt;'Настройки'!$B$3,ISBLANK(BJ726),BJ726=0),"",BJ726)</x:f>
      </x:c>
      <x:c r="CU726" s="50" t="str">
        <x:f>IF(OR(3&gt;'Настройки'!$B$3,ISBLANK(BK726),BK726=0),"",BK726)</x:f>
      </x:c>
      <x:c r="CV726" s="50" t="str">
        <x:f>IF(OR(4&gt;'Настройки'!$B$3,ISBLANK(BL726),BL726=0),"",BL726)</x:f>
      </x:c>
      <x:c r="CW726" s="50" t="str">
        <x:f>IF(OR(5&gt;'Настройки'!$B$3,ISBLANK(BM726),BM726=0),"",BM726)</x:f>
      </x:c>
      <x:c r="CX726" s="50" t="str">
        <x:f>IF(OR(6&gt;'Настройки'!$B$3,ISBLANK(BN726),BN726=0),"",BN726)</x:f>
      </x:c>
      <x:c r="CY726" s="50" t="str">
        <x:f>IF(OR(7&gt;'Настройки'!$B$3,ISBLANK(BO726),BO726=0),"",BO726)</x:f>
      </x:c>
      <x:c r="CZ726" s="50" t="str">
        <x:f>IF(OR(8&gt;'Настройки'!$B$3,ISBLANK(BP726),BP726=0),"",BP726)</x:f>
      </x:c>
      <x:c r="DA726" s="50" t="str">
        <x:f>IF(OR(9&gt;'Настройки'!$B$3,ISBLANK(BQ726),BQ726=0),"",BQ726)</x:f>
      </x:c>
      <x:c r="DB726" s="50" t="str">
        <x:f>IF(OR(10&gt;'Настройки'!$B$3,ISBLANK(BR726),BR726=0),"",BR726)</x:f>
      </x:c>
      <x:c r="DC726" s="50" t="str">
        <x:f>IF(OR(11&gt;'Настройки'!$B$3,ISBLANK(BS726),BS726=0),"",BS726)</x:f>
      </x:c>
      <x:c r="DD726" s="50" t="str">
        <x:f>IF(OR(12&gt;'Настройки'!$B$3,ISBLANK(BT726),BT726=0),"",BT726)</x:f>
      </x:c>
      <x:c r="DE726" s="50" t="str">
        <x:f>IF(OR(13&gt;'Настройки'!$B$3,ISBLANK(BU726),BU726=0),"",BU726)</x:f>
      </x:c>
      <x:c r="DF726" s="50" t="str">
        <x:f>IF(OR(14&gt;'Настройки'!$B$3,ISBLANK(BV726),BV726=0),"",BV726)</x:f>
      </x:c>
      <x:c r="DG726" s="50" t="str">
        <x:f>IF(OR(15&gt;'Настройки'!$B$3,ISBLANK(BW726),BW726=0),"",BW726)</x:f>
      </x:c>
      <x:c r="DH726" s="50" t="str">
        <x:f>IF(OR(16&gt;'Настройки'!$B$3,ISBLANK(BX726),BX726=0),"",BX726)</x:f>
      </x:c>
      <x:c r="DI726" s="50" t="str">
        <x:f>IF(OR(17&gt;'Настройки'!$B$3,ISBLANK(BY726),BY726=0),"",BY726)</x:f>
      </x:c>
      <x:c r="DJ726" s="50" t="str">
        <x:f>IF(OR(18&gt;'Настройки'!$B$3,ISBLANK(BZ726),BZ726=0),"",BZ726)</x:f>
      </x:c>
      <x:c r="DK726" s="50" t="str">
        <x:f>IF(OR(19&gt;'Настройки'!$B$3,ISBLANK(CA726),CA726=0),"",CA726)</x:f>
      </x:c>
      <x:c r="DL726" s="50" t="str">
        <x:f>IF(OR(20&gt;'Настройки'!$B$3,ISBLANK(CB726),CB726=0),"",CB726)</x:f>
      </x:c>
      <x:c r="DM726" s="50" t="str">
        <x:f>IF(OR(21&gt;'Настройки'!$B$3,ISBLANK(CC726),CC726=0),"",CC726)</x:f>
      </x:c>
      <x:c r="DN726" s="50" t="str">
        <x:f>IF(OR(22&gt;'Настройки'!$B$3,ISBLANK(CD726),CD726=0),"",CD726)</x:f>
      </x:c>
      <x:c r="DO726" s="50" t="str">
        <x:f>IF(OR(23&gt;'Настройки'!$B$3,ISBLANK(CE726),CE726=0),"",CE726)</x:f>
      </x:c>
      <x:c r="DP726" s="50" t="str">
        <x:f>IF(OR(24&gt;'Настройки'!$B$3,ISBLANK(CF726),CF726=0),"",CF726)</x:f>
      </x:c>
      <x:c r="DQ726" s="50" t="str">
        <x:f>IF(OR(25&gt;'Настройки'!$B$3,ISBLANK(CG726),CG726=0),"",CG726)</x:f>
      </x:c>
      <x:c r="DR726" s="50" t="str">
        <x:f>IF(OR(26&gt;'Настройки'!$B$3,ISBLANK(CH726),CH726=0),"",CH726)</x:f>
      </x:c>
      <x:c r="DS726" s="50" t="str">
        <x:f>IF(OR(27&gt;'Настройки'!$B$3,ISBLANK(CI726),CI726=0),"",CI726)</x:f>
      </x:c>
      <x:c r="DT726" s="50" t="str">
        <x:f>IF(OR(28&gt;'Настройки'!$B$3,ISBLANK(CJ726),CJ726=0),"",CJ726)</x:f>
      </x:c>
      <x:c r="DU726" s="50" t="str">
        <x:f>IF(OR(29&gt;'Настройки'!$B$3,ISBLANK(CK726),CK726=0),"",CK726)</x:f>
      </x:c>
      <x:c r="DV726" s="50" t="str">
        <x:f>IF(OR(30&gt;'Настройки'!$B$3,ISBLANK(CL726),CL726=0),"",CL726)</x:f>
      </x:c>
      <x:c r="DW726" s="50" t="str">
        <x:f>IF(OR(31&gt;'Настройки'!$B$3,ISBLANK(CM726),CM726=0),"",CM726)</x:f>
      </x:c>
      <x:c r="DX726" s="50" t="str">
        <x:f>IF(OR(32&gt;'Настройки'!$B$3,ISBLANK(CN726),CN726=0),"",CN726)</x:f>
      </x:c>
      <x:c r="DY726" s="50" t="str">
        <x:f>IF(OR(33&gt;'Настройки'!$B$3,ISBLANK(CO726),CO726=0),"",CO726)</x:f>
      </x:c>
      <x:c r="DZ726" s="50" t="str">
        <x:f>IF(OR(34&gt;'Настройки'!$B$3,ISBLANK(CP726),CP726=0),"",CP726)</x:f>
      </x:c>
      <x:c r="EA726" s="50" t="str">
        <x:f>IF(OR(35&gt;'Настройки'!$B$3,ISBLANK(CQ726),CQ726=0),"",CQ726)</x:f>
      </x:c>
      <x:c r="EB726" s="50" t="str">
        <x:f>IF(OR(36&gt;'Настройки'!$B$3,ISBLANK(CR726),CR726=0),"",CR726)</x:f>
      </x:c>
      <x:c r="EC726" s="50" t="str">
        <x:f>IF(A726="","",IF(OR(BB726="AZ",BB726="BZ"),10000+ROW(),IF(AZ726&gt;'Настройки'!$B$11,20000+ROW(),IF(BF726&lt;&gt;"Обычный",30000+ROW(),IF(AX726&lt;=0,40000+ROW(),"")))))</x:f>
      </x:c>
      <x:c r="ED726" s="50" t="str">
        <x:f>IF(EC726="","",COUNTIFS($EC$2:$EC$1001,"&gt;0",$EC$2:$EC$1001,"&lt;"&amp;EC726)+1)</x:f>
      </x:c>
    </x:row>
    <x:row r="727">
      <x:c r="A727" s="115"/>
      <x:c r="B727" s="115"/>
      <x:c r="C727" s="115"/>
      <x:c r="D727" s="118"/>
      <x:c r="E727" s="118"/>
      <x:c r="F727" s="118"/>
      <x:c r="G727" s="118"/>
      <x:c r="H727" s="118"/>
      <x:c r="I727" s="118"/>
      <x:c r="J727" s="118"/>
      <x:c r="K727" s="118"/>
      <x:c r="L727" s="118"/>
      <x:c r="M727" s="118"/>
      <x:c r="N727" s="118"/>
      <x:c r="O727" s="118"/>
      <x:c r="P727" s="118"/>
      <x:c r="Q727" s="118"/>
      <x:c r="R727" s="118"/>
      <x:c r="S727" s="118"/>
      <x:c r="T727" s="118"/>
      <x:c r="U727" s="118"/>
      <x:c r="V727" s="118"/>
      <x:c r="W727" s="118"/>
      <x:c r="X727" s="118"/>
      <x:c r="Y727" s="118"/>
      <x:c r="Z727" s="118"/>
      <x:c r="AA727" s="118"/>
      <x:c r="AB727" s="118"/>
      <x:c r="AC727" s="118"/>
      <x:c r="AD727" s="118"/>
      <x:c r="AE727" s="118"/>
      <x:c r="AF727" s="118"/>
      <x:c r="AG727" s="118"/>
      <x:c r="AH727" s="118"/>
      <x:c r="AI727" s="118"/>
      <x:c r="AJ727" s="118"/>
      <x:c r="AK727" s="118"/>
      <x:c r="AL727" s="118"/>
      <x:c r="AM727" s="118"/>
      <x:c r="AN727" s="118"/>
      <x:c r="AO727" s="118"/>
      <x:c r="AP727" s="115"/>
      <x:c r="AQ727" s="49" t="str">
        <x:f>IF(A727="","",COUNT(BI727:INDEX(BI727:CR727,1,'Настройки'!$B$3)))</x:f>
      </x:c>
      <x:c r="AR727" s="49" t="str">
        <x:f>IF(A727="","",SUM(BI727:INDEX(BI727:CR727,1,'Настройки'!$B$3)))</x:f>
      </x:c>
      <x:c r="AS727" s="58" t="str">
        <x:f>IF(A727="","",IF('Настройки'!$B$4="Стоимость потребления",AR727*D727,IF('Настройки'!$B$4="Количество",AR727,E727)))</x:f>
      </x:c>
      <x:c r="AT727" s="61" t="str">
        <x:f>IF(OR(A727="",AS727&lt;0,SUM($AS$2:$AS$1001)&lt;=0),"",AS727/SUM($AS$2:$AS$1001))</x:f>
      </x:c>
      <x:c r="AU727" s="61" t="str">
        <x:f>IF(OR(A727="",AS727&lt;0,SUM($AS$2:$AS$1001)&lt;=0),"",SUMIFS($AS$2:$AS$1001,$AS$2:$AS$1001,"&gt;"&amp;AS727)/SUM($AS$2:$AS$1001))</x:f>
      </x:c>
      <x:c r="AV727" s="61" t="str">
        <x:f>IF(OR(A727="",AS727&lt;0,SUM($AS$2:$AS$1001)&lt;=0),"",SUMIFS($AS$2:$AS$1001,$AS$2:$AS$1001,"&gt;="&amp;AS727)/SUM($AS$2:$AS$1001))</x:f>
      </x:c>
      <x:c r="AW727" s="49" t="str">
        <x:f>IF(A727="","",IF(SUM($AS$2:$AS$1001)&lt;=0,"Не определён",IF(AS727&lt;0,"Исключение",IF(AU727&lt;'Настройки'!$B$5,"A",IF(AU727&lt;'Настройки'!$B$6,"B","C")))))</x:f>
      </x:c>
      <x:c r="AX727" s="58" t="str">
        <x:f>IF(A727="","",IF(AQ727=0,"",AVERAGE(BI727:INDEX(BI727:CR727,1,'Настройки'!$B$3))))</x:f>
      </x:c>
      <x:c r="AY727" s="58" t="str">
        <x:f>IF(OR(A727="",AQ727=0),"",STDEVP(BI727:INDEX(BI727:CR727,1,'Настройки'!$B$3)))</x:f>
      </x:c>
      <x:c r="AZ727" s="61" t="str">
        <x:f>IF(OR(A727="",AQ727&lt;'Настройки'!$B$12,AX727&lt;=0,AND('Настройки'!$B$10="Блокировать",COUNTIF(F727:INDEX(F727:AO727,1,'Настройки'!$B$3),"&lt;0")&gt;0)),"",AY727/ABS(AX727))</x:f>
      </x:c>
      <x:c r="BA727" s="49" t="str">
        <x:f>IF(A727="","",IF(AND('Настройки'!$B$10="Блокировать",COUNTIF(F727:INDEX(F727:AO727,1,'Настройки'!$B$3),"&lt;0")&gt;0),"Не определён",IF(AQ727&lt;'Настройки'!$B$12,"Не определён",IF(AX727=0,"Нет спроса",IF(AX727&lt;0,"Не определён",IF(AZ727&lt;='Настройки'!$B$7,"X",IF(AZ727&lt;='Настройки'!$B$8,"Y","Z")))))))</x:f>
      </x:c>
      <x:c r="BB727" s="49" t="str">
        <x:f>IF(OR(A727="",LEN(AW727)&lt;&gt;1,LEN(BA727)&lt;&gt;1),"",AW727&amp;BA727)</x:f>
      </x:c>
      <x:c r="BC727" s="61" t="str">
        <x:f>IF(OR(A727="",AQ727=0),"",(COUNT(BI727:INDEX(BI727:CR727,1,'Настройки'!$B$3))-COUNT(CS727:INDEX(CS727:EB727,1,'Настройки'!$B$3)))/AQ727)</x:f>
      </x:c>
      <x:c r="BD727" s="64" t="str">
        <x:f>IF(OR(A727="",COUNT(CS727:INDEX(CS727:EB727,1,'Настройки'!$B$3))=0),"",AQ727/COUNT(CS727:INDEX(CS727:EB727,1,'Настройки'!$B$3)))</x:f>
      </x:c>
      <x:c r="BE727" s="64" t="str">
        <x:f>IF(OR(A727="",COUNT(CS727:INDEX(CS727:EB727,1,'Настройки'!$B$3))=0),"",IF(AVERAGE(CS727:INDEX(CS727:EB727,1,'Настройки'!$B$3))=0,"",(STDEVP(CS727:INDEX(CS727:EB727,1,'Настройки'!$B$3))/ABS(AVERAGE(CS727:INDEX(CS727:EB727,1,'Настройки'!$B$3))))^2))</x:f>
      </x:c>
      <x:c r="BF727" s="49" t="str">
        <x:f>IF(A727="","",IF(AQ727&lt;3,"Недостаточно",IF(AQ727&lt;6,"Предварительный","Обычный")))</x:f>
      </x:c>
      <x:c r="BG727" s="49" t="str">
        <x:f>IF(A727="","",IF(COUNTIF(F727:INDEX(F727:AO727,1,'Настройки'!$B$3),"&lt;0")&gt;0,IF('Настройки'!$B$10="Блокировать","Отрицательный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"),"")&amp;IF(AQ727&lt;3,"Недостаточно истории. ",IF(AQ727&lt;6,"Предварительная классификация. ",""))&amp;IF(AX727=0,"Нет спроса за горизонт. ","")&amp;IF(AZ727&gt;'Настройки'!$B$11,"Экстремальная вариативность. ",""))</x:f>
      </x:c>
      <x:c r="BH727" s="49" t="str">
        <x:f>IF(A727="","",IFERROR(VLOOKUP(BB727,'Настройки'!$D$3:$E$11,2,FALSE),"Сначала проверьте исходные данные и историю спроса.")&amp;" Уточните срок поставки, MOQ и критичность.")</x:f>
      </x:c>
      <x:c r="BI727" s="50" t="str">
        <x:f>IF(1&gt;'Настройки'!$B$3,"",IF(ISBLANK(F727),IF('Настройки'!$B$9="Нулевой спрос",0,""),IF(F727&lt;0,IF('Настройки'!$B$10="Исключить","",IF('Настройки'!$B$10="Абсолютные значения",ABS(F727),F727)),F727)))</x:f>
      </x:c>
      <x:c r="BJ727" s="50" t="str">
        <x:f>IF(2&gt;'Настройки'!$B$3,"",IF(ISBLANK(G727),IF('Настройки'!$B$9="Нулевой спрос",0,""),IF(G727&lt;0,IF('Настройки'!$B$10="Исключить","",IF('Настройки'!$B$10="Абсолютные значения",ABS(G727),G727)),G727)))</x:f>
      </x:c>
      <x:c r="BK727" s="50" t="str">
        <x:f>IF(3&gt;'Настройки'!$B$3,"",IF(ISBLANK(H727),IF('Настройки'!$B$9="Нулевой спрос",0,""),IF(H727&lt;0,IF('Настройки'!$B$10="Исключить","",IF('Настройки'!$B$10="Абсолютные значения",ABS(H727),H727)),H727)))</x:f>
      </x:c>
      <x:c r="BL727" s="50" t="str">
        <x:f>IF(4&gt;'Настройки'!$B$3,"",IF(ISBLANK(I727),IF('Настройки'!$B$9="Нулевой спрос",0,""),IF(I727&lt;0,IF('Настройки'!$B$10="Исключить","",IF('Настройки'!$B$10="Абсолютные значения",ABS(I727),I727)),I727)))</x:f>
      </x:c>
      <x:c r="BM727" s="50" t="str">
        <x:f>IF(5&gt;'Настройки'!$B$3,"",IF(ISBLANK(J727),IF('Настройки'!$B$9="Нулевой спрос",0,""),IF(J727&lt;0,IF('Настройки'!$B$10="Исключить","",IF('Настройки'!$B$10="Абсолютные значения",ABS(J727),J727)),J727)))</x:f>
      </x:c>
      <x:c r="BN727" s="50" t="str">
        <x:f>IF(6&gt;'Настройки'!$B$3,"",IF(ISBLANK(K727),IF('Настройки'!$B$9="Нулевой спрос",0,""),IF(K727&lt;0,IF('Настройки'!$B$10="Исключить","",IF('Настройки'!$B$10="Абсолютные значения",ABS(K727),K727)),K727)))</x:f>
      </x:c>
      <x:c r="BO727" s="50" t="str">
        <x:f>IF(7&gt;'Настройки'!$B$3,"",IF(ISBLANK(L727),IF('Настройки'!$B$9="Нулевой спрос",0,""),IF(L727&lt;0,IF('Настройки'!$B$10="Исключить","",IF('Настройки'!$B$10="Абсолютные значения",ABS(L727),L727)),L727)))</x:f>
      </x:c>
      <x:c r="BP727" s="50" t="str">
        <x:f>IF(8&gt;'Настройки'!$B$3,"",IF(ISBLANK(M727),IF('Настройки'!$B$9="Нулевой спрос",0,""),IF(M727&lt;0,IF('Настройки'!$B$10="Исключить","",IF('Настройки'!$B$10="Абсолютные значения",ABS(M727),M727)),M727)))</x:f>
      </x:c>
      <x:c r="BQ727" s="50" t="str">
        <x:f>IF(9&gt;'Настройки'!$B$3,"",IF(ISBLANK(N727),IF('Настройки'!$B$9="Нулевой спрос",0,""),IF(N727&lt;0,IF('Настройки'!$B$10="Исключить","",IF('Настройки'!$B$10="Абсолютные значения",ABS(N727),N727)),N727)))</x:f>
      </x:c>
      <x:c r="BR727" s="50" t="str">
        <x:f>IF(10&gt;'Настройки'!$B$3,"",IF(ISBLANK(O727),IF('Настройки'!$B$9="Нулевой спрос",0,""),IF(O727&lt;0,IF('Настройки'!$B$10="Исключить","",IF('Настройки'!$B$10="Абсолютные значения",ABS(O727),O727)),O727)))</x:f>
      </x:c>
      <x:c r="BS727" s="50" t="str">
        <x:f>IF(11&gt;'Настройки'!$B$3,"",IF(ISBLANK(P727),IF('Настройки'!$B$9="Нулевой спрос",0,""),IF(P727&lt;0,IF('Настройки'!$B$10="Исключить","",IF('Настройки'!$B$10="Абсолютные значения",ABS(P727),P727)),P727)))</x:f>
      </x:c>
      <x:c r="BT727" s="50" t="str">
        <x:f>IF(12&gt;'Настройки'!$B$3,"",IF(ISBLANK(Q727),IF('Настройки'!$B$9="Нулевой спрос",0,""),IF(Q727&lt;0,IF('Настройки'!$B$10="Исключить","",IF('Настройки'!$B$10="Абсолютные значения",ABS(Q727),Q727)),Q727)))</x:f>
      </x:c>
      <x:c r="BU727" s="50" t="str">
        <x:f>IF(13&gt;'Настройки'!$B$3,"",IF(ISBLANK(R727),IF('Настройки'!$B$9="Нулевой спрос",0,""),IF(R727&lt;0,IF('Настройки'!$B$10="Исключить","",IF('Настройки'!$B$10="Абсолютные значения",ABS(R727),R727)),R727)))</x:f>
      </x:c>
      <x:c r="BV727" s="50" t="str">
        <x:f>IF(14&gt;'Настройки'!$B$3,"",IF(ISBLANK(S727),IF('Настройки'!$B$9="Нулевой спрос",0,""),IF(S727&lt;0,IF('Настройки'!$B$10="Исключить","",IF('Настройки'!$B$10="Абсолютные значения",ABS(S727),S727)),S727)))</x:f>
      </x:c>
      <x:c r="BW727" s="50" t="str">
        <x:f>IF(15&gt;'Настройки'!$B$3,"",IF(ISBLANK(T727),IF('Настройки'!$B$9="Нулевой спрос",0,""),IF(T727&lt;0,IF('Настройки'!$B$10="Исключить","",IF('Настройки'!$B$10="Абсолютные значения",ABS(T727),T727)),T727)))</x:f>
      </x:c>
      <x:c r="BX727" s="50" t="str">
        <x:f>IF(16&gt;'Настройки'!$B$3,"",IF(ISBLANK(U727),IF('Настройки'!$B$9="Нулевой спрос",0,""),IF(U727&lt;0,IF('Настройки'!$B$10="Исключить","",IF('Настройки'!$B$10="Абсолютные значения",ABS(U727),U727)),U727)))</x:f>
      </x:c>
      <x:c r="BY727" s="50" t="str">
        <x:f>IF(17&gt;'Настройки'!$B$3,"",IF(ISBLANK(V727),IF('Настройки'!$B$9="Нулевой спрос",0,""),IF(V727&lt;0,IF('Настройки'!$B$10="Исключить","",IF('Настройки'!$B$10="Абсолютные значения",ABS(V727),V727)),V727)))</x:f>
      </x:c>
      <x:c r="BZ727" s="50" t="str">
        <x:f>IF(18&gt;'Настройки'!$B$3,"",IF(ISBLANK(W727),IF('Настройки'!$B$9="Нулевой спрос",0,""),IF(W727&lt;0,IF('Настройки'!$B$10="Исключить","",IF('Настройки'!$B$10="Абсолютные значения",ABS(W727),W727)),W727)))</x:f>
      </x:c>
      <x:c r="CA727" s="50" t="str">
        <x:f>IF(19&gt;'Настройки'!$B$3,"",IF(ISBLANK(X727),IF('Настройки'!$B$9="Нулевой спрос",0,""),IF(X727&lt;0,IF('Настройки'!$B$10="Исключить","",IF('Настройки'!$B$10="Абсолютные значения",ABS(X727),X727)),X727)))</x:f>
      </x:c>
      <x:c r="CB727" s="50" t="str">
        <x:f>IF(20&gt;'Настройки'!$B$3,"",IF(ISBLANK(Y727),IF('Настройки'!$B$9="Нулевой спрос",0,""),IF(Y727&lt;0,IF('Настройки'!$B$10="Исключить","",IF('Настройки'!$B$10="Абсолютные значения",ABS(Y727),Y727)),Y727)))</x:f>
      </x:c>
      <x:c r="CC727" s="50" t="str">
        <x:f>IF(21&gt;'Настройки'!$B$3,"",IF(ISBLANK(Z727),IF('Настройки'!$B$9="Нулевой спрос",0,""),IF(Z727&lt;0,IF('Настройки'!$B$10="Исключить","",IF('Настройки'!$B$10="Абсолютные значения",ABS(Z727),Z727)),Z727)))</x:f>
      </x:c>
      <x:c r="CD727" s="50" t="str">
        <x:f>IF(22&gt;'Настройки'!$B$3,"",IF(ISBLANK(AA727),IF('Настройки'!$B$9="Нулевой спрос",0,""),IF(AA727&lt;0,IF('Настройки'!$B$10="Исключить","",IF('Настройки'!$B$10="Абсолютные значения",ABS(AA727),AA727)),AA727)))</x:f>
      </x:c>
      <x:c r="CE727" s="50" t="str">
        <x:f>IF(23&gt;'Настройки'!$B$3,"",IF(ISBLANK(AB727),IF('Настройки'!$B$9="Нулевой спрос",0,""),IF(AB727&lt;0,IF('Настройки'!$B$10="Исключить","",IF('Настройки'!$B$10="Абсолютные значения",ABS(AB727),AB727)),AB727)))</x:f>
      </x:c>
      <x:c r="CF727" s="50" t="str">
        <x:f>IF(24&gt;'Настройки'!$B$3,"",IF(ISBLANK(AC727),IF('Настройки'!$B$9="Нулевой спрос",0,""),IF(AC727&lt;0,IF('Настройки'!$B$10="Исключить","",IF('Настройки'!$B$10="Абсолютные значения",ABS(AC727),AC727)),AC727)))</x:f>
      </x:c>
      <x:c r="CG727" s="50" t="str">
        <x:f>IF(25&gt;'Настройки'!$B$3,"",IF(ISBLANK(AD727),IF('Настройки'!$B$9="Нулевой спрос",0,""),IF(AD727&lt;0,IF('Настройки'!$B$10="Исключить","",IF('Настройки'!$B$10="Абсолютные значения",ABS(AD727),AD727)),AD727)))</x:f>
      </x:c>
      <x:c r="CH727" s="50" t="str">
        <x:f>IF(26&gt;'Настройки'!$B$3,"",IF(ISBLANK(AE727),IF('Настройки'!$B$9="Нулевой спрос",0,""),IF(AE727&lt;0,IF('Настройки'!$B$10="Исключить","",IF('Настройки'!$B$10="Абсолютные значения",ABS(AE727),AE727)),AE727)))</x:f>
      </x:c>
      <x:c r="CI727" s="50" t="str">
        <x:f>IF(27&gt;'Настройки'!$B$3,"",IF(ISBLANK(AF727),IF('Настройки'!$B$9="Нулевой спрос",0,""),IF(AF727&lt;0,IF('Настройки'!$B$10="Исключить","",IF('Настройки'!$B$10="Абсолютные значения",ABS(AF727),AF727)),AF727)))</x:f>
      </x:c>
      <x:c r="CJ727" s="50" t="str">
        <x:f>IF(28&gt;'Настройки'!$B$3,"",IF(ISBLANK(AG727),IF('Настройки'!$B$9="Нулевой спрос",0,""),IF(AG727&lt;0,IF('Настройки'!$B$10="Исключить","",IF('Настройки'!$B$10="Абсолютные значения",ABS(AG727),AG727)),AG727)))</x:f>
      </x:c>
      <x:c r="CK727" s="50" t="str">
        <x:f>IF(29&gt;'Настройки'!$B$3,"",IF(ISBLANK(AH727),IF('Настройки'!$B$9="Нулевой спрос",0,""),IF(AH727&lt;0,IF('Настройки'!$B$10="Исключить","",IF('Настройки'!$B$10="Абсолютные значения",ABS(AH727),AH727)),AH727)))</x:f>
      </x:c>
      <x:c r="CL727" s="50" t="str">
        <x:f>IF(30&gt;'Настройки'!$B$3,"",IF(ISBLANK(AI727),IF('Настройки'!$B$9="Нулевой спрос",0,""),IF(AI727&lt;0,IF('Настройки'!$B$10="Исключить","",IF('Настройки'!$B$10="Абсолютные значения",ABS(AI727),AI727)),AI727)))</x:f>
      </x:c>
      <x:c r="CM727" s="50" t="str">
        <x:f>IF(31&gt;'Настройки'!$B$3,"",IF(ISBLANK(AJ727),IF('Настройки'!$B$9="Нулевой спрос",0,""),IF(AJ727&lt;0,IF('Настройки'!$B$10="Исключить","",IF('Настройки'!$B$10="Абсолютные значения",ABS(AJ727),AJ727)),AJ727)))</x:f>
      </x:c>
      <x:c r="CN727" s="50" t="str">
        <x:f>IF(32&gt;'Настройки'!$B$3,"",IF(ISBLANK(AK727),IF('Настройки'!$B$9="Нулевой спрос",0,""),IF(AK727&lt;0,IF('Настройки'!$B$10="Исключить","",IF('Настройки'!$B$10="Абсолютные значения",ABS(AK727),AK727)),AK727)))</x:f>
      </x:c>
      <x:c r="CO727" s="50" t="str">
        <x:f>IF(33&gt;'Настройки'!$B$3,"",IF(ISBLANK(AL727),IF('Настройки'!$B$9="Нулевой спрос",0,""),IF(AL727&lt;0,IF('Настройки'!$B$10="Исключить","",IF('Настройки'!$B$10="Абсолютные значения",ABS(AL727),AL727)),AL727)))</x:f>
      </x:c>
      <x:c r="CP727" s="50" t="str">
        <x:f>IF(34&gt;'Настройки'!$B$3,"",IF(ISBLANK(AM727),IF('Настройки'!$B$9="Нулевой спрос",0,""),IF(AM727&lt;0,IF('Настройки'!$B$10="Исключить","",IF('Настройки'!$B$10="Абсолютные значения",ABS(AM727),AM727)),AM727)))</x:f>
      </x:c>
      <x:c r="CQ727" s="50" t="str">
        <x:f>IF(35&gt;'Настройки'!$B$3,"",IF(ISBLANK(AN727),IF('Настройки'!$B$9="Нулевой спрос",0,""),IF(AN727&lt;0,IF('Настройки'!$B$10="Исключить","",IF('Настройки'!$B$10="Абсолютные значения",ABS(AN727),AN727)),AN727)))</x:f>
      </x:c>
      <x:c r="CR727" s="50" t="str">
        <x:f>IF(36&gt;'Настройки'!$B$3,"",IF(ISBLANK(AO727),IF('Настройки'!$B$9="Нулевой спрос",0,""),IF(AO727&lt;0,IF('Настройки'!$B$10="Исключить","",IF('Настройки'!$B$10="Абсолютные значения",ABS(AO727),AO727)),AO727)))</x:f>
      </x:c>
      <x:c r="CS727" s="50" t="str">
        <x:f>IF(OR(1&gt;'Настройки'!$B$3,ISBLANK(BI727),BI727=0),"",BI727)</x:f>
      </x:c>
      <x:c r="CT727" s="50" t="str">
        <x:f>IF(OR(2&gt;'Настройки'!$B$3,ISBLANK(BJ727),BJ727=0),"",BJ727)</x:f>
      </x:c>
      <x:c r="CU727" s="50" t="str">
        <x:f>IF(OR(3&gt;'Настройки'!$B$3,ISBLANK(BK727),BK727=0),"",BK727)</x:f>
      </x:c>
      <x:c r="CV727" s="50" t="str">
        <x:f>IF(OR(4&gt;'Настройки'!$B$3,ISBLANK(BL727),BL727=0),"",BL727)</x:f>
      </x:c>
      <x:c r="CW727" s="50" t="str">
        <x:f>IF(OR(5&gt;'Настройки'!$B$3,ISBLANK(BM727),BM727=0),"",BM727)</x:f>
      </x:c>
      <x:c r="CX727" s="50" t="str">
        <x:f>IF(OR(6&gt;'Настройки'!$B$3,ISBLANK(BN727),BN727=0),"",BN727)</x:f>
      </x:c>
      <x:c r="CY727" s="50" t="str">
        <x:f>IF(OR(7&gt;'Настройки'!$B$3,ISBLANK(BO727),BO727=0),"",BO727)</x:f>
      </x:c>
      <x:c r="CZ727" s="50" t="str">
        <x:f>IF(OR(8&gt;'Настройки'!$B$3,ISBLANK(BP727),BP727=0),"",BP727)</x:f>
      </x:c>
      <x:c r="DA727" s="50" t="str">
        <x:f>IF(OR(9&gt;'Настройки'!$B$3,ISBLANK(BQ727),BQ727=0),"",BQ727)</x:f>
      </x:c>
      <x:c r="DB727" s="50" t="str">
        <x:f>IF(OR(10&gt;'Настройки'!$B$3,ISBLANK(BR727),BR727=0),"",BR727)</x:f>
      </x:c>
      <x:c r="DC727" s="50" t="str">
        <x:f>IF(OR(11&gt;'Настройки'!$B$3,ISBLANK(BS727),BS727=0),"",BS727)</x:f>
      </x:c>
      <x:c r="DD727" s="50" t="str">
        <x:f>IF(OR(12&gt;'Настройки'!$B$3,ISBLANK(BT727),BT727=0),"",BT727)</x:f>
      </x:c>
      <x:c r="DE727" s="50" t="str">
        <x:f>IF(OR(13&gt;'Настройки'!$B$3,ISBLANK(BU727),BU727=0),"",BU727)</x:f>
      </x:c>
      <x:c r="DF727" s="50" t="str">
        <x:f>IF(OR(14&gt;'Настройки'!$B$3,ISBLANK(BV727),BV727=0),"",BV727)</x:f>
      </x:c>
      <x:c r="DG727" s="50" t="str">
        <x:f>IF(OR(15&gt;'Настройки'!$B$3,ISBLANK(BW727),BW727=0),"",BW727)</x:f>
      </x:c>
      <x:c r="DH727" s="50" t="str">
        <x:f>IF(OR(16&gt;'Настройки'!$B$3,ISBLANK(BX727),BX727=0),"",BX727)</x:f>
      </x:c>
      <x:c r="DI727" s="50" t="str">
        <x:f>IF(OR(17&gt;'Настройки'!$B$3,ISBLANK(BY727),BY727=0),"",BY727)</x:f>
      </x:c>
      <x:c r="DJ727" s="50" t="str">
        <x:f>IF(OR(18&gt;'Настройки'!$B$3,ISBLANK(BZ727),BZ727=0),"",BZ727)</x:f>
      </x:c>
      <x:c r="DK727" s="50" t="str">
        <x:f>IF(OR(19&gt;'Настройки'!$B$3,ISBLANK(CA727),CA727=0),"",CA727)</x:f>
      </x:c>
      <x:c r="DL727" s="50" t="str">
        <x:f>IF(OR(20&gt;'Настройки'!$B$3,ISBLANK(CB727),CB727=0),"",CB727)</x:f>
      </x:c>
      <x:c r="DM727" s="50" t="str">
        <x:f>IF(OR(21&gt;'Настройки'!$B$3,ISBLANK(CC727),CC727=0),"",CC727)</x:f>
      </x:c>
      <x:c r="DN727" s="50" t="str">
        <x:f>IF(OR(22&gt;'Настройки'!$B$3,ISBLANK(CD727),CD727=0),"",CD727)</x:f>
      </x:c>
      <x:c r="DO727" s="50" t="str">
        <x:f>IF(OR(23&gt;'Настройки'!$B$3,ISBLANK(CE727),CE727=0),"",CE727)</x:f>
      </x:c>
      <x:c r="DP727" s="50" t="str">
        <x:f>IF(OR(24&gt;'Настройки'!$B$3,ISBLANK(CF727),CF727=0),"",CF727)</x:f>
      </x:c>
      <x:c r="DQ727" s="50" t="str">
        <x:f>IF(OR(25&gt;'Настройки'!$B$3,ISBLANK(CG727),CG727=0),"",CG727)</x:f>
      </x:c>
      <x:c r="DR727" s="50" t="str">
        <x:f>IF(OR(26&gt;'Настройки'!$B$3,ISBLANK(CH727),CH727=0),"",CH727)</x:f>
      </x:c>
      <x:c r="DS727" s="50" t="str">
        <x:f>IF(OR(27&gt;'Настройки'!$B$3,ISBLANK(CI727),CI727=0),"",CI727)</x:f>
      </x:c>
      <x:c r="DT727" s="50" t="str">
        <x:f>IF(OR(28&gt;'Настройки'!$B$3,ISBLANK(CJ727),CJ727=0),"",CJ727)</x:f>
      </x:c>
      <x:c r="DU727" s="50" t="str">
        <x:f>IF(OR(29&gt;'Настройки'!$B$3,ISBLANK(CK727),CK727=0),"",CK727)</x:f>
      </x:c>
      <x:c r="DV727" s="50" t="str">
        <x:f>IF(OR(30&gt;'Настройки'!$B$3,ISBLANK(CL727),CL727=0),"",CL727)</x:f>
      </x:c>
      <x:c r="DW727" s="50" t="str">
        <x:f>IF(OR(31&gt;'Настройки'!$B$3,ISBLANK(CM727),CM727=0),"",CM727)</x:f>
      </x:c>
      <x:c r="DX727" s="50" t="str">
        <x:f>IF(OR(32&gt;'Настройки'!$B$3,ISBLANK(CN727),CN727=0),"",CN727)</x:f>
      </x:c>
      <x:c r="DY727" s="50" t="str">
        <x:f>IF(OR(33&gt;'Настройки'!$B$3,ISBLANK(CO727),CO727=0),"",CO727)</x:f>
      </x:c>
      <x:c r="DZ727" s="50" t="str">
        <x:f>IF(OR(34&gt;'Настройки'!$B$3,ISBLANK(CP727),CP727=0),"",CP727)</x:f>
      </x:c>
      <x:c r="EA727" s="50" t="str">
        <x:f>IF(OR(35&gt;'Настройки'!$B$3,ISBLANK(CQ727),CQ727=0),"",CQ727)</x:f>
      </x:c>
      <x:c r="EB727" s="50" t="str">
        <x:f>IF(OR(36&gt;'Настройки'!$B$3,ISBLANK(CR727),CR727=0),"",CR727)</x:f>
      </x:c>
      <x:c r="EC727" s="50" t="str">
        <x:f>IF(A727="","",IF(OR(BB727="AZ",BB727="BZ"),10000+ROW(),IF(AZ727&gt;'Настройки'!$B$11,20000+ROW(),IF(BF727&lt;&gt;"Обычный",30000+ROW(),IF(AX727&lt;=0,40000+ROW(),"")))))</x:f>
      </x:c>
      <x:c r="ED727" s="50" t="str">
        <x:f>IF(EC727="","",COUNTIFS($EC$2:$EC$1001,"&gt;0",$EC$2:$EC$1001,"&lt;"&amp;EC727)+1)</x:f>
      </x:c>
    </x:row>
    <x:row r="728">
      <x:c r="A728" s="115"/>
      <x:c r="B728" s="115"/>
      <x:c r="C728" s="115"/>
      <x:c r="D728" s="118"/>
      <x:c r="E728" s="118"/>
      <x:c r="F728" s="118"/>
      <x:c r="G728" s="118"/>
      <x:c r="H728" s="118"/>
      <x:c r="I728" s="118"/>
      <x:c r="J728" s="118"/>
      <x:c r="K728" s="118"/>
      <x:c r="L728" s="118"/>
      <x:c r="M728" s="118"/>
      <x:c r="N728" s="118"/>
      <x:c r="O728" s="118"/>
      <x:c r="P728" s="118"/>
      <x:c r="Q728" s="118"/>
      <x:c r="R728" s="118"/>
      <x:c r="S728" s="118"/>
      <x:c r="T728" s="118"/>
      <x:c r="U728" s="118"/>
      <x:c r="V728" s="118"/>
      <x:c r="W728" s="118"/>
      <x:c r="X728" s="118"/>
      <x:c r="Y728" s="118"/>
      <x:c r="Z728" s="118"/>
      <x:c r="AA728" s="118"/>
      <x:c r="AB728" s="118"/>
      <x:c r="AC728" s="118"/>
      <x:c r="AD728" s="118"/>
      <x:c r="AE728" s="118"/>
      <x:c r="AF728" s="118"/>
      <x:c r="AG728" s="118"/>
      <x:c r="AH728" s="118"/>
      <x:c r="AI728" s="118"/>
      <x:c r="AJ728" s="118"/>
      <x:c r="AK728" s="118"/>
      <x:c r="AL728" s="118"/>
      <x:c r="AM728" s="118"/>
      <x:c r="AN728" s="118"/>
      <x:c r="AO728" s="118"/>
      <x:c r="AP728" s="115"/>
      <x:c r="AQ728" s="49" t="str">
        <x:f>IF(A728="","",COUNT(BI728:INDEX(BI728:CR728,1,'Настройки'!$B$3)))</x:f>
      </x:c>
      <x:c r="AR728" s="49" t="str">
        <x:f>IF(A728="","",SUM(BI728:INDEX(BI728:CR728,1,'Настройки'!$B$3)))</x:f>
      </x:c>
      <x:c r="AS728" s="58" t="str">
        <x:f>IF(A728="","",IF('Настройки'!$B$4="Стоимость потребления",AR728*D728,IF('Настройки'!$B$4="Количество",AR728,E728)))</x:f>
      </x:c>
      <x:c r="AT728" s="61" t="str">
        <x:f>IF(OR(A728="",AS728&lt;0,SUM($AS$2:$AS$1001)&lt;=0),"",AS728/SUM($AS$2:$AS$1001))</x:f>
      </x:c>
      <x:c r="AU728" s="61" t="str">
        <x:f>IF(OR(A728="",AS728&lt;0,SUM($AS$2:$AS$1001)&lt;=0),"",SUMIFS($AS$2:$AS$1001,$AS$2:$AS$1001,"&gt;"&amp;AS728)/SUM($AS$2:$AS$1001))</x:f>
      </x:c>
      <x:c r="AV728" s="61" t="str">
        <x:f>IF(OR(A728="",AS728&lt;0,SUM($AS$2:$AS$1001)&lt;=0),"",SUMIFS($AS$2:$AS$1001,$AS$2:$AS$1001,"&gt;="&amp;AS728)/SUM($AS$2:$AS$1001))</x:f>
      </x:c>
      <x:c r="AW728" s="49" t="str">
        <x:f>IF(A728="","",IF(SUM($AS$2:$AS$1001)&lt;=0,"Не определён",IF(AS728&lt;0,"Исключение",IF(AU728&lt;'Настройки'!$B$5,"A",IF(AU728&lt;'Настройки'!$B$6,"B","C")))))</x:f>
      </x:c>
      <x:c r="AX728" s="58" t="str">
        <x:f>IF(A728="","",IF(AQ728=0,"",AVERAGE(BI728:INDEX(BI728:CR728,1,'Настройки'!$B$3))))</x:f>
      </x:c>
      <x:c r="AY728" s="58" t="str">
        <x:f>IF(OR(A728="",AQ728=0),"",STDEVP(BI728:INDEX(BI728:CR728,1,'Настройки'!$B$3)))</x:f>
      </x:c>
      <x:c r="AZ728" s="61" t="str">
        <x:f>IF(OR(A728="",AQ728&lt;'Настройки'!$B$12,AX728&lt;=0,AND('Настройки'!$B$10="Блокировать",COUNTIF(F728:INDEX(F728:AO728,1,'Настройки'!$B$3),"&lt;0")&gt;0)),"",AY728/ABS(AX728))</x:f>
      </x:c>
      <x:c r="BA728" s="49" t="str">
        <x:f>IF(A728="","",IF(AND('Настройки'!$B$10="Блокировать",COUNTIF(F728:INDEX(F728:AO728,1,'Настройки'!$B$3),"&lt;0")&gt;0),"Не определён",IF(AQ728&lt;'Настройки'!$B$12,"Не определён",IF(AX728=0,"Нет спроса",IF(AX728&lt;0,"Не определён",IF(AZ728&lt;='Настройки'!$B$7,"X",IF(AZ728&lt;='Настройки'!$B$8,"Y","Z")))))))</x:f>
      </x:c>
      <x:c r="BB728" s="49" t="str">
        <x:f>IF(OR(A728="",LEN(AW728)&lt;&gt;1,LEN(BA728)&lt;&gt;1),"",AW728&amp;BA728)</x:f>
      </x:c>
      <x:c r="BC728" s="61" t="str">
        <x:f>IF(OR(A728="",AQ728=0),"",(COUNT(BI728:INDEX(BI728:CR728,1,'Настройки'!$B$3))-COUNT(CS728:INDEX(CS728:EB728,1,'Настройки'!$B$3)))/AQ728)</x:f>
      </x:c>
      <x:c r="BD728" s="64" t="str">
        <x:f>IF(OR(A728="",COUNT(CS728:INDEX(CS728:EB728,1,'Настройки'!$B$3))=0),"",AQ728/COUNT(CS728:INDEX(CS728:EB728,1,'Настройки'!$B$3)))</x:f>
      </x:c>
      <x:c r="BE728" s="64" t="str">
        <x:f>IF(OR(A728="",COUNT(CS728:INDEX(CS728:EB728,1,'Настройки'!$B$3))=0),"",IF(AVERAGE(CS728:INDEX(CS728:EB728,1,'Настройки'!$B$3))=0,"",(STDEVP(CS728:INDEX(CS728:EB728,1,'Настройки'!$B$3))/ABS(AVERAGE(CS728:INDEX(CS728:EB728,1,'Настройки'!$B$3))))^2))</x:f>
      </x:c>
      <x:c r="BF728" s="49" t="str">
        <x:f>IF(A728="","",IF(AQ728&lt;3,"Недостаточно",IF(AQ728&lt;6,"Предварительный","Обычный")))</x:f>
      </x:c>
      <x:c r="BG728" s="49" t="str">
        <x:f>IF(A728="","",IF(COUNTIF(F728:INDEX(F728:AO728,1,'Настройки'!$B$3),"&lt;0")&gt;0,IF('Настройки'!$B$10="Блокировать","Отрицательный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"),"")&amp;IF(AQ728&lt;3,"Недостаточно истории. ",IF(AQ728&lt;6,"Предварительная классификация. ",""))&amp;IF(AX728=0,"Нет спроса за горизонт. ","")&amp;IF(AZ728&gt;'Настройки'!$B$11,"Экстремальная вариативность. ",""))</x:f>
      </x:c>
      <x:c r="BH728" s="49" t="str">
        <x:f>IF(A728="","",IFERROR(VLOOKUP(BB728,'Настройки'!$D$3:$E$11,2,FALSE),"Сначала проверьте исходные данные и историю спроса.")&amp;" Уточните срок поставки, MOQ и критичность.")</x:f>
      </x:c>
      <x:c r="BI728" s="50" t="str">
        <x:f>IF(1&gt;'Настройки'!$B$3,"",IF(ISBLANK(F728),IF('Настройки'!$B$9="Нулевой спрос",0,""),IF(F728&lt;0,IF('Настройки'!$B$10="Исключить","",IF('Настройки'!$B$10="Абсолютные значения",ABS(F728),F728)),F728)))</x:f>
      </x:c>
      <x:c r="BJ728" s="50" t="str">
        <x:f>IF(2&gt;'Настройки'!$B$3,"",IF(ISBLANK(G728),IF('Настройки'!$B$9="Нулевой спрос",0,""),IF(G728&lt;0,IF('Настройки'!$B$10="Исключить","",IF('Настройки'!$B$10="Абсолютные значения",ABS(G728),G728)),G728)))</x:f>
      </x:c>
      <x:c r="BK728" s="50" t="str">
        <x:f>IF(3&gt;'Настройки'!$B$3,"",IF(ISBLANK(H728),IF('Настройки'!$B$9="Нулевой спрос",0,""),IF(H728&lt;0,IF('Настройки'!$B$10="Исключить","",IF('Настройки'!$B$10="Абсолютные значения",ABS(H728),H728)),H728)))</x:f>
      </x:c>
      <x:c r="BL728" s="50" t="str">
        <x:f>IF(4&gt;'Настройки'!$B$3,"",IF(ISBLANK(I728),IF('Настройки'!$B$9="Нулевой спрос",0,""),IF(I728&lt;0,IF('Настройки'!$B$10="Исключить","",IF('Настройки'!$B$10="Абсолютные значения",ABS(I728),I728)),I728)))</x:f>
      </x:c>
      <x:c r="BM728" s="50" t="str">
        <x:f>IF(5&gt;'Настройки'!$B$3,"",IF(ISBLANK(J728),IF('Настройки'!$B$9="Нулевой спрос",0,""),IF(J728&lt;0,IF('Настройки'!$B$10="Исключить","",IF('Настройки'!$B$10="Абсолютные значения",ABS(J728),J728)),J728)))</x:f>
      </x:c>
      <x:c r="BN728" s="50" t="str">
        <x:f>IF(6&gt;'Настройки'!$B$3,"",IF(ISBLANK(K728),IF('Настройки'!$B$9="Нулевой спрос",0,""),IF(K728&lt;0,IF('Настройки'!$B$10="Исключить","",IF('Настройки'!$B$10="Абсолютные значения",ABS(K728),K728)),K728)))</x:f>
      </x:c>
      <x:c r="BO728" s="50" t="str">
        <x:f>IF(7&gt;'Настройки'!$B$3,"",IF(ISBLANK(L728),IF('Настройки'!$B$9="Нулевой спрос",0,""),IF(L728&lt;0,IF('Настройки'!$B$10="Исключить","",IF('Настройки'!$B$10="Абсолютные значения",ABS(L728),L728)),L728)))</x:f>
      </x:c>
      <x:c r="BP728" s="50" t="str">
        <x:f>IF(8&gt;'Настройки'!$B$3,"",IF(ISBLANK(M728),IF('Настройки'!$B$9="Нулевой спрос",0,""),IF(M728&lt;0,IF('Настройки'!$B$10="Исключить","",IF('Настройки'!$B$10="Абсолютные значения",ABS(M728),M728)),M728)))</x:f>
      </x:c>
      <x:c r="BQ728" s="50" t="str">
        <x:f>IF(9&gt;'Настройки'!$B$3,"",IF(ISBLANK(N728),IF('Настройки'!$B$9="Нулевой спрос",0,""),IF(N728&lt;0,IF('Настройки'!$B$10="Исключить","",IF('Настройки'!$B$10="Абсолютные значения",ABS(N728),N728)),N728)))</x:f>
      </x:c>
      <x:c r="BR728" s="50" t="str">
        <x:f>IF(10&gt;'Настройки'!$B$3,"",IF(ISBLANK(O728),IF('Настройки'!$B$9="Нулевой спрос",0,""),IF(O728&lt;0,IF('Настройки'!$B$10="Исключить","",IF('Настройки'!$B$10="Абсолютные значения",ABS(O728),O728)),O728)))</x:f>
      </x:c>
      <x:c r="BS728" s="50" t="str">
        <x:f>IF(11&gt;'Настройки'!$B$3,"",IF(ISBLANK(P728),IF('Настройки'!$B$9="Нулевой спрос",0,""),IF(P728&lt;0,IF('Настройки'!$B$10="Исключить","",IF('Настройки'!$B$10="Абсолютные значения",ABS(P728),P728)),P728)))</x:f>
      </x:c>
      <x:c r="BT728" s="50" t="str">
        <x:f>IF(12&gt;'Настройки'!$B$3,"",IF(ISBLANK(Q728),IF('Настройки'!$B$9="Нулевой спрос",0,""),IF(Q728&lt;0,IF('Настройки'!$B$10="Исключить","",IF('Настройки'!$B$10="Абсолютные значения",ABS(Q728),Q728)),Q728)))</x:f>
      </x:c>
      <x:c r="BU728" s="50" t="str">
        <x:f>IF(13&gt;'Настройки'!$B$3,"",IF(ISBLANK(R728),IF('Настройки'!$B$9="Нулевой спрос",0,""),IF(R728&lt;0,IF('Настройки'!$B$10="Исключить","",IF('Настройки'!$B$10="Абсолютные значения",ABS(R728),R728)),R728)))</x:f>
      </x:c>
      <x:c r="BV728" s="50" t="str">
        <x:f>IF(14&gt;'Настройки'!$B$3,"",IF(ISBLANK(S728),IF('Настройки'!$B$9="Нулевой спрос",0,""),IF(S728&lt;0,IF('Настройки'!$B$10="Исключить","",IF('Настройки'!$B$10="Абсолютные значения",ABS(S728),S728)),S728)))</x:f>
      </x:c>
      <x:c r="BW728" s="50" t="str">
        <x:f>IF(15&gt;'Настройки'!$B$3,"",IF(ISBLANK(T728),IF('Настройки'!$B$9="Нулевой спрос",0,""),IF(T728&lt;0,IF('Настройки'!$B$10="Исключить","",IF('Настройки'!$B$10="Абсолютные значения",ABS(T728),T728)),T728)))</x:f>
      </x:c>
      <x:c r="BX728" s="50" t="str">
        <x:f>IF(16&gt;'Настройки'!$B$3,"",IF(ISBLANK(U728),IF('Настройки'!$B$9="Нулевой спрос",0,""),IF(U728&lt;0,IF('Настройки'!$B$10="Исключить","",IF('Настройки'!$B$10="Абсолютные значения",ABS(U728),U728)),U728)))</x:f>
      </x:c>
      <x:c r="BY728" s="50" t="str">
        <x:f>IF(17&gt;'Настройки'!$B$3,"",IF(ISBLANK(V728),IF('Настройки'!$B$9="Нулевой спрос",0,""),IF(V728&lt;0,IF('Настройки'!$B$10="Исключить","",IF('Настройки'!$B$10="Абсолютные значения",ABS(V728),V728)),V728)))</x:f>
      </x:c>
      <x:c r="BZ728" s="50" t="str">
        <x:f>IF(18&gt;'Настройки'!$B$3,"",IF(ISBLANK(W728),IF('Настройки'!$B$9="Нулевой спрос",0,""),IF(W728&lt;0,IF('Настройки'!$B$10="Исключить","",IF('Настройки'!$B$10="Абсолютные значения",ABS(W728),W728)),W728)))</x:f>
      </x:c>
      <x:c r="CA728" s="50" t="str">
        <x:f>IF(19&gt;'Настройки'!$B$3,"",IF(ISBLANK(X728),IF('Настройки'!$B$9="Нулевой спрос",0,""),IF(X728&lt;0,IF('Настройки'!$B$10="Исключить","",IF('Настройки'!$B$10="Абсолютные значения",ABS(X728),X728)),X728)))</x:f>
      </x:c>
      <x:c r="CB728" s="50" t="str">
        <x:f>IF(20&gt;'Настройки'!$B$3,"",IF(ISBLANK(Y728),IF('Настройки'!$B$9="Нулевой спрос",0,""),IF(Y728&lt;0,IF('Настройки'!$B$10="Исключить","",IF('Настройки'!$B$10="Абсолютные значения",ABS(Y728),Y728)),Y728)))</x:f>
      </x:c>
      <x:c r="CC728" s="50" t="str">
        <x:f>IF(21&gt;'Настройки'!$B$3,"",IF(ISBLANK(Z728),IF('Настройки'!$B$9="Нулевой спрос",0,""),IF(Z728&lt;0,IF('Настройки'!$B$10="Исключить","",IF('Настройки'!$B$10="Абсолютные значения",ABS(Z728),Z728)),Z728)))</x:f>
      </x:c>
      <x:c r="CD728" s="50" t="str">
        <x:f>IF(22&gt;'Настройки'!$B$3,"",IF(ISBLANK(AA728),IF('Настройки'!$B$9="Нулевой спрос",0,""),IF(AA728&lt;0,IF('Настройки'!$B$10="Исключить","",IF('Настройки'!$B$10="Абсолютные значения",ABS(AA728),AA728)),AA728)))</x:f>
      </x:c>
      <x:c r="CE728" s="50" t="str">
        <x:f>IF(23&gt;'Настройки'!$B$3,"",IF(ISBLANK(AB728),IF('Настройки'!$B$9="Нулевой спрос",0,""),IF(AB728&lt;0,IF('Настройки'!$B$10="Исключить","",IF('Настройки'!$B$10="Абсолютные значения",ABS(AB728),AB728)),AB728)))</x:f>
      </x:c>
      <x:c r="CF728" s="50" t="str">
        <x:f>IF(24&gt;'Настройки'!$B$3,"",IF(ISBLANK(AC728),IF('Настройки'!$B$9="Нулевой спрос",0,""),IF(AC728&lt;0,IF('Настройки'!$B$10="Исключить","",IF('Настройки'!$B$10="Абсолютные значения",ABS(AC728),AC728)),AC728)))</x:f>
      </x:c>
      <x:c r="CG728" s="50" t="str">
        <x:f>IF(25&gt;'Настройки'!$B$3,"",IF(ISBLANK(AD728),IF('Настройки'!$B$9="Нулевой спрос",0,""),IF(AD728&lt;0,IF('Настройки'!$B$10="Исключить","",IF('Настройки'!$B$10="Абсолютные значения",ABS(AD728),AD728)),AD728)))</x:f>
      </x:c>
      <x:c r="CH728" s="50" t="str">
        <x:f>IF(26&gt;'Настройки'!$B$3,"",IF(ISBLANK(AE728),IF('Настройки'!$B$9="Нулевой спрос",0,""),IF(AE728&lt;0,IF('Настройки'!$B$10="Исключить","",IF('Настройки'!$B$10="Абсолютные значения",ABS(AE728),AE728)),AE728)))</x:f>
      </x:c>
      <x:c r="CI728" s="50" t="str">
        <x:f>IF(27&gt;'Настройки'!$B$3,"",IF(ISBLANK(AF728),IF('Настройки'!$B$9="Нулевой спрос",0,""),IF(AF728&lt;0,IF('Настройки'!$B$10="Исключить","",IF('Настройки'!$B$10="Абсолютные значения",ABS(AF728),AF728)),AF728)))</x:f>
      </x:c>
      <x:c r="CJ728" s="50" t="str">
        <x:f>IF(28&gt;'Настройки'!$B$3,"",IF(ISBLANK(AG728),IF('Настройки'!$B$9="Нулевой спрос",0,""),IF(AG728&lt;0,IF('Настройки'!$B$10="Исключить","",IF('Настройки'!$B$10="Абсолютные значения",ABS(AG728),AG728)),AG728)))</x:f>
      </x:c>
      <x:c r="CK728" s="50" t="str">
        <x:f>IF(29&gt;'Настройки'!$B$3,"",IF(ISBLANK(AH728),IF('Настройки'!$B$9="Нулевой спрос",0,""),IF(AH728&lt;0,IF('Настройки'!$B$10="Исключить","",IF('Настройки'!$B$10="Абсолютные значения",ABS(AH728),AH728)),AH728)))</x:f>
      </x:c>
      <x:c r="CL728" s="50" t="str">
        <x:f>IF(30&gt;'Настройки'!$B$3,"",IF(ISBLANK(AI728),IF('Настройки'!$B$9="Нулевой спрос",0,""),IF(AI728&lt;0,IF('Настройки'!$B$10="Исключить","",IF('Настройки'!$B$10="Абсолютные значения",ABS(AI728),AI728)),AI728)))</x:f>
      </x:c>
      <x:c r="CM728" s="50" t="str">
        <x:f>IF(31&gt;'Настройки'!$B$3,"",IF(ISBLANK(AJ728),IF('Настройки'!$B$9="Нулевой спрос",0,""),IF(AJ728&lt;0,IF('Настройки'!$B$10="Исключить","",IF('Настройки'!$B$10="Абсолютные значения",ABS(AJ728),AJ728)),AJ728)))</x:f>
      </x:c>
      <x:c r="CN728" s="50" t="str">
        <x:f>IF(32&gt;'Настройки'!$B$3,"",IF(ISBLANK(AK728),IF('Настройки'!$B$9="Нулевой спрос",0,""),IF(AK728&lt;0,IF('Настройки'!$B$10="Исключить","",IF('Настройки'!$B$10="Абсолютные значения",ABS(AK728),AK728)),AK728)))</x:f>
      </x:c>
      <x:c r="CO728" s="50" t="str">
        <x:f>IF(33&gt;'Настройки'!$B$3,"",IF(ISBLANK(AL728),IF('Настройки'!$B$9="Нулевой спрос",0,""),IF(AL728&lt;0,IF('Настройки'!$B$10="Исключить","",IF('Настройки'!$B$10="Абсолютные значения",ABS(AL728),AL728)),AL728)))</x:f>
      </x:c>
      <x:c r="CP728" s="50" t="str">
        <x:f>IF(34&gt;'Настройки'!$B$3,"",IF(ISBLANK(AM728),IF('Настройки'!$B$9="Нулевой спрос",0,""),IF(AM728&lt;0,IF('Настройки'!$B$10="Исключить","",IF('Настройки'!$B$10="Абсолютные значения",ABS(AM728),AM728)),AM728)))</x:f>
      </x:c>
      <x:c r="CQ728" s="50" t="str">
        <x:f>IF(35&gt;'Настройки'!$B$3,"",IF(ISBLANK(AN728),IF('Настройки'!$B$9="Нулевой спрос",0,""),IF(AN728&lt;0,IF('Настройки'!$B$10="Исключить","",IF('Настройки'!$B$10="Абсолютные значения",ABS(AN728),AN728)),AN728)))</x:f>
      </x:c>
      <x:c r="CR728" s="50" t="str">
        <x:f>IF(36&gt;'Настройки'!$B$3,"",IF(ISBLANK(AO728),IF('Настройки'!$B$9="Нулевой спрос",0,""),IF(AO728&lt;0,IF('Настройки'!$B$10="Исключить","",IF('Настройки'!$B$10="Абсолютные значения",ABS(AO728),AO728)),AO728)))</x:f>
      </x:c>
      <x:c r="CS728" s="50" t="str">
        <x:f>IF(OR(1&gt;'Настройки'!$B$3,ISBLANK(BI728),BI728=0),"",BI728)</x:f>
      </x:c>
      <x:c r="CT728" s="50" t="str">
        <x:f>IF(OR(2&gt;'Настройки'!$B$3,ISBLANK(BJ728),BJ728=0),"",BJ728)</x:f>
      </x:c>
      <x:c r="CU728" s="50" t="str">
        <x:f>IF(OR(3&gt;'Настройки'!$B$3,ISBLANK(BK728),BK728=0),"",BK728)</x:f>
      </x:c>
      <x:c r="CV728" s="50" t="str">
        <x:f>IF(OR(4&gt;'Настройки'!$B$3,ISBLANK(BL728),BL728=0),"",BL728)</x:f>
      </x:c>
      <x:c r="CW728" s="50" t="str">
        <x:f>IF(OR(5&gt;'Настройки'!$B$3,ISBLANK(BM728),BM728=0),"",BM728)</x:f>
      </x:c>
      <x:c r="CX728" s="50" t="str">
        <x:f>IF(OR(6&gt;'Настройки'!$B$3,ISBLANK(BN728),BN728=0),"",BN728)</x:f>
      </x:c>
      <x:c r="CY728" s="50" t="str">
        <x:f>IF(OR(7&gt;'Настройки'!$B$3,ISBLANK(BO728),BO728=0),"",BO728)</x:f>
      </x:c>
      <x:c r="CZ728" s="50" t="str">
        <x:f>IF(OR(8&gt;'Настройки'!$B$3,ISBLANK(BP728),BP728=0),"",BP728)</x:f>
      </x:c>
      <x:c r="DA728" s="50" t="str">
        <x:f>IF(OR(9&gt;'Настройки'!$B$3,ISBLANK(BQ728),BQ728=0),"",BQ728)</x:f>
      </x:c>
      <x:c r="DB728" s="50" t="str">
        <x:f>IF(OR(10&gt;'Настройки'!$B$3,ISBLANK(BR728),BR728=0),"",BR728)</x:f>
      </x:c>
      <x:c r="DC728" s="50" t="str">
        <x:f>IF(OR(11&gt;'Настройки'!$B$3,ISBLANK(BS728),BS728=0),"",BS728)</x:f>
      </x:c>
      <x:c r="DD728" s="50" t="str">
        <x:f>IF(OR(12&gt;'Настройки'!$B$3,ISBLANK(BT728),BT728=0),"",BT728)</x:f>
      </x:c>
      <x:c r="DE728" s="50" t="str">
        <x:f>IF(OR(13&gt;'Настройки'!$B$3,ISBLANK(BU728),BU728=0),"",BU728)</x:f>
      </x:c>
      <x:c r="DF728" s="50" t="str">
        <x:f>IF(OR(14&gt;'Настройки'!$B$3,ISBLANK(BV728),BV728=0),"",BV728)</x:f>
      </x:c>
      <x:c r="DG728" s="50" t="str">
        <x:f>IF(OR(15&gt;'Настройки'!$B$3,ISBLANK(BW728),BW728=0),"",BW728)</x:f>
      </x:c>
      <x:c r="DH728" s="50" t="str">
        <x:f>IF(OR(16&gt;'Настройки'!$B$3,ISBLANK(BX728),BX728=0),"",BX728)</x:f>
      </x:c>
      <x:c r="DI728" s="50" t="str">
        <x:f>IF(OR(17&gt;'Настройки'!$B$3,ISBLANK(BY728),BY728=0),"",BY728)</x:f>
      </x:c>
      <x:c r="DJ728" s="50" t="str">
        <x:f>IF(OR(18&gt;'Настройки'!$B$3,ISBLANK(BZ728),BZ728=0),"",BZ728)</x:f>
      </x:c>
      <x:c r="DK728" s="50" t="str">
        <x:f>IF(OR(19&gt;'Настройки'!$B$3,ISBLANK(CA728),CA728=0),"",CA728)</x:f>
      </x:c>
      <x:c r="DL728" s="50" t="str">
        <x:f>IF(OR(20&gt;'Настройки'!$B$3,ISBLANK(CB728),CB728=0),"",CB728)</x:f>
      </x:c>
      <x:c r="DM728" s="50" t="str">
        <x:f>IF(OR(21&gt;'Настройки'!$B$3,ISBLANK(CC728),CC728=0),"",CC728)</x:f>
      </x:c>
      <x:c r="DN728" s="50" t="str">
        <x:f>IF(OR(22&gt;'Настройки'!$B$3,ISBLANK(CD728),CD728=0),"",CD728)</x:f>
      </x:c>
      <x:c r="DO728" s="50" t="str">
        <x:f>IF(OR(23&gt;'Настройки'!$B$3,ISBLANK(CE728),CE728=0),"",CE728)</x:f>
      </x:c>
      <x:c r="DP728" s="50" t="str">
        <x:f>IF(OR(24&gt;'Настройки'!$B$3,ISBLANK(CF728),CF728=0),"",CF728)</x:f>
      </x:c>
      <x:c r="DQ728" s="50" t="str">
        <x:f>IF(OR(25&gt;'Настройки'!$B$3,ISBLANK(CG728),CG728=0),"",CG728)</x:f>
      </x:c>
      <x:c r="DR728" s="50" t="str">
        <x:f>IF(OR(26&gt;'Настройки'!$B$3,ISBLANK(CH728),CH728=0),"",CH728)</x:f>
      </x:c>
      <x:c r="DS728" s="50" t="str">
        <x:f>IF(OR(27&gt;'Настройки'!$B$3,ISBLANK(CI728),CI728=0),"",CI728)</x:f>
      </x:c>
      <x:c r="DT728" s="50" t="str">
        <x:f>IF(OR(28&gt;'Настройки'!$B$3,ISBLANK(CJ728),CJ728=0),"",CJ728)</x:f>
      </x:c>
      <x:c r="DU728" s="50" t="str">
        <x:f>IF(OR(29&gt;'Настройки'!$B$3,ISBLANK(CK728),CK728=0),"",CK728)</x:f>
      </x:c>
      <x:c r="DV728" s="50" t="str">
        <x:f>IF(OR(30&gt;'Настройки'!$B$3,ISBLANK(CL728),CL728=0),"",CL728)</x:f>
      </x:c>
      <x:c r="DW728" s="50" t="str">
        <x:f>IF(OR(31&gt;'Настройки'!$B$3,ISBLANK(CM728),CM728=0),"",CM728)</x:f>
      </x:c>
      <x:c r="DX728" s="50" t="str">
        <x:f>IF(OR(32&gt;'Настройки'!$B$3,ISBLANK(CN728),CN728=0),"",CN728)</x:f>
      </x:c>
      <x:c r="DY728" s="50" t="str">
        <x:f>IF(OR(33&gt;'Настройки'!$B$3,ISBLANK(CO728),CO728=0),"",CO728)</x:f>
      </x:c>
      <x:c r="DZ728" s="50" t="str">
        <x:f>IF(OR(34&gt;'Настройки'!$B$3,ISBLANK(CP728),CP728=0),"",CP728)</x:f>
      </x:c>
      <x:c r="EA728" s="50" t="str">
        <x:f>IF(OR(35&gt;'Настройки'!$B$3,ISBLANK(CQ728),CQ728=0),"",CQ728)</x:f>
      </x:c>
      <x:c r="EB728" s="50" t="str">
        <x:f>IF(OR(36&gt;'Настройки'!$B$3,ISBLANK(CR728),CR728=0),"",CR728)</x:f>
      </x:c>
      <x:c r="EC728" s="50" t="str">
        <x:f>IF(A728="","",IF(OR(BB728="AZ",BB728="BZ"),10000+ROW(),IF(AZ728&gt;'Настройки'!$B$11,20000+ROW(),IF(BF728&lt;&gt;"Обычный",30000+ROW(),IF(AX728&lt;=0,40000+ROW(),"")))))</x:f>
      </x:c>
      <x:c r="ED728" s="50" t="str">
        <x:f>IF(EC728="","",COUNTIFS($EC$2:$EC$1001,"&gt;0",$EC$2:$EC$1001,"&lt;"&amp;EC728)+1)</x:f>
      </x:c>
    </x:row>
    <x:row r="729">
      <x:c r="A729" s="115"/>
      <x:c r="B729" s="115"/>
      <x:c r="C729" s="115"/>
      <x:c r="D729" s="118"/>
      <x:c r="E729" s="118"/>
      <x:c r="F729" s="118"/>
      <x:c r="G729" s="118"/>
      <x:c r="H729" s="118"/>
      <x:c r="I729" s="118"/>
      <x:c r="J729" s="118"/>
      <x:c r="K729" s="118"/>
      <x:c r="L729" s="118"/>
      <x:c r="M729" s="118"/>
      <x:c r="N729" s="118"/>
      <x:c r="O729" s="118"/>
      <x:c r="P729" s="118"/>
      <x:c r="Q729" s="118"/>
      <x:c r="R729" s="118"/>
      <x:c r="S729" s="118"/>
      <x:c r="T729" s="118"/>
      <x:c r="U729" s="118"/>
      <x:c r="V729" s="118"/>
      <x:c r="W729" s="118"/>
      <x:c r="X729" s="118"/>
      <x:c r="Y729" s="118"/>
      <x:c r="Z729" s="118"/>
      <x:c r="AA729" s="118"/>
      <x:c r="AB729" s="118"/>
      <x:c r="AC729" s="118"/>
      <x:c r="AD729" s="118"/>
      <x:c r="AE729" s="118"/>
      <x:c r="AF729" s="118"/>
      <x:c r="AG729" s="118"/>
      <x:c r="AH729" s="118"/>
      <x:c r="AI729" s="118"/>
      <x:c r="AJ729" s="118"/>
      <x:c r="AK729" s="118"/>
      <x:c r="AL729" s="118"/>
      <x:c r="AM729" s="118"/>
      <x:c r="AN729" s="118"/>
      <x:c r="AO729" s="118"/>
      <x:c r="AP729" s="115"/>
      <x:c r="AQ729" s="49" t="str">
        <x:f>IF(A729="","",COUNT(BI729:INDEX(BI729:CR729,1,'Настройки'!$B$3)))</x:f>
      </x:c>
      <x:c r="AR729" s="49" t="str">
        <x:f>IF(A729="","",SUM(BI729:INDEX(BI729:CR729,1,'Настройки'!$B$3)))</x:f>
      </x:c>
      <x:c r="AS729" s="58" t="str">
        <x:f>IF(A729="","",IF('Настройки'!$B$4="Стоимость потребления",AR729*D729,IF('Настройки'!$B$4="Количество",AR729,E729)))</x:f>
      </x:c>
      <x:c r="AT729" s="61" t="str">
        <x:f>IF(OR(A729="",AS729&lt;0,SUM($AS$2:$AS$1001)&lt;=0),"",AS729/SUM($AS$2:$AS$1001))</x:f>
      </x:c>
      <x:c r="AU729" s="61" t="str">
        <x:f>IF(OR(A729="",AS729&lt;0,SUM($AS$2:$AS$1001)&lt;=0),"",SUMIFS($AS$2:$AS$1001,$AS$2:$AS$1001,"&gt;"&amp;AS729)/SUM($AS$2:$AS$1001))</x:f>
      </x:c>
      <x:c r="AV729" s="61" t="str">
        <x:f>IF(OR(A729="",AS729&lt;0,SUM($AS$2:$AS$1001)&lt;=0),"",SUMIFS($AS$2:$AS$1001,$AS$2:$AS$1001,"&gt;="&amp;AS729)/SUM($AS$2:$AS$1001))</x:f>
      </x:c>
      <x:c r="AW729" s="49" t="str">
        <x:f>IF(A729="","",IF(SUM($AS$2:$AS$1001)&lt;=0,"Не определён",IF(AS729&lt;0,"Исключение",IF(AU729&lt;'Настройки'!$B$5,"A",IF(AU729&lt;'Настройки'!$B$6,"B","C")))))</x:f>
      </x:c>
      <x:c r="AX729" s="58" t="str">
        <x:f>IF(A729="","",IF(AQ729=0,"",AVERAGE(BI729:INDEX(BI729:CR729,1,'Настройки'!$B$3))))</x:f>
      </x:c>
      <x:c r="AY729" s="58" t="str">
        <x:f>IF(OR(A729="",AQ729=0),"",STDEVP(BI729:INDEX(BI729:CR729,1,'Настройки'!$B$3)))</x:f>
      </x:c>
      <x:c r="AZ729" s="61" t="str">
        <x:f>IF(OR(A729="",AQ729&lt;'Настройки'!$B$12,AX729&lt;=0,AND('Настройки'!$B$10="Блокировать",COUNTIF(F729:INDEX(F729:AO729,1,'Настройки'!$B$3),"&lt;0")&gt;0)),"",AY729/ABS(AX729))</x:f>
      </x:c>
      <x:c r="BA729" s="49" t="str">
        <x:f>IF(A729="","",IF(AND('Настройки'!$B$10="Блокировать",COUNTIF(F729:INDEX(F729:AO729,1,'Настройки'!$B$3),"&lt;0")&gt;0),"Не определён",IF(AQ729&lt;'Настройки'!$B$12,"Не определён",IF(AX729=0,"Нет спроса",IF(AX729&lt;0,"Не определён",IF(AZ729&lt;='Настройки'!$B$7,"X",IF(AZ729&lt;='Настройки'!$B$8,"Y","Z")))))))</x:f>
      </x:c>
      <x:c r="BB729" s="49" t="str">
        <x:f>IF(OR(A729="",LEN(AW729)&lt;&gt;1,LEN(BA729)&lt;&gt;1),"",AW729&amp;BA729)</x:f>
      </x:c>
      <x:c r="BC729" s="61" t="str">
        <x:f>IF(OR(A729="",AQ729=0),"",(COUNT(BI729:INDEX(BI729:CR729,1,'Настройки'!$B$3))-COUNT(CS729:INDEX(CS729:EB729,1,'Настройки'!$B$3)))/AQ729)</x:f>
      </x:c>
      <x:c r="BD729" s="64" t="str">
        <x:f>IF(OR(A729="",COUNT(CS729:INDEX(CS729:EB729,1,'Настройки'!$B$3))=0),"",AQ729/COUNT(CS729:INDEX(CS729:EB729,1,'Настройки'!$B$3)))</x:f>
      </x:c>
      <x:c r="BE729" s="64" t="str">
        <x:f>IF(OR(A729="",COUNT(CS729:INDEX(CS729:EB729,1,'Настройки'!$B$3))=0),"",IF(AVERAGE(CS729:INDEX(CS729:EB729,1,'Настройки'!$B$3))=0,"",(STDEVP(CS729:INDEX(CS729:EB729,1,'Настройки'!$B$3))/ABS(AVERAGE(CS729:INDEX(CS729:EB729,1,'Настройки'!$B$3))))^2))</x:f>
      </x:c>
      <x:c r="BF729" s="49" t="str">
        <x:f>IF(A729="","",IF(AQ729&lt;3,"Недостаточно",IF(AQ729&lt;6,"Предварительный","Обычный")))</x:f>
      </x:c>
      <x:c r="BG729" s="49" t="str">
        <x:f>IF(A729="","",IF(COUNTIF(F729:INDEX(F729:AO729,1,'Настройки'!$B$3),"&lt;0")&gt;0,IF('Настройки'!$B$10="Блокировать","Отрицательный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"),"")&amp;IF(AQ729&lt;3,"Недостаточно истории. ",IF(AQ729&lt;6,"Предварительная классификация. ",""))&amp;IF(AX729=0,"Нет спроса за горизонт. ","")&amp;IF(AZ729&gt;'Настройки'!$B$11,"Экстремальная вариативность. ",""))</x:f>
      </x:c>
      <x:c r="BH729" s="49" t="str">
        <x:f>IF(A729="","",IFERROR(VLOOKUP(BB729,'Настройки'!$D$3:$E$11,2,FALSE),"Сначала проверьте исходные данные и историю спроса.")&amp;" Уточните срок поставки, MOQ и критичность.")</x:f>
      </x:c>
      <x:c r="BI729" s="50" t="str">
        <x:f>IF(1&gt;'Настройки'!$B$3,"",IF(ISBLANK(F729),IF('Настройки'!$B$9="Нулевой спрос",0,""),IF(F729&lt;0,IF('Настройки'!$B$10="Исключить","",IF('Настройки'!$B$10="Абсолютные значения",ABS(F729),F729)),F729)))</x:f>
      </x:c>
      <x:c r="BJ729" s="50" t="str">
        <x:f>IF(2&gt;'Настройки'!$B$3,"",IF(ISBLANK(G729),IF('Настройки'!$B$9="Нулевой спрос",0,""),IF(G729&lt;0,IF('Настройки'!$B$10="Исключить","",IF('Настройки'!$B$10="Абсолютные значения",ABS(G729),G729)),G729)))</x:f>
      </x:c>
      <x:c r="BK729" s="50" t="str">
        <x:f>IF(3&gt;'Настройки'!$B$3,"",IF(ISBLANK(H729),IF('Настройки'!$B$9="Нулевой спрос",0,""),IF(H729&lt;0,IF('Настройки'!$B$10="Исключить","",IF('Настройки'!$B$10="Абсолютные значения",ABS(H729),H729)),H729)))</x:f>
      </x:c>
      <x:c r="BL729" s="50" t="str">
        <x:f>IF(4&gt;'Настройки'!$B$3,"",IF(ISBLANK(I729),IF('Настройки'!$B$9="Нулевой спрос",0,""),IF(I729&lt;0,IF('Настройки'!$B$10="Исключить","",IF('Настройки'!$B$10="Абсолютные значения",ABS(I729),I729)),I729)))</x:f>
      </x:c>
      <x:c r="BM729" s="50" t="str">
        <x:f>IF(5&gt;'Настройки'!$B$3,"",IF(ISBLANK(J729),IF('Настройки'!$B$9="Нулевой спрос",0,""),IF(J729&lt;0,IF('Настройки'!$B$10="Исключить","",IF('Настройки'!$B$10="Абсолютные значения",ABS(J729),J729)),J729)))</x:f>
      </x:c>
      <x:c r="BN729" s="50" t="str">
        <x:f>IF(6&gt;'Настройки'!$B$3,"",IF(ISBLANK(K729),IF('Настройки'!$B$9="Нулевой спрос",0,""),IF(K729&lt;0,IF('Настройки'!$B$10="Исключить","",IF('Настройки'!$B$10="Абсолютные значения",ABS(K729),K729)),K729)))</x:f>
      </x:c>
      <x:c r="BO729" s="50" t="str">
        <x:f>IF(7&gt;'Настройки'!$B$3,"",IF(ISBLANK(L729),IF('Настройки'!$B$9="Нулевой спрос",0,""),IF(L729&lt;0,IF('Настройки'!$B$10="Исключить","",IF('Настройки'!$B$10="Абсолютные значения",ABS(L729),L729)),L729)))</x:f>
      </x:c>
      <x:c r="BP729" s="50" t="str">
        <x:f>IF(8&gt;'Настройки'!$B$3,"",IF(ISBLANK(M729),IF('Настройки'!$B$9="Нулевой спрос",0,""),IF(M729&lt;0,IF('Настройки'!$B$10="Исключить","",IF('Настройки'!$B$10="Абсолютные значения",ABS(M729),M729)),M729)))</x:f>
      </x:c>
      <x:c r="BQ729" s="50" t="str">
        <x:f>IF(9&gt;'Настройки'!$B$3,"",IF(ISBLANK(N729),IF('Настройки'!$B$9="Нулевой спрос",0,""),IF(N729&lt;0,IF('Настройки'!$B$10="Исключить","",IF('Настройки'!$B$10="Абсолютные значения",ABS(N729),N729)),N729)))</x:f>
      </x:c>
      <x:c r="BR729" s="50" t="str">
        <x:f>IF(10&gt;'Настройки'!$B$3,"",IF(ISBLANK(O729),IF('Настройки'!$B$9="Нулевой спрос",0,""),IF(O729&lt;0,IF('Настройки'!$B$10="Исключить","",IF('Настройки'!$B$10="Абсолютные значения",ABS(O729),O729)),O729)))</x:f>
      </x:c>
      <x:c r="BS729" s="50" t="str">
        <x:f>IF(11&gt;'Настройки'!$B$3,"",IF(ISBLANK(P729),IF('Настройки'!$B$9="Нулевой спрос",0,""),IF(P729&lt;0,IF('Настройки'!$B$10="Исключить","",IF('Настройки'!$B$10="Абсолютные значения",ABS(P729),P729)),P729)))</x:f>
      </x:c>
      <x:c r="BT729" s="50" t="str">
        <x:f>IF(12&gt;'Настройки'!$B$3,"",IF(ISBLANK(Q729),IF('Настройки'!$B$9="Нулевой спрос",0,""),IF(Q729&lt;0,IF('Настройки'!$B$10="Исключить","",IF('Настройки'!$B$10="Абсолютные значения",ABS(Q729),Q729)),Q729)))</x:f>
      </x:c>
      <x:c r="BU729" s="50" t="str">
        <x:f>IF(13&gt;'Настройки'!$B$3,"",IF(ISBLANK(R729),IF('Настройки'!$B$9="Нулевой спрос",0,""),IF(R729&lt;0,IF('Настройки'!$B$10="Исключить","",IF('Настройки'!$B$10="Абсолютные значения",ABS(R729),R729)),R729)))</x:f>
      </x:c>
      <x:c r="BV729" s="50" t="str">
        <x:f>IF(14&gt;'Настройки'!$B$3,"",IF(ISBLANK(S729),IF('Настройки'!$B$9="Нулевой спрос",0,""),IF(S729&lt;0,IF('Настройки'!$B$10="Исключить","",IF('Настройки'!$B$10="Абсолютные значения",ABS(S729),S729)),S729)))</x:f>
      </x:c>
      <x:c r="BW729" s="50" t="str">
        <x:f>IF(15&gt;'Настройки'!$B$3,"",IF(ISBLANK(T729),IF('Настройки'!$B$9="Нулевой спрос",0,""),IF(T729&lt;0,IF('Настройки'!$B$10="Исключить","",IF('Настройки'!$B$10="Абсолютные значения",ABS(T729),T729)),T729)))</x:f>
      </x:c>
      <x:c r="BX729" s="50" t="str">
        <x:f>IF(16&gt;'Настройки'!$B$3,"",IF(ISBLANK(U729),IF('Настройки'!$B$9="Нулевой спрос",0,""),IF(U729&lt;0,IF('Настройки'!$B$10="Исключить","",IF('Настройки'!$B$10="Абсолютные значения",ABS(U729),U729)),U729)))</x:f>
      </x:c>
      <x:c r="BY729" s="50" t="str">
        <x:f>IF(17&gt;'Настройки'!$B$3,"",IF(ISBLANK(V729),IF('Настройки'!$B$9="Нулевой спрос",0,""),IF(V729&lt;0,IF('Настройки'!$B$10="Исключить","",IF('Настройки'!$B$10="Абсолютные значения",ABS(V729),V729)),V729)))</x:f>
      </x:c>
      <x:c r="BZ729" s="50" t="str">
        <x:f>IF(18&gt;'Настройки'!$B$3,"",IF(ISBLANK(W729),IF('Настройки'!$B$9="Нулевой спрос",0,""),IF(W729&lt;0,IF('Настройки'!$B$10="Исключить","",IF('Настройки'!$B$10="Абсолютные значения",ABS(W729),W729)),W729)))</x:f>
      </x:c>
      <x:c r="CA729" s="50" t="str">
        <x:f>IF(19&gt;'Настройки'!$B$3,"",IF(ISBLANK(X729),IF('Настройки'!$B$9="Нулевой спрос",0,""),IF(X729&lt;0,IF('Настройки'!$B$10="Исключить","",IF('Настройки'!$B$10="Абсолютные значения",ABS(X729),X729)),X729)))</x:f>
      </x:c>
      <x:c r="CB729" s="50" t="str">
        <x:f>IF(20&gt;'Настройки'!$B$3,"",IF(ISBLANK(Y729),IF('Настройки'!$B$9="Нулевой спрос",0,""),IF(Y729&lt;0,IF('Настройки'!$B$10="Исключить","",IF('Настройки'!$B$10="Абсолютные значения",ABS(Y729),Y729)),Y729)))</x:f>
      </x:c>
      <x:c r="CC729" s="50" t="str">
        <x:f>IF(21&gt;'Настройки'!$B$3,"",IF(ISBLANK(Z729),IF('Настройки'!$B$9="Нулевой спрос",0,""),IF(Z729&lt;0,IF('Настройки'!$B$10="Исключить","",IF('Настройки'!$B$10="Абсолютные значения",ABS(Z729),Z729)),Z729)))</x:f>
      </x:c>
      <x:c r="CD729" s="50" t="str">
        <x:f>IF(22&gt;'Настройки'!$B$3,"",IF(ISBLANK(AA729),IF('Настройки'!$B$9="Нулевой спрос",0,""),IF(AA729&lt;0,IF('Настройки'!$B$10="Исключить","",IF('Настройки'!$B$10="Абсолютные значения",ABS(AA729),AA729)),AA729)))</x:f>
      </x:c>
      <x:c r="CE729" s="50" t="str">
        <x:f>IF(23&gt;'Настройки'!$B$3,"",IF(ISBLANK(AB729),IF('Настройки'!$B$9="Нулевой спрос",0,""),IF(AB729&lt;0,IF('Настройки'!$B$10="Исключить","",IF('Настройки'!$B$10="Абсолютные значения",ABS(AB729),AB729)),AB729)))</x:f>
      </x:c>
      <x:c r="CF729" s="50" t="str">
        <x:f>IF(24&gt;'Настройки'!$B$3,"",IF(ISBLANK(AC729),IF('Настройки'!$B$9="Нулевой спрос",0,""),IF(AC729&lt;0,IF('Настройки'!$B$10="Исключить","",IF('Настройки'!$B$10="Абсолютные значения",ABS(AC729),AC729)),AC729)))</x:f>
      </x:c>
      <x:c r="CG729" s="50" t="str">
        <x:f>IF(25&gt;'Настройки'!$B$3,"",IF(ISBLANK(AD729),IF('Настройки'!$B$9="Нулевой спрос",0,""),IF(AD729&lt;0,IF('Настройки'!$B$10="Исключить","",IF('Настройки'!$B$10="Абсолютные значения",ABS(AD729),AD729)),AD729)))</x:f>
      </x:c>
      <x:c r="CH729" s="50" t="str">
        <x:f>IF(26&gt;'Настройки'!$B$3,"",IF(ISBLANK(AE729),IF('Настройки'!$B$9="Нулевой спрос",0,""),IF(AE729&lt;0,IF('Настройки'!$B$10="Исключить","",IF('Настройки'!$B$10="Абсолютные значения",ABS(AE729),AE729)),AE729)))</x:f>
      </x:c>
      <x:c r="CI729" s="50" t="str">
        <x:f>IF(27&gt;'Настройки'!$B$3,"",IF(ISBLANK(AF729),IF('Настройки'!$B$9="Нулевой спрос",0,""),IF(AF729&lt;0,IF('Настройки'!$B$10="Исключить","",IF('Настройки'!$B$10="Абсолютные значения",ABS(AF729),AF729)),AF729)))</x:f>
      </x:c>
      <x:c r="CJ729" s="50" t="str">
        <x:f>IF(28&gt;'Настройки'!$B$3,"",IF(ISBLANK(AG729),IF('Настройки'!$B$9="Нулевой спрос",0,""),IF(AG729&lt;0,IF('Настройки'!$B$10="Исключить","",IF('Настройки'!$B$10="Абсолютные значения",ABS(AG729),AG729)),AG729)))</x:f>
      </x:c>
      <x:c r="CK729" s="50" t="str">
        <x:f>IF(29&gt;'Настройки'!$B$3,"",IF(ISBLANK(AH729),IF('Настройки'!$B$9="Нулевой спрос",0,""),IF(AH729&lt;0,IF('Настройки'!$B$10="Исключить","",IF('Настройки'!$B$10="Абсолютные значения",ABS(AH729),AH729)),AH729)))</x:f>
      </x:c>
      <x:c r="CL729" s="50" t="str">
        <x:f>IF(30&gt;'Настройки'!$B$3,"",IF(ISBLANK(AI729),IF('Настройки'!$B$9="Нулевой спрос",0,""),IF(AI729&lt;0,IF('Настройки'!$B$10="Исключить","",IF('Настройки'!$B$10="Абсолютные значения",ABS(AI729),AI729)),AI729)))</x:f>
      </x:c>
      <x:c r="CM729" s="50" t="str">
        <x:f>IF(31&gt;'Настройки'!$B$3,"",IF(ISBLANK(AJ729),IF('Настройки'!$B$9="Нулевой спрос",0,""),IF(AJ729&lt;0,IF('Настройки'!$B$10="Исключить","",IF('Настройки'!$B$10="Абсолютные значения",ABS(AJ729),AJ729)),AJ729)))</x:f>
      </x:c>
      <x:c r="CN729" s="50" t="str">
        <x:f>IF(32&gt;'Настройки'!$B$3,"",IF(ISBLANK(AK729),IF('Настройки'!$B$9="Нулевой спрос",0,""),IF(AK729&lt;0,IF('Настройки'!$B$10="Исключить","",IF('Настройки'!$B$10="Абсолютные значения",ABS(AK729),AK729)),AK729)))</x:f>
      </x:c>
      <x:c r="CO729" s="50" t="str">
        <x:f>IF(33&gt;'Настройки'!$B$3,"",IF(ISBLANK(AL729),IF('Настройки'!$B$9="Нулевой спрос",0,""),IF(AL729&lt;0,IF('Настройки'!$B$10="Исключить","",IF('Настройки'!$B$10="Абсолютные значения",ABS(AL729),AL729)),AL729)))</x:f>
      </x:c>
      <x:c r="CP729" s="50" t="str">
        <x:f>IF(34&gt;'Настройки'!$B$3,"",IF(ISBLANK(AM729),IF('Настройки'!$B$9="Нулевой спрос",0,""),IF(AM729&lt;0,IF('Настройки'!$B$10="Исключить","",IF('Настройки'!$B$10="Абсолютные значения",ABS(AM729),AM729)),AM729)))</x:f>
      </x:c>
      <x:c r="CQ729" s="50" t="str">
        <x:f>IF(35&gt;'Настройки'!$B$3,"",IF(ISBLANK(AN729),IF('Настройки'!$B$9="Нулевой спрос",0,""),IF(AN729&lt;0,IF('Настройки'!$B$10="Исключить","",IF('Настройки'!$B$10="Абсолютные значения",ABS(AN729),AN729)),AN729)))</x:f>
      </x:c>
      <x:c r="CR729" s="50" t="str">
        <x:f>IF(36&gt;'Настройки'!$B$3,"",IF(ISBLANK(AO729),IF('Настройки'!$B$9="Нулевой спрос",0,""),IF(AO729&lt;0,IF('Настройки'!$B$10="Исключить","",IF('Настройки'!$B$10="Абсолютные значения",ABS(AO729),AO729)),AO729)))</x:f>
      </x:c>
      <x:c r="CS729" s="50" t="str">
        <x:f>IF(OR(1&gt;'Настройки'!$B$3,ISBLANK(BI729),BI729=0),"",BI729)</x:f>
      </x:c>
      <x:c r="CT729" s="50" t="str">
        <x:f>IF(OR(2&gt;'Настройки'!$B$3,ISBLANK(BJ729),BJ729=0),"",BJ729)</x:f>
      </x:c>
      <x:c r="CU729" s="50" t="str">
        <x:f>IF(OR(3&gt;'Настройки'!$B$3,ISBLANK(BK729),BK729=0),"",BK729)</x:f>
      </x:c>
      <x:c r="CV729" s="50" t="str">
        <x:f>IF(OR(4&gt;'Настройки'!$B$3,ISBLANK(BL729),BL729=0),"",BL729)</x:f>
      </x:c>
      <x:c r="CW729" s="50" t="str">
        <x:f>IF(OR(5&gt;'Настройки'!$B$3,ISBLANK(BM729),BM729=0),"",BM729)</x:f>
      </x:c>
      <x:c r="CX729" s="50" t="str">
        <x:f>IF(OR(6&gt;'Настройки'!$B$3,ISBLANK(BN729),BN729=0),"",BN729)</x:f>
      </x:c>
      <x:c r="CY729" s="50" t="str">
        <x:f>IF(OR(7&gt;'Настройки'!$B$3,ISBLANK(BO729),BO729=0),"",BO729)</x:f>
      </x:c>
      <x:c r="CZ729" s="50" t="str">
        <x:f>IF(OR(8&gt;'Настройки'!$B$3,ISBLANK(BP729),BP729=0),"",BP729)</x:f>
      </x:c>
      <x:c r="DA729" s="50" t="str">
        <x:f>IF(OR(9&gt;'Настройки'!$B$3,ISBLANK(BQ729),BQ729=0),"",BQ729)</x:f>
      </x:c>
      <x:c r="DB729" s="50" t="str">
        <x:f>IF(OR(10&gt;'Настройки'!$B$3,ISBLANK(BR729),BR729=0),"",BR729)</x:f>
      </x:c>
      <x:c r="DC729" s="50" t="str">
        <x:f>IF(OR(11&gt;'Настройки'!$B$3,ISBLANK(BS729),BS729=0),"",BS729)</x:f>
      </x:c>
      <x:c r="DD729" s="50" t="str">
        <x:f>IF(OR(12&gt;'Настройки'!$B$3,ISBLANK(BT729),BT729=0),"",BT729)</x:f>
      </x:c>
      <x:c r="DE729" s="50" t="str">
        <x:f>IF(OR(13&gt;'Настройки'!$B$3,ISBLANK(BU729),BU729=0),"",BU729)</x:f>
      </x:c>
      <x:c r="DF729" s="50" t="str">
        <x:f>IF(OR(14&gt;'Настройки'!$B$3,ISBLANK(BV729),BV729=0),"",BV729)</x:f>
      </x:c>
      <x:c r="DG729" s="50" t="str">
        <x:f>IF(OR(15&gt;'Настройки'!$B$3,ISBLANK(BW729),BW729=0),"",BW729)</x:f>
      </x:c>
      <x:c r="DH729" s="50" t="str">
        <x:f>IF(OR(16&gt;'Настройки'!$B$3,ISBLANK(BX729),BX729=0),"",BX729)</x:f>
      </x:c>
      <x:c r="DI729" s="50" t="str">
        <x:f>IF(OR(17&gt;'Настройки'!$B$3,ISBLANK(BY729),BY729=0),"",BY729)</x:f>
      </x:c>
      <x:c r="DJ729" s="50" t="str">
        <x:f>IF(OR(18&gt;'Настройки'!$B$3,ISBLANK(BZ729),BZ729=0),"",BZ729)</x:f>
      </x:c>
      <x:c r="DK729" s="50" t="str">
        <x:f>IF(OR(19&gt;'Настройки'!$B$3,ISBLANK(CA729),CA729=0),"",CA729)</x:f>
      </x:c>
      <x:c r="DL729" s="50" t="str">
        <x:f>IF(OR(20&gt;'Настройки'!$B$3,ISBLANK(CB729),CB729=0),"",CB729)</x:f>
      </x:c>
      <x:c r="DM729" s="50" t="str">
        <x:f>IF(OR(21&gt;'Настройки'!$B$3,ISBLANK(CC729),CC729=0),"",CC729)</x:f>
      </x:c>
      <x:c r="DN729" s="50" t="str">
        <x:f>IF(OR(22&gt;'Настройки'!$B$3,ISBLANK(CD729),CD729=0),"",CD729)</x:f>
      </x:c>
      <x:c r="DO729" s="50" t="str">
        <x:f>IF(OR(23&gt;'Настройки'!$B$3,ISBLANK(CE729),CE729=0),"",CE729)</x:f>
      </x:c>
      <x:c r="DP729" s="50" t="str">
        <x:f>IF(OR(24&gt;'Настройки'!$B$3,ISBLANK(CF729),CF729=0),"",CF729)</x:f>
      </x:c>
      <x:c r="DQ729" s="50" t="str">
        <x:f>IF(OR(25&gt;'Настройки'!$B$3,ISBLANK(CG729),CG729=0),"",CG729)</x:f>
      </x:c>
      <x:c r="DR729" s="50" t="str">
        <x:f>IF(OR(26&gt;'Настройки'!$B$3,ISBLANK(CH729),CH729=0),"",CH729)</x:f>
      </x:c>
      <x:c r="DS729" s="50" t="str">
        <x:f>IF(OR(27&gt;'Настройки'!$B$3,ISBLANK(CI729),CI729=0),"",CI729)</x:f>
      </x:c>
      <x:c r="DT729" s="50" t="str">
        <x:f>IF(OR(28&gt;'Настройки'!$B$3,ISBLANK(CJ729),CJ729=0),"",CJ729)</x:f>
      </x:c>
      <x:c r="DU729" s="50" t="str">
        <x:f>IF(OR(29&gt;'Настройки'!$B$3,ISBLANK(CK729),CK729=0),"",CK729)</x:f>
      </x:c>
      <x:c r="DV729" s="50" t="str">
        <x:f>IF(OR(30&gt;'Настройки'!$B$3,ISBLANK(CL729),CL729=0),"",CL729)</x:f>
      </x:c>
      <x:c r="DW729" s="50" t="str">
        <x:f>IF(OR(31&gt;'Настройки'!$B$3,ISBLANK(CM729),CM729=0),"",CM729)</x:f>
      </x:c>
      <x:c r="DX729" s="50" t="str">
        <x:f>IF(OR(32&gt;'Настройки'!$B$3,ISBLANK(CN729),CN729=0),"",CN729)</x:f>
      </x:c>
      <x:c r="DY729" s="50" t="str">
        <x:f>IF(OR(33&gt;'Настройки'!$B$3,ISBLANK(CO729),CO729=0),"",CO729)</x:f>
      </x:c>
      <x:c r="DZ729" s="50" t="str">
        <x:f>IF(OR(34&gt;'Настройки'!$B$3,ISBLANK(CP729),CP729=0),"",CP729)</x:f>
      </x:c>
      <x:c r="EA729" s="50" t="str">
        <x:f>IF(OR(35&gt;'Настройки'!$B$3,ISBLANK(CQ729),CQ729=0),"",CQ729)</x:f>
      </x:c>
      <x:c r="EB729" s="50" t="str">
        <x:f>IF(OR(36&gt;'Настройки'!$B$3,ISBLANK(CR729),CR729=0),"",CR729)</x:f>
      </x:c>
      <x:c r="EC729" s="50" t="str">
        <x:f>IF(A729="","",IF(OR(BB729="AZ",BB729="BZ"),10000+ROW(),IF(AZ729&gt;'Настройки'!$B$11,20000+ROW(),IF(BF729&lt;&gt;"Обычный",30000+ROW(),IF(AX729&lt;=0,40000+ROW(),"")))))</x:f>
      </x:c>
      <x:c r="ED729" s="50" t="str">
        <x:f>IF(EC729="","",COUNTIFS($EC$2:$EC$1001,"&gt;0",$EC$2:$EC$1001,"&lt;"&amp;EC729)+1)</x:f>
      </x:c>
    </x:row>
    <x:row r="730">
      <x:c r="A730" s="115"/>
      <x:c r="B730" s="115"/>
      <x:c r="C730" s="115"/>
      <x:c r="D730" s="118"/>
      <x:c r="E730" s="118"/>
      <x:c r="F730" s="118"/>
      <x:c r="G730" s="118"/>
      <x:c r="H730" s="118"/>
      <x:c r="I730" s="118"/>
      <x:c r="J730" s="118"/>
      <x:c r="K730" s="118"/>
      <x:c r="L730" s="118"/>
      <x:c r="M730" s="118"/>
      <x:c r="N730" s="118"/>
      <x:c r="O730" s="118"/>
      <x:c r="P730" s="118"/>
      <x:c r="Q730" s="118"/>
      <x:c r="R730" s="118"/>
      <x:c r="S730" s="118"/>
      <x:c r="T730" s="118"/>
      <x:c r="U730" s="118"/>
      <x:c r="V730" s="118"/>
      <x:c r="W730" s="118"/>
      <x:c r="X730" s="118"/>
      <x:c r="Y730" s="118"/>
      <x:c r="Z730" s="118"/>
      <x:c r="AA730" s="118"/>
      <x:c r="AB730" s="118"/>
      <x:c r="AC730" s="118"/>
      <x:c r="AD730" s="118"/>
      <x:c r="AE730" s="118"/>
      <x:c r="AF730" s="118"/>
      <x:c r="AG730" s="118"/>
      <x:c r="AH730" s="118"/>
      <x:c r="AI730" s="118"/>
      <x:c r="AJ730" s="118"/>
      <x:c r="AK730" s="118"/>
      <x:c r="AL730" s="118"/>
      <x:c r="AM730" s="118"/>
      <x:c r="AN730" s="118"/>
      <x:c r="AO730" s="118"/>
      <x:c r="AP730" s="115"/>
      <x:c r="AQ730" s="49" t="str">
        <x:f>IF(A730="","",COUNT(BI730:INDEX(BI730:CR730,1,'Настройки'!$B$3)))</x:f>
      </x:c>
      <x:c r="AR730" s="49" t="str">
        <x:f>IF(A730="","",SUM(BI730:INDEX(BI730:CR730,1,'Настройки'!$B$3)))</x:f>
      </x:c>
      <x:c r="AS730" s="58" t="str">
        <x:f>IF(A730="","",IF('Настройки'!$B$4="Стоимость потребления",AR730*D730,IF('Настройки'!$B$4="Количество",AR730,E730)))</x:f>
      </x:c>
      <x:c r="AT730" s="61" t="str">
        <x:f>IF(OR(A730="",AS730&lt;0,SUM($AS$2:$AS$1001)&lt;=0),"",AS730/SUM($AS$2:$AS$1001))</x:f>
      </x:c>
      <x:c r="AU730" s="61" t="str">
        <x:f>IF(OR(A730="",AS730&lt;0,SUM($AS$2:$AS$1001)&lt;=0),"",SUMIFS($AS$2:$AS$1001,$AS$2:$AS$1001,"&gt;"&amp;AS730)/SUM($AS$2:$AS$1001))</x:f>
      </x:c>
      <x:c r="AV730" s="61" t="str">
        <x:f>IF(OR(A730="",AS730&lt;0,SUM($AS$2:$AS$1001)&lt;=0),"",SUMIFS($AS$2:$AS$1001,$AS$2:$AS$1001,"&gt;="&amp;AS730)/SUM($AS$2:$AS$1001))</x:f>
      </x:c>
      <x:c r="AW730" s="49" t="str">
        <x:f>IF(A730="","",IF(SUM($AS$2:$AS$1001)&lt;=0,"Не определён",IF(AS730&lt;0,"Исключение",IF(AU730&lt;'Настройки'!$B$5,"A",IF(AU730&lt;'Настройки'!$B$6,"B","C")))))</x:f>
      </x:c>
      <x:c r="AX730" s="58" t="str">
        <x:f>IF(A730="","",IF(AQ730=0,"",AVERAGE(BI730:INDEX(BI730:CR730,1,'Настройки'!$B$3))))</x:f>
      </x:c>
      <x:c r="AY730" s="58" t="str">
        <x:f>IF(OR(A730="",AQ730=0),"",STDEVP(BI730:INDEX(BI730:CR730,1,'Настройки'!$B$3)))</x:f>
      </x:c>
      <x:c r="AZ730" s="61" t="str">
        <x:f>IF(OR(A730="",AQ730&lt;'Настройки'!$B$12,AX730&lt;=0,AND('Настройки'!$B$10="Блокировать",COUNTIF(F730:INDEX(F730:AO730,1,'Настройки'!$B$3),"&lt;0")&gt;0)),"",AY730/ABS(AX730))</x:f>
      </x:c>
      <x:c r="BA730" s="49" t="str">
        <x:f>IF(A730="","",IF(AND('Настройки'!$B$10="Блокировать",COUNTIF(F730:INDEX(F730:AO730,1,'Настройки'!$B$3),"&lt;0")&gt;0),"Не определён",IF(AQ730&lt;'Настройки'!$B$12,"Не определён",IF(AX730=0,"Нет спроса",IF(AX730&lt;0,"Не определён",IF(AZ730&lt;='Настройки'!$B$7,"X",IF(AZ730&lt;='Настройки'!$B$8,"Y","Z")))))))</x:f>
      </x:c>
      <x:c r="BB730" s="49" t="str">
        <x:f>IF(OR(A730="",LEN(AW730)&lt;&gt;1,LEN(BA730)&lt;&gt;1),"",AW730&amp;BA730)</x:f>
      </x:c>
      <x:c r="BC730" s="61" t="str">
        <x:f>IF(OR(A730="",AQ730=0),"",(COUNT(BI730:INDEX(BI730:CR730,1,'Настройки'!$B$3))-COUNT(CS730:INDEX(CS730:EB730,1,'Настройки'!$B$3)))/AQ730)</x:f>
      </x:c>
      <x:c r="BD730" s="64" t="str">
        <x:f>IF(OR(A730="",COUNT(CS730:INDEX(CS730:EB730,1,'Настройки'!$B$3))=0),"",AQ730/COUNT(CS730:INDEX(CS730:EB730,1,'Настройки'!$B$3)))</x:f>
      </x:c>
      <x:c r="BE730" s="64" t="str">
        <x:f>IF(OR(A730="",COUNT(CS730:INDEX(CS730:EB730,1,'Настройки'!$B$3))=0),"",IF(AVERAGE(CS730:INDEX(CS730:EB730,1,'Настройки'!$B$3))=0,"",(STDEVP(CS730:INDEX(CS730:EB730,1,'Настройки'!$B$3))/ABS(AVERAGE(CS730:INDEX(CS730:EB730,1,'Настройки'!$B$3))))^2))</x:f>
      </x:c>
      <x:c r="BF730" s="49" t="str">
        <x:f>IF(A730="","",IF(AQ730&lt;3,"Недостаточно",IF(AQ730&lt;6,"Предварительный","Обычный")))</x:f>
      </x:c>
      <x:c r="BG730" s="49" t="str">
        <x:f>IF(A730="","",IF(COUNTIF(F730:INDEX(F730:AO730,1,'Настройки'!$B$3),"&lt;0")&gt;0,IF('Настройки'!$B$10="Блокировать","Отрицательный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"),"")&amp;IF(AQ730&lt;3,"Недостаточно истории. ",IF(AQ730&lt;6,"Предварительная классификация. ",""))&amp;IF(AX730=0,"Нет спроса за горизонт. ","")&amp;IF(AZ730&gt;'Настройки'!$B$11,"Экстремальная вариативность. ",""))</x:f>
      </x:c>
      <x:c r="BH730" s="49" t="str">
        <x:f>IF(A730="","",IFERROR(VLOOKUP(BB730,'Настройки'!$D$3:$E$11,2,FALSE),"Сначала проверьте исходные данные и историю спроса.")&amp;" Уточните срок поставки, MOQ и критичность.")</x:f>
      </x:c>
      <x:c r="BI730" s="50" t="str">
        <x:f>IF(1&gt;'Настройки'!$B$3,"",IF(ISBLANK(F730),IF('Настройки'!$B$9="Нулевой спрос",0,""),IF(F730&lt;0,IF('Настройки'!$B$10="Исключить","",IF('Настройки'!$B$10="Абсолютные значения",ABS(F730),F730)),F730)))</x:f>
      </x:c>
      <x:c r="BJ730" s="50" t="str">
        <x:f>IF(2&gt;'Настройки'!$B$3,"",IF(ISBLANK(G730),IF('Настройки'!$B$9="Нулевой спрос",0,""),IF(G730&lt;0,IF('Настройки'!$B$10="Исключить","",IF('Настройки'!$B$10="Абсолютные значения",ABS(G730),G730)),G730)))</x:f>
      </x:c>
      <x:c r="BK730" s="50" t="str">
        <x:f>IF(3&gt;'Настройки'!$B$3,"",IF(ISBLANK(H730),IF('Настройки'!$B$9="Нулевой спрос",0,""),IF(H730&lt;0,IF('Настройки'!$B$10="Исключить","",IF('Настройки'!$B$10="Абсолютные значения",ABS(H730),H730)),H730)))</x:f>
      </x:c>
      <x:c r="BL730" s="50" t="str">
        <x:f>IF(4&gt;'Настройки'!$B$3,"",IF(ISBLANK(I730),IF('Настройки'!$B$9="Нулевой спрос",0,""),IF(I730&lt;0,IF('Настройки'!$B$10="Исключить","",IF('Настройки'!$B$10="Абсолютные значения",ABS(I730),I730)),I730)))</x:f>
      </x:c>
      <x:c r="BM730" s="50" t="str">
        <x:f>IF(5&gt;'Настройки'!$B$3,"",IF(ISBLANK(J730),IF('Настройки'!$B$9="Нулевой спрос",0,""),IF(J730&lt;0,IF('Настройки'!$B$10="Исключить","",IF('Настройки'!$B$10="Абсолютные значения",ABS(J730),J730)),J730)))</x:f>
      </x:c>
      <x:c r="BN730" s="50" t="str">
        <x:f>IF(6&gt;'Настройки'!$B$3,"",IF(ISBLANK(K730),IF('Настройки'!$B$9="Нулевой спрос",0,""),IF(K730&lt;0,IF('Настройки'!$B$10="Исключить","",IF('Настройки'!$B$10="Абсолютные значения",ABS(K730),K730)),K730)))</x:f>
      </x:c>
      <x:c r="BO730" s="50" t="str">
        <x:f>IF(7&gt;'Настройки'!$B$3,"",IF(ISBLANK(L730),IF('Настройки'!$B$9="Нулевой спрос",0,""),IF(L730&lt;0,IF('Настройки'!$B$10="Исключить","",IF('Настройки'!$B$10="Абсолютные значения",ABS(L730),L730)),L730)))</x:f>
      </x:c>
      <x:c r="BP730" s="50" t="str">
        <x:f>IF(8&gt;'Настройки'!$B$3,"",IF(ISBLANK(M730),IF('Настройки'!$B$9="Нулевой спрос",0,""),IF(M730&lt;0,IF('Настройки'!$B$10="Исключить","",IF('Настройки'!$B$10="Абсолютные значения",ABS(M730),M730)),M730)))</x:f>
      </x:c>
      <x:c r="BQ730" s="50" t="str">
        <x:f>IF(9&gt;'Настройки'!$B$3,"",IF(ISBLANK(N730),IF('Настройки'!$B$9="Нулевой спрос",0,""),IF(N730&lt;0,IF('Настройки'!$B$10="Исключить","",IF('Настройки'!$B$10="Абсолютные значения",ABS(N730),N730)),N730)))</x:f>
      </x:c>
      <x:c r="BR730" s="50" t="str">
        <x:f>IF(10&gt;'Настройки'!$B$3,"",IF(ISBLANK(O730),IF('Настройки'!$B$9="Нулевой спрос",0,""),IF(O730&lt;0,IF('Настройки'!$B$10="Исключить","",IF('Настройки'!$B$10="Абсолютные значения",ABS(O730),O730)),O730)))</x:f>
      </x:c>
      <x:c r="BS730" s="50" t="str">
        <x:f>IF(11&gt;'Настройки'!$B$3,"",IF(ISBLANK(P730),IF('Настройки'!$B$9="Нулевой спрос",0,""),IF(P730&lt;0,IF('Настройки'!$B$10="Исключить","",IF('Настройки'!$B$10="Абсолютные значения",ABS(P730),P730)),P730)))</x:f>
      </x:c>
      <x:c r="BT730" s="50" t="str">
        <x:f>IF(12&gt;'Настройки'!$B$3,"",IF(ISBLANK(Q730),IF('Настройки'!$B$9="Нулевой спрос",0,""),IF(Q730&lt;0,IF('Настройки'!$B$10="Исключить","",IF('Настройки'!$B$10="Абсолютные значения",ABS(Q730),Q730)),Q730)))</x:f>
      </x:c>
      <x:c r="BU730" s="50" t="str">
        <x:f>IF(13&gt;'Настройки'!$B$3,"",IF(ISBLANK(R730),IF('Настройки'!$B$9="Нулевой спрос",0,""),IF(R730&lt;0,IF('Настройки'!$B$10="Исключить","",IF('Настройки'!$B$10="Абсолютные значения",ABS(R730),R730)),R730)))</x:f>
      </x:c>
      <x:c r="BV730" s="50" t="str">
        <x:f>IF(14&gt;'Настройки'!$B$3,"",IF(ISBLANK(S730),IF('Настройки'!$B$9="Нулевой спрос",0,""),IF(S730&lt;0,IF('Настройки'!$B$10="Исключить","",IF('Настройки'!$B$10="Абсолютные значения",ABS(S730),S730)),S730)))</x:f>
      </x:c>
      <x:c r="BW730" s="50" t="str">
        <x:f>IF(15&gt;'Настройки'!$B$3,"",IF(ISBLANK(T730),IF('Настройки'!$B$9="Нулевой спрос",0,""),IF(T730&lt;0,IF('Настройки'!$B$10="Исключить","",IF('Настройки'!$B$10="Абсолютные значения",ABS(T730),T730)),T730)))</x:f>
      </x:c>
      <x:c r="BX730" s="50" t="str">
        <x:f>IF(16&gt;'Настройки'!$B$3,"",IF(ISBLANK(U730),IF('Настройки'!$B$9="Нулевой спрос",0,""),IF(U730&lt;0,IF('Настройки'!$B$10="Исключить","",IF('Настройки'!$B$10="Абсолютные значения",ABS(U730),U730)),U730)))</x:f>
      </x:c>
      <x:c r="BY730" s="50" t="str">
        <x:f>IF(17&gt;'Настройки'!$B$3,"",IF(ISBLANK(V730),IF('Настройки'!$B$9="Нулевой спрос",0,""),IF(V730&lt;0,IF('Настройки'!$B$10="Исключить","",IF('Настройки'!$B$10="Абсолютные значения",ABS(V730),V730)),V730)))</x:f>
      </x:c>
      <x:c r="BZ730" s="50" t="str">
        <x:f>IF(18&gt;'Настройки'!$B$3,"",IF(ISBLANK(W730),IF('Настройки'!$B$9="Нулевой спрос",0,""),IF(W730&lt;0,IF('Настройки'!$B$10="Исключить","",IF('Настройки'!$B$10="Абсолютные значения",ABS(W730),W730)),W730)))</x:f>
      </x:c>
      <x:c r="CA730" s="50" t="str">
        <x:f>IF(19&gt;'Настройки'!$B$3,"",IF(ISBLANK(X730),IF('Настройки'!$B$9="Нулевой спрос",0,""),IF(X730&lt;0,IF('Настройки'!$B$10="Исключить","",IF('Настройки'!$B$10="Абсолютные значения",ABS(X730),X730)),X730)))</x:f>
      </x:c>
      <x:c r="CB730" s="50" t="str">
        <x:f>IF(20&gt;'Настройки'!$B$3,"",IF(ISBLANK(Y730),IF('Настройки'!$B$9="Нулевой спрос",0,""),IF(Y730&lt;0,IF('Настройки'!$B$10="Исключить","",IF('Настройки'!$B$10="Абсолютные значения",ABS(Y730),Y730)),Y730)))</x:f>
      </x:c>
      <x:c r="CC730" s="50" t="str">
        <x:f>IF(21&gt;'Настройки'!$B$3,"",IF(ISBLANK(Z730),IF('Настройки'!$B$9="Нулевой спрос",0,""),IF(Z730&lt;0,IF('Настройки'!$B$10="Исключить","",IF('Настройки'!$B$10="Абсолютные значения",ABS(Z730),Z730)),Z730)))</x:f>
      </x:c>
      <x:c r="CD730" s="50" t="str">
        <x:f>IF(22&gt;'Настройки'!$B$3,"",IF(ISBLANK(AA730),IF('Настройки'!$B$9="Нулевой спрос",0,""),IF(AA730&lt;0,IF('Настройки'!$B$10="Исключить","",IF('Настройки'!$B$10="Абсолютные значения",ABS(AA730),AA730)),AA730)))</x:f>
      </x:c>
      <x:c r="CE730" s="50" t="str">
        <x:f>IF(23&gt;'Настройки'!$B$3,"",IF(ISBLANK(AB730),IF('Настройки'!$B$9="Нулевой спрос",0,""),IF(AB730&lt;0,IF('Настройки'!$B$10="Исключить","",IF('Настройки'!$B$10="Абсолютные значения",ABS(AB730),AB730)),AB730)))</x:f>
      </x:c>
      <x:c r="CF730" s="50" t="str">
        <x:f>IF(24&gt;'Настройки'!$B$3,"",IF(ISBLANK(AC730),IF('Настройки'!$B$9="Нулевой спрос",0,""),IF(AC730&lt;0,IF('Настройки'!$B$10="Исключить","",IF('Настройки'!$B$10="Абсолютные значения",ABS(AC730),AC730)),AC730)))</x:f>
      </x:c>
      <x:c r="CG730" s="50" t="str">
        <x:f>IF(25&gt;'Настройки'!$B$3,"",IF(ISBLANK(AD730),IF('Настройки'!$B$9="Нулевой спрос",0,""),IF(AD730&lt;0,IF('Настройки'!$B$10="Исключить","",IF('Настройки'!$B$10="Абсолютные значения",ABS(AD730),AD730)),AD730)))</x:f>
      </x:c>
      <x:c r="CH730" s="50" t="str">
        <x:f>IF(26&gt;'Настройки'!$B$3,"",IF(ISBLANK(AE730),IF('Настройки'!$B$9="Нулевой спрос",0,""),IF(AE730&lt;0,IF('Настройки'!$B$10="Исключить","",IF('Настройки'!$B$10="Абсолютные значения",ABS(AE730),AE730)),AE730)))</x:f>
      </x:c>
      <x:c r="CI730" s="50" t="str">
        <x:f>IF(27&gt;'Настройки'!$B$3,"",IF(ISBLANK(AF730),IF('Настройки'!$B$9="Нулевой спрос",0,""),IF(AF730&lt;0,IF('Настройки'!$B$10="Исключить","",IF('Настройки'!$B$10="Абсолютные значения",ABS(AF730),AF730)),AF730)))</x:f>
      </x:c>
      <x:c r="CJ730" s="50" t="str">
        <x:f>IF(28&gt;'Настройки'!$B$3,"",IF(ISBLANK(AG730),IF('Настройки'!$B$9="Нулевой спрос",0,""),IF(AG730&lt;0,IF('Настройки'!$B$10="Исключить","",IF('Настройки'!$B$10="Абсолютные значения",ABS(AG730),AG730)),AG730)))</x:f>
      </x:c>
      <x:c r="CK730" s="50" t="str">
        <x:f>IF(29&gt;'Настройки'!$B$3,"",IF(ISBLANK(AH730),IF('Настройки'!$B$9="Нулевой спрос",0,""),IF(AH730&lt;0,IF('Настройки'!$B$10="Исключить","",IF('Настройки'!$B$10="Абсолютные значения",ABS(AH730),AH730)),AH730)))</x:f>
      </x:c>
      <x:c r="CL730" s="50" t="str">
        <x:f>IF(30&gt;'Настройки'!$B$3,"",IF(ISBLANK(AI730),IF('Настройки'!$B$9="Нулевой спрос",0,""),IF(AI730&lt;0,IF('Настройки'!$B$10="Исключить","",IF('Настройки'!$B$10="Абсолютные значения",ABS(AI730),AI730)),AI730)))</x:f>
      </x:c>
      <x:c r="CM730" s="50" t="str">
        <x:f>IF(31&gt;'Настройки'!$B$3,"",IF(ISBLANK(AJ730),IF('Настройки'!$B$9="Нулевой спрос",0,""),IF(AJ730&lt;0,IF('Настройки'!$B$10="Исключить","",IF('Настройки'!$B$10="Абсолютные значения",ABS(AJ730),AJ730)),AJ730)))</x:f>
      </x:c>
      <x:c r="CN730" s="50" t="str">
        <x:f>IF(32&gt;'Настройки'!$B$3,"",IF(ISBLANK(AK730),IF('Настройки'!$B$9="Нулевой спрос",0,""),IF(AK730&lt;0,IF('Настройки'!$B$10="Исключить","",IF('Настройки'!$B$10="Абсолютные значения",ABS(AK730),AK730)),AK730)))</x:f>
      </x:c>
      <x:c r="CO730" s="50" t="str">
        <x:f>IF(33&gt;'Настройки'!$B$3,"",IF(ISBLANK(AL730),IF('Настройки'!$B$9="Нулевой спрос",0,""),IF(AL730&lt;0,IF('Настройки'!$B$10="Исключить","",IF('Настройки'!$B$10="Абсолютные значения",ABS(AL730),AL730)),AL730)))</x:f>
      </x:c>
      <x:c r="CP730" s="50" t="str">
        <x:f>IF(34&gt;'Настройки'!$B$3,"",IF(ISBLANK(AM730),IF('Настройки'!$B$9="Нулевой спрос",0,""),IF(AM730&lt;0,IF('Настройки'!$B$10="Исключить","",IF('Настройки'!$B$10="Абсолютные значения",ABS(AM730),AM730)),AM730)))</x:f>
      </x:c>
      <x:c r="CQ730" s="50" t="str">
        <x:f>IF(35&gt;'Настройки'!$B$3,"",IF(ISBLANK(AN730),IF('Настройки'!$B$9="Нулевой спрос",0,""),IF(AN730&lt;0,IF('Настройки'!$B$10="Исключить","",IF('Настройки'!$B$10="Абсолютные значения",ABS(AN730),AN730)),AN730)))</x:f>
      </x:c>
      <x:c r="CR730" s="50" t="str">
        <x:f>IF(36&gt;'Настройки'!$B$3,"",IF(ISBLANK(AO730),IF('Настройки'!$B$9="Нулевой спрос",0,""),IF(AO730&lt;0,IF('Настройки'!$B$10="Исключить","",IF('Настройки'!$B$10="Абсолютные значения",ABS(AO730),AO730)),AO730)))</x:f>
      </x:c>
      <x:c r="CS730" s="50" t="str">
        <x:f>IF(OR(1&gt;'Настройки'!$B$3,ISBLANK(BI730),BI730=0),"",BI730)</x:f>
      </x:c>
      <x:c r="CT730" s="50" t="str">
        <x:f>IF(OR(2&gt;'Настройки'!$B$3,ISBLANK(BJ730),BJ730=0),"",BJ730)</x:f>
      </x:c>
      <x:c r="CU730" s="50" t="str">
        <x:f>IF(OR(3&gt;'Настройки'!$B$3,ISBLANK(BK730),BK730=0),"",BK730)</x:f>
      </x:c>
      <x:c r="CV730" s="50" t="str">
        <x:f>IF(OR(4&gt;'Настройки'!$B$3,ISBLANK(BL730),BL730=0),"",BL730)</x:f>
      </x:c>
      <x:c r="CW730" s="50" t="str">
        <x:f>IF(OR(5&gt;'Настройки'!$B$3,ISBLANK(BM730),BM730=0),"",BM730)</x:f>
      </x:c>
      <x:c r="CX730" s="50" t="str">
        <x:f>IF(OR(6&gt;'Настройки'!$B$3,ISBLANK(BN730),BN730=0),"",BN730)</x:f>
      </x:c>
      <x:c r="CY730" s="50" t="str">
        <x:f>IF(OR(7&gt;'Настройки'!$B$3,ISBLANK(BO730),BO730=0),"",BO730)</x:f>
      </x:c>
      <x:c r="CZ730" s="50" t="str">
        <x:f>IF(OR(8&gt;'Настройки'!$B$3,ISBLANK(BP730),BP730=0),"",BP730)</x:f>
      </x:c>
      <x:c r="DA730" s="50" t="str">
        <x:f>IF(OR(9&gt;'Настройки'!$B$3,ISBLANK(BQ730),BQ730=0),"",BQ730)</x:f>
      </x:c>
      <x:c r="DB730" s="50" t="str">
        <x:f>IF(OR(10&gt;'Настройки'!$B$3,ISBLANK(BR730),BR730=0),"",BR730)</x:f>
      </x:c>
      <x:c r="DC730" s="50" t="str">
        <x:f>IF(OR(11&gt;'Настройки'!$B$3,ISBLANK(BS730),BS730=0),"",BS730)</x:f>
      </x:c>
      <x:c r="DD730" s="50" t="str">
        <x:f>IF(OR(12&gt;'Настройки'!$B$3,ISBLANK(BT730),BT730=0),"",BT730)</x:f>
      </x:c>
      <x:c r="DE730" s="50" t="str">
        <x:f>IF(OR(13&gt;'Настройки'!$B$3,ISBLANK(BU730),BU730=0),"",BU730)</x:f>
      </x:c>
      <x:c r="DF730" s="50" t="str">
        <x:f>IF(OR(14&gt;'Настройки'!$B$3,ISBLANK(BV730),BV730=0),"",BV730)</x:f>
      </x:c>
      <x:c r="DG730" s="50" t="str">
        <x:f>IF(OR(15&gt;'Настройки'!$B$3,ISBLANK(BW730),BW730=0),"",BW730)</x:f>
      </x:c>
      <x:c r="DH730" s="50" t="str">
        <x:f>IF(OR(16&gt;'Настройки'!$B$3,ISBLANK(BX730),BX730=0),"",BX730)</x:f>
      </x:c>
      <x:c r="DI730" s="50" t="str">
        <x:f>IF(OR(17&gt;'Настройки'!$B$3,ISBLANK(BY730),BY730=0),"",BY730)</x:f>
      </x:c>
      <x:c r="DJ730" s="50" t="str">
        <x:f>IF(OR(18&gt;'Настройки'!$B$3,ISBLANK(BZ730),BZ730=0),"",BZ730)</x:f>
      </x:c>
      <x:c r="DK730" s="50" t="str">
        <x:f>IF(OR(19&gt;'Настройки'!$B$3,ISBLANK(CA730),CA730=0),"",CA730)</x:f>
      </x:c>
      <x:c r="DL730" s="50" t="str">
        <x:f>IF(OR(20&gt;'Настройки'!$B$3,ISBLANK(CB730),CB730=0),"",CB730)</x:f>
      </x:c>
      <x:c r="DM730" s="50" t="str">
        <x:f>IF(OR(21&gt;'Настройки'!$B$3,ISBLANK(CC730),CC730=0),"",CC730)</x:f>
      </x:c>
      <x:c r="DN730" s="50" t="str">
        <x:f>IF(OR(22&gt;'Настройки'!$B$3,ISBLANK(CD730),CD730=0),"",CD730)</x:f>
      </x:c>
      <x:c r="DO730" s="50" t="str">
        <x:f>IF(OR(23&gt;'Настройки'!$B$3,ISBLANK(CE730),CE730=0),"",CE730)</x:f>
      </x:c>
      <x:c r="DP730" s="50" t="str">
        <x:f>IF(OR(24&gt;'Настройки'!$B$3,ISBLANK(CF730),CF730=0),"",CF730)</x:f>
      </x:c>
      <x:c r="DQ730" s="50" t="str">
        <x:f>IF(OR(25&gt;'Настройки'!$B$3,ISBLANK(CG730),CG730=0),"",CG730)</x:f>
      </x:c>
      <x:c r="DR730" s="50" t="str">
        <x:f>IF(OR(26&gt;'Настройки'!$B$3,ISBLANK(CH730),CH730=0),"",CH730)</x:f>
      </x:c>
      <x:c r="DS730" s="50" t="str">
        <x:f>IF(OR(27&gt;'Настройки'!$B$3,ISBLANK(CI730),CI730=0),"",CI730)</x:f>
      </x:c>
      <x:c r="DT730" s="50" t="str">
        <x:f>IF(OR(28&gt;'Настройки'!$B$3,ISBLANK(CJ730),CJ730=0),"",CJ730)</x:f>
      </x:c>
      <x:c r="DU730" s="50" t="str">
        <x:f>IF(OR(29&gt;'Настройки'!$B$3,ISBLANK(CK730),CK730=0),"",CK730)</x:f>
      </x:c>
      <x:c r="DV730" s="50" t="str">
        <x:f>IF(OR(30&gt;'Настройки'!$B$3,ISBLANK(CL730),CL730=0),"",CL730)</x:f>
      </x:c>
      <x:c r="DW730" s="50" t="str">
        <x:f>IF(OR(31&gt;'Настройки'!$B$3,ISBLANK(CM730),CM730=0),"",CM730)</x:f>
      </x:c>
      <x:c r="DX730" s="50" t="str">
        <x:f>IF(OR(32&gt;'Настройки'!$B$3,ISBLANK(CN730),CN730=0),"",CN730)</x:f>
      </x:c>
      <x:c r="DY730" s="50" t="str">
        <x:f>IF(OR(33&gt;'Настройки'!$B$3,ISBLANK(CO730),CO730=0),"",CO730)</x:f>
      </x:c>
      <x:c r="DZ730" s="50" t="str">
        <x:f>IF(OR(34&gt;'Настройки'!$B$3,ISBLANK(CP730),CP730=0),"",CP730)</x:f>
      </x:c>
      <x:c r="EA730" s="50" t="str">
        <x:f>IF(OR(35&gt;'Настройки'!$B$3,ISBLANK(CQ730),CQ730=0),"",CQ730)</x:f>
      </x:c>
      <x:c r="EB730" s="50" t="str">
        <x:f>IF(OR(36&gt;'Настройки'!$B$3,ISBLANK(CR730),CR730=0),"",CR730)</x:f>
      </x:c>
      <x:c r="EC730" s="50" t="str">
        <x:f>IF(A730="","",IF(OR(BB730="AZ",BB730="BZ"),10000+ROW(),IF(AZ730&gt;'Настройки'!$B$11,20000+ROW(),IF(BF730&lt;&gt;"Обычный",30000+ROW(),IF(AX730&lt;=0,40000+ROW(),"")))))</x:f>
      </x:c>
      <x:c r="ED730" s="50" t="str">
        <x:f>IF(EC730="","",COUNTIFS($EC$2:$EC$1001,"&gt;0",$EC$2:$EC$1001,"&lt;"&amp;EC730)+1)</x:f>
      </x:c>
    </x:row>
    <x:row r="731">
      <x:c r="A731" s="115"/>
      <x:c r="B731" s="115"/>
      <x:c r="C731" s="115"/>
      <x:c r="D731" s="118"/>
      <x:c r="E731" s="118"/>
      <x:c r="F731" s="118"/>
      <x:c r="G731" s="118"/>
      <x:c r="H731" s="118"/>
      <x:c r="I731" s="118"/>
      <x:c r="J731" s="118"/>
      <x:c r="K731" s="118"/>
      <x:c r="L731" s="118"/>
      <x:c r="M731" s="118"/>
      <x:c r="N731" s="118"/>
      <x:c r="O731" s="118"/>
      <x:c r="P731" s="118"/>
      <x:c r="Q731" s="118"/>
      <x:c r="R731" s="118"/>
      <x:c r="S731" s="118"/>
      <x:c r="T731" s="118"/>
      <x:c r="U731" s="118"/>
      <x:c r="V731" s="118"/>
      <x:c r="W731" s="118"/>
      <x:c r="X731" s="118"/>
      <x:c r="Y731" s="118"/>
      <x:c r="Z731" s="118"/>
      <x:c r="AA731" s="118"/>
      <x:c r="AB731" s="118"/>
      <x:c r="AC731" s="118"/>
      <x:c r="AD731" s="118"/>
      <x:c r="AE731" s="118"/>
      <x:c r="AF731" s="118"/>
      <x:c r="AG731" s="118"/>
      <x:c r="AH731" s="118"/>
      <x:c r="AI731" s="118"/>
      <x:c r="AJ731" s="118"/>
      <x:c r="AK731" s="118"/>
      <x:c r="AL731" s="118"/>
      <x:c r="AM731" s="118"/>
      <x:c r="AN731" s="118"/>
      <x:c r="AO731" s="118"/>
      <x:c r="AP731" s="115"/>
      <x:c r="AQ731" s="49" t="str">
        <x:f>IF(A731="","",COUNT(BI731:INDEX(BI731:CR731,1,'Настройки'!$B$3)))</x:f>
      </x:c>
      <x:c r="AR731" s="49" t="str">
        <x:f>IF(A731="","",SUM(BI731:INDEX(BI731:CR731,1,'Настройки'!$B$3)))</x:f>
      </x:c>
      <x:c r="AS731" s="58" t="str">
        <x:f>IF(A731="","",IF('Настройки'!$B$4="Стоимость потребления",AR731*D731,IF('Настройки'!$B$4="Количество",AR731,E731)))</x:f>
      </x:c>
      <x:c r="AT731" s="61" t="str">
        <x:f>IF(OR(A731="",AS731&lt;0,SUM($AS$2:$AS$1001)&lt;=0),"",AS731/SUM($AS$2:$AS$1001))</x:f>
      </x:c>
      <x:c r="AU731" s="61" t="str">
        <x:f>IF(OR(A731="",AS731&lt;0,SUM($AS$2:$AS$1001)&lt;=0),"",SUMIFS($AS$2:$AS$1001,$AS$2:$AS$1001,"&gt;"&amp;AS731)/SUM($AS$2:$AS$1001))</x:f>
      </x:c>
      <x:c r="AV731" s="61" t="str">
        <x:f>IF(OR(A731="",AS731&lt;0,SUM($AS$2:$AS$1001)&lt;=0),"",SUMIFS($AS$2:$AS$1001,$AS$2:$AS$1001,"&gt;="&amp;AS731)/SUM($AS$2:$AS$1001))</x:f>
      </x:c>
      <x:c r="AW731" s="49" t="str">
        <x:f>IF(A731="","",IF(SUM($AS$2:$AS$1001)&lt;=0,"Не определён",IF(AS731&lt;0,"Исключение",IF(AU731&lt;'Настройки'!$B$5,"A",IF(AU731&lt;'Настройки'!$B$6,"B","C")))))</x:f>
      </x:c>
      <x:c r="AX731" s="58" t="str">
        <x:f>IF(A731="","",IF(AQ731=0,"",AVERAGE(BI731:INDEX(BI731:CR731,1,'Настройки'!$B$3))))</x:f>
      </x:c>
      <x:c r="AY731" s="58" t="str">
        <x:f>IF(OR(A731="",AQ731=0),"",STDEVP(BI731:INDEX(BI731:CR731,1,'Настройки'!$B$3)))</x:f>
      </x:c>
      <x:c r="AZ731" s="61" t="str">
        <x:f>IF(OR(A731="",AQ731&lt;'Настройки'!$B$12,AX731&lt;=0,AND('Настройки'!$B$10="Блокировать",COUNTIF(F731:INDEX(F731:AO731,1,'Настройки'!$B$3),"&lt;0")&gt;0)),"",AY731/ABS(AX731))</x:f>
      </x:c>
      <x:c r="BA731" s="49" t="str">
        <x:f>IF(A731="","",IF(AND('Настройки'!$B$10="Блокировать",COUNTIF(F731:INDEX(F731:AO731,1,'Настройки'!$B$3),"&lt;0")&gt;0),"Не определён",IF(AQ731&lt;'Настройки'!$B$12,"Не определён",IF(AX731=0,"Нет спроса",IF(AX731&lt;0,"Не определён",IF(AZ731&lt;='Настройки'!$B$7,"X",IF(AZ731&lt;='Настройки'!$B$8,"Y","Z")))))))</x:f>
      </x:c>
      <x:c r="BB731" s="49" t="str">
        <x:f>IF(OR(A731="",LEN(AW731)&lt;&gt;1,LEN(BA731)&lt;&gt;1),"",AW731&amp;BA731)</x:f>
      </x:c>
      <x:c r="BC731" s="61" t="str">
        <x:f>IF(OR(A731="",AQ731=0),"",(COUNT(BI731:INDEX(BI731:CR731,1,'Настройки'!$B$3))-COUNT(CS731:INDEX(CS731:EB731,1,'Настройки'!$B$3)))/AQ731)</x:f>
      </x:c>
      <x:c r="BD731" s="64" t="str">
        <x:f>IF(OR(A731="",COUNT(CS731:INDEX(CS731:EB731,1,'Настройки'!$B$3))=0),"",AQ731/COUNT(CS731:INDEX(CS731:EB731,1,'Настройки'!$B$3)))</x:f>
      </x:c>
      <x:c r="BE731" s="64" t="str">
        <x:f>IF(OR(A731="",COUNT(CS731:INDEX(CS731:EB731,1,'Настройки'!$B$3))=0),"",IF(AVERAGE(CS731:INDEX(CS731:EB731,1,'Настройки'!$B$3))=0,"",(STDEVP(CS731:INDEX(CS731:EB731,1,'Настройки'!$B$3))/ABS(AVERAGE(CS731:INDEX(CS731:EB731,1,'Настройки'!$B$3))))^2))</x:f>
      </x:c>
      <x:c r="BF731" s="49" t="str">
        <x:f>IF(A731="","",IF(AQ731&lt;3,"Недостаточно",IF(AQ731&lt;6,"Предварительный","Обычный")))</x:f>
      </x:c>
      <x:c r="BG731" s="49" t="str">
        <x:f>IF(A731="","",IF(COUNTIF(F731:INDEX(F731:AO731,1,'Настройки'!$B$3),"&lt;0")&gt;0,IF('Настройки'!$B$10="Блокировать","Отрицательный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"),"")&amp;IF(AQ731&lt;3,"Недостаточно истории. ",IF(AQ731&lt;6,"Предварительная классификация. ",""))&amp;IF(AX731=0,"Нет спроса за горизонт. ","")&amp;IF(AZ731&gt;'Настройки'!$B$11,"Экстремальная вариативность. ",""))</x:f>
      </x:c>
      <x:c r="BH731" s="49" t="str">
        <x:f>IF(A731="","",IFERROR(VLOOKUP(BB731,'Настройки'!$D$3:$E$11,2,FALSE),"Сначала проверьте исходные данные и историю спроса.")&amp;" Уточните срок поставки, MOQ и критичность.")</x:f>
      </x:c>
      <x:c r="BI731" s="50" t="str">
        <x:f>IF(1&gt;'Настройки'!$B$3,"",IF(ISBLANK(F731),IF('Настройки'!$B$9="Нулевой спрос",0,""),IF(F731&lt;0,IF('Настройки'!$B$10="Исключить","",IF('Настройки'!$B$10="Абсолютные значения",ABS(F731),F731)),F731)))</x:f>
      </x:c>
      <x:c r="BJ731" s="50" t="str">
        <x:f>IF(2&gt;'Настройки'!$B$3,"",IF(ISBLANK(G731),IF('Настройки'!$B$9="Нулевой спрос",0,""),IF(G731&lt;0,IF('Настройки'!$B$10="Исключить","",IF('Настройки'!$B$10="Абсолютные значения",ABS(G731),G731)),G731)))</x:f>
      </x:c>
      <x:c r="BK731" s="50" t="str">
        <x:f>IF(3&gt;'Настройки'!$B$3,"",IF(ISBLANK(H731),IF('Настройки'!$B$9="Нулевой спрос",0,""),IF(H731&lt;0,IF('Настройки'!$B$10="Исключить","",IF('Настройки'!$B$10="Абсолютные значения",ABS(H731),H731)),H731)))</x:f>
      </x:c>
      <x:c r="BL731" s="50" t="str">
        <x:f>IF(4&gt;'Настройки'!$B$3,"",IF(ISBLANK(I731),IF('Настройки'!$B$9="Нулевой спрос",0,""),IF(I731&lt;0,IF('Настройки'!$B$10="Исключить","",IF('Настройки'!$B$10="Абсолютные значения",ABS(I731),I731)),I731)))</x:f>
      </x:c>
      <x:c r="BM731" s="50" t="str">
        <x:f>IF(5&gt;'Настройки'!$B$3,"",IF(ISBLANK(J731),IF('Настройки'!$B$9="Нулевой спрос",0,""),IF(J731&lt;0,IF('Настройки'!$B$10="Исключить","",IF('Настройки'!$B$10="Абсолютные значения",ABS(J731),J731)),J731)))</x:f>
      </x:c>
      <x:c r="BN731" s="50" t="str">
        <x:f>IF(6&gt;'Настройки'!$B$3,"",IF(ISBLANK(K731),IF('Настройки'!$B$9="Нулевой спрос",0,""),IF(K731&lt;0,IF('Настройки'!$B$10="Исключить","",IF('Настройки'!$B$10="Абсолютные значения",ABS(K731),K731)),K731)))</x:f>
      </x:c>
      <x:c r="BO731" s="50" t="str">
        <x:f>IF(7&gt;'Настройки'!$B$3,"",IF(ISBLANK(L731),IF('Настройки'!$B$9="Нулевой спрос",0,""),IF(L731&lt;0,IF('Настройки'!$B$10="Исключить","",IF('Настройки'!$B$10="Абсолютные значения",ABS(L731),L731)),L731)))</x:f>
      </x:c>
      <x:c r="BP731" s="50" t="str">
        <x:f>IF(8&gt;'Настройки'!$B$3,"",IF(ISBLANK(M731),IF('Настройки'!$B$9="Нулевой спрос",0,""),IF(M731&lt;0,IF('Настройки'!$B$10="Исключить","",IF('Настройки'!$B$10="Абсолютные значения",ABS(M731),M731)),M731)))</x:f>
      </x:c>
      <x:c r="BQ731" s="50" t="str">
        <x:f>IF(9&gt;'Настройки'!$B$3,"",IF(ISBLANK(N731),IF('Настройки'!$B$9="Нулевой спрос",0,""),IF(N731&lt;0,IF('Настройки'!$B$10="Исключить","",IF('Настройки'!$B$10="Абсолютные значения",ABS(N731),N731)),N731)))</x:f>
      </x:c>
      <x:c r="BR731" s="50" t="str">
        <x:f>IF(10&gt;'Настройки'!$B$3,"",IF(ISBLANK(O731),IF('Настройки'!$B$9="Нулевой спрос",0,""),IF(O731&lt;0,IF('Настройки'!$B$10="Исключить","",IF('Настройки'!$B$10="Абсолютные значения",ABS(O731),O731)),O731)))</x:f>
      </x:c>
      <x:c r="BS731" s="50" t="str">
        <x:f>IF(11&gt;'Настройки'!$B$3,"",IF(ISBLANK(P731),IF('Настройки'!$B$9="Нулевой спрос",0,""),IF(P731&lt;0,IF('Настройки'!$B$10="Исключить","",IF('Настройки'!$B$10="Абсолютные значения",ABS(P731),P731)),P731)))</x:f>
      </x:c>
      <x:c r="BT731" s="50" t="str">
        <x:f>IF(12&gt;'Настройки'!$B$3,"",IF(ISBLANK(Q731),IF('Настройки'!$B$9="Нулевой спрос",0,""),IF(Q731&lt;0,IF('Настройки'!$B$10="Исключить","",IF('Настройки'!$B$10="Абсолютные значения",ABS(Q731),Q731)),Q731)))</x:f>
      </x:c>
      <x:c r="BU731" s="50" t="str">
        <x:f>IF(13&gt;'Настройки'!$B$3,"",IF(ISBLANK(R731),IF('Настройки'!$B$9="Нулевой спрос",0,""),IF(R731&lt;0,IF('Настройки'!$B$10="Исключить","",IF('Настройки'!$B$10="Абсолютные значения",ABS(R731),R731)),R731)))</x:f>
      </x:c>
      <x:c r="BV731" s="50" t="str">
        <x:f>IF(14&gt;'Настройки'!$B$3,"",IF(ISBLANK(S731),IF('Настройки'!$B$9="Нулевой спрос",0,""),IF(S731&lt;0,IF('Настройки'!$B$10="Исключить","",IF('Настройки'!$B$10="Абсолютные значения",ABS(S731),S731)),S731)))</x:f>
      </x:c>
      <x:c r="BW731" s="50" t="str">
        <x:f>IF(15&gt;'Настройки'!$B$3,"",IF(ISBLANK(T731),IF('Настройки'!$B$9="Нулевой спрос",0,""),IF(T731&lt;0,IF('Настройки'!$B$10="Исключить","",IF('Настройки'!$B$10="Абсолютные значения",ABS(T731),T731)),T731)))</x:f>
      </x:c>
      <x:c r="BX731" s="50" t="str">
        <x:f>IF(16&gt;'Настройки'!$B$3,"",IF(ISBLANK(U731),IF('Настройки'!$B$9="Нулевой спрос",0,""),IF(U731&lt;0,IF('Настройки'!$B$10="Исключить","",IF('Настройки'!$B$10="Абсолютные значения",ABS(U731),U731)),U731)))</x:f>
      </x:c>
      <x:c r="BY731" s="50" t="str">
        <x:f>IF(17&gt;'Настройки'!$B$3,"",IF(ISBLANK(V731),IF('Настройки'!$B$9="Нулевой спрос",0,""),IF(V731&lt;0,IF('Настройки'!$B$10="Исключить","",IF('Настройки'!$B$10="Абсолютные значения",ABS(V731),V731)),V731)))</x:f>
      </x:c>
      <x:c r="BZ731" s="50" t="str">
        <x:f>IF(18&gt;'Настройки'!$B$3,"",IF(ISBLANK(W731),IF('Настройки'!$B$9="Нулевой спрос",0,""),IF(W731&lt;0,IF('Настройки'!$B$10="Исключить","",IF('Настройки'!$B$10="Абсолютные значения",ABS(W731),W731)),W731)))</x:f>
      </x:c>
      <x:c r="CA731" s="50" t="str">
        <x:f>IF(19&gt;'Настройки'!$B$3,"",IF(ISBLANK(X731),IF('Настройки'!$B$9="Нулевой спрос",0,""),IF(X731&lt;0,IF('Настройки'!$B$10="Исключить","",IF('Настройки'!$B$10="Абсолютные значения",ABS(X731),X731)),X731)))</x:f>
      </x:c>
      <x:c r="CB731" s="50" t="str">
        <x:f>IF(20&gt;'Настройки'!$B$3,"",IF(ISBLANK(Y731),IF('Настройки'!$B$9="Нулевой спрос",0,""),IF(Y731&lt;0,IF('Настройки'!$B$10="Исключить","",IF('Настройки'!$B$10="Абсолютные значения",ABS(Y731),Y731)),Y731)))</x:f>
      </x:c>
      <x:c r="CC731" s="50" t="str">
        <x:f>IF(21&gt;'Настройки'!$B$3,"",IF(ISBLANK(Z731),IF('Настройки'!$B$9="Нулевой спрос",0,""),IF(Z731&lt;0,IF('Настройки'!$B$10="Исключить","",IF('Настройки'!$B$10="Абсолютные значения",ABS(Z731),Z731)),Z731)))</x:f>
      </x:c>
      <x:c r="CD731" s="50" t="str">
        <x:f>IF(22&gt;'Настройки'!$B$3,"",IF(ISBLANK(AA731),IF('Настройки'!$B$9="Нулевой спрос",0,""),IF(AA731&lt;0,IF('Настройки'!$B$10="Исключить","",IF('Настройки'!$B$10="Абсолютные значения",ABS(AA731),AA731)),AA731)))</x:f>
      </x:c>
      <x:c r="CE731" s="50" t="str">
        <x:f>IF(23&gt;'Настройки'!$B$3,"",IF(ISBLANK(AB731),IF('Настройки'!$B$9="Нулевой спрос",0,""),IF(AB731&lt;0,IF('Настройки'!$B$10="Исключить","",IF('Настройки'!$B$10="Абсолютные значения",ABS(AB731),AB731)),AB731)))</x:f>
      </x:c>
      <x:c r="CF731" s="50" t="str">
        <x:f>IF(24&gt;'Настройки'!$B$3,"",IF(ISBLANK(AC731),IF('Настройки'!$B$9="Нулевой спрос",0,""),IF(AC731&lt;0,IF('Настройки'!$B$10="Исключить","",IF('Настройки'!$B$10="Абсолютные значения",ABS(AC731),AC731)),AC731)))</x:f>
      </x:c>
      <x:c r="CG731" s="50" t="str">
        <x:f>IF(25&gt;'Настройки'!$B$3,"",IF(ISBLANK(AD731),IF('Настройки'!$B$9="Нулевой спрос",0,""),IF(AD731&lt;0,IF('Настройки'!$B$10="Исключить","",IF('Настройки'!$B$10="Абсолютные значения",ABS(AD731),AD731)),AD731)))</x:f>
      </x:c>
      <x:c r="CH731" s="50" t="str">
        <x:f>IF(26&gt;'Настройки'!$B$3,"",IF(ISBLANK(AE731),IF('Настройки'!$B$9="Нулевой спрос",0,""),IF(AE731&lt;0,IF('Настройки'!$B$10="Исключить","",IF('Настройки'!$B$10="Абсолютные значения",ABS(AE731),AE731)),AE731)))</x:f>
      </x:c>
      <x:c r="CI731" s="50" t="str">
        <x:f>IF(27&gt;'Настройки'!$B$3,"",IF(ISBLANK(AF731),IF('Настройки'!$B$9="Нулевой спрос",0,""),IF(AF731&lt;0,IF('Настройки'!$B$10="Исключить","",IF('Настройки'!$B$10="Абсолютные значения",ABS(AF731),AF731)),AF731)))</x:f>
      </x:c>
      <x:c r="CJ731" s="50" t="str">
        <x:f>IF(28&gt;'Настройки'!$B$3,"",IF(ISBLANK(AG731),IF('Настройки'!$B$9="Нулевой спрос",0,""),IF(AG731&lt;0,IF('Настройки'!$B$10="Исключить","",IF('Настройки'!$B$10="Абсолютные значения",ABS(AG731),AG731)),AG731)))</x:f>
      </x:c>
      <x:c r="CK731" s="50" t="str">
        <x:f>IF(29&gt;'Настройки'!$B$3,"",IF(ISBLANK(AH731),IF('Настройки'!$B$9="Нулевой спрос",0,""),IF(AH731&lt;0,IF('Настройки'!$B$10="Исключить","",IF('Настройки'!$B$10="Абсолютные значения",ABS(AH731),AH731)),AH731)))</x:f>
      </x:c>
      <x:c r="CL731" s="50" t="str">
        <x:f>IF(30&gt;'Настройки'!$B$3,"",IF(ISBLANK(AI731),IF('Настройки'!$B$9="Нулевой спрос",0,""),IF(AI731&lt;0,IF('Настройки'!$B$10="Исключить","",IF('Настройки'!$B$10="Абсолютные значения",ABS(AI731),AI731)),AI731)))</x:f>
      </x:c>
      <x:c r="CM731" s="50" t="str">
        <x:f>IF(31&gt;'Настройки'!$B$3,"",IF(ISBLANK(AJ731),IF('Настройки'!$B$9="Нулевой спрос",0,""),IF(AJ731&lt;0,IF('Настройки'!$B$10="Исключить","",IF('Настройки'!$B$10="Абсолютные значения",ABS(AJ731),AJ731)),AJ731)))</x:f>
      </x:c>
      <x:c r="CN731" s="50" t="str">
        <x:f>IF(32&gt;'Настройки'!$B$3,"",IF(ISBLANK(AK731),IF('Настройки'!$B$9="Нулевой спрос",0,""),IF(AK731&lt;0,IF('Настройки'!$B$10="Исключить","",IF('Настройки'!$B$10="Абсолютные значения",ABS(AK731),AK731)),AK731)))</x:f>
      </x:c>
      <x:c r="CO731" s="50" t="str">
        <x:f>IF(33&gt;'Настройки'!$B$3,"",IF(ISBLANK(AL731),IF('Настройки'!$B$9="Нулевой спрос",0,""),IF(AL731&lt;0,IF('Настройки'!$B$10="Исключить","",IF('Настройки'!$B$10="Абсолютные значения",ABS(AL731),AL731)),AL731)))</x:f>
      </x:c>
      <x:c r="CP731" s="50" t="str">
        <x:f>IF(34&gt;'Настройки'!$B$3,"",IF(ISBLANK(AM731),IF('Настройки'!$B$9="Нулевой спрос",0,""),IF(AM731&lt;0,IF('Настройки'!$B$10="Исключить","",IF('Настройки'!$B$10="Абсолютные значения",ABS(AM731),AM731)),AM731)))</x:f>
      </x:c>
      <x:c r="CQ731" s="50" t="str">
        <x:f>IF(35&gt;'Настройки'!$B$3,"",IF(ISBLANK(AN731),IF('Настройки'!$B$9="Нулевой спрос",0,""),IF(AN731&lt;0,IF('Настройки'!$B$10="Исключить","",IF('Настройки'!$B$10="Абсолютные значения",ABS(AN731),AN731)),AN731)))</x:f>
      </x:c>
      <x:c r="CR731" s="50" t="str">
        <x:f>IF(36&gt;'Настройки'!$B$3,"",IF(ISBLANK(AO731),IF('Настройки'!$B$9="Нулевой спрос",0,""),IF(AO731&lt;0,IF('Настройки'!$B$10="Исключить","",IF('Настройки'!$B$10="Абсолютные значения",ABS(AO731),AO731)),AO731)))</x:f>
      </x:c>
      <x:c r="CS731" s="50" t="str">
        <x:f>IF(OR(1&gt;'Настройки'!$B$3,ISBLANK(BI731),BI731=0),"",BI731)</x:f>
      </x:c>
      <x:c r="CT731" s="50" t="str">
        <x:f>IF(OR(2&gt;'Настройки'!$B$3,ISBLANK(BJ731),BJ731=0),"",BJ731)</x:f>
      </x:c>
      <x:c r="CU731" s="50" t="str">
        <x:f>IF(OR(3&gt;'Настройки'!$B$3,ISBLANK(BK731),BK731=0),"",BK731)</x:f>
      </x:c>
      <x:c r="CV731" s="50" t="str">
        <x:f>IF(OR(4&gt;'Настройки'!$B$3,ISBLANK(BL731),BL731=0),"",BL731)</x:f>
      </x:c>
      <x:c r="CW731" s="50" t="str">
        <x:f>IF(OR(5&gt;'Настройки'!$B$3,ISBLANK(BM731),BM731=0),"",BM731)</x:f>
      </x:c>
      <x:c r="CX731" s="50" t="str">
        <x:f>IF(OR(6&gt;'Настройки'!$B$3,ISBLANK(BN731),BN731=0),"",BN731)</x:f>
      </x:c>
      <x:c r="CY731" s="50" t="str">
        <x:f>IF(OR(7&gt;'Настройки'!$B$3,ISBLANK(BO731),BO731=0),"",BO731)</x:f>
      </x:c>
      <x:c r="CZ731" s="50" t="str">
        <x:f>IF(OR(8&gt;'Настройки'!$B$3,ISBLANK(BP731),BP731=0),"",BP731)</x:f>
      </x:c>
      <x:c r="DA731" s="50" t="str">
        <x:f>IF(OR(9&gt;'Настройки'!$B$3,ISBLANK(BQ731),BQ731=0),"",BQ731)</x:f>
      </x:c>
      <x:c r="DB731" s="50" t="str">
        <x:f>IF(OR(10&gt;'Настройки'!$B$3,ISBLANK(BR731),BR731=0),"",BR731)</x:f>
      </x:c>
      <x:c r="DC731" s="50" t="str">
        <x:f>IF(OR(11&gt;'Настройки'!$B$3,ISBLANK(BS731),BS731=0),"",BS731)</x:f>
      </x:c>
      <x:c r="DD731" s="50" t="str">
        <x:f>IF(OR(12&gt;'Настройки'!$B$3,ISBLANK(BT731),BT731=0),"",BT731)</x:f>
      </x:c>
      <x:c r="DE731" s="50" t="str">
        <x:f>IF(OR(13&gt;'Настройки'!$B$3,ISBLANK(BU731),BU731=0),"",BU731)</x:f>
      </x:c>
      <x:c r="DF731" s="50" t="str">
        <x:f>IF(OR(14&gt;'Настройки'!$B$3,ISBLANK(BV731),BV731=0),"",BV731)</x:f>
      </x:c>
      <x:c r="DG731" s="50" t="str">
        <x:f>IF(OR(15&gt;'Настройки'!$B$3,ISBLANK(BW731),BW731=0),"",BW731)</x:f>
      </x:c>
      <x:c r="DH731" s="50" t="str">
        <x:f>IF(OR(16&gt;'Настройки'!$B$3,ISBLANK(BX731),BX731=0),"",BX731)</x:f>
      </x:c>
      <x:c r="DI731" s="50" t="str">
        <x:f>IF(OR(17&gt;'Настройки'!$B$3,ISBLANK(BY731),BY731=0),"",BY731)</x:f>
      </x:c>
      <x:c r="DJ731" s="50" t="str">
        <x:f>IF(OR(18&gt;'Настройки'!$B$3,ISBLANK(BZ731),BZ731=0),"",BZ731)</x:f>
      </x:c>
      <x:c r="DK731" s="50" t="str">
        <x:f>IF(OR(19&gt;'Настройки'!$B$3,ISBLANK(CA731),CA731=0),"",CA731)</x:f>
      </x:c>
      <x:c r="DL731" s="50" t="str">
        <x:f>IF(OR(20&gt;'Настройки'!$B$3,ISBLANK(CB731),CB731=0),"",CB731)</x:f>
      </x:c>
      <x:c r="DM731" s="50" t="str">
        <x:f>IF(OR(21&gt;'Настройки'!$B$3,ISBLANK(CC731),CC731=0),"",CC731)</x:f>
      </x:c>
      <x:c r="DN731" s="50" t="str">
        <x:f>IF(OR(22&gt;'Настройки'!$B$3,ISBLANK(CD731),CD731=0),"",CD731)</x:f>
      </x:c>
      <x:c r="DO731" s="50" t="str">
        <x:f>IF(OR(23&gt;'Настройки'!$B$3,ISBLANK(CE731),CE731=0),"",CE731)</x:f>
      </x:c>
      <x:c r="DP731" s="50" t="str">
        <x:f>IF(OR(24&gt;'Настройки'!$B$3,ISBLANK(CF731),CF731=0),"",CF731)</x:f>
      </x:c>
      <x:c r="DQ731" s="50" t="str">
        <x:f>IF(OR(25&gt;'Настройки'!$B$3,ISBLANK(CG731),CG731=0),"",CG731)</x:f>
      </x:c>
      <x:c r="DR731" s="50" t="str">
        <x:f>IF(OR(26&gt;'Настройки'!$B$3,ISBLANK(CH731),CH731=0),"",CH731)</x:f>
      </x:c>
      <x:c r="DS731" s="50" t="str">
        <x:f>IF(OR(27&gt;'Настройки'!$B$3,ISBLANK(CI731),CI731=0),"",CI731)</x:f>
      </x:c>
      <x:c r="DT731" s="50" t="str">
        <x:f>IF(OR(28&gt;'Настройки'!$B$3,ISBLANK(CJ731),CJ731=0),"",CJ731)</x:f>
      </x:c>
      <x:c r="DU731" s="50" t="str">
        <x:f>IF(OR(29&gt;'Настройки'!$B$3,ISBLANK(CK731),CK731=0),"",CK731)</x:f>
      </x:c>
      <x:c r="DV731" s="50" t="str">
        <x:f>IF(OR(30&gt;'Настройки'!$B$3,ISBLANK(CL731),CL731=0),"",CL731)</x:f>
      </x:c>
      <x:c r="DW731" s="50" t="str">
        <x:f>IF(OR(31&gt;'Настройки'!$B$3,ISBLANK(CM731),CM731=0),"",CM731)</x:f>
      </x:c>
      <x:c r="DX731" s="50" t="str">
        <x:f>IF(OR(32&gt;'Настройки'!$B$3,ISBLANK(CN731),CN731=0),"",CN731)</x:f>
      </x:c>
      <x:c r="DY731" s="50" t="str">
        <x:f>IF(OR(33&gt;'Настройки'!$B$3,ISBLANK(CO731),CO731=0),"",CO731)</x:f>
      </x:c>
      <x:c r="DZ731" s="50" t="str">
        <x:f>IF(OR(34&gt;'Настройки'!$B$3,ISBLANK(CP731),CP731=0),"",CP731)</x:f>
      </x:c>
      <x:c r="EA731" s="50" t="str">
        <x:f>IF(OR(35&gt;'Настройки'!$B$3,ISBLANK(CQ731),CQ731=0),"",CQ731)</x:f>
      </x:c>
      <x:c r="EB731" s="50" t="str">
        <x:f>IF(OR(36&gt;'Настройки'!$B$3,ISBLANK(CR731),CR731=0),"",CR731)</x:f>
      </x:c>
      <x:c r="EC731" s="50" t="str">
        <x:f>IF(A731="","",IF(OR(BB731="AZ",BB731="BZ"),10000+ROW(),IF(AZ731&gt;'Настройки'!$B$11,20000+ROW(),IF(BF731&lt;&gt;"Обычный",30000+ROW(),IF(AX731&lt;=0,40000+ROW(),"")))))</x:f>
      </x:c>
      <x:c r="ED731" s="50" t="str">
        <x:f>IF(EC731="","",COUNTIFS($EC$2:$EC$1001,"&gt;0",$EC$2:$EC$1001,"&lt;"&amp;EC731)+1)</x:f>
      </x:c>
    </x:row>
    <x:row r="732">
      <x:c r="A732" s="115"/>
      <x:c r="B732" s="115"/>
      <x:c r="C732" s="115"/>
      <x:c r="D732" s="118"/>
      <x:c r="E732" s="118"/>
      <x:c r="F732" s="118"/>
      <x:c r="G732" s="118"/>
      <x:c r="H732" s="118"/>
      <x:c r="I732" s="118"/>
      <x:c r="J732" s="118"/>
      <x:c r="K732" s="118"/>
      <x:c r="L732" s="118"/>
      <x:c r="M732" s="118"/>
      <x:c r="N732" s="118"/>
      <x:c r="O732" s="118"/>
      <x:c r="P732" s="118"/>
      <x:c r="Q732" s="118"/>
      <x:c r="R732" s="118"/>
      <x:c r="S732" s="118"/>
      <x:c r="T732" s="118"/>
      <x:c r="U732" s="118"/>
      <x:c r="V732" s="118"/>
      <x:c r="W732" s="118"/>
      <x:c r="X732" s="118"/>
      <x:c r="Y732" s="118"/>
      <x:c r="Z732" s="118"/>
      <x:c r="AA732" s="118"/>
      <x:c r="AB732" s="118"/>
      <x:c r="AC732" s="118"/>
      <x:c r="AD732" s="118"/>
      <x:c r="AE732" s="118"/>
      <x:c r="AF732" s="118"/>
      <x:c r="AG732" s="118"/>
      <x:c r="AH732" s="118"/>
      <x:c r="AI732" s="118"/>
      <x:c r="AJ732" s="118"/>
      <x:c r="AK732" s="118"/>
      <x:c r="AL732" s="118"/>
      <x:c r="AM732" s="118"/>
      <x:c r="AN732" s="118"/>
      <x:c r="AO732" s="118"/>
      <x:c r="AP732" s="115"/>
      <x:c r="AQ732" s="49" t="str">
        <x:f>IF(A732="","",COUNT(BI732:INDEX(BI732:CR732,1,'Настройки'!$B$3)))</x:f>
      </x:c>
      <x:c r="AR732" s="49" t="str">
        <x:f>IF(A732="","",SUM(BI732:INDEX(BI732:CR732,1,'Настройки'!$B$3)))</x:f>
      </x:c>
      <x:c r="AS732" s="58" t="str">
        <x:f>IF(A732="","",IF('Настройки'!$B$4="Стоимость потребления",AR732*D732,IF('Настройки'!$B$4="Количество",AR732,E732)))</x:f>
      </x:c>
      <x:c r="AT732" s="61" t="str">
        <x:f>IF(OR(A732="",AS732&lt;0,SUM($AS$2:$AS$1001)&lt;=0),"",AS732/SUM($AS$2:$AS$1001))</x:f>
      </x:c>
      <x:c r="AU732" s="61" t="str">
        <x:f>IF(OR(A732="",AS732&lt;0,SUM($AS$2:$AS$1001)&lt;=0),"",SUMIFS($AS$2:$AS$1001,$AS$2:$AS$1001,"&gt;"&amp;AS732)/SUM($AS$2:$AS$1001))</x:f>
      </x:c>
      <x:c r="AV732" s="61" t="str">
        <x:f>IF(OR(A732="",AS732&lt;0,SUM($AS$2:$AS$1001)&lt;=0),"",SUMIFS($AS$2:$AS$1001,$AS$2:$AS$1001,"&gt;="&amp;AS732)/SUM($AS$2:$AS$1001))</x:f>
      </x:c>
      <x:c r="AW732" s="49" t="str">
        <x:f>IF(A732="","",IF(SUM($AS$2:$AS$1001)&lt;=0,"Не определён",IF(AS732&lt;0,"Исключение",IF(AU732&lt;'Настройки'!$B$5,"A",IF(AU732&lt;'Настройки'!$B$6,"B","C")))))</x:f>
      </x:c>
      <x:c r="AX732" s="58" t="str">
        <x:f>IF(A732="","",IF(AQ732=0,"",AVERAGE(BI732:INDEX(BI732:CR732,1,'Настройки'!$B$3))))</x:f>
      </x:c>
      <x:c r="AY732" s="58" t="str">
        <x:f>IF(OR(A732="",AQ732=0),"",STDEVP(BI732:INDEX(BI732:CR732,1,'Настройки'!$B$3)))</x:f>
      </x:c>
      <x:c r="AZ732" s="61" t="str">
        <x:f>IF(OR(A732="",AQ732&lt;'Настройки'!$B$12,AX732&lt;=0,AND('Настройки'!$B$10="Блокировать",COUNTIF(F732:INDEX(F732:AO732,1,'Настройки'!$B$3),"&lt;0")&gt;0)),"",AY732/ABS(AX732))</x:f>
      </x:c>
      <x:c r="BA732" s="49" t="str">
        <x:f>IF(A732="","",IF(AND('Настройки'!$B$10="Блокировать",COUNTIF(F732:INDEX(F732:AO732,1,'Настройки'!$B$3),"&lt;0")&gt;0),"Не определён",IF(AQ732&lt;'Настройки'!$B$12,"Не определён",IF(AX732=0,"Нет спроса",IF(AX732&lt;0,"Не определён",IF(AZ732&lt;='Настройки'!$B$7,"X",IF(AZ732&lt;='Настройки'!$B$8,"Y","Z")))))))</x:f>
      </x:c>
      <x:c r="BB732" s="49" t="str">
        <x:f>IF(OR(A732="",LEN(AW732)&lt;&gt;1,LEN(BA732)&lt;&gt;1),"",AW732&amp;BA732)</x:f>
      </x:c>
      <x:c r="BC732" s="61" t="str">
        <x:f>IF(OR(A732="",AQ732=0),"",(COUNT(BI732:INDEX(BI732:CR732,1,'Настройки'!$B$3))-COUNT(CS732:INDEX(CS732:EB732,1,'Настройки'!$B$3)))/AQ732)</x:f>
      </x:c>
      <x:c r="BD732" s="64" t="str">
        <x:f>IF(OR(A732="",COUNT(CS732:INDEX(CS732:EB732,1,'Настройки'!$B$3))=0),"",AQ732/COUNT(CS732:INDEX(CS732:EB732,1,'Настройки'!$B$3)))</x:f>
      </x:c>
      <x:c r="BE732" s="64" t="str">
        <x:f>IF(OR(A732="",COUNT(CS732:INDEX(CS732:EB732,1,'Настройки'!$B$3))=0),"",IF(AVERAGE(CS732:INDEX(CS732:EB732,1,'Настройки'!$B$3))=0,"",(STDEVP(CS732:INDEX(CS732:EB732,1,'Настройки'!$B$3))/ABS(AVERAGE(CS732:INDEX(CS732:EB732,1,'Настройки'!$B$3))))^2))</x:f>
      </x:c>
      <x:c r="BF732" s="49" t="str">
        <x:f>IF(A732="","",IF(AQ732&lt;3,"Недостаточно",IF(AQ732&lt;6,"Предварительный","Обычный")))</x:f>
      </x:c>
      <x:c r="BG732" s="49" t="str">
        <x:f>IF(A732="","",IF(COUNTIF(F732:INDEX(F732:AO732,1,'Настройки'!$B$3),"&lt;0")&gt;0,IF('Настройки'!$B$10="Блокировать","Отрицательный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"),"")&amp;IF(AQ732&lt;3,"Недостаточно истории. ",IF(AQ732&lt;6,"Предварительная классификация. ",""))&amp;IF(AX732=0,"Нет спроса за горизонт. ","")&amp;IF(AZ732&gt;'Настройки'!$B$11,"Экстремальная вариативность. ",""))</x:f>
      </x:c>
      <x:c r="BH732" s="49" t="str">
        <x:f>IF(A732="","",IFERROR(VLOOKUP(BB732,'Настройки'!$D$3:$E$11,2,FALSE),"Сначала проверьте исходные данные и историю спроса.")&amp;" Уточните срок поставки, MOQ и критичность.")</x:f>
      </x:c>
      <x:c r="BI732" s="50" t="str">
        <x:f>IF(1&gt;'Настройки'!$B$3,"",IF(ISBLANK(F732),IF('Настройки'!$B$9="Нулевой спрос",0,""),IF(F732&lt;0,IF('Настройки'!$B$10="Исключить","",IF('Настройки'!$B$10="Абсолютные значения",ABS(F732),F732)),F732)))</x:f>
      </x:c>
      <x:c r="BJ732" s="50" t="str">
        <x:f>IF(2&gt;'Настройки'!$B$3,"",IF(ISBLANK(G732),IF('Настройки'!$B$9="Нулевой спрос",0,""),IF(G732&lt;0,IF('Настройки'!$B$10="Исключить","",IF('Настройки'!$B$10="Абсолютные значения",ABS(G732),G732)),G732)))</x:f>
      </x:c>
      <x:c r="BK732" s="50" t="str">
        <x:f>IF(3&gt;'Настройки'!$B$3,"",IF(ISBLANK(H732),IF('Настройки'!$B$9="Нулевой спрос",0,""),IF(H732&lt;0,IF('Настройки'!$B$10="Исключить","",IF('Настройки'!$B$10="Абсолютные значения",ABS(H732),H732)),H732)))</x:f>
      </x:c>
      <x:c r="BL732" s="50" t="str">
        <x:f>IF(4&gt;'Настройки'!$B$3,"",IF(ISBLANK(I732),IF('Настройки'!$B$9="Нулевой спрос",0,""),IF(I732&lt;0,IF('Настройки'!$B$10="Исключить","",IF('Настройки'!$B$10="Абсолютные значения",ABS(I732),I732)),I732)))</x:f>
      </x:c>
      <x:c r="BM732" s="50" t="str">
        <x:f>IF(5&gt;'Настройки'!$B$3,"",IF(ISBLANK(J732),IF('Настройки'!$B$9="Нулевой спрос",0,""),IF(J732&lt;0,IF('Настройки'!$B$10="Исключить","",IF('Настройки'!$B$10="Абсолютные значения",ABS(J732),J732)),J732)))</x:f>
      </x:c>
      <x:c r="BN732" s="50" t="str">
        <x:f>IF(6&gt;'Настройки'!$B$3,"",IF(ISBLANK(K732),IF('Настройки'!$B$9="Нулевой спрос",0,""),IF(K732&lt;0,IF('Настройки'!$B$10="Исключить","",IF('Настройки'!$B$10="Абсолютные значения",ABS(K732),K732)),K732)))</x:f>
      </x:c>
      <x:c r="BO732" s="50" t="str">
        <x:f>IF(7&gt;'Настройки'!$B$3,"",IF(ISBLANK(L732),IF('Настройки'!$B$9="Нулевой спрос",0,""),IF(L732&lt;0,IF('Настройки'!$B$10="Исключить","",IF('Настройки'!$B$10="Абсолютные значения",ABS(L732),L732)),L732)))</x:f>
      </x:c>
      <x:c r="BP732" s="50" t="str">
        <x:f>IF(8&gt;'Настройки'!$B$3,"",IF(ISBLANK(M732),IF('Настройки'!$B$9="Нулевой спрос",0,""),IF(M732&lt;0,IF('Настройки'!$B$10="Исключить","",IF('Настройки'!$B$10="Абсолютные значения",ABS(M732),M732)),M732)))</x:f>
      </x:c>
      <x:c r="BQ732" s="50" t="str">
        <x:f>IF(9&gt;'Настройки'!$B$3,"",IF(ISBLANK(N732),IF('Настройки'!$B$9="Нулевой спрос",0,""),IF(N732&lt;0,IF('Настройки'!$B$10="Исключить","",IF('Настройки'!$B$10="Абсолютные значения",ABS(N732),N732)),N732)))</x:f>
      </x:c>
      <x:c r="BR732" s="50" t="str">
        <x:f>IF(10&gt;'Настройки'!$B$3,"",IF(ISBLANK(O732),IF('Настройки'!$B$9="Нулевой спрос",0,""),IF(O732&lt;0,IF('Настройки'!$B$10="Исключить","",IF('Настройки'!$B$10="Абсолютные значения",ABS(O732),O732)),O732)))</x:f>
      </x:c>
      <x:c r="BS732" s="50" t="str">
        <x:f>IF(11&gt;'Настройки'!$B$3,"",IF(ISBLANK(P732),IF('Настройки'!$B$9="Нулевой спрос",0,""),IF(P732&lt;0,IF('Настройки'!$B$10="Исключить","",IF('Настройки'!$B$10="Абсолютные значения",ABS(P732),P732)),P732)))</x:f>
      </x:c>
      <x:c r="BT732" s="50" t="str">
        <x:f>IF(12&gt;'Настройки'!$B$3,"",IF(ISBLANK(Q732),IF('Настройки'!$B$9="Нулевой спрос",0,""),IF(Q732&lt;0,IF('Настройки'!$B$10="Исключить","",IF('Настройки'!$B$10="Абсолютные значения",ABS(Q732),Q732)),Q732)))</x:f>
      </x:c>
      <x:c r="BU732" s="50" t="str">
        <x:f>IF(13&gt;'Настройки'!$B$3,"",IF(ISBLANK(R732),IF('Настройки'!$B$9="Нулевой спрос",0,""),IF(R732&lt;0,IF('Настройки'!$B$10="Исключить","",IF('Настройки'!$B$10="Абсолютные значения",ABS(R732),R732)),R732)))</x:f>
      </x:c>
      <x:c r="BV732" s="50" t="str">
        <x:f>IF(14&gt;'Настройки'!$B$3,"",IF(ISBLANK(S732),IF('Настройки'!$B$9="Нулевой спрос",0,""),IF(S732&lt;0,IF('Настройки'!$B$10="Исключить","",IF('Настройки'!$B$10="Абсолютные значения",ABS(S732),S732)),S732)))</x:f>
      </x:c>
      <x:c r="BW732" s="50" t="str">
        <x:f>IF(15&gt;'Настройки'!$B$3,"",IF(ISBLANK(T732),IF('Настройки'!$B$9="Нулевой спрос",0,""),IF(T732&lt;0,IF('Настройки'!$B$10="Исключить","",IF('Настройки'!$B$10="Абсолютные значения",ABS(T732),T732)),T732)))</x:f>
      </x:c>
      <x:c r="BX732" s="50" t="str">
        <x:f>IF(16&gt;'Настройки'!$B$3,"",IF(ISBLANK(U732),IF('Настройки'!$B$9="Нулевой спрос",0,""),IF(U732&lt;0,IF('Настройки'!$B$10="Исключить","",IF('Настройки'!$B$10="Абсолютные значения",ABS(U732),U732)),U732)))</x:f>
      </x:c>
      <x:c r="BY732" s="50" t="str">
        <x:f>IF(17&gt;'Настройки'!$B$3,"",IF(ISBLANK(V732),IF('Настройки'!$B$9="Нулевой спрос",0,""),IF(V732&lt;0,IF('Настройки'!$B$10="Исключить","",IF('Настройки'!$B$10="Абсолютные значения",ABS(V732),V732)),V732)))</x:f>
      </x:c>
      <x:c r="BZ732" s="50" t="str">
        <x:f>IF(18&gt;'Настройки'!$B$3,"",IF(ISBLANK(W732),IF('Настройки'!$B$9="Нулевой спрос",0,""),IF(W732&lt;0,IF('Настройки'!$B$10="Исключить","",IF('Настройки'!$B$10="Абсолютные значения",ABS(W732),W732)),W732)))</x:f>
      </x:c>
      <x:c r="CA732" s="50" t="str">
        <x:f>IF(19&gt;'Настройки'!$B$3,"",IF(ISBLANK(X732),IF('Настройки'!$B$9="Нулевой спрос",0,""),IF(X732&lt;0,IF('Настройки'!$B$10="Исключить","",IF('Настройки'!$B$10="Абсолютные значения",ABS(X732),X732)),X732)))</x:f>
      </x:c>
      <x:c r="CB732" s="50" t="str">
        <x:f>IF(20&gt;'Настройки'!$B$3,"",IF(ISBLANK(Y732),IF('Настройки'!$B$9="Нулевой спрос",0,""),IF(Y732&lt;0,IF('Настройки'!$B$10="Исключить","",IF('Настройки'!$B$10="Абсолютные значения",ABS(Y732),Y732)),Y732)))</x:f>
      </x:c>
      <x:c r="CC732" s="50" t="str">
        <x:f>IF(21&gt;'Настройки'!$B$3,"",IF(ISBLANK(Z732),IF('Настройки'!$B$9="Нулевой спрос",0,""),IF(Z732&lt;0,IF('Настройки'!$B$10="Исключить","",IF('Настройки'!$B$10="Абсолютные значения",ABS(Z732),Z732)),Z732)))</x:f>
      </x:c>
      <x:c r="CD732" s="50" t="str">
        <x:f>IF(22&gt;'Настройки'!$B$3,"",IF(ISBLANK(AA732),IF('Настройки'!$B$9="Нулевой спрос",0,""),IF(AA732&lt;0,IF('Настройки'!$B$10="Исключить","",IF('Настройки'!$B$10="Абсолютные значения",ABS(AA732),AA732)),AA732)))</x:f>
      </x:c>
      <x:c r="CE732" s="50" t="str">
        <x:f>IF(23&gt;'Настройки'!$B$3,"",IF(ISBLANK(AB732),IF('Настройки'!$B$9="Нулевой спрос",0,""),IF(AB732&lt;0,IF('Настройки'!$B$10="Исключить","",IF('Настройки'!$B$10="Абсолютные значения",ABS(AB732),AB732)),AB732)))</x:f>
      </x:c>
      <x:c r="CF732" s="50" t="str">
        <x:f>IF(24&gt;'Настройки'!$B$3,"",IF(ISBLANK(AC732),IF('Настройки'!$B$9="Нулевой спрос",0,""),IF(AC732&lt;0,IF('Настройки'!$B$10="Исключить","",IF('Настройки'!$B$10="Абсолютные значения",ABS(AC732),AC732)),AC732)))</x:f>
      </x:c>
      <x:c r="CG732" s="50" t="str">
        <x:f>IF(25&gt;'Настройки'!$B$3,"",IF(ISBLANK(AD732),IF('Настройки'!$B$9="Нулевой спрос",0,""),IF(AD732&lt;0,IF('Настройки'!$B$10="Исключить","",IF('Настройки'!$B$10="Абсолютные значения",ABS(AD732),AD732)),AD732)))</x:f>
      </x:c>
      <x:c r="CH732" s="50" t="str">
        <x:f>IF(26&gt;'Настройки'!$B$3,"",IF(ISBLANK(AE732),IF('Настройки'!$B$9="Нулевой спрос",0,""),IF(AE732&lt;0,IF('Настройки'!$B$10="Исключить","",IF('Настройки'!$B$10="Абсолютные значения",ABS(AE732),AE732)),AE732)))</x:f>
      </x:c>
      <x:c r="CI732" s="50" t="str">
        <x:f>IF(27&gt;'Настройки'!$B$3,"",IF(ISBLANK(AF732),IF('Настройки'!$B$9="Нулевой спрос",0,""),IF(AF732&lt;0,IF('Настройки'!$B$10="Исключить","",IF('Настройки'!$B$10="Абсолютные значения",ABS(AF732),AF732)),AF732)))</x:f>
      </x:c>
      <x:c r="CJ732" s="50" t="str">
        <x:f>IF(28&gt;'Настройки'!$B$3,"",IF(ISBLANK(AG732),IF('Настройки'!$B$9="Нулевой спрос",0,""),IF(AG732&lt;0,IF('Настройки'!$B$10="Исключить","",IF('Настройки'!$B$10="Абсолютные значения",ABS(AG732),AG732)),AG732)))</x:f>
      </x:c>
      <x:c r="CK732" s="50" t="str">
        <x:f>IF(29&gt;'Настройки'!$B$3,"",IF(ISBLANK(AH732),IF('Настройки'!$B$9="Нулевой спрос",0,""),IF(AH732&lt;0,IF('Настройки'!$B$10="Исключить","",IF('Настройки'!$B$10="Абсолютные значения",ABS(AH732),AH732)),AH732)))</x:f>
      </x:c>
      <x:c r="CL732" s="50" t="str">
        <x:f>IF(30&gt;'Настройки'!$B$3,"",IF(ISBLANK(AI732),IF('Настройки'!$B$9="Нулевой спрос",0,""),IF(AI732&lt;0,IF('Настройки'!$B$10="Исключить","",IF('Настройки'!$B$10="Абсолютные значения",ABS(AI732),AI732)),AI732)))</x:f>
      </x:c>
      <x:c r="CM732" s="50" t="str">
        <x:f>IF(31&gt;'Настройки'!$B$3,"",IF(ISBLANK(AJ732),IF('Настройки'!$B$9="Нулевой спрос",0,""),IF(AJ732&lt;0,IF('Настройки'!$B$10="Исключить","",IF('Настройки'!$B$10="Абсолютные значения",ABS(AJ732),AJ732)),AJ732)))</x:f>
      </x:c>
      <x:c r="CN732" s="50" t="str">
        <x:f>IF(32&gt;'Настройки'!$B$3,"",IF(ISBLANK(AK732),IF('Настройки'!$B$9="Нулевой спрос",0,""),IF(AK732&lt;0,IF('Настройки'!$B$10="Исключить","",IF('Настройки'!$B$10="Абсолютные значения",ABS(AK732),AK732)),AK732)))</x:f>
      </x:c>
      <x:c r="CO732" s="50" t="str">
        <x:f>IF(33&gt;'Настройки'!$B$3,"",IF(ISBLANK(AL732),IF('Настройки'!$B$9="Нулевой спрос",0,""),IF(AL732&lt;0,IF('Настройки'!$B$10="Исключить","",IF('Настройки'!$B$10="Абсолютные значения",ABS(AL732),AL732)),AL732)))</x:f>
      </x:c>
      <x:c r="CP732" s="50" t="str">
        <x:f>IF(34&gt;'Настройки'!$B$3,"",IF(ISBLANK(AM732),IF('Настройки'!$B$9="Нулевой спрос",0,""),IF(AM732&lt;0,IF('Настройки'!$B$10="Исключить","",IF('Настройки'!$B$10="Абсолютные значения",ABS(AM732),AM732)),AM732)))</x:f>
      </x:c>
      <x:c r="CQ732" s="50" t="str">
        <x:f>IF(35&gt;'Настройки'!$B$3,"",IF(ISBLANK(AN732),IF('Настройки'!$B$9="Нулевой спрос",0,""),IF(AN732&lt;0,IF('Настройки'!$B$10="Исключить","",IF('Настройки'!$B$10="Абсолютные значения",ABS(AN732),AN732)),AN732)))</x:f>
      </x:c>
      <x:c r="CR732" s="50" t="str">
        <x:f>IF(36&gt;'Настройки'!$B$3,"",IF(ISBLANK(AO732),IF('Настройки'!$B$9="Нулевой спрос",0,""),IF(AO732&lt;0,IF('Настройки'!$B$10="Исключить","",IF('Настройки'!$B$10="Абсолютные значения",ABS(AO732),AO732)),AO732)))</x:f>
      </x:c>
      <x:c r="CS732" s="50" t="str">
        <x:f>IF(OR(1&gt;'Настройки'!$B$3,ISBLANK(BI732),BI732=0),"",BI732)</x:f>
      </x:c>
      <x:c r="CT732" s="50" t="str">
        <x:f>IF(OR(2&gt;'Настройки'!$B$3,ISBLANK(BJ732),BJ732=0),"",BJ732)</x:f>
      </x:c>
      <x:c r="CU732" s="50" t="str">
        <x:f>IF(OR(3&gt;'Настройки'!$B$3,ISBLANK(BK732),BK732=0),"",BK732)</x:f>
      </x:c>
      <x:c r="CV732" s="50" t="str">
        <x:f>IF(OR(4&gt;'Настройки'!$B$3,ISBLANK(BL732),BL732=0),"",BL732)</x:f>
      </x:c>
      <x:c r="CW732" s="50" t="str">
        <x:f>IF(OR(5&gt;'Настройки'!$B$3,ISBLANK(BM732),BM732=0),"",BM732)</x:f>
      </x:c>
      <x:c r="CX732" s="50" t="str">
        <x:f>IF(OR(6&gt;'Настройки'!$B$3,ISBLANK(BN732),BN732=0),"",BN732)</x:f>
      </x:c>
      <x:c r="CY732" s="50" t="str">
        <x:f>IF(OR(7&gt;'Настройки'!$B$3,ISBLANK(BO732),BO732=0),"",BO732)</x:f>
      </x:c>
      <x:c r="CZ732" s="50" t="str">
        <x:f>IF(OR(8&gt;'Настройки'!$B$3,ISBLANK(BP732),BP732=0),"",BP732)</x:f>
      </x:c>
      <x:c r="DA732" s="50" t="str">
        <x:f>IF(OR(9&gt;'Настройки'!$B$3,ISBLANK(BQ732),BQ732=0),"",BQ732)</x:f>
      </x:c>
      <x:c r="DB732" s="50" t="str">
        <x:f>IF(OR(10&gt;'Настройки'!$B$3,ISBLANK(BR732),BR732=0),"",BR732)</x:f>
      </x:c>
      <x:c r="DC732" s="50" t="str">
        <x:f>IF(OR(11&gt;'Настройки'!$B$3,ISBLANK(BS732),BS732=0),"",BS732)</x:f>
      </x:c>
      <x:c r="DD732" s="50" t="str">
        <x:f>IF(OR(12&gt;'Настройки'!$B$3,ISBLANK(BT732),BT732=0),"",BT732)</x:f>
      </x:c>
      <x:c r="DE732" s="50" t="str">
        <x:f>IF(OR(13&gt;'Настройки'!$B$3,ISBLANK(BU732),BU732=0),"",BU732)</x:f>
      </x:c>
      <x:c r="DF732" s="50" t="str">
        <x:f>IF(OR(14&gt;'Настройки'!$B$3,ISBLANK(BV732),BV732=0),"",BV732)</x:f>
      </x:c>
      <x:c r="DG732" s="50" t="str">
        <x:f>IF(OR(15&gt;'Настройки'!$B$3,ISBLANK(BW732),BW732=0),"",BW732)</x:f>
      </x:c>
      <x:c r="DH732" s="50" t="str">
        <x:f>IF(OR(16&gt;'Настройки'!$B$3,ISBLANK(BX732),BX732=0),"",BX732)</x:f>
      </x:c>
      <x:c r="DI732" s="50" t="str">
        <x:f>IF(OR(17&gt;'Настройки'!$B$3,ISBLANK(BY732),BY732=0),"",BY732)</x:f>
      </x:c>
      <x:c r="DJ732" s="50" t="str">
        <x:f>IF(OR(18&gt;'Настройки'!$B$3,ISBLANK(BZ732),BZ732=0),"",BZ732)</x:f>
      </x:c>
      <x:c r="DK732" s="50" t="str">
        <x:f>IF(OR(19&gt;'Настройки'!$B$3,ISBLANK(CA732),CA732=0),"",CA732)</x:f>
      </x:c>
      <x:c r="DL732" s="50" t="str">
        <x:f>IF(OR(20&gt;'Настройки'!$B$3,ISBLANK(CB732),CB732=0),"",CB732)</x:f>
      </x:c>
      <x:c r="DM732" s="50" t="str">
        <x:f>IF(OR(21&gt;'Настройки'!$B$3,ISBLANK(CC732),CC732=0),"",CC732)</x:f>
      </x:c>
      <x:c r="DN732" s="50" t="str">
        <x:f>IF(OR(22&gt;'Настройки'!$B$3,ISBLANK(CD732),CD732=0),"",CD732)</x:f>
      </x:c>
      <x:c r="DO732" s="50" t="str">
        <x:f>IF(OR(23&gt;'Настройки'!$B$3,ISBLANK(CE732),CE732=0),"",CE732)</x:f>
      </x:c>
      <x:c r="DP732" s="50" t="str">
        <x:f>IF(OR(24&gt;'Настройки'!$B$3,ISBLANK(CF732),CF732=0),"",CF732)</x:f>
      </x:c>
      <x:c r="DQ732" s="50" t="str">
        <x:f>IF(OR(25&gt;'Настройки'!$B$3,ISBLANK(CG732),CG732=0),"",CG732)</x:f>
      </x:c>
      <x:c r="DR732" s="50" t="str">
        <x:f>IF(OR(26&gt;'Настройки'!$B$3,ISBLANK(CH732),CH732=0),"",CH732)</x:f>
      </x:c>
      <x:c r="DS732" s="50" t="str">
        <x:f>IF(OR(27&gt;'Настройки'!$B$3,ISBLANK(CI732),CI732=0),"",CI732)</x:f>
      </x:c>
      <x:c r="DT732" s="50" t="str">
        <x:f>IF(OR(28&gt;'Настройки'!$B$3,ISBLANK(CJ732),CJ732=0),"",CJ732)</x:f>
      </x:c>
      <x:c r="DU732" s="50" t="str">
        <x:f>IF(OR(29&gt;'Настройки'!$B$3,ISBLANK(CK732),CK732=0),"",CK732)</x:f>
      </x:c>
      <x:c r="DV732" s="50" t="str">
        <x:f>IF(OR(30&gt;'Настройки'!$B$3,ISBLANK(CL732),CL732=0),"",CL732)</x:f>
      </x:c>
      <x:c r="DW732" s="50" t="str">
        <x:f>IF(OR(31&gt;'Настройки'!$B$3,ISBLANK(CM732),CM732=0),"",CM732)</x:f>
      </x:c>
      <x:c r="DX732" s="50" t="str">
        <x:f>IF(OR(32&gt;'Настройки'!$B$3,ISBLANK(CN732),CN732=0),"",CN732)</x:f>
      </x:c>
      <x:c r="DY732" s="50" t="str">
        <x:f>IF(OR(33&gt;'Настройки'!$B$3,ISBLANK(CO732),CO732=0),"",CO732)</x:f>
      </x:c>
      <x:c r="DZ732" s="50" t="str">
        <x:f>IF(OR(34&gt;'Настройки'!$B$3,ISBLANK(CP732),CP732=0),"",CP732)</x:f>
      </x:c>
      <x:c r="EA732" s="50" t="str">
        <x:f>IF(OR(35&gt;'Настройки'!$B$3,ISBLANK(CQ732),CQ732=0),"",CQ732)</x:f>
      </x:c>
      <x:c r="EB732" s="50" t="str">
        <x:f>IF(OR(36&gt;'Настройки'!$B$3,ISBLANK(CR732),CR732=0),"",CR732)</x:f>
      </x:c>
      <x:c r="EC732" s="50" t="str">
        <x:f>IF(A732="","",IF(OR(BB732="AZ",BB732="BZ"),10000+ROW(),IF(AZ732&gt;'Настройки'!$B$11,20000+ROW(),IF(BF732&lt;&gt;"Обычный",30000+ROW(),IF(AX732&lt;=0,40000+ROW(),"")))))</x:f>
      </x:c>
      <x:c r="ED732" s="50" t="str">
        <x:f>IF(EC732="","",COUNTIFS($EC$2:$EC$1001,"&gt;0",$EC$2:$EC$1001,"&lt;"&amp;EC732)+1)</x:f>
      </x:c>
    </x:row>
    <x:row r="733">
      <x:c r="A733" s="115"/>
      <x:c r="B733" s="115"/>
      <x:c r="C733" s="115"/>
      <x:c r="D733" s="118"/>
      <x:c r="E733" s="118"/>
      <x:c r="F733" s="118"/>
      <x:c r="G733" s="118"/>
      <x:c r="H733" s="118"/>
      <x:c r="I733" s="118"/>
      <x:c r="J733" s="118"/>
      <x:c r="K733" s="118"/>
      <x:c r="L733" s="118"/>
      <x:c r="M733" s="118"/>
      <x:c r="N733" s="118"/>
      <x:c r="O733" s="118"/>
      <x:c r="P733" s="118"/>
      <x:c r="Q733" s="118"/>
      <x:c r="R733" s="118"/>
      <x:c r="S733" s="118"/>
      <x:c r="T733" s="118"/>
      <x:c r="U733" s="118"/>
      <x:c r="V733" s="118"/>
      <x:c r="W733" s="118"/>
      <x:c r="X733" s="118"/>
      <x:c r="Y733" s="118"/>
      <x:c r="Z733" s="118"/>
      <x:c r="AA733" s="118"/>
      <x:c r="AB733" s="118"/>
      <x:c r="AC733" s="118"/>
      <x:c r="AD733" s="118"/>
      <x:c r="AE733" s="118"/>
      <x:c r="AF733" s="118"/>
      <x:c r="AG733" s="118"/>
      <x:c r="AH733" s="118"/>
      <x:c r="AI733" s="118"/>
      <x:c r="AJ733" s="118"/>
      <x:c r="AK733" s="118"/>
      <x:c r="AL733" s="118"/>
      <x:c r="AM733" s="118"/>
      <x:c r="AN733" s="118"/>
      <x:c r="AO733" s="118"/>
      <x:c r="AP733" s="115"/>
      <x:c r="AQ733" s="49" t="str">
        <x:f>IF(A733="","",COUNT(BI733:INDEX(BI733:CR733,1,'Настройки'!$B$3)))</x:f>
      </x:c>
      <x:c r="AR733" s="49" t="str">
        <x:f>IF(A733="","",SUM(BI733:INDEX(BI733:CR733,1,'Настройки'!$B$3)))</x:f>
      </x:c>
      <x:c r="AS733" s="58" t="str">
        <x:f>IF(A733="","",IF('Настройки'!$B$4="Стоимость потребления",AR733*D733,IF('Настройки'!$B$4="Количество",AR733,E733)))</x:f>
      </x:c>
      <x:c r="AT733" s="61" t="str">
        <x:f>IF(OR(A733="",AS733&lt;0,SUM($AS$2:$AS$1001)&lt;=0),"",AS733/SUM($AS$2:$AS$1001))</x:f>
      </x:c>
      <x:c r="AU733" s="61" t="str">
        <x:f>IF(OR(A733="",AS733&lt;0,SUM($AS$2:$AS$1001)&lt;=0),"",SUMIFS($AS$2:$AS$1001,$AS$2:$AS$1001,"&gt;"&amp;AS733)/SUM($AS$2:$AS$1001))</x:f>
      </x:c>
      <x:c r="AV733" s="61" t="str">
        <x:f>IF(OR(A733="",AS733&lt;0,SUM($AS$2:$AS$1001)&lt;=0),"",SUMIFS($AS$2:$AS$1001,$AS$2:$AS$1001,"&gt;="&amp;AS733)/SUM($AS$2:$AS$1001))</x:f>
      </x:c>
      <x:c r="AW733" s="49" t="str">
        <x:f>IF(A733="","",IF(SUM($AS$2:$AS$1001)&lt;=0,"Не определён",IF(AS733&lt;0,"Исключение",IF(AU733&lt;'Настройки'!$B$5,"A",IF(AU733&lt;'Настройки'!$B$6,"B","C")))))</x:f>
      </x:c>
      <x:c r="AX733" s="58" t="str">
        <x:f>IF(A733="","",IF(AQ733=0,"",AVERAGE(BI733:INDEX(BI733:CR733,1,'Настройки'!$B$3))))</x:f>
      </x:c>
      <x:c r="AY733" s="58" t="str">
        <x:f>IF(OR(A733="",AQ733=0),"",STDEVP(BI733:INDEX(BI733:CR733,1,'Настройки'!$B$3)))</x:f>
      </x:c>
      <x:c r="AZ733" s="61" t="str">
        <x:f>IF(OR(A733="",AQ733&lt;'Настройки'!$B$12,AX733&lt;=0,AND('Настройки'!$B$10="Блокировать",COUNTIF(F733:INDEX(F733:AO733,1,'Настройки'!$B$3),"&lt;0")&gt;0)),"",AY733/ABS(AX733))</x:f>
      </x:c>
      <x:c r="BA733" s="49" t="str">
        <x:f>IF(A733="","",IF(AND('Настройки'!$B$10="Блокировать",COUNTIF(F733:INDEX(F733:AO733,1,'Настройки'!$B$3),"&lt;0")&gt;0),"Не определён",IF(AQ733&lt;'Настройки'!$B$12,"Не определён",IF(AX733=0,"Нет спроса",IF(AX733&lt;0,"Не определён",IF(AZ733&lt;='Настройки'!$B$7,"X",IF(AZ733&lt;='Настройки'!$B$8,"Y","Z")))))))</x:f>
      </x:c>
      <x:c r="BB733" s="49" t="str">
        <x:f>IF(OR(A733="",LEN(AW733)&lt;&gt;1,LEN(BA733)&lt;&gt;1),"",AW733&amp;BA733)</x:f>
      </x:c>
      <x:c r="BC733" s="61" t="str">
        <x:f>IF(OR(A733="",AQ733=0),"",(COUNT(BI733:INDEX(BI733:CR733,1,'Настройки'!$B$3))-COUNT(CS733:INDEX(CS733:EB733,1,'Настройки'!$B$3)))/AQ733)</x:f>
      </x:c>
      <x:c r="BD733" s="64" t="str">
        <x:f>IF(OR(A733="",COUNT(CS733:INDEX(CS733:EB733,1,'Настройки'!$B$3))=0),"",AQ733/COUNT(CS733:INDEX(CS733:EB733,1,'Настройки'!$B$3)))</x:f>
      </x:c>
      <x:c r="BE733" s="64" t="str">
        <x:f>IF(OR(A733="",COUNT(CS733:INDEX(CS733:EB733,1,'Настройки'!$B$3))=0),"",IF(AVERAGE(CS733:INDEX(CS733:EB733,1,'Настройки'!$B$3))=0,"",(STDEVP(CS733:INDEX(CS733:EB733,1,'Настройки'!$B$3))/ABS(AVERAGE(CS733:INDEX(CS733:EB733,1,'Настройки'!$B$3))))^2))</x:f>
      </x:c>
      <x:c r="BF733" s="49" t="str">
        <x:f>IF(A733="","",IF(AQ733&lt;3,"Недостаточно",IF(AQ733&lt;6,"Предварительный","Обычный")))</x:f>
      </x:c>
      <x:c r="BG733" s="49" t="str">
        <x:f>IF(A733="","",IF(COUNTIF(F733:INDEX(F733:AO733,1,'Настройки'!$B$3),"&lt;0")&gt;0,IF('Настройки'!$B$10="Блокировать","Отрицательный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"),"")&amp;IF(AQ733&lt;3,"Недостаточно истории. ",IF(AQ733&lt;6,"Предварительная классификация. ",""))&amp;IF(AX733=0,"Нет спроса за горизонт. ","")&amp;IF(AZ733&gt;'Настройки'!$B$11,"Экстремальная вариативность. ",""))</x:f>
      </x:c>
      <x:c r="BH733" s="49" t="str">
        <x:f>IF(A733="","",IFERROR(VLOOKUP(BB733,'Настройки'!$D$3:$E$11,2,FALSE),"Сначала проверьте исходные данные и историю спроса.")&amp;" Уточните срок поставки, MOQ и критичность.")</x:f>
      </x:c>
      <x:c r="BI733" s="50" t="str">
        <x:f>IF(1&gt;'Настройки'!$B$3,"",IF(ISBLANK(F733),IF('Настройки'!$B$9="Нулевой спрос",0,""),IF(F733&lt;0,IF('Настройки'!$B$10="Исключить","",IF('Настройки'!$B$10="Абсолютные значения",ABS(F733),F733)),F733)))</x:f>
      </x:c>
      <x:c r="BJ733" s="50" t="str">
        <x:f>IF(2&gt;'Настройки'!$B$3,"",IF(ISBLANK(G733),IF('Настройки'!$B$9="Нулевой спрос",0,""),IF(G733&lt;0,IF('Настройки'!$B$10="Исключить","",IF('Настройки'!$B$10="Абсолютные значения",ABS(G733),G733)),G733)))</x:f>
      </x:c>
      <x:c r="BK733" s="50" t="str">
        <x:f>IF(3&gt;'Настройки'!$B$3,"",IF(ISBLANK(H733),IF('Настройки'!$B$9="Нулевой спрос",0,""),IF(H733&lt;0,IF('Настройки'!$B$10="Исключить","",IF('Настройки'!$B$10="Абсолютные значения",ABS(H733),H733)),H733)))</x:f>
      </x:c>
      <x:c r="BL733" s="50" t="str">
        <x:f>IF(4&gt;'Настройки'!$B$3,"",IF(ISBLANK(I733),IF('Настройки'!$B$9="Нулевой спрос",0,""),IF(I733&lt;0,IF('Настройки'!$B$10="Исключить","",IF('Настройки'!$B$10="Абсолютные значения",ABS(I733),I733)),I733)))</x:f>
      </x:c>
      <x:c r="BM733" s="50" t="str">
        <x:f>IF(5&gt;'Настройки'!$B$3,"",IF(ISBLANK(J733),IF('Настройки'!$B$9="Нулевой спрос",0,""),IF(J733&lt;0,IF('Настройки'!$B$10="Исключить","",IF('Настройки'!$B$10="Абсолютные значения",ABS(J733),J733)),J733)))</x:f>
      </x:c>
      <x:c r="BN733" s="50" t="str">
        <x:f>IF(6&gt;'Настройки'!$B$3,"",IF(ISBLANK(K733),IF('Настройки'!$B$9="Нулевой спрос",0,""),IF(K733&lt;0,IF('Настройки'!$B$10="Исключить","",IF('Настройки'!$B$10="Абсолютные значения",ABS(K733),K733)),K733)))</x:f>
      </x:c>
      <x:c r="BO733" s="50" t="str">
        <x:f>IF(7&gt;'Настройки'!$B$3,"",IF(ISBLANK(L733),IF('Настройки'!$B$9="Нулевой спрос",0,""),IF(L733&lt;0,IF('Настройки'!$B$10="Исключить","",IF('Настройки'!$B$10="Абсолютные значения",ABS(L733),L733)),L733)))</x:f>
      </x:c>
      <x:c r="BP733" s="50" t="str">
        <x:f>IF(8&gt;'Настройки'!$B$3,"",IF(ISBLANK(M733),IF('Настройки'!$B$9="Нулевой спрос",0,""),IF(M733&lt;0,IF('Настройки'!$B$10="Исключить","",IF('Настройки'!$B$10="Абсолютные значения",ABS(M733),M733)),M733)))</x:f>
      </x:c>
      <x:c r="BQ733" s="50" t="str">
        <x:f>IF(9&gt;'Настройки'!$B$3,"",IF(ISBLANK(N733),IF('Настройки'!$B$9="Нулевой спрос",0,""),IF(N733&lt;0,IF('Настройки'!$B$10="Исключить","",IF('Настройки'!$B$10="Абсолютные значения",ABS(N733),N733)),N733)))</x:f>
      </x:c>
      <x:c r="BR733" s="50" t="str">
        <x:f>IF(10&gt;'Настройки'!$B$3,"",IF(ISBLANK(O733),IF('Настройки'!$B$9="Нулевой спрос",0,""),IF(O733&lt;0,IF('Настройки'!$B$10="Исключить","",IF('Настройки'!$B$10="Абсолютные значения",ABS(O733),O733)),O733)))</x:f>
      </x:c>
      <x:c r="BS733" s="50" t="str">
        <x:f>IF(11&gt;'Настройки'!$B$3,"",IF(ISBLANK(P733),IF('Настройки'!$B$9="Нулевой спрос",0,""),IF(P733&lt;0,IF('Настройки'!$B$10="Исключить","",IF('Настройки'!$B$10="Абсолютные значения",ABS(P733),P733)),P733)))</x:f>
      </x:c>
      <x:c r="BT733" s="50" t="str">
        <x:f>IF(12&gt;'Настройки'!$B$3,"",IF(ISBLANK(Q733),IF('Настройки'!$B$9="Нулевой спрос",0,""),IF(Q733&lt;0,IF('Настройки'!$B$10="Исключить","",IF('Настройки'!$B$10="Абсолютные значения",ABS(Q733),Q733)),Q733)))</x:f>
      </x:c>
      <x:c r="BU733" s="50" t="str">
        <x:f>IF(13&gt;'Настройки'!$B$3,"",IF(ISBLANK(R733),IF('Настройки'!$B$9="Нулевой спрос",0,""),IF(R733&lt;0,IF('Настройки'!$B$10="Исключить","",IF('Настройки'!$B$10="Абсолютные значения",ABS(R733),R733)),R733)))</x:f>
      </x:c>
      <x:c r="BV733" s="50" t="str">
        <x:f>IF(14&gt;'Настройки'!$B$3,"",IF(ISBLANK(S733),IF('Настройки'!$B$9="Нулевой спрос",0,""),IF(S733&lt;0,IF('Настройки'!$B$10="Исключить","",IF('Настройки'!$B$10="Абсолютные значения",ABS(S733),S733)),S733)))</x:f>
      </x:c>
      <x:c r="BW733" s="50" t="str">
        <x:f>IF(15&gt;'Настройки'!$B$3,"",IF(ISBLANK(T733),IF('Настройки'!$B$9="Нулевой спрос",0,""),IF(T733&lt;0,IF('Настройки'!$B$10="Исключить","",IF('Настройки'!$B$10="Абсолютные значения",ABS(T733),T733)),T733)))</x:f>
      </x:c>
      <x:c r="BX733" s="50" t="str">
        <x:f>IF(16&gt;'Настройки'!$B$3,"",IF(ISBLANK(U733),IF('Настройки'!$B$9="Нулевой спрос",0,""),IF(U733&lt;0,IF('Настройки'!$B$10="Исключить","",IF('Настройки'!$B$10="Абсолютные значения",ABS(U733),U733)),U733)))</x:f>
      </x:c>
      <x:c r="BY733" s="50" t="str">
        <x:f>IF(17&gt;'Настройки'!$B$3,"",IF(ISBLANK(V733),IF('Настройки'!$B$9="Нулевой спрос",0,""),IF(V733&lt;0,IF('Настройки'!$B$10="Исключить","",IF('Настройки'!$B$10="Абсолютные значения",ABS(V733),V733)),V733)))</x:f>
      </x:c>
      <x:c r="BZ733" s="50" t="str">
        <x:f>IF(18&gt;'Настройки'!$B$3,"",IF(ISBLANK(W733),IF('Настройки'!$B$9="Нулевой спрос",0,""),IF(W733&lt;0,IF('Настройки'!$B$10="Исключить","",IF('Настройки'!$B$10="Абсолютные значения",ABS(W733),W733)),W733)))</x:f>
      </x:c>
      <x:c r="CA733" s="50" t="str">
        <x:f>IF(19&gt;'Настройки'!$B$3,"",IF(ISBLANK(X733),IF('Настройки'!$B$9="Нулевой спрос",0,""),IF(X733&lt;0,IF('Настройки'!$B$10="Исключить","",IF('Настройки'!$B$10="Абсолютные значения",ABS(X733),X733)),X733)))</x:f>
      </x:c>
      <x:c r="CB733" s="50" t="str">
        <x:f>IF(20&gt;'Настройки'!$B$3,"",IF(ISBLANK(Y733),IF('Настройки'!$B$9="Нулевой спрос",0,""),IF(Y733&lt;0,IF('Настройки'!$B$10="Исключить","",IF('Настройки'!$B$10="Абсолютные значения",ABS(Y733),Y733)),Y733)))</x:f>
      </x:c>
      <x:c r="CC733" s="50" t="str">
        <x:f>IF(21&gt;'Настройки'!$B$3,"",IF(ISBLANK(Z733),IF('Настройки'!$B$9="Нулевой спрос",0,""),IF(Z733&lt;0,IF('Настройки'!$B$10="Исключить","",IF('Настройки'!$B$10="Абсолютные значения",ABS(Z733),Z733)),Z733)))</x:f>
      </x:c>
      <x:c r="CD733" s="50" t="str">
        <x:f>IF(22&gt;'Настройки'!$B$3,"",IF(ISBLANK(AA733),IF('Настройки'!$B$9="Нулевой спрос",0,""),IF(AA733&lt;0,IF('Настройки'!$B$10="Исключить","",IF('Настройки'!$B$10="Абсолютные значения",ABS(AA733),AA733)),AA733)))</x:f>
      </x:c>
      <x:c r="CE733" s="50" t="str">
        <x:f>IF(23&gt;'Настройки'!$B$3,"",IF(ISBLANK(AB733),IF('Настройки'!$B$9="Нулевой спрос",0,""),IF(AB733&lt;0,IF('Настройки'!$B$10="Исключить","",IF('Настройки'!$B$10="Абсолютные значения",ABS(AB733),AB733)),AB733)))</x:f>
      </x:c>
      <x:c r="CF733" s="50" t="str">
        <x:f>IF(24&gt;'Настройки'!$B$3,"",IF(ISBLANK(AC733),IF('Настройки'!$B$9="Нулевой спрос",0,""),IF(AC733&lt;0,IF('Настройки'!$B$10="Исключить","",IF('Настройки'!$B$10="Абсолютные значения",ABS(AC733),AC733)),AC733)))</x:f>
      </x:c>
      <x:c r="CG733" s="50" t="str">
        <x:f>IF(25&gt;'Настройки'!$B$3,"",IF(ISBLANK(AD733),IF('Настройки'!$B$9="Нулевой спрос",0,""),IF(AD733&lt;0,IF('Настройки'!$B$10="Исключить","",IF('Настройки'!$B$10="Абсолютные значения",ABS(AD733),AD733)),AD733)))</x:f>
      </x:c>
      <x:c r="CH733" s="50" t="str">
        <x:f>IF(26&gt;'Настройки'!$B$3,"",IF(ISBLANK(AE733),IF('Настройки'!$B$9="Нулевой спрос",0,""),IF(AE733&lt;0,IF('Настройки'!$B$10="Исключить","",IF('Настройки'!$B$10="Абсолютные значения",ABS(AE733),AE733)),AE733)))</x:f>
      </x:c>
      <x:c r="CI733" s="50" t="str">
        <x:f>IF(27&gt;'Настройки'!$B$3,"",IF(ISBLANK(AF733),IF('Настройки'!$B$9="Нулевой спрос",0,""),IF(AF733&lt;0,IF('Настройки'!$B$10="Исключить","",IF('Настройки'!$B$10="Абсолютные значения",ABS(AF733),AF733)),AF733)))</x:f>
      </x:c>
      <x:c r="CJ733" s="50" t="str">
        <x:f>IF(28&gt;'Настройки'!$B$3,"",IF(ISBLANK(AG733),IF('Настройки'!$B$9="Нулевой спрос",0,""),IF(AG733&lt;0,IF('Настройки'!$B$10="Исключить","",IF('Настройки'!$B$10="Абсолютные значения",ABS(AG733),AG733)),AG733)))</x:f>
      </x:c>
      <x:c r="CK733" s="50" t="str">
        <x:f>IF(29&gt;'Настройки'!$B$3,"",IF(ISBLANK(AH733),IF('Настройки'!$B$9="Нулевой спрос",0,""),IF(AH733&lt;0,IF('Настройки'!$B$10="Исключить","",IF('Настройки'!$B$10="Абсолютные значения",ABS(AH733),AH733)),AH733)))</x:f>
      </x:c>
      <x:c r="CL733" s="50" t="str">
        <x:f>IF(30&gt;'Настройки'!$B$3,"",IF(ISBLANK(AI733),IF('Настройки'!$B$9="Нулевой спрос",0,""),IF(AI733&lt;0,IF('Настройки'!$B$10="Исключить","",IF('Настройки'!$B$10="Абсолютные значения",ABS(AI733),AI733)),AI733)))</x:f>
      </x:c>
      <x:c r="CM733" s="50" t="str">
        <x:f>IF(31&gt;'Настройки'!$B$3,"",IF(ISBLANK(AJ733),IF('Настройки'!$B$9="Нулевой спрос",0,""),IF(AJ733&lt;0,IF('Настройки'!$B$10="Исключить","",IF('Настройки'!$B$10="Абсолютные значения",ABS(AJ733),AJ733)),AJ733)))</x:f>
      </x:c>
      <x:c r="CN733" s="50" t="str">
        <x:f>IF(32&gt;'Настройки'!$B$3,"",IF(ISBLANK(AK733),IF('Настройки'!$B$9="Нулевой спрос",0,""),IF(AK733&lt;0,IF('Настройки'!$B$10="Исключить","",IF('Настройки'!$B$10="Абсолютные значения",ABS(AK733),AK733)),AK733)))</x:f>
      </x:c>
      <x:c r="CO733" s="50" t="str">
        <x:f>IF(33&gt;'Настройки'!$B$3,"",IF(ISBLANK(AL733),IF('Настройки'!$B$9="Нулевой спрос",0,""),IF(AL733&lt;0,IF('Настройки'!$B$10="Исключить","",IF('Настройки'!$B$10="Абсолютные значения",ABS(AL733),AL733)),AL733)))</x:f>
      </x:c>
      <x:c r="CP733" s="50" t="str">
        <x:f>IF(34&gt;'Настройки'!$B$3,"",IF(ISBLANK(AM733),IF('Настройки'!$B$9="Нулевой спрос",0,""),IF(AM733&lt;0,IF('Настройки'!$B$10="Исключить","",IF('Настройки'!$B$10="Абсолютные значения",ABS(AM733),AM733)),AM733)))</x:f>
      </x:c>
      <x:c r="CQ733" s="50" t="str">
        <x:f>IF(35&gt;'Настройки'!$B$3,"",IF(ISBLANK(AN733),IF('Настройки'!$B$9="Нулевой спрос",0,""),IF(AN733&lt;0,IF('Настройки'!$B$10="Исключить","",IF('Настройки'!$B$10="Абсолютные значения",ABS(AN733),AN733)),AN733)))</x:f>
      </x:c>
      <x:c r="CR733" s="50" t="str">
        <x:f>IF(36&gt;'Настройки'!$B$3,"",IF(ISBLANK(AO733),IF('Настройки'!$B$9="Нулевой спрос",0,""),IF(AO733&lt;0,IF('Настройки'!$B$10="Исключить","",IF('Настройки'!$B$10="Абсолютные значения",ABS(AO733),AO733)),AO733)))</x:f>
      </x:c>
      <x:c r="CS733" s="50" t="str">
        <x:f>IF(OR(1&gt;'Настройки'!$B$3,ISBLANK(BI733),BI733=0),"",BI733)</x:f>
      </x:c>
      <x:c r="CT733" s="50" t="str">
        <x:f>IF(OR(2&gt;'Настройки'!$B$3,ISBLANK(BJ733),BJ733=0),"",BJ733)</x:f>
      </x:c>
      <x:c r="CU733" s="50" t="str">
        <x:f>IF(OR(3&gt;'Настройки'!$B$3,ISBLANK(BK733),BK733=0),"",BK733)</x:f>
      </x:c>
      <x:c r="CV733" s="50" t="str">
        <x:f>IF(OR(4&gt;'Настройки'!$B$3,ISBLANK(BL733),BL733=0),"",BL733)</x:f>
      </x:c>
      <x:c r="CW733" s="50" t="str">
        <x:f>IF(OR(5&gt;'Настройки'!$B$3,ISBLANK(BM733),BM733=0),"",BM733)</x:f>
      </x:c>
      <x:c r="CX733" s="50" t="str">
        <x:f>IF(OR(6&gt;'Настройки'!$B$3,ISBLANK(BN733),BN733=0),"",BN733)</x:f>
      </x:c>
      <x:c r="CY733" s="50" t="str">
        <x:f>IF(OR(7&gt;'Настройки'!$B$3,ISBLANK(BO733),BO733=0),"",BO733)</x:f>
      </x:c>
      <x:c r="CZ733" s="50" t="str">
        <x:f>IF(OR(8&gt;'Настройки'!$B$3,ISBLANK(BP733),BP733=0),"",BP733)</x:f>
      </x:c>
      <x:c r="DA733" s="50" t="str">
        <x:f>IF(OR(9&gt;'Настройки'!$B$3,ISBLANK(BQ733),BQ733=0),"",BQ733)</x:f>
      </x:c>
      <x:c r="DB733" s="50" t="str">
        <x:f>IF(OR(10&gt;'Настройки'!$B$3,ISBLANK(BR733),BR733=0),"",BR733)</x:f>
      </x:c>
      <x:c r="DC733" s="50" t="str">
        <x:f>IF(OR(11&gt;'Настройки'!$B$3,ISBLANK(BS733),BS733=0),"",BS733)</x:f>
      </x:c>
      <x:c r="DD733" s="50" t="str">
        <x:f>IF(OR(12&gt;'Настройки'!$B$3,ISBLANK(BT733),BT733=0),"",BT733)</x:f>
      </x:c>
      <x:c r="DE733" s="50" t="str">
        <x:f>IF(OR(13&gt;'Настройки'!$B$3,ISBLANK(BU733),BU733=0),"",BU733)</x:f>
      </x:c>
      <x:c r="DF733" s="50" t="str">
        <x:f>IF(OR(14&gt;'Настройки'!$B$3,ISBLANK(BV733),BV733=0),"",BV733)</x:f>
      </x:c>
      <x:c r="DG733" s="50" t="str">
        <x:f>IF(OR(15&gt;'Настройки'!$B$3,ISBLANK(BW733),BW733=0),"",BW733)</x:f>
      </x:c>
      <x:c r="DH733" s="50" t="str">
        <x:f>IF(OR(16&gt;'Настройки'!$B$3,ISBLANK(BX733),BX733=0),"",BX733)</x:f>
      </x:c>
      <x:c r="DI733" s="50" t="str">
        <x:f>IF(OR(17&gt;'Настройки'!$B$3,ISBLANK(BY733),BY733=0),"",BY733)</x:f>
      </x:c>
      <x:c r="DJ733" s="50" t="str">
        <x:f>IF(OR(18&gt;'Настройки'!$B$3,ISBLANK(BZ733),BZ733=0),"",BZ733)</x:f>
      </x:c>
      <x:c r="DK733" s="50" t="str">
        <x:f>IF(OR(19&gt;'Настройки'!$B$3,ISBLANK(CA733),CA733=0),"",CA733)</x:f>
      </x:c>
      <x:c r="DL733" s="50" t="str">
        <x:f>IF(OR(20&gt;'Настройки'!$B$3,ISBLANK(CB733),CB733=0),"",CB733)</x:f>
      </x:c>
      <x:c r="DM733" s="50" t="str">
        <x:f>IF(OR(21&gt;'Настройки'!$B$3,ISBLANK(CC733),CC733=0),"",CC733)</x:f>
      </x:c>
      <x:c r="DN733" s="50" t="str">
        <x:f>IF(OR(22&gt;'Настройки'!$B$3,ISBLANK(CD733),CD733=0),"",CD733)</x:f>
      </x:c>
      <x:c r="DO733" s="50" t="str">
        <x:f>IF(OR(23&gt;'Настройки'!$B$3,ISBLANK(CE733),CE733=0),"",CE733)</x:f>
      </x:c>
      <x:c r="DP733" s="50" t="str">
        <x:f>IF(OR(24&gt;'Настройки'!$B$3,ISBLANK(CF733),CF733=0),"",CF733)</x:f>
      </x:c>
      <x:c r="DQ733" s="50" t="str">
        <x:f>IF(OR(25&gt;'Настройки'!$B$3,ISBLANK(CG733),CG733=0),"",CG733)</x:f>
      </x:c>
      <x:c r="DR733" s="50" t="str">
        <x:f>IF(OR(26&gt;'Настройки'!$B$3,ISBLANK(CH733),CH733=0),"",CH733)</x:f>
      </x:c>
      <x:c r="DS733" s="50" t="str">
        <x:f>IF(OR(27&gt;'Настройки'!$B$3,ISBLANK(CI733),CI733=0),"",CI733)</x:f>
      </x:c>
      <x:c r="DT733" s="50" t="str">
        <x:f>IF(OR(28&gt;'Настройки'!$B$3,ISBLANK(CJ733),CJ733=0),"",CJ733)</x:f>
      </x:c>
      <x:c r="DU733" s="50" t="str">
        <x:f>IF(OR(29&gt;'Настройки'!$B$3,ISBLANK(CK733),CK733=0),"",CK733)</x:f>
      </x:c>
      <x:c r="DV733" s="50" t="str">
        <x:f>IF(OR(30&gt;'Настройки'!$B$3,ISBLANK(CL733),CL733=0),"",CL733)</x:f>
      </x:c>
      <x:c r="DW733" s="50" t="str">
        <x:f>IF(OR(31&gt;'Настройки'!$B$3,ISBLANK(CM733),CM733=0),"",CM733)</x:f>
      </x:c>
      <x:c r="DX733" s="50" t="str">
        <x:f>IF(OR(32&gt;'Настройки'!$B$3,ISBLANK(CN733),CN733=0),"",CN733)</x:f>
      </x:c>
      <x:c r="DY733" s="50" t="str">
        <x:f>IF(OR(33&gt;'Настройки'!$B$3,ISBLANK(CO733),CO733=0),"",CO733)</x:f>
      </x:c>
      <x:c r="DZ733" s="50" t="str">
        <x:f>IF(OR(34&gt;'Настройки'!$B$3,ISBLANK(CP733),CP733=0),"",CP733)</x:f>
      </x:c>
      <x:c r="EA733" s="50" t="str">
        <x:f>IF(OR(35&gt;'Настройки'!$B$3,ISBLANK(CQ733),CQ733=0),"",CQ733)</x:f>
      </x:c>
      <x:c r="EB733" s="50" t="str">
        <x:f>IF(OR(36&gt;'Настройки'!$B$3,ISBLANK(CR733),CR733=0),"",CR733)</x:f>
      </x:c>
      <x:c r="EC733" s="50" t="str">
        <x:f>IF(A733="","",IF(OR(BB733="AZ",BB733="BZ"),10000+ROW(),IF(AZ733&gt;'Настройки'!$B$11,20000+ROW(),IF(BF733&lt;&gt;"Обычный",30000+ROW(),IF(AX733&lt;=0,40000+ROW(),"")))))</x:f>
      </x:c>
      <x:c r="ED733" s="50" t="str">
        <x:f>IF(EC733="","",COUNTIFS($EC$2:$EC$1001,"&gt;0",$EC$2:$EC$1001,"&lt;"&amp;EC733)+1)</x:f>
      </x:c>
    </x:row>
    <x:row r="734">
      <x:c r="A734" s="115"/>
      <x:c r="B734" s="115"/>
      <x:c r="C734" s="115"/>
      <x:c r="D734" s="118"/>
      <x:c r="E734" s="118"/>
      <x:c r="F734" s="118"/>
      <x:c r="G734" s="118"/>
      <x:c r="H734" s="118"/>
      <x:c r="I734" s="118"/>
      <x:c r="J734" s="118"/>
      <x:c r="K734" s="118"/>
      <x:c r="L734" s="118"/>
      <x:c r="M734" s="118"/>
      <x:c r="N734" s="118"/>
      <x:c r="O734" s="118"/>
      <x:c r="P734" s="118"/>
      <x:c r="Q734" s="118"/>
      <x:c r="R734" s="118"/>
      <x:c r="S734" s="118"/>
      <x:c r="T734" s="118"/>
      <x:c r="U734" s="118"/>
      <x:c r="V734" s="118"/>
      <x:c r="W734" s="118"/>
      <x:c r="X734" s="118"/>
      <x:c r="Y734" s="118"/>
      <x:c r="Z734" s="118"/>
      <x:c r="AA734" s="118"/>
      <x:c r="AB734" s="118"/>
      <x:c r="AC734" s="118"/>
      <x:c r="AD734" s="118"/>
      <x:c r="AE734" s="118"/>
      <x:c r="AF734" s="118"/>
      <x:c r="AG734" s="118"/>
      <x:c r="AH734" s="118"/>
      <x:c r="AI734" s="118"/>
      <x:c r="AJ734" s="118"/>
      <x:c r="AK734" s="118"/>
      <x:c r="AL734" s="118"/>
      <x:c r="AM734" s="118"/>
      <x:c r="AN734" s="118"/>
      <x:c r="AO734" s="118"/>
      <x:c r="AP734" s="115"/>
      <x:c r="AQ734" s="49" t="str">
        <x:f>IF(A734="","",COUNT(BI734:INDEX(BI734:CR734,1,'Настройки'!$B$3)))</x:f>
      </x:c>
      <x:c r="AR734" s="49" t="str">
        <x:f>IF(A734="","",SUM(BI734:INDEX(BI734:CR734,1,'Настройки'!$B$3)))</x:f>
      </x:c>
      <x:c r="AS734" s="58" t="str">
        <x:f>IF(A734="","",IF('Настройки'!$B$4="Стоимость потребления",AR734*D734,IF('Настройки'!$B$4="Количество",AR734,E734)))</x:f>
      </x:c>
      <x:c r="AT734" s="61" t="str">
        <x:f>IF(OR(A734="",AS734&lt;0,SUM($AS$2:$AS$1001)&lt;=0),"",AS734/SUM($AS$2:$AS$1001))</x:f>
      </x:c>
      <x:c r="AU734" s="61" t="str">
        <x:f>IF(OR(A734="",AS734&lt;0,SUM($AS$2:$AS$1001)&lt;=0),"",SUMIFS($AS$2:$AS$1001,$AS$2:$AS$1001,"&gt;"&amp;AS734)/SUM($AS$2:$AS$1001))</x:f>
      </x:c>
      <x:c r="AV734" s="61" t="str">
        <x:f>IF(OR(A734="",AS734&lt;0,SUM($AS$2:$AS$1001)&lt;=0),"",SUMIFS($AS$2:$AS$1001,$AS$2:$AS$1001,"&gt;="&amp;AS734)/SUM($AS$2:$AS$1001))</x:f>
      </x:c>
      <x:c r="AW734" s="49" t="str">
        <x:f>IF(A734="","",IF(SUM($AS$2:$AS$1001)&lt;=0,"Не определён",IF(AS734&lt;0,"Исключение",IF(AU734&lt;'Настройки'!$B$5,"A",IF(AU734&lt;'Настройки'!$B$6,"B","C")))))</x:f>
      </x:c>
      <x:c r="AX734" s="58" t="str">
        <x:f>IF(A734="","",IF(AQ734=0,"",AVERAGE(BI734:INDEX(BI734:CR734,1,'Настройки'!$B$3))))</x:f>
      </x:c>
      <x:c r="AY734" s="58" t="str">
        <x:f>IF(OR(A734="",AQ734=0),"",STDEVP(BI734:INDEX(BI734:CR734,1,'Настройки'!$B$3)))</x:f>
      </x:c>
      <x:c r="AZ734" s="61" t="str">
        <x:f>IF(OR(A734="",AQ734&lt;'Настройки'!$B$12,AX734&lt;=0,AND('Настройки'!$B$10="Блокировать",COUNTIF(F734:INDEX(F734:AO734,1,'Настройки'!$B$3),"&lt;0")&gt;0)),"",AY734/ABS(AX734))</x:f>
      </x:c>
      <x:c r="BA734" s="49" t="str">
        <x:f>IF(A734="","",IF(AND('Настройки'!$B$10="Блокировать",COUNTIF(F734:INDEX(F734:AO734,1,'Настройки'!$B$3),"&lt;0")&gt;0),"Не определён",IF(AQ734&lt;'Настройки'!$B$12,"Не определён",IF(AX734=0,"Нет спроса",IF(AX734&lt;0,"Не определён",IF(AZ734&lt;='Настройки'!$B$7,"X",IF(AZ734&lt;='Настройки'!$B$8,"Y","Z")))))))</x:f>
      </x:c>
      <x:c r="BB734" s="49" t="str">
        <x:f>IF(OR(A734="",LEN(AW734)&lt;&gt;1,LEN(BA734)&lt;&gt;1),"",AW734&amp;BA734)</x:f>
      </x:c>
      <x:c r="BC734" s="61" t="str">
        <x:f>IF(OR(A734="",AQ734=0),"",(COUNT(BI734:INDEX(BI734:CR734,1,'Настройки'!$B$3))-COUNT(CS734:INDEX(CS734:EB734,1,'Настройки'!$B$3)))/AQ734)</x:f>
      </x:c>
      <x:c r="BD734" s="64" t="str">
        <x:f>IF(OR(A734="",COUNT(CS734:INDEX(CS734:EB734,1,'Настройки'!$B$3))=0),"",AQ734/COUNT(CS734:INDEX(CS734:EB734,1,'Настройки'!$B$3)))</x:f>
      </x:c>
      <x:c r="BE734" s="64" t="str">
        <x:f>IF(OR(A734="",COUNT(CS734:INDEX(CS734:EB734,1,'Настройки'!$B$3))=0),"",IF(AVERAGE(CS734:INDEX(CS734:EB734,1,'Настройки'!$B$3))=0,"",(STDEVP(CS734:INDEX(CS734:EB734,1,'Настройки'!$B$3))/ABS(AVERAGE(CS734:INDEX(CS734:EB734,1,'Настройки'!$B$3))))^2))</x:f>
      </x:c>
      <x:c r="BF734" s="49" t="str">
        <x:f>IF(A734="","",IF(AQ734&lt;3,"Недостаточно",IF(AQ734&lt;6,"Предварительный","Обычный")))</x:f>
      </x:c>
      <x:c r="BG734" s="49" t="str">
        <x:f>IF(A734="","",IF(COUNTIF(F734:INDEX(F734:AO734,1,'Настройки'!$B$3),"&lt;0")&gt;0,IF('Настройки'!$B$10="Блокировать","Отрицательный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"),"")&amp;IF(AQ734&lt;3,"Недостаточно истории. ",IF(AQ734&lt;6,"Предварительная классификация. ",""))&amp;IF(AX734=0,"Нет спроса за горизонт. ","")&amp;IF(AZ734&gt;'Настройки'!$B$11,"Экстремальная вариативность. ",""))</x:f>
      </x:c>
      <x:c r="BH734" s="49" t="str">
        <x:f>IF(A734="","",IFERROR(VLOOKUP(BB734,'Настройки'!$D$3:$E$11,2,FALSE),"Сначала проверьте исходные данные и историю спроса.")&amp;" Уточните срок поставки, MOQ и критичность.")</x:f>
      </x:c>
      <x:c r="BI734" s="50" t="str">
        <x:f>IF(1&gt;'Настройки'!$B$3,"",IF(ISBLANK(F734),IF('Настройки'!$B$9="Нулевой спрос",0,""),IF(F734&lt;0,IF('Настройки'!$B$10="Исключить","",IF('Настройки'!$B$10="Абсолютные значения",ABS(F734),F734)),F734)))</x:f>
      </x:c>
      <x:c r="BJ734" s="50" t="str">
        <x:f>IF(2&gt;'Настройки'!$B$3,"",IF(ISBLANK(G734),IF('Настройки'!$B$9="Нулевой спрос",0,""),IF(G734&lt;0,IF('Настройки'!$B$10="Исключить","",IF('Настройки'!$B$10="Абсолютные значения",ABS(G734),G734)),G734)))</x:f>
      </x:c>
      <x:c r="BK734" s="50" t="str">
        <x:f>IF(3&gt;'Настройки'!$B$3,"",IF(ISBLANK(H734),IF('Настройки'!$B$9="Нулевой спрос",0,""),IF(H734&lt;0,IF('Настройки'!$B$10="Исключить","",IF('Настройки'!$B$10="Абсолютные значения",ABS(H734),H734)),H734)))</x:f>
      </x:c>
      <x:c r="BL734" s="50" t="str">
        <x:f>IF(4&gt;'Настройки'!$B$3,"",IF(ISBLANK(I734),IF('Настройки'!$B$9="Нулевой спрос",0,""),IF(I734&lt;0,IF('Настройки'!$B$10="Исключить","",IF('Настройки'!$B$10="Абсолютные значения",ABS(I734),I734)),I734)))</x:f>
      </x:c>
      <x:c r="BM734" s="50" t="str">
        <x:f>IF(5&gt;'Настройки'!$B$3,"",IF(ISBLANK(J734),IF('Настройки'!$B$9="Нулевой спрос",0,""),IF(J734&lt;0,IF('Настройки'!$B$10="Исключить","",IF('Настройки'!$B$10="Абсолютные значения",ABS(J734),J734)),J734)))</x:f>
      </x:c>
      <x:c r="BN734" s="50" t="str">
        <x:f>IF(6&gt;'Настройки'!$B$3,"",IF(ISBLANK(K734),IF('Настройки'!$B$9="Нулевой спрос",0,""),IF(K734&lt;0,IF('Настройки'!$B$10="Исключить","",IF('Настройки'!$B$10="Абсолютные значения",ABS(K734),K734)),K734)))</x:f>
      </x:c>
      <x:c r="BO734" s="50" t="str">
        <x:f>IF(7&gt;'Настройки'!$B$3,"",IF(ISBLANK(L734),IF('Настройки'!$B$9="Нулевой спрос",0,""),IF(L734&lt;0,IF('Настройки'!$B$10="Исключить","",IF('Настройки'!$B$10="Абсолютные значения",ABS(L734),L734)),L734)))</x:f>
      </x:c>
      <x:c r="BP734" s="50" t="str">
        <x:f>IF(8&gt;'Настройки'!$B$3,"",IF(ISBLANK(M734),IF('Настройки'!$B$9="Нулевой спрос",0,""),IF(M734&lt;0,IF('Настройки'!$B$10="Исключить","",IF('Настройки'!$B$10="Абсолютные значения",ABS(M734),M734)),M734)))</x:f>
      </x:c>
      <x:c r="BQ734" s="50" t="str">
        <x:f>IF(9&gt;'Настройки'!$B$3,"",IF(ISBLANK(N734),IF('Настройки'!$B$9="Нулевой спрос",0,""),IF(N734&lt;0,IF('Настройки'!$B$10="Исключить","",IF('Настройки'!$B$10="Абсолютные значения",ABS(N734),N734)),N734)))</x:f>
      </x:c>
      <x:c r="BR734" s="50" t="str">
        <x:f>IF(10&gt;'Настройки'!$B$3,"",IF(ISBLANK(O734),IF('Настройки'!$B$9="Нулевой спрос",0,""),IF(O734&lt;0,IF('Настройки'!$B$10="Исключить","",IF('Настройки'!$B$10="Абсолютные значения",ABS(O734),O734)),O734)))</x:f>
      </x:c>
      <x:c r="BS734" s="50" t="str">
        <x:f>IF(11&gt;'Настройки'!$B$3,"",IF(ISBLANK(P734),IF('Настройки'!$B$9="Нулевой спрос",0,""),IF(P734&lt;0,IF('Настройки'!$B$10="Исключить","",IF('Настройки'!$B$10="Абсолютные значения",ABS(P734),P734)),P734)))</x:f>
      </x:c>
      <x:c r="BT734" s="50" t="str">
        <x:f>IF(12&gt;'Настройки'!$B$3,"",IF(ISBLANK(Q734),IF('Настройки'!$B$9="Нулевой спрос",0,""),IF(Q734&lt;0,IF('Настройки'!$B$10="Исключить","",IF('Настройки'!$B$10="Абсолютные значения",ABS(Q734),Q734)),Q734)))</x:f>
      </x:c>
      <x:c r="BU734" s="50" t="str">
        <x:f>IF(13&gt;'Настройки'!$B$3,"",IF(ISBLANK(R734),IF('Настройки'!$B$9="Нулевой спрос",0,""),IF(R734&lt;0,IF('Настройки'!$B$10="Исключить","",IF('Настройки'!$B$10="Абсолютные значения",ABS(R734),R734)),R734)))</x:f>
      </x:c>
      <x:c r="BV734" s="50" t="str">
        <x:f>IF(14&gt;'Настройки'!$B$3,"",IF(ISBLANK(S734),IF('Настройки'!$B$9="Нулевой спрос",0,""),IF(S734&lt;0,IF('Настройки'!$B$10="Исключить","",IF('Настройки'!$B$10="Абсолютные значения",ABS(S734),S734)),S734)))</x:f>
      </x:c>
      <x:c r="BW734" s="50" t="str">
        <x:f>IF(15&gt;'Настройки'!$B$3,"",IF(ISBLANK(T734),IF('Настройки'!$B$9="Нулевой спрос",0,""),IF(T734&lt;0,IF('Настройки'!$B$10="Исключить","",IF('Настройки'!$B$10="Абсолютные значения",ABS(T734),T734)),T734)))</x:f>
      </x:c>
      <x:c r="BX734" s="50" t="str">
        <x:f>IF(16&gt;'Настройки'!$B$3,"",IF(ISBLANK(U734),IF('Настройки'!$B$9="Нулевой спрос",0,""),IF(U734&lt;0,IF('Настройки'!$B$10="Исключить","",IF('Настройки'!$B$10="Абсолютные значения",ABS(U734),U734)),U734)))</x:f>
      </x:c>
      <x:c r="BY734" s="50" t="str">
        <x:f>IF(17&gt;'Настройки'!$B$3,"",IF(ISBLANK(V734),IF('Настройки'!$B$9="Нулевой спрос",0,""),IF(V734&lt;0,IF('Настройки'!$B$10="Исключить","",IF('Настройки'!$B$10="Абсолютные значения",ABS(V734),V734)),V734)))</x:f>
      </x:c>
      <x:c r="BZ734" s="50" t="str">
        <x:f>IF(18&gt;'Настройки'!$B$3,"",IF(ISBLANK(W734),IF('Настройки'!$B$9="Нулевой спрос",0,""),IF(W734&lt;0,IF('Настройки'!$B$10="Исключить","",IF('Настройки'!$B$10="Абсолютные значения",ABS(W734),W734)),W734)))</x:f>
      </x:c>
      <x:c r="CA734" s="50" t="str">
        <x:f>IF(19&gt;'Настройки'!$B$3,"",IF(ISBLANK(X734),IF('Настройки'!$B$9="Нулевой спрос",0,""),IF(X734&lt;0,IF('Настройки'!$B$10="Исключить","",IF('Настройки'!$B$10="Абсолютные значения",ABS(X734),X734)),X734)))</x:f>
      </x:c>
      <x:c r="CB734" s="50" t="str">
        <x:f>IF(20&gt;'Настройки'!$B$3,"",IF(ISBLANK(Y734),IF('Настройки'!$B$9="Нулевой спрос",0,""),IF(Y734&lt;0,IF('Настройки'!$B$10="Исключить","",IF('Настройки'!$B$10="Абсолютные значения",ABS(Y734),Y734)),Y734)))</x:f>
      </x:c>
      <x:c r="CC734" s="50" t="str">
        <x:f>IF(21&gt;'Настройки'!$B$3,"",IF(ISBLANK(Z734),IF('Настройки'!$B$9="Нулевой спрос",0,""),IF(Z734&lt;0,IF('Настройки'!$B$10="Исключить","",IF('Настройки'!$B$10="Абсолютные значения",ABS(Z734),Z734)),Z734)))</x:f>
      </x:c>
      <x:c r="CD734" s="50" t="str">
        <x:f>IF(22&gt;'Настройки'!$B$3,"",IF(ISBLANK(AA734),IF('Настройки'!$B$9="Нулевой спрос",0,""),IF(AA734&lt;0,IF('Настройки'!$B$10="Исключить","",IF('Настройки'!$B$10="Абсолютные значения",ABS(AA734),AA734)),AA734)))</x:f>
      </x:c>
      <x:c r="CE734" s="50" t="str">
        <x:f>IF(23&gt;'Настройки'!$B$3,"",IF(ISBLANK(AB734),IF('Настройки'!$B$9="Нулевой спрос",0,""),IF(AB734&lt;0,IF('Настройки'!$B$10="Исключить","",IF('Настройки'!$B$10="Абсолютные значения",ABS(AB734),AB734)),AB734)))</x:f>
      </x:c>
      <x:c r="CF734" s="50" t="str">
        <x:f>IF(24&gt;'Настройки'!$B$3,"",IF(ISBLANK(AC734),IF('Настройки'!$B$9="Нулевой спрос",0,""),IF(AC734&lt;0,IF('Настройки'!$B$10="Исключить","",IF('Настройки'!$B$10="Абсолютные значения",ABS(AC734),AC734)),AC734)))</x:f>
      </x:c>
      <x:c r="CG734" s="50" t="str">
        <x:f>IF(25&gt;'Настройки'!$B$3,"",IF(ISBLANK(AD734),IF('Настройки'!$B$9="Нулевой спрос",0,""),IF(AD734&lt;0,IF('Настройки'!$B$10="Исключить","",IF('Настройки'!$B$10="Абсолютные значения",ABS(AD734),AD734)),AD734)))</x:f>
      </x:c>
      <x:c r="CH734" s="50" t="str">
        <x:f>IF(26&gt;'Настройки'!$B$3,"",IF(ISBLANK(AE734),IF('Настройки'!$B$9="Нулевой спрос",0,""),IF(AE734&lt;0,IF('Настройки'!$B$10="Исключить","",IF('Настройки'!$B$10="Абсолютные значения",ABS(AE734),AE734)),AE734)))</x:f>
      </x:c>
      <x:c r="CI734" s="50" t="str">
        <x:f>IF(27&gt;'Настройки'!$B$3,"",IF(ISBLANK(AF734),IF('Настройки'!$B$9="Нулевой спрос",0,""),IF(AF734&lt;0,IF('Настройки'!$B$10="Исключить","",IF('Настройки'!$B$10="Абсолютные значения",ABS(AF734),AF734)),AF734)))</x:f>
      </x:c>
      <x:c r="CJ734" s="50" t="str">
        <x:f>IF(28&gt;'Настройки'!$B$3,"",IF(ISBLANK(AG734),IF('Настройки'!$B$9="Нулевой спрос",0,""),IF(AG734&lt;0,IF('Настройки'!$B$10="Исключить","",IF('Настройки'!$B$10="Абсолютные значения",ABS(AG734),AG734)),AG734)))</x:f>
      </x:c>
      <x:c r="CK734" s="50" t="str">
        <x:f>IF(29&gt;'Настройки'!$B$3,"",IF(ISBLANK(AH734),IF('Настройки'!$B$9="Нулевой спрос",0,""),IF(AH734&lt;0,IF('Настройки'!$B$10="Исключить","",IF('Настройки'!$B$10="Абсолютные значения",ABS(AH734),AH734)),AH734)))</x:f>
      </x:c>
      <x:c r="CL734" s="50" t="str">
        <x:f>IF(30&gt;'Настройки'!$B$3,"",IF(ISBLANK(AI734),IF('Настройки'!$B$9="Нулевой спрос",0,""),IF(AI734&lt;0,IF('Настройки'!$B$10="Исключить","",IF('Настройки'!$B$10="Абсолютные значения",ABS(AI734),AI734)),AI734)))</x:f>
      </x:c>
      <x:c r="CM734" s="50" t="str">
        <x:f>IF(31&gt;'Настройки'!$B$3,"",IF(ISBLANK(AJ734),IF('Настройки'!$B$9="Нулевой спрос",0,""),IF(AJ734&lt;0,IF('Настройки'!$B$10="Исключить","",IF('Настройки'!$B$10="Абсолютные значения",ABS(AJ734),AJ734)),AJ734)))</x:f>
      </x:c>
      <x:c r="CN734" s="50" t="str">
        <x:f>IF(32&gt;'Настройки'!$B$3,"",IF(ISBLANK(AK734),IF('Настройки'!$B$9="Нулевой спрос",0,""),IF(AK734&lt;0,IF('Настройки'!$B$10="Исключить","",IF('Настройки'!$B$10="Абсолютные значения",ABS(AK734),AK734)),AK734)))</x:f>
      </x:c>
      <x:c r="CO734" s="50" t="str">
        <x:f>IF(33&gt;'Настройки'!$B$3,"",IF(ISBLANK(AL734),IF('Настройки'!$B$9="Нулевой спрос",0,""),IF(AL734&lt;0,IF('Настройки'!$B$10="Исключить","",IF('Настройки'!$B$10="Абсолютные значения",ABS(AL734),AL734)),AL734)))</x:f>
      </x:c>
      <x:c r="CP734" s="50" t="str">
        <x:f>IF(34&gt;'Настройки'!$B$3,"",IF(ISBLANK(AM734),IF('Настройки'!$B$9="Нулевой спрос",0,""),IF(AM734&lt;0,IF('Настройки'!$B$10="Исключить","",IF('Настройки'!$B$10="Абсолютные значения",ABS(AM734),AM734)),AM734)))</x:f>
      </x:c>
      <x:c r="CQ734" s="50" t="str">
        <x:f>IF(35&gt;'Настройки'!$B$3,"",IF(ISBLANK(AN734),IF('Настройки'!$B$9="Нулевой спрос",0,""),IF(AN734&lt;0,IF('Настройки'!$B$10="Исключить","",IF('Настройки'!$B$10="Абсолютные значения",ABS(AN734),AN734)),AN734)))</x:f>
      </x:c>
      <x:c r="CR734" s="50" t="str">
        <x:f>IF(36&gt;'Настройки'!$B$3,"",IF(ISBLANK(AO734),IF('Настройки'!$B$9="Нулевой спрос",0,""),IF(AO734&lt;0,IF('Настройки'!$B$10="Исключить","",IF('Настройки'!$B$10="Абсолютные значения",ABS(AO734),AO734)),AO734)))</x:f>
      </x:c>
      <x:c r="CS734" s="50" t="str">
        <x:f>IF(OR(1&gt;'Настройки'!$B$3,ISBLANK(BI734),BI734=0),"",BI734)</x:f>
      </x:c>
      <x:c r="CT734" s="50" t="str">
        <x:f>IF(OR(2&gt;'Настройки'!$B$3,ISBLANK(BJ734),BJ734=0),"",BJ734)</x:f>
      </x:c>
      <x:c r="CU734" s="50" t="str">
        <x:f>IF(OR(3&gt;'Настройки'!$B$3,ISBLANK(BK734),BK734=0),"",BK734)</x:f>
      </x:c>
      <x:c r="CV734" s="50" t="str">
        <x:f>IF(OR(4&gt;'Настройки'!$B$3,ISBLANK(BL734),BL734=0),"",BL734)</x:f>
      </x:c>
      <x:c r="CW734" s="50" t="str">
        <x:f>IF(OR(5&gt;'Настройки'!$B$3,ISBLANK(BM734),BM734=0),"",BM734)</x:f>
      </x:c>
      <x:c r="CX734" s="50" t="str">
        <x:f>IF(OR(6&gt;'Настройки'!$B$3,ISBLANK(BN734),BN734=0),"",BN734)</x:f>
      </x:c>
      <x:c r="CY734" s="50" t="str">
        <x:f>IF(OR(7&gt;'Настройки'!$B$3,ISBLANK(BO734),BO734=0),"",BO734)</x:f>
      </x:c>
      <x:c r="CZ734" s="50" t="str">
        <x:f>IF(OR(8&gt;'Настройки'!$B$3,ISBLANK(BP734),BP734=0),"",BP734)</x:f>
      </x:c>
      <x:c r="DA734" s="50" t="str">
        <x:f>IF(OR(9&gt;'Настройки'!$B$3,ISBLANK(BQ734),BQ734=0),"",BQ734)</x:f>
      </x:c>
      <x:c r="DB734" s="50" t="str">
        <x:f>IF(OR(10&gt;'Настройки'!$B$3,ISBLANK(BR734),BR734=0),"",BR734)</x:f>
      </x:c>
      <x:c r="DC734" s="50" t="str">
        <x:f>IF(OR(11&gt;'Настройки'!$B$3,ISBLANK(BS734),BS734=0),"",BS734)</x:f>
      </x:c>
      <x:c r="DD734" s="50" t="str">
        <x:f>IF(OR(12&gt;'Настройки'!$B$3,ISBLANK(BT734),BT734=0),"",BT734)</x:f>
      </x:c>
      <x:c r="DE734" s="50" t="str">
        <x:f>IF(OR(13&gt;'Настройки'!$B$3,ISBLANK(BU734),BU734=0),"",BU734)</x:f>
      </x:c>
      <x:c r="DF734" s="50" t="str">
        <x:f>IF(OR(14&gt;'Настройки'!$B$3,ISBLANK(BV734),BV734=0),"",BV734)</x:f>
      </x:c>
      <x:c r="DG734" s="50" t="str">
        <x:f>IF(OR(15&gt;'Настройки'!$B$3,ISBLANK(BW734),BW734=0),"",BW734)</x:f>
      </x:c>
      <x:c r="DH734" s="50" t="str">
        <x:f>IF(OR(16&gt;'Настройки'!$B$3,ISBLANK(BX734),BX734=0),"",BX734)</x:f>
      </x:c>
      <x:c r="DI734" s="50" t="str">
        <x:f>IF(OR(17&gt;'Настройки'!$B$3,ISBLANK(BY734),BY734=0),"",BY734)</x:f>
      </x:c>
      <x:c r="DJ734" s="50" t="str">
        <x:f>IF(OR(18&gt;'Настройки'!$B$3,ISBLANK(BZ734),BZ734=0),"",BZ734)</x:f>
      </x:c>
      <x:c r="DK734" s="50" t="str">
        <x:f>IF(OR(19&gt;'Настройки'!$B$3,ISBLANK(CA734),CA734=0),"",CA734)</x:f>
      </x:c>
      <x:c r="DL734" s="50" t="str">
        <x:f>IF(OR(20&gt;'Настройки'!$B$3,ISBLANK(CB734),CB734=0),"",CB734)</x:f>
      </x:c>
      <x:c r="DM734" s="50" t="str">
        <x:f>IF(OR(21&gt;'Настройки'!$B$3,ISBLANK(CC734),CC734=0),"",CC734)</x:f>
      </x:c>
      <x:c r="DN734" s="50" t="str">
        <x:f>IF(OR(22&gt;'Настройки'!$B$3,ISBLANK(CD734),CD734=0),"",CD734)</x:f>
      </x:c>
      <x:c r="DO734" s="50" t="str">
        <x:f>IF(OR(23&gt;'Настройки'!$B$3,ISBLANK(CE734),CE734=0),"",CE734)</x:f>
      </x:c>
      <x:c r="DP734" s="50" t="str">
        <x:f>IF(OR(24&gt;'Настройки'!$B$3,ISBLANK(CF734),CF734=0),"",CF734)</x:f>
      </x:c>
      <x:c r="DQ734" s="50" t="str">
        <x:f>IF(OR(25&gt;'Настройки'!$B$3,ISBLANK(CG734),CG734=0),"",CG734)</x:f>
      </x:c>
      <x:c r="DR734" s="50" t="str">
        <x:f>IF(OR(26&gt;'Настройки'!$B$3,ISBLANK(CH734),CH734=0),"",CH734)</x:f>
      </x:c>
      <x:c r="DS734" s="50" t="str">
        <x:f>IF(OR(27&gt;'Настройки'!$B$3,ISBLANK(CI734),CI734=0),"",CI734)</x:f>
      </x:c>
      <x:c r="DT734" s="50" t="str">
        <x:f>IF(OR(28&gt;'Настройки'!$B$3,ISBLANK(CJ734),CJ734=0),"",CJ734)</x:f>
      </x:c>
      <x:c r="DU734" s="50" t="str">
        <x:f>IF(OR(29&gt;'Настройки'!$B$3,ISBLANK(CK734),CK734=0),"",CK734)</x:f>
      </x:c>
      <x:c r="DV734" s="50" t="str">
        <x:f>IF(OR(30&gt;'Настройки'!$B$3,ISBLANK(CL734),CL734=0),"",CL734)</x:f>
      </x:c>
      <x:c r="DW734" s="50" t="str">
        <x:f>IF(OR(31&gt;'Настройки'!$B$3,ISBLANK(CM734),CM734=0),"",CM734)</x:f>
      </x:c>
      <x:c r="DX734" s="50" t="str">
        <x:f>IF(OR(32&gt;'Настройки'!$B$3,ISBLANK(CN734),CN734=0),"",CN734)</x:f>
      </x:c>
      <x:c r="DY734" s="50" t="str">
        <x:f>IF(OR(33&gt;'Настройки'!$B$3,ISBLANK(CO734),CO734=0),"",CO734)</x:f>
      </x:c>
      <x:c r="DZ734" s="50" t="str">
        <x:f>IF(OR(34&gt;'Настройки'!$B$3,ISBLANK(CP734),CP734=0),"",CP734)</x:f>
      </x:c>
      <x:c r="EA734" s="50" t="str">
        <x:f>IF(OR(35&gt;'Настройки'!$B$3,ISBLANK(CQ734),CQ734=0),"",CQ734)</x:f>
      </x:c>
      <x:c r="EB734" s="50" t="str">
        <x:f>IF(OR(36&gt;'Настройки'!$B$3,ISBLANK(CR734),CR734=0),"",CR734)</x:f>
      </x:c>
      <x:c r="EC734" s="50" t="str">
        <x:f>IF(A734="","",IF(OR(BB734="AZ",BB734="BZ"),10000+ROW(),IF(AZ734&gt;'Настройки'!$B$11,20000+ROW(),IF(BF734&lt;&gt;"Обычный",30000+ROW(),IF(AX734&lt;=0,40000+ROW(),"")))))</x:f>
      </x:c>
      <x:c r="ED734" s="50" t="str">
        <x:f>IF(EC734="","",COUNTIFS($EC$2:$EC$1001,"&gt;0",$EC$2:$EC$1001,"&lt;"&amp;EC734)+1)</x:f>
      </x:c>
    </x:row>
    <x:row r="735">
      <x:c r="A735" s="115"/>
      <x:c r="B735" s="115"/>
      <x:c r="C735" s="115"/>
      <x:c r="D735" s="118"/>
      <x:c r="E735" s="118"/>
      <x:c r="F735" s="118"/>
      <x:c r="G735" s="118"/>
      <x:c r="H735" s="118"/>
      <x:c r="I735" s="118"/>
      <x:c r="J735" s="118"/>
      <x:c r="K735" s="118"/>
      <x:c r="L735" s="118"/>
      <x:c r="M735" s="118"/>
      <x:c r="N735" s="118"/>
      <x:c r="O735" s="118"/>
      <x:c r="P735" s="118"/>
      <x:c r="Q735" s="118"/>
      <x:c r="R735" s="118"/>
      <x:c r="S735" s="118"/>
      <x:c r="T735" s="118"/>
      <x:c r="U735" s="118"/>
      <x:c r="V735" s="118"/>
      <x:c r="W735" s="118"/>
      <x:c r="X735" s="118"/>
      <x:c r="Y735" s="118"/>
      <x:c r="Z735" s="118"/>
      <x:c r="AA735" s="118"/>
      <x:c r="AB735" s="118"/>
      <x:c r="AC735" s="118"/>
      <x:c r="AD735" s="118"/>
      <x:c r="AE735" s="118"/>
      <x:c r="AF735" s="118"/>
      <x:c r="AG735" s="118"/>
      <x:c r="AH735" s="118"/>
      <x:c r="AI735" s="118"/>
      <x:c r="AJ735" s="118"/>
      <x:c r="AK735" s="118"/>
      <x:c r="AL735" s="118"/>
      <x:c r="AM735" s="118"/>
      <x:c r="AN735" s="118"/>
      <x:c r="AO735" s="118"/>
      <x:c r="AP735" s="115"/>
      <x:c r="AQ735" s="49" t="str">
        <x:f>IF(A735="","",COUNT(BI735:INDEX(BI735:CR735,1,'Настройки'!$B$3)))</x:f>
      </x:c>
      <x:c r="AR735" s="49" t="str">
        <x:f>IF(A735="","",SUM(BI735:INDEX(BI735:CR735,1,'Настройки'!$B$3)))</x:f>
      </x:c>
      <x:c r="AS735" s="58" t="str">
        <x:f>IF(A735="","",IF('Настройки'!$B$4="Стоимость потребления",AR735*D735,IF('Настройки'!$B$4="Количество",AR735,E735)))</x:f>
      </x:c>
      <x:c r="AT735" s="61" t="str">
        <x:f>IF(OR(A735="",AS735&lt;0,SUM($AS$2:$AS$1001)&lt;=0),"",AS735/SUM($AS$2:$AS$1001))</x:f>
      </x:c>
      <x:c r="AU735" s="61" t="str">
        <x:f>IF(OR(A735="",AS735&lt;0,SUM($AS$2:$AS$1001)&lt;=0),"",SUMIFS($AS$2:$AS$1001,$AS$2:$AS$1001,"&gt;"&amp;AS735)/SUM($AS$2:$AS$1001))</x:f>
      </x:c>
      <x:c r="AV735" s="61" t="str">
        <x:f>IF(OR(A735="",AS735&lt;0,SUM($AS$2:$AS$1001)&lt;=0),"",SUMIFS($AS$2:$AS$1001,$AS$2:$AS$1001,"&gt;="&amp;AS735)/SUM($AS$2:$AS$1001))</x:f>
      </x:c>
      <x:c r="AW735" s="49" t="str">
        <x:f>IF(A735="","",IF(SUM($AS$2:$AS$1001)&lt;=0,"Не определён",IF(AS735&lt;0,"Исключение",IF(AU735&lt;'Настройки'!$B$5,"A",IF(AU735&lt;'Настройки'!$B$6,"B","C")))))</x:f>
      </x:c>
      <x:c r="AX735" s="58" t="str">
        <x:f>IF(A735="","",IF(AQ735=0,"",AVERAGE(BI735:INDEX(BI735:CR735,1,'Настройки'!$B$3))))</x:f>
      </x:c>
      <x:c r="AY735" s="58" t="str">
        <x:f>IF(OR(A735="",AQ735=0),"",STDEVP(BI735:INDEX(BI735:CR735,1,'Настройки'!$B$3)))</x:f>
      </x:c>
      <x:c r="AZ735" s="61" t="str">
        <x:f>IF(OR(A735="",AQ735&lt;'Настройки'!$B$12,AX735&lt;=0,AND('Настройки'!$B$10="Блокировать",COUNTIF(F735:INDEX(F735:AO735,1,'Настройки'!$B$3),"&lt;0")&gt;0)),"",AY735/ABS(AX735))</x:f>
      </x:c>
      <x:c r="BA735" s="49" t="str">
        <x:f>IF(A735="","",IF(AND('Настройки'!$B$10="Блокировать",COUNTIF(F735:INDEX(F735:AO735,1,'Настройки'!$B$3),"&lt;0")&gt;0),"Не определён",IF(AQ735&lt;'Настройки'!$B$12,"Не определён",IF(AX735=0,"Нет спроса",IF(AX735&lt;0,"Не определён",IF(AZ735&lt;='Настройки'!$B$7,"X",IF(AZ735&lt;='Настройки'!$B$8,"Y","Z")))))))</x:f>
      </x:c>
      <x:c r="BB735" s="49" t="str">
        <x:f>IF(OR(A735="",LEN(AW735)&lt;&gt;1,LEN(BA735)&lt;&gt;1),"",AW735&amp;BA735)</x:f>
      </x:c>
      <x:c r="BC735" s="61" t="str">
        <x:f>IF(OR(A735="",AQ735=0),"",(COUNT(BI735:INDEX(BI735:CR735,1,'Настройки'!$B$3))-COUNT(CS735:INDEX(CS735:EB735,1,'Настройки'!$B$3)))/AQ735)</x:f>
      </x:c>
      <x:c r="BD735" s="64" t="str">
        <x:f>IF(OR(A735="",COUNT(CS735:INDEX(CS735:EB735,1,'Настройки'!$B$3))=0),"",AQ735/COUNT(CS735:INDEX(CS735:EB735,1,'Настройки'!$B$3)))</x:f>
      </x:c>
      <x:c r="BE735" s="64" t="str">
        <x:f>IF(OR(A735="",COUNT(CS735:INDEX(CS735:EB735,1,'Настройки'!$B$3))=0),"",IF(AVERAGE(CS735:INDEX(CS735:EB735,1,'Настройки'!$B$3))=0,"",(STDEVP(CS735:INDEX(CS735:EB735,1,'Настройки'!$B$3))/ABS(AVERAGE(CS735:INDEX(CS735:EB735,1,'Настройки'!$B$3))))^2))</x:f>
      </x:c>
      <x:c r="BF735" s="49" t="str">
        <x:f>IF(A735="","",IF(AQ735&lt;3,"Недостаточно",IF(AQ735&lt;6,"Предварительный","Обычный")))</x:f>
      </x:c>
      <x:c r="BG735" s="49" t="str">
        <x:f>IF(A735="","",IF(COUNTIF(F735:INDEX(F735:AO735,1,'Настройки'!$B$3),"&lt;0")&gt;0,IF('Настройки'!$B$10="Блокировать","Отрицательный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"),"")&amp;IF(AQ735&lt;3,"Недостаточно истории. ",IF(AQ735&lt;6,"Предварительная классификация. ",""))&amp;IF(AX735=0,"Нет спроса за горизонт. ","")&amp;IF(AZ735&gt;'Настройки'!$B$11,"Экстремальная вариативность. ",""))</x:f>
      </x:c>
      <x:c r="BH735" s="49" t="str">
        <x:f>IF(A735="","",IFERROR(VLOOKUP(BB735,'Настройки'!$D$3:$E$11,2,FALSE),"Сначала проверьте исходные данные и историю спроса.")&amp;" Уточните срок поставки, MOQ и критичность.")</x:f>
      </x:c>
      <x:c r="BI735" s="50" t="str">
        <x:f>IF(1&gt;'Настройки'!$B$3,"",IF(ISBLANK(F735),IF('Настройки'!$B$9="Нулевой спрос",0,""),IF(F735&lt;0,IF('Настройки'!$B$10="Исключить","",IF('Настройки'!$B$10="Абсолютные значения",ABS(F735),F735)),F735)))</x:f>
      </x:c>
      <x:c r="BJ735" s="50" t="str">
        <x:f>IF(2&gt;'Настройки'!$B$3,"",IF(ISBLANK(G735),IF('Настройки'!$B$9="Нулевой спрос",0,""),IF(G735&lt;0,IF('Настройки'!$B$10="Исключить","",IF('Настройки'!$B$10="Абсолютные значения",ABS(G735),G735)),G735)))</x:f>
      </x:c>
      <x:c r="BK735" s="50" t="str">
        <x:f>IF(3&gt;'Настройки'!$B$3,"",IF(ISBLANK(H735),IF('Настройки'!$B$9="Нулевой спрос",0,""),IF(H735&lt;0,IF('Настройки'!$B$10="Исключить","",IF('Настройки'!$B$10="Абсолютные значения",ABS(H735),H735)),H735)))</x:f>
      </x:c>
      <x:c r="BL735" s="50" t="str">
        <x:f>IF(4&gt;'Настройки'!$B$3,"",IF(ISBLANK(I735),IF('Настройки'!$B$9="Нулевой спрос",0,""),IF(I735&lt;0,IF('Настройки'!$B$10="Исключить","",IF('Настройки'!$B$10="Абсолютные значения",ABS(I735),I735)),I735)))</x:f>
      </x:c>
      <x:c r="BM735" s="50" t="str">
        <x:f>IF(5&gt;'Настройки'!$B$3,"",IF(ISBLANK(J735),IF('Настройки'!$B$9="Нулевой спрос",0,""),IF(J735&lt;0,IF('Настройки'!$B$10="Исключить","",IF('Настройки'!$B$10="Абсолютные значения",ABS(J735),J735)),J735)))</x:f>
      </x:c>
      <x:c r="BN735" s="50" t="str">
        <x:f>IF(6&gt;'Настройки'!$B$3,"",IF(ISBLANK(K735),IF('Настройки'!$B$9="Нулевой спрос",0,""),IF(K735&lt;0,IF('Настройки'!$B$10="Исключить","",IF('Настройки'!$B$10="Абсолютные значения",ABS(K735),K735)),K735)))</x:f>
      </x:c>
      <x:c r="BO735" s="50" t="str">
        <x:f>IF(7&gt;'Настройки'!$B$3,"",IF(ISBLANK(L735),IF('Настройки'!$B$9="Нулевой спрос",0,""),IF(L735&lt;0,IF('Настройки'!$B$10="Исключить","",IF('Настройки'!$B$10="Абсолютные значения",ABS(L735),L735)),L735)))</x:f>
      </x:c>
      <x:c r="BP735" s="50" t="str">
        <x:f>IF(8&gt;'Настройки'!$B$3,"",IF(ISBLANK(M735),IF('Настройки'!$B$9="Нулевой спрос",0,""),IF(M735&lt;0,IF('Настройки'!$B$10="Исключить","",IF('Настройки'!$B$10="Абсолютные значения",ABS(M735),M735)),M735)))</x:f>
      </x:c>
      <x:c r="BQ735" s="50" t="str">
        <x:f>IF(9&gt;'Настройки'!$B$3,"",IF(ISBLANK(N735),IF('Настройки'!$B$9="Нулевой спрос",0,""),IF(N735&lt;0,IF('Настройки'!$B$10="Исключить","",IF('Настройки'!$B$10="Абсолютные значения",ABS(N735),N735)),N735)))</x:f>
      </x:c>
      <x:c r="BR735" s="50" t="str">
        <x:f>IF(10&gt;'Настройки'!$B$3,"",IF(ISBLANK(O735),IF('Настройки'!$B$9="Нулевой спрос",0,""),IF(O735&lt;0,IF('Настройки'!$B$10="Исключить","",IF('Настройки'!$B$10="Абсолютные значения",ABS(O735),O735)),O735)))</x:f>
      </x:c>
      <x:c r="BS735" s="50" t="str">
        <x:f>IF(11&gt;'Настройки'!$B$3,"",IF(ISBLANK(P735),IF('Настройки'!$B$9="Нулевой спрос",0,""),IF(P735&lt;0,IF('Настройки'!$B$10="Исключить","",IF('Настройки'!$B$10="Абсолютные значения",ABS(P735),P735)),P735)))</x:f>
      </x:c>
      <x:c r="BT735" s="50" t="str">
        <x:f>IF(12&gt;'Настройки'!$B$3,"",IF(ISBLANK(Q735),IF('Настройки'!$B$9="Нулевой спрос",0,""),IF(Q735&lt;0,IF('Настройки'!$B$10="Исключить","",IF('Настройки'!$B$10="Абсолютные значения",ABS(Q735),Q735)),Q735)))</x:f>
      </x:c>
      <x:c r="BU735" s="50" t="str">
        <x:f>IF(13&gt;'Настройки'!$B$3,"",IF(ISBLANK(R735),IF('Настройки'!$B$9="Нулевой спрос",0,""),IF(R735&lt;0,IF('Настройки'!$B$10="Исключить","",IF('Настройки'!$B$10="Абсолютные значения",ABS(R735),R735)),R735)))</x:f>
      </x:c>
      <x:c r="BV735" s="50" t="str">
        <x:f>IF(14&gt;'Настройки'!$B$3,"",IF(ISBLANK(S735),IF('Настройки'!$B$9="Нулевой спрос",0,""),IF(S735&lt;0,IF('Настройки'!$B$10="Исключить","",IF('Настройки'!$B$10="Абсолютные значения",ABS(S735),S735)),S735)))</x:f>
      </x:c>
      <x:c r="BW735" s="50" t="str">
        <x:f>IF(15&gt;'Настройки'!$B$3,"",IF(ISBLANK(T735),IF('Настройки'!$B$9="Нулевой спрос",0,""),IF(T735&lt;0,IF('Настройки'!$B$10="Исключить","",IF('Настройки'!$B$10="Абсолютные значения",ABS(T735),T735)),T735)))</x:f>
      </x:c>
      <x:c r="BX735" s="50" t="str">
        <x:f>IF(16&gt;'Настройки'!$B$3,"",IF(ISBLANK(U735),IF('Настройки'!$B$9="Нулевой спрос",0,""),IF(U735&lt;0,IF('Настройки'!$B$10="Исключить","",IF('Настройки'!$B$10="Абсолютные значения",ABS(U735),U735)),U735)))</x:f>
      </x:c>
      <x:c r="BY735" s="50" t="str">
        <x:f>IF(17&gt;'Настройки'!$B$3,"",IF(ISBLANK(V735),IF('Настройки'!$B$9="Нулевой спрос",0,""),IF(V735&lt;0,IF('Настройки'!$B$10="Исключить","",IF('Настройки'!$B$10="Абсолютные значения",ABS(V735),V735)),V735)))</x:f>
      </x:c>
      <x:c r="BZ735" s="50" t="str">
        <x:f>IF(18&gt;'Настройки'!$B$3,"",IF(ISBLANK(W735),IF('Настройки'!$B$9="Нулевой спрос",0,""),IF(W735&lt;0,IF('Настройки'!$B$10="Исключить","",IF('Настройки'!$B$10="Абсолютные значения",ABS(W735),W735)),W735)))</x:f>
      </x:c>
      <x:c r="CA735" s="50" t="str">
        <x:f>IF(19&gt;'Настройки'!$B$3,"",IF(ISBLANK(X735),IF('Настройки'!$B$9="Нулевой спрос",0,""),IF(X735&lt;0,IF('Настройки'!$B$10="Исключить","",IF('Настройки'!$B$10="Абсолютные значения",ABS(X735),X735)),X735)))</x:f>
      </x:c>
      <x:c r="CB735" s="50" t="str">
        <x:f>IF(20&gt;'Настройки'!$B$3,"",IF(ISBLANK(Y735),IF('Настройки'!$B$9="Нулевой спрос",0,""),IF(Y735&lt;0,IF('Настройки'!$B$10="Исключить","",IF('Настройки'!$B$10="Абсолютные значения",ABS(Y735),Y735)),Y735)))</x:f>
      </x:c>
      <x:c r="CC735" s="50" t="str">
        <x:f>IF(21&gt;'Настройки'!$B$3,"",IF(ISBLANK(Z735),IF('Настройки'!$B$9="Нулевой спрос",0,""),IF(Z735&lt;0,IF('Настройки'!$B$10="Исключить","",IF('Настройки'!$B$10="Абсолютные значения",ABS(Z735),Z735)),Z735)))</x:f>
      </x:c>
      <x:c r="CD735" s="50" t="str">
        <x:f>IF(22&gt;'Настройки'!$B$3,"",IF(ISBLANK(AA735),IF('Настройки'!$B$9="Нулевой спрос",0,""),IF(AA735&lt;0,IF('Настройки'!$B$10="Исключить","",IF('Настройки'!$B$10="Абсолютные значения",ABS(AA735),AA735)),AA735)))</x:f>
      </x:c>
      <x:c r="CE735" s="50" t="str">
        <x:f>IF(23&gt;'Настройки'!$B$3,"",IF(ISBLANK(AB735),IF('Настройки'!$B$9="Нулевой спрос",0,""),IF(AB735&lt;0,IF('Настройки'!$B$10="Исключить","",IF('Настройки'!$B$10="Абсолютные значения",ABS(AB735),AB735)),AB735)))</x:f>
      </x:c>
      <x:c r="CF735" s="50" t="str">
        <x:f>IF(24&gt;'Настройки'!$B$3,"",IF(ISBLANK(AC735),IF('Настройки'!$B$9="Нулевой спрос",0,""),IF(AC735&lt;0,IF('Настройки'!$B$10="Исключить","",IF('Настройки'!$B$10="Абсолютные значения",ABS(AC735),AC735)),AC735)))</x:f>
      </x:c>
      <x:c r="CG735" s="50" t="str">
        <x:f>IF(25&gt;'Настройки'!$B$3,"",IF(ISBLANK(AD735),IF('Настройки'!$B$9="Нулевой спрос",0,""),IF(AD735&lt;0,IF('Настройки'!$B$10="Исключить","",IF('Настройки'!$B$10="Абсолютные значения",ABS(AD735),AD735)),AD735)))</x:f>
      </x:c>
      <x:c r="CH735" s="50" t="str">
        <x:f>IF(26&gt;'Настройки'!$B$3,"",IF(ISBLANK(AE735),IF('Настройки'!$B$9="Нулевой спрос",0,""),IF(AE735&lt;0,IF('Настройки'!$B$10="Исключить","",IF('Настройки'!$B$10="Абсолютные значения",ABS(AE735),AE735)),AE735)))</x:f>
      </x:c>
      <x:c r="CI735" s="50" t="str">
        <x:f>IF(27&gt;'Настройки'!$B$3,"",IF(ISBLANK(AF735),IF('Настройки'!$B$9="Нулевой спрос",0,""),IF(AF735&lt;0,IF('Настройки'!$B$10="Исключить","",IF('Настройки'!$B$10="Абсолютные значения",ABS(AF735),AF735)),AF735)))</x:f>
      </x:c>
      <x:c r="CJ735" s="50" t="str">
        <x:f>IF(28&gt;'Настройки'!$B$3,"",IF(ISBLANK(AG735),IF('Настройки'!$B$9="Нулевой спрос",0,""),IF(AG735&lt;0,IF('Настройки'!$B$10="Исключить","",IF('Настройки'!$B$10="Абсолютные значения",ABS(AG735),AG735)),AG735)))</x:f>
      </x:c>
      <x:c r="CK735" s="50" t="str">
        <x:f>IF(29&gt;'Настройки'!$B$3,"",IF(ISBLANK(AH735),IF('Настройки'!$B$9="Нулевой спрос",0,""),IF(AH735&lt;0,IF('Настройки'!$B$10="Исключить","",IF('Настройки'!$B$10="Абсолютные значения",ABS(AH735),AH735)),AH735)))</x:f>
      </x:c>
      <x:c r="CL735" s="50" t="str">
        <x:f>IF(30&gt;'Настройки'!$B$3,"",IF(ISBLANK(AI735),IF('Настройки'!$B$9="Нулевой спрос",0,""),IF(AI735&lt;0,IF('Настройки'!$B$10="Исключить","",IF('Настройки'!$B$10="Абсолютные значения",ABS(AI735),AI735)),AI735)))</x:f>
      </x:c>
      <x:c r="CM735" s="50" t="str">
        <x:f>IF(31&gt;'Настройки'!$B$3,"",IF(ISBLANK(AJ735),IF('Настройки'!$B$9="Нулевой спрос",0,""),IF(AJ735&lt;0,IF('Настройки'!$B$10="Исключить","",IF('Настройки'!$B$10="Абсолютные значения",ABS(AJ735),AJ735)),AJ735)))</x:f>
      </x:c>
      <x:c r="CN735" s="50" t="str">
        <x:f>IF(32&gt;'Настройки'!$B$3,"",IF(ISBLANK(AK735),IF('Настройки'!$B$9="Нулевой спрос",0,""),IF(AK735&lt;0,IF('Настройки'!$B$10="Исключить","",IF('Настройки'!$B$10="Абсолютные значения",ABS(AK735),AK735)),AK735)))</x:f>
      </x:c>
      <x:c r="CO735" s="50" t="str">
        <x:f>IF(33&gt;'Настройки'!$B$3,"",IF(ISBLANK(AL735),IF('Настройки'!$B$9="Нулевой спрос",0,""),IF(AL735&lt;0,IF('Настройки'!$B$10="Исключить","",IF('Настройки'!$B$10="Абсолютные значения",ABS(AL735),AL735)),AL735)))</x:f>
      </x:c>
      <x:c r="CP735" s="50" t="str">
        <x:f>IF(34&gt;'Настройки'!$B$3,"",IF(ISBLANK(AM735),IF('Настройки'!$B$9="Нулевой спрос",0,""),IF(AM735&lt;0,IF('Настройки'!$B$10="Исключить","",IF('Настройки'!$B$10="Абсолютные значения",ABS(AM735),AM735)),AM735)))</x:f>
      </x:c>
      <x:c r="CQ735" s="50" t="str">
        <x:f>IF(35&gt;'Настройки'!$B$3,"",IF(ISBLANK(AN735),IF('Настройки'!$B$9="Нулевой спрос",0,""),IF(AN735&lt;0,IF('Настройки'!$B$10="Исключить","",IF('Настройки'!$B$10="Абсолютные значения",ABS(AN735),AN735)),AN735)))</x:f>
      </x:c>
      <x:c r="CR735" s="50" t="str">
        <x:f>IF(36&gt;'Настройки'!$B$3,"",IF(ISBLANK(AO735),IF('Настройки'!$B$9="Нулевой спрос",0,""),IF(AO735&lt;0,IF('Настройки'!$B$10="Исключить","",IF('Настройки'!$B$10="Абсолютные значения",ABS(AO735),AO735)),AO735)))</x:f>
      </x:c>
      <x:c r="CS735" s="50" t="str">
        <x:f>IF(OR(1&gt;'Настройки'!$B$3,ISBLANK(BI735),BI735=0),"",BI735)</x:f>
      </x:c>
      <x:c r="CT735" s="50" t="str">
        <x:f>IF(OR(2&gt;'Настройки'!$B$3,ISBLANK(BJ735),BJ735=0),"",BJ735)</x:f>
      </x:c>
      <x:c r="CU735" s="50" t="str">
        <x:f>IF(OR(3&gt;'Настройки'!$B$3,ISBLANK(BK735),BK735=0),"",BK735)</x:f>
      </x:c>
      <x:c r="CV735" s="50" t="str">
        <x:f>IF(OR(4&gt;'Настройки'!$B$3,ISBLANK(BL735),BL735=0),"",BL735)</x:f>
      </x:c>
      <x:c r="CW735" s="50" t="str">
        <x:f>IF(OR(5&gt;'Настройки'!$B$3,ISBLANK(BM735),BM735=0),"",BM735)</x:f>
      </x:c>
      <x:c r="CX735" s="50" t="str">
        <x:f>IF(OR(6&gt;'Настройки'!$B$3,ISBLANK(BN735),BN735=0),"",BN735)</x:f>
      </x:c>
      <x:c r="CY735" s="50" t="str">
        <x:f>IF(OR(7&gt;'Настройки'!$B$3,ISBLANK(BO735),BO735=0),"",BO735)</x:f>
      </x:c>
      <x:c r="CZ735" s="50" t="str">
        <x:f>IF(OR(8&gt;'Настройки'!$B$3,ISBLANK(BP735),BP735=0),"",BP735)</x:f>
      </x:c>
      <x:c r="DA735" s="50" t="str">
        <x:f>IF(OR(9&gt;'Настройки'!$B$3,ISBLANK(BQ735),BQ735=0),"",BQ735)</x:f>
      </x:c>
      <x:c r="DB735" s="50" t="str">
        <x:f>IF(OR(10&gt;'Настройки'!$B$3,ISBLANK(BR735),BR735=0),"",BR735)</x:f>
      </x:c>
      <x:c r="DC735" s="50" t="str">
        <x:f>IF(OR(11&gt;'Настройки'!$B$3,ISBLANK(BS735),BS735=0),"",BS735)</x:f>
      </x:c>
      <x:c r="DD735" s="50" t="str">
        <x:f>IF(OR(12&gt;'Настройки'!$B$3,ISBLANK(BT735),BT735=0),"",BT735)</x:f>
      </x:c>
      <x:c r="DE735" s="50" t="str">
        <x:f>IF(OR(13&gt;'Настройки'!$B$3,ISBLANK(BU735),BU735=0),"",BU735)</x:f>
      </x:c>
      <x:c r="DF735" s="50" t="str">
        <x:f>IF(OR(14&gt;'Настройки'!$B$3,ISBLANK(BV735),BV735=0),"",BV735)</x:f>
      </x:c>
      <x:c r="DG735" s="50" t="str">
        <x:f>IF(OR(15&gt;'Настройки'!$B$3,ISBLANK(BW735),BW735=0),"",BW735)</x:f>
      </x:c>
      <x:c r="DH735" s="50" t="str">
        <x:f>IF(OR(16&gt;'Настройки'!$B$3,ISBLANK(BX735),BX735=0),"",BX735)</x:f>
      </x:c>
      <x:c r="DI735" s="50" t="str">
        <x:f>IF(OR(17&gt;'Настройки'!$B$3,ISBLANK(BY735),BY735=0),"",BY735)</x:f>
      </x:c>
      <x:c r="DJ735" s="50" t="str">
        <x:f>IF(OR(18&gt;'Настройки'!$B$3,ISBLANK(BZ735),BZ735=0),"",BZ735)</x:f>
      </x:c>
      <x:c r="DK735" s="50" t="str">
        <x:f>IF(OR(19&gt;'Настройки'!$B$3,ISBLANK(CA735),CA735=0),"",CA735)</x:f>
      </x:c>
      <x:c r="DL735" s="50" t="str">
        <x:f>IF(OR(20&gt;'Настройки'!$B$3,ISBLANK(CB735),CB735=0),"",CB735)</x:f>
      </x:c>
      <x:c r="DM735" s="50" t="str">
        <x:f>IF(OR(21&gt;'Настройки'!$B$3,ISBLANK(CC735),CC735=0),"",CC735)</x:f>
      </x:c>
      <x:c r="DN735" s="50" t="str">
        <x:f>IF(OR(22&gt;'Настройки'!$B$3,ISBLANK(CD735),CD735=0),"",CD735)</x:f>
      </x:c>
      <x:c r="DO735" s="50" t="str">
        <x:f>IF(OR(23&gt;'Настройки'!$B$3,ISBLANK(CE735),CE735=0),"",CE735)</x:f>
      </x:c>
      <x:c r="DP735" s="50" t="str">
        <x:f>IF(OR(24&gt;'Настройки'!$B$3,ISBLANK(CF735),CF735=0),"",CF735)</x:f>
      </x:c>
      <x:c r="DQ735" s="50" t="str">
        <x:f>IF(OR(25&gt;'Настройки'!$B$3,ISBLANK(CG735),CG735=0),"",CG735)</x:f>
      </x:c>
      <x:c r="DR735" s="50" t="str">
        <x:f>IF(OR(26&gt;'Настройки'!$B$3,ISBLANK(CH735),CH735=0),"",CH735)</x:f>
      </x:c>
      <x:c r="DS735" s="50" t="str">
        <x:f>IF(OR(27&gt;'Настройки'!$B$3,ISBLANK(CI735),CI735=0),"",CI735)</x:f>
      </x:c>
      <x:c r="DT735" s="50" t="str">
        <x:f>IF(OR(28&gt;'Настройки'!$B$3,ISBLANK(CJ735),CJ735=0),"",CJ735)</x:f>
      </x:c>
      <x:c r="DU735" s="50" t="str">
        <x:f>IF(OR(29&gt;'Настройки'!$B$3,ISBLANK(CK735),CK735=0),"",CK735)</x:f>
      </x:c>
      <x:c r="DV735" s="50" t="str">
        <x:f>IF(OR(30&gt;'Настройки'!$B$3,ISBLANK(CL735),CL735=0),"",CL735)</x:f>
      </x:c>
      <x:c r="DW735" s="50" t="str">
        <x:f>IF(OR(31&gt;'Настройки'!$B$3,ISBLANK(CM735),CM735=0),"",CM735)</x:f>
      </x:c>
      <x:c r="DX735" s="50" t="str">
        <x:f>IF(OR(32&gt;'Настройки'!$B$3,ISBLANK(CN735),CN735=0),"",CN735)</x:f>
      </x:c>
      <x:c r="DY735" s="50" t="str">
        <x:f>IF(OR(33&gt;'Настройки'!$B$3,ISBLANK(CO735),CO735=0),"",CO735)</x:f>
      </x:c>
      <x:c r="DZ735" s="50" t="str">
        <x:f>IF(OR(34&gt;'Настройки'!$B$3,ISBLANK(CP735),CP735=0),"",CP735)</x:f>
      </x:c>
      <x:c r="EA735" s="50" t="str">
        <x:f>IF(OR(35&gt;'Настройки'!$B$3,ISBLANK(CQ735),CQ735=0),"",CQ735)</x:f>
      </x:c>
      <x:c r="EB735" s="50" t="str">
        <x:f>IF(OR(36&gt;'Настройки'!$B$3,ISBLANK(CR735),CR735=0),"",CR735)</x:f>
      </x:c>
      <x:c r="EC735" s="50" t="str">
        <x:f>IF(A735="","",IF(OR(BB735="AZ",BB735="BZ"),10000+ROW(),IF(AZ735&gt;'Настройки'!$B$11,20000+ROW(),IF(BF735&lt;&gt;"Обычный",30000+ROW(),IF(AX735&lt;=0,40000+ROW(),"")))))</x:f>
      </x:c>
      <x:c r="ED735" s="50" t="str">
        <x:f>IF(EC735="","",COUNTIFS($EC$2:$EC$1001,"&gt;0",$EC$2:$EC$1001,"&lt;"&amp;EC735)+1)</x:f>
      </x:c>
    </x:row>
    <x:row r="736">
      <x:c r="A736" s="115"/>
      <x:c r="B736" s="115"/>
      <x:c r="C736" s="115"/>
      <x:c r="D736" s="118"/>
      <x:c r="E736" s="118"/>
      <x:c r="F736" s="118"/>
      <x:c r="G736" s="118"/>
      <x:c r="H736" s="118"/>
      <x:c r="I736" s="118"/>
      <x:c r="J736" s="118"/>
      <x:c r="K736" s="118"/>
      <x:c r="L736" s="118"/>
      <x:c r="M736" s="118"/>
      <x:c r="N736" s="118"/>
      <x:c r="O736" s="118"/>
      <x:c r="P736" s="118"/>
      <x:c r="Q736" s="118"/>
      <x:c r="R736" s="118"/>
      <x:c r="S736" s="118"/>
      <x:c r="T736" s="118"/>
      <x:c r="U736" s="118"/>
      <x:c r="V736" s="118"/>
      <x:c r="W736" s="118"/>
      <x:c r="X736" s="118"/>
      <x:c r="Y736" s="118"/>
      <x:c r="Z736" s="118"/>
      <x:c r="AA736" s="118"/>
      <x:c r="AB736" s="118"/>
      <x:c r="AC736" s="118"/>
      <x:c r="AD736" s="118"/>
      <x:c r="AE736" s="118"/>
      <x:c r="AF736" s="118"/>
      <x:c r="AG736" s="118"/>
      <x:c r="AH736" s="118"/>
      <x:c r="AI736" s="118"/>
      <x:c r="AJ736" s="118"/>
      <x:c r="AK736" s="118"/>
      <x:c r="AL736" s="118"/>
      <x:c r="AM736" s="118"/>
      <x:c r="AN736" s="118"/>
      <x:c r="AO736" s="118"/>
      <x:c r="AP736" s="115"/>
      <x:c r="AQ736" s="49" t="str">
        <x:f>IF(A736="","",COUNT(BI736:INDEX(BI736:CR736,1,'Настройки'!$B$3)))</x:f>
      </x:c>
      <x:c r="AR736" s="49" t="str">
        <x:f>IF(A736="","",SUM(BI736:INDEX(BI736:CR736,1,'Настройки'!$B$3)))</x:f>
      </x:c>
      <x:c r="AS736" s="58" t="str">
        <x:f>IF(A736="","",IF('Настройки'!$B$4="Стоимость потребления",AR736*D736,IF('Настройки'!$B$4="Количество",AR736,E736)))</x:f>
      </x:c>
      <x:c r="AT736" s="61" t="str">
        <x:f>IF(OR(A736="",AS736&lt;0,SUM($AS$2:$AS$1001)&lt;=0),"",AS736/SUM($AS$2:$AS$1001))</x:f>
      </x:c>
      <x:c r="AU736" s="61" t="str">
        <x:f>IF(OR(A736="",AS736&lt;0,SUM($AS$2:$AS$1001)&lt;=0),"",SUMIFS($AS$2:$AS$1001,$AS$2:$AS$1001,"&gt;"&amp;AS736)/SUM($AS$2:$AS$1001))</x:f>
      </x:c>
      <x:c r="AV736" s="61" t="str">
        <x:f>IF(OR(A736="",AS736&lt;0,SUM($AS$2:$AS$1001)&lt;=0),"",SUMIFS($AS$2:$AS$1001,$AS$2:$AS$1001,"&gt;="&amp;AS736)/SUM($AS$2:$AS$1001))</x:f>
      </x:c>
      <x:c r="AW736" s="49" t="str">
        <x:f>IF(A736="","",IF(SUM($AS$2:$AS$1001)&lt;=0,"Не определён",IF(AS736&lt;0,"Исключение",IF(AU736&lt;'Настройки'!$B$5,"A",IF(AU736&lt;'Настройки'!$B$6,"B","C")))))</x:f>
      </x:c>
      <x:c r="AX736" s="58" t="str">
        <x:f>IF(A736="","",IF(AQ736=0,"",AVERAGE(BI736:INDEX(BI736:CR736,1,'Настройки'!$B$3))))</x:f>
      </x:c>
      <x:c r="AY736" s="58" t="str">
        <x:f>IF(OR(A736="",AQ736=0),"",STDEVP(BI736:INDEX(BI736:CR736,1,'Настройки'!$B$3)))</x:f>
      </x:c>
      <x:c r="AZ736" s="61" t="str">
        <x:f>IF(OR(A736="",AQ736&lt;'Настройки'!$B$12,AX736&lt;=0,AND('Настройки'!$B$10="Блокировать",COUNTIF(F736:INDEX(F736:AO736,1,'Настройки'!$B$3),"&lt;0")&gt;0)),"",AY736/ABS(AX736))</x:f>
      </x:c>
      <x:c r="BA736" s="49" t="str">
        <x:f>IF(A736="","",IF(AND('Настройки'!$B$10="Блокировать",COUNTIF(F736:INDEX(F736:AO736,1,'Настройки'!$B$3),"&lt;0")&gt;0),"Не определён",IF(AQ736&lt;'Настройки'!$B$12,"Не определён",IF(AX736=0,"Нет спроса",IF(AX736&lt;0,"Не определён",IF(AZ736&lt;='Настройки'!$B$7,"X",IF(AZ736&lt;='Настройки'!$B$8,"Y","Z")))))))</x:f>
      </x:c>
      <x:c r="BB736" s="49" t="str">
        <x:f>IF(OR(A736="",LEN(AW736)&lt;&gt;1,LEN(BA736)&lt;&gt;1),"",AW736&amp;BA736)</x:f>
      </x:c>
      <x:c r="BC736" s="61" t="str">
        <x:f>IF(OR(A736="",AQ736=0),"",(COUNT(BI736:INDEX(BI736:CR736,1,'Настройки'!$B$3))-COUNT(CS736:INDEX(CS736:EB736,1,'Настройки'!$B$3)))/AQ736)</x:f>
      </x:c>
      <x:c r="BD736" s="64" t="str">
        <x:f>IF(OR(A736="",COUNT(CS736:INDEX(CS736:EB736,1,'Настройки'!$B$3))=0),"",AQ736/COUNT(CS736:INDEX(CS736:EB736,1,'Настройки'!$B$3)))</x:f>
      </x:c>
      <x:c r="BE736" s="64" t="str">
        <x:f>IF(OR(A736="",COUNT(CS736:INDEX(CS736:EB736,1,'Настройки'!$B$3))=0),"",IF(AVERAGE(CS736:INDEX(CS736:EB736,1,'Настройки'!$B$3))=0,"",(STDEVP(CS736:INDEX(CS736:EB736,1,'Настройки'!$B$3))/ABS(AVERAGE(CS736:INDEX(CS736:EB736,1,'Настройки'!$B$3))))^2))</x:f>
      </x:c>
      <x:c r="BF736" s="49" t="str">
        <x:f>IF(A736="","",IF(AQ736&lt;3,"Недостаточно",IF(AQ736&lt;6,"Предварительный","Обычный")))</x:f>
      </x:c>
      <x:c r="BG736" s="49" t="str">
        <x:f>IF(A736="","",IF(COUNTIF(F736:INDEX(F736:AO736,1,'Настройки'!$B$3),"&lt;0")&gt;0,IF('Настройки'!$B$10="Блокировать","Отрицательный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"),"")&amp;IF(AQ736&lt;3,"Недостаточно истории. ",IF(AQ736&lt;6,"Предварительная классификация. ",""))&amp;IF(AX736=0,"Нет спроса за горизонт. ","")&amp;IF(AZ736&gt;'Настройки'!$B$11,"Экстремальная вариативность. ",""))</x:f>
      </x:c>
      <x:c r="BH736" s="49" t="str">
        <x:f>IF(A736="","",IFERROR(VLOOKUP(BB736,'Настройки'!$D$3:$E$11,2,FALSE),"Сначала проверьте исходные данные и историю спроса.")&amp;" Уточните срок поставки, MOQ и критичность.")</x:f>
      </x:c>
      <x:c r="BI736" s="50" t="str">
        <x:f>IF(1&gt;'Настройки'!$B$3,"",IF(ISBLANK(F736),IF('Настройки'!$B$9="Нулевой спрос",0,""),IF(F736&lt;0,IF('Настройки'!$B$10="Исключить","",IF('Настройки'!$B$10="Абсолютные значения",ABS(F736),F736)),F736)))</x:f>
      </x:c>
      <x:c r="BJ736" s="50" t="str">
        <x:f>IF(2&gt;'Настройки'!$B$3,"",IF(ISBLANK(G736),IF('Настройки'!$B$9="Нулевой спрос",0,""),IF(G736&lt;0,IF('Настройки'!$B$10="Исключить","",IF('Настройки'!$B$10="Абсолютные значения",ABS(G736),G736)),G736)))</x:f>
      </x:c>
      <x:c r="BK736" s="50" t="str">
        <x:f>IF(3&gt;'Настройки'!$B$3,"",IF(ISBLANK(H736),IF('Настройки'!$B$9="Нулевой спрос",0,""),IF(H736&lt;0,IF('Настройки'!$B$10="Исключить","",IF('Настройки'!$B$10="Абсолютные значения",ABS(H736),H736)),H736)))</x:f>
      </x:c>
      <x:c r="BL736" s="50" t="str">
        <x:f>IF(4&gt;'Настройки'!$B$3,"",IF(ISBLANK(I736),IF('Настройки'!$B$9="Нулевой спрос",0,""),IF(I736&lt;0,IF('Настройки'!$B$10="Исключить","",IF('Настройки'!$B$10="Абсолютные значения",ABS(I736),I736)),I736)))</x:f>
      </x:c>
      <x:c r="BM736" s="50" t="str">
        <x:f>IF(5&gt;'Настройки'!$B$3,"",IF(ISBLANK(J736),IF('Настройки'!$B$9="Нулевой спрос",0,""),IF(J736&lt;0,IF('Настройки'!$B$10="Исключить","",IF('Настройки'!$B$10="Абсолютные значения",ABS(J736),J736)),J736)))</x:f>
      </x:c>
      <x:c r="BN736" s="50" t="str">
        <x:f>IF(6&gt;'Настройки'!$B$3,"",IF(ISBLANK(K736),IF('Настройки'!$B$9="Нулевой спрос",0,""),IF(K736&lt;0,IF('Настройки'!$B$10="Исключить","",IF('Настройки'!$B$10="Абсолютные значения",ABS(K736),K736)),K736)))</x:f>
      </x:c>
      <x:c r="BO736" s="50" t="str">
        <x:f>IF(7&gt;'Настройки'!$B$3,"",IF(ISBLANK(L736),IF('Настройки'!$B$9="Нулевой спрос",0,""),IF(L736&lt;0,IF('Настройки'!$B$10="Исключить","",IF('Настройки'!$B$10="Абсолютные значения",ABS(L736),L736)),L736)))</x:f>
      </x:c>
      <x:c r="BP736" s="50" t="str">
        <x:f>IF(8&gt;'Настройки'!$B$3,"",IF(ISBLANK(M736),IF('Настройки'!$B$9="Нулевой спрос",0,""),IF(M736&lt;0,IF('Настройки'!$B$10="Исключить","",IF('Настройки'!$B$10="Абсолютные значения",ABS(M736),M736)),M736)))</x:f>
      </x:c>
      <x:c r="BQ736" s="50" t="str">
        <x:f>IF(9&gt;'Настройки'!$B$3,"",IF(ISBLANK(N736),IF('Настройки'!$B$9="Нулевой спрос",0,""),IF(N736&lt;0,IF('Настройки'!$B$10="Исключить","",IF('Настройки'!$B$10="Абсолютные значения",ABS(N736),N736)),N736)))</x:f>
      </x:c>
      <x:c r="BR736" s="50" t="str">
        <x:f>IF(10&gt;'Настройки'!$B$3,"",IF(ISBLANK(O736),IF('Настройки'!$B$9="Нулевой спрос",0,""),IF(O736&lt;0,IF('Настройки'!$B$10="Исключить","",IF('Настройки'!$B$10="Абсолютные значения",ABS(O736),O736)),O736)))</x:f>
      </x:c>
      <x:c r="BS736" s="50" t="str">
        <x:f>IF(11&gt;'Настройки'!$B$3,"",IF(ISBLANK(P736),IF('Настройки'!$B$9="Нулевой спрос",0,""),IF(P736&lt;0,IF('Настройки'!$B$10="Исключить","",IF('Настройки'!$B$10="Абсолютные значения",ABS(P736),P736)),P736)))</x:f>
      </x:c>
      <x:c r="BT736" s="50" t="str">
        <x:f>IF(12&gt;'Настройки'!$B$3,"",IF(ISBLANK(Q736),IF('Настройки'!$B$9="Нулевой спрос",0,""),IF(Q736&lt;0,IF('Настройки'!$B$10="Исключить","",IF('Настройки'!$B$10="Абсолютные значения",ABS(Q736),Q736)),Q736)))</x:f>
      </x:c>
      <x:c r="BU736" s="50" t="str">
        <x:f>IF(13&gt;'Настройки'!$B$3,"",IF(ISBLANK(R736),IF('Настройки'!$B$9="Нулевой спрос",0,""),IF(R736&lt;0,IF('Настройки'!$B$10="Исключить","",IF('Настройки'!$B$10="Абсолютные значения",ABS(R736),R736)),R736)))</x:f>
      </x:c>
      <x:c r="BV736" s="50" t="str">
        <x:f>IF(14&gt;'Настройки'!$B$3,"",IF(ISBLANK(S736),IF('Настройки'!$B$9="Нулевой спрос",0,""),IF(S736&lt;0,IF('Настройки'!$B$10="Исключить","",IF('Настройки'!$B$10="Абсолютные значения",ABS(S736),S736)),S736)))</x:f>
      </x:c>
      <x:c r="BW736" s="50" t="str">
        <x:f>IF(15&gt;'Настройки'!$B$3,"",IF(ISBLANK(T736),IF('Настройки'!$B$9="Нулевой спрос",0,""),IF(T736&lt;0,IF('Настройки'!$B$10="Исключить","",IF('Настройки'!$B$10="Абсолютные значения",ABS(T736),T736)),T736)))</x:f>
      </x:c>
      <x:c r="BX736" s="50" t="str">
        <x:f>IF(16&gt;'Настройки'!$B$3,"",IF(ISBLANK(U736),IF('Настройки'!$B$9="Нулевой спрос",0,""),IF(U736&lt;0,IF('Настройки'!$B$10="Исключить","",IF('Настройки'!$B$10="Абсолютные значения",ABS(U736),U736)),U736)))</x:f>
      </x:c>
      <x:c r="BY736" s="50" t="str">
        <x:f>IF(17&gt;'Настройки'!$B$3,"",IF(ISBLANK(V736),IF('Настройки'!$B$9="Нулевой спрос",0,""),IF(V736&lt;0,IF('Настройки'!$B$10="Исключить","",IF('Настройки'!$B$10="Абсолютные значения",ABS(V736),V736)),V736)))</x:f>
      </x:c>
      <x:c r="BZ736" s="50" t="str">
        <x:f>IF(18&gt;'Настройки'!$B$3,"",IF(ISBLANK(W736),IF('Настройки'!$B$9="Нулевой спрос",0,""),IF(W736&lt;0,IF('Настройки'!$B$10="Исключить","",IF('Настройки'!$B$10="Абсолютные значения",ABS(W736),W736)),W736)))</x:f>
      </x:c>
      <x:c r="CA736" s="50" t="str">
        <x:f>IF(19&gt;'Настройки'!$B$3,"",IF(ISBLANK(X736),IF('Настройки'!$B$9="Нулевой спрос",0,""),IF(X736&lt;0,IF('Настройки'!$B$10="Исключить","",IF('Настройки'!$B$10="Абсолютные значения",ABS(X736),X736)),X736)))</x:f>
      </x:c>
      <x:c r="CB736" s="50" t="str">
        <x:f>IF(20&gt;'Настройки'!$B$3,"",IF(ISBLANK(Y736),IF('Настройки'!$B$9="Нулевой спрос",0,""),IF(Y736&lt;0,IF('Настройки'!$B$10="Исключить","",IF('Настройки'!$B$10="Абсолютные значения",ABS(Y736),Y736)),Y736)))</x:f>
      </x:c>
      <x:c r="CC736" s="50" t="str">
        <x:f>IF(21&gt;'Настройки'!$B$3,"",IF(ISBLANK(Z736),IF('Настройки'!$B$9="Нулевой спрос",0,""),IF(Z736&lt;0,IF('Настройки'!$B$10="Исключить","",IF('Настройки'!$B$10="Абсолютные значения",ABS(Z736),Z736)),Z736)))</x:f>
      </x:c>
      <x:c r="CD736" s="50" t="str">
        <x:f>IF(22&gt;'Настройки'!$B$3,"",IF(ISBLANK(AA736),IF('Настройки'!$B$9="Нулевой спрос",0,""),IF(AA736&lt;0,IF('Настройки'!$B$10="Исключить","",IF('Настройки'!$B$10="Абсолютные значения",ABS(AA736),AA736)),AA736)))</x:f>
      </x:c>
      <x:c r="CE736" s="50" t="str">
        <x:f>IF(23&gt;'Настройки'!$B$3,"",IF(ISBLANK(AB736),IF('Настройки'!$B$9="Нулевой спрос",0,""),IF(AB736&lt;0,IF('Настройки'!$B$10="Исключить","",IF('Настройки'!$B$10="Абсолютные значения",ABS(AB736),AB736)),AB736)))</x:f>
      </x:c>
      <x:c r="CF736" s="50" t="str">
        <x:f>IF(24&gt;'Настройки'!$B$3,"",IF(ISBLANK(AC736),IF('Настройки'!$B$9="Нулевой спрос",0,""),IF(AC736&lt;0,IF('Настройки'!$B$10="Исключить","",IF('Настройки'!$B$10="Абсолютные значения",ABS(AC736),AC736)),AC736)))</x:f>
      </x:c>
      <x:c r="CG736" s="50" t="str">
        <x:f>IF(25&gt;'Настройки'!$B$3,"",IF(ISBLANK(AD736),IF('Настройки'!$B$9="Нулевой спрос",0,""),IF(AD736&lt;0,IF('Настройки'!$B$10="Исключить","",IF('Настройки'!$B$10="Абсолютные значения",ABS(AD736),AD736)),AD736)))</x:f>
      </x:c>
      <x:c r="CH736" s="50" t="str">
        <x:f>IF(26&gt;'Настройки'!$B$3,"",IF(ISBLANK(AE736),IF('Настройки'!$B$9="Нулевой спрос",0,""),IF(AE736&lt;0,IF('Настройки'!$B$10="Исключить","",IF('Настройки'!$B$10="Абсолютные значения",ABS(AE736),AE736)),AE736)))</x:f>
      </x:c>
      <x:c r="CI736" s="50" t="str">
        <x:f>IF(27&gt;'Настройки'!$B$3,"",IF(ISBLANK(AF736),IF('Настройки'!$B$9="Нулевой спрос",0,""),IF(AF736&lt;0,IF('Настройки'!$B$10="Исключить","",IF('Настройки'!$B$10="Абсолютные значения",ABS(AF736),AF736)),AF736)))</x:f>
      </x:c>
      <x:c r="CJ736" s="50" t="str">
        <x:f>IF(28&gt;'Настройки'!$B$3,"",IF(ISBLANK(AG736),IF('Настройки'!$B$9="Нулевой спрос",0,""),IF(AG736&lt;0,IF('Настройки'!$B$10="Исключить","",IF('Настройки'!$B$10="Абсолютные значения",ABS(AG736),AG736)),AG736)))</x:f>
      </x:c>
      <x:c r="CK736" s="50" t="str">
        <x:f>IF(29&gt;'Настройки'!$B$3,"",IF(ISBLANK(AH736),IF('Настройки'!$B$9="Нулевой спрос",0,""),IF(AH736&lt;0,IF('Настройки'!$B$10="Исключить","",IF('Настройки'!$B$10="Абсолютные значения",ABS(AH736),AH736)),AH736)))</x:f>
      </x:c>
      <x:c r="CL736" s="50" t="str">
        <x:f>IF(30&gt;'Настройки'!$B$3,"",IF(ISBLANK(AI736),IF('Настройки'!$B$9="Нулевой спрос",0,""),IF(AI736&lt;0,IF('Настройки'!$B$10="Исключить","",IF('Настройки'!$B$10="Абсолютные значения",ABS(AI736),AI736)),AI736)))</x:f>
      </x:c>
      <x:c r="CM736" s="50" t="str">
        <x:f>IF(31&gt;'Настройки'!$B$3,"",IF(ISBLANK(AJ736),IF('Настройки'!$B$9="Нулевой спрос",0,""),IF(AJ736&lt;0,IF('Настройки'!$B$10="Исключить","",IF('Настройки'!$B$10="Абсолютные значения",ABS(AJ736),AJ736)),AJ736)))</x:f>
      </x:c>
      <x:c r="CN736" s="50" t="str">
        <x:f>IF(32&gt;'Настройки'!$B$3,"",IF(ISBLANK(AK736),IF('Настройки'!$B$9="Нулевой спрос",0,""),IF(AK736&lt;0,IF('Настройки'!$B$10="Исключить","",IF('Настройки'!$B$10="Абсолютные значения",ABS(AK736),AK736)),AK736)))</x:f>
      </x:c>
      <x:c r="CO736" s="50" t="str">
        <x:f>IF(33&gt;'Настройки'!$B$3,"",IF(ISBLANK(AL736),IF('Настройки'!$B$9="Нулевой спрос",0,""),IF(AL736&lt;0,IF('Настройки'!$B$10="Исключить","",IF('Настройки'!$B$10="Абсолютные значения",ABS(AL736),AL736)),AL736)))</x:f>
      </x:c>
      <x:c r="CP736" s="50" t="str">
        <x:f>IF(34&gt;'Настройки'!$B$3,"",IF(ISBLANK(AM736),IF('Настройки'!$B$9="Нулевой спрос",0,""),IF(AM736&lt;0,IF('Настройки'!$B$10="Исключить","",IF('Настройки'!$B$10="Абсолютные значения",ABS(AM736),AM736)),AM736)))</x:f>
      </x:c>
      <x:c r="CQ736" s="50" t="str">
        <x:f>IF(35&gt;'Настройки'!$B$3,"",IF(ISBLANK(AN736),IF('Настройки'!$B$9="Нулевой спрос",0,""),IF(AN736&lt;0,IF('Настройки'!$B$10="Исключить","",IF('Настройки'!$B$10="Абсолютные значения",ABS(AN736),AN736)),AN736)))</x:f>
      </x:c>
      <x:c r="CR736" s="50" t="str">
        <x:f>IF(36&gt;'Настройки'!$B$3,"",IF(ISBLANK(AO736),IF('Настройки'!$B$9="Нулевой спрос",0,""),IF(AO736&lt;0,IF('Настройки'!$B$10="Исключить","",IF('Настройки'!$B$10="Абсолютные значения",ABS(AO736),AO736)),AO736)))</x:f>
      </x:c>
      <x:c r="CS736" s="50" t="str">
        <x:f>IF(OR(1&gt;'Настройки'!$B$3,ISBLANK(BI736),BI736=0),"",BI736)</x:f>
      </x:c>
      <x:c r="CT736" s="50" t="str">
        <x:f>IF(OR(2&gt;'Настройки'!$B$3,ISBLANK(BJ736),BJ736=0),"",BJ736)</x:f>
      </x:c>
      <x:c r="CU736" s="50" t="str">
        <x:f>IF(OR(3&gt;'Настройки'!$B$3,ISBLANK(BK736),BK736=0),"",BK736)</x:f>
      </x:c>
      <x:c r="CV736" s="50" t="str">
        <x:f>IF(OR(4&gt;'Настройки'!$B$3,ISBLANK(BL736),BL736=0),"",BL736)</x:f>
      </x:c>
      <x:c r="CW736" s="50" t="str">
        <x:f>IF(OR(5&gt;'Настройки'!$B$3,ISBLANK(BM736),BM736=0),"",BM736)</x:f>
      </x:c>
      <x:c r="CX736" s="50" t="str">
        <x:f>IF(OR(6&gt;'Настройки'!$B$3,ISBLANK(BN736),BN736=0),"",BN736)</x:f>
      </x:c>
      <x:c r="CY736" s="50" t="str">
        <x:f>IF(OR(7&gt;'Настройки'!$B$3,ISBLANK(BO736),BO736=0),"",BO736)</x:f>
      </x:c>
      <x:c r="CZ736" s="50" t="str">
        <x:f>IF(OR(8&gt;'Настройки'!$B$3,ISBLANK(BP736),BP736=0),"",BP736)</x:f>
      </x:c>
      <x:c r="DA736" s="50" t="str">
        <x:f>IF(OR(9&gt;'Настройки'!$B$3,ISBLANK(BQ736),BQ736=0),"",BQ736)</x:f>
      </x:c>
      <x:c r="DB736" s="50" t="str">
        <x:f>IF(OR(10&gt;'Настройки'!$B$3,ISBLANK(BR736),BR736=0),"",BR736)</x:f>
      </x:c>
      <x:c r="DC736" s="50" t="str">
        <x:f>IF(OR(11&gt;'Настройки'!$B$3,ISBLANK(BS736),BS736=0),"",BS736)</x:f>
      </x:c>
      <x:c r="DD736" s="50" t="str">
        <x:f>IF(OR(12&gt;'Настройки'!$B$3,ISBLANK(BT736),BT736=0),"",BT736)</x:f>
      </x:c>
      <x:c r="DE736" s="50" t="str">
        <x:f>IF(OR(13&gt;'Настройки'!$B$3,ISBLANK(BU736),BU736=0),"",BU736)</x:f>
      </x:c>
      <x:c r="DF736" s="50" t="str">
        <x:f>IF(OR(14&gt;'Настройки'!$B$3,ISBLANK(BV736),BV736=0),"",BV736)</x:f>
      </x:c>
      <x:c r="DG736" s="50" t="str">
        <x:f>IF(OR(15&gt;'Настройки'!$B$3,ISBLANK(BW736),BW736=0),"",BW736)</x:f>
      </x:c>
      <x:c r="DH736" s="50" t="str">
        <x:f>IF(OR(16&gt;'Настройки'!$B$3,ISBLANK(BX736),BX736=0),"",BX736)</x:f>
      </x:c>
      <x:c r="DI736" s="50" t="str">
        <x:f>IF(OR(17&gt;'Настройки'!$B$3,ISBLANK(BY736),BY736=0),"",BY736)</x:f>
      </x:c>
      <x:c r="DJ736" s="50" t="str">
        <x:f>IF(OR(18&gt;'Настройки'!$B$3,ISBLANK(BZ736),BZ736=0),"",BZ736)</x:f>
      </x:c>
      <x:c r="DK736" s="50" t="str">
        <x:f>IF(OR(19&gt;'Настройки'!$B$3,ISBLANK(CA736),CA736=0),"",CA736)</x:f>
      </x:c>
      <x:c r="DL736" s="50" t="str">
        <x:f>IF(OR(20&gt;'Настройки'!$B$3,ISBLANK(CB736),CB736=0),"",CB736)</x:f>
      </x:c>
      <x:c r="DM736" s="50" t="str">
        <x:f>IF(OR(21&gt;'Настройки'!$B$3,ISBLANK(CC736),CC736=0),"",CC736)</x:f>
      </x:c>
      <x:c r="DN736" s="50" t="str">
        <x:f>IF(OR(22&gt;'Настройки'!$B$3,ISBLANK(CD736),CD736=0),"",CD736)</x:f>
      </x:c>
      <x:c r="DO736" s="50" t="str">
        <x:f>IF(OR(23&gt;'Настройки'!$B$3,ISBLANK(CE736),CE736=0),"",CE736)</x:f>
      </x:c>
      <x:c r="DP736" s="50" t="str">
        <x:f>IF(OR(24&gt;'Настройки'!$B$3,ISBLANK(CF736),CF736=0),"",CF736)</x:f>
      </x:c>
      <x:c r="DQ736" s="50" t="str">
        <x:f>IF(OR(25&gt;'Настройки'!$B$3,ISBLANK(CG736),CG736=0),"",CG736)</x:f>
      </x:c>
      <x:c r="DR736" s="50" t="str">
        <x:f>IF(OR(26&gt;'Настройки'!$B$3,ISBLANK(CH736),CH736=0),"",CH736)</x:f>
      </x:c>
      <x:c r="DS736" s="50" t="str">
        <x:f>IF(OR(27&gt;'Настройки'!$B$3,ISBLANK(CI736),CI736=0),"",CI736)</x:f>
      </x:c>
      <x:c r="DT736" s="50" t="str">
        <x:f>IF(OR(28&gt;'Настройки'!$B$3,ISBLANK(CJ736),CJ736=0),"",CJ736)</x:f>
      </x:c>
      <x:c r="DU736" s="50" t="str">
        <x:f>IF(OR(29&gt;'Настройки'!$B$3,ISBLANK(CK736),CK736=0),"",CK736)</x:f>
      </x:c>
      <x:c r="DV736" s="50" t="str">
        <x:f>IF(OR(30&gt;'Настройки'!$B$3,ISBLANK(CL736),CL736=0),"",CL736)</x:f>
      </x:c>
      <x:c r="DW736" s="50" t="str">
        <x:f>IF(OR(31&gt;'Настройки'!$B$3,ISBLANK(CM736),CM736=0),"",CM736)</x:f>
      </x:c>
      <x:c r="DX736" s="50" t="str">
        <x:f>IF(OR(32&gt;'Настройки'!$B$3,ISBLANK(CN736),CN736=0),"",CN736)</x:f>
      </x:c>
      <x:c r="DY736" s="50" t="str">
        <x:f>IF(OR(33&gt;'Настройки'!$B$3,ISBLANK(CO736),CO736=0),"",CO736)</x:f>
      </x:c>
      <x:c r="DZ736" s="50" t="str">
        <x:f>IF(OR(34&gt;'Настройки'!$B$3,ISBLANK(CP736),CP736=0),"",CP736)</x:f>
      </x:c>
      <x:c r="EA736" s="50" t="str">
        <x:f>IF(OR(35&gt;'Настройки'!$B$3,ISBLANK(CQ736),CQ736=0),"",CQ736)</x:f>
      </x:c>
      <x:c r="EB736" s="50" t="str">
        <x:f>IF(OR(36&gt;'Настройки'!$B$3,ISBLANK(CR736),CR736=0),"",CR736)</x:f>
      </x:c>
      <x:c r="EC736" s="50" t="str">
        <x:f>IF(A736="","",IF(OR(BB736="AZ",BB736="BZ"),10000+ROW(),IF(AZ736&gt;'Настройки'!$B$11,20000+ROW(),IF(BF736&lt;&gt;"Обычный",30000+ROW(),IF(AX736&lt;=0,40000+ROW(),"")))))</x:f>
      </x:c>
      <x:c r="ED736" s="50" t="str">
        <x:f>IF(EC736="","",COUNTIFS($EC$2:$EC$1001,"&gt;0",$EC$2:$EC$1001,"&lt;"&amp;EC736)+1)</x:f>
      </x:c>
    </x:row>
    <x:row r="737">
      <x:c r="A737" s="115"/>
      <x:c r="B737" s="115"/>
      <x:c r="C737" s="115"/>
      <x:c r="D737" s="118"/>
      <x:c r="E737" s="118"/>
      <x:c r="F737" s="118"/>
      <x:c r="G737" s="118"/>
      <x:c r="H737" s="118"/>
      <x:c r="I737" s="118"/>
      <x:c r="J737" s="118"/>
      <x:c r="K737" s="118"/>
      <x:c r="L737" s="118"/>
      <x:c r="M737" s="118"/>
      <x:c r="N737" s="118"/>
      <x:c r="O737" s="118"/>
      <x:c r="P737" s="118"/>
      <x:c r="Q737" s="118"/>
      <x:c r="R737" s="118"/>
      <x:c r="S737" s="118"/>
      <x:c r="T737" s="118"/>
      <x:c r="U737" s="118"/>
      <x:c r="V737" s="118"/>
      <x:c r="W737" s="118"/>
      <x:c r="X737" s="118"/>
      <x:c r="Y737" s="118"/>
      <x:c r="Z737" s="118"/>
      <x:c r="AA737" s="118"/>
      <x:c r="AB737" s="118"/>
      <x:c r="AC737" s="118"/>
      <x:c r="AD737" s="118"/>
      <x:c r="AE737" s="118"/>
      <x:c r="AF737" s="118"/>
      <x:c r="AG737" s="118"/>
      <x:c r="AH737" s="118"/>
      <x:c r="AI737" s="118"/>
      <x:c r="AJ737" s="118"/>
      <x:c r="AK737" s="118"/>
      <x:c r="AL737" s="118"/>
      <x:c r="AM737" s="118"/>
      <x:c r="AN737" s="118"/>
      <x:c r="AO737" s="118"/>
      <x:c r="AP737" s="115"/>
      <x:c r="AQ737" s="49" t="str">
        <x:f>IF(A737="","",COUNT(BI737:INDEX(BI737:CR737,1,'Настройки'!$B$3)))</x:f>
      </x:c>
      <x:c r="AR737" s="49" t="str">
        <x:f>IF(A737="","",SUM(BI737:INDEX(BI737:CR737,1,'Настройки'!$B$3)))</x:f>
      </x:c>
      <x:c r="AS737" s="58" t="str">
        <x:f>IF(A737="","",IF('Настройки'!$B$4="Стоимость потребления",AR737*D737,IF('Настройки'!$B$4="Количество",AR737,E737)))</x:f>
      </x:c>
      <x:c r="AT737" s="61" t="str">
        <x:f>IF(OR(A737="",AS737&lt;0,SUM($AS$2:$AS$1001)&lt;=0),"",AS737/SUM($AS$2:$AS$1001))</x:f>
      </x:c>
      <x:c r="AU737" s="61" t="str">
        <x:f>IF(OR(A737="",AS737&lt;0,SUM($AS$2:$AS$1001)&lt;=0),"",SUMIFS($AS$2:$AS$1001,$AS$2:$AS$1001,"&gt;"&amp;AS737)/SUM($AS$2:$AS$1001))</x:f>
      </x:c>
      <x:c r="AV737" s="61" t="str">
        <x:f>IF(OR(A737="",AS737&lt;0,SUM($AS$2:$AS$1001)&lt;=0),"",SUMIFS($AS$2:$AS$1001,$AS$2:$AS$1001,"&gt;="&amp;AS737)/SUM($AS$2:$AS$1001))</x:f>
      </x:c>
      <x:c r="AW737" s="49" t="str">
        <x:f>IF(A737="","",IF(SUM($AS$2:$AS$1001)&lt;=0,"Не определён",IF(AS737&lt;0,"Исключение",IF(AU737&lt;'Настройки'!$B$5,"A",IF(AU737&lt;'Настройки'!$B$6,"B","C")))))</x:f>
      </x:c>
      <x:c r="AX737" s="58" t="str">
        <x:f>IF(A737="","",IF(AQ737=0,"",AVERAGE(BI737:INDEX(BI737:CR737,1,'Настройки'!$B$3))))</x:f>
      </x:c>
      <x:c r="AY737" s="58" t="str">
        <x:f>IF(OR(A737="",AQ737=0),"",STDEVP(BI737:INDEX(BI737:CR737,1,'Настройки'!$B$3)))</x:f>
      </x:c>
      <x:c r="AZ737" s="61" t="str">
        <x:f>IF(OR(A737="",AQ737&lt;'Настройки'!$B$12,AX737&lt;=0,AND('Настройки'!$B$10="Блокировать",COUNTIF(F737:INDEX(F737:AO737,1,'Настройки'!$B$3),"&lt;0")&gt;0)),"",AY737/ABS(AX737))</x:f>
      </x:c>
      <x:c r="BA737" s="49" t="str">
        <x:f>IF(A737="","",IF(AND('Настройки'!$B$10="Блокировать",COUNTIF(F737:INDEX(F737:AO737,1,'Настройки'!$B$3),"&lt;0")&gt;0),"Не определён",IF(AQ737&lt;'Настройки'!$B$12,"Не определён",IF(AX737=0,"Нет спроса",IF(AX737&lt;0,"Не определён",IF(AZ737&lt;='Настройки'!$B$7,"X",IF(AZ737&lt;='Настройки'!$B$8,"Y","Z")))))))</x:f>
      </x:c>
      <x:c r="BB737" s="49" t="str">
        <x:f>IF(OR(A737="",LEN(AW737)&lt;&gt;1,LEN(BA737)&lt;&gt;1),"",AW737&amp;BA737)</x:f>
      </x:c>
      <x:c r="BC737" s="61" t="str">
        <x:f>IF(OR(A737="",AQ737=0),"",(COUNT(BI737:INDEX(BI737:CR737,1,'Настройки'!$B$3))-COUNT(CS737:INDEX(CS737:EB737,1,'Настройки'!$B$3)))/AQ737)</x:f>
      </x:c>
      <x:c r="BD737" s="64" t="str">
        <x:f>IF(OR(A737="",COUNT(CS737:INDEX(CS737:EB737,1,'Настройки'!$B$3))=0),"",AQ737/COUNT(CS737:INDEX(CS737:EB737,1,'Настройки'!$B$3)))</x:f>
      </x:c>
      <x:c r="BE737" s="64" t="str">
        <x:f>IF(OR(A737="",COUNT(CS737:INDEX(CS737:EB737,1,'Настройки'!$B$3))=0),"",IF(AVERAGE(CS737:INDEX(CS737:EB737,1,'Настройки'!$B$3))=0,"",(STDEVP(CS737:INDEX(CS737:EB737,1,'Настройки'!$B$3))/ABS(AVERAGE(CS737:INDEX(CS737:EB737,1,'Настройки'!$B$3))))^2))</x:f>
      </x:c>
      <x:c r="BF737" s="49" t="str">
        <x:f>IF(A737="","",IF(AQ737&lt;3,"Недостаточно",IF(AQ737&lt;6,"Предварительный","Обычный")))</x:f>
      </x:c>
      <x:c r="BG737" s="49" t="str">
        <x:f>IF(A737="","",IF(COUNTIF(F737:INDEX(F737:AO737,1,'Настройки'!$B$3),"&lt;0")&gt;0,IF('Настройки'!$B$10="Блокировать","Отрицательный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"),"")&amp;IF(AQ737&lt;3,"Недостаточно истории. ",IF(AQ737&lt;6,"Предварительная классификация. ",""))&amp;IF(AX737=0,"Нет спроса за горизонт. ","")&amp;IF(AZ737&gt;'Настройки'!$B$11,"Экстремальная вариативность. ",""))</x:f>
      </x:c>
      <x:c r="BH737" s="49" t="str">
        <x:f>IF(A737="","",IFERROR(VLOOKUP(BB737,'Настройки'!$D$3:$E$11,2,FALSE),"Сначала проверьте исходные данные и историю спроса.")&amp;" Уточните срок поставки, MOQ и критичность.")</x:f>
      </x:c>
      <x:c r="BI737" s="50" t="str">
        <x:f>IF(1&gt;'Настройки'!$B$3,"",IF(ISBLANK(F737),IF('Настройки'!$B$9="Нулевой спрос",0,""),IF(F737&lt;0,IF('Настройки'!$B$10="Исключить","",IF('Настройки'!$B$10="Абсолютные значения",ABS(F737),F737)),F737)))</x:f>
      </x:c>
      <x:c r="BJ737" s="50" t="str">
        <x:f>IF(2&gt;'Настройки'!$B$3,"",IF(ISBLANK(G737),IF('Настройки'!$B$9="Нулевой спрос",0,""),IF(G737&lt;0,IF('Настройки'!$B$10="Исключить","",IF('Настройки'!$B$10="Абсолютные значения",ABS(G737),G737)),G737)))</x:f>
      </x:c>
      <x:c r="BK737" s="50" t="str">
        <x:f>IF(3&gt;'Настройки'!$B$3,"",IF(ISBLANK(H737),IF('Настройки'!$B$9="Нулевой спрос",0,""),IF(H737&lt;0,IF('Настройки'!$B$10="Исключить","",IF('Настройки'!$B$10="Абсолютные значения",ABS(H737),H737)),H737)))</x:f>
      </x:c>
      <x:c r="BL737" s="50" t="str">
        <x:f>IF(4&gt;'Настройки'!$B$3,"",IF(ISBLANK(I737),IF('Настройки'!$B$9="Нулевой спрос",0,""),IF(I737&lt;0,IF('Настройки'!$B$10="Исключить","",IF('Настройки'!$B$10="Абсолютные значения",ABS(I737),I737)),I737)))</x:f>
      </x:c>
      <x:c r="BM737" s="50" t="str">
        <x:f>IF(5&gt;'Настройки'!$B$3,"",IF(ISBLANK(J737),IF('Настройки'!$B$9="Нулевой спрос",0,""),IF(J737&lt;0,IF('Настройки'!$B$10="Исключить","",IF('Настройки'!$B$10="Абсолютные значения",ABS(J737),J737)),J737)))</x:f>
      </x:c>
      <x:c r="BN737" s="50" t="str">
        <x:f>IF(6&gt;'Настройки'!$B$3,"",IF(ISBLANK(K737),IF('Настройки'!$B$9="Нулевой спрос",0,""),IF(K737&lt;0,IF('Настройки'!$B$10="Исключить","",IF('Настройки'!$B$10="Абсолютные значения",ABS(K737),K737)),K737)))</x:f>
      </x:c>
      <x:c r="BO737" s="50" t="str">
        <x:f>IF(7&gt;'Настройки'!$B$3,"",IF(ISBLANK(L737),IF('Настройки'!$B$9="Нулевой спрос",0,""),IF(L737&lt;0,IF('Настройки'!$B$10="Исключить","",IF('Настройки'!$B$10="Абсолютные значения",ABS(L737),L737)),L737)))</x:f>
      </x:c>
      <x:c r="BP737" s="50" t="str">
        <x:f>IF(8&gt;'Настройки'!$B$3,"",IF(ISBLANK(M737),IF('Настройки'!$B$9="Нулевой спрос",0,""),IF(M737&lt;0,IF('Настройки'!$B$10="Исключить","",IF('Настройки'!$B$10="Абсолютные значения",ABS(M737),M737)),M737)))</x:f>
      </x:c>
      <x:c r="BQ737" s="50" t="str">
        <x:f>IF(9&gt;'Настройки'!$B$3,"",IF(ISBLANK(N737),IF('Настройки'!$B$9="Нулевой спрос",0,""),IF(N737&lt;0,IF('Настройки'!$B$10="Исключить","",IF('Настройки'!$B$10="Абсолютные значения",ABS(N737),N737)),N737)))</x:f>
      </x:c>
      <x:c r="BR737" s="50" t="str">
        <x:f>IF(10&gt;'Настройки'!$B$3,"",IF(ISBLANK(O737),IF('Настройки'!$B$9="Нулевой спрос",0,""),IF(O737&lt;0,IF('Настройки'!$B$10="Исключить","",IF('Настройки'!$B$10="Абсолютные значения",ABS(O737),O737)),O737)))</x:f>
      </x:c>
      <x:c r="BS737" s="50" t="str">
        <x:f>IF(11&gt;'Настройки'!$B$3,"",IF(ISBLANK(P737),IF('Настройки'!$B$9="Нулевой спрос",0,""),IF(P737&lt;0,IF('Настройки'!$B$10="Исключить","",IF('Настройки'!$B$10="Абсолютные значения",ABS(P737),P737)),P737)))</x:f>
      </x:c>
      <x:c r="BT737" s="50" t="str">
        <x:f>IF(12&gt;'Настройки'!$B$3,"",IF(ISBLANK(Q737),IF('Настройки'!$B$9="Нулевой спрос",0,""),IF(Q737&lt;0,IF('Настройки'!$B$10="Исключить","",IF('Настройки'!$B$10="Абсолютные значения",ABS(Q737),Q737)),Q737)))</x:f>
      </x:c>
      <x:c r="BU737" s="50" t="str">
        <x:f>IF(13&gt;'Настройки'!$B$3,"",IF(ISBLANK(R737),IF('Настройки'!$B$9="Нулевой спрос",0,""),IF(R737&lt;0,IF('Настройки'!$B$10="Исключить","",IF('Настройки'!$B$10="Абсолютные значения",ABS(R737),R737)),R737)))</x:f>
      </x:c>
      <x:c r="BV737" s="50" t="str">
        <x:f>IF(14&gt;'Настройки'!$B$3,"",IF(ISBLANK(S737),IF('Настройки'!$B$9="Нулевой спрос",0,""),IF(S737&lt;0,IF('Настройки'!$B$10="Исключить","",IF('Настройки'!$B$10="Абсолютные значения",ABS(S737),S737)),S737)))</x:f>
      </x:c>
      <x:c r="BW737" s="50" t="str">
        <x:f>IF(15&gt;'Настройки'!$B$3,"",IF(ISBLANK(T737),IF('Настройки'!$B$9="Нулевой спрос",0,""),IF(T737&lt;0,IF('Настройки'!$B$10="Исключить","",IF('Настройки'!$B$10="Абсолютные значения",ABS(T737),T737)),T737)))</x:f>
      </x:c>
      <x:c r="BX737" s="50" t="str">
        <x:f>IF(16&gt;'Настройки'!$B$3,"",IF(ISBLANK(U737),IF('Настройки'!$B$9="Нулевой спрос",0,""),IF(U737&lt;0,IF('Настройки'!$B$10="Исключить","",IF('Настройки'!$B$10="Абсолютные значения",ABS(U737),U737)),U737)))</x:f>
      </x:c>
      <x:c r="BY737" s="50" t="str">
        <x:f>IF(17&gt;'Настройки'!$B$3,"",IF(ISBLANK(V737),IF('Настройки'!$B$9="Нулевой спрос",0,""),IF(V737&lt;0,IF('Настройки'!$B$10="Исключить","",IF('Настройки'!$B$10="Абсолютные значения",ABS(V737),V737)),V737)))</x:f>
      </x:c>
      <x:c r="BZ737" s="50" t="str">
        <x:f>IF(18&gt;'Настройки'!$B$3,"",IF(ISBLANK(W737),IF('Настройки'!$B$9="Нулевой спрос",0,""),IF(W737&lt;0,IF('Настройки'!$B$10="Исключить","",IF('Настройки'!$B$10="Абсолютные значения",ABS(W737),W737)),W737)))</x:f>
      </x:c>
      <x:c r="CA737" s="50" t="str">
        <x:f>IF(19&gt;'Настройки'!$B$3,"",IF(ISBLANK(X737),IF('Настройки'!$B$9="Нулевой спрос",0,""),IF(X737&lt;0,IF('Настройки'!$B$10="Исключить","",IF('Настройки'!$B$10="Абсолютные значения",ABS(X737),X737)),X737)))</x:f>
      </x:c>
      <x:c r="CB737" s="50" t="str">
        <x:f>IF(20&gt;'Настройки'!$B$3,"",IF(ISBLANK(Y737),IF('Настройки'!$B$9="Нулевой спрос",0,""),IF(Y737&lt;0,IF('Настройки'!$B$10="Исключить","",IF('Настройки'!$B$10="Абсолютные значения",ABS(Y737),Y737)),Y737)))</x:f>
      </x:c>
      <x:c r="CC737" s="50" t="str">
        <x:f>IF(21&gt;'Настройки'!$B$3,"",IF(ISBLANK(Z737),IF('Настройки'!$B$9="Нулевой спрос",0,""),IF(Z737&lt;0,IF('Настройки'!$B$10="Исключить","",IF('Настройки'!$B$10="Абсолютные значения",ABS(Z737),Z737)),Z737)))</x:f>
      </x:c>
      <x:c r="CD737" s="50" t="str">
        <x:f>IF(22&gt;'Настройки'!$B$3,"",IF(ISBLANK(AA737),IF('Настройки'!$B$9="Нулевой спрос",0,""),IF(AA737&lt;0,IF('Настройки'!$B$10="Исключить","",IF('Настройки'!$B$10="Абсолютные значения",ABS(AA737),AA737)),AA737)))</x:f>
      </x:c>
      <x:c r="CE737" s="50" t="str">
        <x:f>IF(23&gt;'Настройки'!$B$3,"",IF(ISBLANK(AB737),IF('Настройки'!$B$9="Нулевой спрос",0,""),IF(AB737&lt;0,IF('Настройки'!$B$10="Исключить","",IF('Настройки'!$B$10="Абсолютные значения",ABS(AB737),AB737)),AB737)))</x:f>
      </x:c>
      <x:c r="CF737" s="50" t="str">
        <x:f>IF(24&gt;'Настройки'!$B$3,"",IF(ISBLANK(AC737),IF('Настройки'!$B$9="Нулевой спрос",0,""),IF(AC737&lt;0,IF('Настройки'!$B$10="Исключить","",IF('Настройки'!$B$10="Абсолютные значения",ABS(AC737),AC737)),AC737)))</x:f>
      </x:c>
      <x:c r="CG737" s="50" t="str">
        <x:f>IF(25&gt;'Настройки'!$B$3,"",IF(ISBLANK(AD737),IF('Настройки'!$B$9="Нулевой спрос",0,""),IF(AD737&lt;0,IF('Настройки'!$B$10="Исключить","",IF('Настройки'!$B$10="Абсолютные значения",ABS(AD737),AD737)),AD737)))</x:f>
      </x:c>
      <x:c r="CH737" s="50" t="str">
        <x:f>IF(26&gt;'Настройки'!$B$3,"",IF(ISBLANK(AE737),IF('Настройки'!$B$9="Нулевой спрос",0,""),IF(AE737&lt;0,IF('Настройки'!$B$10="Исключить","",IF('Настройки'!$B$10="Абсолютные значения",ABS(AE737),AE737)),AE737)))</x:f>
      </x:c>
      <x:c r="CI737" s="50" t="str">
        <x:f>IF(27&gt;'Настройки'!$B$3,"",IF(ISBLANK(AF737),IF('Настройки'!$B$9="Нулевой спрос",0,""),IF(AF737&lt;0,IF('Настройки'!$B$10="Исключить","",IF('Настройки'!$B$10="Абсолютные значения",ABS(AF737),AF737)),AF737)))</x:f>
      </x:c>
      <x:c r="CJ737" s="50" t="str">
        <x:f>IF(28&gt;'Настройки'!$B$3,"",IF(ISBLANK(AG737),IF('Настройки'!$B$9="Нулевой спрос",0,""),IF(AG737&lt;0,IF('Настройки'!$B$10="Исключить","",IF('Настройки'!$B$10="Абсолютные значения",ABS(AG737),AG737)),AG737)))</x:f>
      </x:c>
      <x:c r="CK737" s="50" t="str">
        <x:f>IF(29&gt;'Настройки'!$B$3,"",IF(ISBLANK(AH737),IF('Настройки'!$B$9="Нулевой спрос",0,""),IF(AH737&lt;0,IF('Настройки'!$B$10="Исключить","",IF('Настройки'!$B$10="Абсолютные значения",ABS(AH737),AH737)),AH737)))</x:f>
      </x:c>
      <x:c r="CL737" s="50" t="str">
        <x:f>IF(30&gt;'Настройки'!$B$3,"",IF(ISBLANK(AI737),IF('Настройки'!$B$9="Нулевой спрос",0,""),IF(AI737&lt;0,IF('Настройки'!$B$10="Исключить","",IF('Настройки'!$B$10="Абсолютные значения",ABS(AI737),AI737)),AI737)))</x:f>
      </x:c>
      <x:c r="CM737" s="50" t="str">
        <x:f>IF(31&gt;'Настройки'!$B$3,"",IF(ISBLANK(AJ737),IF('Настройки'!$B$9="Нулевой спрос",0,""),IF(AJ737&lt;0,IF('Настройки'!$B$10="Исключить","",IF('Настройки'!$B$10="Абсолютные значения",ABS(AJ737),AJ737)),AJ737)))</x:f>
      </x:c>
      <x:c r="CN737" s="50" t="str">
        <x:f>IF(32&gt;'Настройки'!$B$3,"",IF(ISBLANK(AK737),IF('Настройки'!$B$9="Нулевой спрос",0,""),IF(AK737&lt;0,IF('Настройки'!$B$10="Исключить","",IF('Настройки'!$B$10="Абсолютные значения",ABS(AK737),AK737)),AK737)))</x:f>
      </x:c>
      <x:c r="CO737" s="50" t="str">
        <x:f>IF(33&gt;'Настройки'!$B$3,"",IF(ISBLANK(AL737),IF('Настройки'!$B$9="Нулевой спрос",0,""),IF(AL737&lt;0,IF('Настройки'!$B$10="Исключить","",IF('Настройки'!$B$10="Абсолютные значения",ABS(AL737),AL737)),AL737)))</x:f>
      </x:c>
      <x:c r="CP737" s="50" t="str">
        <x:f>IF(34&gt;'Настройки'!$B$3,"",IF(ISBLANK(AM737),IF('Настройки'!$B$9="Нулевой спрос",0,""),IF(AM737&lt;0,IF('Настройки'!$B$10="Исключить","",IF('Настройки'!$B$10="Абсолютные значения",ABS(AM737),AM737)),AM737)))</x:f>
      </x:c>
      <x:c r="CQ737" s="50" t="str">
        <x:f>IF(35&gt;'Настройки'!$B$3,"",IF(ISBLANK(AN737),IF('Настройки'!$B$9="Нулевой спрос",0,""),IF(AN737&lt;0,IF('Настройки'!$B$10="Исключить","",IF('Настройки'!$B$10="Абсолютные значения",ABS(AN737),AN737)),AN737)))</x:f>
      </x:c>
      <x:c r="CR737" s="50" t="str">
        <x:f>IF(36&gt;'Настройки'!$B$3,"",IF(ISBLANK(AO737),IF('Настройки'!$B$9="Нулевой спрос",0,""),IF(AO737&lt;0,IF('Настройки'!$B$10="Исключить","",IF('Настройки'!$B$10="Абсолютные значения",ABS(AO737),AO737)),AO737)))</x:f>
      </x:c>
      <x:c r="CS737" s="50" t="str">
        <x:f>IF(OR(1&gt;'Настройки'!$B$3,ISBLANK(BI737),BI737=0),"",BI737)</x:f>
      </x:c>
      <x:c r="CT737" s="50" t="str">
        <x:f>IF(OR(2&gt;'Настройки'!$B$3,ISBLANK(BJ737),BJ737=0),"",BJ737)</x:f>
      </x:c>
      <x:c r="CU737" s="50" t="str">
        <x:f>IF(OR(3&gt;'Настройки'!$B$3,ISBLANK(BK737),BK737=0),"",BK737)</x:f>
      </x:c>
      <x:c r="CV737" s="50" t="str">
        <x:f>IF(OR(4&gt;'Настройки'!$B$3,ISBLANK(BL737),BL737=0),"",BL737)</x:f>
      </x:c>
      <x:c r="CW737" s="50" t="str">
        <x:f>IF(OR(5&gt;'Настройки'!$B$3,ISBLANK(BM737),BM737=0),"",BM737)</x:f>
      </x:c>
      <x:c r="CX737" s="50" t="str">
        <x:f>IF(OR(6&gt;'Настройки'!$B$3,ISBLANK(BN737),BN737=0),"",BN737)</x:f>
      </x:c>
      <x:c r="CY737" s="50" t="str">
        <x:f>IF(OR(7&gt;'Настройки'!$B$3,ISBLANK(BO737),BO737=0),"",BO737)</x:f>
      </x:c>
      <x:c r="CZ737" s="50" t="str">
        <x:f>IF(OR(8&gt;'Настройки'!$B$3,ISBLANK(BP737),BP737=0),"",BP737)</x:f>
      </x:c>
      <x:c r="DA737" s="50" t="str">
        <x:f>IF(OR(9&gt;'Настройки'!$B$3,ISBLANK(BQ737),BQ737=0),"",BQ737)</x:f>
      </x:c>
      <x:c r="DB737" s="50" t="str">
        <x:f>IF(OR(10&gt;'Настройки'!$B$3,ISBLANK(BR737),BR737=0),"",BR737)</x:f>
      </x:c>
      <x:c r="DC737" s="50" t="str">
        <x:f>IF(OR(11&gt;'Настройки'!$B$3,ISBLANK(BS737),BS737=0),"",BS737)</x:f>
      </x:c>
      <x:c r="DD737" s="50" t="str">
        <x:f>IF(OR(12&gt;'Настройки'!$B$3,ISBLANK(BT737),BT737=0),"",BT737)</x:f>
      </x:c>
      <x:c r="DE737" s="50" t="str">
        <x:f>IF(OR(13&gt;'Настройки'!$B$3,ISBLANK(BU737),BU737=0),"",BU737)</x:f>
      </x:c>
      <x:c r="DF737" s="50" t="str">
        <x:f>IF(OR(14&gt;'Настройки'!$B$3,ISBLANK(BV737),BV737=0),"",BV737)</x:f>
      </x:c>
      <x:c r="DG737" s="50" t="str">
        <x:f>IF(OR(15&gt;'Настройки'!$B$3,ISBLANK(BW737),BW737=0),"",BW737)</x:f>
      </x:c>
      <x:c r="DH737" s="50" t="str">
        <x:f>IF(OR(16&gt;'Настройки'!$B$3,ISBLANK(BX737),BX737=0),"",BX737)</x:f>
      </x:c>
      <x:c r="DI737" s="50" t="str">
        <x:f>IF(OR(17&gt;'Настройки'!$B$3,ISBLANK(BY737),BY737=0),"",BY737)</x:f>
      </x:c>
      <x:c r="DJ737" s="50" t="str">
        <x:f>IF(OR(18&gt;'Настройки'!$B$3,ISBLANK(BZ737),BZ737=0),"",BZ737)</x:f>
      </x:c>
      <x:c r="DK737" s="50" t="str">
        <x:f>IF(OR(19&gt;'Настройки'!$B$3,ISBLANK(CA737),CA737=0),"",CA737)</x:f>
      </x:c>
      <x:c r="DL737" s="50" t="str">
        <x:f>IF(OR(20&gt;'Настройки'!$B$3,ISBLANK(CB737),CB737=0),"",CB737)</x:f>
      </x:c>
      <x:c r="DM737" s="50" t="str">
        <x:f>IF(OR(21&gt;'Настройки'!$B$3,ISBLANK(CC737),CC737=0),"",CC737)</x:f>
      </x:c>
      <x:c r="DN737" s="50" t="str">
        <x:f>IF(OR(22&gt;'Настройки'!$B$3,ISBLANK(CD737),CD737=0),"",CD737)</x:f>
      </x:c>
      <x:c r="DO737" s="50" t="str">
        <x:f>IF(OR(23&gt;'Настройки'!$B$3,ISBLANK(CE737),CE737=0),"",CE737)</x:f>
      </x:c>
      <x:c r="DP737" s="50" t="str">
        <x:f>IF(OR(24&gt;'Настройки'!$B$3,ISBLANK(CF737),CF737=0),"",CF737)</x:f>
      </x:c>
      <x:c r="DQ737" s="50" t="str">
        <x:f>IF(OR(25&gt;'Настройки'!$B$3,ISBLANK(CG737),CG737=0),"",CG737)</x:f>
      </x:c>
      <x:c r="DR737" s="50" t="str">
        <x:f>IF(OR(26&gt;'Настройки'!$B$3,ISBLANK(CH737),CH737=0),"",CH737)</x:f>
      </x:c>
      <x:c r="DS737" s="50" t="str">
        <x:f>IF(OR(27&gt;'Настройки'!$B$3,ISBLANK(CI737),CI737=0),"",CI737)</x:f>
      </x:c>
      <x:c r="DT737" s="50" t="str">
        <x:f>IF(OR(28&gt;'Настройки'!$B$3,ISBLANK(CJ737),CJ737=0),"",CJ737)</x:f>
      </x:c>
      <x:c r="DU737" s="50" t="str">
        <x:f>IF(OR(29&gt;'Настройки'!$B$3,ISBLANK(CK737),CK737=0),"",CK737)</x:f>
      </x:c>
      <x:c r="DV737" s="50" t="str">
        <x:f>IF(OR(30&gt;'Настройки'!$B$3,ISBLANK(CL737),CL737=0),"",CL737)</x:f>
      </x:c>
      <x:c r="DW737" s="50" t="str">
        <x:f>IF(OR(31&gt;'Настройки'!$B$3,ISBLANK(CM737),CM737=0),"",CM737)</x:f>
      </x:c>
      <x:c r="DX737" s="50" t="str">
        <x:f>IF(OR(32&gt;'Настройки'!$B$3,ISBLANK(CN737),CN737=0),"",CN737)</x:f>
      </x:c>
      <x:c r="DY737" s="50" t="str">
        <x:f>IF(OR(33&gt;'Настройки'!$B$3,ISBLANK(CO737),CO737=0),"",CO737)</x:f>
      </x:c>
      <x:c r="DZ737" s="50" t="str">
        <x:f>IF(OR(34&gt;'Настройки'!$B$3,ISBLANK(CP737),CP737=0),"",CP737)</x:f>
      </x:c>
      <x:c r="EA737" s="50" t="str">
        <x:f>IF(OR(35&gt;'Настройки'!$B$3,ISBLANK(CQ737),CQ737=0),"",CQ737)</x:f>
      </x:c>
      <x:c r="EB737" s="50" t="str">
        <x:f>IF(OR(36&gt;'Настройки'!$B$3,ISBLANK(CR737),CR737=0),"",CR737)</x:f>
      </x:c>
      <x:c r="EC737" s="50" t="str">
        <x:f>IF(A737="","",IF(OR(BB737="AZ",BB737="BZ"),10000+ROW(),IF(AZ737&gt;'Настройки'!$B$11,20000+ROW(),IF(BF737&lt;&gt;"Обычный",30000+ROW(),IF(AX737&lt;=0,40000+ROW(),"")))))</x:f>
      </x:c>
      <x:c r="ED737" s="50" t="str">
        <x:f>IF(EC737="","",COUNTIFS($EC$2:$EC$1001,"&gt;0",$EC$2:$EC$1001,"&lt;"&amp;EC737)+1)</x:f>
      </x:c>
    </x:row>
    <x:row r="738">
      <x:c r="A738" s="115"/>
      <x:c r="B738" s="115"/>
      <x:c r="C738" s="115"/>
      <x:c r="D738" s="118"/>
      <x:c r="E738" s="118"/>
      <x:c r="F738" s="118"/>
      <x:c r="G738" s="118"/>
      <x:c r="H738" s="118"/>
      <x:c r="I738" s="118"/>
      <x:c r="J738" s="118"/>
      <x:c r="K738" s="118"/>
      <x:c r="L738" s="118"/>
      <x:c r="M738" s="118"/>
      <x:c r="N738" s="118"/>
      <x:c r="O738" s="118"/>
      <x:c r="P738" s="118"/>
      <x:c r="Q738" s="118"/>
      <x:c r="R738" s="118"/>
      <x:c r="S738" s="118"/>
      <x:c r="T738" s="118"/>
      <x:c r="U738" s="118"/>
      <x:c r="V738" s="118"/>
      <x:c r="W738" s="118"/>
      <x:c r="X738" s="118"/>
      <x:c r="Y738" s="118"/>
      <x:c r="Z738" s="118"/>
      <x:c r="AA738" s="118"/>
      <x:c r="AB738" s="118"/>
      <x:c r="AC738" s="118"/>
      <x:c r="AD738" s="118"/>
      <x:c r="AE738" s="118"/>
      <x:c r="AF738" s="118"/>
      <x:c r="AG738" s="118"/>
      <x:c r="AH738" s="118"/>
      <x:c r="AI738" s="118"/>
      <x:c r="AJ738" s="118"/>
      <x:c r="AK738" s="118"/>
      <x:c r="AL738" s="118"/>
      <x:c r="AM738" s="118"/>
      <x:c r="AN738" s="118"/>
      <x:c r="AO738" s="118"/>
      <x:c r="AP738" s="115"/>
      <x:c r="AQ738" s="49" t="str">
        <x:f>IF(A738="","",COUNT(BI738:INDEX(BI738:CR738,1,'Настройки'!$B$3)))</x:f>
      </x:c>
      <x:c r="AR738" s="49" t="str">
        <x:f>IF(A738="","",SUM(BI738:INDEX(BI738:CR738,1,'Настройки'!$B$3)))</x:f>
      </x:c>
      <x:c r="AS738" s="58" t="str">
        <x:f>IF(A738="","",IF('Настройки'!$B$4="Стоимость потребления",AR738*D738,IF('Настройки'!$B$4="Количество",AR738,E738)))</x:f>
      </x:c>
      <x:c r="AT738" s="61" t="str">
        <x:f>IF(OR(A738="",AS738&lt;0,SUM($AS$2:$AS$1001)&lt;=0),"",AS738/SUM($AS$2:$AS$1001))</x:f>
      </x:c>
      <x:c r="AU738" s="61" t="str">
        <x:f>IF(OR(A738="",AS738&lt;0,SUM($AS$2:$AS$1001)&lt;=0),"",SUMIFS($AS$2:$AS$1001,$AS$2:$AS$1001,"&gt;"&amp;AS738)/SUM($AS$2:$AS$1001))</x:f>
      </x:c>
      <x:c r="AV738" s="61" t="str">
        <x:f>IF(OR(A738="",AS738&lt;0,SUM($AS$2:$AS$1001)&lt;=0),"",SUMIFS($AS$2:$AS$1001,$AS$2:$AS$1001,"&gt;="&amp;AS738)/SUM($AS$2:$AS$1001))</x:f>
      </x:c>
      <x:c r="AW738" s="49" t="str">
        <x:f>IF(A738="","",IF(SUM($AS$2:$AS$1001)&lt;=0,"Не определён",IF(AS738&lt;0,"Исключение",IF(AU738&lt;'Настройки'!$B$5,"A",IF(AU738&lt;'Настройки'!$B$6,"B","C")))))</x:f>
      </x:c>
      <x:c r="AX738" s="58" t="str">
        <x:f>IF(A738="","",IF(AQ738=0,"",AVERAGE(BI738:INDEX(BI738:CR738,1,'Настройки'!$B$3))))</x:f>
      </x:c>
      <x:c r="AY738" s="58" t="str">
        <x:f>IF(OR(A738="",AQ738=0),"",STDEVP(BI738:INDEX(BI738:CR738,1,'Настройки'!$B$3)))</x:f>
      </x:c>
      <x:c r="AZ738" s="61" t="str">
        <x:f>IF(OR(A738="",AQ738&lt;'Настройки'!$B$12,AX738&lt;=0,AND('Настройки'!$B$10="Блокировать",COUNTIF(F738:INDEX(F738:AO738,1,'Настройки'!$B$3),"&lt;0")&gt;0)),"",AY738/ABS(AX738))</x:f>
      </x:c>
      <x:c r="BA738" s="49" t="str">
        <x:f>IF(A738="","",IF(AND('Настройки'!$B$10="Блокировать",COUNTIF(F738:INDEX(F738:AO738,1,'Настройки'!$B$3),"&lt;0")&gt;0),"Не определён",IF(AQ738&lt;'Настройки'!$B$12,"Не определён",IF(AX738=0,"Нет спроса",IF(AX738&lt;0,"Не определён",IF(AZ738&lt;='Настройки'!$B$7,"X",IF(AZ738&lt;='Настройки'!$B$8,"Y","Z")))))))</x:f>
      </x:c>
      <x:c r="BB738" s="49" t="str">
        <x:f>IF(OR(A738="",LEN(AW738)&lt;&gt;1,LEN(BA738)&lt;&gt;1),"",AW738&amp;BA738)</x:f>
      </x:c>
      <x:c r="BC738" s="61" t="str">
        <x:f>IF(OR(A738="",AQ738=0),"",(COUNT(BI738:INDEX(BI738:CR738,1,'Настройки'!$B$3))-COUNT(CS738:INDEX(CS738:EB738,1,'Настройки'!$B$3)))/AQ738)</x:f>
      </x:c>
      <x:c r="BD738" s="64" t="str">
        <x:f>IF(OR(A738="",COUNT(CS738:INDEX(CS738:EB738,1,'Настройки'!$B$3))=0),"",AQ738/COUNT(CS738:INDEX(CS738:EB738,1,'Настройки'!$B$3)))</x:f>
      </x:c>
      <x:c r="BE738" s="64" t="str">
        <x:f>IF(OR(A738="",COUNT(CS738:INDEX(CS738:EB738,1,'Настройки'!$B$3))=0),"",IF(AVERAGE(CS738:INDEX(CS738:EB738,1,'Настройки'!$B$3))=0,"",(STDEVP(CS738:INDEX(CS738:EB738,1,'Настройки'!$B$3))/ABS(AVERAGE(CS738:INDEX(CS738:EB738,1,'Настройки'!$B$3))))^2))</x:f>
      </x:c>
      <x:c r="BF738" s="49" t="str">
        <x:f>IF(A738="","",IF(AQ738&lt;3,"Недостаточно",IF(AQ738&lt;6,"Предварительный","Обычный")))</x:f>
      </x:c>
      <x:c r="BG738" s="49" t="str">
        <x:f>IF(A738="","",IF(COUNTIF(F738:INDEX(F738:AO738,1,'Настройки'!$B$3),"&lt;0")&gt;0,IF('Настройки'!$B$10="Блокировать","Отрицательный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"),"")&amp;IF(AQ738&lt;3,"Недостаточно истории. ",IF(AQ738&lt;6,"Предварительная классификация. ",""))&amp;IF(AX738=0,"Нет спроса за горизонт. ","")&amp;IF(AZ738&gt;'Настройки'!$B$11,"Экстремальная вариативность. ",""))</x:f>
      </x:c>
      <x:c r="BH738" s="49" t="str">
        <x:f>IF(A738="","",IFERROR(VLOOKUP(BB738,'Настройки'!$D$3:$E$11,2,FALSE),"Сначала проверьте исходные данные и историю спроса.")&amp;" Уточните срок поставки, MOQ и критичность.")</x:f>
      </x:c>
      <x:c r="BI738" s="50" t="str">
        <x:f>IF(1&gt;'Настройки'!$B$3,"",IF(ISBLANK(F738),IF('Настройки'!$B$9="Нулевой спрос",0,""),IF(F738&lt;0,IF('Настройки'!$B$10="Исключить","",IF('Настройки'!$B$10="Абсолютные значения",ABS(F738),F738)),F738)))</x:f>
      </x:c>
      <x:c r="BJ738" s="50" t="str">
        <x:f>IF(2&gt;'Настройки'!$B$3,"",IF(ISBLANK(G738),IF('Настройки'!$B$9="Нулевой спрос",0,""),IF(G738&lt;0,IF('Настройки'!$B$10="Исключить","",IF('Настройки'!$B$10="Абсолютные значения",ABS(G738),G738)),G738)))</x:f>
      </x:c>
      <x:c r="BK738" s="50" t="str">
        <x:f>IF(3&gt;'Настройки'!$B$3,"",IF(ISBLANK(H738),IF('Настройки'!$B$9="Нулевой спрос",0,""),IF(H738&lt;0,IF('Настройки'!$B$10="Исключить","",IF('Настройки'!$B$10="Абсолютные значения",ABS(H738),H738)),H738)))</x:f>
      </x:c>
      <x:c r="BL738" s="50" t="str">
        <x:f>IF(4&gt;'Настройки'!$B$3,"",IF(ISBLANK(I738),IF('Настройки'!$B$9="Нулевой спрос",0,""),IF(I738&lt;0,IF('Настройки'!$B$10="Исключить","",IF('Настройки'!$B$10="Абсолютные значения",ABS(I738),I738)),I738)))</x:f>
      </x:c>
      <x:c r="BM738" s="50" t="str">
        <x:f>IF(5&gt;'Настройки'!$B$3,"",IF(ISBLANK(J738),IF('Настройки'!$B$9="Нулевой спрос",0,""),IF(J738&lt;0,IF('Настройки'!$B$10="Исключить","",IF('Настройки'!$B$10="Абсолютные значения",ABS(J738),J738)),J738)))</x:f>
      </x:c>
      <x:c r="BN738" s="50" t="str">
        <x:f>IF(6&gt;'Настройки'!$B$3,"",IF(ISBLANK(K738),IF('Настройки'!$B$9="Нулевой спрос",0,""),IF(K738&lt;0,IF('Настройки'!$B$10="Исключить","",IF('Настройки'!$B$10="Абсолютные значения",ABS(K738),K738)),K738)))</x:f>
      </x:c>
      <x:c r="BO738" s="50" t="str">
        <x:f>IF(7&gt;'Настройки'!$B$3,"",IF(ISBLANK(L738),IF('Настройки'!$B$9="Нулевой спрос",0,""),IF(L738&lt;0,IF('Настройки'!$B$10="Исключить","",IF('Настройки'!$B$10="Абсолютные значения",ABS(L738),L738)),L738)))</x:f>
      </x:c>
      <x:c r="BP738" s="50" t="str">
        <x:f>IF(8&gt;'Настройки'!$B$3,"",IF(ISBLANK(M738),IF('Настройки'!$B$9="Нулевой спрос",0,""),IF(M738&lt;0,IF('Настройки'!$B$10="Исключить","",IF('Настройки'!$B$10="Абсолютные значения",ABS(M738),M738)),M738)))</x:f>
      </x:c>
      <x:c r="BQ738" s="50" t="str">
        <x:f>IF(9&gt;'Настройки'!$B$3,"",IF(ISBLANK(N738),IF('Настройки'!$B$9="Нулевой спрос",0,""),IF(N738&lt;0,IF('Настройки'!$B$10="Исключить","",IF('Настройки'!$B$10="Абсолютные значения",ABS(N738),N738)),N738)))</x:f>
      </x:c>
      <x:c r="BR738" s="50" t="str">
        <x:f>IF(10&gt;'Настройки'!$B$3,"",IF(ISBLANK(O738),IF('Настройки'!$B$9="Нулевой спрос",0,""),IF(O738&lt;0,IF('Настройки'!$B$10="Исключить","",IF('Настройки'!$B$10="Абсолютные значения",ABS(O738),O738)),O738)))</x:f>
      </x:c>
      <x:c r="BS738" s="50" t="str">
        <x:f>IF(11&gt;'Настройки'!$B$3,"",IF(ISBLANK(P738),IF('Настройки'!$B$9="Нулевой спрос",0,""),IF(P738&lt;0,IF('Настройки'!$B$10="Исключить","",IF('Настройки'!$B$10="Абсолютные значения",ABS(P738),P738)),P738)))</x:f>
      </x:c>
      <x:c r="BT738" s="50" t="str">
        <x:f>IF(12&gt;'Настройки'!$B$3,"",IF(ISBLANK(Q738),IF('Настройки'!$B$9="Нулевой спрос",0,""),IF(Q738&lt;0,IF('Настройки'!$B$10="Исключить","",IF('Настройки'!$B$10="Абсолютные значения",ABS(Q738),Q738)),Q738)))</x:f>
      </x:c>
      <x:c r="BU738" s="50" t="str">
        <x:f>IF(13&gt;'Настройки'!$B$3,"",IF(ISBLANK(R738),IF('Настройки'!$B$9="Нулевой спрос",0,""),IF(R738&lt;0,IF('Настройки'!$B$10="Исключить","",IF('Настройки'!$B$10="Абсолютные значения",ABS(R738),R738)),R738)))</x:f>
      </x:c>
      <x:c r="BV738" s="50" t="str">
        <x:f>IF(14&gt;'Настройки'!$B$3,"",IF(ISBLANK(S738),IF('Настройки'!$B$9="Нулевой спрос",0,""),IF(S738&lt;0,IF('Настройки'!$B$10="Исключить","",IF('Настройки'!$B$10="Абсолютные значения",ABS(S738),S738)),S738)))</x:f>
      </x:c>
      <x:c r="BW738" s="50" t="str">
        <x:f>IF(15&gt;'Настройки'!$B$3,"",IF(ISBLANK(T738),IF('Настройки'!$B$9="Нулевой спрос",0,""),IF(T738&lt;0,IF('Настройки'!$B$10="Исключить","",IF('Настройки'!$B$10="Абсолютные значения",ABS(T738),T738)),T738)))</x:f>
      </x:c>
      <x:c r="BX738" s="50" t="str">
        <x:f>IF(16&gt;'Настройки'!$B$3,"",IF(ISBLANK(U738),IF('Настройки'!$B$9="Нулевой спрос",0,""),IF(U738&lt;0,IF('Настройки'!$B$10="Исключить","",IF('Настройки'!$B$10="Абсолютные значения",ABS(U738),U738)),U738)))</x:f>
      </x:c>
      <x:c r="BY738" s="50" t="str">
        <x:f>IF(17&gt;'Настройки'!$B$3,"",IF(ISBLANK(V738),IF('Настройки'!$B$9="Нулевой спрос",0,""),IF(V738&lt;0,IF('Настройки'!$B$10="Исключить","",IF('Настройки'!$B$10="Абсолютные значения",ABS(V738),V738)),V738)))</x:f>
      </x:c>
      <x:c r="BZ738" s="50" t="str">
        <x:f>IF(18&gt;'Настройки'!$B$3,"",IF(ISBLANK(W738),IF('Настройки'!$B$9="Нулевой спрос",0,""),IF(W738&lt;0,IF('Настройки'!$B$10="Исключить","",IF('Настройки'!$B$10="Абсолютные значения",ABS(W738),W738)),W738)))</x:f>
      </x:c>
      <x:c r="CA738" s="50" t="str">
        <x:f>IF(19&gt;'Настройки'!$B$3,"",IF(ISBLANK(X738),IF('Настройки'!$B$9="Нулевой спрос",0,""),IF(X738&lt;0,IF('Настройки'!$B$10="Исключить","",IF('Настройки'!$B$10="Абсолютные значения",ABS(X738),X738)),X738)))</x:f>
      </x:c>
      <x:c r="CB738" s="50" t="str">
        <x:f>IF(20&gt;'Настройки'!$B$3,"",IF(ISBLANK(Y738),IF('Настройки'!$B$9="Нулевой спрос",0,""),IF(Y738&lt;0,IF('Настройки'!$B$10="Исключить","",IF('Настройки'!$B$10="Абсолютные значения",ABS(Y738),Y738)),Y738)))</x:f>
      </x:c>
      <x:c r="CC738" s="50" t="str">
        <x:f>IF(21&gt;'Настройки'!$B$3,"",IF(ISBLANK(Z738),IF('Настройки'!$B$9="Нулевой спрос",0,""),IF(Z738&lt;0,IF('Настройки'!$B$10="Исключить","",IF('Настройки'!$B$10="Абсолютные значения",ABS(Z738),Z738)),Z738)))</x:f>
      </x:c>
      <x:c r="CD738" s="50" t="str">
        <x:f>IF(22&gt;'Настройки'!$B$3,"",IF(ISBLANK(AA738),IF('Настройки'!$B$9="Нулевой спрос",0,""),IF(AA738&lt;0,IF('Настройки'!$B$10="Исключить","",IF('Настройки'!$B$10="Абсолютные значения",ABS(AA738),AA738)),AA738)))</x:f>
      </x:c>
      <x:c r="CE738" s="50" t="str">
        <x:f>IF(23&gt;'Настройки'!$B$3,"",IF(ISBLANK(AB738),IF('Настройки'!$B$9="Нулевой спрос",0,""),IF(AB738&lt;0,IF('Настройки'!$B$10="Исключить","",IF('Настройки'!$B$10="Абсолютные значения",ABS(AB738),AB738)),AB738)))</x:f>
      </x:c>
      <x:c r="CF738" s="50" t="str">
        <x:f>IF(24&gt;'Настройки'!$B$3,"",IF(ISBLANK(AC738),IF('Настройки'!$B$9="Нулевой спрос",0,""),IF(AC738&lt;0,IF('Настройки'!$B$10="Исключить","",IF('Настройки'!$B$10="Абсолютные значения",ABS(AC738),AC738)),AC738)))</x:f>
      </x:c>
      <x:c r="CG738" s="50" t="str">
        <x:f>IF(25&gt;'Настройки'!$B$3,"",IF(ISBLANK(AD738),IF('Настройки'!$B$9="Нулевой спрос",0,""),IF(AD738&lt;0,IF('Настройки'!$B$10="Исключить","",IF('Настройки'!$B$10="Абсолютные значения",ABS(AD738),AD738)),AD738)))</x:f>
      </x:c>
      <x:c r="CH738" s="50" t="str">
        <x:f>IF(26&gt;'Настройки'!$B$3,"",IF(ISBLANK(AE738),IF('Настройки'!$B$9="Нулевой спрос",0,""),IF(AE738&lt;0,IF('Настройки'!$B$10="Исключить","",IF('Настройки'!$B$10="Абсолютные значения",ABS(AE738),AE738)),AE738)))</x:f>
      </x:c>
      <x:c r="CI738" s="50" t="str">
        <x:f>IF(27&gt;'Настройки'!$B$3,"",IF(ISBLANK(AF738),IF('Настройки'!$B$9="Нулевой спрос",0,""),IF(AF738&lt;0,IF('Настройки'!$B$10="Исключить","",IF('Настройки'!$B$10="Абсолютные значения",ABS(AF738),AF738)),AF738)))</x:f>
      </x:c>
      <x:c r="CJ738" s="50" t="str">
        <x:f>IF(28&gt;'Настройки'!$B$3,"",IF(ISBLANK(AG738),IF('Настройки'!$B$9="Нулевой спрос",0,""),IF(AG738&lt;0,IF('Настройки'!$B$10="Исключить","",IF('Настройки'!$B$10="Абсолютные значения",ABS(AG738),AG738)),AG738)))</x:f>
      </x:c>
      <x:c r="CK738" s="50" t="str">
        <x:f>IF(29&gt;'Настройки'!$B$3,"",IF(ISBLANK(AH738),IF('Настройки'!$B$9="Нулевой спрос",0,""),IF(AH738&lt;0,IF('Настройки'!$B$10="Исключить","",IF('Настройки'!$B$10="Абсолютные значения",ABS(AH738),AH738)),AH738)))</x:f>
      </x:c>
      <x:c r="CL738" s="50" t="str">
        <x:f>IF(30&gt;'Настройки'!$B$3,"",IF(ISBLANK(AI738),IF('Настройки'!$B$9="Нулевой спрос",0,""),IF(AI738&lt;0,IF('Настройки'!$B$10="Исключить","",IF('Настройки'!$B$10="Абсолютные значения",ABS(AI738),AI738)),AI738)))</x:f>
      </x:c>
      <x:c r="CM738" s="50" t="str">
        <x:f>IF(31&gt;'Настройки'!$B$3,"",IF(ISBLANK(AJ738),IF('Настройки'!$B$9="Нулевой спрос",0,""),IF(AJ738&lt;0,IF('Настройки'!$B$10="Исключить","",IF('Настройки'!$B$10="Абсолютные значения",ABS(AJ738),AJ738)),AJ738)))</x:f>
      </x:c>
      <x:c r="CN738" s="50" t="str">
        <x:f>IF(32&gt;'Настройки'!$B$3,"",IF(ISBLANK(AK738),IF('Настройки'!$B$9="Нулевой спрос",0,""),IF(AK738&lt;0,IF('Настройки'!$B$10="Исключить","",IF('Настройки'!$B$10="Абсолютные значения",ABS(AK738),AK738)),AK738)))</x:f>
      </x:c>
      <x:c r="CO738" s="50" t="str">
        <x:f>IF(33&gt;'Настройки'!$B$3,"",IF(ISBLANK(AL738),IF('Настройки'!$B$9="Нулевой спрос",0,""),IF(AL738&lt;0,IF('Настройки'!$B$10="Исключить","",IF('Настройки'!$B$10="Абсолютные значения",ABS(AL738),AL738)),AL738)))</x:f>
      </x:c>
      <x:c r="CP738" s="50" t="str">
        <x:f>IF(34&gt;'Настройки'!$B$3,"",IF(ISBLANK(AM738),IF('Настройки'!$B$9="Нулевой спрос",0,""),IF(AM738&lt;0,IF('Настройки'!$B$10="Исключить","",IF('Настройки'!$B$10="Абсолютные значения",ABS(AM738),AM738)),AM738)))</x:f>
      </x:c>
      <x:c r="CQ738" s="50" t="str">
        <x:f>IF(35&gt;'Настройки'!$B$3,"",IF(ISBLANK(AN738),IF('Настройки'!$B$9="Нулевой спрос",0,""),IF(AN738&lt;0,IF('Настройки'!$B$10="Исключить","",IF('Настройки'!$B$10="Абсолютные значения",ABS(AN738),AN738)),AN738)))</x:f>
      </x:c>
      <x:c r="CR738" s="50" t="str">
        <x:f>IF(36&gt;'Настройки'!$B$3,"",IF(ISBLANK(AO738),IF('Настройки'!$B$9="Нулевой спрос",0,""),IF(AO738&lt;0,IF('Настройки'!$B$10="Исключить","",IF('Настройки'!$B$10="Абсолютные значения",ABS(AO738),AO738)),AO738)))</x:f>
      </x:c>
      <x:c r="CS738" s="50" t="str">
        <x:f>IF(OR(1&gt;'Настройки'!$B$3,ISBLANK(BI738),BI738=0),"",BI738)</x:f>
      </x:c>
      <x:c r="CT738" s="50" t="str">
        <x:f>IF(OR(2&gt;'Настройки'!$B$3,ISBLANK(BJ738),BJ738=0),"",BJ738)</x:f>
      </x:c>
      <x:c r="CU738" s="50" t="str">
        <x:f>IF(OR(3&gt;'Настройки'!$B$3,ISBLANK(BK738),BK738=0),"",BK738)</x:f>
      </x:c>
      <x:c r="CV738" s="50" t="str">
        <x:f>IF(OR(4&gt;'Настройки'!$B$3,ISBLANK(BL738),BL738=0),"",BL738)</x:f>
      </x:c>
      <x:c r="CW738" s="50" t="str">
        <x:f>IF(OR(5&gt;'Настройки'!$B$3,ISBLANK(BM738),BM738=0),"",BM738)</x:f>
      </x:c>
      <x:c r="CX738" s="50" t="str">
        <x:f>IF(OR(6&gt;'Настройки'!$B$3,ISBLANK(BN738),BN738=0),"",BN738)</x:f>
      </x:c>
      <x:c r="CY738" s="50" t="str">
        <x:f>IF(OR(7&gt;'Настройки'!$B$3,ISBLANK(BO738),BO738=0),"",BO738)</x:f>
      </x:c>
      <x:c r="CZ738" s="50" t="str">
        <x:f>IF(OR(8&gt;'Настройки'!$B$3,ISBLANK(BP738),BP738=0),"",BP738)</x:f>
      </x:c>
      <x:c r="DA738" s="50" t="str">
        <x:f>IF(OR(9&gt;'Настройки'!$B$3,ISBLANK(BQ738),BQ738=0),"",BQ738)</x:f>
      </x:c>
      <x:c r="DB738" s="50" t="str">
        <x:f>IF(OR(10&gt;'Настройки'!$B$3,ISBLANK(BR738),BR738=0),"",BR738)</x:f>
      </x:c>
      <x:c r="DC738" s="50" t="str">
        <x:f>IF(OR(11&gt;'Настройки'!$B$3,ISBLANK(BS738),BS738=0),"",BS738)</x:f>
      </x:c>
      <x:c r="DD738" s="50" t="str">
        <x:f>IF(OR(12&gt;'Настройки'!$B$3,ISBLANK(BT738),BT738=0),"",BT738)</x:f>
      </x:c>
      <x:c r="DE738" s="50" t="str">
        <x:f>IF(OR(13&gt;'Настройки'!$B$3,ISBLANK(BU738),BU738=0),"",BU738)</x:f>
      </x:c>
      <x:c r="DF738" s="50" t="str">
        <x:f>IF(OR(14&gt;'Настройки'!$B$3,ISBLANK(BV738),BV738=0),"",BV738)</x:f>
      </x:c>
      <x:c r="DG738" s="50" t="str">
        <x:f>IF(OR(15&gt;'Настройки'!$B$3,ISBLANK(BW738),BW738=0),"",BW738)</x:f>
      </x:c>
      <x:c r="DH738" s="50" t="str">
        <x:f>IF(OR(16&gt;'Настройки'!$B$3,ISBLANK(BX738),BX738=0),"",BX738)</x:f>
      </x:c>
      <x:c r="DI738" s="50" t="str">
        <x:f>IF(OR(17&gt;'Настройки'!$B$3,ISBLANK(BY738),BY738=0),"",BY738)</x:f>
      </x:c>
      <x:c r="DJ738" s="50" t="str">
        <x:f>IF(OR(18&gt;'Настройки'!$B$3,ISBLANK(BZ738),BZ738=0),"",BZ738)</x:f>
      </x:c>
      <x:c r="DK738" s="50" t="str">
        <x:f>IF(OR(19&gt;'Настройки'!$B$3,ISBLANK(CA738),CA738=0),"",CA738)</x:f>
      </x:c>
      <x:c r="DL738" s="50" t="str">
        <x:f>IF(OR(20&gt;'Настройки'!$B$3,ISBLANK(CB738),CB738=0),"",CB738)</x:f>
      </x:c>
      <x:c r="DM738" s="50" t="str">
        <x:f>IF(OR(21&gt;'Настройки'!$B$3,ISBLANK(CC738),CC738=0),"",CC738)</x:f>
      </x:c>
      <x:c r="DN738" s="50" t="str">
        <x:f>IF(OR(22&gt;'Настройки'!$B$3,ISBLANK(CD738),CD738=0),"",CD738)</x:f>
      </x:c>
      <x:c r="DO738" s="50" t="str">
        <x:f>IF(OR(23&gt;'Настройки'!$B$3,ISBLANK(CE738),CE738=0),"",CE738)</x:f>
      </x:c>
      <x:c r="DP738" s="50" t="str">
        <x:f>IF(OR(24&gt;'Настройки'!$B$3,ISBLANK(CF738),CF738=0),"",CF738)</x:f>
      </x:c>
      <x:c r="DQ738" s="50" t="str">
        <x:f>IF(OR(25&gt;'Настройки'!$B$3,ISBLANK(CG738),CG738=0),"",CG738)</x:f>
      </x:c>
      <x:c r="DR738" s="50" t="str">
        <x:f>IF(OR(26&gt;'Настройки'!$B$3,ISBLANK(CH738),CH738=0),"",CH738)</x:f>
      </x:c>
      <x:c r="DS738" s="50" t="str">
        <x:f>IF(OR(27&gt;'Настройки'!$B$3,ISBLANK(CI738),CI738=0),"",CI738)</x:f>
      </x:c>
      <x:c r="DT738" s="50" t="str">
        <x:f>IF(OR(28&gt;'Настройки'!$B$3,ISBLANK(CJ738),CJ738=0),"",CJ738)</x:f>
      </x:c>
      <x:c r="DU738" s="50" t="str">
        <x:f>IF(OR(29&gt;'Настройки'!$B$3,ISBLANK(CK738),CK738=0),"",CK738)</x:f>
      </x:c>
      <x:c r="DV738" s="50" t="str">
        <x:f>IF(OR(30&gt;'Настройки'!$B$3,ISBLANK(CL738),CL738=0),"",CL738)</x:f>
      </x:c>
      <x:c r="DW738" s="50" t="str">
        <x:f>IF(OR(31&gt;'Настройки'!$B$3,ISBLANK(CM738),CM738=0),"",CM738)</x:f>
      </x:c>
      <x:c r="DX738" s="50" t="str">
        <x:f>IF(OR(32&gt;'Настройки'!$B$3,ISBLANK(CN738),CN738=0),"",CN738)</x:f>
      </x:c>
      <x:c r="DY738" s="50" t="str">
        <x:f>IF(OR(33&gt;'Настройки'!$B$3,ISBLANK(CO738),CO738=0),"",CO738)</x:f>
      </x:c>
      <x:c r="DZ738" s="50" t="str">
        <x:f>IF(OR(34&gt;'Настройки'!$B$3,ISBLANK(CP738),CP738=0),"",CP738)</x:f>
      </x:c>
      <x:c r="EA738" s="50" t="str">
        <x:f>IF(OR(35&gt;'Настройки'!$B$3,ISBLANK(CQ738),CQ738=0),"",CQ738)</x:f>
      </x:c>
      <x:c r="EB738" s="50" t="str">
        <x:f>IF(OR(36&gt;'Настройки'!$B$3,ISBLANK(CR738),CR738=0),"",CR738)</x:f>
      </x:c>
      <x:c r="EC738" s="50" t="str">
        <x:f>IF(A738="","",IF(OR(BB738="AZ",BB738="BZ"),10000+ROW(),IF(AZ738&gt;'Настройки'!$B$11,20000+ROW(),IF(BF738&lt;&gt;"Обычный",30000+ROW(),IF(AX738&lt;=0,40000+ROW(),"")))))</x:f>
      </x:c>
      <x:c r="ED738" s="50" t="str">
        <x:f>IF(EC738="","",COUNTIFS($EC$2:$EC$1001,"&gt;0",$EC$2:$EC$1001,"&lt;"&amp;EC738)+1)</x:f>
      </x:c>
    </x:row>
    <x:row r="739">
      <x:c r="A739" s="115"/>
      <x:c r="B739" s="115"/>
      <x:c r="C739" s="115"/>
      <x:c r="D739" s="118"/>
      <x:c r="E739" s="118"/>
      <x:c r="F739" s="118"/>
      <x:c r="G739" s="118"/>
      <x:c r="H739" s="118"/>
      <x:c r="I739" s="118"/>
      <x:c r="J739" s="118"/>
      <x:c r="K739" s="118"/>
      <x:c r="L739" s="118"/>
      <x:c r="M739" s="118"/>
      <x:c r="N739" s="118"/>
      <x:c r="O739" s="118"/>
      <x:c r="P739" s="118"/>
      <x:c r="Q739" s="118"/>
      <x:c r="R739" s="118"/>
      <x:c r="S739" s="118"/>
      <x:c r="T739" s="118"/>
      <x:c r="U739" s="118"/>
      <x:c r="V739" s="118"/>
      <x:c r="W739" s="118"/>
      <x:c r="X739" s="118"/>
      <x:c r="Y739" s="118"/>
      <x:c r="Z739" s="118"/>
      <x:c r="AA739" s="118"/>
      <x:c r="AB739" s="118"/>
      <x:c r="AC739" s="118"/>
      <x:c r="AD739" s="118"/>
      <x:c r="AE739" s="118"/>
      <x:c r="AF739" s="118"/>
      <x:c r="AG739" s="118"/>
      <x:c r="AH739" s="118"/>
      <x:c r="AI739" s="118"/>
      <x:c r="AJ739" s="118"/>
      <x:c r="AK739" s="118"/>
      <x:c r="AL739" s="118"/>
      <x:c r="AM739" s="118"/>
      <x:c r="AN739" s="118"/>
      <x:c r="AO739" s="118"/>
      <x:c r="AP739" s="115"/>
      <x:c r="AQ739" s="49" t="str">
        <x:f>IF(A739="","",COUNT(BI739:INDEX(BI739:CR739,1,'Настройки'!$B$3)))</x:f>
      </x:c>
      <x:c r="AR739" s="49" t="str">
        <x:f>IF(A739="","",SUM(BI739:INDEX(BI739:CR739,1,'Настройки'!$B$3)))</x:f>
      </x:c>
      <x:c r="AS739" s="58" t="str">
        <x:f>IF(A739="","",IF('Настройки'!$B$4="Стоимость потребления",AR739*D739,IF('Настройки'!$B$4="Количество",AR739,E739)))</x:f>
      </x:c>
      <x:c r="AT739" s="61" t="str">
        <x:f>IF(OR(A739="",AS739&lt;0,SUM($AS$2:$AS$1001)&lt;=0),"",AS739/SUM($AS$2:$AS$1001))</x:f>
      </x:c>
      <x:c r="AU739" s="61" t="str">
        <x:f>IF(OR(A739="",AS739&lt;0,SUM($AS$2:$AS$1001)&lt;=0),"",SUMIFS($AS$2:$AS$1001,$AS$2:$AS$1001,"&gt;"&amp;AS739)/SUM($AS$2:$AS$1001))</x:f>
      </x:c>
      <x:c r="AV739" s="61" t="str">
        <x:f>IF(OR(A739="",AS739&lt;0,SUM($AS$2:$AS$1001)&lt;=0),"",SUMIFS($AS$2:$AS$1001,$AS$2:$AS$1001,"&gt;="&amp;AS739)/SUM($AS$2:$AS$1001))</x:f>
      </x:c>
      <x:c r="AW739" s="49" t="str">
        <x:f>IF(A739="","",IF(SUM($AS$2:$AS$1001)&lt;=0,"Не определён",IF(AS739&lt;0,"Исключение",IF(AU739&lt;'Настройки'!$B$5,"A",IF(AU739&lt;'Настройки'!$B$6,"B","C")))))</x:f>
      </x:c>
      <x:c r="AX739" s="58" t="str">
        <x:f>IF(A739="","",IF(AQ739=0,"",AVERAGE(BI739:INDEX(BI739:CR739,1,'Настройки'!$B$3))))</x:f>
      </x:c>
      <x:c r="AY739" s="58" t="str">
        <x:f>IF(OR(A739="",AQ739=0),"",STDEVP(BI739:INDEX(BI739:CR739,1,'Настройки'!$B$3)))</x:f>
      </x:c>
      <x:c r="AZ739" s="61" t="str">
        <x:f>IF(OR(A739="",AQ739&lt;'Настройки'!$B$12,AX739&lt;=0,AND('Настройки'!$B$10="Блокировать",COUNTIF(F739:INDEX(F739:AO739,1,'Настройки'!$B$3),"&lt;0")&gt;0)),"",AY739/ABS(AX739))</x:f>
      </x:c>
      <x:c r="BA739" s="49" t="str">
        <x:f>IF(A739="","",IF(AND('Настройки'!$B$10="Блокировать",COUNTIF(F739:INDEX(F739:AO739,1,'Настройки'!$B$3),"&lt;0")&gt;0),"Не определён",IF(AQ739&lt;'Настройки'!$B$12,"Не определён",IF(AX739=0,"Нет спроса",IF(AX739&lt;0,"Не определён",IF(AZ739&lt;='Настройки'!$B$7,"X",IF(AZ739&lt;='Настройки'!$B$8,"Y","Z")))))))</x:f>
      </x:c>
      <x:c r="BB739" s="49" t="str">
        <x:f>IF(OR(A739="",LEN(AW739)&lt;&gt;1,LEN(BA739)&lt;&gt;1),"",AW739&amp;BA739)</x:f>
      </x:c>
      <x:c r="BC739" s="61" t="str">
        <x:f>IF(OR(A739="",AQ739=0),"",(COUNT(BI739:INDEX(BI739:CR739,1,'Настройки'!$B$3))-COUNT(CS739:INDEX(CS739:EB739,1,'Настройки'!$B$3)))/AQ739)</x:f>
      </x:c>
      <x:c r="BD739" s="64" t="str">
        <x:f>IF(OR(A739="",COUNT(CS739:INDEX(CS739:EB739,1,'Настройки'!$B$3))=0),"",AQ739/COUNT(CS739:INDEX(CS739:EB739,1,'Настройки'!$B$3)))</x:f>
      </x:c>
      <x:c r="BE739" s="64" t="str">
        <x:f>IF(OR(A739="",COUNT(CS739:INDEX(CS739:EB739,1,'Настройки'!$B$3))=0),"",IF(AVERAGE(CS739:INDEX(CS739:EB739,1,'Настройки'!$B$3))=0,"",(STDEVP(CS739:INDEX(CS739:EB739,1,'Настройки'!$B$3))/ABS(AVERAGE(CS739:INDEX(CS739:EB739,1,'Настройки'!$B$3))))^2))</x:f>
      </x:c>
      <x:c r="BF739" s="49" t="str">
        <x:f>IF(A739="","",IF(AQ739&lt;3,"Недостаточно",IF(AQ739&lt;6,"Предварительный","Обычный")))</x:f>
      </x:c>
      <x:c r="BG739" s="49" t="str">
        <x:f>IF(A739="","",IF(COUNTIF(F739:INDEX(F739:AO739,1,'Настройки'!$B$3),"&lt;0")&gt;0,IF('Настройки'!$B$10="Блокировать","Отрицательный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"),"")&amp;IF(AQ739&lt;3,"Недостаточно истории. ",IF(AQ739&lt;6,"Предварительная классификация. ",""))&amp;IF(AX739=0,"Нет спроса за горизонт. ","")&amp;IF(AZ739&gt;'Настройки'!$B$11,"Экстремальная вариативность. ",""))</x:f>
      </x:c>
      <x:c r="BH739" s="49" t="str">
        <x:f>IF(A739="","",IFERROR(VLOOKUP(BB739,'Настройки'!$D$3:$E$11,2,FALSE),"Сначала проверьте исходные данные и историю спроса.")&amp;" Уточните срок поставки, MOQ и критичность.")</x:f>
      </x:c>
      <x:c r="BI739" s="50" t="str">
        <x:f>IF(1&gt;'Настройки'!$B$3,"",IF(ISBLANK(F739),IF('Настройки'!$B$9="Нулевой спрос",0,""),IF(F739&lt;0,IF('Настройки'!$B$10="Исключить","",IF('Настройки'!$B$10="Абсолютные значения",ABS(F739),F739)),F739)))</x:f>
      </x:c>
      <x:c r="BJ739" s="50" t="str">
        <x:f>IF(2&gt;'Настройки'!$B$3,"",IF(ISBLANK(G739),IF('Настройки'!$B$9="Нулевой спрос",0,""),IF(G739&lt;0,IF('Настройки'!$B$10="Исключить","",IF('Настройки'!$B$10="Абсолютные значения",ABS(G739),G739)),G739)))</x:f>
      </x:c>
      <x:c r="BK739" s="50" t="str">
        <x:f>IF(3&gt;'Настройки'!$B$3,"",IF(ISBLANK(H739),IF('Настройки'!$B$9="Нулевой спрос",0,""),IF(H739&lt;0,IF('Настройки'!$B$10="Исключить","",IF('Настройки'!$B$10="Абсолютные значения",ABS(H739),H739)),H739)))</x:f>
      </x:c>
      <x:c r="BL739" s="50" t="str">
        <x:f>IF(4&gt;'Настройки'!$B$3,"",IF(ISBLANK(I739),IF('Настройки'!$B$9="Нулевой спрос",0,""),IF(I739&lt;0,IF('Настройки'!$B$10="Исключить","",IF('Настройки'!$B$10="Абсолютные значения",ABS(I739),I739)),I739)))</x:f>
      </x:c>
      <x:c r="BM739" s="50" t="str">
        <x:f>IF(5&gt;'Настройки'!$B$3,"",IF(ISBLANK(J739),IF('Настройки'!$B$9="Нулевой спрос",0,""),IF(J739&lt;0,IF('Настройки'!$B$10="Исключить","",IF('Настройки'!$B$10="Абсолютные значения",ABS(J739),J739)),J739)))</x:f>
      </x:c>
      <x:c r="BN739" s="50" t="str">
        <x:f>IF(6&gt;'Настройки'!$B$3,"",IF(ISBLANK(K739),IF('Настройки'!$B$9="Нулевой спрос",0,""),IF(K739&lt;0,IF('Настройки'!$B$10="Исключить","",IF('Настройки'!$B$10="Абсолютные значения",ABS(K739),K739)),K739)))</x:f>
      </x:c>
      <x:c r="BO739" s="50" t="str">
        <x:f>IF(7&gt;'Настройки'!$B$3,"",IF(ISBLANK(L739),IF('Настройки'!$B$9="Нулевой спрос",0,""),IF(L739&lt;0,IF('Настройки'!$B$10="Исключить","",IF('Настройки'!$B$10="Абсолютные значения",ABS(L739),L739)),L739)))</x:f>
      </x:c>
      <x:c r="BP739" s="50" t="str">
        <x:f>IF(8&gt;'Настройки'!$B$3,"",IF(ISBLANK(M739),IF('Настройки'!$B$9="Нулевой спрос",0,""),IF(M739&lt;0,IF('Настройки'!$B$10="Исключить","",IF('Настройки'!$B$10="Абсолютные значения",ABS(M739),M739)),M739)))</x:f>
      </x:c>
      <x:c r="BQ739" s="50" t="str">
        <x:f>IF(9&gt;'Настройки'!$B$3,"",IF(ISBLANK(N739),IF('Настройки'!$B$9="Нулевой спрос",0,""),IF(N739&lt;0,IF('Настройки'!$B$10="Исключить","",IF('Настройки'!$B$10="Абсолютные значения",ABS(N739),N739)),N739)))</x:f>
      </x:c>
      <x:c r="BR739" s="50" t="str">
        <x:f>IF(10&gt;'Настройки'!$B$3,"",IF(ISBLANK(O739),IF('Настройки'!$B$9="Нулевой спрос",0,""),IF(O739&lt;0,IF('Настройки'!$B$10="Исключить","",IF('Настройки'!$B$10="Абсолютные значения",ABS(O739),O739)),O739)))</x:f>
      </x:c>
      <x:c r="BS739" s="50" t="str">
        <x:f>IF(11&gt;'Настройки'!$B$3,"",IF(ISBLANK(P739),IF('Настройки'!$B$9="Нулевой спрос",0,""),IF(P739&lt;0,IF('Настройки'!$B$10="Исключить","",IF('Настройки'!$B$10="Абсолютные значения",ABS(P739),P739)),P739)))</x:f>
      </x:c>
      <x:c r="BT739" s="50" t="str">
        <x:f>IF(12&gt;'Настройки'!$B$3,"",IF(ISBLANK(Q739),IF('Настройки'!$B$9="Нулевой спрос",0,""),IF(Q739&lt;0,IF('Настройки'!$B$10="Исключить","",IF('Настройки'!$B$10="Абсолютные значения",ABS(Q739),Q739)),Q739)))</x:f>
      </x:c>
      <x:c r="BU739" s="50" t="str">
        <x:f>IF(13&gt;'Настройки'!$B$3,"",IF(ISBLANK(R739),IF('Настройки'!$B$9="Нулевой спрос",0,""),IF(R739&lt;0,IF('Настройки'!$B$10="Исключить","",IF('Настройки'!$B$10="Абсолютные значения",ABS(R739),R739)),R739)))</x:f>
      </x:c>
      <x:c r="BV739" s="50" t="str">
        <x:f>IF(14&gt;'Настройки'!$B$3,"",IF(ISBLANK(S739),IF('Настройки'!$B$9="Нулевой спрос",0,""),IF(S739&lt;0,IF('Настройки'!$B$10="Исключить","",IF('Настройки'!$B$10="Абсолютные значения",ABS(S739),S739)),S739)))</x:f>
      </x:c>
      <x:c r="BW739" s="50" t="str">
        <x:f>IF(15&gt;'Настройки'!$B$3,"",IF(ISBLANK(T739),IF('Настройки'!$B$9="Нулевой спрос",0,""),IF(T739&lt;0,IF('Настройки'!$B$10="Исключить","",IF('Настройки'!$B$10="Абсолютные значения",ABS(T739),T739)),T739)))</x:f>
      </x:c>
      <x:c r="BX739" s="50" t="str">
        <x:f>IF(16&gt;'Настройки'!$B$3,"",IF(ISBLANK(U739),IF('Настройки'!$B$9="Нулевой спрос",0,""),IF(U739&lt;0,IF('Настройки'!$B$10="Исключить","",IF('Настройки'!$B$10="Абсолютные значения",ABS(U739),U739)),U739)))</x:f>
      </x:c>
      <x:c r="BY739" s="50" t="str">
        <x:f>IF(17&gt;'Настройки'!$B$3,"",IF(ISBLANK(V739),IF('Настройки'!$B$9="Нулевой спрос",0,""),IF(V739&lt;0,IF('Настройки'!$B$10="Исключить","",IF('Настройки'!$B$10="Абсолютные значения",ABS(V739),V739)),V739)))</x:f>
      </x:c>
      <x:c r="BZ739" s="50" t="str">
        <x:f>IF(18&gt;'Настройки'!$B$3,"",IF(ISBLANK(W739),IF('Настройки'!$B$9="Нулевой спрос",0,""),IF(W739&lt;0,IF('Настройки'!$B$10="Исключить","",IF('Настройки'!$B$10="Абсолютные значения",ABS(W739),W739)),W739)))</x:f>
      </x:c>
      <x:c r="CA739" s="50" t="str">
        <x:f>IF(19&gt;'Настройки'!$B$3,"",IF(ISBLANK(X739),IF('Настройки'!$B$9="Нулевой спрос",0,""),IF(X739&lt;0,IF('Настройки'!$B$10="Исключить","",IF('Настройки'!$B$10="Абсолютные значения",ABS(X739),X739)),X739)))</x:f>
      </x:c>
      <x:c r="CB739" s="50" t="str">
        <x:f>IF(20&gt;'Настройки'!$B$3,"",IF(ISBLANK(Y739),IF('Настройки'!$B$9="Нулевой спрос",0,""),IF(Y739&lt;0,IF('Настройки'!$B$10="Исключить","",IF('Настройки'!$B$10="Абсолютные значения",ABS(Y739),Y739)),Y739)))</x:f>
      </x:c>
      <x:c r="CC739" s="50" t="str">
        <x:f>IF(21&gt;'Настройки'!$B$3,"",IF(ISBLANK(Z739),IF('Настройки'!$B$9="Нулевой спрос",0,""),IF(Z739&lt;0,IF('Настройки'!$B$10="Исключить","",IF('Настройки'!$B$10="Абсолютные значения",ABS(Z739),Z739)),Z739)))</x:f>
      </x:c>
      <x:c r="CD739" s="50" t="str">
        <x:f>IF(22&gt;'Настройки'!$B$3,"",IF(ISBLANK(AA739),IF('Настройки'!$B$9="Нулевой спрос",0,""),IF(AA739&lt;0,IF('Настройки'!$B$10="Исключить","",IF('Настройки'!$B$10="Абсолютные значения",ABS(AA739),AA739)),AA739)))</x:f>
      </x:c>
      <x:c r="CE739" s="50" t="str">
        <x:f>IF(23&gt;'Настройки'!$B$3,"",IF(ISBLANK(AB739),IF('Настройки'!$B$9="Нулевой спрос",0,""),IF(AB739&lt;0,IF('Настройки'!$B$10="Исключить","",IF('Настройки'!$B$10="Абсолютные значения",ABS(AB739),AB739)),AB739)))</x:f>
      </x:c>
      <x:c r="CF739" s="50" t="str">
        <x:f>IF(24&gt;'Настройки'!$B$3,"",IF(ISBLANK(AC739),IF('Настройки'!$B$9="Нулевой спрос",0,""),IF(AC739&lt;0,IF('Настройки'!$B$10="Исключить","",IF('Настройки'!$B$10="Абсолютные значения",ABS(AC739),AC739)),AC739)))</x:f>
      </x:c>
      <x:c r="CG739" s="50" t="str">
        <x:f>IF(25&gt;'Настройки'!$B$3,"",IF(ISBLANK(AD739),IF('Настройки'!$B$9="Нулевой спрос",0,""),IF(AD739&lt;0,IF('Настройки'!$B$10="Исключить","",IF('Настройки'!$B$10="Абсолютные значения",ABS(AD739),AD739)),AD739)))</x:f>
      </x:c>
      <x:c r="CH739" s="50" t="str">
        <x:f>IF(26&gt;'Настройки'!$B$3,"",IF(ISBLANK(AE739),IF('Настройки'!$B$9="Нулевой спрос",0,""),IF(AE739&lt;0,IF('Настройки'!$B$10="Исключить","",IF('Настройки'!$B$10="Абсолютные значения",ABS(AE739),AE739)),AE739)))</x:f>
      </x:c>
      <x:c r="CI739" s="50" t="str">
        <x:f>IF(27&gt;'Настройки'!$B$3,"",IF(ISBLANK(AF739),IF('Настройки'!$B$9="Нулевой спрос",0,""),IF(AF739&lt;0,IF('Настройки'!$B$10="Исключить","",IF('Настройки'!$B$10="Абсолютные значения",ABS(AF739),AF739)),AF739)))</x:f>
      </x:c>
      <x:c r="CJ739" s="50" t="str">
        <x:f>IF(28&gt;'Настройки'!$B$3,"",IF(ISBLANK(AG739),IF('Настройки'!$B$9="Нулевой спрос",0,""),IF(AG739&lt;0,IF('Настройки'!$B$10="Исключить","",IF('Настройки'!$B$10="Абсолютные значения",ABS(AG739),AG739)),AG739)))</x:f>
      </x:c>
      <x:c r="CK739" s="50" t="str">
        <x:f>IF(29&gt;'Настройки'!$B$3,"",IF(ISBLANK(AH739),IF('Настройки'!$B$9="Нулевой спрос",0,""),IF(AH739&lt;0,IF('Настройки'!$B$10="Исключить","",IF('Настройки'!$B$10="Абсолютные значения",ABS(AH739),AH739)),AH739)))</x:f>
      </x:c>
      <x:c r="CL739" s="50" t="str">
        <x:f>IF(30&gt;'Настройки'!$B$3,"",IF(ISBLANK(AI739),IF('Настройки'!$B$9="Нулевой спрос",0,""),IF(AI739&lt;0,IF('Настройки'!$B$10="Исключить","",IF('Настройки'!$B$10="Абсолютные значения",ABS(AI739),AI739)),AI739)))</x:f>
      </x:c>
      <x:c r="CM739" s="50" t="str">
        <x:f>IF(31&gt;'Настройки'!$B$3,"",IF(ISBLANK(AJ739),IF('Настройки'!$B$9="Нулевой спрос",0,""),IF(AJ739&lt;0,IF('Настройки'!$B$10="Исключить","",IF('Настройки'!$B$10="Абсолютные значения",ABS(AJ739),AJ739)),AJ739)))</x:f>
      </x:c>
      <x:c r="CN739" s="50" t="str">
        <x:f>IF(32&gt;'Настройки'!$B$3,"",IF(ISBLANK(AK739),IF('Настройки'!$B$9="Нулевой спрос",0,""),IF(AK739&lt;0,IF('Настройки'!$B$10="Исключить","",IF('Настройки'!$B$10="Абсолютные значения",ABS(AK739),AK739)),AK739)))</x:f>
      </x:c>
      <x:c r="CO739" s="50" t="str">
        <x:f>IF(33&gt;'Настройки'!$B$3,"",IF(ISBLANK(AL739),IF('Настройки'!$B$9="Нулевой спрос",0,""),IF(AL739&lt;0,IF('Настройки'!$B$10="Исключить","",IF('Настройки'!$B$10="Абсолютные значения",ABS(AL739),AL739)),AL739)))</x:f>
      </x:c>
      <x:c r="CP739" s="50" t="str">
        <x:f>IF(34&gt;'Настройки'!$B$3,"",IF(ISBLANK(AM739),IF('Настройки'!$B$9="Нулевой спрос",0,""),IF(AM739&lt;0,IF('Настройки'!$B$10="Исключить","",IF('Настройки'!$B$10="Абсолютные значения",ABS(AM739),AM739)),AM739)))</x:f>
      </x:c>
      <x:c r="CQ739" s="50" t="str">
        <x:f>IF(35&gt;'Настройки'!$B$3,"",IF(ISBLANK(AN739),IF('Настройки'!$B$9="Нулевой спрос",0,""),IF(AN739&lt;0,IF('Настройки'!$B$10="Исключить","",IF('Настройки'!$B$10="Абсолютные значения",ABS(AN739),AN739)),AN739)))</x:f>
      </x:c>
      <x:c r="CR739" s="50" t="str">
        <x:f>IF(36&gt;'Настройки'!$B$3,"",IF(ISBLANK(AO739),IF('Настройки'!$B$9="Нулевой спрос",0,""),IF(AO739&lt;0,IF('Настройки'!$B$10="Исключить","",IF('Настройки'!$B$10="Абсолютные значения",ABS(AO739),AO739)),AO739)))</x:f>
      </x:c>
      <x:c r="CS739" s="50" t="str">
        <x:f>IF(OR(1&gt;'Настройки'!$B$3,ISBLANK(BI739),BI739=0),"",BI739)</x:f>
      </x:c>
      <x:c r="CT739" s="50" t="str">
        <x:f>IF(OR(2&gt;'Настройки'!$B$3,ISBLANK(BJ739),BJ739=0),"",BJ739)</x:f>
      </x:c>
      <x:c r="CU739" s="50" t="str">
        <x:f>IF(OR(3&gt;'Настройки'!$B$3,ISBLANK(BK739),BK739=0),"",BK739)</x:f>
      </x:c>
      <x:c r="CV739" s="50" t="str">
        <x:f>IF(OR(4&gt;'Настройки'!$B$3,ISBLANK(BL739),BL739=0),"",BL739)</x:f>
      </x:c>
      <x:c r="CW739" s="50" t="str">
        <x:f>IF(OR(5&gt;'Настройки'!$B$3,ISBLANK(BM739),BM739=0),"",BM739)</x:f>
      </x:c>
      <x:c r="CX739" s="50" t="str">
        <x:f>IF(OR(6&gt;'Настройки'!$B$3,ISBLANK(BN739),BN739=0),"",BN739)</x:f>
      </x:c>
      <x:c r="CY739" s="50" t="str">
        <x:f>IF(OR(7&gt;'Настройки'!$B$3,ISBLANK(BO739),BO739=0),"",BO739)</x:f>
      </x:c>
      <x:c r="CZ739" s="50" t="str">
        <x:f>IF(OR(8&gt;'Настройки'!$B$3,ISBLANK(BP739),BP739=0),"",BP739)</x:f>
      </x:c>
      <x:c r="DA739" s="50" t="str">
        <x:f>IF(OR(9&gt;'Настройки'!$B$3,ISBLANK(BQ739),BQ739=0),"",BQ739)</x:f>
      </x:c>
      <x:c r="DB739" s="50" t="str">
        <x:f>IF(OR(10&gt;'Настройки'!$B$3,ISBLANK(BR739),BR739=0),"",BR739)</x:f>
      </x:c>
      <x:c r="DC739" s="50" t="str">
        <x:f>IF(OR(11&gt;'Настройки'!$B$3,ISBLANK(BS739),BS739=0),"",BS739)</x:f>
      </x:c>
      <x:c r="DD739" s="50" t="str">
        <x:f>IF(OR(12&gt;'Настройки'!$B$3,ISBLANK(BT739),BT739=0),"",BT739)</x:f>
      </x:c>
      <x:c r="DE739" s="50" t="str">
        <x:f>IF(OR(13&gt;'Настройки'!$B$3,ISBLANK(BU739),BU739=0),"",BU739)</x:f>
      </x:c>
      <x:c r="DF739" s="50" t="str">
        <x:f>IF(OR(14&gt;'Настройки'!$B$3,ISBLANK(BV739),BV739=0),"",BV739)</x:f>
      </x:c>
      <x:c r="DG739" s="50" t="str">
        <x:f>IF(OR(15&gt;'Настройки'!$B$3,ISBLANK(BW739),BW739=0),"",BW739)</x:f>
      </x:c>
      <x:c r="DH739" s="50" t="str">
        <x:f>IF(OR(16&gt;'Настройки'!$B$3,ISBLANK(BX739),BX739=0),"",BX739)</x:f>
      </x:c>
      <x:c r="DI739" s="50" t="str">
        <x:f>IF(OR(17&gt;'Настройки'!$B$3,ISBLANK(BY739),BY739=0),"",BY739)</x:f>
      </x:c>
      <x:c r="DJ739" s="50" t="str">
        <x:f>IF(OR(18&gt;'Настройки'!$B$3,ISBLANK(BZ739),BZ739=0),"",BZ739)</x:f>
      </x:c>
      <x:c r="DK739" s="50" t="str">
        <x:f>IF(OR(19&gt;'Настройки'!$B$3,ISBLANK(CA739),CA739=0),"",CA739)</x:f>
      </x:c>
      <x:c r="DL739" s="50" t="str">
        <x:f>IF(OR(20&gt;'Настройки'!$B$3,ISBLANK(CB739),CB739=0),"",CB739)</x:f>
      </x:c>
      <x:c r="DM739" s="50" t="str">
        <x:f>IF(OR(21&gt;'Настройки'!$B$3,ISBLANK(CC739),CC739=0),"",CC739)</x:f>
      </x:c>
      <x:c r="DN739" s="50" t="str">
        <x:f>IF(OR(22&gt;'Настройки'!$B$3,ISBLANK(CD739),CD739=0),"",CD739)</x:f>
      </x:c>
      <x:c r="DO739" s="50" t="str">
        <x:f>IF(OR(23&gt;'Настройки'!$B$3,ISBLANK(CE739),CE739=0),"",CE739)</x:f>
      </x:c>
      <x:c r="DP739" s="50" t="str">
        <x:f>IF(OR(24&gt;'Настройки'!$B$3,ISBLANK(CF739),CF739=0),"",CF739)</x:f>
      </x:c>
      <x:c r="DQ739" s="50" t="str">
        <x:f>IF(OR(25&gt;'Настройки'!$B$3,ISBLANK(CG739),CG739=0),"",CG739)</x:f>
      </x:c>
      <x:c r="DR739" s="50" t="str">
        <x:f>IF(OR(26&gt;'Настройки'!$B$3,ISBLANK(CH739),CH739=0),"",CH739)</x:f>
      </x:c>
      <x:c r="DS739" s="50" t="str">
        <x:f>IF(OR(27&gt;'Настройки'!$B$3,ISBLANK(CI739),CI739=0),"",CI739)</x:f>
      </x:c>
      <x:c r="DT739" s="50" t="str">
        <x:f>IF(OR(28&gt;'Настройки'!$B$3,ISBLANK(CJ739),CJ739=0),"",CJ739)</x:f>
      </x:c>
      <x:c r="DU739" s="50" t="str">
        <x:f>IF(OR(29&gt;'Настройки'!$B$3,ISBLANK(CK739),CK739=0),"",CK739)</x:f>
      </x:c>
      <x:c r="DV739" s="50" t="str">
        <x:f>IF(OR(30&gt;'Настройки'!$B$3,ISBLANK(CL739),CL739=0),"",CL739)</x:f>
      </x:c>
      <x:c r="DW739" s="50" t="str">
        <x:f>IF(OR(31&gt;'Настройки'!$B$3,ISBLANK(CM739),CM739=0),"",CM739)</x:f>
      </x:c>
      <x:c r="DX739" s="50" t="str">
        <x:f>IF(OR(32&gt;'Настройки'!$B$3,ISBLANK(CN739),CN739=0),"",CN739)</x:f>
      </x:c>
      <x:c r="DY739" s="50" t="str">
        <x:f>IF(OR(33&gt;'Настройки'!$B$3,ISBLANK(CO739),CO739=0),"",CO739)</x:f>
      </x:c>
      <x:c r="DZ739" s="50" t="str">
        <x:f>IF(OR(34&gt;'Настройки'!$B$3,ISBLANK(CP739),CP739=0),"",CP739)</x:f>
      </x:c>
      <x:c r="EA739" s="50" t="str">
        <x:f>IF(OR(35&gt;'Настройки'!$B$3,ISBLANK(CQ739),CQ739=0),"",CQ739)</x:f>
      </x:c>
      <x:c r="EB739" s="50" t="str">
        <x:f>IF(OR(36&gt;'Настройки'!$B$3,ISBLANK(CR739),CR739=0),"",CR739)</x:f>
      </x:c>
      <x:c r="EC739" s="50" t="str">
        <x:f>IF(A739="","",IF(OR(BB739="AZ",BB739="BZ"),10000+ROW(),IF(AZ739&gt;'Настройки'!$B$11,20000+ROW(),IF(BF739&lt;&gt;"Обычный",30000+ROW(),IF(AX739&lt;=0,40000+ROW(),"")))))</x:f>
      </x:c>
      <x:c r="ED739" s="50" t="str">
        <x:f>IF(EC739="","",COUNTIFS($EC$2:$EC$1001,"&gt;0",$EC$2:$EC$1001,"&lt;"&amp;EC739)+1)</x:f>
      </x:c>
    </x:row>
    <x:row r="740">
      <x:c r="A740" s="115"/>
      <x:c r="B740" s="115"/>
      <x:c r="C740" s="115"/>
      <x:c r="D740" s="118"/>
      <x:c r="E740" s="118"/>
      <x:c r="F740" s="118"/>
      <x:c r="G740" s="118"/>
      <x:c r="H740" s="118"/>
      <x:c r="I740" s="118"/>
      <x:c r="J740" s="118"/>
      <x:c r="K740" s="118"/>
      <x:c r="L740" s="118"/>
      <x:c r="M740" s="118"/>
      <x:c r="N740" s="118"/>
      <x:c r="O740" s="118"/>
      <x:c r="P740" s="118"/>
      <x:c r="Q740" s="118"/>
      <x:c r="R740" s="118"/>
      <x:c r="S740" s="118"/>
      <x:c r="T740" s="118"/>
      <x:c r="U740" s="118"/>
      <x:c r="V740" s="118"/>
      <x:c r="W740" s="118"/>
      <x:c r="X740" s="118"/>
      <x:c r="Y740" s="118"/>
      <x:c r="Z740" s="118"/>
      <x:c r="AA740" s="118"/>
      <x:c r="AB740" s="118"/>
      <x:c r="AC740" s="118"/>
      <x:c r="AD740" s="118"/>
      <x:c r="AE740" s="118"/>
      <x:c r="AF740" s="118"/>
      <x:c r="AG740" s="118"/>
      <x:c r="AH740" s="118"/>
      <x:c r="AI740" s="118"/>
      <x:c r="AJ740" s="118"/>
      <x:c r="AK740" s="118"/>
      <x:c r="AL740" s="118"/>
      <x:c r="AM740" s="118"/>
      <x:c r="AN740" s="118"/>
      <x:c r="AO740" s="118"/>
      <x:c r="AP740" s="115"/>
      <x:c r="AQ740" s="49" t="str">
        <x:f>IF(A740="","",COUNT(BI740:INDEX(BI740:CR740,1,'Настройки'!$B$3)))</x:f>
      </x:c>
      <x:c r="AR740" s="49" t="str">
        <x:f>IF(A740="","",SUM(BI740:INDEX(BI740:CR740,1,'Настройки'!$B$3)))</x:f>
      </x:c>
      <x:c r="AS740" s="58" t="str">
        <x:f>IF(A740="","",IF('Настройки'!$B$4="Стоимость потребления",AR740*D740,IF('Настройки'!$B$4="Количество",AR740,E740)))</x:f>
      </x:c>
      <x:c r="AT740" s="61" t="str">
        <x:f>IF(OR(A740="",AS740&lt;0,SUM($AS$2:$AS$1001)&lt;=0),"",AS740/SUM($AS$2:$AS$1001))</x:f>
      </x:c>
      <x:c r="AU740" s="61" t="str">
        <x:f>IF(OR(A740="",AS740&lt;0,SUM($AS$2:$AS$1001)&lt;=0),"",SUMIFS($AS$2:$AS$1001,$AS$2:$AS$1001,"&gt;"&amp;AS740)/SUM($AS$2:$AS$1001))</x:f>
      </x:c>
      <x:c r="AV740" s="61" t="str">
        <x:f>IF(OR(A740="",AS740&lt;0,SUM($AS$2:$AS$1001)&lt;=0),"",SUMIFS($AS$2:$AS$1001,$AS$2:$AS$1001,"&gt;="&amp;AS740)/SUM($AS$2:$AS$1001))</x:f>
      </x:c>
      <x:c r="AW740" s="49" t="str">
        <x:f>IF(A740="","",IF(SUM($AS$2:$AS$1001)&lt;=0,"Не определён",IF(AS740&lt;0,"Исключение",IF(AU740&lt;'Настройки'!$B$5,"A",IF(AU740&lt;'Настройки'!$B$6,"B","C")))))</x:f>
      </x:c>
      <x:c r="AX740" s="58" t="str">
        <x:f>IF(A740="","",IF(AQ740=0,"",AVERAGE(BI740:INDEX(BI740:CR740,1,'Настройки'!$B$3))))</x:f>
      </x:c>
      <x:c r="AY740" s="58" t="str">
        <x:f>IF(OR(A740="",AQ740=0),"",STDEVP(BI740:INDEX(BI740:CR740,1,'Настройки'!$B$3)))</x:f>
      </x:c>
      <x:c r="AZ740" s="61" t="str">
        <x:f>IF(OR(A740="",AQ740&lt;'Настройки'!$B$12,AX740&lt;=0,AND('Настройки'!$B$10="Блокировать",COUNTIF(F740:INDEX(F740:AO740,1,'Настройки'!$B$3),"&lt;0")&gt;0)),"",AY740/ABS(AX740))</x:f>
      </x:c>
      <x:c r="BA740" s="49" t="str">
        <x:f>IF(A740="","",IF(AND('Настройки'!$B$10="Блокировать",COUNTIF(F740:INDEX(F740:AO740,1,'Настройки'!$B$3),"&lt;0")&gt;0),"Не определён",IF(AQ740&lt;'Настройки'!$B$12,"Не определён",IF(AX740=0,"Нет спроса",IF(AX740&lt;0,"Не определён",IF(AZ740&lt;='Настройки'!$B$7,"X",IF(AZ740&lt;='Настройки'!$B$8,"Y","Z")))))))</x:f>
      </x:c>
      <x:c r="BB740" s="49" t="str">
        <x:f>IF(OR(A740="",LEN(AW740)&lt;&gt;1,LEN(BA740)&lt;&gt;1),"",AW740&amp;BA740)</x:f>
      </x:c>
      <x:c r="BC740" s="61" t="str">
        <x:f>IF(OR(A740="",AQ740=0),"",(COUNT(BI740:INDEX(BI740:CR740,1,'Настройки'!$B$3))-COUNT(CS740:INDEX(CS740:EB740,1,'Настройки'!$B$3)))/AQ740)</x:f>
      </x:c>
      <x:c r="BD740" s="64" t="str">
        <x:f>IF(OR(A740="",COUNT(CS740:INDEX(CS740:EB740,1,'Настройки'!$B$3))=0),"",AQ740/COUNT(CS740:INDEX(CS740:EB740,1,'Настройки'!$B$3)))</x:f>
      </x:c>
      <x:c r="BE740" s="64" t="str">
        <x:f>IF(OR(A740="",COUNT(CS740:INDEX(CS740:EB740,1,'Настройки'!$B$3))=0),"",IF(AVERAGE(CS740:INDEX(CS740:EB740,1,'Настройки'!$B$3))=0,"",(STDEVP(CS740:INDEX(CS740:EB740,1,'Настройки'!$B$3))/ABS(AVERAGE(CS740:INDEX(CS740:EB740,1,'Настройки'!$B$3))))^2))</x:f>
      </x:c>
      <x:c r="BF740" s="49" t="str">
        <x:f>IF(A740="","",IF(AQ740&lt;3,"Недостаточно",IF(AQ740&lt;6,"Предварительный","Обычный")))</x:f>
      </x:c>
      <x:c r="BG740" s="49" t="str">
        <x:f>IF(A740="","",IF(COUNTIF(F740:INDEX(F740:AO740,1,'Настройки'!$B$3),"&lt;0")&gt;0,IF('Настройки'!$B$10="Блокировать","Отрицательный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"),"")&amp;IF(AQ740&lt;3,"Недостаточно истории. ",IF(AQ740&lt;6,"Предварительная классификация. ",""))&amp;IF(AX740=0,"Нет спроса за горизонт. ","")&amp;IF(AZ740&gt;'Настройки'!$B$11,"Экстремальная вариативность. ",""))</x:f>
      </x:c>
      <x:c r="BH740" s="49" t="str">
        <x:f>IF(A740="","",IFERROR(VLOOKUP(BB740,'Настройки'!$D$3:$E$11,2,FALSE),"Сначала проверьте исходные данные и историю спроса.")&amp;" Уточните срок поставки, MOQ и критичность.")</x:f>
      </x:c>
      <x:c r="BI740" s="50" t="str">
        <x:f>IF(1&gt;'Настройки'!$B$3,"",IF(ISBLANK(F740),IF('Настройки'!$B$9="Нулевой спрос",0,""),IF(F740&lt;0,IF('Настройки'!$B$10="Исключить","",IF('Настройки'!$B$10="Абсолютные значения",ABS(F740),F740)),F740)))</x:f>
      </x:c>
      <x:c r="BJ740" s="50" t="str">
        <x:f>IF(2&gt;'Настройки'!$B$3,"",IF(ISBLANK(G740),IF('Настройки'!$B$9="Нулевой спрос",0,""),IF(G740&lt;0,IF('Настройки'!$B$10="Исключить","",IF('Настройки'!$B$10="Абсолютные значения",ABS(G740),G740)),G740)))</x:f>
      </x:c>
      <x:c r="BK740" s="50" t="str">
        <x:f>IF(3&gt;'Настройки'!$B$3,"",IF(ISBLANK(H740),IF('Настройки'!$B$9="Нулевой спрос",0,""),IF(H740&lt;0,IF('Настройки'!$B$10="Исключить","",IF('Настройки'!$B$10="Абсолютные значения",ABS(H740),H740)),H740)))</x:f>
      </x:c>
      <x:c r="BL740" s="50" t="str">
        <x:f>IF(4&gt;'Настройки'!$B$3,"",IF(ISBLANK(I740),IF('Настройки'!$B$9="Нулевой спрос",0,""),IF(I740&lt;0,IF('Настройки'!$B$10="Исключить","",IF('Настройки'!$B$10="Абсолютные значения",ABS(I740),I740)),I740)))</x:f>
      </x:c>
      <x:c r="BM740" s="50" t="str">
        <x:f>IF(5&gt;'Настройки'!$B$3,"",IF(ISBLANK(J740),IF('Настройки'!$B$9="Нулевой спрос",0,""),IF(J740&lt;0,IF('Настройки'!$B$10="Исключить","",IF('Настройки'!$B$10="Абсолютные значения",ABS(J740),J740)),J740)))</x:f>
      </x:c>
      <x:c r="BN740" s="50" t="str">
        <x:f>IF(6&gt;'Настройки'!$B$3,"",IF(ISBLANK(K740),IF('Настройки'!$B$9="Нулевой спрос",0,""),IF(K740&lt;0,IF('Настройки'!$B$10="Исключить","",IF('Настройки'!$B$10="Абсолютные значения",ABS(K740),K740)),K740)))</x:f>
      </x:c>
      <x:c r="BO740" s="50" t="str">
        <x:f>IF(7&gt;'Настройки'!$B$3,"",IF(ISBLANK(L740),IF('Настройки'!$B$9="Нулевой спрос",0,""),IF(L740&lt;0,IF('Настройки'!$B$10="Исключить","",IF('Настройки'!$B$10="Абсолютные значения",ABS(L740),L740)),L740)))</x:f>
      </x:c>
      <x:c r="BP740" s="50" t="str">
        <x:f>IF(8&gt;'Настройки'!$B$3,"",IF(ISBLANK(M740),IF('Настройки'!$B$9="Нулевой спрос",0,""),IF(M740&lt;0,IF('Настройки'!$B$10="Исключить","",IF('Настройки'!$B$10="Абсолютные значения",ABS(M740),M740)),M740)))</x:f>
      </x:c>
      <x:c r="BQ740" s="50" t="str">
        <x:f>IF(9&gt;'Настройки'!$B$3,"",IF(ISBLANK(N740),IF('Настройки'!$B$9="Нулевой спрос",0,""),IF(N740&lt;0,IF('Настройки'!$B$10="Исключить","",IF('Настройки'!$B$10="Абсолютные значения",ABS(N740),N740)),N740)))</x:f>
      </x:c>
      <x:c r="BR740" s="50" t="str">
        <x:f>IF(10&gt;'Настройки'!$B$3,"",IF(ISBLANK(O740),IF('Настройки'!$B$9="Нулевой спрос",0,""),IF(O740&lt;0,IF('Настройки'!$B$10="Исключить","",IF('Настройки'!$B$10="Абсолютные значения",ABS(O740),O740)),O740)))</x:f>
      </x:c>
      <x:c r="BS740" s="50" t="str">
        <x:f>IF(11&gt;'Настройки'!$B$3,"",IF(ISBLANK(P740),IF('Настройки'!$B$9="Нулевой спрос",0,""),IF(P740&lt;0,IF('Настройки'!$B$10="Исключить","",IF('Настройки'!$B$10="Абсолютные значения",ABS(P740),P740)),P740)))</x:f>
      </x:c>
      <x:c r="BT740" s="50" t="str">
        <x:f>IF(12&gt;'Настройки'!$B$3,"",IF(ISBLANK(Q740),IF('Настройки'!$B$9="Нулевой спрос",0,""),IF(Q740&lt;0,IF('Настройки'!$B$10="Исключить","",IF('Настройки'!$B$10="Абсолютные значения",ABS(Q740),Q740)),Q740)))</x:f>
      </x:c>
      <x:c r="BU740" s="50" t="str">
        <x:f>IF(13&gt;'Настройки'!$B$3,"",IF(ISBLANK(R740),IF('Настройки'!$B$9="Нулевой спрос",0,""),IF(R740&lt;0,IF('Настройки'!$B$10="Исключить","",IF('Настройки'!$B$10="Абсолютные значения",ABS(R740),R740)),R740)))</x:f>
      </x:c>
      <x:c r="BV740" s="50" t="str">
        <x:f>IF(14&gt;'Настройки'!$B$3,"",IF(ISBLANK(S740),IF('Настройки'!$B$9="Нулевой спрос",0,""),IF(S740&lt;0,IF('Настройки'!$B$10="Исключить","",IF('Настройки'!$B$10="Абсолютные значения",ABS(S740),S740)),S740)))</x:f>
      </x:c>
      <x:c r="BW740" s="50" t="str">
        <x:f>IF(15&gt;'Настройки'!$B$3,"",IF(ISBLANK(T740),IF('Настройки'!$B$9="Нулевой спрос",0,""),IF(T740&lt;0,IF('Настройки'!$B$10="Исключить","",IF('Настройки'!$B$10="Абсолютные значения",ABS(T740),T740)),T740)))</x:f>
      </x:c>
      <x:c r="BX740" s="50" t="str">
        <x:f>IF(16&gt;'Настройки'!$B$3,"",IF(ISBLANK(U740),IF('Настройки'!$B$9="Нулевой спрос",0,""),IF(U740&lt;0,IF('Настройки'!$B$10="Исключить","",IF('Настройки'!$B$10="Абсолютные значения",ABS(U740),U740)),U740)))</x:f>
      </x:c>
      <x:c r="BY740" s="50" t="str">
        <x:f>IF(17&gt;'Настройки'!$B$3,"",IF(ISBLANK(V740),IF('Настройки'!$B$9="Нулевой спрос",0,""),IF(V740&lt;0,IF('Настройки'!$B$10="Исключить","",IF('Настройки'!$B$10="Абсолютные значения",ABS(V740),V740)),V740)))</x:f>
      </x:c>
      <x:c r="BZ740" s="50" t="str">
        <x:f>IF(18&gt;'Настройки'!$B$3,"",IF(ISBLANK(W740),IF('Настройки'!$B$9="Нулевой спрос",0,""),IF(W740&lt;0,IF('Настройки'!$B$10="Исключить","",IF('Настройки'!$B$10="Абсолютные значения",ABS(W740),W740)),W740)))</x:f>
      </x:c>
      <x:c r="CA740" s="50" t="str">
        <x:f>IF(19&gt;'Настройки'!$B$3,"",IF(ISBLANK(X740),IF('Настройки'!$B$9="Нулевой спрос",0,""),IF(X740&lt;0,IF('Настройки'!$B$10="Исключить","",IF('Настройки'!$B$10="Абсолютные значения",ABS(X740),X740)),X740)))</x:f>
      </x:c>
      <x:c r="CB740" s="50" t="str">
        <x:f>IF(20&gt;'Настройки'!$B$3,"",IF(ISBLANK(Y740),IF('Настройки'!$B$9="Нулевой спрос",0,""),IF(Y740&lt;0,IF('Настройки'!$B$10="Исключить","",IF('Настройки'!$B$10="Абсолютные значения",ABS(Y740),Y740)),Y740)))</x:f>
      </x:c>
      <x:c r="CC740" s="50" t="str">
        <x:f>IF(21&gt;'Настройки'!$B$3,"",IF(ISBLANK(Z740),IF('Настройки'!$B$9="Нулевой спрос",0,""),IF(Z740&lt;0,IF('Настройки'!$B$10="Исключить","",IF('Настройки'!$B$10="Абсолютные значения",ABS(Z740),Z740)),Z740)))</x:f>
      </x:c>
      <x:c r="CD740" s="50" t="str">
        <x:f>IF(22&gt;'Настройки'!$B$3,"",IF(ISBLANK(AA740),IF('Настройки'!$B$9="Нулевой спрос",0,""),IF(AA740&lt;0,IF('Настройки'!$B$10="Исключить","",IF('Настройки'!$B$10="Абсолютные значения",ABS(AA740),AA740)),AA740)))</x:f>
      </x:c>
      <x:c r="CE740" s="50" t="str">
        <x:f>IF(23&gt;'Настройки'!$B$3,"",IF(ISBLANK(AB740),IF('Настройки'!$B$9="Нулевой спрос",0,""),IF(AB740&lt;0,IF('Настройки'!$B$10="Исключить","",IF('Настройки'!$B$10="Абсолютные значения",ABS(AB740),AB740)),AB740)))</x:f>
      </x:c>
      <x:c r="CF740" s="50" t="str">
        <x:f>IF(24&gt;'Настройки'!$B$3,"",IF(ISBLANK(AC740),IF('Настройки'!$B$9="Нулевой спрос",0,""),IF(AC740&lt;0,IF('Настройки'!$B$10="Исключить","",IF('Настройки'!$B$10="Абсолютные значения",ABS(AC740),AC740)),AC740)))</x:f>
      </x:c>
      <x:c r="CG740" s="50" t="str">
        <x:f>IF(25&gt;'Настройки'!$B$3,"",IF(ISBLANK(AD740),IF('Настройки'!$B$9="Нулевой спрос",0,""),IF(AD740&lt;0,IF('Настройки'!$B$10="Исключить","",IF('Настройки'!$B$10="Абсолютные значения",ABS(AD740),AD740)),AD740)))</x:f>
      </x:c>
      <x:c r="CH740" s="50" t="str">
        <x:f>IF(26&gt;'Настройки'!$B$3,"",IF(ISBLANK(AE740),IF('Настройки'!$B$9="Нулевой спрос",0,""),IF(AE740&lt;0,IF('Настройки'!$B$10="Исключить","",IF('Настройки'!$B$10="Абсолютные значения",ABS(AE740),AE740)),AE740)))</x:f>
      </x:c>
      <x:c r="CI740" s="50" t="str">
        <x:f>IF(27&gt;'Настройки'!$B$3,"",IF(ISBLANK(AF740),IF('Настройки'!$B$9="Нулевой спрос",0,""),IF(AF740&lt;0,IF('Настройки'!$B$10="Исключить","",IF('Настройки'!$B$10="Абсолютные значения",ABS(AF740),AF740)),AF740)))</x:f>
      </x:c>
      <x:c r="CJ740" s="50" t="str">
        <x:f>IF(28&gt;'Настройки'!$B$3,"",IF(ISBLANK(AG740),IF('Настройки'!$B$9="Нулевой спрос",0,""),IF(AG740&lt;0,IF('Настройки'!$B$10="Исключить","",IF('Настройки'!$B$10="Абсолютные значения",ABS(AG740),AG740)),AG740)))</x:f>
      </x:c>
      <x:c r="CK740" s="50" t="str">
        <x:f>IF(29&gt;'Настройки'!$B$3,"",IF(ISBLANK(AH740),IF('Настройки'!$B$9="Нулевой спрос",0,""),IF(AH740&lt;0,IF('Настройки'!$B$10="Исключить","",IF('Настройки'!$B$10="Абсолютные значения",ABS(AH740),AH740)),AH740)))</x:f>
      </x:c>
      <x:c r="CL740" s="50" t="str">
        <x:f>IF(30&gt;'Настройки'!$B$3,"",IF(ISBLANK(AI740),IF('Настройки'!$B$9="Нулевой спрос",0,""),IF(AI740&lt;0,IF('Настройки'!$B$10="Исключить","",IF('Настройки'!$B$10="Абсолютные значения",ABS(AI740),AI740)),AI740)))</x:f>
      </x:c>
      <x:c r="CM740" s="50" t="str">
        <x:f>IF(31&gt;'Настройки'!$B$3,"",IF(ISBLANK(AJ740),IF('Настройки'!$B$9="Нулевой спрос",0,""),IF(AJ740&lt;0,IF('Настройки'!$B$10="Исключить","",IF('Настройки'!$B$10="Абсолютные значения",ABS(AJ740),AJ740)),AJ740)))</x:f>
      </x:c>
      <x:c r="CN740" s="50" t="str">
        <x:f>IF(32&gt;'Настройки'!$B$3,"",IF(ISBLANK(AK740),IF('Настройки'!$B$9="Нулевой спрос",0,""),IF(AK740&lt;0,IF('Настройки'!$B$10="Исключить","",IF('Настройки'!$B$10="Абсолютные значения",ABS(AK740),AK740)),AK740)))</x:f>
      </x:c>
      <x:c r="CO740" s="50" t="str">
        <x:f>IF(33&gt;'Настройки'!$B$3,"",IF(ISBLANK(AL740),IF('Настройки'!$B$9="Нулевой спрос",0,""),IF(AL740&lt;0,IF('Настройки'!$B$10="Исключить","",IF('Настройки'!$B$10="Абсолютные значения",ABS(AL740),AL740)),AL740)))</x:f>
      </x:c>
      <x:c r="CP740" s="50" t="str">
        <x:f>IF(34&gt;'Настройки'!$B$3,"",IF(ISBLANK(AM740),IF('Настройки'!$B$9="Нулевой спрос",0,""),IF(AM740&lt;0,IF('Настройки'!$B$10="Исключить","",IF('Настройки'!$B$10="Абсолютные значения",ABS(AM740),AM740)),AM740)))</x:f>
      </x:c>
      <x:c r="CQ740" s="50" t="str">
        <x:f>IF(35&gt;'Настройки'!$B$3,"",IF(ISBLANK(AN740),IF('Настройки'!$B$9="Нулевой спрос",0,""),IF(AN740&lt;0,IF('Настройки'!$B$10="Исключить","",IF('Настройки'!$B$10="Абсолютные значения",ABS(AN740),AN740)),AN740)))</x:f>
      </x:c>
      <x:c r="CR740" s="50" t="str">
        <x:f>IF(36&gt;'Настройки'!$B$3,"",IF(ISBLANK(AO740),IF('Настройки'!$B$9="Нулевой спрос",0,""),IF(AO740&lt;0,IF('Настройки'!$B$10="Исключить","",IF('Настройки'!$B$10="Абсолютные значения",ABS(AO740),AO740)),AO740)))</x:f>
      </x:c>
      <x:c r="CS740" s="50" t="str">
        <x:f>IF(OR(1&gt;'Настройки'!$B$3,ISBLANK(BI740),BI740=0),"",BI740)</x:f>
      </x:c>
      <x:c r="CT740" s="50" t="str">
        <x:f>IF(OR(2&gt;'Настройки'!$B$3,ISBLANK(BJ740),BJ740=0),"",BJ740)</x:f>
      </x:c>
      <x:c r="CU740" s="50" t="str">
        <x:f>IF(OR(3&gt;'Настройки'!$B$3,ISBLANK(BK740),BK740=0),"",BK740)</x:f>
      </x:c>
      <x:c r="CV740" s="50" t="str">
        <x:f>IF(OR(4&gt;'Настройки'!$B$3,ISBLANK(BL740),BL740=0),"",BL740)</x:f>
      </x:c>
      <x:c r="CW740" s="50" t="str">
        <x:f>IF(OR(5&gt;'Настройки'!$B$3,ISBLANK(BM740),BM740=0),"",BM740)</x:f>
      </x:c>
      <x:c r="CX740" s="50" t="str">
        <x:f>IF(OR(6&gt;'Настройки'!$B$3,ISBLANK(BN740),BN740=0),"",BN740)</x:f>
      </x:c>
      <x:c r="CY740" s="50" t="str">
        <x:f>IF(OR(7&gt;'Настройки'!$B$3,ISBLANK(BO740),BO740=0),"",BO740)</x:f>
      </x:c>
      <x:c r="CZ740" s="50" t="str">
        <x:f>IF(OR(8&gt;'Настройки'!$B$3,ISBLANK(BP740),BP740=0),"",BP740)</x:f>
      </x:c>
      <x:c r="DA740" s="50" t="str">
        <x:f>IF(OR(9&gt;'Настройки'!$B$3,ISBLANK(BQ740),BQ740=0),"",BQ740)</x:f>
      </x:c>
      <x:c r="DB740" s="50" t="str">
        <x:f>IF(OR(10&gt;'Настройки'!$B$3,ISBLANK(BR740),BR740=0),"",BR740)</x:f>
      </x:c>
      <x:c r="DC740" s="50" t="str">
        <x:f>IF(OR(11&gt;'Настройки'!$B$3,ISBLANK(BS740),BS740=0),"",BS740)</x:f>
      </x:c>
      <x:c r="DD740" s="50" t="str">
        <x:f>IF(OR(12&gt;'Настройки'!$B$3,ISBLANK(BT740),BT740=0),"",BT740)</x:f>
      </x:c>
      <x:c r="DE740" s="50" t="str">
        <x:f>IF(OR(13&gt;'Настройки'!$B$3,ISBLANK(BU740),BU740=0),"",BU740)</x:f>
      </x:c>
      <x:c r="DF740" s="50" t="str">
        <x:f>IF(OR(14&gt;'Настройки'!$B$3,ISBLANK(BV740),BV740=0),"",BV740)</x:f>
      </x:c>
      <x:c r="DG740" s="50" t="str">
        <x:f>IF(OR(15&gt;'Настройки'!$B$3,ISBLANK(BW740),BW740=0),"",BW740)</x:f>
      </x:c>
      <x:c r="DH740" s="50" t="str">
        <x:f>IF(OR(16&gt;'Настройки'!$B$3,ISBLANK(BX740),BX740=0),"",BX740)</x:f>
      </x:c>
      <x:c r="DI740" s="50" t="str">
        <x:f>IF(OR(17&gt;'Настройки'!$B$3,ISBLANK(BY740),BY740=0),"",BY740)</x:f>
      </x:c>
      <x:c r="DJ740" s="50" t="str">
        <x:f>IF(OR(18&gt;'Настройки'!$B$3,ISBLANK(BZ740),BZ740=0),"",BZ740)</x:f>
      </x:c>
      <x:c r="DK740" s="50" t="str">
        <x:f>IF(OR(19&gt;'Настройки'!$B$3,ISBLANK(CA740),CA740=0),"",CA740)</x:f>
      </x:c>
      <x:c r="DL740" s="50" t="str">
        <x:f>IF(OR(20&gt;'Настройки'!$B$3,ISBLANK(CB740),CB740=0),"",CB740)</x:f>
      </x:c>
      <x:c r="DM740" s="50" t="str">
        <x:f>IF(OR(21&gt;'Настройки'!$B$3,ISBLANK(CC740),CC740=0),"",CC740)</x:f>
      </x:c>
      <x:c r="DN740" s="50" t="str">
        <x:f>IF(OR(22&gt;'Настройки'!$B$3,ISBLANK(CD740),CD740=0),"",CD740)</x:f>
      </x:c>
      <x:c r="DO740" s="50" t="str">
        <x:f>IF(OR(23&gt;'Настройки'!$B$3,ISBLANK(CE740),CE740=0),"",CE740)</x:f>
      </x:c>
      <x:c r="DP740" s="50" t="str">
        <x:f>IF(OR(24&gt;'Настройки'!$B$3,ISBLANK(CF740),CF740=0),"",CF740)</x:f>
      </x:c>
      <x:c r="DQ740" s="50" t="str">
        <x:f>IF(OR(25&gt;'Настройки'!$B$3,ISBLANK(CG740),CG740=0),"",CG740)</x:f>
      </x:c>
      <x:c r="DR740" s="50" t="str">
        <x:f>IF(OR(26&gt;'Настройки'!$B$3,ISBLANK(CH740),CH740=0),"",CH740)</x:f>
      </x:c>
      <x:c r="DS740" s="50" t="str">
        <x:f>IF(OR(27&gt;'Настройки'!$B$3,ISBLANK(CI740),CI740=0),"",CI740)</x:f>
      </x:c>
      <x:c r="DT740" s="50" t="str">
        <x:f>IF(OR(28&gt;'Настройки'!$B$3,ISBLANK(CJ740),CJ740=0),"",CJ740)</x:f>
      </x:c>
      <x:c r="DU740" s="50" t="str">
        <x:f>IF(OR(29&gt;'Настройки'!$B$3,ISBLANK(CK740),CK740=0),"",CK740)</x:f>
      </x:c>
      <x:c r="DV740" s="50" t="str">
        <x:f>IF(OR(30&gt;'Настройки'!$B$3,ISBLANK(CL740),CL740=0),"",CL740)</x:f>
      </x:c>
      <x:c r="DW740" s="50" t="str">
        <x:f>IF(OR(31&gt;'Настройки'!$B$3,ISBLANK(CM740),CM740=0),"",CM740)</x:f>
      </x:c>
      <x:c r="DX740" s="50" t="str">
        <x:f>IF(OR(32&gt;'Настройки'!$B$3,ISBLANK(CN740),CN740=0),"",CN740)</x:f>
      </x:c>
      <x:c r="DY740" s="50" t="str">
        <x:f>IF(OR(33&gt;'Настройки'!$B$3,ISBLANK(CO740),CO740=0),"",CO740)</x:f>
      </x:c>
      <x:c r="DZ740" s="50" t="str">
        <x:f>IF(OR(34&gt;'Настройки'!$B$3,ISBLANK(CP740),CP740=0),"",CP740)</x:f>
      </x:c>
      <x:c r="EA740" s="50" t="str">
        <x:f>IF(OR(35&gt;'Настройки'!$B$3,ISBLANK(CQ740),CQ740=0),"",CQ740)</x:f>
      </x:c>
      <x:c r="EB740" s="50" t="str">
        <x:f>IF(OR(36&gt;'Настройки'!$B$3,ISBLANK(CR740),CR740=0),"",CR740)</x:f>
      </x:c>
      <x:c r="EC740" s="50" t="str">
        <x:f>IF(A740="","",IF(OR(BB740="AZ",BB740="BZ"),10000+ROW(),IF(AZ740&gt;'Настройки'!$B$11,20000+ROW(),IF(BF740&lt;&gt;"Обычный",30000+ROW(),IF(AX740&lt;=0,40000+ROW(),"")))))</x:f>
      </x:c>
      <x:c r="ED740" s="50" t="str">
        <x:f>IF(EC740="","",COUNTIFS($EC$2:$EC$1001,"&gt;0",$EC$2:$EC$1001,"&lt;"&amp;EC740)+1)</x:f>
      </x:c>
    </x:row>
    <x:row r="741">
      <x:c r="A741" s="115"/>
      <x:c r="B741" s="115"/>
      <x:c r="C741" s="115"/>
      <x:c r="D741" s="118"/>
      <x:c r="E741" s="118"/>
      <x:c r="F741" s="118"/>
      <x:c r="G741" s="118"/>
      <x:c r="H741" s="118"/>
      <x:c r="I741" s="118"/>
      <x:c r="J741" s="118"/>
      <x:c r="K741" s="118"/>
      <x:c r="L741" s="118"/>
      <x:c r="M741" s="118"/>
      <x:c r="N741" s="118"/>
      <x:c r="O741" s="118"/>
      <x:c r="P741" s="118"/>
      <x:c r="Q741" s="118"/>
      <x:c r="R741" s="118"/>
      <x:c r="S741" s="118"/>
      <x:c r="T741" s="118"/>
      <x:c r="U741" s="118"/>
      <x:c r="V741" s="118"/>
      <x:c r="W741" s="118"/>
      <x:c r="X741" s="118"/>
      <x:c r="Y741" s="118"/>
      <x:c r="Z741" s="118"/>
      <x:c r="AA741" s="118"/>
      <x:c r="AB741" s="118"/>
      <x:c r="AC741" s="118"/>
      <x:c r="AD741" s="118"/>
      <x:c r="AE741" s="118"/>
      <x:c r="AF741" s="118"/>
      <x:c r="AG741" s="118"/>
      <x:c r="AH741" s="118"/>
      <x:c r="AI741" s="118"/>
      <x:c r="AJ741" s="118"/>
      <x:c r="AK741" s="118"/>
      <x:c r="AL741" s="118"/>
      <x:c r="AM741" s="118"/>
      <x:c r="AN741" s="118"/>
      <x:c r="AO741" s="118"/>
      <x:c r="AP741" s="115"/>
      <x:c r="AQ741" s="49" t="str">
        <x:f>IF(A741="","",COUNT(BI741:INDEX(BI741:CR741,1,'Настройки'!$B$3)))</x:f>
      </x:c>
      <x:c r="AR741" s="49" t="str">
        <x:f>IF(A741="","",SUM(BI741:INDEX(BI741:CR741,1,'Настройки'!$B$3)))</x:f>
      </x:c>
      <x:c r="AS741" s="58" t="str">
        <x:f>IF(A741="","",IF('Настройки'!$B$4="Стоимость потребления",AR741*D741,IF('Настройки'!$B$4="Количество",AR741,E741)))</x:f>
      </x:c>
      <x:c r="AT741" s="61" t="str">
        <x:f>IF(OR(A741="",AS741&lt;0,SUM($AS$2:$AS$1001)&lt;=0),"",AS741/SUM($AS$2:$AS$1001))</x:f>
      </x:c>
      <x:c r="AU741" s="61" t="str">
        <x:f>IF(OR(A741="",AS741&lt;0,SUM($AS$2:$AS$1001)&lt;=0),"",SUMIFS($AS$2:$AS$1001,$AS$2:$AS$1001,"&gt;"&amp;AS741)/SUM($AS$2:$AS$1001))</x:f>
      </x:c>
      <x:c r="AV741" s="61" t="str">
        <x:f>IF(OR(A741="",AS741&lt;0,SUM($AS$2:$AS$1001)&lt;=0),"",SUMIFS($AS$2:$AS$1001,$AS$2:$AS$1001,"&gt;="&amp;AS741)/SUM($AS$2:$AS$1001))</x:f>
      </x:c>
      <x:c r="AW741" s="49" t="str">
        <x:f>IF(A741="","",IF(SUM($AS$2:$AS$1001)&lt;=0,"Не определён",IF(AS741&lt;0,"Исключение",IF(AU741&lt;'Настройки'!$B$5,"A",IF(AU741&lt;'Настройки'!$B$6,"B","C")))))</x:f>
      </x:c>
      <x:c r="AX741" s="58" t="str">
        <x:f>IF(A741="","",IF(AQ741=0,"",AVERAGE(BI741:INDEX(BI741:CR741,1,'Настройки'!$B$3))))</x:f>
      </x:c>
      <x:c r="AY741" s="58" t="str">
        <x:f>IF(OR(A741="",AQ741=0),"",STDEVP(BI741:INDEX(BI741:CR741,1,'Настройки'!$B$3)))</x:f>
      </x:c>
      <x:c r="AZ741" s="61" t="str">
        <x:f>IF(OR(A741="",AQ741&lt;'Настройки'!$B$12,AX741&lt;=0,AND('Настройки'!$B$10="Блокировать",COUNTIF(F741:INDEX(F741:AO741,1,'Настройки'!$B$3),"&lt;0")&gt;0)),"",AY741/ABS(AX741))</x:f>
      </x:c>
      <x:c r="BA741" s="49" t="str">
        <x:f>IF(A741="","",IF(AND('Настройки'!$B$10="Блокировать",COUNTIF(F741:INDEX(F741:AO741,1,'Настройки'!$B$3),"&lt;0")&gt;0),"Не определён",IF(AQ741&lt;'Настройки'!$B$12,"Не определён",IF(AX741=0,"Нет спроса",IF(AX741&lt;0,"Не определён",IF(AZ741&lt;='Настройки'!$B$7,"X",IF(AZ741&lt;='Настройки'!$B$8,"Y","Z")))))))</x:f>
      </x:c>
      <x:c r="BB741" s="49" t="str">
        <x:f>IF(OR(A741="",LEN(AW741)&lt;&gt;1,LEN(BA741)&lt;&gt;1),"",AW741&amp;BA741)</x:f>
      </x:c>
      <x:c r="BC741" s="61" t="str">
        <x:f>IF(OR(A741="",AQ741=0),"",(COUNT(BI741:INDEX(BI741:CR741,1,'Настройки'!$B$3))-COUNT(CS741:INDEX(CS741:EB741,1,'Настройки'!$B$3)))/AQ741)</x:f>
      </x:c>
      <x:c r="BD741" s="64" t="str">
        <x:f>IF(OR(A741="",COUNT(CS741:INDEX(CS741:EB741,1,'Настройки'!$B$3))=0),"",AQ741/COUNT(CS741:INDEX(CS741:EB741,1,'Настройки'!$B$3)))</x:f>
      </x:c>
      <x:c r="BE741" s="64" t="str">
        <x:f>IF(OR(A741="",COUNT(CS741:INDEX(CS741:EB741,1,'Настройки'!$B$3))=0),"",IF(AVERAGE(CS741:INDEX(CS741:EB741,1,'Настройки'!$B$3))=0,"",(STDEVP(CS741:INDEX(CS741:EB741,1,'Настройки'!$B$3))/ABS(AVERAGE(CS741:INDEX(CS741:EB741,1,'Настройки'!$B$3))))^2))</x:f>
      </x:c>
      <x:c r="BF741" s="49" t="str">
        <x:f>IF(A741="","",IF(AQ741&lt;3,"Недостаточно",IF(AQ741&lt;6,"Предварительный","Обычный")))</x:f>
      </x:c>
      <x:c r="BG741" s="49" t="str">
        <x:f>IF(A741="","",IF(COUNTIF(F741:INDEX(F741:AO741,1,'Настройки'!$B$3),"&lt;0")&gt;0,IF('Настройки'!$B$10="Блокировать","Отрицательный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"),"")&amp;IF(AQ741&lt;3,"Недостаточно истории. ",IF(AQ741&lt;6,"Предварительная классификация. ",""))&amp;IF(AX741=0,"Нет спроса за горизонт. ","")&amp;IF(AZ741&gt;'Настройки'!$B$11,"Экстремальная вариативность. ",""))</x:f>
      </x:c>
      <x:c r="BH741" s="49" t="str">
        <x:f>IF(A741="","",IFERROR(VLOOKUP(BB741,'Настройки'!$D$3:$E$11,2,FALSE),"Сначала проверьте исходные данные и историю спроса.")&amp;" Уточните срок поставки, MOQ и критичность.")</x:f>
      </x:c>
      <x:c r="BI741" s="50" t="str">
        <x:f>IF(1&gt;'Настройки'!$B$3,"",IF(ISBLANK(F741),IF('Настройки'!$B$9="Нулевой спрос",0,""),IF(F741&lt;0,IF('Настройки'!$B$10="Исключить","",IF('Настройки'!$B$10="Абсолютные значения",ABS(F741),F741)),F741)))</x:f>
      </x:c>
      <x:c r="BJ741" s="50" t="str">
        <x:f>IF(2&gt;'Настройки'!$B$3,"",IF(ISBLANK(G741),IF('Настройки'!$B$9="Нулевой спрос",0,""),IF(G741&lt;0,IF('Настройки'!$B$10="Исключить","",IF('Настройки'!$B$10="Абсолютные значения",ABS(G741),G741)),G741)))</x:f>
      </x:c>
      <x:c r="BK741" s="50" t="str">
        <x:f>IF(3&gt;'Настройки'!$B$3,"",IF(ISBLANK(H741),IF('Настройки'!$B$9="Нулевой спрос",0,""),IF(H741&lt;0,IF('Настройки'!$B$10="Исключить","",IF('Настройки'!$B$10="Абсолютные значения",ABS(H741),H741)),H741)))</x:f>
      </x:c>
      <x:c r="BL741" s="50" t="str">
        <x:f>IF(4&gt;'Настройки'!$B$3,"",IF(ISBLANK(I741),IF('Настройки'!$B$9="Нулевой спрос",0,""),IF(I741&lt;0,IF('Настройки'!$B$10="Исключить","",IF('Настройки'!$B$10="Абсолютные значения",ABS(I741),I741)),I741)))</x:f>
      </x:c>
      <x:c r="BM741" s="50" t="str">
        <x:f>IF(5&gt;'Настройки'!$B$3,"",IF(ISBLANK(J741),IF('Настройки'!$B$9="Нулевой спрос",0,""),IF(J741&lt;0,IF('Настройки'!$B$10="Исключить","",IF('Настройки'!$B$10="Абсолютные значения",ABS(J741),J741)),J741)))</x:f>
      </x:c>
      <x:c r="BN741" s="50" t="str">
        <x:f>IF(6&gt;'Настройки'!$B$3,"",IF(ISBLANK(K741),IF('Настройки'!$B$9="Нулевой спрос",0,""),IF(K741&lt;0,IF('Настройки'!$B$10="Исключить","",IF('Настройки'!$B$10="Абсолютные значения",ABS(K741),K741)),K741)))</x:f>
      </x:c>
      <x:c r="BO741" s="50" t="str">
        <x:f>IF(7&gt;'Настройки'!$B$3,"",IF(ISBLANK(L741),IF('Настройки'!$B$9="Нулевой спрос",0,""),IF(L741&lt;0,IF('Настройки'!$B$10="Исключить","",IF('Настройки'!$B$10="Абсолютные значения",ABS(L741),L741)),L741)))</x:f>
      </x:c>
      <x:c r="BP741" s="50" t="str">
        <x:f>IF(8&gt;'Настройки'!$B$3,"",IF(ISBLANK(M741),IF('Настройки'!$B$9="Нулевой спрос",0,""),IF(M741&lt;0,IF('Настройки'!$B$10="Исключить","",IF('Настройки'!$B$10="Абсолютные значения",ABS(M741),M741)),M741)))</x:f>
      </x:c>
      <x:c r="BQ741" s="50" t="str">
        <x:f>IF(9&gt;'Настройки'!$B$3,"",IF(ISBLANK(N741),IF('Настройки'!$B$9="Нулевой спрос",0,""),IF(N741&lt;0,IF('Настройки'!$B$10="Исключить","",IF('Настройки'!$B$10="Абсолютные значения",ABS(N741),N741)),N741)))</x:f>
      </x:c>
      <x:c r="BR741" s="50" t="str">
        <x:f>IF(10&gt;'Настройки'!$B$3,"",IF(ISBLANK(O741),IF('Настройки'!$B$9="Нулевой спрос",0,""),IF(O741&lt;0,IF('Настройки'!$B$10="Исключить","",IF('Настройки'!$B$10="Абсолютные значения",ABS(O741),O741)),O741)))</x:f>
      </x:c>
      <x:c r="BS741" s="50" t="str">
        <x:f>IF(11&gt;'Настройки'!$B$3,"",IF(ISBLANK(P741),IF('Настройки'!$B$9="Нулевой спрос",0,""),IF(P741&lt;0,IF('Настройки'!$B$10="Исключить","",IF('Настройки'!$B$10="Абсолютные значения",ABS(P741),P741)),P741)))</x:f>
      </x:c>
      <x:c r="BT741" s="50" t="str">
        <x:f>IF(12&gt;'Настройки'!$B$3,"",IF(ISBLANK(Q741),IF('Настройки'!$B$9="Нулевой спрос",0,""),IF(Q741&lt;0,IF('Настройки'!$B$10="Исключить","",IF('Настройки'!$B$10="Абсолютные значения",ABS(Q741),Q741)),Q741)))</x:f>
      </x:c>
      <x:c r="BU741" s="50" t="str">
        <x:f>IF(13&gt;'Настройки'!$B$3,"",IF(ISBLANK(R741),IF('Настройки'!$B$9="Нулевой спрос",0,""),IF(R741&lt;0,IF('Настройки'!$B$10="Исключить","",IF('Настройки'!$B$10="Абсолютные значения",ABS(R741),R741)),R741)))</x:f>
      </x:c>
      <x:c r="BV741" s="50" t="str">
        <x:f>IF(14&gt;'Настройки'!$B$3,"",IF(ISBLANK(S741),IF('Настройки'!$B$9="Нулевой спрос",0,""),IF(S741&lt;0,IF('Настройки'!$B$10="Исключить","",IF('Настройки'!$B$10="Абсолютные значения",ABS(S741),S741)),S741)))</x:f>
      </x:c>
      <x:c r="BW741" s="50" t="str">
        <x:f>IF(15&gt;'Настройки'!$B$3,"",IF(ISBLANK(T741),IF('Настройки'!$B$9="Нулевой спрос",0,""),IF(T741&lt;0,IF('Настройки'!$B$10="Исключить","",IF('Настройки'!$B$10="Абсолютные значения",ABS(T741),T741)),T741)))</x:f>
      </x:c>
      <x:c r="BX741" s="50" t="str">
        <x:f>IF(16&gt;'Настройки'!$B$3,"",IF(ISBLANK(U741),IF('Настройки'!$B$9="Нулевой спрос",0,""),IF(U741&lt;0,IF('Настройки'!$B$10="Исключить","",IF('Настройки'!$B$10="Абсолютные значения",ABS(U741),U741)),U741)))</x:f>
      </x:c>
      <x:c r="BY741" s="50" t="str">
        <x:f>IF(17&gt;'Настройки'!$B$3,"",IF(ISBLANK(V741),IF('Настройки'!$B$9="Нулевой спрос",0,""),IF(V741&lt;0,IF('Настройки'!$B$10="Исключить","",IF('Настройки'!$B$10="Абсолютные значения",ABS(V741),V741)),V741)))</x:f>
      </x:c>
      <x:c r="BZ741" s="50" t="str">
        <x:f>IF(18&gt;'Настройки'!$B$3,"",IF(ISBLANK(W741),IF('Настройки'!$B$9="Нулевой спрос",0,""),IF(W741&lt;0,IF('Настройки'!$B$10="Исключить","",IF('Настройки'!$B$10="Абсолютные значения",ABS(W741),W741)),W741)))</x:f>
      </x:c>
      <x:c r="CA741" s="50" t="str">
        <x:f>IF(19&gt;'Настройки'!$B$3,"",IF(ISBLANK(X741),IF('Настройки'!$B$9="Нулевой спрос",0,""),IF(X741&lt;0,IF('Настройки'!$B$10="Исключить","",IF('Настройки'!$B$10="Абсолютные значения",ABS(X741),X741)),X741)))</x:f>
      </x:c>
      <x:c r="CB741" s="50" t="str">
        <x:f>IF(20&gt;'Настройки'!$B$3,"",IF(ISBLANK(Y741),IF('Настройки'!$B$9="Нулевой спрос",0,""),IF(Y741&lt;0,IF('Настройки'!$B$10="Исключить","",IF('Настройки'!$B$10="Абсолютные значения",ABS(Y741),Y741)),Y741)))</x:f>
      </x:c>
      <x:c r="CC741" s="50" t="str">
        <x:f>IF(21&gt;'Настройки'!$B$3,"",IF(ISBLANK(Z741),IF('Настройки'!$B$9="Нулевой спрос",0,""),IF(Z741&lt;0,IF('Настройки'!$B$10="Исключить","",IF('Настройки'!$B$10="Абсолютные значения",ABS(Z741),Z741)),Z741)))</x:f>
      </x:c>
      <x:c r="CD741" s="50" t="str">
        <x:f>IF(22&gt;'Настройки'!$B$3,"",IF(ISBLANK(AA741),IF('Настройки'!$B$9="Нулевой спрос",0,""),IF(AA741&lt;0,IF('Настройки'!$B$10="Исключить","",IF('Настройки'!$B$10="Абсолютные значения",ABS(AA741),AA741)),AA741)))</x:f>
      </x:c>
      <x:c r="CE741" s="50" t="str">
        <x:f>IF(23&gt;'Настройки'!$B$3,"",IF(ISBLANK(AB741),IF('Настройки'!$B$9="Нулевой спрос",0,""),IF(AB741&lt;0,IF('Настройки'!$B$10="Исключить","",IF('Настройки'!$B$10="Абсолютные значения",ABS(AB741),AB741)),AB741)))</x:f>
      </x:c>
      <x:c r="CF741" s="50" t="str">
        <x:f>IF(24&gt;'Настройки'!$B$3,"",IF(ISBLANK(AC741),IF('Настройки'!$B$9="Нулевой спрос",0,""),IF(AC741&lt;0,IF('Настройки'!$B$10="Исключить","",IF('Настройки'!$B$10="Абсолютные значения",ABS(AC741),AC741)),AC741)))</x:f>
      </x:c>
      <x:c r="CG741" s="50" t="str">
        <x:f>IF(25&gt;'Настройки'!$B$3,"",IF(ISBLANK(AD741),IF('Настройки'!$B$9="Нулевой спрос",0,""),IF(AD741&lt;0,IF('Настройки'!$B$10="Исключить","",IF('Настройки'!$B$10="Абсолютные значения",ABS(AD741),AD741)),AD741)))</x:f>
      </x:c>
      <x:c r="CH741" s="50" t="str">
        <x:f>IF(26&gt;'Настройки'!$B$3,"",IF(ISBLANK(AE741),IF('Настройки'!$B$9="Нулевой спрос",0,""),IF(AE741&lt;0,IF('Настройки'!$B$10="Исключить","",IF('Настройки'!$B$10="Абсолютные значения",ABS(AE741),AE741)),AE741)))</x:f>
      </x:c>
      <x:c r="CI741" s="50" t="str">
        <x:f>IF(27&gt;'Настройки'!$B$3,"",IF(ISBLANK(AF741),IF('Настройки'!$B$9="Нулевой спрос",0,""),IF(AF741&lt;0,IF('Настройки'!$B$10="Исключить","",IF('Настройки'!$B$10="Абсолютные значения",ABS(AF741),AF741)),AF741)))</x:f>
      </x:c>
      <x:c r="CJ741" s="50" t="str">
        <x:f>IF(28&gt;'Настройки'!$B$3,"",IF(ISBLANK(AG741),IF('Настройки'!$B$9="Нулевой спрос",0,""),IF(AG741&lt;0,IF('Настройки'!$B$10="Исключить","",IF('Настройки'!$B$10="Абсолютные значения",ABS(AG741),AG741)),AG741)))</x:f>
      </x:c>
      <x:c r="CK741" s="50" t="str">
        <x:f>IF(29&gt;'Настройки'!$B$3,"",IF(ISBLANK(AH741),IF('Настройки'!$B$9="Нулевой спрос",0,""),IF(AH741&lt;0,IF('Настройки'!$B$10="Исключить","",IF('Настройки'!$B$10="Абсолютные значения",ABS(AH741),AH741)),AH741)))</x:f>
      </x:c>
      <x:c r="CL741" s="50" t="str">
        <x:f>IF(30&gt;'Настройки'!$B$3,"",IF(ISBLANK(AI741),IF('Настройки'!$B$9="Нулевой спрос",0,""),IF(AI741&lt;0,IF('Настройки'!$B$10="Исключить","",IF('Настройки'!$B$10="Абсолютные значения",ABS(AI741),AI741)),AI741)))</x:f>
      </x:c>
      <x:c r="CM741" s="50" t="str">
        <x:f>IF(31&gt;'Настройки'!$B$3,"",IF(ISBLANK(AJ741),IF('Настройки'!$B$9="Нулевой спрос",0,""),IF(AJ741&lt;0,IF('Настройки'!$B$10="Исключить","",IF('Настройки'!$B$10="Абсолютные значения",ABS(AJ741),AJ741)),AJ741)))</x:f>
      </x:c>
      <x:c r="CN741" s="50" t="str">
        <x:f>IF(32&gt;'Настройки'!$B$3,"",IF(ISBLANK(AK741),IF('Настройки'!$B$9="Нулевой спрос",0,""),IF(AK741&lt;0,IF('Настройки'!$B$10="Исключить","",IF('Настройки'!$B$10="Абсолютные значения",ABS(AK741),AK741)),AK741)))</x:f>
      </x:c>
      <x:c r="CO741" s="50" t="str">
        <x:f>IF(33&gt;'Настройки'!$B$3,"",IF(ISBLANK(AL741),IF('Настройки'!$B$9="Нулевой спрос",0,""),IF(AL741&lt;0,IF('Настройки'!$B$10="Исключить","",IF('Настройки'!$B$10="Абсолютные значения",ABS(AL741),AL741)),AL741)))</x:f>
      </x:c>
      <x:c r="CP741" s="50" t="str">
        <x:f>IF(34&gt;'Настройки'!$B$3,"",IF(ISBLANK(AM741),IF('Настройки'!$B$9="Нулевой спрос",0,""),IF(AM741&lt;0,IF('Настройки'!$B$10="Исключить","",IF('Настройки'!$B$10="Абсолютные значения",ABS(AM741),AM741)),AM741)))</x:f>
      </x:c>
      <x:c r="CQ741" s="50" t="str">
        <x:f>IF(35&gt;'Настройки'!$B$3,"",IF(ISBLANK(AN741),IF('Настройки'!$B$9="Нулевой спрос",0,""),IF(AN741&lt;0,IF('Настройки'!$B$10="Исключить","",IF('Настройки'!$B$10="Абсолютные значения",ABS(AN741),AN741)),AN741)))</x:f>
      </x:c>
      <x:c r="CR741" s="50" t="str">
        <x:f>IF(36&gt;'Настройки'!$B$3,"",IF(ISBLANK(AO741),IF('Настройки'!$B$9="Нулевой спрос",0,""),IF(AO741&lt;0,IF('Настройки'!$B$10="Исключить","",IF('Настройки'!$B$10="Абсолютные значения",ABS(AO741),AO741)),AO741)))</x:f>
      </x:c>
      <x:c r="CS741" s="50" t="str">
        <x:f>IF(OR(1&gt;'Настройки'!$B$3,ISBLANK(BI741),BI741=0),"",BI741)</x:f>
      </x:c>
      <x:c r="CT741" s="50" t="str">
        <x:f>IF(OR(2&gt;'Настройки'!$B$3,ISBLANK(BJ741),BJ741=0),"",BJ741)</x:f>
      </x:c>
      <x:c r="CU741" s="50" t="str">
        <x:f>IF(OR(3&gt;'Настройки'!$B$3,ISBLANK(BK741),BK741=0),"",BK741)</x:f>
      </x:c>
      <x:c r="CV741" s="50" t="str">
        <x:f>IF(OR(4&gt;'Настройки'!$B$3,ISBLANK(BL741),BL741=0),"",BL741)</x:f>
      </x:c>
      <x:c r="CW741" s="50" t="str">
        <x:f>IF(OR(5&gt;'Настройки'!$B$3,ISBLANK(BM741),BM741=0),"",BM741)</x:f>
      </x:c>
      <x:c r="CX741" s="50" t="str">
        <x:f>IF(OR(6&gt;'Настройки'!$B$3,ISBLANK(BN741),BN741=0),"",BN741)</x:f>
      </x:c>
      <x:c r="CY741" s="50" t="str">
        <x:f>IF(OR(7&gt;'Настройки'!$B$3,ISBLANK(BO741),BO741=0),"",BO741)</x:f>
      </x:c>
      <x:c r="CZ741" s="50" t="str">
        <x:f>IF(OR(8&gt;'Настройки'!$B$3,ISBLANK(BP741),BP741=0),"",BP741)</x:f>
      </x:c>
      <x:c r="DA741" s="50" t="str">
        <x:f>IF(OR(9&gt;'Настройки'!$B$3,ISBLANK(BQ741),BQ741=0),"",BQ741)</x:f>
      </x:c>
      <x:c r="DB741" s="50" t="str">
        <x:f>IF(OR(10&gt;'Настройки'!$B$3,ISBLANK(BR741),BR741=0),"",BR741)</x:f>
      </x:c>
      <x:c r="DC741" s="50" t="str">
        <x:f>IF(OR(11&gt;'Настройки'!$B$3,ISBLANK(BS741),BS741=0),"",BS741)</x:f>
      </x:c>
      <x:c r="DD741" s="50" t="str">
        <x:f>IF(OR(12&gt;'Настройки'!$B$3,ISBLANK(BT741),BT741=0),"",BT741)</x:f>
      </x:c>
      <x:c r="DE741" s="50" t="str">
        <x:f>IF(OR(13&gt;'Настройки'!$B$3,ISBLANK(BU741),BU741=0),"",BU741)</x:f>
      </x:c>
      <x:c r="DF741" s="50" t="str">
        <x:f>IF(OR(14&gt;'Настройки'!$B$3,ISBLANK(BV741),BV741=0),"",BV741)</x:f>
      </x:c>
      <x:c r="DG741" s="50" t="str">
        <x:f>IF(OR(15&gt;'Настройки'!$B$3,ISBLANK(BW741),BW741=0),"",BW741)</x:f>
      </x:c>
      <x:c r="DH741" s="50" t="str">
        <x:f>IF(OR(16&gt;'Настройки'!$B$3,ISBLANK(BX741),BX741=0),"",BX741)</x:f>
      </x:c>
      <x:c r="DI741" s="50" t="str">
        <x:f>IF(OR(17&gt;'Настройки'!$B$3,ISBLANK(BY741),BY741=0),"",BY741)</x:f>
      </x:c>
      <x:c r="DJ741" s="50" t="str">
        <x:f>IF(OR(18&gt;'Настройки'!$B$3,ISBLANK(BZ741),BZ741=0),"",BZ741)</x:f>
      </x:c>
      <x:c r="DK741" s="50" t="str">
        <x:f>IF(OR(19&gt;'Настройки'!$B$3,ISBLANK(CA741),CA741=0),"",CA741)</x:f>
      </x:c>
      <x:c r="DL741" s="50" t="str">
        <x:f>IF(OR(20&gt;'Настройки'!$B$3,ISBLANK(CB741),CB741=0),"",CB741)</x:f>
      </x:c>
      <x:c r="DM741" s="50" t="str">
        <x:f>IF(OR(21&gt;'Настройки'!$B$3,ISBLANK(CC741),CC741=0),"",CC741)</x:f>
      </x:c>
      <x:c r="DN741" s="50" t="str">
        <x:f>IF(OR(22&gt;'Настройки'!$B$3,ISBLANK(CD741),CD741=0),"",CD741)</x:f>
      </x:c>
      <x:c r="DO741" s="50" t="str">
        <x:f>IF(OR(23&gt;'Настройки'!$B$3,ISBLANK(CE741),CE741=0),"",CE741)</x:f>
      </x:c>
      <x:c r="DP741" s="50" t="str">
        <x:f>IF(OR(24&gt;'Настройки'!$B$3,ISBLANK(CF741),CF741=0),"",CF741)</x:f>
      </x:c>
      <x:c r="DQ741" s="50" t="str">
        <x:f>IF(OR(25&gt;'Настройки'!$B$3,ISBLANK(CG741),CG741=0),"",CG741)</x:f>
      </x:c>
      <x:c r="DR741" s="50" t="str">
        <x:f>IF(OR(26&gt;'Настройки'!$B$3,ISBLANK(CH741),CH741=0),"",CH741)</x:f>
      </x:c>
      <x:c r="DS741" s="50" t="str">
        <x:f>IF(OR(27&gt;'Настройки'!$B$3,ISBLANK(CI741),CI741=0),"",CI741)</x:f>
      </x:c>
      <x:c r="DT741" s="50" t="str">
        <x:f>IF(OR(28&gt;'Настройки'!$B$3,ISBLANK(CJ741),CJ741=0),"",CJ741)</x:f>
      </x:c>
      <x:c r="DU741" s="50" t="str">
        <x:f>IF(OR(29&gt;'Настройки'!$B$3,ISBLANK(CK741),CK741=0),"",CK741)</x:f>
      </x:c>
      <x:c r="DV741" s="50" t="str">
        <x:f>IF(OR(30&gt;'Настройки'!$B$3,ISBLANK(CL741),CL741=0),"",CL741)</x:f>
      </x:c>
      <x:c r="DW741" s="50" t="str">
        <x:f>IF(OR(31&gt;'Настройки'!$B$3,ISBLANK(CM741),CM741=0),"",CM741)</x:f>
      </x:c>
      <x:c r="DX741" s="50" t="str">
        <x:f>IF(OR(32&gt;'Настройки'!$B$3,ISBLANK(CN741),CN741=0),"",CN741)</x:f>
      </x:c>
      <x:c r="DY741" s="50" t="str">
        <x:f>IF(OR(33&gt;'Настройки'!$B$3,ISBLANK(CO741),CO741=0),"",CO741)</x:f>
      </x:c>
      <x:c r="DZ741" s="50" t="str">
        <x:f>IF(OR(34&gt;'Настройки'!$B$3,ISBLANK(CP741),CP741=0),"",CP741)</x:f>
      </x:c>
      <x:c r="EA741" s="50" t="str">
        <x:f>IF(OR(35&gt;'Настройки'!$B$3,ISBLANK(CQ741),CQ741=0),"",CQ741)</x:f>
      </x:c>
      <x:c r="EB741" s="50" t="str">
        <x:f>IF(OR(36&gt;'Настройки'!$B$3,ISBLANK(CR741),CR741=0),"",CR741)</x:f>
      </x:c>
      <x:c r="EC741" s="50" t="str">
        <x:f>IF(A741="","",IF(OR(BB741="AZ",BB741="BZ"),10000+ROW(),IF(AZ741&gt;'Настройки'!$B$11,20000+ROW(),IF(BF741&lt;&gt;"Обычный",30000+ROW(),IF(AX741&lt;=0,40000+ROW(),"")))))</x:f>
      </x:c>
      <x:c r="ED741" s="50" t="str">
        <x:f>IF(EC741="","",COUNTIFS($EC$2:$EC$1001,"&gt;0",$EC$2:$EC$1001,"&lt;"&amp;EC741)+1)</x:f>
      </x:c>
    </x:row>
    <x:row r="742">
      <x:c r="A742" s="115"/>
      <x:c r="B742" s="115"/>
      <x:c r="C742" s="115"/>
      <x:c r="D742" s="118"/>
      <x:c r="E742" s="118"/>
      <x:c r="F742" s="118"/>
      <x:c r="G742" s="118"/>
      <x:c r="H742" s="118"/>
      <x:c r="I742" s="118"/>
      <x:c r="J742" s="118"/>
      <x:c r="K742" s="118"/>
      <x:c r="L742" s="118"/>
      <x:c r="M742" s="118"/>
      <x:c r="N742" s="118"/>
      <x:c r="O742" s="118"/>
      <x:c r="P742" s="118"/>
      <x:c r="Q742" s="118"/>
      <x:c r="R742" s="118"/>
      <x:c r="S742" s="118"/>
      <x:c r="T742" s="118"/>
      <x:c r="U742" s="118"/>
      <x:c r="V742" s="118"/>
      <x:c r="W742" s="118"/>
      <x:c r="X742" s="118"/>
      <x:c r="Y742" s="118"/>
      <x:c r="Z742" s="118"/>
      <x:c r="AA742" s="118"/>
      <x:c r="AB742" s="118"/>
      <x:c r="AC742" s="118"/>
      <x:c r="AD742" s="118"/>
      <x:c r="AE742" s="118"/>
      <x:c r="AF742" s="118"/>
      <x:c r="AG742" s="118"/>
      <x:c r="AH742" s="118"/>
      <x:c r="AI742" s="118"/>
      <x:c r="AJ742" s="118"/>
      <x:c r="AK742" s="118"/>
      <x:c r="AL742" s="118"/>
      <x:c r="AM742" s="118"/>
      <x:c r="AN742" s="118"/>
      <x:c r="AO742" s="118"/>
      <x:c r="AP742" s="115"/>
      <x:c r="AQ742" s="49" t="str">
        <x:f>IF(A742="","",COUNT(BI742:INDEX(BI742:CR742,1,'Настройки'!$B$3)))</x:f>
      </x:c>
      <x:c r="AR742" s="49" t="str">
        <x:f>IF(A742="","",SUM(BI742:INDEX(BI742:CR742,1,'Настройки'!$B$3)))</x:f>
      </x:c>
      <x:c r="AS742" s="58" t="str">
        <x:f>IF(A742="","",IF('Настройки'!$B$4="Стоимость потребления",AR742*D742,IF('Настройки'!$B$4="Количество",AR742,E742)))</x:f>
      </x:c>
      <x:c r="AT742" s="61" t="str">
        <x:f>IF(OR(A742="",AS742&lt;0,SUM($AS$2:$AS$1001)&lt;=0),"",AS742/SUM($AS$2:$AS$1001))</x:f>
      </x:c>
      <x:c r="AU742" s="61" t="str">
        <x:f>IF(OR(A742="",AS742&lt;0,SUM($AS$2:$AS$1001)&lt;=0),"",SUMIFS($AS$2:$AS$1001,$AS$2:$AS$1001,"&gt;"&amp;AS742)/SUM($AS$2:$AS$1001))</x:f>
      </x:c>
      <x:c r="AV742" s="61" t="str">
        <x:f>IF(OR(A742="",AS742&lt;0,SUM($AS$2:$AS$1001)&lt;=0),"",SUMIFS($AS$2:$AS$1001,$AS$2:$AS$1001,"&gt;="&amp;AS742)/SUM($AS$2:$AS$1001))</x:f>
      </x:c>
      <x:c r="AW742" s="49" t="str">
        <x:f>IF(A742="","",IF(SUM($AS$2:$AS$1001)&lt;=0,"Не определён",IF(AS742&lt;0,"Исключение",IF(AU742&lt;'Настройки'!$B$5,"A",IF(AU742&lt;'Настройки'!$B$6,"B","C")))))</x:f>
      </x:c>
      <x:c r="AX742" s="58" t="str">
        <x:f>IF(A742="","",IF(AQ742=0,"",AVERAGE(BI742:INDEX(BI742:CR742,1,'Настройки'!$B$3))))</x:f>
      </x:c>
      <x:c r="AY742" s="58" t="str">
        <x:f>IF(OR(A742="",AQ742=0),"",STDEVP(BI742:INDEX(BI742:CR742,1,'Настройки'!$B$3)))</x:f>
      </x:c>
      <x:c r="AZ742" s="61" t="str">
        <x:f>IF(OR(A742="",AQ742&lt;'Настройки'!$B$12,AX742&lt;=0,AND('Настройки'!$B$10="Блокировать",COUNTIF(F742:INDEX(F742:AO742,1,'Настройки'!$B$3),"&lt;0")&gt;0)),"",AY742/ABS(AX742))</x:f>
      </x:c>
      <x:c r="BA742" s="49" t="str">
        <x:f>IF(A742="","",IF(AND('Настройки'!$B$10="Блокировать",COUNTIF(F742:INDEX(F742:AO742,1,'Настройки'!$B$3),"&lt;0")&gt;0),"Не определён",IF(AQ742&lt;'Настройки'!$B$12,"Не определён",IF(AX742=0,"Нет спроса",IF(AX742&lt;0,"Не определён",IF(AZ742&lt;='Настройки'!$B$7,"X",IF(AZ742&lt;='Настройки'!$B$8,"Y","Z")))))))</x:f>
      </x:c>
      <x:c r="BB742" s="49" t="str">
        <x:f>IF(OR(A742="",LEN(AW742)&lt;&gt;1,LEN(BA742)&lt;&gt;1),"",AW742&amp;BA742)</x:f>
      </x:c>
      <x:c r="BC742" s="61" t="str">
        <x:f>IF(OR(A742="",AQ742=0),"",(COUNT(BI742:INDEX(BI742:CR742,1,'Настройки'!$B$3))-COUNT(CS742:INDEX(CS742:EB742,1,'Настройки'!$B$3)))/AQ742)</x:f>
      </x:c>
      <x:c r="BD742" s="64" t="str">
        <x:f>IF(OR(A742="",COUNT(CS742:INDEX(CS742:EB742,1,'Настройки'!$B$3))=0),"",AQ742/COUNT(CS742:INDEX(CS742:EB742,1,'Настройки'!$B$3)))</x:f>
      </x:c>
      <x:c r="BE742" s="64" t="str">
        <x:f>IF(OR(A742="",COUNT(CS742:INDEX(CS742:EB742,1,'Настройки'!$B$3))=0),"",IF(AVERAGE(CS742:INDEX(CS742:EB742,1,'Настройки'!$B$3))=0,"",(STDEVP(CS742:INDEX(CS742:EB742,1,'Настройки'!$B$3))/ABS(AVERAGE(CS742:INDEX(CS742:EB742,1,'Настройки'!$B$3))))^2))</x:f>
      </x:c>
      <x:c r="BF742" s="49" t="str">
        <x:f>IF(A742="","",IF(AQ742&lt;3,"Недостаточно",IF(AQ742&lt;6,"Предварительный","Обычный")))</x:f>
      </x:c>
      <x:c r="BG742" s="49" t="str">
        <x:f>IF(A742="","",IF(COUNTIF(F742:INDEX(F742:AO742,1,'Настройки'!$B$3),"&lt;0")&gt;0,IF('Настройки'!$B$10="Блокировать","Отрицательный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"),"")&amp;IF(AQ742&lt;3,"Недостаточно истории. ",IF(AQ742&lt;6,"Предварительная классификация. ",""))&amp;IF(AX742=0,"Нет спроса за горизонт. ","")&amp;IF(AZ742&gt;'Настройки'!$B$11,"Экстремальная вариативность. ",""))</x:f>
      </x:c>
      <x:c r="BH742" s="49" t="str">
        <x:f>IF(A742="","",IFERROR(VLOOKUP(BB742,'Настройки'!$D$3:$E$11,2,FALSE),"Сначала проверьте исходные данные и историю спроса.")&amp;" Уточните срок поставки, MOQ и критичность.")</x:f>
      </x:c>
      <x:c r="BI742" s="50" t="str">
        <x:f>IF(1&gt;'Настройки'!$B$3,"",IF(ISBLANK(F742),IF('Настройки'!$B$9="Нулевой спрос",0,""),IF(F742&lt;0,IF('Настройки'!$B$10="Исключить","",IF('Настройки'!$B$10="Абсолютные значения",ABS(F742),F742)),F742)))</x:f>
      </x:c>
      <x:c r="BJ742" s="50" t="str">
        <x:f>IF(2&gt;'Настройки'!$B$3,"",IF(ISBLANK(G742),IF('Настройки'!$B$9="Нулевой спрос",0,""),IF(G742&lt;0,IF('Настройки'!$B$10="Исключить","",IF('Настройки'!$B$10="Абсолютные значения",ABS(G742),G742)),G742)))</x:f>
      </x:c>
      <x:c r="BK742" s="50" t="str">
        <x:f>IF(3&gt;'Настройки'!$B$3,"",IF(ISBLANK(H742),IF('Настройки'!$B$9="Нулевой спрос",0,""),IF(H742&lt;0,IF('Настройки'!$B$10="Исключить","",IF('Настройки'!$B$10="Абсолютные значения",ABS(H742),H742)),H742)))</x:f>
      </x:c>
      <x:c r="BL742" s="50" t="str">
        <x:f>IF(4&gt;'Настройки'!$B$3,"",IF(ISBLANK(I742),IF('Настройки'!$B$9="Нулевой спрос",0,""),IF(I742&lt;0,IF('Настройки'!$B$10="Исключить","",IF('Настройки'!$B$10="Абсолютные значения",ABS(I742),I742)),I742)))</x:f>
      </x:c>
      <x:c r="BM742" s="50" t="str">
        <x:f>IF(5&gt;'Настройки'!$B$3,"",IF(ISBLANK(J742),IF('Настройки'!$B$9="Нулевой спрос",0,""),IF(J742&lt;0,IF('Настройки'!$B$10="Исключить","",IF('Настройки'!$B$10="Абсолютные значения",ABS(J742),J742)),J742)))</x:f>
      </x:c>
      <x:c r="BN742" s="50" t="str">
        <x:f>IF(6&gt;'Настройки'!$B$3,"",IF(ISBLANK(K742),IF('Настройки'!$B$9="Нулевой спрос",0,""),IF(K742&lt;0,IF('Настройки'!$B$10="Исключить","",IF('Настройки'!$B$10="Абсолютные значения",ABS(K742),K742)),K742)))</x:f>
      </x:c>
      <x:c r="BO742" s="50" t="str">
        <x:f>IF(7&gt;'Настройки'!$B$3,"",IF(ISBLANK(L742),IF('Настройки'!$B$9="Нулевой спрос",0,""),IF(L742&lt;0,IF('Настройки'!$B$10="Исключить","",IF('Настройки'!$B$10="Абсолютные значения",ABS(L742),L742)),L742)))</x:f>
      </x:c>
      <x:c r="BP742" s="50" t="str">
        <x:f>IF(8&gt;'Настройки'!$B$3,"",IF(ISBLANK(M742),IF('Настройки'!$B$9="Нулевой спрос",0,""),IF(M742&lt;0,IF('Настройки'!$B$10="Исключить","",IF('Настройки'!$B$10="Абсолютные значения",ABS(M742),M742)),M742)))</x:f>
      </x:c>
      <x:c r="BQ742" s="50" t="str">
        <x:f>IF(9&gt;'Настройки'!$B$3,"",IF(ISBLANK(N742),IF('Настройки'!$B$9="Нулевой спрос",0,""),IF(N742&lt;0,IF('Настройки'!$B$10="Исключить","",IF('Настройки'!$B$10="Абсолютные значения",ABS(N742),N742)),N742)))</x:f>
      </x:c>
      <x:c r="BR742" s="50" t="str">
        <x:f>IF(10&gt;'Настройки'!$B$3,"",IF(ISBLANK(O742),IF('Настройки'!$B$9="Нулевой спрос",0,""),IF(O742&lt;0,IF('Настройки'!$B$10="Исключить","",IF('Настройки'!$B$10="Абсолютные значения",ABS(O742),O742)),O742)))</x:f>
      </x:c>
      <x:c r="BS742" s="50" t="str">
        <x:f>IF(11&gt;'Настройки'!$B$3,"",IF(ISBLANK(P742),IF('Настройки'!$B$9="Нулевой спрос",0,""),IF(P742&lt;0,IF('Настройки'!$B$10="Исключить","",IF('Настройки'!$B$10="Абсолютные значения",ABS(P742),P742)),P742)))</x:f>
      </x:c>
      <x:c r="BT742" s="50" t="str">
        <x:f>IF(12&gt;'Настройки'!$B$3,"",IF(ISBLANK(Q742),IF('Настройки'!$B$9="Нулевой спрос",0,""),IF(Q742&lt;0,IF('Настройки'!$B$10="Исключить","",IF('Настройки'!$B$10="Абсолютные значения",ABS(Q742),Q742)),Q742)))</x:f>
      </x:c>
      <x:c r="BU742" s="50" t="str">
        <x:f>IF(13&gt;'Настройки'!$B$3,"",IF(ISBLANK(R742),IF('Настройки'!$B$9="Нулевой спрос",0,""),IF(R742&lt;0,IF('Настройки'!$B$10="Исключить","",IF('Настройки'!$B$10="Абсолютные значения",ABS(R742),R742)),R742)))</x:f>
      </x:c>
      <x:c r="BV742" s="50" t="str">
        <x:f>IF(14&gt;'Настройки'!$B$3,"",IF(ISBLANK(S742),IF('Настройки'!$B$9="Нулевой спрос",0,""),IF(S742&lt;0,IF('Настройки'!$B$10="Исключить","",IF('Настройки'!$B$10="Абсолютные значения",ABS(S742),S742)),S742)))</x:f>
      </x:c>
      <x:c r="BW742" s="50" t="str">
        <x:f>IF(15&gt;'Настройки'!$B$3,"",IF(ISBLANK(T742),IF('Настройки'!$B$9="Нулевой спрос",0,""),IF(T742&lt;0,IF('Настройки'!$B$10="Исключить","",IF('Настройки'!$B$10="Абсолютные значения",ABS(T742),T742)),T742)))</x:f>
      </x:c>
      <x:c r="BX742" s="50" t="str">
        <x:f>IF(16&gt;'Настройки'!$B$3,"",IF(ISBLANK(U742),IF('Настройки'!$B$9="Нулевой спрос",0,""),IF(U742&lt;0,IF('Настройки'!$B$10="Исключить","",IF('Настройки'!$B$10="Абсолютные значения",ABS(U742),U742)),U742)))</x:f>
      </x:c>
      <x:c r="BY742" s="50" t="str">
        <x:f>IF(17&gt;'Настройки'!$B$3,"",IF(ISBLANK(V742),IF('Настройки'!$B$9="Нулевой спрос",0,""),IF(V742&lt;0,IF('Настройки'!$B$10="Исключить","",IF('Настройки'!$B$10="Абсолютные значения",ABS(V742),V742)),V742)))</x:f>
      </x:c>
      <x:c r="BZ742" s="50" t="str">
        <x:f>IF(18&gt;'Настройки'!$B$3,"",IF(ISBLANK(W742),IF('Настройки'!$B$9="Нулевой спрос",0,""),IF(W742&lt;0,IF('Настройки'!$B$10="Исключить","",IF('Настройки'!$B$10="Абсолютные значения",ABS(W742),W742)),W742)))</x:f>
      </x:c>
      <x:c r="CA742" s="50" t="str">
        <x:f>IF(19&gt;'Настройки'!$B$3,"",IF(ISBLANK(X742),IF('Настройки'!$B$9="Нулевой спрос",0,""),IF(X742&lt;0,IF('Настройки'!$B$10="Исключить","",IF('Настройки'!$B$10="Абсолютные значения",ABS(X742),X742)),X742)))</x:f>
      </x:c>
      <x:c r="CB742" s="50" t="str">
        <x:f>IF(20&gt;'Настройки'!$B$3,"",IF(ISBLANK(Y742),IF('Настройки'!$B$9="Нулевой спрос",0,""),IF(Y742&lt;0,IF('Настройки'!$B$10="Исключить","",IF('Настройки'!$B$10="Абсолютные значения",ABS(Y742),Y742)),Y742)))</x:f>
      </x:c>
      <x:c r="CC742" s="50" t="str">
        <x:f>IF(21&gt;'Настройки'!$B$3,"",IF(ISBLANK(Z742),IF('Настройки'!$B$9="Нулевой спрос",0,""),IF(Z742&lt;0,IF('Настройки'!$B$10="Исключить","",IF('Настройки'!$B$10="Абсолютные значения",ABS(Z742),Z742)),Z742)))</x:f>
      </x:c>
      <x:c r="CD742" s="50" t="str">
        <x:f>IF(22&gt;'Настройки'!$B$3,"",IF(ISBLANK(AA742),IF('Настройки'!$B$9="Нулевой спрос",0,""),IF(AA742&lt;0,IF('Настройки'!$B$10="Исключить","",IF('Настройки'!$B$10="Абсолютные значения",ABS(AA742),AA742)),AA742)))</x:f>
      </x:c>
      <x:c r="CE742" s="50" t="str">
        <x:f>IF(23&gt;'Настройки'!$B$3,"",IF(ISBLANK(AB742),IF('Настройки'!$B$9="Нулевой спрос",0,""),IF(AB742&lt;0,IF('Настройки'!$B$10="Исключить","",IF('Настройки'!$B$10="Абсолютные значения",ABS(AB742),AB742)),AB742)))</x:f>
      </x:c>
      <x:c r="CF742" s="50" t="str">
        <x:f>IF(24&gt;'Настройки'!$B$3,"",IF(ISBLANK(AC742),IF('Настройки'!$B$9="Нулевой спрос",0,""),IF(AC742&lt;0,IF('Настройки'!$B$10="Исключить","",IF('Настройки'!$B$10="Абсолютные значения",ABS(AC742),AC742)),AC742)))</x:f>
      </x:c>
      <x:c r="CG742" s="50" t="str">
        <x:f>IF(25&gt;'Настройки'!$B$3,"",IF(ISBLANK(AD742),IF('Настройки'!$B$9="Нулевой спрос",0,""),IF(AD742&lt;0,IF('Настройки'!$B$10="Исключить","",IF('Настройки'!$B$10="Абсолютные значения",ABS(AD742),AD742)),AD742)))</x:f>
      </x:c>
      <x:c r="CH742" s="50" t="str">
        <x:f>IF(26&gt;'Настройки'!$B$3,"",IF(ISBLANK(AE742),IF('Настройки'!$B$9="Нулевой спрос",0,""),IF(AE742&lt;0,IF('Настройки'!$B$10="Исключить","",IF('Настройки'!$B$10="Абсолютные значения",ABS(AE742),AE742)),AE742)))</x:f>
      </x:c>
      <x:c r="CI742" s="50" t="str">
        <x:f>IF(27&gt;'Настройки'!$B$3,"",IF(ISBLANK(AF742),IF('Настройки'!$B$9="Нулевой спрос",0,""),IF(AF742&lt;0,IF('Настройки'!$B$10="Исключить","",IF('Настройки'!$B$10="Абсолютные значения",ABS(AF742),AF742)),AF742)))</x:f>
      </x:c>
      <x:c r="CJ742" s="50" t="str">
        <x:f>IF(28&gt;'Настройки'!$B$3,"",IF(ISBLANK(AG742),IF('Настройки'!$B$9="Нулевой спрос",0,""),IF(AG742&lt;0,IF('Настройки'!$B$10="Исключить","",IF('Настройки'!$B$10="Абсолютные значения",ABS(AG742),AG742)),AG742)))</x:f>
      </x:c>
      <x:c r="CK742" s="50" t="str">
        <x:f>IF(29&gt;'Настройки'!$B$3,"",IF(ISBLANK(AH742),IF('Настройки'!$B$9="Нулевой спрос",0,""),IF(AH742&lt;0,IF('Настройки'!$B$10="Исключить","",IF('Настройки'!$B$10="Абсолютные значения",ABS(AH742),AH742)),AH742)))</x:f>
      </x:c>
      <x:c r="CL742" s="50" t="str">
        <x:f>IF(30&gt;'Настройки'!$B$3,"",IF(ISBLANK(AI742),IF('Настройки'!$B$9="Нулевой спрос",0,""),IF(AI742&lt;0,IF('Настройки'!$B$10="Исключить","",IF('Настройки'!$B$10="Абсолютные значения",ABS(AI742),AI742)),AI742)))</x:f>
      </x:c>
      <x:c r="CM742" s="50" t="str">
        <x:f>IF(31&gt;'Настройки'!$B$3,"",IF(ISBLANK(AJ742),IF('Настройки'!$B$9="Нулевой спрос",0,""),IF(AJ742&lt;0,IF('Настройки'!$B$10="Исключить","",IF('Настройки'!$B$10="Абсолютные значения",ABS(AJ742),AJ742)),AJ742)))</x:f>
      </x:c>
      <x:c r="CN742" s="50" t="str">
        <x:f>IF(32&gt;'Настройки'!$B$3,"",IF(ISBLANK(AK742),IF('Настройки'!$B$9="Нулевой спрос",0,""),IF(AK742&lt;0,IF('Настройки'!$B$10="Исключить","",IF('Настройки'!$B$10="Абсолютные значения",ABS(AK742),AK742)),AK742)))</x:f>
      </x:c>
      <x:c r="CO742" s="50" t="str">
        <x:f>IF(33&gt;'Настройки'!$B$3,"",IF(ISBLANK(AL742),IF('Настройки'!$B$9="Нулевой спрос",0,""),IF(AL742&lt;0,IF('Настройки'!$B$10="Исключить","",IF('Настройки'!$B$10="Абсолютные значения",ABS(AL742),AL742)),AL742)))</x:f>
      </x:c>
      <x:c r="CP742" s="50" t="str">
        <x:f>IF(34&gt;'Настройки'!$B$3,"",IF(ISBLANK(AM742),IF('Настройки'!$B$9="Нулевой спрос",0,""),IF(AM742&lt;0,IF('Настройки'!$B$10="Исключить","",IF('Настройки'!$B$10="Абсолютные значения",ABS(AM742),AM742)),AM742)))</x:f>
      </x:c>
      <x:c r="CQ742" s="50" t="str">
        <x:f>IF(35&gt;'Настройки'!$B$3,"",IF(ISBLANK(AN742),IF('Настройки'!$B$9="Нулевой спрос",0,""),IF(AN742&lt;0,IF('Настройки'!$B$10="Исключить","",IF('Настройки'!$B$10="Абсолютные значения",ABS(AN742),AN742)),AN742)))</x:f>
      </x:c>
      <x:c r="CR742" s="50" t="str">
        <x:f>IF(36&gt;'Настройки'!$B$3,"",IF(ISBLANK(AO742),IF('Настройки'!$B$9="Нулевой спрос",0,""),IF(AO742&lt;0,IF('Настройки'!$B$10="Исключить","",IF('Настройки'!$B$10="Абсолютные значения",ABS(AO742),AO742)),AO742)))</x:f>
      </x:c>
      <x:c r="CS742" s="50" t="str">
        <x:f>IF(OR(1&gt;'Настройки'!$B$3,ISBLANK(BI742),BI742=0),"",BI742)</x:f>
      </x:c>
      <x:c r="CT742" s="50" t="str">
        <x:f>IF(OR(2&gt;'Настройки'!$B$3,ISBLANK(BJ742),BJ742=0),"",BJ742)</x:f>
      </x:c>
      <x:c r="CU742" s="50" t="str">
        <x:f>IF(OR(3&gt;'Настройки'!$B$3,ISBLANK(BK742),BK742=0),"",BK742)</x:f>
      </x:c>
      <x:c r="CV742" s="50" t="str">
        <x:f>IF(OR(4&gt;'Настройки'!$B$3,ISBLANK(BL742),BL742=0),"",BL742)</x:f>
      </x:c>
      <x:c r="CW742" s="50" t="str">
        <x:f>IF(OR(5&gt;'Настройки'!$B$3,ISBLANK(BM742),BM742=0),"",BM742)</x:f>
      </x:c>
      <x:c r="CX742" s="50" t="str">
        <x:f>IF(OR(6&gt;'Настройки'!$B$3,ISBLANK(BN742),BN742=0),"",BN742)</x:f>
      </x:c>
      <x:c r="CY742" s="50" t="str">
        <x:f>IF(OR(7&gt;'Настройки'!$B$3,ISBLANK(BO742),BO742=0),"",BO742)</x:f>
      </x:c>
      <x:c r="CZ742" s="50" t="str">
        <x:f>IF(OR(8&gt;'Настройки'!$B$3,ISBLANK(BP742),BP742=0),"",BP742)</x:f>
      </x:c>
      <x:c r="DA742" s="50" t="str">
        <x:f>IF(OR(9&gt;'Настройки'!$B$3,ISBLANK(BQ742),BQ742=0),"",BQ742)</x:f>
      </x:c>
      <x:c r="DB742" s="50" t="str">
        <x:f>IF(OR(10&gt;'Настройки'!$B$3,ISBLANK(BR742),BR742=0),"",BR742)</x:f>
      </x:c>
      <x:c r="DC742" s="50" t="str">
        <x:f>IF(OR(11&gt;'Настройки'!$B$3,ISBLANK(BS742),BS742=0),"",BS742)</x:f>
      </x:c>
      <x:c r="DD742" s="50" t="str">
        <x:f>IF(OR(12&gt;'Настройки'!$B$3,ISBLANK(BT742),BT742=0),"",BT742)</x:f>
      </x:c>
      <x:c r="DE742" s="50" t="str">
        <x:f>IF(OR(13&gt;'Настройки'!$B$3,ISBLANK(BU742),BU742=0),"",BU742)</x:f>
      </x:c>
      <x:c r="DF742" s="50" t="str">
        <x:f>IF(OR(14&gt;'Настройки'!$B$3,ISBLANK(BV742),BV742=0),"",BV742)</x:f>
      </x:c>
      <x:c r="DG742" s="50" t="str">
        <x:f>IF(OR(15&gt;'Настройки'!$B$3,ISBLANK(BW742),BW742=0),"",BW742)</x:f>
      </x:c>
      <x:c r="DH742" s="50" t="str">
        <x:f>IF(OR(16&gt;'Настройки'!$B$3,ISBLANK(BX742),BX742=0),"",BX742)</x:f>
      </x:c>
      <x:c r="DI742" s="50" t="str">
        <x:f>IF(OR(17&gt;'Настройки'!$B$3,ISBLANK(BY742),BY742=0),"",BY742)</x:f>
      </x:c>
      <x:c r="DJ742" s="50" t="str">
        <x:f>IF(OR(18&gt;'Настройки'!$B$3,ISBLANK(BZ742),BZ742=0),"",BZ742)</x:f>
      </x:c>
      <x:c r="DK742" s="50" t="str">
        <x:f>IF(OR(19&gt;'Настройки'!$B$3,ISBLANK(CA742),CA742=0),"",CA742)</x:f>
      </x:c>
      <x:c r="DL742" s="50" t="str">
        <x:f>IF(OR(20&gt;'Настройки'!$B$3,ISBLANK(CB742),CB742=0),"",CB742)</x:f>
      </x:c>
      <x:c r="DM742" s="50" t="str">
        <x:f>IF(OR(21&gt;'Настройки'!$B$3,ISBLANK(CC742),CC742=0),"",CC742)</x:f>
      </x:c>
      <x:c r="DN742" s="50" t="str">
        <x:f>IF(OR(22&gt;'Настройки'!$B$3,ISBLANK(CD742),CD742=0),"",CD742)</x:f>
      </x:c>
      <x:c r="DO742" s="50" t="str">
        <x:f>IF(OR(23&gt;'Настройки'!$B$3,ISBLANK(CE742),CE742=0),"",CE742)</x:f>
      </x:c>
      <x:c r="DP742" s="50" t="str">
        <x:f>IF(OR(24&gt;'Настройки'!$B$3,ISBLANK(CF742),CF742=0),"",CF742)</x:f>
      </x:c>
      <x:c r="DQ742" s="50" t="str">
        <x:f>IF(OR(25&gt;'Настройки'!$B$3,ISBLANK(CG742),CG742=0),"",CG742)</x:f>
      </x:c>
      <x:c r="DR742" s="50" t="str">
        <x:f>IF(OR(26&gt;'Настройки'!$B$3,ISBLANK(CH742),CH742=0),"",CH742)</x:f>
      </x:c>
      <x:c r="DS742" s="50" t="str">
        <x:f>IF(OR(27&gt;'Настройки'!$B$3,ISBLANK(CI742),CI742=0),"",CI742)</x:f>
      </x:c>
      <x:c r="DT742" s="50" t="str">
        <x:f>IF(OR(28&gt;'Настройки'!$B$3,ISBLANK(CJ742),CJ742=0),"",CJ742)</x:f>
      </x:c>
      <x:c r="DU742" s="50" t="str">
        <x:f>IF(OR(29&gt;'Настройки'!$B$3,ISBLANK(CK742),CK742=0),"",CK742)</x:f>
      </x:c>
      <x:c r="DV742" s="50" t="str">
        <x:f>IF(OR(30&gt;'Настройки'!$B$3,ISBLANK(CL742),CL742=0),"",CL742)</x:f>
      </x:c>
      <x:c r="DW742" s="50" t="str">
        <x:f>IF(OR(31&gt;'Настройки'!$B$3,ISBLANK(CM742),CM742=0),"",CM742)</x:f>
      </x:c>
      <x:c r="DX742" s="50" t="str">
        <x:f>IF(OR(32&gt;'Настройки'!$B$3,ISBLANK(CN742),CN742=0),"",CN742)</x:f>
      </x:c>
      <x:c r="DY742" s="50" t="str">
        <x:f>IF(OR(33&gt;'Настройки'!$B$3,ISBLANK(CO742),CO742=0),"",CO742)</x:f>
      </x:c>
      <x:c r="DZ742" s="50" t="str">
        <x:f>IF(OR(34&gt;'Настройки'!$B$3,ISBLANK(CP742),CP742=0),"",CP742)</x:f>
      </x:c>
      <x:c r="EA742" s="50" t="str">
        <x:f>IF(OR(35&gt;'Настройки'!$B$3,ISBLANK(CQ742),CQ742=0),"",CQ742)</x:f>
      </x:c>
      <x:c r="EB742" s="50" t="str">
        <x:f>IF(OR(36&gt;'Настройки'!$B$3,ISBLANK(CR742),CR742=0),"",CR742)</x:f>
      </x:c>
      <x:c r="EC742" s="50" t="str">
        <x:f>IF(A742="","",IF(OR(BB742="AZ",BB742="BZ"),10000+ROW(),IF(AZ742&gt;'Настройки'!$B$11,20000+ROW(),IF(BF742&lt;&gt;"Обычный",30000+ROW(),IF(AX742&lt;=0,40000+ROW(),"")))))</x:f>
      </x:c>
      <x:c r="ED742" s="50" t="str">
        <x:f>IF(EC742="","",COUNTIFS($EC$2:$EC$1001,"&gt;0",$EC$2:$EC$1001,"&lt;"&amp;EC742)+1)</x:f>
      </x:c>
    </x:row>
    <x:row r="743">
      <x:c r="A743" s="115"/>
      <x:c r="B743" s="115"/>
      <x:c r="C743" s="115"/>
      <x:c r="D743" s="118"/>
      <x:c r="E743" s="118"/>
      <x:c r="F743" s="118"/>
      <x:c r="G743" s="118"/>
      <x:c r="H743" s="118"/>
      <x:c r="I743" s="118"/>
      <x:c r="J743" s="118"/>
      <x:c r="K743" s="118"/>
      <x:c r="L743" s="118"/>
      <x:c r="M743" s="118"/>
      <x:c r="N743" s="118"/>
      <x:c r="O743" s="118"/>
      <x:c r="P743" s="118"/>
      <x:c r="Q743" s="118"/>
      <x:c r="R743" s="118"/>
      <x:c r="S743" s="118"/>
      <x:c r="T743" s="118"/>
      <x:c r="U743" s="118"/>
      <x:c r="V743" s="118"/>
      <x:c r="W743" s="118"/>
      <x:c r="X743" s="118"/>
      <x:c r="Y743" s="118"/>
      <x:c r="Z743" s="118"/>
      <x:c r="AA743" s="118"/>
      <x:c r="AB743" s="118"/>
      <x:c r="AC743" s="118"/>
      <x:c r="AD743" s="118"/>
      <x:c r="AE743" s="118"/>
      <x:c r="AF743" s="118"/>
      <x:c r="AG743" s="118"/>
      <x:c r="AH743" s="118"/>
      <x:c r="AI743" s="118"/>
      <x:c r="AJ743" s="118"/>
      <x:c r="AK743" s="118"/>
      <x:c r="AL743" s="118"/>
      <x:c r="AM743" s="118"/>
      <x:c r="AN743" s="118"/>
      <x:c r="AO743" s="118"/>
      <x:c r="AP743" s="115"/>
      <x:c r="AQ743" s="49" t="str">
        <x:f>IF(A743="","",COUNT(BI743:INDEX(BI743:CR743,1,'Настройки'!$B$3)))</x:f>
      </x:c>
      <x:c r="AR743" s="49" t="str">
        <x:f>IF(A743="","",SUM(BI743:INDEX(BI743:CR743,1,'Настройки'!$B$3)))</x:f>
      </x:c>
      <x:c r="AS743" s="58" t="str">
        <x:f>IF(A743="","",IF('Настройки'!$B$4="Стоимость потребления",AR743*D743,IF('Настройки'!$B$4="Количество",AR743,E743)))</x:f>
      </x:c>
      <x:c r="AT743" s="61" t="str">
        <x:f>IF(OR(A743="",AS743&lt;0,SUM($AS$2:$AS$1001)&lt;=0),"",AS743/SUM($AS$2:$AS$1001))</x:f>
      </x:c>
      <x:c r="AU743" s="61" t="str">
        <x:f>IF(OR(A743="",AS743&lt;0,SUM($AS$2:$AS$1001)&lt;=0),"",SUMIFS($AS$2:$AS$1001,$AS$2:$AS$1001,"&gt;"&amp;AS743)/SUM($AS$2:$AS$1001))</x:f>
      </x:c>
      <x:c r="AV743" s="61" t="str">
        <x:f>IF(OR(A743="",AS743&lt;0,SUM($AS$2:$AS$1001)&lt;=0),"",SUMIFS($AS$2:$AS$1001,$AS$2:$AS$1001,"&gt;="&amp;AS743)/SUM($AS$2:$AS$1001))</x:f>
      </x:c>
      <x:c r="AW743" s="49" t="str">
        <x:f>IF(A743="","",IF(SUM($AS$2:$AS$1001)&lt;=0,"Не определён",IF(AS743&lt;0,"Исключение",IF(AU743&lt;'Настройки'!$B$5,"A",IF(AU743&lt;'Настройки'!$B$6,"B","C")))))</x:f>
      </x:c>
      <x:c r="AX743" s="58" t="str">
        <x:f>IF(A743="","",IF(AQ743=0,"",AVERAGE(BI743:INDEX(BI743:CR743,1,'Настройки'!$B$3))))</x:f>
      </x:c>
      <x:c r="AY743" s="58" t="str">
        <x:f>IF(OR(A743="",AQ743=0),"",STDEVP(BI743:INDEX(BI743:CR743,1,'Настройки'!$B$3)))</x:f>
      </x:c>
      <x:c r="AZ743" s="61" t="str">
        <x:f>IF(OR(A743="",AQ743&lt;'Настройки'!$B$12,AX743&lt;=0,AND('Настройки'!$B$10="Блокировать",COUNTIF(F743:INDEX(F743:AO743,1,'Настройки'!$B$3),"&lt;0")&gt;0)),"",AY743/ABS(AX743))</x:f>
      </x:c>
      <x:c r="BA743" s="49" t="str">
        <x:f>IF(A743="","",IF(AND('Настройки'!$B$10="Блокировать",COUNTIF(F743:INDEX(F743:AO743,1,'Настройки'!$B$3),"&lt;0")&gt;0),"Не определён",IF(AQ743&lt;'Настройки'!$B$12,"Не определён",IF(AX743=0,"Нет спроса",IF(AX743&lt;0,"Не определён",IF(AZ743&lt;='Настройки'!$B$7,"X",IF(AZ743&lt;='Настройки'!$B$8,"Y","Z")))))))</x:f>
      </x:c>
      <x:c r="BB743" s="49" t="str">
        <x:f>IF(OR(A743="",LEN(AW743)&lt;&gt;1,LEN(BA743)&lt;&gt;1),"",AW743&amp;BA743)</x:f>
      </x:c>
      <x:c r="BC743" s="61" t="str">
        <x:f>IF(OR(A743="",AQ743=0),"",(COUNT(BI743:INDEX(BI743:CR743,1,'Настройки'!$B$3))-COUNT(CS743:INDEX(CS743:EB743,1,'Настройки'!$B$3)))/AQ743)</x:f>
      </x:c>
      <x:c r="BD743" s="64" t="str">
        <x:f>IF(OR(A743="",COUNT(CS743:INDEX(CS743:EB743,1,'Настройки'!$B$3))=0),"",AQ743/COUNT(CS743:INDEX(CS743:EB743,1,'Настройки'!$B$3)))</x:f>
      </x:c>
      <x:c r="BE743" s="64" t="str">
        <x:f>IF(OR(A743="",COUNT(CS743:INDEX(CS743:EB743,1,'Настройки'!$B$3))=0),"",IF(AVERAGE(CS743:INDEX(CS743:EB743,1,'Настройки'!$B$3))=0,"",(STDEVP(CS743:INDEX(CS743:EB743,1,'Настройки'!$B$3))/ABS(AVERAGE(CS743:INDEX(CS743:EB743,1,'Настройки'!$B$3))))^2))</x:f>
      </x:c>
      <x:c r="BF743" s="49" t="str">
        <x:f>IF(A743="","",IF(AQ743&lt;3,"Недостаточно",IF(AQ743&lt;6,"Предварительный","Обычный")))</x:f>
      </x:c>
      <x:c r="BG743" s="49" t="str">
        <x:f>IF(A743="","",IF(COUNTIF(F743:INDEX(F743:AO743,1,'Настройки'!$B$3),"&lt;0")&gt;0,IF('Настройки'!$B$10="Блокировать","Отрицательный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"),"")&amp;IF(AQ743&lt;3,"Недостаточно истории. ",IF(AQ743&lt;6,"Предварительная классификация. ",""))&amp;IF(AX743=0,"Нет спроса за горизонт. ","")&amp;IF(AZ743&gt;'Настройки'!$B$11,"Экстремальная вариативность. ",""))</x:f>
      </x:c>
      <x:c r="BH743" s="49" t="str">
        <x:f>IF(A743="","",IFERROR(VLOOKUP(BB743,'Настройки'!$D$3:$E$11,2,FALSE),"Сначала проверьте исходные данные и историю спроса.")&amp;" Уточните срок поставки, MOQ и критичность.")</x:f>
      </x:c>
      <x:c r="BI743" s="50" t="str">
        <x:f>IF(1&gt;'Настройки'!$B$3,"",IF(ISBLANK(F743),IF('Настройки'!$B$9="Нулевой спрос",0,""),IF(F743&lt;0,IF('Настройки'!$B$10="Исключить","",IF('Настройки'!$B$10="Абсолютные значения",ABS(F743),F743)),F743)))</x:f>
      </x:c>
      <x:c r="BJ743" s="50" t="str">
        <x:f>IF(2&gt;'Настройки'!$B$3,"",IF(ISBLANK(G743),IF('Настройки'!$B$9="Нулевой спрос",0,""),IF(G743&lt;0,IF('Настройки'!$B$10="Исключить","",IF('Настройки'!$B$10="Абсолютные значения",ABS(G743),G743)),G743)))</x:f>
      </x:c>
      <x:c r="BK743" s="50" t="str">
        <x:f>IF(3&gt;'Настройки'!$B$3,"",IF(ISBLANK(H743),IF('Настройки'!$B$9="Нулевой спрос",0,""),IF(H743&lt;0,IF('Настройки'!$B$10="Исключить","",IF('Настройки'!$B$10="Абсолютные значения",ABS(H743),H743)),H743)))</x:f>
      </x:c>
      <x:c r="BL743" s="50" t="str">
        <x:f>IF(4&gt;'Настройки'!$B$3,"",IF(ISBLANK(I743),IF('Настройки'!$B$9="Нулевой спрос",0,""),IF(I743&lt;0,IF('Настройки'!$B$10="Исключить","",IF('Настройки'!$B$10="Абсолютные значения",ABS(I743),I743)),I743)))</x:f>
      </x:c>
      <x:c r="BM743" s="50" t="str">
        <x:f>IF(5&gt;'Настройки'!$B$3,"",IF(ISBLANK(J743),IF('Настройки'!$B$9="Нулевой спрос",0,""),IF(J743&lt;0,IF('Настройки'!$B$10="Исключить","",IF('Настройки'!$B$10="Абсолютные значения",ABS(J743),J743)),J743)))</x:f>
      </x:c>
      <x:c r="BN743" s="50" t="str">
        <x:f>IF(6&gt;'Настройки'!$B$3,"",IF(ISBLANK(K743),IF('Настройки'!$B$9="Нулевой спрос",0,""),IF(K743&lt;0,IF('Настройки'!$B$10="Исключить","",IF('Настройки'!$B$10="Абсолютные значения",ABS(K743),K743)),K743)))</x:f>
      </x:c>
      <x:c r="BO743" s="50" t="str">
        <x:f>IF(7&gt;'Настройки'!$B$3,"",IF(ISBLANK(L743),IF('Настройки'!$B$9="Нулевой спрос",0,""),IF(L743&lt;0,IF('Настройки'!$B$10="Исключить","",IF('Настройки'!$B$10="Абсолютные значения",ABS(L743),L743)),L743)))</x:f>
      </x:c>
      <x:c r="BP743" s="50" t="str">
        <x:f>IF(8&gt;'Настройки'!$B$3,"",IF(ISBLANK(M743),IF('Настройки'!$B$9="Нулевой спрос",0,""),IF(M743&lt;0,IF('Настройки'!$B$10="Исключить","",IF('Настройки'!$B$10="Абсолютные значения",ABS(M743),M743)),M743)))</x:f>
      </x:c>
      <x:c r="BQ743" s="50" t="str">
        <x:f>IF(9&gt;'Настройки'!$B$3,"",IF(ISBLANK(N743),IF('Настройки'!$B$9="Нулевой спрос",0,""),IF(N743&lt;0,IF('Настройки'!$B$10="Исключить","",IF('Настройки'!$B$10="Абсолютные значения",ABS(N743),N743)),N743)))</x:f>
      </x:c>
      <x:c r="BR743" s="50" t="str">
        <x:f>IF(10&gt;'Настройки'!$B$3,"",IF(ISBLANK(O743),IF('Настройки'!$B$9="Нулевой спрос",0,""),IF(O743&lt;0,IF('Настройки'!$B$10="Исключить","",IF('Настройки'!$B$10="Абсолютные значения",ABS(O743),O743)),O743)))</x:f>
      </x:c>
      <x:c r="BS743" s="50" t="str">
        <x:f>IF(11&gt;'Настройки'!$B$3,"",IF(ISBLANK(P743),IF('Настройки'!$B$9="Нулевой спрос",0,""),IF(P743&lt;0,IF('Настройки'!$B$10="Исключить","",IF('Настройки'!$B$10="Абсолютные значения",ABS(P743),P743)),P743)))</x:f>
      </x:c>
      <x:c r="BT743" s="50" t="str">
        <x:f>IF(12&gt;'Настройки'!$B$3,"",IF(ISBLANK(Q743),IF('Настройки'!$B$9="Нулевой спрос",0,""),IF(Q743&lt;0,IF('Настройки'!$B$10="Исключить","",IF('Настройки'!$B$10="Абсолютные значения",ABS(Q743),Q743)),Q743)))</x:f>
      </x:c>
      <x:c r="BU743" s="50" t="str">
        <x:f>IF(13&gt;'Настройки'!$B$3,"",IF(ISBLANK(R743),IF('Настройки'!$B$9="Нулевой спрос",0,""),IF(R743&lt;0,IF('Настройки'!$B$10="Исключить","",IF('Настройки'!$B$10="Абсолютные значения",ABS(R743),R743)),R743)))</x:f>
      </x:c>
      <x:c r="BV743" s="50" t="str">
        <x:f>IF(14&gt;'Настройки'!$B$3,"",IF(ISBLANK(S743),IF('Настройки'!$B$9="Нулевой спрос",0,""),IF(S743&lt;0,IF('Настройки'!$B$10="Исключить","",IF('Настройки'!$B$10="Абсолютные значения",ABS(S743),S743)),S743)))</x:f>
      </x:c>
      <x:c r="BW743" s="50" t="str">
        <x:f>IF(15&gt;'Настройки'!$B$3,"",IF(ISBLANK(T743),IF('Настройки'!$B$9="Нулевой спрос",0,""),IF(T743&lt;0,IF('Настройки'!$B$10="Исключить","",IF('Настройки'!$B$10="Абсолютные значения",ABS(T743),T743)),T743)))</x:f>
      </x:c>
      <x:c r="BX743" s="50" t="str">
        <x:f>IF(16&gt;'Настройки'!$B$3,"",IF(ISBLANK(U743),IF('Настройки'!$B$9="Нулевой спрос",0,""),IF(U743&lt;0,IF('Настройки'!$B$10="Исключить","",IF('Настройки'!$B$10="Абсолютные значения",ABS(U743),U743)),U743)))</x:f>
      </x:c>
      <x:c r="BY743" s="50" t="str">
        <x:f>IF(17&gt;'Настройки'!$B$3,"",IF(ISBLANK(V743),IF('Настройки'!$B$9="Нулевой спрос",0,""),IF(V743&lt;0,IF('Настройки'!$B$10="Исключить","",IF('Настройки'!$B$10="Абсолютные значения",ABS(V743),V743)),V743)))</x:f>
      </x:c>
      <x:c r="BZ743" s="50" t="str">
        <x:f>IF(18&gt;'Настройки'!$B$3,"",IF(ISBLANK(W743),IF('Настройки'!$B$9="Нулевой спрос",0,""),IF(W743&lt;0,IF('Настройки'!$B$10="Исключить","",IF('Настройки'!$B$10="Абсолютные значения",ABS(W743),W743)),W743)))</x:f>
      </x:c>
      <x:c r="CA743" s="50" t="str">
        <x:f>IF(19&gt;'Настройки'!$B$3,"",IF(ISBLANK(X743),IF('Настройки'!$B$9="Нулевой спрос",0,""),IF(X743&lt;0,IF('Настройки'!$B$10="Исключить","",IF('Настройки'!$B$10="Абсолютные значения",ABS(X743),X743)),X743)))</x:f>
      </x:c>
      <x:c r="CB743" s="50" t="str">
        <x:f>IF(20&gt;'Настройки'!$B$3,"",IF(ISBLANK(Y743),IF('Настройки'!$B$9="Нулевой спрос",0,""),IF(Y743&lt;0,IF('Настройки'!$B$10="Исключить","",IF('Настройки'!$B$10="Абсолютные значения",ABS(Y743),Y743)),Y743)))</x:f>
      </x:c>
      <x:c r="CC743" s="50" t="str">
        <x:f>IF(21&gt;'Настройки'!$B$3,"",IF(ISBLANK(Z743),IF('Настройки'!$B$9="Нулевой спрос",0,""),IF(Z743&lt;0,IF('Настройки'!$B$10="Исключить","",IF('Настройки'!$B$10="Абсолютные значения",ABS(Z743),Z743)),Z743)))</x:f>
      </x:c>
      <x:c r="CD743" s="50" t="str">
        <x:f>IF(22&gt;'Настройки'!$B$3,"",IF(ISBLANK(AA743),IF('Настройки'!$B$9="Нулевой спрос",0,""),IF(AA743&lt;0,IF('Настройки'!$B$10="Исключить","",IF('Настройки'!$B$10="Абсолютные значения",ABS(AA743),AA743)),AA743)))</x:f>
      </x:c>
      <x:c r="CE743" s="50" t="str">
        <x:f>IF(23&gt;'Настройки'!$B$3,"",IF(ISBLANK(AB743),IF('Настройки'!$B$9="Нулевой спрос",0,""),IF(AB743&lt;0,IF('Настройки'!$B$10="Исключить","",IF('Настройки'!$B$10="Абсолютные значения",ABS(AB743),AB743)),AB743)))</x:f>
      </x:c>
      <x:c r="CF743" s="50" t="str">
        <x:f>IF(24&gt;'Настройки'!$B$3,"",IF(ISBLANK(AC743),IF('Настройки'!$B$9="Нулевой спрос",0,""),IF(AC743&lt;0,IF('Настройки'!$B$10="Исключить","",IF('Настройки'!$B$10="Абсолютные значения",ABS(AC743),AC743)),AC743)))</x:f>
      </x:c>
      <x:c r="CG743" s="50" t="str">
        <x:f>IF(25&gt;'Настройки'!$B$3,"",IF(ISBLANK(AD743),IF('Настройки'!$B$9="Нулевой спрос",0,""),IF(AD743&lt;0,IF('Настройки'!$B$10="Исключить","",IF('Настройки'!$B$10="Абсолютные значения",ABS(AD743),AD743)),AD743)))</x:f>
      </x:c>
      <x:c r="CH743" s="50" t="str">
        <x:f>IF(26&gt;'Настройки'!$B$3,"",IF(ISBLANK(AE743),IF('Настройки'!$B$9="Нулевой спрос",0,""),IF(AE743&lt;0,IF('Настройки'!$B$10="Исключить","",IF('Настройки'!$B$10="Абсолютные значения",ABS(AE743),AE743)),AE743)))</x:f>
      </x:c>
      <x:c r="CI743" s="50" t="str">
        <x:f>IF(27&gt;'Настройки'!$B$3,"",IF(ISBLANK(AF743),IF('Настройки'!$B$9="Нулевой спрос",0,""),IF(AF743&lt;0,IF('Настройки'!$B$10="Исключить","",IF('Настройки'!$B$10="Абсолютные значения",ABS(AF743),AF743)),AF743)))</x:f>
      </x:c>
      <x:c r="CJ743" s="50" t="str">
        <x:f>IF(28&gt;'Настройки'!$B$3,"",IF(ISBLANK(AG743),IF('Настройки'!$B$9="Нулевой спрос",0,""),IF(AG743&lt;0,IF('Настройки'!$B$10="Исключить","",IF('Настройки'!$B$10="Абсолютные значения",ABS(AG743),AG743)),AG743)))</x:f>
      </x:c>
      <x:c r="CK743" s="50" t="str">
        <x:f>IF(29&gt;'Настройки'!$B$3,"",IF(ISBLANK(AH743),IF('Настройки'!$B$9="Нулевой спрос",0,""),IF(AH743&lt;0,IF('Настройки'!$B$10="Исключить","",IF('Настройки'!$B$10="Абсолютные значения",ABS(AH743),AH743)),AH743)))</x:f>
      </x:c>
      <x:c r="CL743" s="50" t="str">
        <x:f>IF(30&gt;'Настройки'!$B$3,"",IF(ISBLANK(AI743),IF('Настройки'!$B$9="Нулевой спрос",0,""),IF(AI743&lt;0,IF('Настройки'!$B$10="Исключить","",IF('Настройки'!$B$10="Абсолютные значения",ABS(AI743),AI743)),AI743)))</x:f>
      </x:c>
      <x:c r="CM743" s="50" t="str">
        <x:f>IF(31&gt;'Настройки'!$B$3,"",IF(ISBLANK(AJ743),IF('Настройки'!$B$9="Нулевой спрос",0,""),IF(AJ743&lt;0,IF('Настройки'!$B$10="Исключить","",IF('Настройки'!$B$10="Абсолютные значения",ABS(AJ743),AJ743)),AJ743)))</x:f>
      </x:c>
      <x:c r="CN743" s="50" t="str">
        <x:f>IF(32&gt;'Настройки'!$B$3,"",IF(ISBLANK(AK743),IF('Настройки'!$B$9="Нулевой спрос",0,""),IF(AK743&lt;0,IF('Настройки'!$B$10="Исключить","",IF('Настройки'!$B$10="Абсолютные значения",ABS(AK743),AK743)),AK743)))</x:f>
      </x:c>
      <x:c r="CO743" s="50" t="str">
        <x:f>IF(33&gt;'Настройки'!$B$3,"",IF(ISBLANK(AL743),IF('Настройки'!$B$9="Нулевой спрос",0,""),IF(AL743&lt;0,IF('Настройки'!$B$10="Исключить","",IF('Настройки'!$B$10="Абсолютные значения",ABS(AL743),AL743)),AL743)))</x:f>
      </x:c>
      <x:c r="CP743" s="50" t="str">
        <x:f>IF(34&gt;'Настройки'!$B$3,"",IF(ISBLANK(AM743),IF('Настройки'!$B$9="Нулевой спрос",0,""),IF(AM743&lt;0,IF('Настройки'!$B$10="Исключить","",IF('Настройки'!$B$10="Абсолютные значения",ABS(AM743),AM743)),AM743)))</x:f>
      </x:c>
      <x:c r="CQ743" s="50" t="str">
        <x:f>IF(35&gt;'Настройки'!$B$3,"",IF(ISBLANK(AN743),IF('Настройки'!$B$9="Нулевой спрос",0,""),IF(AN743&lt;0,IF('Настройки'!$B$10="Исключить","",IF('Настройки'!$B$10="Абсолютные значения",ABS(AN743),AN743)),AN743)))</x:f>
      </x:c>
      <x:c r="CR743" s="50" t="str">
        <x:f>IF(36&gt;'Настройки'!$B$3,"",IF(ISBLANK(AO743),IF('Настройки'!$B$9="Нулевой спрос",0,""),IF(AO743&lt;0,IF('Настройки'!$B$10="Исключить","",IF('Настройки'!$B$10="Абсолютные значения",ABS(AO743),AO743)),AO743)))</x:f>
      </x:c>
      <x:c r="CS743" s="50" t="str">
        <x:f>IF(OR(1&gt;'Настройки'!$B$3,ISBLANK(BI743),BI743=0),"",BI743)</x:f>
      </x:c>
      <x:c r="CT743" s="50" t="str">
        <x:f>IF(OR(2&gt;'Настройки'!$B$3,ISBLANK(BJ743),BJ743=0),"",BJ743)</x:f>
      </x:c>
      <x:c r="CU743" s="50" t="str">
        <x:f>IF(OR(3&gt;'Настройки'!$B$3,ISBLANK(BK743),BK743=0),"",BK743)</x:f>
      </x:c>
      <x:c r="CV743" s="50" t="str">
        <x:f>IF(OR(4&gt;'Настройки'!$B$3,ISBLANK(BL743),BL743=0),"",BL743)</x:f>
      </x:c>
      <x:c r="CW743" s="50" t="str">
        <x:f>IF(OR(5&gt;'Настройки'!$B$3,ISBLANK(BM743),BM743=0),"",BM743)</x:f>
      </x:c>
      <x:c r="CX743" s="50" t="str">
        <x:f>IF(OR(6&gt;'Настройки'!$B$3,ISBLANK(BN743),BN743=0),"",BN743)</x:f>
      </x:c>
      <x:c r="CY743" s="50" t="str">
        <x:f>IF(OR(7&gt;'Настройки'!$B$3,ISBLANK(BO743),BO743=0),"",BO743)</x:f>
      </x:c>
      <x:c r="CZ743" s="50" t="str">
        <x:f>IF(OR(8&gt;'Настройки'!$B$3,ISBLANK(BP743),BP743=0),"",BP743)</x:f>
      </x:c>
      <x:c r="DA743" s="50" t="str">
        <x:f>IF(OR(9&gt;'Настройки'!$B$3,ISBLANK(BQ743),BQ743=0),"",BQ743)</x:f>
      </x:c>
      <x:c r="DB743" s="50" t="str">
        <x:f>IF(OR(10&gt;'Настройки'!$B$3,ISBLANK(BR743),BR743=0),"",BR743)</x:f>
      </x:c>
      <x:c r="DC743" s="50" t="str">
        <x:f>IF(OR(11&gt;'Настройки'!$B$3,ISBLANK(BS743),BS743=0),"",BS743)</x:f>
      </x:c>
      <x:c r="DD743" s="50" t="str">
        <x:f>IF(OR(12&gt;'Настройки'!$B$3,ISBLANK(BT743),BT743=0),"",BT743)</x:f>
      </x:c>
      <x:c r="DE743" s="50" t="str">
        <x:f>IF(OR(13&gt;'Настройки'!$B$3,ISBLANK(BU743),BU743=0),"",BU743)</x:f>
      </x:c>
      <x:c r="DF743" s="50" t="str">
        <x:f>IF(OR(14&gt;'Настройки'!$B$3,ISBLANK(BV743),BV743=0),"",BV743)</x:f>
      </x:c>
      <x:c r="DG743" s="50" t="str">
        <x:f>IF(OR(15&gt;'Настройки'!$B$3,ISBLANK(BW743),BW743=0),"",BW743)</x:f>
      </x:c>
      <x:c r="DH743" s="50" t="str">
        <x:f>IF(OR(16&gt;'Настройки'!$B$3,ISBLANK(BX743),BX743=0),"",BX743)</x:f>
      </x:c>
      <x:c r="DI743" s="50" t="str">
        <x:f>IF(OR(17&gt;'Настройки'!$B$3,ISBLANK(BY743),BY743=0),"",BY743)</x:f>
      </x:c>
      <x:c r="DJ743" s="50" t="str">
        <x:f>IF(OR(18&gt;'Настройки'!$B$3,ISBLANK(BZ743),BZ743=0),"",BZ743)</x:f>
      </x:c>
      <x:c r="DK743" s="50" t="str">
        <x:f>IF(OR(19&gt;'Настройки'!$B$3,ISBLANK(CA743),CA743=0),"",CA743)</x:f>
      </x:c>
      <x:c r="DL743" s="50" t="str">
        <x:f>IF(OR(20&gt;'Настройки'!$B$3,ISBLANK(CB743),CB743=0),"",CB743)</x:f>
      </x:c>
      <x:c r="DM743" s="50" t="str">
        <x:f>IF(OR(21&gt;'Настройки'!$B$3,ISBLANK(CC743),CC743=0),"",CC743)</x:f>
      </x:c>
      <x:c r="DN743" s="50" t="str">
        <x:f>IF(OR(22&gt;'Настройки'!$B$3,ISBLANK(CD743),CD743=0),"",CD743)</x:f>
      </x:c>
      <x:c r="DO743" s="50" t="str">
        <x:f>IF(OR(23&gt;'Настройки'!$B$3,ISBLANK(CE743),CE743=0),"",CE743)</x:f>
      </x:c>
      <x:c r="DP743" s="50" t="str">
        <x:f>IF(OR(24&gt;'Настройки'!$B$3,ISBLANK(CF743),CF743=0),"",CF743)</x:f>
      </x:c>
      <x:c r="DQ743" s="50" t="str">
        <x:f>IF(OR(25&gt;'Настройки'!$B$3,ISBLANK(CG743),CG743=0),"",CG743)</x:f>
      </x:c>
      <x:c r="DR743" s="50" t="str">
        <x:f>IF(OR(26&gt;'Настройки'!$B$3,ISBLANK(CH743),CH743=0),"",CH743)</x:f>
      </x:c>
      <x:c r="DS743" s="50" t="str">
        <x:f>IF(OR(27&gt;'Настройки'!$B$3,ISBLANK(CI743),CI743=0),"",CI743)</x:f>
      </x:c>
      <x:c r="DT743" s="50" t="str">
        <x:f>IF(OR(28&gt;'Настройки'!$B$3,ISBLANK(CJ743),CJ743=0),"",CJ743)</x:f>
      </x:c>
      <x:c r="DU743" s="50" t="str">
        <x:f>IF(OR(29&gt;'Настройки'!$B$3,ISBLANK(CK743),CK743=0),"",CK743)</x:f>
      </x:c>
      <x:c r="DV743" s="50" t="str">
        <x:f>IF(OR(30&gt;'Настройки'!$B$3,ISBLANK(CL743),CL743=0),"",CL743)</x:f>
      </x:c>
      <x:c r="DW743" s="50" t="str">
        <x:f>IF(OR(31&gt;'Настройки'!$B$3,ISBLANK(CM743),CM743=0),"",CM743)</x:f>
      </x:c>
      <x:c r="DX743" s="50" t="str">
        <x:f>IF(OR(32&gt;'Настройки'!$B$3,ISBLANK(CN743),CN743=0),"",CN743)</x:f>
      </x:c>
      <x:c r="DY743" s="50" t="str">
        <x:f>IF(OR(33&gt;'Настройки'!$B$3,ISBLANK(CO743),CO743=0),"",CO743)</x:f>
      </x:c>
      <x:c r="DZ743" s="50" t="str">
        <x:f>IF(OR(34&gt;'Настройки'!$B$3,ISBLANK(CP743),CP743=0),"",CP743)</x:f>
      </x:c>
      <x:c r="EA743" s="50" t="str">
        <x:f>IF(OR(35&gt;'Настройки'!$B$3,ISBLANK(CQ743),CQ743=0),"",CQ743)</x:f>
      </x:c>
      <x:c r="EB743" s="50" t="str">
        <x:f>IF(OR(36&gt;'Настройки'!$B$3,ISBLANK(CR743),CR743=0),"",CR743)</x:f>
      </x:c>
      <x:c r="EC743" s="50" t="str">
        <x:f>IF(A743="","",IF(OR(BB743="AZ",BB743="BZ"),10000+ROW(),IF(AZ743&gt;'Настройки'!$B$11,20000+ROW(),IF(BF743&lt;&gt;"Обычный",30000+ROW(),IF(AX743&lt;=0,40000+ROW(),"")))))</x:f>
      </x:c>
      <x:c r="ED743" s="50" t="str">
        <x:f>IF(EC743="","",COUNTIFS($EC$2:$EC$1001,"&gt;0",$EC$2:$EC$1001,"&lt;"&amp;EC743)+1)</x:f>
      </x:c>
    </x:row>
    <x:row r="744">
      <x:c r="A744" s="115"/>
      <x:c r="B744" s="115"/>
      <x:c r="C744" s="115"/>
      <x:c r="D744" s="118"/>
      <x:c r="E744" s="118"/>
      <x:c r="F744" s="118"/>
      <x:c r="G744" s="118"/>
      <x:c r="H744" s="118"/>
      <x:c r="I744" s="118"/>
      <x:c r="J744" s="118"/>
      <x:c r="K744" s="118"/>
      <x:c r="L744" s="118"/>
      <x:c r="M744" s="118"/>
      <x:c r="N744" s="118"/>
      <x:c r="O744" s="118"/>
      <x:c r="P744" s="118"/>
      <x:c r="Q744" s="118"/>
      <x:c r="R744" s="118"/>
      <x:c r="S744" s="118"/>
      <x:c r="T744" s="118"/>
      <x:c r="U744" s="118"/>
      <x:c r="V744" s="118"/>
      <x:c r="W744" s="118"/>
      <x:c r="X744" s="118"/>
      <x:c r="Y744" s="118"/>
      <x:c r="Z744" s="118"/>
      <x:c r="AA744" s="118"/>
      <x:c r="AB744" s="118"/>
      <x:c r="AC744" s="118"/>
      <x:c r="AD744" s="118"/>
      <x:c r="AE744" s="118"/>
      <x:c r="AF744" s="118"/>
      <x:c r="AG744" s="118"/>
      <x:c r="AH744" s="118"/>
      <x:c r="AI744" s="118"/>
      <x:c r="AJ744" s="118"/>
      <x:c r="AK744" s="118"/>
      <x:c r="AL744" s="118"/>
      <x:c r="AM744" s="118"/>
      <x:c r="AN744" s="118"/>
      <x:c r="AO744" s="118"/>
      <x:c r="AP744" s="115"/>
      <x:c r="AQ744" s="49" t="str">
        <x:f>IF(A744="","",COUNT(BI744:INDEX(BI744:CR744,1,'Настройки'!$B$3)))</x:f>
      </x:c>
      <x:c r="AR744" s="49" t="str">
        <x:f>IF(A744="","",SUM(BI744:INDEX(BI744:CR744,1,'Настройки'!$B$3)))</x:f>
      </x:c>
      <x:c r="AS744" s="58" t="str">
        <x:f>IF(A744="","",IF('Настройки'!$B$4="Стоимость потребления",AR744*D744,IF('Настройки'!$B$4="Количество",AR744,E744)))</x:f>
      </x:c>
      <x:c r="AT744" s="61" t="str">
        <x:f>IF(OR(A744="",AS744&lt;0,SUM($AS$2:$AS$1001)&lt;=0),"",AS744/SUM($AS$2:$AS$1001))</x:f>
      </x:c>
      <x:c r="AU744" s="61" t="str">
        <x:f>IF(OR(A744="",AS744&lt;0,SUM($AS$2:$AS$1001)&lt;=0),"",SUMIFS($AS$2:$AS$1001,$AS$2:$AS$1001,"&gt;"&amp;AS744)/SUM($AS$2:$AS$1001))</x:f>
      </x:c>
      <x:c r="AV744" s="61" t="str">
        <x:f>IF(OR(A744="",AS744&lt;0,SUM($AS$2:$AS$1001)&lt;=0),"",SUMIFS($AS$2:$AS$1001,$AS$2:$AS$1001,"&gt;="&amp;AS744)/SUM($AS$2:$AS$1001))</x:f>
      </x:c>
      <x:c r="AW744" s="49" t="str">
        <x:f>IF(A744="","",IF(SUM($AS$2:$AS$1001)&lt;=0,"Не определён",IF(AS744&lt;0,"Исключение",IF(AU744&lt;'Настройки'!$B$5,"A",IF(AU744&lt;'Настройки'!$B$6,"B","C")))))</x:f>
      </x:c>
      <x:c r="AX744" s="58" t="str">
        <x:f>IF(A744="","",IF(AQ744=0,"",AVERAGE(BI744:INDEX(BI744:CR744,1,'Настройки'!$B$3))))</x:f>
      </x:c>
      <x:c r="AY744" s="58" t="str">
        <x:f>IF(OR(A744="",AQ744=0),"",STDEVP(BI744:INDEX(BI744:CR744,1,'Настройки'!$B$3)))</x:f>
      </x:c>
      <x:c r="AZ744" s="61" t="str">
        <x:f>IF(OR(A744="",AQ744&lt;'Настройки'!$B$12,AX744&lt;=0,AND('Настройки'!$B$10="Блокировать",COUNTIF(F744:INDEX(F744:AO744,1,'Настройки'!$B$3),"&lt;0")&gt;0)),"",AY744/ABS(AX744))</x:f>
      </x:c>
      <x:c r="BA744" s="49" t="str">
        <x:f>IF(A744="","",IF(AND('Настройки'!$B$10="Блокировать",COUNTIF(F744:INDEX(F744:AO744,1,'Настройки'!$B$3),"&lt;0")&gt;0),"Не определён",IF(AQ744&lt;'Настройки'!$B$12,"Не определён",IF(AX744=0,"Нет спроса",IF(AX744&lt;0,"Не определён",IF(AZ744&lt;='Настройки'!$B$7,"X",IF(AZ744&lt;='Настройки'!$B$8,"Y","Z")))))))</x:f>
      </x:c>
      <x:c r="BB744" s="49" t="str">
        <x:f>IF(OR(A744="",LEN(AW744)&lt;&gt;1,LEN(BA744)&lt;&gt;1),"",AW744&amp;BA744)</x:f>
      </x:c>
      <x:c r="BC744" s="61" t="str">
        <x:f>IF(OR(A744="",AQ744=0),"",(COUNT(BI744:INDEX(BI744:CR744,1,'Настройки'!$B$3))-COUNT(CS744:INDEX(CS744:EB744,1,'Настройки'!$B$3)))/AQ744)</x:f>
      </x:c>
      <x:c r="BD744" s="64" t="str">
        <x:f>IF(OR(A744="",COUNT(CS744:INDEX(CS744:EB744,1,'Настройки'!$B$3))=0),"",AQ744/COUNT(CS744:INDEX(CS744:EB744,1,'Настройки'!$B$3)))</x:f>
      </x:c>
      <x:c r="BE744" s="64" t="str">
        <x:f>IF(OR(A744="",COUNT(CS744:INDEX(CS744:EB744,1,'Настройки'!$B$3))=0),"",IF(AVERAGE(CS744:INDEX(CS744:EB744,1,'Настройки'!$B$3))=0,"",(STDEVP(CS744:INDEX(CS744:EB744,1,'Настройки'!$B$3))/ABS(AVERAGE(CS744:INDEX(CS744:EB744,1,'Настройки'!$B$3))))^2))</x:f>
      </x:c>
      <x:c r="BF744" s="49" t="str">
        <x:f>IF(A744="","",IF(AQ744&lt;3,"Недостаточно",IF(AQ744&lt;6,"Предварительный","Обычный")))</x:f>
      </x:c>
      <x:c r="BG744" s="49" t="str">
        <x:f>IF(A744="","",IF(COUNTIF(F744:INDEX(F744:AO744,1,'Настройки'!$B$3),"&lt;0")&gt;0,IF('Настройки'!$B$10="Блокировать","Отрицательный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"),"")&amp;IF(AQ744&lt;3,"Недостаточно истории. ",IF(AQ744&lt;6,"Предварительная классификация. ",""))&amp;IF(AX744=0,"Нет спроса за горизонт. ","")&amp;IF(AZ744&gt;'Настройки'!$B$11,"Экстремальная вариативность. ",""))</x:f>
      </x:c>
      <x:c r="BH744" s="49" t="str">
        <x:f>IF(A744="","",IFERROR(VLOOKUP(BB744,'Настройки'!$D$3:$E$11,2,FALSE),"Сначала проверьте исходные данные и историю спроса.")&amp;" Уточните срок поставки, MOQ и критичность.")</x:f>
      </x:c>
      <x:c r="BI744" s="50" t="str">
        <x:f>IF(1&gt;'Настройки'!$B$3,"",IF(ISBLANK(F744),IF('Настройки'!$B$9="Нулевой спрос",0,""),IF(F744&lt;0,IF('Настройки'!$B$10="Исключить","",IF('Настройки'!$B$10="Абсолютные значения",ABS(F744),F744)),F744)))</x:f>
      </x:c>
      <x:c r="BJ744" s="50" t="str">
        <x:f>IF(2&gt;'Настройки'!$B$3,"",IF(ISBLANK(G744),IF('Настройки'!$B$9="Нулевой спрос",0,""),IF(G744&lt;0,IF('Настройки'!$B$10="Исключить","",IF('Настройки'!$B$10="Абсолютные значения",ABS(G744),G744)),G744)))</x:f>
      </x:c>
      <x:c r="BK744" s="50" t="str">
        <x:f>IF(3&gt;'Настройки'!$B$3,"",IF(ISBLANK(H744),IF('Настройки'!$B$9="Нулевой спрос",0,""),IF(H744&lt;0,IF('Настройки'!$B$10="Исключить","",IF('Настройки'!$B$10="Абсолютные значения",ABS(H744),H744)),H744)))</x:f>
      </x:c>
      <x:c r="BL744" s="50" t="str">
        <x:f>IF(4&gt;'Настройки'!$B$3,"",IF(ISBLANK(I744),IF('Настройки'!$B$9="Нулевой спрос",0,""),IF(I744&lt;0,IF('Настройки'!$B$10="Исключить","",IF('Настройки'!$B$10="Абсолютные значения",ABS(I744),I744)),I744)))</x:f>
      </x:c>
      <x:c r="BM744" s="50" t="str">
        <x:f>IF(5&gt;'Настройки'!$B$3,"",IF(ISBLANK(J744),IF('Настройки'!$B$9="Нулевой спрос",0,""),IF(J744&lt;0,IF('Настройки'!$B$10="Исключить","",IF('Настройки'!$B$10="Абсолютные значения",ABS(J744),J744)),J744)))</x:f>
      </x:c>
      <x:c r="BN744" s="50" t="str">
        <x:f>IF(6&gt;'Настройки'!$B$3,"",IF(ISBLANK(K744),IF('Настройки'!$B$9="Нулевой спрос",0,""),IF(K744&lt;0,IF('Настройки'!$B$10="Исключить","",IF('Настройки'!$B$10="Абсолютные значения",ABS(K744),K744)),K744)))</x:f>
      </x:c>
      <x:c r="BO744" s="50" t="str">
        <x:f>IF(7&gt;'Настройки'!$B$3,"",IF(ISBLANK(L744),IF('Настройки'!$B$9="Нулевой спрос",0,""),IF(L744&lt;0,IF('Настройки'!$B$10="Исключить","",IF('Настройки'!$B$10="Абсолютные значения",ABS(L744),L744)),L744)))</x:f>
      </x:c>
      <x:c r="BP744" s="50" t="str">
        <x:f>IF(8&gt;'Настройки'!$B$3,"",IF(ISBLANK(M744),IF('Настройки'!$B$9="Нулевой спрос",0,""),IF(M744&lt;0,IF('Настройки'!$B$10="Исключить","",IF('Настройки'!$B$10="Абсолютные значения",ABS(M744),M744)),M744)))</x:f>
      </x:c>
      <x:c r="BQ744" s="50" t="str">
        <x:f>IF(9&gt;'Настройки'!$B$3,"",IF(ISBLANK(N744),IF('Настройки'!$B$9="Нулевой спрос",0,""),IF(N744&lt;0,IF('Настройки'!$B$10="Исключить","",IF('Настройки'!$B$10="Абсолютные значения",ABS(N744),N744)),N744)))</x:f>
      </x:c>
      <x:c r="BR744" s="50" t="str">
        <x:f>IF(10&gt;'Настройки'!$B$3,"",IF(ISBLANK(O744),IF('Настройки'!$B$9="Нулевой спрос",0,""),IF(O744&lt;0,IF('Настройки'!$B$10="Исключить","",IF('Настройки'!$B$10="Абсолютные значения",ABS(O744),O744)),O744)))</x:f>
      </x:c>
      <x:c r="BS744" s="50" t="str">
        <x:f>IF(11&gt;'Настройки'!$B$3,"",IF(ISBLANK(P744),IF('Настройки'!$B$9="Нулевой спрос",0,""),IF(P744&lt;0,IF('Настройки'!$B$10="Исключить","",IF('Настройки'!$B$10="Абсолютные значения",ABS(P744),P744)),P744)))</x:f>
      </x:c>
      <x:c r="BT744" s="50" t="str">
        <x:f>IF(12&gt;'Настройки'!$B$3,"",IF(ISBLANK(Q744),IF('Настройки'!$B$9="Нулевой спрос",0,""),IF(Q744&lt;0,IF('Настройки'!$B$10="Исключить","",IF('Настройки'!$B$10="Абсолютные значения",ABS(Q744),Q744)),Q744)))</x:f>
      </x:c>
      <x:c r="BU744" s="50" t="str">
        <x:f>IF(13&gt;'Настройки'!$B$3,"",IF(ISBLANK(R744),IF('Настройки'!$B$9="Нулевой спрос",0,""),IF(R744&lt;0,IF('Настройки'!$B$10="Исключить","",IF('Настройки'!$B$10="Абсолютные значения",ABS(R744),R744)),R744)))</x:f>
      </x:c>
      <x:c r="BV744" s="50" t="str">
        <x:f>IF(14&gt;'Настройки'!$B$3,"",IF(ISBLANK(S744),IF('Настройки'!$B$9="Нулевой спрос",0,""),IF(S744&lt;0,IF('Настройки'!$B$10="Исключить","",IF('Настройки'!$B$10="Абсолютные значения",ABS(S744),S744)),S744)))</x:f>
      </x:c>
      <x:c r="BW744" s="50" t="str">
        <x:f>IF(15&gt;'Настройки'!$B$3,"",IF(ISBLANK(T744),IF('Настройки'!$B$9="Нулевой спрос",0,""),IF(T744&lt;0,IF('Настройки'!$B$10="Исключить","",IF('Настройки'!$B$10="Абсолютные значения",ABS(T744),T744)),T744)))</x:f>
      </x:c>
      <x:c r="BX744" s="50" t="str">
        <x:f>IF(16&gt;'Настройки'!$B$3,"",IF(ISBLANK(U744),IF('Настройки'!$B$9="Нулевой спрос",0,""),IF(U744&lt;0,IF('Настройки'!$B$10="Исключить","",IF('Настройки'!$B$10="Абсолютные значения",ABS(U744),U744)),U744)))</x:f>
      </x:c>
      <x:c r="BY744" s="50" t="str">
        <x:f>IF(17&gt;'Настройки'!$B$3,"",IF(ISBLANK(V744),IF('Настройки'!$B$9="Нулевой спрос",0,""),IF(V744&lt;0,IF('Настройки'!$B$10="Исключить","",IF('Настройки'!$B$10="Абсолютные значения",ABS(V744),V744)),V744)))</x:f>
      </x:c>
      <x:c r="BZ744" s="50" t="str">
        <x:f>IF(18&gt;'Настройки'!$B$3,"",IF(ISBLANK(W744),IF('Настройки'!$B$9="Нулевой спрос",0,""),IF(W744&lt;0,IF('Настройки'!$B$10="Исключить","",IF('Настройки'!$B$10="Абсолютные значения",ABS(W744),W744)),W744)))</x:f>
      </x:c>
      <x:c r="CA744" s="50" t="str">
        <x:f>IF(19&gt;'Настройки'!$B$3,"",IF(ISBLANK(X744),IF('Настройки'!$B$9="Нулевой спрос",0,""),IF(X744&lt;0,IF('Настройки'!$B$10="Исключить","",IF('Настройки'!$B$10="Абсолютные значения",ABS(X744),X744)),X744)))</x:f>
      </x:c>
      <x:c r="CB744" s="50" t="str">
        <x:f>IF(20&gt;'Настройки'!$B$3,"",IF(ISBLANK(Y744),IF('Настройки'!$B$9="Нулевой спрос",0,""),IF(Y744&lt;0,IF('Настройки'!$B$10="Исключить","",IF('Настройки'!$B$10="Абсолютные значения",ABS(Y744),Y744)),Y744)))</x:f>
      </x:c>
      <x:c r="CC744" s="50" t="str">
        <x:f>IF(21&gt;'Настройки'!$B$3,"",IF(ISBLANK(Z744),IF('Настройки'!$B$9="Нулевой спрос",0,""),IF(Z744&lt;0,IF('Настройки'!$B$10="Исключить","",IF('Настройки'!$B$10="Абсолютные значения",ABS(Z744),Z744)),Z744)))</x:f>
      </x:c>
      <x:c r="CD744" s="50" t="str">
        <x:f>IF(22&gt;'Настройки'!$B$3,"",IF(ISBLANK(AA744),IF('Настройки'!$B$9="Нулевой спрос",0,""),IF(AA744&lt;0,IF('Настройки'!$B$10="Исключить","",IF('Настройки'!$B$10="Абсолютные значения",ABS(AA744),AA744)),AA744)))</x:f>
      </x:c>
      <x:c r="CE744" s="50" t="str">
        <x:f>IF(23&gt;'Настройки'!$B$3,"",IF(ISBLANK(AB744),IF('Настройки'!$B$9="Нулевой спрос",0,""),IF(AB744&lt;0,IF('Настройки'!$B$10="Исключить","",IF('Настройки'!$B$10="Абсолютные значения",ABS(AB744),AB744)),AB744)))</x:f>
      </x:c>
      <x:c r="CF744" s="50" t="str">
        <x:f>IF(24&gt;'Настройки'!$B$3,"",IF(ISBLANK(AC744),IF('Настройки'!$B$9="Нулевой спрос",0,""),IF(AC744&lt;0,IF('Настройки'!$B$10="Исключить","",IF('Настройки'!$B$10="Абсолютные значения",ABS(AC744),AC744)),AC744)))</x:f>
      </x:c>
      <x:c r="CG744" s="50" t="str">
        <x:f>IF(25&gt;'Настройки'!$B$3,"",IF(ISBLANK(AD744),IF('Настройки'!$B$9="Нулевой спрос",0,""),IF(AD744&lt;0,IF('Настройки'!$B$10="Исключить","",IF('Настройки'!$B$10="Абсолютные значения",ABS(AD744),AD744)),AD744)))</x:f>
      </x:c>
      <x:c r="CH744" s="50" t="str">
        <x:f>IF(26&gt;'Настройки'!$B$3,"",IF(ISBLANK(AE744),IF('Настройки'!$B$9="Нулевой спрос",0,""),IF(AE744&lt;0,IF('Настройки'!$B$10="Исключить","",IF('Настройки'!$B$10="Абсолютные значения",ABS(AE744),AE744)),AE744)))</x:f>
      </x:c>
      <x:c r="CI744" s="50" t="str">
        <x:f>IF(27&gt;'Настройки'!$B$3,"",IF(ISBLANK(AF744),IF('Настройки'!$B$9="Нулевой спрос",0,""),IF(AF744&lt;0,IF('Настройки'!$B$10="Исключить","",IF('Настройки'!$B$10="Абсолютные значения",ABS(AF744),AF744)),AF744)))</x:f>
      </x:c>
      <x:c r="CJ744" s="50" t="str">
        <x:f>IF(28&gt;'Настройки'!$B$3,"",IF(ISBLANK(AG744),IF('Настройки'!$B$9="Нулевой спрос",0,""),IF(AG744&lt;0,IF('Настройки'!$B$10="Исключить","",IF('Настройки'!$B$10="Абсолютные значения",ABS(AG744),AG744)),AG744)))</x:f>
      </x:c>
      <x:c r="CK744" s="50" t="str">
        <x:f>IF(29&gt;'Настройки'!$B$3,"",IF(ISBLANK(AH744),IF('Настройки'!$B$9="Нулевой спрос",0,""),IF(AH744&lt;0,IF('Настройки'!$B$10="Исключить","",IF('Настройки'!$B$10="Абсолютные значения",ABS(AH744),AH744)),AH744)))</x:f>
      </x:c>
      <x:c r="CL744" s="50" t="str">
        <x:f>IF(30&gt;'Настройки'!$B$3,"",IF(ISBLANK(AI744),IF('Настройки'!$B$9="Нулевой спрос",0,""),IF(AI744&lt;0,IF('Настройки'!$B$10="Исключить","",IF('Настройки'!$B$10="Абсолютные значения",ABS(AI744),AI744)),AI744)))</x:f>
      </x:c>
      <x:c r="CM744" s="50" t="str">
        <x:f>IF(31&gt;'Настройки'!$B$3,"",IF(ISBLANK(AJ744),IF('Настройки'!$B$9="Нулевой спрос",0,""),IF(AJ744&lt;0,IF('Настройки'!$B$10="Исключить","",IF('Настройки'!$B$10="Абсолютные значения",ABS(AJ744),AJ744)),AJ744)))</x:f>
      </x:c>
      <x:c r="CN744" s="50" t="str">
        <x:f>IF(32&gt;'Настройки'!$B$3,"",IF(ISBLANK(AK744),IF('Настройки'!$B$9="Нулевой спрос",0,""),IF(AK744&lt;0,IF('Настройки'!$B$10="Исключить","",IF('Настройки'!$B$10="Абсолютные значения",ABS(AK744),AK744)),AK744)))</x:f>
      </x:c>
      <x:c r="CO744" s="50" t="str">
        <x:f>IF(33&gt;'Настройки'!$B$3,"",IF(ISBLANK(AL744),IF('Настройки'!$B$9="Нулевой спрос",0,""),IF(AL744&lt;0,IF('Настройки'!$B$10="Исключить","",IF('Настройки'!$B$10="Абсолютные значения",ABS(AL744),AL744)),AL744)))</x:f>
      </x:c>
      <x:c r="CP744" s="50" t="str">
        <x:f>IF(34&gt;'Настройки'!$B$3,"",IF(ISBLANK(AM744),IF('Настройки'!$B$9="Нулевой спрос",0,""),IF(AM744&lt;0,IF('Настройки'!$B$10="Исключить","",IF('Настройки'!$B$10="Абсолютные значения",ABS(AM744),AM744)),AM744)))</x:f>
      </x:c>
      <x:c r="CQ744" s="50" t="str">
        <x:f>IF(35&gt;'Настройки'!$B$3,"",IF(ISBLANK(AN744),IF('Настройки'!$B$9="Нулевой спрос",0,""),IF(AN744&lt;0,IF('Настройки'!$B$10="Исключить","",IF('Настройки'!$B$10="Абсолютные значения",ABS(AN744),AN744)),AN744)))</x:f>
      </x:c>
      <x:c r="CR744" s="50" t="str">
        <x:f>IF(36&gt;'Настройки'!$B$3,"",IF(ISBLANK(AO744),IF('Настройки'!$B$9="Нулевой спрос",0,""),IF(AO744&lt;0,IF('Настройки'!$B$10="Исключить","",IF('Настройки'!$B$10="Абсолютные значения",ABS(AO744),AO744)),AO744)))</x:f>
      </x:c>
      <x:c r="CS744" s="50" t="str">
        <x:f>IF(OR(1&gt;'Настройки'!$B$3,ISBLANK(BI744),BI744=0),"",BI744)</x:f>
      </x:c>
      <x:c r="CT744" s="50" t="str">
        <x:f>IF(OR(2&gt;'Настройки'!$B$3,ISBLANK(BJ744),BJ744=0),"",BJ744)</x:f>
      </x:c>
      <x:c r="CU744" s="50" t="str">
        <x:f>IF(OR(3&gt;'Настройки'!$B$3,ISBLANK(BK744),BK744=0),"",BK744)</x:f>
      </x:c>
      <x:c r="CV744" s="50" t="str">
        <x:f>IF(OR(4&gt;'Настройки'!$B$3,ISBLANK(BL744),BL744=0),"",BL744)</x:f>
      </x:c>
      <x:c r="CW744" s="50" t="str">
        <x:f>IF(OR(5&gt;'Настройки'!$B$3,ISBLANK(BM744),BM744=0),"",BM744)</x:f>
      </x:c>
      <x:c r="CX744" s="50" t="str">
        <x:f>IF(OR(6&gt;'Настройки'!$B$3,ISBLANK(BN744),BN744=0),"",BN744)</x:f>
      </x:c>
      <x:c r="CY744" s="50" t="str">
        <x:f>IF(OR(7&gt;'Настройки'!$B$3,ISBLANK(BO744),BO744=0),"",BO744)</x:f>
      </x:c>
      <x:c r="CZ744" s="50" t="str">
        <x:f>IF(OR(8&gt;'Настройки'!$B$3,ISBLANK(BP744),BP744=0),"",BP744)</x:f>
      </x:c>
      <x:c r="DA744" s="50" t="str">
        <x:f>IF(OR(9&gt;'Настройки'!$B$3,ISBLANK(BQ744),BQ744=0),"",BQ744)</x:f>
      </x:c>
      <x:c r="DB744" s="50" t="str">
        <x:f>IF(OR(10&gt;'Настройки'!$B$3,ISBLANK(BR744),BR744=0),"",BR744)</x:f>
      </x:c>
      <x:c r="DC744" s="50" t="str">
        <x:f>IF(OR(11&gt;'Настройки'!$B$3,ISBLANK(BS744),BS744=0),"",BS744)</x:f>
      </x:c>
      <x:c r="DD744" s="50" t="str">
        <x:f>IF(OR(12&gt;'Настройки'!$B$3,ISBLANK(BT744),BT744=0),"",BT744)</x:f>
      </x:c>
      <x:c r="DE744" s="50" t="str">
        <x:f>IF(OR(13&gt;'Настройки'!$B$3,ISBLANK(BU744),BU744=0),"",BU744)</x:f>
      </x:c>
      <x:c r="DF744" s="50" t="str">
        <x:f>IF(OR(14&gt;'Настройки'!$B$3,ISBLANK(BV744),BV744=0),"",BV744)</x:f>
      </x:c>
      <x:c r="DG744" s="50" t="str">
        <x:f>IF(OR(15&gt;'Настройки'!$B$3,ISBLANK(BW744),BW744=0),"",BW744)</x:f>
      </x:c>
      <x:c r="DH744" s="50" t="str">
        <x:f>IF(OR(16&gt;'Настройки'!$B$3,ISBLANK(BX744),BX744=0),"",BX744)</x:f>
      </x:c>
      <x:c r="DI744" s="50" t="str">
        <x:f>IF(OR(17&gt;'Настройки'!$B$3,ISBLANK(BY744),BY744=0),"",BY744)</x:f>
      </x:c>
      <x:c r="DJ744" s="50" t="str">
        <x:f>IF(OR(18&gt;'Настройки'!$B$3,ISBLANK(BZ744),BZ744=0),"",BZ744)</x:f>
      </x:c>
      <x:c r="DK744" s="50" t="str">
        <x:f>IF(OR(19&gt;'Настройки'!$B$3,ISBLANK(CA744),CA744=0),"",CA744)</x:f>
      </x:c>
      <x:c r="DL744" s="50" t="str">
        <x:f>IF(OR(20&gt;'Настройки'!$B$3,ISBLANK(CB744),CB744=0),"",CB744)</x:f>
      </x:c>
      <x:c r="DM744" s="50" t="str">
        <x:f>IF(OR(21&gt;'Настройки'!$B$3,ISBLANK(CC744),CC744=0),"",CC744)</x:f>
      </x:c>
      <x:c r="DN744" s="50" t="str">
        <x:f>IF(OR(22&gt;'Настройки'!$B$3,ISBLANK(CD744),CD744=0),"",CD744)</x:f>
      </x:c>
      <x:c r="DO744" s="50" t="str">
        <x:f>IF(OR(23&gt;'Настройки'!$B$3,ISBLANK(CE744),CE744=0),"",CE744)</x:f>
      </x:c>
      <x:c r="DP744" s="50" t="str">
        <x:f>IF(OR(24&gt;'Настройки'!$B$3,ISBLANK(CF744),CF744=0),"",CF744)</x:f>
      </x:c>
      <x:c r="DQ744" s="50" t="str">
        <x:f>IF(OR(25&gt;'Настройки'!$B$3,ISBLANK(CG744),CG744=0),"",CG744)</x:f>
      </x:c>
      <x:c r="DR744" s="50" t="str">
        <x:f>IF(OR(26&gt;'Настройки'!$B$3,ISBLANK(CH744),CH744=0),"",CH744)</x:f>
      </x:c>
      <x:c r="DS744" s="50" t="str">
        <x:f>IF(OR(27&gt;'Настройки'!$B$3,ISBLANK(CI744),CI744=0),"",CI744)</x:f>
      </x:c>
      <x:c r="DT744" s="50" t="str">
        <x:f>IF(OR(28&gt;'Настройки'!$B$3,ISBLANK(CJ744),CJ744=0),"",CJ744)</x:f>
      </x:c>
      <x:c r="DU744" s="50" t="str">
        <x:f>IF(OR(29&gt;'Настройки'!$B$3,ISBLANK(CK744),CK744=0),"",CK744)</x:f>
      </x:c>
      <x:c r="DV744" s="50" t="str">
        <x:f>IF(OR(30&gt;'Настройки'!$B$3,ISBLANK(CL744),CL744=0),"",CL744)</x:f>
      </x:c>
      <x:c r="DW744" s="50" t="str">
        <x:f>IF(OR(31&gt;'Настройки'!$B$3,ISBLANK(CM744),CM744=0),"",CM744)</x:f>
      </x:c>
      <x:c r="DX744" s="50" t="str">
        <x:f>IF(OR(32&gt;'Настройки'!$B$3,ISBLANK(CN744),CN744=0),"",CN744)</x:f>
      </x:c>
      <x:c r="DY744" s="50" t="str">
        <x:f>IF(OR(33&gt;'Настройки'!$B$3,ISBLANK(CO744),CO744=0),"",CO744)</x:f>
      </x:c>
      <x:c r="DZ744" s="50" t="str">
        <x:f>IF(OR(34&gt;'Настройки'!$B$3,ISBLANK(CP744),CP744=0),"",CP744)</x:f>
      </x:c>
      <x:c r="EA744" s="50" t="str">
        <x:f>IF(OR(35&gt;'Настройки'!$B$3,ISBLANK(CQ744),CQ744=0),"",CQ744)</x:f>
      </x:c>
      <x:c r="EB744" s="50" t="str">
        <x:f>IF(OR(36&gt;'Настройки'!$B$3,ISBLANK(CR744),CR744=0),"",CR744)</x:f>
      </x:c>
      <x:c r="EC744" s="50" t="str">
        <x:f>IF(A744="","",IF(OR(BB744="AZ",BB744="BZ"),10000+ROW(),IF(AZ744&gt;'Настройки'!$B$11,20000+ROW(),IF(BF744&lt;&gt;"Обычный",30000+ROW(),IF(AX744&lt;=0,40000+ROW(),"")))))</x:f>
      </x:c>
      <x:c r="ED744" s="50" t="str">
        <x:f>IF(EC744="","",COUNTIFS($EC$2:$EC$1001,"&gt;0",$EC$2:$EC$1001,"&lt;"&amp;EC744)+1)</x:f>
      </x:c>
    </x:row>
    <x:row r="745">
      <x:c r="A745" s="115"/>
      <x:c r="B745" s="115"/>
      <x:c r="C745" s="115"/>
      <x:c r="D745" s="118"/>
      <x:c r="E745" s="118"/>
      <x:c r="F745" s="118"/>
      <x:c r="G745" s="118"/>
      <x:c r="H745" s="118"/>
      <x:c r="I745" s="118"/>
      <x:c r="J745" s="118"/>
      <x:c r="K745" s="118"/>
      <x:c r="L745" s="118"/>
      <x:c r="M745" s="118"/>
      <x:c r="N745" s="118"/>
      <x:c r="O745" s="118"/>
      <x:c r="P745" s="118"/>
      <x:c r="Q745" s="118"/>
      <x:c r="R745" s="118"/>
      <x:c r="S745" s="118"/>
      <x:c r="T745" s="118"/>
      <x:c r="U745" s="118"/>
      <x:c r="V745" s="118"/>
      <x:c r="W745" s="118"/>
      <x:c r="X745" s="118"/>
      <x:c r="Y745" s="118"/>
      <x:c r="Z745" s="118"/>
      <x:c r="AA745" s="118"/>
      <x:c r="AB745" s="118"/>
      <x:c r="AC745" s="118"/>
      <x:c r="AD745" s="118"/>
      <x:c r="AE745" s="118"/>
      <x:c r="AF745" s="118"/>
      <x:c r="AG745" s="118"/>
      <x:c r="AH745" s="118"/>
      <x:c r="AI745" s="118"/>
      <x:c r="AJ745" s="118"/>
      <x:c r="AK745" s="118"/>
      <x:c r="AL745" s="118"/>
      <x:c r="AM745" s="118"/>
      <x:c r="AN745" s="118"/>
      <x:c r="AO745" s="118"/>
      <x:c r="AP745" s="115"/>
      <x:c r="AQ745" s="49" t="str">
        <x:f>IF(A745="","",COUNT(BI745:INDEX(BI745:CR745,1,'Настройки'!$B$3)))</x:f>
      </x:c>
      <x:c r="AR745" s="49" t="str">
        <x:f>IF(A745="","",SUM(BI745:INDEX(BI745:CR745,1,'Настройки'!$B$3)))</x:f>
      </x:c>
      <x:c r="AS745" s="58" t="str">
        <x:f>IF(A745="","",IF('Настройки'!$B$4="Стоимость потребления",AR745*D745,IF('Настройки'!$B$4="Количество",AR745,E745)))</x:f>
      </x:c>
      <x:c r="AT745" s="61" t="str">
        <x:f>IF(OR(A745="",AS745&lt;0,SUM($AS$2:$AS$1001)&lt;=0),"",AS745/SUM($AS$2:$AS$1001))</x:f>
      </x:c>
      <x:c r="AU745" s="61" t="str">
        <x:f>IF(OR(A745="",AS745&lt;0,SUM($AS$2:$AS$1001)&lt;=0),"",SUMIFS($AS$2:$AS$1001,$AS$2:$AS$1001,"&gt;"&amp;AS745)/SUM($AS$2:$AS$1001))</x:f>
      </x:c>
      <x:c r="AV745" s="61" t="str">
        <x:f>IF(OR(A745="",AS745&lt;0,SUM($AS$2:$AS$1001)&lt;=0),"",SUMIFS($AS$2:$AS$1001,$AS$2:$AS$1001,"&gt;="&amp;AS745)/SUM($AS$2:$AS$1001))</x:f>
      </x:c>
      <x:c r="AW745" s="49" t="str">
        <x:f>IF(A745="","",IF(SUM($AS$2:$AS$1001)&lt;=0,"Не определён",IF(AS745&lt;0,"Исключение",IF(AU745&lt;'Настройки'!$B$5,"A",IF(AU745&lt;'Настройки'!$B$6,"B","C")))))</x:f>
      </x:c>
      <x:c r="AX745" s="58" t="str">
        <x:f>IF(A745="","",IF(AQ745=0,"",AVERAGE(BI745:INDEX(BI745:CR745,1,'Настройки'!$B$3))))</x:f>
      </x:c>
      <x:c r="AY745" s="58" t="str">
        <x:f>IF(OR(A745="",AQ745=0),"",STDEVP(BI745:INDEX(BI745:CR745,1,'Настройки'!$B$3)))</x:f>
      </x:c>
      <x:c r="AZ745" s="61" t="str">
        <x:f>IF(OR(A745="",AQ745&lt;'Настройки'!$B$12,AX745&lt;=0,AND('Настройки'!$B$10="Блокировать",COUNTIF(F745:INDEX(F745:AO745,1,'Настройки'!$B$3),"&lt;0")&gt;0)),"",AY745/ABS(AX745))</x:f>
      </x:c>
      <x:c r="BA745" s="49" t="str">
        <x:f>IF(A745="","",IF(AND('Настройки'!$B$10="Блокировать",COUNTIF(F745:INDEX(F745:AO745,1,'Настройки'!$B$3),"&lt;0")&gt;0),"Не определён",IF(AQ745&lt;'Настройки'!$B$12,"Не определён",IF(AX745=0,"Нет спроса",IF(AX745&lt;0,"Не определён",IF(AZ745&lt;='Настройки'!$B$7,"X",IF(AZ745&lt;='Настройки'!$B$8,"Y","Z")))))))</x:f>
      </x:c>
      <x:c r="BB745" s="49" t="str">
        <x:f>IF(OR(A745="",LEN(AW745)&lt;&gt;1,LEN(BA745)&lt;&gt;1),"",AW745&amp;BA745)</x:f>
      </x:c>
      <x:c r="BC745" s="61" t="str">
        <x:f>IF(OR(A745="",AQ745=0),"",(COUNT(BI745:INDEX(BI745:CR745,1,'Настройки'!$B$3))-COUNT(CS745:INDEX(CS745:EB745,1,'Настройки'!$B$3)))/AQ745)</x:f>
      </x:c>
      <x:c r="BD745" s="64" t="str">
        <x:f>IF(OR(A745="",COUNT(CS745:INDEX(CS745:EB745,1,'Настройки'!$B$3))=0),"",AQ745/COUNT(CS745:INDEX(CS745:EB745,1,'Настройки'!$B$3)))</x:f>
      </x:c>
      <x:c r="BE745" s="64" t="str">
        <x:f>IF(OR(A745="",COUNT(CS745:INDEX(CS745:EB745,1,'Настройки'!$B$3))=0),"",IF(AVERAGE(CS745:INDEX(CS745:EB745,1,'Настройки'!$B$3))=0,"",(STDEVP(CS745:INDEX(CS745:EB745,1,'Настройки'!$B$3))/ABS(AVERAGE(CS745:INDEX(CS745:EB745,1,'Настройки'!$B$3))))^2))</x:f>
      </x:c>
      <x:c r="BF745" s="49" t="str">
        <x:f>IF(A745="","",IF(AQ745&lt;3,"Недостаточно",IF(AQ745&lt;6,"Предварительный","Обычный")))</x:f>
      </x:c>
      <x:c r="BG745" s="49" t="str">
        <x:f>IF(A745="","",IF(COUNTIF(F745:INDEX(F745:AO745,1,'Настройки'!$B$3),"&lt;0")&gt;0,IF('Настройки'!$B$10="Блокировать","Отрицательный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"),"")&amp;IF(AQ745&lt;3,"Недостаточно истории. ",IF(AQ745&lt;6,"Предварительная классификация. ",""))&amp;IF(AX745=0,"Нет спроса за горизонт. ","")&amp;IF(AZ745&gt;'Настройки'!$B$11,"Экстремальная вариативность. ",""))</x:f>
      </x:c>
      <x:c r="BH745" s="49" t="str">
        <x:f>IF(A745="","",IFERROR(VLOOKUP(BB745,'Настройки'!$D$3:$E$11,2,FALSE),"Сначала проверьте исходные данные и историю спроса.")&amp;" Уточните срок поставки, MOQ и критичность.")</x:f>
      </x:c>
      <x:c r="BI745" s="50" t="str">
        <x:f>IF(1&gt;'Настройки'!$B$3,"",IF(ISBLANK(F745),IF('Настройки'!$B$9="Нулевой спрос",0,""),IF(F745&lt;0,IF('Настройки'!$B$10="Исключить","",IF('Настройки'!$B$10="Абсолютные значения",ABS(F745),F745)),F745)))</x:f>
      </x:c>
      <x:c r="BJ745" s="50" t="str">
        <x:f>IF(2&gt;'Настройки'!$B$3,"",IF(ISBLANK(G745),IF('Настройки'!$B$9="Нулевой спрос",0,""),IF(G745&lt;0,IF('Настройки'!$B$10="Исключить","",IF('Настройки'!$B$10="Абсолютные значения",ABS(G745),G745)),G745)))</x:f>
      </x:c>
      <x:c r="BK745" s="50" t="str">
        <x:f>IF(3&gt;'Настройки'!$B$3,"",IF(ISBLANK(H745),IF('Настройки'!$B$9="Нулевой спрос",0,""),IF(H745&lt;0,IF('Настройки'!$B$10="Исключить","",IF('Настройки'!$B$10="Абсолютные значения",ABS(H745),H745)),H745)))</x:f>
      </x:c>
      <x:c r="BL745" s="50" t="str">
        <x:f>IF(4&gt;'Настройки'!$B$3,"",IF(ISBLANK(I745),IF('Настройки'!$B$9="Нулевой спрос",0,""),IF(I745&lt;0,IF('Настройки'!$B$10="Исключить","",IF('Настройки'!$B$10="Абсолютные значения",ABS(I745),I745)),I745)))</x:f>
      </x:c>
      <x:c r="BM745" s="50" t="str">
        <x:f>IF(5&gt;'Настройки'!$B$3,"",IF(ISBLANK(J745),IF('Настройки'!$B$9="Нулевой спрос",0,""),IF(J745&lt;0,IF('Настройки'!$B$10="Исключить","",IF('Настройки'!$B$10="Абсолютные значения",ABS(J745),J745)),J745)))</x:f>
      </x:c>
      <x:c r="BN745" s="50" t="str">
        <x:f>IF(6&gt;'Настройки'!$B$3,"",IF(ISBLANK(K745),IF('Настройки'!$B$9="Нулевой спрос",0,""),IF(K745&lt;0,IF('Настройки'!$B$10="Исключить","",IF('Настройки'!$B$10="Абсолютные значения",ABS(K745),K745)),K745)))</x:f>
      </x:c>
      <x:c r="BO745" s="50" t="str">
        <x:f>IF(7&gt;'Настройки'!$B$3,"",IF(ISBLANK(L745),IF('Настройки'!$B$9="Нулевой спрос",0,""),IF(L745&lt;0,IF('Настройки'!$B$10="Исключить","",IF('Настройки'!$B$10="Абсолютные значения",ABS(L745),L745)),L745)))</x:f>
      </x:c>
      <x:c r="BP745" s="50" t="str">
        <x:f>IF(8&gt;'Настройки'!$B$3,"",IF(ISBLANK(M745),IF('Настройки'!$B$9="Нулевой спрос",0,""),IF(M745&lt;0,IF('Настройки'!$B$10="Исключить","",IF('Настройки'!$B$10="Абсолютные значения",ABS(M745),M745)),M745)))</x:f>
      </x:c>
      <x:c r="BQ745" s="50" t="str">
        <x:f>IF(9&gt;'Настройки'!$B$3,"",IF(ISBLANK(N745),IF('Настройки'!$B$9="Нулевой спрос",0,""),IF(N745&lt;0,IF('Настройки'!$B$10="Исключить","",IF('Настройки'!$B$10="Абсолютные значения",ABS(N745),N745)),N745)))</x:f>
      </x:c>
      <x:c r="BR745" s="50" t="str">
        <x:f>IF(10&gt;'Настройки'!$B$3,"",IF(ISBLANK(O745),IF('Настройки'!$B$9="Нулевой спрос",0,""),IF(O745&lt;0,IF('Настройки'!$B$10="Исключить","",IF('Настройки'!$B$10="Абсолютные значения",ABS(O745),O745)),O745)))</x:f>
      </x:c>
      <x:c r="BS745" s="50" t="str">
        <x:f>IF(11&gt;'Настройки'!$B$3,"",IF(ISBLANK(P745),IF('Настройки'!$B$9="Нулевой спрос",0,""),IF(P745&lt;0,IF('Настройки'!$B$10="Исключить","",IF('Настройки'!$B$10="Абсолютные значения",ABS(P745),P745)),P745)))</x:f>
      </x:c>
      <x:c r="BT745" s="50" t="str">
        <x:f>IF(12&gt;'Настройки'!$B$3,"",IF(ISBLANK(Q745),IF('Настройки'!$B$9="Нулевой спрос",0,""),IF(Q745&lt;0,IF('Настройки'!$B$10="Исключить","",IF('Настройки'!$B$10="Абсолютные значения",ABS(Q745),Q745)),Q745)))</x:f>
      </x:c>
      <x:c r="BU745" s="50" t="str">
        <x:f>IF(13&gt;'Настройки'!$B$3,"",IF(ISBLANK(R745),IF('Настройки'!$B$9="Нулевой спрос",0,""),IF(R745&lt;0,IF('Настройки'!$B$10="Исключить","",IF('Настройки'!$B$10="Абсолютные значения",ABS(R745),R745)),R745)))</x:f>
      </x:c>
      <x:c r="BV745" s="50" t="str">
        <x:f>IF(14&gt;'Настройки'!$B$3,"",IF(ISBLANK(S745),IF('Настройки'!$B$9="Нулевой спрос",0,""),IF(S745&lt;0,IF('Настройки'!$B$10="Исключить","",IF('Настройки'!$B$10="Абсолютные значения",ABS(S745),S745)),S745)))</x:f>
      </x:c>
      <x:c r="BW745" s="50" t="str">
        <x:f>IF(15&gt;'Настройки'!$B$3,"",IF(ISBLANK(T745),IF('Настройки'!$B$9="Нулевой спрос",0,""),IF(T745&lt;0,IF('Настройки'!$B$10="Исключить","",IF('Настройки'!$B$10="Абсолютные значения",ABS(T745),T745)),T745)))</x:f>
      </x:c>
      <x:c r="BX745" s="50" t="str">
        <x:f>IF(16&gt;'Настройки'!$B$3,"",IF(ISBLANK(U745),IF('Настройки'!$B$9="Нулевой спрос",0,""),IF(U745&lt;0,IF('Настройки'!$B$10="Исключить","",IF('Настройки'!$B$10="Абсолютные значения",ABS(U745),U745)),U745)))</x:f>
      </x:c>
      <x:c r="BY745" s="50" t="str">
        <x:f>IF(17&gt;'Настройки'!$B$3,"",IF(ISBLANK(V745),IF('Настройки'!$B$9="Нулевой спрос",0,""),IF(V745&lt;0,IF('Настройки'!$B$10="Исключить","",IF('Настройки'!$B$10="Абсолютные значения",ABS(V745),V745)),V745)))</x:f>
      </x:c>
      <x:c r="BZ745" s="50" t="str">
        <x:f>IF(18&gt;'Настройки'!$B$3,"",IF(ISBLANK(W745),IF('Настройки'!$B$9="Нулевой спрос",0,""),IF(W745&lt;0,IF('Настройки'!$B$10="Исключить","",IF('Настройки'!$B$10="Абсолютные значения",ABS(W745),W745)),W745)))</x:f>
      </x:c>
      <x:c r="CA745" s="50" t="str">
        <x:f>IF(19&gt;'Настройки'!$B$3,"",IF(ISBLANK(X745),IF('Настройки'!$B$9="Нулевой спрос",0,""),IF(X745&lt;0,IF('Настройки'!$B$10="Исключить","",IF('Настройки'!$B$10="Абсолютные значения",ABS(X745),X745)),X745)))</x:f>
      </x:c>
      <x:c r="CB745" s="50" t="str">
        <x:f>IF(20&gt;'Настройки'!$B$3,"",IF(ISBLANK(Y745),IF('Настройки'!$B$9="Нулевой спрос",0,""),IF(Y745&lt;0,IF('Настройки'!$B$10="Исключить","",IF('Настройки'!$B$10="Абсолютные значения",ABS(Y745),Y745)),Y745)))</x:f>
      </x:c>
      <x:c r="CC745" s="50" t="str">
        <x:f>IF(21&gt;'Настройки'!$B$3,"",IF(ISBLANK(Z745),IF('Настройки'!$B$9="Нулевой спрос",0,""),IF(Z745&lt;0,IF('Настройки'!$B$10="Исключить","",IF('Настройки'!$B$10="Абсолютные значения",ABS(Z745),Z745)),Z745)))</x:f>
      </x:c>
      <x:c r="CD745" s="50" t="str">
        <x:f>IF(22&gt;'Настройки'!$B$3,"",IF(ISBLANK(AA745),IF('Настройки'!$B$9="Нулевой спрос",0,""),IF(AA745&lt;0,IF('Настройки'!$B$10="Исключить","",IF('Настройки'!$B$10="Абсолютные значения",ABS(AA745),AA745)),AA745)))</x:f>
      </x:c>
      <x:c r="CE745" s="50" t="str">
        <x:f>IF(23&gt;'Настройки'!$B$3,"",IF(ISBLANK(AB745),IF('Настройки'!$B$9="Нулевой спрос",0,""),IF(AB745&lt;0,IF('Настройки'!$B$10="Исключить","",IF('Настройки'!$B$10="Абсолютные значения",ABS(AB745),AB745)),AB745)))</x:f>
      </x:c>
      <x:c r="CF745" s="50" t="str">
        <x:f>IF(24&gt;'Настройки'!$B$3,"",IF(ISBLANK(AC745),IF('Настройки'!$B$9="Нулевой спрос",0,""),IF(AC745&lt;0,IF('Настройки'!$B$10="Исключить","",IF('Настройки'!$B$10="Абсолютные значения",ABS(AC745),AC745)),AC745)))</x:f>
      </x:c>
      <x:c r="CG745" s="50" t="str">
        <x:f>IF(25&gt;'Настройки'!$B$3,"",IF(ISBLANK(AD745),IF('Настройки'!$B$9="Нулевой спрос",0,""),IF(AD745&lt;0,IF('Настройки'!$B$10="Исключить","",IF('Настройки'!$B$10="Абсолютные значения",ABS(AD745),AD745)),AD745)))</x:f>
      </x:c>
      <x:c r="CH745" s="50" t="str">
        <x:f>IF(26&gt;'Настройки'!$B$3,"",IF(ISBLANK(AE745),IF('Настройки'!$B$9="Нулевой спрос",0,""),IF(AE745&lt;0,IF('Настройки'!$B$10="Исключить","",IF('Настройки'!$B$10="Абсолютные значения",ABS(AE745),AE745)),AE745)))</x:f>
      </x:c>
      <x:c r="CI745" s="50" t="str">
        <x:f>IF(27&gt;'Настройки'!$B$3,"",IF(ISBLANK(AF745),IF('Настройки'!$B$9="Нулевой спрос",0,""),IF(AF745&lt;0,IF('Настройки'!$B$10="Исключить","",IF('Настройки'!$B$10="Абсолютные значения",ABS(AF745),AF745)),AF745)))</x:f>
      </x:c>
      <x:c r="CJ745" s="50" t="str">
        <x:f>IF(28&gt;'Настройки'!$B$3,"",IF(ISBLANK(AG745),IF('Настройки'!$B$9="Нулевой спрос",0,""),IF(AG745&lt;0,IF('Настройки'!$B$10="Исключить","",IF('Настройки'!$B$10="Абсолютные значения",ABS(AG745),AG745)),AG745)))</x:f>
      </x:c>
      <x:c r="CK745" s="50" t="str">
        <x:f>IF(29&gt;'Настройки'!$B$3,"",IF(ISBLANK(AH745),IF('Настройки'!$B$9="Нулевой спрос",0,""),IF(AH745&lt;0,IF('Настройки'!$B$10="Исключить","",IF('Настройки'!$B$10="Абсолютные значения",ABS(AH745),AH745)),AH745)))</x:f>
      </x:c>
      <x:c r="CL745" s="50" t="str">
        <x:f>IF(30&gt;'Настройки'!$B$3,"",IF(ISBLANK(AI745),IF('Настройки'!$B$9="Нулевой спрос",0,""),IF(AI745&lt;0,IF('Настройки'!$B$10="Исключить","",IF('Настройки'!$B$10="Абсолютные значения",ABS(AI745),AI745)),AI745)))</x:f>
      </x:c>
      <x:c r="CM745" s="50" t="str">
        <x:f>IF(31&gt;'Настройки'!$B$3,"",IF(ISBLANK(AJ745),IF('Настройки'!$B$9="Нулевой спрос",0,""),IF(AJ745&lt;0,IF('Настройки'!$B$10="Исключить","",IF('Настройки'!$B$10="Абсолютные значения",ABS(AJ745),AJ745)),AJ745)))</x:f>
      </x:c>
      <x:c r="CN745" s="50" t="str">
        <x:f>IF(32&gt;'Настройки'!$B$3,"",IF(ISBLANK(AK745),IF('Настройки'!$B$9="Нулевой спрос",0,""),IF(AK745&lt;0,IF('Настройки'!$B$10="Исключить","",IF('Настройки'!$B$10="Абсолютные значения",ABS(AK745),AK745)),AK745)))</x:f>
      </x:c>
      <x:c r="CO745" s="50" t="str">
        <x:f>IF(33&gt;'Настройки'!$B$3,"",IF(ISBLANK(AL745),IF('Настройки'!$B$9="Нулевой спрос",0,""),IF(AL745&lt;0,IF('Настройки'!$B$10="Исключить","",IF('Настройки'!$B$10="Абсолютные значения",ABS(AL745),AL745)),AL745)))</x:f>
      </x:c>
      <x:c r="CP745" s="50" t="str">
        <x:f>IF(34&gt;'Настройки'!$B$3,"",IF(ISBLANK(AM745),IF('Настройки'!$B$9="Нулевой спрос",0,""),IF(AM745&lt;0,IF('Настройки'!$B$10="Исключить","",IF('Настройки'!$B$10="Абсолютные значения",ABS(AM745),AM745)),AM745)))</x:f>
      </x:c>
      <x:c r="CQ745" s="50" t="str">
        <x:f>IF(35&gt;'Настройки'!$B$3,"",IF(ISBLANK(AN745),IF('Настройки'!$B$9="Нулевой спрос",0,""),IF(AN745&lt;0,IF('Настройки'!$B$10="Исключить","",IF('Настройки'!$B$10="Абсолютные значения",ABS(AN745),AN745)),AN745)))</x:f>
      </x:c>
      <x:c r="CR745" s="50" t="str">
        <x:f>IF(36&gt;'Настройки'!$B$3,"",IF(ISBLANK(AO745),IF('Настройки'!$B$9="Нулевой спрос",0,""),IF(AO745&lt;0,IF('Настройки'!$B$10="Исключить","",IF('Настройки'!$B$10="Абсолютные значения",ABS(AO745),AO745)),AO745)))</x:f>
      </x:c>
      <x:c r="CS745" s="50" t="str">
        <x:f>IF(OR(1&gt;'Настройки'!$B$3,ISBLANK(BI745),BI745=0),"",BI745)</x:f>
      </x:c>
      <x:c r="CT745" s="50" t="str">
        <x:f>IF(OR(2&gt;'Настройки'!$B$3,ISBLANK(BJ745),BJ745=0),"",BJ745)</x:f>
      </x:c>
      <x:c r="CU745" s="50" t="str">
        <x:f>IF(OR(3&gt;'Настройки'!$B$3,ISBLANK(BK745),BK745=0),"",BK745)</x:f>
      </x:c>
      <x:c r="CV745" s="50" t="str">
        <x:f>IF(OR(4&gt;'Настройки'!$B$3,ISBLANK(BL745),BL745=0),"",BL745)</x:f>
      </x:c>
      <x:c r="CW745" s="50" t="str">
        <x:f>IF(OR(5&gt;'Настройки'!$B$3,ISBLANK(BM745),BM745=0),"",BM745)</x:f>
      </x:c>
      <x:c r="CX745" s="50" t="str">
        <x:f>IF(OR(6&gt;'Настройки'!$B$3,ISBLANK(BN745),BN745=0),"",BN745)</x:f>
      </x:c>
      <x:c r="CY745" s="50" t="str">
        <x:f>IF(OR(7&gt;'Настройки'!$B$3,ISBLANK(BO745),BO745=0),"",BO745)</x:f>
      </x:c>
      <x:c r="CZ745" s="50" t="str">
        <x:f>IF(OR(8&gt;'Настройки'!$B$3,ISBLANK(BP745),BP745=0),"",BP745)</x:f>
      </x:c>
      <x:c r="DA745" s="50" t="str">
        <x:f>IF(OR(9&gt;'Настройки'!$B$3,ISBLANK(BQ745),BQ745=0),"",BQ745)</x:f>
      </x:c>
      <x:c r="DB745" s="50" t="str">
        <x:f>IF(OR(10&gt;'Настройки'!$B$3,ISBLANK(BR745),BR745=0),"",BR745)</x:f>
      </x:c>
      <x:c r="DC745" s="50" t="str">
        <x:f>IF(OR(11&gt;'Настройки'!$B$3,ISBLANK(BS745),BS745=0),"",BS745)</x:f>
      </x:c>
      <x:c r="DD745" s="50" t="str">
        <x:f>IF(OR(12&gt;'Настройки'!$B$3,ISBLANK(BT745),BT745=0),"",BT745)</x:f>
      </x:c>
      <x:c r="DE745" s="50" t="str">
        <x:f>IF(OR(13&gt;'Настройки'!$B$3,ISBLANK(BU745),BU745=0),"",BU745)</x:f>
      </x:c>
      <x:c r="DF745" s="50" t="str">
        <x:f>IF(OR(14&gt;'Настройки'!$B$3,ISBLANK(BV745),BV745=0),"",BV745)</x:f>
      </x:c>
      <x:c r="DG745" s="50" t="str">
        <x:f>IF(OR(15&gt;'Настройки'!$B$3,ISBLANK(BW745),BW745=0),"",BW745)</x:f>
      </x:c>
      <x:c r="DH745" s="50" t="str">
        <x:f>IF(OR(16&gt;'Настройки'!$B$3,ISBLANK(BX745),BX745=0),"",BX745)</x:f>
      </x:c>
      <x:c r="DI745" s="50" t="str">
        <x:f>IF(OR(17&gt;'Настройки'!$B$3,ISBLANK(BY745),BY745=0),"",BY745)</x:f>
      </x:c>
      <x:c r="DJ745" s="50" t="str">
        <x:f>IF(OR(18&gt;'Настройки'!$B$3,ISBLANK(BZ745),BZ745=0),"",BZ745)</x:f>
      </x:c>
      <x:c r="DK745" s="50" t="str">
        <x:f>IF(OR(19&gt;'Настройки'!$B$3,ISBLANK(CA745),CA745=0),"",CA745)</x:f>
      </x:c>
      <x:c r="DL745" s="50" t="str">
        <x:f>IF(OR(20&gt;'Настройки'!$B$3,ISBLANK(CB745),CB745=0),"",CB745)</x:f>
      </x:c>
      <x:c r="DM745" s="50" t="str">
        <x:f>IF(OR(21&gt;'Настройки'!$B$3,ISBLANK(CC745),CC745=0),"",CC745)</x:f>
      </x:c>
      <x:c r="DN745" s="50" t="str">
        <x:f>IF(OR(22&gt;'Настройки'!$B$3,ISBLANK(CD745),CD745=0),"",CD745)</x:f>
      </x:c>
      <x:c r="DO745" s="50" t="str">
        <x:f>IF(OR(23&gt;'Настройки'!$B$3,ISBLANK(CE745),CE745=0),"",CE745)</x:f>
      </x:c>
      <x:c r="DP745" s="50" t="str">
        <x:f>IF(OR(24&gt;'Настройки'!$B$3,ISBLANK(CF745),CF745=0),"",CF745)</x:f>
      </x:c>
      <x:c r="DQ745" s="50" t="str">
        <x:f>IF(OR(25&gt;'Настройки'!$B$3,ISBLANK(CG745),CG745=0),"",CG745)</x:f>
      </x:c>
      <x:c r="DR745" s="50" t="str">
        <x:f>IF(OR(26&gt;'Настройки'!$B$3,ISBLANK(CH745),CH745=0),"",CH745)</x:f>
      </x:c>
      <x:c r="DS745" s="50" t="str">
        <x:f>IF(OR(27&gt;'Настройки'!$B$3,ISBLANK(CI745),CI745=0),"",CI745)</x:f>
      </x:c>
      <x:c r="DT745" s="50" t="str">
        <x:f>IF(OR(28&gt;'Настройки'!$B$3,ISBLANK(CJ745),CJ745=0),"",CJ745)</x:f>
      </x:c>
      <x:c r="DU745" s="50" t="str">
        <x:f>IF(OR(29&gt;'Настройки'!$B$3,ISBLANK(CK745),CK745=0),"",CK745)</x:f>
      </x:c>
      <x:c r="DV745" s="50" t="str">
        <x:f>IF(OR(30&gt;'Настройки'!$B$3,ISBLANK(CL745),CL745=0),"",CL745)</x:f>
      </x:c>
      <x:c r="DW745" s="50" t="str">
        <x:f>IF(OR(31&gt;'Настройки'!$B$3,ISBLANK(CM745),CM745=0),"",CM745)</x:f>
      </x:c>
      <x:c r="DX745" s="50" t="str">
        <x:f>IF(OR(32&gt;'Настройки'!$B$3,ISBLANK(CN745),CN745=0),"",CN745)</x:f>
      </x:c>
      <x:c r="DY745" s="50" t="str">
        <x:f>IF(OR(33&gt;'Настройки'!$B$3,ISBLANK(CO745),CO745=0),"",CO745)</x:f>
      </x:c>
      <x:c r="DZ745" s="50" t="str">
        <x:f>IF(OR(34&gt;'Настройки'!$B$3,ISBLANK(CP745),CP745=0),"",CP745)</x:f>
      </x:c>
      <x:c r="EA745" s="50" t="str">
        <x:f>IF(OR(35&gt;'Настройки'!$B$3,ISBLANK(CQ745),CQ745=0),"",CQ745)</x:f>
      </x:c>
      <x:c r="EB745" s="50" t="str">
        <x:f>IF(OR(36&gt;'Настройки'!$B$3,ISBLANK(CR745),CR745=0),"",CR745)</x:f>
      </x:c>
      <x:c r="EC745" s="50" t="str">
        <x:f>IF(A745="","",IF(OR(BB745="AZ",BB745="BZ"),10000+ROW(),IF(AZ745&gt;'Настройки'!$B$11,20000+ROW(),IF(BF745&lt;&gt;"Обычный",30000+ROW(),IF(AX745&lt;=0,40000+ROW(),"")))))</x:f>
      </x:c>
      <x:c r="ED745" s="50" t="str">
        <x:f>IF(EC745="","",COUNTIFS($EC$2:$EC$1001,"&gt;0",$EC$2:$EC$1001,"&lt;"&amp;EC745)+1)</x:f>
      </x:c>
    </x:row>
    <x:row r="746">
      <x:c r="A746" s="115"/>
      <x:c r="B746" s="115"/>
      <x:c r="C746" s="115"/>
      <x:c r="D746" s="118"/>
      <x:c r="E746" s="118"/>
      <x:c r="F746" s="118"/>
      <x:c r="G746" s="118"/>
      <x:c r="H746" s="118"/>
      <x:c r="I746" s="118"/>
      <x:c r="J746" s="118"/>
      <x:c r="K746" s="118"/>
      <x:c r="L746" s="118"/>
      <x:c r="M746" s="118"/>
      <x:c r="N746" s="118"/>
      <x:c r="O746" s="118"/>
      <x:c r="P746" s="118"/>
      <x:c r="Q746" s="118"/>
      <x:c r="R746" s="118"/>
      <x:c r="S746" s="118"/>
      <x:c r="T746" s="118"/>
      <x:c r="U746" s="118"/>
      <x:c r="V746" s="118"/>
      <x:c r="W746" s="118"/>
      <x:c r="X746" s="118"/>
      <x:c r="Y746" s="118"/>
      <x:c r="Z746" s="118"/>
      <x:c r="AA746" s="118"/>
      <x:c r="AB746" s="118"/>
      <x:c r="AC746" s="118"/>
      <x:c r="AD746" s="118"/>
      <x:c r="AE746" s="118"/>
      <x:c r="AF746" s="118"/>
      <x:c r="AG746" s="118"/>
      <x:c r="AH746" s="118"/>
      <x:c r="AI746" s="118"/>
      <x:c r="AJ746" s="118"/>
      <x:c r="AK746" s="118"/>
      <x:c r="AL746" s="118"/>
      <x:c r="AM746" s="118"/>
      <x:c r="AN746" s="118"/>
      <x:c r="AO746" s="118"/>
      <x:c r="AP746" s="115"/>
      <x:c r="AQ746" s="49" t="str">
        <x:f>IF(A746="","",COUNT(BI746:INDEX(BI746:CR746,1,'Настройки'!$B$3)))</x:f>
      </x:c>
      <x:c r="AR746" s="49" t="str">
        <x:f>IF(A746="","",SUM(BI746:INDEX(BI746:CR746,1,'Настройки'!$B$3)))</x:f>
      </x:c>
      <x:c r="AS746" s="58" t="str">
        <x:f>IF(A746="","",IF('Настройки'!$B$4="Стоимость потребления",AR746*D746,IF('Настройки'!$B$4="Количество",AR746,E746)))</x:f>
      </x:c>
      <x:c r="AT746" s="61" t="str">
        <x:f>IF(OR(A746="",AS746&lt;0,SUM($AS$2:$AS$1001)&lt;=0),"",AS746/SUM($AS$2:$AS$1001))</x:f>
      </x:c>
      <x:c r="AU746" s="61" t="str">
        <x:f>IF(OR(A746="",AS746&lt;0,SUM($AS$2:$AS$1001)&lt;=0),"",SUMIFS($AS$2:$AS$1001,$AS$2:$AS$1001,"&gt;"&amp;AS746)/SUM($AS$2:$AS$1001))</x:f>
      </x:c>
      <x:c r="AV746" s="61" t="str">
        <x:f>IF(OR(A746="",AS746&lt;0,SUM($AS$2:$AS$1001)&lt;=0),"",SUMIFS($AS$2:$AS$1001,$AS$2:$AS$1001,"&gt;="&amp;AS746)/SUM($AS$2:$AS$1001))</x:f>
      </x:c>
      <x:c r="AW746" s="49" t="str">
        <x:f>IF(A746="","",IF(SUM($AS$2:$AS$1001)&lt;=0,"Не определён",IF(AS746&lt;0,"Исключение",IF(AU746&lt;'Настройки'!$B$5,"A",IF(AU746&lt;'Настройки'!$B$6,"B","C")))))</x:f>
      </x:c>
      <x:c r="AX746" s="58" t="str">
        <x:f>IF(A746="","",IF(AQ746=0,"",AVERAGE(BI746:INDEX(BI746:CR746,1,'Настройки'!$B$3))))</x:f>
      </x:c>
      <x:c r="AY746" s="58" t="str">
        <x:f>IF(OR(A746="",AQ746=0),"",STDEVP(BI746:INDEX(BI746:CR746,1,'Настройки'!$B$3)))</x:f>
      </x:c>
      <x:c r="AZ746" s="61" t="str">
        <x:f>IF(OR(A746="",AQ746&lt;'Настройки'!$B$12,AX746&lt;=0,AND('Настройки'!$B$10="Блокировать",COUNTIF(F746:INDEX(F746:AO746,1,'Настройки'!$B$3),"&lt;0")&gt;0)),"",AY746/ABS(AX746))</x:f>
      </x:c>
      <x:c r="BA746" s="49" t="str">
        <x:f>IF(A746="","",IF(AND('Настройки'!$B$10="Блокировать",COUNTIF(F746:INDEX(F746:AO746,1,'Настройки'!$B$3),"&lt;0")&gt;0),"Не определён",IF(AQ746&lt;'Настройки'!$B$12,"Не определён",IF(AX746=0,"Нет спроса",IF(AX746&lt;0,"Не определён",IF(AZ746&lt;='Настройки'!$B$7,"X",IF(AZ746&lt;='Настройки'!$B$8,"Y","Z")))))))</x:f>
      </x:c>
      <x:c r="BB746" s="49" t="str">
        <x:f>IF(OR(A746="",LEN(AW746)&lt;&gt;1,LEN(BA746)&lt;&gt;1),"",AW746&amp;BA746)</x:f>
      </x:c>
      <x:c r="BC746" s="61" t="str">
        <x:f>IF(OR(A746="",AQ746=0),"",(COUNT(BI746:INDEX(BI746:CR746,1,'Настройки'!$B$3))-COUNT(CS746:INDEX(CS746:EB746,1,'Настройки'!$B$3)))/AQ746)</x:f>
      </x:c>
      <x:c r="BD746" s="64" t="str">
        <x:f>IF(OR(A746="",COUNT(CS746:INDEX(CS746:EB746,1,'Настройки'!$B$3))=0),"",AQ746/COUNT(CS746:INDEX(CS746:EB746,1,'Настройки'!$B$3)))</x:f>
      </x:c>
      <x:c r="BE746" s="64" t="str">
        <x:f>IF(OR(A746="",COUNT(CS746:INDEX(CS746:EB746,1,'Настройки'!$B$3))=0),"",IF(AVERAGE(CS746:INDEX(CS746:EB746,1,'Настройки'!$B$3))=0,"",(STDEVP(CS746:INDEX(CS746:EB746,1,'Настройки'!$B$3))/ABS(AVERAGE(CS746:INDEX(CS746:EB746,1,'Настройки'!$B$3))))^2))</x:f>
      </x:c>
      <x:c r="BF746" s="49" t="str">
        <x:f>IF(A746="","",IF(AQ746&lt;3,"Недостаточно",IF(AQ746&lt;6,"Предварительный","Обычный")))</x:f>
      </x:c>
      <x:c r="BG746" s="49" t="str">
        <x:f>IF(A746="","",IF(COUNTIF(F746:INDEX(F746:AO746,1,'Настройки'!$B$3),"&lt;0")&gt;0,IF('Настройки'!$B$10="Блокировать","Отрицательный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"),"")&amp;IF(AQ746&lt;3,"Недостаточно истории. ",IF(AQ746&lt;6,"Предварительная классификация. ",""))&amp;IF(AX746=0,"Нет спроса за горизонт. ","")&amp;IF(AZ746&gt;'Настройки'!$B$11,"Экстремальная вариативность. ",""))</x:f>
      </x:c>
      <x:c r="BH746" s="49" t="str">
        <x:f>IF(A746="","",IFERROR(VLOOKUP(BB746,'Настройки'!$D$3:$E$11,2,FALSE),"Сначала проверьте исходные данные и историю спроса.")&amp;" Уточните срок поставки, MOQ и критичность.")</x:f>
      </x:c>
      <x:c r="BI746" s="50" t="str">
        <x:f>IF(1&gt;'Настройки'!$B$3,"",IF(ISBLANK(F746),IF('Настройки'!$B$9="Нулевой спрос",0,""),IF(F746&lt;0,IF('Настройки'!$B$10="Исключить","",IF('Настройки'!$B$10="Абсолютные значения",ABS(F746),F746)),F746)))</x:f>
      </x:c>
      <x:c r="BJ746" s="50" t="str">
        <x:f>IF(2&gt;'Настройки'!$B$3,"",IF(ISBLANK(G746),IF('Настройки'!$B$9="Нулевой спрос",0,""),IF(G746&lt;0,IF('Настройки'!$B$10="Исключить","",IF('Настройки'!$B$10="Абсолютные значения",ABS(G746),G746)),G746)))</x:f>
      </x:c>
      <x:c r="BK746" s="50" t="str">
        <x:f>IF(3&gt;'Настройки'!$B$3,"",IF(ISBLANK(H746),IF('Настройки'!$B$9="Нулевой спрос",0,""),IF(H746&lt;0,IF('Настройки'!$B$10="Исключить","",IF('Настройки'!$B$10="Абсолютные значения",ABS(H746),H746)),H746)))</x:f>
      </x:c>
      <x:c r="BL746" s="50" t="str">
        <x:f>IF(4&gt;'Настройки'!$B$3,"",IF(ISBLANK(I746),IF('Настройки'!$B$9="Нулевой спрос",0,""),IF(I746&lt;0,IF('Настройки'!$B$10="Исключить","",IF('Настройки'!$B$10="Абсолютные значения",ABS(I746),I746)),I746)))</x:f>
      </x:c>
      <x:c r="BM746" s="50" t="str">
        <x:f>IF(5&gt;'Настройки'!$B$3,"",IF(ISBLANK(J746),IF('Настройки'!$B$9="Нулевой спрос",0,""),IF(J746&lt;0,IF('Настройки'!$B$10="Исключить","",IF('Настройки'!$B$10="Абсолютные значения",ABS(J746),J746)),J746)))</x:f>
      </x:c>
      <x:c r="BN746" s="50" t="str">
        <x:f>IF(6&gt;'Настройки'!$B$3,"",IF(ISBLANK(K746),IF('Настройки'!$B$9="Нулевой спрос",0,""),IF(K746&lt;0,IF('Настройки'!$B$10="Исключить","",IF('Настройки'!$B$10="Абсолютные значения",ABS(K746),K746)),K746)))</x:f>
      </x:c>
      <x:c r="BO746" s="50" t="str">
        <x:f>IF(7&gt;'Настройки'!$B$3,"",IF(ISBLANK(L746),IF('Настройки'!$B$9="Нулевой спрос",0,""),IF(L746&lt;0,IF('Настройки'!$B$10="Исключить","",IF('Настройки'!$B$10="Абсолютные значения",ABS(L746),L746)),L746)))</x:f>
      </x:c>
      <x:c r="BP746" s="50" t="str">
        <x:f>IF(8&gt;'Настройки'!$B$3,"",IF(ISBLANK(M746),IF('Настройки'!$B$9="Нулевой спрос",0,""),IF(M746&lt;0,IF('Настройки'!$B$10="Исключить","",IF('Настройки'!$B$10="Абсолютные значения",ABS(M746),M746)),M746)))</x:f>
      </x:c>
      <x:c r="BQ746" s="50" t="str">
        <x:f>IF(9&gt;'Настройки'!$B$3,"",IF(ISBLANK(N746),IF('Настройки'!$B$9="Нулевой спрос",0,""),IF(N746&lt;0,IF('Настройки'!$B$10="Исключить","",IF('Настройки'!$B$10="Абсолютные значения",ABS(N746),N746)),N746)))</x:f>
      </x:c>
      <x:c r="BR746" s="50" t="str">
        <x:f>IF(10&gt;'Настройки'!$B$3,"",IF(ISBLANK(O746),IF('Настройки'!$B$9="Нулевой спрос",0,""),IF(O746&lt;0,IF('Настройки'!$B$10="Исключить","",IF('Настройки'!$B$10="Абсолютные значения",ABS(O746),O746)),O746)))</x:f>
      </x:c>
      <x:c r="BS746" s="50" t="str">
        <x:f>IF(11&gt;'Настройки'!$B$3,"",IF(ISBLANK(P746),IF('Настройки'!$B$9="Нулевой спрос",0,""),IF(P746&lt;0,IF('Настройки'!$B$10="Исключить","",IF('Настройки'!$B$10="Абсолютные значения",ABS(P746),P746)),P746)))</x:f>
      </x:c>
      <x:c r="BT746" s="50" t="str">
        <x:f>IF(12&gt;'Настройки'!$B$3,"",IF(ISBLANK(Q746),IF('Настройки'!$B$9="Нулевой спрос",0,""),IF(Q746&lt;0,IF('Настройки'!$B$10="Исключить","",IF('Настройки'!$B$10="Абсолютные значения",ABS(Q746),Q746)),Q746)))</x:f>
      </x:c>
      <x:c r="BU746" s="50" t="str">
        <x:f>IF(13&gt;'Настройки'!$B$3,"",IF(ISBLANK(R746),IF('Настройки'!$B$9="Нулевой спрос",0,""),IF(R746&lt;0,IF('Настройки'!$B$10="Исключить","",IF('Настройки'!$B$10="Абсолютные значения",ABS(R746),R746)),R746)))</x:f>
      </x:c>
      <x:c r="BV746" s="50" t="str">
        <x:f>IF(14&gt;'Настройки'!$B$3,"",IF(ISBLANK(S746),IF('Настройки'!$B$9="Нулевой спрос",0,""),IF(S746&lt;0,IF('Настройки'!$B$10="Исключить","",IF('Настройки'!$B$10="Абсолютные значения",ABS(S746),S746)),S746)))</x:f>
      </x:c>
      <x:c r="BW746" s="50" t="str">
        <x:f>IF(15&gt;'Настройки'!$B$3,"",IF(ISBLANK(T746),IF('Настройки'!$B$9="Нулевой спрос",0,""),IF(T746&lt;0,IF('Настройки'!$B$10="Исключить","",IF('Настройки'!$B$10="Абсолютные значения",ABS(T746),T746)),T746)))</x:f>
      </x:c>
      <x:c r="BX746" s="50" t="str">
        <x:f>IF(16&gt;'Настройки'!$B$3,"",IF(ISBLANK(U746),IF('Настройки'!$B$9="Нулевой спрос",0,""),IF(U746&lt;0,IF('Настройки'!$B$10="Исключить","",IF('Настройки'!$B$10="Абсолютные значения",ABS(U746),U746)),U746)))</x:f>
      </x:c>
      <x:c r="BY746" s="50" t="str">
        <x:f>IF(17&gt;'Настройки'!$B$3,"",IF(ISBLANK(V746),IF('Настройки'!$B$9="Нулевой спрос",0,""),IF(V746&lt;0,IF('Настройки'!$B$10="Исключить","",IF('Настройки'!$B$10="Абсолютные значения",ABS(V746),V746)),V746)))</x:f>
      </x:c>
      <x:c r="BZ746" s="50" t="str">
        <x:f>IF(18&gt;'Настройки'!$B$3,"",IF(ISBLANK(W746),IF('Настройки'!$B$9="Нулевой спрос",0,""),IF(W746&lt;0,IF('Настройки'!$B$10="Исключить","",IF('Настройки'!$B$10="Абсолютные значения",ABS(W746),W746)),W746)))</x:f>
      </x:c>
      <x:c r="CA746" s="50" t="str">
        <x:f>IF(19&gt;'Настройки'!$B$3,"",IF(ISBLANK(X746),IF('Настройки'!$B$9="Нулевой спрос",0,""),IF(X746&lt;0,IF('Настройки'!$B$10="Исключить","",IF('Настройки'!$B$10="Абсолютные значения",ABS(X746),X746)),X746)))</x:f>
      </x:c>
      <x:c r="CB746" s="50" t="str">
        <x:f>IF(20&gt;'Настройки'!$B$3,"",IF(ISBLANK(Y746),IF('Настройки'!$B$9="Нулевой спрос",0,""),IF(Y746&lt;0,IF('Настройки'!$B$10="Исключить","",IF('Настройки'!$B$10="Абсолютные значения",ABS(Y746),Y746)),Y746)))</x:f>
      </x:c>
      <x:c r="CC746" s="50" t="str">
        <x:f>IF(21&gt;'Настройки'!$B$3,"",IF(ISBLANK(Z746),IF('Настройки'!$B$9="Нулевой спрос",0,""),IF(Z746&lt;0,IF('Настройки'!$B$10="Исключить","",IF('Настройки'!$B$10="Абсолютные значения",ABS(Z746),Z746)),Z746)))</x:f>
      </x:c>
      <x:c r="CD746" s="50" t="str">
        <x:f>IF(22&gt;'Настройки'!$B$3,"",IF(ISBLANK(AA746),IF('Настройки'!$B$9="Нулевой спрос",0,""),IF(AA746&lt;0,IF('Настройки'!$B$10="Исключить","",IF('Настройки'!$B$10="Абсолютные значения",ABS(AA746),AA746)),AA746)))</x:f>
      </x:c>
      <x:c r="CE746" s="50" t="str">
        <x:f>IF(23&gt;'Настройки'!$B$3,"",IF(ISBLANK(AB746),IF('Настройки'!$B$9="Нулевой спрос",0,""),IF(AB746&lt;0,IF('Настройки'!$B$10="Исключить","",IF('Настройки'!$B$10="Абсолютные значения",ABS(AB746),AB746)),AB746)))</x:f>
      </x:c>
      <x:c r="CF746" s="50" t="str">
        <x:f>IF(24&gt;'Настройки'!$B$3,"",IF(ISBLANK(AC746),IF('Настройки'!$B$9="Нулевой спрос",0,""),IF(AC746&lt;0,IF('Настройки'!$B$10="Исключить","",IF('Настройки'!$B$10="Абсолютные значения",ABS(AC746),AC746)),AC746)))</x:f>
      </x:c>
      <x:c r="CG746" s="50" t="str">
        <x:f>IF(25&gt;'Настройки'!$B$3,"",IF(ISBLANK(AD746),IF('Настройки'!$B$9="Нулевой спрос",0,""),IF(AD746&lt;0,IF('Настройки'!$B$10="Исключить","",IF('Настройки'!$B$10="Абсолютные значения",ABS(AD746),AD746)),AD746)))</x:f>
      </x:c>
      <x:c r="CH746" s="50" t="str">
        <x:f>IF(26&gt;'Настройки'!$B$3,"",IF(ISBLANK(AE746),IF('Настройки'!$B$9="Нулевой спрос",0,""),IF(AE746&lt;0,IF('Настройки'!$B$10="Исключить","",IF('Настройки'!$B$10="Абсолютные значения",ABS(AE746),AE746)),AE746)))</x:f>
      </x:c>
      <x:c r="CI746" s="50" t="str">
        <x:f>IF(27&gt;'Настройки'!$B$3,"",IF(ISBLANK(AF746),IF('Настройки'!$B$9="Нулевой спрос",0,""),IF(AF746&lt;0,IF('Настройки'!$B$10="Исключить","",IF('Настройки'!$B$10="Абсолютные значения",ABS(AF746),AF746)),AF746)))</x:f>
      </x:c>
      <x:c r="CJ746" s="50" t="str">
        <x:f>IF(28&gt;'Настройки'!$B$3,"",IF(ISBLANK(AG746),IF('Настройки'!$B$9="Нулевой спрос",0,""),IF(AG746&lt;0,IF('Настройки'!$B$10="Исключить","",IF('Настройки'!$B$10="Абсолютные значения",ABS(AG746),AG746)),AG746)))</x:f>
      </x:c>
      <x:c r="CK746" s="50" t="str">
        <x:f>IF(29&gt;'Настройки'!$B$3,"",IF(ISBLANK(AH746),IF('Настройки'!$B$9="Нулевой спрос",0,""),IF(AH746&lt;0,IF('Настройки'!$B$10="Исключить","",IF('Настройки'!$B$10="Абсолютные значения",ABS(AH746),AH746)),AH746)))</x:f>
      </x:c>
      <x:c r="CL746" s="50" t="str">
        <x:f>IF(30&gt;'Настройки'!$B$3,"",IF(ISBLANK(AI746),IF('Настройки'!$B$9="Нулевой спрос",0,""),IF(AI746&lt;0,IF('Настройки'!$B$10="Исключить","",IF('Настройки'!$B$10="Абсолютные значения",ABS(AI746),AI746)),AI746)))</x:f>
      </x:c>
      <x:c r="CM746" s="50" t="str">
        <x:f>IF(31&gt;'Настройки'!$B$3,"",IF(ISBLANK(AJ746),IF('Настройки'!$B$9="Нулевой спрос",0,""),IF(AJ746&lt;0,IF('Настройки'!$B$10="Исключить","",IF('Настройки'!$B$10="Абсолютные значения",ABS(AJ746),AJ746)),AJ746)))</x:f>
      </x:c>
      <x:c r="CN746" s="50" t="str">
        <x:f>IF(32&gt;'Настройки'!$B$3,"",IF(ISBLANK(AK746),IF('Настройки'!$B$9="Нулевой спрос",0,""),IF(AK746&lt;0,IF('Настройки'!$B$10="Исключить","",IF('Настройки'!$B$10="Абсолютные значения",ABS(AK746),AK746)),AK746)))</x:f>
      </x:c>
      <x:c r="CO746" s="50" t="str">
        <x:f>IF(33&gt;'Настройки'!$B$3,"",IF(ISBLANK(AL746),IF('Настройки'!$B$9="Нулевой спрос",0,""),IF(AL746&lt;0,IF('Настройки'!$B$10="Исключить","",IF('Настройки'!$B$10="Абсолютные значения",ABS(AL746),AL746)),AL746)))</x:f>
      </x:c>
      <x:c r="CP746" s="50" t="str">
        <x:f>IF(34&gt;'Настройки'!$B$3,"",IF(ISBLANK(AM746),IF('Настройки'!$B$9="Нулевой спрос",0,""),IF(AM746&lt;0,IF('Настройки'!$B$10="Исключить","",IF('Настройки'!$B$10="Абсолютные значения",ABS(AM746),AM746)),AM746)))</x:f>
      </x:c>
      <x:c r="CQ746" s="50" t="str">
        <x:f>IF(35&gt;'Настройки'!$B$3,"",IF(ISBLANK(AN746),IF('Настройки'!$B$9="Нулевой спрос",0,""),IF(AN746&lt;0,IF('Настройки'!$B$10="Исключить","",IF('Настройки'!$B$10="Абсолютные значения",ABS(AN746),AN746)),AN746)))</x:f>
      </x:c>
      <x:c r="CR746" s="50" t="str">
        <x:f>IF(36&gt;'Настройки'!$B$3,"",IF(ISBLANK(AO746),IF('Настройки'!$B$9="Нулевой спрос",0,""),IF(AO746&lt;0,IF('Настройки'!$B$10="Исключить","",IF('Настройки'!$B$10="Абсолютные значения",ABS(AO746),AO746)),AO746)))</x:f>
      </x:c>
      <x:c r="CS746" s="50" t="str">
        <x:f>IF(OR(1&gt;'Настройки'!$B$3,ISBLANK(BI746),BI746=0),"",BI746)</x:f>
      </x:c>
      <x:c r="CT746" s="50" t="str">
        <x:f>IF(OR(2&gt;'Настройки'!$B$3,ISBLANK(BJ746),BJ746=0),"",BJ746)</x:f>
      </x:c>
      <x:c r="CU746" s="50" t="str">
        <x:f>IF(OR(3&gt;'Настройки'!$B$3,ISBLANK(BK746),BK746=0),"",BK746)</x:f>
      </x:c>
      <x:c r="CV746" s="50" t="str">
        <x:f>IF(OR(4&gt;'Настройки'!$B$3,ISBLANK(BL746),BL746=0),"",BL746)</x:f>
      </x:c>
      <x:c r="CW746" s="50" t="str">
        <x:f>IF(OR(5&gt;'Настройки'!$B$3,ISBLANK(BM746),BM746=0),"",BM746)</x:f>
      </x:c>
      <x:c r="CX746" s="50" t="str">
        <x:f>IF(OR(6&gt;'Настройки'!$B$3,ISBLANK(BN746),BN746=0),"",BN746)</x:f>
      </x:c>
      <x:c r="CY746" s="50" t="str">
        <x:f>IF(OR(7&gt;'Настройки'!$B$3,ISBLANK(BO746),BO746=0),"",BO746)</x:f>
      </x:c>
      <x:c r="CZ746" s="50" t="str">
        <x:f>IF(OR(8&gt;'Настройки'!$B$3,ISBLANK(BP746),BP746=0),"",BP746)</x:f>
      </x:c>
      <x:c r="DA746" s="50" t="str">
        <x:f>IF(OR(9&gt;'Настройки'!$B$3,ISBLANK(BQ746),BQ746=0),"",BQ746)</x:f>
      </x:c>
      <x:c r="DB746" s="50" t="str">
        <x:f>IF(OR(10&gt;'Настройки'!$B$3,ISBLANK(BR746),BR746=0),"",BR746)</x:f>
      </x:c>
      <x:c r="DC746" s="50" t="str">
        <x:f>IF(OR(11&gt;'Настройки'!$B$3,ISBLANK(BS746),BS746=0),"",BS746)</x:f>
      </x:c>
      <x:c r="DD746" s="50" t="str">
        <x:f>IF(OR(12&gt;'Настройки'!$B$3,ISBLANK(BT746),BT746=0),"",BT746)</x:f>
      </x:c>
      <x:c r="DE746" s="50" t="str">
        <x:f>IF(OR(13&gt;'Настройки'!$B$3,ISBLANK(BU746),BU746=0),"",BU746)</x:f>
      </x:c>
      <x:c r="DF746" s="50" t="str">
        <x:f>IF(OR(14&gt;'Настройки'!$B$3,ISBLANK(BV746),BV746=0),"",BV746)</x:f>
      </x:c>
      <x:c r="DG746" s="50" t="str">
        <x:f>IF(OR(15&gt;'Настройки'!$B$3,ISBLANK(BW746),BW746=0),"",BW746)</x:f>
      </x:c>
      <x:c r="DH746" s="50" t="str">
        <x:f>IF(OR(16&gt;'Настройки'!$B$3,ISBLANK(BX746),BX746=0),"",BX746)</x:f>
      </x:c>
      <x:c r="DI746" s="50" t="str">
        <x:f>IF(OR(17&gt;'Настройки'!$B$3,ISBLANK(BY746),BY746=0),"",BY746)</x:f>
      </x:c>
      <x:c r="DJ746" s="50" t="str">
        <x:f>IF(OR(18&gt;'Настройки'!$B$3,ISBLANK(BZ746),BZ746=0),"",BZ746)</x:f>
      </x:c>
      <x:c r="DK746" s="50" t="str">
        <x:f>IF(OR(19&gt;'Настройки'!$B$3,ISBLANK(CA746),CA746=0),"",CA746)</x:f>
      </x:c>
      <x:c r="DL746" s="50" t="str">
        <x:f>IF(OR(20&gt;'Настройки'!$B$3,ISBLANK(CB746),CB746=0),"",CB746)</x:f>
      </x:c>
      <x:c r="DM746" s="50" t="str">
        <x:f>IF(OR(21&gt;'Настройки'!$B$3,ISBLANK(CC746),CC746=0),"",CC746)</x:f>
      </x:c>
      <x:c r="DN746" s="50" t="str">
        <x:f>IF(OR(22&gt;'Настройки'!$B$3,ISBLANK(CD746),CD746=0),"",CD746)</x:f>
      </x:c>
      <x:c r="DO746" s="50" t="str">
        <x:f>IF(OR(23&gt;'Настройки'!$B$3,ISBLANK(CE746),CE746=0),"",CE746)</x:f>
      </x:c>
      <x:c r="DP746" s="50" t="str">
        <x:f>IF(OR(24&gt;'Настройки'!$B$3,ISBLANK(CF746),CF746=0),"",CF746)</x:f>
      </x:c>
      <x:c r="DQ746" s="50" t="str">
        <x:f>IF(OR(25&gt;'Настройки'!$B$3,ISBLANK(CG746),CG746=0),"",CG746)</x:f>
      </x:c>
      <x:c r="DR746" s="50" t="str">
        <x:f>IF(OR(26&gt;'Настройки'!$B$3,ISBLANK(CH746),CH746=0),"",CH746)</x:f>
      </x:c>
      <x:c r="DS746" s="50" t="str">
        <x:f>IF(OR(27&gt;'Настройки'!$B$3,ISBLANK(CI746),CI746=0),"",CI746)</x:f>
      </x:c>
      <x:c r="DT746" s="50" t="str">
        <x:f>IF(OR(28&gt;'Настройки'!$B$3,ISBLANK(CJ746),CJ746=0),"",CJ746)</x:f>
      </x:c>
      <x:c r="DU746" s="50" t="str">
        <x:f>IF(OR(29&gt;'Настройки'!$B$3,ISBLANK(CK746),CK746=0),"",CK746)</x:f>
      </x:c>
      <x:c r="DV746" s="50" t="str">
        <x:f>IF(OR(30&gt;'Настройки'!$B$3,ISBLANK(CL746),CL746=0),"",CL746)</x:f>
      </x:c>
      <x:c r="DW746" s="50" t="str">
        <x:f>IF(OR(31&gt;'Настройки'!$B$3,ISBLANK(CM746),CM746=0),"",CM746)</x:f>
      </x:c>
      <x:c r="DX746" s="50" t="str">
        <x:f>IF(OR(32&gt;'Настройки'!$B$3,ISBLANK(CN746),CN746=0),"",CN746)</x:f>
      </x:c>
      <x:c r="DY746" s="50" t="str">
        <x:f>IF(OR(33&gt;'Настройки'!$B$3,ISBLANK(CO746),CO746=0),"",CO746)</x:f>
      </x:c>
      <x:c r="DZ746" s="50" t="str">
        <x:f>IF(OR(34&gt;'Настройки'!$B$3,ISBLANK(CP746),CP746=0),"",CP746)</x:f>
      </x:c>
      <x:c r="EA746" s="50" t="str">
        <x:f>IF(OR(35&gt;'Настройки'!$B$3,ISBLANK(CQ746),CQ746=0),"",CQ746)</x:f>
      </x:c>
      <x:c r="EB746" s="50" t="str">
        <x:f>IF(OR(36&gt;'Настройки'!$B$3,ISBLANK(CR746),CR746=0),"",CR746)</x:f>
      </x:c>
      <x:c r="EC746" s="50" t="str">
        <x:f>IF(A746="","",IF(OR(BB746="AZ",BB746="BZ"),10000+ROW(),IF(AZ746&gt;'Настройки'!$B$11,20000+ROW(),IF(BF746&lt;&gt;"Обычный",30000+ROW(),IF(AX746&lt;=0,40000+ROW(),"")))))</x:f>
      </x:c>
      <x:c r="ED746" s="50" t="str">
        <x:f>IF(EC746="","",COUNTIFS($EC$2:$EC$1001,"&gt;0",$EC$2:$EC$1001,"&lt;"&amp;EC746)+1)</x:f>
      </x:c>
    </x:row>
    <x:row r="747">
      <x:c r="A747" s="115"/>
      <x:c r="B747" s="115"/>
      <x:c r="C747" s="115"/>
      <x:c r="D747" s="118"/>
      <x:c r="E747" s="118"/>
      <x:c r="F747" s="118"/>
      <x:c r="G747" s="118"/>
      <x:c r="H747" s="118"/>
      <x:c r="I747" s="118"/>
      <x:c r="J747" s="118"/>
      <x:c r="K747" s="118"/>
      <x:c r="L747" s="118"/>
      <x:c r="M747" s="118"/>
      <x:c r="N747" s="118"/>
      <x:c r="O747" s="118"/>
      <x:c r="P747" s="118"/>
      <x:c r="Q747" s="118"/>
      <x:c r="R747" s="118"/>
      <x:c r="S747" s="118"/>
      <x:c r="T747" s="118"/>
      <x:c r="U747" s="118"/>
      <x:c r="V747" s="118"/>
      <x:c r="W747" s="118"/>
      <x:c r="X747" s="118"/>
      <x:c r="Y747" s="118"/>
      <x:c r="Z747" s="118"/>
      <x:c r="AA747" s="118"/>
      <x:c r="AB747" s="118"/>
      <x:c r="AC747" s="118"/>
      <x:c r="AD747" s="118"/>
      <x:c r="AE747" s="118"/>
      <x:c r="AF747" s="118"/>
      <x:c r="AG747" s="118"/>
      <x:c r="AH747" s="118"/>
      <x:c r="AI747" s="118"/>
      <x:c r="AJ747" s="118"/>
      <x:c r="AK747" s="118"/>
      <x:c r="AL747" s="118"/>
      <x:c r="AM747" s="118"/>
      <x:c r="AN747" s="118"/>
      <x:c r="AO747" s="118"/>
      <x:c r="AP747" s="115"/>
      <x:c r="AQ747" s="49" t="str">
        <x:f>IF(A747="","",COUNT(BI747:INDEX(BI747:CR747,1,'Настройки'!$B$3)))</x:f>
      </x:c>
      <x:c r="AR747" s="49" t="str">
        <x:f>IF(A747="","",SUM(BI747:INDEX(BI747:CR747,1,'Настройки'!$B$3)))</x:f>
      </x:c>
      <x:c r="AS747" s="58" t="str">
        <x:f>IF(A747="","",IF('Настройки'!$B$4="Стоимость потребления",AR747*D747,IF('Настройки'!$B$4="Количество",AR747,E747)))</x:f>
      </x:c>
      <x:c r="AT747" s="61" t="str">
        <x:f>IF(OR(A747="",AS747&lt;0,SUM($AS$2:$AS$1001)&lt;=0),"",AS747/SUM($AS$2:$AS$1001))</x:f>
      </x:c>
      <x:c r="AU747" s="61" t="str">
        <x:f>IF(OR(A747="",AS747&lt;0,SUM($AS$2:$AS$1001)&lt;=0),"",SUMIFS($AS$2:$AS$1001,$AS$2:$AS$1001,"&gt;"&amp;AS747)/SUM($AS$2:$AS$1001))</x:f>
      </x:c>
      <x:c r="AV747" s="61" t="str">
        <x:f>IF(OR(A747="",AS747&lt;0,SUM($AS$2:$AS$1001)&lt;=0),"",SUMIFS($AS$2:$AS$1001,$AS$2:$AS$1001,"&gt;="&amp;AS747)/SUM($AS$2:$AS$1001))</x:f>
      </x:c>
      <x:c r="AW747" s="49" t="str">
        <x:f>IF(A747="","",IF(SUM($AS$2:$AS$1001)&lt;=0,"Не определён",IF(AS747&lt;0,"Исключение",IF(AU747&lt;'Настройки'!$B$5,"A",IF(AU747&lt;'Настройки'!$B$6,"B","C")))))</x:f>
      </x:c>
      <x:c r="AX747" s="58" t="str">
        <x:f>IF(A747="","",IF(AQ747=0,"",AVERAGE(BI747:INDEX(BI747:CR747,1,'Настройки'!$B$3))))</x:f>
      </x:c>
      <x:c r="AY747" s="58" t="str">
        <x:f>IF(OR(A747="",AQ747=0),"",STDEVP(BI747:INDEX(BI747:CR747,1,'Настройки'!$B$3)))</x:f>
      </x:c>
      <x:c r="AZ747" s="61" t="str">
        <x:f>IF(OR(A747="",AQ747&lt;'Настройки'!$B$12,AX747&lt;=0,AND('Настройки'!$B$10="Блокировать",COUNTIF(F747:INDEX(F747:AO747,1,'Настройки'!$B$3),"&lt;0")&gt;0)),"",AY747/ABS(AX747))</x:f>
      </x:c>
      <x:c r="BA747" s="49" t="str">
        <x:f>IF(A747="","",IF(AND('Настройки'!$B$10="Блокировать",COUNTIF(F747:INDEX(F747:AO747,1,'Настройки'!$B$3),"&lt;0")&gt;0),"Не определён",IF(AQ747&lt;'Настройки'!$B$12,"Не определён",IF(AX747=0,"Нет спроса",IF(AX747&lt;0,"Не определён",IF(AZ747&lt;='Настройки'!$B$7,"X",IF(AZ747&lt;='Настройки'!$B$8,"Y","Z")))))))</x:f>
      </x:c>
      <x:c r="BB747" s="49" t="str">
        <x:f>IF(OR(A747="",LEN(AW747)&lt;&gt;1,LEN(BA747)&lt;&gt;1),"",AW747&amp;BA747)</x:f>
      </x:c>
      <x:c r="BC747" s="61" t="str">
        <x:f>IF(OR(A747="",AQ747=0),"",(COUNT(BI747:INDEX(BI747:CR747,1,'Настройки'!$B$3))-COUNT(CS747:INDEX(CS747:EB747,1,'Настройки'!$B$3)))/AQ747)</x:f>
      </x:c>
      <x:c r="BD747" s="64" t="str">
        <x:f>IF(OR(A747="",COUNT(CS747:INDEX(CS747:EB747,1,'Настройки'!$B$3))=0),"",AQ747/COUNT(CS747:INDEX(CS747:EB747,1,'Настройки'!$B$3)))</x:f>
      </x:c>
      <x:c r="BE747" s="64" t="str">
        <x:f>IF(OR(A747="",COUNT(CS747:INDEX(CS747:EB747,1,'Настройки'!$B$3))=0),"",IF(AVERAGE(CS747:INDEX(CS747:EB747,1,'Настройки'!$B$3))=0,"",(STDEVP(CS747:INDEX(CS747:EB747,1,'Настройки'!$B$3))/ABS(AVERAGE(CS747:INDEX(CS747:EB747,1,'Настройки'!$B$3))))^2))</x:f>
      </x:c>
      <x:c r="BF747" s="49" t="str">
        <x:f>IF(A747="","",IF(AQ747&lt;3,"Недостаточно",IF(AQ747&lt;6,"Предварительный","Обычный")))</x:f>
      </x:c>
      <x:c r="BG747" s="49" t="str">
        <x:f>IF(A747="","",IF(COUNTIF(F747:INDEX(F747:AO747,1,'Настройки'!$B$3),"&lt;0")&gt;0,IF('Настройки'!$B$10="Блокировать","Отрицательный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"),"")&amp;IF(AQ747&lt;3,"Недостаточно истории. ",IF(AQ747&lt;6,"Предварительная классификация. ",""))&amp;IF(AX747=0,"Нет спроса за горизонт. ","")&amp;IF(AZ747&gt;'Настройки'!$B$11,"Экстремальная вариативность. ",""))</x:f>
      </x:c>
      <x:c r="BH747" s="49" t="str">
        <x:f>IF(A747="","",IFERROR(VLOOKUP(BB747,'Настройки'!$D$3:$E$11,2,FALSE),"Сначала проверьте исходные данные и историю спроса.")&amp;" Уточните срок поставки, MOQ и критичность.")</x:f>
      </x:c>
      <x:c r="BI747" s="50" t="str">
        <x:f>IF(1&gt;'Настройки'!$B$3,"",IF(ISBLANK(F747),IF('Настройки'!$B$9="Нулевой спрос",0,""),IF(F747&lt;0,IF('Настройки'!$B$10="Исключить","",IF('Настройки'!$B$10="Абсолютные значения",ABS(F747),F747)),F747)))</x:f>
      </x:c>
      <x:c r="BJ747" s="50" t="str">
        <x:f>IF(2&gt;'Настройки'!$B$3,"",IF(ISBLANK(G747),IF('Настройки'!$B$9="Нулевой спрос",0,""),IF(G747&lt;0,IF('Настройки'!$B$10="Исключить","",IF('Настройки'!$B$10="Абсолютные значения",ABS(G747),G747)),G747)))</x:f>
      </x:c>
      <x:c r="BK747" s="50" t="str">
        <x:f>IF(3&gt;'Настройки'!$B$3,"",IF(ISBLANK(H747),IF('Настройки'!$B$9="Нулевой спрос",0,""),IF(H747&lt;0,IF('Настройки'!$B$10="Исключить","",IF('Настройки'!$B$10="Абсолютные значения",ABS(H747),H747)),H747)))</x:f>
      </x:c>
      <x:c r="BL747" s="50" t="str">
        <x:f>IF(4&gt;'Настройки'!$B$3,"",IF(ISBLANK(I747),IF('Настройки'!$B$9="Нулевой спрос",0,""),IF(I747&lt;0,IF('Настройки'!$B$10="Исключить","",IF('Настройки'!$B$10="Абсолютные значения",ABS(I747),I747)),I747)))</x:f>
      </x:c>
      <x:c r="BM747" s="50" t="str">
        <x:f>IF(5&gt;'Настройки'!$B$3,"",IF(ISBLANK(J747),IF('Настройки'!$B$9="Нулевой спрос",0,""),IF(J747&lt;0,IF('Настройки'!$B$10="Исключить","",IF('Настройки'!$B$10="Абсолютные значения",ABS(J747),J747)),J747)))</x:f>
      </x:c>
      <x:c r="BN747" s="50" t="str">
        <x:f>IF(6&gt;'Настройки'!$B$3,"",IF(ISBLANK(K747),IF('Настройки'!$B$9="Нулевой спрос",0,""),IF(K747&lt;0,IF('Настройки'!$B$10="Исключить","",IF('Настройки'!$B$10="Абсолютные значения",ABS(K747),K747)),K747)))</x:f>
      </x:c>
      <x:c r="BO747" s="50" t="str">
        <x:f>IF(7&gt;'Настройки'!$B$3,"",IF(ISBLANK(L747),IF('Настройки'!$B$9="Нулевой спрос",0,""),IF(L747&lt;0,IF('Настройки'!$B$10="Исключить","",IF('Настройки'!$B$10="Абсолютные значения",ABS(L747),L747)),L747)))</x:f>
      </x:c>
      <x:c r="BP747" s="50" t="str">
        <x:f>IF(8&gt;'Настройки'!$B$3,"",IF(ISBLANK(M747),IF('Настройки'!$B$9="Нулевой спрос",0,""),IF(M747&lt;0,IF('Настройки'!$B$10="Исключить","",IF('Настройки'!$B$10="Абсолютные значения",ABS(M747),M747)),M747)))</x:f>
      </x:c>
      <x:c r="BQ747" s="50" t="str">
        <x:f>IF(9&gt;'Настройки'!$B$3,"",IF(ISBLANK(N747),IF('Настройки'!$B$9="Нулевой спрос",0,""),IF(N747&lt;0,IF('Настройки'!$B$10="Исключить","",IF('Настройки'!$B$10="Абсолютные значения",ABS(N747),N747)),N747)))</x:f>
      </x:c>
      <x:c r="BR747" s="50" t="str">
        <x:f>IF(10&gt;'Настройки'!$B$3,"",IF(ISBLANK(O747),IF('Настройки'!$B$9="Нулевой спрос",0,""),IF(O747&lt;0,IF('Настройки'!$B$10="Исключить","",IF('Настройки'!$B$10="Абсолютные значения",ABS(O747),O747)),O747)))</x:f>
      </x:c>
      <x:c r="BS747" s="50" t="str">
        <x:f>IF(11&gt;'Настройки'!$B$3,"",IF(ISBLANK(P747),IF('Настройки'!$B$9="Нулевой спрос",0,""),IF(P747&lt;0,IF('Настройки'!$B$10="Исключить","",IF('Настройки'!$B$10="Абсолютные значения",ABS(P747),P747)),P747)))</x:f>
      </x:c>
      <x:c r="BT747" s="50" t="str">
        <x:f>IF(12&gt;'Настройки'!$B$3,"",IF(ISBLANK(Q747),IF('Настройки'!$B$9="Нулевой спрос",0,""),IF(Q747&lt;0,IF('Настройки'!$B$10="Исключить","",IF('Настройки'!$B$10="Абсолютные значения",ABS(Q747),Q747)),Q747)))</x:f>
      </x:c>
      <x:c r="BU747" s="50" t="str">
        <x:f>IF(13&gt;'Настройки'!$B$3,"",IF(ISBLANK(R747),IF('Настройки'!$B$9="Нулевой спрос",0,""),IF(R747&lt;0,IF('Настройки'!$B$10="Исключить","",IF('Настройки'!$B$10="Абсолютные значения",ABS(R747),R747)),R747)))</x:f>
      </x:c>
      <x:c r="BV747" s="50" t="str">
        <x:f>IF(14&gt;'Настройки'!$B$3,"",IF(ISBLANK(S747),IF('Настройки'!$B$9="Нулевой спрос",0,""),IF(S747&lt;0,IF('Настройки'!$B$10="Исключить","",IF('Настройки'!$B$10="Абсолютные значения",ABS(S747),S747)),S747)))</x:f>
      </x:c>
      <x:c r="BW747" s="50" t="str">
        <x:f>IF(15&gt;'Настройки'!$B$3,"",IF(ISBLANK(T747),IF('Настройки'!$B$9="Нулевой спрос",0,""),IF(T747&lt;0,IF('Настройки'!$B$10="Исключить","",IF('Настройки'!$B$10="Абсолютные значения",ABS(T747),T747)),T747)))</x:f>
      </x:c>
      <x:c r="BX747" s="50" t="str">
        <x:f>IF(16&gt;'Настройки'!$B$3,"",IF(ISBLANK(U747),IF('Настройки'!$B$9="Нулевой спрос",0,""),IF(U747&lt;0,IF('Настройки'!$B$10="Исключить","",IF('Настройки'!$B$10="Абсолютные значения",ABS(U747),U747)),U747)))</x:f>
      </x:c>
      <x:c r="BY747" s="50" t="str">
        <x:f>IF(17&gt;'Настройки'!$B$3,"",IF(ISBLANK(V747),IF('Настройки'!$B$9="Нулевой спрос",0,""),IF(V747&lt;0,IF('Настройки'!$B$10="Исключить","",IF('Настройки'!$B$10="Абсолютные значения",ABS(V747),V747)),V747)))</x:f>
      </x:c>
      <x:c r="BZ747" s="50" t="str">
        <x:f>IF(18&gt;'Настройки'!$B$3,"",IF(ISBLANK(W747),IF('Настройки'!$B$9="Нулевой спрос",0,""),IF(W747&lt;0,IF('Настройки'!$B$10="Исключить","",IF('Настройки'!$B$10="Абсолютные значения",ABS(W747),W747)),W747)))</x:f>
      </x:c>
      <x:c r="CA747" s="50" t="str">
        <x:f>IF(19&gt;'Настройки'!$B$3,"",IF(ISBLANK(X747),IF('Настройки'!$B$9="Нулевой спрос",0,""),IF(X747&lt;0,IF('Настройки'!$B$10="Исключить","",IF('Настройки'!$B$10="Абсолютные значения",ABS(X747),X747)),X747)))</x:f>
      </x:c>
      <x:c r="CB747" s="50" t="str">
        <x:f>IF(20&gt;'Настройки'!$B$3,"",IF(ISBLANK(Y747),IF('Настройки'!$B$9="Нулевой спрос",0,""),IF(Y747&lt;0,IF('Настройки'!$B$10="Исключить","",IF('Настройки'!$B$10="Абсолютные значения",ABS(Y747),Y747)),Y747)))</x:f>
      </x:c>
      <x:c r="CC747" s="50" t="str">
        <x:f>IF(21&gt;'Настройки'!$B$3,"",IF(ISBLANK(Z747),IF('Настройки'!$B$9="Нулевой спрос",0,""),IF(Z747&lt;0,IF('Настройки'!$B$10="Исключить","",IF('Настройки'!$B$10="Абсолютные значения",ABS(Z747),Z747)),Z747)))</x:f>
      </x:c>
      <x:c r="CD747" s="50" t="str">
        <x:f>IF(22&gt;'Настройки'!$B$3,"",IF(ISBLANK(AA747),IF('Настройки'!$B$9="Нулевой спрос",0,""),IF(AA747&lt;0,IF('Настройки'!$B$10="Исключить","",IF('Настройки'!$B$10="Абсолютные значения",ABS(AA747),AA747)),AA747)))</x:f>
      </x:c>
      <x:c r="CE747" s="50" t="str">
        <x:f>IF(23&gt;'Настройки'!$B$3,"",IF(ISBLANK(AB747),IF('Настройки'!$B$9="Нулевой спрос",0,""),IF(AB747&lt;0,IF('Настройки'!$B$10="Исключить","",IF('Настройки'!$B$10="Абсолютные значения",ABS(AB747),AB747)),AB747)))</x:f>
      </x:c>
      <x:c r="CF747" s="50" t="str">
        <x:f>IF(24&gt;'Настройки'!$B$3,"",IF(ISBLANK(AC747),IF('Настройки'!$B$9="Нулевой спрос",0,""),IF(AC747&lt;0,IF('Настройки'!$B$10="Исключить","",IF('Настройки'!$B$10="Абсолютные значения",ABS(AC747),AC747)),AC747)))</x:f>
      </x:c>
      <x:c r="CG747" s="50" t="str">
        <x:f>IF(25&gt;'Настройки'!$B$3,"",IF(ISBLANK(AD747),IF('Настройки'!$B$9="Нулевой спрос",0,""),IF(AD747&lt;0,IF('Настройки'!$B$10="Исключить","",IF('Настройки'!$B$10="Абсолютные значения",ABS(AD747),AD747)),AD747)))</x:f>
      </x:c>
      <x:c r="CH747" s="50" t="str">
        <x:f>IF(26&gt;'Настройки'!$B$3,"",IF(ISBLANK(AE747),IF('Настройки'!$B$9="Нулевой спрос",0,""),IF(AE747&lt;0,IF('Настройки'!$B$10="Исключить","",IF('Настройки'!$B$10="Абсолютные значения",ABS(AE747),AE747)),AE747)))</x:f>
      </x:c>
      <x:c r="CI747" s="50" t="str">
        <x:f>IF(27&gt;'Настройки'!$B$3,"",IF(ISBLANK(AF747),IF('Настройки'!$B$9="Нулевой спрос",0,""),IF(AF747&lt;0,IF('Настройки'!$B$10="Исключить","",IF('Настройки'!$B$10="Абсолютные значения",ABS(AF747),AF747)),AF747)))</x:f>
      </x:c>
      <x:c r="CJ747" s="50" t="str">
        <x:f>IF(28&gt;'Настройки'!$B$3,"",IF(ISBLANK(AG747),IF('Настройки'!$B$9="Нулевой спрос",0,""),IF(AG747&lt;0,IF('Настройки'!$B$10="Исключить","",IF('Настройки'!$B$10="Абсолютные значения",ABS(AG747),AG747)),AG747)))</x:f>
      </x:c>
      <x:c r="CK747" s="50" t="str">
        <x:f>IF(29&gt;'Настройки'!$B$3,"",IF(ISBLANK(AH747),IF('Настройки'!$B$9="Нулевой спрос",0,""),IF(AH747&lt;0,IF('Настройки'!$B$10="Исключить","",IF('Настройки'!$B$10="Абсолютные значения",ABS(AH747),AH747)),AH747)))</x:f>
      </x:c>
      <x:c r="CL747" s="50" t="str">
        <x:f>IF(30&gt;'Настройки'!$B$3,"",IF(ISBLANK(AI747),IF('Настройки'!$B$9="Нулевой спрос",0,""),IF(AI747&lt;0,IF('Настройки'!$B$10="Исключить","",IF('Настройки'!$B$10="Абсолютные значения",ABS(AI747),AI747)),AI747)))</x:f>
      </x:c>
      <x:c r="CM747" s="50" t="str">
        <x:f>IF(31&gt;'Настройки'!$B$3,"",IF(ISBLANK(AJ747),IF('Настройки'!$B$9="Нулевой спрос",0,""),IF(AJ747&lt;0,IF('Настройки'!$B$10="Исключить","",IF('Настройки'!$B$10="Абсолютные значения",ABS(AJ747),AJ747)),AJ747)))</x:f>
      </x:c>
      <x:c r="CN747" s="50" t="str">
        <x:f>IF(32&gt;'Настройки'!$B$3,"",IF(ISBLANK(AK747),IF('Настройки'!$B$9="Нулевой спрос",0,""),IF(AK747&lt;0,IF('Настройки'!$B$10="Исключить","",IF('Настройки'!$B$10="Абсолютные значения",ABS(AK747),AK747)),AK747)))</x:f>
      </x:c>
      <x:c r="CO747" s="50" t="str">
        <x:f>IF(33&gt;'Настройки'!$B$3,"",IF(ISBLANK(AL747),IF('Настройки'!$B$9="Нулевой спрос",0,""),IF(AL747&lt;0,IF('Настройки'!$B$10="Исключить","",IF('Настройки'!$B$10="Абсолютные значения",ABS(AL747),AL747)),AL747)))</x:f>
      </x:c>
      <x:c r="CP747" s="50" t="str">
        <x:f>IF(34&gt;'Настройки'!$B$3,"",IF(ISBLANK(AM747),IF('Настройки'!$B$9="Нулевой спрос",0,""),IF(AM747&lt;0,IF('Настройки'!$B$10="Исключить","",IF('Настройки'!$B$10="Абсолютные значения",ABS(AM747),AM747)),AM747)))</x:f>
      </x:c>
      <x:c r="CQ747" s="50" t="str">
        <x:f>IF(35&gt;'Настройки'!$B$3,"",IF(ISBLANK(AN747),IF('Настройки'!$B$9="Нулевой спрос",0,""),IF(AN747&lt;0,IF('Настройки'!$B$10="Исключить","",IF('Настройки'!$B$10="Абсолютные значения",ABS(AN747),AN747)),AN747)))</x:f>
      </x:c>
      <x:c r="CR747" s="50" t="str">
        <x:f>IF(36&gt;'Настройки'!$B$3,"",IF(ISBLANK(AO747),IF('Настройки'!$B$9="Нулевой спрос",0,""),IF(AO747&lt;0,IF('Настройки'!$B$10="Исключить","",IF('Настройки'!$B$10="Абсолютные значения",ABS(AO747),AO747)),AO747)))</x:f>
      </x:c>
      <x:c r="CS747" s="50" t="str">
        <x:f>IF(OR(1&gt;'Настройки'!$B$3,ISBLANK(BI747),BI747=0),"",BI747)</x:f>
      </x:c>
      <x:c r="CT747" s="50" t="str">
        <x:f>IF(OR(2&gt;'Настройки'!$B$3,ISBLANK(BJ747),BJ747=0),"",BJ747)</x:f>
      </x:c>
      <x:c r="CU747" s="50" t="str">
        <x:f>IF(OR(3&gt;'Настройки'!$B$3,ISBLANK(BK747),BK747=0),"",BK747)</x:f>
      </x:c>
      <x:c r="CV747" s="50" t="str">
        <x:f>IF(OR(4&gt;'Настройки'!$B$3,ISBLANK(BL747),BL747=0),"",BL747)</x:f>
      </x:c>
      <x:c r="CW747" s="50" t="str">
        <x:f>IF(OR(5&gt;'Настройки'!$B$3,ISBLANK(BM747),BM747=0),"",BM747)</x:f>
      </x:c>
      <x:c r="CX747" s="50" t="str">
        <x:f>IF(OR(6&gt;'Настройки'!$B$3,ISBLANK(BN747),BN747=0),"",BN747)</x:f>
      </x:c>
      <x:c r="CY747" s="50" t="str">
        <x:f>IF(OR(7&gt;'Настройки'!$B$3,ISBLANK(BO747),BO747=0),"",BO747)</x:f>
      </x:c>
      <x:c r="CZ747" s="50" t="str">
        <x:f>IF(OR(8&gt;'Настройки'!$B$3,ISBLANK(BP747),BP747=0),"",BP747)</x:f>
      </x:c>
      <x:c r="DA747" s="50" t="str">
        <x:f>IF(OR(9&gt;'Настройки'!$B$3,ISBLANK(BQ747),BQ747=0),"",BQ747)</x:f>
      </x:c>
      <x:c r="DB747" s="50" t="str">
        <x:f>IF(OR(10&gt;'Настройки'!$B$3,ISBLANK(BR747),BR747=0),"",BR747)</x:f>
      </x:c>
      <x:c r="DC747" s="50" t="str">
        <x:f>IF(OR(11&gt;'Настройки'!$B$3,ISBLANK(BS747),BS747=0),"",BS747)</x:f>
      </x:c>
      <x:c r="DD747" s="50" t="str">
        <x:f>IF(OR(12&gt;'Настройки'!$B$3,ISBLANK(BT747),BT747=0),"",BT747)</x:f>
      </x:c>
      <x:c r="DE747" s="50" t="str">
        <x:f>IF(OR(13&gt;'Настройки'!$B$3,ISBLANK(BU747),BU747=0),"",BU747)</x:f>
      </x:c>
      <x:c r="DF747" s="50" t="str">
        <x:f>IF(OR(14&gt;'Настройки'!$B$3,ISBLANK(BV747),BV747=0),"",BV747)</x:f>
      </x:c>
      <x:c r="DG747" s="50" t="str">
        <x:f>IF(OR(15&gt;'Настройки'!$B$3,ISBLANK(BW747),BW747=0),"",BW747)</x:f>
      </x:c>
      <x:c r="DH747" s="50" t="str">
        <x:f>IF(OR(16&gt;'Настройки'!$B$3,ISBLANK(BX747),BX747=0),"",BX747)</x:f>
      </x:c>
      <x:c r="DI747" s="50" t="str">
        <x:f>IF(OR(17&gt;'Настройки'!$B$3,ISBLANK(BY747),BY747=0),"",BY747)</x:f>
      </x:c>
      <x:c r="DJ747" s="50" t="str">
        <x:f>IF(OR(18&gt;'Настройки'!$B$3,ISBLANK(BZ747),BZ747=0),"",BZ747)</x:f>
      </x:c>
      <x:c r="DK747" s="50" t="str">
        <x:f>IF(OR(19&gt;'Настройки'!$B$3,ISBLANK(CA747),CA747=0),"",CA747)</x:f>
      </x:c>
      <x:c r="DL747" s="50" t="str">
        <x:f>IF(OR(20&gt;'Настройки'!$B$3,ISBLANK(CB747),CB747=0),"",CB747)</x:f>
      </x:c>
      <x:c r="DM747" s="50" t="str">
        <x:f>IF(OR(21&gt;'Настройки'!$B$3,ISBLANK(CC747),CC747=0),"",CC747)</x:f>
      </x:c>
      <x:c r="DN747" s="50" t="str">
        <x:f>IF(OR(22&gt;'Настройки'!$B$3,ISBLANK(CD747),CD747=0),"",CD747)</x:f>
      </x:c>
      <x:c r="DO747" s="50" t="str">
        <x:f>IF(OR(23&gt;'Настройки'!$B$3,ISBLANK(CE747),CE747=0),"",CE747)</x:f>
      </x:c>
      <x:c r="DP747" s="50" t="str">
        <x:f>IF(OR(24&gt;'Настройки'!$B$3,ISBLANK(CF747),CF747=0),"",CF747)</x:f>
      </x:c>
      <x:c r="DQ747" s="50" t="str">
        <x:f>IF(OR(25&gt;'Настройки'!$B$3,ISBLANK(CG747),CG747=0),"",CG747)</x:f>
      </x:c>
      <x:c r="DR747" s="50" t="str">
        <x:f>IF(OR(26&gt;'Настройки'!$B$3,ISBLANK(CH747),CH747=0),"",CH747)</x:f>
      </x:c>
      <x:c r="DS747" s="50" t="str">
        <x:f>IF(OR(27&gt;'Настройки'!$B$3,ISBLANK(CI747),CI747=0),"",CI747)</x:f>
      </x:c>
      <x:c r="DT747" s="50" t="str">
        <x:f>IF(OR(28&gt;'Настройки'!$B$3,ISBLANK(CJ747),CJ747=0),"",CJ747)</x:f>
      </x:c>
      <x:c r="DU747" s="50" t="str">
        <x:f>IF(OR(29&gt;'Настройки'!$B$3,ISBLANK(CK747),CK747=0),"",CK747)</x:f>
      </x:c>
      <x:c r="DV747" s="50" t="str">
        <x:f>IF(OR(30&gt;'Настройки'!$B$3,ISBLANK(CL747),CL747=0),"",CL747)</x:f>
      </x:c>
      <x:c r="DW747" s="50" t="str">
        <x:f>IF(OR(31&gt;'Настройки'!$B$3,ISBLANK(CM747),CM747=0),"",CM747)</x:f>
      </x:c>
      <x:c r="DX747" s="50" t="str">
        <x:f>IF(OR(32&gt;'Настройки'!$B$3,ISBLANK(CN747),CN747=0),"",CN747)</x:f>
      </x:c>
      <x:c r="DY747" s="50" t="str">
        <x:f>IF(OR(33&gt;'Настройки'!$B$3,ISBLANK(CO747),CO747=0),"",CO747)</x:f>
      </x:c>
      <x:c r="DZ747" s="50" t="str">
        <x:f>IF(OR(34&gt;'Настройки'!$B$3,ISBLANK(CP747),CP747=0),"",CP747)</x:f>
      </x:c>
      <x:c r="EA747" s="50" t="str">
        <x:f>IF(OR(35&gt;'Настройки'!$B$3,ISBLANK(CQ747),CQ747=0),"",CQ747)</x:f>
      </x:c>
      <x:c r="EB747" s="50" t="str">
        <x:f>IF(OR(36&gt;'Настройки'!$B$3,ISBLANK(CR747),CR747=0),"",CR747)</x:f>
      </x:c>
      <x:c r="EC747" s="50" t="str">
        <x:f>IF(A747="","",IF(OR(BB747="AZ",BB747="BZ"),10000+ROW(),IF(AZ747&gt;'Настройки'!$B$11,20000+ROW(),IF(BF747&lt;&gt;"Обычный",30000+ROW(),IF(AX747&lt;=0,40000+ROW(),"")))))</x:f>
      </x:c>
      <x:c r="ED747" s="50" t="str">
        <x:f>IF(EC747="","",COUNTIFS($EC$2:$EC$1001,"&gt;0",$EC$2:$EC$1001,"&lt;"&amp;EC747)+1)</x:f>
      </x:c>
    </x:row>
    <x:row r="748">
      <x:c r="A748" s="115"/>
      <x:c r="B748" s="115"/>
      <x:c r="C748" s="115"/>
      <x:c r="D748" s="118"/>
      <x:c r="E748" s="118"/>
      <x:c r="F748" s="118"/>
      <x:c r="G748" s="118"/>
      <x:c r="H748" s="118"/>
      <x:c r="I748" s="118"/>
      <x:c r="J748" s="118"/>
      <x:c r="K748" s="118"/>
      <x:c r="L748" s="118"/>
      <x:c r="M748" s="118"/>
      <x:c r="N748" s="118"/>
      <x:c r="O748" s="118"/>
      <x:c r="P748" s="118"/>
      <x:c r="Q748" s="118"/>
      <x:c r="R748" s="118"/>
      <x:c r="S748" s="118"/>
      <x:c r="T748" s="118"/>
      <x:c r="U748" s="118"/>
      <x:c r="V748" s="118"/>
      <x:c r="W748" s="118"/>
      <x:c r="X748" s="118"/>
      <x:c r="Y748" s="118"/>
      <x:c r="Z748" s="118"/>
      <x:c r="AA748" s="118"/>
      <x:c r="AB748" s="118"/>
      <x:c r="AC748" s="118"/>
      <x:c r="AD748" s="118"/>
      <x:c r="AE748" s="118"/>
      <x:c r="AF748" s="118"/>
      <x:c r="AG748" s="118"/>
      <x:c r="AH748" s="118"/>
      <x:c r="AI748" s="118"/>
      <x:c r="AJ748" s="118"/>
      <x:c r="AK748" s="118"/>
      <x:c r="AL748" s="118"/>
      <x:c r="AM748" s="118"/>
      <x:c r="AN748" s="118"/>
      <x:c r="AO748" s="118"/>
      <x:c r="AP748" s="115"/>
      <x:c r="AQ748" s="49" t="str">
        <x:f>IF(A748="","",COUNT(BI748:INDEX(BI748:CR748,1,'Настройки'!$B$3)))</x:f>
      </x:c>
      <x:c r="AR748" s="49" t="str">
        <x:f>IF(A748="","",SUM(BI748:INDEX(BI748:CR748,1,'Настройки'!$B$3)))</x:f>
      </x:c>
      <x:c r="AS748" s="58" t="str">
        <x:f>IF(A748="","",IF('Настройки'!$B$4="Стоимость потребления",AR748*D748,IF('Настройки'!$B$4="Количество",AR748,E748)))</x:f>
      </x:c>
      <x:c r="AT748" s="61" t="str">
        <x:f>IF(OR(A748="",AS748&lt;0,SUM($AS$2:$AS$1001)&lt;=0),"",AS748/SUM($AS$2:$AS$1001))</x:f>
      </x:c>
      <x:c r="AU748" s="61" t="str">
        <x:f>IF(OR(A748="",AS748&lt;0,SUM($AS$2:$AS$1001)&lt;=0),"",SUMIFS($AS$2:$AS$1001,$AS$2:$AS$1001,"&gt;"&amp;AS748)/SUM($AS$2:$AS$1001))</x:f>
      </x:c>
      <x:c r="AV748" s="61" t="str">
        <x:f>IF(OR(A748="",AS748&lt;0,SUM($AS$2:$AS$1001)&lt;=0),"",SUMIFS($AS$2:$AS$1001,$AS$2:$AS$1001,"&gt;="&amp;AS748)/SUM($AS$2:$AS$1001))</x:f>
      </x:c>
      <x:c r="AW748" s="49" t="str">
        <x:f>IF(A748="","",IF(SUM($AS$2:$AS$1001)&lt;=0,"Не определён",IF(AS748&lt;0,"Исключение",IF(AU748&lt;'Настройки'!$B$5,"A",IF(AU748&lt;'Настройки'!$B$6,"B","C")))))</x:f>
      </x:c>
      <x:c r="AX748" s="58" t="str">
        <x:f>IF(A748="","",IF(AQ748=0,"",AVERAGE(BI748:INDEX(BI748:CR748,1,'Настройки'!$B$3))))</x:f>
      </x:c>
      <x:c r="AY748" s="58" t="str">
        <x:f>IF(OR(A748="",AQ748=0),"",STDEVP(BI748:INDEX(BI748:CR748,1,'Настройки'!$B$3)))</x:f>
      </x:c>
      <x:c r="AZ748" s="61" t="str">
        <x:f>IF(OR(A748="",AQ748&lt;'Настройки'!$B$12,AX748&lt;=0,AND('Настройки'!$B$10="Блокировать",COUNTIF(F748:INDEX(F748:AO748,1,'Настройки'!$B$3),"&lt;0")&gt;0)),"",AY748/ABS(AX748))</x:f>
      </x:c>
      <x:c r="BA748" s="49" t="str">
        <x:f>IF(A748="","",IF(AND('Настройки'!$B$10="Блокировать",COUNTIF(F748:INDEX(F748:AO748,1,'Настройки'!$B$3),"&lt;0")&gt;0),"Не определён",IF(AQ748&lt;'Настройки'!$B$12,"Не определён",IF(AX748=0,"Нет спроса",IF(AX748&lt;0,"Не определён",IF(AZ748&lt;='Настройки'!$B$7,"X",IF(AZ748&lt;='Настройки'!$B$8,"Y","Z")))))))</x:f>
      </x:c>
      <x:c r="BB748" s="49" t="str">
        <x:f>IF(OR(A748="",LEN(AW748)&lt;&gt;1,LEN(BA748)&lt;&gt;1),"",AW748&amp;BA748)</x:f>
      </x:c>
      <x:c r="BC748" s="61" t="str">
        <x:f>IF(OR(A748="",AQ748=0),"",(COUNT(BI748:INDEX(BI748:CR748,1,'Настройки'!$B$3))-COUNT(CS748:INDEX(CS748:EB748,1,'Настройки'!$B$3)))/AQ748)</x:f>
      </x:c>
      <x:c r="BD748" s="64" t="str">
        <x:f>IF(OR(A748="",COUNT(CS748:INDEX(CS748:EB748,1,'Настройки'!$B$3))=0),"",AQ748/COUNT(CS748:INDEX(CS748:EB748,1,'Настройки'!$B$3)))</x:f>
      </x:c>
      <x:c r="BE748" s="64" t="str">
        <x:f>IF(OR(A748="",COUNT(CS748:INDEX(CS748:EB748,1,'Настройки'!$B$3))=0),"",IF(AVERAGE(CS748:INDEX(CS748:EB748,1,'Настройки'!$B$3))=0,"",(STDEVP(CS748:INDEX(CS748:EB748,1,'Настройки'!$B$3))/ABS(AVERAGE(CS748:INDEX(CS748:EB748,1,'Настройки'!$B$3))))^2))</x:f>
      </x:c>
      <x:c r="BF748" s="49" t="str">
        <x:f>IF(A748="","",IF(AQ748&lt;3,"Недостаточно",IF(AQ748&lt;6,"Предварительный","Обычный")))</x:f>
      </x:c>
      <x:c r="BG748" s="49" t="str">
        <x:f>IF(A748="","",IF(COUNTIF(F748:INDEX(F748:AO748,1,'Настройки'!$B$3),"&lt;0")&gt;0,IF('Настройки'!$B$10="Блокировать","Отрицательный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"),"")&amp;IF(AQ748&lt;3,"Недостаточно истории. ",IF(AQ748&lt;6,"Предварительная классификация. ",""))&amp;IF(AX748=0,"Нет спроса за горизонт. ","")&amp;IF(AZ748&gt;'Настройки'!$B$11,"Экстремальная вариативность. ",""))</x:f>
      </x:c>
      <x:c r="BH748" s="49" t="str">
        <x:f>IF(A748="","",IFERROR(VLOOKUP(BB748,'Настройки'!$D$3:$E$11,2,FALSE),"Сначала проверьте исходные данные и историю спроса.")&amp;" Уточните срок поставки, MOQ и критичность.")</x:f>
      </x:c>
      <x:c r="BI748" s="50" t="str">
        <x:f>IF(1&gt;'Настройки'!$B$3,"",IF(ISBLANK(F748),IF('Настройки'!$B$9="Нулевой спрос",0,""),IF(F748&lt;0,IF('Настройки'!$B$10="Исключить","",IF('Настройки'!$B$10="Абсолютные значения",ABS(F748),F748)),F748)))</x:f>
      </x:c>
      <x:c r="BJ748" s="50" t="str">
        <x:f>IF(2&gt;'Настройки'!$B$3,"",IF(ISBLANK(G748),IF('Настройки'!$B$9="Нулевой спрос",0,""),IF(G748&lt;0,IF('Настройки'!$B$10="Исключить","",IF('Настройки'!$B$10="Абсолютные значения",ABS(G748),G748)),G748)))</x:f>
      </x:c>
      <x:c r="BK748" s="50" t="str">
        <x:f>IF(3&gt;'Настройки'!$B$3,"",IF(ISBLANK(H748),IF('Настройки'!$B$9="Нулевой спрос",0,""),IF(H748&lt;0,IF('Настройки'!$B$10="Исключить","",IF('Настройки'!$B$10="Абсолютные значения",ABS(H748),H748)),H748)))</x:f>
      </x:c>
      <x:c r="BL748" s="50" t="str">
        <x:f>IF(4&gt;'Настройки'!$B$3,"",IF(ISBLANK(I748),IF('Настройки'!$B$9="Нулевой спрос",0,""),IF(I748&lt;0,IF('Настройки'!$B$10="Исключить","",IF('Настройки'!$B$10="Абсолютные значения",ABS(I748),I748)),I748)))</x:f>
      </x:c>
      <x:c r="BM748" s="50" t="str">
        <x:f>IF(5&gt;'Настройки'!$B$3,"",IF(ISBLANK(J748),IF('Настройки'!$B$9="Нулевой спрос",0,""),IF(J748&lt;0,IF('Настройки'!$B$10="Исключить","",IF('Настройки'!$B$10="Абсолютные значения",ABS(J748),J748)),J748)))</x:f>
      </x:c>
      <x:c r="BN748" s="50" t="str">
        <x:f>IF(6&gt;'Настройки'!$B$3,"",IF(ISBLANK(K748),IF('Настройки'!$B$9="Нулевой спрос",0,""),IF(K748&lt;0,IF('Настройки'!$B$10="Исключить","",IF('Настройки'!$B$10="Абсолютные значения",ABS(K748),K748)),K748)))</x:f>
      </x:c>
      <x:c r="BO748" s="50" t="str">
        <x:f>IF(7&gt;'Настройки'!$B$3,"",IF(ISBLANK(L748),IF('Настройки'!$B$9="Нулевой спрос",0,""),IF(L748&lt;0,IF('Настройки'!$B$10="Исключить","",IF('Настройки'!$B$10="Абсолютные значения",ABS(L748),L748)),L748)))</x:f>
      </x:c>
      <x:c r="BP748" s="50" t="str">
        <x:f>IF(8&gt;'Настройки'!$B$3,"",IF(ISBLANK(M748),IF('Настройки'!$B$9="Нулевой спрос",0,""),IF(M748&lt;0,IF('Настройки'!$B$10="Исключить","",IF('Настройки'!$B$10="Абсолютные значения",ABS(M748),M748)),M748)))</x:f>
      </x:c>
      <x:c r="BQ748" s="50" t="str">
        <x:f>IF(9&gt;'Настройки'!$B$3,"",IF(ISBLANK(N748),IF('Настройки'!$B$9="Нулевой спрос",0,""),IF(N748&lt;0,IF('Настройки'!$B$10="Исключить","",IF('Настройки'!$B$10="Абсолютные значения",ABS(N748),N748)),N748)))</x:f>
      </x:c>
      <x:c r="BR748" s="50" t="str">
        <x:f>IF(10&gt;'Настройки'!$B$3,"",IF(ISBLANK(O748),IF('Настройки'!$B$9="Нулевой спрос",0,""),IF(O748&lt;0,IF('Настройки'!$B$10="Исключить","",IF('Настройки'!$B$10="Абсолютные значения",ABS(O748),O748)),O748)))</x:f>
      </x:c>
      <x:c r="BS748" s="50" t="str">
        <x:f>IF(11&gt;'Настройки'!$B$3,"",IF(ISBLANK(P748),IF('Настройки'!$B$9="Нулевой спрос",0,""),IF(P748&lt;0,IF('Настройки'!$B$10="Исключить","",IF('Настройки'!$B$10="Абсолютные значения",ABS(P748),P748)),P748)))</x:f>
      </x:c>
      <x:c r="BT748" s="50" t="str">
        <x:f>IF(12&gt;'Настройки'!$B$3,"",IF(ISBLANK(Q748),IF('Настройки'!$B$9="Нулевой спрос",0,""),IF(Q748&lt;0,IF('Настройки'!$B$10="Исключить","",IF('Настройки'!$B$10="Абсолютные значения",ABS(Q748),Q748)),Q748)))</x:f>
      </x:c>
      <x:c r="BU748" s="50" t="str">
        <x:f>IF(13&gt;'Настройки'!$B$3,"",IF(ISBLANK(R748),IF('Настройки'!$B$9="Нулевой спрос",0,""),IF(R748&lt;0,IF('Настройки'!$B$10="Исключить","",IF('Настройки'!$B$10="Абсолютные значения",ABS(R748),R748)),R748)))</x:f>
      </x:c>
      <x:c r="BV748" s="50" t="str">
        <x:f>IF(14&gt;'Настройки'!$B$3,"",IF(ISBLANK(S748),IF('Настройки'!$B$9="Нулевой спрос",0,""),IF(S748&lt;0,IF('Настройки'!$B$10="Исключить","",IF('Настройки'!$B$10="Абсолютные значения",ABS(S748),S748)),S748)))</x:f>
      </x:c>
      <x:c r="BW748" s="50" t="str">
        <x:f>IF(15&gt;'Настройки'!$B$3,"",IF(ISBLANK(T748),IF('Настройки'!$B$9="Нулевой спрос",0,""),IF(T748&lt;0,IF('Настройки'!$B$10="Исключить","",IF('Настройки'!$B$10="Абсолютные значения",ABS(T748),T748)),T748)))</x:f>
      </x:c>
      <x:c r="BX748" s="50" t="str">
        <x:f>IF(16&gt;'Настройки'!$B$3,"",IF(ISBLANK(U748),IF('Настройки'!$B$9="Нулевой спрос",0,""),IF(U748&lt;0,IF('Настройки'!$B$10="Исключить","",IF('Настройки'!$B$10="Абсолютные значения",ABS(U748),U748)),U748)))</x:f>
      </x:c>
      <x:c r="BY748" s="50" t="str">
        <x:f>IF(17&gt;'Настройки'!$B$3,"",IF(ISBLANK(V748),IF('Настройки'!$B$9="Нулевой спрос",0,""),IF(V748&lt;0,IF('Настройки'!$B$10="Исключить","",IF('Настройки'!$B$10="Абсолютные значения",ABS(V748),V748)),V748)))</x:f>
      </x:c>
      <x:c r="BZ748" s="50" t="str">
        <x:f>IF(18&gt;'Настройки'!$B$3,"",IF(ISBLANK(W748),IF('Настройки'!$B$9="Нулевой спрос",0,""),IF(W748&lt;0,IF('Настройки'!$B$10="Исключить","",IF('Настройки'!$B$10="Абсолютные значения",ABS(W748),W748)),W748)))</x:f>
      </x:c>
      <x:c r="CA748" s="50" t="str">
        <x:f>IF(19&gt;'Настройки'!$B$3,"",IF(ISBLANK(X748),IF('Настройки'!$B$9="Нулевой спрос",0,""),IF(X748&lt;0,IF('Настройки'!$B$10="Исключить","",IF('Настройки'!$B$10="Абсолютные значения",ABS(X748),X748)),X748)))</x:f>
      </x:c>
      <x:c r="CB748" s="50" t="str">
        <x:f>IF(20&gt;'Настройки'!$B$3,"",IF(ISBLANK(Y748),IF('Настройки'!$B$9="Нулевой спрос",0,""),IF(Y748&lt;0,IF('Настройки'!$B$10="Исключить","",IF('Настройки'!$B$10="Абсолютные значения",ABS(Y748),Y748)),Y748)))</x:f>
      </x:c>
      <x:c r="CC748" s="50" t="str">
        <x:f>IF(21&gt;'Настройки'!$B$3,"",IF(ISBLANK(Z748),IF('Настройки'!$B$9="Нулевой спрос",0,""),IF(Z748&lt;0,IF('Настройки'!$B$10="Исключить","",IF('Настройки'!$B$10="Абсолютные значения",ABS(Z748),Z748)),Z748)))</x:f>
      </x:c>
      <x:c r="CD748" s="50" t="str">
        <x:f>IF(22&gt;'Настройки'!$B$3,"",IF(ISBLANK(AA748),IF('Настройки'!$B$9="Нулевой спрос",0,""),IF(AA748&lt;0,IF('Настройки'!$B$10="Исключить","",IF('Настройки'!$B$10="Абсолютные значения",ABS(AA748),AA748)),AA748)))</x:f>
      </x:c>
      <x:c r="CE748" s="50" t="str">
        <x:f>IF(23&gt;'Настройки'!$B$3,"",IF(ISBLANK(AB748),IF('Настройки'!$B$9="Нулевой спрос",0,""),IF(AB748&lt;0,IF('Настройки'!$B$10="Исключить","",IF('Настройки'!$B$10="Абсолютные значения",ABS(AB748),AB748)),AB748)))</x:f>
      </x:c>
      <x:c r="CF748" s="50" t="str">
        <x:f>IF(24&gt;'Настройки'!$B$3,"",IF(ISBLANK(AC748),IF('Настройки'!$B$9="Нулевой спрос",0,""),IF(AC748&lt;0,IF('Настройки'!$B$10="Исключить","",IF('Настройки'!$B$10="Абсолютные значения",ABS(AC748),AC748)),AC748)))</x:f>
      </x:c>
      <x:c r="CG748" s="50" t="str">
        <x:f>IF(25&gt;'Настройки'!$B$3,"",IF(ISBLANK(AD748),IF('Настройки'!$B$9="Нулевой спрос",0,""),IF(AD748&lt;0,IF('Настройки'!$B$10="Исключить","",IF('Настройки'!$B$10="Абсолютные значения",ABS(AD748),AD748)),AD748)))</x:f>
      </x:c>
      <x:c r="CH748" s="50" t="str">
        <x:f>IF(26&gt;'Настройки'!$B$3,"",IF(ISBLANK(AE748),IF('Настройки'!$B$9="Нулевой спрос",0,""),IF(AE748&lt;0,IF('Настройки'!$B$10="Исключить","",IF('Настройки'!$B$10="Абсолютные значения",ABS(AE748),AE748)),AE748)))</x:f>
      </x:c>
      <x:c r="CI748" s="50" t="str">
        <x:f>IF(27&gt;'Настройки'!$B$3,"",IF(ISBLANK(AF748),IF('Настройки'!$B$9="Нулевой спрос",0,""),IF(AF748&lt;0,IF('Настройки'!$B$10="Исключить","",IF('Настройки'!$B$10="Абсолютные значения",ABS(AF748),AF748)),AF748)))</x:f>
      </x:c>
      <x:c r="CJ748" s="50" t="str">
        <x:f>IF(28&gt;'Настройки'!$B$3,"",IF(ISBLANK(AG748),IF('Настройки'!$B$9="Нулевой спрос",0,""),IF(AG748&lt;0,IF('Настройки'!$B$10="Исключить","",IF('Настройки'!$B$10="Абсолютные значения",ABS(AG748),AG748)),AG748)))</x:f>
      </x:c>
      <x:c r="CK748" s="50" t="str">
        <x:f>IF(29&gt;'Настройки'!$B$3,"",IF(ISBLANK(AH748),IF('Настройки'!$B$9="Нулевой спрос",0,""),IF(AH748&lt;0,IF('Настройки'!$B$10="Исключить","",IF('Настройки'!$B$10="Абсолютные значения",ABS(AH748),AH748)),AH748)))</x:f>
      </x:c>
      <x:c r="CL748" s="50" t="str">
        <x:f>IF(30&gt;'Настройки'!$B$3,"",IF(ISBLANK(AI748),IF('Настройки'!$B$9="Нулевой спрос",0,""),IF(AI748&lt;0,IF('Настройки'!$B$10="Исключить","",IF('Настройки'!$B$10="Абсолютные значения",ABS(AI748),AI748)),AI748)))</x:f>
      </x:c>
      <x:c r="CM748" s="50" t="str">
        <x:f>IF(31&gt;'Настройки'!$B$3,"",IF(ISBLANK(AJ748),IF('Настройки'!$B$9="Нулевой спрос",0,""),IF(AJ748&lt;0,IF('Настройки'!$B$10="Исключить","",IF('Настройки'!$B$10="Абсолютные значения",ABS(AJ748),AJ748)),AJ748)))</x:f>
      </x:c>
      <x:c r="CN748" s="50" t="str">
        <x:f>IF(32&gt;'Настройки'!$B$3,"",IF(ISBLANK(AK748),IF('Настройки'!$B$9="Нулевой спрос",0,""),IF(AK748&lt;0,IF('Настройки'!$B$10="Исключить","",IF('Настройки'!$B$10="Абсолютные значения",ABS(AK748),AK748)),AK748)))</x:f>
      </x:c>
      <x:c r="CO748" s="50" t="str">
        <x:f>IF(33&gt;'Настройки'!$B$3,"",IF(ISBLANK(AL748),IF('Настройки'!$B$9="Нулевой спрос",0,""),IF(AL748&lt;0,IF('Настройки'!$B$10="Исключить","",IF('Настройки'!$B$10="Абсолютные значения",ABS(AL748),AL748)),AL748)))</x:f>
      </x:c>
      <x:c r="CP748" s="50" t="str">
        <x:f>IF(34&gt;'Настройки'!$B$3,"",IF(ISBLANK(AM748),IF('Настройки'!$B$9="Нулевой спрос",0,""),IF(AM748&lt;0,IF('Настройки'!$B$10="Исключить","",IF('Настройки'!$B$10="Абсолютные значения",ABS(AM748),AM748)),AM748)))</x:f>
      </x:c>
      <x:c r="CQ748" s="50" t="str">
        <x:f>IF(35&gt;'Настройки'!$B$3,"",IF(ISBLANK(AN748),IF('Настройки'!$B$9="Нулевой спрос",0,""),IF(AN748&lt;0,IF('Настройки'!$B$10="Исключить","",IF('Настройки'!$B$10="Абсолютные значения",ABS(AN748),AN748)),AN748)))</x:f>
      </x:c>
      <x:c r="CR748" s="50" t="str">
        <x:f>IF(36&gt;'Настройки'!$B$3,"",IF(ISBLANK(AO748),IF('Настройки'!$B$9="Нулевой спрос",0,""),IF(AO748&lt;0,IF('Настройки'!$B$10="Исключить","",IF('Настройки'!$B$10="Абсолютные значения",ABS(AO748),AO748)),AO748)))</x:f>
      </x:c>
      <x:c r="CS748" s="50" t="str">
        <x:f>IF(OR(1&gt;'Настройки'!$B$3,ISBLANK(BI748),BI748=0),"",BI748)</x:f>
      </x:c>
      <x:c r="CT748" s="50" t="str">
        <x:f>IF(OR(2&gt;'Настройки'!$B$3,ISBLANK(BJ748),BJ748=0),"",BJ748)</x:f>
      </x:c>
      <x:c r="CU748" s="50" t="str">
        <x:f>IF(OR(3&gt;'Настройки'!$B$3,ISBLANK(BK748),BK748=0),"",BK748)</x:f>
      </x:c>
      <x:c r="CV748" s="50" t="str">
        <x:f>IF(OR(4&gt;'Настройки'!$B$3,ISBLANK(BL748),BL748=0),"",BL748)</x:f>
      </x:c>
      <x:c r="CW748" s="50" t="str">
        <x:f>IF(OR(5&gt;'Настройки'!$B$3,ISBLANK(BM748),BM748=0),"",BM748)</x:f>
      </x:c>
      <x:c r="CX748" s="50" t="str">
        <x:f>IF(OR(6&gt;'Настройки'!$B$3,ISBLANK(BN748),BN748=0),"",BN748)</x:f>
      </x:c>
      <x:c r="CY748" s="50" t="str">
        <x:f>IF(OR(7&gt;'Настройки'!$B$3,ISBLANK(BO748),BO748=0),"",BO748)</x:f>
      </x:c>
      <x:c r="CZ748" s="50" t="str">
        <x:f>IF(OR(8&gt;'Настройки'!$B$3,ISBLANK(BP748),BP748=0),"",BP748)</x:f>
      </x:c>
      <x:c r="DA748" s="50" t="str">
        <x:f>IF(OR(9&gt;'Настройки'!$B$3,ISBLANK(BQ748),BQ748=0),"",BQ748)</x:f>
      </x:c>
      <x:c r="DB748" s="50" t="str">
        <x:f>IF(OR(10&gt;'Настройки'!$B$3,ISBLANK(BR748),BR748=0),"",BR748)</x:f>
      </x:c>
      <x:c r="DC748" s="50" t="str">
        <x:f>IF(OR(11&gt;'Настройки'!$B$3,ISBLANK(BS748),BS748=0),"",BS748)</x:f>
      </x:c>
      <x:c r="DD748" s="50" t="str">
        <x:f>IF(OR(12&gt;'Настройки'!$B$3,ISBLANK(BT748),BT748=0),"",BT748)</x:f>
      </x:c>
      <x:c r="DE748" s="50" t="str">
        <x:f>IF(OR(13&gt;'Настройки'!$B$3,ISBLANK(BU748),BU748=0),"",BU748)</x:f>
      </x:c>
      <x:c r="DF748" s="50" t="str">
        <x:f>IF(OR(14&gt;'Настройки'!$B$3,ISBLANK(BV748),BV748=0),"",BV748)</x:f>
      </x:c>
      <x:c r="DG748" s="50" t="str">
        <x:f>IF(OR(15&gt;'Настройки'!$B$3,ISBLANK(BW748),BW748=0),"",BW748)</x:f>
      </x:c>
      <x:c r="DH748" s="50" t="str">
        <x:f>IF(OR(16&gt;'Настройки'!$B$3,ISBLANK(BX748),BX748=0),"",BX748)</x:f>
      </x:c>
      <x:c r="DI748" s="50" t="str">
        <x:f>IF(OR(17&gt;'Настройки'!$B$3,ISBLANK(BY748),BY748=0),"",BY748)</x:f>
      </x:c>
      <x:c r="DJ748" s="50" t="str">
        <x:f>IF(OR(18&gt;'Настройки'!$B$3,ISBLANK(BZ748),BZ748=0),"",BZ748)</x:f>
      </x:c>
      <x:c r="DK748" s="50" t="str">
        <x:f>IF(OR(19&gt;'Настройки'!$B$3,ISBLANK(CA748),CA748=0),"",CA748)</x:f>
      </x:c>
      <x:c r="DL748" s="50" t="str">
        <x:f>IF(OR(20&gt;'Настройки'!$B$3,ISBLANK(CB748),CB748=0),"",CB748)</x:f>
      </x:c>
      <x:c r="DM748" s="50" t="str">
        <x:f>IF(OR(21&gt;'Настройки'!$B$3,ISBLANK(CC748),CC748=0),"",CC748)</x:f>
      </x:c>
      <x:c r="DN748" s="50" t="str">
        <x:f>IF(OR(22&gt;'Настройки'!$B$3,ISBLANK(CD748),CD748=0),"",CD748)</x:f>
      </x:c>
      <x:c r="DO748" s="50" t="str">
        <x:f>IF(OR(23&gt;'Настройки'!$B$3,ISBLANK(CE748),CE748=0),"",CE748)</x:f>
      </x:c>
      <x:c r="DP748" s="50" t="str">
        <x:f>IF(OR(24&gt;'Настройки'!$B$3,ISBLANK(CF748),CF748=0),"",CF748)</x:f>
      </x:c>
      <x:c r="DQ748" s="50" t="str">
        <x:f>IF(OR(25&gt;'Настройки'!$B$3,ISBLANK(CG748),CG748=0),"",CG748)</x:f>
      </x:c>
      <x:c r="DR748" s="50" t="str">
        <x:f>IF(OR(26&gt;'Настройки'!$B$3,ISBLANK(CH748),CH748=0),"",CH748)</x:f>
      </x:c>
      <x:c r="DS748" s="50" t="str">
        <x:f>IF(OR(27&gt;'Настройки'!$B$3,ISBLANK(CI748),CI748=0),"",CI748)</x:f>
      </x:c>
      <x:c r="DT748" s="50" t="str">
        <x:f>IF(OR(28&gt;'Настройки'!$B$3,ISBLANK(CJ748),CJ748=0),"",CJ748)</x:f>
      </x:c>
      <x:c r="DU748" s="50" t="str">
        <x:f>IF(OR(29&gt;'Настройки'!$B$3,ISBLANK(CK748),CK748=0),"",CK748)</x:f>
      </x:c>
      <x:c r="DV748" s="50" t="str">
        <x:f>IF(OR(30&gt;'Настройки'!$B$3,ISBLANK(CL748),CL748=0),"",CL748)</x:f>
      </x:c>
      <x:c r="DW748" s="50" t="str">
        <x:f>IF(OR(31&gt;'Настройки'!$B$3,ISBLANK(CM748),CM748=0),"",CM748)</x:f>
      </x:c>
      <x:c r="DX748" s="50" t="str">
        <x:f>IF(OR(32&gt;'Настройки'!$B$3,ISBLANK(CN748),CN748=0),"",CN748)</x:f>
      </x:c>
      <x:c r="DY748" s="50" t="str">
        <x:f>IF(OR(33&gt;'Настройки'!$B$3,ISBLANK(CO748),CO748=0),"",CO748)</x:f>
      </x:c>
      <x:c r="DZ748" s="50" t="str">
        <x:f>IF(OR(34&gt;'Настройки'!$B$3,ISBLANK(CP748),CP748=0),"",CP748)</x:f>
      </x:c>
      <x:c r="EA748" s="50" t="str">
        <x:f>IF(OR(35&gt;'Настройки'!$B$3,ISBLANK(CQ748),CQ748=0),"",CQ748)</x:f>
      </x:c>
      <x:c r="EB748" s="50" t="str">
        <x:f>IF(OR(36&gt;'Настройки'!$B$3,ISBLANK(CR748),CR748=0),"",CR748)</x:f>
      </x:c>
      <x:c r="EC748" s="50" t="str">
        <x:f>IF(A748="","",IF(OR(BB748="AZ",BB748="BZ"),10000+ROW(),IF(AZ748&gt;'Настройки'!$B$11,20000+ROW(),IF(BF748&lt;&gt;"Обычный",30000+ROW(),IF(AX748&lt;=0,40000+ROW(),"")))))</x:f>
      </x:c>
      <x:c r="ED748" s="50" t="str">
        <x:f>IF(EC748="","",COUNTIFS($EC$2:$EC$1001,"&gt;0",$EC$2:$EC$1001,"&lt;"&amp;EC748)+1)</x:f>
      </x:c>
    </x:row>
    <x:row r="749">
      <x:c r="A749" s="115"/>
      <x:c r="B749" s="115"/>
      <x:c r="C749" s="115"/>
      <x:c r="D749" s="118"/>
      <x:c r="E749" s="118"/>
      <x:c r="F749" s="118"/>
      <x:c r="G749" s="118"/>
      <x:c r="H749" s="118"/>
      <x:c r="I749" s="118"/>
      <x:c r="J749" s="118"/>
      <x:c r="K749" s="118"/>
      <x:c r="L749" s="118"/>
      <x:c r="M749" s="118"/>
      <x:c r="N749" s="118"/>
      <x:c r="O749" s="118"/>
      <x:c r="P749" s="118"/>
      <x:c r="Q749" s="118"/>
      <x:c r="R749" s="118"/>
      <x:c r="S749" s="118"/>
      <x:c r="T749" s="118"/>
      <x:c r="U749" s="118"/>
      <x:c r="V749" s="118"/>
      <x:c r="W749" s="118"/>
      <x:c r="X749" s="118"/>
      <x:c r="Y749" s="118"/>
      <x:c r="Z749" s="118"/>
      <x:c r="AA749" s="118"/>
      <x:c r="AB749" s="118"/>
      <x:c r="AC749" s="118"/>
      <x:c r="AD749" s="118"/>
      <x:c r="AE749" s="118"/>
      <x:c r="AF749" s="118"/>
      <x:c r="AG749" s="118"/>
      <x:c r="AH749" s="118"/>
      <x:c r="AI749" s="118"/>
      <x:c r="AJ749" s="118"/>
      <x:c r="AK749" s="118"/>
      <x:c r="AL749" s="118"/>
      <x:c r="AM749" s="118"/>
      <x:c r="AN749" s="118"/>
      <x:c r="AO749" s="118"/>
      <x:c r="AP749" s="115"/>
      <x:c r="AQ749" s="49" t="str">
        <x:f>IF(A749="","",COUNT(BI749:INDEX(BI749:CR749,1,'Настройки'!$B$3)))</x:f>
      </x:c>
      <x:c r="AR749" s="49" t="str">
        <x:f>IF(A749="","",SUM(BI749:INDEX(BI749:CR749,1,'Настройки'!$B$3)))</x:f>
      </x:c>
      <x:c r="AS749" s="58" t="str">
        <x:f>IF(A749="","",IF('Настройки'!$B$4="Стоимость потребления",AR749*D749,IF('Настройки'!$B$4="Количество",AR749,E749)))</x:f>
      </x:c>
      <x:c r="AT749" s="61" t="str">
        <x:f>IF(OR(A749="",AS749&lt;0,SUM($AS$2:$AS$1001)&lt;=0),"",AS749/SUM($AS$2:$AS$1001))</x:f>
      </x:c>
      <x:c r="AU749" s="61" t="str">
        <x:f>IF(OR(A749="",AS749&lt;0,SUM($AS$2:$AS$1001)&lt;=0),"",SUMIFS($AS$2:$AS$1001,$AS$2:$AS$1001,"&gt;"&amp;AS749)/SUM($AS$2:$AS$1001))</x:f>
      </x:c>
      <x:c r="AV749" s="61" t="str">
        <x:f>IF(OR(A749="",AS749&lt;0,SUM($AS$2:$AS$1001)&lt;=0),"",SUMIFS($AS$2:$AS$1001,$AS$2:$AS$1001,"&gt;="&amp;AS749)/SUM($AS$2:$AS$1001))</x:f>
      </x:c>
      <x:c r="AW749" s="49" t="str">
        <x:f>IF(A749="","",IF(SUM($AS$2:$AS$1001)&lt;=0,"Не определён",IF(AS749&lt;0,"Исключение",IF(AU749&lt;'Настройки'!$B$5,"A",IF(AU749&lt;'Настройки'!$B$6,"B","C")))))</x:f>
      </x:c>
      <x:c r="AX749" s="58" t="str">
        <x:f>IF(A749="","",IF(AQ749=0,"",AVERAGE(BI749:INDEX(BI749:CR749,1,'Настройки'!$B$3))))</x:f>
      </x:c>
      <x:c r="AY749" s="58" t="str">
        <x:f>IF(OR(A749="",AQ749=0),"",STDEVP(BI749:INDEX(BI749:CR749,1,'Настройки'!$B$3)))</x:f>
      </x:c>
      <x:c r="AZ749" s="61" t="str">
        <x:f>IF(OR(A749="",AQ749&lt;'Настройки'!$B$12,AX749&lt;=0,AND('Настройки'!$B$10="Блокировать",COUNTIF(F749:INDEX(F749:AO749,1,'Настройки'!$B$3),"&lt;0")&gt;0)),"",AY749/ABS(AX749))</x:f>
      </x:c>
      <x:c r="BA749" s="49" t="str">
        <x:f>IF(A749="","",IF(AND('Настройки'!$B$10="Блокировать",COUNTIF(F749:INDEX(F749:AO749,1,'Настройки'!$B$3),"&lt;0")&gt;0),"Не определён",IF(AQ749&lt;'Настройки'!$B$12,"Не определён",IF(AX749=0,"Нет спроса",IF(AX749&lt;0,"Не определён",IF(AZ749&lt;='Настройки'!$B$7,"X",IF(AZ749&lt;='Настройки'!$B$8,"Y","Z")))))))</x:f>
      </x:c>
      <x:c r="BB749" s="49" t="str">
        <x:f>IF(OR(A749="",LEN(AW749)&lt;&gt;1,LEN(BA749)&lt;&gt;1),"",AW749&amp;BA749)</x:f>
      </x:c>
      <x:c r="BC749" s="61" t="str">
        <x:f>IF(OR(A749="",AQ749=0),"",(COUNT(BI749:INDEX(BI749:CR749,1,'Настройки'!$B$3))-COUNT(CS749:INDEX(CS749:EB749,1,'Настройки'!$B$3)))/AQ749)</x:f>
      </x:c>
      <x:c r="BD749" s="64" t="str">
        <x:f>IF(OR(A749="",COUNT(CS749:INDEX(CS749:EB749,1,'Настройки'!$B$3))=0),"",AQ749/COUNT(CS749:INDEX(CS749:EB749,1,'Настройки'!$B$3)))</x:f>
      </x:c>
      <x:c r="BE749" s="64" t="str">
        <x:f>IF(OR(A749="",COUNT(CS749:INDEX(CS749:EB749,1,'Настройки'!$B$3))=0),"",IF(AVERAGE(CS749:INDEX(CS749:EB749,1,'Настройки'!$B$3))=0,"",(STDEVP(CS749:INDEX(CS749:EB749,1,'Настройки'!$B$3))/ABS(AVERAGE(CS749:INDEX(CS749:EB749,1,'Настройки'!$B$3))))^2))</x:f>
      </x:c>
      <x:c r="BF749" s="49" t="str">
        <x:f>IF(A749="","",IF(AQ749&lt;3,"Недостаточно",IF(AQ749&lt;6,"Предварительный","Обычный")))</x:f>
      </x:c>
      <x:c r="BG749" s="49" t="str">
        <x:f>IF(A749="","",IF(COUNTIF(F749:INDEX(F749:AO749,1,'Настройки'!$B$3),"&lt;0")&gt;0,IF('Настройки'!$B$10="Блокировать","Отрицательный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"),"")&amp;IF(AQ749&lt;3,"Недостаточно истории. ",IF(AQ749&lt;6,"Предварительная классификация. ",""))&amp;IF(AX749=0,"Нет спроса за горизонт. ","")&amp;IF(AZ749&gt;'Настройки'!$B$11,"Экстремальная вариативность. ",""))</x:f>
      </x:c>
      <x:c r="BH749" s="49" t="str">
        <x:f>IF(A749="","",IFERROR(VLOOKUP(BB749,'Настройки'!$D$3:$E$11,2,FALSE),"Сначала проверьте исходные данные и историю спроса.")&amp;" Уточните срок поставки, MOQ и критичность.")</x:f>
      </x:c>
      <x:c r="BI749" s="50" t="str">
        <x:f>IF(1&gt;'Настройки'!$B$3,"",IF(ISBLANK(F749),IF('Настройки'!$B$9="Нулевой спрос",0,""),IF(F749&lt;0,IF('Настройки'!$B$10="Исключить","",IF('Настройки'!$B$10="Абсолютные значения",ABS(F749),F749)),F749)))</x:f>
      </x:c>
      <x:c r="BJ749" s="50" t="str">
        <x:f>IF(2&gt;'Настройки'!$B$3,"",IF(ISBLANK(G749),IF('Настройки'!$B$9="Нулевой спрос",0,""),IF(G749&lt;0,IF('Настройки'!$B$10="Исключить","",IF('Настройки'!$B$10="Абсолютные значения",ABS(G749),G749)),G749)))</x:f>
      </x:c>
      <x:c r="BK749" s="50" t="str">
        <x:f>IF(3&gt;'Настройки'!$B$3,"",IF(ISBLANK(H749),IF('Настройки'!$B$9="Нулевой спрос",0,""),IF(H749&lt;0,IF('Настройки'!$B$10="Исключить","",IF('Настройки'!$B$10="Абсолютные значения",ABS(H749),H749)),H749)))</x:f>
      </x:c>
      <x:c r="BL749" s="50" t="str">
        <x:f>IF(4&gt;'Настройки'!$B$3,"",IF(ISBLANK(I749),IF('Настройки'!$B$9="Нулевой спрос",0,""),IF(I749&lt;0,IF('Настройки'!$B$10="Исключить","",IF('Настройки'!$B$10="Абсолютные значения",ABS(I749),I749)),I749)))</x:f>
      </x:c>
      <x:c r="BM749" s="50" t="str">
        <x:f>IF(5&gt;'Настройки'!$B$3,"",IF(ISBLANK(J749),IF('Настройки'!$B$9="Нулевой спрос",0,""),IF(J749&lt;0,IF('Настройки'!$B$10="Исключить","",IF('Настройки'!$B$10="Абсолютные значения",ABS(J749),J749)),J749)))</x:f>
      </x:c>
      <x:c r="BN749" s="50" t="str">
        <x:f>IF(6&gt;'Настройки'!$B$3,"",IF(ISBLANK(K749),IF('Настройки'!$B$9="Нулевой спрос",0,""),IF(K749&lt;0,IF('Настройки'!$B$10="Исключить","",IF('Настройки'!$B$10="Абсолютные значения",ABS(K749),K749)),K749)))</x:f>
      </x:c>
      <x:c r="BO749" s="50" t="str">
        <x:f>IF(7&gt;'Настройки'!$B$3,"",IF(ISBLANK(L749),IF('Настройки'!$B$9="Нулевой спрос",0,""),IF(L749&lt;0,IF('Настройки'!$B$10="Исключить","",IF('Настройки'!$B$10="Абсолютные значения",ABS(L749),L749)),L749)))</x:f>
      </x:c>
      <x:c r="BP749" s="50" t="str">
        <x:f>IF(8&gt;'Настройки'!$B$3,"",IF(ISBLANK(M749),IF('Настройки'!$B$9="Нулевой спрос",0,""),IF(M749&lt;0,IF('Настройки'!$B$10="Исключить","",IF('Настройки'!$B$10="Абсолютные значения",ABS(M749),M749)),M749)))</x:f>
      </x:c>
      <x:c r="BQ749" s="50" t="str">
        <x:f>IF(9&gt;'Настройки'!$B$3,"",IF(ISBLANK(N749),IF('Настройки'!$B$9="Нулевой спрос",0,""),IF(N749&lt;0,IF('Настройки'!$B$10="Исключить","",IF('Настройки'!$B$10="Абсолютные значения",ABS(N749),N749)),N749)))</x:f>
      </x:c>
      <x:c r="BR749" s="50" t="str">
        <x:f>IF(10&gt;'Настройки'!$B$3,"",IF(ISBLANK(O749),IF('Настройки'!$B$9="Нулевой спрос",0,""),IF(O749&lt;0,IF('Настройки'!$B$10="Исключить","",IF('Настройки'!$B$10="Абсолютные значения",ABS(O749),O749)),O749)))</x:f>
      </x:c>
      <x:c r="BS749" s="50" t="str">
        <x:f>IF(11&gt;'Настройки'!$B$3,"",IF(ISBLANK(P749),IF('Настройки'!$B$9="Нулевой спрос",0,""),IF(P749&lt;0,IF('Настройки'!$B$10="Исключить","",IF('Настройки'!$B$10="Абсолютные значения",ABS(P749),P749)),P749)))</x:f>
      </x:c>
      <x:c r="BT749" s="50" t="str">
        <x:f>IF(12&gt;'Настройки'!$B$3,"",IF(ISBLANK(Q749),IF('Настройки'!$B$9="Нулевой спрос",0,""),IF(Q749&lt;0,IF('Настройки'!$B$10="Исключить","",IF('Настройки'!$B$10="Абсолютные значения",ABS(Q749),Q749)),Q749)))</x:f>
      </x:c>
      <x:c r="BU749" s="50" t="str">
        <x:f>IF(13&gt;'Настройки'!$B$3,"",IF(ISBLANK(R749),IF('Настройки'!$B$9="Нулевой спрос",0,""),IF(R749&lt;0,IF('Настройки'!$B$10="Исключить","",IF('Настройки'!$B$10="Абсолютные значения",ABS(R749),R749)),R749)))</x:f>
      </x:c>
      <x:c r="BV749" s="50" t="str">
        <x:f>IF(14&gt;'Настройки'!$B$3,"",IF(ISBLANK(S749),IF('Настройки'!$B$9="Нулевой спрос",0,""),IF(S749&lt;0,IF('Настройки'!$B$10="Исключить","",IF('Настройки'!$B$10="Абсолютные значения",ABS(S749),S749)),S749)))</x:f>
      </x:c>
      <x:c r="BW749" s="50" t="str">
        <x:f>IF(15&gt;'Настройки'!$B$3,"",IF(ISBLANK(T749),IF('Настройки'!$B$9="Нулевой спрос",0,""),IF(T749&lt;0,IF('Настройки'!$B$10="Исключить","",IF('Настройки'!$B$10="Абсолютные значения",ABS(T749),T749)),T749)))</x:f>
      </x:c>
      <x:c r="BX749" s="50" t="str">
        <x:f>IF(16&gt;'Настройки'!$B$3,"",IF(ISBLANK(U749),IF('Настройки'!$B$9="Нулевой спрос",0,""),IF(U749&lt;0,IF('Настройки'!$B$10="Исключить","",IF('Настройки'!$B$10="Абсолютные значения",ABS(U749),U749)),U749)))</x:f>
      </x:c>
      <x:c r="BY749" s="50" t="str">
        <x:f>IF(17&gt;'Настройки'!$B$3,"",IF(ISBLANK(V749),IF('Настройки'!$B$9="Нулевой спрос",0,""),IF(V749&lt;0,IF('Настройки'!$B$10="Исключить","",IF('Настройки'!$B$10="Абсолютные значения",ABS(V749),V749)),V749)))</x:f>
      </x:c>
      <x:c r="BZ749" s="50" t="str">
        <x:f>IF(18&gt;'Настройки'!$B$3,"",IF(ISBLANK(W749),IF('Настройки'!$B$9="Нулевой спрос",0,""),IF(W749&lt;0,IF('Настройки'!$B$10="Исключить","",IF('Настройки'!$B$10="Абсолютные значения",ABS(W749),W749)),W749)))</x:f>
      </x:c>
      <x:c r="CA749" s="50" t="str">
        <x:f>IF(19&gt;'Настройки'!$B$3,"",IF(ISBLANK(X749),IF('Настройки'!$B$9="Нулевой спрос",0,""),IF(X749&lt;0,IF('Настройки'!$B$10="Исключить","",IF('Настройки'!$B$10="Абсолютные значения",ABS(X749),X749)),X749)))</x:f>
      </x:c>
      <x:c r="CB749" s="50" t="str">
        <x:f>IF(20&gt;'Настройки'!$B$3,"",IF(ISBLANK(Y749),IF('Настройки'!$B$9="Нулевой спрос",0,""),IF(Y749&lt;0,IF('Настройки'!$B$10="Исключить","",IF('Настройки'!$B$10="Абсолютные значения",ABS(Y749),Y749)),Y749)))</x:f>
      </x:c>
      <x:c r="CC749" s="50" t="str">
        <x:f>IF(21&gt;'Настройки'!$B$3,"",IF(ISBLANK(Z749),IF('Настройки'!$B$9="Нулевой спрос",0,""),IF(Z749&lt;0,IF('Настройки'!$B$10="Исключить","",IF('Настройки'!$B$10="Абсолютные значения",ABS(Z749),Z749)),Z749)))</x:f>
      </x:c>
      <x:c r="CD749" s="50" t="str">
        <x:f>IF(22&gt;'Настройки'!$B$3,"",IF(ISBLANK(AA749),IF('Настройки'!$B$9="Нулевой спрос",0,""),IF(AA749&lt;0,IF('Настройки'!$B$10="Исключить","",IF('Настройки'!$B$10="Абсолютные значения",ABS(AA749),AA749)),AA749)))</x:f>
      </x:c>
      <x:c r="CE749" s="50" t="str">
        <x:f>IF(23&gt;'Настройки'!$B$3,"",IF(ISBLANK(AB749),IF('Настройки'!$B$9="Нулевой спрос",0,""),IF(AB749&lt;0,IF('Настройки'!$B$10="Исключить","",IF('Настройки'!$B$10="Абсолютные значения",ABS(AB749),AB749)),AB749)))</x:f>
      </x:c>
      <x:c r="CF749" s="50" t="str">
        <x:f>IF(24&gt;'Настройки'!$B$3,"",IF(ISBLANK(AC749),IF('Настройки'!$B$9="Нулевой спрос",0,""),IF(AC749&lt;0,IF('Настройки'!$B$10="Исключить","",IF('Настройки'!$B$10="Абсолютные значения",ABS(AC749),AC749)),AC749)))</x:f>
      </x:c>
      <x:c r="CG749" s="50" t="str">
        <x:f>IF(25&gt;'Настройки'!$B$3,"",IF(ISBLANK(AD749),IF('Настройки'!$B$9="Нулевой спрос",0,""),IF(AD749&lt;0,IF('Настройки'!$B$10="Исключить","",IF('Настройки'!$B$10="Абсолютные значения",ABS(AD749),AD749)),AD749)))</x:f>
      </x:c>
      <x:c r="CH749" s="50" t="str">
        <x:f>IF(26&gt;'Настройки'!$B$3,"",IF(ISBLANK(AE749),IF('Настройки'!$B$9="Нулевой спрос",0,""),IF(AE749&lt;0,IF('Настройки'!$B$10="Исключить","",IF('Настройки'!$B$10="Абсолютные значения",ABS(AE749),AE749)),AE749)))</x:f>
      </x:c>
      <x:c r="CI749" s="50" t="str">
        <x:f>IF(27&gt;'Настройки'!$B$3,"",IF(ISBLANK(AF749),IF('Настройки'!$B$9="Нулевой спрос",0,""),IF(AF749&lt;0,IF('Настройки'!$B$10="Исключить","",IF('Настройки'!$B$10="Абсолютные значения",ABS(AF749),AF749)),AF749)))</x:f>
      </x:c>
      <x:c r="CJ749" s="50" t="str">
        <x:f>IF(28&gt;'Настройки'!$B$3,"",IF(ISBLANK(AG749),IF('Настройки'!$B$9="Нулевой спрос",0,""),IF(AG749&lt;0,IF('Настройки'!$B$10="Исключить","",IF('Настройки'!$B$10="Абсолютные значения",ABS(AG749),AG749)),AG749)))</x:f>
      </x:c>
      <x:c r="CK749" s="50" t="str">
        <x:f>IF(29&gt;'Настройки'!$B$3,"",IF(ISBLANK(AH749),IF('Настройки'!$B$9="Нулевой спрос",0,""),IF(AH749&lt;0,IF('Настройки'!$B$10="Исключить","",IF('Настройки'!$B$10="Абсолютные значения",ABS(AH749),AH749)),AH749)))</x:f>
      </x:c>
      <x:c r="CL749" s="50" t="str">
        <x:f>IF(30&gt;'Настройки'!$B$3,"",IF(ISBLANK(AI749),IF('Настройки'!$B$9="Нулевой спрос",0,""),IF(AI749&lt;0,IF('Настройки'!$B$10="Исключить","",IF('Настройки'!$B$10="Абсолютные значения",ABS(AI749),AI749)),AI749)))</x:f>
      </x:c>
      <x:c r="CM749" s="50" t="str">
        <x:f>IF(31&gt;'Настройки'!$B$3,"",IF(ISBLANK(AJ749),IF('Настройки'!$B$9="Нулевой спрос",0,""),IF(AJ749&lt;0,IF('Настройки'!$B$10="Исключить","",IF('Настройки'!$B$10="Абсолютные значения",ABS(AJ749),AJ749)),AJ749)))</x:f>
      </x:c>
      <x:c r="CN749" s="50" t="str">
        <x:f>IF(32&gt;'Настройки'!$B$3,"",IF(ISBLANK(AK749),IF('Настройки'!$B$9="Нулевой спрос",0,""),IF(AK749&lt;0,IF('Настройки'!$B$10="Исключить","",IF('Настройки'!$B$10="Абсолютные значения",ABS(AK749),AK749)),AK749)))</x:f>
      </x:c>
      <x:c r="CO749" s="50" t="str">
        <x:f>IF(33&gt;'Настройки'!$B$3,"",IF(ISBLANK(AL749),IF('Настройки'!$B$9="Нулевой спрос",0,""),IF(AL749&lt;0,IF('Настройки'!$B$10="Исключить","",IF('Настройки'!$B$10="Абсолютные значения",ABS(AL749),AL749)),AL749)))</x:f>
      </x:c>
      <x:c r="CP749" s="50" t="str">
        <x:f>IF(34&gt;'Настройки'!$B$3,"",IF(ISBLANK(AM749),IF('Настройки'!$B$9="Нулевой спрос",0,""),IF(AM749&lt;0,IF('Настройки'!$B$10="Исключить","",IF('Настройки'!$B$10="Абсолютные значения",ABS(AM749),AM749)),AM749)))</x:f>
      </x:c>
      <x:c r="CQ749" s="50" t="str">
        <x:f>IF(35&gt;'Настройки'!$B$3,"",IF(ISBLANK(AN749),IF('Настройки'!$B$9="Нулевой спрос",0,""),IF(AN749&lt;0,IF('Настройки'!$B$10="Исключить","",IF('Настройки'!$B$10="Абсолютные значения",ABS(AN749),AN749)),AN749)))</x:f>
      </x:c>
      <x:c r="CR749" s="50" t="str">
        <x:f>IF(36&gt;'Настройки'!$B$3,"",IF(ISBLANK(AO749),IF('Настройки'!$B$9="Нулевой спрос",0,""),IF(AO749&lt;0,IF('Настройки'!$B$10="Исключить","",IF('Настройки'!$B$10="Абсолютные значения",ABS(AO749),AO749)),AO749)))</x:f>
      </x:c>
      <x:c r="CS749" s="50" t="str">
        <x:f>IF(OR(1&gt;'Настройки'!$B$3,ISBLANK(BI749),BI749=0),"",BI749)</x:f>
      </x:c>
      <x:c r="CT749" s="50" t="str">
        <x:f>IF(OR(2&gt;'Настройки'!$B$3,ISBLANK(BJ749),BJ749=0),"",BJ749)</x:f>
      </x:c>
      <x:c r="CU749" s="50" t="str">
        <x:f>IF(OR(3&gt;'Настройки'!$B$3,ISBLANK(BK749),BK749=0),"",BK749)</x:f>
      </x:c>
      <x:c r="CV749" s="50" t="str">
        <x:f>IF(OR(4&gt;'Настройки'!$B$3,ISBLANK(BL749),BL749=0),"",BL749)</x:f>
      </x:c>
      <x:c r="CW749" s="50" t="str">
        <x:f>IF(OR(5&gt;'Настройки'!$B$3,ISBLANK(BM749),BM749=0),"",BM749)</x:f>
      </x:c>
      <x:c r="CX749" s="50" t="str">
        <x:f>IF(OR(6&gt;'Настройки'!$B$3,ISBLANK(BN749),BN749=0),"",BN749)</x:f>
      </x:c>
      <x:c r="CY749" s="50" t="str">
        <x:f>IF(OR(7&gt;'Настройки'!$B$3,ISBLANK(BO749),BO749=0),"",BO749)</x:f>
      </x:c>
      <x:c r="CZ749" s="50" t="str">
        <x:f>IF(OR(8&gt;'Настройки'!$B$3,ISBLANK(BP749),BP749=0),"",BP749)</x:f>
      </x:c>
      <x:c r="DA749" s="50" t="str">
        <x:f>IF(OR(9&gt;'Настройки'!$B$3,ISBLANK(BQ749),BQ749=0),"",BQ749)</x:f>
      </x:c>
      <x:c r="DB749" s="50" t="str">
        <x:f>IF(OR(10&gt;'Настройки'!$B$3,ISBLANK(BR749),BR749=0),"",BR749)</x:f>
      </x:c>
      <x:c r="DC749" s="50" t="str">
        <x:f>IF(OR(11&gt;'Настройки'!$B$3,ISBLANK(BS749),BS749=0),"",BS749)</x:f>
      </x:c>
      <x:c r="DD749" s="50" t="str">
        <x:f>IF(OR(12&gt;'Настройки'!$B$3,ISBLANK(BT749),BT749=0),"",BT749)</x:f>
      </x:c>
      <x:c r="DE749" s="50" t="str">
        <x:f>IF(OR(13&gt;'Настройки'!$B$3,ISBLANK(BU749),BU749=0),"",BU749)</x:f>
      </x:c>
      <x:c r="DF749" s="50" t="str">
        <x:f>IF(OR(14&gt;'Настройки'!$B$3,ISBLANK(BV749),BV749=0),"",BV749)</x:f>
      </x:c>
      <x:c r="DG749" s="50" t="str">
        <x:f>IF(OR(15&gt;'Настройки'!$B$3,ISBLANK(BW749),BW749=0),"",BW749)</x:f>
      </x:c>
      <x:c r="DH749" s="50" t="str">
        <x:f>IF(OR(16&gt;'Настройки'!$B$3,ISBLANK(BX749),BX749=0),"",BX749)</x:f>
      </x:c>
      <x:c r="DI749" s="50" t="str">
        <x:f>IF(OR(17&gt;'Настройки'!$B$3,ISBLANK(BY749),BY749=0),"",BY749)</x:f>
      </x:c>
      <x:c r="DJ749" s="50" t="str">
        <x:f>IF(OR(18&gt;'Настройки'!$B$3,ISBLANK(BZ749),BZ749=0),"",BZ749)</x:f>
      </x:c>
      <x:c r="DK749" s="50" t="str">
        <x:f>IF(OR(19&gt;'Настройки'!$B$3,ISBLANK(CA749),CA749=0),"",CA749)</x:f>
      </x:c>
      <x:c r="DL749" s="50" t="str">
        <x:f>IF(OR(20&gt;'Настройки'!$B$3,ISBLANK(CB749),CB749=0),"",CB749)</x:f>
      </x:c>
      <x:c r="DM749" s="50" t="str">
        <x:f>IF(OR(21&gt;'Настройки'!$B$3,ISBLANK(CC749),CC749=0),"",CC749)</x:f>
      </x:c>
      <x:c r="DN749" s="50" t="str">
        <x:f>IF(OR(22&gt;'Настройки'!$B$3,ISBLANK(CD749),CD749=0),"",CD749)</x:f>
      </x:c>
      <x:c r="DO749" s="50" t="str">
        <x:f>IF(OR(23&gt;'Настройки'!$B$3,ISBLANK(CE749),CE749=0),"",CE749)</x:f>
      </x:c>
      <x:c r="DP749" s="50" t="str">
        <x:f>IF(OR(24&gt;'Настройки'!$B$3,ISBLANK(CF749),CF749=0),"",CF749)</x:f>
      </x:c>
      <x:c r="DQ749" s="50" t="str">
        <x:f>IF(OR(25&gt;'Настройки'!$B$3,ISBLANK(CG749),CG749=0),"",CG749)</x:f>
      </x:c>
      <x:c r="DR749" s="50" t="str">
        <x:f>IF(OR(26&gt;'Настройки'!$B$3,ISBLANK(CH749),CH749=0),"",CH749)</x:f>
      </x:c>
      <x:c r="DS749" s="50" t="str">
        <x:f>IF(OR(27&gt;'Настройки'!$B$3,ISBLANK(CI749),CI749=0),"",CI749)</x:f>
      </x:c>
      <x:c r="DT749" s="50" t="str">
        <x:f>IF(OR(28&gt;'Настройки'!$B$3,ISBLANK(CJ749),CJ749=0),"",CJ749)</x:f>
      </x:c>
      <x:c r="DU749" s="50" t="str">
        <x:f>IF(OR(29&gt;'Настройки'!$B$3,ISBLANK(CK749),CK749=0),"",CK749)</x:f>
      </x:c>
      <x:c r="DV749" s="50" t="str">
        <x:f>IF(OR(30&gt;'Настройки'!$B$3,ISBLANK(CL749),CL749=0),"",CL749)</x:f>
      </x:c>
      <x:c r="DW749" s="50" t="str">
        <x:f>IF(OR(31&gt;'Настройки'!$B$3,ISBLANK(CM749),CM749=0),"",CM749)</x:f>
      </x:c>
      <x:c r="DX749" s="50" t="str">
        <x:f>IF(OR(32&gt;'Настройки'!$B$3,ISBLANK(CN749),CN749=0),"",CN749)</x:f>
      </x:c>
      <x:c r="DY749" s="50" t="str">
        <x:f>IF(OR(33&gt;'Настройки'!$B$3,ISBLANK(CO749),CO749=0),"",CO749)</x:f>
      </x:c>
      <x:c r="DZ749" s="50" t="str">
        <x:f>IF(OR(34&gt;'Настройки'!$B$3,ISBLANK(CP749),CP749=0),"",CP749)</x:f>
      </x:c>
      <x:c r="EA749" s="50" t="str">
        <x:f>IF(OR(35&gt;'Настройки'!$B$3,ISBLANK(CQ749),CQ749=0),"",CQ749)</x:f>
      </x:c>
      <x:c r="EB749" s="50" t="str">
        <x:f>IF(OR(36&gt;'Настройки'!$B$3,ISBLANK(CR749),CR749=0),"",CR749)</x:f>
      </x:c>
      <x:c r="EC749" s="50" t="str">
        <x:f>IF(A749="","",IF(OR(BB749="AZ",BB749="BZ"),10000+ROW(),IF(AZ749&gt;'Настройки'!$B$11,20000+ROW(),IF(BF749&lt;&gt;"Обычный",30000+ROW(),IF(AX749&lt;=0,40000+ROW(),"")))))</x:f>
      </x:c>
      <x:c r="ED749" s="50" t="str">
        <x:f>IF(EC749="","",COUNTIFS($EC$2:$EC$1001,"&gt;0",$EC$2:$EC$1001,"&lt;"&amp;EC749)+1)</x:f>
      </x:c>
    </x:row>
    <x:row r="750">
      <x:c r="A750" s="115"/>
      <x:c r="B750" s="115"/>
      <x:c r="C750" s="115"/>
      <x:c r="D750" s="118"/>
      <x:c r="E750" s="118"/>
      <x:c r="F750" s="118"/>
      <x:c r="G750" s="118"/>
      <x:c r="H750" s="118"/>
      <x:c r="I750" s="118"/>
      <x:c r="J750" s="118"/>
      <x:c r="K750" s="118"/>
      <x:c r="L750" s="118"/>
      <x:c r="M750" s="118"/>
      <x:c r="N750" s="118"/>
      <x:c r="O750" s="118"/>
      <x:c r="P750" s="118"/>
      <x:c r="Q750" s="118"/>
      <x:c r="R750" s="118"/>
      <x:c r="S750" s="118"/>
      <x:c r="T750" s="118"/>
      <x:c r="U750" s="118"/>
      <x:c r="V750" s="118"/>
      <x:c r="W750" s="118"/>
      <x:c r="X750" s="118"/>
      <x:c r="Y750" s="118"/>
      <x:c r="Z750" s="118"/>
      <x:c r="AA750" s="118"/>
      <x:c r="AB750" s="118"/>
      <x:c r="AC750" s="118"/>
      <x:c r="AD750" s="118"/>
      <x:c r="AE750" s="118"/>
      <x:c r="AF750" s="118"/>
      <x:c r="AG750" s="118"/>
      <x:c r="AH750" s="118"/>
      <x:c r="AI750" s="118"/>
      <x:c r="AJ750" s="118"/>
      <x:c r="AK750" s="118"/>
      <x:c r="AL750" s="118"/>
      <x:c r="AM750" s="118"/>
      <x:c r="AN750" s="118"/>
      <x:c r="AO750" s="118"/>
      <x:c r="AP750" s="115"/>
      <x:c r="AQ750" s="49" t="str">
        <x:f>IF(A750="","",COUNT(BI750:INDEX(BI750:CR750,1,'Настройки'!$B$3)))</x:f>
      </x:c>
      <x:c r="AR750" s="49" t="str">
        <x:f>IF(A750="","",SUM(BI750:INDEX(BI750:CR750,1,'Настройки'!$B$3)))</x:f>
      </x:c>
      <x:c r="AS750" s="58" t="str">
        <x:f>IF(A750="","",IF('Настройки'!$B$4="Стоимость потребления",AR750*D750,IF('Настройки'!$B$4="Количество",AR750,E750)))</x:f>
      </x:c>
      <x:c r="AT750" s="61" t="str">
        <x:f>IF(OR(A750="",AS750&lt;0,SUM($AS$2:$AS$1001)&lt;=0),"",AS750/SUM($AS$2:$AS$1001))</x:f>
      </x:c>
      <x:c r="AU750" s="61" t="str">
        <x:f>IF(OR(A750="",AS750&lt;0,SUM($AS$2:$AS$1001)&lt;=0),"",SUMIFS($AS$2:$AS$1001,$AS$2:$AS$1001,"&gt;"&amp;AS750)/SUM($AS$2:$AS$1001))</x:f>
      </x:c>
      <x:c r="AV750" s="61" t="str">
        <x:f>IF(OR(A750="",AS750&lt;0,SUM($AS$2:$AS$1001)&lt;=0),"",SUMIFS($AS$2:$AS$1001,$AS$2:$AS$1001,"&gt;="&amp;AS750)/SUM($AS$2:$AS$1001))</x:f>
      </x:c>
      <x:c r="AW750" s="49" t="str">
        <x:f>IF(A750="","",IF(SUM($AS$2:$AS$1001)&lt;=0,"Не определён",IF(AS750&lt;0,"Исключение",IF(AU750&lt;'Настройки'!$B$5,"A",IF(AU750&lt;'Настройки'!$B$6,"B","C")))))</x:f>
      </x:c>
      <x:c r="AX750" s="58" t="str">
        <x:f>IF(A750="","",IF(AQ750=0,"",AVERAGE(BI750:INDEX(BI750:CR750,1,'Настройки'!$B$3))))</x:f>
      </x:c>
      <x:c r="AY750" s="58" t="str">
        <x:f>IF(OR(A750="",AQ750=0),"",STDEVP(BI750:INDEX(BI750:CR750,1,'Настройки'!$B$3)))</x:f>
      </x:c>
      <x:c r="AZ750" s="61" t="str">
        <x:f>IF(OR(A750="",AQ750&lt;'Настройки'!$B$12,AX750&lt;=0,AND('Настройки'!$B$10="Блокировать",COUNTIF(F750:INDEX(F750:AO750,1,'Настройки'!$B$3),"&lt;0")&gt;0)),"",AY750/ABS(AX750))</x:f>
      </x:c>
      <x:c r="BA750" s="49" t="str">
        <x:f>IF(A750="","",IF(AND('Настройки'!$B$10="Блокировать",COUNTIF(F750:INDEX(F750:AO750,1,'Настройки'!$B$3),"&lt;0")&gt;0),"Не определён",IF(AQ750&lt;'Настройки'!$B$12,"Не определён",IF(AX750=0,"Нет спроса",IF(AX750&lt;0,"Не определён",IF(AZ750&lt;='Настройки'!$B$7,"X",IF(AZ750&lt;='Настройки'!$B$8,"Y","Z")))))))</x:f>
      </x:c>
      <x:c r="BB750" s="49" t="str">
        <x:f>IF(OR(A750="",LEN(AW750)&lt;&gt;1,LEN(BA750)&lt;&gt;1),"",AW750&amp;BA750)</x:f>
      </x:c>
      <x:c r="BC750" s="61" t="str">
        <x:f>IF(OR(A750="",AQ750=0),"",(COUNT(BI750:INDEX(BI750:CR750,1,'Настройки'!$B$3))-COUNT(CS750:INDEX(CS750:EB750,1,'Настройки'!$B$3)))/AQ750)</x:f>
      </x:c>
      <x:c r="BD750" s="64" t="str">
        <x:f>IF(OR(A750="",COUNT(CS750:INDEX(CS750:EB750,1,'Настройки'!$B$3))=0),"",AQ750/COUNT(CS750:INDEX(CS750:EB750,1,'Настройки'!$B$3)))</x:f>
      </x:c>
      <x:c r="BE750" s="64" t="str">
        <x:f>IF(OR(A750="",COUNT(CS750:INDEX(CS750:EB750,1,'Настройки'!$B$3))=0),"",IF(AVERAGE(CS750:INDEX(CS750:EB750,1,'Настройки'!$B$3))=0,"",(STDEVP(CS750:INDEX(CS750:EB750,1,'Настройки'!$B$3))/ABS(AVERAGE(CS750:INDEX(CS750:EB750,1,'Настройки'!$B$3))))^2))</x:f>
      </x:c>
      <x:c r="BF750" s="49" t="str">
        <x:f>IF(A750="","",IF(AQ750&lt;3,"Недостаточно",IF(AQ750&lt;6,"Предварительный","Обычный")))</x:f>
      </x:c>
      <x:c r="BG750" s="49" t="str">
        <x:f>IF(A750="","",IF(COUNTIF(F750:INDEX(F750:AO750,1,'Настройки'!$B$3),"&lt;0")&gt;0,IF('Настройки'!$B$10="Блокировать","Отрицательный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"),"")&amp;IF(AQ750&lt;3,"Недостаточно истории. ",IF(AQ750&lt;6,"Предварительная классификация. ",""))&amp;IF(AX750=0,"Нет спроса за горизонт. ","")&amp;IF(AZ750&gt;'Настройки'!$B$11,"Экстремальная вариативность. ",""))</x:f>
      </x:c>
      <x:c r="BH750" s="49" t="str">
        <x:f>IF(A750="","",IFERROR(VLOOKUP(BB750,'Настройки'!$D$3:$E$11,2,FALSE),"Сначала проверьте исходные данные и историю спроса.")&amp;" Уточните срок поставки, MOQ и критичность.")</x:f>
      </x:c>
      <x:c r="BI750" s="50" t="str">
        <x:f>IF(1&gt;'Настройки'!$B$3,"",IF(ISBLANK(F750),IF('Настройки'!$B$9="Нулевой спрос",0,""),IF(F750&lt;0,IF('Настройки'!$B$10="Исключить","",IF('Настройки'!$B$10="Абсолютные значения",ABS(F750),F750)),F750)))</x:f>
      </x:c>
      <x:c r="BJ750" s="50" t="str">
        <x:f>IF(2&gt;'Настройки'!$B$3,"",IF(ISBLANK(G750),IF('Настройки'!$B$9="Нулевой спрос",0,""),IF(G750&lt;0,IF('Настройки'!$B$10="Исключить","",IF('Настройки'!$B$10="Абсолютные значения",ABS(G750),G750)),G750)))</x:f>
      </x:c>
      <x:c r="BK750" s="50" t="str">
        <x:f>IF(3&gt;'Настройки'!$B$3,"",IF(ISBLANK(H750),IF('Настройки'!$B$9="Нулевой спрос",0,""),IF(H750&lt;0,IF('Настройки'!$B$10="Исключить","",IF('Настройки'!$B$10="Абсолютные значения",ABS(H750),H750)),H750)))</x:f>
      </x:c>
      <x:c r="BL750" s="50" t="str">
        <x:f>IF(4&gt;'Настройки'!$B$3,"",IF(ISBLANK(I750),IF('Настройки'!$B$9="Нулевой спрос",0,""),IF(I750&lt;0,IF('Настройки'!$B$10="Исключить","",IF('Настройки'!$B$10="Абсолютные значения",ABS(I750),I750)),I750)))</x:f>
      </x:c>
      <x:c r="BM750" s="50" t="str">
        <x:f>IF(5&gt;'Настройки'!$B$3,"",IF(ISBLANK(J750),IF('Настройки'!$B$9="Нулевой спрос",0,""),IF(J750&lt;0,IF('Настройки'!$B$10="Исключить","",IF('Настройки'!$B$10="Абсолютные значения",ABS(J750),J750)),J750)))</x:f>
      </x:c>
      <x:c r="BN750" s="50" t="str">
        <x:f>IF(6&gt;'Настройки'!$B$3,"",IF(ISBLANK(K750),IF('Настройки'!$B$9="Нулевой спрос",0,""),IF(K750&lt;0,IF('Настройки'!$B$10="Исключить","",IF('Настройки'!$B$10="Абсолютные значения",ABS(K750),K750)),K750)))</x:f>
      </x:c>
      <x:c r="BO750" s="50" t="str">
        <x:f>IF(7&gt;'Настройки'!$B$3,"",IF(ISBLANK(L750),IF('Настройки'!$B$9="Нулевой спрос",0,""),IF(L750&lt;0,IF('Настройки'!$B$10="Исключить","",IF('Настройки'!$B$10="Абсолютные значения",ABS(L750),L750)),L750)))</x:f>
      </x:c>
      <x:c r="BP750" s="50" t="str">
        <x:f>IF(8&gt;'Настройки'!$B$3,"",IF(ISBLANK(M750),IF('Настройки'!$B$9="Нулевой спрос",0,""),IF(M750&lt;0,IF('Настройки'!$B$10="Исключить","",IF('Настройки'!$B$10="Абсолютные значения",ABS(M750),M750)),M750)))</x:f>
      </x:c>
      <x:c r="BQ750" s="50" t="str">
        <x:f>IF(9&gt;'Настройки'!$B$3,"",IF(ISBLANK(N750),IF('Настройки'!$B$9="Нулевой спрос",0,""),IF(N750&lt;0,IF('Настройки'!$B$10="Исключить","",IF('Настройки'!$B$10="Абсолютные значения",ABS(N750),N750)),N750)))</x:f>
      </x:c>
      <x:c r="BR750" s="50" t="str">
        <x:f>IF(10&gt;'Настройки'!$B$3,"",IF(ISBLANK(O750),IF('Настройки'!$B$9="Нулевой спрос",0,""),IF(O750&lt;0,IF('Настройки'!$B$10="Исключить","",IF('Настройки'!$B$10="Абсолютные значения",ABS(O750),O750)),O750)))</x:f>
      </x:c>
      <x:c r="BS750" s="50" t="str">
        <x:f>IF(11&gt;'Настройки'!$B$3,"",IF(ISBLANK(P750),IF('Настройки'!$B$9="Нулевой спрос",0,""),IF(P750&lt;0,IF('Настройки'!$B$10="Исключить","",IF('Настройки'!$B$10="Абсолютные значения",ABS(P750),P750)),P750)))</x:f>
      </x:c>
      <x:c r="BT750" s="50" t="str">
        <x:f>IF(12&gt;'Настройки'!$B$3,"",IF(ISBLANK(Q750),IF('Настройки'!$B$9="Нулевой спрос",0,""),IF(Q750&lt;0,IF('Настройки'!$B$10="Исключить","",IF('Настройки'!$B$10="Абсолютные значения",ABS(Q750),Q750)),Q750)))</x:f>
      </x:c>
      <x:c r="BU750" s="50" t="str">
        <x:f>IF(13&gt;'Настройки'!$B$3,"",IF(ISBLANK(R750),IF('Настройки'!$B$9="Нулевой спрос",0,""),IF(R750&lt;0,IF('Настройки'!$B$10="Исключить","",IF('Настройки'!$B$10="Абсолютные значения",ABS(R750),R750)),R750)))</x:f>
      </x:c>
      <x:c r="BV750" s="50" t="str">
        <x:f>IF(14&gt;'Настройки'!$B$3,"",IF(ISBLANK(S750),IF('Настройки'!$B$9="Нулевой спрос",0,""),IF(S750&lt;0,IF('Настройки'!$B$10="Исключить","",IF('Настройки'!$B$10="Абсолютные значения",ABS(S750),S750)),S750)))</x:f>
      </x:c>
      <x:c r="BW750" s="50" t="str">
        <x:f>IF(15&gt;'Настройки'!$B$3,"",IF(ISBLANK(T750),IF('Настройки'!$B$9="Нулевой спрос",0,""),IF(T750&lt;0,IF('Настройки'!$B$10="Исключить","",IF('Настройки'!$B$10="Абсолютные значения",ABS(T750),T750)),T750)))</x:f>
      </x:c>
      <x:c r="BX750" s="50" t="str">
        <x:f>IF(16&gt;'Настройки'!$B$3,"",IF(ISBLANK(U750),IF('Настройки'!$B$9="Нулевой спрос",0,""),IF(U750&lt;0,IF('Настройки'!$B$10="Исключить","",IF('Настройки'!$B$10="Абсолютные значения",ABS(U750),U750)),U750)))</x:f>
      </x:c>
      <x:c r="BY750" s="50" t="str">
        <x:f>IF(17&gt;'Настройки'!$B$3,"",IF(ISBLANK(V750),IF('Настройки'!$B$9="Нулевой спрос",0,""),IF(V750&lt;0,IF('Настройки'!$B$10="Исключить","",IF('Настройки'!$B$10="Абсолютные значения",ABS(V750),V750)),V750)))</x:f>
      </x:c>
      <x:c r="BZ750" s="50" t="str">
        <x:f>IF(18&gt;'Настройки'!$B$3,"",IF(ISBLANK(W750),IF('Настройки'!$B$9="Нулевой спрос",0,""),IF(W750&lt;0,IF('Настройки'!$B$10="Исключить","",IF('Настройки'!$B$10="Абсолютные значения",ABS(W750),W750)),W750)))</x:f>
      </x:c>
      <x:c r="CA750" s="50" t="str">
        <x:f>IF(19&gt;'Настройки'!$B$3,"",IF(ISBLANK(X750),IF('Настройки'!$B$9="Нулевой спрос",0,""),IF(X750&lt;0,IF('Настройки'!$B$10="Исключить","",IF('Настройки'!$B$10="Абсолютные значения",ABS(X750),X750)),X750)))</x:f>
      </x:c>
      <x:c r="CB750" s="50" t="str">
        <x:f>IF(20&gt;'Настройки'!$B$3,"",IF(ISBLANK(Y750),IF('Настройки'!$B$9="Нулевой спрос",0,""),IF(Y750&lt;0,IF('Настройки'!$B$10="Исключить","",IF('Настройки'!$B$10="Абсолютные значения",ABS(Y750),Y750)),Y750)))</x:f>
      </x:c>
      <x:c r="CC750" s="50" t="str">
        <x:f>IF(21&gt;'Настройки'!$B$3,"",IF(ISBLANK(Z750),IF('Настройки'!$B$9="Нулевой спрос",0,""),IF(Z750&lt;0,IF('Настройки'!$B$10="Исключить","",IF('Настройки'!$B$10="Абсолютные значения",ABS(Z750),Z750)),Z750)))</x:f>
      </x:c>
      <x:c r="CD750" s="50" t="str">
        <x:f>IF(22&gt;'Настройки'!$B$3,"",IF(ISBLANK(AA750),IF('Настройки'!$B$9="Нулевой спрос",0,""),IF(AA750&lt;0,IF('Настройки'!$B$10="Исключить","",IF('Настройки'!$B$10="Абсолютные значения",ABS(AA750),AA750)),AA750)))</x:f>
      </x:c>
      <x:c r="CE750" s="50" t="str">
        <x:f>IF(23&gt;'Настройки'!$B$3,"",IF(ISBLANK(AB750),IF('Настройки'!$B$9="Нулевой спрос",0,""),IF(AB750&lt;0,IF('Настройки'!$B$10="Исключить","",IF('Настройки'!$B$10="Абсолютные значения",ABS(AB750),AB750)),AB750)))</x:f>
      </x:c>
      <x:c r="CF750" s="50" t="str">
        <x:f>IF(24&gt;'Настройки'!$B$3,"",IF(ISBLANK(AC750),IF('Настройки'!$B$9="Нулевой спрос",0,""),IF(AC750&lt;0,IF('Настройки'!$B$10="Исключить","",IF('Настройки'!$B$10="Абсолютные значения",ABS(AC750),AC750)),AC750)))</x:f>
      </x:c>
      <x:c r="CG750" s="50" t="str">
        <x:f>IF(25&gt;'Настройки'!$B$3,"",IF(ISBLANK(AD750),IF('Настройки'!$B$9="Нулевой спрос",0,""),IF(AD750&lt;0,IF('Настройки'!$B$10="Исключить","",IF('Настройки'!$B$10="Абсолютные значения",ABS(AD750),AD750)),AD750)))</x:f>
      </x:c>
      <x:c r="CH750" s="50" t="str">
        <x:f>IF(26&gt;'Настройки'!$B$3,"",IF(ISBLANK(AE750),IF('Настройки'!$B$9="Нулевой спрос",0,""),IF(AE750&lt;0,IF('Настройки'!$B$10="Исключить","",IF('Настройки'!$B$10="Абсолютные значения",ABS(AE750),AE750)),AE750)))</x:f>
      </x:c>
      <x:c r="CI750" s="50" t="str">
        <x:f>IF(27&gt;'Настройки'!$B$3,"",IF(ISBLANK(AF750),IF('Настройки'!$B$9="Нулевой спрос",0,""),IF(AF750&lt;0,IF('Настройки'!$B$10="Исключить","",IF('Настройки'!$B$10="Абсолютные значения",ABS(AF750),AF750)),AF750)))</x:f>
      </x:c>
      <x:c r="CJ750" s="50" t="str">
        <x:f>IF(28&gt;'Настройки'!$B$3,"",IF(ISBLANK(AG750),IF('Настройки'!$B$9="Нулевой спрос",0,""),IF(AG750&lt;0,IF('Настройки'!$B$10="Исключить","",IF('Настройки'!$B$10="Абсолютные значения",ABS(AG750),AG750)),AG750)))</x:f>
      </x:c>
      <x:c r="CK750" s="50" t="str">
        <x:f>IF(29&gt;'Настройки'!$B$3,"",IF(ISBLANK(AH750),IF('Настройки'!$B$9="Нулевой спрос",0,""),IF(AH750&lt;0,IF('Настройки'!$B$10="Исключить","",IF('Настройки'!$B$10="Абсолютные значения",ABS(AH750),AH750)),AH750)))</x:f>
      </x:c>
      <x:c r="CL750" s="50" t="str">
        <x:f>IF(30&gt;'Настройки'!$B$3,"",IF(ISBLANK(AI750),IF('Настройки'!$B$9="Нулевой спрос",0,""),IF(AI750&lt;0,IF('Настройки'!$B$10="Исключить","",IF('Настройки'!$B$10="Абсолютные значения",ABS(AI750),AI750)),AI750)))</x:f>
      </x:c>
      <x:c r="CM750" s="50" t="str">
        <x:f>IF(31&gt;'Настройки'!$B$3,"",IF(ISBLANK(AJ750),IF('Настройки'!$B$9="Нулевой спрос",0,""),IF(AJ750&lt;0,IF('Настройки'!$B$10="Исключить","",IF('Настройки'!$B$10="Абсолютные значения",ABS(AJ750),AJ750)),AJ750)))</x:f>
      </x:c>
      <x:c r="CN750" s="50" t="str">
        <x:f>IF(32&gt;'Настройки'!$B$3,"",IF(ISBLANK(AK750),IF('Настройки'!$B$9="Нулевой спрос",0,""),IF(AK750&lt;0,IF('Настройки'!$B$10="Исключить","",IF('Настройки'!$B$10="Абсолютные значения",ABS(AK750),AK750)),AK750)))</x:f>
      </x:c>
      <x:c r="CO750" s="50" t="str">
        <x:f>IF(33&gt;'Настройки'!$B$3,"",IF(ISBLANK(AL750),IF('Настройки'!$B$9="Нулевой спрос",0,""),IF(AL750&lt;0,IF('Настройки'!$B$10="Исключить","",IF('Настройки'!$B$10="Абсолютные значения",ABS(AL750),AL750)),AL750)))</x:f>
      </x:c>
      <x:c r="CP750" s="50" t="str">
        <x:f>IF(34&gt;'Настройки'!$B$3,"",IF(ISBLANK(AM750),IF('Настройки'!$B$9="Нулевой спрос",0,""),IF(AM750&lt;0,IF('Настройки'!$B$10="Исключить","",IF('Настройки'!$B$10="Абсолютные значения",ABS(AM750),AM750)),AM750)))</x:f>
      </x:c>
      <x:c r="CQ750" s="50" t="str">
        <x:f>IF(35&gt;'Настройки'!$B$3,"",IF(ISBLANK(AN750),IF('Настройки'!$B$9="Нулевой спрос",0,""),IF(AN750&lt;0,IF('Настройки'!$B$10="Исключить","",IF('Настройки'!$B$10="Абсолютные значения",ABS(AN750),AN750)),AN750)))</x:f>
      </x:c>
      <x:c r="CR750" s="50" t="str">
        <x:f>IF(36&gt;'Настройки'!$B$3,"",IF(ISBLANK(AO750),IF('Настройки'!$B$9="Нулевой спрос",0,""),IF(AO750&lt;0,IF('Настройки'!$B$10="Исключить","",IF('Настройки'!$B$10="Абсолютные значения",ABS(AO750),AO750)),AO750)))</x:f>
      </x:c>
      <x:c r="CS750" s="50" t="str">
        <x:f>IF(OR(1&gt;'Настройки'!$B$3,ISBLANK(BI750),BI750=0),"",BI750)</x:f>
      </x:c>
      <x:c r="CT750" s="50" t="str">
        <x:f>IF(OR(2&gt;'Настройки'!$B$3,ISBLANK(BJ750),BJ750=0),"",BJ750)</x:f>
      </x:c>
      <x:c r="CU750" s="50" t="str">
        <x:f>IF(OR(3&gt;'Настройки'!$B$3,ISBLANK(BK750),BK750=0),"",BK750)</x:f>
      </x:c>
      <x:c r="CV750" s="50" t="str">
        <x:f>IF(OR(4&gt;'Настройки'!$B$3,ISBLANK(BL750),BL750=0),"",BL750)</x:f>
      </x:c>
      <x:c r="CW750" s="50" t="str">
        <x:f>IF(OR(5&gt;'Настройки'!$B$3,ISBLANK(BM750),BM750=0),"",BM750)</x:f>
      </x:c>
      <x:c r="CX750" s="50" t="str">
        <x:f>IF(OR(6&gt;'Настройки'!$B$3,ISBLANK(BN750),BN750=0),"",BN750)</x:f>
      </x:c>
      <x:c r="CY750" s="50" t="str">
        <x:f>IF(OR(7&gt;'Настройки'!$B$3,ISBLANK(BO750),BO750=0),"",BO750)</x:f>
      </x:c>
      <x:c r="CZ750" s="50" t="str">
        <x:f>IF(OR(8&gt;'Настройки'!$B$3,ISBLANK(BP750),BP750=0),"",BP750)</x:f>
      </x:c>
      <x:c r="DA750" s="50" t="str">
        <x:f>IF(OR(9&gt;'Настройки'!$B$3,ISBLANK(BQ750),BQ750=0),"",BQ750)</x:f>
      </x:c>
      <x:c r="DB750" s="50" t="str">
        <x:f>IF(OR(10&gt;'Настройки'!$B$3,ISBLANK(BR750),BR750=0),"",BR750)</x:f>
      </x:c>
      <x:c r="DC750" s="50" t="str">
        <x:f>IF(OR(11&gt;'Настройки'!$B$3,ISBLANK(BS750),BS750=0),"",BS750)</x:f>
      </x:c>
      <x:c r="DD750" s="50" t="str">
        <x:f>IF(OR(12&gt;'Настройки'!$B$3,ISBLANK(BT750),BT750=0),"",BT750)</x:f>
      </x:c>
      <x:c r="DE750" s="50" t="str">
        <x:f>IF(OR(13&gt;'Настройки'!$B$3,ISBLANK(BU750),BU750=0),"",BU750)</x:f>
      </x:c>
      <x:c r="DF750" s="50" t="str">
        <x:f>IF(OR(14&gt;'Настройки'!$B$3,ISBLANK(BV750),BV750=0),"",BV750)</x:f>
      </x:c>
      <x:c r="DG750" s="50" t="str">
        <x:f>IF(OR(15&gt;'Настройки'!$B$3,ISBLANK(BW750),BW750=0),"",BW750)</x:f>
      </x:c>
      <x:c r="DH750" s="50" t="str">
        <x:f>IF(OR(16&gt;'Настройки'!$B$3,ISBLANK(BX750),BX750=0),"",BX750)</x:f>
      </x:c>
      <x:c r="DI750" s="50" t="str">
        <x:f>IF(OR(17&gt;'Настройки'!$B$3,ISBLANK(BY750),BY750=0),"",BY750)</x:f>
      </x:c>
      <x:c r="DJ750" s="50" t="str">
        <x:f>IF(OR(18&gt;'Настройки'!$B$3,ISBLANK(BZ750),BZ750=0),"",BZ750)</x:f>
      </x:c>
      <x:c r="DK750" s="50" t="str">
        <x:f>IF(OR(19&gt;'Настройки'!$B$3,ISBLANK(CA750),CA750=0),"",CA750)</x:f>
      </x:c>
      <x:c r="DL750" s="50" t="str">
        <x:f>IF(OR(20&gt;'Настройки'!$B$3,ISBLANK(CB750),CB750=0),"",CB750)</x:f>
      </x:c>
      <x:c r="DM750" s="50" t="str">
        <x:f>IF(OR(21&gt;'Настройки'!$B$3,ISBLANK(CC750),CC750=0),"",CC750)</x:f>
      </x:c>
      <x:c r="DN750" s="50" t="str">
        <x:f>IF(OR(22&gt;'Настройки'!$B$3,ISBLANK(CD750),CD750=0),"",CD750)</x:f>
      </x:c>
      <x:c r="DO750" s="50" t="str">
        <x:f>IF(OR(23&gt;'Настройки'!$B$3,ISBLANK(CE750),CE750=0),"",CE750)</x:f>
      </x:c>
      <x:c r="DP750" s="50" t="str">
        <x:f>IF(OR(24&gt;'Настройки'!$B$3,ISBLANK(CF750),CF750=0),"",CF750)</x:f>
      </x:c>
      <x:c r="DQ750" s="50" t="str">
        <x:f>IF(OR(25&gt;'Настройки'!$B$3,ISBLANK(CG750),CG750=0),"",CG750)</x:f>
      </x:c>
      <x:c r="DR750" s="50" t="str">
        <x:f>IF(OR(26&gt;'Настройки'!$B$3,ISBLANK(CH750),CH750=0),"",CH750)</x:f>
      </x:c>
      <x:c r="DS750" s="50" t="str">
        <x:f>IF(OR(27&gt;'Настройки'!$B$3,ISBLANK(CI750),CI750=0),"",CI750)</x:f>
      </x:c>
      <x:c r="DT750" s="50" t="str">
        <x:f>IF(OR(28&gt;'Настройки'!$B$3,ISBLANK(CJ750),CJ750=0),"",CJ750)</x:f>
      </x:c>
      <x:c r="DU750" s="50" t="str">
        <x:f>IF(OR(29&gt;'Настройки'!$B$3,ISBLANK(CK750),CK750=0),"",CK750)</x:f>
      </x:c>
      <x:c r="DV750" s="50" t="str">
        <x:f>IF(OR(30&gt;'Настройки'!$B$3,ISBLANK(CL750),CL750=0),"",CL750)</x:f>
      </x:c>
      <x:c r="DW750" s="50" t="str">
        <x:f>IF(OR(31&gt;'Настройки'!$B$3,ISBLANK(CM750),CM750=0),"",CM750)</x:f>
      </x:c>
      <x:c r="DX750" s="50" t="str">
        <x:f>IF(OR(32&gt;'Настройки'!$B$3,ISBLANK(CN750),CN750=0),"",CN750)</x:f>
      </x:c>
      <x:c r="DY750" s="50" t="str">
        <x:f>IF(OR(33&gt;'Настройки'!$B$3,ISBLANK(CO750),CO750=0),"",CO750)</x:f>
      </x:c>
      <x:c r="DZ750" s="50" t="str">
        <x:f>IF(OR(34&gt;'Настройки'!$B$3,ISBLANK(CP750),CP750=0),"",CP750)</x:f>
      </x:c>
      <x:c r="EA750" s="50" t="str">
        <x:f>IF(OR(35&gt;'Настройки'!$B$3,ISBLANK(CQ750),CQ750=0),"",CQ750)</x:f>
      </x:c>
      <x:c r="EB750" s="50" t="str">
        <x:f>IF(OR(36&gt;'Настройки'!$B$3,ISBLANK(CR750),CR750=0),"",CR750)</x:f>
      </x:c>
      <x:c r="EC750" s="50" t="str">
        <x:f>IF(A750="","",IF(OR(BB750="AZ",BB750="BZ"),10000+ROW(),IF(AZ750&gt;'Настройки'!$B$11,20000+ROW(),IF(BF750&lt;&gt;"Обычный",30000+ROW(),IF(AX750&lt;=0,40000+ROW(),"")))))</x:f>
      </x:c>
      <x:c r="ED750" s="50" t="str">
        <x:f>IF(EC750="","",COUNTIFS($EC$2:$EC$1001,"&gt;0",$EC$2:$EC$1001,"&lt;"&amp;EC750)+1)</x:f>
      </x:c>
    </x:row>
    <x:row r="751">
      <x:c r="A751" s="115"/>
      <x:c r="B751" s="115"/>
      <x:c r="C751" s="115"/>
      <x:c r="D751" s="118"/>
      <x:c r="E751" s="118"/>
      <x:c r="F751" s="118"/>
      <x:c r="G751" s="118"/>
      <x:c r="H751" s="118"/>
      <x:c r="I751" s="118"/>
      <x:c r="J751" s="118"/>
      <x:c r="K751" s="118"/>
      <x:c r="L751" s="118"/>
      <x:c r="M751" s="118"/>
      <x:c r="N751" s="118"/>
      <x:c r="O751" s="118"/>
      <x:c r="P751" s="118"/>
      <x:c r="Q751" s="118"/>
      <x:c r="R751" s="118"/>
      <x:c r="S751" s="118"/>
      <x:c r="T751" s="118"/>
      <x:c r="U751" s="118"/>
      <x:c r="V751" s="118"/>
      <x:c r="W751" s="118"/>
      <x:c r="X751" s="118"/>
      <x:c r="Y751" s="118"/>
      <x:c r="Z751" s="118"/>
      <x:c r="AA751" s="118"/>
      <x:c r="AB751" s="118"/>
      <x:c r="AC751" s="118"/>
      <x:c r="AD751" s="118"/>
      <x:c r="AE751" s="118"/>
      <x:c r="AF751" s="118"/>
      <x:c r="AG751" s="118"/>
      <x:c r="AH751" s="118"/>
      <x:c r="AI751" s="118"/>
      <x:c r="AJ751" s="118"/>
      <x:c r="AK751" s="118"/>
      <x:c r="AL751" s="118"/>
      <x:c r="AM751" s="118"/>
      <x:c r="AN751" s="118"/>
      <x:c r="AO751" s="118"/>
      <x:c r="AP751" s="115"/>
      <x:c r="AQ751" s="49" t="str">
        <x:f>IF(A751="","",COUNT(BI751:INDEX(BI751:CR751,1,'Настройки'!$B$3)))</x:f>
      </x:c>
      <x:c r="AR751" s="49" t="str">
        <x:f>IF(A751="","",SUM(BI751:INDEX(BI751:CR751,1,'Настройки'!$B$3)))</x:f>
      </x:c>
      <x:c r="AS751" s="58" t="str">
        <x:f>IF(A751="","",IF('Настройки'!$B$4="Стоимость потребления",AR751*D751,IF('Настройки'!$B$4="Количество",AR751,E751)))</x:f>
      </x:c>
      <x:c r="AT751" s="61" t="str">
        <x:f>IF(OR(A751="",AS751&lt;0,SUM($AS$2:$AS$1001)&lt;=0),"",AS751/SUM($AS$2:$AS$1001))</x:f>
      </x:c>
      <x:c r="AU751" s="61" t="str">
        <x:f>IF(OR(A751="",AS751&lt;0,SUM($AS$2:$AS$1001)&lt;=0),"",SUMIFS($AS$2:$AS$1001,$AS$2:$AS$1001,"&gt;"&amp;AS751)/SUM($AS$2:$AS$1001))</x:f>
      </x:c>
      <x:c r="AV751" s="61" t="str">
        <x:f>IF(OR(A751="",AS751&lt;0,SUM($AS$2:$AS$1001)&lt;=0),"",SUMIFS($AS$2:$AS$1001,$AS$2:$AS$1001,"&gt;="&amp;AS751)/SUM($AS$2:$AS$1001))</x:f>
      </x:c>
      <x:c r="AW751" s="49" t="str">
        <x:f>IF(A751="","",IF(SUM($AS$2:$AS$1001)&lt;=0,"Не определён",IF(AS751&lt;0,"Исключение",IF(AU751&lt;'Настройки'!$B$5,"A",IF(AU751&lt;'Настройки'!$B$6,"B","C")))))</x:f>
      </x:c>
      <x:c r="AX751" s="58" t="str">
        <x:f>IF(A751="","",IF(AQ751=0,"",AVERAGE(BI751:INDEX(BI751:CR751,1,'Настройки'!$B$3))))</x:f>
      </x:c>
      <x:c r="AY751" s="58" t="str">
        <x:f>IF(OR(A751="",AQ751=0),"",STDEVP(BI751:INDEX(BI751:CR751,1,'Настройки'!$B$3)))</x:f>
      </x:c>
      <x:c r="AZ751" s="61" t="str">
        <x:f>IF(OR(A751="",AQ751&lt;'Настройки'!$B$12,AX751&lt;=0,AND('Настройки'!$B$10="Блокировать",COUNTIF(F751:INDEX(F751:AO751,1,'Настройки'!$B$3),"&lt;0")&gt;0)),"",AY751/ABS(AX751))</x:f>
      </x:c>
      <x:c r="BA751" s="49" t="str">
        <x:f>IF(A751="","",IF(AND('Настройки'!$B$10="Блокировать",COUNTIF(F751:INDEX(F751:AO751,1,'Настройки'!$B$3),"&lt;0")&gt;0),"Не определён",IF(AQ751&lt;'Настройки'!$B$12,"Не определён",IF(AX751=0,"Нет спроса",IF(AX751&lt;0,"Не определён",IF(AZ751&lt;='Настройки'!$B$7,"X",IF(AZ751&lt;='Настройки'!$B$8,"Y","Z")))))))</x:f>
      </x:c>
      <x:c r="BB751" s="49" t="str">
        <x:f>IF(OR(A751="",LEN(AW751)&lt;&gt;1,LEN(BA751)&lt;&gt;1),"",AW751&amp;BA751)</x:f>
      </x:c>
      <x:c r="BC751" s="61" t="str">
        <x:f>IF(OR(A751="",AQ751=0),"",(COUNT(BI751:INDEX(BI751:CR751,1,'Настройки'!$B$3))-COUNT(CS751:INDEX(CS751:EB751,1,'Настройки'!$B$3)))/AQ751)</x:f>
      </x:c>
      <x:c r="BD751" s="64" t="str">
        <x:f>IF(OR(A751="",COUNT(CS751:INDEX(CS751:EB751,1,'Настройки'!$B$3))=0),"",AQ751/COUNT(CS751:INDEX(CS751:EB751,1,'Настройки'!$B$3)))</x:f>
      </x:c>
      <x:c r="BE751" s="64" t="str">
        <x:f>IF(OR(A751="",COUNT(CS751:INDEX(CS751:EB751,1,'Настройки'!$B$3))=0),"",IF(AVERAGE(CS751:INDEX(CS751:EB751,1,'Настройки'!$B$3))=0,"",(STDEVP(CS751:INDEX(CS751:EB751,1,'Настройки'!$B$3))/ABS(AVERAGE(CS751:INDEX(CS751:EB751,1,'Настройки'!$B$3))))^2))</x:f>
      </x:c>
      <x:c r="BF751" s="49" t="str">
        <x:f>IF(A751="","",IF(AQ751&lt;3,"Недостаточно",IF(AQ751&lt;6,"Предварительный","Обычный")))</x:f>
      </x:c>
      <x:c r="BG751" s="49" t="str">
        <x:f>IF(A751="","",IF(COUNTIF(F751:INDEX(F751:AO751,1,'Настройки'!$B$3),"&lt;0")&gt;0,IF('Настройки'!$B$10="Блокировать","Отрицательный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"),"")&amp;IF(AQ751&lt;3,"Недостаточно истории. ",IF(AQ751&lt;6,"Предварительная классификация. ",""))&amp;IF(AX751=0,"Нет спроса за горизонт. ","")&amp;IF(AZ751&gt;'Настройки'!$B$11,"Экстремальная вариативность. ",""))</x:f>
      </x:c>
      <x:c r="BH751" s="49" t="str">
        <x:f>IF(A751="","",IFERROR(VLOOKUP(BB751,'Настройки'!$D$3:$E$11,2,FALSE),"Сначала проверьте исходные данные и историю спроса.")&amp;" Уточните срок поставки, MOQ и критичность.")</x:f>
      </x:c>
      <x:c r="BI751" s="50" t="str">
        <x:f>IF(1&gt;'Настройки'!$B$3,"",IF(ISBLANK(F751),IF('Настройки'!$B$9="Нулевой спрос",0,""),IF(F751&lt;0,IF('Настройки'!$B$10="Исключить","",IF('Настройки'!$B$10="Абсолютные значения",ABS(F751),F751)),F751)))</x:f>
      </x:c>
      <x:c r="BJ751" s="50" t="str">
        <x:f>IF(2&gt;'Настройки'!$B$3,"",IF(ISBLANK(G751),IF('Настройки'!$B$9="Нулевой спрос",0,""),IF(G751&lt;0,IF('Настройки'!$B$10="Исключить","",IF('Настройки'!$B$10="Абсолютные значения",ABS(G751),G751)),G751)))</x:f>
      </x:c>
      <x:c r="BK751" s="50" t="str">
        <x:f>IF(3&gt;'Настройки'!$B$3,"",IF(ISBLANK(H751),IF('Настройки'!$B$9="Нулевой спрос",0,""),IF(H751&lt;0,IF('Настройки'!$B$10="Исключить","",IF('Настройки'!$B$10="Абсолютные значения",ABS(H751),H751)),H751)))</x:f>
      </x:c>
      <x:c r="BL751" s="50" t="str">
        <x:f>IF(4&gt;'Настройки'!$B$3,"",IF(ISBLANK(I751),IF('Настройки'!$B$9="Нулевой спрос",0,""),IF(I751&lt;0,IF('Настройки'!$B$10="Исключить","",IF('Настройки'!$B$10="Абсолютные значения",ABS(I751),I751)),I751)))</x:f>
      </x:c>
      <x:c r="BM751" s="50" t="str">
        <x:f>IF(5&gt;'Настройки'!$B$3,"",IF(ISBLANK(J751),IF('Настройки'!$B$9="Нулевой спрос",0,""),IF(J751&lt;0,IF('Настройки'!$B$10="Исключить","",IF('Настройки'!$B$10="Абсолютные значения",ABS(J751),J751)),J751)))</x:f>
      </x:c>
      <x:c r="BN751" s="50" t="str">
        <x:f>IF(6&gt;'Настройки'!$B$3,"",IF(ISBLANK(K751),IF('Настройки'!$B$9="Нулевой спрос",0,""),IF(K751&lt;0,IF('Настройки'!$B$10="Исключить","",IF('Настройки'!$B$10="Абсолютные значения",ABS(K751),K751)),K751)))</x:f>
      </x:c>
      <x:c r="BO751" s="50" t="str">
        <x:f>IF(7&gt;'Настройки'!$B$3,"",IF(ISBLANK(L751),IF('Настройки'!$B$9="Нулевой спрос",0,""),IF(L751&lt;0,IF('Настройки'!$B$10="Исключить","",IF('Настройки'!$B$10="Абсолютные значения",ABS(L751),L751)),L751)))</x:f>
      </x:c>
      <x:c r="BP751" s="50" t="str">
        <x:f>IF(8&gt;'Настройки'!$B$3,"",IF(ISBLANK(M751),IF('Настройки'!$B$9="Нулевой спрос",0,""),IF(M751&lt;0,IF('Настройки'!$B$10="Исключить","",IF('Настройки'!$B$10="Абсолютные значения",ABS(M751),M751)),M751)))</x:f>
      </x:c>
      <x:c r="BQ751" s="50" t="str">
        <x:f>IF(9&gt;'Настройки'!$B$3,"",IF(ISBLANK(N751),IF('Настройки'!$B$9="Нулевой спрос",0,""),IF(N751&lt;0,IF('Настройки'!$B$10="Исключить","",IF('Настройки'!$B$10="Абсолютные значения",ABS(N751),N751)),N751)))</x:f>
      </x:c>
      <x:c r="BR751" s="50" t="str">
        <x:f>IF(10&gt;'Настройки'!$B$3,"",IF(ISBLANK(O751),IF('Настройки'!$B$9="Нулевой спрос",0,""),IF(O751&lt;0,IF('Настройки'!$B$10="Исключить","",IF('Настройки'!$B$10="Абсолютные значения",ABS(O751),O751)),O751)))</x:f>
      </x:c>
      <x:c r="BS751" s="50" t="str">
        <x:f>IF(11&gt;'Настройки'!$B$3,"",IF(ISBLANK(P751),IF('Настройки'!$B$9="Нулевой спрос",0,""),IF(P751&lt;0,IF('Настройки'!$B$10="Исключить","",IF('Настройки'!$B$10="Абсолютные значения",ABS(P751),P751)),P751)))</x:f>
      </x:c>
      <x:c r="BT751" s="50" t="str">
        <x:f>IF(12&gt;'Настройки'!$B$3,"",IF(ISBLANK(Q751),IF('Настройки'!$B$9="Нулевой спрос",0,""),IF(Q751&lt;0,IF('Настройки'!$B$10="Исключить","",IF('Настройки'!$B$10="Абсолютные значения",ABS(Q751),Q751)),Q751)))</x:f>
      </x:c>
      <x:c r="BU751" s="50" t="str">
        <x:f>IF(13&gt;'Настройки'!$B$3,"",IF(ISBLANK(R751),IF('Настройки'!$B$9="Нулевой спрос",0,""),IF(R751&lt;0,IF('Настройки'!$B$10="Исключить","",IF('Настройки'!$B$10="Абсолютные значения",ABS(R751),R751)),R751)))</x:f>
      </x:c>
      <x:c r="BV751" s="50" t="str">
        <x:f>IF(14&gt;'Настройки'!$B$3,"",IF(ISBLANK(S751),IF('Настройки'!$B$9="Нулевой спрос",0,""),IF(S751&lt;0,IF('Настройки'!$B$10="Исключить","",IF('Настройки'!$B$10="Абсолютные значения",ABS(S751),S751)),S751)))</x:f>
      </x:c>
      <x:c r="BW751" s="50" t="str">
        <x:f>IF(15&gt;'Настройки'!$B$3,"",IF(ISBLANK(T751),IF('Настройки'!$B$9="Нулевой спрос",0,""),IF(T751&lt;0,IF('Настройки'!$B$10="Исключить","",IF('Настройки'!$B$10="Абсолютные значения",ABS(T751),T751)),T751)))</x:f>
      </x:c>
      <x:c r="BX751" s="50" t="str">
        <x:f>IF(16&gt;'Настройки'!$B$3,"",IF(ISBLANK(U751),IF('Настройки'!$B$9="Нулевой спрос",0,""),IF(U751&lt;0,IF('Настройки'!$B$10="Исключить","",IF('Настройки'!$B$10="Абсолютные значения",ABS(U751),U751)),U751)))</x:f>
      </x:c>
      <x:c r="BY751" s="50" t="str">
        <x:f>IF(17&gt;'Настройки'!$B$3,"",IF(ISBLANK(V751),IF('Настройки'!$B$9="Нулевой спрос",0,""),IF(V751&lt;0,IF('Настройки'!$B$10="Исключить","",IF('Настройки'!$B$10="Абсолютные значения",ABS(V751),V751)),V751)))</x:f>
      </x:c>
      <x:c r="BZ751" s="50" t="str">
        <x:f>IF(18&gt;'Настройки'!$B$3,"",IF(ISBLANK(W751),IF('Настройки'!$B$9="Нулевой спрос",0,""),IF(W751&lt;0,IF('Настройки'!$B$10="Исключить","",IF('Настройки'!$B$10="Абсолютные значения",ABS(W751),W751)),W751)))</x:f>
      </x:c>
      <x:c r="CA751" s="50" t="str">
        <x:f>IF(19&gt;'Настройки'!$B$3,"",IF(ISBLANK(X751),IF('Настройки'!$B$9="Нулевой спрос",0,""),IF(X751&lt;0,IF('Настройки'!$B$10="Исключить","",IF('Настройки'!$B$10="Абсолютные значения",ABS(X751),X751)),X751)))</x:f>
      </x:c>
      <x:c r="CB751" s="50" t="str">
        <x:f>IF(20&gt;'Настройки'!$B$3,"",IF(ISBLANK(Y751),IF('Настройки'!$B$9="Нулевой спрос",0,""),IF(Y751&lt;0,IF('Настройки'!$B$10="Исключить","",IF('Настройки'!$B$10="Абсолютные значения",ABS(Y751),Y751)),Y751)))</x:f>
      </x:c>
      <x:c r="CC751" s="50" t="str">
        <x:f>IF(21&gt;'Настройки'!$B$3,"",IF(ISBLANK(Z751),IF('Настройки'!$B$9="Нулевой спрос",0,""),IF(Z751&lt;0,IF('Настройки'!$B$10="Исключить","",IF('Настройки'!$B$10="Абсолютные значения",ABS(Z751),Z751)),Z751)))</x:f>
      </x:c>
      <x:c r="CD751" s="50" t="str">
        <x:f>IF(22&gt;'Настройки'!$B$3,"",IF(ISBLANK(AA751),IF('Настройки'!$B$9="Нулевой спрос",0,""),IF(AA751&lt;0,IF('Настройки'!$B$10="Исключить","",IF('Настройки'!$B$10="Абсолютные значения",ABS(AA751),AA751)),AA751)))</x:f>
      </x:c>
      <x:c r="CE751" s="50" t="str">
        <x:f>IF(23&gt;'Настройки'!$B$3,"",IF(ISBLANK(AB751),IF('Настройки'!$B$9="Нулевой спрос",0,""),IF(AB751&lt;0,IF('Настройки'!$B$10="Исключить","",IF('Настройки'!$B$10="Абсолютные значения",ABS(AB751),AB751)),AB751)))</x:f>
      </x:c>
      <x:c r="CF751" s="50" t="str">
        <x:f>IF(24&gt;'Настройки'!$B$3,"",IF(ISBLANK(AC751),IF('Настройки'!$B$9="Нулевой спрос",0,""),IF(AC751&lt;0,IF('Настройки'!$B$10="Исключить","",IF('Настройки'!$B$10="Абсолютные значения",ABS(AC751),AC751)),AC751)))</x:f>
      </x:c>
      <x:c r="CG751" s="50" t="str">
        <x:f>IF(25&gt;'Настройки'!$B$3,"",IF(ISBLANK(AD751),IF('Настройки'!$B$9="Нулевой спрос",0,""),IF(AD751&lt;0,IF('Настройки'!$B$10="Исключить","",IF('Настройки'!$B$10="Абсолютные значения",ABS(AD751),AD751)),AD751)))</x:f>
      </x:c>
      <x:c r="CH751" s="50" t="str">
        <x:f>IF(26&gt;'Настройки'!$B$3,"",IF(ISBLANK(AE751),IF('Настройки'!$B$9="Нулевой спрос",0,""),IF(AE751&lt;0,IF('Настройки'!$B$10="Исключить","",IF('Настройки'!$B$10="Абсолютные значения",ABS(AE751),AE751)),AE751)))</x:f>
      </x:c>
      <x:c r="CI751" s="50" t="str">
        <x:f>IF(27&gt;'Настройки'!$B$3,"",IF(ISBLANK(AF751),IF('Настройки'!$B$9="Нулевой спрос",0,""),IF(AF751&lt;0,IF('Настройки'!$B$10="Исключить","",IF('Настройки'!$B$10="Абсолютные значения",ABS(AF751),AF751)),AF751)))</x:f>
      </x:c>
      <x:c r="CJ751" s="50" t="str">
        <x:f>IF(28&gt;'Настройки'!$B$3,"",IF(ISBLANK(AG751),IF('Настройки'!$B$9="Нулевой спрос",0,""),IF(AG751&lt;0,IF('Настройки'!$B$10="Исключить","",IF('Настройки'!$B$10="Абсолютные значения",ABS(AG751),AG751)),AG751)))</x:f>
      </x:c>
      <x:c r="CK751" s="50" t="str">
        <x:f>IF(29&gt;'Настройки'!$B$3,"",IF(ISBLANK(AH751),IF('Настройки'!$B$9="Нулевой спрос",0,""),IF(AH751&lt;0,IF('Настройки'!$B$10="Исключить","",IF('Настройки'!$B$10="Абсолютные значения",ABS(AH751),AH751)),AH751)))</x:f>
      </x:c>
      <x:c r="CL751" s="50" t="str">
        <x:f>IF(30&gt;'Настройки'!$B$3,"",IF(ISBLANK(AI751),IF('Настройки'!$B$9="Нулевой спрос",0,""),IF(AI751&lt;0,IF('Настройки'!$B$10="Исключить","",IF('Настройки'!$B$10="Абсолютные значения",ABS(AI751),AI751)),AI751)))</x:f>
      </x:c>
      <x:c r="CM751" s="50" t="str">
        <x:f>IF(31&gt;'Настройки'!$B$3,"",IF(ISBLANK(AJ751),IF('Настройки'!$B$9="Нулевой спрос",0,""),IF(AJ751&lt;0,IF('Настройки'!$B$10="Исключить","",IF('Настройки'!$B$10="Абсолютные значения",ABS(AJ751),AJ751)),AJ751)))</x:f>
      </x:c>
      <x:c r="CN751" s="50" t="str">
        <x:f>IF(32&gt;'Настройки'!$B$3,"",IF(ISBLANK(AK751),IF('Настройки'!$B$9="Нулевой спрос",0,""),IF(AK751&lt;0,IF('Настройки'!$B$10="Исключить","",IF('Настройки'!$B$10="Абсолютные значения",ABS(AK751),AK751)),AK751)))</x:f>
      </x:c>
      <x:c r="CO751" s="50" t="str">
        <x:f>IF(33&gt;'Настройки'!$B$3,"",IF(ISBLANK(AL751),IF('Настройки'!$B$9="Нулевой спрос",0,""),IF(AL751&lt;0,IF('Настройки'!$B$10="Исключить","",IF('Настройки'!$B$10="Абсолютные значения",ABS(AL751),AL751)),AL751)))</x:f>
      </x:c>
      <x:c r="CP751" s="50" t="str">
        <x:f>IF(34&gt;'Настройки'!$B$3,"",IF(ISBLANK(AM751),IF('Настройки'!$B$9="Нулевой спрос",0,""),IF(AM751&lt;0,IF('Настройки'!$B$10="Исключить","",IF('Настройки'!$B$10="Абсолютные значения",ABS(AM751),AM751)),AM751)))</x:f>
      </x:c>
      <x:c r="CQ751" s="50" t="str">
        <x:f>IF(35&gt;'Настройки'!$B$3,"",IF(ISBLANK(AN751),IF('Настройки'!$B$9="Нулевой спрос",0,""),IF(AN751&lt;0,IF('Настройки'!$B$10="Исключить","",IF('Настройки'!$B$10="Абсолютные значения",ABS(AN751),AN751)),AN751)))</x:f>
      </x:c>
      <x:c r="CR751" s="50" t="str">
        <x:f>IF(36&gt;'Настройки'!$B$3,"",IF(ISBLANK(AO751),IF('Настройки'!$B$9="Нулевой спрос",0,""),IF(AO751&lt;0,IF('Настройки'!$B$10="Исключить","",IF('Настройки'!$B$10="Абсолютные значения",ABS(AO751),AO751)),AO751)))</x:f>
      </x:c>
      <x:c r="CS751" s="50" t="str">
        <x:f>IF(OR(1&gt;'Настройки'!$B$3,ISBLANK(BI751),BI751=0),"",BI751)</x:f>
      </x:c>
      <x:c r="CT751" s="50" t="str">
        <x:f>IF(OR(2&gt;'Настройки'!$B$3,ISBLANK(BJ751),BJ751=0),"",BJ751)</x:f>
      </x:c>
      <x:c r="CU751" s="50" t="str">
        <x:f>IF(OR(3&gt;'Настройки'!$B$3,ISBLANK(BK751),BK751=0),"",BK751)</x:f>
      </x:c>
      <x:c r="CV751" s="50" t="str">
        <x:f>IF(OR(4&gt;'Настройки'!$B$3,ISBLANK(BL751),BL751=0),"",BL751)</x:f>
      </x:c>
      <x:c r="CW751" s="50" t="str">
        <x:f>IF(OR(5&gt;'Настройки'!$B$3,ISBLANK(BM751),BM751=0),"",BM751)</x:f>
      </x:c>
      <x:c r="CX751" s="50" t="str">
        <x:f>IF(OR(6&gt;'Настройки'!$B$3,ISBLANK(BN751),BN751=0),"",BN751)</x:f>
      </x:c>
      <x:c r="CY751" s="50" t="str">
        <x:f>IF(OR(7&gt;'Настройки'!$B$3,ISBLANK(BO751),BO751=0),"",BO751)</x:f>
      </x:c>
      <x:c r="CZ751" s="50" t="str">
        <x:f>IF(OR(8&gt;'Настройки'!$B$3,ISBLANK(BP751),BP751=0),"",BP751)</x:f>
      </x:c>
      <x:c r="DA751" s="50" t="str">
        <x:f>IF(OR(9&gt;'Настройки'!$B$3,ISBLANK(BQ751),BQ751=0),"",BQ751)</x:f>
      </x:c>
      <x:c r="DB751" s="50" t="str">
        <x:f>IF(OR(10&gt;'Настройки'!$B$3,ISBLANK(BR751),BR751=0),"",BR751)</x:f>
      </x:c>
      <x:c r="DC751" s="50" t="str">
        <x:f>IF(OR(11&gt;'Настройки'!$B$3,ISBLANK(BS751),BS751=0),"",BS751)</x:f>
      </x:c>
      <x:c r="DD751" s="50" t="str">
        <x:f>IF(OR(12&gt;'Настройки'!$B$3,ISBLANK(BT751),BT751=0),"",BT751)</x:f>
      </x:c>
      <x:c r="DE751" s="50" t="str">
        <x:f>IF(OR(13&gt;'Настройки'!$B$3,ISBLANK(BU751),BU751=0),"",BU751)</x:f>
      </x:c>
      <x:c r="DF751" s="50" t="str">
        <x:f>IF(OR(14&gt;'Настройки'!$B$3,ISBLANK(BV751),BV751=0),"",BV751)</x:f>
      </x:c>
      <x:c r="DG751" s="50" t="str">
        <x:f>IF(OR(15&gt;'Настройки'!$B$3,ISBLANK(BW751),BW751=0),"",BW751)</x:f>
      </x:c>
      <x:c r="DH751" s="50" t="str">
        <x:f>IF(OR(16&gt;'Настройки'!$B$3,ISBLANK(BX751),BX751=0),"",BX751)</x:f>
      </x:c>
      <x:c r="DI751" s="50" t="str">
        <x:f>IF(OR(17&gt;'Настройки'!$B$3,ISBLANK(BY751),BY751=0),"",BY751)</x:f>
      </x:c>
      <x:c r="DJ751" s="50" t="str">
        <x:f>IF(OR(18&gt;'Настройки'!$B$3,ISBLANK(BZ751),BZ751=0),"",BZ751)</x:f>
      </x:c>
      <x:c r="DK751" s="50" t="str">
        <x:f>IF(OR(19&gt;'Настройки'!$B$3,ISBLANK(CA751),CA751=0),"",CA751)</x:f>
      </x:c>
      <x:c r="DL751" s="50" t="str">
        <x:f>IF(OR(20&gt;'Настройки'!$B$3,ISBLANK(CB751),CB751=0),"",CB751)</x:f>
      </x:c>
      <x:c r="DM751" s="50" t="str">
        <x:f>IF(OR(21&gt;'Настройки'!$B$3,ISBLANK(CC751),CC751=0),"",CC751)</x:f>
      </x:c>
      <x:c r="DN751" s="50" t="str">
        <x:f>IF(OR(22&gt;'Настройки'!$B$3,ISBLANK(CD751),CD751=0),"",CD751)</x:f>
      </x:c>
      <x:c r="DO751" s="50" t="str">
        <x:f>IF(OR(23&gt;'Настройки'!$B$3,ISBLANK(CE751),CE751=0),"",CE751)</x:f>
      </x:c>
      <x:c r="DP751" s="50" t="str">
        <x:f>IF(OR(24&gt;'Настройки'!$B$3,ISBLANK(CF751),CF751=0),"",CF751)</x:f>
      </x:c>
      <x:c r="DQ751" s="50" t="str">
        <x:f>IF(OR(25&gt;'Настройки'!$B$3,ISBLANK(CG751),CG751=0),"",CG751)</x:f>
      </x:c>
      <x:c r="DR751" s="50" t="str">
        <x:f>IF(OR(26&gt;'Настройки'!$B$3,ISBLANK(CH751),CH751=0),"",CH751)</x:f>
      </x:c>
      <x:c r="DS751" s="50" t="str">
        <x:f>IF(OR(27&gt;'Настройки'!$B$3,ISBLANK(CI751),CI751=0),"",CI751)</x:f>
      </x:c>
      <x:c r="DT751" s="50" t="str">
        <x:f>IF(OR(28&gt;'Настройки'!$B$3,ISBLANK(CJ751),CJ751=0),"",CJ751)</x:f>
      </x:c>
      <x:c r="DU751" s="50" t="str">
        <x:f>IF(OR(29&gt;'Настройки'!$B$3,ISBLANK(CK751),CK751=0),"",CK751)</x:f>
      </x:c>
      <x:c r="DV751" s="50" t="str">
        <x:f>IF(OR(30&gt;'Настройки'!$B$3,ISBLANK(CL751),CL751=0),"",CL751)</x:f>
      </x:c>
      <x:c r="DW751" s="50" t="str">
        <x:f>IF(OR(31&gt;'Настройки'!$B$3,ISBLANK(CM751),CM751=0),"",CM751)</x:f>
      </x:c>
      <x:c r="DX751" s="50" t="str">
        <x:f>IF(OR(32&gt;'Настройки'!$B$3,ISBLANK(CN751),CN751=0),"",CN751)</x:f>
      </x:c>
      <x:c r="DY751" s="50" t="str">
        <x:f>IF(OR(33&gt;'Настройки'!$B$3,ISBLANK(CO751),CO751=0),"",CO751)</x:f>
      </x:c>
      <x:c r="DZ751" s="50" t="str">
        <x:f>IF(OR(34&gt;'Настройки'!$B$3,ISBLANK(CP751),CP751=0),"",CP751)</x:f>
      </x:c>
      <x:c r="EA751" s="50" t="str">
        <x:f>IF(OR(35&gt;'Настройки'!$B$3,ISBLANK(CQ751),CQ751=0),"",CQ751)</x:f>
      </x:c>
      <x:c r="EB751" s="50" t="str">
        <x:f>IF(OR(36&gt;'Настройки'!$B$3,ISBLANK(CR751),CR751=0),"",CR751)</x:f>
      </x:c>
      <x:c r="EC751" s="50" t="str">
        <x:f>IF(A751="","",IF(OR(BB751="AZ",BB751="BZ"),10000+ROW(),IF(AZ751&gt;'Настройки'!$B$11,20000+ROW(),IF(BF751&lt;&gt;"Обычный",30000+ROW(),IF(AX751&lt;=0,40000+ROW(),"")))))</x:f>
      </x:c>
      <x:c r="ED751" s="50" t="str">
        <x:f>IF(EC751="","",COUNTIFS($EC$2:$EC$1001,"&gt;0",$EC$2:$EC$1001,"&lt;"&amp;EC751)+1)</x:f>
      </x:c>
    </x:row>
    <x:row r="752">
      <x:c r="A752" s="115"/>
      <x:c r="B752" s="115"/>
      <x:c r="C752" s="115"/>
      <x:c r="D752" s="118"/>
      <x:c r="E752" s="118"/>
      <x:c r="F752" s="118"/>
      <x:c r="G752" s="118"/>
      <x:c r="H752" s="118"/>
      <x:c r="I752" s="118"/>
      <x:c r="J752" s="118"/>
      <x:c r="K752" s="118"/>
      <x:c r="L752" s="118"/>
      <x:c r="M752" s="118"/>
      <x:c r="N752" s="118"/>
      <x:c r="O752" s="118"/>
      <x:c r="P752" s="118"/>
      <x:c r="Q752" s="118"/>
      <x:c r="R752" s="118"/>
      <x:c r="S752" s="118"/>
      <x:c r="T752" s="118"/>
      <x:c r="U752" s="118"/>
      <x:c r="V752" s="118"/>
      <x:c r="W752" s="118"/>
      <x:c r="X752" s="118"/>
      <x:c r="Y752" s="118"/>
      <x:c r="Z752" s="118"/>
      <x:c r="AA752" s="118"/>
      <x:c r="AB752" s="118"/>
      <x:c r="AC752" s="118"/>
      <x:c r="AD752" s="118"/>
      <x:c r="AE752" s="118"/>
      <x:c r="AF752" s="118"/>
      <x:c r="AG752" s="118"/>
      <x:c r="AH752" s="118"/>
      <x:c r="AI752" s="118"/>
      <x:c r="AJ752" s="118"/>
      <x:c r="AK752" s="118"/>
      <x:c r="AL752" s="118"/>
      <x:c r="AM752" s="118"/>
      <x:c r="AN752" s="118"/>
      <x:c r="AO752" s="118"/>
      <x:c r="AP752" s="115"/>
      <x:c r="AQ752" s="49" t="str">
        <x:f>IF(A752="","",COUNT(BI752:INDEX(BI752:CR752,1,'Настройки'!$B$3)))</x:f>
      </x:c>
      <x:c r="AR752" s="49" t="str">
        <x:f>IF(A752="","",SUM(BI752:INDEX(BI752:CR752,1,'Настройки'!$B$3)))</x:f>
      </x:c>
      <x:c r="AS752" s="58" t="str">
        <x:f>IF(A752="","",IF('Настройки'!$B$4="Стоимость потребления",AR752*D752,IF('Настройки'!$B$4="Количество",AR752,E752)))</x:f>
      </x:c>
      <x:c r="AT752" s="61" t="str">
        <x:f>IF(OR(A752="",AS752&lt;0,SUM($AS$2:$AS$1001)&lt;=0),"",AS752/SUM($AS$2:$AS$1001))</x:f>
      </x:c>
      <x:c r="AU752" s="61" t="str">
        <x:f>IF(OR(A752="",AS752&lt;0,SUM($AS$2:$AS$1001)&lt;=0),"",SUMIFS($AS$2:$AS$1001,$AS$2:$AS$1001,"&gt;"&amp;AS752)/SUM($AS$2:$AS$1001))</x:f>
      </x:c>
      <x:c r="AV752" s="61" t="str">
        <x:f>IF(OR(A752="",AS752&lt;0,SUM($AS$2:$AS$1001)&lt;=0),"",SUMIFS($AS$2:$AS$1001,$AS$2:$AS$1001,"&gt;="&amp;AS752)/SUM($AS$2:$AS$1001))</x:f>
      </x:c>
      <x:c r="AW752" s="49" t="str">
        <x:f>IF(A752="","",IF(SUM($AS$2:$AS$1001)&lt;=0,"Не определён",IF(AS752&lt;0,"Исключение",IF(AU752&lt;'Настройки'!$B$5,"A",IF(AU752&lt;'Настройки'!$B$6,"B","C")))))</x:f>
      </x:c>
      <x:c r="AX752" s="58" t="str">
        <x:f>IF(A752="","",IF(AQ752=0,"",AVERAGE(BI752:INDEX(BI752:CR752,1,'Настройки'!$B$3))))</x:f>
      </x:c>
      <x:c r="AY752" s="58" t="str">
        <x:f>IF(OR(A752="",AQ752=0),"",STDEVP(BI752:INDEX(BI752:CR752,1,'Настройки'!$B$3)))</x:f>
      </x:c>
      <x:c r="AZ752" s="61" t="str">
        <x:f>IF(OR(A752="",AQ752&lt;'Настройки'!$B$12,AX752&lt;=0,AND('Настройки'!$B$10="Блокировать",COUNTIF(F752:INDEX(F752:AO752,1,'Настройки'!$B$3),"&lt;0")&gt;0)),"",AY752/ABS(AX752))</x:f>
      </x:c>
      <x:c r="BA752" s="49" t="str">
        <x:f>IF(A752="","",IF(AND('Настройки'!$B$10="Блокировать",COUNTIF(F752:INDEX(F752:AO752,1,'Настройки'!$B$3),"&lt;0")&gt;0),"Не определён",IF(AQ752&lt;'Настройки'!$B$12,"Не определён",IF(AX752=0,"Нет спроса",IF(AX752&lt;0,"Не определён",IF(AZ752&lt;='Настройки'!$B$7,"X",IF(AZ752&lt;='Настройки'!$B$8,"Y","Z")))))))</x:f>
      </x:c>
      <x:c r="BB752" s="49" t="str">
        <x:f>IF(OR(A752="",LEN(AW752)&lt;&gt;1,LEN(BA752)&lt;&gt;1),"",AW752&amp;BA752)</x:f>
      </x:c>
      <x:c r="BC752" s="61" t="str">
        <x:f>IF(OR(A752="",AQ752=0),"",(COUNT(BI752:INDEX(BI752:CR752,1,'Настройки'!$B$3))-COUNT(CS752:INDEX(CS752:EB752,1,'Настройки'!$B$3)))/AQ752)</x:f>
      </x:c>
      <x:c r="BD752" s="64" t="str">
        <x:f>IF(OR(A752="",COUNT(CS752:INDEX(CS752:EB752,1,'Настройки'!$B$3))=0),"",AQ752/COUNT(CS752:INDEX(CS752:EB752,1,'Настройки'!$B$3)))</x:f>
      </x:c>
      <x:c r="BE752" s="64" t="str">
        <x:f>IF(OR(A752="",COUNT(CS752:INDEX(CS752:EB752,1,'Настройки'!$B$3))=0),"",IF(AVERAGE(CS752:INDEX(CS752:EB752,1,'Настройки'!$B$3))=0,"",(STDEVP(CS752:INDEX(CS752:EB752,1,'Настройки'!$B$3))/ABS(AVERAGE(CS752:INDEX(CS752:EB752,1,'Настройки'!$B$3))))^2))</x:f>
      </x:c>
      <x:c r="BF752" s="49" t="str">
        <x:f>IF(A752="","",IF(AQ752&lt;3,"Недостаточно",IF(AQ752&lt;6,"Предварительный","Обычный")))</x:f>
      </x:c>
      <x:c r="BG752" s="49" t="str">
        <x:f>IF(A752="","",IF(COUNTIF(F752:INDEX(F752:AO752,1,'Настройки'!$B$3),"&lt;0")&gt;0,IF('Настройки'!$B$10="Блокировать","Отрицательный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"),"")&amp;IF(AQ752&lt;3,"Недостаточно истории. ",IF(AQ752&lt;6,"Предварительная классификация. ",""))&amp;IF(AX752=0,"Нет спроса за горизонт. ","")&amp;IF(AZ752&gt;'Настройки'!$B$11,"Экстремальная вариативность. ",""))</x:f>
      </x:c>
      <x:c r="BH752" s="49" t="str">
        <x:f>IF(A752="","",IFERROR(VLOOKUP(BB752,'Настройки'!$D$3:$E$11,2,FALSE),"Сначала проверьте исходные данные и историю спроса.")&amp;" Уточните срок поставки, MOQ и критичность.")</x:f>
      </x:c>
      <x:c r="BI752" s="50" t="str">
        <x:f>IF(1&gt;'Настройки'!$B$3,"",IF(ISBLANK(F752),IF('Настройки'!$B$9="Нулевой спрос",0,""),IF(F752&lt;0,IF('Настройки'!$B$10="Исключить","",IF('Настройки'!$B$10="Абсолютные значения",ABS(F752),F752)),F752)))</x:f>
      </x:c>
      <x:c r="BJ752" s="50" t="str">
        <x:f>IF(2&gt;'Настройки'!$B$3,"",IF(ISBLANK(G752),IF('Настройки'!$B$9="Нулевой спрос",0,""),IF(G752&lt;0,IF('Настройки'!$B$10="Исключить","",IF('Настройки'!$B$10="Абсолютные значения",ABS(G752),G752)),G752)))</x:f>
      </x:c>
      <x:c r="BK752" s="50" t="str">
        <x:f>IF(3&gt;'Настройки'!$B$3,"",IF(ISBLANK(H752),IF('Настройки'!$B$9="Нулевой спрос",0,""),IF(H752&lt;0,IF('Настройки'!$B$10="Исключить","",IF('Настройки'!$B$10="Абсолютные значения",ABS(H752),H752)),H752)))</x:f>
      </x:c>
      <x:c r="BL752" s="50" t="str">
        <x:f>IF(4&gt;'Настройки'!$B$3,"",IF(ISBLANK(I752),IF('Настройки'!$B$9="Нулевой спрос",0,""),IF(I752&lt;0,IF('Настройки'!$B$10="Исключить","",IF('Настройки'!$B$10="Абсолютные значения",ABS(I752),I752)),I752)))</x:f>
      </x:c>
      <x:c r="BM752" s="50" t="str">
        <x:f>IF(5&gt;'Настройки'!$B$3,"",IF(ISBLANK(J752),IF('Настройки'!$B$9="Нулевой спрос",0,""),IF(J752&lt;0,IF('Настройки'!$B$10="Исключить","",IF('Настройки'!$B$10="Абсолютные значения",ABS(J752),J752)),J752)))</x:f>
      </x:c>
      <x:c r="BN752" s="50" t="str">
        <x:f>IF(6&gt;'Настройки'!$B$3,"",IF(ISBLANK(K752),IF('Настройки'!$B$9="Нулевой спрос",0,""),IF(K752&lt;0,IF('Настройки'!$B$10="Исключить","",IF('Настройки'!$B$10="Абсолютные значения",ABS(K752),K752)),K752)))</x:f>
      </x:c>
      <x:c r="BO752" s="50" t="str">
        <x:f>IF(7&gt;'Настройки'!$B$3,"",IF(ISBLANK(L752),IF('Настройки'!$B$9="Нулевой спрос",0,""),IF(L752&lt;0,IF('Настройки'!$B$10="Исключить","",IF('Настройки'!$B$10="Абсолютные значения",ABS(L752),L752)),L752)))</x:f>
      </x:c>
      <x:c r="BP752" s="50" t="str">
        <x:f>IF(8&gt;'Настройки'!$B$3,"",IF(ISBLANK(M752),IF('Настройки'!$B$9="Нулевой спрос",0,""),IF(M752&lt;0,IF('Настройки'!$B$10="Исключить","",IF('Настройки'!$B$10="Абсолютные значения",ABS(M752),M752)),M752)))</x:f>
      </x:c>
      <x:c r="BQ752" s="50" t="str">
        <x:f>IF(9&gt;'Настройки'!$B$3,"",IF(ISBLANK(N752),IF('Настройки'!$B$9="Нулевой спрос",0,""),IF(N752&lt;0,IF('Настройки'!$B$10="Исключить","",IF('Настройки'!$B$10="Абсолютные значения",ABS(N752),N752)),N752)))</x:f>
      </x:c>
      <x:c r="BR752" s="50" t="str">
        <x:f>IF(10&gt;'Настройки'!$B$3,"",IF(ISBLANK(O752),IF('Настройки'!$B$9="Нулевой спрос",0,""),IF(O752&lt;0,IF('Настройки'!$B$10="Исключить","",IF('Настройки'!$B$10="Абсолютные значения",ABS(O752),O752)),O752)))</x:f>
      </x:c>
      <x:c r="BS752" s="50" t="str">
        <x:f>IF(11&gt;'Настройки'!$B$3,"",IF(ISBLANK(P752),IF('Настройки'!$B$9="Нулевой спрос",0,""),IF(P752&lt;0,IF('Настройки'!$B$10="Исключить","",IF('Настройки'!$B$10="Абсолютные значения",ABS(P752),P752)),P752)))</x:f>
      </x:c>
      <x:c r="BT752" s="50" t="str">
        <x:f>IF(12&gt;'Настройки'!$B$3,"",IF(ISBLANK(Q752),IF('Настройки'!$B$9="Нулевой спрос",0,""),IF(Q752&lt;0,IF('Настройки'!$B$10="Исключить","",IF('Настройки'!$B$10="Абсолютные значения",ABS(Q752),Q752)),Q752)))</x:f>
      </x:c>
      <x:c r="BU752" s="50" t="str">
        <x:f>IF(13&gt;'Настройки'!$B$3,"",IF(ISBLANK(R752),IF('Настройки'!$B$9="Нулевой спрос",0,""),IF(R752&lt;0,IF('Настройки'!$B$10="Исключить","",IF('Настройки'!$B$10="Абсолютные значения",ABS(R752),R752)),R752)))</x:f>
      </x:c>
      <x:c r="BV752" s="50" t="str">
        <x:f>IF(14&gt;'Настройки'!$B$3,"",IF(ISBLANK(S752),IF('Настройки'!$B$9="Нулевой спрос",0,""),IF(S752&lt;0,IF('Настройки'!$B$10="Исключить","",IF('Настройки'!$B$10="Абсолютные значения",ABS(S752),S752)),S752)))</x:f>
      </x:c>
      <x:c r="BW752" s="50" t="str">
        <x:f>IF(15&gt;'Настройки'!$B$3,"",IF(ISBLANK(T752),IF('Настройки'!$B$9="Нулевой спрос",0,""),IF(T752&lt;0,IF('Настройки'!$B$10="Исключить","",IF('Настройки'!$B$10="Абсолютные значения",ABS(T752),T752)),T752)))</x:f>
      </x:c>
      <x:c r="BX752" s="50" t="str">
        <x:f>IF(16&gt;'Настройки'!$B$3,"",IF(ISBLANK(U752),IF('Настройки'!$B$9="Нулевой спрос",0,""),IF(U752&lt;0,IF('Настройки'!$B$10="Исключить","",IF('Настройки'!$B$10="Абсолютные значения",ABS(U752),U752)),U752)))</x:f>
      </x:c>
      <x:c r="BY752" s="50" t="str">
        <x:f>IF(17&gt;'Настройки'!$B$3,"",IF(ISBLANK(V752),IF('Настройки'!$B$9="Нулевой спрос",0,""),IF(V752&lt;0,IF('Настройки'!$B$10="Исключить","",IF('Настройки'!$B$10="Абсолютные значения",ABS(V752),V752)),V752)))</x:f>
      </x:c>
      <x:c r="BZ752" s="50" t="str">
        <x:f>IF(18&gt;'Настройки'!$B$3,"",IF(ISBLANK(W752),IF('Настройки'!$B$9="Нулевой спрос",0,""),IF(W752&lt;0,IF('Настройки'!$B$10="Исключить","",IF('Настройки'!$B$10="Абсолютные значения",ABS(W752),W752)),W752)))</x:f>
      </x:c>
      <x:c r="CA752" s="50" t="str">
        <x:f>IF(19&gt;'Настройки'!$B$3,"",IF(ISBLANK(X752),IF('Настройки'!$B$9="Нулевой спрос",0,""),IF(X752&lt;0,IF('Настройки'!$B$10="Исключить","",IF('Настройки'!$B$10="Абсолютные значения",ABS(X752),X752)),X752)))</x:f>
      </x:c>
      <x:c r="CB752" s="50" t="str">
        <x:f>IF(20&gt;'Настройки'!$B$3,"",IF(ISBLANK(Y752),IF('Настройки'!$B$9="Нулевой спрос",0,""),IF(Y752&lt;0,IF('Настройки'!$B$10="Исключить","",IF('Настройки'!$B$10="Абсолютные значения",ABS(Y752),Y752)),Y752)))</x:f>
      </x:c>
      <x:c r="CC752" s="50" t="str">
        <x:f>IF(21&gt;'Настройки'!$B$3,"",IF(ISBLANK(Z752),IF('Настройки'!$B$9="Нулевой спрос",0,""),IF(Z752&lt;0,IF('Настройки'!$B$10="Исключить","",IF('Настройки'!$B$10="Абсолютные значения",ABS(Z752),Z752)),Z752)))</x:f>
      </x:c>
      <x:c r="CD752" s="50" t="str">
        <x:f>IF(22&gt;'Настройки'!$B$3,"",IF(ISBLANK(AA752),IF('Настройки'!$B$9="Нулевой спрос",0,""),IF(AA752&lt;0,IF('Настройки'!$B$10="Исключить","",IF('Настройки'!$B$10="Абсолютные значения",ABS(AA752),AA752)),AA752)))</x:f>
      </x:c>
      <x:c r="CE752" s="50" t="str">
        <x:f>IF(23&gt;'Настройки'!$B$3,"",IF(ISBLANK(AB752),IF('Настройки'!$B$9="Нулевой спрос",0,""),IF(AB752&lt;0,IF('Настройки'!$B$10="Исключить","",IF('Настройки'!$B$10="Абсолютные значения",ABS(AB752),AB752)),AB752)))</x:f>
      </x:c>
      <x:c r="CF752" s="50" t="str">
        <x:f>IF(24&gt;'Настройки'!$B$3,"",IF(ISBLANK(AC752),IF('Настройки'!$B$9="Нулевой спрос",0,""),IF(AC752&lt;0,IF('Настройки'!$B$10="Исключить","",IF('Настройки'!$B$10="Абсолютные значения",ABS(AC752),AC752)),AC752)))</x:f>
      </x:c>
      <x:c r="CG752" s="50" t="str">
        <x:f>IF(25&gt;'Настройки'!$B$3,"",IF(ISBLANK(AD752),IF('Настройки'!$B$9="Нулевой спрос",0,""),IF(AD752&lt;0,IF('Настройки'!$B$10="Исключить","",IF('Настройки'!$B$10="Абсолютные значения",ABS(AD752),AD752)),AD752)))</x:f>
      </x:c>
      <x:c r="CH752" s="50" t="str">
        <x:f>IF(26&gt;'Настройки'!$B$3,"",IF(ISBLANK(AE752),IF('Настройки'!$B$9="Нулевой спрос",0,""),IF(AE752&lt;0,IF('Настройки'!$B$10="Исключить","",IF('Настройки'!$B$10="Абсолютные значения",ABS(AE752),AE752)),AE752)))</x:f>
      </x:c>
      <x:c r="CI752" s="50" t="str">
        <x:f>IF(27&gt;'Настройки'!$B$3,"",IF(ISBLANK(AF752),IF('Настройки'!$B$9="Нулевой спрос",0,""),IF(AF752&lt;0,IF('Настройки'!$B$10="Исключить","",IF('Настройки'!$B$10="Абсолютные значения",ABS(AF752),AF752)),AF752)))</x:f>
      </x:c>
      <x:c r="CJ752" s="50" t="str">
        <x:f>IF(28&gt;'Настройки'!$B$3,"",IF(ISBLANK(AG752),IF('Настройки'!$B$9="Нулевой спрос",0,""),IF(AG752&lt;0,IF('Настройки'!$B$10="Исключить","",IF('Настройки'!$B$10="Абсолютные значения",ABS(AG752),AG752)),AG752)))</x:f>
      </x:c>
      <x:c r="CK752" s="50" t="str">
        <x:f>IF(29&gt;'Настройки'!$B$3,"",IF(ISBLANK(AH752),IF('Настройки'!$B$9="Нулевой спрос",0,""),IF(AH752&lt;0,IF('Настройки'!$B$10="Исключить","",IF('Настройки'!$B$10="Абсолютные значения",ABS(AH752),AH752)),AH752)))</x:f>
      </x:c>
      <x:c r="CL752" s="50" t="str">
        <x:f>IF(30&gt;'Настройки'!$B$3,"",IF(ISBLANK(AI752),IF('Настройки'!$B$9="Нулевой спрос",0,""),IF(AI752&lt;0,IF('Настройки'!$B$10="Исключить","",IF('Настройки'!$B$10="Абсолютные значения",ABS(AI752),AI752)),AI752)))</x:f>
      </x:c>
      <x:c r="CM752" s="50" t="str">
        <x:f>IF(31&gt;'Настройки'!$B$3,"",IF(ISBLANK(AJ752),IF('Настройки'!$B$9="Нулевой спрос",0,""),IF(AJ752&lt;0,IF('Настройки'!$B$10="Исключить","",IF('Настройки'!$B$10="Абсолютные значения",ABS(AJ752),AJ752)),AJ752)))</x:f>
      </x:c>
      <x:c r="CN752" s="50" t="str">
        <x:f>IF(32&gt;'Настройки'!$B$3,"",IF(ISBLANK(AK752),IF('Настройки'!$B$9="Нулевой спрос",0,""),IF(AK752&lt;0,IF('Настройки'!$B$10="Исключить","",IF('Настройки'!$B$10="Абсолютные значения",ABS(AK752),AK752)),AK752)))</x:f>
      </x:c>
      <x:c r="CO752" s="50" t="str">
        <x:f>IF(33&gt;'Настройки'!$B$3,"",IF(ISBLANK(AL752),IF('Настройки'!$B$9="Нулевой спрос",0,""),IF(AL752&lt;0,IF('Настройки'!$B$10="Исключить","",IF('Настройки'!$B$10="Абсолютные значения",ABS(AL752),AL752)),AL752)))</x:f>
      </x:c>
      <x:c r="CP752" s="50" t="str">
        <x:f>IF(34&gt;'Настройки'!$B$3,"",IF(ISBLANK(AM752),IF('Настройки'!$B$9="Нулевой спрос",0,""),IF(AM752&lt;0,IF('Настройки'!$B$10="Исключить","",IF('Настройки'!$B$10="Абсолютные значения",ABS(AM752),AM752)),AM752)))</x:f>
      </x:c>
      <x:c r="CQ752" s="50" t="str">
        <x:f>IF(35&gt;'Настройки'!$B$3,"",IF(ISBLANK(AN752),IF('Настройки'!$B$9="Нулевой спрос",0,""),IF(AN752&lt;0,IF('Настройки'!$B$10="Исключить","",IF('Настройки'!$B$10="Абсолютные значения",ABS(AN752),AN752)),AN752)))</x:f>
      </x:c>
      <x:c r="CR752" s="50" t="str">
        <x:f>IF(36&gt;'Настройки'!$B$3,"",IF(ISBLANK(AO752),IF('Настройки'!$B$9="Нулевой спрос",0,""),IF(AO752&lt;0,IF('Настройки'!$B$10="Исключить","",IF('Настройки'!$B$10="Абсолютные значения",ABS(AO752),AO752)),AO752)))</x:f>
      </x:c>
      <x:c r="CS752" s="50" t="str">
        <x:f>IF(OR(1&gt;'Настройки'!$B$3,ISBLANK(BI752),BI752=0),"",BI752)</x:f>
      </x:c>
      <x:c r="CT752" s="50" t="str">
        <x:f>IF(OR(2&gt;'Настройки'!$B$3,ISBLANK(BJ752),BJ752=0),"",BJ752)</x:f>
      </x:c>
      <x:c r="CU752" s="50" t="str">
        <x:f>IF(OR(3&gt;'Настройки'!$B$3,ISBLANK(BK752),BK752=0),"",BK752)</x:f>
      </x:c>
      <x:c r="CV752" s="50" t="str">
        <x:f>IF(OR(4&gt;'Настройки'!$B$3,ISBLANK(BL752),BL752=0),"",BL752)</x:f>
      </x:c>
      <x:c r="CW752" s="50" t="str">
        <x:f>IF(OR(5&gt;'Настройки'!$B$3,ISBLANK(BM752),BM752=0),"",BM752)</x:f>
      </x:c>
      <x:c r="CX752" s="50" t="str">
        <x:f>IF(OR(6&gt;'Настройки'!$B$3,ISBLANK(BN752),BN752=0),"",BN752)</x:f>
      </x:c>
      <x:c r="CY752" s="50" t="str">
        <x:f>IF(OR(7&gt;'Настройки'!$B$3,ISBLANK(BO752),BO752=0),"",BO752)</x:f>
      </x:c>
      <x:c r="CZ752" s="50" t="str">
        <x:f>IF(OR(8&gt;'Настройки'!$B$3,ISBLANK(BP752),BP752=0),"",BP752)</x:f>
      </x:c>
      <x:c r="DA752" s="50" t="str">
        <x:f>IF(OR(9&gt;'Настройки'!$B$3,ISBLANK(BQ752),BQ752=0),"",BQ752)</x:f>
      </x:c>
      <x:c r="DB752" s="50" t="str">
        <x:f>IF(OR(10&gt;'Настройки'!$B$3,ISBLANK(BR752),BR752=0),"",BR752)</x:f>
      </x:c>
      <x:c r="DC752" s="50" t="str">
        <x:f>IF(OR(11&gt;'Настройки'!$B$3,ISBLANK(BS752),BS752=0),"",BS752)</x:f>
      </x:c>
      <x:c r="DD752" s="50" t="str">
        <x:f>IF(OR(12&gt;'Настройки'!$B$3,ISBLANK(BT752),BT752=0),"",BT752)</x:f>
      </x:c>
      <x:c r="DE752" s="50" t="str">
        <x:f>IF(OR(13&gt;'Настройки'!$B$3,ISBLANK(BU752),BU752=0),"",BU752)</x:f>
      </x:c>
      <x:c r="DF752" s="50" t="str">
        <x:f>IF(OR(14&gt;'Настройки'!$B$3,ISBLANK(BV752),BV752=0),"",BV752)</x:f>
      </x:c>
      <x:c r="DG752" s="50" t="str">
        <x:f>IF(OR(15&gt;'Настройки'!$B$3,ISBLANK(BW752),BW752=0),"",BW752)</x:f>
      </x:c>
      <x:c r="DH752" s="50" t="str">
        <x:f>IF(OR(16&gt;'Настройки'!$B$3,ISBLANK(BX752),BX752=0),"",BX752)</x:f>
      </x:c>
      <x:c r="DI752" s="50" t="str">
        <x:f>IF(OR(17&gt;'Настройки'!$B$3,ISBLANK(BY752),BY752=0),"",BY752)</x:f>
      </x:c>
      <x:c r="DJ752" s="50" t="str">
        <x:f>IF(OR(18&gt;'Настройки'!$B$3,ISBLANK(BZ752),BZ752=0),"",BZ752)</x:f>
      </x:c>
      <x:c r="DK752" s="50" t="str">
        <x:f>IF(OR(19&gt;'Настройки'!$B$3,ISBLANK(CA752),CA752=0),"",CA752)</x:f>
      </x:c>
      <x:c r="DL752" s="50" t="str">
        <x:f>IF(OR(20&gt;'Настройки'!$B$3,ISBLANK(CB752),CB752=0),"",CB752)</x:f>
      </x:c>
      <x:c r="DM752" s="50" t="str">
        <x:f>IF(OR(21&gt;'Настройки'!$B$3,ISBLANK(CC752),CC752=0),"",CC752)</x:f>
      </x:c>
      <x:c r="DN752" s="50" t="str">
        <x:f>IF(OR(22&gt;'Настройки'!$B$3,ISBLANK(CD752),CD752=0),"",CD752)</x:f>
      </x:c>
      <x:c r="DO752" s="50" t="str">
        <x:f>IF(OR(23&gt;'Настройки'!$B$3,ISBLANK(CE752),CE752=0),"",CE752)</x:f>
      </x:c>
      <x:c r="DP752" s="50" t="str">
        <x:f>IF(OR(24&gt;'Настройки'!$B$3,ISBLANK(CF752),CF752=0),"",CF752)</x:f>
      </x:c>
      <x:c r="DQ752" s="50" t="str">
        <x:f>IF(OR(25&gt;'Настройки'!$B$3,ISBLANK(CG752),CG752=0),"",CG752)</x:f>
      </x:c>
      <x:c r="DR752" s="50" t="str">
        <x:f>IF(OR(26&gt;'Настройки'!$B$3,ISBLANK(CH752),CH752=0),"",CH752)</x:f>
      </x:c>
      <x:c r="DS752" s="50" t="str">
        <x:f>IF(OR(27&gt;'Настройки'!$B$3,ISBLANK(CI752),CI752=0),"",CI752)</x:f>
      </x:c>
      <x:c r="DT752" s="50" t="str">
        <x:f>IF(OR(28&gt;'Настройки'!$B$3,ISBLANK(CJ752),CJ752=0),"",CJ752)</x:f>
      </x:c>
      <x:c r="DU752" s="50" t="str">
        <x:f>IF(OR(29&gt;'Настройки'!$B$3,ISBLANK(CK752),CK752=0),"",CK752)</x:f>
      </x:c>
      <x:c r="DV752" s="50" t="str">
        <x:f>IF(OR(30&gt;'Настройки'!$B$3,ISBLANK(CL752),CL752=0),"",CL752)</x:f>
      </x:c>
      <x:c r="DW752" s="50" t="str">
        <x:f>IF(OR(31&gt;'Настройки'!$B$3,ISBLANK(CM752),CM752=0),"",CM752)</x:f>
      </x:c>
      <x:c r="DX752" s="50" t="str">
        <x:f>IF(OR(32&gt;'Настройки'!$B$3,ISBLANK(CN752),CN752=0),"",CN752)</x:f>
      </x:c>
      <x:c r="DY752" s="50" t="str">
        <x:f>IF(OR(33&gt;'Настройки'!$B$3,ISBLANK(CO752),CO752=0),"",CO752)</x:f>
      </x:c>
      <x:c r="DZ752" s="50" t="str">
        <x:f>IF(OR(34&gt;'Настройки'!$B$3,ISBLANK(CP752),CP752=0),"",CP752)</x:f>
      </x:c>
      <x:c r="EA752" s="50" t="str">
        <x:f>IF(OR(35&gt;'Настройки'!$B$3,ISBLANK(CQ752),CQ752=0),"",CQ752)</x:f>
      </x:c>
      <x:c r="EB752" s="50" t="str">
        <x:f>IF(OR(36&gt;'Настройки'!$B$3,ISBLANK(CR752),CR752=0),"",CR752)</x:f>
      </x:c>
      <x:c r="EC752" s="50" t="str">
        <x:f>IF(A752="","",IF(OR(BB752="AZ",BB752="BZ"),10000+ROW(),IF(AZ752&gt;'Настройки'!$B$11,20000+ROW(),IF(BF752&lt;&gt;"Обычный",30000+ROW(),IF(AX752&lt;=0,40000+ROW(),"")))))</x:f>
      </x:c>
      <x:c r="ED752" s="50" t="str">
        <x:f>IF(EC752="","",COUNTIFS($EC$2:$EC$1001,"&gt;0",$EC$2:$EC$1001,"&lt;"&amp;EC752)+1)</x:f>
      </x:c>
    </x:row>
    <x:row r="753">
      <x:c r="A753" s="115"/>
      <x:c r="B753" s="115"/>
      <x:c r="C753" s="115"/>
      <x:c r="D753" s="118"/>
      <x:c r="E753" s="118"/>
      <x:c r="F753" s="118"/>
      <x:c r="G753" s="118"/>
      <x:c r="H753" s="118"/>
      <x:c r="I753" s="118"/>
      <x:c r="J753" s="118"/>
      <x:c r="K753" s="118"/>
      <x:c r="L753" s="118"/>
      <x:c r="M753" s="118"/>
      <x:c r="N753" s="118"/>
      <x:c r="O753" s="118"/>
      <x:c r="P753" s="118"/>
      <x:c r="Q753" s="118"/>
      <x:c r="R753" s="118"/>
      <x:c r="S753" s="118"/>
      <x:c r="T753" s="118"/>
      <x:c r="U753" s="118"/>
      <x:c r="V753" s="118"/>
      <x:c r="W753" s="118"/>
      <x:c r="X753" s="118"/>
      <x:c r="Y753" s="118"/>
      <x:c r="Z753" s="118"/>
      <x:c r="AA753" s="118"/>
      <x:c r="AB753" s="118"/>
      <x:c r="AC753" s="118"/>
      <x:c r="AD753" s="118"/>
      <x:c r="AE753" s="118"/>
      <x:c r="AF753" s="118"/>
      <x:c r="AG753" s="118"/>
      <x:c r="AH753" s="118"/>
      <x:c r="AI753" s="118"/>
      <x:c r="AJ753" s="118"/>
      <x:c r="AK753" s="118"/>
      <x:c r="AL753" s="118"/>
      <x:c r="AM753" s="118"/>
      <x:c r="AN753" s="118"/>
      <x:c r="AO753" s="118"/>
      <x:c r="AP753" s="115"/>
      <x:c r="AQ753" s="49" t="str">
        <x:f>IF(A753="","",COUNT(BI753:INDEX(BI753:CR753,1,'Настройки'!$B$3)))</x:f>
      </x:c>
      <x:c r="AR753" s="49" t="str">
        <x:f>IF(A753="","",SUM(BI753:INDEX(BI753:CR753,1,'Настройки'!$B$3)))</x:f>
      </x:c>
      <x:c r="AS753" s="58" t="str">
        <x:f>IF(A753="","",IF('Настройки'!$B$4="Стоимость потребления",AR753*D753,IF('Настройки'!$B$4="Количество",AR753,E753)))</x:f>
      </x:c>
      <x:c r="AT753" s="61" t="str">
        <x:f>IF(OR(A753="",AS753&lt;0,SUM($AS$2:$AS$1001)&lt;=0),"",AS753/SUM($AS$2:$AS$1001))</x:f>
      </x:c>
      <x:c r="AU753" s="61" t="str">
        <x:f>IF(OR(A753="",AS753&lt;0,SUM($AS$2:$AS$1001)&lt;=0),"",SUMIFS($AS$2:$AS$1001,$AS$2:$AS$1001,"&gt;"&amp;AS753)/SUM($AS$2:$AS$1001))</x:f>
      </x:c>
      <x:c r="AV753" s="61" t="str">
        <x:f>IF(OR(A753="",AS753&lt;0,SUM($AS$2:$AS$1001)&lt;=0),"",SUMIFS($AS$2:$AS$1001,$AS$2:$AS$1001,"&gt;="&amp;AS753)/SUM($AS$2:$AS$1001))</x:f>
      </x:c>
      <x:c r="AW753" s="49" t="str">
        <x:f>IF(A753="","",IF(SUM($AS$2:$AS$1001)&lt;=0,"Не определён",IF(AS753&lt;0,"Исключение",IF(AU753&lt;'Настройки'!$B$5,"A",IF(AU753&lt;'Настройки'!$B$6,"B","C")))))</x:f>
      </x:c>
      <x:c r="AX753" s="58" t="str">
        <x:f>IF(A753="","",IF(AQ753=0,"",AVERAGE(BI753:INDEX(BI753:CR753,1,'Настройки'!$B$3))))</x:f>
      </x:c>
      <x:c r="AY753" s="58" t="str">
        <x:f>IF(OR(A753="",AQ753=0),"",STDEVP(BI753:INDEX(BI753:CR753,1,'Настройки'!$B$3)))</x:f>
      </x:c>
      <x:c r="AZ753" s="61" t="str">
        <x:f>IF(OR(A753="",AQ753&lt;'Настройки'!$B$12,AX753&lt;=0,AND('Настройки'!$B$10="Блокировать",COUNTIF(F753:INDEX(F753:AO753,1,'Настройки'!$B$3),"&lt;0")&gt;0)),"",AY753/ABS(AX753))</x:f>
      </x:c>
      <x:c r="BA753" s="49" t="str">
        <x:f>IF(A753="","",IF(AND('Настройки'!$B$10="Блокировать",COUNTIF(F753:INDEX(F753:AO753,1,'Настройки'!$B$3),"&lt;0")&gt;0),"Не определён",IF(AQ753&lt;'Настройки'!$B$12,"Не определён",IF(AX753=0,"Нет спроса",IF(AX753&lt;0,"Не определён",IF(AZ753&lt;='Настройки'!$B$7,"X",IF(AZ753&lt;='Настройки'!$B$8,"Y","Z")))))))</x:f>
      </x:c>
      <x:c r="BB753" s="49" t="str">
        <x:f>IF(OR(A753="",LEN(AW753)&lt;&gt;1,LEN(BA753)&lt;&gt;1),"",AW753&amp;BA753)</x:f>
      </x:c>
      <x:c r="BC753" s="61" t="str">
        <x:f>IF(OR(A753="",AQ753=0),"",(COUNT(BI753:INDEX(BI753:CR753,1,'Настройки'!$B$3))-COUNT(CS753:INDEX(CS753:EB753,1,'Настройки'!$B$3)))/AQ753)</x:f>
      </x:c>
      <x:c r="BD753" s="64" t="str">
        <x:f>IF(OR(A753="",COUNT(CS753:INDEX(CS753:EB753,1,'Настройки'!$B$3))=0),"",AQ753/COUNT(CS753:INDEX(CS753:EB753,1,'Настройки'!$B$3)))</x:f>
      </x:c>
      <x:c r="BE753" s="64" t="str">
        <x:f>IF(OR(A753="",COUNT(CS753:INDEX(CS753:EB753,1,'Настройки'!$B$3))=0),"",IF(AVERAGE(CS753:INDEX(CS753:EB753,1,'Настройки'!$B$3))=0,"",(STDEVP(CS753:INDEX(CS753:EB753,1,'Настройки'!$B$3))/ABS(AVERAGE(CS753:INDEX(CS753:EB753,1,'Настройки'!$B$3))))^2))</x:f>
      </x:c>
      <x:c r="BF753" s="49" t="str">
        <x:f>IF(A753="","",IF(AQ753&lt;3,"Недостаточно",IF(AQ753&lt;6,"Предварительный","Обычный")))</x:f>
      </x:c>
      <x:c r="BG753" s="49" t="str">
        <x:f>IF(A753="","",IF(COUNTIF(F753:INDEX(F753:AO753,1,'Настройки'!$B$3),"&lt;0")&gt;0,IF('Настройки'!$B$10="Блокировать","Отрицательный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"),"")&amp;IF(AQ753&lt;3,"Недостаточно истории. ",IF(AQ753&lt;6,"Предварительная классификация. ",""))&amp;IF(AX753=0,"Нет спроса за горизонт. ","")&amp;IF(AZ753&gt;'Настройки'!$B$11,"Экстремальная вариативность. ",""))</x:f>
      </x:c>
      <x:c r="BH753" s="49" t="str">
        <x:f>IF(A753="","",IFERROR(VLOOKUP(BB753,'Настройки'!$D$3:$E$11,2,FALSE),"Сначала проверьте исходные данные и историю спроса.")&amp;" Уточните срок поставки, MOQ и критичность.")</x:f>
      </x:c>
      <x:c r="BI753" s="50" t="str">
        <x:f>IF(1&gt;'Настройки'!$B$3,"",IF(ISBLANK(F753),IF('Настройки'!$B$9="Нулевой спрос",0,""),IF(F753&lt;0,IF('Настройки'!$B$10="Исключить","",IF('Настройки'!$B$10="Абсолютные значения",ABS(F753),F753)),F753)))</x:f>
      </x:c>
      <x:c r="BJ753" s="50" t="str">
        <x:f>IF(2&gt;'Настройки'!$B$3,"",IF(ISBLANK(G753),IF('Настройки'!$B$9="Нулевой спрос",0,""),IF(G753&lt;0,IF('Настройки'!$B$10="Исключить","",IF('Настройки'!$B$10="Абсолютные значения",ABS(G753),G753)),G753)))</x:f>
      </x:c>
      <x:c r="BK753" s="50" t="str">
        <x:f>IF(3&gt;'Настройки'!$B$3,"",IF(ISBLANK(H753),IF('Настройки'!$B$9="Нулевой спрос",0,""),IF(H753&lt;0,IF('Настройки'!$B$10="Исключить","",IF('Настройки'!$B$10="Абсолютные значения",ABS(H753),H753)),H753)))</x:f>
      </x:c>
      <x:c r="BL753" s="50" t="str">
        <x:f>IF(4&gt;'Настройки'!$B$3,"",IF(ISBLANK(I753),IF('Настройки'!$B$9="Нулевой спрос",0,""),IF(I753&lt;0,IF('Настройки'!$B$10="Исключить","",IF('Настройки'!$B$10="Абсолютные значения",ABS(I753),I753)),I753)))</x:f>
      </x:c>
      <x:c r="BM753" s="50" t="str">
        <x:f>IF(5&gt;'Настройки'!$B$3,"",IF(ISBLANK(J753),IF('Настройки'!$B$9="Нулевой спрос",0,""),IF(J753&lt;0,IF('Настройки'!$B$10="Исключить","",IF('Настройки'!$B$10="Абсолютные значения",ABS(J753),J753)),J753)))</x:f>
      </x:c>
      <x:c r="BN753" s="50" t="str">
        <x:f>IF(6&gt;'Настройки'!$B$3,"",IF(ISBLANK(K753),IF('Настройки'!$B$9="Нулевой спрос",0,""),IF(K753&lt;0,IF('Настройки'!$B$10="Исключить","",IF('Настройки'!$B$10="Абсолютные значения",ABS(K753),K753)),K753)))</x:f>
      </x:c>
      <x:c r="BO753" s="50" t="str">
        <x:f>IF(7&gt;'Настройки'!$B$3,"",IF(ISBLANK(L753),IF('Настройки'!$B$9="Нулевой спрос",0,""),IF(L753&lt;0,IF('Настройки'!$B$10="Исключить","",IF('Настройки'!$B$10="Абсолютные значения",ABS(L753),L753)),L753)))</x:f>
      </x:c>
      <x:c r="BP753" s="50" t="str">
        <x:f>IF(8&gt;'Настройки'!$B$3,"",IF(ISBLANK(M753),IF('Настройки'!$B$9="Нулевой спрос",0,""),IF(M753&lt;0,IF('Настройки'!$B$10="Исключить","",IF('Настройки'!$B$10="Абсолютные значения",ABS(M753),M753)),M753)))</x:f>
      </x:c>
      <x:c r="BQ753" s="50" t="str">
        <x:f>IF(9&gt;'Настройки'!$B$3,"",IF(ISBLANK(N753),IF('Настройки'!$B$9="Нулевой спрос",0,""),IF(N753&lt;0,IF('Настройки'!$B$10="Исключить","",IF('Настройки'!$B$10="Абсолютные значения",ABS(N753),N753)),N753)))</x:f>
      </x:c>
      <x:c r="BR753" s="50" t="str">
        <x:f>IF(10&gt;'Настройки'!$B$3,"",IF(ISBLANK(O753),IF('Настройки'!$B$9="Нулевой спрос",0,""),IF(O753&lt;0,IF('Настройки'!$B$10="Исключить","",IF('Настройки'!$B$10="Абсолютные значения",ABS(O753),O753)),O753)))</x:f>
      </x:c>
      <x:c r="BS753" s="50" t="str">
        <x:f>IF(11&gt;'Настройки'!$B$3,"",IF(ISBLANK(P753),IF('Настройки'!$B$9="Нулевой спрос",0,""),IF(P753&lt;0,IF('Настройки'!$B$10="Исключить","",IF('Настройки'!$B$10="Абсолютные значения",ABS(P753),P753)),P753)))</x:f>
      </x:c>
      <x:c r="BT753" s="50" t="str">
        <x:f>IF(12&gt;'Настройки'!$B$3,"",IF(ISBLANK(Q753),IF('Настройки'!$B$9="Нулевой спрос",0,""),IF(Q753&lt;0,IF('Настройки'!$B$10="Исключить","",IF('Настройки'!$B$10="Абсолютные значения",ABS(Q753),Q753)),Q753)))</x:f>
      </x:c>
      <x:c r="BU753" s="50" t="str">
        <x:f>IF(13&gt;'Настройки'!$B$3,"",IF(ISBLANK(R753),IF('Настройки'!$B$9="Нулевой спрос",0,""),IF(R753&lt;0,IF('Настройки'!$B$10="Исключить","",IF('Настройки'!$B$10="Абсолютные значения",ABS(R753),R753)),R753)))</x:f>
      </x:c>
      <x:c r="BV753" s="50" t="str">
        <x:f>IF(14&gt;'Настройки'!$B$3,"",IF(ISBLANK(S753),IF('Настройки'!$B$9="Нулевой спрос",0,""),IF(S753&lt;0,IF('Настройки'!$B$10="Исключить","",IF('Настройки'!$B$10="Абсолютные значения",ABS(S753),S753)),S753)))</x:f>
      </x:c>
      <x:c r="BW753" s="50" t="str">
        <x:f>IF(15&gt;'Настройки'!$B$3,"",IF(ISBLANK(T753),IF('Настройки'!$B$9="Нулевой спрос",0,""),IF(T753&lt;0,IF('Настройки'!$B$10="Исключить","",IF('Настройки'!$B$10="Абсолютные значения",ABS(T753),T753)),T753)))</x:f>
      </x:c>
      <x:c r="BX753" s="50" t="str">
        <x:f>IF(16&gt;'Настройки'!$B$3,"",IF(ISBLANK(U753),IF('Настройки'!$B$9="Нулевой спрос",0,""),IF(U753&lt;0,IF('Настройки'!$B$10="Исключить","",IF('Настройки'!$B$10="Абсолютные значения",ABS(U753),U753)),U753)))</x:f>
      </x:c>
      <x:c r="BY753" s="50" t="str">
        <x:f>IF(17&gt;'Настройки'!$B$3,"",IF(ISBLANK(V753),IF('Настройки'!$B$9="Нулевой спрос",0,""),IF(V753&lt;0,IF('Настройки'!$B$10="Исключить","",IF('Настройки'!$B$10="Абсолютные значения",ABS(V753),V753)),V753)))</x:f>
      </x:c>
      <x:c r="BZ753" s="50" t="str">
        <x:f>IF(18&gt;'Настройки'!$B$3,"",IF(ISBLANK(W753),IF('Настройки'!$B$9="Нулевой спрос",0,""),IF(W753&lt;0,IF('Настройки'!$B$10="Исключить","",IF('Настройки'!$B$10="Абсолютные значения",ABS(W753),W753)),W753)))</x:f>
      </x:c>
      <x:c r="CA753" s="50" t="str">
        <x:f>IF(19&gt;'Настройки'!$B$3,"",IF(ISBLANK(X753),IF('Настройки'!$B$9="Нулевой спрос",0,""),IF(X753&lt;0,IF('Настройки'!$B$10="Исключить","",IF('Настройки'!$B$10="Абсолютные значения",ABS(X753),X753)),X753)))</x:f>
      </x:c>
      <x:c r="CB753" s="50" t="str">
        <x:f>IF(20&gt;'Настройки'!$B$3,"",IF(ISBLANK(Y753),IF('Настройки'!$B$9="Нулевой спрос",0,""),IF(Y753&lt;0,IF('Настройки'!$B$10="Исключить","",IF('Настройки'!$B$10="Абсолютные значения",ABS(Y753),Y753)),Y753)))</x:f>
      </x:c>
      <x:c r="CC753" s="50" t="str">
        <x:f>IF(21&gt;'Настройки'!$B$3,"",IF(ISBLANK(Z753),IF('Настройки'!$B$9="Нулевой спрос",0,""),IF(Z753&lt;0,IF('Настройки'!$B$10="Исключить","",IF('Настройки'!$B$10="Абсолютные значения",ABS(Z753),Z753)),Z753)))</x:f>
      </x:c>
      <x:c r="CD753" s="50" t="str">
        <x:f>IF(22&gt;'Настройки'!$B$3,"",IF(ISBLANK(AA753),IF('Настройки'!$B$9="Нулевой спрос",0,""),IF(AA753&lt;0,IF('Настройки'!$B$10="Исключить","",IF('Настройки'!$B$10="Абсолютные значения",ABS(AA753),AA753)),AA753)))</x:f>
      </x:c>
      <x:c r="CE753" s="50" t="str">
        <x:f>IF(23&gt;'Настройки'!$B$3,"",IF(ISBLANK(AB753),IF('Настройки'!$B$9="Нулевой спрос",0,""),IF(AB753&lt;0,IF('Настройки'!$B$10="Исключить","",IF('Настройки'!$B$10="Абсолютные значения",ABS(AB753),AB753)),AB753)))</x:f>
      </x:c>
      <x:c r="CF753" s="50" t="str">
        <x:f>IF(24&gt;'Настройки'!$B$3,"",IF(ISBLANK(AC753),IF('Настройки'!$B$9="Нулевой спрос",0,""),IF(AC753&lt;0,IF('Настройки'!$B$10="Исключить","",IF('Настройки'!$B$10="Абсолютные значения",ABS(AC753),AC753)),AC753)))</x:f>
      </x:c>
      <x:c r="CG753" s="50" t="str">
        <x:f>IF(25&gt;'Настройки'!$B$3,"",IF(ISBLANK(AD753),IF('Настройки'!$B$9="Нулевой спрос",0,""),IF(AD753&lt;0,IF('Настройки'!$B$10="Исключить","",IF('Настройки'!$B$10="Абсолютные значения",ABS(AD753),AD753)),AD753)))</x:f>
      </x:c>
      <x:c r="CH753" s="50" t="str">
        <x:f>IF(26&gt;'Настройки'!$B$3,"",IF(ISBLANK(AE753),IF('Настройки'!$B$9="Нулевой спрос",0,""),IF(AE753&lt;0,IF('Настройки'!$B$10="Исключить","",IF('Настройки'!$B$10="Абсолютные значения",ABS(AE753),AE753)),AE753)))</x:f>
      </x:c>
      <x:c r="CI753" s="50" t="str">
        <x:f>IF(27&gt;'Настройки'!$B$3,"",IF(ISBLANK(AF753),IF('Настройки'!$B$9="Нулевой спрос",0,""),IF(AF753&lt;0,IF('Настройки'!$B$10="Исключить","",IF('Настройки'!$B$10="Абсолютные значения",ABS(AF753),AF753)),AF753)))</x:f>
      </x:c>
      <x:c r="CJ753" s="50" t="str">
        <x:f>IF(28&gt;'Настройки'!$B$3,"",IF(ISBLANK(AG753),IF('Настройки'!$B$9="Нулевой спрос",0,""),IF(AG753&lt;0,IF('Настройки'!$B$10="Исключить","",IF('Настройки'!$B$10="Абсолютные значения",ABS(AG753),AG753)),AG753)))</x:f>
      </x:c>
      <x:c r="CK753" s="50" t="str">
        <x:f>IF(29&gt;'Настройки'!$B$3,"",IF(ISBLANK(AH753),IF('Настройки'!$B$9="Нулевой спрос",0,""),IF(AH753&lt;0,IF('Настройки'!$B$10="Исключить","",IF('Настройки'!$B$10="Абсолютные значения",ABS(AH753),AH753)),AH753)))</x:f>
      </x:c>
      <x:c r="CL753" s="50" t="str">
        <x:f>IF(30&gt;'Настройки'!$B$3,"",IF(ISBLANK(AI753),IF('Настройки'!$B$9="Нулевой спрос",0,""),IF(AI753&lt;0,IF('Настройки'!$B$10="Исключить","",IF('Настройки'!$B$10="Абсолютные значения",ABS(AI753),AI753)),AI753)))</x:f>
      </x:c>
      <x:c r="CM753" s="50" t="str">
        <x:f>IF(31&gt;'Настройки'!$B$3,"",IF(ISBLANK(AJ753),IF('Настройки'!$B$9="Нулевой спрос",0,""),IF(AJ753&lt;0,IF('Настройки'!$B$10="Исключить","",IF('Настройки'!$B$10="Абсолютные значения",ABS(AJ753),AJ753)),AJ753)))</x:f>
      </x:c>
      <x:c r="CN753" s="50" t="str">
        <x:f>IF(32&gt;'Настройки'!$B$3,"",IF(ISBLANK(AK753),IF('Настройки'!$B$9="Нулевой спрос",0,""),IF(AK753&lt;0,IF('Настройки'!$B$10="Исключить","",IF('Настройки'!$B$10="Абсолютные значения",ABS(AK753),AK753)),AK753)))</x:f>
      </x:c>
      <x:c r="CO753" s="50" t="str">
        <x:f>IF(33&gt;'Настройки'!$B$3,"",IF(ISBLANK(AL753),IF('Настройки'!$B$9="Нулевой спрос",0,""),IF(AL753&lt;0,IF('Настройки'!$B$10="Исключить","",IF('Настройки'!$B$10="Абсолютные значения",ABS(AL753),AL753)),AL753)))</x:f>
      </x:c>
      <x:c r="CP753" s="50" t="str">
        <x:f>IF(34&gt;'Настройки'!$B$3,"",IF(ISBLANK(AM753),IF('Настройки'!$B$9="Нулевой спрос",0,""),IF(AM753&lt;0,IF('Настройки'!$B$10="Исключить","",IF('Настройки'!$B$10="Абсолютные значения",ABS(AM753),AM753)),AM753)))</x:f>
      </x:c>
      <x:c r="CQ753" s="50" t="str">
        <x:f>IF(35&gt;'Настройки'!$B$3,"",IF(ISBLANK(AN753),IF('Настройки'!$B$9="Нулевой спрос",0,""),IF(AN753&lt;0,IF('Настройки'!$B$10="Исключить","",IF('Настройки'!$B$10="Абсолютные значения",ABS(AN753),AN753)),AN753)))</x:f>
      </x:c>
      <x:c r="CR753" s="50" t="str">
        <x:f>IF(36&gt;'Настройки'!$B$3,"",IF(ISBLANK(AO753),IF('Настройки'!$B$9="Нулевой спрос",0,""),IF(AO753&lt;0,IF('Настройки'!$B$10="Исключить","",IF('Настройки'!$B$10="Абсолютные значения",ABS(AO753),AO753)),AO753)))</x:f>
      </x:c>
      <x:c r="CS753" s="50" t="str">
        <x:f>IF(OR(1&gt;'Настройки'!$B$3,ISBLANK(BI753),BI753=0),"",BI753)</x:f>
      </x:c>
      <x:c r="CT753" s="50" t="str">
        <x:f>IF(OR(2&gt;'Настройки'!$B$3,ISBLANK(BJ753),BJ753=0),"",BJ753)</x:f>
      </x:c>
      <x:c r="CU753" s="50" t="str">
        <x:f>IF(OR(3&gt;'Настройки'!$B$3,ISBLANK(BK753),BK753=0),"",BK753)</x:f>
      </x:c>
      <x:c r="CV753" s="50" t="str">
        <x:f>IF(OR(4&gt;'Настройки'!$B$3,ISBLANK(BL753),BL753=0),"",BL753)</x:f>
      </x:c>
      <x:c r="CW753" s="50" t="str">
        <x:f>IF(OR(5&gt;'Настройки'!$B$3,ISBLANK(BM753),BM753=0),"",BM753)</x:f>
      </x:c>
      <x:c r="CX753" s="50" t="str">
        <x:f>IF(OR(6&gt;'Настройки'!$B$3,ISBLANK(BN753),BN753=0),"",BN753)</x:f>
      </x:c>
      <x:c r="CY753" s="50" t="str">
        <x:f>IF(OR(7&gt;'Настройки'!$B$3,ISBLANK(BO753),BO753=0),"",BO753)</x:f>
      </x:c>
      <x:c r="CZ753" s="50" t="str">
        <x:f>IF(OR(8&gt;'Настройки'!$B$3,ISBLANK(BP753),BP753=0),"",BP753)</x:f>
      </x:c>
      <x:c r="DA753" s="50" t="str">
        <x:f>IF(OR(9&gt;'Настройки'!$B$3,ISBLANK(BQ753),BQ753=0),"",BQ753)</x:f>
      </x:c>
      <x:c r="DB753" s="50" t="str">
        <x:f>IF(OR(10&gt;'Настройки'!$B$3,ISBLANK(BR753),BR753=0),"",BR753)</x:f>
      </x:c>
      <x:c r="DC753" s="50" t="str">
        <x:f>IF(OR(11&gt;'Настройки'!$B$3,ISBLANK(BS753),BS753=0),"",BS753)</x:f>
      </x:c>
      <x:c r="DD753" s="50" t="str">
        <x:f>IF(OR(12&gt;'Настройки'!$B$3,ISBLANK(BT753),BT753=0),"",BT753)</x:f>
      </x:c>
      <x:c r="DE753" s="50" t="str">
        <x:f>IF(OR(13&gt;'Настройки'!$B$3,ISBLANK(BU753),BU753=0),"",BU753)</x:f>
      </x:c>
      <x:c r="DF753" s="50" t="str">
        <x:f>IF(OR(14&gt;'Настройки'!$B$3,ISBLANK(BV753),BV753=0),"",BV753)</x:f>
      </x:c>
      <x:c r="DG753" s="50" t="str">
        <x:f>IF(OR(15&gt;'Настройки'!$B$3,ISBLANK(BW753),BW753=0),"",BW753)</x:f>
      </x:c>
      <x:c r="DH753" s="50" t="str">
        <x:f>IF(OR(16&gt;'Настройки'!$B$3,ISBLANK(BX753),BX753=0),"",BX753)</x:f>
      </x:c>
      <x:c r="DI753" s="50" t="str">
        <x:f>IF(OR(17&gt;'Настройки'!$B$3,ISBLANK(BY753),BY753=0),"",BY753)</x:f>
      </x:c>
      <x:c r="DJ753" s="50" t="str">
        <x:f>IF(OR(18&gt;'Настройки'!$B$3,ISBLANK(BZ753),BZ753=0),"",BZ753)</x:f>
      </x:c>
      <x:c r="DK753" s="50" t="str">
        <x:f>IF(OR(19&gt;'Настройки'!$B$3,ISBLANK(CA753),CA753=0),"",CA753)</x:f>
      </x:c>
      <x:c r="DL753" s="50" t="str">
        <x:f>IF(OR(20&gt;'Настройки'!$B$3,ISBLANK(CB753),CB753=0),"",CB753)</x:f>
      </x:c>
      <x:c r="DM753" s="50" t="str">
        <x:f>IF(OR(21&gt;'Настройки'!$B$3,ISBLANK(CC753),CC753=0),"",CC753)</x:f>
      </x:c>
      <x:c r="DN753" s="50" t="str">
        <x:f>IF(OR(22&gt;'Настройки'!$B$3,ISBLANK(CD753),CD753=0),"",CD753)</x:f>
      </x:c>
      <x:c r="DO753" s="50" t="str">
        <x:f>IF(OR(23&gt;'Настройки'!$B$3,ISBLANK(CE753),CE753=0),"",CE753)</x:f>
      </x:c>
      <x:c r="DP753" s="50" t="str">
        <x:f>IF(OR(24&gt;'Настройки'!$B$3,ISBLANK(CF753),CF753=0),"",CF753)</x:f>
      </x:c>
      <x:c r="DQ753" s="50" t="str">
        <x:f>IF(OR(25&gt;'Настройки'!$B$3,ISBLANK(CG753),CG753=0),"",CG753)</x:f>
      </x:c>
      <x:c r="DR753" s="50" t="str">
        <x:f>IF(OR(26&gt;'Настройки'!$B$3,ISBLANK(CH753),CH753=0),"",CH753)</x:f>
      </x:c>
      <x:c r="DS753" s="50" t="str">
        <x:f>IF(OR(27&gt;'Настройки'!$B$3,ISBLANK(CI753),CI753=0),"",CI753)</x:f>
      </x:c>
      <x:c r="DT753" s="50" t="str">
        <x:f>IF(OR(28&gt;'Настройки'!$B$3,ISBLANK(CJ753),CJ753=0),"",CJ753)</x:f>
      </x:c>
      <x:c r="DU753" s="50" t="str">
        <x:f>IF(OR(29&gt;'Настройки'!$B$3,ISBLANK(CK753),CK753=0),"",CK753)</x:f>
      </x:c>
      <x:c r="DV753" s="50" t="str">
        <x:f>IF(OR(30&gt;'Настройки'!$B$3,ISBLANK(CL753),CL753=0),"",CL753)</x:f>
      </x:c>
      <x:c r="DW753" s="50" t="str">
        <x:f>IF(OR(31&gt;'Настройки'!$B$3,ISBLANK(CM753),CM753=0),"",CM753)</x:f>
      </x:c>
      <x:c r="DX753" s="50" t="str">
        <x:f>IF(OR(32&gt;'Настройки'!$B$3,ISBLANK(CN753),CN753=0),"",CN753)</x:f>
      </x:c>
      <x:c r="DY753" s="50" t="str">
        <x:f>IF(OR(33&gt;'Настройки'!$B$3,ISBLANK(CO753),CO753=0),"",CO753)</x:f>
      </x:c>
      <x:c r="DZ753" s="50" t="str">
        <x:f>IF(OR(34&gt;'Настройки'!$B$3,ISBLANK(CP753),CP753=0),"",CP753)</x:f>
      </x:c>
      <x:c r="EA753" s="50" t="str">
        <x:f>IF(OR(35&gt;'Настройки'!$B$3,ISBLANK(CQ753),CQ753=0),"",CQ753)</x:f>
      </x:c>
      <x:c r="EB753" s="50" t="str">
        <x:f>IF(OR(36&gt;'Настройки'!$B$3,ISBLANK(CR753),CR753=0),"",CR753)</x:f>
      </x:c>
      <x:c r="EC753" s="50" t="str">
        <x:f>IF(A753="","",IF(OR(BB753="AZ",BB753="BZ"),10000+ROW(),IF(AZ753&gt;'Настройки'!$B$11,20000+ROW(),IF(BF753&lt;&gt;"Обычный",30000+ROW(),IF(AX753&lt;=0,40000+ROW(),"")))))</x:f>
      </x:c>
      <x:c r="ED753" s="50" t="str">
        <x:f>IF(EC753="","",COUNTIFS($EC$2:$EC$1001,"&gt;0",$EC$2:$EC$1001,"&lt;"&amp;EC753)+1)</x:f>
      </x:c>
    </x:row>
    <x:row r="754">
      <x:c r="A754" s="115"/>
      <x:c r="B754" s="115"/>
      <x:c r="C754" s="115"/>
      <x:c r="D754" s="118"/>
      <x:c r="E754" s="118"/>
      <x:c r="F754" s="118"/>
      <x:c r="G754" s="118"/>
      <x:c r="H754" s="118"/>
      <x:c r="I754" s="118"/>
      <x:c r="J754" s="118"/>
      <x:c r="K754" s="118"/>
      <x:c r="L754" s="118"/>
      <x:c r="M754" s="118"/>
      <x:c r="N754" s="118"/>
      <x:c r="O754" s="118"/>
      <x:c r="P754" s="118"/>
      <x:c r="Q754" s="118"/>
      <x:c r="R754" s="118"/>
      <x:c r="S754" s="118"/>
      <x:c r="T754" s="118"/>
      <x:c r="U754" s="118"/>
      <x:c r="V754" s="118"/>
      <x:c r="W754" s="118"/>
      <x:c r="X754" s="118"/>
      <x:c r="Y754" s="118"/>
      <x:c r="Z754" s="118"/>
      <x:c r="AA754" s="118"/>
      <x:c r="AB754" s="118"/>
      <x:c r="AC754" s="118"/>
      <x:c r="AD754" s="118"/>
      <x:c r="AE754" s="118"/>
      <x:c r="AF754" s="118"/>
      <x:c r="AG754" s="118"/>
      <x:c r="AH754" s="118"/>
      <x:c r="AI754" s="118"/>
      <x:c r="AJ754" s="118"/>
      <x:c r="AK754" s="118"/>
      <x:c r="AL754" s="118"/>
      <x:c r="AM754" s="118"/>
      <x:c r="AN754" s="118"/>
      <x:c r="AO754" s="118"/>
      <x:c r="AP754" s="115"/>
      <x:c r="AQ754" s="49" t="str">
        <x:f>IF(A754="","",COUNT(BI754:INDEX(BI754:CR754,1,'Настройки'!$B$3)))</x:f>
      </x:c>
      <x:c r="AR754" s="49" t="str">
        <x:f>IF(A754="","",SUM(BI754:INDEX(BI754:CR754,1,'Настройки'!$B$3)))</x:f>
      </x:c>
      <x:c r="AS754" s="58" t="str">
        <x:f>IF(A754="","",IF('Настройки'!$B$4="Стоимость потребления",AR754*D754,IF('Настройки'!$B$4="Количество",AR754,E754)))</x:f>
      </x:c>
      <x:c r="AT754" s="61" t="str">
        <x:f>IF(OR(A754="",AS754&lt;0,SUM($AS$2:$AS$1001)&lt;=0),"",AS754/SUM($AS$2:$AS$1001))</x:f>
      </x:c>
      <x:c r="AU754" s="61" t="str">
        <x:f>IF(OR(A754="",AS754&lt;0,SUM($AS$2:$AS$1001)&lt;=0),"",SUMIFS($AS$2:$AS$1001,$AS$2:$AS$1001,"&gt;"&amp;AS754)/SUM($AS$2:$AS$1001))</x:f>
      </x:c>
      <x:c r="AV754" s="61" t="str">
        <x:f>IF(OR(A754="",AS754&lt;0,SUM($AS$2:$AS$1001)&lt;=0),"",SUMIFS($AS$2:$AS$1001,$AS$2:$AS$1001,"&gt;="&amp;AS754)/SUM($AS$2:$AS$1001))</x:f>
      </x:c>
      <x:c r="AW754" s="49" t="str">
        <x:f>IF(A754="","",IF(SUM($AS$2:$AS$1001)&lt;=0,"Не определён",IF(AS754&lt;0,"Исключение",IF(AU754&lt;'Настройки'!$B$5,"A",IF(AU754&lt;'Настройки'!$B$6,"B","C")))))</x:f>
      </x:c>
      <x:c r="AX754" s="58" t="str">
        <x:f>IF(A754="","",IF(AQ754=0,"",AVERAGE(BI754:INDEX(BI754:CR754,1,'Настройки'!$B$3))))</x:f>
      </x:c>
      <x:c r="AY754" s="58" t="str">
        <x:f>IF(OR(A754="",AQ754=0),"",STDEVP(BI754:INDEX(BI754:CR754,1,'Настройки'!$B$3)))</x:f>
      </x:c>
      <x:c r="AZ754" s="61" t="str">
        <x:f>IF(OR(A754="",AQ754&lt;'Настройки'!$B$12,AX754&lt;=0,AND('Настройки'!$B$10="Блокировать",COUNTIF(F754:INDEX(F754:AO754,1,'Настройки'!$B$3),"&lt;0")&gt;0)),"",AY754/ABS(AX754))</x:f>
      </x:c>
      <x:c r="BA754" s="49" t="str">
        <x:f>IF(A754="","",IF(AND('Настройки'!$B$10="Блокировать",COUNTIF(F754:INDEX(F754:AO754,1,'Настройки'!$B$3),"&lt;0")&gt;0),"Не определён",IF(AQ754&lt;'Настройки'!$B$12,"Не определён",IF(AX754=0,"Нет спроса",IF(AX754&lt;0,"Не определён",IF(AZ754&lt;='Настройки'!$B$7,"X",IF(AZ754&lt;='Настройки'!$B$8,"Y","Z")))))))</x:f>
      </x:c>
      <x:c r="BB754" s="49" t="str">
        <x:f>IF(OR(A754="",LEN(AW754)&lt;&gt;1,LEN(BA754)&lt;&gt;1),"",AW754&amp;BA754)</x:f>
      </x:c>
      <x:c r="BC754" s="61" t="str">
        <x:f>IF(OR(A754="",AQ754=0),"",(COUNT(BI754:INDEX(BI754:CR754,1,'Настройки'!$B$3))-COUNT(CS754:INDEX(CS754:EB754,1,'Настройки'!$B$3)))/AQ754)</x:f>
      </x:c>
      <x:c r="BD754" s="64" t="str">
        <x:f>IF(OR(A754="",COUNT(CS754:INDEX(CS754:EB754,1,'Настройки'!$B$3))=0),"",AQ754/COUNT(CS754:INDEX(CS754:EB754,1,'Настройки'!$B$3)))</x:f>
      </x:c>
      <x:c r="BE754" s="64" t="str">
        <x:f>IF(OR(A754="",COUNT(CS754:INDEX(CS754:EB754,1,'Настройки'!$B$3))=0),"",IF(AVERAGE(CS754:INDEX(CS754:EB754,1,'Настройки'!$B$3))=0,"",(STDEVP(CS754:INDEX(CS754:EB754,1,'Настройки'!$B$3))/ABS(AVERAGE(CS754:INDEX(CS754:EB754,1,'Настройки'!$B$3))))^2))</x:f>
      </x:c>
      <x:c r="BF754" s="49" t="str">
        <x:f>IF(A754="","",IF(AQ754&lt;3,"Недостаточно",IF(AQ754&lt;6,"Предварительный","Обычный")))</x:f>
      </x:c>
      <x:c r="BG754" s="49" t="str">
        <x:f>IF(A754="","",IF(COUNTIF(F754:INDEX(F754:AO754,1,'Настройки'!$B$3),"&lt;0")&gt;0,IF('Настройки'!$B$10="Блокировать","Отрицательный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"),"")&amp;IF(AQ754&lt;3,"Недостаточно истории. ",IF(AQ754&lt;6,"Предварительная классификация. ",""))&amp;IF(AX754=0,"Нет спроса за горизонт. ","")&amp;IF(AZ754&gt;'Настройки'!$B$11,"Экстремальная вариативность. ",""))</x:f>
      </x:c>
      <x:c r="BH754" s="49" t="str">
        <x:f>IF(A754="","",IFERROR(VLOOKUP(BB754,'Настройки'!$D$3:$E$11,2,FALSE),"Сначала проверьте исходные данные и историю спроса.")&amp;" Уточните срок поставки, MOQ и критичность.")</x:f>
      </x:c>
      <x:c r="BI754" s="50" t="str">
        <x:f>IF(1&gt;'Настройки'!$B$3,"",IF(ISBLANK(F754),IF('Настройки'!$B$9="Нулевой спрос",0,""),IF(F754&lt;0,IF('Настройки'!$B$10="Исключить","",IF('Настройки'!$B$10="Абсолютные значения",ABS(F754),F754)),F754)))</x:f>
      </x:c>
      <x:c r="BJ754" s="50" t="str">
        <x:f>IF(2&gt;'Настройки'!$B$3,"",IF(ISBLANK(G754),IF('Настройки'!$B$9="Нулевой спрос",0,""),IF(G754&lt;0,IF('Настройки'!$B$10="Исключить","",IF('Настройки'!$B$10="Абсолютные значения",ABS(G754),G754)),G754)))</x:f>
      </x:c>
      <x:c r="BK754" s="50" t="str">
        <x:f>IF(3&gt;'Настройки'!$B$3,"",IF(ISBLANK(H754),IF('Настройки'!$B$9="Нулевой спрос",0,""),IF(H754&lt;0,IF('Настройки'!$B$10="Исключить","",IF('Настройки'!$B$10="Абсолютные значения",ABS(H754),H754)),H754)))</x:f>
      </x:c>
      <x:c r="BL754" s="50" t="str">
        <x:f>IF(4&gt;'Настройки'!$B$3,"",IF(ISBLANK(I754),IF('Настройки'!$B$9="Нулевой спрос",0,""),IF(I754&lt;0,IF('Настройки'!$B$10="Исключить","",IF('Настройки'!$B$10="Абсолютные значения",ABS(I754),I754)),I754)))</x:f>
      </x:c>
      <x:c r="BM754" s="50" t="str">
        <x:f>IF(5&gt;'Настройки'!$B$3,"",IF(ISBLANK(J754),IF('Настройки'!$B$9="Нулевой спрос",0,""),IF(J754&lt;0,IF('Настройки'!$B$10="Исключить","",IF('Настройки'!$B$10="Абсолютные значения",ABS(J754),J754)),J754)))</x:f>
      </x:c>
      <x:c r="BN754" s="50" t="str">
        <x:f>IF(6&gt;'Настройки'!$B$3,"",IF(ISBLANK(K754),IF('Настройки'!$B$9="Нулевой спрос",0,""),IF(K754&lt;0,IF('Настройки'!$B$10="Исключить","",IF('Настройки'!$B$10="Абсолютные значения",ABS(K754),K754)),K754)))</x:f>
      </x:c>
      <x:c r="BO754" s="50" t="str">
        <x:f>IF(7&gt;'Настройки'!$B$3,"",IF(ISBLANK(L754),IF('Настройки'!$B$9="Нулевой спрос",0,""),IF(L754&lt;0,IF('Настройки'!$B$10="Исключить","",IF('Настройки'!$B$10="Абсолютные значения",ABS(L754),L754)),L754)))</x:f>
      </x:c>
      <x:c r="BP754" s="50" t="str">
        <x:f>IF(8&gt;'Настройки'!$B$3,"",IF(ISBLANK(M754),IF('Настройки'!$B$9="Нулевой спрос",0,""),IF(M754&lt;0,IF('Настройки'!$B$10="Исключить","",IF('Настройки'!$B$10="Абсолютные значения",ABS(M754),M754)),M754)))</x:f>
      </x:c>
      <x:c r="BQ754" s="50" t="str">
        <x:f>IF(9&gt;'Настройки'!$B$3,"",IF(ISBLANK(N754),IF('Настройки'!$B$9="Нулевой спрос",0,""),IF(N754&lt;0,IF('Настройки'!$B$10="Исключить","",IF('Настройки'!$B$10="Абсолютные значения",ABS(N754),N754)),N754)))</x:f>
      </x:c>
      <x:c r="BR754" s="50" t="str">
        <x:f>IF(10&gt;'Настройки'!$B$3,"",IF(ISBLANK(O754),IF('Настройки'!$B$9="Нулевой спрос",0,""),IF(O754&lt;0,IF('Настройки'!$B$10="Исключить","",IF('Настройки'!$B$10="Абсолютные значения",ABS(O754),O754)),O754)))</x:f>
      </x:c>
      <x:c r="BS754" s="50" t="str">
        <x:f>IF(11&gt;'Настройки'!$B$3,"",IF(ISBLANK(P754),IF('Настройки'!$B$9="Нулевой спрос",0,""),IF(P754&lt;0,IF('Настройки'!$B$10="Исключить","",IF('Настройки'!$B$10="Абсолютные значения",ABS(P754),P754)),P754)))</x:f>
      </x:c>
      <x:c r="BT754" s="50" t="str">
        <x:f>IF(12&gt;'Настройки'!$B$3,"",IF(ISBLANK(Q754),IF('Настройки'!$B$9="Нулевой спрос",0,""),IF(Q754&lt;0,IF('Настройки'!$B$10="Исключить","",IF('Настройки'!$B$10="Абсолютные значения",ABS(Q754),Q754)),Q754)))</x:f>
      </x:c>
      <x:c r="BU754" s="50" t="str">
        <x:f>IF(13&gt;'Настройки'!$B$3,"",IF(ISBLANK(R754),IF('Настройки'!$B$9="Нулевой спрос",0,""),IF(R754&lt;0,IF('Настройки'!$B$10="Исключить","",IF('Настройки'!$B$10="Абсолютные значения",ABS(R754),R754)),R754)))</x:f>
      </x:c>
      <x:c r="BV754" s="50" t="str">
        <x:f>IF(14&gt;'Настройки'!$B$3,"",IF(ISBLANK(S754),IF('Настройки'!$B$9="Нулевой спрос",0,""),IF(S754&lt;0,IF('Настройки'!$B$10="Исключить","",IF('Настройки'!$B$10="Абсолютные значения",ABS(S754),S754)),S754)))</x:f>
      </x:c>
      <x:c r="BW754" s="50" t="str">
        <x:f>IF(15&gt;'Настройки'!$B$3,"",IF(ISBLANK(T754),IF('Настройки'!$B$9="Нулевой спрос",0,""),IF(T754&lt;0,IF('Настройки'!$B$10="Исключить","",IF('Настройки'!$B$10="Абсолютные значения",ABS(T754),T754)),T754)))</x:f>
      </x:c>
      <x:c r="BX754" s="50" t="str">
        <x:f>IF(16&gt;'Настройки'!$B$3,"",IF(ISBLANK(U754),IF('Настройки'!$B$9="Нулевой спрос",0,""),IF(U754&lt;0,IF('Настройки'!$B$10="Исключить","",IF('Настройки'!$B$10="Абсолютные значения",ABS(U754),U754)),U754)))</x:f>
      </x:c>
      <x:c r="BY754" s="50" t="str">
        <x:f>IF(17&gt;'Настройки'!$B$3,"",IF(ISBLANK(V754),IF('Настройки'!$B$9="Нулевой спрос",0,""),IF(V754&lt;0,IF('Настройки'!$B$10="Исключить","",IF('Настройки'!$B$10="Абсолютные значения",ABS(V754),V754)),V754)))</x:f>
      </x:c>
      <x:c r="BZ754" s="50" t="str">
        <x:f>IF(18&gt;'Настройки'!$B$3,"",IF(ISBLANK(W754),IF('Настройки'!$B$9="Нулевой спрос",0,""),IF(W754&lt;0,IF('Настройки'!$B$10="Исключить","",IF('Настройки'!$B$10="Абсолютные значения",ABS(W754),W754)),W754)))</x:f>
      </x:c>
      <x:c r="CA754" s="50" t="str">
        <x:f>IF(19&gt;'Настройки'!$B$3,"",IF(ISBLANK(X754),IF('Настройки'!$B$9="Нулевой спрос",0,""),IF(X754&lt;0,IF('Настройки'!$B$10="Исключить","",IF('Настройки'!$B$10="Абсолютные значения",ABS(X754),X754)),X754)))</x:f>
      </x:c>
      <x:c r="CB754" s="50" t="str">
        <x:f>IF(20&gt;'Настройки'!$B$3,"",IF(ISBLANK(Y754),IF('Настройки'!$B$9="Нулевой спрос",0,""),IF(Y754&lt;0,IF('Настройки'!$B$10="Исключить","",IF('Настройки'!$B$10="Абсолютные значения",ABS(Y754),Y754)),Y754)))</x:f>
      </x:c>
      <x:c r="CC754" s="50" t="str">
        <x:f>IF(21&gt;'Настройки'!$B$3,"",IF(ISBLANK(Z754),IF('Настройки'!$B$9="Нулевой спрос",0,""),IF(Z754&lt;0,IF('Настройки'!$B$10="Исключить","",IF('Настройки'!$B$10="Абсолютные значения",ABS(Z754),Z754)),Z754)))</x:f>
      </x:c>
      <x:c r="CD754" s="50" t="str">
        <x:f>IF(22&gt;'Настройки'!$B$3,"",IF(ISBLANK(AA754),IF('Настройки'!$B$9="Нулевой спрос",0,""),IF(AA754&lt;0,IF('Настройки'!$B$10="Исключить","",IF('Настройки'!$B$10="Абсолютные значения",ABS(AA754),AA754)),AA754)))</x:f>
      </x:c>
      <x:c r="CE754" s="50" t="str">
        <x:f>IF(23&gt;'Настройки'!$B$3,"",IF(ISBLANK(AB754),IF('Настройки'!$B$9="Нулевой спрос",0,""),IF(AB754&lt;0,IF('Настройки'!$B$10="Исключить","",IF('Настройки'!$B$10="Абсолютные значения",ABS(AB754),AB754)),AB754)))</x:f>
      </x:c>
      <x:c r="CF754" s="50" t="str">
        <x:f>IF(24&gt;'Настройки'!$B$3,"",IF(ISBLANK(AC754),IF('Настройки'!$B$9="Нулевой спрос",0,""),IF(AC754&lt;0,IF('Настройки'!$B$10="Исключить","",IF('Настройки'!$B$10="Абсолютные значения",ABS(AC754),AC754)),AC754)))</x:f>
      </x:c>
      <x:c r="CG754" s="50" t="str">
        <x:f>IF(25&gt;'Настройки'!$B$3,"",IF(ISBLANK(AD754),IF('Настройки'!$B$9="Нулевой спрос",0,""),IF(AD754&lt;0,IF('Настройки'!$B$10="Исключить","",IF('Настройки'!$B$10="Абсолютные значения",ABS(AD754),AD754)),AD754)))</x:f>
      </x:c>
      <x:c r="CH754" s="50" t="str">
        <x:f>IF(26&gt;'Настройки'!$B$3,"",IF(ISBLANK(AE754),IF('Настройки'!$B$9="Нулевой спрос",0,""),IF(AE754&lt;0,IF('Настройки'!$B$10="Исключить","",IF('Настройки'!$B$10="Абсолютные значения",ABS(AE754),AE754)),AE754)))</x:f>
      </x:c>
      <x:c r="CI754" s="50" t="str">
        <x:f>IF(27&gt;'Настройки'!$B$3,"",IF(ISBLANK(AF754),IF('Настройки'!$B$9="Нулевой спрос",0,""),IF(AF754&lt;0,IF('Настройки'!$B$10="Исключить","",IF('Настройки'!$B$10="Абсолютные значения",ABS(AF754),AF754)),AF754)))</x:f>
      </x:c>
      <x:c r="CJ754" s="50" t="str">
        <x:f>IF(28&gt;'Настройки'!$B$3,"",IF(ISBLANK(AG754),IF('Настройки'!$B$9="Нулевой спрос",0,""),IF(AG754&lt;0,IF('Настройки'!$B$10="Исключить","",IF('Настройки'!$B$10="Абсолютные значения",ABS(AG754),AG754)),AG754)))</x:f>
      </x:c>
      <x:c r="CK754" s="50" t="str">
        <x:f>IF(29&gt;'Настройки'!$B$3,"",IF(ISBLANK(AH754),IF('Настройки'!$B$9="Нулевой спрос",0,""),IF(AH754&lt;0,IF('Настройки'!$B$10="Исключить","",IF('Настройки'!$B$10="Абсолютные значения",ABS(AH754),AH754)),AH754)))</x:f>
      </x:c>
      <x:c r="CL754" s="50" t="str">
        <x:f>IF(30&gt;'Настройки'!$B$3,"",IF(ISBLANK(AI754),IF('Настройки'!$B$9="Нулевой спрос",0,""),IF(AI754&lt;0,IF('Настройки'!$B$10="Исключить","",IF('Настройки'!$B$10="Абсолютные значения",ABS(AI754),AI754)),AI754)))</x:f>
      </x:c>
      <x:c r="CM754" s="50" t="str">
        <x:f>IF(31&gt;'Настройки'!$B$3,"",IF(ISBLANK(AJ754),IF('Настройки'!$B$9="Нулевой спрос",0,""),IF(AJ754&lt;0,IF('Настройки'!$B$10="Исключить","",IF('Настройки'!$B$10="Абсолютные значения",ABS(AJ754),AJ754)),AJ754)))</x:f>
      </x:c>
      <x:c r="CN754" s="50" t="str">
        <x:f>IF(32&gt;'Настройки'!$B$3,"",IF(ISBLANK(AK754),IF('Настройки'!$B$9="Нулевой спрос",0,""),IF(AK754&lt;0,IF('Настройки'!$B$10="Исключить","",IF('Настройки'!$B$10="Абсолютные значения",ABS(AK754),AK754)),AK754)))</x:f>
      </x:c>
      <x:c r="CO754" s="50" t="str">
        <x:f>IF(33&gt;'Настройки'!$B$3,"",IF(ISBLANK(AL754),IF('Настройки'!$B$9="Нулевой спрос",0,""),IF(AL754&lt;0,IF('Настройки'!$B$10="Исключить","",IF('Настройки'!$B$10="Абсолютные значения",ABS(AL754),AL754)),AL754)))</x:f>
      </x:c>
      <x:c r="CP754" s="50" t="str">
        <x:f>IF(34&gt;'Настройки'!$B$3,"",IF(ISBLANK(AM754),IF('Настройки'!$B$9="Нулевой спрос",0,""),IF(AM754&lt;0,IF('Настройки'!$B$10="Исключить","",IF('Настройки'!$B$10="Абсолютные значения",ABS(AM754),AM754)),AM754)))</x:f>
      </x:c>
      <x:c r="CQ754" s="50" t="str">
        <x:f>IF(35&gt;'Настройки'!$B$3,"",IF(ISBLANK(AN754),IF('Настройки'!$B$9="Нулевой спрос",0,""),IF(AN754&lt;0,IF('Настройки'!$B$10="Исключить","",IF('Настройки'!$B$10="Абсолютные значения",ABS(AN754),AN754)),AN754)))</x:f>
      </x:c>
      <x:c r="CR754" s="50" t="str">
        <x:f>IF(36&gt;'Настройки'!$B$3,"",IF(ISBLANK(AO754),IF('Настройки'!$B$9="Нулевой спрос",0,""),IF(AO754&lt;0,IF('Настройки'!$B$10="Исключить","",IF('Настройки'!$B$10="Абсолютные значения",ABS(AO754),AO754)),AO754)))</x:f>
      </x:c>
      <x:c r="CS754" s="50" t="str">
        <x:f>IF(OR(1&gt;'Настройки'!$B$3,ISBLANK(BI754),BI754=0),"",BI754)</x:f>
      </x:c>
      <x:c r="CT754" s="50" t="str">
        <x:f>IF(OR(2&gt;'Настройки'!$B$3,ISBLANK(BJ754),BJ754=0),"",BJ754)</x:f>
      </x:c>
      <x:c r="CU754" s="50" t="str">
        <x:f>IF(OR(3&gt;'Настройки'!$B$3,ISBLANK(BK754),BK754=0),"",BK754)</x:f>
      </x:c>
      <x:c r="CV754" s="50" t="str">
        <x:f>IF(OR(4&gt;'Настройки'!$B$3,ISBLANK(BL754),BL754=0),"",BL754)</x:f>
      </x:c>
      <x:c r="CW754" s="50" t="str">
        <x:f>IF(OR(5&gt;'Настройки'!$B$3,ISBLANK(BM754),BM754=0),"",BM754)</x:f>
      </x:c>
      <x:c r="CX754" s="50" t="str">
        <x:f>IF(OR(6&gt;'Настройки'!$B$3,ISBLANK(BN754),BN754=0),"",BN754)</x:f>
      </x:c>
      <x:c r="CY754" s="50" t="str">
        <x:f>IF(OR(7&gt;'Настройки'!$B$3,ISBLANK(BO754),BO754=0),"",BO754)</x:f>
      </x:c>
      <x:c r="CZ754" s="50" t="str">
        <x:f>IF(OR(8&gt;'Настройки'!$B$3,ISBLANK(BP754),BP754=0),"",BP754)</x:f>
      </x:c>
      <x:c r="DA754" s="50" t="str">
        <x:f>IF(OR(9&gt;'Настройки'!$B$3,ISBLANK(BQ754),BQ754=0),"",BQ754)</x:f>
      </x:c>
      <x:c r="DB754" s="50" t="str">
        <x:f>IF(OR(10&gt;'Настройки'!$B$3,ISBLANK(BR754),BR754=0),"",BR754)</x:f>
      </x:c>
      <x:c r="DC754" s="50" t="str">
        <x:f>IF(OR(11&gt;'Настройки'!$B$3,ISBLANK(BS754),BS754=0),"",BS754)</x:f>
      </x:c>
      <x:c r="DD754" s="50" t="str">
        <x:f>IF(OR(12&gt;'Настройки'!$B$3,ISBLANK(BT754),BT754=0),"",BT754)</x:f>
      </x:c>
      <x:c r="DE754" s="50" t="str">
        <x:f>IF(OR(13&gt;'Настройки'!$B$3,ISBLANK(BU754),BU754=0),"",BU754)</x:f>
      </x:c>
      <x:c r="DF754" s="50" t="str">
        <x:f>IF(OR(14&gt;'Настройки'!$B$3,ISBLANK(BV754),BV754=0),"",BV754)</x:f>
      </x:c>
      <x:c r="DG754" s="50" t="str">
        <x:f>IF(OR(15&gt;'Настройки'!$B$3,ISBLANK(BW754),BW754=0),"",BW754)</x:f>
      </x:c>
      <x:c r="DH754" s="50" t="str">
        <x:f>IF(OR(16&gt;'Настройки'!$B$3,ISBLANK(BX754),BX754=0),"",BX754)</x:f>
      </x:c>
      <x:c r="DI754" s="50" t="str">
        <x:f>IF(OR(17&gt;'Настройки'!$B$3,ISBLANK(BY754),BY754=0),"",BY754)</x:f>
      </x:c>
      <x:c r="DJ754" s="50" t="str">
        <x:f>IF(OR(18&gt;'Настройки'!$B$3,ISBLANK(BZ754),BZ754=0),"",BZ754)</x:f>
      </x:c>
      <x:c r="DK754" s="50" t="str">
        <x:f>IF(OR(19&gt;'Настройки'!$B$3,ISBLANK(CA754),CA754=0),"",CA754)</x:f>
      </x:c>
      <x:c r="DL754" s="50" t="str">
        <x:f>IF(OR(20&gt;'Настройки'!$B$3,ISBLANK(CB754),CB754=0),"",CB754)</x:f>
      </x:c>
      <x:c r="DM754" s="50" t="str">
        <x:f>IF(OR(21&gt;'Настройки'!$B$3,ISBLANK(CC754),CC754=0),"",CC754)</x:f>
      </x:c>
      <x:c r="DN754" s="50" t="str">
        <x:f>IF(OR(22&gt;'Настройки'!$B$3,ISBLANK(CD754),CD754=0),"",CD754)</x:f>
      </x:c>
      <x:c r="DO754" s="50" t="str">
        <x:f>IF(OR(23&gt;'Настройки'!$B$3,ISBLANK(CE754),CE754=0),"",CE754)</x:f>
      </x:c>
      <x:c r="DP754" s="50" t="str">
        <x:f>IF(OR(24&gt;'Настройки'!$B$3,ISBLANK(CF754),CF754=0),"",CF754)</x:f>
      </x:c>
      <x:c r="DQ754" s="50" t="str">
        <x:f>IF(OR(25&gt;'Настройки'!$B$3,ISBLANK(CG754),CG754=0),"",CG754)</x:f>
      </x:c>
      <x:c r="DR754" s="50" t="str">
        <x:f>IF(OR(26&gt;'Настройки'!$B$3,ISBLANK(CH754),CH754=0),"",CH754)</x:f>
      </x:c>
      <x:c r="DS754" s="50" t="str">
        <x:f>IF(OR(27&gt;'Настройки'!$B$3,ISBLANK(CI754),CI754=0),"",CI754)</x:f>
      </x:c>
      <x:c r="DT754" s="50" t="str">
        <x:f>IF(OR(28&gt;'Настройки'!$B$3,ISBLANK(CJ754),CJ754=0),"",CJ754)</x:f>
      </x:c>
      <x:c r="DU754" s="50" t="str">
        <x:f>IF(OR(29&gt;'Настройки'!$B$3,ISBLANK(CK754),CK754=0),"",CK754)</x:f>
      </x:c>
      <x:c r="DV754" s="50" t="str">
        <x:f>IF(OR(30&gt;'Настройки'!$B$3,ISBLANK(CL754),CL754=0),"",CL754)</x:f>
      </x:c>
      <x:c r="DW754" s="50" t="str">
        <x:f>IF(OR(31&gt;'Настройки'!$B$3,ISBLANK(CM754),CM754=0),"",CM754)</x:f>
      </x:c>
      <x:c r="DX754" s="50" t="str">
        <x:f>IF(OR(32&gt;'Настройки'!$B$3,ISBLANK(CN754),CN754=0),"",CN754)</x:f>
      </x:c>
      <x:c r="DY754" s="50" t="str">
        <x:f>IF(OR(33&gt;'Настройки'!$B$3,ISBLANK(CO754),CO754=0),"",CO754)</x:f>
      </x:c>
      <x:c r="DZ754" s="50" t="str">
        <x:f>IF(OR(34&gt;'Настройки'!$B$3,ISBLANK(CP754),CP754=0),"",CP754)</x:f>
      </x:c>
      <x:c r="EA754" s="50" t="str">
        <x:f>IF(OR(35&gt;'Настройки'!$B$3,ISBLANK(CQ754),CQ754=0),"",CQ754)</x:f>
      </x:c>
      <x:c r="EB754" s="50" t="str">
        <x:f>IF(OR(36&gt;'Настройки'!$B$3,ISBLANK(CR754),CR754=0),"",CR754)</x:f>
      </x:c>
      <x:c r="EC754" s="50" t="str">
        <x:f>IF(A754="","",IF(OR(BB754="AZ",BB754="BZ"),10000+ROW(),IF(AZ754&gt;'Настройки'!$B$11,20000+ROW(),IF(BF754&lt;&gt;"Обычный",30000+ROW(),IF(AX754&lt;=0,40000+ROW(),"")))))</x:f>
      </x:c>
      <x:c r="ED754" s="50" t="str">
        <x:f>IF(EC754="","",COUNTIFS($EC$2:$EC$1001,"&gt;0",$EC$2:$EC$1001,"&lt;"&amp;EC754)+1)</x:f>
      </x:c>
    </x:row>
    <x:row r="755">
      <x:c r="A755" s="115"/>
      <x:c r="B755" s="115"/>
      <x:c r="C755" s="115"/>
      <x:c r="D755" s="118"/>
      <x:c r="E755" s="118"/>
      <x:c r="F755" s="118"/>
      <x:c r="G755" s="118"/>
      <x:c r="H755" s="118"/>
      <x:c r="I755" s="118"/>
      <x:c r="J755" s="118"/>
      <x:c r="K755" s="118"/>
      <x:c r="L755" s="118"/>
      <x:c r="M755" s="118"/>
      <x:c r="N755" s="118"/>
      <x:c r="O755" s="118"/>
      <x:c r="P755" s="118"/>
      <x:c r="Q755" s="118"/>
      <x:c r="R755" s="118"/>
      <x:c r="S755" s="118"/>
      <x:c r="T755" s="118"/>
      <x:c r="U755" s="118"/>
      <x:c r="V755" s="118"/>
      <x:c r="W755" s="118"/>
      <x:c r="X755" s="118"/>
      <x:c r="Y755" s="118"/>
      <x:c r="Z755" s="118"/>
      <x:c r="AA755" s="118"/>
      <x:c r="AB755" s="118"/>
      <x:c r="AC755" s="118"/>
      <x:c r="AD755" s="118"/>
      <x:c r="AE755" s="118"/>
      <x:c r="AF755" s="118"/>
      <x:c r="AG755" s="118"/>
      <x:c r="AH755" s="118"/>
      <x:c r="AI755" s="118"/>
      <x:c r="AJ755" s="118"/>
      <x:c r="AK755" s="118"/>
      <x:c r="AL755" s="118"/>
      <x:c r="AM755" s="118"/>
      <x:c r="AN755" s="118"/>
      <x:c r="AO755" s="118"/>
      <x:c r="AP755" s="115"/>
      <x:c r="AQ755" s="49" t="str">
        <x:f>IF(A755="","",COUNT(BI755:INDEX(BI755:CR755,1,'Настройки'!$B$3)))</x:f>
      </x:c>
      <x:c r="AR755" s="49" t="str">
        <x:f>IF(A755="","",SUM(BI755:INDEX(BI755:CR755,1,'Настройки'!$B$3)))</x:f>
      </x:c>
      <x:c r="AS755" s="58" t="str">
        <x:f>IF(A755="","",IF('Настройки'!$B$4="Стоимость потребления",AR755*D755,IF('Настройки'!$B$4="Количество",AR755,E755)))</x:f>
      </x:c>
      <x:c r="AT755" s="61" t="str">
        <x:f>IF(OR(A755="",AS755&lt;0,SUM($AS$2:$AS$1001)&lt;=0),"",AS755/SUM($AS$2:$AS$1001))</x:f>
      </x:c>
      <x:c r="AU755" s="61" t="str">
        <x:f>IF(OR(A755="",AS755&lt;0,SUM($AS$2:$AS$1001)&lt;=0),"",SUMIFS($AS$2:$AS$1001,$AS$2:$AS$1001,"&gt;"&amp;AS755)/SUM($AS$2:$AS$1001))</x:f>
      </x:c>
      <x:c r="AV755" s="61" t="str">
        <x:f>IF(OR(A755="",AS755&lt;0,SUM($AS$2:$AS$1001)&lt;=0),"",SUMIFS($AS$2:$AS$1001,$AS$2:$AS$1001,"&gt;="&amp;AS755)/SUM($AS$2:$AS$1001))</x:f>
      </x:c>
      <x:c r="AW755" s="49" t="str">
        <x:f>IF(A755="","",IF(SUM($AS$2:$AS$1001)&lt;=0,"Не определён",IF(AS755&lt;0,"Исключение",IF(AU755&lt;'Настройки'!$B$5,"A",IF(AU755&lt;'Настройки'!$B$6,"B","C")))))</x:f>
      </x:c>
      <x:c r="AX755" s="58" t="str">
        <x:f>IF(A755="","",IF(AQ755=0,"",AVERAGE(BI755:INDEX(BI755:CR755,1,'Настройки'!$B$3))))</x:f>
      </x:c>
      <x:c r="AY755" s="58" t="str">
        <x:f>IF(OR(A755="",AQ755=0),"",STDEVP(BI755:INDEX(BI755:CR755,1,'Настройки'!$B$3)))</x:f>
      </x:c>
      <x:c r="AZ755" s="61" t="str">
        <x:f>IF(OR(A755="",AQ755&lt;'Настройки'!$B$12,AX755&lt;=0,AND('Настройки'!$B$10="Блокировать",COUNTIF(F755:INDEX(F755:AO755,1,'Настройки'!$B$3),"&lt;0")&gt;0)),"",AY755/ABS(AX755))</x:f>
      </x:c>
      <x:c r="BA755" s="49" t="str">
        <x:f>IF(A755="","",IF(AND('Настройки'!$B$10="Блокировать",COUNTIF(F755:INDEX(F755:AO755,1,'Настройки'!$B$3),"&lt;0")&gt;0),"Не определён",IF(AQ755&lt;'Настройки'!$B$12,"Не определён",IF(AX755=0,"Нет спроса",IF(AX755&lt;0,"Не определён",IF(AZ755&lt;='Настройки'!$B$7,"X",IF(AZ755&lt;='Настройки'!$B$8,"Y","Z")))))))</x:f>
      </x:c>
      <x:c r="BB755" s="49" t="str">
        <x:f>IF(OR(A755="",LEN(AW755)&lt;&gt;1,LEN(BA755)&lt;&gt;1),"",AW755&amp;BA755)</x:f>
      </x:c>
      <x:c r="BC755" s="61" t="str">
        <x:f>IF(OR(A755="",AQ755=0),"",(COUNT(BI755:INDEX(BI755:CR755,1,'Настройки'!$B$3))-COUNT(CS755:INDEX(CS755:EB755,1,'Настройки'!$B$3)))/AQ755)</x:f>
      </x:c>
      <x:c r="BD755" s="64" t="str">
        <x:f>IF(OR(A755="",COUNT(CS755:INDEX(CS755:EB755,1,'Настройки'!$B$3))=0),"",AQ755/COUNT(CS755:INDEX(CS755:EB755,1,'Настройки'!$B$3)))</x:f>
      </x:c>
      <x:c r="BE755" s="64" t="str">
        <x:f>IF(OR(A755="",COUNT(CS755:INDEX(CS755:EB755,1,'Настройки'!$B$3))=0),"",IF(AVERAGE(CS755:INDEX(CS755:EB755,1,'Настройки'!$B$3))=0,"",(STDEVP(CS755:INDEX(CS755:EB755,1,'Настройки'!$B$3))/ABS(AVERAGE(CS755:INDEX(CS755:EB755,1,'Настройки'!$B$3))))^2))</x:f>
      </x:c>
      <x:c r="BF755" s="49" t="str">
        <x:f>IF(A755="","",IF(AQ755&lt;3,"Недостаточно",IF(AQ755&lt;6,"Предварительный","Обычный")))</x:f>
      </x:c>
      <x:c r="BG755" s="49" t="str">
        <x:f>IF(A755="","",IF(COUNTIF(F755:INDEX(F755:AO755,1,'Настройки'!$B$3),"&lt;0")&gt;0,IF('Настройки'!$B$10="Блокировать","Отрицательный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"),"")&amp;IF(AQ755&lt;3,"Недостаточно истории. ",IF(AQ755&lt;6,"Предварительная классификация. ",""))&amp;IF(AX755=0,"Нет спроса за горизонт. ","")&amp;IF(AZ755&gt;'Настройки'!$B$11,"Экстремальная вариативность. ",""))</x:f>
      </x:c>
      <x:c r="BH755" s="49" t="str">
        <x:f>IF(A755="","",IFERROR(VLOOKUP(BB755,'Настройки'!$D$3:$E$11,2,FALSE),"Сначала проверьте исходные данные и историю спроса.")&amp;" Уточните срок поставки, MOQ и критичность.")</x:f>
      </x:c>
      <x:c r="BI755" s="50" t="str">
        <x:f>IF(1&gt;'Настройки'!$B$3,"",IF(ISBLANK(F755),IF('Настройки'!$B$9="Нулевой спрос",0,""),IF(F755&lt;0,IF('Настройки'!$B$10="Исключить","",IF('Настройки'!$B$10="Абсолютные значения",ABS(F755),F755)),F755)))</x:f>
      </x:c>
      <x:c r="BJ755" s="50" t="str">
        <x:f>IF(2&gt;'Настройки'!$B$3,"",IF(ISBLANK(G755),IF('Настройки'!$B$9="Нулевой спрос",0,""),IF(G755&lt;0,IF('Настройки'!$B$10="Исключить","",IF('Настройки'!$B$10="Абсолютные значения",ABS(G755),G755)),G755)))</x:f>
      </x:c>
      <x:c r="BK755" s="50" t="str">
        <x:f>IF(3&gt;'Настройки'!$B$3,"",IF(ISBLANK(H755),IF('Настройки'!$B$9="Нулевой спрос",0,""),IF(H755&lt;0,IF('Настройки'!$B$10="Исключить","",IF('Настройки'!$B$10="Абсолютные значения",ABS(H755),H755)),H755)))</x:f>
      </x:c>
      <x:c r="BL755" s="50" t="str">
        <x:f>IF(4&gt;'Настройки'!$B$3,"",IF(ISBLANK(I755),IF('Настройки'!$B$9="Нулевой спрос",0,""),IF(I755&lt;0,IF('Настройки'!$B$10="Исключить","",IF('Настройки'!$B$10="Абсолютные значения",ABS(I755),I755)),I755)))</x:f>
      </x:c>
      <x:c r="BM755" s="50" t="str">
        <x:f>IF(5&gt;'Настройки'!$B$3,"",IF(ISBLANK(J755),IF('Настройки'!$B$9="Нулевой спрос",0,""),IF(J755&lt;0,IF('Настройки'!$B$10="Исключить","",IF('Настройки'!$B$10="Абсолютные значения",ABS(J755),J755)),J755)))</x:f>
      </x:c>
      <x:c r="BN755" s="50" t="str">
        <x:f>IF(6&gt;'Настройки'!$B$3,"",IF(ISBLANK(K755),IF('Настройки'!$B$9="Нулевой спрос",0,""),IF(K755&lt;0,IF('Настройки'!$B$10="Исключить","",IF('Настройки'!$B$10="Абсолютные значения",ABS(K755),K755)),K755)))</x:f>
      </x:c>
      <x:c r="BO755" s="50" t="str">
        <x:f>IF(7&gt;'Настройки'!$B$3,"",IF(ISBLANK(L755),IF('Настройки'!$B$9="Нулевой спрос",0,""),IF(L755&lt;0,IF('Настройки'!$B$10="Исключить","",IF('Настройки'!$B$10="Абсолютные значения",ABS(L755),L755)),L755)))</x:f>
      </x:c>
      <x:c r="BP755" s="50" t="str">
        <x:f>IF(8&gt;'Настройки'!$B$3,"",IF(ISBLANK(M755),IF('Настройки'!$B$9="Нулевой спрос",0,""),IF(M755&lt;0,IF('Настройки'!$B$10="Исключить","",IF('Настройки'!$B$10="Абсолютные значения",ABS(M755),M755)),M755)))</x:f>
      </x:c>
      <x:c r="BQ755" s="50" t="str">
        <x:f>IF(9&gt;'Настройки'!$B$3,"",IF(ISBLANK(N755),IF('Настройки'!$B$9="Нулевой спрос",0,""),IF(N755&lt;0,IF('Настройки'!$B$10="Исключить","",IF('Настройки'!$B$10="Абсолютные значения",ABS(N755),N755)),N755)))</x:f>
      </x:c>
      <x:c r="BR755" s="50" t="str">
        <x:f>IF(10&gt;'Настройки'!$B$3,"",IF(ISBLANK(O755),IF('Настройки'!$B$9="Нулевой спрос",0,""),IF(O755&lt;0,IF('Настройки'!$B$10="Исключить","",IF('Настройки'!$B$10="Абсолютные значения",ABS(O755),O755)),O755)))</x:f>
      </x:c>
      <x:c r="BS755" s="50" t="str">
        <x:f>IF(11&gt;'Настройки'!$B$3,"",IF(ISBLANK(P755),IF('Настройки'!$B$9="Нулевой спрос",0,""),IF(P755&lt;0,IF('Настройки'!$B$10="Исключить","",IF('Настройки'!$B$10="Абсолютные значения",ABS(P755),P755)),P755)))</x:f>
      </x:c>
      <x:c r="BT755" s="50" t="str">
        <x:f>IF(12&gt;'Настройки'!$B$3,"",IF(ISBLANK(Q755),IF('Настройки'!$B$9="Нулевой спрос",0,""),IF(Q755&lt;0,IF('Настройки'!$B$10="Исключить","",IF('Настройки'!$B$10="Абсолютные значения",ABS(Q755),Q755)),Q755)))</x:f>
      </x:c>
      <x:c r="BU755" s="50" t="str">
        <x:f>IF(13&gt;'Настройки'!$B$3,"",IF(ISBLANK(R755),IF('Настройки'!$B$9="Нулевой спрос",0,""),IF(R755&lt;0,IF('Настройки'!$B$10="Исключить","",IF('Настройки'!$B$10="Абсолютные значения",ABS(R755),R755)),R755)))</x:f>
      </x:c>
      <x:c r="BV755" s="50" t="str">
        <x:f>IF(14&gt;'Настройки'!$B$3,"",IF(ISBLANK(S755),IF('Настройки'!$B$9="Нулевой спрос",0,""),IF(S755&lt;0,IF('Настройки'!$B$10="Исключить","",IF('Настройки'!$B$10="Абсолютные значения",ABS(S755),S755)),S755)))</x:f>
      </x:c>
      <x:c r="BW755" s="50" t="str">
        <x:f>IF(15&gt;'Настройки'!$B$3,"",IF(ISBLANK(T755),IF('Настройки'!$B$9="Нулевой спрос",0,""),IF(T755&lt;0,IF('Настройки'!$B$10="Исключить","",IF('Настройки'!$B$10="Абсолютные значения",ABS(T755),T755)),T755)))</x:f>
      </x:c>
      <x:c r="BX755" s="50" t="str">
        <x:f>IF(16&gt;'Настройки'!$B$3,"",IF(ISBLANK(U755),IF('Настройки'!$B$9="Нулевой спрос",0,""),IF(U755&lt;0,IF('Настройки'!$B$10="Исключить","",IF('Настройки'!$B$10="Абсолютные значения",ABS(U755),U755)),U755)))</x:f>
      </x:c>
      <x:c r="BY755" s="50" t="str">
        <x:f>IF(17&gt;'Настройки'!$B$3,"",IF(ISBLANK(V755),IF('Настройки'!$B$9="Нулевой спрос",0,""),IF(V755&lt;0,IF('Настройки'!$B$10="Исключить","",IF('Настройки'!$B$10="Абсолютные значения",ABS(V755),V755)),V755)))</x:f>
      </x:c>
      <x:c r="BZ755" s="50" t="str">
        <x:f>IF(18&gt;'Настройки'!$B$3,"",IF(ISBLANK(W755),IF('Настройки'!$B$9="Нулевой спрос",0,""),IF(W755&lt;0,IF('Настройки'!$B$10="Исключить","",IF('Настройки'!$B$10="Абсолютные значения",ABS(W755),W755)),W755)))</x:f>
      </x:c>
      <x:c r="CA755" s="50" t="str">
        <x:f>IF(19&gt;'Настройки'!$B$3,"",IF(ISBLANK(X755),IF('Настройки'!$B$9="Нулевой спрос",0,""),IF(X755&lt;0,IF('Настройки'!$B$10="Исключить","",IF('Настройки'!$B$10="Абсолютные значения",ABS(X755),X755)),X755)))</x:f>
      </x:c>
      <x:c r="CB755" s="50" t="str">
        <x:f>IF(20&gt;'Настройки'!$B$3,"",IF(ISBLANK(Y755),IF('Настройки'!$B$9="Нулевой спрос",0,""),IF(Y755&lt;0,IF('Настройки'!$B$10="Исключить","",IF('Настройки'!$B$10="Абсолютные значения",ABS(Y755),Y755)),Y755)))</x:f>
      </x:c>
      <x:c r="CC755" s="50" t="str">
        <x:f>IF(21&gt;'Настройки'!$B$3,"",IF(ISBLANK(Z755),IF('Настройки'!$B$9="Нулевой спрос",0,""),IF(Z755&lt;0,IF('Настройки'!$B$10="Исключить","",IF('Настройки'!$B$10="Абсолютные значения",ABS(Z755),Z755)),Z755)))</x:f>
      </x:c>
      <x:c r="CD755" s="50" t="str">
        <x:f>IF(22&gt;'Настройки'!$B$3,"",IF(ISBLANK(AA755),IF('Настройки'!$B$9="Нулевой спрос",0,""),IF(AA755&lt;0,IF('Настройки'!$B$10="Исключить","",IF('Настройки'!$B$10="Абсолютные значения",ABS(AA755),AA755)),AA755)))</x:f>
      </x:c>
      <x:c r="CE755" s="50" t="str">
        <x:f>IF(23&gt;'Настройки'!$B$3,"",IF(ISBLANK(AB755),IF('Настройки'!$B$9="Нулевой спрос",0,""),IF(AB755&lt;0,IF('Настройки'!$B$10="Исключить","",IF('Настройки'!$B$10="Абсолютные значения",ABS(AB755),AB755)),AB755)))</x:f>
      </x:c>
      <x:c r="CF755" s="50" t="str">
        <x:f>IF(24&gt;'Настройки'!$B$3,"",IF(ISBLANK(AC755),IF('Настройки'!$B$9="Нулевой спрос",0,""),IF(AC755&lt;0,IF('Настройки'!$B$10="Исключить","",IF('Настройки'!$B$10="Абсолютные значения",ABS(AC755),AC755)),AC755)))</x:f>
      </x:c>
      <x:c r="CG755" s="50" t="str">
        <x:f>IF(25&gt;'Настройки'!$B$3,"",IF(ISBLANK(AD755),IF('Настройки'!$B$9="Нулевой спрос",0,""),IF(AD755&lt;0,IF('Настройки'!$B$10="Исключить","",IF('Настройки'!$B$10="Абсолютные значения",ABS(AD755),AD755)),AD755)))</x:f>
      </x:c>
      <x:c r="CH755" s="50" t="str">
        <x:f>IF(26&gt;'Настройки'!$B$3,"",IF(ISBLANK(AE755),IF('Настройки'!$B$9="Нулевой спрос",0,""),IF(AE755&lt;0,IF('Настройки'!$B$10="Исключить","",IF('Настройки'!$B$10="Абсолютные значения",ABS(AE755),AE755)),AE755)))</x:f>
      </x:c>
      <x:c r="CI755" s="50" t="str">
        <x:f>IF(27&gt;'Настройки'!$B$3,"",IF(ISBLANK(AF755),IF('Настройки'!$B$9="Нулевой спрос",0,""),IF(AF755&lt;0,IF('Настройки'!$B$10="Исключить","",IF('Настройки'!$B$10="Абсолютные значения",ABS(AF755),AF755)),AF755)))</x:f>
      </x:c>
      <x:c r="CJ755" s="50" t="str">
        <x:f>IF(28&gt;'Настройки'!$B$3,"",IF(ISBLANK(AG755),IF('Настройки'!$B$9="Нулевой спрос",0,""),IF(AG755&lt;0,IF('Настройки'!$B$10="Исключить","",IF('Настройки'!$B$10="Абсолютные значения",ABS(AG755),AG755)),AG755)))</x:f>
      </x:c>
      <x:c r="CK755" s="50" t="str">
        <x:f>IF(29&gt;'Настройки'!$B$3,"",IF(ISBLANK(AH755),IF('Настройки'!$B$9="Нулевой спрос",0,""),IF(AH755&lt;0,IF('Настройки'!$B$10="Исключить","",IF('Настройки'!$B$10="Абсолютные значения",ABS(AH755),AH755)),AH755)))</x:f>
      </x:c>
      <x:c r="CL755" s="50" t="str">
        <x:f>IF(30&gt;'Настройки'!$B$3,"",IF(ISBLANK(AI755),IF('Настройки'!$B$9="Нулевой спрос",0,""),IF(AI755&lt;0,IF('Настройки'!$B$10="Исключить","",IF('Настройки'!$B$10="Абсолютные значения",ABS(AI755),AI755)),AI755)))</x:f>
      </x:c>
      <x:c r="CM755" s="50" t="str">
        <x:f>IF(31&gt;'Настройки'!$B$3,"",IF(ISBLANK(AJ755),IF('Настройки'!$B$9="Нулевой спрос",0,""),IF(AJ755&lt;0,IF('Настройки'!$B$10="Исключить","",IF('Настройки'!$B$10="Абсолютные значения",ABS(AJ755),AJ755)),AJ755)))</x:f>
      </x:c>
      <x:c r="CN755" s="50" t="str">
        <x:f>IF(32&gt;'Настройки'!$B$3,"",IF(ISBLANK(AK755),IF('Настройки'!$B$9="Нулевой спрос",0,""),IF(AK755&lt;0,IF('Настройки'!$B$10="Исключить","",IF('Настройки'!$B$10="Абсолютные значения",ABS(AK755),AK755)),AK755)))</x:f>
      </x:c>
      <x:c r="CO755" s="50" t="str">
        <x:f>IF(33&gt;'Настройки'!$B$3,"",IF(ISBLANK(AL755),IF('Настройки'!$B$9="Нулевой спрос",0,""),IF(AL755&lt;0,IF('Настройки'!$B$10="Исключить","",IF('Настройки'!$B$10="Абсолютные значения",ABS(AL755),AL755)),AL755)))</x:f>
      </x:c>
      <x:c r="CP755" s="50" t="str">
        <x:f>IF(34&gt;'Настройки'!$B$3,"",IF(ISBLANK(AM755),IF('Настройки'!$B$9="Нулевой спрос",0,""),IF(AM755&lt;0,IF('Настройки'!$B$10="Исключить","",IF('Настройки'!$B$10="Абсолютные значения",ABS(AM755),AM755)),AM755)))</x:f>
      </x:c>
      <x:c r="CQ755" s="50" t="str">
        <x:f>IF(35&gt;'Настройки'!$B$3,"",IF(ISBLANK(AN755),IF('Настройки'!$B$9="Нулевой спрос",0,""),IF(AN755&lt;0,IF('Настройки'!$B$10="Исключить","",IF('Настройки'!$B$10="Абсолютные значения",ABS(AN755),AN755)),AN755)))</x:f>
      </x:c>
      <x:c r="CR755" s="50" t="str">
        <x:f>IF(36&gt;'Настройки'!$B$3,"",IF(ISBLANK(AO755),IF('Настройки'!$B$9="Нулевой спрос",0,""),IF(AO755&lt;0,IF('Настройки'!$B$10="Исключить","",IF('Настройки'!$B$10="Абсолютные значения",ABS(AO755),AO755)),AO755)))</x:f>
      </x:c>
      <x:c r="CS755" s="50" t="str">
        <x:f>IF(OR(1&gt;'Настройки'!$B$3,ISBLANK(BI755),BI755=0),"",BI755)</x:f>
      </x:c>
      <x:c r="CT755" s="50" t="str">
        <x:f>IF(OR(2&gt;'Настройки'!$B$3,ISBLANK(BJ755),BJ755=0),"",BJ755)</x:f>
      </x:c>
      <x:c r="CU755" s="50" t="str">
        <x:f>IF(OR(3&gt;'Настройки'!$B$3,ISBLANK(BK755),BK755=0),"",BK755)</x:f>
      </x:c>
      <x:c r="CV755" s="50" t="str">
        <x:f>IF(OR(4&gt;'Настройки'!$B$3,ISBLANK(BL755),BL755=0),"",BL755)</x:f>
      </x:c>
      <x:c r="CW755" s="50" t="str">
        <x:f>IF(OR(5&gt;'Настройки'!$B$3,ISBLANK(BM755),BM755=0),"",BM755)</x:f>
      </x:c>
      <x:c r="CX755" s="50" t="str">
        <x:f>IF(OR(6&gt;'Настройки'!$B$3,ISBLANK(BN755),BN755=0),"",BN755)</x:f>
      </x:c>
      <x:c r="CY755" s="50" t="str">
        <x:f>IF(OR(7&gt;'Настройки'!$B$3,ISBLANK(BO755),BO755=0),"",BO755)</x:f>
      </x:c>
      <x:c r="CZ755" s="50" t="str">
        <x:f>IF(OR(8&gt;'Настройки'!$B$3,ISBLANK(BP755),BP755=0),"",BP755)</x:f>
      </x:c>
      <x:c r="DA755" s="50" t="str">
        <x:f>IF(OR(9&gt;'Настройки'!$B$3,ISBLANK(BQ755),BQ755=0),"",BQ755)</x:f>
      </x:c>
      <x:c r="DB755" s="50" t="str">
        <x:f>IF(OR(10&gt;'Настройки'!$B$3,ISBLANK(BR755),BR755=0),"",BR755)</x:f>
      </x:c>
      <x:c r="DC755" s="50" t="str">
        <x:f>IF(OR(11&gt;'Настройки'!$B$3,ISBLANK(BS755),BS755=0),"",BS755)</x:f>
      </x:c>
      <x:c r="DD755" s="50" t="str">
        <x:f>IF(OR(12&gt;'Настройки'!$B$3,ISBLANK(BT755),BT755=0),"",BT755)</x:f>
      </x:c>
      <x:c r="DE755" s="50" t="str">
        <x:f>IF(OR(13&gt;'Настройки'!$B$3,ISBLANK(BU755),BU755=0),"",BU755)</x:f>
      </x:c>
      <x:c r="DF755" s="50" t="str">
        <x:f>IF(OR(14&gt;'Настройки'!$B$3,ISBLANK(BV755),BV755=0),"",BV755)</x:f>
      </x:c>
      <x:c r="DG755" s="50" t="str">
        <x:f>IF(OR(15&gt;'Настройки'!$B$3,ISBLANK(BW755),BW755=0),"",BW755)</x:f>
      </x:c>
      <x:c r="DH755" s="50" t="str">
        <x:f>IF(OR(16&gt;'Настройки'!$B$3,ISBLANK(BX755),BX755=0),"",BX755)</x:f>
      </x:c>
      <x:c r="DI755" s="50" t="str">
        <x:f>IF(OR(17&gt;'Настройки'!$B$3,ISBLANK(BY755),BY755=0),"",BY755)</x:f>
      </x:c>
      <x:c r="DJ755" s="50" t="str">
        <x:f>IF(OR(18&gt;'Настройки'!$B$3,ISBLANK(BZ755),BZ755=0),"",BZ755)</x:f>
      </x:c>
      <x:c r="DK755" s="50" t="str">
        <x:f>IF(OR(19&gt;'Настройки'!$B$3,ISBLANK(CA755),CA755=0),"",CA755)</x:f>
      </x:c>
      <x:c r="DL755" s="50" t="str">
        <x:f>IF(OR(20&gt;'Настройки'!$B$3,ISBLANK(CB755),CB755=0),"",CB755)</x:f>
      </x:c>
      <x:c r="DM755" s="50" t="str">
        <x:f>IF(OR(21&gt;'Настройки'!$B$3,ISBLANK(CC755),CC755=0),"",CC755)</x:f>
      </x:c>
      <x:c r="DN755" s="50" t="str">
        <x:f>IF(OR(22&gt;'Настройки'!$B$3,ISBLANK(CD755),CD755=0),"",CD755)</x:f>
      </x:c>
      <x:c r="DO755" s="50" t="str">
        <x:f>IF(OR(23&gt;'Настройки'!$B$3,ISBLANK(CE755),CE755=0),"",CE755)</x:f>
      </x:c>
      <x:c r="DP755" s="50" t="str">
        <x:f>IF(OR(24&gt;'Настройки'!$B$3,ISBLANK(CF755),CF755=0),"",CF755)</x:f>
      </x:c>
      <x:c r="DQ755" s="50" t="str">
        <x:f>IF(OR(25&gt;'Настройки'!$B$3,ISBLANK(CG755),CG755=0),"",CG755)</x:f>
      </x:c>
      <x:c r="DR755" s="50" t="str">
        <x:f>IF(OR(26&gt;'Настройки'!$B$3,ISBLANK(CH755),CH755=0),"",CH755)</x:f>
      </x:c>
      <x:c r="DS755" s="50" t="str">
        <x:f>IF(OR(27&gt;'Настройки'!$B$3,ISBLANK(CI755),CI755=0),"",CI755)</x:f>
      </x:c>
      <x:c r="DT755" s="50" t="str">
        <x:f>IF(OR(28&gt;'Настройки'!$B$3,ISBLANK(CJ755),CJ755=0),"",CJ755)</x:f>
      </x:c>
      <x:c r="DU755" s="50" t="str">
        <x:f>IF(OR(29&gt;'Настройки'!$B$3,ISBLANK(CK755),CK755=0),"",CK755)</x:f>
      </x:c>
      <x:c r="DV755" s="50" t="str">
        <x:f>IF(OR(30&gt;'Настройки'!$B$3,ISBLANK(CL755),CL755=0),"",CL755)</x:f>
      </x:c>
      <x:c r="DW755" s="50" t="str">
        <x:f>IF(OR(31&gt;'Настройки'!$B$3,ISBLANK(CM755),CM755=0),"",CM755)</x:f>
      </x:c>
      <x:c r="DX755" s="50" t="str">
        <x:f>IF(OR(32&gt;'Настройки'!$B$3,ISBLANK(CN755),CN755=0),"",CN755)</x:f>
      </x:c>
      <x:c r="DY755" s="50" t="str">
        <x:f>IF(OR(33&gt;'Настройки'!$B$3,ISBLANK(CO755),CO755=0),"",CO755)</x:f>
      </x:c>
      <x:c r="DZ755" s="50" t="str">
        <x:f>IF(OR(34&gt;'Настройки'!$B$3,ISBLANK(CP755),CP755=0),"",CP755)</x:f>
      </x:c>
      <x:c r="EA755" s="50" t="str">
        <x:f>IF(OR(35&gt;'Настройки'!$B$3,ISBLANK(CQ755),CQ755=0),"",CQ755)</x:f>
      </x:c>
      <x:c r="EB755" s="50" t="str">
        <x:f>IF(OR(36&gt;'Настройки'!$B$3,ISBLANK(CR755),CR755=0),"",CR755)</x:f>
      </x:c>
      <x:c r="EC755" s="50" t="str">
        <x:f>IF(A755="","",IF(OR(BB755="AZ",BB755="BZ"),10000+ROW(),IF(AZ755&gt;'Настройки'!$B$11,20000+ROW(),IF(BF755&lt;&gt;"Обычный",30000+ROW(),IF(AX755&lt;=0,40000+ROW(),"")))))</x:f>
      </x:c>
      <x:c r="ED755" s="50" t="str">
        <x:f>IF(EC755="","",COUNTIFS($EC$2:$EC$1001,"&gt;0",$EC$2:$EC$1001,"&lt;"&amp;EC755)+1)</x:f>
      </x:c>
    </x:row>
    <x:row r="756">
      <x:c r="A756" s="115"/>
      <x:c r="B756" s="115"/>
      <x:c r="C756" s="115"/>
      <x:c r="D756" s="118"/>
      <x:c r="E756" s="118"/>
      <x:c r="F756" s="118"/>
      <x:c r="G756" s="118"/>
      <x:c r="H756" s="118"/>
      <x:c r="I756" s="118"/>
      <x:c r="J756" s="118"/>
      <x:c r="K756" s="118"/>
      <x:c r="L756" s="118"/>
      <x:c r="M756" s="118"/>
      <x:c r="N756" s="118"/>
      <x:c r="O756" s="118"/>
      <x:c r="P756" s="118"/>
      <x:c r="Q756" s="118"/>
      <x:c r="R756" s="118"/>
      <x:c r="S756" s="118"/>
      <x:c r="T756" s="118"/>
      <x:c r="U756" s="118"/>
      <x:c r="V756" s="118"/>
      <x:c r="W756" s="118"/>
      <x:c r="X756" s="118"/>
      <x:c r="Y756" s="118"/>
      <x:c r="Z756" s="118"/>
      <x:c r="AA756" s="118"/>
      <x:c r="AB756" s="118"/>
      <x:c r="AC756" s="118"/>
      <x:c r="AD756" s="118"/>
      <x:c r="AE756" s="118"/>
      <x:c r="AF756" s="118"/>
      <x:c r="AG756" s="118"/>
      <x:c r="AH756" s="118"/>
      <x:c r="AI756" s="118"/>
      <x:c r="AJ756" s="118"/>
      <x:c r="AK756" s="118"/>
      <x:c r="AL756" s="118"/>
      <x:c r="AM756" s="118"/>
      <x:c r="AN756" s="118"/>
      <x:c r="AO756" s="118"/>
      <x:c r="AP756" s="115"/>
      <x:c r="AQ756" s="49" t="str">
        <x:f>IF(A756="","",COUNT(BI756:INDEX(BI756:CR756,1,'Настройки'!$B$3)))</x:f>
      </x:c>
      <x:c r="AR756" s="49" t="str">
        <x:f>IF(A756="","",SUM(BI756:INDEX(BI756:CR756,1,'Настройки'!$B$3)))</x:f>
      </x:c>
      <x:c r="AS756" s="58" t="str">
        <x:f>IF(A756="","",IF('Настройки'!$B$4="Стоимость потребления",AR756*D756,IF('Настройки'!$B$4="Количество",AR756,E756)))</x:f>
      </x:c>
      <x:c r="AT756" s="61" t="str">
        <x:f>IF(OR(A756="",AS756&lt;0,SUM($AS$2:$AS$1001)&lt;=0),"",AS756/SUM($AS$2:$AS$1001))</x:f>
      </x:c>
      <x:c r="AU756" s="61" t="str">
        <x:f>IF(OR(A756="",AS756&lt;0,SUM($AS$2:$AS$1001)&lt;=0),"",SUMIFS($AS$2:$AS$1001,$AS$2:$AS$1001,"&gt;"&amp;AS756)/SUM($AS$2:$AS$1001))</x:f>
      </x:c>
      <x:c r="AV756" s="61" t="str">
        <x:f>IF(OR(A756="",AS756&lt;0,SUM($AS$2:$AS$1001)&lt;=0),"",SUMIFS($AS$2:$AS$1001,$AS$2:$AS$1001,"&gt;="&amp;AS756)/SUM($AS$2:$AS$1001))</x:f>
      </x:c>
      <x:c r="AW756" s="49" t="str">
        <x:f>IF(A756="","",IF(SUM($AS$2:$AS$1001)&lt;=0,"Не определён",IF(AS756&lt;0,"Исключение",IF(AU756&lt;'Настройки'!$B$5,"A",IF(AU756&lt;'Настройки'!$B$6,"B","C")))))</x:f>
      </x:c>
      <x:c r="AX756" s="58" t="str">
        <x:f>IF(A756="","",IF(AQ756=0,"",AVERAGE(BI756:INDEX(BI756:CR756,1,'Настройки'!$B$3))))</x:f>
      </x:c>
      <x:c r="AY756" s="58" t="str">
        <x:f>IF(OR(A756="",AQ756=0),"",STDEVP(BI756:INDEX(BI756:CR756,1,'Настройки'!$B$3)))</x:f>
      </x:c>
      <x:c r="AZ756" s="61" t="str">
        <x:f>IF(OR(A756="",AQ756&lt;'Настройки'!$B$12,AX756&lt;=0,AND('Настройки'!$B$10="Блокировать",COUNTIF(F756:INDEX(F756:AO756,1,'Настройки'!$B$3),"&lt;0")&gt;0)),"",AY756/ABS(AX756))</x:f>
      </x:c>
      <x:c r="BA756" s="49" t="str">
        <x:f>IF(A756="","",IF(AND('Настройки'!$B$10="Блокировать",COUNTIF(F756:INDEX(F756:AO756,1,'Настройки'!$B$3),"&lt;0")&gt;0),"Не определён",IF(AQ756&lt;'Настройки'!$B$12,"Не определён",IF(AX756=0,"Нет спроса",IF(AX756&lt;0,"Не определён",IF(AZ756&lt;='Настройки'!$B$7,"X",IF(AZ756&lt;='Настройки'!$B$8,"Y","Z")))))))</x:f>
      </x:c>
      <x:c r="BB756" s="49" t="str">
        <x:f>IF(OR(A756="",LEN(AW756)&lt;&gt;1,LEN(BA756)&lt;&gt;1),"",AW756&amp;BA756)</x:f>
      </x:c>
      <x:c r="BC756" s="61" t="str">
        <x:f>IF(OR(A756="",AQ756=0),"",(COUNT(BI756:INDEX(BI756:CR756,1,'Настройки'!$B$3))-COUNT(CS756:INDEX(CS756:EB756,1,'Настройки'!$B$3)))/AQ756)</x:f>
      </x:c>
      <x:c r="BD756" s="64" t="str">
        <x:f>IF(OR(A756="",COUNT(CS756:INDEX(CS756:EB756,1,'Настройки'!$B$3))=0),"",AQ756/COUNT(CS756:INDEX(CS756:EB756,1,'Настройки'!$B$3)))</x:f>
      </x:c>
      <x:c r="BE756" s="64" t="str">
        <x:f>IF(OR(A756="",COUNT(CS756:INDEX(CS756:EB756,1,'Настройки'!$B$3))=0),"",IF(AVERAGE(CS756:INDEX(CS756:EB756,1,'Настройки'!$B$3))=0,"",(STDEVP(CS756:INDEX(CS756:EB756,1,'Настройки'!$B$3))/ABS(AVERAGE(CS756:INDEX(CS756:EB756,1,'Настройки'!$B$3))))^2))</x:f>
      </x:c>
      <x:c r="BF756" s="49" t="str">
        <x:f>IF(A756="","",IF(AQ756&lt;3,"Недостаточно",IF(AQ756&lt;6,"Предварительный","Обычный")))</x:f>
      </x:c>
      <x:c r="BG756" s="49" t="str">
        <x:f>IF(A756="","",IF(COUNTIF(F756:INDEX(F756:AO756,1,'Настройки'!$B$3),"&lt;0")&gt;0,IF('Настройки'!$B$10="Блокировать","Отрицательный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"),"")&amp;IF(AQ756&lt;3,"Недостаточно истории. ",IF(AQ756&lt;6,"Предварительная классификация. ",""))&amp;IF(AX756=0,"Нет спроса за горизонт. ","")&amp;IF(AZ756&gt;'Настройки'!$B$11,"Экстремальная вариативность. ",""))</x:f>
      </x:c>
      <x:c r="BH756" s="49" t="str">
        <x:f>IF(A756="","",IFERROR(VLOOKUP(BB756,'Настройки'!$D$3:$E$11,2,FALSE),"Сначала проверьте исходные данные и историю спроса.")&amp;" Уточните срок поставки, MOQ и критичность.")</x:f>
      </x:c>
      <x:c r="BI756" s="50" t="str">
        <x:f>IF(1&gt;'Настройки'!$B$3,"",IF(ISBLANK(F756),IF('Настройки'!$B$9="Нулевой спрос",0,""),IF(F756&lt;0,IF('Настройки'!$B$10="Исключить","",IF('Настройки'!$B$10="Абсолютные значения",ABS(F756),F756)),F756)))</x:f>
      </x:c>
      <x:c r="BJ756" s="50" t="str">
        <x:f>IF(2&gt;'Настройки'!$B$3,"",IF(ISBLANK(G756),IF('Настройки'!$B$9="Нулевой спрос",0,""),IF(G756&lt;0,IF('Настройки'!$B$10="Исключить","",IF('Настройки'!$B$10="Абсолютные значения",ABS(G756),G756)),G756)))</x:f>
      </x:c>
      <x:c r="BK756" s="50" t="str">
        <x:f>IF(3&gt;'Настройки'!$B$3,"",IF(ISBLANK(H756),IF('Настройки'!$B$9="Нулевой спрос",0,""),IF(H756&lt;0,IF('Настройки'!$B$10="Исключить","",IF('Настройки'!$B$10="Абсолютные значения",ABS(H756),H756)),H756)))</x:f>
      </x:c>
      <x:c r="BL756" s="50" t="str">
        <x:f>IF(4&gt;'Настройки'!$B$3,"",IF(ISBLANK(I756),IF('Настройки'!$B$9="Нулевой спрос",0,""),IF(I756&lt;0,IF('Настройки'!$B$10="Исключить","",IF('Настройки'!$B$10="Абсолютные значения",ABS(I756),I756)),I756)))</x:f>
      </x:c>
      <x:c r="BM756" s="50" t="str">
        <x:f>IF(5&gt;'Настройки'!$B$3,"",IF(ISBLANK(J756),IF('Настройки'!$B$9="Нулевой спрос",0,""),IF(J756&lt;0,IF('Настройки'!$B$10="Исключить","",IF('Настройки'!$B$10="Абсолютные значения",ABS(J756),J756)),J756)))</x:f>
      </x:c>
      <x:c r="BN756" s="50" t="str">
        <x:f>IF(6&gt;'Настройки'!$B$3,"",IF(ISBLANK(K756),IF('Настройки'!$B$9="Нулевой спрос",0,""),IF(K756&lt;0,IF('Настройки'!$B$10="Исключить","",IF('Настройки'!$B$10="Абсолютные значения",ABS(K756),K756)),K756)))</x:f>
      </x:c>
      <x:c r="BO756" s="50" t="str">
        <x:f>IF(7&gt;'Настройки'!$B$3,"",IF(ISBLANK(L756),IF('Настройки'!$B$9="Нулевой спрос",0,""),IF(L756&lt;0,IF('Настройки'!$B$10="Исключить","",IF('Настройки'!$B$10="Абсолютные значения",ABS(L756),L756)),L756)))</x:f>
      </x:c>
      <x:c r="BP756" s="50" t="str">
        <x:f>IF(8&gt;'Настройки'!$B$3,"",IF(ISBLANK(M756),IF('Настройки'!$B$9="Нулевой спрос",0,""),IF(M756&lt;0,IF('Настройки'!$B$10="Исключить","",IF('Настройки'!$B$10="Абсолютные значения",ABS(M756),M756)),M756)))</x:f>
      </x:c>
      <x:c r="BQ756" s="50" t="str">
        <x:f>IF(9&gt;'Настройки'!$B$3,"",IF(ISBLANK(N756),IF('Настройки'!$B$9="Нулевой спрос",0,""),IF(N756&lt;0,IF('Настройки'!$B$10="Исключить","",IF('Настройки'!$B$10="Абсолютные значения",ABS(N756),N756)),N756)))</x:f>
      </x:c>
      <x:c r="BR756" s="50" t="str">
        <x:f>IF(10&gt;'Настройки'!$B$3,"",IF(ISBLANK(O756),IF('Настройки'!$B$9="Нулевой спрос",0,""),IF(O756&lt;0,IF('Настройки'!$B$10="Исключить","",IF('Настройки'!$B$10="Абсолютные значения",ABS(O756),O756)),O756)))</x:f>
      </x:c>
      <x:c r="BS756" s="50" t="str">
        <x:f>IF(11&gt;'Настройки'!$B$3,"",IF(ISBLANK(P756),IF('Настройки'!$B$9="Нулевой спрос",0,""),IF(P756&lt;0,IF('Настройки'!$B$10="Исключить","",IF('Настройки'!$B$10="Абсолютные значения",ABS(P756),P756)),P756)))</x:f>
      </x:c>
      <x:c r="BT756" s="50" t="str">
        <x:f>IF(12&gt;'Настройки'!$B$3,"",IF(ISBLANK(Q756),IF('Настройки'!$B$9="Нулевой спрос",0,""),IF(Q756&lt;0,IF('Настройки'!$B$10="Исключить","",IF('Настройки'!$B$10="Абсолютные значения",ABS(Q756),Q756)),Q756)))</x:f>
      </x:c>
      <x:c r="BU756" s="50" t="str">
        <x:f>IF(13&gt;'Настройки'!$B$3,"",IF(ISBLANK(R756),IF('Настройки'!$B$9="Нулевой спрос",0,""),IF(R756&lt;0,IF('Настройки'!$B$10="Исключить","",IF('Настройки'!$B$10="Абсолютные значения",ABS(R756),R756)),R756)))</x:f>
      </x:c>
      <x:c r="BV756" s="50" t="str">
        <x:f>IF(14&gt;'Настройки'!$B$3,"",IF(ISBLANK(S756),IF('Настройки'!$B$9="Нулевой спрос",0,""),IF(S756&lt;0,IF('Настройки'!$B$10="Исключить","",IF('Настройки'!$B$10="Абсолютные значения",ABS(S756),S756)),S756)))</x:f>
      </x:c>
      <x:c r="BW756" s="50" t="str">
        <x:f>IF(15&gt;'Настройки'!$B$3,"",IF(ISBLANK(T756),IF('Настройки'!$B$9="Нулевой спрос",0,""),IF(T756&lt;0,IF('Настройки'!$B$10="Исключить","",IF('Настройки'!$B$10="Абсолютные значения",ABS(T756),T756)),T756)))</x:f>
      </x:c>
      <x:c r="BX756" s="50" t="str">
        <x:f>IF(16&gt;'Настройки'!$B$3,"",IF(ISBLANK(U756),IF('Настройки'!$B$9="Нулевой спрос",0,""),IF(U756&lt;0,IF('Настройки'!$B$10="Исключить","",IF('Настройки'!$B$10="Абсолютные значения",ABS(U756),U756)),U756)))</x:f>
      </x:c>
      <x:c r="BY756" s="50" t="str">
        <x:f>IF(17&gt;'Настройки'!$B$3,"",IF(ISBLANK(V756),IF('Настройки'!$B$9="Нулевой спрос",0,""),IF(V756&lt;0,IF('Настройки'!$B$10="Исключить","",IF('Настройки'!$B$10="Абсолютные значения",ABS(V756),V756)),V756)))</x:f>
      </x:c>
      <x:c r="BZ756" s="50" t="str">
        <x:f>IF(18&gt;'Настройки'!$B$3,"",IF(ISBLANK(W756),IF('Настройки'!$B$9="Нулевой спрос",0,""),IF(W756&lt;0,IF('Настройки'!$B$10="Исключить","",IF('Настройки'!$B$10="Абсолютные значения",ABS(W756),W756)),W756)))</x:f>
      </x:c>
      <x:c r="CA756" s="50" t="str">
        <x:f>IF(19&gt;'Настройки'!$B$3,"",IF(ISBLANK(X756),IF('Настройки'!$B$9="Нулевой спрос",0,""),IF(X756&lt;0,IF('Настройки'!$B$10="Исключить","",IF('Настройки'!$B$10="Абсолютные значения",ABS(X756),X756)),X756)))</x:f>
      </x:c>
      <x:c r="CB756" s="50" t="str">
        <x:f>IF(20&gt;'Настройки'!$B$3,"",IF(ISBLANK(Y756),IF('Настройки'!$B$9="Нулевой спрос",0,""),IF(Y756&lt;0,IF('Настройки'!$B$10="Исключить","",IF('Настройки'!$B$10="Абсолютные значения",ABS(Y756),Y756)),Y756)))</x:f>
      </x:c>
      <x:c r="CC756" s="50" t="str">
        <x:f>IF(21&gt;'Настройки'!$B$3,"",IF(ISBLANK(Z756),IF('Настройки'!$B$9="Нулевой спрос",0,""),IF(Z756&lt;0,IF('Настройки'!$B$10="Исключить","",IF('Настройки'!$B$10="Абсолютные значения",ABS(Z756),Z756)),Z756)))</x:f>
      </x:c>
      <x:c r="CD756" s="50" t="str">
        <x:f>IF(22&gt;'Настройки'!$B$3,"",IF(ISBLANK(AA756),IF('Настройки'!$B$9="Нулевой спрос",0,""),IF(AA756&lt;0,IF('Настройки'!$B$10="Исключить","",IF('Настройки'!$B$10="Абсолютные значения",ABS(AA756),AA756)),AA756)))</x:f>
      </x:c>
      <x:c r="CE756" s="50" t="str">
        <x:f>IF(23&gt;'Настройки'!$B$3,"",IF(ISBLANK(AB756),IF('Настройки'!$B$9="Нулевой спрос",0,""),IF(AB756&lt;0,IF('Настройки'!$B$10="Исключить","",IF('Настройки'!$B$10="Абсолютные значения",ABS(AB756),AB756)),AB756)))</x:f>
      </x:c>
      <x:c r="CF756" s="50" t="str">
        <x:f>IF(24&gt;'Настройки'!$B$3,"",IF(ISBLANK(AC756),IF('Настройки'!$B$9="Нулевой спрос",0,""),IF(AC756&lt;0,IF('Настройки'!$B$10="Исключить","",IF('Настройки'!$B$10="Абсолютные значения",ABS(AC756),AC756)),AC756)))</x:f>
      </x:c>
      <x:c r="CG756" s="50" t="str">
        <x:f>IF(25&gt;'Настройки'!$B$3,"",IF(ISBLANK(AD756),IF('Настройки'!$B$9="Нулевой спрос",0,""),IF(AD756&lt;0,IF('Настройки'!$B$10="Исключить","",IF('Настройки'!$B$10="Абсолютные значения",ABS(AD756),AD756)),AD756)))</x:f>
      </x:c>
      <x:c r="CH756" s="50" t="str">
        <x:f>IF(26&gt;'Настройки'!$B$3,"",IF(ISBLANK(AE756),IF('Настройки'!$B$9="Нулевой спрос",0,""),IF(AE756&lt;0,IF('Настройки'!$B$10="Исключить","",IF('Настройки'!$B$10="Абсолютные значения",ABS(AE756),AE756)),AE756)))</x:f>
      </x:c>
      <x:c r="CI756" s="50" t="str">
        <x:f>IF(27&gt;'Настройки'!$B$3,"",IF(ISBLANK(AF756),IF('Настройки'!$B$9="Нулевой спрос",0,""),IF(AF756&lt;0,IF('Настройки'!$B$10="Исключить","",IF('Настройки'!$B$10="Абсолютные значения",ABS(AF756),AF756)),AF756)))</x:f>
      </x:c>
      <x:c r="CJ756" s="50" t="str">
        <x:f>IF(28&gt;'Настройки'!$B$3,"",IF(ISBLANK(AG756),IF('Настройки'!$B$9="Нулевой спрос",0,""),IF(AG756&lt;0,IF('Настройки'!$B$10="Исключить","",IF('Настройки'!$B$10="Абсолютные значения",ABS(AG756),AG756)),AG756)))</x:f>
      </x:c>
      <x:c r="CK756" s="50" t="str">
        <x:f>IF(29&gt;'Настройки'!$B$3,"",IF(ISBLANK(AH756),IF('Настройки'!$B$9="Нулевой спрос",0,""),IF(AH756&lt;0,IF('Настройки'!$B$10="Исключить","",IF('Настройки'!$B$10="Абсолютные значения",ABS(AH756),AH756)),AH756)))</x:f>
      </x:c>
      <x:c r="CL756" s="50" t="str">
        <x:f>IF(30&gt;'Настройки'!$B$3,"",IF(ISBLANK(AI756),IF('Настройки'!$B$9="Нулевой спрос",0,""),IF(AI756&lt;0,IF('Настройки'!$B$10="Исключить","",IF('Настройки'!$B$10="Абсолютные значения",ABS(AI756),AI756)),AI756)))</x:f>
      </x:c>
      <x:c r="CM756" s="50" t="str">
        <x:f>IF(31&gt;'Настройки'!$B$3,"",IF(ISBLANK(AJ756),IF('Настройки'!$B$9="Нулевой спрос",0,""),IF(AJ756&lt;0,IF('Настройки'!$B$10="Исключить","",IF('Настройки'!$B$10="Абсолютные значения",ABS(AJ756),AJ756)),AJ756)))</x:f>
      </x:c>
      <x:c r="CN756" s="50" t="str">
        <x:f>IF(32&gt;'Настройки'!$B$3,"",IF(ISBLANK(AK756),IF('Настройки'!$B$9="Нулевой спрос",0,""),IF(AK756&lt;0,IF('Настройки'!$B$10="Исключить","",IF('Настройки'!$B$10="Абсолютные значения",ABS(AK756),AK756)),AK756)))</x:f>
      </x:c>
      <x:c r="CO756" s="50" t="str">
        <x:f>IF(33&gt;'Настройки'!$B$3,"",IF(ISBLANK(AL756),IF('Настройки'!$B$9="Нулевой спрос",0,""),IF(AL756&lt;0,IF('Настройки'!$B$10="Исключить","",IF('Настройки'!$B$10="Абсолютные значения",ABS(AL756),AL756)),AL756)))</x:f>
      </x:c>
      <x:c r="CP756" s="50" t="str">
        <x:f>IF(34&gt;'Настройки'!$B$3,"",IF(ISBLANK(AM756),IF('Настройки'!$B$9="Нулевой спрос",0,""),IF(AM756&lt;0,IF('Настройки'!$B$10="Исключить","",IF('Настройки'!$B$10="Абсолютные значения",ABS(AM756),AM756)),AM756)))</x:f>
      </x:c>
      <x:c r="CQ756" s="50" t="str">
        <x:f>IF(35&gt;'Настройки'!$B$3,"",IF(ISBLANK(AN756),IF('Настройки'!$B$9="Нулевой спрос",0,""),IF(AN756&lt;0,IF('Настройки'!$B$10="Исключить","",IF('Настройки'!$B$10="Абсолютные значения",ABS(AN756),AN756)),AN756)))</x:f>
      </x:c>
      <x:c r="CR756" s="50" t="str">
        <x:f>IF(36&gt;'Настройки'!$B$3,"",IF(ISBLANK(AO756),IF('Настройки'!$B$9="Нулевой спрос",0,""),IF(AO756&lt;0,IF('Настройки'!$B$10="Исключить","",IF('Настройки'!$B$10="Абсолютные значения",ABS(AO756),AO756)),AO756)))</x:f>
      </x:c>
      <x:c r="CS756" s="50" t="str">
        <x:f>IF(OR(1&gt;'Настройки'!$B$3,ISBLANK(BI756),BI756=0),"",BI756)</x:f>
      </x:c>
      <x:c r="CT756" s="50" t="str">
        <x:f>IF(OR(2&gt;'Настройки'!$B$3,ISBLANK(BJ756),BJ756=0),"",BJ756)</x:f>
      </x:c>
      <x:c r="CU756" s="50" t="str">
        <x:f>IF(OR(3&gt;'Настройки'!$B$3,ISBLANK(BK756),BK756=0),"",BK756)</x:f>
      </x:c>
      <x:c r="CV756" s="50" t="str">
        <x:f>IF(OR(4&gt;'Настройки'!$B$3,ISBLANK(BL756),BL756=0),"",BL756)</x:f>
      </x:c>
      <x:c r="CW756" s="50" t="str">
        <x:f>IF(OR(5&gt;'Настройки'!$B$3,ISBLANK(BM756),BM756=0),"",BM756)</x:f>
      </x:c>
      <x:c r="CX756" s="50" t="str">
        <x:f>IF(OR(6&gt;'Настройки'!$B$3,ISBLANK(BN756),BN756=0),"",BN756)</x:f>
      </x:c>
      <x:c r="CY756" s="50" t="str">
        <x:f>IF(OR(7&gt;'Настройки'!$B$3,ISBLANK(BO756),BO756=0),"",BO756)</x:f>
      </x:c>
      <x:c r="CZ756" s="50" t="str">
        <x:f>IF(OR(8&gt;'Настройки'!$B$3,ISBLANK(BP756),BP756=0),"",BP756)</x:f>
      </x:c>
      <x:c r="DA756" s="50" t="str">
        <x:f>IF(OR(9&gt;'Настройки'!$B$3,ISBLANK(BQ756),BQ756=0),"",BQ756)</x:f>
      </x:c>
      <x:c r="DB756" s="50" t="str">
        <x:f>IF(OR(10&gt;'Настройки'!$B$3,ISBLANK(BR756),BR756=0),"",BR756)</x:f>
      </x:c>
      <x:c r="DC756" s="50" t="str">
        <x:f>IF(OR(11&gt;'Настройки'!$B$3,ISBLANK(BS756),BS756=0),"",BS756)</x:f>
      </x:c>
      <x:c r="DD756" s="50" t="str">
        <x:f>IF(OR(12&gt;'Настройки'!$B$3,ISBLANK(BT756),BT756=0),"",BT756)</x:f>
      </x:c>
      <x:c r="DE756" s="50" t="str">
        <x:f>IF(OR(13&gt;'Настройки'!$B$3,ISBLANK(BU756),BU756=0),"",BU756)</x:f>
      </x:c>
      <x:c r="DF756" s="50" t="str">
        <x:f>IF(OR(14&gt;'Настройки'!$B$3,ISBLANK(BV756),BV756=0),"",BV756)</x:f>
      </x:c>
      <x:c r="DG756" s="50" t="str">
        <x:f>IF(OR(15&gt;'Настройки'!$B$3,ISBLANK(BW756),BW756=0),"",BW756)</x:f>
      </x:c>
      <x:c r="DH756" s="50" t="str">
        <x:f>IF(OR(16&gt;'Настройки'!$B$3,ISBLANK(BX756),BX756=0),"",BX756)</x:f>
      </x:c>
      <x:c r="DI756" s="50" t="str">
        <x:f>IF(OR(17&gt;'Настройки'!$B$3,ISBLANK(BY756),BY756=0),"",BY756)</x:f>
      </x:c>
      <x:c r="DJ756" s="50" t="str">
        <x:f>IF(OR(18&gt;'Настройки'!$B$3,ISBLANK(BZ756),BZ756=0),"",BZ756)</x:f>
      </x:c>
      <x:c r="DK756" s="50" t="str">
        <x:f>IF(OR(19&gt;'Настройки'!$B$3,ISBLANK(CA756),CA756=0),"",CA756)</x:f>
      </x:c>
      <x:c r="DL756" s="50" t="str">
        <x:f>IF(OR(20&gt;'Настройки'!$B$3,ISBLANK(CB756),CB756=0),"",CB756)</x:f>
      </x:c>
      <x:c r="DM756" s="50" t="str">
        <x:f>IF(OR(21&gt;'Настройки'!$B$3,ISBLANK(CC756),CC756=0),"",CC756)</x:f>
      </x:c>
      <x:c r="DN756" s="50" t="str">
        <x:f>IF(OR(22&gt;'Настройки'!$B$3,ISBLANK(CD756),CD756=0),"",CD756)</x:f>
      </x:c>
      <x:c r="DO756" s="50" t="str">
        <x:f>IF(OR(23&gt;'Настройки'!$B$3,ISBLANK(CE756),CE756=0),"",CE756)</x:f>
      </x:c>
      <x:c r="DP756" s="50" t="str">
        <x:f>IF(OR(24&gt;'Настройки'!$B$3,ISBLANK(CF756),CF756=0),"",CF756)</x:f>
      </x:c>
      <x:c r="DQ756" s="50" t="str">
        <x:f>IF(OR(25&gt;'Настройки'!$B$3,ISBLANK(CG756),CG756=0),"",CG756)</x:f>
      </x:c>
      <x:c r="DR756" s="50" t="str">
        <x:f>IF(OR(26&gt;'Настройки'!$B$3,ISBLANK(CH756),CH756=0),"",CH756)</x:f>
      </x:c>
      <x:c r="DS756" s="50" t="str">
        <x:f>IF(OR(27&gt;'Настройки'!$B$3,ISBLANK(CI756),CI756=0),"",CI756)</x:f>
      </x:c>
      <x:c r="DT756" s="50" t="str">
        <x:f>IF(OR(28&gt;'Настройки'!$B$3,ISBLANK(CJ756),CJ756=0),"",CJ756)</x:f>
      </x:c>
      <x:c r="DU756" s="50" t="str">
        <x:f>IF(OR(29&gt;'Настройки'!$B$3,ISBLANK(CK756),CK756=0),"",CK756)</x:f>
      </x:c>
      <x:c r="DV756" s="50" t="str">
        <x:f>IF(OR(30&gt;'Настройки'!$B$3,ISBLANK(CL756),CL756=0),"",CL756)</x:f>
      </x:c>
      <x:c r="DW756" s="50" t="str">
        <x:f>IF(OR(31&gt;'Настройки'!$B$3,ISBLANK(CM756),CM756=0),"",CM756)</x:f>
      </x:c>
      <x:c r="DX756" s="50" t="str">
        <x:f>IF(OR(32&gt;'Настройки'!$B$3,ISBLANK(CN756),CN756=0),"",CN756)</x:f>
      </x:c>
      <x:c r="DY756" s="50" t="str">
        <x:f>IF(OR(33&gt;'Настройки'!$B$3,ISBLANK(CO756),CO756=0),"",CO756)</x:f>
      </x:c>
      <x:c r="DZ756" s="50" t="str">
        <x:f>IF(OR(34&gt;'Настройки'!$B$3,ISBLANK(CP756),CP756=0),"",CP756)</x:f>
      </x:c>
      <x:c r="EA756" s="50" t="str">
        <x:f>IF(OR(35&gt;'Настройки'!$B$3,ISBLANK(CQ756),CQ756=0),"",CQ756)</x:f>
      </x:c>
      <x:c r="EB756" s="50" t="str">
        <x:f>IF(OR(36&gt;'Настройки'!$B$3,ISBLANK(CR756),CR756=0),"",CR756)</x:f>
      </x:c>
      <x:c r="EC756" s="50" t="str">
        <x:f>IF(A756="","",IF(OR(BB756="AZ",BB756="BZ"),10000+ROW(),IF(AZ756&gt;'Настройки'!$B$11,20000+ROW(),IF(BF756&lt;&gt;"Обычный",30000+ROW(),IF(AX756&lt;=0,40000+ROW(),"")))))</x:f>
      </x:c>
      <x:c r="ED756" s="50" t="str">
        <x:f>IF(EC756="","",COUNTIFS($EC$2:$EC$1001,"&gt;0",$EC$2:$EC$1001,"&lt;"&amp;EC756)+1)</x:f>
      </x:c>
    </x:row>
    <x:row r="757">
      <x:c r="A757" s="115"/>
      <x:c r="B757" s="115"/>
      <x:c r="C757" s="115"/>
      <x:c r="D757" s="118"/>
      <x:c r="E757" s="118"/>
      <x:c r="F757" s="118"/>
      <x:c r="G757" s="118"/>
      <x:c r="H757" s="118"/>
      <x:c r="I757" s="118"/>
      <x:c r="J757" s="118"/>
      <x:c r="K757" s="118"/>
      <x:c r="L757" s="118"/>
      <x:c r="M757" s="118"/>
      <x:c r="N757" s="118"/>
      <x:c r="O757" s="118"/>
      <x:c r="P757" s="118"/>
      <x:c r="Q757" s="118"/>
      <x:c r="R757" s="118"/>
      <x:c r="S757" s="118"/>
      <x:c r="T757" s="118"/>
      <x:c r="U757" s="118"/>
      <x:c r="V757" s="118"/>
      <x:c r="W757" s="118"/>
      <x:c r="X757" s="118"/>
      <x:c r="Y757" s="118"/>
      <x:c r="Z757" s="118"/>
      <x:c r="AA757" s="118"/>
      <x:c r="AB757" s="118"/>
      <x:c r="AC757" s="118"/>
      <x:c r="AD757" s="118"/>
      <x:c r="AE757" s="118"/>
      <x:c r="AF757" s="118"/>
      <x:c r="AG757" s="118"/>
      <x:c r="AH757" s="118"/>
      <x:c r="AI757" s="118"/>
      <x:c r="AJ757" s="118"/>
      <x:c r="AK757" s="118"/>
      <x:c r="AL757" s="118"/>
      <x:c r="AM757" s="118"/>
      <x:c r="AN757" s="118"/>
      <x:c r="AO757" s="118"/>
      <x:c r="AP757" s="115"/>
      <x:c r="AQ757" s="49" t="str">
        <x:f>IF(A757="","",COUNT(BI757:INDEX(BI757:CR757,1,'Настройки'!$B$3)))</x:f>
      </x:c>
      <x:c r="AR757" s="49" t="str">
        <x:f>IF(A757="","",SUM(BI757:INDEX(BI757:CR757,1,'Настройки'!$B$3)))</x:f>
      </x:c>
      <x:c r="AS757" s="58" t="str">
        <x:f>IF(A757="","",IF('Настройки'!$B$4="Стоимость потребления",AR757*D757,IF('Настройки'!$B$4="Количество",AR757,E757)))</x:f>
      </x:c>
      <x:c r="AT757" s="61" t="str">
        <x:f>IF(OR(A757="",AS757&lt;0,SUM($AS$2:$AS$1001)&lt;=0),"",AS757/SUM($AS$2:$AS$1001))</x:f>
      </x:c>
      <x:c r="AU757" s="61" t="str">
        <x:f>IF(OR(A757="",AS757&lt;0,SUM($AS$2:$AS$1001)&lt;=0),"",SUMIFS($AS$2:$AS$1001,$AS$2:$AS$1001,"&gt;"&amp;AS757)/SUM($AS$2:$AS$1001))</x:f>
      </x:c>
      <x:c r="AV757" s="61" t="str">
        <x:f>IF(OR(A757="",AS757&lt;0,SUM($AS$2:$AS$1001)&lt;=0),"",SUMIFS($AS$2:$AS$1001,$AS$2:$AS$1001,"&gt;="&amp;AS757)/SUM($AS$2:$AS$1001))</x:f>
      </x:c>
      <x:c r="AW757" s="49" t="str">
        <x:f>IF(A757="","",IF(SUM($AS$2:$AS$1001)&lt;=0,"Не определён",IF(AS757&lt;0,"Исключение",IF(AU757&lt;'Настройки'!$B$5,"A",IF(AU757&lt;'Настройки'!$B$6,"B","C")))))</x:f>
      </x:c>
      <x:c r="AX757" s="58" t="str">
        <x:f>IF(A757="","",IF(AQ757=0,"",AVERAGE(BI757:INDEX(BI757:CR757,1,'Настройки'!$B$3))))</x:f>
      </x:c>
      <x:c r="AY757" s="58" t="str">
        <x:f>IF(OR(A757="",AQ757=0),"",STDEVP(BI757:INDEX(BI757:CR757,1,'Настройки'!$B$3)))</x:f>
      </x:c>
      <x:c r="AZ757" s="61" t="str">
        <x:f>IF(OR(A757="",AQ757&lt;'Настройки'!$B$12,AX757&lt;=0,AND('Настройки'!$B$10="Блокировать",COUNTIF(F757:INDEX(F757:AO757,1,'Настройки'!$B$3),"&lt;0")&gt;0)),"",AY757/ABS(AX757))</x:f>
      </x:c>
      <x:c r="BA757" s="49" t="str">
        <x:f>IF(A757="","",IF(AND('Настройки'!$B$10="Блокировать",COUNTIF(F757:INDEX(F757:AO757,1,'Настройки'!$B$3),"&lt;0")&gt;0),"Не определён",IF(AQ757&lt;'Настройки'!$B$12,"Не определён",IF(AX757=0,"Нет спроса",IF(AX757&lt;0,"Не определён",IF(AZ757&lt;='Настройки'!$B$7,"X",IF(AZ757&lt;='Настройки'!$B$8,"Y","Z")))))))</x:f>
      </x:c>
      <x:c r="BB757" s="49" t="str">
        <x:f>IF(OR(A757="",LEN(AW757)&lt;&gt;1,LEN(BA757)&lt;&gt;1),"",AW757&amp;BA757)</x:f>
      </x:c>
      <x:c r="BC757" s="61" t="str">
        <x:f>IF(OR(A757="",AQ757=0),"",(COUNT(BI757:INDEX(BI757:CR757,1,'Настройки'!$B$3))-COUNT(CS757:INDEX(CS757:EB757,1,'Настройки'!$B$3)))/AQ757)</x:f>
      </x:c>
      <x:c r="BD757" s="64" t="str">
        <x:f>IF(OR(A757="",COUNT(CS757:INDEX(CS757:EB757,1,'Настройки'!$B$3))=0),"",AQ757/COUNT(CS757:INDEX(CS757:EB757,1,'Настройки'!$B$3)))</x:f>
      </x:c>
      <x:c r="BE757" s="64" t="str">
        <x:f>IF(OR(A757="",COUNT(CS757:INDEX(CS757:EB757,1,'Настройки'!$B$3))=0),"",IF(AVERAGE(CS757:INDEX(CS757:EB757,1,'Настройки'!$B$3))=0,"",(STDEVP(CS757:INDEX(CS757:EB757,1,'Настройки'!$B$3))/ABS(AVERAGE(CS757:INDEX(CS757:EB757,1,'Настройки'!$B$3))))^2))</x:f>
      </x:c>
      <x:c r="BF757" s="49" t="str">
        <x:f>IF(A757="","",IF(AQ757&lt;3,"Недостаточно",IF(AQ757&lt;6,"Предварительный","Обычный")))</x:f>
      </x:c>
      <x:c r="BG757" s="49" t="str">
        <x:f>IF(A757="","",IF(COUNTIF(F757:INDEX(F757:AO757,1,'Настройки'!$B$3),"&lt;0")&gt;0,IF('Настройки'!$B$10="Блокировать","Отрицательный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"),"")&amp;IF(AQ757&lt;3,"Недостаточно истории. ",IF(AQ757&lt;6,"Предварительная классификация. ",""))&amp;IF(AX757=0,"Нет спроса за горизонт. ","")&amp;IF(AZ757&gt;'Настройки'!$B$11,"Экстремальная вариативность. ",""))</x:f>
      </x:c>
      <x:c r="BH757" s="49" t="str">
        <x:f>IF(A757="","",IFERROR(VLOOKUP(BB757,'Настройки'!$D$3:$E$11,2,FALSE),"Сначала проверьте исходные данные и историю спроса.")&amp;" Уточните срок поставки, MOQ и критичность.")</x:f>
      </x:c>
      <x:c r="BI757" s="50" t="str">
        <x:f>IF(1&gt;'Настройки'!$B$3,"",IF(ISBLANK(F757),IF('Настройки'!$B$9="Нулевой спрос",0,""),IF(F757&lt;0,IF('Настройки'!$B$10="Исключить","",IF('Настройки'!$B$10="Абсолютные значения",ABS(F757),F757)),F757)))</x:f>
      </x:c>
      <x:c r="BJ757" s="50" t="str">
        <x:f>IF(2&gt;'Настройки'!$B$3,"",IF(ISBLANK(G757),IF('Настройки'!$B$9="Нулевой спрос",0,""),IF(G757&lt;0,IF('Настройки'!$B$10="Исключить","",IF('Настройки'!$B$10="Абсолютные значения",ABS(G757),G757)),G757)))</x:f>
      </x:c>
      <x:c r="BK757" s="50" t="str">
        <x:f>IF(3&gt;'Настройки'!$B$3,"",IF(ISBLANK(H757),IF('Настройки'!$B$9="Нулевой спрос",0,""),IF(H757&lt;0,IF('Настройки'!$B$10="Исключить","",IF('Настройки'!$B$10="Абсолютные значения",ABS(H757),H757)),H757)))</x:f>
      </x:c>
      <x:c r="BL757" s="50" t="str">
        <x:f>IF(4&gt;'Настройки'!$B$3,"",IF(ISBLANK(I757),IF('Настройки'!$B$9="Нулевой спрос",0,""),IF(I757&lt;0,IF('Настройки'!$B$10="Исключить","",IF('Настройки'!$B$10="Абсолютные значения",ABS(I757),I757)),I757)))</x:f>
      </x:c>
      <x:c r="BM757" s="50" t="str">
        <x:f>IF(5&gt;'Настройки'!$B$3,"",IF(ISBLANK(J757),IF('Настройки'!$B$9="Нулевой спрос",0,""),IF(J757&lt;0,IF('Настройки'!$B$10="Исключить","",IF('Настройки'!$B$10="Абсолютные значения",ABS(J757),J757)),J757)))</x:f>
      </x:c>
      <x:c r="BN757" s="50" t="str">
        <x:f>IF(6&gt;'Настройки'!$B$3,"",IF(ISBLANK(K757),IF('Настройки'!$B$9="Нулевой спрос",0,""),IF(K757&lt;0,IF('Настройки'!$B$10="Исключить","",IF('Настройки'!$B$10="Абсолютные значения",ABS(K757),K757)),K757)))</x:f>
      </x:c>
      <x:c r="BO757" s="50" t="str">
        <x:f>IF(7&gt;'Настройки'!$B$3,"",IF(ISBLANK(L757),IF('Настройки'!$B$9="Нулевой спрос",0,""),IF(L757&lt;0,IF('Настройки'!$B$10="Исключить","",IF('Настройки'!$B$10="Абсолютные значения",ABS(L757),L757)),L757)))</x:f>
      </x:c>
      <x:c r="BP757" s="50" t="str">
        <x:f>IF(8&gt;'Настройки'!$B$3,"",IF(ISBLANK(M757),IF('Настройки'!$B$9="Нулевой спрос",0,""),IF(M757&lt;0,IF('Настройки'!$B$10="Исключить","",IF('Настройки'!$B$10="Абсолютные значения",ABS(M757),M757)),M757)))</x:f>
      </x:c>
      <x:c r="BQ757" s="50" t="str">
        <x:f>IF(9&gt;'Настройки'!$B$3,"",IF(ISBLANK(N757),IF('Настройки'!$B$9="Нулевой спрос",0,""),IF(N757&lt;0,IF('Настройки'!$B$10="Исключить","",IF('Настройки'!$B$10="Абсолютные значения",ABS(N757),N757)),N757)))</x:f>
      </x:c>
      <x:c r="BR757" s="50" t="str">
        <x:f>IF(10&gt;'Настройки'!$B$3,"",IF(ISBLANK(O757),IF('Настройки'!$B$9="Нулевой спрос",0,""),IF(O757&lt;0,IF('Настройки'!$B$10="Исключить","",IF('Настройки'!$B$10="Абсолютные значения",ABS(O757),O757)),O757)))</x:f>
      </x:c>
      <x:c r="BS757" s="50" t="str">
        <x:f>IF(11&gt;'Настройки'!$B$3,"",IF(ISBLANK(P757),IF('Настройки'!$B$9="Нулевой спрос",0,""),IF(P757&lt;0,IF('Настройки'!$B$10="Исключить","",IF('Настройки'!$B$10="Абсолютные значения",ABS(P757),P757)),P757)))</x:f>
      </x:c>
      <x:c r="BT757" s="50" t="str">
        <x:f>IF(12&gt;'Настройки'!$B$3,"",IF(ISBLANK(Q757),IF('Настройки'!$B$9="Нулевой спрос",0,""),IF(Q757&lt;0,IF('Настройки'!$B$10="Исключить","",IF('Настройки'!$B$10="Абсолютные значения",ABS(Q757),Q757)),Q757)))</x:f>
      </x:c>
      <x:c r="BU757" s="50" t="str">
        <x:f>IF(13&gt;'Настройки'!$B$3,"",IF(ISBLANK(R757),IF('Настройки'!$B$9="Нулевой спрос",0,""),IF(R757&lt;0,IF('Настройки'!$B$10="Исключить","",IF('Настройки'!$B$10="Абсолютные значения",ABS(R757),R757)),R757)))</x:f>
      </x:c>
      <x:c r="BV757" s="50" t="str">
        <x:f>IF(14&gt;'Настройки'!$B$3,"",IF(ISBLANK(S757),IF('Настройки'!$B$9="Нулевой спрос",0,""),IF(S757&lt;0,IF('Настройки'!$B$10="Исключить","",IF('Настройки'!$B$10="Абсолютные значения",ABS(S757),S757)),S757)))</x:f>
      </x:c>
      <x:c r="BW757" s="50" t="str">
        <x:f>IF(15&gt;'Настройки'!$B$3,"",IF(ISBLANK(T757),IF('Настройки'!$B$9="Нулевой спрос",0,""),IF(T757&lt;0,IF('Настройки'!$B$10="Исключить","",IF('Настройки'!$B$10="Абсолютные значения",ABS(T757),T757)),T757)))</x:f>
      </x:c>
      <x:c r="BX757" s="50" t="str">
        <x:f>IF(16&gt;'Настройки'!$B$3,"",IF(ISBLANK(U757),IF('Настройки'!$B$9="Нулевой спрос",0,""),IF(U757&lt;0,IF('Настройки'!$B$10="Исключить","",IF('Настройки'!$B$10="Абсолютные значения",ABS(U757),U757)),U757)))</x:f>
      </x:c>
      <x:c r="BY757" s="50" t="str">
        <x:f>IF(17&gt;'Настройки'!$B$3,"",IF(ISBLANK(V757),IF('Настройки'!$B$9="Нулевой спрос",0,""),IF(V757&lt;0,IF('Настройки'!$B$10="Исключить","",IF('Настройки'!$B$10="Абсолютные значения",ABS(V757),V757)),V757)))</x:f>
      </x:c>
      <x:c r="BZ757" s="50" t="str">
        <x:f>IF(18&gt;'Настройки'!$B$3,"",IF(ISBLANK(W757),IF('Настройки'!$B$9="Нулевой спрос",0,""),IF(W757&lt;0,IF('Настройки'!$B$10="Исключить","",IF('Настройки'!$B$10="Абсолютные значения",ABS(W757),W757)),W757)))</x:f>
      </x:c>
      <x:c r="CA757" s="50" t="str">
        <x:f>IF(19&gt;'Настройки'!$B$3,"",IF(ISBLANK(X757),IF('Настройки'!$B$9="Нулевой спрос",0,""),IF(X757&lt;0,IF('Настройки'!$B$10="Исключить","",IF('Настройки'!$B$10="Абсолютные значения",ABS(X757),X757)),X757)))</x:f>
      </x:c>
      <x:c r="CB757" s="50" t="str">
        <x:f>IF(20&gt;'Настройки'!$B$3,"",IF(ISBLANK(Y757),IF('Настройки'!$B$9="Нулевой спрос",0,""),IF(Y757&lt;0,IF('Настройки'!$B$10="Исключить","",IF('Настройки'!$B$10="Абсолютные значения",ABS(Y757),Y757)),Y757)))</x:f>
      </x:c>
      <x:c r="CC757" s="50" t="str">
        <x:f>IF(21&gt;'Настройки'!$B$3,"",IF(ISBLANK(Z757),IF('Настройки'!$B$9="Нулевой спрос",0,""),IF(Z757&lt;0,IF('Настройки'!$B$10="Исключить","",IF('Настройки'!$B$10="Абсолютные значения",ABS(Z757),Z757)),Z757)))</x:f>
      </x:c>
      <x:c r="CD757" s="50" t="str">
        <x:f>IF(22&gt;'Настройки'!$B$3,"",IF(ISBLANK(AA757),IF('Настройки'!$B$9="Нулевой спрос",0,""),IF(AA757&lt;0,IF('Настройки'!$B$10="Исключить","",IF('Настройки'!$B$10="Абсолютные значения",ABS(AA757),AA757)),AA757)))</x:f>
      </x:c>
      <x:c r="CE757" s="50" t="str">
        <x:f>IF(23&gt;'Настройки'!$B$3,"",IF(ISBLANK(AB757),IF('Настройки'!$B$9="Нулевой спрос",0,""),IF(AB757&lt;0,IF('Настройки'!$B$10="Исключить","",IF('Настройки'!$B$10="Абсолютные значения",ABS(AB757),AB757)),AB757)))</x:f>
      </x:c>
      <x:c r="CF757" s="50" t="str">
        <x:f>IF(24&gt;'Настройки'!$B$3,"",IF(ISBLANK(AC757),IF('Настройки'!$B$9="Нулевой спрос",0,""),IF(AC757&lt;0,IF('Настройки'!$B$10="Исключить","",IF('Настройки'!$B$10="Абсолютные значения",ABS(AC757),AC757)),AC757)))</x:f>
      </x:c>
      <x:c r="CG757" s="50" t="str">
        <x:f>IF(25&gt;'Настройки'!$B$3,"",IF(ISBLANK(AD757),IF('Настройки'!$B$9="Нулевой спрос",0,""),IF(AD757&lt;0,IF('Настройки'!$B$10="Исключить","",IF('Настройки'!$B$10="Абсолютные значения",ABS(AD757),AD757)),AD757)))</x:f>
      </x:c>
      <x:c r="CH757" s="50" t="str">
        <x:f>IF(26&gt;'Настройки'!$B$3,"",IF(ISBLANK(AE757),IF('Настройки'!$B$9="Нулевой спрос",0,""),IF(AE757&lt;0,IF('Настройки'!$B$10="Исключить","",IF('Настройки'!$B$10="Абсолютные значения",ABS(AE757),AE757)),AE757)))</x:f>
      </x:c>
      <x:c r="CI757" s="50" t="str">
        <x:f>IF(27&gt;'Настройки'!$B$3,"",IF(ISBLANK(AF757),IF('Настройки'!$B$9="Нулевой спрос",0,""),IF(AF757&lt;0,IF('Настройки'!$B$10="Исключить","",IF('Настройки'!$B$10="Абсолютные значения",ABS(AF757),AF757)),AF757)))</x:f>
      </x:c>
      <x:c r="CJ757" s="50" t="str">
        <x:f>IF(28&gt;'Настройки'!$B$3,"",IF(ISBLANK(AG757),IF('Настройки'!$B$9="Нулевой спрос",0,""),IF(AG757&lt;0,IF('Настройки'!$B$10="Исключить","",IF('Настройки'!$B$10="Абсолютные значения",ABS(AG757),AG757)),AG757)))</x:f>
      </x:c>
      <x:c r="CK757" s="50" t="str">
        <x:f>IF(29&gt;'Настройки'!$B$3,"",IF(ISBLANK(AH757),IF('Настройки'!$B$9="Нулевой спрос",0,""),IF(AH757&lt;0,IF('Настройки'!$B$10="Исключить","",IF('Настройки'!$B$10="Абсолютные значения",ABS(AH757),AH757)),AH757)))</x:f>
      </x:c>
      <x:c r="CL757" s="50" t="str">
        <x:f>IF(30&gt;'Настройки'!$B$3,"",IF(ISBLANK(AI757),IF('Настройки'!$B$9="Нулевой спрос",0,""),IF(AI757&lt;0,IF('Настройки'!$B$10="Исключить","",IF('Настройки'!$B$10="Абсолютные значения",ABS(AI757),AI757)),AI757)))</x:f>
      </x:c>
      <x:c r="CM757" s="50" t="str">
        <x:f>IF(31&gt;'Настройки'!$B$3,"",IF(ISBLANK(AJ757),IF('Настройки'!$B$9="Нулевой спрос",0,""),IF(AJ757&lt;0,IF('Настройки'!$B$10="Исключить","",IF('Настройки'!$B$10="Абсолютные значения",ABS(AJ757),AJ757)),AJ757)))</x:f>
      </x:c>
      <x:c r="CN757" s="50" t="str">
        <x:f>IF(32&gt;'Настройки'!$B$3,"",IF(ISBLANK(AK757),IF('Настройки'!$B$9="Нулевой спрос",0,""),IF(AK757&lt;0,IF('Настройки'!$B$10="Исключить","",IF('Настройки'!$B$10="Абсолютные значения",ABS(AK757),AK757)),AK757)))</x:f>
      </x:c>
      <x:c r="CO757" s="50" t="str">
        <x:f>IF(33&gt;'Настройки'!$B$3,"",IF(ISBLANK(AL757),IF('Настройки'!$B$9="Нулевой спрос",0,""),IF(AL757&lt;0,IF('Настройки'!$B$10="Исключить","",IF('Настройки'!$B$10="Абсолютные значения",ABS(AL757),AL757)),AL757)))</x:f>
      </x:c>
      <x:c r="CP757" s="50" t="str">
        <x:f>IF(34&gt;'Настройки'!$B$3,"",IF(ISBLANK(AM757),IF('Настройки'!$B$9="Нулевой спрос",0,""),IF(AM757&lt;0,IF('Настройки'!$B$10="Исключить","",IF('Настройки'!$B$10="Абсолютные значения",ABS(AM757),AM757)),AM757)))</x:f>
      </x:c>
      <x:c r="CQ757" s="50" t="str">
        <x:f>IF(35&gt;'Настройки'!$B$3,"",IF(ISBLANK(AN757),IF('Настройки'!$B$9="Нулевой спрос",0,""),IF(AN757&lt;0,IF('Настройки'!$B$10="Исключить","",IF('Настройки'!$B$10="Абсолютные значения",ABS(AN757),AN757)),AN757)))</x:f>
      </x:c>
      <x:c r="CR757" s="50" t="str">
        <x:f>IF(36&gt;'Настройки'!$B$3,"",IF(ISBLANK(AO757),IF('Настройки'!$B$9="Нулевой спрос",0,""),IF(AO757&lt;0,IF('Настройки'!$B$10="Исключить","",IF('Настройки'!$B$10="Абсолютные значения",ABS(AO757),AO757)),AO757)))</x:f>
      </x:c>
      <x:c r="CS757" s="50" t="str">
        <x:f>IF(OR(1&gt;'Настройки'!$B$3,ISBLANK(BI757),BI757=0),"",BI757)</x:f>
      </x:c>
      <x:c r="CT757" s="50" t="str">
        <x:f>IF(OR(2&gt;'Настройки'!$B$3,ISBLANK(BJ757),BJ757=0),"",BJ757)</x:f>
      </x:c>
      <x:c r="CU757" s="50" t="str">
        <x:f>IF(OR(3&gt;'Настройки'!$B$3,ISBLANK(BK757),BK757=0),"",BK757)</x:f>
      </x:c>
      <x:c r="CV757" s="50" t="str">
        <x:f>IF(OR(4&gt;'Настройки'!$B$3,ISBLANK(BL757),BL757=0),"",BL757)</x:f>
      </x:c>
      <x:c r="CW757" s="50" t="str">
        <x:f>IF(OR(5&gt;'Настройки'!$B$3,ISBLANK(BM757),BM757=0),"",BM757)</x:f>
      </x:c>
      <x:c r="CX757" s="50" t="str">
        <x:f>IF(OR(6&gt;'Настройки'!$B$3,ISBLANK(BN757),BN757=0),"",BN757)</x:f>
      </x:c>
      <x:c r="CY757" s="50" t="str">
        <x:f>IF(OR(7&gt;'Настройки'!$B$3,ISBLANK(BO757),BO757=0),"",BO757)</x:f>
      </x:c>
      <x:c r="CZ757" s="50" t="str">
        <x:f>IF(OR(8&gt;'Настройки'!$B$3,ISBLANK(BP757),BP757=0),"",BP757)</x:f>
      </x:c>
      <x:c r="DA757" s="50" t="str">
        <x:f>IF(OR(9&gt;'Настройки'!$B$3,ISBLANK(BQ757),BQ757=0),"",BQ757)</x:f>
      </x:c>
      <x:c r="DB757" s="50" t="str">
        <x:f>IF(OR(10&gt;'Настройки'!$B$3,ISBLANK(BR757),BR757=0),"",BR757)</x:f>
      </x:c>
      <x:c r="DC757" s="50" t="str">
        <x:f>IF(OR(11&gt;'Настройки'!$B$3,ISBLANK(BS757),BS757=0),"",BS757)</x:f>
      </x:c>
      <x:c r="DD757" s="50" t="str">
        <x:f>IF(OR(12&gt;'Настройки'!$B$3,ISBLANK(BT757),BT757=0),"",BT757)</x:f>
      </x:c>
      <x:c r="DE757" s="50" t="str">
        <x:f>IF(OR(13&gt;'Настройки'!$B$3,ISBLANK(BU757),BU757=0),"",BU757)</x:f>
      </x:c>
      <x:c r="DF757" s="50" t="str">
        <x:f>IF(OR(14&gt;'Настройки'!$B$3,ISBLANK(BV757),BV757=0),"",BV757)</x:f>
      </x:c>
      <x:c r="DG757" s="50" t="str">
        <x:f>IF(OR(15&gt;'Настройки'!$B$3,ISBLANK(BW757),BW757=0),"",BW757)</x:f>
      </x:c>
      <x:c r="DH757" s="50" t="str">
        <x:f>IF(OR(16&gt;'Настройки'!$B$3,ISBLANK(BX757),BX757=0),"",BX757)</x:f>
      </x:c>
      <x:c r="DI757" s="50" t="str">
        <x:f>IF(OR(17&gt;'Настройки'!$B$3,ISBLANK(BY757),BY757=0),"",BY757)</x:f>
      </x:c>
      <x:c r="DJ757" s="50" t="str">
        <x:f>IF(OR(18&gt;'Настройки'!$B$3,ISBLANK(BZ757),BZ757=0),"",BZ757)</x:f>
      </x:c>
      <x:c r="DK757" s="50" t="str">
        <x:f>IF(OR(19&gt;'Настройки'!$B$3,ISBLANK(CA757),CA757=0),"",CA757)</x:f>
      </x:c>
      <x:c r="DL757" s="50" t="str">
        <x:f>IF(OR(20&gt;'Настройки'!$B$3,ISBLANK(CB757),CB757=0),"",CB757)</x:f>
      </x:c>
      <x:c r="DM757" s="50" t="str">
        <x:f>IF(OR(21&gt;'Настройки'!$B$3,ISBLANK(CC757),CC757=0),"",CC757)</x:f>
      </x:c>
      <x:c r="DN757" s="50" t="str">
        <x:f>IF(OR(22&gt;'Настройки'!$B$3,ISBLANK(CD757),CD757=0),"",CD757)</x:f>
      </x:c>
      <x:c r="DO757" s="50" t="str">
        <x:f>IF(OR(23&gt;'Настройки'!$B$3,ISBLANK(CE757),CE757=0),"",CE757)</x:f>
      </x:c>
      <x:c r="DP757" s="50" t="str">
        <x:f>IF(OR(24&gt;'Настройки'!$B$3,ISBLANK(CF757),CF757=0),"",CF757)</x:f>
      </x:c>
      <x:c r="DQ757" s="50" t="str">
        <x:f>IF(OR(25&gt;'Настройки'!$B$3,ISBLANK(CG757),CG757=0),"",CG757)</x:f>
      </x:c>
      <x:c r="DR757" s="50" t="str">
        <x:f>IF(OR(26&gt;'Настройки'!$B$3,ISBLANK(CH757),CH757=0),"",CH757)</x:f>
      </x:c>
      <x:c r="DS757" s="50" t="str">
        <x:f>IF(OR(27&gt;'Настройки'!$B$3,ISBLANK(CI757),CI757=0),"",CI757)</x:f>
      </x:c>
      <x:c r="DT757" s="50" t="str">
        <x:f>IF(OR(28&gt;'Настройки'!$B$3,ISBLANK(CJ757),CJ757=0),"",CJ757)</x:f>
      </x:c>
      <x:c r="DU757" s="50" t="str">
        <x:f>IF(OR(29&gt;'Настройки'!$B$3,ISBLANK(CK757),CK757=0),"",CK757)</x:f>
      </x:c>
      <x:c r="DV757" s="50" t="str">
        <x:f>IF(OR(30&gt;'Настройки'!$B$3,ISBLANK(CL757),CL757=0),"",CL757)</x:f>
      </x:c>
      <x:c r="DW757" s="50" t="str">
        <x:f>IF(OR(31&gt;'Настройки'!$B$3,ISBLANK(CM757),CM757=0),"",CM757)</x:f>
      </x:c>
      <x:c r="DX757" s="50" t="str">
        <x:f>IF(OR(32&gt;'Настройки'!$B$3,ISBLANK(CN757),CN757=0),"",CN757)</x:f>
      </x:c>
      <x:c r="DY757" s="50" t="str">
        <x:f>IF(OR(33&gt;'Настройки'!$B$3,ISBLANK(CO757),CO757=0),"",CO757)</x:f>
      </x:c>
      <x:c r="DZ757" s="50" t="str">
        <x:f>IF(OR(34&gt;'Настройки'!$B$3,ISBLANK(CP757),CP757=0),"",CP757)</x:f>
      </x:c>
      <x:c r="EA757" s="50" t="str">
        <x:f>IF(OR(35&gt;'Настройки'!$B$3,ISBLANK(CQ757),CQ757=0),"",CQ757)</x:f>
      </x:c>
      <x:c r="EB757" s="50" t="str">
        <x:f>IF(OR(36&gt;'Настройки'!$B$3,ISBLANK(CR757),CR757=0),"",CR757)</x:f>
      </x:c>
      <x:c r="EC757" s="50" t="str">
        <x:f>IF(A757="","",IF(OR(BB757="AZ",BB757="BZ"),10000+ROW(),IF(AZ757&gt;'Настройки'!$B$11,20000+ROW(),IF(BF757&lt;&gt;"Обычный",30000+ROW(),IF(AX757&lt;=0,40000+ROW(),"")))))</x:f>
      </x:c>
      <x:c r="ED757" s="50" t="str">
        <x:f>IF(EC757="","",COUNTIFS($EC$2:$EC$1001,"&gt;0",$EC$2:$EC$1001,"&lt;"&amp;EC757)+1)</x:f>
      </x:c>
    </x:row>
    <x:row r="758">
      <x:c r="A758" s="115"/>
      <x:c r="B758" s="115"/>
      <x:c r="C758" s="115"/>
      <x:c r="D758" s="118"/>
      <x:c r="E758" s="118"/>
      <x:c r="F758" s="118"/>
      <x:c r="G758" s="118"/>
      <x:c r="H758" s="118"/>
      <x:c r="I758" s="118"/>
      <x:c r="J758" s="118"/>
      <x:c r="K758" s="118"/>
      <x:c r="L758" s="118"/>
      <x:c r="M758" s="118"/>
      <x:c r="N758" s="118"/>
      <x:c r="O758" s="118"/>
      <x:c r="P758" s="118"/>
      <x:c r="Q758" s="118"/>
      <x:c r="R758" s="118"/>
      <x:c r="S758" s="118"/>
      <x:c r="T758" s="118"/>
      <x:c r="U758" s="118"/>
      <x:c r="V758" s="118"/>
      <x:c r="W758" s="118"/>
      <x:c r="X758" s="118"/>
      <x:c r="Y758" s="118"/>
      <x:c r="Z758" s="118"/>
      <x:c r="AA758" s="118"/>
      <x:c r="AB758" s="118"/>
      <x:c r="AC758" s="118"/>
      <x:c r="AD758" s="118"/>
      <x:c r="AE758" s="118"/>
      <x:c r="AF758" s="118"/>
      <x:c r="AG758" s="118"/>
      <x:c r="AH758" s="118"/>
      <x:c r="AI758" s="118"/>
      <x:c r="AJ758" s="118"/>
      <x:c r="AK758" s="118"/>
      <x:c r="AL758" s="118"/>
      <x:c r="AM758" s="118"/>
      <x:c r="AN758" s="118"/>
      <x:c r="AO758" s="118"/>
      <x:c r="AP758" s="115"/>
      <x:c r="AQ758" s="49" t="str">
        <x:f>IF(A758="","",COUNT(BI758:INDEX(BI758:CR758,1,'Настройки'!$B$3)))</x:f>
      </x:c>
      <x:c r="AR758" s="49" t="str">
        <x:f>IF(A758="","",SUM(BI758:INDEX(BI758:CR758,1,'Настройки'!$B$3)))</x:f>
      </x:c>
      <x:c r="AS758" s="58" t="str">
        <x:f>IF(A758="","",IF('Настройки'!$B$4="Стоимость потребления",AR758*D758,IF('Настройки'!$B$4="Количество",AR758,E758)))</x:f>
      </x:c>
      <x:c r="AT758" s="61" t="str">
        <x:f>IF(OR(A758="",AS758&lt;0,SUM($AS$2:$AS$1001)&lt;=0),"",AS758/SUM($AS$2:$AS$1001))</x:f>
      </x:c>
      <x:c r="AU758" s="61" t="str">
        <x:f>IF(OR(A758="",AS758&lt;0,SUM($AS$2:$AS$1001)&lt;=0),"",SUMIFS($AS$2:$AS$1001,$AS$2:$AS$1001,"&gt;"&amp;AS758)/SUM($AS$2:$AS$1001))</x:f>
      </x:c>
      <x:c r="AV758" s="61" t="str">
        <x:f>IF(OR(A758="",AS758&lt;0,SUM($AS$2:$AS$1001)&lt;=0),"",SUMIFS($AS$2:$AS$1001,$AS$2:$AS$1001,"&gt;="&amp;AS758)/SUM($AS$2:$AS$1001))</x:f>
      </x:c>
      <x:c r="AW758" s="49" t="str">
        <x:f>IF(A758="","",IF(SUM($AS$2:$AS$1001)&lt;=0,"Не определён",IF(AS758&lt;0,"Исключение",IF(AU758&lt;'Настройки'!$B$5,"A",IF(AU758&lt;'Настройки'!$B$6,"B","C")))))</x:f>
      </x:c>
      <x:c r="AX758" s="58" t="str">
        <x:f>IF(A758="","",IF(AQ758=0,"",AVERAGE(BI758:INDEX(BI758:CR758,1,'Настройки'!$B$3))))</x:f>
      </x:c>
      <x:c r="AY758" s="58" t="str">
        <x:f>IF(OR(A758="",AQ758=0),"",STDEVP(BI758:INDEX(BI758:CR758,1,'Настройки'!$B$3)))</x:f>
      </x:c>
      <x:c r="AZ758" s="61" t="str">
        <x:f>IF(OR(A758="",AQ758&lt;'Настройки'!$B$12,AX758&lt;=0,AND('Настройки'!$B$10="Блокировать",COUNTIF(F758:INDEX(F758:AO758,1,'Настройки'!$B$3),"&lt;0")&gt;0)),"",AY758/ABS(AX758))</x:f>
      </x:c>
      <x:c r="BA758" s="49" t="str">
        <x:f>IF(A758="","",IF(AND('Настройки'!$B$10="Блокировать",COUNTIF(F758:INDEX(F758:AO758,1,'Настройки'!$B$3),"&lt;0")&gt;0),"Не определён",IF(AQ758&lt;'Настройки'!$B$12,"Не определён",IF(AX758=0,"Нет спроса",IF(AX758&lt;0,"Не определён",IF(AZ758&lt;='Настройки'!$B$7,"X",IF(AZ758&lt;='Настройки'!$B$8,"Y","Z")))))))</x:f>
      </x:c>
      <x:c r="BB758" s="49" t="str">
        <x:f>IF(OR(A758="",LEN(AW758)&lt;&gt;1,LEN(BA758)&lt;&gt;1),"",AW758&amp;BA758)</x:f>
      </x:c>
      <x:c r="BC758" s="61" t="str">
        <x:f>IF(OR(A758="",AQ758=0),"",(COUNT(BI758:INDEX(BI758:CR758,1,'Настройки'!$B$3))-COUNT(CS758:INDEX(CS758:EB758,1,'Настройки'!$B$3)))/AQ758)</x:f>
      </x:c>
      <x:c r="BD758" s="64" t="str">
        <x:f>IF(OR(A758="",COUNT(CS758:INDEX(CS758:EB758,1,'Настройки'!$B$3))=0),"",AQ758/COUNT(CS758:INDEX(CS758:EB758,1,'Настройки'!$B$3)))</x:f>
      </x:c>
      <x:c r="BE758" s="64" t="str">
        <x:f>IF(OR(A758="",COUNT(CS758:INDEX(CS758:EB758,1,'Настройки'!$B$3))=0),"",IF(AVERAGE(CS758:INDEX(CS758:EB758,1,'Настройки'!$B$3))=0,"",(STDEVP(CS758:INDEX(CS758:EB758,1,'Настройки'!$B$3))/ABS(AVERAGE(CS758:INDEX(CS758:EB758,1,'Настройки'!$B$3))))^2))</x:f>
      </x:c>
      <x:c r="BF758" s="49" t="str">
        <x:f>IF(A758="","",IF(AQ758&lt;3,"Недостаточно",IF(AQ758&lt;6,"Предварительный","Обычный")))</x:f>
      </x:c>
      <x:c r="BG758" s="49" t="str">
        <x:f>IF(A758="","",IF(COUNTIF(F758:INDEX(F758:AO758,1,'Настройки'!$B$3),"&lt;0")&gt;0,IF('Настройки'!$B$10="Блокировать","Отрицательный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"),"")&amp;IF(AQ758&lt;3,"Недостаточно истории. ",IF(AQ758&lt;6,"Предварительная классификация. ",""))&amp;IF(AX758=0,"Нет спроса за горизонт. ","")&amp;IF(AZ758&gt;'Настройки'!$B$11,"Экстремальная вариативность. ",""))</x:f>
      </x:c>
      <x:c r="BH758" s="49" t="str">
        <x:f>IF(A758="","",IFERROR(VLOOKUP(BB758,'Настройки'!$D$3:$E$11,2,FALSE),"Сначала проверьте исходные данные и историю спроса.")&amp;" Уточните срок поставки, MOQ и критичность.")</x:f>
      </x:c>
      <x:c r="BI758" s="50" t="str">
        <x:f>IF(1&gt;'Настройки'!$B$3,"",IF(ISBLANK(F758),IF('Настройки'!$B$9="Нулевой спрос",0,""),IF(F758&lt;0,IF('Настройки'!$B$10="Исключить","",IF('Настройки'!$B$10="Абсолютные значения",ABS(F758),F758)),F758)))</x:f>
      </x:c>
      <x:c r="BJ758" s="50" t="str">
        <x:f>IF(2&gt;'Настройки'!$B$3,"",IF(ISBLANK(G758),IF('Настройки'!$B$9="Нулевой спрос",0,""),IF(G758&lt;0,IF('Настройки'!$B$10="Исключить","",IF('Настройки'!$B$10="Абсолютные значения",ABS(G758),G758)),G758)))</x:f>
      </x:c>
      <x:c r="BK758" s="50" t="str">
        <x:f>IF(3&gt;'Настройки'!$B$3,"",IF(ISBLANK(H758),IF('Настройки'!$B$9="Нулевой спрос",0,""),IF(H758&lt;0,IF('Настройки'!$B$10="Исключить","",IF('Настройки'!$B$10="Абсолютные значения",ABS(H758),H758)),H758)))</x:f>
      </x:c>
      <x:c r="BL758" s="50" t="str">
        <x:f>IF(4&gt;'Настройки'!$B$3,"",IF(ISBLANK(I758),IF('Настройки'!$B$9="Нулевой спрос",0,""),IF(I758&lt;0,IF('Настройки'!$B$10="Исключить","",IF('Настройки'!$B$10="Абсолютные значения",ABS(I758),I758)),I758)))</x:f>
      </x:c>
      <x:c r="BM758" s="50" t="str">
        <x:f>IF(5&gt;'Настройки'!$B$3,"",IF(ISBLANK(J758),IF('Настройки'!$B$9="Нулевой спрос",0,""),IF(J758&lt;0,IF('Настройки'!$B$10="Исключить","",IF('Настройки'!$B$10="Абсолютные значения",ABS(J758),J758)),J758)))</x:f>
      </x:c>
      <x:c r="BN758" s="50" t="str">
        <x:f>IF(6&gt;'Настройки'!$B$3,"",IF(ISBLANK(K758),IF('Настройки'!$B$9="Нулевой спрос",0,""),IF(K758&lt;0,IF('Настройки'!$B$10="Исключить","",IF('Настройки'!$B$10="Абсолютные значения",ABS(K758),K758)),K758)))</x:f>
      </x:c>
      <x:c r="BO758" s="50" t="str">
        <x:f>IF(7&gt;'Настройки'!$B$3,"",IF(ISBLANK(L758),IF('Настройки'!$B$9="Нулевой спрос",0,""),IF(L758&lt;0,IF('Настройки'!$B$10="Исключить","",IF('Настройки'!$B$10="Абсолютные значения",ABS(L758),L758)),L758)))</x:f>
      </x:c>
      <x:c r="BP758" s="50" t="str">
        <x:f>IF(8&gt;'Настройки'!$B$3,"",IF(ISBLANK(M758),IF('Настройки'!$B$9="Нулевой спрос",0,""),IF(M758&lt;0,IF('Настройки'!$B$10="Исключить","",IF('Настройки'!$B$10="Абсолютные значения",ABS(M758),M758)),M758)))</x:f>
      </x:c>
      <x:c r="BQ758" s="50" t="str">
        <x:f>IF(9&gt;'Настройки'!$B$3,"",IF(ISBLANK(N758),IF('Настройки'!$B$9="Нулевой спрос",0,""),IF(N758&lt;0,IF('Настройки'!$B$10="Исключить","",IF('Настройки'!$B$10="Абсолютные значения",ABS(N758),N758)),N758)))</x:f>
      </x:c>
      <x:c r="BR758" s="50" t="str">
        <x:f>IF(10&gt;'Настройки'!$B$3,"",IF(ISBLANK(O758),IF('Настройки'!$B$9="Нулевой спрос",0,""),IF(O758&lt;0,IF('Настройки'!$B$10="Исключить","",IF('Настройки'!$B$10="Абсолютные значения",ABS(O758),O758)),O758)))</x:f>
      </x:c>
      <x:c r="BS758" s="50" t="str">
        <x:f>IF(11&gt;'Настройки'!$B$3,"",IF(ISBLANK(P758),IF('Настройки'!$B$9="Нулевой спрос",0,""),IF(P758&lt;0,IF('Настройки'!$B$10="Исключить","",IF('Настройки'!$B$10="Абсолютные значения",ABS(P758),P758)),P758)))</x:f>
      </x:c>
      <x:c r="BT758" s="50" t="str">
        <x:f>IF(12&gt;'Настройки'!$B$3,"",IF(ISBLANK(Q758),IF('Настройки'!$B$9="Нулевой спрос",0,""),IF(Q758&lt;0,IF('Настройки'!$B$10="Исключить","",IF('Настройки'!$B$10="Абсолютные значения",ABS(Q758),Q758)),Q758)))</x:f>
      </x:c>
      <x:c r="BU758" s="50" t="str">
        <x:f>IF(13&gt;'Настройки'!$B$3,"",IF(ISBLANK(R758),IF('Настройки'!$B$9="Нулевой спрос",0,""),IF(R758&lt;0,IF('Настройки'!$B$10="Исключить","",IF('Настройки'!$B$10="Абсолютные значения",ABS(R758),R758)),R758)))</x:f>
      </x:c>
      <x:c r="BV758" s="50" t="str">
        <x:f>IF(14&gt;'Настройки'!$B$3,"",IF(ISBLANK(S758),IF('Настройки'!$B$9="Нулевой спрос",0,""),IF(S758&lt;0,IF('Настройки'!$B$10="Исключить","",IF('Настройки'!$B$10="Абсолютные значения",ABS(S758),S758)),S758)))</x:f>
      </x:c>
      <x:c r="BW758" s="50" t="str">
        <x:f>IF(15&gt;'Настройки'!$B$3,"",IF(ISBLANK(T758),IF('Настройки'!$B$9="Нулевой спрос",0,""),IF(T758&lt;0,IF('Настройки'!$B$10="Исключить","",IF('Настройки'!$B$10="Абсолютные значения",ABS(T758),T758)),T758)))</x:f>
      </x:c>
      <x:c r="BX758" s="50" t="str">
        <x:f>IF(16&gt;'Настройки'!$B$3,"",IF(ISBLANK(U758),IF('Настройки'!$B$9="Нулевой спрос",0,""),IF(U758&lt;0,IF('Настройки'!$B$10="Исключить","",IF('Настройки'!$B$10="Абсолютные значения",ABS(U758),U758)),U758)))</x:f>
      </x:c>
      <x:c r="BY758" s="50" t="str">
        <x:f>IF(17&gt;'Настройки'!$B$3,"",IF(ISBLANK(V758),IF('Настройки'!$B$9="Нулевой спрос",0,""),IF(V758&lt;0,IF('Настройки'!$B$10="Исключить","",IF('Настройки'!$B$10="Абсолютные значения",ABS(V758),V758)),V758)))</x:f>
      </x:c>
      <x:c r="BZ758" s="50" t="str">
        <x:f>IF(18&gt;'Настройки'!$B$3,"",IF(ISBLANK(W758),IF('Настройки'!$B$9="Нулевой спрос",0,""),IF(W758&lt;0,IF('Настройки'!$B$10="Исключить","",IF('Настройки'!$B$10="Абсолютные значения",ABS(W758),W758)),W758)))</x:f>
      </x:c>
      <x:c r="CA758" s="50" t="str">
        <x:f>IF(19&gt;'Настройки'!$B$3,"",IF(ISBLANK(X758),IF('Настройки'!$B$9="Нулевой спрос",0,""),IF(X758&lt;0,IF('Настройки'!$B$10="Исключить","",IF('Настройки'!$B$10="Абсолютные значения",ABS(X758),X758)),X758)))</x:f>
      </x:c>
      <x:c r="CB758" s="50" t="str">
        <x:f>IF(20&gt;'Настройки'!$B$3,"",IF(ISBLANK(Y758),IF('Настройки'!$B$9="Нулевой спрос",0,""),IF(Y758&lt;0,IF('Настройки'!$B$10="Исключить","",IF('Настройки'!$B$10="Абсолютные значения",ABS(Y758),Y758)),Y758)))</x:f>
      </x:c>
      <x:c r="CC758" s="50" t="str">
        <x:f>IF(21&gt;'Настройки'!$B$3,"",IF(ISBLANK(Z758),IF('Настройки'!$B$9="Нулевой спрос",0,""),IF(Z758&lt;0,IF('Настройки'!$B$10="Исключить","",IF('Настройки'!$B$10="Абсолютные значения",ABS(Z758),Z758)),Z758)))</x:f>
      </x:c>
      <x:c r="CD758" s="50" t="str">
        <x:f>IF(22&gt;'Настройки'!$B$3,"",IF(ISBLANK(AA758),IF('Настройки'!$B$9="Нулевой спрос",0,""),IF(AA758&lt;0,IF('Настройки'!$B$10="Исключить","",IF('Настройки'!$B$10="Абсолютные значения",ABS(AA758),AA758)),AA758)))</x:f>
      </x:c>
      <x:c r="CE758" s="50" t="str">
        <x:f>IF(23&gt;'Настройки'!$B$3,"",IF(ISBLANK(AB758),IF('Настройки'!$B$9="Нулевой спрос",0,""),IF(AB758&lt;0,IF('Настройки'!$B$10="Исключить","",IF('Настройки'!$B$10="Абсолютные значения",ABS(AB758),AB758)),AB758)))</x:f>
      </x:c>
      <x:c r="CF758" s="50" t="str">
        <x:f>IF(24&gt;'Настройки'!$B$3,"",IF(ISBLANK(AC758),IF('Настройки'!$B$9="Нулевой спрос",0,""),IF(AC758&lt;0,IF('Настройки'!$B$10="Исключить","",IF('Настройки'!$B$10="Абсолютные значения",ABS(AC758),AC758)),AC758)))</x:f>
      </x:c>
      <x:c r="CG758" s="50" t="str">
        <x:f>IF(25&gt;'Настройки'!$B$3,"",IF(ISBLANK(AD758),IF('Настройки'!$B$9="Нулевой спрос",0,""),IF(AD758&lt;0,IF('Настройки'!$B$10="Исключить","",IF('Настройки'!$B$10="Абсолютные значения",ABS(AD758),AD758)),AD758)))</x:f>
      </x:c>
      <x:c r="CH758" s="50" t="str">
        <x:f>IF(26&gt;'Настройки'!$B$3,"",IF(ISBLANK(AE758),IF('Настройки'!$B$9="Нулевой спрос",0,""),IF(AE758&lt;0,IF('Настройки'!$B$10="Исключить","",IF('Настройки'!$B$10="Абсолютные значения",ABS(AE758),AE758)),AE758)))</x:f>
      </x:c>
      <x:c r="CI758" s="50" t="str">
        <x:f>IF(27&gt;'Настройки'!$B$3,"",IF(ISBLANK(AF758),IF('Настройки'!$B$9="Нулевой спрос",0,""),IF(AF758&lt;0,IF('Настройки'!$B$10="Исключить","",IF('Настройки'!$B$10="Абсолютные значения",ABS(AF758),AF758)),AF758)))</x:f>
      </x:c>
      <x:c r="CJ758" s="50" t="str">
        <x:f>IF(28&gt;'Настройки'!$B$3,"",IF(ISBLANK(AG758),IF('Настройки'!$B$9="Нулевой спрос",0,""),IF(AG758&lt;0,IF('Настройки'!$B$10="Исключить","",IF('Настройки'!$B$10="Абсолютные значения",ABS(AG758),AG758)),AG758)))</x:f>
      </x:c>
      <x:c r="CK758" s="50" t="str">
        <x:f>IF(29&gt;'Настройки'!$B$3,"",IF(ISBLANK(AH758),IF('Настройки'!$B$9="Нулевой спрос",0,""),IF(AH758&lt;0,IF('Настройки'!$B$10="Исключить","",IF('Настройки'!$B$10="Абсолютные значения",ABS(AH758),AH758)),AH758)))</x:f>
      </x:c>
      <x:c r="CL758" s="50" t="str">
        <x:f>IF(30&gt;'Настройки'!$B$3,"",IF(ISBLANK(AI758),IF('Настройки'!$B$9="Нулевой спрос",0,""),IF(AI758&lt;0,IF('Настройки'!$B$10="Исключить","",IF('Настройки'!$B$10="Абсолютные значения",ABS(AI758),AI758)),AI758)))</x:f>
      </x:c>
      <x:c r="CM758" s="50" t="str">
        <x:f>IF(31&gt;'Настройки'!$B$3,"",IF(ISBLANK(AJ758),IF('Настройки'!$B$9="Нулевой спрос",0,""),IF(AJ758&lt;0,IF('Настройки'!$B$10="Исключить","",IF('Настройки'!$B$10="Абсолютные значения",ABS(AJ758),AJ758)),AJ758)))</x:f>
      </x:c>
      <x:c r="CN758" s="50" t="str">
        <x:f>IF(32&gt;'Настройки'!$B$3,"",IF(ISBLANK(AK758),IF('Настройки'!$B$9="Нулевой спрос",0,""),IF(AK758&lt;0,IF('Настройки'!$B$10="Исключить","",IF('Настройки'!$B$10="Абсолютные значения",ABS(AK758),AK758)),AK758)))</x:f>
      </x:c>
      <x:c r="CO758" s="50" t="str">
        <x:f>IF(33&gt;'Настройки'!$B$3,"",IF(ISBLANK(AL758),IF('Настройки'!$B$9="Нулевой спрос",0,""),IF(AL758&lt;0,IF('Настройки'!$B$10="Исключить","",IF('Настройки'!$B$10="Абсолютные значения",ABS(AL758),AL758)),AL758)))</x:f>
      </x:c>
      <x:c r="CP758" s="50" t="str">
        <x:f>IF(34&gt;'Настройки'!$B$3,"",IF(ISBLANK(AM758),IF('Настройки'!$B$9="Нулевой спрос",0,""),IF(AM758&lt;0,IF('Настройки'!$B$10="Исключить","",IF('Настройки'!$B$10="Абсолютные значения",ABS(AM758),AM758)),AM758)))</x:f>
      </x:c>
      <x:c r="CQ758" s="50" t="str">
        <x:f>IF(35&gt;'Настройки'!$B$3,"",IF(ISBLANK(AN758),IF('Настройки'!$B$9="Нулевой спрос",0,""),IF(AN758&lt;0,IF('Настройки'!$B$10="Исключить","",IF('Настройки'!$B$10="Абсолютные значения",ABS(AN758),AN758)),AN758)))</x:f>
      </x:c>
      <x:c r="CR758" s="50" t="str">
        <x:f>IF(36&gt;'Настройки'!$B$3,"",IF(ISBLANK(AO758),IF('Настройки'!$B$9="Нулевой спрос",0,""),IF(AO758&lt;0,IF('Настройки'!$B$10="Исключить","",IF('Настройки'!$B$10="Абсолютные значения",ABS(AO758),AO758)),AO758)))</x:f>
      </x:c>
      <x:c r="CS758" s="50" t="str">
        <x:f>IF(OR(1&gt;'Настройки'!$B$3,ISBLANK(BI758),BI758=0),"",BI758)</x:f>
      </x:c>
      <x:c r="CT758" s="50" t="str">
        <x:f>IF(OR(2&gt;'Настройки'!$B$3,ISBLANK(BJ758),BJ758=0),"",BJ758)</x:f>
      </x:c>
      <x:c r="CU758" s="50" t="str">
        <x:f>IF(OR(3&gt;'Настройки'!$B$3,ISBLANK(BK758),BK758=0),"",BK758)</x:f>
      </x:c>
      <x:c r="CV758" s="50" t="str">
        <x:f>IF(OR(4&gt;'Настройки'!$B$3,ISBLANK(BL758),BL758=0),"",BL758)</x:f>
      </x:c>
      <x:c r="CW758" s="50" t="str">
        <x:f>IF(OR(5&gt;'Настройки'!$B$3,ISBLANK(BM758),BM758=0),"",BM758)</x:f>
      </x:c>
      <x:c r="CX758" s="50" t="str">
        <x:f>IF(OR(6&gt;'Настройки'!$B$3,ISBLANK(BN758),BN758=0),"",BN758)</x:f>
      </x:c>
      <x:c r="CY758" s="50" t="str">
        <x:f>IF(OR(7&gt;'Настройки'!$B$3,ISBLANK(BO758),BO758=0),"",BO758)</x:f>
      </x:c>
      <x:c r="CZ758" s="50" t="str">
        <x:f>IF(OR(8&gt;'Настройки'!$B$3,ISBLANK(BP758),BP758=0),"",BP758)</x:f>
      </x:c>
      <x:c r="DA758" s="50" t="str">
        <x:f>IF(OR(9&gt;'Настройки'!$B$3,ISBLANK(BQ758),BQ758=0),"",BQ758)</x:f>
      </x:c>
      <x:c r="DB758" s="50" t="str">
        <x:f>IF(OR(10&gt;'Настройки'!$B$3,ISBLANK(BR758),BR758=0),"",BR758)</x:f>
      </x:c>
      <x:c r="DC758" s="50" t="str">
        <x:f>IF(OR(11&gt;'Настройки'!$B$3,ISBLANK(BS758),BS758=0),"",BS758)</x:f>
      </x:c>
      <x:c r="DD758" s="50" t="str">
        <x:f>IF(OR(12&gt;'Настройки'!$B$3,ISBLANK(BT758),BT758=0),"",BT758)</x:f>
      </x:c>
      <x:c r="DE758" s="50" t="str">
        <x:f>IF(OR(13&gt;'Настройки'!$B$3,ISBLANK(BU758),BU758=0),"",BU758)</x:f>
      </x:c>
      <x:c r="DF758" s="50" t="str">
        <x:f>IF(OR(14&gt;'Настройки'!$B$3,ISBLANK(BV758),BV758=0),"",BV758)</x:f>
      </x:c>
      <x:c r="DG758" s="50" t="str">
        <x:f>IF(OR(15&gt;'Настройки'!$B$3,ISBLANK(BW758),BW758=0),"",BW758)</x:f>
      </x:c>
      <x:c r="DH758" s="50" t="str">
        <x:f>IF(OR(16&gt;'Настройки'!$B$3,ISBLANK(BX758),BX758=0),"",BX758)</x:f>
      </x:c>
      <x:c r="DI758" s="50" t="str">
        <x:f>IF(OR(17&gt;'Настройки'!$B$3,ISBLANK(BY758),BY758=0),"",BY758)</x:f>
      </x:c>
      <x:c r="DJ758" s="50" t="str">
        <x:f>IF(OR(18&gt;'Настройки'!$B$3,ISBLANK(BZ758),BZ758=0),"",BZ758)</x:f>
      </x:c>
      <x:c r="DK758" s="50" t="str">
        <x:f>IF(OR(19&gt;'Настройки'!$B$3,ISBLANK(CA758),CA758=0),"",CA758)</x:f>
      </x:c>
      <x:c r="DL758" s="50" t="str">
        <x:f>IF(OR(20&gt;'Настройки'!$B$3,ISBLANK(CB758),CB758=0),"",CB758)</x:f>
      </x:c>
      <x:c r="DM758" s="50" t="str">
        <x:f>IF(OR(21&gt;'Настройки'!$B$3,ISBLANK(CC758),CC758=0),"",CC758)</x:f>
      </x:c>
      <x:c r="DN758" s="50" t="str">
        <x:f>IF(OR(22&gt;'Настройки'!$B$3,ISBLANK(CD758),CD758=0),"",CD758)</x:f>
      </x:c>
      <x:c r="DO758" s="50" t="str">
        <x:f>IF(OR(23&gt;'Настройки'!$B$3,ISBLANK(CE758),CE758=0),"",CE758)</x:f>
      </x:c>
      <x:c r="DP758" s="50" t="str">
        <x:f>IF(OR(24&gt;'Настройки'!$B$3,ISBLANK(CF758),CF758=0),"",CF758)</x:f>
      </x:c>
      <x:c r="DQ758" s="50" t="str">
        <x:f>IF(OR(25&gt;'Настройки'!$B$3,ISBLANK(CG758),CG758=0),"",CG758)</x:f>
      </x:c>
      <x:c r="DR758" s="50" t="str">
        <x:f>IF(OR(26&gt;'Настройки'!$B$3,ISBLANK(CH758),CH758=0),"",CH758)</x:f>
      </x:c>
      <x:c r="DS758" s="50" t="str">
        <x:f>IF(OR(27&gt;'Настройки'!$B$3,ISBLANK(CI758),CI758=0),"",CI758)</x:f>
      </x:c>
      <x:c r="DT758" s="50" t="str">
        <x:f>IF(OR(28&gt;'Настройки'!$B$3,ISBLANK(CJ758),CJ758=0),"",CJ758)</x:f>
      </x:c>
      <x:c r="DU758" s="50" t="str">
        <x:f>IF(OR(29&gt;'Настройки'!$B$3,ISBLANK(CK758),CK758=0),"",CK758)</x:f>
      </x:c>
      <x:c r="DV758" s="50" t="str">
        <x:f>IF(OR(30&gt;'Настройки'!$B$3,ISBLANK(CL758),CL758=0),"",CL758)</x:f>
      </x:c>
      <x:c r="DW758" s="50" t="str">
        <x:f>IF(OR(31&gt;'Настройки'!$B$3,ISBLANK(CM758),CM758=0),"",CM758)</x:f>
      </x:c>
      <x:c r="DX758" s="50" t="str">
        <x:f>IF(OR(32&gt;'Настройки'!$B$3,ISBLANK(CN758),CN758=0),"",CN758)</x:f>
      </x:c>
      <x:c r="DY758" s="50" t="str">
        <x:f>IF(OR(33&gt;'Настройки'!$B$3,ISBLANK(CO758),CO758=0),"",CO758)</x:f>
      </x:c>
      <x:c r="DZ758" s="50" t="str">
        <x:f>IF(OR(34&gt;'Настройки'!$B$3,ISBLANK(CP758),CP758=0),"",CP758)</x:f>
      </x:c>
      <x:c r="EA758" s="50" t="str">
        <x:f>IF(OR(35&gt;'Настройки'!$B$3,ISBLANK(CQ758),CQ758=0),"",CQ758)</x:f>
      </x:c>
      <x:c r="EB758" s="50" t="str">
        <x:f>IF(OR(36&gt;'Настройки'!$B$3,ISBLANK(CR758),CR758=0),"",CR758)</x:f>
      </x:c>
      <x:c r="EC758" s="50" t="str">
        <x:f>IF(A758="","",IF(OR(BB758="AZ",BB758="BZ"),10000+ROW(),IF(AZ758&gt;'Настройки'!$B$11,20000+ROW(),IF(BF758&lt;&gt;"Обычный",30000+ROW(),IF(AX758&lt;=0,40000+ROW(),"")))))</x:f>
      </x:c>
      <x:c r="ED758" s="50" t="str">
        <x:f>IF(EC758="","",COUNTIFS($EC$2:$EC$1001,"&gt;0",$EC$2:$EC$1001,"&lt;"&amp;EC758)+1)</x:f>
      </x:c>
    </x:row>
    <x:row r="759">
      <x:c r="A759" s="115"/>
      <x:c r="B759" s="115"/>
      <x:c r="C759" s="115"/>
      <x:c r="D759" s="118"/>
      <x:c r="E759" s="118"/>
      <x:c r="F759" s="118"/>
      <x:c r="G759" s="118"/>
      <x:c r="H759" s="118"/>
      <x:c r="I759" s="118"/>
      <x:c r="J759" s="118"/>
      <x:c r="K759" s="118"/>
      <x:c r="L759" s="118"/>
      <x:c r="M759" s="118"/>
      <x:c r="N759" s="118"/>
      <x:c r="O759" s="118"/>
      <x:c r="P759" s="118"/>
      <x:c r="Q759" s="118"/>
      <x:c r="R759" s="118"/>
      <x:c r="S759" s="118"/>
      <x:c r="T759" s="118"/>
      <x:c r="U759" s="118"/>
      <x:c r="V759" s="118"/>
      <x:c r="W759" s="118"/>
      <x:c r="X759" s="118"/>
      <x:c r="Y759" s="118"/>
      <x:c r="Z759" s="118"/>
      <x:c r="AA759" s="118"/>
      <x:c r="AB759" s="118"/>
      <x:c r="AC759" s="118"/>
      <x:c r="AD759" s="118"/>
      <x:c r="AE759" s="118"/>
      <x:c r="AF759" s="118"/>
      <x:c r="AG759" s="118"/>
      <x:c r="AH759" s="118"/>
      <x:c r="AI759" s="118"/>
      <x:c r="AJ759" s="118"/>
      <x:c r="AK759" s="118"/>
      <x:c r="AL759" s="118"/>
      <x:c r="AM759" s="118"/>
      <x:c r="AN759" s="118"/>
      <x:c r="AO759" s="118"/>
      <x:c r="AP759" s="115"/>
      <x:c r="AQ759" s="49" t="str">
        <x:f>IF(A759="","",COUNT(BI759:INDEX(BI759:CR759,1,'Настройки'!$B$3)))</x:f>
      </x:c>
      <x:c r="AR759" s="49" t="str">
        <x:f>IF(A759="","",SUM(BI759:INDEX(BI759:CR759,1,'Настройки'!$B$3)))</x:f>
      </x:c>
      <x:c r="AS759" s="58" t="str">
        <x:f>IF(A759="","",IF('Настройки'!$B$4="Стоимость потребления",AR759*D759,IF('Настройки'!$B$4="Количество",AR759,E759)))</x:f>
      </x:c>
      <x:c r="AT759" s="61" t="str">
        <x:f>IF(OR(A759="",AS759&lt;0,SUM($AS$2:$AS$1001)&lt;=0),"",AS759/SUM($AS$2:$AS$1001))</x:f>
      </x:c>
      <x:c r="AU759" s="61" t="str">
        <x:f>IF(OR(A759="",AS759&lt;0,SUM($AS$2:$AS$1001)&lt;=0),"",SUMIFS($AS$2:$AS$1001,$AS$2:$AS$1001,"&gt;"&amp;AS759)/SUM($AS$2:$AS$1001))</x:f>
      </x:c>
      <x:c r="AV759" s="61" t="str">
        <x:f>IF(OR(A759="",AS759&lt;0,SUM($AS$2:$AS$1001)&lt;=0),"",SUMIFS($AS$2:$AS$1001,$AS$2:$AS$1001,"&gt;="&amp;AS759)/SUM($AS$2:$AS$1001))</x:f>
      </x:c>
      <x:c r="AW759" s="49" t="str">
        <x:f>IF(A759="","",IF(SUM($AS$2:$AS$1001)&lt;=0,"Не определён",IF(AS759&lt;0,"Исключение",IF(AU759&lt;'Настройки'!$B$5,"A",IF(AU759&lt;'Настройки'!$B$6,"B","C")))))</x:f>
      </x:c>
      <x:c r="AX759" s="58" t="str">
        <x:f>IF(A759="","",IF(AQ759=0,"",AVERAGE(BI759:INDEX(BI759:CR759,1,'Настройки'!$B$3))))</x:f>
      </x:c>
      <x:c r="AY759" s="58" t="str">
        <x:f>IF(OR(A759="",AQ759=0),"",STDEVP(BI759:INDEX(BI759:CR759,1,'Настройки'!$B$3)))</x:f>
      </x:c>
      <x:c r="AZ759" s="61" t="str">
        <x:f>IF(OR(A759="",AQ759&lt;'Настройки'!$B$12,AX759&lt;=0,AND('Настройки'!$B$10="Блокировать",COUNTIF(F759:INDEX(F759:AO759,1,'Настройки'!$B$3),"&lt;0")&gt;0)),"",AY759/ABS(AX759))</x:f>
      </x:c>
      <x:c r="BA759" s="49" t="str">
        <x:f>IF(A759="","",IF(AND('Настройки'!$B$10="Блокировать",COUNTIF(F759:INDEX(F759:AO759,1,'Настройки'!$B$3),"&lt;0")&gt;0),"Не определён",IF(AQ759&lt;'Настройки'!$B$12,"Не определён",IF(AX759=0,"Нет спроса",IF(AX759&lt;0,"Не определён",IF(AZ759&lt;='Настройки'!$B$7,"X",IF(AZ759&lt;='Настройки'!$B$8,"Y","Z")))))))</x:f>
      </x:c>
      <x:c r="BB759" s="49" t="str">
        <x:f>IF(OR(A759="",LEN(AW759)&lt;&gt;1,LEN(BA759)&lt;&gt;1),"",AW759&amp;BA759)</x:f>
      </x:c>
      <x:c r="BC759" s="61" t="str">
        <x:f>IF(OR(A759="",AQ759=0),"",(COUNT(BI759:INDEX(BI759:CR759,1,'Настройки'!$B$3))-COUNT(CS759:INDEX(CS759:EB759,1,'Настройки'!$B$3)))/AQ759)</x:f>
      </x:c>
      <x:c r="BD759" s="64" t="str">
        <x:f>IF(OR(A759="",COUNT(CS759:INDEX(CS759:EB759,1,'Настройки'!$B$3))=0),"",AQ759/COUNT(CS759:INDEX(CS759:EB759,1,'Настройки'!$B$3)))</x:f>
      </x:c>
      <x:c r="BE759" s="64" t="str">
        <x:f>IF(OR(A759="",COUNT(CS759:INDEX(CS759:EB759,1,'Настройки'!$B$3))=0),"",IF(AVERAGE(CS759:INDEX(CS759:EB759,1,'Настройки'!$B$3))=0,"",(STDEVP(CS759:INDEX(CS759:EB759,1,'Настройки'!$B$3))/ABS(AVERAGE(CS759:INDEX(CS759:EB759,1,'Настройки'!$B$3))))^2))</x:f>
      </x:c>
      <x:c r="BF759" s="49" t="str">
        <x:f>IF(A759="","",IF(AQ759&lt;3,"Недостаточно",IF(AQ759&lt;6,"Предварительный","Обычный")))</x:f>
      </x:c>
      <x:c r="BG759" s="49" t="str">
        <x:f>IF(A759="","",IF(COUNTIF(F759:INDEX(F759:AO759,1,'Настройки'!$B$3),"&lt;0")&gt;0,IF('Настройки'!$B$10="Блокировать","Отрицательный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"),"")&amp;IF(AQ759&lt;3,"Недостаточно истории. ",IF(AQ759&lt;6,"Предварительная классификация. ",""))&amp;IF(AX759=0,"Нет спроса за горизонт. ","")&amp;IF(AZ759&gt;'Настройки'!$B$11,"Экстремальная вариативность. ",""))</x:f>
      </x:c>
      <x:c r="BH759" s="49" t="str">
        <x:f>IF(A759="","",IFERROR(VLOOKUP(BB759,'Настройки'!$D$3:$E$11,2,FALSE),"Сначала проверьте исходные данные и историю спроса.")&amp;" Уточните срок поставки, MOQ и критичность.")</x:f>
      </x:c>
      <x:c r="BI759" s="50" t="str">
        <x:f>IF(1&gt;'Настройки'!$B$3,"",IF(ISBLANK(F759),IF('Настройки'!$B$9="Нулевой спрос",0,""),IF(F759&lt;0,IF('Настройки'!$B$10="Исключить","",IF('Настройки'!$B$10="Абсолютные значения",ABS(F759),F759)),F759)))</x:f>
      </x:c>
      <x:c r="BJ759" s="50" t="str">
        <x:f>IF(2&gt;'Настройки'!$B$3,"",IF(ISBLANK(G759),IF('Настройки'!$B$9="Нулевой спрос",0,""),IF(G759&lt;0,IF('Настройки'!$B$10="Исключить","",IF('Настройки'!$B$10="Абсолютные значения",ABS(G759),G759)),G759)))</x:f>
      </x:c>
      <x:c r="BK759" s="50" t="str">
        <x:f>IF(3&gt;'Настройки'!$B$3,"",IF(ISBLANK(H759),IF('Настройки'!$B$9="Нулевой спрос",0,""),IF(H759&lt;0,IF('Настройки'!$B$10="Исключить","",IF('Настройки'!$B$10="Абсолютные значения",ABS(H759),H759)),H759)))</x:f>
      </x:c>
      <x:c r="BL759" s="50" t="str">
        <x:f>IF(4&gt;'Настройки'!$B$3,"",IF(ISBLANK(I759),IF('Настройки'!$B$9="Нулевой спрос",0,""),IF(I759&lt;0,IF('Настройки'!$B$10="Исключить","",IF('Настройки'!$B$10="Абсолютные значения",ABS(I759),I759)),I759)))</x:f>
      </x:c>
      <x:c r="BM759" s="50" t="str">
        <x:f>IF(5&gt;'Настройки'!$B$3,"",IF(ISBLANK(J759),IF('Настройки'!$B$9="Нулевой спрос",0,""),IF(J759&lt;0,IF('Настройки'!$B$10="Исключить","",IF('Настройки'!$B$10="Абсолютные значения",ABS(J759),J759)),J759)))</x:f>
      </x:c>
      <x:c r="BN759" s="50" t="str">
        <x:f>IF(6&gt;'Настройки'!$B$3,"",IF(ISBLANK(K759),IF('Настройки'!$B$9="Нулевой спрос",0,""),IF(K759&lt;0,IF('Настройки'!$B$10="Исключить","",IF('Настройки'!$B$10="Абсолютные значения",ABS(K759),K759)),K759)))</x:f>
      </x:c>
      <x:c r="BO759" s="50" t="str">
        <x:f>IF(7&gt;'Настройки'!$B$3,"",IF(ISBLANK(L759),IF('Настройки'!$B$9="Нулевой спрос",0,""),IF(L759&lt;0,IF('Настройки'!$B$10="Исключить","",IF('Настройки'!$B$10="Абсолютные значения",ABS(L759),L759)),L759)))</x:f>
      </x:c>
      <x:c r="BP759" s="50" t="str">
        <x:f>IF(8&gt;'Настройки'!$B$3,"",IF(ISBLANK(M759),IF('Настройки'!$B$9="Нулевой спрос",0,""),IF(M759&lt;0,IF('Настройки'!$B$10="Исключить","",IF('Настройки'!$B$10="Абсолютные значения",ABS(M759),M759)),M759)))</x:f>
      </x:c>
      <x:c r="BQ759" s="50" t="str">
        <x:f>IF(9&gt;'Настройки'!$B$3,"",IF(ISBLANK(N759),IF('Настройки'!$B$9="Нулевой спрос",0,""),IF(N759&lt;0,IF('Настройки'!$B$10="Исключить","",IF('Настройки'!$B$10="Абсолютные значения",ABS(N759),N759)),N759)))</x:f>
      </x:c>
      <x:c r="BR759" s="50" t="str">
        <x:f>IF(10&gt;'Настройки'!$B$3,"",IF(ISBLANK(O759),IF('Настройки'!$B$9="Нулевой спрос",0,""),IF(O759&lt;0,IF('Настройки'!$B$10="Исключить","",IF('Настройки'!$B$10="Абсолютные значения",ABS(O759),O759)),O759)))</x:f>
      </x:c>
      <x:c r="BS759" s="50" t="str">
        <x:f>IF(11&gt;'Настройки'!$B$3,"",IF(ISBLANK(P759),IF('Настройки'!$B$9="Нулевой спрос",0,""),IF(P759&lt;0,IF('Настройки'!$B$10="Исключить","",IF('Настройки'!$B$10="Абсолютные значения",ABS(P759),P759)),P759)))</x:f>
      </x:c>
      <x:c r="BT759" s="50" t="str">
        <x:f>IF(12&gt;'Настройки'!$B$3,"",IF(ISBLANK(Q759),IF('Настройки'!$B$9="Нулевой спрос",0,""),IF(Q759&lt;0,IF('Настройки'!$B$10="Исключить","",IF('Настройки'!$B$10="Абсолютные значения",ABS(Q759),Q759)),Q759)))</x:f>
      </x:c>
      <x:c r="BU759" s="50" t="str">
        <x:f>IF(13&gt;'Настройки'!$B$3,"",IF(ISBLANK(R759),IF('Настройки'!$B$9="Нулевой спрос",0,""),IF(R759&lt;0,IF('Настройки'!$B$10="Исключить","",IF('Настройки'!$B$10="Абсолютные значения",ABS(R759),R759)),R759)))</x:f>
      </x:c>
      <x:c r="BV759" s="50" t="str">
        <x:f>IF(14&gt;'Настройки'!$B$3,"",IF(ISBLANK(S759),IF('Настройки'!$B$9="Нулевой спрос",0,""),IF(S759&lt;0,IF('Настройки'!$B$10="Исключить","",IF('Настройки'!$B$10="Абсолютные значения",ABS(S759),S759)),S759)))</x:f>
      </x:c>
      <x:c r="BW759" s="50" t="str">
        <x:f>IF(15&gt;'Настройки'!$B$3,"",IF(ISBLANK(T759),IF('Настройки'!$B$9="Нулевой спрос",0,""),IF(T759&lt;0,IF('Настройки'!$B$10="Исключить","",IF('Настройки'!$B$10="Абсолютные значения",ABS(T759),T759)),T759)))</x:f>
      </x:c>
      <x:c r="BX759" s="50" t="str">
        <x:f>IF(16&gt;'Настройки'!$B$3,"",IF(ISBLANK(U759),IF('Настройки'!$B$9="Нулевой спрос",0,""),IF(U759&lt;0,IF('Настройки'!$B$10="Исключить","",IF('Настройки'!$B$10="Абсолютные значения",ABS(U759),U759)),U759)))</x:f>
      </x:c>
      <x:c r="BY759" s="50" t="str">
        <x:f>IF(17&gt;'Настройки'!$B$3,"",IF(ISBLANK(V759),IF('Настройки'!$B$9="Нулевой спрос",0,""),IF(V759&lt;0,IF('Настройки'!$B$10="Исключить","",IF('Настройки'!$B$10="Абсолютные значения",ABS(V759),V759)),V759)))</x:f>
      </x:c>
      <x:c r="BZ759" s="50" t="str">
        <x:f>IF(18&gt;'Настройки'!$B$3,"",IF(ISBLANK(W759),IF('Настройки'!$B$9="Нулевой спрос",0,""),IF(W759&lt;0,IF('Настройки'!$B$10="Исключить","",IF('Настройки'!$B$10="Абсолютные значения",ABS(W759),W759)),W759)))</x:f>
      </x:c>
      <x:c r="CA759" s="50" t="str">
        <x:f>IF(19&gt;'Настройки'!$B$3,"",IF(ISBLANK(X759),IF('Настройки'!$B$9="Нулевой спрос",0,""),IF(X759&lt;0,IF('Настройки'!$B$10="Исключить","",IF('Настройки'!$B$10="Абсолютные значения",ABS(X759),X759)),X759)))</x:f>
      </x:c>
      <x:c r="CB759" s="50" t="str">
        <x:f>IF(20&gt;'Настройки'!$B$3,"",IF(ISBLANK(Y759),IF('Настройки'!$B$9="Нулевой спрос",0,""),IF(Y759&lt;0,IF('Настройки'!$B$10="Исключить","",IF('Настройки'!$B$10="Абсолютные значения",ABS(Y759),Y759)),Y759)))</x:f>
      </x:c>
      <x:c r="CC759" s="50" t="str">
        <x:f>IF(21&gt;'Настройки'!$B$3,"",IF(ISBLANK(Z759),IF('Настройки'!$B$9="Нулевой спрос",0,""),IF(Z759&lt;0,IF('Настройки'!$B$10="Исключить","",IF('Настройки'!$B$10="Абсолютные значения",ABS(Z759),Z759)),Z759)))</x:f>
      </x:c>
      <x:c r="CD759" s="50" t="str">
        <x:f>IF(22&gt;'Настройки'!$B$3,"",IF(ISBLANK(AA759),IF('Настройки'!$B$9="Нулевой спрос",0,""),IF(AA759&lt;0,IF('Настройки'!$B$10="Исключить","",IF('Настройки'!$B$10="Абсолютные значения",ABS(AA759),AA759)),AA759)))</x:f>
      </x:c>
      <x:c r="CE759" s="50" t="str">
        <x:f>IF(23&gt;'Настройки'!$B$3,"",IF(ISBLANK(AB759),IF('Настройки'!$B$9="Нулевой спрос",0,""),IF(AB759&lt;0,IF('Настройки'!$B$10="Исключить","",IF('Настройки'!$B$10="Абсолютные значения",ABS(AB759),AB759)),AB759)))</x:f>
      </x:c>
      <x:c r="CF759" s="50" t="str">
        <x:f>IF(24&gt;'Настройки'!$B$3,"",IF(ISBLANK(AC759),IF('Настройки'!$B$9="Нулевой спрос",0,""),IF(AC759&lt;0,IF('Настройки'!$B$10="Исключить","",IF('Настройки'!$B$10="Абсолютные значения",ABS(AC759),AC759)),AC759)))</x:f>
      </x:c>
      <x:c r="CG759" s="50" t="str">
        <x:f>IF(25&gt;'Настройки'!$B$3,"",IF(ISBLANK(AD759),IF('Настройки'!$B$9="Нулевой спрос",0,""),IF(AD759&lt;0,IF('Настройки'!$B$10="Исключить","",IF('Настройки'!$B$10="Абсолютные значения",ABS(AD759),AD759)),AD759)))</x:f>
      </x:c>
      <x:c r="CH759" s="50" t="str">
        <x:f>IF(26&gt;'Настройки'!$B$3,"",IF(ISBLANK(AE759),IF('Настройки'!$B$9="Нулевой спрос",0,""),IF(AE759&lt;0,IF('Настройки'!$B$10="Исключить","",IF('Настройки'!$B$10="Абсолютные значения",ABS(AE759),AE759)),AE759)))</x:f>
      </x:c>
      <x:c r="CI759" s="50" t="str">
        <x:f>IF(27&gt;'Настройки'!$B$3,"",IF(ISBLANK(AF759),IF('Настройки'!$B$9="Нулевой спрос",0,""),IF(AF759&lt;0,IF('Настройки'!$B$10="Исключить","",IF('Настройки'!$B$10="Абсолютные значения",ABS(AF759),AF759)),AF759)))</x:f>
      </x:c>
      <x:c r="CJ759" s="50" t="str">
        <x:f>IF(28&gt;'Настройки'!$B$3,"",IF(ISBLANK(AG759),IF('Настройки'!$B$9="Нулевой спрос",0,""),IF(AG759&lt;0,IF('Настройки'!$B$10="Исключить","",IF('Настройки'!$B$10="Абсолютные значения",ABS(AG759),AG759)),AG759)))</x:f>
      </x:c>
      <x:c r="CK759" s="50" t="str">
        <x:f>IF(29&gt;'Настройки'!$B$3,"",IF(ISBLANK(AH759),IF('Настройки'!$B$9="Нулевой спрос",0,""),IF(AH759&lt;0,IF('Настройки'!$B$10="Исключить","",IF('Настройки'!$B$10="Абсолютные значения",ABS(AH759),AH759)),AH759)))</x:f>
      </x:c>
      <x:c r="CL759" s="50" t="str">
        <x:f>IF(30&gt;'Настройки'!$B$3,"",IF(ISBLANK(AI759),IF('Настройки'!$B$9="Нулевой спрос",0,""),IF(AI759&lt;0,IF('Настройки'!$B$10="Исключить","",IF('Настройки'!$B$10="Абсолютные значения",ABS(AI759),AI759)),AI759)))</x:f>
      </x:c>
      <x:c r="CM759" s="50" t="str">
        <x:f>IF(31&gt;'Настройки'!$B$3,"",IF(ISBLANK(AJ759),IF('Настройки'!$B$9="Нулевой спрос",0,""),IF(AJ759&lt;0,IF('Настройки'!$B$10="Исключить","",IF('Настройки'!$B$10="Абсолютные значения",ABS(AJ759),AJ759)),AJ759)))</x:f>
      </x:c>
      <x:c r="CN759" s="50" t="str">
        <x:f>IF(32&gt;'Настройки'!$B$3,"",IF(ISBLANK(AK759),IF('Настройки'!$B$9="Нулевой спрос",0,""),IF(AK759&lt;0,IF('Настройки'!$B$10="Исключить","",IF('Настройки'!$B$10="Абсолютные значения",ABS(AK759),AK759)),AK759)))</x:f>
      </x:c>
      <x:c r="CO759" s="50" t="str">
        <x:f>IF(33&gt;'Настройки'!$B$3,"",IF(ISBLANK(AL759),IF('Настройки'!$B$9="Нулевой спрос",0,""),IF(AL759&lt;0,IF('Настройки'!$B$10="Исключить","",IF('Настройки'!$B$10="Абсолютные значения",ABS(AL759),AL759)),AL759)))</x:f>
      </x:c>
      <x:c r="CP759" s="50" t="str">
        <x:f>IF(34&gt;'Настройки'!$B$3,"",IF(ISBLANK(AM759),IF('Настройки'!$B$9="Нулевой спрос",0,""),IF(AM759&lt;0,IF('Настройки'!$B$10="Исключить","",IF('Настройки'!$B$10="Абсолютные значения",ABS(AM759),AM759)),AM759)))</x:f>
      </x:c>
      <x:c r="CQ759" s="50" t="str">
        <x:f>IF(35&gt;'Настройки'!$B$3,"",IF(ISBLANK(AN759),IF('Настройки'!$B$9="Нулевой спрос",0,""),IF(AN759&lt;0,IF('Настройки'!$B$10="Исключить","",IF('Настройки'!$B$10="Абсолютные значения",ABS(AN759),AN759)),AN759)))</x:f>
      </x:c>
      <x:c r="CR759" s="50" t="str">
        <x:f>IF(36&gt;'Настройки'!$B$3,"",IF(ISBLANK(AO759),IF('Настройки'!$B$9="Нулевой спрос",0,""),IF(AO759&lt;0,IF('Настройки'!$B$10="Исключить","",IF('Настройки'!$B$10="Абсолютные значения",ABS(AO759),AO759)),AO759)))</x:f>
      </x:c>
      <x:c r="CS759" s="50" t="str">
        <x:f>IF(OR(1&gt;'Настройки'!$B$3,ISBLANK(BI759),BI759=0),"",BI759)</x:f>
      </x:c>
      <x:c r="CT759" s="50" t="str">
        <x:f>IF(OR(2&gt;'Настройки'!$B$3,ISBLANK(BJ759),BJ759=0),"",BJ759)</x:f>
      </x:c>
      <x:c r="CU759" s="50" t="str">
        <x:f>IF(OR(3&gt;'Настройки'!$B$3,ISBLANK(BK759),BK759=0),"",BK759)</x:f>
      </x:c>
      <x:c r="CV759" s="50" t="str">
        <x:f>IF(OR(4&gt;'Настройки'!$B$3,ISBLANK(BL759),BL759=0),"",BL759)</x:f>
      </x:c>
      <x:c r="CW759" s="50" t="str">
        <x:f>IF(OR(5&gt;'Настройки'!$B$3,ISBLANK(BM759),BM759=0),"",BM759)</x:f>
      </x:c>
      <x:c r="CX759" s="50" t="str">
        <x:f>IF(OR(6&gt;'Настройки'!$B$3,ISBLANK(BN759),BN759=0),"",BN759)</x:f>
      </x:c>
      <x:c r="CY759" s="50" t="str">
        <x:f>IF(OR(7&gt;'Настройки'!$B$3,ISBLANK(BO759),BO759=0),"",BO759)</x:f>
      </x:c>
      <x:c r="CZ759" s="50" t="str">
        <x:f>IF(OR(8&gt;'Настройки'!$B$3,ISBLANK(BP759),BP759=0),"",BP759)</x:f>
      </x:c>
      <x:c r="DA759" s="50" t="str">
        <x:f>IF(OR(9&gt;'Настройки'!$B$3,ISBLANK(BQ759),BQ759=0),"",BQ759)</x:f>
      </x:c>
      <x:c r="DB759" s="50" t="str">
        <x:f>IF(OR(10&gt;'Настройки'!$B$3,ISBLANK(BR759),BR759=0),"",BR759)</x:f>
      </x:c>
      <x:c r="DC759" s="50" t="str">
        <x:f>IF(OR(11&gt;'Настройки'!$B$3,ISBLANK(BS759),BS759=0),"",BS759)</x:f>
      </x:c>
      <x:c r="DD759" s="50" t="str">
        <x:f>IF(OR(12&gt;'Настройки'!$B$3,ISBLANK(BT759),BT759=0),"",BT759)</x:f>
      </x:c>
      <x:c r="DE759" s="50" t="str">
        <x:f>IF(OR(13&gt;'Настройки'!$B$3,ISBLANK(BU759),BU759=0),"",BU759)</x:f>
      </x:c>
      <x:c r="DF759" s="50" t="str">
        <x:f>IF(OR(14&gt;'Настройки'!$B$3,ISBLANK(BV759),BV759=0),"",BV759)</x:f>
      </x:c>
      <x:c r="DG759" s="50" t="str">
        <x:f>IF(OR(15&gt;'Настройки'!$B$3,ISBLANK(BW759),BW759=0),"",BW759)</x:f>
      </x:c>
      <x:c r="DH759" s="50" t="str">
        <x:f>IF(OR(16&gt;'Настройки'!$B$3,ISBLANK(BX759),BX759=0),"",BX759)</x:f>
      </x:c>
      <x:c r="DI759" s="50" t="str">
        <x:f>IF(OR(17&gt;'Настройки'!$B$3,ISBLANK(BY759),BY759=0),"",BY759)</x:f>
      </x:c>
      <x:c r="DJ759" s="50" t="str">
        <x:f>IF(OR(18&gt;'Настройки'!$B$3,ISBLANK(BZ759),BZ759=0),"",BZ759)</x:f>
      </x:c>
      <x:c r="DK759" s="50" t="str">
        <x:f>IF(OR(19&gt;'Настройки'!$B$3,ISBLANK(CA759),CA759=0),"",CA759)</x:f>
      </x:c>
      <x:c r="DL759" s="50" t="str">
        <x:f>IF(OR(20&gt;'Настройки'!$B$3,ISBLANK(CB759),CB759=0),"",CB759)</x:f>
      </x:c>
      <x:c r="DM759" s="50" t="str">
        <x:f>IF(OR(21&gt;'Настройки'!$B$3,ISBLANK(CC759),CC759=0),"",CC759)</x:f>
      </x:c>
      <x:c r="DN759" s="50" t="str">
        <x:f>IF(OR(22&gt;'Настройки'!$B$3,ISBLANK(CD759),CD759=0),"",CD759)</x:f>
      </x:c>
      <x:c r="DO759" s="50" t="str">
        <x:f>IF(OR(23&gt;'Настройки'!$B$3,ISBLANK(CE759),CE759=0),"",CE759)</x:f>
      </x:c>
      <x:c r="DP759" s="50" t="str">
        <x:f>IF(OR(24&gt;'Настройки'!$B$3,ISBLANK(CF759),CF759=0),"",CF759)</x:f>
      </x:c>
      <x:c r="DQ759" s="50" t="str">
        <x:f>IF(OR(25&gt;'Настройки'!$B$3,ISBLANK(CG759),CG759=0),"",CG759)</x:f>
      </x:c>
      <x:c r="DR759" s="50" t="str">
        <x:f>IF(OR(26&gt;'Настройки'!$B$3,ISBLANK(CH759),CH759=0),"",CH759)</x:f>
      </x:c>
      <x:c r="DS759" s="50" t="str">
        <x:f>IF(OR(27&gt;'Настройки'!$B$3,ISBLANK(CI759),CI759=0),"",CI759)</x:f>
      </x:c>
      <x:c r="DT759" s="50" t="str">
        <x:f>IF(OR(28&gt;'Настройки'!$B$3,ISBLANK(CJ759),CJ759=0),"",CJ759)</x:f>
      </x:c>
      <x:c r="DU759" s="50" t="str">
        <x:f>IF(OR(29&gt;'Настройки'!$B$3,ISBLANK(CK759),CK759=0),"",CK759)</x:f>
      </x:c>
      <x:c r="DV759" s="50" t="str">
        <x:f>IF(OR(30&gt;'Настройки'!$B$3,ISBLANK(CL759),CL759=0),"",CL759)</x:f>
      </x:c>
      <x:c r="DW759" s="50" t="str">
        <x:f>IF(OR(31&gt;'Настройки'!$B$3,ISBLANK(CM759),CM759=0),"",CM759)</x:f>
      </x:c>
      <x:c r="DX759" s="50" t="str">
        <x:f>IF(OR(32&gt;'Настройки'!$B$3,ISBLANK(CN759),CN759=0),"",CN759)</x:f>
      </x:c>
      <x:c r="DY759" s="50" t="str">
        <x:f>IF(OR(33&gt;'Настройки'!$B$3,ISBLANK(CO759),CO759=0),"",CO759)</x:f>
      </x:c>
      <x:c r="DZ759" s="50" t="str">
        <x:f>IF(OR(34&gt;'Настройки'!$B$3,ISBLANK(CP759),CP759=0),"",CP759)</x:f>
      </x:c>
      <x:c r="EA759" s="50" t="str">
        <x:f>IF(OR(35&gt;'Настройки'!$B$3,ISBLANK(CQ759),CQ759=0),"",CQ759)</x:f>
      </x:c>
      <x:c r="EB759" s="50" t="str">
        <x:f>IF(OR(36&gt;'Настройки'!$B$3,ISBLANK(CR759),CR759=0),"",CR759)</x:f>
      </x:c>
      <x:c r="EC759" s="50" t="str">
        <x:f>IF(A759="","",IF(OR(BB759="AZ",BB759="BZ"),10000+ROW(),IF(AZ759&gt;'Настройки'!$B$11,20000+ROW(),IF(BF759&lt;&gt;"Обычный",30000+ROW(),IF(AX759&lt;=0,40000+ROW(),"")))))</x:f>
      </x:c>
      <x:c r="ED759" s="50" t="str">
        <x:f>IF(EC759="","",COUNTIFS($EC$2:$EC$1001,"&gt;0",$EC$2:$EC$1001,"&lt;"&amp;EC759)+1)</x:f>
      </x:c>
    </x:row>
    <x:row r="760">
      <x:c r="A760" s="115"/>
      <x:c r="B760" s="115"/>
      <x:c r="C760" s="115"/>
      <x:c r="D760" s="118"/>
      <x:c r="E760" s="118"/>
      <x:c r="F760" s="118"/>
      <x:c r="G760" s="118"/>
      <x:c r="H760" s="118"/>
      <x:c r="I760" s="118"/>
      <x:c r="J760" s="118"/>
      <x:c r="K760" s="118"/>
      <x:c r="L760" s="118"/>
      <x:c r="M760" s="118"/>
      <x:c r="N760" s="118"/>
      <x:c r="O760" s="118"/>
      <x:c r="P760" s="118"/>
      <x:c r="Q760" s="118"/>
      <x:c r="R760" s="118"/>
      <x:c r="S760" s="118"/>
      <x:c r="T760" s="118"/>
      <x:c r="U760" s="118"/>
      <x:c r="V760" s="118"/>
      <x:c r="W760" s="118"/>
      <x:c r="X760" s="118"/>
      <x:c r="Y760" s="118"/>
      <x:c r="Z760" s="118"/>
      <x:c r="AA760" s="118"/>
      <x:c r="AB760" s="118"/>
      <x:c r="AC760" s="118"/>
      <x:c r="AD760" s="118"/>
      <x:c r="AE760" s="118"/>
      <x:c r="AF760" s="118"/>
      <x:c r="AG760" s="118"/>
      <x:c r="AH760" s="118"/>
      <x:c r="AI760" s="118"/>
      <x:c r="AJ760" s="118"/>
      <x:c r="AK760" s="118"/>
      <x:c r="AL760" s="118"/>
      <x:c r="AM760" s="118"/>
      <x:c r="AN760" s="118"/>
      <x:c r="AO760" s="118"/>
      <x:c r="AP760" s="115"/>
      <x:c r="AQ760" s="49" t="str">
        <x:f>IF(A760="","",COUNT(BI760:INDEX(BI760:CR760,1,'Настройки'!$B$3)))</x:f>
      </x:c>
      <x:c r="AR760" s="49" t="str">
        <x:f>IF(A760="","",SUM(BI760:INDEX(BI760:CR760,1,'Настройки'!$B$3)))</x:f>
      </x:c>
      <x:c r="AS760" s="58" t="str">
        <x:f>IF(A760="","",IF('Настройки'!$B$4="Стоимость потребления",AR760*D760,IF('Настройки'!$B$4="Количество",AR760,E760)))</x:f>
      </x:c>
      <x:c r="AT760" s="61" t="str">
        <x:f>IF(OR(A760="",AS760&lt;0,SUM($AS$2:$AS$1001)&lt;=0),"",AS760/SUM($AS$2:$AS$1001))</x:f>
      </x:c>
      <x:c r="AU760" s="61" t="str">
        <x:f>IF(OR(A760="",AS760&lt;0,SUM($AS$2:$AS$1001)&lt;=0),"",SUMIFS($AS$2:$AS$1001,$AS$2:$AS$1001,"&gt;"&amp;AS760)/SUM($AS$2:$AS$1001))</x:f>
      </x:c>
      <x:c r="AV760" s="61" t="str">
        <x:f>IF(OR(A760="",AS760&lt;0,SUM($AS$2:$AS$1001)&lt;=0),"",SUMIFS($AS$2:$AS$1001,$AS$2:$AS$1001,"&gt;="&amp;AS760)/SUM($AS$2:$AS$1001))</x:f>
      </x:c>
      <x:c r="AW760" s="49" t="str">
        <x:f>IF(A760="","",IF(SUM($AS$2:$AS$1001)&lt;=0,"Не определён",IF(AS760&lt;0,"Исключение",IF(AU760&lt;'Настройки'!$B$5,"A",IF(AU760&lt;'Настройки'!$B$6,"B","C")))))</x:f>
      </x:c>
      <x:c r="AX760" s="58" t="str">
        <x:f>IF(A760="","",IF(AQ760=0,"",AVERAGE(BI760:INDEX(BI760:CR760,1,'Настройки'!$B$3))))</x:f>
      </x:c>
      <x:c r="AY760" s="58" t="str">
        <x:f>IF(OR(A760="",AQ760=0),"",STDEVP(BI760:INDEX(BI760:CR760,1,'Настройки'!$B$3)))</x:f>
      </x:c>
      <x:c r="AZ760" s="61" t="str">
        <x:f>IF(OR(A760="",AQ760&lt;'Настройки'!$B$12,AX760&lt;=0,AND('Настройки'!$B$10="Блокировать",COUNTIF(F760:INDEX(F760:AO760,1,'Настройки'!$B$3),"&lt;0")&gt;0)),"",AY760/ABS(AX760))</x:f>
      </x:c>
      <x:c r="BA760" s="49" t="str">
        <x:f>IF(A760="","",IF(AND('Настройки'!$B$10="Блокировать",COUNTIF(F760:INDEX(F760:AO760,1,'Настройки'!$B$3),"&lt;0")&gt;0),"Не определён",IF(AQ760&lt;'Настройки'!$B$12,"Не определён",IF(AX760=0,"Нет спроса",IF(AX760&lt;0,"Не определён",IF(AZ760&lt;='Настройки'!$B$7,"X",IF(AZ760&lt;='Настройки'!$B$8,"Y","Z")))))))</x:f>
      </x:c>
      <x:c r="BB760" s="49" t="str">
        <x:f>IF(OR(A760="",LEN(AW760)&lt;&gt;1,LEN(BA760)&lt;&gt;1),"",AW760&amp;BA760)</x:f>
      </x:c>
      <x:c r="BC760" s="61" t="str">
        <x:f>IF(OR(A760="",AQ760=0),"",(COUNT(BI760:INDEX(BI760:CR760,1,'Настройки'!$B$3))-COUNT(CS760:INDEX(CS760:EB760,1,'Настройки'!$B$3)))/AQ760)</x:f>
      </x:c>
      <x:c r="BD760" s="64" t="str">
        <x:f>IF(OR(A760="",COUNT(CS760:INDEX(CS760:EB760,1,'Настройки'!$B$3))=0),"",AQ760/COUNT(CS760:INDEX(CS760:EB760,1,'Настройки'!$B$3)))</x:f>
      </x:c>
      <x:c r="BE760" s="64" t="str">
        <x:f>IF(OR(A760="",COUNT(CS760:INDEX(CS760:EB760,1,'Настройки'!$B$3))=0),"",IF(AVERAGE(CS760:INDEX(CS760:EB760,1,'Настройки'!$B$3))=0,"",(STDEVP(CS760:INDEX(CS760:EB760,1,'Настройки'!$B$3))/ABS(AVERAGE(CS760:INDEX(CS760:EB760,1,'Настройки'!$B$3))))^2))</x:f>
      </x:c>
      <x:c r="BF760" s="49" t="str">
        <x:f>IF(A760="","",IF(AQ760&lt;3,"Недостаточно",IF(AQ760&lt;6,"Предварительный","Обычный")))</x:f>
      </x:c>
      <x:c r="BG760" s="49" t="str">
        <x:f>IF(A760="","",IF(COUNTIF(F760:INDEX(F760:AO760,1,'Настройки'!$B$3),"&lt;0")&gt;0,IF('Настройки'!$B$10="Блокировать","Отрицательный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"),"")&amp;IF(AQ760&lt;3,"Недостаточно истории. ",IF(AQ760&lt;6,"Предварительная классификация. ",""))&amp;IF(AX760=0,"Нет спроса за горизонт. ","")&amp;IF(AZ760&gt;'Настройки'!$B$11,"Экстремальная вариативность. ",""))</x:f>
      </x:c>
      <x:c r="BH760" s="49" t="str">
        <x:f>IF(A760="","",IFERROR(VLOOKUP(BB760,'Настройки'!$D$3:$E$11,2,FALSE),"Сначала проверьте исходные данные и историю спроса.")&amp;" Уточните срок поставки, MOQ и критичность.")</x:f>
      </x:c>
      <x:c r="BI760" s="50" t="str">
        <x:f>IF(1&gt;'Настройки'!$B$3,"",IF(ISBLANK(F760),IF('Настройки'!$B$9="Нулевой спрос",0,""),IF(F760&lt;0,IF('Настройки'!$B$10="Исключить","",IF('Настройки'!$B$10="Абсолютные значения",ABS(F760),F760)),F760)))</x:f>
      </x:c>
      <x:c r="BJ760" s="50" t="str">
        <x:f>IF(2&gt;'Настройки'!$B$3,"",IF(ISBLANK(G760),IF('Настройки'!$B$9="Нулевой спрос",0,""),IF(G760&lt;0,IF('Настройки'!$B$10="Исключить","",IF('Настройки'!$B$10="Абсолютные значения",ABS(G760),G760)),G760)))</x:f>
      </x:c>
      <x:c r="BK760" s="50" t="str">
        <x:f>IF(3&gt;'Настройки'!$B$3,"",IF(ISBLANK(H760),IF('Настройки'!$B$9="Нулевой спрос",0,""),IF(H760&lt;0,IF('Настройки'!$B$10="Исключить","",IF('Настройки'!$B$10="Абсолютные значения",ABS(H760),H760)),H760)))</x:f>
      </x:c>
      <x:c r="BL760" s="50" t="str">
        <x:f>IF(4&gt;'Настройки'!$B$3,"",IF(ISBLANK(I760),IF('Настройки'!$B$9="Нулевой спрос",0,""),IF(I760&lt;0,IF('Настройки'!$B$10="Исключить","",IF('Настройки'!$B$10="Абсолютные значения",ABS(I760),I760)),I760)))</x:f>
      </x:c>
      <x:c r="BM760" s="50" t="str">
        <x:f>IF(5&gt;'Настройки'!$B$3,"",IF(ISBLANK(J760),IF('Настройки'!$B$9="Нулевой спрос",0,""),IF(J760&lt;0,IF('Настройки'!$B$10="Исключить","",IF('Настройки'!$B$10="Абсолютные значения",ABS(J760),J760)),J760)))</x:f>
      </x:c>
      <x:c r="BN760" s="50" t="str">
        <x:f>IF(6&gt;'Настройки'!$B$3,"",IF(ISBLANK(K760),IF('Настройки'!$B$9="Нулевой спрос",0,""),IF(K760&lt;0,IF('Настройки'!$B$10="Исключить","",IF('Настройки'!$B$10="Абсолютные значения",ABS(K760),K760)),K760)))</x:f>
      </x:c>
      <x:c r="BO760" s="50" t="str">
        <x:f>IF(7&gt;'Настройки'!$B$3,"",IF(ISBLANK(L760),IF('Настройки'!$B$9="Нулевой спрос",0,""),IF(L760&lt;0,IF('Настройки'!$B$10="Исключить","",IF('Настройки'!$B$10="Абсолютные значения",ABS(L760),L760)),L760)))</x:f>
      </x:c>
      <x:c r="BP760" s="50" t="str">
        <x:f>IF(8&gt;'Настройки'!$B$3,"",IF(ISBLANK(M760),IF('Настройки'!$B$9="Нулевой спрос",0,""),IF(M760&lt;0,IF('Настройки'!$B$10="Исключить","",IF('Настройки'!$B$10="Абсолютные значения",ABS(M760),M760)),M760)))</x:f>
      </x:c>
      <x:c r="BQ760" s="50" t="str">
        <x:f>IF(9&gt;'Настройки'!$B$3,"",IF(ISBLANK(N760),IF('Настройки'!$B$9="Нулевой спрос",0,""),IF(N760&lt;0,IF('Настройки'!$B$10="Исключить","",IF('Настройки'!$B$10="Абсолютные значения",ABS(N760),N760)),N760)))</x:f>
      </x:c>
      <x:c r="BR760" s="50" t="str">
        <x:f>IF(10&gt;'Настройки'!$B$3,"",IF(ISBLANK(O760),IF('Настройки'!$B$9="Нулевой спрос",0,""),IF(O760&lt;0,IF('Настройки'!$B$10="Исключить","",IF('Настройки'!$B$10="Абсолютные значения",ABS(O760),O760)),O760)))</x:f>
      </x:c>
      <x:c r="BS760" s="50" t="str">
        <x:f>IF(11&gt;'Настройки'!$B$3,"",IF(ISBLANK(P760),IF('Настройки'!$B$9="Нулевой спрос",0,""),IF(P760&lt;0,IF('Настройки'!$B$10="Исключить","",IF('Настройки'!$B$10="Абсолютные значения",ABS(P760),P760)),P760)))</x:f>
      </x:c>
      <x:c r="BT760" s="50" t="str">
        <x:f>IF(12&gt;'Настройки'!$B$3,"",IF(ISBLANK(Q760),IF('Настройки'!$B$9="Нулевой спрос",0,""),IF(Q760&lt;0,IF('Настройки'!$B$10="Исключить","",IF('Настройки'!$B$10="Абсолютные значения",ABS(Q760),Q760)),Q760)))</x:f>
      </x:c>
      <x:c r="BU760" s="50" t="str">
        <x:f>IF(13&gt;'Настройки'!$B$3,"",IF(ISBLANK(R760),IF('Настройки'!$B$9="Нулевой спрос",0,""),IF(R760&lt;0,IF('Настройки'!$B$10="Исключить","",IF('Настройки'!$B$10="Абсолютные значения",ABS(R760),R760)),R760)))</x:f>
      </x:c>
      <x:c r="BV760" s="50" t="str">
        <x:f>IF(14&gt;'Настройки'!$B$3,"",IF(ISBLANK(S760),IF('Настройки'!$B$9="Нулевой спрос",0,""),IF(S760&lt;0,IF('Настройки'!$B$10="Исключить","",IF('Настройки'!$B$10="Абсолютные значения",ABS(S760),S760)),S760)))</x:f>
      </x:c>
      <x:c r="BW760" s="50" t="str">
        <x:f>IF(15&gt;'Настройки'!$B$3,"",IF(ISBLANK(T760),IF('Настройки'!$B$9="Нулевой спрос",0,""),IF(T760&lt;0,IF('Настройки'!$B$10="Исключить","",IF('Настройки'!$B$10="Абсолютные значения",ABS(T760),T760)),T760)))</x:f>
      </x:c>
      <x:c r="BX760" s="50" t="str">
        <x:f>IF(16&gt;'Настройки'!$B$3,"",IF(ISBLANK(U760),IF('Настройки'!$B$9="Нулевой спрос",0,""),IF(U760&lt;0,IF('Настройки'!$B$10="Исключить","",IF('Настройки'!$B$10="Абсолютные значения",ABS(U760),U760)),U760)))</x:f>
      </x:c>
      <x:c r="BY760" s="50" t="str">
        <x:f>IF(17&gt;'Настройки'!$B$3,"",IF(ISBLANK(V760),IF('Настройки'!$B$9="Нулевой спрос",0,""),IF(V760&lt;0,IF('Настройки'!$B$10="Исключить","",IF('Настройки'!$B$10="Абсолютные значения",ABS(V760),V760)),V760)))</x:f>
      </x:c>
      <x:c r="BZ760" s="50" t="str">
        <x:f>IF(18&gt;'Настройки'!$B$3,"",IF(ISBLANK(W760),IF('Настройки'!$B$9="Нулевой спрос",0,""),IF(W760&lt;0,IF('Настройки'!$B$10="Исключить","",IF('Настройки'!$B$10="Абсолютные значения",ABS(W760),W760)),W760)))</x:f>
      </x:c>
      <x:c r="CA760" s="50" t="str">
        <x:f>IF(19&gt;'Настройки'!$B$3,"",IF(ISBLANK(X760),IF('Настройки'!$B$9="Нулевой спрос",0,""),IF(X760&lt;0,IF('Настройки'!$B$10="Исключить","",IF('Настройки'!$B$10="Абсолютные значения",ABS(X760),X760)),X760)))</x:f>
      </x:c>
      <x:c r="CB760" s="50" t="str">
        <x:f>IF(20&gt;'Настройки'!$B$3,"",IF(ISBLANK(Y760),IF('Настройки'!$B$9="Нулевой спрос",0,""),IF(Y760&lt;0,IF('Настройки'!$B$10="Исключить","",IF('Настройки'!$B$10="Абсолютные значения",ABS(Y760),Y760)),Y760)))</x:f>
      </x:c>
      <x:c r="CC760" s="50" t="str">
        <x:f>IF(21&gt;'Настройки'!$B$3,"",IF(ISBLANK(Z760),IF('Настройки'!$B$9="Нулевой спрос",0,""),IF(Z760&lt;0,IF('Настройки'!$B$10="Исключить","",IF('Настройки'!$B$10="Абсолютные значения",ABS(Z760),Z760)),Z760)))</x:f>
      </x:c>
      <x:c r="CD760" s="50" t="str">
        <x:f>IF(22&gt;'Настройки'!$B$3,"",IF(ISBLANK(AA760),IF('Настройки'!$B$9="Нулевой спрос",0,""),IF(AA760&lt;0,IF('Настройки'!$B$10="Исключить","",IF('Настройки'!$B$10="Абсолютные значения",ABS(AA760),AA760)),AA760)))</x:f>
      </x:c>
      <x:c r="CE760" s="50" t="str">
        <x:f>IF(23&gt;'Настройки'!$B$3,"",IF(ISBLANK(AB760),IF('Настройки'!$B$9="Нулевой спрос",0,""),IF(AB760&lt;0,IF('Настройки'!$B$10="Исключить","",IF('Настройки'!$B$10="Абсолютные значения",ABS(AB760),AB760)),AB760)))</x:f>
      </x:c>
      <x:c r="CF760" s="50" t="str">
        <x:f>IF(24&gt;'Настройки'!$B$3,"",IF(ISBLANK(AC760),IF('Настройки'!$B$9="Нулевой спрос",0,""),IF(AC760&lt;0,IF('Настройки'!$B$10="Исключить","",IF('Настройки'!$B$10="Абсолютные значения",ABS(AC760),AC760)),AC760)))</x:f>
      </x:c>
      <x:c r="CG760" s="50" t="str">
        <x:f>IF(25&gt;'Настройки'!$B$3,"",IF(ISBLANK(AD760),IF('Настройки'!$B$9="Нулевой спрос",0,""),IF(AD760&lt;0,IF('Настройки'!$B$10="Исключить","",IF('Настройки'!$B$10="Абсолютные значения",ABS(AD760),AD760)),AD760)))</x:f>
      </x:c>
      <x:c r="CH760" s="50" t="str">
        <x:f>IF(26&gt;'Настройки'!$B$3,"",IF(ISBLANK(AE760),IF('Настройки'!$B$9="Нулевой спрос",0,""),IF(AE760&lt;0,IF('Настройки'!$B$10="Исключить","",IF('Настройки'!$B$10="Абсолютные значения",ABS(AE760),AE760)),AE760)))</x:f>
      </x:c>
      <x:c r="CI760" s="50" t="str">
        <x:f>IF(27&gt;'Настройки'!$B$3,"",IF(ISBLANK(AF760),IF('Настройки'!$B$9="Нулевой спрос",0,""),IF(AF760&lt;0,IF('Настройки'!$B$10="Исключить","",IF('Настройки'!$B$10="Абсолютные значения",ABS(AF760),AF760)),AF760)))</x:f>
      </x:c>
      <x:c r="CJ760" s="50" t="str">
        <x:f>IF(28&gt;'Настройки'!$B$3,"",IF(ISBLANK(AG760),IF('Настройки'!$B$9="Нулевой спрос",0,""),IF(AG760&lt;0,IF('Настройки'!$B$10="Исключить","",IF('Настройки'!$B$10="Абсолютные значения",ABS(AG760),AG760)),AG760)))</x:f>
      </x:c>
      <x:c r="CK760" s="50" t="str">
        <x:f>IF(29&gt;'Настройки'!$B$3,"",IF(ISBLANK(AH760),IF('Настройки'!$B$9="Нулевой спрос",0,""),IF(AH760&lt;0,IF('Настройки'!$B$10="Исключить","",IF('Настройки'!$B$10="Абсолютные значения",ABS(AH760),AH760)),AH760)))</x:f>
      </x:c>
      <x:c r="CL760" s="50" t="str">
        <x:f>IF(30&gt;'Настройки'!$B$3,"",IF(ISBLANK(AI760),IF('Настройки'!$B$9="Нулевой спрос",0,""),IF(AI760&lt;0,IF('Настройки'!$B$10="Исключить","",IF('Настройки'!$B$10="Абсолютные значения",ABS(AI760),AI760)),AI760)))</x:f>
      </x:c>
      <x:c r="CM760" s="50" t="str">
        <x:f>IF(31&gt;'Настройки'!$B$3,"",IF(ISBLANK(AJ760),IF('Настройки'!$B$9="Нулевой спрос",0,""),IF(AJ760&lt;0,IF('Настройки'!$B$10="Исключить","",IF('Настройки'!$B$10="Абсолютные значения",ABS(AJ760),AJ760)),AJ760)))</x:f>
      </x:c>
      <x:c r="CN760" s="50" t="str">
        <x:f>IF(32&gt;'Настройки'!$B$3,"",IF(ISBLANK(AK760),IF('Настройки'!$B$9="Нулевой спрос",0,""),IF(AK760&lt;0,IF('Настройки'!$B$10="Исключить","",IF('Настройки'!$B$10="Абсолютные значения",ABS(AK760),AK760)),AK760)))</x:f>
      </x:c>
      <x:c r="CO760" s="50" t="str">
        <x:f>IF(33&gt;'Настройки'!$B$3,"",IF(ISBLANK(AL760),IF('Настройки'!$B$9="Нулевой спрос",0,""),IF(AL760&lt;0,IF('Настройки'!$B$10="Исключить","",IF('Настройки'!$B$10="Абсолютные значения",ABS(AL760),AL760)),AL760)))</x:f>
      </x:c>
      <x:c r="CP760" s="50" t="str">
        <x:f>IF(34&gt;'Настройки'!$B$3,"",IF(ISBLANK(AM760),IF('Настройки'!$B$9="Нулевой спрос",0,""),IF(AM760&lt;0,IF('Настройки'!$B$10="Исключить","",IF('Настройки'!$B$10="Абсолютные значения",ABS(AM760),AM760)),AM760)))</x:f>
      </x:c>
      <x:c r="CQ760" s="50" t="str">
        <x:f>IF(35&gt;'Настройки'!$B$3,"",IF(ISBLANK(AN760),IF('Настройки'!$B$9="Нулевой спрос",0,""),IF(AN760&lt;0,IF('Настройки'!$B$10="Исключить","",IF('Настройки'!$B$10="Абсолютные значения",ABS(AN760),AN760)),AN760)))</x:f>
      </x:c>
      <x:c r="CR760" s="50" t="str">
        <x:f>IF(36&gt;'Настройки'!$B$3,"",IF(ISBLANK(AO760),IF('Настройки'!$B$9="Нулевой спрос",0,""),IF(AO760&lt;0,IF('Настройки'!$B$10="Исключить","",IF('Настройки'!$B$10="Абсолютные значения",ABS(AO760),AO760)),AO760)))</x:f>
      </x:c>
      <x:c r="CS760" s="50" t="str">
        <x:f>IF(OR(1&gt;'Настройки'!$B$3,ISBLANK(BI760),BI760=0),"",BI760)</x:f>
      </x:c>
      <x:c r="CT760" s="50" t="str">
        <x:f>IF(OR(2&gt;'Настройки'!$B$3,ISBLANK(BJ760),BJ760=0),"",BJ760)</x:f>
      </x:c>
      <x:c r="CU760" s="50" t="str">
        <x:f>IF(OR(3&gt;'Настройки'!$B$3,ISBLANK(BK760),BK760=0),"",BK760)</x:f>
      </x:c>
      <x:c r="CV760" s="50" t="str">
        <x:f>IF(OR(4&gt;'Настройки'!$B$3,ISBLANK(BL760),BL760=0),"",BL760)</x:f>
      </x:c>
      <x:c r="CW760" s="50" t="str">
        <x:f>IF(OR(5&gt;'Настройки'!$B$3,ISBLANK(BM760),BM760=0),"",BM760)</x:f>
      </x:c>
      <x:c r="CX760" s="50" t="str">
        <x:f>IF(OR(6&gt;'Настройки'!$B$3,ISBLANK(BN760),BN760=0),"",BN760)</x:f>
      </x:c>
      <x:c r="CY760" s="50" t="str">
        <x:f>IF(OR(7&gt;'Настройки'!$B$3,ISBLANK(BO760),BO760=0),"",BO760)</x:f>
      </x:c>
      <x:c r="CZ760" s="50" t="str">
        <x:f>IF(OR(8&gt;'Настройки'!$B$3,ISBLANK(BP760),BP760=0),"",BP760)</x:f>
      </x:c>
      <x:c r="DA760" s="50" t="str">
        <x:f>IF(OR(9&gt;'Настройки'!$B$3,ISBLANK(BQ760),BQ760=0),"",BQ760)</x:f>
      </x:c>
      <x:c r="DB760" s="50" t="str">
        <x:f>IF(OR(10&gt;'Настройки'!$B$3,ISBLANK(BR760),BR760=0),"",BR760)</x:f>
      </x:c>
      <x:c r="DC760" s="50" t="str">
        <x:f>IF(OR(11&gt;'Настройки'!$B$3,ISBLANK(BS760),BS760=0),"",BS760)</x:f>
      </x:c>
      <x:c r="DD760" s="50" t="str">
        <x:f>IF(OR(12&gt;'Настройки'!$B$3,ISBLANK(BT760),BT760=0),"",BT760)</x:f>
      </x:c>
      <x:c r="DE760" s="50" t="str">
        <x:f>IF(OR(13&gt;'Настройки'!$B$3,ISBLANK(BU760),BU760=0),"",BU760)</x:f>
      </x:c>
      <x:c r="DF760" s="50" t="str">
        <x:f>IF(OR(14&gt;'Настройки'!$B$3,ISBLANK(BV760),BV760=0),"",BV760)</x:f>
      </x:c>
      <x:c r="DG760" s="50" t="str">
        <x:f>IF(OR(15&gt;'Настройки'!$B$3,ISBLANK(BW760),BW760=0),"",BW760)</x:f>
      </x:c>
      <x:c r="DH760" s="50" t="str">
        <x:f>IF(OR(16&gt;'Настройки'!$B$3,ISBLANK(BX760),BX760=0),"",BX760)</x:f>
      </x:c>
      <x:c r="DI760" s="50" t="str">
        <x:f>IF(OR(17&gt;'Настройки'!$B$3,ISBLANK(BY760),BY760=0),"",BY760)</x:f>
      </x:c>
      <x:c r="DJ760" s="50" t="str">
        <x:f>IF(OR(18&gt;'Настройки'!$B$3,ISBLANK(BZ760),BZ760=0),"",BZ760)</x:f>
      </x:c>
      <x:c r="DK760" s="50" t="str">
        <x:f>IF(OR(19&gt;'Настройки'!$B$3,ISBLANK(CA760),CA760=0),"",CA760)</x:f>
      </x:c>
      <x:c r="DL760" s="50" t="str">
        <x:f>IF(OR(20&gt;'Настройки'!$B$3,ISBLANK(CB760),CB760=0),"",CB760)</x:f>
      </x:c>
      <x:c r="DM760" s="50" t="str">
        <x:f>IF(OR(21&gt;'Настройки'!$B$3,ISBLANK(CC760),CC760=0),"",CC760)</x:f>
      </x:c>
      <x:c r="DN760" s="50" t="str">
        <x:f>IF(OR(22&gt;'Настройки'!$B$3,ISBLANK(CD760),CD760=0),"",CD760)</x:f>
      </x:c>
      <x:c r="DO760" s="50" t="str">
        <x:f>IF(OR(23&gt;'Настройки'!$B$3,ISBLANK(CE760),CE760=0),"",CE760)</x:f>
      </x:c>
      <x:c r="DP760" s="50" t="str">
        <x:f>IF(OR(24&gt;'Настройки'!$B$3,ISBLANK(CF760),CF760=0),"",CF760)</x:f>
      </x:c>
      <x:c r="DQ760" s="50" t="str">
        <x:f>IF(OR(25&gt;'Настройки'!$B$3,ISBLANK(CG760),CG760=0),"",CG760)</x:f>
      </x:c>
      <x:c r="DR760" s="50" t="str">
        <x:f>IF(OR(26&gt;'Настройки'!$B$3,ISBLANK(CH760),CH760=0),"",CH760)</x:f>
      </x:c>
      <x:c r="DS760" s="50" t="str">
        <x:f>IF(OR(27&gt;'Настройки'!$B$3,ISBLANK(CI760),CI760=0),"",CI760)</x:f>
      </x:c>
      <x:c r="DT760" s="50" t="str">
        <x:f>IF(OR(28&gt;'Настройки'!$B$3,ISBLANK(CJ760),CJ760=0),"",CJ760)</x:f>
      </x:c>
      <x:c r="DU760" s="50" t="str">
        <x:f>IF(OR(29&gt;'Настройки'!$B$3,ISBLANK(CK760),CK760=0),"",CK760)</x:f>
      </x:c>
      <x:c r="DV760" s="50" t="str">
        <x:f>IF(OR(30&gt;'Настройки'!$B$3,ISBLANK(CL760),CL760=0),"",CL760)</x:f>
      </x:c>
      <x:c r="DW760" s="50" t="str">
        <x:f>IF(OR(31&gt;'Настройки'!$B$3,ISBLANK(CM760),CM760=0),"",CM760)</x:f>
      </x:c>
      <x:c r="DX760" s="50" t="str">
        <x:f>IF(OR(32&gt;'Настройки'!$B$3,ISBLANK(CN760),CN760=0),"",CN760)</x:f>
      </x:c>
      <x:c r="DY760" s="50" t="str">
        <x:f>IF(OR(33&gt;'Настройки'!$B$3,ISBLANK(CO760),CO760=0),"",CO760)</x:f>
      </x:c>
      <x:c r="DZ760" s="50" t="str">
        <x:f>IF(OR(34&gt;'Настройки'!$B$3,ISBLANK(CP760),CP760=0),"",CP760)</x:f>
      </x:c>
      <x:c r="EA760" s="50" t="str">
        <x:f>IF(OR(35&gt;'Настройки'!$B$3,ISBLANK(CQ760),CQ760=0),"",CQ760)</x:f>
      </x:c>
      <x:c r="EB760" s="50" t="str">
        <x:f>IF(OR(36&gt;'Настройки'!$B$3,ISBLANK(CR760),CR760=0),"",CR760)</x:f>
      </x:c>
      <x:c r="EC760" s="50" t="str">
        <x:f>IF(A760="","",IF(OR(BB760="AZ",BB760="BZ"),10000+ROW(),IF(AZ760&gt;'Настройки'!$B$11,20000+ROW(),IF(BF760&lt;&gt;"Обычный",30000+ROW(),IF(AX760&lt;=0,40000+ROW(),"")))))</x:f>
      </x:c>
      <x:c r="ED760" s="50" t="str">
        <x:f>IF(EC760="","",COUNTIFS($EC$2:$EC$1001,"&gt;0",$EC$2:$EC$1001,"&lt;"&amp;EC760)+1)</x:f>
      </x:c>
    </x:row>
    <x:row r="761">
      <x:c r="A761" s="115"/>
      <x:c r="B761" s="115"/>
      <x:c r="C761" s="115"/>
      <x:c r="D761" s="118"/>
      <x:c r="E761" s="118"/>
      <x:c r="F761" s="118"/>
      <x:c r="G761" s="118"/>
      <x:c r="H761" s="118"/>
      <x:c r="I761" s="118"/>
      <x:c r="J761" s="118"/>
      <x:c r="K761" s="118"/>
      <x:c r="L761" s="118"/>
      <x:c r="M761" s="118"/>
      <x:c r="N761" s="118"/>
      <x:c r="O761" s="118"/>
      <x:c r="P761" s="118"/>
      <x:c r="Q761" s="118"/>
      <x:c r="R761" s="118"/>
      <x:c r="S761" s="118"/>
      <x:c r="T761" s="118"/>
      <x:c r="U761" s="118"/>
      <x:c r="V761" s="118"/>
      <x:c r="W761" s="118"/>
      <x:c r="X761" s="118"/>
      <x:c r="Y761" s="118"/>
      <x:c r="Z761" s="118"/>
      <x:c r="AA761" s="118"/>
      <x:c r="AB761" s="118"/>
      <x:c r="AC761" s="118"/>
      <x:c r="AD761" s="118"/>
      <x:c r="AE761" s="118"/>
      <x:c r="AF761" s="118"/>
      <x:c r="AG761" s="118"/>
      <x:c r="AH761" s="118"/>
      <x:c r="AI761" s="118"/>
      <x:c r="AJ761" s="118"/>
      <x:c r="AK761" s="118"/>
      <x:c r="AL761" s="118"/>
      <x:c r="AM761" s="118"/>
      <x:c r="AN761" s="118"/>
      <x:c r="AO761" s="118"/>
      <x:c r="AP761" s="115"/>
      <x:c r="AQ761" s="49" t="str">
        <x:f>IF(A761="","",COUNT(BI761:INDEX(BI761:CR761,1,'Настройки'!$B$3)))</x:f>
      </x:c>
      <x:c r="AR761" s="49" t="str">
        <x:f>IF(A761="","",SUM(BI761:INDEX(BI761:CR761,1,'Настройки'!$B$3)))</x:f>
      </x:c>
      <x:c r="AS761" s="58" t="str">
        <x:f>IF(A761="","",IF('Настройки'!$B$4="Стоимость потребления",AR761*D761,IF('Настройки'!$B$4="Количество",AR761,E761)))</x:f>
      </x:c>
      <x:c r="AT761" s="61" t="str">
        <x:f>IF(OR(A761="",AS761&lt;0,SUM($AS$2:$AS$1001)&lt;=0),"",AS761/SUM($AS$2:$AS$1001))</x:f>
      </x:c>
      <x:c r="AU761" s="61" t="str">
        <x:f>IF(OR(A761="",AS761&lt;0,SUM($AS$2:$AS$1001)&lt;=0),"",SUMIFS($AS$2:$AS$1001,$AS$2:$AS$1001,"&gt;"&amp;AS761)/SUM($AS$2:$AS$1001))</x:f>
      </x:c>
      <x:c r="AV761" s="61" t="str">
        <x:f>IF(OR(A761="",AS761&lt;0,SUM($AS$2:$AS$1001)&lt;=0),"",SUMIFS($AS$2:$AS$1001,$AS$2:$AS$1001,"&gt;="&amp;AS761)/SUM($AS$2:$AS$1001))</x:f>
      </x:c>
      <x:c r="AW761" s="49" t="str">
        <x:f>IF(A761="","",IF(SUM($AS$2:$AS$1001)&lt;=0,"Не определён",IF(AS761&lt;0,"Исключение",IF(AU761&lt;'Настройки'!$B$5,"A",IF(AU761&lt;'Настройки'!$B$6,"B","C")))))</x:f>
      </x:c>
      <x:c r="AX761" s="58" t="str">
        <x:f>IF(A761="","",IF(AQ761=0,"",AVERAGE(BI761:INDEX(BI761:CR761,1,'Настройки'!$B$3))))</x:f>
      </x:c>
      <x:c r="AY761" s="58" t="str">
        <x:f>IF(OR(A761="",AQ761=0),"",STDEVP(BI761:INDEX(BI761:CR761,1,'Настройки'!$B$3)))</x:f>
      </x:c>
      <x:c r="AZ761" s="61" t="str">
        <x:f>IF(OR(A761="",AQ761&lt;'Настройки'!$B$12,AX761&lt;=0,AND('Настройки'!$B$10="Блокировать",COUNTIF(F761:INDEX(F761:AO761,1,'Настройки'!$B$3),"&lt;0")&gt;0)),"",AY761/ABS(AX761))</x:f>
      </x:c>
      <x:c r="BA761" s="49" t="str">
        <x:f>IF(A761="","",IF(AND('Настройки'!$B$10="Блокировать",COUNTIF(F761:INDEX(F761:AO761,1,'Настройки'!$B$3),"&lt;0")&gt;0),"Не определён",IF(AQ761&lt;'Настройки'!$B$12,"Не определён",IF(AX761=0,"Нет спроса",IF(AX761&lt;0,"Не определён",IF(AZ761&lt;='Настройки'!$B$7,"X",IF(AZ761&lt;='Настройки'!$B$8,"Y","Z")))))))</x:f>
      </x:c>
      <x:c r="BB761" s="49" t="str">
        <x:f>IF(OR(A761="",LEN(AW761)&lt;&gt;1,LEN(BA761)&lt;&gt;1),"",AW761&amp;BA761)</x:f>
      </x:c>
      <x:c r="BC761" s="61" t="str">
        <x:f>IF(OR(A761="",AQ761=0),"",(COUNT(BI761:INDEX(BI761:CR761,1,'Настройки'!$B$3))-COUNT(CS761:INDEX(CS761:EB761,1,'Настройки'!$B$3)))/AQ761)</x:f>
      </x:c>
      <x:c r="BD761" s="64" t="str">
        <x:f>IF(OR(A761="",COUNT(CS761:INDEX(CS761:EB761,1,'Настройки'!$B$3))=0),"",AQ761/COUNT(CS761:INDEX(CS761:EB761,1,'Настройки'!$B$3)))</x:f>
      </x:c>
      <x:c r="BE761" s="64" t="str">
        <x:f>IF(OR(A761="",COUNT(CS761:INDEX(CS761:EB761,1,'Настройки'!$B$3))=0),"",IF(AVERAGE(CS761:INDEX(CS761:EB761,1,'Настройки'!$B$3))=0,"",(STDEVP(CS761:INDEX(CS761:EB761,1,'Настройки'!$B$3))/ABS(AVERAGE(CS761:INDEX(CS761:EB761,1,'Настройки'!$B$3))))^2))</x:f>
      </x:c>
      <x:c r="BF761" s="49" t="str">
        <x:f>IF(A761="","",IF(AQ761&lt;3,"Недостаточно",IF(AQ761&lt;6,"Предварительный","Обычный")))</x:f>
      </x:c>
      <x:c r="BG761" s="49" t="str">
        <x:f>IF(A761="","",IF(COUNTIF(F761:INDEX(F761:AO761,1,'Настройки'!$B$3),"&lt;0")&gt;0,IF('Настройки'!$B$10="Блокировать","Отрицательный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"),"")&amp;IF(AQ761&lt;3,"Недостаточно истории. ",IF(AQ761&lt;6,"Предварительная классификация. ",""))&amp;IF(AX761=0,"Нет спроса за горизонт. ","")&amp;IF(AZ761&gt;'Настройки'!$B$11,"Экстремальная вариативность. ",""))</x:f>
      </x:c>
      <x:c r="BH761" s="49" t="str">
        <x:f>IF(A761="","",IFERROR(VLOOKUP(BB761,'Настройки'!$D$3:$E$11,2,FALSE),"Сначала проверьте исходные данные и историю спроса.")&amp;" Уточните срок поставки, MOQ и критичность.")</x:f>
      </x:c>
      <x:c r="BI761" s="50" t="str">
        <x:f>IF(1&gt;'Настройки'!$B$3,"",IF(ISBLANK(F761),IF('Настройки'!$B$9="Нулевой спрос",0,""),IF(F761&lt;0,IF('Настройки'!$B$10="Исключить","",IF('Настройки'!$B$10="Абсолютные значения",ABS(F761),F761)),F761)))</x:f>
      </x:c>
      <x:c r="BJ761" s="50" t="str">
        <x:f>IF(2&gt;'Настройки'!$B$3,"",IF(ISBLANK(G761),IF('Настройки'!$B$9="Нулевой спрос",0,""),IF(G761&lt;0,IF('Настройки'!$B$10="Исключить","",IF('Настройки'!$B$10="Абсолютные значения",ABS(G761),G761)),G761)))</x:f>
      </x:c>
      <x:c r="BK761" s="50" t="str">
        <x:f>IF(3&gt;'Настройки'!$B$3,"",IF(ISBLANK(H761),IF('Настройки'!$B$9="Нулевой спрос",0,""),IF(H761&lt;0,IF('Настройки'!$B$10="Исключить","",IF('Настройки'!$B$10="Абсолютные значения",ABS(H761),H761)),H761)))</x:f>
      </x:c>
      <x:c r="BL761" s="50" t="str">
        <x:f>IF(4&gt;'Настройки'!$B$3,"",IF(ISBLANK(I761),IF('Настройки'!$B$9="Нулевой спрос",0,""),IF(I761&lt;0,IF('Настройки'!$B$10="Исключить","",IF('Настройки'!$B$10="Абсолютные значения",ABS(I761),I761)),I761)))</x:f>
      </x:c>
      <x:c r="BM761" s="50" t="str">
        <x:f>IF(5&gt;'Настройки'!$B$3,"",IF(ISBLANK(J761),IF('Настройки'!$B$9="Нулевой спрос",0,""),IF(J761&lt;0,IF('Настройки'!$B$10="Исключить","",IF('Настройки'!$B$10="Абсолютные значения",ABS(J761),J761)),J761)))</x:f>
      </x:c>
      <x:c r="BN761" s="50" t="str">
        <x:f>IF(6&gt;'Настройки'!$B$3,"",IF(ISBLANK(K761),IF('Настройки'!$B$9="Нулевой спрос",0,""),IF(K761&lt;0,IF('Настройки'!$B$10="Исключить","",IF('Настройки'!$B$10="Абсолютные значения",ABS(K761),K761)),K761)))</x:f>
      </x:c>
      <x:c r="BO761" s="50" t="str">
        <x:f>IF(7&gt;'Настройки'!$B$3,"",IF(ISBLANK(L761),IF('Настройки'!$B$9="Нулевой спрос",0,""),IF(L761&lt;0,IF('Настройки'!$B$10="Исключить","",IF('Настройки'!$B$10="Абсолютные значения",ABS(L761),L761)),L761)))</x:f>
      </x:c>
      <x:c r="BP761" s="50" t="str">
        <x:f>IF(8&gt;'Настройки'!$B$3,"",IF(ISBLANK(M761),IF('Настройки'!$B$9="Нулевой спрос",0,""),IF(M761&lt;0,IF('Настройки'!$B$10="Исключить","",IF('Настройки'!$B$10="Абсолютные значения",ABS(M761),M761)),M761)))</x:f>
      </x:c>
      <x:c r="BQ761" s="50" t="str">
        <x:f>IF(9&gt;'Настройки'!$B$3,"",IF(ISBLANK(N761),IF('Настройки'!$B$9="Нулевой спрос",0,""),IF(N761&lt;0,IF('Настройки'!$B$10="Исключить","",IF('Настройки'!$B$10="Абсолютные значения",ABS(N761),N761)),N761)))</x:f>
      </x:c>
      <x:c r="BR761" s="50" t="str">
        <x:f>IF(10&gt;'Настройки'!$B$3,"",IF(ISBLANK(O761),IF('Настройки'!$B$9="Нулевой спрос",0,""),IF(O761&lt;0,IF('Настройки'!$B$10="Исключить","",IF('Настройки'!$B$10="Абсолютные значения",ABS(O761),O761)),O761)))</x:f>
      </x:c>
      <x:c r="BS761" s="50" t="str">
        <x:f>IF(11&gt;'Настройки'!$B$3,"",IF(ISBLANK(P761),IF('Настройки'!$B$9="Нулевой спрос",0,""),IF(P761&lt;0,IF('Настройки'!$B$10="Исключить","",IF('Настройки'!$B$10="Абсолютные значения",ABS(P761),P761)),P761)))</x:f>
      </x:c>
      <x:c r="BT761" s="50" t="str">
        <x:f>IF(12&gt;'Настройки'!$B$3,"",IF(ISBLANK(Q761),IF('Настройки'!$B$9="Нулевой спрос",0,""),IF(Q761&lt;0,IF('Настройки'!$B$10="Исключить","",IF('Настройки'!$B$10="Абсолютные значения",ABS(Q761),Q761)),Q761)))</x:f>
      </x:c>
      <x:c r="BU761" s="50" t="str">
        <x:f>IF(13&gt;'Настройки'!$B$3,"",IF(ISBLANK(R761),IF('Настройки'!$B$9="Нулевой спрос",0,""),IF(R761&lt;0,IF('Настройки'!$B$10="Исключить","",IF('Настройки'!$B$10="Абсолютные значения",ABS(R761),R761)),R761)))</x:f>
      </x:c>
      <x:c r="BV761" s="50" t="str">
        <x:f>IF(14&gt;'Настройки'!$B$3,"",IF(ISBLANK(S761),IF('Настройки'!$B$9="Нулевой спрос",0,""),IF(S761&lt;0,IF('Настройки'!$B$10="Исключить","",IF('Настройки'!$B$10="Абсолютные значения",ABS(S761),S761)),S761)))</x:f>
      </x:c>
      <x:c r="BW761" s="50" t="str">
        <x:f>IF(15&gt;'Настройки'!$B$3,"",IF(ISBLANK(T761),IF('Настройки'!$B$9="Нулевой спрос",0,""),IF(T761&lt;0,IF('Настройки'!$B$10="Исключить","",IF('Настройки'!$B$10="Абсолютные значения",ABS(T761),T761)),T761)))</x:f>
      </x:c>
      <x:c r="BX761" s="50" t="str">
        <x:f>IF(16&gt;'Настройки'!$B$3,"",IF(ISBLANK(U761),IF('Настройки'!$B$9="Нулевой спрос",0,""),IF(U761&lt;0,IF('Настройки'!$B$10="Исключить","",IF('Настройки'!$B$10="Абсолютные значения",ABS(U761),U761)),U761)))</x:f>
      </x:c>
      <x:c r="BY761" s="50" t="str">
        <x:f>IF(17&gt;'Настройки'!$B$3,"",IF(ISBLANK(V761),IF('Настройки'!$B$9="Нулевой спрос",0,""),IF(V761&lt;0,IF('Настройки'!$B$10="Исключить","",IF('Настройки'!$B$10="Абсолютные значения",ABS(V761),V761)),V761)))</x:f>
      </x:c>
      <x:c r="BZ761" s="50" t="str">
        <x:f>IF(18&gt;'Настройки'!$B$3,"",IF(ISBLANK(W761),IF('Настройки'!$B$9="Нулевой спрос",0,""),IF(W761&lt;0,IF('Настройки'!$B$10="Исключить","",IF('Настройки'!$B$10="Абсолютные значения",ABS(W761),W761)),W761)))</x:f>
      </x:c>
      <x:c r="CA761" s="50" t="str">
        <x:f>IF(19&gt;'Настройки'!$B$3,"",IF(ISBLANK(X761),IF('Настройки'!$B$9="Нулевой спрос",0,""),IF(X761&lt;0,IF('Настройки'!$B$10="Исключить","",IF('Настройки'!$B$10="Абсолютные значения",ABS(X761),X761)),X761)))</x:f>
      </x:c>
      <x:c r="CB761" s="50" t="str">
        <x:f>IF(20&gt;'Настройки'!$B$3,"",IF(ISBLANK(Y761),IF('Настройки'!$B$9="Нулевой спрос",0,""),IF(Y761&lt;0,IF('Настройки'!$B$10="Исключить","",IF('Настройки'!$B$10="Абсолютные значения",ABS(Y761),Y761)),Y761)))</x:f>
      </x:c>
      <x:c r="CC761" s="50" t="str">
        <x:f>IF(21&gt;'Настройки'!$B$3,"",IF(ISBLANK(Z761),IF('Настройки'!$B$9="Нулевой спрос",0,""),IF(Z761&lt;0,IF('Настройки'!$B$10="Исключить","",IF('Настройки'!$B$10="Абсолютные значения",ABS(Z761),Z761)),Z761)))</x:f>
      </x:c>
      <x:c r="CD761" s="50" t="str">
        <x:f>IF(22&gt;'Настройки'!$B$3,"",IF(ISBLANK(AA761),IF('Настройки'!$B$9="Нулевой спрос",0,""),IF(AA761&lt;0,IF('Настройки'!$B$10="Исключить","",IF('Настройки'!$B$10="Абсолютные значения",ABS(AA761),AA761)),AA761)))</x:f>
      </x:c>
      <x:c r="CE761" s="50" t="str">
        <x:f>IF(23&gt;'Настройки'!$B$3,"",IF(ISBLANK(AB761),IF('Настройки'!$B$9="Нулевой спрос",0,""),IF(AB761&lt;0,IF('Настройки'!$B$10="Исключить","",IF('Настройки'!$B$10="Абсолютные значения",ABS(AB761),AB761)),AB761)))</x:f>
      </x:c>
      <x:c r="CF761" s="50" t="str">
        <x:f>IF(24&gt;'Настройки'!$B$3,"",IF(ISBLANK(AC761),IF('Настройки'!$B$9="Нулевой спрос",0,""),IF(AC761&lt;0,IF('Настройки'!$B$10="Исключить","",IF('Настройки'!$B$10="Абсолютные значения",ABS(AC761),AC761)),AC761)))</x:f>
      </x:c>
      <x:c r="CG761" s="50" t="str">
        <x:f>IF(25&gt;'Настройки'!$B$3,"",IF(ISBLANK(AD761),IF('Настройки'!$B$9="Нулевой спрос",0,""),IF(AD761&lt;0,IF('Настройки'!$B$10="Исключить","",IF('Настройки'!$B$10="Абсолютные значения",ABS(AD761),AD761)),AD761)))</x:f>
      </x:c>
      <x:c r="CH761" s="50" t="str">
        <x:f>IF(26&gt;'Настройки'!$B$3,"",IF(ISBLANK(AE761),IF('Настройки'!$B$9="Нулевой спрос",0,""),IF(AE761&lt;0,IF('Настройки'!$B$10="Исключить","",IF('Настройки'!$B$10="Абсолютные значения",ABS(AE761),AE761)),AE761)))</x:f>
      </x:c>
      <x:c r="CI761" s="50" t="str">
        <x:f>IF(27&gt;'Настройки'!$B$3,"",IF(ISBLANK(AF761),IF('Настройки'!$B$9="Нулевой спрос",0,""),IF(AF761&lt;0,IF('Настройки'!$B$10="Исключить","",IF('Настройки'!$B$10="Абсолютные значения",ABS(AF761),AF761)),AF761)))</x:f>
      </x:c>
      <x:c r="CJ761" s="50" t="str">
        <x:f>IF(28&gt;'Настройки'!$B$3,"",IF(ISBLANK(AG761),IF('Настройки'!$B$9="Нулевой спрос",0,""),IF(AG761&lt;0,IF('Настройки'!$B$10="Исключить","",IF('Настройки'!$B$10="Абсолютные значения",ABS(AG761),AG761)),AG761)))</x:f>
      </x:c>
      <x:c r="CK761" s="50" t="str">
        <x:f>IF(29&gt;'Настройки'!$B$3,"",IF(ISBLANK(AH761),IF('Настройки'!$B$9="Нулевой спрос",0,""),IF(AH761&lt;0,IF('Настройки'!$B$10="Исключить","",IF('Настройки'!$B$10="Абсолютные значения",ABS(AH761),AH761)),AH761)))</x:f>
      </x:c>
      <x:c r="CL761" s="50" t="str">
        <x:f>IF(30&gt;'Настройки'!$B$3,"",IF(ISBLANK(AI761),IF('Настройки'!$B$9="Нулевой спрос",0,""),IF(AI761&lt;0,IF('Настройки'!$B$10="Исключить","",IF('Настройки'!$B$10="Абсолютные значения",ABS(AI761),AI761)),AI761)))</x:f>
      </x:c>
      <x:c r="CM761" s="50" t="str">
        <x:f>IF(31&gt;'Настройки'!$B$3,"",IF(ISBLANK(AJ761),IF('Настройки'!$B$9="Нулевой спрос",0,""),IF(AJ761&lt;0,IF('Настройки'!$B$10="Исключить","",IF('Настройки'!$B$10="Абсолютные значения",ABS(AJ761),AJ761)),AJ761)))</x:f>
      </x:c>
      <x:c r="CN761" s="50" t="str">
        <x:f>IF(32&gt;'Настройки'!$B$3,"",IF(ISBLANK(AK761),IF('Настройки'!$B$9="Нулевой спрос",0,""),IF(AK761&lt;0,IF('Настройки'!$B$10="Исключить","",IF('Настройки'!$B$10="Абсолютные значения",ABS(AK761),AK761)),AK761)))</x:f>
      </x:c>
      <x:c r="CO761" s="50" t="str">
        <x:f>IF(33&gt;'Настройки'!$B$3,"",IF(ISBLANK(AL761),IF('Настройки'!$B$9="Нулевой спрос",0,""),IF(AL761&lt;0,IF('Настройки'!$B$10="Исключить","",IF('Настройки'!$B$10="Абсолютные значения",ABS(AL761),AL761)),AL761)))</x:f>
      </x:c>
      <x:c r="CP761" s="50" t="str">
        <x:f>IF(34&gt;'Настройки'!$B$3,"",IF(ISBLANK(AM761),IF('Настройки'!$B$9="Нулевой спрос",0,""),IF(AM761&lt;0,IF('Настройки'!$B$10="Исключить","",IF('Настройки'!$B$10="Абсолютные значения",ABS(AM761),AM761)),AM761)))</x:f>
      </x:c>
      <x:c r="CQ761" s="50" t="str">
        <x:f>IF(35&gt;'Настройки'!$B$3,"",IF(ISBLANK(AN761),IF('Настройки'!$B$9="Нулевой спрос",0,""),IF(AN761&lt;0,IF('Настройки'!$B$10="Исключить","",IF('Настройки'!$B$10="Абсолютные значения",ABS(AN761),AN761)),AN761)))</x:f>
      </x:c>
      <x:c r="CR761" s="50" t="str">
        <x:f>IF(36&gt;'Настройки'!$B$3,"",IF(ISBLANK(AO761),IF('Настройки'!$B$9="Нулевой спрос",0,""),IF(AO761&lt;0,IF('Настройки'!$B$10="Исключить","",IF('Настройки'!$B$10="Абсолютные значения",ABS(AO761),AO761)),AO761)))</x:f>
      </x:c>
      <x:c r="CS761" s="50" t="str">
        <x:f>IF(OR(1&gt;'Настройки'!$B$3,ISBLANK(BI761),BI761=0),"",BI761)</x:f>
      </x:c>
      <x:c r="CT761" s="50" t="str">
        <x:f>IF(OR(2&gt;'Настройки'!$B$3,ISBLANK(BJ761),BJ761=0),"",BJ761)</x:f>
      </x:c>
      <x:c r="CU761" s="50" t="str">
        <x:f>IF(OR(3&gt;'Настройки'!$B$3,ISBLANK(BK761),BK761=0),"",BK761)</x:f>
      </x:c>
      <x:c r="CV761" s="50" t="str">
        <x:f>IF(OR(4&gt;'Настройки'!$B$3,ISBLANK(BL761),BL761=0),"",BL761)</x:f>
      </x:c>
      <x:c r="CW761" s="50" t="str">
        <x:f>IF(OR(5&gt;'Настройки'!$B$3,ISBLANK(BM761),BM761=0),"",BM761)</x:f>
      </x:c>
      <x:c r="CX761" s="50" t="str">
        <x:f>IF(OR(6&gt;'Настройки'!$B$3,ISBLANK(BN761),BN761=0),"",BN761)</x:f>
      </x:c>
      <x:c r="CY761" s="50" t="str">
        <x:f>IF(OR(7&gt;'Настройки'!$B$3,ISBLANK(BO761),BO761=0),"",BO761)</x:f>
      </x:c>
      <x:c r="CZ761" s="50" t="str">
        <x:f>IF(OR(8&gt;'Настройки'!$B$3,ISBLANK(BP761),BP761=0),"",BP761)</x:f>
      </x:c>
      <x:c r="DA761" s="50" t="str">
        <x:f>IF(OR(9&gt;'Настройки'!$B$3,ISBLANK(BQ761),BQ761=0),"",BQ761)</x:f>
      </x:c>
      <x:c r="DB761" s="50" t="str">
        <x:f>IF(OR(10&gt;'Настройки'!$B$3,ISBLANK(BR761),BR761=0),"",BR761)</x:f>
      </x:c>
      <x:c r="DC761" s="50" t="str">
        <x:f>IF(OR(11&gt;'Настройки'!$B$3,ISBLANK(BS761),BS761=0),"",BS761)</x:f>
      </x:c>
      <x:c r="DD761" s="50" t="str">
        <x:f>IF(OR(12&gt;'Настройки'!$B$3,ISBLANK(BT761),BT761=0),"",BT761)</x:f>
      </x:c>
      <x:c r="DE761" s="50" t="str">
        <x:f>IF(OR(13&gt;'Настройки'!$B$3,ISBLANK(BU761),BU761=0),"",BU761)</x:f>
      </x:c>
      <x:c r="DF761" s="50" t="str">
        <x:f>IF(OR(14&gt;'Настройки'!$B$3,ISBLANK(BV761),BV761=0),"",BV761)</x:f>
      </x:c>
      <x:c r="DG761" s="50" t="str">
        <x:f>IF(OR(15&gt;'Настройки'!$B$3,ISBLANK(BW761),BW761=0),"",BW761)</x:f>
      </x:c>
      <x:c r="DH761" s="50" t="str">
        <x:f>IF(OR(16&gt;'Настройки'!$B$3,ISBLANK(BX761),BX761=0),"",BX761)</x:f>
      </x:c>
      <x:c r="DI761" s="50" t="str">
        <x:f>IF(OR(17&gt;'Настройки'!$B$3,ISBLANK(BY761),BY761=0),"",BY761)</x:f>
      </x:c>
      <x:c r="DJ761" s="50" t="str">
        <x:f>IF(OR(18&gt;'Настройки'!$B$3,ISBLANK(BZ761),BZ761=0),"",BZ761)</x:f>
      </x:c>
      <x:c r="DK761" s="50" t="str">
        <x:f>IF(OR(19&gt;'Настройки'!$B$3,ISBLANK(CA761),CA761=0),"",CA761)</x:f>
      </x:c>
      <x:c r="DL761" s="50" t="str">
        <x:f>IF(OR(20&gt;'Настройки'!$B$3,ISBLANK(CB761),CB761=0),"",CB761)</x:f>
      </x:c>
      <x:c r="DM761" s="50" t="str">
        <x:f>IF(OR(21&gt;'Настройки'!$B$3,ISBLANK(CC761),CC761=0),"",CC761)</x:f>
      </x:c>
      <x:c r="DN761" s="50" t="str">
        <x:f>IF(OR(22&gt;'Настройки'!$B$3,ISBLANK(CD761),CD761=0),"",CD761)</x:f>
      </x:c>
      <x:c r="DO761" s="50" t="str">
        <x:f>IF(OR(23&gt;'Настройки'!$B$3,ISBLANK(CE761),CE761=0),"",CE761)</x:f>
      </x:c>
      <x:c r="DP761" s="50" t="str">
        <x:f>IF(OR(24&gt;'Настройки'!$B$3,ISBLANK(CF761),CF761=0),"",CF761)</x:f>
      </x:c>
      <x:c r="DQ761" s="50" t="str">
        <x:f>IF(OR(25&gt;'Настройки'!$B$3,ISBLANK(CG761),CG761=0),"",CG761)</x:f>
      </x:c>
      <x:c r="DR761" s="50" t="str">
        <x:f>IF(OR(26&gt;'Настройки'!$B$3,ISBLANK(CH761),CH761=0),"",CH761)</x:f>
      </x:c>
      <x:c r="DS761" s="50" t="str">
        <x:f>IF(OR(27&gt;'Настройки'!$B$3,ISBLANK(CI761),CI761=0),"",CI761)</x:f>
      </x:c>
      <x:c r="DT761" s="50" t="str">
        <x:f>IF(OR(28&gt;'Настройки'!$B$3,ISBLANK(CJ761),CJ761=0),"",CJ761)</x:f>
      </x:c>
      <x:c r="DU761" s="50" t="str">
        <x:f>IF(OR(29&gt;'Настройки'!$B$3,ISBLANK(CK761),CK761=0),"",CK761)</x:f>
      </x:c>
      <x:c r="DV761" s="50" t="str">
        <x:f>IF(OR(30&gt;'Настройки'!$B$3,ISBLANK(CL761),CL761=0),"",CL761)</x:f>
      </x:c>
      <x:c r="DW761" s="50" t="str">
        <x:f>IF(OR(31&gt;'Настройки'!$B$3,ISBLANK(CM761),CM761=0),"",CM761)</x:f>
      </x:c>
      <x:c r="DX761" s="50" t="str">
        <x:f>IF(OR(32&gt;'Настройки'!$B$3,ISBLANK(CN761),CN761=0),"",CN761)</x:f>
      </x:c>
      <x:c r="DY761" s="50" t="str">
        <x:f>IF(OR(33&gt;'Настройки'!$B$3,ISBLANK(CO761),CO761=0),"",CO761)</x:f>
      </x:c>
      <x:c r="DZ761" s="50" t="str">
        <x:f>IF(OR(34&gt;'Настройки'!$B$3,ISBLANK(CP761),CP761=0),"",CP761)</x:f>
      </x:c>
      <x:c r="EA761" s="50" t="str">
        <x:f>IF(OR(35&gt;'Настройки'!$B$3,ISBLANK(CQ761),CQ761=0),"",CQ761)</x:f>
      </x:c>
      <x:c r="EB761" s="50" t="str">
        <x:f>IF(OR(36&gt;'Настройки'!$B$3,ISBLANK(CR761),CR761=0),"",CR761)</x:f>
      </x:c>
      <x:c r="EC761" s="50" t="str">
        <x:f>IF(A761="","",IF(OR(BB761="AZ",BB761="BZ"),10000+ROW(),IF(AZ761&gt;'Настройки'!$B$11,20000+ROW(),IF(BF761&lt;&gt;"Обычный",30000+ROW(),IF(AX761&lt;=0,40000+ROW(),"")))))</x:f>
      </x:c>
      <x:c r="ED761" s="50" t="str">
        <x:f>IF(EC761="","",COUNTIFS($EC$2:$EC$1001,"&gt;0",$EC$2:$EC$1001,"&lt;"&amp;EC761)+1)</x:f>
      </x:c>
    </x:row>
    <x:row r="762">
      <x:c r="A762" s="115"/>
      <x:c r="B762" s="115"/>
      <x:c r="C762" s="115"/>
      <x:c r="D762" s="118"/>
      <x:c r="E762" s="118"/>
      <x:c r="F762" s="118"/>
      <x:c r="G762" s="118"/>
      <x:c r="H762" s="118"/>
      <x:c r="I762" s="118"/>
      <x:c r="J762" s="118"/>
      <x:c r="K762" s="118"/>
      <x:c r="L762" s="118"/>
      <x:c r="M762" s="118"/>
      <x:c r="N762" s="118"/>
      <x:c r="O762" s="118"/>
      <x:c r="P762" s="118"/>
      <x:c r="Q762" s="118"/>
      <x:c r="R762" s="118"/>
      <x:c r="S762" s="118"/>
      <x:c r="T762" s="118"/>
      <x:c r="U762" s="118"/>
      <x:c r="V762" s="118"/>
      <x:c r="W762" s="118"/>
      <x:c r="X762" s="118"/>
      <x:c r="Y762" s="118"/>
      <x:c r="Z762" s="118"/>
      <x:c r="AA762" s="118"/>
      <x:c r="AB762" s="118"/>
      <x:c r="AC762" s="118"/>
      <x:c r="AD762" s="118"/>
      <x:c r="AE762" s="118"/>
      <x:c r="AF762" s="118"/>
      <x:c r="AG762" s="118"/>
      <x:c r="AH762" s="118"/>
      <x:c r="AI762" s="118"/>
      <x:c r="AJ762" s="118"/>
      <x:c r="AK762" s="118"/>
      <x:c r="AL762" s="118"/>
      <x:c r="AM762" s="118"/>
      <x:c r="AN762" s="118"/>
      <x:c r="AO762" s="118"/>
      <x:c r="AP762" s="115"/>
      <x:c r="AQ762" s="49" t="str">
        <x:f>IF(A762="","",COUNT(BI762:INDEX(BI762:CR762,1,'Настройки'!$B$3)))</x:f>
      </x:c>
      <x:c r="AR762" s="49" t="str">
        <x:f>IF(A762="","",SUM(BI762:INDEX(BI762:CR762,1,'Настройки'!$B$3)))</x:f>
      </x:c>
      <x:c r="AS762" s="58" t="str">
        <x:f>IF(A762="","",IF('Настройки'!$B$4="Стоимость потребления",AR762*D762,IF('Настройки'!$B$4="Количество",AR762,E762)))</x:f>
      </x:c>
      <x:c r="AT762" s="61" t="str">
        <x:f>IF(OR(A762="",AS762&lt;0,SUM($AS$2:$AS$1001)&lt;=0),"",AS762/SUM($AS$2:$AS$1001))</x:f>
      </x:c>
      <x:c r="AU762" s="61" t="str">
        <x:f>IF(OR(A762="",AS762&lt;0,SUM($AS$2:$AS$1001)&lt;=0),"",SUMIFS($AS$2:$AS$1001,$AS$2:$AS$1001,"&gt;"&amp;AS762)/SUM($AS$2:$AS$1001))</x:f>
      </x:c>
      <x:c r="AV762" s="61" t="str">
        <x:f>IF(OR(A762="",AS762&lt;0,SUM($AS$2:$AS$1001)&lt;=0),"",SUMIFS($AS$2:$AS$1001,$AS$2:$AS$1001,"&gt;="&amp;AS762)/SUM($AS$2:$AS$1001))</x:f>
      </x:c>
      <x:c r="AW762" s="49" t="str">
        <x:f>IF(A762="","",IF(SUM($AS$2:$AS$1001)&lt;=0,"Не определён",IF(AS762&lt;0,"Исключение",IF(AU762&lt;'Настройки'!$B$5,"A",IF(AU762&lt;'Настройки'!$B$6,"B","C")))))</x:f>
      </x:c>
      <x:c r="AX762" s="58" t="str">
        <x:f>IF(A762="","",IF(AQ762=0,"",AVERAGE(BI762:INDEX(BI762:CR762,1,'Настройки'!$B$3))))</x:f>
      </x:c>
      <x:c r="AY762" s="58" t="str">
        <x:f>IF(OR(A762="",AQ762=0),"",STDEVP(BI762:INDEX(BI762:CR762,1,'Настройки'!$B$3)))</x:f>
      </x:c>
      <x:c r="AZ762" s="61" t="str">
        <x:f>IF(OR(A762="",AQ762&lt;'Настройки'!$B$12,AX762&lt;=0,AND('Настройки'!$B$10="Блокировать",COUNTIF(F762:INDEX(F762:AO762,1,'Настройки'!$B$3),"&lt;0")&gt;0)),"",AY762/ABS(AX762))</x:f>
      </x:c>
      <x:c r="BA762" s="49" t="str">
        <x:f>IF(A762="","",IF(AND('Настройки'!$B$10="Блокировать",COUNTIF(F762:INDEX(F762:AO762,1,'Настройки'!$B$3),"&lt;0")&gt;0),"Не определён",IF(AQ762&lt;'Настройки'!$B$12,"Не определён",IF(AX762=0,"Нет спроса",IF(AX762&lt;0,"Не определён",IF(AZ762&lt;='Настройки'!$B$7,"X",IF(AZ762&lt;='Настройки'!$B$8,"Y","Z")))))))</x:f>
      </x:c>
      <x:c r="BB762" s="49" t="str">
        <x:f>IF(OR(A762="",LEN(AW762)&lt;&gt;1,LEN(BA762)&lt;&gt;1),"",AW762&amp;BA762)</x:f>
      </x:c>
      <x:c r="BC762" s="61" t="str">
        <x:f>IF(OR(A762="",AQ762=0),"",(COUNT(BI762:INDEX(BI762:CR762,1,'Настройки'!$B$3))-COUNT(CS762:INDEX(CS762:EB762,1,'Настройки'!$B$3)))/AQ762)</x:f>
      </x:c>
      <x:c r="BD762" s="64" t="str">
        <x:f>IF(OR(A762="",COUNT(CS762:INDEX(CS762:EB762,1,'Настройки'!$B$3))=0),"",AQ762/COUNT(CS762:INDEX(CS762:EB762,1,'Настройки'!$B$3)))</x:f>
      </x:c>
      <x:c r="BE762" s="64" t="str">
        <x:f>IF(OR(A762="",COUNT(CS762:INDEX(CS762:EB762,1,'Настройки'!$B$3))=0),"",IF(AVERAGE(CS762:INDEX(CS762:EB762,1,'Настройки'!$B$3))=0,"",(STDEVP(CS762:INDEX(CS762:EB762,1,'Настройки'!$B$3))/ABS(AVERAGE(CS762:INDEX(CS762:EB762,1,'Настройки'!$B$3))))^2))</x:f>
      </x:c>
      <x:c r="BF762" s="49" t="str">
        <x:f>IF(A762="","",IF(AQ762&lt;3,"Недостаточно",IF(AQ762&lt;6,"Предварительный","Обычный")))</x:f>
      </x:c>
      <x:c r="BG762" s="49" t="str">
        <x:f>IF(A762="","",IF(COUNTIF(F762:INDEX(F762:AO762,1,'Настройки'!$B$3),"&lt;0")&gt;0,IF('Настройки'!$B$10="Блокировать","Отрицательный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"),"")&amp;IF(AQ762&lt;3,"Недостаточно истории. ",IF(AQ762&lt;6,"Предварительная классификация. ",""))&amp;IF(AX762=0,"Нет спроса за горизонт. ","")&amp;IF(AZ762&gt;'Настройки'!$B$11,"Экстремальная вариативность. ",""))</x:f>
      </x:c>
      <x:c r="BH762" s="49" t="str">
        <x:f>IF(A762="","",IFERROR(VLOOKUP(BB762,'Настройки'!$D$3:$E$11,2,FALSE),"Сначала проверьте исходные данные и историю спроса.")&amp;" Уточните срок поставки, MOQ и критичность.")</x:f>
      </x:c>
      <x:c r="BI762" s="50" t="str">
        <x:f>IF(1&gt;'Настройки'!$B$3,"",IF(ISBLANK(F762),IF('Настройки'!$B$9="Нулевой спрос",0,""),IF(F762&lt;0,IF('Настройки'!$B$10="Исключить","",IF('Настройки'!$B$10="Абсолютные значения",ABS(F762),F762)),F762)))</x:f>
      </x:c>
      <x:c r="BJ762" s="50" t="str">
        <x:f>IF(2&gt;'Настройки'!$B$3,"",IF(ISBLANK(G762),IF('Настройки'!$B$9="Нулевой спрос",0,""),IF(G762&lt;0,IF('Настройки'!$B$10="Исключить","",IF('Настройки'!$B$10="Абсолютные значения",ABS(G762),G762)),G762)))</x:f>
      </x:c>
      <x:c r="BK762" s="50" t="str">
        <x:f>IF(3&gt;'Настройки'!$B$3,"",IF(ISBLANK(H762),IF('Настройки'!$B$9="Нулевой спрос",0,""),IF(H762&lt;0,IF('Настройки'!$B$10="Исключить","",IF('Настройки'!$B$10="Абсолютные значения",ABS(H762),H762)),H762)))</x:f>
      </x:c>
      <x:c r="BL762" s="50" t="str">
        <x:f>IF(4&gt;'Настройки'!$B$3,"",IF(ISBLANK(I762),IF('Настройки'!$B$9="Нулевой спрос",0,""),IF(I762&lt;0,IF('Настройки'!$B$10="Исключить","",IF('Настройки'!$B$10="Абсолютные значения",ABS(I762),I762)),I762)))</x:f>
      </x:c>
      <x:c r="BM762" s="50" t="str">
        <x:f>IF(5&gt;'Настройки'!$B$3,"",IF(ISBLANK(J762),IF('Настройки'!$B$9="Нулевой спрос",0,""),IF(J762&lt;0,IF('Настройки'!$B$10="Исключить","",IF('Настройки'!$B$10="Абсолютные значения",ABS(J762),J762)),J762)))</x:f>
      </x:c>
      <x:c r="BN762" s="50" t="str">
        <x:f>IF(6&gt;'Настройки'!$B$3,"",IF(ISBLANK(K762),IF('Настройки'!$B$9="Нулевой спрос",0,""),IF(K762&lt;0,IF('Настройки'!$B$10="Исключить","",IF('Настройки'!$B$10="Абсолютные значения",ABS(K762),K762)),K762)))</x:f>
      </x:c>
      <x:c r="BO762" s="50" t="str">
        <x:f>IF(7&gt;'Настройки'!$B$3,"",IF(ISBLANK(L762),IF('Настройки'!$B$9="Нулевой спрос",0,""),IF(L762&lt;0,IF('Настройки'!$B$10="Исключить","",IF('Настройки'!$B$10="Абсолютные значения",ABS(L762),L762)),L762)))</x:f>
      </x:c>
      <x:c r="BP762" s="50" t="str">
        <x:f>IF(8&gt;'Настройки'!$B$3,"",IF(ISBLANK(M762),IF('Настройки'!$B$9="Нулевой спрос",0,""),IF(M762&lt;0,IF('Настройки'!$B$10="Исключить","",IF('Настройки'!$B$10="Абсолютные значения",ABS(M762),M762)),M762)))</x:f>
      </x:c>
      <x:c r="BQ762" s="50" t="str">
        <x:f>IF(9&gt;'Настройки'!$B$3,"",IF(ISBLANK(N762),IF('Настройки'!$B$9="Нулевой спрос",0,""),IF(N762&lt;0,IF('Настройки'!$B$10="Исключить","",IF('Настройки'!$B$10="Абсолютные значения",ABS(N762),N762)),N762)))</x:f>
      </x:c>
      <x:c r="BR762" s="50" t="str">
        <x:f>IF(10&gt;'Настройки'!$B$3,"",IF(ISBLANK(O762),IF('Настройки'!$B$9="Нулевой спрос",0,""),IF(O762&lt;0,IF('Настройки'!$B$10="Исключить","",IF('Настройки'!$B$10="Абсолютные значения",ABS(O762),O762)),O762)))</x:f>
      </x:c>
      <x:c r="BS762" s="50" t="str">
        <x:f>IF(11&gt;'Настройки'!$B$3,"",IF(ISBLANK(P762),IF('Настройки'!$B$9="Нулевой спрос",0,""),IF(P762&lt;0,IF('Настройки'!$B$10="Исключить","",IF('Настройки'!$B$10="Абсолютные значения",ABS(P762),P762)),P762)))</x:f>
      </x:c>
      <x:c r="BT762" s="50" t="str">
        <x:f>IF(12&gt;'Настройки'!$B$3,"",IF(ISBLANK(Q762),IF('Настройки'!$B$9="Нулевой спрос",0,""),IF(Q762&lt;0,IF('Настройки'!$B$10="Исключить","",IF('Настройки'!$B$10="Абсолютные значения",ABS(Q762),Q762)),Q762)))</x:f>
      </x:c>
      <x:c r="BU762" s="50" t="str">
        <x:f>IF(13&gt;'Настройки'!$B$3,"",IF(ISBLANK(R762),IF('Настройки'!$B$9="Нулевой спрос",0,""),IF(R762&lt;0,IF('Настройки'!$B$10="Исключить","",IF('Настройки'!$B$10="Абсолютные значения",ABS(R762),R762)),R762)))</x:f>
      </x:c>
      <x:c r="BV762" s="50" t="str">
        <x:f>IF(14&gt;'Настройки'!$B$3,"",IF(ISBLANK(S762),IF('Настройки'!$B$9="Нулевой спрос",0,""),IF(S762&lt;0,IF('Настройки'!$B$10="Исключить","",IF('Настройки'!$B$10="Абсолютные значения",ABS(S762),S762)),S762)))</x:f>
      </x:c>
      <x:c r="BW762" s="50" t="str">
        <x:f>IF(15&gt;'Настройки'!$B$3,"",IF(ISBLANK(T762),IF('Настройки'!$B$9="Нулевой спрос",0,""),IF(T762&lt;0,IF('Настройки'!$B$10="Исключить","",IF('Настройки'!$B$10="Абсолютные значения",ABS(T762),T762)),T762)))</x:f>
      </x:c>
      <x:c r="BX762" s="50" t="str">
        <x:f>IF(16&gt;'Настройки'!$B$3,"",IF(ISBLANK(U762),IF('Настройки'!$B$9="Нулевой спрос",0,""),IF(U762&lt;0,IF('Настройки'!$B$10="Исключить","",IF('Настройки'!$B$10="Абсолютные значения",ABS(U762),U762)),U762)))</x:f>
      </x:c>
      <x:c r="BY762" s="50" t="str">
        <x:f>IF(17&gt;'Настройки'!$B$3,"",IF(ISBLANK(V762),IF('Настройки'!$B$9="Нулевой спрос",0,""),IF(V762&lt;0,IF('Настройки'!$B$10="Исключить","",IF('Настройки'!$B$10="Абсолютные значения",ABS(V762),V762)),V762)))</x:f>
      </x:c>
      <x:c r="BZ762" s="50" t="str">
        <x:f>IF(18&gt;'Настройки'!$B$3,"",IF(ISBLANK(W762),IF('Настройки'!$B$9="Нулевой спрос",0,""),IF(W762&lt;0,IF('Настройки'!$B$10="Исключить","",IF('Настройки'!$B$10="Абсолютные значения",ABS(W762),W762)),W762)))</x:f>
      </x:c>
      <x:c r="CA762" s="50" t="str">
        <x:f>IF(19&gt;'Настройки'!$B$3,"",IF(ISBLANK(X762),IF('Настройки'!$B$9="Нулевой спрос",0,""),IF(X762&lt;0,IF('Настройки'!$B$10="Исключить","",IF('Настройки'!$B$10="Абсолютные значения",ABS(X762),X762)),X762)))</x:f>
      </x:c>
      <x:c r="CB762" s="50" t="str">
        <x:f>IF(20&gt;'Настройки'!$B$3,"",IF(ISBLANK(Y762),IF('Настройки'!$B$9="Нулевой спрос",0,""),IF(Y762&lt;0,IF('Настройки'!$B$10="Исключить","",IF('Настройки'!$B$10="Абсолютные значения",ABS(Y762),Y762)),Y762)))</x:f>
      </x:c>
      <x:c r="CC762" s="50" t="str">
        <x:f>IF(21&gt;'Настройки'!$B$3,"",IF(ISBLANK(Z762),IF('Настройки'!$B$9="Нулевой спрос",0,""),IF(Z762&lt;0,IF('Настройки'!$B$10="Исключить","",IF('Настройки'!$B$10="Абсолютные значения",ABS(Z762),Z762)),Z762)))</x:f>
      </x:c>
      <x:c r="CD762" s="50" t="str">
        <x:f>IF(22&gt;'Настройки'!$B$3,"",IF(ISBLANK(AA762),IF('Настройки'!$B$9="Нулевой спрос",0,""),IF(AA762&lt;0,IF('Настройки'!$B$10="Исключить","",IF('Настройки'!$B$10="Абсолютные значения",ABS(AA762),AA762)),AA762)))</x:f>
      </x:c>
      <x:c r="CE762" s="50" t="str">
        <x:f>IF(23&gt;'Настройки'!$B$3,"",IF(ISBLANK(AB762),IF('Настройки'!$B$9="Нулевой спрос",0,""),IF(AB762&lt;0,IF('Настройки'!$B$10="Исключить","",IF('Настройки'!$B$10="Абсолютные значения",ABS(AB762),AB762)),AB762)))</x:f>
      </x:c>
      <x:c r="CF762" s="50" t="str">
        <x:f>IF(24&gt;'Настройки'!$B$3,"",IF(ISBLANK(AC762),IF('Настройки'!$B$9="Нулевой спрос",0,""),IF(AC762&lt;0,IF('Настройки'!$B$10="Исключить","",IF('Настройки'!$B$10="Абсолютные значения",ABS(AC762),AC762)),AC762)))</x:f>
      </x:c>
      <x:c r="CG762" s="50" t="str">
        <x:f>IF(25&gt;'Настройки'!$B$3,"",IF(ISBLANK(AD762),IF('Настройки'!$B$9="Нулевой спрос",0,""),IF(AD762&lt;0,IF('Настройки'!$B$10="Исключить","",IF('Настройки'!$B$10="Абсолютные значения",ABS(AD762),AD762)),AD762)))</x:f>
      </x:c>
      <x:c r="CH762" s="50" t="str">
        <x:f>IF(26&gt;'Настройки'!$B$3,"",IF(ISBLANK(AE762),IF('Настройки'!$B$9="Нулевой спрос",0,""),IF(AE762&lt;0,IF('Настройки'!$B$10="Исключить","",IF('Настройки'!$B$10="Абсолютные значения",ABS(AE762),AE762)),AE762)))</x:f>
      </x:c>
      <x:c r="CI762" s="50" t="str">
        <x:f>IF(27&gt;'Настройки'!$B$3,"",IF(ISBLANK(AF762),IF('Настройки'!$B$9="Нулевой спрос",0,""),IF(AF762&lt;0,IF('Настройки'!$B$10="Исключить","",IF('Настройки'!$B$10="Абсолютные значения",ABS(AF762),AF762)),AF762)))</x:f>
      </x:c>
      <x:c r="CJ762" s="50" t="str">
        <x:f>IF(28&gt;'Настройки'!$B$3,"",IF(ISBLANK(AG762),IF('Настройки'!$B$9="Нулевой спрос",0,""),IF(AG762&lt;0,IF('Настройки'!$B$10="Исключить","",IF('Настройки'!$B$10="Абсолютные значения",ABS(AG762),AG762)),AG762)))</x:f>
      </x:c>
      <x:c r="CK762" s="50" t="str">
        <x:f>IF(29&gt;'Настройки'!$B$3,"",IF(ISBLANK(AH762),IF('Настройки'!$B$9="Нулевой спрос",0,""),IF(AH762&lt;0,IF('Настройки'!$B$10="Исключить","",IF('Настройки'!$B$10="Абсолютные значения",ABS(AH762),AH762)),AH762)))</x:f>
      </x:c>
      <x:c r="CL762" s="50" t="str">
        <x:f>IF(30&gt;'Настройки'!$B$3,"",IF(ISBLANK(AI762),IF('Настройки'!$B$9="Нулевой спрос",0,""),IF(AI762&lt;0,IF('Настройки'!$B$10="Исключить","",IF('Настройки'!$B$10="Абсолютные значения",ABS(AI762),AI762)),AI762)))</x:f>
      </x:c>
      <x:c r="CM762" s="50" t="str">
        <x:f>IF(31&gt;'Настройки'!$B$3,"",IF(ISBLANK(AJ762),IF('Настройки'!$B$9="Нулевой спрос",0,""),IF(AJ762&lt;0,IF('Настройки'!$B$10="Исключить","",IF('Настройки'!$B$10="Абсолютные значения",ABS(AJ762),AJ762)),AJ762)))</x:f>
      </x:c>
      <x:c r="CN762" s="50" t="str">
        <x:f>IF(32&gt;'Настройки'!$B$3,"",IF(ISBLANK(AK762),IF('Настройки'!$B$9="Нулевой спрос",0,""),IF(AK762&lt;0,IF('Настройки'!$B$10="Исключить","",IF('Настройки'!$B$10="Абсолютные значения",ABS(AK762),AK762)),AK762)))</x:f>
      </x:c>
      <x:c r="CO762" s="50" t="str">
        <x:f>IF(33&gt;'Настройки'!$B$3,"",IF(ISBLANK(AL762),IF('Настройки'!$B$9="Нулевой спрос",0,""),IF(AL762&lt;0,IF('Настройки'!$B$10="Исключить","",IF('Настройки'!$B$10="Абсолютные значения",ABS(AL762),AL762)),AL762)))</x:f>
      </x:c>
      <x:c r="CP762" s="50" t="str">
        <x:f>IF(34&gt;'Настройки'!$B$3,"",IF(ISBLANK(AM762),IF('Настройки'!$B$9="Нулевой спрос",0,""),IF(AM762&lt;0,IF('Настройки'!$B$10="Исключить","",IF('Настройки'!$B$10="Абсолютные значения",ABS(AM762),AM762)),AM762)))</x:f>
      </x:c>
      <x:c r="CQ762" s="50" t="str">
        <x:f>IF(35&gt;'Настройки'!$B$3,"",IF(ISBLANK(AN762),IF('Настройки'!$B$9="Нулевой спрос",0,""),IF(AN762&lt;0,IF('Настройки'!$B$10="Исключить","",IF('Настройки'!$B$10="Абсолютные значения",ABS(AN762),AN762)),AN762)))</x:f>
      </x:c>
      <x:c r="CR762" s="50" t="str">
        <x:f>IF(36&gt;'Настройки'!$B$3,"",IF(ISBLANK(AO762),IF('Настройки'!$B$9="Нулевой спрос",0,""),IF(AO762&lt;0,IF('Настройки'!$B$10="Исключить","",IF('Настройки'!$B$10="Абсолютные значения",ABS(AO762),AO762)),AO762)))</x:f>
      </x:c>
      <x:c r="CS762" s="50" t="str">
        <x:f>IF(OR(1&gt;'Настройки'!$B$3,ISBLANK(BI762),BI762=0),"",BI762)</x:f>
      </x:c>
      <x:c r="CT762" s="50" t="str">
        <x:f>IF(OR(2&gt;'Настройки'!$B$3,ISBLANK(BJ762),BJ762=0),"",BJ762)</x:f>
      </x:c>
      <x:c r="CU762" s="50" t="str">
        <x:f>IF(OR(3&gt;'Настройки'!$B$3,ISBLANK(BK762),BK762=0),"",BK762)</x:f>
      </x:c>
      <x:c r="CV762" s="50" t="str">
        <x:f>IF(OR(4&gt;'Настройки'!$B$3,ISBLANK(BL762),BL762=0),"",BL762)</x:f>
      </x:c>
      <x:c r="CW762" s="50" t="str">
        <x:f>IF(OR(5&gt;'Настройки'!$B$3,ISBLANK(BM762),BM762=0),"",BM762)</x:f>
      </x:c>
      <x:c r="CX762" s="50" t="str">
        <x:f>IF(OR(6&gt;'Настройки'!$B$3,ISBLANK(BN762),BN762=0),"",BN762)</x:f>
      </x:c>
      <x:c r="CY762" s="50" t="str">
        <x:f>IF(OR(7&gt;'Настройки'!$B$3,ISBLANK(BO762),BO762=0),"",BO762)</x:f>
      </x:c>
      <x:c r="CZ762" s="50" t="str">
        <x:f>IF(OR(8&gt;'Настройки'!$B$3,ISBLANK(BP762),BP762=0),"",BP762)</x:f>
      </x:c>
      <x:c r="DA762" s="50" t="str">
        <x:f>IF(OR(9&gt;'Настройки'!$B$3,ISBLANK(BQ762),BQ762=0),"",BQ762)</x:f>
      </x:c>
      <x:c r="DB762" s="50" t="str">
        <x:f>IF(OR(10&gt;'Настройки'!$B$3,ISBLANK(BR762),BR762=0),"",BR762)</x:f>
      </x:c>
      <x:c r="DC762" s="50" t="str">
        <x:f>IF(OR(11&gt;'Настройки'!$B$3,ISBLANK(BS762),BS762=0),"",BS762)</x:f>
      </x:c>
      <x:c r="DD762" s="50" t="str">
        <x:f>IF(OR(12&gt;'Настройки'!$B$3,ISBLANK(BT762),BT762=0),"",BT762)</x:f>
      </x:c>
      <x:c r="DE762" s="50" t="str">
        <x:f>IF(OR(13&gt;'Настройки'!$B$3,ISBLANK(BU762),BU762=0),"",BU762)</x:f>
      </x:c>
      <x:c r="DF762" s="50" t="str">
        <x:f>IF(OR(14&gt;'Настройки'!$B$3,ISBLANK(BV762),BV762=0),"",BV762)</x:f>
      </x:c>
      <x:c r="DG762" s="50" t="str">
        <x:f>IF(OR(15&gt;'Настройки'!$B$3,ISBLANK(BW762),BW762=0),"",BW762)</x:f>
      </x:c>
      <x:c r="DH762" s="50" t="str">
        <x:f>IF(OR(16&gt;'Настройки'!$B$3,ISBLANK(BX762),BX762=0),"",BX762)</x:f>
      </x:c>
      <x:c r="DI762" s="50" t="str">
        <x:f>IF(OR(17&gt;'Настройки'!$B$3,ISBLANK(BY762),BY762=0),"",BY762)</x:f>
      </x:c>
      <x:c r="DJ762" s="50" t="str">
        <x:f>IF(OR(18&gt;'Настройки'!$B$3,ISBLANK(BZ762),BZ762=0),"",BZ762)</x:f>
      </x:c>
      <x:c r="DK762" s="50" t="str">
        <x:f>IF(OR(19&gt;'Настройки'!$B$3,ISBLANK(CA762),CA762=0),"",CA762)</x:f>
      </x:c>
      <x:c r="DL762" s="50" t="str">
        <x:f>IF(OR(20&gt;'Настройки'!$B$3,ISBLANK(CB762),CB762=0),"",CB762)</x:f>
      </x:c>
      <x:c r="DM762" s="50" t="str">
        <x:f>IF(OR(21&gt;'Настройки'!$B$3,ISBLANK(CC762),CC762=0),"",CC762)</x:f>
      </x:c>
      <x:c r="DN762" s="50" t="str">
        <x:f>IF(OR(22&gt;'Настройки'!$B$3,ISBLANK(CD762),CD762=0),"",CD762)</x:f>
      </x:c>
      <x:c r="DO762" s="50" t="str">
        <x:f>IF(OR(23&gt;'Настройки'!$B$3,ISBLANK(CE762),CE762=0),"",CE762)</x:f>
      </x:c>
      <x:c r="DP762" s="50" t="str">
        <x:f>IF(OR(24&gt;'Настройки'!$B$3,ISBLANK(CF762),CF762=0),"",CF762)</x:f>
      </x:c>
      <x:c r="DQ762" s="50" t="str">
        <x:f>IF(OR(25&gt;'Настройки'!$B$3,ISBLANK(CG762),CG762=0),"",CG762)</x:f>
      </x:c>
      <x:c r="DR762" s="50" t="str">
        <x:f>IF(OR(26&gt;'Настройки'!$B$3,ISBLANK(CH762),CH762=0),"",CH762)</x:f>
      </x:c>
      <x:c r="DS762" s="50" t="str">
        <x:f>IF(OR(27&gt;'Настройки'!$B$3,ISBLANK(CI762),CI762=0),"",CI762)</x:f>
      </x:c>
      <x:c r="DT762" s="50" t="str">
        <x:f>IF(OR(28&gt;'Настройки'!$B$3,ISBLANK(CJ762),CJ762=0),"",CJ762)</x:f>
      </x:c>
      <x:c r="DU762" s="50" t="str">
        <x:f>IF(OR(29&gt;'Настройки'!$B$3,ISBLANK(CK762),CK762=0),"",CK762)</x:f>
      </x:c>
      <x:c r="DV762" s="50" t="str">
        <x:f>IF(OR(30&gt;'Настройки'!$B$3,ISBLANK(CL762),CL762=0),"",CL762)</x:f>
      </x:c>
      <x:c r="DW762" s="50" t="str">
        <x:f>IF(OR(31&gt;'Настройки'!$B$3,ISBLANK(CM762),CM762=0),"",CM762)</x:f>
      </x:c>
      <x:c r="DX762" s="50" t="str">
        <x:f>IF(OR(32&gt;'Настройки'!$B$3,ISBLANK(CN762),CN762=0),"",CN762)</x:f>
      </x:c>
      <x:c r="DY762" s="50" t="str">
        <x:f>IF(OR(33&gt;'Настройки'!$B$3,ISBLANK(CO762),CO762=0),"",CO762)</x:f>
      </x:c>
      <x:c r="DZ762" s="50" t="str">
        <x:f>IF(OR(34&gt;'Настройки'!$B$3,ISBLANK(CP762),CP762=0),"",CP762)</x:f>
      </x:c>
      <x:c r="EA762" s="50" t="str">
        <x:f>IF(OR(35&gt;'Настройки'!$B$3,ISBLANK(CQ762),CQ762=0),"",CQ762)</x:f>
      </x:c>
      <x:c r="EB762" s="50" t="str">
        <x:f>IF(OR(36&gt;'Настройки'!$B$3,ISBLANK(CR762),CR762=0),"",CR762)</x:f>
      </x:c>
      <x:c r="EC762" s="50" t="str">
        <x:f>IF(A762="","",IF(OR(BB762="AZ",BB762="BZ"),10000+ROW(),IF(AZ762&gt;'Настройки'!$B$11,20000+ROW(),IF(BF762&lt;&gt;"Обычный",30000+ROW(),IF(AX762&lt;=0,40000+ROW(),"")))))</x:f>
      </x:c>
      <x:c r="ED762" s="50" t="str">
        <x:f>IF(EC762="","",COUNTIFS($EC$2:$EC$1001,"&gt;0",$EC$2:$EC$1001,"&lt;"&amp;EC762)+1)</x:f>
      </x:c>
    </x:row>
    <x:row r="763">
      <x:c r="A763" s="115"/>
      <x:c r="B763" s="115"/>
      <x:c r="C763" s="115"/>
      <x:c r="D763" s="118"/>
      <x:c r="E763" s="118"/>
      <x:c r="F763" s="118"/>
      <x:c r="G763" s="118"/>
      <x:c r="H763" s="118"/>
      <x:c r="I763" s="118"/>
      <x:c r="J763" s="118"/>
      <x:c r="K763" s="118"/>
      <x:c r="L763" s="118"/>
      <x:c r="M763" s="118"/>
      <x:c r="N763" s="118"/>
      <x:c r="O763" s="118"/>
      <x:c r="P763" s="118"/>
      <x:c r="Q763" s="118"/>
      <x:c r="R763" s="118"/>
      <x:c r="S763" s="118"/>
      <x:c r="T763" s="118"/>
      <x:c r="U763" s="118"/>
      <x:c r="V763" s="118"/>
      <x:c r="W763" s="118"/>
      <x:c r="X763" s="118"/>
      <x:c r="Y763" s="118"/>
      <x:c r="Z763" s="118"/>
      <x:c r="AA763" s="118"/>
      <x:c r="AB763" s="118"/>
      <x:c r="AC763" s="118"/>
      <x:c r="AD763" s="118"/>
      <x:c r="AE763" s="118"/>
      <x:c r="AF763" s="118"/>
      <x:c r="AG763" s="118"/>
      <x:c r="AH763" s="118"/>
      <x:c r="AI763" s="118"/>
      <x:c r="AJ763" s="118"/>
      <x:c r="AK763" s="118"/>
      <x:c r="AL763" s="118"/>
      <x:c r="AM763" s="118"/>
      <x:c r="AN763" s="118"/>
      <x:c r="AO763" s="118"/>
      <x:c r="AP763" s="115"/>
      <x:c r="AQ763" s="49" t="str">
        <x:f>IF(A763="","",COUNT(BI763:INDEX(BI763:CR763,1,'Настройки'!$B$3)))</x:f>
      </x:c>
      <x:c r="AR763" s="49" t="str">
        <x:f>IF(A763="","",SUM(BI763:INDEX(BI763:CR763,1,'Настройки'!$B$3)))</x:f>
      </x:c>
      <x:c r="AS763" s="58" t="str">
        <x:f>IF(A763="","",IF('Настройки'!$B$4="Стоимость потребления",AR763*D763,IF('Настройки'!$B$4="Количество",AR763,E763)))</x:f>
      </x:c>
      <x:c r="AT763" s="61" t="str">
        <x:f>IF(OR(A763="",AS763&lt;0,SUM($AS$2:$AS$1001)&lt;=0),"",AS763/SUM($AS$2:$AS$1001))</x:f>
      </x:c>
      <x:c r="AU763" s="61" t="str">
        <x:f>IF(OR(A763="",AS763&lt;0,SUM($AS$2:$AS$1001)&lt;=0),"",SUMIFS($AS$2:$AS$1001,$AS$2:$AS$1001,"&gt;"&amp;AS763)/SUM($AS$2:$AS$1001))</x:f>
      </x:c>
      <x:c r="AV763" s="61" t="str">
        <x:f>IF(OR(A763="",AS763&lt;0,SUM($AS$2:$AS$1001)&lt;=0),"",SUMIFS($AS$2:$AS$1001,$AS$2:$AS$1001,"&gt;="&amp;AS763)/SUM($AS$2:$AS$1001))</x:f>
      </x:c>
      <x:c r="AW763" s="49" t="str">
        <x:f>IF(A763="","",IF(SUM($AS$2:$AS$1001)&lt;=0,"Не определён",IF(AS763&lt;0,"Исключение",IF(AU763&lt;'Настройки'!$B$5,"A",IF(AU763&lt;'Настройки'!$B$6,"B","C")))))</x:f>
      </x:c>
      <x:c r="AX763" s="58" t="str">
        <x:f>IF(A763="","",IF(AQ763=0,"",AVERAGE(BI763:INDEX(BI763:CR763,1,'Настройки'!$B$3))))</x:f>
      </x:c>
      <x:c r="AY763" s="58" t="str">
        <x:f>IF(OR(A763="",AQ763=0),"",STDEVP(BI763:INDEX(BI763:CR763,1,'Настройки'!$B$3)))</x:f>
      </x:c>
      <x:c r="AZ763" s="61" t="str">
        <x:f>IF(OR(A763="",AQ763&lt;'Настройки'!$B$12,AX763&lt;=0,AND('Настройки'!$B$10="Блокировать",COUNTIF(F763:INDEX(F763:AO763,1,'Настройки'!$B$3),"&lt;0")&gt;0)),"",AY763/ABS(AX763))</x:f>
      </x:c>
      <x:c r="BA763" s="49" t="str">
        <x:f>IF(A763="","",IF(AND('Настройки'!$B$10="Блокировать",COUNTIF(F763:INDEX(F763:AO763,1,'Настройки'!$B$3),"&lt;0")&gt;0),"Не определён",IF(AQ763&lt;'Настройки'!$B$12,"Не определён",IF(AX763=0,"Нет спроса",IF(AX763&lt;0,"Не определён",IF(AZ763&lt;='Настройки'!$B$7,"X",IF(AZ763&lt;='Настройки'!$B$8,"Y","Z")))))))</x:f>
      </x:c>
      <x:c r="BB763" s="49" t="str">
        <x:f>IF(OR(A763="",LEN(AW763)&lt;&gt;1,LEN(BA763)&lt;&gt;1),"",AW763&amp;BA763)</x:f>
      </x:c>
      <x:c r="BC763" s="61" t="str">
        <x:f>IF(OR(A763="",AQ763=0),"",(COUNT(BI763:INDEX(BI763:CR763,1,'Настройки'!$B$3))-COUNT(CS763:INDEX(CS763:EB763,1,'Настройки'!$B$3)))/AQ763)</x:f>
      </x:c>
      <x:c r="BD763" s="64" t="str">
        <x:f>IF(OR(A763="",COUNT(CS763:INDEX(CS763:EB763,1,'Настройки'!$B$3))=0),"",AQ763/COUNT(CS763:INDEX(CS763:EB763,1,'Настройки'!$B$3)))</x:f>
      </x:c>
      <x:c r="BE763" s="64" t="str">
        <x:f>IF(OR(A763="",COUNT(CS763:INDEX(CS763:EB763,1,'Настройки'!$B$3))=0),"",IF(AVERAGE(CS763:INDEX(CS763:EB763,1,'Настройки'!$B$3))=0,"",(STDEVP(CS763:INDEX(CS763:EB763,1,'Настройки'!$B$3))/ABS(AVERAGE(CS763:INDEX(CS763:EB763,1,'Настройки'!$B$3))))^2))</x:f>
      </x:c>
      <x:c r="BF763" s="49" t="str">
        <x:f>IF(A763="","",IF(AQ763&lt;3,"Недостаточно",IF(AQ763&lt;6,"Предварительный","Обычный")))</x:f>
      </x:c>
      <x:c r="BG763" s="49" t="str">
        <x:f>IF(A763="","",IF(COUNTIF(F763:INDEX(F763:AO763,1,'Настройки'!$B$3),"&lt;0")&gt;0,IF('Настройки'!$B$10="Блокировать","Отрицательный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"),"")&amp;IF(AQ763&lt;3,"Недостаточно истории. ",IF(AQ763&lt;6,"Предварительная классификация. ",""))&amp;IF(AX763=0,"Нет спроса за горизонт. ","")&amp;IF(AZ763&gt;'Настройки'!$B$11,"Экстремальная вариативность. ",""))</x:f>
      </x:c>
      <x:c r="BH763" s="49" t="str">
        <x:f>IF(A763="","",IFERROR(VLOOKUP(BB763,'Настройки'!$D$3:$E$11,2,FALSE),"Сначала проверьте исходные данные и историю спроса.")&amp;" Уточните срок поставки, MOQ и критичность.")</x:f>
      </x:c>
      <x:c r="BI763" s="50" t="str">
        <x:f>IF(1&gt;'Настройки'!$B$3,"",IF(ISBLANK(F763),IF('Настройки'!$B$9="Нулевой спрос",0,""),IF(F763&lt;0,IF('Настройки'!$B$10="Исключить","",IF('Настройки'!$B$10="Абсолютные значения",ABS(F763),F763)),F763)))</x:f>
      </x:c>
      <x:c r="BJ763" s="50" t="str">
        <x:f>IF(2&gt;'Настройки'!$B$3,"",IF(ISBLANK(G763),IF('Настройки'!$B$9="Нулевой спрос",0,""),IF(G763&lt;0,IF('Настройки'!$B$10="Исключить","",IF('Настройки'!$B$10="Абсолютные значения",ABS(G763),G763)),G763)))</x:f>
      </x:c>
      <x:c r="BK763" s="50" t="str">
        <x:f>IF(3&gt;'Настройки'!$B$3,"",IF(ISBLANK(H763),IF('Настройки'!$B$9="Нулевой спрос",0,""),IF(H763&lt;0,IF('Настройки'!$B$10="Исключить","",IF('Настройки'!$B$10="Абсолютные значения",ABS(H763),H763)),H763)))</x:f>
      </x:c>
      <x:c r="BL763" s="50" t="str">
        <x:f>IF(4&gt;'Настройки'!$B$3,"",IF(ISBLANK(I763),IF('Настройки'!$B$9="Нулевой спрос",0,""),IF(I763&lt;0,IF('Настройки'!$B$10="Исключить","",IF('Настройки'!$B$10="Абсолютные значения",ABS(I763),I763)),I763)))</x:f>
      </x:c>
      <x:c r="BM763" s="50" t="str">
        <x:f>IF(5&gt;'Настройки'!$B$3,"",IF(ISBLANK(J763),IF('Настройки'!$B$9="Нулевой спрос",0,""),IF(J763&lt;0,IF('Настройки'!$B$10="Исключить","",IF('Настройки'!$B$10="Абсолютные значения",ABS(J763),J763)),J763)))</x:f>
      </x:c>
      <x:c r="BN763" s="50" t="str">
        <x:f>IF(6&gt;'Настройки'!$B$3,"",IF(ISBLANK(K763),IF('Настройки'!$B$9="Нулевой спрос",0,""),IF(K763&lt;0,IF('Настройки'!$B$10="Исключить","",IF('Настройки'!$B$10="Абсолютные значения",ABS(K763),K763)),K763)))</x:f>
      </x:c>
      <x:c r="BO763" s="50" t="str">
        <x:f>IF(7&gt;'Настройки'!$B$3,"",IF(ISBLANK(L763),IF('Настройки'!$B$9="Нулевой спрос",0,""),IF(L763&lt;0,IF('Настройки'!$B$10="Исключить","",IF('Настройки'!$B$10="Абсолютные значения",ABS(L763),L763)),L763)))</x:f>
      </x:c>
      <x:c r="BP763" s="50" t="str">
        <x:f>IF(8&gt;'Настройки'!$B$3,"",IF(ISBLANK(M763),IF('Настройки'!$B$9="Нулевой спрос",0,""),IF(M763&lt;0,IF('Настройки'!$B$10="Исключить","",IF('Настройки'!$B$10="Абсолютные значения",ABS(M763),M763)),M763)))</x:f>
      </x:c>
      <x:c r="BQ763" s="50" t="str">
        <x:f>IF(9&gt;'Настройки'!$B$3,"",IF(ISBLANK(N763),IF('Настройки'!$B$9="Нулевой спрос",0,""),IF(N763&lt;0,IF('Настройки'!$B$10="Исключить","",IF('Настройки'!$B$10="Абсолютные значения",ABS(N763),N763)),N763)))</x:f>
      </x:c>
      <x:c r="BR763" s="50" t="str">
        <x:f>IF(10&gt;'Настройки'!$B$3,"",IF(ISBLANK(O763),IF('Настройки'!$B$9="Нулевой спрос",0,""),IF(O763&lt;0,IF('Настройки'!$B$10="Исключить","",IF('Настройки'!$B$10="Абсолютные значения",ABS(O763),O763)),O763)))</x:f>
      </x:c>
      <x:c r="BS763" s="50" t="str">
        <x:f>IF(11&gt;'Настройки'!$B$3,"",IF(ISBLANK(P763),IF('Настройки'!$B$9="Нулевой спрос",0,""),IF(P763&lt;0,IF('Настройки'!$B$10="Исключить","",IF('Настройки'!$B$10="Абсолютные значения",ABS(P763),P763)),P763)))</x:f>
      </x:c>
      <x:c r="BT763" s="50" t="str">
        <x:f>IF(12&gt;'Настройки'!$B$3,"",IF(ISBLANK(Q763),IF('Настройки'!$B$9="Нулевой спрос",0,""),IF(Q763&lt;0,IF('Настройки'!$B$10="Исключить","",IF('Настройки'!$B$10="Абсолютные значения",ABS(Q763),Q763)),Q763)))</x:f>
      </x:c>
      <x:c r="BU763" s="50" t="str">
        <x:f>IF(13&gt;'Настройки'!$B$3,"",IF(ISBLANK(R763),IF('Настройки'!$B$9="Нулевой спрос",0,""),IF(R763&lt;0,IF('Настройки'!$B$10="Исключить","",IF('Настройки'!$B$10="Абсолютные значения",ABS(R763),R763)),R763)))</x:f>
      </x:c>
      <x:c r="BV763" s="50" t="str">
        <x:f>IF(14&gt;'Настройки'!$B$3,"",IF(ISBLANK(S763),IF('Настройки'!$B$9="Нулевой спрос",0,""),IF(S763&lt;0,IF('Настройки'!$B$10="Исключить","",IF('Настройки'!$B$10="Абсолютные значения",ABS(S763),S763)),S763)))</x:f>
      </x:c>
      <x:c r="BW763" s="50" t="str">
        <x:f>IF(15&gt;'Настройки'!$B$3,"",IF(ISBLANK(T763),IF('Настройки'!$B$9="Нулевой спрос",0,""),IF(T763&lt;0,IF('Настройки'!$B$10="Исключить","",IF('Настройки'!$B$10="Абсолютные значения",ABS(T763),T763)),T763)))</x:f>
      </x:c>
      <x:c r="BX763" s="50" t="str">
        <x:f>IF(16&gt;'Настройки'!$B$3,"",IF(ISBLANK(U763),IF('Настройки'!$B$9="Нулевой спрос",0,""),IF(U763&lt;0,IF('Настройки'!$B$10="Исключить","",IF('Настройки'!$B$10="Абсолютные значения",ABS(U763),U763)),U763)))</x:f>
      </x:c>
      <x:c r="BY763" s="50" t="str">
        <x:f>IF(17&gt;'Настройки'!$B$3,"",IF(ISBLANK(V763),IF('Настройки'!$B$9="Нулевой спрос",0,""),IF(V763&lt;0,IF('Настройки'!$B$10="Исключить","",IF('Настройки'!$B$10="Абсолютные значения",ABS(V763),V763)),V763)))</x:f>
      </x:c>
      <x:c r="BZ763" s="50" t="str">
        <x:f>IF(18&gt;'Настройки'!$B$3,"",IF(ISBLANK(W763),IF('Настройки'!$B$9="Нулевой спрос",0,""),IF(W763&lt;0,IF('Настройки'!$B$10="Исключить","",IF('Настройки'!$B$10="Абсолютные значения",ABS(W763),W763)),W763)))</x:f>
      </x:c>
      <x:c r="CA763" s="50" t="str">
        <x:f>IF(19&gt;'Настройки'!$B$3,"",IF(ISBLANK(X763),IF('Настройки'!$B$9="Нулевой спрос",0,""),IF(X763&lt;0,IF('Настройки'!$B$10="Исключить","",IF('Настройки'!$B$10="Абсолютные значения",ABS(X763),X763)),X763)))</x:f>
      </x:c>
      <x:c r="CB763" s="50" t="str">
        <x:f>IF(20&gt;'Настройки'!$B$3,"",IF(ISBLANK(Y763),IF('Настройки'!$B$9="Нулевой спрос",0,""),IF(Y763&lt;0,IF('Настройки'!$B$10="Исключить","",IF('Настройки'!$B$10="Абсолютные значения",ABS(Y763),Y763)),Y763)))</x:f>
      </x:c>
      <x:c r="CC763" s="50" t="str">
        <x:f>IF(21&gt;'Настройки'!$B$3,"",IF(ISBLANK(Z763),IF('Настройки'!$B$9="Нулевой спрос",0,""),IF(Z763&lt;0,IF('Настройки'!$B$10="Исключить","",IF('Настройки'!$B$10="Абсолютные значения",ABS(Z763),Z763)),Z763)))</x:f>
      </x:c>
      <x:c r="CD763" s="50" t="str">
        <x:f>IF(22&gt;'Настройки'!$B$3,"",IF(ISBLANK(AA763),IF('Настройки'!$B$9="Нулевой спрос",0,""),IF(AA763&lt;0,IF('Настройки'!$B$10="Исключить","",IF('Настройки'!$B$10="Абсолютные значения",ABS(AA763),AA763)),AA763)))</x:f>
      </x:c>
      <x:c r="CE763" s="50" t="str">
        <x:f>IF(23&gt;'Настройки'!$B$3,"",IF(ISBLANK(AB763),IF('Настройки'!$B$9="Нулевой спрос",0,""),IF(AB763&lt;0,IF('Настройки'!$B$10="Исключить","",IF('Настройки'!$B$10="Абсолютные значения",ABS(AB763),AB763)),AB763)))</x:f>
      </x:c>
      <x:c r="CF763" s="50" t="str">
        <x:f>IF(24&gt;'Настройки'!$B$3,"",IF(ISBLANK(AC763),IF('Настройки'!$B$9="Нулевой спрос",0,""),IF(AC763&lt;0,IF('Настройки'!$B$10="Исключить","",IF('Настройки'!$B$10="Абсолютные значения",ABS(AC763),AC763)),AC763)))</x:f>
      </x:c>
      <x:c r="CG763" s="50" t="str">
        <x:f>IF(25&gt;'Настройки'!$B$3,"",IF(ISBLANK(AD763),IF('Настройки'!$B$9="Нулевой спрос",0,""),IF(AD763&lt;0,IF('Настройки'!$B$10="Исключить","",IF('Настройки'!$B$10="Абсолютные значения",ABS(AD763),AD763)),AD763)))</x:f>
      </x:c>
      <x:c r="CH763" s="50" t="str">
        <x:f>IF(26&gt;'Настройки'!$B$3,"",IF(ISBLANK(AE763),IF('Настройки'!$B$9="Нулевой спрос",0,""),IF(AE763&lt;0,IF('Настройки'!$B$10="Исключить","",IF('Настройки'!$B$10="Абсолютные значения",ABS(AE763),AE763)),AE763)))</x:f>
      </x:c>
      <x:c r="CI763" s="50" t="str">
        <x:f>IF(27&gt;'Настройки'!$B$3,"",IF(ISBLANK(AF763),IF('Настройки'!$B$9="Нулевой спрос",0,""),IF(AF763&lt;0,IF('Настройки'!$B$10="Исключить","",IF('Настройки'!$B$10="Абсолютные значения",ABS(AF763),AF763)),AF763)))</x:f>
      </x:c>
      <x:c r="CJ763" s="50" t="str">
        <x:f>IF(28&gt;'Настройки'!$B$3,"",IF(ISBLANK(AG763),IF('Настройки'!$B$9="Нулевой спрос",0,""),IF(AG763&lt;0,IF('Настройки'!$B$10="Исключить","",IF('Настройки'!$B$10="Абсолютные значения",ABS(AG763),AG763)),AG763)))</x:f>
      </x:c>
      <x:c r="CK763" s="50" t="str">
        <x:f>IF(29&gt;'Настройки'!$B$3,"",IF(ISBLANK(AH763),IF('Настройки'!$B$9="Нулевой спрос",0,""),IF(AH763&lt;0,IF('Настройки'!$B$10="Исключить","",IF('Настройки'!$B$10="Абсолютные значения",ABS(AH763),AH763)),AH763)))</x:f>
      </x:c>
      <x:c r="CL763" s="50" t="str">
        <x:f>IF(30&gt;'Настройки'!$B$3,"",IF(ISBLANK(AI763),IF('Настройки'!$B$9="Нулевой спрос",0,""),IF(AI763&lt;0,IF('Настройки'!$B$10="Исключить","",IF('Настройки'!$B$10="Абсолютные значения",ABS(AI763),AI763)),AI763)))</x:f>
      </x:c>
      <x:c r="CM763" s="50" t="str">
        <x:f>IF(31&gt;'Настройки'!$B$3,"",IF(ISBLANK(AJ763),IF('Настройки'!$B$9="Нулевой спрос",0,""),IF(AJ763&lt;0,IF('Настройки'!$B$10="Исключить","",IF('Настройки'!$B$10="Абсолютные значения",ABS(AJ763),AJ763)),AJ763)))</x:f>
      </x:c>
      <x:c r="CN763" s="50" t="str">
        <x:f>IF(32&gt;'Настройки'!$B$3,"",IF(ISBLANK(AK763),IF('Настройки'!$B$9="Нулевой спрос",0,""),IF(AK763&lt;0,IF('Настройки'!$B$10="Исключить","",IF('Настройки'!$B$10="Абсолютные значения",ABS(AK763),AK763)),AK763)))</x:f>
      </x:c>
      <x:c r="CO763" s="50" t="str">
        <x:f>IF(33&gt;'Настройки'!$B$3,"",IF(ISBLANK(AL763),IF('Настройки'!$B$9="Нулевой спрос",0,""),IF(AL763&lt;0,IF('Настройки'!$B$10="Исключить","",IF('Настройки'!$B$10="Абсолютные значения",ABS(AL763),AL763)),AL763)))</x:f>
      </x:c>
      <x:c r="CP763" s="50" t="str">
        <x:f>IF(34&gt;'Настройки'!$B$3,"",IF(ISBLANK(AM763),IF('Настройки'!$B$9="Нулевой спрос",0,""),IF(AM763&lt;0,IF('Настройки'!$B$10="Исключить","",IF('Настройки'!$B$10="Абсолютные значения",ABS(AM763),AM763)),AM763)))</x:f>
      </x:c>
      <x:c r="CQ763" s="50" t="str">
        <x:f>IF(35&gt;'Настройки'!$B$3,"",IF(ISBLANK(AN763),IF('Настройки'!$B$9="Нулевой спрос",0,""),IF(AN763&lt;0,IF('Настройки'!$B$10="Исключить","",IF('Настройки'!$B$10="Абсолютные значения",ABS(AN763),AN763)),AN763)))</x:f>
      </x:c>
      <x:c r="CR763" s="50" t="str">
        <x:f>IF(36&gt;'Настройки'!$B$3,"",IF(ISBLANK(AO763),IF('Настройки'!$B$9="Нулевой спрос",0,""),IF(AO763&lt;0,IF('Настройки'!$B$10="Исключить","",IF('Настройки'!$B$10="Абсолютные значения",ABS(AO763),AO763)),AO763)))</x:f>
      </x:c>
      <x:c r="CS763" s="50" t="str">
        <x:f>IF(OR(1&gt;'Настройки'!$B$3,ISBLANK(BI763),BI763=0),"",BI763)</x:f>
      </x:c>
      <x:c r="CT763" s="50" t="str">
        <x:f>IF(OR(2&gt;'Настройки'!$B$3,ISBLANK(BJ763),BJ763=0),"",BJ763)</x:f>
      </x:c>
      <x:c r="CU763" s="50" t="str">
        <x:f>IF(OR(3&gt;'Настройки'!$B$3,ISBLANK(BK763),BK763=0),"",BK763)</x:f>
      </x:c>
      <x:c r="CV763" s="50" t="str">
        <x:f>IF(OR(4&gt;'Настройки'!$B$3,ISBLANK(BL763),BL763=0),"",BL763)</x:f>
      </x:c>
      <x:c r="CW763" s="50" t="str">
        <x:f>IF(OR(5&gt;'Настройки'!$B$3,ISBLANK(BM763),BM763=0),"",BM763)</x:f>
      </x:c>
      <x:c r="CX763" s="50" t="str">
        <x:f>IF(OR(6&gt;'Настройки'!$B$3,ISBLANK(BN763),BN763=0),"",BN763)</x:f>
      </x:c>
      <x:c r="CY763" s="50" t="str">
        <x:f>IF(OR(7&gt;'Настройки'!$B$3,ISBLANK(BO763),BO763=0),"",BO763)</x:f>
      </x:c>
      <x:c r="CZ763" s="50" t="str">
        <x:f>IF(OR(8&gt;'Настройки'!$B$3,ISBLANK(BP763),BP763=0),"",BP763)</x:f>
      </x:c>
      <x:c r="DA763" s="50" t="str">
        <x:f>IF(OR(9&gt;'Настройки'!$B$3,ISBLANK(BQ763),BQ763=0),"",BQ763)</x:f>
      </x:c>
      <x:c r="DB763" s="50" t="str">
        <x:f>IF(OR(10&gt;'Настройки'!$B$3,ISBLANK(BR763),BR763=0),"",BR763)</x:f>
      </x:c>
      <x:c r="DC763" s="50" t="str">
        <x:f>IF(OR(11&gt;'Настройки'!$B$3,ISBLANK(BS763),BS763=0),"",BS763)</x:f>
      </x:c>
      <x:c r="DD763" s="50" t="str">
        <x:f>IF(OR(12&gt;'Настройки'!$B$3,ISBLANK(BT763),BT763=0),"",BT763)</x:f>
      </x:c>
      <x:c r="DE763" s="50" t="str">
        <x:f>IF(OR(13&gt;'Настройки'!$B$3,ISBLANK(BU763),BU763=0),"",BU763)</x:f>
      </x:c>
      <x:c r="DF763" s="50" t="str">
        <x:f>IF(OR(14&gt;'Настройки'!$B$3,ISBLANK(BV763),BV763=0),"",BV763)</x:f>
      </x:c>
      <x:c r="DG763" s="50" t="str">
        <x:f>IF(OR(15&gt;'Настройки'!$B$3,ISBLANK(BW763),BW763=0),"",BW763)</x:f>
      </x:c>
      <x:c r="DH763" s="50" t="str">
        <x:f>IF(OR(16&gt;'Настройки'!$B$3,ISBLANK(BX763),BX763=0),"",BX763)</x:f>
      </x:c>
      <x:c r="DI763" s="50" t="str">
        <x:f>IF(OR(17&gt;'Настройки'!$B$3,ISBLANK(BY763),BY763=0),"",BY763)</x:f>
      </x:c>
      <x:c r="DJ763" s="50" t="str">
        <x:f>IF(OR(18&gt;'Настройки'!$B$3,ISBLANK(BZ763),BZ763=0),"",BZ763)</x:f>
      </x:c>
      <x:c r="DK763" s="50" t="str">
        <x:f>IF(OR(19&gt;'Настройки'!$B$3,ISBLANK(CA763),CA763=0),"",CA763)</x:f>
      </x:c>
      <x:c r="DL763" s="50" t="str">
        <x:f>IF(OR(20&gt;'Настройки'!$B$3,ISBLANK(CB763),CB763=0),"",CB763)</x:f>
      </x:c>
      <x:c r="DM763" s="50" t="str">
        <x:f>IF(OR(21&gt;'Настройки'!$B$3,ISBLANK(CC763),CC763=0),"",CC763)</x:f>
      </x:c>
      <x:c r="DN763" s="50" t="str">
        <x:f>IF(OR(22&gt;'Настройки'!$B$3,ISBLANK(CD763),CD763=0),"",CD763)</x:f>
      </x:c>
      <x:c r="DO763" s="50" t="str">
        <x:f>IF(OR(23&gt;'Настройки'!$B$3,ISBLANK(CE763),CE763=0),"",CE763)</x:f>
      </x:c>
      <x:c r="DP763" s="50" t="str">
        <x:f>IF(OR(24&gt;'Настройки'!$B$3,ISBLANK(CF763),CF763=0),"",CF763)</x:f>
      </x:c>
      <x:c r="DQ763" s="50" t="str">
        <x:f>IF(OR(25&gt;'Настройки'!$B$3,ISBLANK(CG763),CG763=0),"",CG763)</x:f>
      </x:c>
      <x:c r="DR763" s="50" t="str">
        <x:f>IF(OR(26&gt;'Настройки'!$B$3,ISBLANK(CH763),CH763=0),"",CH763)</x:f>
      </x:c>
      <x:c r="DS763" s="50" t="str">
        <x:f>IF(OR(27&gt;'Настройки'!$B$3,ISBLANK(CI763),CI763=0),"",CI763)</x:f>
      </x:c>
      <x:c r="DT763" s="50" t="str">
        <x:f>IF(OR(28&gt;'Настройки'!$B$3,ISBLANK(CJ763),CJ763=0),"",CJ763)</x:f>
      </x:c>
      <x:c r="DU763" s="50" t="str">
        <x:f>IF(OR(29&gt;'Настройки'!$B$3,ISBLANK(CK763),CK763=0),"",CK763)</x:f>
      </x:c>
      <x:c r="DV763" s="50" t="str">
        <x:f>IF(OR(30&gt;'Настройки'!$B$3,ISBLANK(CL763),CL763=0),"",CL763)</x:f>
      </x:c>
      <x:c r="DW763" s="50" t="str">
        <x:f>IF(OR(31&gt;'Настройки'!$B$3,ISBLANK(CM763),CM763=0),"",CM763)</x:f>
      </x:c>
      <x:c r="DX763" s="50" t="str">
        <x:f>IF(OR(32&gt;'Настройки'!$B$3,ISBLANK(CN763),CN763=0),"",CN763)</x:f>
      </x:c>
      <x:c r="DY763" s="50" t="str">
        <x:f>IF(OR(33&gt;'Настройки'!$B$3,ISBLANK(CO763),CO763=0),"",CO763)</x:f>
      </x:c>
      <x:c r="DZ763" s="50" t="str">
        <x:f>IF(OR(34&gt;'Настройки'!$B$3,ISBLANK(CP763),CP763=0),"",CP763)</x:f>
      </x:c>
      <x:c r="EA763" s="50" t="str">
        <x:f>IF(OR(35&gt;'Настройки'!$B$3,ISBLANK(CQ763),CQ763=0),"",CQ763)</x:f>
      </x:c>
      <x:c r="EB763" s="50" t="str">
        <x:f>IF(OR(36&gt;'Настройки'!$B$3,ISBLANK(CR763),CR763=0),"",CR763)</x:f>
      </x:c>
      <x:c r="EC763" s="50" t="str">
        <x:f>IF(A763="","",IF(OR(BB763="AZ",BB763="BZ"),10000+ROW(),IF(AZ763&gt;'Настройки'!$B$11,20000+ROW(),IF(BF763&lt;&gt;"Обычный",30000+ROW(),IF(AX763&lt;=0,40000+ROW(),"")))))</x:f>
      </x:c>
      <x:c r="ED763" s="50" t="str">
        <x:f>IF(EC763="","",COUNTIFS($EC$2:$EC$1001,"&gt;0",$EC$2:$EC$1001,"&lt;"&amp;EC763)+1)</x:f>
      </x:c>
    </x:row>
    <x:row r="764">
      <x:c r="A764" s="115"/>
      <x:c r="B764" s="115"/>
      <x:c r="C764" s="115"/>
      <x:c r="D764" s="118"/>
      <x:c r="E764" s="118"/>
      <x:c r="F764" s="118"/>
      <x:c r="G764" s="118"/>
      <x:c r="H764" s="118"/>
      <x:c r="I764" s="118"/>
      <x:c r="J764" s="118"/>
      <x:c r="K764" s="118"/>
      <x:c r="L764" s="118"/>
      <x:c r="M764" s="118"/>
      <x:c r="N764" s="118"/>
      <x:c r="O764" s="118"/>
      <x:c r="P764" s="118"/>
      <x:c r="Q764" s="118"/>
      <x:c r="R764" s="118"/>
      <x:c r="S764" s="118"/>
      <x:c r="T764" s="118"/>
      <x:c r="U764" s="118"/>
      <x:c r="V764" s="118"/>
      <x:c r="W764" s="118"/>
      <x:c r="X764" s="118"/>
      <x:c r="Y764" s="118"/>
      <x:c r="Z764" s="118"/>
      <x:c r="AA764" s="118"/>
      <x:c r="AB764" s="118"/>
      <x:c r="AC764" s="118"/>
      <x:c r="AD764" s="118"/>
      <x:c r="AE764" s="118"/>
      <x:c r="AF764" s="118"/>
      <x:c r="AG764" s="118"/>
      <x:c r="AH764" s="118"/>
      <x:c r="AI764" s="118"/>
      <x:c r="AJ764" s="118"/>
      <x:c r="AK764" s="118"/>
      <x:c r="AL764" s="118"/>
      <x:c r="AM764" s="118"/>
      <x:c r="AN764" s="118"/>
      <x:c r="AO764" s="118"/>
      <x:c r="AP764" s="115"/>
      <x:c r="AQ764" s="49" t="str">
        <x:f>IF(A764="","",COUNT(BI764:INDEX(BI764:CR764,1,'Настройки'!$B$3)))</x:f>
      </x:c>
      <x:c r="AR764" s="49" t="str">
        <x:f>IF(A764="","",SUM(BI764:INDEX(BI764:CR764,1,'Настройки'!$B$3)))</x:f>
      </x:c>
      <x:c r="AS764" s="58" t="str">
        <x:f>IF(A764="","",IF('Настройки'!$B$4="Стоимость потребления",AR764*D764,IF('Настройки'!$B$4="Количество",AR764,E764)))</x:f>
      </x:c>
      <x:c r="AT764" s="61" t="str">
        <x:f>IF(OR(A764="",AS764&lt;0,SUM($AS$2:$AS$1001)&lt;=0),"",AS764/SUM($AS$2:$AS$1001))</x:f>
      </x:c>
      <x:c r="AU764" s="61" t="str">
        <x:f>IF(OR(A764="",AS764&lt;0,SUM($AS$2:$AS$1001)&lt;=0),"",SUMIFS($AS$2:$AS$1001,$AS$2:$AS$1001,"&gt;"&amp;AS764)/SUM($AS$2:$AS$1001))</x:f>
      </x:c>
      <x:c r="AV764" s="61" t="str">
        <x:f>IF(OR(A764="",AS764&lt;0,SUM($AS$2:$AS$1001)&lt;=0),"",SUMIFS($AS$2:$AS$1001,$AS$2:$AS$1001,"&gt;="&amp;AS764)/SUM($AS$2:$AS$1001))</x:f>
      </x:c>
      <x:c r="AW764" s="49" t="str">
        <x:f>IF(A764="","",IF(SUM($AS$2:$AS$1001)&lt;=0,"Не определён",IF(AS764&lt;0,"Исключение",IF(AU764&lt;'Настройки'!$B$5,"A",IF(AU764&lt;'Настройки'!$B$6,"B","C")))))</x:f>
      </x:c>
      <x:c r="AX764" s="58" t="str">
        <x:f>IF(A764="","",IF(AQ764=0,"",AVERAGE(BI764:INDEX(BI764:CR764,1,'Настройки'!$B$3))))</x:f>
      </x:c>
      <x:c r="AY764" s="58" t="str">
        <x:f>IF(OR(A764="",AQ764=0),"",STDEVP(BI764:INDEX(BI764:CR764,1,'Настройки'!$B$3)))</x:f>
      </x:c>
      <x:c r="AZ764" s="61" t="str">
        <x:f>IF(OR(A764="",AQ764&lt;'Настройки'!$B$12,AX764&lt;=0,AND('Настройки'!$B$10="Блокировать",COUNTIF(F764:INDEX(F764:AO764,1,'Настройки'!$B$3),"&lt;0")&gt;0)),"",AY764/ABS(AX764))</x:f>
      </x:c>
      <x:c r="BA764" s="49" t="str">
        <x:f>IF(A764="","",IF(AND('Настройки'!$B$10="Блокировать",COUNTIF(F764:INDEX(F764:AO764,1,'Настройки'!$B$3),"&lt;0")&gt;0),"Не определён",IF(AQ764&lt;'Настройки'!$B$12,"Не определён",IF(AX764=0,"Нет спроса",IF(AX764&lt;0,"Не определён",IF(AZ764&lt;='Настройки'!$B$7,"X",IF(AZ764&lt;='Настройки'!$B$8,"Y","Z")))))))</x:f>
      </x:c>
      <x:c r="BB764" s="49" t="str">
        <x:f>IF(OR(A764="",LEN(AW764)&lt;&gt;1,LEN(BA764)&lt;&gt;1),"",AW764&amp;BA764)</x:f>
      </x:c>
      <x:c r="BC764" s="61" t="str">
        <x:f>IF(OR(A764="",AQ764=0),"",(COUNT(BI764:INDEX(BI764:CR764,1,'Настройки'!$B$3))-COUNT(CS764:INDEX(CS764:EB764,1,'Настройки'!$B$3)))/AQ764)</x:f>
      </x:c>
      <x:c r="BD764" s="64" t="str">
        <x:f>IF(OR(A764="",COUNT(CS764:INDEX(CS764:EB764,1,'Настройки'!$B$3))=0),"",AQ764/COUNT(CS764:INDEX(CS764:EB764,1,'Настройки'!$B$3)))</x:f>
      </x:c>
      <x:c r="BE764" s="64" t="str">
        <x:f>IF(OR(A764="",COUNT(CS764:INDEX(CS764:EB764,1,'Настройки'!$B$3))=0),"",IF(AVERAGE(CS764:INDEX(CS764:EB764,1,'Настройки'!$B$3))=0,"",(STDEVP(CS764:INDEX(CS764:EB764,1,'Настройки'!$B$3))/ABS(AVERAGE(CS764:INDEX(CS764:EB764,1,'Настройки'!$B$3))))^2))</x:f>
      </x:c>
      <x:c r="BF764" s="49" t="str">
        <x:f>IF(A764="","",IF(AQ764&lt;3,"Недостаточно",IF(AQ764&lt;6,"Предварительный","Обычный")))</x:f>
      </x:c>
      <x:c r="BG764" s="49" t="str">
        <x:f>IF(A764="","",IF(COUNTIF(F764:INDEX(F764:AO764,1,'Настройки'!$B$3),"&lt;0")&gt;0,IF('Настройки'!$B$10="Блокировать","Отрицательный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"),"")&amp;IF(AQ764&lt;3,"Недостаточно истории. ",IF(AQ764&lt;6,"Предварительная классификация. ",""))&amp;IF(AX764=0,"Нет спроса за горизонт. ","")&amp;IF(AZ764&gt;'Настройки'!$B$11,"Экстремальная вариативность. ",""))</x:f>
      </x:c>
      <x:c r="BH764" s="49" t="str">
        <x:f>IF(A764="","",IFERROR(VLOOKUP(BB764,'Настройки'!$D$3:$E$11,2,FALSE),"Сначала проверьте исходные данные и историю спроса.")&amp;" Уточните срок поставки, MOQ и критичность.")</x:f>
      </x:c>
      <x:c r="BI764" s="50" t="str">
        <x:f>IF(1&gt;'Настройки'!$B$3,"",IF(ISBLANK(F764),IF('Настройки'!$B$9="Нулевой спрос",0,""),IF(F764&lt;0,IF('Настройки'!$B$10="Исключить","",IF('Настройки'!$B$10="Абсолютные значения",ABS(F764),F764)),F764)))</x:f>
      </x:c>
      <x:c r="BJ764" s="50" t="str">
        <x:f>IF(2&gt;'Настройки'!$B$3,"",IF(ISBLANK(G764),IF('Настройки'!$B$9="Нулевой спрос",0,""),IF(G764&lt;0,IF('Настройки'!$B$10="Исключить","",IF('Настройки'!$B$10="Абсолютные значения",ABS(G764),G764)),G764)))</x:f>
      </x:c>
      <x:c r="BK764" s="50" t="str">
        <x:f>IF(3&gt;'Настройки'!$B$3,"",IF(ISBLANK(H764),IF('Настройки'!$B$9="Нулевой спрос",0,""),IF(H764&lt;0,IF('Настройки'!$B$10="Исключить","",IF('Настройки'!$B$10="Абсолютные значения",ABS(H764),H764)),H764)))</x:f>
      </x:c>
      <x:c r="BL764" s="50" t="str">
        <x:f>IF(4&gt;'Настройки'!$B$3,"",IF(ISBLANK(I764),IF('Настройки'!$B$9="Нулевой спрос",0,""),IF(I764&lt;0,IF('Настройки'!$B$10="Исключить","",IF('Настройки'!$B$10="Абсолютные значения",ABS(I764),I764)),I764)))</x:f>
      </x:c>
      <x:c r="BM764" s="50" t="str">
        <x:f>IF(5&gt;'Настройки'!$B$3,"",IF(ISBLANK(J764),IF('Настройки'!$B$9="Нулевой спрос",0,""),IF(J764&lt;0,IF('Настройки'!$B$10="Исключить","",IF('Настройки'!$B$10="Абсолютные значения",ABS(J764),J764)),J764)))</x:f>
      </x:c>
      <x:c r="BN764" s="50" t="str">
        <x:f>IF(6&gt;'Настройки'!$B$3,"",IF(ISBLANK(K764),IF('Настройки'!$B$9="Нулевой спрос",0,""),IF(K764&lt;0,IF('Настройки'!$B$10="Исключить","",IF('Настройки'!$B$10="Абсолютные значения",ABS(K764),K764)),K764)))</x:f>
      </x:c>
      <x:c r="BO764" s="50" t="str">
        <x:f>IF(7&gt;'Настройки'!$B$3,"",IF(ISBLANK(L764),IF('Настройки'!$B$9="Нулевой спрос",0,""),IF(L764&lt;0,IF('Настройки'!$B$10="Исключить","",IF('Настройки'!$B$10="Абсолютные значения",ABS(L764),L764)),L764)))</x:f>
      </x:c>
      <x:c r="BP764" s="50" t="str">
        <x:f>IF(8&gt;'Настройки'!$B$3,"",IF(ISBLANK(M764),IF('Настройки'!$B$9="Нулевой спрос",0,""),IF(M764&lt;0,IF('Настройки'!$B$10="Исключить","",IF('Настройки'!$B$10="Абсолютные значения",ABS(M764),M764)),M764)))</x:f>
      </x:c>
      <x:c r="BQ764" s="50" t="str">
        <x:f>IF(9&gt;'Настройки'!$B$3,"",IF(ISBLANK(N764),IF('Настройки'!$B$9="Нулевой спрос",0,""),IF(N764&lt;0,IF('Настройки'!$B$10="Исключить","",IF('Настройки'!$B$10="Абсолютные значения",ABS(N764),N764)),N764)))</x:f>
      </x:c>
      <x:c r="BR764" s="50" t="str">
        <x:f>IF(10&gt;'Настройки'!$B$3,"",IF(ISBLANK(O764),IF('Настройки'!$B$9="Нулевой спрос",0,""),IF(O764&lt;0,IF('Настройки'!$B$10="Исключить","",IF('Настройки'!$B$10="Абсолютные значения",ABS(O764),O764)),O764)))</x:f>
      </x:c>
      <x:c r="BS764" s="50" t="str">
        <x:f>IF(11&gt;'Настройки'!$B$3,"",IF(ISBLANK(P764),IF('Настройки'!$B$9="Нулевой спрос",0,""),IF(P764&lt;0,IF('Настройки'!$B$10="Исключить","",IF('Настройки'!$B$10="Абсолютные значения",ABS(P764),P764)),P764)))</x:f>
      </x:c>
      <x:c r="BT764" s="50" t="str">
        <x:f>IF(12&gt;'Настройки'!$B$3,"",IF(ISBLANK(Q764),IF('Настройки'!$B$9="Нулевой спрос",0,""),IF(Q764&lt;0,IF('Настройки'!$B$10="Исключить","",IF('Настройки'!$B$10="Абсолютные значения",ABS(Q764),Q764)),Q764)))</x:f>
      </x:c>
      <x:c r="BU764" s="50" t="str">
        <x:f>IF(13&gt;'Настройки'!$B$3,"",IF(ISBLANK(R764),IF('Настройки'!$B$9="Нулевой спрос",0,""),IF(R764&lt;0,IF('Настройки'!$B$10="Исключить","",IF('Настройки'!$B$10="Абсолютные значения",ABS(R764),R764)),R764)))</x:f>
      </x:c>
      <x:c r="BV764" s="50" t="str">
        <x:f>IF(14&gt;'Настройки'!$B$3,"",IF(ISBLANK(S764),IF('Настройки'!$B$9="Нулевой спрос",0,""),IF(S764&lt;0,IF('Настройки'!$B$10="Исключить","",IF('Настройки'!$B$10="Абсолютные значения",ABS(S764),S764)),S764)))</x:f>
      </x:c>
      <x:c r="BW764" s="50" t="str">
        <x:f>IF(15&gt;'Настройки'!$B$3,"",IF(ISBLANK(T764),IF('Настройки'!$B$9="Нулевой спрос",0,""),IF(T764&lt;0,IF('Настройки'!$B$10="Исключить","",IF('Настройки'!$B$10="Абсолютные значения",ABS(T764),T764)),T764)))</x:f>
      </x:c>
      <x:c r="BX764" s="50" t="str">
        <x:f>IF(16&gt;'Настройки'!$B$3,"",IF(ISBLANK(U764),IF('Настройки'!$B$9="Нулевой спрос",0,""),IF(U764&lt;0,IF('Настройки'!$B$10="Исключить","",IF('Настройки'!$B$10="Абсолютные значения",ABS(U764),U764)),U764)))</x:f>
      </x:c>
      <x:c r="BY764" s="50" t="str">
        <x:f>IF(17&gt;'Настройки'!$B$3,"",IF(ISBLANK(V764),IF('Настройки'!$B$9="Нулевой спрос",0,""),IF(V764&lt;0,IF('Настройки'!$B$10="Исключить","",IF('Настройки'!$B$10="Абсолютные значения",ABS(V764),V764)),V764)))</x:f>
      </x:c>
      <x:c r="BZ764" s="50" t="str">
        <x:f>IF(18&gt;'Настройки'!$B$3,"",IF(ISBLANK(W764),IF('Настройки'!$B$9="Нулевой спрос",0,""),IF(W764&lt;0,IF('Настройки'!$B$10="Исключить","",IF('Настройки'!$B$10="Абсолютные значения",ABS(W764),W764)),W764)))</x:f>
      </x:c>
      <x:c r="CA764" s="50" t="str">
        <x:f>IF(19&gt;'Настройки'!$B$3,"",IF(ISBLANK(X764),IF('Настройки'!$B$9="Нулевой спрос",0,""),IF(X764&lt;0,IF('Настройки'!$B$10="Исключить","",IF('Настройки'!$B$10="Абсолютные значения",ABS(X764),X764)),X764)))</x:f>
      </x:c>
      <x:c r="CB764" s="50" t="str">
        <x:f>IF(20&gt;'Настройки'!$B$3,"",IF(ISBLANK(Y764),IF('Настройки'!$B$9="Нулевой спрос",0,""),IF(Y764&lt;0,IF('Настройки'!$B$10="Исключить","",IF('Настройки'!$B$10="Абсолютные значения",ABS(Y764),Y764)),Y764)))</x:f>
      </x:c>
      <x:c r="CC764" s="50" t="str">
        <x:f>IF(21&gt;'Настройки'!$B$3,"",IF(ISBLANK(Z764),IF('Настройки'!$B$9="Нулевой спрос",0,""),IF(Z764&lt;0,IF('Настройки'!$B$10="Исключить","",IF('Настройки'!$B$10="Абсолютные значения",ABS(Z764),Z764)),Z764)))</x:f>
      </x:c>
      <x:c r="CD764" s="50" t="str">
        <x:f>IF(22&gt;'Настройки'!$B$3,"",IF(ISBLANK(AA764),IF('Настройки'!$B$9="Нулевой спрос",0,""),IF(AA764&lt;0,IF('Настройки'!$B$10="Исключить","",IF('Настройки'!$B$10="Абсолютные значения",ABS(AA764),AA764)),AA764)))</x:f>
      </x:c>
      <x:c r="CE764" s="50" t="str">
        <x:f>IF(23&gt;'Настройки'!$B$3,"",IF(ISBLANK(AB764),IF('Настройки'!$B$9="Нулевой спрос",0,""),IF(AB764&lt;0,IF('Настройки'!$B$10="Исключить","",IF('Настройки'!$B$10="Абсолютные значения",ABS(AB764),AB764)),AB764)))</x:f>
      </x:c>
      <x:c r="CF764" s="50" t="str">
        <x:f>IF(24&gt;'Настройки'!$B$3,"",IF(ISBLANK(AC764),IF('Настройки'!$B$9="Нулевой спрос",0,""),IF(AC764&lt;0,IF('Настройки'!$B$10="Исключить","",IF('Настройки'!$B$10="Абсолютные значения",ABS(AC764),AC764)),AC764)))</x:f>
      </x:c>
      <x:c r="CG764" s="50" t="str">
        <x:f>IF(25&gt;'Настройки'!$B$3,"",IF(ISBLANK(AD764),IF('Настройки'!$B$9="Нулевой спрос",0,""),IF(AD764&lt;0,IF('Настройки'!$B$10="Исключить","",IF('Настройки'!$B$10="Абсолютные значения",ABS(AD764),AD764)),AD764)))</x:f>
      </x:c>
      <x:c r="CH764" s="50" t="str">
        <x:f>IF(26&gt;'Настройки'!$B$3,"",IF(ISBLANK(AE764),IF('Настройки'!$B$9="Нулевой спрос",0,""),IF(AE764&lt;0,IF('Настройки'!$B$10="Исключить","",IF('Настройки'!$B$10="Абсолютные значения",ABS(AE764),AE764)),AE764)))</x:f>
      </x:c>
      <x:c r="CI764" s="50" t="str">
        <x:f>IF(27&gt;'Настройки'!$B$3,"",IF(ISBLANK(AF764),IF('Настройки'!$B$9="Нулевой спрос",0,""),IF(AF764&lt;0,IF('Настройки'!$B$10="Исключить","",IF('Настройки'!$B$10="Абсолютные значения",ABS(AF764),AF764)),AF764)))</x:f>
      </x:c>
      <x:c r="CJ764" s="50" t="str">
        <x:f>IF(28&gt;'Настройки'!$B$3,"",IF(ISBLANK(AG764),IF('Настройки'!$B$9="Нулевой спрос",0,""),IF(AG764&lt;0,IF('Настройки'!$B$10="Исключить","",IF('Настройки'!$B$10="Абсолютные значения",ABS(AG764),AG764)),AG764)))</x:f>
      </x:c>
      <x:c r="CK764" s="50" t="str">
        <x:f>IF(29&gt;'Настройки'!$B$3,"",IF(ISBLANK(AH764),IF('Настройки'!$B$9="Нулевой спрос",0,""),IF(AH764&lt;0,IF('Настройки'!$B$10="Исключить","",IF('Настройки'!$B$10="Абсолютные значения",ABS(AH764),AH764)),AH764)))</x:f>
      </x:c>
      <x:c r="CL764" s="50" t="str">
        <x:f>IF(30&gt;'Настройки'!$B$3,"",IF(ISBLANK(AI764),IF('Настройки'!$B$9="Нулевой спрос",0,""),IF(AI764&lt;0,IF('Настройки'!$B$10="Исключить","",IF('Настройки'!$B$10="Абсолютные значения",ABS(AI764),AI764)),AI764)))</x:f>
      </x:c>
      <x:c r="CM764" s="50" t="str">
        <x:f>IF(31&gt;'Настройки'!$B$3,"",IF(ISBLANK(AJ764),IF('Настройки'!$B$9="Нулевой спрос",0,""),IF(AJ764&lt;0,IF('Настройки'!$B$10="Исключить","",IF('Настройки'!$B$10="Абсолютные значения",ABS(AJ764),AJ764)),AJ764)))</x:f>
      </x:c>
      <x:c r="CN764" s="50" t="str">
        <x:f>IF(32&gt;'Настройки'!$B$3,"",IF(ISBLANK(AK764),IF('Настройки'!$B$9="Нулевой спрос",0,""),IF(AK764&lt;0,IF('Настройки'!$B$10="Исключить","",IF('Настройки'!$B$10="Абсолютные значения",ABS(AK764),AK764)),AK764)))</x:f>
      </x:c>
      <x:c r="CO764" s="50" t="str">
        <x:f>IF(33&gt;'Настройки'!$B$3,"",IF(ISBLANK(AL764),IF('Настройки'!$B$9="Нулевой спрос",0,""),IF(AL764&lt;0,IF('Настройки'!$B$10="Исключить","",IF('Настройки'!$B$10="Абсолютные значения",ABS(AL764),AL764)),AL764)))</x:f>
      </x:c>
      <x:c r="CP764" s="50" t="str">
        <x:f>IF(34&gt;'Настройки'!$B$3,"",IF(ISBLANK(AM764),IF('Настройки'!$B$9="Нулевой спрос",0,""),IF(AM764&lt;0,IF('Настройки'!$B$10="Исключить","",IF('Настройки'!$B$10="Абсолютные значения",ABS(AM764),AM764)),AM764)))</x:f>
      </x:c>
      <x:c r="CQ764" s="50" t="str">
        <x:f>IF(35&gt;'Настройки'!$B$3,"",IF(ISBLANK(AN764),IF('Настройки'!$B$9="Нулевой спрос",0,""),IF(AN764&lt;0,IF('Настройки'!$B$10="Исключить","",IF('Настройки'!$B$10="Абсолютные значения",ABS(AN764),AN764)),AN764)))</x:f>
      </x:c>
      <x:c r="CR764" s="50" t="str">
        <x:f>IF(36&gt;'Настройки'!$B$3,"",IF(ISBLANK(AO764),IF('Настройки'!$B$9="Нулевой спрос",0,""),IF(AO764&lt;0,IF('Настройки'!$B$10="Исключить","",IF('Настройки'!$B$10="Абсолютные значения",ABS(AO764),AO764)),AO764)))</x:f>
      </x:c>
      <x:c r="CS764" s="50" t="str">
        <x:f>IF(OR(1&gt;'Настройки'!$B$3,ISBLANK(BI764),BI764=0),"",BI764)</x:f>
      </x:c>
      <x:c r="CT764" s="50" t="str">
        <x:f>IF(OR(2&gt;'Настройки'!$B$3,ISBLANK(BJ764),BJ764=0),"",BJ764)</x:f>
      </x:c>
      <x:c r="CU764" s="50" t="str">
        <x:f>IF(OR(3&gt;'Настройки'!$B$3,ISBLANK(BK764),BK764=0),"",BK764)</x:f>
      </x:c>
      <x:c r="CV764" s="50" t="str">
        <x:f>IF(OR(4&gt;'Настройки'!$B$3,ISBLANK(BL764),BL764=0),"",BL764)</x:f>
      </x:c>
      <x:c r="CW764" s="50" t="str">
        <x:f>IF(OR(5&gt;'Настройки'!$B$3,ISBLANK(BM764),BM764=0),"",BM764)</x:f>
      </x:c>
      <x:c r="CX764" s="50" t="str">
        <x:f>IF(OR(6&gt;'Настройки'!$B$3,ISBLANK(BN764),BN764=0),"",BN764)</x:f>
      </x:c>
      <x:c r="CY764" s="50" t="str">
        <x:f>IF(OR(7&gt;'Настройки'!$B$3,ISBLANK(BO764),BO764=0),"",BO764)</x:f>
      </x:c>
      <x:c r="CZ764" s="50" t="str">
        <x:f>IF(OR(8&gt;'Настройки'!$B$3,ISBLANK(BP764),BP764=0),"",BP764)</x:f>
      </x:c>
      <x:c r="DA764" s="50" t="str">
        <x:f>IF(OR(9&gt;'Настройки'!$B$3,ISBLANK(BQ764),BQ764=0),"",BQ764)</x:f>
      </x:c>
      <x:c r="DB764" s="50" t="str">
        <x:f>IF(OR(10&gt;'Настройки'!$B$3,ISBLANK(BR764),BR764=0),"",BR764)</x:f>
      </x:c>
      <x:c r="DC764" s="50" t="str">
        <x:f>IF(OR(11&gt;'Настройки'!$B$3,ISBLANK(BS764),BS764=0),"",BS764)</x:f>
      </x:c>
      <x:c r="DD764" s="50" t="str">
        <x:f>IF(OR(12&gt;'Настройки'!$B$3,ISBLANK(BT764),BT764=0),"",BT764)</x:f>
      </x:c>
      <x:c r="DE764" s="50" t="str">
        <x:f>IF(OR(13&gt;'Настройки'!$B$3,ISBLANK(BU764),BU764=0),"",BU764)</x:f>
      </x:c>
      <x:c r="DF764" s="50" t="str">
        <x:f>IF(OR(14&gt;'Настройки'!$B$3,ISBLANK(BV764),BV764=0),"",BV764)</x:f>
      </x:c>
      <x:c r="DG764" s="50" t="str">
        <x:f>IF(OR(15&gt;'Настройки'!$B$3,ISBLANK(BW764),BW764=0),"",BW764)</x:f>
      </x:c>
      <x:c r="DH764" s="50" t="str">
        <x:f>IF(OR(16&gt;'Настройки'!$B$3,ISBLANK(BX764),BX764=0),"",BX764)</x:f>
      </x:c>
      <x:c r="DI764" s="50" t="str">
        <x:f>IF(OR(17&gt;'Настройки'!$B$3,ISBLANK(BY764),BY764=0),"",BY764)</x:f>
      </x:c>
      <x:c r="DJ764" s="50" t="str">
        <x:f>IF(OR(18&gt;'Настройки'!$B$3,ISBLANK(BZ764),BZ764=0),"",BZ764)</x:f>
      </x:c>
      <x:c r="DK764" s="50" t="str">
        <x:f>IF(OR(19&gt;'Настройки'!$B$3,ISBLANK(CA764),CA764=0),"",CA764)</x:f>
      </x:c>
      <x:c r="DL764" s="50" t="str">
        <x:f>IF(OR(20&gt;'Настройки'!$B$3,ISBLANK(CB764),CB764=0),"",CB764)</x:f>
      </x:c>
      <x:c r="DM764" s="50" t="str">
        <x:f>IF(OR(21&gt;'Настройки'!$B$3,ISBLANK(CC764),CC764=0),"",CC764)</x:f>
      </x:c>
      <x:c r="DN764" s="50" t="str">
        <x:f>IF(OR(22&gt;'Настройки'!$B$3,ISBLANK(CD764),CD764=0),"",CD764)</x:f>
      </x:c>
      <x:c r="DO764" s="50" t="str">
        <x:f>IF(OR(23&gt;'Настройки'!$B$3,ISBLANK(CE764),CE764=0),"",CE764)</x:f>
      </x:c>
      <x:c r="DP764" s="50" t="str">
        <x:f>IF(OR(24&gt;'Настройки'!$B$3,ISBLANK(CF764),CF764=0),"",CF764)</x:f>
      </x:c>
      <x:c r="DQ764" s="50" t="str">
        <x:f>IF(OR(25&gt;'Настройки'!$B$3,ISBLANK(CG764),CG764=0),"",CG764)</x:f>
      </x:c>
      <x:c r="DR764" s="50" t="str">
        <x:f>IF(OR(26&gt;'Настройки'!$B$3,ISBLANK(CH764),CH764=0),"",CH764)</x:f>
      </x:c>
      <x:c r="DS764" s="50" t="str">
        <x:f>IF(OR(27&gt;'Настройки'!$B$3,ISBLANK(CI764),CI764=0),"",CI764)</x:f>
      </x:c>
      <x:c r="DT764" s="50" t="str">
        <x:f>IF(OR(28&gt;'Настройки'!$B$3,ISBLANK(CJ764),CJ764=0),"",CJ764)</x:f>
      </x:c>
      <x:c r="DU764" s="50" t="str">
        <x:f>IF(OR(29&gt;'Настройки'!$B$3,ISBLANK(CK764),CK764=0),"",CK764)</x:f>
      </x:c>
      <x:c r="DV764" s="50" t="str">
        <x:f>IF(OR(30&gt;'Настройки'!$B$3,ISBLANK(CL764),CL764=0),"",CL764)</x:f>
      </x:c>
      <x:c r="DW764" s="50" t="str">
        <x:f>IF(OR(31&gt;'Настройки'!$B$3,ISBLANK(CM764),CM764=0),"",CM764)</x:f>
      </x:c>
      <x:c r="DX764" s="50" t="str">
        <x:f>IF(OR(32&gt;'Настройки'!$B$3,ISBLANK(CN764),CN764=0),"",CN764)</x:f>
      </x:c>
      <x:c r="DY764" s="50" t="str">
        <x:f>IF(OR(33&gt;'Настройки'!$B$3,ISBLANK(CO764),CO764=0),"",CO764)</x:f>
      </x:c>
      <x:c r="DZ764" s="50" t="str">
        <x:f>IF(OR(34&gt;'Настройки'!$B$3,ISBLANK(CP764),CP764=0),"",CP764)</x:f>
      </x:c>
      <x:c r="EA764" s="50" t="str">
        <x:f>IF(OR(35&gt;'Настройки'!$B$3,ISBLANK(CQ764),CQ764=0),"",CQ764)</x:f>
      </x:c>
      <x:c r="EB764" s="50" t="str">
        <x:f>IF(OR(36&gt;'Настройки'!$B$3,ISBLANK(CR764),CR764=0),"",CR764)</x:f>
      </x:c>
      <x:c r="EC764" s="50" t="str">
        <x:f>IF(A764="","",IF(OR(BB764="AZ",BB764="BZ"),10000+ROW(),IF(AZ764&gt;'Настройки'!$B$11,20000+ROW(),IF(BF764&lt;&gt;"Обычный",30000+ROW(),IF(AX764&lt;=0,40000+ROW(),"")))))</x:f>
      </x:c>
      <x:c r="ED764" s="50" t="str">
        <x:f>IF(EC764="","",COUNTIFS($EC$2:$EC$1001,"&gt;0",$EC$2:$EC$1001,"&lt;"&amp;EC764)+1)</x:f>
      </x:c>
    </x:row>
    <x:row r="765">
      <x:c r="A765" s="115"/>
      <x:c r="B765" s="115"/>
      <x:c r="C765" s="115"/>
      <x:c r="D765" s="118"/>
      <x:c r="E765" s="118"/>
      <x:c r="F765" s="118"/>
      <x:c r="G765" s="118"/>
      <x:c r="H765" s="118"/>
      <x:c r="I765" s="118"/>
      <x:c r="J765" s="118"/>
      <x:c r="K765" s="118"/>
      <x:c r="L765" s="118"/>
      <x:c r="M765" s="118"/>
      <x:c r="N765" s="118"/>
      <x:c r="O765" s="118"/>
      <x:c r="P765" s="118"/>
      <x:c r="Q765" s="118"/>
      <x:c r="R765" s="118"/>
      <x:c r="S765" s="118"/>
      <x:c r="T765" s="118"/>
      <x:c r="U765" s="118"/>
      <x:c r="V765" s="118"/>
      <x:c r="W765" s="118"/>
      <x:c r="X765" s="118"/>
      <x:c r="Y765" s="118"/>
      <x:c r="Z765" s="118"/>
      <x:c r="AA765" s="118"/>
      <x:c r="AB765" s="118"/>
      <x:c r="AC765" s="118"/>
      <x:c r="AD765" s="118"/>
      <x:c r="AE765" s="118"/>
      <x:c r="AF765" s="118"/>
      <x:c r="AG765" s="118"/>
      <x:c r="AH765" s="118"/>
      <x:c r="AI765" s="118"/>
      <x:c r="AJ765" s="118"/>
      <x:c r="AK765" s="118"/>
      <x:c r="AL765" s="118"/>
      <x:c r="AM765" s="118"/>
      <x:c r="AN765" s="118"/>
      <x:c r="AO765" s="118"/>
      <x:c r="AP765" s="115"/>
      <x:c r="AQ765" s="49" t="str">
        <x:f>IF(A765="","",COUNT(BI765:INDEX(BI765:CR765,1,'Настройки'!$B$3)))</x:f>
      </x:c>
      <x:c r="AR765" s="49" t="str">
        <x:f>IF(A765="","",SUM(BI765:INDEX(BI765:CR765,1,'Настройки'!$B$3)))</x:f>
      </x:c>
      <x:c r="AS765" s="58" t="str">
        <x:f>IF(A765="","",IF('Настройки'!$B$4="Стоимость потребления",AR765*D765,IF('Настройки'!$B$4="Количество",AR765,E765)))</x:f>
      </x:c>
      <x:c r="AT765" s="61" t="str">
        <x:f>IF(OR(A765="",AS765&lt;0,SUM($AS$2:$AS$1001)&lt;=0),"",AS765/SUM($AS$2:$AS$1001))</x:f>
      </x:c>
      <x:c r="AU765" s="61" t="str">
        <x:f>IF(OR(A765="",AS765&lt;0,SUM($AS$2:$AS$1001)&lt;=0),"",SUMIFS($AS$2:$AS$1001,$AS$2:$AS$1001,"&gt;"&amp;AS765)/SUM($AS$2:$AS$1001))</x:f>
      </x:c>
      <x:c r="AV765" s="61" t="str">
        <x:f>IF(OR(A765="",AS765&lt;0,SUM($AS$2:$AS$1001)&lt;=0),"",SUMIFS($AS$2:$AS$1001,$AS$2:$AS$1001,"&gt;="&amp;AS765)/SUM($AS$2:$AS$1001))</x:f>
      </x:c>
      <x:c r="AW765" s="49" t="str">
        <x:f>IF(A765="","",IF(SUM($AS$2:$AS$1001)&lt;=0,"Не определён",IF(AS765&lt;0,"Исключение",IF(AU765&lt;'Настройки'!$B$5,"A",IF(AU765&lt;'Настройки'!$B$6,"B","C")))))</x:f>
      </x:c>
      <x:c r="AX765" s="58" t="str">
        <x:f>IF(A765="","",IF(AQ765=0,"",AVERAGE(BI765:INDEX(BI765:CR765,1,'Настройки'!$B$3))))</x:f>
      </x:c>
      <x:c r="AY765" s="58" t="str">
        <x:f>IF(OR(A765="",AQ765=0),"",STDEVP(BI765:INDEX(BI765:CR765,1,'Настройки'!$B$3)))</x:f>
      </x:c>
      <x:c r="AZ765" s="61" t="str">
        <x:f>IF(OR(A765="",AQ765&lt;'Настройки'!$B$12,AX765&lt;=0,AND('Настройки'!$B$10="Блокировать",COUNTIF(F765:INDEX(F765:AO765,1,'Настройки'!$B$3),"&lt;0")&gt;0)),"",AY765/ABS(AX765))</x:f>
      </x:c>
      <x:c r="BA765" s="49" t="str">
        <x:f>IF(A765="","",IF(AND('Настройки'!$B$10="Блокировать",COUNTIF(F765:INDEX(F765:AO765,1,'Настройки'!$B$3),"&lt;0")&gt;0),"Не определён",IF(AQ765&lt;'Настройки'!$B$12,"Не определён",IF(AX765=0,"Нет спроса",IF(AX765&lt;0,"Не определён",IF(AZ765&lt;='Настройки'!$B$7,"X",IF(AZ765&lt;='Настройки'!$B$8,"Y","Z")))))))</x:f>
      </x:c>
      <x:c r="BB765" s="49" t="str">
        <x:f>IF(OR(A765="",LEN(AW765)&lt;&gt;1,LEN(BA765)&lt;&gt;1),"",AW765&amp;BA765)</x:f>
      </x:c>
      <x:c r="BC765" s="61" t="str">
        <x:f>IF(OR(A765="",AQ765=0),"",(COUNT(BI765:INDEX(BI765:CR765,1,'Настройки'!$B$3))-COUNT(CS765:INDEX(CS765:EB765,1,'Настройки'!$B$3)))/AQ765)</x:f>
      </x:c>
      <x:c r="BD765" s="64" t="str">
        <x:f>IF(OR(A765="",COUNT(CS765:INDEX(CS765:EB765,1,'Настройки'!$B$3))=0),"",AQ765/COUNT(CS765:INDEX(CS765:EB765,1,'Настройки'!$B$3)))</x:f>
      </x:c>
      <x:c r="BE765" s="64" t="str">
        <x:f>IF(OR(A765="",COUNT(CS765:INDEX(CS765:EB765,1,'Настройки'!$B$3))=0),"",IF(AVERAGE(CS765:INDEX(CS765:EB765,1,'Настройки'!$B$3))=0,"",(STDEVP(CS765:INDEX(CS765:EB765,1,'Настройки'!$B$3))/ABS(AVERAGE(CS765:INDEX(CS765:EB765,1,'Настройки'!$B$3))))^2))</x:f>
      </x:c>
      <x:c r="BF765" s="49" t="str">
        <x:f>IF(A765="","",IF(AQ765&lt;3,"Недостаточно",IF(AQ765&lt;6,"Предварительный","Обычный")))</x:f>
      </x:c>
      <x:c r="BG765" s="49" t="str">
        <x:f>IF(A765="","",IF(COUNTIF(F765:INDEX(F765:AO765,1,'Настройки'!$B$3),"&lt;0")&gt;0,IF('Настройки'!$B$10="Блокировать","Отрицательный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"),"")&amp;IF(AQ765&lt;3,"Недостаточно истории. ",IF(AQ765&lt;6,"Предварительная классификация. ",""))&amp;IF(AX765=0,"Нет спроса за горизонт. ","")&amp;IF(AZ765&gt;'Настройки'!$B$11,"Экстремальная вариативность. ",""))</x:f>
      </x:c>
      <x:c r="BH765" s="49" t="str">
        <x:f>IF(A765="","",IFERROR(VLOOKUP(BB765,'Настройки'!$D$3:$E$11,2,FALSE),"Сначала проверьте исходные данные и историю спроса.")&amp;" Уточните срок поставки, MOQ и критичность.")</x:f>
      </x:c>
      <x:c r="BI765" s="50" t="str">
        <x:f>IF(1&gt;'Настройки'!$B$3,"",IF(ISBLANK(F765),IF('Настройки'!$B$9="Нулевой спрос",0,""),IF(F765&lt;0,IF('Настройки'!$B$10="Исключить","",IF('Настройки'!$B$10="Абсолютные значения",ABS(F765),F765)),F765)))</x:f>
      </x:c>
      <x:c r="BJ765" s="50" t="str">
        <x:f>IF(2&gt;'Настройки'!$B$3,"",IF(ISBLANK(G765),IF('Настройки'!$B$9="Нулевой спрос",0,""),IF(G765&lt;0,IF('Настройки'!$B$10="Исключить","",IF('Настройки'!$B$10="Абсолютные значения",ABS(G765),G765)),G765)))</x:f>
      </x:c>
      <x:c r="BK765" s="50" t="str">
        <x:f>IF(3&gt;'Настройки'!$B$3,"",IF(ISBLANK(H765),IF('Настройки'!$B$9="Нулевой спрос",0,""),IF(H765&lt;0,IF('Настройки'!$B$10="Исключить","",IF('Настройки'!$B$10="Абсолютные значения",ABS(H765),H765)),H765)))</x:f>
      </x:c>
      <x:c r="BL765" s="50" t="str">
        <x:f>IF(4&gt;'Настройки'!$B$3,"",IF(ISBLANK(I765),IF('Настройки'!$B$9="Нулевой спрос",0,""),IF(I765&lt;0,IF('Настройки'!$B$10="Исключить","",IF('Настройки'!$B$10="Абсолютные значения",ABS(I765),I765)),I765)))</x:f>
      </x:c>
      <x:c r="BM765" s="50" t="str">
        <x:f>IF(5&gt;'Настройки'!$B$3,"",IF(ISBLANK(J765),IF('Настройки'!$B$9="Нулевой спрос",0,""),IF(J765&lt;0,IF('Настройки'!$B$10="Исключить","",IF('Настройки'!$B$10="Абсолютные значения",ABS(J765),J765)),J765)))</x:f>
      </x:c>
      <x:c r="BN765" s="50" t="str">
        <x:f>IF(6&gt;'Настройки'!$B$3,"",IF(ISBLANK(K765),IF('Настройки'!$B$9="Нулевой спрос",0,""),IF(K765&lt;0,IF('Настройки'!$B$10="Исключить","",IF('Настройки'!$B$10="Абсолютные значения",ABS(K765),K765)),K765)))</x:f>
      </x:c>
      <x:c r="BO765" s="50" t="str">
        <x:f>IF(7&gt;'Настройки'!$B$3,"",IF(ISBLANK(L765),IF('Настройки'!$B$9="Нулевой спрос",0,""),IF(L765&lt;0,IF('Настройки'!$B$10="Исключить","",IF('Настройки'!$B$10="Абсолютные значения",ABS(L765),L765)),L765)))</x:f>
      </x:c>
      <x:c r="BP765" s="50" t="str">
        <x:f>IF(8&gt;'Настройки'!$B$3,"",IF(ISBLANK(M765),IF('Настройки'!$B$9="Нулевой спрос",0,""),IF(M765&lt;0,IF('Настройки'!$B$10="Исключить","",IF('Настройки'!$B$10="Абсолютные значения",ABS(M765),M765)),M765)))</x:f>
      </x:c>
      <x:c r="BQ765" s="50" t="str">
        <x:f>IF(9&gt;'Настройки'!$B$3,"",IF(ISBLANK(N765),IF('Настройки'!$B$9="Нулевой спрос",0,""),IF(N765&lt;0,IF('Настройки'!$B$10="Исключить","",IF('Настройки'!$B$10="Абсолютные значения",ABS(N765),N765)),N765)))</x:f>
      </x:c>
      <x:c r="BR765" s="50" t="str">
        <x:f>IF(10&gt;'Настройки'!$B$3,"",IF(ISBLANK(O765),IF('Настройки'!$B$9="Нулевой спрос",0,""),IF(O765&lt;0,IF('Настройки'!$B$10="Исключить","",IF('Настройки'!$B$10="Абсолютные значения",ABS(O765),O765)),O765)))</x:f>
      </x:c>
      <x:c r="BS765" s="50" t="str">
        <x:f>IF(11&gt;'Настройки'!$B$3,"",IF(ISBLANK(P765),IF('Настройки'!$B$9="Нулевой спрос",0,""),IF(P765&lt;0,IF('Настройки'!$B$10="Исключить","",IF('Настройки'!$B$10="Абсолютные значения",ABS(P765),P765)),P765)))</x:f>
      </x:c>
      <x:c r="BT765" s="50" t="str">
        <x:f>IF(12&gt;'Настройки'!$B$3,"",IF(ISBLANK(Q765),IF('Настройки'!$B$9="Нулевой спрос",0,""),IF(Q765&lt;0,IF('Настройки'!$B$10="Исключить","",IF('Настройки'!$B$10="Абсолютные значения",ABS(Q765),Q765)),Q765)))</x:f>
      </x:c>
      <x:c r="BU765" s="50" t="str">
        <x:f>IF(13&gt;'Настройки'!$B$3,"",IF(ISBLANK(R765),IF('Настройки'!$B$9="Нулевой спрос",0,""),IF(R765&lt;0,IF('Настройки'!$B$10="Исключить","",IF('Настройки'!$B$10="Абсолютные значения",ABS(R765),R765)),R765)))</x:f>
      </x:c>
      <x:c r="BV765" s="50" t="str">
        <x:f>IF(14&gt;'Настройки'!$B$3,"",IF(ISBLANK(S765),IF('Настройки'!$B$9="Нулевой спрос",0,""),IF(S765&lt;0,IF('Настройки'!$B$10="Исключить","",IF('Настройки'!$B$10="Абсолютные значения",ABS(S765),S765)),S765)))</x:f>
      </x:c>
      <x:c r="BW765" s="50" t="str">
        <x:f>IF(15&gt;'Настройки'!$B$3,"",IF(ISBLANK(T765),IF('Настройки'!$B$9="Нулевой спрос",0,""),IF(T765&lt;0,IF('Настройки'!$B$10="Исключить","",IF('Настройки'!$B$10="Абсолютные значения",ABS(T765),T765)),T765)))</x:f>
      </x:c>
      <x:c r="BX765" s="50" t="str">
        <x:f>IF(16&gt;'Настройки'!$B$3,"",IF(ISBLANK(U765),IF('Настройки'!$B$9="Нулевой спрос",0,""),IF(U765&lt;0,IF('Настройки'!$B$10="Исключить","",IF('Настройки'!$B$10="Абсолютные значения",ABS(U765),U765)),U765)))</x:f>
      </x:c>
      <x:c r="BY765" s="50" t="str">
        <x:f>IF(17&gt;'Настройки'!$B$3,"",IF(ISBLANK(V765),IF('Настройки'!$B$9="Нулевой спрос",0,""),IF(V765&lt;0,IF('Настройки'!$B$10="Исключить","",IF('Настройки'!$B$10="Абсолютные значения",ABS(V765),V765)),V765)))</x:f>
      </x:c>
      <x:c r="BZ765" s="50" t="str">
        <x:f>IF(18&gt;'Настройки'!$B$3,"",IF(ISBLANK(W765),IF('Настройки'!$B$9="Нулевой спрос",0,""),IF(W765&lt;0,IF('Настройки'!$B$10="Исключить","",IF('Настройки'!$B$10="Абсолютные значения",ABS(W765),W765)),W765)))</x:f>
      </x:c>
      <x:c r="CA765" s="50" t="str">
        <x:f>IF(19&gt;'Настройки'!$B$3,"",IF(ISBLANK(X765),IF('Настройки'!$B$9="Нулевой спрос",0,""),IF(X765&lt;0,IF('Настройки'!$B$10="Исключить","",IF('Настройки'!$B$10="Абсолютные значения",ABS(X765),X765)),X765)))</x:f>
      </x:c>
      <x:c r="CB765" s="50" t="str">
        <x:f>IF(20&gt;'Настройки'!$B$3,"",IF(ISBLANK(Y765),IF('Настройки'!$B$9="Нулевой спрос",0,""),IF(Y765&lt;0,IF('Настройки'!$B$10="Исключить","",IF('Настройки'!$B$10="Абсолютные значения",ABS(Y765),Y765)),Y765)))</x:f>
      </x:c>
      <x:c r="CC765" s="50" t="str">
        <x:f>IF(21&gt;'Настройки'!$B$3,"",IF(ISBLANK(Z765),IF('Настройки'!$B$9="Нулевой спрос",0,""),IF(Z765&lt;0,IF('Настройки'!$B$10="Исключить","",IF('Настройки'!$B$10="Абсолютные значения",ABS(Z765),Z765)),Z765)))</x:f>
      </x:c>
      <x:c r="CD765" s="50" t="str">
        <x:f>IF(22&gt;'Настройки'!$B$3,"",IF(ISBLANK(AA765),IF('Настройки'!$B$9="Нулевой спрос",0,""),IF(AA765&lt;0,IF('Настройки'!$B$10="Исключить","",IF('Настройки'!$B$10="Абсолютные значения",ABS(AA765),AA765)),AA765)))</x:f>
      </x:c>
      <x:c r="CE765" s="50" t="str">
        <x:f>IF(23&gt;'Настройки'!$B$3,"",IF(ISBLANK(AB765),IF('Настройки'!$B$9="Нулевой спрос",0,""),IF(AB765&lt;0,IF('Настройки'!$B$10="Исключить","",IF('Настройки'!$B$10="Абсолютные значения",ABS(AB765),AB765)),AB765)))</x:f>
      </x:c>
      <x:c r="CF765" s="50" t="str">
        <x:f>IF(24&gt;'Настройки'!$B$3,"",IF(ISBLANK(AC765),IF('Настройки'!$B$9="Нулевой спрос",0,""),IF(AC765&lt;0,IF('Настройки'!$B$10="Исключить","",IF('Настройки'!$B$10="Абсолютные значения",ABS(AC765),AC765)),AC765)))</x:f>
      </x:c>
      <x:c r="CG765" s="50" t="str">
        <x:f>IF(25&gt;'Настройки'!$B$3,"",IF(ISBLANK(AD765),IF('Настройки'!$B$9="Нулевой спрос",0,""),IF(AD765&lt;0,IF('Настройки'!$B$10="Исключить","",IF('Настройки'!$B$10="Абсолютные значения",ABS(AD765),AD765)),AD765)))</x:f>
      </x:c>
      <x:c r="CH765" s="50" t="str">
        <x:f>IF(26&gt;'Настройки'!$B$3,"",IF(ISBLANK(AE765),IF('Настройки'!$B$9="Нулевой спрос",0,""),IF(AE765&lt;0,IF('Настройки'!$B$10="Исключить","",IF('Настройки'!$B$10="Абсолютные значения",ABS(AE765),AE765)),AE765)))</x:f>
      </x:c>
      <x:c r="CI765" s="50" t="str">
        <x:f>IF(27&gt;'Настройки'!$B$3,"",IF(ISBLANK(AF765),IF('Настройки'!$B$9="Нулевой спрос",0,""),IF(AF765&lt;0,IF('Настройки'!$B$10="Исключить","",IF('Настройки'!$B$10="Абсолютные значения",ABS(AF765),AF765)),AF765)))</x:f>
      </x:c>
      <x:c r="CJ765" s="50" t="str">
        <x:f>IF(28&gt;'Настройки'!$B$3,"",IF(ISBLANK(AG765),IF('Настройки'!$B$9="Нулевой спрос",0,""),IF(AG765&lt;0,IF('Настройки'!$B$10="Исключить","",IF('Настройки'!$B$10="Абсолютные значения",ABS(AG765),AG765)),AG765)))</x:f>
      </x:c>
      <x:c r="CK765" s="50" t="str">
        <x:f>IF(29&gt;'Настройки'!$B$3,"",IF(ISBLANK(AH765),IF('Настройки'!$B$9="Нулевой спрос",0,""),IF(AH765&lt;0,IF('Настройки'!$B$10="Исключить","",IF('Настройки'!$B$10="Абсолютные значения",ABS(AH765),AH765)),AH765)))</x:f>
      </x:c>
      <x:c r="CL765" s="50" t="str">
        <x:f>IF(30&gt;'Настройки'!$B$3,"",IF(ISBLANK(AI765),IF('Настройки'!$B$9="Нулевой спрос",0,""),IF(AI765&lt;0,IF('Настройки'!$B$10="Исключить","",IF('Настройки'!$B$10="Абсолютные значения",ABS(AI765),AI765)),AI765)))</x:f>
      </x:c>
      <x:c r="CM765" s="50" t="str">
        <x:f>IF(31&gt;'Настройки'!$B$3,"",IF(ISBLANK(AJ765),IF('Настройки'!$B$9="Нулевой спрос",0,""),IF(AJ765&lt;0,IF('Настройки'!$B$10="Исключить","",IF('Настройки'!$B$10="Абсолютные значения",ABS(AJ765),AJ765)),AJ765)))</x:f>
      </x:c>
      <x:c r="CN765" s="50" t="str">
        <x:f>IF(32&gt;'Настройки'!$B$3,"",IF(ISBLANK(AK765),IF('Настройки'!$B$9="Нулевой спрос",0,""),IF(AK765&lt;0,IF('Настройки'!$B$10="Исключить","",IF('Настройки'!$B$10="Абсолютные значения",ABS(AK765),AK765)),AK765)))</x:f>
      </x:c>
      <x:c r="CO765" s="50" t="str">
        <x:f>IF(33&gt;'Настройки'!$B$3,"",IF(ISBLANK(AL765),IF('Настройки'!$B$9="Нулевой спрос",0,""),IF(AL765&lt;0,IF('Настройки'!$B$10="Исключить","",IF('Настройки'!$B$10="Абсолютные значения",ABS(AL765),AL765)),AL765)))</x:f>
      </x:c>
      <x:c r="CP765" s="50" t="str">
        <x:f>IF(34&gt;'Настройки'!$B$3,"",IF(ISBLANK(AM765),IF('Настройки'!$B$9="Нулевой спрос",0,""),IF(AM765&lt;0,IF('Настройки'!$B$10="Исключить","",IF('Настройки'!$B$10="Абсолютные значения",ABS(AM765),AM765)),AM765)))</x:f>
      </x:c>
      <x:c r="CQ765" s="50" t="str">
        <x:f>IF(35&gt;'Настройки'!$B$3,"",IF(ISBLANK(AN765),IF('Настройки'!$B$9="Нулевой спрос",0,""),IF(AN765&lt;0,IF('Настройки'!$B$10="Исключить","",IF('Настройки'!$B$10="Абсолютные значения",ABS(AN765),AN765)),AN765)))</x:f>
      </x:c>
      <x:c r="CR765" s="50" t="str">
        <x:f>IF(36&gt;'Настройки'!$B$3,"",IF(ISBLANK(AO765),IF('Настройки'!$B$9="Нулевой спрос",0,""),IF(AO765&lt;0,IF('Настройки'!$B$10="Исключить","",IF('Настройки'!$B$10="Абсолютные значения",ABS(AO765),AO765)),AO765)))</x:f>
      </x:c>
      <x:c r="CS765" s="50" t="str">
        <x:f>IF(OR(1&gt;'Настройки'!$B$3,ISBLANK(BI765),BI765=0),"",BI765)</x:f>
      </x:c>
      <x:c r="CT765" s="50" t="str">
        <x:f>IF(OR(2&gt;'Настройки'!$B$3,ISBLANK(BJ765),BJ765=0),"",BJ765)</x:f>
      </x:c>
      <x:c r="CU765" s="50" t="str">
        <x:f>IF(OR(3&gt;'Настройки'!$B$3,ISBLANK(BK765),BK765=0),"",BK765)</x:f>
      </x:c>
      <x:c r="CV765" s="50" t="str">
        <x:f>IF(OR(4&gt;'Настройки'!$B$3,ISBLANK(BL765),BL765=0),"",BL765)</x:f>
      </x:c>
      <x:c r="CW765" s="50" t="str">
        <x:f>IF(OR(5&gt;'Настройки'!$B$3,ISBLANK(BM765),BM765=0),"",BM765)</x:f>
      </x:c>
      <x:c r="CX765" s="50" t="str">
        <x:f>IF(OR(6&gt;'Настройки'!$B$3,ISBLANK(BN765),BN765=0),"",BN765)</x:f>
      </x:c>
      <x:c r="CY765" s="50" t="str">
        <x:f>IF(OR(7&gt;'Настройки'!$B$3,ISBLANK(BO765),BO765=0),"",BO765)</x:f>
      </x:c>
      <x:c r="CZ765" s="50" t="str">
        <x:f>IF(OR(8&gt;'Настройки'!$B$3,ISBLANK(BP765),BP765=0),"",BP765)</x:f>
      </x:c>
      <x:c r="DA765" s="50" t="str">
        <x:f>IF(OR(9&gt;'Настройки'!$B$3,ISBLANK(BQ765),BQ765=0),"",BQ765)</x:f>
      </x:c>
      <x:c r="DB765" s="50" t="str">
        <x:f>IF(OR(10&gt;'Настройки'!$B$3,ISBLANK(BR765),BR765=0),"",BR765)</x:f>
      </x:c>
      <x:c r="DC765" s="50" t="str">
        <x:f>IF(OR(11&gt;'Настройки'!$B$3,ISBLANK(BS765),BS765=0),"",BS765)</x:f>
      </x:c>
      <x:c r="DD765" s="50" t="str">
        <x:f>IF(OR(12&gt;'Настройки'!$B$3,ISBLANK(BT765),BT765=0),"",BT765)</x:f>
      </x:c>
      <x:c r="DE765" s="50" t="str">
        <x:f>IF(OR(13&gt;'Настройки'!$B$3,ISBLANK(BU765),BU765=0),"",BU765)</x:f>
      </x:c>
      <x:c r="DF765" s="50" t="str">
        <x:f>IF(OR(14&gt;'Настройки'!$B$3,ISBLANK(BV765),BV765=0),"",BV765)</x:f>
      </x:c>
      <x:c r="DG765" s="50" t="str">
        <x:f>IF(OR(15&gt;'Настройки'!$B$3,ISBLANK(BW765),BW765=0),"",BW765)</x:f>
      </x:c>
      <x:c r="DH765" s="50" t="str">
        <x:f>IF(OR(16&gt;'Настройки'!$B$3,ISBLANK(BX765),BX765=0),"",BX765)</x:f>
      </x:c>
      <x:c r="DI765" s="50" t="str">
        <x:f>IF(OR(17&gt;'Настройки'!$B$3,ISBLANK(BY765),BY765=0),"",BY765)</x:f>
      </x:c>
      <x:c r="DJ765" s="50" t="str">
        <x:f>IF(OR(18&gt;'Настройки'!$B$3,ISBLANK(BZ765),BZ765=0),"",BZ765)</x:f>
      </x:c>
      <x:c r="DK765" s="50" t="str">
        <x:f>IF(OR(19&gt;'Настройки'!$B$3,ISBLANK(CA765),CA765=0),"",CA765)</x:f>
      </x:c>
      <x:c r="DL765" s="50" t="str">
        <x:f>IF(OR(20&gt;'Настройки'!$B$3,ISBLANK(CB765),CB765=0),"",CB765)</x:f>
      </x:c>
      <x:c r="DM765" s="50" t="str">
        <x:f>IF(OR(21&gt;'Настройки'!$B$3,ISBLANK(CC765),CC765=0),"",CC765)</x:f>
      </x:c>
      <x:c r="DN765" s="50" t="str">
        <x:f>IF(OR(22&gt;'Настройки'!$B$3,ISBLANK(CD765),CD765=0),"",CD765)</x:f>
      </x:c>
      <x:c r="DO765" s="50" t="str">
        <x:f>IF(OR(23&gt;'Настройки'!$B$3,ISBLANK(CE765),CE765=0),"",CE765)</x:f>
      </x:c>
      <x:c r="DP765" s="50" t="str">
        <x:f>IF(OR(24&gt;'Настройки'!$B$3,ISBLANK(CF765),CF765=0),"",CF765)</x:f>
      </x:c>
      <x:c r="DQ765" s="50" t="str">
        <x:f>IF(OR(25&gt;'Настройки'!$B$3,ISBLANK(CG765),CG765=0),"",CG765)</x:f>
      </x:c>
      <x:c r="DR765" s="50" t="str">
        <x:f>IF(OR(26&gt;'Настройки'!$B$3,ISBLANK(CH765),CH765=0),"",CH765)</x:f>
      </x:c>
      <x:c r="DS765" s="50" t="str">
        <x:f>IF(OR(27&gt;'Настройки'!$B$3,ISBLANK(CI765),CI765=0),"",CI765)</x:f>
      </x:c>
      <x:c r="DT765" s="50" t="str">
        <x:f>IF(OR(28&gt;'Настройки'!$B$3,ISBLANK(CJ765),CJ765=0),"",CJ765)</x:f>
      </x:c>
      <x:c r="DU765" s="50" t="str">
        <x:f>IF(OR(29&gt;'Настройки'!$B$3,ISBLANK(CK765),CK765=0),"",CK765)</x:f>
      </x:c>
      <x:c r="DV765" s="50" t="str">
        <x:f>IF(OR(30&gt;'Настройки'!$B$3,ISBLANK(CL765),CL765=0),"",CL765)</x:f>
      </x:c>
      <x:c r="DW765" s="50" t="str">
        <x:f>IF(OR(31&gt;'Настройки'!$B$3,ISBLANK(CM765),CM765=0),"",CM765)</x:f>
      </x:c>
      <x:c r="DX765" s="50" t="str">
        <x:f>IF(OR(32&gt;'Настройки'!$B$3,ISBLANK(CN765),CN765=0),"",CN765)</x:f>
      </x:c>
      <x:c r="DY765" s="50" t="str">
        <x:f>IF(OR(33&gt;'Настройки'!$B$3,ISBLANK(CO765),CO765=0),"",CO765)</x:f>
      </x:c>
      <x:c r="DZ765" s="50" t="str">
        <x:f>IF(OR(34&gt;'Настройки'!$B$3,ISBLANK(CP765),CP765=0),"",CP765)</x:f>
      </x:c>
      <x:c r="EA765" s="50" t="str">
        <x:f>IF(OR(35&gt;'Настройки'!$B$3,ISBLANK(CQ765),CQ765=0),"",CQ765)</x:f>
      </x:c>
      <x:c r="EB765" s="50" t="str">
        <x:f>IF(OR(36&gt;'Настройки'!$B$3,ISBLANK(CR765),CR765=0),"",CR765)</x:f>
      </x:c>
      <x:c r="EC765" s="50" t="str">
        <x:f>IF(A765="","",IF(OR(BB765="AZ",BB765="BZ"),10000+ROW(),IF(AZ765&gt;'Настройки'!$B$11,20000+ROW(),IF(BF765&lt;&gt;"Обычный",30000+ROW(),IF(AX765&lt;=0,40000+ROW(),"")))))</x:f>
      </x:c>
      <x:c r="ED765" s="50" t="str">
        <x:f>IF(EC765="","",COUNTIFS($EC$2:$EC$1001,"&gt;0",$EC$2:$EC$1001,"&lt;"&amp;EC765)+1)</x:f>
      </x:c>
    </x:row>
    <x:row r="766">
      <x:c r="A766" s="115"/>
      <x:c r="B766" s="115"/>
      <x:c r="C766" s="115"/>
      <x:c r="D766" s="118"/>
      <x:c r="E766" s="118"/>
      <x:c r="F766" s="118"/>
      <x:c r="G766" s="118"/>
      <x:c r="H766" s="118"/>
      <x:c r="I766" s="118"/>
      <x:c r="J766" s="118"/>
      <x:c r="K766" s="118"/>
      <x:c r="L766" s="118"/>
      <x:c r="M766" s="118"/>
      <x:c r="N766" s="118"/>
      <x:c r="O766" s="118"/>
      <x:c r="P766" s="118"/>
      <x:c r="Q766" s="118"/>
      <x:c r="R766" s="118"/>
      <x:c r="S766" s="118"/>
      <x:c r="T766" s="118"/>
      <x:c r="U766" s="118"/>
      <x:c r="V766" s="118"/>
      <x:c r="W766" s="118"/>
      <x:c r="X766" s="118"/>
      <x:c r="Y766" s="118"/>
      <x:c r="Z766" s="118"/>
      <x:c r="AA766" s="118"/>
      <x:c r="AB766" s="118"/>
      <x:c r="AC766" s="118"/>
      <x:c r="AD766" s="118"/>
      <x:c r="AE766" s="118"/>
      <x:c r="AF766" s="118"/>
      <x:c r="AG766" s="118"/>
      <x:c r="AH766" s="118"/>
      <x:c r="AI766" s="118"/>
      <x:c r="AJ766" s="118"/>
      <x:c r="AK766" s="118"/>
      <x:c r="AL766" s="118"/>
      <x:c r="AM766" s="118"/>
      <x:c r="AN766" s="118"/>
      <x:c r="AO766" s="118"/>
      <x:c r="AP766" s="115"/>
      <x:c r="AQ766" s="49" t="str">
        <x:f>IF(A766="","",COUNT(BI766:INDEX(BI766:CR766,1,'Настройки'!$B$3)))</x:f>
      </x:c>
      <x:c r="AR766" s="49" t="str">
        <x:f>IF(A766="","",SUM(BI766:INDEX(BI766:CR766,1,'Настройки'!$B$3)))</x:f>
      </x:c>
      <x:c r="AS766" s="58" t="str">
        <x:f>IF(A766="","",IF('Настройки'!$B$4="Стоимость потребления",AR766*D766,IF('Настройки'!$B$4="Количество",AR766,E766)))</x:f>
      </x:c>
      <x:c r="AT766" s="61" t="str">
        <x:f>IF(OR(A766="",AS766&lt;0,SUM($AS$2:$AS$1001)&lt;=0),"",AS766/SUM($AS$2:$AS$1001))</x:f>
      </x:c>
      <x:c r="AU766" s="61" t="str">
        <x:f>IF(OR(A766="",AS766&lt;0,SUM($AS$2:$AS$1001)&lt;=0),"",SUMIFS($AS$2:$AS$1001,$AS$2:$AS$1001,"&gt;"&amp;AS766)/SUM($AS$2:$AS$1001))</x:f>
      </x:c>
      <x:c r="AV766" s="61" t="str">
        <x:f>IF(OR(A766="",AS766&lt;0,SUM($AS$2:$AS$1001)&lt;=0),"",SUMIFS($AS$2:$AS$1001,$AS$2:$AS$1001,"&gt;="&amp;AS766)/SUM($AS$2:$AS$1001))</x:f>
      </x:c>
      <x:c r="AW766" s="49" t="str">
        <x:f>IF(A766="","",IF(SUM($AS$2:$AS$1001)&lt;=0,"Не определён",IF(AS766&lt;0,"Исключение",IF(AU766&lt;'Настройки'!$B$5,"A",IF(AU766&lt;'Настройки'!$B$6,"B","C")))))</x:f>
      </x:c>
      <x:c r="AX766" s="58" t="str">
        <x:f>IF(A766="","",IF(AQ766=0,"",AVERAGE(BI766:INDEX(BI766:CR766,1,'Настройки'!$B$3))))</x:f>
      </x:c>
      <x:c r="AY766" s="58" t="str">
        <x:f>IF(OR(A766="",AQ766=0),"",STDEVP(BI766:INDEX(BI766:CR766,1,'Настройки'!$B$3)))</x:f>
      </x:c>
      <x:c r="AZ766" s="61" t="str">
        <x:f>IF(OR(A766="",AQ766&lt;'Настройки'!$B$12,AX766&lt;=0,AND('Настройки'!$B$10="Блокировать",COUNTIF(F766:INDEX(F766:AO766,1,'Настройки'!$B$3),"&lt;0")&gt;0)),"",AY766/ABS(AX766))</x:f>
      </x:c>
      <x:c r="BA766" s="49" t="str">
        <x:f>IF(A766="","",IF(AND('Настройки'!$B$10="Блокировать",COUNTIF(F766:INDEX(F766:AO766,1,'Настройки'!$B$3),"&lt;0")&gt;0),"Не определён",IF(AQ766&lt;'Настройки'!$B$12,"Не определён",IF(AX766=0,"Нет спроса",IF(AX766&lt;0,"Не определён",IF(AZ766&lt;='Настройки'!$B$7,"X",IF(AZ766&lt;='Настройки'!$B$8,"Y","Z")))))))</x:f>
      </x:c>
      <x:c r="BB766" s="49" t="str">
        <x:f>IF(OR(A766="",LEN(AW766)&lt;&gt;1,LEN(BA766)&lt;&gt;1),"",AW766&amp;BA766)</x:f>
      </x:c>
      <x:c r="BC766" s="61" t="str">
        <x:f>IF(OR(A766="",AQ766=0),"",(COUNT(BI766:INDEX(BI766:CR766,1,'Настройки'!$B$3))-COUNT(CS766:INDEX(CS766:EB766,1,'Настройки'!$B$3)))/AQ766)</x:f>
      </x:c>
      <x:c r="BD766" s="64" t="str">
        <x:f>IF(OR(A766="",COUNT(CS766:INDEX(CS766:EB766,1,'Настройки'!$B$3))=0),"",AQ766/COUNT(CS766:INDEX(CS766:EB766,1,'Настройки'!$B$3)))</x:f>
      </x:c>
      <x:c r="BE766" s="64" t="str">
        <x:f>IF(OR(A766="",COUNT(CS766:INDEX(CS766:EB766,1,'Настройки'!$B$3))=0),"",IF(AVERAGE(CS766:INDEX(CS766:EB766,1,'Настройки'!$B$3))=0,"",(STDEVP(CS766:INDEX(CS766:EB766,1,'Настройки'!$B$3))/ABS(AVERAGE(CS766:INDEX(CS766:EB766,1,'Настройки'!$B$3))))^2))</x:f>
      </x:c>
      <x:c r="BF766" s="49" t="str">
        <x:f>IF(A766="","",IF(AQ766&lt;3,"Недостаточно",IF(AQ766&lt;6,"Предварительный","Обычный")))</x:f>
      </x:c>
      <x:c r="BG766" s="49" t="str">
        <x:f>IF(A766="","",IF(COUNTIF(F766:INDEX(F766:AO766,1,'Настройки'!$B$3),"&lt;0")&gt;0,IF('Настройки'!$B$10="Блокировать","Отрицательный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"),"")&amp;IF(AQ766&lt;3,"Недостаточно истории. ",IF(AQ766&lt;6,"Предварительная классификация. ",""))&amp;IF(AX766=0,"Нет спроса за горизонт. ","")&amp;IF(AZ766&gt;'Настройки'!$B$11,"Экстремальная вариативность. ",""))</x:f>
      </x:c>
      <x:c r="BH766" s="49" t="str">
        <x:f>IF(A766="","",IFERROR(VLOOKUP(BB766,'Настройки'!$D$3:$E$11,2,FALSE),"Сначала проверьте исходные данные и историю спроса.")&amp;" Уточните срок поставки, MOQ и критичность.")</x:f>
      </x:c>
      <x:c r="BI766" s="50" t="str">
        <x:f>IF(1&gt;'Настройки'!$B$3,"",IF(ISBLANK(F766),IF('Настройки'!$B$9="Нулевой спрос",0,""),IF(F766&lt;0,IF('Настройки'!$B$10="Исключить","",IF('Настройки'!$B$10="Абсолютные значения",ABS(F766),F766)),F766)))</x:f>
      </x:c>
      <x:c r="BJ766" s="50" t="str">
        <x:f>IF(2&gt;'Настройки'!$B$3,"",IF(ISBLANK(G766),IF('Настройки'!$B$9="Нулевой спрос",0,""),IF(G766&lt;0,IF('Настройки'!$B$10="Исключить","",IF('Настройки'!$B$10="Абсолютные значения",ABS(G766),G766)),G766)))</x:f>
      </x:c>
      <x:c r="BK766" s="50" t="str">
        <x:f>IF(3&gt;'Настройки'!$B$3,"",IF(ISBLANK(H766),IF('Настройки'!$B$9="Нулевой спрос",0,""),IF(H766&lt;0,IF('Настройки'!$B$10="Исключить","",IF('Настройки'!$B$10="Абсолютные значения",ABS(H766),H766)),H766)))</x:f>
      </x:c>
      <x:c r="BL766" s="50" t="str">
        <x:f>IF(4&gt;'Настройки'!$B$3,"",IF(ISBLANK(I766),IF('Настройки'!$B$9="Нулевой спрос",0,""),IF(I766&lt;0,IF('Настройки'!$B$10="Исключить","",IF('Настройки'!$B$10="Абсолютные значения",ABS(I766),I766)),I766)))</x:f>
      </x:c>
      <x:c r="BM766" s="50" t="str">
        <x:f>IF(5&gt;'Настройки'!$B$3,"",IF(ISBLANK(J766),IF('Настройки'!$B$9="Нулевой спрос",0,""),IF(J766&lt;0,IF('Настройки'!$B$10="Исключить","",IF('Настройки'!$B$10="Абсолютные значения",ABS(J766),J766)),J766)))</x:f>
      </x:c>
      <x:c r="BN766" s="50" t="str">
        <x:f>IF(6&gt;'Настройки'!$B$3,"",IF(ISBLANK(K766),IF('Настройки'!$B$9="Нулевой спрос",0,""),IF(K766&lt;0,IF('Настройки'!$B$10="Исключить","",IF('Настройки'!$B$10="Абсолютные значения",ABS(K766),K766)),K766)))</x:f>
      </x:c>
      <x:c r="BO766" s="50" t="str">
        <x:f>IF(7&gt;'Настройки'!$B$3,"",IF(ISBLANK(L766),IF('Настройки'!$B$9="Нулевой спрос",0,""),IF(L766&lt;0,IF('Настройки'!$B$10="Исключить","",IF('Настройки'!$B$10="Абсолютные значения",ABS(L766),L766)),L766)))</x:f>
      </x:c>
      <x:c r="BP766" s="50" t="str">
        <x:f>IF(8&gt;'Настройки'!$B$3,"",IF(ISBLANK(M766),IF('Настройки'!$B$9="Нулевой спрос",0,""),IF(M766&lt;0,IF('Настройки'!$B$10="Исключить","",IF('Настройки'!$B$10="Абсолютные значения",ABS(M766),M766)),M766)))</x:f>
      </x:c>
      <x:c r="BQ766" s="50" t="str">
        <x:f>IF(9&gt;'Настройки'!$B$3,"",IF(ISBLANK(N766),IF('Настройки'!$B$9="Нулевой спрос",0,""),IF(N766&lt;0,IF('Настройки'!$B$10="Исключить","",IF('Настройки'!$B$10="Абсолютные значения",ABS(N766),N766)),N766)))</x:f>
      </x:c>
      <x:c r="BR766" s="50" t="str">
        <x:f>IF(10&gt;'Настройки'!$B$3,"",IF(ISBLANK(O766),IF('Настройки'!$B$9="Нулевой спрос",0,""),IF(O766&lt;0,IF('Настройки'!$B$10="Исключить","",IF('Настройки'!$B$10="Абсолютные значения",ABS(O766),O766)),O766)))</x:f>
      </x:c>
      <x:c r="BS766" s="50" t="str">
        <x:f>IF(11&gt;'Настройки'!$B$3,"",IF(ISBLANK(P766),IF('Настройки'!$B$9="Нулевой спрос",0,""),IF(P766&lt;0,IF('Настройки'!$B$10="Исключить","",IF('Настройки'!$B$10="Абсолютные значения",ABS(P766),P766)),P766)))</x:f>
      </x:c>
      <x:c r="BT766" s="50" t="str">
        <x:f>IF(12&gt;'Настройки'!$B$3,"",IF(ISBLANK(Q766),IF('Настройки'!$B$9="Нулевой спрос",0,""),IF(Q766&lt;0,IF('Настройки'!$B$10="Исключить","",IF('Настройки'!$B$10="Абсолютные значения",ABS(Q766),Q766)),Q766)))</x:f>
      </x:c>
      <x:c r="BU766" s="50" t="str">
        <x:f>IF(13&gt;'Настройки'!$B$3,"",IF(ISBLANK(R766),IF('Настройки'!$B$9="Нулевой спрос",0,""),IF(R766&lt;0,IF('Настройки'!$B$10="Исключить","",IF('Настройки'!$B$10="Абсолютные значения",ABS(R766),R766)),R766)))</x:f>
      </x:c>
      <x:c r="BV766" s="50" t="str">
        <x:f>IF(14&gt;'Настройки'!$B$3,"",IF(ISBLANK(S766),IF('Настройки'!$B$9="Нулевой спрос",0,""),IF(S766&lt;0,IF('Настройки'!$B$10="Исключить","",IF('Настройки'!$B$10="Абсолютные значения",ABS(S766),S766)),S766)))</x:f>
      </x:c>
      <x:c r="BW766" s="50" t="str">
        <x:f>IF(15&gt;'Настройки'!$B$3,"",IF(ISBLANK(T766),IF('Настройки'!$B$9="Нулевой спрос",0,""),IF(T766&lt;0,IF('Настройки'!$B$10="Исключить","",IF('Настройки'!$B$10="Абсолютные значения",ABS(T766),T766)),T766)))</x:f>
      </x:c>
      <x:c r="BX766" s="50" t="str">
        <x:f>IF(16&gt;'Настройки'!$B$3,"",IF(ISBLANK(U766),IF('Настройки'!$B$9="Нулевой спрос",0,""),IF(U766&lt;0,IF('Настройки'!$B$10="Исключить","",IF('Настройки'!$B$10="Абсолютные значения",ABS(U766),U766)),U766)))</x:f>
      </x:c>
      <x:c r="BY766" s="50" t="str">
        <x:f>IF(17&gt;'Настройки'!$B$3,"",IF(ISBLANK(V766),IF('Настройки'!$B$9="Нулевой спрос",0,""),IF(V766&lt;0,IF('Настройки'!$B$10="Исключить","",IF('Настройки'!$B$10="Абсолютные значения",ABS(V766),V766)),V766)))</x:f>
      </x:c>
      <x:c r="BZ766" s="50" t="str">
        <x:f>IF(18&gt;'Настройки'!$B$3,"",IF(ISBLANK(W766),IF('Настройки'!$B$9="Нулевой спрос",0,""),IF(W766&lt;0,IF('Настройки'!$B$10="Исключить","",IF('Настройки'!$B$10="Абсолютные значения",ABS(W766),W766)),W766)))</x:f>
      </x:c>
      <x:c r="CA766" s="50" t="str">
        <x:f>IF(19&gt;'Настройки'!$B$3,"",IF(ISBLANK(X766),IF('Настройки'!$B$9="Нулевой спрос",0,""),IF(X766&lt;0,IF('Настройки'!$B$10="Исключить","",IF('Настройки'!$B$10="Абсолютные значения",ABS(X766),X766)),X766)))</x:f>
      </x:c>
      <x:c r="CB766" s="50" t="str">
        <x:f>IF(20&gt;'Настройки'!$B$3,"",IF(ISBLANK(Y766),IF('Настройки'!$B$9="Нулевой спрос",0,""),IF(Y766&lt;0,IF('Настройки'!$B$10="Исключить","",IF('Настройки'!$B$10="Абсолютные значения",ABS(Y766),Y766)),Y766)))</x:f>
      </x:c>
      <x:c r="CC766" s="50" t="str">
        <x:f>IF(21&gt;'Настройки'!$B$3,"",IF(ISBLANK(Z766),IF('Настройки'!$B$9="Нулевой спрос",0,""),IF(Z766&lt;0,IF('Настройки'!$B$10="Исключить","",IF('Настройки'!$B$10="Абсолютные значения",ABS(Z766),Z766)),Z766)))</x:f>
      </x:c>
      <x:c r="CD766" s="50" t="str">
        <x:f>IF(22&gt;'Настройки'!$B$3,"",IF(ISBLANK(AA766),IF('Настройки'!$B$9="Нулевой спрос",0,""),IF(AA766&lt;0,IF('Настройки'!$B$10="Исключить","",IF('Настройки'!$B$10="Абсолютные значения",ABS(AA766),AA766)),AA766)))</x:f>
      </x:c>
      <x:c r="CE766" s="50" t="str">
        <x:f>IF(23&gt;'Настройки'!$B$3,"",IF(ISBLANK(AB766),IF('Настройки'!$B$9="Нулевой спрос",0,""),IF(AB766&lt;0,IF('Настройки'!$B$10="Исключить","",IF('Настройки'!$B$10="Абсолютные значения",ABS(AB766),AB766)),AB766)))</x:f>
      </x:c>
      <x:c r="CF766" s="50" t="str">
        <x:f>IF(24&gt;'Настройки'!$B$3,"",IF(ISBLANK(AC766),IF('Настройки'!$B$9="Нулевой спрос",0,""),IF(AC766&lt;0,IF('Настройки'!$B$10="Исключить","",IF('Настройки'!$B$10="Абсолютные значения",ABS(AC766),AC766)),AC766)))</x:f>
      </x:c>
      <x:c r="CG766" s="50" t="str">
        <x:f>IF(25&gt;'Настройки'!$B$3,"",IF(ISBLANK(AD766),IF('Настройки'!$B$9="Нулевой спрос",0,""),IF(AD766&lt;0,IF('Настройки'!$B$10="Исключить","",IF('Настройки'!$B$10="Абсолютные значения",ABS(AD766),AD766)),AD766)))</x:f>
      </x:c>
      <x:c r="CH766" s="50" t="str">
        <x:f>IF(26&gt;'Настройки'!$B$3,"",IF(ISBLANK(AE766),IF('Настройки'!$B$9="Нулевой спрос",0,""),IF(AE766&lt;0,IF('Настройки'!$B$10="Исключить","",IF('Настройки'!$B$10="Абсолютные значения",ABS(AE766),AE766)),AE766)))</x:f>
      </x:c>
      <x:c r="CI766" s="50" t="str">
        <x:f>IF(27&gt;'Настройки'!$B$3,"",IF(ISBLANK(AF766),IF('Настройки'!$B$9="Нулевой спрос",0,""),IF(AF766&lt;0,IF('Настройки'!$B$10="Исключить","",IF('Настройки'!$B$10="Абсолютные значения",ABS(AF766),AF766)),AF766)))</x:f>
      </x:c>
      <x:c r="CJ766" s="50" t="str">
        <x:f>IF(28&gt;'Настройки'!$B$3,"",IF(ISBLANK(AG766),IF('Настройки'!$B$9="Нулевой спрос",0,""),IF(AG766&lt;0,IF('Настройки'!$B$10="Исключить","",IF('Настройки'!$B$10="Абсолютные значения",ABS(AG766),AG766)),AG766)))</x:f>
      </x:c>
      <x:c r="CK766" s="50" t="str">
        <x:f>IF(29&gt;'Настройки'!$B$3,"",IF(ISBLANK(AH766),IF('Настройки'!$B$9="Нулевой спрос",0,""),IF(AH766&lt;0,IF('Настройки'!$B$10="Исключить","",IF('Настройки'!$B$10="Абсолютные значения",ABS(AH766),AH766)),AH766)))</x:f>
      </x:c>
      <x:c r="CL766" s="50" t="str">
        <x:f>IF(30&gt;'Настройки'!$B$3,"",IF(ISBLANK(AI766),IF('Настройки'!$B$9="Нулевой спрос",0,""),IF(AI766&lt;0,IF('Настройки'!$B$10="Исключить","",IF('Настройки'!$B$10="Абсолютные значения",ABS(AI766),AI766)),AI766)))</x:f>
      </x:c>
      <x:c r="CM766" s="50" t="str">
        <x:f>IF(31&gt;'Настройки'!$B$3,"",IF(ISBLANK(AJ766),IF('Настройки'!$B$9="Нулевой спрос",0,""),IF(AJ766&lt;0,IF('Настройки'!$B$10="Исключить","",IF('Настройки'!$B$10="Абсолютные значения",ABS(AJ766),AJ766)),AJ766)))</x:f>
      </x:c>
      <x:c r="CN766" s="50" t="str">
        <x:f>IF(32&gt;'Настройки'!$B$3,"",IF(ISBLANK(AK766),IF('Настройки'!$B$9="Нулевой спрос",0,""),IF(AK766&lt;0,IF('Настройки'!$B$10="Исключить","",IF('Настройки'!$B$10="Абсолютные значения",ABS(AK766),AK766)),AK766)))</x:f>
      </x:c>
      <x:c r="CO766" s="50" t="str">
        <x:f>IF(33&gt;'Настройки'!$B$3,"",IF(ISBLANK(AL766),IF('Настройки'!$B$9="Нулевой спрос",0,""),IF(AL766&lt;0,IF('Настройки'!$B$10="Исключить","",IF('Настройки'!$B$10="Абсолютные значения",ABS(AL766),AL766)),AL766)))</x:f>
      </x:c>
      <x:c r="CP766" s="50" t="str">
        <x:f>IF(34&gt;'Настройки'!$B$3,"",IF(ISBLANK(AM766),IF('Настройки'!$B$9="Нулевой спрос",0,""),IF(AM766&lt;0,IF('Настройки'!$B$10="Исключить","",IF('Настройки'!$B$10="Абсолютные значения",ABS(AM766),AM766)),AM766)))</x:f>
      </x:c>
      <x:c r="CQ766" s="50" t="str">
        <x:f>IF(35&gt;'Настройки'!$B$3,"",IF(ISBLANK(AN766),IF('Настройки'!$B$9="Нулевой спрос",0,""),IF(AN766&lt;0,IF('Настройки'!$B$10="Исключить","",IF('Настройки'!$B$10="Абсолютные значения",ABS(AN766),AN766)),AN766)))</x:f>
      </x:c>
      <x:c r="CR766" s="50" t="str">
        <x:f>IF(36&gt;'Настройки'!$B$3,"",IF(ISBLANK(AO766),IF('Настройки'!$B$9="Нулевой спрос",0,""),IF(AO766&lt;0,IF('Настройки'!$B$10="Исключить","",IF('Настройки'!$B$10="Абсолютные значения",ABS(AO766),AO766)),AO766)))</x:f>
      </x:c>
      <x:c r="CS766" s="50" t="str">
        <x:f>IF(OR(1&gt;'Настройки'!$B$3,ISBLANK(BI766),BI766=0),"",BI766)</x:f>
      </x:c>
      <x:c r="CT766" s="50" t="str">
        <x:f>IF(OR(2&gt;'Настройки'!$B$3,ISBLANK(BJ766),BJ766=0),"",BJ766)</x:f>
      </x:c>
      <x:c r="CU766" s="50" t="str">
        <x:f>IF(OR(3&gt;'Настройки'!$B$3,ISBLANK(BK766),BK766=0),"",BK766)</x:f>
      </x:c>
      <x:c r="CV766" s="50" t="str">
        <x:f>IF(OR(4&gt;'Настройки'!$B$3,ISBLANK(BL766),BL766=0),"",BL766)</x:f>
      </x:c>
      <x:c r="CW766" s="50" t="str">
        <x:f>IF(OR(5&gt;'Настройки'!$B$3,ISBLANK(BM766),BM766=0),"",BM766)</x:f>
      </x:c>
      <x:c r="CX766" s="50" t="str">
        <x:f>IF(OR(6&gt;'Настройки'!$B$3,ISBLANK(BN766),BN766=0),"",BN766)</x:f>
      </x:c>
      <x:c r="CY766" s="50" t="str">
        <x:f>IF(OR(7&gt;'Настройки'!$B$3,ISBLANK(BO766),BO766=0),"",BO766)</x:f>
      </x:c>
      <x:c r="CZ766" s="50" t="str">
        <x:f>IF(OR(8&gt;'Настройки'!$B$3,ISBLANK(BP766),BP766=0),"",BP766)</x:f>
      </x:c>
      <x:c r="DA766" s="50" t="str">
        <x:f>IF(OR(9&gt;'Настройки'!$B$3,ISBLANK(BQ766),BQ766=0),"",BQ766)</x:f>
      </x:c>
      <x:c r="DB766" s="50" t="str">
        <x:f>IF(OR(10&gt;'Настройки'!$B$3,ISBLANK(BR766),BR766=0),"",BR766)</x:f>
      </x:c>
      <x:c r="DC766" s="50" t="str">
        <x:f>IF(OR(11&gt;'Настройки'!$B$3,ISBLANK(BS766),BS766=0),"",BS766)</x:f>
      </x:c>
      <x:c r="DD766" s="50" t="str">
        <x:f>IF(OR(12&gt;'Настройки'!$B$3,ISBLANK(BT766),BT766=0),"",BT766)</x:f>
      </x:c>
      <x:c r="DE766" s="50" t="str">
        <x:f>IF(OR(13&gt;'Настройки'!$B$3,ISBLANK(BU766),BU766=0),"",BU766)</x:f>
      </x:c>
      <x:c r="DF766" s="50" t="str">
        <x:f>IF(OR(14&gt;'Настройки'!$B$3,ISBLANK(BV766),BV766=0),"",BV766)</x:f>
      </x:c>
      <x:c r="DG766" s="50" t="str">
        <x:f>IF(OR(15&gt;'Настройки'!$B$3,ISBLANK(BW766),BW766=0),"",BW766)</x:f>
      </x:c>
      <x:c r="DH766" s="50" t="str">
        <x:f>IF(OR(16&gt;'Настройки'!$B$3,ISBLANK(BX766),BX766=0),"",BX766)</x:f>
      </x:c>
      <x:c r="DI766" s="50" t="str">
        <x:f>IF(OR(17&gt;'Настройки'!$B$3,ISBLANK(BY766),BY766=0),"",BY766)</x:f>
      </x:c>
      <x:c r="DJ766" s="50" t="str">
        <x:f>IF(OR(18&gt;'Настройки'!$B$3,ISBLANK(BZ766),BZ766=0),"",BZ766)</x:f>
      </x:c>
      <x:c r="DK766" s="50" t="str">
        <x:f>IF(OR(19&gt;'Настройки'!$B$3,ISBLANK(CA766),CA766=0),"",CA766)</x:f>
      </x:c>
      <x:c r="DL766" s="50" t="str">
        <x:f>IF(OR(20&gt;'Настройки'!$B$3,ISBLANK(CB766),CB766=0),"",CB766)</x:f>
      </x:c>
      <x:c r="DM766" s="50" t="str">
        <x:f>IF(OR(21&gt;'Настройки'!$B$3,ISBLANK(CC766),CC766=0),"",CC766)</x:f>
      </x:c>
      <x:c r="DN766" s="50" t="str">
        <x:f>IF(OR(22&gt;'Настройки'!$B$3,ISBLANK(CD766),CD766=0),"",CD766)</x:f>
      </x:c>
      <x:c r="DO766" s="50" t="str">
        <x:f>IF(OR(23&gt;'Настройки'!$B$3,ISBLANK(CE766),CE766=0),"",CE766)</x:f>
      </x:c>
      <x:c r="DP766" s="50" t="str">
        <x:f>IF(OR(24&gt;'Настройки'!$B$3,ISBLANK(CF766),CF766=0),"",CF766)</x:f>
      </x:c>
      <x:c r="DQ766" s="50" t="str">
        <x:f>IF(OR(25&gt;'Настройки'!$B$3,ISBLANK(CG766),CG766=0),"",CG766)</x:f>
      </x:c>
      <x:c r="DR766" s="50" t="str">
        <x:f>IF(OR(26&gt;'Настройки'!$B$3,ISBLANK(CH766),CH766=0),"",CH766)</x:f>
      </x:c>
      <x:c r="DS766" s="50" t="str">
        <x:f>IF(OR(27&gt;'Настройки'!$B$3,ISBLANK(CI766),CI766=0),"",CI766)</x:f>
      </x:c>
      <x:c r="DT766" s="50" t="str">
        <x:f>IF(OR(28&gt;'Настройки'!$B$3,ISBLANK(CJ766),CJ766=0),"",CJ766)</x:f>
      </x:c>
      <x:c r="DU766" s="50" t="str">
        <x:f>IF(OR(29&gt;'Настройки'!$B$3,ISBLANK(CK766),CK766=0),"",CK766)</x:f>
      </x:c>
      <x:c r="DV766" s="50" t="str">
        <x:f>IF(OR(30&gt;'Настройки'!$B$3,ISBLANK(CL766),CL766=0),"",CL766)</x:f>
      </x:c>
      <x:c r="DW766" s="50" t="str">
        <x:f>IF(OR(31&gt;'Настройки'!$B$3,ISBLANK(CM766),CM766=0),"",CM766)</x:f>
      </x:c>
      <x:c r="DX766" s="50" t="str">
        <x:f>IF(OR(32&gt;'Настройки'!$B$3,ISBLANK(CN766),CN766=0),"",CN766)</x:f>
      </x:c>
      <x:c r="DY766" s="50" t="str">
        <x:f>IF(OR(33&gt;'Настройки'!$B$3,ISBLANK(CO766),CO766=0),"",CO766)</x:f>
      </x:c>
      <x:c r="DZ766" s="50" t="str">
        <x:f>IF(OR(34&gt;'Настройки'!$B$3,ISBLANK(CP766),CP766=0),"",CP766)</x:f>
      </x:c>
      <x:c r="EA766" s="50" t="str">
        <x:f>IF(OR(35&gt;'Настройки'!$B$3,ISBLANK(CQ766),CQ766=0),"",CQ766)</x:f>
      </x:c>
      <x:c r="EB766" s="50" t="str">
        <x:f>IF(OR(36&gt;'Настройки'!$B$3,ISBLANK(CR766),CR766=0),"",CR766)</x:f>
      </x:c>
      <x:c r="EC766" s="50" t="str">
        <x:f>IF(A766="","",IF(OR(BB766="AZ",BB766="BZ"),10000+ROW(),IF(AZ766&gt;'Настройки'!$B$11,20000+ROW(),IF(BF766&lt;&gt;"Обычный",30000+ROW(),IF(AX766&lt;=0,40000+ROW(),"")))))</x:f>
      </x:c>
      <x:c r="ED766" s="50" t="str">
        <x:f>IF(EC766="","",COUNTIFS($EC$2:$EC$1001,"&gt;0",$EC$2:$EC$1001,"&lt;"&amp;EC766)+1)</x:f>
      </x:c>
    </x:row>
    <x:row r="767">
      <x:c r="A767" s="115"/>
      <x:c r="B767" s="115"/>
      <x:c r="C767" s="115"/>
      <x:c r="D767" s="118"/>
      <x:c r="E767" s="118"/>
      <x:c r="F767" s="118"/>
      <x:c r="G767" s="118"/>
      <x:c r="H767" s="118"/>
      <x:c r="I767" s="118"/>
      <x:c r="J767" s="118"/>
      <x:c r="K767" s="118"/>
      <x:c r="L767" s="118"/>
      <x:c r="M767" s="118"/>
      <x:c r="N767" s="118"/>
      <x:c r="O767" s="118"/>
      <x:c r="P767" s="118"/>
      <x:c r="Q767" s="118"/>
      <x:c r="R767" s="118"/>
      <x:c r="S767" s="118"/>
      <x:c r="T767" s="118"/>
      <x:c r="U767" s="118"/>
      <x:c r="V767" s="118"/>
      <x:c r="W767" s="118"/>
      <x:c r="X767" s="118"/>
      <x:c r="Y767" s="118"/>
      <x:c r="Z767" s="118"/>
      <x:c r="AA767" s="118"/>
      <x:c r="AB767" s="118"/>
      <x:c r="AC767" s="118"/>
      <x:c r="AD767" s="118"/>
      <x:c r="AE767" s="118"/>
      <x:c r="AF767" s="118"/>
      <x:c r="AG767" s="118"/>
      <x:c r="AH767" s="118"/>
      <x:c r="AI767" s="118"/>
      <x:c r="AJ767" s="118"/>
      <x:c r="AK767" s="118"/>
      <x:c r="AL767" s="118"/>
      <x:c r="AM767" s="118"/>
      <x:c r="AN767" s="118"/>
      <x:c r="AO767" s="118"/>
      <x:c r="AP767" s="115"/>
      <x:c r="AQ767" s="49" t="str">
        <x:f>IF(A767="","",COUNT(BI767:INDEX(BI767:CR767,1,'Настройки'!$B$3)))</x:f>
      </x:c>
      <x:c r="AR767" s="49" t="str">
        <x:f>IF(A767="","",SUM(BI767:INDEX(BI767:CR767,1,'Настройки'!$B$3)))</x:f>
      </x:c>
      <x:c r="AS767" s="58" t="str">
        <x:f>IF(A767="","",IF('Настройки'!$B$4="Стоимость потребления",AR767*D767,IF('Настройки'!$B$4="Количество",AR767,E767)))</x:f>
      </x:c>
      <x:c r="AT767" s="61" t="str">
        <x:f>IF(OR(A767="",AS767&lt;0,SUM($AS$2:$AS$1001)&lt;=0),"",AS767/SUM($AS$2:$AS$1001))</x:f>
      </x:c>
      <x:c r="AU767" s="61" t="str">
        <x:f>IF(OR(A767="",AS767&lt;0,SUM($AS$2:$AS$1001)&lt;=0),"",SUMIFS($AS$2:$AS$1001,$AS$2:$AS$1001,"&gt;"&amp;AS767)/SUM($AS$2:$AS$1001))</x:f>
      </x:c>
      <x:c r="AV767" s="61" t="str">
        <x:f>IF(OR(A767="",AS767&lt;0,SUM($AS$2:$AS$1001)&lt;=0),"",SUMIFS($AS$2:$AS$1001,$AS$2:$AS$1001,"&gt;="&amp;AS767)/SUM($AS$2:$AS$1001))</x:f>
      </x:c>
      <x:c r="AW767" s="49" t="str">
        <x:f>IF(A767="","",IF(SUM($AS$2:$AS$1001)&lt;=0,"Не определён",IF(AS767&lt;0,"Исключение",IF(AU767&lt;'Настройки'!$B$5,"A",IF(AU767&lt;'Настройки'!$B$6,"B","C")))))</x:f>
      </x:c>
      <x:c r="AX767" s="58" t="str">
        <x:f>IF(A767="","",IF(AQ767=0,"",AVERAGE(BI767:INDEX(BI767:CR767,1,'Настройки'!$B$3))))</x:f>
      </x:c>
      <x:c r="AY767" s="58" t="str">
        <x:f>IF(OR(A767="",AQ767=0),"",STDEVP(BI767:INDEX(BI767:CR767,1,'Настройки'!$B$3)))</x:f>
      </x:c>
      <x:c r="AZ767" s="61" t="str">
        <x:f>IF(OR(A767="",AQ767&lt;'Настройки'!$B$12,AX767&lt;=0,AND('Настройки'!$B$10="Блокировать",COUNTIF(F767:INDEX(F767:AO767,1,'Настройки'!$B$3),"&lt;0")&gt;0)),"",AY767/ABS(AX767))</x:f>
      </x:c>
      <x:c r="BA767" s="49" t="str">
        <x:f>IF(A767="","",IF(AND('Настройки'!$B$10="Блокировать",COUNTIF(F767:INDEX(F767:AO767,1,'Настройки'!$B$3),"&lt;0")&gt;0),"Не определён",IF(AQ767&lt;'Настройки'!$B$12,"Не определён",IF(AX767=0,"Нет спроса",IF(AX767&lt;0,"Не определён",IF(AZ767&lt;='Настройки'!$B$7,"X",IF(AZ767&lt;='Настройки'!$B$8,"Y","Z")))))))</x:f>
      </x:c>
      <x:c r="BB767" s="49" t="str">
        <x:f>IF(OR(A767="",LEN(AW767)&lt;&gt;1,LEN(BA767)&lt;&gt;1),"",AW767&amp;BA767)</x:f>
      </x:c>
      <x:c r="BC767" s="61" t="str">
        <x:f>IF(OR(A767="",AQ767=0),"",(COUNT(BI767:INDEX(BI767:CR767,1,'Настройки'!$B$3))-COUNT(CS767:INDEX(CS767:EB767,1,'Настройки'!$B$3)))/AQ767)</x:f>
      </x:c>
      <x:c r="BD767" s="64" t="str">
        <x:f>IF(OR(A767="",COUNT(CS767:INDEX(CS767:EB767,1,'Настройки'!$B$3))=0),"",AQ767/COUNT(CS767:INDEX(CS767:EB767,1,'Настройки'!$B$3)))</x:f>
      </x:c>
      <x:c r="BE767" s="64" t="str">
        <x:f>IF(OR(A767="",COUNT(CS767:INDEX(CS767:EB767,1,'Настройки'!$B$3))=0),"",IF(AVERAGE(CS767:INDEX(CS767:EB767,1,'Настройки'!$B$3))=0,"",(STDEVP(CS767:INDEX(CS767:EB767,1,'Настройки'!$B$3))/ABS(AVERAGE(CS767:INDEX(CS767:EB767,1,'Настройки'!$B$3))))^2))</x:f>
      </x:c>
      <x:c r="BF767" s="49" t="str">
        <x:f>IF(A767="","",IF(AQ767&lt;3,"Недостаточно",IF(AQ767&lt;6,"Предварительный","Обычный")))</x:f>
      </x:c>
      <x:c r="BG767" s="49" t="str">
        <x:f>IF(A767="","",IF(COUNTIF(F767:INDEX(F767:AO767,1,'Настройки'!$B$3),"&lt;0")&gt;0,IF('Настройки'!$B$10="Блокировать","Отрицательный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"),"")&amp;IF(AQ767&lt;3,"Недостаточно истории. ",IF(AQ767&lt;6,"Предварительная классификация. ",""))&amp;IF(AX767=0,"Нет спроса за горизонт. ","")&amp;IF(AZ767&gt;'Настройки'!$B$11,"Экстремальная вариативность. ",""))</x:f>
      </x:c>
      <x:c r="BH767" s="49" t="str">
        <x:f>IF(A767="","",IFERROR(VLOOKUP(BB767,'Настройки'!$D$3:$E$11,2,FALSE),"Сначала проверьте исходные данные и историю спроса.")&amp;" Уточните срок поставки, MOQ и критичность.")</x:f>
      </x:c>
      <x:c r="BI767" s="50" t="str">
        <x:f>IF(1&gt;'Настройки'!$B$3,"",IF(ISBLANK(F767),IF('Настройки'!$B$9="Нулевой спрос",0,""),IF(F767&lt;0,IF('Настройки'!$B$10="Исключить","",IF('Настройки'!$B$10="Абсолютные значения",ABS(F767),F767)),F767)))</x:f>
      </x:c>
      <x:c r="BJ767" s="50" t="str">
        <x:f>IF(2&gt;'Настройки'!$B$3,"",IF(ISBLANK(G767),IF('Настройки'!$B$9="Нулевой спрос",0,""),IF(G767&lt;0,IF('Настройки'!$B$10="Исключить","",IF('Настройки'!$B$10="Абсолютные значения",ABS(G767),G767)),G767)))</x:f>
      </x:c>
      <x:c r="BK767" s="50" t="str">
        <x:f>IF(3&gt;'Настройки'!$B$3,"",IF(ISBLANK(H767),IF('Настройки'!$B$9="Нулевой спрос",0,""),IF(H767&lt;0,IF('Настройки'!$B$10="Исключить","",IF('Настройки'!$B$10="Абсолютные значения",ABS(H767),H767)),H767)))</x:f>
      </x:c>
      <x:c r="BL767" s="50" t="str">
        <x:f>IF(4&gt;'Настройки'!$B$3,"",IF(ISBLANK(I767),IF('Настройки'!$B$9="Нулевой спрос",0,""),IF(I767&lt;0,IF('Настройки'!$B$10="Исключить","",IF('Настройки'!$B$10="Абсолютные значения",ABS(I767),I767)),I767)))</x:f>
      </x:c>
      <x:c r="BM767" s="50" t="str">
        <x:f>IF(5&gt;'Настройки'!$B$3,"",IF(ISBLANK(J767),IF('Настройки'!$B$9="Нулевой спрос",0,""),IF(J767&lt;0,IF('Настройки'!$B$10="Исключить","",IF('Настройки'!$B$10="Абсолютные значения",ABS(J767),J767)),J767)))</x:f>
      </x:c>
      <x:c r="BN767" s="50" t="str">
        <x:f>IF(6&gt;'Настройки'!$B$3,"",IF(ISBLANK(K767),IF('Настройки'!$B$9="Нулевой спрос",0,""),IF(K767&lt;0,IF('Настройки'!$B$10="Исключить","",IF('Настройки'!$B$10="Абсолютные значения",ABS(K767),K767)),K767)))</x:f>
      </x:c>
      <x:c r="BO767" s="50" t="str">
        <x:f>IF(7&gt;'Настройки'!$B$3,"",IF(ISBLANK(L767),IF('Настройки'!$B$9="Нулевой спрос",0,""),IF(L767&lt;0,IF('Настройки'!$B$10="Исключить","",IF('Настройки'!$B$10="Абсолютные значения",ABS(L767),L767)),L767)))</x:f>
      </x:c>
      <x:c r="BP767" s="50" t="str">
        <x:f>IF(8&gt;'Настройки'!$B$3,"",IF(ISBLANK(M767),IF('Настройки'!$B$9="Нулевой спрос",0,""),IF(M767&lt;0,IF('Настройки'!$B$10="Исключить","",IF('Настройки'!$B$10="Абсолютные значения",ABS(M767),M767)),M767)))</x:f>
      </x:c>
      <x:c r="BQ767" s="50" t="str">
        <x:f>IF(9&gt;'Настройки'!$B$3,"",IF(ISBLANK(N767),IF('Настройки'!$B$9="Нулевой спрос",0,""),IF(N767&lt;0,IF('Настройки'!$B$10="Исключить","",IF('Настройки'!$B$10="Абсолютные значения",ABS(N767),N767)),N767)))</x:f>
      </x:c>
      <x:c r="BR767" s="50" t="str">
        <x:f>IF(10&gt;'Настройки'!$B$3,"",IF(ISBLANK(O767),IF('Настройки'!$B$9="Нулевой спрос",0,""),IF(O767&lt;0,IF('Настройки'!$B$10="Исключить","",IF('Настройки'!$B$10="Абсолютные значения",ABS(O767),O767)),O767)))</x:f>
      </x:c>
      <x:c r="BS767" s="50" t="str">
        <x:f>IF(11&gt;'Настройки'!$B$3,"",IF(ISBLANK(P767),IF('Настройки'!$B$9="Нулевой спрос",0,""),IF(P767&lt;0,IF('Настройки'!$B$10="Исключить","",IF('Настройки'!$B$10="Абсолютные значения",ABS(P767),P767)),P767)))</x:f>
      </x:c>
      <x:c r="BT767" s="50" t="str">
        <x:f>IF(12&gt;'Настройки'!$B$3,"",IF(ISBLANK(Q767),IF('Настройки'!$B$9="Нулевой спрос",0,""),IF(Q767&lt;0,IF('Настройки'!$B$10="Исключить","",IF('Настройки'!$B$10="Абсолютные значения",ABS(Q767),Q767)),Q767)))</x:f>
      </x:c>
      <x:c r="BU767" s="50" t="str">
        <x:f>IF(13&gt;'Настройки'!$B$3,"",IF(ISBLANK(R767),IF('Настройки'!$B$9="Нулевой спрос",0,""),IF(R767&lt;0,IF('Настройки'!$B$10="Исключить","",IF('Настройки'!$B$10="Абсолютные значения",ABS(R767),R767)),R767)))</x:f>
      </x:c>
      <x:c r="BV767" s="50" t="str">
        <x:f>IF(14&gt;'Настройки'!$B$3,"",IF(ISBLANK(S767),IF('Настройки'!$B$9="Нулевой спрос",0,""),IF(S767&lt;0,IF('Настройки'!$B$10="Исключить","",IF('Настройки'!$B$10="Абсолютные значения",ABS(S767),S767)),S767)))</x:f>
      </x:c>
      <x:c r="BW767" s="50" t="str">
        <x:f>IF(15&gt;'Настройки'!$B$3,"",IF(ISBLANK(T767),IF('Настройки'!$B$9="Нулевой спрос",0,""),IF(T767&lt;0,IF('Настройки'!$B$10="Исключить","",IF('Настройки'!$B$10="Абсолютные значения",ABS(T767),T767)),T767)))</x:f>
      </x:c>
      <x:c r="BX767" s="50" t="str">
        <x:f>IF(16&gt;'Настройки'!$B$3,"",IF(ISBLANK(U767),IF('Настройки'!$B$9="Нулевой спрос",0,""),IF(U767&lt;0,IF('Настройки'!$B$10="Исключить","",IF('Настройки'!$B$10="Абсолютные значения",ABS(U767),U767)),U767)))</x:f>
      </x:c>
      <x:c r="BY767" s="50" t="str">
        <x:f>IF(17&gt;'Настройки'!$B$3,"",IF(ISBLANK(V767),IF('Настройки'!$B$9="Нулевой спрос",0,""),IF(V767&lt;0,IF('Настройки'!$B$10="Исключить","",IF('Настройки'!$B$10="Абсолютные значения",ABS(V767),V767)),V767)))</x:f>
      </x:c>
      <x:c r="BZ767" s="50" t="str">
        <x:f>IF(18&gt;'Настройки'!$B$3,"",IF(ISBLANK(W767),IF('Настройки'!$B$9="Нулевой спрос",0,""),IF(W767&lt;0,IF('Настройки'!$B$10="Исключить","",IF('Настройки'!$B$10="Абсолютные значения",ABS(W767),W767)),W767)))</x:f>
      </x:c>
      <x:c r="CA767" s="50" t="str">
        <x:f>IF(19&gt;'Настройки'!$B$3,"",IF(ISBLANK(X767),IF('Настройки'!$B$9="Нулевой спрос",0,""),IF(X767&lt;0,IF('Настройки'!$B$10="Исключить","",IF('Настройки'!$B$10="Абсолютные значения",ABS(X767),X767)),X767)))</x:f>
      </x:c>
      <x:c r="CB767" s="50" t="str">
        <x:f>IF(20&gt;'Настройки'!$B$3,"",IF(ISBLANK(Y767),IF('Настройки'!$B$9="Нулевой спрос",0,""),IF(Y767&lt;0,IF('Настройки'!$B$10="Исключить","",IF('Настройки'!$B$10="Абсолютные значения",ABS(Y767),Y767)),Y767)))</x:f>
      </x:c>
      <x:c r="CC767" s="50" t="str">
        <x:f>IF(21&gt;'Настройки'!$B$3,"",IF(ISBLANK(Z767),IF('Настройки'!$B$9="Нулевой спрос",0,""),IF(Z767&lt;0,IF('Настройки'!$B$10="Исключить","",IF('Настройки'!$B$10="Абсолютные значения",ABS(Z767),Z767)),Z767)))</x:f>
      </x:c>
      <x:c r="CD767" s="50" t="str">
        <x:f>IF(22&gt;'Настройки'!$B$3,"",IF(ISBLANK(AA767),IF('Настройки'!$B$9="Нулевой спрос",0,""),IF(AA767&lt;0,IF('Настройки'!$B$10="Исключить","",IF('Настройки'!$B$10="Абсолютные значения",ABS(AA767),AA767)),AA767)))</x:f>
      </x:c>
      <x:c r="CE767" s="50" t="str">
        <x:f>IF(23&gt;'Настройки'!$B$3,"",IF(ISBLANK(AB767),IF('Настройки'!$B$9="Нулевой спрос",0,""),IF(AB767&lt;0,IF('Настройки'!$B$10="Исключить","",IF('Настройки'!$B$10="Абсолютные значения",ABS(AB767),AB767)),AB767)))</x:f>
      </x:c>
      <x:c r="CF767" s="50" t="str">
        <x:f>IF(24&gt;'Настройки'!$B$3,"",IF(ISBLANK(AC767),IF('Настройки'!$B$9="Нулевой спрос",0,""),IF(AC767&lt;0,IF('Настройки'!$B$10="Исключить","",IF('Настройки'!$B$10="Абсолютные значения",ABS(AC767),AC767)),AC767)))</x:f>
      </x:c>
      <x:c r="CG767" s="50" t="str">
        <x:f>IF(25&gt;'Настройки'!$B$3,"",IF(ISBLANK(AD767),IF('Настройки'!$B$9="Нулевой спрос",0,""),IF(AD767&lt;0,IF('Настройки'!$B$10="Исключить","",IF('Настройки'!$B$10="Абсолютные значения",ABS(AD767),AD767)),AD767)))</x:f>
      </x:c>
      <x:c r="CH767" s="50" t="str">
        <x:f>IF(26&gt;'Настройки'!$B$3,"",IF(ISBLANK(AE767),IF('Настройки'!$B$9="Нулевой спрос",0,""),IF(AE767&lt;0,IF('Настройки'!$B$10="Исключить","",IF('Настройки'!$B$10="Абсолютные значения",ABS(AE767),AE767)),AE767)))</x:f>
      </x:c>
      <x:c r="CI767" s="50" t="str">
        <x:f>IF(27&gt;'Настройки'!$B$3,"",IF(ISBLANK(AF767),IF('Настройки'!$B$9="Нулевой спрос",0,""),IF(AF767&lt;0,IF('Настройки'!$B$10="Исключить","",IF('Настройки'!$B$10="Абсолютные значения",ABS(AF767),AF767)),AF767)))</x:f>
      </x:c>
      <x:c r="CJ767" s="50" t="str">
        <x:f>IF(28&gt;'Настройки'!$B$3,"",IF(ISBLANK(AG767),IF('Настройки'!$B$9="Нулевой спрос",0,""),IF(AG767&lt;0,IF('Настройки'!$B$10="Исключить","",IF('Настройки'!$B$10="Абсолютные значения",ABS(AG767),AG767)),AG767)))</x:f>
      </x:c>
      <x:c r="CK767" s="50" t="str">
        <x:f>IF(29&gt;'Настройки'!$B$3,"",IF(ISBLANK(AH767),IF('Настройки'!$B$9="Нулевой спрос",0,""),IF(AH767&lt;0,IF('Настройки'!$B$10="Исключить","",IF('Настройки'!$B$10="Абсолютные значения",ABS(AH767),AH767)),AH767)))</x:f>
      </x:c>
      <x:c r="CL767" s="50" t="str">
        <x:f>IF(30&gt;'Настройки'!$B$3,"",IF(ISBLANK(AI767),IF('Настройки'!$B$9="Нулевой спрос",0,""),IF(AI767&lt;0,IF('Настройки'!$B$10="Исключить","",IF('Настройки'!$B$10="Абсолютные значения",ABS(AI767),AI767)),AI767)))</x:f>
      </x:c>
      <x:c r="CM767" s="50" t="str">
        <x:f>IF(31&gt;'Настройки'!$B$3,"",IF(ISBLANK(AJ767),IF('Настройки'!$B$9="Нулевой спрос",0,""),IF(AJ767&lt;0,IF('Настройки'!$B$10="Исключить","",IF('Настройки'!$B$10="Абсолютные значения",ABS(AJ767),AJ767)),AJ767)))</x:f>
      </x:c>
      <x:c r="CN767" s="50" t="str">
        <x:f>IF(32&gt;'Настройки'!$B$3,"",IF(ISBLANK(AK767),IF('Настройки'!$B$9="Нулевой спрос",0,""),IF(AK767&lt;0,IF('Настройки'!$B$10="Исключить","",IF('Настройки'!$B$10="Абсолютные значения",ABS(AK767),AK767)),AK767)))</x:f>
      </x:c>
      <x:c r="CO767" s="50" t="str">
        <x:f>IF(33&gt;'Настройки'!$B$3,"",IF(ISBLANK(AL767),IF('Настройки'!$B$9="Нулевой спрос",0,""),IF(AL767&lt;0,IF('Настройки'!$B$10="Исключить","",IF('Настройки'!$B$10="Абсолютные значения",ABS(AL767),AL767)),AL767)))</x:f>
      </x:c>
      <x:c r="CP767" s="50" t="str">
        <x:f>IF(34&gt;'Настройки'!$B$3,"",IF(ISBLANK(AM767),IF('Настройки'!$B$9="Нулевой спрос",0,""),IF(AM767&lt;0,IF('Настройки'!$B$10="Исключить","",IF('Настройки'!$B$10="Абсолютные значения",ABS(AM767),AM767)),AM767)))</x:f>
      </x:c>
      <x:c r="CQ767" s="50" t="str">
        <x:f>IF(35&gt;'Настройки'!$B$3,"",IF(ISBLANK(AN767),IF('Настройки'!$B$9="Нулевой спрос",0,""),IF(AN767&lt;0,IF('Настройки'!$B$10="Исключить","",IF('Настройки'!$B$10="Абсолютные значения",ABS(AN767),AN767)),AN767)))</x:f>
      </x:c>
      <x:c r="CR767" s="50" t="str">
        <x:f>IF(36&gt;'Настройки'!$B$3,"",IF(ISBLANK(AO767),IF('Настройки'!$B$9="Нулевой спрос",0,""),IF(AO767&lt;0,IF('Настройки'!$B$10="Исключить","",IF('Настройки'!$B$10="Абсолютные значения",ABS(AO767),AO767)),AO767)))</x:f>
      </x:c>
      <x:c r="CS767" s="50" t="str">
        <x:f>IF(OR(1&gt;'Настройки'!$B$3,ISBLANK(BI767),BI767=0),"",BI767)</x:f>
      </x:c>
      <x:c r="CT767" s="50" t="str">
        <x:f>IF(OR(2&gt;'Настройки'!$B$3,ISBLANK(BJ767),BJ767=0),"",BJ767)</x:f>
      </x:c>
      <x:c r="CU767" s="50" t="str">
        <x:f>IF(OR(3&gt;'Настройки'!$B$3,ISBLANK(BK767),BK767=0),"",BK767)</x:f>
      </x:c>
      <x:c r="CV767" s="50" t="str">
        <x:f>IF(OR(4&gt;'Настройки'!$B$3,ISBLANK(BL767),BL767=0),"",BL767)</x:f>
      </x:c>
      <x:c r="CW767" s="50" t="str">
        <x:f>IF(OR(5&gt;'Настройки'!$B$3,ISBLANK(BM767),BM767=0),"",BM767)</x:f>
      </x:c>
      <x:c r="CX767" s="50" t="str">
        <x:f>IF(OR(6&gt;'Настройки'!$B$3,ISBLANK(BN767),BN767=0),"",BN767)</x:f>
      </x:c>
      <x:c r="CY767" s="50" t="str">
        <x:f>IF(OR(7&gt;'Настройки'!$B$3,ISBLANK(BO767),BO767=0),"",BO767)</x:f>
      </x:c>
      <x:c r="CZ767" s="50" t="str">
        <x:f>IF(OR(8&gt;'Настройки'!$B$3,ISBLANK(BP767),BP767=0),"",BP767)</x:f>
      </x:c>
      <x:c r="DA767" s="50" t="str">
        <x:f>IF(OR(9&gt;'Настройки'!$B$3,ISBLANK(BQ767),BQ767=0),"",BQ767)</x:f>
      </x:c>
      <x:c r="DB767" s="50" t="str">
        <x:f>IF(OR(10&gt;'Настройки'!$B$3,ISBLANK(BR767),BR767=0),"",BR767)</x:f>
      </x:c>
      <x:c r="DC767" s="50" t="str">
        <x:f>IF(OR(11&gt;'Настройки'!$B$3,ISBLANK(BS767),BS767=0),"",BS767)</x:f>
      </x:c>
      <x:c r="DD767" s="50" t="str">
        <x:f>IF(OR(12&gt;'Настройки'!$B$3,ISBLANK(BT767),BT767=0),"",BT767)</x:f>
      </x:c>
      <x:c r="DE767" s="50" t="str">
        <x:f>IF(OR(13&gt;'Настройки'!$B$3,ISBLANK(BU767),BU767=0),"",BU767)</x:f>
      </x:c>
      <x:c r="DF767" s="50" t="str">
        <x:f>IF(OR(14&gt;'Настройки'!$B$3,ISBLANK(BV767),BV767=0),"",BV767)</x:f>
      </x:c>
      <x:c r="DG767" s="50" t="str">
        <x:f>IF(OR(15&gt;'Настройки'!$B$3,ISBLANK(BW767),BW767=0),"",BW767)</x:f>
      </x:c>
      <x:c r="DH767" s="50" t="str">
        <x:f>IF(OR(16&gt;'Настройки'!$B$3,ISBLANK(BX767),BX767=0),"",BX767)</x:f>
      </x:c>
      <x:c r="DI767" s="50" t="str">
        <x:f>IF(OR(17&gt;'Настройки'!$B$3,ISBLANK(BY767),BY767=0),"",BY767)</x:f>
      </x:c>
      <x:c r="DJ767" s="50" t="str">
        <x:f>IF(OR(18&gt;'Настройки'!$B$3,ISBLANK(BZ767),BZ767=0),"",BZ767)</x:f>
      </x:c>
      <x:c r="DK767" s="50" t="str">
        <x:f>IF(OR(19&gt;'Настройки'!$B$3,ISBLANK(CA767),CA767=0),"",CA767)</x:f>
      </x:c>
      <x:c r="DL767" s="50" t="str">
        <x:f>IF(OR(20&gt;'Настройки'!$B$3,ISBLANK(CB767),CB767=0),"",CB767)</x:f>
      </x:c>
      <x:c r="DM767" s="50" t="str">
        <x:f>IF(OR(21&gt;'Настройки'!$B$3,ISBLANK(CC767),CC767=0),"",CC767)</x:f>
      </x:c>
      <x:c r="DN767" s="50" t="str">
        <x:f>IF(OR(22&gt;'Настройки'!$B$3,ISBLANK(CD767),CD767=0),"",CD767)</x:f>
      </x:c>
      <x:c r="DO767" s="50" t="str">
        <x:f>IF(OR(23&gt;'Настройки'!$B$3,ISBLANK(CE767),CE767=0),"",CE767)</x:f>
      </x:c>
      <x:c r="DP767" s="50" t="str">
        <x:f>IF(OR(24&gt;'Настройки'!$B$3,ISBLANK(CF767),CF767=0),"",CF767)</x:f>
      </x:c>
      <x:c r="DQ767" s="50" t="str">
        <x:f>IF(OR(25&gt;'Настройки'!$B$3,ISBLANK(CG767),CG767=0),"",CG767)</x:f>
      </x:c>
      <x:c r="DR767" s="50" t="str">
        <x:f>IF(OR(26&gt;'Настройки'!$B$3,ISBLANK(CH767),CH767=0),"",CH767)</x:f>
      </x:c>
      <x:c r="DS767" s="50" t="str">
        <x:f>IF(OR(27&gt;'Настройки'!$B$3,ISBLANK(CI767),CI767=0),"",CI767)</x:f>
      </x:c>
      <x:c r="DT767" s="50" t="str">
        <x:f>IF(OR(28&gt;'Настройки'!$B$3,ISBLANK(CJ767),CJ767=0),"",CJ767)</x:f>
      </x:c>
      <x:c r="DU767" s="50" t="str">
        <x:f>IF(OR(29&gt;'Настройки'!$B$3,ISBLANK(CK767),CK767=0),"",CK767)</x:f>
      </x:c>
      <x:c r="DV767" s="50" t="str">
        <x:f>IF(OR(30&gt;'Настройки'!$B$3,ISBLANK(CL767),CL767=0),"",CL767)</x:f>
      </x:c>
      <x:c r="DW767" s="50" t="str">
        <x:f>IF(OR(31&gt;'Настройки'!$B$3,ISBLANK(CM767),CM767=0),"",CM767)</x:f>
      </x:c>
      <x:c r="DX767" s="50" t="str">
        <x:f>IF(OR(32&gt;'Настройки'!$B$3,ISBLANK(CN767),CN767=0),"",CN767)</x:f>
      </x:c>
      <x:c r="DY767" s="50" t="str">
        <x:f>IF(OR(33&gt;'Настройки'!$B$3,ISBLANK(CO767),CO767=0),"",CO767)</x:f>
      </x:c>
      <x:c r="DZ767" s="50" t="str">
        <x:f>IF(OR(34&gt;'Настройки'!$B$3,ISBLANK(CP767),CP767=0),"",CP767)</x:f>
      </x:c>
      <x:c r="EA767" s="50" t="str">
        <x:f>IF(OR(35&gt;'Настройки'!$B$3,ISBLANK(CQ767),CQ767=0),"",CQ767)</x:f>
      </x:c>
      <x:c r="EB767" s="50" t="str">
        <x:f>IF(OR(36&gt;'Настройки'!$B$3,ISBLANK(CR767),CR767=0),"",CR767)</x:f>
      </x:c>
      <x:c r="EC767" s="50" t="str">
        <x:f>IF(A767="","",IF(OR(BB767="AZ",BB767="BZ"),10000+ROW(),IF(AZ767&gt;'Настройки'!$B$11,20000+ROW(),IF(BF767&lt;&gt;"Обычный",30000+ROW(),IF(AX767&lt;=0,40000+ROW(),"")))))</x:f>
      </x:c>
      <x:c r="ED767" s="50" t="str">
        <x:f>IF(EC767="","",COUNTIFS($EC$2:$EC$1001,"&gt;0",$EC$2:$EC$1001,"&lt;"&amp;EC767)+1)</x:f>
      </x:c>
    </x:row>
    <x:row r="768">
      <x:c r="A768" s="115"/>
      <x:c r="B768" s="115"/>
      <x:c r="C768" s="115"/>
      <x:c r="D768" s="118"/>
      <x:c r="E768" s="118"/>
      <x:c r="F768" s="118"/>
      <x:c r="G768" s="118"/>
      <x:c r="H768" s="118"/>
      <x:c r="I768" s="118"/>
      <x:c r="J768" s="118"/>
      <x:c r="K768" s="118"/>
      <x:c r="L768" s="118"/>
      <x:c r="M768" s="118"/>
      <x:c r="N768" s="118"/>
      <x:c r="O768" s="118"/>
      <x:c r="P768" s="118"/>
      <x:c r="Q768" s="118"/>
      <x:c r="R768" s="118"/>
      <x:c r="S768" s="118"/>
      <x:c r="T768" s="118"/>
      <x:c r="U768" s="118"/>
      <x:c r="V768" s="118"/>
      <x:c r="W768" s="118"/>
      <x:c r="X768" s="118"/>
      <x:c r="Y768" s="118"/>
      <x:c r="Z768" s="118"/>
      <x:c r="AA768" s="118"/>
      <x:c r="AB768" s="118"/>
      <x:c r="AC768" s="118"/>
      <x:c r="AD768" s="118"/>
      <x:c r="AE768" s="118"/>
      <x:c r="AF768" s="118"/>
      <x:c r="AG768" s="118"/>
      <x:c r="AH768" s="118"/>
      <x:c r="AI768" s="118"/>
      <x:c r="AJ768" s="118"/>
      <x:c r="AK768" s="118"/>
      <x:c r="AL768" s="118"/>
      <x:c r="AM768" s="118"/>
      <x:c r="AN768" s="118"/>
      <x:c r="AO768" s="118"/>
      <x:c r="AP768" s="115"/>
      <x:c r="AQ768" s="49" t="str">
        <x:f>IF(A768="","",COUNT(BI768:INDEX(BI768:CR768,1,'Настройки'!$B$3)))</x:f>
      </x:c>
      <x:c r="AR768" s="49" t="str">
        <x:f>IF(A768="","",SUM(BI768:INDEX(BI768:CR768,1,'Настройки'!$B$3)))</x:f>
      </x:c>
      <x:c r="AS768" s="58" t="str">
        <x:f>IF(A768="","",IF('Настройки'!$B$4="Стоимость потребления",AR768*D768,IF('Настройки'!$B$4="Количество",AR768,E768)))</x:f>
      </x:c>
      <x:c r="AT768" s="61" t="str">
        <x:f>IF(OR(A768="",AS768&lt;0,SUM($AS$2:$AS$1001)&lt;=0),"",AS768/SUM($AS$2:$AS$1001))</x:f>
      </x:c>
      <x:c r="AU768" s="61" t="str">
        <x:f>IF(OR(A768="",AS768&lt;0,SUM($AS$2:$AS$1001)&lt;=0),"",SUMIFS($AS$2:$AS$1001,$AS$2:$AS$1001,"&gt;"&amp;AS768)/SUM($AS$2:$AS$1001))</x:f>
      </x:c>
      <x:c r="AV768" s="61" t="str">
        <x:f>IF(OR(A768="",AS768&lt;0,SUM($AS$2:$AS$1001)&lt;=0),"",SUMIFS($AS$2:$AS$1001,$AS$2:$AS$1001,"&gt;="&amp;AS768)/SUM($AS$2:$AS$1001))</x:f>
      </x:c>
      <x:c r="AW768" s="49" t="str">
        <x:f>IF(A768="","",IF(SUM($AS$2:$AS$1001)&lt;=0,"Не определён",IF(AS768&lt;0,"Исключение",IF(AU768&lt;'Настройки'!$B$5,"A",IF(AU768&lt;'Настройки'!$B$6,"B","C")))))</x:f>
      </x:c>
      <x:c r="AX768" s="58" t="str">
        <x:f>IF(A768="","",IF(AQ768=0,"",AVERAGE(BI768:INDEX(BI768:CR768,1,'Настройки'!$B$3))))</x:f>
      </x:c>
      <x:c r="AY768" s="58" t="str">
        <x:f>IF(OR(A768="",AQ768=0),"",STDEVP(BI768:INDEX(BI768:CR768,1,'Настройки'!$B$3)))</x:f>
      </x:c>
      <x:c r="AZ768" s="61" t="str">
        <x:f>IF(OR(A768="",AQ768&lt;'Настройки'!$B$12,AX768&lt;=0,AND('Настройки'!$B$10="Блокировать",COUNTIF(F768:INDEX(F768:AO768,1,'Настройки'!$B$3),"&lt;0")&gt;0)),"",AY768/ABS(AX768))</x:f>
      </x:c>
      <x:c r="BA768" s="49" t="str">
        <x:f>IF(A768="","",IF(AND('Настройки'!$B$10="Блокировать",COUNTIF(F768:INDEX(F768:AO768,1,'Настройки'!$B$3),"&lt;0")&gt;0),"Не определён",IF(AQ768&lt;'Настройки'!$B$12,"Не определён",IF(AX768=0,"Нет спроса",IF(AX768&lt;0,"Не определён",IF(AZ768&lt;='Настройки'!$B$7,"X",IF(AZ768&lt;='Настройки'!$B$8,"Y","Z")))))))</x:f>
      </x:c>
      <x:c r="BB768" s="49" t="str">
        <x:f>IF(OR(A768="",LEN(AW768)&lt;&gt;1,LEN(BA768)&lt;&gt;1),"",AW768&amp;BA768)</x:f>
      </x:c>
      <x:c r="BC768" s="61" t="str">
        <x:f>IF(OR(A768="",AQ768=0),"",(COUNT(BI768:INDEX(BI768:CR768,1,'Настройки'!$B$3))-COUNT(CS768:INDEX(CS768:EB768,1,'Настройки'!$B$3)))/AQ768)</x:f>
      </x:c>
      <x:c r="BD768" s="64" t="str">
        <x:f>IF(OR(A768="",COUNT(CS768:INDEX(CS768:EB768,1,'Настройки'!$B$3))=0),"",AQ768/COUNT(CS768:INDEX(CS768:EB768,1,'Настройки'!$B$3)))</x:f>
      </x:c>
      <x:c r="BE768" s="64" t="str">
        <x:f>IF(OR(A768="",COUNT(CS768:INDEX(CS768:EB768,1,'Настройки'!$B$3))=0),"",IF(AVERAGE(CS768:INDEX(CS768:EB768,1,'Настройки'!$B$3))=0,"",(STDEVP(CS768:INDEX(CS768:EB768,1,'Настройки'!$B$3))/ABS(AVERAGE(CS768:INDEX(CS768:EB768,1,'Настройки'!$B$3))))^2))</x:f>
      </x:c>
      <x:c r="BF768" s="49" t="str">
        <x:f>IF(A768="","",IF(AQ768&lt;3,"Недостаточно",IF(AQ768&lt;6,"Предварительный","Обычный")))</x:f>
      </x:c>
      <x:c r="BG768" s="49" t="str">
        <x:f>IF(A768="","",IF(COUNTIF(F768:INDEX(F768:AO768,1,'Настройки'!$B$3),"&lt;0")&gt;0,IF('Настройки'!$B$10="Блокировать","Отрицательный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"),"")&amp;IF(AQ768&lt;3,"Недостаточно истории. ",IF(AQ768&lt;6,"Предварительная классификация. ",""))&amp;IF(AX768=0,"Нет спроса за горизонт. ","")&amp;IF(AZ768&gt;'Настройки'!$B$11,"Экстремальная вариативность. ",""))</x:f>
      </x:c>
      <x:c r="BH768" s="49" t="str">
        <x:f>IF(A768="","",IFERROR(VLOOKUP(BB768,'Настройки'!$D$3:$E$11,2,FALSE),"Сначала проверьте исходные данные и историю спроса.")&amp;" Уточните срок поставки, MOQ и критичность.")</x:f>
      </x:c>
      <x:c r="BI768" s="50" t="str">
        <x:f>IF(1&gt;'Настройки'!$B$3,"",IF(ISBLANK(F768),IF('Настройки'!$B$9="Нулевой спрос",0,""),IF(F768&lt;0,IF('Настройки'!$B$10="Исключить","",IF('Настройки'!$B$10="Абсолютные значения",ABS(F768),F768)),F768)))</x:f>
      </x:c>
      <x:c r="BJ768" s="50" t="str">
        <x:f>IF(2&gt;'Настройки'!$B$3,"",IF(ISBLANK(G768),IF('Настройки'!$B$9="Нулевой спрос",0,""),IF(G768&lt;0,IF('Настройки'!$B$10="Исключить","",IF('Настройки'!$B$10="Абсолютные значения",ABS(G768),G768)),G768)))</x:f>
      </x:c>
      <x:c r="BK768" s="50" t="str">
        <x:f>IF(3&gt;'Настройки'!$B$3,"",IF(ISBLANK(H768),IF('Настройки'!$B$9="Нулевой спрос",0,""),IF(H768&lt;0,IF('Настройки'!$B$10="Исключить","",IF('Настройки'!$B$10="Абсолютные значения",ABS(H768),H768)),H768)))</x:f>
      </x:c>
      <x:c r="BL768" s="50" t="str">
        <x:f>IF(4&gt;'Настройки'!$B$3,"",IF(ISBLANK(I768),IF('Настройки'!$B$9="Нулевой спрос",0,""),IF(I768&lt;0,IF('Настройки'!$B$10="Исключить","",IF('Настройки'!$B$10="Абсолютные значения",ABS(I768),I768)),I768)))</x:f>
      </x:c>
      <x:c r="BM768" s="50" t="str">
        <x:f>IF(5&gt;'Настройки'!$B$3,"",IF(ISBLANK(J768),IF('Настройки'!$B$9="Нулевой спрос",0,""),IF(J768&lt;0,IF('Настройки'!$B$10="Исключить","",IF('Настройки'!$B$10="Абсолютные значения",ABS(J768),J768)),J768)))</x:f>
      </x:c>
      <x:c r="BN768" s="50" t="str">
        <x:f>IF(6&gt;'Настройки'!$B$3,"",IF(ISBLANK(K768),IF('Настройки'!$B$9="Нулевой спрос",0,""),IF(K768&lt;0,IF('Настройки'!$B$10="Исключить","",IF('Настройки'!$B$10="Абсолютные значения",ABS(K768),K768)),K768)))</x:f>
      </x:c>
      <x:c r="BO768" s="50" t="str">
        <x:f>IF(7&gt;'Настройки'!$B$3,"",IF(ISBLANK(L768),IF('Настройки'!$B$9="Нулевой спрос",0,""),IF(L768&lt;0,IF('Настройки'!$B$10="Исключить","",IF('Настройки'!$B$10="Абсолютные значения",ABS(L768),L768)),L768)))</x:f>
      </x:c>
      <x:c r="BP768" s="50" t="str">
        <x:f>IF(8&gt;'Настройки'!$B$3,"",IF(ISBLANK(M768),IF('Настройки'!$B$9="Нулевой спрос",0,""),IF(M768&lt;0,IF('Настройки'!$B$10="Исключить","",IF('Настройки'!$B$10="Абсолютные значения",ABS(M768),M768)),M768)))</x:f>
      </x:c>
      <x:c r="BQ768" s="50" t="str">
        <x:f>IF(9&gt;'Настройки'!$B$3,"",IF(ISBLANK(N768),IF('Настройки'!$B$9="Нулевой спрос",0,""),IF(N768&lt;0,IF('Настройки'!$B$10="Исключить","",IF('Настройки'!$B$10="Абсолютные значения",ABS(N768),N768)),N768)))</x:f>
      </x:c>
      <x:c r="BR768" s="50" t="str">
        <x:f>IF(10&gt;'Настройки'!$B$3,"",IF(ISBLANK(O768),IF('Настройки'!$B$9="Нулевой спрос",0,""),IF(O768&lt;0,IF('Настройки'!$B$10="Исключить","",IF('Настройки'!$B$10="Абсолютные значения",ABS(O768),O768)),O768)))</x:f>
      </x:c>
      <x:c r="BS768" s="50" t="str">
        <x:f>IF(11&gt;'Настройки'!$B$3,"",IF(ISBLANK(P768),IF('Настройки'!$B$9="Нулевой спрос",0,""),IF(P768&lt;0,IF('Настройки'!$B$10="Исключить","",IF('Настройки'!$B$10="Абсолютные значения",ABS(P768),P768)),P768)))</x:f>
      </x:c>
      <x:c r="BT768" s="50" t="str">
        <x:f>IF(12&gt;'Настройки'!$B$3,"",IF(ISBLANK(Q768),IF('Настройки'!$B$9="Нулевой спрос",0,""),IF(Q768&lt;0,IF('Настройки'!$B$10="Исключить","",IF('Настройки'!$B$10="Абсолютные значения",ABS(Q768),Q768)),Q768)))</x:f>
      </x:c>
      <x:c r="BU768" s="50" t="str">
        <x:f>IF(13&gt;'Настройки'!$B$3,"",IF(ISBLANK(R768),IF('Настройки'!$B$9="Нулевой спрос",0,""),IF(R768&lt;0,IF('Настройки'!$B$10="Исключить","",IF('Настройки'!$B$10="Абсолютные значения",ABS(R768),R768)),R768)))</x:f>
      </x:c>
      <x:c r="BV768" s="50" t="str">
        <x:f>IF(14&gt;'Настройки'!$B$3,"",IF(ISBLANK(S768),IF('Настройки'!$B$9="Нулевой спрос",0,""),IF(S768&lt;0,IF('Настройки'!$B$10="Исключить","",IF('Настройки'!$B$10="Абсолютные значения",ABS(S768),S768)),S768)))</x:f>
      </x:c>
      <x:c r="BW768" s="50" t="str">
        <x:f>IF(15&gt;'Настройки'!$B$3,"",IF(ISBLANK(T768),IF('Настройки'!$B$9="Нулевой спрос",0,""),IF(T768&lt;0,IF('Настройки'!$B$10="Исключить","",IF('Настройки'!$B$10="Абсолютные значения",ABS(T768),T768)),T768)))</x:f>
      </x:c>
      <x:c r="BX768" s="50" t="str">
        <x:f>IF(16&gt;'Настройки'!$B$3,"",IF(ISBLANK(U768),IF('Настройки'!$B$9="Нулевой спрос",0,""),IF(U768&lt;0,IF('Настройки'!$B$10="Исключить","",IF('Настройки'!$B$10="Абсолютные значения",ABS(U768),U768)),U768)))</x:f>
      </x:c>
      <x:c r="BY768" s="50" t="str">
        <x:f>IF(17&gt;'Настройки'!$B$3,"",IF(ISBLANK(V768),IF('Настройки'!$B$9="Нулевой спрос",0,""),IF(V768&lt;0,IF('Настройки'!$B$10="Исключить","",IF('Настройки'!$B$10="Абсолютные значения",ABS(V768),V768)),V768)))</x:f>
      </x:c>
      <x:c r="BZ768" s="50" t="str">
        <x:f>IF(18&gt;'Настройки'!$B$3,"",IF(ISBLANK(W768),IF('Настройки'!$B$9="Нулевой спрос",0,""),IF(W768&lt;0,IF('Настройки'!$B$10="Исключить","",IF('Настройки'!$B$10="Абсолютные значения",ABS(W768),W768)),W768)))</x:f>
      </x:c>
      <x:c r="CA768" s="50" t="str">
        <x:f>IF(19&gt;'Настройки'!$B$3,"",IF(ISBLANK(X768),IF('Настройки'!$B$9="Нулевой спрос",0,""),IF(X768&lt;0,IF('Настройки'!$B$10="Исключить","",IF('Настройки'!$B$10="Абсолютные значения",ABS(X768),X768)),X768)))</x:f>
      </x:c>
      <x:c r="CB768" s="50" t="str">
        <x:f>IF(20&gt;'Настройки'!$B$3,"",IF(ISBLANK(Y768),IF('Настройки'!$B$9="Нулевой спрос",0,""),IF(Y768&lt;0,IF('Настройки'!$B$10="Исключить","",IF('Настройки'!$B$10="Абсолютные значения",ABS(Y768),Y768)),Y768)))</x:f>
      </x:c>
      <x:c r="CC768" s="50" t="str">
        <x:f>IF(21&gt;'Настройки'!$B$3,"",IF(ISBLANK(Z768),IF('Настройки'!$B$9="Нулевой спрос",0,""),IF(Z768&lt;0,IF('Настройки'!$B$10="Исключить","",IF('Настройки'!$B$10="Абсолютные значения",ABS(Z768),Z768)),Z768)))</x:f>
      </x:c>
      <x:c r="CD768" s="50" t="str">
        <x:f>IF(22&gt;'Настройки'!$B$3,"",IF(ISBLANK(AA768),IF('Настройки'!$B$9="Нулевой спрос",0,""),IF(AA768&lt;0,IF('Настройки'!$B$10="Исключить","",IF('Настройки'!$B$10="Абсолютные значения",ABS(AA768),AA768)),AA768)))</x:f>
      </x:c>
      <x:c r="CE768" s="50" t="str">
        <x:f>IF(23&gt;'Настройки'!$B$3,"",IF(ISBLANK(AB768),IF('Настройки'!$B$9="Нулевой спрос",0,""),IF(AB768&lt;0,IF('Настройки'!$B$10="Исключить","",IF('Настройки'!$B$10="Абсолютные значения",ABS(AB768),AB768)),AB768)))</x:f>
      </x:c>
      <x:c r="CF768" s="50" t="str">
        <x:f>IF(24&gt;'Настройки'!$B$3,"",IF(ISBLANK(AC768),IF('Настройки'!$B$9="Нулевой спрос",0,""),IF(AC768&lt;0,IF('Настройки'!$B$10="Исключить","",IF('Настройки'!$B$10="Абсолютные значения",ABS(AC768),AC768)),AC768)))</x:f>
      </x:c>
      <x:c r="CG768" s="50" t="str">
        <x:f>IF(25&gt;'Настройки'!$B$3,"",IF(ISBLANK(AD768),IF('Настройки'!$B$9="Нулевой спрос",0,""),IF(AD768&lt;0,IF('Настройки'!$B$10="Исключить","",IF('Настройки'!$B$10="Абсолютные значения",ABS(AD768),AD768)),AD768)))</x:f>
      </x:c>
      <x:c r="CH768" s="50" t="str">
        <x:f>IF(26&gt;'Настройки'!$B$3,"",IF(ISBLANK(AE768),IF('Настройки'!$B$9="Нулевой спрос",0,""),IF(AE768&lt;0,IF('Настройки'!$B$10="Исключить","",IF('Настройки'!$B$10="Абсолютные значения",ABS(AE768),AE768)),AE768)))</x:f>
      </x:c>
      <x:c r="CI768" s="50" t="str">
        <x:f>IF(27&gt;'Настройки'!$B$3,"",IF(ISBLANK(AF768),IF('Настройки'!$B$9="Нулевой спрос",0,""),IF(AF768&lt;0,IF('Настройки'!$B$10="Исключить","",IF('Настройки'!$B$10="Абсолютные значения",ABS(AF768),AF768)),AF768)))</x:f>
      </x:c>
      <x:c r="CJ768" s="50" t="str">
        <x:f>IF(28&gt;'Настройки'!$B$3,"",IF(ISBLANK(AG768),IF('Настройки'!$B$9="Нулевой спрос",0,""),IF(AG768&lt;0,IF('Настройки'!$B$10="Исключить","",IF('Настройки'!$B$10="Абсолютные значения",ABS(AG768),AG768)),AG768)))</x:f>
      </x:c>
      <x:c r="CK768" s="50" t="str">
        <x:f>IF(29&gt;'Настройки'!$B$3,"",IF(ISBLANK(AH768),IF('Настройки'!$B$9="Нулевой спрос",0,""),IF(AH768&lt;0,IF('Настройки'!$B$10="Исключить","",IF('Настройки'!$B$10="Абсолютные значения",ABS(AH768),AH768)),AH768)))</x:f>
      </x:c>
      <x:c r="CL768" s="50" t="str">
        <x:f>IF(30&gt;'Настройки'!$B$3,"",IF(ISBLANK(AI768),IF('Настройки'!$B$9="Нулевой спрос",0,""),IF(AI768&lt;0,IF('Настройки'!$B$10="Исключить","",IF('Настройки'!$B$10="Абсолютные значения",ABS(AI768),AI768)),AI768)))</x:f>
      </x:c>
      <x:c r="CM768" s="50" t="str">
        <x:f>IF(31&gt;'Настройки'!$B$3,"",IF(ISBLANK(AJ768),IF('Настройки'!$B$9="Нулевой спрос",0,""),IF(AJ768&lt;0,IF('Настройки'!$B$10="Исключить","",IF('Настройки'!$B$10="Абсолютные значения",ABS(AJ768),AJ768)),AJ768)))</x:f>
      </x:c>
      <x:c r="CN768" s="50" t="str">
        <x:f>IF(32&gt;'Настройки'!$B$3,"",IF(ISBLANK(AK768),IF('Настройки'!$B$9="Нулевой спрос",0,""),IF(AK768&lt;0,IF('Настройки'!$B$10="Исключить","",IF('Настройки'!$B$10="Абсолютные значения",ABS(AK768),AK768)),AK768)))</x:f>
      </x:c>
      <x:c r="CO768" s="50" t="str">
        <x:f>IF(33&gt;'Настройки'!$B$3,"",IF(ISBLANK(AL768),IF('Настройки'!$B$9="Нулевой спрос",0,""),IF(AL768&lt;0,IF('Настройки'!$B$10="Исключить","",IF('Настройки'!$B$10="Абсолютные значения",ABS(AL768),AL768)),AL768)))</x:f>
      </x:c>
      <x:c r="CP768" s="50" t="str">
        <x:f>IF(34&gt;'Настройки'!$B$3,"",IF(ISBLANK(AM768),IF('Настройки'!$B$9="Нулевой спрос",0,""),IF(AM768&lt;0,IF('Настройки'!$B$10="Исключить","",IF('Настройки'!$B$10="Абсолютные значения",ABS(AM768),AM768)),AM768)))</x:f>
      </x:c>
      <x:c r="CQ768" s="50" t="str">
        <x:f>IF(35&gt;'Настройки'!$B$3,"",IF(ISBLANK(AN768),IF('Настройки'!$B$9="Нулевой спрос",0,""),IF(AN768&lt;0,IF('Настройки'!$B$10="Исключить","",IF('Настройки'!$B$10="Абсолютные значения",ABS(AN768),AN768)),AN768)))</x:f>
      </x:c>
      <x:c r="CR768" s="50" t="str">
        <x:f>IF(36&gt;'Настройки'!$B$3,"",IF(ISBLANK(AO768),IF('Настройки'!$B$9="Нулевой спрос",0,""),IF(AO768&lt;0,IF('Настройки'!$B$10="Исключить","",IF('Настройки'!$B$10="Абсолютные значения",ABS(AO768),AO768)),AO768)))</x:f>
      </x:c>
      <x:c r="CS768" s="50" t="str">
        <x:f>IF(OR(1&gt;'Настройки'!$B$3,ISBLANK(BI768),BI768=0),"",BI768)</x:f>
      </x:c>
      <x:c r="CT768" s="50" t="str">
        <x:f>IF(OR(2&gt;'Настройки'!$B$3,ISBLANK(BJ768),BJ768=0),"",BJ768)</x:f>
      </x:c>
      <x:c r="CU768" s="50" t="str">
        <x:f>IF(OR(3&gt;'Настройки'!$B$3,ISBLANK(BK768),BK768=0),"",BK768)</x:f>
      </x:c>
      <x:c r="CV768" s="50" t="str">
        <x:f>IF(OR(4&gt;'Настройки'!$B$3,ISBLANK(BL768),BL768=0),"",BL768)</x:f>
      </x:c>
      <x:c r="CW768" s="50" t="str">
        <x:f>IF(OR(5&gt;'Настройки'!$B$3,ISBLANK(BM768),BM768=0),"",BM768)</x:f>
      </x:c>
      <x:c r="CX768" s="50" t="str">
        <x:f>IF(OR(6&gt;'Настройки'!$B$3,ISBLANK(BN768),BN768=0),"",BN768)</x:f>
      </x:c>
      <x:c r="CY768" s="50" t="str">
        <x:f>IF(OR(7&gt;'Настройки'!$B$3,ISBLANK(BO768),BO768=0),"",BO768)</x:f>
      </x:c>
      <x:c r="CZ768" s="50" t="str">
        <x:f>IF(OR(8&gt;'Настройки'!$B$3,ISBLANK(BP768),BP768=0),"",BP768)</x:f>
      </x:c>
      <x:c r="DA768" s="50" t="str">
        <x:f>IF(OR(9&gt;'Настройки'!$B$3,ISBLANK(BQ768),BQ768=0),"",BQ768)</x:f>
      </x:c>
      <x:c r="DB768" s="50" t="str">
        <x:f>IF(OR(10&gt;'Настройки'!$B$3,ISBLANK(BR768),BR768=0),"",BR768)</x:f>
      </x:c>
      <x:c r="DC768" s="50" t="str">
        <x:f>IF(OR(11&gt;'Настройки'!$B$3,ISBLANK(BS768),BS768=0),"",BS768)</x:f>
      </x:c>
      <x:c r="DD768" s="50" t="str">
        <x:f>IF(OR(12&gt;'Настройки'!$B$3,ISBLANK(BT768),BT768=0),"",BT768)</x:f>
      </x:c>
      <x:c r="DE768" s="50" t="str">
        <x:f>IF(OR(13&gt;'Настройки'!$B$3,ISBLANK(BU768),BU768=0),"",BU768)</x:f>
      </x:c>
      <x:c r="DF768" s="50" t="str">
        <x:f>IF(OR(14&gt;'Настройки'!$B$3,ISBLANK(BV768),BV768=0),"",BV768)</x:f>
      </x:c>
      <x:c r="DG768" s="50" t="str">
        <x:f>IF(OR(15&gt;'Настройки'!$B$3,ISBLANK(BW768),BW768=0),"",BW768)</x:f>
      </x:c>
      <x:c r="DH768" s="50" t="str">
        <x:f>IF(OR(16&gt;'Настройки'!$B$3,ISBLANK(BX768),BX768=0),"",BX768)</x:f>
      </x:c>
      <x:c r="DI768" s="50" t="str">
        <x:f>IF(OR(17&gt;'Настройки'!$B$3,ISBLANK(BY768),BY768=0),"",BY768)</x:f>
      </x:c>
      <x:c r="DJ768" s="50" t="str">
        <x:f>IF(OR(18&gt;'Настройки'!$B$3,ISBLANK(BZ768),BZ768=0),"",BZ768)</x:f>
      </x:c>
      <x:c r="DK768" s="50" t="str">
        <x:f>IF(OR(19&gt;'Настройки'!$B$3,ISBLANK(CA768),CA768=0),"",CA768)</x:f>
      </x:c>
      <x:c r="DL768" s="50" t="str">
        <x:f>IF(OR(20&gt;'Настройки'!$B$3,ISBLANK(CB768),CB768=0),"",CB768)</x:f>
      </x:c>
      <x:c r="DM768" s="50" t="str">
        <x:f>IF(OR(21&gt;'Настройки'!$B$3,ISBLANK(CC768),CC768=0),"",CC768)</x:f>
      </x:c>
      <x:c r="DN768" s="50" t="str">
        <x:f>IF(OR(22&gt;'Настройки'!$B$3,ISBLANK(CD768),CD768=0),"",CD768)</x:f>
      </x:c>
      <x:c r="DO768" s="50" t="str">
        <x:f>IF(OR(23&gt;'Настройки'!$B$3,ISBLANK(CE768),CE768=0),"",CE768)</x:f>
      </x:c>
      <x:c r="DP768" s="50" t="str">
        <x:f>IF(OR(24&gt;'Настройки'!$B$3,ISBLANK(CF768),CF768=0),"",CF768)</x:f>
      </x:c>
      <x:c r="DQ768" s="50" t="str">
        <x:f>IF(OR(25&gt;'Настройки'!$B$3,ISBLANK(CG768),CG768=0),"",CG768)</x:f>
      </x:c>
      <x:c r="DR768" s="50" t="str">
        <x:f>IF(OR(26&gt;'Настройки'!$B$3,ISBLANK(CH768),CH768=0),"",CH768)</x:f>
      </x:c>
      <x:c r="DS768" s="50" t="str">
        <x:f>IF(OR(27&gt;'Настройки'!$B$3,ISBLANK(CI768),CI768=0),"",CI768)</x:f>
      </x:c>
      <x:c r="DT768" s="50" t="str">
        <x:f>IF(OR(28&gt;'Настройки'!$B$3,ISBLANK(CJ768),CJ768=0),"",CJ768)</x:f>
      </x:c>
      <x:c r="DU768" s="50" t="str">
        <x:f>IF(OR(29&gt;'Настройки'!$B$3,ISBLANK(CK768),CK768=0),"",CK768)</x:f>
      </x:c>
      <x:c r="DV768" s="50" t="str">
        <x:f>IF(OR(30&gt;'Настройки'!$B$3,ISBLANK(CL768),CL768=0),"",CL768)</x:f>
      </x:c>
      <x:c r="DW768" s="50" t="str">
        <x:f>IF(OR(31&gt;'Настройки'!$B$3,ISBLANK(CM768),CM768=0),"",CM768)</x:f>
      </x:c>
      <x:c r="DX768" s="50" t="str">
        <x:f>IF(OR(32&gt;'Настройки'!$B$3,ISBLANK(CN768),CN768=0),"",CN768)</x:f>
      </x:c>
      <x:c r="DY768" s="50" t="str">
        <x:f>IF(OR(33&gt;'Настройки'!$B$3,ISBLANK(CO768),CO768=0),"",CO768)</x:f>
      </x:c>
      <x:c r="DZ768" s="50" t="str">
        <x:f>IF(OR(34&gt;'Настройки'!$B$3,ISBLANK(CP768),CP768=0),"",CP768)</x:f>
      </x:c>
      <x:c r="EA768" s="50" t="str">
        <x:f>IF(OR(35&gt;'Настройки'!$B$3,ISBLANK(CQ768),CQ768=0),"",CQ768)</x:f>
      </x:c>
      <x:c r="EB768" s="50" t="str">
        <x:f>IF(OR(36&gt;'Настройки'!$B$3,ISBLANK(CR768),CR768=0),"",CR768)</x:f>
      </x:c>
      <x:c r="EC768" s="50" t="str">
        <x:f>IF(A768="","",IF(OR(BB768="AZ",BB768="BZ"),10000+ROW(),IF(AZ768&gt;'Настройки'!$B$11,20000+ROW(),IF(BF768&lt;&gt;"Обычный",30000+ROW(),IF(AX768&lt;=0,40000+ROW(),"")))))</x:f>
      </x:c>
      <x:c r="ED768" s="50" t="str">
        <x:f>IF(EC768="","",COUNTIFS($EC$2:$EC$1001,"&gt;0",$EC$2:$EC$1001,"&lt;"&amp;EC768)+1)</x:f>
      </x:c>
    </x:row>
    <x:row r="769">
      <x:c r="A769" s="115"/>
      <x:c r="B769" s="115"/>
      <x:c r="C769" s="115"/>
      <x:c r="D769" s="118"/>
      <x:c r="E769" s="118"/>
      <x:c r="F769" s="118"/>
      <x:c r="G769" s="118"/>
      <x:c r="H769" s="118"/>
      <x:c r="I769" s="118"/>
      <x:c r="J769" s="118"/>
      <x:c r="K769" s="118"/>
      <x:c r="L769" s="118"/>
      <x:c r="M769" s="118"/>
      <x:c r="N769" s="118"/>
      <x:c r="O769" s="118"/>
      <x:c r="P769" s="118"/>
      <x:c r="Q769" s="118"/>
      <x:c r="R769" s="118"/>
      <x:c r="S769" s="118"/>
      <x:c r="T769" s="118"/>
      <x:c r="U769" s="118"/>
      <x:c r="V769" s="118"/>
      <x:c r="W769" s="118"/>
      <x:c r="X769" s="118"/>
      <x:c r="Y769" s="118"/>
      <x:c r="Z769" s="118"/>
      <x:c r="AA769" s="118"/>
      <x:c r="AB769" s="118"/>
      <x:c r="AC769" s="118"/>
      <x:c r="AD769" s="118"/>
      <x:c r="AE769" s="118"/>
      <x:c r="AF769" s="118"/>
      <x:c r="AG769" s="118"/>
      <x:c r="AH769" s="118"/>
      <x:c r="AI769" s="118"/>
      <x:c r="AJ769" s="118"/>
      <x:c r="AK769" s="118"/>
      <x:c r="AL769" s="118"/>
      <x:c r="AM769" s="118"/>
      <x:c r="AN769" s="118"/>
      <x:c r="AO769" s="118"/>
      <x:c r="AP769" s="115"/>
      <x:c r="AQ769" s="49" t="str">
        <x:f>IF(A769="","",COUNT(BI769:INDEX(BI769:CR769,1,'Настройки'!$B$3)))</x:f>
      </x:c>
      <x:c r="AR769" s="49" t="str">
        <x:f>IF(A769="","",SUM(BI769:INDEX(BI769:CR769,1,'Настройки'!$B$3)))</x:f>
      </x:c>
      <x:c r="AS769" s="58" t="str">
        <x:f>IF(A769="","",IF('Настройки'!$B$4="Стоимость потребления",AR769*D769,IF('Настройки'!$B$4="Количество",AR769,E769)))</x:f>
      </x:c>
      <x:c r="AT769" s="61" t="str">
        <x:f>IF(OR(A769="",AS769&lt;0,SUM($AS$2:$AS$1001)&lt;=0),"",AS769/SUM($AS$2:$AS$1001))</x:f>
      </x:c>
      <x:c r="AU769" s="61" t="str">
        <x:f>IF(OR(A769="",AS769&lt;0,SUM($AS$2:$AS$1001)&lt;=0),"",SUMIFS($AS$2:$AS$1001,$AS$2:$AS$1001,"&gt;"&amp;AS769)/SUM($AS$2:$AS$1001))</x:f>
      </x:c>
      <x:c r="AV769" s="61" t="str">
        <x:f>IF(OR(A769="",AS769&lt;0,SUM($AS$2:$AS$1001)&lt;=0),"",SUMIFS($AS$2:$AS$1001,$AS$2:$AS$1001,"&gt;="&amp;AS769)/SUM($AS$2:$AS$1001))</x:f>
      </x:c>
      <x:c r="AW769" s="49" t="str">
        <x:f>IF(A769="","",IF(SUM($AS$2:$AS$1001)&lt;=0,"Не определён",IF(AS769&lt;0,"Исключение",IF(AU769&lt;'Настройки'!$B$5,"A",IF(AU769&lt;'Настройки'!$B$6,"B","C")))))</x:f>
      </x:c>
      <x:c r="AX769" s="58" t="str">
        <x:f>IF(A769="","",IF(AQ769=0,"",AVERAGE(BI769:INDEX(BI769:CR769,1,'Настройки'!$B$3))))</x:f>
      </x:c>
      <x:c r="AY769" s="58" t="str">
        <x:f>IF(OR(A769="",AQ769=0),"",STDEVP(BI769:INDEX(BI769:CR769,1,'Настройки'!$B$3)))</x:f>
      </x:c>
      <x:c r="AZ769" s="61" t="str">
        <x:f>IF(OR(A769="",AQ769&lt;'Настройки'!$B$12,AX769&lt;=0,AND('Настройки'!$B$10="Блокировать",COUNTIF(F769:INDEX(F769:AO769,1,'Настройки'!$B$3),"&lt;0")&gt;0)),"",AY769/ABS(AX769))</x:f>
      </x:c>
      <x:c r="BA769" s="49" t="str">
        <x:f>IF(A769="","",IF(AND('Настройки'!$B$10="Блокировать",COUNTIF(F769:INDEX(F769:AO769,1,'Настройки'!$B$3),"&lt;0")&gt;0),"Не определён",IF(AQ769&lt;'Настройки'!$B$12,"Не определён",IF(AX769=0,"Нет спроса",IF(AX769&lt;0,"Не определён",IF(AZ769&lt;='Настройки'!$B$7,"X",IF(AZ769&lt;='Настройки'!$B$8,"Y","Z")))))))</x:f>
      </x:c>
      <x:c r="BB769" s="49" t="str">
        <x:f>IF(OR(A769="",LEN(AW769)&lt;&gt;1,LEN(BA769)&lt;&gt;1),"",AW769&amp;BA769)</x:f>
      </x:c>
      <x:c r="BC769" s="61" t="str">
        <x:f>IF(OR(A769="",AQ769=0),"",(COUNT(BI769:INDEX(BI769:CR769,1,'Настройки'!$B$3))-COUNT(CS769:INDEX(CS769:EB769,1,'Настройки'!$B$3)))/AQ769)</x:f>
      </x:c>
      <x:c r="BD769" s="64" t="str">
        <x:f>IF(OR(A769="",COUNT(CS769:INDEX(CS769:EB769,1,'Настройки'!$B$3))=0),"",AQ769/COUNT(CS769:INDEX(CS769:EB769,1,'Настройки'!$B$3)))</x:f>
      </x:c>
      <x:c r="BE769" s="64" t="str">
        <x:f>IF(OR(A769="",COUNT(CS769:INDEX(CS769:EB769,1,'Настройки'!$B$3))=0),"",IF(AVERAGE(CS769:INDEX(CS769:EB769,1,'Настройки'!$B$3))=0,"",(STDEVP(CS769:INDEX(CS769:EB769,1,'Настройки'!$B$3))/ABS(AVERAGE(CS769:INDEX(CS769:EB769,1,'Настройки'!$B$3))))^2))</x:f>
      </x:c>
      <x:c r="BF769" s="49" t="str">
        <x:f>IF(A769="","",IF(AQ769&lt;3,"Недостаточно",IF(AQ769&lt;6,"Предварительный","Обычный")))</x:f>
      </x:c>
      <x:c r="BG769" s="49" t="str">
        <x:f>IF(A769="","",IF(COUNTIF(F769:INDEX(F769:AO769,1,'Настройки'!$B$3),"&lt;0")&gt;0,IF('Настройки'!$B$10="Блокировать","Отрицательный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"),"")&amp;IF(AQ769&lt;3,"Недостаточно истории. ",IF(AQ769&lt;6,"Предварительная классификация. ",""))&amp;IF(AX769=0,"Нет спроса за горизонт. ","")&amp;IF(AZ769&gt;'Настройки'!$B$11,"Экстремальная вариативность. ",""))</x:f>
      </x:c>
      <x:c r="BH769" s="49" t="str">
        <x:f>IF(A769="","",IFERROR(VLOOKUP(BB769,'Настройки'!$D$3:$E$11,2,FALSE),"Сначала проверьте исходные данные и историю спроса.")&amp;" Уточните срок поставки, MOQ и критичность.")</x:f>
      </x:c>
      <x:c r="BI769" s="50" t="str">
        <x:f>IF(1&gt;'Настройки'!$B$3,"",IF(ISBLANK(F769),IF('Настройки'!$B$9="Нулевой спрос",0,""),IF(F769&lt;0,IF('Настройки'!$B$10="Исключить","",IF('Настройки'!$B$10="Абсолютные значения",ABS(F769),F769)),F769)))</x:f>
      </x:c>
      <x:c r="BJ769" s="50" t="str">
        <x:f>IF(2&gt;'Настройки'!$B$3,"",IF(ISBLANK(G769),IF('Настройки'!$B$9="Нулевой спрос",0,""),IF(G769&lt;0,IF('Настройки'!$B$10="Исключить","",IF('Настройки'!$B$10="Абсолютные значения",ABS(G769),G769)),G769)))</x:f>
      </x:c>
      <x:c r="BK769" s="50" t="str">
        <x:f>IF(3&gt;'Настройки'!$B$3,"",IF(ISBLANK(H769),IF('Настройки'!$B$9="Нулевой спрос",0,""),IF(H769&lt;0,IF('Настройки'!$B$10="Исключить","",IF('Настройки'!$B$10="Абсолютные значения",ABS(H769),H769)),H769)))</x:f>
      </x:c>
      <x:c r="BL769" s="50" t="str">
        <x:f>IF(4&gt;'Настройки'!$B$3,"",IF(ISBLANK(I769),IF('Настройки'!$B$9="Нулевой спрос",0,""),IF(I769&lt;0,IF('Настройки'!$B$10="Исключить","",IF('Настройки'!$B$10="Абсолютные значения",ABS(I769),I769)),I769)))</x:f>
      </x:c>
      <x:c r="BM769" s="50" t="str">
        <x:f>IF(5&gt;'Настройки'!$B$3,"",IF(ISBLANK(J769),IF('Настройки'!$B$9="Нулевой спрос",0,""),IF(J769&lt;0,IF('Настройки'!$B$10="Исключить","",IF('Настройки'!$B$10="Абсолютные значения",ABS(J769),J769)),J769)))</x:f>
      </x:c>
      <x:c r="BN769" s="50" t="str">
        <x:f>IF(6&gt;'Настройки'!$B$3,"",IF(ISBLANK(K769),IF('Настройки'!$B$9="Нулевой спрос",0,""),IF(K769&lt;0,IF('Настройки'!$B$10="Исключить","",IF('Настройки'!$B$10="Абсолютные значения",ABS(K769),K769)),K769)))</x:f>
      </x:c>
      <x:c r="BO769" s="50" t="str">
        <x:f>IF(7&gt;'Настройки'!$B$3,"",IF(ISBLANK(L769),IF('Настройки'!$B$9="Нулевой спрос",0,""),IF(L769&lt;0,IF('Настройки'!$B$10="Исключить","",IF('Настройки'!$B$10="Абсолютные значения",ABS(L769),L769)),L769)))</x:f>
      </x:c>
      <x:c r="BP769" s="50" t="str">
        <x:f>IF(8&gt;'Настройки'!$B$3,"",IF(ISBLANK(M769),IF('Настройки'!$B$9="Нулевой спрос",0,""),IF(M769&lt;0,IF('Настройки'!$B$10="Исключить","",IF('Настройки'!$B$10="Абсолютные значения",ABS(M769),M769)),M769)))</x:f>
      </x:c>
      <x:c r="BQ769" s="50" t="str">
        <x:f>IF(9&gt;'Настройки'!$B$3,"",IF(ISBLANK(N769),IF('Настройки'!$B$9="Нулевой спрос",0,""),IF(N769&lt;0,IF('Настройки'!$B$10="Исключить","",IF('Настройки'!$B$10="Абсолютные значения",ABS(N769),N769)),N769)))</x:f>
      </x:c>
      <x:c r="BR769" s="50" t="str">
        <x:f>IF(10&gt;'Настройки'!$B$3,"",IF(ISBLANK(O769),IF('Настройки'!$B$9="Нулевой спрос",0,""),IF(O769&lt;0,IF('Настройки'!$B$10="Исключить","",IF('Настройки'!$B$10="Абсолютные значения",ABS(O769),O769)),O769)))</x:f>
      </x:c>
      <x:c r="BS769" s="50" t="str">
        <x:f>IF(11&gt;'Настройки'!$B$3,"",IF(ISBLANK(P769),IF('Настройки'!$B$9="Нулевой спрос",0,""),IF(P769&lt;0,IF('Настройки'!$B$10="Исключить","",IF('Настройки'!$B$10="Абсолютные значения",ABS(P769),P769)),P769)))</x:f>
      </x:c>
      <x:c r="BT769" s="50" t="str">
        <x:f>IF(12&gt;'Настройки'!$B$3,"",IF(ISBLANK(Q769),IF('Настройки'!$B$9="Нулевой спрос",0,""),IF(Q769&lt;0,IF('Настройки'!$B$10="Исключить","",IF('Настройки'!$B$10="Абсолютные значения",ABS(Q769),Q769)),Q769)))</x:f>
      </x:c>
      <x:c r="BU769" s="50" t="str">
        <x:f>IF(13&gt;'Настройки'!$B$3,"",IF(ISBLANK(R769),IF('Настройки'!$B$9="Нулевой спрос",0,""),IF(R769&lt;0,IF('Настройки'!$B$10="Исключить","",IF('Настройки'!$B$10="Абсолютные значения",ABS(R769),R769)),R769)))</x:f>
      </x:c>
      <x:c r="BV769" s="50" t="str">
        <x:f>IF(14&gt;'Настройки'!$B$3,"",IF(ISBLANK(S769),IF('Настройки'!$B$9="Нулевой спрос",0,""),IF(S769&lt;0,IF('Настройки'!$B$10="Исключить","",IF('Настройки'!$B$10="Абсолютные значения",ABS(S769),S769)),S769)))</x:f>
      </x:c>
      <x:c r="BW769" s="50" t="str">
        <x:f>IF(15&gt;'Настройки'!$B$3,"",IF(ISBLANK(T769),IF('Настройки'!$B$9="Нулевой спрос",0,""),IF(T769&lt;0,IF('Настройки'!$B$10="Исключить","",IF('Настройки'!$B$10="Абсолютные значения",ABS(T769),T769)),T769)))</x:f>
      </x:c>
      <x:c r="BX769" s="50" t="str">
        <x:f>IF(16&gt;'Настройки'!$B$3,"",IF(ISBLANK(U769),IF('Настройки'!$B$9="Нулевой спрос",0,""),IF(U769&lt;0,IF('Настройки'!$B$10="Исключить","",IF('Настройки'!$B$10="Абсолютные значения",ABS(U769),U769)),U769)))</x:f>
      </x:c>
      <x:c r="BY769" s="50" t="str">
        <x:f>IF(17&gt;'Настройки'!$B$3,"",IF(ISBLANK(V769),IF('Настройки'!$B$9="Нулевой спрос",0,""),IF(V769&lt;0,IF('Настройки'!$B$10="Исключить","",IF('Настройки'!$B$10="Абсолютные значения",ABS(V769),V769)),V769)))</x:f>
      </x:c>
      <x:c r="BZ769" s="50" t="str">
        <x:f>IF(18&gt;'Настройки'!$B$3,"",IF(ISBLANK(W769),IF('Настройки'!$B$9="Нулевой спрос",0,""),IF(W769&lt;0,IF('Настройки'!$B$10="Исключить","",IF('Настройки'!$B$10="Абсолютные значения",ABS(W769),W769)),W769)))</x:f>
      </x:c>
      <x:c r="CA769" s="50" t="str">
        <x:f>IF(19&gt;'Настройки'!$B$3,"",IF(ISBLANK(X769),IF('Настройки'!$B$9="Нулевой спрос",0,""),IF(X769&lt;0,IF('Настройки'!$B$10="Исключить","",IF('Настройки'!$B$10="Абсолютные значения",ABS(X769),X769)),X769)))</x:f>
      </x:c>
      <x:c r="CB769" s="50" t="str">
        <x:f>IF(20&gt;'Настройки'!$B$3,"",IF(ISBLANK(Y769),IF('Настройки'!$B$9="Нулевой спрос",0,""),IF(Y769&lt;0,IF('Настройки'!$B$10="Исключить","",IF('Настройки'!$B$10="Абсолютные значения",ABS(Y769),Y769)),Y769)))</x:f>
      </x:c>
      <x:c r="CC769" s="50" t="str">
        <x:f>IF(21&gt;'Настройки'!$B$3,"",IF(ISBLANK(Z769),IF('Настройки'!$B$9="Нулевой спрос",0,""),IF(Z769&lt;0,IF('Настройки'!$B$10="Исключить","",IF('Настройки'!$B$10="Абсолютные значения",ABS(Z769),Z769)),Z769)))</x:f>
      </x:c>
      <x:c r="CD769" s="50" t="str">
        <x:f>IF(22&gt;'Настройки'!$B$3,"",IF(ISBLANK(AA769),IF('Настройки'!$B$9="Нулевой спрос",0,""),IF(AA769&lt;0,IF('Настройки'!$B$10="Исключить","",IF('Настройки'!$B$10="Абсолютные значения",ABS(AA769),AA769)),AA769)))</x:f>
      </x:c>
      <x:c r="CE769" s="50" t="str">
        <x:f>IF(23&gt;'Настройки'!$B$3,"",IF(ISBLANK(AB769),IF('Настройки'!$B$9="Нулевой спрос",0,""),IF(AB769&lt;0,IF('Настройки'!$B$10="Исключить","",IF('Настройки'!$B$10="Абсолютные значения",ABS(AB769),AB769)),AB769)))</x:f>
      </x:c>
      <x:c r="CF769" s="50" t="str">
        <x:f>IF(24&gt;'Настройки'!$B$3,"",IF(ISBLANK(AC769),IF('Настройки'!$B$9="Нулевой спрос",0,""),IF(AC769&lt;0,IF('Настройки'!$B$10="Исключить","",IF('Настройки'!$B$10="Абсолютные значения",ABS(AC769),AC769)),AC769)))</x:f>
      </x:c>
      <x:c r="CG769" s="50" t="str">
        <x:f>IF(25&gt;'Настройки'!$B$3,"",IF(ISBLANK(AD769),IF('Настройки'!$B$9="Нулевой спрос",0,""),IF(AD769&lt;0,IF('Настройки'!$B$10="Исключить","",IF('Настройки'!$B$10="Абсолютные значения",ABS(AD769),AD769)),AD769)))</x:f>
      </x:c>
      <x:c r="CH769" s="50" t="str">
        <x:f>IF(26&gt;'Настройки'!$B$3,"",IF(ISBLANK(AE769),IF('Настройки'!$B$9="Нулевой спрос",0,""),IF(AE769&lt;0,IF('Настройки'!$B$10="Исключить","",IF('Настройки'!$B$10="Абсолютные значения",ABS(AE769),AE769)),AE769)))</x:f>
      </x:c>
      <x:c r="CI769" s="50" t="str">
        <x:f>IF(27&gt;'Настройки'!$B$3,"",IF(ISBLANK(AF769),IF('Настройки'!$B$9="Нулевой спрос",0,""),IF(AF769&lt;0,IF('Настройки'!$B$10="Исключить","",IF('Настройки'!$B$10="Абсолютные значения",ABS(AF769),AF769)),AF769)))</x:f>
      </x:c>
      <x:c r="CJ769" s="50" t="str">
        <x:f>IF(28&gt;'Настройки'!$B$3,"",IF(ISBLANK(AG769),IF('Настройки'!$B$9="Нулевой спрос",0,""),IF(AG769&lt;0,IF('Настройки'!$B$10="Исключить","",IF('Настройки'!$B$10="Абсолютные значения",ABS(AG769),AG769)),AG769)))</x:f>
      </x:c>
      <x:c r="CK769" s="50" t="str">
        <x:f>IF(29&gt;'Настройки'!$B$3,"",IF(ISBLANK(AH769),IF('Настройки'!$B$9="Нулевой спрос",0,""),IF(AH769&lt;0,IF('Настройки'!$B$10="Исключить","",IF('Настройки'!$B$10="Абсолютные значения",ABS(AH769),AH769)),AH769)))</x:f>
      </x:c>
      <x:c r="CL769" s="50" t="str">
        <x:f>IF(30&gt;'Настройки'!$B$3,"",IF(ISBLANK(AI769),IF('Настройки'!$B$9="Нулевой спрос",0,""),IF(AI769&lt;0,IF('Настройки'!$B$10="Исключить","",IF('Настройки'!$B$10="Абсолютные значения",ABS(AI769),AI769)),AI769)))</x:f>
      </x:c>
      <x:c r="CM769" s="50" t="str">
        <x:f>IF(31&gt;'Настройки'!$B$3,"",IF(ISBLANK(AJ769),IF('Настройки'!$B$9="Нулевой спрос",0,""),IF(AJ769&lt;0,IF('Настройки'!$B$10="Исключить","",IF('Настройки'!$B$10="Абсолютные значения",ABS(AJ769),AJ769)),AJ769)))</x:f>
      </x:c>
      <x:c r="CN769" s="50" t="str">
        <x:f>IF(32&gt;'Настройки'!$B$3,"",IF(ISBLANK(AK769),IF('Настройки'!$B$9="Нулевой спрос",0,""),IF(AK769&lt;0,IF('Настройки'!$B$10="Исключить","",IF('Настройки'!$B$10="Абсолютные значения",ABS(AK769),AK769)),AK769)))</x:f>
      </x:c>
      <x:c r="CO769" s="50" t="str">
        <x:f>IF(33&gt;'Настройки'!$B$3,"",IF(ISBLANK(AL769),IF('Настройки'!$B$9="Нулевой спрос",0,""),IF(AL769&lt;0,IF('Настройки'!$B$10="Исключить","",IF('Настройки'!$B$10="Абсолютные значения",ABS(AL769),AL769)),AL769)))</x:f>
      </x:c>
      <x:c r="CP769" s="50" t="str">
        <x:f>IF(34&gt;'Настройки'!$B$3,"",IF(ISBLANK(AM769),IF('Настройки'!$B$9="Нулевой спрос",0,""),IF(AM769&lt;0,IF('Настройки'!$B$10="Исключить","",IF('Настройки'!$B$10="Абсолютные значения",ABS(AM769),AM769)),AM769)))</x:f>
      </x:c>
      <x:c r="CQ769" s="50" t="str">
        <x:f>IF(35&gt;'Настройки'!$B$3,"",IF(ISBLANK(AN769),IF('Настройки'!$B$9="Нулевой спрос",0,""),IF(AN769&lt;0,IF('Настройки'!$B$10="Исключить","",IF('Настройки'!$B$10="Абсолютные значения",ABS(AN769),AN769)),AN769)))</x:f>
      </x:c>
      <x:c r="CR769" s="50" t="str">
        <x:f>IF(36&gt;'Настройки'!$B$3,"",IF(ISBLANK(AO769),IF('Настройки'!$B$9="Нулевой спрос",0,""),IF(AO769&lt;0,IF('Настройки'!$B$10="Исключить","",IF('Настройки'!$B$10="Абсолютные значения",ABS(AO769),AO769)),AO769)))</x:f>
      </x:c>
      <x:c r="CS769" s="50" t="str">
        <x:f>IF(OR(1&gt;'Настройки'!$B$3,ISBLANK(BI769),BI769=0),"",BI769)</x:f>
      </x:c>
      <x:c r="CT769" s="50" t="str">
        <x:f>IF(OR(2&gt;'Настройки'!$B$3,ISBLANK(BJ769),BJ769=0),"",BJ769)</x:f>
      </x:c>
      <x:c r="CU769" s="50" t="str">
        <x:f>IF(OR(3&gt;'Настройки'!$B$3,ISBLANK(BK769),BK769=0),"",BK769)</x:f>
      </x:c>
      <x:c r="CV769" s="50" t="str">
        <x:f>IF(OR(4&gt;'Настройки'!$B$3,ISBLANK(BL769),BL769=0),"",BL769)</x:f>
      </x:c>
      <x:c r="CW769" s="50" t="str">
        <x:f>IF(OR(5&gt;'Настройки'!$B$3,ISBLANK(BM769),BM769=0),"",BM769)</x:f>
      </x:c>
      <x:c r="CX769" s="50" t="str">
        <x:f>IF(OR(6&gt;'Настройки'!$B$3,ISBLANK(BN769),BN769=0),"",BN769)</x:f>
      </x:c>
      <x:c r="CY769" s="50" t="str">
        <x:f>IF(OR(7&gt;'Настройки'!$B$3,ISBLANK(BO769),BO769=0),"",BO769)</x:f>
      </x:c>
      <x:c r="CZ769" s="50" t="str">
        <x:f>IF(OR(8&gt;'Настройки'!$B$3,ISBLANK(BP769),BP769=0),"",BP769)</x:f>
      </x:c>
      <x:c r="DA769" s="50" t="str">
        <x:f>IF(OR(9&gt;'Настройки'!$B$3,ISBLANK(BQ769),BQ769=0),"",BQ769)</x:f>
      </x:c>
      <x:c r="DB769" s="50" t="str">
        <x:f>IF(OR(10&gt;'Настройки'!$B$3,ISBLANK(BR769),BR769=0),"",BR769)</x:f>
      </x:c>
      <x:c r="DC769" s="50" t="str">
        <x:f>IF(OR(11&gt;'Настройки'!$B$3,ISBLANK(BS769),BS769=0),"",BS769)</x:f>
      </x:c>
      <x:c r="DD769" s="50" t="str">
        <x:f>IF(OR(12&gt;'Настройки'!$B$3,ISBLANK(BT769),BT769=0),"",BT769)</x:f>
      </x:c>
      <x:c r="DE769" s="50" t="str">
        <x:f>IF(OR(13&gt;'Настройки'!$B$3,ISBLANK(BU769),BU769=0),"",BU769)</x:f>
      </x:c>
      <x:c r="DF769" s="50" t="str">
        <x:f>IF(OR(14&gt;'Настройки'!$B$3,ISBLANK(BV769),BV769=0),"",BV769)</x:f>
      </x:c>
      <x:c r="DG769" s="50" t="str">
        <x:f>IF(OR(15&gt;'Настройки'!$B$3,ISBLANK(BW769),BW769=0),"",BW769)</x:f>
      </x:c>
      <x:c r="DH769" s="50" t="str">
        <x:f>IF(OR(16&gt;'Настройки'!$B$3,ISBLANK(BX769),BX769=0),"",BX769)</x:f>
      </x:c>
      <x:c r="DI769" s="50" t="str">
        <x:f>IF(OR(17&gt;'Настройки'!$B$3,ISBLANK(BY769),BY769=0),"",BY769)</x:f>
      </x:c>
      <x:c r="DJ769" s="50" t="str">
        <x:f>IF(OR(18&gt;'Настройки'!$B$3,ISBLANK(BZ769),BZ769=0),"",BZ769)</x:f>
      </x:c>
      <x:c r="DK769" s="50" t="str">
        <x:f>IF(OR(19&gt;'Настройки'!$B$3,ISBLANK(CA769),CA769=0),"",CA769)</x:f>
      </x:c>
      <x:c r="DL769" s="50" t="str">
        <x:f>IF(OR(20&gt;'Настройки'!$B$3,ISBLANK(CB769),CB769=0),"",CB769)</x:f>
      </x:c>
      <x:c r="DM769" s="50" t="str">
        <x:f>IF(OR(21&gt;'Настройки'!$B$3,ISBLANK(CC769),CC769=0),"",CC769)</x:f>
      </x:c>
      <x:c r="DN769" s="50" t="str">
        <x:f>IF(OR(22&gt;'Настройки'!$B$3,ISBLANK(CD769),CD769=0),"",CD769)</x:f>
      </x:c>
      <x:c r="DO769" s="50" t="str">
        <x:f>IF(OR(23&gt;'Настройки'!$B$3,ISBLANK(CE769),CE769=0),"",CE769)</x:f>
      </x:c>
      <x:c r="DP769" s="50" t="str">
        <x:f>IF(OR(24&gt;'Настройки'!$B$3,ISBLANK(CF769),CF769=0),"",CF769)</x:f>
      </x:c>
      <x:c r="DQ769" s="50" t="str">
        <x:f>IF(OR(25&gt;'Настройки'!$B$3,ISBLANK(CG769),CG769=0),"",CG769)</x:f>
      </x:c>
      <x:c r="DR769" s="50" t="str">
        <x:f>IF(OR(26&gt;'Настройки'!$B$3,ISBLANK(CH769),CH769=0),"",CH769)</x:f>
      </x:c>
      <x:c r="DS769" s="50" t="str">
        <x:f>IF(OR(27&gt;'Настройки'!$B$3,ISBLANK(CI769),CI769=0),"",CI769)</x:f>
      </x:c>
      <x:c r="DT769" s="50" t="str">
        <x:f>IF(OR(28&gt;'Настройки'!$B$3,ISBLANK(CJ769),CJ769=0),"",CJ769)</x:f>
      </x:c>
      <x:c r="DU769" s="50" t="str">
        <x:f>IF(OR(29&gt;'Настройки'!$B$3,ISBLANK(CK769),CK769=0),"",CK769)</x:f>
      </x:c>
      <x:c r="DV769" s="50" t="str">
        <x:f>IF(OR(30&gt;'Настройки'!$B$3,ISBLANK(CL769),CL769=0),"",CL769)</x:f>
      </x:c>
      <x:c r="DW769" s="50" t="str">
        <x:f>IF(OR(31&gt;'Настройки'!$B$3,ISBLANK(CM769),CM769=0),"",CM769)</x:f>
      </x:c>
      <x:c r="DX769" s="50" t="str">
        <x:f>IF(OR(32&gt;'Настройки'!$B$3,ISBLANK(CN769),CN769=0),"",CN769)</x:f>
      </x:c>
      <x:c r="DY769" s="50" t="str">
        <x:f>IF(OR(33&gt;'Настройки'!$B$3,ISBLANK(CO769),CO769=0),"",CO769)</x:f>
      </x:c>
      <x:c r="DZ769" s="50" t="str">
        <x:f>IF(OR(34&gt;'Настройки'!$B$3,ISBLANK(CP769),CP769=0),"",CP769)</x:f>
      </x:c>
      <x:c r="EA769" s="50" t="str">
        <x:f>IF(OR(35&gt;'Настройки'!$B$3,ISBLANK(CQ769),CQ769=0),"",CQ769)</x:f>
      </x:c>
      <x:c r="EB769" s="50" t="str">
        <x:f>IF(OR(36&gt;'Настройки'!$B$3,ISBLANK(CR769),CR769=0),"",CR769)</x:f>
      </x:c>
      <x:c r="EC769" s="50" t="str">
        <x:f>IF(A769="","",IF(OR(BB769="AZ",BB769="BZ"),10000+ROW(),IF(AZ769&gt;'Настройки'!$B$11,20000+ROW(),IF(BF769&lt;&gt;"Обычный",30000+ROW(),IF(AX769&lt;=0,40000+ROW(),"")))))</x:f>
      </x:c>
      <x:c r="ED769" s="50" t="str">
        <x:f>IF(EC769="","",COUNTIFS($EC$2:$EC$1001,"&gt;0",$EC$2:$EC$1001,"&lt;"&amp;EC769)+1)</x:f>
      </x:c>
    </x:row>
    <x:row r="770">
      <x:c r="A770" s="115"/>
      <x:c r="B770" s="115"/>
      <x:c r="C770" s="115"/>
      <x:c r="D770" s="118"/>
      <x:c r="E770" s="118"/>
      <x:c r="F770" s="118"/>
      <x:c r="G770" s="118"/>
      <x:c r="H770" s="118"/>
      <x:c r="I770" s="118"/>
      <x:c r="J770" s="118"/>
      <x:c r="K770" s="118"/>
      <x:c r="L770" s="118"/>
      <x:c r="M770" s="118"/>
      <x:c r="N770" s="118"/>
      <x:c r="O770" s="118"/>
      <x:c r="P770" s="118"/>
      <x:c r="Q770" s="118"/>
      <x:c r="R770" s="118"/>
      <x:c r="S770" s="118"/>
      <x:c r="T770" s="118"/>
      <x:c r="U770" s="118"/>
      <x:c r="V770" s="118"/>
      <x:c r="W770" s="118"/>
      <x:c r="X770" s="118"/>
      <x:c r="Y770" s="118"/>
      <x:c r="Z770" s="118"/>
      <x:c r="AA770" s="118"/>
      <x:c r="AB770" s="118"/>
      <x:c r="AC770" s="118"/>
      <x:c r="AD770" s="118"/>
      <x:c r="AE770" s="118"/>
      <x:c r="AF770" s="118"/>
      <x:c r="AG770" s="118"/>
      <x:c r="AH770" s="118"/>
      <x:c r="AI770" s="118"/>
      <x:c r="AJ770" s="118"/>
      <x:c r="AK770" s="118"/>
      <x:c r="AL770" s="118"/>
      <x:c r="AM770" s="118"/>
      <x:c r="AN770" s="118"/>
      <x:c r="AO770" s="118"/>
      <x:c r="AP770" s="115"/>
      <x:c r="AQ770" s="49" t="str">
        <x:f>IF(A770="","",COUNT(BI770:INDEX(BI770:CR770,1,'Настройки'!$B$3)))</x:f>
      </x:c>
      <x:c r="AR770" s="49" t="str">
        <x:f>IF(A770="","",SUM(BI770:INDEX(BI770:CR770,1,'Настройки'!$B$3)))</x:f>
      </x:c>
      <x:c r="AS770" s="58" t="str">
        <x:f>IF(A770="","",IF('Настройки'!$B$4="Стоимость потребления",AR770*D770,IF('Настройки'!$B$4="Количество",AR770,E770)))</x:f>
      </x:c>
      <x:c r="AT770" s="61" t="str">
        <x:f>IF(OR(A770="",AS770&lt;0,SUM($AS$2:$AS$1001)&lt;=0),"",AS770/SUM($AS$2:$AS$1001))</x:f>
      </x:c>
      <x:c r="AU770" s="61" t="str">
        <x:f>IF(OR(A770="",AS770&lt;0,SUM($AS$2:$AS$1001)&lt;=0),"",SUMIFS($AS$2:$AS$1001,$AS$2:$AS$1001,"&gt;"&amp;AS770)/SUM($AS$2:$AS$1001))</x:f>
      </x:c>
      <x:c r="AV770" s="61" t="str">
        <x:f>IF(OR(A770="",AS770&lt;0,SUM($AS$2:$AS$1001)&lt;=0),"",SUMIFS($AS$2:$AS$1001,$AS$2:$AS$1001,"&gt;="&amp;AS770)/SUM($AS$2:$AS$1001))</x:f>
      </x:c>
      <x:c r="AW770" s="49" t="str">
        <x:f>IF(A770="","",IF(SUM($AS$2:$AS$1001)&lt;=0,"Не определён",IF(AS770&lt;0,"Исключение",IF(AU770&lt;'Настройки'!$B$5,"A",IF(AU770&lt;'Настройки'!$B$6,"B","C")))))</x:f>
      </x:c>
      <x:c r="AX770" s="58" t="str">
        <x:f>IF(A770="","",IF(AQ770=0,"",AVERAGE(BI770:INDEX(BI770:CR770,1,'Настройки'!$B$3))))</x:f>
      </x:c>
      <x:c r="AY770" s="58" t="str">
        <x:f>IF(OR(A770="",AQ770=0),"",STDEVP(BI770:INDEX(BI770:CR770,1,'Настройки'!$B$3)))</x:f>
      </x:c>
      <x:c r="AZ770" s="61" t="str">
        <x:f>IF(OR(A770="",AQ770&lt;'Настройки'!$B$12,AX770&lt;=0,AND('Настройки'!$B$10="Блокировать",COUNTIF(F770:INDEX(F770:AO770,1,'Настройки'!$B$3),"&lt;0")&gt;0)),"",AY770/ABS(AX770))</x:f>
      </x:c>
      <x:c r="BA770" s="49" t="str">
        <x:f>IF(A770="","",IF(AND('Настройки'!$B$10="Блокировать",COUNTIF(F770:INDEX(F770:AO770,1,'Настройки'!$B$3),"&lt;0")&gt;0),"Не определён",IF(AQ770&lt;'Настройки'!$B$12,"Не определён",IF(AX770=0,"Нет спроса",IF(AX770&lt;0,"Не определён",IF(AZ770&lt;='Настройки'!$B$7,"X",IF(AZ770&lt;='Настройки'!$B$8,"Y","Z")))))))</x:f>
      </x:c>
      <x:c r="BB770" s="49" t="str">
        <x:f>IF(OR(A770="",LEN(AW770)&lt;&gt;1,LEN(BA770)&lt;&gt;1),"",AW770&amp;BA770)</x:f>
      </x:c>
      <x:c r="BC770" s="61" t="str">
        <x:f>IF(OR(A770="",AQ770=0),"",(COUNT(BI770:INDEX(BI770:CR770,1,'Настройки'!$B$3))-COUNT(CS770:INDEX(CS770:EB770,1,'Настройки'!$B$3)))/AQ770)</x:f>
      </x:c>
      <x:c r="BD770" s="64" t="str">
        <x:f>IF(OR(A770="",COUNT(CS770:INDEX(CS770:EB770,1,'Настройки'!$B$3))=0),"",AQ770/COUNT(CS770:INDEX(CS770:EB770,1,'Настройки'!$B$3)))</x:f>
      </x:c>
      <x:c r="BE770" s="64" t="str">
        <x:f>IF(OR(A770="",COUNT(CS770:INDEX(CS770:EB770,1,'Настройки'!$B$3))=0),"",IF(AVERAGE(CS770:INDEX(CS770:EB770,1,'Настройки'!$B$3))=0,"",(STDEVP(CS770:INDEX(CS770:EB770,1,'Настройки'!$B$3))/ABS(AVERAGE(CS770:INDEX(CS770:EB770,1,'Настройки'!$B$3))))^2))</x:f>
      </x:c>
      <x:c r="BF770" s="49" t="str">
        <x:f>IF(A770="","",IF(AQ770&lt;3,"Недостаточно",IF(AQ770&lt;6,"Предварительный","Обычный")))</x:f>
      </x:c>
      <x:c r="BG770" s="49" t="str">
        <x:f>IF(A770="","",IF(COUNTIF(F770:INDEX(F770:AO770,1,'Настройки'!$B$3),"&lt;0")&gt;0,IF('Настройки'!$B$10="Блокировать","Отрицательный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"),"")&amp;IF(AQ770&lt;3,"Недостаточно истории. ",IF(AQ770&lt;6,"Предварительная классификация. ",""))&amp;IF(AX770=0,"Нет спроса за горизонт. ","")&amp;IF(AZ770&gt;'Настройки'!$B$11,"Экстремальная вариативность. ",""))</x:f>
      </x:c>
      <x:c r="BH770" s="49" t="str">
        <x:f>IF(A770="","",IFERROR(VLOOKUP(BB770,'Настройки'!$D$3:$E$11,2,FALSE),"Сначала проверьте исходные данные и историю спроса.")&amp;" Уточните срок поставки, MOQ и критичность.")</x:f>
      </x:c>
      <x:c r="BI770" s="50" t="str">
        <x:f>IF(1&gt;'Настройки'!$B$3,"",IF(ISBLANK(F770),IF('Настройки'!$B$9="Нулевой спрос",0,""),IF(F770&lt;0,IF('Настройки'!$B$10="Исключить","",IF('Настройки'!$B$10="Абсолютные значения",ABS(F770),F770)),F770)))</x:f>
      </x:c>
      <x:c r="BJ770" s="50" t="str">
        <x:f>IF(2&gt;'Настройки'!$B$3,"",IF(ISBLANK(G770),IF('Настройки'!$B$9="Нулевой спрос",0,""),IF(G770&lt;0,IF('Настройки'!$B$10="Исключить","",IF('Настройки'!$B$10="Абсолютные значения",ABS(G770),G770)),G770)))</x:f>
      </x:c>
      <x:c r="BK770" s="50" t="str">
        <x:f>IF(3&gt;'Настройки'!$B$3,"",IF(ISBLANK(H770),IF('Настройки'!$B$9="Нулевой спрос",0,""),IF(H770&lt;0,IF('Настройки'!$B$10="Исключить","",IF('Настройки'!$B$10="Абсолютные значения",ABS(H770),H770)),H770)))</x:f>
      </x:c>
      <x:c r="BL770" s="50" t="str">
        <x:f>IF(4&gt;'Настройки'!$B$3,"",IF(ISBLANK(I770),IF('Настройки'!$B$9="Нулевой спрос",0,""),IF(I770&lt;0,IF('Настройки'!$B$10="Исключить","",IF('Настройки'!$B$10="Абсолютные значения",ABS(I770),I770)),I770)))</x:f>
      </x:c>
      <x:c r="BM770" s="50" t="str">
        <x:f>IF(5&gt;'Настройки'!$B$3,"",IF(ISBLANK(J770),IF('Настройки'!$B$9="Нулевой спрос",0,""),IF(J770&lt;0,IF('Настройки'!$B$10="Исключить","",IF('Настройки'!$B$10="Абсолютные значения",ABS(J770),J770)),J770)))</x:f>
      </x:c>
      <x:c r="BN770" s="50" t="str">
        <x:f>IF(6&gt;'Настройки'!$B$3,"",IF(ISBLANK(K770),IF('Настройки'!$B$9="Нулевой спрос",0,""),IF(K770&lt;0,IF('Настройки'!$B$10="Исключить","",IF('Настройки'!$B$10="Абсолютные значения",ABS(K770),K770)),K770)))</x:f>
      </x:c>
      <x:c r="BO770" s="50" t="str">
        <x:f>IF(7&gt;'Настройки'!$B$3,"",IF(ISBLANK(L770),IF('Настройки'!$B$9="Нулевой спрос",0,""),IF(L770&lt;0,IF('Настройки'!$B$10="Исключить","",IF('Настройки'!$B$10="Абсолютные значения",ABS(L770),L770)),L770)))</x:f>
      </x:c>
      <x:c r="BP770" s="50" t="str">
        <x:f>IF(8&gt;'Настройки'!$B$3,"",IF(ISBLANK(M770),IF('Настройки'!$B$9="Нулевой спрос",0,""),IF(M770&lt;0,IF('Настройки'!$B$10="Исключить","",IF('Настройки'!$B$10="Абсолютные значения",ABS(M770),M770)),M770)))</x:f>
      </x:c>
      <x:c r="BQ770" s="50" t="str">
        <x:f>IF(9&gt;'Настройки'!$B$3,"",IF(ISBLANK(N770),IF('Настройки'!$B$9="Нулевой спрос",0,""),IF(N770&lt;0,IF('Настройки'!$B$10="Исключить","",IF('Настройки'!$B$10="Абсолютные значения",ABS(N770),N770)),N770)))</x:f>
      </x:c>
      <x:c r="BR770" s="50" t="str">
        <x:f>IF(10&gt;'Настройки'!$B$3,"",IF(ISBLANK(O770),IF('Настройки'!$B$9="Нулевой спрос",0,""),IF(O770&lt;0,IF('Настройки'!$B$10="Исключить","",IF('Настройки'!$B$10="Абсолютные значения",ABS(O770),O770)),O770)))</x:f>
      </x:c>
      <x:c r="BS770" s="50" t="str">
        <x:f>IF(11&gt;'Настройки'!$B$3,"",IF(ISBLANK(P770),IF('Настройки'!$B$9="Нулевой спрос",0,""),IF(P770&lt;0,IF('Настройки'!$B$10="Исключить","",IF('Настройки'!$B$10="Абсолютные значения",ABS(P770),P770)),P770)))</x:f>
      </x:c>
      <x:c r="BT770" s="50" t="str">
        <x:f>IF(12&gt;'Настройки'!$B$3,"",IF(ISBLANK(Q770),IF('Настройки'!$B$9="Нулевой спрос",0,""),IF(Q770&lt;0,IF('Настройки'!$B$10="Исключить","",IF('Настройки'!$B$10="Абсолютные значения",ABS(Q770),Q770)),Q770)))</x:f>
      </x:c>
      <x:c r="BU770" s="50" t="str">
        <x:f>IF(13&gt;'Настройки'!$B$3,"",IF(ISBLANK(R770),IF('Настройки'!$B$9="Нулевой спрос",0,""),IF(R770&lt;0,IF('Настройки'!$B$10="Исключить","",IF('Настройки'!$B$10="Абсолютные значения",ABS(R770),R770)),R770)))</x:f>
      </x:c>
      <x:c r="BV770" s="50" t="str">
        <x:f>IF(14&gt;'Настройки'!$B$3,"",IF(ISBLANK(S770),IF('Настройки'!$B$9="Нулевой спрос",0,""),IF(S770&lt;0,IF('Настройки'!$B$10="Исключить","",IF('Настройки'!$B$10="Абсолютные значения",ABS(S770),S770)),S770)))</x:f>
      </x:c>
      <x:c r="BW770" s="50" t="str">
        <x:f>IF(15&gt;'Настройки'!$B$3,"",IF(ISBLANK(T770),IF('Настройки'!$B$9="Нулевой спрос",0,""),IF(T770&lt;0,IF('Настройки'!$B$10="Исключить","",IF('Настройки'!$B$10="Абсолютные значения",ABS(T770),T770)),T770)))</x:f>
      </x:c>
      <x:c r="BX770" s="50" t="str">
        <x:f>IF(16&gt;'Настройки'!$B$3,"",IF(ISBLANK(U770),IF('Настройки'!$B$9="Нулевой спрос",0,""),IF(U770&lt;0,IF('Настройки'!$B$10="Исключить","",IF('Настройки'!$B$10="Абсолютные значения",ABS(U770),U770)),U770)))</x:f>
      </x:c>
      <x:c r="BY770" s="50" t="str">
        <x:f>IF(17&gt;'Настройки'!$B$3,"",IF(ISBLANK(V770),IF('Настройки'!$B$9="Нулевой спрос",0,""),IF(V770&lt;0,IF('Настройки'!$B$10="Исключить","",IF('Настройки'!$B$10="Абсолютные значения",ABS(V770),V770)),V770)))</x:f>
      </x:c>
      <x:c r="BZ770" s="50" t="str">
        <x:f>IF(18&gt;'Настройки'!$B$3,"",IF(ISBLANK(W770),IF('Настройки'!$B$9="Нулевой спрос",0,""),IF(W770&lt;0,IF('Настройки'!$B$10="Исключить","",IF('Настройки'!$B$10="Абсолютные значения",ABS(W770),W770)),W770)))</x:f>
      </x:c>
      <x:c r="CA770" s="50" t="str">
        <x:f>IF(19&gt;'Настройки'!$B$3,"",IF(ISBLANK(X770),IF('Настройки'!$B$9="Нулевой спрос",0,""),IF(X770&lt;0,IF('Настройки'!$B$10="Исключить","",IF('Настройки'!$B$10="Абсолютные значения",ABS(X770),X770)),X770)))</x:f>
      </x:c>
      <x:c r="CB770" s="50" t="str">
        <x:f>IF(20&gt;'Настройки'!$B$3,"",IF(ISBLANK(Y770),IF('Настройки'!$B$9="Нулевой спрос",0,""),IF(Y770&lt;0,IF('Настройки'!$B$10="Исключить","",IF('Настройки'!$B$10="Абсолютные значения",ABS(Y770),Y770)),Y770)))</x:f>
      </x:c>
      <x:c r="CC770" s="50" t="str">
        <x:f>IF(21&gt;'Настройки'!$B$3,"",IF(ISBLANK(Z770),IF('Настройки'!$B$9="Нулевой спрос",0,""),IF(Z770&lt;0,IF('Настройки'!$B$10="Исключить","",IF('Настройки'!$B$10="Абсолютные значения",ABS(Z770),Z770)),Z770)))</x:f>
      </x:c>
      <x:c r="CD770" s="50" t="str">
        <x:f>IF(22&gt;'Настройки'!$B$3,"",IF(ISBLANK(AA770),IF('Настройки'!$B$9="Нулевой спрос",0,""),IF(AA770&lt;0,IF('Настройки'!$B$10="Исключить","",IF('Настройки'!$B$10="Абсолютные значения",ABS(AA770),AA770)),AA770)))</x:f>
      </x:c>
      <x:c r="CE770" s="50" t="str">
        <x:f>IF(23&gt;'Настройки'!$B$3,"",IF(ISBLANK(AB770),IF('Настройки'!$B$9="Нулевой спрос",0,""),IF(AB770&lt;0,IF('Настройки'!$B$10="Исключить","",IF('Настройки'!$B$10="Абсолютные значения",ABS(AB770),AB770)),AB770)))</x:f>
      </x:c>
      <x:c r="CF770" s="50" t="str">
        <x:f>IF(24&gt;'Настройки'!$B$3,"",IF(ISBLANK(AC770),IF('Настройки'!$B$9="Нулевой спрос",0,""),IF(AC770&lt;0,IF('Настройки'!$B$10="Исключить","",IF('Настройки'!$B$10="Абсолютные значения",ABS(AC770),AC770)),AC770)))</x:f>
      </x:c>
      <x:c r="CG770" s="50" t="str">
        <x:f>IF(25&gt;'Настройки'!$B$3,"",IF(ISBLANK(AD770),IF('Настройки'!$B$9="Нулевой спрос",0,""),IF(AD770&lt;0,IF('Настройки'!$B$10="Исключить","",IF('Настройки'!$B$10="Абсолютные значения",ABS(AD770),AD770)),AD770)))</x:f>
      </x:c>
      <x:c r="CH770" s="50" t="str">
        <x:f>IF(26&gt;'Настройки'!$B$3,"",IF(ISBLANK(AE770),IF('Настройки'!$B$9="Нулевой спрос",0,""),IF(AE770&lt;0,IF('Настройки'!$B$10="Исключить","",IF('Настройки'!$B$10="Абсолютные значения",ABS(AE770),AE770)),AE770)))</x:f>
      </x:c>
      <x:c r="CI770" s="50" t="str">
        <x:f>IF(27&gt;'Настройки'!$B$3,"",IF(ISBLANK(AF770),IF('Настройки'!$B$9="Нулевой спрос",0,""),IF(AF770&lt;0,IF('Настройки'!$B$10="Исключить","",IF('Настройки'!$B$10="Абсолютные значения",ABS(AF770),AF770)),AF770)))</x:f>
      </x:c>
      <x:c r="CJ770" s="50" t="str">
        <x:f>IF(28&gt;'Настройки'!$B$3,"",IF(ISBLANK(AG770),IF('Настройки'!$B$9="Нулевой спрос",0,""),IF(AG770&lt;0,IF('Настройки'!$B$10="Исключить","",IF('Настройки'!$B$10="Абсолютные значения",ABS(AG770),AG770)),AG770)))</x:f>
      </x:c>
      <x:c r="CK770" s="50" t="str">
        <x:f>IF(29&gt;'Настройки'!$B$3,"",IF(ISBLANK(AH770),IF('Настройки'!$B$9="Нулевой спрос",0,""),IF(AH770&lt;0,IF('Настройки'!$B$10="Исключить","",IF('Настройки'!$B$10="Абсолютные значения",ABS(AH770),AH770)),AH770)))</x:f>
      </x:c>
      <x:c r="CL770" s="50" t="str">
        <x:f>IF(30&gt;'Настройки'!$B$3,"",IF(ISBLANK(AI770),IF('Настройки'!$B$9="Нулевой спрос",0,""),IF(AI770&lt;0,IF('Настройки'!$B$10="Исключить","",IF('Настройки'!$B$10="Абсолютные значения",ABS(AI770),AI770)),AI770)))</x:f>
      </x:c>
      <x:c r="CM770" s="50" t="str">
        <x:f>IF(31&gt;'Настройки'!$B$3,"",IF(ISBLANK(AJ770),IF('Настройки'!$B$9="Нулевой спрос",0,""),IF(AJ770&lt;0,IF('Настройки'!$B$10="Исключить","",IF('Настройки'!$B$10="Абсолютные значения",ABS(AJ770),AJ770)),AJ770)))</x:f>
      </x:c>
      <x:c r="CN770" s="50" t="str">
        <x:f>IF(32&gt;'Настройки'!$B$3,"",IF(ISBLANK(AK770),IF('Настройки'!$B$9="Нулевой спрос",0,""),IF(AK770&lt;0,IF('Настройки'!$B$10="Исключить","",IF('Настройки'!$B$10="Абсолютные значения",ABS(AK770),AK770)),AK770)))</x:f>
      </x:c>
      <x:c r="CO770" s="50" t="str">
        <x:f>IF(33&gt;'Настройки'!$B$3,"",IF(ISBLANK(AL770),IF('Настройки'!$B$9="Нулевой спрос",0,""),IF(AL770&lt;0,IF('Настройки'!$B$10="Исключить","",IF('Настройки'!$B$10="Абсолютные значения",ABS(AL770),AL770)),AL770)))</x:f>
      </x:c>
      <x:c r="CP770" s="50" t="str">
        <x:f>IF(34&gt;'Настройки'!$B$3,"",IF(ISBLANK(AM770),IF('Настройки'!$B$9="Нулевой спрос",0,""),IF(AM770&lt;0,IF('Настройки'!$B$10="Исключить","",IF('Настройки'!$B$10="Абсолютные значения",ABS(AM770),AM770)),AM770)))</x:f>
      </x:c>
      <x:c r="CQ770" s="50" t="str">
        <x:f>IF(35&gt;'Настройки'!$B$3,"",IF(ISBLANK(AN770),IF('Настройки'!$B$9="Нулевой спрос",0,""),IF(AN770&lt;0,IF('Настройки'!$B$10="Исключить","",IF('Настройки'!$B$10="Абсолютные значения",ABS(AN770),AN770)),AN770)))</x:f>
      </x:c>
      <x:c r="CR770" s="50" t="str">
        <x:f>IF(36&gt;'Настройки'!$B$3,"",IF(ISBLANK(AO770),IF('Настройки'!$B$9="Нулевой спрос",0,""),IF(AO770&lt;0,IF('Настройки'!$B$10="Исключить","",IF('Настройки'!$B$10="Абсолютные значения",ABS(AO770),AO770)),AO770)))</x:f>
      </x:c>
      <x:c r="CS770" s="50" t="str">
        <x:f>IF(OR(1&gt;'Настройки'!$B$3,ISBLANK(BI770),BI770=0),"",BI770)</x:f>
      </x:c>
      <x:c r="CT770" s="50" t="str">
        <x:f>IF(OR(2&gt;'Настройки'!$B$3,ISBLANK(BJ770),BJ770=0),"",BJ770)</x:f>
      </x:c>
      <x:c r="CU770" s="50" t="str">
        <x:f>IF(OR(3&gt;'Настройки'!$B$3,ISBLANK(BK770),BK770=0),"",BK770)</x:f>
      </x:c>
      <x:c r="CV770" s="50" t="str">
        <x:f>IF(OR(4&gt;'Настройки'!$B$3,ISBLANK(BL770),BL770=0),"",BL770)</x:f>
      </x:c>
      <x:c r="CW770" s="50" t="str">
        <x:f>IF(OR(5&gt;'Настройки'!$B$3,ISBLANK(BM770),BM770=0),"",BM770)</x:f>
      </x:c>
      <x:c r="CX770" s="50" t="str">
        <x:f>IF(OR(6&gt;'Настройки'!$B$3,ISBLANK(BN770),BN770=0),"",BN770)</x:f>
      </x:c>
      <x:c r="CY770" s="50" t="str">
        <x:f>IF(OR(7&gt;'Настройки'!$B$3,ISBLANK(BO770),BO770=0),"",BO770)</x:f>
      </x:c>
      <x:c r="CZ770" s="50" t="str">
        <x:f>IF(OR(8&gt;'Настройки'!$B$3,ISBLANK(BP770),BP770=0),"",BP770)</x:f>
      </x:c>
      <x:c r="DA770" s="50" t="str">
        <x:f>IF(OR(9&gt;'Настройки'!$B$3,ISBLANK(BQ770),BQ770=0),"",BQ770)</x:f>
      </x:c>
      <x:c r="DB770" s="50" t="str">
        <x:f>IF(OR(10&gt;'Настройки'!$B$3,ISBLANK(BR770),BR770=0),"",BR770)</x:f>
      </x:c>
      <x:c r="DC770" s="50" t="str">
        <x:f>IF(OR(11&gt;'Настройки'!$B$3,ISBLANK(BS770),BS770=0),"",BS770)</x:f>
      </x:c>
      <x:c r="DD770" s="50" t="str">
        <x:f>IF(OR(12&gt;'Настройки'!$B$3,ISBLANK(BT770),BT770=0),"",BT770)</x:f>
      </x:c>
      <x:c r="DE770" s="50" t="str">
        <x:f>IF(OR(13&gt;'Настройки'!$B$3,ISBLANK(BU770),BU770=0),"",BU770)</x:f>
      </x:c>
      <x:c r="DF770" s="50" t="str">
        <x:f>IF(OR(14&gt;'Настройки'!$B$3,ISBLANK(BV770),BV770=0),"",BV770)</x:f>
      </x:c>
      <x:c r="DG770" s="50" t="str">
        <x:f>IF(OR(15&gt;'Настройки'!$B$3,ISBLANK(BW770),BW770=0),"",BW770)</x:f>
      </x:c>
      <x:c r="DH770" s="50" t="str">
        <x:f>IF(OR(16&gt;'Настройки'!$B$3,ISBLANK(BX770),BX770=0),"",BX770)</x:f>
      </x:c>
      <x:c r="DI770" s="50" t="str">
        <x:f>IF(OR(17&gt;'Настройки'!$B$3,ISBLANK(BY770),BY770=0),"",BY770)</x:f>
      </x:c>
      <x:c r="DJ770" s="50" t="str">
        <x:f>IF(OR(18&gt;'Настройки'!$B$3,ISBLANK(BZ770),BZ770=0),"",BZ770)</x:f>
      </x:c>
      <x:c r="DK770" s="50" t="str">
        <x:f>IF(OR(19&gt;'Настройки'!$B$3,ISBLANK(CA770),CA770=0),"",CA770)</x:f>
      </x:c>
      <x:c r="DL770" s="50" t="str">
        <x:f>IF(OR(20&gt;'Настройки'!$B$3,ISBLANK(CB770),CB770=0),"",CB770)</x:f>
      </x:c>
      <x:c r="DM770" s="50" t="str">
        <x:f>IF(OR(21&gt;'Настройки'!$B$3,ISBLANK(CC770),CC770=0),"",CC770)</x:f>
      </x:c>
      <x:c r="DN770" s="50" t="str">
        <x:f>IF(OR(22&gt;'Настройки'!$B$3,ISBLANK(CD770),CD770=0),"",CD770)</x:f>
      </x:c>
      <x:c r="DO770" s="50" t="str">
        <x:f>IF(OR(23&gt;'Настройки'!$B$3,ISBLANK(CE770),CE770=0),"",CE770)</x:f>
      </x:c>
      <x:c r="DP770" s="50" t="str">
        <x:f>IF(OR(24&gt;'Настройки'!$B$3,ISBLANK(CF770),CF770=0),"",CF770)</x:f>
      </x:c>
      <x:c r="DQ770" s="50" t="str">
        <x:f>IF(OR(25&gt;'Настройки'!$B$3,ISBLANK(CG770),CG770=0),"",CG770)</x:f>
      </x:c>
      <x:c r="DR770" s="50" t="str">
        <x:f>IF(OR(26&gt;'Настройки'!$B$3,ISBLANK(CH770),CH770=0),"",CH770)</x:f>
      </x:c>
      <x:c r="DS770" s="50" t="str">
        <x:f>IF(OR(27&gt;'Настройки'!$B$3,ISBLANK(CI770),CI770=0),"",CI770)</x:f>
      </x:c>
      <x:c r="DT770" s="50" t="str">
        <x:f>IF(OR(28&gt;'Настройки'!$B$3,ISBLANK(CJ770),CJ770=0),"",CJ770)</x:f>
      </x:c>
      <x:c r="DU770" s="50" t="str">
        <x:f>IF(OR(29&gt;'Настройки'!$B$3,ISBLANK(CK770),CK770=0),"",CK770)</x:f>
      </x:c>
      <x:c r="DV770" s="50" t="str">
        <x:f>IF(OR(30&gt;'Настройки'!$B$3,ISBLANK(CL770),CL770=0),"",CL770)</x:f>
      </x:c>
      <x:c r="DW770" s="50" t="str">
        <x:f>IF(OR(31&gt;'Настройки'!$B$3,ISBLANK(CM770),CM770=0),"",CM770)</x:f>
      </x:c>
      <x:c r="DX770" s="50" t="str">
        <x:f>IF(OR(32&gt;'Настройки'!$B$3,ISBLANK(CN770),CN770=0),"",CN770)</x:f>
      </x:c>
      <x:c r="DY770" s="50" t="str">
        <x:f>IF(OR(33&gt;'Настройки'!$B$3,ISBLANK(CO770),CO770=0),"",CO770)</x:f>
      </x:c>
      <x:c r="DZ770" s="50" t="str">
        <x:f>IF(OR(34&gt;'Настройки'!$B$3,ISBLANK(CP770),CP770=0),"",CP770)</x:f>
      </x:c>
      <x:c r="EA770" s="50" t="str">
        <x:f>IF(OR(35&gt;'Настройки'!$B$3,ISBLANK(CQ770),CQ770=0),"",CQ770)</x:f>
      </x:c>
      <x:c r="EB770" s="50" t="str">
        <x:f>IF(OR(36&gt;'Настройки'!$B$3,ISBLANK(CR770),CR770=0),"",CR770)</x:f>
      </x:c>
      <x:c r="EC770" s="50" t="str">
        <x:f>IF(A770="","",IF(OR(BB770="AZ",BB770="BZ"),10000+ROW(),IF(AZ770&gt;'Настройки'!$B$11,20000+ROW(),IF(BF770&lt;&gt;"Обычный",30000+ROW(),IF(AX770&lt;=0,40000+ROW(),"")))))</x:f>
      </x:c>
      <x:c r="ED770" s="50" t="str">
        <x:f>IF(EC770="","",COUNTIFS($EC$2:$EC$1001,"&gt;0",$EC$2:$EC$1001,"&lt;"&amp;EC770)+1)</x:f>
      </x:c>
    </x:row>
    <x:row r="771">
      <x:c r="A771" s="115"/>
      <x:c r="B771" s="115"/>
      <x:c r="C771" s="115"/>
      <x:c r="D771" s="118"/>
      <x:c r="E771" s="118"/>
      <x:c r="F771" s="118"/>
      <x:c r="G771" s="118"/>
      <x:c r="H771" s="118"/>
      <x:c r="I771" s="118"/>
      <x:c r="J771" s="118"/>
      <x:c r="K771" s="118"/>
      <x:c r="L771" s="118"/>
      <x:c r="M771" s="118"/>
      <x:c r="N771" s="118"/>
      <x:c r="O771" s="118"/>
      <x:c r="P771" s="118"/>
      <x:c r="Q771" s="118"/>
      <x:c r="R771" s="118"/>
      <x:c r="S771" s="118"/>
      <x:c r="T771" s="118"/>
      <x:c r="U771" s="118"/>
      <x:c r="V771" s="118"/>
      <x:c r="W771" s="118"/>
      <x:c r="X771" s="118"/>
      <x:c r="Y771" s="118"/>
      <x:c r="Z771" s="118"/>
      <x:c r="AA771" s="118"/>
      <x:c r="AB771" s="118"/>
      <x:c r="AC771" s="118"/>
      <x:c r="AD771" s="118"/>
      <x:c r="AE771" s="118"/>
      <x:c r="AF771" s="118"/>
      <x:c r="AG771" s="118"/>
      <x:c r="AH771" s="118"/>
      <x:c r="AI771" s="118"/>
      <x:c r="AJ771" s="118"/>
      <x:c r="AK771" s="118"/>
      <x:c r="AL771" s="118"/>
      <x:c r="AM771" s="118"/>
      <x:c r="AN771" s="118"/>
      <x:c r="AO771" s="118"/>
      <x:c r="AP771" s="115"/>
      <x:c r="AQ771" s="49" t="str">
        <x:f>IF(A771="","",COUNT(BI771:INDEX(BI771:CR771,1,'Настройки'!$B$3)))</x:f>
      </x:c>
      <x:c r="AR771" s="49" t="str">
        <x:f>IF(A771="","",SUM(BI771:INDEX(BI771:CR771,1,'Настройки'!$B$3)))</x:f>
      </x:c>
      <x:c r="AS771" s="58" t="str">
        <x:f>IF(A771="","",IF('Настройки'!$B$4="Стоимость потребления",AR771*D771,IF('Настройки'!$B$4="Количество",AR771,E771)))</x:f>
      </x:c>
      <x:c r="AT771" s="61" t="str">
        <x:f>IF(OR(A771="",AS771&lt;0,SUM($AS$2:$AS$1001)&lt;=0),"",AS771/SUM($AS$2:$AS$1001))</x:f>
      </x:c>
      <x:c r="AU771" s="61" t="str">
        <x:f>IF(OR(A771="",AS771&lt;0,SUM($AS$2:$AS$1001)&lt;=0),"",SUMIFS($AS$2:$AS$1001,$AS$2:$AS$1001,"&gt;"&amp;AS771)/SUM($AS$2:$AS$1001))</x:f>
      </x:c>
      <x:c r="AV771" s="61" t="str">
        <x:f>IF(OR(A771="",AS771&lt;0,SUM($AS$2:$AS$1001)&lt;=0),"",SUMIFS($AS$2:$AS$1001,$AS$2:$AS$1001,"&gt;="&amp;AS771)/SUM($AS$2:$AS$1001))</x:f>
      </x:c>
      <x:c r="AW771" s="49" t="str">
        <x:f>IF(A771="","",IF(SUM($AS$2:$AS$1001)&lt;=0,"Не определён",IF(AS771&lt;0,"Исключение",IF(AU771&lt;'Настройки'!$B$5,"A",IF(AU771&lt;'Настройки'!$B$6,"B","C")))))</x:f>
      </x:c>
      <x:c r="AX771" s="58" t="str">
        <x:f>IF(A771="","",IF(AQ771=0,"",AVERAGE(BI771:INDEX(BI771:CR771,1,'Настройки'!$B$3))))</x:f>
      </x:c>
      <x:c r="AY771" s="58" t="str">
        <x:f>IF(OR(A771="",AQ771=0),"",STDEVP(BI771:INDEX(BI771:CR771,1,'Настройки'!$B$3)))</x:f>
      </x:c>
      <x:c r="AZ771" s="61" t="str">
        <x:f>IF(OR(A771="",AQ771&lt;'Настройки'!$B$12,AX771&lt;=0,AND('Настройки'!$B$10="Блокировать",COUNTIF(F771:INDEX(F771:AO771,1,'Настройки'!$B$3),"&lt;0")&gt;0)),"",AY771/ABS(AX771))</x:f>
      </x:c>
      <x:c r="BA771" s="49" t="str">
        <x:f>IF(A771="","",IF(AND('Настройки'!$B$10="Блокировать",COUNTIF(F771:INDEX(F771:AO771,1,'Настройки'!$B$3),"&lt;0")&gt;0),"Не определён",IF(AQ771&lt;'Настройки'!$B$12,"Не определён",IF(AX771=0,"Нет спроса",IF(AX771&lt;0,"Не определён",IF(AZ771&lt;='Настройки'!$B$7,"X",IF(AZ771&lt;='Настройки'!$B$8,"Y","Z")))))))</x:f>
      </x:c>
      <x:c r="BB771" s="49" t="str">
        <x:f>IF(OR(A771="",LEN(AW771)&lt;&gt;1,LEN(BA771)&lt;&gt;1),"",AW771&amp;BA771)</x:f>
      </x:c>
      <x:c r="BC771" s="61" t="str">
        <x:f>IF(OR(A771="",AQ771=0),"",(COUNT(BI771:INDEX(BI771:CR771,1,'Настройки'!$B$3))-COUNT(CS771:INDEX(CS771:EB771,1,'Настройки'!$B$3)))/AQ771)</x:f>
      </x:c>
      <x:c r="BD771" s="64" t="str">
        <x:f>IF(OR(A771="",COUNT(CS771:INDEX(CS771:EB771,1,'Настройки'!$B$3))=0),"",AQ771/COUNT(CS771:INDEX(CS771:EB771,1,'Настройки'!$B$3)))</x:f>
      </x:c>
      <x:c r="BE771" s="64" t="str">
        <x:f>IF(OR(A771="",COUNT(CS771:INDEX(CS771:EB771,1,'Настройки'!$B$3))=0),"",IF(AVERAGE(CS771:INDEX(CS771:EB771,1,'Настройки'!$B$3))=0,"",(STDEVP(CS771:INDEX(CS771:EB771,1,'Настройки'!$B$3))/ABS(AVERAGE(CS771:INDEX(CS771:EB771,1,'Настройки'!$B$3))))^2))</x:f>
      </x:c>
      <x:c r="BF771" s="49" t="str">
        <x:f>IF(A771="","",IF(AQ771&lt;3,"Недостаточно",IF(AQ771&lt;6,"Предварительный","Обычный")))</x:f>
      </x:c>
      <x:c r="BG771" s="49" t="str">
        <x:f>IF(A771="","",IF(COUNTIF(F771:INDEX(F771:AO771,1,'Настройки'!$B$3),"&lt;0")&gt;0,IF('Настройки'!$B$10="Блокировать","Отрицательный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"),"")&amp;IF(AQ771&lt;3,"Недостаточно истории. ",IF(AQ771&lt;6,"Предварительная классификация. ",""))&amp;IF(AX771=0,"Нет спроса за горизонт. ","")&amp;IF(AZ771&gt;'Настройки'!$B$11,"Экстремальная вариативность. ",""))</x:f>
      </x:c>
      <x:c r="BH771" s="49" t="str">
        <x:f>IF(A771="","",IFERROR(VLOOKUP(BB771,'Настройки'!$D$3:$E$11,2,FALSE),"Сначала проверьте исходные данные и историю спроса.")&amp;" Уточните срок поставки, MOQ и критичность.")</x:f>
      </x:c>
      <x:c r="BI771" s="50" t="str">
        <x:f>IF(1&gt;'Настройки'!$B$3,"",IF(ISBLANK(F771),IF('Настройки'!$B$9="Нулевой спрос",0,""),IF(F771&lt;0,IF('Настройки'!$B$10="Исключить","",IF('Настройки'!$B$10="Абсолютные значения",ABS(F771),F771)),F771)))</x:f>
      </x:c>
      <x:c r="BJ771" s="50" t="str">
        <x:f>IF(2&gt;'Настройки'!$B$3,"",IF(ISBLANK(G771),IF('Настройки'!$B$9="Нулевой спрос",0,""),IF(G771&lt;0,IF('Настройки'!$B$10="Исключить","",IF('Настройки'!$B$10="Абсолютные значения",ABS(G771),G771)),G771)))</x:f>
      </x:c>
      <x:c r="BK771" s="50" t="str">
        <x:f>IF(3&gt;'Настройки'!$B$3,"",IF(ISBLANK(H771),IF('Настройки'!$B$9="Нулевой спрос",0,""),IF(H771&lt;0,IF('Настройки'!$B$10="Исключить","",IF('Настройки'!$B$10="Абсолютные значения",ABS(H771),H771)),H771)))</x:f>
      </x:c>
      <x:c r="BL771" s="50" t="str">
        <x:f>IF(4&gt;'Настройки'!$B$3,"",IF(ISBLANK(I771),IF('Настройки'!$B$9="Нулевой спрос",0,""),IF(I771&lt;0,IF('Настройки'!$B$10="Исключить","",IF('Настройки'!$B$10="Абсолютные значения",ABS(I771),I771)),I771)))</x:f>
      </x:c>
      <x:c r="BM771" s="50" t="str">
        <x:f>IF(5&gt;'Настройки'!$B$3,"",IF(ISBLANK(J771),IF('Настройки'!$B$9="Нулевой спрос",0,""),IF(J771&lt;0,IF('Настройки'!$B$10="Исключить","",IF('Настройки'!$B$10="Абсолютные значения",ABS(J771),J771)),J771)))</x:f>
      </x:c>
      <x:c r="BN771" s="50" t="str">
        <x:f>IF(6&gt;'Настройки'!$B$3,"",IF(ISBLANK(K771),IF('Настройки'!$B$9="Нулевой спрос",0,""),IF(K771&lt;0,IF('Настройки'!$B$10="Исключить","",IF('Настройки'!$B$10="Абсолютные значения",ABS(K771),K771)),K771)))</x:f>
      </x:c>
      <x:c r="BO771" s="50" t="str">
        <x:f>IF(7&gt;'Настройки'!$B$3,"",IF(ISBLANK(L771),IF('Настройки'!$B$9="Нулевой спрос",0,""),IF(L771&lt;0,IF('Настройки'!$B$10="Исключить","",IF('Настройки'!$B$10="Абсолютные значения",ABS(L771),L771)),L771)))</x:f>
      </x:c>
      <x:c r="BP771" s="50" t="str">
        <x:f>IF(8&gt;'Настройки'!$B$3,"",IF(ISBLANK(M771),IF('Настройки'!$B$9="Нулевой спрос",0,""),IF(M771&lt;0,IF('Настройки'!$B$10="Исключить","",IF('Настройки'!$B$10="Абсолютные значения",ABS(M771),M771)),M771)))</x:f>
      </x:c>
      <x:c r="BQ771" s="50" t="str">
        <x:f>IF(9&gt;'Настройки'!$B$3,"",IF(ISBLANK(N771),IF('Настройки'!$B$9="Нулевой спрос",0,""),IF(N771&lt;0,IF('Настройки'!$B$10="Исключить","",IF('Настройки'!$B$10="Абсолютные значения",ABS(N771),N771)),N771)))</x:f>
      </x:c>
      <x:c r="BR771" s="50" t="str">
        <x:f>IF(10&gt;'Настройки'!$B$3,"",IF(ISBLANK(O771),IF('Настройки'!$B$9="Нулевой спрос",0,""),IF(O771&lt;0,IF('Настройки'!$B$10="Исключить","",IF('Настройки'!$B$10="Абсолютные значения",ABS(O771),O771)),O771)))</x:f>
      </x:c>
      <x:c r="BS771" s="50" t="str">
        <x:f>IF(11&gt;'Настройки'!$B$3,"",IF(ISBLANK(P771),IF('Настройки'!$B$9="Нулевой спрос",0,""),IF(P771&lt;0,IF('Настройки'!$B$10="Исключить","",IF('Настройки'!$B$10="Абсолютные значения",ABS(P771),P771)),P771)))</x:f>
      </x:c>
      <x:c r="BT771" s="50" t="str">
        <x:f>IF(12&gt;'Настройки'!$B$3,"",IF(ISBLANK(Q771),IF('Настройки'!$B$9="Нулевой спрос",0,""),IF(Q771&lt;0,IF('Настройки'!$B$10="Исключить","",IF('Настройки'!$B$10="Абсолютные значения",ABS(Q771),Q771)),Q771)))</x:f>
      </x:c>
      <x:c r="BU771" s="50" t="str">
        <x:f>IF(13&gt;'Настройки'!$B$3,"",IF(ISBLANK(R771),IF('Настройки'!$B$9="Нулевой спрос",0,""),IF(R771&lt;0,IF('Настройки'!$B$10="Исключить","",IF('Настройки'!$B$10="Абсолютные значения",ABS(R771),R771)),R771)))</x:f>
      </x:c>
      <x:c r="BV771" s="50" t="str">
        <x:f>IF(14&gt;'Настройки'!$B$3,"",IF(ISBLANK(S771),IF('Настройки'!$B$9="Нулевой спрос",0,""),IF(S771&lt;0,IF('Настройки'!$B$10="Исключить","",IF('Настройки'!$B$10="Абсолютные значения",ABS(S771),S771)),S771)))</x:f>
      </x:c>
      <x:c r="BW771" s="50" t="str">
        <x:f>IF(15&gt;'Настройки'!$B$3,"",IF(ISBLANK(T771),IF('Настройки'!$B$9="Нулевой спрос",0,""),IF(T771&lt;0,IF('Настройки'!$B$10="Исключить","",IF('Настройки'!$B$10="Абсолютные значения",ABS(T771),T771)),T771)))</x:f>
      </x:c>
      <x:c r="BX771" s="50" t="str">
        <x:f>IF(16&gt;'Настройки'!$B$3,"",IF(ISBLANK(U771),IF('Настройки'!$B$9="Нулевой спрос",0,""),IF(U771&lt;0,IF('Настройки'!$B$10="Исключить","",IF('Настройки'!$B$10="Абсолютные значения",ABS(U771),U771)),U771)))</x:f>
      </x:c>
      <x:c r="BY771" s="50" t="str">
        <x:f>IF(17&gt;'Настройки'!$B$3,"",IF(ISBLANK(V771),IF('Настройки'!$B$9="Нулевой спрос",0,""),IF(V771&lt;0,IF('Настройки'!$B$10="Исключить","",IF('Настройки'!$B$10="Абсолютные значения",ABS(V771),V771)),V771)))</x:f>
      </x:c>
      <x:c r="BZ771" s="50" t="str">
        <x:f>IF(18&gt;'Настройки'!$B$3,"",IF(ISBLANK(W771),IF('Настройки'!$B$9="Нулевой спрос",0,""),IF(W771&lt;0,IF('Настройки'!$B$10="Исключить","",IF('Настройки'!$B$10="Абсолютные значения",ABS(W771),W771)),W771)))</x:f>
      </x:c>
      <x:c r="CA771" s="50" t="str">
        <x:f>IF(19&gt;'Настройки'!$B$3,"",IF(ISBLANK(X771),IF('Настройки'!$B$9="Нулевой спрос",0,""),IF(X771&lt;0,IF('Настройки'!$B$10="Исключить","",IF('Настройки'!$B$10="Абсолютные значения",ABS(X771),X771)),X771)))</x:f>
      </x:c>
      <x:c r="CB771" s="50" t="str">
        <x:f>IF(20&gt;'Настройки'!$B$3,"",IF(ISBLANK(Y771),IF('Настройки'!$B$9="Нулевой спрос",0,""),IF(Y771&lt;0,IF('Настройки'!$B$10="Исключить","",IF('Настройки'!$B$10="Абсолютные значения",ABS(Y771),Y771)),Y771)))</x:f>
      </x:c>
      <x:c r="CC771" s="50" t="str">
        <x:f>IF(21&gt;'Настройки'!$B$3,"",IF(ISBLANK(Z771),IF('Настройки'!$B$9="Нулевой спрос",0,""),IF(Z771&lt;0,IF('Настройки'!$B$10="Исключить","",IF('Настройки'!$B$10="Абсолютные значения",ABS(Z771),Z771)),Z771)))</x:f>
      </x:c>
      <x:c r="CD771" s="50" t="str">
        <x:f>IF(22&gt;'Настройки'!$B$3,"",IF(ISBLANK(AA771),IF('Настройки'!$B$9="Нулевой спрос",0,""),IF(AA771&lt;0,IF('Настройки'!$B$10="Исключить","",IF('Настройки'!$B$10="Абсолютные значения",ABS(AA771),AA771)),AA771)))</x:f>
      </x:c>
      <x:c r="CE771" s="50" t="str">
        <x:f>IF(23&gt;'Настройки'!$B$3,"",IF(ISBLANK(AB771),IF('Настройки'!$B$9="Нулевой спрос",0,""),IF(AB771&lt;0,IF('Настройки'!$B$10="Исключить","",IF('Настройки'!$B$10="Абсолютные значения",ABS(AB771),AB771)),AB771)))</x:f>
      </x:c>
      <x:c r="CF771" s="50" t="str">
        <x:f>IF(24&gt;'Настройки'!$B$3,"",IF(ISBLANK(AC771),IF('Настройки'!$B$9="Нулевой спрос",0,""),IF(AC771&lt;0,IF('Настройки'!$B$10="Исключить","",IF('Настройки'!$B$10="Абсолютные значения",ABS(AC771),AC771)),AC771)))</x:f>
      </x:c>
      <x:c r="CG771" s="50" t="str">
        <x:f>IF(25&gt;'Настройки'!$B$3,"",IF(ISBLANK(AD771),IF('Настройки'!$B$9="Нулевой спрос",0,""),IF(AD771&lt;0,IF('Настройки'!$B$10="Исключить","",IF('Настройки'!$B$10="Абсолютные значения",ABS(AD771),AD771)),AD771)))</x:f>
      </x:c>
      <x:c r="CH771" s="50" t="str">
        <x:f>IF(26&gt;'Настройки'!$B$3,"",IF(ISBLANK(AE771),IF('Настройки'!$B$9="Нулевой спрос",0,""),IF(AE771&lt;0,IF('Настройки'!$B$10="Исключить","",IF('Настройки'!$B$10="Абсолютные значения",ABS(AE771),AE771)),AE771)))</x:f>
      </x:c>
      <x:c r="CI771" s="50" t="str">
        <x:f>IF(27&gt;'Настройки'!$B$3,"",IF(ISBLANK(AF771),IF('Настройки'!$B$9="Нулевой спрос",0,""),IF(AF771&lt;0,IF('Настройки'!$B$10="Исключить","",IF('Настройки'!$B$10="Абсолютные значения",ABS(AF771),AF771)),AF771)))</x:f>
      </x:c>
      <x:c r="CJ771" s="50" t="str">
        <x:f>IF(28&gt;'Настройки'!$B$3,"",IF(ISBLANK(AG771),IF('Настройки'!$B$9="Нулевой спрос",0,""),IF(AG771&lt;0,IF('Настройки'!$B$10="Исключить","",IF('Настройки'!$B$10="Абсолютные значения",ABS(AG771),AG771)),AG771)))</x:f>
      </x:c>
      <x:c r="CK771" s="50" t="str">
        <x:f>IF(29&gt;'Настройки'!$B$3,"",IF(ISBLANK(AH771),IF('Настройки'!$B$9="Нулевой спрос",0,""),IF(AH771&lt;0,IF('Настройки'!$B$10="Исключить","",IF('Настройки'!$B$10="Абсолютные значения",ABS(AH771),AH771)),AH771)))</x:f>
      </x:c>
      <x:c r="CL771" s="50" t="str">
        <x:f>IF(30&gt;'Настройки'!$B$3,"",IF(ISBLANK(AI771),IF('Настройки'!$B$9="Нулевой спрос",0,""),IF(AI771&lt;0,IF('Настройки'!$B$10="Исключить","",IF('Настройки'!$B$10="Абсолютные значения",ABS(AI771),AI771)),AI771)))</x:f>
      </x:c>
      <x:c r="CM771" s="50" t="str">
        <x:f>IF(31&gt;'Настройки'!$B$3,"",IF(ISBLANK(AJ771),IF('Настройки'!$B$9="Нулевой спрос",0,""),IF(AJ771&lt;0,IF('Настройки'!$B$10="Исключить","",IF('Настройки'!$B$10="Абсолютные значения",ABS(AJ771),AJ771)),AJ771)))</x:f>
      </x:c>
      <x:c r="CN771" s="50" t="str">
        <x:f>IF(32&gt;'Настройки'!$B$3,"",IF(ISBLANK(AK771),IF('Настройки'!$B$9="Нулевой спрос",0,""),IF(AK771&lt;0,IF('Настройки'!$B$10="Исключить","",IF('Настройки'!$B$10="Абсолютные значения",ABS(AK771),AK771)),AK771)))</x:f>
      </x:c>
      <x:c r="CO771" s="50" t="str">
        <x:f>IF(33&gt;'Настройки'!$B$3,"",IF(ISBLANK(AL771),IF('Настройки'!$B$9="Нулевой спрос",0,""),IF(AL771&lt;0,IF('Настройки'!$B$10="Исключить","",IF('Настройки'!$B$10="Абсолютные значения",ABS(AL771),AL771)),AL771)))</x:f>
      </x:c>
      <x:c r="CP771" s="50" t="str">
        <x:f>IF(34&gt;'Настройки'!$B$3,"",IF(ISBLANK(AM771),IF('Настройки'!$B$9="Нулевой спрос",0,""),IF(AM771&lt;0,IF('Настройки'!$B$10="Исключить","",IF('Настройки'!$B$10="Абсолютные значения",ABS(AM771),AM771)),AM771)))</x:f>
      </x:c>
      <x:c r="CQ771" s="50" t="str">
        <x:f>IF(35&gt;'Настройки'!$B$3,"",IF(ISBLANK(AN771),IF('Настройки'!$B$9="Нулевой спрос",0,""),IF(AN771&lt;0,IF('Настройки'!$B$10="Исключить","",IF('Настройки'!$B$10="Абсолютные значения",ABS(AN771),AN771)),AN771)))</x:f>
      </x:c>
      <x:c r="CR771" s="50" t="str">
        <x:f>IF(36&gt;'Настройки'!$B$3,"",IF(ISBLANK(AO771),IF('Настройки'!$B$9="Нулевой спрос",0,""),IF(AO771&lt;0,IF('Настройки'!$B$10="Исключить","",IF('Настройки'!$B$10="Абсолютные значения",ABS(AO771),AO771)),AO771)))</x:f>
      </x:c>
      <x:c r="CS771" s="50" t="str">
        <x:f>IF(OR(1&gt;'Настройки'!$B$3,ISBLANK(BI771),BI771=0),"",BI771)</x:f>
      </x:c>
      <x:c r="CT771" s="50" t="str">
        <x:f>IF(OR(2&gt;'Настройки'!$B$3,ISBLANK(BJ771),BJ771=0),"",BJ771)</x:f>
      </x:c>
      <x:c r="CU771" s="50" t="str">
        <x:f>IF(OR(3&gt;'Настройки'!$B$3,ISBLANK(BK771),BK771=0),"",BK771)</x:f>
      </x:c>
      <x:c r="CV771" s="50" t="str">
        <x:f>IF(OR(4&gt;'Настройки'!$B$3,ISBLANK(BL771),BL771=0),"",BL771)</x:f>
      </x:c>
      <x:c r="CW771" s="50" t="str">
        <x:f>IF(OR(5&gt;'Настройки'!$B$3,ISBLANK(BM771),BM771=0),"",BM771)</x:f>
      </x:c>
      <x:c r="CX771" s="50" t="str">
        <x:f>IF(OR(6&gt;'Настройки'!$B$3,ISBLANK(BN771),BN771=0),"",BN771)</x:f>
      </x:c>
      <x:c r="CY771" s="50" t="str">
        <x:f>IF(OR(7&gt;'Настройки'!$B$3,ISBLANK(BO771),BO771=0),"",BO771)</x:f>
      </x:c>
      <x:c r="CZ771" s="50" t="str">
        <x:f>IF(OR(8&gt;'Настройки'!$B$3,ISBLANK(BP771),BP771=0),"",BP771)</x:f>
      </x:c>
      <x:c r="DA771" s="50" t="str">
        <x:f>IF(OR(9&gt;'Настройки'!$B$3,ISBLANK(BQ771),BQ771=0),"",BQ771)</x:f>
      </x:c>
      <x:c r="DB771" s="50" t="str">
        <x:f>IF(OR(10&gt;'Настройки'!$B$3,ISBLANK(BR771),BR771=0),"",BR771)</x:f>
      </x:c>
      <x:c r="DC771" s="50" t="str">
        <x:f>IF(OR(11&gt;'Настройки'!$B$3,ISBLANK(BS771),BS771=0),"",BS771)</x:f>
      </x:c>
      <x:c r="DD771" s="50" t="str">
        <x:f>IF(OR(12&gt;'Настройки'!$B$3,ISBLANK(BT771),BT771=0),"",BT771)</x:f>
      </x:c>
      <x:c r="DE771" s="50" t="str">
        <x:f>IF(OR(13&gt;'Настройки'!$B$3,ISBLANK(BU771),BU771=0),"",BU771)</x:f>
      </x:c>
      <x:c r="DF771" s="50" t="str">
        <x:f>IF(OR(14&gt;'Настройки'!$B$3,ISBLANK(BV771),BV771=0),"",BV771)</x:f>
      </x:c>
      <x:c r="DG771" s="50" t="str">
        <x:f>IF(OR(15&gt;'Настройки'!$B$3,ISBLANK(BW771),BW771=0),"",BW771)</x:f>
      </x:c>
      <x:c r="DH771" s="50" t="str">
        <x:f>IF(OR(16&gt;'Настройки'!$B$3,ISBLANK(BX771),BX771=0),"",BX771)</x:f>
      </x:c>
      <x:c r="DI771" s="50" t="str">
        <x:f>IF(OR(17&gt;'Настройки'!$B$3,ISBLANK(BY771),BY771=0),"",BY771)</x:f>
      </x:c>
      <x:c r="DJ771" s="50" t="str">
        <x:f>IF(OR(18&gt;'Настройки'!$B$3,ISBLANK(BZ771),BZ771=0),"",BZ771)</x:f>
      </x:c>
      <x:c r="DK771" s="50" t="str">
        <x:f>IF(OR(19&gt;'Настройки'!$B$3,ISBLANK(CA771),CA771=0),"",CA771)</x:f>
      </x:c>
      <x:c r="DL771" s="50" t="str">
        <x:f>IF(OR(20&gt;'Настройки'!$B$3,ISBLANK(CB771),CB771=0),"",CB771)</x:f>
      </x:c>
      <x:c r="DM771" s="50" t="str">
        <x:f>IF(OR(21&gt;'Настройки'!$B$3,ISBLANK(CC771),CC771=0),"",CC771)</x:f>
      </x:c>
      <x:c r="DN771" s="50" t="str">
        <x:f>IF(OR(22&gt;'Настройки'!$B$3,ISBLANK(CD771),CD771=0),"",CD771)</x:f>
      </x:c>
      <x:c r="DO771" s="50" t="str">
        <x:f>IF(OR(23&gt;'Настройки'!$B$3,ISBLANK(CE771),CE771=0),"",CE771)</x:f>
      </x:c>
      <x:c r="DP771" s="50" t="str">
        <x:f>IF(OR(24&gt;'Настройки'!$B$3,ISBLANK(CF771),CF771=0),"",CF771)</x:f>
      </x:c>
      <x:c r="DQ771" s="50" t="str">
        <x:f>IF(OR(25&gt;'Настройки'!$B$3,ISBLANK(CG771),CG771=0),"",CG771)</x:f>
      </x:c>
      <x:c r="DR771" s="50" t="str">
        <x:f>IF(OR(26&gt;'Настройки'!$B$3,ISBLANK(CH771),CH771=0),"",CH771)</x:f>
      </x:c>
      <x:c r="DS771" s="50" t="str">
        <x:f>IF(OR(27&gt;'Настройки'!$B$3,ISBLANK(CI771),CI771=0),"",CI771)</x:f>
      </x:c>
      <x:c r="DT771" s="50" t="str">
        <x:f>IF(OR(28&gt;'Настройки'!$B$3,ISBLANK(CJ771),CJ771=0),"",CJ771)</x:f>
      </x:c>
      <x:c r="DU771" s="50" t="str">
        <x:f>IF(OR(29&gt;'Настройки'!$B$3,ISBLANK(CK771),CK771=0),"",CK771)</x:f>
      </x:c>
      <x:c r="DV771" s="50" t="str">
        <x:f>IF(OR(30&gt;'Настройки'!$B$3,ISBLANK(CL771),CL771=0),"",CL771)</x:f>
      </x:c>
      <x:c r="DW771" s="50" t="str">
        <x:f>IF(OR(31&gt;'Настройки'!$B$3,ISBLANK(CM771),CM771=0),"",CM771)</x:f>
      </x:c>
      <x:c r="DX771" s="50" t="str">
        <x:f>IF(OR(32&gt;'Настройки'!$B$3,ISBLANK(CN771),CN771=0),"",CN771)</x:f>
      </x:c>
      <x:c r="DY771" s="50" t="str">
        <x:f>IF(OR(33&gt;'Настройки'!$B$3,ISBLANK(CO771),CO771=0),"",CO771)</x:f>
      </x:c>
      <x:c r="DZ771" s="50" t="str">
        <x:f>IF(OR(34&gt;'Настройки'!$B$3,ISBLANK(CP771),CP771=0),"",CP771)</x:f>
      </x:c>
      <x:c r="EA771" s="50" t="str">
        <x:f>IF(OR(35&gt;'Настройки'!$B$3,ISBLANK(CQ771),CQ771=0),"",CQ771)</x:f>
      </x:c>
      <x:c r="EB771" s="50" t="str">
        <x:f>IF(OR(36&gt;'Настройки'!$B$3,ISBLANK(CR771),CR771=0),"",CR771)</x:f>
      </x:c>
      <x:c r="EC771" s="50" t="str">
        <x:f>IF(A771="","",IF(OR(BB771="AZ",BB771="BZ"),10000+ROW(),IF(AZ771&gt;'Настройки'!$B$11,20000+ROW(),IF(BF771&lt;&gt;"Обычный",30000+ROW(),IF(AX771&lt;=0,40000+ROW(),"")))))</x:f>
      </x:c>
      <x:c r="ED771" s="50" t="str">
        <x:f>IF(EC771="","",COUNTIFS($EC$2:$EC$1001,"&gt;0",$EC$2:$EC$1001,"&lt;"&amp;EC771)+1)</x:f>
      </x:c>
    </x:row>
    <x:row r="772">
      <x:c r="A772" s="115"/>
      <x:c r="B772" s="115"/>
      <x:c r="C772" s="115"/>
      <x:c r="D772" s="118"/>
      <x:c r="E772" s="118"/>
      <x:c r="F772" s="118"/>
      <x:c r="G772" s="118"/>
      <x:c r="H772" s="118"/>
      <x:c r="I772" s="118"/>
      <x:c r="J772" s="118"/>
      <x:c r="K772" s="118"/>
      <x:c r="L772" s="118"/>
      <x:c r="M772" s="118"/>
      <x:c r="N772" s="118"/>
      <x:c r="O772" s="118"/>
      <x:c r="P772" s="118"/>
      <x:c r="Q772" s="118"/>
      <x:c r="R772" s="118"/>
      <x:c r="S772" s="118"/>
      <x:c r="T772" s="118"/>
      <x:c r="U772" s="118"/>
      <x:c r="V772" s="118"/>
      <x:c r="W772" s="118"/>
      <x:c r="X772" s="118"/>
      <x:c r="Y772" s="118"/>
      <x:c r="Z772" s="118"/>
      <x:c r="AA772" s="118"/>
      <x:c r="AB772" s="118"/>
      <x:c r="AC772" s="118"/>
      <x:c r="AD772" s="118"/>
      <x:c r="AE772" s="118"/>
      <x:c r="AF772" s="118"/>
      <x:c r="AG772" s="118"/>
      <x:c r="AH772" s="118"/>
      <x:c r="AI772" s="118"/>
      <x:c r="AJ772" s="118"/>
      <x:c r="AK772" s="118"/>
      <x:c r="AL772" s="118"/>
      <x:c r="AM772" s="118"/>
      <x:c r="AN772" s="118"/>
      <x:c r="AO772" s="118"/>
      <x:c r="AP772" s="115"/>
      <x:c r="AQ772" s="49" t="str">
        <x:f>IF(A772="","",COUNT(BI772:INDEX(BI772:CR772,1,'Настройки'!$B$3)))</x:f>
      </x:c>
      <x:c r="AR772" s="49" t="str">
        <x:f>IF(A772="","",SUM(BI772:INDEX(BI772:CR772,1,'Настройки'!$B$3)))</x:f>
      </x:c>
      <x:c r="AS772" s="58" t="str">
        <x:f>IF(A772="","",IF('Настройки'!$B$4="Стоимость потребления",AR772*D772,IF('Настройки'!$B$4="Количество",AR772,E772)))</x:f>
      </x:c>
      <x:c r="AT772" s="61" t="str">
        <x:f>IF(OR(A772="",AS772&lt;0,SUM($AS$2:$AS$1001)&lt;=0),"",AS772/SUM($AS$2:$AS$1001))</x:f>
      </x:c>
      <x:c r="AU772" s="61" t="str">
        <x:f>IF(OR(A772="",AS772&lt;0,SUM($AS$2:$AS$1001)&lt;=0),"",SUMIFS($AS$2:$AS$1001,$AS$2:$AS$1001,"&gt;"&amp;AS772)/SUM($AS$2:$AS$1001))</x:f>
      </x:c>
      <x:c r="AV772" s="61" t="str">
        <x:f>IF(OR(A772="",AS772&lt;0,SUM($AS$2:$AS$1001)&lt;=0),"",SUMIFS($AS$2:$AS$1001,$AS$2:$AS$1001,"&gt;="&amp;AS772)/SUM($AS$2:$AS$1001))</x:f>
      </x:c>
      <x:c r="AW772" s="49" t="str">
        <x:f>IF(A772="","",IF(SUM($AS$2:$AS$1001)&lt;=0,"Не определён",IF(AS772&lt;0,"Исключение",IF(AU772&lt;'Настройки'!$B$5,"A",IF(AU772&lt;'Настройки'!$B$6,"B","C")))))</x:f>
      </x:c>
      <x:c r="AX772" s="58" t="str">
        <x:f>IF(A772="","",IF(AQ772=0,"",AVERAGE(BI772:INDEX(BI772:CR772,1,'Настройки'!$B$3))))</x:f>
      </x:c>
      <x:c r="AY772" s="58" t="str">
        <x:f>IF(OR(A772="",AQ772=0),"",STDEVP(BI772:INDEX(BI772:CR772,1,'Настройки'!$B$3)))</x:f>
      </x:c>
      <x:c r="AZ772" s="61" t="str">
        <x:f>IF(OR(A772="",AQ772&lt;'Настройки'!$B$12,AX772&lt;=0,AND('Настройки'!$B$10="Блокировать",COUNTIF(F772:INDEX(F772:AO772,1,'Настройки'!$B$3),"&lt;0")&gt;0)),"",AY772/ABS(AX772))</x:f>
      </x:c>
      <x:c r="BA772" s="49" t="str">
        <x:f>IF(A772="","",IF(AND('Настройки'!$B$10="Блокировать",COUNTIF(F772:INDEX(F772:AO772,1,'Настройки'!$B$3),"&lt;0")&gt;0),"Не определён",IF(AQ772&lt;'Настройки'!$B$12,"Не определён",IF(AX772=0,"Нет спроса",IF(AX772&lt;0,"Не определён",IF(AZ772&lt;='Настройки'!$B$7,"X",IF(AZ772&lt;='Настройки'!$B$8,"Y","Z")))))))</x:f>
      </x:c>
      <x:c r="BB772" s="49" t="str">
        <x:f>IF(OR(A772="",LEN(AW772)&lt;&gt;1,LEN(BA772)&lt;&gt;1),"",AW772&amp;BA772)</x:f>
      </x:c>
      <x:c r="BC772" s="61" t="str">
        <x:f>IF(OR(A772="",AQ772=0),"",(COUNT(BI772:INDEX(BI772:CR772,1,'Настройки'!$B$3))-COUNT(CS772:INDEX(CS772:EB772,1,'Настройки'!$B$3)))/AQ772)</x:f>
      </x:c>
      <x:c r="BD772" s="64" t="str">
        <x:f>IF(OR(A772="",COUNT(CS772:INDEX(CS772:EB772,1,'Настройки'!$B$3))=0),"",AQ772/COUNT(CS772:INDEX(CS772:EB772,1,'Настройки'!$B$3)))</x:f>
      </x:c>
      <x:c r="BE772" s="64" t="str">
        <x:f>IF(OR(A772="",COUNT(CS772:INDEX(CS772:EB772,1,'Настройки'!$B$3))=0),"",IF(AVERAGE(CS772:INDEX(CS772:EB772,1,'Настройки'!$B$3))=0,"",(STDEVP(CS772:INDEX(CS772:EB772,1,'Настройки'!$B$3))/ABS(AVERAGE(CS772:INDEX(CS772:EB772,1,'Настройки'!$B$3))))^2))</x:f>
      </x:c>
      <x:c r="BF772" s="49" t="str">
        <x:f>IF(A772="","",IF(AQ772&lt;3,"Недостаточно",IF(AQ772&lt;6,"Предварительный","Обычный")))</x:f>
      </x:c>
      <x:c r="BG772" s="49" t="str">
        <x:f>IF(A772="","",IF(COUNTIF(F772:INDEX(F772:AO772,1,'Настройки'!$B$3),"&lt;0")&gt;0,IF('Настройки'!$B$10="Блокировать","Отрицательный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"),"")&amp;IF(AQ772&lt;3,"Недостаточно истории. ",IF(AQ772&lt;6,"Предварительная классификация. ",""))&amp;IF(AX772=0,"Нет спроса за горизонт. ","")&amp;IF(AZ772&gt;'Настройки'!$B$11,"Экстремальная вариативность. ",""))</x:f>
      </x:c>
      <x:c r="BH772" s="49" t="str">
        <x:f>IF(A772="","",IFERROR(VLOOKUP(BB772,'Настройки'!$D$3:$E$11,2,FALSE),"Сначала проверьте исходные данные и историю спроса.")&amp;" Уточните срок поставки, MOQ и критичность.")</x:f>
      </x:c>
      <x:c r="BI772" s="50" t="str">
        <x:f>IF(1&gt;'Настройки'!$B$3,"",IF(ISBLANK(F772),IF('Настройки'!$B$9="Нулевой спрос",0,""),IF(F772&lt;0,IF('Настройки'!$B$10="Исключить","",IF('Настройки'!$B$10="Абсолютные значения",ABS(F772),F772)),F772)))</x:f>
      </x:c>
      <x:c r="BJ772" s="50" t="str">
        <x:f>IF(2&gt;'Настройки'!$B$3,"",IF(ISBLANK(G772),IF('Настройки'!$B$9="Нулевой спрос",0,""),IF(G772&lt;0,IF('Настройки'!$B$10="Исключить","",IF('Настройки'!$B$10="Абсолютные значения",ABS(G772),G772)),G772)))</x:f>
      </x:c>
      <x:c r="BK772" s="50" t="str">
        <x:f>IF(3&gt;'Настройки'!$B$3,"",IF(ISBLANK(H772),IF('Настройки'!$B$9="Нулевой спрос",0,""),IF(H772&lt;0,IF('Настройки'!$B$10="Исключить","",IF('Настройки'!$B$10="Абсолютные значения",ABS(H772),H772)),H772)))</x:f>
      </x:c>
      <x:c r="BL772" s="50" t="str">
        <x:f>IF(4&gt;'Настройки'!$B$3,"",IF(ISBLANK(I772),IF('Настройки'!$B$9="Нулевой спрос",0,""),IF(I772&lt;0,IF('Настройки'!$B$10="Исключить","",IF('Настройки'!$B$10="Абсолютные значения",ABS(I772),I772)),I772)))</x:f>
      </x:c>
      <x:c r="BM772" s="50" t="str">
        <x:f>IF(5&gt;'Настройки'!$B$3,"",IF(ISBLANK(J772),IF('Настройки'!$B$9="Нулевой спрос",0,""),IF(J772&lt;0,IF('Настройки'!$B$10="Исключить","",IF('Настройки'!$B$10="Абсолютные значения",ABS(J772),J772)),J772)))</x:f>
      </x:c>
      <x:c r="BN772" s="50" t="str">
        <x:f>IF(6&gt;'Настройки'!$B$3,"",IF(ISBLANK(K772),IF('Настройки'!$B$9="Нулевой спрос",0,""),IF(K772&lt;0,IF('Настройки'!$B$10="Исключить","",IF('Настройки'!$B$10="Абсолютные значения",ABS(K772),K772)),K772)))</x:f>
      </x:c>
      <x:c r="BO772" s="50" t="str">
        <x:f>IF(7&gt;'Настройки'!$B$3,"",IF(ISBLANK(L772),IF('Настройки'!$B$9="Нулевой спрос",0,""),IF(L772&lt;0,IF('Настройки'!$B$10="Исключить","",IF('Настройки'!$B$10="Абсолютные значения",ABS(L772),L772)),L772)))</x:f>
      </x:c>
      <x:c r="BP772" s="50" t="str">
        <x:f>IF(8&gt;'Настройки'!$B$3,"",IF(ISBLANK(M772),IF('Настройки'!$B$9="Нулевой спрос",0,""),IF(M772&lt;0,IF('Настройки'!$B$10="Исключить","",IF('Настройки'!$B$10="Абсолютные значения",ABS(M772),M772)),M772)))</x:f>
      </x:c>
      <x:c r="BQ772" s="50" t="str">
        <x:f>IF(9&gt;'Настройки'!$B$3,"",IF(ISBLANK(N772),IF('Настройки'!$B$9="Нулевой спрос",0,""),IF(N772&lt;0,IF('Настройки'!$B$10="Исключить","",IF('Настройки'!$B$10="Абсолютные значения",ABS(N772),N772)),N772)))</x:f>
      </x:c>
      <x:c r="BR772" s="50" t="str">
        <x:f>IF(10&gt;'Настройки'!$B$3,"",IF(ISBLANK(O772),IF('Настройки'!$B$9="Нулевой спрос",0,""),IF(O772&lt;0,IF('Настройки'!$B$10="Исключить","",IF('Настройки'!$B$10="Абсолютные значения",ABS(O772),O772)),O772)))</x:f>
      </x:c>
      <x:c r="BS772" s="50" t="str">
        <x:f>IF(11&gt;'Настройки'!$B$3,"",IF(ISBLANK(P772),IF('Настройки'!$B$9="Нулевой спрос",0,""),IF(P772&lt;0,IF('Настройки'!$B$10="Исключить","",IF('Настройки'!$B$10="Абсолютные значения",ABS(P772),P772)),P772)))</x:f>
      </x:c>
      <x:c r="BT772" s="50" t="str">
        <x:f>IF(12&gt;'Настройки'!$B$3,"",IF(ISBLANK(Q772),IF('Настройки'!$B$9="Нулевой спрос",0,""),IF(Q772&lt;0,IF('Настройки'!$B$10="Исключить","",IF('Настройки'!$B$10="Абсолютные значения",ABS(Q772),Q772)),Q772)))</x:f>
      </x:c>
      <x:c r="BU772" s="50" t="str">
        <x:f>IF(13&gt;'Настройки'!$B$3,"",IF(ISBLANK(R772),IF('Настройки'!$B$9="Нулевой спрос",0,""),IF(R772&lt;0,IF('Настройки'!$B$10="Исключить","",IF('Настройки'!$B$10="Абсолютные значения",ABS(R772),R772)),R772)))</x:f>
      </x:c>
      <x:c r="BV772" s="50" t="str">
        <x:f>IF(14&gt;'Настройки'!$B$3,"",IF(ISBLANK(S772),IF('Настройки'!$B$9="Нулевой спрос",0,""),IF(S772&lt;0,IF('Настройки'!$B$10="Исключить","",IF('Настройки'!$B$10="Абсолютные значения",ABS(S772),S772)),S772)))</x:f>
      </x:c>
      <x:c r="BW772" s="50" t="str">
        <x:f>IF(15&gt;'Настройки'!$B$3,"",IF(ISBLANK(T772),IF('Настройки'!$B$9="Нулевой спрос",0,""),IF(T772&lt;0,IF('Настройки'!$B$10="Исключить","",IF('Настройки'!$B$10="Абсолютные значения",ABS(T772),T772)),T772)))</x:f>
      </x:c>
      <x:c r="BX772" s="50" t="str">
        <x:f>IF(16&gt;'Настройки'!$B$3,"",IF(ISBLANK(U772),IF('Настройки'!$B$9="Нулевой спрос",0,""),IF(U772&lt;0,IF('Настройки'!$B$10="Исключить","",IF('Настройки'!$B$10="Абсолютные значения",ABS(U772),U772)),U772)))</x:f>
      </x:c>
      <x:c r="BY772" s="50" t="str">
        <x:f>IF(17&gt;'Настройки'!$B$3,"",IF(ISBLANK(V772),IF('Настройки'!$B$9="Нулевой спрос",0,""),IF(V772&lt;0,IF('Настройки'!$B$10="Исключить","",IF('Настройки'!$B$10="Абсолютные значения",ABS(V772),V772)),V772)))</x:f>
      </x:c>
      <x:c r="BZ772" s="50" t="str">
        <x:f>IF(18&gt;'Настройки'!$B$3,"",IF(ISBLANK(W772),IF('Настройки'!$B$9="Нулевой спрос",0,""),IF(W772&lt;0,IF('Настройки'!$B$10="Исключить","",IF('Настройки'!$B$10="Абсолютные значения",ABS(W772),W772)),W772)))</x:f>
      </x:c>
      <x:c r="CA772" s="50" t="str">
        <x:f>IF(19&gt;'Настройки'!$B$3,"",IF(ISBLANK(X772),IF('Настройки'!$B$9="Нулевой спрос",0,""),IF(X772&lt;0,IF('Настройки'!$B$10="Исключить","",IF('Настройки'!$B$10="Абсолютные значения",ABS(X772),X772)),X772)))</x:f>
      </x:c>
      <x:c r="CB772" s="50" t="str">
        <x:f>IF(20&gt;'Настройки'!$B$3,"",IF(ISBLANK(Y772),IF('Настройки'!$B$9="Нулевой спрос",0,""),IF(Y772&lt;0,IF('Настройки'!$B$10="Исключить","",IF('Настройки'!$B$10="Абсолютные значения",ABS(Y772),Y772)),Y772)))</x:f>
      </x:c>
      <x:c r="CC772" s="50" t="str">
        <x:f>IF(21&gt;'Настройки'!$B$3,"",IF(ISBLANK(Z772),IF('Настройки'!$B$9="Нулевой спрос",0,""),IF(Z772&lt;0,IF('Настройки'!$B$10="Исключить","",IF('Настройки'!$B$10="Абсолютные значения",ABS(Z772),Z772)),Z772)))</x:f>
      </x:c>
      <x:c r="CD772" s="50" t="str">
        <x:f>IF(22&gt;'Настройки'!$B$3,"",IF(ISBLANK(AA772),IF('Настройки'!$B$9="Нулевой спрос",0,""),IF(AA772&lt;0,IF('Настройки'!$B$10="Исключить","",IF('Настройки'!$B$10="Абсолютные значения",ABS(AA772),AA772)),AA772)))</x:f>
      </x:c>
      <x:c r="CE772" s="50" t="str">
        <x:f>IF(23&gt;'Настройки'!$B$3,"",IF(ISBLANK(AB772),IF('Настройки'!$B$9="Нулевой спрос",0,""),IF(AB772&lt;0,IF('Настройки'!$B$10="Исключить","",IF('Настройки'!$B$10="Абсолютные значения",ABS(AB772),AB772)),AB772)))</x:f>
      </x:c>
      <x:c r="CF772" s="50" t="str">
        <x:f>IF(24&gt;'Настройки'!$B$3,"",IF(ISBLANK(AC772),IF('Настройки'!$B$9="Нулевой спрос",0,""),IF(AC772&lt;0,IF('Настройки'!$B$10="Исключить","",IF('Настройки'!$B$10="Абсолютные значения",ABS(AC772),AC772)),AC772)))</x:f>
      </x:c>
      <x:c r="CG772" s="50" t="str">
        <x:f>IF(25&gt;'Настройки'!$B$3,"",IF(ISBLANK(AD772),IF('Настройки'!$B$9="Нулевой спрос",0,""),IF(AD772&lt;0,IF('Настройки'!$B$10="Исключить","",IF('Настройки'!$B$10="Абсолютные значения",ABS(AD772),AD772)),AD772)))</x:f>
      </x:c>
      <x:c r="CH772" s="50" t="str">
        <x:f>IF(26&gt;'Настройки'!$B$3,"",IF(ISBLANK(AE772),IF('Настройки'!$B$9="Нулевой спрос",0,""),IF(AE772&lt;0,IF('Настройки'!$B$10="Исключить","",IF('Настройки'!$B$10="Абсолютные значения",ABS(AE772),AE772)),AE772)))</x:f>
      </x:c>
      <x:c r="CI772" s="50" t="str">
        <x:f>IF(27&gt;'Настройки'!$B$3,"",IF(ISBLANK(AF772),IF('Настройки'!$B$9="Нулевой спрос",0,""),IF(AF772&lt;0,IF('Настройки'!$B$10="Исключить","",IF('Настройки'!$B$10="Абсолютные значения",ABS(AF772),AF772)),AF772)))</x:f>
      </x:c>
      <x:c r="CJ772" s="50" t="str">
        <x:f>IF(28&gt;'Настройки'!$B$3,"",IF(ISBLANK(AG772),IF('Настройки'!$B$9="Нулевой спрос",0,""),IF(AG772&lt;0,IF('Настройки'!$B$10="Исключить","",IF('Настройки'!$B$10="Абсолютные значения",ABS(AG772),AG772)),AG772)))</x:f>
      </x:c>
      <x:c r="CK772" s="50" t="str">
        <x:f>IF(29&gt;'Настройки'!$B$3,"",IF(ISBLANK(AH772),IF('Настройки'!$B$9="Нулевой спрос",0,""),IF(AH772&lt;0,IF('Настройки'!$B$10="Исключить","",IF('Настройки'!$B$10="Абсолютные значения",ABS(AH772),AH772)),AH772)))</x:f>
      </x:c>
      <x:c r="CL772" s="50" t="str">
        <x:f>IF(30&gt;'Настройки'!$B$3,"",IF(ISBLANK(AI772),IF('Настройки'!$B$9="Нулевой спрос",0,""),IF(AI772&lt;0,IF('Настройки'!$B$10="Исключить","",IF('Настройки'!$B$10="Абсолютные значения",ABS(AI772),AI772)),AI772)))</x:f>
      </x:c>
      <x:c r="CM772" s="50" t="str">
        <x:f>IF(31&gt;'Настройки'!$B$3,"",IF(ISBLANK(AJ772),IF('Настройки'!$B$9="Нулевой спрос",0,""),IF(AJ772&lt;0,IF('Настройки'!$B$10="Исключить","",IF('Настройки'!$B$10="Абсолютные значения",ABS(AJ772),AJ772)),AJ772)))</x:f>
      </x:c>
      <x:c r="CN772" s="50" t="str">
        <x:f>IF(32&gt;'Настройки'!$B$3,"",IF(ISBLANK(AK772),IF('Настройки'!$B$9="Нулевой спрос",0,""),IF(AK772&lt;0,IF('Настройки'!$B$10="Исключить","",IF('Настройки'!$B$10="Абсолютные значения",ABS(AK772),AK772)),AK772)))</x:f>
      </x:c>
      <x:c r="CO772" s="50" t="str">
        <x:f>IF(33&gt;'Настройки'!$B$3,"",IF(ISBLANK(AL772),IF('Настройки'!$B$9="Нулевой спрос",0,""),IF(AL772&lt;0,IF('Настройки'!$B$10="Исключить","",IF('Настройки'!$B$10="Абсолютные значения",ABS(AL772),AL772)),AL772)))</x:f>
      </x:c>
      <x:c r="CP772" s="50" t="str">
        <x:f>IF(34&gt;'Настройки'!$B$3,"",IF(ISBLANK(AM772),IF('Настройки'!$B$9="Нулевой спрос",0,""),IF(AM772&lt;0,IF('Настройки'!$B$10="Исключить","",IF('Настройки'!$B$10="Абсолютные значения",ABS(AM772),AM772)),AM772)))</x:f>
      </x:c>
      <x:c r="CQ772" s="50" t="str">
        <x:f>IF(35&gt;'Настройки'!$B$3,"",IF(ISBLANK(AN772),IF('Настройки'!$B$9="Нулевой спрос",0,""),IF(AN772&lt;0,IF('Настройки'!$B$10="Исключить","",IF('Настройки'!$B$10="Абсолютные значения",ABS(AN772),AN772)),AN772)))</x:f>
      </x:c>
      <x:c r="CR772" s="50" t="str">
        <x:f>IF(36&gt;'Настройки'!$B$3,"",IF(ISBLANK(AO772),IF('Настройки'!$B$9="Нулевой спрос",0,""),IF(AO772&lt;0,IF('Настройки'!$B$10="Исключить","",IF('Настройки'!$B$10="Абсолютные значения",ABS(AO772),AO772)),AO772)))</x:f>
      </x:c>
      <x:c r="CS772" s="50" t="str">
        <x:f>IF(OR(1&gt;'Настройки'!$B$3,ISBLANK(BI772),BI772=0),"",BI772)</x:f>
      </x:c>
      <x:c r="CT772" s="50" t="str">
        <x:f>IF(OR(2&gt;'Настройки'!$B$3,ISBLANK(BJ772),BJ772=0),"",BJ772)</x:f>
      </x:c>
      <x:c r="CU772" s="50" t="str">
        <x:f>IF(OR(3&gt;'Настройки'!$B$3,ISBLANK(BK772),BK772=0),"",BK772)</x:f>
      </x:c>
      <x:c r="CV772" s="50" t="str">
        <x:f>IF(OR(4&gt;'Настройки'!$B$3,ISBLANK(BL772),BL772=0),"",BL772)</x:f>
      </x:c>
      <x:c r="CW772" s="50" t="str">
        <x:f>IF(OR(5&gt;'Настройки'!$B$3,ISBLANK(BM772),BM772=0),"",BM772)</x:f>
      </x:c>
      <x:c r="CX772" s="50" t="str">
        <x:f>IF(OR(6&gt;'Настройки'!$B$3,ISBLANK(BN772),BN772=0),"",BN772)</x:f>
      </x:c>
      <x:c r="CY772" s="50" t="str">
        <x:f>IF(OR(7&gt;'Настройки'!$B$3,ISBLANK(BO772),BO772=0),"",BO772)</x:f>
      </x:c>
      <x:c r="CZ772" s="50" t="str">
        <x:f>IF(OR(8&gt;'Настройки'!$B$3,ISBLANK(BP772),BP772=0),"",BP772)</x:f>
      </x:c>
      <x:c r="DA772" s="50" t="str">
        <x:f>IF(OR(9&gt;'Настройки'!$B$3,ISBLANK(BQ772),BQ772=0),"",BQ772)</x:f>
      </x:c>
      <x:c r="DB772" s="50" t="str">
        <x:f>IF(OR(10&gt;'Настройки'!$B$3,ISBLANK(BR772),BR772=0),"",BR772)</x:f>
      </x:c>
      <x:c r="DC772" s="50" t="str">
        <x:f>IF(OR(11&gt;'Настройки'!$B$3,ISBLANK(BS772),BS772=0),"",BS772)</x:f>
      </x:c>
      <x:c r="DD772" s="50" t="str">
        <x:f>IF(OR(12&gt;'Настройки'!$B$3,ISBLANK(BT772),BT772=0),"",BT772)</x:f>
      </x:c>
      <x:c r="DE772" s="50" t="str">
        <x:f>IF(OR(13&gt;'Настройки'!$B$3,ISBLANK(BU772),BU772=0),"",BU772)</x:f>
      </x:c>
      <x:c r="DF772" s="50" t="str">
        <x:f>IF(OR(14&gt;'Настройки'!$B$3,ISBLANK(BV772),BV772=0),"",BV772)</x:f>
      </x:c>
      <x:c r="DG772" s="50" t="str">
        <x:f>IF(OR(15&gt;'Настройки'!$B$3,ISBLANK(BW772),BW772=0),"",BW772)</x:f>
      </x:c>
      <x:c r="DH772" s="50" t="str">
        <x:f>IF(OR(16&gt;'Настройки'!$B$3,ISBLANK(BX772),BX772=0),"",BX772)</x:f>
      </x:c>
      <x:c r="DI772" s="50" t="str">
        <x:f>IF(OR(17&gt;'Настройки'!$B$3,ISBLANK(BY772),BY772=0),"",BY772)</x:f>
      </x:c>
      <x:c r="DJ772" s="50" t="str">
        <x:f>IF(OR(18&gt;'Настройки'!$B$3,ISBLANK(BZ772),BZ772=0),"",BZ772)</x:f>
      </x:c>
      <x:c r="DK772" s="50" t="str">
        <x:f>IF(OR(19&gt;'Настройки'!$B$3,ISBLANK(CA772),CA772=0),"",CA772)</x:f>
      </x:c>
      <x:c r="DL772" s="50" t="str">
        <x:f>IF(OR(20&gt;'Настройки'!$B$3,ISBLANK(CB772),CB772=0),"",CB772)</x:f>
      </x:c>
      <x:c r="DM772" s="50" t="str">
        <x:f>IF(OR(21&gt;'Настройки'!$B$3,ISBLANK(CC772),CC772=0),"",CC772)</x:f>
      </x:c>
      <x:c r="DN772" s="50" t="str">
        <x:f>IF(OR(22&gt;'Настройки'!$B$3,ISBLANK(CD772),CD772=0),"",CD772)</x:f>
      </x:c>
      <x:c r="DO772" s="50" t="str">
        <x:f>IF(OR(23&gt;'Настройки'!$B$3,ISBLANK(CE772),CE772=0),"",CE772)</x:f>
      </x:c>
      <x:c r="DP772" s="50" t="str">
        <x:f>IF(OR(24&gt;'Настройки'!$B$3,ISBLANK(CF772),CF772=0),"",CF772)</x:f>
      </x:c>
      <x:c r="DQ772" s="50" t="str">
        <x:f>IF(OR(25&gt;'Настройки'!$B$3,ISBLANK(CG772),CG772=0),"",CG772)</x:f>
      </x:c>
      <x:c r="DR772" s="50" t="str">
        <x:f>IF(OR(26&gt;'Настройки'!$B$3,ISBLANK(CH772),CH772=0),"",CH772)</x:f>
      </x:c>
      <x:c r="DS772" s="50" t="str">
        <x:f>IF(OR(27&gt;'Настройки'!$B$3,ISBLANK(CI772),CI772=0),"",CI772)</x:f>
      </x:c>
      <x:c r="DT772" s="50" t="str">
        <x:f>IF(OR(28&gt;'Настройки'!$B$3,ISBLANK(CJ772),CJ772=0),"",CJ772)</x:f>
      </x:c>
      <x:c r="DU772" s="50" t="str">
        <x:f>IF(OR(29&gt;'Настройки'!$B$3,ISBLANK(CK772),CK772=0),"",CK772)</x:f>
      </x:c>
      <x:c r="DV772" s="50" t="str">
        <x:f>IF(OR(30&gt;'Настройки'!$B$3,ISBLANK(CL772),CL772=0),"",CL772)</x:f>
      </x:c>
      <x:c r="DW772" s="50" t="str">
        <x:f>IF(OR(31&gt;'Настройки'!$B$3,ISBLANK(CM772),CM772=0),"",CM772)</x:f>
      </x:c>
      <x:c r="DX772" s="50" t="str">
        <x:f>IF(OR(32&gt;'Настройки'!$B$3,ISBLANK(CN772),CN772=0),"",CN772)</x:f>
      </x:c>
      <x:c r="DY772" s="50" t="str">
        <x:f>IF(OR(33&gt;'Настройки'!$B$3,ISBLANK(CO772),CO772=0),"",CO772)</x:f>
      </x:c>
      <x:c r="DZ772" s="50" t="str">
        <x:f>IF(OR(34&gt;'Настройки'!$B$3,ISBLANK(CP772),CP772=0),"",CP772)</x:f>
      </x:c>
      <x:c r="EA772" s="50" t="str">
        <x:f>IF(OR(35&gt;'Настройки'!$B$3,ISBLANK(CQ772),CQ772=0),"",CQ772)</x:f>
      </x:c>
      <x:c r="EB772" s="50" t="str">
        <x:f>IF(OR(36&gt;'Настройки'!$B$3,ISBLANK(CR772),CR772=0),"",CR772)</x:f>
      </x:c>
      <x:c r="EC772" s="50" t="str">
        <x:f>IF(A772="","",IF(OR(BB772="AZ",BB772="BZ"),10000+ROW(),IF(AZ772&gt;'Настройки'!$B$11,20000+ROW(),IF(BF772&lt;&gt;"Обычный",30000+ROW(),IF(AX772&lt;=0,40000+ROW(),"")))))</x:f>
      </x:c>
      <x:c r="ED772" s="50" t="str">
        <x:f>IF(EC772="","",COUNTIFS($EC$2:$EC$1001,"&gt;0",$EC$2:$EC$1001,"&lt;"&amp;EC772)+1)</x:f>
      </x:c>
    </x:row>
    <x:row r="773">
      <x:c r="A773" s="115"/>
      <x:c r="B773" s="115"/>
      <x:c r="C773" s="115"/>
      <x:c r="D773" s="118"/>
      <x:c r="E773" s="118"/>
      <x:c r="F773" s="118"/>
      <x:c r="G773" s="118"/>
      <x:c r="H773" s="118"/>
      <x:c r="I773" s="118"/>
      <x:c r="J773" s="118"/>
      <x:c r="K773" s="118"/>
      <x:c r="L773" s="118"/>
      <x:c r="M773" s="118"/>
      <x:c r="N773" s="118"/>
      <x:c r="O773" s="118"/>
      <x:c r="P773" s="118"/>
      <x:c r="Q773" s="118"/>
      <x:c r="R773" s="118"/>
      <x:c r="S773" s="118"/>
      <x:c r="T773" s="118"/>
      <x:c r="U773" s="118"/>
      <x:c r="V773" s="118"/>
      <x:c r="W773" s="118"/>
      <x:c r="X773" s="118"/>
      <x:c r="Y773" s="118"/>
      <x:c r="Z773" s="118"/>
      <x:c r="AA773" s="118"/>
      <x:c r="AB773" s="118"/>
      <x:c r="AC773" s="118"/>
      <x:c r="AD773" s="118"/>
      <x:c r="AE773" s="118"/>
      <x:c r="AF773" s="118"/>
      <x:c r="AG773" s="118"/>
      <x:c r="AH773" s="118"/>
      <x:c r="AI773" s="118"/>
      <x:c r="AJ773" s="118"/>
      <x:c r="AK773" s="118"/>
      <x:c r="AL773" s="118"/>
      <x:c r="AM773" s="118"/>
      <x:c r="AN773" s="118"/>
      <x:c r="AO773" s="118"/>
      <x:c r="AP773" s="115"/>
      <x:c r="AQ773" s="49" t="str">
        <x:f>IF(A773="","",COUNT(BI773:INDEX(BI773:CR773,1,'Настройки'!$B$3)))</x:f>
      </x:c>
      <x:c r="AR773" s="49" t="str">
        <x:f>IF(A773="","",SUM(BI773:INDEX(BI773:CR773,1,'Настройки'!$B$3)))</x:f>
      </x:c>
      <x:c r="AS773" s="58" t="str">
        <x:f>IF(A773="","",IF('Настройки'!$B$4="Стоимость потребления",AR773*D773,IF('Настройки'!$B$4="Количество",AR773,E773)))</x:f>
      </x:c>
      <x:c r="AT773" s="61" t="str">
        <x:f>IF(OR(A773="",AS773&lt;0,SUM($AS$2:$AS$1001)&lt;=0),"",AS773/SUM($AS$2:$AS$1001))</x:f>
      </x:c>
      <x:c r="AU773" s="61" t="str">
        <x:f>IF(OR(A773="",AS773&lt;0,SUM($AS$2:$AS$1001)&lt;=0),"",SUMIFS($AS$2:$AS$1001,$AS$2:$AS$1001,"&gt;"&amp;AS773)/SUM($AS$2:$AS$1001))</x:f>
      </x:c>
      <x:c r="AV773" s="61" t="str">
        <x:f>IF(OR(A773="",AS773&lt;0,SUM($AS$2:$AS$1001)&lt;=0),"",SUMIFS($AS$2:$AS$1001,$AS$2:$AS$1001,"&gt;="&amp;AS773)/SUM($AS$2:$AS$1001))</x:f>
      </x:c>
      <x:c r="AW773" s="49" t="str">
        <x:f>IF(A773="","",IF(SUM($AS$2:$AS$1001)&lt;=0,"Не определён",IF(AS773&lt;0,"Исключение",IF(AU773&lt;'Настройки'!$B$5,"A",IF(AU773&lt;'Настройки'!$B$6,"B","C")))))</x:f>
      </x:c>
      <x:c r="AX773" s="58" t="str">
        <x:f>IF(A773="","",IF(AQ773=0,"",AVERAGE(BI773:INDEX(BI773:CR773,1,'Настройки'!$B$3))))</x:f>
      </x:c>
      <x:c r="AY773" s="58" t="str">
        <x:f>IF(OR(A773="",AQ773=0),"",STDEVP(BI773:INDEX(BI773:CR773,1,'Настройки'!$B$3)))</x:f>
      </x:c>
      <x:c r="AZ773" s="61" t="str">
        <x:f>IF(OR(A773="",AQ773&lt;'Настройки'!$B$12,AX773&lt;=0,AND('Настройки'!$B$10="Блокировать",COUNTIF(F773:INDEX(F773:AO773,1,'Настройки'!$B$3),"&lt;0")&gt;0)),"",AY773/ABS(AX773))</x:f>
      </x:c>
      <x:c r="BA773" s="49" t="str">
        <x:f>IF(A773="","",IF(AND('Настройки'!$B$10="Блокировать",COUNTIF(F773:INDEX(F773:AO773,1,'Настройки'!$B$3),"&lt;0")&gt;0),"Не определён",IF(AQ773&lt;'Настройки'!$B$12,"Не определён",IF(AX773=0,"Нет спроса",IF(AX773&lt;0,"Не определён",IF(AZ773&lt;='Настройки'!$B$7,"X",IF(AZ773&lt;='Настройки'!$B$8,"Y","Z")))))))</x:f>
      </x:c>
      <x:c r="BB773" s="49" t="str">
        <x:f>IF(OR(A773="",LEN(AW773)&lt;&gt;1,LEN(BA773)&lt;&gt;1),"",AW773&amp;BA773)</x:f>
      </x:c>
      <x:c r="BC773" s="61" t="str">
        <x:f>IF(OR(A773="",AQ773=0),"",(COUNT(BI773:INDEX(BI773:CR773,1,'Настройки'!$B$3))-COUNT(CS773:INDEX(CS773:EB773,1,'Настройки'!$B$3)))/AQ773)</x:f>
      </x:c>
      <x:c r="BD773" s="64" t="str">
        <x:f>IF(OR(A773="",COUNT(CS773:INDEX(CS773:EB773,1,'Настройки'!$B$3))=0),"",AQ773/COUNT(CS773:INDEX(CS773:EB773,1,'Настройки'!$B$3)))</x:f>
      </x:c>
      <x:c r="BE773" s="64" t="str">
        <x:f>IF(OR(A773="",COUNT(CS773:INDEX(CS773:EB773,1,'Настройки'!$B$3))=0),"",IF(AVERAGE(CS773:INDEX(CS773:EB773,1,'Настройки'!$B$3))=0,"",(STDEVP(CS773:INDEX(CS773:EB773,1,'Настройки'!$B$3))/ABS(AVERAGE(CS773:INDEX(CS773:EB773,1,'Настройки'!$B$3))))^2))</x:f>
      </x:c>
      <x:c r="BF773" s="49" t="str">
        <x:f>IF(A773="","",IF(AQ773&lt;3,"Недостаточно",IF(AQ773&lt;6,"Предварительный","Обычный")))</x:f>
      </x:c>
      <x:c r="BG773" s="49" t="str">
        <x:f>IF(A773="","",IF(COUNTIF(F773:INDEX(F773:AO773,1,'Настройки'!$B$3),"&lt;0")&gt;0,IF('Настройки'!$B$10="Блокировать","Отрицательный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"),"")&amp;IF(AQ773&lt;3,"Недостаточно истории. ",IF(AQ773&lt;6,"Предварительная классификация. ",""))&amp;IF(AX773=0,"Нет спроса за горизонт. ","")&amp;IF(AZ773&gt;'Настройки'!$B$11,"Экстремальная вариативность. ",""))</x:f>
      </x:c>
      <x:c r="BH773" s="49" t="str">
        <x:f>IF(A773="","",IFERROR(VLOOKUP(BB773,'Настройки'!$D$3:$E$11,2,FALSE),"Сначала проверьте исходные данные и историю спроса.")&amp;" Уточните срок поставки, MOQ и критичность.")</x:f>
      </x:c>
      <x:c r="BI773" s="50" t="str">
        <x:f>IF(1&gt;'Настройки'!$B$3,"",IF(ISBLANK(F773),IF('Настройки'!$B$9="Нулевой спрос",0,""),IF(F773&lt;0,IF('Настройки'!$B$10="Исключить","",IF('Настройки'!$B$10="Абсолютные значения",ABS(F773),F773)),F773)))</x:f>
      </x:c>
      <x:c r="BJ773" s="50" t="str">
        <x:f>IF(2&gt;'Настройки'!$B$3,"",IF(ISBLANK(G773),IF('Настройки'!$B$9="Нулевой спрос",0,""),IF(G773&lt;0,IF('Настройки'!$B$10="Исключить","",IF('Настройки'!$B$10="Абсолютные значения",ABS(G773),G773)),G773)))</x:f>
      </x:c>
      <x:c r="BK773" s="50" t="str">
        <x:f>IF(3&gt;'Настройки'!$B$3,"",IF(ISBLANK(H773),IF('Настройки'!$B$9="Нулевой спрос",0,""),IF(H773&lt;0,IF('Настройки'!$B$10="Исключить","",IF('Настройки'!$B$10="Абсолютные значения",ABS(H773),H773)),H773)))</x:f>
      </x:c>
      <x:c r="BL773" s="50" t="str">
        <x:f>IF(4&gt;'Настройки'!$B$3,"",IF(ISBLANK(I773),IF('Настройки'!$B$9="Нулевой спрос",0,""),IF(I773&lt;0,IF('Настройки'!$B$10="Исключить","",IF('Настройки'!$B$10="Абсолютные значения",ABS(I773),I773)),I773)))</x:f>
      </x:c>
      <x:c r="BM773" s="50" t="str">
        <x:f>IF(5&gt;'Настройки'!$B$3,"",IF(ISBLANK(J773),IF('Настройки'!$B$9="Нулевой спрос",0,""),IF(J773&lt;0,IF('Настройки'!$B$10="Исключить","",IF('Настройки'!$B$10="Абсолютные значения",ABS(J773),J773)),J773)))</x:f>
      </x:c>
      <x:c r="BN773" s="50" t="str">
        <x:f>IF(6&gt;'Настройки'!$B$3,"",IF(ISBLANK(K773),IF('Настройки'!$B$9="Нулевой спрос",0,""),IF(K773&lt;0,IF('Настройки'!$B$10="Исключить","",IF('Настройки'!$B$10="Абсолютные значения",ABS(K773),K773)),K773)))</x:f>
      </x:c>
      <x:c r="BO773" s="50" t="str">
        <x:f>IF(7&gt;'Настройки'!$B$3,"",IF(ISBLANK(L773),IF('Настройки'!$B$9="Нулевой спрос",0,""),IF(L773&lt;0,IF('Настройки'!$B$10="Исключить","",IF('Настройки'!$B$10="Абсолютные значения",ABS(L773),L773)),L773)))</x:f>
      </x:c>
      <x:c r="BP773" s="50" t="str">
        <x:f>IF(8&gt;'Настройки'!$B$3,"",IF(ISBLANK(M773),IF('Настройки'!$B$9="Нулевой спрос",0,""),IF(M773&lt;0,IF('Настройки'!$B$10="Исключить","",IF('Настройки'!$B$10="Абсолютные значения",ABS(M773),M773)),M773)))</x:f>
      </x:c>
      <x:c r="BQ773" s="50" t="str">
        <x:f>IF(9&gt;'Настройки'!$B$3,"",IF(ISBLANK(N773),IF('Настройки'!$B$9="Нулевой спрос",0,""),IF(N773&lt;0,IF('Настройки'!$B$10="Исключить","",IF('Настройки'!$B$10="Абсолютные значения",ABS(N773),N773)),N773)))</x:f>
      </x:c>
      <x:c r="BR773" s="50" t="str">
        <x:f>IF(10&gt;'Настройки'!$B$3,"",IF(ISBLANK(O773),IF('Настройки'!$B$9="Нулевой спрос",0,""),IF(O773&lt;0,IF('Настройки'!$B$10="Исключить","",IF('Настройки'!$B$10="Абсолютные значения",ABS(O773),O773)),O773)))</x:f>
      </x:c>
      <x:c r="BS773" s="50" t="str">
        <x:f>IF(11&gt;'Настройки'!$B$3,"",IF(ISBLANK(P773),IF('Настройки'!$B$9="Нулевой спрос",0,""),IF(P773&lt;0,IF('Настройки'!$B$10="Исключить","",IF('Настройки'!$B$10="Абсолютные значения",ABS(P773),P773)),P773)))</x:f>
      </x:c>
      <x:c r="BT773" s="50" t="str">
        <x:f>IF(12&gt;'Настройки'!$B$3,"",IF(ISBLANK(Q773),IF('Настройки'!$B$9="Нулевой спрос",0,""),IF(Q773&lt;0,IF('Настройки'!$B$10="Исключить","",IF('Настройки'!$B$10="Абсолютные значения",ABS(Q773),Q773)),Q773)))</x:f>
      </x:c>
      <x:c r="BU773" s="50" t="str">
        <x:f>IF(13&gt;'Настройки'!$B$3,"",IF(ISBLANK(R773),IF('Настройки'!$B$9="Нулевой спрос",0,""),IF(R773&lt;0,IF('Настройки'!$B$10="Исключить","",IF('Настройки'!$B$10="Абсолютные значения",ABS(R773),R773)),R773)))</x:f>
      </x:c>
      <x:c r="BV773" s="50" t="str">
        <x:f>IF(14&gt;'Настройки'!$B$3,"",IF(ISBLANK(S773),IF('Настройки'!$B$9="Нулевой спрос",0,""),IF(S773&lt;0,IF('Настройки'!$B$10="Исключить","",IF('Настройки'!$B$10="Абсолютные значения",ABS(S773),S773)),S773)))</x:f>
      </x:c>
      <x:c r="BW773" s="50" t="str">
        <x:f>IF(15&gt;'Настройки'!$B$3,"",IF(ISBLANK(T773),IF('Настройки'!$B$9="Нулевой спрос",0,""),IF(T773&lt;0,IF('Настройки'!$B$10="Исключить","",IF('Настройки'!$B$10="Абсолютные значения",ABS(T773),T773)),T773)))</x:f>
      </x:c>
      <x:c r="BX773" s="50" t="str">
        <x:f>IF(16&gt;'Настройки'!$B$3,"",IF(ISBLANK(U773),IF('Настройки'!$B$9="Нулевой спрос",0,""),IF(U773&lt;0,IF('Настройки'!$B$10="Исключить","",IF('Настройки'!$B$10="Абсолютные значения",ABS(U773),U773)),U773)))</x:f>
      </x:c>
      <x:c r="BY773" s="50" t="str">
        <x:f>IF(17&gt;'Настройки'!$B$3,"",IF(ISBLANK(V773),IF('Настройки'!$B$9="Нулевой спрос",0,""),IF(V773&lt;0,IF('Настройки'!$B$10="Исключить","",IF('Настройки'!$B$10="Абсолютные значения",ABS(V773),V773)),V773)))</x:f>
      </x:c>
      <x:c r="BZ773" s="50" t="str">
        <x:f>IF(18&gt;'Настройки'!$B$3,"",IF(ISBLANK(W773),IF('Настройки'!$B$9="Нулевой спрос",0,""),IF(W773&lt;0,IF('Настройки'!$B$10="Исключить","",IF('Настройки'!$B$10="Абсолютные значения",ABS(W773),W773)),W773)))</x:f>
      </x:c>
      <x:c r="CA773" s="50" t="str">
        <x:f>IF(19&gt;'Настройки'!$B$3,"",IF(ISBLANK(X773),IF('Настройки'!$B$9="Нулевой спрос",0,""),IF(X773&lt;0,IF('Настройки'!$B$10="Исключить","",IF('Настройки'!$B$10="Абсолютные значения",ABS(X773),X773)),X773)))</x:f>
      </x:c>
      <x:c r="CB773" s="50" t="str">
        <x:f>IF(20&gt;'Настройки'!$B$3,"",IF(ISBLANK(Y773),IF('Настройки'!$B$9="Нулевой спрос",0,""),IF(Y773&lt;0,IF('Настройки'!$B$10="Исключить","",IF('Настройки'!$B$10="Абсолютные значения",ABS(Y773),Y773)),Y773)))</x:f>
      </x:c>
      <x:c r="CC773" s="50" t="str">
        <x:f>IF(21&gt;'Настройки'!$B$3,"",IF(ISBLANK(Z773),IF('Настройки'!$B$9="Нулевой спрос",0,""),IF(Z773&lt;0,IF('Настройки'!$B$10="Исключить","",IF('Настройки'!$B$10="Абсолютные значения",ABS(Z773),Z773)),Z773)))</x:f>
      </x:c>
      <x:c r="CD773" s="50" t="str">
        <x:f>IF(22&gt;'Настройки'!$B$3,"",IF(ISBLANK(AA773),IF('Настройки'!$B$9="Нулевой спрос",0,""),IF(AA773&lt;0,IF('Настройки'!$B$10="Исключить","",IF('Настройки'!$B$10="Абсолютные значения",ABS(AA773),AA773)),AA773)))</x:f>
      </x:c>
      <x:c r="CE773" s="50" t="str">
        <x:f>IF(23&gt;'Настройки'!$B$3,"",IF(ISBLANK(AB773),IF('Настройки'!$B$9="Нулевой спрос",0,""),IF(AB773&lt;0,IF('Настройки'!$B$10="Исключить","",IF('Настройки'!$B$10="Абсолютные значения",ABS(AB773),AB773)),AB773)))</x:f>
      </x:c>
      <x:c r="CF773" s="50" t="str">
        <x:f>IF(24&gt;'Настройки'!$B$3,"",IF(ISBLANK(AC773),IF('Настройки'!$B$9="Нулевой спрос",0,""),IF(AC773&lt;0,IF('Настройки'!$B$10="Исключить","",IF('Настройки'!$B$10="Абсолютные значения",ABS(AC773),AC773)),AC773)))</x:f>
      </x:c>
      <x:c r="CG773" s="50" t="str">
        <x:f>IF(25&gt;'Настройки'!$B$3,"",IF(ISBLANK(AD773),IF('Настройки'!$B$9="Нулевой спрос",0,""),IF(AD773&lt;0,IF('Настройки'!$B$10="Исключить","",IF('Настройки'!$B$10="Абсолютные значения",ABS(AD773),AD773)),AD773)))</x:f>
      </x:c>
      <x:c r="CH773" s="50" t="str">
        <x:f>IF(26&gt;'Настройки'!$B$3,"",IF(ISBLANK(AE773),IF('Настройки'!$B$9="Нулевой спрос",0,""),IF(AE773&lt;0,IF('Настройки'!$B$10="Исключить","",IF('Настройки'!$B$10="Абсолютные значения",ABS(AE773),AE773)),AE773)))</x:f>
      </x:c>
      <x:c r="CI773" s="50" t="str">
        <x:f>IF(27&gt;'Настройки'!$B$3,"",IF(ISBLANK(AF773),IF('Настройки'!$B$9="Нулевой спрос",0,""),IF(AF773&lt;0,IF('Настройки'!$B$10="Исключить","",IF('Настройки'!$B$10="Абсолютные значения",ABS(AF773),AF773)),AF773)))</x:f>
      </x:c>
      <x:c r="CJ773" s="50" t="str">
        <x:f>IF(28&gt;'Настройки'!$B$3,"",IF(ISBLANK(AG773),IF('Настройки'!$B$9="Нулевой спрос",0,""),IF(AG773&lt;0,IF('Настройки'!$B$10="Исключить","",IF('Настройки'!$B$10="Абсолютные значения",ABS(AG773),AG773)),AG773)))</x:f>
      </x:c>
      <x:c r="CK773" s="50" t="str">
        <x:f>IF(29&gt;'Настройки'!$B$3,"",IF(ISBLANK(AH773),IF('Настройки'!$B$9="Нулевой спрос",0,""),IF(AH773&lt;0,IF('Настройки'!$B$10="Исключить","",IF('Настройки'!$B$10="Абсолютные значения",ABS(AH773),AH773)),AH773)))</x:f>
      </x:c>
      <x:c r="CL773" s="50" t="str">
        <x:f>IF(30&gt;'Настройки'!$B$3,"",IF(ISBLANK(AI773),IF('Настройки'!$B$9="Нулевой спрос",0,""),IF(AI773&lt;0,IF('Настройки'!$B$10="Исключить","",IF('Настройки'!$B$10="Абсолютные значения",ABS(AI773),AI773)),AI773)))</x:f>
      </x:c>
      <x:c r="CM773" s="50" t="str">
        <x:f>IF(31&gt;'Настройки'!$B$3,"",IF(ISBLANK(AJ773),IF('Настройки'!$B$9="Нулевой спрос",0,""),IF(AJ773&lt;0,IF('Настройки'!$B$10="Исключить","",IF('Настройки'!$B$10="Абсолютные значения",ABS(AJ773),AJ773)),AJ773)))</x:f>
      </x:c>
      <x:c r="CN773" s="50" t="str">
        <x:f>IF(32&gt;'Настройки'!$B$3,"",IF(ISBLANK(AK773),IF('Настройки'!$B$9="Нулевой спрос",0,""),IF(AK773&lt;0,IF('Настройки'!$B$10="Исключить","",IF('Настройки'!$B$10="Абсолютные значения",ABS(AK773),AK773)),AK773)))</x:f>
      </x:c>
      <x:c r="CO773" s="50" t="str">
        <x:f>IF(33&gt;'Настройки'!$B$3,"",IF(ISBLANK(AL773),IF('Настройки'!$B$9="Нулевой спрос",0,""),IF(AL773&lt;0,IF('Настройки'!$B$10="Исключить","",IF('Настройки'!$B$10="Абсолютные значения",ABS(AL773),AL773)),AL773)))</x:f>
      </x:c>
      <x:c r="CP773" s="50" t="str">
        <x:f>IF(34&gt;'Настройки'!$B$3,"",IF(ISBLANK(AM773),IF('Настройки'!$B$9="Нулевой спрос",0,""),IF(AM773&lt;0,IF('Настройки'!$B$10="Исключить","",IF('Настройки'!$B$10="Абсолютные значения",ABS(AM773),AM773)),AM773)))</x:f>
      </x:c>
      <x:c r="CQ773" s="50" t="str">
        <x:f>IF(35&gt;'Настройки'!$B$3,"",IF(ISBLANK(AN773),IF('Настройки'!$B$9="Нулевой спрос",0,""),IF(AN773&lt;0,IF('Настройки'!$B$10="Исключить","",IF('Настройки'!$B$10="Абсолютные значения",ABS(AN773),AN773)),AN773)))</x:f>
      </x:c>
      <x:c r="CR773" s="50" t="str">
        <x:f>IF(36&gt;'Настройки'!$B$3,"",IF(ISBLANK(AO773),IF('Настройки'!$B$9="Нулевой спрос",0,""),IF(AO773&lt;0,IF('Настройки'!$B$10="Исключить","",IF('Настройки'!$B$10="Абсолютные значения",ABS(AO773),AO773)),AO773)))</x:f>
      </x:c>
      <x:c r="CS773" s="50" t="str">
        <x:f>IF(OR(1&gt;'Настройки'!$B$3,ISBLANK(BI773),BI773=0),"",BI773)</x:f>
      </x:c>
      <x:c r="CT773" s="50" t="str">
        <x:f>IF(OR(2&gt;'Настройки'!$B$3,ISBLANK(BJ773),BJ773=0),"",BJ773)</x:f>
      </x:c>
      <x:c r="CU773" s="50" t="str">
        <x:f>IF(OR(3&gt;'Настройки'!$B$3,ISBLANK(BK773),BK773=0),"",BK773)</x:f>
      </x:c>
      <x:c r="CV773" s="50" t="str">
        <x:f>IF(OR(4&gt;'Настройки'!$B$3,ISBLANK(BL773),BL773=0),"",BL773)</x:f>
      </x:c>
      <x:c r="CW773" s="50" t="str">
        <x:f>IF(OR(5&gt;'Настройки'!$B$3,ISBLANK(BM773),BM773=0),"",BM773)</x:f>
      </x:c>
      <x:c r="CX773" s="50" t="str">
        <x:f>IF(OR(6&gt;'Настройки'!$B$3,ISBLANK(BN773),BN773=0),"",BN773)</x:f>
      </x:c>
      <x:c r="CY773" s="50" t="str">
        <x:f>IF(OR(7&gt;'Настройки'!$B$3,ISBLANK(BO773),BO773=0),"",BO773)</x:f>
      </x:c>
      <x:c r="CZ773" s="50" t="str">
        <x:f>IF(OR(8&gt;'Настройки'!$B$3,ISBLANK(BP773),BP773=0),"",BP773)</x:f>
      </x:c>
      <x:c r="DA773" s="50" t="str">
        <x:f>IF(OR(9&gt;'Настройки'!$B$3,ISBLANK(BQ773),BQ773=0),"",BQ773)</x:f>
      </x:c>
      <x:c r="DB773" s="50" t="str">
        <x:f>IF(OR(10&gt;'Настройки'!$B$3,ISBLANK(BR773),BR773=0),"",BR773)</x:f>
      </x:c>
      <x:c r="DC773" s="50" t="str">
        <x:f>IF(OR(11&gt;'Настройки'!$B$3,ISBLANK(BS773),BS773=0),"",BS773)</x:f>
      </x:c>
      <x:c r="DD773" s="50" t="str">
        <x:f>IF(OR(12&gt;'Настройки'!$B$3,ISBLANK(BT773),BT773=0),"",BT773)</x:f>
      </x:c>
      <x:c r="DE773" s="50" t="str">
        <x:f>IF(OR(13&gt;'Настройки'!$B$3,ISBLANK(BU773),BU773=0),"",BU773)</x:f>
      </x:c>
      <x:c r="DF773" s="50" t="str">
        <x:f>IF(OR(14&gt;'Настройки'!$B$3,ISBLANK(BV773),BV773=0),"",BV773)</x:f>
      </x:c>
      <x:c r="DG773" s="50" t="str">
        <x:f>IF(OR(15&gt;'Настройки'!$B$3,ISBLANK(BW773),BW773=0),"",BW773)</x:f>
      </x:c>
      <x:c r="DH773" s="50" t="str">
        <x:f>IF(OR(16&gt;'Настройки'!$B$3,ISBLANK(BX773),BX773=0),"",BX773)</x:f>
      </x:c>
      <x:c r="DI773" s="50" t="str">
        <x:f>IF(OR(17&gt;'Настройки'!$B$3,ISBLANK(BY773),BY773=0),"",BY773)</x:f>
      </x:c>
      <x:c r="DJ773" s="50" t="str">
        <x:f>IF(OR(18&gt;'Настройки'!$B$3,ISBLANK(BZ773),BZ773=0),"",BZ773)</x:f>
      </x:c>
      <x:c r="DK773" s="50" t="str">
        <x:f>IF(OR(19&gt;'Настройки'!$B$3,ISBLANK(CA773),CA773=0),"",CA773)</x:f>
      </x:c>
      <x:c r="DL773" s="50" t="str">
        <x:f>IF(OR(20&gt;'Настройки'!$B$3,ISBLANK(CB773),CB773=0),"",CB773)</x:f>
      </x:c>
      <x:c r="DM773" s="50" t="str">
        <x:f>IF(OR(21&gt;'Настройки'!$B$3,ISBLANK(CC773),CC773=0),"",CC773)</x:f>
      </x:c>
      <x:c r="DN773" s="50" t="str">
        <x:f>IF(OR(22&gt;'Настройки'!$B$3,ISBLANK(CD773),CD773=0),"",CD773)</x:f>
      </x:c>
      <x:c r="DO773" s="50" t="str">
        <x:f>IF(OR(23&gt;'Настройки'!$B$3,ISBLANK(CE773),CE773=0),"",CE773)</x:f>
      </x:c>
      <x:c r="DP773" s="50" t="str">
        <x:f>IF(OR(24&gt;'Настройки'!$B$3,ISBLANK(CF773),CF773=0),"",CF773)</x:f>
      </x:c>
      <x:c r="DQ773" s="50" t="str">
        <x:f>IF(OR(25&gt;'Настройки'!$B$3,ISBLANK(CG773),CG773=0),"",CG773)</x:f>
      </x:c>
      <x:c r="DR773" s="50" t="str">
        <x:f>IF(OR(26&gt;'Настройки'!$B$3,ISBLANK(CH773),CH773=0),"",CH773)</x:f>
      </x:c>
      <x:c r="DS773" s="50" t="str">
        <x:f>IF(OR(27&gt;'Настройки'!$B$3,ISBLANK(CI773),CI773=0),"",CI773)</x:f>
      </x:c>
      <x:c r="DT773" s="50" t="str">
        <x:f>IF(OR(28&gt;'Настройки'!$B$3,ISBLANK(CJ773),CJ773=0),"",CJ773)</x:f>
      </x:c>
      <x:c r="DU773" s="50" t="str">
        <x:f>IF(OR(29&gt;'Настройки'!$B$3,ISBLANK(CK773),CK773=0),"",CK773)</x:f>
      </x:c>
      <x:c r="DV773" s="50" t="str">
        <x:f>IF(OR(30&gt;'Настройки'!$B$3,ISBLANK(CL773),CL773=0),"",CL773)</x:f>
      </x:c>
      <x:c r="DW773" s="50" t="str">
        <x:f>IF(OR(31&gt;'Настройки'!$B$3,ISBLANK(CM773),CM773=0),"",CM773)</x:f>
      </x:c>
      <x:c r="DX773" s="50" t="str">
        <x:f>IF(OR(32&gt;'Настройки'!$B$3,ISBLANK(CN773),CN773=0),"",CN773)</x:f>
      </x:c>
      <x:c r="DY773" s="50" t="str">
        <x:f>IF(OR(33&gt;'Настройки'!$B$3,ISBLANK(CO773),CO773=0),"",CO773)</x:f>
      </x:c>
      <x:c r="DZ773" s="50" t="str">
        <x:f>IF(OR(34&gt;'Настройки'!$B$3,ISBLANK(CP773),CP773=0),"",CP773)</x:f>
      </x:c>
      <x:c r="EA773" s="50" t="str">
        <x:f>IF(OR(35&gt;'Настройки'!$B$3,ISBLANK(CQ773),CQ773=0),"",CQ773)</x:f>
      </x:c>
      <x:c r="EB773" s="50" t="str">
        <x:f>IF(OR(36&gt;'Настройки'!$B$3,ISBLANK(CR773),CR773=0),"",CR773)</x:f>
      </x:c>
      <x:c r="EC773" s="50" t="str">
        <x:f>IF(A773="","",IF(OR(BB773="AZ",BB773="BZ"),10000+ROW(),IF(AZ773&gt;'Настройки'!$B$11,20000+ROW(),IF(BF773&lt;&gt;"Обычный",30000+ROW(),IF(AX773&lt;=0,40000+ROW(),"")))))</x:f>
      </x:c>
      <x:c r="ED773" s="50" t="str">
        <x:f>IF(EC773="","",COUNTIFS($EC$2:$EC$1001,"&gt;0",$EC$2:$EC$1001,"&lt;"&amp;EC773)+1)</x:f>
      </x:c>
    </x:row>
    <x:row r="774">
      <x:c r="A774" s="115"/>
      <x:c r="B774" s="115"/>
      <x:c r="C774" s="115"/>
      <x:c r="D774" s="118"/>
      <x:c r="E774" s="118"/>
      <x:c r="F774" s="118"/>
      <x:c r="G774" s="118"/>
      <x:c r="H774" s="118"/>
      <x:c r="I774" s="118"/>
      <x:c r="J774" s="118"/>
      <x:c r="K774" s="118"/>
      <x:c r="L774" s="118"/>
      <x:c r="M774" s="118"/>
      <x:c r="N774" s="118"/>
      <x:c r="O774" s="118"/>
      <x:c r="P774" s="118"/>
      <x:c r="Q774" s="118"/>
      <x:c r="R774" s="118"/>
      <x:c r="S774" s="118"/>
      <x:c r="T774" s="118"/>
      <x:c r="U774" s="118"/>
      <x:c r="V774" s="118"/>
      <x:c r="W774" s="118"/>
      <x:c r="X774" s="118"/>
      <x:c r="Y774" s="118"/>
      <x:c r="Z774" s="118"/>
      <x:c r="AA774" s="118"/>
      <x:c r="AB774" s="118"/>
      <x:c r="AC774" s="118"/>
      <x:c r="AD774" s="118"/>
      <x:c r="AE774" s="118"/>
      <x:c r="AF774" s="118"/>
      <x:c r="AG774" s="118"/>
      <x:c r="AH774" s="118"/>
      <x:c r="AI774" s="118"/>
      <x:c r="AJ774" s="118"/>
      <x:c r="AK774" s="118"/>
      <x:c r="AL774" s="118"/>
      <x:c r="AM774" s="118"/>
      <x:c r="AN774" s="118"/>
      <x:c r="AO774" s="118"/>
      <x:c r="AP774" s="115"/>
      <x:c r="AQ774" s="49" t="str">
        <x:f>IF(A774="","",COUNT(BI774:INDEX(BI774:CR774,1,'Настройки'!$B$3)))</x:f>
      </x:c>
      <x:c r="AR774" s="49" t="str">
        <x:f>IF(A774="","",SUM(BI774:INDEX(BI774:CR774,1,'Настройки'!$B$3)))</x:f>
      </x:c>
      <x:c r="AS774" s="58" t="str">
        <x:f>IF(A774="","",IF('Настройки'!$B$4="Стоимость потребления",AR774*D774,IF('Настройки'!$B$4="Количество",AR774,E774)))</x:f>
      </x:c>
      <x:c r="AT774" s="61" t="str">
        <x:f>IF(OR(A774="",AS774&lt;0,SUM($AS$2:$AS$1001)&lt;=0),"",AS774/SUM($AS$2:$AS$1001))</x:f>
      </x:c>
      <x:c r="AU774" s="61" t="str">
        <x:f>IF(OR(A774="",AS774&lt;0,SUM($AS$2:$AS$1001)&lt;=0),"",SUMIFS($AS$2:$AS$1001,$AS$2:$AS$1001,"&gt;"&amp;AS774)/SUM($AS$2:$AS$1001))</x:f>
      </x:c>
      <x:c r="AV774" s="61" t="str">
        <x:f>IF(OR(A774="",AS774&lt;0,SUM($AS$2:$AS$1001)&lt;=0),"",SUMIFS($AS$2:$AS$1001,$AS$2:$AS$1001,"&gt;="&amp;AS774)/SUM($AS$2:$AS$1001))</x:f>
      </x:c>
      <x:c r="AW774" s="49" t="str">
        <x:f>IF(A774="","",IF(SUM($AS$2:$AS$1001)&lt;=0,"Не определён",IF(AS774&lt;0,"Исключение",IF(AU774&lt;'Настройки'!$B$5,"A",IF(AU774&lt;'Настройки'!$B$6,"B","C")))))</x:f>
      </x:c>
      <x:c r="AX774" s="58" t="str">
        <x:f>IF(A774="","",IF(AQ774=0,"",AVERAGE(BI774:INDEX(BI774:CR774,1,'Настройки'!$B$3))))</x:f>
      </x:c>
      <x:c r="AY774" s="58" t="str">
        <x:f>IF(OR(A774="",AQ774=0),"",STDEVP(BI774:INDEX(BI774:CR774,1,'Настройки'!$B$3)))</x:f>
      </x:c>
      <x:c r="AZ774" s="61" t="str">
        <x:f>IF(OR(A774="",AQ774&lt;'Настройки'!$B$12,AX774&lt;=0,AND('Настройки'!$B$10="Блокировать",COUNTIF(F774:INDEX(F774:AO774,1,'Настройки'!$B$3),"&lt;0")&gt;0)),"",AY774/ABS(AX774))</x:f>
      </x:c>
      <x:c r="BA774" s="49" t="str">
        <x:f>IF(A774="","",IF(AND('Настройки'!$B$10="Блокировать",COUNTIF(F774:INDEX(F774:AO774,1,'Настройки'!$B$3),"&lt;0")&gt;0),"Не определён",IF(AQ774&lt;'Настройки'!$B$12,"Не определён",IF(AX774=0,"Нет спроса",IF(AX774&lt;0,"Не определён",IF(AZ774&lt;='Настройки'!$B$7,"X",IF(AZ774&lt;='Настройки'!$B$8,"Y","Z")))))))</x:f>
      </x:c>
      <x:c r="BB774" s="49" t="str">
        <x:f>IF(OR(A774="",LEN(AW774)&lt;&gt;1,LEN(BA774)&lt;&gt;1),"",AW774&amp;BA774)</x:f>
      </x:c>
      <x:c r="BC774" s="61" t="str">
        <x:f>IF(OR(A774="",AQ774=0),"",(COUNT(BI774:INDEX(BI774:CR774,1,'Настройки'!$B$3))-COUNT(CS774:INDEX(CS774:EB774,1,'Настройки'!$B$3)))/AQ774)</x:f>
      </x:c>
      <x:c r="BD774" s="64" t="str">
        <x:f>IF(OR(A774="",COUNT(CS774:INDEX(CS774:EB774,1,'Настройки'!$B$3))=0),"",AQ774/COUNT(CS774:INDEX(CS774:EB774,1,'Настройки'!$B$3)))</x:f>
      </x:c>
      <x:c r="BE774" s="64" t="str">
        <x:f>IF(OR(A774="",COUNT(CS774:INDEX(CS774:EB774,1,'Настройки'!$B$3))=0),"",IF(AVERAGE(CS774:INDEX(CS774:EB774,1,'Настройки'!$B$3))=0,"",(STDEVP(CS774:INDEX(CS774:EB774,1,'Настройки'!$B$3))/ABS(AVERAGE(CS774:INDEX(CS774:EB774,1,'Настройки'!$B$3))))^2))</x:f>
      </x:c>
      <x:c r="BF774" s="49" t="str">
        <x:f>IF(A774="","",IF(AQ774&lt;3,"Недостаточно",IF(AQ774&lt;6,"Предварительный","Обычный")))</x:f>
      </x:c>
      <x:c r="BG774" s="49" t="str">
        <x:f>IF(A774="","",IF(COUNTIF(F774:INDEX(F774:AO774,1,'Настройки'!$B$3),"&lt;0")&gt;0,IF('Настройки'!$B$10="Блокировать","Отрицательный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"),"")&amp;IF(AQ774&lt;3,"Недостаточно истории. ",IF(AQ774&lt;6,"Предварительная классификация. ",""))&amp;IF(AX774=0,"Нет спроса за горизонт. ","")&amp;IF(AZ774&gt;'Настройки'!$B$11,"Экстремальная вариативность. ",""))</x:f>
      </x:c>
      <x:c r="BH774" s="49" t="str">
        <x:f>IF(A774="","",IFERROR(VLOOKUP(BB774,'Настройки'!$D$3:$E$11,2,FALSE),"Сначала проверьте исходные данные и историю спроса.")&amp;" Уточните срок поставки, MOQ и критичность.")</x:f>
      </x:c>
      <x:c r="BI774" s="50" t="str">
        <x:f>IF(1&gt;'Настройки'!$B$3,"",IF(ISBLANK(F774),IF('Настройки'!$B$9="Нулевой спрос",0,""),IF(F774&lt;0,IF('Настройки'!$B$10="Исключить","",IF('Настройки'!$B$10="Абсолютные значения",ABS(F774),F774)),F774)))</x:f>
      </x:c>
      <x:c r="BJ774" s="50" t="str">
        <x:f>IF(2&gt;'Настройки'!$B$3,"",IF(ISBLANK(G774),IF('Настройки'!$B$9="Нулевой спрос",0,""),IF(G774&lt;0,IF('Настройки'!$B$10="Исключить","",IF('Настройки'!$B$10="Абсолютные значения",ABS(G774),G774)),G774)))</x:f>
      </x:c>
      <x:c r="BK774" s="50" t="str">
        <x:f>IF(3&gt;'Настройки'!$B$3,"",IF(ISBLANK(H774),IF('Настройки'!$B$9="Нулевой спрос",0,""),IF(H774&lt;0,IF('Настройки'!$B$10="Исключить","",IF('Настройки'!$B$10="Абсолютные значения",ABS(H774),H774)),H774)))</x:f>
      </x:c>
      <x:c r="BL774" s="50" t="str">
        <x:f>IF(4&gt;'Настройки'!$B$3,"",IF(ISBLANK(I774),IF('Настройки'!$B$9="Нулевой спрос",0,""),IF(I774&lt;0,IF('Настройки'!$B$10="Исключить","",IF('Настройки'!$B$10="Абсолютные значения",ABS(I774),I774)),I774)))</x:f>
      </x:c>
      <x:c r="BM774" s="50" t="str">
        <x:f>IF(5&gt;'Настройки'!$B$3,"",IF(ISBLANK(J774),IF('Настройки'!$B$9="Нулевой спрос",0,""),IF(J774&lt;0,IF('Настройки'!$B$10="Исключить","",IF('Настройки'!$B$10="Абсолютные значения",ABS(J774),J774)),J774)))</x:f>
      </x:c>
      <x:c r="BN774" s="50" t="str">
        <x:f>IF(6&gt;'Настройки'!$B$3,"",IF(ISBLANK(K774),IF('Настройки'!$B$9="Нулевой спрос",0,""),IF(K774&lt;0,IF('Настройки'!$B$10="Исключить","",IF('Настройки'!$B$10="Абсолютные значения",ABS(K774),K774)),K774)))</x:f>
      </x:c>
      <x:c r="BO774" s="50" t="str">
        <x:f>IF(7&gt;'Настройки'!$B$3,"",IF(ISBLANK(L774),IF('Настройки'!$B$9="Нулевой спрос",0,""),IF(L774&lt;0,IF('Настройки'!$B$10="Исключить","",IF('Настройки'!$B$10="Абсолютные значения",ABS(L774),L774)),L774)))</x:f>
      </x:c>
      <x:c r="BP774" s="50" t="str">
        <x:f>IF(8&gt;'Настройки'!$B$3,"",IF(ISBLANK(M774),IF('Настройки'!$B$9="Нулевой спрос",0,""),IF(M774&lt;0,IF('Настройки'!$B$10="Исключить","",IF('Настройки'!$B$10="Абсолютные значения",ABS(M774),M774)),M774)))</x:f>
      </x:c>
      <x:c r="BQ774" s="50" t="str">
        <x:f>IF(9&gt;'Настройки'!$B$3,"",IF(ISBLANK(N774),IF('Настройки'!$B$9="Нулевой спрос",0,""),IF(N774&lt;0,IF('Настройки'!$B$10="Исключить","",IF('Настройки'!$B$10="Абсолютные значения",ABS(N774),N774)),N774)))</x:f>
      </x:c>
      <x:c r="BR774" s="50" t="str">
        <x:f>IF(10&gt;'Настройки'!$B$3,"",IF(ISBLANK(O774),IF('Настройки'!$B$9="Нулевой спрос",0,""),IF(O774&lt;0,IF('Настройки'!$B$10="Исключить","",IF('Настройки'!$B$10="Абсолютные значения",ABS(O774),O774)),O774)))</x:f>
      </x:c>
      <x:c r="BS774" s="50" t="str">
        <x:f>IF(11&gt;'Настройки'!$B$3,"",IF(ISBLANK(P774),IF('Настройки'!$B$9="Нулевой спрос",0,""),IF(P774&lt;0,IF('Настройки'!$B$10="Исключить","",IF('Настройки'!$B$10="Абсолютные значения",ABS(P774),P774)),P774)))</x:f>
      </x:c>
      <x:c r="BT774" s="50" t="str">
        <x:f>IF(12&gt;'Настройки'!$B$3,"",IF(ISBLANK(Q774),IF('Настройки'!$B$9="Нулевой спрос",0,""),IF(Q774&lt;0,IF('Настройки'!$B$10="Исключить","",IF('Настройки'!$B$10="Абсолютные значения",ABS(Q774),Q774)),Q774)))</x:f>
      </x:c>
      <x:c r="BU774" s="50" t="str">
        <x:f>IF(13&gt;'Настройки'!$B$3,"",IF(ISBLANK(R774),IF('Настройки'!$B$9="Нулевой спрос",0,""),IF(R774&lt;0,IF('Настройки'!$B$10="Исключить","",IF('Настройки'!$B$10="Абсолютные значения",ABS(R774),R774)),R774)))</x:f>
      </x:c>
      <x:c r="BV774" s="50" t="str">
        <x:f>IF(14&gt;'Настройки'!$B$3,"",IF(ISBLANK(S774),IF('Настройки'!$B$9="Нулевой спрос",0,""),IF(S774&lt;0,IF('Настройки'!$B$10="Исключить","",IF('Настройки'!$B$10="Абсолютные значения",ABS(S774),S774)),S774)))</x:f>
      </x:c>
      <x:c r="BW774" s="50" t="str">
        <x:f>IF(15&gt;'Настройки'!$B$3,"",IF(ISBLANK(T774),IF('Настройки'!$B$9="Нулевой спрос",0,""),IF(T774&lt;0,IF('Настройки'!$B$10="Исключить","",IF('Настройки'!$B$10="Абсолютные значения",ABS(T774),T774)),T774)))</x:f>
      </x:c>
      <x:c r="BX774" s="50" t="str">
        <x:f>IF(16&gt;'Настройки'!$B$3,"",IF(ISBLANK(U774),IF('Настройки'!$B$9="Нулевой спрос",0,""),IF(U774&lt;0,IF('Настройки'!$B$10="Исключить","",IF('Настройки'!$B$10="Абсолютные значения",ABS(U774),U774)),U774)))</x:f>
      </x:c>
      <x:c r="BY774" s="50" t="str">
        <x:f>IF(17&gt;'Настройки'!$B$3,"",IF(ISBLANK(V774),IF('Настройки'!$B$9="Нулевой спрос",0,""),IF(V774&lt;0,IF('Настройки'!$B$10="Исключить","",IF('Настройки'!$B$10="Абсолютные значения",ABS(V774),V774)),V774)))</x:f>
      </x:c>
      <x:c r="BZ774" s="50" t="str">
        <x:f>IF(18&gt;'Настройки'!$B$3,"",IF(ISBLANK(W774),IF('Настройки'!$B$9="Нулевой спрос",0,""),IF(W774&lt;0,IF('Настройки'!$B$10="Исключить","",IF('Настройки'!$B$10="Абсолютные значения",ABS(W774),W774)),W774)))</x:f>
      </x:c>
      <x:c r="CA774" s="50" t="str">
        <x:f>IF(19&gt;'Настройки'!$B$3,"",IF(ISBLANK(X774),IF('Настройки'!$B$9="Нулевой спрос",0,""),IF(X774&lt;0,IF('Настройки'!$B$10="Исключить","",IF('Настройки'!$B$10="Абсолютные значения",ABS(X774),X774)),X774)))</x:f>
      </x:c>
      <x:c r="CB774" s="50" t="str">
        <x:f>IF(20&gt;'Настройки'!$B$3,"",IF(ISBLANK(Y774),IF('Настройки'!$B$9="Нулевой спрос",0,""),IF(Y774&lt;0,IF('Настройки'!$B$10="Исключить","",IF('Настройки'!$B$10="Абсолютные значения",ABS(Y774),Y774)),Y774)))</x:f>
      </x:c>
      <x:c r="CC774" s="50" t="str">
        <x:f>IF(21&gt;'Настройки'!$B$3,"",IF(ISBLANK(Z774),IF('Настройки'!$B$9="Нулевой спрос",0,""),IF(Z774&lt;0,IF('Настройки'!$B$10="Исключить","",IF('Настройки'!$B$10="Абсолютные значения",ABS(Z774),Z774)),Z774)))</x:f>
      </x:c>
      <x:c r="CD774" s="50" t="str">
        <x:f>IF(22&gt;'Настройки'!$B$3,"",IF(ISBLANK(AA774),IF('Настройки'!$B$9="Нулевой спрос",0,""),IF(AA774&lt;0,IF('Настройки'!$B$10="Исключить","",IF('Настройки'!$B$10="Абсолютные значения",ABS(AA774),AA774)),AA774)))</x:f>
      </x:c>
      <x:c r="CE774" s="50" t="str">
        <x:f>IF(23&gt;'Настройки'!$B$3,"",IF(ISBLANK(AB774),IF('Настройки'!$B$9="Нулевой спрос",0,""),IF(AB774&lt;0,IF('Настройки'!$B$10="Исключить","",IF('Настройки'!$B$10="Абсолютные значения",ABS(AB774),AB774)),AB774)))</x:f>
      </x:c>
      <x:c r="CF774" s="50" t="str">
        <x:f>IF(24&gt;'Настройки'!$B$3,"",IF(ISBLANK(AC774),IF('Настройки'!$B$9="Нулевой спрос",0,""),IF(AC774&lt;0,IF('Настройки'!$B$10="Исключить","",IF('Настройки'!$B$10="Абсолютные значения",ABS(AC774),AC774)),AC774)))</x:f>
      </x:c>
      <x:c r="CG774" s="50" t="str">
        <x:f>IF(25&gt;'Настройки'!$B$3,"",IF(ISBLANK(AD774),IF('Настройки'!$B$9="Нулевой спрос",0,""),IF(AD774&lt;0,IF('Настройки'!$B$10="Исключить","",IF('Настройки'!$B$10="Абсолютные значения",ABS(AD774),AD774)),AD774)))</x:f>
      </x:c>
      <x:c r="CH774" s="50" t="str">
        <x:f>IF(26&gt;'Настройки'!$B$3,"",IF(ISBLANK(AE774),IF('Настройки'!$B$9="Нулевой спрос",0,""),IF(AE774&lt;0,IF('Настройки'!$B$10="Исключить","",IF('Настройки'!$B$10="Абсолютные значения",ABS(AE774),AE774)),AE774)))</x:f>
      </x:c>
      <x:c r="CI774" s="50" t="str">
        <x:f>IF(27&gt;'Настройки'!$B$3,"",IF(ISBLANK(AF774),IF('Настройки'!$B$9="Нулевой спрос",0,""),IF(AF774&lt;0,IF('Настройки'!$B$10="Исключить","",IF('Настройки'!$B$10="Абсолютные значения",ABS(AF774),AF774)),AF774)))</x:f>
      </x:c>
      <x:c r="CJ774" s="50" t="str">
        <x:f>IF(28&gt;'Настройки'!$B$3,"",IF(ISBLANK(AG774),IF('Настройки'!$B$9="Нулевой спрос",0,""),IF(AG774&lt;0,IF('Настройки'!$B$10="Исключить","",IF('Настройки'!$B$10="Абсолютные значения",ABS(AG774),AG774)),AG774)))</x:f>
      </x:c>
      <x:c r="CK774" s="50" t="str">
        <x:f>IF(29&gt;'Настройки'!$B$3,"",IF(ISBLANK(AH774),IF('Настройки'!$B$9="Нулевой спрос",0,""),IF(AH774&lt;0,IF('Настройки'!$B$10="Исключить","",IF('Настройки'!$B$10="Абсолютные значения",ABS(AH774),AH774)),AH774)))</x:f>
      </x:c>
      <x:c r="CL774" s="50" t="str">
        <x:f>IF(30&gt;'Настройки'!$B$3,"",IF(ISBLANK(AI774),IF('Настройки'!$B$9="Нулевой спрос",0,""),IF(AI774&lt;0,IF('Настройки'!$B$10="Исключить","",IF('Настройки'!$B$10="Абсолютные значения",ABS(AI774),AI774)),AI774)))</x:f>
      </x:c>
      <x:c r="CM774" s="50" t="str">
        <x:f>IF(31&gt;'Настройки'!$B$3,"",IF(ISBLANK(AJ774),IF('Настройки'!$B$9="Нулевой спрос",0,""),IF(AJ774&lt;0,IF('Настройки'!$B$10="Исключить","",IF('Настройки'!$B$10="Абсолютные значения",ABS(AJ774),AJ774)),AJ774)))</x:f>
      </x:c>
      <x:c r="CN774" s="50" t="str">
        <x:f>IF(32&gt;'Настройки'!$B$3,"",IF(ISBLANK(AK774),IF('Настройки'!$B$9="Нулевой спрос",0,""),IF(AK774&lt;0,IF('Настройки'!$B$10="Исключить","",IF('Настройки'!$B$10="Абсолютные значения",ABS(AK774),AK774)),AK774)))</x:f>
      </x:c>
      <x:c r="CO774" s="50" t="str">
        <x:f>IF(33&gt;'Настройки'!$B$3,"",IF(ISBLANK(AL774),IF('Настройки'!$B$9="Нулевой спрос",0,""),IF(AL774&lt;0,IF('Настройки'!$B$10="Исключить","",IF('Настройки'!$B$10="Абсолютные значения",ABS(AL774),AL774)),AL774)))</x:f>
      </x:c>
      <x:c r="CP774" s="50" t="str">
        <x:f>IF(34&gt;'Настройки'!$B$3,"",IF(ISBLANK(AM774),IF('Настройки'!$B$9="Нулевой спрос",0,""),IF(AM774&lt;0,IF('Настройки'!$B$10="Исключить","",IF('Настройки'!$B$10="Абсолютные значения",ABS(AM774),AM774)),AM774)))</x:f>
      </x:c>
      <x:c r="CQ774" s="50" t="str">
        <x:f>IF(35&gt;'Настройки'!$B$3,"",IF(ISBLANK(AN774),IF('Настройки'!$B$9="Нулевой спрос",0,""),IF(AN774&lt;0,IF('Настройки'!$B$10="Исключить","",IF('Настройки'!$B$10="Абсолютные значения",ABS(AN774),AN774)),AN774)))</x:f>
      </x:c>
      <x:c r="CR774" s="50" t="str">
        <x:f>IF(36&gt;'Настройки'!$B$3,"",IF(ISBLANK(AO774),IF('Настройки'!$B$9="Нулевой спрос",0,""),IF(AO774&lt;0,IF('Настройки'!$B$10="Исключить","",IF('Настройки'!$B$10="Абсолютные значения",ABS(AO774),AO774)),AO774)))</x:f>
      </x:c>
      <x:c r="CS774" s="50" t="str">
        <x:f>IF(OR(1&gt;'Настройки'!$B$3,ISBLANK(BI774),BI774=0),"",BI774)</x:f>
      </x:c>
      <x:c r="CT774" s="50" t="str">
        <x:f>IF(OR(2&gt;'Настройки'!$B$3,ISBLANK(BJ774),BJ774=0),"",BJ774)</x:f>
      </x:c>
      <x:c r="CU774" s="50" t="str">
        <x:f>IF(OR(3&gt;'Настройки'!$B$3,ISBLANK(BK774),BK774=0),"",BK774)</x:f>
      </x:c>
      <x:c r="CV774" s="50" t="str">
        <x:f>IF(OR(4&gt;'Настройки'!$B$3,ISBLANK(BL774),BL774=0),"",BL774)</x:f>
      </x:c>
      <x:c r="CW774" s="50" t="str">
        <x:f>IF(OR(5&gt;'Настройки'!$B$3,ISBLANK(BM774),BM774=0),"",BM774)</x:f>
      </x:c>
      <x:c r="CX774" s="50" t="str">
        <x:f>IF(OR(6&gt;'Настройки'!$B$3,ISBLANK(BN774),BN774=0),"",BN774)</x:f>
      </x:c>
      <x:c r="CY774" s="50" t="str">
        <x:f>IF(OR(7&gt;'Настройки'!$B$3,ISBLANK(BO774),BO774=0),"",BO774)</x:f>
      </x:c>
      <x:c r="CZ774" s="50" t="str">
        <x:f>IF(OR(8&gt;'Настройки'!$B$3,ISBLANK(BP774),BP774=0),"",BP774)</x:f>
      </x:c>
      <x:c r="DA774" s="50" t="str">
        <x:f>IF(OR(9&gt;'Настройки'!$B$3,ISBLANK(BQ774),BQ774=0),"",BQ774)</x:f>
      </x:c>
      <x:c r="DB774" s="50" t="str">
        <x:f>IF(OR(10&gt;'Настройки'!$B$3,ISBLANK(BR774),BR774=0),"",BR774)</x:f>
      </x:c>
      <x:c r="DC774" s="50" t="str">
        <x:f>IF(OR(11&gt;'Настройки'!$B$3,ISBLANK(BS774),BS774=0),"",BS774)</x:f>
      </x:c>
      <x:c r="DD774" s="50" t="str">
        <x:f>IF(OR(12&gt;'Настройки'!$B$3,ISBLANK(BT774),BT774=0),"",BT774)</x:f>
      </x:c>
      <x:c r="DE774" s="50" t="str">
        <x:f>IF(OR(13&gt;'Настройки'!$B$3,ISBLANK(BU774),BU774=0),"",BU774)</x:f>
      </x:c>
      <x:c r="DF774" s="50" t="str">
        <x:f>IF(OR(14&gt;'Настройки'!$B$3,ISBLANK(BV774),BV774=0),"",BV774)</x:f>
      </x:c>
      <x:c r="DG774" s="50" t="str">
        <x:f>IF(OR(15&gt;'Настройки'!$B$3,ISBLANK(BW774),BW774=0),"",BW774)</x:f>
      </x:c>
      <x:c r="DH774" s="50" t="str">
        <x:f>IF(OR(16&gt;'Настройки'!$B$3,ISBLANK(BX774),BX774=0),"",BX774)</x:f>
      </x:c>
      <x:c r="DI774" s="50" t="str">
        <x:f>IF(OR(17&gt;'Настройки'!$B$3,ISBLANK(BY774),BY774=0),"",BY774)</x:f>
      </x:c>
      <x:c r="DJ774" s="50" t="str">
        <x:f>IF(OR(18&gt;'Настройки'!$B$3,ISBLANK(BZ774),BZ774=0),"",BZ774)</x:f>
      </x:c>
      <x:c r="DK774" s="50" t="str">
        <x:f>IF(OR(19&gt;'Настройки'!$B$3,ISBLANK(CA774),CA774=0),"",CA774)</x:f>
      </x:c>
      <x:c r="DL774" s="50" t="str">
        <x:f>IF(OR(20&gt;'Настройки'!$B$3,ISBLANK(CB774),CB774=0),"",CB774)</x:f>
      </x:c>
      <x:c r="DM774" s="50" t="str">
        <x:f>IF(OR(21&gt;'Настройки'!$B$3,ISBLANK(CC774),CC774=0),"",CC774)</x:f>
      </x:c>
      <x:c r="DN774" s="50" t="str">
        <x:f>IF(OR(22&gt;'Настройки'!$B$3,ISBLANK(CD774),CD774=0),"",CD774)</x:f>
      </x:c>
      <x:c r="DO774" s="50" t="str">
        <x:f>IF(OR(23&gt;'Настройки'!$B$3,ISBLANK(CE774),CE774=0),"",CE774)</x:f>
      </x:c>
      <x:c r="DP774" s="50" t="str">
        <x:f>IF(OR(24&gt;'Настройки'!$B$3,ISBLANK(CF774),CF774=0),"",CF774)</x:f>
      </x:c>
      <x:c r="DQ774" s="50" t="str">
        <x:f>IF(OR(25&gt;'Настройки'!$B$3,ISBLANK(CG774),CG774=0),"",CG774)</x:f>
      </x:c>
      <x:c r="DR774" s="50" t="str">
        <x:f>IF(OR(26&gt;'Настройки'!$B$3,ISBLANK(CH774),CH774=0),"",CH774)</x:f>
      </x:c>
      <x:c r="DS774" s="50" t="str">
        <x:f>IF(OR(27&gt;'Настройки'!$B$3,ISBLANK(CI774),CI774=0),"",CI774)</x:f>
      </x:c>
      <x:c r="DT774" s="50" t="str">
        <x:f>IF(OR(28&gt;'Настройки'!$B$3,ISBLANK(CJ774),CJ774=0),"",CJ774)</x:f>
      </x:c>
      <x:c r="DU774" s="50" t="str">
        <x:f>IF(OR(29&gt;'Настройки'!$B$3,ISBLANK(CK774),CK774=0),"",CK774)</x:f>
      </x:c>
      <x:c r="DV774" s="50" t="str">
        <x:f>IF(OR(30&gt;'Настройки'!$B$3,ISBLANK(CL774),CL774=0),"",CL774)</x:f>
      </x:c>
      <x:c r="DW774" s="50" t="str">
        <x:f>IF(OR(31&gt;'Настройки'!$B$3,ISBLANK(CM774),CM774=0),"",CM774)</x:f>
      </x:c>
      <x:c r="DX774" s="50" t="str">
        <x:f>IF(OR(32&gt;'Настройки'!$B$3,ISBLANK(CN774),CN774=0),"",CN774)</x:f>
      </x:c>
      <x:c r="DY774" s="50" t="str">
        <x:f>IF(OR(33&gt;'Настройки'!$B$3,ISBLANK(CO774),CO774=0),"",CO774)</x:f>
      </x:c>
      <x:c r="DZ774" s="50" t="str">
        <x:f>IF(OR(34&gt;'Настройки'!$B$3,ISBLANK(CP774),CP774=0),"",CP774)</x:f>
      </x:c>
      <x:c r="EA774" s="50" t="str">
        <x:f>IF(OR(35&gt;'Настройки'!$B$3,ISBLANK(CQ774),CQ774=0),"",CQ774)</x:f>
      </x:c>
      <x:c r="EB774" s="50" t="str">
        <x:f>IF(OR(36&gt;'Настройки'!$B$3,ISBLANK(CR774),CR774=0),"",CR774)</x:f>
      </x:c>
      <x:c r="EC774" s="50" t="str">
        <x:f>IF(A774="","",IF(OR(BB774="AZ",BB774="BZ"),10000+ROW(),IF(AZ774&gt;'Настройки'!$B$11,20000+ROW(),IF(BF774&lt;&gt;"Обычный",30000+ROW(),IF(AX774&lt;=0,40000+ROW(),"")))))</x:f>
      </x:c>
      <x:c r="ED774" s="50" t="str">
        <x:f>IF(EC774="","",COUNTIFS($EC$2:$EC$1001,"&gt;0",$EC$2:$EC$1001,"&lt;"&amp;EC774)+1)</x:f>
      </x:c>
    </x:row>
    <x:row r="775">
      <x:c r="A775" s="115"/>
      <x:c r="B775" s="115"/>
      <x:c r="C775" s="115"/>
      <x:c r="D775" s="118"/>
      <x:c r="E775" s="118"/>
      <x:c r="F775" s="118"/>
      <x:c r="G775" s="118"/>
      <x:c r="H775" s="118"/>
      <x:c r="I775" s="118"/>
      <x:c r="J775" s="118"/>
      <x:c r="K775" s="118"/>
      <x:c r="L775" s="118"/>
      <x:c r="M775" s="118"/>
      <x:c r="N775" s="118"/>
      <x:c r="O775" s="118"/>
      <x:c r="P775" s="118"/>
      <x:c r="Q775" s="118"/>
      <x:c r="R775" s="118"/>
      <x:c r="S775" s="118"/>
      <x:c r="T775" s="118"/>
      <x:c r="U775" s="118"/>
      <x:c r="V775" s="118"/>
      <x:c r="W775" s="118"/>
      <x:c r="X775" s="118"/>
      <x:c r="Y775" s="118"/>
      <x:c r="Z775" s="118"/>
      <x:c r="AA775" s="118"/>
      <x:c r="AB775" s="118"/>
      <x:c r="AC775" s="118"/>
      <x:c r="AD775" s="118"/>
      <x:c r="AE775" s="118"/>
      <x:c r="AF775" s="118"/>
      <x:c r="AG775" s="118"/>
      <x:c r="AH775" s="118"/>
      <x:c r="AI775" s="118"/>
      <x:c r="AJ775" s="118"/>
      <x:c r="AK775" s="118"/>
      <x:c r="AL775" s="118"/>
      <x:c r="AM775" s="118"/>
      <x:c r="AN775" s="118"/>
      <x:c r="AO775" s="118"/>
      <x:c r="AP775" s="115"/>
      <x:c r="AQ775" s="49" t="str">
        <x:f>IF(A775="","",COUNT(BI775:INDEX(BI775:CR775,1,'Настройки'!$B$3)))</x:f>
      </x:c>
      <x:c r="AR775" s="49" t="str">
        <x:f>IF(A775="","",SUM(BI775:INDEX(BI775:CR775,1,'Настройки'!$B$3)))</x:f>
      </x:c>
      <x:c r="AS775" s="58" t="str">
        <x:f>IF(A775="","",IF('Настройки'!$B$4="Стоимость потребления",AR775*D775,IF('Настройки'!$B$4="Количество",AR775,E775)))</x:f>
      </x:c>
      <x:c r="AT775" s="61" t="str">
        <x:f>IF(OR(A775="",AS775&lt;0,SUM($AS$2:$AS$1001)&lt;=0),"",AS775/SUM($AS$2:$AS$1001))</x:f>
      </x:c>
      <x:c r="AU775" s="61" t="str">
        <x:f>IF(OR(A775="",AS775&lt;0,SUM($AS$2:$AS$1001)&lt;=0),"",SUMIFS($AS$2:$AS$1001,$AS$2:$AS$1001,"&gt;"&amp;AS775)/SUM($AS$2:$AS$1001))</x:f>
      </x:c>
      <x:c r="AV775" s="61" t="str">
        <x:f>IF(OR(A775="",AS775&lt;0,SUM($AS$2:$AS$1001)&lt;=0),"",SUMIFS($AS$2:$AS$1001,$AS$2:$AS$1001,"&gt;="&amp;AS775)/SUM($AS$2:$AS$1001))</x:f>
      </x:c>
      <x:c r="AW775" s="49" t="str">
        <x:f>IF(A775="","",IF(SUM($AS$2:$AS$1001)&lt;=0,"Не определён",IF(AS775&lt;0,"Исключение",IF(AU775&lt;'Настройки'!$B$5,"A",IF(AU775&lt;'Настройки'!$B$6,"B","C")))))</x:f>
      </x:c>
      <x:c r="AX775" s="58" t="str">
        <x:f>IF(A775="","",IF(AQ775=0,"",AVERAGE(BI775:INDEX(BI775:CR775,1,'Настройки'!$B$3))))</x:f>
      </x:c>
      <x:c r="AY775" s="58" t="str">
        <x:f>IF(OR(A775="",AQ775=0),"",STDEVP(BI775:INDEX(BI775:CR775,1,'Настройки'!$B$3)))</x:f>
      </x:c>
      <x:c r="AZ775" s="61" t="str">
        <x:f>IF(OR(A775="",AQ775&lt;'Настройки'!$B$12,AX775&lt;=0,AND('Настройки'!$B$10="Блокировать",COUNTIF(F775:INDEX(F775:AO775,1,'Настройки'!$B$3),"&lt;0")&gt;0)),"",AY775/ABS(AX775))</x:f>
      </x:c>
      <x:c r="BA775" s="49" t="str">
        <x:f>IF(A775="","",IF(AND('Настройки'!$B$10="Блокировать",COUNTIF(F775:INDEX(F775:AO775,1,'Настройки'!$B$3),"&lt;0")&gt;0),"Не определён",IF(AQ775&lt;'Настройки'!$B$12,"Не определён",IF(AX775=0,"Нет спроса",IF(AX775&lt;0,"Не определён",IF(AZ775&lt;='Настройки'!$B$7,"X",IF(AZ775&lt;='Настройки'!$B$8,"Y","Z")))))))</x:f>
      </x:c>
      <x:c r="BB775" s="49" t="str">
        <x:f>IF(OR(A775="",LEN(AW775)&lt;&gt;1,LEN(BA775)&lt;&gt;1),"",AW775&amp;BA775)</x:f>
      </x:c>
      <x:c r="BC775" s="61" t="str">
        <x:f>IF(OR(A775="",AQ775=0),"",(COUNT(BI775:INDEX(BI775:CR775,1,'Настройки'!$B$3))-COUNT(CS775:INDEX(CS775:EB775,1,'Настройки'!$B$3)))/AQ775)</x:f>
      </x:c>
      <x:c r="BD775" s="64" t="str">
        <x:f>IF(OR(A775="",COUNT(CS775:INDEX(CS775:EB775,1,'Настройки'!$B$3))=0),"",AQ775/COUNT(CS775:INDEX(CS775:EB775,1,'Настройки'!$B$3)))</x:f>
      </x:c>
      <x:c r="BE775" s="64" t="str">
        <x:f>IF(OR(A775="",COUNT(CS775:INDEX(CS775:EB775,1,'Настройки'!$B$3))=0),"",IF(AVERAGE(CS775:INDEX(CS775:EB775,1,'Настройки'!$B$3))=0,"",(STDEVP(CS775:INDEX(CS775:EB775,1,'Настройки'!$B$3))/ABS(AVERAGE(CS775:INDEX(CS775:EB775,1,'Настройки'!$B$3))))^2))</x:f>
      </x:c>
      <x:c r="BF775" s="49" t="str">
        <x:f>IF(A775="","",IF(AQ775&lt;3,"Недостаточно",IF(AQ775&lt;6,"Предварительный","Обычный")))</x:f>
      </x:c>
      <x:c r="BG775" s="49" t="str">
        <x:f>IF(A775="","",IF(COUNTIF(F775:INDEX(F775:AO775,1,'Настройки'!$B$3),"&lt;0")&gt;0,IF('Настройки'!$B$10="Блокировать","Отрицательный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"),"")&amp;IF(AQ775&lt;3,"Недостаточно истории. ",IF(AQ775&lt;6,"Предварительная классификация. ",""))&amp;IF(AX775=0,"Нет спроса за горизонт. ","")&amp;IF(AZ775&gt;'Настройки'!$B$11,"Экстремальная вариативность. ",""))</x:f>
      </x:c>
      <x:c r="BH775" s="49" t="str">
        <x:f>IF(A775="","",IFERROR(VLOOKUP(BB775,'Настройки'!$D$3:$E$11,2,FALSE),"Сначала проверьте исходные данные и историю спроса.")&amp;" Уточните срок поставки, MOQ и критичность.")</x:f>
      </x:c>
      <x:c r="BI775" s="50" t="str">
        <x:f>IF(1&gt;'Настройки'!$B$3,"",IF(ISBLANK(F775),IF('Настройки'!$B$9="Нулевой спрос",0,""),IF(F775&lt;0,IF('Настройки'!$B$10="Исключить","",IF('Настройки'!$B$10="Абсолютные значения",ABS(F775),F775)),F775)))</x:f>
      </x:c>
      <x:c r="BJ775" s="50" t="str">
        <x:f>IF(2&gt;'Настройки'!$B$3,"",IF(ISBLANK(G775),IF('Настройки'!$B$9="Нулевой спрос",0,""),IF(G775&lt;0,IF('Настройки'!$B$10="Исключить","",IF('Настройки'!$B$10="Абсолютные значения",ABS(G775),G775)),G775)))</x:f>
      </x:c>
      <x:c r="BK775" s="50" t="str">
        <x:f>IF(3&gt;'Настройки'!$B$3,"",IF(ISBLANK(H775),IF('Настройки'!$B$9="Нулевой спрос",0,""),IF(H775&lt;0,IF('Настройки'!$B$10="Исключить","",IF('Настройки'!$B$10="Абсолютные значения",ABS(H775),H775)),H775)))</x:f>
      </x:c>
      <x:c r="BL775" s="50" t="str">
        <x:f>IF(4&gt;'Настройки'!$B$3,"",IF(ISBLANK(I775),IF('Настройки'!$B$9="Нулевой спрос",0,""),IF(I775&lt;0,IF('Настройки'!$B$10="Исключить","",IF('Настройки'!$B$10="Абсолютные значения",ABS(I775),I775)),I775)))</x:f>
      </x:c>
      <x:c r="BM775" s="50" t="str">
        <x:f>IF(5&gt;'Настройки'!$B$3,"",IF(ISBLANK(J775),IF('Настройки'!$B$9="Нулевой спрос",0,""),IF(J775&lt;0,IF('Настройки'!$B$10="Исключить","",IF('Настройки'!$B$10="Абсолютные значения",ABS(J775),J775)),J775)))</x:f>
      </x:c>
      <x:c r="BN775" s="50" t="str">
        <x:f>IF(6&gt;'Настройки'!$B$3,"",IF(ISBLANK(K775),IF('Настройки'!$B$9="Нулевой спрос",0,""),IF(K775&lt;0,IF('Настройки'!$B$10="Исключить","",IF('Настройки'!$B$10="Абсолютные значения",ABS(K775),K775)),K775)))</x:f>
      </x:c>
      <x:c r="BO775" s="50" t="str">
        <x:f>IF(7&gt;'Настройки'!$B$3,"",IF(ISBLANK(L775),IF('Настройки'!$B$9="Нулевой спрос",0,""),IF(L775&lt;0,IF('Настройки'!$B$10="Исключить","",IF('Настройки'!$B$10="Абсолютные значения",ABS(L775),L775)),L775)))</x:f>
      </x:c>
      <x:c r="BP775" s="50" t="str">
        <x:f>IF(8&gt;'Настройки'!$B$3,"",IF(ISBLANK(M775),IF('Настройки'!$B$9="Нулевой спрос",0,""),IF(M775&lt;0,IF('Настройки'!$B$10="Исключить","",IF('Настройки'!$B$10="Абсолютные значения",ABS(M775),M775)),M775)))</x:f>
      </x:c>
      <x:c r="BQ775" s="50" t="str">
        <x:f>IF(9&gt;'Настройки'!$B$3,"",IF(ISBLANK(N775),IF('Настройки'!$B$9="Нулевой спрос",0,""),IF(N775&lt;0,IF('Настройки'!$B$10="Исключить","",IF('Настройки'!$B$10="Абсолютные значения",ABS(N775),N775)),N775)))</x:f>
      </x:c>
      <x:c r="BR775" s="50" t="str">
        <x:f>IF(10&gt;'Настройки'!$B$3,"",IF(ISBLANK(O775),IF('Настройки'!$B$9="Нулевой спрос",0,""),IF(O775&lt;0,IF('Настройки'!$B$10="Исключить","",IF('Настройки'!$B$10="Абсолютные значения",ABS(O775),O775)),O775)))</x:f>
      </x:c>
      <x:c r="BS775" s="50" t="str">
        <x:f>IF(11&gt;'Настройки'!$B$3,"",IF(ISBLANK(P775),IF('Настройки'!$B$9="Нулевой спрос",0,""),IF(P775&lt;0,IF('Настройки'!$B$10="Исключить","",IF('Настройки'!$B$10="Абсолютные значения",ABS(P775),P775)),P775)))</x:f>
      </x:c>
      <x:c r="BT775" s="50" t="str">
        <x:f>IF(12&gt;'Настройки'!$B$3,"",IF(ISBLANK(Q775),IF('Настройки'!$B$9="Нулевой спрос",0,""),IF(Q775&lt;0,IF('Настройки'!$B$10="Исключить","",IF('Настройки'!$B$10="Абсолютные значения",ABS(Q775),Q775)),Q775)))</x:f>
      </x:c>
      <x:c r="BU775" s="50" t="str">
        <x:f>IF(13&gt;'Настройки'!$B$3,"",IF(ISBLANK(R775),IF('Настройки'!$B$9="Нулевой спрос",0,""),IF(R775&lt;0,IF('Настройки'!$B$10="Исключить","",IF('Настройки'!$B$10="Абсолютные значения",ABS(R775),R775)),R775)))</x:f>
      </x:c>
      <x:c r="BV775" s="50" t="str">
        <x:f>IF(14&gt;'Настройки'!$B$3,"",IF(ISBLANK(S775),IF('Настройки'!$B$9="Нулевой спрос",0,""),IF(S775&lt;0,IF('Настройки'!$B$10="Исключить","",IF('Настройки'!$B$10="Абсолютные значения",ABS(S775),S775)),S775)))</x:f>
      </x:c>
      <x:c r="BW775" s="50" t="str">
        <x:f>IF(15&gt;'Настройки'!$B$3,"",IF(ISBLANK(T775),IF('Настройки'!$B$9="Нулевой спрос",0,""),IF(T775&lt;0,IF('Настройки'!$B$10="Исключить","",IF('Настройки'!$B$10="Абсолютные значения",ABS(T775),T775)),T775)))</x:f>
      </x:c>
      <x:c r="BX775" s="50" t="str">
        <x:f>IF(16&gt;'Настройки'!$B$3,"",IF(ISBLANK(U775),IF('Настройки'!$B$9="Нулевой спрос",0,""),IF(U775&lt;0,IF('Настройки'!$B$10="Исключить","",IF('Настройки'!$B$10="Абсолютные значения",ABS(U775),U775)),U775)))</x:f>
      </x:c>
      <x:c r="BY775" s="50" t="str">
        <x:f>IF(17&gt;'Настройки'!$B$3,"",IF(ISBLANK(V775),IF('Настройки'!$B$9="Нулевой спрос",0,""),IF(V775&lt;0,IF('Настройки'!$B$10="Исключить","",IF('Настройки'!$B$10="Абсолютные значения",ABS(V775),V775)),V775)))</x:f>
      </x:c>
      <x:c r="BZ775" s="50" t="str">
        <x:f>IF(18&gt;'Настройки'!$B$3,"",IF(ISBLANK(W775),IF('Настройки'!$B$9="Нулевой спрос",0,""),IF(W775&lt;0,IF('Настройки'!$B$10="Исключить","",IF('Настройки'!$B$10="Абсолютные значения",ABS(W775),W775)),W775)))</x:f>
      </x:c>
      <x:c r="CA775" s="50" t="str">
        <x:f>IF(19&gt;'Настройки'!$B$3,"",IF(ISBLANK(X775),IF('Настройки'!$B$9="Нулевой спрос",0,""),IF(X775&lt;0,IF('Настройки'!$B$10="Исключить","",IF('Настройки'!$B$10="Абсолютные значения",ABS(X775),X775)),X775)))</x:f>
      </x:c>
      <x:c r="CB775" s="50" t="str">
        <x:f>IF(20&gt;'Настройки'!$B$3,"",IF(ISBLANK(Y775),IF('Настройки'!$B$9="Нулевой спрос",0,""),IF(Y775&lt;0,IF('Настройки'!$B$10="Исключить","",IF('Настройки'!$B$10="Абсолютные значения",ABS(Y775),Y775)),Y775)))</x:f>
      </x:c>
      <x:c r="CC775" s="50" t="str">
        <x:f>IF(21&gt;'Настройки'!$B$3,"",IF(ISBLANK(Z775),IF('Настройки'!$B$9="Нулевой спрос",0,""),IF(Z775&lt;0,IF('Настройки'!$B$10="Исключить","",IF('Настройки'!$B$10="Абсолютные значения",ABS(Z775),Z775)),Z775)))</x:f>
      </x:c>
      <x:c r="CD775" s="50" t="str">
        <x:f>IF(22&gt;'Настройки'!$B$3,"",IF(ISBLANK(AA775),IF('Настройки'!$B$9="Нулевой спрос",0,""),IF(AA775&lt;0,IF('Настройки'!$B$10="Исключить","",IF('Настройки'!$B$10="Абсолютные значения",ABS(AA775),AA775)),AA775)))</x:f>
      </x:c>
      <x:c r="CE775" s="50" t="str">
        <x:f>IF(23&gt;'Настройки'!$B$3,"",IF(ISBLANK(AB775),IF('Настройки'!$B$9="Нулевой спрос",0,""),IF(AB775&lt;0,IF('Настройки'!$B$10="Исключить","",IF('Настройки'!$B$10="Абсолютные значения",ABS(AB775),AB775)),AB775)))</x:f>
      </x:c>
      <x:c r="CF775" s="50" t="str">
        <x:f>IF(24&gt;'Настройки'!$B$3,"",IF(ISBLANK(AC775),IF('Настройки'!$B$9="Нулевой спрос",0,""),IF(AC775&lt;0,IF('Настройки'!$B$10="Исключить","",IF('Настройки'!$B$10="Абсолютные значения",ABS(AC775),AC775)),AC775)))</x:f>
      </x:c>
      <x:c r="CG775" s="50" t="str">
        <x:f>IF(25&gt;'Настройки'!$B$3,"",IF(ISBLANK(AD775),IF('Настройки'!$B$9="Нулевой спрос",0,""),IF(AD775&lt;0,IF('Настройки'!$B$10="Исключить","",IF('Настройки'!$B$10="Абсолютные значения",ABS(AD775),AD775)),AD775)))</x:f>
      </x:c>
      <x:c r="CH775" s="50" t="str">
        <x:f>IF(26&gt;'Настройки'!$B$3,"",IF(ISBLANK(AE775),IF('Настройки'!$B$9="Нулевой спрос",0,""),IF(AE775&lt;0,IF('Настройки'!$B$10="Исключить","",IF('Настройки'!$B$10="Абсолютные значения",ABS(AE775),AE775)),AE775)))</x:f>
      </x:c>
      <x:c r="CI775" s="50" t="str">
        <x:f>IF(27&gt;'Настройки'!$B$3,"",IF(ISBLANK(AF775),IF('Настройки'!$B$9="Нулевой спрос",0,""),IF(AF775&lt;0,IF('Настройки'!$B$10="Исключить","",IF('Настройки'!$B$10="Абсолютные значения",ABS(AF775),AF775)),AF775)))</x:f>
      </x:c>
      <x:c r="CJ775" s="50" t="str">
        <x:f>IF(28&gt;'Настройки'!$B$3,"",IF(ISBLANK(AG775),IF('Настройки'!$B$9="Нулевой спрос",0,""),IF(AG775&lt;0,IF('Настройки'!$B$10="Исключить","",IF('Настройки'!$B$10="Абсолютные значения",ABS(AG775),AG775)),AG775)))</x:f>
      </x:c>
      <x:c r="CK775" s="50" t="str">
        <x:f>IF(29&gt;'Настройки'!$B$3,"",IF(ISBLANK(AH775),IF('Настройки'!$B$9="Нулевой спрос",0,""),IF(AH775&lt;0,IF('Настройки'!$B$10="Исключить","",IF('Настройки'!$B$10="Абсолютные значения",ABS(AH775),AH775)),AH775)))</x:f>
      </x:c>
      <x:c r="CL775" s="50" t="str">
        <x:f>IF(30&gt;'Настройки'!$B$3,"",IF(ISBLANK(AI775),IF('Настройки'!$B$9="Нулевой спрос",0,""),IF(AI775&lt;0,IF('Настройки'!$B$10="Исключить","",IF('Настройки'!$B$10="Абсолютные значения",ABS(AI775),AI775)),AI775)))</x:f>
      </x:c>
      <x:c r="CM775" s="50" t="str">
        <x:f>IF(31&gt;'Настройки'!$B$3,"",IF(ISBLANK(AJ775),IF('Настройки'!$B$9="Нулевой спрос",0,""),IF(AJ775&lt;0,IF('Настройки'!$B$10="Исключить","",IF('Настройки'!$B$10="Абсолютные значения",ABS(AJ775),AJ775)),AJ775)))</x:f>
      </x:c>
      <x:c r="CN775" s="50" t="str">
        <x:f>IF(32&gt;'Настройки'!$B$3,"",IF(ISBLANK(AK775),IF('Настройки'!$B$9="Нулевой спрос",0,""),IF(AK775&lt;0,IF('Настройки'!$B$10="Исключить","",IF('Настройки'!$B$10="Абсолютные значения",ABS(AK775),AK775)),AK775)))</x:f>
      </x:c>
      <x:c r="CO775" s="50" t="str">
        <x:f>IF(33&gt;'Настройки'!$B$3,"",IF(ISBLANK(AL775),IF('Настройки'!$B$9="Нулевой спрос",0,""),IF(AL775&lt;0,IF('Настройки'!$B$10="Исключить","",IF('Настройки'!$B$10="Абсолютные значения",ABS(AL775),AL775)),AL775)))</x:f>
      </x:c>
      <x:c r="CP775" s="50" t="str">
        <x:f>IF(34&gt;'Настройки'!$B$3,"",IF(ISBLANK(AM775),IF('Настройки'!$B$9="Нулевой спрос",0,""),IF(AM775&lt;0,IF('Настройки'!$B$10="Исключить","",IF('Настройки'!$B$10="Абсолютные значения",ABS(AM775),AM775)),AM775)))</x:f>
      </x:c>
      <x:c r="CQ775" s="50" t="str">
        <x:f>IF(35&gt;'Настройки'!$B$3,"",IF(ISBLANK(AN775),IF('Настройки'!$B$9="Нулевой спрос",0,""),IF(AN775&lt;0,IF('Настройки'!$B$10="Исключить","",IF('Настройки'!$B$10="Абсолютные значения",ABS(AN775),AN775)),AN775)))</x:f>
      </x:c>
      <x:c r="CR775" s="50" t="str">
        <x:f>IF(36&gt;'Настройки'!$B$3,"",IF(ISBLANK(AO775),IF('Настройки'!$B$9="Нулевой спрос",0,""),IF(AO775&lt;0,IF('Настройки'!$B$10="Исключить","",IF('Настройки'!$B$10="Абсолютные значения",ABS(AO775),AO775)),AO775)))</x:f>
      </x:c>
      <x:c r="CS775" s="50" t="str">
        <x:f>IF(OR(1&gt;'Настройки'!$B$3,ISBLANK(BI775),BI775=0),"",BI775)</x:f>
      </x:c>
      <x:c r="CT775" s="50" t="str">
        <x:f>IF(OR(2&gt;'Настройки'!$B$3,ISBLANK(BJ775),BJ775=0),"",BJ775)</x:f>
      </x:c>
      <x:c r="CU775" s="50" t="str">
        <x:f>IF(OR(3&gt;'Настройки'!$B$3,ISBLANK(BK775),BK775=0),"",BK775)</x:f>
      </x:c>
      <x:c r="CV775" s="50" t="str">
        <x:f>IF(OR(4&gt;'Настройки'!$B$3,ISBLANK(BL775),BL775=0),"",BL775)</x:f>
      </x:c>
      <x:c r="CW775" s="50" t="str">
        <x:f>IF(OR(5&gt;'Настройки'!$B$3,ISBLANK(BM775),BM775=0),"",BM775)</x:f>
      </x:c>
      <x:c r="CX775" s="50" t="str">
        <x:f>IF(OR(6&gt;'Настройки'!$B$3,ISBLANK(BN775),BN775=0),"",BN775)</x:f>
      </x:c>
      <x:c r="CY775" s="50" t="str">
        <x:f>IF(OR(7&gt;'Настройки'!$B$3,ISBLANK(BO775),BO775=0),"",BO775)</x:f>
      </x:c>
      <x:c r="CZ775" s="50" t="str">
        <x:f>IF(OR(8&gt;'Настройки'!$B$3,ISBLANK(BP775),BP775=0),"",BP775)</x:f>
      </x:c>
      <x:c r="DA775" s="50" t="str">
        <x:f>IF(OR(9&gt;'Настройки'!$B$3,ISBLANK(BQ775),BQ775=0),"",BQ775)</x:f>
      </x:c>
      <x:c r="DB775" s="50" t="str">
        <x:f>IF(OR(10&gt;'Настройки'!$B$3,ISBLANK(BR775),BR775=0),"",BR775)</x:f>
      </x:c>
      <x:c r="DC775" s="50" t="str">
        <x:f>IF(OR(11&gt;'Настройки'!$B$3,ISBLANK(BS775),BS775=0),"",BS775)</x:f>
      </x:c>
      <x:c r="DD775" s="50" t="str">
        <x:f>IF(OR(12&gt;'Настройки'!$B$3,ISBLANK(BT775),BT775=0),"",BT775)</x:f>
      </x:c>
      <x:c r="DE775" s="50" t="str">
        <x:f>IF(OR(13&gt;'Настройки'!$B$3,ISBLANK(BU775),BU775=0),"",BU775)</x:f>
      </x:c>
      <x:c r="DF775" s="50" t="str">
        <x:f>IF(OR(14&gt;'Настройки'!$B$3,ISBLANK(BV775),BV775=0),"",BV775)</x:f>
      </x:c>
      <x:c r="DG775" s="50" t="str">
        <x:f>IF(OR(15&gt;'Настройки'!$B$3,ISBLANK(BW775),BW775=0),"",BW775)</x:f>
      </x:c>
      <x:c r="DH775" s="50" t="str">
        <x:f>IF(OR(16&gt;'Настройки'!$B$3,ISBLANK(BX775),BX775=0),"",BX775)</x:f>
      </x:c>
      <x:c r="DI775" s="50" t="str">
        <x:f>IF(OR(17&gt;'Настройки'!$B$3,ISBLANK(BY775),BY775=0),"",BY775)</x:f>
      </x:c>
      <x:c r="DJ775" s="50" t="str">
        <x:f>IF(OR(18&gt;'Настройки'!$B$3,ISBLANK(BZ775),BZ775=0),"",BZ775)</x:f>
      </x:c>
      <x:c r="DK775" s="50" t="str">
        <x:f>IF(OR(19&gt;'Настройки'!$B$3,ISBLANK(CA775),CA775=0),"",CA775)</x:f>
      </x:c>
      <x:c r="DL775" s="50" t="str">
        <x:f>IF(OR(20&gt;'Настройки'!$B$3,ISBLANK(CB775),CB775=0),"",CB775)</x:f>
      </x:c>
      <x:c r="DM775" s="50" t="str">
        <x:f>IF(OR(21&gt;'Настройки'!$B$3,ISBLANK(CC775),CC775=0),"",CC775)</x:f>
      </x:c>
      <x:c r="DN775" s="50" t="str">
        <x:f>IF(OR(22&gt;'Настройки'!$B$3,ISBLANK(CD775),CD775=0),"",CD775)</x:f>
      </x:c>
      <x:c r="DO775" s="50" t="str">
        <x:f>IF(OR(23&gt;'Настройки'!$B$3,ISBLANK(CE775),CE775=0),"",CE775)</x:f>
      </x:c>
      <x:c r="DP775" s="50" t="str">
        <x:f>IF(OR(24&gt;'Настройки'!$B$3,ISBLANK(CF775),CF775=0),"",CF775)</x:f>
      </x:c>
      <x:c r="DQ775" s="50" t="str">
        <x:f>IF(OR(25&gt;'Настройки'!$B$3,ISBLANK(CG775),CG775=0),"",CG775)</x:f>
      </x:c>
      <x:c r="DR775" s="50" t="str">
        <x:f>IF(OR(26&gt;'Настройки'!$B$3,ISBLANK(CH775),CH775=0),"",CH775)</x:f>
      </x:c>
      <x:c r="DS775" s="50" t="str">
        <x:f>IF(OR(27&gt;'Настройки'!$B$3,ISBLANK(CI775),CI775=0),"",CI775)</x:f>
      </x:c>
      <x:c r="DT775" s="50" t="str">
        <x:f>IF(OR(28&gt;'Настройки'!$B$3,ISBLANK(CJ775),CJ775=0),"",CJ775)</x:f>
      </x:c>
      <x:c r="DU775" s="50" t="str">
        <x:f>IF(OR(29&gt;'Настройки'!$B$3,ISBLANK(CK775),CK775=0),"",CK775)</x:f>
      </x:c>
      <x:c r="DV775" s="50" t="str">
        <x:f>IF(OR(30&gt;'Настройки'!$B$3,ISBLANK(CL775),CL775=0),"",CL775)</x:f>
      </x:c>
      <x:c r="DW775" s="50" t="str">
        <x:f>IF(OR(31&gt;'Настройки'!$B$3,ISBLANK(CM775),CM775=0),"",CM775)</x:f>
      </x:c>
      <x:c r="DX775" s="50" t="str">
        <x:f>IF(OR(32&gt;'Настройки'!$B$3,ISBLANK(CN775),CN775=0),"",CN775)</x:f>
      </x:c>
      <x:c r="DY775" s="50" t="str">
        <x:f>IF(OR(33&gt;'Настройки'!$B$3,ISBLANK(CO775),CO775=0),"",CO775)</x:f>
      </x:c>
      <x:c r="DZ775" s="50" t="str">
        <x:f>IF(OR(34&gt;'Настройки'!$B$3,ISBLANK(CP775),CP775=0),"",CP775)</x:f>
      </x:c>
      <x:c r="EA775" s="50" t="str">
        <x:f>IF(OR(35&gt;'Настройки'!$B$3,ISBLANK(CQ775),CQ775=0),"",CQ775)</x:f>
      </x:c>
      <x:c r="EB775" s="50" t="str">
        <x:f>IF(OR(36&gt;'Настройки'!$B$3,ISBLANK(CR775),CR775=0),"",CR775)</x:f>
      </x:c>
      <x:c r="EC775" s="50" t="str">
        <x:f>IF(A775="","",IF(OR(BB775="AZ",BB775="BZ"),10000+ROW(),IF(AZ775&gt;'Настройки'!$B$11,20000+ROW(),IF(BF775&lt;&gt;"Обычный",30000+ROW(),IF(AX775&lt;=0,40000+ROW(),"")))))</x:f>
      </x:c>
      <x:c r="ED775" s="50" t="str">
        <x:f>IF(EC775="","",COUNTIFS($EC$2:$EC$1001,"&gt;0",$EC$2:$EC$1001,"&lt;"&amp;EC775)+1)</x:f>
      </x:c>
    </x:row>
    <x:row r="776">
      <x:c r="A776" s="115"/>
      <x:c r="B776" s="115"/>
      <x:c r="C776" s="115"/>
      <x:c r="D776" s="118"/>
      <x:c r="E776" s="118"/>
      <x:c r="F776" s="118"/>
      <x:c r="G776" s="118"/>
      <x:c r="H776" s="118"/>
      <x:c r="I776" s="118"/>
      <x:c r="J776" s="118"/>
      <x:c r="K776" s="118"/>
      <x:c r="L776" s="118"/>
      <x:c r="M776" s="118"/>
      <x:c r="N776" s="118"/>
      <x:c r="O776" s="118"/>
      <x:c r="P776" s="118"/>
      <x:c r="Q776" s="118"/>
      <x:c r="R776" s="118"/>
      <x:c r="S776" s="118"/>
      <x:c r="T776" s="118"/>
      <x:c r="U776" s="118"/>
      <x:c r="V776" s="118"/>
      <x:c r="W776" s="118"/>
      <x:c r="X776" s="118"/>
      <x:c r="Y776" s="118"/>
      <x:c r="Z776" s="118"/>
      <x:c r="AA776" s="118"/>
      <x:c r="AB776" s="118"/>
      <x:c r="AC776" s="118"/>
      <x:c r="AD776" s="118"/>
      <x:c r="AE776" s="118"/>
      <x:c r="AF776" s="118"/>
      <x:c r="AG776" s="118"/>
      <x:c r="AH776" s="118"/>
      <x:c r="AI776" s="118"/>
      <x:c r="AJ776" s="118"/>
      <x:c r="AK776" s="118"/>
      <x:c r="AL776" s="118"/>
      <x:c r="AM776" s="118"/>
      <x:c r="AN776" s="118"/>
      <x:c r="AO776" s="118"/>
      <x:c r="AP776" s="115"/>
      <x:c r="AQ776" s="49" t="str">
        <x:f>IF(A776="","",COUNT(BI776:INDEX(BI776:CR776,1,'Настройки'!$B$3)))</x:f>
      </x:c>
      <x:c r="AR776" s="49" t="str">
        <x:f>IF(A776="","",SUM(BI776:INDEX(BI776:CR776,1,'Настройки'!$B$3)))</x:f>
      </x:c>
      <x:c r="AS776" s="58" t="str">
        <x:f>IF(A776="","",IF('Настройки'!$B$4="Стоимость потребления",AR776*D776,IF('Настройки'!$B$4="Количество",AR776,E776)))</x:f>
      </x:c>
      <x:c r="AT776" s="61" t="str">
        <x:f>IF(OR(A776="",AS776&lt;0,SUM($AS$2:$AS$1001)&lt;=0),"",AS776/SUM($AS$2:$AS$1001))</x:f>
      </x:c>
      <x:c r="AU776" s="61" t="str">
        <x:f>IF(OR(A776="",AS776&lt;0,SUM($AS$2:$AS$1001)&lt;=0),"",SUMIFS($AS$2:$AS$1001,$AS$2:$AS$1001,"&gt;"&amp;AS776)/SUM($AS$2:$AS$1001))</x:f>
      </x:c>
      <x:c r="AV776" s="61" t="str">
        <x:f>IF(OR(A776="",AS776&lt;0,SUM($AS$2:$AS$1001)&lt;=0),"",SUMIFS($AS$2:$AS$1001,$AS$2:$AS$1001,"&gt;="&amp;AS776)/SUM($AS$2:$AS$1001))</x:f>
      </x:c>
      <x:c r="AW776" s="49" t="str">
        <x:f>IF(A776="","",IF(SUM($AS$2:$AS$1001)&lt;=0,"Не определён",IF(AS776&lt;0,"Исключение",IF(AU776&lt;'Настройки'!$B$5,"A",IF(AU776&lt;'Настройки'!$B$6,"B","C")))))</x:f>
      </x:c>
      <x:c r="AX776" s="58" t="str">
        <x:f>IF(A776="","",IF(AQ776=0,"",AVERAGE(BI776:INDEX(BI776:CR776,1,'Настройки'!$B$3))))</x:f>
      </x:c>
      <x:c r="AY776" s="58" t="str">
        <x:f>IF(OR(A776="",AQ776=0),"",STDEVP(BI776:INDEX(BI776:CR776,1,'Настройки'!$B$3)))</x:f>
      </x:c>
      <x:c r="AZ776" s="61" t="str">
        <x:f>IF(OR(A776="",AQ776&lt;'Настройки'!$B$12,AX776&lt;=0,AND('Настройки'!$B$10="Блокировать",COUNTIF(F776:INDEX(F776:AO776,1,'Настройки'!$B$3),"&lt;0")&gt;0)),"",AY776/ABS(AX776))</x:f>
      </x:c>
      <x:c r="BA776" s="49" t="str">
        <x:f>IF(A776="","",IF(AND('Настройки'!$B$10="Блокировать",COUNTIF(F776:INDEX(F776:AO776,1,'Настройки'!$B$3),"&lt;0")&gt;0),"Не определён",IF(AQ776&lt;'Настройки'!$B$12,"Не определён",IF(AX776=0,"Нет спроса",IF(AX776&lt;0,"Не определён",IF(AZ776&lt;='Настройки'!$B$7,"X",IF(AZ776&lt;='Настройки'!$B$8,"Y","Z")))))))</x:f>
      </x:c>
      <x:c r="BB776" s="49" t="str">
        <x:f>IF(OR(A776="",LEN(AW776)&lt;&gt;1,LEN(BA776)&lt;&gt;1),"",AW776&amp;BA776)</x:f>
      </x:c>
      <x:c r="BC776" s="61" t="str">
        <x:f>IF(OR(A776="",AQ776=0),"",(COUNT(BI776:INDEX(BI776:CR776,1,'Настройки'!$B$3))-COUNT(CS776:INDEX(CS776:EB776,1,'Настройки'!$B$3)))/AQ776)</x:f>
      </x:c>
      <x:c r="BD776" s="64" t="str">
        <x:f>IF(OR(A776="",COUNT(CS776:INDEX(CS776:EB776,1,'Настройки'!$B$3))=0),"",AQ776/COUNT(CS776:INDEX(CS776:EB776,1,'Настройки'!$B$3)))</x:f>
      </x:c>
      <x:c r="BE776" s="64" t="str">
        <x:f>IF(OR(A776="",COUNT(CS776:INDEX(CS776:EB776,1,'Настройки'!$B$3))=0),"",IF(AVERAGE(CS776:INDEX(CS776:EB776,1,'Настройки'!$B$3))=0,"",(STDEVP(CS776:INDEX(CS776:EB776,1,'Настройки'!$B$3))/ABS(AVERAGE(CS776:INDEX(CS776:EB776,1,'Настройки'!$B$3))))^2))</x:f>
      </x:c>
      <x:c r="BF776" s="49" t="str">
        <x:f>IF(A776="","",IF(AQ776&lt;3,"Недостаточно",IF(AQ776&lt;6,"Предварительный","Обычный")))</x:f>
      </x:c>
      <x:c r="BG776" s="49" t="str">
        <x:f>IF(A776="","",IF(COUNTIF(F776:INDEX(F776:AO776,1,'Настройки'!$B$3),"&lt;0")&gt;0,IF('Настройки'!$B$10="Блокировать","Отрицательный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"),"")&amp;IF(AQ776&lt;3,"Недостаточно истории. ",IF(AQ776&lt;6,"Предварительная классификация. ",""))&amp;IF(AX776=0,"Нет спроса за горизонт. ","")&amp;IF(AZ776&gt;'Настройки'!$B$11,"Экстремальная вариативность. ",""))</x:f>
      </x:c>
      <x:c r="BH776" s="49" t="str">
        <x:f>IF(A776="","",IFERROR(VLOOKUP(BB776,'Настройки'!$D$3:$E$11,2,FALSE),"Сначала проверьте исходные данные и историю спроса.")&amp;" Уточните срок поставки, MOQ и критичность.")</x:f>
      </x:c>
      <x:c r="BI776" s="50" t="str">
        <x:f>IF(1&gt;'Настройки'!$B$3,"",IF(ISBLANK(F776),IF('Настройки'!$B$9="Нулевой спрос",0,""),IF(F776&lt;0,IF('Настройки'!$B$10="Исключить","",IF('Настройки'!$B$10="Абсолютные значения",ABS(F776),F776)),F776)))</x:f>
      </x:c>
      <x:c r="BJ776" s="50" t="str">
        <x:f>IF(2&gt;'Настройки'!$B$3,"",IF(ISBLANK(G776),IF('Настройки'!$B$9="Нулевой спрос",0,""),IF(G776&lt;0,IF('Настройки'!$B$10="Исключить","",IF('Настройки'!$B$10="Абсолютные значения",ABS(G776),G776)),G776)))</x:f>
      </x:c>
      <x:c r="BK776" s="50" t="str">
        <x:f>IF(3&gt;'Настройки'!$B$3,"",IF(ISBLANK(H776),IF('Настройки'!$B$9="Нулевой спрос",0,""),IF(H776&lt;0,IF('Настройки'!$B$10="Исключить","",IF('Настройки'!$B$10="Абсолютные значения",ABS(H776),H776)),H776)))</x:f>
      </x:c>
      <x:c r="BL776" s="50" t="str">
        <x:f>IF(4&gt;'Настройки'!$B$3,"",IF(ISBLANK(I776),IF('Настройки'!$B$9="Нулевой спрос",0,""),IF(I776&lt;0,IF('Настройки'!$B$10="Исключить","",IF('Настройки'!$B$10="Абсолютные значения",ABS(I776),I776)),I776)))</x:f>
      </x:c>
      <x:c r="BM776" s="50" t="str">
        <x:f>IF(5&gt;'Настройки'!$B$3,"",IF(ISBLANK(J776),IF('Настройки'!$B$9="Нулевой спрос",0,""),IF(J776&lt;0,IF('Настройки'!$B$10="Исключить","",IF('Настройки'!$B$10="Абсолютные значения",ABS(J776),J776)),J776)))</x:f>
      </x:c>
      <x:c r="BN776" s="50" t="str">
        <x:f>IF(6&gt;'Настройки'!$B$3,"",IF(ISBLANK(K776),IF('Настройки'!$B$9="Нулевой спрос",0,""),IF(K776&lt;0,IF('Настройки'!$B$10="Исключить","",IF('Настройки'!$B$10="Абсолютные значения",ABS(K776),K776)),K776)))</x:f>
      </x:c>
      <x:c r="BO776" s="50" t="str">
        <x:f>IF(7&gt;'Настройки'!$B$3,"",IF(ISBLANK(L776),IF('Настройки'!$B$9="Нулевой спрос",0,""),IF(L776&lt;0,IF('Настройки'!$B$10="Исключить","",IF('Настройки'!$B$10="Абсолютные значения",ABS(L776),L776)),L776)))</x:f>
      </x:c>
      <x:c r="BP776" s="50" t="str">
        <x:f>IF(8&gt;'Настройки'!$B$3,"",IF(ISBLANK(M776),IF('Настройки'!$B$9="Нулевой спрос",0,""),IF(M776&lt;0,IF('Настройки'!$B$10="Исключить","",IF('Настройки'!$B$10="Абсолютные значения",ABS(M776),M776)),M776)))</x:f>
      </x:c>
      <x:c r="BQ776" s="50" t="str">
        <x:f>IF(9&gt;'Настройки'!$B$3,"",IF(ISBLANK(N776),IF('Настройки'!$B$9="Нулевой спрос",0,""),IF(N776&lt;0,IF('Настройки'!$B$10="Исключить","",IF('Настройки'!$B$10="Абсолютные значения",ABS(N776),N776)),N776)))</x:f>
      </x:c>
      <x:c r="BR776" s="50" t="str">
        <x:f>IF(10&gt;'Настройки'!$B$3,"",IF(ISBLANK(O776),IF('Настройки'!$B$9="Нулевой спрос",0,""),IF(O776&lt;0,IF('Настройки'!$B$10="Исключить","",IF('Настройки'!$B$10="Абсолютные значения",ABS(O776),O776)),O776)))</x:f>
      </x:c>
      <x:c r="BS776" s="50" t="str">
        <x:f>IF(11&gt;'Настройки'!$B$3,"",IF(ISBLANK(P776),IF('Настройки'!$B$9="Нулевой спрос",0,""),IF(P776&lt;0,IF('Настройки'!$B$10="Исключить","",IF('Настройки'!$B$10="Абсолютные значения",ABS(P776),P776)),P776)))</x:f>
      </x:c>
      <x:c r="BT776" s="50" t="str">
        <x:f>IF(12&gt;'Настройки'!$B$3,"",IF(ISBLANK(Q776),IF('Настройки'!$B$9="Нулевой спрос",0,""),IF(Q776&lt;0,IF('Настройки'!$B$10="Исключить","",IF('Настройки'!$B$10="Абсолютные значения",ABS(Q776),Q776)),Q776)))</x:f>
      </x:c>
      <x:c r="BU776" s="50" t="str">
        <x:f>IF(13&gt;'Настройки'!$B$3,"",IF(ISBLANK(R776),IF('Настройки'!$B$9="Нулевой спрос",0,""),IF(R776&lt;0,IF('Настройки'!$B$10="Исключить","",IF('Настройки'!$B$10="Абсолютные значения",ABS(R776),R776)),R776)))</x:f>
      </x:c>
      <x:c r="BV776" s="50" t="str">
        <x:f>IF(14&gt;'Настройки'!$B$3,"",IF(ISBLANK(S776),IF('Настройки'!$B$9="Нулевой спрос",0,""),IF(S776&lt;0,IF('Настройки'!$B$10="Исключить","",IF('Настройки'!$B$10="Абсолютные значения",ABS(S776),S776)),S776)))</x:f>
      </x:c>
      <x:c r="BW776" s="50" t="str">
        <x:f>IF(15&gt;'Настройки'!$B$3,"",IF(ISBLANK(T776),IF('Настройки'!$B$9="Нулевой спрос",0,""),IF(T776&lt;0,IF('Настройки'!$B$10="Исключить","",IF('Настройки'!$B$10="Абсолютные значения",ABS(T776),T776)),T776)))</x:f>
      </x:c>
      <x:c r="BX776" s="50" t="str">
        <x:f>IF(16&gt;'Настройки'!$B$3,"",IF(ISBLANK(U776),IF('Настройки'!$B$9="Нулевой спрос",0,""),IF(U776&lt;0,IF('Настройки'!$B$10="Исключить","",IF('Настройки'!$B$10="Абсолютные значения",ABS(U776),U776)),U776)))</x:f>
      </x:c>
      <x:c r="BY776" s="50" t="str">
        <x:f>IF(17&gt;'Настройки'!$B$3,"",IF(ISBLANK(V776),IF('Настройки'!$B$9="Нулевой спрос",0,""),IF(V776&lt;0,IF('Настройки'!$B$10="Исключить","",IF('Настройки'!$B$10="Абсолютные значения",ABS(V776),V776)),V776)))</x:f>
      </x:c>
      <x:c r="BZ776" s="50" t="str">
        <x:f>IF(18&gt;'Настройки'!$B$3,"",IF(ISBLANK(W776),IF('Настройки'!$B$9="Нулевой спрос",0,""),IF(W776&lt;0,IF('Настройки'!$B$10="Исключить","",IF('Настройки'!$B$10="Абсолютные значения",ABS(W776),W776)),W776)))</x:f>
      </x:c>
      <x:c r="CA776" s="50" t="str">
        <x:f>IF(19&gt;'Настройки'!$B$3,"",IF(ISBLANK(X776),IF('Настройки'!$B$9="Нулевой спрос",0,""),IF(X776&lt;0,IF('Настройки'!$B$10="Исключить","",IF('Настройки'!$B$10="Абсолютные значения",ABS(X776),X776)),X776)))</x:f>
      </x:c>
      <x:c r="CB776" s="50" t="str">
        <x:f>IF(20&gt;'Настройки'!$B$3,"",IF(ISBLANK(Y776),IF('Настройки'!$B$9="Нулевой спрос",0,""),IF(Y776&lt;0,IF('Настройки'!$B$10="Исключить","",IF('Настройки'!$B$10="Абсолютные значения",ABS(Y776),Y776)),Y776)))</x:f>
      </x:c>
      <x:c r="CC776" s="50" t="str">
        <x:f>IF(21&gt;'Настройки'!$B$3,"",IF(ISBLANK(Z776),IF('Настройки'!$B$9="Нулевой спрос",0,""),IF(Z776&lt;0,IF('Настройки'!$B$10="Исключить","",IF('Настройки'!$B$10="Абсолютные значения",ABS(Z776),Z776)),Z776)))</x:f>
      </x:c>
      <x:c r="CD776" s="50" t="str">
        <x:f>IF(22&gt;'Настройки'!$B$3,"",IF(ISBLANK(AA776),IF('Настройки'!$B$9="Нулевой спрос",0,""),IF(AA776&lt;0,IF('Настройки'!$B$10="Исключить","",IF('Настройки'!$B$10="Абсолютные значения",ABS(AA776),AA776)),AA776)))</x:f>
      </x:c>
      <x:c r="CE776" s="50" t="str">
        <x:f>IF(23&gt;'Настройки'!$B$3,"",IF(ISBLANK(AB776),IF('Настройки'!$B$9="Нулевой спрос",0,""),IF(AB776&lt;0,IF('Настройки'!$B$10="Исключить","",IF('Настройки'!$B$10="Абсолютные значения",ABS(AB776),AB776)),AB776)))</x:f>
      </x:c>
      <x:c r="CF776" s="50" t="str">
        <x:f>IF(24&gt;'Настройки'!$B$3,"",IF(ISBLANK(AC776),IF('Настройки'!$B$9="Нулевой спрос",0,""),IF(AC776&lt;0,IF('Настройки'!$B$10="Исключить","",IF('Настройки'!$B$10="Абсолютные значения",ABS(AC776),AC776)),AC776)))</x:f>
      </x:c>
      <x:c r="CG776" s="50" t="str">
        <x:f>IF(25&gt;'Настройки'!$B$3,"",IF(ISBLANK(AD776),IF('Настройки'!$B$9="Нулевой спрос",0,""),IF(AD776&lt;0,IF('Настройки'!$B$10="Исключить","",IF('Настройки'!$B$10="Абсолютные значения",ABS(AD776),AD776)),AD776)))</x:f>
      </x:c>
      <x:c r="CH776" s="50" t="str">
        <x:f>IF(26&gt;'Настройки'!$B$3,"",IF(ISBLANK(AE776),IF('Настройки'!$B$9="Нулевой спрос",0,""),IF(AE776&lt;0,IF('Настройки'!$B$10="Исключить","",IF('Настройки'!$B$10="Абсолютные значения",ABS(AE776),AE776)),AE776)))</x:f>
      </x:c>
      <x:c r="CI776" s="50" t="str">
        <x:f>IF(27&gt;'Настройки'!$B$3,"",IF(ISBLANK(AF776),IF('Настройки'!$B$9="Нулевой спрос",0,""),IF(AF776&lt;0,IF('Настройки'!$B$10="Исключить","",IF('Настройки'!$B$10="Абсолютные значения",ABS(AF776),AF776)),AF776)))</x:f>
      </x:c>
      <x:c r="CJ776" s="50" t="str">
        <x:f>IF(28&gt;'Настройки'!$B$3,"",IF(ISBLANK(AG776),IF('Настройки'!$B$9="Нулевой спрос",0,""),IF(AG776&lt;0,IF('Настройки'!$B$10="Исключить","",IF('Настройки'!$B$10="Абсолютные значения",ABS(AG776),AG776)),AG776)))</x:f>
      </x:c>
      <x:c r="CK776" s="50" t="str">
        <x:f>IF(29&gt;'Настройки'!$B$3,"",IF(ISBLANK(AH776),IF('Настройки'!$B$9="Нулевой спрос",0,""),IF(AH776&lt;0,IF('Настройки'!$B$10="Исключить","",IF('Настройки'!$B$10="Абсолютные значения",ABS(AH776),AH776)),AH776)))</x:f>
      </x:c>
      <x:c r="CL776" s="50" t="str">
        <x:f>IF(30&gt;'Настройки'!$B$3,"",IF(ISBLANK(AI776),IF('Настройки'!$B$9="Нулевой спрос",0,""),IF(AI776&lt;0,IF('Настройки'!$B$10="Исключить","",IF('Настройки'!$B$10="Абсолютные значения",ABS(AI776),AI776)),AI776)))</x:f>
      </x:c>
      <x:c r="CM776" s="50" t="str">
        <x:f>IF(31&gt;'Настройки'!$B$3,"",IF(ISBLANK(AJ776),IF('Настройки'!$B$9="Нулевой спрос",0,""),IF(AJ776&lt;0,IF('Настройки'!$B$10="Исключить","",IF('Настройки'!$B$10="Абсолютные значения",ABS(AJ776),AJ776)),AJ776)))</x:f>
      </x:c>
      <x:c r="CN776" s="50" t="str">
        <x:f>IF(32&gt;'Настройки'!$B$3,"",IF(ISBLANK(AK776),IF('Настройки'!$B$9="Нулевой спрос",0,""),IF(AK776&lt;0,IF('Настройки'!$B$10="Исключить","",IF('Настройки'!$B$10="Абсолютные значения",ABS(AK776),AK776)),AK776)))</x:f>
      </x:c>
      <x:c r="CO776" s="50" t="str">
        <x:f>IF(33&gt;'Настройки'!$B$3,"",IF(ISBLANK(AL776),IF('Настройки'!$B$9="Нулевой спрос",0,""),IF(AL776&lt;0,IF('Настройки'!$B$10="Исключить","",IF('Настройки'!$B$10="Абсолютные значения",ABS(AL776),AL776)),AL776)))</x:f>
      </x:c>
      <x:c r="CP776" s="50" t="str">
        <x:f>IF(34&gt;'Настройки'!$B$3,"",IF(ISBLANK(AM776),IF('Настройки'!$B$9="Нулевой спрос",0,""),IF(AM776&lt;0,IF('Настройки'!$B$10="Исключить","",IF('Настройки'!$B$10="Абсолютные значения",ABS(AM776),AM776)),AM776)))</x:f>
      </x:c>
      <x:c r="CQ776" s="50" t="str">
        <x:f>IF(35&gt;'Настройки'!$B$3,"",IF(ISBLANK(AN776),IF('Настройки'!$B$9="Нулевой спрос",0,""),IF(AN776&lt;0,IF('Настройки'!$B$10="Исключить","",IF('Настройки'!$B$10="Абсолютные значения",ABS(AN776),AN776)),AN776)))</x:f>
      </x:c>
      <x:c r="CR776" s="50" t="str">
        <x:f>IF(36&gt;'Настройки'!$B$3,"",IF(ISBLANK(AO776),IF('Настройки'!$B$9="Нулевой спрос",0,""),IF(AO776&lt;0,IF('Настройки'!$B$10="Исключить","",IF('Настройки'!$B$10="Абсолютные значения",ABS(AO776),AO776)),AO776)))</x:f>
      </x:c>
      <x:c r="CS776" s="50" t="str">
        <x:f>IF(OR(1&gt;'Настройки'!$B$3,ISBLANK(BI776),BI776=0),"",BI776)</x:f>
      </x:c>
      <x:c r="CT776" s="50" t="str">
        <x:f>IF(OR(2&gt;'Настройки'!$B$3,ISBLANK(BJ776),BJ776=0),"",BJ776)</x:f>
      </x:c>
      <x:c r="CU776" s="50" t="str">
        <x:f>IF(OR(3&gt;'Настройки'!$B$3,ISBLANK(BK776),BK776=0),"",BK776)</x:f>
      </x:c>
      <x:c r="CV776" s="50" t="str">
        <x:f>IF(OR(4&gt;'Настройки'!$B$3,ISBLANK(BL776),BL776=0),"",BL776)</x:f>
      </x:c>
      <x:c r="CW776" s="50" t="str">
        <x:f>IF(OR(5&gt;'Настройки'!$B$3,ISBLANK(BM776),BM776=0),"",BM776)</x:f>
      </x:c>
      <x:c r="CX776" s="50" t="str">
        <x:f>IF(OR(6&gt;'Настройки'!$B$3,ISBLANK(BN776),BN776=0),"",BN776)</x:f>
      </x:c>
      <x:c r="CY776" s="50" t="str">
        <x:f>IF(OR(7&gt;'Настройки'!$B$3,ISBLANK(BO776),BO776=0),"",BO776)</x:f>
      </x:c>
      <x:c r="CZ776" s="50" t="str">
        <x:f>IF(OR(8&gt;'Настройки'!$B$3,ISBLANK(BP776),BP776=0),"",BP776)</x:f>
      </x:c>
      <x:c r="DA776" s="50" t="str">
        <x:f>IF(OR(9&gt;'Настройки'!$B$3,ISBLANK(BQ776),BQ776=0),"",BQ776)</x:f>
      </x:c>
      <x:c r="DB776" s="50" t="str">
        <x:f>IF(OR(10&gt;'Настройки'!$B$3,ISBLANK(BR776),BR776=0),"",BR776)</x:f>
      </x:c>
      <x:c r="DC776" s="50" t="str">
        <x:f>IF(OR(11&gt;'Настройки'!$B$3,ISBLANK(BS776),BS776=0),"",BS776)</x:f>
      </x:c>
      <x:c r="DD776" s="50" t="str">
        <x:f>IF(OR(12&gt;'Настройки'!$B$3,ISBLANK(BT776),BT776=0),"",BT776)</x:f>
      </x:c>
      <x:c r="DE776" s="50" t="str">
        <x:f>IF(OR(13&gt;'Настройки'!$B$3,ISBLANK(BU776),BU776=0),"",BU776)</x:f>
      </x:c>
      <x:c r="DF776" s="50" t="str">
        <x:f>IF(OR(14&gt;'Настройки'!$B$3,ISBLANK(BV776),BV776=0),"",BV776)</x:f>
      </x:c>
      <x:c r="DG776" s="50" t="str">
        <x:f>IF(OR(15&gt;'Настройки'!$B$3,ISBLANK(BW776),BW776=0),"",BW776)</x:f>
      </x:c>
      <x:c r="DH776" s="50" t="str">
        <x:f>IF(OR(16&gt;'Настройки'!$B$3,ISBLANK(BX776),BX776=0),"",BX776)</x:f>
      </x:c>
      <x:c r="DI776" s="50" t="str">
        <x:f>IF(OR(17&gt;'Настройки'!$B$3,ISBLANK(BY776),BY776=0),"",BY776)</x:f>
      </x:c>
      <x:c r="DJ776" s="50" t="str">
        <x:f>IF(OR(18&gt;'Настройки'!$B$3,ISBLANK(BZ776),BZ776=0),"",BZ776)</x:f>
      </x:c>
      <x:c r="DK776" s="50" t="str">
        <x:f>IF(OR(19&gt;'Настройки'!$B$3,ISBLANK(CA776),CA776=0),"",CA776)</x:f>
      </x:c>
      <x:c r="DL776" s="50" t="str">
        <x:f>IF(OR(20&gt;'Настройки'!$B$3,ISBLANK(CB776),CB776=0),"",CB776)</x:f>
      </x:c>
      <x:c r="DM776" s="50" t="str">
        <x:f>IF(OR(21&gt;'Настройки'!$B$3,ISBLANK(CC776),CC776=0),"",CC776)</x:f>
      </x:c>
      <x:c r="DN776" s="50" t="str">
        <x:f>IF(OR(22&gt;'Настройки'!$B$3,ISBLANK(CD776),CD776=0),"",CD776)</x:f>
      </x:c>
      <x:c r="DO776" s="50" t="str">
        <x:f>IF(OR(23&gt;'Настройки'!$B$3,ISBLANK(CE776),CE776=0),"",CE776)</x:f>
      </x:c>
      <x:c r="DP776" s="50" t="str">
        <x:f>IF(OR(24&gt;'Настройки'!$B$3,ISBLANK(CF776),CF776=0),"",CF776)</x:f>
      </x:c>
      <x:c r="DQ776" s="50" t="str">
        <x:f>IF(OR(25&gt;'Настройки'!$B$3,ISBLANK(CG776),CG776=0),"",CG776)</x:f>
      </x:c>
      <x:c r="DR776" s="50" t="str">
        <x:f>IF(OR(26&gt;'Настройки'!$B$3,ISBLANK(CH776),CH776=0),"",CH776)</x:f>
      </x:c>
      <x:c r="DS776" s="50" t="str">
        <x:f>IF(OR(27&gt;'Настройки'!$B$3,ISBLANK(CI776),CI776=0),"",CI776)</x:f>
      </x:c>
      <x:c r="DT776" s="50" t="str">
        <x:f>IF(OR(28&gt;'Настройки'!$B$3,ISBLANK(CJ776),CJ776=0),"",CJ776)</x:f>
      </x:c>
      <x:c r="DU776" s="50" t="str">
        <x:f>IF(OR(29&gt;'Настройки'!$B$3,ISBLANK(CK776),CK776=0),"",CK776)</x:f>
      </x:c>
      <x:c r="DV776" s="50" t="str">
        <x:f>IF(OR(30&gt;'Настройки'!$B$3,ISBLANK(CL776),CL776=0),"",CL776)</x:f>
      </x:c>
      <x:c r="DW776" s="50" t="str">
        <x:f>IF(OR(31&gt;'Настройки'!$B$3,ISBLANK(CM776),CM776=0),"",CM776)</x:f>
      </x:c>
      <x:c r="DX776" s="50" t="str">
        <x:f>IF(OR(32&gt;'Настройки'!$B$3,ISBLANK(CN776),CN776=0),"",CN776)</x:f>
      </x:c>
      <x:c r="DY776" s="50" t="str">
        <x:f>IF(OR(33&gt;'Настройки'!$B$3,ISBLANK(CO776),CO776=0),"",CO776)</x:f>
      </x:c>
      <x:c r="DZ776" s="50" t="str">
        <x:f>IF(OR(34&gt;'Настройки'!$B$3,ISBLANK(CP776),CP776=0),"",CP776)</x:f>
      </x:c>
      <x:c r="EA776" s="50" t="str">
        <x:f>IF(OR(35&gt;'Настройки'!$B$3,ISBLANK(CQ776),CQ776=0),"",CQ776)</x:f>
      </x:c>
      <x:c r="EB776" s="50" t="str">
        <x:f>IF(OR(36&gt;'Настройки'!$B$3,ISBLANK(CR776),CR776=0),"",CR776)</x:f>
      </x:c>
      <x:c r="EC776" s="50" t="str">
        <x:f>IF(A776="","",IF(OR(BB776="AZ",BB776="BZ"),10000+ROW(),IF(AZ776&gt;'Настройки'!$B$11,20000+ROW(),IF(BF776&lt;&gt;"Обычный",30000+ROW(),IF(AX776&lt;=0,40000+ROW(),"")))))</x:f>
      </x:c>
      <x:c r="ED776" s="50" t="str">
        <x:f>IF(EC776="","",COUNTIFS($EC$2:$EC$1001,"&gt;0",$EC$2:$EC$1001,"&lt;"&amp;EC776)+1)</x:f>
      </x:c>
    </x:row>
    <x:row r="777">
      <x:c r="A777" s="115"/>
      <x:c r="B777" s="115"/>
      <x:c r="C777" s="115"/>
      <x:c r="D777" s="118"/>
      <x:c r="E777" s="118"/>
      <x:c r="F777" s="118"/>
      <x:c r="G777" s="118"/>
      <x:c r="H777" s="118"/>
      <x:c r="I777" s="118"/>
      <x:c r="J777" s="118"/>
      <x:c r="K777" s="118"/>
      <x:c r="L777" s="118"/>
      <x:c r="M777" s="118"/>
      <x:c r="N777" s="118"/>
      <x:c r="O777" s="118"/>
      <x:c r="P777" s="118"/>
      <x:c r="Q777" s="118"/>
      <x:c r="R777" s="118"/>
      <x:c r="S777" s="118"/>
      <x:c r="T777" s="118"/>
      <x:c r="U777" s="118"/>
      <x:c r="V777" s="118"/>
      <x:c r="W777" s="118"/>
      <x:c r="X777" s="118"/>
      <x:c r="Y777" s="118"/>
      <x:c r="Z777" s="118"/>
      <x:c r="AA777" s="118"/>
      <x:c r="AB777" s="118"/>
      <x:c r="AC777" s="118"/>
      <x:c r="AD777" s="118"/>
      <x:c r="AE777" s="118"/>
      <x:c r="AF777" s="118"/>
      <x:c r="AG777" s="118"/>
      <x:c r="AH777" s="118"/>
      <x:c r="AI777" s="118"/>
      <x:c r="AJ777" s="118"/>
      <x:c r="AK777" s="118"/>
      <x:c r="AL777" s="118"/>
      <x:c r="AM777" s="118"/>
      <x:c r="AN777" s="118"/>
      <x:c r="AO777" s="118"/>
      <x:c r="AP777" s="115"/>
      <x:c r="AQ777" s="49" t="str">
        <x:f>IF(A777="","",COUNT(BI777:INDEX(BI777:CR777,1,'Настройки'!$B$3)))</x:f>
      </x:c>
      <x:c r="AR777" s="49" t="str">
        <x:f>IF(A777="","",SUM(BI777:INDEX(BI777:CR777,1,'Настройки'!$B$3)))</x:f>
      </x:c>
      <x:c r="AS777" s="58" t="str">
        <x:f>IF(A777="","",IF('Настройки'!$B$4="Стоимость потребления",AR777*D777,IF('Настройки'!$B$4="Количество",AR777,E777)))</x:f>
      </x:c>
      <x:c r="AT777" s="61" t="str">
        <x:f>IF(OR(A777="",AS777&lt;0,SUM($AS$2:$AS$1001)&lt;=0),"",AS777/SUM($AS$2:$AS$1001))</x:f>
      </x:c>
      <x:c r="AU777" s="61" t="str">
        <x:f>IF(OR(A777="",AS777&lt;0,SUM($AS$2:$AS$1001)&lt;=0),"",SUMIFS($AS$2:$AS$1001,$AS$2:$AS$1001,"&gt;"&amp;AS777)/SUM($AS$2:$AS$1001))</x:f>
      </x:c>
      <x:c r="AV777" s="61" t="str">
        <x:f>IF(OR(A777="",AS777&lt;0,SUM($AS$2:$AS$1001)&lt;=0),"",SUMIFS($AS$2:$AS$1001,$AS$2:$AS$1001,"&gt;="&amp;AS777)/SUM($AS$2:$AS$1001))</x:f>
      </x:c>
      <x:c r="AW777" s="49" t="str">
        <x:f>IF(A777="","",IF(SUM($AS$2:$AS$1001)&lt;=0,"Не определён",IF(AS777&lt;0,"Исключение",IF(AU777&lt;'Настройки'!$B$5,"A",IF(AU777&lt;'Настройки'!$B$6,"B","C")))))</x:f>
      </x:c>
      <x:c r="AX777" s="58" t="str">
        <x:f>IF(A777="","",IF(AQ777=0,"",AVERAGE(BI777:INDEX(BI777:CR777,1,'Настройки'!$B$3))))</x:f>
      </x:c>
      <x:c r="AY777" s="58" t="str">
        <x:f>IF(OR(A777="",AQ777=0),"",STDEVP(BI777:INDEX(BI777:CR777,1,'Настройки'!$B$3)))</x:f>
      </x:c>
      <x:c r="AZ777" s="61" t="str">
        <x:f>IF(OR(A777="",AQ777&lt;'Настройки'!$B$12,AX777&lt;=0,AND('Настройки'!$B$10="Блокировать",COUNTIF(F777:INDEX(F777:AO777,1,'Настройки'!$B$3),"&lt;0")&gt;0)),"",AY777/ABS(AX777))</x:f>
      </x:c>
      <x:c r="BA777" s="49" t="str">
        <x:f>IF(A777="","",IF(AND('Настройки'!$B$10="Блокировать",COUNTIF(F777:INDEX(F777:AO777,1,'Настройки'!$B$3),"&lt;0")&gt;0),"Не определён",IF(AQ777&lt;'Настройки'!$B$12,"Не определён",IF(AX777=0,"Нет спроса",IF(AX777&lt;0,"Не определён",IF(AZ777&lt;='Настройки'!$B$7,"X",IF(AZ777&lt;='Настройки'!$B$8,"Y","Z")))))))</x:f>
      </x:c>
      <x:c r="BB777" s="49" t="str">
        <x:f>IF(OR(A777="",LEN(AW777)&lt;&gt;1,LEN(BA777)&lt;&gt;1),"",AW777&amp;BA777)</x:f>
      </x:c>
      <x:c r="BC777" s="61" t="str">
        <x:f>IF(OR(A777="",AQ777=0),"",(COUNT(BI777:INDEX(BI777:CR777,1,'Настройки'!$B$3))-COUNT(CS777:INDEX(CS777:EB777,1,'Настройки'!$B$3)))/AQ777)</x:f>
      </x:c>
      <x:c r="BD777" s="64" t="str">
        <x:f>IF(OR(A777="",COUNT(CS777:INDEX(CS777:EB777,1,'Настройки'!$B$3))=0),"",AQ777/COUNT(CS777:INDEX(CS777:EB777,1,'Настройки'!$B$3)))</x:f>
      </x:c>
      <x:c r="BE777" s="64" t="str">
        <x:f>IF(OR(A777="",COUNT(CS777:INDEX(CS777:EB777,1,'Настройки'!$B$3))=0),"",IF(AVERAGE(CS777:INDEX(CS777:EB777,1,'Настройки'!$B$3))=0,"",(STDEVP(CS777:INDEX(CS777:EB777,1,'Настройки'!$B$3))/ABS(AVERAGE(CS777:INDEX(CS777:EB777,1,'Настройки'!$B$3))))^2))</x:f>
      </x:c>
      <x:c r="BF777" s="49" t="str">
        <x:f>IF(A777="","",IF(AQ777&lt;3,"Недостаточно",IF(AQ777&lt;6,"Предварительный","Обычный")))</x:f>
      </x:c>
      <x:c r="BG777" s="49" t="str">
        <x:f>IF(A777="","",IF(COUNTIF(F777:INDEX(F777:AO777,1,'Настройки'!$B$3),"&lt;0")&gt;0,IF('Настройки'!$B$10="Блокировать","Отрицательный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"),"")&amp;IF(AQ777&lt;3,"Недостаточно истории. ",IF(AQ777&lt;6,"Предварительная классификация. ",""))&amp;IF(AX777=0,"Нет спроса за горизонт. ","")&amp;IF(AZ777&gt;'Настройки'!$B$11,"Экстремальная вариативность. ",""))</x:f>
      </x:c>
      <x:c r="BH777" s="49" t="str">
        <x:f>IF(A777="","",IFERROR(VLOOKUP(BB777,'Настройки'!$D$3:$E$11,2,FALSE),"Сначала проверьте исходные данные и историю спроса.")&amp;" Уточните срок поставки, MOQ и критичность.")</x:f>
      </x:c>
      <x:c r="BI777" s="50" t="str">
        <x:f>IF(1&gt;'Настройки'!$B$3,"",IF(ISBLANK(F777),IF('Настройки'!$B$9="Нулевой спрос",0,""),IF(F777&lt;0,IF('Настройки'!$B$10="Исключить","",IF('Настройки'!$B$10="Абсолютные значения",ABS(F777),F777)),F777)))</x:f>
      </x:c>
      <x:c r="BJ777" s="50" t="str">
        <x:f>IF(2&gt;'Настройки'!$B$3,"",IF(ISBLANK(G777),IF('Настройки'!$B$9="Нулевой спрос",0,""),IF(G777&lt;0,IF('Настройки'!$B$10="Исключить","",IF('Настройки'!$B$10="Абсолютные значения",ABS(G777),G777)),G777)))</x:f>
      </x:c>
      <x:c r="BK777" s="50" t="str">
        <x:f>IF(3&gt;'Настройки'!$B$3,"",IF(ISBLANK(H777),IF('Настройки'!$B$9="Нулевой спрос",0,""),IF(H777&lt;0,IF('Настройки'!$B$10="Исключить","",IF('Настройки'!$B$10="Абсолютные значения",ABS(H777),H777)),H777)))</x:f>
      </x:c>
      <x:c r="BL777" s="50" t="str">
        <x:f>IF(4&gt;'Настройки'!$B$3,"",IF(ISBLANK(I777),IF('Настройки'!$B$9="Нулевой спрос",0,""),IF(I777&lt;0,IF('Настройки'!$B$10="Исключить","",IF('Настройки'!$B$10="Абсолютные значения",ABS(I777),I777)),I777)))</x:f>
      </x:c>
      <x:c r="BM777" s="50" t="str">
        <x:f>IF(5&gt;'Настройки'!$B$3,"",IF(ISBLANK(J777),IF('Настройки'!$B$9="Нулевой спрос",0,""),IF(J777&lt;0,IF('Настройки'!$B$10="Исключить","",IF('Настройки'!$B$10="Абсолютные значения",ABS(J777),J777)),J777)))</x:f>
      </x:c>
      <x:c r="BN777" s="50" t="str">
        <x:f>IF(6&gt;'Настройки'!$B$3,"",IF(ISBLANK(K777),IF('Настройки'!$B$9="Нулевой спрос",0,""),IF(K777&lt;0,IF('Настройки'!$B$10="Исключить","",IF('Настройки'!$B$10="Абсолютные значения",ABS(K777),K777)),K777)))</x:f>
      </x:c>
      <x:c r="BO777" s="50" t="str">
        <x:f>IF(7&gt;'Настройки'!$B$3,"",IF(ISBLANK(L777),IF('Настройки'!$B$9="Нулевой спрос",0,""),IF(L777&lt;0,IF('Настройки'!$B$10="Исключить","",IF('Настройки'!$B$10="Абсолютные значения",ABS(L777),L777)),L777)))</x:f>
      </x:c>
      <x:c r="BP777" s="50" t="str">
        <x:f>IF(8&gt;'Настройки'!$B$3,"",IF(ISBLANK(M777),IF('Настройки'!$B$9="Нулевой спрос",0,""),IF(M777&lt;0,IF('Настройки'!$B$10="Исключить","",IF('Настройки'!$B$10="Абсолютные значения",ABS(M777),M777)),M777)))</x:f>
      </x:c>
      <x:c r="BQ777" s="50" t="str">
        <x:f>IF(9&gt;'Настройки'!$B$3,"",IF(ISBLANK(N777),IF('Настройки'!$B$9="Нулевой спрос",0,""),IF(N777&lt;0,IF('Настройки'!$B$10="Исключить","",IF('Настройки'!$B$10="Абсолютные значения",ABS(N777),N777)),N777)))</x:f>
      </x:c>
      <x:c r="BR777" s="50" t="str">
        <x:f>IF(10&gt;'Настройки'!$B$3,"",IF(ISBLANK(O777),IF('Настройки'!$B$9="Нулевой спрос",0,""),IF(O777&lt;0,IF('Настройки'!$B$10="Исключить","",IF('Настройки'!$B$10="Абсолютные значения",ABS(O777),O777)),O777)))</x:f>
      </x:c>
      <x:c r="BS777" s="50" t="str">
        <x:f>IF(11&gt;'Настройки'!$B$3,"",IF(ISBLANK(P777),IF('Настройки'!$B$9="Нулевой спрос",0,""),IF(P777&lt;0,IF('Настройки'!$B$10="Исключить","",IF('Настройки'!$B$10="Абсолютные значения",ABS(P777),P777)),P777)))</x:f>
      </x:c>
      <x:c r="BT777" s="50" t="str">
        <x:f>IF(12&gt;'Настройки'!$B$3,"",IF(ISBLANK(Q777),IF('Настройки'!$B$9="Нулевой спрос",0,""),IF(Q777&lt;0,IF('Настройки'!$B$10="Исключить","",IF('Настройки'!$B$10="Абсолютные значения",ABS(Q777),Q777)),Q777)))</x:f>
      </x:c>
      <x:c r="BU777" s="50" t="str">
        <x:f>IF(13&gt;'Настройки'!$B$3,"",IF(ISBLANK(R777),IF('Настройки'!$B$9="Нулевой спрос",0,""),IF(R777&lt;0,IF('Настройки'!$B$10="Исключить","",IF('Настройки'!$B$10="Абсолютные значения",ABS(R777),R777)),R777)))</x:f>
      </x:c>
      <x:c r="BV777" s="50" t="str">
        <x:f>IF(14&gt;'Настройки'!$B$3,"",IF(ISBLANK(S777),IF('Настройки'!$B$9="Нулевой спрос",0,""),IF(S777&lt;0,IF('Настройки'!$B$10="Исключить","",IF('Настройки'!$B$10="Абсолютные значения",ABS(S777),S777)),S777)))</x:f>
      </x:c>
      <x:c r="BW777" s="50" t="str">
        <x:f>IF(15&gt;'Настройки'!$B$3,"",IF(ISBLANK(T777),IF('Настройки'!$B$9="Нулевой спрос",0,""),IF(T777&lt;0,IF('Настройки'!$B$10="Исключить","",IF('Настройки'!$B$10="Абсолютные значения",ABS(T777),T777)),T777)))</x:f>
      </x:c>
      <x:c r="BX777" s="50" t="str">
        <x:f>IF(16&gt;'Настройки'!$B$3,"",IF(ISBLANK(U777),IF('Настройки'!$B$9="Нулевой спрос",0,""),IF(U777&lt;0,IF('Настройки'!$B$10="Исключить","",IF('Настройки'!$B$10="Абсолютные значения",ABS(U777),U777)),U777)))</x:f>
      </x:c>
      <x:c r="BY777" s="50" t="str">
        <x:f>IF(17&gt;'Настройки'!$B$3,"",IF(ISBLANK(V777),IF('Настройки'!$B$9="Нулевой спрос",0,""),IF(V777&lt;0,IF('Настройки'!$B$10="Исключить","",IF('Настройки'!$B$10="Абсолютные значения",ABS(V777),V777)),V777)))</x:f>
      </x:c>
      <x:c r="BZ777" s="50" t="str">
        <x:f>IF(18&gt;'Настройки'!$B$3,"",IF(ISBLANK(W777),IF('Настройки'!$B$9="Нулевой спрос",0,""),IF(W777&lt;0,IF('Настройки'!$B$10="Исключить","",IF('Настройки'!$B$10="Абсолютные значения",ABS(W777),W777)),W777)))</x:f>
      </x:c>
      <x:c r="CA777" s="50" t="str">
        <x:f>IF(19&gt;'Настройки'!$B$3,"",IF(ISBLANK(X777),IF('Настройки'!$B$9="Нулевой спрос",0,""),IF(X777&lt;0,IF('Настройки'!$B$10="Исключить","",IF('Настройки'!$B$10="Абсолютные значения",ABS(X777),X777)),X777)))</x:f>
      </x:c>
      <x:c r="CB777" s="50" t="str">
        <x:f>IF(20&gt;'Настройки'!$B$3,"",IF(ISBLANK(Y777),IF('Настройки'!$B$9="Нулевой спрос",0,""),IF(Y777&lt;0,IF('Настройки'!$B$10="Исключить","",IF('Настройки'!$B$10="Абсолютные значения",ABS(Y777),Y777)),Y777)))</x:f>
      </x:c>
      <x:c r="CC777" s="50" t="str">
        <x:f>IF(21&gt;'Настройки'!$B$3,"",IF(ISBLANK(Z777),IF('Настройки'!$B$9="Нулевой спрос",0,""),IF(Z777&lt;0,IF('Настройки'!$B$10="Исключить","",IF('Настройки'!$B$10="Абсолютные значения",ABS(Z777),Z777)),Z777)))</x:f>
      </x:c>
      <x:c r="CD777" s="50" t="str">
        <x:f>IF(22&gt;'Настройки'!$B$3,"",IF(ISBLANK(AA777),IF('Настройки'!$B$9="Нулевой спрос",0,""),IF(AA777&lt;0,IF('Настройки'!$B$10="Исключить","",IF('Настройки'!$B$10="Абсолютные значения",ABS(AA777),AA777)),AA777)))</x:f>
      </x:c>
      <x:c r="CE777" s="50" t="str">
        <x:f>IF(23&gt;'Настройки'!$B$3,"",IF(ISBLANK(AB777),IF('Настройки'!$B$9="Нулевой спрос",0,""),IF(AB777&lt;0,IF('Настройки'!$B$10="Исключить","",IF('Настройки'!$B$10="Абсолютные значения",ABS(AB777),AB777)),AB777)))</x:f>
      </x:c>
      <x:c r="CF777" s="50" t="str">
        <x:f>IF(24&gt;'Настройки'!$B$3,"",IF(ISBLANK(AC777),IF('Настройки'!$B$9="Нулевой спрос",0,""),IF(AC777&lt;0,IF('Настройки'!$B$10="Исключить","",IF('Настройки'!$B$10="Абсолютные значения",ABS(AC777),AC777)),AC777)))</x:f>
      </x:c>
      <x:c r="CG777" s="50" t="str">
        <x:f>IF(25&gt;'Настройки'!$B$3,"",IF(ISBLANK(AD777),IF('Настройки'!$B$9="Нулевой спрос",0,""),IF(AD777&lt;0,IF('Настройки'!$B$10="Исключить","",IF('Настройки'!$B$10="Абсолютные значения",ABS(AD777),AD777)),AD777)))</x:f>
      </x:c>
      <x:c r="CH777" s="50" t="str">
        <x:f>IF(26&gt;'Настройки'!$B$3,"",IF(ISBLANK(AE777),IF('Настройки'!$B$9="Нулевой спрос",0,""),IF(AE777&lt;0,IF('Настройки'!$B$10="Исключить","",IF('Настройки'!$B$10="Абсолютные значения",ABS(AE777),AE777)),AE777)))</x:f>
      </x:c>
      <x:c r="CI777" s="50" t="str">
        <x:f>IF(27&gt;'Настройки'!$B$3,"",IF(ISBLANK(AF777),IF('Настройки'!$B$9="Нулевой спрос",0,""),IF(AF777&lt;0,IF('Настройки'!$B$10="Исключить","",IF('Настройки'!$B$10="Абсолютные значения",ABS(AF777),AF777)),AF777)))</x:f>
      </x:c>
      <x:c r="CJ777" s="50" t="str">
        <x:f>IF(28&gt;'Настройки'!$B$3,"",IF(ISBLANK(AG777),IF('Настройки'!$B$9="Нулевой спрос",0,""),IF(AG777&lt;0,IF('Настройки'!$B$10="Исключить","",IF('Настройки'!$B$10="Абсолютные значения",ABS(AG777),AG777)),AG777)))</x:f>
      </x:c>
      <x:c r="CK777" s="50" t="str">
        <x:f>IF(29&gt;'Настройки'!$B$3,"",IF(ISBLANK(AH777),IF('Настройки'!$B$9="Нулевой спрос",0,""),IF(AH777&lt;0,IF('Настройки'!$B$10="Исключить","",IF('Настройки'!$B$10="Абсолютные значения",ABS(AH777),AH777)),AH777)))</x:f>
      </x:c>
      <x:c r="CL777" s="50" t="str">
        <x:f>IF(30&gt;'Настройки'!$B$3,"",IF(ISBLANK(AI777),IF('Настройки'!$B$9="Нулевой спрос",0,""),IF(AI777&lt;0,IF('Настройки'!$B$10="Исключить","",IF('Настройки'!$B$10="Абсолютные значения",ABS(AI777),AI777)),AI777)))</x:f>
      </x:c>
      <x:c r="CM777" s="50" t="str">
        <x:f>IF(31&gt;'Настройки'!$B$3,"",IF(ISBLANK(AJ777),IF('Настройки'!$B$9="Нулевой спрос",0,""),IF(AJ777&lt;0,IF('Настройки'!$B$10="Исключить","",IF('Настройки'!$B$10="Абсолютные значения",ABS(AJ777),AJ777)),AJ777)))</x:f>
      </x:c>
      <x:c r="CN777" s="50" t="str">
        <x:f>IF(32&gt;'Настройки'!$B$3,"",IF(ISBLANK(AK777),IF('Настройки'!$B$9="Нулевой спрос",0,""),IF(AK777&lt;0,IF('Настройки'!$B$10="Исключить","",IF('Настройки'!$B$10="Абсолютные значения",ABS(AK777),AK777)),AK777)))</x:f>
      </x:c>
      <x:c r="CO777" s="50" t="str">
        <x:f>IF(33&gt;'Настройки'!$B$3,"",IF(ISBLANK(AL777),IF('Настройки'!$B$9="Нулевой спрос",0,""),IF(AL777&lt;0,IF('Настройки'!$B$10="Исключить","",IF('Настройки'!$B$10="Абсолютные значения",ABS(AL777),AL777)),AL777)))</x:f>
      </x:c>
      <x:c r="CP777" s="50" t="str">
        <x:f>IF(34&gt;'Настройки'!$B$3,"",IF(ISBLANK(AM777),IF('Настройки'!$B$9="Нулевой спрос",0,""),IF(AM777&lt;0,IF('Настройки'!$B$10="Исключить","",IF('Настройки'!$B$10="Абсолютные значения",ABS(AM777),AM777)),AM777)))</x:f>
      </x:c>
      <x:c r="CQ777" s="50" t="str">
        <x:f>IF(35&gt;'Настройки'!$B$3,"",IF(ISBLANK(AN777),IF('Настройки'!$B$9="Нулевой спрос",0,""),IF(AN777&lt;0,IF('Настройки'!$B$10="Исключить","",IF('Настройки'!$B$10="Абсолютные значения",ABS(AN777),AN777)),AN777)))</x:f>
      </x:c>
      <x:c r="CR777" s="50" t="str">
        <x:f>IF(36&gt;'Настройки'!$B$3,"",IF(ISBLANK(AO777),IF('Настройки'!$B$9="Нулевой спрос",0,""),IF(AO777&lt;0,IF('Настройки'!$B$10="Исключить","",IF('Настройки'!$B$10="Абсолютные значения",ABS(AO777),AO777)),AO777)))</x:f>
      </x:c>
      <x:c r="CS777" s="50" t="str">
        <x:f>IF(OR(1&gt;'Настройки'!$B$3,ISBLANK(BI777),BI777=0),"",BI777)</x:f>
      </x:c>
      <x:c r="CT777" s="50" t="str">
        <x:f>IF(OR(2&gt;'Настройки'!$B$3,ISBLANK(BJ777),BJ777=0),"",BJ777)</x:f>
      </x:c>
      <x:c r="CU777" s="50" t="str">
        <x:f>IF(OR(3&gt;'Настройки'!$B$3,ISBLANK(BK777),BK777=0),"",BK777)</x:f>
      </x:c>
      <x:c r="CV777" s="50" t="str">
        <x:f>IF(OR(4&gt;'Настройки'!$B$3,ISBLANK(BL777),BL777=0),"",BL777)</x:f>
      </x:c>
      <x:c r="CW777" s="50" t="str">
        <x:f>IF(OR(5&gt;'Настройки'!$B$3,ISBLANK(BM777),BM777=0),"",BM777)</x:f>
      </x:c>
      <x:c r="CX777" s="50" t="str">
        <x:f>IF(OR(6&gt;'Настройки'!$B$3,ISBLANK(BN777),BN777=0),"",BN777)</x:f>
      </x:c>
      <x:c r="CY777" s="50" t="str">
        <x:f>IF(OR(7&gt;'Настройки'!$B$3,ISBLANK(BO777),BO777=0),"",BO777)</x:f>
      </x:c>
      <x:c r="CZ777" s="50" t="str">
        <x:f>IF(OR(8&gt;'Настройки'!$B$3,ISBLANK(BP777),BP777=0),"",BP777)</x:f>
      </x:c>
      <x:c r="DA777" s="50" t="str">
        <x:f>IF(OR(9&gt;'Настройки'!$B$3,ISBLANK(BQ777),BQ777=0),"",BQ777)</x:f>
      </x:c>
      <x:c r="DB777" s="50" t="str">
        <x:f>IF(OR(10&gt;'Настройки'!$B$3,ISBLANK(BR777),BR777=0),"",BR777)</x:f>
      </x:c>
      <x:c r="DC777" s="50" t="str">
        <x:f>IF(OR(11&gt;'Настройки'!$B$3,ISBLANK(BS777),BS777=0),"",BS777)</x:f>
      </x:c>
      <x:c r="DD777" s="50" t="str">
        <x:f>IF(OR(12&gt;'Настройки'!$B$3,ISBLANK(BT777),BT777=0),"",BT777)</x:f>
      </x:c>
      <x:c r="DE777" s="50" t="str">
        <x:f>IF(OR(13&gt;'Настройки'!$B$3,ISBLANK(BU777),BU777=0),"",BU777)</x:f>
      </x:c>
      <x:c r="DF777" s="50" t="str">
        <x:f>IF(OR(14&gt;'Настройки'!$B$3,ISBLANK(BV777),BV777=0),"",BV777)</x:f>
      </x:c>
      <x:c r="DG777" s="50" t="str">
        <x:f>IF(OR(15&gt;'Настройки'!$B$3,ISBLANK(BW777),BW777=0),"",BW777)</x:f>
      </x:c>
      <x:c r="DH777" s="50" t="str">
        <x:f>IF(OR(16&gt;'Настройки'!$B$3,ISBLANK(BX777),BX777=0),"",BX777)</x:f>
      </x:c>
      <x:c r="DI777" s="50" t="str">
        <x:f>IF(OR(17&gt;'Настройки'!$B$3,ISBLANK(BY777),BY777=0),"",BY777)</x:f>
      </x:c>
      <x:c r="DJ777" s="50" t="str">
        <x:f>IF(OR(18&gt;'Настройки'!$B$3,ISBLANK(BZ777),BZ777=0),"",BZ777)</x:f>
      </x:c>
      <x:c r="DK777" s="50" t="str">
        <x:f>IF(OR(19&gt;'Настройки'!$B$3,ISBLANK(CA777),CA777=0),"",CA777)</x:f>
      </x:c>
      <x:c r="DL777" s="50" t="str">
        <x:f>IF(OR(20&gt;'Настройки'!$B$3,ISBLANK(CB777),CB777=0),"",CB777)</x:f>
      </x:c>
      <x:c r="DM777" s="50" t="str">
        <x:f>IF(OR(21&gt;'Настройки'!$B$3,ISBLANK(CC777),CC777=0),"",CC777)</x:f>
      </x:c>
      <x:c r="DN777" s="50" t="str">
        <x:f>IF(OR(22&gt;'Настройки'!$B$3,ISBLANK(CD777),CD777=0),"",CD777)</x:f>
      </x:c>
      <x:c r="DO777" s="50" t="str">
        <x:f>IF(OR(23&gt;'Настройки'!$B$3,ISBLANK(CE777),CE777=0),"",CE777)</x:f>
      </x:c>
      <x:c r="DP777" s="50" t="str">
        <x:f>IF(OR(24&gt;'Настройки'!$B$3,ISBLANK(CF777),CF777=0),"",CF777)</x:f>
      </x:c>
      <x:c r="DQ777" s="50" t="str">
        <x:f>IF(OR(25&gt;'Настройки'!$B$3,ISBLANK(CG777),CG777=0),"",CG777)</x:f>
      </x:c>
      <x:c r="DR777" s="50" t="str">
        <x:f>IF(OR(26&gt;'Настройки'!$B$3,ISBLANK(CH777),CH777=0),"",CH777)</x:f>
      </x:c>
      <x:c r="DS777" s="50" t="str">
        <x:f>IF(OR(27&gt;'Настройки'!$B$3,ISBLANK(CI777),CI777=0),"",CI777)</x:f>
      </x:c>
      <x:c r="DT777" s="50" t="str">
        <x:f>IF(OR(28&gt;'Настройки'!$B$3,ISBLANK(CJ777),CJ777=0),"",CJ777)</x:f>
      </x:c>
      <x:c r="DU777" s="50" t="str">
        <x:f>IF(OR(29&gt;'Настройки'!$B$3,ISBLANK(CK777),CK777=0),"",CK777)</x:f>
      </x:c>
      <x:c r="DV777" s="50" t="str">
        <x:f>IF(OR(30&gt;'Настройки'!$B$3,ISBLANK(CL777),CL777=0),"",CL777)</x:f>
      </x:c>
      <x:c r="DW777" s="50" t="str">
        <x:f>IF(OR(31&gt;'Настройки'!$B$3,ISBLANK(CM777),CM777=0),"",CM777)</x:f>
      </x:c>
      <x:c r="DX777" s="50" t="str">
        <x:f>IF(OR(32&gt;'Настройки'!$B$3,ISBLANK(CN777),CN777=0),"",CN777)</x:f>
      </x:c>
      <x:c r="DY777" s="50" t="str">
        <x:f>IF(OR(33&gt;'Настройки'!$B$3,ISBLANK(CO777),CO777=0),"",CO777)</x:f>
      </x:c>
      <x:c r="DZ777" s="50" t="str">
        <x:f>IF(OR(34&gt;'Настройки'!$B$3,ISBLANK(CP777),CP777=0),"",CP777)</x:f>
      </x:c>
      <x:c r="EA777" s="50" t="str">
        <x:f>IF(OR(35&gt;'Настройки'!$B$3,ISBLANK(CQ777),CQ777=0),"",CQ777)</x:f>
      </x:c>
      <x:c r="EB777" s="50" t="str">
        <x:f>IF(OR(36&gt;'Настройки'!$B$3,ISBLANK(CR777),CR777=0),"",CR777)</x:f>
      </x:c>
      <x:c r="EC777" s="50" t="str">
        <x:f>IF(A777="","",IF(OR(BB777="AZ",BB777="BZ"),10000+ROW(),IF(AZ777&gt;'Настройки'!$B$11,20000+ROW(),IF(BF777&lt;&gt;"Обычный",30000+ROW(),IF(AX777&lt;=0,40000+ROW(),"")))))</x:f>
      </x:c>
      <x:c r="ED777" s="50" t="str">
        <x:f>IF(EC777="","",COUNTIFS($EC$2:$EC$1001,"&gt;0",$EC$2:$EC$1001,"&lt;"&amp;EC777)+1)</x:f>
      </x:c>
    </x:row>
    <x:row r="778">
      <x:c r="A778" s="115"/>
      <x:c r="B778" s="115"/>
      <x:c r="C778" s="115"/>
      <x:c r="D778" s="118"/>
      <x:c r="E778" s="118"/>
      <x:c r="F778" s="118"/>
      <x:c r="G778" s="118"/>
      <x:c r="H778" s="118"/>
      <x:c r="I778" s="118"/>
      <x:c r="J778" s="118"/>
      <x:c r="K778" s="118"/>
      <x:c r="L778" s="118"/>
      <x:c r="M778" s="118"/>
      <x:c r="N778" s="118"/>
      <x:c r="O778" s="118"/>
      <x:c r="P778" s="118"/>
      <x:c r="Q778" s="118"/>
      <x:c r="R778" s="118"/>
      <x:c r="S778" s="118"/>
      <x:c r="T778" s="118"/>
      <x:c r="U778" s="118"/>
      <x:c r="V778" s="118"/>
      <x:c r="W778" s="118"/>
      <x:c r="X778" s="118"/>
      <x:c r="Y778" s="118"/>
      <x:c r="Z778" s="118"/>
      <x:c r="AA778" s="118"/>
      <x:c r="AB778" s="118"/>
      <x:c r="AC778" s="118"/>
      <x:c r="AD778" s="118"/>
      <x:c r="AE778" s="118"/>
      <x:c r="AF778" s="118"/>
      <x:c r="AG778" s="118"/>
      <x:c r="AH778" s="118"/>
      <x:c r="AI778" s="118"/>
      <x:c r="AJ778" s="118"/>
      <x:c r="AK778" s="118"/>
      <x:c r="AL778" s="118"/>
      <x:c r="AM778" s="118"/>
      <x:c r="AN778" s="118"/>
      <x:c r="AO778" s="118"/>
      <x:c r="AP778" s="115"/>
      <x:c r="AQ778" s="49" t="str">
        <x:f>IF(A778="","",COUNT(BI778:INDEX(BI778:CR778,1,'Настройки'!$B$3)))</x:f>
      </x:c>
      <x:c r="AR778" s="49" t="str">
        <x:f>IF(A778="","",SUM(BI778:INDEX(BI778:CR778,1,'Настройки'!$B$3)))</x:f>
      </x:c>
      <x:c r="AS778" s="58" t="str">
        <x:f>IF(A778="","",IF('Настройки'!$B$4="Стоимость потребления",AR778*D778,IF('Настройки'!$B$4="Количество",AR778,E778)))</x:f>
      </x:c>
      <x:c r="AT778" s="61" t="str">
        <x:f>IF(OR(A778="",AS778&lt;0,SUM($AS$2:$AS$1001)&lt;=0),"",AS778/SUM($AS$2:$AS$1001))</x:f>
      </x:c>
      <x:c r="AU778" s="61" t="str">
        <x:f>IF(OR(A778="",AS778&lt;0,SUM($AS$2:$AS$1001)&lt;=0),"",SUMIFS($AS$2:$AS$1001,$AS$2:$AS$1001,"&gt;"&amp;AS778)/SUM($AS$2:$AS$1001))</x:f>
      </x:c>
      <x:c r="AV778" s="61" t="str">
        <x:f>IF(OR(A778="",AS778&lt;0,SUM($AS$2:$AS$1001)&lt;=0),"",SUMIFS($AS$2:$AS$1001,$AS$2:$AS$1001,"&gt;="&amp;AS778)/SUM($AS$2:$AS$1001))</x:f>
      </x:c>
      <x:c r="AW778" s="49" t="str">
        <x:f>IF(A778="","",IF(SUM($AS$2:$AS$1001)&lt;=0,"Не определён",IF(AS778&lt;0,"Исключение",IF(AU778&lt;'Настройки'!$B$5,"A",IF(AU778&lt;'Настройки'!$B$6,"B","C")))))</x:f>
      </x:c>
      <x:c r="AX778" s="58" t="str">
        <x:f>IF(A778="","",IF(AQ778=0,"",AVERAGE(BI778:INDEX(BI778:CR778,1,'Настройки'!$B$3))))</x:f>
      </x:c>
      <x:c r="AY778" s="58" t="str">
        <x:f>IF(OR(A778="",AQ778=0),"",STDEVP(BI778:INDEX(BI778:CR778,1,'Настройки'!$B$3)))</x:f>
      </x:c>
      <x:c r="AZ778" s="61" t="str">
        <x:f>IF(OR(A778="",AQ778&lt;'Настройки'!$B$12,AX778&lt;=0,AND('Настройки'!$B$10="Блокировать",COUNTIF(F778:INDEX(F778:AO778,1,'Настройки'!$B$3),"&lt;0")&gt;0)),"",AY778/ABS(AX778))</x:f>
      </x:c>
      <x:c r="BA778" s="49" t="str">
        <x:f>IF(A778="","",IF(AND('Настройки'!$B$10="Блокировать",COUNTIF(F778:INDEX(F778:AO778,1,'Настройки'!$B$3),"&lt;0")&gt;0),"Не определён",IF(AQ778&lt;'Настройки'!$B$12,"Не определён",IF(AX778=0,"Нет спроса",IF(AX778&lt;0,"Не определён",IF(AZ778&lt;='Настройки'!$B$7,"X",IF(AZ778&lt;='Настройки'!$B$8,"Y","Z")))))))</x:f>
      </x:c>
      <x:c r="BB778" s="49" t="str">
        <x:f>IF(OR(A778="",LEN(AW778)&lt;&gt;1,LEN(BA778)&lt;&gt;1),"",AW778&amp;BA778)</x:f>
      </x:c>
      <x:c r="BC778" s="61" t="str">
        <x:f>IF(OR(A778="",AQ778=0),"",(COUNT(BI778:INDEX(BI778:CR778,1,'Настройки'!$B$3))-COUNT(CS778:INDEX(CS778:EB778,1,'Настройки'!$B$3)))/AQ778)</x:f>
      </x:c>
      <x:c r="BD778" s="64" t="str">
        <x:f>IF(OR(A778="",COUNT(CS778:INDEX(CS778:EB778,1,'Настройки'!$B$3))=0),"",AQ778/COUNT(CS778:INDEX(CS778:EB778,1,'Настройки'!$B$3)))</x:f>
      </x:c>
      <x:c r="BE778" s="64" t="str">
        <x:f>IF(OR(A778="",COUNT(CS778:INDEX(CS778:EB778,1,'Настройки'!$B$3))=0),"",IF(AVERAGE(CS778:INDEX(CS778:EB778,1,'Настройки'!$B$3))=0,"",(STDEVP(CS778:INDEX(CS778:EB778,1,'Настройки'!$B$3))/ABS(AVERAGE(CS778:INDEX(CS778:EB778,1,'Настройки'!$B$3))))^2))</x:f>
      </x:c>
      <x:c r="BF778" s="49" t="str">
        <x:f>IF(A778="","",IF(AQ778&lt;3,"Недостаточно",IF(AQ778&lt;6,"Предварительный","Обычный")))</x:f>
      </x:c>
      <x:c r="BG778" s="49" t="str">
        <x:f>IF(A778="","",IF(COUNTIF(F778:INDEX(F778:AO778,1,'Настройки'!$B$3),"&lt;0")&gt;0,IF('Настройки'!$B$10="Блокировать","Отрицательный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"),"")&amp;IF(AQ778&lt;3,"Недостаточно истории. ",IF(AQ778&lt;6,"Предварительная классификация. ",""))&amp;IF(AX778=0,"Нет спроса за горизонт. ","")&amp;IF(AZ778&gt;'Настройки'!$B$11,"Экстремальная вариативность. ",""))</x:f>
      </x:c>
      <x:c r="BH778" s="49" t="str">
        <x:f>IF(A778="","",IFERROR(VLOOKUP(BB778,'Настройки'!$D$3:$E$11,2,FALSE),"Сначала проверьте исходные данные и историю спроса.")&amp;" Уточните срок поставки, MOQ и критичность.")</x:f>
      </x:c>
      <x:c r="BI778" s="50" t="str">
        <x:f>IF(1&gt;'Настройки'!$B$3,"",IF(ISBLANK(F778),IF('Настройки'!$B$9="Нулевой спрос",0,""),IF(F778&lt;0,IF('Настройки'!$B$10="Исключить","",IF('Настройки'!$B$10="Абсолютные значения",ABS(F778),F778)),F778)))</x:f>
      </x:c>
      <x:c r="BJ778" s="50" t="str">
        <x:f>IF(2&gt;'Настройки'!$B$3,"",IF(ISBLANK(G778),IF('Настройки'!$B$9="Нулевой спрос",0,""),IF(G778&lt;0,IF('Настройки'!$B$10="Исключить","",IF('Настройки'!$B$10="Абсолютные значения",ABS(G778),G778)),G778)))</x:f>
      </x:c>
      <x:c r="BK778" s="50" t="str">
        <x:f>IF(3&gt;'Настройки'!$B$3,"",IF(ISBLANK(H778),IF('Настройки'!$B$9="Нулевой спрос",0,""),IF(H778&lt;0,IF('Настройки'!$B$10="Исключить","",IF('Настройки'!$B$10="Абсолютные значения",ABS(H778),H778)),H778)))</x:f>
      </x:c>
      <x:c r="BL778" s="50" t="str">
        <x:f>IF(4&gt;'Настройки'!$B$3,"",IF(ISBLANK(I778),IF('Настройки'!$B$9="Нулевой спрос",0,""),IF(I778&lt;0,IF('Настройки'!$B$10="Исключить","",IF('Настройки'!$B$10="Абсолютные значения",ABS(I778),I778)),I778)))</x:f>
      </x:c>
      <x:c r="BM778" s="50" t="str">
        <x:f>IF(5&gt;'Настройки'!$B$3,"",IF(ISBLANK(J778),IF('Настройки'!$B$9="Нулевой спрос",0,""),IF(J778&lt;0,IF('Настройки'!$B$10="Исключить","",IF('Настройки'!$B$10="Абсолютные значения",ABS(J778),J778)),J778)))</x:f>
      </x:c>
      <x:c r="BN778" s="50" t="str">
        <x:f>IF(6&gt;'Настройки'!$B$3,"",IF(ISBLANK(K778),IF('Настройки'!$B$9="Нулевой спрос",0,""),IF(K778&lt;0,IF('Настройки'!$B$10="Исключить","",IF('Настройки'!$B$10="Абсолютные значения",ABS(K778),K778)),K778)))</x:f>
      </x:c>
      <x:c r="BO778" s="50" t="str">
        <x:f>IF(7&gt;'Настройки'!$B$3,"",IF(ISBLANK(L778),IF('Настройки'!$B$9="Нулевой спрос",0,""),IF(L778&lt;0,IF('Настройки'!$B$10="Исключить","",IF('Настройки'!$B$10="Абсолютные значения",ABS(L778),L778)),L778)))</x:f>
      </x:c>
      <x:c r="BP778" s="50" t="str">
        <x:f>IF(8&gt;'Настройки'!$B$3,"",IF(ISBLANK(M778),IF('Настройки'!$B$9="Нулевой спрос",0,""),IF(M778&lt;0,IF('Настройки'!$B$10="Исключить","",IF('Настройки'!$B$10="Абсолютные значения",ABS(M778),M778)),M778)))</x:f>
      </x:c>
      <x:c r="BQ778" s="50" t="str">
        <x:f>IF(9&gt;'Настройки'!$B$3,"",IF(ISBLANK(N778),IF('Настройки'!$B$9="Нулевой спрос",0,""),IF(N778&lt;0,IF('Настройки'!$B$10="Исключить","",IF('Настройки'!$B$10="Абсолютные значения",ABS(N778),N778)),N778)))</x:f>
      </x:c>
      <x:c r="BR778" s="50" t="str">
        <x:f>IF(10&gt;'Настройки'!$B$3,"",IF(ISBLANK(O778),IF('Настройки'!$B$9="Нулевой спрос",0,""),IF(O778&lt;0,IF('Настройки'!$B$10="Исключить","",IF('Настройки'!$B$10="Абсолютные значения",ABS(O778),O778)),O778)))</x:f>
      </x:c>
      <x:c r="BS778" s="50" t="str">
        <x:f>IF(11&gt;'Настройки'!$B$3,"",IF(ISBLANK(P778),IF('Настройки'!$B$9="Нулевой спрос",0,""),IF(P778&lt;0,IF('Настройки'!$B$10="Исключить","",IF('Настройки'!$B$10="Абсолютные значения",ABS(P778),P778)),P778)))</x:f>
      </x:c>
      <x:c r="BT778" s="50" t="str">
        <x:f>IF(12&gt;'Настройки'!$B$3,"",IF(ISBLANK(Q778),IF('Настройки'!$B$9="Нулевой спрос",0,""),IF(Q778&lt;0,IF('Настройки'!$B$10="Исключить","",IF('Настройки'!$B$10="Абсолютные значения",ABS(Q778),Q778)),Q778)))</x:f>
      </x:c>
      <x:c r="BU778" s="50" t="str">
        <x:f>IF(13&gt;'Настройки'!$B$3,"",IF(ISBLANK(R778),IF('Настройки'!$B$9="Нулевой спрос",0,""),IF(R778&lt;0,IF('Настройки'!$B$10="Исключить","",IF('Настройки'!$B$10="Абсолютные значения",ABS(R778),R778)),R778)))</x:f>
      </x:c>
      <x:c r="BV778" s="50" t="str">
        <x:f>IF(14&gt;'Настройки'!$B$3,"",IF(ISBLANK(S778),IF('Настройки'!$B$9="Нулевой спрос",0,""),IF(S778&lt;0,IF('Настройки'!$B$10="Исключить","",IF('Настройки'!$B$10="Абсолютные значения",ABS(S778),S778)),S778)))</x:f>
      </x:c>
      <x:c r="BW778" s="50" t="str">
        <x:f>IF(15&gt;'Настройки'!$B$3,"",IF(ISBLANK(T778),IF('Настройки'!$B$9="Нулевой спрос",0,""),IF(T778&lt;0,IF('Настройки'!$B$10="Исключить","",IF('Настройки'!$B$10="Абсолютные значения",ABS(T778),T778)),T778)))</x:f>
      </x:c>
      <x:c r="BX778" s="50" t="str">
        <x:f>IF(16&gt;'Настройки'!$B$3,"",IF(ISBLANK(U778),IF('Настройки'!$B$9="Нулевой спрос",0,""),IF(U778&lt;0,IF('Настройки'!$B$10="Исключить","",IF('Настройки'!$B$10="Абсолютные значения",ABS(U778),U778)),U778)))</x:f>
      </x:c>
      <x:c r="BY778" s="50" t="str">
        <x:f>IF(17&gt;'Настройки'!$B$3,"",IF(ISBLANK(V778),IF('Настройки'!$B$9="Нулевой спрос",0,""),IF(V778&lt;0,IF('Настройки'!$B$10="Исключить","",IF('Настройки'!$B$10="Абсолютные значения",ABS(V778),V778)),V778)))</x:f>
      </x:c>
      <x:c r="BZ778" s="50" t="str">
        <x:f>IF(18&gt;'Настройки'!$B$3,"",IF(ISBLANK(W778),IF('Настройки'!$B$9="Нулевой спрос",0,""),IF(W778&lt;0,IF('Настройки'!$B$10="Исключить","",IF('Настройки'!$B$10="Абсолютные значения",ABS(W778),W778)),W778)))</x:f>
      </x:c>
      <x:c r="CA778" s="50" t="str">
        <x:f>IF(19&gt;'Настройки'!$B$3,"",IF(ISBLANK(X778),IF('Настройки'!$B$9="Нулевой спрос",0,""),IF(X778&lt;0,IF('Настройки'!$B$10="Исключить","",IF('Настройки'!$B$10="Абсолютные значения",ABS(X778),X778)),X778)))</x:f>
      </x:c>
      <x:c r="CB778" s="50" t="str">
        <x:f>IF(20&gt;'Настройки'!$B$3,"",IF(ISBLANK(Y778),IF('Настройки'!$B$9="Нулевой спрос",0,""),IF(Y778&lt;0,IF('Настройки'!$B$10="Исключить","",IF('Настройки'!$B$10="Абсолютные значения",ABS(Y778),Y778)),Y778)))</x:f>
      </x:c>
      <x:c r="CC778" s="50" t="str">
        <x:f>IF(21&gt;'Настройки'!$B$3,"",IF(ISBLANK(Z778),IF('Настройки'!$B$9="Нулевой спрос",0,""),IF(Z778&lt;0,IF('Настройки'!$B$10="Исключить","",IF('Настройки'!$B$10="Абсолютные значения",ABS(Z778),Z778)),Z778)))</x:f>
      </x:c>
      <x:c r="CD778" s="50" t="str">
        <x:f>IF(22&gt;'Настройки'!$B$3,"",IF(ISBLANK(AA778),IF('Настройки'!$B$9="Нулевой спрос",0,""),IF(AA778&lt;0,IF('Настройки'!$B$10="Исключить","",IF('Настройки'!$B$10="Абсолютные значения",ABS(AA778),AA778)),AA778)))</x:f>
      </x:c>
      <x:c r="CE778" s="50" t="str">
        <x:f>IF(23&gt;'Настройки'!$B$3,"",IF(ISBLANK(AB778),IF('Настройки'!$B$9="Нулевой спрос",0,""),IF(AB778&lt;0,IF('Настройки'!$B$10="Исключить","",IF('Настройки'!$B$10="Абсолютные значения",ABS(AB778),AB778)),AB778)))</x:f>
      </x:c>
      <x:c r="CF778" s="50" t="str">
        <x:f>IF(24&gt;'Настройки'!$B$3,"",IF(ISBLANK(AC778),IF('Настройки'!$B$9="Нулевой спрос",0,""),IF(AC778&lt;0,IF('Настройки'!$B$10="Исключить","",IF('Настройки'!$B$10="Абсолютные значения",ABS(AC778),AC778)),AC778)))</x:f>
      </x:c>
      <x:c r="CG778" s="50" t="str">
        <x:f>IF(25&gt;'Настройки'!$B$3,"",IF(ISBLANK(AD778),IF('Настройки'!$B$9="Нулевой спрос",0,""),IF(AD778&lt;0,IF('Настройки'!$B$10="Исключить","",IF('Настройки'!$B$10="Абсолютные значения",ABS(AD778),AD778)),AD778)))</x:f>
      </x:c>
      <x:c r="CH778" s="50" t="str">
        <x:f>IF(26&gt;'Настройки'!$B$3,"",IF(ISBLANK(AE778),IF('Настройки'!$B$9="Нулевой спрос",0,""),IF(AE778&lt;0,IF('Настройки'!$B$10="Исключить","",IF('Настройки'!$B$10="Абсолютные значения",ABS(AE778),AE778)),AE778)))</x:f>
      </x:c>
      <x:c r="CI778" s="50" t="str">
        <x:f>IF(27&gt;'Настройки'!$B$3,"",IF(ISBLANK(AF778),IF('Настройки'!$B$9="Нулевой спрос",0,""),IF(AF778&lt;0,IF('Настройки'!$B$10="Исключить","",IF('Настройки'!$B$10="Абсолютные значения",ABS(AF778),AF778)),AF778)))</x:f>
      </x:c>
      <x:c r="CJ778" s="50" t="str">
        <x:f>IF(28&gt;'Настройки'!$B$3,"",IF(ISBLANK(AG778),IF('Настройки'!$B$9="Нулевой спрос",0,""),IF(AG778&lt;0,IF('Настройки'!$B$10="Исключить","",IF('Настройки'!$B$10="Абсолютные значения",ABS(AG778),AG778)),AG778)))</x:f>
      </x:c>
      <x:c r="CK778" s="50" t="str">
        <x:f>IF(29&gt;'Настройки'!$B$3,"",IF(ISBLANK(AH778),IF('Настройки'!$B$9="Нулевой спрос",0,""),IF(AH778&lt;0,IF('Настройки'!$B$10="Исключить","",IF('Настройки'!$B$10="Абсолютные значения",ABS(AH778),AH778)),AH778)))</x:f>
      </x:c>
      <x:c r="CL778" s="50" t="str">
        <x:f>IF(30&gt;'Настройки'!$B$3,"",IF(ISBLANK(AI778),IF('Настройки'!$B$9="Нулевой спрос",0,""),IF(AI778&lt;0,IF('Настройки'!$B$10="Исключить","",IF('Настройки'!$B$10="Абсолютные значения",ABS(AI778),AI778)),AI778)))</x:f>
      </x:c>
      <x:c r="CM778" s="50" t="str">
        <x:f>IF(31&gt;'Настройки'!$B$3,"",IF(ISBLANK(AJ778),IF('Настройки'!$B$9="Нулевой спрос",0,""),IF(AJ778&lt;0,IF('Настройки'!$B$10="Исключить","",IF('Настройки'!$B$10="Абсолютные значения",ABS(AJ778),AJ778)),AJ778)))</x:f>
      </x:c>
      <x:c r="CN778" s="50" t="str">
        <x:f>IF(32&gt;'Настройки'!$B$3,"",IF(ISBLANK(AK778),IF('Настройки'!$B$9="Нулевой спрос",0,""),IF(AK778&lt;0,IF('Настройки'!$B$10="Исключить","",IF('Настройки'!$B$10="Абсолютные значения",ABS(AK778),AK778)),AK778)))</x:f>
      </x:c>
      <x:c r="CO778" s="50" t="str">
        <x:f>IF(33&gt;'Настройки'!$B$3,"",IF(ISBLANK(AL778),IF('Настройки'!$B$9="Нулевой спрос",0,""),IF(AL778&lt;0,IF('Настройки'!$B$10="Исключить","",IF('Настройки'!$B$10="Абсолютные значения",ABS(AL778),AL778)),AL778)))</x:f>
      </x:c>
      <x:c r="CP778" s="50" t="str">
        <x:f>IF(34&gt;'Настройки'!$B$3,"",IF(ISBLANK(AM778),IF('Настройки'!$B$9="Нулевой спрос",0,""),IF(AM778&lt;0,IF('Настройки'!$B$10="Исключить","",IF('Настройки'!$B$10="Абсолютные значения",ABS(AM778),AM778)),AM778)))</x:f>
      </x:c>
      <x:c r="CQ778" s="50" t="str">
        <x:f>IF(35&gt;'Настройки'!$B$3,"",IF(ISBLANK(AN778),IF('Настройки'!$B$9="Нулевой спрос",0,""),IF(AN778&lt;0,IF('Настройки'!$B$10="Исключить","",IF('Настройки'!$B$10="Абсолютные значения",ABS(AN778),AN778)),AN778)))</x:f>
      </x:c>
      <x:c r="CR778" s="50" t="str">
        <x:f>IF(36&gt;'Настройки'!$B$3,"",IF(ISBLANK(AO778),IF('Настройки'!$B$9="Нулевой спрос",0,""),IF(AO778&lt;0,IF('Настройки'!$B$10="Исключить","",IF('Настройки'!$B$10="Абсолютные значения",ABS(AO778),AO778)),AO778)))</x:f>
      </x:c>
      <x:c r="CS778" s="50" t="str">
        <x:f>IF(OR(1&gt;'Настройки'!$B$3,ISBLANK(BI778),BI778=0),"",BI778)</x:f>
      </x:c>
      <x:c r="CT778" s="50" t="str">
        <x:f>IF(OR(2&gt;'Настройки'!$B$3,ISBLANK(BJ778),BJ778=0),"",BJ778)</x:f>
      </x:c>
      <x:c r="CU778" s="50" t="str">
        <x:f>IF(OR(3&gt;'Настройки'!$B$3,ISBLANK(BK778),BK778=0),"",BK778)</x:f>
      </x:c>
      <x:c r="CV778" s="50" t="str">
        <x:f>IF(OR(4&gt;'Настройки'!$B$3,ISBLANK(BL778),BL778=0),"",BL778)</x:f>
      </x:c>
      <x:c r="CW778" s="50" t="str">
        <x:f>IF(OR(5&gt;'Настройки'!$B$3,ISBLANK(BM778),BM778=0),"",BM778)</x:f>
      </x:c>
      <x:c r="CX778" s="50" t="str">
        <x:f>IF(OR(6&gt;'Настройки'!$B$3,ISBLANK(BN778),BN778=0),"",BN778)</x:f>
      </x:c>
      <x:c r="CY778" s="50" t="str">
        <x:f>IF(OR(7&gt;'Настройки'!$B$3,ISBLANK(BO778),BO778=0),"",BO778)</x:f>
      </x:c>
      <x:c r="CZ778" s="50" t="str">
        <x:f>IF(OR(8&gt;'Настройки'!$B$3,ISBLANK(BP778),BP778=0),"",BP778)</x:f>
      </x:c>
      <x:c r="DA778" s="50" t="str">
        <x:f>IF(OR(9&gt;'Настройки'!$B$3,ISBLANK(BQ778),BQ778=0),"",BQ778)</x:f>
      </x:c>
      <x:c r="DB778" s="50" t="str">
        <x:f>IF(OR(10&gt;'Настройки'!$B$3,ISBLANK(BR778),BR778=0),"",BR778)</x:f>
      </x:c>
      <x:c r="DC778" s="50" t="str">
        <x:f>IF(OR(11&gt;'Настройки'!$B$3,ISBLANK(BS778),BS778=0),"",BS778)</x:f>
      </x:c>
      <x:c r="DD778" s="50" t="str">
        <x:f>IF(OR(12&gt;'Настройки'!$B$3,ISBLANK(BT778),BT778=0),"",BT778)</x:f>
      </x:c>
      <x:c r="DE778" s="50" t="str">
        <x:f>IF(OR(13&gt;'Настройки'!$B$3,ISBLANK(BU778),BU778=0),"",BU778)</x:f>
      </x:c>
      <x:c r="DF778" s="50" t="str">
        <x:f>IF(OR(14&gt;'Настройки'!$B$3,ISBLANK(BV778),BV778=0),"",BV778)</x:f>
      </x:c>
      <x:c r="DG778" s="50" t="str">
        <x:f>IF(OR(15&gt;'Настройки'!$B$3,ISBLANK(BW778),BW778=0),"",BW778)</x:f>
      </x:c>
      <x:c r="DH778" s="50" t="str">
        <x:f>IF(OR(16&gt;'Настройки'!$B$3,ISBLANK(BX778),BX778=0),"",BX778)</x:f>
      </x:c>
      <x:c r="DI778" s="50" t="str">
        <x:f>IF(OR(17&gt;'Настройки'!$B$3,ISBLANK(BY778),BY778=0),"",BY778)</x:f>
      </x:c>
      <x:c r="DJ778" s="50" t="str">
        <x:f>IF(OR(18&gt;'Настройки'!$B$3,ISBLANK(BZ778),BZ778=0),"",BZ778)</x:f>
      </x:c>
      <x:c r="DK778" s="50" t="str">
        <x:f>IF(OR(19&gt;'Настройки'!$B$3,ISBLANK(CA778),CA778=0),"",CA778)</x:f>
      </x:c>
      <x:c r="DL778" s="50" t="str">
        <x:f>IF(OR(20&gt;'Настройки'!$B$3,ISBLANK(CB778),CB778=0),"",CB778)</x:f>
      </x:c>
      <x:c r="DM778" s="50" t="str">
        <x:f>IF(OR(21&gt;'Настройки'!$B$3,ISBLANK(CC778),CC778=0),"",CC778)</x:f>
      </x:c>
      <x:c r="DN778" s="50" t="str">
        <x:f>IF(OR(22&gt;'Настройки'!$B$3,ISBLANK(CD778),CD778=0),"",CD778)</x:f>
      </x:c>
      <x:c r="DO778" s="50" t="str">
        <x:f>IF(OR(23&gt;'Настройки'!$B$3,ISBLANK(CE778),CE778=0),"",CE778)</x:f>
      </x:c>
      <x:c r="DP778" s="50" t="str">
        <x:f>IF(OR(24&gt;'Настройки'!$B$3,ISBLANK(CF778),CF778=0),"",CF778)</x:f>
      </x:c>
      <x:c r="DQ778" s="50" t="str">
        <x:f>IF(OR(25&gt;'Настройки'!$B$3,ISBLANK(CG778),CG778=0),"",CG778)</x:f>
      </x:c>
      <x:c r="DR778" s="50" t="str">
        <x:f>IF(OR(26&gt;'Настройки'!$B$3,ISBLANK(CH778),CH778=0),"",CH778)</x:f>
      </x:c>
      <x:c r="DS778" s="50" t="str">
        <x:f>IF(OR(27&gt;'Настройки'!$B$3,ISBLANK(CI778),CI778=0),"",CI778)</x:f>
      </x:c>
      <x:c r="DT778" s="50" t="str">
        <x:f>IF(OR(28&gt;'Настройки'!$B$3,ISBLANK(CJ778),CJ778=0),"",CJ778)</x:f>
      </x:c>
      <x:c r="DU778" s="50" t="str">
        <x:f>IF(OR(29&gt;'Настройки'!$B$3,ISBLANK(CK778),CK778=0),"",CK778)</x:f>
      </x:c>
      <x:c r="DV778" s="50" t="str">
        <x:f>IF(OR(30&gt;'Настройки'!$B$3,ISBLANK(CL778),CL778=0),"",CL778)</x:f>
      </x:c>
      <x:c r="DW778" s="50" t="str">
        <x:f>IF(OR(31&gt;'Настройки'!$B$3,ISBLANK(CM778),CM778=0),"",CM778)</x:f>
      </x:c>
      <x:c r="DX778" s="50" t="str">
        <x:f>IF(OR(32&gt;'Настройки'!$B$3,ISBLANK(CN778),CN778=0),"",CN778)</x:f>
      </x:c>
      <x:c r="DY778" s="50" t="str">
        <x:f>IF(OR(33&gt;'Настройки'!$B$3,ISBLANK(CO778),CO778=0),"",CO778)</x:f>
      </x:c>
      <x:c r="DZ778" s="50" t="str">
        <x:f>IF(OR(34&gt;'Настройки'!$B$3,ISBLANK(CP778),CP778=0),"",CP778)</x:f>
      </x:c>
      <x:c r="EA778" s="50" t="str">
        <x:f>IF(OR(35&gt;'Настройки'!$B$3,ISBLANK(CQ778),CQ778=0),"",CQ778)</x:f>
      </x:c>
      <x:c r="EB778" s="50" t="str">
        <x:f>IF(OR(36&gt;'Настройки'!$B$3,ISBLANK(CR778),CR778=0),"",CR778)</x:f>
      </x:c>
      <x:c r="EC778" s="50" t="str">
        <x:f>IF(A778="","",IF(OR(BB778="AZ",BB778="BZ"),10000+ROW(),IF(AZ778&gt;'Настройки'!$B$11,20000+ROW(),IF(BF778&lt;&gt;"Обычный",30000+ROW(),IF(AX778&lt;=0,40000+ROW(),"")))))</x:f>
      </x:c>
      <x:c r="ED778" s="50" t="str">
        <x:f>IF(EC778="","",COUNTIFS($EC$2:$EC$1001,"&gt;0",$EC$2:$EC$1001,"&lt;"&amp;EC778)+1)</x:f>
      </x:c>
    </x:row>
    <x:row r="779">
      <x:c r="A779" s="115"/>
      <x:c r="B779" s="115"/>
      <x:c r="C779" s="115"/>
      <x:c r="D779" s="118"/>
      <x:c r="E779" s="118"/>
      <x:c r="F779" s="118"/>
      <x:c r="G779" s="118"/>
      <x:c r="H779" s="118"/>
      <x:c r="I779" s="118"/>
      <x:c r="J779" s="118"/>
      <x:c r="K779" s="118"/>
      <x:c r="L779" s="118"/>
      <x:c r="M779" s="118"/>
      <x:c r="N779" s="118"/>
      <x:c r="O779" s="118"/>
      <x:c r="P779" s="118"/>
      <x:c r="Q779" s="118"/>
      <x:c r="R779" s="118"/>
      <x:c r="S779" s="118"/>
      <x:c r="T779" s="118"/>
      <x:c r="U779" s="118"/>
      <x:c r="V779" s="118"/>
      <x:c r="W779" s="118"/>
      <x:c r="X779" s="118"/>
      <x:c r="Y779" s="118"/>
      <x:c r="Z779" s="118"/>
      <x:c r="AA779" s="118"/>
      <x:c r="AB779" s="118"/>
      <x:c r="AC779" s="118"/>
      <x:c r="AD779" s="118"/>
      <x:c r="AE779" s="118"/>
      <x:c r="AF779" s="118"/>
      <x:c r="AG779" s="118"/>
      <x:c r="AH779" s="118"/>
      <x:c r="AI779" s="118"/>
      <x:c r="AJ779" s="118"/>
      <x:c r="AK779" s="118"/>
      <x:c r="AL779" s="118"/>
      <x:c r="AM779" s="118"/>
      <x:c r="AN779" s="118"/>
      <x:c r="AO779" s="118"/>
      <x:c r="AP779" s="115"/>
      <x:c r="AQ779" s="49" t="str">
        <x:f>IF(A779="","",COUNT(BI779:INDEX(BI779:CR779,1,'Настройки'!$B$3)))</x:f>
      </x:c>
      <x:c r="AR779" s="49" t="str">
        <x:f>IF(A779="","",SUM(BI779:INDEX(BI779:CR779,1,'Настройки'!$B$3)))</x:f>
      </x:c>
      <x:c r="AS779" s="58" t="str">
        <x:f>IF(A779="","",IF('Настройки'!$B$4="Стоимость потребления",AR779*D779,IF('Настройки'!$B$4="Количество",AR779,E779)))</x:f>
      </x:c>
      <x:c r="AT779" s="61" t="str">
        <x:f>IF(OR(A779="",AS779&lt;0,SUM($AS$2:$AS$1001)&lt;=0),"",AS779/SUM($AS$2:$AS$1001))</x:f>
      </x:c>
      <x:c r="AU779" s="61" t="str">
        <x:f>IF(OR(A779="",AS779&lt;0,SUM($AS$2:$AS$1001)&lt;=0),"",SUMIFS($AS$2:$AS$1001,$AS$2:$AS$1001,"&gt;"&amp;AS779)/SUM($AS$2:$AS$1001))</x:f>
      </x:c>
      <x:c r="AV779" s="61" t="str">
        <x:f>IF(OR(A779="",AS779&lt;0,SUM($AS$2:$AS$1001)&lt;=0),"",SUMIFS($AS$2:$AS$1001,$AS$2:$AS$1001,"&gt;="&amp;AS779)/SUM($AS$2:$AS$1001))</x:f>
      </x:c>
      <x:c r="AW779" s="49" t="str">
        <x:f>IF(A779="","",IF(SUM($AS$2:$AS$1001)&lt;=0,"Не определён",IF(AS779&lt;0,"Исключение",IF(AU779&lt;'Настройки'!$B$5,"A",IF(AU779&lt;'Настройки'!$B$6,"B","C")))))</x:f>
      </x:c>
      <x:c r="AX779" s="58" t="str">
        <x:f>IF(A779="","",IF(AQ779=0,"",AVERAGE(BI779:INDEX(BI779:CR779,1,'Настройки'!$B$3))))</x:f>
      </x:c>
      <x:c r="AY779" s="58" t="str">
        <x:f>IF(OR(A779="",AQ779=0),"",STDEVP(BI779:INDEX(BI779:CR779,1,'Настройки'!$B$3)))</x:f>
      </x:c>
      <x:c r="AZ779" s="61" t="str">
        <x:f>IF(OR(A779="",AQ779&lt;'Настройки'!$B$12,AX779&lt;=0,AND('Настройки'!$B$10="Блокировать",COUNTIF(F779:INDEX(F779:AO779,1,'Настройки'!$B$3),"&lt;0")&gt;0)),"",AY779/ABS(AX779))</x:f>
      </x:c>
      <x:c r="BA779" s="49" t="str">
        <x:f>IF(A779="","",IF(AND('Настройки'!$B$10="Блокировать",COUNTIF(F779:INDEX(F779:AO779,1,'Настройки'!$B$3),"&lt;0")&gt;0),"Не определён",IF(AQ779&lt;'Настройки'!$B$12,"Не определён",IF(AX779=0,"Нет спроса",IF(AX779&lt;0,"Не определён",IF(AZ779&lt;='Настройки'!$B$7,"X",IF(AZ779&lt;='Настройки'!$B$8,"Y","Z")))))))</x:f>
      </x:c>
      <x:c r="BB779" s="49" t="str">
        <x:f>IF(OR(A779="",LEN(AW779)&lt;&gt;1,LEN(BA779)&lt;&gt;1),"",AW779&amp;BA779)</x:f>
      </x:c>
      <x:c r="BC779" s="61" t="str">
        <x:f>IF(OR(A779="",AQ779=0),"",(COUNT(BI779:INDEX(BI779:CR779,1,'Настройки'!$B$3))-COUNT(CS779:INDEX(CS779:EB779,1,'Настройки'!$B$3)))/AQ779)</x:f>
      </x:c>
      <x:c r="BD779" s="64" t="str">
        <x:f>IF(OR(A779="",COUNT(CS779:INDEX(CS779:EB779,1,'Настройки'!$B$3))=0),"",AQ779/COUNT(CS779:INDEX(CS779:EB779,1,'Настройки'!$B$3)))</x:f>
      </x:c>
      <x:c r="BE779" s="64" t="str">
        <x:f>IF(OR(A779="",COUNT(CS779:INDEX(CS779:EB779,1,'Настройки'!$B$3))=0),"",IF(AVERAGE(CS779:INDEX(CS779:EB779,1,'Настройки'!$B$3))=0,"",(STDEVP(CS779:INDEX(CS779:EB779,1,'Настройки'!$B$3))/ABS(AVERAGE(CS779:INDEX(CS779:EB779,1,'Настройки'!$B$3))))^2))</x:f>
      </x:c>
      <x:c r="BF779" s="49" t="str">
        <x:f>IF(A779="","",IF(AQ779&lt;3,"Недостаточно",IF(AQ779&lt;6,"Предварительный","Обычный")))</x:f>
      </x:c>
      <x:c r="BG779" s="49" t="str">
        <x:f>IF(A779="","",IF(COUNTIF(F779:INDEX(F779:AO779,1,'Настройки'!$B$3),"&lt;0")&gt;0,IF('Настройки'!$B$10="Блокировать","Отрицательный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"),"")&amp;IF(AQ779&lt;3,"Недостаточно истории. ",IF(AQ779&lt;6,"Предварительная классификация. ",""))&amp;IF(AX779=0,"Нет спроса за горизонт. ","")&amp;IF(AZ779&gt;'Настройки'!$B$11,"Экстремальная вариативность. ",""))</x:f>
      </x:c>
      <x:c r="BH779" s="49" t="str">
        <x:f>IF(A779="","",IFERROR(VLOOKUP(BB779,'Настройки'!$D$3:$E$11,2,FALSE),"Сначала проверьте исходные данные и историю спроса.")&amp;" Уточните срок поставки, MOQ и критичность.")</x:f>
      </x:c>
      <x:c r="BI779" s="50" t="str">
        <x:f>IF(1&gt;'Настройки'!$B$3,"",IF(ISBLANK(F779),IF('Настройки'!$B$9="Нулевой спрос",0,""),IF(F779&lt;0,IF('Настройки'!$B$10="Исключить","",IF('Настройки'!$B$10="Абсолютные значения",ABS(F779),F779)),F779)))</x:f>
      </x:c>
      <x:c r="BJ779" s="50" t="str">
        <x:f>IF(2&gt;'Настройки'!$B$3,"",IF(ISBLANK(G779),IF('Настройки'!$B$9="Нулевой спрос",0,""),IF(G779&lt;0,IF('Настройки'!$B$10="Исключить","",IF('Настройки'!$B$10="Абсолютные значения",ABS(G779),G779)),G779)))</x:f>
      </x:c>
      <x:c r="BK779" s="50" t="str">
        <x:f>IF(3&gt;'Настройки'!$B$3,"",IF(ISBLANK(H779),IF('Настройки'!$B$9="Нулевой спрос",0,""),IF(H779&lt;0,IF('Настройки'!$B$10="Исключить","",IF('Настройки'!$B$10="Абсолютные значения",ABS(H779),H779)),H779)))</x:f>
      </x:c>
      <x:c r="BL779" s="50" t="str">
        <x:f>IF(4&gt;'Настройки'!$B$3,"",IF(ISBLANK(I779),IF('Настройки'!$B$9="Нулевой спрос",0,""),IF(I779&lt;0,IF('Настройки'!$B$10="Исключить","",IF('Настройки'!$B$10="Абсолютные значения",ABS(I779),I779)),I779)))</x:f>
      </x:c>
      <x:c r="BM779" s="50" t="str">
        <x:f>IF(5&gt;'Настройки'!$B$3,"",IF(ISBLANK(J779),IF('Настройки'!$B$9="Нулевой спрос",0,""),IF(J779&lt;0,IF('Настройки'!$B$10="Исключить","",IF('Настройки'!$B$10="Абсолютные значения",ABS(J779),J779)),J779)))</x:f>
      </x:c>
      <x:c r="BN779" s="50" t="str">
        <x:f>IF(6&gt;'Настройки'!$B$3,"",IF(ISBLANK(K779),IF('Настройки'!$B$9="Нулевой спрос",0,""),IF(K779&lt;0,IF('Настройки'!$B$10="Исключить","",IF('Настройки'!$B$10="Абсолютные значения",ABS(K779),K779)),K779)))</x:f>
      </x:c>
      <x:c r="BO779" s="50" t="str">
        <x:f>IF(7&gt;'Настройки'!$B$3,"",IF(ISBLANK(L779),IF('Настройки'!$B$9="Нулевой спрос",0,""),IF(L779&lt;0,IF('Настройки'!$B$10="Исключить","",IF('Настройки'!$B$10="Абсолютные значения",ABS(L779),L779)),L779)))</x:f>
      </x:c>
      <x:c r="BP779" s="50" t="str">
        <x:f>IF(8&gt;'Настройки'!$B$3,"",IF(ISBLANK(M779),IF('Настройки'!$B$9="Нулевой спрос",0,""),IF(M779&lt;0,IF('Настройки'!$B$10="Исключить","",IF('Настройки'!$B$10="Абсолютные значения",ABS(M779),M779)),M779)))</x:f>
      </x:c>
      <x:c r="BQ779" s="50" t="str">
        <x:f>IF(9&gt;'Настройки'!$B$3,"",IF(ISBLANK(N779),IF('Настройки'!$B$9="Нулевой спрос",0,""),IF(N779&lt;0,IF('Настройки'!$B$10="Исключить","",IF('Настройки'!$B$10="Абсолютные значения",ABS(N779),N779)),N779)))</x:f>
      </x:c>
      <x:c r="BR779" s="50" t="str">
        <x:f>IF(10&gt;'Настройки'!$B$3,"",IF(ISBLANK(O779),IF('Настройки'!$B$9="Нулевой спрос",0,""),IF(O779&lt;0,IF('Настройки'!$B$10="Исключить","",IF('Настройки'!$B$10="Абсолютные значения",ABS(O779),O779)),O779)))</x:f>
      </x:c>
      <x:c r="BS779" s="50" t="str">
        <x:f>IF(11&gt;'Настройки'!$B$3,"",IF(ISBLANK(P779),IF('Настройки'!$B$9="Нулевой спрос",0,""),IF(P779&lt;0,IF('Настройки'!$B$10="Исключить","",IF('Настройки'!$B$10="Абсолютные значения",ABS(P779),P779)),P779)))</x:f>
      </x:c>
      <x:c r="BT779" s="50" t="str">
        <x:f>IF(12&gt;'Настройки'!$B$3,"",IF(ISBLANK(Q779),IF('Настройки'!$B$9="Нулевой спрос",0,""),IF(Q779&lt;0,IF('Настройки'!$B$10="Исключить","",IF('Настройки'!$B$10="Абсолютные значения",ABS(Q779),Q779)),Q779)))</x:f>
      </x:c>
      <x:c r="BU779" s="50" t="str">
        <x:f>IF(13&gt;'Настройки'!$B$3,"",IF(ISBLANK(R779),IF('Настройки'!$B$9="Нулевой спрос",0,""),IF(R779&lt;0,IF('Настройки'!$B$10="Исключить","",IF('Настройки'!$B$10="Абсолютные значения",ABS(R779),R779)),R779)))</x:f>
      </x:c>
      <x:c r="BV779" s="50" t="str">
        <x:f>IF(14&gt;'Настройки'!$B$3,"",IF(ISBLANK(S779),IF('Настройки'!$B$9="Нулевой спрос",0,""),IF(S779&lt;0,IF('Настройки'!$B$10="Исключить","",IF('Настройки'!$B$10="Абсолютные значения",ABS(S779),S779)),S779)))</x:f>
      </x:c>
      <x:c r="BW779" s="50" t="str">
        <x:f>IF(15&gt;'Настройки'!$B$3,"",IF(ISBLANK(T779),IF('Настройки'!$B$9="Нулевой спрос",0,""),IF(T779&lt;0,IF('Настройки'!$B$10="Исключить","",IF('Настройки'!$B$10="Абсолютные значения",ABS(T779),T779)),T779)))</x:f>
      </x:c>
      <x:c r="BX779" s="50" t="str">
        <x:f>IF(16&gt;'Настройки'!$B$3,"",IF(ISBLANK(U779),IF('Настройки'!$B$9="Нулевой спрос",0,""),IF(U779&lt;0,IF('Настройки'!$B$10="Исключить","",IF('Настройки'!$B$10="Абсолютные значения",ABS(U779),U779)),U779)))</x:f>
      </x:c>
      <x:c r="BY779" s="50" t="str">
        <x:f>IF(17&gt;'Настройки'!$B$3,"",IF(ISBLANK(V779),IF('Настройки'!$B$9="Нулевой спрос",0,""),IF(V779&lt;0,IF('Настройки'!$B$10="Исключить","",IF('Настройки'!$B$10="Абсолютные значения",ABS(V779),V779)),V779)))</x:f>
      </x:c>
      <x:c r="BZ779" s="50" t="str">
        <x:f>IF(18&gt;'Настройки'!$B$3,"",IF(ISBLANK(W779),IF('Настройки'!$B$9="Нулевой спрос",0,""),IF(W779&lt;0,IF('Настройки'!$B$10="Исключить","",IF('Настройки'!$B$10="Абсолютные значения",ABS(W779),W779)),W779)))</x:f>
      </x:c>
      <x:c r="CA779" s="50" t="str">
        <x:f>IF(19&gt;'Настройки'!$B$3,"",IF(ISBLANK(X779),IF('Настройки'!$B$9="Нулевой спрос",0,""),IF(X779&lt;0,IF('Настройки'!$B$10="Исключить","",IF('Настройки'!$B$10="Абсолютные значения",ABS(X779),X779)),X779)))</x:f>
      </x:c>
      <x:c r="CB779" s="50" t="str">
        <x:f>IF(20&gt;'Настройки'!$B$3,"",IF(ISBLANK(Y779),IF('Настройки'!$B$9="Нулевой спрос",0,""),IF(Y779&lt;0,IF('Настройки'!$B$10="Исключить","",IF('Настройки'!$B$10="Абсолютные значения",ABS(Y779),Y779)),Y779)))</x:f>
      </x:c>
      <x:c r="CC779" s="50" t="str">
        <x:f>IF(21&gt;'Настройки'!$B$3,"",IF(ISBLANK(Z779),IF('Настройки'!$B$9="Нулевой спрос",0,""),IF(Z779&lt;0,IF('Настройки'!$B$10="Исключить","",IF('Настройки'!$B$10="Абсолютные значения",ABS(Z779),Z779)),Z779)))</x:f>
      </x:c>
      <x:c r="CD779" s="50" t="str">
        <x:f>IF(22&gt;'Настройки'!$B$3,"",IF(ISBLANK(AA779),IF('Настройки'!$B$9="Нулевой спрос",0,""),IF(AA779&lt;0,IF('Настройки'!$B$10="Исключить","",IF('Настройки'!$B$10="Абсолютные значения",ABS(AA779),AA779)),AA779)))</x:f>
      </x:c>
      <x:c r="CE779" s="50" t="str">
        <x:f>IF(23&gt;'Настройки'!$B$3,"",IF(ISBLANK(AB779),IF('Настройки'!$B$9="Нулевой спрос",0,""),IF(AB779&lt;0,IF('Настройки'!$B$10="Исключить","",IF('Настройки'!$B$10="Абсолютные значения",ABS(AB779),AB779)),AB779)))</x:f>
      </x:c>
      <x:c r="CF779" s="50" t="str">
        <x:f>IF(24&gt;'Настройки'!$B$3,"",IF(ISBLANK(AC779),IF('Настройки'!$B$9="Нулевой спрос",0,""),IF(AC779&lt;0,IF('Настройки'!$B$10="Исключить","",IF('Настройки'!$B$10="Абсолютные значения",ABS(AC779),AC779)),AC779)))</x:f>
      </x:c>
      <x:c r="CG779" s="50" t="str">
        <x:f>IF(25&gt;'Настройки'!$B$3,"",IF(ISBLANK(AD779),IF('Настройки'!$B$9="Нулевой спрос",0,""),IF(AD779&lt;0,IF('Настройки'!$B$10="Исключить","",IF('Настройки'!$B$10="Абсолютные значения",ABS(AD779),AD779)),AD779)))</x:f>
      </x:c>
      <x:c r="CH779" s="50" t="str">
        <x:f>IF(26&gt;'Настройки'!$B$3,"",IF(ISBLANK(AE779),IF('Настройки'!$B$9="Нулевой спрос",0,""),IF(AE779&lt;0,IF('Настройки'!$B$10="Исключить","",IF('Настройки'!$B$10="Абсолютные значения",ABS(AE779),AE779)),AE779)))</x:f>
      </x:c>
      <x:c r="CI779" s="50" t="str">
        <x:f>IF(27&gt;'Настройки'!$B$3,"",IF(ISBLANK(AF779),IF('Настройки'!$B$9="Нулевой спрос",0,""),IF(AF779&lt;0,IF('Настройки'!$B$10="Исключить","",IF('Настройки'!$B$10="Абсолютные значения",ABS(AF779),AF779)),AF779)))</x:f>
      </x:c>
      <x:c r="CJ779" s="50" t="str">
        <x:f>IF(28&gt;'Настройки'!$B$3,"",IF(ISBLANK(AG779),IF('Настройки'!$B$9="Нулевой спрос",0,""),IF(AG779&lt;0,IF('Настройки'!$B$10="Исключить","",IF('Настройки'!$B$10="Абсолютные значения",ABS(AG779),AG779)),AG779)))</x:f>
      </x:c>
      <x:c r="CK779" s="50" t="str">
        <x:f>IF(29&gt;'Настройки'!$B$3,"",IF(ISBLANK(AH779),IF('Настройки'!$B$9="Нулевой спрос",0,""),IF(AH779&lt;0,IF('Настройки'!$B$10="Исключить","",IF('Настройки'!$B$10="Абсолютные значения",ABS(AH779),AH779)),AH779)))</x:f>
      </x:c>
      <x:c r="CL779" s="50" t="str">
        <x:f>IF(30&gt;'Настройки'!$B$3,"",IF(ISBLANK(AI779),IF('Настройки'!$B$9="Нулевой спрос",0,""),IF(AI779&lt;0,IF('Настройки'!$B$10="Исключить","",IF('Настройки'!$B$10="Абсолютные значения",ABS(AI779),AI779)),AI779)))</x:f>
      </x:c>
      <x:c r="CM779" s="50" t="str">
        <x:f>IF(31&gt;'Настройки'!$B$3,"",IF(ISBLANK(AJ779),IF('Настройки'!$B$9="Нулевой спрос",0,""),IF(AJ779&lt;0,IF('Настройки'!$B$10="Исключить","",IF('Настройки'!$B$10="Абсолютные значения",ABS(AJ779),AJ779)),AJ779)))</x:f>
      </x:c>
      <x:c r="CN779" s="50" t="str">
        <x:f>IF(32&gt;'Настройки'!$B$3,"",IF(ISBLANK(AK779),IF('Настройки'!$B$9="Нулевой спрос",0,""),IF(AK779&lt;0,IF('Настройки'!$B$10="Исключить","",IF('Настройки'!$B$10="Абсолютные значения",ABS(AK779),AK779)),AK779)))</x:f>
      </x:c>
      <x:c r="CO779" s="50" t="str">
        <x:f>IF(33&gt;'Настройки'!$B$3,"",IF(ISBLANK(AL779),IF('Настройки'!$B$9="Нулевой спрос",0,""),IF(AL779&lt;0,IF('Настройки'!$B$10="Исключить","",IF('Настройки'!$B$10="Абсолютные значения",ABS(AL779),AL779)),AL779)))</x:f>
      </x:c>
      <x:c r="CP779" s="50" t="str">
        <x:f>IF(34&gt;'Настройки'!$B$3,"",IF(ISBLANK(AM779),IF('Настройки'!$B$9="Нулевой спрос",0,""),IF(AM779&lt;0,IF('Настройки'!$B$10="Исключить","",IF('Настройки'!$B$10="Абсолютные значения",ABS(AM779),AM779)),AM779)))</x:f>
      </x:c>
      <x:c r="CQ779" s="50" t="str">
        <x:f>IF(35&gt;'Настройки'!$B$3,"",IF(ISBLANK(AN779),IF('Настройки'!$B$9="Нулевой спрос",0,""),IF(AN779&lt;0,IF('Настройки'!$B$10="Исключить","",IF('Настройки'!$B$10="Абсолютные значения",ABS(AN779),AN779)),AN779)))</x:f>
      </x:c>
      <x:c r="CR779" s="50" t="str">
        <x:f>IF(36&gt;'Настройки'!$B$3,"",IF(ISBLANK(AO779),IF('Настройки'!$B$9="Нулевой спрос",0,""),IF(AO779&lt;0,IF('Настройки'!$B$10="Исключить","",IF('Настройки'!$B$10="Абсолютные значения",ABS(AO779),AO779)),AO779)))</x:f>
      </x:c>
      <x:c r="CS779" s="50" t="str">
        <x:f>IF(OR(1&gt;'Настройки'!$B$3,ISBLANK(BI779),BI779=0),"",BI779)</x:f>
      </x:c>
      <x:c r="CT779" s="50" t="str">
        <x:f>IF(OR(2&gt;'Настройки'!$B$3,ISBLANK(BJ779),BJ779=0),"",BJ779)</x:f>
      </x:c>
      <x:c r="CU779" s="50" t="str">
        <x:f>IF(OR(3&gt;'Настройки'!$B$3,ISBLANK(BK779),BK779=0),"",BK779)</x:f>
      </x:c>
      <x:c r="CV779" s="50" t="str">
        <x:f>IF(OR(4&gt;'Настройки'!$B$3,ISBLANK(BL779),BL779=0),"",BL779)</x:f>
      </x:c>
      <x:c r="CW779" s="50" t="str">
        <x:f>IF(OR(5&gt;'Настройки'!$B$3,ISBLANK(BM779),BM779=0),"",BM779)</x:f>
      </x:c>
      <x:c r="CX779" s="50" t="str">
        <x:f>IF(OR(6&gt;'Настройки'!$B$3,ISBLANK(BN779),BN779=0),"",BN779)</x:f>
      </x:c>
      <x:c r="CY779" s="50" t="str">
        <x:f>IF(OR(7&gt;'Настройки'!$B$3,ISBLANK(BO779),BO779=0),"",BO779)</x:f>
      </x:c>
      <x:c r="CZ779" s="50" t="str">
        <x:f>IF(OR(8&gt;'Настройки'!$B$3,ISBLANK(BP779),BP779=0),"",BP779)</x:f>
      </x:c>
      <x:c r="DA779" s="50" t="str">
        <x:f>IF(OR(9&gt;'Настройки'!$B$3,ISBLANK(BQ779),BQ779=0),"",BQ779)</x:f>
      </x:c>
      <x:c r="DB779" s="50" t="str">
        <x:f>IF(OR(10&gt;'Настройки'!$B$3,ISBLANK(BR779),BR779=0),"",BR779)</x:f>
      </x:c>
      <x:c r="DC779" s="50" t="str">
        <x:f>IF(OR(11&gt;'Настройки'!$B$3,ISBLANK(BS779),BS779=0),"",BS779)</x:f>
      </x:c>
      <x:c r="DD779" s="50" t="str">
        <x:f>IF(OR(12&gt;'Настройки'!$B$3,ISBLANK(BT779),BT779=0),"",BT779)</x:f>
      </x:c>
      <x:c r="DE779" s="50" t="str">
        <x:f>IF(OR(13&gt;'Настройки'!$B$3,ISBLANK(BU779),BU779=0),"",BU779)</x:f>
      </x:c>
      <x:c r="DF779" s="50" t="str">
        <x:f>IF(OR(14&gt;'Настройки'!$B$3,ISBLANK(BV779),BV779=0),"",BV779)</x:f>
      </x:c>
      <x:c r="DG779" s="50" t="str">
        <x:f>IF(OR(15&gt;'Настройки'!$B$3,ISBLANK(BW779),BW779=0),"",BW779)</x:f>
      </x:c>
      <x:c r="DH779" s="50" t="str">
        <x:f>IF(OR(16&gt;'Настройки'!$B$3,ISBLANK(BX779),BX779=0),"",BX779)</x:f>
      </x:c>
      <x:c r="DI779" s="50" t="str">
        <x:f>IF(OR(17&gt;'Настройки'!$B$3,ISBLANK(BY779),BY779=0),"",BY779)</x:f>
      </x:c>
      <x:c r="DJ779" s="50" t="str">
        <x:f>IF(OR(18&gt;'Настройки'!$B$3,ISBLANK(BZ779),BZ779=0),"",BZ779)</x:f>
      </x:c>
      <x:c r="DK779" s="50" t="str">
        <x:f>IF(OR(19&gt;'Настройки'!$B$3,ISBLANK(CA779),CA779=0),"",CA779)</x:f>
      </x:c>
      <x:c r="DL779" s="50" t="str">
        <x:f>IF(OR(20&gt;'Настройки'!$B$3,ISBLANK(CB779),CB779=0),"",CB779)</x:f>
      </x:c>
      <x:c r="DM779" s="50" t="str">
        <x:f>IF(OR(21&gt;'Настройки'!$B$3,ISBLANK(CC779),CC779=0),"",CC779)</x:f>
      </x:c>
      <x:c r="DN779" s="50" t="str">
        <x:f>IF(OR(22&gt;'Настройки'!$B$3,ISBLANK(CD779),CD779=0),"",CD779)</x:f>
      </x:c>
      <x:c r="DO779" s="50" t="str">
        <x:f>IF(OR(23&gt;'Настройки'!$B$3,ISBLANK(CE779),CE779=0),"",CE779)</x:f>
      </x:c>
      <x:c r="DP779" s="50" t="str">
        <x:f>IF(OR(24&gt;'Настройки'!$B$3,ISBLANK(CF779),CF779=0),"",CF779)</x:f>
      </x:c>
      <x:c r="DQ779" s="50" t="str">
        <x:f>IF(OR(25&gt;'Настройки'!$B$3,ISBLANK(CG779),CG779=0),"",CG779)</x:f>
      </x:c>
      <x:c r="DR779" s="50" t="str">
        <x:f>IF(OR(26&gt;'Настройки'!$B$3,ISBLANK(CH779),CH779=0),"",CH779)</x:f>
      </x:c>
      <x:c r="DS779" s="50" t="str">
        <x:f>IF(OR(27&gt;'Настройки'!$B$3,ISBLANK(CI779),CI779=0),"",CI779)</x:f>
      </x:c>
      <x:c r="DT779" s="50" t="str">
        <x:f>IF(OR(28&gt;'Настройки'!$B$3,ISBLANK(CJ779),CJ779=0),"",CJ779)</x:f>
      </x:c>
      <x:c r="DU779" s="50" t="str">
        <x:f>IF(OR(29&gt;'Настройки'!$B$3,ISBLANK(CK779),CK779=0),"",CK779)</x:f>
      </x:c>
      <x:c r="DV779" s="50" t="str">
        <x:f>IF(OR(30&gt;'Настройки'!$B$3,ISBLANK(CL779),CL779=0),"",CL779)</x:f>
      </x:c>
      <x:c r="DW779" s="50" t="str">
        <x:f>IF(OR(31&gt;'Настройки'!$B$3,ISBLANK(CM779),CM779=0),"",CM779)</x:f>
      </x:c>
      <x:c r="DX779" s="50" t="str">
        <x:f>IF(OR(32&gt;'Настройки'!$B$3,ISBLANK(CN779),CN779=0),"",CN779)</x:f>
      </x:c>
      <x:c r="DY779" s="50" t="str">
        <x:f>IF(OR(33&gt;'Настройки'!$B$3,ISBLANK(CO779),CO779=0),"",CO779)</x:f>
      </x:c>
      <x:c r="DZ779" s="50" t="str">
        <x:f>IF(OR(34&gt;'Настройки'!$B$3,ISBLANK(CP779),CP779=0),"",CP779)</x:f>
      </x:c>
      <x:c r="EA779" s="50" t="str">
        <x:f>IF(OR(35&gt;'Настройки'!$B$3,ISBLANK(CQ779),CQ779=0),"",CQ779)</x:f>
      </x:c>
      <x:c r="EB779" s="50" t="str">
        <x:f>IF(OR(36&gt;'Настройки'!$B$3,ISBLANK(CR779),CR779=0),"",CR779)</x:f>
      </x:c>
      <x:c r="EC779" s="50" t="str">
        <x:f>IF(A779="","",IF(OR(BB779="AZ",BB779="BZ"),10000+ROW(),IF(AZ779&gt;'Настройки'!$B$11,20000+ROW(),IF(BF779&lt;&gt;"Обычный",30000+ROW(),IF(AX779&lt;=0,40000+ROW(),"")))))</x:f>
      </x:c>
      <x:c r="ED779" s="50" t="str">
        <x:f>IF(EC779="","",COUNTIFS($EC$2:$EC$1001,"&gt;0",$EC$2:$EC$1001,"&lt;"&amp;EC779)+1)</x:f>
      </x:c>
    </x:row>
    <x:row r="780">
      <x:c r="A780" s="115"/>
      <x:c r="B780" s="115"/>
      <x:c r="C780" s="115"/>
      <x:c r="D780" s="118"/>
      <x:c r="E780" s="118"/>
      <x:c r="F780" s="118"/>
      <x:c r="G780" s="118"/>
      <x:c r="H780" s="118"/>
      <x:c r="I780" s="118"/>
      <x:c r="J780" s="118"/>
      <x:c r="K780" s="118"/>
      <x:c r="L780" s="118"/>
      <x:c r="M780" s="118"/>
      <x:c r="N780" s="118"/>
      <x:c r="O780" s="118"/>
      <x:c r="P780" s="118"/>
      <x:c r="Q780" s="118"/>
      <x:c r="R780" s="118"/>
      <x:c r="S780" s="118"/>
      <x:c r="T780" s="118"/>
      <x:c r="U780" s="118"/>
      <x:c r="V780" s="118"/>
      <x:c r="W780" s="118"/>
      <x:c r="X780" s="118"/>
      <x:c r="Y780" s="118"/>
      <x:c r="Z780" s="118"/>
      <x:c r="AA780" s="118"/>
      <x:c r="AB780" s="118"/>
      <x:c r="AC780" s="118"/>
      <x:c r="AD780" s="118"/>
      <x:c r="AE780" s="118"/>
      <x:c r="AF780" s="118"/>
      <x:c r="AG780" s="118"/>
      <x:c r="AH780" s="118"/>
      <x:c r="AI780" s="118"/>
      <x:c r="AJ780" s="118"/>
      <x:c r="AK780" s="118"/>
      <x:c r="AL780" s="118"/>
      <x:c r="AM780" s="118"/>
      <x:c r="AN780" s="118"/>
      <x:c r="AO780" s="118"/>
      <x:c r="AP780" s="115"/>
      <x:c r="AQ780" s="49" t="str">
        <x:f>IF(A780="","",COUNT(BI780:INDEX(BI780:CR780,1,'Настройки'!$B$3)))</x:f>
      </x:c>
      <x:c r="AR780" s="49" t="str">
        <x:f>IF(A780="","",SUM(BI780:INDEX(BI780:CR780,1,'Настройки'!$B$3)))</x:f>
      </x:c>
      <x:c r="AS780" s="58" t="str">
        <x:f>IF(A780="","",IF('Настройки'!$B$4="Стоимость потребления",AR780*D780,IF('Настройки'!$B$4="Количество",AR780,E780)))</x:f>
      </x:c>
      <x:c r="AT780" s="61" t="str">
        <x:f>IF(OR(A780="",AS780&lt;0,SUM($AS$2:$AS$1001)&lt;=0),"",AS780/SUM($AS$2:$AS$1001))</x:f>
      </x:c>
      <x:c r="AU780" s="61" t="str">
        <x:f>IF(OR(A780="",AS780&lt;0,SUM($AS$2:$AS$1001)&lt;=0),"",SUMIFS($AS$2:$AS$1001,$AS$2:$AS$1001,"&gt;"&amp;AS780)/SUM($AS$2:$AS$1001))</x:f>
      </x:c>
      <x:c r="AV780" s="61" t="str">
        <x:f>IF(OR(A780="",AS780&lt;0,SUM($AS$2:$AS$1001)&lt;=0),"",SUMIFS($AS$2:$AS$1001,$AS$2:$AS$1001,"&gt;="&amp;AS780)/SUM($AS$2:$AS$1001))</x:f>
      </x:c>
      <x:c r="AW780" s="49" t="str">
        <x:f>IF(A780="","",IF(SUM($AS$2:$AS$1001)&lt;=0,"Не определён",IF(AS780&lt;0,"Исключение",IF(AU780&lt;'Настройки'!$B$5,"A",IF(AU780&lt;'Настройки'!$B$6,"B","C")))))</x:f>
      </x:c>
      <x:c r="AX780" s="58" t="str">
        <x:f>IF(A780="","",IF(AQ780=0,"",AVERAGE(BI780:INDEX(BI780:CR780,1,'Настройки'!$B$3))))</x:f>
      </x:c>
      <x:c r="AY780" s="58" t="str">
        <x:f>IF(OR(A780="",AQ780=0),"",STDEVP(BI780:INDEX(BI780:CR780,1,'Настройки'!$B$3)))</x:f>
      </x:c>
      <x:c r="AZ780" s="61" t="str">
        <x:f>IF(OR(A780="",AQ780&lt;'Настройки'!$B$12,AX780&lt;=0,AND('Настройки'!$B$10="Блокировать",COUNTIF(F780:INDEX(F780:AO780,1,'Настройки'!$B$3),"&lt;0")&gt;0)),"",AY780/ABS(AX780))</x:f>
      </x:c>
      <x:c r="BA780" s="49" t="str">
        <x:f>IF(A780="","",IF(AND('Настройки'!$B$10="Блокировать",COUNTIF(F780:INDEX(F780:AO780,1,'Настройки'!$B$3),"&lt;0")&gt;0),"Не определён",IF(AQ780&lt;'Настройки'!$B$12,"Не определён",IF(AX780=0,"Нет спроса",IF(AX780&lt;0,"Не определён",IF(AZ780&lt;='Настройки'!$B$7,"X",IF(AZ780&lt;='Настройки'!$B$8,"Y","Z")))))))</x:f>
      </x:c>
      <x:c r="BB780" s="49" t="str">
        <x:f>IF(OR(A780="",LEN(AW780)&lt;&gt;1,LEN(BA780)&lt;&gt;1),"",AW780&amp;BA780)</x:f>
      </x:c>
      <x:c r="BC780" s="61" t="str">
        <x:f>IF(OR(A780="",AQ780=0),"",(COUNT(BI780:INDEX(BI780:CR780,1,'Настройки'!$B$3))-COUNT(CS780:INDEX(CS780:EB780,1,'Настройки'!$B$3)))/AQ780)</x:f>
      </x:c>
      <x:c r="BD780" s="64" t="str">
        <x:f>IF(OR(A780="",COUNT(CS780:INDEX(CS780:EB780,1,'Настройки'!$B$3))=0),"",AQ780/COUNT(CS780:INDEX(CS780:EB780,1,'Настройки'!$B$3)))</x:f>
      </x:c>
      <x:c r="BE780" s="64" t="str">
        <x:f>IF(OR(A780="",COUNT(CS780:INDEX(CS780:EB780,1,'Настройки'!$B$3))=0),"",IF(AVERAGE(CS780:INDEX(CS780:EB780,1,'Настройки'!$B$3))=0,"",(STDEVP(CS780:INDEX(CS780:EB780,1,'Настройки'!$B$3))/ABS(AVERAGE(CS780:INDEX(CS780:EB780,1,'Настройки'!$B$3))))^2))</x:f>
      </x:c>
      <x:c r="BF780" s="49" t="str">
        <x:f>IF(A780="","",IF(AQ780&lt;3,"Недостаточно",IF(AQ780&lt;6,"Предварительный","Обычный")))</x:f>
      </x:c>
      <x:c r="BG780" s="49" t="str">
        <x:f>IF(A780="","",IF(COUNTIF(F780:INDEX(F780:AO780,1,'Настройки'!$B$3),"&lt;0")&gt;0,IF('Настройки'!$B$10="Блокировать","Отрицательный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"),"")&amp;IF(AQ780&lt;3,"Недостаточно истории. ",IF(AQ780&lt;6,"Предварительная классификация. ",""))&amp;IF(AX780=0,"Нет спроса за горизонт. ","")&amp;IF(AZ780&gt;'Настройки'!$B$11,"Экстремальная вариативность. ",""))</x:f>
      </x:c>
      <x:c r="BH780" s="49" t="str">
        <x:f>IF(A780="","",IFERROR(VLOOKUP(BB780,'Настройки'!$D$3:$E$11,2,FALSE),"Сначала проверьте исходные данные и историю спроса.")&amp;" Уточните срок поставки, MOQ и критичность.")</x:f>
      </x:c>
      <x:c r="BI780" s="50" t="str">
        <x:f>IF(1&gt;'Настройки'!$B$3,"",IF(ISBLANK(F780),IF('Настройки'!$B$9="Нулевой спрос",0,""),IF(F780&lt;0,IF('Настройки'!$B$10="Исключить","",IF('Настройки'!$B$10="Абсолютные значения",ABS(F780),F780)),F780)))</x:f>
      </x:c>
      <x:c r="BJ780" s="50" t="str">
        <x:f>IF(2&gt;'Настройки'!$B$3,"",IF(ISBLANK(G780),IF('Настройки'!$B$9="Нулевой спрос",0,""),IF(G780&lt;0,IF('Настройки'!$B$10="Исключить","",IF('Настройки'!$B$10="Абсолютные значения",ABS(G780),G780)),G780)))</x:f>
      </x:c>
      <x:c r="BK780" s="50" t="str">
        <x:f>IF(3&gt;'Настройки'!$B$3,"",IF(ISBLANK(H780),IF('Настройки'!$B$9="Нулевой спрос",0,""),IF(H780&lt;0,IF('Настройки'!$B$10="Исключить","",IF('Настройки'!$B$10="Абсолютные значения",ABS(H780),H780)),H780)))</x:f>
      </x:c>
      <x:c r="BL780" s="50" t="str">
        <x:f>IF(4&gt;'Настройки'!$B$3,"",IF(ISBLANK(I780),IF('Настройки'!$B$9="Нулевой спрос",0,""),IF(I780&lt;0,IF('Настройки'!$B$10="Исключить","",IF('Настройки'!$B$10="Абсолютные значения",ABS(I780),I780)),I780)))</x:f>
      </x:c>
      <x:c r="BM780" s="50" t="str">
        <x:f>IF(5&gt;'Настройки'!$B$3,"",IF(ISBLANK(J780),IF('Настройки'!$B$9="Нулевой спрос",0,""),IF(J780&lt;0,IF('Настройки'!$B$10="Исключить","",IF('Настройки'!$B$10="Абсолютные значения",ABS(J780),J780)),J780)))</x:f>
      </x:c>
      <x:c r="BN780" s="50" t="str">
        <x:f>IF(6&gt;'Настройки'!$B$3,"",IF(ISBLANK(K780),IF('Настройки'!$B$9="Нулевой спрос",0,""),IF(K780&lt;0,IF('Настройки'!$B$10="Исключить","",IF('Настройки'!$B$10="Абсолютные значения",ABS(K780),K780)),K780)))</x:f>
      </x:c>
      <x:c r="BO780" s="50" t="str">
        <x:f>IF(7&gt;'Настройки'!$B$3,"",IF(ISBLANK(L780),IF('Настройки'!$B$9="Нулевой спрос",0,""),IF(L780&lt;0,IF('Настройки'!$B$10="Исключить","",IF('Настройки'!$B$10="Абсолютные значения",ABS(L780),L780)),L780)))</x:f>
      </x:c>
      <x:c r="BP780" s="50" t="str">
        <x:f>IF(8&gt;'Настройки'!$B$3,"",IF(ISBLANK(M780),IF('Настройки'!$B$9="Нулевой спрос",0,""),IF(M780&lt;0,IF('Настройки'!$B$10="Исключить","",IF('Настройки'!$B$10="Абсолютные значения",ABS(M780),M780)),M780)))</x:f>
      </x:c>
      <x:c r="BQ780" s="50" t="str">
        <x:f>IF(9&gt;'Настройки'!$B$3,"",IF(ISBLANK(N780),IF('Настройки'!$B$9="Нулевой спрос",0,""),IF(N780&lt;0,IF('Настройки'!$B$10="Исключить","",IF('Настройки'!$B$10="Абсолютные значения",ABS(N780),N780)),N780)))</x:f>
      </x:c>
      <x:c r="BR780" s="50" t="str">
        <x:f>IF(10&gt;'Настройки'!$B$3,"",IF(ISBLANK(O780),IF('Настройки'!$B$9="Нулевой спрос",0,""),IF(O780&lt;0,IF('Настройки'!$B$10="Исключить","",IF('Настройки'!$B$10="Абсолютные значения",ABS(O780),O780)),O780)))</x:f>
      </x:c>
      <x:c r="BS780" s="50" t="str">
        <x:f>IF(11&gt;'Настройки'!$B$3,"",IF(ISBLANK(P780),IF('Настройки'!$B$9="Нулевой спрос",0,""),IF(P780&lt;0,IF('Настройки'!$B$10="Исключить","",IF('Настройки'!$B$10="Абсолютные значения",ABS(P780),P780)),P780)))</x:f>
      </x:c>
      <x:c r="BT780" s="50" t="str">
        <x:f>IF(12&gt;'Настройки'!$B$3,"",IF(ISBLANK(Q780),IF('Настройки'!$B$9="Нулевой спрос",0,""),IF(Q780&lt;0,IF('Настройки'!$B$10="Исключить","",IF('Настройки'!$B$10="Абсолютные значения",ABS(Q780),Q780)),Q780)))</x:f>
      </x:c>
      <x:c r="BU780" s="50" t="str">
        <x:f>IF(13&gt;'Настройки'!$B$3,"",IF(ISBLANK(R780),IF('Настройки'!$B$9="Нулевой спрос",0,""),IF(R780&lt;0,IF('Настройки'!$B$10="Исключить","",IF('Настройки'!$B$10="Абсолютные значения",ABS(R780),R780)),R780)))</x:f>
      </x:c>
      <x:c r="BV780" s="50" t="str">
        <x:f>IF(14&gt;'Настройки'!$B$3,"",IF(ISBLANK(S780),IF('Настройки'!$B$9="Нулевой спрос",0,""),IF(S780&lt;0,IF('Настройки'!$B$10="Исключить","",IF('Настройки'!$B$10="Абсолютные значения",ABS(S780),S780)),S780)))</x:f>
      </x:c>
      <x:c r="BW780" s="50" t="str">
        <x:f>IF(15&gt;'Настройки'!$B$3,"",IF(ISBLANK(T780),IF('Настройки'!$B$9="Нулевой спрос",0,""),IF(T780&lt;0,IF('Настройки'!$B$10="Исключить","",IF('Настройки'!$B$10="Абсолютные значения",ABS(T780),T780)),T780)))</x:f>
      </x:c>
      <x:c r="BX780" s="50" t="str">
        <x:f>IF(16&gt;'Настройки'!$B$3,"",IF(ISBLANK(U780),IF('Настройки'!$B$9="Нулевой спрос",0,""),IF(U780&lt;0,IF('Настройки'!$B$10="Исключить","",IF('Настройки'!$B$10="Абсолютные значения",ABS(U780),U780)),U780)))</x:f>
      </x:c>
      <x:c r="BY780" s="50" t="str">
        <x:f>IF(17&gt;'Настройки'!$B$3,"",IF(ISBLANK(V780),IF('Настройки'!$B$9="Нулевой спрос",0,""),IF(V780&lt;0,IF('Настройки'!$B$10="Исключить","",IF('Настройки'!$B$10="Абсолютные значения",ABS(V780),V780)),V780)))</x:f>
      </x:c>
      <x:c r="BZ780" s="50" t="str">
        <x:f>IF(18&gt;'Настройки'!$B$3,"",IF(ISBLANK(W780),IF('Настройки'!$B$9="Нулевой спрос",0,""),IF(W780&lt;0,IF('Настройки'!$B$10="Исключить","",IF('Настройки'!$B$10="Абсолютные значения",ABS(W780),W780)),W780)))</x:f>
      </x:c>
      <x:c r="CA780" s="50" t="str">
        <x:f>IF(19&gt;'Настройки'!$B$3,"",IF(ISBLANK(X780),IF('Настройки'!$B$9="Нулевой спрос",0,""),IF(X780&lt;0,IF('Настройки'!$B$10="Исключить","",IF('Настройки'!$B$10="Абсолютные значения",ABS(X780),X780)),X780)))</x:f>
      </x:c>
      <x:c r="CB780" s="50" t="str">
        <x:f>IF(20&gt;'Настройки'!$B$3,"",IF(ISBLANK(Y780),IF('Настройки'!$B$9="Нулевой спрос",0,""),IF(Y780&lt;0,IF('Настройки'!$B$10="Исключить","",IF('Настройки'!$B$10="Абсолютные значения",ABS(Y780),Y780)),Y780)))</x:f>
      </x:c>
      <x:c r="CC780" s="50" t="str">
        <x:f>IF(21&gt;'Настройки'!$B$3,"",IF(ISBLANK(Z780),IF('Настройки'!$B$9="Нулевой спрос",0,""),IF(Z780&lt;0,IF('Настройки'!$B$10="Исключить","",IF('Настройки'!$B$10="Абсолютные значения",ABS(Z780),Z780)),Z780)))</x:f>
      </x:c>
      <x:c r="CD780" s="50" t="str">
        <x:f>IF(22&gt;'Настройки'!$B$3,"",IF(ISBLANK(AA780),IF('Настройки'!$B$9="Нулевой спрос",0,""),IF(AA780&lt;0,IF('Настройки'!$B$10="Исключить","",IF('Настройки'!$B$10="Абсолютные значения",ABS(AA780),AA780)),AA780)))</x:f>
      </x:c>
      <x:c r="CE780" s="50" t="str">
        <x:f>IF(23&gt;'Настройки'!$B$3,"",IF(ISBLANK(AB780),IF('Настройки'!$B$9="Нулевой спрос",0,""),IF(AB780&lt;0,IF('Настройки'!$B$10="Исключить","",IF('Настройки'!$B$10="Абсолютные значения",ABS(AB780),AB780)),AB780)))</x:f>
      </x:c>
      <x:c r="CF780" s="50" t="str">
        <x:f>IF(24&gt;'Настройки'!$B$3,"",IF(ISBLANK(AC780),IF('Настройки'!$B$9="Нулевой спрос",0,""),IF(AC780&lt;0,IF('Настройки'!$B$10="Исключить","",IF('Настройки'!$B$10="Абсолютные значения",ABS(AC780),AC780)),AC780)))</x:f>
      </x:c>
      <x:c r="CG780" s="50" t="str">
        <x:f>IF(25&gt;'Настройки'!$B$3,"",IF(ISBLANK(AD780),IF('Настройки'!$B$9="Нулевой спрос",0,""),IF(AD780&lt;0,IF('Настройки'!$B$10="Исключить","",IF('Настройки'!$B$10="Абсолютные значения",ABS(AD780),AD780)),AD780)))</x:f>
      </x:c>
      <x:c r="CH780" s="50" t="str">
        <x:f>IF(26&gt;'Настройки'!$B$3,"",IF(ISBLANK(AE780),IF('Настройки'!$B$9="Нулевой спрос",0,""),IF(AE780&lt;0,IF('Настройки'!$B$10="Исключить","",IF('Настройки'!$B$10="Абсолютные значения",ABS(AE780),AE780)),AE780)))</x:f>
      </x:c>
      <x:c r="CI780" s="50" t="str">
        <x:f>IF(27&gt;'Настройки'!$B$3,"",IF(ISBLANK(AF780),IF('Настройки'!$B$9="Нулевой спрос",0,""),IF(AF780&lt;0,IF('Настройки'!$B$10="Исключить","",IF('Настройки'!$B$10="Абсолютные значения",ABS(AF780),AF780)),AF780)))</x:f>
      </x:c>
      <x:c r="CJ780" s="50" t="str">
        <x:f>IF(28&gt;'Настройки'!$B$3,"",IF(ISBLANK(AG780),IF('Настройки'!$B$9="Нулевой спрос",0,""),IF(AG780&lt;0,IF('Настройки'!$B$10="Исключить","",IF('Настройки'!$B$10="Абсолютные значения",ABS(AG780),AG780)),AG780)))</x:f>
      </x:c>
      <x:c r="CK780" s="50" t="str">
        <x:f>IF(29&gt;'Настройки'!$B$3,"",IF(ISBLANK(AH780),IF('Настройки'!$B$9="Нулевой спрос",0,""),IF(AH780&lt;0,IF('Настройки'!$B$10="Исключить","",IF('Настройки'!$B$10="Абсолютные значения",ABS(AH780),AH780)),AH780)))</x:f>
      </x:c>
      <x:c r="CL780" s="50" t="str">
        <x:f>IF(30&gt;'Настройки'!$B$3,"",IF(ISBLANK(AI780),IF('Настройки'!$B$9="Нулевой спрос",0,""),IF(AI780&lt;0,IF('Настройки'!$B$10="Исключить","",IF('Настройки'!$B$10="Абсолютные значения",ABS(AI780),AI780)),AI780)))</x:f>
      </x:c>
      <x:c r="CM780" s="50" t="str">
        <x:f>IF(31&gt;'Настройки'!$B$3,"",IF(ISBLANK(AJ780),IF('Настройки'!$B$9="Нулевой спрос",0,""),IF(AJ780&lt;0,IF('Настройки'!$B$10="Исключить","",IF('Настройки'!$B$10="Абсолютные значения",ABS(AJ780),AJ780)),AJ780)))</x:f>
      </x:c>
      <x:c r="CN780" s="50" t="str">
        <x:f>IF(32&gt;'Настройки'!$B$3,"",IF(ISBLANK(AK780),IF('Настройки'!$B$9="Нулевой спрос",0,""),IF(AK780&lt;0,IF('Настройки'!$B$10="Исключить","",IF('Настройки'!$B$10="Абсолютные значения",ABS(AK780),AK780)),AK780)))</x:f>
      </x:c>
      <x:c r="CO780" s="50" t="str">
        <x:f>IF(33&gt;'Настройки'!$B$3,"",IF(ISBLANK(AL780),IF('Настройки'!$B$9="Нулевой спрос",0,""),IF(AL780&lt;0,IF('Настройки'!$B$10="Исключить","",IF('Настройки'!$B$10="Абсолютные значения",ABS(AL780),AL780)),AL780)))</x:f>
      </x:c>
      <x:c r="CP780" s="50" t="str">
        <x:f>IF(34&gt;'Настройки'!$B$3,"",IF(ISBLANK(AM780),IF('Настройки'!$B$9="Нулевой спрос",0,""),IF(AM780&lt;0,IF('Настройки'!$B$10="Исключить","",IF('Настройки'!$B$10="Абсолютные значения",ABS(AM780),AM780)),AM780)))</x:f>
      </x:c>
      <x:c r="CQ780" s="50" t="str">
        <x:f>IF(35&gt;'Настройки'!$B$3,"",IF(ISBLANK(AN780),IF('Настройки'!$B$9="Нулевой спрос",0,""),IF(AN780&lt;0,IF('Настройки'!$B$10="Исключить","",IF('Настройки'!$B$10="Абсолютные значения",ABS(AN780),AN780)),AN780)))</x:f>
      </x:c>
      <x:c r="CR780" s="50" t="str">
        <x:f>IF(36&gt;'Настройки'!$B$3,"",IF(ISBLANK(AO780),IF('Настройки'!$B$9="Нулевой спрос",0,""),IF(AO780&lt;0,IF('Настройки'!$B$10="Исключить","",IF('Настройки'!$B$10="Абсолютные значения",ABS(AO780),AO780)),AO780)))</x:f>
      </x:c>
      <x:c r="CS780" s="50" t="str">
        <x:f>IF(OR(1&gt;'Настройки'!$B$3,ISBLANK(BI780),BI780=0),"",BI780)</x:f>
      </x:c>
      <x:c r="CT780" s="50" t="str">
        <x:f>IF(OR(2&gt;'Настройки'!$B$3,ISBLANK(BJ780),BJ780=0),"",BJ780)</x:f>
      </x:c>
      <x:c r="CU780" s="50" t="str">
        <x:f>IF(OR(3&gt;'Настройки'!$B$3,ISBLANK(BK780),BK780=0),"",BK780)</x:f>
      </x:c>
      <x:c r="CV780" s="50" t="str">
        <x:f>IF(OR(4&gt;'Настройки'!$B$3,ISBLANK(BL780),BL780=0),"",BL780)</x:f>
      </x:c>
      <x:c r="CW780" s="50" t="str">
        <x:f>IF(OR(5&gt;'Настройки'!$B$3,ISBLANK(BM780),BM780=0),"",BM780)</x:f>
      </x:c>
      <x:c r="CX780" s="50" t="str">
        <x:f>IF(OR(6&gt;'Настройки'!$B$3,ISBLANK(BN780),BN780=0),"",BN780)</x:f>
      </x:c>
      <x:c r="CY780" s="50" t="str">
        <x:f>IF(OR(7&gt;'Настройки'!$B$3,ISBLANK(BO780),BO780=0),"",BO780)</x:f>
      </x:c>
      <x:c r="CZ780" s="50" t="str">
        <x:f>IF(OR(8&gt;'Настройки'!$B$3,ISBLANK(BP780),BP780=0),"",BP780)</x:f>
      </x:c>
      <x:c r="DA780" s="50" t="str">
        <x:f>IF(OR(9&gt;'Настройки'!$B$3,ISBLANK(BQ780),BQ780=0),"",BQ780)</x:f>
      </x:c>
      <x:c r="DB780" s="50" t="str">
        <x:f>IF(OR(10&gt;'Настройки'!$B$3,ISBLANK(BR780),BR780=0),"",BR780)</x:f>
      </x:c>
      <x:c r="DC780" s="50" t="str">
        <x:f>IF(OR(11&gt;'Настройки'!$B$3,ISBLANK(BS780),BS780=0),"",BS780)</x:f>
      </x:c>
      <x:c r="DD780" s="50" t="str">
        <x:f>IF(OR(12&gt;'Настройки'!$B$3,ISBLANK(BT780),BT780=0),"",BT780)</x:f>
      </x:c>
      <x:c r="DE780" s="50" t="str">
        <x:f>IF(OR(13&gt;'Настройки'!$B$3,ISBLANK(BU780),BU780=0),"",BU780)</x:f>
      </x:c>
      <x:c r="DF780" s="50" t="str">
        <x:f>IF(OR(14&gt;'Настройки'!$B$3,ISBLANK(BV780),BV780=0),"",BV780)</x:f>
      </x:c>
      <x:c r="DG780" s="50" t="str">
        <x:f>IF(OR(15&gt;'Настройки'!$B$3,ISBLANK(BW780),BW780=0),"",BW780)</x:f>
      </x:c>
      <x:c r="DH780" s="50" t="str">
        <x:f>IF(OR(16&gt;'Настройки'!$B$3,ISBLANK(BX780),BX780=0),"",BX780)</x:f>
      </x:c>
      <x:c r="DI780" s="50" t="str">
        <x:f>IF(OR(17&gt;'Настройки'!$B$3,ISBLANK(BY780),BY780=0),"",BY780)</x:f>
      </x:c>
      <x:c r="DJ780" s="50" t="str">
        <x:f>IF(OR(18&gt;'Настройки'!$B$3,ISBLANK(BZ780),BZ780=0),"",BZ780)</x:f>
      </x:c>
      <x:c r="DK780" s="50" t="str">
        <x:f>IF(OR(19&gt;'Настройки'!$B$3,ISBLANK(CA780),CA780=0),"",CA780)</x:f>
      </x:c>
      <x:c r="DL780" s="50" t="str">
        <x:f>IF(OR(20&gt;'Настройки'!$B$3,ISBLANK(CB780),CB780=0),"",CB780)</x:f>
      </x:c>
      <x:c r="DM780" s="50" t="str">
        <x:f>IF(OR(21&gt;'Настройки'!$B$3,ISBLANK(CC780),CC780=0),"",CC780)</x:f>
      </x:c>
      <x:c r="DN780" s="50" t="str">
        <x:f>IF(OR(22&gt;'Настройки'!$B$3,ISBLANK(CD780),CD780=0),"",CD780)</x:f>
      </x:c>
      <x:c r="DO780" s="50" t="str">
        <x:f>IF(OR(23&gt;'Настройки'!$B$3,ISBLANK(CE780),CE780=0),"",CE780)</x:f>
      </x:c>
      <x:c r="DP780" s="50" t="str">
        <x:f>IF(OR(24&gt;'Настройки'!$B$3,ISBLANK(CF780),CF780=0),"",CF780)</x:f>
      </x:c>
      <x:c r="DQ780" s="50" t="str">
        <x:f>IF(OR(25&gt;'Настройки'!$B$3,ISBLANK(CG780),CG780=0),"",CG780)</x:f>
      </x:c>
      <x:c r="DR780" s="50" t="str">
        <x:f>IF(OR(26&gt;'Настройки'!$B$3,ISBLANK(CH780),CH780=0),"",CH780)</x:f>
      </x:c>
      <x:c r="DS780" s="50" t="str">
        <x:f>IF(OR(27&gt;'Настройки'!$B$3,ISBLANK(CI780),CI780=0),"",CI780)</x:f>
      </x:c>
      <x:c r="DT780" s="50" t="str">
        <x:f>IF(OR(28&gt;'Настройки'!$B$3,ISBLANK(CJ780),CJ780=0),"",CJ780)</x:f>
      </x:c>
      <x:c r="DU780" s="50" t="str">
        <x:f>IF(OR(29&gt;'Настройки'!$B$3,ISBLANK(CK780),CK780=0),"",CK780)</x:f>
      </x:c>
      <x:c r="DV780" s="50" t="str">
        <x:f>IF(OR(30&gt;'Настройки'!$B$3,ISBLANK(CL780),CL780=0),"",CL780)</x:f>
      </x:c>
      <x:c r="DW780" s="50" t="str">
        <x:f>IF(OR(31&gt;'Настройки'!$B$3,ISBLANK(CM780),CM780=0),"",CM780)</x:f>
      </x:c>
      <x:c r="DX780" s="50" t="str">
        <x:f>IF(OR(32&gt;'Настройки'!$B$3,ISBLANK(CN780),CN780=0),"",CN780)</x:f>
      </x:c>
      <x:c r="DY780" s="50" t="str">
        <x:f>IF(OR(33&gt;'Настройки'!$B$3,ISBLANK(CO780),CO780=0),"",CO780)</x:f>
      </x:c>
      <x:c r="DZ780" s="50" t="str">
        <x:f>IF(OR(34&gt;'Настройки'!$B$3,ISBLANK(CP780),CP780=0),"",CP780)</x:f>
      </x:c>
      <x:c r="EA780" s="50" t="str">
        <x:f>IF(OR(35&gt;'Настройки'!$B$3,ISBLANK(CQ780),CQ780=0),"",CQ780)</x:f>
      </x:c>
      <x:c r="EB780" s="50" t="str">
        <x:f>IF(OR(36&gt;'Настройки'!$B$3,ISBLANK(CR780),CR780=0),"",CR780)</x:f>
      </x:c>
      <x:c r="EC780" s="50" t="str">
        <x:f>IF(A780="","",IF(OR(BB780="AZ",BB780="BZ"),10000+ROW(),IF(AZ780&gt;'Настройки'!$B$11,20000+ROW(),IF(BF780&lt;&gt;"Обычный",30000+ROW(),IF(AX780&lt;=0,40000+ROW(),"")))))</x:f>
      </x:c>
      <x:c r="ED780" s="50" t="str">
        <x:f>IF(EC780="","",COUNTIFS($EC$2:$EC$1001,"&gt;0",$EC$2:$EC$1001,"&lt;"&amp;EC780)+1)</x:f>
      </x:c>
    </x:row>
    <x:row r="781">
      <x:c r="A781" s="115"/>
      <x:c r="B781" s="115"/>
      <x:c r="C781" s="115"/>
      <x:c r="D781" s="118"/>
      <x:c r="E781" s="118"/>
      <x:c r="F781" s="118"/>
      <x:c r="G781" s="118"/>
      <x:c r="H781" s="118"/>
      <x:c r="I781" s="118"/>
      <x:c r="J781" s="118"/>
      <x:c r="K781" s="118"/>
      <x:c r="L781" s="118"/>
      <x:c r="M781" s="118"/>
      <x:c r="N781" s="118"/>
      <x:c r="O781" s="118"/>
      <x:c r="P781" s="118"/>
      <x:c r="Q781" s="118"/>
      <x:c r="R781" s="118"/>
      <x:c r="S781" s="118"/>
      <x:c r="T781" s="118"/>
      <x:c r="U781" s="118"/>
      <x:c r="V781" s="118"/>
      <x:c r="W781" s="118"/>
      <x:c r="X781" s="118"/>
      <x:c r="Y781" s="118"/>
      <x:c r="Z781" s="118"/>
      <x:c r="AA781" s="118"/>
      <x:c r="AB781" s="118"/>
      <x:c r="AC781" s="118"/>
      <x:c r="AD781" s="118"/>
      <x:c r="AE781" s="118"/>
      <x:c r="AF781" s="118"/>
      <x:c r="AG781" s="118"/>
      <x:c r="AH781" s="118"/>
      <x:c r="AI781" s="118"/>
      <x:c r="AJ781" s="118"/>
      <x:c r="AK781" s="118"/>
      <x:c r="AL781" s="118"/>
      <x:c r="AM781" s="118"/>
      <x:c r="AN781" s="118"/>
      <x:c r="AO781" s="118"/>
      <x:c r="AP781" s="115"/>
      <x:c r="AQ781" s="49" t="str">
        <x:f>IF(A781="","",COUNT(BI781:INDEX(BI781:CR781,1,'Настройки'!$B$3)))</x:f>
      </x:c>
      <x:c r="AR781" s="49" t="str">
        <x:f>IF(A781="","",SUM(BI781:INDEX(BI781:CR781,1,'Настройки'!$B$3)))</x:f>
      </x:c>
      <x:c r="AS781" s="58" t="str">
        <x:f>IF(A781="","",IF('Настройки'!$B$4="Стоимость потребления",AR781*D781,IF('Настройки'!$B$4="Количество",AR781,E781)))</x:f>
      </x:c>
      <x:c r="AT781" s="61" t="str">
        <x:f>IF(OR(A781="",AS781&lt;0,SUM($AS$2:$AS$1001)&lt;=0),"",AS781/SUM($AS$2:$AS$1001))</x:f>
      </x:c>
      <x:c r="AU781" s="61" t="str">
        <x:f>IF(OR(A781="",AS781&lt;0,SUM($AS$2:$AS$1001)&lt;=0),"",SUMIFS($AS$2:$AS$1001,$AS$2:$AS$1001,"&gt;"&amp;AS781)/SUM($AS$2:$AS$1001))</x:f>
      </x:c>
      <x:c r="AV781" s="61" t="str">
        <x:f>IF(OR(A781="",AS781&lt;0,SUM($AS$2:$AS$1001)&lt;=0),"",SUMIFS($AS$2:$AS$1001,$AS$2:$AS$1001,"&gt;="&amp;AS781)/SUM($AS$2:$AS$1001))</x:f>
      </x:c>
      <x:c r="AW781" s="49" t="str">
        <x:f>IF(A781="","",IF(SUM($AS$2:$AS$1001)&lt;=0,"Не определён",IF(AS781&lt;0,"Исключение",IF(AU781&lt;'Настройки'!$B$5,"A",IF(AU781&lt;'Настройки'!$B$6,"B","C")))))</x:f>
      </x:c>
      <x:c r="AX781" s="58" t="str">
        <x:f>IF(A781="","",IF(AQ781=0,"",AVERAGE(BI781:INDEX(BI781:CR781,1,'Настройки'!$B$3))))</x:f>
      </x:c>
      <x:c r="AY781" s="58" t="str">
        <x:f>IF(OR(A781="",AQ781=0),"",STDEVP(BI781:INDEX(BI781:CR781,1,'Настройки'!$B$3)))</x:f>
      </x:c>
      <x:c r="AZ781" s="61" t="str">
        <x:f>IF(OR(A781="",AQ781&lt;'Настройки'!$B$12,AX781&lt;=0,AND('Настройки'!$B$10="Блокировать",COUNTIF(F781:INDEX(F781:AO781,1,'Настройки'!$B$3),"&lt;0")&gt;0)),"",AY781/ABS(AX781))</x:f>
      </x:c>
      <x:c r="BA781" s="49" t="str">
        <x:f>IF(A781="","",IF(AND('Настройки'!$B$10="Блокировать",COUNTIF(F781:INDEX(F781:AO781,1,'Настройки'!$B$3),"&lt;0")&gt;0),"Не определён",IF(AQ781&lt;'Настройки'!$B$12,"Не определён",IF(AX781=0,"Нет спроса",IF(AX781&lt;0,"Не определён",IF(AZ781&lt;='Настройки'!$B$7,"X",IF(AZ781&lt;='Настройки'!$B$8,"Y","Z")))))))</x:f>
      </x:c>
      <x:c r="BB781" s="49" t="str">
        <x:f>IF(OR(A781="",LEN(AW781)&lt;&gt;1,LEN(BA781)&lt;&gt;1),"",AW781&amp;BA781)</x:f>
      </x:c>
      <x:c r="BC781" s="61" t="str">
        <x:f>IF(OR(A781="",AQ781=0),"",(COUNT(BI781:INDEX(BI781:CR781,1,'Настройки'!$B$3))-COUNT(CS781:INDEX(CS781:EB781,1,'Настройки'!$B$3)))/AQ781)</x:f>
      </x:c>
      <x:c r="BD781" s="64" t="str">
        <x:f>IF(OR(A781="",COUNT(CS781:INDEX(CS781:EB781,1,'Настройки'!$B$3))=0),"",AQ781/COUNT(CS781:INDEX(CS781:EB781,1,'Настройки'!$B$3)))</x:f>
      </x:c>
      <x:c r="BE781" s="64" t="str">
        <x:f>IF(OR(A781="",COUNT(CS781:INDEX(CS781:EB781,1,'Настройки'!$B$3))=0),"",IF(AVERAGE(CS781:INDEX(CS781:EB781,1,'Настройки'!$B$3))=0,"",(STDEVP(CS781:INDEX(CS781:EB781,1,'Настройки'!$B$3))/ABS(AVERAGE(CS781:INDEX(CS781:EB781,1,'Настройки'!$B$3))))^2))</x:f>
      </x:c>
      <x:c r="BF781" s="49" t="str">
        <x:f>IF(A781="","",IF(AQ781&lt;3,"Недостаточно",IF(AQ781&lt;6,"Предварительный","Обычный")))</x:f>
      </x:c>
      <x:c r="BG781" s="49" t="str">
        <x:f>IF(A781="","",IF(COUNTIF(F781:INDEX(F781:AO781,1,'Настройки'!$B$3),"&lt;0")&gt;0,IF('Настройки'!$B$10="Блокировать","Отрицательный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"),"")&amp;IF(AQ781&lt;3,"Недостаточно истории. ",IF(AQ781&lt;6,"Предварительная классификация. ",""))&amp;IF(AX781=0,"Нет спроса за горизонт. ","")&amp;IF(AZ781&gt;'Настройки'!$B$11,"Экстремальная вариативность. ",""))</x:f>
      </x:c>
      <x:c r="BH781" s="49" t="str">
        <x:f>IF(A781="","",IFERROR(VLOOKUP(BB781,'Настройки'!$D$3:$E$11,2,FALSE),"Сначала проверьте исходные данные и историю спроса.")&amp;" Уточните срок поставки, MOQ и критичность.")</x:f>
      </x:c>
      <x:c r="BI781" s="50" t="str">
        <x:f>IF(1&gt;'Настройки'!$B$3,"",IF(ISBLANK(F781),IF('Настройки'!$B$9="Нулевой спрос",0,""),IF(F781&lt;0,IF('Настройки'!$B$10="Исключить","",IF('Настройки'!$B$10="Абсолютные значения",ABS(F781),F781)),F781)))</x:f>
      </x:c>
      <x:c r="BJ781" s="50" t="str">
        <x:f>IF(2&gt;'Настройки'!$B$3,"",IF(ISBLANK(G781),IF('Настройки'!$B$9="Нулевой спрос",0,""),IF(G781&lt;0,IF('Настройки'!$B$10="Исключить","",IF('Настройки'!$B$10="Абсолютные значения",ABS(G781),G781)),G781)))</x:f>
      </x:c>
      <x:c r="BK781" s="50" t="str">
        <x:f>IF(3&gt;'Настройки'!$B$3,"",IF(ISBLANK(H781),IF('Настройки'!$B$9="Нулевой спрос",0,""),IF(H781&lt;0,IF('Настройки'!$B$10="Исключить","",IF('Настройки'!$B$10="Абсолютные значения",ABS(H781),H781)),H781)))</x:f>
      </x:c>
      <x:c r="BL781" s="50" t="str">
        <x:f>IF(4&gt;'Настройки'!$B$3,"",IF(ISBLANK(I781),IF('Настройки'!$B$9="Нулевой спрос",0,""),IF(I781&lt;0,IF('Настройки'!$B$10="Исключить","",IF('Настройки'!$B$10="Абсолютные значения",ABS(I781),I781)),I781)))</x:f>
      </x:c>
      <x:c r="BM781" s="50" t="str">
        <x:f>IF(5&gt;'Настройки'!$B$3,"",IF(ISBLANK(J781),IF('Настройки'!$B$9="Нулевой спрос",0,""),IF(J781&lt;0,IF('Настройки'!$B$10="Исключить","",IF('Настройки'!$B$10="Абсолютные значения",ABS(J781),J781)),J781)))</x:f>
      </x:c>
      <x:c r="BN781" s="50" t="str">
        <x:f>IF(6&gt;'Настройки'!$B$3,"",IF(ISBLANK(K781),IF('Настройки'!$B$9="Нулевой спрос",0,""),IF(K781&lt;0,IF('Настройки'!$B$10="Исключить","",IF('Настройки'!$B$10="Абсолютные значения",ABS(K781),K781)),K781)))</x:f>
      </x:c>
      <x:c r="BO781" s="50" t="str">
        <x:f>IF(7&gt;'Настройки'!$B$3,"",IF(ISBLANK(L781),IF('Настройки'!$B$9="Нулевой спрос",0,""),IF(L781&lt;0,IF('Настройки'!$B$10="Исключить","",IF('Настройки'!$B$10="Абсолютные значения",ABS(L781),L781)),L781)))</x:f>
      </x:c>
      <x:c r="BP781" s="50" t="str">
        <x:f>IF(8&gt;'Настройки'!$B$3,"",IF(ISBLANK(M781),IF('Настройки'!$B$9="Нулевой спрос",0,""),IF(M781&lt;0,IF('Настройки'!$B$10="Исключить","",IF('Настройки'!$B$10="Абсолютные значения",ABS(M781),M781)),M781)))</x:f>
      </x:c>
      <x:c r="BQ781" s="50" t="str">
        <x:f>IF(9&gt;'Настройки'!$B$3,"",IF(ISBLANK(N781),IF('Настройки'!$B$9="Нулевой спрос",0,""),IF(N781&lt;0,IF('Настройки'!$B$10="Исключить","",IF('Настройки'!$B$10="Абсолютные значения",ABS(N781),N781)),N781)))</x:f>
      </x:c>
      <x:c r="BR781" s="50" t="str">
        <x:f>IF(10&gt;'Настройки'!$B$3,"",IF(ISBLANK(O781),IF('Настройки'!$B$9="Нулевой спрос",0,""),IF(O781&lt;0,IF('Настройки'!$B$10="Исключить","",IF('Настройки'!$B$10="Абсолютные значения",ABS(O781),O781)),O781)))</x:f>
      </x:c>
      <x:c r="BS781" s="50" t="str">
        <x:f>IF(11&gt;'Настройки'!$B$3,"",IF(ISBLANK(P781),IF('Настройки'!$B$9="Нулевой спрос",0,""),IF(P781&lt;0,IF('Настройки'!$B$10="Исключить","",IF('Настройки'!$B$10="Абсолютные значения",ABS(P781),P781)),P781)))</x:f>
      </x:c>
      <x:c r="BT781" s="50" t="str">
        <x:f>IF(12&gt;'Настройки'!$B$3,"",IF(ISBLANK(Q781),IF('Настройки'!$B$9="Нулевой спрос",0,""),IF(Q781&lt;0,IF('Настройки'!$B$10="Исключить","",IF('Настройки'!$B$10="Абсолютные значения",ABS(Q781),Q781)),Q781)))</x:f>
      </x:c>
      <x:c r="BU781" s="50" t="str">
        <x:f>IF(13&gt;'Настройки'!$B$3,"",IF(ISBLANK(R781),IF('Настройки'!$B$9="Нулевой спрос",0,""),IF(R781&lt;0,IF('Настройки'!$B$10="Исключить","",IF('Настройки'!$B$10="Абсолютные значения",ABS(R781),R781)),R781)))</x:f>
      </x:c>
      <x:c r="BV781" s="50" t="str">
        <x:f>IF(14&gt;'Настройки'!$B$3,"",IF(ISBLANK(S781),IF('Настройки'!$B$9="Нулевой спрос",0,""),IF(S781&lt;0,IF('Настройки'!$B$10="Исключить","",IF('Настройки'!$B$10="Абсолютные значения",ABS(S781),S781)),S781)))</x:f>
      </x:c>
      <x:c r="BW781" s="50" t="str">
        <x:f>IF(15&gt;'Настройки'!$B$3,"",IF(ISBLANK(T781),IF('Настройки'!$B$9="Нулевой спрос",0,""),IF(T781&lt;0,IF('Настройки'!$B$10="Исключить","",IF('Настройки'!$B$10="Абсолютные значения",ABS(T781),T781)),T781)))</x:f>
      </x:c>
      <x:c r="BX781" s="50" t="str">
        <x:f>IF(16&gt;'Настройки'!$B$3,"",IF(ISBLANK(U781),IF('Настройки'!$B$9="Нулевой спрос",0,""),IF(U781&lt;0,IF('Настройки'!$B$10="Исключить","",IF('Настройки'!$B$10="Абсолютные значения",ABS(U781),U781)),U781)))</x:f>
      </x:c>
      <x:c r="BY781" s="50" t="str">
        <x:f>IF(17&gt;'Настройки'!$B$3,"",IF(ISBLANK(V781),IF('Настройки'!$B$9="Нулевой спрос",0,""),IF(V781&lt;0,IF('Настройки'!$B$10="Исключить","",IF('Настройки'!$B$10="Абсолютные значения",ABS(V781),V781)),V781)))</x:f>
      </x:c>
      <x:c r="BZ781" s="50" t="str">
        <x:f>IF(18&gt;'Настройки'!$B$3,"",IF(ISBLANK(W781),IF('Настройки'!$B$9="Нулевой спрос",0,""),IF(W781&lt;0,IF('Настройки'!$B$10="Исключить","",IF('Настройки'!$B$10="Абсолютные значения",ABS(W781),W781)),W781)))</x:f>
      </x:c>
      <x:c r="CA781" s="50" t="str">
        <x:f>IF(19&gt;'Настройки'!$B$3,"",IF(ISBLANK(X781),IF('Настройки'!$B$9="Нулевой спрос",0,""),IF(X781&lt;0,IF('Настройки'!$B$10="Исключить","",IF('Настройки'!$B$10="Абсолютные значения",ABS(X781),X781)),X781)))</x:f>
      </x:c>
      <x:c r="CB781" s="50" t="str">
        <x:f>IF(20&gt;'Настройки'!$B$3,"",IF(ISBLANK(Y781),IF('Настройки'!$B$9="Нулевой спрос",0,""),IF(Y781&lt;0,IF('Настройки'!$B$10="Исключить","",IF('Настройки'!$B$10="Абсолютные значения",ABS(Y781),Y781)),Y781)))</x:f>
      </x:c>
      <x:c r="CC781" s="50" t="str">
        <x:f>IF(21&gt;'Настройки'!$B$3,"",IF(ISBLANK(Z781),IF('Настройки'!$B$9="Нулевой спрос",0,""),IF(Z781&lt;0,IF('Настройки'!$B$10="Исключить","",IF('Настройки'!$B$10="Абсолютные значения",ABS(Z781),Z781)),Z781)))</x:f>
      </x:c>
      <x:c r="CD781" s="50" t="str">
        <x:f>IF(22&gt;'Настройки'!$B$3,"",IF(ISBLANK(AA781),IF('Настройки'!$B$9="Нулевой спрос",0,""),IF(AA781&lt;0,IF('Настройки'!$B$10="Исключить","",IF('Настройки'!$B$10="Абсолютные значения",ABS(AA781),AA781)),AA781)))</x:f>
      </x:c>
      <x:c r="CE781" s="50" t="str">
        <x:f>IF(23&gt;'Настройки'!$B$3,"",IF(ISBLANK(AB781),IF('Настройки'!$B$9="Нулевой спрос",0,""),IF(AB781&lt;0,IF('Настройки'!$B$10="Исключить","",IF('Настройки'!$B$10="Абсолютные значения",ABS(AB781),AB781)),AB781)))</x:f>
      </x:c>
      <x:c r="CF781" s="50" t="str">
        <x:f>IF(24&gt;'Настройки'!$B$3,"",IF(ISBLANK(AC781),IF('Настройки'!$B$9="Нулевой спрос",0,""),IF(AC781&lt;0,IF('Настройки'!$B$10="Исключить","",IF('Настройки'!$B$10="Абсолютные значения",ABS(AC781),AC781)),AC781)))</x:f>
      </x:c>
      <x:c r="CG781" s="50" t="str">
        <x:f>IF(25&gt;'Настройки'!$B$3,"",IF(ISBLANK(AD781),IF('Настройки'!$B$9="Нулевой спрос",0,""),IF(AD781&lt;0,IF('Настройки'!$B$10="Исключить","",IF('Настройки'!$B$10="Абсолютные значения",ABS(AD781),AD781)),AD781)))</x:f>
      </x:c>
      <x:c r="CH781" s="50" t="str">
        <x:f>IF(26&gt;'Настройки'!$B$3,"",IF(ISBLANK(AE781),IF('Настройки'!$B$9="Нулевой спрос",0,""),IF(AE781&lt;0,IF('Настройки'!$B$10="Исключить","",IF('Настройки'!$B$10="Абсолютные значения",ABS(AE781),AE781)),AE781)))</x:f>
      </x:c>
      <x:c r="CI781" s="50" t="str">
        <x:f>IF(27&gt;'Настройки'!$B$3,"",IF(ISBLANK(AF781),IF('Настройки'!$B$9="Нулевой спрос",0,""),IF(AF781&lt;0,IF('Настройки'!$B$10="Исключить","",IF('Настройки'!$B$10="Абсолютные значения",ABS(AF781),AF781)),AF781)))</x:f>
      </x:c>
      <x:c r="CJ781" s="50" t="str">
        <x:f>IF(28&gt;'Настройки'!$B$3,"",IF(ISBLANK(AG781),IF('Настройки'!$B$9="Нулевой спрос",0,""),IF(AG781&lt;0,IF('Настройки'!$B$10="Исключить","",IF('Настройки'!$B$10="Абсолютные значения",ABS(AG781),AG781)),AG781)))</x:f>
      </x:c>
      <x:c r="CK781" s="50" t="str">
        <x:f>IF(29&gt;'Настройки'!$B$3,"",IF(ISBLANK(AH781),IF('Настройки'!$B$9="Нулевой спрос",0,""),IF(AH781&lt;0,IF('Настройки'!$B$10="Исключить","",IF('Настройки'!$B$10="Абсолютные значения",ABS(AH781),AH781)),AH781)))</x:f>
      </x:c>
      <x:c r="CL781" s="50" t="str">
        <x:f>IF(30&gt;'Настройки'!$B$3,"",IF(ISBLANK(AI781),IF('Настройки'!$B$9="Нулевой спрос",0,""),IF(AI781&lt;0,IF('Настройки'!$B$10="Исключить","",IF('Настройки'!$B$10="Абсолютные значения",ABS(AI781),AI781)),AI781)))</x:f>
      </x:c>
      <x:c r="CM781" s="50" t="str">
        <x:f>IF(31&gt;'Настройки'!$B$3,"",IF(ISBLANK(AJ781),IF('Настройки'!$B$9="Нулевой спрос",0,""),IF(AJ781&lt;0,IF('Настройки'!$B$10="Исключить","",IF('Настройки'!$B$10="Абсолютные значения",ABS(AJ781),AJ781)),AJ781)))</x:f>
      </x:c>
      <x:c r="CN781" s="50" t="str">
        <x:f>IF(32&gt;'Настройки'!$B$3,"",IF(ISBLANK(AK781),IF('Настройки'!$B$9="Нулевой спрос",0,""),IF(AK781&lt;0,IF('Настройки'!$B$10="Исключить","",IF('Настройки'!$B$10="Абсолютные значения",ABS(AK781),AK781)),AK781)))</x:f>
      </x:c>
      <x:c r="CO781" s="50" t="str">
        <x:f>IF(33&gt;'Настройки'!$B$3,"",IF(ISBLANK(AL781),IF('Настройки'!$B$9="Нулевой спрос",0,""),IF(AL781&lt;0,IF('Настройки'!$B$10="Исключить","",IF('Настройки'!$B$10="Абсолютные значения",ABS(AL781),AL781)),AL781)))</x:f>
      </x:c>
      <x:c r="CP781" s="50" t="str">
        <x:f>IF(34&gt;'Настройки'!$B$3,"",IF(ISBLANK(AM781),IF('Настройки'!$B$9="Нулевой спрос",0,""),IF(AM781&lt;0,IF('Настройки'!$B$10="Исключить","",IF('Настройки'!$B$10="Абсолютные значения",ABS(AM781),AM781)),AM781)))</x:f>
      </x:c>
      <x:c r="CQ781" s="50" t="str">
        <x:f>IF(35&gt;'Настройки'!$B$3,"",IF(ISBLANK(AN781),IF('Настройки'!$B$9="Нулевой спрос",0,""),IF(AN781&lt;0,IF('Настройки'!$B$10="Исключить","",IF('Настройки'!$B$10="Абсолютные значения",ABS(AN781),AN781)),AN781)))</x:f>
      </x:c>
      <x:c r="CR781" s="50" t="str">
        <x:f>IF(36&gt;'Настройки'!$B$3,"",IF(ISBLANK(AO781),IF('Настройки'!$B$9="Нулевой спрос",0,""),IF(AO781&lt;0,IF('Настройки'!$B$10="Исключить","",IF('Настройки'!$B$10="Абсолютные значения",ABS(AO781),AO781)),AO781)))</x:f>
      </x:c>
      <x:c r="CS781" s="50" t="str">
        <x:f>IF(OR(1&gt;'Настройки'!$B$3,ISBLANK(BI781),BI781=0),"",BI781)</x:f>
      </x:c>
      <x:c r="CT781" s="50" t="str">
        <x:f>IF(OR(2&gt;'Настройки'!$B$3,ISBLANK(BJ781),BJ781=0),"",BJ781)</x:f>
      </x:c>
      <x:c r="CU781" s="50" t="str">
        <x:f>IF(OR(3&gt;'Настройки'!$B$3,ISBLANK(BK781),BK781=0),"",BK781)</x:f>
      </x:c>
      <x:c r="CV781" s="50" t="str">
        <x:f>IF(OR(4&gt;'Настройки'!$B$3,ISBLANK(BL781),BL781=0),"",BL781)</x:f>
      </x:c>
      <x:c r="CW781" s="50" t="str">
        <x:f>IF(OR(5&gt;'Настройки'!$B$3,ISBLANK(BM781),BM781=0),"",BM781)</x:f>
      </x:c>
      <x:c r="CX781" s="50" t="str">
        <x:f>IF(OR(6&gt;'Настройки'!$B$3,ISBLANK(BN781),BN781=0),"",BN781)</x:f>
      </x:c>
      <x:c r="CY781" s="50" t="str">
        <x:f>IF(OR(7&gt;'Настройки'!$B$3,ISBLANK(BO781),BO781=0),"",BO781)</x:f>
      </x:c>
      <x:c r="CZ781" s="50" t="str">
        <x:f>IF(OR(8&gt;'Настройки'!$B$3,ISBLANK(BP781),BP781=0),"",BP781)</x:f>
      </x:c>
      <x:c r="DA781" s="50" t="str">
        <x:f>IF(OR(9&gt;'Настройки'!$B$3,ISBLANK(BQ781),BQ781=0),"",BQ781)</x:f>
      </x:c>
      <x:c r="DB781" s="50" t="str">
        <x:f>IF(OR(10&gt;'Настройки'!$B$3,ISBLANK(BR781),BR781=0),"",BR781)</x:f>
      </x:c>
      <x:c r="DC781" s="50" t="str">
        <x:f>IF(OR(11&gt;'Настройки'!$B$3,ISBLANK(BS781),BS781=0),"",BS781)</x:f>
      </x:c>
      <x:c r="DD781" s="50" t="str">
        <x:f>IF(OR(12&gt;'Настройки'!$B$3,ISBLANK(BT781),BT781=0),"",BT781)</x:f>
      </x:c>
      <x:c r="DE781" s="50" t="str">
        <x:f>IF(OR(13&gt;'Настройки'!$B$3,ISBLANK(BU781),BU781=0),"",BU781)</x:f>
      </x:c>
      <x:c r="DF781" s="50" t="str">
        <x:f>IF(OR(14&gt;'Настройки'!$B$3,ISBLANK(BV781),BV781=0),"",BV781)</x:f>
      </x:c>
      <x:c r="DG781" s="50" t="str">
        <x:f>IF(OR(15&gt;'Настройки'!$B$3,ISBLANK(BW781),BW781=0),"",BW781)</x:f>
      </x:c>
      <x:c r="DH781" s="50" t="str">
        <x:f>IF(OR(16&gt;'Настройки'!$B$3,ISBLANK(BX781),BX781=0),"",BX781)</x:f>
      </x:c>
      <x:c r="DI781" s="50" t="str">
        <x:f>IF(OR(17&gt;'Настройки'!$B$3,ISBLANK(BY781),BY781=0),"",BY781)</x:f>
      </x:c>
      <x:c r="DJ781" s="50" t="str">
        <x:f>IF(OR(18&gt;'Настройки'!$B$3,ISBLANK(BZ781),BZ781=0),"",BZ781)</x:f>
      </x:c>
      <x:c r="DK781" s="50" t="str">
        <x:f>IF(OR(19&gt;'Настройки'!$B$3,ISBLANK(CA781),CA781=0),"",CA781)</x:f>
      </x:c>
      <x:c r="DL781" s="50" t="str">
        <x:f>IF(OR(20&gt;'Настройки'!$B$3,ISBLANK(CB781),CB781=0),"",CB781)</x:f>
      </x:c>
      <x:c r="DM781" s="50" t="str">
        <x:f>IF(OR(21&gt;'Настройки'!$B$3,ISBLANK(CC781),CC781=0),"",CC781)</x:f>
      </x:c>
      <x:c r="DN781" s="50" t="str">
        <x:f>IF(OR(22&gt;'Настройки'!$B$3,ISBLANK(CD781),CD781=0),"",CD781)</x:f>
      </x:c>
      <x:c r="DO781" s="50" t="str">
        <x:f>IF(OR(23&gt;'Настройки'!$B$3,ISBLANK(CE781),CE781=0),"",CE781)</x:f>
      </x:c>
      <x:c r="DP781" s="50" t="str">
        <x:f>IF(OR(24&gt;'Настройки'!$B$3,ISBLANK(CF781),CF781=0),"",CF781)</x:f>
      </x:c>
      <x:c r="DQ781" s="50" t="str">
        <x:f>IF(OR(25&gt;'Настройки'!$B$3,ISBLANK(CG781),CG781=0),"",CG781)</x:f>
      </x:c>
      <x:c r="DR781" s="50" t="str">
        <x:f>IF(OR(26&gt;'Настройки'!$B$3,ISBLANK(CH781),CH781=0),"",CH781)</x:f>
      </x:c>
      <x:c r="DS781" s="50" t="str">
        <x:f>IF(OR(27&gt;'Настройки'!$B$3,ISBLANK(CI781),CI781=0),"",CI781)</x:f>
      </x:c>
      <x:c r="DT781" s="50" t="str">
        <x:f>IF(OR(28&gt;'Настройки'!$B$3,ISBLANK(CJ781),CJ781=0),"",CJ781)</x:f>
      </x:c>
      <x:c r="DU781" s="50" t="str">
        <x:f>IF(OR(29&gt;'Настройки'!$B$3,ISBLANK(CK781),CK781=0),"",CK781)</x:f>
      </x:c>
      <x:c r="DV781" s="50" t="str">
        <x:f>IF(OR(30&gt;'Настройки'!$B$3,ISBLANK(CL781),CL781=0),"",CL781)</x:f>
      </x:c>
      <x:c r="DW781" s="50" t="str">
        <x:f>IF(OR(31&gt;'Настройки'!$B$3,ISBLANK(CM781),CM781=0),"",CM781)</x:f>
      </x:c>
      <x:c r="DX781" s="50" t="str">
        <x:f>IF(OR(32&gt;'Настройки'!$B$3,ISBLANK(CN781),CN781=0),"",CN781)</x:f>
      </x:c>
      <x:c r="DY781" s="50" t="str">
        <x:f>IF(OR(33&gt;'Настройки'!$B$3,ISBLANK(CO781),CO781=0),"",CO781)</x:f>
      </x:c>
      <x:c r="DZ781" s="50" t="str">
        <x:f>IF(OR(34&gt;'Настройки'!$B$3,ISBLANK(CP781),CP781=0),"",CP781)</x:f>
      </x:c>
      <x:c r="EA781" s="50" t="str">
        <x:f>IF(OR(35&gt;'Настройки'!$B$3,ISBLANK(CQ781),CQ781=0),"",CQ781)</x:f>
      </x:c>
      <x:c r="EB781" s="50" t="str">
        <x:f>IF(OR(36&gt;'Настройки'!$B$3,ISBLANK(CR781),CR781=0),"",CR781)</x:f>
      </x:c>
      <x:c r="EC781" s="50" t="str">
        <x:f>IF(A781="","",IF(OR(BB781="AZ",BB781="BZ"),10000+ROW(),IF(AZ781&gt;'Настройки'!$B$11,20000+ROW(),IF(BF781&lt;&gt;"Обычный",30000+ROW(),IF(AX781&lt;=0,40000+ROW(),"")))))</x:f>
      </x:c>
      <x:c r="ED781" s="50" t="str">
        <x:f>IF(EC781="","",COUNTIFS($EC$2:$EC$1001,"&gt;0",$EC$2:$EC$1001,"&lt;"&amp;EC781)+1)</x:f>
      </x:c>
    </x:row>
    <x:row r="782">
      <x:c r="A782" s="115"/>
      <x:c r="B782" s="115"/>
      <x:c r="C782" s="115"/>
      <x:c r="D782" s="118"/>
      <x:c r="E782" s="118"/>
      <x:c r="F782" s="118"/>
      <x:c r="G782" s="118"/>
      <x:c r="H782" s="118"/>
      <x:c r="I782" s="118"/>
      <x:c r="J782" s="118"/>
      <x:c r="K782" s="118"/>
      <x:c r="L782" s="118"/>
      <x:c r="M782" s="118"/>
      <x:c r="N782" s="118"/>
      <x:c r="O782" s="118"/>
      <x:c r="P782" s="118"/>
      <x:c r="Q782" s="118"/>
      <x:c r="R782" s="118"/>
      <x:c r="S782" s="118"/>
      <x:c r="T782" s="118"/>
      <x:c r="U782" s="118"/>
      <x:c r="V782" s="118"/>
      <x:c r="W782" s="118"/>
      <x:c r="X782" s="118"/>
      <x:c r="Y782" s="118"/>
      <x:c r="Z782" s="118"/>
      <x:c r="AA782" s="118"/>
      <x:c r="AB782" s="118"/>
      <x:c r="AC782" s="118"/>
      <x:c r="AD782" s="118"/>
      <x:c r="AE782" s="118"/>
      <x:c r="AF782" s="118"/>
      <x:c r="AG782" s="118"/>
      <x:c r="AH782" s="118"/>
      <x:c r="AI782" s="118"/>
      <x:c r="AJ782" s="118"/>
      <x:c r="AK782" s="118"/>
      <x:c r="AL782" s="118"/>
      <x:c r="AM782" s="118"/>
      <x:c r="AN782" s="118"/>
      <x:c r="AO782" s="118"/>
      <x:c r="AP782" s="115"/>
      <x:c r="AQ782" s="49" t="str">
        <x:f>IF(A782="","",COUNT(BI782:INDEX(BI782:CR782,1,'Настройки'!$B$3)))</x:f>
      </x:c>
      <x:c r="AR782" s="49" t="str">
        <x:f>IF(A782="","",SUM(BI782:INDEX(BI782:CR782,1,'Настройки'!$B$3)))</x:f>
      </x:c>
      <x:c r="AS782" s="58" t="str">
        <x:f>IF(A782="","",IF('Настройки'!$B$4="Стоимость потребления",AR782*D782,IF('Настройки'!$B$4="Количество",AR782,E782)))</x:f>
      </x:c>
      <x:c r="AT782" s="61" t="str">
        <x:f>IF(OR(A782="",AS782&lt;0,SUM($AS$2:$AS$1001)&lt;=0),"",AS782/SUM($AS$2:$AS$1001))</x:f>
      </x:c>
      <x:c r="AU782" s="61" t="str">
        <x:f>IF(OR(A782="",AS782&lt;0,SUM($AS$2:$AS$1001)&lt;=0),"",SUMIFS($AS$2:$AS$1001,$AS$2:$AS$1001,"&gt;"&amp;AS782)/SUM($AS$2:$AS$1001))</x:f>
      </x:c>
      <x:c r="AV782" s="61" t="str">
        <x:f>IF(OR(A782="",AS782&lt;0,SUM($AS$2:$AS$1001)&lt;=0),"",SUMIFS($AS$2:$AS$1001,$AS$2:$AS$1001,"&gt;="&amp;AS782)/SUM($AS$2:$AS$1001))</x:f>
      </x:c>
      <x:c r="AW782" s="49" t="str">
        <x:f>IF(A782="","",IF(SUM($AS$2:$AS$1001)&lt;=0,"Не определён",IF(AS782&lt;0,"Исключение",IF(AU782&lt;'Настройки'!$B$5,"A",IF(AU782&lt;'Настройки'!$B$6,"B","C")))))</x:f>
      </x:c>
      <x:c r="AX782" s="58" t="str">
        <x:f>IF(A782="","",IF(AQ782=0,"",AVERAGE(BI782:INDEX(BI782:CR782,1,'Настройки'!$B$3))))</x:f>
      </x:c>
      <x:c r="AY782" s="58" t="str">
        <x:f>IF(OR(A782="",AQ782=0),"",STDEVP(BI782:INDEX(BI782:CR782,1,'Настройки'!$B$3)))</x:f>
      </x:c>
      <x:c r="AZ782" s="61" t="str">
        <x:f>IF(OR(A782="",AQ782&lt;'Настройки'!$B$12,AX782&lt;=0,AND('Настройки'!$B$10="Блокировать",COUNTIF(F782:INDEX(F782:AO782,1,'Настройки'!$B$3),"&lt;0")&gt;0)),"",AY782/ABS(AX782))</x:f>
      </x:c>
      <x:c r="BA782" s="49" t="str">
        <x:f>IF(A782="","",IF(AND('Настройки'!$B$10="Блокировать",COUNTIF(F782:INDEX(F782:AO782,1,'Настройки'!$B$3),"&lt;0")&gt;0),"Не определён",IF(AQ782&lt;'Настройки'!$B$12,"Не определён",IF(AX782=0,"Нет спроса",IF(AX782&lt;0,"Не определён",IF(AZ782&lt;='Настройки'!$B$7,"X",IF(AZ782&lt;='Настройки'!$B$8,"Y","Z")))))))</x:f>
      </x:c>
      <x:c r="BB782" s="49" t="str">
        <x:f>IF(OR(A782="",LEN(AW782)&lt;&gt;1,LEN(BA782)&lt;&gt;1),"",AW782&amp;BA782)</x:f>
      </x:c>
      <x:c r="BC782" s="61" t="str">
        <x:f>IF(OR(A782="",AQ782=0),"",(COUNT(BI782:INDEX(BI782:CR782,1,'Настройки'!$B$3))-COUNT(CS782:INDEX(CS782:EB782,1,'Настройки'!$B$3)))/AQ782)</x:f>
      </x:c>
      <x:c r="BD782" s="64" t="str">
        <x:f>IF(OR(A782="",COUNT(CS782:INDEX(CS782:EB782,1,'Настройки'!$B$3))=0),"",AQ782/COUNT(CS782:INDEX(CS782:EB782,1,'Настройки'!$B$3)))</x:f>
      </x:c>
      <x:c r="BE782" s="64" t="str">
        <x:f>IF(OR(A782="",COUNT(CS782:INDEX(CS782:EB782,1,'Настройки'!$B$3))=0),"",IF(AVERAGE(CS782:INDEX(CS782:EB782,1,'Настройки'!$B$3))=0,"",(STDEVP(CS782:INDEX(CS782:EB782,1,'Настройки'!$B$3))/ABS(AVERAGE(CS782:INDEX(CS782:EB782,1,'Настройки'!$B$3))))^2))</x:f>
      </x:c>
      <x:c r="BF782" s="49" t="str">
        <x:f>IF(A782="","",IF(AQ782&lt;3,"Недостаточно",IF(AQ782&lt;6,"Предварительный","Обычный")))</x:f>
      </x:c>
      <x:c r="BG782" s="49" t="str">
        <x:f>IF(A782="","",IF(COUNTIF(F782:INDEX(F782:AO782,1,'Настройки'!$B$3),"&lt;0")&gt;0,IF('Настройки'!$B$10="Блокировать","Отрицательный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"),"")&amp;IF(AQ782&lt;3,"Недостаточно истории. ",IF(AQ782&lt;6,"Предварительная классификация. ",""))&amp;IF(AX782=0,"Нет спроса за горизонт. ","")&amp;IF(AZ782&gt;'Настройки'!$B$11,"Экстремальная вариативность. ",""))</x:f>
      </x:c>
      <x:c r="BH782" s="49" t="str">
        <x:f>IF(A782="","",IFERROR(VLOOKUP(BB782,'Настройки'!$D$3:$E$11,2,FALSE),"Сначала проверьте исходные данные и историю спроса.")&amp;" Уточните срок поставки, MOQ и критичность.")</x:f>
      </x:c>
      <x:c r="BI782" s="50" t="str">
        <x:f>IF(1&gt;'Настройки'!$B$3,"",IF(ISBLANK(F782),IF('Настройки'!$B$9="Нулевой спрос",0,""),IF(F782&lt;0,IF('Настройки'!$B$10="Исключить","",IF('Настройки'!$B$10="Абсолютные значения",ABS(F782),F782)),F782)))</x:f>
      </x:c>
      <x:c r="BJ782" s="50" t="str">
        <x:f>IF(2&gt;'Настройки'!$B$3,"",IF(ISBLANK(G782),IF('Настройки'!$B$9="Нулевой спрос",0,""),IF(G782&lt;0,IF('Настройки'!$B$10="Исключить","",IF('Настройки'!$B$10="Абсолютные значения",ABS(G782),G782)),G782)))</x:f>
      </x:c>
      <x:c r="BK782" s="50" t="str">
        <x:f>IF(3&gt;'Настройки'!$B$3,"",IF(ISBLANK(H782),IF('Настройки'!$B$9="Нулевой спрос",0,""),IF(H782&lt;0,IF('Настройки'!$B$10="Исключить","",IF('Настройки'!$B$10="Абсолютные значения",ABS(H782),H782)),H782)))</x:f>
      </x:c>
      <x:c r="BL782" s="50" t="str">
        <x:f>IF(4&gt;'Настройки'!$B$3,"",IF(ISBLANK(I782),IF('Настройки'!$B$9="Нулевой спрос",0,""),IF(I782&lt;0,IF('Настройки'!$B$10="Исключить","",IF('Настройки'!$B$10="Абсолютные значения",ABS(I782),I782)),I782)))</x:f>
      </x:c>
      <x:c r="BM782" s="50" t="str">
        <x:f>IF(5&gt;'Настройки'!$B$3,"",IF(ISBLANK(J782),IF('Настройки'!$B$9="Нулевой спрос",0,""),IF(J782&lt;0,IF('Настройки'!$B$10="Исключить","",IF('Настройки'!$B$10="Абсолютные значения",ABS(J782),J782)),J782)))</x:f>
      </x:c>
      <x:c r="BN782" s="50" t="str">
        <x:f>IF(6&gt;'Настройки'!$B$3,"",IF(ISBLANK(K782),IF('Настройки'!$B$9="Нулевой спрос",0,""),IF(K782&lt;0,IF('Настройки'!$B$10="Исключить","",IF('Настройки'!$B$10="Абсолютные значения",ABS(K782),K782)),K782)))</x:f>
      </x:c>
      <x:c r="BO782" s="50" t="str">
        <x:f>IF(7&gt;'Настройки'!$B$3,"",IF(ISBLANK(L782),IF('Настройки'!$B$9="Нулевой спрос",0,""),IF(L782&lt;0,IF('Настройки'!$B$10="Исключить","",IF('Настройки'!$B$10="Абсолютные значения",ABS(L782),L782)),L782)))</x:f>
      </x:c>
      <x:c r="BP782" s="50" t="str">
        <x:f>IF(8&gt;'Настройки'!$B$3,"",IF(ISBLANK(M782),IF('Настройки'!$B$9="Нулевой спрос",0,""),IF(M782&lt;0,IF('Настройки'!$B$10="Исключить","",IF('Настройки'!$B$10="Абсолютные значения",ABS(M782),M782)),M782)))</x:f>
      </x:c>
      <x:c r="BQ782" s="50" t="str">
        <x:f>IF(9&gt;'Настройки'!$B$3,"",IF(ISBLANK(N782),IF('Настройки'!$B$9="Нулевой спрос",0,""),IF(N782&lt;0,IF('Настройки'!$B$10="Исключить","",IF('Настройки'!$B$10="Абсолютные значения",ABS(N782),N782)),N782)))</x:f>
      </x:c>
      <x:c r="BR782" s="50" t="str">
        <x:f>IF(10&gt;'Настройки'!$B$3,"",IF(ISBLANK(O782),IF('Настройки'!$B$9="Нулевой спрос",0,""),IF(O782&lt;0,IF('Настройки'!$B$10="Исключить","",IF('Настройки'!$B$10="Абсолютные значения",ABS(O782),O782)),O782)))</x:f>
      </x:c>
      <x:c r="BS782" s="50" t="str">
        <x:f>IF(11&gt;'Настройки'!$B$3,"",IF(ISBLANK(P782),IF('Настройки'!$B$9="Нулевой спрос",0,""),IF(P782&lt;0,IF('Настройки'!$B$10="Исключить","",IF('Настройки'!$B$10="Абсолютные значения",ABS(P782),P782)),P782)))</x:f>
      </x:c>
      <x:c r="BT782" s="50" t="str">
        <x:f>IF(12&gt;'Настройки'!$B$3,"",IF(ISBLANK(Q782),IF('Настройки'!$B$9="Нулевой спрос",0,""),IF(Q782&lt;0,IF('Настройки'!$B$10="Исключить","",IF('Настройки'!$B$10="Абсолютные значения",ABS(Q782),Q782)),Q782)))</x:f>
      </x:c>
      <x:c r="BU782" s="50" t="str">
        <x:f>IF(13&gt;'Настройки'!$B$3,"",IF(ISBLANK(R782),IF('Настройки'!$B$9="Нулевой спрос",0,""),IF(R782&lt;0,IF('Настройки'!$B$10="Исключить","",IF('Настройки'!$B$10="Абсолютные значения",ABS(R782),R782)),R782)))</x:f>
      </x:c>
      <x:c r="BV782" s="50" t="str">
        <x:f>IF(14&gt;'Настройки'!$B$3,"",IF(ISBLANK(S782),IF('Настройки'!$B$9="Нулевой спрос",0,""),IF(S782&lt;0,IF('Настройки'!$B$10="Исключить","",IF('Настройки'!$B$10="Абсолютные значения",ABS(S782),S782)),S782)))</x:f>
      </x:c>
      <x:c r="BW782" s="50" t="str">
        <x:f>IF(15&gt;'Настройки'!$B$3,"",IF(ISBLANK(T782),IF('Настройки'!$B$9="Нулевой спрос",0,""),IF(T782&lt;0,IF('Настройки'!$B$10="Исключить","",IF('Настройки'!$B$10="Абсолютные значения",ABS(T782),T782)),T782)))</x:f>
      </x:c>
      <x:c r="BX782" s="50" t="str">
        <x:f>IF(16&gt;'Настройки'!$B$3,"",IF(ISBLANK(U782),IF('Настройки'!$B$9="Нулевой спрос",0,""),IF(U782&lt;0,IF('Настройки'!$B$10="Исключить","",IF('Настройки'!$B$10="Абсолютные значения",ABS(U782),U782)),U782)))</x:f>
      </x:c>
      <x:c r="BY782" s="50" t="str">
        <x:f>IF(17&gt;'Настройки'!$B$3,"",IF(ISBLANK(V782),IF('Настройки'!$B$9="Нулевой спрос",0,""),IF(V782&lt;0,IF('Настройки'!$B$10="Исключить","",IF('Настройки'!$B$10="Абсолютные значения",ABS(V782),V782)),V782)))</x:f>
      </x:c>
      <x:c r="BZ782" s="50" t="str">
        <x:f>IF(18&gt;'Настройки'!$B$3,"",IF(ISBLANK(W782),IF('Настройки'!$B$9="Нулевой спрос",0,""),IF(W782&lt;0,IF('Настройки'!$B$10="Исключить","",IF('Настройки'!$B$10="Абсолютные значения",ABS(W782),W782)),W782)))</x:f>
      </x:c>
      <x:c r="CA782" s="50" t="str">
        <x:f>IF(19&gt;'Настройки'!$B$3,"",IF(ISBLANK(X782),IF('Настройки'!$B$9="Нулевой спрос",0,""),IF(X782&lt;0,IF('Настройки'!$B$10="Исключить","",IF('Настройки'!$B$10="Абсолютные значения",ABS(X782),X782)),X782)))</x:f>
      </x:c>
      <x:c r="CB782" s="50" t="str">
        <x:f>IF(20&gt;'Настройки'!$B$3,"",IF(ISBLANK(Y782),IF('Настройки'!$B$9="Нулевой спрос",0,""),IF(Y782&lt;0,IF('Настройки'!$B$10="Исключить","",IF('Настройки'!$B$10="Абсолютные значения",ABS(Y782),Y782)),Y782)))</x:f>
      </x:c>
      <x:c r="CC782" s="50" t="str">
        <x:f>IF(21&gt;'Настройки'!$B$3,"",IF(ISBLANK(Z782),IF('Настройки'!$B$9="Нулевой спрос",0,""),IF(Z782&lt;0,IF('Настройки'!$B$10="Исключить","",IF('Настройки'!$B$10="Абсолютные значения",ABS(Z782),Z782)),Z782)))</x:f>
      </x:c>
      <x:c r="CD782" s="50" t="str">
        <x:f>IF(22&gt;'Настройки'!$B$3,"",IF(ISBLANK(AA782),IF('Настройки'!$B$9="Нулевой спрос",0,""),IF(AA782&lt;0,IF('Настройки'!$B$10="Исключить","",IF('Настройки'!$B$10="Абсолютные значения",ABS(AA782),AA782)),AA782)))</x:f>
      </x:c>
      <x:c r="CE782" s="50" t="str">
        <x:f>IF(23&gt;'Настройки'!$B$3,"",IF(ISBLANK(AB782),IF('Настройки'!$B$9="Нулевой спрос",0,""),IF(AB782&lt;0,IF('Настройки'!$B$10="Исключить","",IF('Настройки'!$B$10="Абсолютные значения",ABS(AB782),AB782)),AB782)))</x:f>
      </x:c>
      <x:c r="CF782" s="50" t="str">
        <x:f>IF(24&gt;'Настройки'!$B$3,"",IF(ISBLANK(AC782),IF('Настройки'!$B$9="Нулевой спрос",0,""),IF(AC782&lt;0,IF('Настройки'!$B$10="Исключить","",IF('Настройки'!$B$10="Абсолютные значения",ABS(AC782),AC782)),AC782)))</x:f>
      </x:c>
      <x:c r="CG782" s="50" t="str">
        <x:f>IF(25&gt;'Настройки'!$B$3,"",IF(ISBLANK(AD782),IF('Настройки'!$B$9="Нулевой спрос",0,""),IF(AD782&lt;0,IF('Настройки'!$B$10="Исключить","",IF('Настройки'!$B$10="Абсолютные значения",ABS(AD782),AD782)),AD782)))</x:f>
      </x:c>
      <x:c r="CH782" s="50" t="str">
        <x:f>IF(26&gt;'Настройки'!$B$3,"",IF(ISBLANK(AE782),IF('Настройки'!$B$9="Нулевой спрос",0,""),IF(AE782&lt;0,IF('Настройки'!$B$10="Исключить","",IF('Настройки'!$B$10="Абсолютные значения",ABS(AE782),AE782)),AE782)))</x:f>
      </x:c>
      <x:c r="CI782" s="50" t="str">
        <x:f>IF(27&gt;'Настройки'!$B$3,"",IF(ISBLANK(AF782),IF('Настройки'!$B$9="Нулевой спрос",0,""),IF(AF782&lt;0,IF('Настройки'!$B$10="Исключить","",IF('Настройки'!$B$10="Абсолютные значения",ABS(AF782),AF782)),AF782)))</x:f>
      </x:c>
      <x:c r="CJ782" s="50" t="str">
        <x:f>IF(28&gt;'Настройки'!$B$3,"",IF(ISBLANK(AG782),IF('Настройки'!$B$9="Нулевой спрос",0,""),IF(AG782&lt;0,IF('Настройки'!$B$10="Исключить","",IF('Настройки'!$B$10="Абсолютные значения",ABS(AG782),AG782)),AG782)))</x:f>
      </x:c>
      <x:c r="CK782" s="50" t="str">
        <x:f>IF(29&gt;'Настройки'!$B$3,"",IF(ISBLANK(AH782),IF('Настройки'!$B$9="Нулевой спрос",0,""),IF(AH782&lt;0,IF('Настройки'!$B$10="Исключить","",IF('Настройки'!$B$10="Абсолютные значения",ABS(AH782),AH782)),AH782)))</x:f>
      </x:c>
      <x:c r="CL782" s="50" t="str">
        <x:f>IF(30&gt;'Настройки'!$B$3,"",IF(ISBLANK(AI782),IF('Настройки'!$B$9="Нулевой спрос",0,""),IF(AI782&lt;0,IF('Настройки'!$B$10="Исключить","",IF('Настройки'!$B$10="Абсолютные значения",ABS(AI782),AI782)),AI782)))</x:f>
      </x:c>
      <x:c r="CM782" s="50" t="str">
        <x:f>IF(31&gt;'Настройки'!$B$3,"",IF(ISBLANK(AJ782),IF('Настройки'!$B$9="Нулевой спрос",0,""),IF(AJ782&lt;0,IF('Настройки'!$B$10="Исключить","",IF('Настройки'!$B$10="Абсолютные значения",ABS(AJ782),AJ782)),AJ782)))</x:f>
      </x:c>
      <x:c r="CN782" s="50" t="str">
        <x:f>IF(32&gt;'Настройки'!$B$3,"",IF(ISBLANK(AK782),IF('Настройки'!$B$9="Нулевой спрос",0,""),IF(AK782&lt;0,IF('Настройки'!$B$10="Исключить","",IF('Настройки'!$B$10="Абсолютные значения",ABS(AK782),AK782)),AK782)))</x:f>
      </x:c>
      <x:c r="CO782" s="50" t="str">
        <x:f>IF(33&gt;'Настройки'!$B$3,"",IF(ISBLANK(AL782),IF('Настройки'!$B$9="Нулевой спрос",0,""),IF(AL782&lt;0,IF('Настройки'!$B$10="Исключить","",IF('Настройки'!$B$10="Абсолютные значения",ABS(AL782),AL782)),AL782)))</x:f>
      </x:c>
      <x:c r="CP782" s="50" t="str">
        <x:f>IF(34&gt;'Настройки'!$B$3,"",IF(ISBLANK(AM782),IF('Настройки'!$B$9="Нулевой спрос",0,""),IF(AM782&lt;0,IF('Настройки'!$B$10="Исключить","",IF('Настройки'!$B$10="Абсолютные значения",ABS(AM782),AM782)),AM782)))</x:f>
      </x:c>
      <x:c r="CQ782" s="50" t="str">
        <x:f>IF(35&gt;'Настройки'!$B$3,"",IF(ISBLANK(AN782),IF('Настройки'!$B$9="Нулевой спрос",0,""),IF(AN782&lt;0,IF('Настройки'!$B$10="Исключить","",IF('Настройки'!$B$10="Абсолютные значения",ABS(AN782),AN782)),AN782)))</x:f>
      </x:c>
      <x:c r="CR782" s="50" t="str">
        <x:f>IF(36&gt;'Настройки'!$B$3,"",IF(ISBLANK(AO782),IF('Настройки'!$B$9="Нулевой спрос",0,""),IF(AO782&lt;0,IF('Настройки'!$B$10="Исключить","",IF('Настройки'!$B$10="Абсолютные значения",ABS(AO782),AO782)),AO782)))</x:f>
      </x:c>
      <x:c r="CS782" s="50" t="str">
        <x:f>IF(OR(1&gt;'Настройки'!$B$3,ISBLANK(BI782),BI782=0),"",BI782)</x:f>
      </x:c>
      <x:c r="CT782" s="50" t="str">
        <x:f>IF(OR(2&gt;'Настройки'!$B$3,ISBLANK(BJ782),BJ782=0),"",BJ782)</x:f>
      </x:c>
      <x:c r="CU782" s="50" t="str">
        <x:f>IF(OR(3&gt;'Настройки'!$B$3,ISBLANK(BK782),BK782=0),"",BK782)</x:f>
      </x:c>
      <x:c r="CV782" s="50" t="str">
        <x:f>IF(OR(4&gt;'Настройки'!$B$3,ISBLANK(BL782),BL782=0),"",BL782)</x:f>
      </x:c>
      <x:c r="CW782" s="50" t="str">
        <x:f>IF(OR(5&gt;'Настройки'!$B$3,ISBLANK(BM782),BM782=0),"",BM782)</x:f>
      </x:c>
      <x:c r="CX782" s="50" t="str">
        <x:f>IF(OR(6&gt;'Настройки'!$B$3,ISBLANK(BN782),BN782=0),"",BN782)</x:f>
      </x:c>
      <x:c r="CY782" s="50" t="str">
        <x:f>IF(OR(7&gt;'Настройки'!$B$3,ISBLANK(BO782),BO782=0),"",BO782)</x:f>
      </x:c>
      <x:c r="CZ782" s="50" t="str">
        <x:f>IF(OR(8&gt;'Настройки'!$B$3,ISBLANK(BP782),BP782=0),"",BP782)</x:f>
      </x:c>
      <x:c r="DA782" s="50" t="str">
        <x:f>IF(OR(9&gt;'Настройки'!$B$3,ISBLANK(BQ782),BQ782=0),"",BQ782)</x:f>
      </x:c>
      <x:c r="DB782" s="50" t="str">
        <x:f>IF(OR(10&gt;'Настройки'!$B$3,ISBLANK(BR782),BR782=0),"",BR782)</x:f>
      </x:c>
      <x:c r="DC782" s="50" t="str">
        <x:f>IF(OR(11&gt;'Настройки'!$B$3,ISBLANK(BS782),BS782=0),"",BS782)</x:f>
      </x:c>
      <x:c r="DD782" s="50" t="str">
        <x:f>IF(OR(12&gt;'Настройки'!$B$3,ISBLANK(BT782),BT782=0),"",BT782)</x:f>
      </x:c>
      <x:c r="DE782" s="50" t="str">
        <x:f>IF(OR(13&gt;'Настройки'!$B$3,ISBLANK(BU782),BU782=0),"",BU782)</x:f>
      </x:c>
      <x:c r="DF782" s="50" t="str">
        <x:f>IF(OR(14&gt;'Настройки'!$B$3,ISBLANK(BV782),BV782=0),"",BV782)</x:f>
      </x:c>
      <x:c r="DG782" s="50" t="str">
        <x:f>IF(OR(15&gt;'Настройки'!$B$3,ISBLANK(BW782),BW782=0),"",BW782)</x:f>
      </x:c>
      <x:c r="DH782" s="50" t="str">
        <x:f>IF(OR(16&gt;'Настройки'!$B$3,ISBLANK(BX782),BX782=0),"",BX782)</x:f>
      </x:c>
      <x:c r="DI782" s="50" t="str">
        <x:f>IF(OR(17&gt;'Настройки'!$B$3,ISBLANK(BY782),BY782=0),"",BY782)</x:f>
      </x:c>
      <x:c r="DJ782" s="50" t="str">
        <x:f>IF(OR(18&gt;'Настройки'!$B$3,ISBLANK(BZ782),BZ782=0),"",BZ782)</x:f>
      </x:c>
      <x:c r="DK782" s="50" t="str">
        <x:f>IF(OR(19&gt;'Настройки'!$B$3,ISBLANK(CA782),CA782=0),"",CA782)</x:f>
      </x:c>
      <x:c r="DL782" s="50" t="str">
        <x:f>IF(OR(20&gt;'Настройки'!$B$3,ISBLANK(CB782),CB782=0),"",CB782)</x:f>
      </x:c>
      <x:c r="DM782" s="50" t="str">
        <x:f>IF(OR(21&gt;'Настройки'!$B$3,ISBLANK(CC782),CC782=0),"",CC782)</x:f>
      </x:c>
      <x:c r="DN782" s="50" t="str">
        <x:f>IF(OR(22&gt;'Настройки'!$B$3,ISBLANK(CD782),CD782=0),"",CD782)</x:f>
      </x:c>
      <x:c r="DO782" s="50" t="str">
        <x:f>IF(OR(23&gt;'Настройки'!$B$3,ISBLANK(CE782),CE782=0),"",CE782)</x:f>
      </x:c>
      <x:c r="DP782" s="50" t="str">
        <x:f>IF(OR(24&gt;'Настройки'!$B$3,ISBLANK(CF782),CF782=0),"",CF782)</x:f>
      </x:c>
      <x:c r="DQ782" s="50" t="str">
        <x:f>IF(OR(25&gt;'Настройки'!$B$3,ISBLANK(CG782),CG782=0),"",CG782)</x:f>
      </x:c>
      <x:c r="DR782" s="50" t="str">
        <x:f>IF(OR(26&gt;'Настройки'!$B$3,ISBLANK(CH782),CH782=0),"",CH782)</x:f>
      </x:c>
      <x:c r="DS782" s="50" t="str">
        <x:f>IF(OR(27&gt;'Настройки'!$B$3,ISBLANK(CI782),CI782=0),"",CI782)</x:f>
      </x:c>
      <x:c r="DT782" s="50" t="str">
        <x:f>IF(OR(28&gt;'Настройки'!$B$3,ISBLANK(CJ782),CJ782=0),"",CJ782)</x:f>
      </x:c>
      <x:c r="DU782" s="50" t="str">
        <x:f>IF(OR(29&gt;'Настройки'!$B$3,ISBLANK(CK782),CK782=0),"",CK782)</x:f>
      </x:c>
      <x:c r="DV782" s="50" t="str">
        <x:f>IF(OR(30&gt;'Настройки'!$B$3,ISBLANK(CL782),CL782=0),"",CL782)</x:f>
      </x:c>
      <x:c r="DW782" s="50" t="str">
        <x:f>IF(OR(31&gt;'Настройки'!$B$3,ISBLANK(CM782),CM782=0),"",CM782)</x:f>
      </x:c>
      <x:c r="DX782" s="50" t="str">
        <x:f>IF(OR(32&gt;'Настройки'!$B$3,ISBLANK(CN782),CN782=0),"",CN782)</x:f>
      </x:c>
      <x:c r="DY782" s="50" t="str">
        <x:f>IF(OR(33&gt;'Настройки'!$B$3,ISBLANK(CO782),CO782=0),"",CO782)</x:f>
      </x:c>
      <x:c r="DZ782" s="50" t="str">
        <x:f>IF(OR(34&gt;'Настройки'!$B$3,ISBLANK(CP782),CP782=0),"",CP782)</x:f>
      </x:c>
      <x:c r="EA782" s="50" t="str">
        <x:f>IF(OR(35&gt;'Настройки'!$B$3,ISBLANK(CQ782),CQ782=0),"",CQ782)</x:f>
      </x:c>
      <x:c r="EB782" s="50" t="str">
        <x:f>IF(OR(36&gt;'Настройки'!$B$3,ISBLANK(CR782),CR782=0),"",CR782)</x:f>
      </x:c>
      <x:c r="EC782" s="50" t="str">
        <x:f>IF(A782="","",IF(OR(BB782="AZ",BB782="BZ"),10000+ROW(),IF(AZ782&gt;'Настройки'!$B$11,20000+ROW(),IF(BF782&lt;&gt;"Обычный",30000+ROW(),IF(AX782&lt;=0,40000+ROW(),"")))))</x:f>
      </x:c>
      <x:c r="ED782" s="50" t="str">
        <x:f>IF(EC782="","",COUNTIFS($EC$2:$EC$1001,"&gt;0",$EC$2:$EC$1001,"&lt;"&amp;EC782)+1)</x:f>
      </x:c>
    </x:row>
    <x:row r="783">
      <x:c r="A783" s="115"/>
      <x:c r="B783" s="115"/>
      <x:c r="C783" s="115"/>
      <x:c r="D783" s="118"/>
      <x:c r="E783" s="118"/>
      <x:c r="F783" s="118"/>
      <x:c r="G783" s="118"/>
      <x:c r="H783" s="118"/>
      <x:c r="I783" s="118"/>
      <x:c r="J783" s="118"/>
      <x:c r="K783" s="118"/>
      <x:c r="L783" s="118"/>
      <x:c r="M783" s="118"/>
      <x:c r="N783" s="118"/>
      <x:c r="O783" s="118"/>
      <x:c r="P783" s="118"/>
      <x:c r="Q783" s="118"/>
      <x:c r="R783" s="118"/>
      <x:c r="S783" s="118"/>
      <x:c r="T783" s="118"/>
      <x:c r="U783" s="118"/>
      <x:c r="V783" s="118"/>
      <x:c r="W783" s="118"/>
      <x:c r="X783" s="118"/>
      <x:c r="Y783" s="118"/>
      <x:c r="Z783" s="118"/>
      <x:c r="AA783" s="118"/>
      <x:c r="AB783" s="118"/>
      <x:c r="AC783" s="118"/>
      <x:c r="AD783" s="118"/>
      <x:c r="AE783" s="118"/>
      <x:c r="AF783" s="118"/>
      <x:c r="AG783" s="118"/>
      <x:c r="AH783" s="118"/>
      <x:c r="AI783" s="118"/>
      <x:c r="AJ783" s="118"/>
      <x:c r="AK783" s="118"/>
      <x:c r="AL783" s="118"/>
      <x:c r="AM783" s="118"/>
      <x:c r="AN783" s="118"/>
      <x:c r="AO783" s="118"/>
      <x:c r="AP783" s="115"/>
      <x:c r="AQ783" s="49" t="str">
        <x:f>IF(A783="","",COUNT(BI783:INDEX(BI783:CR783,1,'Настройки'!$B$3)))</x:f>
      </x:c>
      <x:c r="AR783" s="49" t="str">
        <x:f>IF(A783="","",SUM(BI783:INDEX(BI783:CR783,1,'Настройки'!$B$3)))</x:f>
      </x:c>
      <x:c r="AS783" s="58" t="str">
        <x:f>IF(A783="","",IF('Настройки'!$B$4="Стоимость потребления",AR783*D783,IF('Настройки'!$B$4="Количество",AR783,E783)))</x:f>
      </x:c>
      <x:c r="AT783" s="61" t="str">
        <x:f>IF(OR(A783="",AS783&lt;0,SUM($AS$2:$AS$1001)&lt;=0),"",AS783/SUM($AS$2:$AS$1001))</x:f>
      </x:c>
      <x:c r="AU783" s="61" t="str">
        <x:f>IF(OR(A783="",AS783&lt;0,SUM($AS$2:$AS$1001)&lt;=0),"",SUMIFS($AS$2:$AS$1001,$AS$2:$AS$1001,"&gt;"&amp;AS783)/SUM($AS$2:$AS$1001))</x:f>
      </x:c>
      <x:c r="AV783" s="61" t="str">
        <x:f>IF(OR(A783="",AS783&lt;0,SUM($AS$2:$AS$1001)&lt;=0),"",SUMIFS($AS$2:$AS$1001,$AS$2:$AS$1001,"&gt;="&amp;AS783)/SUM($AS$2:$AS$1001))</x:f>
      </x:c>
      <x:c r="AW783" s="49" t="str">
        <x:f>IF(A783="","",IF(SUM($AS$2:$AS$1001)&lt;=0,"Не определён",IF(AS783&lt;0,"Исключение",IF(AU783&lt;'Настройки'!$B$5,"A",IF(AU783&lt;'Настройки'!$B$6,"B","C")))))</x:f>
      </x:c>
      <x:c r="AX783" s="58" t="str">
        <x:f>IF(A783="","",IF(AQ783=0,"",AVERAGE(BI783:INDEX(BI783:CR783,1,'Настройки'!$B$3))))</x:f>
      </x:c>
      <x:c r="AY783" s="58" t="str">
        <x:f>IF(OR(A783="",AQ783=0),"",STDEVP(BI783:INDEX(BI783:CR783,1,'Настройки'!$B$3)))</x:f>
      </x:c>
      <x:c r="AZ783" s="61" t="str">
        <x:f>IF(OR(A783="",AQ783&lt;'Настройки'!$B$12,AX783&lt;=0,AND('Настройки'!$B$10="Блокировать",COUNTIF(F783:INDEX(F783:AO783,1,'Настройки'!$B$3),"&lt;0")&gt;0)),"",AY783/ABS(AX783))</x:f>
      </x:c>
      <x:c r="BA783" s="49" t="str">
        <x:f>IF(A783="","",IF(AND('Настройки'!$B$10="Блокировать",COUNTIF(F783:INDEX(F783:AO783,1,'Настройки'!$B$3),"&lt;0")&gt;0),"Не определён",IF(AQ783&lt;'Настройки'!$B$12,"Не определён",IF(AX783=0,"Нет спроса",IF(AX783&lt;0,"Не определён",IF(AZ783&lt;='Настройки'!$B$7,"X",IF(AZ783&lt;='Настройки'!$B$8,"Y","Z")))))))</x:f>
      </x:c>
      <x:c r="BB783" s="49" t="str">
        <x:f>IF(OR(A783="",LEN(AW783)&lt;&gt;1,LEN(BA783)&lt;&gt;1),"",AW783&amp;BA783)</x:f>
      </x:c>
      <x:c r="BC783" s="61" t="str">
        <x:f>IF(OR(A783="",AQ783=0),"",(COUNT(BI783:INDEX(BI783:CR783,1,'Настройки'!$B$3))-COUNT(CS783:INDEX(CS783:EB783,1,'Настройки'!$B$3)))/AQ783)</x:f>
      </x:c>
      <x:c r="BD783" s="64" t="str">
        <x:f>IF(OR(A783="",COUNT(CS783:INDEX(CS783:EB783,1,'Настройки'!$B$3))=0),"",AQ783/COUNT(CS783:INDEX(CS783:EB783,1,'Настройки'!$B$3)))</x:f>
      </x:c>
      <x:c r="BE783" s="64" t="str">
        <x:f>IF(OR(A783="",COUNT(CS783:INDEX(CS783:EB783,1,'Настройки'!$B$3))=0),"",IF(AVERAGE(CS783:INDEX(CS783:EB783,1,'Настройки'!$B$3))=0,"",(STDEVP(CS783:INDEX(CS783:EB783,1,'Настройки'!$B$3))/ABS(AVERAGE(CS783:INDEX(CS783:EB783,1,'Настройки'!$B$3))))^2))</x:f>
      </x:c>
      <x:c r="BF783" s="49" t="str">
        <x:f>IF(A783="","",IF(AQ783&lt;3,"Недостаточно",IF(AQ783&lt;6,"Предварительный","Обычный")))</x:f>
      </x:c>
      <x:c r="BG783" s="49" t="str">
        <x:f>IF(A783="","",IF(COUNTIF(F783:INDEX(F783:AO783,1,'Настройки'!$B$3),"&lt;0")&gt;0,IF('Настройки'!$B$10="Блокировать","Отрицательный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"),"")&amp;IF(AQ783&lt;3,"Недостаточно истории. ",IF(AQ783&lt;6,"Предварительная классификация. ",""))&amp;IF(AX783=0,"Нет спроса за горизонт. ","")&amp;IF(AZ783&gt;'Настройки'!$B$11,"Экстремальная вариативность. ",""))</x:f>
      </x:c>
      <x:c r="BH783" s="49" t="str">
        <x:f>IF(A783="","",IFERROR(VLOOKUP(BB783,'Настройки'!$D$3:$E$11,2,FALSE),"Сначала проверьте исходные данные и историю спроса.")&amp;" Уточните срок поставки, MOQ и критичность.")</x:f>
      </x:c>
      <x:c r="BI783" s="50" t="str">
        <x:f>IF(1&gt;'Настройки'!$B$3,"",IF(ISBLANK(F783),IF('Настройки'!$B$9="Нулевой спрос",0,""),IF(F783&lt;0,IF('Настройки'!$B$10="Исключить","",IF('Настройки'!$B$10="Абсолютные значения",ABS(F783),F783)),F783)))</x:f>
      </x:c>
      <x:c r="BJ783" s="50" t="str">
        <x:f>IF(2&gt;'Настройки'!$B$3,"",IF(ISBLANK(G783),IF('Настройки'!$B$9="Нулевой спрос",0,""),IF(G783&lt;0,IF('Настройки'!$B$10="Исключить","",IF('Настройки'!$B$10="Абсолютные значения",ABS(G783),G783)),G783)))</x:f>
      </x:c>
      <x:c r="BK783" s="50" t="str">
        <x:f>IF(3&gt;'Настройки'!$B$3,"",IF(ISBLANK(H783),IF('Настройки'!$B$9="Нулевой спрос",0,""),IF(H783&lt;0,IF('Настройки'!$B$10="Исключить","",IF('Настройки'!$B$10="Абсолютные значения",ABS(H783),H783)),H783)))</x:f>
      </x:c>
      <x:c r="BL783" s="50" t="str">
        <x:f>IF(4&gt;'Настройки'!$B$3,"",IF(ISBLANK(I783),IF('Настройки'!$B$9="Нулевой спрос",0,""),IF(I783&lt;0,IF('Настройки'!$B$10="Исключить","",IF('Настройки'!$B$10="Абсолютные значения",ABS(I783),I783)),I783)))</x:f>
      </x:c>
      <x:c r="BM783" s="50" t="str">
        <x:f>IF(5&gt;'Настройки'!$B$3,"",IF(ISBLANK(J783),IF('Настройки'!$B$9="Нулевой спрос",0,""),IF(J783&lt;0,IF('Настройки'!$B$10="Исключить","",IF('Настройки'!$B$10="Абсолютные значения",ABS(J783),J783)),J783)))</x:f>
      </x:c>
      <x:c r="BN783" s="50" t="str">
        <x:f>IF(6&gt;'Настройки'!$B$3,"",IF(ISBLANK(K783),IF('Настройки'!$B$9="Нулевой спрос",0,""),IF(K783&lt;0,IF('Настройки'!$B$10="Исключить","",IF('Настройки'!$B$10="Абсолютные значения",ABS(K783),K783)),K783)))</x:f>
      </x:c>
      <x:c r="BO783" s="50" t="str">
        <x:f>IF(7&gt;'Настройки'!$B$3,"",IF(ISBLANK(L783),IF('Настройки'!$B$9="Нулевой спрос",0,""),IF(L783&lt;0,IF('Настройки'!$B$10="Исключить","",IF('Настройки'!$B$10="Абсолютные значения",ABS(L783),L783)),L783)))</x:f>
      </x:c>
      <x:c r="BP783" s="50" t="str">
        <x:f>IF(8&gt;'Настройки'!$B$3,"",IF(ISBLANK(M783),IF('Настройки'!$B$9="Нулевой спрос",0,""),IF(M783&lt;0,IF('Настройки'!$B$10="Исключить","",IF('Настройки'!$B$10="Абсолютные значения",ABS(M783),M783)),M783)))</x:f>
      </x:c>
      <x:c r="BQ783" s="50" t="str">
        <x:f>IF(9&gt;'Настройки'!$B$3,"",IF(ISBLANK(N783),IF('Настройки'!$B$9="Нулевой спрос",0,""),IF(N783&lt;0,IF('Настройки'!$B$10="Исключить","",IF('Настройки'!$B$10="Абсолютные значения",ABS(N783),N783)),N783)))</x:f>
      </x:c>
      <x:c r="BR783" s="50" t="str">
        <x:f>IF(10&gt;'Настройки'!$B$3,"",IF(ISBLANK(O783),IF('Настройки'!$B$9="Нулевой спрос",0,""),IF(O783&lt;0,IF('Настройки'!$B$10="Исключить","",IF('Настройки'!$B$10="Абсолютные значения",ABS(O783),O783)),O783)))</x:f>
      </x:c>
      <x:c r="BS783" s="50" t="str">
        <x:f>IF(11&gt;'Настройки'!$B$3,"",IF(ISBLANK(P783),IF('Настройки'!$B$9="Нулевой спрос",0,""),IF(P783&lt;0,IF('Настройки'!$B$10="Исключить","",IF('Настройки'!$B$10="Абсолютные значения",ABS(P783),P783)),P783)))</x:f>
      </x:c>
      <x:c r="BT783" s="50" t="str">
        <x:f>IF(12&gt;'Настройки'!$B$3,"",IF(ISBLANK(Q783),IF('Настройки'!$B$9="Нулевой спрос",0,""),IF(Q783&lt;0,IF('Настройки'!$B$10="Исключить","",IF('Настройки'!$B$10="Абсолютные значения",ABS(Q783),Q783)),Q783)))</x:f>
      </x:c>
      <x:c r="BU783" s="50" t="str">
        <x:f>IF(13&gt;'Настройки'!$B$3,"",IF(ISBLANK(R783),IF('Настройки'!$B$9="Нулевой спрос",0,""),IF(R783&lt;0,IF('Настройки'!$B$10="Исключить","",IF('Настройки'!$B$10="Абсолютные значения",ABS(R783),R783)),R783)))</x:f>
      </x:c>
      <x:c r="BV783" s="50" t="str">
        <x:f>IF(14&gt;'Настройки'!$B$3,"",IF(ISBLANK(S783),IF('Настройки'!$B$9="Нулевой спрос",0,""),IF(S783&lt;0,IF('Настройки'!$B$10="Исключить","",IF('Настройки'!$B$10="Абсолютные значения",ABS(S783),S783)),S783)))</x:f>
      </x:c>
      <x:c r="BW783" s="50" t="str">
        <x:f>IF(15&gt;'Настройки'!$B$3,"",IF(ISBLANK(T783),IF('Настройки'!$B$9="Нулевой спрос",0,""),IF(T783&lt;0,IF('Настройки'!$B$10="Исключить","",IF('Настройки'!$B$10="Абсолютные значения",ABS(T783),T783)),T783)))</x:f>
      </x:c>
      <x:c r="BX783" s="50" t="str">
        <x:f>IF(16&gt;'Настройки'!$B$3,"",IF(ISBLANK(U783),IF('Настройки'!$B$9="Нулевой спрос",0,""),IF(U783&lt;0,IF('Настройки'!$B$10="Исключить","",IF('Настройки'!$B$10="Абсолютные значения",ABS(U783),U783)),U783)))</x:f>
      </x:c>
      <x:c r="BY783" s="50" t="str">
        <x:f>IF(17&gt;'Настройки'!$B$3,"",IF(ISBLANK(V783),IF('Настройки'!$B$9="Нулевой спрос",0,""),IF(V783&lt;0,IF('Настройки'!$B$10="Исключить","",IF('Настройки'!$B$10="Абсолютные значения",ABS(V783),V783)),V783)))</x:f>
      </x:c>
      <x:c r="BZ783" s="50" t="str">
        <x:f>IF(18&gt;'Настройки'!$B$3,"",IF(ISBLANK(W783),IF('Настройки'!$B$9="Нулевой спрос",0,""),IF(W783&lt;0,IF('Настройки'!$B$10="Исключить","",IF('Настройки'!$B$10="Абсолютные значения",ABS(W783),W783)),W783)))</x:f>
      </x:c>
      <x:c r="CA783" s="50" t="str">
        <x:f>IF(19&gt;'Настройки'!$B$3,"",IF(ISBLANK(X783),IF('Настройки'!$B$9="Нулевой спрос",0,""),IF(X783&lt;0,IF('Настройки'!$B$10="Исключить","",IF('Настройки'!$B$10="Абсолютные значения",ABS(X783),X783)),X783)))</x:f>
      </x:c>
      <x:c r="CB783" s="50" t="str">
        <x:f>IF(20&gt;'Настройки'!$B$3,"",IF(ISBLANK(Y783),IF('Настройки'!$B$9="Нулевой спрос",0,""),IF(Y783&lt;0,IF('Настройки'!$B$10="Исключить","",IF('Настройки'!$B$10="Абсолютные значения",ABS(Y783),Y783)),Y783)))</x:f>
      </x:c>
      <x:c r="CC783" s="50" t="str">
        <x:f>IF(21&gt;'Настройки'!$B$3,"",IF(ISBLANK(Z783),IF('Настройки'!$B$9="Нулевой спрос",0,""),IF(Z783&lt;0,IF('Настройки'!$B$10="Исключить","",IF('Настройки'!$B$10="Абсолютные значения",ABS(Z783),Z783)),Z783)))</x:f>
      </x:c>
      <x:c r="CD783" s="50" t="str">
        <x:f>IF(22&gt;'Настройки'!$B$3,"",IF(ISBLANK(AA783),IF('Настройки'!$B$9="Нулевой спрос",0,""),IF(AA783&lt;0,IF('Настройки'!$B$10="Исключить","",IF('Настройки'!$B$10="Абсолютные значения",ABS(AA783),AA783)),AA783)))</x:f>
      </x:c>
      <x:c r="CE783" s="50" t="str">
        <x:f>IF(23&gt;'Настройки'!$B$3,"",IF(ISBLANK(AB783),IF('Настройки'!$B$9="Нулевой спрос",0,""),IF(AB783&lt;0,IF('Настройки'!$B$10="Исключить","",IF('Настройки'!$B$10="Абсолютные значения",ABS(AB783),AB783)),AB783)))</x:f>
      </x:c>
      <x:c r="CF783" s="50" t="str">
        <x:f>IF(24&gt;'Настройки'!$B$3,"",IF(ISBLANK(AC783),IF('Настройки'!$B$9="Нулевой спрос",0,""),IF(AC783&lt;0,IF('Настройки'!$B$10="Исключить","",IF('Настройки'!$B$10="Абсолютные значения",ABS(AC783),AC783)),AC783)))</x:f>
      </x:c>
      <x:c r="CG783" s="50" t="str">
        <x:f>IF(25&gt;'Настройки'!$B$3,"",IF(ISBLANK(AD783),IF('Настройки'!$B$9="Нулевой спрос",0,""),IF(AD783&lt;0,IF('Настройки'!$B$10="Исключить","",IF('Настройки'!$B$10="Абсолютные значения",ABS(AD783),AD783)),AD783)))</x:f>
      </x:c>
      <x:c r="CH783" s="50" t="str">
        <x:f>IF(26&gt;'Настройки'!$B$3,"",IF(ISBLANK(AE783),IF('Настройки'!$B$9="Нулевой спрос",0,""),IF(AE783&lt;0,IF('Настройки'!$B$10="Исключить","",IF('Настройки'!$B$10="Абсолютные значения",ABS(AE783),AE783)),AE783)))</x:f>
      </x:c>
      <x:c r="CI783" s="50" t="str">
        <x:f>IF(27&gt;'Настройки'!$B$3,"",IF(ISBLANK(AF783),IF('Настройки'!$B$9="Нулевой спрос",0,""),IF(AF783&lt;0,IF('Настройки'!$B$10="Исключить","",IF('Настройки'!$B$10="Абсолютные значения",ABS(AF783),AF783)),AF783)))</x:f>
      </x:c>
      <x:c r="CJ783" s="50" t="str">
        <x:f>IF(28&gt;'Настройки'!$B$3,"",IF(ISBLANK(AG783),IF('Настройки'!$B$9="Нулевой спрос",0,""),IF(AG783&lt;0,IF('Настройки'!$B$10="Исключить","",IF('Настройки'!$B$10="Абсолютные значения",ABS(AG783),AG783)),AG783)))</x:f>
      </x:c>
      <x:c r="CK783" s="50" t="str">
        <x:f>IF(29&gt;'Настройки'!$B$3,"",IF(ISBLANK(AH783),IF('Настройки'!$B$9="Нулевой спрос",0,""),IF(AH783&lt;0,IF('Настройки'!$B$10="Исключить","",IF('Настройки'!$B$10="Абсолютные значения",ABS(AH783),AH783)),AH783)))</x:f>
      </x:c>
      <x:c r="CL783" s="50" t="str">
        <x:f>IF(30&gt;'Настройки'!$B$3,"",IF(ISBLANK(AI783),IF('Настройки'!$B$9="Нулевой спрос",0,""),IF(AI783&lt;0,IF('Настройки'!$B$10="Исключить","",IF('Настройки'!$B$10="Абсолютные значения",ABS(AI783),AI783)),AI783)))</x:f>
      </x:c>
      <x:c r="CM783" s="50" t="str">
        <x:f>IF(31&gt;'Настройки'!$B$3,"",IF(ISBLANK(AJ783),IF('Настройки'!$B$9="Нулевой спрос",0,""),IF(AJ783&lt;0,IF('Настройки'!$B$10="Исключить","",IF('Настройки'!$B$10="Абсолютные значения",ABS(AJ783),AJ783)),AJ783)))</x:f>
      </x:c>
      <x:c r="CN783" s="50" t="str">
        <x:f>IF(32&gt;'Настройки'!$B$3,"",IF(ISBLANK(AK783),IF('Настройки'!$B$9="Нулевой спрос",0,""),IF(AK783&lt;0,IF('Настройки'!$B$10="Исключить","",IF('Настройки'!$B$10="Абсолютные значения",ABS(AK783),AK783)),AK783)))</x:f>
      </x:c>
      <x:c r="CO783" s="50" t="str">
        <x:f>IF(33&gt;'Настройки'!$B$3,"",IF(ISBLANK(AL783),IF('Настройки'!$B$9="Нулевой спрос",0,""),IF(AL783&lt;0,IF('Настройки'!$B$10="Исключить","",IF('Настройки'!$B$10="Абсолютные значения",ABS(AL783),AL783)),AL783)))</x:f>
      </x:c>
      <x:c r="CP783" s="50" t="str">
        <x:f>IF(34&gt;'Настройки'!$B$3,"",IF(ISBLANK(AM783),IF('Настройки'!$B$9="Нулевой спрос",0,""),IF(AM783&lt;0,IF('Настройки'!$B$10="Исключить","",IF('Настройки'!$B$10="Абсолютные значения",ABS(AM783),AM783)),AM783)))</x:f>
      </x:c>
      <x:c r="CQ783" s="50" t="str">
        <x:f>IF(35&gt;'Настройки'!$B$3,"",IF(ISBLANK(AN783),IF('Настройки'!$B$9="Нулевой спрос",0,""),IF(AN783&lt;0,IF('Настройки'!$B$10="Исключить","",IF('Настройки'!$B$10="Абсолютные значения",ABS(AN783),AN783)),AN783)))</x:f>
      </x:c>
      <x:c r="CR783" s="50" t="str">
        <x:f>IF(36&gt;'Настройки'!$B$3,"",IF(ISBLANK(AO783),IF('Настройки'!$B$9="Нулевой спрос",0,""),IF(AO783&lt;0,IF('Настройки'!$B$10="Исключить","",IF('Настройки'!$B$10="Абсолютные значения",ABS(AO783),AO783)),AO783)))</x:f>
      </x:c>
      <x:c r="CS783" s="50" t="str">
        <x:f>IF(OR(1&gt;'Настройки'!$B$3,ISBLANK(BI783),BI783=0),"",BI783)</x:f>
      </x:c>
      <x:c r="CT783" s="50" t="str">
        <x:f>IF(OR(2&gt;'Настройки'!$B$3,ISBLANK(BJ783),BJ783=0),"",BJ783)</x:f>
      </x:c>
      <x:c r="CU783" s="50" t="str">
        <x:f>IF(OR(3&gt;'Настройки'!$B$3,ISBLANK(BK783),BK783=0),"",BK783)</x:f>
      </x:c>
      <x:c r="CV783" s="50" t="str">
        <x:f>IF(OR(4&gt;'Настройки'!$B$3,ISBLANK(BL783),BL783=0),"",BL783)</x:f>
      </x:c>
      <x:c r="CW783" s="50" t="str">
        <x:f>IF(OR(5&gt;'Настройки'!$B$3,ISBLANK(BM783),BM783=0),"",BM783)</x:f>
      </x:c>
      <x:c r="CX783" s="50" t="str">
        <x:f>IF(OR(6&gt;'Настройки'!$B$3,ISBLANK(BN783),BN783=0),"",BN783)</x:f>
      </x:c>
      <x:c r="CY783" s="50" t="str">
        <x:f>IF(OR(7&gt;'Настройки'!$B$3,ISBLANK(BO783),BO783=0),"",BO783)</x:f>
      </x:c>
      <x:c r="CZ783" s="50" t="str">
        <x:f>IF(OR(8&gt;'Настройки'!$B$3,ISBLANK(BP783),BP783=0),"",BP783)</x:f>
      </x:c>
      <x:c r="DA783" s="50" t="str">
        <x:f>IF(OR(9&gt;'Настройки'!$B$3,ISBLANK(BQ783),BQ783=0),"",BQ783)</x:f>
      </x:c>
      <x:c r="DB783" s="50" t="str">
        <x:f>IF(OR(10&gt;'Настройки'!$B$3,ISBLANK(BR783),BR783=0),"",BR783)</x:f>
      </x:c>
      <x:c r="DC783" s="50" t="str">
        <x:f>IF(OR(11&gt;'Настройки'!$B$3,ISBLANK(BS783),BS783=0),"",BS783)</x:f>
      </x:c>
      <x:c r="DD783" s="50" t="str">
        <x:f>IF(OR(12&gt;'Настройки'!$B$3,ISBLANK(BT783),BT783=0),"",BT783)</x:f>
      </x:c>
      <x:c r="DE783" s="50" t="str">
        <x:f>IF(OR(13&gt;'Настройки'!$B$3,ISBLANK(BU783),BU783=0),"",BU783)</x:f>
      </x:c>
      <x:c r="DF783" s="50" t="str">
        <x:f>IF(OR(14&gt;'Настройки'!$B$3,ISBLANK(BV783),BV783=0),"",BV783)</x:f>
      </x:c>
      <x:c r="DG783" s="50" t="str">
        <x:f>IF(OR(15&gt;'Настройки'!$B$3,ISBLANK(BW783),BW783=0),"",BW783)</x:f>
      </x:c>
      <x:c r="DH783" s="50" t="str">
        <x:f>IF(OR(16&gt;'Настройки'!$B$3,ISBLANK(BX783),BX783=0),"",BX783)</x:f>
      </x:c>
      <x:c r="DI783" s="50" t="str">
        <x:f>IF(OR(17&gt;'Настройки'!$B$3,ISBLANK(BY783),BY783=0),"",BY783)</x:f>
      </x:c>
      <x:c r="DJ783" s="50" t="str">
        <x:f>IF(OR(18&gt;'Настройки'!$B$3,ISBLANK(BZ783),BZ783=0),"",BZ783)</x:f>
      </x:c>
      <x:c r="DK783" s="50" t="str">
        <x:f>IF(OR(19&gt;'Настройки'!$B$3,ISBLANK(CA783),CA783=0),"",CA783)</x:f>
      </x:c>
      <x:c r="DL783" s="50" t="str">
        <x:f>IF(OR(20&gt;'Настройки'!$B$3,ISBLANK(CB783),CB783=0),"",CB783)</x:f>
      </x:c>
      <x:c r="DM783" s="50" t="str">
        <x:f>IF(OR(21&gt;'Настройки'!$B$3,ISBLANK(CC783),CC783=0),"",CC783)</x:f>
      </x:c>
      <x:c r="DN783" s="50" t="str">
        <x:f>IF(OR(22&gt;'Настройки'!$B$3,ISBLANK(CD783),CD783=0),"",CD783)</x:f>
      </x:c>
      <x:c r="DO783" s="50" t="str">
        <x:f>IF(OR(23&gt;'Настройки'!$B$3,ISBLANK(CE783),CE783=0),"",CE783)</x:f>
      </x:c>
      <x:c r="DP783" s="50" t="str">
        <x:f>IF(OR(24&gt;'Настройки'!$B$3,ISBLANK(CF783),CF783=0),"",CF783)</x:f>
      </x:c>
      <x:c r="DQ783" s="50" t="str">
        <x:f>IF(OR(25&gt;'Настройки'!$B$3,ISBLANK(CG783),CG783=0),"",CG783)</x:f>
      </x:c>
      <x:c r="DR783" s="50" t="str">
        <x:f>IF(OR(26&gt;'Настройки'!$B$3,ISBLANK(CH783),CH783=0),"",CH783)</x:f>
      </x:c>
      <x:c r="DS783" s="50" t="str">
        <x:f>IF(OR(27&gt;'Настройки'!$B$3,ISBLANK(CI783),CI783=0),"",CI783)</x:f>
      </x:c>
      <x:c r="DT783" s="50" t="str">
        <x:f>IF(OR(28&gt;'Настройки'!$B$3,ISBLANK(CJ783),CJ783=0),"",CJ783)</x:f>
      </x:c>
      <x:c r="DU783" s="50" t="str">
        <x:f>IF(OR(29&gt;'Настройки'!$B$3,ISBLANK(CK783),CK783=0),"",CK783)</x:f>
      </x:c>
      <x:c r="DV783" s="50" t="str">
        <x:f>IF(OR(30&gt;'Настройки'!$B$3,ISBLANK(CL783),CL783=0),"",CL783)</x:f>
      </x:c>
      <x:c r="DW783" s="50" t="str">
        <x:f>IF(OR(31&gt;'Настройки'!$B$3,ISBLANK(CM783),CM783=0),"",CM783)</x:f>
      </x:c>
      <x:c r="DX783" s="50" t="str">
        <x:f>IF(OR(32&gt;'Настройки'!$B$3,ISBLANK(CN783),CN783=0),"",CN783)</x:f>
      </x:c>
      <x:c r="DY783" s="50" t="str">
        <x:f>IF(OR(33&gt;'Настройки'!$B$3,ISBLANK(CO783),CO783=0),"",CO783)</x:f>
      </x:c>
      <x:c r="DZ783" s="50" t="str">
        <x:f>IF(OR(34&gt;'Настройки'!$B$3,ISBLANK(CP783),CP783=0),"",CP783)</x:f>
      </x:c>
      <x:c r="EA783" s="50" t="str">
        <x:f>IF(OR(35&gt;'Настройки'!$B$3,ISBLANK(CQ783),CQ783=0),"",CQ783)</x:f>
      </x:c>
      <x:c r="EB783" s="50" t="str">
        <x:f>IF(OR(36&gt;'Настройки'!$B$3,ISBLANK(CR783),CR783=0),"",CR783)</x:f>
      </x:c>
      <x:c r="EC783" s="50" t="str">
        <x:f>IF(A783="","",IF(OR(BB783="AZ",BB783="BZ"),10000+ROW(),IF(AZ783&gt;'Настройки'!$B$11,20000+ROW(),IF(BF783&lt;&gt;"Обычный",30000+ROW(),IF(AX783&lt;=0,40000+ROW(),"")))))</x:f>
      </x:c>
      <x:c r="ED783" s="50" t="str">
        <x:f>IF(EC783="","",COUNTIFS($EC$2:$EC$1001,"&gt;0",$EC$2:$EC$1001,"&lt;"&amp;EC783)+1)</x:f>
      </x:c>
    </x:row>
    <x:row r="784">
      <x:c r="A784" s="115"/>
      <x:c r="B784" s="115"/>
      <x:c r="C784" s="115"/>
      <x:c r="D784" s="118"/>
      <x:c r="E784" s="118"/>
      <x:c r="F784" s="118"/>
      <x:c r="G784" s="118"/>
      <x:c r="H784" s="118"/>
      <x:c r="I784" s="118"/>
      <x:c r="J784" s="118"/>
      <x:c r="K784" s="118"/>
      <x:c r="L784" s="118"/>
      <x:c r="M784" s="118"/>
      <x:c r="N784" s="118"/>
      <x:c r="O784" s="118"/>
      <x:c r="P784" s="118"/>
      <x:c r="Q784" s="118"/>
      <x:c r="R784" s="118"/>
      <x:c r="S784" s="118"/>
      <x:c r="T784" s="118"/>
      <x:c r="U784" s="118"/>
      <x:c r="V784" s="118"/>
      <x:c r="W784" s="118"/>
      <x:c r="X784" s="118"/>
      <x:c r="Y784" s="118"/>
      <x:c r="Z784" s="118"/>
      <x:c r="AA784" s="118"/>
      <x:c r="AB784" s="118"/>
      <x:c r="AC784" s="118"/>
      <x:c r="AD784" s="118"/>
      <x:c r="AE784" s="118"/>
      <x:c r="AF784" s="118"/>
      <x:c r="AG784" s="118"/>
      <x:c r="AH784" s="118"/>
      <x:c r="AI784" s="118"/>
      <x:c r="AJ784" s="118"/>
      <x:c r="AK784" s="118"/>
      <x:c r="AL784" s="118"/>
      <x:c r="AM784" s="118"/>
      <x:c r="AN784" s="118"/>
      <x:c r="AO784" s="118"/>
      <x:c r="AP784" s="115"/>
      <x:c r="AQ784" s="49" t="str">
        <x:f>IF(A784="","",COUNT(BI784:INDEX(BI784:CR784,1,'Настройки'!$B$3)))</x:f>
      </x:c>
      <x:c r="AR784" s="49" t="str">
        <x:f>IF(A784="","",SUM(BI784:INDEX(BI784:CR784,1,'Настройки'!$B$3)))</x:f>
      </x:c>
      <x:c r="AS784" s="58" t="str">
        <x:f>IF(A784="","",IF('Настройки'!$B$4="Стоимость потребления",AR784*D784,IF('Настройки'!$B$4="Количество",AR784,E784)))</x:f>
      </x:c>
      <x:c r="AT784" s="61" t="str">
        <x:f>IF(OR(A784="",AS784&lt;0,SUM($AS$2:$AS$1001)&lt;=0),"",AS784/SUM($AS$2:$AS$1001))</x:f>
      </x:c>
      <x:c r="AU784" s="61" t="str">
        <x:f>IF(OR(A784="",AS784&lt;0,SUM($AS$2:$AS$1001)&lt;=0),"",SUMIFS($AS$2:$AS$1001,$AS$2:$AS$1001,"&gt;"&amp;AS784)/SUM($AS$2:$AS$1001))</x:f>
      </x:c>
      <x:c r="AV784" s="61" t="str">
        <x:f>IF(OR(A784="",AS784&lt;0,SUM($AS$2:$AS$1001)&lt;=0),"",SUMIFS($AS$2:$AS$1001,$AS$2:$AS$1001,"&gt;="&amp;AS784)/SUM($AS$2:$AS$1001))</x:f>
      </x:c>
      <x:c r="AW784" s="49" t="str">
        <x:f>IF(A784="","",IF(SUM($AS$2:$AS$1001)&lt;=0,"Не определён",IF(AS784&lt;0,"Исключение",IF(AU784&lt;'Настройки'!$B$5,"A",IF(AU784&lt;'Настройки'!$B$6,"B","C")))))</x:f>
      </x:c>
      <x:c r="AX784" s="58" t="str">
        <x:f>IF(A784="","",IF(AQ784=0,"",AVERAGE(BI784:INDEX(BI784:CR784,1,'Настройки'!$B$3))))</x:f>
      </x:c>
      <x:c r="AY784" s="58" t="str">
        <x:f>IF(OR(A784="",AQ784=0),"",STDEVP(BI784:INDEX(BI784:CR784,1,'Настройки'!$B$3)))</x:f>
      </x:c>
      <x:c r="AZ784" s="61" t="str">
        <x:f>IF(OR(A784="",AQ784&lt;'Настройки'!$B$12,AX784&lt;=0,AND('Настройки'!$B$10="Блокировать",COUNTIF(F784:INDEX(F784:AO784,1,'Настройки'!$B$3),"&lt;0")&gt;0)),"",AY784/ABS(AX784))</x:f>
      </x:c>
      <x:c r="BA784" s="49" t="str">
        <x:f>IF(A784="","",IF(AND('Настройки'!$B$10="Блокировать",COUNTIF(F784:INDEX(F784:AO784,1,'Настройки'!$B$3),"&lt;0")&gt;0),"Не определён",IF(AQ784&lt;'Настройки'!$B$12,"Не определён",IF(AX784=0,"Нет спроса",IF(AX784&lt;0,"Не определён",IF(AZ784&lt;='Настройки'!$B$7,"X",IF(AZ784&lt;='Настройки'!$B$8,"Y","Z")))))))</x:f>
      </x:c>
      <x:c r="BB784" s="49" t="str">
        <x:f>IF(OR(A784="",LEN(AW784)&lt;&gt;1,LEN(BA784)&lt;&gt;1),"",AW784&amp;BA784)</x:f>
      </x:c>
      <x:c r="BC784" s="61" t="str">
        <x:f>IF(OR(A784="",AQ784=0),"",(COUNT(BI784:INDEX(BI784:CR784,1,'Настройки'!$B$3))-COUNT(CS784:INDEX(CS784:EB784,1,'Настройки'!$B$3)))/AQ784)</x:f>
      </x:c>
      <x:c r="BD784" s="64" t="str">
        <x:f>IF(OR(A784="",COUNT(CS784:INDEX(CS784:EB784,1,'Настройки'!$B$3))=0),"",AQ784/COUNT(CS784:INDEX(CS784:EB784,1,'Настройки'!$B$3)))</x:f>
      </x:c>
      <x:c r="BE784" s="64" t="str">
        <x:f>IF(OR(A784="",COUNT(CS784:INDEX(CS784:EB784,1,'Настройки'!$B$3))=0),"",IF(AVERAGE(CS784:INDEX(CS784:EB784,1,'Настройки'!$B$3))=0,"",(STDEVP(CS784:INDEX(CS784:EB784,1,'Настройки'!$B$3))/ABS(AVERAGE(CS784:INDEX(CS784:EB784,1,'Настройки'!$B$3))))^2))</x:f>
      </x:c>
      <x:c r="BF784" s="49" t="str">
        <x:f>IF(A784="","",IF(AQ784&lt;3,"Недостаточно",IF(AQ784&lt;6,"Предварительный","Обычный")))</x:f>
      </x:c>
      <x:c r="BG784" s="49" t="str">
        <x:f>IF(A784="","",IF(COUNTIF(F784:INDEX(F784:AO784,1,'Настройки'!$B$3),"&lt;0")&gt;0,IF('Настройки'!$B$10="Блокировать","Отрицательный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"),"")&amp;IF(AQ784&lt;3,"Недостаточно истории. ",IF(AQ784&lt;6,"Предварительная классификация. ",""))&amp;IF(AX784=0,"Нет спроса за горизонт. ","")&amp;IF(AZ784&gt;'Настройки'!$B$11,"Экстремальная вариативность. ",""))</x:f>
      </x:c>
      <x:c r="BH784" s="49" t="str">
        <x:f>IF(A784="","",IFERROR(VLOOKUP(BB784,'Настройки'!$D$3:$E$11,2,FALSE),"Сначала проверьте исходные данные и историю спроса.")&amp;" Уточните срок поставки, MOQ и критичность.")</x:f>
      </x:c>
      <x:c r="BI784" s="50" t="str">
        <x:f>IF(1&gt;'Настройки'!$B$3,"",IF(ISBLANK(F784),IF('Настройки'!$B$9="Нулевой спрос",0,""),IF(F784&lt;0,IF('Настройки'!$B$10="Исключить","",IF('Настройки'!$B$10="Абсолютные значения",ABS(F784),F784)),F784)))</x:f>
      </x:c>
      <x:c r="BJ784" s="50" t="str">
        <x:f>IF(2&gt;'Настройки'!$B$3,"",IF(ISBLANK(G784),IF('Настройки'!$B$9="Нулевой спрос",0,""),IF(G784&lt;0,IF('Настройки'!$B$10="Исключить","",IF('Настройки'!$B$10="Абсолютные значения",ABS(G784),G784)),G784)))</x:f>
      </x:c>
      <x:c r="BK784" s="50" t="str">
        <x:f>IF(3&gt;'Настройки'!$B$3,"",IF(ISBLANK(H784),IF('Настройки'!$B$9="Нулевой спрос",0,""),IF(H784&lt;0,IF('Настройки'!$B$10="Исключить","",IF('Настройки'!$B$10="Абсолютные значения",ABS(H784),H784)),H784)))</x:f>
      </x:c>
      <x:c r="BL784" s="50" t="str">
        <x:f>IF(4&gt;'Настройки'!$B$3,"",IF(ISBLANK(I784),IF('Настройки'!$B$9="Нулевой спрос",0,""),IF(I784&lt;0,IF('Настройки'!$B$10="Исключить","",IF('Настройки'!$B$10="Абсолютные значения",ABS(I784),I784)),I784)))</x:f>
      </x:c>
      <x:c r="BM784" s="50" t="str">
        <x:f>IF(5&gt;'Настройки'!$B$3,"",IF(ISBLANK(J784),IF('Настройки'!$B$9="Нулевой спрос",0,""),IF(J784&lt;0,IF('Настройки'!$B$10="Исключить","",IF('Настройки'!$B$10="Абсолютные значения",ABS(J784),J784)),J784)))</x:f>
      </x:c>
      <x:c r="BN784" s="50" t="str">
        <x:f>IF(6&gt;'Настройки'!$B$3,"",IF(ISBLANK(K784),IF('Настройки'!$B$9="Нулевой спрос",0,""),IF(K784&lt;0,IF('Настройки'!$B$10="Исключить","",IF('Настройки'!$B$10="Абсолютные значения",ABS(K784),K784)),K784)))</x:f>
      </x:c>
      <x:c r="BO784" s="50" t="str">
        <x:f>IF(7&gt;'Настройки'!$B$3,"",IF(ISBLANK(L784),IF('Настройки'!$B$9="Нулевой спрос",0,""),IF(L784&lt;0,IF('Настройки'!$B$10="Исключить","",IF('Настройки'!$B$10="Абсолютные значения",ABS(L784),L784)),L784)))</x:f>
      </x:c>
      <x:c r="BP784" s="50" t="str">
        <x:f>IF(8&gt;'Настройки'!$B$3,"",IF(ISBLANK(M784),IF('Настройки'!$B$9="Нулевой спрос",0,""),IF(M784&lt;0,IF('Настройки'!$B$10="Исключить","",IF('Настройки'!$B$10="Абсолютные значения",ABS(M784),M784)),M784)))</x:f>
      </x:c>
      <x:c r="BQ784" s="50" t="str">
        <x:f>IF(9&gt;'Настройки'!$B$3,"",IF(ISBLANK(N784),IF('Настройки'!$B$9="Нулевой спрос",0,""),IF(N784&lt;0,IF('Настройки'!$B$10="Исключить","",IF('Настройки'!$B$10="Абсолютные значения",ABS(N784),N784)),N784)))</x:f>
      </x:c>
      <x:c r="BR784" s="50" t="str">
        <x:f>IF(10&gt;'Настройки'!$B$3,"",IF(ISBLANK(O784),IF('Настройки'!$B$9="Нулевой спрос",0,""),IF(O784&lt;0,IF('Настройки'!$B$10="Исключить","",IF('Настройки'!$B$10="Абсолютные значения",ABS(O784),O784)),O784)))</x:f>
      </x:c>
      <x:c r="BS784" s="50" t="str">
        <x:f>IF(11&gt;'Настройки'!$B$3,"",IF(ISBLANK(P784),IF('Настройки'!$B$9="Нулевой спрос",0,""),IF(P784&lt;0,IF('Настройки'!$B$10="Исключить","",IF('Настройки'!$B$10="Абсолютные значения",ABS(P784),P784)),P784)))</x:f>
      </x:c>
      <x:c r="BT784" s="50" t="str">
        <x:f>IF(12&gt;'Настройки'!$B$3,"",IF(ISBLANK(Q784),IF('Настройки'!$B$9="Нулевой спрос",0,""),IF(Q784&lt;0,IF('Настройки'!$B$10="Исключить","",IF('Настройки'!$B$10="Абсолютные значения",ABS(Q784),Q784)),Q784)))</x:f>
      </x:c>
      <x:c r="BU784" s="50" t="str">
        <x:f>IF(13&gt;'Настройки'!$B$3,"",IF(ISBLANK(R784),IF('Настройки'!$B$9="Нулевой спрос",0,""),IF(R784&lt;0,IF('Настройки'!$B$10="Исключить","",IF('Настройки'!$B$10="Абсолютные значения",ABS(R784),R784)),R784)))</x:f>
      </x:c>
      <x:c r="BV784" s="50" t="str">
        <x:f>IF(14&gt;'Настройки'!$B$3,"",IF(ISBLANK(S784),IF('Настройки'!$B$9="Нулевой спрос",0,""),IF(S784&lt;0,IF('Настройки'!$B$10="Исключить","",IF('Настройки'!$B$10="Абсолютные значения",ABS(S784),S784)),S784)))</x:f>
      </x:c>
      <x:c r="BW784" s="50" t="str">
        <x:f>IF(15&gt;'Настройки'!$B$3,"",IF(ISBLANK(T784),IF('Настройки'!$B$9="Нулевой спрос",0,""),IF(T784&lt;0,IF('Настройки'!$B$10="Исключить","",IF('Настройки'!$B$10="Абсолютные значения",ABS(T784),T784)),T784)))</x:f>
      </x:c>
      <x:c r="BX784" s="50" t="str">
        <x:f>IF(16&gt;'Настройки'!$B$3,"",IF(ISBLANK(U784),IF('Настройки'!$B$9="Нулевой спрос",0,""),IF(U784&lt;0,IF('Настройки'!$B$10="Исключить","",IF('Настройки'!$B$10="Абсолютные значения",ABS(U784),U784)),U784)))</x:f>
      </x:c>
      <x:c r="BY784" s="50" t="str">
        <x:f>IF(17&gt;'Настройки'!$B$3,"",IF(ISBLANK(V784),IF('Настройки'!$B$9="Нулевой спрос",0,""),IF(V784&lt;0,IF('Настройки'!$B$10="Исключить","",IF('Настройки'!$B$10="Абсолютные значения",ABS(V784),V784)),V784)))</x:f>
      </x:c>
      <x:c r="BZ784" s="50" t="str">
        <x:f>IF(18&gt;'Настройки'!$B$3,"",IF(ISBLANK(W784),IF('Настройки'!$B$9="Нулевой спрос",0,""),IF(W784&lt;0,IF('Настройки'!$B$10="Исключить","",IF('Настройки'!$B$10="Абсолютные значения",ABS(W784),W784)),W784)))</x:f>
      </x:c>
      <x:c r="CA784" s="50" t="str">
        <x:f>IF(19&gt;'Настройки'!$B$3,"",IF(ISBLANK(X784),IF('Настройки'!$B$9="Нулевой спрос",0,""),IF(X784&lt;0,IF('Настройки'!$B$10="Исключить","",IF('Настройки'!$B$10="Абсолютные значения",ABS(X784),X784)),X784)))</x:f>
      </x:c>
      <x:c r="CB784" s="50" t="str">
        <x:f>IF(20&gt;'Настройки'!$B$3,"",IF(ISBLANK(Y784),IF('Настройки'!$B$9="Нулевой спрос",0,""),IF(Y784&lt;0,IF('Настройки'!$B$10="Исключить","",IF('Настройки'!$B$10="Абсолютные значения",ABS(Y784),Y784)),Y784)))</x:f>
      </x:c>
      <x:c r="CC784" s="50" t="str">
        <x:f>IF(21&gt;'Настройки'!$B$3,"",IF(ISBLANK(Z784),IF('Настройки'!$B$9="Нулевой спрос",0,""),IF(Z784&lt;0,IF('Настройки'!$B$10="Исключить","",IF('Настройки'!$B$10="Абсолютные значения",ABS(Z784),Z784)),Z784)))</x:f>
      </x:c>
      <x:c r="CD784" s="50" t="str">
        <x:f>IF(22&gt;'Настройки'!$B$3,"",IF(ISBLANK(AA784),IF('Настройки'!$B$9="Нулевой спрос",0,""),IF(AA784&lt;0,IF('Настройки'!$B$10="Исключить","",IF('Настройки'!$B$10="Абсолютные значения",ABS(AA784),AA784)),AA784)))</x:f>
      </x:c>
      <x:c r="CE784" s="50" t="str">
        <x:f>IF(23&gt;'Настройки'!$B$3,"",IF(ISBLANK(AB784),IF('Настройки'!$B$9="Нулевой спрос",0,""),IF(AB784&lt;0,IF('Настройки'!$B$10="Исключить","",IF('Настройки'!$B$10="Абсолютные значения",ABS(AB784),AB784)),AB784)))</x:f>
      </x:c>
      <x:c r="CF784" s="50" t="str">
        <x:f>IF(24&gt;'Настройки'!$B$3,"",IF(ISBLANK(AC784),IF('Настройки'!$B$9="Нулевой спрос",0,""),IF(AC784&lt;0,IF('Настройки'!$B$10="Исключить","",IF('Настройки'!$B$10="Абсолютные значения",ABS(AC784),AC784)),AC784)))</x:f>
      </x:c>
      <x:c r="CG784" s="50" t="str">
        <x:f>IF(25&gt;'Настройки'!$B$3,"",IF(ISBLANK(AD784),IF('Настройки'!$B$9="Нулевой спрос",0,""),IF(AD784&lt;0,IF('Настройки'!$B$10="Исключить","",IF('Настройки'!$B$10="Абсолютные значения",ABS(AD784),AD784)),AD784)))</x:f>
      </x:c>
      <x:c r="CH784" s="50" t="str">
        <x:f>IF(26&gt;'Настройки'!$B$3,"",IF(ISBLANK(AE784),IF('Настройки'!$B$9="Нулевой спрос",0,""),IF(AE784&lt;0,IF('Настройки'!$B$10="Исключить","",IF('Настройки'!$B$10="Абсолютные значения",ABS(AE784),AE784)),AE784)))</x:f>
      </x:c>
      <x:c r="CI784" s="50" t="str">
        <x:f>IF(27&gt;'Настройки'!$B$3,"",IF(ISBLANK(AF784),IF('Настройки'!$B$9="Нулевой спрос",0,""),IF(AF784&lt;0,IF('Настройки'!$B$10="Исключить","",IF('Настройки'!$B$10="Абсолютные значения",ABS(AF784),AF784)),AF784)))</x:f>
      </x:c>
      <x:c r="CJ784" s="50" t="str">
        <x:f>IF(28&gt;'Настройки'!$B$3,"",IF(ISBLANK(AG784),IF('Настройки'!$B$9="Нулевой спрос",0,""),IF(AG784&lt;0,IF('Настройки'!$B$10="Исключить","",IF('Настройки'!$B$10="Абсолютные значения",ABS(AG784),AG784)),AG784)))</x:f>
      </x:c>
      <x:c r="CK784" s="50" t="str">
        <x:f>IF(29&gt;'Настройки'!$B$3,"",IF(ISBLANK(AH784),IF('Настройки'!$B$9="Нулевой спрос",0,""),IF(AH784&lt;0,IF('Настройки'!$B$10="Исключить","",IF('Настройки'!$B$10="Абсолютные значения",ABS(AH784),AH784)),AH784)))</x:f>
      </x:c>
      <x:c r="CL784" s="50" t="str">
        <x:f>IF(30&gt;'Настройки'!$B$3,"",IF(ISBLANK(AI784),IF('Настройки'!$B$9="Нулевой спрос",0,""),IF(AI784&lt;0,IF('Настройки'!$B$10="Исключить","",IF('Настройки'!$B$10="Абсолютные значения",ABS(AI784),AI784)),AI784)))</x:f>
      </x:c>
      <x:c r="CM784" s="50" t="str">
        <x:f>IF(31&gt;'Настройки'!$B$3,"",IF(ISBLANK(AJ784),IF('Настройки'!$B$9="Нулевой спрос",0,""),IF(AJ784&lt;0,IF('Настройки'!$B$10="Исключить","",IF('Настройки'!$B$10="Абсолютные значения",ABS(AJ784),AJ784)),AJ784)))</x:f>
      </x:c>
      <x:c r="CN784" s="50" t="str">
        <x:f>IF(32&gt;'Настройки'!$B$3,"",IF(ISBLANK(AK784),IF('Настройки'!$B$9="Нулевой спрос",0,""),IF(AK784&lt;0,IF('Настройки'!$B$10="Исключить","",IF('Настройки'!$B$10="Абсолютные значения",ABS(AK784),AK784)),AK784)))</x:f>
      </x:c>
      <x:c r="CO784" s="50" t="str">
        <x:f>IF(33&gt;'Настройки'!$B$3,"",IF(ISBLANK(AL784),IF('Настройки'!$B$9="Нулевой спрос",0,""),IF(AL784&lt;0,IF('Настройки'!$B$10="Исключить","",IF('Настройки'!$B$10="Абсолютные значения",ABS(AL784),AL784)),AL784)))</x:f>
      </x:c>
      <x:c r="CP784" s="50" t="str">
        <x:f>IF(34&gt;'Настройки'!$B$3,"",IF(ISBLANK(AM784),IF('Настройки'!$B$9="Нулевой спрос",0,""),IF(AM784&lt;0,IF('Настройки'!$B$10="Исключить","",IF('Настройки'!$B$10="Абсолютные значения",ABS(AM784),AM784)),AM784)))</x:f>
      </x:c>
      <x:c r="CQ784" s="50" t="str">
        <x:f>IF(35&gt;'Настройки'!$B$3,"",IF(ISBLANK(AN784),IF('Настройки'!$B$9="Нулевой спрос",0,""),IF(AN784&lt;0,IF('Настройки'!$B$10="Исключить","",IF('Настройки'!$B$10="Абсолютные значения",ABS(AN784),AN784)),AN784)))</x:f>
      </x:c>
      <x:c r="CR784" s="50" t="str">
        <x:f>IF(36&gt;'Настройки'!$B$3,"",IF(ISBLANK(AO784),IF('Настройки'!$B$9="Нулевой спрос",0,""),IF(AO784&lt;0,IF('Настройки'!$B$10="Исключить","",IF('Настройки'!$B$10="Абсолютные значения",ABS(AO784),AO784)),AO784)))</x:f>
      </x:c>
      <x:c r="CS784" s="50" t="str">
        <x:f>IF(OR(1&gt;'Настройки'!$B$3,ISBLANK(BI784),BI784=0),"",BI784)</x:f>
      </x:c>
      <x:c r="CT784" s="50" t="str">
        <x:f>IF(OR(2&gt;'Настройки'!$B$3,ISBLANK(BJ784),BJ784=0),"",BJ784)</x:f>
      </x:c>
      <x:c r="CU784" s="50" t="str">
        <x:f>IF(OR(3&gt;'Настройки'!$B$3,ISBLANK(BK784),BK784=0),"",BK784)</x:f>
      </x:c>
      <x:c r="CV784" s="50" t="str">
        <x:f>IF(OR(4&gt;'Настройки'!$B$3,ISBLANK(BL784),BL784=0),"",BL784)</x:f>
      </x:c>
      <x:c r="CW784" s="50" t="str">
        <x:f>IF(OR(5&gt;'Настройки'!$B$3,ISBLANK(BM784),BM784=0),"",BM784)</x:f>
      </x:c>
      <x:c r="CX784" s="50" t="str">
        <x:f>IF(OR(6&gt;'Настройки'!$B$3,ISBLANK(BN784),BN784=0),"",BN784)</x:f>
      </x:c>
      <x:c r="CY784" s="50" t="str">
        <x:f>IF(OR(7&gt;'Настройки'!$B$3,ISBLANK(BO784),BO784=0),"",BO784)</x:f>
      </x:c>
      <x:c r="CZ784" s="50" t="str">
        <x:f>IF(OR(8&gt;'Настройки'!$B$3,ISBLANK(BP784),BP784=0),"",BP784)</x:f>
      </x:c>
      <x:c r="DA784" s="50" t="str">
        <x:f>IF(OR(9&gt;'Настройки'!$B$3,ISBLANK(BQ784),BQ784=0),"",BQ784)</x:f>
      </x:c>
      <x:c r="DB784" s="50" t="str">
        <x:f>IF(OR(10&gt;'Настройки'!$B$3,ISBLANK(BR784),BR784=0),"",BR784)</x:f>
      </x:c>
      <x:c r="DC784" s="50" t="str">
        <x:f>IF(OR(11&gt;'Настройки'!$B$3,ISBLANK(BS784),BS784=0),"",BS784)</x:f>
      </x:c>
      <x:c r="DD784" s="50" t="str">
        <x:f>IF(OR(12&gt;'Настройки'!$B$3,ISBLANK(BT784),BT784=0),"",BT784)</x:f>
      </x:c>
      <x:c r="DE784" s="50" t="str">
        <x:f>IF(OR(13&gt;'Настройки'!$B$3,ISBLANK(BU784),BU784=0),"",BU784)</x:f>
      </x:c>
      <x:c r="DF784" s="50" t="str">
        <x:f>IF(OR(14&gt;'Настройки'!$B$3,ISBLANK(BV784),BV784=0),"",BV784)</x:f>
      </x:c>
      <x:c r="DG784" s="50" t="str">
        <x:f>IF(OR(15&gt;'Настройки'!$B$3,ISBLANK(BW784),BW784=0),"",BW784)</x:f>
      </x:c>
      <x:c r="DH784" s="50" t="str">
        <x:f>IF(OR(16&gt;'Настройки'!$B$3,ISBLANK(BX784),BX784=0),"",BX784)</x:f>
      </x:c>
      <x:c r="DI784" s="50" t="str">
        <x:f>IF(OR(17&gt;'Настройки'!$B$3,ISBLANK(BY784),BY784=0),"",BY784)</x:f>
      </x:c>
      <x:c r="DJ784" s="50" t="str">
        <x:f>IF(OR(18&gt;'Настройки'!$B$3,ISBLANK(BZ784),BZ784=0),"",BZ784)</x:f>
      </x:c>
      <x:c r="DK784" s="50" t="str">
        <x:f>IF(OR(19&gt;'Настройки'!$B$3,ISBLANK(CA784),CA784=0),"",CA784)</x:f>
      </x:c>
      <x:c r="DL784" s="50" t="str">
        <x:f>IF(OR(20&gt;'Настройки'!$B$3,ISBLANK(CB784),CB784=0),"",CB784)</x:f>
      </x:c>
      <x:c r="DM784" s="50" t="str">
        <x:f>IF(OR(21&gt;'Настройки'!$B$3,ISBLANK(CC784),CC784=0),"",CC784)</x:f>
      </x:c>
      <x:c r="DN784" s="50" t="str">
        <x:f>IF(OR(22&gt;'Настройки'!$B$3,ISBLANK(CD784),CD784=0),"",CD784)</x:f>
      </x:c>
      <x:c r="DO784" s="50" t="str">
        <x:f>IF(OR(23&gt;'Настройки'!$B$3,ISBLANK(CE784),CE784=0),"",CE784)</x:f>
      </x:c>
      <x:c r="DP784" s="50" t="str">
        <x:f>IF(OR(24&gt;'Настройки'!$B$3,ISBLANK(CF784),CF784=0),"",CF784)</x:f>
      </x:c>
      <x:c r="DQ784" s="50" t="str">
        <x:f>IF(OR(25&gt;'Настройки'!$B$3,ISBLANK(CG784),CG784=0),"",CG784)</x:f>
      </x:c>
      <x:c r="DR784" s="50" t="str">
        <x:f>IF(OR(26&gt;'Настройки'!$B$3,ISBLANK(CH784),CH784=0),"",CH784)</x:f>
      </x:c>
      <x:c r="DS784" s="50" t="str">
        <x:f>IF(OR(27&gt;'Настройки'!$B$3,ISBLANK(CI784),CI784=0),"",CI784)</x:f>
      </x:c>
      <x:c r="DT784" s="50" t="str">
        <x:f>IF(OR(28&gt;'Настройки'!$B$3,ISBLANK(CJ784),CJ784=0),"",CJ784)</x:f>
      </x:c>
      <x:c r="DU784" s="50" t="str">
        <x:f>IF(OR(29&gt;'Настройки'!$B$3,ISBLANK(CK784),CK784=0),"",CK784)</x:f>
      </x:c>
      <x:c r="DV784" s="50" t="str">
        <x:f>IF(OR(30&gt;'Настройки'!$B$3,ISBLANK(CL784),CL784=0),"",CL784)</x:f>
      </x:c>
      <x:c r="DW784" s="50" t="str">
        <x:f>IF(OR(31&gt;'Настройки'!$B$3,ISBLANK(CM784),CM784=0),"",CM784)</x:f>
      </x:c>
      <x:c r="DX784" s="50" t="str">
        <x:f>IF(OR(32&gt;'Настройки'!$B$3,ISBLANK(CN784),CN784=0),"",CN784)</x:f>
      </x:c>
      <x:c r="DY784" s="50" t="str">
        <x:f>IF(OR(33&gt;'Настройки'!$B$3,ISBLANK(CO784),CO784=0),"",CO784)</x:f>
      </x:c>
      <x:c r="DZ784" s="50" t="str">
        <x:f>IF(OR(34&gt;'Настройки'!$B$3,ISBLANK(CP784),CP784=0),"",CP784)</x:f>
      </x:c>
      <x:c r="EA784" s="50" t="str">
        <x:f>IF(OR(35&gt;'Настройки'!$B$3,ISBLANK(CQ784),CQ784=0),"",CQ784)</x:f>
      </x:c>
      <x:c r="EB784" s="50" t="str">
        <x:f>IF(OR(36&gt;'Настройки'!$B$3,ISBLANK(CR784),CR784=0),"",CR784)</x:f>
      </x:c>
      <x:c r="EC784" s="50" t="str">
        <x:f>IF(A784="","",IF(OR(BB784="AZ",BB784="BZ"),10000+ROW(),IF(AZ784&gt;'Настройки'!$B$11,20000+ROW(),IF(BF784&lt;&gt;"Обычный",30000+ROW(),IF(AX784&lt;=0,40000+ROW(),"")))))</x:f>
      </x:c>
      <x:c r="ED784" s="50" t="str">
        <x:f>IF(EC784="","",COUNTIFS($EC$2:$EC$1001,"&gt;0",$EC$2:$EC$1001,"&lt;"&amp;EC784)+1)</x:f>
      </x:c>
    </x:row>
    <x:row r="785">
      <x:c r="A785" s="115"/>
      <x:c r="B785" s="115"/>
      <x:c r="C785" s="115"/>
      <x:c r="D785" s="118"/>
      <x:c r="E785" s="118"/>
      <x:c r="F785" s="118"/>
      <x:c r="G785" s="118"/>
      <x:c r="H785" s="118"/>
      <x:c r="I785" s="118"/>
      <x:c r="J785" s="118"/>
      <x:c r="K785" s="118"/>
      <x:c r="L785" s="118"/>
      <x:c r="M785" s="118"/>
      <x:c r="N785" s="118"/>
      <x:c r="O785" s="118"/>
      <x:c r="P785" s="118"/>
      <x:c r="Q785" s="118"/>
      <x:c r="R785" s="118"/>
      <x:c r="S785" s="118"/>
      <x:c r="T785" s="118"/>
      <x:c r="U785" s="118"/>
      <x:c r="V785" s="118"/>
      <x:c r="W785" s="118"/>
      <x:c r="X785" s="118"/>
      <x:c r="Y785" s="118"/>
      <x:c r="Z785" s="118"/>
      <x:c r="AA785" s="118"/>
      <x:c r="AB785" s="118"/>
      <x:c r="AC785" s="118"/>
      <x:c r="AD785" s="118"/>
      <x:c r="AE785" s="118"/>
      <x:c r="AF785" s="118"/>
      <x:c r="AG785" s="118"/>
      <x:c r="AH785" s="118"/>
      <x:c r="AI785" s="118"/>
      <x:c r="AJ785" s="118"/>
      <x:c r="AK785" s="118"/>
      <x:c r="AL785" s="118"/>
      <x:c r="AM785" s="118"/>
      <x:c r="AN785" s="118"/>
      <x:c r="AO785" s="118"/>
      <x:c r="AP785" s="115"/>
      <x:c r="AQ785" s="49" t="str">
        <x:f>IF(A785="","",COUNT(BI785:INDEX(BI785:CR785,1,'Настройки'!$B$3)))</x:f>
      </x:c>
      <x:c r="AR785" s="49" t="str">
        <x:f>IF(A785="","",SUM(BI785:INDEX(BI785:CR785,1,'Настройки'!$B$3)))</x:f>
      </x:c>
      <x:c r="AS785" s="58" t="str">
        <x:f>IF(A785="","",IF('Настройки'!$B$4="Стоимость потребления",AR785*D785,IF('Настройки'!$B$4="Количество",AR785,E785)))</x:f>
      </x:c>
      <x:c r="AT785" s="61" t="str">
        <x:f>IF(OR(A785="",AS785&lt;0,SUM($AS$2:$AS$1001)&lt;=0),"",AS785/SUM($AS$2:$AS$1001))</x:f>
      </x:c>
      <x:c r="AU785" s="61" t="str">
        <x:f>IF(OR(A785="",AS785&lt;0,SUM($AS$2:$AS$1001)&lt;=0),"",SUMIFS($AS$2:$AS$1001,$AS$2:$AS$1001,"&gt;"&amp;AS785)/SUM($AS$2:$AS$1001))</x:f>
      </x:c>
      <x:c r="AV785" s="61" t="str">
        <x:f>IF(OR(A785="",AS785&lt;0,SUM($AS$2:$AS$1001)&lt;=0),"",SUMIFS($AS$2:$AS$1001,$AS$2:$AS$1001,"&gt;="&amp;AS785)/SUM($AS$2:$AS$1001))</x:f>
      </x:c>
      <x:c r="AW785" s="49" t="str">
        <x:f>IF(A785="","",IF(SUM($AS$2:$AS$1001)&lt;=0,"Не определён",IF(AS785&lt;0,"Исключение",IF(AU785&lt;'Настройки'!$B$5,"A",IF(AU785&lt;'Настройки'!$B$6,"B","C")))))</x:f>
      </x:c>
      <x:c r="AX785" s="58" t="str">
        <x:f>IF(A785="","",IF(AQ785=0,"",AVERAGE(BI785:INDEX(BI785:CR785,1,'Настройки'!$B$3))))</x:f>
      </x:c>
      <x:c r="AY785" s="58" t="str">
        <x:f>IF(OR(A785="",AQ785=0),"",STDEVP(BI785:INDEX(BI785:CR785,1,'Настройки'!$B$3)))</x:f>
      </x:c>
      <x:c r="AZ785" s="61" t="str">
        <x:f>IF(OR(A785="",AQ785&lt;'Настройки'!$B$12,AX785&lt;=0,AND('Настройки'!$B$10="Блокировать",COUNTIF(F785:INDEX(F785:AO785,1,'Настройки'!$B$3),"&lt;0")&gt;0)),"",AY785/ABS(AX785))</x:f>
      </x:c>
      <x:c r="BA785" s="49" t="str">
        <x:f>IF(A785="","",IF(AND('Настройки'!$B$10="Блокировать",COUNTIF(F785:INDEX(F785:AO785,1,'Настройки'!$B$3),"&lt;0")&gt;0),"Не определён",IF(AQ785&lt;'Настройки'!$B$12,"Не определён",IF(AX785=0,"Нет спроса",IF(AX785&lt;0,"Не определён",IF(AZ785&lt;='Настройки'!$B$7,"X",IF(AZ785&lt;='Настройки'!$B$8,"Y","Z")))))))</x:f>
      </x:c>
      <x:c r="BB785" s="49" t="str">
        <x:f>IF(OR(A785="",LEN(AW785)&lt;&gt;1,LEN(BA785)&lt;&gt;1),"",AW785&amp;BA785)</x:f>
      </x:c>
      <x:c r="BC785" s="61" t="str">
        <x:f>IF(OR(A785="",AQ785=0),"",(COUNT(BI785:INDEX(BI785:CR785,1,'Настройки'!$B$3))-COUNT(CS785:INDEX(CS785:EB785,1,'Настройки'!$B$3)))/AQ785)</x:f>
      </x:c>
      <x:c r="BD785" s="64" t="str">
        <x:f>IF(OR(A785="",COUNT(CS785:INDEX(CS785:EB785,1,'Настройки'!$B$3))=0),"",AQ785/COUNT(CS785:INDEX(CS785:EB785,1,'Настройки'!$B$3)))</x:f>
      </x:c>
      <x:c r="BE785" s="64" t="str">
        <x:f>IF(OR(A785="",COUNT(CS785:INDEX(CS785:EB785,1,'Настройки'!$B$3))=0),"",IF(AVERAGE(CS785:INDEX(CS785:EB785,1,'Настройки'!$B$3))=0,"",(STDEVP(CS785:INDEX(CS785:EB785,1,'Настройки'!$B$3))/ABS(AVERAGE(CS785:INDEX(CS785:EB785,1,'Настройки'!$B$3))))^2))</x:f>
      </x:c>
      <x:c r="BF785" s="49" t="str">
        <x:f>IF(A785="","",IF(AQ785&lt;3,"Недостаточно",IF(AQ785&lt;6,"Предварительный","Обычный")))</x:f>
      </x:c>
      <x:c r="BG785" s="49" t="str">
        <x:f>IF(A785="","",IF(COUNTIF(F785:INDEX(F785:AO785,1,'Настройки'!$B$3),"&lt;0")&gt;0,IF('Настройки'!$B$10="Блокировать","Отрицательный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"),"")&amp;IF(AQ785&lt;3,"Недостаточно истории. ",IF(AQ785&lt;6,"Предварительная классификация. ",""))&amp;IF(AX785=0,"Нет спроса за горизонт. ","")&amp;IF(AZ785&gt;'Настройки'!$B$11,"Экстремальная вариативность. ",""))</x:f>
      </x:c>
      <x:c r="BH785" s="49" t="str">
        <x:f>IF(A785="","",IFERROR(VLOOKUP(BB785,'Настройки'!$D$3:$E$11,2,FALSE),"Сначала проверьте исходные данные и историю спроса.")&amp;" Уточните срок поставки, MOQ и критичность.")</x:f>
      </x:c>
      <x:c r="BI785" s="50" t="str">
        <x:f>IF(1&gt;'Настройки'!$B$3,"",IF(ISBLANK(F785),IF('Настройки'!$B$9="Нулевой спрос",0,""),IF(F785&lt;0,IF('Настройки'!$B$10="Исключить","",IF('Настройки'!$B$10="Абсолютные значения",ABS(F785),F785)),F785)))</x:f>
      </x:c>
      <x:c r="BJ785" s="50" t="str">
        <x:f>IF(2&gt;'Настройки'!$B$3,"",IF(ISBLANK(G785),IF('Настройки'!$B$9="Нулевой спрос",0,""),IF(G785&lt;0,IF('Настройки'!$B$10="Исключить","",IF('Настройки'!$B$10="Абсолютные значения",ABS(G785),G785)),G785)))</x:f>
      </x:c>
      <x:c r="BK785" s="50" t="str">
        <x:f>IF(3&gt;'Настройки'!$B$3,"",IF(ISBLANK(H785),IF('Настройки'!$B$9="Нулевой спрос",0,""),IF(H785&lt;0,IF('Настройки'!$B$10="Исключить","",IF('Настройки'!$B$10="Абсолютные значения",ABS(H785),H785)),H785)))</x:f>
      </x:c>
      <x:c r="BL785" s="50" t="str">
        <x:f>IF(4&gt;'Настройки'!$B$3,"",IF(ISBLANK(I785),IF('Настройки'!$B$9="Нулевой спрос",0,""),IF(I785&lt;0,IF('Настройки'!$B$10="Исключить","",IF('Настройки'!$B$10="Абсолютные значения",ABS(I785),I785)),I785)))</x:f>
      </x:c>
      <x:c r="BM785" s="50" t="str">
        <x:f>IF(5&gt;'Настройки'!$B$3,"",IF(ISBLANK(J785),IF('Настройки'!$B$9="Нулевой спрос",0,""),IF(J785&lt;0,IF('Настройки'!$B$10="Исключить","",IF('Настройки'!$B$10="Абсолютные значения",ABS(J785),J785)),J785)))</x:f>
      </x:c>
      <x:c r="BN785" s="50" t="str">
        <x:f>IF(6&gt;'Настройки'!$B$3,"",IF(ISBLANK(K785),IF('Настройки'!$B$9="Нулевой спрос",0,""),IF(K785&lt;0,IF('Настройки'!$B$10="Исключить","",IF('Настройки'!$B$10="Абсолютные значения",ABS(K785),K785)),K785)))</x:f>
      </x:c>
      <x:c r="BO785" s="50" t="str">
        <x:f>IF(7&gt;'Настройки'!$B$3,"",IF(ISBLANK(L785),IF('Настройки'!$B$9="Нулевой спрос",0,""),IF(L785&lt;0,IF('Настройки'!$B$10="Исключить","",IF('Настройки'!$B$10="Абсолютные значения",ABS(L785),L785)),L785)))</x:f>
      </x:c>
      <x:c r="BP785" s="50" t="str">
        <x:f>IF(8&gt;'Настройки'!$B$3,"",IF(ISBLANK(M785),IF('Настройки'!$B$9="Нулевой спрос",0,""),IF(M785&lt;0,IF('Настройки'!$B$10="Исключить","",IF('Настройки'!$B$10="Абсолютные значения",ABS(M785),M785)),M785)))</x:f>
      </x:c>
      <x:c r="BQ785" s="50" t="str">
        <x:f>IF(9&gt;'Настройки'!$B$3,"",IF(ISBLANK(N785),IF('Настройки'!$B$9="Нулевой спрос",0,""),IF(N785&lt;0,IF('Настройки'!$B$10="Исключить","",IF('Настройки'!$B$10="Абсолютные значения",ABS(N785),N785)),N785)))</x:f>
      </x:c>
      <x:c r="BR785" s="50" t="str">
        <x:f>IF(10&gt;'Настройки'!$B$3,"",IF(ISBLANK(O785),IF('Настройки'!$B$9="Нулевой спрос",0,""),IF(O785&lt;0,IF('Настройки'!$B$10="Исключить","",IF('Настройки'!$B$10="Абсолютные значения",ABS(O785),O785)),O785)))</x:f>
      </x:c>
      <x:c r="BS785" s="50" t="str">
        <x:f>IF(11&gt;'Настройки'!$B$3,"",IF(ISBLANK(P785),IF('Настройки'!$B$9="Нулевой спрос",0,""),IF(P785&lt;0,IF('Настройки'!$B$10="Исключить","",IF('Настройки'!$B$10="Абсолютные значения",ABS(P785),P785)),P785)))</x:f>
      </x:c>
      <x:c r="BT785" s="50" t="str">
        <x:f>IF(12&gt;'Настройки'!$B$3,"",IF(ISBLANK(Q785),IF('Настройки'!$B$9="Нулевой спрос",0,""),IF(Q785&lt;0,IF('Настройки'!$B$10="Исключить","",IF('Настройки'!$B$10="Абсолютные значения",ABS(Q785),Q785)),Q785)))</x:f>
      </x:c>
      <x:c r="BU785" s="50" t="str">
        <x:f>IF(13&gt;'Настройки'!$B$3,"",IF(ISBLANK(R785),IF('Настройки'!$B$9="Нулевой спрос",0,""),IF(R785&lt;0,IF('Настройки'!$B$10="Исключить","",IF('Настройки'!$B$10="Абсолютные значения",ABS(R785),R785)),R785)))</x:f>
      </x:c>
      <x:c r="BV785" s="50" t="str">
        <x:f>IF(14&gt;'Настройки'!$B$3,"",IF(ISBLANK(S785),IF('Настройки'!$B$9="Нулевой спрос",0,""),IF(S785&lt;0,IF('Настройки'!$B$10="Исключить","",IF('Настройки'!$B$10="Абсолютные значения",ABS(S785),S785)),S785)))</x:f>
      </x:c>
      <x:c r="BW785" s="50" t="str">
        <x:f>IF(15&gt;'Настройки'!$B$3,"",IF(ISBLANK(T785),IF('Настройки'!$B$9="Нулевой спрос",0,""),IF(T785&lt;0,IF('Настройки'!$B$10="Исключить","",IF('Настройки'!$B$10="Абсолютные значения",ABS(T785),T785)),T785)))</x:f>
      </x:c>
      <x:c r="BX785" s="50" t="str">
        <x:f>IF(16&gt;'Настройки'!$B$3,"",IF(ISBLANK(U785),IF('Настройки'!$B$9="Нулевой спрос",0,""),IF(U785&lt;0,IF('Настройки'!$B$10="Исключить","",IF('Настройки'!$B$10="Абсолютные значения",ABS(U785),U785)),U785)))</x:f>
      </x:c>
      <x:c r="BY785" s="50" t="str">
        <x:f>IF(17&gt;'Настройки'!$B$3,"",IF(ISBLANK(V785),IF('Настройки'!$B$9="Нулевой спрос",0,""),IF(V785&lt;0,IF('Настройки'!$B$10="Исключить","",IF('Настройки'!$B$10="Абсолютные значения",ABS(V785),V785)),V785)))</x:f>
      </x:c>
      <x:c r="BZ785" s="50" t="str">
        <x:f>IF(18&gt;'Настройки'!$B$3,"",IF(ISBLANK(W785),IF('Настройки'!$B$9="Нулевой спрос",0,""),IF(W785&lt;0,IF('Настройки'!$B$10="Исключить","",IF('Настройки'!$B$10="Абсолютные значения",ABS(W785),W785)),W785)))</x:f>
      </x:c>
      <x:c r="CA785" s="50" t="str">
        <x:f>IF(19&gt;'Настройки'!$B$3,"",IF(ISBLANK(X785),IF('Настройки'!$B$9="Нулевой спрос",0,""),IF(X785&lt;0,IF('Настройки'!$B$10="Исключить","",IF('Настройки'!$B$10="Абсолютные значения",ABS(X785),X785)),X785)))</x:f>
      </x:c>
      <x:c r="CB785" s="50" t="str">
        <x:f>IF(20&gt;'Настройки'!$B$3,"",IF(ISBLANK(Y785),IF('Настройки'!$B$9="Нулевой спрос",0,""),IF(Y785&lt;0,IF('Настройки'!$B$10="Исключить","",IF('Настройки'!$B$10="Абсолютные значения",ABS(Y785),Y785)),Y785)))</x:f>
      </x:c>
      <x:c r="CC785" s="50" t="str">
        <x:f>IF(21&gt;'Настройки'!$B$3,"",IF(ISBLANK(Z785),IF('Настройки'!$B$9="Нулевой спрос",0,""),IF(Z785&lt;0,IF('Настройки'!$B$10="Исключить","",IF('Настройки'!$B$10="Абсолютные значения",ABS(Z785),Z785)),Z785)))</x:f>
      </x:c>
      <x:c r="CD785" s="50" t="str">
        <x:f>IF(22&gt;'Настройки'!$B$3,"",IF(ISBLANK(AA785),IF('Настройки'!$B$9="Нулевой спрос",0,""),IF(AA785&lt;0,IF('Настройки'!$B$10="Исключить","",IF('Настройки'!$B$10="Абсолютные значения",ABS(AA785),AA785)),AA785)))</x:f>
      </x:c>
      <x:c r="CE785" s="50" t="str">
        <x:f>IF(23&gt;'Настройки'!$B$3,"",IF(ISBLANK(AB785),IF('Настройки'!$B$9="Нулевой спрос",0,""),IF(AB785&lt;0,IF('Настройки'!$B$10="Исключить","",IF('Настройки'!$B$10="Абсолютные значения",ABS(AB785),AB785)),AB785)))</x:f>
      </x:c>
      <x:c r="CF785" s="50" t="str">
        <x:f>IF(24&gt;'Настройки'!$B$3,"",IF(ISBLANK(AC785),IF('Настройки'!$B$9="Нулевой спрос",0,""),IF(AC785&lt;0,IF('Настройки'!$B$10="Исключить","",IF('Настройки'!$B$10="Абсолютные значения",ABS(AC785),AC785)),AC785)))</x:f>
      </x:c>
      <x:c r="CG785" s="50" t="str">
        <x:f>IF(25&gt;'Настройки'!$B$3,"",IF(ISBLANK(AD785),IF('Настройки'!$B$9="Нулевой спрос",0,""),IF(AD785&lt;0,IF('Настройки'!$B$10="Исключить","",IF('Настройки'!$B$10="Абсолютные значения",ABS(AD785),AD785)),AD785)))</x:f>
      </x:c>
      <x:c r="CH785" s="50" t="str">
        <x:f>IF(26&gt;'Настройки'!$B$3,"",IF(ISBLANK(AE785),IF('Настройки'!$B$9="Нулевой спрос",0,""),IF(AE785&lt;0,IF('Настройки'!$B$10="Исключить","",IF('Настройки'!$B$10="Абсолютные значения",ABS(AE785),AE785)),AE785)))</x:f>
      </x:c>
      <x:c r="CI785" s="50" t="str">
        <x:f>IF(27&gt;'Настройки'!$B$3,"",IF(ISBLANK(AF785),IF('Настройки'!$B$9="Нулевой спрос",0,""),IF(AF785&lt;0,IF('Настройки'!$B$10="Исключить","",IF('Настройки'!$B$10="Абсолютные значения",ABS(AF785),AF785)),AF785)))</x:f>
      </x:c>
      <x:c r="CJ785" s="50" t="str">
        <x:f>IF(28&gt;'Настройки'!$B$3,"",IF(ISBLANK(AG785),IF('Настройки'!$B$9="Нулевой спрос",0,""),IF(AG785&lt;0,IF('Настройки'!$B$10="Исключить","",IF('Настройки'!$B$10="Абсолютные значения",ABS(AG785),AG785)),AG785)))</x:f>
      </x:c>
      <x:c r="CK785" s="50" t="str">
        <x:f>IF(29&gt;'Настройки'!$B$3,"",IF(ISBLANK(AH785),IF('Настройки'!$B$9="Нулевой спрос",0,""),IF(AH785&lt;0,IF('Настройки'!$B$10="Исключить","",IF('Настройки'!$B$10="Абсолютные значения",ABS(AH785),AH785)),AH785)))</x:f>
      </x:c>
      <x:c r="CL785" s="50" t="str">
        <x:f>IF(30&gt;'Настройки'!$B$3,"",IF(ISBLANK(AI785),IF('Настройки'!$B$9="Нулевой спрос",0,""),IF(AI785&lt;0,IF('Настройки'!$B$10="Исключить","",IF('Настройки'!$B$10="Абсолютные значения",ABS(AI785),AI785)),AI785)))</x:f>
      </x:c>
      <x:c r="CM785" s="50" t="str">
        <x:f>IF(31&gt;'Настройки'!$B$3,"",IF(ISBLANK(AJ785),IF('Настройки'!$B$9="Нулевой спрос",0,""),IF(AJ785&lt;0,IF('Настройки'!$B$10="Исключить","",IF('Настройки'!$B$10="Абсолютные значения",ABS(AJ785),AJ785)),AJ785)))</x:f>
      </x:c>
      <x:c r="CN785" s="50" t="str">
        <x:f>IF(32&gt;'Настройки'!$B$3,"",IF(ISBLANK(AK785),IF('Настройки'!$B$9="Нулевой спрос",0,""),IF(AK785&lt;0,IF('Настройки'!$B$10="Исключить","",IF('Настройки'!$B$10="Абсолютные значения",ABS(AK785),AK785)),AK785)))</x:f>
      </x:c>
      <x:c r="CO785" s="50" t="str">
        <x:f>IF(33&gt;'Настройки'!$B$3,"",IF(ISBLANK(AL785),IF('Настройки'!$B$9="Нулевой спрос",0,""),IF(AL785&lt;0,IF('Настройки'!$B$10="Исключить","",IF('Настройки'!$B$10="Абсолютные значения",ABS(AL785),AL785)),AL785)))</x:f>
      </x:c>
      <x:c r="CP785" s="50" t="str">
        <x:f>IF(34&gt;'Настройки'!$B$3,"",IF(ISBLANK(AM785),IF('Настройки'!$B$9="Нулевой спрос",0,""),IF(AM785&lt;0,IF('Настройки'!$B$10="Исключить","",IF('Настройки'!$B$10="Абсолютные значения",ABS(AM785),AM785)),AM785)))</x:f>
      </x:c>
      <x:c r="CQ785" s="50" t="str">
        <x:f>IF(35&gt;'Настройки'!$B$3,"",IF(ISBLANK(AN785),IF('Настройки'!$B$9="Нулевой спрос",0,""),IF(AN785&lt;0,IF('Настройки'!$B$10="Исключить","",IF('Настройки'!$B$10="Абсолютные значения",ABS(AN785),AN785)),AN785)))</x:f>
      </x:c>
      <x:c r="CR785" s="50" t="str">
        <x:f>IF(36&gt;'Настройки'!$B$3,"",IF(ISBLANK(AO785),IF('Настройки'!$B$9="Нулевой спрос",0,""),IF(AO785&lt;0,IF('Настройки'!$B$10="Исключить","",IF('Настройки'!$B$10="Абсолютные значения",ABS(AO785),AO785)),AO785)))</x:f>
      </x:c>
      <x:c r="CS785" s="50" t="str">
        <x:f>IF(OR(1&gt;'Настройки'!$B$3,ISBLANK(BI785),BI785=0),"",BI785)</x:f>
      </x:c>
      <x:c r="CT785" s="50" t="str">
        <x:f>IF(OR(2&gt;'Настройки'!$B$3,ISBLANK(BJ785),BJ785=0),"",BJ785)</x:f>
      </x:c>
      <x:c r="CU785" s="50" t="str">
        <x:f>IF(OR(3&gt;'Настройки'!$B$3,ISBLANK(BK785),BK785=0),"",BK785)</x:f>
      </x:c>
      <x:c r="CV785" s="50" t="str">
        <x:f>IF(OR(4&gt;'Настройки'!$B$3,ISBLANK(BL785),BL785=0),"",BL785)</x:f>
      </x:c>
      <x:c r="CW785" s="50" t="str">
        <x:f>IF(OR(5&gt;'Настройки'!$B$3,ISBLANK(BM785),BM785=0),"",BM785)</x:f>
      </x:c>
      <x:c r="CX785" s="50" t="str">
        <x:f>IF(OR(6&gt;'Настройки'!$B$3,ISBLANK(BN785),BN785=0),"",BN785)</x:f>
      </x:c>
      <x:c r="CY785" s="50" t="str">
        <x:f>IF(OR(7&gt;'Настройки'!$B$3,ISBLANK(BO785),BO785=0),"",BO785)</x:f>
      </x:c>
      <x:c r="CZ785" s="50" t="str">
        <x:f>IF(OR(8&gt;'Настройки'!$B$3,ISBLANK(BP785),BP785=0),"",BP785)</x:f>
      </x:c>
      <x:c r="DA785" s="50" t="str">
        <x:f>IF(OR(9&gt;'Настройки'!$B$3,ISBLANK(BQ785),BQ785=0),"",BQ785)</x:f>
      </x:c>
      <x:c r="DB785" s="50" t="str">
        <x:f>IF(OR(10&gt;'Настройки'!$B$3,ISBLANK(BR785),BR785=0),"",BR785)</x:f>
      </x:c>
      <x:c r="DC785" s="50" t="str">
        <x:f>IF(OR(11&gt;'Настройки'!$B$3,ISBLANK(BS785),BS785=0),"",BS785)</x:f>
      </x:c>
      <x:c r="DD785" s="50" t="str">
        <x:f>IF(OR(12&gt;'Настройки'!$B$3,ISBLANK(BT785),BT785=0),"",BT785)</x:f>
      </x:c>
      <x:c r="DE785" s="50" t="str">
        <x:f>IF(OR(13&gt;'Настройки'!$B$3,ISBLANK(BU785),BU785=0),"",BU785)</x:f>
      </x:c>
      <x:c r="DF785" s="50" t="str">
        <x:f>IF(OR(14&gt;'Настройки'!$B$3,ISBLANK(BV785),BV785=0),"",BV785)</x:f>
      </x:c>
      <x:c r="DG785" s="50" t="str">
        <x:f>IF(OR(15&gt;'Настройки'!$B$3,ISBLANK(BW785),BW785=0),"",BW785)</x:f>
      </x:c>
      <x:c r="DH785" s="50" t="str">
        <x:f>IF(OR(16&gt;'Настройки'!$B$3,ISBLANK(BX785),BX785=0),"",BX785)</x:f>
      </x:c>
      <x:c r="DI785" s="50" t="str">
        <x:f>IF(OR(17&gt;'Настройки'!$B$3,ISBLANK(BY785),BY785=0),"",BY785)</x:f>
      </x:c>
      <x:c r="DJ785" s="50" t="str">
        <x:f>IF(OR(18&gt;'Настройки'!$B$3,ISBLANK(BZ785),BZ785=0),"",BZ785)</x:f>
      </x:c>
      <x:c r="DK785" s="50" t="str">
        <x:f>IF(OR(19&gt;'Настройки'!$B$3,ISBLANK(CA785),CA785=0),"",CA785)</x:f>
      </x:c>
      <x:c r="DL785" s="50" t="str">
        <x:f>IF(OR(20&gt;'Настройки'!$B$3,ISBLANK(CB785),CB785=0),"",CB785)</x:f>
      </x:c>
      <x:c r="DM785" s="50" t="str">
        <x:f>IF(OR(21&gt;'Настройки'!$B$3,ISBLANK(CC785),CC785=0),"",CC785)</x:f>
      </x:c>
      <x:c r="DN785" s="50" t="str">
        <x:f>IF(OR(22&gt;'Настройки'!$B$3,ISBLANK(CD785),CD785=0),"",CD785)</x:f>
      </x:c>
      <x:c r="DO785" s="50" t="str">
        <x:f>IF(OR(23&gt;'Настройки'!$B$3,ISBLANK(CE785),CE785=0),"",CE785)</x:f>
      </x:c>
      <x:c r="DP785" s="50" t="str">
        <x:f>IF(OR(24&gt;'Настройки'!$B$3,ISBLANK(CF785),CF785=0),"",CF785)</x:f>
      </x:c>
      <x:c r="DQ785" s="50" t="str">
        <x:f>IF(OR(25&gt;'Настройки'!$B$3,ISBLANK(CG785),CG785=0),"",CG785)</x:f>
      </x:c>
      <x:c r="DR785" s="50" t="str">
        <x:f>IF(OR(26&gt;'Настройки'!$B$3,ISBLANK(CH785),CH785=0),"",CH785)</x:f>
      </x:c>
      <x:c r="DS785" s="50" t="str">
        <x:f>IF(OR(27&gt;'Настройки'!$B$3,ISBLANK(CI785),CI785=0),"",CI785)</x:f>
      </x:c>
      <x:c r="DT785" s="50" t="str">
        <x:f>IF(OR(28&gt;'Настройки'!$B$3,ISBLANK(CJ785),CJ785=0),"",CJ785)</x:f>
      </x:c>
      <x:c r="DU785" s="50" t="str">
        <x:f>IF(OR(29&gt;'Настройки'!$B$3,ISBLANK(CK785),CK785=0),"",CK785)</x:f>
      </x:c>
      <x:c r="DV785" s="50" t="str">
        <x:f>IF(OR(30&gt;'Настройки'!$B$3,ISBLANK(CL785),CL785=0),"",CL785)</x:f>
      </x:c>
      <x:c r="DW785" s="50" t="str">
        <x:f>IF(OR(31&gt;'Настройки'!$B$3,ISBLANK(CM785),CM785=0),"",CM785)</x:f>
      </x:c>
      <x:c r="DX785" s="50" t="str">
        <x:f>IF(OR(32&gt;'Настройки'!$B$3,ISBLANK(CN785),CN785=0),"",CN785)</x:f>
      </x:c>
      <x:c r="DY785" s="50" t="str">
        <x:f>IF(OR(33&gt;'Настройки'!$B$3,ISBLANK(CO785),CO785=0),"",CO785)</x:f>
      </x:c>
      <x:c r="DZ785" s="50" t="str">
        <x:f>IF(OR(34&gt;'Настройки'!$B$3,ISBLANK(CP785),CP785=0),"",CP785)</x:f>
      </x:c>
      <x:c r="EA785" s="50" t="str">
        <x:f>IF(OR(35&gt;'Настройки'!$B$3,ISBLANK(CQ785),CQ785=0),"",CQ785)</x:f>
      </x:c>
      <x:c r="EB785" s="50" t="str">
        <x:f>IF(OR(36&gt;'Настройки'!$B$3,ISBLANK(CR785),CR785=0),"",CR785)</x:f>
      </x:c>
      <x:c r="EC785" s="50" t="str">
        <x:f>IF(A785="","",IF(OR(BB785="AZ",BB785="BZ"),10000+ROW(),IF(AZ785&gt;'Настройки'!$B$11,20000+ROW(),IF(BF785&lt;&gt;"Обычный",30000+ROW(),IF(AX785&lt;=0,40000+ROW(),"")))))</x:f>
      </x:c>
      <x:c r="ED785" s="50" t="str">
        <x:f>IF(EC785="","",COUNTIFS($EC$2:$EC$1001,"&gt;0",$EC$2:$EC$1001,"&lt;"&amp;EC785)+1)</x:f>
      </x:c>
    </x:row>
    <x:row r="786">
      <x:c r="A786" s="115"/>
      <x:c r="B786" s="115"/>
      <x:c r="C786" s="115"/>
      <x:c r="D786" s="118"/>
      <x:c r="E786" s="118"/>
      <x:c r="F786" s="118"/>
      <x:c r="G786" s="118"/>
      <x:c r="H786" s="118"/>
      <x:c r="I786" s="118"/>
      <x:c r="J786" s="118"/>
      <x:c r="K786" s="118"/>
      <x:c r="L786" s="118"/>
      <x:c r="M786" s="118"/>
      <x:c r="N786" s="118"/>
      <x:c r="O786" s="118"/>
      <x:c r="P786" s="118"/>
      <x:c r="Q786" s="118"/>
      <x:c r="R786" s="118"/>
      <x:c r="S786" s="118"/>
      <x:c r="T786" s="118"/>
      <x:c r="U786" s="118"/>
      <x:c r="V786" s="118"/>
      <x:c r="W786" s="118"/>
      <x:c r="X786" s="118"/>
      <x:c r="Y786" s="118"/>
      <x:c r="Z786" s="118"/>
      <x:c r="AA786" s="118"/>
      <x:c r="AB786" s="118"/>
      <x:c r="AC786" s="118"/>
      <x:c r="AD786" s="118"/>
      <x:c r="AE786" s="118"/>
      <x:c r="AF786" s="118"/>
      <x:c r="AG786" s="118"/>
      <x:c r="AH786" s="118"/>
      <x:c r="AI786" s="118"/>
      <x:c r="AJ786" s="118"/>
      <x:c r="AK786" s="118"/>
      <x:c r="AL786" s="118"/>
      <x:c r="AM786" s="118"/>
      <x:c r="AN786" s="118"/>
      <x:c r="AO786" s="118"/>
      <x:c r="AP786" s="115"/>
      <x:c r="AQ786" s="49" t="str">
        <x:f>IF(A786="","",COUNT(BI786:INDEX(BI786:CR786,1,'Настройки'!$B$3)))</x:f>
      </x:c>
      <x:c r="AR786" s="49" t="str">
        <x:f>IF(A786="","",SUM(BI786:INDEX(BI786:CR786,1,'Настройки'!$B$3)))</x:f>
      </x:c>
      <x:c r="AS786" s="58" t="str">
        <x:f>IF(A786="","",IF('Настройки'!$B$4="Стоимость потребления",AR786*D786,IF('Настройки'!$B$4="Количество",AR786,E786)))</x:f>
      </x:c>
      <x:c r="AT786" s="61" t="str">
        <x:f>IF(OR(A786="",AS786&lt;0,SUM($AS$2:$AS$1001)&lt;=0),"",AS786/SUM($AS$2:$AS$1001))</x:f>
      </x:c>
      <x:c r="AU786" s="61" t="str">
        <x:f>IF(OR(A786="",AS786&lt;0,SUM($AS$2:$AS$1001)&lt;=0),"",SUMIFS($AS$2:$AS$1001,$AS$2:$AS$1001,"&gt;"&amp;AS786)/SUM($AS$2:$AS$1001))</x:f>
      </x:c>
      <x:c r="AV786" s="61" t="str">
        <x:f>IF(OR(A786="",AS786&lt;0,SUM($AS$2:$AS$1001)&lt;=0),"",SUMIFS($AS$2:$AS$1001,$AS$2:$AS$1001,"&gt;="&amp;AS786)/SUM($AS$2:$AS$1001))</x:f>
      </x:c>
      <x:c r="AW786" s="49" t="str">
        <x:f>IF(A786="","",IF(SUM($AS$2:$AS$1001)&lt;=0,"Не определён",IF(AS786&lt;0,"Исключение",IF(AU786&lt;'Настройки'!$B$5,"A",IF(AU786&lt;'Настройки'!$B$6,"B","C")))))</x:f>
      </x:c>
      <x:c r="AX786" s="58" t="str">
        <x:f>IF(A786="","",IF(AQ786=0,"",AVERAGE(BI786:INDEX(BI786:CR786,1,'Настройки'!$B$3))))</x:f>
      </x:c>
      <x:c r="AY786" s="58" t="str">
        <x:f>IF(OR(A786="",AQ786=0),"",STDEVP(BI786:INDEX(BI786:CR786,1,'Настройки'!$B$3)))</x:f>
      </x:c>
      <x:c r="AZ786" s="61" t="str">
        <x:f>IF(OR(A786="",AQ786&lt;'Настройки'!$B$12,AX786&lt;=0,AND('Настройки'!$B$10="Блокировать",COUNTIF(F786:INDEX(F786:AO786,1,'Настройки'!$B$3),"&lt;0")&gt;0)),"",AY786/ABS(AX786))</x:f>
      </x:c>
      <x:c r="BA786" s="49" t="str">
        <x:f>IF(A786="","",IF(AND('Настройки'!$B$10="Блокировать",COUNTIF(F786:INDEX(F786:AO786,1,'Настройки'!$B$3),"&lt;0")&gt;0),"Не определён",IF(AQ786&lt;'Настройки'!$B$12,"Не определён",IF(AX786=0,"Нет спроса",IF(AX786&lt;0,"Не определён",IF(AZ786&lt;='Настройки'!$B$7,"X",IF(AZ786&lt;='Настройки'!$B$8,"Y","Z")))))))</x:f>
      </x:c>
      <x:c r="BB786" s="49" t="str">
        <x:f>IF(OR(A786="",LEN(AW786)&lt;&gt;1,LEN(BA786)&lt;&gt;1),"",AW786&amp;BA786)</x:f>
      </x:c>
      <x:c r="BC786" s="61" t="str">
        <x:f>IF(OR(A786="",AQ786=0),"",(COUNT(BI786:INDEX(BI786:CR786,1,'Настройки'!$B$3))-COUNT(CS786:INDEX(CS786:EB786,1,'Настройки'!$B$3)))/AQ786)</x:f>
      </x:c>
      <x:c r="BD786" s="64" t="str">
        <x:f>IF(OR(A786="",COUNT(CS786:INDEX(CS786:EB786,1,'Настройки'!$B$3))=0),"",AQ786/COUNT(CS786:INDEX(CS786:EB786,1,'Настройки'!$B$3)))</x:f>
      </x:c>
      <x:c r="BE786" s="64" t="str">
        <x:f>IF(OR(A786="",COUNT(CS786:INDEX(CS786:EB786,1,'Настройки'!$B$3))=0),"",IF(AVERAGE(CS786:INDEX(CS786:EB786,1,'Настройки'!$B$3))=0,"",(STDEVP(CS786:INDEX(CS786:EB786,1,'Настройки'!$B$3))/ABS(AVERAGE(CS786:INDEX(CS786:EB786,1,'Настройки'!$B$3))))^2))</x:f>
      </x:c>
      <x:c r="BF786" s="49" t="str">
        <x:f>IF(A786="","",IF(AQ786&lt;3,"Недостаточно",IF(AQ786&lt;6,"Предварительный","Обычный")))</x:f>
      </x:c>
      <x:c r="BG786" s="49" t="str">
        <x:f>IF(A786="","",IF(COUNTIF(F786:INDEX(F786:AO786,1,'Настройки'!$B$3),"&lt;0")&gt;0,IF('Настройки'!$B$10="Блокировать","Отрицательный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"),"")&amp;IF(AQ786&lt;3,"Недостаточно истории. ",IF(AQ786&lt;6,"Предварительная классификация. ",""))&amp;IF(AX786=0,"Нет спроса за горизонт. ","")&amp;IF(AZ786&gt;'Настройки'!$B$11,"Экстремальная вариативность. ",""))</x:f>
      </x:c>
      <x:c r="BH786" s="49" t="str">
        <x:f>IF(A786="","",IFERROR(VLOOKUP(BB786,'Настройки'!$D$3:$E$11,2,FALSE),"Сначала проверьте исходные данные и историю спроса.")&amp;" Уточните срок поставки, MOQ и критичность.")</x:f>
      </x:c>
      <x:c r="BI786" s="50" t="str">
        <x:f>IF(1&gt;'Настройки'!$B$3,"",IF(ISBLANK(F786),IF('Настройки'!$B$9="Нулевой спрос",0,""),IF(F786&lt;0,IF('Настройки'!$B$10="Исключить","",IF('Настройки'!$B$10="Абсолютные значения",ABS(F786),F786)),F786)))</x:f>
      </x:c>
      <x:c r="BJ786" s="50" t="str">
        <x:f>IF(2&gt;'Настройки'!$B$3,"",IF(ISBLANK(G786),IF('Настройки'!$B$9="Нулевой спрос",0,""),IF(G786&lt;0,IF('Настройки'!$B$10="Исключить","",IF('Настройки'!$B$10="Абсолютные значения",ABS(G786),G786)),G786)))</x:f>
      </x:c>
      <x:c r="BK786" s="50" t="str">
        <x:f>IF(3&gt;'Настройки'!$B$3,"",IF(ISBLANK(H786),IF('Настройки'!$B$9="Нулевой спрос",0,""),IF(H786&lt;0,IF('Настройки'!$B$10="Исключить","",IF('Настройки'!$B$10="Абсолютные значения",ABS(H786),H786)),H786)))</x:f>
      </x:c>
      <x:c r="BL786" s="50" t="str">
        <x:f>IF(4&gt;'Настройки'!$B$3,"",IF(ISBLANK(I786),IF('Настройки'!$B$9="Нулевой спрос",0,""),IF(I786&lt;0,IF('Настройки'!$B$10="Исключить","",IF('Настройки'!$B$10="Абсолютные значения",ABS(I786),I786)),I786)))</x:f>
      </x:c>
      <x:c r="BM786" s="50" t="str">
        <x:f>IF(5&gt;'Настройки'!$B$3,"",IF(ISBLANK(J786),IF('Настройки'!$B$9="Нулевой спрос",0,""),IF(J786&lt;0,IF('Настройки'!$B$10="Исключить","",IF('Настройки'!$B$10="Абсолютные значения",ABS(J786),J786)),J786)))</x:f>
      </x:c>
      <x:c r="BN786" s="50" t="str">
        <x:f>IF(6&gt;'Настройки'!$B$3,"",IF(ISBLANK(K786),IF('Настройки'!$B$9="Нулевой спрос",0,""),IF(K786&lt;0,IF('Настройки'!$B$10="Исключить","",IF('Настройки'!$B$10="Абсолютные значения",ABS(K786),K786)),K786)))</x:f>
      </x:c>
      <x:c r="BO786" s="50" t="str">
        <x:f>IF(7&gt;'Настройки'!$B$3,"",IF(ISBLANK(L786),IF('Настройки'!$B$9="Нулевой спрос",0,""),IF(L786&lt;0,IF('Настройки'!$B$10="Исключить","",IF('Настройки'!$B$10="Абсолютные значения",ABS(L786),L786)),L786)))</x:f>
      </x:c>
      <x:c r="BP786" s="50" t="str">
        <x:f>IF(8&gt;'Настройки'!$B$3,"",IF(ISBLANK(M786),IF('Настройки'!$B$9="Нулевой спрос",0,""),IF(M786&lt;0,IF('Настройки'!$B$10="Исключить","",IF('Настройки'!$B$10="Абсолютные значения",ABS(M786),M786)),M786)))</x:f>
      </x:c>
      <x:c r="BQ786" s="50" t="str">
        <x:f>IF(9&gt;'Настройки'!$B$3,"",IF(ISBLANK(N786),IF('Настройки'!$B$9="Нулевой спрос",0,""),IF(N786&lt;0,IF('Настройки'!$B$10="Исключить","",IF('Настройки'!$B$10="Абсолютные значения",ABS(N786),N786)),N786)))</x:f>
      </x:c>
      <x:c r="BR786" s="50" t="str">
        <x:f>IF(10&gt;'Настройки'!$B$3,"",IF(ISBLANK(O786),IF('Настройки'!$B$9="Нулевой спрос",0,""),IF(O786&lt;0,IF('Настройки'!$B$10="Исключить","",IF('Настройки'!$B$10="Абсолютные значения",ABS(O786),O786)),O786)))</x:f>
      </x:c>
      <x:c r="BS786" s="50" t="str">
        <x:f>IF(11&gt;'Настройки'!$B$3,"",IF(ISBLANK(P786),IF('Настройки'!$B$9="Нулевой спрос",0,""),IF(P786&lt;0,IF('Настройки'!$B$10="Исключить","",IF('Настройки'!$B$10="Абсолютные значения",ABS(P786),P786)),P786)))</x:f>
      </x:c>
      <x:c r="BT786" s="50" t="str">
        <x:f>IF(12&gt;'Настройки'!$B$3,"",IF(ISBLANK(Q786),IF('Настройки'!$B$9="Нулевой спрос",0,""),IF(Q786&lt;0,IF('Настройки'!$B$10="Исключить","",IF('Настройки'!$B$10="Абсолютные значения",ABS(Q786),Q786)),Q786)))</x:f>
      </x:c>
      <x:c r="BU786" s="50" t="str">
        <x:f>IF(13&gt;'Настройки'!$B$3,"",IF(ISBLANK(R786),IF('Настройки'!$B$9="Нулевой спрос",0,""),IF(R786&lt;0,IF('Настройки'!$B$10="Исключить","",IF('Настройки'!$B$10="Абсолютные значения",ABS(R786),R786)),R786)))</x:f>
      </x:c>
      <x:c r="BV786" s="50" t="str">
        <x:f>IF(14&gt;'Настройки'!$B$3,"",IF(ISBLANK(S786),IF('Настройки'!$B$9="Нулевой спрос",0,""),IF(S786&lt;0,IF('Настройки'!$B$10="Исключить","",IF('Настройки'!$B$10="Абсолютные значения",ABS(S786),S786)),S786)))</x:f>
      </x:c>
      <x:c r="BW786" s="50" t="str">
        <x:f>IF(15&gt;'Настройки'!$B$3,"",IF(ISBLANK(T786),IF('Настройки'!$B$9="Нулевой спрос",0,""),IF(T786&lt;0,IF('Настройки'!$B$10="Исключить","",IF('Настройки'!$B$10="Абсолютные значения",ABS(T786),T786)),T786)))</x:f>
      </x:c>
      <x:c r="BX786" s="50" t="str">
        <x:f>IF(16&gt;'Настройки'!$B$3,"",IF(ISBLANK(U786),IF('Настройки'!$B$9="Нулевой спрос",0,""),IF(U786&lt;0,IF('Настройки'!$B$10="Исключить","",IF('Настройки'!$B$10="Абсолютные значения",ABS(U786),U786)),U786)))</x:f>
      </x:c>
      <x:c r="BY786" s="50" t="str">
        <x:f>IF(17&gt;'Настройки'!$B$3,"",IF(ISBLANK(V786),IF('Настройки'!$B$9="Нулевой спрос",0,""),IF(V786&lt;0,IF('Настройки'!$B$10="Исключить","",IF('Настройки'!$B$10="Абсолютные значения",ABS(V786),V786)),V786)))</x:f>
      </x:c>
      <x:c r="BZ786" s="50" t="str">
        <x:f>IF(18&gt;'Настройки'!$B$3,"",IF(ISBLANK(W786),IF('Настройки'!$B$9="Нулевой спрос",0,""),IF(W786&lt;0,IF('Настройки'!$B$10="Исключить","",IF('Настройки'!$B$10="Абсолютные значения",ABS(W786),W786)),W786)))</x:f>
      </x:c>
      <x:c r="CA786" s="50" t="str">
        <x:f>IF(19&gt;'Настройки'!$B$3,"",IF(ISBLANK(X786),IF('Настройки'!$B$9="Нулевой спрос",0,""),IF(X786&lt;0,IF('Настройки'!$B$10="Исключить","",IF('Настройки'!$B$10="Абсолютные значения",ABS(X786),X786)),X786)))</x:f>
      </x:c>
      <x:c r="CB786" s="50" t="str">
        <x:f>IF(20&gt;'Настройки'!$B$3,"",IF(ISBLANK(Y786),IF('Настройки'!$B$9="Нулевой спрос",0,""),IF(Y786&lt;0,IF('Настройки'!$B$10="Исключить","",IF('Настройки'!$B$10="Абсолютные значения",ABS(Y786),Y786)),Y786)))</x:f>
      </x:c>
      <x:c r="CC786" s="50" t="str">
        <x:f>IF(21&gt;'Настройки'!$B$3,"",IF(ISBLANK(Z786),IF('Настройки'!$B$9="Нулевой спрос",0,""),IF(Z786&lt;0,IF('Настройки'!$B$10="Исключить","",IF('Настройки'!$B$10="Абсолютные значения",ABS(Z786),Z786)),Z786)))</x:f>
      </x:c>
      <x:c r="CD786" s="50" t="str">
        <x:f>IF(22&gt;'Настройки'!$B$3,"",IF(ISBLANK(AA786),IF('Настройки'!$B$9="Нулевой спрос",0,""),IF(AA786&lt;0,IF('Настройки'!$B$10="Исключить","",IF('Настройки'!$B$10="Абсолютные значения",ABS(AA786),AA786)),AA786)))</x:f>
      </x:c>
      <x:c r="CE786" s="50" t="str">
        <x:f>IF(23&gt;'Настройки'!$B$3,"",IF(ISBLANK(AB786),IF('Настройки'!$B$9="Нулевой спрос",0,""),IF(AB786&lt;0,IF('Настройки'!$B$10="Исключить","",IF('Настройки'!$B$10="Абсолютные значения",ABS(AB786),AB786)),AB786)))</x:f>
      </x:c>
      <x:c r="CF786" s="50" t="str">
        <x:f>IF(24&gt;'Настройки'!$B$3,"",IF(ISBLANK(AC786),IF('Настройки'!$B$9="Нулевой спрос",0,""),IF(AC786&lt;0,IF('Настройки'!$B$10="Исключить","",IF('Настройки'!$B$10="Абсолютные значения",ABS(AC786),AC786)),AC786)))</x:f>
      </x:c>
      <x:c r="CG786" s="50" t="str">
        <x:f>IF(25&gt;'Настройки'!$B$3,"",IF(ISBLANK(AD786),IF('Настройки'!$B$9="Нулевой спрос",0,""),IF(AD786&lt;0,IF('Настройки'!$B$10="Исключить","",IF('Настройки'!$B$10="Абсолютные значения",ABS(AD786),AD786)),AD786)))</x:f>
      </x:c>
      <x:c r="CH786" s="50" t="str">
        <x:f>IF(26&gt;'Настройки'!$B$3,"",IF(ISBLANK(AE786),IF('Настройки'!$B$9="Нулевой спрос",0,""),IF(AE786&lt;0,IF('Настройки'!$B$10="Исключить","",IF('Настройки'!$B$10="Абсолютные значения",ABS(AE786),AE786)),AE786)))</x:f>
      </x:c>
      <x:c r="CI786" s="50" t="str">
        <x:f>IF(27&gt;'Настройки'!$B$3,"",IF(ISBLANK(AF786),IF('Настройки'!$B$9="Нулевой спрос",0,""),IF(AF786&lt;0,IF('Настройки'!$B$10="Исключить","",IF('Настройки'!$B$10="Абсолютные значения",ABS(AF786),AF786)),AF786)))</x:f>
      </x:c>
      <x:c r="CJ786" s="50" t="str">
        <x:f>IF(28&gt;'Настройки'!$B$3,"",IF(ISBLANK(AG786),IF('Настройки'!$B$9="Нулевой спрос",0,""),IF(AG786&lt;0,IF('Настройки'!$B$10="Исключить","",IF('Настройки'!$B$10="Абсолютные значения",ABS(AG786),AG786)),AG786)))</x:f>
      </x:c>
      <x:c r="CK786" s="50" t="str">
        <x:f>IF(29&gt;'Настройки'!$B$3,"",IF(ISBLANK(AH786),IF('Настройки'!$B$9="Нулевой спрос",0,""),IF(AH786&lt;0,IF('Настройки'!$B$10="Исключить","",IF('Настройки'!$B$10="Абсолютные значения",ABS(AH786),AH786)),AH786)))</x:f>
      </x:c>
      <x:c r="CL786" s="50" t="str">
        <x:f>IF(30&gt;'Настройки'!$B$3,"",IF(ISBLANK(AI786),IF('Настройки'!$B$9="Нулевой спрос",0,""),IF(AI786&lt;0,IF('Настройки'!$B$10="Исключить","",IF('Настройки'!$B$10="Абсолютные значения",ABS(AI786),AI786)),AI786)))</x:f>
      </x:c>
      <x:c r="CM786" s="50" t="str">
        <x:f>IF(31&gt;'Настройки'!$B$3,"",IF(ISBLANK(AJ786),IF('Настройки'!$B$9="Нулевой спрос",0,""),IF(AJ786&lt;0,IF('Настройки'!$B$10="Исключить","",IF('Настройки'!$B$10="Абсолютные значения",ABS(AJ786),AJ786)),AJ786)))</x:f>
      </x:c>
      <x:c r="CN786" s="50" t="str">
        <x:f>IF(32&gt;'Настройки'!$B$3,"",IF(ISBLANK(AK786),IF('Настройки'!$B$9="Нулевой спрос",0,""),IF(AK786&lt;0,IF('Настройки'!$B$10="Исключить","",IF('Настройки'!$B$10="Абсолютные значения",ABS(AK786),AK786)),AK786)))</x:f>
      </x:c>
      <x:c r="CO786" s="50" t="str">
        <x:f>IF(33&gt;'Настройки'!$B$3,"",IF(ISBLANK(AL786),IF('Настройки'!$B$9="Нулевой спрос",0,""),IF(AL786&lt;0,IF('Настройки'!$B$10="Исключить","",IF('Настройки'!$B$10="Абсолютные значения",ABS(AL786),AL786)),AL786)))</x:f>
      </x:c>
      <x:c r="CP786" s="50" t="str">
        <x:f>IF(34&gt;'Настройки'!$B$3,"",IF(ISBLANK(AM786),IF('Настройки'!$B$9="Нулевой спрос",0,""),IF(AM786&lt;0,IF('Настройки'!$B$10="Исключить","",IF('Настройки'!$B$10="Абсолютные значения",ABS(AM786),AM786)),AM786)))</x:f>
      </x:c>
      <x:c r="CQ786" s="50" t="str">
        <x:f>IF(35&gt;'Настройки'!$B$3,"",IF(ISBLANK(AN786),IF('Настройки'!$B$9="Нулевой спрос",0,""),IF(AN786&lt;0,IF('Настройки'!$B$10="Исключить","",IF('Настройки'!$B$10="Абсолютные значения",ABS(AN786),AN786)),AN786)))</x:f>
      </x:c>
      <x:c r="CR786" s="50" t="str">
        <x:f>IF(36&gt;'Настройки'!$B$3,"",IF(ISBLANK(AO786),IF('Настройки'!$B$9="Нулевой спрос",0,""),IF(AO786&lt;0,IF('Настройки'!$B$10="Исключить","",IF('Настройки'!$B$10="Абсолютные значения",ABS(AO786),AO786)),AO786)))</x:f>
      </x:c>
      <x:c r="CS786" s="50" t="str">
        <x:f>IF(OR(1&gt;'Настройки'!$B$3,ISBLANK(BI786),BI786=0),"",BI786)</x:f>
      </x:c>
      <x:c r="CT786" s="50" t="str">
        <x:f>IF(OR(2&gt;'Настройки'!$B$3,ISBLANK(BJ786),BJ786=0),"",BJ786)</x:f>
      </x:c>
      <x:c r="CU786" s="50" t="str">
        <x:f>IF(OR(3&gt;'Настройки'!$B$3,ISBLANK(BK786),BK786=0),"",BK786)</x:f>
      </x:c>
      <x:c r="CV786" s="50" t="str">
        <x:f>IF(OR(4&gt;'Настройки'!$B$3,ISBLANK(BL786),BL786=0),"",BL786)</x:f>
      </x:c>
      <x:c r="CW786" s="50" t="str">
        <x:f>IF(OR(5&gt;'Настройки'!$B$3,ISBLANK(BM786),BM786=0),"",BM786)</x:f>
      </x:c>
      <x:c r="CX786" s="50" t="str">
        <x:f>IF(OR(6&gt;'Настройки'!$B$3,ISBLANK(BN786),BN786=0),"",BN786)</x:f>
      </x:c>
      <x:c r="CY786" s="50" t="str">
        <x:f>IF(OR(7&gt;'Настройки'!$B$3,ISBLANK(BO786),BO786=0),"",BO786)</x:f>
      </x:c>
      <x:c r="CZ786" s="50" t="str">
        <x:f>IF(OR(8&gt;'Настройки'!$B$3,ISBLANK(BP786),BP786=0),"",BP786)</x:f>
      </x:c>
      <x:c r="DA786" s="50" t="str">
        <x:f>IF(OR(9&gt;'Настройки'!$B$3,ISBLANK(BQ786),BQ786=0),"",BQ786)</x:f>
      </x:c>
      <x:c r="DB786" s="50" t="str">
        <x:f>IF(OR(10&gt;'Настройки'!$B$3,ISBLANK(BR786),BR786=0),"",BR786)</x:f>
      </x:c>
      <x:c r="DC786" s="50" t="str">
        <x:f>IF(OR(11&gt;'Настройки'!$B$3,ISBLANK(BS786),BS786=0),"",BS786)</x:f>
      </x:c>
      <x:c r="DD786" s="50" t="str">
        <x:f>IF(OR(12&gt;'Настройки'!$B$3,ISBLANK(BT786),BT786=0),"",BT786)</x:f>
      </x:c>
      <x:c r="DE786" s="50" t="str">
        <x:f>IF(OR(13&gt;'Настройки'!$B$3,ISBLANK(BU786),BU786=0),"",BU786)</x:f>
      </x:c>
      <x:c r="DF786" s="50" t="str">
        <x:f>IF(OR(14&gt;'Настройки'!$B$3,ISBLANK(BV786),BV786=0),"",BV786)</x:f>
      </x:c>
      <x:c r="DG786" s="50" t="str">
        <x:f>IF(OR(15&gt;'Настройки'!$B$3,ISBLANK(BW786),BW786=0),"",BW786)</x:f>
      </x:c>
      <x:c r="DH786" s="50" t="str">
        <x:f>IF(OR(16&gt;'Настройки'!$B$3,ISBLANK(BX786),BX786=0),"",BX786)</x:f>
      </x:c>
      <x:c r="DI786" s="50" t="str">
        <x:f>IF(OR(17&gt;'Настройки'!$B$3,ISBLANK(BY786),BY786=0),"",BY786)</x:f>
      </x:c>
      <x:c r="DJ786" s="50" t="str">
        <x:f>IF(OR(18&gt;'Настройки'!$B$3,ISBLANK(BZ786),BZ786=0),"",BZ786)</x:f>
      </x:c>
      <x:c r="DK786" s="50" t="str">
        <x:f>IF(OR(19&gt;'Настройки'!$B$3,ISBLANK(CA786),CA786=0),"",CA786)</x:f>
      </x:c>
      <x:c r="DL786" s="50" t="str">
        <x:f>IF(OR(20&gt;'Настройки'!$B$3,ISBLANK(CB786),CB786=0),"",CB786)</x:f>
      </x:c>
      <x:c r="DM786" s="50" t="str">
        <x:f>IF(OR(21&gt;'Настройки'!$B$3,ISBLANK(CC786),CC786=0),"",CC786)</x:f>
      </x:c>
      <x:c r="DN786" s="50" t="str">
        <x:f>IF(OR(22&gt;'Настройки'!$B$3,ISBLANK(CD786),CD786=0),"",CD786)</x:f>
      </x:c>
      <x:c r="DO786" s="50" t="str">
        <x:f>IF(OR(23&gt;'Настройки'!$B$3,ISBLANK(CE786),CE786=0),"",CE786)</x:f>
      </x:c>
      <x:c r="DP786" s="50" t="str">
        <x:f>IF(OR(24&gt;'Настройки'!$B$3,ISBLANK(CF786),CF786=0),"",CF786)</x:f>
      </x:c>
      <x:c r="DQ786" s="50" t="str">
        <x:f>IF(OR(25&gt;'Настройки'!$B$3,ISBLANK(CG786),CG786=0),"",CG786)</x:f>
      </x:c>
      <x:c r="DR786" s="50" t="str">
        <x:f>IF(OR(26&gt;'Настройки'!$B$3,ISBLANK(CH786),CH786=0),"",CH786)</x:f>
      </x:c>
      <x:c r="DS786" s="50" t="str">
        <x:f>IF(OR(27&gt;'Настройки'!$B$3,ISBLANK(CI786),CI786=0),"",CI786)</x:f>
      </x:c>
      <x:c r="DT786" s="50" t="str">
        <x:f>IF(OR(28&gt;'Настройки'!$B$3,ISBLANK(CJ786),CJ786=0),"",CJ786)</x:f>
      </x:c>
      <x:c r="DU786" s="50" t="str">
        <x:f>IF(OR(29&gt;'Настройки'!$B$3,ISBLANK(CK786),CK786=0),"",CK786)</x:f>
      </x:c>
      <x:c r="DV786" s="50" t="str">
        <x:f>IF(OR(30&gt;'Настройки'!$B$3,ISBLANK(CL786),CL786=0),"",CL786)</x:f>
      </x:c>
      <x:c r="DW786" s="50" t="str">
        <x:f>IF(OR(31&gt;'Настройки'!$B$3,ISBLANK(CM786),CM786=0),"",CM786)</x:f>
      </x:c>
      <x:c r="DX786" s="50" t="str">
        <x:f>IF(OR(32&gt;'Настройки'!$B$3,ISBLANK(CN786),CN786=0),"",CN786)</x:f>
      </x:c>
      <x:c r="DY786" s="50" t="str">
        <x:f>IF(OR(33&gt;'Настройки'!$B$3,ISBLANK(CO786),CO786=0),"",CO786)</x:f>
      </x:c>
      <x:c r="DZ786" s="50" t="str">
        <x:f>IF(OR(34&gt;'Настройки'!$B$3,ISBLANK(CP786),CP786=0),"",CP786)</x:f>
      </x:c>
      <x:c r="EA786" s="50" t="str">
        <x:f>IF(OR(35&gt;'Настройки'!$B$3,ISBLANK(CQ786),CQ786=0),"",CQ786)</x:f>
      </x:c>
      <x:c r="EB786" s="50" t="str">
        <x:f>IF(OR(36&gt;'Настройки'!$B$3,ISBLANK(CR786),CR786=0),"",CR786)</x:f>
      </x:c>
      <x:c r="EC786" s="50" t="str">
        <x:f>IF(A786="","",IF(OR(BB786="AZ",BB786="BZ"),10000+ROW(),IF(AZ786&gt;'Настройки'!$B$11,20000+ROW(),IF(BF786&lt;&gt;"Обычный",30000+ROW(),IF(AX786&lt;=0,40000+ROW(),"")))))</x:f>
      </x:c>
      <x:c r="ED786" s="50" t="str">
        <x:f>IF(EC786="","",COUNTIFS($EC$2:$EC$1001,"&gt;0",$EC$2:$EC$1001,"&lt;"&amp;EC786)+1)</x:f>
      </x:c>
    </x:row>
    <x:row r="787">
      <x:c r="A787" s="115"/>
      <x:c r="B787" s="115"/>
      <x:c r="C787" s="115"/>
      <x:c r="D787" s="118"/>
      <x:c r="E787" s="118"/>
      <x:c r="F787" s="118"/>
      <x:c r="G787" s="118"/>
      <x:c r="H787" s="118"/>
      <x:c r="I787" s="118"/>
      <x:c r="J787" s="118"/>
      <x:c r="K787" s="118"/>
      <x:c r="L787" s="118"/>
      <x:c r="M787" s="118"/>
      <x:c r="N787" s="118"/>
      <x:c r="O787" s="118"/>
      <x:c r="P787" s="118"/>
      <x:c r="Q787" s="118"/>
      <x:c r="R787" s="118"/>
      <x:c r="S787" s="118"/>
      <x:c r="T787" s="118"/>
      <x:c r="U787" s="118"/>
      <x:c r="V787" s="118"/>
      <x:c r="W787" s="118"/>
      <x:c r="X787" s="118"/>
      <x:c r="Y787" s="118"/>
      <x:c r="Z787" s="118"/>
      <x:c r="AA787" s="118"/>
      <x:c r="AB787" s="118"/>
      <x:c r="AC787" s="118"/>
      <x:c r="AD787" s="118"/>
      <x:c r="AE787" s="118"/>
      <x:c r="AF787" s="118"/>
      <x:c r="AG787" s="118"/>
      <x:c r="AH787" s="118"/>
      <x:c r="AI787" s="118"/>
      <x:c r="AJ787" s="118"/>
      <x:c r="AK787" s="118"/>
      <x:c r="AL787" s="118"/>
      <x:c r="AM787" s="118"/>
      <x:c r="AN787" s="118"/>
      <x:c r="AO787" s="118"/>
      <x:c r="AP787" s="115"/>
      <x:c r="AQ787" s="49" t="str">
        <x:f>IF(A787="","",COUNT(BI787:INDEX(BI787:CR787,1,'Настройки'!$B$3)))</x:f>
      </x:c>
      <x:c r="AR787" s="49" t="str">
        <x:f>IF(A787="","",SUM(BI787:INDEX(BI787:CR787,1,'Настройки'!$B$3)))</x:f>
      </x:c>
      <x:c r="AS787" s="58" t="str">
        <x:f>IF(A787="","",IF('Настройки'!$B$4="Стоимость потребления",AR787*D787,IF('Настройки'!$B$4="Количество",AR787,E787)))</x:f>
      </x:c>
      <x:c r="AT787" s="61" t="str">
        <x:f>IF(OR(A787="",AS787&lt;0,SUM($AS$2:$AS$1001)&lt;=0),"",AS787/SUM($AS$2:$AS$1001))</x:f>
      </x:c>
      <x:c r="AU787" s="61" t="str">
        <x:f>IF(OR(A787="",AS787&lt;0,SUM($AS$2:$AS$1001)&lt;=0),"",SUMIFS($AS$2:$AS$1001,$AS$2:$AS$1001,"&gt;"&amp;AS787)/SUM($AS$2:$AS$1001))</x:f>
      </x:c>
      <x:c r="AV787" s="61" t="str">
        <x:f>IF(OR(A787="",AS787&lt;0,SUM($AS$2:$AS$1001)&lt;=0),"",SUMIFS($AS$2:$AS$1001,$AS$2:$AS$1001,"&gt;="&amp;AS787)/SUM($AS$2:$AS$1001))</x:f>
      </x:c>
      <x:c r="AW787" s="49" t="str">
        <x:f>IF(A787="","",IF(SUM($AS$2:$AS$1001)&lt;=0,"Не определён",IF(AS787&lt;0,"Исключение",IF(AU787&lt;'Настройки'!$B$5,"A",IF(AU787&lt;'Настройки'!$B$6,"B","C")))))</x:f>
      </x:c>
      <x:c r="AX787" s="58" t="str">
        <x:f>IF(A787="","",IF(AQ787=0,"",AVERAGE(BI787:INDEX(BI787:CR787,1,'Настройки'!$B$3))))</x:f>
      </x:c>
      <x:c r="AY787" s="58" t="str">
        <x:f>IF(OR(A787="",AQ787=0),"",STDEVP(BI787:INDEX(BI787:CR787,1,'Настройки'!$B$3)))</x:f>
      </x:c>
      <x:c r="AZ787" s="61" t="str">
        <x:f>IF(OR(A787="",AQ787&lt;'Настройки'!$B$12,AX787&lt;=0,AND('Настройки'!$B$10="Блокировать",COUNTIF(F787:INDEX(F787:AO787,1,'Настройки'!$B$3),"&lt;0")&gt;0)),"",AY787/ABS(AX787))</x:f>
      </x:c>
      <x:c r="BA787" s="49" t="str">
        <x:f>IF(A787="","",IF(AND('Настройки'!$B$10="Блокировать",COUNTIF(F787:INDEX(F787:AO787,1,'Настройки'!$B$3),"&lt;0")&gt;0),"Не определён",IF(AQ787&lt;'Настройки'!$B$12,"Не определён",IF(AX787=0,"Нет спроса",IF(AX787&lt;0,"Не определён",IF(AZ787&lt;='Настройки'!$B$7,"X",IF(AZ787&lt;='Настройки'!$B$8,"Y","Z")))))))</x:f>
      </x:c>
      <x:c r="BB787" s="49" t="str">
        <x:f>IF(OR(A787="",LEN(AW787)&lt;&gt;1,LEN(BA787)&lt;&gt;1),"",AW787&amp;BA787)</x:f>
      </x:c>
      <x:c r="BC787" s="61" t="str">
        <x:f>IF(OR(A787="",AQ787=0),"",(COUNT(BI787:INDEX(BI787:CR787,1,'Настройки'!$B$3))-COUNT(CS787:INDEX(CS787:EB787,1,'Настройки'!$B$3)))/AQ787)</x:f>
      </x:c>
      <x:c r="BD787" s="64" t="str">
        <x:f>IF(OR(A787="",COUNT(CS787:INDEX(CS787:EB787,1,'Настройки'!$B$3))=0),"",AQ787/COUNT(CS787:INDEX(CS787:EB787,1,'Настройки'!$B$3)))</x:f>
      </x:c>
      <x:c r="BE787" s="64" t="str">
        <x:f>IF(OR(A787="",COUNT(CS787:INDEX(CS787:EB787,1,'Настройки'!$B$3))=0),"",IF(AVERAGE(CS787:INDEX(CS787:EB787,1,'Настройки'!$B$3))=0,"",(STDEVP(CS787:INDEX(CS787:EB787,1,'Настройки'!$B$3))/ABS(AVERAGE(CS787:INDEX(CS787:EB787,1,'Настройки'!$B$3))))^2))</x:f>
      </x:c>
      <x:c r="BF787" s="49" t="str">
        <x:f>IF(A787="","",IF(AQ787&lt;3,"Недостаточно",IF(AQ787&lt;6,"Предварительный","Обычный")))</x:f>
      </x:c>
      <x:c r="BG787" s="49" t="str">
        <x:f>IF(A787="","",IF(COUNTIF(F787:INDEX(F787:AO787,1,'Настройки'!$B$3),"&lt;0")&gt;0,IF('Настройки'!$B$10="Блокировать","Отрицательный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"),"")&amp;IF(AQ787&lt;3,"Недостаточно истории. ",IF(AQ787&lt;6,"Предварительная классификация. ",""))&amp;IF(AX787=0,"Нет спроса за горизонт. ","")&amp;IF(AZ787&gt;'Настройки'!$B$11,"Экстремальная вариативность. ",""))</x:f>
      </x:c>
      <x:c r="BH787" s="49" t="str">
        <x:f>IF(A787="","",IFERROR(VLOOKUP(BB787,'Настройки'!$D$3:$E$11,2,FALSE),"Сначала проверьте исходные данные и историю спроса.")&amp;" Уточните срок поставки, MOQ и критичность.")</x:f>
      </x:c>
      <x:c r="BI787" s="50" t="str">
        <x:f>IF(1&gt;'Настройки'!$B$3,"",IF(ISBLANK(F787),IF('Настройки'!$B$9="Нулевой спрос",0,""),IF(F787&lt;0,IF('Настройки'!$B$10="Исключить","",IF('Настройки'!$B$10="Абсолютные значения",ABS(F787),F787)),F787)))</x:f>
      </x:c>
      <x:c r="BJ787" s="50" t="str">
        <x:f>IF(2&gt;'Настройки'!$B$3,"",IF(ISBLANK(G787),IF('Настройки'!$B$9="Нулевой спрос",0,""),IF(G787&lt;0,IF('Настройки'!$B$10="Исключить","",IF('Настройки'!$B$10="Абсолютные значения",ABS(G787),G787)),G787)))</x:f>
      </x:c>
      <x:c r="BK787" s="50" t="str">
        <x:f>IF(3&gt;'Настройки'!$B$3,"",IF(ISBLANK(H787),IF('Настройки'!$B$9="Нулевой спрос",0,""),IF(H787&lt;0,IF('Настройки'!$B$10="Исключить","",IF('Настройки'!$B$10="Абсолютные значения",ABS(H787),H787)),H787)))</x:f>
      </x:c>
      <x:c r="BL787" s="50" t="str">
        <x:f>IF(4&gt;'Настройки'!$B$3,"",IF(ISBLANK(I787),IF('Настройки'!$B$9="Нулевой спрос",0,""),IF(I787&lt;0,IF('Настройки'!$B$10="Исключить","",IF('Настройки'!$B$10="Абсолютные значения",ABS(I787),I787)),I787)))</x:f>
      </x:c>
      <x:c r="BM787" s="50" t="str">
        <x:f>IF(5&gt;'Настройки'!$B$3,"",IF(ISBLANK(J787),IF('Настройки'!$B$9="Нулевой спрос",0,""),IF(J787&lt;0,IF('Настройки'!$B$10="Исключить","",IF('Настройки'!$B$10="Абсолютные значения",ABS(J787),J787)),J787)))</x:f>
      </x:c>
      <x:c r="BN787" s="50" t="str">
        <x:f>IF(6&gt;'Настройки'!$B$3,"",IF(ISBLANK(K787),IF('Настройки'!$B$9="Нулевой спрос",0,""),IF(K787&lt;0,IF('Настройки'!$B$10="Исключить","",IF('Настройки'!$B$10="Абсолютные значения",ABS(K787),K787)),K787)))</x:f>
      </x:c>
      <x:c r="BO787" s="50" t="str">
        <x:f>IF(7&gt;'Настройки'!$B$3,"",IF(ISBLANK(L787),IF('Настройки'!$B$9="Нулевой спрос",0,""),IF(L787&lt;0,IF('Настройки'!$B$10="Исключить","",IF('Настройки'!$B$10="Абсолютные значения",ABS(L787),L787)),L787)))</x:f>
      </x:c>
      <x:c r="BP787" s="50" t="str">
        <x:f>IF(8&gt;'Настройки'!$B$3,"",IF(ISBLANK(M787),IF('Настройки'!$B$9="Нулевой спрос",0,""),IF(M787&lt;0,IF('Настройки'!$B$10="Исключить","",IF('Настройки'!$B$10="Абсолютные значения",ABS(M787),M787)),M787)))</x:f>
      </x:c>
      <x:c r="BQ787" s="50" t="str">
        <x:f>IF(9&gt;'Настройки'!$B$3,"",IF(ISBLANK(N787),IF('Настройки'!$B$9="Нулевой спрос",0,""),IF(N787&lt;0,IF('Настройки'!$B$10="Исключить","",IF('Настройки'!$B$10="Абсолютные значения",ABS(N787),N787)),N787)))</x:f>
      </x:c>
      <x:c r="BR787" s="50" t="str">
        <x:f>IF(10&gt;'Настройки'!$B$3,"",IF(ISBLANK(O787),IF('Настройки'!$B$9="Нулевой спрос",0,""),IF(O787&lt;0,IF('Настройки'!$B$10="Исключить","",IF('Настройки'!$B$10="Абсолютные значения",ABS(O787),O787)),O787)))</x:f>
      </x:c>
      <x:c r="BS787" s="50" t="str">
        <x:f>IF(11&gt;'Настройки'!$B$3,"",IF(ISBLANK(P787),IF('Настройки'!$B$9="Нулевой спрос",0,""),IF(P787&lt;0,IF('Настройки'!$B$10="Исключить","",IF('Настройки'!$B$10="Абсолютные значения",ABS(P787),P787)),P787)))</x:f>
      </x:c>
      <x:c r="BT787" s="50" t="str">
        <x:f>IF(12&gt;'Настройки'!$B$3,"",IF(ISBLANK(Q787),IF('Настройки'!$B$9="Нулевой спрос",0,""),IF(Q787&lt;0,IF('Настройки'!$B$10="Исключить","",IF('Настройки'!$B$10="Абсолютные значения",ABS(Q787),Q787)),Q787)))</x:f>
      </x:c>
      <x:c r="BU787" s="50" t="str">
        <x:f>IF(13&gt;'Настройки'!$B$3,"",IF(ISBLANK(R787),IF('Настройки'!$B$9="Нулевой спрос",0,""),IF(R787&lt;0,IF('Настройки'!$B$10="Исключить","",IF('Настройки'!$B$10="Абсолютные значения",ABS(R787),R787)),R787)))</x:f>
      </x:c>
      <x:c r="BV787" s="50" t="str">
        <x:f>IF(14&gt;'Настройки'!$B$3,"",IF(ISBLANK(S787),IF('Настройки'!$B$9="Нулевой спрос",0,""),IF(S787&lt;0,IF('Настройки'!$B$10="Исключить","",IF('Настройки'!$B$10="Абсолютные значения",ABS(S787),S787)),S787)))</x:f>
      </x:c>
      <x:c r="BW787" s="50" t="str">
        <x:f>IF(15&gt;'Настройки'!$B$3,"",IF(ISBLANK(T787),IF('Настройки'!$B$9="Нулевой спрос",0,""),IF(T787&lt;0,IF('Настройки'!$B$10="Исключить","",IF('Настройки'!$B$10="Абсолютные значения",ABS(T787),T787)),T787)))</x:f>
      </x:c>
      <x:c r="BX787" s="50" t="str">
        <x:f>IF(16&gt;'Настройки'!$B$3,"",IF(ISBLANK(U787),IF('Настройки'!$B$9="Нулевой спрос",0,""),IF(U787&lt;0,IF('Настройки'!$B$10="Исключить","",IF('Настройки'!$B$10="Абсолютные значения",ABS(U787),U787)),U787)))</x:f>
      </x:c>
      <x:c r="BY787" s="50" t="str">
        <x:f>IF(17&gt;'Настройки'!$B$3,"",IF(ISBLANK(V787),IF('Настройки'!$B$9="Нулевой спрос",0,""),IF(V787&lt;0,IF('Настройки'!$B$10="Исключить","",IF('Настройки'!$B$10="Абсолютные значения",ABS(V787),V787)),V787)))</x:f>
      </x:c>
      <x:c r="BZ787" s="50" t="str">
        <x:f>IF(18&gt;'Настройки'!$B$3,"",IF(ISBLANK(W787),IF('Настройки'!$B$9="Нулевой спрос",0,""),IF(W787&lt;0,IF('Настройки'!$B$10="Исключить","",IF('Настройки'!$B$10="Абсолютные значения",ABS(W787),W787)),W787)))</x:f>
      </x:c>
      <x:c r="CA787" s="50" t="str">
        <x:f>IF(19&gt;'Настройки'!$B$3,"",IF(ISBLANK(X787),IF('Настройки'!$B$9="Нулевой спрос",0,""),IF(X787&lt;0,IF('Настройки'!$B$10="Исключить","",IF('Настройки'!$B$10="Абсолютные значения",ABS(X787),X787)),X787)))</x:f>
      </x:c>
      <x:c r="CB787" s="50" t="str">
        <x:f>IF(20&gt;'Настройки'!$B$3,"",IF(ISBLANK(Y787),IF('Настройки'!$B$9="Нулевой спрос",0,""),IF(Y787&lt;0,IF('Настройки'!$B$10="Исключить","",IF('Настройки'!$B$10="Абсолютные значения",ABS(Y787),Y787)),Y787)))</x:f>
      </x:c>
      <x:c r="CC787" s="50" t="str">
        <x:f>IF(21&gt;'Настройки'!$B$3,"",IF(ISBLANK(Z787),IF('Настройки'!$B$9="Нулевой спрос",0,""),IF(Z787&lt;0,IF('Настройки'!$B$10="Исключить","",IF('Настройки'!$B$10="Абсолютные значения",ABS(Z787),Z787)),Z787)))</x:f>
      </x:c>
      <x:c r="CD787" s="50" t="str">
        <x:f>IF(22&gt;'Настройки'!$B$3,"",IF(ISBLANK(AA787),IF('Настройки'!$B$9="Нулевой спрос",0,""),IF(AA787&lt;0,IF('Настройки'!$B$10="Исключить","",IF('Настройки'!$B$10="Абсолютные значения",ABS(AA787),AA787)),AA787)))</x:f>
      </x:c>
      <x:c r="CE787" s="50" t="str">
        <x:f>IF(23&gt;'Настройки'!$B$3,"",IF(ISBLANK(AB787),IF('Настройки'!$B$9="Нулевой спрос",0,""),IF(AB787&lt;0,IF('Настройки'!$B$10="Исключить","",IF('Настройки'!$B$10="Абсолютные значения",ABS(AB787),AB787)),AB787)))</x:f>
      </x:c>
      <x:c r="CF787" s="50" t="str">
        <x:f>IF(24&gt;'Настройки'!$B$3,"",IF(ISBLANK(AC787),IF('Настройки'!$B$9="Нулевой спрос",0,""),IF(AC787&lt;0,IF('Настройки'!$B$10="Исключить","",IF('Настройки'!$B$10="Абсолютные значения",ABS(AC787),AC787)),AC787)))</x:f>
      </x:c>
      <x:c r="CG787" s="50" t="str">
        <x:f>IF(25&gt;'Настройки'!$B$3,"",IF(ISBLANK(AD787),IF('Настройки'!$B$9="Нулевой спрос",0,""),IF(AD787&lt;0,IF('Настройки'!$B$10="Исключить","",IF('Настройки'!$B$10="Абсолютные значения",ABS(AD787),AD787)),AD787)))</x:f>
      </x:c>
      <x:c r="CH787" s="50" t="str">
        <x:f>IF(26&gt;'Настройки'!$B$3,"",IF(ISBLANK(AE787),IF('Настройки'!$B$9="Нулевой спрос",0,""),IF(AE787&lt;0,IF('Настройки'!$B$10="Исключить","",IF('Настройки'!$B$10="Абсолютные значения",ABS(AE787),AE787)),AE787)))</x:f>
      </x:c>
      <x:c r="CI787" s="50" t="str">
        <x:f>IF(27&gt;'Настройки'!$B$3,"",IF(ISBLANK(AF787),IF('Настройки'!$B$9="Нулевой спрос",0,""),IF(AF787&lt;0,IF('Настройки'!$B$10="Исключить","",IF('Настройки'!$B$10="Абсолютные значения",ABS(AF787),AF787)),AF787)))</x:f>
      </x:c>
      <x:c r="CJ787" s="50" t="str">
        <x:f>IF(28&gt;'Настройки'!$B$3,"",IF(ISBLANK(AG787),IF('Настройки'!$B$9="Нулевой спрос",0,""),IF(AG787&lt;0,IF('Настройки'!$B$10="Исключить","",IF('Настройки'!$B$10="Абсолютные значения",ABS(AG787),AG787)),AG787)))</x:f>
      </x:c>
      <x:c r="CK787" s="50" t="str">
        <x:f>IF(29&gt;'Настройки'!$B$3,"",IF(ISBLANK(AH787),IF('Настройки'!$B$9="Нулевой спрос",0,""),IF(AH787&lt;0,IF('Настройки'!$B$10="Исключить","",IF('Настройки'!$B$10="Абсолютные значения",ABS(AH787),AH787)),AH787)))</x:f>
      </x:c>
      <x:c r="CL787" s="50" t="str">
        <x:f>IF(30&gt;'Настройки'!$B$3,"",IF(ISBLANK(AI787),IF('Настройки'!$B$9="Нулевой спрос",0,""),IF(AI787&lt;0,IF('Настройки'!$B$10="Исключить","",IF('Настройки'!$B$10="Абсолютные значения",ABS(AI787),AI787)),AI787)))</x:f>
      </x:c>
      <x:c r="CM787" s="50" t="str">
        <x:f>IF(31&gt;'Настройки'!$B$3,"",IF(ISBLANK(AJ787),IF('Настройки'!$B$9="Нулевой спрос",0,""),IF(AJ787&lt;0,IF('Настройки'!$B$10="Исключить","",IF('Настройки'!$B$10="Абсолютные значения",ABS(AJ787),AJ787)),AJ787)))</x:f>
      </x:c>
      <x:c r="CN787" s="50" t="str">
        <x:f>IF(32&gt;'Настройки'!$B$3,"",IF(ISBLANK(AK787),IF('Настройки'!$B$9="Нулевой спрос",0,""),IF(AK787&lt;0,IF('Настройки'!$B$10="Исключить","",IF('Настройки'!$B$10="Абсолютные значения",ABS(AK787),AK787)),AK787)))</x:f>
      </x:c>
      <x:c r="CO787" s="50" t="str">
        <x:f>IF(33&gt;'Настройки'!$B$3,"",IF(ISBLANK(AL787),IF('Настройки'!$B$9="Нулевой спрос",0,""),IF(AL787&lt;0,IF('Настройки'!$B$10="Исключить","",IF('Настройки'!$B$10="Абсолютные значения",ABS(AL787),AL787)),AL787)))</x:f>
      </x:c>
      <x:c r="CP787" s="50" t="str">
        <x:f>IF(34&gt;'Настройки'!$B$3,"",IF(ISBLANK(AM787),IF('Настройки'!$B$9="Нулевой спрос",0,""),IF(AM787&lt;0,IF('Настройки'!$B$10="Исключить","",IF('Настройки'!$B$10="Абсолютные значения",ABS(AM787),AM787)),AM787)))</x:f>
      </x:c>
      <x:c r="CQ787" s="50" t="str">
        <x:f>IF(35&gt;'Настройки'!$B$3,"",IF(ISBLANK(AN787),IF('Настройки'!$B$9="Нулевой спрос",0,""),IF(AN787&lt;0,IF('Настройки'!$B$10="Исключить","",IF('Настройки'!$B$10="Абсолютные значения",ABS(AN787),AN787)),AN787)))</x:f>
      </x:c>
      <x:c r="CR787" s="50" t="str">
        <x:f>IF(36&gt;'Настройки'!$B$3,"",IF(ISBLANK(AO787),IF('Настройки'!$B$9="Нулевой спрос",0,""),IF(AO787&lt;0,IF('Настройки'!$B$10="Исключить","",IF('Настройки'!$B$10="Абсолютные значения",ABS(AO787),AO787)),AO787)))</x:f>
      </x:c>
      <x:c r="CS787" s="50" t="str">
        <x:f>IF(OR(1&gt;'Настройки'!$B$3,ISBLANK(BI787),BI787=0),"",BI787)</x:f>
      </x:c>
      <x:c r="CT787" s="50" t="str">
        <x:f>IF(OR(2&gt;'Настройки'!$B$3,ISBLANK(BJ787),BJ787=0),"",BJ787)</x:f>
      </x:c>
      <x:c r="CU787" s="50" t="str">
        <x:f>IF(OR(3&gt;'Настройки'!$B$3,ISBLANK(BK787),BK787=0),"",BK787)</x:f>
      </x:c>
      <x:c r="CV787" s="50" t="str">
        <x:f>IF(OR(4&gt;'Настройки'!$B$3,ISBLANK(BL787),BL787=0),"",BL787)</x:f>
      </x:c>
      <x:c r="CW787" s="50" t="str">
        <x:f>IF(OR(5&gt;'Настройки'!$B$3,ISBLANK(BM787),BM787=0),"",BM787)</x:f>
      </x:c>
      <x:c r="CX787" s="50" t="str">
        <x:f>IF(OR(6&gt;'Настройки'!$B$3,ISBLANK(BN787),BN787=0),"",BN787)</x:f>
      </x:c>
      <x:c r="CY787" s="50" t="str">
        <x:f>IF(OR(7&gt;'Настройки'!$B$3,ISBLANK(BO787),BO787=0),"",BO787)</x:f>
      </x:c>
      <x:c r="CZ787" s="50" t="str">
        <x:f>IF(OR(8&gt;'Настройки'!$B$3,ISBLANK(BP787),BP787=0),"",BP787)</x:f>
      </x:c>
      <x:c r="DA787" s="50" t="str">
        <x:f>IF(OR(9&gt;'Настройки'!$B$3,ISBLANK(BQ787),BQ787=0),"",BQ787)</x:f>
      </x:c>
      <x:c r="DB787" s="50" t="str">
        <x:f>IF(OR(10&gt;'Настройки'!$B$3,ISBLANK(BR787),BR787=0),"",BR787)</x:f>
      </x:c>
      <x:c r="DC787" s="50" t="str">
        <x:f>IF(OR(11&gt;'Настройки'!$B$3,ISBLANK(BS787),BS787=0),"",BS787)</x:f>
      </x:c>
      <x:c r="DD787" s="50" t="str">
        <x:f>IF(OR(12&gt;'Настройки'!$B$3,ISBLANK(BT787),BT787=0),"",BT787)</x:f>
      </x:c>
      <x:c r="DE787" s="50" t="str">
        <x:f>IF(OR(13&gt;'Настройки'!$B$3,ISBLANK(BU787),BU787=0),"",BU787)</x:f>
      </x:c>
      <x:c r="DF787" s="50" t="str">
        <x:f>IF(OR(14&gt;'Настройки'!$B$3,ISBLANK(BV787),BV787=0),"",BV787)</x:f>
      </x:c>
      <x:c r="DG787" s="50" t="str">
        <x:f>IF(OR(15&gt;'Настройки'!$B$3,ISBLANK(BW787),BW787=0),"",BW787)</x:f>
      </x:c>
      <x:c r="DH787" s="50" t="str">
        <x:f>IF(OR(16&gt;'Настройки'!$B$3,ISBLANK(BX787),BX787=0),"",BX787)</x:f>
      </x:c>
      <x:c r="DI787" s="50" t="str">
        <x:f>IF(OR(17&gt;'Настройки'!$B$3,ISBLANK(BY787),BY787=0),"",BY787)</x:f>
      </x:c>
      <x:c r="DJ787" s="50" t="str">
        <x:f>IF(OR(18&gt;'Настройки'!$B$3,ISBLANK(BZ787),BZ787=0),"",BZ787)</x:f>
      </x:c>
      <x:c r="DK787" s="50" t="str">
        <x:f>IF(OR(19&gt;'Настройки'!$B$3,ISBLANK(CA787),CA787=0),"",CA787)</x:f>
      </x:c>
      <x:c r="DL787" s="50" t="str">
        <x:f>IF(OR(20&gt;'Настройки'!$B$3,ISBLANK(CB787),CB787=0),"",CB787)</x:f>
      </x:c>
      <x:c r="DM787" s="50" t="str">
        <x:f>IF(OR(21&gt;'Настройки'!$B$3,ISBLANK(CC787),CC787=0),"",CC787)</x:f>
      </x:c>
      <x:c r="DN787" s="50" t="str">
        <x:f>IF(OR(22&gt;'Настройки'!$B$3,ISBLANK(CD787),CD787=0),"",CD787)</x:f>
      </x:c>
      <x:c r="DO787" s="50" t="str">
        <x:f>IF(OR(23&gt;'Настройки'!$B$3,ISBLANK(CE787),CE787=0),"",CE787)</x:f>
      </x:c>
      <x:c r="DP787" s="50" t="str">
        <x:f>IF(OR(24&gt;'Настройки'!$B$3,ISBLANK(CF787),CF787=0),"",CF787)</x:f>
      </x:c>
      <x:c r="DQ787" s="50" t="str">
        <x:f>IF(OR(25&gt;'Настройки'!$B$3,ISBLANK(CG787),CG787=0),"",CG787)</x:f>
      </x:c>
      <x:c r="DR787" s="50" t="str">
        <x:f>IF(OR(26&gt;'Настройки'!$B$3,ISBLANK(CH787),CH787=0),"",CH787)</x:f>
      </x:c>
      <x:c r="DS787" s="50" t="str">
        <x:f>IF(OR(27&gt;'Настройки'!$B$3,ISBLANK(CI787),CI787=0),"",CI787)</x:f>
      </x:c>
      <x:c r="DT787" s="50" t="str">
        <x:f>IF(OR(28&gt;'Настройки'!$B$3,ISBLANK(CJ787),CJ787=0),"",CJ787)</x:f>
      </x:c>
      <x:c r="DU787" s="50" t="str">
        <x:f>IF(OR(29&gt;'Настройки'!$B$3,ISBLANK(CK787),CK787=0),"",CK787)</x:f>
      </x:c>
      <x:c r="DV787" s="50" t="str">
        <x:f>IF(OR(30&gt;'Настройки'!$B$3,ISBLANK(CL787),CL787=0),"",CL787)</x:f>
      </x:c>
      <x:c r="DW787" s="50" t="str">
        <x:f>IF(OR(31&gt;'Настройки'!$B$3,ISBLANK(CM787),CM787=0),"",CM787)</x:f>
      </x:c>
      <x:c r="DX787" s="50" t="str">
        <x:f>IF(OR(32&gt;'Настройки'!$B$3,ISBLANK(CN787),CN787=0),"",CN787)</x:f>
      </x:c>
      <x:c r="DY787" s="50" t="str">
        <x:f>IF(OR(33&gt;'Настройки'!$B$3,ISBLANK(CO787),CO787=0),"",CO787)</x:f>
      </x:c>
      <x:c r="DZ787" s="50" t="str">
        <x:f>IF(OR(34&gt;'Настройки'!$B$3,ISBLANK(CP787),CP787=0),"",CP787)</x:f>
      </x:c>
      <x:c r="EA787" s="50" t="str">
        <x:f>IF(OR(35&gt;'Настройки'!$B$3,ISBLANK(CQ787),CQ787=0),"",CQ787)</x:f>
      </x:c>
      <x:c r="EB787" s="50" t="str">
        <x:f>IF(OR(36&gt;'Настройки'!$B$3,ISBLANK(CR787),CR787=0),"",CR787)</x:f>
      </x:c>
      <x:c r="EC787" s="50" t="str">
        <x:f>IF(A787="","",IF(OR(BB787="AZ",BB787="BZ"),10000+ROW(),IF(AZ787&gt;'Настройки'!$B$11,20000+ROW(),IF(BF787&lt;&gt;"Обычный",30000+ROW(),IF(AX787&lt;=0,40000+ROW(),"")))))</x:f>
      </x:c>
      <x:c r="ED787" s="50" t="str">
        <x:f>IF(EC787="","",COUNTIFS($EC$2:$EC$1001,"&gt;0",$EC$2:$EC$1001,"&lt;"&amp;EC787)+1)</x:f>
      </x:c>
    </x:row>
    <x:row r="788">
      <x:c r="A788" s="115"/>
      <x:c r="B788" s="115"/>
      <x:c r="C788" s="115"/>
      <x:c r="D788" s="118"/>
      <x:c r="E788" s="118"/>
      <x:c r="F788" s="118"/>
      <x:c r="G788" s="118"/>
      <x:c r="H788" s="118"/>
      <x:c r="I788" s="118"/>
      <x:c r="J788" s="118"/>
      <x:c r="K788" s="118"/>
      <x:c r="L788" s="118"/>
      <x:c r="M788" s="118"/>
      <x:c r="N788" s="118"/>
      <x:c r="O788" s="118"/>
      <x:c r="P788" s="118"/>
      <x:c r="Q788" s="118"/>
      <x:c r="R788" s="118"/>
      <x:c r="S788" s="118"/>
      <x:c r="T788" s="118"/>
      <x:c r="U788" s="118"/>
      <x:c r="V788" s="118"/>
      <x:c r="W788" s="118"/>
      <x:c r="X788" s="118"/>
      <x:c r="Y788" s="118"/>
      <x:c r="Z788" s="118"/>
      <x:c r="AA788" s="118"/>
      <x:c r="AB788" s="118"/>
      <x:c r="AC788" s="118"/>
      <x:c r="AD788" s="118"/>
      <x:c r="AE788" s="118"/>
      <x:c r="AF788" s="118"/>
      <x:c r="AG788" s="118"/>
      <x:c r="AH788" s="118"/>
      <x:c r="AI788" s="118"/>
      <x:c r="AJ788" s="118"/>
      <x:c r="AK788" s="118"/>
      <x:c r="AL788" s="118"/>
      <x:c r="AM788" s="118"/>
      <x:c r="AN788" s="118"/>
      <x:c r="AO788" s="118"/>
      <x:c r="AP788" s="115"/>
      <x:c r="AQ788" s="49" t="str">
        <x:f>IF(A788="","",COUNT(BI788:INDEX(BI788:CR788,1,'Настройки'!$B$3)))</x:f>
      </x:c>
      <x:c r="AR788" s="49" t="str">
        <x:f>IF(A788="","",SUM(BI788:INDEX(BI788:CR788,1,'Настройки'!$B$3)))</x:f>
      </x:c>
      <x:c r="AS788" s="58" t="str">
        <x:f>IF(A788="","",IF('Настройки'!$B$4="Стоимость потребления",AR788*D788,IF('Настройки'!$B$4="Количество",AR788,E788)))</x:f>
      </x:c>
      <x:c r="AT788" s="61" t="str">
        <x:f>IF(OR(A788="",AS788&lt;0,SUM($AS$2:$AS$1001)&lt;=0),"",AS788/SUM($AS$2:$AS$1001))</x:f>
      </x:c>
      <x:c r="AU788" s="61" t="str">
        <x:f>IF(OR(A788="",AS788&lt;0,SUM($AS$2:$AS$1001)&lt;=0),"",SUMIFS($AS$2:$AS$1001,$AS$2:$AS$1001,"&gt;"&amp;AS788)/SUM($AS$2:$AS$1001))</x:f>
      </x:c>
      <x:c r="AV788" s="61" t="str">
        <x:f>IF(OR(A788="",AS788&lt;0,SUM($AS$2:$AS$1001)&lt;=0),"",SUMIFS($AS$2:$AS$1001,$AS$2:$AS$1001,"&gt;="&amp;AS788)/SUM($AS$2:$AS$1001))</x:f>
      </x:c>
      <x:c r="AW788" s="49" t="str">
        <x:f>IF(A788="","",IF(SUM($AS$2:$AS$1001)&lt;=0,"Не определён",IF(AS788&lt;0,"Исключение",IF(AU788&lt;'Настройки'!$B$5,"A",IF(AU788&lt;'Настройки'!$B$6,"B","C")))))</x:f>
      </x:c>
      <x:c r="AX788" s="58" t="str">
        <x:f>IF(A788="","",IF(AQ788=0,"",AVERAGE(BI788:INDEX(BI788:CR788,1,'Настройки'!$B$3))))</x:f>
      </x:c>
      <x:c r="AY788" s="58" t="str">
        <x:f>IF(OR(A788="",AQ788=0),"",STDEVP(BI788:INDEX(BI788:CR788,1,'Настройки'!$B$3)))</x:f>
      </x:c>
      <x:c r="AZ788" s="61" t="str">
        <x:f>IF(OR(A788="",AQ788&lt;'Настройки'!$B$12,AX788&lt;=0,AND('Настройки'!$B$10="Блокировать",COUNTIF(F788:INDEX(F788:AO788,1,'Настройки'!$B$3),"&lt;0")&gt;0)),"",AY788/ABS(AX788))</x:f>
      </x:c>
      <x:c r="BA788" s="49" t="str">
        <x:f>IF(A788="","",IF(AND('Настройки'!$B$10="Блокировать",COUNTIF(F788:INDEX(F788:AO788,1,'Настройки'!$B$3),"&lt;0")&gt;0),"Не определён",IF(AQ788&lt;'Настройки'!$B$12,"Не определён",IF(AX788=0,"Нет спроса",IF(AX788&lt;0,"Не определён",IF(AZ788&lt;='Настройки'!$B$7,"X",IF(AZ788&lt;='Настройки'!$B$8,"Y","Z")))))))</x:f>
      </x:c>
      <x:c r="BB788" s="49" t="str">
        <x:f>IF(OR(A788="",LEN(AW788)&lt;&gt;1,LEN(BA788)&lt;&gt;1),"",AW788&amp;BA788)</x:f>
      </x:c>
      <x:c r="BC788" s="61" t="str">
        <x:f>IF(OR(A788="",AQ788=0),"",(COUNT(BI788:INDEX(BI788:CR788,1,'Настройки'!$B$3))-COUNT(CS788:INDEX(CS788:EB788,1,'Настройки'!$B$3)))/AQ788)</x:f>
      </x:c>
      <x:c r="BD788" s="64" t="str">
        <x:f>IF(OR(A788="",COUNT(CS788:INDEX(CS788:EB788,1,'Настройки'!$B$3))=0),"",AQ788/COUNT(CS788:INDEX(CS788:EB788,1,'Настройки'!$B$3)))</x:f>
      </x:c>
      <x:c r="BE788" s="64" t="str">
        <x:f>IF(OR(A788="",COUNT(CS788:INDEX(CS788:EB788,1,'Настройки'!$B$3))=0),"",IF(AVERAGE(CS788:INDEX(CS788:EB788,1,'Настройки'!$B$3))=0,"",(STDEVP(CS788:INDEX(CS788:EB788,1,'Настройки'!$B$3))/ABS(AVERAGE(CS788:INDEX(CS788:EB788,1,'Настройки'!$B$3))))^2))</x:f>
      </x:c>
      <x:c r="BF788" s="49" t="str">
        <x:f>IF(A788="","",IF(AQ788&lt;3,"Недостаточно",IF(AQ788&lt;6,"Предварительный","Обычный")))</x:f>
      </x:c>
      <x:c r="BG788" s="49" t="str">
        <x:f>IF(A788="","",IF(COUNTIF(F788:INDEX(F788:AO788,1,'Настройки'!$B$3),"&lt;0")&gt;0,IF('Настройки'!$B$10="Блокировать","Отрицательный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"),"")&amp;IF(AQ788&lt;3,"Недостаточно истории. ",IF(AQ788&lt;6,"Предварительная классификация. ",""))&amp;IF(AX788=0,"Нет спроса за горизонт. ","")&amp;IF(AZ788&gt;'Настройки'!$B$11,"Экстремальная вариативность. ",""))</x:f>
      </x:c>
      <x:c r="BH788" s="49" t="str">
        <x:f>IF(A788="","",IFERROR(VLOOKUP(BB788,'Настройки'!$D$3:$E$11,2,FALSE),"Сначала проверьте исходные данные и историю спроса.")&amp;" Уточните срок поставки, MOQ и критичность.")</x:f>
      </x:c>
      <x:c r="BI788" s="50" t="str">
        <x:f>IF(1&gt;'Настройки'!$B$3,"",IF(ISBLANK(F788),IF('Настройки'!$B$9="Нулевой спрос",0,""),IF(F788&lt;0,IF('Настройки'!$B$10="Исключить","",IF('Настройки'!$B$10="Абсолютные значения",ABS(F788),F788)),F788)))</x:f>
      </x:c>
      <x:c r="BJ788" s="50" t="str">
        <x:f>IF(2&gt;'Настройки'!$B$3,"",IF(ISBLANK(G788),IF('Настройки'!$B$9="Нулевой спрос",0,""),IF(G788&lt;0,IF('Настройки'!$B$10="Исключить","",IF('Настройки'!$B$10="Абсолютные значения",ABS(G788),G788)),G788)))</x:f>
      </x:c>
      <x:c r="BK788" s="50" t="str">
        <x:f>IF(3&gt;'Настройки'!$B$3,"",IF(ISBLANK(H788),IF('Настройки'!$B$9="Нулевой спрос",0,""),IF(H788&lt;0,IF('Настройки'!$B$10="Исключить","",IF('Настройки'!$B$10="Абсолютные значения",ABS(H788),H788)),H788)))</x:f>
      </x:c>
      <x:c r="BL788" s="50" t="str">
        <x:f>IF(4&gt;'Настройки'!$B$3,"",IF(ISBLANK(I788),IF('Настройки'!$B$9="Нулевой спрос",0,""),IF(I788&lt;0,IF('Настройки'!$B$10="Исключить","",IF('Настройки'!$B$10="Абсолютные значения",ABS(I788),I788)),I788)))</x:f>
      </x:c>
      <x:c r="BM788" s="50" t="str">
        <x:f>IF(5&gt;'Настройки'!$B$3,"",IF(ISBLANK(J788),IF('Настройки'!$B$9="Нулевой спрос",0,""),IF(J788&lt;0,IF('Настройки'!$B$10="Исключить","",IF('Настройки'!$B$10="Абсолютные значения",ABS(J788),J788)),J788)))</x:f>
      </x:c>
      <x:c r="BN788" s="50" t="str">
        <x:f>IF(6&gt;'Настройки'!$B$3,"",IF(ISBLANK(K788),IF('Настройки'!$B$9="Нулевой спрос",0,""),IF(K788&lt;0,IF('Настройки'!$B$10="Исключить","",IF('Настройки'!$B$10="Абсолютные значения",ABS(K788),K788)),K788)))</x:f>
      </x:c>
      <x:c r="BO788" s="50" t="str">
        <x:f>IF(7&gt;'Настройки'!$B$3,"",IF(ISBLANK(L788),IF('Настройки'!$B$9="Нулевой спрос",0,""),IF(L788&lt;0,IF('Настройки'!$B$10="Исключить","",IF('Настройки'!$B$10="Абсолютные значения",ABS(L788),L788)),L788)))</x:f>
      </x:c>
      <x:c r="BP788" s="50" t="str">
        <x:f>IF(8&gt;'Настройки'!$B$3,"",IF(ISBLANK(M788),IF('Настройки'!$B$9="Нулевой спрос",0,""),IF(M788&lt;0,IF('Настройки'!$B$10="Исключить","",IF('Настройки'!$B$10="Абсолютные значения",ABS(M788),M788)),M788)))</x:f>
      </x:c>
      <x:c r="BQ788" s="50" t="str">
        <x:f>IF(9&gt;'Настройки'!$B$3,"",IF(ISBLANK(N788),IF('Настройки'!$B$9="Нулевой спрос",0,""),IF(N788&lt;0,IF('Настройки'!$B$10="Исключить","",IF('Настройки'!$B$10="Абсолютные значения",ABS(N788),N788)),N788)))</x:f>
      </x:c>
      <x:c r="BR788" s="50" t="str">
        <x:f>IF(10&gt;'Настройки'!$B$3,"",IF(ISBLANK(O788),IF('Настройки'!$B$9="Нулевой спрос",0,""),IF(O788&lt;0,IF('Настройки'!$B$10="Исключить","",IF('Настройки'!$B$10="Абсолютные значения",ABS(O788),O788)),O788)))</x:f>
      </x:c>
      <x:c r="BS788" s="50" t="str">
        <x:f>IF(11&gt;'Настройки'!$B$3,"",IF(ISBLANK(P788),IF('Настройки'!$B$9="Нулевой спрос",0,""),IF(P788&lt;0,IF('Настройки'!$B$10="Исключить","",IF('Настройки'!$B$10="Абсолютные значения",ABS(P788),P788)),P788)))</x:f>
      </x:c>
      <x:c r="BT788" s="50" t="str">
        <x:f>IF(12&gt;'Настройки'!$B$3,"",IF(ISBLANK(Q788),IF('Настройки'!$B$9="Нулевой спрос",0,""),IF(Q788&lt;0,IF('Настройки'!$B$10="Исключить","",IF('Настройки'!$B$10="Абсолютные значения",ABS(Q788),Q788)),Q788)))</x:f>
      </x:c>
      <x:c r="BU788" s="50" t="str">
        <x:f>IF(13&gt;'Настройки'!$B$3,"",IF(ISBLANK(R788),IF('Настройки'!$B$9="Нулевой спрос",0,""),IF(R788&lt;0,IF('Настройки'!$B$10="Исключить","",IF('Настройки'!$B$10="Абсолютные значения",ABS(R788),R788)),R788)))</x:f>
      </x:c>
      <x:c r="BV788" s="50" t="str">
        <x:f>IF(14&gt;'Настройки'!$B$3,"",IF(ISBLANK(S788),IF('Настройки'!$B$9="Нулевой спрос",0,""),IF(S788&lt;0,IF('Настройки'!$B$10="Исключить","",IF('Настройки'!$B$10="Абсолютные значения",ABS(S788),S788)),S788)))</x:f>
      </x:c>
      <x:c r="BW788" s="50" t="str">
        <x:f>IF(15&gt;'Настройки'!$B$3,"",IF(ISBLANK(T788),IF('Настройки'!$B$9="Нулевой спрос",0,""),IF(T788&lt;0,IF('Настройки'!$B$10="Исключить","",IF('Настройки'!$B$10="Абсолютные значения",ABS(T788),T788)),T788)))</x:f>
      </x:c>
      <x:c r="BX788" s="50" t="str">
        <x:f>IF(16&gt;'Настройки'!$B$3,"",IF(ISBLANK(U788),IF('Настройки'!$B$9="Нулевой спрос",0,""),IF(U788&lt;0,IF('Настройки'!$B$10="Исключить","",IF('Настройки'!$B$10="Абсолютные значения",ABS(U788),U788)),U788)))</x:f>
      </x:c>
      <x:c r="BY788" s="50" t="str">
        <x:f>IF(17&gt;'Настройки'!$B$3,"",IF(ISBLANK(V788),IF('Настройки'!$B$9="Нулевой спрос",0,""),IF(V788&lt;0,IF('Настройки'!$B$10="Исключить","",IF('Настройки'!$B$10="Абсолютные значения",ABS(V788),V788)),V788)))</x:f>
      </x:c>
      <x:c r="BZ788" s="50" t="str">
        <x:f>IF(18&gt;'Настройки'!$B$3,"",IF(ISBLANK(W788),IF('Настройки'!$B$9="Нулевой спрос",0,""),IF(W788&lt;0,IF('Настройки'!$B$10="Исключить","",IF('Настройки'!$B$10="Абсолютные значения",ABS(W788),W788)),W788)))</x:f>
      </x:c>
      <x:c r="CA788" s="50" t="str">
        <x:f>IF(19&gt;'Настройки'!$B$3,"",IF(ISBLANK(X788),IF('Настройки'!$B$9="Нулевой спрос",0,""),IF(X788&lt;0,IF('Настройки'!$B$10="Исключить","",IF('Настройки'!$B$10="Абсолютные значения",ABS(X788),X788)),X788)))</x:f>
      </x:c>
      <x:c r="CB788" s="50" t="str">
        <x:f>IF(20&gt;'Настройки'!$B$3,"",IF(ISBLANK(Y788),IF('Настройки'!$B$9="Нулевой спрос",0,""),IF(Y788&lt;0,IF('Настройки'!$B$10="Исключить","",IF('Настройки'!$B$10="Абсолютные значения",ABS(Y788),Y788)),Y788)))</x:f>
      </x:c>
      <x:c r="CC788" s="50" t="str">
        <x:f>IF(21&gt;'Настройки'!$B$3,"",IF(ISBLANK(Z788),IF('Настройки'!$B$9="Нулевой спрос",0,""),IF(Z788&lt;0,IF('Настройки'!$B$10="Исключить","",IF('Настройки'!$B$10="Абсолютные значения",ABS(Z788),Z788)),Z788)))</x:f>
      </x:c>
      <x:c r="CD788" s="50" t="str">
        <x:f>IF(22&gt;'Настройки'!$B$3,"",IF(ISBLANK(AA788),IF('Настройки'!$B$9="Нулевой спрос",0,""),IF(AA788&lt;0,IF('Настройки'!$B$10="Исключить","",IF('Настройки'!$B$10="Абсолютные значения",ABS(AA788),AA788)),AA788)))</x:f>
      </x:c>
      <x:c r="CE788" s="50" t="str">
        <x:f>IF(23&gt;'Настройки'!$B$3,"",IF(ISBLANK(AB788),IF('Настройки'!$B$9="Нулевой спрос",0,""),IF(AB788&lt;0,IF('Настройки'!$B$10="Исключить","",IF('Настройки'!$B$10="Абсолютные значения",ABS(AB788),AB788)),AB788)))</x:f>
      </x:c>
      <x:c r="CF788" s="50" t="str">
        <x:f>IF(24&gt;'Настройки'!$B$3,"",IF(ISBLANK(AC788),IF('Настройки'!$B$9="Нулевой спрос",0,""),IF(AC788&lt;0,IF('Настройки'!$B$10="Исключить","",IF('Настройки'!$B$10="Абсолютные значения",ABS(AC788),AC788)),AC788)))</x:f>
      </x:c>
      <x:c r="CG788" s="50" t="str">
        <x:f>IF(25&gt;'Настройки'!$B$3,"",IF(ISBLANK(AD788),IF('Настройки'!$B$9="Нулевой спрос",0,""),IF(AD788&lt;0,IF('Настройки'!$B$10="Исключить","",IF('Настройки'!$B$10="Абсолютные значения",ABS(AD788),AD788)),AD788)))</x:f>
      </x:c>
      <x:c r="CH788" s="50" t="str">
        <x:f>IF(26&gt;'Настройки'!$B$3,"",IF(ISBLANK(AE788),IF('Настройки'!$B$9="Нулевой спрос",0,""),IF(AE788&lt;0,IF('Настройки'!$B$10="Исключить","",IF('Настройки'!$B$10="Абсолютные значения",ABS(AE788),AE788)),AE788)))</x:f>
      </x:c>
      <x:c r="CI788" s="50" t="str">
        <x:f>IF(27&gt;'Настройки'!$B$3,"",IF(ISBLANK(AF788),IF('Настройки'!$B$9="Нулевой спрос",0,""),IF(AF788&lt;0,IF('Настройки'!$B$10="Исключить","",IF('Настройки'!$B$10="Абсолютные значения",ABS(AF788),AF788)),AF788)))</x:f>
      </x:c>
      <x:c r="CJ788" s="50" t="str">
        <x:f>IF(28&gt;'Настройки'!$B$3,"",IF(ISBLANK(AG788),IF('Настройки'!$B$9="Нулевой спрос",0,""),IF(AG788&lt;0,IF('Настройки'!$B$10="Исключить","",IF('Настройки'!$B$10="Абсолютные значения",ABS(AG788),AG788)),AG788)))</x:f>
      </x:c>
      <x:c r="CK788" s="50" t="str">
        <x:f>IF(29&gt;'Настройки'!$B$3,"",IF(ISBLANK(AH788),IF('Настройки'!$B$9="Нулевой спрос",0,""),IF(AH788&lt;0,IF('Настройки'!$B$10="Исключить","",IF('Настройки'!$B$10="Абсолютные значения",ABS(AH788),AH788)),AH788)))</x:f>
      </x:c>
      <x:c r="CL788" s="50" t="str">
        <x:f>IF(30&gt;'Настройки'!$B$3,"",IF(ISBLANK(AI788),IF('Настройки'!$B$9="Нулевой спрос",0,""),IF(AI788&lt;0,IF('Настройки'!$B$10="Исключить","",IF('Настройки'!$B$10="Абсолютные значения",ABS(AI788),AI788)),AI788)))</x:f>
      </x:c>
      <x:c r="CM788" s="50" t="str">
        <x:f>IF(31&gt;'Настройки'!$B$3,"",IF(ISBLANK(AJ788),IF('Настройки'!$B$9="Нулевой спрос",0,""),IF(AJ788&lt;0,IF('Настройки'!$B$10="Исключить","",IF('Настройки'!$B$10="Абсолютные значения",ABS(AJ788),AJ788)),AJ788)))</x:f>
      </x:c>
      <x:c r="CN788" s="50" t="str">
        <x:f>IF(32&gt;'Настройки'!$B$3,"",IF(ISBLANK(AK788),IF('Настройки'!$B$9="Нулевой спрос",0,""),IF(AK788&lt;0,IF('Настройки'!$B$10="Исключить","",IF('Настройки'!$B$10="Абсолютные значения",ABS(AK788),AK788)),AK788)))</x:f>
      </x:c>
      <x:c r="CO788" s="50" t="str">
        <x:f>IF(33&gt;'Настройки'!$B$3,"",IF(ISBLANK(AL788),IF('Настройки'!$B$9="Нулевой спрос",0,""),IF(AL788&lt;0,IF('Настройки'!$B$10="Исключить","",IF('Настройки'!$B$10="Абсолютные значения",ABS(AL788),AL788)),AL788)))</x:f>
      </x:c>
      <x:c r="CP788" s="50" t="str">
        <x:f>IF(34&gt;'Настройки'!$B$3,"",IF(ISBLANK(AM788),IF('Настройки'!$B$9="Нулевой спрос",0,""),IF(AM788&lt;0,IF('Настройки'!$B$10="Исключить","",IF('Настройки'!$B$10="Абсолютные значения",ABS(AM788),AM788)),AM788)))</x:f>
      </x:c>
      <x:c r="CQ788" s="50" t="str">
        <x:f>IF(35&gt;'Настройки'!$B$3,"",IF(ISBLANK(AN788),IF('Настройки'!$B$9="Нулевой спрос",0,""),IF(AN788&lt;0,IF('Настройки'!$B$10="Исключить","",IF('Настройки'!$B$10="Абсолютные значения",ABS(AN788),AN788)),AN788)))</x:f>
      </x:c>
      <x:c r="CR788" s="50" t="str">
        <x:f>IF(36&gt;'Настройки'!$B$3,"",IF(ISBLANK(AO788),IF('Настройки'!$B$9="Нулевой спрос",0,""),IF(AO788&lt;0,IF('Настройки'!$B$10="Исключить","",IF('Настройки'!$B$10="Абсолютные значения",ABS(AO788),AO788)),AO788)))</x:f>
      </x:c>
      <x:c r="CS788" s="50" t="str">
        <x:f>IF(OR(1&gt;'Настройки'!$B$3,ISBLANK(BI788),BI788=0),"",BI788)</x:f>
      </x:c>
      <x:c r="CT788" s="50" t="str">
        <x:f>IF(OR(2&gt;'Настройки'!$B$3,ISBLANK(BJ788),BJ788=0),"",BJ788)</x:f>
      </x:c>
      <x:c r="CU788" s="50" t="str">
        <x:f>IF(OR(3&gt;'Настройки'!$B$3,ISBLANK(BK788),BK788=0),"",BK788)</x:f>
      </x:c>
      <x:c r="CV788" s="50" t="str">
        <x:f>IF(OR(4&gt;'Настройки'!$B$3,ISBLANK(BL788),BL788=0),"",BL788)</x:f>
      </x:c>
      <x:c r="CW788" s="50" t="str">
        <x:f>IF(OR(5&gt;'Настройки'!$B$3,ISBLANK(BM788),BM788=0),"",BM788)</x:f>
      </x:c>
      <x:c r="CX788" s="50" t="str">
        <x:f>IF(OR(6&gt;'Настройки'!$B$3,ISBLANK(BN788),BN788=0),"",BN788)</x:f>
      </x:c>
      <x:c r="CY788" s="50" t="str">
        <x:f>IF(OR(7&gt;'Настройки'!$B$3,ISBLANK(BO788),BO788=0),"",BO788)</x:f>
      </x:c>
      <x:c r="CZ788" s="50" t="str">
        <x:f>IF(OR(8&gt;'Настройки'!$B$3,ISBLANK(BP788),BP788=0),"",BP788)</x:f>
      </x:c>
      <x:c r="DA788" s="50" t="str">
        <x:f>IF(OR(9&gt;'Настройки'!$B$3,ISBLANK(BQ788),BQ788=0),"",BQ788)</x:f>
      </x:c>
      <x:c r="DB788" s="50" t="str">
        <x:f>IF(OR(10&gt;'Настройки'!$B$3,ISBLANK(BR788),BR788=0),"",BR788)</x:f>
      </x:c>
      <x:c r="DC788" s="50" t="str">
        <x:f>IF(OR(11&gt;'Настройки'!$B$3,ISBLANK(BS788),BS788=0),"",BS788)</x:f>
      </x:c>
      <x:c r="DD788" s="50" t="str">
        <x:f>IF(OR(12&gt;'Настройки'!$B$3,ISBLANK(BT788),BT788=0),"",BT788)</x:f>
      </x:c>
      <x:c r="DE788" s="50" t="str">
        <x:f>IF(OR(13&gt;'Настройки'!$B$3,ISBLANK(BU788),BU788=0),"",BU788)</x:f>
      </x:c>
      <x:c r="DF788" s="50" t="str">
        <x:f>IF(OR(14&gt;'Настройки'!$B$3,ISBLANK(BV788),BV788=0),"",BV788)</x:f>
      </x:c>
      <x:c r="DG788" s="50" t="str">
        <x:f>IF(OR(15&gt;'Настройки'!$B$3,ISBLANK(BW788),BW788=0),"",BW788)</x:f>
      </x:c>
      <x:c r="DH788" s="50" t="str">
        <x:f>IF(OR(16&gt;'Настройки'!$B$3,ISBLANK(BX788),BX788=0),"",BX788)</x:f>
      </x:c>
      <x:c r="DI788" s="50" t="str">
        <x:f>IF(OR(17&gt;'Настройки'!$B$3,ISBLANK(BY788),BY788=0),"",BY788)</x:f>
      </x:c>
      <x:c r="DJ788" s="50" t="str">
        <x:f>IF(OR(18&gt;'Настройки'!$B$3,ISBLANK(BZ788),BZ788=0),"",BZ788)</x:f>
      </x:c>
      <x:c r="DK788" s="50" t="str">
        <x:f>IF(OR(19&gt;'Настройки'!$B$3,ISBLANK(CA788),CA788=0),"",CA788)</x:f>
      </x:c>
      <x:c r="DL788" s="50" t="str">
        <x:f>IF(OR(20&gt;'Настройки'!$B$3,ISBLANK(CB788),CB788=0),"",CB788)</x:f>
      </x:c>
      <x:c r="DM788" s="50" t="str">
        <x:f>IF(OR(21&gt;'Настройки'!$B$3,ISBLANK(CC788),CC788=0),"",CC788)</x:f>
      </x:c>
      <x:c r="DN788" s="50" t="str">
        <x:f>IF(OR(22&gt;'Настройки'!$B$3,ISBLANK(CD788),CD788=0),"",CD788)</x:f>
      </x:c>
      <x:c r="DO788" s="50" t="str">
        <x:f>IF(OR(23&gt;'Настройки'!$B$3,ISBLANK(CE788),CE788=0),"",CE788)</x:f>
      </x:c>
      <x:c r="DP788" s="50" t="str">
        <x:f>IF(OR(24&gt;'Настройки'!$B$3,ISBLANK(CF788),CF788=0),"",CF788)</x:f>
      </x:c>
      <x:c r="DQ788" s="50" t="str">
        <x:f>IF(OR(25&gt;'Настройки'!$B$3,ISBLANK(CG788),CG788=0),"",CG788)</x:f>
      </x:c>
      <x:c r="DR788" s="50" t="str">
        <x:f>IF(OR(26&gt;'Настройки'!$B$3,ISBLANK(CH788),CH788=0),"",CH788)</x:f>
      </x:c>
      <x:c r="DS788" s="50" t="str">
        <x:f>IF(OR(27&gt;'Настройки'!$B$3,ISBLANK(CI788),CI788=0),"",CI788)</x:f>
      </x:c>
      <x:c r="DT788" s="50" t="str">
        <x:f>IF(OR(28&gt;'Настройки'!$B$3,ISBLANK(CJ788),CJ788=0),"",CJ788)</x:f>
      </x:c>
      <x:c r="DU788" s="50" t="str">
        <x:f>IF(OR(29&gt;'Настройки'!$B$3,ISBLANK(CK788),CK788=0),"",CK788)</x:f>
      </x:c>
      <x:c r="DV788" s="50" t="str">
        <x:f>IF(OR(30&gt;'Настройки'!$B$3,ISBLANK(CL788),CL788=0),"",CL788)</x:f>
      </x:c>
      <x:c r="DW788" s="50" t="str">
        <x:f>IF(OR(31&gt;'Настройки'!$B$3,ISBLANK(CM788),CM788=0),"",CM788)</x:f>
      </x:c>
      <x:c r="DX788" s="50" t="str">
        <x:f>IF(OR(32&gt;'Настройки'!$B$3,ISBLANK(CN788),CN788=0),"",CN788)</x:f>
      </x:c>
      <x:c r="DY788" s="50" t="str">
        <x:f>IF(OR(33&gt;'Настройки'!$B$3,ISBLANK(CO788),CO788=0),"",CO788)</x:f>
      </x:c>
      <x:c r="DZ788" s="50" t="str">
        <x:f>IF(OR(34&gt;'Настройки'!$B$3,ISBLANK(CP788),CP788=0),"",CP788)</x:f>
      </x:c>
      <x:c r="EA788" s="50" t="str">
        <x:f>IF(OR(35&gt;'Настройки'!$B$3,ISBLANK(CQ788),CQ788=0),"",CQ788)</x:f>
      </x:c>
      <x:c r="EB788" s="50" t="str">
        <x:f>IF(OR(36&gt;'Настройки'!$B$3,ISBLANK(CR788),CR788=0),"",CR788)</x:f>
      </x:c>
      <x:c r="EC788" s="50" t="str">
        <x:f>IF(A788="","",IF(OR(BB788="AZ",BB788="BZ"),10000+ROW(),IF(AZ788&gt;'Настройки'!$B$11,20000+ROW(),IF(BF788&lt;&gt;"Обычный",30000+ROW(),IF(AX788&lt;=0,40000+ROW(),"")))))</x:f>
      </x:c>
      <x:c r="ED788" s="50" t="str">
        <x:f>IF(EC788="","",COUNTIFS($EC$2:$EC$1001,"&gt;0",$EC$2:$EC$1001,"&lt;"&amp;EC788)+1)</x:f>
      </x:c>
    </x:row>
    <x:row r="789">
      <x:c r="A789" s="115"/>
      <x:c r="B789" s="115"/>
      <x:c r="C789" s="115"/>
      <x:c r="D789" s="118"/>
      <x:c r="E789" s="118"/>
      <x:c r="F789" s="118"/>
      <x:c r="G789" s="118"/>
      <x:c r="H789" s="118"/>
      <x:c r="I789" s="118"/>
      <x:c r="J789" s="118"/>
      <x:c r="K789" s="118"/>
      <x:c r="L789" s="118"/>
      <x:c r="M789" s="118"/>
      <x:c r="N789" s="118"/>
      <x:c r="O789" s="118"/>
      <x:c r="P789" s="118"/>
      <x:c r="Q789" s="118"/>
      <x:c r="R789" s="118"/>
      <x:c r="S789" s="118"/>
      <x:c r="T789" s="118"/>
      <x:c r="U789" s="118"/>
      <x:c r="V789" s="118"/>
      <x:c r="W789" s="118"/>
      <x:c r="X789" s="118"/>
      <x:c r="Y789" s="118"/>
      <x:c r="Z789" s="118"/>
      <x:c r="AA789" s="118"/>
      <x:c r="AB789" s="118"/>
      <x:c r="AC789" s="118"/>
      <x:c r="AD789" s="118"/>
      <x:c r="AE789" s="118"/>
      <x:c r="AF789" s="118"/>
      <x:c r="AG789" s="118"/>
      <x:c r="AH789" s="118"/>
      <x:c r="AI789" s="118"/>
      <x:c r="AJ789" s="118"/>
      <x:c r="AK789" s="118"/>
      <x:c r="AL789" s="118"/>
      <x:c r="AM789" s="118"/>
      <x:c r="AN789" s="118"/>
      <x:c r="AO789" s="118"/>
      <x:c r="AP789" s="115"/>
      <x:c r="AQ789" s="49" t="str">
        <x:f>IF(A789="","",COUNT(BI789:INDEX(BI789:CR789,1,'Настройки'!$B$3)))</x:f>
      </x:c>
      <x:c r="AR789" s="49" t="str">
        <x:f>IF(A789="","",SUM(BI789:INDEX(BI789:CR789,1,'Настройки'!$B$3)))</x:f>
      </x:c>
      <x:c r="AS789" s="58" t="str">
        <x:f>IF(A789="","",IF('Настройки'!$B$4="Стоимость потребления",AR789*D789,IF('Настройки'!$B$4="Количество",AR789,E789)))</x:f>
      </x:c>
      <x:c r="AT789" s="61" t="str">
        <x:f>IF(OR(A789="",AS789&lt;0,SUM($AS$2:$AS$1001)&lt;=0),"",AS789/SUM($AS$2:$AS$1001))</x:f>
      </x:c>
      <x:c r="AU789" s="61" t="str">
        <x:f>IF(OR(A789="",AS789&lt;0,SUM($AS$2:$AS$1001)&lt;=0),"",SUMIFS($AS$2:$AS$1001,$AS$2:$AS$1001,"&gt;"&amp;AS789)/SUM($AS$2:$AS$1001))</x:f>
      </x:c>
      <x:c r="AV789" s="61" t="str">
        <x:f>IF(OR(A789="",AS789&lt;0,SUM($AS$2:$AS$1001)&lt;=0),"",SUMIFS($AS$2:$AS$1001,$AS$2:$AS$1001,"&gt;="&amp;AS789)/SUM($AS$2:$AS$1001))</x:f>
      </x:c>
      <x:c r="AW789" s="49" t="str">
        <x:f>IF(A789="","",IF(SUM($AS$2:$AS$1001)&lt;=0,"Не определён",IF(AS789&lt;0,"Исключение",IF(AU789&lt;'Настройки'!$B$5,"A",IF(AU789&lt;'Настройки'!$B$6,"B","C")))))</x:f>
      </x:c>
      <x:c r="AX789" s="58" t="str">
        <x:f>IF(A789="","",IF(AQ789=0,"",AVERAGE(BI789:INDEX(BI789:CR789,1,'Настройки'!$B$3))))</x:f>
      </x:c>
      <x:c r="AY789" s="58" t="str">
        <x:f>IF(OR(A789="",AQ789=0),"",STDEVP(BI789:INDEX(BI789:CR789,1,'Настройки'!$B$3)))</x:f>
      </x:c>
      <x:c r="AZ789" s="61" t="str">
        <x:f>IF(OR(A789="",AQ789&lt;'Настройки'!$B$12,AX789&lt;=0,AND('Настройки'!$B$10="Блокировать",COUNTIF(F789:INDEX(F789:AO789,1,'Настройки'!$B$3),"&lt;0")&gt;0)),"",AY789/ABS(AX789))</x:f>
      </x:c>
      <x:c r="BA789" s="49" t="str">
        <x:f>IF(A789="","",IF(AND('Настройки'!$B$10="Блокировать",COUNTIF(F789:INDEX(F789:AO789,1,'Настройки'!$B$3),"&lt;0")&gt;0),"Не определён",IF(AQ789&lt;'Настройки'!$B$12,"Не определён",IF(AX789=0,"Нет спроса",IF(AX789&lt;0,"Не определён",IF(AZ789&lt;='Настройки'!$B$7,"X",IF(AZ789&lt;='Настройки'!$B$8,"Y","Z")))))))</x:f>
      </x:c>
      <x:c r="BB789" s="49" t="str">
        <x:f>IF(OR(A789="",LEN(AW789)&lt;&gt;1,LEN(BA789)&lt;&gt;1),"",AW789&amp;BA789)</x:f>
      </x:c>
      <x:c r="BC789" s="61" t="str">
        <x:f>IF(OR(A789="",AQ789=0),"",(COUNT(BI789:INDEX(BI789:CR789,1,'Настройки'!$B$3))-COUNT(CS789:INDEX(CS789:EB789,1,'Настройки'!$B$3)))/AQ789)</x:f>
      </x:c>
      <x:c r="BD789" s="64" t="str">
        <x:f>IF(OR(A789="",COUNT(CS789:INDEX(CS789:EB789,1,'Настройки'!$B$3))=0),"",AQ789/COUNT(CS789:INDEX(CS789:EB789,1,'Настройки'!$B$3)))</x:f>
      </x:c>
      <x:c r="BE789" s="64" t="str">
        <x:f>IF(OR(A789="",COUNT(CS789:INDEX(CS789:EB789,1,'Настройки'!$B$3))=0),"",IF(AVERAGE(CS789:INDEX(CS789:EB789,1,'Настройки'!$B$3))=0,"",(STDEVP(CS789:INDEX(CS789:EB789,1,'Настройки'!$B$3))/ABS(AVERAGE(CS789:INDEX(CS789:EB789,1,'Настройки'!$B$3))))^2))</x:f>
      </x:c>
      <x:c r="BF789" s="49" t="str">
        <x:f>IF(A789="","",IF(AQ789&lt;3,"Недостаточно",IF(AQ789&lt;6,"Предварительный","Обычный")))</x:f>
      </x:c>
      <x:c r="BG789" s="49" t="str">
        <x:f>IF(A789="","",IF(COUNTIF(F789:INDEX(F789:AO789,1,'Настройки'!$B$3),"&lt;0")&gt;0,IF('Настройки'!$B$10="Блокировать","Отрицательный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"),"")&amp;IF(AQ789&lt;3,"Недостаточно истории. ",IF(AQ789&lt;6,"Предварительная классификация. ",""))&amp;IF(AX789=0,"Нет спроса за горизонт. ","")&amp;IF(AZ789&gt;'Настройки'!$B$11,"Экстремальная вариативность. ",""))</x:f>
      </x:c>
      <x:c r="BH789" s="49" t="str">
        <x:f>IF(A789="","",IFERROR(VLOOKUP(BB789,'Настройки'!$D$3:$E$11,2,FALSE),"Сначала проверьте исходные данные и историю спроса.")&amp;" Уточните срок поставки, MOQ и критичность.")</x:f>
      </x:c>
      <x:c r="BI789" s="50" t="str">
        <x:f>IF(1&gt;'Настройки'!$B$3,"",IF(ISBLANK(F789),IF('Настройки'!$B$9="Нулевой спрос",0,""),IF(F789&lt;0,IF('Настройки'!$B$10="Исключить","",IF('Настройки'!$B$10="Абсолютные значения",ABS(F789),F789)),F789)))</x:f>
      </x:c>
      <x:c r="BJ789" s="50" t="str">
        <x:f>IF(2&gt;'Настройки'!$B$3,"",IF(ISBLANK(G789),IF('Настройки'!$B$9="Нулевой спрос",0,""),IF(G789&lt;0,IF('Настройки'!$B$10="Исключить","",IF('Настройки'!$B$10="Абсолютные значения",ABS(G789),G789)),G789)))</x:f>
      </x:c>
      <x:c r="BK789" s="50" t="str">
        <x:f>IF(3&gt;'Настройки'!$B$3,"",IF(ISBLANK(H789),IF('Настройки'!$B$9="Нулевой спрос",0,""),IF(H789&lt;0,IF('Настройки'!$B$10="Исключить","",IF('Настройки'!$B$10="Абсолютные значения",ABS(H789),H789)),H789)))</x:f>
      </x:c>
      <x:c r="BL789" s="50" t="str">
        <x:f>IF(4&gt;'Настройки'!$B$3,"",IF(ISBLANK(I789),IF('Настройки'!$B$9="Нулевой спрос",0,""),IF(I789&lt;0,IF('Настройки'!$B$10="Исключить","",IF('Настройки'!$B$10="Абсолютные значения",ABS(I789),I789)),I789)))</x:f>
      </x:c>
      <x:c r="BM789" s="50" t="str">
        <x:f>IF(5&gt;'Настройки'!$B$3,"",IF(ISBLANK(J789),IF('Настройки'!$B$9="Нулевой спрос",0,""),IF(J789&lt;0,IF('Настройки'!$B$10="Исключить","",IF('Настройки'!$B$10="Абсолютные значения",ABS(J789),J789)),J789)))</x:f>
      </x:c>
      <x:c r="BN789" s="50" t="str">
        <x:f>IF(6&gt;'Настройки'!$B$3,"",IF(ISBLANK(K789),IF('Настройки'!$B$9="Нулевой спрос",0,""),IF(K789&lt;0,IF('Настройки'!$B$10="Исключить","",IF('Настройки'!$B$10="Абсолютные значения",ABS(K789),K789)),K789)))</x:f>
      </x:c>
      <x:c r="BO789" s="50" t="str">
        <x:f>IF(7&gt;'Настройки'!$B$3,"",IF(ISBLANK(L789),IF('Настройки'!$B$9="Нулевой спрос",0,""),IF(L789&lt;0,IF('Настройки'!$B$10="Исключить","",IF('Настройки'!$B$10="Абсолютные значения",ABS(L789),L789)),L789)))</x:f>
      </x:c>
      <x:c r="BP789" s="50" t="str">
        <x:f>IF(8&gt;'Настройки'!$B$3,"",IF(ISBLANK(M789),IF('Настройки'!$B$9="Нулевой спрос",0,""),IF(M789&lt;0,IF('Настройки'!$B$10="Исключить","",IF('Настройки'!$B$10="Абсолютные значения",ABS(M789),M789)),M789)))</x:f>
      </x:c>
      <x:c r="BQ789" s="50" t="str">
        <x:f>IF(9&gt;'Настройки'!$B$3,"",IF(ISBLANK(N789),IF('Настройки'!$B$9="Нулевой спрос",0,""),IF(N789&lt;0,IF('Настройки'!$B$10="Исключить","",IF('Настройки'!$B$10="Абсолютные значения",ABS(N789),N789)),N789)))</x:f>
      </x:c>
      <x:c r="BR789" s="50" t="str">
        <x:f>IF(10&gt;'Настройки'!$B$3,"",IF(ISBLANK(O789),IF('Настройки'!$B$9="Нулевой спрос",0,""),IF(O789&lt;0,IF('Настройки'!$B$10="Исключить","",IF('Настройки'!$B$10="Абсолютные значения",ABS(O789),O789)),O789)))</x:f>
      </x:c>
      <x:c r="BS789" s="50" t="str">
        <x:f>IF(11&gt;'Настройки'!$B$3,"",IF(ISBLANK(P789),IF('Настройки'!$B$9="Нулевой спрос",0,""),IF(P789&lt;0,IF('Настройки'!$B$10="Исключить","",IF('Настройки'!$B$10="Абсолютные значения",ABS(P789),P789)),P789)))</x:f>
      </x:c>
      <x:c r="BT789" s="50" t="str">
        <x:f>IF(12&gt;'Настройки'!$B$3,"",IF(ISBLANK(Q789),IF('Настройки'!$B$9="Нулевой спрос",0,""),IF(Q789&lt;0,IF('Настройки'!$B$10="Исключить","",IF('Настройки'!$B$10="Абсолютные значения",ABS(Q789),Q789)),Q789)))</x:f>
      </x:c>
      <x:c r="BU789" s="50" t="str">
        <x:f>IF(13&gt;'Настройки'!$B$3,"",IF(ISBLANK(R789),IF('Настройки'!$B$9="Нулевой спрос",0,""),IF(R789&lt;0,IF('Настройки'!$B$10="Исключить","",IF('Настройки'!$B$10="Абсолютные значения",ABS(R789),R789)),R789)))</x:f>
      </x:c>
      <x:c r="BV789" s="50" t="str">
        <x:f>IF(14&gt;'Настройки'!$B$3,"",IF(ISBLANK(S789),IF('Настройки'!$B$9="Нулевой спрос",0,""),IF(S789&lt;0,IF('Настройки'!$B$10="Исключить","",IF('Настройки'!$B$10="Абсолютные значения",ABS(S789),S789)),S789)))</x:f>
      </x:c>
      <x:c r="BW789" s="50" t="str">
        <x:f>IF(15&gt;'Настройки'!$B$3,"",IF(ISBLANK(T789),IF('Настройки'!$B$9="Нулевой спрос",0,""),IF(T789&lt;0,IF('Настройки'!$B$10="Исключить","",IF('Настройки'!$B$10="Абсолютные значения",ABS(T789),T789)),T789)))</x:f>
      </x:c>
      <x:c r="BX789" s="50" t="str">
        <x:f>IF(16&gt;'Настройки'!$B$3,"",IF(ISBLANK(U789),IF('Настройки'!$B$9="Нулевой спрос",0,""),IF(U789&lt;0,IF('Настройки'!$B$10="Исключить","",IF('Настройки'!$B$10="Абсолютные значения",ABS(U789),U789)),U789)))</x:f>
      </x:c>
      <x:c r="BY789" s="50" t="str">
        <x:f>IF(17&gt;'Настройки'!$B$3,"",IF(ISBLANK(V789),IF('Настройки'!$B$9="Нулевой спрос",0,""),IF(V789&lt;0,IF('Настройки'!$B$10="Исключить","",IF('Настройки'!$B$10="Абсолютные значения",ABS(V789),V789)),V789)))</x:f>
      </x:c>
      <x:c r="BZ789" s="50" t="str">
        <x:f>IF(18&gt;'Настройки'!$B$3,"",IF(ISBLANK(W789),IF('Настройки'!$B$9="Нулевой спрос",0,""),IF(W789&lt;0,IF('Настройки'!$B$10="Исключить","",IF('Настройки'!$B$10="Абсолютные значения",ABS(W789),W789)),W789)))</x:f>
      </x:c>
      <x:c r="CA789" s="50" t="str">
        <x:f>IF(19&gt;'Настройки'!$B$3,"",IF(ISBLANK(X789),IF('Настройки'!$B$9="Нулевой спрос",0,""),IF(X789&lt;0,IF('Настройки'!$B$10="Исключить","",IF('Настройки'!$B$10="Абсолютные значения",ABS(X789),X789)),X789)))</x:f>
      </x:c>
      <x:c r="CB789" s="50" t="str">
        <x:f>IF(20&gt;'Настройки'!$B$3,"",IF(ISBLANK(Y789),IF('Настройки'!$B$9="Нулевой спрос",0,""),IF(Y789&lt;0,IF('Настройки'!$B$10="Исключить","",IF('Настройки'!$B$10="Абсолютные значения",ABS(Y789),Y789)),Y789)))</x:f>
      </x:c>
      <x:c r="CC789" s="50" t="str">
        <x:f>IF(21&gt;'Настройки'!$B$3,"",IF(ISBLANK(Z789),IF('Настройки'!$B$9="Нулевой спрос",0,""),IF(Z789&lt;0,IF('Настройки'!$B$10="Исключить","",IF('Настройки'!$B$10="Абсолютные значения",ABS(Z789),Z789)),Z789)))</x:f>
      </x:c>
      <x:c r="CD789" s="50" t="str">
        <x:f>IF(22&gt;'Настройки'!$B$3,"",IF(ISBLANK(AA789),IF('Настройки'!$B$9="Нулевой спрос",0,""),IF(AA789&lt;0,IF('Настройки'!$B$10="Исключить","",IF('Настройки'!$B$10="Абсолютные значения",ABS(AA789),AA789)),AA789)))</x:f>
      </x:c>
      <x:c r="CE789" s="50" t="str">
        <x:f>IF(23&gt;'Настройки'!$B$3,"",IF(ISBLANK(AB789),IF('Настройки'!$B$9="Нулевой спрос",0,""),IF(AB789&lt;0,IF('Настройки'!$B$10="Исключить","",IF('Настройки'!$B$10="Абсолютные значения",ABS(AB789),AB789)),AB789)))</x:f>
      </x:c>
      <x:c r="CF789" s="50" t="str">
        <x:f>IF(24&gt;'Настройки'!$B$3,"",IF(ISBLANK(AC789),IF('Настройки'!$B$9="Нулевой спрос",0,""),IF(AC789&lt;0,IF('Настройки'!$B$10="Исключить","",IF('Настройки'!$B$10="Абсолютные значения",ABS(AC789),AC789)),AC789)))</x:f>
      </x:c>
      <x:c r="CG789" s="50" t="str">
        <x:f>IF(25&gt;'Настройки'!$B$3,"",IF(ISBLANK(AD789),IF('Настройки'!$B$9="Нулевой спрос",0,""),IF(AD789&lt;0,IF('Настройки'!$B$10="Исключить","",IF('Настройки'!$B$10="Абсолютные значения",ABS(AD789),AD789)),AD789)))</x:f>
      </x:c>
      <x:c r="CH789" s="50" t="str">
        <x:f>IF(26&gt;'Настройки'!$B$3,"",IF(ISBLANK(AE789),IF('Настройки'!$B$9="Нулевой спрос",0,""),IF(AE789&lt;0,IF('Настройки'!$B$10="Исключить","",IF('Настройки'!$B$10="Абсолютные значения",ABS(AE789),AE789)),AE789)))</x:f>
      </x:c>
      <x:c r="CI789" s="50" t="str">
        <x:f>IF(27&gt;'Настройки'!$B$3,"",IF(ISBLANK(AF789),IF('Настройки'!$B$9="Нулевой спрос",0,""),IF(AF789&lt;0,IF('Настройки'!$B$10="Исключить","",IF('Настройки'!$B$10="Абсолютные значения",ABS(AF789),AF789)),AF789)))</x:f>
      </x:c>
      <x:c r="CJ789" s="50" t="str">
        <x:f>IF(28&gt;'Настройки'!$B$3,"",IF(ISBLANK(AG789),IF('Настройки'!$B$9="Нулевой спрос",0,""),IF(AG789&lt;0,IF('Настройки'!$B$10="Исключить","",IF('Настройки'!$B$10="Абсолютные значения",ABS(AG789),AG789)),AG789)))</x:f>
      </x:c>
      <x:c r="CK789" s="50" t="str">
        <x:f>IF(29&gt;'Настройки'!$B$3,"",IF(ISBLANK(AH789),IF('Настройки'!$B$9="Нулевой спрос",0,""),IF(AH789&lt;0,IF('Настройки'!$B$10="Исключить","",IF('Настройки'!$B$10="Абсолютные значения",ABS(AH789),AH789)),AH789)))</x:f>
      </x:c>
      <x:c r="CL789" s="50" t="str">
        <x:f>IF(30&gt;'Настройки'!$B$3,"",IF(ISBLANK(AI789),IF('Настройки'!$B$9="Нулевой спрос",0,""),IF(AI789&lt;0,IF('Настройки'!$B$10="Исключить","",IF('Настройки'!$B$10="Абсолютные значения",ABS(AI789),AI789)),AI789)))</x:f>
      </x:c>
      <x:c r="CM789" s="50" t="str">
        <x:f>IF(31&gt;'Настройки'!$B$3,"",IF(ISBLANK(AJ789),IF('Настройки'!$B$9="Нулевой спрос",0,""),IF(AJ789&lt;0,IF('Настройки'!$B$10="Исключить","",IF('Настройки'!$B$10="Абсолютные значения",ABS(AJ789),AJ789)),AJ789)))</x:f>
      </x:c>
      <x:c r="CN789" s="50" t="str">
        <x:f>IF(32&gt;'Настройки'!$B$3,"",IF(ISBLANK(AK789),IF('Настройки'!$B$9="Нулевой спрос",0,""),IF(AK789&lt;0,IF('Настройки'!$B$10="Исключить","",IF('Настройки'!$B$10="Абсолютные значения",ABS(AK789),AK789)),AK789)))</x:f>
      </x:c>
      <x:c r="CO789" s="50" t="str">
        <x:f>IF(33&gt;'Настройки'!$B$3,"",IF(ISBLANK(AL789),IF('Настройки'!$B$9="Нулевой спрос",0,""),IF(AL789&lt;0,IF('Настройки'!$B$10="Исключить","",IF('Настройки'!$B$10="Абсолютные значения",ABS(AL789),AL789)),AL789)))</x:f>
      </x:c>
      <x:c r="CP789" s="50" t="str">
        <x:f>IF(34&gt;'Настройки'!$B$3,"",IF(ISBLANK(AM789),IF('Настройки'!$B$9="Нулевой спрос",0,""),IF(AM789&lt;0,IF('Настройки'!$B$10="Исключить","",IF('Настройки'!$B$10="Абсолютные значения",ABS(AM789),AM789)),AM789)))</x:f>
      </x:c>
      <x:c r="CQ789" s="50" t="str">
        <x:f>IF(35&gt;'Настройки'!$B$3,"",IF(ISBLANK(AN789),IF('Настройки'!$B$9="Нулевой спрос",0,""),IF(AN789&lt;0,IF('Настройки'!$B$10="Исключить","",IF('Настройки'!$B$10="Абсолютные значения",ABS(AN789),AN789)),AN789)))</x:f>
      </x:c>
      <x:c r="CR789" s="50" t="str">
        <x:f>IF(36&gt;'Настройки'!$B$3,"",IF(ISBLANK(AO789),IF('Настройки'!$B$9="Нулевой спрос",0,""),IF(AO789&lt;0,IF('Настройки'!$B$10="Исключить","",IF('Настройки'!$B$10="Абсолютные значения",ABS(AO789),AO789)),AO789)))</x:f>
      </x:c>
      <x:c r="CS789" s="50" t="str">
        <x:f>IF(OR(1&gt;'Настройки'!$B$3,ISBLANK(BI789),BI789=0),"",BI789)</x:f>
      </x:c>
      <x:c r="CT789" s="50" t="str">
        <x:f>IF(OR(2&gt;'Настройки'!$B$3,ISBLANK(BJ789),BJ789=0),"",BJ789)</x:f>
      </x:c>
      <x:c r="CU789" s="50" t="str">
        <x:f>IF(OR(3&gt;'Настройки'!$B$3,ISBLANK(BK789),BK789=0),"",BK789)</x:f>
      </x:c>
      <x:c r="CV789" s="50" t="str">
        <x:f>IF(OR(4&gt;'Настройки'!$B$3,ISBLANK(BL789),BL789=0),"",BL789)</x:f>
      </x:c>
      <x:c r="CW789" s="50" t="str">
        <x:f>IF(OR(5&gt;'Настройки'!$B$3,ISBLANK(BM789),BM789=0),"",BM789)</x:f>
      </x:c>
      <x:c r="CX789" s="50" t="str">
        <x:f>IF(OR(6&gt;'Настройки'!$B$3,ISBLANK(BN789),BN789=0),"",BN789)</x:f>
      </x:c>
      <x:c r="CY789" s="50" t="str">
        <x:f>IF(OR(7&gt;'Настройки'!$B$3,ISBLANK(BO789),BO789=0),"",BO789)</x:f>
      </x:c>
      <x:c r="CZ789" s="50" t="str">
        <x:f>IF(OR(8&gt;'Настройки'!$B$3,ISBLANK(BP789),BP789=0),"",BP789)</x:f>
      </x:c>
      <x:c r="DA789" s="50" t="str">
        <x:f>IF(OR(9&gt;'Настройки'!$B$3,ISBLANK(BQ789),BQ789=0),"",BQ789)</x:f>
      </x:c>
      <x:c r="DB789" s="50" t="str">
        <x:f>IF(OR(10&gt;'Настройки'!$B$3,ISBLANK(BR789),BR789=0),"",BR789)</x:f>
      </x:c>
      <x:c r="DC789" s="50" t="str">
        <x:f>IF(OR(11&gt;'Настройки'!$B$3,ISBLANK(BS789),BS789=0),"",BS789)</x:f>
      </x:c>
      <x:c r="DD789" s="50" t="str">
        <x:f>IF(OR(12&gt;'Настройки'!$B$3,ISBLANK(BT789),BT789=0),"",BT789)</x:f>
      </x:c>
      <x:c r="DE789" s="50" t="str">
        <x:f>IF(OR(13&gt;'Настройки'!$B$3,ISBLANK(BU789),BU789=0),"",BU789)</x:f>
      </x:c>
      <x:c r="DF789" s="50" t="str">
        <x:f>IF(OR(14&gt;'Настройки'!$B$3,ISBLANK(BV789),BV789=0),"",BV789)</x:f>
      </x:c>
      <x:c r="DG789" s="50" t="str">
        <x:f>IF(OR(15&gt;'Настройки'!$B$3,ISBLANK(BW789),BW789=0),"",BW789)</x:f>
      </x:c>
      <x:c r="DH789" s="50" t="str">
        <x:f>IF(OR(16&gt;'Настройки'!$B$3,ISBLANK(BX789),BX789=0),"",BX789)</x:f>
      </x:c>
      <x:c r="DI789" s="50" t="str">
        <x:f>IF(OR(17&gt;'Настройки'!$B$3,ISBLANK(BY789),BY789=0),"",BY789)</x:f>
      </x:c>
      <x:c r="DJ789" s="50" t="str">
        <x:f>IF(OR(18&gt;'Настройки'!$B$3,ISBLANK(BZ789),BZ789=0),"",BZ789)</x:f>
      </x:c>
      <x:c r="DK789" s="50" t="str">
        <x:f>IF(OR(19&gt;'Настройки'!$B$3,ISBLANK(CA789),CA789=0),"",CA789)</x:f>
      </x:c>
      <x:c r="DL789" s="50" t="str">
        <x:f>IF(OR(20&gt;'Настройки'!$B$3,ISBLANK(CB789),CB789=0),"",CB789)</x:f>
      </x:c>
      <x:c r="DM789" s="50" t="str">
        <x:f>IF(OR(21&gt;'Настройки'!$B$3,ISBLANK(CC789),CC789=0),"",CC789)</x:f>
      </x:c>
      <x:c r="DN789" s="50" t="str">
        <x:f>IF(OR(22&gt;'Настройки'!$B$3,ISBLANK(CD789),CD789=0),"",CD789)</x:f>
      </x:c>
      <x:c r="DO789" s="50" t="str">
        <x:f>IF(OR(23&gt;'Настройки'!$B$3,ISBLANK(CE789),CE789=0),"",CE789)</x:f>
      </x:c>
      <x:c r="DP789" s="50" t="str">
        <x:f>IF(OR(24&gt;'Настройки'!$B$3,ISBLANK(CF789),CF789=0),"",CF789)</x:f>
      </x:c>
      <x:c r="DQ789" s="50" t="str">
        <x:f>IF(OR(25&gt;'Настройки'!$B$3,ISBLANK(CG789),CG789=0),"",CG789)</x:f>
      </x:c>
      <x:c r="DR789" s="50" t="str">
        <x:f>IF(OR(26&gt;'Настройки'!$B$3,ISBLANK(CH789),CH789=0),"",CH789)</x:f>
      </x:c>
      <x:c r="DS789" s="50" t="str">
        <x:f>IF(OR(27&gt;'Настройки'!$B$3,ISBLANK(CI789),CI789=0),"",CI789)</x:f>
      </x:c>
      <x:c r="DT789" s="50" t="str">
        <x:f>IF(OR(28&gt;'Настройки'!$B$3,ISBLANK(CJ789),CJ789=0),"",CJ789)</x:f>
      </x:c>
      <x:c r="DU789" s="50" t="str">
        <x:f>IF(OR(29&gt;'Настройки'!$B$3,ISBLANK(CK789),CK789=0),"",CK789)</x:f>
      </x:c>
      <x:c r="DV789" s="50" t="str">
        <x:f>IF(OR(30&gt;'Настройки'!$B$3,ISBLANK(CL789),CL789=0),"",CL789)</x:f>
      </x:c>
      <x:c r="DW789" s="50" t="str">
        <x:f>IF(OR(31&gt;'Настройки'!$B$3,ISBLANK(CM789),CM789=0),"",CM789)</x:f>
      </x:c>
      <x:c r="DX789" s="50" t="str">
        <x:f>IF(OR(32&gt;'Настройки'!$B$3,ISBLANK(CN789),CN789=0),"",CN789)</x:f>
      </x:c>
      <x:c r="DY789" s="50" t="str">
        <x:f>IF(OR(33&gt;'Настройки'!$B$3,ISBLANK(CO789),CO789=0),"",CO789)</x:f>
      </x:c>
      <x:c r="DZ789" s="50" t="str">
        <x:f>IF(OR(34&gt;'Настройки'!$B$3,ISBLANK(CP789),CP789=0),"",CP789)</x:f>
      </x:c>
      <x:c r="EA789" s="50" t="str">
        <x:f>IF(OR(35&gt;'Настройки'!$B$3,ISBLANK(CQ789),CQ789=0),"",CQ789)</x:f>
      </x:c>
      <x:c r="EB789" s="50" t="str">
        <x:f>IF(OR(36&gt;'Настройки'!$B$3,ISBLANK(CR789),CR789=0),"",CR789)</x:f>
      </x:c>
      <x:c r="EC789" s="50" t="str">
        <x:f>IF(A789="","",IF(OR(BB789="AZ",BB789="BZ"),10000+ROW(),IF(AZ789&gt;'Настройки'!$B$11,20000+ROW(),IF(BF789&lt;&gt;"Обычный",30000+ROW(),IF(AX789&lt;=0,40000+ROW(),"")))))</x:f>
      </x:c>
      <x:c r="ED789" s="50" t="str">
        <x:f>IF(EC789="","",COUNTIFS($EC$2:$EC$1001,"&gt;0",$EC$2:$EC$1001,"&lt;"&amp;EC789)+1)</x:f>
      </x:c>
    </x:row>
    <x:row r="790">
      <x:c r="A790" s="115"/>
      <x:c r="B790" s="115"/>
      <x:c r="C790" s="115"/>
      <x:c r="D790" s="118"/>
      <x:c r="E790" s="118"/>
      <x:c r="F790" s="118"/>
      <x:c r="G790" s="118"/>
      <x:c r="H790" s="118"/>
      <x:c r="I790" s="118"/>
      <x:c r="J790" s="118"/>
      <x:c r="K790" s="118"/>
      <x:c r="L790" s="118"/>
      <x:c r="M790" s="118"/>
      <x:c r="N790" s="118"/>
      <x:c r="O790" s="118"/>
      <x:c r="P790" s="118"/>
      <x:c r="Q790" s="118"/>
      <x:c r="R790" s="118"/>
      <x:c r="S790" s="118"/>
      <x:c r="T790" s="118"/>
      <x:c r="U790" s="118"/>
      <x:c r="V790" s="118"/>
      <x:c r="W790" s="118"/>
      <x:c r="X790" s="118"/>
      <x:c r="Y790" s="118"/>
      <x:c r="Z790" s="118"/>
      <x:c r="AA790" s="118"/>
      <x:c r="AB790" s="118"/>
      <x:c r="AC790" s="118"/>
      <x:c r="AD790" s="118"/>
      <x:c r="AE790" s="118"/>
      <x:c r="AF790" s="118"/>
      <x:c r="AG790" s="118"/>
      <x:c r="AH790" s="118"/>
      <x:c r="AI790" s="118"/>
      <x:c r="AJ790" s="118"/>
      <x:c r="AK790" s="118"/>
      <x:c r="AL790" s="118"/>
      <x:c r="AM790" s="118"/>
      <x:c r="AN790" s="118"/>
      <x:c r="AO790" s="118"/>
      <x:c r="AP790" s="115"/>
      <x:c r="AQ790" s="49" t="str">
        <x:f>IF(A790="","",COUNT(BI790:INDEX(BI790:CR790,1,'Настройки'!$B$3)))</x:f>
      </x:c>
      <x:c r="AR790" s="49" t="str">
        <x:f>IF(A790="","",SUM(BI790:INDEX(BI790:CR790,1,'Настройки'!$B$3)))</x:f>
      </x:c>
      <x:c r="AS790" s="58" t="str">
        <x:f>IF(A790="","",IF('Настройки'!$B$4="Стоимость потребления",AR790*D790,IF('Настройки'!$B$4="Количество",AR790,E790)))</x:f>
      </x:c>
      <x:c r="AT790" s="61" t="str">
        <x:f>IF(OR(A790="",AS790&lt;0,SUM($AS$2:$AS$1001)&lt;=0),"",AS790/SUM($AS$2:$AS$1001))</x:f>
      </x:c>
      <x:c r="AU790" s="61" t="str">
        <x:f>IF(OR(A790="",AS790&lt;0,SUM($AS$2:$AS$1001)&lt;=0),"",SUMIFS($AS$2:$AS$1001,$AS$2:$AS$1001,"&gt;"&amp;AS790)/SUM($AS$2:$AS$1001))</x:f>
      </x:c>
      <x:c r="AV790" s="61" t="str">
        <x:f>IF(OR(A790="",AS790&lt;0,SUM($AS$2:$AS$1001)&lt;=0),"",SUMIFS($AS$2:$AS$1001,$AS$2:$AS$1001,"&gt;="&amp;AS790)/SUM($AS$2:$AS$1001))</x:f>
      </x:c>
      <x:c r="AW790" s="49" t="str">
        <x:f>IF(A790="","",IF(SUM($AS$2:$AS$1001)&lt;=0,"Не определён",IF(AS790&lt;0,"Исключение",IF(AU790&lt;'Настройки'!$B$5,"A",IF(AU790&lt;'Настройки'!$B$6,"B","C")))))</x:f>
      </x:c>
      <x:c r="AX790" s="58" t="str">
        <x:f>IF(A790="","",IF(AQ790=0,"",AVERAGE(BI790:INDEX(BI790:CR790,1,'Настройки'!$B$3))))</x:f>
      </x:c>
      <x:c r="AY790" s="58" t="str">
        <x:f>IF(OR(A790="",AQ790=0),"",STDEVP(BI790:INDEX(BI790:CR790,1,'Настройки'!$B$3)))</x:f>
      </x:c>
      <x:c r="AZ790" s="61" t="str">
        <x:f>IF(OR(A790="",AQ790&lt;'Настройки'!$B$12,AX790&lt;=0,AND('Настройки'!$B$10="Блокировать",COUNTIF(F790:INDEX(F790:AO790,1,'Настройки'!$B$3),"&lt;0")&gt;0)),"",AY790/ABS(AX790))</x:f>
      </x:c>
      <x:c r="BA790" s="49" t="str">
        <x:f>IF(A790="","",IF(AND('Настройки'!$B$10="Блокировать",COUNTIF(F790:INDEX(F790:AO790,1,'Настройки'!$B$3),"&lt;0")&gt;0),"Не определён",IF(AQ790&lt;'Настройки'!$B$12,"Не определён",IF(AX790=0,"Нет спроса",IF(AX790&lt;0,"Не определён",IF(AZ790&lt;='Настройки'!$B$7,"X",IF(AZ790&lt;='Настройки'!$B$8,"Y","Z")))))))</x:f>
      </x:c>
      <x:c r="BB790" s="49" t="str">
        <x:f>IF(OR(A790="",LEN(AW790)&lt;&gt;1,LEN(BA790)&lt;&gt;1),"",AW790&amp;BA790)</x:f>
      </x:c>
      <x:c r="BC790" s="61" t="str">
        <x:f>IF(OR(A790="",AQ790=0),"",(COUNT(BI790:INDEX(BI790:CR790,1,'Настройки'!$B$3))-COUNT(CS790:INDEX(CS790:EB790,1,'Настройки'!$B$3)))/AQ790)</x:f>
      </x:c>
      <x:c r="BD790" s="64" t="str">
        <x:f>IF(OR(A790="",COUNT(CS790:INDEX(CS790:EB790,1,'Настройки'!$B$3))=0),"",AQ790/COUNT(CS790:INDEX(CS790:EB790,1,'Настройки'!$B$3)))</x:f>
      </x:c>
      <x:c r="BE790" s="64" t="str">
        <x:f>IF(OR(A790="",COUNT(CS790:INDEX(CS790:EB790,1,'Настройки'!$B$3))=0),"",IF(AVERAGE(CS790:INDEX(CS790:EB790,1,'Настройки'!$B$3))=0,"",(STDEVP(CS790:INDEX(CS790:EB790,1,'Настройки'!$B$3))/ABS(AVERAGE(CS790:INDEX(CS790:EB790,1,'Настройки'!$B$3))))^2))</x:f>
      </x:c>
      <x:c r="BF790" s="49" t="str">
        <x:f>IF(A790="","",IF(AQ790&lt;3,"Недостаточно",IF(AQ790&lt;6,"Предварительный","Обычный")))</x:f>
      </x:c>
      <x:c r="BG790" s="49" t="str">
        <x:f>IF(A790="","",IF(COUNTIF(F790:INDEX(F790:AO790,1,'Настройки'!$B$3),"&lt;0")&gt;0,IF('Настройки'!$B$10="Блокировать","Отрицательный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"),"")&amp;IF(AQ790&lt;3,"Недостаточно истории. ",IF(AQ790&lt;6,"Предварительная классификация. ",""))&amp;IF(AX790=0,"Нет спроса за горизонт. ","")&amp;IF(AZ790&gt;'Настройки'!$B$11,"Экстремальная вариативность. ",""))</x:f>
      </x:c>
      <x:c r="BH790" s="49" t="str">
        <x:f>IF(A790="","",IFERROR(VLOOKUP(BB790,'Настройки'!$D$3:$E$11,2,FALSE),"Сначала проверьте исходные данные и историю спроса.")&amp;" Уточните срок поставки, MOQ и критичность.")</x:f>
      </x:c>
      <x:c r="BI790" s="50" t="str">
        <x:f>IF(1&gt;'Настройки'!$B$3,"",IF(ISBLANK(F790),IF('Настройки'!$B$9="Нулевой спрос",0,""),IF(F790&lt;0,IF('Настройки'!$B$10="Исключить","",IF('Настройки'!$B$10="Абсолютные значения",ABS(F790),F790)),F790)))</x:f>
      </x:c>
      <x:c r="BJ790" s="50" t="str">
        <x:f>IF(2&gt;'Настройки'!$B$3,"",IF(ISBLANK(G790),IF('Настройки'!$B$9="Нулевой спрос",0,""),IF(G790&lt;0,IF('Настройки'!$B$10="Исключить","",IF('Настройки'!$B$10="Абсолютные значения",ABS(G790),G790)),G790)))</x:f>
      </x:c>
      <x:c r="BK790" s="50" t="str">
        <x:f>IF(3&gt;'Настройки'!$B$3,"",IF(ISBLANK(H790),IF('Настройки'!$B$9="Нулевой спрос",0,""),IF(H790&lt;0,IF('Настройки'!$B$10="Исключить","",IF('Настройки'!$B$10="Абсолютные значения",ABS(H790),H790)),H790)))</x:f>
      </x:c>
      <x:c r="BL790" s="50" t="str">
        <x:f>IF(4&gt;'Настройки'!$B$3,"",IF(ISBLANK(I790),IF('Настройки'!$B$9="Нулевой спрос",0,""),IF(I790&lt;0,IF('Настройки'!$B$10="Исключить","",IF('Настройки'!$B$10="Абсолютные значения",ABS(I790),I790)),I790)))</x:f>
      </x:c>
      <x:c r="BM790" s="50" t="str">
        <x:f>IF(5&gt;'Настройки'!$B$3,"",IF(ISBLANK(J790),IF('Настройки'!$B$9="Нулевой спрос",0,""),IF(J790&lt;0,IF('Настройки'!$B$10="Исключить","",IF('Настройки'!$B$10="Абсолютные значения",ABS(J790),J790)),J790)))</x:f>
      </x:c>
      <x:c r="BN790" s="50" t="str">
        <x:f>IF(6&gt;'Настройки'!$B$3,"",IF(ISBLANK(K790),IF('Настройки'!$B$9="Нулевой спрос",0,""),IF(K790&lt;0,IF('Настройки'!$B$10="Исключить","",IF('Настройки'!$B$10="Абсолютные значения",ABS(K790),K790)),K790)))</x:f>
      </x:c>
      <x:c r="BO790" s="50" t="str">
        <x:f>IF(7&gt;'Настройки'!$B$3,"",IF(ISBLANK(L790),IF('Настройки'!$B$9="Нулевой спрос",0,""),IF(L790&lt;0,IF('Настройки'!$B$10="Исключить","",IF('Настройки'!$B$10="Абсолютные значения",ABS(L790),L790)),L790)))</x:f>
      </x:c>
      <x:c r="BP790" s="50" t="str">
        <x:f>IF(8&gt;'Настройки'!$B$3,"",IF(ISBLANK(M790),IF('Настройки'!$B$9="Нулевой спрос",0,""),IF(M790&lt;0,IF('Настройки'!$B$10="Исключить","",IF('Настройки'!$B$10="Абсолютные значения",ABS(M790),M790)),M790)))</x:f>
      </x:c>
      <x:c r="BQ790" s="50" t="str">
        <x:f>IF(9&gt;'Настройки'!$B$3,"",IF(ISBLANK(N790),IF('Настройки'!$B$9="Нулевой спрос",0,""),IF(N790&lt;0,IF('Настройки'!$B$10="Исключить","",IF('Настройки'!$B$10="Абсолютные значения",ABS(N790),N790)),N790)))</x:f>
      </x:c>
      <x:c r="BR790" s="50" t="str">
        <x:f>IF(10&gt;'Настройки'!$B$3,"",IF(ISBLANK(O790),IF('Настройки'!$B$9="Нулевой спрос",0,""),IF(O790&lt;0,IF('Настройки'!$B$10="Исключить","",IF('Настройки'!$B$10="Абсолютные значения",ABS(O790),O790)),O790)))</x:f>
      </x:c>
      <x:c r="BS790" s="50" t="str">
        <x:f>IF(11&gt;'Настройки'!$B$3,"",IF(ISBLANK(P790),IF('Настройки'!$B$9="Нулевой спрос",0,""),IF(P790&lt;0,IF('Настройки'!$B$10="Исключить","",IF('Настройки'!$B$10="Абсолютные значения",ABS(P790),P790)),P790)))</x:f>
      </x:c>
      <x:c r="BT790" s="50" t="str">
        <x:f>IF(12&gt;'Настройки'!$B$3,"",IF(ISBLANK(Q790),IF('Настройки'!$B$9="Нулевой спрос",0,""),IF(Q790&lt;0,IF('Настройки'!$B$10="Исключить","",IF('Настройки'!$B$10="Абсолютные значения",ABS(Q790),Q790)),Q790)))</x:f>
      </x:c>
      <x:c r="BU790" s="50" t="str">
        <x:f>IF(13&gt;'Настройки'!$B$3,"",IF(ISBLANK(R790),IF('Настройки'!$B$9="Нулевой спрос",0,""),IF(R790&lt;0,IF('Настройки'!$B$10="Исключить","",IF('Настройки'!$B$10="Абсолютные значения",ABS(R790),R790)),R790)))</x:f>
      </x:c>
      <x:c r="BV790" s="50" t="str">
        <x:f>IF(14&gt;'Настройки'!$B$3,"",IF(ISBLANK(S790),IF('Настройки'!$B$9="Нулевой спрос",0,""),IF(S790&lt;0,IF('Настройки'!$B$10="Исключить","",IF('Настройки'!$B$10="Абсолютные значения",ABS(S790),S790)),S790)))</x:f>
      </x:c>
      <x:c r="BW790" s="50" t="str">
        <x:f>IF(15&gt;'Настройки'!$B$3,"",IF(ISBLANK(T790),IF('Настройки'!$B$9="Нулевой спрос",0,""),IF(T790&lt;0,IF('Настройки'!$B$10="Исключить","",IF('Настройки'!$B$10="Абсолютные значения",ABS(T790),T790)),T790)))</x:f>
      </x:c>
      <x:c r="BX790" s="50" t="str">
        <x:f>IF(16&gt;'Настройки'!$B$3,"",IF(ISBLANK(U790),IF('Настройки'!$B$9="Нулевой спрос",0,""),IF(U790&lt;0,IF('Настройки'!$B$10="Исключить","",IF('Настройки'!$B$10="Абсолютные значения",ABS(U790),U790)),U790)))</x:f>
      </x:c>
      <x:c r="BY790" s="50" t="str">
        <x:f>IF(17&gt;'Настройки'!$B$3,"",IF(ISBLANK(V790),IF('Настройки'!$B$9="Нулевой спрос",0,""),IF(V790&lt;0,IF('Настройки'!$B$10="Исключить","",IF('Настройки'!$B$10="Абсолютные значения",ABS(V790),V790)),V790)))</x:f>
      </x:c>
      <x:c r="BZ790" s="50" t="str">
        <x:f>IF(18&gt;'Настройки'!$B$3,"",IF(ISBLANK(W790),IF('Настройки'!$B$9="Нулевой спрос",0,""),IF(W790&lt;0,IF('Настройки'!$B$10="Исключить","",IF('Настройки'!$B$10="Абсолютные значения",ABS(W790),W790)),W790)))</x:f>
      </x:c>
      <x:c r="CA790" s="50" t="str">
        <x:f>IF(19&gt;'Настройки'!$B$3,"",IF(ISBLANK(X790),IF('Настройки'!$B$9="Нулевой спрос",0,""),IF(X790&lt;0,IF('Настройки'!$B$10="Исключить","",IF('Настройки'!$B$10="Абсолютные значения",ABS(X790),X790)),X790)))</x:f>
      </x:c>
      <x:c r="CB790" s="50" t="str">
        <x:f>IF(20&gt;'Настройки'!$B$3,"",IF(ISBLANK(Y790),IF('Настройки'!$B$9="Нулевой спрос",0,""),IF(Y790&lt;0,IF('Настройки'!$B$10="Исключить","",IF('Настройки'!$B$10="Абсолютные значения",ABS(Y790),Y790)),Y790)))</x:f>
      </x:c>
      <x:c r="CC790" s="50" t="str">
        <x:f>IF(21&gt;'Настройки'!$B$3,"",IF(ISBLANK(Z790),IF('Настройки'!$B$9="Нулевой спрос",0,""),IF(Z790&lt;0,IF('Настройки'!$B$10="Исключить","",IF('Настройки'!$B$10="Абсолютные значения",ABS(Z790),Z790)),Z790)))</x:f>
      </x:c>
      <x:c r="CD790" s="50" t="str">
        <x:f>IF(22&gt;'Настройки'!$B$3,"",IF(ISBLANK(AA790),IF('Настройки'!$B$9="Нулевой спрос",0,""),IF(AA790&lt;0,IF('Настройки'!$B$10="Исключить","",IF('Настройки'!$B$10="Абсолютные значения",ABS(AA790),AA790)),AA790)))</x:f>
      </x:c>
      <x:c r="CE790" s="50" t="str">
        <x:f>IF(23&gt;'Настройки'!$B$3,"",IF(ISBLANK(AB790),IF('Настройки'!$B$9="Нулевой спрос",0,""),IF(AB790&lt;0,IF('Настройки'!$B$10="Исключить","",IF('Настройки'!$B$10="Абсолютные значения",ABS(AB790),AB790)),AB790)))</x:f>
      </x:c>
      <x:c r="CF790" s="50" t="str">
        <x:f>IF(24&gt;'Настройки'!$B$3,"",IF(ISBLANK(AC790),IF('Настройки'!$B$9="Нулевой спрос",0,""),IF(AC790&lt;0,IF('Настройки'!$B$10="Исключить","",IF('Настройки'!$B$10="Абсолютные значения",ABS(AC790),AC790)),AC790)))</x:f>
      </x:c>
      <x:c r="CG790" s="50" t="str">
        <x:f>IF(25&gt;'Настройки'!$B$3,"",IF(ISBLANK(AD790),IF('Настройки'!$B$9="Нулевой спрос",0,""),IF(AD790&lt;0,IF('Настройки'!$B$10="Исключить","",IF('Настройки'!$B$10="Абсолютные значения",ABS(AD790),AD790)),AD790)))</x:f>
      </x:c>
      <x:c r="CH790" s="50" t="str">
        <x:f>IF(26&gt;'Настройки'!$B$3,"",IF(ISBLANK(AE790),IF('Настройки'!$B$9="Нулевой спрос",0,""),IF(AE790&lt;0,IF('Настройки'!$B$10="Исключить","",IF('Настройки'!$B$10="Абсолютные значения",ABS(AE790),AE790)),AE790)))</x:f>
      </x:c>
      <x:c r="CI790" s="50" t="str">
        <x:f>IF(27&gt;'Настройки'!$B$3,"",IF(ISBLANK(AF790),IF('Настройки'!$B$9="Нулевой спрос",0,""),IF(AF790&lt;0,IF('Настройки'!$B$10="Исключить","",IF('Настройки'!$B$10="Абсолютные значения",ABS(AF790),AF790)),AF790)))</x:f>
      </x:c>
      <x:c r="CJ790" s="50" t="str">
        <x:f>IF(28&gt;'Настройки'!$B$3,"",IF(ISBLANK(AG790),IF('Настройки'!$B$9="Нулевой спрос",0,""),IF(AG790&lt;0,IF('Настройки'!$B$10="Исключить","",IF('Настройки'!$B$10="Абсолютные значения",ABS(AG790),AG790)),AG790)))</x:f>
      </x:c>
      <x:c r="CK790" s="50" t="str">
        <x:f>IF(29&gt;'Настройки'!$B$3,"",IF(ISBLANK(AH790),IF('Настройки'!$B$9="Нулевой спрос",0,""),IF(AH790&lt;0,IF('Настройки'!$B$10="Исключить","",IF('Настройки'!$B$10="Абсолютные значения",ABS(AH790),AH790)),AH790)))</x:f>
      </x:c>
      <x:c r="CL790" s="50" t="str">
        <x:f>IF(30&gt;'Настройки'!$B$3,"",IF(ISBLANK(AI790),IF('Настройки'!$B$9="Нулевой спрос",0,""),IF(AI790&lt;0,IF('Настройки'!$B$10="Исключить","",IF('Настройки'!$B$10="Абсолютные значения",ABS(AI790),AI790)),AI790)))</x:f>
      </x:c>
      <x:c r="CM790" s="50" t="str">
        <x:f>IF(31&gt;'Настройки'!$B$3,"",IF(ISBLANK(AJ790),IF('Настройки'!$B$9="Нулевой спрос",0,""),IF(AJ790&lt;0,IF('Настройки'!$B$10="Исключить","",IF('Настройки'!$B$10="Абсолютные значения",ABS(AJ790),AJ790)),AJ790)))</x:f>
      </x:c>
      <x:c r="CN790" s="50" t="str">
        <x:f>IF(32&gt;'Настройки'!$B$3,"",IF(ISBLANK(AK790),IF('Настройки'!$B$9="Нулевой спрос",0,""),IF(AK790&lt;0,IF('Настройки'!$B$10="Исключить","",IF('Настройки'!$B$10="Абсолютные значения",ABS(AK790),AK790)),AK790)))</x:f>
      </x:c>
      <x:c r="CO790" s="50" t="str">
        <x:f>IF(33&gt;'Настройки'!$B$3,"",IF(ISBLANK(AL790),IF('Настройки'!$B$9="Нулевой спрос",0,""),IF(AL790&lt;0,IF('Настройки'!$B$10="Исключить","",IF('Настройки'!$B$10="Абсолютные значения",ABS(AL790),AL790)),AL790)))</x:f>
      </x:c>
      <x:c r="CP790" s="50" t="str">
        <x:f>IF(34&gt;'Настройки'!$B$3,"",IF(ISBLANK(AM790),IF('Настройки'!$B$9="Нулевой спрос",0,""),IF(AM790&lt;0,IF('Настройки'!$B$10="Исключить","",IF('Настройки'!$B$10="Абсолютные значения",ABS(AM790),AM790)),AM790)))</x:f>
      </x:c>
      <x:c r="CQ790" s="50" t="str">
        <x:f>IF(35&gt;'Настройки'!$B$3,"",IF(ISBLANK(AN790),IF('Настройки'!$B$9="Нулевой спрос",0,""),IF(AN790&lt;0,IF('Настройки'!$B$10="Исключить","",IF('Настройки'!$B$10="Абсолютные значения",ABS(AN790),AN790)),AN790)))</x:f>
      </x:c>
      <x:c r="CR790" s="50" t="str">
        <x:f>IF(36&gt;'Настройки'!$B$3,"",IF(ISBLANK(AO790),IF('Настройки'!$B$9="Нулевой спрос",0,""),IF(AO790&lt;0,IF('Настройки'!$B$10="Исключить","",IF('Настройки'!$B$10="Абсолютные значения",ABS(AO790),AO790)),AO790)))</x:f>
      </x:c>
      <x:c r="CS790" s="50" t="str">
        <x:f>IF(OR(1&gt;'Настройки'!$B$3,ISBLANK(BI790),BI790=0),"",BI790)</x:f>
      </x:c>
      <x:c r="CT790" s="50" t="str">
        <x:f>IF(OR(2&gt;'Настройки'!$B$3,ISBLANK(BJ790),BJ790=0),"",BJ790)</x:f>
      </x:c>
      <x:c r="CU790" s="50" t="str">
        <x:f>IF(OR(3&gt;'Настройки'!$B$3,ISBLANK(BK790),BK790=0),"",BK790)</x:f>
      </x:c>
      <x:c r="CV790" s="50" t="str">
        <x:f>IF(OR(4&gt;'Настройки'!$B$3,ISBLANK(BL790),BL790=0),"",BL790)</x:f>
      </x:c>
      <x:c r="CW790" s="50" t="str">
        <x:f>IF(OR(5&gt;'Настройки'!$B$3,ISBLANK(BM790),BM790=0),"",BM790)</x:f>
      </x:c>
      <x:c r="CX790" s="50" t="str">
        <x:f>IF(OR(6&gt;'Настройки'!$B$3,ISBLANK(BN790),BN790=0),"",BN790)</x:f>
      </x:c>
      <x:c r="CY790" s="50" t="str">
        <x:f>IF(OR(7&gt;'Настройки'!$B$3,ISBLANK(BO790),BO790=0),"",BO790)</x:f>
      </x:c>
      <x:c r="CZ790" s="50" t="str">
        <x:f>IF(OR(8&gt;'Настройки'!$B$3,ISBLANK(BP790),BP790=0),"",BP790)</x:f>
      </x:c>
      <x:c r="DA790" s="50" t="str">
        <x:f>IF(OR(9&gt;'Настройки'!$B$3,ISBLANK(BQ790),BQ790=0),"",BQ790)</x:f>
      </x:c>
      <x:c r="DB790" s="50" t="str">
        <x:f>IF(OR(10&gt;'Настройки'!$B$3,ISBLANK(BR790),BR790=0),"",BR790)</x:f>
      </x:c>
      <x:c r="DC790" s="50" t="str">
        <x:f>IF(OR(11&gt;'Настройки'!$B$3,ISBLANK(BS790),BS790=0),"",BS790)</x:f>
      </x:c>
      <x:c r="DD790" s="50" t="str">
        <x:f>IF(OR(12&gt;'Настройки'!$B$3,ISBLANK(BT790),BT790=0),"",BT790)</x:f>
      </x:c>
      <x:c r="DE790" s="50" t="str">
        <x:f>IF(OR(13&gt;'Настройки'!$B$3,ISBLANK(BU790),BU790=0),"",BU790)</x:f>
      </x:c>
      <x:c r="DF790" s="50" t="str">
        <x:f>IF(OR(14&gt;'Настройки'!$B$3,ISBLANK(BV790),BV790=0),"",BV790)</x:f>
      </x:c>
      <x:c r="DG790" s="50" t="str">
        <x:f>IF(OR(15&gt;'Настройки'!$B$3,ISBLANK(BW790),BW790=0),"",BW790)</x:f>
      </x:c>
      <x:c r="DH790" s="50" t="str">
        <x:f>IF(OR(16&gt;'Настройки'!$B$3,ISBLANK(BX790),BX790=0),"",BX790)</x:f>
      </x:c>
      <x:c r="DI790" s="50" t="str">
        <x:f>IF(OR(17&gt;'Настройки'!$B$3,ISBLANK(BY790),BY790=0),"",BY790)</x:f>
      </x:c>
      <x:c r="DJ790" s="50" t="str">
        <x:f>IF(OR(18&gt;'Настройки'!$B$3,ISBLANK(BZ790),BZ790=0),"",BZ790)</x:f>
      </x:c>
      <x:c r="DK790" s="50" t="str">
        <x:f>IF(OR(19&gt;'Настройки'!$B$3,ISBLANK(CA790),CA790=0),"",CA790)</x:f>
      </x:c>
      <x:c r="DL790" s="50" t="str">
        <x:f>IF(OR(20&gt;'Настройки'!$B$3,ISBLANK(CB790),CB790=0),"",CB790)</x:f>
      </x:c>
      <x:c r="DM790" s="50" t="str">
        <x:f>IF(OR(21&gt;'Настройки'!$B$3,ISBLANK(CC790),CC790=0),"",CC790)</x:f>
      </x:c>
      <x:c r="DN790" s="50" t="str">
        <x:f>IF(OR(22&gt;'Настройки'!$B$3,ISBLANK(CD790),CD790=0),"",CD790)</x:f>
      </x:c>
      <x:c r="DO790" s="50" t="str">
        <x:f>IF(OR(23&gt;'Настройки'!$B$3,ISBLANK(CE790),CE790=0),"",CE790)</x:f>
      </x:c>
      <x:c r="DP790" s="50" t="str">
        <x:f>IF(OR(24&gt;'Настройки'!$B$3,ISBLANK(CF790),CF790=0),"",CF790)</x:f>
      </x:c>
      <x:c r="DQ790" s="50" t="str">
        <x:f>IF(OR(25&gt;'Настройки'!$B$3,ISBLANK(CG790),CG790=0),"",CG790)</x:f>
      </x:c>
      <x:c r="DR790" s="50" t="str">
        <x:f>IF(OR(26&gt;'Настройки'!$B$3,ISBLANK(CH790),CH790=0),"",CH790)</x:f>
      </x:c>
      <x:c r="DS790" s="50" t="str">
        <x:f>IF(OR(27&gt;'Настройки'!$B$3,ISBLANK(CI790),CI790=0),"",CI790)</x:f>
      </x:c>
      <x:c r="DT790" s="50" t="str">
        <x:f>IF(OR(28&gt;'Настройки'!$B$3,ISBLANK(CJ790),CJ790=0),"",CJ790)</x:f>
      </x:c>
      <x:c r="DU790" s="50" t="str">
        <x:f>IF(OR(29&gt;'Настройки'!$B$3,ISBLANK(CK790),CK790=0),"",CK790)</x:f>
      </x:c>
      <x:c r="DV790" s="50" t="str">
        <x:f>IF(OR(30&gt;'Настройки'!$B$3,ISBLANK(CL790),CL790=0),"",CL790)</x:f>
      </x:c>
      <x:c r="DW790" s="50" t="str">
        <x:f>IF(OR(31&gt;'Настройки'!$B$3,ISBLANK(CM790),CM790=0),"",CM790)</x:f>
      </x:c>
      <x:c r="DX790" s="50" t="str">
        <x:f>IF(OR(32&gt;'Настройки'!$B$3,ISBLANK(CN790),CN790=0),"",CN790)</x:f>
      </x:c>
      <x:c r="DY790" s="50" t="str">
        <x:f>IF(OR(33&gt;'Настройки'!$B$3,ISBLANK(CO790),CO790=0),"",CO790)</x:f>
      </x:c>
      <x:c r="DZ790" s="50" t="str">
        <x:f>IF(OR(34&gt;'Настройки'!$B$3,ISBLANK(CP790),CP790=0),"",CP790)</x:f>
      </x:c>
      <x:c r="EA790" s="50" t="str">
        <x:f>IF(OR(35&gt;'Настройки'!$B$3,ISBLANK(CQ790),CQ790=0),"",CQ790)</x:f>
      </x:c>
      <x:c r="EB790" s="50" t="str">
        <x:f>IF(OR(36&gt;'Настройки'!$B$3,ISBLANK(CR790),CR790=0),"",CR790)</x:f>
      </x:c>
      <x:c r="EC790" s="50" t="str">
        <x:f>IF(A790="","",IF(OR(BB790="AZ",BB790="BZ"),10000+ROW(),IF(AZ790&gt;'Настройки'!$B$11,20000+ROW(),IF(BF790&lt;&gt;"Обычный",30000+ROW(),IF(AX790&lt;=0,40000+ROW(),"")))))</x:f>
      </x:c>
      <x:c r="ED790" s="50" t="str">
        <x:f>IF(EC790="","",COUNTIFS($EC$2:$EC$1001,"&gt;0",$EC$2:$EC$1001,"&lt;"&amp;EC790)+1)</x:f>
      </x:c>
    </x:row>
    <x:row r="791">
      <x:c r="A791" s="115"/>
      <x:c r="B791" s="115"/>
      <x:c r="C791" s="115"/>
      <x:c r="D791" s="118"/>
      <x:c r="E791" s="118"/>
      <x:c r="F791" s="118"/>
      <x:c r="G791" s="118"/>
      <x:c r="H791" s="118"/>
      <x:c r="I791" s="118"/>
      <x:c r="J791" s="118"/>
      <x:c r="K791" s="118"/>
      <x:c r="L791" s="118"/>
      <x:c r="M791" s="118"/>
      <x:c r="N791" s="118"/>
      <x:c r="O791" s="118"/>
      <x:c r="P791" s="118"/>
      <x:c r="Q791" s="118"/>
      <x:c r="R791" s="118"/>
      <x:c r="S791" s="118"/>
      <x:c r="T791" s="118"/>
      <x:c r="U791" s="118"/>
      <x:c r="V791" s="118"/>
      <x:c r="W791" s="118"/>
      <x:c r="X791" s="118"/>
      <x:c r="Y791" s="118"/>
      <x:c r="Z791" s="118"/>
      <x:c r="AA791" s="118"/>
      <x:c r="AB791" s="118"/>
      <x:c r="AC791" s="118"/>
      <x:c r="AD791" s="118"/>
      <x:c r="AE791" s="118"/>
      <x:c r="AF791" s="118"/>
      <x:c r="AG791" s="118"/>
      <x:c r="AH791" s="118"/>
      <x:c r="AI791" s="118"/>
      <x:c r="AJ791" s="118"/>
      <x:c r="AK791" s="118"/>
      <x:c r="AL791" s="118"/>
      <x:c r="AM791" s="118"/>
      <x:c r="AN791" s="118"/>
      <x:c r="AO791" s="118"/>
      <x:c r="AP791" s="115"/>
      <x:c r="AQ791" s="49" t="str">
        <x:f>IF(A791="","",COUNT(BI791:INDEX(BI791:CR791,1,'Настройки'!$B$3)))</x:f>
      </x:c>
      <x:c r="AR791" s="49" t="str">
        <x:f>IF(A791="","",SUM(BI791:INDEX(BI791:CR791,1,'Настройки'!$B$3)))</x:f>
      </x:c>
      <x:c r="AS791" s="58" t="str">
        <x:f>IF(A791="","",IF('Настройки'!$B$4="Стоимость потребления",AR791*D791,IF('Настройки'!$B$4="Количество",AR791,E791)))</x:f>
      </x:c>
      <x:c r="AT791" s="61" t="str">
        <x:f>IF(OR(A791="",AS791&lt;0,SUM($AS$2:$AS$1001)&lt;=0),"",AS791/SUM($AS$2:$AS$1001))</x:f>
      </x:c>
      <x:c r="AU791" s="61" t="str">
        <x:f>IF(OR(A791="",AS791&lt;0,SUM($AS$2:$AS$1001)&lt;=0),"",SUMIFS($AS$2:$AS$1001,$AS$2:$AS$1001,"&gt;"&amp;AS791)/SUM($AS$2:$AS$1001))</x:f>
      </x:c>
      <x:c r="AV791" s="61" t="str">
        <x:f>IF(OR(A791="",AS791&lt;0,SUM($AS$2:$AS$1001)&lt;=0),"",SUMIFS($AS$2:$AS$1001,$AS$2:$AS$1001,"&gt;="&amp;AS791)/SUM($AS$2:$AS$1001))</x:f>
      </x:c>
      <x:c r="AW791" s="49" t="str">
        <x:f>IF(A791="","",IF(SUM($AS$2:$AS$1001)&lt;=0,"Не определён",IF(AS791&lt;0,"Исключение",IF(AU791&lt;'Настройки'!$B$5,"A",IF(AU791&lt;'Настройки'!$B$6,"B","C")))))</x:f>
      </x:c>
      <x:c r="AX791" s="58" t="str">
        <x:f>IF(A791="","",IF(AQ791=0,"",AVERAGE(BI791:INDEX(BI791:CR791,1,'Настройки'!$B$3))))</x:f>
      </x:c>
      <x:c r="AY791" s="58" t="str">
        <x:f>IF(OR(A791="",AQ791=0),"",STDEVP(BI791:INDEX(BI791:CR791,1,'Настройки'!$B$3)))</x:f>
      </x:c>
      <x:c r="AZ791" s="61" t="str">
        <x:f>IF(OR(A791="",AQ791&lt;'Настройки'!$B$12,AX791&lt;=0,AND('Настройки'!$B$10="Блокировать",COUNTIF(F791:INDEX(F791:AO791,1,'Настройки'!$B$3),"&lt;0")&gt;0)),"",AY791/ABS(AX791))</x:f>
      </x:c>
      <x:c r="BA791" s="49" t="str">
        <x:f>IF(A791="","",IF(AND('Настройки'!$B$10="Блокировать",COUNTIF(F791:INDEX(F791:AO791,1,'Настройки'!$B$3),"&lt;0")&gt;0),"Не определён",IF(AQ791&lt;'Настройки'!$B$12,"Не определён",IF(AX791=0,"Нет спроса",IF(AX791&lt;0,"Не определён",IF(AZ791&lt;='Настройки'!$B$7,"X",IF(AZ791&lt;='Настройки'!$B$8,"Y","Z")))))))</x:f>
      </x:c>
      <x:c r="BB791" s="49" t="str">
        <x:f>IF(OR(A791="",LEN(AW791)&lt;&gt;1,LEN(BA791)&lt;&gt;1),"",AW791&amp;BA791)</x:f>
      </x:c>
      <x:c r="BC791" s="61" t="str">
        <x:f>IF(OR(A791="",AQ791=0),"",(COUNT(BI791:INDEX(BI791:CR791,1,'Настройки'!$B$3))-COUNT(CS791:INDEX(CS791:EB791,1,'Настройки'!$B$3)))/AQ791)</x:f>
      </x:c>
      <x:c r="BD791" s="64" t="str">
        <x:f>IF(OR(A791="",COUNT(CS791:INDEX(CS791:EB791,1,'Настройки'!$B$3))=0),"",AQ791/COUNT(CS791:INDEX(CS791:EB791,1,'Настройки'!$B$3)))</x:f>
      </x:c>
      <x:c r="BE791" s="64" t="str">
        <x:f>IF(OR(A791="",COUNT(CS791:INDEX(CS791:EB791,1,'Настройки'!$B$3))=0),"",IF(AVERAGE(CS791:INDEX(CS791:EB791,1,'Настройки'!$B$3))=0,"",(STDEVP(CS791:INDEX(CS791:EB791,1,'Настройки'!$B$3))/ABS(AVERAGE(CS791:INDEX(CS791:EB791,1,'Настройки'!$B$3))))^2))</x:f>
      </x:c>
      <x:c r="BF791" s="49" t="str">
        <x:f>IF(A791="","",IF(AQ791&lt;3,"Недостаточно",IF(AQ791&lt;6,"Предварительный","Обычный")))</x:f>
      </x:c>
      <x:c r="BG791" s="49" t="str">
        <x:f>IF(A791="","",IF(COUNTIF(F791:INDEX(F791:AO791,1,'Настройки'!$B$3),"&lt;0")&gt;0,IF('Настройки'!$B$10="Блокировать","Отрицательный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"),"")&amp;IF(AQ791&lt;3,"Недостаточно истории. ",IF(AQ791&lt;6,"Предварительная классификация. ",""))&amp;IF(AX791=0,"Нет спроса за горизонт. ","")&amp;IF(AZ791&gt;'Настройки'!$B$11,"Экстремальная вариативность. ",""))</x:f>
      </x:c>
      <x:c r="BH791" s="49" t="str">
        <x:f>IF(A791="","",IFERROR(VLOOKUP(BB791,'Настройки'!$D$3:$E$11,2,FALSE),"Сначала проверьте исходные данные и историю спроса.")&amp;" Уточните срок поставки, MOQ и критичность.")</x:f>
      </x:c>
      <x:c r="BI791" s="50" t="str">
        <x:f>IF(1&gt;'Настройки'!$B$3,"",IF(ISBLANK(F791),IF('Настройки'!$B$9="Нулевой спрос",0,""),IF(F791&lt;0,IF('Настройки'!$B$10="Исключить","",IF('Настройки'!$B$10="Абсолютные значения",ABS(F791),F791)),F791)))</x:f>
      </x:c>
      <x:c r="BJ791" s="50" t="str">
        <x:f>IF(2&gt;'Настройки'!$B$3,"",IF(ISBLANK(G791),IF('Настройки'!$B$9="Нулевой спрос",0,""),IF(G791&lt;0,IF('Настройки'!$B$10="Исключить","",IF('Настройки'!$B$10="Абсолютные значения",ABS(G791),G791)),G791)))</x:f>
      </x:c>
      <x:c r="BK791" s="50" t="str">
        <x:f>IF(3&gt;'Настройки'!$B$3,"",IF(ISBLANK(H791),IF('Настройки'!$B$9="Нулевой спрос",0,""),IF(H791&lt;0,IF('Настройки'!$B$10="Исключить","",IF('Настройки'!$B$10="Абсолютные значения",ABS(H791),H791)),H791)))</x:f>
      </x:c>
      <x:c r="BL791" s="50" t="str">
        <x:f>IF(4&gt;'Настройки'!$B$3,"",IF(ISBLANK(I791),IF('Настройки'!$B$9="Нулевой спрос",0,""),IF(I791&lt;0,IF('Настройки'!$B$10="Исключить","",IF('Настройки'!$B$10="Абсолютные значения",ABS(I791),I791)),I791)))</x:f>
      </x:c>
      <x:c r="BM791" s="50" t="str">
        <x:f>IF(5&gt;'Настройки'!$B$3,"",IF(ISBLANK(J791),IF('Настройки'!$B$9="Нулевой спрос",0,""),IF(J791&lt;0,IF('Настройки'!$B$10="Исключить","",IF('Настройки'!$B$10="Абсолютные значения",ABS(J791),J791)),J791)))</x:f>
      </x:c>
      <x:c r="BN791" s="50" t="str">
        <x:f>IF(6&gt;'Настройки'!$B$3,"",IF(ISBLANK(K791),IF('Настройки'!$B$9="Нулевой спрос",0,""),IF(K791&lt;0,IF('Настройки'!$B$10="Исключить","",IF('Настройки'!$B$10="Абсолютные значения",ABS(K791),K791)),K791)))</x:f>
      </x:c>
      <x:c r="BO791" s="50" t="str">
        <x:f>IF(7&gt;'Настройки'!$B$3,"",IF(ISBLANK(L791),IF('Настройки'!$B$9="Нулевой спрос",0,""),IF(L791&lt;0,IF('Настройки'!$B$10="Исключить","",IF('Настройки'!$B$10="Абсолютные значения",ABS(L791),L791)),L791)))</x:f>
      </x:c>
      <x:c r="BP791" s="50" t="str">
        <x:f>IF(8&gt;'Настройки'!$B$3,"",IF(ISBLANK(M791),IF('Настройки'!$B$9="Нулевой спрос",0,""),IF(M791&lt;0,IF('Настройки'!$B$10="Исключить","",IF('Настройки'!$B$10="Абсолютные значения",ABS(M791),M791)),M791)))</x:f>
      </x:c>
      <x:c r="BQ791" s="50" t="str">
        <x:f>IF(9&gt;'Настройки'!$B$3,"",IF(ISBLANK(N791),IF('Настройки'!$B$9="Нулевой спрос",0,""),IF(N791&lt;0,IF('Настройки'!$B$10="Исключить","",IF('Настройки'!$B$10="Абсолютные значения",ABS(N791),N791)),N791)))</x:f>
      </x:c>
      <x:c r="BR791" s="50" t="str">
        <x:f>IF(10&gt;'Настройки'!$B$3,"",IF(ISBLANK(O791),IF('Настройки'!$B$9="Нулевой спрос",0,""),IF(O791&lt;0,IF('Настройки'!$B$10="Исключить","",IF('Настройки'!$B$10="Абсолютные значения",ABS(O791),O791)),O791)))</x:f>
      </x:c>
      <x:c r="BS791" s="50" t="str">
        <x:f>IF(11&gt;'Настройки'!$B$3,"",IF(ISBLANK(P791),IF('Настройки'!$B$9="Нулевой спрос",0,""),IF(P791&lt;0,IF('Настройки'!$B$10="Исключить","",IF('Настройки'!$B$10="Абсолютные значения",ABS(P791),P791)),P791)))</x:f>
      </x:c>
      <x:c r="BT791" s="50" t="str">
        <x:f>IF(12&gt;'Настройки'!$B$3,"",IF(ISBLANK(Q791),IF('Настройки'!$B$9="Нулевой спрос",0,""),IF(Q791&lt;0,IF('Настройки'!$B$10="Исключить","",IF('Настройки'!$B$10="Абсолютные значения",ABS(Q791),Q791)),Q791)))</x:f>
      </x:c>
      <x:c r="BU791" s="50" t="str">
        <x:f>IF(13&gt;'Настройки'!$B$3,"",IF(ISBLANK(R791),IF('Настройки'!$B$9="Нулевой спрос",0,""),IF(R791&lt;0,IF('Настройки'!$B$10="Исключить","",IF('Настройки'!$B$10="Абсолютные значения",ABS(R791),R791)),R791)))</x:f>
      </x:c>
      <x:c r="BV791" s="50" t="str">
        <x:f>IF(14&gt;'Настройки'!$B$3,"",IF(ISBLANK(S791),IF('Настройки'!$B$9="Нулевой спрос",0,""),IF(S791&lt;0,IF('Настройки'!$B$10="Исключить","",IF('Настройки'!$B$10="Абсолютные значения",ABS(S791),S791)),S791)))</x:f>
      </x:c>
      <x:c r="BW791" s="50" t="str">
        <x:f>IF(15&gt;'Настройки'!$B$3,"",IF(ISBLANK(T791),IF('Настройки'!$B$9="Нулевой спрос",0,""),IF(T791&lt;0,IF('Настройки'!$B$10="Исключить","",IF('Настройки'!$B$10="Абсолютные значения",ABS(T791),T791)),T791)))</x:f>
      </x:c>
      <x:c r="BX791" s="50" t="str">
        <x:f>IF(16&gt;'Настройки'!$B$3,"",IF(ISBLANK(U791),IF('Настройки'!$B$9="Нулевой спрос",0,""),IF(U791&lt;0,IF('Настройки'!$B$10="Исключить","",IF('Настройки'!$B$10="Абсолютные значения",ABS(U791),U791)),U791)))</x:f>
      </x:c>
      <x:c r="BY791" s="50" t="str">
        <x:f>IF(17&gt;'Настройки'!$B$3,"",IF(ISBLANK(V791),IF('Настройки'!$B$9="Нулевой спрос",0,""),IF(V791&lt;0,IF('Настройки'!$B$10="Исключить","",IF('Настройки'!$B$10="Абсолютные значения",ABS(V791),V791)),V791)))</x:f>
      </x:c>
      <x:c r="BZ791" s="50" t="str">
        <x:f>IF(18&gt;'Настройки'!$B$3,"",IF(ISBLANK(W791),IF('Настройки'!$B$9="Нулевой спрос",0,""),IF(W791&lt;0,IF('Настройки'!$B$10="Исключить","",IF('Настройки'!$B$10="Абсолютные значения",ABS(W791),W791)),W791)))</x:f>
      </x:c>
      <x:c r="CA791" s="50" t="str">
        <x:f>IF(19&gt;'Настройки'!$B$3,"",IF(ISBLANK(X791),IF('Настройки'!$B$9="Нулевой спрос",0,""),IF(X791&lt;0,IF('Настройки'!$B$10="Исключить","",IF('Настройки'!$B$10="Абсолютные значения",ABS(X791),X791)),X791)))</x:f>
      </x:c>
      <x:c r="CB791" s="50" t="str">
        <x:f>IF(20&gt;'Настройки'!$B$3,"",IF(ISBLANK(Y791),IF('Настройки'!$B$9="Нулевой спрос",0,""),IF(Y791&lt;0,IF('Настройки'!$B$10="Исключить","",IF('Настройки'!$B$10="Абсолютные значения",ABS(Y791),Y791)),Y791)))</x:f>
      </x:c>
      <x:c r="CC791" s="50" t="str">
        <x:f>IF(21&gt;'Настройки'!$B$3,"",IF(ISBLANK(Z791),IF('Настройки'!$B$9="Нулевой спрос",0,""),IF(Z791&lt;0,IF('Настройки'!$B$10="Исключить","",IF('Настройки'!$B$10="Абсолютные значения",ABS(Z791),Z791)),Z791)))</x:f>
      </x:c>
      <x:c r="CD791" s="50" t="str">
        <x:f>IF(22&gt;'Настройки'!$B$3,"",IF(ISBLANK(AA791),IF('Настройки'!$B$9="Нулевой спрос",0,""),IF(AA791&lt;0,IF('Настройки'!$B$10="Исключить","",IF('Настройки'!$B$10="Абсолютные значения",ABS(AA791),AA791)),AA791)))</x:f>
      </x:c>
      <x:c r="CE791" s="50" t="str">
        <x:f>IF(23&gt;'Настройки'!$B$3,"",IF(ISBLANK(AB791),IF('Настройки'!$B$9="Нулевой спрос",0,""),IF(AB791&lt;0,IF('Настройки'!$B$10="Исключить","",IF('Настройки'!$B$10="Абсолютные значения",ABS(AB791),AB791)),AB791)))</x:f>
      </x:c>
      <x:c r="CF791" s="50" t="str">
        <x:f>IF(24&gt;'Настройки'!$B$3,"",IF(ISBLANK(AC791),IF('Настройки'!$B$9="Нулевой спрос",0,""),IF(AC791&lt;0,IF('Настройки'!$B$10="Исключить","",IF('Настройки'!$B$10="Абсолютные значения",ABS(AC791),AC791)),AC791)))</x:f>
      </x:c>
      <x:c r="CG791" s="50" t="str">
        <x:f>IF(25&gt;'Настройки'!$B$3,"",IF(ISBLANK(AD791),IF('Настройки'!$B$9="Нулевой спрос",0,""),IF(AD791&lt;0,IF('Настройки'!$B$10="Исключить","",IF('Настройки'!$B$10="Абсолютные значения",ABS(AD791),AD791)),AD791)))</x:f>
      </x:c>
      <x:c r="CH791" s="50" t="str">
        <x:f>IF(26&gt;'Настройки'!$B$3,"",IF(ISBLANK(AE791),IF('Настройки'!$B$9="Нулевой спрос",0,""),IF(AE791&lt;0,IF('Настройки'!$B$10="Исключить","",IF('Настройки'!$B$10="Абсолютные значения",ABS(AE791),AE791)),AE791)))</x:f>
      </x:c>
      <x:c r="CI791" s="50" t="str">
        <x:f>IF(27&gt;'Настройки'!$B$3,"",IF(ISBLANK(AF791),IF('Настройки'!$B$9="Нулевой спрос",0,""),IF(AF791&lt;0,IF('Настройки'!$B$10="Исключить","",IF('Настройки'!$B$10="Абсолютные значения",ABS(AF791),AF791)),AF791)))</x:f>
      </x:c>
      <x:c r="CJ791" s="50" t="str">
        <x:f>IF(28&gt;'Настройки'!$B$3,"",IF(ISBLANK(AG791),IF('Настройки'!$B$9="Нулевой спрос",0,""),IF(AG791&lt;0,IF('Настройки'!$B$10="Исключить","",IF('Настройки'!$B$10="Абсолютные значения",ABS(AG791),AG791)),AG791)))</x:f>
      </x:c>
      <x:c r="CK791" s="50" t="str">
        <x:f>IF(29&gt;'Настройки'!$B$3,"",IF(ISBLANK(AH791),IF('Настройки'!$B$9="Нулевой спрос",0,""),IF(AH791&lt;0,IF('Настройки'!$B$10="Исключить","",IF('Настройки'!$B$10="Абсолютные значения",ABS(AH791),AH791)),AH791)))</x:f>
      </x:c>
      <x:c r="CL791" s="50" t="str">
        <x:f>IF(30&gt;'Настройки'!$B$3,"",IF(ISBLANK(AI791),IF('Настройки'!$B$9="Нулевой спрос",0,""),IF(AI791&lt;0,IF('Настройки'!$B$10="Исключить","",IF('Настройки'!$B$10="Абсолютные значения",ABS(AI791),AI791)),AI791)))</x:f>
      </x:c>
      <x:c r="CM791" s="50" t="str">
        <x:f>IF(31&gt;'Настройки'!$B$3,"",IF(ISBLANK(AJ791),IF('Настройки'!$B$9="Нулевой спрос",0,""),IF(AJ791&lt;0,IF('Настройки'!$B$10="Исключить","",IF('Настройки'!$B$10="Абсолютные значения",ABS(AJ791),AJ791)),AJ791)))</x:f>
      </x:c>
      <x:c r="CN791" s="50" t="str">
        <x:f>IF(32&gt;'Настройки'!$B$3,"",IF(ISBLANK(AK791),IF('Настройки'!$B$9="Нулевой спрос",0,""),IF(AK791&lt;0,IF('Настройки'!$B$10="Исключить","",IF('Настройки'!$B$10="Абсолютные значения",ABS(AK791),AK791)),AK791)))</x:f>
      </x:c>
      <x:c r="CO791" s="50" t="str">
        <x:f>IF(33&gt;'Настройки'!$B$3,"",IF(ISBLANK(AL791),IF('Настройки'!$B$9="Нулевой спрос",0,""),IF(AL791&lt;0,IF('Настройки'!$B$10="Исключить","",IF('Настройки'!$B$10="Абсолютные значения",ABS(AL791),AL791)),AL791)))</x:f>
      </x:c>
      <x:c r="CP791" s="50" t="str">
        <x:f>IF(34&gt;'Настройки'!$B$3,"",IF(ISBLANK(AM791),IF('Настройки'!$B$9="Нулевой спрос",0,""),IF(AM791&lt;0,IF('Настройки'!$B$10="Исключить","",IF('Настройки'!$B$10="Абсолютные значения",ABS(AM791),AM791)),AM791)))</x:f>
      </x:c>
      <x:c r="CQ791" s="50" t="str">
        <x:f>IF(35&gt;'Настройки'!$B$3,"",IF(ISBLANK(AN791),IF('Настройки'!$B$9="Нулевой спрос",0,""),IF(AN791&lt;0,IF('Настройки'!$B$10="Исключить","",IF('Настройки'!$B$10="Абсолютные значения",ABS(AN791),AN791)),AN791)))</x:f>
      </x:c>
      <x:c r="CR791" s="50" t="str">
        <x:f>IF(36&gt;'Настройки'!$B$3,"",IF(ISBLANK(AO791),IF('Настройки'!$B$9="Нулевой спрос",0,""),IF(AO791&lt;0,IF('Настройки'!$B$10="Исключить","",IF('Настройки'!$B$10="Абсолютные значения",ABS(AO791),AO791)),AO791)))</x:f>
      </x:c>
      <x:c r="CS791" s="50" t="str">
        <x:f>IF(OR(1&gt;'Настройки'!$B$3,ISBLANK(BI791),BI791=0),"",BI791)</x:f>
      </x:c>
      <x:c r="CT791" s="50" t="str">
        <x:f>IF(OR(2&gt;'Настройки'!$B$3,ISBLANK(BJ791),BJ791=0),"",BJ791)</x:f>
      </x:c>
      <x:c r="CU791" s="50" t="str">
        <x:f>IF(OR(3&gt;'Настройки'!$B$3,ISBLANK(BK791),BK791=0),"",BK791)</x:f>
      </x:c>
      <x:c r="CV791" s="50" t="str">
        <x:f>IF(OR(4&gt;'Настройки'!$B$3,ISBLANK(BL791),BL791=0),"",BL791)</x:f>
      </x:c>
      <x:c r="CW791" s="50" t="str">
        <x:f>IF(OR(5&gt;'Настройки'!$B$3,ISBLANK(BM791),BM791=0),"",BM791)</x:f>
      </x:c>
      <x:c r="CX791" s="50" t="str">
        <x:f>IF(OR(6&gt;'Настройки'!$B$3,ISBLANK(BN791),BN791=0),"",BN791)</x:f>
      </x:c>
      <x:c r="CY791" s="50" t="str">
        <x:f>IF(OR(7&gt;'Настройки'!$B$3,ISBLANK(BO791),BO791=0),"",BO791)</x:f>
      </x:c>
      <x:c r="CZ791" s="50" t="str">
        <x:f>IF(OR(8&gt;'Настройки'!$B$3,ISBLANK(BP791),BP791=0),"",BP791)</x:f>
      </x:c>
      <x:c r="DA791" s="50" t="str">
        <x:f>IF(OR(9&gt;'Настройки'!$B$3,ISBLANK(BQ791),BQ791=0),"",BQ791)</x:f>
      </x:c>
      <x:c r="DB791" s="50" t="str">
        <x:f>IF(OR(10&gt;'Настройки'!$B$3,ISBLANK(BR791),BR791=0),"",BR791)</x:f>
      </x:c>
      <x:c r="DC791" s="50" t="str">
        <x:f>IF(OR(11&gt;'Настройки'!$B$3,ISBLANK(BS791),BS791=0),"",BS791)</x:f>
      </x:c>
      <x:c r="DD791" s="50" t="str">
        <x:f>IF(OR(12&gt;'Настройки'!$B$3,ISBLANK(BT791),BT791=0),"",BT791)</x:f>
      </x:c>
      <x:c r="DE791" s="50" t="str">
        <x:f>IF(OR(13&gt;'Настройки'!$B$3,ISBLANK(BU791),BU791=0),"",BU791)</x:f>
      </x:c>
      <x:c r="DF791" s="50" t="str">
        <x:f>IF(OR(14&gt;'Настройки'!$B$3,ISBLANK(BV791),BV791=0),"",BV791)</x:f>
      </x:c>
      <x:c r="DG791" s="50" t="str">
        <x:f>IF(OR(15&gt;'Настройки'!$B$3,ISBLANK(BW791),BW791=0),"",BW791)</x:f>
      </x:c>
      <x:c r="DH791" s="50" t="str">
        <x:f>IF(OR(16&gt;'Настройки'!$B$3,ISBLANK(BX791),BX791=0),"",BX791)</x:f>
      </x:c>
      <x:c r="DI791" s="50" t="str">
        <x:f>IF(OR(17&gt;'Настройки'!$B$3,ISBLANK(BY791),BY791=0),"",BY791)</x:f>
      </x:c>
      <x:c r="DJ791" s="50" t="str">
        <x:f>IF(OR(18&gt;'Настройки'!$B$3,ISBLANK(BZ791),BZ791=0),"",BZ791)</x:f>
      </x:c>
      <x:c r="DK791" s="50" t="str">
        <x:f>IF(OR(19&gt;'Настройки'!$B$3,ISBLANK(CA791),CA791=0),"",CA791)</x:f>
      </x:c>
      <x:c r="DL791" s="50" t="str">
        <x:f>IF(OR(20&gt;'Настройки'!$B$3,ISBLANK(CB791),CB791=0),"",CB791)</x:f>
      </x:c>
      <x:c r="DM791" s="50" t="str">
        <x:f>IF(OR(21&gt;'Настройки'!$B$3,ISBLANK(CC791),CC791=0),"",CC791)</x:f>
      </x:c>
      <x:c r="DN791" s="50" t="str">
        <x:f>IF(OR(22&gt;'Настройки'!$B$3,ISBLANK(CD791),CD791=0),"",CD791)</x:f>
      </x:c>
      <x:c r="DO791" s="50" t="str">
        <x:f>IF(OR(23&gt;'Настройки'!$B$3,ISBLANK(CE791),CE791=0),"",CE791)</x:f>
      </x:c>
      <x:c r="DP791" s="50" t="str">
        <x:f>IF(OR(24&gt;'Настройки'!$B$3,ISBLANK(CF791),CF791=0),"",CF791)</x:f>
      </x:c>
      <x:c r="DQ791" s="50" t="str">
        <x:f>IF(OR(25&gt;'Настройки'!$B$3,ISBLANK(CG791),CG791=0),"",CG791)</x:f>
      </x:c>
      <x:c r="DR791" s="50" t="str">
        <x:f>IF(OR(26&gt;'Настройки'!$B$3,ISBLANK(CH791),CH791=0),"",CH791)</x:f>
      </x:c>
      <x:c r="DS791" s="50" t="str">
        <x:f>IF(OR(27&gt;'Настройки'!$B$3,ISBLANK(CI791),CI791=0),"",CI791)</x:f>
      </x:c>
      <x:c r="DT791" s="50" t="str">
        <x:f>IF(OR(28&gt;'Настройки'!$B$3,ISBLANK(CJ791),CJ791=0),"",CJ791)</x:f>
      </x:c>
      <x:c r="DU791" s="50" t="str">
        <x:f>IF(OR(29&gt;'Настройки'!$B$3,ISBLANK(CK791),CK791=0),"",CK791)</x:f>
      </x:c>
      <x:c r="DV791" s="50" t="str">
        <x:f>IF(OR(30&gt;'Настройки'!$B$3,ISBLANK(CL791),CL791=0),"",CL791)</x:f>
      </x:c>
      <x:c r="DW791" s="50" t="str">
        <x:f>IF(OR(31&gt;'Настройки'!$B$3,ISBLANK(CM791),CM791=0),"",CM791)</x:f>
      </x:c>
      <x:c r="DX791" s="50" t="str">
        <x:f>IF(OR(32&gt;'Настройки'!$B$3,ISBLANK(CN791),CN791=0),"",CN791)</x:f>
      </x:c>
      <x:c r="DY791" s="50" t="str">
        <x:f>IF(OR(33&gt;'Настройки'!$B$3,ISBLANK(CO791),CO791=0),"",CO791)</x:f>
      </x:c>
      <x:c r="DZ791" s="50" t="str">
        <x:f>IF(OR(34&gt;'Настройки'!$B$3,ISBLANK(CP791),CP791=0),"",CP791)</x:f>
      </x:c>
      <x:c r="EA791" s="50" t="str">
        <x:f>IF(OR(35&gt;'Настройки'!$B$3,ISBLANK(CQ791),CQ791=0),"",CQ791)</x:f>
      </x:c>
      <x:c r="EB791" s="50" t="str">
        <x:f>IF(OR(36&gt;'Настройки'!$B$3,ISBLANK(CR791),CR791=0),"",CR791)</x:f>
      </x:c>
      <x:c r="EC791" s="50" t="str">
        <x:f>IF(A791="","",IF(OR(BB791="AZ",BB791="BZ"),10000+ROW(),IF(AZ791&gt;'Настройки'!$B$11,20000+ROW(),IF(BF791&lt;&gt;"Обычный",30000+ROW(),IF(AX791&lt;=0,40000+ROW(),"")))))</x:f>
      </x:c>
      <x:c r="ED791" s="50" t="str">
        <x:f>IF(EC791="","",COUNTIFS($EC$2:$EC$1001,"&gt;0",$EC$2:$EC$1001,"&lt;"&amp;EC791)+1)</x:f>
      </x:c>
    </x:row>
    <x:row r="792">
      <x:c r="A792" s="115"/>
      <x:c r="B792" s="115"/>
      <x:c r="C792" s="115"/>
      <x:c r="D792" s="118"/>
      <x:c r="E792" s="118"/>
      <x:c r="F792" s="118"/>
      <x:c r="G792" s="118"/>
      <x:c r="H792" s="118"/>
      <x:c r="I792" s="118"/>
      <x:c r="J792" s="118"/>
      <x:c r="K792" s="118"/>
      <x:c r="L792" s="118"/>
      <x:c r="M792" s="118"/>
      <x:c r="N792" s="118"/>
      <x:c r="O792" s="118"/>
      <x:c r="P792" s="118"/>
      <x:c r="Q792" s="118"/>
      <x:c r="R792" s="118"/>
      <x:c r="S792" s="118"/>
      <x:c r="T792" s="118"/>
      <x:c r="U792" s="118"/>
      <x:c r="V792" s="118"/>
      <x:c r="W792" s="118"/>
      <x:c r="X792" s="118"/>
      <x:c r="Y792" s="118"/>
      <x:c r="Z792" s="118"/>
      <x:c r="AA792" s="118"/>
      <x:c r="AB792" s="118"/>
      <x:c r="AC792" s="118"/>
      <x:c r="AD792" s="118"/>
      <x:c r="AE792" s="118"/>
      <x:c r="AF792" s="118"/>
      <x:c r="AG792" s="118"/>
      <x:c r="AH792" s="118"/>
      <x:c r="AI792" s="118"/>
      <x:c r="AJ792" s="118"/>
      <x:c r="AK792" s="118"/>
      <x:c r="AL792" s="118"/>
      <x:c r="AM792" s="118"/>
      <x:c r="AN792" s="118"/>
      <x:c r="AO792" s="118"/>
      <x:c r="AP792" s="115"/>
      <x:c r="AQ792" s="49" t="str">
        <x:f>IF(A792="","",COUNT(BI792:INDEX(BI792:CR792,1,'Настройки'!$B$3)))</x:f>
      </x:c>
      <x:c r="AR792" s="49" t="str">
        <x:f>IF(A792="","",SUM(BI792:INDEX(BI792:CR792,1,'Настройки'!$B$3)))</x:f>
      </x:c>
      <x:c r="AS792" s="58" t="str">
        <x:f>IF(A792="","",IF('Настройки'!$B$4="Стоимость потребления",AR792*D792,IF('Настройки'!$B$4="Количество",AR792,E792)))</x:f>
      </x:c>
      <x:c r="AT792" s="61" t="str">
        <x:f>IF(OR(A792="",AS792&lt;0,SUM($AS$2:$AS$1001)&lt;=0),"",AS792/SUM($AS$2:$AS$1001))</x:f>
      </x:c>
      <x:c r="AU792" s="61" t="str">
        <x:f>IF(OR(A792="",AS792&lt;0,SUM($AS$2:$AS$1001)&lt;=0),"",SUMIFS($AS$2:$AS$1001,$AS$2:$AS$1001,"&gt;"&amp;AS792)/SUM($AS$2:$AS$1001))</x:f>
      </x:c>
      <x:c r="AV792" s="61" t="str">
        <x:f>IF(OR(A792="",AS792&lt;0,SUM($AS$2:$AS$1001)&lt;=0),"",SUMIFS($AS$2:$AS$1001,$AS$2:$AS$1001,"&gt;="&amp;AS792)/SUM($AS$2:$AS$1001))</x:f>
      </x:c>
      <x:c r="AW792" s="49" t="str">
        <x:f>IF(A792="","",IF(SUM($AS$2:$AS$1001)&lt;=0,"Не определён",IF(AS792&lt;0,"Исключение",IF(AU792&lt;'Настройки'!$B$5,"A",IF(AU792&lt;'Настройки'!$B$6,"B","C")))))</x:f>
      </x:c>
      <x:c r="AX792" s="58" t="str">
        <x:f>IF(A792="","",IF(AQ792=0,"",AVERAGE(BI792:INDEX(BI792:CR792,1,'Настройки'!$B$3))))</x:f>
      </x:c>
      <x:c r="AY792" s="58" t="str">
        <x:f>IF(OR(A792="",AQ792=0),"",STDEVP(BI792:INDEX(BI792:CR792,1,'Настройки'!$B$3)))</x:f>
      </x:c>
      <x:c r="AZ792" s="61" t="str">
        <x:f>IF(OR(A792="",AQ792&lt;'Настройки'!$B$12,AX792&lt;=0,AND('Настройки'!$B$10="Блокировать",COUNTIF(F792:INDEX(F792:AO792,1,'Настройки'!$B$3),"&lt;0")&gt;0)),"",AY792/ABS(AX792))</x:f>
      </x:c>
      <x:c r="BA792" s="49" t="str">
        <x:f>IF(A792="","",IF(AND('Настройки'!$B$10="Блокировать",COUNTIF(F792:INDEX(F792:AO792,1,'Настройки'!$B$3),"&lt;0")&gt;0),"Не определён",IF(AQ792&lt;'Настройки'!$B$12,"Не определён",IF(AX792=0,"Нет спроса",IF(AX792&lt;0,"Не определён",IF(AZ792&lt;='Настройки'!$B$7,"X",IF(AZ792&lt;='Настройки'!$B$8,"Y","Z")))))))</x:f>
      </x:c>
      <x:c r="BB792" s="49" t="str">
        <x:f>IF(OR(A792="",LEN(AW792)&lt;&gt;1,LEN(BA792)&lt;&gt;1),"",AW792&amp;BA792)</x:f>
      </x:c>
      <x:c r="BC792" s="61" t="str">
        <x:f>IF(OR(A792="",AQ792=0),"",(COUNT(BI792:INDEX(BI792:CR792,1,'Настройки'!$B$3))-COUNT(CS792:INDEX(CS792:EB792,1,'Настройки'!$B$3)))/AQ792)</x:f>
      </x:c>
      <x:c r="BD792" s="64" t="str">
        <x:f>IF(OR(A792="",COUNT(CS792:INDEX(CS792:EB792,1,'Настройки'!$B$3))=0),"",AQ792/COUNT(CS792:INDEX(CS792:EB792,1,'Настройки'!$B$3)))</x:f>
      </x:c>
      <x:c r="BE792" s="64" t="str">
        <x:f>IF(OR(A792="",COUNT(CS792:INDEX(CS792:EB792,1,'Настройки'!$B$3))=0),"",IF(AVERAGE(CS792:INDEX(CS792:EB792,1,'Настройки'!$B$3))=0,"",(STDEVP(CS792:INDEX(CS792:EB792,1,'Настройки'!$B$3))/ABS(AVERAGE(CS792:INDEX(CS792:EB792,1,'Настройки'!$B$3))))^2))</x:f>
      </x:c>
      <x:c r="BF792" s="49" t="str">
        <x:f>IF(A792="","",IF(AQ792&lt;3,"Недостаточно",IF(AQ792&lt;6,"Предварительный","Обычный")))</x:f>
      </x:c>
      <x:c r="BG792" s="49" t="str">
        <x:f>IF(A792="","",IF(COUNTIF(F792:INDEX(F792:AO792,1,'Настройки'!$B$3),"&lt;0")&gt;0,IF('Настройки'!$B$10="Блокировать","Отрицательный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"),"")&amp;IF(AQ792&lt;3,"Недостаточно истории. ",IF(AQ792&lt;6,"Предварительная классификация. ",""))&amp;IF(AX792=0,"Нет спроса за горизонт. ","")&amp;IF(AZ792&gt;'Настройки'!$B$11,"Экстремальная вариативность. ",""))</x:f>
      </x:c>
      <x:c r="BH792" s="49" t="str">
        <x:f>IF(A792="","",IFERROR(VLOOKUP(BB792,'Настройки'!$D$3:$E$11,2,FALSE),"Сначала проверьте исходные данные и историю спроса.")&amp;" Уточните срок поставки, MOQ и критичность.")</x:f>
      </x:c>
      <x:c r="BI792" s="50" t="str">
        <x:f>IF(1&gt;'Настройки'!$B$3,"",IF(ISBLANK(F792),IF('Настройки'!$B$9="Нулевой спрос",0,""),IF(F792&lt;0,IF('Настройки'!$B$10="Исключить","",IF('Настройки'!$B$10="Абсолютные значения",ABS(F792),F792)),F792)))</x:f>
      </x:c>
      <x:c r="BJ792" s="50" t="str">
        <x:f>IF(2&gt;'Настройки'!$B$3,"",IF(ISBLANK(G792),IF('Настройки'!$B$9="Нулевой спрос",0,""),IF(G792&lt;0,IF('Настройки'!$B$10="Исключить","",IF('Настройки'!$B$10="Абсолютные значения",ABS(G792),G792)),G792)))</x:f>
      </x:c>
      <x:c r="BK792" s="50" t="str">
        <x:f>IF(3&gt;'Настройки'!$B$3,"",IF(ISBLANK(H792),IF('Настройки'!$B$9="Нулевой спрос",0,""),IF(H792&lt;0,IF('Настройки'!$B$10="Исключить","",IF('Настройки'!$B$10="Абсолютные значения",ABS(H792),H792)),H792)))</x:f>
      </x:c>
      <x:c r="BL792" s="50" t="str">
        <x:f>IF(4&gt;'Настройки'!$B$3,"",IF(ISBLANK(I792),IF('Настройки'!$B$9="Нулевой спрос",0,""),IF(I792&lt;0,IF('Настройки'!$B$10="Исключить","",IF('Настройки'!$B$10="Абсолютные значения",ABS(I792),I792)),I792)))</x:f>
      </x:c>
      <x:c r="BM792" s="50" t="str">
        <x:f>IF(5&gt;'Настройки'!$B$3,"",IF(ISBLANK(J792),IF('Настройки'!$B$9="Нулевой спрос",0,""),IF(J792&lt;0,IF('Настройки'!$B$10="Исключить","",IF('Настройки'!$B$10="Абсолютные значения",ABS(J792),J792)),J792)))</x:f>
      </x:c>
      <x:c r="BN792" s="50" t="str">
        <x:f>IF(6&gt;'Настройки'!$B$3,"",IF(ISBLANK(K792),IF('Настройки'!$B$9="Нулевой спрос",0,""),IF(K792&lt;0,IF('Настройки'!$B$10="Исключить","",IF('Настройки'!$B$10="Абсолютные значения",ABS(K792),K792)),K792)))</x:f>
      </x:c>
      <x:c r="BO792" s="50" t="str">
        <x:f>IF(7&gt;'Настройки'!$B$3,"",IF(ISBLANK(L792),IF('Настройки'!$B$9="Нулевой спрос",0,""),IF(L792&lt;0,IF('Настройки'!$B$10="Исключить","",IF('Настройки'!$B$10="Абсолютные значения",ABS(L792),L792)),L792)))</x:f>
      </x:c>
      <x:c r="BP792" s="50" t="str">
        <x:f>IF(8&gt;'Настройки'!$B$3,"",IF(ISBLANK(M792),IF('Настройки'!$B$9="Нулевой спрос",0,""),IF(M792&lt;0,IF('Настройки'!$B$10="Исключить","",IF('Настройки'!$B$10="Абсолютные значения",ABS(M792),M792)),M792)))</x:f>
      </x:c>
      <x:c r="BQ792" s="50" t="str">
        <x:f>IF(9&gt;'Настройки'!$B$3,"",IF(ISBLANK(N792),IF('Настройки'!$B$9="Нулевой спрос",0,""),IF(N792&lt;0,IF('Настройки'!$B$10="Исключить","",IF('Настройки'!$B$10="Абсолютные значения",ABS(N792),N792)),N792)))</x:f>
      </x:c>
      <x:c r="BR792" s="50" t="str">
        <x:f>IF(10&gt;'Настройки'!$B$3,"",IF(ISBLANK(O792),IF('Настройки'!$B$9="Нулевой спрос",0,""),IF(O792&lt;0,IF('Настройки'!$B$10="Исключить","",IF('Настройки'!$B$10="Абсолютные значения",ABS(O792),O792)),O792)))</x:f>
      </x:c>
      <x:c r="BS792" s="50" t="str">
        <x:f>IF(11&gt;'Настройки'!$B$3,"",IF(ISBLANK(P792),IF('Настройки'!$B$9="Нулевой спрос",0,""),IF(P792&lt;0,IF('Настройки'!$B$10="Исключить","",IF('Настройки'!$B$10="Абсолютные значения",ABS(P792),P792)),P792)))</x:f>
      </x:c>
      <x:c r="BT792" s="50" t="str">
        <x:f>IF(12&gt;'Настройки'!$B$3,"",IF(ISBLANK(Q792),IF('Настройки'!$B$9="Нулевой спрос",0,""),IF(Q792&lt;0,IF('Настройки'!$B$10="Исключить","",IF('Настройки'!$B$10="Абсолютные значения",ABS(Q792),Q792)),Q792)))</x:f>
      </x:c>
      <x:c r="BU792" s="50" t="str">
        <x:f>IF(13&gt;'Настройки'!$B$3,"",IF(ISBLANK(R792),IF('Настройки'!$B$9="Нулевой спрос",0,""),IF(R792&lt;0,IF('Настройки'!$B$10="Исключить","",IF('Настройки'!$B$10="Абсолютные значения",ABS(R792),R792)),R792)))</x:f>
      </x:c>
      <x:c r="BV792" s="50" t="str">
        <x:f>IF(14&gt;'Настройки'!$B$3,"",IF(ISBLANK(S792),IF('Настройки'!$B$9="Нулевой спрос",0,""),IF(S792&lt;0,IF('Настройки'!$B$10="Исключить","",IF('Настройки'!$B$10="Абсолютные значения",ABS(S792),S792)),S792)))</x:f>
      </x:c>
      <x:c r="BW792" s="50" t="str">
        <x:f>IF(15&gt;'Настройки'!$B$3,"",IF(ISBLANK(T792),IF('Настройки'!$B$9="Нулевой спрос",0,""),IF(T792&lt;0,IF('Настройки'!$B$10="Исключить","",IF('Настройки'!$B$10="Абсолютные значения",ABS(T792),T792)),T792)))</x:f>
      </x:c>
      <x:c r="BX792" s="50" t="str">
        <x:f>IF(16&gt;'Настройки'!$B$3,"",IF(ISBLANK(U792),IF('Настройки'!$B$9="Нулевой спрос",0,""),IF(U792&lt;0,IF('Настройки'!$B$10="Исключить","",IF('Настройки'!$B$10="Абсолютные значения",ABS(U792),U792)),U792)))</x:f>
      </x:c>
      <x:c r="BY792" s="50" t="str">
        <x:f>IF(17&gt;'Настройки'!$B$3,"",IF(ISBLANK(V792),IF('Настройки'!$B$9="Нулевой спрос",0,""),IF(V792&lt;0,IF('Настройки'!$B$10="Исключить","",IF('Настройки'!$B$10="Абсолютные значения",ABS(V792),V792)),V792)))</x:f>
      </x:c>
      <x:c r="BZ792" s="50" t="str">
        <x:f>IF(18&gt;'Настройки'!$B$3,"",IF(ISBLANK(W792),IF('Настройки'!$B$9="Нулевой спрос",0,""),IF(W792&lt;0,IF('Настройки'!$B$10="Исключить","",IF('Настройки'!$B$10="Абсолютные значения",ABS(W792),W792)),W792)))</x:f>
      </x:c>
      <x:c r="CA792" s="50" t="str">
        <x:f>IF(19&gt;'Настройки'!$B$3,"",IF(ISBLANK(X792),IF('Настройки'!$B$9="Нулевой спрос",0,""),IF(X792&lt;0,IF('Настройки'!$B$10="Исключить","",IF('Настройки'!$B$10="Абсолютные значения",ABS(X792),X792)),X792)))</x:f>
      </x:c>
      <x:c r="CB792" s="50" t="str">
        <x:f>IF(20&gt;'Настройки'!$B$3,"",IF(ISBLANK(Y792),IF('Настройки'!$B$9="Нулевой спрос",0,""),IF(Y792&lt;0,IF('Настройки'!$B$10="Исключить","",IF('Настройки'!$B$10="Абсолютные значения",ABS(Y792),Y792)),Y792)))</x:f>
      </x:c>
      <x:c r="CC792" s="50" t="str">
        <x:f>IF(21&gt;'Настройки'!$B$3,"",IF(ISBLANK(Z792),IF('Настройки'!$B$9="Нулевой спрос",0,""),IF(Z792&lt;0,IF('Настройки'!$B$10="Исключить","",IF('Настройки'!$B$10="Абсолютные значения",ABS(Z792),Z792)),Z792)))</x:f>
      </x:c>
      <x:c r="CD792" s="50" t="str">
        <x:f>IF(22&gt;'Настройки'!$B$3,"",IF(ISBLANK(AA792),IF('Настройки'!$B$9="Нулевой спрос",0,""),IF(AA792&lt;0,IF('Настройки'!$B$10="Исключить","",IF('Настройки'!$B$10="Абсолютные значения",ABS(AA792),AA792)),AA792)))</x:f>
      </x:c>
      <x:c r="CE792" s="50" t="str">
        <x:f>IF(23&gt;'Настройки'!$B$3,"",IF(ISBLANK(AB792),IF('Настройки'!$B$9="Нулевой спрос",0,""),IF(AB792&lt;0,IF('Настройки'!$B$10="Исключить","",IF('Настройки'!$B$10="Абсолютные значения",ABS(AB792),AB792)),AB792)))</x:f>
      </x:c>
      <x:c r="CF792" s="50" t="str">
        <x:f>IF(24&gt;'Настройки'!$B$3,"",IF(ISBLANK(AC792),IF('Настройки'!$B$9="Нулевой спрос",0,""),IF(AC792&lt;0,IF('Настройки'!$B$10="Исключить","",IF('Настройки'!$B$10="Абсолютные значения",ABS(AC792),AC792)),AC792)))</x:f>
      </x:c>
      <x:c r="CG792" s="50" t="str">
        <x:f>IF(25&gt;'Настройки'!$B$3,"",IF(ISBLANK(AD792),IF('Настройки'!$B$9="Нулевой спрос",0,""),IF(AD792&lt;0,IF('Настройки'!$B$10="Исключить","",IF('Настройки'!$B$10="Абсолютные значения",ABS(AD792),AD792)),AD792)))</x:f>
      </x:c>
      <x:c r="CH792" s="50" t="str">
        <x:f>IF(26&gt;'Настройки'!$B$3,"",IF(ISBLANK(AE792),IF('Настройки'!$B$9="Нулевой спрос",0,""),IF(AE792&lt;0,IF('Настройки'!$B$10="Исключить","",IF('Настройки'!$B$10="Абсолютные значения",ABS(AE792),AE792)),AE792)))</x:f>
      </x:c>
      <x:c r="CI792" s="50" t="str">
        <x:f>IF(27&gt;'Настройки'!$B$3,"",IF(ISBLANK(AF792),IF('Настройки'!$B$9="Нулевой спрос",0,""),IF(AF792&lt;0,IF('Настройки'!$B$10="Исключить","",IF('Настройки'!$B$10="Абсолютные значения",ABS(AF792),AF792)),AF792)))</x:f>
      </x:c>
      <x:c r="CJ792" s="50" t="str">
        <x:f>IF(28&gt;'Настройки'!$B$3,"",IF(ISBLANK(AG792),IF('Настройки'!$B$9="Нулевой спрос",0,""),IF(AG792&lt;0,IF('Настройки'!$B$10="Исключить","",IF('Настройки'!$B$10="Абсолютные значения",ABS(AG792),AG792)),AG792)))</x:f>
      </x:c>
      <x:c r="CK792" s="50" t="str">
        <x:f>IF(29&gt;'Настройки'!$B$3,"",IF(ISBLANK(AH792),IF('Настройки'!$B$9="Нулевой спрос",0,""),IF(AH792&lt;0,IF('Настройки'!$B$10="Исключить","",IF('Настройки'!$B$10="Абсолютные значения",ABS(AH792),AH792)),AH792)))</x:f>
      </x:c>
      <x:c r="CL792" s="50" t="str">
        <x:f>IF(30&gt;'Настройки'!$B$3,"",IF(ISBLANK(AI792),IF('Настройки'!$B$9="Нулевой спрос",0,""),IF(AI792&lt;0,IF('Настройки'!$B$10="Исключить","",IF('Настройки'!$B$10="Абсолютные значения",ABS(AI792),AI792)),AI792)))</x:f>
      </x:c>
      <x:c r="CM792" s="50" t="str">
        <x:f>IF(31&gt;'Настройки'!$B$3,"",IF(ISBLANK(AJ792),IF('Настройки'!$B$9="Нулевой спрос",0,""),IF(AJ792&lt;0,IF('Настройки'!$B$10="Исключить","",IF('Настройки'!$B$10="Абсолютные значения",ABS(AJ792),AJ792)),AJ792)))</x:f>
      </x:c>
      <x:c r="CN792" s="50" t="str">
        <x:f>IF(32&gt;'Настройки'!$B$3,"",IF(ISBLANK(AK792),IF('Настройки'!$B$9="Нулевой спрос",0,""),IF(AK792&lt;0,IF('Настройки'!$B$10="Исключить","",IF('Настройки'!$B$10="Абсолютные значения",ABS(AK792),AK792)),AK792)))</x:f>
      </x:c>
      <x:c r="CO792" s="50" t="str">
        <x:f>IF(33&gt;'Настройки'!$B$3,"",IF(ISBLANK(AL792),IF('Настройки'!$B$9="Нулевой спрос",0,""),IF(AL792&lt;0,IF('Настройки'!$B$10="Исключить","",IF('Настройки'!$B$10="Абсолютные значения",ABS(AL792),AL792)),AL792)))</x:f>
      </x:c>
      <x:c r="CP792" s="50" t="str">
        <x:f>IF(34&gt;'Настройки'!$B$3,"",IF(ISBLANK(AM792),IF('Настройки'!$B$9="Нулевой спрос",0,""),IF(AM792&lt;0,IF('Настройки'!$B$10="Исключить","",IF('Настройки'!$B$10="Абсолютные значения",ABS(AM792),AM792)),AM792)))</x:f>
      </x:c>
      <x:c r="CQ792" s="50" t="str">
        <x:f>IF(35&gt;'Настройки'!$B$3,"",IF(ISBLANK(AN792),IF('Настройки'!$B$9="Нулевой спрос",0,""),IF(AN792&lt;0,IF('Настройки'!$B$10="Исключить","",IF('Настройки'!$B$10="Абсолютные значения",ABS(AN792),AN792)),AN792)))</x:f>
      </x:c>
      <x:c r="CR792" s="50" t="str">
        <x:f>IF(36&gt;'Настройки'!$B$3,"",IF(ISBLANK(AO792),IF('Настройки'!$B$9="Нулевой спрос",0,""),IF(AO792&lt;0,IF('Настройки'!$B$10="Исключить","",IF('Настройки'!$B$10="Абсолютные значения",ABS(AO792),AO792)),AO792)))</x:f>
      </x:c>
      <x:c r="CS792" s="50" t="str">
        <x:f>IF(OR(1&gt;'Настройки'!$B$3,ISBLANK(BI792),BI792=0),"",BI792)</x:f>
      </x:c>
      <x:c r="CT792" s="50" t="str">
        <x:f>IF(OR(2&gt;'Настройки'!$B$3,ISBLANK(BJ792),BJ792=0),"",BJ792)</x:f>
      </x:c>
      <x:c r="CU792" s="50" t="str">
        <x:f>IF(OR(3&gt;'Настройки'!$B$3,ISBLANK(BK792),BK792=0),"",BK792)</x:f>
      </x:c>
      <x:c r="CV792" s="50" t="str">
        <x:f>IF(OR(4&gt;'Настройки'!$B$3,ISBLANK(BL792),BL792=0),"",BL792)</x:f>
      </x:c>
      <x:c r="CW792" s="50" t="str">
        <x:f>IF(OR(5&gt;'Настройки'!$B$3,ISBLANK(BM792),BM792=0),"",BM792)</x:f>
      </x:c>
      <x:c r="CX792" s="50" t="str">
        <x:f>IF(OR(6&gt;'Настройки'!$B$3,ISBLANK(BN792),BN792=0),"",BN792)</x:f>
      </x:c>
      <x:c r="CY792" s="50" t="str">
        <x:f>IF(OR(7&gt;'Настройки'!$B$3,ISBLANK(BO792),BO792=0),"",BO792)</x:f>
      </x:c>
      <x:c r="CZ792" s="50" t="str">
        <x:f>IF(OR(8&gt;'Настройки'!$B$3,ISBLANK(BP792),BP792=0),"",BP792)</x:f>
      </x:c>
      <x:c r="DA792" s="50" t="str">
        <x:f>IF(OR(9&gt;'Настройки'!$B$3,ISBLANK(BQ792),BQ792=0),"",BQ792)</x:f>
      </x:c>
      <x:c r="DB792" s="50" t="str">
        <x:f>IF(OR(10&gt;'Настройки'!$B$3,ISBLANK(BR792),BR792=0),"",BR792)</x:f>
      </x:c>
      <x:c r="DC792" s="50" t="str">
        <x:f>IF(OR(11&gt;'Настройки'!$B$3,ISBLANK(BS792),BS792=0),"",BS792)</x:f>
      </x:c>
      <x:c r="DD792" s="50" t="str">
        <x:f>IF(OR(12&gt;'Настройки'!$B$3,ISBLANK(BT792),BT792=0),"",BT792)</x:f>
      </x:c>
      <x:c r="DE792" s="50" t="str">
        <x:f>IF(OR(13&gt;'Настройки'!$B$3,ISBLANK(BU792),BU792=0),"",BU792)</x:f>
      </x:c>
      <x:c r="DF792" s="50" t="str">
        <x:f>IF(OR(14&gt;'Настройки'!$B$3,ISBLANK(BV792),BV792=0),"",BV792)</x:f>
      </x:c>
      <x:c r="DG792" s="50" t="str">
        <x:f>IF(OR(15&gt;'Настройки'!$B$3,ISBLANK(BW792),BW792=0),"",BW792)</x:f>
      </x:c>
      <x:c r="DH792" s="50" t="str">
        <x:f>IF(OR(16&gt;'Настройки'!$B$3,ISBLANK(BX792),BX792=0),"",BX792)</x:f>
      </x:c>
      <x:c r="DI792" s="50" t="str">
        <x:f>IF(OR(17&gt;'Настройки'!$B$3,ISBLANK(BY792),BY792=0),"",BY792)</x:f>
      </x:c>
      <x:c r="DJ792" s="50" t="str">
        <x:f>IF(OR(18&gt;'Настройки'!$B$3,ISBLANK(BZ792),BZ792=0),"",BZ792)</x:f>
      </x:c>
      <x:c r="DK792" s="50" t="str">
        <x:f>IF(OR(19&gt;'Настройки'!$B$3,ISBLANK(CA792),CA792=0),"",CA792)</x:f>
      </x:c>
      <x:c r="DL792" s="50" t="str">
        <x:f>IF(OR(20&gt;'Настройки'!$B$3,ISBLANK(CB792),CB792=0),"",CB792)</x:f>
      </x:c>
      <x:c r="DM792" s="50" t="str">
        <x:f>IF(OR(21&gt;'Настройки'!$B$3,ISBLANK(CC792),CC792=0),"",CC792)</x:f>
      </x:c>
      <x:c r="DN792" s="50" t="str">
        <x:f>IF(OR(22&gt;'Настройки'!$B$3,ISBLANK(CD792),CD792=0),"",CD792)</x:f>
      </x:c>
      <x:c r="DO792" s="50" t="str">
        <x:f>IF(OR(23&gt;'Настройки'!$B$3,ISBLANK(CE792),CE792=0),"",CE792)</x:f>
      </x:c>
      <x:c r="DP792" s="50" t="str">
        <x:f>IF(OR(24&gt;'Настройки'!$B$3,ISBLANK(CF792),CF792=0),"",CF792)</x:f>
      </x:c>
      <x:c r="DQ792" s="50" t="str">
        <x:f>IF(OR(25&gt;'Настройки'!$B$3,ISBLANK(CG792),CG792=0),"",CG792)</x:f>
      </x:c>
      <x:c r="DR792" s="50" t="str">
        <x:f>IF(OR(26&gt;'Настройки'!$B$3,ISBLANK(CH792),CH792=0),"",CH792)</x:f>
      </x:c>
      <x:c r="DS792" s="50" t="str">
        <x:f>IF(OR(27&gt;'Настройки'!$B$3,ISBLANK(CI792),CI792=0),"",CI792)</x:f>
      </x:c>
      <x:c r="DT792" s="50" t="str">
        <x:f>IF(OR(28&gt;'Настройки'!$B$3,ISBLANK(CJ792),CJ792=0),"",CJ792)</x:f>
      </x:c>
      <x:c r="DU792" s="50" t="str">
        <x:f>IF(OR(29&gt;'Настройки'!$B$3,ISBLANK(CK792),CK792=0),"",CK792)</x:f>
      </x:c>
      <x:c r="DV792" s="50" t="str">
        <x:f>IF(OR(30&gt;'Настройки'!$B$3,ISBLANK(CL792),CL792=0),"",CL792)</x:f>
      </x:c>
      <x:c r="DW792" s="50" t="str">
        <x:f>IF(OR(31&gt;'Настройки'!$B$3,ISBLANK(CM792),CM792=0),"",CM792)</x:f>
      </x:c>
      <x:c r="DX792" s="50" t="str">
        <x:f>IF(OR(32&gt;'Настройки'!$B$3,ISBLANK(CN792),CN792=0),"",CN792)</x:f>
      </x:c>
      <x:c r="DY792" s="50" t="str">
        <x:f>IF(OR(33&gt;'Настройки'!$B$3,ISBLANK(CO792),CO792=0),"",CO792)</x:f>
      </x:c>
      <x:c r="DZ792" s="50" t="str">
        <x:f>IF(OR(34&gt;'Настройки'!$B$3,ISBLANK(CP792),CP792=0),"",CP792)</x:f>
      </x:c>
      <x:c r="EA792" s="50" t="str">
        <x:f>IF(OR(35&gt;'Настройки'!$B$3,ISBLANK(CQ792),CQ792=0),"",CQ792)</x:f>
      </x:c>
      <x:c r="EB792" s="50" t="str">
        <x:f>IF(OR(36&gt;'Настройки'!$B$3,ISBLANK(CR792),CR792=0),"",CR792)</x:f>
      </x:c>
      <x:c r="EC792" s="50" t="str">
        <x:f>IF(A792="","",IF(OR(BB792="AZ",BB792="BZ"),10000+ROW(),IF(AZ792&gt;'Настройки'!$B$11,20000+ROW(),IF(BF792&lt;&gt;"Обычный",30000+ROW(),IF(AX792&lt;=0,40000+ROW(),"")))))</x:f>
      </x:c>
      <x:c r="ED792" s="50" t="str">
        <x:f>IF(EC792="","",COUNTIFS($EC$2:$EC$1001,"&gt;0",$EC$2:$EC$1001,"&lt;"&amp;EC792)+1)</x:f>
      </x:c>
    </x:row>
    <x:row r="793">
      <x:c r="A793" s="115"/>
      <x:c r="B793" s="115"/>
      <x:c r="C793" s="115"/>
      <x:c r="D793" s="118"/>
      <x:c r="E793" s="118"/>
      <x:c r="F793" s="118"/>
      <x:c r="G793" s="118"/>
      <x:c r="H793" s="118"/>
      <x:c r="I793" s="118"/>
      <x:c r="J793" s="118"/>
      <x:c r="K793" s="118"/>
      <x:c r="L793" s="118"/>
      <x:c r="M793" s="118"/>
      <x:c r="N793" s="118"/>
      <x:c r="O793" s="118"/>
      <x:c r="P793" s="118"/>
      <x:c r="Q793" s="118"/>
      <x:c r="R793" s="118"/>
      <x:c r="S793" s="118"/>
      <x:c r="T793" s="118"/>
      <x:c r="U793" s="118"/>
      <x:c r="V793" s="118"/>
      <x:c r="W793" s="118"/>
      <x:c r="X793" s="118"/>
      <x:c r="Y793" s="118"/>
      <x:c r="Z793" s="118"/>
      <x:c r="AA793" s="118"/>
      <x:c r="AB793" s="118"/>
      <x:c r="AC793" s="118"/>
      <x:c r="AD793" s="118"/>
      <x:c r="AE793" s="118"/>
      <x:c r="AF793" s="118"/>
      <x:c r="AG793" s="118"/>
      <x:c r="AH793" s="118"/>
      <x:c r="AI793" s="118"/>
      <x:c r="AJ793" s="118"/>
      <x:c r="AK793" s="118"/>
      <x:c r="AL793" s="118"/>
      <x:c r="AM793" s="118"/>
      <x:c r="AN793" s="118"/>
      <x:c r="AO793" s="118"/>
      <x:c r="AP793" s="115"/>
      <x:c r="AQ793" s="49" t="str">
        <x:f>IF(A793="","",COUNT(BI793:INDEX(BI793:CR793,1,'Настройки'!$B$3)))</x:f>
      </x:c>
      <x:c r="AR793" s="49" t="str">
        <x:f>IF(A793="","",SUM(BI793:INDEX(BI793:CR793,1,'Настройки'!$B$3)))</x:f>
      </x:c>
      <x:c r="AS793" s="58" t="str">
        <x:f>IF(A793="","",IF('Настройки'!$B$4="Стоимость потребления",AR793*D793,IF('Настройки'!$B$4="Количество",AR793,E793)))</x:f>
      </x:c>
      <x:c r="AT793" s="61" t="str">
        <x:f>IF(OR(A793="",AS793&lt;0,SUM($AS$2:$AS$1001)&lt;=0),"",AS793/SUM($AS$2:$AS$1001))</x:f>
      </x:c>
      <x:c r="AU793" s="61" t="str">
        <x:f>IF(OR(A793="",AS793&lt;0,SUM($AS$2:$AS$1001)&lt;=0),"",SUMIFS($AS$2:$AS$1001,$AS$2:$AS$1001,"&gt;"&amp;AS793)/SUM($AS$2:$AS$1001))</x:f>
      </x:c>
      <x:c r="AV793" s="61" t="str">
        <x:f>IF(OR(A793="",AS793&lt;0,SUM($AS$2:$AS$1001)&lt;=0),"",SUMIFS($AS$2:$AS$1001,$AS$2:$AS$1001,"&gt;="&amp;AS793)/SUM($AS$2:$AS$1001))</x:f>
      </x:c>
      <x:c r="AW793" s="49" t="str">
        <x:f>IF(A793="","",IF(SUM($AS$2:$AS$1001)&lt;=0,"Не определён",IF(AS793&lt;0,"Исключение",IF(AU793&lt;'Настройки'!$B$5,"A",IF(AU793&lt;'Настройки'!$B$6,"B","C")))))</x:f>
      </x:c>
      <x:c r="AX793" s="58" t="str">
        <x:f>IF(A793="","",IF(AQ793=0,"",AVERAGE(BI793:INDEX(BI793:CR793,1,'Настройки'!$B$3))))</x:f>
      </x:c>
      <x:c r="AY793" s="58" t="str">
        <x:f>IF(OR(A793="",AQ793=0),"",STDEVP(BI793:INDEX(BI793:CR793,1,'Настройки'!$B$3)))</x:f>
      </x:c>
      <x:c r="AZ793" s="61" t="str">
        <x:f>IF(OR(A793="",AQ793&lt;'Настройки'!$B$12,AX793&lt;=0,AND('Настройки'!$B$10="Блокировать",COUNTIF(F793:INDEX(F793:AO793,1,'Настройки'!$B$3),"&lt;0")&gt;0)),"",AY793/ABS(AX793))</x:f>
      </x:c>
      <x:c r="BA793" s="49" t="str">
        <x:f>IF(A793="","",IF(AND('Настройки'!$B$10="Блокировать",COUNTIF(F793:INDEX(F793:AO793,1,'Настройки'!$B$3),"&lt;0")&gt;0),"Не определён",IF(AQ793&lt;'Настройки'!$B$12,"Не определён",IF(AX793=0,"Нет спроса",IF(AX793&lt;0,"Не определён",IF(AZ793&lt;='Настройки'!$B$7,"X",IF(AZ793&lt;='Настройки'!$B$8,"Y","Z")))))))</x:f>
      </x:c>
      <x:c r="BB793" s="49" t="str">
        <x:f>IF(OR(A793="",LEN(AW793)&lt;&gt;1,LEN(BA793)&lt;&gt;1),"",AW793&amp;BA793)</x:f>
      </x:c>
      <x:c r="BC793" s="61" t="str">
        <x:f>IF(OR(A793="",AQ793=0),"",(COUNT(BI793:INDEX(BI793:CR793,1,'Настройки'!$B$3))-COUNT(CS793:INDEX(CS793:EB793,1,'Настройки'!$B$3)))/AQ793)</x:f>
      </x:c>
      <x:c r="BD793" s="64" t="str">
        <x:f>IF(OR(A793="",COUNT(CS793:INDEX(CS793:EB793,1,'Настройки'!$B$3))=0),"",AQ793/COUNT(CS793:INDEX(CS793:EB793,1,'Настройки'!$B$3)))</x:f>
      </x:c>
      <x:c r="BE793" s="64" t="str">
        <x:f>IF(OR(A793="",COUNT(CS793:INDEX(CS793:EB793,1,'Настройки'!$B$3))=0),"",IF(AVERAGE(CS793:INDEX(CS793:EB793,1,'Настройки'!$B$3))=0,"",(STDEVP(CS793:INDEX(CS793:EB793,1,'Настройки'!$B$3))/ABS(AVERAGE(CS793:INDEX(CS793:EB793,1,'Настройки'!$B$3))))^2))</x:f>
      </x:c>
      <x:c r="BF793" s="49" t="str">
        <x:f>IF(A793="","",IF(AQ793&lt;3,"Недостаточно",IF(AQ793&lt;6,"Предварительный","Обычный")))</x:f>
      </x:c>
      <x:c r="BG793" s="49" t="str">
        <x:f>IF(A793="","",IF(COUNTIF(F793:INDEX(F793:AO793,1,'Настройки'!$B$3),"&lt;0")&gt;0,IF('Настройки'!$B$10="Блокировать","Отрицательный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"),"")&amp;IF(AQ793&lt;3,"Недостаточно истории. ",IF(AQ793&lt;6,"Предварительная классификация. ",""))&amp;IF(AX793=0,"Нет спроса за горизонт. ","")&amp;IF(AZ793&gt;'Настройки'!$B$11,"Экстремальная вариативность. ",""))</x:f>
      </x:c>
      <x:c r="BH793" s="49" t="str">
        <x:f>IF(A793="","",IFERROR(VLOOKUP(BB793,'Настройки'!$D$3:$E$11,2,FALSE),"Сначала проверьте исходные данные и историю спроса.")&amp;" Уточните срок поставки, MOQ и критичность.")</x:f>
      </x:c>
      <x:c r="BI793" s="50" t="str">
        <x:f>IF(1&gt;'Настройки'!$B$3,"",IF(ISBLANK(F793),IF('Настройки'!$B$9="Нулевой спрос",0,""),IF(F793&lt;0,IF('Настройки'!$B$10="Исключить","",IF('Настройки'!$B$10="Абсолютные значения",ABS(F793),F793)),F793)))</x:f>
      </x:c>
      <x:c r="BJ793" s="50" t="str">
        <x:f>IF(2&gt;'Настройки'!$B$3,"",IF(ISBLANK(G793),IF('Настройки'!$B$9="Нулевой спрос",0,""),IF(G793&lt;0,IF('Настройки'!$B$10="Исключить","",IF('Настройки'!$B$10="Абсолютные значения",ABS(G793),G793)),G793)))</x:f>
      </x:c>
      <x:c r="BK793" s="50" t="str">
        <x:f>IF(3&gt;'Настройки'!$B$3,"",IF(ISBLANK(H793),IF('Настройки'!$B$9="Нулевой спрос",0,""),IF(H793&lt;0,IF('Настройки'!$B$10="Исключить","",IF('Настройки'!$B$10="Абсолютные значения",ABS(H793),H793)),H793)))</x:f>
      </x:c>
      <x:c r="BL793" s="50" t="str">
        <x:f>IF(4&gt;'Настройки'!$B$3,"",IF(ISBLANK(I793),IF('Настройки'!$B$9="Нулевой спрос",0,""),IF(I793&lt;0,IF('Настройки'!$B$10="Исключить","",IF('Настройки'!$B$10="Абсолютные значения",ABS(I793),I793)),I793)))</x:f>
      </x:c>
      <x:c r="BM793" s="50" t="str">
        <x:f>IF(5&gt;'Настройки'!$B$3,"",IF(ISBLANK(J793),IF('Настройки'!$B$9="Нулевой спрос",0,""),IF(J793&lt;0,IF('Настройки'!$B$10="Исключить","",IF('Настройки'!$B$10="Абсолютные значения",ABS(J793),J793)),J793)))</x:f>
      </x:c>
      <x:c r="BN793" s="50" t="str">
        <x:f>IF(6&gt;'Настройки'!$B$3,"",IF(ISBLANK(K793),IF('Настройки'!$B$9="Нулевой спрос",0,""),IF(K793&lt;0,IF('Настройки'!$B$10="Исключить","",IF('Настройки'!$B$10="Абсолютные значения",ABS(K793),K793)),K793)))</x:f>
      </x:c>
      <x:c r="BO793" s="50" t="str">
        <x:f>IF(7&gt;'Настройки'!$B$3,"",IF(ISBLANK(L793),IF('Настройки'!$B$9="Нулевой спрос",0,""),IF(L793&lt;0,IF('Настройки'!$B$10="Исключить","",IF('Настройки'!$B$10="Абсолютные значения",ABS(L793),L793)),L793)))</x:f>
      </x:c>
      <x:c r="BP793" s="50" t="str">
        <x:f>IF(8&gt;'Настройки'!$B$3,"",IF(ISBLANK(M793),IF('Настройки'!$B$9="Нулевой спрос",0,""),IF(M793&lt;0,IF('Настройки'!$B$10="Исключить","",IF('Настройки'!$B$10="Абсолютные значения",ABS(M793),M793)),M793)))</x:f>
      </x:c>
      <x:c r="BQ793" s="50" t="str">
        <x:f>IF(9&gt;'Настройки'!$B$3,"",IF(ISBLANK(N793),IF('Настройки'!$B$9="Нулевой спрос",0,""),IF(N793&lt;0,IF('Настройки'!$B$10="Исключить","",IF('Настройки'!$B$10="Абсолютные значения",ABS(N793),N793)),N793)))</x:f>
      </x:c>
      <x:c r="BR793" s="50" t="str">
        <x:f>IF(10&gt;'Настройки'!$B$3,"",IF(ISBLANK(O793),IF('Настройки'!$B$9="Нулевой спрос",0,""),IF(O793&lt;0,IF('Настройки'!$B$10="Исключить","",IF('Настройки'!$B$10="Абсолютные значения",ABS(O793),O793)),O793)))</x:f>
      </x:c>
      <x:c r="BS793" s="50" t="str">
        <x:f>IF(11&gt;'Настройки'!$B$3,"",IF(ISBLANK(P793),IF('Настройки'!$B$9="Нулевой спрос",0,""),IF(P793&lt;0,IF('Настройки'!$B$10="Исключить","",IF('Настройки'!$B$10="Абсолютные значения",ABS(P793),P793)),P793)))</x:f>
      </x:c>
      <x:c r="BT793" s="50" t="str">
        <x:f>IF(12&gt;'Настройки'!$B$3,"",IF(ISBLANK(Q793),IF('Настройки'!$B$9="Нулевой спрос",0,""),IF(Q793&lt;0,IF('Настройки'!$B$10="Исключить","",IF('Настройки'!$B$10="Абсолютные значения",ABS(Q793),Q793)),Q793)))</x:f>
      </x:c>
      <x:c r="BU793" s="50" t="str">
        <x:f>IF(13&gt;'Настройки'!$B$3,"",IF(ISBLANK(R793),IF('Настройки'!$B$9="Нулевой спрос",0,""),IF(R793&lt;0,IF('Настройки'!$B$10="Исключить","",IF('Настройки'!$B$10="Абсолютные значения",ABS(R793),R793)),R793)))</x:f>
      </x:c>
      <x:c r="BV793" s="50" t="str">
        <x:f>IF(14&gt;'Настройки'!$B$3,"",IF(ISBLANK(S793),IF('Настройки'!$B$9="Нулевой спрос",0,""),IF(S793&lt;0,IF('Настройки'!$B$10="Исключить","",IF('Настройки'!$B$10="Абсолютные значения",ABS(S793),S793)),S793)))</x:f>
      </x:c>
      <x:c r="BW793" s="50" t="str">
        <x:f>IF(15&gt;'Настройки'!$B$3,"",IF(ISBLANK(T793),IF('Настройки'!$B$9="Нулевой спрос",0,""),IF(T793&lt;0,IF('Настройки'!$B$10="Исключить","",IF('Настройки'!$B$10="Абсолютные значения",ABS(T793),T793)),T793)))</x:f>
      </x:c>
      <x:c r="BX793" s="50" t="str">
        <x:f>IF(16&gt;'Настройки'!$B$3,"",IF(ISBLANK(U793),IF('Настройки'!$B$9="Нулевой спрос",0,""),IF(U793&lt;0,IF('Настройки'!$B$10="Исключить","",IF('Настройки'!$B$10="Абсолютные значения",ABS(U793),U793)),U793)))</x:f>
      </x:c>
      <x:c r="BY793" s="50" t="str">
        <x:f>IF(17&gt;'Настройки'!$B$3,"",IF(ISBLANK(V793),IF('Настройки'!$B$9="Нулевой спрос",0,""),IF(V793&lt;0,IF('Настройки'!$B$10="Исключить","",IF('Настройки'!$B$10="Абсолютные значения",ABS(V793),V793)),V793)))</x:f>
      </x:c>
      <x:c r="BZ793" s="50" t="str">
        <x:f>IF(18&gt;'Настройки'!$B$3,"",IF(ISBLANK(W793),IF('Настройки'!$B$9="Нулевой спрос",0,""),IF(W793&lt;0,IF('Настройки'!$B$10="Исключить","",IF('Настройки'!$B$10="Абсолютные значения",ABS(W793),W793)),W793)))</x:f>
      </x:c>
      <x:c r="CA793" s="50" t="str">
        <x:f>IF(19&gt;'Настройки'!$B$3,"",IF(ISBLANK(X793),IF('Настройки'!$B$9="Нулевой спрос",0,""),IF(X793&lt;0,IF('Настройки'!$B$10="Исключить","",IF('Настройки'!$B$10="Абсолютные значения",ABS(X793),X793)),X793)))</x:f>
      </x:c>
      <x:c r="CB793" s="50" t="str">
        <x:f>IF(20&gt;'Настройки'!$B$3,"",IF(ISBLANK(Y793),IF('Настройки'!$B$9="Нулевой спрос",0,""),IF(Y793&lt;0,IF('Настройки'!$B$10="Исключить","",IF('Настройки'!$B$10="Абсолютные значения",ABS(Y793),Y793)),Y793)))</x:f>
      </x:c>
      <x:c r="CC793" s="50" t="str">
        <x:f>IF(21&gt;'Настройки'!$B$3,"",IF(ISBLANK(Z793),IF('Настройки'!$B$9="Нулевой спрос",0,""),IF(Z793&lt;0,IF('Настройки'!$B$10="Исключить","",IF('Настройки'!$B$10="Абсолютные значения",ABS(Z793),Z793)),Z793)))</x:f>
      </x:c>
      <x:c r="CD793" s="50" t="str">
        <x:f>IF(22&gt;'Настройки'!$B$3,"",IF(ISBLANK(AA793),IF('Настройки'!$B$9="Нулевой спрос",0,""),IF(AA793&lt;0,IF('Настройки'!$B$10="Исключить","",IF('Настройки'!$B$10="Абсолютные значения",ABS(AA793),AA793)),AA793)))</x:f>
      </x:c>
      <x:c r="CE793" s="50" t="str">
        <x:f>IF(23&gt;'Настройки'!$B$3,"",IF(ISBLANK(AB793),IF('Настройки'!$B$9="Нулевой спрос",0,""),IF(AB793&lt;0,IF('Настройки'!$B$10="Исключить","",IF('Настройки'!$B$10="Абсолютные значения",ABS(AB793),AB793)),AB793)))</x:f>
      </x:c>
      <x:c r="CF793" s="50" t="str">
        <x:f>IF(24&gt;'Настройки'!$B$3,"",IF(ISBLANK(AC793),IF('Настройки'!$B$9="Нулевой спрос",0,""),IF(AC793&lt;0,IF('Настройки'!$B$10="Исключить","",IF('Настройки'!$B$10="Абсолютные значения",ABS(AC793),AC793)),AC793)))</x:f>
      </x:c>
      <x:c r="CG793" s="50" t="str">
        <x:f>IF(25&gt;'Настройки'!$B$3,"",IF(ISBLANK(AD793),IF('Настройки'!$B$9="Нулевой спрос",0,""),IF(AD793&lt;0,IF('Настройки'!$B$10="Исключить","",IF('Настройки'!$B$10="Абсолютные значения",ABS(AD793),AD793)),AD793)))</x:f>
      </x:c>
      <x:c r="CH793" s="50" t="str">
        <x:f>IF(26&gt;'Настройки'!$B$3,"",IF(ISBLANK(AE793),IF('Настройки'!$B$9="Нулевой спрос",0,""),IF(AE793&lt;0,IF('Настройки'!$B$10="Исключить","",IF('Настройки'!$B$10="Абсолютные значения",ABS(AE793),AE793)),AE793)))</x:f>
      </x:c>
      <x:c r="CI793" s="50" t="str">
        <x:f>IF(27&gt;'Настройки'!$B$3,"",IF(ISBLANK(AF793),IF('Настройки'!$B$9="Нулевой спрос",0,""),IF(AF793&lt;0,IF('Настройки'!$B$10="Исключить","",IF('Настройки'!$B$10="Абсолютные значения",ABS(AF793),AF793)),AF793)))</x:f>
      </x:c>
      <x:c r="CJ793" s="50" t="str">
        <x:f>IF(28&gt;'Настройки'!$B$3,"",IF(ISBLANK(AG793),IF('Настройки'!$B$9="Нулевой спрос",0,""),IF(AG793&lt;0,IF('Настройки'!$B$10="Исключить","",IF('Настройки'!$B$10="Абсолютные значения",ABS(AG793),AG793)),AG793)))</x:f>
      </x:c>
      <x:c r="CK793" s="50" t="str">
        <x:f>IF(29&gt;'Настройки'!$B$3,"",IF(ISBLANK(AH793),IF('Настройки'!$B$9="Нулевой спрос",0,""),IF(AH793&lt;0,IF('Настройки'!$B$10="Исключить","",IF('Настройки'!$B$10="Абсолютные значения",ABS(AH793),AH793)),AH793)))</x:f>
      </x:c>
      <x:c r="CL793" s="50" t="str">
        <x:f>IF(30&gt;'Настройки'!$B$3,"",IF(ISBLANK(AI793),IF('Настройки'!$B$9="Нулевой спрос",0,""),IF(AI793&lt;0,IF('Настройки'!$B$10="Исключить","",IF('Настройки'!$B$10="Абсолютные значения",ABS(AI793),AI793)),AI793)))</x:f>
      </x:c>
      <x:c r="CM793" s="50" t="str">
        <x:f>IF(31&gt;'Настройки'!$B$3,"",IF(ISBLANK(AJ793),IF('Настройки'!$B$9="Нулевой спрос",0,""),IF(AJ793&lt;0,IF('Настройки'!$B$10="Исключить","",IF('Настройки'!$B$10="Абсолютные значения",ABS(AJ793),AJ793)),AJ793)))</x:f>
      </x:c>
      <x:c r="CN793" s="50" t="str">
        <x:f>IF(32&gt;'Настройки'!$B$3,"",IF(ISBLANK(AK793),IF('Настройки'!$B$9="Нулевой спрос",0,""),IF(AK793&lt;0,IF('Настройки'!$B$10="Исключить","",IF('Настройки'!$B$10="Абсолютные значения",ABS(AK793),AK793)),AK793)))</x:f>
      </x:c>
      <x:c r="CO793" s="50" t="str">
        <x:f>IF(33&gt;'Настройки'!$B$3,"",IF(ISBLANK(AL793),IF('Настройки'!$B$9="Нулевой спрос",0,""),IF(AL793&lt;0,IF('Настройки'!$B$10="Исключить","",IF('Настройки'!$B$10="Абсолютные значения",ABS(AL793),AL793)),AL793)))</x:f>
      </x:c>
      <x:c r="CP793" s="50" t="str">
        <x:f>IF(34&gt;'Настройки'!$B$3,"",IF(ISBLANK(AM793),IF('Настройки'!$B$9="Нулевой спрос",0,""),IF(AM793&lt;0,IF('Настройки'!$B$10="Исключить","",IF('Настройки'!$B$10="Абсолютные значения",ABS(AM793),AM793)),AM793)))</x:f>
      </x:c>
      <x:c r="CQ793" s="50" t="str">
        <x:f>IF(35&gt;'Настройки'!$B$3,"",IF(ISBLANK(AN793),IF('Настройки'!$B$9="Нулевой спрос",0,""),IF(AN793&lt;0,IF('Настройки'!$B$10="Исключить","",IF('Настройки'!$B$10="Абсолютные значения",ABS(AN793),AN793)),AN793)))</x:f>
      </x:c>
      <x:c r="CR793" s="50" t="str">
        <x:f>IF(36&gt;'Настройки'!$B$3,"",IF(ISBLANK(AO793),IF('Настройки'!$B$9="Нулевой спрос",0,""),IF(AO793&lt;0,IF('Настройки'!$B$10="Исключить","",IF('Настройки'!$B$10="Абсолютные значения",ABS(AO793),AO793)),AO793)))</x:f>
      </x:c>
      <x:c r="CS793" s="50" t="str">
        <x:f>IF(OR(1&gt;'Настройки'!$B$3,ISBLANK(BI793),BI793=0),"",BI793)</x:f>
      </x:c>
      <x:c r="CT793" s="50" t="str">
        <x:f>IF(OR(2&gt;'Настройки'!$B$3,ISBLANK(BJ793),BJ793=0),"",BJ793)</x:f>
      </x:c>
      <x:c r="CU793" s="50" t="str">
        <x:f>IF(OR(3&gt;'Настройки'!$B$3,ISBLANK(BK793),BK793=0),"",BK793)</x:f>
      </x:c>
      <x:c r="CV793" s="50" t="str">
        <x:f>IF(OR(4&gt;'Настройки'!$B$3,ISBLANK(BL793),BL793=0),"",BL793)</x:f>
      </x:c>
      <x:c r="CW793" s="50" t="str">
        <x:f>IF(OR(5&gt;'Настройки'!$B$3,ISBLANK(BM793),BM793=0),"",BM793)</x:f>
      </x:c>
      <x:c r="CX793" s="50" t="str">
        <x:f>IF(OR(6&gt;'Настройки'!$B$3,ISBLANK(BN793),BN793=0),"",BN793)</x:f>
      </x:c>
      <x:c r="CY793" s="50" t="str">
        <x:f>IF(OR(7&gt;'Настройки'!$B$3,ISBLANK(BO793),BO793=0),"",BO793)</x:f>
      </x:c>
      <x:c r="CZ793" s="50" t="str">
        <x:f>IF(OR(8&gt;'Настройки'!$B$3,ISBLANK(BP793),BP793=0),"",BP793)</x:f>
      </x:c>
      <x:c r="DA793" s="50" t="str">
        <x:f>IF(OR(9&gt;'Настройки'!$B$3,ISBLANK(BQ793),BQ793=0),"",BQ793)</x:f>
      </x:c>
      <x:c r="DB793" s="50" t="str">
        <x:f>IF(OR(10&gt;'Настройки'!$B$3,ISBLANK(BR793),BR793=0),"",BR793)</x:f>
      </x:c>
      <x:c r="DC793" s="50" t="str">
        <x:f>IF(OR(11&gt;'Настройки'!$B$3,ISBLANK(BS793),BS793=0),"",BS793)</x:f>
      </x:c>
      <x:c r="DD793" s="50" t="str">
        <x:f>IF(OR(12&gt;'Настройки'!$B$3,ISBLANK(BT793),BT793=0),"",BT793)</x:f>
      </x:c>
      <x:c r="DE793" s="50" t="str">
        <x:f>IF(OR(13&gt;'Настройки'!$B$3,ISBLANK(BU793),BU793=0),"",BU793)</x:f>
      </x:c>
      <x:c r="DF793" s="50" t="str">
        <x:f>IF(OR(14&gt;'Настройки'!$B$3,ISBLANK(BV793),BV793=0),"",BV793)</x:f>
      </x:c>
      <x:c r="DG793" s="50" t="str">
        <x:f>IF(OR(15&gt;'Настройки'!$B$3,ISBLANK(BW793),BW793=0),"",BW793)</x:f>
      </x:c>
      <x:c r="DH793" s="50" t="str">
        <x:f>IF(OR(16&gt;'Настройки'!$B$3,ISBLANK(BX793),BX793=0),"",BX793)</x:f>
      </x:c>
      <x:c r="DI793" s="50" t="str">
        <x:f>IF(OR(17&gt;'Настройки'!$B$3,ISBLANK(BY793),BY793=0),"",BY793)</x:f>
      </x:c>
      <x:c r="DJ793" s="50" t="str">
        <x:f>IF(OR(18&gt;'Настройки'!$B$3,ISBLANK(BZ793),BZ793=0),"",BZ793)</x:f>
      </x:c>
      <x:c r="DK793" s="50" t="str">
        <x:f>IF(OR(19&gt;'Настройки'!$B$3,ISBLANK(CA793),CA793=0),"",CA793)</x:f>
      </x:c>
      <x:c r="DL793" s="50" t="str">
        <x:f>IF(OR(20&gt;'Настройки'!$B$3,ISBLANK(CB793),CB793=0),"",CB793)</x:f>
      </x:c>
      <x:c r="DM793" s="50" t="str">
        <x:f>IF(OR(21&gt;'Настройки'!$B$3,ISBLANK(CC793),CC793=0),"",CC793)</x:f>
      </x:c>
      <x:c r="DN793" s="50" t="str">
        <x:f>IF(OR(22&gt;'Настройки'!$B$3,ISBLANK(CD793),CD793=0),"",CD793)</x:f>
      </x:c>
      <x:c r="DO793" s="50" t="str">
        <x:f>IF(OR(23&gt;'Настройки'!$B$3,ISBLANK(CE793),CE793=0),"",CE793)</x:f>
      </x:c>
      <x:c r="DP793" s="50" t="str">
        <x:f>IF(OR(24&gt;'Настройки'!$B$3,ISBLANK(CF793),CF793=0),"",CF793)</x:f>
      </x:c>
      <x:c r="DQ793" s="50" t="str">
        <x:f>IF(OR(25&gt;'Настройки'!$B$3,ISBLANK(CG793),CG793=0),"",CG793)</x:f>
      </x:c>
      <x:c r="DR793" s="50" t="str">
        <x:f>IF(OR(26&gt;'Настройки'!$B$3,ISBLANK(CH793),CH793=0),"",CH793)</x:f>
      </x:c>
      <x:c r="DS793" s="50" t="str">
        <x:f>IF(OR(27&gt;'Настройки'!$B$3,ISBLANK(CI793),CI793=0),"",CI793)</x:f>
      </x:c>
      <x:c r="DT793" s="50" t="str">
        <x:f>IF(OR(28&gt;'Настройки'!$B$3,ISBLANK(CJ793),CJ793=0),"",CJ793)</x:f>
      </x:c>
      <x:c r="DU793" s="50" t="str">
        <x:f>IF(OR(29&gt;'Настройки'!$B$3,ISBLANK(CK793),CK793=0),"",CK793)</x:f>
      </x:c>
      <x:c r="DV793" s="50" t="str">
        <x:f>IF(OR(30&gt;'Настройки'!$B$3,ISBLANK(CL793),CL793=0),"",CL793)</x:f>
      </x:c>
      <x:c r="DW793" s="50" t="str">
        <x:f>IF(OR(31&gt;'Настройки'!$B$3,ISBLANK(CM793),CM793=0),"",CM793)</x:f>
      </x:c>
      <x:c r="DX793" s="50" t="str">
        <x:f>IF(OR(32&gt;'Настройки'!$B$3,ISBLANK(CN793),CN793=0),"",CN793)</x:f>
      </x:c>
      <x:c r="DY793" s="50" t="str">
        <x:f>IF(OR(33&gt;'Настройки'!$B$3,ISBLANK(CO793),CO793=0),"",CO793)</x:f>
      </x:c>
      <x:c r="DZ793" s="50" t="str">
        <x:f>IF(OR(34&gt;'Настройки'!$B$3,ISBLANK(CP793),CP793=0),"",CP793)</x:f>
      </x:c>
      <x:c r="EA793" s="50" t="str">
        <x:f>IF(OR(35&gt;'Настройки'!$B$3,ISBLANK(CQ793),CQ793=0),"",CQ793)</x:f>
      </x:c>
      <x:c r="EB793" s="50" t="str">
        <x:f>IF(OR(36&gt;'Настройки'!$B$3,ISBLANK(CR793),CR793=0),"",CR793)</x:f>
      </x:c>
      <x:c r="EC793" s="50" t="str">
        <x:f>IF(A793="","",IF(OR(BB793="AZ",BB793="BZ"),10000+ROW(),IF(AZ793&gt;'Настройки'!$B$11,20000+ROW(),IF(BF793&lt;&gt;"Обычный",30000+ROW(),IF(AX793&lt;=0,40000+ROW(),"")))))</x:f>
      </x:c>
      <x:c r="ED793" s="50" t="str">
        <x:f>IF(EC793="","",COUNTIFS($EC$2:$EC$1001,"&gt;0",$EC$2:$EC$1001,"&lt;"&amp;EC793)+1)</x:f>
      </x:c>
    </x:row>
    <x:row r="794">
      <x:c r="A794" s="115"/>
      <x:c r="B794" s="115"/>
      <x:c r="C794" s="115"/>
      <x:c r="D794" s="118"/>
      <x:c r="E794" s="118"/>
      <x:c r="F794" s="118"/>
      <x:c r="G794" s="118"/>
      <x:c r="H794" s="118"/>
      <x:c r="I794" s="118"/>
      <x:c r="J794" s="118"/>
      <x:c r="K794" s="118"/>
      <x:c r="L794" s="118"/>
      <x:c r="M794" s="118"/>
      <x:c r="N794" s="118"/>
      <x:c r="O794" s="118"/>
      <x:c r="P794" s="118"/>
      <x:c r="Q794" s="118"/>
      <x:c r="R794" s="118"/>
      <x:c r="S794" s="118"/>
      <x:c r="T794" s="118"/>
      <x:c r="U794" s="118"/>
      <x:c r="V794" s="118"/>
      <x:c r="W794" s="118"/>
      <x:c r="X794" s="118"/>
      <x:c r="Y794" s="118"/>
      <x:c r="Z794" s="118"/>
      <x:c r="AA794" s="118"/>
      <x:c r="AB794" s="118"/>
      <x:c r="AC794" s="118"/>
      <x:c r="AD794" s="118"/>
      <x:c r="AE794" s="118"/>
      <x:c r="AF794" s="118"/>
      <x:c r="AG794" s="118"/>
      <x:c r="AH794" s="118"/>
      <x:c r="AI794" s="118"/>
      <x:c r="AJ794" s="118"/>
      <x:c r="AK794" s="118"/>
      <x:c r="AL794" s="118"/>
      <x:c r="AM794" s="118"/>
      <x:c r="AN794" s="118"/>
      <x:c r="AO794" s="118"/>
      <x:c r="AP794" s="115"/>
      <x:c r="AQ794" s="49" t="str">
        <x:f>IF(A794="","",COUNT(BI794:INDEX(BI794:CR794,1,'Настройки'!$B$3)))</x:f>
      </x:c>
      <x:c r="AR794" s="49" t="str">
        <x:f>IF(A794="","",SUM(BI794:INDEX(BI794:CR794,1,'Настройки'!$B$3)))</x:f>
      </x:c>
      <x:c r="AS794" s="58" t="str">
        <x:f>IF(A794="","",IF('Настройки'!$B$4="Стоимость потребления",AR794*D794,IF('Настройки'!$B$4="Количество",AR794,E794)))</x:f>
      </x:c>
      <x:c r="AT794" s="61" t="str">
        <x:f>IF(OR(A794="",AS794&lt;0,SUM($AS$2:$AS$1001)&lt;=0),"",AS794/SUM($AS$2:$AS$1001))</x:f>
      </x:c>
      <x:c r="AU794" s="61" t="str">
        <x:f>IF(OR(A794="",AS794&lt;0,SUM($AS$2:$AS$1001)&lt;=0),"",SUMIFS($AS$2:$AS$1001,$AS$2:$AS$1001,"&gt;"&amp;AS794)/SUM($AS$2:$AS$1001))</x:f>
      </x:c>
      <x:c r="AV794" s="61" t="str">
        <x:f>IF(OR(A794="",AS794&lt;0,SUM($AS$2:$AS$1001)&lt;=0),"",SUMIFS($AS$2:$AS$1001,$AS$2:$AS$1001,"&gt;="&amp;AS794)/SUM($AS$2:$AS$1001))</x:f>
      </x:c>
      <x:c r="AW794" s="49" t="str">
        <x:f>IF(A794="","",IF(SUM($AS$2:$AS$1001)&lt;=0,"Не определён",IF(AS794&lt;0,"Исключение",IF(AU794&lt;'Настройки'!$B$5,"A",IF(AU794&lt;'Настройки'!$B$6,"B","C")))))</x:f>
      </x:c>
      <x:c r="AX794" s="58" t="str">
        <x:f>IF(A794="","",IF(AQ794=0,"",AVERAGE(BI794:INDEX(BI794:CR794,1,'Настройки'!$B$3))))</x:f>
      </x:c>
      <x:c r="AY794" s="58" t="str">
        <x:f>IF(OR(A794="",AQ794=0),"",STDEVP(BI794:INDEX(BI794:CR794,1,'Настройки'!$B$3)))</x:f>
      </x:c>
      <x:c r="AZ794" s="61" t="str">
        <x:f>IF(OR(A794="",AQ794&lt;'Настройки'!$B$12,AX794&lt;=0,AND('Настройки'!$B$10="Блокировать",COUNTIF(F794:INDEX(F794:AO794,1,'Настройки'!$B$3),"&lt;0")&gt;0)),"",AY794/ABS(AX794))</x:f>
      </x:c>
      <x:c r="BA794" s="49" t="str">
        <x:f>IF(A794="","",IF(AND('Настройки'!$B$10="Блокировать",COUNTIF(F794:INDEX(F794:AO794,1,'Настройки'!$B$3),"&lt;0")&gt;0),"Не определён",IF(AQ794&lt;'Настройки'!$B$12,"Не определён",IF(AX794=0,"Нет спроса",IF(AX794&lt;0,"Не определён",IF(AZ794&lt;='Настройки'!$B$7,"X",IF(AZ794&lt;='Настройки'!$B$8,"Y","Z")))))))</x:f>
      </x:c>
      <x:c r="BB794" s="49" t="str">
        <x:f>IF(OR(A794="",LEN(AW794)&lt;&gt;1,LEN(BA794)&lt;&gt;1),"",AW794&amp;BA794)</x:f>
      </x:c>
      <x:c r="BC794" s="61" t="str">
        <x:f>IF(OR(A794="",AQ794=0),"",(COUNT(BI794:INDEX(BI794:CR794,1,'Настройки'!$B$3))-COUNT(CS794:INDEX(CS794:EB794,1,'Настройки'!$B$3)))/AQ794)</x:f>
      </x:c>
      <x:c r="BD794" s="64" t="str">
        <x:f>IF(OR(A794="",COUNT(CS794:INDEX(CS794:EB794,1,'Настройки'!$B$3))=0),"",AQ794/COUNT(CS794:INDEX(CS794:EB794,1,'Настройки'!$B$3)))</x:f>
      </x:c>
      <x:c r="BE794" s="64" t="str">
        <x:f>IF(OR(A794="",COUNT(CS794:INDEX(CS794:EB794,1,'Настройки'!$B$3))=0),"",IF(AVERAGE(CS794:INDEX(CS794:EB794,1,'Настройки'!$B$3))=0,"",(STDEVP(CS794:INDEX(CS794:EB794,1,'Настройки'!$B$3))/ABS(AVERAGE(CS794:INDEX(CS794:EB794,1,'Настройки'!$B$3))))^2))</x:f>
      </x:c>
      <x:c r="BF794" s="49" t="str">
        <x:f>IF(A794="","",IF(AQ794&lt;3,"Недостаточно",IF(AQ794&lt;6,"Предварительный","Обычный")))</x:f>
      </x:c>
      <x:c r="BG794" s="49" t="str">
        <x:f>IF(A794="","",IF(COUNTIF(F794:INDEX(F794:AO794,1,'Настройки'!$B$3),"&lt;0")&gt;0,IF('Настройки'!$B$10="Блокировать","Отрицательный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"),"")&amp;IF(AQ794&lt;3,"Недостаточно истории. ",IF(AQ794&lt;6,"Предварительная классификация. ",""))&amp;IF(AX794=0,"Нет спроса за горизонт. ","")&amp;IF(AZ794&gt;'Настройки'!$B$11,"Экстремальная вариативность. ",""))</x:f>
      </x:c>
      <x:c r="BH794" s="49" t="str">
        <x:f>IF(A794="","",IFERROR(VLOOKUP(BB794,'Настройки'!$D$3:$E$11,2,FALSE),"Сначала проверьте исходные данные и историю спроса.")&amp;" Уточните срок поставки, MOQ и критичность.")</x:f>
      </x:c>
      <x:c r="BI794" s="50" t="str">
        <x:f>IF(1&gt;'Настройки'!$B$3,"",IF(ISBLANK(F794),IF('Настройки'!$B$9="Нулевой спрос",0,""),IF(F794&lt;0,IF('Настройки'!$B$10="Исключить","",IF('Настройки'!$B$10="Абсолютные значения",ABS(F794),F794)),F794)))</x:f>
      </x:c>
      <x:c r="BJ794" s="50" t="str">
        <x:f>IF(2&gt;'Настройки'!$B$3,"",IF(ISBLANK(G794),IF('Настройки'!$B$9="Нулевой спрос",0,""),IF(G794&lt;0,IF('Настройки'!$B$10="Исключить","",IF('Настройки'!$B$10="Абсолютные значения",ABS(G794),G794)),G794)))</x:f>
      </x:c>
      <x:c r="BK794" s="50" t="str">
        <x:f>IF(3&gt;'Настройки'!$B$3,"",IF(ISBLANK(H794),IF('Настройки'!$B$9="Нулевой спрос",0,""),IF(H794&lt;0,IF('Настройки'!$B$10="Исключить","",IF('Настройки'!$B$10="Абсолютные значения",ABS(H794),H794)),H794)))</x:f>
      </x:c>
      <x:c r="BL794" s="50" t="str">
        <x:f>IF(4&gt;'Настройки'!$B$3,"",IF(ISBLANK(I794),IF('Настройки'!$B$9="Нулевой спрос",0,""),IF(I794&lt;0,IF('Настройки'!$B$10="Исключить","",IF('Настройки'!$B$10="Абсолютные значения",ABS(I794),I794)),I794)))</x:f>
      </x:c>
      <x:c r="BM794" s="50" t="str">
        <x:f>IF(5&gt;'Настройки'!$B$3,"",IF(ISBLANK(J794),IF('Настройки'!$B$9="Нулевой спрос",0,""),IF(J794&lt;0,IF('Настройки'!$B$10="Исключить","",IF('Настройки'!$B$10="Абсолютные значения",ABS(J794),J794)),J794)))</x:f>
      </x:c>
      <x:c r="BN794" s="50" t="str">
        <x:f>IF(6&gt;'Настройки'!$B$3,"",IF(ISBLANK(K794),IF('Настройки'!$B$9="Нулевой спрос",0,""),IF(K794&lt;0,IF('Настройки'!$B$10="Исключить","",IF('Настройки'!$B$10="Абсолютные значения",ABS(K794),K794)),K794)))</x:f>
      </x:c>
      <x:c r="BO794" s="50" t="str">
        <x:f>IF(7&gt;'Настройки'!$B$3,"",IF(ISBLANK(L794),IF('Настройки'!$B$9="Нулевой спрос",0,""),IF(L794&lt;0,IF('Настройки'!$B$10="Исключить","",IF('Настройки'!$B$10="Абсолютные значения",ABS(L794),L794)),L794)))</x:f>
      </x:c>
      <x:c r="BP794" s="50" t="str">
        <x:f>IF(8&gt;'Настройки'!$B$3,"",IF(ISBLANK(M794),IF('Настройки'!$B$9="Нулевой спрос",0,""),IF(M794&lt;0,IF('Настройки'!$B$10="Исключить","",IF('Настройки'!$B$10="Абсолютные значения",ABS(M794),M794)),M794)))</x:f>
      </x:c>
      <x:c r="BQ794" s="50" t="str">
        <x:f>IF(9&gt;'Настройки'!$B$3,"",IF(ISBLANK(N794),IF('Настройки'!$B$9="Нулевой спрос",0,""),IF(N794&lt;0,IF('Настройки'!$B$10="Исключить","",IF('Настройки'!$B$10="Абсолютные значения",ABS(N794),N794)),N794)))</x:f>
      </x:c>
      <x:c r="BR794" s="50" t="str">
        <x:f>IF(10&gt;'Настройки'!$B$3,"",IF(ISBLANK(O794),IF('Настройки'!$B$9="Нулевой спрос",0,""),IF(O794&lt;0,IF('Настройки'!$B$10="Исключить","",IF('Настройки'!$B$10="Абсолютные значения",ABS(O794),O794)),O794)))</x:f>
      </x:c>
      <x:c r="BS794" s="50" t="str">
        <x:f>IF(11&gt;'Настройки'!$B$3,"",IF(ISBLANK(P794),IF('Настройки'!$B$9="Нулевой спрос",0,""),IF(P794&lt;0,IF('Настройки'!$B$10="Исключить","",IF('Настройки'!$B$10="Абсолютные значения",ABS(P794),P794)),P794)))</x:f>
      </x:c>
      <x:c r="BT794" s="50" t="str">
        <x:f>IF(12&gt;'Настройки'!$B$3,"",IF(ISBLANK(Q794),IF('Настройки'!$B$9="Нулевой спрос",0,""),IF(Q794&lt;0,IF('Настройки'!$B$10="Исключить","",IF('Настройки'!$B$10="Абсолютные значения",ABS(Q794),Q794)),Q794)))</x:f>
      </x:c>
      <x:c r="BU794" s="50" t="str">
        <x:f>IF(13&gt;'Настройки'!$B$3,"",IF(ISBLANK(R794),IF('Настройки'!$B$9="Нулевой спрос",0,""),IF(R794&lt;0,IF('Настройки'!$B$10="Исключить","",IF('Настройки'!$B$10="Абсолютные значения",ABS(R794),R794)),R794)))</x:f>
      </x:c>
      <x:c r="BV794" s="50" t="str">
        <x:f>IF(14&gt;'Настройки'!$B$3,"",IF(ISBLANK(S794),IF('Настройки'!$B$9="Нулевой спрос",0,""),IF(S794&lt;0,IF('Настройки'!$B$10="Исключить","",IF('Настройки'!$B$10="Абсолютные значения",ABS(S794),S794)),S794)))</x:f>
      </x:c>
      <x:c r="BW794" s="50" t="str">
        <x:f>IF(15&gt;'Настройки'!$B$3,"",IF(ISBLANK(T794),IF('Настройки'!$B$9="Нулевой спрос",0,""),IF(T794&lt;0,IF('Настройки'!$B$10="Исключить","",IF('Настройки'!$B$10="Абсолютные значения",ABS(T794),T794)),T794)))</x:f>
      </x:c>
      <x:c r="BX794" s="50" t="str">
        <x:f>IF(16&gt;'Настройки'!$B$3,"",IF(ISBLANK(U794),IF('Настройки'!$B$9="Нулевой спрос",0,""),IF(U794&lt;0,IF('Настройки'!$B$10="Исключить","",IF('Настройки'!$B$10="Абсолютные значения",ABS(U794),U794)),U794)))</x:f>
      </x:c>
      <x:c r="BY794" s="50" t="str">
        <x:f>IF(17&gt;'Настройки'!$B$3,"",IF(ISBLANK(V794),IF('Настройки'!$B$9="Нулевой спрос",0,""),IF(V794&lt;0,IF('Настройки'!$B$10="Исключить","",IF('Настройки'!$B$10="Абсолютные значения",ABS(V794),V794)),V794)))</x:f>
      </x:c>
      <x:c r="BZ794" s="50" t="str">
        <x:f>IF(18&gt;'Настройки'!$B$3,"",IF(ISBLANK(W794),IF('Настройки'!$B$9="Нулевой спрос",0,""),IF(W794&lt;0,IF('Настройки'!$B$10="Исключить","",IF('Настройки'!$B$10="Абсолютные значения",ABS(W794),W794)),W794)))</x:f>
      </x:c>
      <x:c r="CA794" s="50" t="str">
        <x:f>IF(19&gt;'Настройки'!$B$3,"",IF(ISBLANK(X794),IF('Настройки'!$B$9="Нулевой спрос",0,""),IF(X794&lt;0,IF('Настройки'!$B$10="Исключить","",IF('Настройки'!$B$10="Абсолютные значения",ABS(X794),X794)),X794)))</x:f>
      </x:c>
      <x:c r="CB794" s="50" t="str">
        <x:f>IF(20&gt;'Настройки'!$B$3,"",IF(ISBLANK(Y794),IF('Настройки'!$B$9="Нулевой спрос",0,""),IF(Y794&lt;0,IF('Настройки'!$B$10="Исключить","",IF('Настройки'!$B$10="Абсолютные значения",ABS(Y794),Y794)),Y794)))</x:f>
      </x:c>
      <x:c r="CC794" s="50" t="str">
        <x:f>IF(21&gt;'Настройки'!$B$3,"",IF(ISBLANK(Z794),IF('Настройки'!$B$9="Нулевой спрос",0,""),IF(Z794&lt;0,IF('Настройки'!$B$10="Исключить","",IF('Настройки'!$B$10="Абсолютные значения",ABS(Z794),Z794)),Z794)))</x:f>
      </x:c>
      <x:c r="CD794" s="50" t="str">
        <x:f>IF(22&gt;'Настройки'!$B$3,"",IF(ISBLANK(AA794),IF('Настройки'!$B$9="Нулевой спрос",0,""),IF(AA794&lt;0,IF('Настройки'!$B$10="Исключить","",IF('Настройки'!$B$10="Абсолютные значения",ABS(AA794),AA794)),AA794)))</x:f>
      </x:c>
      <x:c r="CE794" s="50" t="str">
        <x:f>IF(23&gt;'Настройки'!$B$3,"",IF(ISBLANK(AB794),IF('Настройки'!$B$9="Нулевой спрос",0,""),IF(AB794&lt;0,IF('Настройки'!$B$10="Исключить","",IF('Настройки'!$B$10="Абсолютные значения",ABS(AB794),AB794)),AB794)))</x:f>
      </x:c>
      <x:c r="CF794" s="50" t="str">
        <x:f>IF(24&gt;'Настройки'!$B$3,"",IF(ISBLANK(AC794),IF('Настройки'!$B$9="Нулевой спрос",0,""),IF(AC794&lt;0,IF('Настройки'!$B$10="Исключить","",IF('Настройки'!$B$10="Абсолютные значения",ABS(AC794),AC794)),AC794)))</x:f>
      </x:c>
      <x:c r="CG794" s="50" t="str">
        <x:f>IF(25&gt;'Настройки'!$B$3,"",IF(ISBLANK(AD794),IF('Настройки'!$B$9="Нулевой спрос",0,""),IF(AD794&lt;0,IF('Настройки'!$B$10="Исключить","",IF('Настройки'!$B$10="Абсолютные значения",ABS(AD794),AD794)),AD794)))</x:f>
      </x:c>
      <x:c r="CH794" s="50" t="str">
        <x:f>IF(26&gt;'Настройки'!$B$3,"",IF(ISBLANK(AE794),IF('Настройки'!$B$9="Нулевой спрос",0,""),IF(AE794&lt;0,IF('Настройки'!$B$10="Исключить","",IF('Настройки'!$B$10="Абсолютные значения",ABS(AE794),AE794)),AE794)))</x:f>
      </x:c>
      <x:c r="CI794" s="50" t="str">
        <x:f>IF(27&gt;'Настройки'!$B$3,"",IF(ISBLANK(AF794),IF('Настройки'!$B$9="Нулевой спрос",0,""),IF(AF794&lt;0,IF('Настройки'!$B$10="Исключить","",IF('Настройки'!$B$10="Абсолютные значения",ABS(AF794),AF794)),AF794)))</x:f>
      </x:c>
      <x:c r="CJ794" s="50" t="str">
        <x:f>IF(28&gt;'Настройки'!$B$3,"",IF(ISBLANK(AG794),IF('Настройки'!$B$9="Нулевой спрос",0,""),IF(AG794&lt;0,IF('Настройки'!$B$10="Исключить","",IF('Настройки'!$B$10="Абсолютные значения",ABS(AG794),AG794)),AG794)))</x:f>
      </x:c>
      <x:c r="CK794" s="50" t="str">
        <x:f>IF(29&gt;'Настройки'!$B$3,"",IF(ISBLANK(AH794),IF('Настройки'!$B$9="Нулевой спрос",0,""),IF(AH794&lt;0,IF('Настройки'!$B$10="Исключить","",IF('Настройки'!$B$10="Абсолютные значения",ABS(AH794),AH794)),AH794)))</x:f>
      </x:c>
      <x:c r="CL794" s="50" t="str">
        <x:f>IF(30&gt;'Настройки'!$B$3,"",IF(ISBLANK(AI794),IF('Настройки'!$B$9="Нулевой спрос",0,""),IF(AI794&lt;0,IF('Настройки'!$B$10="Исключить","",IF('Настройки'!$B$10="Абсолютные значения",ABS(AI794),AI794)),AI794)))</x:f>
      </x:c>
      <x:c r="CM794" s="50" t="str">
        <x:f>IF(31&gt;'Настройки'!$B$3,"",IF(ISBLANK(AJ794),IF('Настройки'!$B$9="Нулевой спрос",0,""),IF(AJ794&lt;0,IF('Настройки'!$B$10="Исключить","",IF('Настройки'!$B$10="Абсолютные значения",ABS(AJ794),AJ794)),AJ794)))</x:f>
      </x:c>
      <x:c r="CN794" s="50" t="str">
        <x:f>IF(32&gt;'Настройки'!$B$3,"",IF(ISBLANK(AK794),IF('Настройки'!$B$9="Нулевой спрос",0,""),IF(AK794&lt;0,IF('Настройки'!$B$10="Исключить","",IF('Настройки'!$B$10="Абсолютные значения",ABS(AK794),AK794)),AK794)))</x:f>
      </x:c>
      <x:c r="CO794" s="50" t="str">
        <x:f>IF(33&gt;'Настройки'!$B$3,"",IF(ISBLANK(AL794),IF('Настройки'!$B$9="Нулевой спрос",0,""),IF(AL794&lt;0,IF('Настройки'!$B$10="Исключить","",IF('Настройки'!$B$10="Абсолютные значения",ABS(AL794),AL794)),AL794)))</x:f>
      </x:c>
      <x:c r="CP794" s="50" t="str">
        <x:f>IF(34&gt;'Настройки'!$B$3,"",IF(ISBLANK(AM794),IF('Настройки'!$B$9="Нулевой спрос",0,""),IF(AM794&lt;0,IF('Настройки'!$B$10="Исключить","",IF('Настройки'!$B$10="Абсолютные значения",ABS(AM794),AM794)),AM794)))</x:f>
      </x:c>
      <x:c r="CQ794" s="50" t="str">
        <x:f>IF(35&gt;'Настройки'!$B$3,"",IF(ISBLANK(AN794),IF('Настройки'!$B$9="Нулевой спрос",0,""),IF(AN794&lt;0,IF('Настройки'!$B$10="Исключить","",IF('Настройки'!$B$10="Абсолютные значения",ABS(AN794),AN794)),AN794)))</x:f>
      </x:c>
      <x:c r="CR794" s="50" t="str">
        <x:f>IF(36&gt;'Настройки'!$B$3,"",IF(ISBLANK(AO794),IF('Настройки'!$B$9="Нулевой спрос",0,""),IF(AO794&lt;0,IF('Настройки'!$B$10="Исключить","",IF('Настройки'!$B$10="Абсолютные значения",ABS(AO794),AO794)),AO794)))</x:f>
      </x:c>
      <x:c r="CS794" s="50" t="str">
        <x:f>IF(OR(1&gt;'Настройки'!$B$3,ISBLANK(BI794),BI794=0),"",BI794)</x:f>
      </x:c>
      <x:c r="CT794" s="50" t="str">
        <x:f>IF(OR(2&gt;'Настройки'!$B$3,ISBLANK(BJ794),BJ794=0),"",BJ794)</x:f>
      </x:c>
      <x:c r="CU794" s="50" t="str">
        <x:f>IF(OR(3&gt;'Настройки'!$B$3,ISBLANK(BK794),BK794=0),"",BK794)</x:f>
      </x:c>
      <x:c r="CV794" s="50" t="str">
        <x:f>IF(OR(4&gt;'Настройки'!$B$3,ISBLANK(BL794),BL794=0),"",BL794)</x:f>
      </x:c>
      <x:c r="CW794" s="50" t="str">
        <x:f>IF(OR(5&gt;'Настройки'!$B$3,ISBLANK(BM794),BM794=0),"",BM794)</x:f>
      </x:c>
      <x:c r="CX794" s="50" t="str">
        <x:f>IF(OR(6&gt;'Настройки'!$B$3,ISBLANK(BN794),BN794=0),"",BN794)</x:f>
      </x:c>
      <x:c r="CY794" s="50" t="str">
        <x:f>IF(OR(7&gt;'Настройки'!$B$3,ISBLANK(BO794),BO794=0),"",BO794)</x:f>
      </x:c>
      <x:c r="CZ794" s="50" t="str">
        <x:f>IF(OR(8&gt;'Настройки'!$B$3,ISBLANK(BP794),BP794=0),"",BP794)</x:f>
      </x:c>
      <x:c r="DA794" s="50" t="str">
        <x:f>IF(OR(9&gt;'Настройки'!$B$3,ISBLANK(BQ794),BQ794=0),"",BQ794)</x:f>
      </x:c>
      <x:c r="DB794" s="50" t="str">
        <x:f>IF(OR(10&gt;'Настройки'!$B$3,ISBLANK(BR794),BR794=0),"",BR794)</x:f>
      </x:c>
      <x:c r="DC794" s="50" t="str">
        <x:f>IF(OR(11&gt;'Настройки'!$B$3,ISBLANK(BS794),BS794=0),"",BS794)</x:f>
      </x:c>
      <x:c r="DD794" s="50" t="str">
        <x:f>IF(OR(12&gt;'Настройки'!$B$3,ISBLANK(BT794),BT794=0),"",BT794)</x:f>
      </x:c>
      <x:c r="DE794" s="50" t="str">
        <x:f>IF(OR(13&gt;'Настройки'!$B$3,ISBLANK(BU794),BU794=0),"",BU794)</x:f>
      </x:c>
      <x:c r="DF794" s="50" t="str">
        <x:f>IF(OR(14&gt;'Настройки'!$B$3,ISBLANK(BV794),BV794=0),"",BV794)</x:f>
      </x:c>
      <x:c r="DG794" s="50" t="str">
        <x:f>IF(OR(15&gt;'Настройки'!$B$3,ISBLANK(BW794),BW794=0),"",BW794)</x:f>
      </x:c>
      <x:c r="DH794" s="50" t="str">
        <x:f>IF(OR(16&gt;'Настройки'!$B$3,ISBLANK(BX794),BX794=0),"",BX794)</x:f>
      </x:c>
      <x:c r="DI794" s="50" t="str">
        <x:f>IF(OR(17&gt;'Настройки'!$B$3,ISBLANK(BY794),BY794=0),"",BY794)</x:f>
      </x:c>
      <x:c r="DJ794" s="50" t="str">
        <x:f>IF(OR(18&gt;'Настройки'!$B$3,ISBLANK(BZ794),BZ794=0),"",BZ794)</x:f>
      </x:c>
      <x:c r="DK794" s="50" t="str">
        <x:f>IF(OR(19&gt;'Настройки'!$B$3,ISBLANK(CA794),CA794=0),"",CA794)</x:f>
      </x:c>
      <x:c r="DL794" s="50" t="str">
        <x:f>IF(OR(20&gt;'Настройки'!$B$3,ISBLANK(CB794),CB794=0),"",CB794)</x:f>
      </x:c>
      <x:c r="DM794" s="50" t="str">
        <x:f>IF(OR(21&gt;'Настройки'!$B$3,ISBLANK(CC794),CC794=0),"",CC794)</x:f>
      </x:c>
      <x:c r="DN794" s="50" t="str">
        <x:f>IF(OR(22&gt;'Настройки'!$B$3,ISBLANK(CD794),CD794=0),"",CD794)</x:f>
      </x:c>
      <x:c r="DO794" s="50" t="str">
        <x:f>IF(OR(23&gt;'Настройки'!$B$3,ISBLANK(CE794),CE794=0),"",CE794)</x:f>
      </x:c>
      <x:c r="DP794" s="50" t="str">
        <x:f>IF(OR(24&gt;'Настройки'!$B$3,ISBLANK(CF794),CF794=0),"",CF794)</x:f>
      </x:c>
      <x:c r="DQ794" s="50" t="str">
        <x:f>IF(OR(25&gt;'Настройки'!$B$3,ISBLANK(CG794),CG794=0),"",CG794)</x:f>
      </x:c>
      <x:c r="DR794" s="50" t="str">
        <x:f>IF(OR(26&gt;'Настройки'!$B$3,ISBLANK(CH794),CH794=0),"",CH794)</x:f>
      </x:c>
      <x:c r="DS794" s="50" t="str">
        <x:f>IF(OR(27&gt;'Настройки'!$B$3,ISBLANK(CI794),CI794=0),"",CI794)</x:f>
      </x:c>
      <x:c r="DT794" s="50" t="str">
        <x:f>IF(OR(28&gt;'Настройки'!$B$3,ISBLANK(CJ794),CJ794=0),"",CJ794)</x:f>
      </x:c>
      <x:c r="DU794" s="50" t="str">
        <x:f>IF(OR(29&gt;'Настройки'!$B$3,ISBLANK(CK794),CK794=0),"",CK794)</x:f>
      </x:c>
      <x:c r="DV794" s="50" t="str">
        <x:f>IF(OR(30&gt;'Настройки'!$B$3,ISBLANK(CL794),CL794=0),"",CL794)</x:f>
      </x:c>
      <x:c r="DW794" s="50" t="str">
        <x:f>IF(OR(31&gt;'Настройки'!$B$3,ISBLANK(CM794),CM794=0),"",CM794)</x:f>
      </x:c>
      <x:c r="DX794" s="50" t="str">
        <x:f>IF(OR(32&gt;'Настройки'!$B$3,ISBLANK(CN794),CN794=0),"",CN794)</x:f>
      </x:c>
      <x:c r="DY794" s="50" t="str">
        <x:f>IF(OR(33&gt;'Настройки'!$B$3,ISBLANK(CO794),CO794=0),"",CO794)</x:f>
      </x:c>
      <x:c r="DZ794" s="50" t="str">
        <x:f>IF(OR(34&gt;'Настройки'!$B$3,ISBLANK(CP794),CP794=0),"",CP794)</x:f>
      </x:c>
      <x:c r="EA794" s="50" t="str">
        <x:f>IF(OR(35&gt;'Настройки'!$B$3,ISBLANK(CQ794),CQ794=0),"",CQ794)</x:f>
      </x:c>
      <x:c r="EB794" s="50" t="str">
        <x:f>IF(OR(36&gt;'Настройки'!$B$3,ISBLANK(CR794),CR794=0),"",CR794)</x:f>
      </x:c>
      <x:c r="EC794" s="50" t="str">
        <x:f>IF(A794="","",IF(OR(BB794="AZ",BB794="BZ"),10000+ROW(),IF(AZ794&gt;'Настройки'!$B$11,20000+ROW(),IF(BF794&lt;&gt;"Обычный",30000+ROW(),IF(AX794&lt;=0,40000+ROW(),"")))))</x:f>
      </x:c>
      <x:c r="ED794" s="50" t="str">
        <x:f>IF(EC794="","",COUNTIFS($EC$2:$EC$1001,"&gt;0",$EC$2:$EC$1001,"&lt;"&amp;EC794)+1)</x:f>
      </x:c>
    </x:row>
    <x:row r="795">
      <x:c r="A795" s="115"/>
      <x:c r="B795" s="115"/>
      <x:c r="C795" s="115"/>
      <x:c r="D795" s="118"/>
      <x:c r="E795" s="118"/>
      <x:c r="F795" s="118"/>
      <x:c r="G795" s="118"/>
      <x:c r="H795" s="118"/>
      <x:c r="I795" s="118"/>
      <x:c r="J795" s="118"/>
      <x:c r="K795" s="118"/>
      <x:c r="L795" s="118"/>
      <x:c r="M795" s="118"/>
      <x:c r="N795" s="118"/>
      <x:c r="O795" s="118"/>
      <x:c r="P795" s="118"/>
      <x:c r="Q795" s="118"/>
      <x:c r="R795" s="118"/>
      <x:c r="S795" s="118"/>
      <x:c r="T795" s="118"/>
      <x:c r="U795" s="118"/>
      <x:c r="V795" s="118"/>
      <x:c r="W795" s="118"/>
      <x:c r="X795" s="118"/>
      <x:c r="Y795" s="118"/>
      <x:c r="Z795" s="118"/>
      <x:c r="AA795" s="118"/>
      <x:c r="AB795" s="118"/>
      <x:c r="AC795" s="118"/>
      <x:c r="AD795" s="118"/>
      <x:c r="AE795" s="118"/>
      <x:c r="AF795" s="118"/>
      <x:c r="AG795" s="118"/>
      <x:c r="AH795" s="118"/>
      <x:c r="AI795" s="118"/>
      <x:c r="AJ795" s="118"/>
      <x:c r="AK795" s="118"/>
      <x:c r="AL795" s="118"/>
      <x:c r="AM795" s="118"/>
      <x:c r="AN795" s="118"/>
      <x:c r="AO795" s="118"/>
      <x:c r="AP795" s="115"/>
      <x:c r="AQ795" s="49" t="str">
        <x:f>IF(A795="","",COUNT(BI795:INDEX(BI795:CR795,1,'Настройки'!$B$3)))</x:f>
      </x:c>
      <x:c r="AR795" s="49" t="str">
        <x:f>IF(A795="","",SUM(BI795:INDEX(BI795:CR795,1,'Настройки'!$B$3)))</x:f>
      </x:c>
      <x:c r="AS795" s="58" t="str">
        <x:f>IF(A795="","",IF('Настройки'!$B$4="Стоимость потребления",AR795*D795,IF('Настройки'!$B$4="Количество",AR795,E795)))</x:f>
      </x:c>
      <x:c r="AT795" s="61" t="str">
        <x:f>IF(OR(A795="",AS795&lt;0,SUM($AS$2:$AS$1001)&lt;=0),"",AS795/SUM($AS$2:$AS$1001))</x:f>
      </x:c>
      <x:c r="AU795" s="61" t="str">
        <x:f>IF(OR(A795="",AS795&lt;0,SUM($AS$2:$AS$1001)&lt;=0),"",SUMIFS($AS$2:$AS$1001,$AS$2:$AS$1001,"&gt;"&amp;AS795)/SUM($AS$2:$AS$1001))</x:f>
      </x:c>
      <x:c r="AV795" s="61" t="str">
        <x:f>IF(OR(A795="",AS795&lt;0,SUM($AS$2:$AS$1001)&lt;=0),"",SUMIFS($AS$2:$AS$1001,$AS$2:$AS$1001,"&gt;="&amp;AS795)/SUM($AS$2:$AS$1001))</x:f>
      </x:c>
      <x:c r="AW795" s="49" t="str">
        <x:f>IF(A795="","",IF(SUM($AS$2:$AS$1001)&lt;=0,"Не определён",IF(AS795&lt;0,"Исключение",IF(AU795&lt;'Настройки'!$B$5,"A",IF(AU795&lt;'Настройки'!$B$6,"B","C")))))</x:f>
      </x:c>
      <x:c r="AX795" s="58" t="str">
        <x:f>IF(A795="","",IF(AQ795=0,"",AVERAGE(BI795:INDEX(BI795:CR795,1,'Настройки'!$B$3))))</x:f>
      </x:c>
      <x:c r="AY795" s="58" t="str">
        <x:f>IF(OR(A795="",AQ795=0),"",STDEVP(BI795:INDEX(BI795:CR795,1,'Настройки'!$B$3)))</x:f>
      </x:c>
      <x:c r="AZ795" s="61" t="str">
        <x:f>IF(OR(A795="",AQ795&lt;'Настройки'!$B$12,AX795&lt;=0,AND('Настройки'!$B$10="Блокировать",COUNTIF(F795:INDEX(F795:AO795,1,'Настройки'!$B$3),"&lt;0")&gt;0)),"",AY795/ABS(AX795))</x:f>
      </x:c>
      <x:c r="BA795" s="49" t="str">
        <x:f>IF(A795="","",IF(AND('Настройки'!$B$10="Блокировать",COUNTIF(F795:INDEX(F795:AO795,1,'Настройки'!$B$3),"&lt;0")&gt;0),"Не определён",IF(AQ795&lt;'Настройки'!$B$12,"Не определён",IF(AX795=0,"Нет спроса",IF(AX795&lt;0,"Не определён",IF(AZ795&lt;='Настройки'!$B$7,"X",IF(AZ795&lt;='Настройки'!$B$8,"Y","Z")))))))</x:f>
      </x:c>
      <x:c r="BB795" s="49" t="str">
        <x:f>IF(OR(A795="",LEN(AW795)&lt;&gt;1,LEN(BA795)&lt;&gt;1),"",AW795&amp;BA795)</x:f>
      </x:c>
      <x:c r="BC795" s="61" t="str">
        <x:f>IF(OR(A795="",AQ795=0),"",(COUNT(BI795:INDEX(BI795:CR795,1,'Настройки'!$B$3))-COUNT(CS795:INDEX(CS795:EB795,1,'Настройки'!$B$3)))/AQ795)</x:f>
      </x:c>
      <x:c r="BD795" s="64" t="str">
        <x:f>IF(OR(A795="",COUNT(CS795:INDEX(CS795:EB795,1,'Настройки'!$B$3))=0),"",AQ795/COUNT(CS795:INDEX(CS795:EB795,1,'Настройки'!$B$3)))</x:f>
      </x:c>
      <x:c r="BE795" s="64" t="str">
        <x:f>IF(OR(A795="",COUNT(CS795:INDEX(CS795:EB795,1,'Настройки'!$B$3))=0),"",IF(AVERAGE(CS795:INDEX(CS795:EB795,1,'Настройки'!$B$3))=0,"",(STDEVP(CS795:INDEX(CS795:EB795,1,'Настройки'!$B$3))/ABS(AVERAGE(CS795:INDEX(CS795:EB795,1,'Настройки'!$B$3))))^2))</x:f>
      </x:c>
      <x:c r="BF795" s="49" t="str">
        <x:f>IF(A795="","",IF(AQ795&lt;3,"Недостаточно",IF(AQ795&lt;6,"Предварительный","Обычный")))</x:f>
      </x:c>
      <x:c r="BG795" s="49" t="str">
        <x:f>IF(A795="","",IF(COUNTIF(F795:INDEX(F795:AO795,1,'Настройки'!$B$3),"&lt;0")&gt;0,IF('Настройки'!$B$10="Блокировать","Отрицательный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"),"")&amp;IF(AQ795&lt;3,"Недостаточно истории. ",IF(AQ795&lt;6,"Предварительная классификация. ",""))&amp;IF(AX795=0,"Нет спроса за горизонт. ","")&amp;IF(AZ795&gt;'Настройки'!$B$11,"Экстремальная вариативность. ",""))</x:f>
      </x:c>
      <x:c r="BH795" s="49" t="str">
        <x:f>IF(A795="","",IFERROR(VLOOKUP(BB795,'Настройки'!$D$3:$E$11,2,FALSE),"Сначала проверьте исходные данные и историю спроса.")&amp;" Уточните срок поставки, MOQ и критичность.")</x:f>
      </x:c>
      <x:c r="BI795" s="50" t="str">
        <x:f>IF(1&gt;'Настройки'!$B$3,"",IF(ISBLANK(F795),IF('Настройки'!$B$9="Нулевой спрос",0,""),IF(F795&lt;0,IF('Настройки'!$B$10="Исключить","",IF('Настройки'!$B$10="Абсолютные значения",ABS(F795),F795)),F795)))</x:f>
      </x:c>
      <x:c r="BJ795" s="50" t="str">
        <x:f>IF(2&gt;'Настройки'!$B$3,"",IF(ISBLANK(G795),IF('Настройки'!$B$9="Нулевой спрос",0,""),IF(G795&lt;0,IF('Настройки'!$B$10="Исключить","",IF('Настройки'!$B$10="Абсолютные значения",ABS(G795),G795)),G795)))</x:f>
      </x:c>
      <x:c r="BK795" s="50" t="str">
        <x:f>IF(3&gt;'Настройки'!$B$3,"",IF(ISBLANK(H795),IF('Настройки'!$B$9="Нулевой спрос",0,""),IF(H795&lt;0,IF('Настройки'!$B$10="Исключить","",IF('Настройки'!$B$10="Абсолютные значения",ABS(H795),H795)),H795)))</x:f>
      </x:c>
      <x:c r="BL795" s="50" t="str">
        <x:f>IF(4&gt;'Настройки'!$B$3,"",IF(ISBLANK(I795),IF('Настройки'!$B$9="Нулевой спрос",0,""),IF(I795&lt;0,IF('Настройки'!$B$10="Исключить","",IF('Настройки'!$B$10="Абсолютные значения",ABS(I795),I795)),I795)))</x:f>
      </x:c>
      <x:c r="BM795" s="50" t="str">
        <x:f>IF(5&gt;'Настройки'!$B$3,"",IF(ISBLANK(J795),IF('Настройки'!$B$9="Нулевой спрос",0,""),IF(J795&lt;0,IF('Настройки'!$B$10="Исключить","",IF('Настройки'!$B$10="Абсолютные значения",ABS(J795),J795)),J795)))</x:f>
      </x:c>
      <x:c r="BN795" s="50" t="str">
        <x:f>IF(6&gt;'Настройки'!$B$3,"",IF(ISBLANK(K795),IF('Настройки'!$B$9="Нулевой спрос",0,""),IF(K795&lt;0,IF('Настройки'!$B$10="Исключить","",IF('Настройки'!$B$10="Абсолютные значения",ABS(K795),K795)),K795)))</x:f>
      </x:c>
      <x:c r="BO795" s="50" t="str">
        <x:f>IF(7&gt;'Настройки'!$B$3,"",IF(ISBLANK(L795),IF('Настройки'!$B$9="Нулевой спрос",0,""),IF(L795&lt;0,IF('Настройки'!$B$10="Исключить","",IF('Настройки'!$B$10="Абсолютные значения",ABS(L795),L795)),L795)))</x:f>
      </x:c>
      <x:c r="BP795" s="50" t="str">
        <x:f>IF(8&gt;'Настройки'!$B$3,"",IF(ISBLANK(M795),IF('Настройки'!$B$9="Нулевой спрос",0,""),IF(M795&lt;0,IF('Настройки'!$B$10="Исключить","",IF('Настройки'!$B$10="Абсолютные значения",ABS(M795),M795)),M795)))</x:f>
      </x:c>
      <x:c r="BQ795" s="50" t="str">
        <x:f>IF(9&gt;'Настройки'!$B$3,"",IF(ISBLANK(N795),IF('Настройки'!$B$9="Нулевой спрос",0,""),IF(N795&lt;0,IF('Настройки'!$B$10="Исключить","",IF('Настройки'!$B$10="Абсолютные значения",ABS(N795),N795)),N795)))</x:f>
      </x:c>
      <x:c r="BR795" s="50" t="str">
        <x:f>IF(10&gt;'Настройки'!$B$3,"",IF(ISBLANK(O795),IF('Настройки'!$B$9="Нулевой спрос",0,""),IF(O795&lt;0,IF('Настройки'!$B$10="Исключить","",IF('Настройки'!$B$10="Абсолютные значения",ABS(O795),O795)),O795)))</x:f>
      </x:c>
      <x:c r="BS795" s="50" t="str">
        <x:f>IF(11&gt;'Настройки'!$B$3,"",IF(ISBLANK(P795),IF('Настройки'!$B$9="Нулевой спрос",0,""),IF(P795&lt;0,IF('Настройки'!$B$10="Исключить","",IF('Настройки'!$B$10="Абсолютные значения",ABS(P795),P795)),P795)))</x:f>
      </x:c>
      <x:c r="BT795" s="50" t="str">
        <x:f>IF(12&gt;'Настройки'!$B$3,"",IF(ISBLANK(Q795),IF('Настройки'!$B$9="Нулевой спрос",0,""),IF(Q795&lt;0,IF('Настройки'!$B$10="Исключить","",IF('Настройки'!$B$10="Абсолютные значения",ABS(Q795),Q795)),Q795)))</x:f>
      </x:c>
      <x:c r="BU795" s="50" t="str">
        <x:f>IF(13&gt;'Настройки'!$B$3,"",IF(ISBLANK(R795),IF('Настройки'!$B$9="Нулевой спрос",0,""),IF(R795&lt;0,IF('Настройки'!$B$10="Исключить","",IF('Настройки'!$B$10="Абсолютные значения",ABS(R795),R795)),R795)))</x:f>
      </x:c>
      <x:c r="BV795" s="50" t="str">
        <x:f>IF(14&gt;'Настройки'!$B$3,"",IF(ISBLANK(S795),IF('Настройки'!$B$9="Нулевой спрос",0,""),IF(S795&lt;0,IF('Настройки'!$B$10="Исключить","",IF('Настройки'!$B$10="Абсолютные значения",ABS(S795),S795)),S795)))</x:f>
      </x:c>
      <x:c r="BW795" s="50" t="str">
        <x:f>IF(15&gt;'Настройки'!$B$3,"",IF(ISBLANK(T795),IF('Настройки'!$B$9="Нулевой спрос",0,""),IF(T795&lt;0,IF('Настройки'!$B$10="Исключить","",IF('Настройки'!$B$10="Абсолютные значения",ABS(T795),T795)),T795)))</x:f>
      </x:c>
      <x:c r="BX795" s="50" t="str">
        <x:f>IF(16&gt;'Настройки'!$B$3,"",IF(ISBLANK(U795),IF('Настройки'!$B$9="Нулевой спрос",0,""),IF(U795&lt;0,IF('Настройки'!$B$10="Исключить","",IF('Настройки'!$B$10="Абсолютные значения",ABS(U795),U795)),U795)))</x:f>
      </x:c>
      <x:c r="BY795" s="50" t="str">
        <x:f>IF(17&gt;'Настройки'!$B$3,"",IF(ISBLANK(V795),IF('Настройки'!$B$9="Нулевой спрос",0,""),IF(V795&lt;0,IF('Настройки'!$B$10="Исключить","",IF('Настройки'!$B$10="Абсолютные значения",ABS(V795),V795)),V795)))</x:f>
      </x:c>
      <x:c r="BZ795" s="50" t="str">
        <x:f>IF(18&gt;'Настройки'!$B$3,"",IF(ISBLANK(W795),IF('Настройки'!$B$9="Нулевой спрос",0,""),IF(W795&lt;0,IF('Настройки'!$B$10="Исключить","",IF('Настройки'!$B$10="Абсолютные значения",ABS(W795),W795)),W795)))</x:f>
      </x:c>
      <x:c r="CA795" s="50" t="str">
        <x:f>IF(19&gt;'Настройки'!$B$3,"",IF(ISBLANK(X795),IF('Настройки'!$B$9="Нулевой спрос",0,""),IF(X795&lt;0,IF('Настройки'!$B$10="Исключить","",IF('Настройки'!$B$10="Абсолютные значения",ABS(X795),X795)),X795)))</x:f>
      </x:c>
      <x:c r="CB795" s="50" t="str">
        <x:f>IF(20&gt;'Настройки'!$B$3,"",IF(ISBLANK(Y795),IF('Настройки'!$B$9="Нулевой спрос",0,""),IF(Y795&lt;0,IF('Настройки'!$B$10="Исключить","",IF('Настройки'!$B$10="Абсолютные значения",ABS(Y795),Y795)),Y795)))</x:f>
      </x:c>
      <x:c r="CC795" s="50" t="str">
        <x:f>IF(21&gt;'Настройки'!$B$3,"",IF(ISBLANK(Z795),IF('Настройки'!$B$9="Нулевой спрос",0,""),IF(Z795&lt;0,IF('Настройки'!$B$10="Исключить","",IF('Настройки'!$B$10="Абсолютные значения",ABS(Z795),Z795)),Z795)))</x:f>
      </x:c>
      <x:c r="CD795" s="50" t="str">
        <x:f>IF(22&gt;'Настройки'!$B$3,"",IF(ISBLANK(AA795),IF('Настройки'!$B$9="Нулевой спрос",0,""),IF(AA795&lt;0,IF('Настройки'!$B$10="Исключить","",IF('Настройки'!$B$10="Абсолютные значения",ABS(AA795),AA795)),AA795)))</x:f>
      </x:c>
      <x:c r="CE795" s="50" t="str">
        <x:f>IF(23&gt;'Настройки'!$B$3,"",IF(ISBLANK(AB795),IF('Настройки'!$B$9="Нулевой спрос",0,""),IF(AB795&lt;0,IF('Настройки'!$B$10="Исключить","",IF('Настройки'!$B$10="Абсолютные значения",ABS(AB795),AB795)),AB795)))</x:f>
      </x:c>
      <x:c r="CF795" s="50" t="str">
        <x:f>IF(24&gt;'Настройки'!$B$3,"",IF(ISBLANK(AC795),IF('Настройки'!$B$9="Нулевой спрос",0,""),IF(AC795&lt;0,IF('Настройки'!$B$10="Исключить","",IF('Настройки'!$B$10="Абсолютные значения",ABS(AC795),AC795)),AC795)))</x:f>
      </x:c>
      <x:c r="CG795" s="50" t="str">
        <x:f>IF(25&gt;'Настройки'!$B$3,"",IF(ISBLANK(AD795),IF('Настройки'!$B$9="Нулевой спрос",0,""),IF(AD795&lt;0,IF('Настройки'!$B$10="Исключить","",IF('Настройки'!$B$10="Абсолютные значения",ABS(AD795),AD795)),AD795)))</x:f>
      </x:c>
      <x:c r="CH795" s="50" t="str">
        <x:f>IF(26&gt;'Настройки'!$B$3,"",IF(ISBLANK(AE795),IF('Настройки'!$B$9="Нулевой спрос",0,""),IF(AE795&lt;0,IF('Настройки'!$B$10="Исключить","",IF('Настройки'!$B$10="Абсолютные значения",ABS(AE795),AE795)),AE795)))</x:f>
      </x:c>
      <x:c r="CI795" s="50" t="str">
        <x:f>IF(27&gt;'Настройки'!$B$3,"",IF(ISBLANK(AF795),IF('Настройки'!$B$9="Нулевой спрос",0,""),IF(AF795&lt;0,IF('Настройки'!$B$10="Исключить","",IF('Настройки'!$B$10="Абсолютные значения",ABS(AF795),AF795)),AF795)))</x:f>
      </x:c>
      <x:c r="CJ795" s="50" t="str">
        <x:f>IF(28&gt;'Настройки'!$B$3,"",IF(ISBLANK(AG795),IF('Настройки'!$B$9="Нулевой спрос",0,""),IF(AG795&lt;0,IF('Настройки'!$B$10="Исключить","",IF('Настройки'!$B$10="Абсолютные значения",ABS(AG795),AG795)),AG795)))</x:f>
      </x:c>
      <x:c r="CK795" s="50" t="str">
        <x:f>IF(29&gt;'Настройки'!$B$3,"",IF(ISBLANK(AH795),IF('Настройки'!$B$9="Нулевой спрос",0,""),IF(AH795&lt;0,IF('Настройки'!$B$10="Исключить","",IF('Настройки'!$B$10="Абсолютные значения",ABS(AH795),AH795)),AH795)))</x:f>
      </x:c>
      <x:c r="CL795" s="50" t="str">
        <x:f>IF(30&gt;'Настройки'!$B$3,"",IF(ISBLANK(AI795),IF('Настройки'!$B$9="Нулевой спрос",0,""),IF(AI795&lt;0,IF('Настройки'!$B$10="Исключить","",IF('Настройки'!$B$10="Абсолютные значения",ABS(AI795),AI795)),AI795)))</x:f>
      </x:c>
      <x:c r="CM795" s="50" t="str">
        <x:f>IF(31&gt;'Настройки'!$B$3,"",IF(ISBLANK(AJ795),IF('Настройки'!$B$9="Нулевой спрос",0,""),IF(AJ795&lt;0,IF('Настройки'!$B$10="Исключить","",IF('Настройки'!$B$10="Абсолютные значения",ABS(AJ795),AJ795)),AJ795)))</x:f>
      </x:c>
      <x:c r="CN795" s="50" t="str">
        <x:f>IF(32&gt;'Настройки'!$B$3,"",IF(ISBLANK(AK795),IF('Настройки'!$B$9="Нулевой спрос",0,""),IF(AK795&lt;0,IF('Настройки'!$B$10="Исключить","",IF('Настройки'!$B$10="Абсолютные значения",ABS(AK795),AK795)),AK795)))</x:f>
      </x:c>
      <x:c r="CO795" s="50" t="str">
        <x:f>IF(33&gt;'Настройки'!$B$3,"",IF(ISBLANK(AL795),IF('Настройки'!$B$9="Нулевой спрос",0,""),IF(AL795&lt;0,IF('Настройки'!$B$10="Исключить","",IF('Настройки'!$B$10="Абсолютные значения",ABS(AL795),AL795)),AL795)))</x:f>
      </x:c>
      <x:c r="CP795" s="50" t="str">
        <x:f>IF(34&gt;'Настройки'!$B$3,"",IF(ISBLANK(AM795),IF('Настройки'!$B$9="Нулевой спрос",0,""),IF(AM795&lt;0,IF('Настройки'!$B$10="Исключить","",IF('Настройки'!$B$10="Абсолютные значения",ABS(AM795),AM795)),AM795)))</x:f>
      </x:c>
      <x:c r="CQ795" s="50" t="str">
        <x:f>IF(35&gt;'Настройки'!$B$3,"",IF(ISBLANK(AN795),IF('Настройки'!$B$9="Нулевой спрос",0,""),IF(AN795&lt;0,IF('Настройки'!$B$10="Исключить","",IF('Настройки'!$B$10="Абсолютные значения",ABS(AN795),AN795)),AN795)))</x:f>
      </x:c>
      <x:c r="CR795" s="50" t="str">
        <x:f>IF(36&gt;'Настройки'!$B$3,"",IF(ISBLANK(AO795),IF('Настройки'!$B$9="Нулевой спрос",0,""),IF(AO795&lt;0,IF('Настройки'!$B$10="Исключить","",IF('Настройки'!$B$10="Абсолютные значения",ABS(AO795),AO795)),AO795)))</x:f>
      </x:c>
      <x:c r="CS795" s="50" t="str">
        <x:f>IF(OR(1&gt;'Настройки'!$B$3,ISBLANK(BI795),BI795=0),"",BI795)</x:f>
      </x:c>
      <x:c r="CT795" s="50" t="str">
        <x:f>IF(OR(2&gt;'Настройки'!$B$3,ISBLANK(BJ795),BJ795=0),"",BJ795)</x:f>
      </x:c>
      <x:c r="CU795" s="50" t="str">
        <x:f>IF(OR(3&gt;'Настройки'!$B$3,ISBLANK(BK795),BK795=0),"",BK795)</x:f>
      </x:c>
      <x:c r="CV795" s="50" t="str">
        <x:f>IF(OR(4&gt;'Настройки'!$B$3,ISBLANK(BL795),BL795=0),"",BL795)</x:f>
      </x:c>
      <x:c r="CW795" s="50" t="str">
        <x:f>IF(OR(5&gt;'Настройки'!$B$3,ISBLANK(BM795),BM795=0),"",BM795)</x:f>
      </x:c>
      <x:c r="CX795" s="50" t="str">
        <x:f>IF(OR(6&gt;'Настройки'!$B$3,ISBLANK(BN795),BN795=0),"",BN795)</x:f>
      </x:c>
      <x:c r="CY795" s="50" t="str">
        <x:f>IF(OR(7&gt;'Настройки'!$B$3,ISBLANK(BO795),BO795=0),"",BO795)</x:f>
      </x:c>
      <x:c r="CZ795" s="50" t="str">
        <x:f>IF(OR(8&gt;'Настройки'!$B$3,ISBLANK(BP795),BP795=0),"",BP795)</x:f>
      </x:c>
      <x:c r="DA795" s="50" t="str">
        <x:f>IF(OR(9&gt;'Настройки'!$B$3,ISBLANK(BQ795),BQ795=0),"",BQ795)</x:f>
      </x:c>
      <x:c r="DB795" s="50" t="str">
        <x:f>IF(OR(10&gt;'Настройки'!$B$3,ISBLANK(BR795),BR795=0),"",BR795)</x:f>
      </x:c>
      <x:c r="DC795" s="50" t="str">
        <x:f>IF(OR(11&gt;'Настройки'!$B$3,ISBLANK(BS795),BS795=0),"",BS795)</x:f>
      </x:c>
      <x:c r="DD795" s="50" t="str">
        <x:f>IF(OR(12&gt;'Настройки'!$B$3,ISBLANK(BT795),BT795=0),"",BT795)</x:f>
      </x:c>
      <x:c r="DE795" s="50" t="str">
        <x:f>IF(OR(13&gt;'Настройки'!$B$3,ISBLANK(BU795),BU795=0),"",BU795)</x:f>
      </x:c>
      <x:c r="DF795" s="50" t="str">
        <x:f>IF(OR(14&gt;'Настройки'!$B$3,ISBLANK(BV795),BV795=0),"",BV795)</x:f>
      </x:c>
      <x:c r="DG795" s="50" t="str">
        <x:f>IF(OR(15&gt;'Настройки'!$B$3,ISBLANK(BW795),BW795=0),"",BW795)</x:f>
      </x:c>
      <x:c r="DH795" s="50" t="str">
        <x:f>IF(OR(16&gt;'Настройки'!$B$3,ISBLANK(BX795),BX795=0),"",BX795)</x:f>
      </x:c>
      <x:c r="DI795" s="50" t="str">
        <x:f>IF(OR(17&gt;'Настройки'!$B$3,ISBLANK(BY795),BY795=0),"",BY795)</x:f>
      </x:c>
      <x:c r="DJ795" s="50" t="str">
        <x:f>IF(OR(18&gt;'Настройки'!$B$3,ISBLANK(BZ795),BZ795=0),"",BZ795)</x:f>
      </x:c>
      <x:c r="DK795" s="50" t="str">
        <x:f>IF(OR(19&gt;'Настройки'!$B$3,ISBLANK(CA795),CA795=0),"",CA795)</x:f>
      </x:c>
      <x:c r="DL795" s="50" t="str">
        <x:f>IF(OR(20&gt;'Настройки'!$B$3,ISBLANK(CB795),CB795=0),"",CB795)</x:f>
      </x:c>
      <x:c r="DM795" s="50" t="str">
        <x:f>IF(OR(21&gt;'Настройки'!$B$3,ISBLANK(CC795),CC795=0),"",CC795)</x:f>
      </x:c>
      <x:c r="DN795" s="50" t="str">
        <x:f>IF(OR(22&gt;'Настройки'!$B$3,ISBLANK(CD795),CD795=0),"",CD795)</x:f>
      </x:c>
      <x:c r="DO795" s="50" t="str">
        <x:f>IF(OR(23&gt;'Настройки'!$B$3,ISBLANK(CE795),CE795=0),"",CE795)</x:f>
      </x:c>
      <x:c r="DP795" s="50" t="str">
        <x:f>IF(OR(24&gt;'Настройки'!$B$3,ISBLANK(CF795),CF795=0),"",CF795)</x:f>
      </x:c>
      <x:c r="DQ795" s="50" t="str">
        <x:f>IF(OR(25&gt;'Настройки'!$B$3,ISBLANK(CG795),CG795=0),"",CG795)</x:f>
      </x:c>
      <x:c r="DR795" s="50" t="str">
        <x:f>IF(OR(26&gt;'Настройки'!$B$3,ISBLANK(CH795),CH795=0),"",CH795)</x:f>
      </x:c>
      <x:c r="DS795" s="50" t="str">
        <x:f>IF(OR(27&gt;'Настройки'!$B$3,ISBLANK(CI795),CI795=0),"",CI795)</x:f>
      </x:c>
      <x:c r="DT795" s="50" t="str">
        <x:f>IF(OR(28&gt;'Настройки'!$B$3,ISBLANK(CJ795),CJ795=0),"",CJ795)</x:f>
      </x:c>
      <x:c r="DU795" s="50" t="str">
        <x:f>IF(OR(29&gt;'Настройки'!$B$3,ISBLANK(CK795),CK795=0),"",CK795)</x:f>
      </x:c>
      <x:c r="DV795" s="50" t="str">
        <x:f>IF(OR(30&gt;'Настройки'!$B$3,ISBLANK(CL795),CL795=0),"",CL795)</x:f>
      </x:c>
      <x:c r="DW795" s="50" t="str">
        <x:f>IF(OR(31&gt;'Настройки'!$B$3,ISBLANK(CM795),CM795=0),"",CM795)</x:f>
      </x:c>
      <x:c r="DX795" s="50" t="str">
        <x:f>IF(OR(32&gt;'Настройки'!$B$3,ISBLANK(CN795),CN795=0),"",CN795)</x:f>
      </x:c>
      <x:c r="DY795" s="50" t="str">
        <x:f>IF(OR(33&gt;'Настройки'!$B$3,ISBLANK(CO795),CO795=0),"",CO795)</x:f>
      </x:c>
      <x:c r="DZ795" s="50" t="str">
        <x:f>IF(OR(34&gt;'Настройки'!$B$3,ISBLANK(CP795),CP795=0),"",CP795)</x:f>
      </x:c>
      <x:c r="EA795" s="50" t="str">
        <x:f>IF(OR(35&gt;'Настройки'!$B$3,ISBLANK(CQ795),CQ795=0),"",CQ795)</x:f>
      </x:c>
      <x:c r="EB795" s="50" t="str">
        <x:f>IF(OR(36&gt;'Настройки'!$B$3,ISBLANK(CR795),CR795=0),"",CR795)</x:f>
      </x:c>
      <x:c r="EC795" s="50" t="str">
        <x:f>IF(A795="","",IF(OR(BB795="AZ",BB795="BZ"),10000+ROW(),IF(AZ795&gt;'Настройки'!$B$11,20000+ROW(),IF(BF795&lt;&gt;"Обычный",30000+ROW(),IF(AX795&lt;=0,40000+ROW(),"")))))</x:f>
      </x:c>
      <x:c r="ED795" s="50" t="str">
        <x:f>IF(EC795="","",COUNTIFS($EC$2:$EC$1001,"&gt;0",$EC$2:$EC$1001,"&lt;"&amp;EC795)+1)</x:f>
      </x:c>
    </x:row>
    <x:row r="796">
      <x:c r="A796" s="115"/>
      <x:c r="B796" s="115"/>
      <x:c r="C796" s="115"/>
      <x:c r="D796" s="118"/>
      <x:c r="E796" s="118"/>
      <x:c r="F796" s="118"/>
      <x:c r="G796" s="118"/>
      <x:c r="H796" s="118"/>
      <x:c r="I796" s="118"/>
      <x:c r="J796" s="118"/>
      <x:c r="K796" s="118"/>
      <x:c r="L796" s="118"/>
      <x:c r="M796" s="118"/>
      <x:c r="N796" s="118"/>
      <x:c r="O796" s="118"/>
      <x:c r="P796" s="118"/>
      <x:c r="Q796" s="118"/>
      <x:c r="R796" s="118"/>
      <x:c r="S796" s="118"/>
      <x:c r="T796" s="118"/>
      <x:c r="U796" s="118"/>
      <x:c r="V796" s="118"/>
      <x:c r="W796" s="118"/>
      <x:c r="X796" s="118"/>
      <x:c r="Y796" s="118"/>
      <x:c r="Z796" s="118"/>
      <x:c r="AA796" s="118"/>
      <x:c r="AB796" s="118"/>
      <x:c r="AC796" s="118"/>
      <x:c r="AD796" s="118"/>
      <x:c r="AE796" s="118"/>
      <x:c r="AF796" s="118"/>
      <x:c r="AG796" s="118"/>
      <x:c r="AH796" s="118"/>
      <x:c r="AI796" s="118"/>
      <x:c r="AJ796" s="118"/>
      <x:c r="AK796" s="118"/>
      <x:c r="AL796" s="118"/>
      <x:c r="AM796" s="118"/>
      <x:c r="AN796" s="118"/>
      <x:c r="AO796" s="118"/>
      <x:c r="AP796" s="115"/>
      <x:c r="AQ796" s="49" t="str">
        <x:f>IF(A796="","",COUNT(BI796:INDEX(BI796:CR796,1,'Настройки'!$B$3)))</x:f>
      </x:c>
      <x:c r="AR796" s="49" t="str">
        <x:f>IF(A796="","",SUM(BI796:INDEX(BI796:CR796,1,'Настройки'!$B$3)))</x:f>
      </x:c>
      <x:c r="AS796" s="58" t="str">
        <x:f>IF(A796="","",IF('Настройки'!$B$4="Стоимость потребления",AR796*D796,IF('Настройки'!$B$4="Количество",AR796,E796)))</x:f>
      </x:c>
      <x:c r="AT796" s="61" t="str">
        <x:f>IF(OR(A796="",AS796&lt;0,SUM($AS$2:$AS$1001)&lt;=0),"",AS796/SUM($AS$2:$AS$1001))</x:f>
      </x:c>
      <x:c r="AU796" s="61" t="str">
        <x:f>IF(OR(A796="",AS796&lt;0,SUM($AS$2:$AS$1001)&lt;=0),"",SUMIFS($AS$2:$AS$1001,$AS$2:$AS$1001,"&gt;"&amp;AS796)/SUM($AS$2:$AS$1001))</x:f>
      </x:c>
      <x:c r="AV796" s="61" t="str">
        <x:f>IF(OR(A796="",AS796&lt;0,SUM($AS$2:$AS$1001)&lt;=0),"",SUMIFS($AS$2:$AS$1001,$AS$2:$AS$1001,"&gt;="&amp;AS796)/SUM($AS$2:$AS$1001))</x:f>
      </x:c>
      <x:c r="AW796" s="49" t="str">
        <x:f>IF(A796="","",IF(SUM($AS$2:$AS$1001)&lt;=0,"Не определён",IF(AS796&lt;0,"Исключение",IF(AU796&lt;'Настройки'!$B$5,"A",IF(AU796&lt;'Настройки'!$B$6,"B","C")))))</x:f>
      </x:c>
      <x:c r="AX796" s="58" t="str">
        <x:f>IF(A796="","",IF(AQ796=0,"",AVERAGE(BI796:INDEX(BI796:CR796,1,'Настройки'!$B$3))))</x:f>
      </x:c>
      <x:c r="AY796" s="58" t="str">
        <x:f>IF(OR(A796="",AQ796=0),"",STDEVP(BI796:INDEX(BI796:CR796,1,'Настройки'!$B$3)))</x:f>
      </x:c>
      <x:c r="AZ796" s="61" t="str">
        <x:f>IF(OR(A796="",AQ796&lt;'Настройки'!$B$12,AX796&lt;=0,AND('Настройки'!$B$10="Блокировать",COUNTIF(F796:INDEX(F796:AO796,1,'Настройки'!$B$3),"&lt;0")&gt;0)),"",AY796/ABS(AX796))</x:f>
      </x:c>
      <x:c r="BA796" s="49" t="str">
        <x:f>IF(A796="","",IF(AND('Настройки'!$B$10="Блокировать",COUNTIF(F796:INDEX(F796:AO796,1,'Настройки'!$B$3),"&lt;0")&gt;0),"Не определён",IF(AQ796&lt;'Настройки'!$B$12,"Не определён",IF(AX796=0,"Нет спроса",IF(AX796&lt;0,"Не определён",IF(AZ796&lt;='Настройки'!$B$7,"X",IF(AZ796&lt;='Настройки'!$B$8,"Y","Z")))))))</x:f>
      </x:c>
      <x:c r="BB796" s="49" t="str">
        <x:f>IF(OR(A796="",LEN(AW796)&lt;&gt;1,LEN(BA796)&lt;&gt;1),"",AW796&amp;BA796)</x:f>
      </x:c>
      <x:c r="BC796" s="61" t="str">
        <x:f>IF(OR(A796="",AQ796=0),"",(COUNT(BI796:INDEX(BI796:CR796,1,'Настройки'!$B$3))-COUNT(CS796:INDEX(CS796:EB796,1,'Настройки'!$B$3)))/AQ796)</x:f>
      </x:c>
      <x:c r="BD796" s="64" t="str">
        <x:f>IF(OR(A796="",COUNT(CS796:INDEX(CS796:EB796,1,'Настройки'!$B$3))=0),"",AQ796/COUNT(CS796:INDEX(CS796:EB796,1,'Настройки'!$B$3)))</x:f>
      </x:c>
      <x:c r="BE796" s="64" t="str">
        <x:f>IF(OR(A796="",COUNT(CS796:INDEX(CS796:EB796,1,'Настройки'!$B$3))=0),"",IF(AVERAGE(CS796:INDEX(CS796:EB796,1,'Настройки'!$B$3))=0,"",(STDEVP(CS796:INDEX(CS796:EB796,1,'Настройки'!$B$3))/ABS(AVERAGE(CS796:INDEX(CS796:EB796,1,'Настройки'!$B$3))))^2))</x:f>
      </x:c>
      <x:c r="BF796" s="49" t="str">
        <x:f>IF(A796="","",IF(AQ796&lt;3,"Недостаточно",IF(AQ796&lt;6,"Предварительный","Обычный")))</x:f>
      </x:c>
      <x:c r="BG796" s="49" t="str">
        <x:f>IF(A796="","",IF(COUNTIF(F796:INDEX(F796:AO796,1,'Настройки'!$B$3),"&lt;0")&gt;0,IF('Настройки'!$B$10="Блокировать","Отрицательный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"),"")&amp;IF(AQ796&lt;3,"Недостаточно истории. ",IF(AQ796&lt;6,"Предварительная классификация. ",""))&amp;IF(AX796=0,"Нет спроса за горизонт. ","")&amp;IF(AZ796&gt;'Настройки'!$B$11,"Экстремальная вариативность. ",""))</x:f>
      </x:c>
      <x:c r="BH796" s="49" t="str">
        <x:f>IF(A796="","",IFERROR(VLOOKUP(BB796,'Настройки'!$D$3:$E$11,2,FALSE),"Сначала проверьте исходные данные и историю спроса.")&amp;" Уточните срок поставки, MOQ и критичность.")</x:f>
      </x:c>
      <x:c r="BI796" s="50" t="str">
        <x:f>IF(1&gt;'Настройки'!$B$3,"",IF(ISBLANK(F796),IF('Настройки'!$B$9="Нулевой спрос",0,""),IF(F796&lt;0,IF('Настройки'!$B$10="Исключить","",IF('Настройки'!$B$10="Абсолютные значения",ABS(F796),F796)),F796)))</x:f>
      </x:c>
      <x:c r="BJ796" s="50" t="str">
        <x:f>IF(2&gt;'Настройки'!$B$3,"",IF(ISBLANK(G796),IF('Настройки'!$B$9="Нулевой спрос",0,""),IF(G796&lt;0,IF('Настройки'!$B$10="Исключить","",IF('Настройки'!$B$10="Абсолютные значения",ABS(G796),G796)),G796)))</x:f>
      </x:c>
      <x:c r="BK796" s="50" t="str">
        <x:f>IF(3&gt;'Настройки'!$B$3,"",IF(ISBLANK(H796),IF('Настройки'!$B$9="Нулевой спрос",0,""),IF(H796&lt;0,IF('Настройки'!$B$10="Исключить","",IF('Настройки'!$B$10="Абсолютные значения",ABS(H796),H796)),H796)))</x:f>
      </x:c>
      <x:c r="BL796" s="50" t="str">
        <x:f>IF(4&gt;'Настройки'!$B$3,"",IF(ISBLANK(I796),IF('Настройки'!$B$9="Нулевой спрос",0,""),IF(I796&lt;0,IF('Настройки'!$B$10="Исключить","",IF('Настройки'!$B$10="Абсолютные значения",ABS(I796),I796)),I796)))</x:f>
      </x:c>
      <x:c r="BM796" s="50" t="str">
        <x:f>IF(5&gt;'Настройки'!$B$3,"",IF(ISBLANK(J796),IF('Настройки'!$B$9="Нулевой спрос",0,""),IF(J796&lt;0,IF('Настройки'!$B$10="Исключить","",IF('Настройки'!$B$10="Абсолютные значения",ABS(J796),J796)),J796)))</x:f>
      </x:c>
      <x:c r="BN796" s="50" t="str">
        <x:f>IF(6&gt;'Настройки'!$B$3,"",IF(ISBLANK(K796),IF('Настройки'!$B$9="Нулевой спрос",0,""),IF(K796&lt;0,IF('Настройки'!$B$10="Исключить","",IF('Настройки'!$B$10="Абсолютные значения",ABS(K796),K796)),K796)))</x:f>
      </x:c>
      <x:c r="BO796" s="50" t="str">
        <x:f>IF(7&gt;'Настройки'!$B$3,"",IF(ISBLANK(L796),IF('Настройки'!$B$9="Нулевой спрос",0,""),IF(L796&lt;0,IF('Настройки'!$B$10="Исключить","",IF('Настройки'!$B$10="Абсолютные значения",ABS(L796),L796)),L796)))</x:f>
      </x:c>
      <x:c r="BP796" s="50" t="str">
        <x:f>IF(8&gt;'Настройки'!$B$3,"",IF(ISBLANK(M796),IF('Настройки'!$B$9="Нулевой спрос",0,""),IF(M796&lt;0,IF('Настройки'!$B$10="Исключить","",IF('Настройки'!$B$10="Абсолютные значения",ABS(M796),M796)),M796)))</x:f>
      </x:c>
      <x:c r="BQ796" s="50" t="str">
        <x:f>IF(9&gt;'Настройки'!$B$3,"",IF(ISBLANK(N796),IF('Настройки'!$B$9="Нулевой спрос",0,""),IF(N796&lt;0,IF('Настройки'!$B$10="Исключить","",IF('Настройки'!$B$10="Абсолютные значения",ABS(N796),N796)),N796)))</x:f>
      </x:c>
      <x:c r="BR796" s="50" t="str">
        <x:f>IF(10&gt;'Настройки'!$B$3,"",IF(ISBLANK(O796),IF('Настройки'!$B$9="Нулевой спрос",0,""),IF(O796&lt;0,IF('Настройки'!$B$10="Исключить","",IF('Настройки'!$B$10="Абсолютные значения",ABS(O796),O796)),O796)))</x:f>
      </x:c>
      <x:c r="BS796" s="50" t="str">
        <x:f>IF(11&gt;'Настройки'!$B$3,"",IF(ISBLANK(P796),IF('Настройки'!$B$9="Нулевой спрос",0,""),IF(P796&lt;0,IF('Настройки'!$B$10="Исключить","",IF('Настройки'!$B$10="Абсолютные значения",ABS(P796),P796)),P796)))</x:f>
      </x:c>
      <x:c r="BT796" s="50" t="str">
        <x:f>IF(12&gt;'Настройки'!$B$3,"",IF(ISBLANK(Q796),IF('Настройки'!$B$9="Нулевой спрос",0,""),IF(Q796&lt;0,IF('Настройки'!$B$10="Исключить","",IF('Настройки'!$B$10="Абсолютные значения",ABS(Q796),Q796)),Q796)))</x:f>
      </x:c>
      <x:c r="BU796" s="50" t="str">
        <x:f>IF(13&gt;'Настройки'!$B$3,"",IF(ISBLANK(R796),IF('Настройки'!$B$9="Нулевой спрос",0,""),IF(R796&lt;0,IF('Настройки'!$B$10="Исключить","",IF('Настройки'!$B$10="Абсолютные значения",ABS(R796),R796)),R796)))</x:f>
      </x:c>
      <x:c r="BV796" s="50" t="str">
        <x:f>IF(14&gt;'Настройки'!$B$3,"",IF(ISBLANK(S796),IF('Настройки'!$B$9="Нулевой спрос",0,""),IF(S796&lt;0,IF('Настройки'!$B$10="Исключить","",IF('Настройки'!$B$10="Абсолютные значения",ABS(S796),S796)),S796)))</x:f>
      </x:c>
      <x:c r="BW796" s="50" t="str">
        <x:f>IF(15&gt;'Настройки'!$B$3,"",IF(ISBLANK(T796),IF('Настройки'!$B$9="Нулевой спрос",0,""),IF(T796&lt;0,IF('Настройки'!$B$10="Исключить","",IF('Настройки'!$B$10="Абсолютные значения",ABS(T796),T796)),T796)))</x:f>
      </x:c>
      <x:c r="BX796" s="50" t="str">
        <x:f>IF(16&gt;'Настройки'!$B$3,"",IF(ISBLANK(U796),IF('Настройки'!$B$9="Нулевой спрос",0,""),IF(U796&lt;0,IF('Настройки'!$B$10="Исключить","",IF('Настройки'!$B$10="Абсолютные значения",ABS(U796),U796)),U796)))</x:f>
      </x:c>
      <x:c r="BY796" s="50" t="str">
        <x:f>IF(17&gt;'Настройки'!$B$3,"",IF(ISBLANK(V796),IF('Настройки'!$B$9="Нулевой спрос",0,""),IF(V796&lt;0,IF('Настройки'!$B$10="Исключить","",IF('Настройки'!$B$10="Абсолютные значения",ABS(V796),V796)),V796)))</x:f>
      </x:c>
      <x:c r="BZ796" s="50" t="str">
        <x:f>IF(18&gt;'Настройки'!$B$3,"",IF(ISBLANK(W796),IF('Настройки'!$B$9="Нулевой спрос",0,""),IF(W796&lt;0,IF('Настройки'!$B$10="Исключить","",IF('Настройки'!$B$10="Абсолютные значения",ABS(W796),W796)),W796)))</x:f>
      </x:c>
      <x:c r="CA796" s="50" t="str">
        <x:f>IF(19&gt;'Настройки'!$B$3,"",IF(ISBLANK(X796),IF('Настройки'!$B$9="Нулевой спрос",0,""),IF(X796&lt;0,IF('Настройки'!$B$10="Исключить","",IF('Настройки'!$B$10="Абсолютные значения",ABS(X796),X796)),X796)))</x:f>
      </x:c>
      <x:c r="CB796" s="50" t="str">
        <x:f>IF(20&gt;'Настройки'!$B$3,"",IF(ISBLANK(Y796),IF('Настройки'!$B$9="Нулевой спрос",0,""),IF(Y796&lt;0,IF('Настройки'!$B$10="Исключить","",IF('Настройки'!$B$10="Абсолютные значения",ABS(Y796),Y796)),Y796)))</x:f>
      </x:c>
      <x:c r="CC796" s="50" t="str">
        <x:f>IF(21&gt;'Настройки'!$B$3,"",IF(ISBLANK(Z796),IF('Настройки'!$B$9="Нулевой спрос",0,""),IF(Z796&lt;0,IF('Настройки'!$B$10="Исключить","",IF('Настройки'!$B$10="Абсолютные значения",ABS(Z796),Z796)),Z796)))</x:f>
      </x:c>
      <x:c r="CD796" s="50" t="str">
        <x:f>IF(22&gt;'Настройки'!$B$3,"",IF(ISBLANK(AA796),IF('Настройки'!$B$9="Нулевой спрос",0,""),IF(AA796&lt;0,IF('Настройки'!$B$10="Исключить","",IF('Настройки'!$B$10="Абсолютные значения",ABS(AA796),AA796)),AA796)))</x:f>
      </x:c>
      <x:c r="CE796" s="50" t="str">
        <x:f>IF(23&gt;'Настройки'!$B$3,"",IF(ISBLANK(AB796),IF('Настройки'!$B$9="Нулевой спрос",0,""),IF(AB796&lt;0,IF('Настройки'!$B$10="Исключить","",IF('Настройки'!$B$10="Абсолютные значения",ABS(AB796),AB796)),AB796)))</x:f>
      </x:c>
      <x:c r="CF796" s="50" t="str">
        <x:f>IF(24&gt;'Настройки'!$B$3,"",IF(ISBLANK(AC796),IF('Настройки'!$B$9="Нулевой спрос",0,""),IF(AC796&lt;0,IF('Настройки'!$B$10="Исключить","",IF('Настройки'!$B$10="Абсолютные значения",ABS(AC796),AC796)),AC796)))</x:f>
      </x:c>
      <x:c r="CG796" s="50" t="str">
        <x:f>IF(25&gt;'Настройки'!$B$3,"",IF(ISBLANK(AD796),IF('Настройки'!$B$9="Нулевой спрос",0,""),IF(AD796&lt;0,IF('Настройки'!$B$10="Исключить","",IF('Настройки'!$B$10="Абсолютные значения",ABS(AD796),AD796)),AD796)))</x:f>
      </x:c>
      <x:c r="CH796" s="50" t="str">
        <x:f>IF(26&gt;'Настройки'!$B$3,"",IF(ISBLANK(AE796),IF('Настройки'!$B$9="Нулевой спрос",0,""),IF(AE796&lt;0,IF('Настройки'!$B$10="Исключить","",IF('Настройки'!$B$10="Абсолютные значения",ABS(AE796),AE796)),AE796)))</x:f>
      </x:c>
      <x:c r="CI796" s="50" t="str">
        <x:f>IF(27&gt;'Настройки'!$B$3,"",IF(ISBLANK(AF796),IF('Настройки'!$B$9="Нулевой спрос",0,""),IF(AF796&lt;0,IF('Настройки'!$B$10="Исключить","",IF('Настройки'!$B$10="Абсолютные значения",ABS(AF796),AF796)),AF796)))</x:f>
      </x:c>
      <x:c r="CJ796" s="50" t="str">
        <x:f>IF(28&gt;'Настройки'!$B$3,"",IF(ISBLANK(AG796),IF('Настройки'!$B$9="Нулевой спрос",0,""),IF(AG796&lt;0,IF('Настройки'!$B$10="Исключить","",IF('Настройки'!$B$10="Абсолютные значения",ABS(AG796),AG796)),AG796)))</x:f>
      </x:c>
      <x:c r="CK796" s="50" t="str">
        <x:f>IF(29&gt;'Настройки'!$B$3,"",IF(ISBLANK(AH796),IF('Настройки'!$B$9="Нулевой спрос",0,""),IF(AH796&lt;0,IF('Настройки'!$B$10="Исключить","",IF('Настройки'!$B$10="Абсолютные значения",ABS(AH796),AH796)),AH796)))</x:f>
      </x:c>
      <x:c r="CL796" s="50" t="str">
        <x:f>IF(30&gt;'Настройки'!$B$3,"",IF(ISBLANK(AI796),IF('Настройки'!$B$9="Нулевой спрос",0,""),IF(AI796&lt;0,IF('Настройки'!$B$10="Исключить","",IF('Настройки'!$B$10="Абсолютные значения",ABS(AI796),AI796)),AI796)))</x:f>
      </x:c>
      <x:c r="CM796" s="50" t="str">
        <x:f>IF(31&gt;'Настройки'!$B$3,"",IF(ISBLANK(AJ796),IF('Настройки'!$B$9="Нулевой спрос",0,""),IF(AJ796&lt;0,IF('Настройки'!$B$10="Исключить","",IF('Настройки'!$B$10="Абсолютные значения",ABS(AJ796),AJ796)),AJ796)))</x:f>
      </x:c>
      <x:c r="CN796" s="50" t="str">
        <x:f>IF(32&gt;'Настройки'!$B$3,"",IF(ISBLANK(AK796),IF('Настройки'!$B$9="Нулевой спрос",0,""),IF(AK796&lt;0,IF('Настройки'!$B$10="Исключить","",IF('Настройки'!$B$10="Абсолютные значения",ABS(AK796),AK796)),AK796)))</x:f>
      </x:c>
      <x:c r="CO796" s="50" t="str">
        <x:f>IF(33&gt;'Настройки'!$B$3,"",IF(ISBLANK(AL796),IF('Настройки'!$B$9="Нулевой спрос",0,""),IF(AL796&lt;0,IF('Настройки'!$B$10="Исключить","",IF('Настройки'!$B$10="Абсолютные значения",ABS(AL796),AL796)),AL796)))</x:f>
      </x:c>
      <x:c r="CP796" s="50" t="str">
        <x:f>IF(34&gt;'Настройки'!$B$3,"",IF(ISBLANK(AM796),IF('Настройки'!$B$9="Нулевой спрос",0,""),IF(AM796&lt;0,IF('Настройки'!$B$10="Исключить","",IF('Настройки'!$B$10="Абсолютные значения",ABS(AM796),AM796)),AM796)))</x:f>
      </x:c>
      <x:c r="CQ796" s="50" t="str">
        <x:f>IF(35&gt;'Настройки'!$B$3,"",IF(ISBLANK(AN796),IF('Настройки'!$B$9="Нулевой спрос",0,""),IF(AN796&lt;0,IF('Настройки'!$B$10="Исключить","",IF('Настройки'!$B$10="Абсолютные значения",ABS(AN796),AN796)),AN796)))</x:f>
      </x:c>
      <x:c r="CR796" s="50" t="str">
        <x:f>IF(36&gt;'Настройки'!$B$3,"",IF(ISBLANK(AO796),IF('Настройки'!$B$9="Нулевой спрос",0,""),IF(AO796&lt;0,IF('Настройки'!$B$10="Исключить","",IF('Настройки'!$B$10="Абсолютные значения",ABS(AO796),AO796)),AO796)))</x:f>
      </x:c>
      <x:c r="CS796" s="50" t="str">
        <x:f>IF(OR(1&gt;'Настройки'!$B$3,ISBLANK(BI796),BI796=0),"",BI796)</x:f>
      </x:c>
      <x:c r="CT796" s="50" t="str">
        <x:f>IF(OR(2&gt;'Настройки'!$B$3,ISBLANK(BJ796),BJ796=0),"",BJ796)</x:f>
      </x:c>
      <x:c r="CU796" s="50" t="str">
        <x:f>IF(OR(3&gt;'Настройки'!$B$3,ISBLANK(BK796),BK796=0),"",BK796)</x:f>
      </x:c>
      <x:c r="CV796" s="50" t="str">
        <x:f>IF(OR(4&gt;'Настройки'!$B$3,ISBLANK(BL796),BL796=0),"",BL796)</x:f>
      </x:c>
      <x:c r="CW796" s="50" t="str">
        <x:f>IF(OR(5&gt;'Настройки'!$B$3,ISBLANK(BM796),BM796=0),"",BM796)</x:f>
      </x:c>
      <x:c r="CX796" s="50" t="str">
        <x:f>IF(OR(6&gt;'Настройки'!$B$3,ISBLANK(BN796),BN796=0),"",BN796)</x:f>
      </x:c>
      <x:c r="CY796" s="50" t="str">
        <x:f>IF(OR(7&gt;'Настройки'!$B$3,ISBLANK(BO796),BO796=0),"",BO796)</x:f>
      </x:c>
      <x:c r="CZ796" s="50" t="str">
        <x:f>IF(OR(8&gt;'Настройки'!$B$3,ISBLANK(BP796),BP796=0),"",BP796)</x:f>
      </x:c>
      <x:c r="DA796" s="50" t="str">
        <x:f>IF(OR(9&gt;'Настройки'!$B$3,ISBLANK(BQ796),BQ796=0),"",BQ796)</x:f>
      </x:c>
      <x:c r="DB796" s="50" t="str">
        <x:f>IF(OR(10&gt;'Настройки'!$B$3,ISBLANK(BR796),BR796=0),"",BR796)</x:f>
      </x:c>
      <x:c r="DC796" s="50" t="str">
        <x:f>IF(OR(11&gt;'Настройки'!$B$3,ISBLANK(BS796),BS796=0),"",BS796)</x:f>
      </x:c>
      <x:c r="DD796" s="50" t="str">
        <x:f>IF(OR(12&gt;'Настройки'!$B$3,ISBLANK(BT796),BT796=0),"",BT796)</x:f>
      </x:c>
      <x:c r="DE796" s="50" t="str">
        <x:f>IF(OR(13&gt;'Настройки'!$B$3,ISBLANK(BU796),BU796=0),"",BU796)</x:f>
      </x:c>
      <x:c r="DF796" s="50" t="str">
        <x:f>IF(OR(14&gt;'Настройки'!$B$3,ISBLANK(BV796),BV796=0),"",BV796)</x:f>
      </x:c>
      <x:c r="DG796" s="50" t="str">
        <x:f>IF(OR(15&gt;'Настройки'!$B$3,ISBLANK(BW796),BW796=0),"",BW796)</x:f>
      </x:c>
      <x:c r="DH796" s="50" t="str">
        <x:f>IF(OR(16&gt;'Настройки'!$B$3,ISBLANK(BX796),BX796=0),"",BX796)</x:f>
      </x:c>
      <x:c r="DI796" s="50" t="str">
        <x:f>IF(OR(17&gt;'Настройки'!$B$3,ISBLANK(BY796),BY796=0),"",BY796)</x:f>
      </x:c>
      <x:c r="DJ796" s="50" t="str">
        <x:f>IF(OR(18&gt;'Настройки'!$B$3,ISBLANK(BZ796),BZ796=0),"",BZ796)</x:f>
      </x:c>
      <x:c r="DK796" s="50" t="str">
        <x:f>IF(OR(19&gt;'Настройки'!$B$3,ISBLANK(CA796),CA796=0),"",CA796)</x:f>
      </x:c>
      <x:c r="DL796" s="50" t="str">
        <x:f>IF(OR(20&gt;'Настройки'!$B$3,ISBLANK(CB796),CB796=0),"",CB796)</x:f>
      </x:c>
      <x:c r="DM796" s="50" t="str">
        <x:f>IF(OR(21&gt;'Настройки'!$B$3,ISBLANK(CC796),CC796=0),"",CC796)</x:f>
      </x:c>
      <x:c r="DN796" s="50" t="str">
        <x:f>IF(OR(22&gt;'Настройки'!$B$3,ISBLANK(CD796),CD796=0),"",CD796)</x:f>
      </x:c>
      <x:c r="DO796" s="50" t="str">
        <x:f>IF(OR(23&gt;'Настройки'!$B$3,ISBLANK(CE796),CE796=0),"",CE796)</x:f>
      </x:c>
      <x:c r="DP796" s="50" t="str">
        <x:f>IF(OR(24&gt;'Настройки'!$B$3,ISBLANK(CF796),CF796=0),"",CF796)</x:f>
      </x:c>
      <x:c r="DQ796" s="50" t="str">
        <x:f>IF(OR(25&gt;'Настройки'!$B$3,ISBLANK(CG796),CG796=0),"",CG796)</x:f>
      </x:c>
      <x:c r="DR796" s="50" t="str">
        <x:f>IF(OR(26&gt;'Настройки'!$B$3,ISBLANK(CH796),CH796=0),"",CH796)</x:f>
      </x:c>
      <x:c r="DS796" s="50" t="str">
        <x:f>IF(OR(27&gt;'Настройки'!$B$3,ISBLANK(CI796),CI796=0),"",CI796)</x:f>
      </x:c>
      <x:c r="DT796" s="50" t="str">
        <x:f>IF(OR(28&gt;'Настройки'!$B$3,ISBLANK(CJ796),CJ796=0),"",CJ796)</x:f>
      </x:c>
      <x:c r="DU796" s="50" t="str">
        <x:f>IF(OR(29&gt;'Настройки'!$B$3,ISBLANK(CK796),CK796=0),"",CK796)</x:f>
      </x:c>
      <x:c r="DV796" s="50" t="str">
        <x:f>IF(OR(30&gt;'Настройки'!$B$3,ISBLANK(CL796),CL796=0),"",CL796)</x:f>
      </x:c>
      <x:c r="DW796" s="50" t="str">
        <x:f>IF(OR(31&gt;'Настройки'!$B$3,ISBLANK(CM796),CM796=0),"",CM796)</x:f>
      </x:c>
      <x:c r="DX796" s="50" t="str">
        <x:f>IF(OR(32&gt;'Настройки'!$B$3,ISBLANK(CN796),CN796=0),"",CN796)</x:f>
      </x:c>
      <x:c r="DY796" s="50" t="str">
        <x:f>IF(OR(33&gt;'Настройки'!$B$3,ISBLANK(CO796),CO796=0),"",CO796)</x:f>
      </x:c>
      <x:c r="DZ796" s="50" t="str">
        <x:f>IF(OR(34&gt;'Настройки'!$B$3,ISBLANK(CP796),CP796=0),"",CP796)</x:f>
      </x:c>
      <x:c r="EA796" s="50" t="str">
        <x:f>IF(OR(35&gt;'Настройки'!$B$3,ISBLANK(CQ796),CQ796=0),"",CQ796)</x:f>
      </x:c>
      <x:c r="EB796" s="50" t="str">
        <x:f>IF(OR(36&gt;'Настройки'!$B$3,ISBLANK(CR796),CR796=0),"",CR796)</x:f>
      </x:c>
      <x:c r="EC796" s="50" t="str">
        <x:f>IF(A796="","",IF(OR(BB796="AZ",BB796="BZ"),10000+ROW(),IF(AZ796&gt;'Настройки'!$B$11,20000+ROW(),IF(BF796&lt;&gt;"Обычный",30000+ROW(),IF(AX796&lt;=0,40000+ROW(),"")))))</x:f>
      </x:c>
      <x:c r="ED796" s="50" t="str">
        <x:f>IF(EC796="","",COUNTIFS($EC$2:$EC$1001,"&gt;0",$EC$2:$EC$1001,"&lt;"&amp;EC796)+1)</x:f>
      </x:c>
    </x:row>
    <x:row r="797">
      <x:c r="A797" s="115"/>
      <x:c r="B797" s="115"/>
      <x:c r="C797" s="115"/>
      <x:c r="D797" s="118"/>
      <x:c r="E797" s="118"/>
      <x:c r="F797" s="118"/>
      <x:c r="G797" s="118"/>
      <x:c r="H797" s="118"/>
      <x:c r="I797" s="118"/>
      <x:c r="J797" s="118"/>
      <x:c r="K797" s="118"/>
      <x:c r="L797" s="118"/>
      <x:c r="M797" s="118"/>
      <x:c r="N797" s="118"/>
      <x:c r="O797" s="118"/>
      <x:c r="P797" s="118"/>
      <x:c r="Q797" s="118"/>
      <x:c r="R797" s="118"/>
      <x:c r="S797" s="118"/>
      <x:c r="T797" s="118"/>
      <x:c r="U797" s="118"/>
      <x:c r="V797" s="118"/>
      <x:c r="W797" s="118"/>
      <x:c r="X797" s="118"/>
      <x:c r="Y797" s="118"/>
      <x:c r="Z797" s="118"/>
      <x:c r="AA797" s="118"/>
      <x:c r="AB797" s="118"/>
      <x:c r="AC797" s="118"/>
      <x:c r="AD797" s="118"/>
      <x:c r="AE797" s="118"/>
      <x:c r="AF797" s="118"/>
      <x:c r="AG797" s="118"/>
      <x:c r="AH797" s="118"/>
      <x:c r="AI797" s="118"/>
      <x:c r="AJ797" s="118"/>
      <x:c r="AK797" s="118"/>
      <x:c r="AL797" s="118"/>
      <x:c r="AM797" s="118"/>
      <x:c r="AN797" s="118"/>
      <x:c r="AO797" s="118"/>
      <x:c r="AP797" s="115"/>
      <x:c r="AQ797" s="49" t="str">
        <x:f>IF(A797="","",COUNT(BI797:INDEX(BI797:CR797,1,'Настройки'!$B$3)))</x:f>
      </x:c>
      <x:c r="AR797" s="49" t="str">
        <x:f>IF(A797="","",SUM(BI797:INDEX(BI797:CR797,1,'Настройки'!$B$3)))</x:f>
      </x:c>
      <x:c r="AS797" s="58" t="str">
        <x:f>IF(A797="","",IF('Настройки'!$B$4="Стоимость потребления",AR797*D797,IF('Настройки'!$B$4="Количество",AR797,E797)))</x:f>
      </x:c>
      <x:c r="AT797" s="61" t="str">
        <x:f>IF(OR(A797="",AS797&lt;0,SUM($AS$2:$AS$1001)&lt;=0),"",AS797/SUM($AS$2:$AS$1001))</x:f>
      </x:c>
      <x:c r="AU797" s="61" t="str">
        <x:f>IF(OR(A797="",AS797&lt;0,SUM($AS$2:$AS$1001)&lt;=0),"",SUMIFS($AS$2:$AS$1001,$AS$2:$AS$1001,"&gt;"&amp;AS797)/SUM($AS$2:$AS$1001))</x:f>
      </x:c>
      <x:c r="AV797" s="61" t="str">
        <x:f>IF(OR(A797="",AS797&lt;0,SUM($AS$2:$AS$1001)&lt;=0),"",SUMIFS($AS$2:$AS$1001,$AS$2:$AS$1001,"&gt;="&amp;AS797)/SUM($AS$2:$AS$1001))</x:f>
      </x:c>
      <x:c r="AW797" s="49" t="str">
        <x:f>IF(A797="","",IF(SUM($AS$2:$AS$1001)&lt;=0,"Не определён",IF(AS797&lt;0,"Исключение",IF(AU797&lt;'Настройки'!$B$5,"A",IF(AU797&lt;'Настройки'!$B$6,"B","C")))))</x:f>
      </x:c>
      <x:c r="AX797" s="58" t="str">
        <x:f>IF(A797="","",IF(AQ797=0,"",AVERAGE(BI797:INDEX(BI797:CR797,1,'Настройки'!$B$3))))</x:f>
      </x:c>
      <x:c r="AY797" s="58" t="str">
        <x:f>IF(OR(A797="",AQ797=0),"",STDEVP(BI797:INDEX(BI797:CR797,1,'Настройки'!$B$3)))</x:f>
      </x:c>
      <x:c r="AZ797" s="61" t="str">
        <x:f>IF(OR(A797="",AQ797&lt;'Настройки'!$B$12,AX797&lt;=0,AND('Настройки'!$B$10="Блокировать",COUNTIF(F797:INDEX(F797:AO797,1,'Настройки'!$B$3),"&lt;0")&gt;0)),"",AY797/ABS(AX797))</x:f>
      </x:c>
      <x:c r="BA797" s="49" t="str">
        <x:f>IF(A797="","",IF(AND('Настройки'!$B$10="Блокировать",COUNTIF(F797:INDEX(F797:AO797,1,'Настройки'!$B$3),"&lt;0")&gt;0),"Не определён",IF(AQ797&lt;'Настройки'!$B$12,"Не определён",IF(AX797=0,"Нет спроса",IF(AX797&lt;0,"Не определён",IF(AZ797&lt;='Настройки'!$B$7,"X",IF(AZ797&lt;='Настройки'!$B$8,"Y","Z")))))))</x:f>
      </x:c>
      <x:c r="BB797" s="49" t="str">
        <x:f>IF(OR(A797="",LEN(AW797)&lt;&gt;1,LEN(BA797)&lt;&gt;1),"",AW797&amp;BA797)</x:f>
      </x:c>
      <x:c r="BC797" s="61" t="str">
        <x:f>IF(OR(A797="",AQ797=0),"",(COUNT(BI797:INDEX(BI797:CR797,1,'Настройки'!$B$3))-COUNT(CS797:INDEX(CS797:EB797,1,'Настройки'!$B$3)))/AQ797)</x:f>
      </x:c>
      <x:c r="BD797" s="64" t="str">
        <x:f>IF(OR(A797="",COUNT(CS797:INDEX(CS797:EB797,1,'Настройки'!$B$3))=0),"",AQ797/COUNT(CS797:INDEX(CS797:EB797,1,'Настройки'!$B$3)))</x:f>
      </x:c>
      <x:c r="BE797" s="64" t="str">
        <x:f>IF(OR(A797="",COUNT(CS797:INDEX(CS797:EB797,1,'Настройки'!$B$3))=0),"",IF(AVERAGE(CS797:INDEX(CS797:EB797,1,'Настройки'!$B$3))=0,"",(STDEVP(CS797:INDEX(CS797:EB797,1,'Настройки'!$B$3))/ABS(AVERAGE(CS797:INDEX(CS797:EB797,1,'Настройки'!$B$3))))^2))</x:f>
      </x:c>
      <x:c r="BF797" s="49" t="str">
        <x:f>IF(A797="","",IF(AQ797&lt;3,"Недостаточно",IF(AQ797&lt;6,"Предварительный","Обычный")))</x:f>
      </x:c>
      <x:c r="BG797" s="49" t="str">
        <x:f>IF(A797="","",IF(COUNTIF(F797:INDEX(F797:AO797,1,'Настройки'!$B$3),"&lt;0")&gt;0,IF('Настройки'!$B$10="Блокировать","Отрицательный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"),"")&amp;IF(AQ797&lt;3,"Недостаточно истории. ",IF(AQ797&lt;6,"Предварительная классификация. ",""))&amp;IF(AX797=0,"Нет спроса за горизонт. ","")&amp;IF(AZ797&gt;'Настройки'!$B$11,"Экстремальная вариативность. ",""))</x:f>
      </x:c>
      <x:c r="BH797" s="49" t="str">
        <x:f>IF(A797="","",IFERROR(VLOOKUP(BB797,'Настройки'!$D$3:$E$11,2,FALSE),"Сначала проверьте исходные данные и историю спроса.")&amp;" Уточните срок поставки, MOQ и критичность.")</x:f>
      </x:c>
      <x:c r="BI797" s="50" t="str">
        <x:f>IF(1&gt;'Настройки'!$B$3,"",IF(ISBLANK(F797),IF('Настройки'!$B$9="Нулевой спрос",0,""),IF(F797&lt;0,IF('Настройки'!$B$10="Исключить","",IF('Настройки'!$B$10="Абсолютные значения",ABS(F797),F797)),F797)))</x:f>
      </x:c>
      <x:c r="BJ797" s="50" t="str">
        <x:f>IF(2&gt;'Настройки'!$B$3,"",IF(ISBLANK(G797),IF('Настройки'!$B$9="Нулевой спрос",0,""),IF(G797&lt;0,IF('Настройки'!$B$10="Исключить","",IF('Настройки'!$B$10="Абсолютные значения",ABS(G797),G797)),G797)))</x:f>
      </x:c>
      <x:c r="BK797" s="50" t="str">
        <x:f>IF(3&gt;'Настройки'!$B$3,"",IF(ISBLANK(H797),IF('Настройки'!$B$9="Нулевой спрос",0,""),IF(H797&lt;0,IF('Настройки'!$B$10="Исключить","",IF('Настройки'!$B$10="Абсолютные значения",ABS(H797),H797)),H797)))</x:f>
      </x:c>
      <x:c r="BL797" s="50" t="str">
        <x:f>IF(4&gt;'Настройки'!$B$3,"",IF(ISBLANK(I797),IF('Настройки'!$B$9="Нулевой спрос",0,""),IF(I797&lt;0,IF('Настройки'!$B$10="Исключить","",IF('Настройки'!$B$10="Абсолютные значения",ABS(I797),I797)),I797)))</x:f>
      </x:c>
      <x:c r="BM797" s="50" t="str">
        <x:f>IF(5&gt;'Настройки'!$B$3,"",IF(ISBLANK(J797),IF('Настройки'!$B$9="Нулевой спрос",0,""),IF(J797&lt;0,IF('Настройки'!$B$10="Исключить","",IF('Настройки'!$B$10="Абсолютные значения",ABS(J797),J797)),J797)))</x:f>
      </x:c>
      <x:c r="BN797" s="50" t="str">
        <x:f>IF(6&gt;'Настройки'!$B$3,"",IF(ISBLANK(K797),IF('Настройки'!$B$9="Нулевой спрос",0,""),IF(K797&lt;0,IF('Настройки'!$B$10="Исключить","",IF('Настройки'!$B$10="Абсолютные значения",ABS(K797),K797)),K797)))</x:f>
      </x:c>
      <x:c r="BO797" s="50" t="str">
        <x:f>IF(7&gt;'Настройки'!$B$3,"",IF(ISBLANK(L797),IF('Настройки'!$B$9="Нулевой спрос",0,""),IF(L797&lt;0,IF('Настройки'!$B$10="Исключить","",IF('Настройки'!$B$10="Абсолютные значения",ABS(L797),L797)),L797)))</x:f>
      </x:c>
      <x:c r="BP797" s="50" t="str">
        <x:f>IF(8&gt;'Настройки'!$B$3,"",IF(ISBLANK(M797),IF('Настройки'!$B$9="Нулевой спрос",0,""),IF(M797&lt;0,IF('Настройки'!$B$10="Исключить","",IF('Настройки'!$B$10="Абсолютные значения",ABS(M797),M797)),M797)))</x:f>
      </x:c>
      <x:c r="BQ797" s="50" t="str">
        <x:f>IF(9&gt;'Настройки'!$B$3,"",IF(ISBLANK(N797),IF('Настройки'!$B$9="Нулевой спрос",0,""),IF(N797&lt;0,IF('Настройки'!$B$10="Исключить","",IF('Настройки'!$B$10="Абсолютные значения",ABS(N797),N797)),N797)))</x:f>
      </x:c>
      <x:c r="BR797" s="50" t="str">
        <x:f>IF(10&gt;'Настройки'!$B$3,"",IF(ISBLANK(O797),IF('Настройки'!$B$9="Нулевой спрос",0,""),IF(O797&lt;0,IF('Настройки'!$B$10="Исключить","",IF('Настройки'!$B$10="Абсолютные значения",ABS(O797),O797)),O797)))</x:f>
      </x:c>
      <x:c r="BS797" s="50" t="str">
        <x:f>IF(11&gt;'Настройки'!$B$3,"",IF(ISBLANK(P797),IF('Настройки'!$B$9="Нулевой спрос",0,""),IF(P797&lt;0,IF('Настройки'!$B$10="Исключить","",IF('Настройки'!$B$10="Абсолютные значения",ABS(P797),P797)),P797)))</x:f>
      </x:c>
      <x:c r="BT797" s="50" t="str">
        <x:f>IF(12&gt;'Настройки'!$B$3,"",IF(ISBLANK(Q797),IF('Настройки'!$B$9="Нулевой спрос",0,""),IF(Q797&lt;0,IF('Настройки'!$B$10="Исключить","",IF('Настройки'!$B$10="Абсолютные значения",ABS(Q797),Q797)),Q797)))</x:f>
      </x:c>
      <x:c r="BU797" s="50" t="str">
        <x:f>IF(13&gt;'Настройки'!$B$3,"",IF(ISBLANK(R797),IF('Настройки'!$B$9="Нулевой спрос",0,""),IF(R797&lt;0,IF('Настройки'!$B$10="Исключить","",IF('Настройки'!$B$10="Абсолютные значения",ABS(R797),R797)),R797)))</x:f>
      </x:c>
      <x:c r="BV797" s="50" t="str">
        <x:f>IF(14&gt;'Настройки'!$B$3,"",IF(ISBLANK(S797),IF('Настройки'!$B$9="Нулевой спрос",0,""),IF(S797&lt;0,IF('Настройки'!$B$10="Исключить","",IF('Настройки'!$B$10="Абсолютные значения",ABS(S797),S797)),S797)))</x:f>
      </x:c>
      <x:c r="BW797" s="50" t="str">
        <x:f>IF(15&gt;'Настройки'!$B$3,"",IF(ISBLANK(T797),IF('Настройки'!$B$9="Нулевой спрос",0,""),IF(T797&lt;0,IF('Настройки'!$B$10="Исключить","",IF('Настройки'!$B$10="Абсолютные значения",ABS(T797),T797)),T797)))</x:f>
      </x:c>
      <x:c r="BX797" s="50" t="str">
        <x:f>IF(16&gt;'Настройки'!$B$3,"",IF(ISBLANK(U797),IF('Настройки'!$B$9="Нулевой спрос",0,""),IF(U797&lt;0,IF('Настройки'!$B$10="Исключить","",IF('Настройки'!$B$10="Абсолютные значения",ABS(U797),U797)),U797)))</x:f>
      </x:c>
      <x:c r="BY797" s="50" t="str">
        <x:f>IF(17&gt;'Настройки'!$B$3,"",IF(ISBLANK(V797),IF('Настройки'!$B$9="Нулевой спрос",0,""),IF(V797&lt;0,IF('Настройки'!$B$10="Исключить","",IF('Настройки'!$B$10="Абсолютные значения",ABS(V797),V797)),V797)))</x:f>
      </x:c>
      <x:c r="BZ797" s="50" t="str">
        <x:f>IF(18&gt;'Настройки'!$B$3,"",IF(ISBLANK(W797),IF('Настройки'!$B$9="Нулевой спрос",0,""),IF(W797&lt;0,IF('Настройки'!$B$10="Исключить","",IF('Настройки'!$B$10="Абсолютные значения",ABS(W797),W797)),W797)))</x:f>
      </x:c>
      <x:c r="CA797" s="50" t="str">
        <x:f>IF(19&gt;'Настройки'!$B$3,"",IF(ISBLANK(X797),IF('Настройки'!$B$9="Нулевой спрос",0,""),IF(X797&lt;0,IF('Настройки'!$B$10="Исключить","",IF('Настройки'!$B$10="Абсолютные значения",ABS(X797),X797)),X797)))</x:f>
      </x:c>
      <x:c r="CB797" s="50" t="str">
        <x:f>IF(20&gt;'Настройки'!$B$3,"",IF(ISBLANK(Y797),IF('Настройки'!$B$9="Нулевой спрос",0,""),IF(Y797&lt;0,IF('Настройки'!$B$10="Исключить","",IF('Настройки'!$B$10="Абсолютные значения",ABS(Y797),Y797)),Y797)))</x:f>
      </x:c>
      <x:c r="CC797" s="50" t="str">
        <x:f>IF(21&gt;'Настройки'!$B$3,"",IF(ISBLANK(Z797),IF('Настройки'!$B$9="Нулевой спрос",0,""),IF(Z797&lt;0,IF('Настройки'!$B$10="Исключить","",IF('Настройки'!$B$10="Абсолютные значения",ABS(Z797),Z797)),Z797)))</x:f>
      </x:c>
      <x:c r="CD797" s="50" t="str">
        <x:f>IF(22&gt;'Настройки'!$B$3,"",IF(ISBLANK(AA797),IF('Настройки'!$B$9="Нулевой спрос",0,""),IF(AA797&lt;0,IF('Настройки'!$B$10="Исключить","",IF('Настройки'!$B$10="Абсолютные значения",ABS(AA797),AA797)),AA797)))</x:f>
      </x:c>
      <x:c r="CE797" s="50" t="str">
        <x:f>IF(23&gt;'Настройки'!$B$3,"",IF(ISBLANK(AB797),IF('Настройки'!$B$9="Нулевой спрос",0,""),IF(AB797&lt;0,IF('Настройки'!$B$10="Исключить","",IF('Настройки'!$B$10="Абсолютные значения",ABS(AB797),AB797)),AB797)))</x:f>
      </x:c>
      <x:c r="CF797" s="50" t="str">
        <x:f>IF(24&gt;'Настройки'!$B$3,"",IF(ISBLANK(AC797),IF('Настройки'!$B$9="Нулевой спрос",0,""),IF(AC797&lt;0,IF('Настройки'!$B$10="Исключить","",IF('Настройки'!$B$10="Абсолютные значения",ABS(AC797),AC797)),AC797)))</x:f>
      </x:c>
      <x:c r="CG797" s="50" t="str">
        <x:f>IF(25&gt;'Настройки'!$B$3,"",IF(ISBLANK(AD797),IF('Настройки'!$B$9="Нулевой спрос",0,""),IF(AD797&lt;0,IF('Настройки'!$B$10="Исключить","",IF('Настройки'!$B$10="Абсолютные значения",ABS(AD797),AD797)),AD797)))</x:f>
      </x:c>
      <x:c r="CH797" s="50" t="str">
        <x:f>IF(26&gt;'Настройки'!$B$3,"",IF(ISBLANK(AE797),IF('Настройки'!$B$9="Нулевой спрос",0,""),IF(AE797&lt;0,IF('Настройки'!$B$10="Исключить","",IF('Настройки'!$B$10="Абсолютные значения",ABS(AE797),AE797)),AE797)))</x:f>
      </x:c>
      <x:c r="CI797" s="50" t="str">
        <x:f>IF(27&gt;'Настройки'!$B$3,"",IF(ISBLANK(AF797),IF('Настройки'!$B$9="Нулевой спрос",0,""),IF(AF797&lt;0,IF('Настройки'!$B$10="Исключить","",IF('Настройки'!$B$10="Абсолютные значения",ABS(AF797),AF797)),AF797)))</x:f>
      </x:c>
      <x:c r="CJ797" s="50" t="str">
        <x:f>IF(28&gt;'Настройки'!$B$3,"",IF(ISBLANK(AG797),IF('Настройки'!$B$9="Нулевой спрос",0,""),IF(AG797&lt;0,IF('Настройки'!$B$10="Исключить","",IF('Настройки'!$B$10="Абсолютные значения",ABS(AG797),AG797)),AG797)))</x:f>
      </x:c>
      <x:c r="CK797" s="50" t="str">
        <x:f>IF(29&gt;'Настройки'!$B$3,"",IF(ISBLANK(AH797),IF('Настройки'!$B$9="Нулевой спрос",0,""),IF(AH797&lt;0,IF('Настройки'!$B$10="Исключить","",IF('Настройки'!$B$10="Абсолютные значения",ABS(AH797),AH797)),AH797)))</x:f>
      </x:c>
      <x:c r="CL797" s="50" t="str">
        <x:f>IF(30&gt;'Настройки'!$B$3,"",IF(ISBLANK(AI797),IF('Настройки'!$B$9="Нулевой спрос",0,""),IF(AI797&lt;0,IF('Настройки'!$B$10="Исключить","",IF('Настройки'!$B$10="Абсолютные значения",ABS(AI797),AI797)),AI797)))</x:f>
      </x:c>
      <x:c r="CM797" s="50" t="str">
        <x:f>IF(31&gt;'Настройки'!$B$3,"",IF(ISBLANK(AJ797),IF('Настройки'!$B$9="Нулевой спрос",0,""),IF(AJ797&lt;0,IF('Настройки'!$B$10="Исключить","",IF('Настройки'!$B$10="Абсолютные значения",ABS(AJ797),AJ797)),AJ797)))</x:f>
      </x:c>
      <x:c r="CN797" s="50" t="str">
        <x:f>IF(32&gt;'Настройки'!$B$3,"",IF(ISBLANK(AK797),IF('Настройки'!$B$9="Нулевой спрос",0,""),IF(AK797&lt;0,IF('Настройки'!$B$10="Исключить","",IF('Настройки'!$B$10="Абсолютные значения",ABS(AK797),AK797)),AK797)))</x:f>
      </x:c>
      <x:c r="CO797" s="50" t="str">
        <x:f>IF(33&gt;'Настройки'!$B$3,"",IF(ISBLANK(AL797),IF('Настройки'!$B$9="Нулевой спрос",0,""),IF(AL797&lt;0,IF('Настройки'!$B$10="Исключить","",IF('Настройки'!$B$10="Абсолютные значения",ABS(AL797),AL797)),AL797)))</x:f>
      </x:c>
      <x:c r="CP797" s="50" t="str">
        <x:f>IF(34&gt;'Настройки'!$B$3,"",IF(ISBLANK(AM797),IF('Настройки'!$B$9="Нулевой спрос",0,""),IF(AM797&lt;0,IF('Настройки'!$B$10="Исключить","",IF('Настройки'!$B$10="Абсолютные значения",ABS(AM797),AM797)),AM797)))</x:f>
      </x:c>
      <x:c r="CQ797" s="50" t="str">
        <x:f>IF(35&gt;'Настройки'!$B$3,"",IF(ISBLANK(AN797),IF('Настройки'!$B$9="Нулевой спрос",0,""),IF(AN797&lt;0,IF('Настройки'!$B$10="Исключить","",IF('Настройки'!$B$10="Абсолютные значения",ABS(AN797),AN797)),AN797)))</x:f>
      </x:c>
      <x:c r="CR797" s="50" t="str">
        <x:f>IF(36&gt;'Настройки'!$B$3,"",IF(ISBLANK(AO797),IF('Настройки'!$B$9="Нулевой спрос",0,""),IF(AO797&lt;0,IF('Настройки'!$B$10="Исключить","",IF('Настройки'!$B$10="Абсолютные значения",ABS(AO797),AO797)),AO797)))</x:f>
      </x:c>
      <x:c r="CS797" s="50" t="str">
        <x:f>IF(OR(1&gt;'Настройки'!$B$3,ISBLANK(BI797),BI797=0),"",BI797)</x:f>
      </x:c>
      <x:c r="CT797" s="50" t="str">
        <x:f>IF(OR(2&gt;'Настройки'!$B$3,ISBLANK(BJ797),BJ797=0),"",BJ797)</x:f>
      </x:c>
      <x:c r="CU797" s="50" t="str">
        <x:f>IF(OR(3&gt;'Настройки'!$B$3,ISBLANK(BK797),BK797=0),"",BK797)</x:f>
      </x:c>
      <x:c r="CV797" s="50" t="str">
        <x:f>IF(OR(4&gt;'Настройки'!$B$3,ISBLANK(BL797),BL797=0),"",BL797)</x:f>
      </x:c>
      <x:c r="CW797" s="50" t="str">
        <x:f>IF(OR(5&gt;'Настройки'!$B$3,ISBLANK(BM797),BM797=0),"",BM797)</x:f>
      </x:c>
      <x:c r="CX797" s="50" t="str">
        <x:f>IF(OR(6&gt;'Настройки'!$B$3,ISBLANK(BN797),BN797=0),"",BN797)</x:f>
      </x:c>
      <x:c r="CY797" s="50" t="str">
        <x:f>IF(OR(7&gt;'Настройки'!$B$3,ISBLANK(BO797),BO797=0),"",BO797)</x:f>
      </x:c>
      <x:c r="CZ797" s="50" t="str">
        <x:f>IF(OR(8&gt;'Настройки'!$B$3,ISBLANK(BP797),BP797=0),"",BP797)</x:f>
      </x:c>
      <x:c r="DA797" s="50" t="str">
        <x:f>IF(OR(9&gt;'Настройки'!$B$3,ISBLANK(BQ797),BQ797=0),"",BQ797)</x:f>
      </x:c>
      <x:c r="DB797" s="50" t="str">
        <x:f>IF(OR(10&gt;'Настройки'!$B$3,ISBLANK(BR797),BR797=0),"",BR797)</x:f>
      </x:c>
      <x:c r="DC797" s="50" t="str">
        <x:f>IF(OR(11&gt;'Настройки'!$B$3,ISBLANK(BS797),BS797=0),"",BS797)</x:f>
      </x:c>
      <x:c r="DD797" s="50" t="str">
        <x:f>IF(OR(12&gt;'Настройки'!$B$3,ISBLANK(BT797),BT797=0),"",BT797)</x:f>
      </x:c>
      <x:c r="DE797" s="50" t="str">
        <x:f>IF(OR(13&gt;'Настройки'!$B$3,ISBLANK(BU797),BU797=0),"",BU797)</x:f>
      </x:c>
      <x:c r="DF797" s="50" t="str">
        <x:f>IF(OR(14&gt;'Настройки'!$B$3,ISBLANK(BV797),BV797=0),"",BV797)</x:f>
      </x:c>
      <x:c r="DG797" s="50" t="str">
        <x:f>IF(OR(15&gt;'Настройки'!$B$3,ISBLANK(BW797),BW797=0),"",BW797)</x:f>
      </x:c>
      <x:c r="DH797" s="50" t="str">
        <x:f>IF(OR(16&gt;'Настройки'!$B$3,ISBLANK(BX797),BX797=0),"",BX797)</x:f>
      </x:c>
      <x:c r="DI797" s="50" t="str">
        <x:f>IF(OR(17&gt;'Настройки'!$B$3,ISBLANK(BY797),BY797=0),"",BY797)</x:f>
      </x:c>
      <x:c r="DJ797" s="50" t="str">
        <x:f>IF(OR(18&gt;'Настройки'!$B$3,ISBLANK(BZ797),BZ797=0),"",BZ797)</x:f>
      </x:c>
      <x:c r="DK797" s="50" t="str">
        <x:f>IF(OR(19&gt;'Настройки'!$B$3,ISBLANK(CA797),CA797=0),"",CA797)</x:f>
      </x:c>
      <x:c r="DL797" s="50" t="str">
        <x:f>IF(OR(20&gt;'Настройки'!$B$3,ISBLANK(CB797),CB797=0),"",CB797)</x:f>
      </x:c>
      <x:c r="DM797" s="50" t="str">
        <x:f>IF(OR(21&gt;'Настройки'!$B$3,ISBLANK(CC797),CC797=0),"",CC797)</x:f>
      </x:c>
      <x:c r="DN797" s="50" t="str">
        <x:f>IF(OR(22&gt;'Настройки'!$B$3,ISBLANK(CD797),CD797=0),"",CD797)</x:f>
      </x:c>
      <x:c r="DO797" s="50" t="str">
        <x:f>IF(OR(23&gt;'Настройки'!$B$3,ISBLANK(CE797),CE797=0),"",CE797)</x:f>
      </x:c>
      <x:c r="DP797" s="50" t="str">
        <x:f>IF(OR(24&gt;'Настройки'!$B$3,ISBLANK(CF797),CF797=0),"",CF797)</x:f>
      </x:c>
      <x:c r="DQ797" s="50" t="str">
        <x:f>IF(OR(25&gt;'Настройки'!$B$3,ISBLANK(CG797),CG797=0),"",CG797)</x:f>
      </x:c>
      <x:c r="DR797" s="50" t="str">
        <x:f>IF(OR(26&gt;'Настройки'!$B$3,ISBLANK(CH797),CH797=0),"",CH797)</x:f>
      </x:c>
      <x:c r="DS797" s="50" t="str">
        <x:f>IF(OR(27&gt;'Настройки'!$B$3,ISBLANK(CI797),CI797=0),"",CI797)</x:f>
      </x:c>
      <x:c r="DT797" s="50" t="str">
        <x:f>IF(OR(28&gt;'Настройки'!$B$3,ISBLANK(CJ797),CJ797=0),"",CJ797)</x:f>
      </x:c>
      <x:c r="DU797" s="50" t="str">
        <x:f>IF(OR(29&gt;'Настройки'!$B$3,ISBLANK(CK797),CK797=0),"",CK797)</x:f>
      </x:c>
      <x:c r="DV797" s="50" t="str">
        <x:f>IF(OR(30&gt;'Настройки'!$B$3,ISBLANK(CL797),CL797=0),"",CL797)</x:f>
      </x:c>
      <x:c r="DW797" s="50" t="str">
        <x:f>IF(OR(31&gt;'Настройки'!$B$3,ISBLANK(CM797),CM797=0),"",CM797)</x:f>
      </x:c>
      <x:c r="DX797" s="50" t="str">
        <x:f>IF(OR(32&gt;'Настройки'!$B$3,ISBLANK(CN797),CN797=0),"",CN797)</x:f>
      </x:c>
      <x:c r="DY797" s="50" t="str">
        <x:f>IF(OR(33&gt;'Настройки'!$B$3,ISBLANK(CO797),CO797=0),"",CO797)</x:f>
      </x:c>
      <x:c r="DZ797" s="50" t="str">
        <x:f>IF(OR(34&gt;'Настройки'!$B$3,ISBLANK(CP797),CP797=0),"",CP797)</x:f>
      </x:c>
      <x:c r="EA797" s="50" t="str">
        <x:f>IF(OR(35&gt;'Настройки'!$B$3,ISBLANK(CQ797),CQ797=0),"",CQ797)</x:f>
      </x:c>
      <x:c r="EB797" s="50" t="str">
        <x:f>IF(OR(36&gt;'Настройки'!$B$3,ISBLANK(CR797),CR797=0),"",CR797)</x:f>
      </x:c>
      <x:c r="EC797" s="50" t="str">
        <x:f>IF(A797="","",IF(OR(BB797="AZ",BB797="BZ"),10000+ROW(),IF(AZ797&gt;'Настройки'!$B$11,20000+ROW(),IF(BF797&lt;&gt;"Обычный",30000+ROW(),IF(AX797&lt;=0,40000+ROW(),"")))))</x:f>
      </x:c>
      <x:c r="ED797" s="50" t="str">
        <x:f>IF(EC797="","",COUNTIFS($EC$2:$EC$1001,"&gt;0",$EC$2:$EC$1001,"&lt;"&amp;EC797)+1)</x:f>
      </x:c>
    </x:row>
    <x:row r="798">
      <x:c r="A798" s="115"/>
      <x:c r="B798" s="115"/>
      <x:c r="C798" s="115"/>
      <x:c r="D798" s="118"/>
      <x:c r="E798" s="118"/>
      <x:c r="F798" s="118"/>
      <x:c r="G798" s="118"/>
      <x:c r="H798" s="118"/>
      <x:c r="I798" s="118"/>
      <x:c r="J798" s="118"/>
      <x:c r="K798" s="118"/>
      <x:c r="L798" s="118"/>
      <x:c r="M798" s="118"/>
      <x:c r="N798" s="118"/>
      <x:c r="O798" s="118"/>
      <x:c r="P798" s="118"/>
      <x:c r="Q798" s="118"/>
      <x:c r="R798" s="118"/>
      <x:c r="S798" s="118"/>
      <x:c r="T798" s="118"/>
      <x:c r="U798" s="118"/>
      <x:c r="V798" s="118"/>
      <x:c r="W798" s="118"/>
      <x:c r="X798" s="118"/>
      <x:c r="Y798" s="118"/>
      <x:c r="Z798" s="118"/>
      <x:c r="AA798" s="118"/>
      <x:c r="AB798" s="118"/>
      <x:c r="AC798" s="118"/>
      <x:c r="AD798" s="118"/>
      <x:c r="AE798" s="118"/>
      <x:c r="AF798" s="118"/>
      <x:c r="AG798" s="118"/>
      <x:c r="AH798" s="118"/>
      <x:c r="AI798" s="118"/>
      <x:c r="AJ798" s="118"/>
      <x:c r="AK798" s="118"/>
      <x:c r="AL798" s="118"/>
      <x:c r="AM798" s="118"/>
      <x:c r="AN798" s="118"/>
      <x:c r="AO798" s="118"/>
      <x:c r="AP798" s="115"/>
      <x:c r="AQ798" s="49" t="str">
        <x:f>IF(A798="","",COUNT(BI798:INDEX(BI798:CR798,1,'Настройки'!$B$3)))</x:f>
      </x:c>
      <x:c r="AR798" s="49" t="str">
        <x:f>IF(A798="","",SUM(BI798:INDEX(BI798:CR798,1,'Настройки'!$B$3)))</x:f>
      </x:c>
      <x:c r="AS798" s="58" t="str">
        <x:f>IF(A798="","",IF('Настройки'!$B$4="Стоимость потребления",AR798*D798,IF('Настройки'!$B$4="Количество",AR798,E798)))</x:f>
      </x:c>
      <x:c r="AT798" s="61" t="str">
        <x:f>IF(OR(A798="",AS798&lt;0,SUM($AS$2:$AS$1001)&lt;=0),"",AS798/SUM($AS$2:$AS$1001))</x:f>
      </x:c>
      <x:c r="AU798" s="61" t="str">
        <x:f>IF(OR(A798="",AS798&lt;0,SUM($AS$2:$AS$1001)&lt;=0),"",SUMIFS($AS$2:$AS$1001,$AS$2:$AS$1001,"&gt;"&amp;AS798)/SUM($AS$2:$AS$1001))</x:f>
      </x:c>
      <x:c r="AV798" s="61" t="str">
        <x:f>IF(OR(A798="",AS798&lt;0,SUM($AS$2:$AS$1001)&lt;=0),"",SUMIFS($AS$2:$AS$1001,$AS$2:$AS$1001,"&gt;="&amp;AS798)/SUM($AS$2:$AS$1001))</x:f>
      </x:c>
      <x:c r="AW798" s="49" t="str">
        <x:f>IF(A798="","",IF(SUM($AS$2:$AS$1001)&lt;=0,"Не определён",IF(AS798&lt;0,"Исключение",IF(AU798&lt;'Настройки'!$B$5,"A",IF(AU798&lt;'Настройки'!$B$6,"B","C")))))</x:f>
      </x:c>
      <x:c r="AX798" s="58" t="str">
        <x:f>IF(A798="","",IF(AQ798=0,"",AVERAGE(BI798:INDEX(BI798:CR798,1,'Настройки'!$B$3))))</x:f>
      </x:c>
      <x:c r="AY798" s="58" t="str">
        <x:f>IF(OR(A798="",AQ798=0),"",STDEVP(BI798:INDEX(BI798:CR798,1,'Настройки'!$B$3)))</x:f>
      </x:c>
      <x:c r="AZ798" s="61" t="str">
        <x:f>IF(OR(A798="",AQ798&lt;'Настройки'!$B$12,AX798&lt;=0,AND('Настройки'!$B$10="Блокировать",COUNTIF(F798:INDEX(F798:AO798,1,'Настройки'!$B$3),"&lt;0")&gt;0)),"",AY798/ABS(AX798))</x:f>
      </x:c>
      <x:c r="BA798" s="49" t="str">
        <x:f>IF(A798="","",IF(AND('Настройки'!$B$10="Блокировать",COUNTIF(F798:INDEX(F798:AO798,1,'Настройки'!$B$3),"&lt;0")&gt;0),"Не определён",IF(AQ798&lt;'Настройки'!$B$12,"Не определён",IF(AX798=0,"Нет спроса",IF(AX798&lt;0,"Не определён",IF(AZ798&lt;='Настройки'!$B$7,"X",IF(AZ798&lt;='Настройки'!$B$8,"Y","Z")))))))</x:f>
      </x:c>
      <x:c r="BB798" s="49" t="str">
        <x:f>IF(OR(A798="",LEN(AW798)&lt;&gt;1,LEN(BA798)&lt;&gt;1),"",AW798&amp;BA798)</x:f>
      </x:c>
      <x:c r="BC798" s="61" t="str">
        <x:f>IF(OR(A798="",AQ798=0),"",(COUNT(BI798:INDEX(BI798:CR798,1,'Настройки'!$B$3))-COUNT(CS798:INDEX(CS798:EB798,1,'Настройки'!$B$3)))/AQ798)</x:f>
      </x:c>
      <x:c r="BD798" s="64" t="str">
        <x:f>IF(OR(A798="",COUNT(CS798:INDEX(CS798:EB798,1,'Настройки'!$B$3))=0),"",AQ798/COUNT(CS798:INDEX(CS798:EB798,1,'Настройки'!$B$3)))</x:f>
      </x:c>
      <x:c r="BE798" s="64" t="str">
        <x:f>IF(OR(A798="",COUNT(CS798:INDEX(CS798:EB798,1,'Настройки'!$B$3))=0),"",IF(AVERAGE(CS798:INDEX(CS798:EB798,1,'Настройки'!$B$3))=0,"",(STDEVP(CS798:INDEX(CS798:EB798,1,'Настройки'!$B$3))/ABS(AVERAGE(CS798:INDEX(CS798:EB798,1,'Настройки'!$B$3))))^2))</x:f>
      </x:c>
      <x:c r="BF798" s="49" t="str">
        <x:f>IF(A798="","",IF(AQ798&lt;3,"Недостаточно",IF(AQ798&lt;6,"Предварительный","Обычный")))</x:f>
      </x:c>
      <x:c r="BG798" s="49" t="str">
        <x:f>IF(A798="","",IF(COUNTIF(F798:INDEX(F798:AO798,1,'Настройки'!$B$3),"&lt;0")&gt;0,IF('Настройки'!$B$10="Блокировать","Отрицательный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"),"")&amp;IF(AQ798&lt;3,"Недостаточно истории. ",IF(AQ798&lt;6,"Предварительная классификация. ",""))&amp;IF(AX798=0,"Нет спроса за горизонт. ","")&amp;IF(AZ798&gt;'Настройки'!$B$11,"Экстремальная вариативность. ",""))</x:f>
      </x:c>
      <x:c r="BH798" s="49" t="str">
        <x:f>IF(A798="","",IFERROR(VLOOKUP(BB798,'Настройки'!$D$3:$E$11,2,FALSE),"Сначала проверьте исходные данные и историю спроса.")&amp;" Уточните срок поставки, MOQ и критичность.")</x:f>
      </x:c>
      <x:c r="BI798" s="50" t="str">
        <x:f>IF(1&gt;'Настройки'!$B$3,"",IF(ISBLANK(F798),IF('Настройки'!$B$9="Нулевой спрос",0,""),IF(F798&lt;0,IF('Настройки'!$B$10="Исключить","",IF('Настройки'!$B$10="Абсолютные значения",ABS(F798),F798)),F798)))</x:f>
      </x:c>
      <x:c r="BJ798" s="50" t="str">
        <x:f>IF(2&gt;'Настройки'!$B$3,"",IF(ISBLANK(G798),IF('Настройки'!$B$9="Нулевой спрос",0,""),IF(G798&lt;0,IF('Настройки'!$B$10="Исключить","",IF('Настройки'!$B$10="Абсолютные значения",ABS(G798),G798)),G798)))</x:f>
      </x:c>
      <x:c r="BK798" s="50" t="str">
        <x:f>IF(3&gt;'Настройки'!$B$3,"",IF(ISBLANK(H798),IF('Настройки'!$B$9="Нулевой спрос",0,""),IF(H798&lt;0,IF('Настройки'!$B$10="Исключить","",IF('Настройки'!$B$10="Абсолютные значения",ABS(H798),H798)),H798)))</x:f>
      </x:c>
      <x:c r="BL798" s="50" t="str">
        <x:f>IF(4&gt;'Настройки'!$B$3,"",IF(ISBLANK(I798),IF('Настройки'!$B$9="Нулевой спрос",0,""),IF(I798&lt;0,IF('Настройки'!$B$10="Исключить","",IF('Настройки'!$B$10="Абсолютные значения",ABS(I798),I798)),I798)))</x:f>
      </x:c>
      <x:c r="BM798" s="50" t="str">
        <x:f>IF(5&gt;'Настройки'!$B$3,"",IF(ISBLANK(J798),IF('Настройки'!$B$9="Нулевой спрос",0,""),IF(J798&lt;0,IF('Настройки'!$B$10="Исключить","",IF('Настройки'!$B$10="Абсолютные значения",ABS(J798),J798)),J798)))</x:f>
      </x:c>
      <x:c r="BN798" s="50" t="str">
        <x:f>IF(6&gt;'Настройки'!$B$3,"",IF(ISBLANK(K798),IF('Настройки'!$B$9="Нулевой спрос",0,""),IF(K798&lt;0,IF('Настройки'!$B$10="Исключить","",IF('Настройки'!$B$10="Абсолютные значения",ABS(K798),K798)),K798)))</x:f>
      </x:c>
      <x:c r="BO798" s="50" t="str">
        <x:f>IF(7&gt;'Настройки'!$B$3,"",IF(ISBLANK(L798),IF('Настройки'!$B$9="Нулевой спрос",0,""),IF(L798&lt;0,IF('Настройки'!$B$10="Исключить","",IF('Настройки'!$B$10="Абсолютные значения",ABS(L798),L798)),L798)))</x:f>
      </x:c>
      <x:c r="BP798" s="50" t="str">
        <x:f>IF(8&gt;'Настройки'!$B$3,"",IF(ISBLANK(M798),IF('Настройки'!$B$9="Нулевой спрос",0,""),IF(M798&lt;0,IF('Настройки'!$B$10="Исключить","",IF('Настройки'!$B$10="Абсолютные значения",ABS(M798),M798)),M798)))</x:f>
      </x:c>
      <x:c r="BQ798" s="50" t="str">
        <x:f>IF(9&gt;'Настройки'!$B$3,"",IF(ISBLANK(N798),IF('Настройки'!$B$9="Нулевой спрос",0,""),IF(N798&lt;0,IF('Настройки'!$B$10="Исключить","",IF('Настройки'!$B$10="Абсолютные значения",ABS(N798),N798)),N798)))</x:f>
      </x:c>
      <x:c r="BR798" s="50" t="str">
        <x:f>IF(10&gt;'Настройки'!$B$3,"",IF(ISBLANK(O798),IF('Настройки'!$B$9="Нулевой спрос",0,""),IF(O798&lt;0,IF('Настройки'!$B$10="Исключить","",IF('Настройки'!$B$10="Абсолютные значения",ABS(O798),O798)),O798)))</x:f>
      </x:c>
      <x:c r="BS798" s="50" t="str">
        <x:f>IF(11&gt;'Настройки'!$B$3,"",IF(ISBLANK(P798),IF('Настройки'!$B$9="Нулевой спрос",0,""),IF(P798&lt;0,IF('Настройки'!$B$10="Исключить","",IF('Настройки'!$B$10="Абсолютные значения",ABS(P798),P798)),P798)))</x:f>
      </x:c>
      <x:c r="BT798" s="50" t="str">
        <x:f>IF(12&gt;'Настройки'!$B$3,"",IF(ISBLANK(Q798),IF('Настройки'!$B$9="Нулевой спрос",0,""),IF(Q798&lt;0,IF('Настройки'!$B$10="Исключить","",IF('Настройки'!$B$10="Абсолютные значения",ABS(Q798),Q798)),Q798)))</x:f>
      </x:c>
      <x:c r="BU798" s="50" t="str">
        <x:f>IF(13&gt;'Настройки'!$B$3,"",IF(ISBLANK(R798),IF('Настройки'!$B$9="Нулевой спрос",0,""),IF(R798&lt;0,IF('Настройки'!$B$10="Исключить","",IF('Настройки'!$B$10="Абсолютные значения",ABS(R798),R798)),R798)))</x:f>
      </x:c>
      <x:c r="BV798" s="50" t="str">
        <x:f>IF(14&gt;'Настройки'!$B$3,"",IF(ISBLANK(S798),IF('Настройки'!$B$9="Нулевой спрос",0,""),IF(S798&lt;0,IF('Настройки'!$B$10="Исключить","",IF('Настройки'!$B$10="Абсолютные значения",ABS(S798),S798)),S798)))</x:f>
      </x:c>
      <x:c r="BW798" s="50" t="str">
        <x:f>IF(15&gt;'Настройки'!$B$3,"",IF(ISBLANK(T798),IF('Настройки'!$B$9="Нулевой спрос",0,""),IF(T798&lt;0,IF('Настройки'!$B$10="Исключить","",IF('Настройки'!$B$10="Абсолютные значения",ABS(T798),T798)),T798)))</x:f>
      </x:c>
      <x:c r="BX798" s="50" t="str">
        <x:f>IF(16&gt;'Настройки'!$B$3,"",IF(ISBLANK(U798),IF('Настройки'!$B$9="Нулевой спрос",0,""),IF(U798&lt;0,IF('Настройки'!$B$10="Исключить","",IF('Настройки'!$B$10="Абсолютные значения",ABS(U798),U798)),U798)))</x:f>
      </x:c>
      <x:c r="BY798" s="50" t="str">
        <x:f>IF(17&gt;'Настройки'!$B$3,"",IF(ISBLANK(V798),IF('Настройки'!$B$9="Нулевой спрос",0,""),IF(V798&lt;0,IF('Настройки'!$B$10="Исключить","",IF('Настройки'!$B$10="Абсолютные значения",ABS(V798),V798)),V798)))</x:f>
      </x:c>
      <x:c r="BZ798" s="50" t="str">
        <x:f>IF(18&gt;'Настройки'!$B$3,"",IF(ISBLANK(W798),IF('Настройки'!$B$9="Нулевой спрос",0,""),IF(W798&lt;0,IF('Настройки'!$B$10="Исключить","",IF('Настройки'!$B$10="Абсолютные значения",ABS(W798),W798)),W798)))</x:f>
      </x:c>
      <x:c r="CA798" s="50" t="str">
        <x:f>IF(19&gt;'Настройки'!$B$3,"",IF(ISBLANK(X798),IF('Настройки'!$B$9="Нулевой спрос",0,""),IF(X798&lt;0,IF('Настройки'!$B$10="Исключить","",IF('Настройки'!$B$10="Абсолютные значения",ABS(X798),X798)),X798)))</x:f>
      </x:c>
      <x:c r="CB798" s="50" t="str">
        <x:f>IF(20&gt;'Настройки'!$B$3,"",IF(ISBLANK(Y798),IF('Настройки'!$B$9="Нулевой спрос",0,""),IF(Y798&lt;0,IF('Настройки'!$B$10="Исключить","",IF('Настройки'!$B$10="Абсолютные значения",ABS(Y798),Y798)),Y798)))</x:f>
      </x:c>
      <x:c r="CC798" s="50" t="str">
        <x:f>IF(21&gt;'Настройки'!$B$3,"",IF(ISBLANK(Z798),IF('Настройки'!$B$9="Нулевой спрос",0,""),IF(Z798&lt;0,IF('Настройки'!$B$10="Исключить","",IF('Настройки'!$B$10="Абсолютные значения",ABS(Z798),Z798)),Z798)))</x:f>
      </x:c>
      <x:c r="CD798" s="50" t="str">
        <x:f>IF(22&gt;'Настройки'!$B$3,"",IF(ISBLANK(AA798),IF('Настройки'!$B$9="Нулевой спрос",0,""),IF(AA798&lt;0,IF('Настройки'!$B$10="Исключить","",IF('Настройки'!$B$10="Абсолютные значения",ABS(AA798),AA798)),AA798)))</x:f>
      </x:c>
      <x:c r="CE798" s="50" t="str">
        <x:f>IF(23&gt;'Настройки'!$B$3,"",IF(ISBLANK(AB798),IF('Настройки'!$B$9="Нулевой спрос",0,""),IF(AB798&lt;0,IF('Настройки'!$B$10="Исключить","",IF('Настройки'!$B$10="Абсолютные значения",ABS(AB798),AB798)),AB798)))</x:f>
      </x:c>
      <x:c r="CF798" s="50" t="str">
        <x:f>IF(24&gt;'Настройки'!$B$3,"",IF(ISBLANK(AC798),IF('Настройки'!$B$9="Нулевой спрос",0,""),IF(AC798&lt;0,IF('Настройки'!$B$10="Исключить","",IF('Настройки'!$B$10="Абсолютные значения",ABS(AC798),AC798)),AC798)))</x:f>
      </x:c>
      <x:c r="CG798" s="50" t="str">
        <x:f>IF(25&gt;'Настройки'!$B$3,"",IF(ISBLANK(AD798),IF('Настройки'!$B$9="Нулевой спрос",0,""),IF(AD798&lt;0,IF('Настройки'!$B$10="Исключить","",IF('Настройки'!$B$10="Абсолютные значения",ABS(AD798),AD798)),AD798)))</x:f>
      </x:c>
      <x:c r="CH798" s="50" t="str">
        <x:f>IF(26&gt;'Настройки'!$B$3,"",IF(ISBLANK(AE798),IF('Настройки'!$B$9="Нулевой спрос",0,""),IF(AE798&lt;0,IF('Настройки'!$B$10="Исключить","",IF('Настройки'!$B$10="Абсолютные значения",ABS(AE798),AE798)),AE798)))</x:f>
      </x:c>
      <x:c r="CI798" s="50" t="str">
        <x:f>IF(27&gt;'Настройки'!$B$3,"",IF(ISBLANK(AF798),IF('Настройки'!$B$9="Нулевой спрос",0,""),IF(AF798&lt;0,IF('Настройки'!$B$10="Исключить","",IF('Настройки'!$B$10="Абсолютные значения",ABS(AF798),AF798)),AF798)))</x:f>
      </x:c>
      <x:c r="CJ798" s="50" t="str">
        <x:f>IF(28&gt;'Настройки'!$B$3,"",IF(ISBLANK(AG798),IF('Настройки'!$B$9="Нулевой спрос",0,""),IF(AG798&lt;0,IF('Настройки'!$B$10="Исключить","",IF('Настройки'!$B$10="Абсолютные значения",ABS(AG798),AG798)),AG798)))</x:f>
      </x:c>
      <x:c r="CK798" s="50" t="str">
        <x:f>IF(29&gt;'Настройки'!$B$3,"",IF(ISBLANK(AH798),IF('Настройки'!$B$9="Нулевой спрос",0,""),IF(AH798&lt;0,IF('Настройки'!$B$10="Исключить","",IF('Настройки'!$B$10="Абсолютные значения",ABS(AH798),AH798)),AH798)))</x:f>
      </x:c>
      <x:c r="CL798" s="50" t="str">
        <x:f>IF(30&gt;'Настройки'!$B$3,"",IF(ISBLANK(AI798),IF('Настройки'!$B$9="Нулевой спрос",0,""),IF(AI798&lt;0,IF('Настройки'!$B$10="Исключить","",IF('Настройки'!$B$10="Абсолютные значения",ABS(AI798),AI798)),AI798)))</x:f>
      </x:c>
      <x:c r="CM798" s="50" t="str">
        <x:f>IF(31&gt;'Настройки'!$B$3,"",IF(ISBLANK(AJ798),IF('Настройки'!$B$9="Нулевой спрос",0,""),IF(AJ798&lt;0,IF('Настройки'!$B$10="Исключить","",IF('Настройки'!$B$10="Абсолютные значения",ABS(AJ798),AJ798)),AJ798)))</x:f>
      </x:c>
      <x:c r="CN798" s="50" t="str">
        <x:f>IF(32&gt;'Настройки'!$B$3,"",IF(ISBLANK(AK798),IF('Настройки'!$B$9="Нулевой спрос",0,""),IF(AK798&lt;0,IF('Настройки'!$B$10="Исключить","",IF('Настройки'!$B$10="Абсолютные значения",ABS(AK798),AK798)),AK798)))</x:f>
      </x:c>
      <x:c r="CO798" s="50" t="str">
        <x:f>IF(33&gt;'Настройки'!$B$3,"",IF(ISBLANK(AL798),IF('Настройки'!$B$9="Нулевой спрос",0,""),IF(AL798&lt;0,IF('Настройки'!$B$10="Исключить","",IF('Настройки'!$B$10="Абсолютные значения",ABS(AL798),AL798)),AL798)))</x:f>
      </x:c>
      <x:c r="CP798" s="50" t="str">
        <x:f>IF(34&gt;'Настройки'!$B$3,"",IF(ISBLANK(AM798),IF('Настройки'!$B$9="Нулевой спрос",0,""),IF(AM798&lt;0,IF('Настройки'!$B$10="Исключить","",IF('Настройки'!$B$10="Абсолютные значения",ABS(AM798),AM798)),AM798)))</x:f>
      </x:c>
      <x:c r="CQ798" s="50" t="str">
        <x:f>IF(35&gt;'Настройки'!$B$3,"",IF(ISBLANK(AN798),IF('Настройки'!$B$9="Нулевой спрос",0,""),IF(AN798&lt;0,IF('Настройки'!$B$10="Исключить","",IF('Настройки'!$B$10="Абсолютные значения",ABS(AN798),AN798)),AN798)))</x:f>
      </x:c>
      <x:c r="CR798" s="50" t="str">
        <x:f>IF(36&gt;'Настройки'!$B$3,"",IF(ISBLANK(AO798),IF('Настройки'!$B$9="Нулевой спрос",0,""),IF(AO798&lt;0,IF('Настройки'!$B$10="Исключить","",IF('Настройки'!$B$10="Абсолютные значения",ABS(AO798),AO798)),AO798)))</x:f>
      </x:c>
      <x:c r="CS798" s="50" t="str">
        <x:f>IF(OR(1&gt;'Настройки'!$B$3,ISBLANK(BI798),BI798=0),"",BI798)</x:f>
      </x:c>
      <x:c r="CT798" s="50" t="str">
        <x:f>IF(OR(2&gt;'Настройки'!$B$3,ISBLANK(BJ798),BJ798=0),"",BJ798)</x:f>
      </x:c>
      <x:c r="CU798" s="50" t="str">
        <x:f>IF(OR(3&gt;'Настройки'!$B$3,ISBLANK(BK798),BK798=0),"",BK798)</x:f>
      </x:c>
      <x:c r="CV798" s="50" t="str">
        <x:f>IF(OR(4&gt;'Настройки'!$B$3,ISBLANK(BL798),BL798=0),"",BL798)</x:f>
      </x:c>
      <x:c r="CW798" s="50" t="str">
        <x:f>IF(OR(5&gt;'Настройки'!$B$3,ISBLANK(BM798),BM798=0),"",BM798)</x:f>
      </x:c>
      <x:c r="CX798" s="50" t="str">
        <x:f>IF(OR(6&gt;'Настройки'!$B$3,ISBLANK(BN798),BN798=0),"",BN798)</x:f>
      </x:c>
      <x:c r="CY798" s="50" t="str">
        <x:f>IF(OR(7&gt;'Настройки'!$B$3,ISBLANK(BO798),BO798=0),"",BO798)</x:f>
      </x:c>
      <x:c r="CZ798" s="50" t="str">
        <x:f>IF(OR(8&gt;'Настройки'!$B$3,ISBLANK(BP798),BP798=0),"",BP798)</x:f>
      </x:c>
      <x:c r="DA798" s="50" t="str">
        <x:f>IF(OR(9&gt;'Настройки'!$B$3,ISBLANK(BQ798),BQ798=0),"",BQ798)</x:f>
      </x:c>
      <x:c r="DB798" s="50" t="str">
        <x:f>IF(OR(10&gt;'Настройки'!$B$3,ISBLANK(BR798),BR798=0),"",BR798)</x:f>
      </x:c>
      <x:c r="DC798" s="50" t="str">
        <x:f>IF(OR(11&gt;'Настройки'!$B$3,ISBLANK(BS798),BS798=0),"",BS798)</x:f>
      </x:c>
      <x:c r="DD798" s="50" t="str">
        <x:f>IF(OR(12&gt;'Настройки'!$B$3,ISBLANK(BT798),BT798=0),"",BT798)</x:f>
      </x:c>
      <x:c r="DE798" s="50" t="str">
        <x:f>IF(OR(13&gt;'Настройки'!$B$3,ISBLANK(BU798),BU798=0),"",BU798)</x:f>
      </x:c>
      <x:c r="DF798" s="50" t="str">
        <x:f>IF(OR(14&gt;'Настройки'!$B$3,ISBLANK(BV798),BV798=0),"",BV798)</x:f>
      </x:c>
      <x:c r="DG798" s="50" t="str">
        <x:f>IF(OR(15&gt;'Настройки'!$B$3,ISBLANK(BW798),BW798=0),"",BW798)</x:f>
      </x:c>
      <x:c r="DH798" s="50" t="str">
        <x:f>IF(OR(16&gt;'Настройки'!$B$3,ISBLANK(BX798),BX798=0),"",BX798)</x:f>
      </x:c>
      <x:c r="DI798" s="50" t="str">
        <x:f>IF(OR(17&gt;'Настройки'!$B$3,ISBLANK(BY798),BY798=0),"",BY798)</x:f>
      </x:c>
      <x:c r="DJ798" s="50" t="str">
        <x:f>IF(OR(18&gt;'Настройки'!$B$3,ISBLANK(BZ798),BZ798=0),"",BZ798)</x:f>
      </x:c>
      <x:c r="DK798" s="50" t="str">
        <x:f>IF(OR(19&gt;'Настройки'!$B$3,ISBLANK(CA798),CA798=0),"",CA798)</x:f>
      </x:c>
      <x:c r="DL798" s="50" t="str">
        <x:f>IF(OR(20&gt;'Настройки'!$B$3,ISBLANK(CB798),CB798=0),"",CB798)</x:f>
      </x:c>
      <x:c r="DM798" s="50" t="str">
        <x:f>IF(OR(21&gt;'Настройки'!$B$3,ISBLANK(CC798),CC798=0),"",CC798)</x:f>
      </x:c>
      <x:c r="DN798" s="50" t="str">
        <x:f>IF(OR(22&gt;'Настройки'!$B$3,ISBLANK(CD798),CD798=0),"",CD798)</x:f>
      </x:c>
      <x:c r="DO798" s="50" t="str">
        <x:f>IF(OR(23&gt;'Настройки'!$B$3,ISBLANK(CE798),CE798=0),"",CE798)</x:f>
      </x:c>
      <x:c r="DP798" s="50" t="str">
        <x:f>IF(OR(24&gt;'Настройки'!$B$3,ISBLANK(CF798),CF798=0),"",CF798)</x:f>
      </x:c>
      <x:c r="DQ798" s="50" t="str">
        <x:f>IF(OR(25&gt;'Настройки'!$B$3,ISBLANK(CG798),CG798=0),"",CG798)</x:f>
      </x:c>
      <x:c r="DR798" s="50" t="str">
        <x:f>IF(OR(26&gt;'Настройки'!$B$3,ISBLANK(CH798),CH798=0),"",CH798)</x:f>
      </x:c>
      <x:c r="DS798" s="50" t="str">
        <x:f>IF(OR(27&gt;'Настройки'!$B$3,ISBLANK(CI798),CI798=0),"",CI798)</x:f>
      </x:c>
      <x:c r="DT798" s="50" t="str">
        <x:f>IF(OR(28&gt;'Настройки'!$B$3,ISBLANK(CJ798),CJ798=0),"",CJ798)</x:f>
      </x:c>
      <x:c r="DU798" s="50" t="str">
        <x:f>IF(OR(29&gt;'Настройки'!$B$3,ISBLANK(CK798),CK798=0),"",CK798)</x:f>
      </x:c>
      <x:c r="DV798" s="50" t="str">
        <x:f>IF(OR(30&gt;'Настройки'!$B$3,ISBLANK(CL798),CL798=0),"",CL798)</x:f>
      </x:c>
      <x:c r="DW798" s="50" t="str">
        <x:f>IF(OR(31&gt;'Настройки'!$B$3,ISBLANK(CM798),CM798=0),"",CM798)</x:f>
      </x:c>
      <x:c r="DX798" s="50" t="str">
        <x:f>IF(OR(32&gt;'Настройки'!$B$3,ISBLANK(CN798),CN798=0),"",CN798)</x:f>
      </x:c>
      <x:c r="DY798" s="50" t="str">
        <x:f>IF(OR(33&gt;'Настройки'!$B$3,ISBLANK(CO798),CO798=0),"",CO798)</x:f>
      </x:c>
      <x:c r="DZ798" s="50" t="str">
        <x:f>IF(OR(34&gt;'Настройки'!$B$3,ISBLANK(CP798),CP798=0),"",CP798)</x:f>
      </x:c>
      <x:c r="EA798" s="50" t="str">
        <x:f>IF(OR(35&gt;'Настройки'!$B$3,ISBLANK(CQ798),CQ798=0),"",CQ798)</x:f>
      </x:c>
      <x:c r="EB798" s="50" t="str">
        <x:f>IF(OR(36&gt;'Настройки'!$B$3,ISBLANK(CR798),CR798=0),"",CR798)</x:f>
      </x:c>
      <x:c r="EC798" s="50" t="str">
        <x:f>IF(A798="","",IF(OR(BB798="AZ",BB798="BZ"),10000+ROW(),IF(AZ798&gt;'Настройки'!$B$11,20000+ROW(),IF(BF798&lt;&gt;"Обычный",30000+ROW(),IF(AX798&lt;=0,40000+ROW(),"")))))</x:f>
      </x:c>
      <x:c r="ED798" s="50" t="str">
        <x:f>IF(EC798="","",COUNTIFS($EC$2:$EC$1001,"&gt;0",$EC$2:$EC$1001,"&lt;"&amp;EC798)+1)</x:f>
      </x:c>
    </x:row>
    <x:row r="799">
      <x:c r="A799" s="115"/>
      <x:c r="B799" s="115"/>
      <x:c r="C799" s="115"/>
      <x:c r="D799" s="118"/>
      <x:c r="E799" s="118"/>
      <x:c r="F799" s="118"/>
      <x:c r="G799" s="118"/>
      <x:c r="H799" s="118"/>
      <x:c r="I799" s="118"/>
      <x:c r="J799" s="118"/>
      <x:c r="K799" s="118"/>
      <x:c r="L799" s="118"/>
      <x:c r="M799" s="118"/>
      <x:c r="N799" s="118"/>
      <x:c r="O799" s="118"/>
      <x:c r="P799" s="118"/>
      <x:c r="Q799" s="118"/>
      <x:c r="R799" s="118"/>
      <x:c r="S799" s="118"/>
      <x:c r="T799" s="118"/>
      <x:c r="U799" s="118"/>
      <x:c r="V799" s="118"/>
      <x:c r="W799" s="118"/>
      <x:c r="X799" s="118"/>
      <x:c r="Y799" s="118"/>
      <x:c r="Z799" s="118"/>
      <x:c r="AA799" s="118"/>
      <x:c r="AB799" s="118"/>
      <x:c r="AC799" s="118"/>
      <x:c r="AD799" s="118"/>
      <x:c r="AE799" s="118"/>
      <x:c r="AF799" s="118"/>
      <x:c r="AG799" s="118"/>
      <x:c r="AH799" s="118"/>
      <x:c r="AI799" s="118"/>
      <x:c r="AJ799" s="118"/>
      <x:c r="AK799" s="118"/>
      <x:c r="AL799" s="118"/>
      <x:c r="AM799" s="118"/>
      <x:c r="AN799" s="118"/>
      <x:c r="AO799" s="118"/>
      <x:c r="AP799" s="115"/>
      <x:c r="AQ799" s="49" t="str">
        <x:f>IF(A799="","",COUNT(BI799:INDEX(BI799:CR799,1,'Настройки'!$B$3)))</x:f>
      </x:c>
      <x:c r="AR799" s="49" t="str">
        <x:f>IF(A799="","",SUM(BI799:INDEX(BI799:CR799,1,'Настройки'!$B$3)))</x:f>
      </x:c>
      <x:c r="AS799" s="58" t="str">
        <x:f>IF(A799="","",IF('Настройки'!$B$4="Стоимость потребления",AR799*D799,IF('Настройки'!$B$4="Количество",AR799,E799)))</x:f>
      </x:c>
      <x:c r="AT799" s="61" t="str">
        <x:f>IF(OR(A799="",AS799&lt;0,SUM($AS$2:$AS$1001)&lt;=0),"",AS799/SUM($AS$2:$AS$1001))</x:f>
      </x:c>
      <x:c r="AU799" s="61" t="str">
        <x:f>IF(OR(A799="",AS799&lt;0,SUM($AS$2:$AS$1001)&lt;=0),"",SUMIFS($AS$2:$AS$1001,$AS$2:$AS$1001,"&gt;"&amp;AS799)/SUM($AS$2:$AS$1001))</x:f>
      </x:c>
      <x:c r="AV799" s="61" t="str">
        <x:f>IF(OR(A799="",AS799&lt;0,SUM($AS$2:$AS$1001)&lt;=0),"",SUMIFS($AS$2:$AS$1001,$AS$2:$AS$1001,"&gt;="&amp;AS799)/SUM($AS$2:$AS$1001))</x:f>
      </x:c>
      <x:c r="AW799" s="49" t="str">
        <x:f>IF(A799="","",IF(SUM($AS$2:$AS$1001)&lt;=0,"Не определён",IF(AS799&lt;0,"Исключение",IF(AU799&lt;'Настройки'!$B$5,"A",IF(AU799&lt;'Настройки'!$B$6,"B","C")))))</x:f>
      </x:c>
      <x:c r="AX799" s="58" t="str">
        <x:f>IF(A799="","",IF(AQ799=0,"",AVERAGE(BI799:INDEX(BI799:CR799,1,'Настройки'!$B$3))))</x:f>
      </x:c>
      <x:c r="AY799" s="58" t="str">
        <x:f>IF(OR(A799="",AQ799=0),"",STDEVP(BI799:INDEX(BI799:CR799,1,'Настройки'!$B$3)))</x:f>
      </x:c>
      <x:c r="AZ799" s="61" t="str">
        <x:f>IF(OR(A799="",AQ799&lt;'Настройки'!$B$12,AX799&lt;=0,AND('Настройки'!$B$10="Блокировать",COUNTIF(F799:INDEX(F799:AO799,1,'Настройки'!$B$3),"&lt;0")&gt;0)),"",AY799/ABS(AX799))</x:f>
      </x:c>
      <x:c r="BA799" s="49" t="str">
        <x:f>IF(A799="","",IF(AND('Настройки'!$B$10="Блокировать",COUNTIF(F799:INDEX(F799:AO799,1,'Настройки'!$B$3),"&lt;0")&gt;0),"Не определён",IF(AQ799&lt;'Настройки'!$B$12,"Не определён",IF(AX799=0,"Нет спроса",IF(AX799&lt;0,"Не определён",IF(AZ799&lt;='Настройки'!$B$7,"X",IF(AZ799&lt;='Настройки'!$B$8,"Y","Z")))))))</x:f>
      </x:c>
      <x:c r="BB799" s="49" t="str">
        <x:f>IF(OR(A799="",LEN(AW799)&lt;&gt;1,LEN(BA799)&lt;&gt;1),"",AW799&amp;BA799)</x:f>
      </x:c>
      <x:c r="BC799" s="61" t="str">
        <x:f>IF(OR(A799="",AQ799=0),"",(COUNT(BI799:INDEX(BI799:CR799,1,'Настройки'!$B$3))-COUNT(CS799:INDEX(CS799:EB799,1,'Настройки'!$B$3)))/AQ799)</x:f>
      </x:c>
      <x:c r="BD799" s="64" t="str">
        <x:f>IF(OR(A799="",COUNT(CS799:INDEX(CS799:EB799,1,'Настройки'!$B$3))=0),"",AQ799/COUNT(CS799:INDEX(CS799:EB799,1,'Настройки'!$B$3)))</x:f>
      </x:c>
      <x:c r="BE799" s="64" t="str">
        <x:f>IF(OR(A799="",COUNT(CS799:INDEX(CS799:EB799,1,'Настройки'!$B$3))=0),"",IF(AVERAGE(CS799:INDEX(CS799:EB799,1,'Настройки'!$B$3))=0,"",(STDEVP(CS799:INDEX(CS799:EB799,1,'Настройки'!$B$3))/ABS(AVERAGE(CS799:INDEX(CS799:EB799,1,'Настройки'!$B$3))))^2))</x:f>
      </x:c>
      <x:c r="BF799" s="49" t="str">
        <x:f>IF(A799="","",IF(AQ799&lt;3,"Недостаточно",IF(AQ799&lt;6,"Предварительный","Обычный")))</x:f>
      </x:c>
      <x:c r="BG799" s="49" t="str">
        <x:f>IF(A799="","",IF(COUNTIF(F799:INDEX(F799:AO799,1,'Настройки'!$B$3),"&lt;0")&gt;0,IF('Настройки'!$B$10="Блокировать","Отрицательный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"),"")&amp;IF(AQ799&lt;3,"Недостаточно истории. ",IF(AQ799&lt;6,"Предварительная классификация. ",""))&amp;IF(AX799=0,"Нет спроса за горизонт. ","")&amp;IF(AZ799&gt;'Настройки'!$B$11,"Экстремальная вариативность. ",""))</x:f>
      </x:c>
      <x:c r="BH799" s="49" t="str">
        <x:f>IF(A799="","",IFERROR(VLOOKUP(BB799,'Настройки'!$D$3:$E$11,2,FALSE),"Сначала проверьте исходные данные и историю спроса.")&amp;" Уточните срок поставки, MOQ и критичность.")</x:f>
      </x:c>
      <x:c r="BI799" s="50" t="str">
        <x:f>IF(1&gt;'Настройки'!$B$3,"",IF(ISBLANK(F799),IF('Настройки'!$B$9="Нулевой спрос",0,""),IF(F799&lt;0,IF('Настройки'!$B$10="Исключить","",IF('Настройки'!$B$10="Абсолютные значения",ABS(F799),F799)),F799)))</x:f>
      </x:c>
      <x:c r="BJ799" s="50" t="str">
        <x:f>IF(2&gt;'Настройки'!$B$3,"",IF(ISBLANK(G799),IF('Настройки'!$B$9="Нулевой спрос",0,""),IF(G799&lt;0,IF('Настройки'!$B$10="Исключить","",IF('Настройки'!$B$10="Абсолютные значения",ABS(G799),G799)),G799)))</x:f>
      </x:c>
      <x:c r="BK799" s="50" t="str">
        <x:f>IF(3&gt;'Настройки'!$B$3,"",IF(ISBLANK(H799),IF('Настройки'!$B$9="Нулевой спрос",0,""),IF(H799&lt;0,IF('Настройки'!$B$10="Исключить","",IF('Настройки'!$B$10="Абсолютные значения",ABS(H799),H799)),H799)))</x:f>
      </x:c>
      <x:c r="BL799" s="50" t="str">
        <x:f>IF(4&gt;'Настройки'!$B$3,"",IF(ISBLANK(I799),IF('Настройки'!$B$9="Нулевой спрос",0,""),IF(I799&lt;0,IF('Настройки'!$B$10="Исключить","",IF('Настройки'!$B$10="Абсолютные значения",ABS(I799),I799)),I799)))</x:f>
      </x:c>
      <x:c r="BM799" s="50" t="str">
        <x:f>IF(5&gt;'Настройки'!$B$3,"",IF(ISBLANK(J799),IF('Настройки'!$B$9="Нулевой спрос",0,""),IF(J799&lt;0,IF('Настройки'!$B$10="Исключить","",IF('Настройки'!$B$10="Абсолютные значения",ABS(J799),J799)),J799)))</x:f>
      </x:c>
      <x:c r="BN799" s="50" t="str">
        <x:f>IF(6&gt;'Настройки'!$B$3,"",IF(ISBLANK(K799),IF('Настройки'!$B$9="Нулевой спрос",0,""),IF(K799&lt;0,IF('Настройки'!$B$10="Исключить","",IF('Настройки'!$B$10="Абсолютные значения",ABS(K799),K799)),K799)))</x:f>
      </x:c>
      <x:c r="BO799" s="50" t="str">
        <x:f>IF(7&gt;'Настройки'!$B$3,"",IF(ISBLANK(L799),IF('Настройки'!$B$9="Нулевой спрос",0,""),IF(L799&lt;0,IF('Настройки'!$B$10="Исключить","",IF('Настройки'!$B$10="Абсолютные значения",ABS(L799),L799)),L799)))</x:f>
      </x:c>
      <x:c r="BP799" s="50" t="str">
        <x:f>IF(8&gt;'Настройки'!$B$3,"",IF(ISBLANK(M799),IF('Настройки'!$B$9="Нулевой спрос",0,""),IF(M799&lt;0,IF('Настройки'!$B$10="Исключить","",IF('Настройки'!$B$10="Абсолютные значения",ABS(M799),M799)),M799)))</x:f>
      </x:c>
      <x:c r="BQ799" s="50" t="str">
        <x:f>IF(9&gt;'Настройки'!$B$3,"",IF(ISBLANK(N799),IF('Настройки'!$B$9="Нулевой спрос",0,""),IF(N799&lt;0,IF('Настройки'!$B$10="Исключить","",IF('Настройки'!$B$10="Абсолютные значения",ABS(N799),N799)),N799)))</x:f>
      </x:c>
      <x:c r="BR799" s="50" t="str">
        <x:f>IF(10&gt;'Настройки'!$B$3,"",IF(ISBLANK(O799),IF('Настройки'!$B$9="Нулевой спрос",0,""),IF(O799&lt;0,IF('Настройки'!$B$10="Исключить","",IF('Настройки'!$B$10="Абсолютные значения",ABS(O799),O799)),O799)))</x:f>
      </x:c>
      <x:c r="BS799" s="50" t="str">
        <x:f>IF(11&gt;'Настройки'!$B$3,"",IF(ISBLANK(P799),IF('Настройки'!$B$9="Нулевой спрос",0,""),IF(P799&lt;0,IF('Настройки'!$B$10="Исключить","",IF('Настройки'!$B$10="Абсолютные значения",ABS(P799),P799)),P799)))</x:f>
      </x:c>
      <x:c r="BT799" s="50" t="str">
        <x:f>IF(12&gt;'Настройки'!$B$3,"",IF(ISBLANK(Q799),IF('Настройки'!$B$9="Нулевой спрос",0,""),IF(Q799&lt;0,IF('Настройки'!$B$10="Исключить","",IF('Настройки'!$B$10="Абсолютные значения",ABS(Q799),Q799)),Q799)))</x:f>
      </x:c>
      <x:c r="BU799" s="50" t="str">
        <x:f>IF(13&gt;'Настройки'!$B$3,"",IF(ISBLANK(R799),IF('Настройки'!$B$9="Нулевой спрос",0,""),IF(R799&lt;0,IF('Настройки'!$B$10="Исключить","",IF('Настройки'!$B$10="Абсолютные значения",ABS(R799),R799)),R799)))</x:f>
      </x:c>
      <x:c r="BV799" s="50" t="str">
        <x:f>IF(14&gt;'Настройки'!$B$3,"",IF(ISBLANK(S799),IF('Настройки'!$B$9="Нулевой спрос",0,""),IF(S799&lt;0,IF('Настройки'!$B$10="Исключить","",IF('Настройки'!$B$10="Абсолютные значения",ABS(S799),S799)),S799)))</x:f>
      </x:c>
      <x:c r="BW799" s="50" t="str">
        <x:f>IF(15&gt;'Настройки'!$B$3,"",IF(ISBLANK(T799),IF('Настройки'!$B$9="Нулевой спрос",0,""),IF(T799&lt;0,IF('Настройки'!$B$10="Исключить","",IF('Настройки'!$B$10="Абсолютные значения",ABS(T799),T799)),T799)))</x:f>
      </x:c>
      <x:c r="BX799" s="50" t="str">
        <x:f>IF(16&gt;'Настройки'!$B$3,"",IF(ISBLANK(U799),IF('Настройки'!$B$9="Нулевой спрос",0,""),IF(U799&lt;0,IF('Настройки'!$B$10="Исключить","",IF('Настройки'!$B$10="Абсолютные значения",ABS(U799),U799)),U799)))</x:f>
      </x:c>
      <x:c r="BY799" s="50" t="str">
        <x:f>IF(17&gt;'Настройки'!$B$3,"",IF(ISBLANK(V799),IF('Настройки'!$B$9="Нулевой спрос",0,""),IF(V799&lt;0,IF('Настройки'!$B$10="Исключить","",IF('Настройки'!$B$10="Абсолютные значения",ABS(V799),V799)),V799)))</x:f>
      </x:c>
      <x:c r="BZ799" s="50" t="str">
        <x:f>IF(18&gt;'Настройки'!$B$3,"",IF(ISBLANK(W799),IF('Настройки'!$B$9="Нулевой спрос",0,""),IF(W799&lt;0,IF('Настройки'!$B$10="Исключить","",IF('Настройки'!$B$10="Абсолютные значения",ABS(W799),W799)),W799)))</x:f>
      </x:c>
      <x:c r="CA799" s="50" t="str">
        <x:f>IF(19&gt;'Настройки'!$B$3,"",IF(ISBLANK(X799),IF('Настройки'!$B$9="Нулевой спрос",0,""),IF(X799&lt;0,IF('Настройки'!$B$10="Исключить","",IF('Настройки'!$B$10="Абсолютные значения",ABS(X799),X799)),X799)))</x:f>
      </x:c>
      <x:c r="CB799" s="50" t="str">
        <x:f>IF(20&gt;'Настройки'!$B$3,"",IF(ISBLANK(Y799),IF('Настройки'!$B$9="Нулевой спрос",0,""),IF(Y799&lt;0,IF('Настройки'!$B$10="Исключить","",IF('Настройки'!$B$10="Абсолютные значения",ABS(Y799),Y799)),Y799)))</x:f>
      </x:c>
      <x:c r="CC799" s="50" t="str">
        <x:f>IF(21&gt;'Настройки'!$B$3,"",IF(ISBLANK(Z799),IF('Настройки'!$B$9="Нулевой спрос",0,""),IF(Z799&lt;0,IF('Настройки'!$B$10="Исключить","",IF('Настройки'!$B$10="Абсолютные значения",ABS(Z799),Z799)),Z799)))</x:f>
      </x:c>
      <x:c r="CD799" s="50" t="str">
        <x:f>IF(22&gt;'Настройки'!$B$3,"",IF(ISBLANK(AA799),IF('Настройки'!$B$9="Нулевой спрос",0,""),IF(AA799&lt;0,IF('Настройки'!$B$10="Исключить","",IF('Настройки'!$B$10="Абсолютные значения",ABS(AA799),AA799)),AA799)))</x:f>
      </x:c>
      <x:c r="CE799" s="50" t="str">
        <x:f>IF(23&gt;'Настройки'!$B$3,"",IF(ISBLANK(AB799),IF('Настройки'!$B$9="Нулевой спрос",0,""),IF(AB799&lt;0,IF('Настройки'!$B$10="Исключить","",IF('Настройки'!$B$10="Абсолютные значения",ABS(AB799),AB799)),AB799)))</x:f>
      </x:c>
      <x:c r="CF799" s="50" t="str">
        <x:f>IF(24&gt;'Настройки'!$B$3,"",IF(ISBLANK(AC799),IF('Настройки'!$B$9="Нулевой спрос",0,""),IF(AC799&lt;0,IF('Настройки'!$B$10="Исключить","",IF('Настройки'!$B$10="Абсолютные значения",ABS(AC799),AC799)),AC799)))</x:f>
      </x:c>
      <x:c r="CG799" s="50" t="str">
        <x:f>IF(25&gt;'Настройки'!$B$3,"",IF(ISBLANK(AD799),IF('Настройки'!$B$9="Нулевой спрос",0,""),IF(AD799&lt;0,IF('Настройки'!$B$10="Исключить","",IF('Настройки'!$B$10="Абсолютные значения",ABS(AD799),AD799)),AD799)))</x:f>
      </x:c>
      <x:c r="CH799" s="50" t="str">
        <x:f>IF(26&gt;'Настройки'!$B$3,"",IF(ISBLANK(AE799),IF('Настройки'!$B$9="Нулевой спрос",0,""),IF(AE799&lt;0,IF('Настройки'!$B$10="Исключить","",IF('Настройки'!$B$10="Абсолютные значения",ABS(AE799),AE799)),AE799)))</x:f>
      </x:c>
      <x:c r="CI799" s="50" t="str">
        <x:f>IF(27&gt;'Настройки'!$B$3,"",IF(ISBLANK(AF799),IF('Настройки'!$B$9="Нулевой спрос",0,""),IF(AF799&lt;0,IF('Настройки'!$B$10="Исключить","",IF('Настройки'!$B$10="Абсолютные значения",ABS(AF799),AF799)),AF799)))</x:f>
      </x:c>
      <x:c r="CJ799" s="50" t="str">
        <x:f>IF(28&gt;'Настройки'!$B$3,"",IF(ISBLANK(AG799),IF('Настройки'!$B$9="Нулевой спрос",0,""),IF(AG799&lt;0,IF('Настройки'!$B$10="Исключить","",IF('Настройки'!$B$10="Абсолютные значения",ABS(AG799),AG799)),AG799)))</x:f>
      </x:c>
      <x:c r="CK799" s="50" t="str">
        <x:f>IF(29&gt;'Настройки'!$B$3,"",IF(ISBLANK(AH799),IF('Настройки'!$B$9="Нулевой спрос",0,""),IF(AH799&lt;0,IF('Настройки'!$B$10="Исключить","",IF('Настройки'!$B$10="Абсолютные значения",ABS(AH799),AH799)),AH799)))</x:f>
      </x:c>
      <x:c r="CL799" s="50" t="str">
        <x:f>IF(30&gt;'Настройки'!$B$3,"",IF(ISBLANK(AI799),IF('Настройки'!$B$9="Нулевой спрос",0,""),IF(AI799&lt;0,IF('Настройки'!$B$10="Исключить","",IF('Настройки'!$B$10="Абсолютные значения",ABS(AI799),AI799)),AI799)))</x:f>
      </x:c>
      <x:c r="CM799" s="50" t="str">
        <x:f>IF(31&gt;'Настройки'!$B$3,"",IF(ISBLANK(AJ799),IF('Настройки'!$B$9="Нулевой спрос",0,""),IF(AJ799&lt;0,IF('Настройки'!$B$10="Исключить","",IF('Настройки'!$B$10="Абсолютные значения",ABS(AJ799),AJ799)),AJ799)))</x:f>
      </x:c>
      <x:c r="CN799" s="50" t="str">
        <x:f>IF(32&gt;'Настройки'!$B$3,"",IF(ISBLANK(AK799),IF('Настройки'!$B$9="Нулевой спрос",0,""),IF(AK799&lt;0,IF('Настройки'!$B$10="Исключить","",IF('Настройки'!$B$10="Абсолютные значения",ABS(AK799),AK799)),AK799)))</x:f>
      </x:c>
      <x:c r="CO799" s="50" t="str">
        <x:f>IF(33&gt;'Настройки'!$B$3,"",IF(ISBLANK(AL799),IF('Настройки'!$B$9="Нулевой спрос",0,""),IF(AL799&lt;0,IF('Настройки'!$B$10="Исключить","",IF('Настройки'!$B$10="Абсолютные значения",ABS(AL799),AL799)),AL799)))</x:f>
      </x:c>
      <x:c r="CP799" s="50" t="str">
        <x:f>IF(34&gt;'Настройки'!$B$3,"",IF(ISBLANK(AM799),IF('Настройки'!$B$9="Нулевой спрос",0,""),IF(AM799&lt;0,IF('Настройки'!$B$10="Исключить","",IF('Настройки'!$B$10="Абсолютные значения",ABS(AM799),AM799)),AM799)))</x:f>
      </x:c>
      <x:c r="CQ799" s="50" t="str">
        <x:f>IF(35&gt;'Настройки'!$B$3,"",IF(ISBLANK(AN799),IF('Настройки'!$B$9="Нулевой спрос",0,""),IF(AN799&lt;0,IF('Настройки'!$B$10="Исключить","",IF('Настройки'!$B$10="Абсолютные значения",ABS(AN799),AN799)),AN799)))</x:f>
      </x:c>
      <x:c r="CR799" s="50" t="str">
        <x:f>IF(36&gt;'Настройки'!$B$3,"",IF(ISBLANK(AO799),IF('Настройки'!$B$9="Нулевой спрос",0,""),IF(AO799&lt;0,IF('Настройки'!$B$10="Исключить","",IF('Настройки'!$B$10="Абсолютные значения",ABS(AO799),AO799)),AO799)))</x:f>
      </x:c>
      <x:c r="CS799" s="50" t="str">
        <x:f>IF(OR(1&gt;'Настройки'!$B$3,ISBLANK(BI799),BI799=0),"",BI799)</x:f>
      </x:c>
      <x:c r="CT799" s="50" t="str">
        <x:f>IF(OR(2&gt;'Настройки'!$B$3,ISBLANK(BJ799),BJ799=0),"",BJ799)</x:f>
      </x:c>
      <x:c r="CU799" s="50" t="str">
        <x:f>IF(OR(3&gt;'Настройки'!$B$3,ISBLANK(BK799),BK799=0),"",BK799)</x:f>
      </x:c>
      <x:c r="CV799" s="50" t="str">
        <x:f>IF(OR(4&gt;'Настройки'!$B$3,ISBLANK(BL799),BL799=0),"",BL799)</x:f>
      </x:c>
      <x:c r="CW799" s="50" t="str">
        <x:f>IF(OR(5&gt;'Настройки'!$B$3,ISBLANK(BM799),BM799=0),"",BM799)</x:f>
      </x:c>
      <x:c r="CX799" s="50" t="str">
        <x:f>IF(OR(6&gt;'Настройки'!$B$3,ISBLANK(BN799),BN799=0),"",BN799)</x:f>
      </x:c>
      <x:c r="CY799" s="50" t="str">
        <x:f>IF(OR(7&gt;'Настройки'!$B$3,ISBLANK(BO799),BO799=0),"",BO799)</x:f>
      </x:c>
      <x:c r="CZ799" s="50" t="str">
        <x:f>IF(OR(8&gt;'Настройки'!$B$3,ISBLANK(BP799),BP799=0),"",BP799)</x:f>
      </x:c>
      <x:c r="DA799" s="50" t="str">
        <x:f>IF(OR(9&gt;'Настройки'!$B$3,ISBLANK(BQ799),BQ799=0),"",BQ799)</x:f>
      </x:c>
      <x:c r="DB799" s="50" t="str">
        <x:f>IF(OR(10&gt;'Настройки'!$B$3,ISBLANK(BR799),BR799=0),"",BR799)</x:f>
      </x:c>
      <x:c r="DC799" s="50" t="str">
        <x:f>IF(OR(11&gt;'Настройки'!$B$3,ISBLANK(BS799),BS799=0),"",BS799)</x:f>
      </x:c>
      <x:c r="DD799" s="50" t="str">
        <x:f>IF(OR(12&gt;'Настройки'!$B$3,ISBLANK(BT799),BT799=0),"",BT799)</x:f>
      </x:c>
      <x:c r="DE799" s="50" t="str">
        <x:f>IF(OR(13&gt;'Настройки'!$B$3,ISBLANK(BU799),BU799=0),"",BU799)</x:f>
      </x:c>
      <x:c r="DF799" s="50" t="str">
        <x:f>IF(OR(14&gt;'Настройки'!$B$3,ISBLANK(BV799),BV799=0),"",BV799)</x:f>
      </x:c>
      <x:c r="DG799" s="50" t="str">
        <x:f>IF(OR(15&gt;'Настройки'!$B$3,ISBLANK(BW799),BW799=0),"",BW799)</x:f>
      </x:c>
      <x:c r="DH799" s="50" t="str">
        <x:f>IF(OR(16&gt;'Настройки'!$B$3,ISBLANK(BX799),BX799=0),"",BX799)</x:f>
      </x:c>
      <x:c r="DI799" s="50" t="str">
        <x:f>IF(OR(17&gt;'Настройки'!$B$3,ISBLANK(BY799),BY799=0),"",BY799)</x:f>
      </x:c>
      <x:c r="DJ799" s="50" t="str">
        <x:f>IF(OR(18&gt;'Настройки'!$B$3,ISBLANK(BZ799),BZ799=0),"",BZ799)</x:f>
      </x:c>
      <x:c r="DK799" s="50" t="str">
        <x:f>IF(OR(19&gt;'Настройки'!$B$3,ISBLANK(CA799),CA799=0),"",CA799)</x:f>
      </x:c>
      <x:c r="DL799" s="50" t="str">
        <x:f>IF(OR(20&gt;'Настройки'!$B$3,ISBLANK(CB799),CB799=0),"",CB799)</x:f>
      </x:c>
      <x:c r="DM799" s="50" t="str">
        <x:f>IF(OR(21&gt;'Настройки'!$B$3,ISBLANK(CC799),CC799=0),"",CC799)</x:f>
      </x:c>
      <x:c r="DN799" s="50" t="str">
        <x:f>IF(OR(22&gt;'Настройки'!$B$3,ISBLANK(CD799),CD799=0),"",CD799)</x:f>
      </x:c>
      <x:c r="DO799" s="50" t="str">
        <x:f>IF(OR(23&gt;'Настройки'!$B$3,ISBLANK(CE799),CE799=0),"",CE799)</x:f>
      </x:c>
      <x:c r="DP799" s="50" t="str">
        <x:f>IF(OR(24&gt;'Настройки'!$B$3,ISBLANK(CF799),CF799=0),"",CF799)</x:f>
      </x:c>
      <x:c r="DQ799" s="50" t="str">
        <x:f>IF(OR(25&gt;'Настройки'!$B$3,ISBLANK(CG799),CG799=0),"",CG799)</x:f>
      </x:c>
      <x:c r="DR799" s="50" t="str">
        <x:f>IF(OR(26&gt;'Настройки'!$B$3,ISBLANK(CH799),CH799=0),"",CH799)</x:f>
      </x:c>
      <x:c r="DS799" s="50" t="str">
        <x:f>IF(OR(27&gt;'Настройки'!$B$3,ISBLANK(CI799),CI799=0),"",CI799)</x:f>
      </x:c>
      <x:c r="DT799" s="50" t="str">
        <x:f>IF(OR(28&gt;'Настройки'!$B$3,ISBLANK(CJ799),CJ799=0),"",CJ799)</x:f>
      </x:c>
      <x:c r="DU799" s="50" t="str">
        <x:f>IF(OR(29&gt;'Настройки'!$B$3,ISBLANK(CK799),CK799=0),"",CK799)</x:f>
      </x:c>
      <x:c r="DV799" s="50" t="str">
        <x:f>IF(OR(30&gt;'Настройки'!$B$3,ISBLANK(CL799),CL799=0),"",CL799)</x:f>
      </x:c>
      <x:c r="DW799" s="50" t="str">
        <x:f>IF(OR(31&gt;'Настройки'!$B$3,ISBLANK(CM799),CM799=0),"",CM799)</x:f>
      </x:c>
      <x:c r="DX799" s="50" t="str">
        <x:f>IF(OR(32&gt;'Настройки'!$B$3,ISBLANK(CN799),CN799=0),"",CN799)</x:f>
      </x:c>
      <x:c r="DY799" s="50" t="str">
        <x:f>IF(OR(33&gt;'Настройки'!$B$3,ISBLANK(CO799),CO799=0),"",CO799)</x:f>
      </x:c>
      <x:c r="DZ799" s="50" t="str">
        <x:f>IF(OR(34&gt;'Настройки'!$B$3,ISBLANK(CP799),CP799=0),"",CP799)</x:f>
      </x:c>
      <x:c r="EA799" s="50" t="str">
        <x:f>IF(OR(35&gt;'Настройки'!$B$3,ISBLANK(CQ799),CQ799=0),"",CQ799)</x:f>
      </x:c>
      <x:c r="EB799" s="50" t="str">
        <x:f>IF(OR(36&gt;'Настройки'!$B$3,ISBLANK(CR799),CR799=0),"",CR799)</x:f>
      </x:c>
      <x:c r="EC799" s="50" t="str">
        <x:f>IF(A799="","",IF(OR(BB799="AZ",BB799="BZ"),10000+ROW(),IF(AZ799&gt;'Настройки'!$B$11,20000+ROW(),IF(BF799&lt;&gt;"Обычный",30000+ROW(),IF(AX799&lt;=0,40000+ROW(),"")))))</x:f>
      </x:c>
      <x:c r="ED799" s="50" t="str">
        <x:f>IF(EC799="","",COUNTIFS($EC$2:$EC$1001,"&gt;0",$EC$2:$EC$1001,"&lt;"&amp;EC799)+1)</x:f>
      </x:c>
    </x:row>
    <x:row r="800">
      <x:c r="A800" s="115"/>
      <x:c r="B800" s="115"/>
      <x:c r="C800" s="115"/>
      <x:c r="D800" s="118"/>
      <x:c r="E800" s="118"/>
      <x:c r="F800" s="118"/>
      <x:c r="G800" s="118"/>
      <x:c r="H800" s="118"/>
      <x:c r="I800" s="118"/>
      <x:c r="J800" s="118"/>
      <x:c r="K800" s="118"/>
      <x:c r="L800" s="118"/>
      <x:c r="M800" s="118"/>
      <x:c r="N800" s="118"/>
      <x:c r="O800" s="118"/>
      <x:c r="P800" s="118"/>
      <x:c r="Q800" s="118"/>
      <x:c r="R800" s="118"/>
      <x:c r="S800" s="118"/>
      <x:c r="T800" s="118"/>
      <x:c r="U800" s="118"/>
      <x:c r="V800" s="118"/>
      <x:c r="W800" s="118"/>
      <x:c r="X800" s="118"/>
      <x:c r="Y800" s="118"/>
      <x:c r="Z800" s="118"/>
      <x:c r="AA800" s="118"/>
      <x:c r="AB800" s="118"/>
      <x:c r="AC800" s="118"/>
      <x:c r="AD800" s="118"/>
      <x:c r="AE800" s="118"/>
      <x:c r="AF800" s="118"/>
      <x:c r="AG800" s="118"/>
      <x:c r="AH800" s="118"/>
      <x:c r="AI800" s="118"/>
      <x:c r="AJ800" s="118"/>
      <x:c r="AK800" s="118"/>
      <x:c r="AL800" s="118"/>
      <x:c r="AM800" s="118"/>
      <x:c r="AN800" s="118"/>
      <x:c r="AO800" s="118"/>
      <x:c r="AP800" s="115"/>
      <x:c r="AQ800" s="49" t="str">
        <x:f>IF(A800="","",COUNT(BI800:INDEX(BI800:CR800,1,'Настройки'!$B$3)))</x:f>
      </x:c>
      <x:c r="AR800" s="49" t="str">
        <x:f>IF(A800="","",SUM(BI800:INDEX(BI800:CR800,1,'Настройки'!$B$3)))</x:f>
      </x:c>
      <x:c r="AS800" s="58" t="str">
        <x:f>IF(A800="","",IF('Настройки'!$B$4="Стоимость потребления",AR800*D800,IF('Настройки'!$B$4="Количество",AR800,E800)))</x:f>
      </x:c>
      <x:c r="AT800" s="61" t="str">
        <x:f>IF(OR(A800="",AS800&lt;0,SUM($AS$2:$AS$1001)&lt;=0),"",AS800/SUM($AS$2:$AS$1001))</x:f>
      </x:c>
      <x:c r="AU800" s="61" t="str">
        <x:f>IF(OR(A800="",AS800&lt;0,SUM($AS$2:$AS$1001)&lt;=0),"",SUMIFS($AS$2:$AS$1001,$AS$2:$AS$1001,"&gt;"&amp;AS800)/SUM($AS$2:$AS$1001))</x:f>
      </x:c>
      <x:c r="AV800" s="61" t="str">
        <x:f>IF(OR(A800="",AS800&lt;0,SUM($AS$2:$AS$1001)&lt;=0),"",SUMIFS($AS$2:$AS$1001,$AS$2:$AS$1001,"&gt;="&amp;AS800)/SUM($AS$2:$AS$1001))</x:f>
      </x:c>
      <x:c r="AW800" s="49" t="str">
        <x:f>IF(A800="","",IF(SUM($AS$2:$AS$1001)&lt;=0,"Не определён",IF(AS800&lt;0,"Исключение",IF(AU800&lt;'Настройки'!$B$5,"A",IF(AU800&lt;'Настройки'!$B$6,"B","C")))))</x:f>
      </x:c>
      <x:c r="AX800" s="58" t="str">
        <x:f>IF(A800="","",IF(AQ800=0,"",AVERAGE(BI800:INDEX(BI800:CR800,1,'Настройки'!$B$3))))</x:f>
      </x:c>
      <x:c r="AY800" s="58" t="str">
        <x:f>IF(OR(A800="",AQ800=0),"",STDEVP(BI800:INDEX(BI800:CR800,1,'Настройки'!$B$3)))</x:f>
      </x:c>
      <x:c r="AZ800" s="61" t="str">
        <x:f>IF(OR(A800="",AQ800&lt;'Настройки'!$B$12,AX800&lt;=0,AND('Настройки'!$B$10="Блокировать",COUNTIF(F800:INDEX(F800:AO800,1,'Настройки'!$B$3),"&lt;0")&gt;0)),"",AY800/ABS(AX800))</x:f>
      </x:c>
      <x:c r="BA800" s="49" t="str">
        <x:f>IF(A800="","",IF(AND('Настройки'!$B$10="Блокировать",COUNTIF(F800:INDEX(F800:AO800,1,'Настройки'!$B$3),"&lt;0")&gt;0),"Не определён",IF(AQ800&lt;'Настройки'!$B$12,"Не определён",IF(AX800=0,"Нет спроса",IF(AX800&lt;0,"Не определён",IF(AZ800&lt;='Настройки'!$B$7,"X",IF(AZ800&lt;='Настройки'!$B$8,"Y","Z")))))))</x:f>
      </x:c>
      <x:c r="BB800" s="49" t="str">
        <x:f>IF(OR(A800="",LEN(AW800)&lt;&gt;1,LEN(BA800)&lt;&gt;1),"",AW800&amp;BA800)</x:f>
      </x:c>
      <x:c r="BC800" s="61" t="str">
        <x:f>IF(OR(A800="",AQ800=0),"",(COUNT(BI800:INDEX(BI800:CR800,1,'Настройки'!$B$3))-COUNT(CS800:INDEX(CS800:EB800,1,'Настройки'!$B$3)))/AQ800)</x:f>
      </x:c>
      <x:c r="BD800" s="64" t="str">
        <x:f>IF(OR(A800="",COUNT(CS800:INDEX(CS800:EB800,1,'Настройки'!$B$3))=0),"",AQ800/COUNT(CS800:INDEX(CS800:EB800,1,'Настройки'!$B$3)))</x:f>
      </x:c>
      <x:c r="BE800" s="64" t="str">
        <x:f>IF(OR(A800="",COUNT(CS800:INDEX(CS800:EB800,1,'Настройки'!$B$3))=0),"",IF(AVERAGE(CS800:INDEX(CS800:EB800,1,'Настройки'!$B$3))=0,"",(STDEVP(CS800:INDEX(CS800:EB800,1,'Настройки'!$B$3))/ABS(AVERAGE(CS800:INDEX(CS800:EB800,1,'Настройки'!$B$3))))^2))</x:f>
      </x:c>
      <x:c r="BF800" s="49" t="str">
        <x:f>IF(A800="","",IF(AQ800&lt;3,"Недостаточно",IF(AQ800&lt;6,"Предварительный","Обычный")))</x:f>
      </x:c>
      <x:c r="BG800" s="49" t="str">
        <x:f>IF(A800="","",IF(COUNTIF(F800:INDEX(F800:AO800,1,'Настройки'!$B$3),"&lt;0")&gt;0,IF('Настройки'!$B$10="Блокировать","Отрицательный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"),"")&amp;IF(AQ800&lt;3,"Недостаточно истории. ",IF(AQ800&lt;6,"Предварительная классификация. ",""))&amp;IF(AX800=0,"Нет спроса за горизонт. ","")&amp;IF(AZ800&gt;'Настройки'!$B$11,"Экстремальная вариативность. ",""))</x:f>
      </x:c>
      <x:c r="BH800" s="49" t="str">
        <x:f>IF(A800="","",IFERROR(VLOOKUP(BB800,'Настройки'!$D$3:$E$11,2,FALSE),"Сначала проверьте исходные данные и историю спроса.")&amp;" Уточните срок поставки, MOQ и критичность.")</x:f>
      </x:c>
      <x:c r="BI800" s="50" t="str">
        <x:f>IF(1&gt;'Настройки'!$B$3,"",IF(ISBLANK(F800),IF('Настройки'!$B$9="Нулевой спрос",0,""),IF(F800&lt;0,IF('Настройки'!$B$10="Исключить","",IF('Настройки'!$B$10="Абсолютные значения",ABS(F800),F800)),F800)))</x:f>
      </x:c>
      <x:c r="BJ800" s="50" t="str">
        <x:f>IF(2&gt;'Настройки'!$B$3,"",IF(ISBLANK(G800),IF('Настройки'!$B$9="Нулевой спрос",0,""),IF(G800&lt;0,IF('Настройки'!$B$10="Исключить","",IF('Настройки'!$B$10="Абсолютные значения",ABS(G800),G800)),G800)))</x:f>
      </x:c>
      <x:c r="BK800" s="50" t="str">
        <x:f>IF(3&gt;'Настройки'!$B$3,"",IF(ISBLANK(H800),IF('Настройки'!$B$9="Нулевой спрос",0,""),IF(H800&lt;0,IF('Настройки'!$B$10="Исключить","",IF('Настройки'!$B$10="Абсолютные значения",ABS(H800),H800)),H800)))</x:f>
      </x:c>
      <x:c r="BL800" s="50" t="str">
        <x:f>IF(4&gt;'Настройки'!$B$3,"",IF(ISBLANK(I800),IF('Настройки'!$B$9="Нулевой спрос",0,""),IF(I800&lt;0,IF('Настройки'!$B$10="Исключить","",IF('Настройки'!$B$10="Абсолютные значения",ABS(I800),I800)),I800)))</x:f>
      </x:c>
      <x:c r="BM800" s="50" t="str">
        <x:f>IF(5&gt;'Настройки'!$B$3,"",IF(ISBLANK(J800),IF('Настройки'!$B$9="Нулевой спрос",0,""),IF(J800&lt;0,IF('Настройки'!$B$10="Исключить","",IF('Настройки'!$B$10="Абсолютные значения",ABS(J800),J800)),J800)))</x:f>
      </x:c>
      <x:c r="BN800" s="50" t="str">
        <x:f>IF(6&gt;'Настройки'!$B$3,"",IF(ISBLANK(K800),IF('Настройки'!$B$9="Нулевой спрос",0,""),IF(K800&lt;0,IF('Настройки'!$B$10="Исключить","",IF('Настройки'!$B$10="Абсолютные значения",ABS(K800),K800)),K800)))</x:f>
      </x:c>
      <x:c r="BO800" s="50" t="str">
        <x:f>IF(7&gt;'Настройки'!$B$3,"",IF(ISBLANK(L800),IF('Настройки'!$B$9="Нулевой спрос",0,""),IF(L800&lt;0,IF('Настройки'!$B$10="Исключить","",IF('Настройки'!$B$10="Абсолютные значения",ABS(L800),L800)),L800)))</x:f>
      </x:c>
      <x:c r="BP800" s="50" t="str">
        <x:f>IF(8&gt;'Настройки'!$B$3,"",IF(ISBLANK(M800),IF('Настройки'!$B$9="Нулевой спрос",0,""),IF(M800&lt;0,IF('Настройки'!$B$10="Исключить","",IF('Настройки'!$B$10="Абсолютные значения",ABS(M800),M800)),M800)))</x:f>
      </x:c>
      <x:c r="BQ800" s="50" t="str">
        <x:f>IF(9&gt;'Настройки'!$B$3,"",IF(ISBLANK(N800),IF('Настройки'!$B$9="Нулевой спрос",0,""),IF(N800&lt;0,IF('Настройки'!$B$10="Исключить","",IF('Настройки'!$B$10="Абсолютные значения",ABS(N800),N800)),N800)))</x:f>
      </x:c>
      <x:c r="BR800" s="50" t="str">
        <x:f>IF(10&gt;'Настройки'!$B$3,"",IF(ISBLANK(O800),IF('Настройки'!$B$9="Нулевой спрос",0,""),IF(O800&lt;0,IF('Настройки'!$B$10="Исключить","",IF('Настройки'!$B$10="Абсолютные значения",ABS(O800),O800)),O800)))</x:f>
      </x:c>
      <x:c r="BS800" s="50" t="str">
        <x:f>IF(11&gt;'Настройки'!$B$3,"",IF(ISBLANK(P800),IF('Настройки'!$B$9="Нулевой спрос",0,""),IF(P800&lt;0,IF('Настройки'!$B$10="Исключить","",IF('Настройки'!$B$10="Абсолютные значения",ABS(P800),P800)),P800)))</x:f>
      </x:c>
      <x:c r="BT800" s="50" t="str">
        <x:f>IF(12&gt;'Настройки'!$B$3,"",IF(ISBLANK(Q800),IF('Настройки'!$B$9="Нулевой спрос",0,""),IF(Q800&lt;0,IF('Настройки'!$B$10="Исключить","",IF('Настройки'!$B$10="Абсолютные значения",ABS(Q800),Q800)),Q800)))</x:f>
      </x:c>
      <x:c r="BU800" s="50" t="str">
        <x:f>IF(13&gt;'Настройки'!$B$3,"",IF(ISBLANK(R800),IF('Настройки'!$B$9="Нулевой спрос",0,""),IF(R800&lt;0,IF('Настройки'!$B$10="Исключить","",IF('Настройки'!$B$10="Абсолютные значения",ABS(R800),R800)),R800)))</x:f>
      </x:c>
      <x:c r="BV800" s="50" t="str">
        <x:f>IF(14&gt;'Настройки'!$B$3,"",IF(ISBLANK(S800),IF('Настройки'!$B$9="Нулевой спрос",0,""),IF(S800&lt;0,IF('Настройки'!$B$10="Исключить","",IF('Настройки'!$B$10="Абсолютные значения",ABS(S800),S800)),S800)))</x:f>
      </x:c>
      <x:c r="BW800" s="50" t="str">
        <x:f>IF(15&gt;'Настройки'!$B$3,"",IF(ISBLANK(T800),IF('Настройки'!$B$9="Нулевой спрос",0,""),IF(T800&lt;0,IF('Настройки'!$B$10="Исключить","",IF('Настройки'!$B$10="Абсолютные значения",ABS(T800),T800)),T800)))</x:f>
      </x:c>
      <x:c r="BX800" s="50" t="str">
        <x:f>IF(16&gt;'Настройки'!$B$3,"",IF(ISBLANK(U800),IF('Настройки'!$B$9="Нулевой спрос",0,""),IF(U800&lt;0,IF('Настройки'!$B$10="Исключить","",IF('Настройки'!$B$10="Абсолютные значения",ABS(U800),U800)),U800)))</x:f>
      </x:c>
      <x:c r="BY800" s="50" t="str">
        <x:f>IF(17&gt;'Настройки'!$B$3,"",IF(ISBLANK(V800),IF('Настройки'!$B$9="Нулевой спрос",0,""),IF(V800&lt;0,IF('Настройки'!$B$10="Исключить","",IF('Настройки'!$B$10="Абсолютные значения",ABS(V800),V800)),V800)))</x:f>
      </x:c>
      <x:c r="BZ800" s="50" t="str">
        <x:f>IF(18&gt;'Настройки'!$B$3,"",IF(ISBLANK(W800),IF('Настройки'!$B$9="Нулевой спрос",0,""),IF(W800&lt;0,IF('Настройки'!$B$10="Исключить","",IF('Настройки'!$B$10="Абсолютные значения",ABS(W800),W800)),W800)))</x:f>
      </x:c>
      <x:c r="CA800" s="50" t="str">
        <x:f>IF(19&gt;'Настройки'!$B$3,"",IF(ISBLANK(X800),IF('Настройки'!$B$9="Нулевой спрос",0,""),IF(X800&lt;0,IF('Настройки'!$B$10="Исключить","",IF('Настройки'!$B$10="Абсолютные значения",ABS(X800),X800)),X800)))</x:f>
      </x:c>
      <x:c r="CB800" s="50" t="str">
        <x:f>IF(20&gt;'Настройки'!$B$3,"",IF(ISBLANK(Y800),IF('Настройки'!$B$9="Нулевой спрос",0,""),IF(Y800&lt;0,IF('Настройки'!$B$10="Исключить","",IF('Настройки'!$B$10="Абсолютные значения",ABS(Y800),Y800)),Y800)))</x:f>
      </x:c>
      <x:c r="CC800" s="50" t="str">
        <x:f>IF(21&gt;'Настройки'!$B$3,"",IF(ISBLANK(Z800),IF('Настройки'!$B$9="Нулевой спрос",0,""),IF(Z800&lt;0,IF('Настройки'!$B$10="Исключить","",IF('Настройки'!$B$10="Абсолютные значения",ABS(Z800),Z800)),Z800)))</x:f>
      </x:c>
      <x:c r="CD800" s="50" t="str">
        <x:f>IF(22&gt;'Настройки'!$B$3,"",IF(ISBLANK(AA800),IF('Настройки'!$B$9="Нулевой спрос",0,""),IF(AA800&lt;0,IF('Настройки'!$B$10="Исключить","",IF('Настройки'!$B$10="Абсолютные значения",ABS(AA800),AA800)),AA800)))</x:f>
      </x:c>
      <x:c r="CE800" s="50" t="str">
        <x:f>IF(23&gt;'Настройки'!$B$3,"",IF(ISBLANK(AB800),IF('Настройки'!$B$9="Нулевой спрос",0,""),IF(AB800&lt;0,IF('Настройки'!$B$10="Исключить","",IF('Настройки'!$B$10="Абсолютные значения",ABS(AB800),AB800)),AB800)))</x:f>
      </x:c>
      <x:c r="CF800" s="50" t="str">
        <x:f>IF(24&gt;'Настройки'!$B$3,"",IF(ISBLANK(AC800),IF('Настройки'!$B$9="Нулевой спрос",0,""),IF(AC800&lt;0,IF('Настройки'!$B$10="Исключить","",IF('Настройки'!$B$10="Абсолютные значения",ABS(AC800),AC800)),AC800)))</x:f>
      </x:c>
      <x:c r="CG800" s="50" t="str">
        <x:f>IF(25&gt;'Настройки'!$B$3,"",IF(ISBLANK(AD800),IF('Настройки'!$B$9="Нулевой спрос",0,""),IF(AD800&lt;0,IF('Настройки'!$B$10="Исключить","",IF('Настройки'!$B$10="Абсолютные значения",ABS(AD800),AD800)),AD800)))</x:f>
      </x:c>
      <x:c r="CH800" s="50" t="str">
        <x:f>IF(26&gt;'Настройки'!$B$3,"",IF(ISBLANK(AE800),IF('Настройки'!$B$9="Нулевой спрос",0,""),IF(AE800&lt;0,IF('Настройки'!$B$10="Исключить","",IF('Настройки'!$B$10="Абсолютные значения",ABS(AE800),AE800)),AE800)))</x:f>
      </x:c>
      <x:c r="CI800" s="50" t="str">
        <x:f>IF(27&gt;'Настройки'!$B$3,"",IF(ISBLANK(AF800),IF('Настройки'!$B$9="Нулевой спрос",0,""),IF(AF800&lt;0,IF('Настройки'!$B$10="Исключить","",IF('Настройки'!$B$10="Абсолютные значения",ABS(AF800),AF800)),AF800)))</x:f>
      </x:c>
      <x:c r="CJ800" s="50" t="str">
        <x:f>IF(28&gt;'Настройки'!$B$3,"",IF(ISBLANK(AG800),IF('Настройки'!$B$9="Нулевой спрос",0,""),IF(AG800&lt;0,IF('Настройки'!$B$10="Исключить","",IF('Настройки'!$B$10="Абсолютные значения",ABS(AG800),AG800)),AG800)))</x:f>
      </x:c>
      <x:c r="CK800" s="50" t="str">
        <x:f>IF(29&gt;'Настройки'!$B$3,"",IF(ISBLANK(AH800),IF('Настройки'!$B$9="Нулевой спрос",0,""),IF(AH800&lt;0,IF('Настройки'!$B$10="Исключить","",IF('Настройки'!$B$10="Абсолютные значения",ABS(AH800),AH800)),AH800)))</x:f>
      </x:c>
      <x:c r="CL800" s="50" t="str">
        <x:f>IF(30&gt;'Настройки'!$B$3,"",IF(ISBLANK(AI800),IF('Настройки'!$B$9="Нулевой спрос",0,""),IF(AI800&lt;0,IF('Настройки'!$B$10="Исключить","",IF('Настройки'!$B$10="Абсолютные значения",ABS(AI800),AI800)),AI800)))</x:f>
      </x:c>
      <x:c r="CM800" s="50" t="str">
        <x:f>IF(31&gt;'Настройки'!$B$3,"",IF(ISBLANK(AJ800),IF('Настройки'!$B$9="Нулевой спрос",0,""),IF(AJ800&lt;0,IF('Настройки'!$B$10="Исключить","",IF('Настройки'!$B$10="Абсолютные значения",ABS(AJ800),AJ800)),AJ800)))</x:f>
      </x:c>
      <x:c r="CN800" s="50" t="str">
        <x:f>IF(32&gt;'Настройки'!$B$3,"",IF(ISBLANK(AK800),IF('Настройки'!$B$9="Нулевой спрос",0,""),IF(AK800&lt;0,IF('Настройки'!$B$10="Исключить","",IF('Настройки'!$B$10="Абсолютные значения",ABS(AK800),AK800)),AK800)))</x:f>
      </x:c>
      <x:c r="CO800" s="50" t="str">
        <x:f>IF(33&gt;'Настройки'!$B$3,"",IF(ISBLANK(AL800),IF('Настройки'!$B$9="Нулевой спрос",0,""),IF(AL800&lt;0,IF('Настройки'!$B$10="Исключить","",IF('Настройки'!$B$10="Абсолютные значения",ABS(AL800),AL800)),AL800)))</x:f>
      </x:c>
      <x:c r="CP800" s="50" t="str">
        <x:f>IF(34&gt;'Настройки'!$B$3,"",IF(ISBLANK(AM800),IF('Настройки'!$B$9="Нулевой спрос",0,""),IF(AM800&lt;0,IF('Настройки'!$B$10="Исключить","",IF('Настройки'!$B$10="Абсолютные значения",ABS(AM800),AM800)),AM800)))</x:f>
      </x:c>
      <x:c r="CQ800" s="50" t="str">
        <x:f>IF(35&gt;'Настройки'!$B$3,"",IF(ISBLANK(AN800),IF('Настройки'!$B$9="Нулевой спрос",0,""),IF(AN800&lt;0,IF('Настройки'!$B$10="Исключить","",IF('Настройки'!$B$10="Абсолютные значения",ABS(AN800),AN800)),AN800)))</x:f>
      </x:c>
      <x:c r="CR800" s="50" t="str">
        <x:f>IF(36&gt;'Настройки'!$B$3,"",IF(ISBLANK(AO800),IF('Настройки'!$B$9="Нулевой спрос",0,""),IF(AO800&lt;0,IF('Настройки'!$B$10="Исключить","",IF('Настройки'!$B$10="Абсолютные значения",ABS(AO800),AO800)),AO800)))</x:f>
      </x:c>
      <x:c r="CS800" s="50" t="str">
        <x:f>IF(OR(1&gt;'Настройки'!$B$3,ISBLANK(BI800),BI800=0),"",BI800)</x:f>
      </x:c>
      <x:c r="CT800" s="50" t="str">
        <x:f>IF(OR(2&gt;'Настройки'!$B$3,ISBLANK(BJ800),BJ800=0),"",BJ800)</x:f>
      </x:c>
      <x:c r="CU800" s="50" t="str">
        <x:f>IF(OR(3&gt;'Настройки'!$B$3,ISBLANK(BK800),BK800=0),"",BK800)</x:f>
      </x:c>
      <x:c r="CV800" s="50" t="str">
        <x:f>IF(OR(4&gt;'Настройки'!$B$3,ISBLANK(BL800),BL800=0),"",BL800)</x:f>
      </x:c>
      <x:c r="CW800" s="50" t="str">
        <x:f>IF(OR(5&gt;'Настройки'!$B$3,ISBLANK(BM800),BM800=0),"",BM800)</x:f>
      </x:c>
      <x:c r="CX800" s="50" t="str">
        <x:f>IF(OR(6&gt;'Настройки'!$B$3,ISBLANK(BN800),BN800=0),"",BN800)</x:f>
      </x:c>
      <x:c r="CY800" s="50" t="str">
        <x:f>IF(OR(7&gt;'Настройки'!$B$3,ISBLANK(BO800),BO800=0),"",BO800)</x:f>
      </x:c>
      <x:c r="CZ800" s="50" t="str">
        <x:f>IF(OR(8&gt;'Настройки'!$B$3,ISBLANK(BP800),BP800=0),"",BP800)</x:f>
      </x:c>
      <x:c r="DA800" s="50" t="str">
        <x:f>IF(OR(9&gt;'Настройки'!$B$3,ISBLANK(BQ800),BQ800=0),"",BQ800)</x:f>
      </x:c>
      <x:c r="DB800" s="50" t="str">
        <x:f>IF(OR(10&gt;'Настройки'!$B$3,ISBLANK(BR800),BR800=0),"",BR800)</x:f>
      </x:c>
      <x:c r="DC800" s="50" t="str">
        <x:f>IF(OR(11&gt;'Настройки'!$B$3,ISBLANK(BS800),BS800=0),"",BS800)</x:f>
      </x:c>
      <x:c r="DD800" s="50" t="str">
        <x:f>IF(OR(12&gt;'Настройки'!$B$3,ISBLANK(BT800),BT800=0),"",BT800)</x:f>
      </x:c>
      <x:c r="DE800" s="50" t="str">
        <x:f>IF(OR(13&gt;'Настройки'!$B$3,ISBLANK(BU800),BU800=0),"",BU800)</x:f>
      </x:c>
      <x:c r="DF800" s="50" t="str">
        <x:f>IF(OR(14&gt;'Настройки'!$B$3,ISBLANK(BV800),BV800=0),"",BV800)</x:f>
      </x:c>
      <x:c r="DG800" s="50" t="str">
        <x:f>IF(OR(15&gt;'Настройки'!$B$3,ISBLANK(BW800),BW800=0),"",BW800)</x:f>
      </x:c>
      <x:c r="DH800" s="50" t="str">
        <x:f>IF(OR(16&gt;'Настройки'!$B$3,ISBLANK(BX800),BX800=0),"",BX800)</x:f>
      </x:c>
      <x:c r="DI800" s="50" t="str">
        <x:f>IF(OR(17&gt;'Настройки'!$B$3,ISBLANK(BY800),BY800=0),"",BY800)</x:f>
      </x:c>
      <x:c r="DJ800" s="50" t="str">
        <x:f>IF(OR(18&gt;'Настройки'!$B$3,ISBLANK(BZ800),BZ800=0),"",BZ800)</x:f>
      </x:c>
      <x:c r="DK800" s="50" t="str">
        <x:f>IF(OR(19&gt;'Настройки'!$B$3,ISBLANK(CA800),CA800=0),"",CA800)</x:f>
      </x:c>
      <x:c r="DL800" s="50" t="str">
        <x:f>IF(OR(20&gt;'Настройки'!$B$3,ISBLANK(CB800),CB800=0),"",CB800)</x:f>
      </x:c>
      <x:c r="DM800" s="50" t="str">
        <x:f>IF(OR(21&gt;'Настройки'!$B$3,ISBLANK(CC800),CC800=0),"",CC800)</x:f>
      </x:c>
      <x:c r="DN800" s="50" t="str">
        <x:f>IF(OR(22&gt;'Настройки'!$B$3,ISBLANK(CD800),CD800=0),"",CD800)</x:f>
      </x:c>
      <x:c r="DO800" s="50" t="str">
        <x:f>IF(OR(23&gt;'Настройки'!$B$3,ISBLANK(CE800),CE800=0),"",CE800)</x:f>
      </x:c>
      <x:c r="DP800" s="50" t="str">
        <x:f>IF(OR(24&gt;'Настройки'!$B$3,ISBLANK(CF800),CF800=0),"",CF800)</x:f>
      </x:c>
      <x:c r="DQ800" s="50" t="str">
        <x:f>IF(OR(25&gt;'Настройки'!$B$3,ISBLANK(CG800),CG800=0),"",CG800)</x:f>
      </x:c>
      <x:c r="DR800" s="50" t="str">
        <x:f>IF(OR(26&gt;'Настройки'!$B$3,ISBLANK(CH800),CH800=0),"",CH800)</x:f>
      </x:c>
      <x:c r="DS800" s="50" t="str">
        <x:f>IF(OR(27&gt;'Настройки'!$B$3,ISBLANK(CI800),CI800=0),"",CI800)</x:f>
      </x:c>
      <x:c r="DT800" s="50" t="str">
        <x:f>IF(OR(28&gt;'Настройки'!$B$3,ISBLANK(CJ800),CJ800=0),"",CJ800)</x:f>
      </x:c>
      <x:c r="DU800" s="50" t="str">
        <x:f>IF(OR(29&gt;'Настройки'!$B$3,ISBLANK(CK800),CK800=0),"",CK800)</x:f>
      </x:c>
      <x:c r="DV800" s="50" t="str">
        <x:f>IF(OR(30&gt;'Настройки'!$B$3,ISBLANK(CL800),CL800=0),"",CL800)</x:f>
      </x:c>
      <x:c r="DW800" s="50" t="str">
        <x:f>IF(OR(31&gt;'Настройки'!$B$3,ISBLANK(CM800),CM800=0),"",CM800)</x:f>
      </x:c>
      <x:c r="DX800" s="50" t="str">
        <x:f>IF(OR(32&gt;'Настройки'!$B$3,ISBLANK(CN800),CN800=0),"",CN800)</x:f>
      </x:c>
      <x:c r="DY800" s="50" t="str">
        <x:f>IF(OR(33&gt;'Настройки'!$B$3,ISBLANK(CO800),CO800=0),"",CO800)</x:f>
      </x:c>
      <x:c r="DZ800" s="50" t="str">
        <x:f>IF(OR(34&gt;'Настройки'!$B$3,ISBLANK(CP800),CP800=0),"",CP800)</x:f>
      </x:c>
      <x:c r="EA800" s="50" t="str">
        <x:f>IF(OR(35&gt;'Настройки'!$B$3,ISBLANK(CQ800),CQ800=0),"",CQ800)</x:f>
      </x:c>
      <x:c r="EB800" s="50" t="str">
        <x:f>IF(OR(36&gt;'Настройки'!$B$3,ISBLANK(CR800),CR800=0),"",CR800)</x:f>
      </x:c>
      <x:c r="EC800" s="50" t="str">
        <x:f>IF(A800="","",IF(OR(BB800="AZ",BB800="BZ"),10000+ROW(),IF(AZ800&gt;'Настройки'!$B$11,20000+ROW(),IF(BF800&lt;&gt;"Обычный",30000+ROW(),IF(AX800&lt;=0,40000+ROW(),"")))))</x:f>
      </x:c>
      <x:c r="ED800" s="50" t="str">
        <x:f>IF(EC800="","",COUNTIFS($EC$2:$EC$1001,"&gt;0",$EC$2:$EC$1001,"&lt;"&amp;EC800)+1)</x:f>
      </x:c>
    </x:row>
    <x:row r="801">
      <x:c r="A801" s="115"/>
      <x:c r="B801" s="115"/>
      <x:c r="C801" s="115"/>
      <x:c r="D801" s="118"/>
      <x:c r="E801" s="118"/>
      <x:c r="F801" s="118"/>
      <x:c r="G801" s="118"/>
      <x:c r="H801" s="118"/>
      <x:c r="I801" s="118"/>
      <x:c r="J801" s="118"/>
      <x:c r="K801" s="118"/>
      <x:c r="L801" s="118"/>
      <x:c r="M801" s="118"/>
      <x:c r="N801" s="118"/>
      <x:c r="O801" s="118"/>
      <x:c r="P801" s="118"/>
      <x:c r="Q801" s="118"/>
      <x:c r="R801" s="118"/>
      <x:c r="S801" s="118"/>
      <x:c r="T801" s="118"/>
      <x:c r="U801" s="118"/>
      <x:c r="V801" s="118"/>
      <x:c r="W801" s="118"/>
      <x:c r="X801" s="118"/>
      <x:c r="Y801" s="118"/>
      <x:c r="Z801" s="118"/>
      <x:c r="AA801" s="118"/>
      <x:c r="AB801" s="118"/>
      <x:c r="AC801" s="118"/>
      <x:c r="AD801" s="118"/>
      <x:c r="AE801" s="118"/>
      <x:c r="AF801" s="118"/>
      <x:c r="AG801" s="118"/>
      <x:c r="AH801" s="118"/>
      <x:c r="AI801" s="118"/>
      <x:c r="AJ801" s="118"/>
      <x:c r="AK801" s="118"/>
      <x:c r="AL801" s="118"/>
      <x:c r="AM801" s="118"/>
      <x:c r="AN801" s="118"/>
      <x:c r="AO801" s="118"/>
      <x:c r="AP801" s="115"/>
      <x:c r="AQ801" s="49" t="str">
        <x:f>IF(A801="","",COUNT(BI801:INDEX(BI801:CR801,1,'Настройки'!$B$3)))</x:f>
      </x:c>
      <x:c r="AR801" s="49" t="str">
        <x:f>IF(A801="","",SUM(BI801:INDEX(BI801:CR801,1,'Настройки'!$B$3)))</x:f>
      </x:c>
      <x:c r="AS801" s="58" t="str">
        <x:f>IF(A801="","",IF('Настройки'!$B$4="Стоимость потребления",AR801*D801,IF('Настройки'!$B$4="Количество",AR801,E801)))</x:f>
      </x:c>
      <x:c r="AT801" s="61" t="str">
        <x:f>IF(OR(A801="",AS801&lt;0,SUM($AS$2:$AS$1001)&lt;=0),"",AS801/SUM($AS$2:$AS$1001))</x:f>
      </x:c>
      <x:c r="AU801" s="61" t="str">
        <x:f>IF(OR(A801="",AS801&lt;0,SUM($AS$2:$AS$1001)&lt;=0),"",SUMIFS($AS$2:$AS$1001,$AS$2:$AS$1001,"&gt;"&amp;AS801)/SUM($AS$2:$AS$1001))</x:f>
      </x:c>
      <x:c r="AV801" s="61" t="str">
        <x:f>IF(OR(A801="",AS801&lt;0,SUM($AS$2:$AS$1001)&lt;=0),"",SUMIFS($AS$2:$AS$1001,$AS$2:$AS$1001,"&gt;="&amp;AS801)/SUM($AS$2:$AS$1001))</x:f>
      </x:c>
      <x:c r="AW801" s="49" t="str">
        <x:f>IF(A801="","",IF(SUM($AS$2:$AS$1001)&lt;=0,"Не определён",IF(AS801&lt;0,"Исключение",IF(AU801&lt;'Настройки'!$B$5,"A",IF(AU801&lt;'Настройки'!$B$6,"B","C")))))</x:f>
      </x:c>
      <x:c r="AX801" s="58" t="str">
        <x:f>IF(A801="","",IF(AQ801=0,"",AVERAGE(BI801:INDEX(BI801:CR801,1,'Настройки'!$B$3))))</x:f>
      </x:c>
      <x:c r="AY801" s="58" t="str">
        <x:f>IF(OR(A801="",AQ801=0),"",STDEVP(BI801:INDEX(BI801:CR801,1,'Настройки'!$B$3)))</x:f>
      </x:c>
      <x:c r="AZ801" s="61" t="str">
        <x:f>IF(OR(A801="",AQ801&lt;'Настройки'!$B$12,AX801&lt;=0,AND('Настройки'!$B$10="Блокировать",COUNTIF(F801:INDEX(F801:AO801,1,'Настройки'!$B$3),"&lt;0")&gt;0)),"",AY801/ABS(AX801))</x:f>
      </x:c>
      <x:c r="BA801" s="49" t="str">
        <x:f>IF(A801="","",IF(AND('Настройки'!$B$10="Блокировать",COUNTIF(F801:INDEX(F801:AO801,1,'Настройки'!$B$3),"&lt;0")&gt;0),"Не определён",IF(AQ801&lt;'Настройки'!$B$12,"Не определён",IF(AX801=0,"Нет спроса",IF(AX801&lt;0,"Не определён",IF(AZ801&lt;='Настройки'!$B$7,"X",IF(AZ801&lt;='Настройки'!$B$8,"Y","Z")))))))</x:f>
      </x:c>
      <x:c r="BB801" s="49" t="str">
        <x:f>IF(OR(A801="",LEN(AW801)&lt;&gt;1,LEN(BA801)&lt;&gt;1),"",AW801&amp;BA801)</x:f>
      </x:c>
      <x:c r="BC801" s="61" t="str">
        <x:f>IF(OR(A801="",AQ801=0),"",(COUNT(BI801:INDEX(BI801:CR801,1,'Настройки'!$B$3))-COUNT(CS801:INDEX(CS801:EB801,1,'Настройки'!$B$3)))/AQ801)</x:f>
      </x:c>
      <x:c r="BD801" s="64" t="str">
        <x:f>IF(OR(A801="",COUNT(CS801:INDEX(CS801:EB801,1,'Настройки'!$B$3))=0),"",AQ801/COUNT(CS801:INDEX(CS801:EB801,1,'Настройки'!$B$3)))</x:f>
      </x:c>
      <x:c r="BE801" s="64" t="str">
        <x:f>IF(OR(A801="",COUNT(CS801:INDEX(CS801:EB801,1,'Настройки'!$B$3))=0),"",IF(AVERAGE(CS801:INDEX(CS801:EB801,1,'Настройки'!$B$3))=0,"",(STDEVP(CS801:INDEX(CS801:EB801,1,'Настройки'!$B$3))/ABS(AVERAGE(CS801:INDEX(CS801:EB801,1,'Настройки'!$B$3))))^2))</x:f>
      </x:c>
      <x:c r="BF801" s="49" t="str">
        <x:f>IF(A801="","",IF(AQ801&lt;3,"Недостаточно",IF(AQ801&lt;6,"Предварительный","Обычный")))</x:f>
      </x:c>
      <x:c r="BG801" s="49" t="str">
        <x:f>IF(A801="","",IF(COUNTIF(F801:INDEX(F801:AO801,1,'Настройки'!$B$3),"&lt;0")&gt;0,IF('Настройки'!$B$10="Блокировать","Отрицательный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"),"")&amp;IF(AQ801&lt;3,"Недостаточно истории. ",IF(AQ801&lt;6,"Предварительная классификация. ",""))&amp;IF(AX801=0,"Нет спроса за горизонт. ","")&amp;IF(AZ801&gt;'Настройки'!$B$11,"Экстремальная вариативность. ",""))</x:f>
      </x:c>
      <x:c r="BH801" s="49" t="str">
        <x:f>IF(A801="","",IFERROR(VLOOKUP(BB801,'Настройки'!$D$3:$E$11,2,FALSE),"Сначала проверьте исходные данные и историю спроса.")&amp;" Уточните срок поставки, MOQ и критичность.")</x:f>
      </x:c>
      <x:c r="BI801" s="50" t="str">
        <x:f>IF(1&gt;'Настройки'!$B$3,"",IF(ISBLANK(F801),IF('Настройки'!$B$9="Нулевой спрос",0,""),IF(F801&lt;0,IF('Настройки'!$B$10="Исключить","",IF('Настройки'!$B$10="Абсолютные значения",ABS(F801),F801)),F801)))</x:f>
      </x:c>
      <x:c r="BJ801" s="50" t="str">
        <x:f>IF(2&gt;'Настройки'!$B$3,"",IF(ISBLANK(G801),IF('Настройки'!$B$9="Нулевой спрос",0,""),IF(G801&lt;0,IF('Настройки'!$B$10="Исключить","",IF('Настройки'!$B$10="Абсолютные значения",ABS(G801),G801)),G801)))</x:f>
      </x:c>
      <x:c r="BK801" s="50" t="str">
        <x:f>IF(3&gt;'Настройки'!$B$3,"",IF(ISBLANK(H801),IF('Настройки'!$B$9="Нулевой спрос",0,""),IF(H801&lt;0,IF('Настройки'!$B$10="Исключить","",IF('Настройки'!$B$10="Абсолютные значения",ABS(H801),H801)),H801)))</x:f>
      </x:c>
      <x:c r="BL801" s="50" t="str">
        <x:f>IF(4&gt;'Настройки'!$B$3,"",IF(ISBLANK(I801),IF('Настройки'!$B$9="Нулевой спрос",0,""),IF(I801&lt;0,IF('Настройки'!$B$10="Исключить","",IF('Настройки'!$B$10="Абсолютные значения",ABS(I801),I801)),I801)))</x:f>
      </x:c>
      <x:c r="BM801" s="50" t="str">
        <x:f>IF(5&gt;'Настройки'!$B$3,"",IF(ISBLANK(J801),IF('Настройки'!$B$9="Нулевой спрос",0,""),IF(J801&lt;0,IF('Настройки'!$B$10="Исключить","",IF('Настройки'!$B$10="Абсолютные значения",ABS(J801),J801)),J801)))</x:f>
      </x:c>
      <x:c r="BN801" s="50" t="str">
        <x:f>IF(6&gt;'Настройки'!$B$3,"",IF(ISBLANK(K801),IF('Настройки'!$B$9="Нулевой спрос",0,""),IF(K801&lt;0,IF('Настройки'!$B$10="Исключить","",IF('Настройки'!$B$10="Абсолютные значения",ABS(K801),K801)),K801)))</x:f>
      </x:c>
      <x:c r="BO801" s="50" t="str">
        <x:f>IF(7&gt;'Настройки'!$B$3,"",IF(ISBLANK(L801),IF('Настройки'!$B$9="Нулевой спрос",0,""),IF(L801&lt;0,IF('Настройки'!$B$10="Исключить","",IF('Настройки'!$B$10="Абсолютные значения",ABS(L801),L801)),L801)))</x:f>
      </x:c>
      <x:c r="BP801" s="50" t="str">
        <x:f>IF(8&gt;'Настройки'!$B$3,"",IF(ISBLANK(M801),IF('Настройки'!$B$9="Нулевой спрос",0,""),IF(M801&lt;0,IF('Настройки'!$B$10="Исключить","",IF('Настройки'!$B$10="Абсолютные значения",ABS(M801),M801)),M801)))</x:f>
      </x:c>
      <x:c r="BQ801" s="50" t="str">
        <x:f>IF(9&gt;'Настройки'!$B$3,"",IF(ISBLANK(N801),IF('Настройки'!$B$9="Нулевой спрос",0,""),IF(N801&lt;0,IF('Настройки'!$B$10="Исключить","",IF('Настройки'!$B$10="Абсолютные значения",ABS(N801),N801)),N801)))</x:f>
      </x:c>
      <x:c r="BR801" s="50" t="str">
        <x:f>IF(10&gt;'Настройки'!$B$3,"",IF(ISBLANK(O801),IF('Настройки'!$B$9="Нулевой спрос",0,""),IF(O801&lt;0,IF('Настройки'!$B$10="Исключить","",IF('Настройки'!$B$10="Абсолютные значения",ABS(O801),O801)),O801)))</x:f>
      </x:c>
      <x:c r="BS801" s="50" t="str">
        <x:f>IF(11&gt;'Настройки'!$B$3,"",IF(ISBLANK(P801),IF('Настройки'!$B$9="Нулевой спрос",0,""),IF(P801&lt;0,IF('Настройки'!$B$10="Исключить","",IF('Настройки'!$B$10="Абсолютные значения",ABS(P801),P801)),P801)))</x:f>
      </x:c>
      <x:c r="BT801" s="50" t="str">
        <x:f>IF(12&gt;'Настройки'!$B$3,"",IF(ISBLANK(Q801),IF('Настройки'!$B$9="Нулевой спрос",0,""),IF(Q801&lt;0,IF('Настройки'!$B$10="Исключить","",IF('Настройки'!$B$10="Абсолютные значения",ABS(Q801),Q801)),Q801)))</x:f>
      </x:c>
      <x:c r="BU801" s="50" t="str">
        <x:f>IF(13&gt;'Настройки'!$B$3,"",IF(ISBLANK(R801),IF('Настройки'!$B$9="Нулевой спрос",0,""),IF(R801&lt;0,IF('Настройки'!$B$10="Исключить","",IF('Настройки'!$B$10="Абсолютные значения",ABS(R801),R801)),R801)))</x:f>
      </x:c>
      <x:c r="BV801" s="50" t="str">
        <x:f>IF(14&gt;'Настройки'!$B$3,"",IF(ISBLANK(S801),IF('Настройки'!$B$9="Нулевой спрос",0,""),IF(S801&lt;0,IF('Настройки'!$B$10="Исключить","",IF('Настройки'!$B$10="Абсолютные значения",ABS(S801),S801)),S801)))</x:f>
      </x:c>
      <x:c r="BW801" s="50" t="str">
        <x:f>IF(15&gt;'Настройки'!$B$3,"",IF(ISBLANK(T801),IF('Настройки'!$B$9="Нулевой спрос",0,""),IF(T801&lt;0,IF('Настройки'!$B$10="Исключить","",IF('Настройки'!$B$10="Абсолютные значения",ABS(T801),T801)),T801)))</x:f>
      </x:c>
      <x:c r="BX801" s="50" t="str">
        <x:f>IF(16&gt;'Настройки'!$B$3,"",IF(ISBLANK(U801),IF('Настройки'!$B$9="Нулевой спрос",0,""),IF(U801&lt;0,IF('Настройки'!$B$10="Исключить","",IF('Настройки'!$B$10="Абсолютные значения",ABS(U801),U801)),U801)))</x:f>
      </x:c>
      <x:c r="BY801" s="50" t="str">
        <x:f>IF(17&gt;'Настройки'!$B$3,"",IF(ISBLANK(V801),IF('Настройки'!$B$9="Нулевой спрос",0,""),IF(V801&lt;0,IF('Настройки'!$B$10="Исключить","",IF('Настройки'!$B$10="Абсолютные значения",ABS(V801),V801)),V801)))</x:f>
      </x:c>
      <x:c r="BZ801" s="50" t="str">
        <x:f>IF(18&gt;'Настройки'!$B$3,"",IF(ISBLANK(W801),IF('Настройки'!$B$9="Нулевой спрос",0,""),IF(W801&lt;0,IF('Настройки'!$B$10="Исключить","",IF('Настройки'!$B$10="Абсолютные значения",ABS(W801),W801)),W801)))</x:f>
      </x:c>
      <x:c r="CA801" s="50" t="str">
        <x:f>IF(19&gt;'Настройки'!$B$3,"",IF(ISBLANK(X801),IF('Настройки'!$B$9="Нулевой спрос",0,""),IF(X801&lt;0,IF('Настройки'!$B$10="Исключить","",IF('Настройки'!$B$10="Абсолютные значения",ABS(X801),X801)),X801)))</x:f>
      </x:c>
      <x:c r="CB801" s="50" t="str">
        <x:f>IF(20&gt;'Настройки'!$B$3,"",IF(ISBLANK(Y801),IF('Настройки'!$B$9="Нулевой спрос",0,""),IF(Y801&lt;0,IF('Настройки'!$B$10="Исключить","",IF('Настройки'!$B$10="Абсолютные значения",ABS(Y801),Y801)),Y801)))</x:f>
      </x:c>
      <x:c r="CC801" s="50" t="str">
        <x:f>IF(21&gt;'Настройки'!$B$3,"",IF(ISBLANK(Z801),IF('Настройки'!$B$9="Нулевой спрос",0,""),IF(Z801&lt;0,IF('Настройки'!$B$10="Исключить","",IF('Настройки'!$B$10="Абсолютные значения",ABS(Z801),Z801)),Z801)))</x:f>
      </x:c>
      <x:c r="CD801" s="50" t="str">
        <x:f>IF(22&gt;'Настройки'!$B$3,"",IF(ISBLANK(AA801),IF('Настройки'!$B$9="Нулевой спрос",0,""),IF(AA801&lt;0,IF('Настройки'!$B$10="Исключить","",IF('Настройки'!$B$10="Абсолютные значения",ABS(AA801),AA801)),AA801)))</x:f>
      </x:c>
      <x:c r="CE801" s="50" t="str">
        <x:f>IF(23&gt;'Настройки'!$B$3,"",IF(ISBLANK(AB801),IF('Настройки'!$B$9="Нулевой спрос",0,""),IF(AB801&lt;0,IF('Настройки'!$B$10="Исключить","",IF('Настройки'!$B$10="Абсолютные значения",ABS(AB801),AB801)),AB801)))</x:f>
      </x:c>
      <x:c r="CF801" s="50" t="str">
        <x:f>IF(24&gt;'Настройки'!$B$3,"",IF(ISBLANK(AC801),IF('Настройки'!$B$9="Нулевой спрос",0,""),IF(AC801&lt;0,IF('Настройки'!$B$10="Исключить","",IF('Настройки'!$B$10="Абсолютные значения",ABS(AC801),AC801)),AC801)))</x:f>
      </x:c>
      <x:c r="CG801" s="50" t="str">
        <x:f>IF(25&gt;'Настройки'!$B$3,"",IF(ISBLANK(AD801),IF('Настройки'!$B$9="Нулевой спрос",0,""),IF(AD801&lt;0,IF('Настройки'!$B$10="Исключить","",IF('Настройки'!$B$10="Абсолютные значения",ABS(AD801),AD801)),AD801)))</x:f>
      </x:c>
      <x:c r="CH801" s="50" t="str">
        <x:f>IF(26&gt;'Настройки'!$B$3,"",IF(ISBLANK(AE801),IF('Настройки'!$B$9="Нулевой спрос",0,""),IF(AE801&lt;0,IF('Настройки'!$B$10="Исключить","",IF('Настройки'!$B$10="Абсолютные значения",ABS(AE801),AE801)),AE801)))</x:f>
      </x:c>
      <x:c r="CI801" s="50" t="str">
        <x:f>IF(27&gt;'Настройки'!$B$3,"",IF(ISBLANK(AF801),IF('Настройки'!$B$9="Нулевой спрос",0,""),IF(AF801&lt;0,IF('Настройки'!$B$10="Исключить","",IF('Настройки'!$B$10="Абсолютные значения",ABS(AF801),AF801)),AF801)))</x:f>
      </x:c>
      <x:c r="CJ801" s="50" t="str">
        <x:f>IF(28&gt;'Настройки'!$B$3,"",IF(ISBLANK(AG801),IF('Настройки'!$B$9="Нулевой спрос",0,""),IF(AG801&lt;0,IF('Настройки'!$B$10="Исключить","",IF('Настройки'!$B$10="Абсолютные значения",ABS(AG801),AG801)),AG801)))</x:f>
      </x:c>
      <x:c r="CK801" s="50" t="str">
        <x:f>IF(29&gt;'Настройки'!$B$3,"",IF(ISBLANK(AH801),IF('Настройки'!$B$9="Нулевой спрос",0,""),IF(AH801&lt;0,IF('Настройки'!$B$10="Исключить","",IF('Настройки'!$B$10="Абсолютные значения",ABS(AH801),AH801)),AH801)))</x:f>
      </x:c>
      <x:c r="CL801" s="50" t="str">
        <x:f>IF(30&gt;'Настройки'!$B$3,"",IF(ISBLANK(AI801),IF('Настройки'!$B$9="Нулевой спрос",0,""),IF(AI801&lt;0,IF('Настройки'!$B$10="Исключить","",IF('Настройки'!$B$10="Абсолютные значения",ABS(AI801),AI801)),AI801)))</x:f>
      </x:c>
      <x:c r="CM801" s="50" t="str">
        <x:f>IF(31&gt;'Настройки'!$B$3,"",IF(ISBLANK(AJ801),IF('Настройки'!$B$9="Нулевой спрос",0,""),IF(AJ801&lt;0,IF('Настройки'!$B$10="Исключить","",IF('Настройки'!$B$10="Абсолютные значения",ABS(AJ801),AJ801)),AJ801)))</x:f>
      </x:c>
      <x:c r="CN801" s="50" t="str">
        <x:f>IF(32&gt;'Настройки'!$B$3,"",IF(ISBLANK(AK801),IF('Настройки'!$B$9="Нулевой спрос",0,""),IF(AK801&lt;0,IF('Настройки'!$B$10="Исключить","",IF('Настройки'!$B$10="Абсолютные значения",ABS(AK801),AK801)),AK801)))</x:f>
      </x:c>
      <x:c r="CO801" s="50" t="str">
        <x:f>IF(33&gt;'Настройки'!$B$3,"",IF(ISBLANK(AL801),IF('Настройки'!$B$9="Нулевой спрос",0,""),IF(AL801&lt;0,IF('Настройки'!$B$10="Исключить","",IF('Настройки'!$B$10="Абсолютные значения",ABS(AL801),AL801)),AL801)))</x:f>
      </x:c>
      <x:c r="CP801" s="50" t="str">
        <x:f>IF(34&gt;'Настройки'!$B$3,"",IF(ISBLANK(AM801),IF('Настройки'!$B$9="Нулевой спрос",0,""),IF(AM801&lt;0,IF('Настройки'!$B$10="Исключить","",IF('Настройки'!$B$10="Абсолютные значения",ABS(AM801),AM801)),AM801)))</x:f>
      </x:c>
      <x:c r="CQ801" s="50" t="str">
        <x:f>IF(35&gt;'Настройки'!$B$3,"",IF(ISBLANK(AN801),IF('Настройки'!$B$9="Нулевой спрос",0,""),IF(AN801&lt;0,IF('Настройки'!$B$10="Исключить","",IF('Настройки'!$B$10="Абсолютные значения",ABS(AN801),AN801)),AN801)))</x:f>
      </x:c>
      <x:c r="CR801" s="50" t="str">
        <x:f>IF(36&gt;'Настройки'!$B$3,"",IF(ISBLANK(AO801),IF('Настройки'!$B$9="Нулевой спрос",0,""),IF(AO801&lt;0,IF('Настройки'!$B$10="Исключить","",IF('Настройки'!$B$10="Абсолютные значения",ABS(AO801),AO801)),AO801)))</x:f>
      </x:c>
      <x:c r="CS801" s="50" t="str">
        <x:f>IF(OR(1&gt;'Настройки'!$B$3,ISBLANK(BI801),BI801=0),"",BI801)</x:f>
      </x:c>
      <x:c r="CT801" s="50" t="str">
        <x:f>IF(OR(2&gt;'Настройки'!$B$3,ISBLANK(BJ801),BJ801=0),"",BJ801)</x:f>
      </x:c>
      <x:c r="CU801" s="50" t="str">
        <x:f>IF(OR(3&gt;'Настройки'!$B$3,ISBLANK(BK801),BK801=0),"",BK801)</x:f>
      </x:c>
      <x:c r="CV801" s="50" t="str">
        <x:f>IF(OR(4&gt;'Настройки'!$B$3,ISBLANK(BL801),BL801=0),"",BL801)</x:f>
      </x:c>
      <x:c r="CW801" s="50" t="str">
        <x:f>IF(OR(5&gt;'Настройки'!$B$3,ISBLANK(BM801),BM801=0),"",BM801)</x:f>
      </x:c>
      <x:c r="CX801" s="50" t="str">
        <x:f>IF(OR(6&gt;'Настройки'!$B$3,ISBLANK(BN801),BN801=0),"",BN801)</x:f>
      </x:c>
      <x:c r="CY801" s="50" t="str">
        <x:f>IF(OR(7&gt;'Настройки'!$B$3,ISBLANK(BO801),BO801=0),"",BO801)</x:f>
      </x:c>
      <x:c r="CZ801" s="50" t="str">
        <x:f>IF(OR(8&gt;'Настройки'!$B$3,ISBLANK(BP801),BP801=0),"",BP801)</x:f>
      </x:c>
      <x:c r="DA801" s="50" t="str">
        <x:f>IF(OR(9&gt;'Настройки'!$B$3,ISBLANK(BQ801),BQ801=0),"",BQ801)</x:f>
      </x:c>
      <x:c r="DB801" s="50" t="str">
        <x:f>IF(OR(10&gt;'Настройки'!$B$3,ISBLANK(BR801),BR801=0),"",BR801)</x:f>
      </x:c>
      <x:c r="DC801" s="50" t="str">
        <x:f>IF(OR(11&gt;'Настройки'!$B$3,ISBLANK(BS801),BS801=0),"",BS801)</x:f>
      </x:c>
      <x:c r="DD801" s="50" t="str">
        <x:f>IF(OR(12&gt;'Настройки'!$B$3,ISBLANK(BT801),BT801=0),"",BT801)</x:f>
      </x:c>
      <x:c r="DE801" s="50" t="str">
        <x:f>IF(OR(13&gt;'Настройки'!$B$3,ISBLANK(BU801),BU801=0),"",BU801)</x:f>
      </x:c>
      <x:c r="DF801" s="50" t="str">
        <x:f>IF(OR(14&gt;'Настройки'!$B$3,ISBLANK(BV801),BV801=0),"",BV801)</x:f>
      </x:c>
      <x:c r="DG801" s="50" t="str">
        <x:f>IF(OR(15&gt;'Настройки'!$B$3,ISBLANK(BW801),BW801=0),"",BW801)</x:f>
      </x:c>
      <x:c r="DH801" s="50" t="str">
        <x:f>IF(OR(16&gt;'Настройки'!$B$3,ISBLANK(BX801),BX801=0),"",BX801)</x:f>
      </x:c>
      <x:c r="DI801" s="50" t="str">
        <x:f>IF(OR(17&gt;'Настройки'!$B$3,ISBLANK(BY801),BY801=0),"",BY801)</x:f>
      </x:c>
      <x:c r="DJ801" s="50" t="str">
        <x:f>IF(OR(18&gt;'Настройки'!$B$3,ISBLANK(BZ801),BZ801=0),"",BZ801)</x:f>
      </x:c>
      <x:c r="DK801" s="50" t="str">
        <x:f>IF(OR(19&gt;'Настройки'!$B$3,ISBLANK(CA801),CA801=0),"",CA801)</x:f>
      </x:c>
      <x:c r="DL801" s="50" t="str">
        <x:f>IF(OR(20&gt;'Настройки'!$B$3,ISBLANK(CB801),CB801=0),"",CB801)</x:f>
      </x:c>
      <x:c r="DM801" s="50" t="str">
        <x:f>IF(OR(21&gt;'Настройки'!$B$3,ISBLANK(CC801),CC801=0),"",CC801)</x:f>
      </x:c>
      <x:c r="DN801" s="50" t="str">
        <x:f>IF(OR(22&gt;'Настройки'!$B$3,ISBLANK(CD801),CD801=0),"",CD801)</x:f>
      </x:c>
      <x:c r="DO801" s="50" t="str">
        <x:f>IF(OR(23&gt;'Настройки'!$B$3,ISBLANK(CE801),CE801=0),"",CE801)</x:f>
      </x:c>
      <x:c r="DP801" s="50" t="str">
        <x:f>IF(OR(24&gt;'Настройки'!$B$3,ISBLANK(CF801),CF801=0),"",CF801)</x:f>
      </x:c>
      <x:c r="DQ801" s="50" t="str">
        <x:f>IF(OR(25&gt;'Настройки'!$B$3,ISBLANK(CG801),CG801=0),"",CG801)</x:f>
      </x:c>
      <x:c r="DR801" s="50" t="str">
        <x:f>IF(OR(26&gt;'Настройки'!$B$3,ISBLANK(CH801),CH801=0),"",CH801)</x:f>
      </x:c>
      <x:c r="DS801" s="50" t="str">
        <x:f>IF(OR(27&gt;'Настройки'!$B$3,ISBLANK(CI801),CI801=0),"",CI801)</x:f>
      </x:c>
      <x:c r="DT801" s="50" t="str">
        <x:f>IF(OR(28&gt;'Настройки'!$B$3,ISBLANK(CJ801),CJ801=0),"",CJ801)</x:f>
      </x:c>
      <x:c r="DU801" s="50" t="str">
        <x:f>IF(OR(29&gt;'Настройки'!$B$3,ISBLANK(CK801),CK801=0),"",CK801)</x:f>
      </x:c>
      <x:c r="DV801" s="50" t="str">
        <x:f>IF(OR(30&gt;'Настройки'!$B$3,ISBLANK(CL801),CL801=0),"",CL801)</x:f>
      </x:c>
      <x:c r="DW801" s="50" t="str">
        <x:f>IF(OR(31&gt;'Настройки'!$B$3,ISBLANK(CM801),CM801=0),"",CM801)</x:f>
      </x:c>
      <x:c r="DX801" s="50" t="str">
        <x:f>IF(OR(32&gt;'Настройки'!$B$3,ISBLANK(CN801),CN801=0),"",CN801)</x:f>
      </x:c>
      <x:c r="DY801" s="50" t="str">
        <x:f>IF(OR(33&gt;'Настройки'!$B$3,ISBLANK(CO801),CO801=0),"",CO801)</x:f>
      </x:c>
      <x:c r="DZ801" s="50" t="str">
        <x:f>IF(OR(34&gt;'Настройки'!$B$3,ISBLANK(CP801),CP801=0),"",CP801)</x:f>
      </x:c>
      <x:c r="EA801" s="50" t="str">
        <x:f>IF(OR(35&gt;'Настройки'!$B$3,ISBLANK(CQ801),CQ801=0),"",CQ801)</x:f>
      </x:c>
      <x:c r="EB801" s="50" t="str">
        <x:f>IF(OR(36&gt;'Настройки'!$B$3,ISBLANK(CR801),CR801=0),"",CR801)</x:f>
      </x:c>
      <x:c r="EC801" s="50" t="str">
        <x:f>IF(A801="","",IF(OR(BB801="AZ",BB801="BZ"),10000+ROW(),IF(AZ801&gt;'Настройки'!$B$11,20000+ROW(),IF(BF801&lt;&gt;"Обычный",30000+ROW(),IF(AX801&lt;=0,40000+ROW(),"")))))</x:f>
      </x:c>
      <x:c r="ED801" s="50" t="str">
        <x:f>IF(EC801="","",COUNTIFS($EC$2:$EC$1001,"&gt;0",$EC$2:$EC$1001,"&lt;"&amp;EC801)+1)</x:f>
      </x:c>
    </x:row>
    <x:row r="802">
      <x:c r="A802" s="115"/>
      <x:c r="B802" s="115"/>
      <x:c r="C802" s="115"/>
      <x:c r="D802" s="118"/>
      <x:c r="E802" s="118"/>
      <x:c r="F802" s="118"/>
      <x:c r="G802" s="118"/>
      <x:c r="H802" s="118"/>
      <x:c r="I802" s="118"/>
      <x:c r="J802" s="118"/>
      <x:c r="K802" s="118"/>
      <x:c r="L802" s="118"/>
      <x:c r="M802" s="118"/>
      <x:c r="N802" s="118"/>
      <x:c r="O802" s="118"/>
      <x:c r="P802" s="118"/>
      <x:c r="Q802" s="118"/>
      <x:c r="R802" s="118"/>
      <x:c r="S802" s="118"/>
      <x:c r="T802" s="118"/>
      <x:c r="U802" s="118"/>
      <x:c r="V802" s="118"/>
      <x:c r="W802" s="118"/>
      <x:c r="X802" s="118"/>
      <x:c r="Y802" s="118"/>
      <x:c r="Z802" s="118"/>
      <x:c r="AA802" s="118"/>
      <x:c r="AB802" s="118"/>
      <x:c r="AC802" s="118"/>
      <x:c r="AD802" s="118"/>
      <x:c r="AE802" s="118"/>
      <x:c r="AF802" s="118"/>
      <x:c r="AG802" s="118"/>
      <x:c r="AH802" s="118"/>
      <x:c r="AI802" s="118"/>
      <x:c r="AJ802" s="118"/>
      <x:c r="AK802" s="118"/>
      <x:c r="AL802" s="118"/>
      <x:c r="AM802" s="118"/>
      <x:c r="AN802" s="118"/>
      <x:c r="AO802" s="118"/>
      <x:c r="AP802" s="115"/>
      <x:c r="AQ802" s="49" t="str">
        <x:f>IF(A802="","",COUNT(BI802:INDEX(BI802:CR802,1,'Настройки'!$B$3)))</x:f>
      </x:c>
      <x:c r="AR802" s="49" t="str">
        <x:f>IF(A802="","",SUM(BI802:INDEX(BI802:CR802,1,'Настройки'!$B$3)))</x:f>
      </x:c>
      <x:c r="AS802" s="58" t="str">
        <x:f>IF(A802="","",IF('Настройки'!$B$4="Стоимость потребления",AR802*D802,IF('Настройки'!$B$4="Количество",AR802,E802)))</x:f>
      </x:c>
      <x:c r="AT802" s="61" t="str">
        <x:f>IF(OR(A802="",AS802&lt;0,SUM($AS$2:$AS$1001)&lt;=0),"",AS802/SUM($AS$2:$AS$1001))</x:f>
      </x:c>
      <x:c r="AU802" s="61" t="str">
        <x:f>IF(OR(A802="",AS802&lt;0,SUM($AS$2:$AS$1001)&lt;=0),"",SUMIFS($AS$2:$AS$1001,$AS$2:$AS$1001,"&gt;"&amp;AS802)/SUM($AS$2:$AS$1001))</x:f>
      </x:c>
      <x:c r="AV802" s="61" t="str">
        <x:f>IF(OR(A802="",AS802&lt;0,SUM($AS$2:$AS$1001)&lt;=0),"",SUMIFS($AS$2:$AS$1001,$AS$2:$AS$1001,"&gt;="&amp;AS802)/SUM($AS$2:$AS$1001))</x:f>
      </x:c>
      <x:c r="AW802" s="49" t="str">
        <x:f>IF(A802="","",IF(SUM($AS$2:$AS$1001)&lt;=0,"Не определён",IF(AS802&lt;0,"Исключение",IF(AU802&lt;'Настройки'!$B$5,"A",IF(AU802&lt;'Настройки'!$B$6,"B","C")))))</x:f>
      </x:c>
      <x:c r="AX802" s="58" t="str">
        <x:f>IF(A802="","",IF(AQ802=0,"",AVERAGE(BI802:INDEX(BI802:CR802,1,'Настройки'!$B$3))))</x:f>
      </x:c>
      <x:c r="AY802" s="58" t="str">
        <x:f>IF(OR(A802="",AQ802=0),"",STDEVP(BI802:INDEX(BI802:CR802,1,'Настройки'!$B$3)))</x:f>
      </x:c>
      <x:c r="AZ802" s="61" t="str">
        <x:f>IF(OR(A802="",AQ802&lt;'Настройки'!$B$12,AX802&lt;=0,AND('Настройки'!$B$10="Блокировать",COUNTIF(F802:INDEX(F802:AO802,1,'Настройки'!$B$3),"&lt;0")&gt;0)),"",AY802/ABS(AX802))</x:f>
      </x:c>
      <x:c r="BA802" s="49" t="str">
        <x:f>IF(A802="","",IF(AND('Настройки'!$B$10="Блокировать",COUNTIF(F802:INDEX(F802:AO802,1,'Настройки'!$B$3),"&lt;0")&gt;0),"Не определён",IF(AQ802&lt;'Настройки'!$B$12,"Не определён",IF(AX802=0,"Нет спроса",IF(AX802&lt;0,"Не определён",IF(AZ802&lt;='Настройки'!$B$7,"X",IF(AZ802&lt;='Настройки'!$B$8,"Y","Z")))))))</x:f>
      </x:c>
      <x:c r="BB802" s="49" t="str">
        <x:f>IF(OR(A802="",LEN(AW802)&lt;&gt;1,LEN(BA802)&lt;&gt;1),"",AW802&amp;BA802)</x:f>
      </x:c>
      <x:c r="BC802" s="61" t="str">
        <x:f>IF(OR(A802="",AQ802=0),"",(COUNT(BI802:INDEX(BI802:CR802,1,'Настройки'!$B$3))-COUNT(CS802:INDEX(CS802:EB802,1,'Настройки'!$B$3)))/AQ802)</x:f>
      </x:c>
      <x:c r="BD802" s="64" t="str">
        <x:f>IF(OR(A802="",COUNT(CS802:INDEX(CS802:EB802,1,'Настройки'!$B$3))=0),"",AQ802/COUNT(CS802:INDEX(CS802:EB802,1,'Настройки'!$B$3)))</x:f>
      </x:c>
      <x:c r="BE802" s="64" t="str">
        <x:f>IF(OR(A802="",COUNT(CS802:INDEX(CS802:EB802,1,'Настройки'!$B$3))=0),"",IF(AVERAGE(CS802:INDEX(CS802:EB802,1,'Настройки'!$B$3))=0,"",(STDEVP(CS802:INDEX(CS802:EB802,1,'Настройки'!$B$3))/ABS(AVERAGE(CS802:INDEX(CS802:EB802,1,'Настройки'!$B$3))))^2))</x:f>
      </x:c>
      <x:c r="BF802" s="49" t="str">
        <x:f>IF(A802="","",IF(AQ802&lt;3,"Недостаточно",IF(AQ802&lt;6,"Предварительный","Обычный")))</x:f>
      </x:c>
      <x:c r="BG802" s="49" t="str">
        <x:f>IF(A802="","",IF(COUNTIF(F802:INDEX(F802:AO802,1,'Настройки'!$B$3),"&lt;0")&gt;0,IF('Настройки'!$B$10="Блокировать","Отрицательный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"),"")&amp;IF(AQ802&lt;3,"Недостаточно истории. ",IF(AQ802&lt;6,"Предварительная классификация. ",""))&amp;IF(AX802=0,"Нет спроса за горизонт. ","")&amp;IF(AZ802&gt;'Настройки'!$B$11,"Экстремальная вариативность. ",""))</x:f>
      </x:c>
      <x:c r="BH802" s="49" t="str">
        <x:f>IF(A802="","",IFERROR(VLOOKUP(BB802,'Настройки'!$D$3:$E$11,2,FALSE),"Сначала проверьте исходные данные и историю спроса.")&amp;" Уточните срок поставки, MOQ и критичность.")</x:f>
      </x:c>
      <x:c r="BI802" s="50" t="str">
        <x:f>IF(1&gt;'Настройки'!$B$3,"",IF(ISBLANK(F802),IF('Настройки'!$B$9="Нулевой спрос",0,""),IF(F802&lt;0,IF('Настройки'!$B$10="Исключить","",IF('Настройки'!$B$10="Абсолютные значения",ABS(F802),F802)),F802)))</x:f>
      </x:c>
      <x:c r="BJ802" s="50" t="str">
        <x:f>IF(2&gt;'Настройки'!$B$3,"",IF(ISBLANK(G802),IF('Настройки'!$B$9="Нулевой спрос",0,""),IF(G802&lt;0,IF('Настройки'!$B$10="Исключить","",IF('Настройки'!$B$10="Абсолютные значения",ABS(G802),G802)),G802)))</x:f>
      </x:c>
      <x:c r="BK802" s="50" t="str">
        <x:f>IF(3&gt;'Настройки'!$B$3,"",IF(ISBLANK(H802),IF('Настройки'!$B$9="Нулевой спрос",0,""),IF(H802&lt;0,IF('Настройки'!$B$10="Исключить","",IF('Настройки'!$B$10="Абсолютные значения",ABS(H802),H802)),H802)))</x:f>
      </x:c>
      <x:c r="BL802" s="50" t="str">
        <x:f>IF(4&gt;'Настройки'!$B$3,"",IF(ISBLANK(I802),IF('Настройки'!$B$9="Нулевой спрос",0,""),IF(I802&lt;0,IF('Настройки'!$B$10="Исключить","",IF('Настройки'!$B$10="Абсолютные значения",ABS(I802),I802)),I802)))</x:f>
      </x:c>
      <x:c r="BM802" s="50" t="str">
        <x:f>IF(5&gt;'Настройки'!$B$3,"",IF(ISBLANK(J802),IF('Настройки'!$B$9="Нулевой спрос",0,""),IF(J802&lt;0,IF('Настройки'!$B$10="Исключить","",IF('Настройки'!$B$10="Абсолютные значения",ABS(J802),J802)),J802)))</x:f>
      </x:c>
      <x:c r="BN802" s="50" t="str">
        <x:f>IF(6&gt;'Настройки'!$B$3,"",IF(ISBLANK(K802),IF('Настройки'!$B$9="Нулевой спрос",0,""),IF(K802&lt;0,IF('Настройки'!$B$10="Исключить","",IF('Настройки'!$B$10="Абсолютные значения",ABS(K802),K802)),K802)))</x:f>
      </x:c>
      <x:c r="BO802" s="50" t="str">
        <x:f>IF(7&gt;'Настройки'!$B$3,"",IF(ISBLANK(L802),IF('Настройки'!$B$9="Нулевой спрос",0,""),IF(L802&lt;0,IF('Настройки'!$B$10="Исключить","",IF('Настройки'!$B$10="Абсолютные значения",ABS(L802),L802)),L802)))</x:f>
      </x:c>
      <x:c r="BP802" s="50" t="str">
        <x:f>IF(8&gt;'Настройки'!$B$3,"",IF(ISBLANK(M802),IF('Настройки'!$B$9="Нулевой спрос",0,""),IF(M802&lt;0,IF('Настройки'!$B$10="Исключить","",IF('Настройки'!$B$10="Абсолютные значения",ABS(M802),M802)),M802)))</x:f>
      </x:c>
      <x:c r="BQ802" s="50" t="str">
        <x:f>IF(9&gt;'Настройки'!$B$3,"",IF(ISBLANK(N802),IF('Настройки'!$B$9="Нулевой спрос",0,""),IF(N802&lt;0,IF('Настройки'!$B$10="Исключить","",IF('Настройки'!$B$10="Абсолютные значения",ABS(N802),N802)),N802)))</x:f>
      </x:c>
      <x:c r="BR802" s="50" t="str">
        <x:f>IF(10&gt;'Настройки'!$B$3,"",IF(ISBLANK(O802),IF('Настройки'!$B$9="Нулевой спрос",0,""),IF(O802&lt;0,IF('Настройки'!$B$10="Исключить","",IF('Настройки'!$B$10="Абсолютные значения",ABS(O802),O802)),O802)))</x:f>
      </x:c>
      <x:c r="BS802" s="50" t="str">
        <x:f>IF(11&gt;'Настройки'!$B$3,"",IF(ISBLANK(P802),IF('Настройки'!$B$9="Нулевой спрос",0,""),IF(P802&lt;0,IF('Настройки'!$B$10="Исключить","",IF('Настройки'!$B$10="Абсолютные значения",ABS(P802),P802)),P802)))</x:f>
      </x:c>
      <x:c r="BT802" s="50" t="str">
        <x:f>IF(12&gt;'Настройки'!$B$3,"",IF(ISBLANK(Q802),IF('Настройки'!$B$9="Нулевой спрос",0,""),IF(Q802&lt;0,IF('Настройки'!$B$10="Исключить","",IF('Настройки'!$B$10="Абсолютные значения",ABS(Q802),Q802)),Q802)))</x:f>
      </x:c>
      <x:c r="BU802" s="50" t="str">
        <x:f>IF(13&gt;'Настройки'!$B$3,"",IF(ISBLANK(R802),IF('Настройки'!$B$9="Нулевой спрос",0,""),IF(R802&lt;0,IF('Настройки'!$B$10="Исключить","",IF('Настройки'!$B$10="Абсолютные значения",ABS(R802),R802)),R802)))</x:f>
      </x:c>
      <x:c r="BV802" s="50" t="str">
        <x:f>IF(14&gt;'Настройки'!$B$3,"",IF(ISBLANK(S802),IF('Настройки'!$B$9="Нулевой спрос",0,""),IF(S802&lt;0,IF('Настройки'!$B$10="Исключить","",IF('Настройки'!$B$10="Абсолютные значения",ABS(S802),S802)),S802)))</x:f>
      </x:c>
      <x:c r="BW802" s="50" t="str">
        <x:f>IF(15&gt;'Настройки'!$B$3,"",IF(ISBLANK(T802),IF('Настройки'!$B$9="Нулевой спрос",0,""),IF(T802&lt;0,IF('Настройки'!$B$10="Исключить","",IF('Настройки'!$B$10="Абсолютные значения",ABS(T802),T802)),T802)))</x:f>
      </x:c>
      <x:c r="BX802" s="50" t="str">
        <x:f>IF(16&gt;'Настройки'!$B$3,"",IF(ISBLANK(U802),IF('Настройки'!$B$9="Нулевой спрос",0,""),IF(U802&lt;0,IF('Настройки'!$B$10="Исключить","",IF('Настройки'!$B$10="Абсолютные значения",ABS(U802),U802)),U802)))</x:f>
      </x:c>
      <x:c r="BY802" s="50" t="str">
        <x:f>IF(17&gt;'Настройки'!$B$3,"",IF(ISBLANK(V802),IF('Настройки'!$B$9="Нулевой спрос",0,""),IF(V802&lt;0,IF('Настройки'!$B$10="Исключить","",IF('Настройки'!$B$10="Абсолютные значения",ABS(V802),V802)),V802)))</x:f>
      </x:c>
      <x:c r="BZ802" s="50" t="str">
        <x:f>IF(18&gt;'Настройки'!$B$3,"",IF(ISBLANK(W802),IF('Настройки'!$B$9="Нулевой спрос",0,""),IF(W802&lt;0,IF('Настройки'!$B$10="Исключить","",IF('Настройки'!$B$10="Абсолютные значения",ABS(W802),W802)),W802)))</x:f>
      </x:c>
      <x:c r="CA802" s="50" t="str">
        <x:f>IF(19&gt;'Настройки'!$B$3,"",IF(ISBLANK(X802),IF('Настройки'!$B$9="Нулевой спрос",0,""),IF(X802&lt;0,IF('Настройки'!$B$10="Исключить","",IF('Настройки'!$B$10="Абсолютные значения",ABS(X802),X802)),X802)))</x:f>
      </x:c>
      <x:c r="CB802" s="50" t="str">
        <x:f>IF(20&gt;'Настройки'!$B$3,"",IF(ISBLANK(Y802),IF('Настройки'!$B$9="Нулевой спрос",0,""),IF(Y802&lt;0,IF('Настройки'!$B$10="Исключить","",IF('Настройки'!$B$10="Абсолютные значения",ABS(Y802),Y802)),Y802)))</x:f>
      </x:c>
      <x:c r="CC802" s="50" t="str">
        <x:f>IF(21&gt;'Настройки'!$B$3,"",IF(ISBLANK(Z802),IF('Настройки'!$B$9="Нулевой спрос",0,""),IF(Z802&lt;0,IF('Настройки'!$B$10="Исключить","",IF('Настройки'!$B$10="Абсолютные значения",ABS(Z802),Z802)),Z802)))</x:f>
      </x:c>
      <x:c r="CD802" s="50" t="str">
        <x:f>IF(22&gt;'Настройки'!$B$3,"",IF(ISBLANK(AA802),IF('Настройки'!$B$9="Нулевой спрос",0,""),IF(AA802&lt;0,IF('Настройки'!$B$10="Исключить","",IF('Настройки'!$B$10="Абсолютные значения",ABS(AA802),AA802)),AA802)))</x:f>
      </x:c>
      <x:c r="CE802" s="50" t="str">
        <x:f>IF(23&gt;'Настройки'!$B$3,"",IF(ISBLANK(AB802),IF('Настройки'!$B$9="Нулевой спрос",0,""),IF(AB802&lt;0,IF('Настройки'!$B$10="Исключить","",IF('Настройки'!$B$10="Абсолютные значения",ABS(AB802),AB802)),AB802)))</x:f>
      </x:c>
      <x:c r="CF802" s="50" t="str">
        <x:f>IF(24&gt;'Настройки'!$B$3,"",IF(ISBLANK(AC802),IF('Настройки'!$B$9="Нулевой спрос",0,""),IF(AC802&lt;0,IF('Настройки'!$B$10="Исключить","",IF('Настройки'!$B$10="Абсолютные значения",ABS(AC802),AC802)),AC802)))</x:f>
      </x:c>
      <x:c r="CG802" s="50" t="str">
        <x:f>IF(25&gt;'Настройки'!$B$3,"",IF(ISBLANK(AD802),IF('Настройки'!$B$9="Нулевой спрос",0,""),IF(AD802&lt;0,IF('Настройки'!$B$10="Исключить","",IF('Настройки'!$B$10="Абсолютные значения",ABS(AD802),AD802)),AD802)))</x:f>
      </x:c>
      <x:c r="CH802" s="50" t="str">
        <x:f>IF(26&gt;'Настройки'!$B$3,"",IF(ISBLANK(AE802),IF('Настройки'!$B$9="Нулевой спрос",0,""),IF(AE802&lt;0,IF('Настройки'!$B$10="Исключить","",IF('Настройки'!$B$10="Абсолютные значения",ABS(AE802),AE802)),AE802)))</x:f>
      </x:c>
      <x:c r="CI802" s="50" t="str">
        <x:f>IF(27&gt;'Настройки'!$B$3,"",IF(ISBLANK(AF802),IF('Настройки'!$B$9="Нулевой спрос",0,""),IF(AF802&lt;0,IF('Настройки'!$B$10="Исключить","",IF('Настройки'!$B$10="Абсолютные значения",ABS(AF802),AF802)),AF802)))</x:f>
      </x:c>
      <x:c r="CJ802" s="50" t="str">
        <x:f>IF(28&gt;'Настройки'!$B$3,"",IF(ISBLANK(AG802),IF('Настройки'!$B$9="Нулевой спрос",0,""),IF(AG802&lt;0,IF('Настройки'!$B$10="Исключить","",IF('Настройки'!$B$10="Абсолютные значения",ABS(AG802),AG802)),AG802)))</x:f>
      </x:c>
      <x:c r="CK802" s="50" t="str">
        <x:f>IF(29&gt;'Настройки'!$B$3,"",IF(ISBLANK(AH802),IF('Настройки'!$B$9="Нулевой спрос",0,""),IF(AH802&lt;0,IF('Настройки'!$B$10="Исключить","",IF('Настройки'!$B$10="Абсолютные значения",ABS(AH802),AH802)),AH802)))</x:f>
      </x:c>
      <x:c r="CL802" s="50" t="str">
        <x:f>IF(30&gt;'Настройки'!$B$3,"",IF(ISBLANK(AI802),IF('Настройки'!$B$9="Нулевой спрос",0,""),IF(AI802&lt;0,IF('Настройки'!$B$10="Исключить","",IF('Настройки'!$B$10="Абсолютные значения",ABS(AI802),AI802)),AI802)))</x:f>
      </x:c>
      <x:c r="CM802" s="50" t="str">
        <x:f>IF(31&gt;'Настройки'!$B$3,"",IF(ISBLANK(AJ802),IF('Настройки'!$B$9="Нулевой спрос",0,""),IF(AJ802&lt;0,IF('Настройки'!$B$10="Исключить","",IF('Настройки'!$B$10="Абсолютные значения",ABS(AJ802),AJ802)),AJ802)))</x:f>
      </x:c>
      <x:c r="CN802" s="50" t="str">
        <x:f>IF(32&gt;'Настройки'!$B$3,"",IF(ISBLANK(AK802),IF('Настройки'!$B$9="Нулевой спрос",0,""),IF(AK802&lt;0,IF('Настройки'!$B$10="Исключить","",IF('Настройки'!$B$10="Абсолютные значения",ABS(AK802),AK802)),AK802)))</x:f>
      </x:c>
      <x:c r="CO802" s="50" t="str">
        <x:f>IF(33&gt;'Настройки'!$B$3,"",IF(ISBLANK(AL802),IF('Настройки'!$B$9="Нулевой спрос",0,""),IF(AL802&lt;0,IF('Настройки'!$B$10="Исключить","",IF('Настройки'!$B$10="Абсолютные значения",ABS(AL802),AL802)),AL802)))</x:f>
      </x:c>
      <x:c r="CP802" s="50" t="str">
        <x:f>IF(34&gt;'Настройки'!$B$3,"",IF(ISBLANK(AM802),IF('Настройки'!$B$9="Нулевой спрос",0,""),IF(AM802&lt;0,IF('Настройки'!$B$10="Исключить","",IF('Настройки'!$B$10="Абсолютные значения",ABS(AM802),AM802)),AM802)))</x:f>
      </x:c>
      <x:c r="CQ802" s="50" t="str">
        <x:f>IF(35&gt;'Настройки'!$B$3,"",IF(ISBLANK(AN802),IF('Настройки'!$B$9="Нулевой спрос",0,""),IF(AN802&lt;0,IF('Настройки'!$B$10="Исключить","",IF('Настройки'!$B$10="Абсолютные значения",ABS(AN802),AN802)),AN802)))</x:f>
      </x:c>
      <x:c r="CR802" s="50" t="str">
        <x:f>IF(36&gt;'Настройки'!$B$3,"",IF(ISBLANK(AO802),IF('Настройки'!$B$9="Нулевой спрос",0,""),IF(AO802&lt;0,IF('Настройки'!$B$10="Исключить","",IF('Настройки'!$B$10="Абсолютные значения",ABS(AO802),AO802)),AO802)))</x:f>
      </x:c>
      <x:c r="CS802" s="50" t="str">
        <x:f>IF(OR(1&gt;'Настройки'!$B$3,ISBLANK(BI802),BI802=0),"",BI802)</x:f>
      </x:c>
      <x:c r="CT802" s="50" t="str">
        <x:f>IF(OR(2&gt;'Настройки'!$B$3,ISBLANK(BJ802),BJ802=0),"",BJ802)</x:f>
      </x:c>
      <x:c r="CU802" s="50" t="str">
        <x:f>IF(OR(3&gt;'Настройки'!$B$3,ISBLANK(BK802),BK802=0),"",BK802)</x:f>
      </x:c>
      <x:c r="CV802" s="50" t="str">
        <x:f>IF(OR(4&gt;'Настройки'!$B$3,ISBLANK(BL802),BL802=0),"",BL802)</x:f>
      </x:c>
      <x:c r="CW802" s="50" t="str">
        <x:f>IF(OR(5&gt;'Настройки'!$B$3,ISBLANK(BM802),BM802=0),"",BM802)</x:f>
      </x:c>
      <x:c r="CX802" s="50" t="str">
        <x:f>IF(OR(6&gt;'Настройки'!$B$3,ISBLANK(BN802),BN802=0),"",BN802)</x:f>
      </x:c>
      <x:c r="CY802" s="50" t="str">
        <x:f>IF(OR(7&gt;'Настройки'!$B$3,ISBLANK(BO802),BO802=0),"",BO802)</x:f>
      </x:c>
      <x:c r="CZ802" s="50" t="str">
        <x:f>IF(OR(8&gt;'Настройки'!$B$3,ISBLANK(BP802),BP802=0),"",BP802)</x:f>
      </x:c>
      <x:c r="DA802" s="50" t="str">
        <x:f>IF(OR(9&gt;'Настройки'!$B$3,ISBLANK(BQ802),BQ802=0),"",BQ802)</x:f>
      </x:c>
      <x:c r="DB802" s="50" t="str">
        <x:f>IF(OR(10&gt;'Настройки'!$B$3,ISBLANK(BR802),BR802=0),"",BR802)</x:f>
      </x:c>
      <x:c r="DC802" s="50" t="str">
        <x:f>IF(OR(11&gt;'Настройки'!$B$3,ISBLANK(BS802),BS802=0),"",BS802)</x:f>
      </x:c>
      <x:c r="DD802" s="50" t="str">
        <x:f>IF(OR(12&gt;'Настройки'!$B$3,ISBLANK(BT802),BT802=0),"",BT802)</x:f>
      </x:c>
      <x:c r="DE802" s="50" t="str">
        <x:f>IF(OR(13&gt;'Настройки'!$B$3,ISBLANK(BU802),BU802=0),"",BU802)</x:f>
      </x:c>
      <x:c r="DF802" s="50" t="str">
        <x:f>IF(OR(14&gt;'Настройки'!$B$3,ISBLANK(BV802),BV802=0),"",BV802)</x:f>
      </x:c>
      <x:c r="DG802" s="50" t="str">
        <x:f>IF(OR(15&gt;'Настройки'!$B$3,ISBLANK(BW802),BW802=0),"",BW802)</x:f>
      </x:c>
      <x:c r="DH802" s="50" t="str">
        <x:f>IF(OR(16&gt;'Настройки'!$B$3,ISBLANK(BX802),BX802=0),"",BX802)</x:f>
      </x:c>
      <x:c r="DI802" s="50" t="str">
        <x:f>IF(OR(17&gt;'Настройки'!$B$3,ISBLANK(BY802),BY802=0),"",BY802)</x:f>
      </x:c>
      <x:c r="DJ802" s="50" t="str">
        <x:f>IF(OR(18&gt;'Настройки'!$B$3,ISBLANK(BZ802),BZ802=0),"",BZ802)</x:f>
      </x:c>
      <x:c r="DK802" s="50" t="str">
        <x:f>IF(OR(19&gt;'Настройки'!$B$3,ISBLANK(CA802),CA802=0),"",CA802)</x:f>
      </x:c>
      <x:c r="DL802" s="50" t="str">
        <x:f>IF(OR(20&gt;'Настройки'!$B$3,ISBLANK(CB802),CB802=0),"",CB802)</x:f>
      </x:c>
      <x:c r="DM802" s="50" t="str">
        <x:f>IF(OR(21&gt;'Настройки'!$B$3,ISBLANK(CC802),CC802=0),"",CC802)</x:f>
      </x:c>
      <x:c r="DN802" s="50" t="str">
        <x:f>IF(OR(22&gt;'Настройки'!$B$3,ISBLANK(CD802),CD802=0),"",CD802)</x:f>
      </x:c>
      <x:c r="DO802" s="50" t="str">
        <x:f>IF(OR(23&gt;'Настройки'!$B$3,ISBLANK(CE802),CE802=0),"",CE802)</x:f>
      </x:c>
      <x:c r="DP802" s="50" t="str">
        <x:f>IF(OR(24&gt;'Настройки'!$B$3,ISBLANK(CF802),CF802=0),"",CF802)</x:f>
      </x:c>
      <x:c r="DQ802" s="50" t="str">
        <x:f>IF(OR(25&gt;'Настройки'!$B$3,ISBLANK(CG802),CG802=0),"",CG802)</x:f>
      </x:c>
      <x:c r="DR802" s="50" t="str">
        <x:f>IF(OR(26&gt;'Настройки'!$B$3,ISBLANK(CH802),CH802=0),"",CH802)</x:f>
      </x:c>
      <x:c r="DS802" s="50" t="str">
        <x:f>IF(OR(27&gt;'Настройки'!$B$3,ISBLANK(CI802),CI802=0),"",CI802)</x:f>
      </x:c>
      <x:c r="DT802" s="50" t="str">
        <x:f>IF(OR(28&gt;'Настройки'!$B$3,ISBLANK(CJ802),CJ802=0),"",CJ802)</x:f>
      </x:c>
      <x:c r="DU802" s="50" t="str">
        <x:f>IF(OR(29&gt;'Настройки'!$B$3,ISBLANK(CK802),CK802=0),"",CK802)</x:f>
      </x:c>
      <x:c r="DV802" s="50" t="str">
        <x:f>IF(OR(30&gt;'Настройки'!$B$3,ISBLANK(CL802),CL802=0),"",CL802)</x:f>
      </x:c>
      <x:c r="DW802" s="50" t="str">
        <x:f>IF(OR(31&gt;'Настройки'!$B$3,ISBLANK(CM802),CM802=0),"",CM802)</x:f>
      </x:c>
      <x:c r="DX802" s="50" t="str">
        <x:f>IF(OR(32&gt;'Настройки'!$B$3,ISBLANK(CN802),CN802=0),"",CN802)</x:f>
      </x:c>
      <x:c r="DY802" s="50" t="str">
        <x:f>IF(OR(33&gt;'Настройки'!$B$3,ISBLANK(CO802),CO802=0),"",CO802)</x:f>
      </x:c>
      <x:c r="DZ802" s="50" t="str">
        <x:f>IF(OR(34&gt;'Настройки'!$B$3,ISBLANK(CP802),CP802=0),"",CP802)</x:f>
      </x:c>
      <x:c r="EA802" s="50" t="str">
        <x:f>IF(OR(35&gt;'Настройки'!$B$3,ISBLANK(CQ802),CQ802=0),"",CQ802)</x:f>
      </x:c>
      <x:c r="EB802" s="50" t="str">
        <x:f>IF(OR(36&gt;'Настройки'!$B$3,ISBLANK(CR802),CR802=0),"",CR802)</x:f>
      </x:c>
      <x:c r="EC802" s="50" t="str">
        <x:f>IF(A802="","",IF(OR(BB802="AZ",BB802="BZ"),10000+ROW(),IF(AZ802&gt;'Настройки'!$B$11,20000+ROW(),IF(BF802&lt;&gt;"Обычный",30000+ROW(),IF(AX802&lt;=0,40000+ROW(),"")))))</x:f>
      </x:c>
      <x:c r="ED802" s="50" t="str">
        <x:f>IF(EC802="","",COUNTIFS($EC$2:$EC$1001,"&gt;0",$EC$2:$EC$1001,"&lt;"&amp;EC802)+1)</x:f>
      </x:c>
    </x:row>
    <x:row r="803">
      <x:c r="A803" s="115"/>
      <x:c r="B803" s="115"/>
      <x:c r="C803" s="115"/>
      <x:c r="D803" s="118"/>
      <x:c r="E803" s="118"/>
      <x:c r="F803" s="118"/>
      <x:c r="G803" s="118"/>
      <x:c r="H803" s="118"/>
      <x:c r="I803" s="118"/>
      <x:c r="J803" s="118"/>
      <x:c r="K803" s="118"/>
      <x:c r="L803" s="118"/>
      <x:c r="M803" s="118"/>
      <x:c r="N803" s="118"/>
      <x:c r="O803" s="118"/>
      <x:c r="P803" s="118"/>
      <x:c r="Q803" s="118"/>
      <x:c r="R803" s="118"/>
      <x:c r="S803" s="118"/>
      <x:c r="T803" s="118"/>
      <x:c r="U803" s="118"/>
      <x:c r="V803" s="118"/>
      <x:c r="W803" s="118"/>
      <x:c r="X803" s="118"/>
      <x:c r="Y803" s="118"/>
      <x:c r="Z803" s="118"/>
      <x:c r="AA803" s="118"/>
      <x:c r="AB803" s="118"/>
      <x:c r="AC803" s="118"/>
      <x:c r="AD803" s="118"/>
      <x:c r="AE803" s="118"/>
      <x:c r="AF803" s="118"/>
      <x:c r="AG803" s="118"/>
      <x:c r="AH803" s="118"/>
      <x:c r="AI803" s="118"/>
      <x:c r="AJ803" s="118"/>
      <x:c r="AK803" s="118"/>
      <x:c r="AL803" s="118"/>
      <x:c r="AM803" s="118"/>
      <x:c r="AN803" s="118"/>
      <x:c r="AO803" s="118"/>
      <x:c r="AP803" s="115"/>
      <x:c r="AQ803" s="49" t="str">
        <x:f>IF(A803="","",COUNT(BI803:INDEX(BI803:CR803,1,'Настройки'!$B$3)))</x:f>
      </x:c>
      <x:c r="AR803" s="49" t="str">
        <x:f>IF(A803="","",SUM(BI803:INDEX(BI803:CR803,1,'Настройки'!$B$3)))</x:f>
      </x:c>
      <x:c r="AS803" s="58" t="str">
        <x:f>IF(A803="","",IF('Настройки'!$B$4="Стоимость потребления",AR803*D803,IF('Настройки'!$B$4="Количество",AR803,E803)))</x:f>
      </x:c>
      <x:c r="AT803" s="61" t="str">
        <x:f>IF(OR(A803="",AS803&lt;0,SUM($AS$2:$AS$1001)&lt;=0),"",AS803/SUM($AS$2:$AS$1001))</x:f>
      </x:c>
      <x:c r="AU803" s="61" t="str">
        <x:f>IF(OR(A803="",AS803&lt;0,SUM($AS$2:$AS$1001)&lt;=0),"",SUMIFS($AS$2:$AS$1001,$AS$2:$AS$1001,"&gt;"&amp;AS803)/SUM($AS$2:$AS$1001))</x:f>
      </x:c>
      <x:c r="AV803" s="61" t="str">
        <x:f>IF(OR(A803="",AS803&lt;0,SUM($AS$2:$AS$1001)&lt;=0),"",SUMIFS($AS$2:$AS$1001,$AS$2:$AS$1001,"&gt;="&amp;AS803)/SUM($AS$2:$AS$1001))</x:f>
      </x:c>
      <x:c r="AW803" s="49" t="str">
        <x:f>IF(A803="","",IF(SUM($AS$2:$AS$1001)&lt;=0,"Не определён",IF(AS803&lt;0,"Исключение",IF(AU803&lt;'Настройки'!$B$5,"A",IF(AU803&lt;'Настройки'!$B$6,"B","C")))))</x:f>
      </x:c>
      <x:c r="AX803" s="58" t="str">
        <x:f>IF(A803="","",IF(AQ803=0,"",AVERAGE(BI803:INDEX(BI803:CR803,1,'Настройки'!$B$3))))</x:f>
      </x:c>
      <x:c r="AY803" s="58" t="str">
        <x:f>IF(OR(A803="",AQ803=0),"",STDEVP(BI803:INDEX(BI803:CR803,1,'Настройки'!$B$3)))</x:f>
      </x:c>
      <x:c r="AZ803" s="61" t="str">
        <x:f>IF(OR(A803="",AQ803&lt;'Настройки'!$B$12,AX803&lt;=0,AND('Настройки'!$B$10="Блокировать",COUNTIF(F803:INDEX(F803:AO803,1,'Настройки'!$B$3),"&lt;0")&gt;0)),"",AY803/ABS(AX803))</x:f>
      </x:c>
      <x:c r="BA803" s="49" t="str">
        <x:f>IF(A803="","",IF(AND('Настройки'!$B$10="Блокировать",COUNTIF(F803:INDEX(F803:AO803,1,'Настройки'!$B$3),"&lt;0")&gt;0),"Не определён",IF(AQ803&lt;'Настройки'!$B$12,"Не определён",IF(AX803=0,"Нет спроса",IF(AX803&lt;0,"Не определён",IF(AZ803&lt;='Настройки'!$B$7,"X",IF(AZ803&lt;='Настройки'!$B$8,"Y","Z")))))))</x:f>
      </x:c>
      <x:c r="BB803" s="49" t="str">
        <x:f>IF(OR(A803="",LEN(AW803)&lt;&gt;1,LEN(BA803)&lt;&gt;1),"",AW803&amp;BA803)</x:f>
      </x:c>
      <x:c r="BC803" s="61" t="str">
        <x:f>IF(OR(A803="",AQ803=0),"",(COUNT(BI803:INDEX(BI803:CR803,1,'Настройки'!$B$3))-COUNT(CS803:INDEX(CS803:EB803,1,'Настройки'!$B$3)))/AQ803)</x:f>
      </x:c>
      <x:c r="BD803" s="64" t="str">
        <x:f>IF(OR(A803="",COUNT(CS803:INDEX(CS803:EB803,1,'Настройки'!$B$3))=0),"",AQ803/COUNT(CS803:INDEX(CS803:EB803,1,'Настройки'!$B$3)))</x:f>
      </x:c>
      <x:c r="BE803" s="64" t="str">
        <x:f>IF(OR(A803="",COUNT(CS803:INDEX(CS803:EB803,1,'Настройки'!$B$3))=0),"",IF(AVERAGE(CS803:INDEX(CS803:EB803,1,'Настройки'!$B$3))=0,"",(STDEVP(CS803:INDEX(CS803:EB803,1,'Настройки'!$B$3))/ABS(AVERAGE(CS803:INDEX(CS803:EB803,1,'Настройки'!$B$3))))^2))</x:f>
      </x:c>
      <x:c r="BF803" s="49" t="str">
        <x:f>IF(A803="","",IF(AQ803&lt;3,"Недостаточно",IF(AQ803&lt;6,"Предварительный","Обычный")))</x:f>
      </x:c>
      <x:c r="BG803" s="49" t="str">
        <x:f>IF(A803="","",IF(COUNTIF(F803:INDEX(F803:AO803,1,'Настройки'!$B$3),"&lt;0")&gt;0,IF('Настройки'!$B$10="Блокировать","Отрицательный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"),"")&amp;IF(AQ803&lt;3,"Недостаточно истории. ",IF(AQ803&lt;6,"Предварительная классификация. ",""))&amp;IF(AX803=0,"Нет спроса за горизонт. ","")&amp;IF(AZ803&gt;'Настройки'!$B$11,"Экстремальная вариативность. ",""))</x:f>
      </x:c>
      <x:c r="BH803" s="49" t="str">
        <x:f>IF(A803="","",IFERROR(VLOOKUP(BB803,'Настройки'!$D$3:$E$11,2,FALSE),"Сначала проверьте исходные данные и историю спроса.")&amp;" Уточните срок поставки, MOQ и критичность.")</x:f>
      </x:c>
      <x:c r="BI803" s="50" t="str">
        <x:f>IF(1&gt;'Настройки'!$B$3,"",IF(ISBLANK(F803),IF('Настройки'!$B$9="Нулевой спрос",0,""),IF(F803&lt;0,IF('Настройки'!$B$10="Исключить","",IF('Настройки'!$B$10="Абсолютные значения",ABS(F803),F803)),F803)))</x:f>
      </x:c>
      <x:c r="BJ803" s="50" t="str">
        <x:f>IF(2&gt;'Настройки'!$B$3,"",IF(ISBLANK(G803),IF('Настройки'!$B$9="Нулевой спрос",0,""),IF(G803&lt;0,IF('Настройки'!$B$10="Исключить","",IF('Настройки'!$B$10="Абсолютные значения",ABS(G803),G803)),G803)))</x:f>
      </x:c>
      <x:c r="BK803" s="50" t="str">
        <x:f>IF(3&gt;'Настройки'!$B$3,"",IF(ISBLANK(H803),IF('Настройки'!$B$9="Нулевой спрос",0,""),IF(H803&lt;0,IF('Настройки'!$B$10="Исключить","",IF('Настройки'!$B$10="Абсолютные значения",ABS(H803),H803)),H803)))</x:f>
      </x:c>
      <x:c r="BL803" s="50" t="str">
        <x:f>IF(4&gt;'Настройки'!$B$3,"",IF(ISBLANK(I803),IF('Настройки'!$B$9="Нулевой спрос",0,""),IF(I803&lt;0,IF('Настройки'!$B$10="Исключить","",IF('Настройки'!$B$10="Абсолютные значения",ABS(I803),I803)),I803)))</x:f>
      </x:c>
      <x:c r="BM803" s="50" t="str">
        <x:f>IF(5&gt;'Настройки'!$B$3,"",IF(ISBLANK(J803),IF('Настройки'!$B$9="Нулевой спрос",0,""),IF(J803&lt;0,IF('Настройки'!$B$10="Исключить","",IF('Настройки'!$B$10="Абсолютные значения",ABS(J803),J803)),J803)))</x:f>
      </x:c>
      <x:c r="BN803" s="50" t="str">
        <x:f>IF(6&gt;'Настройки'!$B$3,"",IF(ISBLANK(K803),IF('Настройки'!$B$9="Нулевой спрос",0,""),IF(K803&lt;0,IF('Настройки'!$B$10="Исключить","",IF('Настройки'!$B$10="Абсолютные значения",ABS(K803),K803)),K803)))</x:f>
      </x:c>
      <x:c r="BO803" s="50" t="str">
        <x:f>IF(7&gt;'Настройки'!$B$3,"",IF(ISBLANK(L803),IF('Настройки'!$B$9="Нулевой спрос",0,""),IF(L803&lt;0,IF('Настройки'!$B$10="Исключить","",IF('Настройки'!$B$10="Абсолютные значения",ABS(L803),L803)),L803)))</x:f>
      </x:c>
      <x:c r="BP803" s="50" t="str">
        <x:f>IF(8&gt;'Настройки'!$B$3,"",IF(ISBLANK(M803),IF('Настройки'!$B$9="Нулевой спрос",0,""),IF(M803&lt;0,IF('Настройки'!$B$10="Исключить","",IF('Настройки'!$B$10="Абсолютные значения",ABS(M803),M803)),M803)))</x:f>
      </x:c>
      <x:c r="BQ803" s="50" t="str">
        <x:f>IF(9&gt;'Настройки'!$B$3,"",IF(ISBLANK(N803),IF('Настройки'!$B$9="Нулевой спрос",0,""),IF(N803&lt;0,IF('Настройки'!$B$10="Исключить","",IF('Настройки'!$B$10="Абсолютные значения",ABS(N803),N803)),N803)))</x:f>
      </x:c>
      <x:c r="BR803" s="50" t="str">
        <x:f>IF(10&gt;'Настройки'!$B$3,"",IF(ISBLANK(O803),IF('Настройки'!$B$9="Нулевой спрос",0,""),IF(O803&lt;0,IF('Настройки'!$B$10="Исключить","",IF('Настройки'!$B$10="Абсолютные значения",ABS(O803),O803)),O803)))</x:f>
      </x:c>
      <x:c r="BS803" s="50" t="str">
        <x:f>IF(11&gt;'Настройки'!$B$3,"",IF(ISBLANK(P803),IF('Настройки'!$B$9="Нулевой спрос",0,""),IF(P803&lt;0,IF('Настройки'!$B$10="Исключить","",IF('Настройки'!$B$10="Абсолютные значения",ABS(P803),P803)),P803)))</x:f>
      </x:c>
      <x:c r="BT803" s="50" t="str">
        <x:f>IF(12&gt;'Настройки'!$B$3,"",IF(ISBLANK(Q803),IF('Настройки'!$B$9="Нулевой спрос",0,""),IF(Q803&lt;0,IF('Настройки'!$B$10="Исключить","",IF('Настройки'!$B$10="Абсолютные значения",ABS(Q803),Q803)),Q803)))</x:f>
      </x:c>
      <x:c r="BU803" s="50" t="str">
        <x:f>IF(13&gt;'Настройки'!$B$3,"",IF(ISBLANK(R803),IF('Настройки'!$B$9="Нулевой спрос",0,""),IF(R803&lt;0,IF('Настройки'!$B$10="Исключить","",IF('Настройки'!$B$10="Абсолютные значения",ABS(R803),R803)),R803)))</x:f>
      </x:c>
      <x:c r="BV803" s="50" t="str">
        <x:f>IF(14&gt;'Настройки'!$B$3,"",IF(ISBLANK(S803),IF('Настройки'!$B$9="Нулевой спрос",0,""),IF(S803&lt;0,IF('Настройки'!$B$10="Исключить","",IF('Настройки'!$B$10="Абсолютные значения",ABS(S803),S803)),S803)))</x:f>
      </x:c>
      <x:c r="BW803" s="50" t="str">
        <x:f>IF(15&gt;'Настройки'!$B$3,"",IF(ISBLANK(T803),IF('Настройки'!$B$9="Нулевой спрос",0,""),IF(T803&lt;0,IF('Настройки'!$B$10="Исключить","",IF('Настройки'!$B$10="Абсолютные значения",ABS(T803),T803)),T803)))</x:f>
      </x:c>
      <x:c r="BX803" s="50" t="str">
        <x:f>IF(16&gt;'Настройки'!$B$3,"",IF(ISBLANK(U803),IF('Настройки'!$B$9="Нулевой спрос",0,""),IF(U803&lt;0,IF('Настройки'!$B$10="Исключить","",IF('Настройки'!$B$10="Абсолютные значения",ABS(U803),U803)),U803)))</x:f>
      </x:c>
      <x:c r="BY803" s="50" t="str">
        <x:f>IF(17&gt;'Настройки'!$B$3,"",IF(ISBLANK(V803),IF('Настройки'!$B$9="Нулевой спрос",0,""),IF(V803&lt;0,IF('Настройки'!$B$10="Исключить","",IF('Настройки'!$B$10="Абсолютные значения",ABS(V803),V803)),V803)))</x:f>
      </x:c>
      <x:c r="BZ803" s="50" t="str">
        <x:f>IF(18&gt;'Настройки'!$B$3,"",IF(ISBLANK(W803),IF('Настройки'!$B$9="Нулевой спрос",0,""),IF(W803&lt;0,IF('Настройки'!$B$10="Исключить","",IF('Настройки'!$B$10="Абсолютные значения",ABS(W803),W803)),W803)))</x:f>
      </x:c>
      <x:c r="CA803" s="50" t="str">
        <x:f>IF(19&gt;'Настройки'!$B$3,"",IF(ISBLANK(X803),IF('Настройки'!$B$9="Нулевой спрос",0,""),IF(X803&lt;0,IF('Настройки'!$B$10="Исключить","",IF('Настройки'!$B$10="Абсолютные значения",ABS(X803),X803)),X803)))</x:f>
      </x:c>
      <x:c r="CB803" s="50" t="str">
        <x:f>IF(20&gt;'Настройки'!$B$3,"",IF(ISBLANK(Y803),IF('Настройки'!$B$9="Нулевой спрос",0,""),IF(Y803&lt;0,IF('Настройки'!$B$10="Исключить","",IF('Настройки'!$B$10="Абсолютные значения",ABS(Y803),Y803)),Y803)))</x:f>
      </x:c>
      <x:c r="CC803" s="50" t="str">
        <x:f>IF(21&gt;'Настройки'!$B$3,"",IF(ISBLANK(Z803),IF('Настройки'!$B$9="Нулевой спрос",0,""),IF(Z803&lt;0,IF('Настройки'!$B$10="Исключить","",IF('Настройки'!$B$10="Абсолютные значения",ABS(Z803),Z803)),Z803)))</x:f>
      </x:c>
      <x:c r="CD803" s="50" t="str">
        <x:f>IF(22&gt;'Настройки'!$B$3,"",IF(ISBLANK(AA803),IF('Настройки'!$B$9="Нулевой спрос",0,""),IF(AA803&lt;0,IF('Настройки'!$B$10="Исключить","",IF('Настройки'!$B$10="Абсолютные значения",ABS(AA803),AA803)),AA803)))</x:f>
      </x:c>
      <x:c r="CE803" s="50" t="str">
        <x:f>IF(23&gt;'Настройки'!$B$3,"",IF(ISBLANK(AB803),IF('Настройки'!$B$9="Нулевой спрос",0,""),IF(AB803&lt;0,IF('Настройки'!$B$10="Исключить","",IF('Настройки'!$B$10="Абсолютные значения",ABS(AB803),AB803)),AB803)))</x:f>
      </x:c>
      <x:c r="CF803" s="50" t="str">
        <x:f>IF(24&gt;'Настройки'!$B$3,"",IF(ISBLANK(AC803),IF('Настройки'!$B$9="Нулевой спрос",0,""),IF(AC803&lt;0,IF('Настройки'!$B$10="Исключить","",IF('Настройки'!$B$10="Абсолютные значения",ABS(AC803),AC803)),AC803)))</x:f>
      </x:c>
      <x:c r="CG803" s="50" t="str">
        <x:f>IF(25&gt;'Настройки'!$B$3,"",IF(ISBLANK(AD803),IF('Настройки'!$B$9="Нулевой спрос",0,""),IF(AD803&lt;0,IF('Настройки'!$B$10="Исключить","",IF('Настройки'!$B$10="Абсолютные значения",ABS(AD803),AD803)),AD803)))</x:f>
      </x:c>
      <x:c r="CH803" s="50" t="str">
        <x:f>IF(26&gt;'Настройки'!$B$3,"",IF(ISBLANK(AE803),IF('Настройки'!$B$9="Нулевой спрос",0,""),IF(AE803&lt;0,IF('Настройки'!$B$10="Исключить","",IF('Настройки'!$B$10="Абсолютные значения",ABS(AE803),AE803)),AE803)))</x:f>
      </x:c>
      <x:c r="CI803" s="50" t="str">
        <x:f>IF(27&gt;'Настройки'!$B$3,"",IF(ISBLANK(AF803),IF('Настройки'!$B$9="Нулевой спрос",0,""),IF(AF803&lt;0,IF('Настройки'!$B$10="Исключить","",IF('Настройки'!$B$10="Абсолютные значения",ABS(AF803),AF803)),AF803)))</x:f>
      </x:c>
      <x:c r="CJ803" s="50" t="str">
        <x:f>IF(28&gt;'Настройки'!$B$3,"",IF(ISBLANK(AG803),IF('Настройки'!$B$9="Нулевой спрос",0,""),IF(AG803&lt;0,IF('Настройки'!$B$10="Исключить","",IF('Настройки'!$B$10="Абсолютные значения",ABS(AG803),AG803)),AG803)))</x:f>
      </x:c>
      <x:c r="CK803" s="50" t="str">
        <x:f>IF(29&gt;'Настройки'!$B$3,"",IF(ISBLANK(AH803),IF('Настройки'!$B$9="Нулевой спрос",0,""),IF(AH803&lt;0,IF('Настройки'!$B$10="Исключить","",IF('Настройки'!$B$10="Абсолютные значения",ABS(AH803),AH803)),AH803)))</x:f>
      </x:c>
      <x:c r="CL803" s="50" t="str">
        <x:f>IF(30&gt;'Настройки'!$B$3,"",IF(ISBLANK(AI803),IF('Настройки'!$B$9="Нулевой спрос",0,""),IF(AI803&lt;0,IF('Настройки'!$B$10="Исключить","",IF('Настройки'!$B$10="Абсолютные значения",ABS(AI803),AI803)),AI803)))</x:f>
      </x:c>
      <x:c r="CM803" s="50" t="str">
        <x:f>IF(31&gt;'Настройки'!$B$3,"",IF(ISBLANK(AJ803),IF('Настройки'!$B$9="Нулевой спрос",0,""),IF(AJ803&lt;0,IF('Настройки'!$B$10="Исключить","",IF('Настройки'!$B$10="Абсолютные значения",ABS(AJ803),AJ803)),AJ803)))</x:f>
      </x:c>
      <x:c r="CN803" s="50" t="str">
        <x:f>IF(32&gt;'Настройки'!$B$3,"",IF(ISBLANK(AK803),IF('Настройки'!$B$9="Нулевой спрос",0,""),IF(AK803&lt;0,IF('Настройки'!$B$10="Исключить","",IF('Настройки'!$B$10="Абсолютные значения",ABS(AK803),AK803)),AK803)))</x:f>
      </x:c>
      <x:c r="CO803" s="50" t="str">
        <x:f>IF(33&gt;'Настройки'!$B$3,"",IF(ISBLANK(AL803),IF('Настройки'!$B$9="Нулевой спрос",0,""),IF(AL803&lt;0,IF('Настройки'!$B$10="Исключить","",IF('Настройки'!$B$10="Абсолютные значения",ABS(AL803),AL803)),AL803)))</x:f>
      </x:c>
      <x:c r="CP803" s="50" t="str">
        <x:f>IF(34&gt;'Настройки'!$B$3,"",IF(ISBLANK(AM803),IF('Настройки'!$B$9="Нулевой спрос",0,""),IF(AM803&lt;0,IF('Настройки'!$B$10="Исключить","",IF('Настройки'!$B$10="Абсолютные значения",ABS(AM803),AM803)),AM803)))</x:f>
      </x:c>
      <x:c r="CQ803" s="50" t="str">
        <x:f>IF(35&gt;'Настройки'!$B$3,"",IF(ISBLANK(AN803),IF('Настройки'!$B$9="Нулевой спрос",0,""),IF(AN803&lt;0,IF('Настройки'!$B$10="Исключить","",IF('Настройки'!$B$10="Абсолютные значения",ABS(AN803),AN803)),AN803)))</x:f>
      </x:c>
      <x:c r="CR803" s="50" t="str">
        <x:f>IF(36&gt;'Настройки'!$B$3,"",IF(ISBLANK(AO803),IF('Настройки'!$B$9="Нулевой спрос",0,""),IF(AO803&lt;0,IF('Настройки'!$B$10="Исключить","",IF('Настройки'!$B$10="Абсолютные значения",ABS(AO803),AO803)),AO803)))</x:f>
      </x:c>
      <x:c r="CS803" s="50" t="str">
        <x:f>IF(OR(1&gt;'Настройки'!$B$3,ISBLANK(BI803),BI803=0),"",BI803)</x:f>
      </x:c>
      <x:c r="CT803" s="50" t="str">
        <x:f>IF(OR(2&gt;'Настройки'!$B$3,ISBLANK(BJ803),BJ803=0),"",BJ803)</x:f>
      </x:c>
      <x:c r="CU803" s="50" t="str">
        <x:f>IF(OR(3&gt;'Настройки'!$B$3,ISBLANK(BK803),BK803=0),"",BK803)</x:f>
      </x:c>
      <x:c r="CV803" s="50" t="str">
        <x:f>IF(OR(4&gt;'Настройки'!$B$3,ISBLANK(BL803),BL803=0),"",BL803)</x:f>
      </x:c>
      <x:c r="CW803" s="50" t="str">
        <x:f>IF(OR(5&gt;'Настройки'!$B$3,ISBLANK(BM803),BM803=0),"",BM803)</x:f>
      </x:c>
      <x:c r="CX803" s="50" t="str">
        <x:f>IF(OR(6&gt;'Настройки'!$B$3,ISBLANK(BN803),BN803=0),"",BN803)</x:f>
      </x:c>
      <x:c r="CY803" s="50" t="str">
        <x:f>IF(OR(7&gt;'Настройки'!$B$3,ISBLANK(BO803),BO803=0),"",BO803)</x:f>
      </x:c>
      <x:c r="CZ803" s="50" t="str">
        <x:f>IF(OR(8&gt;'Настройки'!$B$3,ISBLANK(BP803),BP803=0),"",BP803)</x:f>
      </x:c>
      <x:c r="DA803" s="50" t="str">
        <x:f>IF(OR(9&gt;'Настройки'!$B$3,ISBLANK(BQ803),BQ803=0),"",BQ803)</x:f>
      </x:c>
      <x:c r="DB803" s="50" t="str">
        <x:f>IF(OR(10&gt;'Настройки'!$B$3,ISBLANK(BR803),BR803=0),"",BR803)</x:f>
      </x:c>
      <x:c r="DC803" s="50" t="str">
        <x:f>IF(OR(11&gt;'Настройки'!$B$3,ISBLANK(BS803),BS803=0),"",BS803)</x:f>
      </x:c>
      <x:c r="DD803" s="50" t="str">
        <x:f>IF(OR(12&gt;'Настройки'!$B$3,ISBLANK(BT803),BT803=0),"",BT803)</x:f>
      </x:c>
      <x:c r="DE803" s="50" t="str">
        <x:f>IF(OR(13&gt;'Настройки'!$B$3,ISBLANK(BU803),BU803=0),"",BU803)</x:f>
      </x:c>
      <x:c r="DF803" s="50" t="str">
        <x:f>IF(OR(14&gt;'Настройки'!$B$3,ISBLANK(BV803),BV803=0),"",BV803)</x:f>
      </x:c>
      <x:c r="DG803" s="50" t="str">
        <x:f>IF(OR(15&gt;'Настройки'!$B$3,ISBLANK(BW803),BW803=0),"",BW803)</x:f>
      </x:c>
      <x:c r="DH803" s="50" t="str">
        <x:f>IF(OR(16&gt;'Настройки'!$B$3,ISBLANK(BX803),BX803=0),"",BX803)</x:f>
      </x:c>
      <x:c r="DI803" s="50" t="str">
        <x:f>IF(OR(17&gt;'Настройки'!$B$3,ISBLANK(BY803),BY803=0),"",BY803)</x:f>
      </x:c>
      <x:c r="DJ803" s="50" t="str">
        <x:f>IF(OR(18&gt;'Настройки'!$B$3,ISBLANK(BZ803),BZ803=0),"",BZ803)</x:f>
      </x:c>
      <x:c r="DK803" s="50" t="str">
        <x:f>IF(OR(19&gt;'Настройки'!$B$3,ISBLANK(CA803),CA803=0),"",CA803)</x:f>
      </x:c>
      <x:c r="DL803" s="50" t="str">
        <x:f>IF(OR(20&gt;'Настройки'!$B$3,ISBLANK(CB803),CB803=0),"",CB803)</x:f>
      </x:c>
      <x:c r="DM803" s="50" t="str">
        <x:f>IF(OR(21&gt;'Настройки'!$B$3,ISBLANK(CC803),CC803=0),"",CC803)</x:f>
      </x:c>
      <x:c r="DN803" s="50" t="str">
        <x:f>IF(OR(22&gt;'Настройки'!$B$3,ISBLANK(CD803),CD803=0),"",CD803)</x:f>
      </x:c>
      <x:c r="DO803" s="50" t="str">
        <x:f>IF(OR(23&gt;'Настройки'!$B$3,ISBLANK(CE803),CE803=0),"",CE803)</x:f>
      </x:c>
      <x:c r="DP803" s="50" t="str">
        <x:f>IF(OR(24&gt;'Настройки'!$B$3,ISBLANK(CF803),CF803=0),"",CF803)</x:f>
      </x:c>
      <x:c r="DQ803" s="50" t="str">
        <x:f>IF(OR(25&gt;'Настройки'!$B$3,ISBLANK(CG803),CG803=0),"",CG803)</x:f>
      </x:c>
      <x:c r="DR803" s="50" t="str">
        <x:f>IF(OR(26&gt;'Настройки'!$B$3,ISBLANK(CH803),CH803=0),"",CH803)</x:f>
      </x:c>
      <x:c r="DS803" s="50" t="str">
        <x:f>IF(OR(27&gt;'Настройки'!$B$3,ISBLANK(CI803),CI803=0),"",CI803)</x:f>
      </x:c>
      <x:c r="DT803" s="50" t="str">
        <x:f>IF(OR(28&gt;'Настройки'!$B$3,ISBLANK(CJ803),CJ803=0),"",CJ803)</x:f>
      </x:c>
      <x:c r="DU803" s="50" t="str">
        <x:f>IF(OR(29&gt;'Настройки'!$B$3,ISBLANK(CK803),CK803=0),"",CK803)</x:f>
      </x:c>
      <x:c r="DV803" s="50" t="str">
        <x:f>IF(OR(30&gt;'Настройки'!$B$3,ISBLANK(CL803),CL803=0),"",CL803)</x:f>
      </x:c>
      <x:c r="DW803" s="50" t="str">
        <x:f>IF(OR(31&gt;'Настройки'!$B$3,ISBLANK(CM803),CM803=0),"",CM803)</x:f>
      </x:c>
      <x:c r="DX803" s="50" t="str">
        <x:f>IF(OR(32&gt;'Настройки'!$B$3,ISBLANK(CN803),CN803=0),"",CN803)</x:f>
      </x:c>
      <x:c r="DY803" s="50" t="str">
        <x:f>IF(OR(33&gt;'Настройки'!$B$3,ISBLANK(CO803),CO803=0),"",CO803)</x:f>
      </x:c>
      <x:c r="DZ803" s="50" t="str">
        <x:f>IF(OR(34&gt;'Настройки'!$B$3,ISBLANK(CP803),CP803=0),"",CP803)</x:f>
      </x:c>
      <x:c r="EA803" s="50" t="str">
        <x:f>IF(OR(35&gt;'Настройки'!$B$3,ISBLANK(CQ803),CQ803=0),"",CQ803)</x:f>
      </x:c>
      <x:c r="EB803" s="50" t="str">
        <x:f>IF(OR(36&gt;'Настройки'!$B$3,ISBLANK(CR803),CR803=0),"",CR803)</x:f>
      </x:c>
      <x:c r="EC803" s="50" t="str">
        <x:f>IF(A803="","",IF(OR(BB803="AZ",BB803="BZ"),10000+ROW(),IF(AZ803&gt;'Настройки'!$B$11,20000+ROW(),IF(BF803&lt;&gt;"Обычный",30000+ROW(),IF(AX803&lt;=0,40000+ROW(),"")))))</x:f>
      </x:c>
      <x:c r="ED803" s="50" t="str">
        <x:f>IF(EC803="","",COUNTIFS($EC$2:$EC$1001,"&gt;0",$EC$2:$EC$1001,"&lt;"&amp;EC803)+1)</x:f>
      </x:c>
    </x:row>
    <x:row r="804">
      <x:c r="A804" s="115"/>
      <x:c r="B804" s="115"/>
      <x:c r="C804" s="115"/>
      <x:c r="D804" s="118"/>
      <x:c r="E804" s="118"/>
      <x:c r="F804" s="118"/>
      <x:c r="G804" s="118"/>
      <x:c r="H804" s="118"/>
      <x:c r="I804" s="118"/>
      <x:c r="J804" s="118"/>
      <x:c r="K804" s="118"/>
      <x:c r="L804" s="118"/>
      <x:c r="M804" s="118"/>
      <x:c r="N804" s="118"/>
      <x:c r="O804" s="118"/>
      <x:c r="P804" s="118"/>
      <x:c r="Q804" s="118"/>
      <x:c r="R804" s="118"/>
      <x:c r="S804" s="118"/>
      <x:c r="T804" s="118"/>
      <x:c r="U804" s="118"/>
      <x:c r="V804" s="118"/>
      <x:c r="W804" s="118"/>
      <x:c r="X804" s="118"/>
      <x:c r="Y804" s="118"/>
      <x:c r="Z804" s="118"/>
      <x:c r="AA804" s="118"/>
      <x:c r="AB804" s="118"/>
      <x:c r="AC804" s="118"/>
      <x:c r="AD804" s="118"/>
      <x:c r="AE804" s="118"/>
      <x:c r="AF804" s="118"/>
      <x:c r="AG804" s="118"/>
      <x:c r="AH804" s="118"/>
      <x:c r="AI804" s="118"/>
      <x:c r="AJ804" s="118"/>
      <x:c r="AK804" s="118"/>
      <x:c r="AL804" s="118"/>
      <x:c r="AM804" s="118"/>
      <x:c r="AN804" s="118"/>
      <x:c r="AO804" s="118"/>
      <x:c r="AP804" s="115"/>
      <x:c r="AQ804" s="49" t="str">
        <x:f>IF(A804="","",COUNT(BI804:INDEX(BI804:CR804,1,'Настройки'!$B$3)))</x:f>
      </x:c>
      <x:c r="AR804" s="49" t="str">
        <x:f>IF(A804="","",SUM(BI804:INDEX(BI804:CR804,1,'Настройки'!$B$3)))</x:f>
      </x:c>
      <x:c r="AS804" s="58" t="str">
        <x:f>IF(A804="","",IF('Настройки'!$B$4="Стоимость потребления",AR804*D804,IF('Настройки'!$B$4="Количество",AR804,E804)))</x:f>
      </x:c>
      <x:c r="AT804" s="61" t="str">
        <x:f>IF(OR(A804="",AS804&lt;0,SUM($AS$2:$AS$1001)&lt;=0),"",AS804/SUM($AS$2:$AS$1001))</x:f>
      </x:c>
      <x:c r="AU804" s="61" t="str">
        <x:f>IF(OR(A804="",AS804&lt;0,SUM($AS$2:$AS$1001)&lt;=0),"",SUMIFS($AS$2:$AS$1001,$AS$2:$AS$1001,"&gt;"&amp;AS804)/SUM($AS$2:$AS$1001))</x:f>
      </x:c>
      <x:c r="AV804" s="61" t="str">
        <x:f>IF(OR(A804="",AS804&lt;0,SUM($AS$2:$AS$1001)&lt;=0),"",SUMIFS($AS$2:$AS$1001,$AS$2:$AS$1001,"&gt;="&amp;AS804)/SUM($AS$2:$AS$1001))</x:f>
      </x:c>
      <x:c r="AW804" s="49" t="str">
        <x:f>IF(A804="","",IF(SUM($AS$2:$AS$1001)&lt;=0,"Не определён",IF(AS804&lt;0,"Исключение",IF(AU804&lt;'Настройки'!$B$5,"A",IF(AU804&lt;'Настройки'!$B$6,"B","C")))))</x:f>
      </x:c>
      <x:c r="AX804" s="58" t="str">
        <x:f>IF(A804="","",IF(AQ804=0,"",AVERAGE(BI804:INDEX(BI804:CR804,1,'Настройки'!$B$3))))</x:f>
      </x:c>
      <x:c r="AY804" s="58" t="str">
        <x:f>IF(OR(A804="",AQ804=0),"",STDEVP(BI804:INDEX(BI804:CR804,1,'Настройки'!$B$3)))</x:f>
      </x:c>
      <x:c r="AZ804" s="61" t="str">
        <x:f>IF(OR(A804="",AQ804&lt;'Настройки'!$B$12,AX804&lt;=0,AND('Настройки'!$B$10="Блокировать",COUNTIF(F804:INDEX(F804:AO804,1,'Настройки'!$B$3),"&lt;0")&gt;0)),"",AY804/ABS(AX804))</x:f>
      </x:c>
      <x:c r="BA804" s="49" t="str">
        <x:f>IF(A804="","",IF(AND('Настройки'!$B$10="Блокировать",COUNTIF(F804:INDEX(F804:AO804,1,'Настройки'!$B$3),"&lt;0")&gt;0),"Не определён",IF(AQ804&lt;'Настройки'!$B$12,"Не определён",IF(AX804=0,"Нет спроса",IF(AX804&lt;0,"Не определён",IF(AZ804&lt;='Настройки'!$B$7,"X",IF(AZ804&lt;='Настройки'!$B$8,"Y","Z")))))))</x:f>
      </x:c>
      <x:c r="BB804" s="49" t="str">
        <x:f>IF(OR(A804="",LEN(AW804)&lt;&gt;1,LEN(BA804)&lt;&gt;1),"",AW804&amp;BA804)</x:f>
      </x:c>
      <x:c r="BC804" s="61" t="str">
        <x:f>IF(OR(A804="",AQ804=0),"",(COUNT(BI804:INDEX(BI804:CR804,1,'Настройки'!$B$3))-COUNT(CS804:INDEX(CS804:EB804,1,'Настройки'!$B$3)))/AQ804)</x:f>
      </x:c>
      <x:c r="BD804" s="64" t="str">
        <x:f>IF(OR(A804="",COUNT(CS804:INDEX(CS804:EB804,1,'Настройки'!$B$3))=0),"",AQ804/COUNT(CS804:INDEX(CS804:EB804,1,'Настройки'!$B$3)))</x:f>
      </x:c>
      <x:c r="BE804" s="64" t="str">
        <x:f>IF(OR(A804="",COUNT(CS804:INDEX(CS804:EB804,1,'Настройки'!$B$3))=0),"",IF(AVERAGE(CS804:INDEX(CS804:EB804,1,'Настройки'!$B$3))=0,"",(STDEVP(CS804:INDEX(CS804:EB804,1,'Настройки'!$B$3))/ABS(AVERAGE(CS804:INDEX(CS804:EB804,1,'Настройки'!$B$3))))^2))</x:f>
      </x:c>
      <x:c r="BF804" s="49" t="str">
        <x:f>IF(A804="","",IF(AQ804&lt;3,"Недостаточно",IF(AQ804&lt;6,"Предварительный","Обычный")))</x:f>
      </x:c>
      <x:c r="BG804" s="49" t="str">
        <x:f>IF(A804="","",IF(COUNTIF(F804:INDEX(F804:AO804,1,'Настройки'!$B$3),"&lt;0")&gt;0,IF('Настройки'!$B$10="Блокировать","Отрицательный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"),"")&amp;IF(AQ804&lt;3,"Недостаточно истории. ",IF(AQ804&lt;6,"Предварительная классификация. ",""))&amp;IF(AX804=0,"Нет спроса за горизонт. ","")&amp;IF(AZ804&gt;'Настройки'!$B$11,"Экстремальная вариативность. ",""))</x:f>
      </x:c>
      <x:c r="BH804" s="49" t="str">
        <x:f>IF(A804="","",IFERROR(VLOOKUP(BB804,'Настройки'!$D$3:$E$11,2,FALSE),"Сначала проверьте исходные данные и историю спроса.")&amp;" Уточните срок поставки, MOQ и критичность.")</x:f>
      </x:c>
      <x:c r="BI804" s="50" t="str">
        <x:f>IF(1&gt;'Настройки'!$B$3,"",IF(ISBLANK(F804),IF('Настройки'!$B$9="Нулевой спрос",0,""),IF(F804&lt;0,IF('Настройки'!$B$10="Исключить","",IF('Настройки'!$B$10="Абсолютные значения",ABS(F804),F804)),F804)))</x:f>
      </x:c>
      <x:c r="BJ804" s="50" t="str">
        <x:f>IF(2&gt;'Настройки'!$B$3,"",IF(ISBLANK(G804),IF('Настройки'!$B$9="Нулевой спрос",0,""),IF(G804&lt;0,IF('Настройки'!$B$10="Исключить","",IF('Настройки'!$B$10="Абсолютные значения",ABS(G804),G804)),G804)))</x:f>
      </x:c>
      <x:c r="BK804" s="50" t="str">
        <x:f>IF(3&gt;'Настройки'!$B$3,"",IF(ISBLANK(H804),IF('Настройки'!$B$9="Нулевой спрос",0,""),IF(H804&lt;0,IF('Настройки'!$B$10="Исключить","",IF('Настройки'!$B$10="Абсолютные значения",ABS(H804),H804)),H804)))</x:f>
      </x:c>
      <x:c r="BL804" s="50" t="str">
        <x:f>IF(4&gt;'Настройки'!$B$3,"",IF(ISBLANK(I804),IF('Настройки'!$B$9="Нулевой спрос",0,""),IF(I804&lt;0,IF('Настройки'!$B$10="Исключить","",IF('Настройки'!$B$10="Абсолютные значения",ABS(I804),I804)),I804)))</x:f>
      </x:c>
      <x:c r="BM804" s="50" t="str">
        <x:f>IF(5&gt;'Настройки'!$B$3,"",IF(ISBLANK(J804),IF('Настройки'!$B$9="Нулевой спрос",0,""),IF(J804&lt;0,IF('Настройки'!$B$10="Исключить","",IF('Настройки'!$B$10="Абсолютные значения",ABS(J804),J804)),J804)))</x:f>
      </x:c>
      <x:c r="BN804" s="50" t="str">
        <x:f>IF(6&gt;'Настройки'!$B$3,"",IF(ISBLANK(K804),IF('Настройки'!$B$9="Нулевой спрос",0,""),IF(K804&lt;0,IF('Настройки'!$B$10="Исключить","",IF('Настройки'!$B$10="Абсолютные значения",ABS(K804),K804)),K804)))</x:f>
      </x:c>
      <x:c r="BO804" s="50" t="str">
        <x:f>IF(7&gt;'Настройки'!$B$3,"",IF(ISBLANK(L804),IF('Настройки'!$B$9="Нулевой спрос",0,""),IF(L804&lt;0,IF('Настройки'!$B$10="Исключить","",IF('Настройки'!$B$10="Абсолютные значения",ABS(L804),L804)),L804)))</x:f>
      </x:c>
      <x:c r="BP804" s="50" t="str">
        <x:f>IF(8&gt;'Настройки'!$B$3,"",IF(ISBLANK(M804),IF('Настройки'!$B$9="Нулевой спрос",0,""),IF(M804&lt;0,IF('Настройки'!$B$10="Исключить","",IF('Настройки'!$B$10="Абсолютные значения",ABS(M804),M804)),M804)))</x:f>
      </x:c>
      <x:c r="BQ804" s="50" t="str">
        <x:f>IF(9&gt;'Настройки'!$B$3,"",IF(ISBLANK(N804),IF('Настройки'!$B$9="Нулевой спрос",0,""),IF(N804&lt;0,IF('Настройки'!$B$10="Исключить","",IF('Настройки'!$B$10="Абсолютные значения",ABS(N804),N804)),N804)))</x:f>
      </x:c>
      <x:c r="BR804" s="50" t="str">
        <x:f>IF(10&gt;'Настройки'!$B$3,"",IF(ISBLANK(O804),IF('Настройки'!$B$9="Нулевой спрос",0,""),IF(O804&lt;0,IF('Настройки'!$B$10="Исключить","",IF('Настройки'!$B$10="Абсолютные значения",ABS(O804),O804)),O804)))</x:f>
      </x:c>
      <x:c r="BS804" s="50" t="str">
        <x:f>IF(11&gt;'Настройки'!$B$3,"",IF(ISBLANK(P804),IF('Настройки'!$B$9="Нулевой спрос",0,""),IF(P804&lt;0,IF('Настройки'!$B$10="Исключить","",IF('Настройки'!$B$10="Абсолютные значения",ABS(P804),P804)),P804)))</x:f>
      </x:c>
      <x:c r="BT804" s="50" t="str">
        <x:f>IF(12&gt;'Настройки'!$B$3,"",IF(ISBLANK(Q804),IF('Настройки'!$B$9="Нулевой спрос",0,""),IF(Q804&lt;0,IF('Настройки'!$B$10="Исключить","",IF('Настройки'!$B$10="Абсолютные значения",ABS(Q804),Q804)),Q804)))</x:f>
      </x:c>
      <x:c r="BU804" s="50" t="str">
        <x:f>IF(13&gt;'Настройки'!$B$3,"",IF(ISBLANK(R804),IF('Настройки'!$B$9="Нулевой спрос",0,""),IF(R804&lt;0,IF('Настройки'!$B$10="Исключить","",IF('Настройки'!$B$10="Абсолютные значения",ABS(R804),R804)),R804)))</x:f>
      </x:c>
      <x:c r="BV804" s="50" t="str">
        <x:f>IF(14&gt;'Настройки'!$B$3,"",IF(ISBLANK(S804),IF('Настройки'!$B$9="Нулевой спрос",0,""),IF(S804&lt;0,IF('Настройки'!$B$10="Исключить","",IF('Настройки'!$B$10="Абсолютные значения",ABS(S804),S804)),S804)))</x:f>
      </x:c>
      <x:c r="BW804" s="50" t="str">
        <x:f>IF(15&gt;'Настройки'!$B$3,"",IF(ISBLANK(T804),IF('Настройки'!$B$9="Нулевой спрос",0,""),IF(T804&lt;0,IF('Настройки'!$B$10="Исключить","",IF('Настройки'!$B$10="Абсолютные значения",ABS(T804),T804)),T804)))</x:f>
      </x:c>
      <x:c r="BX804" s="50" t="str">
        <x:f>IF(16&gt;'Настройки'!$B$3,"",IF(ISBLANK(U804),IF('Настройки'!$B$9="Нулевой спрос",0,""),IF(U804&lt;0,IF('Настройки'!$B$10="Исключить","",IF('Настройки'!$B$10="Абсолютные значения",ABS(U804),U804)),U804)))</x:f>
      </x:c>
      <x:c r="BY804" s="50" t="str">
        <x:f>IF(17&gt;'Настройки'!$B$3,"",IF(ISBLANK(V804),IF('Настройки'!$B$9="Нулевой спрос",0,""),IF(V804&lt;0,IF('Настройки'!$B$10="Исключить","",IF('Настройки'!$B$10="Абсолютные значения",ABS(V804),V804)),V804)))</x:f>
      </x:c>
      <x:c r="BZ804" s="50" t="str">
        <x:f>IF(18&gt;'Настройки'!$B$3,"",IF(ISBLANK(W804),IF('Настройки'!$B$9="Нулевой спрос",0,""),IF(W804&lt;0,IF('Настройки'!$B$10="Исключить","",IF('Настройки'!$B$10="Абсолютные значения",ABS(W804),W804)),W804)))</x:f>
      </x:c>
      <x:c r="CA804" s="50" t="str">
        <x:f>IF(19&gt;'Настройки'!$B$3,"",IF(ISBLANK(X804),IF('Настройки'!$B$9="Нулевой спрос",0,""),IF(X804&lt;0,IF('Настройки'!$B$10="Исключить","",IF('Настройки'!$B$10="Абсолютные значения",ABS(X804),X804)),X804)))</x:f>
      </x:c>
      <x:c r="CB804" s="50" t="str">
        <x:f>IF(20&gt;'Настройки'!$B$3,"",IF(ISBLANK(Y804),IF('Настройки'!$B$9="Нулевой спрос",0,""),IF(Y804&lt;0,IF('Настройки'!$B$10="Исключить","",IF('Настройки'!$B$10="Абсолютные значения",ABS(Y804),Y804)),Y804)))</x:f>
      </x:c>
      <x:c r="CC804" s="50" t="str">
        <x:f>IF(21&gt;'Настройки'!$B$3,"",IF(ISBLANK(Z804),IF('Настройки'!$B$9="Нулевой спрос",0,""),IF(Z804&lt;0,IF('Настройки'!$B$10="Исключить","",IF('Настройки'!$B$10="Абсолютные значения",ABS(Z804),Z804)),Z804)))</x:f>
      </x:c>
      <x:c r="CD804" s="50" t="str">
        <x:f>IF(22&gt;'Настройки'!$B$3,"",IF(ISBLANK(AA804),IF('Настройки'!$B$9="Нулевой спрос",0,""),IF(AA804&lt;0,IF('Настройки'!$B$10="Исключить","",IF('Настройки'!$B$10="Абсолютные значения",ABS(AA804),AA804)),AA804)))</x:f>
      </x:c>
      <x:c r="CE804" s="50" t="str">
        <x:f>IF(23&gt;'Настройки'!$B$3,"",IF(ISBLANK(AB804),IF('Настройки'!$B$9="Нулевой спрос",0,""),IF(AB804&lt;0,IF('Настройки'!$B$10="Исключить","",IF('Настройки'!$B$10="Абсолютные значения",ABS(AB804),AB804)),AB804)))</x:f>
      </x:c>
      <x:c r="CF804" s="50" t="str">
        <x:f>IF(24&gt;'Настройки'!$B$3,"",IF(ISBLANK(AC804),IF('Настройки'!$B$9="Нулевой спрос",0,""),IF(AC804&lt;0,IF('Настройки'!$B$10="Исключить","",IF('Настройки'!$B$10="Абсолютные значения",ABS(AC804),AC804)),AC804)))</x:f>
      </x:c>
      <x:c r="CG804" s="50" t="str">
        <x:f>IF(25&gt;'Настройки'!$B$3,"",IF(ISBLANK(AD804),IF('Настройки'!$B$9="Нулевой спрос",0,""),IF(AD804&lt;0,IF('Настройки'!$B$10="Исключить","",IF('Настройки'!$B$10="Абсолютные значения",ABS(AD804),AD804)),AD804)))</x:f>
      </x:c>
      <x:c r="CH804" s="50" t="str">
        <x:f>IF(26&gt;'Настройки'!$B$3,"",IF(ISBLANK(AE804),IF('Настройки'!$B$9="Нулевой спрос",0,""),IF(AE804&lt;0,IF('Настройки'!$B$10="Исключить","",IF('Настройки'!$B$10="Абсолютные значения",ABS(AE804),AE804)),AE804)))</x:f>
      </x:c>
      <x:c r="CI804" s="50" t="str">
        <x:f>IF(27&gt;'Настройки'!$B$3,"",IF(ISBLANK(AF804),IF('Настройки'!$B$9="Нулевой спрос",0,""),IF(AF804&lt;0,IF('Настройки'!$B$10="Исключить","",IF('Настройки'!$B$10="Абсолютные значения",ABS(AF804),AF804)),AF804)))</x:f>
      </x:c>
      <x:c r="CJ804" s="50" t="str">
        <x:f>IF(28&gt;'Настройки'!$B$3,"",IF(ISBLANK(AG804),IF('Настройки'!$B$9="Нулевой спрос",0,""),IF(AG804&lt;0,IF('Настройки'!$B$10="Исключить","",IF('Настройки'!$B$10="Абсолютные значения",ABS(AG804),AG804)),AG804)))</x:f>
      </x:c>
      <x:c r="CK804" s="50" t="str">
        <x:f>IF(29&gt;'Настройки'!$B$3,"",IF(ISBLANK(AH804),IF('Настройки'!$B$9="Нулевой спрос",0,""),IF(AH804&lt;0,IF('Настройки'!$B$10="Исключить","",IF('Настройки'!$B$10="Абсолютные значения",ABS(AH804),AH804)),AH804)))</x:f>
      </x:c>
      <x:c r="CL804" s="50" t="str">
        <x:f>IF(30&gt;'Настройки'!$B$3,"",IF(ISBLANK(AI804),IF('Настройки'!$B$9="Нулевой спрос",0,""),IF(AI804&lt;0,IF('Настройки'!$B$10="Исключить","",IF('Настройки'!$B$10="Абсолютные значения",ABS(AI804),AI804)),AI804)))</x:f>
      </x:c>
      <x:c r="CM804" s="50" t="str">
        <x:f>IF(31&gt;'Настройки'!$B$3,"",IF(ISBLANK(AJ804),IF('Настройки'!$B$9="Нулевой спрос",0,""),IF(AJ804&lt;0,IF('Настройки'!$B$10="Исключить","",IF('Настройки'!$B$10="Абсолютные значения",ABS(AJ804),AJ804)),AJ804)))</x:f>
      </x:c>
      <x:c r="CN804" s="50" t="str">
        <x:f>IF(32&gt;'Настройки'!$B$3,"",IF(ISBLANK(AK804),IF('Настройки'!$B$9="Нулевой спрос",0,""),IF(AK804&lt;0,IF('Настройки'!$B$10="Исключить","",IF('Настройки'!$B$10="Абсолютные значения",ABS(AK804),AK804)),AK804)))</x:f>
      </x:c>
      <x:c r="CO804" s="50" t="str">
        <x:f>IF(33&gt;'Настройки'!$B$3,"",IF(ISBLANK(AL804),IF('Настройки'!$B$9="Нулевой спрос",0,""),IF(AL804&lt;0,IF('Настройки'!$B$10="Исключить","",IF('Настройки'!$B$10="Абсолютные значения",ABS(AL804),AL804)),AL804)))</x:f>
      </x:c>
      <x:c r="CP804" s="50" t="str">
        <x:f>IF(34&gt;'Настройки'!$B$3,"",IF(ISBLANK(AM804),IF('Настройки'!$B$9="Нулевой спрос",0,""),IF(AM804&lt;0,IF('Настройки'!$B$10="Исключить","",IF('Настройки'!$B$10="Абсолютные значения",ABS(AM804),AM804)),AM804)))</x:f>
      </x:c>
      <x:c r="CQ804" s="50" t="str">
        <x:f>IF(35&gt;'Настройки'!$B$3,"",IF(ISBLANK(AN804),IF('Настройки'!$B$9="Нулевой спрос",0,""),IF(AN804&lt;0,IF('Настройки'!$B$10="Исключить","",IF('Настройки'!$B$10="Абсолютные значения",ABS(AN804),AN804)),AN804)))</x:f>
      </x:c>
      <x:c r="CR804" s="50" t="str">
        <x:f>IF(36&gt;'Настройки'!$B$3,"",IF(ISBLANK(AO804),IF('Настройки'!$B$9="Нулевой спрос",0,""),IF(AO804&lt;0,IF('Настройки'!$B$10="Исключить","",IF('Настройки'!$B$10="Абсолютные значения",ABS(AO804),AO804)),AO804)))</x:f>
      </x:c>
      <x:c r="CS804" s="50" t="str">
        <x:f>IF(OR(1&gt;'Настройки'!$B$3,ISBLANK(BI804),BI804=0),"",BI804)</x:f>
      </x:c>
      <x:c r="CT804" s="50" t="str">
        <x:f>IF(OR(2&gt;'Настройки'!$B$3,ISBLANK(BJ804),BJ804=0),"",BJ804)</x:f>
      </x:c>
      <x:c r="CU804" s="50" t="str">
        <x:f>IF(OR(3&gt;'Настройки'!$B$3,ISBLANK(BK804),BK804=0),"",BK804)</x:f>
      </x:c>
      <x:c r="CV804" s="50" t="str">
        <x:f>IF(OR(4&gt;'Настройки'!$B$3,ISBLANK(BL804),BL804=0),"",BL804)</x:f>
      </x:c>
      <x:c r="CW804" s="50" t="str">
        <x:f>IF(OR(5&gt;'Настройки'!$B$3,ISBLANK(BM804),BM804=0),"",BM804)</x:f>
      </x:c>
      <x:c r="CX804" s="50" t="str">
        <x:f>IF(OR(6&gt;'Настройки'!$B$3,ISBLANK(BN804),BN804=0),"",BN804)</x:f>
      </x:c>
      <x:c r="CY804" s="50" t="str">
        <x:f>IF(OR(7&gt;'Настройки'!$B$3,ISBLANK(BO804),BO804=0),"",BO804)</x:f>
      </x:c>
      <x:c r="CZ804" s="50" t="str">
        <x:f>IF(OR(8&gt;'Настройки'!$B$3,ISBLANK(BP804),BP804=0),"",BP804)</x:f>
      </x:c>
      <x:c r="DA804" s="50" t="str">
        <x:f>IF(OR(9&gt;'Настройки'!$B$3,ISBLANK(BQ804),BQ804=0),"",BQ804)</x:f>
      </x:c>
      <x:c r="DB804" s="50" t="str">
        <x:f>IF(OR(10&gt;'Настройки'!$B$3,ISBLANK(BR804),BR804=0),"",BR804)</x:f>
      </x:c>
      <x:c r="DC804" s="50" t="str">
        <x:f>IF(OR(11&gt;'Настройки'!$B$3,ISBLANK(BS804),BS804=0),"",BS804)</x:f>
      </x:c>
      <x:c r="DD804" s="50" t="str">
        <x:f>IF(OR(12&gt;'Настройки'!$B$3,ISBLANK(BT804),BT804=0),"",BT804)</x:f>
      </x:c>
      <x:c r="DE804" s="50" t="str">
        <x:f>IF(OR(13&gt;'Настройки'!$B$3,ISBLANK(BU804),BU804=0),"",BU804)</x:f>
      </x:c>
      <x:c r="DF804" s="50" t="str">
        <x:f>IF(OR(14&gt;'Настройки'!$B$3,ISBLANK(BV804),BV804=0),"",BV804)</x:f>
      </x:c>
      <x:c r="DG804" s="50" t="str">
        <x:f>IF(OR(15&gt;'Настройки'!$B$3,ISBLANK(BW804),BW804=0),"",BW804)</x:f>
      </x:c>
      <x:c r="DH804" s="50" t="str">
        <x:f>IF(OR(16&gt;'Настройки'!$B$3,ISBLANK(BX804),BX804=0),"",BX804)</x:f>
      </x:c>
      <x:c r="DI804" s="50" t="str">
        <x:f>IF(OR(17&gt;'Настройки'!$B$3,ISBLANK(BY804),BY804=0),"",BY804)</x:f>
      </x:c>
      <x:c r="DJ804" s="50" t="str">
        <x:f>IF(OR(18&gt;'Настройки'!$B$3,ISBLANK(BZ804),BZ804=0),"",BZ804)</x:f>
      </x:c>
      <x:c r="DK804" s="50" t="str">
        <x:f>IF(OR(19&gt;'Настройки'!$B$3,ISBLANK(CA804),CA804=0),"",CA804)</x:f>
      </x:c>
      <x:c r="DL804" s="50" t="str">
        <x:f>IF(OR(20&gt;'Настройки'!$B$3,ISBLANK(CB804),CB804=0),"",CB804)</x:f>
      </x:c>
      <x:c r="DM804" s="50" t="str">
        <x:f>IF(OR(21&gt;'Настройки'!$B$3,ISBLANK(CC804),CC804=0),"",CC804)</x:f>
      </x:c>
      <x:c r="DN804" s="50" t="str">
        <x:f>IF(OR(22&gt;'Настройки'!$B$3,ISBLANK(CD804),CD804=0),"",CD804)</x:f>
      </x:c>
      <x:c r="DO804" s="50" t="str">
        <x:f>IF(OR(23&gt;'Настройки'!$B$3,ISBLANK(CE804),CE804=0),"",CE804)</x:f>
      </x:c>
      <x:c r="DP804" s="50" t="str">
        <x:f>IF(OR(24&gt;'Настройки'!$B$3,ISBLANK(CF804),CF804=0),"",CF804)</x:f>
      </x:c>
      <x:c r="DQ804" s="50" t="str">
        <x:f>IF(OR(25&gt;'Настройки'!$B$3,ISBLANK(CG804),CG804=0),"",CG804)</x:f>
      </x:c>
      <x:c r="DR804" s="50" t="str">
        <x:f>IF(OR(26&gt;'Настройки'!$B$3,ISBLANK(CH804),CH804=0),"",CH804)</x:f>
      </x:c>
      <x:c r="DS804" s="50" t="str">
        <x:f>IF(OR(27&gt;'Настройки'!$B$3,ISBLANK(CI804),CI804=0),"",CI804)</x:f>
      </x:c>
      <x:c r="DT804" s="50" t="str">
        <x:f>IF(OR(28&gt;'Настройки'!$B$3,ISBLANK(CJ804),CJ804=0),"",CJ804)</x:f>
      </x:c>
      <x:c r="DU804" s="50" t="str">
        <x:f>IF(OR(29&gt;'Настройки'!$B$3,ISBLANK(CK804),CK804=0),"",CK804)</x:f>
      </x:c>
      <x:c r="DV804" s="50" t="str">
        <x:f>IF(OR(30&gt;'Настройки'!$B$3,ISBLANK(CL804),CL804=0),"",CL804)</x:f>
      </x:c>
      <x:c r="DW804" s="50" t="str">
        <x:f>IF(OR(31&gt;'Настройки'!$B$3,ISBLANK(CM804),CM804=0),"",CM804)</x:f>
      </x:c>
      <x:c r="DX804" s="50" t="str">
        <x:f>IF(OR(32&gt;'Настройки'!$B$3,ISBLANK(CN804),CN804=0),"",CN804)</x:f>
      </x:c>
      <x:c r="DY804" s="50" t="str">
        <x:f>IF(OR(33&gt;'Настройки'!$B$3,ISBLANK(CO804),CO804=0),"",CO804)</x:f>
      </x:c>
      <x:c r="DZ804" s="50" t="str">
        <x:f>IF(OR(34&gt;'Настройки'!$B$3,ISBLANK(CP804),CP804=0),"",CP804)</x:f>
      </x:c>
      <x:c r="EA804" s="50" t="str">
        <x:f>IF(OR(35&gt;'Настройки'!$B$3,ISBLANK(CQ804),CQ804=0),"",CQ804)</x:f>
      </x:c>
      <x:c r="EB804" s="50" t="str">
        <x:f>IF(OR(36&gt;'Настройки'!$B$3,ISBLANK(CR804),CR804=0),"",CR804)</x:f>
      </x:c>
      <x:c r="EC804" s="50" t="str">
        <x:f>IF(A804="","",IF(OR(BB804="AZ",BB804="BZ"),10000+ROW(),IF(AZ804&gt;'Настройки'!$B$11,20000+ROW(),IF(BF804&lt;&gt;"Обычный",30000+ROW(),IF(AX804&lt;=0,40000+ROW(),"")))))</x:f>
      </x:c>
      <x:c r="ED804" s="50" t="str">
        <x:f>IF(EC804="","",COUNTIFS($EC$2:$EC$1001,"&gt;0",$EC$2:$EC$1001,"&lt;"&amp;EC804)+1)</x:f>
      </x:c>
    </x:row>
    <x:row r="805">
      <x:c r="A805" s="115"/>
      <x:c r="B805" s="115"/>
      <x:c r="C805" s="115"/>
      <x:c r="D805" s="118"/>
      <x:c r="E805" s="118"/>
      <x:c r="F805" s="118"/>
      <x:c r="G805" s="118"/>
      <x:c r="H805" s="118"/>
      <x:c r="I805" s="118"/>
      <x:c r="J805" s="118"/>
      <x:c r="K805" s="118"/>
      <x:c r="L805" s="118"/>
      <x:c r="M805" s="118"/>
      <x:c r="N805" s="118"/>
      <x:c r="O805" s="118"/>
      <x:c r="P805" s="118"/>
      <x:c r="Q805" s="118"/>
      <x:c r="R805" s="118"/>
      <x:c r="S805" s="118"/>
      <x:c r="T805" s="118"/>
      <x:c r="U805" s="118"/>
      <x:c r="V805" s="118"/>
      <x:c r="W805" s="118"/>
      <x:c r="X805" s="118"/>
      <x:c r="Y805" s="118"/>
      <x:c r="Z805" s="118"/>
      <x:c r="AA805" s="118"/>
      <x:c r="AB805" s="118"/>
      <x:c r="AC805" s="118"/>
      <x:c r="AD805" s="118"/>
      <x:c r="AE805" s="118"/>
      <x:c r="AF805" s="118"/>
      <x:c r="AG805" s="118"/>
      <x:c r="AH805" s="118"/>
      <x:c r="AI805" s="118"/>
      <x:c r="AJ805" s="118"/>
      <x:c r="AK805" s="118"/>
      <x:c r="AL805" s="118"/>
      <x:c r="AM805" s="118"/>
      <x:c r="AN805" s="118"/>
      <x:c r="AO805" s="118"/>
      <x:c r="AP805" s="115"/>
      <x:c r="AQ805" s="49" t="str">
        <x:f>IF(A805="","",COUNT(BI805:INDEX(BI805:CR805,1,'Настройки'!$B$3)))</x:f>
      </x:c>
      <x:c r="AR805" s="49" t="str">
        <x:f>IF(A805="","",SUM(BI805:INDEX(BI805:CR805,1,'Настройки'!$B$3)))</x:f>
      </x:c>
      <x:c r="AS805" s="58" t="str">
        <x:f>IF(A805="","",IF('Настройки'!$B$4="Стоимость потребления",AR805*D805,IF('Настройки'!$B$4="Количество",AR805,E805)))</x:f>
      </x:c>
      <x:c r="AT805" s="61" t="str">
        <x:f>IF(OR(A805="",AS805&lt;0,SUM($AS$2:$AS$1001)&lt;=0),"",AS805/SUM($AS$2:$AS$1001))</x:f>
      </x:c>
      <x:c r="AU805" s="61" t="str">
        <x:f>IF(OR(A805="",AS805&lt;0,SUM($AS$2:$AS$1001)&lt;=0),"",SUMIFS($AS$2:$AS$1001,$AS$2:$AS$1001,"&gt;"&amp;AS805)/SUM($AS$2:$AS$1001))</x:f>
      </x:c>
      <x:c r="AV805" s="61" t="str">
        <x:f>IF(OR(A805="",AS805&lt;0,SUM($AS$2:$AS$1001)&lt;=0),"",SUMIFS($AS$2:$AS$1001,$AS$2:$AS$1001,"&gt;="&amp;AS805)/SUM($AS$2:$AS$1001))</x:f>
      </x:c>
      <x:c r="AW805" s="49" t="str">
        <x:f>IF(A805="","",IF(SUM($AS$2:$AS$1001)&lt;=0,"Не определён",IF(AS805&lt;0,"Исключение",IF(AU805&lt;'Настройки'!$B$5,"A",IF(AU805&lt;'Настройки'!$B$6,"B","C")))))</x:f>
      </x:c>
      <x:c r="AX805" s="58" t="str">
        <x:f>IF(A805="","",IF(AQ805=0,"",AVERAGE(BI805:INDEX(BI805:CR805,1,'Настройки'!$B$3))))</x:f>
      </x:c>
      <x:c r="AY805" s="58" t="str">
        <x:f>IF(OR(A805="",AQ805=0),"",STDEVP(BI805:INDEX(BI805:CR805,1,'Настройки'!$B$3)))</x:f>
      </x:c>
      <x:c r="AZ805" s="61" t="str">
        <x:f>IF(OR(A805="",AQ805&lt;'Настройки'!$B$12,AX805&lt;=0,AND('Настройки'!$B$10="Блокировать",COUNTIF(F805:INDEX(F805:AO805,1,'Настройки'!$B$3),"&lt;0")&gt;0)),"",AY805/ABS(AX805))</x:f>
      </x:c>
      <x:c r="BA805" s="49" t="str">
        <x:f>IF(A805="","",IF(AND('Настройки'!$B$10="Блокировать",COUNTIF(F805:INDEX(F805:AO805,1,'Настройки'!$B$3),"&lt;0")&gt;0),"Не определён",IF(AQ805&lt;'Настройки'!$B$12,"Не определён",IF(AX805=0,"Нет спроса",IF(AX805&lt;0,"Не определён",IF(AZ805&lt;='Настройки'!$B$7,"X",IF(AZ805&lt;='Настройки'!$B$8,"Y","Z")))))))</x:f>
      </x:c>
      <x:c r="BB805" s="49" t="str">
        <x:f>IF(OR(A805="",LEN(AW805)&lt;&gt;1,LEN(BA805)&lt;&gt;1),"",AW805&amp;BA805)</x:f>
      </x:c>
      <x:c r="BC805" s="61" t="str">
        <x:f>IF(OR(A805="",AQ805=0),"",(COUNT(BI805:INDEX(BI805:CR805,1,'Настройки'!$B$3))-COUNT(CS805:INDEX(CS805:EB805,1,'Настройки'!$B$3)))/AQ805)</x:f>
      </x:c>
      <x:c r="BD805" s="64" t="str">
        <x:f>IF(OR(A805="",COUNT(CS805:INDEX(CS805:EB805,1,'Настройки'!$B$3))=0),"",AQ805/COUNT(CS805:INDEX(CS805:EB805,1,'Настройки'!$B$3)))</x:f>
      </x:c>
      <x:c r="BE805" s="64" t="str">
        <x:f>IF(OR(A805="",COUNT(CS805:INDEX(CS805:EB805,1,'Настройки'!$B$3))=0),"",IF(AVERAGE(CS805:INDEX(CS805:EB805,1,'Настройки'!$B$3))=0,"",(STDEVP(CS805:INDEX(CS805:EB805,1,'Настройки'!$B$3))/ABS(AVERAGE(CS805:INDEX(CS805:EB805,1,'Настройки'!$B$3))))^2))</x:f>
      </x:c>
      <x:c r="BF805" s="49" t="str">
        <x:f>IF(A805="","",IF(AQ805&lt;3,"Недостаточно",IF(AQ805&lt;6,"Предварительный","Обычный")))</x:f>
      </x:c>
      <x:c r="BG805" s="49" t="str">
        <x:f>IF(A805="","",IF(COUNTIF(F805:INDEX(F805:AO805,1,'Настройки'!$B$3),"&lt;0")&gt;0,IF('Настройки'!$B$10="Блокировать","Отрицательный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"),"")&amp;IF(AQ805&lt;3,"Недостаточно истории. ",IF(AQ805&lt;6,"Предварительная классификация. ",""))&amp;IF(AX805=0,"Нет спроса за горизонт. ","")&amp;IF(AZ805&gt;'Настройки'!$B$11,"Экстремальная вариативность. ",""))</x:f>
      </x:c>
      <x:c r="BH805" s="49" t="str">
        <x:f>IF(A805="","",IFERROR(VLOOKUP(BB805,'Настройки'!$D$3:$E$11,2,FALSE),"Сначала проверьте исходные данные и историю спроса.")&amp;" Уточните срок поставки, MOQ и критичность.")</x:f>
      </x:c>
      <x:c r="BI805" s="50" t="str">
        <x:f>IF(1&gt;'Настройки'!$B$3,"",IF(ISBLANK(F805),IF('Настройки'!$B$9="Нулевой спрос",0,""),IF(F805&lt;0,IF('Настройки'!$B$10="Исключить","",IF('Настройки'!$B$10="Абсолютные значения",ABS(F805),F805)),F805)))</x:f>
      </x:c>
      <x:c r="BJ805" s="50" t="str">
        <x:f>IF(2&gt;'Настройки'!$B$3,"",IF(ISBLANK(G805),IF('Настройки'!$B$9="Нулевой спрос",0,""),IF(G805&lt;0,IF('Настройки'!$B$10="Исключить","",IF('Настройки'!$B$10="Абсолютные значения",ABS(G805),G805)),G805)))</x:f>
      </x:c>
      <x:c r="BK805" s="50" t="str">
        <x:f>IF(3&gt;'Настройки'!$B$3,"",IF(ISBLANK(H805),IF('Настройки'!$B$9="Нулевой спрос",0,""),IF(H805&lt;0,IF('Настройки'!$B$10="Исключить","",IF('Настройки'!$B$10="Абсолютные значения",ABS(H805),H805)),H805)))</x:f>
      </x:c>
      <x:c r="BL805" s="50" t="str">
        <x:f>IF(4&gt;'Настройки'!$B$3,"",IF(ISBLANK(I805),IF('Настройки'!$B$9="Нулевой спрос",0,""),IF(I805&lt;0,IF('Настройки'!$B$10="Исключить","",IF('Настройки'!$B$10="Абсолютные значения",ABS(I805),I805)),I805)))</x:f>
      </x:c>
      <x:c r="BM805" s="50" t="str">
        <x:f>IF(5&gt;'Настройки'!$B$3,"",IF(ISBLANK(J805),IF('Настройки'!$B$9="Нулевой спрос",0,""),IF(J805&lt;0,IF('Настройки'!$B$10="Исключить","",IF('Настройки'!$B$10="Абсолютные значения",ABS(J805),J805)),J805)))</x:f>
      </x:c>
      <x:c r="BN805" s="50" t="str">
        <x:f>IF(6&gt;'Настройки'!$B$3,"",IF(ISBLANK(K805),IF('Настройки'!$B$9="Нулевой спрос",0,""),IF(K805&lt;0,IF('Настройки'!$B$10="Исключить","",IF('Настройки'!$B$10="Абсолютные значения",ABS(K805),K805)),K805)))</x:f>
      </x:c>
      <x:c r="BO805" s="50" t="str">
        <x:f>IF(7&gt;'Настройки'!$B$3,"",IF(ISBLANK(L805),IF('Настройки'!$B$9="Нулевой спрос",0,""),IF(L805&lt;0,IF('Настройки'!$B$10="Исключить","",IF('Настройки'!$B$10="Абсолютные значения",ABS(L805),L805)),L805)))</x:f>
      </x:c>
      <x:c r="BP805" s="50" t="str">
        <x:f>IF(8&gt;'Настройки'!$B$3,"",IF(ISBLANK(M805),IF('Настройки'!$B$9="Нулевой спрос",0,""),IF(M805&lt;0,IF('Настройки'!$B$10="Исключить","",IF('Настройки'!$B$10="Абсолютные значения",ABS(M805),M805)),M805)))</x:f>
      </x:c>
      <x:c r="BQ805" s="50" t="str">
        <x:f>IF(9&gt;'Настройки'!$B$3,"",IF(ISBLANK(N805),IF('Настройки'!$B$9="Нулевой спрос",0,""),IF(N805&lt;0,IF('Настройки'!$B$10="Исключить","",IF('Настройки'!$B$10="Абсолютные значения",ABS(N805),N805)),N805)))</x:f>
      </x:c>
      <x:c r="BR805" s="50" t="str">
        <x:f>IF(10&gt;'Настройки'!$B$3,"",IF(ISBLANK(O805),IF('Настройки'!$B$9="Нулевой спрос",0,""),IF(O805&lt;0,IF('Настройки'!$B$10="Исключить","",IF('Настройки'!$B$10="Абсолютные значения",ABS(O805),O805)),O805)))</x:f>
      </x:c>
      <x:c r="BS805" s="50" t="str">
        <x:f>IF(11&gt;'Настройки'!$B$3,"",IF(ISBLANK(P805),IF('Настройки'!$B$9="Нулевой спрос",0,""),IF(P805&lt;0,IF('Настройки'!$B$10="Исключить","",IF('Настройки'!$B$10="Абсолютные значения",ABS(P805),P805)),P805)))</x:f>
      </x:c>
      <x:c r="BT805" s="50" t="str">
        <x:f>IF(12&gt;'Настройки'!$B$3,"",IF(ISBLANK(Q805),IF('Настройки'!$B$9="Нулевой спрос",0,""),IF(Q805&lt;0,IF('Настройки'!$B$10="Исключить","",IF('Настройки'!$B$10="Абсолютные значения",ABS(Q805),Q805)),Q805)))</x:f>
      </x:c>
      <x:c r="BU805" s="50" t="str">
        <x:f>IF(13&gt;'Настройки'!$B$3,"",IF(ISBLANK(R805),IF('Настройки'!$B$9="Нулевой спрос",0,""),IF(R805&lt;0,IF('Настройки'!$B$10="Исключить","",IF('Настройки'!$B$10="Абсолютные значения",ABS(R805),R805)),R805)))</x:f>
      </x:c>
      <x:c r="BV805" s="50" t="str">
        <x:f>IF(14&gt;'Настройки'!$B$3,"",IF(ISBLANK(S805),IF('Настройки'!$B$9="Нулевой спрос",0,""),IF(S805&lt;0,IF('Настройки'!$B$10="Исключить","",IF('Настройки'!$B$10="Абсолютные значения",ABS(S805),S805)),S805)))</x:f>
      </x:c>
      <x:c r="BW805" s="50" t="str">
        <x:f>IF(15&gt;'Настройки'!$B$3,"",IF(ISBLANK(T805),IF('Настройки'!$B$9="Нулевой спрос",0,""),IF(T805&lt;0,IF('Настройки'!$B$10="Исключить","",IF('Настройки'!$B$10="Абсолютные значения",ABS(T805),T805)),T805)))</x:f>
      </x:c>
      <x:c r="BX805" s="50" t="str">
        <x:f>IF(16&gt;'Настройки'!$B$3,"",IF(ISBLANK(U805),IF('Настройки'!$B$9="Нулевой спрос",0,""),IF(U805&lt;0,IF('Настройки'!$B$10="Исключить","",IF('Настройки'!$B$10="Абсолютные значения",ABS(U805),U805)),U805)))</x:f>
      </x:c>
      <x:c r="BY805" s="50" t="str">
        <x:f>IF(17&gt;'Настройки'!$B$3,"",IF(ISBLANK(V805),IF('Настройки'!$B$9="Нулевой спрос",0,""),IF(V805&lt;0,IF('Настройки'!$B$10="Исключить","",IF('Настройки'!$B$10="Абсолютные значения",ABS(V805),V805)),V805)))</x:f>
      </x:c>
      <x:c r="BZ805" s="50" t="str">
        <x:f>IF(18&gt;'Настройки'!$B$3,"",IF(ISBLANK(W805),IF('Настройки'!$B$9="Нулевой спрос",0,""),IF(W805&lt;0,IF('Настройки'!$B$10="Исключить","",IF('Настройки'!$B$10="Абсолютные значения",ABS(W805),W805)),W805)))</x:f>
      </x:c>
      <x:c r="CA805" s="50" t="str">
        <x:f>IF(19&gt;'Настройки'!$B$3,"",IF(ISBLANK(X805),IF('Настройки'!$B$9="Нулевой спрос",0,""),IF(X805&lt;0,IF('Настройки'!$B$10="Исключить","",IF('Настройки'!$B$10="Абсолютные значения",ABS(X805),X805)),X805)))</x:f>
      </x:c>
      <x:c r="CB805" s="50" t="str">
        <x:f>IF(20&gt;'Настройки'!$B$3,"",IF(ISBLANK(Y805),IF('Настройки'!$B$9="Нулевой спрос",0,""),IF(Y805&lt;0,IF('Настройки'!$B$10="Исключить","",IF('Настройки'!$B$10="Абсолютные значения",ABS(Y805),Y805)),Y805)))</x:f>
      </x:c>
      <x:c r="CC805" s="50" t="str">
        <x:f>IF(21&gt;'Настройки'!$B$3,"",IF(ISBLANK(Z805),IF('Настройки'!$B$9="Нулевой спрос",0,""),IF(Z805&lt;0,IF('Настройки'!$B$10="Исключить","",IF('Настройки'!$B$10="Абсолютные значения",ABS(Z805),Z805)),Z805)))</x:f>
      </x:c>
      <x:c r="CD805" s="50" t="str">
        <x:f>IF(22&gt;'Настройки'!$B$3,"",IF(ISBLANK(AA805),IF('Настройки'!$B$9="Нулевой спрос",0,""),IF(AA805&lt;0,IF('Настройки'!$B$10="Исключить","",IF('Настройки'!$B$10="Абсолютные значения",ABS(AA805),AA805)),AA805)))</x:f>
      </x:c>
      <x:c r="CE805" s="50" t="str">
        <x:f>IF(23&gt;'Настройки'!$B$3,"",IF(ISBLANK(AB805),IF('Настройки'!$B$9="Нулевой спрос",0,""),IF(AB805&lt;0,IF('Настройки'!$B$10="Исключить","",IF('Настройки'!$B$10="Абсолютные значения",ABS(AB805),AB805)),AB805)))</x:f>
      </x:c>
      <x:c r="CF805" s="50" t="str">
        <x:f>IF(24&gt;'Настройки'!$B$3,"",IF(ISBLANK(AC805),IF('Настройки'!$B$9="Нулевой спрос",0,""),IF(AC805&lt;0,IF('Настройки'!$B$10="Исключить","",IF('Настройки'!$B$10="Абсолютные значения",ABS(AC805),AC805)),AC805)))</x:f>
      </x:c>
      <x:c r="CG805" s="50" t="str">
        <x:f>IF(25&gt;'Настройки'!$B$3,"",IF(ISBLANK(AD805),IF('Настройки'!$B$9="Нулевой спрос",0,""),IF(AD805&lt;0,IF('Настройки'!$B$10="Исключить","",IF('Настройки'!$B$10="Абсолютные значения",ABS(AD805),AD805)),AD805)))</x:f>
      </x:c>
      <x:c r="CH805" s="50" t="str">
        <x:f>IF(26&gt;'Настройки'!$B$3,"",IF(ISBLANK(AE805),IF('Настройки'!$B$9="Нулевой спрос",0,""),IF(AE805&lt;0,IF('Настройки'!$B$10="Исключить","",IF('Настройки'!$B$10="Абсолютные значения",ABS(AE805),AE805)),AE805)))</x:f>
      </x:c>
      <x:c r="CI805" s="50" t="str">
        <x:f>IF(27&gt;'Настройки'!$B$3,"",IF(ISBLANK(AF805),IF('Настройки'!$B$9="Нулевой спрос",0,""),IF(AF805&lt;0,IF('Настройки'!$B$10="Исключить","",IF('Настройки'!$B$10="Абсолютные значения",ABS(AF805),AF805)),AF805)))</x:f>
      </x:c>
      <x:c r="CJ805" s="50" t="str">
        <x:f>IF(28&gt;'Настройки'!$B$3,"",IF(ISBLANK(AG805),IF('Настройки'!$B$9="Нулевой спрос",0,""),IF(AG805&lt;0,IF('Настройки'!$B$10="Исключить","",IF('Настройки'!$B$10="Абсолютные значения",ABS(AG805),AG805)),AG805)))</x:f>
      </x:c>
      <x:c r="CK805" s="50" t="str">
        <x:f>IF(29&gt;'Настройки'!$B$3,"",IF(ISBLANK(AH805),IF('Настройки'!$B$9="Нулевой спрос",0,""),IF(AH805&lt;0,IF('Настройки'!$B$10="Исключить","",IF('Настройки'!$B$10="Абсолютные значения",ABS(AH805),AH805)),AH805)))</x:f>
      </x:c>
      <x:c r="CL805" s="50" t="str">
        <x:f>IF(30&gt;'Настройки'!$B$3,"",IF(ISBLANK(AI805),IF('Настройки'!$B$9="Нулевой спрос",0,""),IF(AI805&lt;0,IF('Настройки'!$B$10="Исключить","",IF('Настройки'!$B$10="Абсолютные значения",ABS(AI805),AI805)),AI805)))</x:f>
      </x:c>
      <x:c r="CM805" s="50" t="str">
        <x:f>IF(31&gt;'Настройки'!$B$3,"",IF(ISBLANK(AJ805),IF('Настройки'!$B$9="Нулевой спрос",0,""),IF(AJ805&lt;0,IF('Настройки'!$B$10="Исключить","",IF('Настройки'!$B$10="Абсолютные значения",ABS(AJ805),AJ805)),AJ805)))</x:f>
      </x:c>
      <x:c r="CN805" s="50" t="str">
        <x:f>IF(32&gt;'Настройки'!$B$3,"",IF(ISBLANK(AK805),IF('Настройки'!$B$9="Нулевой спрос",0,""),IF(AK805&lt;0,IF('Настройки'!$B$10="Исключить","",IF('Настройки'!$B$10="Абсолютные значения",ABS(AK805),AK805)),AK805)))</x:f>
      </x:c>
      <x:c r="CO805" s="50" t="str">
        <x:f>IF(33&gt;'Настройки'!$B$3,"",IF(ISBLANK(AL805),IF('Настройки'!$B$9="Нулевой спрос",0,""),IF(AL805&lt;0,IF('Настройки'!$B$10="Исключить","",IF('Настройки'!$B$10="Абсолютные значения",ABS(AL805),AL805)),AL805)))</x:f>
      </x:c>
      <x:c r="CP805" s="50" t="str">
        <x:f>IF(34&gt;'Настройки'!$B$3,"",IF(ISBLANK(AM805),IF('Настройки'!$B$9="Нулевой спрос",0,""),IF(AM805&lt;0,IF('Настройки'!$B$10="Исключить","",IF('Настройки'!$B$10="Абсолютные значения",ABS(AM805),AM805)),AM805)))</x:f>
      </x:c>
      <x:c r="CQ805" s="50" t="str">
        <x:f>IF(35&gt;'Настройки'!$B$3,"",IF(ISBLANK(AN805),IF('Настройки'!$B$9="Нулевой спрос",0,""),IF(AN805&lt;0,IF('Настройки'!$B$10="Исключить","",IF('Настройки'!$B$10="Абсолютные значения",ABS(AN805),AN805)),AN805)))</x:f>
      </x:c>
      <x:c r="CR805" s="50" t="str">
        <x:f>IF(36&gt;'Настройки'!$B$3,"",IF(ISBLANK(AO805),IF('Настройки'!$B$9="Нулевой спрос",0,""),IF(AO805&lt;0,IF('Настройки'!$B$10="Исключить","",IF('Настройки'!$B$10="Абсолютные значения",ABS(AO805),AO805)),AO805)))</x:f>
      </x:c>
      <x:c r="CS805" s="50" t="str">
        <x:f>IF(OR(1&gt;'Настройки'!$B$3,ISBLANK(BI805),BI805=0),"",BI805)</x:f>
      </x:c>
      <x:c r="CT805" s="50" t="str">
        <x:f>IF(OR(2&gt;'Настройки'!$B$3,ISBLANK(BJ805),BJ805=0),"",BJ805)</x:f>
      </x:c>
      <x:c r="CU805" s="50" t="str">
        <x:f>IF(OR(3&gt;'Настройки'!$B$3,ISBLANK(BK805),BK805=0),"",BK805)</x:f>
      </x:c>
      <x:c r="CV805" s="50" t="str">
        <x:f>IF(OR(4&gt;'Настройки'!$B$3,ISBLANK(BL805),BL805=0),"",BL805)</x:f>
      </x:c>
      <x:c r="CW805" s="50" t="str">
        <x:f>IF(OR(5&gt;'Настройки'!$B$3,ISBLANK(BM805),BM805=0),"",BM805)</x:f>
      </x:c>
      <x:c r="CX805" s="50" t="str">
        <x:f>IF(OR(6&gt;'Настройки'!$B$3,ISBLANK(BN805),BN805=0),"",BN805)</x:f>
      </x:c>
      <x:c r="CY805" s="50" t="str">
        <x:f>IF(OR(7&gt;'Настройки'!$B$3,ISBLANK(BO805),BO805=0),"",BO805)</x:f>
      </x:c>
      <x:c r="CZ805" s="50" t="str">
        <x:f>IF(OR(8&gt;'Настройки'!$B$3,ISBLANK(BP805),BP805=0),"",BP805)</x:f>
      </x:c>
      <x:c r="DA805" s="50" t="str">
        <x:f>IF(OR(9&gt;'Настройки'!$B$3,ISBLANK(BQ805),BQ805=0),"",BQ805)</x:f>
      </x:c>
      <x:c r="DB805" s="50" t="str">
        <x:f>IF(OR(10&gt;'Настройки'!$B$3,ISBLANK(BR805),BR805=0),"",BR805)</x:f>
      </x:c>
      <x:c r="DC805" s="50" t="str">
        <x:f>IF(OR(11&gt;'Настройки'!$B$3,ISBLANK(BS805),BS805=0),"",BS805)</x:f>
      </x:c>
      <x:c r="DD805" s="50" t="str">
        <x:f>IF(OR(12&gt;'Настройки'!$B$3,ISBLANK(BT805),BT805=0),"",BT805)</x:f>
      </x:c>
      <x:c r="DE805" s="50" t="str">
        <x:f>IF(OR(13&gt;'Настройки'!$B$3,ISBLANK(BU805),BU805=0),"",BU805)</x:f>
      </x:c>
      <x:c r="DF805" s="50" t="str">
        <x:f>IF(OR(14&gt;'Настройки'!$B$3,ISBLANK(BV805),BV805=0),"",BV805)</x:f>
      </x:c>
      <x:c r="DG805" s="50" t="str">
        <x:f>IF(OR(15&gt;'Настройки'!$B$3,ISBLANK(BW805),BW805=0),"",BW805)</x:f>
      </x:c>
      <x:c r="DH805" s="50" t="str">
        <x:f>IF(OR(16&gt;'Настройки'!$B$3,ISBLANK(BX805),BX805=0),"",BX805)</x:f>
      </x:c>
      <x:c r="DI805" s="50" t="str">
        <x:f>IF(OR(17&gt;'Настройки'!$B$3,ISBLANK(BY805),BY805=0),"",BY805)</x:f>
      </x:c>
      <x:c r="DJ805" s="50" t="str">
        <x:f>IF(OR(18&gt;'Настройки'!$B$3,ISBLANK(BZ805),BZ805=0),"",BZ805)</x:f>
      </x:c>
      <x:c r="DK805" s="50" t="str">
        <x:f>IF(OR(19&gt;'Настройки'!$B$3,ISBLANK(CA805),CA805=0),"",CA805)</x:f>
      </x:c>
      <x:c r="DL805" s="50" t="str">
        <x:f>IF(OR(20&gt;'Настройки'!$B$3,ISBLANK(CB805),CB805=0),"",CB805)</x:f>
      </x:c>
      <x:c r="DM805" s="50" t="str">
        <x:f>IF(OR(21&gt;'Настройки'!$B$3,ISBLANK(CC805),CC805=0),"",CC805)</x:f>
      </x:c>
      <x:c r="DN805" s="50" t="str">
        <x:f>IF(OR(22&gt;'Настройки'!$B$3,ISBLANK(CD805),CD805=0),"",CD805)</x:f>
      </x:c>
      <x:c r="DO805" s="50" t="str">
        <x:f>IF(OR(23&gt;'Настройки'!$B$3,ISBLANK(CE805),CE805=0),"",CE805)</x:f>
      </x:c>
      <x:c r="DP805" s="50" t="str">
        <x:f>IF(OR(24&gt;'Настройки'!$B$3,ISBLANK(CF805),CF805=0),"",CF805)</x:f>
      </x:c>
      <x:c r="DQ805" s="50" t="str">
        <x:f>IF(OR(25&gt;'Настройки'!$B$3,ISBLANK(CG805),CG805=0),"",CG805)</x:f>
      </x:c>
      <x:c r="DR805" s="50" t="str">
        <x:f>IF(OR(26&gt;'Настройки'!$B$3,ISBLANK(CH805),CH805=0),"",CH805)</x:f>
      </x:c>
      <x:c r="DS805" s="50" t="str">
        <x:f>IF(OR(27&gt;'Настройки'!$B$3,ISBLANK(CI805),CI805=0),"",CI805)</x:f>
      </x:c>
      <x:c r="DT805" s="50" t="str">
        <x:f>IF(OR(28&gt;'Настройки'!$B$3,ISBLANK(CJ805),CJ805=0),"",CJ805)</x:f>
      </x:c>
      <x:c r="DU805" s="50" t="str">
        <x:f>IF(OR(29&gt;'Настройки'!$B$3,ISBLANK(CK805),CK805=0),"",CK805)</x:f>
      </x:c>
      <x:c r="DV805" s="50" t="str">
        <x:f>IF(OR(30&gt;'Настройки'!$B$3,ISBLANK(CL805),CL805=0),"",CL805)</x:f>
      </x:c>
      <x:c r="DW805" s="50" t="str">
        <x:f>IF(OR(31&gt;'Настройки'!$B$3,ISBLANK(CM805),CM805=0),"",CM805)</x:f>
      </x:c>
      <x:c r="DX805" s="50" t="str">
        <x:f>IF(OR(32&gt;'Настройки'!$B$3,ISBLANK(CN805),CN805=0),"",CN805)</x:f>
      </x:c>
      <x:c r="DY805" s="50" t="str">
        <x:f>IF(OR(33&gt;'Настройки'!$B$3,ISBLANK(CO805),CO805=0),"",CO805)</x:f>
      </x:c>
      <x:c r="DZ805" s="50" t="str">
        <x:f>IF(OR(34&gt;'Настройки'!$B$3,ISBLANK(CP805),CP805=0),"",CP805)</x:f>
      </x:c>
      <x:c r="EA805" s="50" t="str">
        <x:f>IF(OR(35&gt;'Настройки'!$B$3,ISBLANK(CQ805),CQ805=0),"",CQ805)</x:f>
      </x:c>
      <x:c r="EB805" s="50" t="str">
        <x:f>IF(OR(36&gt;'Настройки'!$B$3,ISBLANK(CR805),CR805=0),"",CR805)</x:f>
      </x:c>
      <x:c r="EC805" s="50" t="str">
        <x:f>IF(A805="","",IF(OR(BB805="AZ",BB805="BZ"),10000+ROW(),IF(AZ805&gt;'Настройки'!$B$11,20000+ROW(),IF(BF805&lt;&gt;"Обычный",30000+ROW(),IF(AX805&lt;=0,40000+ROW(),"")))))</x:f>
      </x:c>
      <x:c r="ED805" s="50" t="str">
        <x:f>IF(EC805="","",COUNTIFS($EC$2:$EC$1001,"&gt;0",$EC$2:$EC$1001,"&lt;"&amp;EC805)+1)</x:f>
      </x:c>
    </x:row>
    <x:row r="806">
      <x:c r="A806" s="115"/>
      <x:c r="B806" s="115"/>
      <x:c r="C806" s="115"/>
      <x:c r="D806" s="118"/>
      <x:c r="E806" s="118"/>
      <x:c r="F806" s="118"/>
      <x:c r="G806" s="118"/>
      <x:c r="H806" s="118"/>
      <x:c r="I806" s="118"/>
      <x:c r="J806" s="118"/>
      <x:c r="K806" s="118"/>
      <x:c r="L806" s="118"/>
      <x:c r="M806" s="118"/>
      <x:c r="N806" s="118"/>
      <x:c r="O806" s="118"/>
      <x:c r="P806" s="118"/>
      <x:c r="Q806" s="118"/>
      <x:c r="R806" s="118"/>
      <x:c r="S806" s="118"/>
      <x:c r="T806" s="118"/>
      <x:c r="U806" s="118"/>
      <x:c r="V806" s="118"/>
      <x:c r="W806" s="118"/>
      <x:c r="X806" s="118"/>
      <x:c r="Y806" s="118"/>
      <x:c r="Z806" s="118"/>
      <x:c r="AA806" s="118"/>
      <x:c r="AB806" s="118"/>
      <x:c r="AC806" s="118"/>
      <x:c r="AD806" s="118"/>
      <x:c r="AE806" s="118"/>
      <x:c r="AF806" s="118"/>
      <x:c r="AG806" s="118"/>
      <x:c r="AH806" s="118"/>
      <x:c r="AI806" s="118"/>
      <x:c r="AJ806" s="118"/>
      <x:c r="AK806" s="118"/>
      <x:c r="AL806" s="118"/>
      <x:c r="AM806" s="118"/>
      <x:c r="AN806" s="118"/>
      <x:c r="AO806" s="118"/>
      <x:c r="AP806" s="115"/>
      <x:c r="AQ806" s="49" t="str">
        <x:f>IF(A806="","",COUNT(BI806:INDEX(BI806:CR806,1,'Настройки'!$B$3)))</x:f>
      </x:c>
      <x:c r="AR806" s="49" t="str">
        <x:f>IF(A806="","",SUM(BI806:INDEX(BI806:CR806,1,'Настройки'!$B$3)))</x:f>
      </x:c>
      <x:c r="AS806" s="58" t="str">
        <x:f>IF(A806="","",IF('Настройки'!$B$4="Стоимость потребления",AR806*D806,IF('Настройки'!$B$4="Количество",AR806,E806)))</x:f>
      </x:c>
      <x:c r="AT806" s="61" t="str">
        <x:f>IF(OR(A806="",AS806&lt;0,SUM($AS$2:$AS$1001)&lt;=0),"",AS806/SUM($AS$2:$AS$1001))</x:f>
      </x:c>
      <x:c r="AU806" s="61" t="str">
        <x:f>IF(OR(A806="",AS806&lt;0,SUM($AS$2:$AS$1001)&lt;=0),"",SUMIFS($AS$2:$AS$1001,$AS$2:$AS$1001,"&gt;"&amp;AS806)/SUM($AS$2:$AS$1001))</x:f>
      </x:c>
      <x:c r="AV806" s="61" t="str">
        <x:f>IF(OR(A806="",AS806&lt;0,SUM($AS$2:$AS$1001)&lt;=0),"",SUMIFS($AS$2:$AS$1001,$AS$2:$AS$1001,"&gt;="&amp;AS806)/SUM($AS$2:$AS$1001))</x:f>
      </x:c>
      <x:c r="AW806" s="49" t="str">
        <x:f>IF(A806="","",IF(SUM($AS$2:$AS$1001)&lt;=0,"Не определён",IF(AS806&lt;0,"Исключение",IF(AU806&lt;'Настройки'!$B$5,"A",IF(AU806&lt;'Настройки'!$B$6,"B","C")))))</x:f>
      </x:c>
      <x:c r="AX806" s="58" t="str">
        <x:f>IF(A806="","",IF(AQ806=0,"",AVERAGE(BI806:INDEX(BI806:CR806,1,'Настройки'!$B$3))))</x:f>
      </x:c>
      <x:c r="AY806" s="58" t="str">
        <x:f>IF(OR(A806="",AQ806=0),"",STDEVP(BI806:INDEX(BI806:CR806,1,'Настройки'!$B$3)))</x:f>
      </x:c>
      <x:c r="AZ806" s="61" t="str">
        <x:f>IF(OR(A806="",AQ806&lt;'Настройки'!$B$12,AX806&lt;=0,AND('Настройки'!$B$10="Блокировать",COUNTIF(F806:INDEX(F806:AO806,1,'Настройки'!$B$3),"&lt;0")&gt;0)),"",AY806/ABS(AX806))</x:f>
      </x:c>
      <x:c r="BA806" s="49" t="str">
        <x:f>IF(A806="","",IF(AND('Настройки'!$B$10="Блокировать",COUNTIF(F806:INDEX(F806:AO806,1,'Настройки'!$B$3),"&lt;0")&gt;0),"Не определён",IF(AQ806&lt;'Настройки'!$B$12,"Не определён",IF(AX806=0,"Нет спроса",IF(AX806&lt;0,"Не определён",IF(AZ806&lt;='Настройки'!$B$7,"X",IF(AZ806&lt;='Настройки'!$B$8,"Y","Z")))))))</x:f>
      </x:c>
      <x:c r="BB806" s="49" t="str">
        <x:f>IF(OR(A806="",LEN(AW806)&lt;&gt;1,LEN(BA806)&lt;&gt;1),"",AW806&amp;BA806)</x:f>
      </x:c>
      <x:c r="BC806" s="61" t="str">
        <x:f>IF(OR(A806="",AQ806=0),"",(COUNT(BI806:INDEX(BI806:CR806,1,'Настройки'!$B$3))-COUNT(CS806:INDEX(CS806:EB806,1,'Настройки'!$B$3)))/AQ806)</x:f>
      </x:c>
      <x:c r="BD806" s="64" t="str">
        <x:f>IF(OR(A806="",COUNT(CS806:INDEX(CS806:EB806,1,'Настройки'!$B$3))=0),"",AQ806/COUNT(CS806:INDEX(CS806:EB806,1,'Настройки'!$B$3)))</x:f>
      </x:c>
      <x:c r="BE806" s="64" t="str">
        <x:f>IF(OR(A806="",COUNT(CS806:INDEX(CS806:EB806,1,'Настройки'!$B$3))=0),"",IF(AVERAGE(CS806:INDEX(CS806:EB806,1,'Настройки'!$B$3))=0,"",(STDEVP(CS806:INDEX(CS806:EB806,1,'Настройки'!$B$3))/ABS(AVERAGE(CS806:INDEX(CS806:EB806,1,'Настройки'!$B$3))))^2))</x:f>
      </x:c>
      <x:c r="BF806" s="49" t="str">
        <x:f>IF(A806="","",IF(AQ806&lt;3,"Недостаточно",IF(AQ806&lt;6,"Предварительный","Обычный")))</x:f>
      </x:c>
      <x:c r="BG806" s="49" t="str">
        <x:f>IF(A806="","",IF(COUNTIF(F806:INDEX(F806:AO806,1,'Настройки'!$B$3),"&lt;0")&gt;0,IF('Настройки'!$B$10="Блокировать","Отрицательный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"),"")&amp;IF(AQ806&lt;3,"Недостаточно истории. ",IF(AQ806&lt;6,"Предварительная классификация. ",""))&amp;IF(AX806=0,"Нет спроса за горизонт. ","")&amp;IF(AZ806&gt;'Настройки'!$B$11,"Экстремальная вариативность. ",""))</x:f>
      </x:c>
      <x:c r="BH806" s="49" t="str">
        <x:f>IF(A806="","",IFERROR(VLOOKUP(BB806,'Настройки'!$D$3:$E$11,2,FALSE),"Сначала проверьте исходные данные и историю спроса.")&amp;" Уточните срок поставки, MOQ и критичность.")</x:f>
      </x:c>
      <x:c r="BI806" s="50" t="str">
        <x:f>IF(1&gt;'Настройки'!$B$3,"",IF(ISBLANK(F806),IF('Настройки'!$B$9="Нулевой спрос",0,""),IF(F806&lt;0,IF('Настройки'!$B$10="Исключить","",IF('Настройки'!$B$10="Абсолютные значения",ABS(F806),F806)),F806)))</x:f>
      </x:c>
      <x:c r="BJ806" s="50" t="str">
        <x:f>IF(2&gt;'Настройки'!$B$3,"",IF(ISBLANK(G806),IF('Настройки'!$B$9="Нулевой спрос",0,""),IF(G806&lt;0,IF('Настройки'!$B$10="Исключить","",IF('Настройки'!$B$10="Абсолютные значения",ABS(G806),G806)),G806)))</x:f>
      </x:c>
      <x:c r="BK806" s="50" t="str">
        <x:f>IF(3&gt;'Настройки'!$B$3,"",IF(ISBLANK(H806),IF('Настройки'!$B$9="Нулевой спрос",0,""),IF(H806&lt;0,IF('Настройки'!$B$10="Исключить","",IF('Настройки'!$B$10="Абсолютные значения",ABS(H806),H806)),H806)))</x:f>
      </x:c>
      <x:c r="BL806" s="50" t="str">
        <x:f>IF(4&gt;'Настройки'!$B$3,"",IF(ISBLANK(I806),IF('Настройки'!$B$9="Нулевой спрос",0,""),IF(I806&lt;0,IF('Настройки'!$B$10="Исключить","",IF('Настройки'!$B$10="Абсолютные значения",ABS(I806),I806)),I806)))</x:f>
      </x:c>
      <x:c r="BM806" s="50" t="str">
        <x:f>IF(5&gt;'Настройки'!$B$3,"",IF(ISBLANK(J806),IF('Настройки'!$B$9="Нулевой спрос",0,""),IF(J806&lt;0,IF('Настройки'!$B$10="Исключить","",IF('Настройки'!$B$10="Абсолютные значения",ABS(J806),J806)),J806)))</x:f>
      </x:c>
      <x:c r="BN806" s="50" t="str">
        <x:f>IF(6&gt;'Настройки'!$B$3,"",IF(ISBLANK(K806),IF('Настройки'!$B$9="Нулевой спрос",0,""),IF(K806&lt;0,IF('Настройки'!$B$10="Исключить","",IF('Настройки'!$B$10="Абсолютные значения",ABS(K806),K806)),K806)))</x:f>
      </x:c>
      <x:c r="BO806" s="50" t="str">
        <x:f>IF(7&gt;'Настройки'!$B$3,"",IF(ISBLANK(L806),IF('Настройки'!$B$9="Нулевой спрос",0,""),IF(L806&lt;0,IF('Настройки'!$B$10="Исключить","",IF('Настройки'!$B$10="Абсолютные значения",ABS(L806),L806)),L806)))</x:f>
      </x:c>
      <x:c r="BP806" s="50" t="str">
        <x:f>IF(8&gt;'Настройки'!$B$3,"",IF(ISBLANK(M806),IF('Настройки'!$B$9="Нулевой спрос",0,""),IF(M806&lt;0,IF('Настройки'!$B$10="Исключить","",IF('Настройки'!$B$10="Абсолютные значения",ABS(M806),M806)),M806)))</x:f>
      </x:c>
      <x:c r="BQ806" s="50" t="str">
        <x:f>IF(9&gt;'Настройки'!$B$3,"",IF(ISBLANK(N806),IF('Настройки'!$B$9="Нулевой спрос",0,""),IF(N806&lt;0,IF('Настройки'!$B$10="Исключить","",IF('Настройки'!$B$10="Абсолютные значения",ABS(N806),N806)),N806)))</x:f>
      </x:c>
      <x:c r="BR806" s="50" t="str">
        <x:f>IF(10&gt;'Настройки'!$B$3,"",IF(ISBLANK(O806),IF('Настройки'!$B$9="Нулевой спрос",0,""),IF(O806&lt;0,IF('Настройки'!$B$10="Исключить","",IF('Настройки'!$B$10="Абсолютные значения",ABS(O806),O806)),O806)))</x:f>
      </x:c>
      <x:c r="BS806" s="50" t="str">
        <x:f>IF(11&gt;'Настройки'!$B$3,"",IF(ISBLANK(P806),IF('Настройки'!$B$9="Нулевой спрос",0,""),IF(P806&lt;0,IF('Настройки'!$B$10="Исключить","",IF('Настройки'!$B$10="Абсолютные значения",ABS(P806),P806)),P806)))</x:f>
      </x:c>
      <x:c r="BT806" s="50" t="str">
        <x:f>IF(12&gt;'Настройки'!$B$3,"",IF(ISBLANK(Q806),IF('Настройки'!$B$9="Нулевой спрос",0,""),IF(Q806&lt;0,IF('Настройки'!$B$10="Исключить","",IF('Настройки'!$B$10="Абсолютные значения",ABS(Q806),Q806)),Q806)))</x:f>
      </x:c>
      <x:c r="BU806" s="50" t="str">
        <x:f>IF(13&gt;'Настройки'!$B$3,"",IF(ISBLANK(R806),IF('Настройки'!$B$9="Нулевой спрос",0,""),IF(R806&lt;0,IF('Настройки'!$B$10="Исключить","",IF('Настройки'!$B$10="Абсолютные значения",ABS(R806),R806)),R806)))</x:f>
      </x:c>
      <x:c r="BV806" s="50" t="str">
        <x:f>IF(14&gt;'Настройки'!$B$3,"",IF(ISBLANK(S806),IF('Настройки'!$B$9="Нулевой спрос",0,""),IF(S806&lt;0,IF('Настройки'!$B$10="Исключить","",IF('Настройки'!$B$10="Абсолютные значения",ABS(S806),S806)),S806)))</x:f>
      </x:c>
      <x:c r="BW806" s="50" t="str">
        <x:f>IF(15&gt;'Настройки'!$B$3,"",IF(ISBLANK(T806),IF('Настройки'!$B$9="Нулевой спрос",0,""),IF(T806&lt;0,IF('Настройки'!$B$10="Исключить","",IF('Настройки'!$B$10="Абсолютные значения",ABS(T806),T806)),T806)))</x:f>
      </x:c>
      <x:c r="BX806" s="50" t="str">
        <x:f>IF(16&gt;'Настройки'!$B$3,"",IF(ISBLANK(U806),IF('Настройки'!$B$9="Нулевой спрос",0,""),IF(U806&lt;0,IF('Настройки'!$B$10="Исключить","",IF('Настройки'!$B$10="Абсолютные значения",ABS(U806),U806)),U806)))</x:f>
      </x:c>
      <x:c r="BY806" s="50" t="str">
        <x:f>IF(17&gt;'Настройки'!$B$3,"",IF(ISBLANK(V806),IF('Настройки'!$B$9="Нулевой спрос",0,""),IF(V806&lt;0,IF('Настройки'!$B$10="Исключить","",IF('Настройки'!$B$10="Абсолютные значения",ABS(V806),V806)),V806)))</x:f>
      </x:c>
      <x:c r="BZ806" s="50" t="str">
        <x:f>IF(18&gt;'Настройки'!$B$3,"",IF(ISBLANK(W806),IF('Настройки'!$B$9="Нулевой спрос",0,""),IF(W806&lt;0,IF('Настройки'!$B$10="Исключить","",IF('Настройки'!$B$10="Абсолютные значения",ABS(W806),W806)),W806)))</x:f>
      </x:c>
      <x:c r="CA806" s="50" t="str">
        <x:f>IF(19&gt;'Настройки'!$B$3,"",IF(ISBLANK(X806),IF('Настройки'!$B$9="Нулевой спрос",0,""),IF(X806&lt;0,IF('Настройки'!$B$10="Исключить","",IF('Настройки'!$B$10="Абсолютные значения",ABS(X806),X806)),X806)))</x:f>
      </x:c>
      <x:c r="CB806" s="50" t="str">
        <x:f>IF(20&gt;'Настройки'!$B$3,"",IF(ISBLANK(Y806),IF('Настройки'!$B$9="Нулевой спрос",0,""),IF(Y806&lt;0,IF('Настройки'!$B$10="Исключить","",IF('Настройки'!$B$10="Абсолютные значения",ABS(Y806),Y806)),Y806)))</x:f>
      </x:c>
      <x:c r="CC806" s="50" t="str">
        <x:f>IF(21&gt;'Настройки'!$B$3,"",IF(ISBLANK(Z806),IF('Настройки'!$B$9="Нулевой спрос",0,""),IF(Z806&lt;0,IF('Настройки'!$B$10="Исключить","",IF('Настройки'!$B$10="Абсолютные значения",ABS(Z806),Z806)),Z806)))</x:f>
      </x:c>
      <x:c r="CD806" s="50" t="str">
        <x:f>IF(22&gt;'Настройки'!$B$3,"",IF(ISBLANK(AA806),IF('Настройки'!$B$9="Нулевой спрос",0,""),IF(AA806&lt;0,IF('Настройки'!$B$10="Исключить","",IF('Настройки'!$B$10="Абсолютные значения",ABS(AA806),AA806)),AA806)))</x:f>
      </x:c>
      <x:c r="CE806" s="50" t="str">
        <x:f>IF(23&gt;'Настройки'!$B$3,"",IF(ISBLANK(AB806),IF('Настройки'!$B$9="Нулевой спрос",0,""),IF(AB806&lt;0,IF('Настройки'!$B$10="Исключить","",IF('Настройки'!$B$10="Абсолютные значения",ABS(AB806),AB806)),AB806)))</x:f>
      </x:c>
      <x:c r="CF806" s="50" t="str">
        <x:f>IF(24&gt;'Настройки'!$B$3,"",IF(ISBLANK(AC806),IF('Настройки'!$B$9="Нулевой спрос",0,""),IF(AC806&lt;0,IF('Настройки'!$B$10="Исключить","",IF('Настройки'!$B$10="Абсолютные значения",ABS(AC806),AC806)),AC806)))</x:f>
      </x:c>
      <x:c r="CG806" s="50" t="str">
        <x:f>IF(25&gt;'Настройки'!$B$3,"",IF(ISBLANK(AD806),IF('Настройки'!$B$9="Нулевой спрос",0,""),IF(AD806&lt;0,IF('Настройки'!$B$10="Исключить","",IF('Настройки'!$B$10="Абсолютные значения",ABS(AD806),AD806)),AD806)))</x:f>
      </x:c>
      <x:c r="CH806" s="50" t="str">
        <x:f>IF(26&gt;'Настройки'!$B$3,"",IF(ISBLANK(AE806),IF('Настройки'!$B$9="Нулевой спрос",0,""),IF(AE806&lt;0,IF('Настройки'!$B$10="Исключить","",IF('Настройки'!$B$10="Абсолютные значения",ABS(AE806),AE806)),AE806)))</x:f>
      </x:c>
      <x:c r="CI806" s="50" t="str">
        <x:f>IF(27&gt;'Настройки'!$B$3,"",IF(ISBLANK(AF806),IF('Настройки'!$B$9="Нулевой спрос",0,""),IF(AF806&lt;0,IF('Настройки'!$B$10="Исключить","",IF('Настройки'!$B$10="Абсолютные значения",ABS(AF806),AF806)),AF806)))</x:f>
      </x:c>
      <x:c r="CJ806" s="50" t="str">
        <x:f>IF(28&gt;'Настройки'!$B$3,"",IF(ISBLANK(AG806),IF('Настройки'!$B$9="Нулевой спрос",0,""),IF(AG806&lt;0,IF('Настройки'!$B$10="Исключить","",IF('Настройки'!$B$10="Абсолютные значения",ABS(AG806),AG806)),AG806)))</x:f>
      </x:c>
      <x:c r="CK806" s="50" t="str">
        <x:f>IF(29&gt;'Настройки'!$B$3,"",IF(ISBLANK(AH806),IF('Настройки'!$B$9="Нулевой спрос",0,""),IF(AH806&lt;0,IF('Настройки'!$B$10="Исключить","",IF('Настройки'!$B$10="Абсолютные значения",ABS(AH806),AH806)),AH806)))</x:f>
      </x:c>
      <x:c r="CL806" s="50" t="str">
        <x:f>IF(30&gt;'Настройки'!$B$3,"",IF(ISBLANK(AI806),IF('Настройки'!$B$9="Нулевой спрос",0,""),IF(AI806&lt;0,IF('Настройки'!$B$10="Исключить","",IF('Настройки'!$B$10="Абсолютные значения",ABS(AI806),AI806)),AI806)))</x:f>
      </x:c>
      <x:c r="CM806" s="50" t="str">
        <x:f>IF(31&gt;'Настройки'!$B$3,"",IF(ISBLANK(AJ806),IF('Настройки'!$B$9="Нулевой спрос",0,""),IF(AJ806&lt;0,IF('Настройки'!$B$10="Исключить","",IF('Настройки'!$B$10="Абсолютные значения",ABS(AJ806),AJ806)),AJ806)))</x:f>
      </x:c>
      <x:c r="CN806" s="50" t="str">
        <x:f>IF(32&gt;'Настройки'!$B$3,"",IF(ISBLANK(AK806),IF('Настройки'!$B$9="Нулевой спрос",0,""),IF(AK806&lt;0,IF('Настройки'!$B$10="Исключить","",IF('Настройки'!$B$10="Абсолютные значения",ABS(AK806),AK806)),AK806)))</x:f>
      </x:c>
      <x:c r="CO806" s="50" t="str">
        <x:f>IF(33&gt;'Настройки'!$B$3,"",IF(ISBLANK(AL806),IF('Настройки'!$B$9="Нулевой спрос",0,""),IF(AL806&lt;0,IF('Настройки'!$B$10="Исключить","",IF('Настройки'!$B$10="Абсолютные значения",ABS(AL806),AL806)),AL806)))</x:f>
      </x:c>
      <x:c r="CP806" s="50" t="str">
        <x:f>IF(34&gt;'Настройки'!$B$3,"",IF(ISBLANK(AM806),IF('Настройки'!$B$9="Нулевой спрос",0,""),IF(AM806&lt;0,IF('Настройки'!$B$10="Исключить","",IF('Настройки'!$B$10="Абсолютные значения",ABS(AM806),AM806)),AM806)))</x:f>
      </x:c>
      <x:c r="CQ806" s="50" t="str">
        <x:f>IF(35&gt;'Настройки'!$B$3,"",IF(ISBLANK(AN806),IF('Настройки'!$B$9="Нулевой спрос",0,""),IF(AN806&lt;0,IF('Настройки'!$B$10="Исключить","",IF('Настройки'!$B$10="Абсолютные значения",ABS(AN806),AN806)),AN806)))</x:f>
      </x:c>
      <x:c r="CR806" s="50" t="str">
        <x:f>IF(36&gt;'Настройки'!$B$3,"",IF(ISBLANK(AO806),IF('Настройки'!$B$9="Нулевой спрос",0,""),IF(AO806&lt;0,IF('Настройки'!$B$10="Исключить","",IF('Настройки'!$B$10="Абсолютные значения",ABS(AO806),AO806)),AO806)))</x:f>
      </x:c>
      <x:c r="CS806" s="50" t="str">
        <x:f>IF(OR(1&gt;'Настройки'!$B$3,ISBLANK(BI806),BI806=0),"",BI806)</x:f>
      </x:c>
      <x:c r="CT806" s="50" t="str">
        <x:f>IF(OR(2&gt;'Настройки'!$B$3,ISBLANK(BJ806),BJ806=0),"",BJ806)</x:f>
      </x:c>
      <x:c r="CU806" s="50" t="str">
        <x:f>IF(OR(3&gt;'Настройки'!$B$3,ISBLANK(BK806),BK806=0),"",BK806)</x:f>
      </x:c>
      <x:c r="CV806" s="50" t="str">
        <x:f>IF(OR(4&gt;'Настройки'!$B$3,ISBLANK(BL806),BL806=0),"",BL806)</x:f>
      </x:c>
      <x:c r="CW806" s="50" t="str">
        <x:f>IF(OR(5&gt;'Настройки'!$B$3,ISBLANK(BM806),BM806=0),"",BM806)</x:f>
      </x:c>
      <x:c r="CX806" s="50" t="str">
        <x:f>IF(OR(6&gt;'Настройки'!$B$3,ISBLANK(BN806),BN806=0),"",BN806)</x:f>
      </x:c>
      <x:c r="CY806" s="50" t="str">
        <x:f>IF(OR(7&gt;'Настройки'!$B$3,ISBLANK(BO806),BO806=0),"",BO806)</x:f>
      </x:c>
      <x:c r="CZ806" s="50" t="str">
        <x:f>IF(OR(8&gt;'Настройки'!$B$3,ISBLANK(BP806),BP806=0),"",BP806)</x:f>
      </x:c>
      <x:c r="DA806" s="50" t="str">
        <x:f>IF(OR(9&gt;'Настройки'!$B$3,ISBLANK(BQ806),BQ806=0),"",BQ806)</x:f>
      </x:c>
      <x:c r="DB806" s="50" t="str">
        <x:f>IF(OR(10&gt;'Настройки'!$B$3,ISBLANK(BR806),BR806=0),"",BR806)</x:f>
      </x:c>
      <x:c r="DC806" s="50" t="str">
        <x:f>IF(OR(11&gt;'Настройки'!$B$3,ISBLANK(BS806),BS806=0),"",BS806)</x:f>
      </x:c>
      <x:c r="DD806" s="50" t="str">
        <x:f>IF(OR(12&gt;'Настройки'!$B$3,ISBLANK(BT806),BT806=0),"",BT806)</x:f>
      </x:c>
      <x:c r="DE806" s="50" t="str">
        <x:f>IF(OR(13&gt;'Настройки'!$B$3,ISBLANK(BU806),BU806=0),"",BU806)</x:f>
      </x:c>
      <x:c r="DF806" s="50" t="str">
        <x:f>IF(OR(14&gt;'Настройки'!$B$3,ISBLANK(BV806),BV806=0),"",BV806)</x:f>
      </x:c>
      <x:c r="DG806" s="50" t="str">
        <x:f>IF(OR(15&gt;'Настройки'!$B$3,ISBLANK(BW806),BW806=0),"",BW806)</x:f>
      </x:c>
      <x:c r="DH806" s="50" t="str">
        <x:f>IF(OR(16&gt;'Настройки'!$B$3,ISBLANK(BX806),BX806=0),"",BX806)</x:f>
      </x:c>
      <x:c r="DI806" s="50" t="str">
        <x:f>IF(OR(17&gt;'Настройки'!$B$3,ISBLANK(BY806),BY806=0),"",BY806)</x:f>
      </x:c>
      <x:c r="DJ806" s="50" t="str">
        <x:f>IF(OR(18&gt;'Настройки'!$B$3,ISBLANK(BZ806),BZ806=0),"",BZ806)</x:f>
      </x:c>
      <x:c r="DK806" s="50" t="str">
        <x:f>IF(OR(19&gt;'Настройки'!$B$3,ISBLANK(CA806),CA806=0),"",CA806)</x:f>
      </x:c>
      <x:c r="DL806" s="50" t="str">
        <x:f>IF(OR(20&gt;'Настройки'!$B$3,ISBLANK(CB806),CB806=0),"",CB806)</x:f>
      </x:c>
      <x:c r="DM806" s="50" t="str">
        <x:f>IF(OR(21&gt;'Настройки'!$B$3,ISBLANK(CC806),CC806=0),"",CC806)</x:f>
      </x:c>
      <x:c r="DN806" s="50" t="str">
        <x:f>IF(OR(22&gt;'Настройки'!$B$3,ISBLANK(CD806),CD806=0),"",CD806)</x:f>
      </x:c>
      <x:c r="DO806" s="50" t="str">
        <x:f>IF(OR(23&gt;'Настройки'!$B$3,ISBLANK(CE806),CE806=0),"",CE806)</x:f>
      </x:c>
      <x:c r="DP806" s="50" t="str">
        <x:f>IF(OR(24&gt;'Настройки'!$B$3,ISBLANK(CF806),CF806=0),"",CF806)</x:f>
      </x:c>
      <x:c r="DQ806" s="50" t="str">
        <x:f>IF(OR(25&gt;'Настройки'!$B$3,ISBLANK(CG806),CG806=0),"",CG806)</x:f>
      </x:c>
      <x:c r="DR806" s="50" t="str">
        <x:f>IF(OR(26&gt;'Настройки'!$B$3,ISBLANK(CH806),CH806=0),"",CH806)</x:f>
      </x:c>
      <x:c r="DS806" s="50" t="str">
        <x:f>IF(OR(27&gt;'Настройки'!$B$3,ISBLANK(CI806),CI806=0),"",CI806)</x:f>
      </x:c>
      <x:c r="DT806" s="50" t="str">
        <x:f>IF(OR(28&gt;'Настройки'!$B$3,ISBLANK(CJ806),CJ806=0),"",CJ806)</x:f>
      </x:c>
      <x:c r="DU806" s="50" t="str">
        <x:f>IF(OR(29&gt;'Настройки'!$B$3,ISBLANK(CK806),CK806=0),"",CK806)</x:f>
      </x:c>
      <x:c r="DV806" s="50" t="str">
        <x:f>IF(OR(30&gt;'Настройки'!$B$3,ISBLANK(CL806),CL806=0),"",CL806)</x:f>
      </x:c>
      <x:c r="DW806" s="50" t="str">
        <x:f>IF(OR(31&gt;'Настройки'!$B$3,ISBLANK(CM806),CM806=0),"",CM806)</x:f>
      </x:c>
      <x:c r="DX806" s="50" t="str">
        <x:f>IF(OR(32&gt;'Настройки'!$B$3,ISBLANK(CN806),CN806=0),"",CN806)</x:f>
      </x:c>
      <x:c r="DY806" s="50" t="str">
        <x:f>IF(OR(33&gt;'Настройки'!$B$3,ISBLANK(CO806),CO806=0),"",CO806)</x:f>
      </x:c>
      <x:c r="DZ806" s="50" t="str">
        <x:f>IF(OR(34&gt;'Настройки'!$B$3,ISBLANK(CP806),CP806=0),"",CP806)</x:f>
      </x:c>
      <x:c r="EA806" s="50" t="str">
        <x:f>IF(OR(35&gt;'Настройки'!$B$3,ISBLANK(CQ806),CQ806=0),"",CQ806)</x:f>
      </x:c>
      <x:c r="EB806" s="50" t="str">
        <x:f>IF(OR(36&gt;'Настройки'!$B$3,ISBLANK(CR806),CR806=0),"",CR806)</x:f>
      </x:c>
      <x:c r="EC806" s="50" t="str">
        <x:f>IF(A806="","",IF(OR(BB806="AZ",BB806="BZ"),10000+ROW(),IF(AZ806&gt;'Настройки'!$B$11,20000+ROW(),IF(BF806&lt;&gt;"Обычный",30000+ROW(),IF(AX806&lt;=0,40000+ROW(),"")))))</x:f>
      </x:c>
      <x:c r="ED806" s="50" t="str">
        <x:f>IF(EC806="","",COUNTIFS($EC$2:$EC$1001,"&gt;0",$EC$2:$EC$1001,"&lt;"&amp;EC806)+1)</x:f>
      </x:c>
    </x:row>
    <x:row r="807">
      <x:c r="A807" s="115"/>
      <x:c r="B807" s="115"/>
      <x:c r="C807" s="115"/>
      <x:c r="D807" s="118"/>
      <x:c r="E807" s="118"/>
      <x:c r="F807" s="118"/>
      <x:c r="G807" s="118"/>
      <x:c r="H807" s="118"/>
      <x:c r="I807" s="118"/>
      <x:c r="J807" s="118"/>
      <x:c r="K807" s="118"/>
      <x:c r="L807" s="118"/>
      <x:c r="M807" s="118"/>
      <x:c r="N807" s="118"/>
      <x:c r="O807" s="118"/>
      <x:c r="P807" s="118"/>
      <x:c r="Q807" s="118"/>
      <x:c r="R807" s="118"/>
      <x:c r="S807" s="118"/>
      <x:c r="T807" s="118"/>
      <x:c r="U807" s="118"/>
      <x:c r="V807" s="118"/>
      <x:c r="W807" s="118"/>
      <x:c r="X807" s="118"/>
      <x:c r="Y807" s="118"/>
      <x:c r="Z807" s="118"/>
      <x:c r="AA807" s="118"/>
      <x:c r="AB807" s="118"/>
      <x:c r="AC807" s="118"/>
      <x:c r="AD807" s="118"/>
      <x:c r="AE807" s="118"/>
      <x:c r="AF807" s="118"/>
      <x:c r="AG807" s="118"/>
      <x:c r="AH807" s="118"/>
      <x:c r="AI807" s="118"/>
      <x:c r="AJ807" s="118"/>
      <x:c r="AK807" s="118"/>
      <x:c r="AL807" s="118"/>
      <x:c r="AM807" s="118"/>
      <x:c r="AN807" s="118"/>
      <x:c r="AO807" s="118"/>
      <x:c r="AP807" s="115"/>
      <x:c r="AQ807" s="49" t="str">
        <x:f>IF(A807="","",COUNT(BI807:INDEX(BI807:CR807,1,'Настройки'!$B$3)))</x:f>
      </x:c>
      <x:c r="AR807" s="49" t="str">
        <x:f>IF(A807="","",SUM(BI807:INDEX(BI807:CR807,1,'Настройки'!$B$3)))</x:f>
      </x:c>
      <x:c r="AS807" s="58" t="str">
        <x:f>IF(A807="","",IF('Настройки'!$B$4="Стоимость потребления",AR807*D807,IF('Настройки'!$B$4="Количество",AR807,E807)))</x:f>
      </x:c>
      <x:c r="AT807" s="61" t="str">
        <x:f>IF(OR(A807="",AS807&lt;0,SUM($AS$2:$AS$1001)&lt;=0),"",AS807/SUM($AS$2:$AS$1001))</x:f>
      </x:c>
      <x:c r="AU807" s="61" t="str">
        <x:f>IF(OR(A807="",AS807&lt;0,SUM($AS$2:$AS$1001)&lt;=0),"",SUMIFS($AS$2:$AS$1001,$AS$2:$AS$1001,"&gt;"&amp;AS807)/SUM($AS$2:$AS$1001))</x:f>
      </x:c>
      <x:c r="AV807" s="61" t="str">
        <x:f>IF(OR(A807="",AS807&lt;0,SUM($AS$2:$AS$1001)&lt;=0),"",SUMIFS($AS$2:$AS$1001,$AS$2:$AS$1001,"&gt;="&amp;AS807)/SUM($AS$2:$AS$1001))</x:f>
      </x:c>
      <x:c r="AW807" s="49" t="str">
        <x:f>IF(A807="","",IF(SUM($AS$2:$AS$1001)&lt;=0,"Не определён",IF(AS807&lt;0,"Исключение",IF(AU807&lt;'Настройки'!$B$5,"A",IF(AU807&lt;'Настройки'!$B$6,"B","C")))))</x:f>
      </x:c>
      <x:c r="AX807" s="58" t="str">
        <x:f>IF(A807="","",IF(AQ807=0,"",AVERAGE(BI807:INDEX(BI807:CR807,1,'Настройки'!$B$3))))</x:f>
      </x:c>
      <x:c r="AY807" s="58" t="str">
        <x:f>IF(OR(A807="",AQ807=0),"",STDEVP(BI807:INDEX(BI807:CR807,1,'Настройки'!$B$3)))</x:f>
      </x:c>
      <x:c r="AZ807" s="61" t="str">
        <x:f>IF(OR(A807="",AQ807&lt;'Настройки'!$B$12,AX807&lt;=0,AND('Настройки'!$B$10="Блокировать",COUNTIF(F807:INDEX(F807:AO807,1,'Настройки'!$B$3),"&lt;0")&gt;0)),"",AY807/ABS(AX807))</x:f>
      </x:c>
      <x:c r="BA807" s="49" t="str">
        <x:f>IF(A807="","",IF(AND('Настройки'!$B$10="Блокировать",COUNTIF(F807:INDEX(F807:AO807,1,'Настройки'!$B$3),"&lt;0")&gt;0),"Не определён",IF(AQ807&lt;'Настройки'!$B$12,"Не определён",IF(AX807=0,"Нет спроса",IF(AX807&lt;0,"Не определён",IF(AZ807&lt;='Настройки'!$B$7,"X",IF(AZ807&lt;='Настройки'!$B$8,"Y","Z")))))))</x:f>
      </x:c>
      <x:c r="BB807" s="49" t="str">
        <x:f>IF(OR(A807="",LEN(AW807)&lt;&gt;1,LEN(BA807)&lt;&gt;1),"",AW807&amp;BA807)</x:f>
      </x:c>
      <x:c r="BC807" s="61" t="str">
        <x:f>IF(OR(A807="",AQ807=0),"",(COUNT(BI807:INDEX(BI807:CR807,1,'Настройки'!$B$3))-COUNT(CS807:INDEX(CS807:EB807,1,'Настройки'!$B$3)))/AQ807)</x:f>
      </x:c>
      <x:c r="BD807" s="64" t="str">
        <x:f>IF(OR(A807="",COUNT(CS807:INDEX(CS807:EB807,1,'Настройки'!$B$3))=0),"",AQ807/COUNT(CS807:INDEX(CS807:EB807,1,'Настройки'!$B$3)))</x:f>
      </x:c>
      <x:c r="BE807" s="64" t="str">
        <x:f>IF(OR(A807="",COUNT(CS807:INDEX(CS807:EB807,1,'Настройки'!$B$3))=0),"",IF(AVERAGE(CS807:INDEX(CS807:EB807,1,'Настройки'!$B$3))=0,"",(STDEVP(CS807:INDEX(CS807:EB807,1,'Настройки'!$B$3))/ABS(AVERAGE(CS807:INDEX(CS807:EB807,1,'Настройки'!$B$3))))^2))</x:f>
      </x:c>
      <x:c r="BF807" s="49" t="str">
        <x:f>IF(A807="","",IF(AQ807&lt;3,"Недостаточно",IF(AQ807&lt;6,"Предварительный","Обычный")))</x:f>
      </x:c>
      <x:c r="BG807" s="49" t="str">
        <x:f>IF(A807="","",IF(COUNTIF(F807:INDEX(F807:AO807,1,'Настройки'!$B$3),"&lt;0")&gt;0,IF('Настройки'!$B$10="Блокировать","Отрицательный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"),"")&amp;IF(AQ807&lt;3,"Недостаточно истории. ",IF(AQ807&lt;6,"Предварительная классификация. ",""))&amp;IF(AX807=0,"Нет спроса за горизонт. ","")&amp;IF(AZ807&gt;'Настройки'!$B$11,"Экстремальная вариативность. ",""))</x:f>
      </x:c>
      <x:c r="BH807" s="49" t="str">
        <x:f>IF(A807="","",IFERROR(VLOOKUP(BB807,'Настройки'!$D$3:$E$11,2,FALSE),"Сначала проверьте исходные данные и историю спроса.")&amp;" Уточните срок поставки, MOQ и критичность.")</x:f>
      </x:c>
      <x:c r="BI807" s="50" t="str">
        <x:f>IF(1&gt;'Настройки'!$B$3,"",IF(ISBLANK(F807),IF('Настройки'!$B$9="Нулевой спрос",0,""),IF(F807&lt;0,IF('Настройки'!$B$10="Исключить","",IF('Настройки'!$B$10="Абсолютные значения",ABS(F807),F807)),F807)))</x:f>
      </x:c>
      <x:c r="BJ807" s="50" t="str">
        <x:f>IF(2&gt;'Настройки'!$B$3,"",IF(ISBLANK(G807),IF('Настройки'!$B$9="Нулевой спрос",0,""),IF(G807&lt;0,IF('Настройки'!$B$10="Исключить","",IF('Настройки'!$B$10="Абсолютные значения",ABS(G807),G807)),G807)))</x:f>
      </x:c>
      <x:c r="BK807" s="50" t="str">
        <x:f>IF(3&gt;'Настройки'!$B$3,"",IF(ISBLANK(H807),IF('Настройки'!$B$9="Нулевой спрос",0,""),IF(H807&lt;0,IF('Настройки'!$B$10="Исключить","",IF('Настройки'!$B$10="Абсолютные значения",ABS(H807),H807)),H807)))</x:f>
      </x:c>
      <x:c r="BL807" s="50" t="str">
        <x:f>IF(4&gt;'Настройки'!$B$3,"",IF(ISBLANK(I807),IF('Настройки'!$B$9="Нулевой спрос",0,""),IF(I807&lt;0,IF('Настройки'!$B$10="Исключить","",IF('Настройки'!$B$10="Абсолютные значения",ABS(I807),I807)),I807)))</x:f>
      </x:c>
      <x:c r="BM807" s="50" t="str">
        <x:f>IF(5&gt;'Настройки'!$B$3,"",IF(ISBLANK(J807),IF('Настройки'!$B$9="Нулевой спрос",0,""),IF(J807&lt;0,IF('Настройки'!$B$10="Исключить","",IF('Настройки'!$B$10="Абсолютные значения",ABS(J807),J807)),J807)))</x:f>
      </x:c>
      <x:c r="BN807" s="50" t="str">
        <x:f>IF(6&gt;'Настройки'!$B$3,"",IF(ISBLANK(K807),IF('Настройки'!$B$9="Нулевой спрос",0,""),IF(K807&lt;0,IF('Настройки'!$B$10="Исключить","",IF('Настройки'!$B$10="Абсолютные значения",ABS(K807),K807)),K807)))</x:f>
      </x:c>
      <x:c r="BO807" s="50" t="str">
        <x:f>IF(7&gt;'Настройки'!$B$3,"",IF(ISBLANK(L807),IF('Настройки'!$B$9="Нулевой спрос",0,""),IF(L807&lt;0,IF('Настройки'!$B$10="Исключить","",IF('Настройки'!$B$10="Абсолютные значения",ABS(L807),L807)),L807)))</x:f>
      </x:c>
      <x:c r="BP807" s="50" t="str">
        <x:f>IF(8&gt;'Настройки'!$B$3,"",IF(ISBLANK(M807),IF('Настройки'!$B$9="Нулевой спрос",0,""),IF(M807&lt;0,IF('Настройки'!$B$10="Исключить","",IF('Настройки'!$B$10="Абсолютные значения",ABS(M807),M807)),M807)))</x:f>
      </x:c>
      <x:c r="BQ807" s="50" t="str">
        <x:f>IF(9&gt;'Настройки'!$B$3,"",IF(ISBLANK(N807),IF('Настройки'!$B$9="Нулевой спрос",0,""),IF(N807&lt;0,IF('Настройки'!$B$10="Исключить","",IF('Настройки'!$B$10="Абсолютные значения",ABS(N807),N807)),N807)))</x:f>
      </x:c>
      <x:c r="BR807" s="50" t="str">
        <x:f>IF(10&gt;'Настройки'!$B$3,"",IF(ISBLANK(O807),IF('Настройки'!$B$9="Нулевой спрос",0,""),IF(O807&lt;0,IF('Настройки'!$B$10="Исключить","",IF('Настройки'!$B$10="Абсолютные значения",ABS(O807),O807)),O807)))</x:f>
      </x:c>
      <x:c r="BS807" s="50" t="str">
        <x:f>IF(11&gt;'Настройки'!$B$3,"",IF(ISBLANK(P807),IF('Настройки'!$B$9="Нулевой спрос",0,""),IF(P807&lt;0,IF('Настройки'!$B$10="Исключить","",IF('Настройки'!$B$10="Абсолютные значения",ABS(P807),P807)),P807)))</x:f>
      </x:c>
      <x:c r="BT807" s="50" t="str">
        <x:f>IF(12&gt;'Настройки'!$B$3,"",IF(ISBLANK(Q807),IF('Настройки'!$B$9="Нулевой спрос",0,""),IF(Q807&lt;0,IF('Настройки'!$B$10="Исключить","",IF('Настройки'!$B$10="Абсолютные значения",ABS(Q807),Q807)),Q807)))</x:f>
      </x:c>
      <x:c r="BU807" s="50" t="str">
        <x:f>IF(13&gt;'Настройки'!$B$3,"",IF(ISBLANK(R807),IF('Настройки'!$B$9="Нулевой спрос",0,""),IF(R807&lt;0,IF('Настройки'!$B$10="Исключить","",IF('Настройки'!$B$10="Абсолютные значения",ABS(R807),R807)),R807)))</x:f>
      </x:c>
      <x:c r="BV807" s="50" t="str">
        <x:f>IF(14&gt;'Настройки'!$B$3,"",IF(ISBLANK(S807),IF('Настройки'!$B$9="Нулевой спрос",0,""),IF(S807&lt;0,IF('Настройки'!$B$10="Исключить","",IF('Настройки'!$B$10="Абсолютные значения",ABS(S807),S807)),S807)))</x:f>
      </x:c>
      <x:c r="BW807" s="50" t="str">
        <x:f>IF(15&gt;'Настройки'!$B$3,"",IF(ISBLANK(T807),IF('Настройки'!$B$9="Нулевой спрос",0,""),IF(T807&lt;0,IF('Настройки'!$B$10="Исключить","",IF('Настройки'!$B$10="Абсолютные значения",ABS(T807),T807)),T807)))</x:f>
      </x:c>
      <x:c r="BX807" s="50" t="str">
        <x:f>IF(16&gt;'Настройки'!$B$3,"",IF(ISBLANK(U807),IF('Настройки'!$B$9="Нулевой спрос",0,""),IF(U807&lt;0,IF('Настройки'!$B$10="Исключить","",IF('Настройки'!$B$10="Абсолютные значения",ABS(U807),U807)),U807)))</x:f>
      </x:c>
      <x:c r="BY807" s="50" t="str">
        <x:f>IF(17&gt;'Настройки'!$B$3,"",IF(ISBLANK(V807),IF('Настройки'!$B$9="Нулевой спрос",0,""),IF(V807&lt;0,IF('Настройки'!$B$10="Исключить","",IF('Настройки'!$B$10="Абсолютные значения",ABS(V807),V807)),V807)))</x:f>
      </x:c>
      <x:c r="BZ807" s="50" t="str">
        <x:f>IF(18&gt;'Настройки'!$B$3,"",IF(ISBLANK(W807),IF('Настройки'!$B$9="Нулевой спрос",0,""),IF(W807&lt;0,IF('Настройки'!$B$10="Исключить","",IF('Настройки'!$B$10="Абсолютные значения",ABS(W807),W807)),W807)))</x:f>
      </x:c>
      <x:c r="CA807" s="50" t="str">
        <x:f>IF(19&gt;'Настройки'!$B$3,"",IF(ISBLANK(X807),IF('Настройки'!$B$9="Нулевой спрос",0,""),IF(X807&lt;0,IF('Настройки'!$B$10="Исключить","",IF('Настройки'!$B$10="Абсолютные значения",ABS(X807),X807)),X807)))</x:f>
      </x:c>
      <x:c r="CB807" s="50" t="str">
        <x:f>IF(20&gt;'Настройки'!$B$3,"",IF(ISBLANK(Y807),IF('Настройки'!$B$9="Нулевой спрос",0,""),IF(Y807&lt;0,IF('Настройки'!$B$10="Исключить","",IF('Настройки'!$B$10="Абсолютные значения",ABS(Y807),Y807)),Y807)))</x:f>
      </x:c>
      <x:c r="CC807" s="50" t="str">
        <x:f>IF(21&gt;'Настройки'!$B$3,"",IF(ISBLANK(Z807),IF('Настройки'!$B$9="Нулевой спрос",0,""),IF(Z807&lt;0,IF('Настройки'!$B$10="Исключить","",IF('Настройки'!$B$10="Абсолютные значения",ABS(Z807),Z807)),Z807)))</x:f>
      </x:c>
      <x:c r="CD807" s="50" t="str">
        <x:f>IF(22&gt;'Настройки'!$B$3,"",IF(ISBLANK(AA807),IF('Настройки'!$B$9="Нулевой спрос",0,""),IF(AA807&lt;0,IF('Настройки'!$B$10="Исключить","",IF('Настройки'!$B$10="Абсолютные значения",ABS(AA807),AA807)),AA807)))</x:f>
      </x:c>
      <x:c r="CE807" s="50" t="str">
        <x:f>IF(23&gt;'Настройки'!$B$3,"",IF(ISBLANK(AB807),IF('Настройки'!$B$9="Нулевой спрос",0,""),IF(AB807&lt;0,IF('Настройки'!$B$10="Исключить","",IF('Настройки'!$B$10="Абсолютные значения",ABS(AB807),AB807)),AB807)))</x:f>
      </x:c>
      <x:c r="CF807" s="50" t="str">
        <x:f>IF(24&gt;'Настройки'!$B$3,"",IF(ISBLANK(AC807),IF('Настройки'!$B$9="Нулевой спрос",0,""),IF(AC807&lt;0,IF('Настройки'!$B$10="Исключить","",IF('Настройки'!$B$10="Абсолютные значения",ABS(AC807),AC807)),AC807)))</x:f>
      </x:c>
      <x:c r="CG807" s="50" t="str">
        <x:f>IF(25&gt;'Настройки'!$B$3,"",IF(ISBLANK(AD807),IF('Настройки'!$B$9="Нулевой спрос",0,""),IF(AD807&lt;0,IF('Настройки'!$B$10="Исключить","",IF('Настройки'!$B$10="Абсолютные значения",ABS(AD807),AD807)),AD807)))</x:f>
      </x:c>
      <x:c r="CH807" s="50" t="str">
        <x:f>IF(26&gt;'Настройки'!$B$3,"",IF(ISBLANK(AE807),IF('Настройки'!$B$9="Нулевой спрос",0,""),IF(AE807&lt;0,IF('Настройки'!$B$10="Исключить","",IF('Настройки'!$B$10="Абсолютные значения",ABS(AE807),AE807)),AE807)))</x:f>
      </x:c>
      <x:c r="CI807" s="50" t="str">
        <x:f>IF(27&gt;'Настройки'!$B$3,"",IF(ISBLANK(AF807),IF('Настройки'!$B$9="Нулевой спрос",0,""),IF(AF807&lt;0,IF('Настройки'!$B$10="Исключить","",IF('Настройки'!$B$10="Абсолютные значения",ABS(AF807),AF807)),AF807)))</x:f>
      </x:c>
      <x:c r="CJ807" s="50" t="str">
        <x:f>IF(28&gt;'Настройки'!$B$3,"",IF(ISBLANK(AG807),IF('Настройки'!$B$9="Нулевой спрос",0,""),IF(AG807&lt;0,IF('Настройки'!$B$10="Исключить","",IF('Настройки'!$B$10="Абсолютные значения",ABS(AG807),AG807)),AG807)))</x:f>
      </x:c>
      <x:c r="CK807" s="50" t="str">
        <x:f>IF(29&gt;'Настройки'!$B$3,"",IF(ISBLANK(AH807),IF('Настройки'!$B$9="Нулевой спрос",0,""),IF(AH807&lt;0,IF('Настройки'!$B$10="Исключить","",IF('Настройки'!$B$10="Абсолютные значения",ABS(AH807),AH807)),AH807)))</x:f>
      </x:c>
      <x:c r="CL807" s="50" t="str">
        <x:f>IF(30&gt;'Настройки'!$B$3,"",IF(ISBLANK(AI807),IF('Настройки'!$B$9="Нулевой спрос",0,""),IF(AI807&lt;0,IF('Настройки'!$B$10="Исключить","",IF('Настройки'!$B$10="Абсолютные значения",ABS(AI807),AI807)),AI807)))</x:f>
      </x:c>
      <x:c r="CM807" s="50" t="str">
        <x:f>IF(31&gt;'Настройки'!$B$3,"",IF(ISBLANK(AJ807),IF('Настройки'!$B$9="Нулевой спрос",0,""),IF(AJ807&lt;0,IF('Настройки'!$B$10="Исключить","",IF('Настройки'!$B$10="Абсолютные значения",ABS(AJ807),AJ807)),AJ807)))</x:f>
      </x:c>
      <x:c r="CN807" s="50" t="str">
        <x:f>IF(32&gt;'Настройки'!$B$3,"",IF(ISBLANK(AK807),IF('Настройки'!$B$9="Нулевой спрос",0,""),IF(AK807&lt;0,IF('Настройки'!$B$10="Исключить","",IF('Настройки'!$B$10="Абсолютные значения",ABS(AK807),AK807)),AK807)))</x:f>
      </x:c>
      <x:c r="CO807" s="50" t="str">
        <x:f>IF(33&gt;'Настройки'!$B$3,"",IF(ISBLANK(AL807),IF('Настройки'!$B$9="Нулевой спрос",0,""),IF(AL807&lt;0,IF('Настройки'!$B$10="Исключить","",IF('Настройки'!$B$10="Абсолютные значения",ABS(AL807),AL807)),AL807)))</x:f>
      </x:c>
      <x:c r="CP807" s="50" t="str">
        <x:f>IF(34&gt;'Настройки'!$B$3,"",IF(ISBLANK(AM807),IF('Настройки'!$B$9="Нулевой спрос",0,""),IF(AM807&lt;0,IF('Настройки'!$B$10="Исключить","",IF('Настройки'!$B$10="Абсолютные значения",ABS(AM807),AM807)),AM807)))</x:f>
      </x:c>
      <x:c r="CQ807" s="50" t="str">
        <x:f>IF(35&gt;'Настройки'!$B$3,"",IF(ISBLANK(AN807),IF('Настройки'!$B$9="Нулевой спрос",0,""),IF(AN807&lt;0,IF('Настройки'!$B$10="Исключить","",IF('Настройки'!$B$10="Абсолютные значения",ABS(AN807),AN807)),AN807)))</x:f>
      </x:c>
      <x:c r="CR807" s="50" t="str">
        <x:f>IF(36&gt;'Настройки'!$B$3,"",IF(ISBLANK(AO807),IF('Настройки'!$B$9="Нулевой спрос",0,""),IF(AO807&lt;0,IF('Настройки'!$B$10="Исключить","",IF('Настройки'!$B$10="Абсолютные значения",ABS(AO807),AO807)),AO807)))</x:f>
      </x:c>
      <x:c r="CS807" s="50" t="str">
        <x:f>IF(OR(1&gt;'Настройки'!$B$3,ISBLANK(BI807),BI807=0),"",BI807)</x:f>
      </x:c>
      <x:c r="CT807" s="50" t="str">
        <x:f>IF(OR(2&gt;'Настройки'!$B$3,ISBLANK(BJ807),BJ807=0),"",BJ807)</x:f>
      </x:c>
      <x:c r="CU807" s="50" t="str">
        <x:f>IF(OR(3&gt;'Настройки'!$B$3,ISBLANK(BK807),BK807=0),"",BK807)</x:f>
      </x:c>
      <x:c r="CV807" s="50" t="str">
        <x:f>IF(OR(4&gt;'Настройки'!$B$3,ISBLANK(BL807),BL807=0),"",BL807)</x:f>
      </x:c>
      <x:c r="CW807" s="50" t="str">
        <x:f>IF(OR(5&gt;'Настройки'!$B$3,ISBLANK(BM807),BM807=0),"",BM807)</x:f>
      </x:c>
      <x:c r="CX807" s="50" t="str">
        <x:f>IF(OR(6&gt;'Настройки'!$B$3,ISBLANK(BN807),BN807=0),"",BN807)</x:f>
      </x:c>
      <x:c r="CY807" s="50" t="str">
        <x:f>IF(OR(7&gt;'Настройки'!$B$3,ISBLANK(BO807),BO807=0),"",BO807)</x:f>
      </x:c>
      <x:c r="CZ807" s="50" t="str">
        <x:f>IF(OR(8&gt;'Настройки'!$B$3,ISBLANK(BP807),BP807=0),"",BP807)</x:f>
      </x:c>
      <x:c r="DA807" s="50" t="str">
        <x:f>IF(OR(9&gt;'Настройки'!$B$3,ISBLANK(BQ807),BQ807=0),"",BQ807)</x:f>
      </x:c>
      <x:c r="DB807" s="50" t="str">
        <x:f>IF(OR(10&gt;'Настройки'!$B$3,ISBLANK(BR807),BR807=0),"",BR807)</x:f>
      </x:c>
      <x:c r="DC807" s="50" t="str">
        <x:f>IF(OR(11&gt;'Настройки'!$B$3,ISBLANK(BS807),BS807=0),"",BS807)</x:f>
      </x:c>
      <x:c r="DD807" s="50" t="str">
        <x:f>IF(OR(12&gt;'Настройки'!$B$3,ISBLANK(BT807),BT807=0),"",BT807)</x:f>
      </x:c>
      <x:c r="DE807" s="50" t="str">
        <x:f>IF(OR(13&gt;'Настройки'!$B$3,ISBLANK(BU807),BU807=0),"",BU807)</x:f>
      </x:c>
      <x:c r="DF807" s="50" t="str">
        <x:f>IF(OR(14&gt;'Настройки'!$B$3,ISBLANK(BV807),BV807=0),"",BV807)</x:f>
      </x:c>
      <x:c r="DG807" s="50" t="str">
        <x:f>IF(OR(15&gt;'Настройки'!$B$3,ISBLANK(BW807),BW807=0),"",BW807)</x:f>
      </x:c>
      <x:c r="DH807" s="50" t="str">
        <x:f>IF(OR(16&gt;'Настройки'!$B$3,ISBLANK(BX807),BX807=0),"",BX807)</x:f>
      </x:c>
      <x:c r="DI807" s="50" t="str">
        <x:f>IF(OR(17&gt;'Настройки'!$B$3,ISBLANK(BY807),BY807=0),"",BY807)</x:f>
      </x:c>
      <x:c r="DJ807" s="50" t="str">
        <x:f>IF(OR(18&gt;'Настройки'!$B$3,ISBLANK(BZ807),BZ807=0),"",BZ807)</x:f>
      </x:c>
      <x:c r="DK807" s="50" t="str">
        <x:f>IF(OR(19&gt;'Настройки'!$B$3,ISBLANK(CA807),CA807=0),"",CA807)</x:f>
      </x:c>
      <x:c r="DL807" s="50" t="str">
        <x:f>IF(OR(20&gt;'Настройки'!$B$3,ISBLANK(CB807),CB807=0),"",CB807)</x:f>
      </x:c>
      <x:c r="DM807" s="50" t="str">
        <x:f>IF(OR(21&gt;'Настройки'!$B$3,ISBLANK(CC807),CC807=0),"",CC807)</x:f>
      </x:c>
      <x:c r="DN807" s="50" t="str">
        <x:f>IF(OR(22&gt;'Настройки'!$B$3,ISBLANK(CD807),CD807=0),"",CD807)</x:f>
      </x:c>
      <x:c r="DO807" s="50" t="str">
        <x:f>IF(OR(23&gt;'Настройки'!$B$3,ISBLANK(CE807),CE807=0),"",CE807)</x:f>
      </x:c>
      <x:c r="DP807" s="50" t="str">
        <x:f>IF(OR(24&gt;'Настройки'!$B$3,ISBLANK(CF807),CF807=0),"",CF807)</x:f>
      </x:c>
      <x:c r="DQ807" s="50" t="str">
        <x:f>IF(OR(25&gt;'Настройки'!$B$3,ISBLANK(CG807),CG807=0),"",CG807)</x:f>
      </x:c>
      <x:c r="DR807" s="50" t="str">
        <x:f>IF(OR(26&gt;'Настройки'!$B$3,ISBLANK(CH807),CH807=0),"",CH807)</x:f>
      </x:c>
      <x:c r="DS807" s="50" t="str">
        <x:f>IF(OR(27&gt;'Настройки'!$B$3,ISBLANK(CI807),CI807=0),"",CI807)</x:f>
      </x:c>
      <x:c r="DT807" s="50" t="str">
        <x:f>IF(OR(28&gt;'Настройки'!$B$3,ISBLANK(CJ807),CJ807=0),"",CJ807)</x:f>
      </x:c>
      <x:c r="DU807" s="50" t="str">
        <x:f>IF(OR(29&gt;'Настройки'!$B$3,ISBLANK(CK807),CK807=0),"",CK807)</x:f>
      </x:c>
      <x:c r="DV807" s="50" t="str">
        <x:f>IF(OR(30&gt;'Настройки'!$B$3,ISBLANK(CL807),CL807=0),"",CL807)</x:f>
      </x:c>
      <x:c r="DW807" s="50" t="str">
        <x:f>IF(OR(31&gt;'Настройки'!$B$3,ISBLANK(CM807),CM807=0),"",CM807)</x:f>
      </x:c>
      <x:c r="DX807" s="50" t="str">
        <x:f>IF(OR(32&gt;'Настройки'!$B$3,ISBLANK(CN807),CN807=0),"",CN807)</x:f>
      </x:c>
      <x:c r="DY807" s="50" t="str">
        <x:f>IF(OR(33&gt;'Настройки'!$B$3,ISBLANK(CO807),CO807=0),"",CO807)</x:f>
      </x:c>
      <x:c r="DZ807" s="50" t="str">
        <x:f>IF(OR(34&gt;'Настройки'!$B$3,ISBLANK(CP807),CP807=0),"",CP807)</x:f>
      </x:c>
      <x:c r="EA807" s="50" t="str">
        <x:f>IF(OR(35&gt;'Настройки'!$B$3,ISBLANK(CQ807),CQ807=0),"",CQ807)</x:f>
      </x:c>
      <x:c r="EB807" s="50" t="str">
        <x:f>IF(OR(36&gt;'Настройки'!$B$3,ISBLANK(CR807),CR807=0),"",CR807)</x:f>
      </x:c>
      <x:c r="EC807" s="50" t="str">
        <x:f>IF(A807="","",IF(OR(BB807="AZ",BB807="BZ"),10000+ROW(),IF(AZ807&gt;'Настройки'!$B$11,20000+ROW(),IF(BF807&lt;&gt;"Обычный",30000+ROW(),IF(AX807&lt;=0,40000+ROW(),"")))))</x:f>
      </x:c>
      <x:c r="ED807" s="50" t="str">
        <x:f>IF(EC807="","",COUNTIFS($EC$2:$EC$1001,"&gt;0",$EC$2:$EC$1001,"&lt;"&amp;EC807)+1)</x:f>
      </x:c>
    </x:row>
    <x:row r="808">
      <x:c r="A808" s="115"/>
      <x:c r="B808" s="115"/>
      <x:c r="C808" s="115"/>
      <x:c r="D808" s="118"/>
      <x:c r="E808" s="118"/>
      <x:c r="F808" s="118"/>
      <x:c r="G808" s="118"/>
      <x:c r="H808" s="118"/>
      <x:c r="I808" s="118"/>
      <x:c r="J808" s="118"/>
      <x:c r="K808" s="118"/>
      <x:c r="L808" s="118"/>
      <x:c r="M808" s="118"/>
      <x:c r="N808" s="118"/>
      <x:c r="O808" s="118"/>
      <x:c r="P808" s="118"/>
      <x:c r="Q808" s="118"/>
      <x:c r="R808" s="118"/>
      <x:c r="S808" s="118"/>
      <x:c r="T808" s="118"/>
      <x:c r="U808" s="118"/>
      <x:c r="V808" s="118"/>
      <x:c r="W808" s="118"/>
      <x:c r="X808" s="118"/>
      <x:c r="Y808" s="118"/>
      <x:c r="Z808" s="118"/>
      <x:c r="AA808" s="118"/>
      <x:c r="AB808" s="118"/>
      <x:c r="AC808" s="118"/>
      <x:c r="AD808" s="118"/>
      <x:c r="AE808" s="118"/>
      <x:c r="AF808" s="118"/>
      <x:c r="AG808" s="118"/>
      <x:c r="AH808" s="118"/>
      <x:c r="AI808" s="118"/>
      <x:c r="AJ808" s="118"/>
      <x:c r="AK808" s="118"/>
      <x:c r="AL808" s="118"/>
      <x:c r="AM808" s="118"/>
      <x:c r="AN808" s="118"/>
      <x:c r="AO808" s="118"/>
      <x:c r="AP808" s="115"/>
      <x:c r="AQ808" s="49" t="str">
        <x:f>IF(A808="","",COUNT(BI808:INDEX(BI808:CR808,1,'Настройки'!$B$3)))</x:f>
      </x:c>
      <x:c r="AR808" s="49" t="str">
        <x:f>IF(A808="","",SUM(BI808:INDEX(BI808:CR808,1,'Настройки'!$B$3)))</x:f>
      </x:c>
      <x:c r="AS808" s="58" t="str">
        <x:f>IF(A808="","",IF('Настройки'!$B$4="Стоимость потребления",AR808*D808,IF('Настройки'!$B$4="Количество",AR808,E808)))</x:f>
      </x:c>
      <x:c r="AT808" s="61" t="str">
        <x:f>IF(OR(A808="",AS808&lt;0,SUM($AS$2:$AS$1001)&lt;=0),"",AS808/SUM($AS$2:$AS$1001))</x:f>
      </x:c>
      <x:c r="AU808" s="61" t="str">
        <x:f>IF(OR(A808="",AS808&lt;0,SUM($AS$2:$AS$1001)&lt;=0),"",SUMIFS($AS$2:$AS$1001,$AS$2:$AS$1001,"&gt;"&amp;AS808)/SUM($AS$2:$AS$1001))</x:f>
      </x:c>
      <x:c r="AV808" s="61" t="str">
        <x:f>IF(OR(A808="",AS808&lt;0,SUM($AS$2:$AS$1001)&lt;=0),"",SUMIFS($AS$2:$AS$1001,$AS$2:$AS$1001,"&gt;="&amp;AS808)/SUM($AS$2:$AS$1001))</x:f>
      </x:c>
      <x:c r="AW808" s="49" t="str">
        <x:f>IF(A808="","",IF(SUM($AS$2:$AS$1001)&lt;=0,"Не определён",IF(AS808&lt;0,"Исключение",IF(AU808&lt;'Настройки'!$B$5,"A",IF(AU808&lt;'Настройки'!$B$6,"B","C")))))</x:f>
      </x:c>
      <x:c r="AX808" s="58" t="str">
        <x:f>IF(A808="","",IF(AQ808=0,"",AVERAGE(BI808:INDEX(BI808:CR808,1,'Настройки'!$B$3))))</x:f>
      </x:c>
      <x:c r="AY808" s="58" t="str">
        <x:f>IF(OR(A808="",AQ808=0),"",STDEVP(BI808:INDEX(BI808:CR808,1,'Настройки'!$B$3)))</x:f>
      </x:c>
      <x:c r="AZ808" s="61" t="str">
        <x:f>IF(OR(A808="",AQ808&lt;'Настройки'!$B$12,AX808&lt;=0,AND('Настройки'!$B$10="Блокировать",COUNTIF(F808:INDEX(F808:AO808,1,'Настройки'!$B$3),"&lt;0")&gt;0)),"",AY808/ABS(AX808))</x:f>
      </x:c>
      <x:c r="BA808" s="49" t="str">
        <x:f>IF(A808="","",IF(AND('Настройки'!$B$10="Блокировать",COUNTIF(F808:INDEX(F808:AO808,1,'Настройки'!$B$3),"&lt;0")&gt;0),"Не определён",IF(AQ808&lt;'Настройки'!$B$12,"Не определён",IF(AX808=0,"Нет спроса",IF(AX808&lt;0,"Не определён",IF(AZ808&lt;='Настройки'!$B$7,"X",IF(AZ808&lt;='Настройки'!$B$8,"Y","Z")))))))</x:f>
      </x:c>
      <x:c r="BB808" s="49" t="str">
        <x:f>IF(OR(A808="",LEN(AW808)&lt;&gt;1,LEN(BA808)&lt;&gt;1),"",AW808&amp;BA808)</x:f>
      </x:c>
      <x:c r="BC808" s="61" t="str">
        <x:f>IF(OR(A808="",AQ808=0),"",(COUNT(BI808:INDEX(BI808:CR808,1,'Настройки'!$B$3))-COUNT(CS808:INDEX(CS808:EB808,1,'Настройки'!$B$3)))/AQ808)</x:f>
      </x:c>
      <x:c r="BD808" s="64" t="str">
        <x:f>IF(OR(A808="",COUNT(CS808:INDEX(CS808:EB808,1,'Настройки'!$B$3))=0),"",AQ808/COUNT(CS808:INDEX(CS808:EB808,1,'Настройки'!$B$3)))</x:f>
      </x:c>
      <x:c r="BE808" s="64" t="str">
        <x:f>IF(OR(A808="",COUNT(CS808:INDEX(CS808:EB808,1,'Настройки'!$B$3))=0),"",IF(AVERAGE(CS808:INDEX(CS808:EB808,1,'Настройки'!$B$3))=0,"",(STDEVP(CS808:INDEX(CS808:EB808,1,'Настройки'!$B$3))/ABS(AVERAGE(CS808:INDEX(CS808:EB808,1,'Настройки'!$B$3))))^2))</x:f>
      </x:c>
      <x:c r="BF808" s="49" t="str">
        <x:f>IF(A808="","",IF(AQ808&lt;3,"Недостаточно",IF(AQ808&lt;6,"Предварительный","Обычный")))</x:f>
      </x:c>
      <x:c r="BG808" s="49" t="str">
        <x:f>IF(A808="","",IF(COUNTIF(F808:INDEX(F808:AO808,1,'Настройки'!$B$3),"&lt;0")&gt;0,IF('Настройки'!$B$10="Блокировать","Отрицательный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"),"")&amp;IF(AQ808&lt;3,"Недостаточно истории. ",IF(AQ808&lt;6,"Предварительная классификация. ",""))&amp;IF(AX808=0,"Нет спроса за горизонт. ","")&amp;IF(AZ808&gt;'Настройки'!$B$11,"Экстремальная вариативность. ",""))</x:f>
      </x:c>
      <x:c r="BH808" s="49" t="str">
        <x:f>IF(A808="","",IFERROR(VLOOKUP(BB808,'Настройки'!$D$3:$E$11,2,FALSE),"Сначала проверьте исходные данные и историю спроса.")&amp;" Уточните срок поставки, MOQ и критичность.")</x:f>
      </x:c>
      <x:c r="BI808" s="50" t="str">
        <x:f>IF(1&gt;'Настройки'!$B$3,"",IF(ISBLANK(F808),IF('Настройки'!$B$9="Нулевой спрос",0,""),IF(F808&lt;0,IF('Настройки'!$B$10="Исключить","",IF('Настройки'!$B$10="Абсолютные значения",ABS(F808),F808)),F808)))</x:f>
      </x:c>
      <x:c r="BJ808" s="50" t="str">
        <x:f>IF(2&gt;'Настройки'!$B$3,"",IF(ISBLANK(G808),IF('Настройки'!$B$9="Нулевой спрос",0,""),IF(G808&lt;0,IF('Настройки'!$B$10="Исключить","",IF('Настройки'!$B$10="Абсолютные значения",ABS(G808),G808)),G808)))</x:f>
      </x:c>
      <x:c r="BK808" s="50" t="str">
        <x:f>IF(3&gt;'Настройки'!$B$3,"",IF(ISBLANK(H808),IF('Настройки'!$B$9="Нулевой спрос",0,""),IF(H808&lt;0,IF('Настройки'!$B$10="Исключить","",IF('Настройки'!$B$10="Абсолютные значения",ABS(H808),H808)),H808)))</x:f>
      </x:c>
      <x:c r="BL808" s="50" t="str">
        <x:f>IF(4&gt;'Настройки'!$B$3,"",IF(ISBLANK(I808),IF('Настройки'!$B$9="Нулевой спрос",0,""),IF(I808&lt;0,IF('Настройки'!$B$10="Исключить","",IF('Настройки'!$B$10="Абсолютные значения",ABS(I808),I808)),I808)))</x:f>
      </x:c>
      <x:c r="BM808" s="50" t="str">
        <x:f>IF(5&gt;'Настройки'!$B$3,"",IF(ISBLANK(J808),IF('Настройки'!$B$9="Нулевой спрос",0,""),IF(J808&lt;0,IF('Настройки'!$B$10="Исключить","",IF('Настройки'!$B$10="Абсолютные значения",ABS(J808),J808)),J808)))</x:f>
      </x:c>
      <x:c r="BN808" s="50" t="str">
        <x:f>IF(6&gt;'Настройки'!$B$3,"",IF(ISBLANK(K808),IF('Настройки'!$B$9="Нулевой спрос",0,""),IF(K808&lt;0,IF('Настройки'!$B$10="Исключить","",IF('Настройки'!$B$10="Абсолютные значения",ABS(K808),K808)),K808)))</x:f>
      </x:c>
      <x:c r="BO808" s="50" t="str">
        <x:f>IF(7&gt;'Настройки'!$B$3,"",IF(ISBLANK(L808),IF('Настройки'!$B$9="Нулевой спрос",0,""),IF(L808&lt;0,IF('Настройки'!$B$10="Исключить","",IF('Настройки'!$B$10="Абсолютные значения",ABS(L808),L808)),L808)))</x:f>
      </x:c>
      <x:c r="BP808" s="50" t="str">
        <x:f>IF(8&gt;'Настройки'!$B$3,"",IF(ISBLANK(M808),IF('Настройки'!$B$9="Нулевой спрос",0,""),IF(M808&lt;0,IF('Настройки'!$B$10="Исключить","",IF('Настройки'!$B$10="Абсолютные значения",ABS(M808),M808)),M808)))</x:f>
      </x:c>
      <x:c r="BQ808" s="50" t="str">
        <x:f>IF(9&gt;'Настройки'!$B$3,"",IF(ISBLANK(N808),IF('Настройки'!$B$9="Нулевой спрос",0,""),IF(N808&lt;0,IF('Настройки'!$B$10="Исключить","",IF('Настройки'!$B$10="Абсолютные значения",ABS(N808),N808)),N808)))</x:f>
      </x:c>
      <x:c r="BR808" s="50" t="str">
        <x:f>IF(10&gt;'Настройки'!$B$3,"",IF(ISBLANK(O808),IF('Настройки'!$B$9="Нулевой спрос",0,""),IF(O808&lt;0,IF('Настройки'!$B$10="Исключить","",IF('Настройки'!$B$10="Абсолютные значения",ABS(O808),O808)),O808)))</x:f>
      </x:c>
      <x:c r="BS808" s="50" t="str">
        <x:f>IF(11&gt;'Настройки'!$B$3,"",IF(ISBLANK(P808),IF('Настройки'!$B$9="Нулевой спрос",0,""),IF(P808&lt;0,IF('Настройки'!$B$10="Исключить","",IF('Настройки'!$B$10="Абсолютные значения",ABS(P808),P808)),P808)))</x:f>
      </x:c>
      <x:c r="BT808" s="50" t="str">
        <x:f>IF(12&gt;'Настройки'!$B$3,"",IF(ISBLANK(Q808),IF('Настройки'!$B$9="Нулевой спрос",0,""),IF(Q808&lt;0,IF('Настройки'!$B$10="Исключить","",IF('Настройки'!$B$10="Абсолютные значения",ABS(Q808),Q808)),Q808)))</x:f>
      </x:c>
      <x:c r="BU808" s="50" t="str">
        <x:f>IF(13&gt;'Настройки'!$B$3,"",IF(ISBLANK(R808),IF('Настройки'!$B$9="Нулевой спрос",0,""),IF(R808&lt;0,IF('Настройки'!$B$10="Исключить","",IF('Настройки'!$B$10="Абсолютные значения",ABS(R808),R808)),R808)))</x:f>
      </x:c>
      <x:c r="BV808" s="50" t="str">
        <x:f>IF(14&gt;'Настройки'!$B$3,"",IF(ISBLANK(S808),IF('Настройки'!$B$9="Нулевой спрос",0,""),IF(S808&lt;0,IF('Настройки'!$B$10="Исключить","",IF('Настройки'!$B$10="Абсолютные значения",ABS(S808),S808)),S808)))</x:f>
      </x:c>
      <x:c r="BW808" s="50" t="str">
        <x:f>IF(15&gt;'Настройки'!$B$3,"",IF(ISBLANK(T808),IF('Настройки'!$B$9="Нулевой спрос",0,""),IF(T808&lt;0,IF('Настройки'!$B$10="Исключить","",IF('Настройки'!$B$10="Абсолютные значения",ABS(T808),T808)),T808)))</x:f>
      </x:c>
      <x:c r="BX808" s="50" t="str">
        <x:f>IF(16&gt;'Настройки'!$B$3,"",IF(ISBLANK(U808),IF('Настройки'!$B$9="Нулевой спрос",0,""),IF(U808&lt;0,IF('Настройки'!$B$10="Исключить","",IF('Настройки'!$B$10="Абсолютные значения",ABS(U808),U808)),U808)))</x:f>
      </x:c>
      <x:c r="BY808" s="50" t="str">
        <x:f>IF(17&gt;'Настройки'!$B$3,"",IF(ISBLANK(V808),IF('Настройки'!$B$9="Нулевой спрос",0,""),IF(V808&lt;0,IF('Настройки'!$B$10="Исключить","",IF('Настройки'!$B$10="Абсолютные значения",ABS(V808),V808)),V808)))</x:f>
      </x:c>
      <x:c r="BZ808" s="50" t="str">
        <x:f>IF(18&gt;'Настройки'!$B$3,"",IF(ISBLANK(W808),IF('Настройки'!$B$9="Нулевой спрос",0,""),IF(W808&lt;0,IF('Настройки'!$B$10="Исключить","",IF('Настройки'!$B$10="Абсолютные значения",ABS(W808),W808)),W808)))</x:f>
      </x:c>
      <x:c r="CA808" s="50" t="str">
        <x:f>IF(19&gt;'Настройки'!$B$3,"",IF(ISBLANK(X808),IF('Настройки'!$B$9="Нулевой спрос",0,""),IF(X808&lt;0,IF('Настройки'!$B$10="Исключить","",IF('Настройки'!$B$10="Абсолютные значения",ABS(X808),X808)),X808)))</x:f>
      </x:c>
      <x:c r="CB808" s="50" t="str">
        <x:f>IF(20&gt;'Настройки'!$B$3,"",IF(ISBLANK(Y808),IF('Настройки'!$B$9="Нулевой спрос",0,""),IF(Y808&lt;0,IF('Настройки'!$B$10="Исключить","",IF('Настройки'!$B$10="Абсолютные значения",ABS(Y808),Y808)),Y808)))</x:f>
      </x:c>
      <x:c r="CC808" s="50" t="str">
        <x:f>IF(21&gt;'Настройки'!$B$3,"",IF(ISBLANK(Z808),IF('Настройки'!$B$9="Нулевой спрос",0,""),IF(Z808&lt;0,IF('Настройки'!$B$10="Исключить","",IF('Настройки'!$B$10="Абсолютные значения",ABS(Z808),Z808)),Z808)))</x:f>
      </x:c>
      <x:c r="CD808" s="50" t="str">
        <x:f>IF(22&gt;'Настройки'!$B$3,"",IF(ISBLANK(AA808),IF('Настройки'!$B$9="Нулевой спрос",0,""),IF(AA808&lt;0,IF('Настройки'!$B$10="Исключить","",IF('Настройки'!$B$10="Абсолютные значения",ABS(AA808),AA808)),AA808)))</x:f>
      </x:c>
      <x:c r="CE808" s="50" t="str">
        <x:f>IF(23&gt;'Настройки'!$B$3,"",IF(ISBLANK(AB808),IF('Настройки'!$B$9="Нулевой спрос",0,""),IF(AB808&lt;0,IF('Настройки'!$B$10="Исключить","",IF('Настройки'!$B$10="Абсолютные значения",ABS(AB808),AB808)),AB808)))</x:f>
      </x:c>
      <x:c r="CF808" s="50" t="str">
        <x:f>IF(24&gt;'Настройки'!$B$3,"",IF(ISBLANK(AC808),IF('Настройки'!$B$9="Нулевой спрос",0,""),IF(AC808&lt;0,IF('Настройки'!$B$10="Исключить","",IF('Настройки'!$B$10="Абсолютные значения",ABS(AC808),AC808)),AC808)))</x:f>
      </x:c>
      <x:c r="CG808" s="50" t="str">
        <x:f>IF(25&gt;'Настройки'!$B$3,"",IF(ISBLANK(AD808),IF('Настройки'!$B$9="Нулевой спрос",0,""),IF(AD808&lt;0,IF('Настройки'!$B$10="Исключить","",IF('Настройки'!$B$10="Абсолютные значения",ABS(AD808),AD808)),AD808)))</x:f>
      </x:c>
      <x:c r="CH808" s="50" t="str">
        <x:f>IF(26&gt;'Настройки'!$B$3,"",IF(ISBLANK(AE808),IF('Настройки'!$B$9="Нулевой спрос",0,""),IF(AE808&lt;0,IF('Настройки'!$B$10="Исключить","",IF('Настройки'!$B$10="Абсолютные значения",ABS(AE808),AE808)),AE808)))</x:f>
      </x:c>
      <x:c r="CI808" s="50" t="str">
        <x:f>IF(27&gt;'Настройки'!$B$3,"",IF(ISBLANK(AF808),IF('Настройки'!$B$9="Нулевой спрос",0,""),IF(AF808&lt;0,IF('Настройки'!$B$10="Исключить","",IF('Настройки'!$B$10="Абсолютные значения",ABS(AF808),AF808)),AF808)))</x:f>
      </x:c>
      <x:c r="CJ808" s="50" t="str">
        <x:f>IF(28&gt;'Настройки'!$B$3,"",IF(ISBLANK(AG808),IF('Настройки'!$B$9="Нулевой спрос",0,""),IF(AG808&lt;0,IF('Настройки'!$B$10="Исключить","",IF('Настройки'!$B$10="Абсолютные значения",ABS(AG808),AG808)),AG808)))</x:f>
      </x:c>
      <x:c r="CK808" s="50" t="str">
        <x:f>IF(29&gt;'Настройки'!$B$3,"",IF(ISBLANK(AH808),IF('Настройки'!$B$9="Нулевой спрос",0,""),IF(AH808&lt;0,IF('Настройки'!$B$10="Исключить","",IF('Настройки'!$B$10="Абсолютные значения",ABS(AH808),AH808)),AH808)))</x:f>
      </x:c>
      <x:c r="CL808" s="50" t="str">
        <x:f>IF(30&gt;'Настройки'!$B$3,"",IF(ISBLANK(AI808),IF('Настройки'!$B$9="Нулевой спрос",0,""),IF(AI808&lt;0,IF('Настройки'!$B$10="Исключить","",IF('Настройки'!$B$10="Абсолютные значения",ABS(AI808),AI808)),AI808)))</x:f>
      </x:c>
      <x:c r="CM808" s="50" t="str">
        <x:f>IF(31&gt;'Настройки'!$B$3,"",IF(ISBLANK(AJ808),IF('Настройки'!$B$9="Нулевой спрос",0,""),IF(AJ808&lt;0,IF('Настройки'!$B$10="Исключить","",IF('Настройки'!$B$10="Абсолютные значения",ABS(AJ808),AJ808)),AJ808)))</x:f>
      </x:c>
      <x:c r="CN808" s="50" t="str">
        <x:f>IF(32&gt;'Настройки'!$B$3,"",IF(ISBLANK(AK808),IF('Настройки'!$B$9="Нулевой спрос",0,""),IF(AK808&lt;0,IF('Настройки'!$B$10="Исключить","",IF('Настройки'!$B$10="Абсолютные значения",ABS(AK808),AK808)),AK808)))</x:f>
      </x:c>
      <x:c r="CO808" s="50" t="str">
        <x:f>IF(33&gt;'Настройки'!$B$3,"",IF(ISBLANK(AL808),IF('Настройки'!$B$9="Нулевой спрос",0,""),IF(AL808&lt;0,IF('Настройки'!$B$10="Исключить","",IF('Настройки'!$B$10="Абсолютные значения",ABS(AL808),AL808)),AL808)))</x:f>
      </x:c>
      <x:c r="CP808" s="50" t="str">
        <x:f>IF(34&gt;'Настройки'!$B$3,"",IF(ISBLANK(AM808),IF('Настройки'!$B$9="Нулевой спрос",0,""),IF(AM808&lt;0,IF('Настройки'!$B$10="Исключить","",IF('Настройки'!$B$10="Абсолютные значения",ABS(AM808),AM808)),AM808)))</x:f>
      </x:c>
      <x:c r="CQ808" s="50" t="str">
        <x:f>IF(35&gt;'Настройки'!$B$3,"",IF(ISBLANK(AN808),IF('Настройки'!$B$9="Нулевой спрос",0,""),IF(AN808&lt;0,IF('Настройки'!$B$10="Исключить","",IF('Настройки'!$B$10="Абсолютные значения",ABS(AN808),AN808)),AN808)))</x:f>
      </x:c>
      <x:c r="CR808" s="50" t="str">
        <x:f>IF(36&gt;'Настройки'!$B$3,"",IF(ISBLANK(AO808),IF('Настройки'!$B$9="Нулевой спрос",0,""),IF(AO808&lt;0,IF('Настройки'!$B$10="Исключить","",IF('Настройки'!$B$10="Абсолютные значения",ABS(AO808),AO808)),AO808)))</x:f>
      </x:c>
      <x:c r="CS808" s="50" t="str">
        <x:f>IF(OR(1&gt;'Настройки'!$B$3,ISBLANK(BI808),BI808=0),"",BI808)</x:f>
      </x:c>
      <x:c r="CT808" s="50" t="str">
        <x:f>IF(OR(2&gt;'Настройки'!$B$3,ISBLANK(BJ808),BJ808=0),"",BJ808)</x:f>
      </x:c>
      <x:c r="CU808" s="50" t="str">
        <x:f>IF(OR(3&gt;'Настройки'!$B$3,ISBLANK(BK808),BK808=0),"",BK808)</x:f>
      </x:c>
      <x:c r="CV808" s="50" t="str">
        <x:f>IF(OR(4&gt;'Настройки'!$B$3,ISBLANK(BL808),BL808=0),"",BL808)</x:f>
      </x:c>
      <x:c r="CW808" s="50" t="str">
        <x:f>IF(OR(5&gt;'Настройки'!$B$3,ISBLANK(BM808),BM808=0),"",BM808)</x:f>
      </x:c>
      <x:c r="CX808" s="50" t="str">
        <x:f>IF(OR(6&gt;'Настройки'!$B$3,ISBLANK(BN808),BN808=0),"",BN808)</x:f>
      </x:c>
      <x:c r="CY808" s="50" t="str">
        <x:f>IF(OR(7&gt;'Настройки'!$B$3,ISBLANK(BO808),BO808=0),"",BO808)</x:f>
      </x:c>
      <x:c r="CZ808" s="50" t="str">
        <x:f>IF(OR(8&gt;'Настройки'!$B$3,ISBLANK(BP808),BP808=0),"",BP808)</x:f>
      </x:c>
      <x:c r="DA808" s="50" t="str">
        <x:f>IF(OR(9&gt;'Настройки'!$B$3,ISBLANK(BQ808),BQ808=0),"",BQ808)</x:f>
      </x:c>
      <x:c r="DB808" s="50" t="str">
        <x:f>IF(OR(10&gt;'Настройки'!$B$3,ISBLANK(BR808),BR808=0),"",BR808)</x:f>
      </x:c>
      <x:c r="DC808" s="50" t="str">
        <x:f>IF(OR(11&gt;'Настройки'!$B$3,ISBLANK(BS808),BS808=0),"",BS808)</x:f>
      </x:c>
      <x:c r="DD808" s="50" t="str">
        <x:f>IF(OR(12&gt;'Настройки'!$B$3,ISBLANK(BT808),BT808=0),"",BT808)</x:f>
      </x:c>
      <x:c r="DE808" s="50" t="str">
        <x:f>IF(OR(13&gt;'Настройки'!$B$3,ISBLANK(BU808),BU808=0),"",BU808)</x:f>
      </x:c>
      <x:c r="DF808" s="50" t="str">
        <x:f>IF(OR(14&gt;'Настройки'!$B$3,ISBLANK(BV808),BV808=0),"",BV808)</x:f>
      </x:c>
      <x:c r="DG808" s="50" t="str">
        <x:f>IF(OR(15&gt;'Настройки'!$B$3,ISBLANK(BW808),BW808=0),"",BW808)</x:f>
      </x:c>
      <x:c r="DH808" s="50" t="str">
        <x:f>IF(OR(16&gt;'Настройки'!$B$3,ISBLANK(BX808),BX808=0),"",BX808)</x:f>
      </x:c>
      <x:c r="DI808" s="50" t="str">
        <x:f>IF(OR(17&gt;'Настройки'!$B$3,ISBLANK(BY808),BY808=0),"",BY808)</x:f>
      </x:c>
      <x:c r="DJ808" s="50" t="str">
        <x:f>IF(OR(18&gt;'Настройки'!$B$3,ISBLANK(BZ808),BZ808=0),"",BZ808)</x:f>
      </x:c>
      <x:c r="DK808" s="50" t="str">
        <x:f>IF(OR(19&gt;'Настройки'!$B$3,ISBLANK(CA808),CA808=0),"",CA808)</x:f>
      </x:c>
      <x:c r="DL808" s="50" t="str">
        <x:f>IF(OR(20&gt;'Настройки'!$B$3,ISBLANK(CB808),CB808=0),"",CB808)</x:f>
      </x:c>
      <x:c r="DM808" s="50" t="str">
        <x:f>IF(OR(21&gt;'Настройки'!$B$3,ISBLANK(CC808),CC808=0),"",CC808)</x:f>
      </x:c>
      <x:c r="DN808" s="50" t="str">
        <x:f>IF(OR(22&gt;'Настройки'!$B$3,ISBLANK(CD808),CD808=0),"",CD808)</x:f>
      </x:c>
      <x:c r="DO808" s="50" t="str">
        <x:f>IF(OR(23&gt;'Настройки'!$B$3,ISBLANK(CE808),CE808=0),"",CE808)</x:f>
      </x:c>
      <x:c r="DP808" s="50" t="str">
        <x:f>IF(OR(24&gt;'Настройки'!$B$3,ISBLANK(CF808),CF808=0),"",CF808)</x:f>
      </x:c>
      <x:c r="DQ808" s="50" t="str">
        <x:f>IF(OR(25&gt;'Настройки'!$B$3,ISBLANK(CG808),CG808=0),"",CG808)</x:f>
      </x:c>
      <x:c r="DR808" s="50" t="str">
        <x:f>IF(OR(26&gt;'Настройки'!$B$3,ISBLANK(CH808),CH808=0),"",CH808)</x:f>
      </x:c>
      <x:c r="DS808" s="50" t="str">
        <x:f>IF(OR(27&gt;'Настройки'!$B$3,ISBLANK(CI808),CI808=0),"",CI808)</x:f>
      </x:c>
      <x:c r="DT808" s="50" t="str">
        <x:f>IF(OR(28&gt;'Настройки'!$B$3,ISBLANK(CJ808),CJ808=0),"",CJ808)</x:f>
      </x:c>
      <x:c r="DU808" s="50" t="str">
        <x:f>IF(OR(29&gt;'Настройки'!$B$3,ISBLANK(CK808),CK808=0),"",CK808)</x:f>
      </x:c>
      <x:c r="DV808" s="50" t="str">
        <x:f>IF(OR(30&gt;'Настройки'!$B$3,ISBLANK(CL808),CL808=0),"",CL808)</x:f>
      </x:c>
      <x:c r="DW808" s="50" t="str">
        <x:f>IF(OR(31&gt;'Настройки'!$B$3,ISBLANK(CM808),CM808=0),"",CM808)</x:f>
      </x:c>
      <x:c r="DX808" s="50" t="str">
        <x:f>IF(OR(32&gt;'Настройки'!$B$3,ISBLANK(CN808),CN808=0),"",CN808)</x:f>
      </x:c>
      <x:c r="DY808" s="50" t="str">
        <x:f>IF(OR(33&gt;'Настройки'!$B$3,ISBLANK(CO808),CO808=0),"",CO808)</x:f>
      </x:c>
      <x:c r="DZ808" s="50" t="str">
        <x:f>IF(OR(34&gt;'Настройки'!$B$3,ISBLANK(CP808),CP808=0),"",CP808)</x:f>
      </x:c>
      <x:c r="EA808" s="50" t="str">
        <x:f>IF(OR(35&gt;'Настройки'!$B$3,ISBLANK(CQ808),CQ808=0),"",CQ808)</x:f>
      </x:c>
      <x:c r="EB808" s="50" t="str">
        <x:f>IF(OR(36&gt;'Настройки'!$B$3,ISBLANK(CR808),CR808=0),"",CR808)</x:f>
      </x:c>
      <x:c r="EC808" s="50" t="str">
        <x:f>IF(A808="","",IF(OR(BB808="AZ",BB808="BZ"),10000+ROW(),IF(AZ808&gt;'Настройки'!$B$11,20000+ROW(),IF(BF808&lt;&gt;"Обычный",30000+ROW(),IF(AX808&lt;=0,40000+ROW(),"")))))</x:f>
      </x:c>
      <x:c r="ED808" s="50" t="str">
        <x:f>IF(EC808="","",COUNTIFS($EC$2:$EC$1001,"&gt;0",$EC$2:$EC$1001,"&lt;"&amp;EC808)+1)</x:f>
      </x:c>
    </x:row>
    <x:row r="809">
      <x:c r="A809" s="115"/>
      <x:c r="B809" s="115"/>
      <x:c r="C809" s="115"/>
      <x:c r="D809" s="118"/>
      <x:c r="E809" s="118"/>
      <x:c r="F809" s="118"/>
      <x:c r="G809" s="118"/>
      <x:c r="H809" s="118"/>
      <x:c r="I809" s="118"/>
      <x:c r="J809" s="118"/>
      <x:c r="K809" s="118"/>
      <x:c r="L809" s="118"/>
      <x:c r="M809" s="118"/>
      <x:c r="N809" s="118"/>
      <x:c r="O809" s="118"/>
      <x:c r="P809" s="118"/>
      <x:c r="Q809" s="118"/>
      <x:c r="R809" s="118"/>
      <x:c r="S809" s="118"/>
      <x:c r="T809" s="118"/>
      <x:c r="U809" s="118"/>
      <x:c r="V809" s="118"/>
      <x:c r="W809" s="118"/>
      <x:c r="X809" s="118"/>
      <x:c r="Y809" s="118"/>
      <x:c r="Z809" s="118"/>
      <x:c r="AA809" s="118"/>
      <x:c r="AB809" s="118"/>
      <x:c r="AC809" s="118"/>
      <x:c r="AD809" s="118"/>
      <x:c r="AE809" s="118"/>
      <x:c r="AF809" s="118"/>
      <x:c r="AG809" s="118"/>
      <x:c r="AH809" s="118"/>
      <x:c r="AI809" s="118"/>
      <x:c r="AJ809" s="118"/>
      <x:c r="AK809" s="118"/>
      <x:c r="AL809" s="118"/>
      <x:c r="AM809" s="118"/>
      <x:c r="AN809" s="118"/>
      <x:c r="AO809" s="118"/>
      <x:c r="AP809" s="115"/>
      <x:c r="AQ809" s="49" t="str">
        <x:f>IF(A809="","",COUNT(BI809:INDEX(BI809:CR809,1,'Настройки'!$B$3)))</x:f>
      </x:c>
      <x:c r="AR809" s="49" t="str">
        <x:f>IF(A809="","",SUM(BI809:INDEX(BI809:CR809,1,'Настройки'!$B$3)))</x:f>
      </x:c>
      <x:c r="AS809" s="58" t="str">
        <x:f>IF(A809="","",IF('Настройки'!$B$4="Стоимость потребления",AR809*D809,IF('Настройки'!$B$4="Количество",AR809,E809)))</x:f>
      </x:c>
      <x:c r="AT809" s="61" t="str">
        <x:f>IF(OR(A809="",AS809&lt;0,SUM($AS$2:$AS$1001)&lt;=0),"",AS809/SUM($AS$2:$AS$1001))</x:f>
      </x:c>
      <x:c r="AU809" s="61" t="str">
        <x:f>IF(OR(A809="",AS809&lt;0,SUM($AS$2:$AS$1001)&lt;=0),"",SUMIFS($AS$2:$AS$1001,$AS$2:$AS$1001,"&gt;"&amp;AS809)/SUM($AS$2:$AS$1001))</x:f>
      </x:c>
      <x:c r="AV809" s="61" t="str">
        <x:f>IF(OR(A809="",AS809&lt;0,SUM($AS$2:$AS$1001)&lt;=0),"",SUMIFS($AS$2:$AS$1001,$AS$2:$AS$1001,"&gt;="&amp;AS809)/SUM($AS$2:$AS$1001))</x:f>
      </x:c>
      <x:c r="AW809" s="49" t="str">
        <x:f>IF(A809="","",IF(SUM($AS$2:$AS$1001)&lt;=0,"Не определён",IF(AS809&lt;0,"Исключение",IF(AU809&lt;'Настройки'!$B$5,"A",IF(AU809&lt;'Настройки'!$B$6,"B","C")))))</x:f>
      </x:c>
      <x:c r="AX809" s="58" t="str">
        <x:f>IF(A809="","",IF(AQ809=0,"",AVERAGE(BI809:INDEX(BI809:CR809,1,'Настройки'!$B$3))))</x:f>
      </x:c>
      <x:c r="AY809" s="58" t="str">
        <x:f>IF(OR(A809="",AQ809=0),"",STDEVP(BI809:INDEX(BI809:CR809,1,'Настройки'!$B$3)))</x:f>
      </x:c>
      <x:c r="AZ809" s="61" t="str">
        <x:f>IF(OR(A809="",AQ809&lt;'Настройки'!$B$12,AX809&lt;=0,AND('Настройки'!$B$10="Блокировать",COUNTIF(F809:INDEX(F809:AO809,1,'Настройки'!$B$3),"&lt;0")&gt;0)),"",AY809/ABS(AX809))</x:f>
      </x:c>
      <x:c r="BA809" s="49" t="str">
        <x:f>IF(A809="","",IF(AND('Настройки'!$B$10="Блокировать",COUNTIF(F809:INDEX(F809:AO809,1,'Настройки'!$B$3),"&lt;0")&gt;0),"Не определён",IF(AQ809&lt;'Настройки'!$B$12,"Не определён",IF(AX809=0,"Нет спроса",IF(AX809&lt;0,"Не определён",IF(AZ809&lt;='Настройки'!$B$7,"X",IF(AZ809&lt;='Настройки'!$B$8,"Y","Z")))))))</x:f>
      </x:c>
      <x:c r="BB809" s="49" t="str">
        <x:f>IF(OR(A809="",LEN(AW809)&lt;&gt;1,LEN(BA809)&lt;&gt;1),"",AW809&amp;BA809)</x:f>
      </x:c>
      <x:c r="BC809" s="61" t="str">
        <x:f>IF(OR(A809="",AQ809=0),"",(COUNT(BI809:INDEX(BI809:CR809,1,'Настройки'!$B$3))-COUNT(CS809:INDEX(CS809:EB809,1,'Настройки'!$B$3)))/AQ809)</x:f>
      </x:c>
      <x:c r="BD809" s="64" t="str">
        <x:f>IF(OR(A809="",COUNT(CS809:INDEX(CS809:EB809,1,'Настройки'!$B$3))=0),"",AQ809/COUNT(CS809:INDEX(CS809:EB809,1,'Настройки'!$B$3)))</x:f>
      </x:c>
      <x:c r="BE809" s="64" t="str">
        <x:f>IF(OR(A809="",COUNT(CS809:INDEX(CS809:EB809,1,'Настройки'!$B$3))=0),"",IF(AVERAGE(CS809:INDEX(CS809:EB809,1,'Настройки'!$B$3))=0,"",(STDEVP(CS809:INDEX(CS809:EB809,1,'Настройки'!$B$3))/ABS(AVERAGE(CS809:INDEX(CS809:EB809,1,'Настройки'!$B$3))))^2))</x:f>
      </x:c>
      <x:c r="BF809" s="49" t="str">
        <x:f>IF(A809="","",IF(AQ809&lt;3,"Недостаточно",IF(AQ809&lt;6,"Предварительный","Обычный")))</x:f>
      </x:c>
      <x:c r="BG809" s="49" t="str">
        <x:f>IF(A809="","",IF(COUNTIF(F809:INDEX(F809:AO809,1,'Настройки'!$B$3),"&lt;0")&gt;0,IF('Настройки'!$B$10="Блокировать","Отрицательный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"),"")&amp;IF(AQ809&lt;3,"Недостаточно истории. ",IF(AQ809&lt;6,"Предварительная классификация. ",""))&amp;IF(AX809=0,"Нет спроса за горизонт. ","")&amp;IF(AZ809&gt;'Настройки'!$B$11,"Экстремальная вариативность. ",""))</x:f>
      </x:c>
      <x:c r="BH809" s="49" t="str">
        <x:f>IF(A809="","",IFERROR(VLOOKUP(BB809,'Настройки'!$D$3:$E$11,2,FALSE),"Сначала проверьте исходные данные и историю спроса.")&amp;" Уточните срок поставки, MOQ и критичность.")</x:f>
      </x:c>
      <x:c r="BI809" s="50" t="str">
        <x:f>IF(1&gt;'Настройки'!$B$3,"",IF(ISBLANK(F809),IF('Настройки'!$B$9="Нулевой спрос",0,""),IF(F809&lt;0,IF('Настройки'!$B$10="Исключить","",IF('Настройки'!$B$10="Абсолютные значения",ABS(F809),F809)),F809)))</x:f>
      </x:c>
      <x:c r="BJ809" s="50" t="str">
        <x:f>IF(2&gt;'Настройки'!$B$3,"",IF(ISBLANK(G809),IF('Настройки'!$B$9="Нулевой спрос",0,""),IF(G809&lt;0,IF('Настройки'!$B$10="Исключить","",IF('Настройки'!$B$10="Абсолютные значения",ABS(G809),G809)),G809)))</x:f>
      </x:c>
      <x:c r="BK809" s="50" t="str">
        <x:f>IF(3&gt;'Настройки'!$B$3,"",IF(ISBLANK(H809),IF('Настройки'!$B$9="Нулевой спрос",0,""),IF(H809&lt;0,IF('Настройки'!$B$10="Исключить","",IF('Настройки'!$B$10="Абсолютные значения",ABS(H809),H809)),H809)))</x:f>
      </x:c>
      <x:c r="BL809" s="50" t="str">
        <x:f>IF(4&gt;'Настройки'!$B$3,"",IF(ISBLANK(I809),IF('Настройки'!$B$9="Нулевой спрос",0,""),IF(I809&lt;0,IF('Настройки'!$B$10="Исключить","",IF('Настройки'!$B$10="Абсолютные значения",ABS(I809),I809)),I809)))</x:f>
      </x:c>
      <x:c r="BM809" s="50" t="str">
        <x:f>IF(5&gt;'Настройки'!$B$3,"",IF(ISBLANK(J809),IF('Настройки'!$B$9="Нулевой спрос",0,""),IF(J809&lt;0,IF('Настройки'!$B$10="Исключить","",IF('Настройки'!$B$10="Абсолютные значения",ABS(J809),J809)),J809)))</x:f>
      </x:c>
      <x:c r="BN809" s="50" t="str">
        <x:f>IF(6&gt;'Настройки'!$B$3,"",IF(ISBLANK(K809),IF('Настройки'!$B$9="Нулевой спрос",0,""),IF(K809&lt;0,IF('Настройки'!$B$10="Исключить","",IF('Настройки'!$B$10="Абсолютные значения",ABS(K809),K809)),K809)))</x:f>
      </x:c>
      <x:c r="BO809" s="50" t="str">
        <x:f>IF(7&gt;'Настройки'!$B$3,"",IF(ISBLANK(L809),IF('Настройки'!$B$9="Нулевой спрос",0,""),IF(L809&lt;0,IF('Настройки'!$B$10="Исключить","",IF('Настройки'!$B$10="Абсолютные значения",ABS(L809),L809)),L809)))</x:f>
      </x:c>
      <x:c r="BP809" s="50" t="str">
        <x:f>IF(8&gt;'Настройки'!$B$3,"",IF(ISBLANK(M809),IF('Настройки'!$B$9="Нулевой спрос",0,""),IF(M809&lt;0,IF('Настройки'!$B$10="Исключить","",IF('Настройки'!$B$10="Абсолютные значения",ABS(M809),M809)),M809)))</x:f>
      </x:c>
      <x:c r="BQ809" s="50" t="str">
        <x:f>IF(9&gt;'Настройки'!$B$3,"",IF(ISBLANK(N809),IF('Настройки'!$B$9="Нулевой спрос",0,""),IF(N809&lt;0,IF('Настройки'!$B$10="Исключить","",IF('Настройки'!$B$10="Абсолютные значения",ABS(N809),N809)),N809)))</x:f>
      </x:c>
      <x:c r="BR809" s="50" t="str">
        <x:f>IF(10&gt;'Настройки'!$B$3,"",IF(ISBLANK(O809),IF('Настройки'!$B$9="Нулевой спрос",0,""),IF(O809&lt;0,IF('Настройки'!$B$10="Исключить","",IF('Настройки'!$B$10="Абсолютные значения",ABS(O809),O809)),O809)))</x:f>
      </x:c>
      <x:c r="BS809" s="50" t="str">
        <x:f>IF(11&gt;'Настройки'!$B$3,"",IF(ISBLANK(P809),IF('Настройки'!$B$9="Нулевой спрос",0,""),IF(P809&lt;0,IF('Настройки'!$B$10="Исключить","",IF('Настройки'!$B$10="Абсолютные значения",ABS(P809),P809)),P809)))</x:f>
      </x:c>
      <x:c r="BT809" s="50" t="str">
        <x:f>IF(12&gt;'Настройки'!$B$3,"",IF(ISBLANK(Q809),IF('Настройки'!$B$9="Нулевой спрос",0,""),IF(Q809&lt;0,IF('Настройки'!$B$10="Исключить","",IF('Настройки'!$B$10="Абсолютные значения",ABS(Q809),Q809)),Q809)))</x:f>
      </x:c>
      <x:c r="BU809" s="50" t="str">
        <x:f>IF(13&gt;'Настройки'!$B$3,"",IF(ISBLANK(R809),IF('Настройки'!$B$9="Нулевой спрос",0,""),IF(R809&lt;0,IF('Настройки'!$B$10="Исключить","",IF('Настройки'!$B$10="Абсолютные значения",ABS(R809),R809)),R809)))</x:f>
      </x:c>
      <x:c r="BV809" s="50" t="str">
        <x:f>IF(14&gt;'Настройки'!$B$3,"",IF(ISBLANK(S809),IF('Настройки'!$B$9="Нулевой спрос",0,""),IF(S809&lt;0,IF('Настройки'!$B$10="Исключить","",IF('Настройки'!$B$10="Абсолютные значения",ABS(S809),S809)),S809)))</x:f>
      </x:c>
      <x:c r="BW809" s="50" t="str">
        <x:f>IF(15&gt;'Настройки'!$B$3,"",IF(ISBLANK(T809),IF('Настройки'!$B$9="Нулевой спрос",0,""),IF(T809&lt;0,IF('Настройки'!$B$10="Исключить","",IF('Настройки'!$B$10="Абсолютные значения",ABS(T809),T809)),T809)))</x:f>
      </x:c>
      <x:c r="BX809" s="50" t="str">
        <x:f>IF(16&gt;'Настройки'!$B$3,"",IF(ISBLANK(U809),IF('Настройки'!$B$9="Нулевой спрос",0,""),IF(U809&lt;0,IF('Настройки'!$B$10="Исключить","",IF('Настройки'!$B$10="Абсолютные значения",ABS(U809),U809)),U809)))</x:f>
      </x:c>
      <x:c r="BY809" s="50" t="str">
        <x:f>IF(17&gt;'Настройки'!$B$3,"",IF(ISBLANK(V809),IF('Настройки'!$B$9="Нулевой спрос",0,""),IF(V809&lt;0,IF('Настройки'!$B$10="Исключить","",IF('Настройки'!$B$10="Абсолютные значения",ABS(V809),V809)),V809)))</x:f>
      </x:c>
      <x:c r="BZ809" s="50" t="str">
        <x:f>IF(18&gt;'Настройки'!$B$3,"",IF(ISBLANK(W809),IF('Настройки'!$B$9="Нулевой спрос",0,""),IF(W809&lt;0,IF('Настройки'!$B$10="Исключить","",IF('Настройки'!$B$10="Абсолютные значения",ABS(W809),W809)),W809)))</x:f>
      </x:c>
      <x:c r="CA809" s="50" t="str">
        <x:f>IF(19&gt;'Настройки'!$B$3,"",IF(ISBLANK(X809),IF('Настройки'!$B$9="Нулевой спрос",0,""),IF(X809&lt;0,IF('Настройки'!$B$10="Исключить","",IF('Настройки'!$B$10="Абсолютные значения",ABS(X809),X809)),X809)))</x:f>
      </x:c>
      <x:c r="CB809" s="50" t="str">
        <x:f>IF(20&gt;'Настройки'!$B$3,"",IF(ISBLANK(Y809),IF('Настройки'!$B$9="Нулевой спрос",0,""),IF(Y809&lt;0,IF('Настройки'!$B$10="Исключить","",IF('Настройки'!$B$10="Абсолютные значения",ABS(Y809),Y809)),Y809)))</x:f>
      </x:c>
      <x:c r="CC809" s="50" t="str">
        <x:f>IF(21&gt;'Настройки'!$B$3,"",IF(ISBLANK(Z809),IF('Настройки'!$B$9="Нулевой спрос",0,""),IF(Z809&lt;0,IF('Настройки'!$B$10="Исключить","",IF('Настройки'!$B$10="Абсолютные значения",ABS(Z809),Z809)),Z809)))</x:f>
      </x:c>
      <x:c r="CD809" s="50" t="str">
        <x:f>IF(22&gt;'Настройки'!$B$3,"",IF(ISBLANK(AA809),IF('Настройки'!$B$9="Нулевой спрос",0,""),IF(AA809&lt;0,IF('Настройки'!$B$10="Исключить","",IF('Настройки'!$B$10="Абсолютные значения",ABS(AA809),AA809)),AA809)))</x:f>
      </x:c>
      <x:c r="CE809" s="50" t="str">
        <x:f>IF(23&gt;'Настройки'!$B$3,"",IF(ISBLANK(AB809),IF('Настройки'!$B$9="Нулевой спрос",0,""),IF(AB809&lt;0,IF('Настройки'!$B$10="Исключить","",IF('Настройки'!$B$10="Абсолютные значения",ABS(AB809),AB809)),AB809)))</x:f>
      </x:c>
      <x:c r="CF809" s="50" t="str">
        <x:f>IF(24&gt;'Настройки'!$B$3,"",IF(ISBLANK(AC809),IF('Настройки'!$B$9="Нулевой спрос",0,""),IF(AC809&lt;0,IF('Настройки'!$B$10="Исключить","",IF('Настройки'!$B$10="Абсолютные значения",ABS(AC809),AC809)),AC809)))</x:f>
      </x:c>
      <x:c r="CG809" s="50" t="str">
        <x:f>IF(25&gt;'Настройки'!$B$3,"",IF(ISBLANK(AD809),IF('Настройки'!$B$9="Нулевой спрос",0,""),IF(AD809&lt;0,IF('Настройки'!$B$10="Исключить","",IF('Настройки'!$B$10="Абсолютные значения",ABS(AD809),AD809)),AD809)))</x:f>
      </x:c>
      <x:c r="CH809" s="50" t="str">
        <x:f>IF(26&gt;'Настройки'!$B$3,"",IF(ISBLANK(AE809),IF('Настройки'!$B$9="Нулевой спрос",0,""),IF(AE809&lt;0,IF('Настройки'!$B$10="Исключить","",IF('Настройки'!$B$10="Абсолютные значения",ABS(AE809),AE809)),AE809)))</x:f>
      </x:c>
      <x:c r="CI809" s="50" t="str">
        <x:f>IF(27&gt;'Настройки'!$B$3,"",IF(ISBLANK(AF809),IF('Настройки'!$B$9="Нулевой спрос",0,""),IF(AF809&lt;0,IF('Настройки'!$B$10="Исключить","",IF('Настройки'!$B$10="Абсолютные значения",ABS(AF809),AF809)),AF809)))</x:f>
      </x:c>
      <x:c r="CJ809" s="50" t="str">
        <x:f>IF(28&gt;'Настройки'!$B$3,"",IF(ISBLANK(AG809),IF('Настройки'!$B$9="Нулевой спрос",0,""),IF(AG809&lt;0,IF('Настройки'!$B$10="Исключить","",IF('Настройки'!$B$10="Абсолютные значения",ABS(AG809),AG809)),AG809)))</x:f>
      </x:c>
      <x:c r="CK809" s="50" t="str">
        <x:f>IF(29&gt;'Настройки'!$B$3,"",IF(ISBLANK(AH809),IF('Настройки'!$B$9="Нулевой спрос",0,""),IF(AH809&lt;0,IF('Настройки'!$B$10="Исключить","",IF('Настройки'!$B$10="Абсолютные значения",ABS(AH809),AH809)),AH809)))</x:f>
      </x:c>
      <x:c r="CL809" s="50" t="str">
        <x:f>IF(30&gt;'Настройки'!$B$3,"",IF(ISBLANK(AI809),IF('Настройки'!$B$9="Нулевой спрос",0,""),IF(AI809&lt;0,IF('Настройки'!$B$10="Исключить","",IF('Настройки'!$B$10="Абсолютные значения",ABS(AI809),AI809)),AI809)))</x:f>
      </x:c>
      <x:c r="CM809" s="50" t="str">
        <x:f>IF(31&gt;'Настройки'!$B$3,"",IF(ISBLANK(AJ809),IF('Настройки'!$B$9="Нулевой спрос",0,""),IF(AJ809&lt;0,IF('Настройки'!$B$10="Исключить","",IF('Настройки'!$B$10="Абсолютные значения",ABS(AJ809),AJ809)),AJ809)))</x:f>
      </x:c>
      <x:c r="CN809" s="50" t="str">
        <x:f>IF(32&gt;'Настройки'!$B$3,"",IF(ISBLANK(AK809),IF('Настройки'!$B$9="Нулевой спрос",0,""),IF(AK809&lt;0,IF('Настройки'!$B$10="Исключить","",IF('Настройки'!$B$10="Абсолютные значения",ABS(AK809),AK809)),AK809)))</x:f>
      </x:c>
      <x:c r="CO809" s="50" t="str">
        <x:f>IF(33&gt;'Настройки'!$B$3,"",IF(ISBLANK(AL809),IF('Настройки'!$B$9="Нулевой спрос",0,""),IF(AL809&lt;0,IF('Настройки'!$B$10="Исключить","",IF('Настройки'!$B$10="Абсолютные значения",ABS(AL809),AL809)),AL809)))</x:f>
      </x:c>
      <x:c r="CP809" s="50" t="str">
        <x:f>IF(34&gt;'Настройки'!$B$3,"",IF(ISBLANK(AM809),IF('Настройки'!$B$9="Нулевой спрос",0,""),IF(AM809&lt;0,IF('Настройки'!$B$10="Исключить","",IF('Настройки'!$B$10="Абсолютные значения",ABS(AM809),AM809)),AM809)))</x:f>
      </x:c>
      <x:c r="CQ809" s="50" t="str">
        <x:f>IF(35&gt;'Настройки'!$B$3,"",IF(ISBLANK(AN809),IF('Настройки'!$B$9="Нулевой спрос",0,""),IF(AN809&lt;0,IF('Настройки'!$B$10="Исключить","",IF('Настройки'!$B$10="Абсолютные значения",ABS(AN809),AN809)),AN809)))</x:f>
      </x:c>
      <x:c r="CR809" s="50" t="str">
        <x:f>IF(36&gt;'Настройки'!$B$3,"",IF(ISBLANK(AO809),IF('Настройки'!$B$9="Нулевой спрос",0,""),IF(AO809&lt;0,IF('Настройки'!$B$10="Исключить","",IF('Настройки'!$B$10="Абсолютные значения",ABS(AO809),AO809)),AO809)))</x:f>
      </x:c>
      <x:c r="CS809" s="50" t="str">
        <x:f>IF(OR(1&gt;'Настройки'!$B$3,ISBLANK(BI809),BI809=0),"",BI809)</x:f>
      </x:c>
      <x:c r="CT809" s="50" t="str">
        <x:f>IF(OR(2&gt;'Настройки'!$B$3,ISBLANK(BJ809),BJ809=0),"",BJ809)</x:f>
      </x:c>
      <x:c r="CU809" s="50" t="str">
        <x:f>IF(OR(3&gt;'Настройки'!$B$3,ISBLANK(BK809),BK809=0),"",BK809)</x:f>
      </x:c>
      <x:c r="CV809" s="50" t="str">
        <x:f>IF(OR(4&gt;'Настройки'!$B$3,ISBLANK(BL809),BL809=0),"",BL809)</x:f>
      </x:c>
      <x:c r="CW809" s="50" t="str">
        <x:f>IF(OR(5&gt;'Настройки'!$B$3,ISBLANK(BM809),BM809=0),"",BM809)</x:f>
      </x:c>
      <x:c r="CX809" s="50" t="str">
        <x:f>IF(OR(6&gt;'Настройки'!$B$3,ISBLANK(BN809),BN809=0),"",BN809)</x:f>
      </x:c>
      <x:c r="CY809" s="50" t="str">
        <x:f>IF(OR(7&gt;'Настройки'!$B$3,ISBLANK(BO809),BO809=0),"",BO809)</x:f>
      </x:c>
      <x:c r="CZ809" s="50" t="str">
        <x:f>IF(OR(8&gt;'Настройки'!$B$3,ISBLANK(BP809),BP809=0),"",BP809)</x:f>
      </x:c>
      <x:c r="DA809" s="50" t="str">
        <x:f>IF(OR(9&gt;'Настройки'!$B$3,ISBLANK(BQ809),BQ809=0),"",BQ809)</x:f>
      </x:c>
      <x:c r="DB809" s="50" t="str">
        <x:f>IF(OR(10&gt;'Настройки'!$B$3,ISBLANK(BR809),BR809=0),"",BR809)</x:f>
      </x:c>
      <x:c r="DC809" s="50" t="str">
        <x:f>IF(OR(11&gt;'Настройки'!$B$3,ISBLANK(BS809),BS809=0),"",BS809)</x:f>
      </x:c>
      <x:c r="DD809" s="50" t="str">
        <x:f>IF(OR(12&gt;'Настройки'!$B$3,ISBLANK(BT809),BT809=0),"",BT809)</x:f>
      </x:c>
      <x:c r="DE809" s="50" t="str">
        <x:f>IF(OR(13&gt;'Настройки'!$B$3,ISBLANK(BU809),BU809=0),"",BU809)</x:f>
      </x:c>
      <x:c r="DF809" s="50" t="str">
        <x:f>IF(OR(14&gt;'Настройки'!$B$3,ISBLANK(BV809),BV809=0),"",BV809)</x:f>
      </x:c>
      <x:c r="DG809" s="50" t="str">
        <x:f>IF(OR(15&gt;'Настройки'!$B$3,ISBLANK(BW809),BW809=0),"",BW809)</x:f>
      </x:c>
      <x:c r="DH809" s="50" t="str">
        <x:f>IF(OR(16&gt;'Настройки'!$B$3,ISBLANK(BX809),BX809=0),"",BX809)</x:f>
      </x:c>
      <x:c r="DI809" s="50" t="str">
        <x:f>IF(OR(17&gt;'Настройки'!$B$3,ISBLANK(BY809),BY809=0),"",BY809)</x:f>
      </x:c>
      <x:c r="DJ809" s="50" t="str">
        <x:f>IF(OR(18&gt;'Настройки'!$B$3,ISBLANK(BZ809),BZ809=0),"",BZ809)</x:f>
      </x:c>
      <x:c r="DK809" s="50" t="str">
        <x:f>IF(OR(19&gt;'Настройки'!$B$3,ISBLANK(CA809),CA809=0),"",CA809)</x:f>
      </x:c>
      <x:c r="DL809" s="50" t="str">
        <x:f>IF(OR(20&gt;'Настройки'!$B$3,ISBLANK(CB809),CB809=0),"",CB809)</x:f>
      </x:c>
      <x:c r="DM809" s="50" t="str">
        <x:f>IF(OR(21&gt;'Настройки'!$B$3,ISBLANK(CC809),CC809=0),"",CC809)</x:f>
      </x:c>
      <x:c r="DN809" s="50" t="str">
        <x:f>IF(OR(22&gt;'Настройки'!$B$3,ISBLANK(CD809),CD809=0),"",CD809)</x:f>
      </x:c>
      <x:c r="DO809" s="50" t="str">
        <x:f>IF(OR(23&gt;'Настройки'!$B$3,ISBLANK(CE809),CE809=0),"",CE809)</x:f>
      </x:c>
      <x:c r="DP809" s="50" t="str">
        <x:f>IF(OR(24&gt;'Настройки'!$B$3,ISBLANK(CF809),CF809=0),"",CF809)</x:f>
      </x:c>
      <x:c r="DQ809" s="50" t="str">
        <x:f>IF(OR(25&gt;'Настройки'!$B$3,ISBLANK(CG809),CG809=0),"",CG809)</x:f>
      </x:c>
      <x:c r="DR809" s="50" t="str">
        <x:f>IF(OR(26&gt;'Настройки'!$B$3,ISBLANK(CH809),CH809=0),"",CH809)</x:f>
      </x:c>
      <x:c r="DS809" s="50" t="str">
        <x:f>IF(OR(27&gt;'Настройки'!$B$3,ISBLANK(CI809),CI809=0),"",CI809)</x:f>
      </x:c>
      <x:c r="DT809" s="50" t="str">
        <x:f>IF(OR(28&gt;'Настройки'!$B$3,ISBLANK(CJ809),CJ809=0),"",CJ809)</x:f>
      </x:c>
      <x:c r="DU809" s="50" t="str">
        <x:f>IF(OR(29&gt;'Настройки'!$B$3,ISBLANK(CK809),CK809=0),"",CK809)</x:f>
      </x:c>
      <x:c r="DV809" s="50" t="str">
        <x:f>IF(OR(30&gt;'Настройки'!$B$3,ISBLANK(CL809),CL809=0),"",CL809)</x:f>
      </x:c>
      <x:c r="DW809" s="50" t="str">
        <x:f>IF(OR(31&gt;'Настройки'!$B$3,ISBLANK(CM809),CM809=0),"",CM809)</x:f>
      </x:c>
      <x:c r="DX809" s="50" t="str">
        <x:f>IF(OR(32&gt;'Настройки'!$B$3,ISBLANK(CN809),CN809=0),"",CN809)</x:f>
      </x:c>
      <x:c r="DY809" s="50" t="str">
        <x:f>IF(OR(33&gt;'Настройки'!$B$3,ISBLANK(CO809),CO809=0),"",CO809)</x:f>
      </x:c>
      <x:c r="DZ809" s="50" t="str">
        <x:f>IF(OR(34&gt;'Настройки'!$B$3,ISBLANK(CP809),CP809=0),"",CP809)</x:f>
      </x:c>
      <x:c r="EA809" s="50" t="str">
        <x:f>IF(OR(35&gt;'Настройки'!$B$3,ISBLANK(CQ809),CQ809=0),"",CQ809)</x:f>
      </x:c>
      <x:c r="EB809" s="50" t="str">
        <x:f>IF(OR(36&gt;'Настройки'!$B$3,ISBLANK(CR809),CR809=0),"",CR809)</x:f>
      </x:c>
      <x:c r="EC809" s="50" t="str">
        <x:f>IF(A809="","",IF(OR(BB809="AZ",BB809="BZ"),10000+ROW(),IF(AZ809&gt;'Настройки'!$B$11,20000+ROW(),IF(BF809&lt;&gt;"Обычный",30000+ROW(),IF(AX809&lt;=0,40000+ROW(),"")))))</x:f>
      </x:c>
      <x:c r="ED809" s="50" t="str">
        <x:f>IF(EC809="","",COUNTIFS($EC$2:$EC$1001,"&gt;0",$EC$2:$EC$1001,"&lt;"&amp;EC809)+1)</x:f>
      </x:c>
    </x:row>
    <x:row r="810">
      <x:c r="A810" s="115"/>
      <x:c r="B810" s="115"/>
      <x:c r="C810" s="115"/>
      <x:c r="D810" s="118"/>
      <x:c r="E810" s="118"/>
      <x:c r="F810" s="118"/>
      <x:c r="G810" s="118"/>
      <x:c r="H810" s="118"/>
      <x:c r="I810" s="118"/>
      <x:c r="J810" s="118"/>
      <x:c r="K810" s="118"/>
      <x:c r="L810" s="118"/>
      <x:c r="M810" s="118"/>
      <x:c r="N810" s="118"/>
      <x:c r="O810" s="118"/>
      <x:c r="P810" s="118"/>
      <x:c r="Q810" s="118"/>
      <x:c r="R810" s="118"/>
      <x:c r="S810" s="118"/>
      <x:c r="T810" s="118"/>
      <x:c r="U810" s="118"/>
      <x:c r="V810" s="118"/>
      <x:c r="W810" s="118"/>
      <x:c r="X810" s="118"/>
      <x:c r="Y810" s="118"/>
      <x:c r="Z810" s="118"/>
      <x:c r="AA810" s="118"/>
      <x:c r="AB810" s="118"/>
      <x:c r="AC810" s="118"/>
      <x:c r="AD810" s="118"/>
      <x:c r="AE810" s="118"/>
      <x:c r="AF810" s="118"/>
      <x:c r="AG810" s="118"/>
      <x:c r="AH810" s="118"/>
      <x:c r="AI810" s="118"/>
      <x:c r="AJ810" s="118"/>
      <x:c r="AK810" s="118"/>
      <x:c r="AL810" s="118"/>
      <x:c r="AM810" s="118"/>
      <x:c r="AN810" s="118"/>
      <x:c r="AO810" s="118"/>
      <x:c r="AP810" s="115"/>
      <x:c r="AQ810" s="49" t="str">
        <x:f>IF(A810="","",COUNT(BI810:INDEX(BI810:CR810,1,'Настройки'!$B$3)))</x:f>
      </x:c>
      <x:c r="AR810" s="49" t="str">
        <x:f>IF(A810="","",SUM(BI810:INDEX(BI810:CR810,1,'Настройки'!$B$3)))</x:f>
      </x:c>
      <x:c r="AS810" s="58" t="str">
        <x:f>IF(A810="","",IF('Настройки'!$B$4="Стоимость потребления",AR810*D810,IF('Настройки'!$B$4="Количество",AR810,E810)))</x:f>
      </x:c>
      <x:c r="AT810" s="61" t="str">
        <x:f>IF(OR(A810="",AS810&lt;0,SUM($AS$2:$AS$1001)&lt;=0),"",AS810/SUM($AS$2:$AS$1001))</x:f>
      </x:c>
      <x:c r="AU810" s="61" t="str">
        <x:f>IF(OR(A810="",AS810&lt;0,SUM($AS$2:$AS$1001)&lt;=0),"",SUMIFS($AS$2:$AS$1001,$AS$2:$AS$1001,"&gt;"&amp;AS810)/SUM($AS$2:$AS$1001))</x:f>
      </x:c>
      <x:c r="AV810" s="61" t="str">
        <x:f>IF(OR(A810="",AS810&lt;0,SUM($AS$2:$AS$1001)&lt;=0),"",SUMIFS($AS$2:$AS$1001,$AS$2:$AS$1001,"&gt;="&amp;AS810)/SUM($AS$2:$AS$1001))</x:f>
      </x:c>
      <x:c r="AW810" s="49" t="str">
        <x:f>IF(A810="","",IF(SUM($AS$2:$AS$1001)&lt;=0,"Не определён",IF(AS810&lt;0,"Исключение",IF(AU810&lt;'Настройки'!$B$5,"A",IF(AU810&lt;'Настройки'!$B$6,"B","C")))))</x:f>
      </x:c>
      <x:c r="AX810" s="58" t="str">
        <x:f>IF(A810="","",IF(AQ810=0,"",AVERAGE(BI810:INDEX(BI810:CR810,1,'Настройки'!$B$3))))</x:f>
      </x:c>
      <x:c r="AY810" s="58" t="str">
        <x:f>IF(OR(A810="",AQ810=0),"",STDEVP(BI810:INDEX(BI810:CR810,1,'Настройки'!$B$3)))</x:f>
      </x:c>
      <x:c r="AZ810" s="61" t="str">
        <x:f>IF(OR(A810="",AQ810&lt;'Настройки'!$B$12,AX810&lt;=0,AND('Настройки'!$B$10="Блокировать",COUNTIF(F810:INDEX(F810:AO810,1,'Настройки'!$B$3),"&lt;0")&gt;0)),"",AY810/ABS(AX810))</x:f>
      </x:c>
      <x:c r="BA810" s="49" t="str">
        <x:f>IF(A810="","",IF(AND('Настройки'!$B$10="Блокировать",COUNTIF(F810:INDEX(F810:AO810,1,'Настройки'!$B$3),"&lt;0")&gt;0),"Не определён",IF(AQ810&lt;'Настройки'!$B$12,"Не определён",IF(AX810=0,"Нет спроса",IF(AX810&lt;0,"Не определён",IF(AZ810&lt;='Настройки'!$B$7,"X",IF(AZ810&lt;='Настройки'!$B$8,"Y","Z")))))))</x:f>
      </x:c>
      <x:c r="BB810" s="49" t="str">
        <x:f>IF(OR(A810="",LEN(AW810)&lt;&gt;1,LEN(BA810)&lt;&gt;1),"",AW810&amp;BA810)</x:f>
      </x:c>
      <x:c r="BC810" s="61" t="str">
        <x:f>IF(OR(A810="",AQ810=0),"",(COUNT(BI810:INDEX(BI810:CR810,1,'Настройки'!$B$3))-COUNT(CS810:INDEX(CS810:EB810,1,'Настройки'!$B$3)))/AQ810)</x:f>
      </x:c>
      <x:c r="BD810" s="64" t="str">
        <x:f>IF(OR(A810="",COUNT(CS810:INDEX(CS810:EB810,1,'Настройки'!$B$3))=0),"",AQ810/COUNT(CS810:INDEX(CS810:EB810,1,'Настройки'!$B$3)))</x:f>
      </x:c>
      <x:c r="BE810" s="64" t="str">
        <x:f>IF(OR(A810="",COUNT(CS810:INDEX(CS810:EB810,1,'Настройки'!$B$3))=0),"",IF(AVERAGE(CS810:INDEX(CS810:EB810,1,'Настройки'!$B$3))=0,"",(STDEVP(CS810:INDEX(CS810:EB810,1,'Настройки'!$B$3))/ABS(AVERAGE(CS810:INDEX(CS810:EB810,1,'Настройки'!$B$3))))^2))</x:f>
      </x:c>
      <x:c r="BF810" s="49" t="str">
        <x:f>IF(A810="","",IF(AQ810&lt;3,"Недостаточно",IF(AQ810&lt;6,"Предварительный","Обычный")))</x:f>
      </x:c>
      <x:c r="BG810" s="49" t="str">
        <x:f>IF(A810="","",IF(COUNTIF(F810:INDEX(F810:AO810,1,'Настройки'!$B$3),"&lt;0")&gt;0,IF('Настройки'!$B$10="Блокировать","Отрицательный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"),"")&amp;IF(AQ810&lt;3,"Недостаточно истории. ",IF(AQ810&lt;6,"Предварительная классификация. ",""))&amp;IF(AX810=0,"Нет спроса за горизонт. ","")&amp;IF(AZ810&gt;'Настройки'!$B$11,"Экстремальная вариативность. ",""))</x:f>
      </x:c>
      <x:c r="BH810" s="49" t="str">
        <x:f>IF(A810="","",IFERROR(VLOOKUP(BB810,'Настройки'!$D$3:$E$11,2,FALSE),"Сначала проверьте исходные данные и историю спроса.")&amp;" Уточните срок поставки, MOQ и критичность.")</x:f>
      </x:c>
      <x:c r="BI810" s="50" t="str">
        <x:f>IF(1&gt;'Настройки'!$B$3,"",IF(ISBLANK(F810),IF('Настройки'!$B$9="Нулевой спрос",0,""),IF(F810&lt;0,IF('Настройки'!$B$10="Исключить","",IF('Настройки'!$B$10="Абсолютные значения",ABS(F810),F810)),F810)))</x:f>
      </x:c>
      <x:c r="BJ810" s="50" t="str">
        <x:f>IF(2&gt;'Настройки'!$B$3,"",IF(ISBLANK(G810),IF('Настройки'!$B$9="Нулевой спрос",0,""),IF(G810&lt;0,IF('Настройки'!$B$10="Исключить","",IF('Настройки'!$B$10="Абсолютные значения",ABS(G810),G810)),G810)))</x:f>
      </x:c>
      <x:c r="BK810" s="50" t="str">
        <x:f>IF(3&gt;'Настройки'!$B$3,"",IF(ISBLANK(H810),IF('Настройки'!$B$9="Нулевой спрос",0,""),IF(H810&lt;0,IF('Настройки'!$B$10="Исключить","",IF('Настройки'!$B$10="Абсолютные значения",ABS(H810),H810)),H810)))</x:f>
      </x:c>
      <x:c r="BL810" s="50" t="str">
        <x:f>IF(4&gt;'Настройки'!$B$3,"",IF(ISBLANK(I810),IF('Настройки'!$B$9="Нулевой спрос",0,""),IF(I810&lt;0,IF('Настройки'!$B$10="Исключить","",IF('Настройки'!$B$10="Абсолютные значения",ABS(I810),I810)),I810)))</x:f>
      </x:c>
      <x:c r="BM810" s="50" t="str">
        <x:f>IF(5&gt;'Настройки'!$B$3,"",IF(ISBLANK(J810),IF('Настройки'!$B$9="Нулевой спрос",0,""),IF(J810&lt;0,IF('Настройки'!$B$10="Исключить","",IF('Настройки'!$B$10="Абсолютные значения",ABS(J810),J810)),J810)))</x:f>
      </x:c>
      <x:c r="BN810" s="50" t="str">
        <x:f>IF(6&gt;'Настройки'!$B$3,"",IF(ISBLANK(K810),IF('Настройки'!$B$9="Нулевой спрос",0,""),IF(K810&lt;0,IF('Настройки'!$B$10="Исключить","",IF('Настройки'!$B$10="Абсолютные значения",ABS(K810),K810)),K810)))</x:f>
      </x:c>
      <x:c r="BO810" s="50" t="str">
        <x:f>IF(7&gt;'Настройки'!$B$3,"",IF(ISBLANK(L810),IF('Настройки'!$B$9="Нулевой спрос",0,""),IF(L810&lt;0,IF('Настройки'!$B$10="Исключить","",IF('Настройки'!$B$10="Абсолютные значения",ABS(L810),L810)),L810)))</x:f>
      </x:c>
      <x:c r="BP810" s="50" t="str">
        <x:f>IF(8&gt;'Настройки'!$B$3,"",IF(ISBLANK(M810),IF('Настройки'!$B$9="Нулевой спрос",0,""),IF(M810&lt;0,IF('Настройки'!$B$10="Исключить","",IF('Настройки'!$B$10="Абсолютные значения",ABS(M810),M810)),M810)))</x:f>
      </x:c>
      <x:c r="BQ810" s="50" t="str">
        <x:f>IF(9&gt;'Настройки'!$B$3,"",IF(ISBLANK(N810),IF('Настройки'!$B$9="Нулевой спрос",0,""),IF(N810&lt;0,IF('Настройки'!$B$10="Исключить","",IF('Настройки'!$B$10="Абсолютные значения",ABS(N810),N810)),N810)))</x:f>
      </x:c>
      <x:c r="BR810" s="50" t="str">
        <x:f>IF(10&gt;'Настройки'!$B$3,"",IF(ISBLANK(O810),IF('Настройки'!$B$9="Нулевой спрос",0,""),IF(O810&lt;0,IF('Настройки'!$B$10="Исключить","",IF('Настройки'!$B$10="Абсолютные значения",ABS(O810),O810)),O810)))</x:f>
      </x:c>
      <x:c r="BS810" s="50" t="str">
        <x:f>IF(11&gt;'Настройки'!$B$3,"",IF(ISBLANK(P810),IF('Настройки'!$B$9="Нулевой спрос",0,""),IF(P810&lt;0,IF('Настройки'!$B$10="Исключить","",IF('Настройки'!$B$10="Абсолютные значения",ABS(P810),P810)),P810)))</x:f>
      </x:c>
      <x:c r="BT810" s="50" t="str">
        <x:f>IF(12&gt;'Настройки'!$B$3,"",IF(ISBLANK(Q810),IF('Настройки'!$B$9="Нулевой спрос",0,""),IF(Q810&lt;0,IF('Настройки'!$B$10="Исключить","",IF('Настройки'!$B$10="Абсолютные значения",ABS(Q810),Q810)),Q810)))</x:f>
      </x:c>
      <x:c r="BU810" s="50" t="str">
        <x:f>IF(13&gt;'Настройки'!$B$3,"",IF(ISBLANK(R810),IF('Настройки'!$B$9="Нулевой спрос",0,""),IF(R810&lt;0,IF('Настройки'!$B$10="Исключить","",IF('Настройки'!$B$10="Абсолютные значения",ABS(R810),R810)),R810)))</x:f>
      </x:c>
      <x:c r="BV810" s="50" t="str">
        <x:f>IF(14&gt;'Настройки'!$B$3,"",IF(ISBLANK(S810),IF('Настройки'!$B$9="Нулевой спрос",0,""),IF(S810&lt;0,IF('Настройки'!$B$10="Исключить","",IF('Настройки'!$B$10="Абсолютные значения",ABS(S810),S810)),S810)))</x:f>
      </x:c>
      <x:c r="BW810" s="50" t="str">
        <x:f>IF(15&gt;'Настройки'!$B$3,"",IF(ISBLANK(T810),IF('Настройки'!$B$9="Нулевой спрос",0,""),IF(T810&lt;0,IF('Настройки'!$B$10="Исключить","",IF('Настройки'!$B$10="Абсолютные значения",ABS(T810),T810)),T810)))</x:f>
      </x:c>
      <x:c r="BX810" s="50" t="str">
        <x:f>IF(16&gt;'Настройки'!$B$3,"",IF(ISBLANK(U810),IF('Настройки'!$B$9="Нулевой спрос",0,""),IF(U810&lt;0,IF('Настройки'!$B$10="Исключить","",IF('Настройки'!$B$10="Абсолютные значения",ABS(U810),U810)),U810)))</x:f>
      </x:c>
      <x:c r="BY810" s="50" t="str">
        <x:f>IF(17&gt;'Настройки'!$B$3,"",IF(ISBLANK(V810),IF('Настройки'!$B$9="Нулевой спрос",0,""),IF(V810&lt;0,IF('Настройки'!$B$10="Исключить","",IF('Настройки'!$B$10="Абсолютные значения",ABS(V810),V810)),V810)))</x:f>
      </x:c>
      <x:c r="BZ810" s="50" t="str">
        <x:f>IF(18&gt;'Настройки'!$B$3,"",IF(ISBLANK(W810),IF('Настройки'!$B$9="Нулевой спрос",0,""),IF(W810&lt;0,IF('Настройки'!$B$10="Исключить","",IF('Настройки'!$B$10="Абсолютные значения",ABS(W810),W810)),W810)))</x:f>
      </x:c>
      <x:c r="CA810" s="50" t="str">
        <x:f>IF(19&gt;'Настройки'!$B$3,"",IF(ISBLANK(X810),IF('Настройки'!$B$9="Нулевой спрос",0,""),IF(X810&lt;0,IF('Настройки'!$B$10="Исключить","",IF('Настройки'!$B$10="Абсолютные значения",ABS(X810),X810)),X810)))</x:f>
      </x:c>
      <x:c r="CB810" s="50" t="str">
        <x:f>IF(20&gt;'Настройки'!$B$3,"",IF(ISBLANK(Y810),IF('Настройки'!$B$9="Нулевой спрос",0,""),IF(Y810&lt;0,IF('Настройки'!$B$10="Исключить","",IF('Настройки'!$B$10="Абсолютные значения",ABS(Y810),Y810)),Y810)))</x:f>
      </x:c>
      <x:c r="CC810" s="50" t="str">
        <x:f>IF(21&gt;'Настройки'!$B$3,"",IF(ISBLANK(Z810),IF('Настройки'!$B$9="Нулевой спрос",0,""),IF(Z810&lt;0,IF('Настройки'!$B$10="Исключить","",IF('Настройки'!$B$10="Абсолютные значения",ABS(Z810),Z810)),Z810)))</x:f>
      </x:c>
      <x:c r="CD810" s="50" t="str">
        <x:f>IF(22&gt;'Настройки'!$B$3,"",IF(ISBLANK(AA810),IF('Настройки'!$B$9="Нулевой спрос",0,""),IF(AA810&lt;0,IF('Настройки'!$B$10="Исключить","",IF('Настройки'!$B$10="Абсолютные значения",ABS(AA810),AA810)),AA810)))</x:f>
      </x:c>
      <x:c r="CE810" s="50" t="str">
        <x:f>IF(23&gt;'Настройки'!$B$3,"",IF(ISBLANK(AB810),IF('Настройки'!$B$9="Нулевой спрос",0,""),IF(AB810&lt;0,IF('Настройки'!$B$10="Исключить","",IF('Настройки'!$B$10="Абсолютные значения",ABS(AB810),AB810)),AB810)))</x:f>
      </x:c>
      <x:c r="CF810" s="50" t="str">
        <x:f>IF(24&gt;'Настройки'!$B$3,"",IF(ISBLANK(AC810),IF('Настройки'!$B$9="Нулевой спрос",0,""),IF(AC810&lt;0,IF('Настройки'!$B$10="Исключить","",IF('Настройки'!$B$10="Абсолютные значения",ABS(AC810),AC810)),AC810)))</x:f>
      </x:c>
      <x:c r="CG810" s="50" t="str">
        <x:f>IF(25&gt;'Настройки'!$B$3,"",IF(ISBLANK(AD810),IF('Настройки'!$B$9="Нулевой спрос",0,""),IF(AD810&lt;0,IF('Настройки'!$B$10="Исключить","",IF('Настройки'!$B$10="Абсолютные значения",ABS(AD810),AD810)),AD810)))</x:f>
      </x:c>
      <x:c r="CH810" s="50" t="str">
        <x:f>IF(26&gt;'Настройки'!$B$3,"",IF(ISBLANK(AE810),IF('Настройки'!$B$9="Нулевой спрос",0,""),IF(AE810&lt;0,IF('Настройки'!$B$10="Исключить","",IF('Настройки'!$B$10="Абсолютные значения",ABS(AE810),AE810)),AE810)))</x:f>
      </x:c>
      <x:c r="CI810" s="50" t="str">
        <x:f>IF(27&gt;'Настройки'!$B$3,"",IF(ISBLANK(AF810),IF('Настройки'!$B$9="Нулевой спрос",0,""),IF(AF810&lt;0,IF('Настройки'!$B$10="Исключить","",IF('Настройки'!$B$10="Абсолютные значения",ABS(AF810),AF810)),AF810)))</x:f>
      </x:c>
      <x:c r="CJ810" s="50" t="str">
        <x:f>IF(28&gt;'Настройки'!$B$3,"",IF(ISBLANK(AG810),IF('Настройки'!$B$9="Нулевой спрос",0,""),IF(AG810&lt;0,IF('Настройки'!$B$10="Исключить","",IF('Настройки'!$B$10="Абсолютные значения",ABS(AG810),AG810)),AG810)))</x:f>
      </x:c>
      <x:c r="CK810" s="50" t="str">
        <x:f>IF(29&gt;'Настройки'!$B$3,"",IF(ISBLANK(AH810),IF('Настройки'!$B$9="Нулевой спрос",0,""),IF(AH810&lt;0,IF('Настройки'!$B$10="Исключить","",IF('Настройки'!$B$10="Абсолютные значения",ABS(AH810),AH810)),AH810)))</x:f>
      </x:c>
      <x:c r="CL810" s="50" t="str">
        <x:f>IF(30&gt;'Настройки'!$B$3,"",IF(ISBLANK(AI810),IF('Настройки'!$B$9="Нулевой спрос",0,""),IF(AI810&lt;0,IF('Настройки'!$B$10="Исключить","",IF('Настройки'!$B$10="Абсолютные значения",ABS(AI810),AI810)),AI810)))</x:f>
      </x:c>
      <x:c r="CM810" s="50" t="str">
        <x:f>IF(31&gt;'Настройки'!$B$3,"",IF(ISBLANK(AJ810),IF('Настройки'!$B$9="Нулевой спрос",0,""),IF(AJ810&lt;0,IF('Настройки'!$B$10="Исключить","",IF('Настройки'!$B$10="Абсолютные значения",ABS(AJ810),AJ810)),AJ810)))</x:f>
      </x:c>
      <x:c r="CN810" s="50" t="str">
        <x:f>IF(32&gt;'Настройки'!$B$3,"",IF(ISBLANK(AK810),IF('Настройки'!$B$9="Нулевой спрос",0,""),IF(AK810&lt;0,IF('Настройки'!$B$10="Исключить","",IF('Настройки'!$B$10="Абсолютные значения",ABS(AK810),AK810)),AK810)))</x:f>
      </x:c>
      <x:c r="CO810" s="50" t="str">
        <x:f>IF(33&gt;'Настройки'!$B$3,"",IF(ISBLANK(AL810),IF('Настройки'!$B$9="Нулевой спрос",0,""),IF(AL810&lt;0,IF('Настройки'!$B$10="Исключить","",IF('Настройки'!$B$10="Абсолютные значения",ABS(AL810),AL810)),AL810)))</x:f>
      </x:c>
      <x:c r="CP810" s="50" t="str">
        <x:f>IF(34&gt;'Настройки'!$B$3,"",IF(ISBLANK(AM810),IF('Настройки'!$B$9="Нулевой спрос",0,""),IF(AM810&lt;0,IF('Настройки'!$B$10="Исключить","",IF('Настройки'!$B$10="Абсолютные значения",ABS(AM810),AM810)),AM810)))</x:f>
      </x:c>
      <x:c r="CQ810" s="50" t="str">
        <x:f>IF(35&gt;'Настройки'!$B$3,"",IF(ISBLANK(AN810),IF('Настройки'!$B$9="Нулевой спрос",0,""),IF(AN810&lt;0,IF('Настройки'!$B$10="Исключить","",IF('Настройки'!$B$10="Абсолютные значения",ABS(AN810),AN810)),AN810)))</x:f>
      </x:c>
      <x:c r="CR810" s="50" t="str">
        <x:f>IF(36&gt;'Настройки'!$B$3,"",IF(ISBLANK(AO810),IF('Настройки'!$B$9="Нулевой спрос",0,""),IF(AO810&lt;0,IF('Настройки'!$B$10="Исключить","",IF('Настройки'!$B$10="Абсолютные значения",ABS(AO810),AO810)),AO810)))</x:f>
      </x:c>
      <x:c r="CS810" s="50" t="str">
        <x:f>IF(OR(1&gt;'Настройки'!$B$3,ISBLANK(BI810),BI810=0),"",BI810)</x:f>
      </x:c>
      <x:c r="CT810" s="50" t="str">
        <x:f>IF(OR(2&gt;'Настройки'!$B$3,ISBLANK(BJ810),BJ810=0),"",BJ810)</x:f>
      </x:c>
      <x:c r="CU810" s="50" t="str">
        <x:f>IF(OR(3&gt;'Настройки'!$B$3,ISBLANK(BK810),BK810=0),"",BK810)</x:f>
      </x:c>
      <x:c r="CV810" s="50" t="str">
        <x:f>IF(OR(4&gt;'Настройки'!$B$3,ISBLANK(BL810),BL810=0),"",BL810)</x:f>
      </x:c>
      <x:c r="CW810" s="50" t="str">
        <x:f>IF(OR(5&gt;'Настройки'!$B$3,ISBLANK(BM810),BM810=0),"",BM810)</x:f>
      </x:c>
      <x:c r="CX810" s="50" t="str">
        <x:f>IF(OR(6&gt;'Настройки'!$B$3,ISBLANK(BN810),BN810=0),"",BN810)</x:f>
      </x:c>
      <x:c r="CY810" s="50" t="str">
        <x:f>IF(OR(7&gt;'Настройки'!$B$3,ISBLANK(BO810),BO810=0),"",BO810)</x:f>
      </x:c>
      <x:c r="CZ810" s="50" t="str">
        <x:f>IF(OR(8&gt;'Настройки'!$B$3,ISBLANK(BP810),BP810=0),"",BP810)</x:f>
      </x:c>
      <x:c r="DA810" s="50" t="str">
        <x:f>IF(OR(9&gt;'Настройки'!$B$3,ISBLANK(BQ810),BQ810=0),"",BQ810)</x:f>
      </x:c>
      <x:c r="DB810" s="50" t="str">
        <x:f>IF(OR(10&gt;'Настройки'!$B$3,ISBLANK(BR810),BR810=0),"",BR810)</x:f>
      </x:c>
      <x:c r="DC810" s="50" t="str">
        <x:f>IF(OR(11&gt;'Настройки'!$B$3,ISBLANK(BS810),BS810=0),"",BS810)</x:f>
      </x:c>
      <x:c r="DD810" s="50" t="str">
        <x:f>IF(OR(12&gt;'Настройки'!$B$3,ISBLANK(BT810),BT810=0),"",BT810)</x:f>
      </x:c>
      <x:c r="DE810" s="50" t="str">
        <x:f>IF(OR(13&gt;'Настройки'!$B$3,ISBLANK(BU810),BU810=0),"",BU810)</x:f>
      </x:c>
      <x:c r="DF810" s="50" t="str">
        <x:f>IF(OR(14&gt;'Настройки'!$B$3,ISBLANK(BV810),BV810=0),"",BV810)</x:f>
      </x:c>
      <x:c r="DG810" s="50" t="str">
        <x:f>IF(OR(15&gt;'Настройки'!$B$3,ISBLANK(BW810),BW810=0),"",BW810)</x:f>
      </x:c>
      <x:c r="DH810" s="50" t="str">
        <x:f>IF(OR(16&gt;'Настройки'!$B$3,ISBLANK(BX810),BX810=0),"",BX810)</x:f>
      </x:c>
      <x:c r="DI810" s="50" t="str">
        <x:f>IF(OR(17&gt;'Настройки'!$B$3,ISBLANK(BY810),BY810=0),"",BY810)</x:f>
      </x:c>
      <x:c r="DJ810" s="50" t="str">
        <x:f>IF(OR(18&gt;'Настройки'!$B$3,ISBLANK(BZ810),BZ810=0),"",BZ810)</x:f>
      </x:c>
      <x:c r="DK810" s="50" t="str">
        <x:f>IF(OR(19&gt;'Настройки'!$B$3,ISBLANK(CA810),CA810=0),"",CA810)</x:f>
      </x:c>
      <x:c r="DL810" s="50" t="str">
        <x:f>IF(OR(20&gt;'Настройки'!$B$3,ISBLANK(CB810),CB810=0),"",CB810)</x:f>
      </x:c>
      <x:c r="DM810" s="50" t="str">
        <x:f>IF(OR(21&gt;'Настройки'!$B$3,ISBLANK(CC810),CC810=0),"",CC810)</x:f>
      </x:c>
      <x:c r="DN810" s="50" t="str">
        <x:f>IF(OR(22&gt;'Настройки'!$B$3,ISBLANK(CD810),CD810=0),"",CD810)</x:f>
      </x:c>
      <x:c r="DO810" s="50" t="str">
        <x:f>IF(OR(23&gt;'Настройки'!$B$3,ISBLANK(CE810),CE810=0),"",CE810)</x:f>
      </x:c>
      <x:c r="DP810" s="50" t="str">
        <x:f>IF(OR(24&gt;'Настройки'!$B$3,ISBLANK(CF810),CF810=0),"",CF810)</x:f>
      </x:c>
      <x:c r="DQ810" s="50" t="str">
        <x:f>IF(OR(25&gt;'Настройки'!$B$3,ISBLANK(CG810),CG810=0),"",CG810)</x:f>
      </x:c>
      <x:c r="DR810" s="50" t="str">
        <x:f>IF(OR(26&gt;'Настройки'!$B$3,ISBLANK(CH810),CH810=0),"",CH810)</x:f>
      </x:c>
      <x:c r="DS810" s="50" t="str">
        <x:f>IF(OR(27&gt;'Настройки'!$B$3,ISBLANK(CI810),CI810=0),"",CI810)</x:f>
      </x:c>
      <x:c r="DT810" s="50" t="str">
        <x:f>IF(OR(28&gt;'Настройки'!$B$3,ISBLANK(CJ810),CJ810=0),"",CJ810)</x:f>
      </x:c>
      <x:c r="DU810" s="50" t="str">
        <x:f>IF(OR(29&gt;'Настройки'!$B$3,ISBLANK(CK810),CK810=0),"",CK810)</x:f>
      </x:c>
      <x:c r="DV810" s="50" t="str">
        <x:f>IF(OR(30&gt;'Настройки'!$B$3,ISBLANK(CL810),CL810=0),"",CL810)</x:f>
      </x:c>
      <x:c r="DW810" s="50" t="str">
        <x:f>IF(OR(31&gt;'Настройки'!$B$3,ISBLANK(CM810),CM810=0),"",CM810)</x:f>
      </x:c>
      <x:c r="DX810" s="50" t="str">
        <x:f>IF(OR(32&gt;'Настройки'!$B$3,ISBLANK(CN810),CN810=0),"",CN810)</x:f>
      </x:c>
      <x:c r="DY810" s="50" t="str">
        <x:f>IF(OR(33&gt;'Настройки'!$B$3,ISBLANK(CO810),CO810=0),"",CO810)</x:f>
      </x:c>
      <x:c r="DZ810" s="50" t="str">
        <x:f>IF(OR(34&gt;'Настройки'!$B$3,ISBLANK(CP810),CP810=0),"",CP810)</x:f>
      </x:c>
      <x:c r="EA810" s="50" t="str">
        <x:f>IF(OR(35&gt;'Настройки'!$B$3,ISBLANK(CQ810),CQ810=0),"",CQ810)</x:f>
      </x:c>
      <x:c r="EB810" s="50" t="str">
        <x:f>IF(OR(36&gt;'Настройки'!$B$3,ISBLANK(CR810),CR810=0),"",CR810)</x:f>
      </x:c>
      <x:c r="EC810" s="50" t="str">
        <x:f>IF(A810="","",IF(OR(BB810="AZ",BB810="BZ"),10000+ROW(),IF(AZ810&gt;'Настройки'!$B$11,20000+ROW(),IF(BF810&lt;&gt;"Обычный",30000+ROW(),IF(AX810&lt;=0,40000+ROW(),"")))))</x:f>
      </x:c>
      <x:c r="ED810" s="50" t="str">
        <x:f>IF(EC810="","",COUNTIFS($EC$2:$EC$1001,"&gt;0",$EC$2:$EC$1001,"&lt;"&amp;EC810)+1)</x:f>
      </x:c>
    </x:row>
    <x:row r="811">
      <x:c r="A811" s="115"/>
      <x:c r="B811" s="115"/>
      <x:c r="C811" s="115"/>
      <x:c r="D811" s="118"/>
      <x:c r="E811" s="118"/>
      <x:c r="F811" s="118"/>
      <x:c r="G811" s="118"/>
      <x:c r="H811" s="118"/>
      <x:c r="I811" s="118"/>
      <x:c r="J811" s="118"/>
      <x:c r="K811" s="118"/>
      <x:c r="L811" s="118"/>
      <x:c r="M811" s="118"/>
      <x:c r="N811" s="118"/>
      <x:c r="O811" s="118"/>
      <x:c r="P811" s="118"/>
      <x:c r="Q811" s="118"/>
      <x:c r="R811" s="118"/>
      <x:c r="S811" s="118"/>
      <x:c r="T811" s="118"/>
      <x:c r="U811" s="118"/>
      <x:c r="V811" s="118"/>
      <x:c r="W811" s="118"/>
      <x:c r="X811" s="118"/>
      <x:c r="Y811" s="118"/>
      <x:c r="Z811" s="118"/>
      <x:c r="AA811" s="118"/>
      <x:c r="AB811" s="118"/>
      <x:c r="AC811" s="118"/>
      <x:c r="AD811" s="118"/>
      <x:c r="AE811" s="118"/>
      <x:c r="AF811" s="118"/>
      <x:c r="AG811" s="118"/>
      <x:c r="AH811" s="118"/>
      <x:c r="AI811" s="118"/>
      <x:c r="AJ811" s="118"/>
      <x:c r="AK811" s="118"/>
      <x:c r="AL811" s="118"/>
      <x:c r="AM811" s="118"/>
      <x:c r="AN811" s="118"/>
      <x:c r="AO811" s="118"/>
      <x:c r="AP811" s="115"/>
      <x:c r="AQ811" s="49" t="str">
        <x:f>IF(A811="","",COUNT(BI811:INDEX(BI811:CR811,1,'Настройки'!$B$3)))</x:f>
      </x:c>
      <x:c r="AR811" s="49" t="str">
        <x:f>IF(A811="","",SUM(BI811:INDEX(BI811:CR811,1,'Настройки'!$B$3)))</x:f>
      </x:c>
      <x:c r="AS811" s="58" t="str">
        <x:f>IF(A811="","",IF('Настройки'!$B$4="Стоимость потребления",AR811*D811,IF('Настройки'!$B$4="Количество",AR811,E811)))</x:f>
      </x:c>
      <x:c r="AT811" s="61" t="str">
        <x:f>IF(OR(A811="",AS811&lt;0,SUM($AS$2:$AS$1001)&lt;=0),"",AS811/SUM($AS$2:$AS$1001))</x:f>
      </x:c>
      <x:c r="AU811" s="61" t="str">
        <x:f>IF(OR(A811="",AS811&lt;0,SUM($AS$2:$AS$1001)&lt;=0),"",SUMIFS($AS$2:$AS$1001,$AS$2:$AS$1001,"&gt;"&amp;AS811)/SUM($AS$2:$AS$1001))</x:f>
      </x:c>
      <x:c r="AV811" s="61" t="str">
        <x:f>IF(OR(A811="",AS811&lt;0,SUM($AS$2:$AS$1001)&lt;=0),"",SUMIFS($AS$2:$AS$1001,$AS$2:$AS$1001,"&gt;="&amp;AS811)/SUM($AS$2:$AS$1001))</x:f>
      </x:c>
      <x:c r="AW811" s="49" t="str">
        <x:f>IF(A811="","",IF(SUM($AS$2:$AS$1001)&lt;=0,"Не определён",IF(AS811&lt;0,"Исключение",IF(AU811&lt;'Настройки'!$B$5,"A",IF(AU811&lt;'Настройки'!$B$6,"B","C")))))</x:f>
      </x:c>
      <x:c r="AX811" s="58" t="str">
        <x:f>IF(A811="","",IF(AQ811=0,"",AVERAGE(BI811:INDEX(BI811:CR811,1,'Настройки'!$B$3))))</x:f>
      </x:c>
      <x:c r="AY811" s="58" t="str">
        <x:f>IF(OR(A811="",AQ811=0),"",STDEVP(BI811:INDEX(BI811:CR811,1,'Настройки'!$B$3)))</x:f>
      </x:c>
      <x:c r="AZ811" s="61" t="str">
        <x:f>IF(OR(A811="",AQ811&lt;'Настройки'!$B$12,AX811&lt;=0,AND('Настройки'!$B$10="Блокировать",COUNTIF(F811:INDEX(F811:AO811,1,'Настройки'!$B$3),"&lt;0")&gt;0)),"",AY811/ABS(AX811))</x:f>
      </x:c>
      <x:c r="BA811" s="49" t="str">
        <x:f>IF(A811="","",IF(AND('Настройки'!$B$10="Блокировать",COUNTIF(F811:INDEX(F811:AO811,1,'Настройки'!$B$3),"&lt;0")&gt;0),"Не определён",IF(AQ811&lt;'Настройки'!$B$12,"Не определён",IF(AX811=0,"Нет спроса",IF(AX811&lt;0,"Не определён",IF(AZ811&lt;='Настройки'!$B$7,"X",IF(AZ811&lt;='Настройки'!$B$8,"Y","Z")))))))</x:f>
      </x:c>
      <x:c r="BB811" s="49" t="str">
        <x:f>IF(OR(A811="",LEN(AW811)&lt;&gt;1,LEN(BA811)&lt;&gt;1),"",AW811&amp;BA811)</x:f>
      </x:c>
      <x:c r="BC811" s="61" t="str">
        <x:f>IF(OR(A811="",AQ811=0),"",(COUNT(BI811:INDEX(BI811:CR811,1,'Настройки'!$B$3))-COUNT(CS811:INDEX(CS811:EB811,1,'Настройки'!$B$3)))/AQ811)</x:f>
      </x:c>
      <x:c r="BD811" s="64" t="str">
        <x:f>IF(OR(A811="",COUNT(CS811:INDEX(CS811:EB811,1,'Настройки'!$B$3))=0),"",AQ811/COUNT(CS811:INDEX(CS811:EB811,1,'Настройки'!$B$3)))</x:f>
      </x:c>
      <x:c r="BE811" s="64" t="str">
        <x:f>IF(OR(A811="",COUNT(CS811:INDEX(CS811:EB811,1,'Настройки'!$B$3))=0),"",IF(AVERAGE(CS811:INDEX(CS811:EB811,1,'Настройки'!$B$3))=0,"",(STDEVP(CS811:INDEX(CS811:EB811,1,'Настройки'!$B$3))/ABS(AVERAGE(CS811:INDEX(CS811:EB811,1,'Настройки'!$B$3))))^2))</x:f>
      </x:c>
      <x:c r="BF811" s="49" t="str">
        <x:f>IF(A811="","",IF(AQ811&lt;3,"Недостаточно",IF(AQ811&lt;6,"Предварительный","Обычный")))</x:f>
      </x:c>
      <x:c r="BG811" s="49" t="str">
        <x:f>IF(A811="","",IF(COUNTIF(F811:INDEX(F811:AO811,1,'Настройки'!$B$3),"&lt;0")&gt;0,IF('Настройки'!$B$10="Блокировать","Отрицательный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"),"")&amp;IF(AQ811&lt;3,"Недостаточно истории. ",IF(AQ811&lt;6,"Предварительная классификация. ",""))&amp;IF(AX811=0,"Нет спроса за горизонт. ","")&amp;IF(AZ811&gt;'Настройки'!$B$11,"Экстремальная вариативность. ",""))</x:f>
      </x:c>
      <x:c r="BH811" s="49" t="str">
        <x:f>IF(A811="","",IFERROR(VLOOKUP(BB811,'Настройки'!$D$3:$E$11,2,FALSE),"Сначала проверьте исходные данные и историю спроса.")&amp;" Уточните срок поставки, MOQ и критичность.")</x:f>
      </x:c>
      <x:c r="BI811" s="50" t="str">
        <x:f>IF(1&gt;'Настройки'!$B$3,"",IF(ISBLANK(F811),IF('Настройки'!$B$9="Нулевой спрос",0,""),IF(F811&lt;0,IF('Настройки'!$B$10="Исключить","",IF('Настройки'!$B$10="Абсолютные значения",ABS(F811),F811)),F811)))</x:f>
      </x:c>
      <x:c r="BJ811" s="50" t="str">
        <x:f>IF(2&gt;'Настройки'!$B$3,"",IF(ISBLANK(G811),IF('Настройки'!$B$9="Нулевой спрос",0,""),IF(G811&lt;0,IF('Настройки'!$B$10="Исключить","",IF('Настройки'!$B$10="Абсолютные значения",ABS(G811),G811)),G811)))</x:f>
      </x:c>
      <x:c r="BK811" s="50" t="str">
        <x:f>IF(3&gt;'Настройки'!$B$3,"",IF(ISBLANK(H811),IF('Настройки'!$B$9="Нулевой спрос",0,""),IF(H811&lt;0,IF('Настройки'!$B$10="Исключить","",IF('Настройки'!$B$10="Абсолютные значения",ABS(H811),H811)),H811)))</x:f>
      </x:c>
      <x:c r="BL811" s="50" t="str">
        <x:f>IF(4&gt;'Настройки'!$B$3,"",IF(ISBLANK(I811),IF('Настройки'!$B$9="Нулевой спрос",0,""),IF(I811&lt;0,IF('Настройки'!$B$10="Исключить","",IF('Настройки'!$B$10="Абсолютные значения",ABS(I811),I811)),I811)))</x:f>
      </x:c>
      <x:c r="BM811" s="50" t="str">
        <x:f>IF(5&gt;'Настройки'!$B$3,"",IF(ISBLANK(J811),IF('Настройки'!$B$9="Нулевой спрос",0,""),IF(J811&lt;0,IF('Настройки'!$B$10="Исключить","",IF('Настройки'!$B$10="Абсолютные значения",ABS(J811),J811)),J811)))</x:f>
      </x:c>
      <x:c r="BN811" s="50" t="str">
        <x:f>IF(6&gt;'Настройки'!$B$3,"",IF(ISBLANK(K811),IF('Настройки'!$B$9="Нулевой спрос",0,""),IF(K811&lt;0,IF('Настройки'!$B$10="Исключить","",IF('Настройки'!$B$10="Абсолютные значения",ABS(K811),K811)),K811)))</x:f>
      </x:c>
      <x:c r="BO811" s="50" t="str">
        <x:f>IF(7&gt;'Настройки'!$B$3,"",IF(ISBLANK(L811),IF('Настройки'!$B$9="Нулевой спрос",0,""),IF(L811&lt;0,IF('Настройки'!$B$10="Исключить","",IF('Настройки'!$B$10="Абсолютные значения",ABS(L811),L811)),L811)))</x:f>
      </x:c>
      <x:c r="BP811" s="50" t="str">
        <x:f>IF(8&gt;'Настройки'!$B$3,"",IF(ISBLANK(M811),IF('Настройки'!$B$9="Нулевой спрос",0,""),IF(M811&lt;0,IF('Настройки'!$B$10="Исключить","",IF('Настройки'!$B$10="Абсолютные значения",ABS(M811),M811)),M811)))</x:f>
      </x:c>
      <x:c r="BQ811" s="50" t="str">
        <x:f>IF(9&gt;'Настройки'!$B$3,"",IF(ISBLANK(N811),IF('Настройки'!$B$9="Нулевой спрос",0,""),IF(N811&lt;0,IF('Настройки'!$B$10="Исключить","",IF('Настройки'!$B$10="Абсолютные значения",ABS(N811),N811)),N811)))</x:f>
      </x:c>
      <x:c r="BR811" s="50" t="str">
        <x:f>IF(10&gt;'Настройки'!$B$3,"",IF(ISBLANK(O811),IF('Настройки'!$B$9="Нулевой спрос",0,""),IF(O811&lt;0,IF('Настройки'!$B$10="Исключить","",IF('Настройки'!$B$10="Абсолютные значения",ABS(O811),O811)),O811)))</x:f>
      </x:c>
      <x:c r="BS811" s="50" t="str">
        <x:f>IF(11&gt;'Настройки'!$B$3,"",IF(ISBLANK(P811),IF('Настройки'!$B$9="Нулевой спрос",0,""),IF(P811&lt;0,IF('Настройки'!$B$10="Исключить","",IF('Настройки'!$B$10="Абсолютные значения",ABS(P811),P811)),P811)))</x:f>
      </x:c>
      <x:c r="BT811" s="50" t="str">
        <x:f>IF(12&gt;'Настройки'!$B$3,"",IF(ISBLANK(Q811),IF('Настройки'!$B$9="Нулевой спрос",0,""),IF(Q811&lt;0,IF('Настройки'!$B$10="Исключить","",IF('Настройки'!$B$10="Абсолютные значения",ABS(Q811),Q811)),Q811)))</x:f>
      </x:c>
      <x:c r="BU811" s="50" t="str">
        <x:f>IF(13&gt;'Настройки'!$B$3,"",IF(ISBLANK(R811),IF('Настройки'!$B$9="Нулевой спрос",0,""),IF(R811&lt;0,IF('Настройки'!$B$10="Исключить","",IF('Настройки'!$B$10="Абсолютные значения",ABS(R811),R811)),R811)))</x:f>
      </x:c>
      <x:c r="BV811" s="50" t="str">
        <x:f>IF(14&gt;'Настройки'!$B$3,"",IF(ISBLANK(S811),IF('Настройки'!$B$9="Нулевой спрос",0,""),IF(S811&lt;0,IF('Настройки'!$B$10="Исключить","",IF('Настройки'!$B$10="Абсолютные значения",ABS(S811),S811)),S811)))</x:f>
      </x:c>
      <x:c r="BW811" s="50" t="str">
        <x:f>IF(15&gt;'Настройки'!$B$3,"",IF(ISBLANK(T811),IF('Настройки'!$B$9="Нулевой спрос",0,""),IF(T811&lt;0,IF('Настройки'!$B$10="Исключить","",IF('Настройки'!$B$10="Абсолютные значения",ABS(T811),T811)),T811)))</x:f>
      </x:c>
      <x:c r="BX811" s="50" t="str">
        <x:f>IF(16&gt;'Настройки'!$B$3,"",IF(ISBLANK(U811),IF('Настройки'!$B$9="Нулевой спрос",0,""),IF(U811&lt;0,IF('Настройки'!$B$10="Исключить","",IF('Настройки'!$B$10="Абсолютные значения",ABS(U811),U811)),U811)))</x:f>
      </x:c>
      <x:c r="BY811" s="50" t="str">
        <x:f>IF(17&gt;'Настройки'!$B$3,"",IF(ISBLANK(V811),IF('Настройки'!$B$9="Нулевой спрос",0,""),IF(V811&lt;0,IF('Настройки'!$B$10="Исключить","",IF('Настройки'!$B$10="Абсолютные значения",ABS(V811),V811)),V811)))</x:f>
      </x:c>
      <x:c r="BZ811" s="50" t="str">
        <x:f>IF(18&gt;'Настройки'!$B$3,"",IF(ISBLANK(W811),IF('Настройки'!$B$9="Нулевой спрос",0,""),IF(W811&lt;0,IF('Настройки'!$B$10="Исключить","",IF('Настройки'!$B$10="Абсолютные значения",ABS(W811),W811)),W811)))</x:f>
      </x:c>
      <x:c r="CA811" s="50" t="str">
        <x:f>IF(19&gt;'Настройки'!$B$3,"",IF(ISBLANK(X811),IF('Настройки'!$B$9="Нулевой спрос",0,""),IF(X811&lt;0,IF('Настройки'!$B$10="Исключить","",IF('Настройки'!$B$10="Абсолютные значения",ABS(X811),X811)),X811)))</x:f>
      </x:c>
      <x:c r="CB811" s="50" t="str">
        <x:f>IF(20&gt;'Настройки'!$B$3,"",IF(ISBLANK(Y811),IF('Настройки'!$B$9="Нулевой спрос",0,""),IF(Y811&lt;0,IF('Настройки'!$B$10="Исключить","",IF('Настройки'!$B$10="Абсолютные значения",ABS(Y811),Y811)),Y811)))</x:f>
      </x:c>
      <x:c r="CC811" s="50" t="str">
        <x:f>IF(21&gt;'Настройки'!$B$3,"",IF(ISBLANK(Z811),IF('Настройки'!$B$9="Нулевой спрос",0,""),IF(Z811&lt;0,IF('Настройки'!$B$10="Исключить","",IF('Настройки'!$B$10="Абсолютные значения",ABS(Z811),Z811)),Z811)))</x:f>
      </x:c>
      <x:c r="CD811" s="50" t="str">
        <x:f>IF(22&gt;'Настройки'!$B$3,"",IF(ISBLANK(AA811),IF('Настройки'!$B$9="Нулевой спрос",0,""),IF(AA811&lt;0,IF('Настройки'!$B$10="Исключить","",IF('Настройки'!$B$10="Абсолютные значения",ABS(AA811),AA811)),AA811)))</x:f>
      </x:c>
      <x:c r="CE811" s="50" t="str">
        <x:f>IF(23&gt;'Настройки'!$B$3,"",IF(ISBLANK(AB811),IF('Настройки'!$B$9="Нулевой спрос",0,""),IF(AB811&lt;0,IF('Настройки'!$B$10="Исключить","",IF('Настройки'!$B$10="Абсолютные значения",ABS(AB811),AB811)),AB811)))</x:f>
      </x:c>
      <x:c r="CF811" s="50" t="str">
        <x:f>IF(24&gt;'Настройки'!$B$3,"",IF(ISBLANK(AC811),IF('Настройки'!$B$9="Нулевой спрос",0,""),IF(AC811&lt;0,IF('Настройки'!$B$10="Исключить","",IF('Настройки'!$B$10="Абсолютные значения",ABS(AC811),AC811)),AC811)))</x:f>
      </x:c>
      <x:c r="CG811" s="50" t="str">
        <x:f>IF(25&gt;'Настройки'!$B$3,"",IF(ISBLANK(AD811),IF('Настройки'!$B$9="Нулевой спрос",0,""),IF(AD811&lt;0,IF('Настройки'!$B$10="Исключить","",IF('Настройки'!$B$10="Абсолютные значения",ABS(AD811),AD811)),AD811)))</x:f>
      </x:c>
      <x:c r="CH811" s="50" t="str">
        <x:f>IF(26&gt;'Настройки'!$B$3,"",IF(ISBLANK(AE811),IF('Настройки'!$B$9="Нулевой спрос",0,""),IF(AE811&lt;0,IF('Настройки'!$B$10="Исключить","",IF('Настройки'!$B$10="Абсолютные значения",ABS(AE811),AE811)),AE811)))</x:f>
      </x:c>
      <x:c r="CI811" s="50" t="str">
        <x:f>IF(27&gt;'Настройки'!$B$3,"",IF(ISBLANK(AF811),IF('Настройки'!$B$9="Нулевой спрос",0,""),IF(AF811&lt;0,IF('Настройки'!$B$10="Исключить","",IF('Настройки'!$B$10="Абсолютные значения",ABS(AF811),AF811)),AF811)))</x:f>
      </x:c>
      <x:c r="CJ811" s="50" t="str">
        <x:f>IF(28&gt;'Настройки'!$B$3,"",IF(ISBLANK(AG811),IF('Настройки'!$B$9="Нулевой спрос",0,""),IF(AG811&lt;0,IF('Настройки'!$B$10="Исключить","",IF('Настройки'!$B$10="Абсолютные значения",ABS(AG811),AG811)),AG811)))</x:f>
      </x:c>
      <x:c r="CK811" s="50" t="str">
        <x:f>IF(29&gt;'Настройки'!$B$3,"",IF(ISBLANK(AH811),IF('Настройки'!$B$9="Нулевой спрос",0,""),IF(AH811&lt;0,IF('Настройки'!$B$10="Исключить","",IF('Настройки'!$B$10="Абсолютные значения",ABS(AH811),AH811)),AH811)))</x:f>
      </x:c>
      <x:c r="CL811" s="50" t="str">
        <x:f>IF(30&gt;'Настройки'!$B$3,"",IF(ISBLANK(AI811),IF('Настройки'!$B$9="Нулевой спрос",0,""),IF(AI811&lt;0,IF('Настройки'!$B$10="Исключить","",IF('Настройки'!$B$10="Абсолютные значения",ABS(AI811),AI811)),AI811)))</x:f>
      </x:c>
      <x:c r="CM811" s="50" t="str">
        <x:f>IF(31&gt;'Настройки'!$B$3,"",IF(ISBLANK(AJ811),IF('Настройки'!$B$9="Нулевой спрос",0,""),IF(AJ811&lt;0,IF('Настройки'!$B$10="Исключить","",IF('Настройки'!$B$10="Абсолютные значения",ABS(AJ811),AJ811)),AJ811)))</x:f>
      </x:c>
      <x:c r="CN811" s="50" t="str">
        <x:f>IF(32&gt;'Настройки'!$B$3,"",IF(ISBLANK(AK811),IF('Настройки'!$B$9="Нулевой спрос",0,""),IF(AK811&lt;0,IF('Настройки'!$B$10="Исключить","",IF('Настройки'!$B$10="Абсолютные значения",ABS(AK811),AK811)),AK811)))</x:f>
      </x:c>
      <x:c r="CO811" s="50" t="str">
        <x:f>IF(33&gt;'Настройки'!$B$3,"",IF(ISBLANK(AL811),IF('Настройки'!$B$9="Нулевой спрос",0,""),IF(AL811&lt;0,IF('Настройки'!$B$10="Исключить","",IF('Настройки'!$B$10="Абсолютные значения",ABS(AL811),AL811)),AL811)))</x:f>
      </x:c>
      <x:c r="CP811" s="50" t="str">
        <x:f>IF(34&gt;'Настройки'!$B$3,"",IF(ISBLANK(AM811),IF('Настройки'!$B$9="Нулевой спрос",0,""),IF(AM811&lt;0,IF('Настройки'!$B$10="Исключить","",IF('Настройки'!$B$10="Абсолютные значения",ABS(AM811),AM811)),AM811)))</x:f>
      </x:c>
      <x:c r="CQ811" s="50" t="str">
        <x:f>IF(35&gt;'Настройки'!$B$3,"",IF(ISBLANK(AN811),IF('Настройки'!$B$9="Нулевой спрос",0,""),IF(AN811&lt;0,IF('Настройки'!$B$10="Исключить","",IF('Настройки'!$B$10="Абсолютные значения",ABS(AN811),AN811)),AN811)))</x:f>
      </x:c>
      <x:c r="CR811" s="50" t="str">
        <x:f>IF(36&gt;'Настройки'!$B$3,"",IF(ISBLANK(AO811),IF('Настройки'!$B$9="Нулевой спрос",0,""),IF(AO811&lt;0,IF('Настройки'!$B$10="Исключить","",IF('Настройки'!$B$10="Абсолютные значения",ABS(AO811),AO811)),AO811)))</x:f>
      </x:c>
      <x:c r="CS811" s="50" t="str">
        <x:f>IF(OR(1&gt;'Настройки'!$B$3,ISBLANK(BI811),BI811=0),"",BI811)</x:f>
      </x:c>
      <x:c r="CT811" s="50" t="str">
        <x:f>IF(OR(2&gt;'Настройки'!$B$3,ISBLANK(BJ811),BJ811=0),"",BJ811)</x:f>
      </x:c>
      <x:c r="CU811" s="50" t="str">
        <x:f>IF(OR(3&gt;'Настройки'!$B$3,ISBLANK(BK811),BK811=0),"",BK811)</x:f>
      </x:c>
      <x:c r="CV811" s="50" t="str">
        <x:f>IF(OR(4&gt;'Настройки'!$B$3,ISBLANK(BL811),BL811=0),"",BL811)</x:f>
      </x:c>
      <x:c r="CW811" s="50" t="str">
        <x:f>IF(OR(5&gt;'Настройки'!$B$3,ISBLANK(BM811),BM811=0),"",BM811)</x:f>
      </x:c>
      <x:c r="CX811" s="50" t="str">
        <x:f>IF(OR(6&gt;'Настройки'!$B$3,ISBLANK(BN811),BN811=0),"",BN811)</x:f>
      </x:c>
      <x:c r="CY811" s="50" t="str">
        <x:f>IF(OR(7&gt;'Настройки'!$B$3,ISBLANK(BO811),BO811=0),"",BO811)</x:f>
      </x:c>
      <x:c r="CZ811" s="50" t="str">
        <x:f>IF(OR(8&gt;'Настройки'!$B$3,ISBLANK(BP811),BP811=0),"",BP811)</x:f>
      </x:c>
      <x:c r="DA811" s="50" t="str">
        <x:f>IF(OR(9&gt;'Настройки'!$B$3,ISBLANK(BQ811),BQ811=0),"",BQ811)</x:f>
      </x:c>
      <x:c r="DB811" s="50" t="str">
        <x:f>IF(OR(10&gt;'Настройки'!$B$3,ISBLANK(BR811),BR811=0),"",BR811)</x:f>
      </x:c>
      <x:c r="DC811" s="50" t="str">
        <x:f>IF(OR(11&gt;'Настройки'!$B$3,ISBLANK(BS811),BS811=0),"",BS811)</x:f>
      </x:c>
      <x:c r="DD811" s="50" t="str">
        <x:f>IF(OR(12&gt;'Настройки'!$B$3,ISBLANK(BT811),BT811=0),"",BT811)</x:f>
      </x:c>
      <x:c r="DE811" s="50" t="str">
        <x:f>IF(OR(13&gt;'Настройки'!$B$3,ISBLANK(BU811),BU811=0),"",BU811)</x:f>
      </x:c>
      <x:c r="DF811" s="50" t="str">
        <x:f>IF(OR(14&gt;'Настройки'!$B$3,ISBLANK(BV811),BV811=0),"",BV811)</x:f>
      </x:c>
      <x:c r="DG811" s="50" t="str">
        <x:f>IF(OR(15&gt;'Настройки'!$B$3,ISBLANK(BW811),BW811=0),"",BW811)</x:f>
      </x:c>
      <x:c r="DH811" s="50" t="str">
        <x:f>IF(OR(16&gt;'Настройки'!$B$3,ISBLANK(BX811),BX811=0),"",BX811)</x:f>
      </x:c>
      <x:c r="DI811" s="50" t="str">
        <x:f>IF(OR(17&gt;'Настройки'!$B$3,ISBLANK(BY811),BY811=0),"",BY811)</x:f>
      </x:c>
      <x:c r="DJ811" s="50" t="str">
        <x:f>IF(OR(18&gt;'Настройки'!$B$3,ISBLANK(BZ811),BZ811=0),"",BZ811)</x:f>
      </x:c>
      <x:c r="DK811" s="50" t="str">
        <x:f>IF(OR(19&gt;'Настройки'!$B$3,ISBLANK(CA811),CA811=0),"",CA811)</x:f>
      </x:c>
      <x:c r="DL811" s="50" t="str">
        <x:f>IF(OR(20&gt;'Настройки'!$B$3,ISBLANK(CB811),CB811=0),"",CB811)</x:f>
      </x:c>
      <x:c r="DM811" s="50" t="str">
        <x:f>IF(OR(21&gt;'Настройки'!$B$3,ISBLANK(CC811),CC811=0),"",CC811)</x:f>
      </x:c>
      <x:c r="DN811" s="50" t="str">
        <x:f>IF(OR(22&gt;'Настройки'!$B$3,ISBLANK(CD811),CD811=0),"",CD811)</x:f>
      </x:c>
      <x:c r="DO811" s="50" t="str">
        <x:f>IF(OR(23&gt;'Настройки'!$B$3,ISBLANK(CE811),CE811=0),"",CE811)</x:f>
      </x:c>
      <x:c r="DP811" s="50" t="str">
        <x:f>IF(OR(24&gt;'Настройки'!$B$3,ISBLANK(CF811),CF811=0),"",CF811)</x:f>
      </x:c>
      <x:c r="DQ811" s="50" t="str">
        <x:f>IF(OR(25&gt;'Настройки'!$B$3,ISBLANK(CG811),CG811=0),"",CG811)</x:f>
      </x:c>
      <x:c r="DR811" s="50" t="str">
        <x:f>IF(OR(26&gt;'Настройки'!$B$3,ISBLANK(CH811),CH811=0),"",CH811)</x:f>
      </x:c>
      <x:c r="DS811" s="50" t="str">
        <x:f>IF(OR(27&gt;'Настройки'!$B$3,ISBLANK(CI811),CI811=0),"",CI811)</x:f>
      </x:c>
      <x:c r="DT811" s="50" t="str">
        <x:f>IF(OR(28&gt;'Настройки'!$B$3,ISBLANK(CJ811),CJ811=0),"",CJ811)</x:f>
      </x:c>
      <x:c r="DU811" s="50" t="str">
        <x:f>IF(OR(29&gt;'Настройки'!$B$3,ISBLANK(CK811),CK811=0),"",CK811)</x:f>
      </x:c>
      <x:c r="DV811" s="50" t="str">
        <x:f>IF(OR(30&gt;'Настройки'!$B$3,ISBLANK(CL811),CL811=0),"",CL811)</x:f>
      </x:c>
      <x:c r="DW811" s="50" t="str">
        <x:f>IF(OR(31&gt;'Настройки'!$B$3,ISBLANK(CM811),CM811=0),"",CM811)</x:f>
      </x:c>
      <x:c r="DX811" s="50" t="str">
        <x:f>IF(OR(32&gt;'Настройки'!$B$3,ISBLANK(CN811),CN811=0),"",CN811)</x:f>
      </x:c>
      <x:c r="DY811" s="50" t="str">
        <x:f>IF(OR(33&gt;'Настройки'!$B$3,ISBLANK(CO811),CO811=0),"",CO811)</x:f>
      </x:c>
      <x:c r="DZ811" s="50" t="str">
        <x:f>IF(OR(34&gt;'Настройки'!$B$3,ISBLANK(CP811),CP811=0),"",CP811)</x:f>
      </x:c>
      <x:c r="EA811" s="50" t="str">
        <x:f>IF(OR(35&gt;'Настройки'!$B$3,ISBLANK(CQ811),CQ811=0),"",CQ811)</x:f>
      </x:c>
      <x:c r="EB811" s="50" t="str">
        <x:f>IF(OR(36&gt;'Настройки'!$B$3,ISBLANK(CR811),CR811=0),"",CR811)</x:f>
      </x:c>
      <x:c r="EC811" s="50" t="str">
        <x:f>IF(A811="","",IF(OR(BB811="AZ",BB811="BZ"),10000+ROW(),IF(AZ811&gt;'Настройки'!$B$11,20000+ROW(),IF(BF811&lt;&gt;"Обычный",30000+ROW(),IF(AX811&lt;=0,40000+ROW(),"")))))</x:f>
      </x:c>
      <x:c r="ED811" s="50" t="str">
        <x:f>IF(EC811="","",COUNTIFS($EC$2:$EC$1001,"&gt;0",$EC$2:$EC$1001,"&lt;"&amp;EC811)+1)</x:f>
      </x:c>
    </x:row>
    <x:row r="812">
      <x:c r="A812" s="115"/>
      <x:c r="B812" s="115"/>
      <x:c r="C812" s="115"/>
      <x:c r="D812" s="118"/>
      <x:c r="E812" s="118"/>
      <x:c r="F812" s="118"/>
      <x:c r="G812" s="118"/>
      <x:c r="H812" s="118"/>
      <x:c r="I812" s="118"/>
      <x:c r="J812" s="118"/>
      <x:c r="K812" s="118"/>
      <x:c r="L812" s="118"/>
      <x:c r="M812" s="118"/>
      <x:c r="N812" s="118"/>
      <x:c r="O812" s="118"/>
      <x:c r="P812" s="118"/>
      <x:c r="Q812" s="118"/>
      <x:c r="R812" s="118"/>
      <x:c r="S812" s="118"/>
      <x:c r="T812" s="118"/>
      <x:c r="U812" s="118"/>
      <x:c r="V812" s="118"/>
      <x:c r="W812" s="118"/>
      <x:c r="X812" s="118"/>
      <x:c r="Y812" s="118"/>
      <x:c r="Z812" s="118"/>
      <x:c r="AA812" s="118"/>
      <x:c r="AB812" s="118"/>
      <x:c r="AC812" s="118"/>
      <x:c r="AD812" s="118"/>
      <x:c r="AE812" s="118"/>
      <x:c r="AF812" s="118"/>
      <x:c r="AG812" s="118"/>
      <x:c r="AH812" s="118"/>
      <x:c r="AI812" s="118"/>
      <x:c r="AJ812" s="118"/>
      <x:c r="AK812" s="118"/>
      <x:c r="AL812" s="118"/>
      <x:c r="AM812" s="118"/>
      <x:c r="AN812" s="118"/>
      <x:c r="AO812" s="118"/>
      <x:c r="AP812" s="115"/>
      <x:c r="AQ812" s="49" t="str">
        <x:f>IF(A812="","",COUNT(BI812:INDEX(BI812:CR812,1,'Настройки'!$B$3)))</x:f>
      </x:c>
      <x:c r="AR812" s="49" t="str">
        <x:f>IF(A812="","",SUM(BI812:INDEX(BI812:CR812,1,'Настройки'!$B$3)))</x:f>
      </x:c>
      <x:c r="AS812" s="58" t="str">
        <x:f>IF(A812="","",IF('Настройки'!$B$4="Стоимость потребления",AR812*D812,IF('Настройки'!$B$4="Количество",AR812,E812)))</x:f>
      </x:c>
      <x:c r="AT812" s="61" t="str">
        <x:f>IF(OR(A812="",AS812&lt;0,SUM($AS$2:$AS$1001)&lt;=0),"",AS812/SUM($AS$2:$AS$1001))</x:f>
      </x:c>
      <x:c r="AU812" s="61" t="str">
        <x:f>IF(OR(A812="",AS812&lt;0,SUM($AS$2:$AS$1001)&lt;=0),"",SUMIFS($AS$2:$AS$1001,$AS$2:$AS$1001,"&gt;"&amp;AS812)/SUM($AS$2:$AS$1001))</x:f>
      </x:c>
      <x:c r="AV812" s="61" t="str">
        <x:f>IF(OR(A812="",AS812&lt;0,SUM($AS$2:$AS$1001)&lt;=0),"",SUMIFS($AS$2:$AS$1001,$AS$2:$AS$1001,"&gt;="&amp;AS812)/SUM($AS$2:$AS$1001))</x:f>
      </x:c>
      <x:c r="AW812" s="49" t="str">
        <x:f>IF(A812="","",IF(SUM($AS$2:$AS$1001)&lt;=0,"Не определён",IF(AS812&lt;0,"Исключение",IF(AU812&lt;'Настройки'!$B$5,"A",IF(AU812&lt;'Настройки'!$B$6,"B","C")))))</x:f>
      </x:c>
      <x:c r="AX812" s="58" t="str">
        <x:f>IF(A812="","",IF(AQ812=0,"",AVERAGE(BI812:INDEX(BI812:CR812,1,'Настройки'!$B$3))))</x:f>
      </x:c>
      <x:c r="AY812" s="58" t="str">
        <x:f>IF(OR(A812="",AQ812=0),"",STDEVP(BI812:INDEX(BI812:CR812,1,'Настройки'!$B$3)))</x:f>
      </x:c>
      <x:c r="AZ812" s="61" t="str">
        <x:f>IF(OR(A812="",AQ812&lt;'Настройки'!$B$12,AX812&lt;=0,AND('Настройки'!$B$10="Блокировать",COUNTIF(F812:INDEX(F812:AO812,1,'Настройки'!$B$3),"&lt;0")&gt;0)),"",AY812/ABS(AX812))</x:f>
      </x:c>
      <x:c r="BA812" s="49" t="str">
        <x:f>IF(A812="","",IF(AND('Настройки'!$B$10="Блокировать",COUNTIF(F812:INDEX(F812:AO812,1,'Настройки'!$B$3),"&lt;0")&gt;0),"Не определён",IF(AQ812&lt;'Настройки'!$B$12,"Не определён",IF(AX812=0,"Нет спроса",IF(AX812&lt;0,"Не определён",IF(AZ812&lt;='Настройки'!$B$7,"X",IF(AZ812&lt;='Настройки'!$B$8,"Y","Z")))))))</x:f>
      </x:c>
      <x:c r="BB812" s="49" t="str">
        <x:f>IF(OR(A812="",LEN(AW812)&lt;&gt;1,LEN(BA812)&lt;&gt;1),"",AW812&amp;BA812)</x:f>
      </x:c>
      <x:c r="BC812" s="61" t="str">
        <x:f>IF(OR(A812="",AQ812=0),"",(COUNT(BI812:INDEX(BI812:CR812,1,'Настройки'!$B$3))-COUNT(CS812:INDEX(CS812:EB812,1,'Настройки'!$B$3)))/AQ812)</x:f>
      </x:c>
      <x:c r="BD812" s="64" t="str">
        <x:f>IF(OR(A812="",COUNT(CS812:INDEX(CS812:EB812,1,'Настройки'!$B$3))=0),"",AQ812/COUNT(CS812:INDEX(CS812:EB812,1,'Настройки'!$B$3)))</x:f>
      </x:c>
      <x:c r="BE812" s="64" t="str">
        <x:f>IF(OR(A812="",COUNT(CS812:INDEX(CS812:EB812,1,'Настройки'!$B$3))=0),"",IF(AVERAGE(CS812:INDEX(CS812:EB812,1,'Настройки'!$B$3))=0,"",(STDEVP(CS812:INDEX(CS812:EB812,1,'Настройки'!$B$3))/ABS(AVERAGE(CS812:INDEX(CS812:EB812,1,'Настройки'!$B$3))))^2))</x:f>
      </x:c>
      <x:c r="BF812" s="49" t="str">
        <x:f>IF(A812="","",IF(AQ812&lt;3,"Недостаточно",IF(AQ812&lt;6,"Предварительный","Обычный")))</x:f>
      </x:c>
      <x:c r="BG812" s="49" t="str">
        <x:f>IF(A812="","",IF(COUNTIF(F812:INDEX(F812:AO812,1,'Настройки'!$B$3),"&lt;0")&gt;0,IF('Настройки'!$B$10="Блокировать","Отрицательный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"),"")&amp;IF(AQ812&lt;3,"Недостаточно истории. ",IF(AQ812&lt;6,"Предварительная классификация. ",""))&amp;IF(AX812=0,"Нет спроса за горизонт. ","")&amp;IF(AZ812&gt;'Настройки'!$B$11,"Экстремальная вариативность. ",""))</x:f>
      </x:c>
      <x:c r="BH812" s="49" t="str">
        <x:f>IF(A812="","",IFERROR(VLOOKUP(BB812,'Настройки'!$D$3:$E$11,2,FALSE),"Сначала проверьте исходные данные и историю спроса.")&amp;" Уточните срок поставки, MOQ и критичность.")</x:f>
      </x:c>
      <x:c r="BI812" s="50" t="str">
        <x:f>IF(1&gt;'Настройки'!$B$3,"",IF(ISBLANK(F812),IF('Настройки'!$B$9="Нулевой спрос",0,""),IF(F812&lt;0,IF('Настройки'!$B$10="Исключить","",IF('Настройки'!$B$10="Абсолютные значения",ABS(F812),F812)),F812)))</x:f>
      </x:c>
      <x:c r="BJ812" s="50" t="str">
        <x:f>IF(2&gt;'Настройки'!$B$3,"",IF(ISBLANK(G812),IF('Настройки'!$B$9="Нулевой спрос",0,""),IF(G812&lt;0,IF('Настройки'!$B$10="Исключить","",IF('Настройки'!$B$10="Абсолютные значения",ABS(G812),G812)),G812)))</x:f>
      </x:c>
      <x:c r="BK812" s="50" t="str">
        <x:f>IF(3&gt;'Настройки'!$B$3,"",IF(ISBLANK(H812),IF('Настройки'!$B$9="Нулевой спрос",0,""),IF(H812&lt;0,IF('Настройки'!$B$10="Исключить","",IF('Настройки'!$B$10="Абсолютные значения",ABS(H812),H812)),H812)))</x:f>
      </x:c>
      <x:c r="BL812" s="50" t="str">
        <x:f>IF(4&gt;'Настройки'!$B$3,"",IF(ISBLANK(I812),IF('Настройки'!$B$9="Нулевой спрос",0,""),IF(I812&lt;0,IF('Настройки'!$B$10="Исключить","",IF('Настройки'!$B$10="Абсолютные значения",ABS(I812),I812)),I812)))</x:f>
      </x:c>
      <x:c r="BM812" s="50" t="str">
        <x:f>IF(5&gt;'Настройки'!$B$3,"",IF(ISBLANK(J812),IF('Настройки'!$B$9="Нулевой спрос",0,""),IF(J812&lt;0,IF('Настройки'!$B$10="Исключить","",IF('Настройки'!$B$10="Абсолютные значения",ABS(J812),J812)),J812)))</x:f>
      </x:c>
      <x:c r="BN812" s="50" t="str">
        <x:f>IF(6&gt;'Настройки'!$B$3,"",IF(ISBLANK(K812),IF('Настройки'!$B$9="Нулевой спрос",0,""),IF(K812&lt;0,IF('Настройки'!$B$10="Исключить","",IF('Настройки'!$B$10="Абсолютные значения",ABS(K812),K812)),K812)))</x:f>
      </x:c>
      <x:c r="BO812" s="50" t="str">
        <x:f>IF(7&gt;'Настройки'!$B$3,"",IF(ISBLANK(L812),IF('Настройки'!$B$9="Нулевой спрос",0,""),IF(L812&lt;0,IF('Настройки'!$B$10="Исключить","",IF('Настройки'!$B$10="Абсолютные значения",ABS(L812),L812)),L812)))</x:f>
      </x:c>
      <x:c r="BP812" s="50" t="str">
        <x:f>IF(8&gt;'Настройки'!$B$3,"",IF(ISBLANK(M812),IF('Настройки'!$B$9="Нулевой спрос",0,""),IF(M812&lt;0,IF('Настройки'!$B$10="Исключить","",IF('Настройки'!$B$10="Абсолютные значения",ABS(M812),M812)),M812)))</x:f>
      </x:c>
      <x:c r="BQ812" s="50" t="str">
        <x:f>IF(9&gt;'Настройки'!$B$3,"",IF(ISBLANK(N812),IF('Настройки'!$B$9="Нулевой спрос",0,""),IF(N812&lt;0,IF('Настройки'!$B$10="Исключить","",IF('Настройки'!$B$10="Абсолютные значения",ABS(N812),N812)),N812)))</x:f>
      </x:c>
      <x:c r="BR812" s="50" t="str">
        <x:f>IF(10&gt;'Настройки'!$B$3,"",IF(ISBLANK(O812),IF('Настройки'!$B$9="Нулевой спрос",0,""),IF(O812&lt;0,IF('Настройки'!$B$10="Исключить","",IF('Настройки'!$B$10="Абсолютные значения",ABS(O812),O812)),O812)))</x:f>
      </x:c>
      <x:c r="BS812" s="50" t="str">
        <x:f>IF(11&gt;'Настройки'!$B$3,"",IF(ISBLANK(P812),IF('Настройки'!$B$9="Нулевой спрос",0,""),IF(P812&lt;0,IF('Настройки'!$B$10="Исключить","",IF('Настройки'!$B$10="Абсолютные значения",ABS(P812),P812)),P812)))</x:f>
      </x:c>
      <x:c r="BT812" s="50" t="str">
        <x:f>IF(12&gt;'Настройки'!$B$3,"",IF(ISBLANK(Q812),IF('Настройки'!$B$9="Нулевой спрос",0,""),IF(Q812&lt;0,IF('Настройки'!$B$10="Исключить","",IF('Настройки'!$B$10="Абсолютные значения",ABS(Q812),Q812)),Q812)))</x:f>
      </x:c>
      <x:c r="BU812" s="50" t="str">
        <x:f>IF(13&gt;'Настройки'!$B$3,"",IF(ISBLANK(R812),IF('Настройки'!$B$9="Нулевой спрос",0,""),IF(R812&lt;0,IF('Настройки'!$B$10="Исключить","",IF('Настройки'!$B$10="Абсолютные значения",ABS(R812),R812)),R812)))</x:f>
      </x:c>
      <x:c r="BV812" s="50" t="str">
        <x:f>IF(14&gt;'Настройки'!$B$3,"",IF(ISBLANK(S812),IF('Настройки'!$B$9="Нулевой спрос",0,""),IF(S812&lt;0,IF('Настройки'!$B$10="Исключить","",IF('Настройки'!$B$10="Абсолютные значения",ABS(S812),S812)),S812)))</x:f>
      </x:c>
      <x:c r="BW812" s="50" t="str">
        <x:f>IF(15&gt;'Настройки'!$B$3,"",IF(ISBLANK(T812),IF('Настройки'!$B$9="Нулевой спрос",0,""),IF(T812&lt;0,IF('Настройки'!$B$10="Исключить","",IF('Настройки'!$B$10="Абсолютные значения",ABS(T812),T812)),T812)))</x:f>
      </x:c>
      <x:c r="BX812" s="50" t="str">
        <x:f>IF(16&gt;'Настройки'!$B$3,"",IF(ISBLANK(U812),IF('Настройки'!$B$9="Нулевой спрос",0,""),IF(U812&lt;0,IF('Настройки'!$B$10="Исключить","",IF('Настройки'!$B$10="Абсолютные значения",ABS(U812),U812)),U812)))</x:f>
      </x:c>
      <x:c r="BY812" s="50" t="str">
        <x:f>IF(17&gt;'Настройки'!$B$3,"",IF(ISBLANK(V812),IF('Настройки'!$B$9="Нулевой спрос",0,""),IF(V812&lt;0,IF('Настройки'!$B$10="Исключить","",IF('Настройки'!$B$10="Абсолютные значения",ABS(V812),V812)),V812)))</x:f>
      </x:c>
      <x:c r="BZ812" s="50" t="str">
        <x:f>IF(18&gt;'Настройки'!$B$3,"",IF(ISBLANK(W812),IF('Настройки'!$B$9="Нулевой спрос",0,""),IF(W812&lt;0,IF('Настройки'!$B$10="Исключить","",IF('Настройки'!$B$10="Абсолютные значения",ABS(W812),W812)),W812)))</x:f>
      </x:c>
      <x:c r="CA812" s="50" t="str">
        <x:f>IF(19&gt;'Настройки'!$B$3,"",IF(ISBLANK(X812),IF('Настройки'!$B$9="Нулевой спрос",0,""),IF(X812&lt;0,IF('Настройки'!$B$10="Исключить","",IF('Настройки'!$B$10="Абсолютные значения",ABS(X812),X812)),X812)))</x:f>
      </x:c>
      <x:c r="CB812" s="50" t="str">
        <x:f>IF(20&gt;'Настройки'!$B$3,"",IF(ISBLANK(Y812),IF('Настройки'!$B$9="Нулевой спрос",0,""),IF(Y812&lt;0,IF('Настройки'!$B$10="Исключить","",IF('Настройки'!$B$10="Абсолютные значения",ABS(Y812),Y812)),Y812)))</x:f>
      </x:c>
      <x:c r="CC812" s="50" t="str">
        <x:f>IF(21&gt;'Настройки'!$B$3,"",IF(ISBLANK(Z812),IF('Настройки'!$B$9="Нулевой спрос",0,""),IF(Z812&lt;0,IF('Настройки'!$B$10="Исключить","",IF('Настройки'!$B$10="Абсолютные значения",ABS(Z812),Z812)),Z812)))</x:f>
      </x:c>
      <x:c r="CD812" s="50" t="str">
        <x:f>IF(22&gt;'Настройки'!$B$3,"",IF(ISBLANK(AA812),IF('Настройки'!$B$9="Нулевой спрос",0,""),IF(AA812&lt;0,IF('Настройки'!$B$10="Исключить","",IF('Настройки'!$B$10="Абсолютные значения",ABS(AA812),AA812)),AA812)))</x:f>
      </x:c>
      <x:c r="CE812" s="50" t="str">
        <x:f>IF(23&gt;'Настройки'!$B$3,"",IF(ISBLANK(AB812),IF('Настройки'!$B$9="Нулевой спрос",0,""),IF(AB812&lt;0,IF('Настройки'!$B$10="Исключить","",IF('Настройки'!$B$10="Абсолютные значения",ABS(AB812),AB812)),AB812)))</x:f>
      </x:c>
      <x:c r="CF812" s="50" t="str">
        <x:f>IF(24&gt;'Настройки'!$B$3,"",IF(ISBLANK(AC812),IF('Настройки'!$B$9="Нулевой спрос",0,""),IF(AC812&lt;0,IF('Настройки'!$B$10="Исключить","",IF('Настройки'!$B$10="Абсолютные значения",ABS(AC812),AC812)),AC812)))</x:f>
      </x:c>
      <x:c r="CG812" s="50" t="str">
        <x:f>IF(25&gt;'Настройки'!$B$3,"",IF(ISBLANK(AD812),IF('Настройки'!$B$9="Нулевой спрос",0,""),IF(AD812&lt;0,IF('Настройки'!$B$10="Исключить","",IF('Настройки'!$B$10="Абсолютные значения",ABS(AD812),AD812)),AD812)))</x:f>
      </x:c>
      <x:c r="CH812" s="50" t="str">
        <x:f>IF(26&gt;'Настройки'!$B$3,"",IF(ISBLANK(AE812),IF('Настройки'!$B$9="Нулевой спрос",0,""),IF(AE812&lt;0,IF('Настройки'!$B$10="Исключить","",IF('Настройки'!$B$10="Абсолютные значения",ABS(AE812),AE812)),AE812)))</x:f>
      </x:c>
      <x:c r="CI812" s="50" t="str">
        <x:f>IF(27&gt;'Настройки'!$B$3,"",IF(ISBLANK(AF812),IF('Настройки'!$B$9="Нулевой спрос",0,""),IF(AF812&lt;0,IF('Настройки'!$B$10="Исключить","",IF('Настройки'!$B$10="Абсолютные значения",ABS(AF812),AF812)),AF812)))</x:f>
      </x:c>
      <x:c r="CJ812" s="50" t="str">
        <x:f>IF(28&gt;'Настройки'!$B$3,"",IF(ISBLANK(AG812),IF('Настройки'!$B$9="Нулевой спрос",0,""),IF(AG812&lt;0,IF('Настройки'!$B$10="Исключить","",IF('Настройки'!$B$10="Абсолютные значения",ABS(AG812),AG812)),AG812)))</x:f>
      </x:c>
      <x:c r="CK812" s="50" t="str">
        <x:f>IF(29&gt;'Настройки'!$B$3,"",IF(ISBLANK(AH812),IF('Настройки'!$B$9="Нулевой спрос",0,""),IF(AH812&lt;0,IF('Настройки'!$B$10="Исключить","",IF('Настройки'!$B$10="Абсолютные значения",ABS(AH812),AH812)),AH812)))</x:f>
      </x:c>
      <x:c r="CL812" s="50" t="str">
        <x:f>IF(30&gt;'Настройки'!$B$3,"",IF(ISBLANK(AI812),IF('Настройки'!$B$9="Нулевой спрос",0,""),IF(AI812&lt;0,IF('Настройки'!$B$10="Исключить","",IF('Настройки'!$B$10="Абсолютные значения",ABS(AI812),AI812)),AI812)))</x:f>
      </x:c>
      <x:c r="CM812" s="50" t="str">
        <x:f>IF(31&gt;'Настройки'!$B$3,"",IF(ISBLANK(AJ812),IF('Настройки'!$B$9="Нулевой спрос",0,""),IF(AJ812&lt;0,IF('Настройки'!$B$10="Исключить","",IF('Настройки'!$B$10="Абсолютные значения",ABS(AJ812),AJ812)),AJ812)))</x:f>
      </x:c>
      <x:c r="CN812" s="50" t="str">
        <x:f>IF(32&gt;'Настройки'!$B$3,"",IF(ISBLANK(AK812),IF('Настройки'!$B$9="Нулевой спрос",0,""),IF(AK812&lt;0,IF('Настройки'!$B$10="Исключить","",IF('Настройки'!$B$10="Абсолютные значения",ABS(AK812),AK812)),AK812)))</x:f>
      </x:c>
      <x:c r="CO812" s="50" t="str">
        <x:f>IF(33&gt;'Настройки'!$B$3,"",IF(ISBLANK(AL812),IF('Настройки'!$B$9="Нулевой спрос",0,""),IF(AL812&lt;0,IF('Настройки'!$B$10="Исключить","",IF('Настройки'!$B$10="Абсолютные значения",ABS(AL812),AL812)),AL812)))</x:f>
      </x:c>
      <x:c r="CP812" s="50" t="str">
        <x:f>IF(34&gt;'Настройки'!$B$3,"",IF(ISBLANK(AM812),IF('Настройки'!$B$9="Нулевой спрос",0,""),IF(AM812&lt;0,IF('Настройки'!$B$10="Исключить","",IF('Настройки'!$B$10="Абсолютные значения",ABS(AM812),AM812)),AM812)))</x:f>
      </x:c>
      <x:c r="CQ812" s="50" t="str">
        <x:f>IF(35&gt;'Настройки'!$B$3,"",IF(ISBLANK(AN812),IF('Настройки'!$B$9="Нулевой спрос",0,""),IF(AN812&lt;0,IF('Настройки'!$B$10="Исключить","",IF('Настройки'!$B$10="Абсолютные значения",ABS(AN812),AN812)),AN812)))</x:f>
      </x:c>
      <x:c r="CR812" s="50" t="str">
        <x:f>IF(36&gt;'Настройки'!$B$3,"",IF(ISBLANK(AO812),IF('Настройки'!$B$9="Нулевой спрос",0,""),IF(AO812&lt;0,IF('Настройки'!$B$10="Исключить","",IF('Настройки'!$B$10="Абсолютные значения",ABS(AO812),AO812)),AO812)))</x:f>
      </x:c>
      <x:c r="CS812" s="50" t="str">
        <x:f>IF(OR(1&gt;'Настройки'!$B$3,ISBLANK(BI812),BI812=0),"",BI812)</x:f>
      </x:c>
      <x:c r="CT812" s="50" t="str">
        <x:f>IF(OR(2&gt;'Настройки'!$B$3,ISBLANK(BJ812),BJ812=0),"",BJ812)</x:f>
      </x:c>
      <x:c r="CU812" s="50" t="str">
        <x:f>IF(OR(3&gt;'Настройки'!$B$3,ISBLANK(BK812),BK812=0),"",BK812)</x:f>
      </x:c>
      <x:c r="CV812" s="50" t="str">
        <x:f>IF(OR(4&gt;'Настройки'!$B$3,ISBLANK(BL812),BL812=0),"",BL812)</x:f>
      </x:c>
      <x:c r="CW812" s="50" t="str">
        <x:f>IF(OR(5&gt;'Настройки'!$B$3,ISBLANK(BM812),BM812=0),"",BM812)</x:f>
      </x:c>
      <x:c r="CX812" s="50" t="str">
        <x:f>IF(OR(6&gt;'Настройки'!$B$3,ISBLANK(BN812),BN812=0),"",BN812)</x:f>
      </x:c>
      <x:c r="CY812" s="50" t="str">
        <x:f>IF(OR(7&gt;'Настройки'!$B$3,ISBLANK(BO812),BO812=0),"",BO812)</x:f>
      </x:c>
      <x:c r="CZ812" s="50" t="str">
        <x:f>IF(OR(8&gt;'Настройки'!$B$3,ISBLANK(BP812),BP812=0),"",BP812)</x:f>
      </x:c>
      <x:c r="DA812" s="50" t="str">
        <x:f>IF(OR(9&gt;'Настройки'!$B$3,ISBLANK(BQ812),BQ812=0),"",BQ812)</x:f>
      </x:c>
      <x:c r="DB812" s="50" t="str">
        <x:f>IF(OR(10&gt;'Настройки'!$B$3,ISBLANK(BR812),BR812=0),"",BR812)</x:f>
      </x:c>
      <x:c r="DC812" s="50" t="str">
        <x:f>IF(OR(11&gt;'Настройки'!$B$3,ISBLANK(BS812),BS812=0),"",BS812)</x:f>
      </x:c>
      <x:c r="DD812" s="50" t="str">
        <x:f>IF(OR(12&gt;'Настройки'!$B$3,ISBLANK(BT812),BT812=0),"",BT812)</x:f>
      </x:c>
      <x:c r="DE812" s="50" t="str">
        <x:f>IF(OR(13&gt;'Настройки'!$B$3,ISBLANK(BU812),BU812=0),"",BU812)</x:f>
      </x:c>
      <x:c r="DF812" s="50" t="str">
        <x:f>IF(OR(14&gt;'Настройки'!$B$3,ISBLANK(BV812),BV812=0),"",BV812)</x:f>
      </x:c>
      <x:c r="DG812" s="50" t="str">
        <x:f>IF(OR(15&gt;'Настройки'!$B$3,ISBLANK(BW812),BW812=0),"",BW812)</x:f>
      </x:c>
      <x:c r="DH812" s="50" t="str">
        <x:f>IF(OR(16&gt;'Настройки'!$B$3,ISBLANK(BX812),BX812=0),"",BX812)</x:f>
      </x:c>
      <x:c r="DI812" s="50" t="str">
        <x:f>IF(OR(17&gt;'Настройки'!$B$3,ISBLANK(BY812),BY812=0),"",BY812)</x:f>
      </x:c>
      <x:c r="DJ812" s="50" t="str">
        <x:f>IF(OR(18&gt;'Настройки'!$B$3,ISBLANK(BZ812),BZ812=0),"",BZ812)</x:f>
      </x:c>
      <x:c r="DK812" s="50" t="str">
        <x:f>IF(OR(19&gt;'Настройки'!$B$3,ISBLANK(CA812),CA812=0),"",CA812)</x:f>
      </x:c>
      <x:c r="DL812" s="50" t="str">
        <x:f>IF(OR(20&gt;'Настройки'!$B$3,ISBLANK(CB812),CB812=0),"",CB812)</x:f>
      </x:c>
      <x:c r="DM812" s="50" t="str">
        <x:f>IF(OR(21&gt;'Настройки'!$B$3,ISBLANK(CC812),CC812=0),"",CC812)</x:f>
      </x:c>
      <x:c r="DN812" s="50" t="str">
        <x:f>IF(OR(22&gt;'Настройки'!$B$3,ISBLANK(CD812),CD812=0),"",CD812)</x:f>
      </x:c>
      <x:c r="DO812" s="50" t="str">
        <x:f>IF(OR(23&gt;'Настройки'!$B$3,ISBLANK(CE812),CE812=0),"",CE812)</x:f>
      </x:c>
      <x:c r="DP812" s="50" t="str">
        <x:f>IF(OR(24&gt;'Настройки'!$B$3,ISBLANK(CF812),CF812=0),"",CF812)</x:f>
      </x:c>
      <x:c r="DQ812" s="50" t="str">
        <x:f>IF(OR(25&gt;'Настройки'!$B$3,ISBLANK(CG812),CG812=0),"",CG812)</x:f>
      </x:c>
      <x:c r="DR812" s="50" t="str">
        <x:f>IF(OR(26&gt;'Настройки'!$B$3,ISBLANK(CH812),CH812=0),"",CH812)</x:f>
      </x:c>
      <x:c r="DS812" s="50" t="str">
        <x:f>IF(OR(27&gt;'Настройки'!$B$3,ISBLANK(CI812),CI812=0),"",CI812)</x:f>
      </x:c>
      <x:c r="DT812" s="50" t="str">
        <x:f>IF(OR(28&gt;'Настройки'!$B$3,ISBLANK(CJ812),CJ812=0),"",CJ812)</x:f>
      </x:c>
      <x:c r="DU812" s="50" t="str">
        <x:f>IF(OR(29&gt;'Настройки'!$B$3,ISBLANK(CK812),CK812=0),"",CK812)</x:f>
      </x:c>
      <x:c r="DV812" s="50" t="str">
        <x:f>IF(OR(30&gt;'Настройки'!$B$3,ISBLANK(CL812),CL812=0),"",CL812)</x:f>
      </x:c>
      <x:c r="DW812" s="50" t="str">
        <x:f>IF(OR(31&gt;'Настройки'!$B$3,ISBLANK(CM812),CM812=0),"",CM812)</x:f>
      </x:c>
      <x:c r="DX812" s="50" t="str">
        <x:f>IF(OR(32&gt;'Настройки'!$B$3,ISBLANK(CN812),CN812=0),"",CN812)</x:f>
      </x:c>
      <x:c r="DY812" s="50" t="str">
        <x:f>IF(OR(33&gt;'Настройки'!$B$3,ISBLANK(CO812),CO812=0),"",CO812)</x:f>
      </x:c>
      <x:c r="DZ812" s="50" t="str">
        <x:f>IF(OR(34&gt;'Настройки'!$B$3,ISBLANK(CP812),CP812=0),"",CP812)</x:f>
      </x:c>
      <x:c r="EA812" s="50" t="str">
        <x:f>IF(OR(35&gt;'Настройки'!$B$3,ISBLANK(CQ812),CQ812=0),"",CQ812)</x:f>
      </x:c>
      <x:c r="EB812" s="50" t="str">
        <x:f>IF(OR(36&gt;'Настройки'!$B$3,ISBLANK(CR812),CR812=0),"",CR812)</x:f>
      </x:c>
      <x:c r="EC812" s="50" t="str">
        <x:f>IF(A812="","",IF(OR(BB812="AZ",BB812="BZ"),10000+ROW(),IF(AZ812&gt;'Настройки'!$B$11,20000+ROW(),IF(BF812&lt;&gt;"Обычный",30000+ROW(),IF(AX812&lt;=0,40000+ROW(),"")))))</x:f>
      </x:c>
      <x:c r="ED812" s="50" t="str">
        <x:f>IF(EC812="","",COUNTIFS($EC$2:$EC$1001,"&gt;0",$EC$2:$EC$1001,"&lt;"&amp;EC812)+1)</x:f>
      </x:c>
    </x:row>
    <x:row r="813">
      <x:c r="A813" s="115"/>
      <x:c r="B813" s="115"/>
      <x:c r="C813" s="115"/>
      <x:c r="D813" s="118"/>
      <x:c r="E813" s="118"/>
      <x:c r="F813" s="118"/>
      <x:c r="G813" s="118"/>
      <x:c r="H813" s="118"/>
      <x:c r="I813" s="118"/>
      <x:c r="J813" s="118"/>
      <x:c r="K813" s="118"/>
      <x:c r="L813" s="118"/>
      <x:c r="M813" s="118"/>
      <x:c r="N813" s="118"/>
      <x:c r="O813" s="118"/>
      <x:c r="P813" s="118"/>
      <x:c r="Q813" s="118"/>
      <x:c r="R813" s="118"/>
      <x:c r="S813" s="118"/>
      <x:c r="T813" s="118"/>
      <x:c r="U813" s="118"/>
      <x:c r="V813" s="118"/>
      <x:c r="W813" s="118"/>
      <x:c r="X813" s="118"/>
      <x:c r="Y813" s="118"/>
      <x:c r="Z813" s="118"/>
      <x:c r="AA813" s="118"/>
      <x:c r="AB813" s="118"/>
      <x:c r="AC813" s="118"/>
      <x:c r="AD813" s="118"/>
      <x:c r="AE813" s="118"/>
      <x:c r="AF813" s="118"/>
      <x:c r="AG813" s="118"/>
      <x:c r="AH813" s="118"/>
      <x:c r="AI813" s="118"/>
      <x:c r="AJ813" s="118"/>
      <x:c r="AK813" s="118"/>
      <x:c r="AL813" s="118"/>
      <x:c r="AM813" s="118"/>
      <x:c r="AN813" s="118"/>
      <x:c r="AO813" s="118"/>
      <x:c r="AP813" s="115"/>
      <x:c r="AQ813" s="49" t="str">
        <x:f>IF(A813="","",COUNT(BI813:INDEX(BI813:CR813,1,'Настройки'!$B$3)))</x:f>
      </x:c>
      <x:c r="AR813" s="49" t="str">
        <x:f>IF(A813="","",SUM(BI813:INDEX(BI813:CR813,1,'Настройки'!$B$3)))</x:f>
      </x:c>
      <x:c r="AS813" s="58" t="str">
        <x:f>IF(A813="","",IF('Настройки'!$B$4="Стоимость потребления",AR813*D813,IF('Настройки'!$B$4="Количество",AR813,E813)))</x:f>
      </x:c>
      <x:c r="AT813" s="61" t="str">
        <x:f>IF(OR(A813="",AS813&lt;0,SUM($AS$2:$AS$1001)&lt;=0),"",AS813/SUM($AS$2:$AS$1001))</x:f>
      </x:c>
      <x:c r="AU813" s="61" t="str">
        <x:f>IF(OR(A813="",AS813&lt;0,SUM($AS$2:$AS$1001)&lt;=0),"",SUMIFS($AS$2:$AS$1001,$AS$2:$AS$1001,"&gt;"&amp;AS813)/SUM($AS$2:$AS$1001))</x:f>
      </x:c>
      <x:c r="AV813" s="61" t="str">
        <x:f>IF(OR(A813="",AS813&lt;0,SUM($AS$2:$AS$1001)&lt;=0),"",SUMIFS($AS$2:$AS$1001,$AS$2:$AS$1001,"&gt;="&amp;AS813)/SUM($AS$2:$AS$1001))</x:f>
      </x:c>
      <x:c r="AW813" s="49" t="str">
        <x:f>IF(A813="","",IF(SUM($AS$2:$AS$1001)&lt;=0,"Не определён",IF(AS813&lt;0,"Исключение",IF(AU813&lt;'Настройки'!$B$5,"A",IF(AU813&lt;'Настройки'!$B$6,"B","C")))))</x:f>
      </x:c>
      <x:c r="AX813" s="58" t="str">
        <x:f>IF(A813="","",IF(AQ813=0,"",AVERAGE(BI813:INDEX(BI813:CR813,1,'Настройки'!$B$3))))</x:f>
      </x:c>
      <x:c r="AY813" s="58" t="str">
        <x:f>IF(OR(A813="",AQ813=0),"",STDEVP(BI813:INDEX(BI813:CR813,1,'Настройки'!$B$3)))</x:f>
      </x:c>
      <x:c r="AZ813" s="61" t="str">
        <x:f>IF(OR(A813="",AQ813&lt;'Настройки'!$B$12,AX813&lt;=0,AND('Настройки'!$B$10="Блокировать",COUNTIF(F813:INDEX(F813:AO813,1,'Настройки'!$B$3),"&lt;0")&gt;0)),"",AY813/ABS(AX813))</x:f>
      </x:c>
      <x:c r="BA813" s="49" t="str">
        <x:f>IF(A813="","",IF(AND('Настройки'!$B$10="Блокировать",COUNTIF(F813:INDEX(F813:AO813,1,'Настройки'!$B$3),"&lt;0")&gt;0),"Не определён",IF(AQ813&lt;'Настройки'!$B$12,"Не определён",IF(AX813=0,"Нет спроса",IF(AX813&lt;0,"Не определён",IF(AZ813&lt;='Настройки'!$B$7,"X",IF(AZ813&lt;='Настройки'!$B$8,"Y","Z")))))))</x:f>
      </x:c>
      <x:c r="BB813" s="49" t="str">
        <x:f>IF(OR(A813="",LEN(AW813)&lt;&gt;1,LEN(BA813)&lt;&gt;1),"",AW813&amp;BA813)</x:f>
      </x:c>
      <x:c r="BC813" s="61" t="str">
        <x:f>IF(OR(A813="",AQ813=0),"",(COUNT(BI813:INDEX(BI813:CR813,1,'Настройки'!$B$3))-COUNT(CS813:INDEX(CS813:EB813,1,'Настройки'!$B$3)))/AQ813)</x:f>
      </x:c>
      <x:c r="BD813" s="64" t="str">
        <x:f>IF(OR(A813="",COUNT(CS813:INDEX(CS813:EB813,1,'Настройки'!$B$3))=0),"",AQ813/COUNT(CS813:INDEX(CS813:EB813,1,'Настройки'!$B$3)))</x:f>
      </x:c>
      <x:c r="BE813" s="64" t="str">
        <x:f>IF(OR(A813="",COUNT(CS813:INDEX(CS813:EB813,1,'Настройки'!$B$3))=0),"",IF(AVERAGE(CS813:INDEX(CS813:EB813,1,'Настройки'!$B$3))=0,"",(STDEVP(CS813:INDEX(CS813:EB813,1,'Настройки'!$B$3))/ABS(AVERAGE(CS813:INDEX(CS813:EB813,1,'Настройки'!$B$3))))^2))</x:f>
      </x:c>
      <x:c r="BF813" s="49" t="str">
        <x:f>IF(A813="","",IF(AQ813&lt;3,"Недостаточно",IF(AQ813&lt;6,"Предварительный","Обычный")))</x:f>
      </x:c>
      <x:c r="BG813" s="49" t="str">
        <x:f>IF(A813="","",IF(COUNTIF(F813:INDEX(F813:AO813,1,'Настройки'!$B$3),"&lt;0")&gt;0,IF('Настройки'!$B$10="Блокировать","Отрицательный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"),"")&amp;IF(AQ813&lt;3,"Недостаточно истории. ",IF(AQ813&lt;6,"Предварительная классификация. ",""))&amp;IF(AX813=0,"Нет спроса за горизонт. ","")&amp;IF(AZ813&gt;'Настройки'!$B$11,"Экстремальная вариативность. ",""))</x:f>
      </x:c>
      <x:c r="BH813" s="49" t="str">
        <x:f>IF(A813="","",IFERROR(VLOOKUP(BB813,'Настройки'!$D$3:$E$11,2,FALSE),"Сначала проверьте исходные данные и историю спроса.")&amp;" Уточните срок поставки, MOQ и критичность.")</x:f>
      </x:c>
      <x:c r="BI813" s="50" t="str">
        <x:f>IF(1&gt;'Настройки'!$B$3,"",IF(ISBLANK(F813),IF('Настройки'!$B$9="Нулевой спрос",0,""),IF(F813&lt;0,IF('Настройки'!$B$10="Исключить","",IF('Настройки'!$B$10="Абсолютные значения",ABS(F813),F813)),F813)))</x:f>
      </x:c>
      <x:c r="BJ813" s="50" t="str">
        <x:f>IF(2&gt;'Настройки'!$B$3,"",IF(ISBLANK(G813),IF('Настройки'!$B$9="Нулевой спрос",0,""),IF(G813&lt;0,IF('Настройки'!$B$10="Исключить","",IF('Настройки'!$B$10="Абсолютные значения",ABS(G813),G813)),G813)))</x:f>
      </x:c>
      <x:c r="BK813" s="50" t="str">
        <x:f>IF(3&gt;'Настройки'!$B$3,"",IF(ISBLANK(H813),IF('Настройки'!$B$9="Нулевой спрос",0,""),IF(H813&lt;0,IF('Настройки'!$B$10="Исключить","",IF('Настройки'!$B$10="Абсолютные значения",ABS(H813),H813)),H813)))</x:f>
      </x:c>
      <x:c r="BL813" s="50" t="str">
        <x:f>IF(4&gt;'Настройки'!$B$3,"",IF(ISBLANK(I813),IF('Настройки'!$B$9="Нулевой спрос",0,""),IF(I813&lt;0,IF('Настройки'!$B$10="Исключить","",IF('Настройки'!$B$10="Абсолютные значения",ABS(I813),I813)),I813)))</x:f>
      </x:c>
      <x:c r="BM813" s="50" t="str">
        <x:f>IF(5&gt;'Настройки'!$B$3,"",IF(ISBLANK(J813),IF('Настройки'!$B$9="Нулевой спрос",0,""),IF(J813&lt;0,IF('Настройки'!$B$10="Исключить","",IF('Настройки'!$B$10="Абсолютные значения",ABS(J813),J813)),J813)))</x:f>
      </x:c>
      <x:c r="BN813" s="50" t="str">
        <x:f>IF(6&gt;'Настройки'!$B$3,"",IF(ISBLANK(K813),IF('Настройки'!$B$9="Нулевой спрос",0,""),IF(K813&lt;0,IF('Настройки'!$B$10="Исключить","",IF('Настройки'!$B$10="Абсолютные значения",ABS(K813),K813)),K813)))</x:f>
      </x:c>
      <x:c r="BO813" s="50" t="str">
        <x:f>IF(7&gt;'Настройки'!$B$3,"",IF(ISBLANK(L813),IF('Настройки'!$B$9="Нулевой спрос",0,""),IF(L813&lt;0,IF('Настройки'!$B$10="Исключить","",IF('Настройки'!$B$10="Абсолютные значения",ABS(L813),L813)),L813)))</x:f>
      </x:c>
      <x:c r="BP813" s="50" t="str">
        <x:f>IF(8&gt;'Настройки'!$B$3,"",IF(ISBLANK(M813),IF('Настройки'!$B$9="Нулевой спрос",0,""),IF(M813&lt;0,IF('Настройки'!$B$10="Исключить","",IF('Настройки'!$B$10="Абсолютные значения",ABS(M813),M813)),M813)))</x:f>
      </x:c>
      <x:c r="BQ813" s="50" t="str">
        <x:f>IF(9&gt;'Настройки'!$B$3,"",IF(ISBLANK(N813),IF('Настройки'!$B$9="Нулевой спрос",0,""),IF(N813&lt;0,IF('Настройки'!$B$10="Исключить","",IF('Настройки'!$B$10="Абсолютные значения",ABS(N813),N813)),N813)))</x:f>
      </x:c>
      <x:c r="BR813" s="50" t="str">
        <x:f>IF(10&gt;'Настройки'!$B$3,"",IF(ISBLANK(O813),IF('Настройки'!$B$9="Нулевой спрос",0,""),IF(O813&lt;0,IF('Настройки'!$B$10="Исключить","",IF('Настройки'!$B$10="Абсолютные значения",ABS(O813),O813)),O813)))</x:f>
      </x:c>
      <x:c r="BS813" s="50" t="str">
        <x:f>IF(11&gt;'Настройки'!$B$3,"",IF(ISBLANK(P813),IF('Настройки'!$B$9="Нулевой спрос",0,""),IF(P813&lt;0,IF('Настройки'!$B$10="Исключить","",IF('Настройки'!$B$10="Абсолютные значения",ABS(P813),P813)),P813)))</x:f>
      </x:c>
      <x:c r="BT813" s="50" t="str">
        <x:f>IF(12&gt;'Настройки'!$B$3,"",IF(ISBLANK(Q813),IF('Настройки'!$B$9="Нулевой спрос",0,""),IF(Q813&lt;0,IF('Настройки'!$B$10="Исключить","",IF('Настройки'!$B$10="Абсолютные значения",ABS(Q813),Q813)),Q813)))</x:f>
      </x:c>
      <x:c r="BU813" s="50" t="str">
        <x:f>IF(13&gt;'Настройки'!$B$3,"",IF(ISBLANK(R813),IF('Настройки'!$B$9="Нулевой спрос",0,""),IF(R813&lt;0,IF('Настройки'!$B$10="Исключить","",IF('Настройки'!$B$10="Абсолютные значения",ABS(R813),R813)),R813)))</x:f>
      </x:c>
      <x:c r="BV813" s="50" t="str">
        <x:f>IF(14&gt;'Настройки'!$B$3,"",IF(ISBLANK(S813),IF('Настройки'!$B$9="Нулевой спрос",0,""),IF(S813&lt;0,IF('Настройки'!$B$10="Исключить","",IF('Настройки'!$B$10="Абсолютные значения",ABS(S813),S813)),S813)))</x:f>
      </x:c>
      <x:c r="BW813" s="50" t="str">
        <x:f>IF(15&gt;'Настройки'!$B$3,"",IF(ISBLANK(T813),IF('Настройки'!$B$9="Нулевой спрос",0,""),IF(T813&lt;0,IF('Настройки'!$B$10="Исключить","",IF('Настройки'!$B$10="Абсолютные значения",ABS(T813),T813)),T813)))</x:f>
      </x:c>
      <x:c r="BX813" s="50" t="str">
        <x:f>IF(16&gt;'Настройки'!$B$3,"",IF(ISBLANK(U813),IF('Настройки'!$B$9="Нулевой спрос",0,""),IF(U813&lt;0,IF('Настройки'!$B$10="Исключить","",IF('Настройки'!$B$10="Абсолютные значения",ABS(U813),U813)),U813)))</x:f>
      </x:c>
      <x:c r="BY813" s="50" t="str">
        <x:f>IF(17&gt;'Настройки'!$B$3,"",IF(ISBLANK(V813),IF('Настройки'!$B$9="Нулевой спрос",0,""),IF(V813&lt;0,IF('Настройки'!$B$10="Исключить","",IF('Настройки'!$B$10="Абсолютные значения",ABS(V813),V813)),V813)))</x:f>
      </x:c>
      <x:c r="BZ813" s="50" t="str">
        <x:f>IF(18&gt;'Настройки'!$B$3,"",IF(ISBLANK(W813),IF('Настройки'!$B$9="Нулевой спрос",0,""),IF(W813&lt;0,IF('Настройки'!$B$10="Исключить","",IF('Настройки'!$B$10="Абсолютные значения",ABS(W813),W813)),W813)))</x:f>
      </x:c>
      <x:c r="CA813" s="50" t="str">
        <x:f>IF(19&gt;'Настройки'!$B$3,"",IF(ISBLANK(X813),IF('Настройки'!$B$9="Нулевой спрос",0,""),IF(X813&lt;0,IF('Настройки'!$B$10="Исключить","",IF('Настройки'!$B$10="Абсолютные значения",ABS(X813),X813)),X813)))</x:f>
      </x:c>
      <x:c r="CB813" s="50" t="str">
        <x:f>IF(20&gt;'Настройки'!$B$3,"",IF(ISBLANK(Y813),IF('Настройки'!$B$9="Нулевой спрос",0,""),IF(Y813&lt;0,IF('Настройки'!$B$10="Исключить","",IF('Настройки'!$B$10="Абсолютные значения",ABS(Y813),Y813)),Y813)))</x:f>
      </x:c>
      <x:c r="CC813" s="50" t="str">
        <x:f>IF(21&gt;'Настройки'!$B$3,"",IF(ISBLANK(Z813),IF('Настройки'!$B$9="Нулевой спрос",0,""),IF(Z813&lt;0,IF('Настройки'!$B$10="Исключить","",IF('Настройки'!$B$10="Абсолютные значения",ABS(Z813),Z813)),Z813)))</x:f>
      </x:c>
      <x:c r="CD813" s="50" t="str">
        <x:f>IF(22&gt;'Настройки'!$B$3,"",IF(ISBLANK(AA813),IF('Настройки'!$B$9="Нулевой спрос",0,""),IF(AA813&lt;0,IF('Настройки'!$B$10="Исключить","",IF('Настройки'!$B$10="Абсолютные значения",ABS(AA813),AA813)),AA813)))</x:f>
      </x:c>
      <x:c r="CE813" s="50" t="str">
        <x:f>IF(23&gt;'Настройки'!$B$3,"",IF(ISBLANK(AB813),IF('Настройки'!$B$9="Нулевой спрос",0,""),IF(AB813&lt;0,IF('Настройки'!$B$10="Исключить","",IF('Настройки'!$B$10="Абсолютные значения",ABS(AB813),AB813)),AB813)))</x:f>
      </x:c>
      <x:c r="CF813" s="50" t="str">
        <x:f>IF(24&gt;'Настройки'!$B$3,"",IF(ISBLANK(AC813),IF('Настройки'!$B$9="Нулевой спрос",0,""),IF(AC813&lt;0,IF('Настройки'!$B$10="Исключить","",IF('Настройки'!$B$10="Абсолютные значения",ABS(AC813),AC813)),AC813)))</x:f>
      </x:c>
      <x:c r="CG813" s="50" t="str">
        <x:f>IF(25&gt;'Настройки'!$B$3,"",IF(ISBLANK(AD813),IF('Настройки'!$B$9="Нулевой спрос",0,""),IF(AD813&lt;0,IF('Настройки'!$B$10="Исключить","",IF('Настройки'!$B$10="Абсолютные значения",ABS(AD813),AD813)),AD813)))</x:f>
      </x:c>
      <x:c r="CH813" s="50" t="str">
        <x:f>IF(26&gt;'Настройки'!$B$3,"",IF(ISBLANK(AE813),IF('Настройки'!$B$9="Нулевой спрос",0,""),IF(AE813&lt;0,IF('Настройки'!$B$10="Исключить","",IF('Настройки'!$B$10="Абсолютные значения",ABS(AE813),AE813)),AE813)))</x:f>
      </x:c>
      <x:c r="CI813" s="50" t="str">
        <x:f>IF(27&gt;'Настройки'!$B$3,"",IF(ISBLANK(AF813),IF('Настройки'!$B$9="Нулевой спрос",0,""),IF(AF813&lt;0,IF('Настройки'!$B$10="Исключить","",IF('Настройки'!$B$10="Абсолютные значения",ABS(AF813),AF813)),AF813)))</x:f>
      </x:c>
      <x:c r="CJ813" s="50" t="str">
        <x:f>IF(28&gt;'Настройки'!$B$3,"",IF(ISBLANK(AG813),IF('Настройки'!$B$9="Нулевой спрос",0,""),IF(AG813&lt;0,IF('Настройки'!$B$10="Исключить","",IF('Настройки'!$B$10="Абсолютные значения",ABS(AG813),AG813)),AG813)))</x:f>
      </x:c>
      <x:c r="CK813" s="50" t="str">
        <x:f>IF(29&gt;'Настройки'!$B$3,"",IF(ISBLANK(AH813),IF('Настройки'!$B$9="Нулевой спрос",0,""),IF(AH813&lt;0,IF('Настройки'!$B$10="Исключить","",IF('Настройки'!$B$10="Абсолютные значения",ABS(AH813),AH813)),AH813)))</x:f>
      </x:c>
      <x:c r="CL813" s="50" t="str">
        <x:f>IF(30&gt;'Настройки'!$B$3,"",IF(ISBLANK(AI813),IF('Настройки'!$B$9="Нулевой спрос",0,""),IF(AI813&lt;0,IF('Настройки'!$B$10="Исключить","",IF('Настройки'!$B$10="Абсолютные значения",ABS(AI813),AI813)),AI813)))</x:f>
      </x:c>
      <x:c r="CM813" s="50" t="str">
        <x:f>IF(31&gt;'Настройки'!$B$3,"",IF(ISBLANK(AJ813),IF('Настройки'!$B$9="Нулевой спрос",0,""),IF(AJ813&lt;0,IF('Настройки'!$B$10="Исключить","",IF('Настройки'!$B$10="Абсолютные значения",ABS(AJ813),AJ813)),AJ813)))</x:f>
      </x:c>
      <x:c r="CN813" s="50" t="str">
        <x:f>IF(32&gt;'Настройки'!$B$3,"",IF(ISBLANK(AK813),IF('Настройки'!$B$9="Нулевой спрос",0,""),IF(AK813&lt;0,IF('Настройки'!$B$10="Исключить","",IF('Настройки'!$B$10="Абсолютные значения",ABS(AK813),AK813)),AK813)))</x:f>
      </x:c>
      <x:c r="CO813" s="50" t="str">
        <x:f>IF(33&gt;'Настройки'!$B$3,"",IF(ISBLANK(AL813),IF('Настройки'!$B$9="Нулевой спрос",0,""),IF(AL813&lt;0,IF('Настройки'!$B$10="Исключить","",IF('Настройки'!$B$10="Абсолютные значения",ABS(AL813),AL813)),AL813)))</x:f>
      </x:c>
      <x:c r="CP813" s="50" t="str">
        <x:f>IF(34&gt;'Настройки'!$B$3,"",IF(ISBLANK(AM813),IF('Настройки'!$B$9="Нулевой спрос",0,""),IF(AM813&lt;0,IF('Настройки'!$B$10="Исключить","",IF('Настройки'!$B$10="Абсолютные значения",ABS(AM813),AM813)),AM813)))</x:f>
      </x:c>
      <x:c r="CQ813" s="50" t="str">
        <x:f>IF(35&gt;'Настройки'!$B$3,"",IF(ISBLANK(AN813),IF('Настройки'!$B$9="Нулевой спрос",0,""),IF(AN813&lt;0,IF('Настройки'!$B$10="Исключить","",IF('Настройки'!$B$10="Абсолютные значения",ABS(AN813),AN813)),AN813)))</x:f>
      </x:c>
      <x:c r="CR813" s="50" t="str">
        <x:f>IF(36&gt;'Настройки'!$B$3,"",IF(ISBLANK(AO813),IF('Настройки'!$B$9="Нулевой спрос",0,""),IF(AO813&lt;0,IF('Настройки'!$B$10="Исключить","",IF('Настройки'!$B$10="Абсолютные значения",ABS(AO813),AO813)),AO813)))</x:f>
      </x:c>
      <x:c r="CS813" s="50" t="str">
        <x:f>IF(OR(1&gt;'Настройки'!$B$3,ISBLANK(BI813),BI813=0),"",BI813)</x:f>
      </x:c>
      <x:c r="CT813" s="50" t="str">
        <x:f>IF(OR(2&gt;'Настройки'!$B$3,ISBLANK(BJ813),BJ813=0),"",BJ813)</x:f>
      </x:c>
      <x:c r="CU813" s="50" t="str">
        <x:f>IF(OR(3&gt;'Настройки'!$B$3,ISBLANK(BK813),BK813=0),"",BK813)</x:f>
      </x:c>
      <x:c r="CV813" s="50" t="str">
        <x:f>IF(OR(4&gt;'Настройки'!$B$3,ISBLANK(BL813),BL813=0),"",BL813)</x:f>
      </x:c>
      <x:c r="CW813" s="50" t="str">
        <x:f>IF(OR(5&gt;'Настройки'!$B$3,ISBLANK(BM813),BM813=0),"",BM813)</x:f>
      </x:c>
      <x:c r="CX813" s="50" t="str">
        <x:f>IF(OR(6&gt;'Настройки'!$B$3,ISBLANK(BN813),BN813=0),"",BN813)</x:f>
      </x:c>
      <x:c r="CY813" s="50" t="str">
        <x:f>IF(OR(7&gt;'Настройки'!$B$3,ISBLANK(BO813),BO813=0),"",BO813)</x:f>
      </x:c>
      <x:c r="CZ813" s="50" t="str">
        <x:f>IF(OR(8&gt;'Настройки'!$B$3,ISBLANK(BP813),BP813=0),"",BP813)</x:f>
      </x:c>
      <x:c r="DA813" s="50" t="str">
        <x:f>IF(OR(9&gt;'Настройки'!$B$3,ISBLANK(BQ813),BQ813=0),"",BQ813)</x:f>
      </x:c>
      <x:c r="DB813" s="50" t="str">
        <x:f>IF(OR(10&gt;'Настройки'!$B$3,ISBLANK(BR813),BR813=0),"",BR813)</x:f>
      </x:c>
      <x:c r="DC813" s="50" t="str">
        <x:f>IF(OR(11&gt;'Настройки'!$B$3,ISBLANK(BS813),BS813=0),"",BS813)</x:f>
      </x:c>
      <x:c r="DD813" s="50" t="str">
        <x:f>IF(OR(12&gt;'Настройки'!$B$3,ISBLANK(BT813),BT813=0),"",BT813)</x:f>
      </x:c>
      <x:c r="DE813" s="50" t="str">
        <x:f>IF(OR(13&gt;'Настройки'!$B$3,ISBLANK(BU813),BU813=0),"",BU813)</x:f>
      </x:c>
      <x:c r="DF813" s="50" t="str">
        <x:f>IF(OR(14&gt;'Настройки'!$B$3,ISBLANK(BV813),BV813=0),"",BV813)</x:f>
      </x:c>
      <x:c r="DG813" s="50" t="str">
        <x:f>IF(OR(15&gt;'Настройки'!$B$3,ISBLANK(BW813),BW813=0),"",BW813)</x:f>
      </x:c>
      <x:c r="DH813" s="50" t="str">
        <x:f>IF(OR(16&gt;'Настройки'!$B$3,ISBLANK(BX813),BX813=0),"",BX813)</x:f>
      </x:c>
      <x:c r="DI813" s="50" t="str">
        <x:f>IF(OR(17&gt;'Настройки'!$B$3,ISBLANK(BY813),BY813=0),"",BY813)</x:f>
      </x:c>
      <x:c r="DJ813" s="50" t="str">
        <x:f>IF(OR(18&gt;'Настройки'!$B$3,ISBLANK(BZ813),BZ813=0),"",BZ813)</x:f>
      </x:c>
      <x:c r="DK813" s="50" t="str">
        <x:f>IF(OR(19&gt;'Настройки'!$B$3,ISBLANK(CA813),CA813=0),"",CA813)</x:f>
      </x:c>
      <x:c r="DL813" s="50" t="str">
        <x:f>IF(OR(20&gt;'Настройки'!$B$3,ISBLANK(CB813),CB813=0),"",CB813)</x:f>
      </x:c>
      <x:c r="DM813" s="50" t="str">
        <x:f>IF(OR(21&gt;'Настройки'!$B$3,ISBLANK(CC813),CC813=0),"",CC813)</x:f>
      </x:c>
      <x:c r="DN813" s="50" t="str">
        <x:f>IF(OR(22&gt;'Настройки'!$B$3,ISBLANK(CD813),CD813=0),"",CD813)</x:f>
      </x:c>
      <x:c r="DO813" s="50" t="str">
        <x:f>IF(OR(23&gt;'Настройки'!$B$3,ISBLANK(CE813),CE813=0),"",CE813)</x:f>
      </x:c>
      <x:c r="DP813" s="50" t="str">
        <x:f>IF(OR(24&gt;'Настройки'!$B$3,ISBLANK(CF813),CF813=0),"",CF813)</x:f>
      </x:c>
      <x:c r="DQ813" s="50" t="str">
        <x:f>IF(OR(25&gt;'Настройки'!$B$3,ISBLANK(CG813),CG813=0),"",CG813)</x:f>
      </x:c>
      <x:c r="DR813" s="50" t="str">
        <x:f>IF(OR(26&gt;'Настройки'!$B$3,ISBLANK(CH813),CH813=0),"",CH813)</x:f>
      </x:c>
      <x:c r="DS813" s="50" t="str">
        <x:f>IF(OR(27&gt;'Настройки'!$B$3,ISBLANK(CI813),CI813=0),"",CI813)</x:f>
      </x:c>
      <x:c r="DT813" s="50" t="str">
        <x:f>IF(OR(28&gt;'Настройки'!$B$3,ISBLANK(CJ813),CJ813=0),"",CJ813)</x:f>
      </x:c>
      <x:c r="DU813" s="50" t="str">
        <x:f>IF(OR(29&gt;'Настройки'!$B$3,ISBLANK(CK813),CK813=0),"",CK813)</x:f>
      </x:c>
      <x:c r="DV813" s="50" t="str">
        <x:f>IF(OR(30&gt;'Настройки'!$B$3,ISBLANK(CL813),CL813=0),"",CL813)</x:f>
      </x:c>
      <x:c r="DW813" s="50" t="str">
        <x:f>IF(OR(31&gt;'Настройки'!$B$3,ISBLANK(CM813),CM813=0),"",CM813)</x:f>
      </x:c>
      <x:c r="DX813" s="50" t="str">
        <x:f>IF(OR(32&gt;'Настройки'!$B$3,ISBLANK(CN813),CN813=0),"",CN813)</x:f>
      </x:c>
      <x:c r="DY813" s="50" t="str">
        <x:f>IF(OR(33&gt;'Настройки'!$B$3,ISBLANK(CO813),CO813=0),"",CO813)</x:f>
      </x:c>
      <x:c r="DZ813" s="50" t="str">
        <x:f>IF(OR(34&gt;'Настройки'!$B$3,ISBLANK(CP813),CP813=0),"",CP813)</x:f>
      </x:c>
      <x:c r="EA813" s="50" t="str">
        <x:f>IF(OR(35&gt;'Настройки'!$B$3,ISBLANK(CQ813),CQ813=0),"",CQ813)</x:f>
      </x:c>
      <x:c r="EB813" s="50" t="str">
        <x:f>IF(OR(36&gt;'Настройки'!$B$3,ISBLANK(CR813),CR813=0),"",CR813)</x:f>
      </x:c>
      <x:c r="EC813" s="50" t="str">
        <x:f>IF(A813="","",IF(OR(BB813="AZ",BB813="BZ"),10000+ROW(),IF(AZ813&gt;'Настройки'!$B$11,20000+ROW(),IF(BF813&lt;&gt;"Обычный",30000+ROW(),IF(AX813&lt;=0,40000+ROW(),"")))))</x:f>
      </x:c>
      <x:c r="ED813" s="50" t="str">
        <x:f>IF(EC813="","",COUNTIFS($EC$2:$EC$1001,"&gt;0",$EC$2:$EC$1001,"&lt;"&amp;EC813)+1)</x:f>
      </x:c>
    </x:row>
    <x:row r="814">
      <x:c r="A814" s="115"/>
      <x:c r="B814" s="115"/>
      <x:c r="C814" s="115"/>
      <x:c r="D814" s="118"/>
      <x:c r="E814" s="118"/>
      <x:c r="F814" s="118"/>
      <x:c r="G814" s="118"/>
      <x:c r="H814" s="118"/>
      <x:c r="I814" s="118"/>
      <x:c r="J814" s="118"/>
      <x:c r="K814" s="118"/>
      <x:c r="L814" s="118"/>
      <x:c r="M814" s="118"/>
      <x:c r="N814" s="118"/>
      <x:c r="O814" s="118"/>
      <x:c r="P814" s="118"/>
      <x:c r="Q814" s="118"/>
      <x:c r="R814" s="118"/>
      <x:c r="S814" s="118"/>
      <x:c r="T814" s="118"/>
      <x:c r="U814" s="118"/>
      <x:c r="V814" s="118"/>
      <x:c r="W814" s="118"/>
      <x:c r="X814" s="118"/>
      <x:c r="Y814" s="118"/>
      <x:c r="Z814" s="118"/>
      <x:c r="AA814" s="118"/>
      <x:c r="AB814" s="118"/>
      <x:c r="AC814" s="118"/>
      <x:c r="AD814" s="118"/>
      <x:c r="AE814" s="118"/>
      <x:c r="AF814" s="118"/>
      <x:c r="AG814" s="118"/>
      <x:c r="AH814" s="118"/>
      <x:c r="AI814" s="118"/>
      <x:c r="AJ814" s="118"/>
      <x:c r="AK814" s="118"/>
      <x:c r="AL814" s="118"/>
      <x:c r="AM814" s="118"/>
      <x:c r="AN814" s="118"/>
      <x:c r="AO814" s="118"/>
      <x:c r="AP814" s="115"/>
      <x:c r="AQ814" s="49" t="str">
        <x:f>IF(A814="","",COUNT(BI814:INDEX(BI814:CR814,1,'Настройки'!$B$3)))</x:f>
      </x:c>
      <x:c r="AR814" s="49" t="str">
        <x:f>IF(A814="","",SUM(BI814:INDEX(BI814:CR814,1,'Настройки'!$B$3)))</x:f>
      </x:c>
      <x:c r="AS814" s="58" t="str">
        <x:f>IF(A814="","",IF('Настройки'!$B$4="Стоимость потребления",AR814*D814,IF('Настройки'!$B$4="Количество",AR814,E814)))</x:f>
      </x:c>
      <x:c r="AT814" s="61" t="str">
        <x:f>IF(OR(A814="",AS814&lt;0,SUM($AS$2:$AS$1001)&lt;=0),"",AS814/SUM($AS$2:$AS$1001))</x:f>
      </x:c>
      <x:c r="AU814" s="61" t="str">
        <x:f>IF(OR(A814="",AS814&lt;0,SUM($AS$2:$AS$1001)&lt;=0),"",SUMIFS($AS$2:$AS$1001,$AS$2:$AS$1001,"&gt;"&amp;AS814)/SUM($AS$2:$AS$1001))</x:f>
      </x:c>
      <x:c r="AV814" s="61" t="str">
        <x:f>IF(OR(A814="",AS814&lt;0,SUM($AS$2:$AS$1001)&lt;=0),"",SUMIFS($AS$2:$AS$1001,$AS$2:$AS$1001,"&gt;="&amp;AS814)/SUM($AS$2:$AS$1001))</x:f>
      </x:c>
      <x:c r="AW814" s="49" t="str">
        <x:f>IF(A814="","",IF(SUM($AS$2:$AS$1001)&lt;=0,"Не определён",IF(AS814&lt;0,"Исключение",IF(AU814&lt;'Настройки'!$B$5,"A",IF(AU814&lt;'Настройки'!$B$6,"B","C")))))</x:f>
      </x:c>
      <x:c r="AX814" s="58" t="str">
        <x:f>IF(A814="","",IF(AQ814=0,"",AVERAGE(BI814:INDEX(BI814:CR814,1,'Настройки'!$B$3))))</x:f>
      </x:c>
      <x:c r="AY814" s="58" t="str">
        <x:f>IF(OR(A814="",AQ814=0),"",STDEVP(BI814:INDEX(BI814:CR814,1,'Настройки'!$B$3)))</x:f>
      </x:c>
      <x:c r="AZ814" s="61" t="str">
        <x:f>IF(OR(A814="",AQ814&lt;'Настройки'!$B$12,AX814&lt;=0,AND('Настройки'!$B$10="Блокировать",COUNTIF(F814:INDEX(F814:AO814,1,'Настройки'!$B$3),"&lt;0")&gt;0)),"",AY814/ABS(AX814))</x:f>
      </x:c>
      <x:c r="BA814" s="49" t="str">
        <x:f>IF(A814="","",IF(AND('Настройки'!$B$10="Блокировать",COUNTIF(F814:INDEX(F814:AO814,1,'Настройки'!$B$3),"&lt;0")&gt;0),"Не определён",IF(AQ814&lt;'Настройки'!$B$12,"Не определён",IF(AX814=0,"Нет спроса",IF(AX814&lt;0,"Не определён",IF(AZ814&lt;='Настройки'!$B$7,"X",IF(AZ814&lt;='Настройки'!$B$8,"Y","Z")))))))</x:f>
      </x:c>
      <x:c r="BB814" s="49" t="str">
        <x:f>IF(OR(A814="",LEN(AW814)&lt;&gt;1,LEN(BA814)&lt;&gt;1),"",AW814&amp;BA814)</x:f>
      </x:c>
      <x:c r="BC814" s="61" t="str">
        <x:f>IF(OR(A814="",AQ814=0),"",(COUNT(BI814:INDEX(BI814:CR814,1,'Настройки'!$B$3))-COUNT(CS814:INDEX(CS814:EB814,1,'Настройки'!$B$3)))/AQ814)</x:f>
      </x:c>
      <x:c r="BD814" s="64" t="str">
        <x:f>IF(OR(A814="",COUNT(CS814:INDEX(CS814:EB814,1,'Настройки'!$B$3))=0),"",AQ814/COUNT(CS814:INDEX(CS814:EB814,1,'Настройки'!$B$3)))</x:f>
      </x:c>
      <x:c r="BE814" s="64" t="str">
        <x:f>IF(OR(A814="",COUNT(CS814:INDEX(CS814:EB814,1,'Настройки'!$B$3))=0),"",IF(AVERAGE(CS814:INDEX(CS814:EB814,1,'Настройки'!$B$3))=0,"",(STDEVP(CS814:INDEX(CS814:EB814,1,'Настройки'!$B$3))/ABS(AVERAGE(CS814:INDEX(CS814:EB814,1,'Настройки'!$B$3))))^2))</x:f>
      </x:c>
      <x:c r="BF814" s="49" t="str">
        <x:f>IF(A814="","",IF(AQ814&lt;3,"Недостаточно",IF(AQ814&lt;6,"Предварительный","Обычный")))</x:f>
      </x:c>
      <x:c r="BG814" s="49" t="str">
        <x:f>IF(A814="","",IF(COUNTIF(F814:INDEX(F814:AO814,1,'Настройки'!$B$3),"&lt;0")&gt;0,IF('Настройки'!$B$10="Блокировать","Отрицательный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"),"")&amp;IF(AQ814&lt;3,"Недостаточно истории. ",IF(AQ814&lt;6,"Предварительная классификация. ",""))&amp;IF(AX814=0,"Нет спроса за горизонт. ","")&amp;IF(AZ814&gt;'Настройки'!$B$11,"Экстремальная вариативность. ",""))</x:f>
      </x:c>
      <x:c r="BH814" s="49" t="str">
        <x:f>IF(A814="","",IFERROR(VLOOKUP(BB814,'Настройки'!$D$3:$E$11,2,FALSE),"Сначала проверьте исходные данные и историю спроса.")&amp;" Уточните срок поставки, MOQ и критичность.")</x:f>
      </x:c>
      <x:c r="BI814" s="50" t="str">
        <x:f>IF(1&gt;'Настройки'!$B$3,"",IF(ISBLANK(F814),IF('Настройки'!$B$9="Нулевой спрос",0,""),IF(F814&lt;0,IF('Настройки'!$B$10="Исключить","",IF('Настройки'!$B$10="Абсолютные значения",ABS(F814),F814)),F814)))</x:f>
      </x:c>
      <x:c r="BJ814" s="50" t="str">
        <x:f>IF(2&gt;'Настройки'!$B$3,"",IF(ISBLANK(G814),IF('Настройки'!$B$9="Нулевой спрос",0,""),IF(G814&lt;0,IF('Настройки'!$B$10="Исключить","",IF('Настройки'!$B$10="Абсолютные значения",ABS(G814),G814)),G814)))</x:f>
      </x:c>
      <x:c r="BK814" s="50" t="str">
        <x:f>IF(3&gt;'Настройки'!$B$3,"",IF(ISBLANK(H814),IF('Настройки'!$B$9="Нулевой спрос",0,""),IF(H814&lt;0,IF('Настройки'!$B$10="Исключить","",IF('Настройки'!$B$10="Абсолютные значения",ABS(H814),H814)),H814)))</x:f>
      </x:c>
      <x:c r="BL814" s="50" t="str">
        <x:f>IF(4&gt;'Настройки'!$B$3,"",IF(ISBLANK(I814),IF('Настройки'!$B$9="Нулевой спрос",0,""),IF(I814&lt;0,IF('Настройки'!$B$10="Исключить","",IF('Настройки'!$B$10="Абсолютные значения",ABS(I814),I814)),I814)))</x:f>
      </x:c>
      <x:c r="BM814" s="50" t="str">
        <x:f>IF(5&gt;'Настройки'!$B$3,"",IF(ISBLANK(J814),IF('Настройки'!$B$9="Нулевой спрос",0,""),IF(J814&lt;0,IF('Настройки'!$B$10="Исключить","",IF('Настройки'!$B$10="Абсолютные значения",ABS(J814),J814)),J814)))</x:f>
      </x:c>
      <x:c r="BN814" s="50" t="str">
        <x:f>IF(6&gt;'Настройки'!$B$3,"",IF(ISBLANK(K814),IF('Настройки'!$B$9="Нулевой спрос",0,""),IF(K814&lt;0,IF('Настройки'!$B$10="Исключить","",IF('Настройки'!$B$10="Абсолютные значения",ABS(K814),K814)),K814)))</x:f>
      </x:c>
      <x:c r="BO814" s="50" t="str">
        <x:f>IF(7&gt;'Настройки'!$B$3,"",IF(ISBLANK(L814),IF('Настройки'!$B$9="Нулевой спрос",0,""),IF(L814&lt;0,IF('Настройки'!$B$10="Исключить","",IF('Настройки'!$B$10="Абсолютные значения",ABS(L814),L814)),L814)))</x:f>
      </x:c>
      <x:c r="BP814" s="50" t="str">
        <x:f>IF(8&gt;'Настройки'!$B$3,"",IF(ISBLANK(M814),IF('Настройки'!$B$9="Нулевой спрос",0,""),IF(M814&lt;0,IF('Настройки'!$B$10="Исключить","",IF('Настройки'!$B$10="Абсолютные значения",ABS(M814),M814)),M814)))</x:f>
      </x:c>
      <x:c r="BQ814" s="50" t="str">
        <x:f>IF(9&gt;'Настройки'!$B$3,"",IF(ISBLANK(N814),IF('Настройки'!$B$9="Нулевой спрос",0,""),IF(N814&lt;0,IF('Настройки'!$B$10="Исключить","",IF('Настройки'!$B$10="Абсолютные значения",ABS(N814),N814)),N814)))</x:f>
      </x:c>
      <x:c r="BR814" s="50" t="str">
        <x:f>IF(10&gt;'Настройки'!$B$3,"",IF(ISBLANK(O814),IF('Настройки'!$B$9="Нулевой спрос",0,""),IF(O814&lt;0,IF('Настройки'!$B$10="Исключить","",IF('Настройки'!$B$10="Абсолютные значения",ABS(O814),O814)),O814)))</x:f>
      </x:c>
      <x:c r="BS814" s="50" t="str">
        <x:f>IF(11&gt;'Настройки'!$B$3,"",IF(ISBLANK(P814),IF('Настройки'!$B$9="Нулевой спрос",0,""),IF(P814&lt;0,IF('Настройки'!$B$10="Исключить","",IF('Настройки'!$B$10="Абсолютные значения",ABS(P814),P814)),P814)))</x:f>
      </x:c>
      <x:c r="BT814" s="50" t="str">
        <x:f>IF(12&gt;'Настройки'!$B$3,"",IF(ISBLANK(Q814),IF('Настройки'!$B$9="Нулевой спрос",0,""),IF(Q814&lt;0,IF('Настройки'!$B$10="Исключить","",IF('Настройки'!$B$10="Абсолютные значения",ABS(Q814),Q814)),Q814)))</x:f>
      </x:c>
      <x:c r="BU814" s="50" t="str">
        <x:f>IF(13&gt;'Настройки'!$B$3,"",IF(ISBLANK(R814),IF('Настройки'!$B$9="Нулевой спрос",0,""),IF(R814&lt;0,IF('Настройки'!$B$10="Исключить","",IF('Настройки'!$B$10="Абсолютные значения",ABS(R814),R814)),R814)))</x:f>
      </x:c>
      <x:c r="BV814" s="50" t="str">
        <x:f>IF(14&gt;'Настройки'!$B$3,"",IF(ISBLANK(S814),IF('Настройки'!$B$9="Нулевой спрос",0,""),IF(S814&lt;0,IF('Настройки'!$B$10="Исключить","",IF('Настройки'!$B$10="Абсолютные значения",ABS(S814),S814)),S814)))</x:f>
      </x:c>
      <x:c r="BW814" s="50" t="str">
        <x:f>IF(15&gt;'Настройки'!$B$3,"",IF(ISBLANK(T814),IF('Настройки'!$B$9="Нулевой спрос",0,""),IF(T814&lt;0,IF('Настройки'!$B$10="Исключить","",IF('Настройки'!$B$10="Абсолютные значения",ABS(T814),T814)),T814)))</x:f>
      </x:c>
      <x:c r="BX814" s="50" t="str">
        <x:f>IF(16&gt;'Настройки'!$B$3,"",IF(ISBLANK(U814),IF('Настройки'!$B$9="Нулевой спрос",0,""),IF(U814&lt;0,IF('Настройки'!$B$10="Исключить","",IF('Настройки'!$B$10="Абсолютные значения",ABS(U814),U814)),U814)))</x:f>
      </x:c>
      <x:c r="BY814" s="50" t="str">
        <x:f>IF(17&gt;'Настройки'!$B$3,"",IF(ISBLANK(V814),IF('Настройки'!$B$9="Нулевой спрос",0,""),IF(V814&lt;0,IF('Настройки'!$B$10="Исключить","",IF('Настройки'!$B$10="Абсолютные значения",ABS(V814),V814)),V814)))</x:f>
      </x:c>
      <x:c r="BZ814" s="50" t="str">
        <x:f>IF(18&gt;'Настройки'!$B$3,"",IF(ISBLANK(W814),IF('Настройки'!$B$9="Нулевой спрос",0,""),IF(W814&lt;0,IF('Настройки'!$B$10="Исключить","",IF('Настройки'!$B$10="Абсолютные значения",ABS(W814),W814)),W814)))</x:f>
      </x:c>
      <x:c r="CA814" s="50" t="str">
        <x:f>IF(19&gt;'Настройки'!$B$3,"",IF(ISBLANK(X814),IF('Настройки'!$B$9="Нулевой спрос",0,""),IF(X814&lt;0,IF('Настройки'!$B$10="Исключить","",IF('Настройки'!$B$10="Абсолютные значения",ABS(X814),X814)),X814)))</x:f>
      </x:c>
      <x:c r="CB814" s="50" t="str">
        <x:f>IF(20&gt;'Настройки'!$B$3,"",IF(ISBLANK(Y814),IF('Настройки'!$B$9="Нулевой спрос",0,""),IF(Y814&lt;0,IF('Настройки'!$B$10="Исключить","",IF('Настройки'!$B$10="Абсолютные значения",ABS(Y814),Y814)),Y814)))</x:f>
      </x:c>
      <x:c r="CC814" s="50" t="str">
        <x:f>IF(21&gt;'Настройки'!$B$3,"",IF(ISBLANK(Z814),IF('Настройки'!$B$9="Нулевой спрос",0,""),IF(Z814&lt;0,IF('Настройки'!$B$10="Исключить","",IF('Настройки'!$B$10="Абсолютные значения",ABS(Z814),Z814)),Z814)))</x:f>
      </x:c>
      <x:c r="CD814" s="50" t="str">
        <x:f>IF(22&gt;'Настройки'!$B$3,"",IF(ISBLANK(AA814),IF('Настройки'!$B$9="Нулевой спрос",0,""),IF(AA814&lt;0,IF('Настройки'!$B$10="Исключить","",IF('Настройки'!$B$10="Абсолютные значения",ABS(AA814),AA814)),AA814)))</x:f>
      </x:c>
      <x:c r="CE814" s="50" t="str">
        <x:f>IF(23&gt;'Настройки'!$B$3,"",IF(ISBLANK(AB814),IF('Настройки'!$B$9="Нулевой спрос",0,""),IF(AB814&lt;0,IF('Настройки'!$B$10="Исключить","",IF('Настройки'!$B$10="Абсолютные значения",ABS(AB814),AB814)),AB814)))</x:f>
      </x:c>
      <x:c r="CF814" s="50" t="str">
        <x:f>IF(24&gt;'Настройки'!$B$3,"",IF(ISBLANK(AC814),IF('Настройки'!$B$9="Нулевой спрос",0,""),IF(AC814&lt;0,IF('Настройки'!$B$10="Исключить","",IF('Настройки'!$B$10="Абсолютные значения",ABS(AC814),AC814)),AC814)))</x:f>
      </x:c>
      <x:c r="CG814" s="50" t="str">
        <x:f>IF(25&gt;'Настройки'!$B$3,"",IF(ISBLANK(AD814),IF('Настройки'!$B$9="Нулевой спрос",0,""),IF(AD814&lt;0,IF('Настройки'!$B$10="Исключить","",IF('Настройки'!$B$10="Абсолютные значения",ABS(AD814),AD814)),AD814)))</x:f>
      </x:c>
      <x:c r="CH814" s="50" t="str">
        <x:f>IF(26&gt;'Настройки'!$B$3,"",IF(ISBLANK(AE814),IF('Настройки'!$B$9="Нулевой спрос",0,""),IF(AE814&lt;0,IF('Настройки'!$B$10="Исключить","",IF('Настройки'!$B$10="Абсолютные значения",ABS(AE814),AE814)),AE814)))</x:f>
      </x:c>
      <x:c r="CI814" s="50" t="str">
        <x:f>IF(27&gt;'Настройки'!$B$3,"",IF(ISBLANK(AF814),IF('Настройки'!$B$9="Нулевой спрос",0,""),IF(AF814&lt;0,IF('Настройки'!$B$10="Исключить","",IF('Настройки'!$B$10="Абсолютные значения",ABS(AF814),AF814)),AF814)))</x:f>
      </x:c>
      <x:c r="CJ814" s="50" t="str">
        <x:f>IF(28&gt;'Настройки'!$B$3,"",IF(ISBLANK(AG814),IF('Настройки'!$B$9="Нулевой спрос",0,""),IF(AG814&lt;0,IF('Настройки'!$B$10="Исключить","",IF('Настройки'!$B$10="Абсолютные значения",ABS(AG814),AG814)),AG814)))</x:f>
      </x:c>
      <x:c r="CK814" s="50" t="str">
        <x:f>IF(29&gt;'Настройки'!$B$3,"",IF(ISBLANK(AH814),IF('Настройки'!$B$9="Нулевой спрос",0,""),IF(AH814&lt;0,IF('Настройки'!$B$10="Исключить","",IF('Настройки'!$B$10="Абсолютные значения",ABS(AH814),AH814)),AH814)))</x:f>
      </x:c>
      <x:c r="CL814" s="50" t="str">
        <x:f>IF(30&gt;'Настройки'!$B$3,"",IF(ISBLANK(AI814),IF('Настройки'!$B$9="Нулевой спрос",0,""),IF(AI814&lt;0,IF('Настройки'!$B$10="Исключить","",IF('Настройки'!$B$10="Абсолютные значения",ABS(AI814),AI814)),AI814)))</x:f>
      </x:c>
      <x:c r="CM814" s="50" t="str">
        <x:f>IF(31&gt;'Настройки'!$B$3,"",IF(ISBLANK(AJ814),IF('Настройки'!$B$9="Нулевой спрос",0,""),IF(AJ814&lt;0,IF('Настройки'!$B$10="Исключить","",IF('Настройки'!$B$10="Абсолютные значения",ABS(AJ814),AJ814)),AJ814)))</x:f>
      </x:c>
      <x:c r="CN814" s="50" t="str">
        <x:f>IF(32&gt;'Настройки'!$B$3,"",IF(ISBLANK(AK814),IF('Настройки'!$B$9="Нулевой спрос",0,""),IF(AK814&lt;0,IF('Настройки'!$B$10="Исключить","",IF('Настройки'!$B$10="Абсолютные значения",ABS(AK814),AK814)),AK814)))</x:f>
      </x:c>
      <x:c r="CO814" s="50" t="str">
        <x:f>IF(33&gt;'Настройки'!$B$3,"",IF(ISBLANK(AL814),IF('Настройки'!$B$9="Нулевой спрос",0,""),IF(AL814&lt;0,IF('Настройки'!$B$10="Исключить","",IF('Настройки'!$B$10="Абсолютные значения",ABS(AL814),AL814)),AL814)))</x:f>
      </x:c>
      <x:c r="CP814" s="50" t="str">
        <x:f>IF(34&gt;'Настройки'!$B$3,"",IF(ISBLANK(AM814),IF('Настройки'!$B$9="Нулевой спрос",0,""),IF(AM814&lt;0,IF('Настройки'!$B$10="Исключить","",IF('Настройки'!$B$10="Абсолютные значения",ABS(AM814),AM814)),AM814)))</x:f>
      </x:c>
      <x:c r="CQ814" s="50" t="str">
        <x:f>IF(35&gt;'Настройки'!$B$3,"",IF(ISBLANK(AN814),IF('Настройки'!$B$9="Нулевой спрос",0,""),IF(AN814&lt;0,IF('Настройки'!$B$10="Исключить","",IF('Настройки'!$B$10="Абсолютные значения",ABS(AN814),AN814)),AN814)))</x:f>
      </x:c>
      <x:c r="CR814" s="50" t="str">
        <x:f>IF(36&gt;'Настройки'!$B$3,"",IF(ISBLANK(AO814),IF('Настройки'!$B$9="Нулевой спрос",0,""),IF(AO814&lt;0,IF('Настройки'!$B$10="Исключить","",IF('Настройки'!$B$10="Абсолютные значения",ABS(AO814),AO814)),AO814)))</x:f>
      </x:c>
      <x:c r="CS814" s="50" t="str">
        <x:f>IF(OR(1&gt;'Настройки'!$B$3,ISBLANK(BI814),BI814=0),"",BI814)</x:f>
      </x:c>
      <x:c r="CT814" s="50" t="str">
        <x:f>IF(OR(2&gt;'Настройки'!$B$3,ISBLANK(BJ814),BJ814=0),"",BJ814)</x:f>
      </x:c>
      <x:c r="CU814" s="50" t="str">
        <x:f>IF(OR(3&gt;'Настройки'!$B$3,ISBLANK(BK814),BK814=0),"",BK814)</x:f>
      </x:c>
      <x:c r="CV814" s="50" t="str">
        <x:f>IF(OR(4&gt;'Настройки'!$B$3,ISBLANK(BL814),BL814=0),"",BL814)</x:f>
      </x:c>
      <x:c r="CW814" s="50" t="str">
        <x:f>IF(OR(5&gt;'Настройки'!$B$3,ISBLANK(BM814),BM814=0),"",BM814)</x:f>
      </x:c>
      <x:c r="CX814" s="50" t="str">
        <x:f>IF(OR(6&gt;'Настройки'!$B$3,ISBLANK(BN814),BN814=0),"",BN814)</x:f>
      </x:c>
      <x:c r="CY814" s="50" t="str">
        <x:f>IF(OR(7&gt;'Настройки'!$B$3,ISBLANK(BO814),BO814=0),"",BO814)</x:f>
      </x:c>
      <x:c r="CZ814" s="50" t="str">
        <x:f>IF(OR(8&gt;'Настройки'!$B$3,ISBLANK(BP814),BP814=0),"",BP814)</x:f>
      </x:c>
      <x:c r="DA814" s="50" t="str">
        <x:f>IF(OR(9&gt;'Настройки'!$B$3,ISBLANK(BQ814),BQ814=0),"",BQ814)</x:f>
      </x:c>
      <x:c r="DB814" s="50" t="str">
        <x:f>IF(OR(10&gt;'Настройки'!$B$3,ISBLANK(BR814),BR814=0),"",BR814)</x:f>
      </x:c>
      <x:c r="DC814" s="50" t="str">
        <x:f>IF(OR(11&gt;'Настройки'!$B$3,ISBLANK(BS814),BS814=0),"",BS814)</x:f>
      </x:c>
      <x:c r="DD814" s="50" t="str">
        <x:f>IF(OR(12&gt;'Настройки'!$B$3,ISBLANK(BT814),BT814=0),"",BT814)</x:f>
      </x:c>
      <x:c r="DE814" s="50" t="str">
        <x:f>IF(OR(13&gt;'Настройки'!$B$3,ISBLANK(BU814),BU814=0),"",BU814)</x:f>
      </x:c>
      <x:c r="DF814" s="50" t="str">
        <x:f>IF(OR(14&gt;'Настройки'!$B$3,ISBLANK(BV814),BV814=0),"",BV814)</x:f>
      </x:c>
      <x:c r="DG814" s="50" t="str">
        <x:f>IF(OR(15&gt;'Настройки'!$B$3,ISBLANK(BW814),BW814=0),"",BW814)</x:f>
      </x:c>
      <x:c r="DH814" s="50" t="str">
        <x:f>IF(OR(16&gt;'Настройки'!$B$3,ISBLANK(BX814),BX814=0),"",BX814)</x:f>
      </x:c>
      <x:c r="DI814" s="50" t="str">
        <x:f>IF(OR(17&gt;'Настройки'!$B$3,ISBLANK(BY814),BY814=0),"",BY814)</x:f>
      </x:c>
      <x:c r="DJ814" s="50" t="str">
        <x:f>IF(OR(18&gt;'Настройки'!$B$3,ISBLANK(BZ814),BZ814=0),"",BZ814)</x:f>
      </x:c>
      <x:c r="DK814" s="50" t="str">
        <x:f>IF(OR(19&gt;'Настройки'!$B$3,ISBLANK(CA814),CA814=0),"",CA814)</x:f>
      </x:c>
      <x:c r="DL814" s="50" t="str">
        <x:f>IF(OR(20&gt;'Настройки'!$B$3,ISBLANK(CB814),CB814=0),"",CB814)</x:f>
      </x:c>
      <x:c r="DM814" s="50" t="str">
        <x:f>IF(OR(21&gt;'Настройки'!$B$3,ISBLANK(CC814),CC814=0),"",CC814)</x:f>
      </x:c>
      <x:c r="DN814" s="50" t="str">
        <x:f>IF(OR(22&gt;'Настройки'!$B$3,ISBLANK(CD814),CD814=0),"",CD814)</x:f>
      </x:c>
      <x:c r="DO814" s="50" t="str">
        <x:f>IF(OR(23&gt;'Настройки'!$B$3,ISBLANK(CE814),CE814=0),"",CE814)</x:f>
      </x:c>
      <x:c r="DP814" s="50" t="str">
        <x:f>IF(OR(24&gt;'Настройки'!$B$3,ISBLANK(CF814),CF814=0),"",CF814)</x:f>
      </x:c>
      <x:c r="DQ814" s="50" t="str">
        <x:f>IF(OR(25&gt;'Настройки'!$B$3,ISBLANK(CG814),CG814=0),"",CG814)</x:f>
      </x:c>
      <x:c r="DR814" s="50" t="str">
        <x:f>IF(OR(26&gt;'Настройки'!$B$3,ISBLANK(CH814),CH814=0),"",CH814)</x:f>
      </x:c>
      <x:c r="DS814" s="50" t="str">
        <x:f>IF(OR(27&gt;'Настройки'!$B$3,ISBLANK(CI814),CI814=0),"",CI814)</x:f>
      </x:c>
      <x:c r="DT814" s="50" t="str">
        <x:f>IF(OR(28&gt;'Настройки'!$B$3,ISBLANK(CJ814),CJ814=0),"",CJ814)</x:f>
      </x:c>
      <x:c r="DU814" s="50" t="str">
        <x:f>IF(OR(29&gt;'Настройки'!$B$3,ISBLANK(CK814),CK814=0),"",CK814)</x:f>
      </x:c>
      <x:c r="DV814" s="50" t="str">
        <x:f>IF(OR(30&gt;'Настройки'!$B$3,ISBLANK(CL814),CL814=0),"",CL814)</x:f>
      </x:c>
      <x:c r="DW814" s="50" t="str">
        <x:f>IF(OR(31&gt;'Настройки'!$B$3,ISBLANK(CM814),CM814=0),"",CM814)</x:f>
      </x:c>
      <x:c r="DX814" s="50" t="str">
        <x:f>IF(OR(32&gt;'Настройки'!$B$3,ISBLANK(CN814),CN814=0),"",CN814)</x:f>
      </x:c>
      <x:c r="DY814" s="50" t="str">
        <x:f>IF(OR(33&gt;'Настройки'!$B$3,ISBLANK(CO814),CO814=0),"",CO814)</x:f>
      </x:c>
      <x:c r="DZ814" s="50" t="str">
        <x:f>IF(OR(34&gt;'Настройки'!$B$3,ISBLANK(CP814),CP814=0),"",CP814)</x:f>
      </x:c>
      <x:c r="EA814" s="50" t="str">
        <x:f>IF(OR(35&gt;'Настройки'!$B$3,ISBLANK(CQ814),CQ814=0),"",CQ814)</x:f>
      </x:c>
      <x:c r="EB814" s="50" t="str">
        <x:f>IF(OR(36&gt;'Настройки'!$B$3,ISBLANK(CR814),CR814=0),"",CR814)</x:f>
      </x:c>
      <x:c r="EC814" s="50" t="str">
        <x:f>IF(A814="","",IF(OR(BB814="AZ",BB814="BZ"),10000+ROW(),IF(AZ814&gt;'Настройки'!$B$11,20000+ROW(),IF(BF814&lt;&gt;"Обычный",30000+ROW(),IF(AX814&lt;=0,40000+ROW(),"")))))</x:f>
      </x:c>
      <x:c r="ED814" s="50" t="str">
        <x:f>IF(EC814="","",COUNTIFS($EC$2:$EC$1001,"&gt;0",$EC$2:$EC$1001,"&lt;"&amp;EC814)+1)</x:f>
      </x:c>
    </x:row>
    <x:row r="815">
      <x:c r="A815" s="115"/>
      <x:c r="B815" s="115"/>
      <x:c r="C815" s="115"/>
      <x:c r="D815" s="118"/>
      <x:c r="E815" s="118"/>
      <x:c r="F815" s="118"/>
      <x:c r="G815" s="118"/>
      <x:c r="H815" s="118"/>
      <x:c r="I815" s="118"/>
      <x:c r="J815" s="118"/>
      <x:c r="K815" s="118"/>
      <x:c r="L815" s="118"/>
      <x:c r="M815" s="118"/>
      <x:c r="N815" s="118"/>
      <x:c r="O815" s="118"/>
      <x:c r="P815" s="118"/>
      <x:c r="Q815" s="118"/>
      <x:c r="R815" s="118"/>
      <x:c r="S815" s="118"/>
      <x:c r="T815" s="118"/>
      <x:c r="U815" s="118"/>
      <x:c r="V815" s="118"/>
      <x:c r="W815" s="118"/>
      <x:c r="X815" s="118"/>
      <x:c r="Y815" s="118"/>
      <x:c r="Z815" s="118"/>
      <x:c r="AA815" s="118"/>
      <x:c r="AB815" s="118"/>
      <x:c r="AC815" s="118"/>
      <x:c r="AD815" s="118"/>
      <x:c r="AE815" s="118"/>
      <x:c r="AF815" s="118"/>
      <x:c r="AG815" s="118"/>
      <x:c r="AH815" s="118"/>
      <x:c r="AI815" s="118"/>
      <x:c r="AJ815" s="118"/>
      <x:c r="AK815" s="118"/>
      <x:c r="AL815" s="118"/>
      <x:c r="AM815" s="118"/>
      <x:c r="AN815" s="118"/>
      <x:c r="AO815" s="118"/>
      <x:c r="AP815" s="115"/>
      <x:c r="AQ815" s="49" t="str">
        <x:f>IF(A815="","",COUNT(BI815:INDEX(BI815:CR815,1,'Настройки'!$B$3)))</x:f>
      </x:c>
      <x:c r="AR815" s="49" t="str">
        <x:f>IF(A815="","",SUM(BI815:INDEX(BI815:CR815,1,'Настройки'!$B$3)))</x:f>
      </x:c>
      <x:c r="AS815" s="58" t="str">
        <x:f>IF(A815="","",IF('Настройки'!$B$4="Стоимость потребления",AR815*D815,IF('Настройки'!$B$4="Количество",AR815,E815)))</x:f>
      </x:c>
      <x:c r="AT815" s="61" t="str">
        <x:f>IF(OR(A815="",AS815&lt;0,SUM($AS$2:$AS$1001)&lt;=0),"",AS815/SUM($AS$2:$AS$1001))</x:f>
      </x:c>
      <x:c r="AU815" s="61" t="str">
        <x:f>IF(OR(A815="",AS815&lt;0,SUM($AS$2:$AS$1001)&lt;=0),"",SUMIFS($AS$2:$AS$1001,$AS$2:$AS$1001,"&gt;"&amp;AS815)/SUM($AS$2:$AS$1001))</x:f>
      </x:c>
      <x:c r="AV815" s="61" t="str">
        <x:f>IF(OR(A815="",AS815&lt;0,SUM($AS$2:$AS$1001)&lt;=0),"",SUMIFS($AS$2:$AS$1001,$AS$2:$AS$1001,"&gt;="&amp;AS815)/SUM($AS$2:$AS$1001))</x:f>
      </x:c>
      <x:c r="AW815" s="49" t="str">
        <x:f>IF(A815="","",IF(SUM($AS$2:$AS$1001)&lt;=0,"Не определён",IF(AS815&lt;0,"Исключение",IF(AU815&lt;'Настройки'!$B$5,"A",IF(AU815&lt;'Настройки'!$B$6,"B","C")))))</x:f>
      </x:c>
      <x:c r="AX815" s="58" t="str">
        <x:f>IF(A815="","",IF(AQ815=0,"",AVERAGE(BI815:INDEX(BI815:CR815,1,'Настройки'!$B$3))))</x:f>
      </x:c>
      <x:c r="AY815" s="58" t="str">
        <x:f>IF(OR(A815="",AQ815=0),"",STDEVP(BI815:INDEX(BI815:CR815,1,'Настройки'!$B$3)))</x:f>
      </x:c>
      <x:c r="AZ815" s="61" t="str">
        <x:f>IF(OR(A815="",AQ815&lt;'Настройки'!$B$12,AX815&lt;=0,AND('Настройки'!$B$10="Блокировать",COUNTIF(F815:INDEX(F815:AO815,1,'Настройки'!$B$3),"&lt;0")&gt;0)),"",AY815/ABS(AX815))</x:f>
      </x:c>
      <x:c r="BA815" s="49" t="str">
        <x:f>IF(A815="","",IF(AND('Настройки'!$B$10="Блокировать",COUNTIF(F815:INDEX(F815:AO815,1,'Настройки'!$B$3),"&lt;0")&gt;0),"Не определён",IF(AQ815&lt;'Настройки'!$B$12,"Не определён",IF(AX815=0,"Нет спроса",IF(AX815&lt;0,"Не определён",IF(AZ815&lt;='Настройки'!$B$7,"X",IF(AZ815&lt;='Настройки'!$B$8,"Y","Z")))))))</x:f>
      </x:c>
      <x:c r="BB815" s="49" t="str">
        <x:f>IF(OR(A815="",LEN(AW815)&lt;&gt;1,LEN(BA815)&lt;&gt;1),"",AW815&amp;BA815)</x:f>
      </x:c>
      <x:c r="BC815" s="61" t="str">
        <x:f>IF(OR(A815="",AQ815=0),"",(COUNT(BI815:INDEX(BI815:CR815,1,'Настройки'!$B$3))-COUNT(CS815:INDEX(CS815:EB815,1,'Настройки'!$B$3)))/AQ815)</x:f>
      </x:c>
      <x:c r="BD815" s="64" t="str">
        <x:f>IF(OR(A815="",COUNT(CS815:INDEX(CS815:EB815,1,'Настройки'!$B$3))=0),"",AQ815/COUNT(CS815:INDEX(CS815:EB815,1,'Настройки'!$B$3)))</x:f>
      </x:c>
      <x:c r="BE815" s="64" t="str">
        <x:f>IF(OR(A815="",COUNT(CS815:INDEX(CS815:EB815,1,'Настройки'!$B$3))=0),"",IF(AVERAGE(CS815:INDEX(CS815:EB815,1,'Настройки'!$B$3))=0,"",(STDEVP(CS815:INDEX(CS815:EB815,1,'Настройки'!$B$3))/ABS(AVERAGE(CS815:INDEX(CS815:EB815,1,'Настройки'!$B$3))))^2))</x:f>
      </x:c>
      <x:c r="BF815" s="49" t="str">
        <x:f>IF(A815="","",IF(AQ815&lt;3,"Недостаточно",IF(AQ815&lt;6,"Предварительный","Обычный")))</x:f>
      </x:c>
      <x:c r="BG815" s="49" t="str">
        <x:f>IF(A815="","",IF(COUNTIF(F815:INDEX(F815:AO815,1,'Настройки'!$B$3),"&lt;0")&gt;0,IF('Настройки'!$B$10="Блокировать","Отрицательный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"),"")&amp;IF(AQ815&lt;3,"Недостаточно истории. ",IF(AQ815&lt;6,"Предварительная классификация. ",""))&amp;IF(AX815=0,"Нет спроса за горизонт. ","")&amp;IF(AZ815&gt;'Настройки'!$B$11,"Экстремальная вариативность. ",""))</x:f>
      </x:c>
      <x:c r="BH815" s="49" t="str">
        <x:f>IF(A815="","",IFERROR(VLOOKUP(BB815,'Настройки'!$D$3:$E$11,2,FALSE),"Сначала проверьте исходные данные и историю спроса.")&amp;" Уточните срок поставки, MOQ и критичность.")</x:f>
      </x:c>
      <x:c r="BI815" s="50" t="str">
        <x:f>IF(1&gt;'Настройки'!$B$3,"",IF(ISBLANK(F815),IF('Настройки'!$B$9="Нулевой спрос",0,""),IF(F815&lt;0,IF('Настройки'!$B$10="Исключить","",IF('Настройки'!$B$10="Абсолютные значения",ABS(F815),F815)),F815)))</x:f>
      </x:c>
      <x:c r="BJ815" s="50" t="str">
        <x:f>IF(2&gt;'Настройки'!$B$3,"",IF(ISBLANK(G815),IF('Настройки'!$B$9="Нулевой спрос",0,""),IF(G815&lt;0,IF('Настройки'!$B$10="Исключить","",IF('Настройки'!$B$10="Абсолютные значения",ABS(G815),G815)),G815)))</x:f>
      </x:c>
      <x:c r="BK815" s="50" t="str">
        <x:f>IF(3&gt;'Настройки'!$B$3,"",IF(ISBLANK(H815),IF('Настройки'!$B$9="Нулевой спрос",0,""),IF(H815&lt;0,IF('Настройки'!$B$10="Исключить","",IF('Настройки'!$B$10="Абсолютные значения",ABS(H815),H815)),H815)))</x:f>
      </x:c>
      <x:c r="BL815" s="50" t="str">
        <x:f>IF(4&gt;'Настройки'!$B$3,"",IF(ISBLANK(I815),IF('Настройки'!$B$9="Нулевой спрос",0,""),IF(I815&lt;0,IF('Настройки'!$B$10="Исключить","",IF('Настройки'!$B$10="Абсолютные значения",ABS(I815),I815)),I815)))</x:f>
      </x:c>
      <x:c r="BM815" s="50" t="str">
        <x:f>IF(5&gt;'Настройки'!$B$3,"",IF(ISBLANK(J815),IF('Настройки'!$B$9="Нулевой спрос",0,""),IF(J815&lt;0,IF('Настройки'!$B$10="Исключить","",IF('Настройки'!$B$10="Абсолютные значения",ABS(J815),J815)),J815)))</x:f>
      </x:c>
      <x:c r="BN815" s="50" t="str">
        <x:f>IF(6&gt;'Настройки'!$B$3,"",IF(ISBLANK(K815),IF('Настройки'!$B$9="Нулевой спрос",0,""),IF(K815&lt;0,IF('Настройки'!$B$10="Исключить","",IF('Настройки'!$B$10="Абсолютные значения",ABS(K815),K815)),K815)))</x:f>
      </x:c>
      <x:c r="BO815" s="50" t="str">
        <x:f>IF(7&gt;'Настройки'!$B$3,"",IF(ISBLANK(L815),IF('Настройки'!$B$9="Нулевой спрос",0,""),IF(L815&lt;0,IF('Настройки'!$B$10="Исключить","",IF('Настройки'!$B$10="Абсолютные значения",ABS(L815),L815)),L815)))</x:f>
      </x:c>
      <x:c r="BP815" s="50" t="str">
        <x:f>IF(8&gt;'Настройки'!$B$3,"",IF(ISBLANK(M815),IF('Настройки'!$B$9="Нулевой спрос",0,""),IF(M815&lt;0,IF('Настройки'!$B$10="Исключить","",IF('Настройки'!$B$10="Абсолютные значения",ABS(M815),M815)),M815)))</x:f>
      </x:c>
      <x:c r="BQ815" s="50" t="str">
        <x:f>IF(9&gt;'Настройки'!$B$3,"",IF(ISBLANK(N815),IF('Настройки'!$B$9="Нулевой спрос",0,""),IF(N815&lt;0,IF('Настройки'!$B$10="Исключить","",IF('Настройки'!$B$10="Абсолютные значения",ABS(N815),N815)),N815)))</x:f>
      </x:c>
      <x:c r="BR815" s="50" t="str">
        <x:f>IF(10&gt;'Настройки'!$B$3,"",IF(ISBLANK(O815),IF('Настройки'!$B$9="Нулевой спрос",0,""),IF(O815&lt;0,IF('Настройки'!$B$10="Исключить","",IF('Настройки'!$B$10="Абсолютные значения",ABS(O815),O815)),O815)))</x:f>
      </x:c>
      <x:c r="BS815" s="50" t="str">
        <x:f>IF(11&gt;'Настройки'!$B$3,"",IF(ISBLANK(P815),IF('Настройки'!$B$9="Нулевой спрос",0,""),IF(P815&lt;0,IF('Настройки'!$B$10="Исключить","",IF('Настройки'!$B$10="Абсолютные значения",ABS(P815),P815)),P815)))</x:f>
      </x:c>
      <x:c r="BT815" s="50" t="str">
        <x:f>IF(12&gt;'Настройки'!$B$3,"",IF(ISBLANK(Q815),IF('Настройки'!$B$9="Нулевой спрос",0,""),IF(Q815&lt;0,IF('Настройки'!$B$10="Исключить","",IF('Настройки'!$B$10="Абсолютные значения",ABS(Q815),Q815)),Q815)))</x:f>
      </x:c>
      <x:c r="BU815" s="50" t="str">
        <x:f>IF(13&gt;'Настройки'!$B$3,"",IF(ISBLANK(R815),IF('Настройки'!$B$9="Нулевой спрос",0,""),IF(R815&lt;0,IF('Настройки'!$B$10="Исключить","",IF('Настройки'!$B$10="Абсолютные значения",ABS(R815),R815)),R815)))</x:f>
      </x:c>
      <x:c r="BV815" s="50" t="str">
        <x:f>IF(14&gt;'Настройки'!$B$3,"",IF(ISBLANK(S815),IF('Настройки'!$B$9="Нулевой спрос",0,""),IF(S815&lt;0,IF('Настройки'!$B$10="Исключить","",IF('Настройки'!$B$10="Абсолютные значения",ABS(S815),S815)),S815)))</x:f>
      </x:c>
      <x:c r="BW815" s="50" t="str">
        <x:f>IF(15&gt;'Настройки'!$B$3,"",IF(ISBLANK(T815),IF('Настройки'!$B$9="Нулевой спрос",0,""),IF(T815&lt;0,IF('Настройки'!$B$10="Исключить","",IF('Настройки'!$B$10="Абсолютные значения",ABS(T815),T815)),T815)))</x:f>
      </x:c>
      <x:c r="BX815" s="50" t="str">
        <x:f>IF(16&gt;'Настройки'!$B$3,"",IF(ISBLANK(U815),IF('Настройки'!$B$9="Нулевой спрос",0,""),IF(U815&lt;0,IF('Настройки'!$B$10="Исключить","",IF('Настройки'!$B$10="Абсолютные значения",ABS(U815),U815)),U815)))</x:f>
      </x:c>
      <x:c r="BY815" s="50" t="str">
        <x:f>IF(17&gt;'Настройки'!$B$3,"",IF(ISBLANK(V815),IF('Настройки'!$B$9="Нулевой спрос",0,""),IF(V815&lt;0,IF('Настройки'!$B$10="Исключить","",IF('Настройки'!$B$10="Абсолютные значения",ABS(V815),V815)),V815)))</x:f>
      </x:c>
      <x:c r="BZ815" s="50" t="str">
        <x:f>IF(18&gt;'Настройки'!$B$3,"",IF(ISBLANK(W815),IF('Настройки'!$B$9="Нулевой спрос",0,""),IF(W815&lt;0,IF('Настройки'!$B$10="Исключить","",IF('Настройки'!$B$10="Абсолютные значения",ABS(W815),W815)),W815)))</x:f>
      </x:c>
      <x:c r="CA815" s="50" t="str">
        <x:f>IF(19&gt;'Настройки'!$B$3,"",IF(ISBLANK(X815),IF('Настройки'!$B$9="Нулевой спрос",0,""),IF(X815&lt;0,IF('Настройки'!$B$10="Исключить","",IF('Настройки'!$B$10="Абсолютные значения",ABS(X815),X815)),X815)))</x:f>
      </x:c>
      <x:c r="CB815" s="50" t="str">
        <x:f>IF(20&gt;'Настройки'!$B$3,"",IF(ISBLANK(Y815),IF('Настройки'!$B$9="Нулевой спрос",0,""),IF(Y815&lt;0,IF('Настройки'!$B$10="Исключить","",IF('Настройки'!$B$10="Абсолютные значения",ABS(Y815),Y815)),Y815)))</x:f>
      </x:c>
      <x:c r="CC815" s="50" t="str">
        <x:f>IF(21&gt;'Настройки'!$B$3,"",IF(ISBLANK(Z815),IF('Настройки'!$B$9="Нулевой спрос",0,""),IF(Z815&lt;0,IF('Настройки'!$B$10="Исключить","",IF('Настройки'!$B$10="Абсолютные значения",ABS(Z815),Z815)),Z815)))</x:f>
      </x:c>
      <x:c r="CD815" s="50" t="str">
        <x:f>IF(22&gt;'Настройки'!$B$3,"",IF(ISBLANK(AA815),IF('Настройки'!$B$9="Нулевой спрос",0,""),IF(AA815&lt;0,IF('Настройки'!$B$10="Исключить","",IF('Настройки'!$B$10="Абсолютные значения",ABS(AA815),AA815)),AA815)))</x:f>
      </x:c>
      <x:c r="CE815" s="50" t="str">
        <x:f>IF(23&gt;'Настройки'!$B$3,"",IF(ISBLANK(AB815),IF('Настройки'!$B$9="Нулевой спрос",0,""),IF(AB815&lt;0,IF('Настройки'!$B$10="Исключить","",IF('Настройки'!$B$10="Абсолютные значения",ABS(AB815),AB815)),AB815)))</x:f>
      </x:c>
      <x:c r="CF815" s="50" t="str">
        <x:f>IF(24&gt;'Настройки'!$B$3,"",IF(ISBLANK(AC815),IF('Настройки'!$B$9="Нулевой спрос",0,""),IF(AC815&lt;0,IF('Настройки'!$B$10="Исключить","",IF('Настройки'!$B$10="Абсолютные значения",ABS(AC815),AC815)),AC815)))</x:f>
      </x:c>
      <x:c r="CG815" s="50" t="str">
        <x:f>IF(25&gt;'Настройки'!$B$3,"",IF(ISBLANK(AD815),IF('Настройки'!$B$9="Нулевой спрос",0,""),IF(AD815&lt;0,IF('Настройки'!$B$10="Исключить","",IF('Настройки'!$B$10="Абсолютные значения",ABS(AD815),AD815)),AD815)))</x:f>
      </x:c>
      <x:c r="CH815" s="50" t="str">
        <x:f>IF(26&gt;'Настройки'!$B$3,"",IF(ISBLANK(AE815),IF('Настройки'!$B$9="Нулевой спрос",0,""),IF(AE815&lt;0,IF('Настройки'!$B$10="Исключить","",IF('Настройки'!$B$10="Абсолютные значения",ABS(AE815),AE815)),AE815)))</x:f>
      </x:c>
      <x:c r="CI815" s="50" t="str">
        <x:f>IF(27&gt;'Настройки'!$B$3,"",IF(ISBLANK(AF815),IF('Настройки'!$B$9="Нулевой спрос",0,""),IF(AF815&lt;0,IF('Настройки'!$B$10="Исключить","",IF('Настройки'!$B$10="Абсолютные значения",ABS(AF815),AF815)),AF815)))</x:f>
      </x:c>
      <x:c r="CJ815" s="50" t="str">
        <x:f>IF(28&gt;'Настройки'!$B$3,"",IF(ISBLANK(AG815),IF('Настройки'!$B$9="Нулевой спрос",0,""),IF(AG815&lt;0,IF('Настройки'!$B$10="Исключить","",IF('Настройки'!$B$10="Абсолютные значения",ABS(AG815),AG815)),AG815)))</x:f>
      </x:c>
      <x:c r="CK815" s="50" t="str">
        <x:f>IF(29&gt;'Настройки'!$B$3,"",IF(ISBLANK(AH815),IF('Настройки'!$B$9="Нулевой спрос",0,""),IF(AH815&lt;0,IF('Настройки'!$B$10="Исключить","",IF('Настройки'!$B$10="Абсолютные значения",ABS(AH815),AH815)),AH815)))</x:f>
      </x:c>
      <x:c r="CL815" s="50" t="str">
        <x:f>IF(30&gt;'Настройки'!$B$3,"",IF(ISBLANK(AI815),IF('Настройки'!$B$9="Нулевой спрос",0,""),IF(AI815&lt;0,IF('Настройки'!$B$10="Исключить","",IF('Настройки'!$B$10="Абсолютные значения",ABS(AI815),AI815)),AI815)))</x:f>
      </x:c>
      <x:c r="CM815" s="50" t="str">
        <x:f>IF(31&gt;'Настройки'!$B$3,"",IF(ISBLANK(AJ815),IF('Настройки'!$B$9="Нулевой спрос",0,""),IF(AJ815&lt;0,IF('Настройки'!$B$10="Исключить","",IF('Настройки'!$B$10="Абсолютные значения",ABS(AJ815),AJ815)),AJ815)))</x:f>
      </x:c>
      <x:c r="CN815" s="50" t="str">
        <x:f>IF(32&gt;'Настройки'!$B$3,"",IF(ISBLANK(AK815),IF('Настройки'!$B$9="Нулевой спрос",0,""),IF(AK815&lt;0,IF('Настройки'!$B$10="Исключить","",IF('Настройки'!$B$10="Абсолютные значения",ABS(AK815),AK815)),AK815)))</x:f>
      </x:c>
      <x:c r="CO815" s="50" t="str">
        <x:f>IF(33&gt;'Настройки'!$B$3,"",IF(ISBLANK(AL815),IF('Настройки'!$B$9="Нулевой спрос",0,""),IF(AL815&lt;0,IF('Настройки'!$B$10="Исключить","",IF('Настройки'!$B$10="Абсолютные значения",ABS(AL815),AL815)),AL815)))</x:f>
      </x:c>
      <x:c r="CP815" s="50" t="str">
        <x:f>IF(34&gt;'Настройки'!$B$3,"",IF(ISBLANK(AM815),IF('Настройки'!$B$9="Нулевой спрос",0,""),IF(AM815&lt;0,IF('Настройки'!$B$10="Исключить","",IF('Настройки'!$B$10="Абсолютные значения",ABS(AM815),AM815)),AM815)))</x:f>
      </x:c>
      <x:c r="CQ815" s="50" t="str">
        <x:f>IF(35&gt;'Настройки'!$B$3,"",IF(ISBLANK(AN815),IF('Настройки'!$B$9="Нулевой спрос",0,""),IF(AN815&lt;0,IF('Настройки'!$B$10="Исключить","",IF('Настройки'!$B$10="Абсолютные значения",ABS(AN815),AN815)),AN815)))</x:f>
      </x:c>
      <x:c r="CR815" s="50" t="str">
        <x:f>IF(36&gt;'Настройки'!$B$3,"",IF(ISBLANK(AO815),IF('Настройки'!$B$9="Нулевой спрос",0,""),IF(AO815&lt;0,IF('Настройки'!$B$10="Исключить","",IF('Настройки'!$B$10="Абсолютные значения",ABS(AO815),AO815)),AO815)))</x:f>
      </x:c>
      <x:c r="CS815" s="50" t="str">
        <x:f>IF(OR(1&gt;'Настройки'!$B$3,ISBLANK(BI815),BI815=0),"",BI815)</x:f>
      </x:c>
      <x:c r="CT815" s="50" t="str">
        <x:f>IF(OR(2&gt;'Настройки'!$B$3,ISBLANK(BJ815),BJ815=0),"",BJ815)</x:f>
      </x:c>
      <x:c r="CU815" s="50" t="str">
        <x:f>IF(OR(3&gt;'Настройки'!$B$3,ISBLANK(BK815),BK815=0),"",BK815)</x:f>
      </x:c>
      <x:c r="CV815" s="50" t="str">
        <x:f>IF(OR(4&gt;'Настройки'!$B$3,ISBLANK(BL815),BL815=0),"",BL815)</x:f>
      </x:c>
      <x:c r="CW815" s="50" t="str">
        <x:f>IF(OR(5&gt;'Настройки'!$B$3,ISBLANK(BM815),BM815=0),"",BM815)</x:f>
      </x:c>
      <x:c r="CX815" s="50" t="str">
        <x:f>IF(OR(6&gt;'Настройки'!$B$3,ISBLANK(BN815),BN815=0),"",BN815)</x:f>
      </x:c>
      <x:c r="CY815" s="50" t="str">
        <x:f>IF(OR(7&gt;'Настройки'!$B$3,ISBLANK(BO815),BO815=0),"",BO815)</x:f>
      </x:c>
      <x:c r="CZ815" s="50" t="str">
        <x:f>IF(OR(8&gt;'Настройки'!$B$3,ISBLANK(BP815),BP815=0),"",BP815)</x:f>
      </x:c>
      <x:c r="DA815" s="50" t="str">
        <x:f>IF(OR(9&gt;'Настройки'!$B$3,ISBLANK(BQ815),BQ815=0),"",BQ815)</x:f>
      </x:c>
      <x:c r="DB815" s="50" t="str">
        <x:f>IF(OR(10&gt;'Настройки'!$B$3,ISBLANK(BR815),BR815=0),"",BR815)</x:f>
      </x:c>
      <x:c r="DC815" s="50" t="str">
        <x:f>IF(OR(11&gt;'Настройки'!$B$3,ISBLANK(BS815),BS815=0),"",BS815)</x:f>
      </x:c>
      <x:c r="DD815" s="50" t="str">
        <x:f>IF(OR(12&gt;'Настройки'!$B$3,ISBLANK(BT815),BT815=0),"",BT815)</x:f>
      </x:c>
      <x:c r="DE815" s="50" t="str">
        <x:f>IF(OR(13&gt;'Настройки'!$B$3,ISBLANK(BU815),BU815=0),"",BU815)</x:f>
      </x:c>
      <x:c r="DF815" s="50" t="str">
        <x:f>IF(OR(14&gt;'Настройки'!$B$3,ISBLANK(BV815),BV815=0),"",BV815)</x:f>
      </x:c>
      <x:c r="DG815" s="50" t="str">
        <x:f>IF(OR(15&gt;'Настройки'!$B$3,ISBLANK(BW815),BW815=0),"",BW815)</x:f>
      </x:c>
      <x:c r="DH815" s="50" t="str">
        <x:f>IF(OR(16&gt;'Настройки'!$B$3,ISBLANK(BX815),BX815=0),"",BX815)</x:f>
      </x:c>
      <x:c r="DI815" s="50" t="str">
        <x:f>IF(OR(17&gt;'Настройки'!$B$3,ISBLANK(BY815),BY815=0),"",BY815)</x:f>
      </x:c>
      <x:c r="DJ815" s="50" t="str">
        <x:f>IF(OR(18&gt;'Настройки'!$B$3,ISBLANK(BZ815),BZ815=0),"",BZ815)</x:f>
      </x:c>
      <x:c r="DK815" s="50" t="str">
        <x:f>IF(OR(19&gt;'Настройки'!$B$3,ISBLANK(CA815),CA815=0),"",CA815)</x:f>
      </x:c>
      <x:c r="DL815" s="50" t="str">
        <x:f>IF(OR(20&gt;'Настройки'!$B$3,ISBLANK(CB815),CB815=0),"",CB815)</x:f>
      </x:c>
      <x:c r="DM815" s="50" t="str">
        <x:f>IF(OR(21&gt;'Настройки'!$B$3,ISBLANK(CC815),CC815=0),"",CC815)</x:f>
      </x:c>
      <x:c r="DN815" s="50" t="str">
        <x:f>IF(OR(22&gt;'Настройки'!$B$3,ISBLANK(CD815),CD815=0),"",CD815)</x:f>
      </x:c>
      <x:c r="DO815" s="50" t="str">
        <x:f>IF(OR(23&gt;'Настройки'!$B$3,ISBLANK(CE815),CE815=0),"",CE815)</x:f>
      </x:c>
      <x:c r="DP815" s="50" t="str">
        <x:f>IF(OR(24&gt;'Настройки'!$B$3,ISBLANK(CF815),CF815=0),"",CF815)</x:f>
      </x:c>
      <x:c r="DQ815" s="50" t="str">
        <x:f>IF(OR(25&gt;'Настройки'!$B$3,ISBLANK(CG815),CG815=0),"",CG815)</x:f>
      </x:c>
      <x:c r="DR815" s="50" t="str">
        <x:f>IF(OR(26&gt;'Настройки'!$B$3,ISBLANK(CH815),CH815=0),"",CH815)</x:f>
      </x:c>
      <x:c r="DS815" s="50" t="str">
        <x:f>IF(OR(27&gt;'Настройки'!$B$3,ISBLANK(CI815),CI815=0),"",CI815)</x:f>
      </x:c>
      <x:c r="DT815" s="50" t="str">
        <x:f>IF(OR(28&gt;'Настройки'!$B$3,ISBLANK(CJ815),CJ815=0),"",CJ815)</x:f>
      </x:c>
      <x:c r="DU815" s="50" t="str">
        <x:f>IF(OR(29&gt;'Настройки'!$B$3,ISBLANK(CK815),CK815=0),"",CK815)</x:f>
      </x:c>
      <x:c r="DV815" s="50" t="str">
        <x:f>IF(OR(30&gt;'Настройки'!$B$3,ISBLANK(CL815),CL815=0),"",CL815)</x:f>
      </x:c>
      <x:c r="DW815" s="50" t="str">
        <x:f>IF(OR(31&gt;'Настройки'!$B$3,ISBLANK(CM815),CM815=0),"",CM815)</x:f>
      </x:c>
      <x:c r="DX815" s="50" t="str">
        <x:f>IF(OR(32&gt;'Настройки'!$B$3,ISBLANK(CN815),CN815=0),"",CN815)</x:f>
      </x:c>
      <x:c r="DY815" s="50" t="str">
        <x:f>IF(OR(33&gt;'Настройки'!$B$3,ISBLANK(CO815),CO815=0),"",CO815)</x:f>
      </x:c>
      <x:c r="DZ815" s="50" t="str">
        <x:f>IF(OR(34&gt;'Настройки'!$B$3,ISBLANK(CP815),CP815=0),"",CP815)</x:f>
      </x:c>
      <x:c r="EA815" s="50" t="str">
        <x:f>IF(OR(35&gt;'Настройки'!$B$3,ISBLANK(CQ815),CQ815=0),"",CQ815)</x:f>
      </x:c>
      <x:c r="EB815" s="50" t="str">
        <x:f>IF(OR(36&gt;'Настройки'!$B$3,ISBLANK(CR815),CR815=0),"",CR815)</x:f>
      </x:c>
      <x:c r="EC815" s="50" t="str">
        <x:f>IF(A815="","",IF(OR(BB815="AZ",BB815="BZ"),10000+ROW(),IF(AZ815&gt;'Настройки'!$B$11,20000+ROW(),IF(BF815&lt;&gt;"Обычный",30000+ROW(),IF(AX815&lt;=0,40000+ROW(),"")))))</x:f>
      </x:c>
      <x:c r="ED815" s="50" t="str">
        <x:f>IF(EC815="","",COUNTIFS($EC$2:$EC$1001,"&gt;0",$EC$2:$EC$1001,"&lt;"&amp;EC815)+1)</x:f>
      </x:c>
    </x:row>
    <x:row r="816">
      <x:c r="A816" s="115"/>
      <x:c r="B816" s="115"/>
      <x:c r="C816" s="115"/>
      <x:c r="D816" s="118"/>
      <x:c r="E816" s="118"/>
      <x:c r="F816" s="118"/>
      <x:c r="G816" s="118"/>
      <x:c r="H816" s="118"/>
      <x:c r="I816" s="118"/>
      <x:c r="J816" s="118"/>
      <x:c r="K816" s="118"/>
      <x:c r="L816" s="118"/>
      <x:c r="M816" s="118"/>
      <x:c r="N816" s="118"/>
      <x:c r="O816" s="118"/>
      <x:c r="P816" s="118"/>
      <x:c r="Q816" s="118"/>
      <x:c r="R816" s="118"/>
      <x:c r="S816" s="118"/>
      <x:c r="T816" s="118"/>
      <x:c r="U816" s="118"/>
      <x:c r="V816" s="118"/>
      <x:c r="W816" s="118"/>
      <x:c r="X816" s="118"/>
      <x:c r="Y816" s="118"/>
      <x:c r="Z816" s="118"/>
      <x:c r="AA816" s="118"/>
      <x:c r="AB816" s="118"/>
      <x:c r="AC816" s="118"/>
      <x:c r="AD816" s="118"/>
      <x:c r="AE816" s="118"/>
      <x:c r="AF816" s="118"/>
      <x:c r="AG816" s="118"/>
      <x:c r="AH816" s="118"/>
      <x:c r="AI816" s="118"/>
      <x:c r="AJ816" s="118"/>
      <x:c r="AK816" s="118"/>
      <x:c r="AL816" s="118"/>
      <x:c r="AM816" s="118"/>
      <x:c r="AN816" s="118"/>
      <x:c r="AO816" s="118"/>
      <x:c r="AP816" s="115"/>
      <x:c r="AQ816" s="49" t="str">
        <x:f>IF(A816="","",COUNT(BI816:INDEX(BI816:CR816,1,'Настройки'!$B$3)))</x:f>
      </x:c>
      <x:c r="AR816" s="49" t="str">
        <x:f>IF(A816="","",SUM(BI816:INDEX(BI816:CR816,1,'Настройки'!$B$3)))</x:f>
      </x:c>
      <x:c r="AS816" s="58" t="str">
        <x:f>IF(A816="","",IF('Настройки'!$B$4="Стоимость потребления",AR816*D816,IF('Настройки'!$B$4="Количество",AR816,E816)))</x:f>
      </x:c>
      <x:c r="AT816" s="61" t="str">
        <x:f>IF(OR(A816="",AS816&lt;0,SUM($AS$2:$AS$1001)&lt;=0),"",AS816/SUM($AS$2:$AS$1001))</x:f>
      </x:c>
      <x:c r="AU816" s="61" t="str">
        <x:f>IF(OR(A816="",AS816&lt;0,SUM($AS$2:$AS$1001)&lt;=0),"",SUMIFS($AS$2:$AS$1001,$AS$2:$AS$1001,"&gt;"&amp;AS816)/SUM($AS$2:$AS$1001))</x:f>
      </x:c>
      <x:c r="AV816" s="61" t="str">
        <x:f>IF(OR(A816="",AS816&lt;0,SUM($AS$2:$AS$1001)&lt;=0),"",SUMIFS($AS$2:$AS$1001,$AS$2:$AS$1001,"&gt;="&amp;AS816)/SUM($AS$2:$AS$1001))</x:f>
      </x:c>
      <x:c r="AW816" s="49" t="str">
        <x:f>IF(A816="","",IF(SUM($AS$2:$AS$1001)&lt;=0,"Не определён",IF(AS816&lt;0,"Исключение",IF(AU816&lt;'Настройки'!$B$5,"A",IF(AU816&lt;'Настройки'!$B$6,"B","C")))))</x:f>
      </x:c>
      <x:c r="AX816" s="58" t="str">
        <x:f>IF(A816="","",IF(AQ816=0,"",AVERAGE(BI816:INDEX(BI816:CR816,1,'Настройки'!$B$3))))</x:f>
      </x:c>
      <x:c r="AY816" s="58" t="str">
        <x:f>IF(OR(A816="",AQ816=0),"",STDEVP(BI816:INDEX(BI816:CR816,1,'Настройки'!$B$3)))</x:f>
      </x:c>
      <x:c r="AZ816" s="61" t="str">
        <x:f>IF(OR(A816="",AQ816&lt;'Настройки'!$B$12,AX816&lt;=0,AND('Настройки'!$B$10="Блокировать",COUNTIF(F816:INDEX(F816:AO816,1,'Настройки'!$B$3),"&lt;0")&gt;0)),"",AY816/ABS(AX816))</x:f>
      </x:c>
      <x:c r="BA816" s="49" t="str">
        <x:f>IF(A816="","",IF(AND('Настройки'!$B$10="Блокировать",COUNTIF(F816:INDEX(F816:AO816,1,'Настройки'!$B$3),"&lt;0")&gt;0),"Не определён",IF(AQ816&lt;'Настройки'!$B$12,"Не определён",IF(AX816=0,"Нет спроса",IF(AX816&lt;0,"Не определён",IF(AZ816&lt;='Настройки'!$B$7,"X",IF(AZ816&lt;='Настройки'!$B$8,"Y","Z")))))))</x:f>
      </x:c>
      <x:c r="BB816" s="49" t="str">
        <x:f>IF(OR(A816="",LEN(AW816)&lt;&gt;1,LEN(BA816)&lt;&gt;1),"",AW816&amp;BA816)</x:f>
      </x:c>
      <x:c r="BC816" s="61" t="str">
        <x:f>IF(OR(A816="",AQ816=0),"",(COUNT(BI816:INDEX(BI816:CR816,1,'Настройки'!$B$3))-COUNT(CS816:INDEX(CS816:EB816,1,'Настройки'!$B$3)))/AQ816)</x:f>
      </x:c>
      <x:c r="BD816" s="64" t="str">
        <x:f>IF(OR(A816="",COUNT(CS816:INDEX(CS816:EB816,1,'Настройки'!$B$3))=0),"",AQ816/COUNT(CS816:INDEX(CS816:EB816,1,'Настройки'!$B$3)))</x:f>
      </x:c>
      <x:c r="BE816" s="64" t="str">
        <x:f>IF(OR(A816="",COUNT(CS816:INDEX(CS816:EB816,1,'Настройки'!$B$3))=0),"",IF(AVERAGE(CS816:INDEX(CS816:EB816,1,'Настройки'!$B$3))=0,"",(STDEVP(CS816:INDEX(CS816:EB816,1,'Настройки'!$B$3))/ABS(AVERAGE(CS816:INDEX(CS816:EB816,1,'Настройки'!$B$3))))^2))</x:f>
      </x:c>
      <x:c r="BF816" s="49" t="str">
        <x:f>IF(A816="","",IF(AQ816&lt;3,"Недостаточно",IF(AQ816&lt;6,"Предварительный","Обычный")))</x:f>
      </x:c>
      <x:c r="BG816" s="49" t="str">
        <x:f>IF(A816="","",IF(COUNTIF(F816:INDEX(F816:AO816,1,'Настройки'!$B$3),"&lt;0")&gt;0,IF('Настройки'!$B$10="Блокировать","Отрицательный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"),"")&amp;IF(AQ816&lt;3,"Недостаточно истории. ",IF(AQ816&lt;6,"Предварительная классификация. ",""))&amp;IF(AX816=0,"Нет спроса за горизонт. ","")&amp;IF(AZ816&gt;'Настройки'!$B$11,"Экстремальная вариативность. ",""))</x:f>
      </x:c>
      <x:c r="BH816" s="49" t="str">
        <x:f>IF(A816="","",IFERROR(VLOOKUP(BB816,'Настройки'!$D$3:$E$11,2,FALSE),"Сначала проверьте исходные данные и историю спроса.")&amp;" Уточните срок поставки, MOQ и критичность.")</x:f>
      </x:c>
      <x:c r="BI816" s="50" t="str">
        <x:f>IF(1&gt;'Настройки'!$B$3,"",IF(ISBLANK(F816),IF('Настройки'!$B$9="Нулевой спрос",0,""),IF(F816&lt;0,IF('Настройки'!$B$10="Исключить","",IF('Настройки'!$B$10="Абсолютные значения",ABS(F816),F816)),F816)))</x:f>
      </x:c>
      <x:c r="BJ816" s="50" t="str">
        <x:f>IF(2&gt;'Настройки'!$B$3,"",IF(ISBLANK(G816),IF('Настройки'!$B$9="Нулевой спрос",0,""),IF(G816&lt;0,IF('Настройки'!$B$10="Исключить","",IF('Настройки'!$B$10="Абсолютные значения",ABS(G816),G816)),G816)))</x:f>
      </x:c>
      <x:c r="BK816" s="50" t="str">
        <x:f>IF(3&gt;'Настройки'!$B$3,"",IF(ISBLANK(H816),IF('Настройки'!$B$9="Нулевой спрос",0,""),IF(H816&lt;0,IF('Настройки'!$B$10="Исключить","",IF('Настройки'!$B$10="Абсолютные значения",ABS(H816),H816)),H816)))</x:f>
      </x:c>
      <x:c r="BL816" s="50" t="str">
        <x:f>IF(4&gt;'Настройки'!$B$3,"",IF(ISBLANK(I816),IF('Настройки'!$B$9="Нулевой спрос",0,""),IF(I816&lt;0,IF('Настройки'!$B$10="Исключить","",IF('Настройки'!$B$10="Абсолютные значения",ABS(I816),I816)),I816)))</x:f>
      </x:c>
      <x:c r="BM816" s="50" t="str">
        <x:f>IF(5&gt;'Настройки'!$B$3,"",IF(ISBLANK(J816),IF('Настройки'!$B$9="Нулевой спрос",0,""),IF(J816&lt;0,IF('Настройки'!$B$10="Исключить","",IF('Настройки'!$B$10="Абсолютные значения",ABS(J816),J816)),J816)))</x:f>
      </x:c>
      <x:c r="BN816" s="50" t="str">
        <x:f>IF(6&gt;'Настройки'!$B$3,"",IF(ISBLANK(K816),IF('Настройки'!$B$9="Нулевой спрос",0,""),IF(K816&lt;0,IF('Настройки'!$B$10="Исключить","",IF('Настройки'!$B$10="Абсолютные значения",ABS(K816),K816)),K816)))</x:f>
      </x:c>
      <x:c r="BO816" s="50" t="str">
        <x:f>IF(7&gt;'Настройки'!$B$3,"",IF(ISBLANK(L816),IF('Настройки'!$B$9="Нулевой спрос",0,""),IF(L816&lt;0,IF('Настройки'!$B$10="Исключить","",IF('Настройки'!$B$10="Абсолютные значения",ABS(L816),L816)),L816)))</x:f>
      </x:c>
      <x:c r="BP816" s="50" t="str">
        <x:f>IF(8&gt;'Настройки'!$B$3,"",IF(ISBLANK(M816),IF('Настройки'!$B$9="Нулевой спрос",0,""),IF(M816&lt;0,IF('Настройки'!$B$10="Исключить","",IF('Настройки'!$B$10="Абсолютные значения",ABS(M816),M816)),M816)))</x:f>
      </x:c>
      <x:c r="BQ816" s="50" t="str">
        <x:f>IF(9&gt;'Настройки'!$B$3,"",IF(ISBLANK(N816),IF('Настройки'!$B$9="Нулевой спрос",0,""),IF(N816&lt;0,IF('Настройки'!$B$10="Исключить","",IF('Настройки'!$B$10="Абсолютные значения",ABS(N816),N816)),N816)))</x:f>
      </x:c>
      <x:c r="BR816" s="50" t="str">
        <x:f>IF(10&gt;'Настройки'!$B$3,"",IF(ISBLANK(O816),IF('Настройки'!$B$9="Нулевой спрос",0,""),IF(O816&lt;0,IF('Настройки'!$B$10="Исключить","",IF('Настройки'!$B$10="Абсолютные значения",ABS(O816),O816)),O816)))</x:f>
      </x:c>
      <x:c r="BS816" s="50" t="str">
        <x:f>IF(11&gt;'Настройки'!$B$3,"",IF(ISBLANK(P816),IF('Настройки'!$B$9="Нулевой спрос",0,""),IF(P816&lt;0,IF('Настройки'!$B$10="Исключить","",IF('Настройки'!$B$10="Абсолютные значения",ABS(P816),P816)),P816)))</x:f>
      </x:c>
      <x:c r="BT816" s="50" t="str">
        <x:f>IF(12&gt;'Настройки'!$B$3,"",IF(ISBLANK(Q816),IF('Настройки'!$B$9="Нулевой спрос",0,""),IF(Q816&lt;0,IF('Настройки'!$B$10="Исключить","",IF('Настройки'!$B$10="Абсолютные значения",ABS(Q816),Q816)),Q816)))</x:f>
      </x:c>
      <x:c r="BU816" s="50" t="str">
        <x:f>IF(13&gt;'Настройки'!$B$3,"",IF(ISBLANK(R816),IF('Настройки'!$B$9="Нулевой спрос",0,""),IF(R816&lt;0,IF('Настройки'!$B$10="Исключить","",IF('Настройки'!$B$10="Абсолютные значения",ABS(R816),R816)),R816)))</x:f>
      </x:c>
      <x:c r="BV816" s="50" t="str">
        <x:f>IF(14&gt;'Настройки'!$B$3,"",IF(ISBLANK(S816),IF('Настройки'!$B$9="Нулевой спрос",0,""),IF(S816&lt;0,IF('Настройки'!$B$10="Исключить","",IF('Настройки'!$B$10="Абсолютные значения",ABS(S816),S816)),S816)))</x:f>
      </x:c>
      <x:c r="BW816" s="50" t="str">
        <x:f>IF(15&gt;'Настройки'!$B$3,"",IF(ISBLANK(T816),IF('Настройки'!$B$9="Нулевой спрос",0,""),IF(T816&lt;0,IF('Настройки'!$B$10="Исключить","",IF('Настройки'!$B$10="Абсолютные значения",ABS(T816),T816)),T816)))</x:f>
      </x:c>
      <x:c r="BX816" s="50" t="str">
        <x:f>IF(16&gt;'Настройки'!$B$3,"",IF(ISBLANK(U816),IF('Настройки'!$B$9="Нулевой спрос",0,""),IF(U816&lt;0,IF('Настройки'!$B$10="Исключить","",IF('Настройки'!$B$10="Абсолютные значения",ABS(U816),U816)),U816)))</x:f>
      </x:c>
      <x:c r="BY816" s="50" t="str">
        <x:f>IF(17&gt;'Настройки'!$B$3,"",IF(ISBLANK(V816),IF('Настройки'!$B$9="Нулевой спрос",0,""),IF(V816&lt;0,IF('Настройки'!$B$10="Исключить","",IF('Настройки'!$B$10="Абсолютные значения",ABS(V816),V816)),V816)))</x:f>
      </x:c>
      <x:c r="BZ816" s="50" t="str">
        <x:f>IF(18&gt;'Настройки'!$B$3,"",IF(ISBLANK(W816),IF('Настройки'!$B$9="Нулевой спрос",0,""),IF(W816&lt;0,IF('Настройки'!$B$10="Исключить","",IF('Настройки'!$B$10="Абсолютные значения",ABS(W816),W816)),W816)))</x:f>
      </x:c>
      <x:c r="CA816" s="50" t="str">
        <x:f>IF(19&gt;'Настройки'!$B$3,"",IF(ISBLANK(X816),IF('Настройки'!$B$9="Нулевой спрос",0,""),IF(X816&lt;0,IF('Настройки'!$B$10="Исключить","",IF('Настройки'!$B$10="Абсолютные значения",ABS(X816),X816)),X816)))</x:f>
      </x:c>
      <x:c r="CB816" s="50" t="str">
        <x:f>IF(20&gt;'Настройки'!$B$3,"",IF(ISBLANK(Y816),IF('Настройки'!$B$9="Нулевой спрос",0,""),IF(Y816&lt;0,IF('Настройки'!$B$10="Исключить","",IF('Настройки'!$B$10="Абсолютные значения",ABS(Y816),Y816)),Y816)))</x:f>
      </x:c>
      <x:c r="CC816" s="50" t="str">
        <x:f>IF(21&gt;'Настройки'!$B$3,"",IF(ISBLANK(Z816),IF('Настройки'!$B$9="Нулевой спрос",0,""),IF(Z816&lt;0,IF('Настройки'!$B$10="Исключить","",IF('Настройки'!$B$10="Абсолютные значения",ABS(Z816),Z816)),Z816)))</x:f>
      </x:c>
      <x:c r="CD816" s="50" t="str">
        <x:f>IF(22&gt;'Настройки'!$B$3,"",IF(ISBLANK(AA816),IF('Настройки'!$B$9="Нулевой спрос",0,""),IF(AA816&lt;0,IF('Настройки'!$B$10="Исключить","",IF('Настройки'!$B$10="Абсолютные значения",ABS(AA816),AA816)),AA816)))</x:f>
      </x:c>
      <x:c r="CE816" s="50" t="str">
        <x:f>IF(23&gt;'Настройки'!$B$3,"",IF(ISBLANK(AB816),IF('Настройки'!$B$9="Нулевой спрос",0,""),IF(AB816&lt;0,IF('Настройки'!$B$10="Исключить","",IF('Настройки'!$B$10="Абсолютные значения",ABS(AB816),AB816)),AB816)))</x:f>
      </x:c>
      <x:c r="CF816" s="50" t="str">
        <x:f>IF(24&gt;'Настройки'!$B$3,"",IF(ISBLANK(AC816),IF('Настройки'!$B$9="Нулевой спрос",0,""),IF(AC816&lt;0,IF('Настройки'!$B$10="Исключить","",IF('Настройки'!$B$10="Абсолютные значения",ABS(AC816),AC816)),AC816)))</x:f>
      </x:c>
      <x:c r="CG816" s="50" t="str">
        <x:f>IF(25&gt;'Настройки'!$B$3,"",IF(ISBLANK(AD816),IF('Настройки'!$B$9="Нулевой спрос",0,""),IF(AD816&lt;0,IF('Настройки'!$B$10="Исключить","",IF('Настройки'!$B$10="Абсолютные значения",ABS(AD816),AD816)),AD816)))</x:f>
      </x:c>
      <x:c r="CH816" s="50" t="str">
        <x:f>IF(26&gt;'Настройки'!$B$3,"",IF(ISBLANK(AE816),IF('Настройки'!$B$9="Нулевой спрос",0,""),IF(AE816&lt;0,IF('Настройки'!$B$10="Исключить","",IF('Настройки'!$B$10="Абсолютные значения",ABS(AE816),AE816)),AE816)))</x:f>
      </x:c>
      <x:c r="CI816" s="50" t="str">
        <x:f>IF(27&gt;'Настройки'!$B$3,"",IF(ISBLANK(AF816),IF('Настройки'!$B$9="Нулевой спрос",0,""),IF(AF816&lt;0,IF('Настройки'!$B$10="Исключить","",IF('Настройки'!$B$10="Абсолютные значения",ABS(AF816),AF816)),AF816)))</x:f>
      </x:c>
      <x:c r="CJ816" s="50" t="str">
        <x:f>IF(28&gt;'Настройки'!$B$3,"",IF(ISBLANK(AG816),IF('Настройки'!$B$9="Нулевой спрос",0,""),IF(AG816&lt;0,IF('Настройки'!$B$10="Исключить","",IF('Настройки'!$B$10="Абсолютные значения",ABS(AG816),AG816)),AG816)))</x:f>
      </x:c>
      <x:c r="CK816" s="50" t="str">
        <x:f>IF(29&gt;'Настройки'!$B$3,"",IF(ISBLANK(AH816),IF('Настройки'!$B$9="Нулевой спрос",0,""),IF(AH816&lt;0,IF('Настройки'!$B$10="Исключить","",IF('Настройки'!$B$10="Абсолютные значения",ABS(AH816),AH816)),AH816)))</x:f>
      </x:c>
      <x:c r="CL816" s="50" t="str">
        <x:f>IF(30&gt;'Настройки'!$B$3,"",IF(ISBLANK(AI816),IF('Настройки'!$B$9="Нулевой спрос",0,""),IF(AI816&lt;0,IF('Настройки'!$B$10="Исключить","",IF('Настройки'!$B$10="Абсолютные значения",ABS(AI816),AI816)),AI816)))</x:f>
      </x:c>
      <x:c r="CM816" s="50" t="str">
        <x:f>IF(31&gt;'Настройки'!$B$3,"",IF(ISBLANK(AJ816),IF('Настройки'!$B$9="Нулевой спрос",0,""),IF(AJ816&lt;0,IF('Настройки'!$B$10="Исключить","",IF('Настройки'!$B$10="Абсолютные значения",ABS(AJ816),AJ816)),AJ816)))</x:f>
      </x:c>
      <x:c r="CN816" s="50" t="str">
        <x:f>IF(32&gt;'Настройки'!$B$3,"",IF(ISBLANK(AK816),IF('Настройки'!$B$9="Нулевой спрос",0,""),IF(AK816&lt;0,IF('Настройки'!$B$10="Исключить","",IF('Настройки'!$B$10="Абсолютные значения",ABS(AK816),AK816)),AK816)))</x:f>
      </x:c>
      <x:c r="CO816" s="50" t="str">
        <x:f>IF(33&gt;'Настройки'!$B$3,"",IF(ISBLANK(AL816),IF('Настройки'!$B$9="Нулевой спрос",0,""),IF(AL816&lt;0,IF('Настройки'!$B$10="Исключить","",IF('Настройки'!$B$10="Абсолютные значения",ABS(AL816),AL816)),AL816)))</x:f>
      </x:c>
      <x:c r="CP816" s="50" t="str">
        <x:f>IF(34&gt;'Настройки'!$B$3,"",IF(ISBLANK(AM816),IF('Настройки'!$B$9="Нулевой спрос",0,""),IF(AM816&lt;0,IF('Настройки'!$B$10="Исключить","",IF('Настройки'!$B$10="Абсолютные значения",ABS(AM816),AM816)),AM816)))</x:f>
      </x:c>
      <x:c r="CQ816" s="50" t="str">
        <x:f>IF(35&gt;'Настройки'!$B$3,"",IF(ISBLANK(AN816),IF('Настройки'!$B$9="Нулевой спрос",0,""),IF(AN816&lt;0,IF('Настройки'!$B$10="Исключить","",IF('Настройки'!$B$10="Абсолютные значения",ABS(AN816),AN816)),AN816)))</x:f>
      </x:c>
      <x:c r="CR816" s="50" t="str">
        <x:f>IF(36&gt;'Настройки'!$B$3,"",IF(ISBLANK(AO816),IF('Настройки'!$B$9="Нулевой спрос",0,""),IF(AO816&lt;0,IF('Настройки'!$B$10="Исключить","",IF('Настройки'!$B$10="Абсолютные значения",ABS(AO816),AO816)),AO816)))</x:f>
      </x:c>
      <x:c r="CS816" s="50" t="str">
        <x:f>IF(OR(1&gt;'Настройки'!$B$3,ISBLANK(BI816),BI816=0),"",BI816)</x:f>
      </x:c>
      <x:c r="CT816" s="50" t="str">
        <x:f>IF(OR(2&gt;'Настройки'!$B$3,ISBLANK(BJ816),BJ816=0),"",BJ816)</x:f>
      </x:c>
      <x:c r="CU816" s="50" t="str">
        <x:f>IF(OR(3&gt;'Настройки'!$B$3,ISBLANK(BK816),BK816=0),"",BK816)</x:f>
      </x:c>
      <x:c r="CV816" s="50" t="str">
        <x:f>IF(OR(4&gt;'Настройки'!$B$3,ISBLANK(BL816),BL816=0),"",BL816)</x:f>
      </x:c>
      <x:c r="CW816" s="50" t="str">
        <x:f>IF(OR(5&gt;'Настройки'!$B$3,ISBLANK(BM816),BM816=0),"",BM816)</x:f>
      </x:c>
      <x:c r="CX816" s="50" t="str">
        <x:f>IF(OR(6&gt;'Настройки'!$B$3,ISBLANK(BN816),BN816=0),"",BN816)</x:f>
      </x:c>
      <x:c r="CY816" s="50" t="str">
        <x:f>IF(OR(7&gt;'Настройки'!$B$3,ISBLANK(BO816),BO816=0),"",BO816)</x:f>
      </x:c>
      <x:c r="CZ816" s="50" t="str">
        <x:f>IF(OR(8&gt;'Настройки'!$B$3,ISBLANK(BP816),BP816=0),"",BP816)</x:f>
      </x:c>
      <x:c r="DA816" s="50" t="str">
        <x:f>IF(OR(9&gt;'Настройки'!$B$3,ISBLANK(BQ816),BQ816=0),"",BQ816)</x:f>
      </x:c>
      <x:c r="DB816" s="50" t="str">
        <x:f>IF(OR(10&gt;'Настройки'!$B$3,ISBLANK(BR816),BR816=0),"",BR816)</x:f>
      </x:c>
      <x:c r="DC816" s="50" t="str">
        <x:f>IF(OR(11&gt;'Настройки'!$B$3,ISBLANK(BS816),BS816=0),"",BS816)</x:f>
      </x:c>
      <x:c r="DD816" s="50" t="str">
        <x:f>IF(OR(12&gt;'Настройки'!$B$3,ISBLANK(BT816),BT816=0),"",BT816)</x:f>
      </x:c>
      <x:c r="DE816" s="50" t="str">
        <x:f>IF(OR(13&gt;'Настройки'!$B$3,ISBLANK(BU816),BU816=0),"",BU816)</x:f>
      </x:c>
      <x:c r="DF816" s="50" t="str">
        <x:f>IF(OR(14&gt;'Настройки'!$B$3,ISBLANK(BV816),BV816=0),"",BV816)</x:f>
      </x:c>
      <x:c r="DG816" s="50" t="str">
        <x:f>IF(OR(15&gt;'Настройки'!$B$3,ISBLANK(BW816),BW816=0),"",BW816)</x:f>
      </x:c>
      <x:c r="DH816" s="50" t="str">
        <x:f>IF(OR(16&gt;'Настройки'!$B$3,ISBLANK(BX816),BX816=0),"",BX816)</x:f>
      </x:c>
      <x:c r="DI816" s="50" t="str">
        <x:f>IF(OR(17&gt;'Настройки'!$B$3,ISBLANK(BY816),BY816=0),"",BY816)</x:f>
      </x:c>
      <x:c r="DJ816" s="50" t="str">
        <x:f>IF(OR(18&gt;'Настройки'!$B$3,ISBLANK(BZ816),BZ816=0),"",BZ816)</x:f>
      </x:c>
      <x:c r="DK816" s="50" t="str">
        <x:f>IF(OR(19&gt;'Настройки'!$B$3,ISBLANK(CA816),CA816=0),"",CA816)</x:f>
      </x:c>
      <x:c r="DL816" s="50" t="str">
        <x:f>IF(OR(20&gt;'Настройки'!$B$3,ISBLANK(CB816),CB816=0),"",CB816)</x:f>
      </x:c>
      <x:c r="DM816" s="50" t="str">
        <x:f>IF(OR(21&gt;'Настройки'!$B$3,ISBLANK(CC816),CC816=0),"",CC816)</x:f>
      </x:c>
      <x:c r="DN816" s="50" t="str">
        <x:f>IF(OR(22&gt;'Настройки'!$B$3,ISBLANK(CD816),CD816=0),"",CD816)</x:f>
      </x:c>
      <x:c r="DO816" s="50" t="str">
        <x:f>IF(OR(23&gt;'Настройки'!$B$3,ISBLANK(CE816),CE816=0),"",CE816)</x:f>
      </x:c>
      <x:c r="DP816" s="50" t="str">
        <x:f>IF(OR(24&gt;'Настройки'!$B$3,ISBLANK(CF816),CF816=0),"",CF816)</x:f>
      </x:c>
      <x:c r="DQ816" s="50" t="str">
        <x:f>IF(OR(25&gt;'Настройки'!$B$3,ISBLANK(CG816),CG816=0),"",CG816)</x:f>
      </x:c>
      <x:c r="DR816" s="50" t="str">
        <x:f>IF(OR(26&gt;'Настройки'!$B$3,ISBLANK(CH816),CH816=0),"",CH816)</x:f>
      </x:c>
      <x:c r="DS816" s="50" t="str">
        <x:f>IF(OR(27&gt;'Настройки'!$B$3,ISBLANK(CI816),CI816=0),"",CI816)</x:f>
      </x:c>
      <x:c r="DT816" s="50" t="str">
        <x:f>IF(OR(28&gt;'Настройки'!$B$3,ISBLANK(CJ816),CJ816=0),"",CJ816)</x:f>
      </x:c>
      <x:c r="DU816" s="50" t="str">
        <x:f>IF(OR(29&gt;'Настройки'!$B$3,ISBLANK(CK816),CK816=0),"",CK816)</x:f>
      </x:c>
      <x:c r="DV816" s="50" t="str">
        <x:f>IF(OR(30&gt;'Настройки'!$B$3,ISBLANK(CL816),CL816=0),"",CL816)</x:f>
      </x:c>
      <x:c r="DW816" s="50" t="str">
        <x:f>IF(OR(31&gt;'Настройки'!$B$3,ISBLANK(CM816),CM816=0),"",CM816)</x:f>
      </x:c>
      <x:c r="DX816" s="50" t="str">
        <x:f>IF(OR(32&gt;'Настройки'!$B$3,ISBLANK(CN816),CN816=0),"",CN816)</x:f>
      </x:c>
      <x:c r="DY816" s="50" t="str">
        <x:f>IF(OR(33&gt;'Настройки'!$B$3,ISBLANK(CO816),CO816=0),"",CO816)</x:f>
      </x:c>
      <x:c r="DZ816" s="50" t="str">
        <x:f>IF(OR(34&gt;'Настройки'!$B$3,ISBLANK(CP816),CP816=0),"",CP816)</x:f>
      </x:c>
      <x:c r="EA816" s="50" t="str">
        <x:f>IF(OR(35&gt;'Настройки'!$B$3,ISBLANK(CQ816),CQ816=0),"",CQ816)</x:f>
      </x:c>
      <x:c r="EB816" s="50" t="str">
        <x:f>IF(OR(36&gt;'Настройки'!$B$3,ISBLANK(CR816),CR816=0),"",CR816)</x:f>
      </x:c>
      <x:c r="EC816" s="50" t="str">
        <x:f>IF(A816="","",IF(OR(BB816="AZ",BB816="BZ"),10000+ROW(),IF(AZ816&gt;'Настройки'!$B$11,20000+ROW(),IF(BF816&lt;&gt;"Обычный",30000+ROW(),IF(AX816&lt;=0,40000+ROW(),"")))))</x:f>
      </x:c>
      <x:c r="ED816" s="50" t="str">
        <x:f>IF(EC816="","",COUNTIFS($EC$2:$EC$1001,"&gt;0",$EC$2:$EC$1001,"&lt;"&amp;EC816)+1)</x:f>
      </x:c>
    </x:row>
    <x:row r="817">
      <x:c r="A817" s="115"/>
      <x:c r="B817" s="115"/>
      <x:c r="C817" s="115"/>
      <x:c r="D817" s="118"/>
      <x:c r="E817" s="118"/>
      <x:c r="F817" s="118"/>
      <x:c r="G817" s="118"/>
      <x:c r="H817" s="118"/>
      <x:c r="I817" s="118"/>
      <x:c r="J817" s="118"/>
      <x:c r="K817" s="118"/>
      <x:c r="L817" s="118"/>
      <x:c r="M817" s="118"/>
      <x:c r="N817" s="118"/>
      <x:c r="O817" s="118"/>
      <x:c r="P817" s="118"/>
      <x:c r="Q817" s="118"/>
      <x:c r="R817" s="118"/>
      <x:c r="S817" s="118"/>
      <x:c r="T817" s="118"/>
      <x:c r="U817" s="118"/>
      <x:c r="V817" s="118"/>
      <x:c r="W817" s="118"/>
      <x:c r="X817" s="118"/>
      <x:c r="Y817" s="118"/>
      <x:c r="Z817" s="118"/>
      <x:c r="AA817" s="118"/>
      <x:c r="AB817" s="118"/>
      <x:c r="AC817" s="118"/>
      <x:c r="AD817" s="118"/>
      <x:c r="AE817" s="118"/>
      <x:c r="AF817" s="118"/>
      <x:c r="AG817" s="118"/>
      <x:c r="AH817" s="118"/>
      <x:c r="AI817" s="118"/>
      <x:c r="AJ817" s="118"/>
      <x:c r="AK817" s="118"/>
      <x:c r="AL817" s="118"/>
      <x:c r="AM817" s="118"/>
      <x:c r="AN817" s="118"/>
      <x:c r="AO817" s="118"/>
      <x:c r="AP817" s="115"/>
      <x:c r="AQ817" s="49" t="str">
        <x:f>IF(A817="","",COUNT(BI817:INDEX(BI817:CR817,1,'Настройки'!$B$3)))</x:f>
      </x:c>
      <x:c r="AR817" s="49" t="str">
        <x:f>IF(A817="","",SUM(BI817:INDEX(BI817:CR817,1,'Настройки'!$B$3)))</x:f>
      </x:c>
      <x:c r="AS817" s="58" t="str">
        <x:f>IF(A817="","",IF('Настройки'!$B$4="Стоимость потребления",AR817*D817,IF('Настройки'!$B$4="Количество",AR817,E817)))</x:f>
      </x:c>
      <x:c r="AT817" s="61" t="str">
        <x:f>IF(OR(A817="",AS817&lt;0,SUM($AS$2:$AS$1001)&lt;=0),"",AS817/SUM($AS$2:$AS$1001))</x:f>
      </x:c>
      <x:c r="AU817" s="61" t="str">
        <x:f>IF(OR(A817="",AS817&lt;0,SUM($AS$2:$AS$1001)&lt;=0),"",SUMIFS($AS$2:$AS$1001,$AS$2:$AS$1001,"&gt;"&amp;AS817)/SUM($AS$2:$AS$1001))</x:f>
      </x:c>
      <x:c r="AV817" s="61" t="str">
        <x:f>IF(OR(A817="",AS817&lt;0,SUM($AS$2:$AS$1001)&lt;=0),"",SUMIFS($AS$2:$AS$1001,$AS$2:$AS$1001,"&gt;="&amp;AS817)/SUM($AS$2:$AS$1001))</x:f>
      </x:c>
      <x:c r="AW817" s="49" t="str">
        <x:f>IF(A817="","",IF(SUM($AS$2:$AS$1001)&lt;=0,"Не определён",IF(AS817&lt;0,"Исключение",IF(AU817&lt;'Настройки'!$B$5,"A",IF(AU817&lt;'Настройки'!$B$6,"B","C")))))</x:f>
      </x:c>
      <x:c r="AX817" s="58" t="str">
        <x:f>IF(A817="","",IF(AQ817=0,"",AVERAGE(BI817:INDEX(BI817:CR817,1,'Настройки'!$B$3))))</x:f>
      </x:c>
      <x:c r="AY817" s="58" t="str">
        <x:f>IF(OR(A817="",AQ817=0),"",STDEVP(BI817:INDEX(BI817:CR817,1,'Настройки'!$B$3)))</x:f>
      </x:c>
      <x:c r="AZ817" s="61" t="str">
        <x:f>IF(OR(A817="",AQ817&lt;'Настройки'!$B$12,AX817&lt;=0,AND('Настройки'!$B$10="Блокировать",COUNTIF(F817:INDEX(F817:AO817,1,'Настройки'!$B$3),"&lt;0")&gt;0)),"",AY817/ABS(AX817))</x:f>
      </x:c>
      <x:c r="BA817" s="49" t="str">
        <x:f>IF(A817="","",IF(AND('Настройки'!$B$10="Блокировать",COUNTIF(F817:INDEX(F817:AO817,1,'Настройки'!$B$3),"&lt;0")&gt;0),"Не определён",IF(AQ817&lt;'Настройки'!$B$12,"Не определён",IF(AX817=0,"Нет спроса",IF(AX817&lt;0,"Не определён",IF(AZ817&lt;='Настройки'!$B$7,"X",IF(AZ817&lt;='Настройки'!$B$8,"Y","Z")))))))</x:f>
      </x:c>
      <x:c r="BB817" s="49" t="str">
        <x:f>IF(OR(A817="",LEN(AW817)&lt;&gt;1,LEN(BA817)&lt;&gt;1),"",AW817&amp;BA817)</x:f>
      </x:c>
      <x:c r="BC817" s="61" t="str">
        <x:f>IF(OR(A817="",AQ817=0),"",(COUNT(BI817:INDEX(BI817:CR817,1,'Настройки'!$B$3))-COUNT(CS817:INDEX(CS817:EB817,1,'Настройки'!$B$3)))/AQ817)</x:f>
      </x:c>
      <x:c r="BD817" s="64" t="str">
        <x:f>IF(OR(A817="",COUNT(CS817:INDEX(CS817:EB817,1,'Настройки'!$B$3))=0),"",AQ817/COUNT(CS817:INDEX(CS817:EB817,1,'Настройки'!$B$3)))</x:f>
      </x:c>
      <x:c r="BE817" s="64" t="str">
        <x:f>IF(OR(A817="",COUNT(CS817:INDEX(CS817:EB817,1,'Настройки'!$B$3))=0),"",IF(AVERAGE(CS817:INDEX(CS817:EB817,1,'Настройки'!$B$3))=0,"",(STDEVP(CS817:INDEX(CS817:EB817,1,'Настройки'!$B$3))/ABS(AVERAGE(CS817:INDEX(CS817:EB817,1,'Настройки'!$B$3))))^2))</x:f>
      </x:c>
      <x:c r="BF817" s="49" t="str">
        <x:f>IF(A817="","",IF(AQ817&lt;3,"Недостаточно",IF(AQ817&lt;6,"Предварительный","Обычный")))</x:f>
      </x:c>
      <x:c r="BG817" s="49" t="str">
        <x:f>IF(A817="","",IF(COUNTIF(F817:INDEX(F817:AO817,1,'Настройки'!$B$3),"&lt;0")&gt;0,IF('Настройки'!$B$10="Блокировать","Отрицательный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"),"")&amp;IF(AQ817&lt;3,"Недостаточно истории. ",IF(AQ817&lt;6,"Предварительная классификация. ",""))&amp;IF(AX817=0,"Нет спроса за горизонт. ","")&amp;IF(AZ817&gt;'Настройки'!$B$11,"Экстремальная вариативность. ",""))</x:f>
      </x:c>
      <x:c r="BH817" s="49" t="str">
        <x:f>IF(A817="","",IFERROR(VLOOKUP(BB817,'Настройки'!$D$3:$E$11,2,FALSE),"Сначала проверьте исходные данные и историю спроса.")&amp;" Уточните срок поставки, MOQ и критичность.")</x:f>
      </x:c>
      <x:c r="BI817" s="50" t="str">
        <x:f>IF(1&gt;'Настройки'!$B$3,"",IF(ISBLANK(F817),IF('Настройки'!$B$9="Нулевой спрос",0,""),IF(F817&lt;0,IF('Настройки'!$B$10="Исключить","",IF('Настройки'!$B$10="Абсолютные значения",ABS(F817),F817)),F817)))</x:f>
      </x:c>
      <x:c r="BJ817" s="50" t="str">
        <x:f>IF(2&gt;'Настройки'!$B$3,"",IF(ISBLANK(G817),IF('Настройки'!$B$9="Нулевой спрос",0,""),IF(G817&lt;0,IF('Настройки'!$B$10="Исключить","",IF('Настройки'!$B$10="Абсолютные значения",ABS(G817),G817)),G817)))</x:f>
      </x:c>
      <x:c r="BK817" s="50" t="str">
        <x:f>IF(3&gt;'Настройки'!$B$3,"",IF(ISBLANK(H817),IF('Настройки'!$B$9="Нулевой спрос",0,""),IF(H817&lt;0,IF('Настройки'!$B$10="Исключить","",IF('Настройки'!$B$10="Абсолютные значения",ABS(H817),H817)),H817)))</x:f>
      </x:c>
      <x:c r="BL817" s="50" t="str">
        <x:f>IF(4&gt;'Настройки'!$B$3,"",IF(ISBLANK(I817),IF('Настройки'!$B$9="Нулевой спрос",0,""),IF(I817&lt;0,IF('Настройки'!$B$10="Исключить","",IF('Настройки'!$B$10="Абсолютные значения",ABS(I817),I817)),I817)))</x:f>
      </x:c>
      <x:c r="BM817" s="50" t="str">
        <x:f>IF(5&gt;'Настройки'!$B$3,"",IF(ISBLANK(J817),IF('Настройки'!$B$9="Нулевой спрос",0,""),IF(J817&lt;0,IF('Настройки'!$B$10="Исключить","",IF('Настройки'!$B$10="Абсолютные значения",ABS(J817),J817)),J817)))</x:f>
      </x:c>
      <x:c r="BN817" s="50" t="str">
        <x:f>IF(6&gt;'Настройки'!$B$3,"",IF(ISBLANK(K817),IF('Настройки'!$B$9="Нулевой спрос",0,""),IF(K817&lt;0,IF('Настройки'!$B$10="Исключить","",IF('Настройки'!$B$10="Абсолютные значения",ABS(K817),K817)),K817)))</x:f>
      </x:c>
      <x:c r="BO817" s="50" t="str">
        <x:f>IF(7&gt;'Настройки'!$B$3,"",IF(ISBLANK(L817),IF('Настройки'!$B$9="Нулевой спрос",0,""),IF(L817&lt;0,IF('Настройки'!$B$10="Исключить","",IF('Настройки'!$B$10="Абсолютные значения",ABS(L817),L817)),L817)))</x:f>
      </x:c>
      <x:c r="BP817" s="50" t="str">
        <x:f>IF(8&gt;'Настройки'!$B$3,"",IF(ISBLANK(M817),IF('Настройки'!$B$9="Нулевой спрос",0,""),IF(M817&lt;0,IF('Настройки'!$B$10="Исключить","",IF('Настройки'!$B$10="Абсолютные значения",ABS(M817),M817)),M817)))</x:f>
      </x:c>
      <x:c r="BQ817" s="50" t="str">
        <x:f>IF(9&gt;'Настройки'!$B$3,"",IF(ISBLANK(N817),IF('Настройки'!$B$9="Нулевой спрос",0,""),IF(N817&lt;0,IF('Настройки'!$B$10="Исключить","",IF('Настройки'!$B$10="Абсолютные значения",ABS(N817),N817)),N817)))</x:f>
      </x:c>
      <x:c r="BR817" s="50" t="str">
        <x:f>IF(10&gt;'Настройки'!$B$3,"",IF(ISBLANK(O817),IF('Настройки'!$B$9="Нулевой спрос",0,""),IF(O817&lt;0,IF('Настройки'!$B$10="Исключить","",IF('Настройки'!$B$10="Абсолютные значения",ABS(O817),O817)),O817)))</x:f>
      </x:c>
      <x:c r="BS817" s="50" t="str">
        <x:f>IF(11&gt;'Настройки'!$B$3,"",IF(ISBLANK(P817),IF('Настройки'!$B$9="Нулевой спрос",0,""),IF(P817&lt;0,IF('Настройки'!$B$10="Исключить","",IF('Настройки'!$B$10="Абсолютные значения",ABS(P817),P817)),P817)))</x:f>
      </x:c>
      <x:c r="BT817" s="50" t="str">
        <x:f>IF(12&gt;'Настройки'!$B$3,"",IF(ISBLANK(Q817),IF('Настройки'!$B$9="Нулевой спрос",0,""),IF(Q817&lt;0,IF('Настройки'!$B$10="Исключить","",IF('Настройки'!$B$10="Абсолютные значения",ABS(Q817),Q817)),Q817)))</x:f>
      </x:c>
      <x:c r="BU817" s="50" t="str">
        <x:f>IF(13&gt;'Настройки'!$B$3,"",IF(ISBLANK(R817),IF('Настройки'!$B$9="Нулевой спрос",0,""),IF(R817&lt;0,IF('Настройки'!$B$10="Исключить","",IF('Настройки'!$B$10="Абсолютные значения",ABS(R817),R817)),R817)))</x:f>
      </x:c>
      <x:c r="BV817" s="50" t="str">
        <x:f>IF(14&gt;'Настройки'!$B$3,"",IF(ISBLANK(S817),IF('Настройки'!$B$9="Нулевой спрос",0,""),IF(S817&lt;0,IF('Настройки'!$B$10="Исключить","",IF('Настройки'!$B$10="Абсолютные значения",ABS(S817),S817)),S817)))</x:f>
      </x:c>
      <x:c r="BW817" s="50" t="str">
        <x:f>IF(15&gt;'Настройки'!$B$3,"",IF(ISBLANK(T817),IF('Настройки'!$B$9="Нулевой спрос",0,""),IF(T817&lt;0,IF('Настройки'!$B$10="Исключить","",IF('Настройки'!$B$10="Абсолютные значения",ABS(T817),T817)),T817)))</x:f>
      </x:c>
      <x:c r="BX817" s="50" t="str">
        <x:f>IF(16&gt;'Настройки'!$B$3,"",IF(ISBLANK(U817),IF('Настройки'!$B$9="Нулевой спрос",0,""),IF(U817&lt;0,IF('Настройки'!$B$10="Исключить","",IF('Настройки'!$B$10="Абсолютные значения",ABS(U817),U817)),U817)))</x:f>
      </x:c>
      <x:c r="BY817" s="50" t="str">
        <x:f>IF(17&gt;'Настройки'!$B$3,"",IF(ISBLANK(V817),IF('Настройки'!$B$9="Нулевой спрос",0,""),IF(V817&lt;0,IF('Настройки'!$B$10="Исключить","",IF('Настройки'!$B$10="Абсолютные значения",ABS(V817),V817)),V817)))</x:f>
      </x:c>
      <x:c r="BZ817" s="50" t="str">
        <x:f>IF(18&gt;'Настройки'!$B$3,"",IF(ISBLANK(W817),IF('Настройки'!$B$9="Нулевой спрос",0,""),IF(W817&lt;0,IF('Настройки'!$B$10="Исключить","",IF('Настройки'!$B$10="Абсолютные значения",ABS(W817),W817)),W817)))</x:f>
      </x:c>
      <x:c r="CA817" s="50" t="str">
        <x:f>IF(19&gt;'Настройки'!$B$3,"",IF(ISBLANK(X817),IF('Настройки'!$B$9="Нулевой спрос",0,""),IF(X817&lt;0,IF('Настройки'!$B$10="Исключить","",IF('Настройки'!$B$10="Абсолютные значения",ABS(X817),X817)),X817)))</x:f>
      </x:c>
      <x:c r="CB817" s="50" t="str">
        <x:f>IF(20&gt;'Настройки'!$B$3,"",IF(ISBLANK(Y817),IF('Настройки'!$B$9="Нулевой спрос",0,""),IF(Y817&lt;0,IF('Настройки'!$B$10="Исключить","",IF('Настройки'!$B$10="Абсолютные значения",ABS(Y817),Y817)),Y817)))</x:f>
      </x:c>
      <x:c r="CC817" s="50" t="str">
        <x:f>IF(21&gt;'Настройки'!$B$3,"",IF(ISBLANK(Z817),IF('Настройки'!$B$9="Нулевой спрос",0,""),IF(Z817&lt;0,IF('Настройки'!$B$10="Исключить","",IF('Настройки'!$B$10="Абсолютные значения",ABS(Z817),Z817)),Z817)))</x:f>
      </x:c>
      <x:c r="CD817" s="50" t="str">
        <x:f>IF(22&gt;'Настройки'!$B$3,"",IF(ISBLANK(AA817),IF('Настройки'!$B$9="Нулевой спрос",0,""),IF(AA817&lt;0,IF('Настройки'!$B$10="Исключить","",IF('Настройки'!$B$10="Абсолютные значения",ABS(AA817),AA817)),AA817)))</x:f>
      </x:c>
      <x:c r="CE817" s="50" t="str">
        <x:f>IF(23&gt;'Настройки'!$B$3,"",IF(ISBLANK(AB817),IF('Настройки'!$B$9="Нулевой спрос",0,""),IF(AB817&lt;0,IF('Настройки'!$B$10="Исключить","",IF('Настройки'!$B$10="Абсолютные значения",ABS(AB817),AB817)),AB817)))</x:f>
      </x:c>
      <x:c r="CF817" s="50" t="str">
        <x:f>IF(24&gt;'Настройки'!$B$3,"",IF(ISBLANK(AC817),IF('Настройки'!$B$9="Нулевой спрос",0,""),IF(AC817&lt;0,IF('Настройки'!$B$10="Исключить","",IF('Настройки'!$B$10="Абсолютные значения",ABS(AC817),AC817)),AC817)))</x:f>
      </x:c>
      <x:c r="CG817" s="50" t="str">
        <x:f>IF(25&gt;'Настройки'!$B$3,"",IF(ISBLANK(AD817),IF('Настройки'!$B$9="Нулевой спрос",0,""),IF(AD817&lt;0,IF('Настройки'!$B$10="Исключить","",IF('Настройки'!$B$10="Абсолютные значения",ABS(AD817),AD817)),AD817)))</x:f>
      </x:c>
      <x:c r="CH817" s="50" t="str">
        <x:f>IF(26&gt;'Настройки'!$B$3,"",IF(ISBLANK(AE817),IF('Настройки'!$B$9="Нулевой спрос",0,""),IF(AE817&lt;0,IF('Настройки'!$B$10="Исключить","",IF('Настройки'!$B$10="Абсолютные значения",ABS(AE817),AE817)),AE817)))</x:f>
      </x:c>
      <x:c r="CI817" s="50" t="str">
        <x:f>IF(27&gt;'Настройки'!$B$3,"",IF(ISBLANK(AF817),IF('Настройки'!$B$9="Нулевой спрос",0,""),IF(AF817&lt;0,IF('Настройки'!$B$10="Исключить","",IF('Настройки'!$B$10="Абсолютные значения",ABS(AF817),AF817)),AF817)))</x:f>
      </x:c>
      <x:c r="CJ817" s="50" t="str">
        <x:f>IF(28&gt;'Настройки'!$B$3,"",IF(ISBLANK(AG817),IF('Настройки'!$B$9="Нулевой спрос",0,""),IF(AG817&lt;0,IF('Настройки'!$B$10="Исключить","",IF('Настройки'!$B$10="Абсолютные значения",ABS(AG817),AG817)),AG817)))</x:f>
      </x:c>
      <x:c r="CK817" s="50" t="str">
        <x:f>IF(29&gt;'Настройки'!$B$3,"",IF(ISBLANK(AH817),IF('Настройки'!$B$9="Нулевой спрос",0,""),IF(AH817&lt;0,IF('Настройки'!$B$10="Исключить","",IF('Настройки'!$B$10="Абсолютные значения",ABS(AH817),AH817)),AH817)))</x:f>
      </x:c>
      <x:c r="CL817" s="50" t="str">
        <x:f>IF(30&gt;'Настройки'!$B$3,"",IF(ISBLANK(AI817),IF('Настройки'!$B$9="Нулевой спрос",0,""),IF(AI817&lt;0,IF('Настройки'!$B$10="Исключить","",IF('Настройки'!$B$10="Абсолютные значения",ABS(AI817),AI817)),AI817)))</x:f>
      </x:c>
      <x:c r="CM817" s="50" t="str">
        <x:f>IF(31&gt;'Настройки'!$B$3,"",IF(ISBLANK(AJ817),IF('Настройки'!$B$9="Нулевой спрос",0,""),IF(AJ817&lt;0,IF('Настройки'!$B$10="Исключить","",IF('Настройки'!$B$10="Абсолютные значения",ABS(AJ817),AJ817)),AJ817)))</x:f>
      </x:c>
      <x:c r="CN817" s="50" t="str">
        <x:f>IF(32&gt;'Настройки'!$B$3,"",IF(ISBLANK(AK817),IF('Настройки'!$B$9="Нулевой спрос",0,""),IF(AK817&lt;0,IF('Настройки'!$B$10="Исключить","",IF('Настройки'!$B$10="Абсолютные значения",ABS(AK817),AK817)),AK817)))</x:f>
      </x:c>
      <x:c r="CO817" s="50" t="str">
        <x:f>IF(33&gt;'Настройки'!$B$3,"",IF(ISBLANK(AL817),IF('Настройки'!$B$9="Нулевой спрос",0,""),IF(AL817&lt;0,IF('Настройки'!$B$10="Исключить","",IF('Настройки'!$B$10="Абсолютные значения",ABS(AL817),AL817)),AL817)))</x:f>
      </x:c>
      <x:c r="CP817" s="50" t="str">
        <x:f>IF(34&gt;'Настройки'!$B$3,"",IF(ISBLANK(AM817),IF('Настройки'!$B$9="Нулевой спрос",0,""),IF(AM817&lt;0,IF('Настройки'!$B$10="Исключить","",IF('Настройки'!$B$10="Абсолютные значения",ABS(AM817),AM817)),AM817)))</x:f>
      </x:c>
      <x:c r="CQ817" s="50" t="str">
        <x:f>IF(35&gt;'Настройки'!$B$3,"",IF(ISBLANK(AN817),IF('Настройки'!$B$9="Нулевой спрос",0,""),IF(AN817&lt;0,IF('Настройки'!$B$10="Исключить","",IF('Настройки'!$B$10="Абсолютные значения",ABS(AN817),AN817)),AN817)))</x:f>
      </x:c>
      <x:c r="CR817" s="50" t="str">
        <x:f>IF(36&gt;'Настройки'!$B$3,"",IF(ISBLANK(AO817),IF('Настройки'!$B$9="Нулевой спрос",0,""),IF(AO817&lt;0,IF('Настройки'!$B$10="Исключить","",IF('Настройки'!$B$10="Абсолютные значения",ABS(AO817),AO817)),AO817)))</x:f>
      </x:c>
      <x:c r="CS817" s="50" t="str">
        <x:f>IF(OR(1&gt;'Настройки'!$B$3,ISBLANK(BI817),BI817=0),"",BI817)</x:f>
      </x:c>
      <x:c r="CT817" s="50" t="str">
        <x:f>IF(OR(2&gt;'Настройки'!$B$3,ISBLANK(BJ817),BJ817=0),"",BJ817)</x:f>
      </x:c>
      <x:c r="CU817" s="50" t="str">
        <x:f>IF(OR(3&gt;'Настройки'!$B$3,ISBLANK(BK817),BK817=0),"",BK817)</x:f>
      </x:c>
      <x:c r="CV817" s="50" t="str">
        <x:f>IF(OR(4&gt;'Настройки'!$B$3,ISBLANK(BL817),BL817=0),"",BL817)</x:f>
      </x:c>
      <x:c r="CW817" s="50" t="str">
        <x:f>IF(OR(5&gt;'Настройки'!$B$3,ISBLANK(BM817),BM817=0),"",BM817)</x:f>
      </x:c>
      <x:c r="CX817" s="50" t="str">
        <x:f>IF(OR(6&gt;'Настройки'!$B$3,ISBLANK(BN817),BN817=0),"",BN817)</x:f>
      </x:c>
      <x:c r="CY817" s="50" t="str">
        <x:f>IF(OR(7&gt;'Настройки'!$B$3,ISBLANK(BO817),BO817=0),"",BO817)</x:f>
      </x:c>
      <x:c r="CZ817" s="50" t="str">
        <x:f>IF(OR(8&gt;'Настройки'!$B$3,ISBLANK(BP817),BP817=0),"",BP817)</x:f>
      </x:c>
      <x:c r="DA817" s="50" t="str">
        <x:f>IF(OR(9&gt;'Настройки'!$B$3,ISBLANK(BQ817),BQ817=0),"",BQ817)</x:f>
      </x:c>
      <x:c r="DB817" s="50" t="str">
        <x:f>IF(OR(10&gt;'Настройки'!$B$3,ISBLANK(BR817),BR817=0),"",BR817)</x:f>
      </x:c>
      <x:c r="DC817" s="50" t="str">
        <x:f>IF(OR(11&gt;'Настройки'!$B$3,ISBLANK(BS817),BS817=0),"",BS817)</x:f>
      </x:c>
      <x:c r="DD817" s="50" t="str">
        <x:f>IF(OR(12&gt;'Настройки'!$B$3,ISBLANK(BT817),BT817=0),"",BT817)</x:f>
      </x:c>
      <x:c r="DE817" s="50" t="str">
        <x:f>IF(OR(13&gt;'Настройки'!$B$3,ISBLANK(BU817),BU817=0),"",BU817)</x:f>
      </x:c>
      <x:c r="DF817" s="50" t="str">
        <x:f>IF(OR(14&gt;'Настройки'!$B$3,ISBLANK(BV817),BV817=0),"",BV817)</x:f>
      </x:c>
      <x:c r="DG817" s="50" t="str">
        <x:f>IF(OR(15&gt;'Настройки'!$B$3,ISBLANK(BW817),BW817=0),"",BW817)</x:f>
      </x:c>
      <x:c r="DH817" s="50" t="str">
        <x:f>IF(OR(16&gt;'Настройки'!$B$3,ISBLANK(BX817),BX817=0),"",BX817)</x:f>
      </x:c>
      <x:c r="DI817" s="50" t="str">
        <x:f>IF(OR(17&gt;'Настройки'!$B$3,ISBLANK(BY817),BY817=0),"",BY817)</x:f>
      </x:c>
      <x:c r="DJ817" s="50" t="str">
        <x:f>IF(OR(18&gt;'Настройки'!$B$3,ISBLANK(BZ817),BZ817=0),"",BZ817)</x:f>
      </x:c>
      <x:c r="DK817" s="50" t="str">
        <x:f>IF(OR(19&gt;'Настройки'!$B$3,ISBLANK(CA817),CA817=0),"",CA817)</x:f>
      </x:c>
      <x:c r="DL817" s="50" t="str">
        <x:f>IF(OR(20&gt;'Настройки'!$B$3,ISBLANK(CB817),CB817=0),"",CB817)</x:f>
      </x:c>
      <x:c r="DM817" s="50" t="str">
        <x:f>IF(OR(21&gt;'Настройки'!$B$3,ISBLANK(CC817),CC817=0),"",CC817)</x:f>
      </x:c>
      <x:c r="DN817" s="50" t="str">
        <x:f>IF(OR(22&gt;'Настройки'!$B$3,ISBLANK(CD817),CD817=0),"",CD817)</x:f>
      </x:c>
      <x:c r="DO817" s="50" t="str">
        <x:f>IF(OR(23&gt;'Настройки'!$B$3,ISBLANK(CE817),CE817=0),"",CE817)</x:f>
      </x:c>
      <x:c r="DP817" s="50" t="str">
        <x:f>IF(OR(24&gt;'Настройки'!$B$3,ISBLANK(CF817),CF817=0),"",CF817)</x:f>
      </x:c>
      <x:c r="DQ817" s="50" t="str">
        <x:f>IF(OR(25&gt;'Настройки'!$B$3,ISBLANK(CG817),CG817=0),"",CG817)</x:f>
      </x:c>
      <x:c r="DR817" s="50" t="str">
        <x:f>IF(OR(26&gt;'Настройки'!$B$3,ISBLANK(CH817),CH817=0),"",CH817)</x:f>
      </x:c>
      <x:c r="DS817" s="50" t="str">
        <x:f>IF(OR(27&gt;'Настройки'!$B$3,ISBLANK(CI817),CI817=0),"",CI817)</x:f>
      </x:c>
      <x:c r="DT817" s="50" t="str">
        <x:f>IF(OR(28&gt;'Настройки'!$B$3,ISBLANK(CJ817),CJ817=0),"",CJ817)</x:f>
      </x:c>
      <x:c r="DU817" s="50" t="str">
        <x:f>IF(OR(29&gt;'Настройки'!$B$3,ISBLANK(CK817),CK817=0),"",CK817)</x:f>
      </x:c>
      <x:c r="DV817" s="50" t="str">
        <x:f>IF(OR(30&gt;'Настройки'!$B$3,ISBLANK(CL817),CL817=0),"",CL817)</x:f>
      </x:c>
      <x:c r="DW817" s="50" t="str">
        <x:f>IF(OR(31&gt;'Настройки'!$B$3,ISBLANK(CM817),CM817=0),"",CM817)</x:f>
      </x:c>
      <x:c r="DX817" s="50" t="str">
        <x:f>IF(OR(32&gt;'Настройки'!$B$3,ISBLANK(CN817),CN817=0),"",CN817)</x:f>
      </x:c>
      <x:c r="DY817" s="50" t="str">
        <x:f>IF(OR(33&gt;'Настройки'!$B$3,ISBLANK(CO817),CO817=0),"",CO817)</x:f>
      </x:c>
      <x:c r="DZ817" s="50" t="str">
        <x:f>IF(OR(34&gt;'Настройки'!$B$3,ISBLANK(CP817),CP817=0),"",CP817)</x:f>
      </x:c>
      <x:c r="EA817" s="50" t="str">
        <x:f>IF(OR(35&gt;'Настройки'!$B$3,ISBLANK(CQ817),CQ817=0),"",CQ817)</x:f>
      </x:c>
      <x:c r="EB817" s="50" t="str">
        <x:f>IF(OR(36&gt;'Настройки'!$B$3,ISBLANK(CR817),CR817=0),"",CR817)</x:f>
      </x:c>
      <x:c r="EC817" s="50" t="str">
        <x:f>IF(A817="","",IF(OR(BB817="AZ",BB817="BZ"),10000+ROW(),IF(AZ817&gt;'Настройки'!$B$11,20000+ROW(),IF(BF817&lt;&gt;"Обычный",30000+ROW(),IF(AX817&lt;=0,40000+ROW(),"")))))</x:f>
      </x:c>
      <x:c r="ED817" s="50" t="str">
        <x:f>IF(EC817="","",COUNTIFS($EC$2:$EC$1001,"&gt;0",$EC$2:$EC$1001,"&lt;"&amp;EC817)+1)</x:f>
      </x:c>
    </x:row>
    <x:row r="818">
      <x:c r="A818" s="115"/>
      <x:c r="B818" s="115"/>
      <x:c r="C818" s="115"/>
      <x:c r="D818" s="118"/>
      <x:c r="E818" s="118"/>
      <x:c r="F818" s="118"/>
      <x:c r="G818" s="118"/>
      <x:c r="H818" s="118"/>
      <x:c r="I818" s="118"/>
      <x:c r="J818" s="118"/>
      <x:c r="K818" s="118"/>
      <x:c r="L818" s="118"/>
      <x:c r="M818" s="118"/>
      <x:c r="N818" s="118"/>
      <x:c r="O818" s="118"/>
      <x:c r="P818" s="118"/>
      <x:c r="Q818" s="118"/>
      <x:c r="R818" s="118"/>
      <x:c r="S818" s="118"/>
      <x:c r="T818" s="118"/>
      <x:c r="U818" s="118"/>
      <x:c r="V818" s="118"/>
      <x:c r="W818" s="118"/>
      <x:c r="X818" s="118"/>
      <x:c r="Y818" s="118"/>
      <x:c r="Z818" s="118"/>
      <x:c r="AA818" s="118"/>
      <x:c r="AB818" s="118"/>
      <x:c r="AC818" s="118"/>
      <x:c r="AD818" s="118"/>
      <x:c r="AE818" s="118"/>
      <x:c r="AF818" s="118"/>
      <x:c r="AG818" s="118"/>
      <x:c r="AH818" s="118"/>
      <x:c r="AI818" s="118"/>
      <x:c r="AJ818" s="118"/>
      <x:c r="AK818" s="118"/>
      <x:c r="AL818" s="118"/>
      <x:c r="AM818" s="118"/>
      <x:c r="AN818" s="118"/>
      <x:c r="AO818" s="118"/>
      <x:c r="AP818" s="115"/>
      <x:c r="AQ818" s="49" t="str">
        <x:f>IF(A818="","",COUNT(BI818:INDEX(BI818:CR818,1,'Настройки'!$B$3)))</x:f>
      </x:c>
      <x:c r="AR818" s="49" t="str">
        <x:f>IF(A818="","",SUM(BI818:INDEX(BI818:CR818,1,'Настройки'!$B$3)))</x:f>
      </x:c>
      <x:c r="AS818" s="58" t="str">
        <x:f>IF(A818="","",IF('Настройки'!$B$4="Стоимость потребления",AR818*D818,IF('Настройки'!$B$4="Количество",AR818,E818)))</x:f>
      </x:c>
      <x:c r="AT818" s="61" t="str">
        <x:f>IF(OR(A818="",AS818&lt;0,SUM($AS$2:$AS$1001)&lt;=0),"",AS818/SUM($AS$2:$AS$1001))</x:f>
      </x:c>
      <x:c r="AU818" s="61" t="str">
        <x:f>IF(OR(A818="",AS818&lt;0,SUM($AS$2:$AS$1001)&lt;=0),"",SUMIFS($AS$2:$AS$1001,$AS$2:$AS$1001,"&gt;"&amp;AS818)/SUM($AS$2:$AS$1001))</x:f>
      </x:c>
      <x:c r="AV818" s="61" t="str">
        <x:f>IF(OR(A818="",AS818&lt;0,SUM($AS$2:$AS$1001)&lt;=0),"",SUMIFS($AS$2:$AS$1001,$AS$2:$AS$1001,"&gt;="&amp;AS818)/SUM($AS$2:$AS$1001))</x:f>
      </x:c>
      <x:c r="AW818" s="49" t="str">
        <x:f>IF(A818="","",IF(SUM($AS$2:$AS$1001)&lt;=0,"Не определён",IF(AS818&lt;0,"Исключение",IF(AU818&lt;'Настройки'!$B$5,"A",IF(AU818&lt;'Настройки'!$B$6,"B","C")))))</x:f>
      </x:c>
      <x:c r="AX818" s="58" t="str">
        <x:f>IF(A818="","",IF(AQ818=0,"",AVERAGE(BI818:INDEX(BI818:CR818,1,'Настройки'!$B$3))))</x:f>
      </x:c>
      <x:c r="AY818" s="58" t="str">
        <x:f>IF(OR(A818="",AQ818=0),"",STDEVP(BI818:INDEX(BI818:CR818,1,'Настройки'!$B$3)))</x:f>
      </x:c>
      <x:c r="AZ818" s="61" t="str">
        <x:f>IF(OR(A818="",AQ818&lt;'Настройки'!$B$12,AX818&lt;=0,AND('Настройки'!$B$10="Блокировать",COUNTIF(F818:INDEX(F818:AO818,1,'Настройки'!$B$3),"&lt;0")&gt;0)),"",AY818/ABS(AX818))</x:f>
      </x:c>
      <x:c r="BA818" s="49" t="str">
        <x:f>IF(A818="","",IF(AND('Настройки'!$B$10="Блокировать",COUNTIF(F818:INDEX(F818:AO818,1,'Настройки'!$B$3),"&lt;0")&gt;0),"Не определён",IF(AQ818&lt;'Настройки'!$B$12,"Не определён",IF(AX818=0,"Нет спроса",IF(AX818&lt;0,"Не определён",IF(AZ818&lt;='Настройки'!$B$7,"X",IF(AZ818&lt;='Настройки'!$B$8,"Y","Z")))))))</x:f>
      </x:c>
      <x:c r="BB818" s="49" t="str">
        <x:f>IF(OR(A818="",LEN(AW818)&lt;&gt;1,LEN(BA818)&lt;&gt;1),"",AW818&amp;BA818)</x:f>
      </x:c>
      <x:c r="BC818" s="61" t="str">
        <x:f>IF(OR(A818="",AQ818=0),"",(COUNT(BI818:INDEX(BI818:CR818,1,'Настройки'!$B$3))-COUNT(CS818:INDEX(CS818:EB818,1,'Настройки'!$B$3)))/AQ818)</x:f>
      </x:c>
      <x:c r="BD818" s="64" t="str">
        <x:f>IF(OR(A818="",COUNT(CS818:INDEX(CS818:EB818,1,'Настройки'!$B$3))=0),"",AQ818/COUNT(CS818:INDEX(CS818:EB818,1,'Настройки'!$B$3)))</x:f>
      </x:c>
      <x:c r="BE818" s="64" t="str">
        <x:f>IF(OR(A818="",COUNT(CS818:INDEX(CS818:EB818,1,'Настройки'!$B$3))=0),"",IF(AVERAGE(CS818:INDEX(CS818:EB818,1,'Настройки'!$B$3))=0,"",(STDEVP(CS818:INDEX(CS818:EB818,1,'Настройки'!$B$3))/ABS(AVERAGE(CS818:INDEX(CS818:EB818,1,'Настройки'!$B$3))))^2))</x:f>
      </x:c>
      <x:c r="BF818" s="49" t="str">
        <x:f>IF(A818="","",IF(AQ818&lt;3,"Недостаточно",IF(AQ818&lt;6,"Предварительный","Обычный")))</x:f>
      </x:c>
      <x:c r="BG818" s="49" t="str">
        <x:f>IF(A818="","",IF(COUNTIF(F818:INDEX(F818:AO818,1,'Настройки'!$B$3),"&lt;0")&gt;0,IF('Настройки'!$B$10="Блокировать","Отрицательный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"),"")&amp;IF(AQ818&lt;3,"Недостаточно истории. ",IF(AQ818&lt;6,"Предварительная классификация. ",""))&amp;IF(AX818=0,"Нет спроса за горизонт. ","")&amp;IF(AZ818&gt;'Настройки'!$B$11,"Экстремальная вариативность. ",""))</x:f>
      </x:c>
      <x:c r="BH818" s="49" t="str">
        <x:f>IF(A818="","",IFERROR(VLOOKUP(BB818,'Настройки'!$D$3:$E$11,2,FALSE),"Сначала проверьте исходные данные и историю спроса.")&amp;" Уточните срок поставки, MOQ и критичность.")</x:f>
      </x:c>
      <x:c r="BI818" s="50" t="str">
        <x:f>IF(1&gt;'Настройки'!$B$3,"",IF(ISBLANK(F818),IF('Настройки'!$B$9="Нулевой спрос",0,""),IF(F818&lt;0,IF('Настройки'!$B$10="Исключить","",IF('Настройки'!$B$10="Абсолютные значения",ABS(F818),F818)),F818)))</x:f>
      </x:c>
      <x:c r="BJ818" s="50" t="str">
        <x:f>IF(2&gt;'Настройки'!$B$3,"",IF(ISBLANK(G818),IF('Настройки'!$B$9="Нулевой спрос",0,""),IF(G818&lt;0,IF('Настройки'!$B$10="Исключить","",IF('Настройки'!$B$10="Абсолютные значения",ABS(G818),G818)),G818)))</x:f>
      </x:c>
      <x:c r="BK818" s="50" t="str">
        <x:f>IF(3&gt;'Настройки'!$B$3,"",IF(ISBLANK(H818),IF('Настройки'!$B$9="Нулевой спрос",0,""),IF(H818&lt;0,IF('Настройки'!$B$10="Исключить","",IF('Настройки'!$B$10="Абсолютные значения",ABS(H818),H818)),H818)))</x:f>
      </x:c>
      <x:c r="BL818" s="50" t="str">
        <x:f>IF(4&gt;'Настройки'!$B$3,"",IF(ISBLANK(I818),IF('Настройки'!$B$9="Нулевой спрос",0,""),IF(I818&lt;0,IF('Настройки'!$B$10="Исключить","",IF('Настройки'!$B$10="Абсолютные значения",ABS(I818),I818)),I818)))</x:f>
      </x:c>
      <x:c r="BM818" s="50" t="str">
        <x:f>IF(5&gt;'Настройки'!$B$3,"",IF(ISBLANK(J818),IF('Настройки'!$B$9="Нулевой спрос",0,""),IF(J818&lt;0,IF('Настройки'!$B$10="Исключить","",IF('Настройки'!$B$10="Абсолютные значения",ABS(J818),J818)),J818)))</x:f>
      </x:c>
      <x:c r="BN818" s="50" t="str">
        <x:f>IF(6&gt;'Настройки'!$B$3,"",IF(ISBLANK(K818),IF('Настройки'!$B$9="Нулевой спрос",0,""),IF(K818&lt;0,IF('Настройки'!$B$10="Исключить","",IF('Настройки'!$B$10="Абсолютные значения",ABS(K818),K818)),K818)))</x:f>
      </x:c>
      <x:c r="BO818" s="50" t="str">
        <x:f>IF(7&gt;'Настройки'!$B$3,"",IF(ISBLANK(L818),IF('Настройки'!$B$9="Нулевой спрос",0,""),IF(L818&lt;0,IF('Настройки'!$B$10="Исключить","",IF('Настройки'!$B$10="Абсолютные значения",ABS(L818),L818)),L818)))</x:f>
      </x:c>
      <x:c r="BP818" s="50" t="str">
        <x:f>IF(8&gt;'Настройки'!$B$3,"",IF(ISBLANK(M818),IF('Настройки'!$B$9="Нулевой спрос",0,""),IF(M818&lt;0,IF('Настройки'!$B$10="Исключить","",IF('Настройки'!$B$10="Абсолютные значения",ABS(M818),M818)),M818)))</x:f>
      </x:c>
      <x:c r="BQ818" s="50" t="str">
        <x:f>IF(9&gt;'Настройки'!$B$3,"",IF(ISBLANK(N818),IF('Настройки'!$B$9="Нулевой спрос",0,""),IF(N818&lt;0,IF('Настройки'!$B$10="Исключить","",IF('Настройки'!$B$10="Абсолютные значения",ABS(N818),N818)),N818)))</x:f>
      </x:c>
      <x:c r="BR818" s="50" t="str">
        <x:f>IF(10&gt;'Настройки'!$B$3,"",IF(ISBLANK(O818),IF('Настройки'!$B$9="Нулевой спрос",0,""),IF(O818&lt;0,IF('Настройки'!$B$10="Исключить","",IF('Настройки'!$B$10="Абсолютные значения",ABS(O818),O818)),O818)))</x:f>
      </x:c>
      <x:c r="BS818" s="50" t="str">
        <x:f>IF(11&gt;'Настройки'!$B$3,"",IF(ISBLANK(P818),IF('Настройки'!$B$9="Нулевой спрос",0,""),IF(P818&lt;0,IF('Настройки'!$B$10="Исключить","",IF('Настройки'!$B$10="Абсолютные значения",ABS(P818),P818)),P818)))</x:f>
      </x:c>
      <x:c r="BT818" s="50" t="str">
        <x:f>IF(12&gt;'Настройки'!$B$3,"",IF(ISBLANK(Q818),IF('Настройки'!$B$9="Нулевой спрос",0,""),IF(Q818&lt;0,IF('Настройки'!$B$10="Исключить","",IF('Настройки'!$B$10="Абсолютные значения",ABS(Q818),Q818)),Q818)))</x:f>
      </x:c>
      <x:c r="BU818" s="50" t="str">
        <x:f>IF(13&gt;'Настройки'!$B$3,"",IF(ISBLANK(R818),IF('Настройки'!$B$9="Нулевой спрос",0,""),IF(R818&lt;0,IF('Настройки'!$B$10="Исключить","",IF('Настройки'!$B$10="Абсолютные значения",ABS(R818),R818)),R818)))</x:f>
      </x:c>
      <x:c r="BV818" s="50" t="str">
        <x:f>IF(14&gt;'Настройки'!$B$3,"",IF(ISBLANK(S818),IF('Настройки'!$B$9="Нулевой спрос",0,""),IF(S818&lt;0,IF('Настройки'!$B$10="Исключить","",IF('Настройки'!$B$10="Абсолютные значения",ABS(S818),S818)),S818)))</x:f>
      </x:c>
      <x:c r="BW818" s="50" t="str">
        <x:f>IF(15&gt;'Настройки'!$B$3,"",IF(ISBLANK(T818),IF('Настройки'!$B$9="Нулевой спрос",0,""),IF(T818&lt;0,IF('Настройки'!$B$10="Исключить","",IF('Настройки'!$B$10="Абсолютные значения",ABS(T818),T818)),T818)))</x:f>
      </x:c>
      <x:c r="BX818" s="50" t="str">
        <x:f>IF(16&gt;'Настройки'!$B$3,"",IF(ISBLANK(U818),IF('Настройки'!$B$9="Нулевой спрос",0,""),IF(U818&lt;0,IF('Настройки'!$B$10="Исключить","",IF('Настройки'!$B$10="Абсолютные значения",ABS(U818),U818)),U818)))</x:f>
      </x:c>
      <x:c r="BY818" s="50" t="str">
        <x:f>IF(17&gt;'Настройки'!$B$3,"",IF(ISBLANK(V818),IF('Настройки'!$B$9="Нулевой спрос",0,""),IF(V818&lt;0,IF('Настройки'!$B$10="Исключить","",IF('Настройки'!$B$10="Абсолютные значения",ABS(V818),V818)),V818)))</x:f>
      </x:c>
      <x:c r="BZ818" s="50" t="str">
        <x:f>IF(18&gt;'Настройки'!$B$3,"",IF(ISBLANK(W818),IF('Настройки'!$B$9="Нулевой спрос",0,""),IF(W818&lt;0,IF('Настройки'!$B$10="Исключить","",IF('Настройки'!$B$10="Абсолютные значения",ABS(W818),W818)),W818)))</x:f>
      </x:c>
      <x:c r="CA818" s="50" t="str">
        <x:f>IF(19&gt;'Настройки'!$B$3,"",IF(ISBLANK(X818),IF('Настройки'!$B$9="Нулевой спрос",0,""),IF(X818&lt;0,IF('Настройки'!$B$10="Исключить","",IF('Настройки'!$B$10="Абсолютные значения",ABS(X818),X818)),X818)))</x:f>
      </x:c>
      <x:c r="CB818" s="50" t="str">
        <x:f>IF(20&gt;'Настройки'!$B$3,"",IF(ISBLANK(Y818),IF('Настройки'!$B$9="Нулевой спрос",0,""),IF(Y818&lt;0,IF('Настройки'!$B$10="Исключить","",IF('Настройки'!$B$10="Абсолютные значения",ABS(Y818),Y818)),Y818)))</x:f>
      </x:c>
      <x:c r="CC818" s="50" t="str">
        <x:f>IF(21&gt;'Настройки'!$B$3,"",IF(ISBLANK(Z818),IF('Настройки'!$B$9="Нулевой спрос",0,""),IF(Z818&lt;0,IF('Настройки'!$B$10="Исключить","",IF('Настройки'!$B$10="Абсолютные значения",ABS(Z818),Z818)),Z818)))</x:f>
      </x:c>
      <x:c r="CD818" s="50" t="str">
        <x:f>IF(22&gt;'Настройки'!$B$3,"",IF(ISBLANK(AA818),IF('Настройки'!$B$9="Нулевой спрос",0,""),IF(AA818&lt;0,IF('Настройки'!$B$10="Исключить","",IF('Настройки'!$B$10="Абсолютные значения",ABS(AA818),AA818)),AA818)))</x:f>
      </x:c>
      <x:c r="CE818" s="50" t="str">
        <x:f>IF(23&gt;'Настройки'!$B$3,"",IF(ISBLANK(AB818),IF('Настройки'!$B$9="Нулевой спрос",0,""),IF(AB818&lt;0,IF('Настройки'!$B$10="Исключить","",IF('Настройки'!$B$10="Абсолютные значения",ABS(AB818),AB818)),AB818)))</x:f>
      </x:c>
      <x:c r="CF818" s="50" t="str">
        <x:f>IF(24&gt;'Настройки'!$B$3,"",IF(ISBLANK(AC818),IF('Настройки'!$B$9="Нулевой спрос",0,""),IF(AC818&lt;0,IF('Настройки'!$B$10="Исключить","",IF('Настройки'!$B$10="Абсолютные значения",ABS(AC818),AC818)),AC818)))</x:f>
      </x:c>
      <x:c r="CG818" s="50" t="str">
        <x:f>IF(25&gt;'Настройки'!$B$3,"",IF(ISBLANK(AD818),IF('Настройки'!$B$9="Нулевой спрос",0,""),IF(AD818&lt;0,IF('Настройки'!$B$10="Исключить","",IF('Настройки'!$B$10="Абсолютные значения",ABS(AD818),AD818)),AD818)))</x:f>
      </x:c>
      <x:c r="CH818" s="50" t="str">
        <x:f>IF(26&gt;'Настройки'!$B$3,"",IF(ISBLANK(AE818),IF('Настройки'!$B$9="Нулевой спрос",0,""),IF(AE818&lt;0,IF('Настройки'!$B$10="Исключить","",IF('Настройки'!$B$10="Абсолютные значения",ABS(AE818),AE818)),AE818)))</x:f>
      </x:c>
      <x:c r="CI818" s="50" t="str">
        <x:f>IF(27&gt;'Настройки'!$B$3,"",IF(ISBLANK(AF818),IF('Настройки'!$B$9="Нулевой спрос",0,""),IF(AF818&lt;0,IF('Настройки'!$B$10="Исключить","",IF('Настройки'!$B$10="Абсолютные значения",ABS(AF818),AF818)),AF818)))</x:f>
      </x:c>
      <x:c r="CJ818" s="50" t="str">
        <x:f>IF(28&gt;'Настройки'!$B$3,"",IF(ISBLANK(AG818),IF('Настройки'!$B$9="Нулевой спрос",0,""),IF(AG818&lt;0,IF('Настройки'!$B$10="Исключить","",IF('Настройки'!$B$10="Абсолютные значения",ABS(AG818),AG818)),AG818)))</x:f>
      </x:c>
      <x:c r="CK818" s="50" t="str">
        <x:f>IF(29&gt;'Настройки'!$B$3,"",IF(ISBLANK(AH818),IF('Настройки'!$B$9="Нулевой спрос",0,""),IF(AH818&lt;0,IF('Настройки'!$B$10="Исключить","",IF('Настройки'!$B$10="Абсолютные значения",ABS(AH818),AH818)),AH818)))</x:f>
      </x:c>
      <x:c r="CL818" s="50" t="str">
        <x:f>IF(30&gt;'Настройки'!$B$3,"",IF(ISBLANK(AI818),IF('Настройки'!$B$9="Нулевой спрос",0,""),IF(AI818&lt;0,IF('Настройки'!$B$10="Исключить","",IF('Настройки'!$B$10="Абсолютные значения",ABS(AI818),AI818)),AI818)))</x:f>
      </x:c>
      <x:c r="CM818" s="50" t="str">
        <x:f>IF(31&gt;'Настройки'!$B$3,"",IF(ISBLANK(AJ818),IF('Настройки'!$B$9="Нулевой спрос",0,""),IF(AJ818&lt;0,IF('Настройки'!$B$10="Исключить","",IF('Настройки'!$B$10="Абсолютные значения",ABS(AJ818),AJ818)),AJ818)))</x:f>
      </x:c>
      <x:c r="CN818" s="50" t="str">
        <x:f>IF(32&gt;'Настройки'!$B$3,"",IF(ISBLANK(AK818),IF('Настройки'!$B$9="Нулевой спрос",0,""),IF(AK818&lt;0,IF('Настройки'!$B$10="Исключить","",IF('Настройки'!$B$10="Абсолютные значения",ABS(AK818),AK818)),AK818)))</x:f>
      </x:c>
      <x:c r="CO818" s="50" t="str">
        <x:f>IF(33&gt;'Настройки'!$B$3,"",IF(ISBLANK(AL818),IF('Настройки'!$B$9="Нулевой спрос",0,""),IF(AL818&lt;0,IF('Настройки'!$B$10="Исключить","",IF('Настройки'!$B$10="Абсолютные значения",ABS(AL818),AL818)),AL818)))</x:f>
      </x:c>
      <x:c r="CP818" s="50" t="str">
        <x:f>IF(34&gt;'Настройки'!$B$3,"",IF(ISBLANK(AM818),IF('Настройки'!$B$9="Нулевой спрос",0,""),IF(AM818&lt;0,IF('Настройки'!$B$10="Исключить","",IF('Настройки'!$B$10="Абсолютные значения",ABS(AM818),AM818)),AM818)))</x:f>
      </x:c>
      <x:c r="CQ818" s="50" t="str">
        <x:f>IF(35&gt;'Настройки'!$B$3,"",IF(ISBLANK(AN818),IF('Настройки'!$B$9="Нулевой спрос",0,""),IF(AN818&lt;0,IF('Настройки'!$B$10="Исключить","",IF('Настройки'!$B$10="Абсолютные значения",ABS(AN818),AN818)),AN818)))</x:f>
      </x:c>
      <x:c r="CR818" s="50" t="str">
        <x:f>IF(36&gt;'Настройки'!$B$3,"",IF(ISBLANK(AO818),IF('Настройки'!$B$9="Нулевой спрос",0,""),IF(AO818&lt;0,IF('Настройки'!$B$10="Исключить","",IF('Настройки'!$B$10="Абсолютные значения",ABS(AO818),AO818)),AO818)))</x:f>
      </x:c>
      <x:c r="CS818" s="50" t="str">
        <x:f>IF(OR(1&gt;'Настройки'!$B$3,ISBLANK(BI818),BI818=0),"",BI818)</x:f>
      </x:c>
      <x:c r="CT818" s="50" t="str">
        <x:f>IF(OR(2&gt;'Настройки'!$B$3,ISBLANK(BJ818),BJ818=0),"",BJ818)</x:f>
      </x:c>
      <x:c r="CU818" s="50" t="str">
        <x:f>IF(OR(3&gt;'Настройки'!$B$3,ISBLANK(BK818),BK818=0),"",BK818)</x:f>
      </x:c>
      <x:c r="CV818" s="50" t="str">
        <x:f>IF(OR(4&gt;'Настройки'!$B$3,ISBLANK(BL818),BL818=0),"",BL818)</x:f>
      </x:c>
      <x:c r="CW818" s="50" t="str">
        <x:f>IF(OR(5&gt;'Настройки'!$B$3,ISBLANK(BM818),BM818=0),"",BM818)</x:f>
      </x:c>
      <x:c r="CX818" s="50" t="str">
        <x:f>IF(OR(6&gt;'Настройки'!$B$3,ISBLANK(BN818),BN818=0),"",BN818)</x:f>
      </x:c>
      <x:c r="CY818" s="50" t="str">
        <x:f>IF(OR(7&gt;'Настройки'!$B$3,ISBLANK(BO818),BO818=0),"",BO818)</x:f>
      </x:c>
      <x:c r="CZ818" s="50" t="str">
        <x:f>IF(OR(8&gt;'Настройки'!$B$3,ISBLANK(BP818),BP818=0),"",BP818)</x:f>
      </x:c>
      <x:c r="DA818" s="50" t="str">
        <x:f>IF(OR(9&gt;'Настройки'!$B$3,ISBLANK(BQ818),BQ818=0),"",BQ818)</x:f>
      </x:c>
      <x:c r="DB818" s="50" t="str">
        <x:f>IF(OR(10&gt;'Настройки'!$B$3,ISBLANK(BR818),BR818=0),"",BR818)</x:f>
      </x:c>
      <x:c r="DC818" s="50" t="str">
        <x:f>IF(OR(11&gt;'Настройки'!$B$3,ISBLANK(BS818),BS818=0),"",BS818)</x:f>
      </x:c>
      <x:c r="DD818" s="50" t="str">
        <x:f>IF(OR(12&gt;'Настройки'!$B$3,ISBLANK(BT818),BT818=0),"",BT818)</x:f>
      </x:c>
      <x:c r="DE818" s="50" t="str">
        <x:f>IF(OR(13&gt;'Настройки'!$B$3,ISBLANK(BU818),BU818=0),"",BU818)</x:f>
      </x:c>
      <x:c r="DF818" s="50" t="str">
        <x:f>IF(OR(14&gt;'Настройки'!$B$3,ISBLANK(BV818),BV818=0),"",BV818)</x:f>
      </x:c>
      <x:c r="DG818" s="50" t="str">
        <x:f>IF(OR(15&gt;'Настройки'!$B$3,ISBLANK(BW818),BW818=0),"",BW818)</x:f>
      </x:c>
      <x:c r="DH818" s="50" t="str">
        <x:f>IF(OR(16&gt;'Настройки'!$B$3,ISBLANK(BX818),BX818=0),"",BX818)</x:f>
      </x:c>
      <x:c r="DI818" s="50" t="str">
        <x:f>IF(OR(17&gt;'Настройки'!$B$3,ISBLANK(BY818),BY818=0),"",BY818)</x:f>
      </x:c>
      <x:c r="DJ818" s="50" t="str">
        <x:f>IF(OR(18&gt;'Настройки'!$B$3,ISBLANK(BZ818),BZ818=0),"",BZ818)</x:f>
      </x:c>
      <x:c r="DK818" s="50" t="str">
        <x:f>IF(OR(19&gt;'Настройки'!$B$3,ISBLANK(CA818),CA818=0),"",CA818)</x:f>
      </x:c>
      <x:c r="DL818" s="50" t="str">
        <x:f>IF(OR(20&gt;'Настройки'!$B$3,ISBLANK(CB818),CB818=0),"",CB818)</x:f>
      </x:c>
      <x:c r="DM818" s="50" t="str">
        <x:f>IF(OR(21&gt;'Настройки'!$B$3,ISBLANK(CC818),CC818=0),"",CC818)</x:f>
      </x:c>
      <x:c r="DN818" s="50" t="str">
        <x:f>IF(OR(22&gt;'Настройки'!$B$3,ISBLANK(CD818),CD818=0),"",CD818)</x:f>
      </x:c>
      <x:c r="DO818" s="50" t="str">
        <x:f>IF(OR(23&gt;'Настройки'!$B$3,ISBLANK(CE818),CE818=0),"",CE818)</x:f>
      </x:c>
      <x:c r="DP818" s="50" t="str">
        <x:f>IF(OR(24&gt;'Настройки'!$B$3,ISBLANK(CF818),CF818=0),"",CF818)</x:f>
      </x:c>
      <x:c r="DQ818" s="50" t="str">
        <x:f>IF(OR(25&gt;'Настройки'!$B$3,ISBLANK(CG818),CG818=0),"",CG818)</x:f>
      </x:c>
      <x:c r="DR818" s="50" t="str">
        <x:f>IF(OR(26&gt;'Настройки'!$B$3,ISBLANK(CH818),CH818=0),"",CH818)</x:f>
      </x:c>
      <x:c r="DS818" s="50" t="str">
        <x:f>IF(OR(27&gt;'Настройки'!$B$3,ISBLANK(CI818),CI818=0),"",CI818)</x:f>
      </x:c>
      <x:c r="DT818" s="50" t="str">
        <x:f>IF(OR(28&gt;'Настройки'!$B$3,ISBLANK(CJ818),CJ818=0),"",CJ818)</x:f>
      </x:c>
      <x:c r="DU818" s="50" t="str">
        <x:f>IF(OR(29&gt;'Настройки'!$B$3,ISBLANK(CK818),CK818=0),"",CK818)</x:f>
      </x:c>
      <x:c r="DV818" s="50" t="str">
        <x:f>IF(OR(30&gt;'Настройки'!$B$3,ISBLANK(CL818),CL818=0),"",CL818)</x:f>
      </x:c>
      <x:c r="DW818" s="50" t="str">
        <x:f>IF(OR(31&gt;'Настройки'!$B$3,ISBLANK(CM818),CM818=0),"",CM818)</x:f>
      </x:c>
      <x:c r="DX818" s="50" t="str">
        <x:f>IF(OR(32&gt;'Настройки'!$B$3,ISBLANK(CN818),CN818=0),"",CN818)</x:f>
      </x:c>
      <x:c r="DY818" s="50" t="str">
        <x:f>IF(OR(33&gt;'Настройки'!$B$3,ISBLANK(CO818),CO818=0),"",CO818)</x:f>
      </x:c>
      <x:c r="DZ818" s="50" t="str">
        <x:f>IF(OR(34&gt;'Настройки'!$B$3,ISBLANK(CP818),CP818=0),"",CP818)</x:f>
      </x:c>
      <x:c r="EA818" s="50" t="str">
        <x:f>IF(OR(35&gt;'Настройки'!$B$3,ISBLANK(CQ818),CQ818=0),"",CQ818)</x:f>
      </x:c>
      <x:c r="EB818" s="50" t="str">
        <x:f>IF(OR(36&gt;'Настройки'!$B$3,ISBLANK(CR818),CR818=0),"",CR818)</x:f>
      </x:c>
      <x:c r="EC818" s="50" t="str">
        <x:f>IF(A818="","",IF(OR(BB818="AZ",BB818="BZ"),10000+ROW(),IF(AZ818&gt;'Настройки'!$B$11,20000+ROW(),IF(BF818&lt;&gt;"Обычный",30000+ROW(),IF(AX818&lt;=0,40000+ROW(),"")))))</x:f>
      </x:c>
      <x:c r="ED818" s="50" t="str">
        <x:f>IF(EC818="","",COUNTIFS($EC$2:$EC$1001,"&gt;0",$EC$2:$EC$1001,"&lt;"&amp;EC818)+1)</x:f>
      </x:c>
    </x:row>
    <x:row r="819">
      <x:c r="A819" s="115"/>
      <x:c r="B819" s="115"/>
      <x:c r="C819" s="115"/>
      <x:c r="D819" s="118"/>
      <x:c r="E819" s="118"/>
      <x:c r="F819" s="118"/>
      <x:c r="G819" s="118"/>
      <x:c r="H819" s="118"/>
      <x:c r="I819" s="118"/>
      <x:c r="J819" s="118"/>
      <x:c r="K819" s="118"/>
      <x:c r="L819" s="118"/>
      <x:c r="M819" s="118"/>
      <x:c r="N819" s="118"/>
      <x:c r="O819" s="118"/>
      <x:c r="P819" s="118"/>
      <x:c r="Q819" s="118"/>
      <x:c r="R819" s="118"/>
      <x:c r="S819" s="118"/>
      <x:c r="T819" s="118"/>
      <x:c r="U819" s="118"/>
      <x:c r="V819" s="118"/>
      <x:c r="W819" s="118"/>
      <x:c r="X819" s="118"/>
      <x:c r="Y819" s="118"/>
      <x:c r="Z819" s="118"/>
      <x:c r="AA819" s="118"/>
      <x:c r="AB819" s="118"/>
      <x:c r="AC819" s="118"/>
      <x:c r="AD819" s="118"/>
      <x:c r="AE819" s="118"/>
      <x:c r="AF819" s="118"/>
      <x:c r="AG819" s="118"/>
      <x:c r="AH819" s="118"/>
      <x:c r="AI819" s="118"/>
      <x:c r="AJ819" s="118"/>
      <x:c r="AK819" s="118"/>
      <x:c r="AL819" s="118"/>
      <x:c r="AM819" s="118"/>
      <x:c r="AN819" s="118"/>
      <x:c r="AO819" s="118"/>
      <x:c r="AP819" s="115"/>
      <x:c r="AQ819" s="49" t="str">
        <x:f>IF(A819="","",COUNT(BI819:INDEX(BI819:CR819,1,'Настройки'!$B$3)))</x:f>
      </x:c>
      <x:c r="AR819" s="49" t="str">
        <x:f>IF(A819="","",SUM(BI819:INDEX(BI819:CR819,1,'Настройки'!$B$3)))</x:f>
      </x:c>
      <x:c r="AS819" s="58" t="str">
        <x:f>IF(A819="","",IF('Настройки'!$B$4="Стоимость потребления",AR819*D819,IF('Настройки'!$B$4="Количество",AR819,E819)))</x:f>
      </x:c>
      <x:c r="AT819" s="61" t="str">
        <x:f>IF(OR(A819="",AS819&lt;0,SUM($AS$2:$AS$1001)&lt;=0),"",AS819/SUM($AS$2:$AS$1001))</x:f>
      </x:c>
      <x:c r="AU819" s="61" t="str">
        <x:f>IF(OR(A819="",AS819&lt;0,SUM($AS$2:$AS$1001)&lt;=0),"",SUMIFS($AS$2:$AS$1001,$AS$2:$AS$1001,"&gt;"&amp;AS819)/SUM($AS$2:$AS$1001))</x:f>
      </x:c>
      <x:c r="AV819" s="61" t="str">
        <x:f>IF(OR(A819="",AS819&lt;0,SUM($AS$2:$AS$1001)&lt;=0),"",SUMIFS($AS$2:$AS$1001,$AS$2:$AS$1001,"&gt;="&amp;AS819)/SUM($AS$2:$AS$1001))</x:f>
      </x:c>
      <x:c r="AW819" s="49" t="str">
        <x:f>IF(A819="","",IF(SUM($AS$2:$AS$1001)&lt;=0,"Не определён",IF(AS819&lt;0,"Исключение",IF(AU819&lt;'Настройки'!$B$5,"A",IF(AU819&lt;'Настройки'!$B$6,"B","C")))))</x:f>
      </x:c>
      <x:c r="AX819" s="58" t="str">
        <x:f>IF(A819="","",IF(AQ819=0,"",AVERAGE(BI819:INDEX(BI819:CR819,1,'Настройки'!$B$3))))</x:f>
      </x:c>
      <x:c r="AY819" s="58" t="str">
        <x:f>IF(OR(A819="",AQ819=0),"",STDEVP(BI819:INDEX(BI819:CR819,1,'Настройки'!$B$3)))</x:f>
      </x:c>
      <x:c r="AZ819" s="61" t="str">
        <x:f>IF(OR(A819="",AQ819&lt;'Настройки'!$B$12,AX819&lt;=0,AND('Настройки'!$B$10="Блокировать",COUNTIF(F819:INDEX(F819:AO819,1,'Настройки'!$B$3),"&lt;0")&gt;0)),"",AY819/ABS(AX819))</x:f>
      </x:c>
      <x:c r="BA819" s="49" t="str">
        <x:f>IF(A819="","",IF(AND('Настройки'!$B$10="Блокировать",COUNTIF(F819:INDEX(F819:AO819,1,'Настройки'!$B$3),"&lt;0")&gt;0),"Не определён",IF(AQ819&lt;'Настройки'!$B$12,"Не определён",IF(AX819=0,"Нет спроса",IF(AX819&lt;0,"Не определён",IF(AZ819&lt;='Настройки'!$B$7,"X",IF(AZ819&lt;='Настройки'!$B$8,"Y","Z")))))))</x:f>
      </x:c>
      <x:c r="BB819" s="49" t="str">
        <x:f>IF(OR(A819="",LEN(AW819)&lt;&gt;1,LEN(BA819)&lt;&gt;1),"",AW819&amp;BA819)</x:f>
      </x:c>
      <x:c r="BC819" s="61" t="str">
        <x:f>IF(OR(A819="",AQ819=0),"",(COUNT(BI819:INDEX(BI819:CR819,1,'Настройки'!$B$3))-COUNT(CS819:INDEX(CS819:EB819,1,'Настройки'!$B$3)))/AQ819)</x:f>
      </x:c>
      <x:c r="BD819" s="64" t="str">
        <x:f>IF(OR(A819="",COUNT(CS819:INDEX(CS819:EB819,1,'Настройки'!$B$3))=0),"",AQ819/COUNT(CS819:INDEX(CS819:EB819,1,'Настройки'!$B$3)))</x:f>
      </x:c>
      <x:c r="BE819" s="64" t="str">
        <x:f>IF(OR(A819="",COUNT(CS819:INDEX(CS819:EB819,1,'Настройки'!$B$3))=0),"",IF(AVERAGE(CS819:INDEX(CS819:EB819,1,'Настройки'!$B$3))=0,"",(STDEVP(CS819:INDEX(CS819:EB819,1,'Настройки'!$B$3))/ABS(AVERAGE(CS819:INDEX(CS819:EB819,1,'Настройки'!$B$3))))^2))</x:f>
      </x:c>
      <x:c r="BF819" s="49" t="str">
        <x:f>IF(A819="","",IF(AQ819&lt;3,"Недостаточно",IF(AQ819&lt;6,"Предварительный","Обычный")))</x:f>
      </x:c>
      <x:c r="BG819" s="49" t="str">
        <x:f>IF(A819="","",IF(COUNTIF(F819:INDEX(F819:AO819,1,'Настройки'!$B$3),"&lt;0")&gt;0,IF('Настройки'!$B$10="Блокировать","Отрицательный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"),"")&amp;IF(AQ819&lt;3,"Недостаточно истории. ",IF(AQ819&lt;6,"Предварительная классификация. ",""))&amp;IF(AX819=0,"Нет спроса за горизонт. ","")&amp;IF(AZ819&gt;'Настройки'!$B$11,"Экстремальная вариативность. ",""))</x:f>
      </x:c>
      <x:c r="BH819" s="49" t="str">
        <x:f>IF(A819="","",IFERROR(VLOOKUP(BB819,'Настройки'!$D$3:$E$11,2,FALSE),"Сначала проверьте исходные данные и историю спроса.")&amp;" Уточните срок поставки, MOQ и критичность.")</x:f>
      </x:c>
      <x:c r="BI819" s="50" t="str">
        <x:f>IF(1&gt;'Настройки'!$B$3,"",IF(ISBLANK(F819),IF('Настройки'!$B$9="Нулевой спрос",0,""),IF(F819&lt;0,IF('Настройки'!$B$10="Исключить","",IF('Настройки'!$B$10="Абсолютные значения",ABS(F819),F819)),F819)))</x:f>
      </x:c>
      <x:c r="BJ819" s="50" t="str">
        <x:f>IF(2&gt;'Настройки'!$B$3,"",IF(ISBLANK(G819),IF('Настройки'!$B$9="Нулевой спрос",0,""),IF(G819&lt;0,IF('Настройки'!$B$10="Исключить","",IF('Настройки'!$B$10="Абсолютные значения",ABS(G819),G819)),G819)))</x:f>
      </x:c>
      <x:c r="BK819" s="50" t="str">
        <x:f>IF(3&gt;'Настройки'!$B$3,"",IF(ISBLANK(H819),IF('Настройки'!$B$9="Нулевой спрос",0,""),IF(H819&lt;0,IF('Настройки'!$B$10="Исключить","",IF('Настройки'!$B$10="Абсолютные значения",ABS(H819),H819)),H819)))</x:f>
      </x:c>
      <x:c r="BL819" s="50" t="str">
        <x:f>IF(4&gt;'Настройки'!$B$3,"",IF(ISBLANK(I819),IF('Настройки'!$B$9="Нулевой спрос",0,""),IF(I819&lt;0,IF('Настройки'!$B$10="Исключить","",IF('Настройки'!$B$10="Абсолютные значения",ABS(I819),I819)),I819)))</x:f>
      </x:c>
      <x:c r="BM819" s="50" t="str">
        <x:f>IF(5&gt;'Настройки'!$B$3,"",IF(ISBLANK(J819),IF('Настройки'!$B$9="Нулевой спрос",0,""),IF(J819&lt;0,IF('Настройки'!$B$10="Исключить","",IF('Настройки'!$B$10="Абсолютные значения",ABS(J819),J819)),J819)))</x:f>
      </x:c>
      <x:c r="BN819" s="50" t="str">
        <x:f>IF(6&gt;'Настройки'!$B$3,"",IF(ISBLANK(K819),IF('Настройки'!$B$9="Нулевой спрос",0,""),IF(K819&lt;0,IF('Настройки'!$B$10="Исключить","",IF('Настройки'!$B$10="Абсолютные значения",ABS(K819),K819)),K819)))</x:f>
      </x:c>
      <x:c r="BO819" s="50" t="str">
        <x:f>IF(7&gt;'Настройки'!$B$3,"",IF(ISBLANK(L819),IF('Настройки'!$B$9="Нулевой спрос",0,""),IF(L819&lt;0,IF('Настройки'!$B$10="Исключить","",IF('Настройки'!$B$10="Абсолютные значения",ABS(L819),L819)),L819)))</x:f>
      </x:c>
      <x:c r="BP819" s="50" t="str">
        <x:f>IF(8&gt;'Настройки'!$B$3,"",IF(ISBLANK(M819),IF('Настройки'!$B$9="Нулевой спрос",0,""),IF(M819&lt;0,IF('Настройки'!$B$10="Исключить","",IF('Настройки'!$B$10="Абсолютные значения",ABS(M819),M819)),M819)))</x:f>
      </x:c>
      <x:c r="BQ819" s="50" t="str">
        <x:f>IF(9&gt;'Настройки'!$B$3,"",IF(ISBLANK(N819),IF('Настройки'!$B$9="Нулевой спрос",0,""),IF(N819&lt;0,IF('Настройки'!$B$10="Исключить","",IF('Настройки'!$B$10="Абсолютные значения",ABS(N819),N819)),N819)))</x:f>
      </x:c>
      <x:c r="BR819" s="50" t="str">
        <x:f>IF(10&gt;'Настройки'!$B$3,"",IF(ISBLANK(O819),IF('Настройки'!$B$9="Нулевой спрос",0,""),IF(O819&lt;0,IF('Настройки'!$B$10="Исключить","",IF('Настройки'!$B$10="Абсолютные значения",ABS(O819),O819)),O819)))</x:f>
      </x:c>
      <x:c r="BS819" s="50" t="str">
        <x:f>IF(11&gt;'Настройки'!$B$3,"",IF(ISBLANK(P819),IF('Настройки'!$B$9="Нулевой спрос",0,""),IF(P819&lt;0,IF('Настройки'!$B$10="Исключить","",IF('Настройки'!$B$10="Абсолютные значения",ABS(P819),P819)),P819)))</x:f>
      </x:c>
      <x:c r="BT819" s="50" t="str">
        <x:f>IF(12&gt;'Настройки'!$B$3,"",IF(ISBLANK(Q819),IF('Настройки'!$B$9="Нулевой спрос",0,""),IF(Q819&lt;0,IF('Настройки'!$B$10="Исключить","",IF('Настройки'!$B$10="Абсолютные значения",ABS(Q819),Q819)),Q819)))</x:f>
      </x:c>
      <x:c r="BU819" s="50" t="str">
        <x:f>IF(13&gt;'Настройки'!$B$3,"",IF(ISBLANK(R819),IF('Настройки'!$B$9="Нулевой спрос",0,""),IF(R819&lt;0,IF('Настройки'!$B$10="Исключить","",IF('Настройки'!$B$10="Абсолютные значения",ABS(R819),R819)),R819)))</x:f>
      </x:c>
      <x:c r="BV819" s="50" t="str">
        <x:f>IF(14&gt;'Настройки'!$B$3,"",IF(ISBLANK(S819),IF('Настройки'!$B$9="Нулевой спрос",0,""),IF(S819&lt;0,IF('Настройки'!$B$10="Исключить","",IF('Настройки'!$B$10="Абсолютные значения",ABS(S819),S819)),S819)))</x:f>
      </x:c>
      <x:c r="BW819" s="50" t="str">
        <x:f>IF(15&gt;'Настройки'!$B$3,"",IF(ISBLANK(T819),IF('Настройки'!$B$9="Нулевой спрос",0,""),IF(T819&lt;0,IF('Настройки'!$B$10="Исключить","",IF('Настройки'!$B$10="Абсолютные значения",ABS(T819),T819)),T819)))</x:f>
      </x:c>
      <x:c r="BX819" s="50" t="str">
        <x:f>IF(16&gt;'Настройки'!$B$3,"",IF(ISBLANK(U819),IF('Настройки'!$B$9="Нулевой спрос",0,""),IF(U819&lt;0,IF('Настройки'!$B$10="Исключить","",IF('Настройки'!$B$10="Абсолютные значения",ABS(U819),U819)),U819)))</x:f>
      </x:c>
      <x:c r="BY819" s="50" t="str">
        <x:f>IF(17&gt;'Настройки'!$B$3,"",IF(ISBLANK(V819),IF('Настройки'!$B$9="Нулевой спрос",0,""),IF(V819&lt;0,IF('Настройки'!$B$10="Исключить","",IF('Настройки'!$B$10="Абсолютные значения",ABS(V819),V819)),V819)))</x:f>
      </x:c>
      <x:c r="BZ819" s="50" t="str">
        <x:f>IF(18&gt;'Настройки'!$B$3,"",IF(ISBLANK(W819),IF('Настройки'!$B$9="Нулевой спрос",0,""),IF(W819&lt;0,IF('Настройки'!$B$10="Исключить","",IF('Настройки'!$B$10="Абсолютные значения",ABS(W819),W819)),W819)))</x:f>
      </x:c>
      <x:c r="CA819" s="50" t="str">
        <x:f>IF(19&gt;'Настройки'!$B$3,"",IF(ISBLANK(X819),IF('Настройки'!$B$9="Нулевой спрос",0,""),IF(X819&lt;0,IF('Настройки'!$B$10="Исключить","",IF('Настройки'!$B$10="Абсолютные значения",ABS(X819),X819)),X819)))</x:f>
      </x:c>
      <x:c r="CB819" s="50" t="str">
        <x:f>IF(20&gt;'Настройки'!$B$3,"",IF(ISBLANK(Y819),IF('Настройки'!$B$9="Нулевой спрос",0,""),IF(Y819&lt;0,IF('Настройки'!$B$10="Исключить","",IF('Настройки'!$B$10="Абсолютные значения",ABS(Y819),Y819)),Y819)))</x:f>
      </x:c>
      <x:c r="CC819" s="50" t="str">
        <x:f>IF(21&gt;'Настройки'!$B$3,"",IF(ISBLANK(Z819),IF('Настройки'!$B$9="Нулевой спрос",0,""),IF(Z819&lt;0,IF('Настройки'!$B$10="Исключить","",IF('Настройки'!$B$10="Абсолютные значения",ABS(Z819),Z819)),Z819)))</x:f>
      </x:c>
      <x:c r="CD819" s="50" t="str">
        <x:f>IF(22&gt;'Настройки'!$B$3,"",IF(ISBLANK(AA819),IF('Настройки'!$B$9="Нулевой спрос",0,""),IF(AA819&lt;0,IF('Настройки'!$B$10="Исключить","",IF('Настройки'!$B$10="Абсолютные значения",ABS(AA819),AA819)),AA819)))</x:f>
      </x:c>
      <x:c r="CE819" s="50" t="str">
        <x:f>IF(23&gt;'Настройки'!$B$3,"",IF(ISBLANK(AB819),IF('Настройки'!$B$9="Нулевой спрос",0,""),IF(AB819&lt;0,IF('Настройки'!$B$10="Исключить","",IF('Настройки'!$B$10="Абсолютные значения",ABS(AB819),AB819)),AB819)))</x:f>
      </x:c>
      <x:c r="CF819" s="50" t="str">
        <x:f>IF(24&gt;'Настройки'!$B$3,"",IF(ISBLANK(AC819),IF('Настройки'!$B$9="Нулевой спрос",0,""),IF(AC819&lt;0,IF('Настройки'!$B$10="Исключить","",IF('Настройки'!$B$10="Абсолютные значения",ABS(AC819),AC819)),AC819)))</x:f>
      </x:c>
      <x:c r="CG819" s="50" t="str">
        <x:f>IF(25&gt;'Настройки'!$B$3,"",IF(ISBLANK(AD819),IF('Настройки'!$B$9="Нулевой спрос",0,""),IF(AD819&lt;0,IF('Настройки'!$B$10="Исключить","",IF('Настройки'!$B$10="Абсолютные значения",ABS(AD819),AD819)),AD819)))</x:f>
      </x:c>
      <x:c r="CH819" s="50" t="str">
        <x:f>IF(26&gt;'Настройки'!$B$3,"",IF(ISBLANK(AE819),IF('Настройки'!$B$9="Нулевой спрос",0,""),IF(AE819&lt;0,IF('Настройки'!$B$10="Исключить","",IF('Настройки'!$B$10="Абсолютные значения",ABS(AE819),AE819)),AE819)))</x:f>
      </x:c>
      <x:c r="CI819" s="50" t="str">
        <x:f>IF(27&gt;'Настройки'!$B$3,"",IF(ISBLANK(AF819),IF('Настройки'!$B$9="Нулевой спрос",0,""),IF(AF819&lt;0,IF('Настройки'!$B$10="Исключить","",IF('Настройки'!$B$10="Абсолютные значения",ABS(AF819),AF819)),AF819)))</x:f>
      </x:c>
      <x:c r="CJ819" s="50" t="str">
        <x:f>IF(28&gt;'Настройки'!$B$3,"",IF(ISBLANK(AG819),IF('Настройки'!$B$9="Нулевой спрос",0,""),IF(AG819&lt;0,IF('Настройки'!$B$10="Исключить","",IF('Настройки'!$B$10="Абсолютные значения",ABS(AG819),AG819)),AG819)))</x:f>
      </x:c>
      <x:c r="CK819" s="50" t="str">
        <x:f>IF(29&gt;'Настройки'!$B$3,"",IF(ISBLANK(AH819),IF('Настройки'!$B$9="Нулевой спрос",0,""),IF(AH819&lt;0,IF('Настройки'!$B$10="Исключить","",IF('Настройки'!$B$10="Абсолютные значения",ABS(AH819),AH819)),AH819)))</x:f>
      </x:c>
      <x:c r="CL819" s="50" t="str">
        <x:f>IF(30&gt;'Настройки'!$B$3,"",IF(ISBLANK(AI819),IF('Настройки'!$B$9="Нулевой спрос",0,""),IF(AI819&lt;0,IF('Настройки'!$B$10="Исключить","",IF('Настройки'!$B$10="Абсолютные значения",ABS(AI819),AI819)),AI819)))</x:f>
      </x:c>
      <x:c r="CM819" s="50" t="str">
        <x:f>IF(31&gt;'Настройки'!$B$3,"",IF(ISBLANK(AJ819),IF('Настройки'!$B$9="Нулевой спрос",0,""),IF(AJ819&lt;0,IF('Настройки'!$B$10="Исключить","",IF('Настройки'!$B$10="Абсолютные значения",ABS(AJ819),AJ819)),AJ819)))</x:f>
      </x:c>
      <x:c r="CN819" s="50" t="str">
        <x:f>IF(32&gt;'Настройки'!$B$3,"",IF(ISBLANK(AK819),IF('Настройки'!$B$9="Нулевой спрос",0,""),IF(AK819&lt;0,IF('Настройки'!$B$10="Исключить","",IF('Настройки'!$B$10="Абсолютные значения",ABS(AK819),AK819)),AK819)))</x:f>
      </x:c>
      <x:c r="CO819" s="50" t="str">
        <x:f>IF(33&gt;'Настройки'!$B$3,"",IF(ISBLANK(AL819),IF('Настройки'!$B$9="Нулевой спрос",0,""),IF(AL819&lt;0,IF('Настройки'!$B$10="Исключить","",IF('Настройки'!$B$10="Абсолютные значения",ABS(AL819),AL819)),AL819)))</x:f>
      </x:c>
      <x:c r="CP819" s="50" t="str">
        <x:f>IF(34&gt;'Настройки'!$B$3,"",IF(ISBLANK(AM819),IF('Настройки'!$B$9="Нулевой спрос",0,""),IF(AM819&lt;0,IF('Настройки'!$B$10="Исключить","",IF('Настройки'!$B$10="Абсолютные значения",ABS(AM819),AM819)),AM819)))</x:f>
      </x:c>
      <x:c r="CQ819" s="50" t="str">
        <x:f>IF(35&gt;'Настройки'!$B$3,"",IF(ISBLANK(AN819),IF('Настройки'!$B$9="Нулевой спрос",0,""),IF(AN819&lt;0,IF('Настройки'!$B$10="Исключить","",IF('Настройки'!$B$10="Абсолютные значения",ABS(AN819),AN819)),AN819)))</x:f>
      </x:c>
      <x:c r="CR819" s="50" t="str">
        <x:f>IF(36&gt;'Настройки'!$B$3,"",IF(ISBLANK(AO819),IF('Настройки'!$B$9="Нулевой спрос",0,""),IF(AO819&lt;0,IF('Настройки'!$B$10="Исключить","",IF('Настройки'!$B$10="Абсолютные значения",ABS(AO819),AO819)),AO819)))</x:f>
      </x:c>
      <x:c r="CS819" s="50" t="str">
        <x:f>IF(OR(1&gt;'Настройки'!$B$3,ISBLANK(BI819),BI819=0),"",BI819)</x:f>
      </x:c>
      <x:c r="CT819" s="50" t="str">
        <x:f>IF(OR(2&gt;'Настройки'!$B$3,ISBLANK(BJ819),BJ819=0),"",BJ819)</x:f>
      </x:c>
      <x:c r="CU819" s="50" t="str">
        <x:f>IF(OR(3&gt;'Настройки'!$B$3,ISBLANK(BK819),BK819=0),"",BK819)</x:f>
      </x:c>
      <x:c r="CV819" s="50" t="str">
        <x:f>IF(OR(4&gt;'Настройки'!$B$3,ISBLANK(BL819),BL819=0),"",BL819)</x:f>
      </x:c>
      <x:c r="CW819" s="50" t="str">
        <x:f>IF(OR(5&gt;'Настройки'!$B$3,ISBLANK(BM819),BM819=0),"",BM819)</x:f>
      </x:c>
      <x:c r="CX819" s="50" t="str">
        <x:f>IF(OR(6&gt;'Настройки'!$B$3,ISBLANK(BN819),BN819=0),"",BN819)</x:f>
      </x:c>
      <x:c r="CY819" s="50" t="str">
        <x:f>IF(OR(7&gt;'Настройки'!$B$3,ISBLANK(BO819),BO819=0),"",BO819)</x:f>
      </x:c>
      <x:c r="CZ819" s="50" t="str">
        <x:f>IF(OR(8&gt;'Настройки'!$B$3,ISBLANK(BP819),BP819=0),"",BP819)</x:f>
      </x:c>
      <x:c r="DA819" s="50" t="str">
        <x:f>IF(OR(9&gt;'Настройки'!$B$3,ISBLANK(BQ819),BQ819=0),"",BQ819)</x:f>
      </x:c>
      <x:c r="DB819" s="50" t="str">
        <x:f>IF(OR(10&gt;'Настройки'!$B$3,ISBLANK(BR819),BR819=0),"",BR819)</x:f>
      </x:c>
      <x:c r="DC819" s="50" t="str">
        <x:f>IF(OR(11&gt;'Настройки'!$B$3,ISBLANK(BS819),BS819=0),"",BS819)</x:f>
      </x:c>
      <x:c r="DD819" s="50" t="str">
        <x:f>IF(OR(12&gt;'Настройки'!$B$3,ISBLANK(BT819),BT819=0),"",BT819)</x:f>
      </x:c>
      <x:c r="DE819" s="50" t="str">
        <x:f>IF(OR(13&gt;'Настройки'!$B$3,ISBLANK(BU819),BU819=0),"",BU819)</x:f>
      </x:c>
      <x:c r="DF819" s="50" t="str">
        <x:f>IF(OR(14&gt;'Настройки'!$B$3,ISBLANK(BV819),BV819=0),"",BV819)</x:f>
      </x:c>
      <x:c r="DG819" s="50" t="str">
        <x:f>IF(OR(15&gt;'Настройки'!$B$3,ISBLANK(BW819),BW819=0),"",BW819)</x:f>
      </x:c>
      <x:c r="DH819" s="50" t="str">
        <x:f>IF(OR(16&gt;'Настройки'!$B$3,ISBLANK(BX819),BX819=0),"",BX819)</x:f>
      </x:c>
      <x:c r="DI819" s="50" t="str">
        <x:f>IF(OR(17&gt;'Настройки'!$B$3,ISBLANK(BY819),BY819=0),"",BY819)</x:f>
      </x:c>
      <x:c r="DJ819" s="50" t="str">
        <x:f>IF(OR(18&gt;'Настройки'!$B$3,ISBLANK(BZ819),BZ819=0),"",BZ819)</x:f>
      </x:c>
      <x:c r="DK819" s="50" t="str">
        <x:f>IF(OR(19&gt;'Настройки'!$B$3,ISBLANK(CA819),CA819=0),"",CA819)</x:f>
      </x:c>
      <x:c r="DL819" s="50" t="str">
        <x:f>IF(OR(20&gt;'Настройки'!$B$3,ISBLANK(CB819),CB819=0),"",CB819)</x:f>
      </x:c>
      <x:c r="DM819" s="50" t="str">
        <x:f>IF(OR(21&gt;'Настройки'!$B$3,ISBLANK(CC819),CC819=0),"",CC819)</x:f>
      </x:c>
      <x:c r="DN819" s="50" t="str">
        <x:f>IF(OR(22&gt;'Настройки'!$B$3,ISBLANK(CD819),CD819=0),"",CD819)</x:f>
      </x:c>
      <x:c r="DO819" s="50" t="str">
        <x:f>IF(OR(23&gt;'Настройки'!$B$3,ISBLANK(CE819),CE819=0),"",CE819)</x:f>
      </x:c>
      <x:c r="DP819" s="50" t="str">
        <x:f>IF(OR(24&gt;'Настройки'!$B$3,ISBLANK(CF819),CF819=0),"",CF819)</x:f>
      </x:c>
      <x:c r="DQ819" s="50" t="str">
        <x:f>IF(OR(25&gt;'Настройки'!$B$3,ISBLANK(CG819),CG819=0),"",CG819)</x:f>
      </x:c>
      <x:c r="DR819" s="50" t="str">
        <x:f>IF(OR(26&gt;'Настройки'!$B$3,ISBLANK(CH819),CH819=0),"",CH819)</x:f>
      </x:c>
      <x:c r="DS819" s="50" t="str">
        <x:f>IF(OR(27&gt;'Настройки'!$B$3,ISBLANK(CI819),CI819=0),"",CI819)</x:f>
      </x:c>
      <x:c r="DT819" s="50" t="str">
        <x:f>IF(OR(28&gt;'Настройки'!$B$3,ISBLANK(CJ819),CJ819=0),"",CJ819)</x:f>
      </x:c>
      <x:c r="DU819" s="50" t="str">
        <x:f>IF(OR(29&gt;'Настройки'!$B$3,ISBLANK(CK819),CK819=0),"",CK819)</x:f>
      </x:c>
      <x:c r="DV819" s="50" t="str">
        <x:f>IF(OR(30&gt;'Настройки'!$B$3,ISBLANK(CL819),CL819=0),"",CL819)</x:f>
      </x:c>
      <x:c r="DW819" s="50" t="str">
        <x:f>IF(OR(31&gt;'Настройки'!$B$3,ISBLANK(CM819),CM819=0),"",CM819)</x:f>
      </x:c>
      <x:c r="DX819" s="50" t="str">
        <x:f>IF(OR(32&gt;'Настройки'!$B$3,ISBLANK(CN819),CN819=0),"",CN819)</x:f>
      </x:c>
      <x:c r="DY819" s="50" t="str">
        <x:f>IF(OR(33&gt;'Настройки'!$B$3,ISBLANK(CO819),CO819=0),"",CO819)</x:f>
      </x:c>
      <x:c r="DZ819" s="50" t="str">
        <x:f>IF(OR(34&gt;'Настройки'!$B$3,ISBLANK(CP819),CP819=0),"",CP819)</x:f>
      </x:c>
      <x:c r="EA819" s="50" t="str">
        <x:f>IF(OR(35&gt;'Настройки'!$B$3,ISBLANK(CQ819),CQ819=0),"",CQ819)</x:f>
      </x:c>
      <x:c r="EB819" s="50" t="str">
        <x:f>IF(OR(36&gt;'Настройки'!$B$3,ISBLANK(CR819),CR819=0),"",CR819)</x:f>
      </x:c>
      <x:c r="EC819" s="50" t="str">
        <x:f>IF(A819="","",IF(OR(BB819="AZ",BB819="BZ"),10000+ROW(),IF(AZ819&gt;'Настройки'!$B$11,20000+ROW(),IF(BF819&lt;&gt;"Обычный",30000+ROW(),IF(AX819&lt;=0,40000+ROW(),"")))))</x:f>
      </x:c>
      <x:c r="ED819" s="50" t="str">
        <x:f>IF(EC819="","",COUNTIFS($EC$2:$EC$1001,"&gt;0",$EC$2:$EC$1001,"&lt;"&amp;EC819)+1)</x:f>
      </x:c>
    </x:row>
    <x:row r="820">
      <x:c r="A820" s="115"/>
      <x:c r="B820" s="115"/>
      <x:c r="C820" s="115"/>
      <x:c r="D820" s="118"/>
      <x:c r="E820" s="118"/>
      <x:c r="F820" s="118"/>
      <x:c r="G820" s="118"/>
      <x:c r="H820" s="118"/>
      <x:c r="I820" s="118"/>
      <x:c r="J820" s="118"/>
      <x:c r="K820" s="118"/>
      <x:c r="L820" s="118"/>
      <x:c r="M820" s="118"/>
      <x:c r="N820" s="118"/>
      <x:c r="O820" s="118"/>
      <x:c r="P820" s="118"/>
      <x:c r="Q820" s="118"/>
      <x:c r="R820" s="118"/>
      <x:c r="S820" s="118"/>
      <x:c r="T820" s="118"/>
      <x:c r="U820" s="118"/>
      <x:c r="V820" s="118"/>
      <x:c r="W820" s="118"/>
      <x:c r="X820" s="118"/>
      <x:c r="Y820" s="118"/>
      <x:c r="Z820" s="118"/>
      <x:c r="AA820" s="118"/>
      <x:c r="AB820" s="118"/>
      <x:c r="AC820" s="118"/>
      <x:c r="AD820" s="118"/>
      <x:c r="AE820" s="118"/>
      <x:c r="AF820" s="118"/>
      <x:c r="AG820" s="118"/>
      <x:c r="AH820" s="118"/>
      <x:c r="AI820" s="118"/>
      <x:c r="AJ820" s="118"/>
      <x:c r="AK820" s="118"/>
      <x:c r="AL820" s="118"/>
      <x:c r="AM820" s="118"/>
      <x:c r="AN820" s="118"/>
      <x:c r="AO820" s="118"/>
      <x:c r="AP820" s="115"/>
      <x:c r="AQ820" s="49" t="str">
        <x:f>IF(A820="","",COUNT(BI820:INDEX(BI820:CR820,1,'Настройки'!$B$3)))</x:f>
      </x:c>
      <x:c r="AR820" s="49" t="str">
        <x:f>IF(A820="","",SUM(BI820:INDEX(BI820:CR820,1,'Настройки'!$B$3)))</x:f>
      </x:c>
      <x:c r="AS820" s="58" t="str">
        <x:f>IF(A820="","",IF('Настройки'!$B$4="Стоимость потребления",AR820*D820,IF('Настройки'!$B$4="Количество",AR820,E820)))</x:f>
      </x:c>
      <x:c r="AT820" s="61" t="str">
        <x:f>IF(OR(A820="",AS820&lt;0,SUM($AS$2:$AS$1001)&lt;=0),"",AS820/SUM($AS$2:$AS$1001))</x:f>
      </x:c>
      <x:c r="AU820" s="61" t="str">
        <x:f>IF(OR(A820="",AS820&lt;0,SUM($AS$2:$AS$1001)&lt;=0),"",SUMIFS($AS$2:$AS$1001,$AS$2:$AS$1001,"&gt;"&amp;AS820)/SUM($AS$2:$AS$1001))</x:f>
      </x:c>
      <x:c r="AV820" s="61" t="str">
        <x:f>IF(OR(A820="",AS820&lt;0,SUM($AS$2:$AS$1001)&lt;=0),"",SUMIFS($AS$2:$AS$1001,$AS$2:$AS$1001,"&gt;="&amp;AS820)/SUM($AS$2:$AS$1001))</x:f>
      </x:c>
      <x:c r="AW820" s="49" t="str">
        <x:f>IF(A820="","",IF(SUM($AS$2:$AS$1001)&lt;=0,"Не определён",IF(AS820&lt;0,"Исключение",IF(AU820&lt;'Настройки'!$B$5,"A",IF(AU820&lt;'Настройки'!$B$6,"B","C")))))</x:f>
      </x:c>
      <x:c r="AX820" s="58" t="str">
        <x:f>IF(A820="","",IF(AQ820=0,"",AVERAGE(BI820:INDEX(BI820:CR820,1,'Настройки'!$B$3))))</x:f>
      </x:c>
      <x:c r="AY820" s="58" t="str">
        <x:f>IF(OR(A820="",AQ820=0),"",STDEVP(BI820:INDEX(BI820:CR820,1,'Настройки'!$B$3)))</x:f>
      </x:c>
      <x:c r="AZ820" s="61" t="str">
        <x:f>IF(OR(A820="",AQ820&lt;'Настройки'!$B$12,AX820&lt;=0,AND('Настройки'!$B$10="Блокировать",COUNTIF(F820:INDEX(F820:AO820,1,'Настройки'!$B$3),"&lt;0")&gt;0)),"",AY820/ABS(AX820))</x:f>
      </x:c>
      <x:c r="BA820" s="49" t="str">
        <x:f>IF(A820="","",IF(AND('Настройки'!$B$10="Блокировать",COUNTIF(F820:INDEX(F820:AO820,1,'Настройки'!$B$3),"&lt;0")&gt;0),"Не определён",IF(AQ820&lt;'Настройки'!$B$12,"Не определён",IF(AX820=0,"Нет спроса",IF(AX820&lt;0,"Не определён",IF(AZ820&lt;='Настройки'!$B$7,"X",IF(AZ820&lt;='Настройки'!$B$8,"Y","Z")))))))</x:f>
      </x:c>
      <x:c r="BB820" s="49" t="str">
        <x:f>IF(OR(A820="",LEN(AW820)&lt;&gt;1,LEN(BA820)&lt;&gt;1),"",AW820&amp;BA820)</x:f>
      </x:c>
      <x:c r="BC820" s="61" t="str">
        <x:f>IF(OR(A820="",AQ820=0),"",(COUNT(BI820:INDEX(BI820:CR820,1,'Настройки'!$B$3))-COUNT(CS820:INDEX(CS820:EB820,1,'Настройки'!$B$3)))/AQ820)</x:f>
      </x:c>
      <x:c r="BD820" s="64" t="str">
        <x:f>IF(OR(A820="",COUNT(CS820:INDEX(CS820:EB820,1,'Настройки'!$B$3))=0),"",AQ820/COUNT(CS820:INDEX(CS820:EB820,1,'Настройки'!$B$3)))</x:f>
      </x:c>
      <x:c r="BE820" s="64" t="str">
        <x:f>IF(OR(A820="",COUNT(CS820:INDEX(CS820:EB820,1,'Настройки'!$B$3))=0),"",IF(AVERAGE(CS820:INDEX(CS820:EB820,1,'Настройки'!$B$3))=0,"",(STDEVP(CS820:INDEX(CS820:EB820,1,'Настройки'!$B$3))/ABS(AVERAGE(CS820:INDEX(CS820:EB820,1,'Настройки'!$B$3))))^2))</x:f>
      </x:c>
      <x:c r="BF820" s="49" t="str">
        <x:f>IF(A820="","",IF(AQ820&lt;3,"Недостаточно",IF(AQ820&lt;6,"Предварительный","Обычный")))</x:f>
      </x:c>
      <x:c r="BG820" s="49" t="str">
        <x:f>IF(A820="","",IF(COUNTIF(F820:INDEX(F820:AO820,1,'Настройки'!$B$3),"&lt;0")&gt;0,IF('Настройки'!$B$10="Блокировать","Отрицательный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"),"")&amp;IF(AQ820&lt;3,"Недостаточно истории. ",IF(AQ820&lt;6,"Предварительная классификация. ",""))&amp;IF(AX820=0,"Нет спроса за горизонт. ","")&amp;IF(AZ820&gt;'Настройки'!$B$11,"Экстремальная вариативность. ",""))</x:f>
      </x:c>
      <x:c r="BH820" s="49" t="str">
        <x:f>IF(A820="","",IFERROR(VLOOKUP(BB820,'Настройки'!$D$3:$E$11,2,FALSE),"Сначала проверьте исходные данные и историю спроса.")&amp;" Уточните срок поставки, MOQ и критичность.")</x:f>
      </x:c>
      <x:c r="BI820" s="50" t="str">
        <x:f>IF(1&gt;'Настройки'!$B$3,"",IF(ISBLANK(F820),IF('Настройки'!$B$9="Нулевой спрос",0,""),IF(F820&lt;0,IF('Настройки'!$B$10="Исключить","",IF('Настройки'!$B$10="Абсолютные значения",ABS(F820),F820)),F820)))</x:f>
      </x:c>
      <x:c r="BJ820" s="50" t="str">
        <x:f>IF(2&gt;'Настройки'!$B$3,"",IF(ISBLANK(G820),IF('Настройки'!$B$9="Нулевой спрос",0,""),IF(G820&lt;0,IF('Настройки'!$B$10="Исключить","",IF('Настройки'!$B$10="Абсолютные значения",ABS(G820),G820)),G820)))</x:f>
      </x:c>
      <x:c r="BK820" s="50" t="str">
        <x:f>IF(3&gt;'Настройки'!$B$3,"",IF(ISBLANK(H820),IF('Настройки'!$B$9="Нулевой спрос",0,""),IF(H820&lt;0,IF('Настройки'!$B$10="Исключить","",IF('Настройки'!$B$10="Абсолютные значения",ABS(H820),H820)),H820)))</x:f>
      </x:c>
      <x:c r="BL820" s="50" t="str">
        <x:f>IF(4&gt;'Настройки'!$B$3,"",IF(ISBLANK(I820),IF('Настройки'!$B$9="Нулевой спрос",0,""),IF(I820&lt;0,IF('Настройки'!$B$10="Исключить","",IF('Настройки'!$B$10="Абсолютные значения",ABS(I820),I820)),I820)))</x:f>
      </x:c>
      <x:c r="BM820" s="50" t="str">
        <x:f>IF(5&gt;'Настройки'!$B$3,"",IF(ISBLANK(J820),IF('Настройки'!$B$9="Нулевой спрос",0,""),IF(J820&lt;0,IF('Настройки'!$B$10="Исключить","",IF('Настройки'!$B$10="Абсолютные значения",ABS(J820),J820)),J820)))</x:f>
      </x:c>
      <x:c r="BN820" s="50" t="str">
        <x:f>IF(6&gt;'Настройки'!$B$3,"",IF(ISBLANK(K820),IF('Настройки'!$B$9="Нулевой спрос",0,""),IF(K820&lt;0,IF('Настройки'!$B$10="Исключить","",IF('Настройки'!$B$10="Абсолютные значения",ABS(K820),K820)),K820)))</x:f>
      </x:c>
      <x:c r="BO820" s="50" t="str">
        <x:f>IF(7&gt;'Настройки'!$B$3,"",IF(ISBLANK(L820),IF('Настройки'!$B$9="Нулевой спрос",0,""),IF(L820&lt;0,IF('Настройки'!$B$10="Исключить","",IF('Настройки'!$B$10="Абсолютные значения",ABS(L820),L820)),L820)))</x:f>
      </x:c>
      <x:c r="BP820" s="50" t="str">
        <x:f>IF(8&gt;'Настройки'!$B$3,"",IF(ISBLANK(M820),IF('Настройки'!$B$9="Нулевой спрос",0,""),IF(M820&lt;0,IF('Настройки'!$B$10="Исключить","",IF('Настройки'!$B$10="Абсолютные значения",ABS(M820),M820)),M820)))</x:f>
      </x:c>
      <x:c r="BQ820" s="50" t="str">
        <x:f>IF(9&gt;'Настройки'!$B$3,"",IF(ISBLANK(N820),IF('Настройки'!$B$9="Нулевой спрос",0,""),IF(N820&lt;0,IF('Настройки'!$B$10="Исключить","",IF('Настройки'!$B$10="Абсолютные значения",ABS(N820),N820)),N820)))</x:f>
      </x:c>
      <x:c r="BR820" s="50" t="str">
        <x:f>IF(10&gt;'Настройки'!$B$3,"",IF(ISBLANK(O820),IF('Настройки'!$B$9="Нулевой спрос",0,""),IF(O820&lt;0,IF('Настройки'!$B$10="Исключить","",IF('Настройки'!$B$10="Абсолютные значения",ABS(O820),O820)),O820)))</x:f>
      </x:c>
      <x:c r="BS820" s="50" t="str">
        <x:f>IF(11&gt;'Настройки'!$B$3,"",IF(ISBLANK(P820),IF('Настройки'!$B$9="Нулевой спрос",0,""),IF(P820&lt;0,IF('Настройки'!$B$10="Исключить","",IF('Настройки'!$B$10="Абсолютные значения",ABS(P820),P820)),P820)))</x:f>
      </x:c>
      <x:c r="BT820" s="50" t="str">
        <x:f>IF(12&gt;'Настройки'!$B$3,"",IF(ISBLANK(Q820),IF('Настройки'!$B$9="Нулевой спрос",0,""),IF(Q820&lt;0,IF('Настройки'!$B$10="Исключить","",IF('Настройки'!$B$10="Абсолютные значения",ABS(Q820),Q820)),Q820)))</x:f>
      </x:c>
      <x:c r="BU820" s="50" t="str">
        <x:f>IF(13&gt;'Настройки'!$B$3,"",IF(ISBLANK(R820),IF('Настройки'!$B$9="Нулевой спрос",0,""),IF(R820&lt;0,IF('Настройки'!$B$10="Исключить","",IF('Настройки'!$B$10="Абсолютные значения",ABS(R820),R820)),R820)))</x:f>
      </x:c>
      <x:c r="BV820" s="50" t="str">
        <x:f>IF(14&gt;'Настройки'!$B$3,"",IF(ISBLANK(S820),IF('Настройки'!$B$9="Нулевой спрос",0,""),IF(S820&lt;0,IF('Настройки'!$B$10="Исключить","",IF('Настройки'!$B$10="Абсолютные значения",ABS(S820),S820)),S820)))</x:f>
      </x:c>
      <x:c r="BW820" s="50" t="str">
        <x:f>IF(15&gt;'Настройки'!$B$3,"",IF(ISBLANK(T820),IF('Настройки'!$B$9="Нулевой спрос",0,""),IF(T820&lt;0,IF('Настройки'!$B$10="Исключить","",IF('Настройки'!$B$10="Абсолютные значения",ABS(T820),T820)),T820)))</x:f>
      </x:c>
      <x:c r="BX820" s="50" t="str">
        <x:f>IF(16&gt;'Настройки'!$B$3,"",IF(ISBLANK(U820),IF('Настройки'!$B$9="Нулевой спрос",0,""),IF(U820&lt;0,IF('Настройки'!$B$10="Исключить","",IF('Настройки'!$B$10="Абсолютные значения",ABS(U820),U820)),U820)))</x:f>
      </x:c>
      <x:c r="BY820" s="50" t="str">
        <x:f>IF(17&gt;'Настройки'!$B$3,"",IF(ISBLANK(V820),IF('Настройки'!$B$9="Нулевой спрос",0,""),IF(V820&lt;0,IF('Настройки'!$B$10="Исключить","",IF('Настройки'!$B$10="Абсолютные значения",ABS(V820),V820)),V820)))</x:f>
      </x:c>
      <x:c r="BZ820" s="50" t="str">
        <x:f>IF(18&gt;'Настройки'!$B$3,"",IF(ISBLANK(W820),IF('Настройки'!$B$9="Нулевой спрос",0,""),IF(W820&lt;0,IF('Настройки'!$B$10="Исключить","",IF('Настройки'!$B$10="Абсолютные значения",ABS(W820),W820)),W820)))</x:f>
      </x:c>
      <x:c r="CA820" s="50" t="str">
        <x:f>IF(19&gt;'Настройки'!$B$3,"",IF(ISBLANK(X820),IF('Настройки'!$B$9="Нулевой спрос",0,""),IF(X820&lt;0,IF('Настройки'!$B$10="Исключить","",IF('Настройки'!$B$10="Абсолютные значения",ABS(X820),X820)),X820)))</x:f>
      </x:c>
      <x:c r="CB820" s="50" t="str">
        <x:f>IF(20&gt;'Настройки'!$B$3,"",IF(ISBLANK(Y820),IF('Настройки'!$B$9="Нулевой спрос",0,""),IF(Y820&lt;0,IF('Настройки'!$B$10="Исключить","",IF('Настройки'!$B$10="Абсолютные значения",ABS(Y820),Y820)),Y820)))</x:f>
      </x:c>
      <x:c r="CC820" s="50" t="str">
        <x:f>IF(21&gt;'Настройки'!$B$3,"",IF(ISBLANK(Z820),IF('Настройки'!$B$9="Нулевой спрос",0,""),IF(Z820&lt;0,IF('Настройки'!$B$10="Исключить","",IF('Настройки'!$B$10="Абсолютные значения",ABS(Z820),Z820)),Z820)))</x:f>
      </x:c>
      <x:c r="CD820" s="50" t="str">
        <x:f>IF(22&gt;'Настройки'!$B$3,"",IF(ISBLANK(AA820),IF('Настройки'!$B$9="Нулевой спрос",0,""),IF(AA820&lt;0,IF('Настройки'!$B$10="Исключить","",IF('Настройки'!$B$10="Абсолютные значения",ABS(AA820),AA820)),AA820)))</x:f>
      </x:c>
      <x:c r="CE820" s="50" t="str">
        <x:f>IF(23&gt;'Настройки'!$B$3,"",IF(ISBLANK(AB820),IF('Настройки'!$B$9="Нулевой спрос",0,""),IF(AB820&lt;0,IF('Настройки'!$B$10="Исключить","",IF('Настройки'!$B$10="Абсолютные значения",ABS(AB820),AB820)),AB820)))</x:f>
      </x:c>
      <x:c r="CF820" s="50" t="str">
        <x:f>IF(24&gt;'Настройки'!$B$3,"",IF(ISBLANK(AC820),IF('Настройки'!$B$9="Нулевой спрос",0,""),IF(AC820&lt;0,IF('Настройки'!$B$10="Исключить","",IF('Настройки'!$B$10="Абсолютные значения",ABS(AC820),AC820)),AC820)))</x:f>
      </x:c>
      <x:c r="CG820" s="50" t="str">
        <x:f>IF(25&gt;'Настройки'!$B$3,"",IF(ISBLANK(AD820),IF('Настройки'!$B$9="Нулевой спрос",0,""),IF(AD820&lt;0,IF('Настройки'!$B$10="Исключить","",IF('Настройки'!$B$10="Абсолютные значения",ABS(AD820),AD820)),AD820)))</x:f>
      </x:c>
      <x:c r="CH820" s="50" t="str">
        <x:f>IF(26&gt;'Настройки'!$B$3,"",IF(ISBLANK(AE820),IF('Настройки'!$B$9="Нулевой спрос",0,""),IF(AE820&lt;0,IF('Настройки'!$B$10="Исключить","",IF('Настройки'!$B$10="Абсолютные значения",ABS(AE820),AE820)),AE820)))</x:f>
      </x:c>
      <x:c r="CI820" s="50" t="str">
        <x:f>IF(27&gt;'Настройки'!$B$3,"",IF(ISBLANK(AF820),IF('Настройки'!$B$9="Нулевой спрос",0,""),IF(AF820&lt;0,IF('Настройки'!$B$10="Исключить","",IF('Настройки'!$B$10="Абсолютные значения",ABS(AF820),AF820)),AF820)))</x:f>
      </x:c>
      <x:c r="CJ820" s="50" t="str">
        <x:f>IF(28&gt;'Настройки'!$B$3,"",IF(ISBLANK(AG820),IF('Настройки'!$B$9="Нулевой спрос",0,""),IF(AG820&lt;0,IF('Настройки'!$B$10="Исключить","",IF('Настройки'!$B$10="Абсолютные значения",ABS(AG820),AG820)),AG820)))</x:f>
      </x:c>
      <x:c r="CK820" s="50" t="str">
        <x:f>IF(29&gt;'Настройки'!$B$3,"",IF(ISBLANK(AH820),IF('Настройки'!$B$9="Нулевой спрос",0,""),IF(AH820&lt;0,IF('Настройки'!$B$10="Исключить","",IF('Настройки'!$B$10="Абсолютные значения",ABS(AH820),AH820)),AH820)))</x:f>
      </x:c>
      <x:c r="CL820" s="50" t="str">
        <x:f>IF(30&gt;'Настройки'!$B$3,"",IF(ISBLANK(AI820),IF('Настройки'!$B$9="Нулевой спрос",0,""),IF(AI820&lt;0,IF('Настройки'!$B$10="Исключить","",IF('Настройки'!$B$10="Абсолютные значения",ABS(AI820),AI820)),AI820)))</x:f>
      </x:c>
      <x:c r="CM820" s="50" t="str">
        <x:f>IF(31&gt;'Настройки'!$B$3,"",IF(ISBLANK(AJ820),IF('Настройки'!$B$9="Нулевой спрос",0,""),IF(AJ820&lt;0,IF('Настройки'!$B$10="Исключить","",IF('Настройки'!$B$10="Абсолютные значения",ABS(AJ820),AJ820)),AJ820)))</x:f>
      </x:c>
      <x:c r="CN820" s="50" t="str">
        <x:f>IF(32&gt;'Настройки'!$B$3,"",IF(ISBLANK(AK820),IF('Настройки'!$B$9="Нулевой спрос",0,""),IF(AK820&lt;0,IF('Настройки'!$B$10="Исключить","",IF('Настройки'!$B$10="Абсолютные значения",ABS(AK820),AK820)),AK820)))</x:f>
      </x:c>
      <x:c r="CO820" s="50" t="str">
        <x:f>IF(33&gt;'Настройки'!$B$3,"",IF(ISBLANK(AL820),IF('Настройки'!$B$9="Нулевой спрос",0,""),IF(AL820&lt;0,IF('Настройки'!$B$10="Исключить","",IF('Настройки'!$B$10="Абсолютные значения",ABS(AL820),AL820)),AL820)))</x:f>
      </x:c>
      <x:c r="CP820" s="50" t="str">
        <x:f>IF(34&gt;'Настройки'!$B$3,"",IF(ISBLANK(AM820),IF('Настройки'!$B$9="Нулевой спрос",0,""),IF(AM820&lt;0,IF('Настройки'!$B$10="Исключить","",IF('Настройки'!$B$10="Абсолютные значения",ABS(AM820),AM820)),AM820)))</x:f>
      </x:c>
      <x:c r="CQ820" s="50" t="str">
        <x:f>IF(35&gt;'Настройки'!$B$3,"",IF(ISBLANK(AN820),IF('Настройки'!$B$9="Нулевой спрос",0,""),IF(AN820&lt;0,IF('Настройки'!$B$10="Исключить","",IF('Настройки'!$B$10="Абсолютные значения",ABS(AN820),AN820)),AN820)))</x:f>
      </x:c>
      <x:c r="CR820" s="50" t="str">
        <x:f>IF(36&gt;'Настройки'!$B$3,"",IF(ISBLANK(AO820),IF('Настройки'!$B$9="Нулевой спрос",0,""),IF(AO820&lt;0,IF('Настройки'!$B$10="Исключить","",IF('Настройки'!$B$10="Абсолютные значения",ABS(AO820),AO820)),AO820)))</x:f>
      </x:c>
      <x:c r="CS820" s="50" t="str">
        <x:f>IF(OR(1&gt;'Настройки'!$B$3,ISBLANK(BI820),BI820=0),"",BI820)</x:f>
      </x:c>
      <x:c r="CT820" s="50" t="str">
        <x:f>IF(OR(2&gt;'Настройки'!$B$3,ISBLANK(BJ820),BJ820=0),"",BJ820)</x:f>
      </x:c>
      <x:c r="CU820" s="50" t="str">
        <x:f>IF(OR(3&gt;'Настройки'!$B$3,ISBLANK(BK820),BK820=0),"",BK820)</x:f>
      </x:c>
      <x:c r="CV820" s="50" t="str">
        <x:f>IF(OR(4&gt;'Настройки'!$B$3,ISBLANK(BL820),BL820=0),"",BL820)</x:f>
      </x:c>
      <x:c r="CW820" s="50" t="str">
        <x:f>IF(OR(5&gt;'Настройки'!$B$3,ISBLANK(BM820),BM820=0),"",BM820)</x:f>
      </x:c>
      <x:c r="CX820" s="50" t="str">
        <x:f>IF(OR(6&gt;'Настройки'!$B$3,ISBLANK(BN820),BN820=0),"",BN820)</x:f>
      </x:c>
      <x:c r="CY820" s="50" t="str">
        <x:f>IF(OR(7&gt;'Настройки'!$B$3,ISBLANK(BO820),BO820=0),"",BO820)</x:f>
      </x:c>
      <x:c r="CZ820" s="50" t="str">
        <x:f>IF(OR(8&gt;'Настройки'!$B$3,ISBLANK(BP820),BP820=0),"",BP820)</x:f>
      </x:c>
      <x:c r="DA820" s="50" t="str">
        <x:f>IF(OR(9&gt;'Настройки'!$B$3,ISBLANK(BQ820),BQ820=0),"",BQ820)</x:f>
      </x:c>
      <x:c r="DB820" s="50" t="str">
        <x:f>IF(OR(10&gt;'Настройки'!$B$3,ISBLANK(BR820),BR820=0),"",BR820)</x:f>
      </x:c>
      <x:c r="DC820" s="50" t="str">
        <x:f>IF(OR(11&gt;'Настройки'!$B$3,ISBLANK(BS820),BS820=0),"",BS820)</x:f>
      </x:c>
      <x:c r="DD820" s="50" t="str">
        <x:f>IF(OR(12&gt;'Настройки'!$B$3,ISBLANK(BT820),BT820=0),"",BT820)</x:f>
      </x:c>
      <x:c r="DE820" s="50" t="str">
        <x:f>IF(OR(13&gt;'Настройки'!$B$3,ISBLANK(BU820),BU820=0),"",BU820)</x:f>
      </x:c>
      <x:c r="DF820" s="50" t="str">
        <x:f>IF(OR(14&gt;'Настройки'!$B$3,ISBLANK(BV820),BV820=0),"",BV820)</x:f>
      </x:c>
      <x:c r="DG820" s="50" t="str">
        <x:f>IF(OR(15&gt;'Настройки'!$B$3,ISBLANK(BW820),BW820=0),"",BW820)</x:f>
      </x:c>
      <x:c r="DH820" s="50" t="str">
        <x:f>IF(OR(16&gt;'Настройки'!$B$3,ISBLANK(BX820),BX820=0),"",BX820)</x:f>
      </x:c>
      <x:c r="DI820" s="50" t="str">
        <x:f>IF(OR(17&gt;'Настройки'!$B$3,ISBLANK(BY820),BY820=0),"",BY820)</x:f>
      </x:c>
      <x:c r="DJ820" s="50" t="str">
        <x:f>IF(OR(18&gt;'Настройки'!$B$3,ISBLANK(BZ820),BZ820=0),"",BZ820)</x:f>
      </x:c>
      <x:c r="DK820" s="50" t="str">
        <x:f>IF(OR(19&gt;'Настройки'!$B$3,ISBLANK(CA820),CA820=0),"",CA820)</x:f>
      </x:c>
      <x:c r="DL820" s="50" t="str">
        <x:f>IF(OR(20&gt;'Настройки'!$B$3,ISBLANK(CB820),CB820=0),"",CB820)</x:f>
      </x:c>
      <x:c r="DM820" s="50" t="str">
        <x:f>IF(OR(21&gt;'Настройки'!$B$3,ISBLANK(CC820),CC820=0),"",CC820)</x:f>
      </x:c>
      <x:c r="DN820" s="50" t="str">
        <x:f>IF(OR(22&gt;'Настройки'!$B$3,ISBLANK(CD820),CD820=0),"",CD820)</x:f>
      </x:c>
      <x:c r="DO820" s="50" t="str">
        <x:f>IF(OR(23&gt;'Настройки'!$B$3,ISBLANK(CE820),CE820=0),"",CE820)</x:f>
      </x:c>
      <x:c r="DP820" s="50" t="str">
        <x:f>IF(OR(24&gt;'Настройки'!$B$3,ISBLANK(CF820),CF820=0),"",CF820)</x:f>
      </x:c>
      <x:c r="DQ820" s="50" t="str">
        <x:f>IF(OR(25&gt;'Настройки'!$B$3,ISBLANK(CG820),CG820=0),"",CG820)</x:f>
      </x:c>
      <x:c r="DR820" s="50" t="str">
        <x:f>IF(OR(26&gt;'Настройки'!$B$3,ISBLANK(CH820),CH820=0),"",CH820)</x:f>
      </x:c>
      <x:c r="DS820" s="50" t="str">
        <x:f>IF(OR(27&gt;'Настройки'!$B$3,ISBLANK(CI820),CI820=0),"",CI820)</x:f>
      </x:c>
      <x:c r="DT820" s="50" t="str">
        <x:f>IF(OR(28&gt;'Настройки'!$B$3,ISBLANK(CJ820),CJ820=0),"",CJ820)</x:f>
      </x:c>
      <x:c r="DU820" s="50" t="str">
        <x:f>IF(OR(29&gt;'Настройки'!$B$3,ISBLANK(CK820),CK820=0),"",CK820)</x:f>
      </x:c>
      <x:c r="DV820" s="50" t="str">
        <x:f>IF(OR(30&gt;'Настройки'!$B$3,ISBLANK(CL820),CL820=0),"",CL820)</x:f>
      </x:c>
      <x:c r="DW820" s="50" t="str">
        <x:f>IF(OR(31&gt;'Настройки'!$B$3,ISBLANK(CM820),CM820=0),"",CM820)</x:f>
      </x:c>
      <x:c r="DX820" s="50" t="str">
        <x:f>IF(OR(32&gt;'Настройки'!$B$3,ISBLANK(CN820),CN820=0),"",CN820)</x:f>
      </x:c>
      <x:c r="DY820" s="50" t="str">
        <x:f>IF(OR(33&gt;'Настройки'!$B$3,ISBLANK(CO820),CO820=0),"",CO820)</x:f>
      </x:c>
      <x:c r="DZ820" s="50" t="str">
        <x:f>IF(OR(34&gt;'Настройки'!$B$3,ISBLANK(CP820),CP820=0),"",CP820)</x:f>
      </x:c>
      <x:c r="EA820" s="50" t="str">
        <x:f>IF(OR(35&gt;'Настройки'!$B$3,ISBLANK(CQ820),CQ820=0),"",CQ820)</x:f>
      </x:c>
      <x:c r="EB820" s="50" t="str">
        <x:f>IF(OR(36&gt;'Настройки'!$B$3,ISBLANK(CR820),CR820=0),"",CR820)</x:f>
      </x:c>
      <x:c r="EC820" s="50" t="str">
        <x:f>IF(A820="","",IF(OR(BB820="AZ",BB820="BZ"),10000+ROW(),IF(AZ820&gt;'Настройки'!$B$11,20000+ROW(),IF(BF820&lt;&gt;"Обычный",30000+ROW(),IF(AX820&lt;=0,40000+ROW(),"")))))</x:f>
      </x:c>
      <x:c r="ED820" s="50" t="str">
        <x:f>IF(EC820="","",COUNTIFS($EC$2:$EC$1001,"&gt;0",$EC$2:$EC$1001,"&lt;"&amp;EC820)+1)</x:f>
      </x:c>
    </x:row>
    <x:row r="821">
      <x:c r="A821" s="115"/>
      <x:c r="B821" s="115"/>
      <x:c r="C821" s="115"/>
      <x:c r="D821" s="118"/>
      <x:c r="E821" s="118"/>
      <x:c r="F821" s="118"/>
      <x:c r="G821" s="118"/>
      <x:c r="H821" s="118"/>
      <x:c r="I821" s="118"/>
      <x:c r="J821" s="118"/>
      <x:c r="K821" s="118"/>
      <x:c r="L821" s="118"/>
      <x:c r="M821" s="118"/>
      <x:c r="N821" s="118"/>
      <x:c r="O821" s="118"/>
      <x:c r="P821" s="118"/>
      <x:c r="Q821" s="118"/>
      <x:c r="R821" s="118"/>
      <x:c r="S821" s="118"/>
      <x:c r="T821" s="118"/>
      <x:c r="U821" s="118"/>
      <x:c r="V821" s="118"/>
      <x:c r="W821" s="118"/>
      <x:c r="X821" s="118"/>
      <x:c r="Y821" s="118"/>
      <x:c r="Z821" s="118"/>
      <x:c r="AA821" s="118"/>
      <x:c r="AB821" s="118"/>
      <x:c r="AC821" s="118"/>
      <x:c r="AD821" s="118"/>
      <x:c r="AE821" s="118"/>
      <x:c r="AF821" s="118"/>
      <x:c r="AG821" s="118"/>
      <x:c r="AH821" s="118"/>
      <x:c r="AI821" s="118"/>
      <x:c r="AJ821" s="118"/>
      <x:c r="AK821" s="118"/>
      <x:c r="AL821" s="118"/>
      <x:c r="AM821" s="118"/>
      <x:c r="AN821" s="118"/>
      <x:c r="AO821" s="118"/>
      <x:c r="AP821" s="115"/>
      <x:c r="AQ821" s="49" t="str">
        <x:f>IF(A821="","",COUNT(BI821:INDEX(BI821:CR821,1,'Настройки'!$B$3)))</x:f>
      </x:c>
      <x:c r="AR821" s="49" t="str">
        <x:f>IF(A821="","",SUM(BI821:INDEX(BI821:CR821,1,'Настройки'!$B$3)))</x:f>
      </x:c>
      <x:c r="AS821" s="58" t="str">
        <x:f>IF(A821="","",IF('Настройки'!$B$4="Стоимость потребления",AR821*D821,IF('Настройки'!$B$4="Количество",AR821,E821)))</x:f>
      </x:c>
      <x:c r="AT821" s="61" t="str">
        <x:f>IF(OR(A821="",AS821&lt;0,SUM($AS$2:$AS$1001)&lt;=0),"",AS821/SUM($AS$2:$AS$1001))</x:f>
      </x:c>
      <x:c r="AU821" s="61" t="str">
        <x:f>IF(OR(A821="",AS821&lt;0,SUM($AS$2:$AS$1001)&lt;=0),"",SUMIFS($AS$2:$AS$1001,$AS$2:$AS$1001,"&gt;"&amp;AS821)/SUM($AS$2:$AS$1001))</x:f>
      </x:c>
      <x:c r="AV821" s="61" t="str">
        <x:f>IF(OR(A821="",AS821&lt;0,SUM($AS$2:$AS$1001)&lt;=0),"",SUMIFS($AS$2:$AS$1001,$AS$2:$AS$1001,"&gt;="&amp;AS821)/SUM($AS$2:$AS$1001))</x:f>
      </x:c>
      <x:c r="AW821" s="49" t="str">
        <x:f>IF(A821="","",IF(SUM($AS$2:$AS$1001)&lt;=0,"Не определён",IF(AS821&lt;0,"Исключение",IF(AU821&lt;'Настройки'!$B$5,"A",IF(AU821&lt;'Настройки'!$B$6,"B","C")))))</x:f>
      </x:c>
      <x:c r="AX821" s="58" t="str">
        <x:f>IF(A821="","",IF(AQ821=0,"",AVERAGE(BI821:INDEX(BI821:CR821,1,'Настройки'!$B$3))))</x:f>
      </x:c>
      <x:c r="AY821" s="58" t="str">
        <x:f>IF(OR(A821="",AQ821=0),"",STDEVP(BI821:INDEX(BI821:CR821,1,'Настройки'!$B$3)))</x:f>
      </x:c>
      <x:c r="AZ821" s="61" t="str">
        <x:f>IF(OR(A821="",AQ821&lt;'Настройки'!$B$12,AX821&lt;=0,AND('Настройки'!$B$10="Блокировать",COUNTIF(F821:INDEX(F821:AO821,1,'Настройки'!$B$3),"&lt;0")&gt;0)),"",AY821/ABS(AX821))</x:f>
      </x:c>
      <x:c r="BA821" s="49" t="str">
        <x:f>IF(A821="","",IF(AND('Настройки'!$B$10="Блокировать",COUNTIF(F821:INDEX(F821:AO821,1,'Настройки'!$B$3),"&lt;0")&gt;0),"Не определён",IF(AQ821&lt;'Настройки'!$B$12,"Не определён",IF(AX821=0,"Нет спроса",IF(AX821&lt;0,"Не определён",IF(AZ821&lt;='Настройки'!$B$7,"X",IF(AZ821&lt;='Настройки'!$B$8,"Y","Z")))))))</x:f>
      </x:c>
      <x:c r="BB821" s="49" t="str">
        <x:f>IF(OR(A821="",LEN(AW821)&lt;&gt;1,LEN(BA821)&lt;&gt;1),"",AW821&amp;BA821)</x:f>
      </x:c>
      <x:c r="BC821" s="61" t="str">
        <x:f>IF(OR(A821="",AQ821=0),"",(COUNT(BI821:INDEX(BI821:CR821,1,'Настройки'!$B$3))-COUNT(CS821:INDEX(CS821:EB821,1,'Настройки'!$B$3)))/AQ821)</x:f>
      </x:c>
      <x:c r="BD821" s="64" t="str">
        <x:f>IF(OR(A821="",COUNT(CS821:INDEX(CS821:EB821,1,'Настройки'!$B$3))=0),"",AQ821/COUNT(CS821:INDEX(CS821:EB821,1,'Настройки'!$B$3)))</x:f>
      </x:c>
      <x:c r="BE821" s="64" t="str">
        <x:f>IF(OR(A821="",COUNT(CS821:INDEX(CS821:EB821,1,'Настройки'!$B$3))=0),"",IF(AVERAGE(CS821:INDEX(CS821:EB821,1,'Настройки'!$B$3))=0,"",(STDEVP(CS821:INDEX(CS821:EB821,1,'Настройки'!$B$3))/ABS(AVERAGE(CS821:INDEX(CS821:EB821,1,'Настройки'!$B$3))))^2))</x:f>
      </x:c>
      <x:c r="BF821" s="49" t="str">
        <x:f>IF(A821="","",IF(AQ821&lt;3,"Недостаточно",IF(AQ821&lt;6,"Предварительный","Обычный")))</x:f>
      </x:c>
      <x:c r="BG821" s="49" t="str">
        <x:f>IF(A821="","",IF(COUNTIF(F821:INDEX(F821:AO821,1,'Настройки'!$B$3),"&lt;0")&gt;0,IF('Настройки'!$B$10="Блокировать","Отрицательный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"),"")&amp;IF(AQ821&lt;3,"Недостаточно истории. ",IF(AQ821&lt;6,"Предварительная классификация. ",""))&amp;IF(AX821=0,"Нет спроса за горизонт. ","")&amp;IF(AZ821&gt;'Настройки'!$B$11,"Экстремальная вариативность. ",""))</x:f>
      </x:c>
      <x:c r="BH821" s="49" t="str">
        <x:f>IF(A821="","",IFERROR(VLOOKUP(BB821,'Настройки'!$D$3:$E$11,2,FALSE),"Сначала проверьте исходные данные и историю спроса.")&amp;" Уточните срок поставки, MOQ и критичность.")</x:f>
      </x:c>
      <x:c r="BI821" s="50" t="str">
        <x:f>IF(1&gt;'Настройки'!$B$3,"",IF(ISBLANK(F821),IF('Настройки'!$B$9="Нулевой спрос",0,""),IF(F821&lt;0,IF('Настройки'!$B$10="Исключить","",IF('Настройки'!$B$10="Абсолютные значения",ABS(F821),F821)),F821)))</x:f>
      </x:c>
      <x:c r="BJ821" s="50" t="str">
        <x:f>IF(2&gt;'Настройки'!$B$3,"",IF(ISBLANK(G821),IF('Настройки'!$B$9="Нулевой спрос",0,""),IF(G821&lt;0,IF('Настройки'!$B$10="Исключить","",IF('Настройки'!$B$10="Абсолютные значения",ABS(G821),G821)),G821)))</x:f>
      </x:c>
      <x:c r="BK821" s="50" t="str">
        <x:f>IF(3&gt;'Настройки'!$B$3,"",IF(ISBLANK(H821),IF('Настройки'!$B$9="Нулевой спрос",0,""),IF(H821&lt;0,IF('Настройки'!$B$10="Исключить","",IF('Настройки'!$B$10="Абсолютные значения",ABS(H821),H821)),H821)))</x:f>
      </x:c>
      <x:c r="BL821" s="50" t="str">
        <x:f>IF(4&gt;'Настройки'!$B$3,"",IF(ISBLANK(I821),IF('Настройки'!$B$9="Нулевой спрос",0,""),IF(I821&lt;0,IF('Настройки'!$B$10="Исключить","",IF('Настройки'!$B$10="Абсолютные значения",ABS(I821),I821)),I821)))</x:f>
      </x:c>
      <x:c r="BM821" s="50" t="str">
        <x:f>IF(5&gt;'Настройки'!$B$3,"",IF(ISBLANK(J821),IF('Настройки'!$B$9="Нулевой спрос",0,""),IF(J821&lt;0,IF('Настройки'!$B$10="Исключить","",IF('Настройки'!$B$10="Абсолютные значения",ABS(J821),J821)),J821)))</x:f>
      </x:c>
      <x:c r="BN821" s="50" t="str">
        <x:f>IF(6&gt;'Настройки'!$B$3,"",IF(ISBLANK(K821),IF('Настройки'!$B$9="Нулевой спрос",0,""),IF(K821&lt;0,IF('Настройки'!$B$10="Исключить","",IF('Настройки'!$B$10="Абсолютные значения",ABS(K821),K821)),K821)))</x:f>
      </x:c>
      <x:c r="BO821" s="50" t="str">
        <x:f>IF(7&gt;'Настройки'!$B$3,"",IF(ISBLANK(L821),IF('Настройки'!$B$9="Нулевой спрос",0,""),IF(L821&lt;0,IF('Настройки'!$B$10="Исключить","",IF('Настройки'!$B$10="Абсолютные значения",ABS(L821),L821)),L821)))</x:f>
      </x:c>
      <x:c r="BP821" s="50" t="str">
        <x:f>IF(8&gt;'Настройки'!$B$3,"",IF(ISBLANK(M821),IF('Настройки'!$B$9="Нулевой спрос",0,""),IF(M821&lt;0,IF('Настройки'!$B$10="Исключить","",IF('Настройки'!$B$10="Абсолютные значения",ABS(M821),M821)),M821)))</x:f>
      </x:c>
      <x:c r="BQ821" s="50" t="str">
        <x:f>IF(9&gt;'Настройки'!$B$3,"",IF(ISBLANK(N821),IF('Настройки'!$B$9="Нулевой спрос",0,""),IF(N821&lt;0,IF('Настройки'!$B$10="Исключить","",IF('Настройки'!$B$10="Абсолютные значения",ABS(N821),N821)),N821)))</x:f>
      </x:c>
      <x:c r="BR821" s="50" t="str">
        <x:f>IF(10&gt;'Настройки'!$B$3,"",IF(ISBLANK(O821),IF('Настройки'!$B$9="Нулевой спрос",0,""),IF(O821&lt;0,IF('Настройки'!$B$10="Исключить","",IF('Настройки'!$B$10="Абсолютные значения",ABS(O821),O821)),O821)))</x:f>
      </x:c>
      <x:c r="BS821" s="50" t="str">
        <x:f>IF(11&gt;'Настройки'!$B$3,"",IF(ISBLANK(P821),IF('Настройки'!$B$9="Нулевой спрос",0,""),IF(P821&lt;0,IF('Настройки'!$B$10="Исключить","",IF('Настройки'!$B$10="Абсолютные значения",ABS(P821),P821)),P821)))</x:f>
      </x:c>
      <x:c r="BT821" s="50" t="str">
        <x:f>IF(12&gt;'Настройки'!$B$3,"",IF(ISBLANK(Q821),IF('Настройки'!$B$9="Нулевой спрос",0,""),IF(Q821&lt;0,IF('Настройки'!$B$10="Исключить","",IF('Настройки'!$B$10="Абсолютные значения",ABS(Q821),Q821)),Q821)))</x:f>
      </x:c>
      <x:c r="BU821" s="50" t="str">
        <x:f>IF(13&gt;'Настройки'!$B$3,"",IF(ISBLANK(R821),IF('Настройки'!$B$9="Нулевой спрос",0,""),IF(R821&lt;0,IF('Настройки'!$B$10="Исключить","",IF('Настройки'!$B$10="Абсолютные значения",ABS(R821),R821)),R821)))</x:f>
      </x:c>
      <x:c r="BV821" s="50" t="str">
        <x:f>IF(14&gt;'Настройки'!$B$3,"",IF(ISBLANK(S821),IF('Настройки'!$B$9="Нулевой спрос",0,""),IF(S821&lt;0,IF('Настройки'!$B$10="Исключить","",IF('Настройки'!$B$10="Абсолютные значения",ABS(S821),S821)),S821)))</x:f>
      </x:c>
      <x:c r="BW821" s="50" t="str">
        <x:f>IF(15&gt;'Настройки'!$B$3,"",IF(ISBLANK(T821),IF('Настройки'!$B$9="Нулевой спрос",0,""),IF(T821&lt;0,IF('Настройки'!$B$10="Исключить","",IF('Настройки'!$B$10="Абсолютные значения",ABS(T821),T821)),T821)))</x:f>
      </x:c>
      <x:c r="BX821" s="50" t="str">
        <x:f>IF(16&gt;'Настройки'!$B$3,"",IF(ISBLANK(U821),IF('Настройки'!$B$9="Нулевой спрос",0,""),IF(U821&lt;0,IF('Настройки'!$B$10="Исключить","",IF('Настройки'!$B$10="Абсолютные значения",ABS(U821),U821)),U821)))</x:f>
      </x:c>
      <x:c r="BY821" s="50" t="str">
        <x:f>IF(17&gt;'Настройки'!$B$3,"",IF(ISBLANK(V821),IF('Настройки'!$B$9="Нулевой спрос",0,""),IF(V821&lt;0,IF('Настройки'!$B$10="Исключить","",IF('Настройки'!$B$10="Абсолютные значения",ABS(V821),V821)),V821)))</x:f>
      </x:c>
      <x:c r="BZ821" s="50" t="str">
        <x:f>IF(18&gt;'Настройки'!$B$3,"",IF(ISBLANK(W821),IF('Настройки'!$B$9="Нулевой спрос",0,""),IF(W821&lt;0,IF('Настройки'!$B$10="Исключить","",IF('Настройки'!$B$10="Абсолютные значения",ABS(W821),W821)),W821)))</x:f>
      </x:c>
      <x:c r="CA821" s="50" t="str">
        <x:f>IF(19&gt;'Настройки'!$B$3,"",IF(ISBLANK(X821),IF('Настройки'!$B$9="Нулевой спрос",0,""),IF(X821&lt;0,IF('Настройки'!$B$10="Исключить","",IF('Настройки'!$B$10="Абсолютные значения",ABS(X821),X821)),X821)))</x:f>
      </x:c>
      <x:c r="CB821" s="50" t="str">
        <x:f>IF(20&gt;'Настройки'!$B$3,"",IF(ISBLANK(Y821),IF('Настройки'!$B$9="Нулевой спрос",0,""),IF(Y821&lt;0,IF('Настройки'!$B$10="Исключить","",IF('Настройки'!$B$10="Абсолютные значения",ABS(Y821),Y821)),Y821)))</x:f>
      </x:c>
      <x:c r="CC821" s="50" t="str">
        <x:f>IF(21&gt;'Настройки'!$B$3,"",IF(ISBLANK(Z821),IF('Настройки'!$B$9="Нулевой спрос",0,""),IF(Z821&lt;0,IF('Настройки'!$B$10="Исключить","",IF('Настройки'!$B$10="Абсолютные значения",ABS(Z821),Z821)),Z821)))</x:f>
      </x:c>
      <x:c r="CD821" s="50" t="str">
        <x:f>IF(22&gt;'Настройки'!$B$3,"",IF(ISBLANK(AA821),IF('Настройки'!$B$9="Нулевой спрос",0,""),IF(AA821&lt;0,IF('Настройки'!$B$10="Исключить","",IF('Настройки'!$B$10="Абсолютные значения",ABS(AA821),AA821)),AA821)))</x:f>
      </x:c>
      <x:c r="CE821" s="50" t="str">
        <x:f>IF(23&gt;'Настройки'!$B$3,"",IF(ISBLANK(AB821),IF('Настройки'!$B$9="Нулевой спрос",0,""),IF(AB821&lt;0,IF('Настройки'!$B$10="Исключить","",IF('Настройки'!$B$10="Абсолютные значения",ABS(AB821),AB821)),AB821)))</x:f>
      </x:c>
      <x:c r="CF821" s="50" t="str">
        <x:f>IF(24&gt;'Настройки'!$B$3,"",IF(ISBLANK(AC821),IF('Настройки'!$B$9="Нулевой спрос",0,""),IF(AC821&lt;0,IF('Настройки'!$B$10="Исключить","",IF('Настройки'!$B$10="Абсолютные значения",ABS(AC821),AC821)),AC821)))</x:f>
      </x:c>
      <x:c r="CG821" s="50" t="str">
        <x:f>IF(25&gt;'Настройки'!$B$3,"",IF(ISBLANK(AD821),IF('Настройки'!$B$9="Нулевой спрос",0,""),IF(AD821&lt;0,IF('Настройки'!$B$10="Исключить","",IF('Настройки'!$B$10="Абсолютные значения",ABS(AD821),AD821)),AD821)))</x:f>
      </x:c>
      <x:c r="CH821" s="50" t="str">
        <x:f>IF(26&gt;'Настройки'!$B$3,"",IF(ISBLANK(AE821),IF('Настройки'!$B$9="Нулевой спрос",0,""),IF(AE821&lt;0,IF('Настройки'!$B$10="Исключить","",IF('Настройки'!$B$10="Абсолютные значения",ABS(AE821),AE821)),AE821)))</x:f>
      </x:c>
      <x:c r="CI821" s="50" t="str">
        <x:f>IF(27&gt;'Настройки'!$B$3,"",IF(ISBLANK(AF821),IF('Настройки'!$B$9="Нулевой спрос",0,""),IF(AF821&lt;0,IF('Настройки'!$B$10="Исключить","",IF('Настройки'!$B$10="Абсолютные значения",ABS(AF821),AF821)),AF821)))</x:f>
      </x:c>
      <x:c r="CJ821" s="50" t="str">
        <x:f>IF(28&gt;'Настройки'!$B$3,"",IF(ISBLANK(AG821),IF('Настройки'!$B$9="Нулевой спрос",0,""),IF(AG821&lt;0,IF('Настройки'!$B$10="Исключить","",IF('Настройки'!$B$10="Абсолютные значения",ABS(AG821),AG821)),AG821)))</x:f>
      </x:c>
      <x:c r="CK821" s="50" t="str">
        <x:f>IF(29&gt;'Настройки'!$B$3,"",IF(ISBLANK(AH821),IF('Настройки'!$B$9="Нулевой спрос",0,""),IF(AH821&lt;0,IF('Настройки'!$B$10="Исключить","",IF('Настройки'!$B$10="Абсолютные значения",ABS(AH821),AH821)),AH821)))</x:f>
      </x:c>
      <x:c r="CL821" s="50" t="str">
        <x:f>IF(30&gt;'Настройки'!$B$3,"",IF(ISBLANK(AI821),IF('Настройки'!$B$9="Нулевой спрос",0,""),IF(AI821&lt;0,IF('Настройки'!$B$10="Исключить","",IF('Настройки'!$B$10="Абсолютные значения",ABS(AI821),AI821)),AI821)))</x:f>
      </x:c>
      <x:c r="CM821" s="50" t="str">
        <x:f>IF(31&gt;'Настройки'!$B$3,"",IF(ISBLANK(AJ821),IF('Настройки'!$B$9="Нулевой спрос",0,""),IF(AJ821&lt;0,IF('Настройки'!$B$10="Исключить","",IF('Настройки'!$B$10="Абсолютные значения",ABS(AJ821),AJ821)),AJ821)))</x:f>
      </x:c>
      <x:c r="CN821" s="50" t="str">
        <x:f>IF(32&gt;'Настройки'!$B$3,"",IF(ISBLANK(AK821),IF('Настройки'!$B$9="Нулевой спрос",0,""),IF(AK821&lt;0,IF('Настройки'!$B$10="Исключить","",IF('Настройки'!$B$10="Абсолютные значения",ABS(AK821),AK821)),AK821)))</x:f>
      </x:c>
      <x:c r="CO821" s="50" t="str">
        <x:f>IF(33&gt;'Настройки'!$B$3,"",IF(ISBLANK(AL821),IF('Настройки'!$B$9="Нулевой спрос",0,""),IF(AL821&lt;0,IF('Настройки'!$B$10="Исключить","",IF('Настройки'!$B$10="Абсолютные значения",ABS(AL821),AL821)),AL821)))</x:f>
      </x:c>
      <x:c r="CP821" s="50" t="str">
        <x:f>IF(34&gt;'Настройки'!$B$3,"",IF(ISBLANK(AM821),IF('Настройки'!$B$9="Нулевой спрос",0,""),IF(AM821&lt;0,IF('Настройки'!$B$10="Исключить","",IF('Настройки'!$B$10="Абсолютные значения",ABS(AM821),AM821)),AM821)))</x:f>
      </x:c>
      <x:c r="CQ821" s="50" t="str">
        <x:f>IF(35&gt;'Настройки'!$B$3,"",IF(ISBLANK(AN821),IF('Настройки'!$B$9="Нулевой спрос",0,""),IF(AN821&lt;0,IF('Настройки'!$B$10="Исключить","",IF('Настройки'!$B$10="Абсолютные значения",ABS(AN821),AN821)),AN821)))</x:f>
      </x:c>
      <x:c r="CR821" s="50" t="str">
        <x:f>IF(36&gt;'Настройки'!$B$3,"",IF(ISBLANK(AO821),IF('Настройки'!$B$9="Нулевой спрос",0,""),IF(AO821&lt;0,IF('Настройки'!$B$10="Исключить","",IF('Настройки'!$B$10="Абсолютные значения",ABS(AO821),AO821)),AO821)))</x:f>
      </x:c>
      <x:c r="CS821" s="50" t="str">
        <x:f>IF(OR(1&gt;'Настройки'!$B$3,ISBLANK(BI821),BI821=0),"",BI821)</x:f>
      </x:c>
      <x:c r="CT821" s="50" t="str">
        <x:f>IF(OR(2&gt;'Настройки'!$B$3,ISBLANK(BJ821),BJ821=0),"",BJ821)</x:f>
      </x:c>
      <x:c r="CU821" s="50" t="str">
        <x:f>IF(OR(3&gt;'Настройки'!$B$3,ISBLANK(BK821),BK821=0),"",BK821)</x:f>
      </x:c>
      <x:c r="CV821" s="50" t="str">
        <x:f>IF(OR(4&gt;'Настройки'!$B$3,ISBLANK(BL821),BL821=0),"",BL821)</x:f>
      </x:c>
      <x:c r="CW821" s="50" t="str">
        <x:f>IF(OR(5&gt;'Настройки'!$B$3,ISBLANK(BM821),BM821=0),"",BM821)</x:f>
      </x:c>
      <x:c r="CX821" s="50" t="str">
        <x:f>IF(OR(6&gt;'Настройки'!$B$3,ISBLANK(BN821),BN821=0),"",BN821)</x:f>
      </x:c>
      <x:c r="CY821" s="50" t="str">
        <x:f>IF(OR(7&gt;'Настройки'!$B$3,ISBLANK(BO821),BO821=0),"",BO821)</x:f>
      </x:c>
      <x:c r="CZ821" s="50" t="str">
        <x:f>IF(OR(8&gt;'Настройки'!$B$3,ISBLANK(BP821),BP821=0),"",BP821)</x:f>
      </x:c>
      <x:c r="DA821" s="50" t="str">
        <x:f>IF(OR(9&gt;'Настройки'!$B$3,ISBLANK(BQ821),BQ821=0),"",BQ821)</x:f>
      </x:c>
      <x:c r="DB821" s="50" t="str">
        <x:f>IF(OR(10&gt;'Настройки'!$B$3,ISBLANK(BR821),BR821=0),"",BR821)</x:f>
      </x:c>
      <x:c r="DC821" s="50" t="str">
        <x:f>IF(OR(11&gt;'Настройки'!$B$3,ISBLANK(BS821),BS821=0),"",BS821)</x:f>
      </x:c>
      <x:c r="DD821" s="50" t="str">
        <x:f>IF(OR(12&gt;'Настройки'!$B$3,ISBLANK(BT821),BT821=0),"",BT821)</x:f>
      </x:c>
      <x:c r="DE821" s="50" t="str">
        <x:f>IF(OR(13&gt;'Настройки'!$B$3,ISBLANK(BU821),BU821=0),"",BU821)</x:f>
      </x:c>
      <x:c r="DF821" s="50" t="str">
        <x:f>IF(OR(14&gt;'Настройки'!$B$3,ISBLANK(BV821),BV821=0),"",BV821)</x:f>
      </x:c>
      <x:c r="DG821" s="50" t="str">
        <x:f>IF(OR(15&gt;'Настройки'!$B$3,ISBLANK(BW821),BW821=0),"",BW821)</x:f>
      </x:c>
      <x:c r="DH821" s="50" t="str">
        <x:f>IF(OR(16&gt;'Настройки'!$B$3,ISBLANK(BX821),BX821=0),"",BX821)</x:f>
      </x:c>
      <x:c r="DI821" s="50" t="str">
        <x:f>IF(OR(17&gt;'Настройки'!$B$3,ISBLANK(BY821),BY821=0),"",BY821)</x:f>
      </x:c>
      <x:c r="DJ821" s="50" t="str">
        <x:f>IF(OR(18&gt;'Настройки'!$B$3,ISBLANK(BZ821),BZ821=0),"",BZ821)</x:f>
      </x:c>
      <x:c r="DK821" s="50" t="str">
        <x:f>IF(OR(19&gt;'Настройки'!$B$3,ISBLANK(CA821),CA821=0),"",CA821)</x:f>
      </x:c>
      <x:c r="DL821" s="50" t="str">
        <x:f>IF(OR(20&gt;'Настройки'!$B$3,ISBLANK(CB821),CB821=0),"",CB821)</x:f>
      </x:c>
      <x:c r="DM821" s="50" t="str">
        <x:f>IF(OR(21&gt;'Настройки'!$B$3,ISBLANK(CC821),CC821=0),"",CC821)</x:f>
      </x:c>
      <x:c r="DN821" s="50" t="str">
        <x:f>IF(OR(22&gt;'Настройки'!$B$3,ISBLANK(CD821),CD821=0),"",CD821)</x:f>
      </x:c>
      <x:c r="DO821" s="50" t="str">
        <x:f>IF(OR(23&gt;'Настройки'!$B$3,ISBLANK(CE821),CE821=0),"",CE821)</x:f>
      </x:c>
      <x:c r="DP821" s="50" t="str">
        <x:f>IF(OR(24&gt;'Настройки'!$B$3,ISBLANK(CF821),CF821=0),"",CF821)</x:f>
      </x:c>
      <x:c r="DQ821" s="50" t="str">
        <x:f>IF(OR(25&gt;'Настройки'!$B$3,ISBLANK(CG821),CG821=0),"",CG821)</x:f>
      </x:c>
      <x:c r="DR821" s="50" t="str">
        <x:f>IF(OR(26&gt;'Настройки'!$B$3,ISBLANK(CH821),CH821=0),"",CH821)</x:f>
      </x:c>
      <x:c r="DS821" s="50" t="str">
        <x:f>IF(OR(27&gt;'Настройки'!$B$3,ISBLANK(CI821),CI821=0),"",CI821)</x:f>
      </x:c>
      <x:c r="DT821" s="50" t="str">
        <x:f>IF(OR(28&gt;'Настройки'!$B$3,ISBLANK(CJ821),CJ821=0),"",CJ821)</x:f>
      </x:c>
      <x:c r="DU821" s="50" t="str">
        <x:f>IF(OR(29&gt;'Настройки'!$B$3,ISBLANK(CK821),CK821=0),"",CK821)</x:f>
      </x:c>
      <x:c r="DV821" s="50" t="str">
        <x:f>IF(OR(30&gt;'Настройки'!$B$3,ISBLANK(CL821),CL821=0),"",CL821)</x:f>
      </x:c>
      <x:c r="DW821" s="50" t="str">
        <x:f>IF(OR(31&gt;'Настройки'!$B$3,ISBLANK(CM821),CM821=0),"",CM821)</x:f>
      </x:c>
      <x:c r="DX821" s="50" t="str">
        <x:f>IF(OR(32&gt;'Настройки'!$B$3,ISBLANK(CN821),CN821=0),"",CN821)</x:f>
      </x:c>
      <x:c r="DY821" s="50" t="str">
        <x:f>IF(OR(33&gt;'Настройки'!$B$3,ISBLANK(CO821),CO821=0),"",CO821)</x:f>
      </x:c>
      <x:c r="DZ821" s="50" t="str">
        <x:f>IF(OR(34&gt;'Настройки'!$B$3,ISBLANK(CP821),CP821=0),"",CP821)</x:f>
      </x:c>
      <x:c r="EA821" s="50" t="str">
        <x:f>IF(OR(35&gt;'Настройки'!$B$3,ISBLANK(CQ821),CQ821=0),"",CQ821)</x:f>
      </x:c>
      <x:c r="EB821" s="50" t="str">
        <x:f>IF(OR(36&gt;'Настройки'!$B$3,ISBLANK(CR821),CR821=0),"",CR821)</x:f>
      </x:c>
      <x:c r="EC821" s="50" t="str">
        <x:f>IF(A821="","",IF(OR(BB821="AZ",BB821="BZ"),10000+ROW(),IF(AZ821&gt;'Настройки'!$B$11,20000+ROW(),IF(BF821&lt;&gt;"Обычный",30000+ROW(),IF(AX821&lt;=0,40000+ROW(),"")))))</x:f>
      </x:c>
      <x:c r="ED821" s="50" t="str">
        <x:f>IF(EC821="","",COUNTIFS($EC$2:$EC$1001,"&gt;0",$EC$2:$EC$1001,"&lt;"&amp;EC821)+1)</x:f>
      </x:c>
    </x:row>
    <x:row r="822">
      <x:c r="A822" s="115"/>
      <x:c r="B822" s="115"/>
      <x:c r="C822" s="115"/>
      <x:c r="D822" s="118"/>
      <x:c r="E822" s="118"/>
      <x:c r="F822" s="118"/>
      <x:c r="G822" s="118"/>
      <x:c r="H822" s="118"/>
      <x:c r="I822" s="118"/>
      <x:c r="J822" s="118"/>
      <x:c r="K822" s="118"/>
      <x:c r="L822" s="118"/>
      <x:c r="M822" s="118"/>
      <x:c r="N822" s="118"/>
      <x:c r="O822" s="118"/>
      <x:c r="P822" s="118"/>
      <x:c r="Q822" s="118"/>
      <x:c r="R822" s="118"/>
      <x:c r="S822" s="118"/>
      <x:c r="T822" s="118"/>
      <x:c r="U822" s="118"/>
      <x:c r="V822" s="118"/>
      <x:c r="W822" s="118"/>
      <x:c r="X822" s="118"/>
      <x:c r="Y822" s="118"/>
      <x:c r="Z822" s="118"/>
      <x:c r="AA822" s="118"/>
      <x:c r="AB822" s="118"/>
      <x:c r="AC822" s="118"/>
      <x:c r="AD822" s="118"/>
      <x:c r="AE822" s="118"/>
      <x:c r="AF822" s="118"/>
      <x:c r="AG822" s="118"/>
      <x:c r="AH822" s="118"/>
      <x:c r="AI822" s="118"/>
      <x:c r="AJ822" s="118"/>
      <x:c r="AK822" s="118"/>
      <x:c r="AL822" s="118"/>
      <x:c r="AM822" s="118"/>
      <x:c r="AN822" s="118"/>
      <x:c r="AO822" s="118"/>
      <x:c r="AP822" s="115"/>
      <x:c r="AQ822" s="49" t="str">
        <x:f>IF(A822="","",COUNT(BI822:INDEX(BI822:CR822,1,'Настройки'!$B$3)))</x:f>
      </x:c>
      <x:c r="AR822" s="49" t="str">
        <x:f>IF(A822="","",SUM(BI822:INDEX(BI822:CR822,1,'Настройки'!$B$3)))</x:f>
      </x:c>
      <x:c r="AS822" s="58" t="str">
        <x:f>IF(A822="","",IF('Настройки'!$B$4="Стоимость потребления",AR822*D822,IF('Настройки'!$B$4="Количество",AR822,E822)))</x:f>
      </x:c>
      <x:c r="AT822" s="61" t="str">
        <x:f>IF(OR(A822="",AS822&lt;0,SUM($AS$2:$AS$1001)&lt;=0),"",AS822/SUM($AS$2:$AS$1001))</x:f>
      </x:c>
      <x:c r="AU822" s="61" t="str">
        <x:f>IF(OR(A822="",AS822&lt;0,SUM($AS$2:$AS$1001)&lt;=0),"",SUMIFS($AS$2:$AS$1001,$AS$2:$AS$1001,"&gt;"&amp;AS822)/SUM($AS$2:$AS$1001))</x:f>
      </x:c>
      <x:c r="AV822" s="61" t="str">
        <x:f>IF(OR(A822="",AS822&lt;0,SUM($AS$2:$AS$1001)&lt;=0),"",SUMIFS($AS$2:$AS$1001,$AS$2:$AS$1001,"&gt;="&amp;AS822)/SUM($AS$2:$AS$1001))</x:f>
      </x:c>
      <x:c r="AW822" s="49" t="str">
        <x:f>IF(A822="","",IF(SUM($AS$2:$AS$1001)&lt;=0,"Не определён",IF(AS822&lt;0,"Исключение",IF(AU822&lt;'Настройки'!$B$5,"A",IF(AU822&lt;'Настройки'!$B$6,"B","C")))))</x:f>
      </x:c>
      <x:c r="AX822" s="58" t="str">
        <x:f>IF(A822="","",IF(AQ822=0,"",AVERAGE(BI822:INDEX(BI822:CR822,1,'Настройки'!$B$3))))</x:f>
      </x:c>
      <x:c r="AY822" s="58" t="str">
        <x:f>IF(OR(A822="",AQ822=0),"",STDEVP(BI822:INDEX(BI822:CR822,1,'Настройки'!$B$3)))</x:f>
      </x:c>
      <x:c r="AZ822" s="61" t="str">
        <x:f>IF(OR(A822="",AQ822&lt;'Настройки'!$B$12,AX822&lt;=0,AND('Настройки'!$B$10="Блокировать",COUNTIF(F822:INDEX(F822:AO822,1,'Настройки'!$B$3),"&lt;0")&gt;0)),"",AY822/ABS(AX822))</x:f>
      </x:c>
      <x:c r="BA822" s="49" t="str">
        <x:f>IF(A822="","",IF(AND('Настройки'!$B$10="Блокировать",COUNTIF(F822:INDEX(F822:AO822,1,'Настройки'!$B$3),"&lt;0")&gt;0),"Не определён",IF(AQ822&lt;'Настройки'!$B$12,"Не определён",IF(AX822=0,"Нет спроса",IF(AX822&lt;0,"Не определён",IF(AZ822&lt;='Настройки'!$B$7,"X",IF(AZ822&lt;='Настройки'!$B$8,"Y","Z")))))))</x:f>
      </x:c>
      <x:c r="BB822" s="49" t="str">
        <x:f>IF(OR(A822="",LEN(AW822)&lt;&gt;1,LEN(BA822)&lt;&gt;1),"",AW822&amp;BA822)</x:f>
      </x:c>
      <x:c r="BC822" s="61" t="str">
        <x:f>IF(OR(A822="",AQ822=0),"",(COUNT(BI822:INDEX(BI822:CR822,1,'Настройки'!$B$3))-COUNT(CS822:INDEX(CS822:EB822,1,'Настройки'!$B$3)))/AQ822)</x:f>
      </x:c>
      <x:c r="BD822" s="64" t="str">
        <x:f>IF(OR(A822="",COUNT(CS822:INDEX(CS822:EB822,1,'Настройки'!$B$3))=0),"",AQ822/COUNT(CS822:INDEX(CS822:EB822,1,'Настройки'!$B$3)))</x:f>
      </x:c>
      <x:c r="BE822" s="64" t="str">
        <x:f>IF(OR(A822="",COUNT(CS822:INDEX(CS822:EB822,1,'Настройки'!$B$3))=0),"",IF(AVERAGE(CS822:INDEX(CS822:EB822,1,'Настройки'!$B$3))=0,"",(STDEVP(CS822:INDEX(CS822:EB822,1,'Настройки'!$B$3))/ABS(AVERAGE(CS822:INDEX(CS822:EB822,1,'Настройки'!$B$3))))^2))</x:f>
      </x:c>
      <x:c r="BF822" s="49" t="str">
        <x:f>IF(A822="","",IF(AQ822&lt;3,"Недостаточно",IF(AQ822&lt;6,"Предварительный","Обычный")))</x:f>
      </x:c>
      <x:c r="BG822" s="49" t="str">
        <x:f>IF(A822="","",IF(COUNTIF(F822:INDEX(F822:AO822,1,'Настройки'!$B$3),"&lt;0")&gt;0,IF('Настройки'!$B$10="Блокировать","Отрицательный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"),"")&amp;IF(AQ822&lt;3,"Недостаточно истории. ",IF(AQ822&lt;6,"Предварительная классификация. ",""))&amp;IF(AX822=0,"Нет спроса за горизонт. ","")&amp;IF(AZ822&gt;'Настройки'!$B$11,"Экстремальная вариативность. ",""))</x:f>
      </x:c>
      <x:c r="BH822" s="49" t="str">
        <x:f>IF(A822="","",IFERROR(VLOOKUP(BB822,'Настройки'!$D$3:$E$11,2,FALSE),"Сначала проверьте исходные данные и историю спроса.")&amp;" Уточните срок поставки, MOQ и критичность.")</x:f>
      </x:c>
      <x:c r="BI822" s="50" t="str">
        <x:f>IF(1&gt;'Настройки'!$B$3,"",IF(ISBLANK(F822),IF('Настройки'!$B$9="Нулевой спрос",0,""),IF(F822&lt;0,IF('Настройки'!$B$10="Исключить","",IF('Настройки'!$B$10="Абсолютные значения",ABS(F822),F822)),F822)))</x:f>
      </x:c>
      <x:c r="BJ822" s="50" t="str">
        <x:f>IF(2&gt;'Настройки'!$B$3,"",IF(ISBLANK(G822),IF('Настройки'!$B$9="Нулевой спрос",0,""),IF(G822&lt;0,IF('Настройки'!$B$10="Исключить","",IF('Настройки'!$B$10="Абсолютные значения",ABS(G822),G822)),G822)))</x:f>
      </x:c>
      <x:c r="BK822" s="50" t="str">
        <x:f>IF(3&gt;'Настройки'!$B$3,"",IF(ISBLANK(H822),IF('Настройки'!$B$9="Нулевой спрос",0,""),IF(H822&lt;0,IF('Настройки'!$B$10="Исключить","",IF('Настройки'!$B$10="Абсолютные значения",ABS(H822),H822)),H822)))</x:f>
      </x:c>
      <x:c r="BL822" s="50" t="str">
        <x:f>IF(4&gt;'Настройки'!$B$3,"",IF(ISBLANK(I822),IF('Настройки'!$B$9="Нулевой спрос",0,""),IF(I822&lt;0,IF('Настройки'!$B$10="Исключить","",IF('Настройки'!$B$10="Абсолютные значения",ABS(I822),I822)),I822)))</x:f>
      </x:c>
      <x:c r="BM822" s="50" t="str">
        <x:f>IF(5&gt;'Настройки'!$B$3,"",IF(ISBLANK(J822),IF('Настройки'!$B$9="Нулевой спрос",0,""),IF(J822&lt;0,IF('Настройки'!$B$10="Исключить","",IF('Настройки'!$B$10="Абсолютные значения",ABS(J822),J822)),J822)))</x:f>
      </x:c>
      <x:c r="BN822" s="50" t="str">
        <x:f>IF(6&gt;'Настройки'!$B$3,"",IF(ISBLANK(K822),IF('Настройки'!$B$9="Нулевой спрос",0,""),IF(K822&lt;0,IF('Настройки'!$B$10="Исключить","",IF('Настройки'!$B$10="Абсолютные значения",ABS(K822),K822)),K822)))</x:f>
      </x:c>
      <x:c r="BO822" s="50" t="str">
        <x:f>IF(7&gt;'Настройки'!$B$3,"",IF(ISBLANK(L822),IF('Настройки'!$B$9="Нулевой спрос",0,""),IF(L822&lt;0,IF('Настройки'!$B$10="Исключить","",IF('Настройки'!$B$10="Абсолютные значения",ABS(L822),L822)),L822)))</x:f>
      </x:c>
      <x:c r="BP822" s="50" t="str">
        <x:f>IF(8&gt;'Настройки'!$B$3,"",IF(ISBLANK(M822),IF('Настройки'!$B$9="Нулевой спрос",0,""),IF(M822&lt;0,IF('Настройки'!$B$10="Исключить","",IF('Настройки'!$B$10="Абсолютные значения",ABS(M822),M822)),M822)))</x:f>
      </x:c>
      <x:c r="BQ822" s="50" t="str">
        <x:f>IF(9&gt;'Настройки'!$B$3,"",IF(ISBLANK(N822),IF('Настройки'!$B$9="Нулевой спрос",0,""),IF(N822&lt;0,IF('Настройки'!$B$10="Исключить","",IF('Настройки'!$B$10="Абсолютные значения",ABS(N822),N822)),N822)))</x:f>
      </x:c>
      <x:c r="BR822" s="50" t="str">
        <x:f>IF(10&gt;'Настройки'!$B$3,"",IF(ISBLANK(O822),IF('Настройки'!$B$9="Нулевой спрос",0,""),IF(O822&lt;0,IF('Настройки'!$B$10="Исключить","",IF('Настройки'!$B$10="Абсолютные значения",ABS(O822),O822)),O822)))</x:f>
      </x:c>
      <x:c r="BS822" s="50" t="str">
        <x:f>IF(11&gt;'Настройки'!$B$3,"",IF(ISBLANK(P822),IF('Настройки'!$B$9="Нулевой спрос",0,""),IF(P822&lt;0,IF('Настройки'!$B$10="Исключить","",IF('Настройки'!$B$10="Абсолютные значения",ABS(P822),P822)),P822)))</x:f>
      </x:c>
      <x:c r="BT822" s="50" t="str">
        <x:f>IF(12&gt;'Настройки'!$B$3,"",IF(ISBLANK(Q822),IF('Настройки'!$B$9="Нулевой спрос",0,""),IF(Q822&lt;0,IF('Настройки'!$B$10="Исключить","",IF('Настройки'!$B$10="Абсолютные значения",ABS(Q822),Q822)),Q822)))</x:f>
      </x:c>
      <x:c r="BU822" s="50" t="str">
        <x:f>IF(13&gt;'Настройки'!$B$3,"",IF(ISBLANK(R822),IF('Настройки'!$B$9="Нулевой спрос",0,""),IF(R822&lt;0,IF('Настройки'!$B$10="Исключить","",IF('Настройки'!$B$10="Абсолютные значения",ABS(R822),R822)),R822)))</x:f>
      </x:c>
      <x:c r="BV822" s="50" t="str">
        <x:f>IF(14&gt;'Настройки'!$B$3,"",IF(ISBLANK(S822),IF('Настройки'!$B$9="Нулевой спрос",0,""),IF(S822&lt;0,IF('Настройки'!$B$10="Исключить","",IF('Настройки'!$B$10="Абсолютные значения",ABS(S822),S822)),S822)))</x:f>
      </x:c>
      <x:c r="BW822" s="50" t="str">
        <x:f>IF(15&gt;'Настройки'!$B$3,"",IF(ISBLANK(T822),IF('Настройки'!$B$9="Нулевой спрос",0,""),IF(T822&lt;0,IF('Настройки'!$B$10="Исключить","",IF('Настройки'!$B$10="Абсолютные значения",ABS(T822),T822)),T822)))</x:f>
      </x:c>
      <x:c r="BX822" s="50" t="str">
        <x:f>IF(16&gt;'Настройки'!$B$3,"",IF(ISBLANK(U822),IF('Настройки'!$B$9="Нулевой спрос",0,""),IF(U822&lt;0,IF('Настройки'!$B$10="Исключить","",IF('Настройки'!$B$10="Абсолютные значения",ABS(U822),U822)),U822)))</x:f>
      </x:c>
      <x:c r="BY822" s="50" t="str">
        <x:f>IF(17&gt;'Настройки'!$B$3,"",IF(ISBLANK(V822),IF('Настройки'!$B$9="Нулевой спрос",0,""),IF(V822&lt;0,IF('Настройки'!$B$10="Исключить","",IF('Настройки'!$B$10="Абсолютные значения",ABS(V822),V822)),V822)))</x:f>
      </x:c>
      <x:c r="BZ822" s="50" t="str">
        <x:f>IF(18&gt;'Настройки'!$B$3,"",IF(ISBLANK(W822),IF('Настройки'!$B$9="Нулевой спрос",0,""),IF(W822&lt;0,IF('Настройки'!$B$10="Исключить","",IF('Настройки'!$B$10="Абсолютные значения",ABS(W822),W822)),W822)))</x:f>
      </x:c>
      <x:c r="CA822" s="50" t="str">
        <x:f>IF(19&gt;'Настройки'!$B$3,"",IF(ISBLANK(X822),IF('Настройки'!$B$9="Нулевой спрос",0,""),IF(X822&lt;0,IF('Настройки'!$B$10="Исключить","",IF('Настройки'!$B$10="Абсолютные значения",ABS(X822),X822)),X822)))</x:f>
      </x:c>
      <x:c r="CB822" s="50" t="str">
        <x:f>IF(20&gt;'Настройки'!$B$3,"",IF(ISBLANK(Y822),IF('Настройки'!$B$9="Нулевой спрос",0,""),IF(Y822&lt;0,IF('Настройки'!$B$10="Исключить","",IF('Настройки'!$B$10="Абсолютные значения",ABS(Y822),Y822)),Y822)))</x:f>
      </x:c>
      <x:c r="CC822" s="50" t="str">
        <x:f>IF(21&gt;'Настройки'!$B$3,"",IF(ISBLANK(Z822),IF('Настройки'!$B$9="Нулевой спрос",0,""),IF(Z822&lt;0,IF('Настройки'!$B$10="Исключить","",IF('Настройки'!$B$10="Абсолютные значения",ABS(Z822),Z822)),Z822)))</x:f>
      </x:c>
      <x:c r="CD822" s="50" t="str">
        <x:f>IF(22&gt;'Настройки'!$B$3,"",IF(ISBLANK(AA822),IF('Настройки'!$B$9="Нулевой спрос",0,""),IF(AA822&lt;0,IF('Настройки'!$B$10="Исключить","",IF('Настройки'!$B$10="Абсолютные значения",ABS(AA822),AA822)),AA822)))</x:f>
      </x:c>
      <x:c r="CE822" s="50" t="str">
        <x:f>IF(23&gt;'Настройки'!$B$3,"",IF(ISBLANK(AB822),IF('Настройки'!$B$9="Нулевой спрос",0,""),IF(AB822&lt;0,IF('Настройки'!$B$10="Исключить","",IF('Настройки'!$B$10="Абсолютные значения",ABS(AB822),AB822)),AB822)))</x:f>
      </x:c>
      <x:c r="CF822" s="50" t="str">
        <x:f>IF(24&gt;'Настройки'!$B$3,"",IF(ISBLANK(AC822),IF('Настройки'!$B$9="Нулевой спрос",0,""),IF(AC822&lt;0,IF('Настройки'!$B$10="Исключить","",IF('Настройки'!$B$10="Абсолютные значения",ABS(AC822),AC822)),AC822)))</x:f>
      </x:c>
      <x:c r="CG822" s="50" t="str">
        <x:f>IF(25&gt;'Настройки'!$B$3,"",IF(ISBLANK(AD822),IF('Настройки'!$B$9="Нулевой спрос",0,""),IF(AD822&lt;0,IF('Настройки'!$B$10="Исключить","",IF('Настройки'!$B$10="Абсолютные значения",ABS(AD822),AD822)),AD822)))</x:f>
      </x:c>
      <x:c r="CH822" s="50" t="str">
        <x:f>IF(26&gt;'Настройки'!$B$3,"",IF(ISBLANK(AE822),IF('Настройки'!$B$9="Нулевой спрос",0,""),IF(AE822&lt;0,IF('Настройки'!$B$10="Исключить","",IF('Настройки'!$B$10="Абсолютные значения",ABS(AE822),AE822)),AE822)))</x:f>
      </x:c>
      <x:c r="CI822" s="50" t="str">
        <x:f>IF(27&gt;'Настройки'!$B$3,"",IF(ISBLANK(AF822),IF('Настройки'!$B$9="Нулевой спрос",0,""),IF(AF822&lt;0,IF('Настройки'!$B$10="Исключить","",IF('Настройки'!$B$10="Абсолютные значения",ABS(AF822),AF822)),AF822)))</x:f>
      </x:c>
      <x:c r="CJ822" s="50" t="str">
        <x:f>IF(28&gt;'Настройки'!$B$3,"",IF(ISBLANK(AG822),IF('Настройки'!$B$9="Нулевой спрос",0,""),IF(AG822&lt;0,IF('Настройки'!$B$10="Исключить","",IF('Настройки'!$B$10="Абсолютные значения",ABS(AG822),AG822)),AG822)))</x:f>
      </x:c>
      <x:c r="CK822" s="50" t="str">
        <x:f>IF(29&gt;'Настройки'!$B$3,"",IF(ISBLANK(AH822),IF('Настройки'!$B$9="Нулевой спрос",0,""),IF(AH822&lt;0,IF('Настройки'!$B$10="Исключить","",IF('Настройки'!$B$10="Абсолютные значения",ABS(AH822),AH822)),AH822)))</x:f>
      </x:c>
      <x:c r="CL822" s="50" t="str">
        <x:f>IF(30&gt;'Настройки'!$B$3,"",IF(ISBLANK(AI822),IF('Настройки'!$B$9="Нулевой спрос",0,""),IF(AI822&lt;0,IF('Настройки'!$B$10="Исключить","",IF('Настройки'!$B$10="Абсолютные значения",ABS(AI822),AI822)),AI822)))</x:f>
      </x:c>
      <x:c r="CM822" s="50" t="str">
        <x:f>IF(31&gt;'Настройки'!$B$3,"",IF(ISBLANK(AJ822),IF('Настройки'!$B$9="Нулевой спрос",0,""),IF(AJ822&lt;0,IF('Настройки'!$B$10="Исключить","",IF('Настройки'!$B$10="Абсолютные значения",ABS(AJ822),AJ822)),AJ822)))</x:f>
      </x:c>
      <x:c r="CN822" s="50" t="str">
        <x:f>IF(32&gt;'Настройки'!$B$3,"",IF(ISBLANK(AK822),IF('Настройки'!$B$9="Нулевой спрос",0,""),IF(AK822&lt;0,IF('Настройки'!$B$10="Исключить","",IF('Настройки'!$B$10="Абсолютные значения",ABS(AK822),AK822)),AK822)))</x:f>
      </x:c>
      <x:c r="CO822" s="50" t="str">
        <x:f>IF(33&gt;'Настройки'!$B$3,"",IF(ISBLANK(AL822),IF('Настройки'!$B$9="Нулевой спрос",0,""),IF(AL822&lt;0,IF('Настройки'!$B$10="Исключить","",IF('Настройки'!$B$10="Абсолютные значения",ABS(AL822),AL822)),AL822)))</x:f>
      </x:c>
      <x:c r="CP822" s="50" t="str">
        <x:f>IF(34&gt;'Настройки'!$B$3,"",IF(ISBLANK(AM822),IF('Настройки'!$B$9="Нулевой спрос",0,""),IF(AM822&lt;0,IF('Настройки'!$B$10="Исключить","",IF('Настройки'!$B$10="Абсолютные значения",ABS(AM822),AM822)),AM822)))</x:f>
      </x:c>
      <x:c r="CQ822" s="50" t="str">
        <x:f>IF(35&gt;'Настройки'!$B$3,"",IF(ISBLANK(AN822),IF('Настройки'!$B$9="Нулевой спрос",0,""),IF(AN822&lt;0,IF('Настройки'!$B$10="Исключить","",IF('Настройки'!$B$10="Абсолютные значения",ABS(AN822),AN822)),AN822)))</x:f>
      </x:c>
      <x:c r="CR822" s="50" t="str">
        <x:f>IF(36&gt;'Настройки'!$B$3,"",IF(ISBLANK(AO822),IF('Настройки'!$B$9="Нулевой спрос",0,""),IF(AO822&lt;0,IF('Настройки'!$B$10="Исключить","",IF('Настройки'!$B$10="Абсолютные значения",ABS(AO822),AO822)),AO822)))</x:f>
      </x:c>
      <x:c r="CS822" s="50" t="str">
        <x:f>IF(OR(1&gt;'Настройки'!$B$3,ISBLANK(BI822),BI822=0),"",BI822)</x:f>
      </x:c>
      <x:c r="CT822" s="50" t="str">
        <x:f>IF(OR(2&gt;'Настройки'!$B$3,ISBLANK(BJ822),BJ822=0),"",BJ822)</x:f>
      </x:c>
      <x:c r="CU822" s="50" t="str">
        <x:f>IF(OR(3&gt;'Настройки'!$B$3,ISBLANK(BK822),BK822=0),"",BK822)</x:f>
      </x:c>
      <x:c r="CV822" s="50" t="str">
        <x:f>IF(OR(4&gt;'Настройки'!$B$3,ISBLANK(BL822),BL822=0),"",BL822)</x:f>
      </x:c>
      <x:c r="CW822" s="50" t="str">
        <x:f>IF(OR(5&gt;'Настройки'!$B$3,ISBLANK(BM822),BM822=0),"",BM822)</x:f>
      </x:c>
      <x:c r="CX822" s="50" t="str">
        <x:f>IF(OR(6&gt;'Настройки'!$B$3,ISBLANK(BN822),BN822=0),"",BN822)</x:f>
      </x:c>
      <x:c r="CY822" s="50" t="str">
        <x:f>IF(OR(7&gt;'Настройки'!$B$3,ISBLANK(BO822),BO822=0),"",BO822)</x:f>
      </x:c>
      <x:c r="CZ822" s="50" t="str">
        <x:f>IF(OR(8&gt;'Настройки'!$B$3,ISBLANK(BP822),BP822=0),"",BP822)</x:f>
      </x:c>
      <x:c r="DA822" s="50" t="str">
        <x:f>IF(OR(9&gt;'Настройки'!$B$3,ISBLANK(BQ822),BQ822=0),"",BQ822)</x:f>
      </x:c>
      <x:c r="DB822" s="50" t="str">
        <x:f>IF(OR(10&gt;'Настройки'!$B$3,ISBLANK(BR822),BR822=0),"",BR822)</x:f>
      </x:c>
      <x:c r="DC822" s="50" t="str">
        <x:f>IF(OR(11&gt;'Настройки'!$B$3,ISBLANK(BS822),BS822=0),"",BS822)</x:f>
      </x:c>
      <x:c r="DD822" s="50" t="str">
        <x:f>IF(OR(12&gt;'Настройки'!$B$3,ISBLANK(BT822),BT822=0),"",BT822)</x:f>
      </x:c>
      <x:c r="DE822" s="50" t="str">
        <x:f>IF(OR(13&gt;'Настройки'!$B$3,ISBLANK(BU822),BU822=0),"",BU822)</x:f>
      </x:c>
      <x:c r="DF822" s="50" t="str">
        <x:f>IF(OR(14&gt;'Настройки'!$B$3,ISBLANK(BV822),BV822=0),"",BV822)</x:f>
      </x:c>
      <x:c r="DG822" s="50" t="str">
        <x:f>IF(OR(15&gt;'Настройки'!$B$3,ISBLANK(BW822),BW822=0),"",BW822)</x:f>
      </x:c>
      <x:c r="DH822" s="50" t="str">
        <x:f>IF(OR(16&gt;'Настройки'!$B$3,ISBLANK(BX822),BX822=0),"",BX822)</x:f>
      </x:c>
      <x:c r="DI822" s="50" t="str">
        <x:f>IF(OR(17&gt;'Настройки'!$B$3,ISBLANK(BY822),BY822=0),"",BY822)</x:f>
      </x:c>
      <x:c r="DJ822" s="50" t="str">
        <x:f>IF(OR(18&gt;'Настройки'!$B$3,ISBLANK(BZ822),BZ822=0),"",BZ822)</x:f>
      </x:c>
      <x:c r="DK822" s="50" t="str">
        <x:f>IF(OR(19&gt;'Настройки'!$B$3,ISBLANK(CA822),CA822=0),"",CA822)</x:f>
      </x:c>
      <x:c r="DL822" s="50" t="str">
        <x:f>IF(OR(20&gt;'Настройки'!$B$3,ISBLANK(CB822),CB822=0),"",CB822)</x:f>
      </x:c>
      <x:c r="DM822" s="50" t="str">
        <x:f>IF(OR(21&gt;'Настройки'!$B$3,ISBLANK(CC822),CC822=0),"",CC822)</x:f>
      </x:c>
      <x:c r="DN822" s="50" t="str">
        <x:f>IF(OR(22&gt;'Настройки'!$B$3,ISBLANK(CD822),CD822=0),"",CD822)</x:f>
      </x:c>
      <x:c r="DO822" s="50" t="str">
        <x:f>IF(OR(23&gt;'Настройки'!$B$3,ISBLANK(CE822),CE822=0),"",CE822)</x:f>
      </x:c>
      <x:c r="DP822" s="50" t="str">
        <x:f>IF(OR(24&gt;'Настройки'!$B$3,ISBLANK(CF822),CF822=0),"",CF822)</x:f>
      </x:c>
      <x:c r="DQ822" s="50" t="str">
        <x:f>IF(OR(25&gt;'Настройки'!$B$3,ISBLANK(CG822),CG822=0),"",CG822)</x:f>
      </x:c>
      <x:c r="DR822" s="50" t="str">
        <x:f>IF(OR(26&gt;'Настройки'!$B$3,ISBLANK(CH822),CH822=0),"",CH822)</x:f>
      </x:c>
      <x:c r="DS822" s="50" t="str">
        <x:f>IF(OR(27&gt;'Настройки'!$B$3,ISBLANK(CI822),CI822=0),"",CI822)</x:f>
      </x:c>
      <x:c r="DT822" s="50" t="str">
        <x:f>IF(OR(28&gt;'Настройки'!$B$3,ISBLANK(CJ822),CJ822=0),"",CJ822)</x:f>
      </x:c>
      <x:c r="DU822" s="50" t="str">
        <x:f>IF(OR(29&gt;'Настройки'!$B$3,ISBLANK(CK822),CK822=0),"",CK822)</x:f>
      </x:c>
      <x:c r="DV822" s="50" t="str">
        <x:f>IF(OR(30&gt;'Настройки'!$B$3,ISBLANK(CL822),CL822=0),"",CL822)</x:f>
      </x:c>
      <x:c r="DW822" s="50" t="str">
        <x:f>IF(OR(31&gt;'Настройки'!$B$3,ISBLANK(CM822),CM822=0),"",CM822)</x:f>
      </x:c>
      <x:c r="DX822" s="50" t="str">
        <x:f>IF(OR(32&gt;'Настройки'!$B$3,ISBLANK(CN822),CN822=0),"",CN822)</x:f>
      </x:c>
      <x:c r="DY822" s="50" t="str">
        <x:f>IF(OR(33&gt;'Настройки'!$B$3,ISBLANK(CO822),CO822=0),"",CO822)</x:f>
      </x:c>
      <x:c r="DZ822" s="50" t="str">
        <x:f>IF(OR(34&gt;'Настройки'!$B$3,ISBLANK(CP822),CP822=0),"",CP822)</x:f>
      </x:c>
      <x:c r="EA822" s="50" t="str">
        <x:f>IF(OR(35&gt;'Настройки'!$B$3,ISBLANK(CQ822),CQ822=0),"",CQ822)</x:f>
      </x:c>
      <x:c r="EB822" s="50" t="str">
        <x:f>IF(OR(36&gt;'Настройки'!$B$3,ISBLANK(CR822),CR822=0),"",CR822)</x:f>
      </x:c>
      <x:c r="EC822" s="50" t="str">
        <x:f>IF(A822="","",IF(OR(BB822="AZ",BB822="BZ"),10000+ROW(),IF(AZ822&gt;'Настройки'!$B$11,20000+ROW(),IF(BF822&lt;&gt;"Обычный",30000+ROW(),IF(AX822&lt;=0,40000+ROW(),"")))))</x:f>
      </x:c>
      <x:c r="ED822" s="50" t="str">
        <x:f>IF(EC822="","",COUNTIFS($EC$2:$EC$1001,"&gt;0",$EC$2:$EC$1001,"&lt;"&amp;EC822)+1)</x:f>
      </x:c>
    </x:row>
    <x:row r="823">
      <x:c r="A823" s="115"/>
      <x:c r="B823" s="115"/>
      <x:c r="C823" s="115"/>
      <x:c r="D823" s="118"/>
      <x:c r="E823" s="118"/>
      <x:c r="F823" s="118"/>
      <x:c r="G823" s="118"/>
      <x:c r="H823" s="118"/>
      <x:c r="I823" s="118"/>
      <x:c r="J823" s="118"/>
      <x:c r="K823" s="118"/>
      <x:c r="L823" s="118"/>
      <x:c r="M823" s="118"/>
      <x:c r="N823" s="118"/>
      <x:c r="O823" s="118"/>
      <x:c r="P823" s="118"/>
      <x:c r="Q823" s="118"/>
      <x:c r="R823" s="118"/>
      <x:c r="S823" s="118"/>
      <x:c r="T823" s="118"/>
      <x:c r="U823" s="118"/>
      <x:c r="V823" s="118"/>
      <x:c r="W823" s="118"/>
      <x:c r="X823" s="118"/>
      <x:c r="Y823" s="118"/>
      <x:c r="Z823" s="118"/>
      <x:c r="AA823" s="118"/>
      <x:c r="AB823" s="118"/>
      <x:c r="AC823" s="118"/>
      <x:c r="AD823" s="118"/>
      <x:c r="AE823" s="118"/>
      <x:c r="AF823" s="118"/>
      <x:c r="AG823" s="118"/>
      <x:c r="AH823" s="118"/>
      <x:c r="AI823" s="118"/>
      <x:c r="AJ823" s="118"/>
      <x:c r="AK823" s="118"/>
      <x:c r="AL823" s="118"/>
      <x:c r="AM823" s="118"/>
      <x:c r="AN823" s="118"/>
      <x:c r="AO823" s="118"/>
      <x:c r="AP823" s="115"/>
      <x:c r="AQ823" s="49" t="str">
        <x:f>IF(A823="","",COUNT(BI823:INDEX(BI823:CR823,1,'Настройки'!$B$3)))</x:f>
      </x:c>
      <x:c r="AR823" s="49" t="str">
        <x:f>IF(A823="","",SUM(BI823:INDEX(BI823:CR823,1,'Настройки'!$B$3)))</x:f>
      </x:c>
      <x:c r="AS823" s="58" t="str">
        <x:f>IF(A823="","",IF('Настройки'!$B$4="Стоимость потребления",AR823*D823,IF('Настройки'!$B$4="Количество",AR823,E823)))</x:f>
      </x:c>
      <x:c r="AT823" s="61" t="str">
        <x:f>IF(OR(A823="",AS823&lt;0,SUM($AS$2:$AS$1001)&lt;=0),"",AS823/SUM($AS$2:$AS$1001))</x:f>
      </x:c>
      <x:c r="AU823" s="61" t="str">
        <x:f>IF(OR(A823="",AS823&lt;0,SUM($AS$2:$AS$1001)&lt;=0),"",SUMIFS($AS$2:$AS$1001,$AS$2:$AS$1001,"&gt;"&amp;AS823)/SUM($AS$2:$AS$1001))</x:f>
      </x:c>
      <x:c r="AV823" s="61" t="str">
        <x:f>IF(OR(A823="",AS823&lt;0,SUM($AS$2:$AS$1001)&lt;=0),"",SUMIFS($AS$2:$AS$1001,$AS$2:$AS$1001,"&gt;="&amp;AS823)/SUM($AS$2:$AS$1001))</x:f>
      </x:c>
      <x:c r="AW823" s="49" t="str">
        <x:f>IF(A823="","",IF(SUM($AS$2:$AS$1001)&lt;=0,"Не определён",IF(AS823&lt;0,"Исключение",IF(AU823&lt;'Настройки'!$B$5,"A",IF(AU823&lt;'Настройки'!$B$6,"B","C")))))</x:f>
      </x:c>
      <x:c r="AX823" s="58" t="str">
        <x:f>IF(A823="","",IF(AQ823=0,"",AVERAGE(BI823:INDEX(BI823:CR823,1,'Настройки'!$B$3))))</x:f>
      </x:c>
      <x:c r="AY823" s="58" t="str">
        <x:f>IF(OR(A823="",AQ823=0),"",STDEVP(BI823:INDEX(BI823:CR823,1,'Настройки'!$B$3)))</x:f>
      </x:c>
      <x:c r="AZ823" s="61" t="str">
        <x:f>IF(OR(A823="",AQ823&lt;'Настройки'!$B$12,AX823&lt;=0,AND('Настройки'!$B$10="Блокировать",COUNTIF(F823:INDEX(F823:AO823,1,'Настройки'!$B$3),"&lt;0")&gt;0)),"",AY823/ABS(AX823))</x:f>
      </x:c>
      <x:c r="BA823" s="49" t="str">
        <x:f>IF(A823="","",IF(AND('Настройки'!$B$10="Блокировать",COUNTIF(F823:INDEX(F823:AO823,1,'Настройки'!$B$3),"&lt;0")&gt;0),"Не определён",IF(AQ823&lt;'Настройки'!$B$12,"Не определён",IF(AX823=0,"Нет спроса",IF(AX823&lt;0,"Не определён",IF(AZ823&lt;='Настройки'!$B$7,"X",IF(AZ823&lt;='Настройки'!$B$8,"Y","Z")))))))</x:f>
      </x:c>
      <x:c r="BB823" s="49" t="str">
        <x:f>IF(OR(A823="",LEN(AW823)&lt;&gt;1,LEN(BA823)&lt;&gt;1),"",AW823&amp;BA823)</x:f>
      </x:c>
      <x:c r="BC823" s="61" t="str">
        <x:f>IF(OR(A823="",AQ823=0),"",(COUNT(BI823:INDEX(BI823:CR823,1,'Настройки'!$B$3))-COUNT(CS823:INDEX(CS823:EB823,1,'Настройки'!$B$3)))/AQ823)</x:f>
      </x:c>
      <x:c r="BD823" s="64" t="str">
        <x:f>IF(OR(A823="",COUNT(CS823:INDEX(CS823:EB823,1,'Настройки'!$B$3))=0),"",AQ823/COUNT(CS823:INDEX(CS823:EB823,1,'Настройки'!$B$3)))</x:f>
      </x:c>
      <x:c r="BE823" s="64" t="str">
        <x:f>IF(OR(A823="",COUNT(CS823:INDEX(CS823:EB823,1,'Настройки'!$B$3))=0),"",IF(AVERAGE(CS823:INDEX(CS823:EB823,1,'Настройки'!$B$3))=0,"",(STDEVP(CS823:INDEX(CS823:EB823,1,'Настройки'!$B$3))/ABS(AVERAGE(CS823:INDEX(CS823:EB823,1,'Настройки'!$B$3))))^2))</x:f>
      </x:c>
      <x:c r="BF823" s="49" t="str">
        <x:f>IF(A823="","",IF(AQ823&lt;3,"Недостаточно",IF(AQ823&lt;6,"Предварительный","Обычный")))</x:f>
      </x:c>
      <x:c r="BG823" s="49" t="str">
        <x:f>IF(A823="","",IF(COUNTIF(F823:INDEX(F823:AO823,1,'Настройки'!$B$3),"&lt;0")&gt;0,IF('Настройки'!$B$10="Блокировать","Отрицательный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"),"")&amp;IF(AQ823&lt;3,"Недостаточно истории. ",IF(AQ823&lt;6,"Предварительная классификация. ",""))&amp;IF(AX823=0,"Нет спроса за горизонт. ","")&amp;IF(AZ823&gt;'Настройки'!$B$11,"Экстремальная вариативность. ",""))</x:f>
      </x:c>
      <x:c r="BH823" s="49" t="str">
        <x:f>IF(A823="","",IFERROR(VLOOKUP(BB823,'Настройки'!$D$3:$E$11,2,FALSE),"Сначала проверьте исходные данные и историю спроса.")&amp;" Уточните срок поставки, MOQ и критичность.")</x:f>
      </x:c>
      <x:c r="BI823" s="50" t="str">
        <x:f>IF(1&gt;'Настройки'!$B$3,"",IF(ISBLANK(F823),IF('Настройки'!$B$9="Нулевой спрос",0,""),IF(F823&lt;0,IF('Настройки'!$B$10="Исключить","",IF('Настройки'!$B$10="Абсолютные значения",ABS(F823),F823)),F823)))</x:f>
      </x:c>
      <x:c r="BJ823" s="50" t="str">
        <x:f>IF(2&gt;'Настройки'!$B$3,"",IF(ISBLANK(G823),IF('Настройки'!$B$9="Нулевой спрос",0,""),IF(G823&lt;0,IF('Настройки'!$B$10="Исключить","",IF('Настройки'!$B$10="Абсолютные значения",ABS(G823),G823)),G823)))</x:f>
      </x:c>
      <x:c r="BK823" s="50" t="str">
        <x:f>IF(3&gt;'Настройки'!$B$3,"",IF(ISBLANK(H823),IF('Настройки'!$B$9="Нулевой спрос",0,""),IF(H823&lt;0,IF('Настройки'!$B$10="Исключить","",IF('Настройки'!$B$10="Абсолютные значения",ABS(H823),H823)),H823)))</x:f>
      </x:c>
      <x:c r="BL823" s="50" t="str">
        <x:f>IF(4&gt;'Настройки'!$B$3,"",IF(ISBLANK(I823),IF('Настройки'!$B$9="Нулевой спрос",0,""),IF(I823&lt;0,IF('Настройки'!$B$10="Исключить","",IF('Настройки'!$B$10="Абсолютные значения",ABS(I823),I823)),I823)))</x:f>
      </x:c>
      <x:c r="BM823" s="50" t="str">
        <x:f>IF(5&gt;'Настройки'!$B$3,"",IF(ISBLANK(J823),IF('Настройки'!$B$9="Нулевой спрос",0,""),IF(J823&lt;0,IF('Настройки'!$B$10="Исключить","",IF('Настройки'!$B$10="Абсолютные значения",ABS(J823),J823)),J823)))</x:f>
      </x:c>
      <x:c r="BN823" s="50" t="str">
        <x:f>IF(6&gt;'Настройки'!$B$3,"",IF(ISBLANK(K823),IF('Настройки'!$B$9="Нулевой спрос",0,""),IF(K823&lt;0,IF('Настройки'!$B$10="Исключить","",IF('Настройки'!$B$10="Абсолютные значения",ABS(K823),K823)),K823)))</x:f>
      </x:c>
      <x:c r="BO823" s="50" t="str">
        <x:f>IF(7&gt;'Настройки'!$B$3,"",IF(ISBLANK(L823),IF('Настройки'!$B$9="Нулевой спрос",0,""),IF(L823&lt;0,IF('Настройки'!$B$10="Исключить","",IF('Настройки'!$B$10="Абсолютные значения",ABS(L823),L823)),L823)))</x:f>
      </x:c>
      <x:c r="BP823" s="50" t="str">
        <x:f>IF(8&gt;'Настройки'!$B$3,"",IF(ISBLANK(M823),IF('Настройки'!$B$9="Нулевой спрос",0,""),IF(M823&lt;0,IF('Настройки'!$B$10="Исключить","",IF('Настройки'!$B$10="Абсолютные значения",ABS(M823),M823)),M823)))</x:f>
      </x:c>
      <x:c r="BQ823" s="50" t="str">
        <x:f>IF(9&gt;'Настройки'!$B$3,"",IF(ISBLANK(N823),IF('Настройки'!$B$9="Нулевой спрос",0,""),IF(N823&lt;0,IF('Настройки'!$B$10="Исключить","",IF('Настройки'!$B$10="Абсолютные значения",ABS(N823),N823)),N823)))</x:f>
      </x:c>
      <x:c r="BR823" s="50" t="str">
        <x:f>IF(10&gt;'Настройки'!$B$3,"",IF(ISBLANK(O823),IF('Настройки'!$B$9="Нулевой спрос",0,""),IF(O823&lt;0,IF('Настройки'!$B$10="Исключить","",IF('Настройки'!$B$10="Абсолютные значения",ABS(O823),O823)),O823)))</x:f>
      </x:c>
      <x:c r="BS823" s="50" t="str">
        <x:f>IF(11&gt;'Настройки'!$B$3,"",IF(ISBLANK(P823),IF('Настройки'!$B$9="Нулевой спрос",0,""),IF(P823&lt;0,IF('Настройки'!$B$10="Исключить","",IF('Настройки'!$B$10="Абсолютные значения",ABS(P823),P823)),P823)))</x:f>
      </x:c>
      <x:c r="BT823" s="50" t="str">
        <x:f>IF(12&gt;'Настройки'!$B$3,"",IF(ISBLANK(Q823),IF('Настройки'!$B$9="Нулевой спрос",0,""),IF(Q823&lt;0,IF('Настройки'!$B$10="Исключить","",IF('Настройки'!$B$10="Абсолютные значения",ABS(Q823),Q823)),Q823)))</x:f>
      </x:c>
      <x:c r="BU823" s="50" t="str">
        <x:f>IF(13&gt;'Настройки'!$B$3,"",IF(ISBLANK(R823),IF('Настройки'!$B$9="Нулевой спрос",0,""),IF(R823&lt;0,IF('Настройки'!$B$10="Исключить","",IF('Настройки'!$B$10="Абсолютные значения",ABS(R823),R823)),R823)))</x:f>
      </x:c>
      <x:c r="BV823" s="50" t="str">
        <x:f>IF(14&gt;'Настройки'!$B$3,"",IF(ISBLANK(S823),IF('Настройки'!$B$9="Нулевой спрос",0,""),IF(S823&lt;0,IF('Настройки'!$B$10="Исключить","",IF('Настройки'!$B$10="Абсолютные значения",ABS(S823),S823)),S823)))</x:f>
      </x:c>
      <x:c r="BW823" s="50" t="str">
        <x:f>IF(15&gt;'Настройки'!$B$3,"",IF(ISBLANK(T823),IF('Настройки'!$B$9="Нулевой спрос",0,""),IF(T823&lt;0,IF('Настройки'!$B$10="Исключить","",IF('Настройки'!$B$10="Абсолютные значения",ABS(T823),T823)),T823)))</x:f>
      </x:c>
      <x:c r="BX823" s="50" t="str">
        <x:f>IF(16&gt;'Настройки'!$B$3,"",IF(ISBLANK(U823),IF('Настройки'!$B$9="Нулевой спрос",0,""),IF(U823&lt;0,IF('Настройки'!$B$10="Исключить","",IF('Настройки'!$B$10="Абсолютные значения",ABS(U823),U823)),U823)))</x:f>
      </x:c>
      <x:c r="BY823" s="50" t="str">
        <x:f>IF(17&gt;'Настройки'!$B$3,"",IF(ISBLANK(V823),IF('Настройки'!$B$9="Нулевой спрос",0,""),IF(V823&lt;0,IF('Настройки'!$B$10="Исключить","",IF('Настройки'!$B$10="Абсолютные значения",ABS(V823),V823)),V823)))</x:f>
      </x:c>
      <x:c r="BZ823" s="50" t="str">
        <x:f>IF(18&gt;'Настройки'!$B$3,"",IF(ISBLANK(W823),IF('Настройки'!$B$9="Нулевой спрос",0,""),IF(W823&lt;0,IF('Настройки'!$B$10="Исключить","",IF('Настройки'!$B$10="Абсолютные значения",ABS(W823),W823)),W823)))</x:f>
      </x:c>
      <x:c r="CA823" s="50" t="str">
        <x:f>IF(19&gt;'Настройки'!$B$3,"",IF(ISBLANK(X823),IF('Настройки'!$B$9="Нулевой спрос",0,""),IF(X823&lt;0,IF('Настройки'!$B$10="Исключить","",IF('Настройки'!$B$10="Абсолютные значения",ABS(X823),X823)),X823)))</x:f>
      </x:c>
      <x:c r="CB823" s="50" t="str">
        <x:f>IF(20&gt;'Настройки'!$B$3,"",IF(ISBLANK(Y823),IF('Настройки'!$B$9="Нулевой спрос",0,""),IF(Y823&lt;0,IF('Настройки'!$B$10="Исключить","",IF('Настройки'!$B$10="Абсолютные значения",ABS(Y823),Y823)),Y823)))</x:f>
      </x:c>
      <x:c r="CC823" s="50" t="str">
        <x:f>IF(21&gt;'Настройки'!$B$3,"",IF(ISBLANK(Z823),IF('Настройки'!$B$9="Нулевой спрос",0,""),IF(Z823&lt;0,IF('Настройки'!$B$10="Исключить","",IF('Настройки'!$B$10="Абсолютные значения",ABS(Z823),Z823)),Z823)))</x:f>
      </x:c>
      <x:c r="CD823" s="50" t="str">
        <x:f>IF(22&gt;'Настройки'!$B$3,"",IF(ISBLANK(AA823),IF('Настройки'!$B$9="Нулевой спрос",0,""),IF(AA823&lt;0,IF('Настройки'!$B$10="Исключить","",IF('Настройки'!$B$10="Абсолютные значения",ABS(AA823),AA823)),AA823)))</x:f>
      </x:c>
      <x:c r="CE823" s="50" t="str">
        <x:f>IF(23&gt;'Настройки'!$B$3,"",IF(ISBLANK(AB823),IF('Настройки'!$B$9="Нулевой спрос",0,""),IF(AB823&lt;0,IF('Настройки'!$B$10="Исключить","",IF('Настройки'!$B$10="Абсолютные значения",ABS(AB823),AB823)),AB823)))</x:f>
      </x:c>
      <x:c r="CF823" s="50" t="str">
        <x:f>IF(24&gt;'Настройки'!$B$3,"",IF(ISBLANK(AC823),IF('Настройки'!$B$9="Нулевой спрос",0,""),IF(AC823&lt;0,IF('Настройки'!$B$10="Исключить","",IF('Настройки'!$B$10="Абсолютные значения",ABS(AC823),AC823)),AC823)))</x:f>
      </x:c>
      <x:c r="CG823" s="50" t="str">
        <x:f>IF(25&gt;'Настройки'!$B$3,"",IF(ISBLANK(AD823),IF('Настройки'!$B$9="Нулевой спрос",0,""),IF(AD823&lt;0,IF('Настройки'!$B$10="Исключить","",IF('Настройки'!$B$10="Абсолютные значения",ABS(AD823),AD823)),AD823)))</x:f>
      </x:c>
      <x:c r="CH823" s="50" t="str">
        <x:f>IF(26&gt;'Настройки'!$B$3,"",IF(ISBLANK(AE823),IF('Настройки'!$B$9="Нулевой спрос",0,""),IF(AE823&lt;0,IF('Настройки'!$B$10="Исключить","",IF('Настройки'!$B$10="Абсолютные значения",ABS(AE823),AE823)),AE823)))</x:f>
      </x:c>
      <x:c r="CI823" s="50" t="str">
        <x:f>IF(27&gt;'Настройки'!$B$3,"",IF(ISBLANK(AF823),IF('Настройки'!$B$9="Нулевой спрос",0,""),IF(AF823&lt;0,IF('Настройки'!$B$10="Исключить","",IF('Настройки'!$B$10="Абсолютные значения",ABS(AF823),AF823)),AF823)))</x:f>
      </x:c>
      <x:c r="CJ823" s="50" t="str">
        <x:f>IF(28&gt;'Настройки'!$B$3,"",IF(ISBLANK(AG823),IF('Настройки'!$B$9="Нулевой спрос",0,""),IF(AG823&lt;0,IF('Настройки'!$B$10="Исключить","",IF('Настройки'!$B$10="Абсолютные значения",ABS(AG823),AG823)),AG823)))</x:f>
      </x:c>
      <x:c r="CK823" s="50" t="str">
        <x:f>IF(29&gt;'Настройки'!$B$3,"",IF(ISBLANK(AH823),IF('Настройки'!$B$9="Нулевой спрос",0,""),IF(AH823&lt;0,IF('Настройки'!$B$10="Исключить","",IF('Настройки'!$B$10="Абсолютные значения",ABS(AH823),AH823)),AH823)))</x:f>
      </x:c>
      <x:c r="CL823" s="50" t="str">
        <x:f>IF(30&gt;'Настройки'!$B$3,"",IF(ISBLANK(AI823),IF('Настройки'!$B$9="Нулевой спрос",0,""),IF(AI823&lt;0,IF('Настройки'!$B$10="Исключить","",IF('Настройки'!$B$10="Абсолютные значения",ABS(AI823),AI823)),AI823)))</x:f>
      </x:c>
      <x:c r="CM823" s="50" t="str">
        <x:f>IF(31&gt;'Настройки'!$B$3,"",IF(ISBLANK(AJ823),IF('Настройки'!$B$9="Нулевой спрос",0,""),IF(AJ823&lt;0,IF('Настройки'!$B$10="Исключить","",IF('Настройки'!$B$10="Абсолютные значения",ABS(AJ823),AJ823)),AJ823)))</x:f>
      </x:c>
      <x:c r="CN823" s="50" t="str">
        <x:f>IF(32&gt;'Настройки'!$B$3,"",IF(ISBLANK(AK823),IF('Настройки'!$B$9="Нулевой спрос",0,""),IF(AK823&lt;0,IF('Настройки'!$B$10="Исключить","",IF('Настройки'!$B$10="Абсолютные значения",ABS(AK823),AK823)),AK823)))</x:f>
      </x:c>
      <x:c r="CO823" s="50" t="str">
        <x:f>IF(33&gt;'Настройки'!$B$3,"",IF(ISBLANK(AL823),IF('Настройки'!$B$9="Нулевой спрос",0,""),IF(AL823&lt;0,IF('Настройки'!$B$10="Исключить","",IF('Настройки'!$B$10="Абсолютные значения",ABS(AL823),AL823)),AL823)))</x:f>
      </x:c>
      <x:c r="CP823" s="50" t="str">
        <x:f>IF(34&gt;'Настройки'!$B$3,"",IF(ISBLANK(AM823),IF('Настройки'!$B$9="Нулевой спрос",0,""),IF(AM823&lt;0,IF('Настройки'!$B$10="Исключить","",IF('Настройки'!$B$10="Абсолютные значения",ABS(AM823),AM823)),AM823)))</x:f>
      </x:c>
      <x:c r="CQ823" s="50" t="str">
        <x:f>IF(35&gt;'Настройки'!$B$3,"",IF(ISBLANK(AN823),IF('Настройки'!$B$9="Нулевой спрос",0,""),IF(AN823&lt;0,IF('Настройки'!$B$10="Исключить","",IF('Настройки'!$B$10="Абсолютные значения",ABS(AN823),AN823)),AN823)))</x:f>
      </x:c>
      <x:c r="CR823" s="50" t="str">
        <x:f>IF(36&gt;'Настройки'!$B$3,"",IF(ISBLANK(AO823),IF('Настройки'!$B$9="Нулевой спрос",0,""),IF(AO823&lt;0,IF('Настройки'!$B$10="Исключить","",IF('Настройки'!$B$10="Абсолютные значения",ABS(AO823),AO823)),AO823)))</x:f>
      </x:c>
      <x:c r="CS823" s="50" t="str">
        <x:f>IF(OR(1&gt;'Настройки'!$B$3,ISBLANK(BI823),BI823=0),"",BI823)</x:f>
      </x:c>
      <x:c r="CT823" s="50" t="str">
        <x:f>IF(OR(2&gt;'Настройки'!$B$3,ISBLANK(BJ823),BJ823=0),"",BJ823)</x:f>
      </x:c>
      <x:c r="CU823" s="50" t="str">
        <x:f>IF(OR(3&gt;'Настройки'!$B$3,ISBLANK(BK823),BK823=0),"",BK823)</x:f>
      </x:c>
      <x:c r="CV823" s="50" t="str">
        <x:f>IF(OR(4&gt;'Настройки'!$B$3,ISBLANK(BL823),BL823=0),"",BL823)</x:f>
      </x:c>
      <x:c r="CW823" s="50" t="str">
        <x:f>IF(OR(5&gt;'Настройки'!$B$3,ISBLANK(BM823),BM823=0),"",BM823)</x:f>
      </x:c>
      <x:c r="CX823" s="50" t="str">
        <x:f>IF(OR(6&gt;'Настройки'!$B$3,ISBLANK(BN823),BN823=0),"",BN823)</x:f>
      </x:c>
      <x:c r="CY823" s="50" t="str">
        <x:f>IF(OR(7&gt;'Настройки'!$B$3,ISBLANK(BO823),BO823=0),"",BO823)</x:f>
      </x:c>
      <x:c r="CZ823" s="50" t="str">
        <x:f>IF(OR(8&gt;'Настройки'!$B$3,ISBLANK(BP823),BP823=0),"",BP823)</x:f>
      </x:c>
      <x:c r="DA823" s="50" t="str">
        <x:f>IF(OR(9&gt;'Настройки'!$B$3,ISBLANK(BQ823),BQ823=0),"",BQ823)</x:f>
      </x:c>
      <x:c r="DB823" s="50" t="str">
        <x:f>IF(OR(10&gt;'Настройки'!$B$3,ISBLANK(BR823),BR823=0),"",BR823)</x:f>
      </x:c>
      <x:c r="DC823" s="50" t="str">
        <x:f>IF(OR(11&gt;'Настройки'!$B$3,ISBLANK(BS823),BS823=0),"",BS823)</x:f>
      </x:c>
      <x:c r="DD823" s="50" t="str">
        <x:f>IF(OR(12&gt;'Настройки'!$B$3,ISBLANK(BT823),BT823=0),"",BT823)</x:f>
      </x:c>
      <x:c r="DE823" s="50" t="str">
        <x:f>IF(OR(13&gt;'Настройки'!$B$3,ISBLANK(BU823),BU823=0),"",BU823)</x:f>
      </x:c>
      <x:c r="DF823" s="50" t="str">
        <x:f>IF(OR(14&gt;'Настройки'!$B$3,ISBLANK(BV823),BV823=0),"",BV823)</x:f>
      </x:c>
      <x:c r="DG823" s="50" t="str">
        <x:f>IF(OR(15&gt;'Настройки'!$B$3,ISBLANK(BW823),BW823=0),"",BW823)</x:f>
      </x:c>
      <x:c r="DH823" s="50" t="str">
        <x:f>IF(OR(16&gt;'Настройки'!$B$3,ISBLANK(BX823),BX823=0),"",BX823)</x:f>
      </x:c>
      <x:c r="DI823" s="50" t="str">
        <x:f>IF(OR(17&gt;'Настройки'!$B$3,ISBLANK(BY823),BY823=0),"",BY823)</x:f>
      </x:c>
      <x:c r="DJ823" s="50" t="str">
        <x:f>IF(OR(18&gt;'Настройки'!$B$3,ISBLANK(BZ823),BZ823=0),"",BZ823)</x:f>
      </x:c>
      <x:c r="DK823" s="50" t="str">
        <x:f>IF(OR(19&gt;'Настройки'!$B$3,ISBLANK(CA823),CA823=0),"",CA823)</x:f>
      </x:c>
      <x:c r="DL823" s="50" t="str">
        <x:f>IF(OR(20&gt;'Настройки'!$B$3,ISBLANK(CB823),CB823=0),"",CB823)</x:f>
      </x:c>
      <x:c r="DM823" s="50" t="str">
        <x:f>IF(OR(21&gt;'Настройки'!$B$3,ISBLANK(CC823),CC823=0),"",CC823)</x:f>
      </x:c>
      <x:c r="DN823" s="50" t="str">
        <x:f>IF(OR(22&gt;'Настройки'!$B$3,ISBLANK(CD823),CD823=0),"",CD823)</x:f>
      </x:c>
      <x:c r="DO823" s="50" t="str">
        <x:f>IF(OR(23&gt;'Настройки'!$B$3,ISBLANK(CE823),CE823=0),"",CE823)</x:f>
      </x:c>
      <x:c r="DP823" s="50" t="str">
        <x:f>IF(OR(24&gt;'Настройки'!$B$3,ISBLANK(CF823),CF823=0),"",CF823)</x:f>
      </x:c>
      <x:c r="DQ823" s="50" t="str">
        <x:f>IF(OR(25&gt;'Настройки'!$B$3,ISBLANK(CG823),CG823=0),"",CG823)</x:f>
      </x:c>
      <x:c r="DR823" s="50" t="str">
        <x:f>IF(OR(26&gt;'Настройки'!$B$3,ISBLANK(CH823),CH823=0),"",CH823)</x:f>
      </x:c>
      <x:c r="DS823" s="50" t="str">
        <x:f>IF(OR(27&gt;'Настройки'!$B$3,ISBLANK(CI823),CI823=0),"",CI823)</x:f>
      </x:c>
      <x:c r="DT823" s="50" t="str">
        <x:f>IF(OR(28&gt;'Настройки'!$B$3,ISBLANK(CJ823),CJ823=0),"",CJ823)</x:f>
      </x:c>
      <x:c r="DU823" s="50" t="str">
        <x:f>IF(OR(29&gt;'Настройки'!$B$3,ISBLANK(CK823),CK823=0),"",CK823)</x:f>
      </x:c>
      <x:c r="DV823" s="50" t="str">
        <x:f>IF(OR(30&gt;'Настройки'!$B$3,ISBLANK(CL823),CL823=0),"",CL823)</x:f>
      </x:c>
      <x:c r="DW823" s="50" t="str">
        <x:f>IF(OR(31&gt;'Настройки'!$B$3,ISBLANK(CM823),CM823=0),"",CM823)</x:f>
      </x:c>
      <x:c r="DX823" s="50" t="str">
        <x:f>IF(OR(32&gt;'Настройки'!$B$3,ISBLANK(CN823),CN823=0),"",CN823)</x:f>
      </x:c>
      <x:c r="DY823" s="50" t="str">
        <x:f>IF(OR(33&gt;'Настройки'!$B$3,ISBLANK(CO823),CO823=0),"",CO823)</x:f>
      </x:c>
      <x:c r="DZ823" s="50" t="str">
        <x:f>IF(OR(34&gt;'Настройки'!$B$3,ISBLANK(CP823),CP823=0),"",CP823)</x:f>
      </x:c>
      <x:c r="EA823" s="50" t="str">
        <x:f>IF(OR(35&gt;'Настройки'!$B$3,ISBLANK(CQ823),CQ823=0),"",CQ823)</x:f>
      </x:c>
      <x:c r="EB823" s="50" t="str">
        <x:f>IF(OR(36&gt;'Настройки'!$B$3,ISBLANK(CR823),CR823=0),"",CR823)</x:f>
      </x:c>
      <x:c r="EC823" s="50" t="str">
        <x:f>IF(A823="","",IF(OR(BB823="AZ",BB823="BZ"),10000+ROW(),IF(AZ823&gt;'Настройки'!$B$11,20000+ROW(),IF(BF823&lt;&gt;"Обычный",30000+ROW(),IF(AX823&lt;=0,40000+ROW(),"")))))</x:f>
      </x:c>
      <x:c r="ED823" s="50" t="str">
        <x:f>IF(EC823="","",COUNTIFS($EC$2:$EC$1001,"&gt;0",$EC$2:$EC$1001,"&lt;"&amp;EC823)+1)</x:f>
      </x:c>
    </x:row>
    <x:row r="824">
      <x:c r="A824" s="115"/>
      <x:c r="B824" s="115"/>
      <x:c r="C824" s="115"/>
      <x:c r="D824" s="118"/>
      <x:c r="E824" s="118"/>
      <x:c r="F824" s="118"/>
      <x:c r="G824" s="118"/>
      <x:c r="H824" s="118"/>
      <x:c r="I824" s="118"/>
      <x:c r="J824" s="118"/>
      <x:c r="K824" s="118"/>
      <x:c r="L824" s="118"/>
      <x:c r="M824" s="118"/>
      <x:c r="N824" s="118"/>
      <x:c r="O824" s="118"/>
      <x:c r="P824" s="118"/>
      <x:c r="Q824" s="118"/>
      <x:c r="R824" s="118"/>
      <x:c r="S824" s="118"/>
      <x:c r="T824" s="118"/>
      <x:c r="U824" s="118"/>
      <x:c r="V824" s="118"/>
      <x:c r="W824" s="118"/>
      <x:c r="X824" s="118"/>
      <x:c r="Y824" s="118"/>
      <x:c r="Z824" s="118"/>
      <x:c r="AA824" s="118"/>
      <x:c r="AB824" s="118"/>
      <x:c r="AC824" s="118"/>
      <x:c r="AD824" s="118"/>
      <x:c r="AE824" s="118"/>
      <x:c r="AF824" s="118"/>
      <x:c r="AG824" s="118"/>
      <x:c r="AH824" s="118"/>
      <x:c r="AI824" s="118"/>
      <x:c r="AJ824" s="118"/>
      <x:c r="AK824" s="118"/>
      <x:c r="AL824" s="118"/>
      <x:c r="AM824" s="118"/>
      <x:c r="AN824" s="118"/>
      <x:c r="AO824" s="118"/>
      <x:c r="AP824" s="115"/>
      <x:c r="AQ824" s="49" t="str">
        <x:f>IF(A824="","",COUNT(BI824:INDEX(BI824:CR824,1,'Настройки'!$B$3)))</x:f>
      </x:c>
      <x:c r="AR824" s="49" t="str">
        <x:f>IF(A824="","",SUM(BI824:INDEX(BI824:CR824,1,'Настройки'!$B$3)))</x:f>
      </x:c>
      <x:c r="AS824" s="58" t="str">
        <x:f>IF(A824="","",IF('Настройки'!$B$4="Стоимость потребления",AR824*D824,IF('Настройки'!$B$4="Количество",AR824,E824)))</x:f>
      </x:c>
      <x:c r="AT824" s="61" t="str">
        <x:f>IF(OR(A824="",AS824&lt;0,SUM($AS$2:$AS$1001)&lt;=0),"",AS824/SUM($AS$2:$AS$1001))</x:f>
      </x:c>
      <x:c r="AU824" s="61" t="str">
        <x:f>IF(OR(A824="",AS824&lt;0,SUM($AS$2:$AS$1001)&lt;=0),"",SUMIFS($AS$2:$AS$1001,$AS$2:$AS$1001,"&gt;"&amp;AS824)/SUM($AS$2:$AS$1001))</x:f>
      </x:c>
      <x:c r="AV824" s="61" t="str">
        <x:f>IF(OR(A824="",AS824&lt;0,SUM($AS$2:$AS$1001)&lt;=0),"",SUMIFS($AS$2:$AS$1001,$AS$2:$AS$1001,"&gt;="&amp;AS824)/SUM($AS$2:$AS$1001))</x:f>
      </x:c>
      <x:c r="AW824" s="49" t="str">
        <x:f>IF(A824="","",IF(SUM($AS$2:$AS$1001)&lt;=0,"Не определён",IF(AS824&lt;0,"Исключение",IF(AU824&lt;'Настройки'!$B$5,"A",IF(AU824&lt;'Настройки'!$B$6,"B","C")))))</x:f>
      </x:c>
      <x:c r="AX824" s="58" t="str">
        <x:f>IF(A824="","",IF(AQ824=0,"",AVERAGE(BI824:INDEX(BI824:CR824,1,'Настройки'!$B$3))))</x:f>
      </x:c>
      <x:c r="AY824" s="58" t="str">
        <x:f>IF(OR(A824="",AQ824=0),"",STDEVP(BI824:INDEX(BI824:CR824,1,'Настройки'!$B$3)))</x:f>
      </x:c>
      <x:c r="AZ824" s="61" t="str">
        <x:f>IF(OR(A824="",AQ824&lt;'Настройки'!$B$12,AX824&lt;=0,AND('Настройки'!$B$10="Блокировать",COUNTIF(F824:INDEX(F824:AO824,1,'Настройки'!$B$3),"&lt;0")&gt;0)),"",AY824/ABS(AX824))</x:f>
      </x:c>
      <x:c r="BA824" s="49" t="str">
        <x:f>IF(A824="","",IF(AND('Настройки'!$B$10="Блокировать",COUNTIF(F824:INDEX(F824:AO824,1,'Настройки'!$B$3),"&lt;0")&gt;0),"Не определён",IF(AQ824&lt;'Настройки'!$B$12,"Не определён",IF(AX824=0,"Нет спроса",IF(AX824&lt;0,"Не определён",IF(AZ824&lt;='Настройки'!$B$7,"X",IF(AZ824&lt;='Настройки'!$B$8,"Y","Z")))))))</x:f>
      </x:c>
      <x:c r="BB824" s="49" t="str">
        <x:f>IF(OR(A824="",LEN(AW824)&lt;&gt;1,LEN(BA824)&lt;&gt;1),"",AW824&amp;BA824)</x:f>
      </x:c>
      <x:c r="BC824" s="61" t="str">
        <x:f>IF(OR(A824="",AQ824=0),"",(COUNT(BI824:INDEX(BI824:CR824,1,'Настройки'!$B$3))-COUNT(CS824:INDEX(CS824:EB824,1,'Настройки'!$B$3)))/AQ824)</x:f>
      </x:c>
      <x:c r="BD824" s="64" t="str">
        <x:f>IF(OR(A824="",COUNT(CS824:INDEX(CS824:EB824,1,'Настройки'!$B$3))=0),"",AQ824/COUNT(CS824:INDEX(CS824:EB824,1,'Настройки'!$B$3)))</x:f>
      </x:c>
      <x:c r="BE824" s="64" t="str">
        <x:f>IF(OR(A824="",COUNT(CS824:INDEX(CS824:EB824,1,'Настройки'!$B$3))=0),"",IF(AVERAGE(CS824:INDEX(CS824:EB824,1,'Настройки'!$B$3))=0,"",(STDEVP(CS824:INDEX(CS824:EB824,1,'Настройки'!$B$3))/ABS(AVERAGE(CS824:INDEX(CS824:EB824,1,'Настройки'!$B$3))))^2))</x:f>
      </x:c>
      <x:c r="BF824" s="49" t="str">
        <x:f>IF(A824="","",IF(AQ824&lt;3,"Недостаточно",IF(AQ824&lt;6,"Предварительный","Обычный")))</x:f>
      </x:c>
      <x:c r="BG824" s="49" t="str">
        <x:f>IF(A824="","",IF(COUNTIF(F824:INDEX(F824:AO824,1,'Настройки'!$B$3),"&lt;0")&gt;0,IF('Настройки'!$B$10="Блокировать","Отрицательный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"),"")&amp;IF(AQ824&lt;3,"Недостаточно истории. ",IF(AQ824&lt;6,"Предварительная классификация. ",""))&amp;IF(AX824=0,"Нет спроса за горизонт. ","")&amp;IF(AZ824&gt;'Настройки'!$B$11,"Экстремальная вариативность. ",""))</x:f>
      </x:c>
      <x:c r="BH824" s="49" t="str">
        <x:f>IF(A824="","",IFERROR(VLOOKUP(BB824,'Настройки'!$D$3:$E$11,2,FALSE),"Сначала проверьте исходные данные и историю спроса.")&amp;" Уточните срок поставки, MOQ и критичность.")</x:f>
      </x:c>
      <x:c r="BI824" s="50" t="str">
        <x:f>IF(1&gt;'Настройки'!$B$3,"",IF(ISBLANK(F824),IF('Настройки'!$B$9="Нулевой спрос",0,""),IF(F824&lt;0,IF('Настройки'!$B$10="Исключить","",IF('Настройки'!$B$10="Абсолютные значения",ABS(F824),F824)),F824)))</x:f>
      </x:c>
      <x:c r="BJ824" s="50" t="str">
        <x:f>IF(2&gt;'Настройки'!$B$3,"",IF(ISBLANK(G824),IF('Настройки'!$B$9="Нулевой спрос",0,""),IF(G824&lt;0,IF('Настройки'!$B$10="Исключить","",IF('Настройки'!$B$10="Абсолютные значения",ABS(G824),G824)),G824)))</x:f>
      </x:c>
      <x:c r="BK824" s="50" t="str">
        <x:f>IF(3&gt;'Настройки'!$B$3,"",IF(ISBLANK(H824),IF('Настройки'!$B$9="Нулевой спрос",0,""),IF(H824&lt;0,IF('Настройки'!$B$10="Исключить","",IF('Настройки'!$B$10="Абсолютные значения",ABS(H824),H824)),H824)))</x:f>
      </x:c>
      <x:c r="BL824" s="50" t="str">
        <x:f>IF(4&gt;'Настройки'!$B$3,"",IF(ISBLANK(I824),IF('Настройки'!$B$9="Нулевой спрос",0,""),IF(I824&lt;0,IF('Настройки'!$B$10="Исключить","",IF('Настройки'!$B$10="Абсолютные значения",ABS(I824),I824)),I824)))</x:f>
      </x:c>
      <x:c r="BM824" s="50" t="str">
        <x:f>IF(5&gt;'Настройки'!$B$3,"",IF(ISBLANK(J824),IF('Настройки'!$B$9="Нулевой спрос",0,""),IF(J824&lt;0,IF('Настройки'!$B$10="Исключить","",IF('Настройки'!$B$10="Абсолютные значения",ABS(J824),J824)),J824)))</x:f>
      </x:c>
      <x:c r="BN824" s="50" t="str">
        <x:f>IF(6&gt;'Настройки'!$B$3,"",IF(ISBLANK(K824),IF('Настройки'!$B$9="Нулевой спрос",0,""),IF(K824&lt;0,IF('Настройки'!$B$10="Исключить","",IF('Настройки'!$B$10="Абсолютные значения",ABS(K824),K824)),K824)))</x:f>
      </x:c>
      <x:c r="BO824" s="50" t="str">
        <x:f>IF(7&gt;'Настройки'!$B$3,"",IF(ISBLANK(L824),IF('Настройки'!$B$9="Нулевой спрос",0,""),IF(L824&lt;0,IF('Настройки'!$B$10="Исключить","",IF('Настройки'!$B$10="Абсолютные значения",ABS(L824),L824)),L824)))</x:f>
      </x:c>
      <x:c r="BP824" s="50" t="str">
        <x:f>IF(8&gt;'Настройки'!$B$3,"",IF(ISBLANK(M824),IF('Настройки'!$B$9="Нулевой спрос",0,""),IF(M824&lt;0,IF('Настройки'!$B$10="Исключить","",IF('Настройки'!$B$10="Абсолютные значения",ABS(M824),M824)),M824)))</x:f>
      </x:c>
      <x:c r="BQ824" s="50" t="str">
        <x:f>IF(9&gt;'Настройки'!$B$3,"",IF(ISBLANK(N824),IF('Настройки'!$B$9="Нулевой спрос",0,""),IF(N824&lt;0,IF('Настройки'!$B$10="Исключить","",IF('Настройки'!$B$10="Абсолютные значения",ABS(N824),N824)),N824)))</x:f>
      </x:c>
      <x:c r="BR824" s="50" t="str">
        <x:f>IF(10&gt;'Настройки'!$B$3,"",IF(ISBLANK(O824),IF('Настройки'!$B$9="Нулевой спрос",0,""),IF(O824&lt;0,IF('Настройки'!$B$10="Исключить","",IF('Настройки'!$B$10="Абсолютные значения",ABS(O824),O824)),O824)))</x:f>
      </x:c>
      <x:c r="BS824" s="50" t="str">
        <x:f>IF(11&gt;'Настройки'!$B$3,"",IF(ISBLANK(P824),IF('Настройки'!$B$9="Нулевой спрос",0,""),IF(P824&lt;0,IF('Настройки'!$B$10="Исключить","",IF('Настройки'!$B$10="Абсолютные значения",ABS(P824),P824)),P824)))</x:f>
      </x:c>
      <x:c r="BT824" s="50" t="str">
        <x:f>IF(12&gt;'Настройки'!$B$3,"",IF(ISBLANK(Q824),IF('Настройки'!$B$9="Нулевой спрос",0,""),IF(Q824&lt;0,IF('Настройки'!$B$10="Исключить","",IF('Настройки'!$B$10="Абсолютные значения",ABS(Q824),Q824)),Q824)))</x:f>
      </x:c>
      <x:c r="BU824" s="50" t="str">
        <x:f>IF(13&gt;'Настройки'!$B$3,"",IF(ISBLANK(R824),IF('Настройки'!$B$9="Нулевой спрос",0,""),IF(R824&lt;0,IF('Настройки'!$B$10="Исключить","",IF('Настройки'!$B$10="Абсолютные значения",ABS(R824),R824)),R824)))</x:f>
      </x:c>
      <x:c r="BV824" s="50" t="str">
        <x:f>IF(14&gt;'Настройки'!$B$3,"",IF(ISBLANK(S824),IF('Настройки'!$B$9="Нулевой спрос",0,""),IF(S824&lt;0,IF('Настройки'!$B$10="Исключить","",IF('Настройки'!$B$10="Абсолютные значения",ABS(S824),S824)),S824)))</x:f>
      </x:c>
      <x:c r="BW824" s="50" t="str">
        <x:f>IF(15&gt;'Настройки'!$B$3,"",IF(ISBLANK(T824),IF('Настройки'!$B$9="Нулевой спрос",0,""),IF(T824&lt;0,IF('Настройки'!$B$10="Исключить","",IF('Настройки'!$B$10="Абсолютные значения",ABS(T824),T824)),T824)))</x:f>
      </x:c>
      <x:c r="BX824" s="50" t="str">
        <x:f>IF(16&gt;'Настройки'!$B$3,"",IF(ISBLANK(U824),IF('Настройки'!$B$9="Нулевой спрос",0,""),IF(U824&lt;0,IF('Настройки'!$B$10="Исключить","",IF('Настройки'!$B$10="Абсолютные значения",ABS(U824),U824)),U824)))</x:f>
      </x:c>
      <x:c r="BY824" s="50" t="str">
        <x:f>IF(17&gt;'Настройки'!$B$3,"",IF(ISBLANK(V824),IF('Настройки'!$B$9="Нулевой спрос",0,""),IF(V824&lt;0,IF('Настройки'!$B$10="Исключить","",IF('Настройки'!$B$10="Абсолютные значения",ABS(V824),V824)),V824)))</x:f>
      </x:c>
      <x:c r="BZ824" s="50" t="str">
        <x:f>IF(18&gt;'Настройки'!$B$3,"",IF(ISBLANK(W824),IF('Настройки'!$B$9="Нулевой спрос",0,""),IF(W824&lt;0,IF('Настройки'!$B$10="Исключить","",IF('Настройки'!$B$10="Абсолютные значения",ABS(W824),W824)),W824)))</x:f>
      </x:c>
      <x:c r="CA824" s="50" t="str">
        <x:f>IF(19&gt;'Настройки'!$B$3,"",IF(ISBLANK(X824),IF('Настройки'!$B$9="Нулевой спрос",0,""),IF(X824&lt;0,IF('Настройки'!$B$10="Исключить","",IF('Настройки'!$B$10="Абсолютные значения",ABS(X824),X824)),X824)))</x:f>
      </x:c>
      <x:c r="CB824" s="50" t="str">
        <x:f>IF(20&gt;'Настройки'!$B$3,"",IF(ISBLANK(Y824),IF('Настройки'!$B$9="Нулевой спрос",0,""),IF(Y824&lt;0,IF('Настройки'!$B$10="Исключить","",IF('Настройки'!$B$10="Абсолютные значения",ABS(Y824),Y824)),Y824)))</x:f>
      </x:c>
      <x:c r="CC824" s="50" t="str">
        <x:f>IF(21&gt;'Настройки'!$B$3,"",IF(ISBLANK(Z824),IF('Настройки'!$B$9="Нулевой спрос",0,""),IF(Z824&lt;0,IF('Настройки'!$B$10="Исключить","",IF('Настройки'!$B$10="Абсолютные значения",ABS(Z824),Z824)),Z824)))</x:f>
      </x:c>
      <x:c r="CD824" s="50" t="str">
        <x:f>IF(22&gt;'Настройки'!$B$3,"",IF(ISBLANK(AA824),IF('Настройки'!$B$9="Нулевой спрос",0,""),IF(AA824&lt;0,IF('Настройки'!$B$10="Исключить","",IF('Настройки'!$B$10="Абсолютные значения",ABS(AA824),AA824)),AA824)))</x:f>
      </x:c>
      <x:c r="CE824" s="50" t="str">
        <x:f>IF(23&gt;'Настройки'!$B$3,"",IF(ISBLANK(AB824),IF('Настройки'!$B$9="Нулевой спрос",0,""),IF(AB824&lt;0,IF('Настройки'!$B$10="Исключить","",IF('Настройки'!$B$10="Абсолютные значения",ABS(AB824),AB824)),AB824)))</x:f>
      </x:c>
      <x:c r="CF824" s="50" t="str">
        <x:f>IF(24&gt;'Настройки'!$B$3,"",IF(ISBLANK(AC824),IF('Настройки'!$B$9="Нулевой спрос",0,""),IF(AC824&lt;0,IF('Настройки'!$B$10="Исключить","",IF('Настройки'!$B$10="Абсолютные значения",ABS(AC824),AC824)),AC824)))</x:f>
      </x:c>
      <x:c r="CG824" s="50" t="str">
        <x:f>IF(25&gt;'Настройки'!$B$3,"",IF(ISBLANK(AD824),IF('Настройки'!$B$9="Нулевой спрос",0,""),IF(AD824&lt;0,IF('Настройки'!$B$10="Исключить","",IF('Настройки'!$B$10="Абсолютные значения",ABS(AD824),AD824)),AD824)))</x:f>
      </x:c>
      <x:c r="CH824" s="50" t="str">
        <x:f>IF(26&gt;'Настройки'!$B$3,"",IF(ISBLANK(AE824),IF('Настройки'!$B$9="Нулевой спрос",0,""),IF(AE824&lt;0,IF('Настройки'!$B$10="Исключить","",IF('Настройки'!$B$10="Абсолютные значения",ABS(AE824),AE824)),AE824)))</x:f>
      </x:c>
      <x:c r="CI824" s="50" t="str">
        <x:f>IF(27&gt;'Настройки'!$B$3,"",IF(ISBLANK(AF824),IF('Настройки'!$B$9="Нулевой спрос",0,""),IF(AF824&lt;0,IF('Настройки'!$B$10="Исключить","",IF('Настройки'!$B$10="Абсолютные значения",ABS(AF824),AF824)),AF824)))</x:f>
      </x:c>
      <x:c r="CJ824" s="50" t="str">
        <x:f>IF(28&gt;'Настройки'!$B$3,"",IF(ISBLANK(AG824),IF('Настройки'!$B$9="Нулевой спрос",0,""),IF(AG824&lt;0,IF('Настройки'!$B$10="Исключить","",IF('Настройки'!$B$10="Абсолютные значения",ABS(AG824),AG824)),AG824)))</x:f>
      </x:c>
      <x:c r="CK824" s="50" t="str">
        <x:f>IF(29&gt;'Настройки'!$B$3,"",IF(ISBLANK(AH824),IF('Настройки'!$B$9="Нулевой спрос",0,""),IF(AH824&lt;0,IF('Настройки'!$B$10="Исключить","",IF('Настройки'!$B$10="Абсолютные значения",ABS(AH824),AH824)),AH824)))</x:f>
      </x:c>
      <x:c r="CL824" s="50" t="str">
        <x:f>IF(30&gt;'Настройки'!$B$3,"",IF(ISBLANK(AI824),IF('Настройки'!$B$9="Нулевой спрос",0,""),IF(AI824&lt;0,IF('Настройки'!$B$10="Исключить","",IF('Настройки'!$B$10="Абсолютные значения",ABS(AI824),AI824)),AI824)))</x:f>
      </x:c>
      <x:c r="CM824" s="50" t="str">
        <x:f>IF(31&gt;'Настройки'!$B$3,"",IF(ISBLANK(AJ824),IF('Настройки'!$B$9="Нулевой спрос",0,""),IF(AJ824&lt;0,IF('Настройки'!$B$10="Исключить","",IF('Настройки'!$B$10="Абсолютные значения",ABS(AJ824),AJ824)),AJ824)))</x:f>
      </x:c>
      <x:c r="CN824" s="50" t="str">
        <x:f>IF(32&gt;'Настройки'!$B$3,"",IF(ISBLANK(AK824),IF('Настройки'!$B$9="Нулевой спрос",0,""),IF(AK824&lt;0,IF('Настройки'!$B$10="Исключить","",IF('Настройки'!$B$10="Абсолютные значения",ABS(AK824),AK824)),AK824)))</x:f>
      </x:c>
      <x:c r="CO824" s="50" t="str">
        <x:f>IF(33&gt;'Настройки'!$B$3,"",IF(ISBLANK(AL824),IF('Настройки'!$B$9="Нулевой спрос",0,""),IF(AL824&lt;0,IF('Настройки'!$B$10="Исключить","",IF('Настройки'!$B$10="Абсолютные значения",ABS(AL824),AL824)),AL824)))</x:f>
      </x:c>
      <x:c r="CP824" s="50" t="str">
        <x:f>IF(34&gt;'Настройки'!$B$3,"",IF(ISBLANK(AM824),IF('Настройки'!$B$9="Нулевой спрос",0,""),IF(AM824&lt;0,IF('Настройки'!$B$10="Исключить","",IF('Настройки'!$B$10="Абсолютные значения",ABS(AM824),AM824)),AM824)))</x:f>
      </x:c>
      <x:c r="CQ824" s="50" t="str">
        <x:f>IF(35&gt;'Настройки'!$B$3,"",IF(ISBLANK(AN824),IF('Настройки'!$B$9="Нулевой спрос",0,""),IF(AN824&lt;0,IF('Настройки'!$B$10="Исключить","",IF('Настройки'!$B$10="Абсолютные значения",ABS(AN824),AN824)),AN824)))</x:f>
      </x:c>
      <x:c r="CR824" s="50" t="str">
        <x:f>IF(36&gt;'Настройки'!$B$3,"",IF(ISBLANK(AO824),IF('Настройки'!$B$9="Нулевой спрос",0,""),IF(AO824&lt;0,IF('Настройки'!$B$10="Исключить","",IF('Настройки'!$B$10="Абсолютные значения",ABS(AO824),AO824)),AO824)))</x:f>
      </x:c>
      <x:c r="CS824" s="50" t="str">
        <x:f>IF(OR(1&gt;'Настройки'!$B$3,ISBLANK(BI824),BI824=0),"",BI824)</x:f>
      </x:c>
      <x:c r="CT824" s="50" t="str">
        <x:f>IF(OR(2&gt;'Настройки'!$B$3,ISBLANK(BJ824),BJ824=0),"",BJ824)</x:f>
      </x:c>
      <x:c r="CU824" s="50" t="str">
        <x:f>IF(OR(3&gt;'Настройки'!$B$3,ISBLANK(BK824),BK824=0),"",BK824)</x:f>
      </x:c>
      <x:c r="CV824" s="50" t="str">
        <x:f>IF(OR(4&gt;'Настройки'!$B$3,ISBLANK(BL824),BL824=0),"",BL824)</x:f>
      </x:c>
      <x:c r="CW824" s="50" t="str">
        <x:f>IF(OR(5&gt;'Настройки'!$B$3,ISBLANK(BM824),BM824=0),"",BM824)</x:f>
      </x:c>
      <x:c r="CX824" s="50" t="str">
        <x:f>IF(OR(6&gt;'Настройки'!$B$3,ISBLANK(BN824),BN824=0),"",BN824)</x:f>
      </x:c>
      <x:c r="CY824" s="50" t="str">
        <x:f>IF(OR(7&gt;'Настройки'!$B$3,ISBLANK(BO824),BO824=0),"",BO824)</x:f>
      </x:c>
      <x:c r="CZ824" s="50" t="str">
        <x:f>IF(OR(8&gt;'Настройки'!$B$3,ISBLANK(BP824),BP824=0),"",BP824)</x:f>
      </x:c>
      <x:c r="DA824" s="50" t="str">
        <x:f>IF(OR(9&gt;'Настройки'!$B$3,ISBLANK(BQ824),BQ824=0),"",BQ824)</x:f>
      </x:c>
      <x:c r="DB824" s="50" t="str">
        <x:f>IF(OR(10&gt;'Настройки'!$B$3,ISBLANK(BR824),BR824=0),"",BR824)</x:f>
      </x:c>
      <x:c r="DC824" s="50" t="str">
        <x:f>IF(OR(11&gt;'Настройки'!$B$3,ISBLANK(BS824),BS824=0),"",BS824)</x:f>
      </x:c>
      <x:c r="DD824" s="50" t="str">
        <x:f>IF(OR(12&gt;'Настройки'!$B$3,ISBLANK(BT824),BT824=0),"",BT824)</x:f>
      </x:c>
      <x:c r="DE824" s="50" t="str">
        <x:f>IF(OR(13&gt;'Настройки'!$B$3,ISBLANK(BU824),BU824=0),"",BU824)</x:f>
      </x:c>
      <x:c r="DF824" s="50" t="str">
        <x:f>IF(OR(14&gt;'Настройки'!$B$3,ISBLANK(BV824),BV824=0),"",BV824)</x:f>
      </x:c>
      <x:c r="DG824" s="50" t="str">
        <x:f>IF(OR(15&gt;'Настройки'!$B$3,ISBLANK(BW824),BW824=0),"",BW824)</x:f>
      </x:c>
      <x:c r="DH824" s="50" t="str">
        <x:f>IF(OR(16&gt;'Настройки'!$B$3,ISBLANK(BX824),BX824=0),"",BX824)</x:f>
      </x:c>
      <x:c r="DI824" s="50" t="str">
        <x:f>IF(OR(17&gt;'Настройки'!$B$3,ISBLANK(BY824),BY824=0),"",BY824)</x:f>
      </x:c>
      <x:c r="DJ824" s="50" t="str">
        <x:f>IF(OR(18&gt;'Настройки'!$B$3,ISBLANK(BZ824),BZ824=0),"",BZ824)</x:f>
      </x:c>
      <x:c r="DK824" s="50" t="str">
        <x:f>IF(OR(19&gt;'Настройки'!$B$3,ISBLANK(CA824),CA824=0),"",CA824)</x:f>
      </x:c>
      <x:c r="DL824" s="50" t="str">
        <x:f>IF(OR(20&gt;'Настройки'!$B$3,ISBLANK(CB824),CB824=0),"",CB824)</x:f>
      </x:c>
      <x:c r="DM824" s="50" t="str">
        <x:f>IF(OR(21&gt;'Настройки'!$B$3,ISBLANK(CC824),CC824=0),"",CC824)</x:f>
      </x:c>
      <x:c r="DN824" s="50" t="str">
        <x:f>IF(OR(22&gt;'Настройки'!$B$3,ISBLANK(CD824),CD824=0),"",CD824)</x:f>
      </x:c>
      <x:c r="DO824" s="50" t="str">
        <x:f>IF(OR(23&gt;'Настройки'!$B$3,ISBLANK(CE824),CE824=0),"",CE824)</x:f>
      </x:c>
      <x:c r="DP824" s="50" t="str">
        <x:f>IF(OR(24&gt;'Настройки'!$B$3,ISBLANK(CF824),CF824=0),"",CF824)</x:f>
      </x:c>
      <x:c r="DQ824" s="50" t="str">
        <x:f>IF(OR(25&gt;'Настройки'!$B$3,ISBLANK(CG824),CG824=0),"",CG824)</x:f>
      </x:c>
      <x:c r="DR824" s="50" t="str">
        <x:f>IF(OR(26&gt;'Настройки'!$B$3,ISBLANK(CH824),CH824=0),"",CH824)</x:f>
      </x:c>
      <x:c r="DS824" s="50" t="str">
        <x:f>IF(OR(27&gt;'Настройки'!$B$3,ISBLANK(CI824),CI824=0),"",CI824)</x:f>
      </x:c>
      <x:c r="DT824" s="50" t="str">
        <x:f>IF(OR(28&gt;'Настройки'!$B$3,ISBLANK(CJ824),CJ824=0),"",CJ824)</x:f>
      </x:c>
      <x:c r="DU824" s="50" t="str">
        <x:f>IF(OR(29&gt;'Настройки'!$B$3,ISBLANK(CK824),CK824=0),"",CK824)</x:f>
      </x:c>
      <x:c r="DV824" s="50" t="str">
        <x:f>IF(OR(30&gt;'Настройки'!$B$3,ISBLANK(CL824),CL824=0),"",CL824)</x:f>
      </x:c>
      <x:c r="DW824" s="50" t="str">
        <x:f>IF(OR(31&gt;'Настройки'!$B$3,ISBLANK(CM824),CM824=0),"",CM824)</x:f>
      </x:c>
      <x:c r="DX824" s="50" t="str">
        <x:f>IF(OR(32&gt;'Настройки'!$B$3,ISBLANK(CN824),CN824=0),"",CN824)</x:f>
      </x:c>
      <x:c r="DY824" s="50" t="str">
        <x:f>IF(OR(33&gt;'Настройки'!$B$3,ISBLANK(CO824),CO824=0),"",CO824)</x:f>
      </x:c>
      <x:c r="DZ824" s="50" t="str">
        <x:f>IF(OR(34&gt;'Настройки'!$B$3,ISBLANK(CP824),CP824=0),"",CP824)</x:f>
      </x:c>
      <x:c r="EA824" s="50" t="str">
        <x:f>IF(OR(35&gt;'Настройки'!$B$3,ISBLANK(CQ824),CQ824=0),"",CQ824)</x:f>
      </x:c>
      <x:c r="EB824" s="50" t="str">
        <x:f>IF(OR(36&gt;'Настройки'!$B$3,ISBLANK(CR824),CR824=0),"",CR824)</x:f>
      </x:c>
      <x:c r="EC824" s="50" t="str">
        <x:f>IF(A824="","",IF(OR(BB824="AZ",BB824="BZ"),10000+ROW(),IF(AZ824&gt;'Настройки'!$B$11,20000+ROW(),IF(BF824&lt;&gt;"Обычный",30000+ROW(),IF(AX824&lt;=0,40000+ROW(),"")))))</x:f>
      </x:c>
      <x:c r="ED824" s="50" t="str">
        <x:f>IF(EC824="","",COUNTIFS($EC$2:$EC$1001,"&gt;0",$EC$2:$EC$1001,"&lt;"&amp;EC824)+1)</x:f>
      </x:c>
    </x:row>
    <x:row r="825">
      <x:c r="A825" s="115"/>
      <x:c r="B825" s="115"/>
      <x:c r="C825" s="115"/>
      <x:c r="D825" s="118"/>
      <x:c r="E825" s="118"/>
      <x:c r="F825" s="118"/>
      <x:c r="G825" s="118"/>
      <x:c r="H825" s="118"/>
      <x:c r="I825" s="118"/>
      <x:c r="J825" s="118"/>
      <x:c r="K825" s="118"/>
      <x:c r="L825" s="118"/>
      <x:c r="M825" s="118"/>
      <x:c r="N825" s="118"/>
      <x:c r="O825" s="118"/>
      <x:c r="P825" s="118"/>
      <x:c r="Q825" s="118"/>
      <x:c r="R825" s="118"/>
      <x:c r="S825" s="118"/>
      <x:c r="T825" s="118"/>
      <x:c r="U825" s="118"/>
      <x:c r="V825" s="118"/>
      <x:c r="W825" s="118"/>
      <x:c r="X825" s="118"/>
      <x:c r="Y825" s="118"/>
      <x:c r="Z825" s="118"/>
      <x:c r="AA825" s="118"/>
      <x:c r="AB825" s="118"/>
      <x:c r="AC825" s="118"/>
      <x:c r="AD825" s="118"/>
      <x:c r="AE825" s="118"/>
      <x:c r="AF825" s="118"/>
      <x:c r="AG825" s="118"/>
      <x:c r="AH825" s="118"/>
      <x:c r="AI825" s="118"/>
      <x:c r="AJ825" s="118"/>
      <x:c r="AK825" s="118"/>
      <x:c r="AL825" s="118"/>
      <x:c r="AM825" s="118"/>
      <x:c r="AN825" s="118"/>
      <x:c r="AO825" s="118"/>
      <x:c r="AP825" s="115"/>
      <x:c r="AQ825" s="49" t="str">
        <x:f>IF(A825="","",COUNT(BI825:INDEX(BI825:CR825,1,'Настройки'!$B$3)))</x:f>
      </x:c>
      <x:c r="AR825" s="49" t="str">
        <x:f>IF(A825="","",SUM(BI825:INDEX(BI825:CR825,1,'Настройки'!$B$3)))</x:f>
      </x:c>
      <x:c r="AS825" s="58" t="str">
        <x:f>IF(A825="","",IF('Настройки'!$B$4="Стоимость потребления",AR825*D825,IF('Настройки'!$B$4="Количество",AR825,E825)))</x:f>
      </x:c>
      <x:c r="AT825" s="61" t="str">
        <x:f>IF(OR(A825="",AS825&lt;0,SUM($AS$2:$AS$1001)&lt;=0),"",AS825/SUM($AS$2:$AS$1001))</x:f>
      </x:c>
      <x:c r="AU825" s="61" t="str">
        <x:f>IF(OR(A825="",AS825&lt;0,SUM($AS$2:$AS$1001)&lt;=0),"",SUMIFS($AS$2:$AS$1001,$AS$2:$AS$1001,"&gt;"&amp;AS825)/SUM($AS$2:$AS$1001))</x:f>
      </x:c>
      <x:c r="AV825" s="61" t="str">
        <x:f>IF(OR(A825="",AS825&lt;0,SUM($AS$2:$AS$1001)&lt;=0),"",SUMIFS($AS$2:$AS$1001,$AS$2:$AS$1001,"&gt;="&amp;AS825)/SUM($AS$2:$AS$1001))</x:f>
      </x:c>
      <x:c r="AW825" s="49" t="str">
        <x:f>IF(A825="","",IF(SUM($AS$2:$AS$1001)&lt;=0,"Не определён",IF(AS825&lt;0,"Исключение",IF(AU825&lt;'Настройки'!$B$5,"A",IF(AU825&lt;'Настройки'!$B$6,"B","C")))))</x:f>
      </x:c>
      <x:c r="AX825" s="58" t="str">
        <x:f>IF(A825="","",IF(AQ825=0,"",AVERAGE(BI825:INDEX(BI825:CR825,1,'Настройки'!$B$3))))</x:f>
      </x:c>
      <x:c r="AY825" s="58" t="str">
        <x:f>IF(OR(A825="",AQ825=0),"",STDEVP(BI825:INDEX(BI825:CR825,1,'Настройки'!$B$3)))</x:f>
      </x:c>
      <x:c r="AZ825" s="61" t="str">
        <x:f>IF(OR(A825="",AQ825&lt;'Настройки'!$B$12,AX825&lt;=0,AND('Настройки'!$B$10="Блокировать",COUNTIF(F825:INDEX(F825:AO825,1,'Настройки'!$B$3),"&lt;0")&gt;0)),"",AY825/ABS(AX825))</x:f>
      </x:c>
      <x:c r="BA825" s="49" t="str">
        <x:f>IF(A825="","",IF(AND('Настройки'!$B$10="Блокировать",COUNTIF(F825:INDEX(F825:AO825,1,'Настройки'!$B$3),"&lt;0")&gt;0),"Не определён",IF(AQ825&lt;'Настройки'!$B$12,"Не определён",IF(AX825=0,"Нет спроса",IF(AX825&lt;0,"Не определён",IF(AZ825&lt;='Настройки'!$B$7,"X",IF(AZ825&lt;='Настройки'!$B$8,"Y","Z")))))))</x:f>
      </x:c>
      <x:c r="BB825" s="49" t="str">
        <x:f>IF(OR(A825="",LEN(AW825)&lt;&gt;1,LEN(BA825)&lt;&gt;1),"",AW825&amp;BA825)</x:f>
      </x:c>
      <x:c r="BC825" s="61" t="str">
        <x:f>IF(OR(A825="",AQ825=0),"",(COUNT(BI825:INDEX(BI825:CR825,1,'Настройки'!$B$3))-COUNT(CS825:INDEX(CS825:EB825,1,'Настройки'!$B$3)))/AQ825)</x:f>
      </x:c>
      <x:c r="BD825" s="64" t="str">
        <x:f>IF(OR(A825="",COUNT(CS825:INDEX(CS825:EB825,1,'Настройки'!$B$3))=0),"",AQ825/COUNT(CS825:INDEX(CS825:EB825,1,'Настройки'!$B$3)))</x:f>
      </x:c>
      <x:c r="BE825" s="64" t="str">
        <x:f>IF(OR(A825="",COUNT(CS825:INDEX(CS825:EB825,1,'Настройки'!$B$3))=0),"",IF(AVERAGE(CS825:INDEX(CS825:EB825,1,'Настройки'!$B$3))=0,"",(STDEVP(CS825:INDEX(CS825:EB825,1,'Настройки'!$B$3))/ABS(AVERAGE(CS825:INDEX(CS825:EB825,1,'Настройки'!$B$3))))^2))</x:f>
      </x:c>
      <x:c r="BF825" s="49" t="str">
        <x:f>IF(A825="","",IF(AQ825&lt;3,"Недостаточно",IF(AQ825&lt;6,"Предварительный","Обычный")))</x:f>
      </x:c>
      <x:c r="BG825" s="49" t="str">
        <x:f>IF(A825="","",IF(COUNTIF(F825:INDEX(F825:AO825,1,'Настройки'!$B$3),"&lt;0")&gt;0,IF('Настройки'!$B$10="Блокировать","Отрицательный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"),"")&amp;IF(AQ825&lt;3,"Недостаточно истории. ",IF(AQ825&lt;6,"Предварительная классификация. ",""))&amp;IF(AX825=0,"Нет спроса за горизонт. ","")&amp;IF(AZ825&gt;'Настройки'!$B$11,"Экстремальная вариативность. ",""))</x:f>
      </x:c>
      <x:c r="BH825" s="49" t="str">
        <x:f>IF(A825="","",IFERROR(VLOOKUP(BB825,'Настройки'!$D$3:$E$11,2,FALSE),"Сначала проверьте исходные данные и историю спроса.")&amp;" Уточните срок поставки, MOQ и критичность.")</x:f>
      </x:c>
      <x:c r="BI825" s="50" t="str">
        <x:f>IF(1&gt;'Настройки'!$B$3,"",IF(ISBLANK(F825),IF('Настройки'!$B$9="Нулевой спрос",0,""),IF(F825&lt;0,IF('Настройки'!$B$10="Исключить","",IF('Настройки'!$B$10="Абсолютные значения",ABS(F825),F825)),F825)))</x:f>
      </x:c>
      <x:c r="BJ825" s="50" t="str">
        <x:f>IF(2&gt;'Настройки'!$B$3,"",IF(ISBLANK(G825),IF('Настройки'!$B$9="Нулевой спрос",0,""),IF(G825&lt;0,IF('Настройки'!$B$10="Исключить","",IF('Настройки'!$B$10="Абсолютные значения",ABS(G825),G825)),G825)))</x:f>
      </x:c>
      <x:c r="BK825" s="50" t="str">
        <x:f>IF(3&gt;'Настройки'!$B$3,"",IF(ISBLANK(H825),IF('Настройки'!$B$9="Нулевой спрос",0,""),IF(H825&lt;0,IF('Настройки'!$B$10="Исключить","",IF('Настройки'!$B$10="Абсолютные значения",ABS(H825),H825)),H825)))</x:f>
      </x:c>
      <x:c r="BL825" s="50" t="str">
        <x:f>IF(4&gt;'Настройки'!$B$3,"",IF(ISBLANK(I825),IF('Настройки'!$B$9="Нулевой спрос",0,""),IF(I825&lt;0,IF('Настройки'!$B$10="Исключить","",IF('Настройки'!$B$10="Абсолютные значения",ABS(I825),I825)),I825)))</x:f>
      </x:c>
      <x:c r="BM825" s="50" t="str">
        <x:f>IF(5&gt;'Настройки'!$B$3,"",IF(ISBLANK(J825),IF('Настройки'!$B$9="Нулевой спрос",0,""),IF(J825&lt;0,IF('Настройки'!$B$10="Исключить","",IF('Настройки'!$B$10="Абсолютные значения",ABS(J825),J825)),J825)))</x:f>
      </x:c>
      <x:c r="BN825" s="50" t="str">
        <x:f>IF(6&gt;'Настройки'!$B$3,"",IF(ISBLANK(K825),IF('Настройки'!$B$9="Нулевой спрос",0,""),IF(K825&lt;0,IF('Настройки'!$B$10="Исключить","",IF('Настройки'!$B$10="Абсолютные значения",ABS(K825),K825)),K825)))</x:f>
      </x:c>
      <x:c r="BO825" s="50" t="str">
        <x:f>IF(7&gt;'Настройки'!$B$3,"",IF(ISBLANK(L825),IF('Настройки'!$B$9="Нулевой спрос",0,""),IF(L825&lt;0,IF('Настройки'!$B$10="Исключить","",IF('Настройки'!$B$10="Абсолютные значения",ABS(L825),L825)),L825)))</x:f>
      </x:c>
      <x:c r="BP825" s="50" t="str">
        <x:f>IF(8&gt;'Настройки'!$B$3,"",IF(ISBLANK(M825),IF('Настройки'!$B$9="Нулевой спрос",0,""),IF(M825&lt;0,IF('Настройки'!$B$10="Исключить","",IF('Настройки'!$B$10="Абсолютные значения",ABS(M825),M825)),M825)))</x:f>
      </x:c>
      <x:c r="BQ825" s="50" t="str">
        <x:f>IF(9&gt;'Настройки'!$B$3,"",IF(ISBLANK(N825),IF('Настройки'!$B$9="Нулевой спрос",0,""),IF(N825&lt;0,IF('Настройки'!$B$10="Исключить","",IF('Настройки'!$B$10="Абсолютные значения",ABS(N825),N825)),N825)))</x:f>
      </x:c>
      <x:c r="BR825" s="50" t="str">
        <x:f>IF(10&gt;'Настройки'!$B$3,"",IF(ISBLANK(O825),IF('Настройки'!$B$9="Нулевой спрос",0,""),IF(O825&lt;0,IF('Настройки'!$B$10="Исключить","",IF('Настройки'!$B$10="Абсолютные значения",ABS(O825),O825)),O825)))</x:f>
      </x:c>
      <x:c r="BS825" s="50" t="str">
        <x:f>IF(11&gt;'Настройки'!$B$3,"",IF(ISBLANK(P825),IF('Настройки'!$B$9="Нулевой спрос",0,""),IF(P825&lt;0,IF('Настройки'!$B$10="Исключить","",IF('Настройки'!$B$10="Абсолютные значения",ABS(P825),P825)),P825)))</x:f>
      </x:c>
      <x:c r="BT825" s="50" t="str">
        <x:f>IF(12&gt;'Настройки'!$B$3,"",IF(ISBLANK(Q825),IF('Настройки'!$B$9="Нулевой спрос",0,""),IF(Q825&lt;0,IF('Настройки'!$B$10="Исключить","",IF('Настройки'!$B$10="Абсолютные значения",ABS(Q825),Q825)),Q825)))</x:f>
      </x:c>
      <x:c r="BU825" s="50" t="str">
        <x:f>IF(13&gt;'Настройки'!$B$3,"",IF(ISBLANK(R825),IF('Настройки'!$B$9="Нулевой спрос",0,""),IF(R825&lt;0,IF('Настройки'!$B$10="Исключить","",IF('Настройки'!$B$10="Абсолютные значения",ABS(R825),R825)),R825)))</x:f>
      </x:c>
      <x:c r="BV825" s="50" t="str">
        <x:f>IF(14&gt;'Настройки'!$B$3,"",IF(ISBLANK(S825),IF('Настройки'!$B$9="Нулевой спрос",0,""),IF(S825&lt;0,IF('Настройки'!$B$10="Исключить","",IF('Настройки'!$B$10="Абсолютные значения",ABS(S825),S825)),S825)))</x:f>
      </x:c>
      <x:c r="BW825" s="50" t="str">
        <x:f>IF(15&gt;'Настройки'!$B$3,"",IF(ISBLANK(T825),IF('Настройки'!$B$9="Нулевой спрос",0,""),IF(T825&lt;0,IF('Настройки'!$B$10="Исключить","",IF('Настройки'!$B$10="Абсолютные значения",ABS(T825),T825)),T825)))</x:f>
      </x:c>
      <x:c r="BX825" s="50" t="str">
        <x:f>IF(16&gt;'Настройки'!$B$3,"",IF(ISBLANK(U825),IF('Настройки'!$B$9="Нулевой спрос",0,""),IF(U825&lt;0,IF('Настройки'!$B$10="Исключить","",IF('Настройки'!$B$10="Абсолютные значения",ABS(U825),U825)),U825)))</x:f>
      </x:c>
      <x:c r="BY825" s="50" t="str">
        <x:f>IF(17&gt;'Настройки'!$B$3,"",IF(ISBLANK(V825),IF('Настройки'!$B$9="Нулевой спрос",0,""),IF(V825&lt;0,IF('Настройки'!$B$10="Исключить","",IF('Настройки'!$B$10="Абсолютные значения",ABS(V825),V825)),V825)))</x:f>
      </x:c>
      <x:c r="BZ825" s="50" t="str">
        <x:f>IF(18&gt;'Настройки'!$B$3,"",IF(ISBLANK(W825),IF('Настройки'!$B$9="Нулевой спрос",0,""),IF(W825&lt;0,IF('Настройки'!$B$10="Исключить","",IF('Настройки'!$B$10="Абсолютные значения",ABS(W825),W825)),W825)))</x:f>
      </x:c>
      <x:c r="CA825" s="50" t="str">
        <x:f>IF(19&gt;'Настройки'!$B$3,"",IF(ISBLANK(X825),IF('Настройки'!$B$9="Нулевой спрос",0,""),IF(X825&lt;0,IF('Настройки'!$B$10="Исключить","",IF('Настройки'!$B$10="Абсолютные значения",ABS(X825),X825)),X825)))</x:f>
      </x:c>
      <x:c r="CB825" s="50" t="str">
        <x:f>IF(20&gt;'Настройки'!$B$3,"",IF(ISBLANK(Y825),IF('Настройки'!$B$9="Нулевой спрос",0,""),IF(Y825&lt;0,IF('Настройки'!$B$10="Исключить","",IF('Настройки'!$B$10="Абсолютные значения",ABS(Y825),Y825)),Y825)))</x:f>
      </x:c>
      <x:c r="CC825" s="50" t="str">
        <x:f>IF(21&gt;'Настройки'!$B$3,"",IF(ISBLANK(Z825),IF('Настройки'!$B$9="Нулевой спрос",0,""),IF(Z825&lt;0,IF('Настройки'!$B$10="Исключить","",IF('Настройки'!$B$10="Абсолютные значения",ABS(Z825),Z825)),Z825)))</x:f>
      </x:c>
      <x:c r="CD825" s="50" t="str">
        <x:f>IF(22&gt;'Настройки'!$B$3,"",IF(ISBLANK(AA825),IF('Настройки'!$B$9="Нулевой спрос",0,""),IF(AA825&lt;0,IF('Настройки'!$B$10="Исключить","",IF('Настройки'!$B$10="Абсолютные значения",ABS(AA825),AA825)),AA825)))</x:f>
      </x:c>
      <x:c r="CE825" s="50" t="str">
        <x:f>IF(23&gt;'Настройки'!$B$3,"",IF(ISBLANK(AB825),IF('Настройки'!$B$9="Нулевой спрос",0,""),IF(AB825&lt;0,IF('Настройки'!$B$10="Исключить","",IF('Настройки'!$B$10="Абсолютные значения",ABS(AB825),AB825)),AB825)))</x:f>
      </x:c>
      <x:c r="CF825" s="50" t="str">
        <x:f>IF(24&gt;'Настройки'!$B$3,"",IF(ISBLANK(AC825),IF('Настройки'!$B$9="Нулевой спрос",0,""),IF(AC825&lt;0,IF('Настройки'!$B$10="Исключить","",IF('Настройки'!$B$10="Абсолютные значения",ABS(AC825),AC825)),AC825)))</x:f>
      </x:c>
      <x:c r="CG825" s="50" t="str">
        <x:f>IF(25&gt;'Настройки'!$B$3,"",IF(ISBLANK(AD825),IF('Настройки'!$B$9="Нулевой спрос",0,""),IF(AD825&lt;0,IF('Настройки'!$B$10="Исключить","",IF('Настройки'!$B$10="Абсолютные значения",ABS(AD825),AD825)),AD825)))</x:f>
      </x:c>
      <x:c r="CH825" s="50" t="str">
        <x:f>IF(26&gt;'Настройки'!$B$3,"",IF(ISBLANK(AE825),IF('Настройки'!$B$9="Нулевой спрос",0,""),IF(AE825&lt;0,IF('Настройки'!$B$10="Исключить","",IF('Настройки'!$B$10="Абсолютные значения",ABS(AE825),AE825)),AE825)))</x:f>
      </x:c>
      <x:c r="CI825" s="50" t="str">
        <x:f>IF(27&gt;'Настройки'!$B$3,"",IF(ISBLANK(AF825),IF('Настройки'!$B$9="Нулевой спрос",0,""),IF(AF825&lt;0,IF('Настройки'!$B$10="Исключить","",IF('Настройки'!$B$10="Абсолютные значения",ABS(AF825),AF825)),AF825)))</x:f>
      </x:c>
      <x:c r="CJ825" s="50" t="str">
        <x:f>IF(28&gt;'Настройки'!$B$3,"",IF(ISBLANK(AG825),IF('Настройки'!$B$9="Нулевой спрос",0,""),IF(AG825&lt;0,IF('Настройки'!$B$10="Исключить","",IF('Настройки'!$B$10="Абсолютные значения",ABS(AG825),AG825)),AG825)))</x:f>
      </x:c>
      <x:c r="CK825" s="50" t="str">
        <x:f>IF(29&gt;'Настройки'!$B$3,"",IF(ISBLANK(AH825),IF('Настройки'!$B$9="Нулевой спрос",0,""),IF(AH825&lt;0,IF('Настройки'!$B$10="Исключить","",IF('Настройки'!$B$10="Абсолютные значения",ABS(AH825),AH825)),AH825)))</x:f>
      </x:c>
      <x:c r="CL825" s="50" t="str">
        <x:f>IF(30&gt;'Настройки'!$B$3,"",IF(ISBLANK(AI825),IF('Настройки'!$B$9="Нулевой спрос",0,""),IF(AI825&lt;0,IF('Настройки'!$B$10="Исключить","",IF('Настройки'!$B$10="Абсолютные значения",ABS(AI825),AI825)),AI825)))</x:f>
      </x:c>
      <x:c r="CM825" s="50" t="str">
        <x:f>IF(31&gt;'Настройки'!$B$3,"",IF(ISBLANK(AJ825),IF('Настройки'!$B$9="Нулевой спрос",0,""),IF(AJ825&lt;0,IF('Настройки'!$B$10="Исключить","",IF('Настройки'!$B$10="Абсолютные значения",ABS(AJ825),AJ825)),AJ825)))</x:f>
      </x:c>
      <x:c r="CN825" s="50" t="str">
        <x:f>IF(32&gt;'Настройки'!$B$3,"",IF(ISBLANK(AK825),IF('Настройки'!$B$9="Нулевой спрос",0,""),IF(AK825&lt;0,IF('Настройки'!$B$10="Исключить","",IF('Настройки'!$B$10="Абсолютные значения",ABS(AK825),AK825)),AK825)))</x:f>
      </x:c>
      <x:c r="CO825" s="50" t="str">
        <x:f>IF(33&gt;'Настройки'!$B$3,"",IF(ISBLANK(AL825),IF('Настройки'!$B$9="Нулевой спрос",0,""),IF(AL825&lt;0,IF('Настройки'!$B$10="Исключить","",IF('Настройки'!$B$10="Абсолютные значения",ABS(AL825),AL825)),AL825)))</x:f>
      </x:c>
      <x:c r="CP825" s="50" t="str">
        <x:f>IF(34&gt;'Настройки'!$B$3,"",IF(ISBLANK(AM825),IF('Настройки'!$B$9="Нулевой спрос",0,""),IF(AM825&lt;0,IF('Настройки'!$B$10="Исключить","",IF('Настройки'!$B$10="Абсолютные значения",ABS(AM825),AM825)),AM825)))</x:f>
      </x:c>
      <x:c r="CQ825" s="50" t="str">
        <x:f>IF(35&gt;'Настройки'!$B$3,"",IF(ISBLANK(AN825),IF('Настройки'!$B$9="Нулевой спрос",0,""),IF(AN825&lt;0,IF('Настройки'!$B$10="Исключить","",IF('Настройки'!$B$10="Абсолютные значения",ABS(AN825),AN825)),AN825)))</x:f>
      </x:c>
      <x:c r="CR825" s="50" t="str">
        <x:f>IF(36&gt;'Настройки'!$B$3,"",IF(ISBLANK(AO825),IF('Настройки'!$B$9="Нулевой спрос",0,""),IF(AO825&lt;0,IF('Настройки'!$B$10="Исключить","",IF('Настройки'!$B$10="Абсолютные значения",ABS(AO825),AO825)),AO825)))</x:f>
      </x:c>
      <x:c r="CS825" s="50" t="str">
        <x:f>IF(OR(1&gt;'Настройки'!$B$3,ISBLANK(BI825),BI825=0),"",BI825)</x:f>
      </x:c>
      <x:c r="CT825" s="50" t="str">
        <x:f>IF(OR(2&gt;'Настройки'!$B$3,ISBLANK(BJ825),BJ825=0),"",BJ825)</x:f>
      </x:c>
      <x:c r="CU825" s="50" t="str">
        <x:f>IF(OR(3&gt;'Настройки'!$B$3,ISBLANK(BK825),BK825=0),"",BK825)</x:f>
      </x:c>
      <x:c r="CV825" s="50" t="str">
        <x:f>IF(OR(4&gt;'Настройки'!$B$3,ISBLANK(BL825),BL825=0),"",BL825)</x:f>
      </x:c>
      <x:c r="CW825" s="50" t="str">
        <x:f>IF(OR(5&gt;'Настройки'!$B$3,ISBLANK(BM825),BM825=0),"",BM825)</x:f>
      </x:c>
      <x:c r="CX825" s="50" t="str">
        <x:f>IF(OR(6&gt;'Настройки'!$B$3,ISBLANK(BN825),BN825=0),"",BN825)</x:f>
      </x:c>
      <x:c r="CY825" s="50" t="str">
        <x:f>IF(OR(7&gt;'Настройки'!$B$3,ISBLANK(BO825),BO825=0),"",BO825)</x:f>
      </x:c>
      <x:c r="CZ825" s="50" t="str">
        <x:f>IF(OR(8&gt;'Настройки'!$B$3,ISBLANK(BP825),BP825=0),"",BP825)</x:f>
      </x:c>
      <x:c r="DA825" s="50" t="str">
        <x:f>IF(OR(9&gt;'Настройки'!$B$3,ISBLANK(BQ825),BQ825=0),"",BQ825)</x:f>
      </x:c>
      <x:c r="DB825" s="50" t="str">
        <x:f>IF(OR(10&gt;'Настройки'!$B$3,ISBLANK(BR825),BR825=0),"",BR825)</x:f>
      </x:c>
      <x:c r="DC825" s="50" t="str">
        <x:f>IF(OR(11&gt;'Настройки'!$B$3,ISBLANK(BS825),BS825=0),"",BS825)</x:f>
      </x:c>
      <x:c r="DD825" s="50" t="str">
        <x:f>IF(OR(12&gt;'Настройки'!$B$3,ISBLANK(BT825),BT825=0),"",BT825)</x:f>
      </x:c>
      <x:c r="DE825" s="50" t="str">
        <x:f>IF(OR(13&gt;'Настройки'!$B$3,ISBLANK(BU825),BU825=0),"",BU825)</x:f>
      </x:c>
      <x:c r="DF825" s="50" t="str">
        <x:f>IF(OR(14&gt;'Настройки'!$B$3,ISBLANK(BV825),BV825=0),"",BV825)</x:f>
      </x:c>
      <x:c r="DG825" s="50" t="str">
        <x:f>IF(OR(15&gt;'Настройки'!$B$3,ISBLANK(BW825),BW825=0),"",BW825)</x:f>
      </x:c>
      <x:c r="DH825" s="50" t="str">
        <x:f>IF(OR(16&gt;'Настройки'!$B$3,ISBLANK(BX825),BX825=0),"",BX825)</x:f>
      </x:c>
      <x:c r="DI825" s="50" t="str">
        <x:f>IF(OR(17&gt;'Настройки'!$B$3,ISBLANK(BY825),BY825=0),"",BY825)</x:f>
      </x:c>
      <x:c r="DJ825" s="50" t="str">
        <x:f>IF(OR(18&gt;'Настройки'!$B$3,ISBLANK(BZ825),BZ825=0),"",BZ825)</x:f>
      </x:c>
      <x:c r="DK825" s="50" t="str">
        <x:f>IF(OR(19&gt;'Настройки'!$B$3,ISBLANK(CA825),CA825=0),"",CA825)</x:f>
      </x:c>
      <x:c r="DL825" s="50" t="str">
        <x:f>IF(OR(20&gt;'Настройки'!$B$3,ISBLANK(CB825),CB825=0),"",CB825)</x:f>
      </x:c>
      <x:c r="DM825" s="50" t="str">
        <x:f>IF(OR(21&gt;'Настройки'!$B$3,ISBLANK(CC825),CC825=0),"",CC825)</x:f>
      </x:c>
      <x:c r="DN825" s="50" t="str">
        <x:f>IF(OR(22&gt;'Настройки'!$B$3,ISBLANK(CD825),CD825=0),"",CD825)</x:f>
      </x:c>
      <x:c r="DO825" s="50" t="str">
        <x:f>IF(OR(23&gt;'Настройки'!$B$3,ISBLANK(CE825),CE825=0),"",CE825)</x:f>
      </x:c>
      <x:c r="DP825" s="50" t="str">
        <x:f>IF(OR(24&gt;'Настройки'!$B$3,ISBLANK(CF825),CF825=0),"",CF825)</x:f>
      </x:c>
      <x:c r="DQ825" s="50" t="str">
        <x:f>IF(OR(25&gt;'Настройки'!$B$3,ISBLANK(CG825),CG825=0),"",CG825)</x:f>
      </x:c>
      <x:c r="DR825" s="50" t="str">
        <x:f>IF(OR(26&gt;'Настройки'!$B$3,ISBLANK(CH825),CH825=0),"",CH825)</x:f>
      </x:c>
      <x:c r="DS825" s="50" t="str">
        <x:f>IF(OR(27&gt;'Настройки'!$B$3,ISBLANK(CI825),CI825=0),"",CI825)</x:f>
      </x:c>
      <x:c r="DT825" s="50" t="str">
        <x:f>IF(OR(28&gt;'Настройки'!$B$3,ISBLANK(CJ825),CJ825=0),"",CJ825)</x:f>
      </x:c>
      <x:c r="DU825" s="50" t="str">
        <x:f>IF(OR(29&gt;'Настройки'!$B$3,ISBLANK(CK825),CK825=0),"",CK825)</x:f>
      </x:c>
      <x:c r="DV825" s="50" t="str">
        <x:f>IF(OR(30&gt;'Настройки'!$B$3,ISBLANK(CL825),CL825=0),"",CL825)</x:f>
      </x:c>
      <x:c r="DW825" s="50" t="str">
        <x:f>IF(OR(31&gt;'Настройки'!$B$3,ISBLANK(CM825),CM825=0),"",CM825)</x:f>
      </x:c>
      <x:c r="DX825" s="50" t="str">
        <x:f>IF(OR(32&gt;'Настройки'!$B$3,ISBLANK(CN825),CN825=0),"",CN825)</x:f>
      </x:c>
      <x:c r="DY825" s="50" t="str">
        <x:f>IF(OR(33&gt;'Настройки'!$B$3,ISBLANK(CO825),CO825=0),"",CO825)</x:f>
      </x:c>
      <x:c r="DZ825" s="50" t="str">
        <x:f>IF(OR(34&gt;'Настройки'!$B$3,ISBLANK(CP825),CP825=0),"",CP825)</x:f>
      </x:c>
      <x:c r="EA825" s="50" t="str">
        <x:f>IF(OR(35&gt;'Настройки'!$B$3,ISBLANK(CQ825),CQ825=0),"",CQ825)</x:f>
      </x:c>
      <x:c r="EB825" s="50" t="str">
        <x:f>IF(OR(36&gt;'Настройки'!$B$3,ISBLANK(CR825),CR825=0),"",CR825)</x:f>
      </x:c>
      <x:c r="EC825" s="50" t="str">
        <x:f>IF(A825="","",IF(OR(BB825="AZ",BB825="BZ"),10000+ROW(),IF(AZ825&gt;'Настройки'!$B$11,20000+ROW(),IF(BF825&lt;&gt;"Обычный",30000+ROW(),IF(AX825&lt;=0,40000+ROW(),"")))))</x:f>
      </x:c>
      <x:c r="ED825" s="50" t="str">
        <x:f>IF(EC825="","",COUNTIFS($EC$2:$EC$1001,"&gt;0",$EC$2:$EC$1001,"&lt;"&amp;EC825)+1)</x:f>
      </x:c>
    </x:row>
    <x:row r="826">
      <x:c r="A826" s="115"/>
      <x:c r="B826" s="115"/>
      <x:c r="C826" s="115"/>
      <x:c r="D826" s="118"/>
      <x:c r="E826" s="118"/>
      <x:c r="F826" s="118"/>
      <x:c r="G826" s="118"/>
      <x:c r="H826" s="118"/>
      <x:c r="I826" s="118"/>
      <x:c r="J826" s="118"/>
      <x:c r="K826" s="118"/>
      <x:c r="L826" s="118"/>
      <x:c r="M826" s="118"/>
      <x:c r="N826" s="118"/>
      <x:c r="O826" s="118"/>
      <x:c r="P826" s="118"/>
      <x:c r="Q826" s="118"/>
      <x:c r="R826" s="118"/>
      <x:c r="S826" s="118"/>
      <x:c r="T826" s="118"/>
      <x:c r="U826" s="118"/>
      <x:c r="V826" s="118"/>
      <x:c r="W826" s="118"/>
      <x:c r="X826" s="118"/>
      <x:c r="Y826" s="118"/>
      <x:c r="Z826" s="118"/>
      <x:c r="AA826" s="118"/>
      <x:c r="AB826" s="118"/>
      <x:c r="AC826" s="118"/>
      <x:c r="AD826" s="118"/>
      <x:c r="AE826" s="118"/>
      <x:c r="AF826" s="118"/>
      <x:c r="AG826" s="118"/>
      <x:c r="AH826" s="118"/>
      <x:c r="AI826" s="118"/>
      <x:c r="AJ826" s="118"/>
      <x:c r="AK826" s="118"/>
      <x:c r="AL826" s="118"/>
      <x:c r="AM826" s="118"/>
      <x:c r="AN826" s="118"/>
      <x:c r="AO826" s="118"/>
      <x:c r="AP826" s="115"/>
      <x:c r="AQ826" s="49" t="str">
        <x:f>IF(A826="","",COUNT(BI826:INDEX(BI826:CR826,1,'Настройки'!$B$3)))</x:f>
      </x:c>
      <x:c r="AR826" s="49" t="str">
        <x:f>IF(A826="","",SUM(BI826:INDEX(BI826:CR826,1,'Настройки'!$B$3)))</x:f>
      </x:c>
      <x:c r="AS826" s="58" t="str">
        <x:f>IF(A826="","",IF('Настройки'!$B$4="Стоимость потребления",AR826*D826,IF('Настройки'!$B$4="Количество",AR826,E826)))</x:f>
      </x:c>
      <x:c r="AT826" s="61" t="str">
        <x:f>IF(OR(A826="",AS826&lt;0,SUM($AS$2:$AS$1001)&lt;=0),"",AS826/SUM($AS$2:$AS$1001))</x:f>
      </x:c>
      <x:c r="AU826" s="61" t="str">
        <x:f>IF(OR(A826="",AS826&lt;0,SUM($AS$2:$AS$1001)&lt;=0),"",SUMIFS($AS$2:$AS$1001,$AS$2:$AS$1001,"&gt;"&amp;AS826)/SUM($AS$2:$AS$1001))</x:f>
      </x:c>
      <x:c r="AV826" s="61" t="str">
        <x:f>IF(OR(A826="",AS826&lt;0,SUM($AS$2:$AS$1001)&lt;=0),"",SUMIFS($AS$2:$AS$1001,$AS$2:$AS$1001,"&gt;="&amp;AS826)/SUM($AS$2:$AS$1001))</x:f>
      </x:c>
      <x:c r="AW826" s="49" t="str">
        <x:f>IF(A826="","",IF(SUM($AS$2:$AS$1001)&lt;=0,"Не определён",IF(AS826&lt;0,"Исключение",IF(AU826&lt;'Настройки'!$B$5,"A",IF(AU826&lt;'Настройки'!$B$6,"B","C")))))</x:f>
      </x:c>
      <x:c r="AX826" s="58" t="str">
        <x:f>IF(A826="","",IF(AQ826=0,"",AVERAGE(BI826:INDEX(BI826:CR826,1,'Настройки'!$B$3))))</x:f>
      </x:c>
      <x:c r="AY826" s="58" t="str">
        <x:f>IF(OR(A826="",AQ826=0),"",STDEVP(BI826:INDEX(BI826:CR826,1,'Настройки'!$B$3)))</x:f>
      </x:c>
      <x:c r="AZ826" s="61" t="str">
        <x:f>IF(OR(A826="",AQ826&lt;'Настройки'!$B$12,AX826&lt;=0,AND('Настройки'!$B$10="Блокировать",COUNTIF(F826:INDEX(F826:AO826,1,'Настройки'!$B$3),"&lt;0")&gt;0)),"",AY826/ABS(AX826))</x:f>
      </x:c>
      <x:c r="BA826" s="49" t="str">
        <x:f>IF(A826="","",IF(AND('Настройки'!$B$10="Блокировать",COUNTIF(F826:INDEX(F826:AO826,1,'Настройки'!$B$3),"&lt;0")&gt;0),"Не определён",IF(AQ826&lt;'Настройки'!$B$12,"Не определён",IF(AX826=0,"Нет спроса",IF(AX826&lt;0,"Не определён",IF(AZ826&lt;='Настройки'!$B$7,"X",IF(AZ826&lt;='Настройки'!$B$8,"Y","Z")))))))</x:f>
      </x:c>
      <x:c r="BB826" s="49" t="str">
        <x:f>IF(OR(A826="",LEN(AW826)&lt;&gt;1,LEN(BA826)&lt;&gt;1),"",AW826&amp;BA826)</x:f>
      </x:c>
      <x:c r="BC826" s="61" t="str">
        <x:f>IF(OR(A826="",AQ826=0),"",(COUNT(BI826:INDEX(BI826:CR826,1,'Настройки'!$B$3))-COUNT(CS826:INDEX(CS826:EB826,1,'Настройки'!$B$3)))/AQ826)</x:f>
      </x:c>
      <x:c r="BD826" s="64" t="str">
        <x:f>IF(OR(A826="",COUNT(CS826:INDEX(CS826:EB826,1,'Настройки'!$B$3))=0),"",AQ826/COUNT(CS826:INDEX(CS826:EB826,1,'Настройки'!$B$3)))</x:f>
      </x:c>
      <x:c r="BE826" s="64" t="str">
        <x:f>IF(OR(A826="",COUNT(CS826:INDEX(CS826:EB826,1,'Настройки'!$B$3))=0),"",IF(AVERAGE(CS826:INDEX(CS826:EB826,1,'Настройки'!$B$3))=0,"",(STDEVP(CS826:INDEX(CS826:EB826,1,'Настройки'!$B$3))/ABS(AVERAGE(CS826:INDEX(CS826:EB826,1,'Настройки'!$B$3))))^2))</x:f>
      </x:c>
      <x:c r="BF826" s="49" t="str">
        <x:f>IF(A826="","",IF(AQ826&lt;3,"Недостаточно",IF(AQ826&lt;6,"Предварительный","Обычный")))</x:f>
      </x:c>
      <x:c r="BG826" s="49" t="str">
        <x:f>IF(A826="","",IF(COUNTIF(F826:INDEX(F826:AO826,1,'Настройки'!$B$3),"&lt;0")&gt;0,IF('Настройки'!$B$10="Блокировать","Отрицательный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"),"")&amp;IF(AQ826&lt;3,"Недостаточно истории. ",IF(AQ826&lt;6,"Предварительная классификация. ",""))&amp;IF(AX826=0,"Нет спроса за горизонт. ","")&amp;IF(AZ826&gt;'Настройки'!$B$11,"Экстремальная вариативность. ",""))</x:f>
      </x:c>
      <x:c r="BH826" s="49" t="str">
        <x:f>IF(A826="","",IFERROR(VLOOKUP(BB826,'Настройки'!$D$3:$E$11,2,FALSE),"Сначала проверьте исходные данные и историю спроса.")&amp;" Уточните срок поставки, MOQ и критичность.")</x:f>
      </x:c>
      <x:c r="BI826" s="50" t="str">
        <x:f>IF(1&gt;'Настройки'!$B$3,"",IF(ISBLANK(F826),IF('Настройки'!$B$9="Нулевой спрос",0,""),IF(F826&lt;0,IF('Настройки'!$B$10="Исключить","",IF('Настройки'!$B$10="Абсолютные значения",ABS(F826),F826)),F826)))</x:f>
      </x:c>
      <x:c r="BJ826" s="50" t="str">
        <x:f>IF(2&gt;'Настройки'!$B$3,"",IF(ISBLANK(G826),IF('Настройки'!$B$9="Нулевой спрос",0,""),IF(G826&lt;0,IF('Настройки'!$B$10="Исключить","",IF('Настройки'!$B$10="Абсолютные значения",ABS(G826),G826)),G826)))</x:f>
      </x:c>
      <x:c r="BK826" s="50" t="str">
        <x:f>IF(3&gt;'Настройки'!$B$3,"",IF(ISBLANK(H826),IF('Настройки'!$B$9="Нулевой спрос",0,""),IF(H826&lt;0,IF('Настройки'!$B$10="Исключить","",IF('Настройки'!$B$10="Абсолютные значения",ABS(H826),H826)),H826)))</x:f>
      </x:c>
      <x:c r="BL826" s="50" t="str">
        <x:f>IF(4&gt;'Настройки'!$B$3,"",IF(ISBLANK(I826),IF('Настройки'!$B$9="Нулевой спрос",0,""),IF(I826&lt;0,IF('Настройки'!$B$10="Исключить","",IF('Настройки'!$B$10="Абсолютные значения",ABS(I826),I826)),I826)))</x:f>
      </x:c>
      <x:c r="BM826" s="50" t="str">
        <x:f>IF(5&gt;'Настройки'!$B$3,"",IF(ISBLANK(J826),IF('Настройки'!$B$9="Нулевой спрос",0,""),IF(J826&lt;0,IF('Настройки'!$B$10="Исключить","",IF('Настройки'!$B$10="Абсолютные значения",ABS(J826),J826)),J826)))</x:f>
      </x:c>
      <x:c r="BN826" s="50" t="str">
        <x:f>IF(6&gt;'Настройки'!$B$3,"",IF(ISBLANK(K826),IF('Настройки'!$B$9="Нулевой спрос",0,""),IF(K826&lt;0,IF('Настройки'!$B$10="Исключить","",IF('Настройки'!$B$10="Абсолютные значения",ABS(K826),K826)),K826)))</x:f>
      </x:c>
      <x:c r="BO826" s="50" t="str">
        <x:f>IF(7&gt;'Настройки'!$B$3,"",IF(ISBLANK(L826),IF('Настройки'!$B$9="Нулевой спрос",0,""),IF(L826&lt;0,IF('Настройки'!$B$10="Исключить","",IF('Настройки'!$B$10="Абсолютные значения",ABS(L826),L826)),L826)))</x:f>
      </x:c>
      <x:c r="BP826" s="50" t="str">
        <x:f>IF(8&gt;'Настройки'!$B$3,"",IF(ISBLANK(M826),IF('Настройки'!$B$9="Нулевой спрос",0,""),IF(M826&lt;0,IF('Настройки'!$B$10="Исключить","",IF('Настройки'!$B$10="Абсолютные значения",ABS(M826),M826)),M826)))</x:f>
      </x:c>
      <x:c r="BQ826" s="50" t="str">
        <x:f>IF(9&gt;'Настройки'!$B$3,"",IF(ISBLANK(N826),IF('Настройки'!$B$9="Нулевой спрос",0,""),IF(N826&lt;0,IF('Настройки'!$B$10="Исключить","",IF('Настройки'!$B$10="Абсолютные значения",ABS(N826),N826)),N826)))</x:f>
      </x:c>
      <x:c r="BR826" s="50" t="str">
        <x:f>IF(10&gt;'Настройки'!$B$3,"",IF(ISBLANK(O826),IF('Настройки'!$B$9="Нулевой спрос",0,""),IF(O826&lt;0,IF('Настройки'!$B$10="Исключить","",IF('Настройки'!$B$10="Абсолютные значения",ABS(O826),O826)),O826)))</x:f>
      </x:c>
      <x:c r="BS826" s="50" t="str">
        <x:f>IF(11&gt;'Настройки'!$B$3,"",IF(ISBLANK(P826),IF('Настройки'!$B$9="Нулевой спрос",0,""),IF(P826&lt;0,IF('Настройки'!$B$10="Исключить","",IF('Настройки'!$B$10="Абсолютные значения",ABS(P826),P826)),P826)))</x:f>
      </x:c>
      <x:c r="BT826" s="50" t="str">
        <x:f>IF(12&gt;'Настройки'!$B$3,"",IF(ISBLANK(Q826),IF('Настройки'!$B$9="Нулевой спрос",0,""),IF(Q826&lt;0,IF('Настройки'!$B$10="Исключить","",IF('Настройки'!$B$10="Абсолютные значения",ABS(Q826),Q826)),Q826)))</x:f>
      </x:c>
      <x:c r="BU826" s="50" t="str">
        <x:f>IF(13&gt;'Настройки'!$B$3,"",IF(ISBLANK(R826),IF('Настройки'!$B$9="Нулевой спрос",0,""),IF(R826&lt;0,IF('Настройки'!$B$10="Исключить","",IF('Настройки'!$B$10="Абсолютные значения",ABS(R826),R826)),R826)))</x:f>
      </x:c>
      <x:c r="BV826" s="50" t="str">
        <x:f>IF(14&gt;'Настройки'!$B$3,"",IF(ISBLANK(S826),IF('Настройки'!$B$9="Нулевой спрос",0,""),IF(S826&lt;0,IF('Настройки'!$B$10="Исключить","",IF('Настройки'!$B$10="Абсолютные значения",ABS(S826),S826)),S826)))</x:f>
      </x:c>
      <x:c r="BW826" s="50" t="str">
        <x:f>IF(15&gt;'Настройки'!$B$3,"",IF(ISBLANK(T826),IF('Настройки'!$B$9="Нулевой спрос",0,""),IF(T826&lt;0,IF('Настройки'!$B$10="Исключить","",IF('Настройки'!$B$10="Абсолютные значения",ABS(T826),T826)),T826)))</x:f>
      </x:c>
      <x:c r="BX826" s="50" t="str">
        <x:f>IF(16&gt;'Настройки'!$B$3,"",IF(ISBLANK(U826),IF('Настройки'!$B$9="Нулевой спрос",0,""),IF(U826&lt;0,IF('Настройки'!$B$10="Исключить","",IF('Настройки'!$B$10="Абсолютные значения",ABS(U826),U826)),U826)))</x:f>
      </x:c>
      <x:c r="BY826" s="50" t="str">
        <x:f>IF(17&gt;'Настройки'!$B$3,"",IF(ISBLANK(V826),IF('Настройки'!$B$9="Нулевой спрос",0,""),IF(V826&lt;0,IF('Настройки'!$B$10="Исключить","",IF('Настройки'!$B$10="Абсолютные значения",ABS(V826),V826)),V826)))</x:f>
      </x:c>
      <x:c r="BZ826" s="50" t="str">
        <x:f>IF(18&gt;'Настройки'!$B$3,"",IF(ISBLANK(W826),IF('Настройки'!$B$9="Нулевой спрос",0,""),IF(W826&lt;0,IF('Настройки'!$B$10="Исключить","",IF('Настройки'!$B$10="Абсолютные значения",ABS(W826),W826)),W826)))</x:f>
      </x:c>
      <x:c r="CA826" s="50" t="str">
        <x:f>IF(19&gt;'Настройки'!$B$3,"",IF(ISBLANK(X826),IF('Настройки'!$B$9="Нулевой спрос",0,""),IF(X826&lt;0,IF('Настройки'!$B$10="Исключить","",IF('Настройки'!$B$10="Абсолютные значения",ABS(X826),X826)),X826)))</x:f>
      </x:c>
      <x:c r="CB826" s="50" t="str">
        <x:f>IF(20&gt;'Настройки'!$B$3,"",IF(ISBLANK(Y826),IF('Настройки'!$B$9="Нулевой спрос",0,""),IF(Y826&lt;0,IF('Настройки'!$B$10="Исключить","",IF('Настройки'!$B$10="Абсолютные значения",ABS(Y826),Y826)),Y826)))</x:f>
      </x:c>
      <x:c r="CC826" s="50" t="str">
        <x:f>IF(21&gt;'Настройки'!$B$3,"",IF(ISBLANK(Z826),IF('Настройки'!$B$9="Нулевой спрос",0,""),IF(Z826&lt;0,IF('Настройки'!$B$10="Исключить","",IF('Настройки'!$B$10="Абсолютные значения",ABS(Z826),Z826)),Z826)))</x:f>
      </x:c>
      <x:c r="CD826" s="50" t="str">
        <x:f>IF(22&gt;'Настройки'!$B$3,"",IF(ISBLANK(AA826),IF('Настройки'!$B$9="Нулевой спрос",0,""),IF(AA826&lt;0,IF('Настройки'!$B$10="Исключить","",IF('Настройки'!$B$10="Абсолютные значения",ABS(AA826),AA826)),AA826)))</x:f>
      </x:c>
      <x:c r="CE826" s="50" t="str">
        <x:f>IF(23&gt;'Настройки'!$B$3,"",IF(ISBLANK(AB826),IF('Настройки'!$B$9="Нулевой спрос",0,""),IF(AB826&lt;0,IF('Настройки'!$B$10="Исключить","",IF('Настройки'!$B$10="Абсолютные значения",ABS(AB826),AB826)),AB826)))</x:f>
      </x:c>
      <x:c r="CF826" s="50" t="str">
        <x:f>IF(24&gt;'Настройки'!$B$3,"",IF(ISBLANK(AC826),IF('Настройки'!$B$9="Нулевой спрос",0,""),IF(AC826&lt;0,IF('Настройки'!$B$10="Исключить","",IF('Настройки'!$B$10="Абсолютные значения",ABS(AC826),AC826)),AC826)))</x:f>
      </x:c>
      <x:c r="CG826" s="50" t="str">
        <x:f>IF(25&gt;'Настройки'!$B$3,"",IF(ISBLANK(AD826),IF('Настройки'!$B$9="Нулевой спрос",0,""),IF(AD826&lt;0,IF('Настройки'!$B$10="Исключить","",IF('Настройки'!$B$10="Абсолютные значения",ABS(AD826),AD826)),AD826)))</x:f>
      </x:c>
      <x:c r="CH826" s="50" t="str">
        <x:f>IF(26&gt;'Настройки'!$B$3,"",IF(ISBLANK(AE826),IF('Настройки'!$B$9="Нулевой спрос",0,""),IF(AE826&lt;0,IF('Настройки'!$B$10="Исключить","",IF('Настройки'!$B$10="Абсолютные значения",ABS(AE826),AE826)),AE826)))</x:f>
      </x:c>
      <x:c r="CI826" s="50" t="str">
        <x:f>IF(27&gt;'Настройки'!$B$3,"",IF(ISBLANK(AF826),IF('Настройки'!$B$9="Нулевой спрос",0,""),IF(AF826&lt;0,IF('Настройки'!$B$10="Исключить","",IF('Настройки'!$B$10="Абсолютные значения",ABS(AF826),AF826)),AF826)))</x:f>
      </x:c>
      <x:c r="CJ826" s="50" t="str">
        <x:f>IF(28&gt;'Настройки'!$B$3,"",IF(ISBLANK(AG826),IF('Настройки'!$B$9="Нулевой спрос",0,""),IF(AG826&lt;0,IF('Настройки'!$B$10="Исключить","",IF('Настройки'!$B$10="Абсолютные значения",ABS(AG826),AG826)),AG826)))</x:f>
      </x:c>
      <x:c r="CK826" s="50" t="str">
        <x:f>IF(29&gt;'Настройки'!$B$3,"",IF(ISBLANK(AH826),IF('Настройки'!$B$9="Нулевой спрос",0,""),IF(AH826&lt;0,IF('Настройки'!$B$10="Исключить","",IF('Настройки'!$B$10="Абсолютные значения",ABS(AH826),AH826)),AH826)))</x:f>
      </x:c>
      <x:c r="CL826" s="50" t="str">
        <x:f>IF(30&gt;'Настройки'!$B$3,"",IF(ISBLANK(AI826),IF('Настройки'!$B$9="Нулевой спрос",0,""),IF(AI826&lt;0,IF('Настройки'!$B$10="Исключить","",IF('Настройки'!$B$10="Абсолютные значения",ABS(AI826),AI826)),AI826)))</x:f>
      </x:c>
      <x:c r="CM826" s="50" t="str">
        <x:f>IF(31&gt;'Настройки'!$B$3,"",IF(ISBLANK(AJ826),IF('Настройки'!$B$9="Нулевой спрос",0,""),IF(AJ826&lt;0,IF('Настройки'!$B$10="Исключить","",IF('Настройки'!$B$10="Абсолютные значения",ABS(AJ826),AJ826)),AJ826)))</x:f>
      </x:c>
      <x:c r="CN826" s="50" t="str">
        <x:f>IF(32&gt;'Настройки'!$B$3,"",IF(ISBLANK(AK826),IF('Настройки'!$B$9="Нулевой спрос",0,""),IF(AK826&lt;0,IF('Настройки'!$B$10="Исключить","",IF('Настройки'!$B$10="Абсолютные значения",ABS(AK826),AK826)),AK826)))</x:f>
      </x:c>
      <x:c r="CO826" s="50" t="str">
        <x:f>IF(33&gt;'Настройки'!$B$3,"",IF(ISBLANK(AL826),IF('Настройки'!$B$9="Нулевой спрос",0,""),IF(AL826&lt;0,IF('Настройки'!$B$10="Исключить","",IF('Настройки'!$B$10="Абсолютные значения",ABS(AL826),AL826)),AL826)))</x:f>
      </x:c>
      <x:c r="CP826" s="50" t="str">
        <x:f>IF(34&gt;'Настройки'!$B$3,"",IF(ISBLANK(AM826),IF('Настройки'!$B$9="Нулевой спрос",0,""),IF(AM826&lt;0,IF('Настройки'!$B$10="Исключить","",IF('Настройки'!$B$10="Абсолютные значения",ABS(AM826),AM826)),AM826)))</x:f>
      </x:c>
      <x:c r="CQ826" s="50" t="str">
        <x:f>IF(35&gt;'Настройки'!$B$3,"",IF(ISBLANK(AN826),IF('Настройки'!$B$9="Нулевой спрос",0,""),IF(AN826&lt;0,IF('Настройки'!$B$10="Исключить","",IF('Настройки'!$B$10="Абсолютные значения",ABS(AN826),AN826)),AN826)))</x:f>
      </x:c>
      <x:c r="CR826" s="50" t="str">
        <x:f>IF(36&gt;'Настройки'!$B$3,"",IF(ISBLANK(AO826),IF('Настройки'!$B$9="Нулевой спрос",0,""),IF(AO826&lt;0,IF('Настройки'!$B$10="Исключить","",IF('Настройки'!$B$10="Абсолютные значения",ABS(AO826),AO826)),AO826)))</x:f>
      </x:c>
      <x:c r="CS826" s="50" t="str">
        <x:f>IF(OR(1&gt;'Настройки'!$B$3,ISBLANK(BI826),BI826=0),"",BI826)</x:f>
      </x:c>
      <x:c r="CT826" s="50" t="str">
        <x:f>IF(OR(2&gt;'Настройки'!$B$3,ISBLANK(BJ826),BJ826=0),"",BJ826)</x:f>
      </x:c>
      <x:c r="CU826" s="50" t="str">
        <x:f>IF(OR(3&gt;'Настройки'!$B$3,ISBLANK(BK826),BK826=0),"",BK826)</x:f>
      </x:c>
      <x:c r="CV826" s="50" t="str">
        <x:f>IF(OR(4&gt;'Настройки'!$B$3,ISBLANK(BL826),BL826=0),"",BL826)</x:f>
      </x:c>
      <x:c r="CW826" s="50" t="str">
        <x:f>IF(OR(5&gt;'Настройки'!$B$3,ISBLANK(BM826),BM826=0),"",BM826)</x:f>
      </x:c>
      <x:c r="CX826" s="50" t="str">
        <x:f>IF(OR(6&gt;'Настройки'!$B$3,ISBLANK(BN826),BN826=0),"",BN826)</x:f>
      </x:c>
      <x:c r="CY826" s="50" t="str">
        <x:f>IF(OR(7&gt;'Настройки'!$B$3,ISBLANK(BO826),BO826=0),"",BO826)</x:f>
      </x:c>
      <x:c r="CZ826" s="50" t="str">
        <x:f>IF(OR(8&gt;'Настройки'!$B$3,ISBLANK(BP826),BP826=0),"",BP826)</x:f>
      </x:c>
      <x:c r="DA826" s="50" t="str">
        <x:f>IF(OR(9&gt;'Настройки'!$B$3,ISBLANK(BQ826),BQ826=0),"",BQ826)</x:f>
      </x:c>
      <x:c r="DB826" s="50" t="str">
        <x:f>IF(OR(10&gt;'Настройки'!$B$3,ISBLANK(BR826),BR826=0),"",BR826)</x:f>
      </x:c>
      <x:c r="DC826" s="50" t="str">
        <x:f>IF(OR(11&gt;'Настройки'!$B$3,ISBLANK(BS826),BS826=0),"",BS826)</x:f>
      </x:c>
      <x:c r="DD826" s="50" t="str">
        <x:f>IF(OR(12&gt;'Настройки'!$B$3,ISBLANK(BT826),BT826=0),"",BT826)</x:f>
      </x:c>
      <x:c r="DE826" s="50" t="str">
        <x:f>IF(OR(13&gt;'Настройки'!$B$3,ISBLANK(BU826),BU826=0),"",BU826)</x:f>
      </x:c>
      <x:c r="DF826" s="50" t="str">
        <x:f>IF(OR(14&gt;'Настройки'!$B$3,ISBLANK(BV826),BV826=0),"",BV826)</x:f>
      </x:c>
      <x:c r="DG826" s="50" t="str">
        <x:f>IF(OR(15&gt;'Настройки'!$B$3,ISBLANK(BW826),BW826=0),"",BW826)</x:f>
      </x:c>
      <x:c r="DH826" s="50" t="str">
        <x:f>IF(OR(16&gt;'Настройки'!$B$3,ISBLANK(BX826),BX826=0),"",BX826)</x:f>
      </x:c>
      <x:c r="DI826" s="50" t="str">
        <x:f>IF(OR(17&gt;'Настройки'!$B$3,ISBLANK(BY826),BY826=0),"",BY826)</x:f>
      </x:c>
      <x:c r="DJ826" s="50" t="str">
        <x:f>IF(OR(18&gt;'Настройки'!$B$3,ISBLANK(BZ826),BZ826=0),"",BZ826)</x:f>
      </x:c>
      <x:c r="DK826" s="50" t="str">
        <x:f>IF(OR(19&gt;'Настройки'!$B$3,ISBLANK(CA826),CA826=0),"",CA826)</x:f>
      </x:c>
      <x:c r="DL826" s="50" t="str">
        <x:f>IF(OR(20&gt;'Настройки'!$B$3,ISBLANK(CB826),CB826=0),"",CB826)</x:f>
      </x:c>
      <x:c r="DM826" s="50" t="str">
        <x:f>IF(OR(21&gt;'Настройки'!$B$3,ISBLANK(CC826),CC826=0),"",CC826)</x:f>
      </x:c>
      <x:c r="DN826" s="50" t="str">
        <x:f>IF(OR(22&gt;'Настройки'!$B$3,ISBLANK(CD826),CD826=0),"",CD826)</x:f>
      </x:c>
      <x:c r="DO826" s="50" t="str">
        <x:f>IF(OR(23&gt;'Настройки'!$B$3,ISBLANK(CE826),CE826=0),"",CE826)</x:f>
      </x:c>
      <x:c r="DP826" s="50" t="str">
        <x:f>IF(OR(24&gt;'Настройки'!$B$3,ISBLANK(CF826),CF826=0),"",CF826)</x:f>
      </x:c>
      <x:c r="DQ826" s="50" t="str">
        <x:f>IF(OR(25&gt;'Настройки'!$B$3,ISBLANK(CG826),CG826=0),"",CG826)</x:f>
      </x:c>
      <x:c r="DR826" s="50" t="str">
        <x:f>IF(OR(26&gt;'Настройки'!$B$3,ISBLANK(CH826),CH826=0),"",CH826)</x:f>
      </x:c>
      <x:c r="DS826" s="50" t="str">
        <x:f>IF(OR(27&gt;'Настройки'!$B$3,ISBLANK(CI826),CI826=0),"",CI826)</x:f>
      </x:c>
      <x:c r="DT826" s="50" t="str">
        <x:f>IF(OR(28&gt;'Настройки'!$B$3,ISBLANK(CJ826),CJ826=0),"",CJ826)</x:f>
      </x:c>
      <x:c r="DU826" s="50" t="str">
        <x:f>IF(OR(29&gt;'Настройки'!$B$3,ISBLANK(CK826),CK826=0),"",CK826)</x:f>
      </x:c>
      <x:c r="DV826" s="50" t="str">
        <x:f>IF(OR(30&gt;'Настройки'!$B$3,ISBLANK(CL826),CL826=0),"",CL826)</x:f>
      </x:c>
      <x:c r="DW826" s="50" t="str">
        <x:f>IF(OR(31&gt;'Настройки'!$B$3,ISBLANK(CM826),CM826=0),"",CM826)</x:f>
      </x:c>
      <x:c r="DX826" s="50" t="str">
        <x:f>IF(OR(32&gt;'Настройки'!$B$3,ISBLANK(CN826),CN826=0),"",CN826)</x:f>
      </x:c>
      <x:c r="DY826" s="50" t="str">
        <x:f>IF(OR(33&gt;'Настройки'!$B$3,ISBLANK(CO826),CO826=0),"",CO826)</x:f>
      </x:c>
      <x:c r="DZ826" s="50" t="str">
        <x:f>IF(OR(34&gt;'Настройки'!$B$3,ISBLANK(CP826),CP826=0),"",CP826)</x:f>
      </x:c>
      <x:c r="EA826" s="50" t="str">
        <x:f>IF(OR(35&gt;'Настройки'!$B$3,ISBLANK(CQ826),CQ826=0),"",CQ826)</x:f>
      </x:c>
      <x:c r="EB826" s="50" t="str">
        <x:f>IF(OR(36&gt;'Настройки'!$B$3,ISBLANK(CR826),CR826=0),"",CR826)</x:f>
      </x:c>
      <x:c r="EC826" s="50" t="str">
        <x:f>IF(A826="","",IF(OR(BB826="AZ",BB826="BZ"),10000+ROW(),IF(AZ826&gt;'Настройки'!$B$11,20000+ROW(),IF(BF826&lt;&gt;"Обычный",30000+ROW(),IF(AX826&lt;=0,40000+ROW(),"")))))</x:f>
      </x:c>
      <x:c r="ED826" s="50" t="str">
        <x:f>IF(EC826="","",COUNTIFS($EC$2:$EC$1001,"&gt;0",$EC$2:$EC$1001,"&lt;"&amp;EC826)+1)</x:f>
      </x:c>
    </x:row>
    <x:row r="827">
      <x:c r="A827" s="115"/>
      <x:c r="B827" s="115"/>
      <x:c r="C827" s="115"/>
      <x:c r="D827" s="118"/>
      <x:c r="E827" s="118"/>
      <x:c r="F827" s="118"/>
      <x:c r="G827" s="118"/>
      <x:c r="H827" s="118"/>
      <x:c r="I827" s="118"/>
      <x:c r="J827" s="118"/>
      <x:c r="K827" s="118"/>
      <x:c r="L827" s="118"/>
      <x:c r="M827" s="118"/>
      <x:c r="N827" s="118"/>
      <x:c r="O827" s="118"/>
      <x:c r="P827" s="118"/>
      <x:c r="Q827" s="118"/>
      <x:c r="R827" s="118"/>
      <x:c r="S827" s="118"/>
      <x:c r="T827" s="118"/>
      <x:c r="U827" s="118"/>
      <x:c r="V827" s="118"/>
      <x:c r="W827" s="118"/>
      <x:c r="X827" s="118"/>
      <x:c r="Y827" s="118"/>
      <x:c r="Z827" s="118"/>
      <x:c r="AA827" s="118"/>
      <x:c r="AB827" s="118"/>
      <x:c r="AC827" s="118"/>
      <x:c r="AD827" s="118"/>
      <x:c r="AE827" s="118"/>
      <x:c r="AF827" s="118"/>
      <x:c r="AG827" s="118"/>
      <x:c r="AH827" s="118"/>
      <x:c r="AI827" s="118"/>
      <x:c r="AJ827" s="118"/>
      <x:c r="AK827" s="118"/>
      <x:c r="AL827" s="118"/>
      <x:c r="AM827" s="118"/>
      <x:c r="AN827" s="118"/>
      <x:c r="AO827" s="118"/>
      <x:c r="AP827" s="115"/>
      <x:c r="AQ827" s="49" t="str">
        <x:f>IF(A827="","",COUNT(BI827:INDEX(BI827:CR827,1,'Настройки'!$B$3)))</x:f>
      </x:c>
      <x:c r="AR827" s="49" t="str">
        <x:f>IF(A827="","",SUM(BI827:INDEX(BI827:CR827,1,'Настройки'!$B$3)))</x:f>
      </x:c>
      <x:c r="AS827" s="58" t="str">
        <x:f>IF(A827="","",IF('Настройки'!$B$4="Стоимость потребления",AR827*D827,IF('Настройки'!$B$4="Количество",AR827,E827)))</x:f>
      </x:c>
      <x:c r="AT827" s="61" t="str">
        <x:f>IF(OR(A827="",AS827&lt;0,SUM($AS$2:$AS$1001)&lt;=0),"",AS827/SUM($AS$2:$AS$1001))</x:f>
      </x:c>
      <x:c r="AU827" s="61" t="str">
        <x:f>IF(OR(A827="",AS827&lt;0,SUM($AS$2:$AS$1001)&lt;=0),"",SUMIFS($AS$2:$AS$1001,$AS$2:$AS$1001,"&gt;"&amp;AS827)/SUM($AS$2:$AS$1001))</x:f>
      </x:c>
      <x:c r="AV827" s="61" t="str">
        <x:f>IF(OR(A827="",AS827&lt;0,SUM($AS$2:$AS$1001)&lt;=0),"",SUMIFS($AS$2:$AS$1001,$AS$2:$AS$1001,"&gt;="&amp;AS827)/SUM($AS$2:$AS$1001))</x:f>
      </x:c>
      <x:c r="AW827" s="49" t="str">
        <x:f>IF(A827="","",IF(SUM($AS$2:$AS$1001)&lt;=0,"Не определён",IF(AS827&lt;0,"Исключение",IF(AU827&lt;'Настройки'!$B$5,"A",IF(AU827&lt;'Настройки'!$B$6,"B","C")))))</x:f>
      </x:c>
      <x:c r="AX827" s="58" t="str">
        <x:f>IF(A827="","",IF(AQ827=0,"",AVERAGE(BI827:INDEX(BI827:CR827,1,'Настройки'!$B$3))))</x:f>
      </x:c>
      <x:c r="AY827" s="58" t="str">
        <x:f>IF(OR(A827="",AQ827=0),"",STDEVP(BI827:INDEX(BI827:CR827,1,'Настройки'!$B$3)))</x:f>
      </x:c>
      <x:c r="AZ827" s="61" t="str">
        <x:f>IF(OR(A827="",AQ827&lt;'Настройки'!$B$12,AX827&lt;=0,AND('Настройки'!$B$10="Блокировать",COUNTIF(F827:INDEX(F827:AO827,1,'Настройки'!$B$3),"&lt;0")&gt;0)),"",AY827/ABS(AX827))</x:f>
      </x:c>
      <x:c r="BA827" s="49" t="str">
        <x:f>IF(A827="","",IF(AND('Настройки'!$B$10="Блокировать",COUNTIF(F827:INDEX(F827:AO827,1,'Настройки'!$B$3),"&lt;0")&gt;0),"Не определён",IF(AQ827&lt;'Настройки'!$B$12,"Не определён",IF(AX827=0,"Нет спроса",IF(AX827&lt;0,"Не определён",IF(AZ827&lt;='Настройки'!$B$7,"X",IF(AZ827&lt;='Настройки'!$B$8,"Y","Z")))))))</x:f>
      </x:c>
      <x:c r="BB827" s="49" t="str">
        <x:f>IF(OR(A827="",LEN(AW827)&lt;&gt;1,LEN(BA827)&lt;&gt;1),"",AW827&amp;BA827)</x:f>
      </x:c>
      <x:c r="BC827" s="61" t="str">
        <x:f>IF(OR(A827="",AQ827=0),"",(COUNT(BI827:INDEX(BI827:CR827,1,'Настройки'!$B$3))-COUNT(CS827:INDEX(CS827:EB827,1,'Настройки'!$B$3)))/AQ827)</x:f>
      </x:c>
      <x:c r="BD827" s="64" t="str">
        <x:f>IF(OR(A827="",COUNT(CS827:INDEX(CS827:EB827,1,'Настройки'!$B$3))=0),"",AQ827/COUNT(CS827:INDEX(CS827:EB827,1,'Настройки'!$B$3)))</x:f>
      </x:c>
      <x:c r="BE827" s="64" t="str">
        <x:f>IF(OR(A827="",COUNT(CS827:INDEX(CS827:EB827,1,'Настройки'!$B$3))=0),"",IF(AVERAGE(CS827:INDEX(CS827:EB827,1,'Настройки'!$B$3))=0,"",(STDEVP(CS827:INDEX(CS827:EB827,1,'Настройки'!$B$3))/ABS(AVERAGE(CS827:INDEX(CS827:EB827,1,'Настройки'!$B$3))))^2))</x:f>
      </x:c>
      <x:c r="BF827" s="49" t="str">
        <x:f>IF(A827="","",IF(AQ827&lt;3,"Недостаточно",IF(AQ827&lt;6,"Предварительный","Обычный")))</x:f>
      </x:c>
      <x:c r="BG827" s="49" t="str">
        <x:f>IF(A827="","",IF(COUNTIF(F827:INDEX(F827:AO827,1,'Настройки'!$B$3),"&lt;0")&gt;0,IF('Настройки'!$B$10="Блокировать","Отрицательный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"),"")&amp;IF(AQ827&lt;3,"Недостаточно истории. ",IF(AQ827&lt;6,"Предварительная классификация. ",""))&amp;IF(AX827=0,"Нет спроса за горизонт. ","")&amp;IF(AZ827&gt;'Настройки'!$B$11,"Экстремальная вариативность. ",""))</x:f>
      </x:c>
      <x:c r="BH827" s="49" t="str">
        <x:f>IF(A827="","",IFERROR(VLOOKUP(BB827,'Настройки'!$D$3:$E$11,2,FALSE),"Сначала проверьте исходные данные и историю спроса.")&amp;" Уточните срок поставки, MOQ и критичность.")</x:f>
      </x:c>
      <x:c r="BI827" s="50" t="str">
        <x:f>IF(1&gt;'Настройки'!$B$3,"",IF(ISBLANK(F827),IF('Настройки'!$B$9="Нулевой спрос",0,""),IF(F827&lt;0,IF('Настройки'!$B$10="Исключить","",IF('Настройки'!$B$10="Абсолютные значения",ABS(F827),F827)),F827)))</x:f>
      </x:c>
      <x:c r="BJ827" s="50" t="str">
        <x:f>IF(2&gt;'Настройки'!$B$3,"",IF(ISBLANK(G827),IF('Настройки'!$B$9="Нулевой спрос",0,""),IF(G827&lt;0,IF('Настройки'!$B$10="Исключить","",IF('Настройки'!$B$10="Абсолютные значения",ABS(G827),G827)),G827)))</x:f>
      </x:c>
      <x:c r="BK827" s="50" t="str">
        <x:f>IF(3&gt;'Настройки'!$B$3,"",IF(ISBLANK(H827),IF('Настройки'!$B$9="Нулевой спрос",0,""),IF(H827&lt;0,IF('Настройки'!$B$10="Исключить","",IF('Настройки'!$B$10="Абсолютные значения",ABS(H827),H827)),H827)))</x:f>
      </x:c>
      <x:c r="BL827" s="50" t="str">
        <x:f>IF(4&gt;'Настройки'!$B$3,"",IF(ISBLANK(I827),IF('Настройки'!$B$9="Нулевой спрос",0,""),IF(I827&lt;0,IF('Настройки'!$B$10="Исключить","",IF('Настройки'!$B$10="Абсолютные значения",ABS(I827),I827)),I827)))</x:f>
      </x:c>
      <x:c r="BM827" s="50" t="str">
        <x:f>IF(5&gt;'Настройки'!$B$3,"",IF(ISBLANK(J827),IF('Настройки'!$B$9="Нулевой спрос",0,""),IF(J827&lt;0,IF('Настройки'!$B$10="Исключить","",IF('Настройки'!$B$10="Абсолютные значения",ABS(J827),J827)),J827)))</x:f>
      </x:c>
      <x:c r="BN827" s="50" t="str">
        <x:f>IF(6&gt;'Настройки'!$B$3,"",IF(ISBLANK(K827),IF('Настройки'!$B$9="Нулевой спрос",0,""),IF(K827&lt;0,IF('Настройки'!$B$10="Исключить","",IF('Настройки'!$B$10="Абсолютные значения",ABS(K827),K827)),K827)))</x:f>
      </x:c>
      <x:c r="BO827" s="50" t="str">
        <x:f>IF(7&gt;'Настройки'!$B$3,"",IF(ISBLANK(L827),IF('Настройки'!$B$9="Нулевой спрос",0,""),IF(L827&lt;0,IF('Настройки'!$B$10="Исключить","",IF('Настройки'!$B$10="Абсолютные значения",ABS(L827),L827)),L827)))</x:f>
      </x:c>
      <x:c r="BP827" s="50" t="str">
        <x:f>IF(8&gt;'Настройки'!$B$3,"",IF(ISBLANK(M827),IF('Настройки'!$B$9="Нулевой спрос",0,""),IF(M827&lt;0,IF('Настройки'!$B$10="Исключить","",IF('Настройки'!$B$10="Абсолютные значения",ABS(M827),M827)),M827)))</x:f>
      </x:c>
      <x:c r="BQ827" s="50" t="str">
        <x:f>IF(9&gt;'Настройки'!$B$3,"",IF(ISBLANK(N827),IF('Настройки'!$B$9="Нулевой спрос",0,""),IF(N827&lt;0,IF('Настройки'!$B$10="Исключить","",IF('Настройки'!$B$10="Абсолютные значения",ABS(N827),N827)),N827)))</x:f>
      </x:c>
      <x:c r="BR827" s="50" t="str">
        <x:f>IF(10&gt;'Настройки'!$B$3,"",IF(ISBLANK(O827),IF('Настройки'!$B$9="Нулевой спрос",0,""),IF(O827&lt;0,IF('Настройки'!$B$10="Исключить","",IF('Настройки'!$B$10="Абсолютные значения",ABS(O827),O827)),O827)))</x:f>
      </x:c>
      <x:c r="BS827" s="50" t="str">
        <x:f>IF(11&gt;'Настройки'!$B$3,"",IF(ISBLANK(P827),IF('Настройки'!$B$9="Нулевой спрос",0,""),IF(P827&lt;0,IF('Настройки'!$B$10="Исключить","",IF('Настройки'!$B$10="Абсолютные значения",ABS(P827),P827)),P827)))</x:f>
      </x:c>
      <x:c r="BT827" s="50" t="str">
        <x:f>IF(12&gt;'Настройки'!$B$3,"",IF(ISBLANK(Q827),IF('Настройки'!$B$9="Нулевой спрос",0,""),IF(Q827&lt;0,IF('Настройки'!$B$10="Исключить","",IF('Настройки'!$B$10="Абсолютные значения",ABS(Q827),Q827)),Q827)))</x:f>
      </x:c>
      <x:c r="BU827" s="50" t="str">
        <x:f>IF(13&gt;'Настройки'!$B$3,"",IF(ISBLANK(R827),IF('Настройки'!$B$9="Нулевой спрос",0,""),IF(R827&lt;0,IF('Настройки'!$B$10="Исключить","",IF('Настройки'!$B$10="Абсолютные значения",ABS(R827),R827)),R827)))</x:f>
      </x:c>
      <x:c r="BV827" s="50" t="str">
        <x:f>IF(14&gt;'Настройки'!$B$3,"",IF(ISBLANK(S827),IF('Настройки'!$B$9="Нулевой спрос",0,""),IF(S827&lt;0,IF('Настройки'!$B$10="Исключить","",IF('Настройки'!$B$10="Абсолютные значения",ABS(S827),S827)),S827)))</x:f>
      </x:c>
      <x:c r="BW827" s="50" t="str">
        <x:f>IF(15&gt;'Настройки'!$B$3,"",IF(ISBLANK(T827),IF('Настройки'!$B$9="Нулевой спрос",0,""),IF(T827&lt;0,IF('Настройки'!$B$10="Исключить","",IF('Настройки'!$B$10="Абсолютные значения",ABS(T827),T827)),T827)))</x:f>
      </x:c>
      <x:c r="BX827" s="50" t="str">
        <x:f>IF(16&gt;'Настройки'!$B$3,"",IF(ISBLANK(U827),IF('Настройки'!$B$9="Нулевой спрос",0,""),IF(U827&lt;0,IF('Настройки'!$B$10="Исключить","",IF('Настройки'!$B$10="Абсолютные значения",ABS(U827),U827)),U827)))</x:f>
      </x:c>
      <x:c r="BY827" s="50" t="str">
        <x:f>IF(17&gt;'Настройки'!$B$3,"",IF(ISBLANK(V827),IF('Настройки'!$B$9="Нулевой спрос",0,""),IF(V827&lt;0,IF('Настройки'!$B$10="Исключить","",IF('Настройки'!$B$10="Абсолютные значения",ABS(V827),V827)),V827)))</x:f>
      </x:c>
      <x:c r="BZ827" s="50" t="str">
        <x:f>IF(18&gt;'Настройки'!$B$3,"",IF(ISBLANK(W827),IF('Настройки'!$B$9="Нулевой спрос",0,""),IF(W827&lt;0,IF('Настройки'!$B$10="Исключить","",IF('Настройки'!$B$10="Абсолютные значения",ABS(W827),W827)),W827)))</x:f>
      </x:c>
      <x:c r="CA827" s="50" t="str">
        <x:f>IF(19&gt;'Настройки'!$B$3,"",IF(ISBLANK(X827),IF('Настройки'!$B$9="Нулевой спрос",0,""),IF(X827&lt;0,IF('Настройки'!$B$10="Исключить","",IF('Настройки'!$B$10="Абсолютные значения",ABS(X827),X827)),X827)))</x:f>
      </x:c>
      <x:c r="CB827" s="50" t="str">
        <x:f>IF(20&gt;'Настройки'!$B$3,"",IF(ISBLANK(Y827),IF('Настройки'!$B$9="Нулевой спрос",0,""),IF(Y827&lt;0,IF('Настройки'!$B$10="Исключить","",IF('Настройки'!$B$10="Абсолютные значения",ABS(Y827),Y827)),Y827)))</x:f>
      </x:c>
      <x:c r="CC827" s="50" t="str">
        <x:f>IF(21&gt;'Настройки'!$B$3,"",IF(ISBLANK(Z827),IF('Настройки'!$B$9="Нулевой спрос",0,""),IF(Z827&lt;0,IF('Настройки'!$B$10="Исключить","",IF('Настройки'!$B$10="Абсолютные значения",ABS(Z827),Z827)),Z827)))</x:f>
      </x:c>
      <x:c r="CD827" s="50" t="str">
        <x:f>IF(22&gt;'Настройки'!$B$3,"",IF(ISBLANK(AA827),IF('Настройки'!$B$9="Нулевой спрос",0,""),IF(AA827&lt;0,IF('Настройки'!$B$10="Исключить","",IF('Настройки'!$B$10="Абсолютные значения",ABS(AA827),AA827)),AA827)))</x:f>
      </x:c>
      <x:c r="CE827" s="50" t="str">
        <x:f>IF(23&gt;'Настройки'!$B$3,"",IF(ISBLANK(AB827),IF('Настройки'!$B$9="Нулевой спрос",0,""),IF(AB827&lt;0,IF('Настройки'!$B$10="Исключить","",IF('Настройки'!$B$10="Абсолютные значения",ABS(AB827),AB827)),AB827)))</x:f>
      </x:c>
      <x:c r="CF827" s="50" t="str">
        <x:f>IF(24&gt;'Настройки'!$B$3,"",IF(ISBLANK(AC827),IF('Настройки'!$B$9="Нулевой спрос",0,""),IF(AC827&lt;0,IF('Настройки'!$B$10="Исключить","",IF('Настройки'!$B$10="Абсолютные значения",ABS(AC827),AC827)),AC827)))</x:f>
      </x:c>
      <x:c r="CG827" s="50" t="str">
        <x:f>IF(25&gt;'Настройки'!$B$3,"",IF(ISBLANK(AD827),IF('Настройки'!$B$9="Нулевой спрос",0,""),IF(AD827&lt;0,IF('Настройки'!$B$10="Исключить","",IF('Настройки'!$B$10="Абсолютные значения",ABS(AD827),AD827)),AD827)))</x:f>
      </x:c>
      <x:c r="CH827" s="50" t="str">
        <x:f>IF(26&gt;'Настройки'!$B$3,"",IF(ISBLANK(AE827),IF('Настройки'!$B$9="Нулевой спрос",0,""),IF(AE827&lt;0,IF('Настройки'!$B$10="Исключить","",IF('Настройки'!$B$10="Абсолютные значения",ABS(AE827),AE827)),AE827)))</x:f>
      </x:c>
      <x:c r="CI827" s="50" t="str">
        <x:f>IF(27&gt;'Настройки'!$B$3,"",IF(ISBLANK(AF827),IF('Настройки'!$B$9="Нулевой спрос",0,""),IF(AF827&lt;0,IF('Настройки'!$B$10="Исключить","",IF('Настройки'!$B$10="Абсолютные значения",ABS(AF827),AF827)),AF827)))</x:f>
      </x:c>
      <x:c r="CJ827" s="50" t="str">
        <x:f>IF(28&gt;'Настройки'!$B$3,"",IF(ISBLANK(AG827),IF('Настройки'!$B$9="Нулевой спрос",0,""),IF(AG827&lt;0,IF('Настройки'!$B$10="Исключить","",IF('Настройки'!$B$10="Абсолютные значения",ABS(AG827),AG827)),AG827)))</x:f>
      </x:c>
      <x:c r="CK827" s="50" t="str">
        <x:f>IF(29&gt;'Настройки'!$B$3,"",IF(ISBLANK(AH827),IF('Настройки'!$B$9="Нулевой спрос",0,""),IF(AH827&lt;0,IF('Настройки'!$B$10="Исключить","",IF('Настройки'!$B$10="Абсолютные значения",ABS(AH827),AH827)),AH827)))</x:f>
      </x:c>
      <x:c r="CL827" s="50" t="str">
        <x:f>IF(30&gt;'Настройки'!$B$3,"",IF(ISBLANK(AI827),IF('Настройки'!$B$9="Нулевой спрос",0,""),IF(AI827&lt;0,IF('Настройки'!$B$10="Исключить","",IF('Настройки'!$B$10="Абсолютные значения",ABS(AI827),AI827)),AI827)))</x:f>
      </x:c>
      <x:c r="CM827" s="50" t="str">
        <x:f>IF(31&gt;'Настройки'!$B$3,"",IF(ISBLANK(AJ827),IF('Настройки'!$B$9="Нулевой спрос",0,""),IF(AJ827&lt;0,IF('Настройки'!$B$10="Исключить","",IF('Настройки'!$B$10="Абсолютные значения",ABS(AJ827),AJ827)),AJ827)))</x:f>
      </x:c>
      <x:c r="CN827" s="50" t="str">
        <x:f>IF(32&gt;'Настройки'!$B$3,"",IF(ISBLANK(AK827),IF('Настройки'!$B$9="Нулевой спрос",0,""),IF(AK827&lt;0,IF('Настройки'!$B$10="Исключить","",IF('Настройки'!$B$10="Абсолютные значения",ABS(AK827),AK827)),AK827)))</x:f>
      </x:c>
      <x:c r="CO827" s="50" t="str">
        <x:f>IF(33&gt;'Настройки'!$B$3,"",IF(ISBLANK(AL827),IF('Настройки'!$B$9="Нулевой спрос",0,""),IF(AL827&lt;0,IF('Настройки'!$B$10="Исключить","",IF('Настройки'!$B$10="Абсолютные значения",ABS(AL827),AL827)),AL827)))</x:f>
      </x:c>
      <x:c r="CP827" s="50" t="str">
        <x:f>IF(34&gt;'Настройки'!$B$3,"",IF(ISBLANK(AM827),IF('Настройки'!$B$9="Нулевой спрос",0,""),IF(AM827&lt;0,IF('Настройки'!$B$10="Исключить","",IF('Настройки'!$B$10="Абсолютные значения",ABS(AM827),AM827)),AM827)))</x:f>
      </x:c>
      <x:c r="CQ827" s="50" t="str">
        <x:f>IF(35&gt;'Настройки'!$B$3,"",IF(ISBLANK(AN827),IF('Настройки'!$B$9="Нулевой спрос",0,""),IF(AN827&lt;0,IF('Настройки'!$B$10="Исключить","",IF('Настройки'!$B$10="Абсолютные значения",ABS(AN827),AN827)),AN827)))</x:f>
      </x:c>
      <x:c r="CR827" s="50" t="str">
        <x:f>IF(36&gt;'Настройки'!$B$3,"",IF(ISBLANK(AO827),IF('Настройки'!$B$9="Нулевой спрос",0,""),IF(AO827&lt;0,IF('Настройки'!$B$10="Исключить","",IF('Настройки'!$B$10="Абсолютные значения",ABS(AO827),AO827)),AO827)))</x:f>
      </x:c>
      <x:c r="CS827" s="50" t="str">
        <x:f>IF(OR(1&gt;'Настройки'!$B$3,ISBLANK(BI827),BI827=0),"",BI827)</x:f>
      </x:c>
      <x:c r="CT827" s="50" t="str">
        <x:f>IF(OR(2&gt;'Настройки'!$B$3,ISBLANK(BJ827),BJ827=0),"",BJ827)</x:f>
      </x:c>
      <x:c r="CU827" s="50" t="str">
        <x:f>IF(OR(3&gt;'Настройки'!$B$3,ISBLANK(BK827),BK827=0),"",BK827)</x:f>
      </x:c>
      <x:c r="CV827" s="50" t="str">
        <x:f>IF(OR(4&gt;'Настройки'!$B$3,ISBLANK(BL827),BL827=0),"",BL827)</x:f>
      </x:c>
      <x:c r="CW827" s="50" t="str">
        <x:f>IF(OR(5&gt;'Настройки'!$B$3,ISBLANK(BM827),BM827=0),"",BM827)</x:f>
      </x:c>
      <x:c r="CX827" s="50" t="str">
        <x:f>IF(OR(6&gt;'Настройки'!$B$3,ISBLANK(BN827),BN827=0),"",BN827)</x:f>
      </x:c>
      <x:c r="CY827" s="50" t="str">
        <x:f>IF(OR(7&gt;'Настройки'!$B$3,ISBLANK(BO827),BO827=0),"",BO827)</x:f>
      </x:c>
      <x:c r="CZ827" s="50" t="str">
        <x:f>IF(OR(8&gt;'Настройки'!$B$3,ISBLANK(BP827),BP827=0),"",BP827)</x:f>
      </x:c>
      <x:c r="DA827" s="50" t="str">
        <x:f>IF(OR(9&gt;'Настройки'!$B$3,ISBLANK(BQ827),BQ827=0),"",BQ827)</x:f>
      </x:c>
      <x:c r="DB827" s="50" t="str">
        <x:f>IF(OR(10&gt;'Настройки'!$B$3,ISBLANK(BR827),BR827=0),"",BR827)</x:f>
      </x:c>
      <x:c r="DC827" s="50" t="str">
        <x:f>IF(OR(11&gt;'Настройки'!$B$3,ISBLANK(BS827),BS827=0),"",BS827)</x:f>
      </x:c>
      <x:c r="DD827" s="50" t="str">
        <x:f>IF(OR(12&gt;'Настройки'!$B$3,ISBLANK(BT827),BT827=0),"",BT827)</x:f>
      </x:c>
      <x:c r="DE827" s="50" t="str">
        <x:f>IF(OR(13&gt;'Настройки'!$B$3,ISBLANK(BU827),BU827=0),"",BU827)</x:f>
      </x:c>
      <x:c r="DF827" s="50" t="str">
        <x:f>IF(OR(14&gt;'Настройки'!$B$3,ISBLANK(BV827),BV827=0),"",BV827)</x:f>
      </x:c>
      <x:c r="DG827" s="50" t="str">
        <x:f>IF(OR(15&gt;'Настройки'!$B$3,ISBLANK(BW827),BW827=0),"",BW827)</x:f>
      </x:c>
      <x:c r="DH827" s="50" t="str">
        <x:f>IF(OR(16&gt;'Настройки'!$B$3,ISBLANK(BX827),BX827=0),"",BX827)</x:f>
      </x:c>
      <x:c r="DI827" s="50" t="str">
        <x:f>IF(OR(17&gt;'Настройки'!$B$3,ISBLANK(BY827),BY827=0),"",BY827)</x:f>
      </x:c>
      <x:c r="DJ827" s="50" t="str">
        <x:f>IF(OR(18&gt;'Настройки'!$B$3,ISBLANK(BZ827),BZ827=0),"",BZ827)</x:f>
      </x:c>
      <x:c r="DK827" s="50" t="str">
        <x:f>IF(OR(19&gt;'Настройки'!$B$3,ISBLANK(CA827),CA827=0),"",CA827)</x:f>
      </x:c>
      <x:c r="DL827" s="50" t="str">
        <x:f>IF(OR(20&gt;'Настройки'!$B$3,ISBLANK(CB827),CB827=0),"",CB827)</x:f>
      </x:c>
      <x:c r="DM827" s="50" t="str">
        <x:f>IF(OR(21&gt;'Настройки'!$B$3,ISBLANK(CC827),CC827=0),"",CC827)</x:f>
      </x:c>
      <x:c r="DN827" s="50" t="str">
        <x:f>IF(OR(22&gt;'Настройки'!$B$3,ISBLANK(CD827),CD827=0),"",CD827)</x:f>
      </x:c>
      <x:c r="DO827" s="50" t="str">
        <x:f>IF(OR(23&gt;'Настройки'!$B$3,ISBLANK(CE827),CE827=0),"",CE827)</x:f>
      </x:c>
      <x:c r="DP827" s="50" t="str">
        <x:f>IF(OR(24&gt;'Настройки'!$B$3,ISBLANK(CF827),CF827=0),"",CF827)</x:f>
      </x:c>
      <x:c r="DQ827" s="50" t="str">
        <x:f>IF(OR(25&gt;'Настройки'!$B$3,ISBLANK(CG827),CG827=0),"",CG827)</x:f>
      </x:c>
      <x:c r="DR827" s="50" t="str">
        <x:f>IF(OR(26&gt;'Настройки'!$B$3,ISBLANK(CH827),CH827=0),"",CH827)</x:f>
      </x:c>
      <x:c r="DS827" s="50" t="str">
        <x:f>IF(OR(27&gt;'Настройки'!$B$3,ISBLANK(CI827),CI827=0),"",CI827)</x:f>
      </x:c>
      <x:c r="DT827" s="50" t="str">
        <x:f>IF(OR(28&gt;'Настройки'!$B$3,ISBLANK(CJ827),CJ827=0),"",CJ827)</x:f>
      </x:c>
      <x:c r="DU827" s="50" t="str">
        <x:f>IF(OR(29&gt;'Настройки'!$B$3,ISBLANK(CK827),CK827=0),"",CK827)</x:f>
      </x:c>
      <x:c r="DV827" s="50" t="str">
        <x:f>IF(OR(30&gt;'Настройки'!$B$3,ISBLANK(CL827),CL827=0),"",CL827)</x:f>
      </x:c>
      <x:c r="DW827" s="50" t="str">
        <x:f>IF(OR(31&gt;'Настройки'!$B$3,ISBLANK(CM827),CM827=0),"",CM827)</x:f>
      </x:c>
      <x:c r="DX827" s="50" t="str">
        <x:f>IF(OR(32&gt;'Настройки'!$B$3,ISBLANK(CN827),CN827=0),"",CN827)</x:f>
      </x:c>
      <x:c r="DY827" s="50" t="str">
        <x:f>IF(OR(33&gt;'Настройки'!$B$3,ISBLANK(CO827),CO827=0),"",CO827)</x:f>
      </x:c>
      <x:c r="DZ827" s="50" t="str">
        <x:f>IF(OR(34&gt;'Настройки'!$B$3,ISBLANK(CP827),CP827=0),"",CP827)</x:f>
      </x:c>
      <x:c r="EA827" s="50" t="str">
        <x:f>IF(OR(35&gt;'Настройки'!$B$3,ISBLANK(CQ827),CQ827=0),"",CQ827)</x:f>
      </x:c>
      <x:c r="EB827" s="50" t="str">
        <x:f>IF(OR(36&gt;'Настройки'!$B$3,ISBLANK(CR827),CR827=0),"",CR827)</x:f>
      </x:c>
      <x:c r="EC827" s="50" t="str">
        <x:f>IF(A827="","",IF(OR(BB827="AZ",BB827="BZ"),10000+ROW(),IF(AZ827&gt;'Настройки'!$B$11,20000+ROW(),IF(BF827&lt;&gt;"Обычный",30000+ROW(),IF(AX827&lt;=0,40000+ROW(),"")))))</x:f>
      </x:c>
      <x:c r="ED827" s="50" t="str">
        <x:f>IF(EC827="","",COUNTIFS($EC$2:$EC$1001,"&gt;0",$EC$2:$EC$1001,"&lt;"&amp;EC827)+1)</x:f>
      </x:c>
    </x:row>
    <x:row r="828">
      <x:c r="A828" s="115"/>
      <x:c r="B828" s="115"/>
      <x:c r="C828" s="115"/>
      <x:c r="D828" s="118"/>
      <x:c r="E828" s="118"/>
      <x:c r="F828" s="118"/>
      <x:c r="G828" s="118"/>
      <x:c r="H828" s="118"/>
      <x:c r="I828" s="118"/>
      <x:c r="J828" s="118"/>
      <x:c r="K828" s="118"/>
      <x:c r="L828" s="118"/>
      <x:c r="M828" s="118"/>
      <x:c r="N828" s="118"/>
      <x:c r="O828" s="118"/>
      <x:c r="P828" s="118"/>
      <x:c r="Q828" s="118"/>
      <x:c r="R828" s="118"/>
      <x:c r="S828" s="118"/>
      <x:c r="T828" s="118"/>
      <x:c r="U828" s="118"/>
      <x:c r="V828" s="118"/>
      <x:c r="W828" s="118"/>
      <x:c r="X828" s="118"/>
      <x:c r="Y828" s="118"/>
      <x:c r="Z828" s="118"/>
      <x:c r="AA828" s="118"/>
      <x:c r="AB828" s="118"/>
      <x:c r="AC828" s="118"/>
      <x:c r="AD828" s="118"/>
      <x:c r="AE828" s="118"/>
      <x:c r="AF828" s="118"/>
      <x:c r="AG828" s="118"/>
      <x:c r="AH828" s="118"/>
      <x:c r="AI828" s="118"/>
      <x:c r="AJ828" s="118"/>
      <x:c r="AK828" s="118"/>
      <x:c r="AL828" s="118"/>
      <x:c r="AM828" s="118"/>
      <x:c r="AN828" s="118"/>
      <x:c r="AO828" s="118"/>
      <x:c r="AP828" s="115"/>
      <x:c r="AQ828" s="49" t="str">
        <x:f>IF(A828="","",COUNT(BI828:INDEX(BI828:CR828,1,'Настройки'!$B$3)))</x:f>
      </x:c>
      <x:c r="AR828" s="49" t="str">
        <x:f>IF(A828="","",SUM(BI828:INDEX(BI828:CR828,1,'Настройки'!$B$3)))</x:f>
      </x:c>
      <x:c r="AS828" s="58" t="str">
        <x:f>IF(A828="","",IF('Настройки'!$B$4="Стоимость потребления",AR828*D828,IF('Настройки'!$B$4="Количество",AR828,E828)))</x:f>
      </x:c>
      <x:c r="AT828" s="61" t="str">
        <x:f>IF(OR(A828="",AS828&lt;0,SUM($AS$2:$AS$1001)&lt;=0),"",AS828/SUM($AS$2:$AS$1001))</x:f>
      </x:c>
      <x:c r="AU828" s="61" t="str">
        <x:f>IF(OR(A828="",AS828&lt;0,SUM($AS$2:$AS$1001)&lt;=0),"",SUMIFS($AS$2:$AS$1001,$AS$2:$AS$1001,"&gt;"&amp;AS828)/SUM($AS$2:$AS$1001))</x:f>
      </x:c>
      <x:c r="AV828" s="61" t="str">
        <x:f>IF(OR(A828="",AS828&lt;0,SUM($AS$2:$AS$1001)&lt;=0),"",SUMIFS($AS$2:$AS$1001,$AS$2:$AS$1001,"&gt;="&amp;AS828)/SUM($AS$2:$AS$1001))</x:f>
      </x:c>
      <x:c r="AW828" s="49" t="str">
        <x:f>IF(A828="","",IF(SUM($AS$2:$AS$1001)&lt;=0,"Не определён",IF(AS828&lt;0,"Исключение",IF(AU828&lt;'Настройки'!$B$5,"A",IF(AU828&lt;'Настройки'!$B$6,"B","C")))))</x:f>
      </x:c>
      <x:c r="AX828" s="58" t="str">
        <x:f>IF(A828="","",IF(AQ828=0,"",AVERAGE(BI828:INDEX(BI828:CR828,1,'Настройки'!$B$3))))</x:f>
      </x:c>
      <x:c r="AY828" s="58" t="str">
        <x:f>IF(OR(A828="",AQ828=0),"",STDEVP(BI828:INDEX(BI828:CR828,1,'Настройки'!$B$3)))</x:f>
      </x:c>
      <x:c r="AZ828" s="61" t="str">
        <x:f>IF(OR(A828="",AQ828&lt;'Настройки'!$B$12,AX828&lt;=0,AND('Настройки'!$B$10="Блокировать",COUNTIF(F828:INDEX(F828:AO828,1,'Настройки'!$B$3),"&lt;0")&gt;0)),"",AY828/ABS(AX828))</x:f>
      </x:c>
      <x:c r="BA828" s="49" t="str">
        <x:f>IF(A828="","",IF(AND('Настройки'!$B$10="Блокировать",COUNTIF(F828:INDEX(F828:AO828,1,'Настройки'!$B$3),"&lt;0")&gt;0),"Не определён",IF(AQ828&lt;'Настройки'!$B$12,"Не определён",IF(AX828=0,"Нет спроса",IF(AX828&lt;0,"Не определён",IF(AZ828&lt;='Настройки'!$B$7,"X",IF(AZ828&lt;='Настройки'!$B$8,"Y","Z")))))))</x:f>
      </x:c>
      <x:c r="BB828" s="49" t="str">
        <x:f>IF(OR(A828="",LEN(AW828)&lt;&gt;1,LEN(BA828)&lt;&gt;1),"",AW828&amp;BA828)</x:f>
      </x:c>
      <x:c r="BC828" s="61" t="str">
        <x:f>IF(OR(A828="",AQ828=0),"",(COUNT(BI828:INDEX(BI828:CR828,1,'Настройки'!$B$3))-COUNT(CS828:INDEX(CS828:EB828,1,'Настройки'!$B$3)))/AQ828)</x:f>
      </x:c>
      <x:c r="BD828" s="64" t="str">
        <x:f>IF(OR(A828="",COUNT(CS828:INDEX(CS828:EB828,1,'Настройки'!$B$3))=0),"",AQ828/COUNT(CS828:INDEX(CS828:EB828,1,'Настройки'!$B$3)))</x:f>
      </x:c>
      <x:c r="BE828" s="64" t="str">
        <x:f>IF(OR(A828="",COUNT(CS828:INDEX(CS828:EB828,1,'Настройки'!$B$3))=0),"",IF(AVERAGE(CS828:INDEX(CS828:EB828,1,'Настройки'!$B$3))=0,"",(STDEVP(CS828:INDEX(CS828:EB828,1,'Настройки'!$B$3))/ABS(AVERAGE(CS828:INDEX(CS828:EB828,1,'Настройки'!$B$3))))^2))</x:f>
      </x:c>
      <x:c r="BF828" s="49" t="str">
        <x:f>IF(A828="","",IF(AQ828&lt;3,"Недостаточно",IF(AQ828&lt;6,"Предварительный","Обычный")))</x:f>
      </x:c>
      <x:c r="BG828" s="49" t="str">
        <x:f>IF(A828="","",IF(COUNTIF(F828:INDEX(F828:AO828,1,'Настройки'!$B$3),"&lt;0")&gt;0,IF('Настройки'!$B$10="Блокировать","Отрицательный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"),"")&amp;IF(AQ828&lt;3,"Недостаточно истории. ",IF(AQ828&lt;6,"Предварительная классификация. ",""))&amp;IF(AX828=0,"Нет спроса за горизонт. ","")&amp;IF(AZ828&gt;'Настройки'!$B$11,"Экстремальная вариативность. ",""))</x:f>
      </x:c>
      <x:c r="BH828" s="49" t="str">
        <x:f>IF(A828="","",IFERROR(VLOOKUP(BB828,'Настройки'!$D$3:$E$11,2,FALSE),"Сначала проверьте исходные данные и историю спроса.")&amp;" Уточните срок поставки, MOQ и критичность.")</x:f>
      </x:c>
      <x:c r="BI828" s="50" t="str">
        <x:f>IF(1&gt;'Настройки'!$B$3,"",IF(ISBLANK(F828),IF('Настройки'!$B$9="Нулевой спрос",0,""),IF(F828&lt;0,IF('Настройки'!$B$10="Исключить","",IF('Настройки'!$B$10="Абсолютные значения",ABS(F828),F828)),F828)))</x:f>
      </x:c>
      <x:c r="BJ828" s="50" t="str">
        <x:f>IF(2&gt;'Настройки'!$B$3,"",IF(ISBLANK(G828),IF('Настройки'!$B$9="Нулевой спрос",0,""),IF(G828&lt;0,IF('Настройки'!$B$10="Исключить","",IF('Настройки'!$B$10="Абсолютные значения",ABS(G828),G828)),G828)))</x:f>
      </x:c>
      <x:c r="BK828" s="50" t="str">
        <x:f>IF(3&gt;'Настройки'!$B$3,"",IF(ISBLANK(H828),IF('Настройки'!$B$9="Нулевой спрос",0,""),IF(H828&lt;0,IF('Настройки'!$B$10="Исключить","",IF('Настройки'!$B$10="Абсолютные значения",ABS(H828),H828)),H828)))</x:f>
      </x:c>
      <x:c r="BL828" s="50" t="str">
        <x:f>IF(4&gt;'Настройки'!$B$3,"",IF(ISBLANK(I828),IF('Настройки'!$B$9="Нулевой спрос",0,""),IF(I828&lt;0,IF('Настройки'!$B$10="Исключить","",IF('Настройки'!$B$10="Абсолютные значения",ABS(I828),I828)),I828)))</x:f>
      </x:c>
      <x:c r="BM828" s="50" t="str">
        <x:f>IF(5&gt;'Настройки'!$B$3,"",IF(ISBLANK(J828),IF('Настройки'!$B$9="Нулевой спрос",0,""),IF(J828&lt;0,IF('Настройки'!$B$10="Исключить","",IF('Настройки'!$B$10="Абсолютные значения",ABS(J828),J828)),J828)))</x:f>
      </x:c>
      <x:c r="BN828" s="50" t="str">
        <x:f>IF(6&gt;'Настройки'!$B$3,"",IF(ISBLANK(K828),IF('Настройки'!$B$9="Нулевой спрос",0,""),IF(K828&lt;0,IF('Настройки'!$B$10="Исключить","",IF('Настройки'!$B$10="Абсолютные значения",ABS(K828),K828)),K828)))</x:f>
      </x:c>
      <x:c r="BO828" s="50" t="str">
        <x:f>IF(7&gt;'Настройки'!$B$3,"",IF(ISBLANK(L828),IF('Настройки'!$B$9="Нулевой спрос",0,""),IF(L828&lt;0,IF('Настройки'!$B$10="Исключить","",IF('Настройки'!$B$10="Абсолютные значения",ABS(L828),L828)),L828)))</x:f>
      </x:c>
      <x:c r="BP828" s="50" t="str">
        <x:f>IF(8&gt;'Настройки'!$B$3,"",IF(ISBLANK(M828),IF('Настройки'!$B$9="Нулевой спрос",0,""),IF(M828&lt;0,IF('Настройки'!$B$10="Исключить","",IF('Настройки'!$B$10="Абсолютные значения",ABS(M828),M828)),M828)))</x:f>
      </x:c>
      <x:c r="BQ828" s="50" t="str">
        <x:f>IF(9&gt;'Настройки'!$B$3,"",IF(ISBLANK(N828),IF('Настройки'!$B$9="Нулевой спрос",0,""),IF(N828&lt;0,IF('Настройки'!$B$10="Исключить","",IF('Настройки'!$B$10="Абсолютные значения",ABS(N828),N828)),N828)))</x:f>
      </x:c>
      <x:c r="BR828" s="50" t="str">
        <x:f>IF(10&gt;'Настройки'!$B$3,"",IF(ISBLANK(O828),IF('Настройки'!$B$9="Нулевой спрос",0,""),IF(O828&lt;0,IF('Настройки'!$B$10="Исключить","",IF('Настройки'!$B$10="Абсолютные значения",ABS(O828),O828)),O828)))</x:f>
      </x:c>
      <x:c r="BS828" s="50" t="str">
        <x:f>IF(11&gt;'Настройки'!$B$3,"",IF(ISBLANK(P828),IF('Настройки'!$B$9="Нулевой спрос",0,""),IF(P828&lt;0,IF('Настройки'!$B$10="Исключить","",IF('Настройки'!$B$10="Абсолютные значения",ABS(P828),P828)),P828)))</x:f>
      </x:c>
      <x:c r="BT828" s="50" t="str">
        <x:f>IF(12&gt;'Настройки'!$B$3,"",IF(ISBLANK(Q828),IF('Настройки'!$B$9="Нулевой спрос",0,""),IF(Q828&lt;0,IF('Настройки'!$B$10="Исключить","",IF('Настройки'!$B$10="Абсолютные значения",ABS(Q828),Q828)),Q828)))</x:f>
      </x:c>
      <x:c r="BU828" s="50" t="str">
        <x:f>IF(13&gt;'Настройки'!$B$3,"",IF(ISBLANK(R828),IF('Настройки'!$B$9="Нулевой спрос",0,""),IF(R828&lt;0,IF('Настройки'!$B$10="Исключить","",IF('Настройки'!$B$10="Абсолютные значения",ABS(R828),R828)),R828)))</x:f>
      </x:c>
      <x:c r="BV828" s="50" t="str">
        <x:f>IF(14&gt;'Настройки'!$B$3,"",IF(ISBLANK(S828),IF('Настройки'!$B$9="Нулевой спрос",0,""),IF(S828&lt;0,IF('Настройки'!$B$10="Исключить","",IF('Настройки'!$B$10="Абсолютные значения",ABS(S828),S828)),S828)))</x:f>
      </x:c>
      <x:c r="BW828" s="50" t="str">
        <x:f>IF(15&gt;'Настройки'!$B$3,"",IF(ISBLANK(T828),IF('Настройки'!$B$9="Нулевой спрос",0,""),IF(T828&lt;0,IF('Настройки'!$B$10="Исключить","",IF('Настройки'!$B$10="Абсолютные значения",ABS(T828),T828)),T828)))</x:f>
      </x:c>
      <x:c r="BX828" s="50" t="str">
        <x:f>IF(16&gt;'Настройки'!$B$3,"",IF(ISBLANK(U828),IF('Настройки'!$B$9="Нулевой спрос",0,""),IF(U828&lt;0,IF('Настройки'!$B$10="Исключить","",IF('Настройки'!$B$10="Абсолютные значения",ABS(U828),U828)),U828)))</x:f>
      </x:c>
      <x:c r="BY828" s="50" t="str">
        <x:f>IF(17&gt;'Настройки'!$B$3,"",IF(ISBLANK(V828),IF('Настройки'!$B$9="Нулевой спрос",0,""),IF(V828&lt;0,IF('Настройки'!$B$10="Исключить","",IF('Настройки'!$B$10="Абсолютные значения",ABS(V828),V828)),V828)))</x:f>
      </x:c>
      <x:c r="BZ828" s="50" t="str">
        <x:f>IF(18&gt;'Настройки'!$B$3,"",IF(ISBLANK(W828),IF('Настройки'!$B$9="Нулевой спрос",0,""),IF(W828&lt;0,IF('Настройки'!$B$10="Исключить","",IF('Настройки'!$B$10="Абсолютные значения",ABS(W828),W828)),W828)))</x:f>
      </x:c>
      <x:c r="CA828" s="50" t="str">
        <x:f>IF(19&gt;'Настройки'!$B$3,"",IF(ISBLANK(X828),IF('Настройки'!$B$9="Нулевой спрос",0,""),IF(X828&lt;0,IF('Настройки'!$B$10="Исключить","",IF('Настройки'!$B$10="Абсолютные значения",ABS(X828),X828)),X828)))</x:f>
      </x:c>
      <x:c r="CB828" s="50" t="str">
        <x:f>IF(20&gt;'Настройки'!$B$3,"",IF(ISBLANK(Y828),IF('Настройки'!$B$9="Нулевой спрос",0,""),IF(Y828&lt;0,IF('Настройки'!$B$10="Исключить","",IF('Настройки'!$B$10="Абсолютные значения",ABS(Y828),Y828)),Y828)))</x:f>
      </x:c>
      <x:c r="CC828" s="50" t="str">
        <x:f>IF(21&gt;'Настройки'!$B$3,"",IF(ISBLANK(Z828),IF('Настройки'!$B$9="Нулевой спрос",0,""),IF(Z828&lt;0,IF('Настройки'!$B$10="Исключить","",IF('Настройки'!$B$10="Абсолютные значения",ABS(Z828),Z828)),Z828)))</x:f>
      </x:c>
      <x:c r="CD828" s="50" t="str">
        <x:f>IF(22&gt;'Настройки'!$B$3,"",IF(ISBLANK(AA828),IF('Настройки'!$B$9="Нулевой спрос",0,""),IF(AA828&lt;0,IF('Настройки'!$B$10="Исключить","",IF('Настройки'!$B$10="Абсолютные значения",ABS(AA828),AA828)),AA828)))</x:f>
      </x:c>
      <x:c r="CE828" s="50" t="str">
        <x:f>IF(23&gt;'Настройки'!$B$3,"",IF(ISBLANK(AB828),IF('Настройки'!$B$9="Нулевой спрос",0,""),IF(AB828&lt;0,IF('Настройки'!$B$10="Исключить","",IF('Настройки'!$B$10="Абсолютные значения",ABS(AB828),AB828)),AB828)))</x:f>
      </x:c>
      <x:c r="CF828" s="50" t="str">
        <x:f>IF(24&gt;'Настройки'!$B$3,"",IF(ISBLANK(AC828),IF('Настройки'!$B$9="Нулевой спрос",0,""),IF(AC828&lt;0,IF('Настройки'!$B$10="Исключить","",IF('Настройки'!$B$10="Абсолютные значения",ABS(AC828),AC828)),AC828)))</x:f>
      </x:c>
      <x:c r="CG828" s="50" t="str">
        <x:f>IF(25&gt;'Настройки'!$B$3,"",IF(ISBLANK(AD828),IF('Настройки'!$B$9="Нулевой спрос",0,""),IF(AD828&lt;0,IF('Настройки'!$B$10="Исключить","",IF('Настройки'!$B$10="Абсолютные значения",ABS(AD828),AD828)),AD828)))</x:f>
      </x:c>
      <x:c r="CH828" s="50" t="str">
        <x:f>IF(26&gt;'Настройки'!$B$3,"",IF(ISBLANK(AE828),IF('Настройки'!$B$9="Нулевой спрос",0,""),IF(AE828&lt;0,IF('Настройки'!$B$10="Исключить","",IF('Настройки'!$B$10="Абсолютные значения",ABS(AE828),AE828)),AE828)))</x:f>
      </x:c>
      <x:c r="CI828" s="50" t="str">
        <x:f>IF(27&gt;'Настройки'!$B$3,"",IF(ISBLANK(AF828),IF('Настройки'!$B$9="Нулевой спрос",0,""),IF(AF828&lt;0,IF('Настройки'!$B$10="Исключить","",IF('Настройки'!$B$10="Абсолютные значения",ABS(AF828),AF828)),AF828)))</x:f>
      </x:c>
      <x:c r="CJ828" s="50" t="str">
        <x:f>IF(28&gt;'Настройки'!$B$3,"",IF(ISBLANK(AG828),IF('Настройки'!$B$9="Нулевой спрос",0,""),IF(AG828&lt;0,IF('Настройки'!$B$10="Исключить","",IF('Настройки'!$B$10="Абсолютные значения",ABS(AG828),AG828)),AG828)))</x:f>
      </x:c>
      <x:c r="CK828" s="50" t="str">
        <x:f>IF(29&gt;'Настройки'!$B$3,"",IF(ISBLANK(AH828),IF('Настройки'!$B$9="Нулевой спрос",0,""),IF(AH828&lt;0,IF('Настройки'!$B$10="Исключить","",IF('Настройки'!$B$10="Абсолютные значения",ABS(AH828),AH828)),AH828)))</x:f>
      </x:c>
      <x:c r="CL828" s="50" t="str">
        <x:f>IF(30&gt;'Настройки'!$B$3,"",IF(ISBLANK(AI828),IF('Настройки'!$B$9="Нулевой спрос",0,""),IF(AI828&lt;0,IF('Настройки'!$B$10="Исключить","",IF('Настройки'!$B$10="Абсолютные значения",ABS(AI828),AI828)),AI828)))</x:f>
      </x:c>
      <x:c r="CM828" s="50" t="str">
        <x:f>IF(31&gt;'Настройки'!$B$3,"",IF(ISBLANK(AJ828),IF('Настройки'!$B$9="Нулевой спрос",0,""),IF(AJ828&lt;0,IF('Настройки'!$B$10="Исключить","",IF('Настройки'!$B$10="Абсолютные значения",ABS(AJ828),AJ828)),AJ828)))</x:f>
      </x:c>
      <x:c r="CN828" s="50" t="str">
        <x:f>IF(32&gt;'Настройки'!$B$3,"",IF(ISBLANK(AK828),IF('Настройки'!$B$9="Нулевой спрос",0,""),IF(AK828&lt;0,IF('Настройки'!$B$10="Исключить","",IF('Настройки'!$B$10="Абсолютные значения",ABS(AK828),AK828)),AK828)))</x:f>
      </x:c>
      <x:c r="CO828" s="50" t="str">
        <x:f>IF(33&gt;'Настройки'!$B$3,"",IF(ISBLANK(AL828),IF('Настройки'!$B$9="Нулевой спрос",0,""),IF(AL828&lt;0,IF('Настройки'!$B$10="Исключить","",IF('Настройки'!$B$10="Абсолютные значения",ABS(AL828),AL828)),AL828)))</x:f>
      </x:c>
      <x:c r="CP828" s="50" t="str">
        <x:f>IF(34&gt;'Настройки'!$B$3,"",IF(ISBLANK(AM828),IF('Настройки'!$B$9="Нулевой спрос",0,""),IF(AM828&lt;0,IF('Настройки'!$B$10="Исключить","",IF('Настройки'!$B$10="Абсолютные значения",ABS(AM828),AM828)),AM828)))</x:f>
      </x:c>
      <x:c r="CQ828" s="50" t="str">
        <x:f>IF(35&gt;'Настройки'!$B$3,"",IF(ISBLANK(AN828),IF('Настройки'!$B$9="Нулевой спрос",0,""),IF(AN828&lt;0,IF('Настройки'!$B$10="Исключить","",IF('Настройки'!$B$10="Абсолютные значения",ABS(AN828),AN828)),AN828)))</x:f>
      </x:c>
      <x:c r="CR828" s="50" t="str">
        <x:f>IF(36&gt;'Настройки'!$B$3,"",IF(ISBLANK(AO828),IF('Настройки'!$B$9="Нулевой спрос",0,""),IF(AO828&lt;0,IF('Настройки'!$B$10="Исключить","",IF('Настройки'!$B$10="Абсолютные значения",ABS(AO828),AO828)),AO828)))</x:f>
      </x:c>
      <x:c r="CS828" s="50" t="str">
        <x:f>IF(OR(1&gt;'Настройки'!$B$3,ISBLANK(BI828),BI828=0),"",BI828)</x:f>
      </x:c>
      <x:c r="CT828" s="50" t="str">
        <x:f>IF(OR(2&gt;'Настройки'!$B$3,ISBLANK(BJ828),BJ828=0),"",BJ828)</x:f>
      </x:c>
      <x:c r="CU828" s="50" t="str">
        <x:f>IF(OR(3&gt;'Настройки'!$B$3,ISBLANK(BK828),BK828=0),"",BK828)</x:f>
      </x:c>
      <x:c r="CV828" s="50" t="str">
        <x:f>IF(OR(4&gt;'Настройки'!$B$3,ISBLANK(BL828),BL828=0),"",BL828)</x:f>
      </x:c>
      <x:c r="CW828" s="50" t="str">
        <x:f>IF(OR(5&gt;'Настройки'!$B$3,ISBLANK(BM828),BM828=0),"",BM828)</x:f>
      </x:c>
      <x:c r="CX828" s="50" t="str">
        <x:f>IF(OR(6&gt;'Настройки'!$B$3,ISBLANK(BN828),BN828=0),"",BN828)</x:f>
      </x:c>
      <x:c r="CY828" s="50" t="str">
        <x:f>IF(OR(7&gt;'Настройки'!$B$3,ISBLANK(BO828),BO828=0),"",BO828)</x:f>
      </x:c>
      <x:c r="CZ828" s="50" t="str">
        <x:f>IF(OR(8&gt;'Настройки'!$B$3,ISBLANK(BP828),BP828=0),"",BP828)</x:f>
      </x:c>
      <x:c r="DA828" s="50" t="str">
        <x:f>IF(OR(9&gt;'Настройки'!$B$3,ISBLANK(BQ828),BQ828=0),"",BQ828)</x:f>
      </x:c>
      <x:c r="DB828" s="50" t="str">
        <x:f>IF(OR(10&gt;'Настройки'!$B$3,ISBLANK(BR828),BR828=0),"",BR828)</x:f>
      </x:c>
      <x:c r="DC828" s="50" t="str">
        <x:f>IF(OR(11&gt;'Настройки'!$B$3,ISBLANK(BS828),BS828=0),"",BS828)</x:f>
      </x:c>
      <x:c r="DD828" s="50" t="str">
        <x:f>IF(OR(12&gt;'Настройки'!$B$3,ISBLANK(BT828),BT828=0),"",BT828)</x:f>
      </x:c>
      <x:c r="DE828" s="50" t="str">
        <x:f>IF(OR(13&gt;'Настройки'!$B$3,ISBLANK(BU828),BU828=0),"",BU828)</x:f>
      </x:c>
      <x:c r="DF828" s="50" t="str">
        <x:f>IF(OR(14&gt;'Настройки'!$B$3,ISBLANK(BV828),BV828=0),"",BV828)</x:f>
      </x:c>
      <x:c r="DG828" s="50" t="str">
        <x:f>IF(OR(15&gt;'Настройки'!$B$3,ISBLANK(BW828),BW828=0),"",BW828)</x:f>
      </x:c>
      <x:c r="DH828" s="50" t="str">
        <x:f>IF(OR(16&gt;'Настройки'!$B$3,ISBLANK(BX828),BX828=0),"",BX828)</x:f>
      </x:c>
      <x:c r="DI828" s="50" t="str">
        <x:f>IF(OR(17&gt;'Настройки'!$B$3,ISBLANK(BY828),BY828=0),"",BY828)</x:f>
      </x:c>
      <x:c r="DJ828" s="50" t="str">
        <x:f>IF(OR(18&gt;'Настройки'!$B$3,ISBLANK(BZ828),BZ828=0),"",BZ828)</x:f>
      </x:c>
      <x:c r="DK828" s="50" t="str">
        <x:f>IF(OR(19&gt;'Настройки'!$B$3,ISBLANK(CA828),CA828=0),"",CA828)</x:f>
      </x:c>
      <x:c r="DL828" s="50" t="str">
        <x:f>IF(OR(20&gt;'Настройки'!$B$3,ISBLANK(CB828),CB828=0),"",CB828)</x:f>
      </x:c>
      <x:c r="DM828" s="50" t="str">
        <x:f>IF(OR(21&gt;'Настройки'!$B$3,ISBLANK(CC828),CC828=0),"",CC828)</x:f>
      </x:c>
      <x:c r="DN828" s="50" t="str">
        <x:f>IF(OR(22&gt;'Настройки'!$B$3,ISBLANK(CD828),CD828=0),"",CD828)</x:f>
      </x:c>
      <x:c r="DO828" s="50" t="str">
        <x:f>IF(OR(23&gt;'Настройки'!$B$3,ISBLANK(CE828),CE828=0),"",CE828)</x:f>
      </x:c>
      <x:c r="DP828" s="50" t="str">
        <x:f>IF(OR(24&gt;'Настройки'!$B$3,ISBLANK(CF828),CF828=0),"",CF828)</x:f>
      </x:c>
      <x:c r="DQ828" s="50" t="str">
        <x:f>IF(OR(25&gt;'Настройки'!$B$3,ISBLANK(CG828),CG828=0),"",CG828)</x:f>
      </x:c>
      <x:c r="DR828" s="50" t="str">
        <x:f>IF(OR(26&gt;'Настройки'!$B$3,ISBLANK(CH828),CH828=0),"",CH828)</x:f>
      </x:c>
      <x:c r="DS828" s="50" t="str">
        <x:f>IF(OR(27&gt;'Настройки'!$B$3,ISBLANK(CI828),CI828=0),"",CI828)</x:f>
      </x:c>
      <x:c r="DT828" s="50" t="str">
        <x:f>IF(OR(28&gt;'Настройки'!$B$3,ISBLANK(CJ828),CJ828=0),"",CJ828)</x:f>
      </x:c>
      <x:c r="DU828" s="50" t="str">
        <x:f>IF(OR(29&gt;'Настройки'!$B$3,ISBLANK(CK828),CK828=0),"",CK828)</x:f>
      </x:c>
      <x:c r="DV828" s="50" t="str">
        <x:f>IF(OR(30&gt;'Настройки'!$B$3,ISBLANK(CL828),CL828=0),"",CL828)</x:f>
      </x:c>
      <x:c r="DW828" s="50" t="str">
        <x:f>IF(OR(31&gt;'Настройки'!$B$3,ISBLANK(CM828),CM828=0),"",CM828)</x:f>
      </x:c>
      <x:c r="DX828" s="50" t="str">
        <x:f>IF(OR(32&gt;'Настройки'!$B$3,ISBLANK(CN828),CN828=0),"",CN828)</x:f>
      </x:c>
      <x:c r="DY828" s="50" t="str">
        <x:f>IF(OR(33&gt;'Настройки'!$B$3,ISBLANK(CO828),CO828=0),"",CO828)</x:f>
      </x:c>
      <x:c r="DZ828" s="50" t="str">
        <x:f>IF(OR(34&gt;'Настройки'!$B$3,ISBLANK(CP828),CP828=0),"",CP828)</x:f>
      </x:c>
      <x:c r="EA828" s="50" t="str">
        <x:f>IF(OR(35&gt;'Настройки'!$B$3,ISBLANK(CQ828),CQ828=0),"",CQ828)</x:f>
      </x:c>
      <x:c r="EB828" s="50" t="str">
        <x:f>IF(OR(36&gt;'Настройки'!$B$3,ISBLANK(CR828),CR828=0),"",CR828)</x:f>
      </x:c>
      <x:c r="EC828" s="50" t="str">
        <x:f>IF(A828="","",IF(OR(BB828="AZ",BB828="BZ"),10000+ROW(),IF(AZ828&gt;'Настройки'!$B$11,20000+ROW(),IF(BF828&lt;&gt;"Обычный",30000+ROW(),IF(AX828&lt;=0,40000+ROW(),"")))))</x:f>
      </x:c>
      <x:c r="ED828" s="50" t="str">
        <x:f>IF(EC828="","",COUNTIFS($EC$2:$EC$1001,"&gt;0",$EC$2:$EC$1001,"&lt;"&amp;EC828)+1)</x:f>
      </x:c>
    </x:row>
    <x:row r="829">
      <x:c r="A829" s="115"/>
      <x:c r="B829" s="115"/>
      <x:c r="C829" s="115"/>
      <x:c r="D829" s="118"/>
      <x:c r="E829" s="118"/>
      <x:c r="F829" s="118"/>
      <x:c r="G829" s="118"/>
      <x:c r="H829" s="118"/>
      <x:c r="I829" s="118"/>
      <x:c r="J829" s="118"/>
      <x:c r="K829" s="118"/>
      <x:c r="L829" s="118"/>
      <x:c r="M829" s="118"/>
      <x:c r="N829" s="118"/>
      <x:c r="O829" s="118"/>
      <x:c r="P829" s="118"/>
      <x:c r="Q829" s="118"/>
      <x:c r="R829" s="118"/>
      <x:c r="S829" s="118"/>
      <x:c r="T829" s="118"/>
      <x:c r="U829" s="118"/>
      <x:c r="V829" s="118"/>
      <x:c r="W829" s="118"/>
      <x:c r="X829" s="118"/>
      <x:c r="Y829" s="118"/>
      <x:c r="Z829" s="118"/>
      <x:c r="AA829" s="118"/>
      <x:c r="AB829" s="118"/>
      <x:c r="AC829" s="118"/>
      <x:c r="AD829" s="118"/>
      <x:c r="AE829" s="118"/>
      <x:c r="AF829" s="118"/>
      <x:c r="AG829" s="118"/>
      <x:c r="AH829" s="118"/>
      <x:c r="AI829" s="118"/>
      <x:c r="AJ829" s="118"/>
      <x:c r="AK829" s="118"/>
      <x:c r="AL829" s="118"/>
      <x:c r="AM829" s="118"/>
      <x:c r="AN829" s="118"/>
      <x:c r="AO829" s="118"/>
      <x:c r="AP829" s="115"/>
      <x:c r="AQ829" s="49" t="str">
        <x:f>IF(A829="","",COUNT(BI829:INDEX(BI829:CR829,1,'Настройки'!$B$3)))</x:f>
      </x:c>
      <x:c r="AR829" s="49" t="str">
        <x:f>IF(A829="","",SUM(BI829:INDEX(BI829:CR829,1,'Настройки'!$B$3)))</x:f>
      </x:c>
      <x:c r="AS829" s="58" t="str">
        <x:f>IF(A829="","",IF('Настройки'!$B$4="Стоимость потребления",AR829*D829,IF('Настройки'!$B$4="Количество",AR829,E829)))</x:f>
      </x:c>
      <x:c r="AT829" s="61" t="str">
        <x:f>IF(OR(A829="",AS829&lt;0,SUM($AS$2:$AS$1001)&lt;=0),"",AS829/SUM($AS$2:$AS$1001))</x:f>
      </x:c>
      <x:c r="AU829" s="61" t="str">
        <x:f>IF(OR(A829="",AS829&lt;0,SUM($AS$2:$AS$1001)&lt;=0),"",SUMIFS($AS$2:$AS$1001,$AS$2:$AS$1001,"&gt;"&amp;AS829)/SUM($AS$2:$AS$1001))</x:f>
      </x:c>
      <x:c r="AV829" s="61" t="str">
        <x:f>IF(OR(A829="",AS829&lt;0,SUM($AS$2:$AS$1001)&lt;=0),"",SUMIFS($AS$2:$AS$1001,$AS$2:$AS$1001,"&gt;="&amp;AS829)/SUM($AS$2:$AS$1001))</x:f>
      </x:c>
      <x:c r="AW829" s="49" t="str">
        <x:f>IF(A829="","",IF(SUM($AS$2:$AS$1001)&lt;=0,"Не определён",IF(AS829&lt;0,"Исключение",IF(AU829&lt;'Настройки'!$B$5,"A",IF(AU829&lt;'Настройки'!$B$6,"B","C")))))</x:f>
      </x:c>
      <x:c r="AX829" s="58" t="str">
        <x:f>IF(A829="","",IF(AQ829=0,"",AVERAGE(BI829:INDEX(BI829:CR829,1,'Настройки'!$B$3))))</x:f>
      </x:c>
      <x:c r="AY829" s="58" t="str">
        <x:f>IF(OR(A829="",AQ829=0),"",STDEVP(BI829:INDEX(BI829:CR829,1,'Настройки'!$B$3)))</x:f>
      </x:c>
      <x:c r="AZ829" s="61" t="str">
        <x:f>IF(OR(A829="",AQ829&lt;'Настройки'!$B$12,AX829&lt;=0,AND('Настройки'!$B$10="Блокировать",COUNTIF(F829:INDEX(F829:AO829,1,'Настройки'!$B$3),"&lt;0")&gt;0)),"",AY829/ABS(AX829))</x:f>
      </x:c>
      <x:c r="BA829" s="49" t="str">
        <x:f>IF(A829="","",IF(AND('Настройки'!$B$10="Блокировать",COUNTIF(F829:INDEX(F829:AO829,1,'Настройки'!$B$3),"&lt;0")&gt;0),"Не определён",IF(AQ829&lt;'Настройки'!$B$12,"Не определён",IF(AX829=0,"Нет спроса",IF(AX829&lt;0,"Не определён",IF(AZ829&lt;='Настройки'!$B$7,"X",IF(AZ829&lt;='Настройки'!$B$8,"Y","Z")))))))</x:f>
      </x:c>
      <x:c r="BB829" s="49" t="str">
        <x:f>IF(OR(A829="",LEN(AW829)&lt;&gt;1,LEN(BA829)&lt;&gt;1),"",AW829&amp;BA829)</x:f>
      </x:c>
      <x:c r="BC829" s="61" t="str">
        <x:f>IF(OR(A829="",AQ829=0),"",(COUNT(BI829:INDEX(BI829:CR829,1,'Настройки'!$B$3))-COUNT(CS829:INDEX(CS829:EB829,1,'Настройки'!$B$3)))/AQ829)</x:f>
      </x:c>
      <x:c r="BD829" s="64" t="str">
        <x:f>IF(OR(A829="",COUNT(CS829:INDEX(CS829:EB829,1,'Настройки'!$B$3))=0),"",AQ829/COUNT(CS829:INDEX(CS829:EB829,1,'Настройки'!$B$3)))</x:f>
      </x:c>
      <x:c r="BE829" s="64" t="str">
        <x:f>IF(OR(A829="",COUNT(CS829:INDEX(CS829:EB829,1,'Настройки'!$B$3))=0),"",IF(AVERAGE(CS829:INDEX(CS829:EB829,1,'Настройки'!$B$3))=0,"",(STDEVP(CS829:INDEX(CS829:EB829,1,'Настройки'!$B$3))/ABS(AVERAGE(CS829:INDEX(CS829:EB829,1,'Настройки'!$B$3))))^2))</x:f>
      </x:c>
      <x:c r="BF829" s="49" t="str">
        <x:f>IF(A829="","",IF(AQ829&lt;3,"Недостаточно",IF(AQ829&lt;6,"Предварительный","Обычный")))</x:f>
      </x:c>
      <x:c r="BG829" s="49" t="str">
        <x:f>IF(A829="","",IF(COUNTIF(F829:INDEX(F829:AO829,1,'Настройки'!$B$3),"&lt;0")&gt;0,IF('Настройки'!$B$10="Блокировать","Отрицательный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"),"")&amp;IF(AQ829&lt;3,"Недостаточно истории. ",IF(AQ829&lt;6,"Предварительная классификация. ",""))&amp;IF(AX829=0,"Нет спроса за горизонт. ","")&amp;IF(AZ829&gt;'Настройки'!$B$11,"Экстремальная вариативность. ",""))</x:f>
      </x:c>
      <x:c r="BH829" s="49" t="str">
        <x:f>IF(A829="","",IFERROR(VLOOKUP(BB829,'Настройки'!$D$3:$E$11,2,FALSE),"Сначала проверьте исходные данные и историю спроса.")&amp;" Уточните срок поставки, MOQ и критичность.")</x:f>
      </x:c>
      <x:c r="BI829" s="50" t="str">
        <x:f>IF(1&gt;'Настройки'!$B$3,"",IF(ISBLANK(F829),IF('Настройки'!$B$9="Нулевой спрос",0,""),IF(F829&lt;0,IF('Настройки'!$B$10="Исключить","",IF('Настройки'!$B$10="Абсолютные значения",ABS(F829),F829)),F829)))</x:f>
      </x:c>
      <x:c r="BJ829" s="50" t="str">
        <x:f>IF(2&gt;'Настройки'!$B$3,"",IF(ISBLANK(G829),IF('Настройки'!$B$9="Нулевой спрос",0,""),IF(G829&lt;0,IF('Настройки'!$B$10="Исключить","",IF('Настройки'!$B$10="Абсолютные значения",ABS(G829),G829)),G829)))</x:f>
      </x:c>
      <x:c r="BK829" s="50" t="str">
        <x:f>IF(3&gt;'Настройки'!$B$3,"",IF(ISBLANK(H829),IF('Настройки'!$B$9="Нулевой спрос",0,""),IF(H829&lt;0,IF('Настройки'!$B$10="Исключить","",IF('Настройки'!$B$10="Абсолютные значения",ABS(H829),H829)),H829)))</x:f>
      </x:c>
      <x:c r="BL829" s="50" t="str">
        <x:f>IF(4&gt;'Настройки'!$B$3,"",IF(ISBLANK(I829),IF('Настройки'!$B$9="Нулевой спрос",0,""),IF(I829&lt;0,IF('Настройки'!$B$10="Исключить","",IF('Настройки'!$B$10="Абсолютные значения",ABS(I829),I829)),I829)))</x:f>
      </x:c>
      <x:c r="BM829" s="50" t="str">
        <x:f>IF(5&gt;'Настройки'!$B$3,"",IF(ISBLANK(J829),IF('Настройки'!$B$9="Нулевой спрос",0,""),IF(J829&lt;0,IF('Настройки'!$B$10="Исключить","",IF('Настройки'!$B$10="Абсолютные значения",ABS(J829),J829)),J829)))</x:f>
      </x:c>
      <x:c r="BN829" s="50" t="str">
        <x:f>IF(6&gt;'Настройки'!$B$3,"",IF(ISBLANK(K829),IF('Настройки'!$B$9="Нулевой спрос",0,""),IF(K829&lt;0,IF('Настройки'!$B$10="Исключить","",IF('Настройки'!$B$10="Абсолютные значения",ABS(K829),K829)),K829)))</x:f>
      </x:c>
      <x:c r="BO829" s="50" t="str">
        <x:f>IF(7&gt;'Настройки'!$B$3,"",IF(ISBLANK(L829),IF('Настройки'!$B$9="Нулевой спрос",0,""),IF(L829&lt;0,IF('Настройки'!$B$10="Исключить","",IF('Настройки'!$B$10="Абсолютные значения",ABS(L829),L829)),L829)))</x:f>
      </x:c>
      <x:c r="BP829" s="50" t="str">
        <x:f>IF(8&gt;'Настройки'!$B$3,"",IF(ISBLANK(M829),IF('Настройки'!$B$9="Нулевой спрос",0,""),IF(M829&lt;0,IF('Настройки'!$B$10="Исключить","",IF('Настройки'!$B$10="Абсолютные значения",ABS(M829),M829)),M829)))</x:f>
      </x:c>
      <x:c r="BQ829" s="50" t="str">
        <x:f>IF(9&gt;'Настройки'!$B$3,"",IF(ISBLANK(N829),IF('Настройки'!$B$9="Нулевой спрос",0,""),IF(N829&lt;0,IF('Настройки'!$B$10="Исключить","",IF('Настройки'!$B$10="Абсолютные значения",ABS(N829),N829)),N829)))</x:f>
      </x:c>
      <x:c r="BR829" s="50" t="str">
        <x:f>IF(10&gt;'Настройки'!$B$3,"",IF(ISBLANK(O829),IF('Настройки'!$B$9="Нулевой спрос",0,""),IF(O829&lt;0,IF('Настройки'!$B$10="Исключить","",IF('Настройки'!$B$10="Абсолютные значения",ABS(O829),O829)),O829)))</x:f>
      </x:c>
      <x:c r="BS829" s="50" t="str">
        <x:f>IF(11&gt;'Настройки'!$B$3,"",IF(ISBLANK(P829),IF('Настройки'!$B$9="Нулевой спрос",0,""),IF(P829&lt;0,IF('Настройки'!$B$10="Исключить","",IF('Настройки'!$B$10="Абсолютные значения",ABS(P829),P829)),P829)))</x:f>
      </x:c>
      <x:c r="BT829" s="50" t="str">
        <x:f>IF(12&gt;'Настройки'!$B$3,"",IF(ISBLANK(Q829),IF('Настройки'!$B$9="Нулевой спрос",0,""),IF(Q829&lt;0,IF('Настройки'!$B$10="Исключить","",IF('Настройки'!$B$10="Абсолютные значения",ABS(Q829),Q829)),Q829)))</x:f>
      </x:c>
      <x:c r="BU829" s="50" t="str">
        <x:f>IF(13&gt;'Настройки'!$B$3,"",IF(ISBLANK(R829),IF('Настройки'!$B$9="Нулевой спрос",0,""),IF(R829&lt;0,IF('Настройки'!$B$10="Исключить","",IF('Настройки'!$B$10="Абсолютные значения",ABS(R829),R829)),R829)))</x:f>
      </x:c>
      <x:c r="BV829" s="50" t="str">
        <x:f>IF(14&gt;'Настройки'!$B$3,"",IF(ISBLANK(S829),IF('Настройки'!$B$9="Нулевой спрос",0,""),IF(S829&lt;0,IF('Настройки'!$B$10="Исключить","",IF('Настройки'!$B$10="Абсолютные значения",ABS(S829),S829)),S829)))</x:f>
      </x:c>
      <x:c r="BW829" s="50" t="str">
        <x:f>IF(15&gt;'Настройки'!$B$3,"",IF(ISBLANK(T829),IF('Настройки'!$B$9="Нулевой спрос",0,""),IF(T829&lt;0,IF('Настройки'!$B$10="Исключить","",IF('Настройки'!$B$10="Абсолютные значения",ABS(T829),T829)),T829)))</x:f>
      </x:c>
      <x:c r="BX829" s="50" t="str">
        <x:f>IF(16&gt;'Настройки'!$B$3,"",IF(ISBLANK(U829),IF('Настройки'!$B$9="Нулевой спрос",0,""),IF(U829&lt;0,IF('Настройки'!$B$10="Исключить","",IF('Настройки'!$B$10="Абсолютные значения",ABS(U829),U829)),U829)))</x:f>
      </x:c>
      <x:c r="BY829" s="50" t="str">
        <x:f>IF(17&gt;'Настройки'!$B$3,"",IF(ISBLANK(V829),IF('Настройки'!$B$9="Нулевой спрос",0,""),IF(V829&lt;0,IF('Настройки'!$B$10="Исключить","",IF('Настройки'!$B$10="Абсолютные значения",ABS(V829),V829)),V829)))</x:f>
      </x:c>
      <x:c r="BZ829" s="50" t="str">
        <x:f>IF(18&gt;'Настройки'!$B$3,"",IF(ISBLANK(W829),IF('Настройки'!$B$9="Нулевой спрос",0,""),IF(W829&lt;0,IF('Настройки'!$B$10="Исключить","",IF('Настройки'!$B$10="Абсолютные значения",ABS(W829),W829)),W829)))</x:f>
      </x:c>
      <x:c r="CA829" s="50" t="str">
        <x:f>IF(19&gt;'Настройки'!$B$3,"",IF(ISBLANK(X829),IF('Настройки'!$B$9="Нулевой спрос",0,""),IF(X829&lt;0,IF('Настройки'!$B$10="Исключить","",IF('Настройки'!$B$10="Абсолютные значения",ABS(X829),X829)),X829)))</x:f>
      </x:c>
      <x:c r="CB829" s="50" t="str">
        <x:f>IF(20&gt;'Настройки'!$B$3,"",IF(ISBLANK(Y829),IF('Настройки'!$B$9="Нулевой спрос",0,""),IF(Y829&lt;0,IF('Настройки'!$B$10="Исключить","",IF('Настройки'!$B$10="Абсолютные значения",ABS(Y829),Y829)),Y829)))</x:f>
      </x:c>
      <x:c r="CC829" s="50" t="str">
        <x:f>IF(21&gt;'Настройки'!$B$3,"",IF(ISBLANK(Z829),IF('Настройки'!$B$9="Нулевой спрос",0,""),IF(Z829&lt;0,IF('Настройки'!$B$10="Исключить","",IF('Настройки'!$B$10="Абсолютные значения",ABS(Z829),Z829)),Z829)))</x:f>
      </x:c>
      <x:c r="CD829" s="50" t="str">
        <x:f>IF(22&gt;'Настройки'!$B$3,"",IF(ISBLANK(AA829),IF('Настройки'!$B$9="Нулевой спрос",0,""),IF(AA829&lt;0,IF('Настройки'!$B$10="Исключить","",IF('Настройки'!$B$10="Абсолютные значения",ABS(AA829),AA829)),AA829)))</x:f>
      </x:c>
      <x:c r="CE829" s="50" t="str">
        <x:f>IF(23&gt;'Настройки'!$B$3,"",IF(ISBLANK(AB829),IF('Настройки'!$B$9="Нулевой спрос",0,""),IF(AB829&lt;0,IF('Настройки'!$B$10="Исключить","",IF('Настройки'!$B$10="Абсолютные значения",ABS(AB829),AB829)),AB829)))</x:f>
      </x:c>
      <x:c r="CF829" s="50" t="str">
        <x:f>IF(24&gt;'Настройки'!$B$3,"",IF(ISBLANK(AC829),IF('Настройки'!$B$9="Нулевой спрос",0,""),IF(AC829&lt;0,IF('Настройки'!$B$10="Исключить","",IF('Настройки'!$B$10="Абсолютные значения",ABS(AC829),AC829)),AC829)))</x:f>
      </x:c>
      <x:c r="CG829" s="50" t="str">
        <x:f>IF(25&gt;'Настройки'!$B$3,"",IF(ISBLANK(AD829),IF('Настройки'!$B$9="Нулевой спрос",0,""),IF(AD829&lt;0,IF('Настройки'!$B$10="Исключить","",IF('Настройки'!$B$10="Абсолютные значения",ABS(AD829),AD829)),AD829)))</x:f>
      </x:c>
      <x:c r="CH829" s="50" t="str">
        <x:f>IF(26&gt;'Настройки'!$B$3,"",IF(ISBLANK(AE829),IF('Настройки'!$B$9="Нулевой спрос",0,""),IF(AE829&lt;0,IF('Настройки'!$B$10="Исключить","",IF('Настройки'!$B$10="Абсолютные значения",ABS(AE829),AE829)),AE829)))</x:f>
      </x:c>
      <x:c r="CI829" s="50" t="str">
        <x:f>IF(27&gt;'Настройки'!$B$3,"",IF(ISBLANK(AF829),IF('Настройки'!$B$9="Нулевой спрос",0,""),IF(AF829&lt;0,IF('Настройки'!$B$10="Исключить","",IF('Настройки'!$B$10="Абсолютные значения",ABS(AF829),AF829)),AF829)))</x:f>
      </x:c>
      <x:c r="CJ829" s="50" t="str">
        <x:f>IF(28&gt;'Настройки'!$B$3,"",IF(ISBLANK(AG829),IF('Настройки'!$B$9="Нулевой спрос",0,""),IF(AG829&lt;0,IF('Настройки'!$B$10="Исключить","",IF('Настройки'!$B$10="Абсолютные значения",ABS(AG829),AG829)),AG829)))</x:f>
      </x:c>
      <x:c r="CK829" s="50" t="str">
        <x:f>IF(29&gt;'Настройки'!$B$3,"",IF(ISBLANK(AH829),IF('Настройки'!$B$9="Нулевой спрос",0,""),IF(AH829&lt;0,IF('Настройки'!$B$10="Исключить","",IF('Настройки'!$B$10="Абсолютные значения",ABS(AH829),AH829)),AH829)))</x:f>
      </x:c>
      <x:c r="CL829" s="50" t="str">
        <x:f>IF(30&gt;'Настройки'!$B$3,"",IF(ISBLANK(AI829),IF('Настройки'!$B$9="Нулевой спрос",0,""),IF(AI829&lt;0,IF('Настройки'!$B$10="Исключить","",IF('Настройки'!$B$10="Абсолютные значения",ABS(AI829),AI829)),AI829)))</x:f>
      </x:c>
      <x:c r="CM829" s="50" t="str">
        <x:f>IF(31&gt;'Настройки'!$B$3,"",IF(ISBLANK(AJ829),IF('Настройки'!$B$9="Нулевой спрос",0,""),IF(AJ829&lt;0,IF('Настройки'!$B$10="Исключить","",IF('Настройки'!$B$10="Абсолютные значения",ABS(AJ829),AJ829)),AJ829)))</x:f>
      </x:c>
      <x:c r="CN829" s="50" t="str">
        <x:f>IF(32&gt;'Настройки'!$B$3,"",IF(ISBLANK(AK829),IF('Настройки'!$B$9="Нулевой спрос",0,""),IF(AK829&lt;0,IF('Настройки'!$B$10="Исключить","",IF('Настройки'!$B$10="Абсолютные значения",ABS(AK829),AK829)),AK829)))</x:f>
      </x:c>
      <x:c r="CO829" s="50" t="str">
        <x:f>IF(33&gt;'Настройки'!$B$3,"",IF(ISBLANK(AL829),IF('Настройки'!$B$9="Нулевой спрос",0,""),IF(AL829&lt;0,IF('Настройки'!$B$10="Исключить","",IF('Настройки'!$B$10="Абсолютные значения",ABS(AL829),AL829)),AL829)))</x:f>
      </x:c>
      <x:c r="CP829" s="50" t="str">
        <x:f>IF(34&gt;'Настройки'!$B$3,"",IF(ISBLANK(AM829),IF('Настройки'!$B$9="Нулевой спрос",0,""),IF(AM829&lt;0,IF('Настройки'!$B$10="Исключить","",IF('Настройки'!$B$10="Абсолютные значения",ABS(AM829),AM829)),AM829)))</x:f>
      </x:c>
      <x:c r="CQ829" s="50" t="str">
        <x:f>IF(35&gt;'Настройки'!$B$3,"",IF(ISBLANK(AN829),IF('Настройки'!$B$9="Нулевой спрос",0,""),IF(AN829&lt;0,IF('Настройки'!$B$10="Исключить","",IF('Настройки'!$B$10="Абсолютные значения",ABS(AN829),AN829)),AN829)))</x:f>
      </x:c>
      <x:c r="CR829" s="50" t="str">
        <x:f>IF(36&gt;'Настройки'!$B$3,"",IF(ISBLANK(AO829),IF('Настройки'!$B$9="Нулевой спрос",0,""),IF(AO829&lt;0,IF('Настройки'!$B$10="Исключить","",IF('Настройки'!$B$10="Абсолютные значения",ABS(AO829),AO829)),AO829)))</x:f>
      </x:c>
      <x:c r="CS829" s="50" t="str">
        <x:f>IF(OR(1&gt;'Настройки'!$B$3,ISBLANK(BI829),BI829=0),"",BI829)</x:f>
      </x:c>
      <x:c r="CT829" s="50" t="str">
        <x:f>IF(OR(2&gt;'Настройки'!$B$3,ISBLANK(BJ829),BJ829=0),"",BJ829)</x:f>
      </x:c>
      <x:c r="CU829" s="50" t="str">
        <x:f>IF(OR(3&gt;'Настройки'!$B$3,ISBLANK(BK829),BK829=0),"",BK829)</x:f>
      </x:c>
      <x:c r="CV829" s="50" t="str">
        <x:f>IF(OR(4&gt;'Настройки'!$B$3,ISBLANK(BL829),BL829=0),"",BL829)</x:f>
      </x:c>
      <x:c r="CW829" s="50" t="str">
        <x:f>IF(OR(5&gt;'Настройки'!$B$3,ISBLANK(BM829),BM829=0),"",BM829)</x:f>
      </x:c>
      <x:c r="CX829" s="50" t="str">
        <x:f>IF(OR(6&gt;'Настройки'!$B$3,ISBLANK(BN829),BN829=0),"",BN829)</x:f>
      </x:c>
      <x:c r="CY829" s="50" t="str">
        <x:f>IF(OR(7&gt;'Настройки'!$B$3,ISBLANK(BO829),BO829=0),"",BO829)</x:f>
      </x:c>
      <x:c r="CZ829" s="50" t="str">
        <x:f>IF(OR(8&gt;'Настройки'!$B$3,ISBLANK(BP829),BP829=0),"",BP829)</x:f>
      </x:c>
      <x:c r="DA829" s="50" t="str">
        <x:f>IF(OR(9&gt;'Настройки'!$B$3,ISBLANK(BQ829),BQ829=0),"",BQ829)</x:f>
      </x:c>
      <x:c r="DB829" s="50" t="str">
        <x:f>IF(OR(10&gt;'Настройки'!$B$3,ISBLANK(BR829),BR829=0),"",BR829)</x:f>
      </x:c>
      <x:c r="DC829" s="50" t="str">
        <x:f>IF(OR(11&gt;'Настройки'!$B$3,ISBLANK(BS829),BS829=0),"",BS829)</x:f>
      </x:c>
      <x:c r="DD829" s="50" t="str">
        <x:f>IF(OR(12&gt;'Настройки'!$B$3,ISBLANK(BT829),BT829=0),"",BT829)</x:f>
      </x:c>
      <x:c r="DE829" s="50" t="str">
        <x:f>IF(OR(13&gt;'Настройки'!$B$3,ISBLANK(BU829),BU829=0),"",BU829)</x:f>
      </x:c>
      <x:c r="DF829" s="50" t="str">
        <x:f>IF(OR(14&gt;'Настройки'!$B$3,ISBLANK(BV829),BV829=0),"",BV829)</x:f>
      </x:c>
      <x:c r="DG829" s="50" t="str">
        <x:f>IF(OR(15&gt;'Настройки'!$B$3,ISBLANK(BW829),BW829=0),"",BW829)</x:f>
      </x:c>
      <x:c r="DH829" s="50" t="str">
        <x:f>IF(OR(16&gt;'Настройки'!$B$3,ISBLANK(BX829),BX829=0),"",BX829)</x:f>
      </x:c>
      <x:c r="DI829" s="50" t="str">
        <x:f>IF(OR(17&gt;'Настройки'!$B$3,ISBLANK(BY829),BY829=0),"",BY829)</x:f>
      </x:c>
      <x:c r="DJ829" s="50" t="str">
        <x:f>IF(OR(18&gt;'Настройки'!$B$3,ISBLANK(BZ829),BZ829=0),"",BZ829)</x:f>
      </x:c>
      <x:c r="DK829" s="50" t="str">
        <x:f>IF(OR(19&gt;'Настройки'!$B$3,ISBLANK(CA829),CA829=0),"",CA829)</x:f>
      </x:c>
      <x:c r="DL829" s="50" t="str">
        <x:f>IF(OR(20&gt;'Настройки'!$B$3,ISBLANK(CB829),CB829=0),"",CB829)</x:f>
      </x:c>
      <x:c r="DM829" s="50" t="str">
        <x:f>IF(OR(21&gt;'Настройки'!$B$3,ISBLANK(CC829),CC829=0),"",CC829)</x:f>
      </x:c>
      <x:c r="DN829" s="50" t="str">
        <x:f>IF(OR(22&gt;'Настройки'!$B$3,ISBLANK(CD829),CD829=0),"",CD829)</x:f>
      </x:c>
      <x:c r="DO829" s="50" t="str">
        <x:f>IF(OR(23&gt;'Настройки'!$B$3,ISBLANK(CE829),CE829=0),"",CE829)</x:f>
      </x:c>
      <x:c r="DP829" s="50" t="str">
        <x:f>IF(OR(24&gt;'Настройки'!$B$3,ISBLANK(CF829),CF829=0),"",CF829)</x:f>
      </x:c>
      <x:c r="DQ829" s="50" t="str">
        <x:f>IF(OR(25&gt;'Настройки'!$B$3,ISBLANK(CG829),CG829=0),"",CG829)</x:f>
      </x:c>
      <x:c r="DR829" s="50" t="str">
        <x:f>IF(OR(26&gt;'Настройки'!$B$3,ISBLANK(CH829),CH829=0),"",CH829)</x:f>
      </x:c>
      <x:c r="DS829" s="50" t="str">
        <x:f>IF(OR(27&gt;'Настройки'!$B$3,ISBLANK(CI829),CI829=0),"",CI829)</x:f>
      </x:c>
      <x:c r="DT829" s="50" t="str">
        <x:f>IF(OR(28&gt;'Настройки'!$B$3,ISBLANK(CJ829),CJ829=0),"",CJ829)</x:f>
      </x:c>
      <x:c r="DU829" s="50" t="str">
        <x:f>IF(OR(29&gt;'Настройки'!$B$3,ISBLANK(CK829),CK829=0),"",CK829)</x:f>
      </x:c>
      <x:c r="DV829" s="50" t="str">
        <x:f>IF(OR(30&gt;'Настройки'!$B$3,ISBLANK(CL829),CL829=0),"",CL829)</x:f>
      </x:c>
      <x:c r="DW829" s="50" t="str">
        <x:f>IF(OR(31&gt;'Настройки'!$B$3,ISBLANK(CM829),CM829=0),"",CM829)</x:f>
      </x:c>
      <x:c r="DX829" s="50" t="str">
        <x:f>IF(OR(32&gt;'Настройки'!$B$3,ISBLANK(CN829),CN829=0),"",CN829)</x:f>
      </x:c>
      <x:c r="DY829" s="50" t="str">
        <x:f>IF(OR(33&gt;'Настройки'!$B$3,ISBLANK(CO829),CO829=0),"",CO829)</x:f>
      </x:c>
      <x:c r="DZ829" s="50" t="str">
        <x:f>IF(OR(34&gt;'Настройки'!$B$3,ISBLANK(CP829),CP829=0),"",CP829)</x:f>
      </x:c>
      <x:c r="EA829" s="50" t="str">
        <x:f>IF(OR(35&gt;'Настройки'!$B$3,ISBLANK(CQ829),CQ829=0),"",CQ829)</x:f>
      </x:c>
      <x:c r="EB829" s="50" t="str">
        <x:f>IF(OR(36&gt;'Настройки'!$B$3,ISBLANK(CR829),CR829=0),"",CR829)</x:f>
      </x:c>
      <x:c r="EC829" s="50" t="str">
        <x:f>IF(A829="","",IF(OR(BB829="AZ",BB829="BZ"),10000+ROW(),IF(AZ829&gt;'Настройки'!$B$11,20000+ROW(),IF(BF829&lt;&gt;"Обычный",30000+ROW(),IF(AX829&lt;=0,40000+ROW(),"")))))</x:f>
      </x:c>
      <x:c r="ED829" s="50" t="str">
        <x:f>IF(EC829="","",COUNTIFS($EC$2:$EC$1001,"&gt;0",$EC$2:$EC$1001,"&lt;"&amp;EC829)+1)</x:f>
      </x:c>
    </x:row>
    <x:row r="830">
      <x:c r="A830" s="115"/>
      <x:c r="B830" s="115"/>
      <x:c r="C830" s="115"/>
      <x:c r="D830" s="118"/>
      <x:c r="E830" s="118"/>
      <x:c r="F830" s="118"/>
      <x:c r="G830" s="118"/>
      <x:c r="H830" s="118"/>
      <x:c r="I830" s="118"/>
      <x:c r="J830" s="118"/>
      <x:c r="K830" s="118"/>
      <x:c r="L830" s="118"/>
      <x:c r="M830" s="118"/>
      <x:c r="N830" s="118"/>
      <x:c r="O830" s="118"/>
      <x:c r="P830" s="118"/>
      <x:c r="Q830" s="118"/>
      <x:c r="R830" s="118"/>
      <x:c r="S830" s="118"/>
      <x:c r="T830" s="118"/>
      <x:c r="U830" s="118"/>
      <x:c r="V830" s="118"/>
      <x:c r="W830" s="118"/>
      <x:c r="X830" s="118"/>
      <x:c r="Y830" s="118"/>
      <x:c r="Z830" s="118"/>
      <x:c r="AA830" s="118"/>
      <x:c r="AB830" s="118"/>
      <x:c r="AC830" s="118"/>
      <x:c r="AD830" s="118"/>
      <x:c r="AE830" s="118"/>
      <x:c r="AF830" s="118"/>
      <x:c r="AG830" s="118"/>
      <x:c r="AH830" s="118"/>
      <x:c r="AI830" s="118"/>
      <x:c r="AJ830" s="118"/>
      <x:c r="AK830" s="118"/>
      <x:c r="AL830" s="118"/>
      <x:c r="AM830" s="118"/>
      <x:c r="AN830" s="118"/>
      <x:c r="AO830" s="118"/>
      <x:c r="AP830" s="115"/>
      <x:c r="AQ830" s="49" t="str">
        <x:f>IF(A830="","",COUNT(BI830:INDEX(BI830:CR830,1,'Настройки'!$B$3)))</x:f>
      </x:c>
      <x:c r="AR830" s="49" t="str">
        <x:f>IF(A830="","",SUM(BI830:INDEX(BI830:CR830,1,'Настройки'!$B$3)))</x:f>
      </x:c>
      <x:c r="AS830" s="58" t="str">
        <x:f>IF(A830="","",IF('Настройки'!$B$4="Стоимость потребления",AR830*D830,IF('Настройки'!$B$4="Количество",AR830,E830)))</x:f>
      </x:c>
      <x:c r="AT830" s="61" t="str">
        <x:f>IF(OR(A830="",AS830&lt;0,SUM($AS$2:$AS$1001)&lt;=0),"",AS830/SUM($AS$2:$AS$1001))</x:f>
      </x:c>
      <x:c r="AU830" s="61" t="str">
        <x:f>IF(OR(A830="",AS830&lt;0,SUM($AS$2:$AS$1001)&lt;=0),"",SUMIFS($AS$2:$AS$1001,$AS$2:$AS$1001,"&gt;"&amp;AS830)/SUM($AS$2:$AS$1001))</x:f>
      </x:c>
      <x:c r="AV830" s="61" t="str">
        <x:f>IF(OR(A830="",AS830&lt;0,SUM($AS$2:$AS$1001)&lt;=0),"",SUMIFS($AS$2:$AS$1001,$AS$2:$AS$1001,"&gt;="&amp;AS830)/SUM($AS$2:$AS$1001))</x:f>
      </x:c>
      <x:c r="AW830" s="49" t="str">
        <x:f>IF(A830="","",IF(SUM($AS$2:$AS$1001)&lt;=0,"Не определён",IF(AS830&lt;0,"Исключение",IF(AU830&lt;'Настройки'!$B$5,"A",IF(AU830&lt;'Настройки'!$B$6,"B","C")))))</x:f>
      </x:c>
      <x:c r="AX830" s="58" t="str">
        <x:f>IF(A830="","",IF(AQ830=0,"",AVERAGE(BI830:INDEX(BI830:CR830,1,'Настройки'!$B$3))))</x:f>
      </x:c>
      <x:c r="AY830" s="58" t="str">
        <x:f>IF(OR(A830="",AQ830=0),"",STDEVP(BI830:INDEX(BI830:CR830,1,'Настройки'!$B$3)))</x:f>
      </x:c>
      <x:c r="AZ830" s="61" t="str">
        <x:f>IF(OR(A830="",AQ830&lt;'Настройки'!$B$12,AX830&lt;=0,AND('Настройки'!$B$10="Блокировать",COUNTIF(F830:INDEX(F830:AO830,1,'Настройки'!$B$3),"&lt;0")&gt;0)),"",AY830/ABS(AX830))</x:f>
      </x:c>
      <x:c r="BA830" s="49" t="str">
        <x:f>IF(A830="","",IF(AND('Настройки'!$B$10="Блокировать",COUNTIF(F830:INDEX(F830:AO830,1,'Настройки'!$B$3),"&lt;0")&gt;0),"Не определён",IF(AQ830&lt;'Настройки'!$B$12,"Не определён",IF(AX830=0,"Нет спроса",IF(AX830&lt;0,"Не определён",IF(AZ830&lt;='Настройки'!$B$7,"X",IF(AZ830&lt;='Настройки'!$B$8,"Y","Z")))))))</x:f>
      </x:c>
      <x:c r="BB830" s="49" t="str">
        <x:f>IF(OR(A830="",LEN(AW830)&lt;&gt;1,LEN(BA830)&lt;&gt;1),"",AW830&amp;BA830)</x:f>
      </x:c>
      <x:c r="BC830" s="61" t="str">
        <x:f>IF(OR(A830="",AQ830=0),"",(COUNT(BI830:INDEX(BI830:CR830,1,'Настройки'!$B$3))-COUNT(CS830:INDEX(CS830:EB830,1,'Настройки'!$B$3)))/AQ830)</x:f>
      </x:c>
      <x:c r="BD830" s="64" t="str">
        <x:f>IF(OR(A830="",COUNT(CS830:INDEX(CS830:EB830,1,'Настройки'!$B$3))=0),"",AQ830/COUNT(CS830:INDEX(CS830:EB830,1,'Настройки'!$B$3)))</x:f>
      </x:c>
      <x:c r="BE830" s="64" t="str">
        <x:f>IF(OR(A830="",COUNT(CS830:INDEX(CS830:EB830,1,'Настройки'!$B$3))=0),"",IF(AVERAGE(CS830:INDEX(CS830:EB830,1,'Настройки'!$B$3))=0,"",(STDEVP(CS830:INDEX(CS830:EB830,1,'Настройки'!$B$3))/ABS(AVERAGE(CS830:INDEX(CS830:EB830,1,'Настройки'!$B$3))))^2))</x:f>
      </x:c>
      <x:c r="BF830" s="49" t="str">
        <x:f>IF(A830="","",IF(AQ830&lt;3,"Недостаточно",IF(AQ830&lt;6,"Предварительный","Обычный")))</x:f>
      </x:c>
      <x:c r="BG830" s="49" t="str">
        <x:f>IF(A830="","",IF(COUNTIF(F830:INDEX(F830:AO830,1,'Настройки'!$B$3),"&lt;0")&gt;0,IF('Настройки'!$B$10="Блокировать","Отрицательный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"),"")&amp;IF(AQ830&lt;3,"Недостаточно истории. ",IF(AQ830&lt;6,"Предварительная классификация. ",""))&amp;IF(AX830=0,"Нет спроса за горизонт. ","")&amp;IF(AZ830&gt;'Настройки'!$B$11,"Экстремальная вариативность. ",""))</x:f>
      </x:c>
      <x:c r="BH830" s="49" t="str">
        <x:f>IF(A830="","",IFERROR(VLOOKUP(BB830,'Настройки'!$D$3:$E$11,2,FALSE),"Сначала проверьте исходные данные и историю спроса.")&amp;" Уточните срок поставки, MOQ и критичность.")</x:f>
      </x:c>
      <x:c r="BI830" s="50" t="str">
        <x:f>IF(1&gt;'Настройки'!$B$3,"",IF(ISBLANK(F830),IF('Настройки'!$B$9="Нулевой спрос",0,""),IF(F830&lt;0,IF('Настройки'!$B$10="Исключить","",IF('Настройки'!$B$10="Абсолютные значения",ABS(F830),F830)),F830)))</x:f>
      </x:c>
      <x:c r="BJ830" s="50" t="str">
        <x:f>IF(2&gt;'Настройки'!$B$3,"",IF(ISBLANK(G830),IF('Настройки'!$B$9="Нулевой спрос",0,""),IF(G830&lt;0,IF('Настройки'!$B$10="Исключить","",IF('Настройки'!$B$10="Абсолютные значения",ABS(G830),G830)),G830)))</x:f>
      </x:c>
      <x:c r="BK830" s="50" t="str">
        <x:f>IF(3&gt;'Настройки'!$B$3,"",IF(ISBLANK(H830),IF('Настройки'!$B$9="Нулевой спрос",0,""),IF(H830&lt;0,IF('Настройки'!$B$10="Исключить","",IF('Настройки'!$B$10="Абсолютные значения",ABS(H830),H830)),H830)))</x:f>
      </x:c>
      <x:c r="BL830" s="50" t="str">
        <x:f>IF(4&gt;'Настройки'!$B$3,"",IF(ISBLANK(I830),IF('Настройки'!$B$9="Нулевой спрос",0,""),IF(I830&lt;0,IF('Настройки'!$B$10="Исключить","",IF('Настройки'!$B$10="Абсолютные значения",ABS(I830),I830)),I830)))</x:f>
      </x:c>
      <x:c r="BM830" s="50" t="str">
        <x:f>IF(5&gt;'Настройки'!$B$3,"",IF(ISBLANK(J830),IF('Настройки'!$B$9="Нулевой спрос",0,""),IF(J830&lt;0,IF('Настройки'!$B$10="Исключить","",IF('Настройки'!$B$10="Абсолютные значения",ABS(J830),J830)),J830)))</x:f>
      </x:c>
      <x:c r="BN830" s="50" t="str">
        <x:f>IF(6&gt;'Настройки'!$B$3,"",IF(ISBLANK(K830),IF('Настройки'!$B$9="Нулевой спрос",0,""),IF(K830&lt;0,IF('Настройки'!$B$10="Исключить","",IF('Настройки'!$B$10="Абсолютные значения",ABS(K830),K830)),K830)))</x:f>
      </x:c>
      <x:c r="BO830" s="50" t="str">
        <x:f>IF(7&gt;'Настройки'!$B$3,"",IF(ISBLANK(L830),IF('Настройки'!$B$9="Нулевой спрос",0,""),IF(L830&lt;0,IF('Настройки'!$B$10="Исключить","",IF('Настройки'!$B$10="Абсолютные значения",ABS(L830),L830)),L830)))</x:f>
      </x:c>
      <x:c r="BP830" s="50" t="str">
        <x:f>IF(8&gt;'Настройки'!$B$3,"",IF(ISBLANK(M830),IF('Настройки'!$B$9="Нулевой спрос",0,""),IF(M830&lt;0,IF('Настройки'!$B$10="Исключить","",IF('Настройки'!$B$10="Абсолютные значения",ABS(M830),M830)),M830)))</x:f>
      </x:c>
      <x:c r="BQ830" s="50" t="str">
        <x:f>IF(9&gt;'Настройки'!$B$3,"",IF(ISBLANK(N830),IF('Настройки'!$B$9="Нулевой спрос",0,""),IF(N830&lt;0,IF('Настройки'!$B$10="Исключить","",IF('Настройки'!$B$10="Абсолютные значения",ABS(N830),N830)),N830)))</x:f>
      </x:c>
      <x:c r="BR830" s="50" t="str">
        <x:f>IF(10&gt;'Настройки'!$B$3,"",IF(ISBLANK(O830),IF('Настройки'!$B$9="Нулевой спрос",0,""),IF(O830&lt;0,IF('Настройки'!$B$10="Исключить","",IF('Настройки'!$B$10="Абсолютные значения",ABS(O830),O830)),O830)))</x:f>
      </x:c>
      <x:c r="BS830" s="50" t="str">
        <x:f>IF(11&gt;'Настройки'!$B$3,"",IF(ISBLANK(P830),IF('Настройки'!$B$9="Нулевой спрос",0,""),IF(P830&lt;0,IF('Настройки'!$B$10="Исключить","",IF('Настройки'!$B$10="Абсолютные значения",ABS(P830),P830)),P830)))</x:f>
      </x:c>
      <x:c r="BT830" s="50" t="str">
        <x:f>IF(12&gt;'Настройки'!$B$3,"",IF(ISBLANK(Q830),IF('Настройки'!$B$9="Нулевой спрос",0,""),IF(Q830&lt;0,IF('Настройки'!$B$10="Исключить","",IF('Настройки'!$B$10="Абсолютные значения",ABS(Q830),Q830)),Q830)))</x:f>
      </x:c>
      <x:c r="BU830" s="50" t="str">
        <x:f>IF(13&gt;'Настройки'!$B$3,"",IF(ISBLANK(R830),IF('Настройки'!$B$9="Нулевой спрос",0,""),IF(R830&lt;0,IF('Настройки'!$B$10="Исключить","",IF('Настройки'!$B$10="Абсолютные значения",ABS(R830),R830)),R830)))</x:f>
      </x:c>
      <x:c r="BV830" s="50" t="str">
        <x:f>IF(14&gt;'Настройки'!$B$3,"",IF(ISBLANK(S830),IF('Настройки'!$B$9="Нулевой спрос",0,""),IF(S830&lt;0,IF('Настройки'!$B$10="Исключить","",IF('Настройки'!$B$10="Абсолютные значения",ABS(S830),S830)),S830)))</x:f>
      </x:c>
      <x:c r="BW830" s="50" t="str">
        <x:f>IF(15&gt;'Настройки'!$B$3,"",IF(ISBLANK(T830),IF('Настройки'!$B$9="Нулевой спрос",0,""),IF(T830&lt;0,IF('Настройки'!$B$10="Исключить","",IF('Настройки'!$B$10="Абсолютные значения",ABS(T830),T830)),T830)))</x:f>
      </x:c>
      <x:c r="BX830" s="50" t="str">
        <x:f>IF(16&gt;'Настройки'!$B$3,"",IF(ISBLANK(U830),IF('Настройки'!$B$9="Нулевой спрос",0,""),IF(U830&lt;0,IF('Настройки'!$B$10="Исключить","",IF('Настройки'!$B$10="Абсолютные значения",ABS(U830),U830)),U830)))</x:f>
      </x:c>
      <x:c r="BY830" s="50" t="str">
        <x:f>IF(17&gt;'Настройки'!$B$3,"",IF(ISBLANK(V830),IF('Настройки'!$B$9="Нулевой спрос",0,""),IF(V830&lt;0,IF('Настройки'!$B$10="Исключить","",IF('Настройки'!$B$10="Абсолютные значения",ABS(V830),V830)),V830)))</x:f>
      </x:c>
      <x:c r="BZ830" s="50" t="str">
        <x:f>IF(18&gt;'Настройки'!$B$3,"",IF(ISBLANK(W830),IF('Настройки'!$B$9="Нулевой спрос",0,""),IF(W830&lt;0,IF('Настройки'!$B$10="Исключить","",IF('Настройки'!$B$10="Абсолютные значения",ABS(W830),W830)),W830)))</x:f>
      </x:c>
      <x:c r="CA830" s="50" t="str">
        <x:f>IF(19&gt;'Настройки'!$B$3,"",IF(ISBLANK(X830),IF('Настройки'!$B$9="Нулевой спрос",0,""),IF(X830&lt;0,IF('Настройки'!$B$10="Исключить","",IF('Настройки'!$B$10="Абсолютные значения",ABS(X830),X830)),X830)))</x:f>
      </x:c>
      <x:c r="CB830" s="50" t="str">
        <x:f>IF(20&gt;'Настройки'!$B$3,"",IF(ISBLANK(Y830),IF('Настройки'!$B$9="Нулевой спрос",0,""),IF(Y830&lt;0,IF('Настройки'!$B$10="Исключить","",IF('Настройки'!$B$10="Абсолютные значения",ABS(Y830),Y830)),Y830)))</x:f>
      </x:c>
      <x:c r="CC830" s="50" t="str">
        <x:f>IF(21&gt;'Настройки'!$B$3,"",IF(ISBLANK(Z830),IF('Настройки'!$B$9="Нулевой спрос",0,""),IF(Z830&lt;0,IF('Настройки'!$B$10="Исключить","",IF('Настройки'!$B$10="Абсолютные значения",ABS(Z830),Z830)),Z830)))</x:f>
      </x:c>
      <x:c r="CD830" s="50" t="str">
        <x:f>IF(22&gt;'Настройки'!$B$3,"",IF(ISBLANK(AA830),IF('Настройки'!$B$9="Нулевой спрос",0,""),IF(AA830&lt;0,IF('Настройки'!$B$10="Исключить","",IF('Настройки'!$B$10="Абсолютные значения",ABS(AA830),AA830)),AA830)))</x:f>
      </x:c>
      <x:c r="CE830" s="50" t="str">
        <x:f>IF(23&gt;'Настройки'!$B$3,"",IF(ISBLANK(AB830),IF('Настройки'!$B$9="Нулевой спрос",0,""),IF(AB830&lt;0,IF('Настройки'!$B$10="Исключить","",IF('Настройки'!$B$10="Абсолютные значения",ABS(AB830),AB830)),AB830)))</x:f>
      </x:c>
      <x:c r="CF830" s="50" t="str">
        <x:f>IF(24&gt;'Настройки'!$B$3,"",IF(ISBLANK(AC830),IF('Настройки'!$B$9="Нулевой спрос",0,""),IF(AC830&lt;0,IF('Настройки'!$B$10="Исключить","",IF('Настройки'!$B$10="Абсолютные значения",ABS(AC830),AC830)),AC830)))</x:f>
      </x:c>
      <x:c r="CG830" s="50" t="str">
        <x:f>IF(25&gt;'Настройки'!$B$3,"",IF(ISBLANK(AD830),IF('Настройки'!$B$9="Нулевой спрос",0,""),IF(AD830&lt;0,IF('Настройки'!$B$10="Исключить","",IF('Настройки'!$B$10="Абсолютные значения",ABS(AD830),AD830)),AD830)))</x:f>
      </x:c>
      <x:c r="CH830" s="50" t="str">
        <x:f>IF(26&gt;'Настройки'!$B$3,"",IF(ISBLANK(AE830),IF('Настройки'!$B$9="Нулевой спрос",0,""),IF(AE830&lt;0,IF('Настройки'!$B$10="Исключить","",IF('Настройки'!$B$10="Абсолютные значения",ABS(AE830),AE830)),AE830)))</x:f>
      </x:c>
      <x:c r="CI830" s="50" t="str">
        <x:f>IF(27&gt;'Настройки'!$B$3,"",IF(ISBLANK(AF830),IF('Настройки'!$B$9="Нулевой спрос",0,""),IF(AF830&lt;0,IF('Настройки'!$B$10="Исключить","",IF('Настройки'!$B$10="Абсолютные значения",ABS(AF830),AF830)),AF830)))</x:f>
      </x:c>
      <x:c r="CJ830" s="50" t="str">
        <x:f>IF(28&gt;'Настройки'!$B$3,"",IF(ISBLANK(AG830),IF('Настройки'!$B$9="Нулевой спрос",0,""),IF(AG830&lt;0,IF('Настройки'!$B$10="Исключить","",IF('Настройки'!$B$10="Абсолютные значения",ABS(AG830),AG830)),AG830)))</x:f>
      </x:c>
      <x:c r="CK830" s="50" t="str">
        <x:f>IF(29&gt;'Настройки'!$B$3,"",IF(ISBLANK(AH830),IF('Настройки'!$B$9="Нулевой спрос",0,""),IF(AH830&lt;0,IF('Настройки'!$B$10="Исключить","",IF('Настройки'!$B$10="Абсолютные значения",ABS(AH830),AH830)),AH830)))</x:f>
      </x:c>
      <x:c r="CL830" s="50" t="str">
        <x:f>IF(30&gt;'Настройки'!$B$3,"",IF(ISBLANK(AI830),IF('Настройки'!$B$9="Нулевой спрос",0,""),IF(AI830&lt;0,IF('Настройки'!$B$10="Исключить","",IF('Настройки'!$B$10="Абсолютные значения",ABS(AI830),AI830)),AI830)))</x:f>
      </x:c>
      <x:c r="CM830" s="50" t="str">
        <x:f>IF(31&gt;'Настройки'!$B$3,"",IF(ISBLANK(AJ830),IF('Настройки'!$B$9="Нулевой спрос",0,""),IF(AJ830&lt;0,IF('Настройки'!$B$10="Исключить","",IF('Настройки'!$B$10="Абсолютные значения",ABS(AJ830),AJ830)),AJ830)))</x:f>
      </x:c>
      <x:c r="CN830" s="50" t="str">
        <x:f>IF(32&gt;'Настройки'!$B$3,"",IF(ISBLANK(AK830),IF('Настройки'!$B$9="Нулевой спрос",0,""),IF(AK830&lt;0,IF('Настройки'!$B$10="Исключить","",IF('Настройки'!$B$10="Абсолютные значения",ABS(AK830),AK830)),AK830)))</x:f>
      </x:c>
      <x:c r="CO830" s="50" t="str">
        <x:f>IF(33&gt;'Настройки'!$B$3,"",IF(ISBLANK(AL830),IF('Настройки'!$B$9="Нулевой спрос",0,""),IF(AL830&lt;0,IF('Настройки'!$B$10="Исключить","",IF('Настройки'!$B$10="Абсолютные значения",ABS(AL830),AL830)),AL830)))</x:f>
      </x:c>
      <x:c r="CP830" s="50" t="str">
        <x:f>IF(34&gt;'Настройки'!$B$3,"",IF(ISBLANK(AM830),IF('Настройки'!$B$9="Нулевой спрос",0,""),IF(AM830&lt;0,IF('Настройки'!$B$10="Исключить","",IF('Настройки'!$B$10="Абсолютные значения",ABS(AM830),AM830)),AM830)))</x:f>
      </x:c>
      <x:c r="CQ830" s="50" t="str">
        <x:f>IF(35&gt;'Настройки'!$B$3,"",IF(ISBLANK(AN830),IF('Настройки'!$B$9="Нулевой спрос",0,""),IF(AN830&lt;0,IF('Настройки'!$B$10="Исключить","",IF('Настройки'!$B$10="Абсолютные значения",ABS(AN830),AN830)),AN830)))</x:f>
      </x:c>
      <x:c r="CR830" s="50" t="str">
        <x:f>IF(36&gt;'Настройки'!$B$3,"",IF(ISBLANK(AO830),IF('Настройки'!$B$9="Нулевой спрос",0,""),IF(AO830&lt;0,IF('Настройки'!$B$10="Исключить","",IF('Настройки'!$B$10="Абсолютные значения",ABS(AO830),AO830)),AO830)))</x:f>
      </x:c>
      <x:c r="CS830" s="50" t="str">
        <x:f>IF(OR(1&gt;'Настройки'!$B$3,ISBLANK(BI830),BI830=0),"",BI830)</x:f>
      </x:c>
      <x:c r="CT830" s="50" t="str">
        <x:f>IF(OR(2&gt;'Настройки'!$B$3,ISBLANK(BJ830),BJ830=0),"",BJ830)</x:f>
      </x:c>
      <x:c r="CU830" s="50" t="str">
        <x:f>IF(OR(3&gt;'Настройки'!$B$3,ISBLANK(BK830),BK830=0),"",BK830)</x:f>
      </x:c>
      <x:c r="CV830" s="50" t="str">
        <x:f>IF(OR(4&gt;'Настройки'!$B$3,ISBLANK(BL830),BL830=0),"",BL830)</x:f>
      </x:c>
      <x:c r="CW830" s="50" t="str">
        <x:f>IF(OR(5&gt;'Настройки'!$B$3,ISBLANK(BM830),BM830=0),"",BM830)</x:f>
      </x:c>
      <x:c r="CX830" s="50" t="str">
        <x:f>IF(OR(6&gt;'Настройки'!$B$3,ISBLANK(BN830),BN830=0),"",BN830)</x:f>
      </x:c>
      <x:c r="CY830" s="50" t="str">
        <x:f>IF(OR(7&gt;'Настройки'!$B$3,ISBLANK(BO830),BO830=0),"",BO830)</x:f>
      </x:c>
      <x:c r="CZ830" s="50" t="str">
        <x:f>IF(OR(8&gt;'Настройки'!$B$3,ISBLANK(BP830),BP830=0),"",BP830)</x:f>
      </x:c>
      <x:c r="DA830" s="50" t="str">
        <x:f>IF(OR(9&gt;'Настройки'!$B$3,ISBLANK(BQ830),BQ830=0),"",BQ830)</x:f>
      </x:c>
      <x:c r="DB830" s="50" t="str">
        <x:f>IF(OR(10&gt;'Настройки'!$B$3,ISBLANK(BR830),BR830=0),"",BR830)</x:f>
      </x:c>
      <x:c r="DC830" s="50" t="str">
        <x:f>IF(OR(11&gt;'Настройки'!$B$3,ISBLANK(BS830),BS830=0),"",BS830)</x:f>
      </x:c>
      <x:c r="DD830" s="50" t="str">
        <x:f>IF(OR(12&gt;'Настройки'!$B$3,ISBLANK(BT830),BT830=0),"",BT830)</x:f>
      </x:c>
      <x:c r="DE830" s="50" t="str">
        <x:f>IF(OR(13&gt;'Настройки'!$B$3,ISBLANK(BU830),BU830=0),"",BU830)</x:f>
      </x:c>
      <x:c r="DF830" s="50" t="str">
        <x:f>IF(OR(14&gt;'Настройки'!$B$3,ISBLANK(BV830),BV830=0),"",BV830)</x:f>
      </x:c>
      <x:c r="DG830" s="50" t="str">
        <x:f>IF(OR(15&gt;'Настройки'!$B$3,ISBLANK(BW830),BW830=0),"",BW830)</x:f>
      </x:c>
      <x:c r="DH830" s="50" t="str">
        <x:f>IF(OR(16&gt;'Настройки'!$B$3,ISBLANK(BX830),BX830=0),"",BX830)</x:f>
      </x:c>
      <x:c r="DI830" s="50" t="str">
        <x:f>IF(OR(17&gt;'Настройки'!$B$3,ISBLANK(BY830),BY830=0),"",BY830)</x:f>
      </x:c>
      <x:c r="DJ830" s="50" t="str">
        <x:f>IF(OR(18&gt;'Настройки'!$B$3,ISBLANK(BZ830),BZ830=0),"",BZ830)</x:f>
      </x:c>
      <x:c r="DK830" s="50" t="str">
        <x:f>IF(OR(19&gt;'Настройки'!$B$3,ISBLANK(CA830),CA830=0),"",CA830)</x:f>
      </x:c>
      <x:c r="DL830" s="50" t="str">
        <x:f>IF(OR(20&gt;'Настройки'!$B$3,ISBLANK(CB830),CB830=0),"",CB830)</x:f>
      </x:c>
      <x:c r="DM830" s="50" t="str">
        <x:f>IF(OR(21&gt;'Настройки'!$B$3,ISBLANK(CC830),CC830=0),"",CC830)</x:f>
      </x:c>
      <x:c r="DN830" s="50" t="str">
        <x:f>IF(OR(22&gt;'Настройки'!$B$3,ISBLANK(CD830),CD830=0),"",CD830)</x:f>
      </x:c>
      <x:c r="DO830" s="50" t="str">
        <x:f>IF(OR(23&gt;'Настройки'!$B$3,ISBLANK(CE830),CE830=0),"",CE830)</x:f>
      </x:c>
      <x:c r="DP830" s="50" t="str">
        <x:f>IF(OR(24&gt;'Настройки'!$B$3,ISBLANK(CF830),CF830=0),"",CF830)</x:f>
      </x:c>
      <x:c r="DQ830" s="50" t="str">
        <x:f>IF(OR(25&gt;'Настройки'!$B$3,ISBLANK(CG830),CG830=0),"",CG830)</x:f>
      </x:c>
      <x:c r="DR830" s="50" t="str">
        <x:f>IF(OR(26&gt;'Настройки'!$B$3,ISBLANK(CH830),CH830=0),"",CH830)</x:f>
      </x:c>
      <x:c r="DS830" s="50" t="str">
        <x:f>IF(OR(27&gt;'Настройки'!$B$3,ISBLANK(CI830),CI830=0),"",CI830)</x:f>
      </x:c>
      <x:c r="DT830" s="50" t="str">
        <x:f>IF(OR(28&gt;'Настройки'!$B$3,ISBLANK(CJ830),CJ830=0),"",CJ830)</x:f>
      </x:c>
      <x:c r="DU830" s="50" t="str">
        <x:f>IF(OR(29&gt;'Настройки'!$B$3,ISBLANK(CK830),CK830=0),"",CK830)</x:f>
      </x:c>
      <x:c r="DV830" s="50" t="str">
        <x:f>IF(OR(30&gt;'Настройки'!$B$3,ISBLANK(CL830),CL830=0),"",CL830)</x:f>
      </x:c>
      <x:c r="DW830" s="50" t="str">
        <x:f>IF(OR(31&gt;'Настройки'!$B$3,ISBLANK(CM830),CM830=0),"",CM830)</x:f>
      </x:c>
      <x:c r="DX830" s="50" t="str">
        <x:f>IF(OR(32&gt;'Настройки'!$B$3,ISBLANK(CN830),CN830=0),"",CN830)</x:f>
      </x:c>
      <x:c r="DY830" s="50" t="str">
        <x:f>IF(OR(33&gt;'Настройки'!$B$3,ISBLANK(CO830),CO830=0),"",CO830)</x:f>
      </x:c>
      <x:c r="DZ830" s="50" t="str">
        <x:f>IF(OR(34&gt;'Настройки'!$B$3,ISBLANK(CP830),CP830=0),"",CP830)</x:f>
      </x:c>
      <x:c r="EA830" s="50" t="str">
        <x:f>IF(OR(35&gt;'Настройки'!$B$3,ISBLANK(CQ830),CQ830=0),"",CQ830)</x:f>
      </x:c>
      <x:c r="EB830" s="50" t="str">
        <x:f>IF(OR(36&gt;'Настройки'!$B$3,ISBLANK(CR830),CR830=0),"",CR830)</x:f>
      </x:c>
      <x:c r="EC830" s="50" t="str">
        <x:f>IF(A830="","",IF(OR(BB830="AZ",BB830="BZ"),10000+ROW(),IF(AZ830&gt;'Настройки'!$B$11,20000+ROW(),IF(BF830&lt;&gt;"Обычный",30000+ROW(),IF(AX830&lt;=0,40000+ROW(),"")))))</x:f>
      </x:c>
      <x:c r="ED830" s="50" t="str">
        <x:f>IF(EC830="","",COUNTIFS($EC$2:$EC$1001,"&gt;0",$EC$2:$EC$1001,"&lt;"&amp;EC830)+1)</x:f>
      </x:c>
    </x:row>
    <x:row r="831">
      <x:c r="A831" s="115"/>
      <x:c r="B831" s="115"/>
      <x:c r="C831" s="115"/>
      <x:c r="D831" s="118"/>
      <x:c r="E831" s="118"/>
      <x:c r="F831" s="118"/>
      <x:c r="G831" s="118"/>
      <x:c r="H831" s="118"/>
      <x:c r="I831" s="118"/>
      <x:c r="J831" s="118"/>
      <x:c r="K831" s="118"/>
      <x:c r="L831" s="118"/>
      <x:c r="M831" s="118"/>
      <x:c r="N831" s="118"/>
      <x:c r="O831" s="118"/>
      <x:c r="P831" s="118"/>
      <x:c r="Q831" s="118"/>
      <x:c r="R831" s="118"/>
      <x:c r="S831" s="118"/>
      <x:c r="T831" s="118"/>
      <x:c r="U831" s="118"/>
      <x:c r="V831" s="118"/>
      <x:c r="W831" s="118"/>
      <x:c r="X831" s="118"/>
      <x:c r="Y831" s="118"/>
      <x:c r="Z831" s="118"/>
      <x:c r="AA831" s="118"/>
      <x:c r="AB831" s="118"/>
      <x:c r="AC831" s="118"/>
      <x:c r="AD831" s="118"/>
      <x:c r="AE831" s="118"/>
      <x:c r="AF831" s="118"/>
      <x:c r="AG831" s="118"/>
      <x:c r="AH831" s="118"/>
      <x:c r="AI831" s="118"/>
      <x:c r="AJ831" s="118"/>
      <x:c r="AK831" s="118"/>
      <x:c r="AL831" s="118"/>
      <x:c r="AM831" s="118"/>
      <x:c r="AN831" s="118"/>
      <x:c r="AO831" s="118"/>
      <x:c r="AP831" s="115"/>
      <x:c r="AQ831" s="49" t="str">
        <x:f>IF(A831="","",COUNT(BI831:INDEX(BI831:CR831,1,'Настройки'!$B$3)))</x:f>
      </x:c>
      <x:c r="AR831" s="49" t="str">
        <x:f>IF(A831="","",SUM(BI831:INDEX(BI831:CR831,1,'Настройки'!$B$3)))</x:f>
      </x:c>
      <x:c r="AS831" s="58" t="str">
        <x:f>IF(A831="","",IF('Настройки'!$B$4="Стоимость потребления",AR831*D831,IF('Настройки'!$B$4="Количество",AR831,E831)))</x:f>
      </x:c>
      <x:c r="AT831" s="61" t="str">
        <x:f>IF(OR(A831="",AS831&lt;0,SUM($AS$2:$AS$1001)&lt;=0),"",AS831/SUM($AS$2:$AS$1001))</x:f>
      </x:c>
      <x:c r="AU831" s="61" t="str">
        <x:f>IF(OR(A831="",AS831&lt;0,SUM($AS$2:$AS$1001)&lt;=0),"",SUMIFS($AS$2:$AS$1001,$AS$2:$AS$1001,"&gt;"&amp;AS831)/SUM($AS$2:$AS$1001))</x:f>
      </x:c>
      <x:c r="AV831" s="61" t="str">
        <x:f>IF(OR(A831="",AS831&lt;0,SUM($AS$2:$AS$1001)&lt;=0),"",SUMIFS($AS$2:$AS$1001,$AS$2:$AS$1001,"&gt;="&amp;AS831)/SUM($AS$2:$AS$1001))</x:f>
      </x:c>
      <x:c r="AW831" s="49" t="str">
        <x:f>IF(A831="","",IF(SUM($AS$2:$AS$1001)&lt;=0,"Не определён",IF(AS831&lt;0,"Исключение",IF(AU831&lt;'Настройки'!$B$5,"A",IF(AU831&lt;'Настройки'!$B$6,"B","C")))))</x:f>
      </x:c>
      <x:c r="AX831" s="58" t="str">
        <x:f>IF(A831="","",IF(AQ831=0,"",AVERAGE(BI831:INDEX(BI831:CR831,1,'Настройки'!$B$3))))</x:f>
      </x:c>
      <x:c r="AY831" s="58" t="str">
        <x:f>IF(OR(A831="",AQ831=0),"",STDEVP(BI831:INDEX(BI831:CR831,1,'Настройки'!$B$3)))</x:f>
      </x:c>
      <x:c r="AZ831" s="61" t="str">
        <x:f>IF(OR(A831="",AQ831&lt;'Настройки'!$B$12,AX831&lt;=0,AND('Настройки'!$B$10="Блокировать",COUNTIF(F831:INDEX(F831:AO831,1,'Настройки'!$B$3),"&lt;0")&gt;0)),"",AY831/ABS(AX831))</x:f>
      </x:c>
      <x:c r="BA831" s="49" t="str">
        <x:f>IF(A831="","",IF(AND('Настройки'!$B$10="Блокировать",COUNTIF(F831:INDEX(F831:AO831,1,'Настройки'!$B$3),"&lt;0")&gt;0),"Не определён",IF(AQ831&lt;'Настройки'!$B$12,"Не определён",IF(AX831=0,"Нет спроса",IF(AX831&lt;0,"Не определён",IF(AZ831&lt;='Настройки'!$B$7,"X",IF(AZ831&lt;='Настройки'!$B$8,"Y","Z")))))))</x:f>
      </x:c>
      <x:c r="BB831" s="49" t="str">
        <x:f>IF(OR(A831="",LEN(AW831)&lt;&gt;1,LEN(BA831)&lt;&gt;1),"",AW831&amp;BA831)</x:f>
      </x:c>
      <x:c r="BC831" s="61" t="str">
        <x:f>IF(OR(A831="",AQ831=0),"",(COUNT(BI831:INDEX(BI831:CR831,1,'Настройки'!$B$3))-COUNT(CS831:INDEX(CS831:EB831,1,'Настройки'!$B$3)))/AQ831)</x:f>
      </x:c>
      <x:c r="BD831" s="64" t="str">
        <x:f>IF(OR(A831="",COUNT(CS831:INDEX(CS831:EB831,1,'Настройки'!$B$3))=0),"",AQ831/COUNT(CS831:INDEX(CS831:EB831,1,'Настройки'!$B$3)))</x:f>
      </x:c>
      <x:c r="BE831" s="64" t="str">
        <x:f>IF(OR(A831="",COUNT(CS831:INDEX(CS831:EB831,1,'Настройки'!$B$3))=0),"",IF(AVERAGE(CS831:INDEX(CS831:EB831,1,'Настройки'!$B$3))=0,"",(STDEVP(CS831:INDEX(CS831:EB831,1,'Настройки'!$B$3))/ABS(AVERAGE(CS831:INDEX(CS831:EB831,1,'Настройки'!$B$3))))^2))</x:f>
      </x:c>
      <x:c r="BF831" s="49" t="str">
        <x:f>IF(A831="","",IF(AQ831&lt;3,"Недостаточно",IF(AQ831&lt;6,"Предварительный","Обычный")))</x:f>
      </x:c>
      <x:c r="BG831" s="49" t="str">
        <x:f>IF(A831="","",IF(COUNTIF(F831:INDEX(F831:AO831,1,'Настройки'!$B$3),"&lt;0")&gt;0,IF('Настройки'!$B$10="Блокировать","Отрицательный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"),"")&amp;IF(AQ831&lt;3,"Недостаточно истории. ",IF(AQ831&lt;6,"Предварительная классификация. ",""))&amp;IF(AX831=0,"Нет спроса за горизонт. ","")&amp;IF(AZ831&gt;'Настройки'!$B$11,"Экстремальная вариативность. ",""))</x:f>
      </x:c>
      <x:c r="BH831" s="49" t="str">
        <x:f>IF(A831="","",IFERROR(VLOOKUP(BB831,'Настройки'!$D$3:$E$11,2,FALSE),"Сначала проверьте исходные данные и историю спроса.")&amp;" Уточните срок поставки, MOQ и критичность.")</x:f>
      </x:c>
      <x:c r="BI831" s="50" t="str">
        <x:f>IF(1&gt;'Настройки'!$B$3,"",IF(ISBLANK(F831),IF('Настройки'!$B$9="Нулевой спрос",0,""),IF(F831&lt;0,IF('Настройки'!$B$10="Исключить","",IF('Настройки'!$B$10="Абсолютные значения",ABS(F831),F831)),F831)))</x:f>
      </x:c>
      <x:c r="BJ831" s="50" t="str">
        <x:f>IF(2&gt;'Настройки'!$B$3,"",IF(ISBLANK(G831),IF('Настройки'!$B$9="Нулевой спрос",0,""),IF(G831&lt;0,IF('Настройки'!$B$10="Исключить","",IF('Настройки'!$B$10="Абсолютные значения",ABS(G831),G831)),G831)))</x:f>
      </x:c>
      <x:c r="BK831" s="50" t="str">
        <x:f>IF(3&gt;'Настройки'!$B$3,"",IF(ISBLANK(H831),IF('Настройки'!$B$9="Нулевой спрос",0,""),IF(H831&lt;0,IF('Настройки'!$B$10="Исключить","",IF('Настройки'!$B$10="Абсолютные значения",ABS(H831),H831)),H831)))</x:f>
      </x:c>
      <x:c r="BL831" s="50" t="str">
        <x:f>IF(4&gt;'Настройки'!$B$3,"",IF(ISBLANK(I831),IF('Настройки'!$B$9="Нулевой спрос",0,""),IF(I831&lt;0,IF('Настройки'!$B$10="Исключить","",IF('Настройки'!$B$10="Абсолютные значения",ABS(I831),I831)),I831)))</x:f>
      </x:c>
      <x:c r="BM831" s="50" t="str">
        <x:f>IF(5&gt;'Настройки'!$B$3,"",IF(ISBLANK(J831),IF('Настройки'!$B$9="Нулевой спрос",0,""),IF(J831&lt;0,IF('Настройки'!$B$10="Исключить","",IF('Настройки'!$B$10="Абсолютные значения",ABS(J831),J831)),J831)))</x:f>
      </x:c>
      <x:c r="BN831" s="50" t="str">
        <x:f>IF(6&gt;'Настройки'!$B$3,"",IF(ISBLANK(K831),IF('Настройки'!$B$9="Нулевой спрос",0,""),IF(K831&lt;0,IF('Настройки'!$B$10="Исключить","",IF('Настройки'!$B$10="Абсолютные значения",ABS(K831),K831)),K831)))</x:f>
      </x:c>
      <x:c r="BO831" s="50" t="str">
        <x:f>IF(7&gt;'Настройки'!$B$3,"",IF(ISBLANK(L831),IF('Настройки'!$B$9="Нулевой спрос",0,""),IF(L831&lt;0,IF('Настройки'!$B$10="Исключить","",IF('Настройки'!$B$10="Абсолютные значения",ABS(L831),L831)),L831)))</x:f>
      </x:c>
      <x:c r="BP831" s="50" t="str">
        <x:f>IF(8&gt;'Настройки'!$B$3,"",IF(ISBLANK(M831),IF('Настройки'!$B$9="Нулевой спрос",0,""),IF(M831&lt;0,IF('Настройки'!$B$10="Исключить","",IF('Настройки'!$B$10="Абсолютные значения",ABS(M831),M831)),M831)))</x:f>
      </x:c>
      <x:c r="BQ831" s="50" t="str">
        <x:f>IF(9&gt;'Настройки'!$B$3,"",IF(ISBLANK(N831),IF('Настройки'!$B$9="Нулевой спрос",0,""),IF(N831&lt;0,IF('Настройки'!$B$10="Исключить","",IF('Настройки'!$B$10="Абсолютные значения",ABS(N831),N831)),N831)))</x:f>
      </x:c>
      <x:c r="BR831" s="50" t="str">
        <x:f>IF(10&gt;'Настройки'!$B$3,"",IF(ISBLANK(O831),IF('Настройки'!$B$9="Нулевой спрос",0,""),IF(O831&lt;0,IF('Настройки'!$B$10="Исключить","",IF('Настройки'!$B$10="Абсолютные значения",ABS(O831),O831)),O831)))</x:f>
      </x:c>
      <x:c r="BS831" s="50" t="str">
        <x:f>IF(11&gt;'Настройки'!$B$3,"",IF(ISBLANK(P831),IF('Настройки'!$B$9="Нулевой спрос",0,""),IF(P831&lt;0,IF('Настройки'!$B$10="Исключить","",IF('Настройки'!$B$10="Абсолютные значения",ABS(P831),P831)),P831)))</x:f>
      </x:c>
      <x:c r="BT831" s="50" t="str">
        <x:f>IF(12&gt;'Настройки'!$B$3,"",IF(ISBLANK(Q831),IF('Настройки'!$B$9="Нулевой спрос",0,""),IF(Q831&lt;0,IF('Настройки'!$B$10="Исключить","",IF('Настройки'!$B$10="Абсолютные значения",ABS(Q831),Q831)),Q831)))</x:f>
      </x:c>
      <x:c r="BU831" s="50" t="str">
        <x:f>IF(13&gt;'Настройки'!$B$3,"",IF(ISBLANK(R831),IF('Настройки'!$B$9="Нулевой спрос",0,""),IF(R831&lt;0,IF('Настройки'!$B$10="Исключить","",IF('Настройки'!$B$10="Абсолютные значения",ABS(R831),R831)),R831)))</x:f>
      </x:c>
      <x:c r="BV831" s="50" t="str">
        <x:f>IF(14&gt;'Настройки'!$B$3,"",IF(ISBLANK(S831),IF('Настройки'!$B$9="Нулевой спрос",0,""),IF(S831&lt;0,IF('Настройки'!$B$10="Исключить","",IF('Настройки'!$B$10="Абсолютные значения",ABS(S831),S831)),S831)))</x:f>
      </x:c>
      <x:c r="BW831" s="50" t="str">
        <x:f>IF(15&gt;'Настройки'!$B$3,"",IF(ISBLANK(T831),IF('Настройки'!$B$9="Нулевой спрос",0,""),IF(T831&lt;0,IF('Настройки'!$B$10="Исключить","",IF('Настройки'!$B$10="Абсолютные значения",ABS(T831),T831)),T831)))</x:f>
      </x:c>
      <x:c r="BX831" s="50" t="str">
        <x:f>IF(16&gt;'Настройки'!$B$3,"",IF(ISBLANK(U831),IF('Настройки'!$B$9="Нулевой спрос",0,""),IF(U831&lt;0,IF('Настройки'!$B$10="Исключить","",IF('Настройки'!$B$10="Абсолютные значения",ABS(U831),U831)),U831)))</x:f>
      </x:c>
      <x:c r="BY831" s="50" t="str">
        <x:f>IF(17&gt;'Настройки'!$B$3,"",IF(ISBLANK(V831),IF('Настройки'!$B$9="Нулевой спрос",0,""),IF(V831&lt;0,IF('Настройки'!$B$10="Исключить","",IF('Настройки'!$B$10="Абсолютные значения",ABS(V831),V831)),V831)))</x:f>
      </x:c>
      <x:c r="BZ831" s="50" t="str">
        <x:f>IF(18&gt;'Настройки'!$B$3,"",IF(ISBLANK(W831),IF('Настройки'!$B$9="Нулевой спрос",0,""),IF(W831&lt;0,IF('Настройки'!$B$10="Исключить","",IF('Настройки'!$B$10="Абсолютные значения",ABS(W831),W831)),W831)))</x:f>
      </x:c>
      <x:c r="CA831" s="50" t="str">
        <x:f>IF(19&gt;'Настройки'!$B$3,"",IF(ISBLANK(X831),IF('Настройки'!$B$9="Нулевой спрос",0,""),IF(X831&lt;0,IF('Настройки'!$B$10="Исключить","",IF('Настройки'!$B$10="Абсолютные значения",ABS(X831),X831)),X831)))</x:f>
      </x:c>
      <x:c r="CB831" s="50" t="str">
        <x:f>IF(20&gt;'Настройки'!$B$3,"",IF(ISBLANK(Y831),IF('Настройки'!$B$9="Нулевой спрос",0,""),IF(Y831&lt;0,IF('Настройки'!$B$10="Исключить","",IF('Настройки'!$B$10="Абсолютные значения",ABS(Y831),Y831)),Y831)))</x:f>
      </x:c>
      <x:c r="CC831" s="50" t="str">
        <x:f>IF(21&gt;'Настройки'!$B$3,"",IF(ISBLANK(Z831),IF('Настройки'!$B$9="Нулевой спрос",0,""),IF(Z831&lt;0,IF('Настройки'!$B$10="Исключить","",IF('Настройки'!$B$10="Абсолютные значения",ABS(Z831),Z831)),Z831)))</x:f>
      </x:c>
      <x:c r="CD831" s="50" t="str">
        <x:f>IF(22&gt;'Настройки'!$B$3,"",IF(ISBLANK(AA831),IF('Настройки'!$B$9="Нулевой спрос",0,""),IF(AA831&lt;0,IF('Настройки'!$B$10="Исключить","",IF('Настройки'!$B$10="Абсолютные значения",ABS(AA831),AA831)),AA831)))</x:f>
      </x:c>
      <x:c r="CE831" s="50" t="str">
        <x:f>IF(23&gt;'Настройки'!$B$3,"",IF(ISBLANK(AB831),IF('Настройки'!$B$9="Нулевой спрос",0,""),IF(AB831&lt;0,IF('Настройки'!$B$10="Исключить","",IF('Настройки'!$B$10="Абсолютные значения",ABS(AB831),AB831)),AB831)))</x:f>
      </x:c>
      <x:c r="CF831" s="50" t="str">
        <x:f>IF(24&gt;'Настройки'!$B$3,"",IF(ISBLANK(AC831),IF('Настройки'!$B$9="Нулевой спрос",0,""),IF(AC831&lt;0,IF('Настройки'!$B$10="Исключить","",IF('Настройки'!$B$10="Абсолютные значения",ABS(AC831),AC831)),AC831)))</x:f>
      </x:c>
      <x:c r="CG831" s="50" t="str">
        <x:f>IF(25&gt;'Настройки'!$B$3,"",IF(ISBLANK(AD831),IF('Настройки'!$B$9="Нулевой спрос",0,""),IF(AD831&lt;0,IF('Настройки'!$B$10="Исключить","",IF('Настройки'!$B$10="Абсолютные значения",ABS(AD831),AD831)),AD831)))</x:f>
      </x:c>
      <x:c r="CH831" s="50" t="str">
        <x:f>IF(26&gt;'Настройки'!$B$3,"",IF(ISBLANK(AE831),IF('Настройки'!$B$9="Нулевой спрос",0,""),IF(AE831&lt;0,IF('Настройки'!$B$10="Исключить","",IF('Настройки'!$B$10="Абсолютные значения",ABS(AE831),AE831)),AE831)))</x:f>
      </x:c>
      <x:c r="CI831" s="50" t="str">
        <x:f>IF(27&gt;'Настройки'!$B$3,"",IF(ISBLANK(AF831),IF('Настройки'!$B$9="Нулевой спрос",0,""),IF(AF831&lt;0,IF('Настройки'!$B$10="Исключить","",IF('Настройки'!$B$10="Абсолютные значения",ABS(AF831),AF831)),AF831)))</x:f>
      </x:c>
      <x:c r="CJ831" s="50" t="str">
        <x:f>IF(28&gt;'Настройки'!$B$3,"",IF(ISBLANK(AG831),IF('Настройки'!$B$9="Нулевой спрос",0,""),IF(AG831&lt;0,IF('Настройки'!$B$10="Исключить","",IF('Настройки'!$B$10="Абсолютные значения",ABS(AG831),AG831)),AG831)))</x:f>
      </x:c>
      <x:c r="CK831" s="50" t="str">
        <x:f>IF(29&gt;'Настройки'!$B$3,"",IF(ISBLANK(AH831),IF('Настройки'!$B$9="Нулевой спрос",0,""),IF(AH831&lt;0,IF('Настройки'!$B$10="Исключить","",IF('Настройки'!$B$10="Абсолютные значения",ABS(AH831),AH831)),AH831)))</x:f>
      </x:c>
      <x:c r="CL831" s="50" t="str">
        <x:f>IF(30&gt;'Настройки'!$B$3,"",IF(ISBLANK(AI831),IF('Настройки'!$B$9="Нулевой спрос",0,""),IF(AI831&lt;0,IF('Настройки'!$B$10="Исключить","",IF('Настройки'!$B$10="Абсолютные значения",ABS(AI831),AI831)),AI831)))</x:f>
      </x:c>
      <x:c r="CM831" s="50" t="str">
        <x:f>IF(31&gt;'Настройки'!$B$3,"",IF(ISBLANK(AJ831),IF('Настройки'!$B$9="Нулевой спрос",0,""),IF(AJ831&lt;0,IF('Настройки'!$B$10="Исключить","",IF('Настройки'!$B$10="Абсолютные значения",ABS(AJ831),AJ831)),AJ831)))</x:f>
      </x:c>
      <x:c r="CN831" s="50" t="str">
        <x:f>IF(32&gt;'Настройки'!$B$3,"",IF(ISBLANK(AK831),IF('Настройки'!$B$9="Нулевой спрос",0,""),IF(AK831&lt;0,IF('Настройки'!$B$10="Исключить","",IF('Настройки'!$B$10="Абсолютные значения",ABS(AK831),AK831)),AK831)))</x:f>
      </x:c>
      <x:c r="CO831" s="50" t="str">
        <x:f>IF(33&gt;'Настройки'!$B$3,"",IF(ISBLANK(AL831),IF('Настройки'!$B$9="Нулевой спрос",0,""),IF(AL831&lt;0,IF('Настройки'!$B$10="Исключить","",IF('Настройки'!$B$10="Абсолютные значения",ABS(AL831),AL831)),AL831)))</x:f>
      </x:c>
      <x:c r="CP831" s="50" t="str">
        <x:f>IF(34&gt;'Настройки'!$B$3,"",IF(ISBLANK(AM831),IF('Настройки'!$B$9="Нулевой спрос",0,""),IF(AM831&lt;0,IF('Настройки'!$B$10="Исключить","",IF('Настройки'!$B$10="Абсолютные значения",ABS(AM831),AM831)),AM831)))</x:f>
      </x:c>
      <x:c r="CQ831" s="50" t="str">
        <x:f>IF(35&gt;'Настройки'!$B$3,"",IF(ISBLANK(AN831),IF('Настройки'!$B$9="Нулевой спрос",0,""),IF(AN831&lt;0,IF('Настройки'!$B$10="Исключить","",IF('Настройки'!$B$10="Абсолютные значения",ABS(AN831),AN831)),AN831)))</x:f>
      </x:c>
      <x:c r="CR831" s="50" t="str">
        <x:f>IF(36&gt;'Настройки'!$B$3,"",IF(ISBLANK(AO831),IF('Настройки'!$B$9="Нулевой спрос",0,""),IF(AO831&lt;0,IF('Настройки'!$B$10="Исключить","",IF('Настройки'!$B$10="Абсолютные значения",ABS(AO831),AO831)),AO831)))</x:f>
      </x:c>
      <x:c r="CS831" s="50" t="str">
        <x:f>IF(OR(1&gt;'Настройки'!$B$3,ISBLANK(BI831),BI831=0),"",BI831)</x:f>
      </x:c>
      <x:c r="CT831" s="50" t="str">
        <x:f>IF(OR(2&gt;'Настройки'!$B$3,ISBLANK(BJ831),BJ831=0),"",BJ831)</x:f>
      </x:c>
      <x:c r="CU831" s="50" t="str">
        <x:f>IF(OR(3&gt;'Настройки'!$B$3,ISBLANK(BK831),BK831=0),"",BK831)</x:f>
      </x:c>
      <x:c r="CV831" s="50" t="str">
        <x:f>IF(OR(4&gt;'Настройки'!$B$3,ISBLANK(BL831),BL831=0),"",BL831)</x:f>
      </x:c>
      <x:c r="CW831" s="50" t="str">
        <x:f>IF(OR(5&gt;'Настройки'!$B$3,ISBLANK(BM831),BM831=0),"",BM831)</x:f>
      </x:c>
      <x:c r="CX831" s="50" t="str">
        <x:f>IF(OR(6&gt;'Настройки'!$B$3,ISBLANK(BN831),BN831=0),"",BN831)</x:f>
      </x:c>
      <x:c r="CY831" s="50" t="str">
        <x:f>IF(OR(7&gt;'Настройки'!$B$3,ISBLANK(BO831),BO831=0),"",BO831)</x:f>
      </x:c>
      <x:c r="CZ831" s="50" t="str">
        <x:f>IF(OR(8&gt;'Настройки'!$B$3,ISBLANK(BP831),BP831=0),"",BP831)</x:f>
      </x:c>
      <x:c r="DA831" s="50" t="str">
        <x:f>IF(OR(9&gt;'Настройки'!$B$3,ISBLANK(BQ831),BQ831=0),"",BQ831)</x:f>
      </x:c>
      <x:c r="DB831" s="50" t="str">
        <x:f>IF(OR(10&gt;'Настройки'!$B$3,ISBLANK(BR831),BR831=0),"",BR831)</x:f>
      </x:c>
      <x:c r="DC831" s="50" t="str">
        <x:f>IF(OR(11&gt;'Настройки'!$B$3,ISBLANK(BS831),BS831=0),"",BS831)</x:f>
      </x:c>
      <x:c r="DD831" s="50" t="str">
        <x:f>IF(OR(12&gt;'Настройки'!$B$3,ISBLANK(BT831),BT831=0),"",BT831)</x:f>
      </x:c>
      <x:c r="DE831" s="50" t="str">
        <x:f>IF(OR(13&gt;'Настройки'!$B$3,ISBLANK(BU831),BU831=0),"",BU831)</x:f>
      </x:c>
      <x:c r="DF831" s="50" t="str">
        <x:f>IF(OR(14&gt;'Настройки'!$B$3,ISBLANK(BV831),BV831=0),"",BV831)</x:f>
      </x:c>
      <x:c r="DG831" s="50" t="str">
        <x:f>IF(OR(15&gt;'Настройки'!$B$3,ISBLANK(BW831),BW831=0),"",BW831)</x:f>
      </x:c>
      <x:c r="DH831" s="50" t="str">
        <x:f>IF(OR(16&gt;'Настройки'!$B$3,ISBLANK(BX831),BX831=0),"",BX831)</x:f>
      </x:c>
      <x:c r="DI831" s="50" t="str">
        <x:f>IF(OR(17&gt;'Настройки'!$B$3,ISBLANK(BY831),BY831=0),"",BY831)</x:f>
      </x:c>
      <x:c r="DJ831" s="50" t="str">
        <x:f>IF(OR(18&gt;'Настройки'!$B$3,ISBLANK(BZ831),BZ831=0),"",BZ831)</x:f>
      </x:c>
      <x:c r="DK831" s="50" t="str">
        <x:f>IF(OR(19&gt;'Настройки'!$B$3,ISBLANK(CA831),CA831=0),"",CA831)</x:f>
      </x:c>
      <x:c r="DL831" s="50" t="str">
        <x:f>IF(OR(20&gt;'Настройки'!$B$3,ISBLANK(CB831),CB831=0),"",CB831)</x:f>
      </x:c>
      <x:c r="DM831" s="50" t="str">
        <x:f>IF(OR(21&gt;'Настройки'!$B$3,ISBLANK(CC831),CC831=0),"",CC831)</x:f>
      </x:c>
      <x:c r="DN831" s="50" t="str">
        <x:f>IF(OR(22&gt;'Настройки'!$B$3,ISBLANK(CD831),CD831=0),"",CD831)</x:f>
      </x:c>
      <x:c r="DO831" s="50" t="str">
        <x:f>IF(OR(23&gt;'Настройки'!$B$3,ISBLANK(CE831),CE831=0),"",CE831)</x:f>
      </x:c>
      <x:c r="DP831" s="50" t="str">
        <x:f>IF(OR(24&gt;'Настройки'!$B$3,ISBLANK(CF831),CF831=0),"",CF831)</x:f>
      </x:c>
      <x:c r="DQ831" s="50" t="str">
        <x:f>IF(OR(25&gt;'Настройки'!$B$3,ISBLANK(CG831),CG831=0),"",CG831)</x:f>
      </x:c>
      <x:c r="DR831" s="50" t="str">
        <x:f>IF(OR(26&gt;'Настройки'!$B$3,ISBLANK(CH831),CH831=0),"",CH831)</x:f>
      </x:c>
      <x:c r="DS831" s="50" t="str">
        <x:f>IF(OR(27&gt;'Настройки'!$B$3,ISBLANK(CI831),CI831=0),"",CI831)</x:f>
      </x:c>
      <x:c r="DT831" s="50" t="str">
        <x:f>IF(OR(28&gt;'Настройки'!$B$3,ISBLANK(CJ831),CJ831=0),"",CJ831)</x:f>
      </x:c>
      <x:c r="DU831" s="50" t="str">
        <x:f>IF(OR(29&gt;'Настройки'!$B$3,ISBLANK(CK831),CK831=0),"",CK831)</x:f>
      </x:c>
      <x:c r="DV831" s="50" t="str">
        <x:f>IF(OR(30&gt;'Настройки'!$B$3,ISBLANK(CL831),CL831=0),"",CL831)</x:f>
      </x:c>
      <x:c r="DW831" s="50" t="str">
        <x:f>IF(OR(31&gt;'Настройки'!$B$3,ISBLANK(CM831),CM831=0),"",CM831)</x:f>
      </x:c>
      <x:c r="DX831" s="50" t="str">
        <x:f>IF(OR(32&gt;'Настройки'!$B$3,ISBLANK(CN831),CN831=0),"",CN831)</x:f>
      </x:c>
      <x:c r="DY831" s="50" t="str">
        <x:f>IF(OR(33&gt;'Настройки'!$B$3,ISBLANK(CO831),CO831=0),"",CO831)</x:f>
      </x:c>
      <x:c r="DZ831" s="50" t="str">
        <x:f>IF(OR(34&gt;'Настройки'!$B$3,ISBLANK(CP831),CP831=0),"",CP831)</x:f>
      </x:c>
      <x:c r="EA831" s="50" t="str">
        <x:f>IF(OR(35&gt;'Настройки'!$B$3,ISBLANK(CQ831),CQ831=0),"",CQ831)</x:f>
      </x:c>
      <x:c r="EB831" s="50" t="str">
        <x:f>IF(OR(36&gt;'Настройки'!$B$3,ISBLANK(CR831),CR831=0),"",CR831)</x:f>
      </x:c>
      <x:c r="EC831" s="50" t="str">
        <x:f>IF(A831="","",IF(OR(BB831="AZ",BB831="BZ"),10000+ROW(),IF(AZ831&gt;'Настройки'!$B$11,20000+ROW(),IF(BF831&lt;&gt;"Обычный",30000+ROW(),IF(AX831&lt;=0,40000+ROW(),"")))))</x:f>
      </x:c>
      <x:c r="ED831" s="50" t="str">
        <x:f>IF(EC831="","",COUNTIFS($EC$2:$EC$1001,"&gt;0",$EC$2:$EC$1001,"&lt;"&amp;EC831)+1)</x:f>
      </x:c>
    </x:row>
    <x:row r="832">
      <x:c r="A832" s="115"/>
      <x:c r="B832" s="115"/>
      <x:c r="C832" s="115"/>
      <x:c r="D832" s="118"/>
      <x:c r="E832" s="118"/>
      <x:c r="F832" s="118"/>
      <x:c r="G832" s="118"/>
      <x:c r="H832" s="118"/>
      <x:c r="I832" s="118"/>
      <x:c r="J832" s="118"/>
      <x:c r="K832" s="118"/>
      <x:c r="L832" s="118"/>
      <x:c r="M832" s="118"/>
      <x:c r="N832" s="118"/>
      <x:c r="O832" s="118"/>
      <x:c r="P832" s="118"/>
      <x:c r="Q832" s="118"/>
      <x:c r="R832" s="118"/>
      <x:c r="S832" s="118"/>
      <x:c r="T832" s="118"/>
      <x:c r="U832" s="118"/>
      <x:c r="V832" s="118"/>
      <x:c r="W832" s="118"/>
      <x:c r="X832" s="118"/>
      <x:c r="Y832" s="118"/>
      <x:c r="Z832" s="118"/>
      <x:c r="AA832" s="118"/>
      <x:c r="AB832" s="118"/>
      <x:c r="AC832" s="118"/>
      <x:c r="AD832" s="118"/>
      <x:c r="AE832" s="118"/>
      <x:c r="AF832" s="118"/>
      <x:c r="AG832" s="118"/>
      <x:c r="AH832" s="118"/>
      <x:c r="AI832" s="118"/>
      <x:c r="AJ832" s="118"/>
      <x:c r="AK832" s="118"/>
      <x:c r="AL832" s="118"/>
      <x:c r="AM832" s="118"/>
      <x:c r="AN832" s="118"/>
      <x:c r="AO832" s="118"/>
      <x:c r="AP832" s="115"/>
      <x:c r="AQ832" s="49" t="str">
        <x:f>IF(A832="","",COUNT(BI832:INDEX(BI832:CR832,1,'Настройки'!$B$3)))</x:f>
      </x:c>
      <x:c r="AR832" s="49" t="str">
        <x:f>IF(A832="","",SUM(BI832:INDEX(BI832:CR832,1,'Настройки'!$B$3)))</x:f>
      </x:c>
      <x:c r="AS832" s="58" t="str">
        <x:f>IF(A832="","",IF('Настройки'!$B$4="Стоимость потребления",AR832*D832,IF('Настройки'!$B$4="Количество",AR832,E832)))</x:f>
      </x:c>
      <x:c r="AT832" s="61" t="str">
        <x:f>IF(OR(A832="",AS832&lt;0,SUM($AS$2:$AS$1001)&lt;=0),"",AS832/SUM($AS$2:$AS$1001))</x:f>
      </x:c>
      <x:c r="AU832" s="61" t="str">
        <x:f>IF(OR(A832="",AS832&lt;0,SUM($AS$2:$AS$1001)&lt;=0),"",SUMIFS($AS$2:$AS$1001,$AS$2:$AS$1001,"&gt;"&amp;AS832)/SUM($AS$2:$AS$1001))</x:f>
      </x:c>
      <x:c r="AV832" s="61" t="str">
        <x:f>IF(OR(A832="",AS832&lt;0,SUM($AS$2:$AS$1001)&lt;=0),"",SUMIFS($AS$2:$AS$1001,$AS$2:$AS$1001,"&gt;="&amp;AS832)/SUM($AS$2:$AS$1001))</x:f>
      </x:c>
      <x:c r="AW832" s="49" t="str">
        <x:f>IF(A832="","",IF(SUM($AS$2:$AS$1001)&lt;=0,"Не определён",IF(AS832&lt;0,"Исключение",IF(AU832&lt;'Настройки'!$B$5,"A",IF(AU832&lt;'Настройки'!$B$6,"B","C")))))</x:f>
      </x:c>
      <x:c r="AX832" s="58" t="str">
        <x:f>IF(A832="","",IF(AQ832=0,"",AVERAGE(BI832:INDEX(BI832:CR832,1,'Настройки'!$B$3))))</x:f>
      </x:c>
      <x:c r="AY832" s="58" t="str">
        <x:f>IF(OR(A832="",AQ832=0),"",STDEVP(BI832:INDEX(BI832:CR832,1,'Настройки'!$B$3)))</x:f>
      </x:c>
      <x:c r="AZ832" s="61" t="str">
        <x:f>IF(OR(A832="",AQ832&lt;'Настройки'!$B$12,AX832&lt;=0,AND('Настройки'!$B$10="Блокировать",COUNTIF(F832:INDEX(F832:AO832,1,'Настройки'!$B$3),"&lt;0")&gt;0)),"",AY832/ABS(AX832))</x:f>
      </x:c>
      <x:c r="BA832" s="49" t="str">
        <x:f>IF(A832="","",IF(AND('Настройки'!$B$10="Блокировать",COUNTIF(F832:INDEX(F832:AO832,1,'Настройки'!$B$3),"&lt;0")&gt;0),"Не определён",IF(AQ832&lt;'Настройки'!$B$12,"Не определён",IF(AX832=0,"Нет спроса",IF(AX832&lt;0,"Не определён",IF(AZ832&lt;='Настройки'!$B$7,"X",IF(AZ832&lt;='Настройки'!$B$8,"Y","Z")))))))</x:f>
      </x:c>
      <x:c r="BB832" s="49" t="str">
        <x:f>IF(OR(A832="",LEN(AW832)&lt;&gt;1,LEN(BA832)&lt;&gt;1),"",AW832&amp;BA832)</x:f>
      </x:c>
      <x:c r="BC832" s="61" t="str">
        <x:f>IF(OR(A832="",AQ832=0),"",(COUNT(BI832:INDEX(BI832:CR832,1,'Настройки'!$B$3))-COUNT(CS832:INDEX(CS832:EB832,1,'Настройки'!$B$3)))/AQ832)</x:f>
      </x:c>
      <x:c r="BD832" s="64" t="str">
        <x:f>IF(OR(A832="",COUNT(CS832:INDEX(CS832:EB832,1,'Настройки'!$B$3))=0),"",AQ832/COUNT(CS832:INDEX(CS832:EB832,1,'Настройки'!$B$3)))</x:f>
      </x:c>
      <x:c r="BE832" s="64" t="str">
        <x:f>IF(OR(A832="",COUNT(CS832:INDEX(CS832:EB832,1,'Настройки'!$B$3))=0),"",IF(AVERAGE(CS832:INDEX(CS832:EB832,1,'Настройки'!$B$3))=0,"",(STDEVP(CS832:INDEX(CS832:EB832,1,'Настройки'!$B$3))/ABS(AVERAGE(CS832:INDEX(CS832:EB832,1,'Настройки'!$B$3))))^2))</x:f>
      </x:c>
      <x:c r="BF832" s="49" t="str">
        <x:f>IF(A832="","",IF(AQ832&lt;3,"Недостаточно",IF(AQ832&lt;6,"Предварительный","Обычный")))</x:f>
      </x:c>
      <x:c r="BG832" s="49" t="str">
        <x:f>IF(A832="","",IF(COUNTIF(F832:INDEX(F832:AO832,1,'Настройки'!$B$3),"&lt;0")&gt;0,IF('Настройки'!$B$10="Блокировать","Отрицательный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"),"")&amp;IF(AQ832&lt;3,"Недостаточно истории. ",IF(AQ832&lt;6,"Предварительная классификация. ",""))&amp;IF(AX832=0,"Нет спроса за горизонт. ","")&amp;IF(AZ832&gt;'Настройки'!$B$11,"Экстремальная вариативность. ",""))</x:f>
      </x:c>
      <x:c r="BH832" s="49" t="str">
        <x:f>IF(A832="","",IFERROR(VLOOKUP(BB832,'Настройки'!$D$3:$E$11,2,FALSE),"Сначала проверьте исходные данные и историю спроса.")&amp;" Уточните срок поставки, MOQ и критичность.")</x:f>
      </x:c>
      <x:c r="BI832" s="50" t="str">
        <x:f>IF(1&gt;'Настройки'!$B$3,"",IF(ISBLANK(F832),IF('Настройки'!$B$9="Нулевой спрос",0,""),IF(F832&lt;0,IF('Настройки'!$B$10="Исключить","",IF('Настройки'!$B$10="Абсолютные значения",ABS(F832),F832)),F832)))</x:f>
      </x:c>
      <x:c r="BJ832" s="50" t="str">
        <x:f>IF(2&gt;'Настройки'!$B$3,"",IF(ISBLANK(G832),IF('Настройки'!$B$9="Нулевой спрос",0,""),IF(G832&lt;0,IF('Настройки'!$B$10="Исключить","",IF('Настройки'!$B$10="Абсолютные значения",ABS(G832),G832)),G832)))</x:f>
      </x:c>
      <x:c r="BK832" s="50" t="str">
        <x:f>IF(3&gt;'Настройки'!$B$3,"",IF(ISBLANK(H832),IF('Настройки'!$B$9="Нулевой спрос",0,""),IF(H832&lt;0,IF('Настройки'!$B$10="Исключить","",IF('Настройки'!$B$10="Абсолютные значения",ABS(H832),H832)),H832)))</x:f>
      </x:c>
      <x:c r="BL832" s="50" t="str">
        <x:f>IF(4&gt;'Настройки'!$B$3,"",IF(ISBLANK(I832),IF('Настройки'!$B$9="Нулевой спрос",0,""),IF(I832&lt;0,IF('Настройки'!$B$10="Исключить","",IF('Настройки'!$B$10="Абсолютные значения",ABS(I832),I832)),I832)))</x:f>
      </x:c>
      <x:c r="BM832" s="50" t="str">
        <x:f>IF(5&gt;'Настройки'!$B$3,"",IF(ISBLANK(J832),IF('Настройки'!$B$9="Нулевой спрос",0,""),IF(J832&lt;0,IF('Настройки'!$B$10="Исключить","",IF('Настройки'!$B$10="Абсолютные значения",ABS(J832),J832)),J832)))</x:f>
      </x:c>
      <x:c r="BN832" s="50" t="str">
        <x:f>IF(6&gt;'Настройки'!$B$3,"",IF(ISBLANK(K832),IF('Настройки'!$B$9="Нулевой спрос",0,""),IF(K832&lt;0,IF('Настройки'!$B$10="Исключить","",IF('Настройки'!$B$10="Абсолютные значения",ABS(K832),K832)),K832)))</x:f>
      </x:c>
      <x:c r="BO832" s="50" t="str">
        <x:f>IF(7&gt;'Настройки'!$B$3,"",IF(ISBLANK(L832),IF('Настройки'!$B$9="Нулевой спрос",0,""),IF(L832&lt;0,IF('Настройки'!$B$10="Исключить","",IF('Настройки'!$B$10="Абсолютные значения",ABS(L832),L832)),L832)))</x:f>
      </x:c>
      <x:c r="BP832" s="50" t="str">
        <x:f>IF(8&gt;'Настройки'!$B$3,"",IF(ISBLANK(M832),IF('Настройки'!$B$9="Нулевой спрос",0,""),IF(M832&lt;0,IF('Настройки'!$B$10="Исключить","",IF('Настройки'!$B$10="Абсолютные значения",ABS(M832),M832)),M832)))</x:f>
      </x:c>
      <x:c r="BQ832" s="50" t="str">
        <x:f>IF(9&gt;'Настройки'!$B$3,"",IF(ISBLANK(N832),IF('Настройки'!$B$9="Нулевой спрос",0,""),IF(N832&lt;0,IF('Настройки'!$B$10="Исключить","",IF('Настройки'!$B$10="Абсолютные значения",ABS(N832),N832)),N832)))</x:f>
      </x:c>
      <x:c r="BR832" s="50" t="str">
        <x:f>IF(10&gt;'Настройки'!$B$3,"",IF(ISBLANK(O832),IF('Настройки'!$B$9="Нулевой спрос",0,""),IF(O832&lt;0,IF('Настройки'!$B$10="Исключить","",IF('Настройки'!$B$10="Абсолютные значения",ABS(O832),O832)),O832)))</x:f>
      </x:c>
      <x:c r="BS832" s="50" t="str">
        <x:f>IF(11&gt;'Настройки'!$B$3,"",IF(ISBLANK(P832),IF('Настройки'!$B$9="Нулевой спрос",0,""),IF(P832&lt;0,IF('Настройки'!$B$10="Исключить","",IF('Настройки'!$B$10="Абсолютные значения",ABS(P832),P832)),P832)))</x:f>
      </x:c>
      <x:c r="BT832" s="50" t="str">
        <x:f>IF(12&gt;'Настройки'!$B$3,"",IF(ISBLANK(Q832),IF('Настройки'!$B$9="Нулевой спрос",0,""),IF(Q832&lt;0,IF('Настройки'!$B$10="Исключить","",IF('Настройки'!$B$10="Абсолютные значения",ABS(Q832),Q832)),Q832)))</x:f>
      </x:c>
      <x:c r="BU832" s="50" t="str">
        <x:f>IF(13&gt;'Настройки'!$B$3,"",IF(ISBLANK(R832),IF('Настройки'!$B$9="Нулевой спрос",0,""),IF(R832&lt;0,IF('Настройки'!$B$10="Исключить","",IF('Настройки'!$B$10="Абсолютные значения",ABS(R832),R832)),R832)))</x:f>
      </x:c>
      <x:c r="BV832" s="50" t="str">
        <x:f>IF(14&gt;'Настройки'!$B$3,"",IF(ISBLANK(S832),IF('Настройки'!$B$9="Нулевой спрос",0,""),IF(S832&lt;0,IF('Настройки'!$B$10="Исключить","",IF('Настройки'!$B$10="Абсолютные значения",ABS(S832),S832)),S832)))</x:f>
      </x:c>
      <x:c r="BW832" s="50" t="str">
        <x:f>IF(15&gt;'Настройки'!$B$3,"",IF(ISBLANK(T832),IF('Настройки'!$B$9="Нулевой спрос",0,""),IF(T832&lt;0,IF('Настройки'!$B$10="Исключить","",IF('Настройки'!$B$10="Абсолютные значения",ABS(T832),T832)),T832)))</x:f>
      </x:c>
      <x:c r="BX832" s="50" t="str">
        <x:f>IF(16&gt;'Настройки'!$B$3,"",IF(ISBLANK(U832),IF('Настройки'!$B$9="Нулевой спрос",0,""),IF(U832&lt;0,IF('Настройки'!$B$10="Исключить","",IF('Настройки'!$B$10="Абсолютные значения",ABS(U832),U832)),U832)))</x:f>
      </x:c>
      <x:c r="BY832" s="50" t="str">
        <x:f>IF(17&gt;'Настройки'!$B$3,"",IF(ISBLANK(V832),IF('Настройки'!$B$9="Нулевой спрос",0,""),IF(V832&lt;0,IF('Настройки'!$B$10="Исключить","",IF('Настройки'!$B$10="Абсолютные значения",ABS(V832),V832)),V832)))</x:f>
      </x:c>
      <x:c r="BZ832" s="50" t="str">
        <x:f>IF(18&gt;'Настройки'!$B$3,"",IF(ISBLANK(W832),IF('Настройки'!$B$9="Нулевой спрос",0,""),IF(W832&lt;0,IF('Настройки'!$B$10="Исключить","",IF('Настройки'!$B$10="Абсолютные значения",ABS(W832),W832)),W832)))</x:f>
      </x:c>
      <x:c r="CA832" s="50" t="str">
        <x:f>IF(19&gt;'Настройки'!$B$3,"",IF(ISBLANK(X832),IF('Настройки'!$B$9="Нулевой спрос",0,""),IF(X832&lt;0,IF('Настройки'!$B$10="Исключить","",IF('Настройки'!$B$10="Абсолютные значения",ABS(X832),X832)),X832)))</x:f>
      </x:c>
      <x:c r="CB832" s="50" t="str">
        <x:f>IF(20&gt;'Настройки'!$B$3,"",IF(ISBLANK(Y832),IF('Настройки'!$B$9="Нулевой спрос",0,""),IF(Y832&lt;0,IF('Настройки'!$B$10="Исключить","",IF('Настройки'!$B$10="Абсолютные значения",ABS(Y832),Y832)),Y832)))</x:f>
      </x:c>
      <x:c r="CC832" s="50" t="str">
        <x:f>IF(21&gt;'Настройки'!$B$3,"",IF(ISBLANK(Z832),IF('Настройки'!$B$9="Нулевой спрос",0,""),IF(Z832&lt;0,IF('Настройки'!$B$10="Исключить","",IF('Настройки'!$B$10="Абсолютные значения",ABS(Z832),Z832)),Z832)))</x:f>
      </x:c>
      <x:c r="CD832" s="50" t="str">
        <x:f>IF(22&gt;'Настройки'!$B$3,"",IF(ISBLANK(AA832),IF('Настройки'!$B$9="Нулевой спрос",0,""),IF(AA832&lt;0,IF('Настройки'!$B$10="Исключить","",IF('Настройки'!$B$10="Абсолютные значения",ABS(AA832),AA832)),AA832)))</x:f>
      </x:c>
      <x:c r="CE832" s="50" t="str">
        <x:f>IF(23&gt;'Настройки'!$B$3,"",IF(ISBLANK(AB832),IF('Настройки'!$B$9="Нулевой спрос",0,""),IF(AB832&lt;0,IF('Настройки'!$B$10="Исключить","",IF('Настройки'!$B$10="Абсолютные значения",ABS(AB832),AB832)),AB832)))</x:f>
      </x:c>
      <x:c r="CF832" s="50" t="str">
        <x:f>IF(24&gt;'Настройки'!$B$3,"",IF(ISBLANK(AC832),IF('Настройки'!$B$9="Нулевой спрос",0,""),IF(AC832&lt;0,IF('Настройки'!$B$10="Исключить","",IF('Настройки'!$B$10="Абсолютные значения",ABS(AC832),AC832)),AC832)))</x:f>
      </x:c>
      <x:c r="CG832" s="50" t="str">
        <x:f>IF(25&gt;'Настройки'!$B$3,"",IF(ISBLANK(AD832),IF('Настройки'!$B$9="Нулевой спрос",0,""),IF(AD832&lt;0,IF('Настройки'!$B$10="Исключить","",IF('Настройки'!$B$10="Абсолютные значения",ABS(AD832),AD832)),AD832)))</x:f>
      </x:c>
      <x:c r="CH832" s="50" t="str">
        <x:f>IF(26&gt;'Настройки'!$B$3,"",IF(ISBLANK(AE832),IF('Настройки'!$B$9="Нулевой спрос",0,""),IF(AE832&lt;0,IF('Настройки'!$B$10="Исключить","",IF('Настройки'!$B$10="Абсолютные значения",ABS(AE832),AE832)),AE832)))</x:f>
      </x:c>
      <x:c r="CI832" s="50" t="str">
        <x:f>IF(27&gt;'Настройки'!$B$3,"",IF(ISBLANK(AF832),IF('Настройки'!$B$9="Нулевой спрос",0,""),IF(AF832&lt;0,IF('Настройки'!$B$10="Исключить","",IF('Настройки'!$B$10="Абсолютные значения",ABS(AF832),AF832)),AF832)))</x:f>
      </x:c>
      <x:c r="CJ832" s="50" t="str">
        <x:f>IF(28&gt;'Настройки'!$B$3,"",IF(ISBLANK(AG832),IF('Настройки'!$B$9="Нулевой спрос",0,""),IF(AG832&lt;0,IF('Настройки'!$B$10="Исключить","",IF('Настройки'!$B$10="Абсолютные значения",ABS(AG832),AG832)),AG832)))</x:f>
      </x:c>
      <x:c r="CK832" s="50" t="str">
        <x:f>IF(29&gt;'Настройки'!$B$3,"",IF(ISBLANK(AH832),IF('Настройки'!$B$9="Нулевой спрос",0,""),IF(AH832&lt;0,IF('Настройки'!$B$10="Исключить","",IF('Настройки'!$B$10="Абсолютные значения",ABS(AH832),AH832)),AH832)))</x:f>
      </x:c>
      <x:c r="CL832" s="50" t="str">
        <x:f>IF(30&gt;'Настройки'!$B$3,"",IF(ISBLANK(AI832),IF('Настройки'!$B$9="Нулевой спрос",0,""),IF(AI832&lt;0,IF('Настройки'!$B$10="Исключить","",IF('Настройки'!$B$10="Абсолютные значения",ABS(AI832),AI832)),AI832)))</x:f>
      </x:c>
      <x:c r="CM832" s="50" t="str">
        <x:f>IF(31&gt;'Настройки'!$B$3,"",IF(ISBLANK(AJ832),IF('Настройки'!$B$9="Нулевой спрос",0,""),IF(AJ832&lt;0,IF('Настройки'!$B$10="Исключить","",IF('Настройки'!$B$10="Абсолютные значения",ABS(AJ832),AJ832)),AJ832)))</x:f>
      </x:c>
      <x:c r="CN832" s="50" t="str">
        <x:f>IF(32&gt;'Настройки'!$B$3,"",IF(ISBLANK(AK832),IF('Настройки'!$B$9="Нулевой спрос",0,""),IF(AK832&lt;0,IF('Настройки'!$B$10="Исключить","",IF('Настройки'!$B$10="Абсолютные значения",ABS(AK832),AK832)),AK832)))</x:f>
      </x:c>
      <x:c r="CO832" s="50" t="str">
        <x:f>IF(33&gt;'Настройки'!$B$3,"",IF(ISBLANK(AL832),IF('Настройки'!$B$9="Нулевой спрос",0,""),IF(AL832&lt;0,IF('Настройки'!$B$10="Исключить","",IF('Настройки'!$B$10="Абсолютные значения",ABS(AL832),AL832)),AL832)))</x:f>
      </x:c>
      <x:c r="CP832" s="50" t="str">
        <x:f>IF(34&gt;'Настройки'!$B$3,"",IF(ISBLANK(AM832),IF('Настройки'!$B$9="Нулевой спрос",0,""),IF(AM832&lt;0,IF('Настройки'!$B$10="Исключить","",IF('Настройки'!$B$10="Абсолютные значения",ABS(AM832),AM832)),AM832)))</x:f>
      </x:c>
      <x:c r="CQ832" s="50" t="str">
        <x:f>IF(35&gt;'Настройки'!$B$3,"",IF(ISBLANK(AN832),IF('Настройки'!$B$9="Нулевой спрос",0,""),IF(AN832&lt;0,IF('Настройки'!$B$10="Исключить","",IF('Настройки'!$B$10="Абсолютные значения",ABS(AN832),AN832)),AN832)))</x:f>
      </x:c>
      <x:c r="CR832" s="50" t="str">
        <x:f>IF(36&gt;'Настройки'!$B$3,"",IF(ISBLANK(AO832),IF('Настройки'!$B$9="Нулевой спрос",0,""),IF(AO832&lt;0,IF('Настройки'!$B$10="Исключить","",IF('Настройки'!$B$10="Абсолютные значения",ABS(AO832),AO832)),AO832)))</x:f>
      </x:c>
      <x:c r="CS832" s="50" t="str">
        <x:f>IF(OR(1&gt;'Настройки'!$B$3,ISBLANK(BI832),BI832=0),"",BI832)</x:f>
      </x:c>
      <x:c r="CT832" s="50" t="str">
        <x:f>IF(OR(2&gt;'Настройки'!$B$3,ISBLANK(BJ832),BJ832=0),"",BJ832)</x:f>
      </x:c>
      <x:c r="CU832" s="50" t="str">
        <x:f>IF(OR(3&gt;'Настройки'!$B$3,ISBLANK(BK832),BK832=0),"",BK832)</x:f>
      </x:c>
      <x:c r="CV832" s="50" t="str">
        <x:f>IF(OR(4&gt;'Настройки'!$B$3,ISBLANK(BL832),BL832=0),"",BL832)</x:f>
      </x:c>
      <x:c r="CW832" s="50" t="str">
        <x:f>IF(OR(5&gt;'Настройки'!$B$3,ISBLANK(BM832),BM832=0),"",BM832)</x:f>
      </x:c>
      <x:c r="CX832" s="50" t="str">
        <x:f>IF(OR(6&gt;'Настройки'!$B$3,ISBLANK(BN832),BN832=0),"",BN832)</x:f>
      </x:c>
      <x:c r="CY832" s="50" t="str">
        <x:f>IF(OR(7&gt;'Настройки'!$B$3,ISBLANK(BO832),BO832=0),"",BO832)</x:f>
      </x:c>
      <x:c r="CZ832" s="50" t="str">
        <x:f>IF(OR(8&gt;'Настройки'!$B$3,ISBLANK(BP832),BP832=0),"",BP832)</x:f>
      </x:c>
      <x:c r="DA832" s="50" t="str">
        <x:f>IF(OR(9&gt;'Настройки'!$B$3,ISBLANK(BQ832),BQ832=0),"",BQ832)</x:f>
      </x:c>
      <x:c r="DB832" s="50" t="str">
        <x:f>IF(OR(10&gt;'Настройки'!$B$3,ISBLANK(BR832),BR832=0),"",BR832)</x:f>
      </x:c>
      <x:c r="DC832" s="50" t="str">
        <x:f>IF(OR(11&gt;'Настройки'!$B$3,ISBLANK(BS832),BS832=0),"",BS832)</x:f>
      </x:c>
      <x:c r="DD832" s="50" t="str">
        <x:f>IF(OR(12&gt;'Настройки'!$B$3,ISBLANK(BT832),BT832=0),"",BT832)</x:f>
      </x:c>
      <x:c r="DE832" s="50" t="str">
        <x:f>IF(OR(13&gt;'Настройки'!$B$3,ISBLANK(BU832),BU832=0),"",BU832)</x:f>
      </x:c>
      <x:c r="DF832" s="50" t="str">
        <x:f>IF(OR(14&gt;'Настройки'!$B$3,ISBLANK(BV832),BV832=0),"",BV832)</x:f>
      </x:c>
      <x:c r="DG832" s="50" t="str">
        <x:f>IF(OR(15&gt;'Настройки'!$B$3,ISBLANK(BW832),BW832=0),"",BW832)</x:f>
      </x:c>
      <x:c r="DH832" s="50" t="str">
        <x:f>IF(OR(16&gt;'Настройки'!$B$3,ISBLANK(BX832),BX832=0),"",BX832)</x:f>
      </x:c>
      <x:c r="DI832" s="50" t="str">
        <x:f>IF(OR(17&gt;'Настройки'!$B$3,ISBLANK(BY832),BY832=0),"",BY832)</x:f>
      </x:c>
      <x:c r="DJ832" s="50" t="str">
        <x:f>IF(OR(18&gt;'Настройки'!$B$3,ISBLANK(BZ832),BZ832=0),"",BZ832)</x:f>
      </x:c>
      <x:c r="DK832" s="50" t="str">
        <x:f>IF(OR(19&gt;'Настройки'!$B$3,ISBLANK(CA832),CA832=0),"",CA832)</x:f>
      </x:c>
      <x:c r="DL832" s="50" t="str">
        <x:f>IF(OR(20&gt;'Настройки'!$B$3,ISBLANK(CB832),CB832=0),"",CB832)</x:f>
      </x:c>
      <x:c r="DM832" s="50" t="str">
        <x:f>IF(OR(21&gt;'Настройки'!$B$3,ISBLANK(CC832),CC832=0),"",CC832)</x:f>
      </x:c>
      <x:c r="DN832" s="50" t="str">
        <x:f>IF(OR(22&gt;'Настройки'!$B$3,ISBLANK(CD832),CD832=0),"",CD832)</x:f>
      </x:c>
      <x:c r="DO832" s="50" t="str">
        <x:f>IF(OR(23&gt;'Настройки'!$B$3,ISBLANK(CE832),CE832=0),"",CE832)</x:f>
      </x:c>
      <x:c r="DP832" s="50" t="str">
        <x:f>IF(OR(24&gt;'Настройки'!$B$3,ISBLANK(CF832),CF832=0),"",CF832)</x:f>
      </x:c>
      <x:c r="DQ832" s="50" t="str">
        <x:f>IF(OR(25&gt;'Настройки'!$B$3,ISBLANK(CG832),CG832=0),"",CG832)</x:f>
      </x:c>
      <x:c r="DR832" s="50" t="str">
        <x:f>IF(OR(26&gt;'Настройки'!$B$3,ISBLANK(CH832),CH832=0),"",CH832)</x:f>
      </x:c>
      <x:c r="DS832" s="50" t="str">
        <x:f>IF(OR(27&gt;'Настройки'!$B$3,ISBLANK(CI832),CI832=0),"",CI832)</x:f>
      </x:c>
      <x:c r="DT832" s="50" t="str">
        <x:f>IF(OR(28&gt;'Настройки'!$B$3,ISBLANK(CJ832),CJ832=0),"",CJ832)</x:f>
      </x:c>
      <x:c r="DU832" s="50" t="str">
        <x:f>IF(OR(29&gt;'Настройки'!$B$3,ISBLANK(CK832),CK832=0),"",CK832)</x:f>
      </x:c>
      <x:c r="DV832" s="50" t="str">
        <x:f>IF(OR(30&gt;'Настройки'!$B$3,ISBLANK(CL832),CL832=0),"",CL832)</x:f>
      </x:c>
      <x:c r="DW832" s="50" t="str">
        <x:f>IF(OR(31&gt;'Настройки'!$B$3,ISBLANK(CM832),CM832=0),"",CM832)</x:f>
      </x:c>
      <x:c r="DX832" s="50" t="str">
        <x:f>IF(OR(32&gt;'Настройки'!$B$3,ISBLANK(CN832),CN832=0),"",CN832)</x:f>
      </x:c>
      <x:c r="DY832" s="50" t="str">
        <x:f>IF(OR(33&gt;'Настройки'!$B$3,ISBLANK(CO832),CO832=0),"",CO832)</x:f>
      </x:c>
      <x:c r="DZ832" s="50" t="str">
        <x:f>IF(OR(34&gt;'Настройки'!$B$3,ISBLANK(CP832),CP832=0),"",CP832)</x:f>
      </x:c>
      <x:c r="EA832" s="50" t="str">
        <x:f>IF(OR(35&gt;'Настройки'!$B$3,ISBLANK(CQ832),CQ832=0),"",CQ832)</x:f>
      </x:c>
      <x:c r="EB832" s="50" t="str">
        <x:f>IF(OR(36&gt;'Настройки'!$B$3,ISBLANK(CR832),CR832=0),"",CR832)</x:f>
      </x:c>
      <x:c r="EC832" s="50" t="str">
        <x:f>IF(A832="","",IF(OR(BB832="AZ",BB832="BZ"),10000+ROW(),IF(AZ832&gt;'Настройки'!$B$11,20000+ROW(),IF(BF832&lt;&gt;"Обычный",30000+ROW(),IF(AX832&lt;=0,40000+ROW(),"")))))</x:f>
      </x:c>
      <x:c r="ED832" s="50" t="str">
        <x:f>IF(EC832="","",COUNTIFS($EC$2:$EC$1001,"&gt;0",$EC$2:$EC$1001,"&lt;"&amp;EC832)+1)</x:f>
      </x:c>
    </x:row>
    <x:row r="833">
      <x:c r="A833" s="115"/>
      <x:c r="B833" s="115"/>
      <x:c r="C833" s="115"/>
      <x:c r="D833" s="118"/>
      <x:c r="E833" s="118"/>
      <x:c r="F833" s="118"/>
      <x:c r="G833" s="118"/>
      <x:c r="H833" s="118"/>
      <x:c r="I833" s="118"/>
      <x:c r="J833" s="118"/>
      <x:c r="K833" s="118"/>
      <x:c r="L833" s="118"/>
      <x:c r="M833" s="118"/>
      <x:c r="N833" s="118"/>
      <x:c r="O833" s="118"/>
      <x:c r="P833" s="118"/>
      <x:c r="Q833" s="118"/>
      <x:c r="R833" s="118"/>
      <x:c r="S833" s="118"/>
      <x:c r="T833" s="118"/>
      <x:c r="U833" s="118"/>
      <x:c r="V833" s="118"/>
      <x:c r="W833" s="118"/>
      <x:c r="X833" s="118"/>
      <x:c r="Y833" s="118"/>
      <x:c r="Z833" s="118"/>
      <x:c r="AA833" s="118"/>
      <x:c r="AB833" s="118"/>
      <x:c r="AC833" s="118"/>
      <x:c r="AD833" s="118"/>
      <x:c r="AE833" s="118"/>
      <x:c r="AF833" s="118"/>
      <x:c r="AG833" s="118"/>
      <x:c r="AH833" s="118"/>
      <x:c r="AI833" s="118"/>
      <x:c r="AJ833" s="118"/>
      <x:c r="AK833" s="118"/>
      <x:c r="AL833" s="118"/>
      <x:c r="AM833" s="118"/>
      <x:c r="AN833" s="118"/>
      <x:c r="AO833" s="118"/>
      <x:c r="AP833" s="115"/>
      <x:c r="AQ833" s="49" t="str">
        <x:f>IF(A833="","",COUNT(BI833:INDEX(BI833:CR833,1,'Настройки'!$B$3)))</x:f>
      </x:c>
      <x:c r="AR833" s="49" t="str">
        <x:f>IF(A833="","",SUM(BI833:INDEX(BI833:CR833,1,'Настройки'!$B$3)))</x:f>
      </x:c>
      <x:c r="AS833" s="58" t="str">
        <x:f>IF(A833="","",IF('Настройки'!$B$4="Стоимость потребления",AR833*D833,IF('Настройки'!$B$4="Количество",AR833,E833)))</x:f>
      </x:c>
      <x:c r="AT833" s="61" t="str">
        <x:f>IF(OR(A833="",AS833&lt;0,SUM($AS$2:$AS$1001)&lt;=0),"",AS833/SUM($AS$2:$AS$1001))</x:f>
      </x:c>
      <x:c r="AU833" s="61" t="str">
        <x:f>IF(OR(A833="",AS833&lt;0,SUM($AS$2:$AS$1001)&lt;=0),"",SUMIFS($AS$2:$AS$1001,$AS$2:$AS$1001,"&gt;"&amp;AS833)/SUM($AS$2:$AS$1001))</x:f>
      </x:c>
      <x:c r="AV833" s="61" t="str">
        <x:f>IF(OR(A833="",AS833&lt;0,SUM($AS$2:$AS$1001)&lt;=0),"",SUMIFS($AS$2:$AS$1001,$AS$2:$AS$1001,"&gt;="&amp;AS833)/SUM($AS$2:$AS$1001))</x:f>
      </x:c>
      <x:c r="AW833" s="49" t="str">
        <x:f>IF(A833="","",IF(SUM($AS$2:$AS$1001)&lt;=0,"Не определён",IF(AS833&lt;0,"Исключение",IF(AU833&lt;'Настройки'!$B$5,"A",IF(AU833&lt;'Настройки'!$B$6,"B","C")))))</x:f>
      </x:c>
      <x:c r="AX833" s="58" t="str">
        <x:f>IF(A833="","",IF(AQ833=0,"",AVERAGE(BI833:INDEX(BI833:CR833,1,'Настройки'!$B$3))))</x:f>
      </x:c>
      <x:c r="AY833" s="58" t="str">
        <x:f>IF(OR(A833="",AQ833=0),"",STDEVP(BI833:INDEX(BI833:CR833,1,'Настройки'!$B$3)))</x:f>
      </x:c>
      <x:c r="AZ833" s="61" t="str">
        <x:f>IF(OR(A833="",AQ833&lt;'Настройки'!$B$12,AX833&lt;=0,AND('Настройки'!$B$10="Блокировать",COUNTIF(F833:INDEX(F833:AO833,1,'Настройки'!$B$3),"&lt;0")&gt;0)),"",AY833/ABS(AX833))</x:f>
      </x:c>
      <x:c r="BA833" s="49" t="str">
        <x:f>IF(A833="","",IF(AND('Настройки'!$B$10="Блокировать",COUNTIF(F833:INDEX(F833:AO833,1,'Настройки'!$B$3),"&lt;0")&gt;0),"Не определён",IF(AQ833&lt;'Настройки'!$B$12,"Не определён",IF(AX833=0,"Нет спроса",IF(AX833&lt;0,"Не определён",IF(AZ833&lt;='Настройки'!$B$7,"X",IF(AZ833&lt;='Настройки'!$B$8,"Y","Z")))))))</x:f>
      </x:c>
      <x:c r="BB833" s="49" t="str">
        <x:f>IF(OR(A833="",LEN(AW833)&lt;&gt;1,LEN(BA833)&lt;&gt;1),"",AW833&amp;BA833)</x:f>
      </x:c>
      <x:c r="BC833" s="61" t="str">
        <x:f>IF(OR(A833="",AQ833=0),"",(COUNT(BI833:INDEX(BI833:CR833,1,'Настройки'!$B$3))-COUNT(CS833:INDEX(CS833:EB833,1,'Настройки'!$B$3)))/AQ833)</x:f>
      </x:c>
      <x:c r="BD833" s="64" t="str">
        <x:f>IF(OR(A833="",COUNT(CS833:INDEX(CS833:EB833,1,'Настройки'!$B$3))=0),"",AQ833/COUNT(CS833:INDEX(CS833:EB833,1,'Настройки'!$B$3)))</x:f>
      </x:c>
      <x:c r="BE833" s="64" t="str">
        <x:f>IF(OR(A833="",COUNT(CS833:INDEX(CS833:EB833,1,'Настройки'!$B$3))=0),"",IF(AVERAGE(CS833:INDEX(CS833:EB833,1,'Настройки'!$B$3))=0,"",(STDEVP(CS833:INDEX(CS833:EB833,1,'Настройки'!$B$3))/ABS(AVERAGE(CS833:INDEX(CS833:EB833,1,'Настройки'!$B$3))))^2))</x:f>
      </x:c>
      <x:c r="BF833" s="49" t="str">
        <x:f>IF(A833="","",IF(AQ833&lt;3,"Недостаточно",IF(AQ833&lt;6,"Предварительный","Обычный")))</x:f>
      </x:c>
      <x:c r="BG833" s="49" t="str">
        <x:f>IF(A833="","",IF(COUNTIF(F833:INDEX(F833:AO833,1,'Настройки'!$B$3),"&lt;0")&gt;0,IF('Настройки'!$B$10="Блокировать","Отрицательный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"),"")&amp;IF(AQ833&lt;3,"Недостаточно истории. ",IF(AQ833&lt;6,"Предварительная классификация. ",""))&amp;IF(AX833=0,"Нет спроса за горизонт. ","")&amp;IF(AZ833&gt;'Настройки'!$B$11,"Экстремальная вариативность. ",""))</x:f>
      </x:c>
      <x:c r="BH833" s="49" t="str">
        <x:f>IF(A833="","",IFERROR(VLOOKUP(BB833,'Настройки'!$D$3:$E$11,2,FALSE),"Сначала проверьте исходные данные и историю спроса.")&amp;" Уточните срок поставки, MOQ и критичность.")</x:f>
      </x:c>
      <x:c r="BI833" s="50" t="str">
        <x:f>IF(1&gt;'Настройки'!$B$3,"",IF(ISBLANK(F833),IF('Настройки'!$B$9="Нулевой спрос",0,""),IF(F833&lt;0,IF('Настройки'!$B$10="Исключить","",IF('Настройки'!$B$10="Абсолютные значения",ABS(F833),F833)),F833)))</x:f>
      </x:c>
      <x:c r="BJ833" s="50" t="str">
        <x:f>IF(2&gt;'Настройки'!$B$3,"",IF(ISBLANK(G833),IF('Настройки'!$B$9="Нулевой спрос",0,""),IF(G833&lt;0,IF('Настройки'!$B$10="Исключить","",IF('Настройки'!$B$10="Абсолютные значения",ABS(G833),G833)),G833)))</x:f>
      </x:c>
      <x:c r="BK833" s="50" t="str">
        <x:f>IF(3&gt;'Настройки'!$B$3,"",IF(ISBLANK(H833),IF('Настройки'!$B$9="Нулевой спрос",0,""),IF(H833&lt;0,IF('Настройки'!$B$10="Исключить","",IF('Настройки'!$B$10="Абсолютные значения",ABS(H833),H833)),H833)))</x:f>
      </x:c>
      <x:c r="BL833" s="50" t="str">
        <x:f>IF(4&gt;'Настройки'!$B$3,"",IF(ISBLANK(I833),IF('Настройки'!$B$9="Нулевой спрос",0,""),IF(I833&lt;0,IF('Настройки'!$B$10="Исключить","",IF('Настройки'!$B$10="Абсолютные значения",ABS(I833),I833)),I833)))</x:f>
      </x:c>
      <x:c r="BM833" s="50" t="str">
        <x:f>IF(5&gt;'Настройки'!$B$3,"",IF(ISBLANK(J833),IF('Настройки'!$B$9="Нулевой спрос",0,""),IF(J833&lt;0,IF('Настройки'!$B$10="Исключить","",IF('Настройки'!$B$10="Абсолютные значения",ABS(J833),J833)),J833)))</x:f>
      </x:c>
      <x:c r="BN833" s="50" t="str">
        <x:f>IF(6&gt;'Настройки'!$B$3,"",IF(ISBLANK(K833),IF('Настройки'!$B$9="Нулевой спрос",0,""),IF(K833&lt;0,IF('Настройки'!$B$10="Исключить","",IF('Настройки'!$B$10="Абсолютные значения",ABS(K833),K833)),K833)))</x:f>
      </x:c>
      <x:c r="BO833" s="50" t="str">
        <x:f>IF(7&gt;'Настройки'!$B$3,"",IF(ISBLANK(L833),IF('Настройки'!$B$9="Нулевой спрос",0,""),IF(L833&lt;0,IF('Настройки'!$B$10="Исключить","",IF('Настройки'!$B$10="Абсолютные значения",ABS(L833),L833)),L833)))</x:f>
      </x:c>
      <x:c r="BP833" s="50" t="str">
        <x:f>IF(8&gt;'Настройки'!$B$3,"",IF(ISBLANK(M833),IF('Настройки'!$B$9="Нулевой спрос",0,""),IF(M833&lt;0,IF('Настройки'!$B$10="Исключить","",IF('Настройки'!$B$10="Абсолютные значения",ABS(M833),M833)),M833)))</x:f>
      </x:c>
      <x:c r="BQ833" s="50" t="str">
        <x:f>IF(9&gt;'Настройки'!$B$3,"",IF(ISBLANK(N833),IF('Настройки'!$B$9="Нулевой спрос",0,""),IF(N833&lt;0,IF('Настройки'!$B$10="Исключить","",IF('Настройки'!$B$10="Абсолютные значения",ABS(N833),N833)),N833)))</x:f>
      </x:c>
      <x:c r="BR833" s="50" t="str">
        <x:f>IF(10&gt;'Настройки'!$B$3,"",IF(ISBLANK(O833),IF('Настройки'!$B$9="Нулевой спрос",0,""),IF(O833&lt;0,IF('Настройки'!$B$10="Исключить","",IF('Настройки'!$B$10="Абсолютные значения",ABS(O833),O833)),O833)))</x:f>
      </x:c>
      <x:c r="BS833" s="50" t="str">
        <x:f>IF(11&gt;'Настройки'!$B$3,"",IF(ISBLANK(P833),IF('Настройки'!$B$9="Нулевой спрос",0,""),IF(P833&lt;0,IF('Настройки'!$B$10="Исключить","",IF('Настройки'!$B$10="Абсолютные значения",ABS(P833),P833)),P833)))</x:f>
      </x:c>
      <x:c r="BT833" s="50" t="str">
        <x:f>IF(12&gt;'Настройки'!$B$3,"",IF(ISBLANK(Q833),IF('Настройки'!$B$9="Нулевой спрос",0,""),IF(Q833&lt;0,IF('Настройки'!$B$10="Исключить","",IF('Настройки'!$B$10="Абсолютные значения",ABS(Q833),Q833)),Q833)))</x:f>
      </x:c>
      <x:c r="BU833" s="50" t="str">
        <x:f>IF(13&gt;'Настройки'!$B$3,"",IF(ISBLANK(R833),IF('Настройки'!$B$9="Нулевой спрос",0,""),IF(R833&lt;0,IF('Настройки'!$B$10="Исключить","",IF('Настройки'!$B$10="Абсолютные значения",ABS(R833),R833)),R833)))</x:f>
      </x:c>
      <x:c r="BV833" s="50" t="str">
        <x:f>IF(14&gt;'Настройки'!$B$3,"",IF(ISBLANK(S833),IF('Настройки'!$B$9="Нулевой спрос",0,""),IF(S833&lt;0,IF('Настройки'!$B$10="Исключить","",IF('Настройки'!$B$10="Абсолютные значения",ABS(S833),S833)),S833)))</x:f>
      </x:c>
      <x:c r="BW833" s="50" t="str">
        <x:f>IF(15&gt;'Настройки'!$B$3,"",IF(ISBLANK(T833),IF('Настройки'!$B$9="Нулевой спрос",0,""),IF(T833&lt;0,IF('Настройки'!$B$10="Исключить","",IF('Настройки'!$B$10="Абсолютные значения",ABS(T833),T833)),T833)))</x:f>
      </x:c>
      <x:c r="BX833" s="50" t="str">
        <x:f>IF(16&gt;'Настройки'!$B$3,"",IF(ISBLANK(U833),IF('Настройки'!$B$9="Нулевой спрос",0,""),IF(U833&lt;0,IF('Настройки'!$B$10="Исключить","",IF('Настройки'!$B$10="Абсолютные значения",ABS(U833),U833)),U833)))</x:f>
      </x:c>
      <x:c r="BY833" s="50" t="str">
        <x:f>IF(17&gt;'Настройки'!$B$3,"",IF(ISBLANK(V833),IF('Настройки'!$B$9="Нулевой спрос",0,""),IF(V833&lt;0,IF('Настройки'!$B$10="Исключить","",IF('Настройки'!$B$10="Абсолютные значения",ABS(V833),V833)),V833)))</x:f>
      </x:c>
      <x:c r="BZ833" s="50" t="str">
        <x:f>IF(18&gt;'Настройки'!$B$3,"",IF(ISBLANK(W833),IF('Настройки'!$B$9="Нулевой спрос",0,""),IF(W833&lt;0,IF('Настройки'!$B$10="Исключить","",IF('Настройки'!$B$10="Абсолютные значения",ABS(W833),W833)),W833)))</x:f>
      </x:c>
      <x:c r="CA833" s="50" t="str">
        <x:f>IF(19&gt;'Настройки'!$B$3,"",IF(ISBLANK(X833),IF('Настройки'!$B$9="Нулевой спрос",0,""),IF(X833&lt;0,IF('Настройки'!$B$10="Исключить","",IF('Настройки'!$B$10="Абсолютные значения",ABS(X833),X833)),X833)))</x:f>
      </x:c>
      <x:c r="CB833" s="50" t="str">
        <x:f>IF(20&gt;'Настройки'!$B$3,"",IF(ISBLANK(Y833),IF('Настройки'!$B$9="Нулевой спрос",0,""),IF(Y833&lt;0,IF('Настройки'!$B$10="Исключить","",IF('Настройки'!$B$10="Абсолютные значения",ABS(Y833),Y833)),Y833)))</x:f>
      </x:c>
      <x:c r="CC833" s="50" t="str">
        <x:f>IF(21&gt;'Настройки'!$B$3,"",IF(ISBLANK(Z833),IF('Настройки'!$B$9="Нулевой спрос",0,""),IF(Z833&lt;0,IF('Настройки'!$B$10="Исключить","",IF('Настройки'!$B$10="Абсолютные значения",ABS(Z833),Z833)),Z833)))</x:f>
      </x:c>
      <x:c r="CD833" s="50" t="str">
        <x:f>IF(22&gt;'Настройки'!$B$3,"",IF(ISBLANK(AA833),IF('Настройки'!$B$9="Нулевой спрос",0,""),IF(AA833&lt;0,IF('Настройки'!$B$10="Исключить","",IF('Настройки'!$B$10="Абсолютные значения",ABS(AA833),AA833)),AA833)))</x:f>
      </x:c>
      <x:c r="CE833" s="50" t="str">
        <x:f>IF(23&gt;'Настройки'!$B$3,"",IF(ISBLANK(AB833),IF('Настройки'!$B$9="Нулевой спрос",0,""),IF(AB833&lt;0,IF('Настройки'!$B$10="Исключить","",IF('Настройки'!$B$10="Абсолютные значения",ABS(AB833),AB833)),AB833)))</x:f>
      </x:c>
      <x:c r="CF833" s="50" t="str">
        <x:f>IF(24&gt;'Настройки'!$B$3,"",IF(ISBLANK(AC833),IF('Настройки'!$B$9="Нулевой спрос",0,""),IF(AC833&lt;0,IF('Настройки'!$B$10="Исключить","",IF('Настройки'!$B$10="Абсолютные значения",ABS(AC833),AC833)),AC833)))</x:f>
      </x:c>
      <x:c r="CG833" s="50" t="str">
        <x:f>IF(25&gt;'Настройки'!$B$3,"",IF(ISBLANK(AD833),IF('Настройки'!$B$9="Нулевой спрос",0,""),IF(AD833&lt;0,IF('Настройки'!$B$10="Исключить","",IF('Настройки'!$B$10="Абсолютные значения",ABS(AD833),AD833)),AD833)))</x:f>
      </x:c>
      <x:c r="CH833" s="50" t="str">
        <x:f>IF(26&gt;'Настройки'!$B$3,"",IF(ISBLANK(AE833),IF('Настройки'!$B$9="Нулевой спрос",0,""),IF(AE833&lt;0,IF('Настройки'!$B$10="Исключить","",IF('Настройки'!$B$10="Абсолютные значения",ABS(AE833),AE833)),AE833)))</x:f>
      </x:c>
      <x:c r="CI833" s="50" t="str">
        <x:f>IF(27&gt;'Настройки'!$B$3,"",IF(ISBLANK(AF833),IF('Настройки'!$B$9="Нулевой спрос",0,""),IF(AF833&lt;0,IF('Настройки'!$B$10="Исключить","",IF('Настройки'!$B$10="Абсолютные значения",ABS(AF833),AF833)),AF833)))</x:f>
      </x:c>
      <x:c r="CJ833" s="50" t="str">
        <x:f>IF(28&gt;'Настройки'!$B$3,"",IF(ISBLANK(AG833),IF('Настройки'!$B$9="Нулевой спрос",0,""),IF(AG833&lt;0,IF('Настройки'!$B$10="Исключить","",IF('Настройки'!$B$10="Абсолютные значения",ABS(AG833),AG833)),AG833)))</x:f>
      </x:c>
      <x:c r="CK833" s="50" t="str">
        <x:f>IF(29&gt;'Настройки'!$B$3,"",IF(ISBLANK(AH833),IF('Настройки'!$B$9="Нулевой спрос",0,""),IF(AH833&lt;0,IF('Настройки'!$B$10="Исключить","",IF('Настройки'!$B$10="Абсолютные значения",ABS(AH833),AH833)),AH833)))</x:f>
      </x:c>
      <x:c r="CL833" s="50" t="str">
        <x:f>IF(30&gt;'Настройки'!$B$3,"",IF(ISBLANK(AI833),IF('Настройки'!$B$9="Нулевой спрос",0,""),IF(AI833&lt;0,IF('Настройки'!$B$10="Исключить","",IF('Настройки'!$B$10="Абсолютные значения",ABS(AI833),AI833)),AI833)))</x:f>
      </x:c>
      <x:c r="CM833" s="50" t="str">
        <x:f>IF(31&gt;'Настройки'!$B$3,"",IF(ISBLANK(AJ833),IF('Настройки'!$B$9="Нулевой спрос",0,""),IF(AJ833&lt;0,IF('Настройки'!$B$10="Исключить","",IF('Настройки'!$B$10="Абсолютные значения",ABS(AJ833),AJ833)),AJ833)))</x:f>
      </x:c>
      <x:c r="CN833" s="50" t="str">
        <x:f>IF(32&gt;'Настройки'!$B$3,"",IF(ISBLANK(AK833),IF('Настройки'!$B$9="Нулевой спрос",0,""),IF(AK833&lt;0,IF('Настройки'!$B$10="Исключить","",IF('Настройки'!$B$10="Абсолютные значения",ABS(AK833),AK833)),AK833)))</x:f>
      </x:c>
      <x:c r="CO833" s="50" t="str">
        <x:f>IF(33&gt;'Настройки'!$B$3,"",IF(ISBLANK(AL833),IF('Настройки'!$B$9="Нулевой спрос",0,""),IF(AL833&lt;0,IF('Настройки'!$B$10="Исключить","",IF('Настройки'!$B$10="Абсолютные значения",ABS(AL833),AL833)),AL833)))</x:f>
      </x:c>
      <x:c r="CP833" s="50" t="str">
        <x:f>IF(34&gt;'Настройки'!$B$3,"",IF(ISBLANK(AM833),IF('Настройки'!$B$9="Нулевой спрос",0,""),IF(AM833&lt;0,IF('Настройки'!$B$10="Исключить","",IF('Настройки'!$B$10="Абсолютные значения",ABS(AM833),AM833)),AM833)))</x:f>
      </x:c>
      <x:c r="CQ833" s="50" t="str">
        <x:f>IF(35&gt;'Настройки'!$B$3,"",IF(ISBLANK(AN833),IF('Настройки'!$B$9="Нулевой спрос",0,""),IF(AN833&lt;0,IF('Настройки'!$B$10="Исключить","",IF('Настройки'!$B$10="Абсолютные значения",ABS(AN833),AN833)),AN833)))</x:f>
      </x:c>
      <x:c r="CR833" s="50" t="str">
        <x:f>IF(36&gt;'Настройки'!$B$3,"",IF(ISBLANK(AO833),IF('Настройки'!$B$9="Нулевой спрос",0,""),IF(AO833&lt;0,IF('Настройки'!$B$10="Исключить","",IF('Настройки'!$B$10="Абсолютные значения",ABS(AO833),AO833)),AO833)))</x:f>
      </x:c>
      <x:c r="CS833" s="50" t="str">
        <x:f>IF(OR(1&gt;'Настройки'!$B$3,ISBLANK(BI833),BI833=0),"",BI833)</x:f>
      </x:c>
      <x:c r="CT833" s="50" t="str">
        <x:f>IF(OR(2&gt;'Настройки'!$B$3,ISBLANK(BJ833),BJ833=0),"",BJ833)</x:f>
      </x:c>
      <x:c r="CU833" s="50" t="str">
        <x:f>IF(OR(3&gt;'Настройки'!$B$3,ISBLANK(BK833),BK833=0),"",BK833)</x:f>
      </x:c>
      <x:c r="CV833" s="50" t="str">
        <x:f>IF(OR(4&gt;'Настройки'!$B$3,ISBLANK(BL833),BL833=0),"",BL833)</x:f>
      </x:c>
      <x:c r="CW833" s="50" t="str">
        <x:f>IF(OR(5&gt;'Настройки'!$B$3,ISBLANK(BM833),BM833=0),"",BM833)</x:f>
      </x:c>
      <x:c r="CX833" s="50" t="str">
        <x:f>IF(OR(6&gt;'Настройки'!$B$3,ISBLANK(BN833),BN833=0),"",BN833)</x:f>
      </x:c>
      <x:c r="CY833" s="50" t="str">
        <x:f>IF(OR(7&gt;'Настройки'!$B$3,ISBLANK(BO833),BO833=0),"",BO833)</x:f>
      </x:c>
      <x:c r="CZ833" s="50" t="str">
        <x:f>IF(OR(8&gt;'Настройки'!$B$3,ISBLANK(BP833),BP833=0),"",BP833)</x:f>
      </x:c>
      <x:c r="DA833" s="50" t="str">
        <x:f>IF(OR(9&gt;'Настройки'!$B$3,ISBLANK(BQ833),BQ833=0),"",BQ833)</x:f>
      </x:c>
      <x:c r="DB833" s="50" t="str">
        <x:f>IF(OR(10&gt;'Настройки'!$B$3,ISBLANK(BR833),BR833=0),"",BR833)</x:f>
      </x:c>
      <x:c r="DC833" s="50" t="str">
        <x:f>IF(OR(11&gt;'Настройки'!$B$3,ISBLANK(BS833),BS833=0),"",BS833)</x:f>
      </x:c>
      <x:c r="DD833" s="50" t="str">
        <x:f>IF(OR(12&gt;'Настройки'!$B$3,ISBLANK(BT833),BT833=0),"",BT833)</x:f>
      </x:c>
      <x:c r="DE833" s="50" t="str">
        <x:f>IF(OR(13&gt;'Настройки'!$B$3,ISBLANK(BU833),BU833=0),"",BU833)</x:f>
      </x:c>
      <x:c r="DF833" s="50" t="str">
        <x:f>IF(OR(14&gt;'Настройки'!$B$3,ISBLANK(BV833),BV833=0),"",BV833)</x:f>
      </x:c>
      <x:c r="DG833" s="50" t="str">
        <x:f>IF(OR(15&gt;'Настройки'!$B$3,ISBLANK(BW833),BW833=0),"",BW833)</x:f>
      </x:c>
      <x:c r="DH833" s="50" t="str">
        <x:f>IF(OR(16&gt;'Настройки'!$B$3,ISBLANK(BX833),BX833=0),"",BX833)</x:f>
      </x:c>
      <x:c r="DI833" s="50" t="str">
        <x:f>IF(OR(17&gt;'Настройки'!$B$3,ISBLANK(BY833),BY833=0),"",BY833)</x:f>
      </x:c>
      <x:c r="DJ833" s="50" t="str">
        <x:f>IF(OR(18&gt;'Настройки'!$B$3,ISBLANK(BZ833),BZ833=0),"",BZ833)</x:f>
      </x:c>
      <x:c r="DK833" s="50" t="str">
        <x:f>IF(OR(19&gt;'Настройки'!$B$3,ISBLANK(CA833),CA833=0),"",CA833)</x:f>
      </x:c>
      <x:c r="DL833" s="50" t="str">
        <x:f>IF(OR(20&gt;'Настройки'!$B$3,ISBLANK(CB833),CB833=0),"",CB833)</x:f>
      </x:c>
      <x:c r="DM833" s="50" t="str">
        <x:f>IF(OR(21&gt;'Настройки'!$B$3,ISBLANK(CC833),CC833=0),"",CC833)</x:f>
      </x:c>
      <x:c r="DN833" s="50" t="str">
        <x:f>IF(OR(22&gt;'Настройки'!$B$3,ISBLANK(CD833),CD833=0),"",CD833)</x:f>
      </x:c>
      <x:c r="DO833" s="50" t="str">
        <x:f>IF(OR(23&gt;'Настройки'!$B$3,ISBLANK(CE833),CE833=0),"",CE833)</x:f>
      </x:c>
      <x:c r="DP833" s="50" t="str">
        <x:f>IF(OR(24&gt;'Настройки'!$B$3,ISBLANK(CF833),CF833=0),"",CF833)</x:f>
      </x:c>
      <x:c r="DQ833" s="50" t="str">
        <x:f>IF(OR(25&gt;'Настройки'!$B$3,ISBLANK(CG833),CG833=0),"",CG833)</x:f>
      </x:c>
      <x:c r="DR833" s="50" t="str">
        <x:f>IF(OR(26&gt;'Настройки'!$B$3,ISBLANK(CH833),CH833=0),"",CH833)</x:f>
      </x:c>
      <x:c r="DS833" s="50" t="str">
        <x:f>IF(OR(27&gt;'Настройки'!$B$3,ISBLANK(CI833),CI833=0),"",CI833)</x:f>
      </x:c>
      <x:c r="DT833" s="50" t="str">
        <x:f>IF(OR(28&gt;'Настройки'!$B$3,ISBLANK(CJ833),CJ833=0),"",CJ833)</x:f>
      </x:c>
      <x:c r="DU833" s="50" t="str">
        <x:f>IF(OR(29&gt;'Настройки'!$B$3,ISBLANK(CK833),CK833=0),"",CK833)</x:f>
      </x:c>
      <x:c r="DV833" s="50" t="str">
        <x:f>IF(OR(30&gt;'Настройки'!$B$3,ISBLANK(CL833),CL833=0),"",CL833)</x:f>
      </x:c>
      <x:c r="DW833" s="50" t="str">
        <x:f>IF(OR(31&gt;'Настройки'!$B$3,ISBLANK(CM833),CM833=0),"",CM833)</x:f>
      </x:c>
      <x:c r="DX833" s="50" t="str">
        <x:f>IF(OR(32&gt;'Настройки'!$B$3,ISBLANK(CN833),CN833=0),"",CN833)</x:f>
      </x:c>
      <x:c r="DY833" s="50" t="str">
        <x:f>IF(OR(33&gt;'Настройки'!$B$3,ISBLANK(CO833),CO833=0),"",CO833)</x:f>
      </x:c>
      <x:c r="DZ833" s="50" t="str">
        <x:f>IF(OR(34&gt;'Настройки'!$B$3,ISBLANK(CP833),CP833=0),"",CP833)</x:f>
      </x:c>
      <x:c r="EA833" s="50" t="str">
        <x:f>IF(OR(35&gt;'Настройки'!$B$3,ISBLANK(CQ833),CQ833=0),"",CQ833)</x:f>
      </x:c>
      <x:c r="EB833" s="50" t="str">
        <x:f>IF(OR(36&gt;'Настройки'!$B$3,ISBLANK(CR833),CR833=0),"",CR833)</x:f>
      </x:c>
      <x:c r="EC833" s="50" t="str">
        <x:f>IF(A833="","",IF(OR(BB833="AZ",BB833="BZ"),10000+ROW(),IF(AZ833&gt;'Настройки'!$B$11,20000+ROW(),IF(BF833&lt;&gt;"Обычный",30000+ROW(),IF(AX833&lt;=0,40000+ROW(),"")))))</x:f>
      </x:c>
      <x:c r="ED833" s="50" t="str">
        <x:f>IF(EC833="","",COUNTIFS($EC$2:$EC$1001,"&gt;0",$EC$2:$EC$1001,"&lt;"&amp;EC833)+1)</x:f>
      </x:c>
    </x:row>
    <x:row r="834">
      <x:c r="A834" s="115"/>
      <x:c r="B834" s="115"/>
      <x:c r="C834" s="115"/>
      <x:c r="D834" s="118"/>
      <x:c r="E834" s="118"/>
      <x:c r="F834" s="118"/>
      <x:c r="G834" s="118"/>
      <x:c r="H834" s="118"/>
      <x:c r="I834" s="118"/>
      <x:c r="J834" s="118"/>
      <x:c r="K834" s="118"/>
      <x:c r="L834" s="118"/>
      <x:c r="M834" s="118"/>
      <x:c r="N834" s="118"/>
      <x:c r="O834" s="118"/>
      <x:c r="P834" s="118"/>
      <x:c r="Q834" s="118"/>
      <x:c r="R834" s="118"/>
      <x:c r="S834" s="118"/>
      <x:c r="T834" s="118"/>
      <x:c r="U834" s="118"/>
      <x:c r="V834" s="118"/>
      <x:c r="W834" s="118"/>
      <x:c r="X834" s="118"/>
      <x:c r="Y834" s="118"/>
      <x:c r="Z834" s="118"/>
      <x:c r="AA834" s="118"/>
      <x:c r="AB834" s="118"/>
      <x:c r="AC834" s="118"/>
      <x:c r="AD834" s="118"/>
      <x:c r="AE834" s="118"/>
      <x:c r="AF834" s="118"/>
      <x:c r="AG834" s="118"/>
      <x:c r="AH834" s="118"/>
      <x:c r="AI834" s="118"/>
      <x:c r="AJ834" s="118"/>
      <x:c r="AK834" s="118"/>
      <x:c r="AL834" s="118"/>
      <x:c r="AM834" s="118"/>
      <x:c r="AN834" s="118"/>
      <x:c r="AO834" s="118"/>
      <x:c r="AP834" s="115"/>
      <x:c r="AQ834" s="49" t="str">
        <x:f>IF(A834="","",COUNT(BI834:INDEX(BI834:CR834,1,'Настройки'!$B$3)))</x:f>
      </x:c>
      <x:c r="AR834" s="49" t="str">
        <x:f>IF(A834="","",SUM(BI834:INDEX(BI834:CR834,1,'Настройки'!$B$3)))</x:f>
      </x:c>
      <x:c r="AS834" s="58" t="str">
        <x:f>IF(A834="","",IF('Настройки'!$B$4="Стоимость потребления",AR834*D834,IF('Настройки'!$B$4="Количество",AR834,E834)))</x:f>
      </x:c>
      <x:c r="AT834" s="61" t="str">
        <x:f>IF(OR(A834="",AS834&lt;0,SUM($AS$2:$AS$1001)&lt;=0),"",AS834/SUM($AS$2:$AS$1001))</x:f>
      </x:c>
      <x:c r="AU834" s="61" t="str">
        <x:f>IF(OR(A834="",AS834&lt;0,SUM($AS$2:$AS$1001)&lt;=0),"",SUMIFS($AS$2:$AS$1001,$AS$2:$AS$1001,"&gt;"&amp;AS834)/SUM($AS$2:$AS$1001))</x:f>
      </x:c>
      <x:c r="AV834" s="61" t="str">
        <x:f>IF(OR(A834="",AS834&lt;0,SUM($AS$2:$AS$1001)&lt;=0),"",SUMIFS($AS$2:$AS$1001,$AS$2:$AS$1001,"&gt;="&amp;AS834)/SUM($AS$2:$AS$1001))</x:f>
      </x:c>
      <x:c r="AW834" s="49" t="str">
        <x:f>IF(A834="","",IF(SUM($AS$2:$AS$1001)&lt;=0,"Не определён",IF(AS834&lt;0,"Исключение",IF(AU834&lt;'Настройки'!$B$5,"A",IF(AU834&lt;'Настройки'!$B$6,"B","C")))))</x:f>
      </x:c>
      <x:c r="AX834" s="58" t="str">
        <x:f>IF(A834="","",IF(AQ834=0,"",AVERAGE(BI834:INDEX(BI834:CR834,1,'Настройки'!$B$3))))</x:f>
      </x:c>
      <x:c r="AY834" s="58" t="str">
        <x:f>IF(OR(A834="",AQ834=0),"",STDEVP(BI834:INDEX(BI834:CR834,1,'Настройки'!$B$3)))</x:f>
      </x:c>
      <x:c r="AZ834" s="61" t="str">
        <x:f>IF(OR(A834="",AQ834&lt;'Настройки'!$B$12,AX834&lt;=0,AND('Настройки'!$B$10="Блокировать",COUNTIF(F834:INDEX(F834:AO834,1,'Настройки'!$B$3),"&lt;0")&gt;0)),"",AY834/ABS(AX834))</x:f>
      </x:c>
      <x:c r="BA834" s="49" t="str">
        <x:f>IF(A834="","",IF(AND('Настройки'!$B$10="Блокировать",COUNTIF(F834:INDEX(F834:AO834,1,'Настройки'!$B$3),"&lt;0")&gt;0),"Не определён",IF(AQ834&lt;'Настройки'!$B$12,"Не определён",IF(AX834=0,"Нет спроса",IF(AX834&lt;0,"Не определён",IF(AZ834&lt;='Настройки'!$B$7,"X",IF(AZ834&lt;='Настройки'!$B$8,"Y","Z")))))))</x:f>
      </x:c>
      <x:c r="BB834" s="49" t="str">
        <x:f>IF(OR(A834="",LEN(AW834)&lt;&gt;1,LEN(BA834)&lt;&gt;1),"",AW834&amp;BA834)</x:f>
      </x:c>
      <x:c r="BC834" s="61" t="str">
        <x:f>IF(OR(A834="",AQ834=0),"",(COUNT(BI834:INDEX(BI834:CR834,1,'Настройки'!$B$3))-COUNT(CS834:INDEX(CS834:EB834,1,'Настройки'!$B$3)))/AQ834)</x:f>
      </x:c>
      <x:c r="BD834" s="64" t="str">
        <x:f>IF(OR(A834="",COUNT(CS834:INDEX(CS834:EB834,1,'Настройки'!$B$3))=0),"",AQ834/COUNT(CS834:INDEX(CS834:EB834,1,'Настройки'!$B$3)))</x:f>
      </x:c>
      <x:c r="BE834" s="64" t="str">
        <x:f>IF(OR(A834="",COUNT(CS834:INDEX(CS834:EB834,1,'Настройки'!$B$3))=0),"",IF(AVERAGE(CS834:INDEX(CS834:EB834,1,'Настройки'!$B$3))=0,"",(STDEVP(CS834:INDEX(CS834:EB834,1,'Настройки'!$B$3))/ABS(AVERAGE(CS834:INDEX(CS834:EB834,1,'Настройки'!$B$3))))^2))</x:f>
      </x:c>
      <x:c r="BF834" s="49" t="str">
        <x:f>IF(A834="","",IF(AQ834&lt;3,"Недостаточно",IF(AQ834&lt;6,"Предварительный","Обычный")))</x:f>
      </x:c>
      <x:c r="BG834" s="49" t="str">
        <x:f>IF(A834="","",IF(COUNTIF(F834:INDEX(F834:AO834,1,'Настройки'!$B$3),"&lt;0")&gt;0,IF('Настройки'!$B$10="Блокировать","Отрицательный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"),"")&amp;IF(AQ834&lt;3,"Недостаточно истории. ",IF(AQ834&lt;6,"Предварительная классификация. ",""))&amp;IF(AX834=0,"Нет спроса за горизонт. ","")&amp;IF(AZ834&gt;'Настройки'!$B$11,"Экстремальная вариативность. ",""))</x:f>
      </x:c>
      <x:c r="BH834" s="49" t="str">
        <x:f>IF(A834="","",IFERROR(VLOOKUP(BB834,'Настройки'!$D$3:$E$11,2,FALSE),"Сначала проверьте исходные данные и историю спроса.")&amp;" Уточните срок поставки, MOQ и критичность.")</x:f>
      </x:c>
      <x:c r="BI834" s="50" t="str">
        <x:f>IF(1&gt;'Настройки'!$B$3,"",IF(ISBLANK(F834),IF('Настройки'!$B$9="Нулевой спрос",0,""),IF(F834&lt;0,IF('Настройки'!$B$10="Исключить","",IF('Настройки'!$B$10="Абсолютные значения",ABS(F834),F834)),F834)))</x:f>
      </x:c>
      <x:c r="BJ834" s="50" t="str">
        <x:f>IF(2&gt;'Настройки'!$B$3,"",IF(ISBLANK(G834),IF('Настройки'!$B$9="Нулевой спрос",0,""),IF(G834&lt;0,IF('Настройки'!$B$10="Исключить","",IF('Настройки'!$B$10="Абсолютные значения",ABS(G834),G834)),G834)))</x:f>
      </x:c>
      <x:c r="BK834" s="50" t="str">
        <x:f>IF(3&gt;'Настройки'!$B$3,"",IF(ISBLANK(H834),IF('Настройки'!$B$9="Нулевой спрос",0,""),IF(H834&lt;0,IF('Настройки'!$B$10="Исключить","",IF('Настройки'!$B$10="Абсолютные значения",ABS(H834),H834)),H834)))</x:f>
      </x:c>
      <x:c r="BL834" s="50" t="str">
        <x:f>IF(4&gt;'Настройки'!$B$3,"",IF(ISBLANK(I834),IF('Настройки'!$B$9="Нулевой спрос",0,""),IF(I834&lt;0,IF('Настройки'!$B$10="Исключить","",IF('Настройки'!$B$10="Абсолютные значения",ABS(I834),I834)),I834)))</x:f>
      </x:c>
      <x:c r="BM834" s="50" t="str">
        <x:f>IF(5&gt;'Настройки'!$B$3,"",IF(ISBLANK(J834),IF('Настройки'!$B$9="Нулевой спрос",0,""),IF(J834&lt;0,IF('Настройки'!$B$10="Исключить","",IF('Настройки'!$B$10="Абсолютные значения",ABS(J834),J834)),J834)))</x:f>
      </x:c>
      <x:c r="BN834" s="50" t="str">
        <x:f>IF(6&gt;'Настройки'!$B$3,"",IF(ISBLANK(K834),IF('Настройки'!$B$9="Нулевой спрос",0,""),IF(K834&lt;0,IF('Настройки'!$B$10="Исключить","",IF('Настройки'!$B$10="Абсолютные значения",ABS(K834),K834)),K834)))</x:f>
      </x:c>
      <x:c r="BO834" s="50" t="str">
        <x:f>IF(7&gt;'Настройки'!$B$3,"",IF(ISBLANK(L834),IF('Настройки'!$B$9="Нулевой спрос",0,""),IF(L834&lt;0,IF('Настройки'!$B$10="Исключить","",IF('Настройки'!$B$10="Абсолютные значения",ABS(L834),L834)),L834)))</x:f>
      </x:c>
      <x:c r="BP834" s="50" t="str">
        <x:f>IF(8&gt;'Настройки'!$B$3,"",IF(ISBLANK(M834),IF('Настройки'!$B$9="Нулевой спрос",0,""),IF(M834&lt;0,IF('Настройки'!$B$10="Исключить","",IF('Настройки'!$B$10="Абсолютные значения",ABS(M834),M834)),M834)))</x:f>
      </x:c>
      <x:c r="BQ834" s="50" t="str">
        <x:f>IF(9&gt;'Настройки'!$B$3,"",IF(ISBLANK(N834),IF('Настройки'!$B$9="Нулевой спрос",0,""),IF(N834&lt;0,IF('Настройки'!$B$10="Исключить","",IF('Настройки'!$B$10="Абсолютные значения",ABS(N834),N834)),N834)))</x:f>
      </x:c>
      <x:c r="BR834" s="50" t="str">
        <x:f>IF(10&gt;'Настройки'!$B$3,"",IF(ISBLANK(O834),IF('Настройки'!$B$9="Нулевой спрос",0,""),IF(O834&lt;0,IF('Настройки'!$B$10="Исключить","",IF('Настройки'!$B$10="Абсолютные значения",ABS(O834),O834)),O834)))</x:f>
      </x:c>
      <x:c r="BS834" s="50" t="str">
        <x:f>IF(11&gt;'Настройки'!$B$3,"",IF(ISBLANK(P834),IF('Настройки'!$B$9="Нулевой спрос",0,""),IF(P834&lt;0,IF('Настройки'!$B$10="Исключить","",IF('Настройки'!$B$10="Абсолютные значения",ABS(P834),P834)),P834)))</x:f>
      </x:c>
      <x:c r="BT834" s="50" t="str">
        <x:f>IF(12&gt;'Настройки'!$B$3,"",IF(ISBLANK(Q834),IF('Настройки'!$B$9="Нулевой спрос",0,""),IF(Q834&lt;0,IF('Настройки'!$B$10="Исключить","",IF('Настройки'!$B$10="Абсолютные значения",ABS(Q834),Q834)),Q834)))</x:f>
      </x:c>
      <x:c r="BU834" s="50" t="str">
        <x:f>IF(13&gt;'Настройки'!$B$3,"",IF(ISBLANK(R834),IF('Настройки'!$B$9="Нулевой спрос",0,""),IF(R834&lt;0,IF('Настройки'!$B$10="Исключить","",IF('Настройки'!$B$10="Абсолютные значения",ABS(R834),R834)),R834)))</x:f>
      </x:c>
      <x:c r="BV834" s="50" t="str">
        <x:f>IF(14&gt;'Настройки'!$B$3,"",IF(ISBLANK(S834),IF('Настройки'!$B$9="Нулевой спрос",0,""),IF(S834&lt;0,IF('Настройки'!$B$10="Исключить","",IF('Настройки'!$B$10="Абсолютные значения",ABS(S834),S834)),S834)))</x:f>
      </x:c>
      <x:c r="BW834" s="50" t="str">
        <x:f>IF(15&gt;'Настройки'!$B$3,"",IF(ISBLANK(T834),IF('Настройки'!$B$9="Нулевой спрос",0,""),IF(T834&lt;0,IF('Настройки'!$B$10="Исключить","",IF('Настройки'!$B$10="Абсолютные значения",ABS(T834),T834)),T834)))</x:f>
      </x:c>
      <x:c r="BX834" s="50" t="str">
        <x:f>IF(16&gt;'Настройки'!$B$3,"",IF(ISBLANK(U834),IF('Настройки'!$B$9="Нулевой спрос",0,""),IF(U834&lt;0,IF('Настройки'!$B$10="Исключить","",IF('Настройки'!$B$10="Абсолютные значения",ABS(U834),U834)),U834)))</x:f>
      </x:c>
      <x:c r="BY834" s="50" t="str">
        <x:f>IF(17&gt;'Настройки'!$B$3,"",IF(ISBLANK(V834),IF('Настройки'!$B$9="Нулевой спрос",0,""),IF(V834&lt;0,IF('Настройки'!$B$10="Исключить","",IF('Настройки'!$B$10="Абсолютные значения",ABS(V834),V834)),V834)))</x:f>
      </x:c>
      <x:c r="BZ834" s="50" t="str">
        <x:f>IF(18&gt;'Настройки'!$B$3,"",IF(ISBLANK(W834),IF('Настройки'!$B$9="Нулевой спрос",0,""),IF(W834&lt;0,IF('Настройки'!$B$10="Исключить","",IF('Настройки'!$B$10="Абсолютные значения",ABS(W834),W834)),W834)))</x:f>
      </x:c>
      <x:c r="CA834" s="50" t="str">
        <x:f>IF(19&gt;'Настройки'!$B$3,"",IF(ISBLANK(X834),IF('Настройки'!$B$9="Нулевой спрос",0,""),IF(X834&lt;0,IF('Настройки'!$B$10="Исключить","",IF('Настройки'!$B$10="Абсолютные значения",ABS(X834),X834)),X834)))</x:f>
      </x:c>
      <x:c r="CB834" s="50" t="str">
        <x:f>IF(20&gt;'Настройки'!$B$3,"",IF(ISBLANK(Y834),IF('Настройки'!$B$9="Нулевой спрос",0,""),IF(Y834&lt;0,IF('Настройки'!$B$10="Исключить","",IF('Настройки'!$B$10="Абсолютные значения",ABS(Y834),Y834)),Y834)))</x:f>
      </x:c>
      <x:c r="CC834" s="50" t="str">
        <x:f>IF(21&gt;'Настройки'!$B$3,"",IF(ISBLANK(Z834),IF('Настройки'!$B$9="Нулевой спрос",0,""),IF(Z834&lt;0,IF('Настройки'!$B$10="Исключить","",IF('Настройки'!$B$10="Абсолютные значения",ABS(Z834),Z834)),Z834)))</x:f>
      </x:c>
      <x:c r="CD834" s="50" t="str">
        <x:f>IF(22&gt;'Настройки'!$B$3,"",IF(ISBLANK(AA834),IF('Настройки'!$B$9="Нулевой спрос",0,""),IF(AA834&lt;0,IF('Настройки'!$B$10="Исключить","",IF('Настройки'!$B$10="Абсолютные значения",ABS(AA834),AA834)),AA834)))</x:f>
      </x:c>
      <x:c r="CE834" s="50" t="str">
        <x:f>IF(23&gt;'Настройки'!$B$3,"",IF(ISBLANK(AB834),IF('Настройки'!$B$9="Нулевой спрос",0,""),IF(AB834&lt;0,IF('Настройки'!$B$10="Исключить","",IF('Настройки'!$B$10="Абсолютные значения",ABS(AB834),AB834)),AB834)))</x:f>
      </x:c>
      <x:c r="CF834" s="50" t="str">
        <x:f>IF(24&gt;'Настройки'!$B$3,"",IF(ISBLANK(AC834),IF('Настройки'!$B$9="Нулевой спрос",0,""),IF(AC834&lt;0,IF('Настройки'!$B$10="Исключить","",IF('Настройки'!$B$10="Абсолютные значения",ABS(AC834),AC834)),AC834)))</x:f>
      </x:c>
      <x:c r="CG834" s="50" t="str">
        <x:f>IF(25&gt;'Настройки'!$B$3,"",IF(ISBLANK(AD834),IF('Настройки'!$B$9="Нулевой спрос",0,""),IF(AD834&lt;0,IF('Настройки'!$B$10="Исключить","",IF('Настройки'!$B$10="Абсолютные значения",ABS(AD834),AD834)),AD834)))</x:f>
      </x:c>
      <x:c r="CH834" s="50" t="str">
        <x:f>IF(26&gt;'Настройки'!$B$3,"",IF(ISBLANK(AE834),IF('Настройки'!$B$9="Нулевой спрос",0,""),IF(AE834&lt;0,IF('Настройки'!$B$10="Исключить","",IF('Настройки'!$B$10="Абсолютные значения",ABS(AE834),AE834)),AE834)))</x:f>
      </x:c>
      <x:c r="CI834" s="50" t="str">
        <x:f>IF(27&gt;'Настройки'!$B$3,"",IF(ISBLANK(AF834),IF('Настройки'!$B$9="Нулевой спрос",0,""),IF(AF834&lt;0,IF('Настройки'!$B$10="Исключить","",IF('Настройки'!$B$10="Абсолютные значения",ABS(AF834),AF834)),AF834)))</x:f>
      </x:c>
      <x:c r="CJ834" s="50" t="str">
        <x:f>IF(28&gt;'Настройки'!$B$3,"",IF(ISBLANK(AG834),IF('Настройки'!$B$9="Нулевой спрос",0,""),IF(AG834&lt;0,IF('Настройки'!$B$10="Исключить","",IF('Настройки'!$B$10="Абсолютные значения",ABS(AG834),AG834)),AG834)))</x:f>
      </x:c>
      <x:c r="CK834" s="50" t="str">
        <x:f>IF(29&gt;'Настройки'!$B$3,"",IF(ISBLANK(AH834),IF('Настройки'!$B$9="Нулевой спрос",0,""),IF(AH834&lt;0,IF('Настройки'!$B$10="Исключить","",IF('Настройки'!$B$10="Абсолютные значения",ABS(AH834),AH834)),AH834)))</x:f>
      </x:c>
      <x:c r="CL834" s="50" t="str">
        <x:f>IF(30&gt;'Настройки'!$B$3,"",IF(ISBLANK(AI834),IF('Настройки'!$B$9="Нулевой спрос",0,""),IF(AI834&lt;0,IF('Настройки'!$B$10="Исключить","",IF('Настройки'!$B$10="Абсолютные значения",ABS(AI834),AI834)),AI834)))</x:f>
      </x:c>
      <x:c r="CM834" s="50" t="str">
        <x:f>IF(31&gt;'Настройки'!$B$3,"",IF(ISBLANK(AJ834),IF('Настройки'!$B$9="Нулевой спрос",0,""),IF(AJ834&lt;0,IF('Настройки'!$B$10="Исключить","",IF('Настройки'!$B$10="Абсолютные значения",ABS(AJ834),AJ834)),AJ834)))</x:f>
      </x:c>
      <x:c r="CN834" s="50" t="str">
        <x:f>IF(32&gt;'Настройки'!$B$3,"",IF(ISBLANK(AK834),IF('Настройки'!$B$9="Нулевой спрос",0,""),IF(AK834&lt;0,IF('Настройки'!$B$10="Исключить","",IF('Настройки'!$B$10="Абсолютные значения",ABS(AK834),AK834)),AK834)))</x:f>
      </x:c>
      <x:c r="CO834" s="50" t="str">
        <x:f>IF(33&gt;'Настройки'!$B$3,"",IF(ISBLANK(AL834),IF('Настройки'!$B$9="Нулевой спрос",0,""),IF(AL834&lt;0,IF('Настройки'!$B$10="Исключить","",IF('Настройки'!$B$10="Абсолютные значения",ABS(AL834),AL834)),AL834)))</x:f>
      </x:c>
      <x:c r="CP834" s="50" t="str">
        <x:f>IF(34&gt;'Настройки'!$B$3,"",IF(ISBLANK(AM834),IF('Настройки'!$B$9="Нулевой спрос",0,""),IF(AM834&lt;0,IF('Настройки'!$B$10="Исключить","",IF('Настройки'!$B$10="Абсолютные значения",ABS(AM834),AM834)),AM834)))</x:f>
      </x:c>
      <x:c r="CQ834" s="50" t="str">
        <x:f>IF(35&gt;'Настройки'!$B$3,"",IF(ISBLANK(AN834),IF('Настройки'!$B$9="Нулевой спрос",0,""),IF(AN834&lt;0,IF('Настройки'!$B$10="Исключить","",IF('Настройки'!$B$10="Абсолютные значения",ABS(AN834),AN834)),AN834)))</x:f>
      </x:c>
      <x:c r="CR834" s="50" t="str">
        <x:f>IF(36&gt;'Настройки'!$B$3,"",IF(ISBLANK(AO834),IF('Настройки'!$B$9="Нулевой спрос",0,""),IF(AO834&lt;0,IF('Настройки'!$B$10="Исключить","",IF('Настройки'!$B$10="Абсолютные значения",ABS(AO834),AO834)),AO834)))</x:f>
      </x:c>
      <x:c r="CS834" s="50" t="str">
        <x:f>IF(OR(1&gt;'Настройки'!$B$3,ISBLANK(BI834),BI834=0),"",BI834)</x:f>
      </x:c>
      <x:c r="CT834" s="50" t="str">
        <x:f>IF(OR(2&gt;'Настройки'!$B$3,ISBLANK(BJ834),BJ834=0),"",BJ834)</x:f>
      </x:c>
      <x:c r="CU834" s="50" t="str">
        <x:f>IF(OR(3&gt;'Настройки'!$B$3,ISBLANK(BK834),BK834=0),"",BK834)</x:f>
      </x:c>
      <x:c r="CV834" s="50" t="str">
        <x:f>IF(OR(4&gt;'Настройки'!$B$3,ISBLANK(BL834),BL834=0),"",BL834)</x:f>
      </x:c>
      <x:c r="CW834" s="50" t="str">
        <x:f>IF(OR(5&gt;'Настройки'!$B$3,ISBLANK(BM834),BM834=0),"",BM834)</x:f>
      </x:c>
      <x:c r="CX834" s="50" t="str">
        <x:f>IF(OR(6&gt;'Настройки'!$B$3,ISBLANK(BN834),BN834=0),"",BN834)</x:f>
      </x:c>
      <x:c r="CY834" s="50" t="str">
        <x:f>IF(OR(7&gt;'Настройки'!$B$3,ISBLANK(BO834),BO834=0),"",BO834)</x:f>
      </x:c>
      <x:c r="CZ834" s="50" t="str">
        <x:f>IF(OR(8&gt;'Настройки'!$B$3,ISBLANK(BP834),BP834=0),"",BP834)</x:f>
      </x:c>
      <x:c r="DA834" s="50" t="str">
        <x:f>IF(OR(9&gt;'Настройки'!$B$3,ISBLANK(BQ834),BQ834=0),"",BQ834)</x:f>
      </x:c>
      <x:c r="DB834" s="50" t="str">
        <x:f>IF(OR(10&gt;'Настройки'!$B$3,ISBLANK(BR834),BR834=0),"",BR834)</x:f>
      </x:c>
      <x:c r="DC834" s="50" t="str">
        <x:f>IF(OR(11&gt;'Настройки'!$B$3,ISBLANK(BS834),BS834=0),"",BS834)</x:f>
      </x:c>
      <x:c r="DD834" s="50" t="str">
        <x:f>IF(OR(12&gt;'Настройки'!$B$3,ISBLANK(BT834),BT834=0),"",BT834)</x:f>
      </x:c>
      <x:c r="DE834" s="50" t="str">
        <x:f>IF(OR(13&gt;'Настройки'!$B$3,ISBLANK(BU834),BU834=0),"",BU834)</x:f>
      </x:c>
      <x:c r="DF834" s="50" t="str">
        <x:f>IF(OR(14&gt;'Настройки'!$B$3,ISBLANK(BV834),BV834=0),"",BV834)</x:f>
      </x:c>
      <x:c r="DG834" s="50" t="str">
        <x:f>IF(OR(15&gt;'Настройки'!$B$3,ISBLANK(BW834),BW834=0),"",BW834)</x:f>
      </x:c>
      <x:c r="DH834" s="50" t="str">
        <x:f>IF(OR(16&gt;'Настройки'!$B$3,ISBLANK(BX834),BX834=0),"",BX834)</x:f>
      </x:c>
      <x:c r="DI834" s="50" t="str">
        <x:f>IF(OR(17&gt;'Настройки'!$B$3,ISBLANK(BY834),BY834=0),"",BY834)</x:f>
      </x:c>
      <x:c r="DJ834" s="50" t="str">
        <x:f>IF(OR(18&gt;'Настройки'!$B$3,ISBLANK(BZ834),BZ834=0),"",BZ834)</x:f>
      </x:c>
      <x:c r="DK834" s="50" t="str">
        <x:f>IF(OR(19&gt;'Настройки'!$B$3,ISBLANK(CA834),CA834=0),"",CA834)</x:f>
      </x:c>
      <x:c r="DL834" s="50" t="str">
        <x:f>IF(OR(20&gt;'Настройки'!$B$3,ISBLANK(CB834),CB834=0),"",CB834)</x:f>
      </x:c>
      <x:c r="DM834" s="50" t="str">
        <x:f>IF(OR(21&gt;'Настройки'!$B$3,ISBLANK(CC834),CC834=0),"",CC834)</x:f>
      </x:c>
      <x:c r="DN834" s="50" t="str">
        <x:f>IF(OR(22&gt;'Настройки'!$B$3,ISBLANK(CD834),CD834=0),"",CD834)</x:f>
      </x:c>
      <x:c r="DO834" s="50" t="str">
        <x:f>IF(OR(23&gt;'Настройки'!$B$3,ISBLANK(CE834),CE834=0),"",CE834)</x:f>
      </x:c>
      <x:c r="DP834" s="50" t="str">
        <x:f>IF(OR(24&gt;'Настройки'!$B$3,ISBLANK(CF834),CF834=0),"",CF834)</x:f>
      </x:c>
      <x:c r="DQ834" s="50" t="str">
        <x:f>IF(OR(25&gt;'Настройки'!$B$3,ISBLANK(CG834),CG834=0),"",CG834)</x:f>
      </x:c>
      <x:c r="DR834" s="50" t="str">
        <x:f>IF(OR(26&gt;'Настройки'!$B$3,ISBLANK(CH834),CH834=0),"",CH834)</x:f>
      </x:c>
      <x:c r="DS834" s="50" t="str">
        <x:f>IF(OR(27&gt;'Настройки'!$B$3,ISBLANK(CI834),CI834=0),"",CI834)</x:f>
      </x:c>
      <x:c r="DT834" s="50" t="str">
        <x:f>IF(OR(28&gt;'Настройки'!$B$3,ISBLANK(CJ834),CJ834=0),"",CJ834)</x:f>
      </x:c>
      <x:c r="DU834" s="50" t="str">
        <x:f>IF(OR(29&gt;'Настройки'!$B$3,ISBLANK(CK834),CK834=0),"",CK834)</x:f>
      </x:c>
      <x:c r="DV834" s="50" t="str">
        <x:f>IF(OR(30&gt;'Настройки'!$B$3,ISBLANK(CL834),CL834=0),"",CL834)</x:f>
      </x:c>
      <x:c r="DW834" s="50" t="str">
        <x:f>IF(OR(31&gt;'Настройки'!$B$3,ISBLANK(CM834),CM834=0),"",CM834)</x:f>
      </x:c>
      <x:c r="DX834" s="50" t="str">
        <x:f>IF(OR(32&gt;'Настройки'!$B$3,ISBLANK(CN834),CN834=0),"",CN834)</x:f>
      </x:c>
      <x:c r="DY834" s="50" t="str">
        <x:f>IF(OR(33&gt;'Настройки'!$B$3,ISBLANK(CO834),CO834=0),"",CO834)</x:f>
      </x:c>
      <x:c r="DZ834" s="50" t="str">
        <x:f>IF(OR(34&gt;'Настройки'!$B$3,ISBLANK(CP834),CP834=0),"",CP834)</x:f>
      </x:c>
      <x:c r="EA834" s="50" t="str">
        <x:f>IF(OR(35&gt;'Настройки'!$B$3,ISBLANK(CQ834),CQ834=0),"",CQ834)</x:f>
      </x:c>
      <x:c r="EB834" s="50" t="str">
        <x:f>IF(OR(36&gt;'Настройки'!$B$3,ISBLANK(CR834),CR834=0),"",CR834)</x:f>
      </x:c>
      <x:c r="EC834" s="50" t="str">
        <x:f>IF(A834="","",IF(OR(BB834="AZ",BB834="BZ"),10000+ROW(),IF(AZ834&gt;'Настройки'!$B$11,20000+ROW(),IF(BF834&lt;&gt;"Обычный",30000+ROW(),IF(AX834&lt;=0,40000+ROW(),"")))))</x:f>
      </x:c>
      <x:c r="ED834" s="50" t="str">
        <x:f>IF(EC834="","",COUNTIFS($EC$2:$EC$1001,"&gt;0",$EC$2:$EC$1001,"&lt;"&amp;EC834)+1)</x:f>
      </x:c>
    </x:row>
    <x:row r="835">
      <x:c r="A835" s="115"/>
      <x:c r="B835" s="115"/>
      <x:c r="C835" s="115"/>
      <x:c r="D835" s="118"/>
      <x:c r="E835" s="118"/>
      <x:c r="F835" s="118"/>
      <x:c r="G835" s="118"/>
      <x:c r="H835" s="118"/>
      <x:c r="I835" s="118"/>
      <x:c r="J835" s="118"/>
      <x:c r="K835" s="118"/>
      <x:c r="L835" s="118"/>
      <x:c r="M835" s="118"/>
      <x:c r="N835" s="118"/>
      <x:c r="O835" s="118"/>
      <x:c r="P835" s="118"/>
      <x:c r="Q835" s="118"/>
      <x:c r="R835" s="118"/>
      <x:c r="S835" s="118"/>
      <x:c r="T835" s="118"/>
      <x:c r="U835" s="118"/>
      <x:c r="V835" s="118"/>
      <x:c r="W835" s="118"/>
      <x:c r="X835" s="118"/>
      <x:c r="Y835" s="118"/>
      <x:c r="Z835" s="118"/>
      <x:c r="AA835" s="118"/>
      <x:c r="AB835" s="118"/>
      <x:c r="AC835" s="118"/>
      <x:c r="AD835" s="118"/>
      <x:c r="AE835" s="118"/>
      <x:c r="AF835" s="118"/>
      <x:c r="AG835" s="118"/>
      <x:c r="AH835" s="118"/>
      <x:c r="AI835" s="118"/>
      <x:c r="AJ835" s="118"/>
      <x:c r="AK835" s="118"/>
      <x:c r="AL835" s="118"/>
      <x:c r="AM835" s="118"/>
      <x:c r="AN835" s="118"/>
      <x:c r="AO835" s="118"/>
      <x:c r="AP835" s="115"/>
      <x:c r="AQ835" s="49" t="str">
        <x:f>IF(A835="","",COUNT(BI835:INDEX(BI835:CR835,1,'Настройки'!$B$3)))</x:f>
      </x:c>
      <x:c r="AR835" s="49" t="str">
        <x:f>IF(A835="","",SUM(BI835:INDEX(BI835:CR835,1,'Настройки'!$B$3)))</x:f>
      </x:c>
      <x:c r="AS835" s="58" t="str">
        <x:f>IF(A835="","",IF('Настройки'!$B$4="Стоимость потребления",AR835*D835,IF('Настройки'!$B$4="Количество",AR835,E835)))</x:f>
      </x:c>
      <x:c r="AT835" s="61" t="str">
        <x:f>IF(OR(A835="",AS835&lt;0,SUM($AS$2:$AS$1001)&lt;=0),"",AS835/SUM($AS$2:$AS$1001))</x:f>
      </x:c>
      <x:c r="AU835" s="61" t="str">
        <x:f>IF(OR(A835="",AS835&lt;0,SUM($AS$2:$AS$1001)&lt;=0),"",SUMIFS($AS$2:$AS$1001,$AS$2:$AS$1001,"&gt;"&amp;AS835)/SUM($AS$2:$AS$1001))</x:f>
      </x:c>
      <x:c r="AV835" s="61" t="str">
        <x:f>IF(OR(A835="",AS835&lt;0,SUM($AS$2:$AS$1001)&lt;=0),"",SUMIFS($AS$2:$AS$1001,$AS$2:$AS$1001,"&gt;="&amp;AS835)/SUM($AS$2:$AS$1001))</x:f>
      </x:c>
      <x:c r="AW835" s="49" t="str">
        <x:f>IF(A835="","",IF(SUM($AS$2:$AS$1001)&lt;=0,"Не определён",IF(AS835&lt;0,"Исключение",IF(AU835&lt;'Настройки'!$B$5,"A",IF(AU835&lt;'Настройки'!$B$6,"B","C")))))</x:f>
      </x:c>
      <x:c r="AX835" s="58" t="str">
        <x:f>IF(A835="","",IF(AQ835=0,"",AVERAGE(BI835:INDEX(BI835:CR835,1,'Настройки'!$B$3))))</x:f>
      </x:c>
      <x:c r="AY835" s="58" t="str">
        <x:f>IF(OR(A835="",AQ835=0),"",STDEVP(BI835:INDEX(BI835:CR835,1,'Настройки'!$B$3)))</x:f>
      </x:c>
      <x:c r="AZ835" s="61" t="str">
        <x:f>IF(OR(A835="",AQ835&lt;'Настройки'!$B$12,AX835&lt;=0,AND('Настройки'!$B$10="Блокировать",COUNTIF(F835:INDEX(F835:AO835,1,'Настройки'!$B$3),"&lt;0")&gt;0)),"",AY835/ABS(AX835))</x:f>
      </x:c>
      <x:c r="BA835" s="49" t="str">
        <x:f>IF(A835="","",IF(AND('Настройки'!$B$10="Блокировать",COUNTIF(F835:INDEX(F835:AO835,1,'Настройки'!$B$3),"&lt;0")&gt;0),"Не определён",IF(AQ835&lt;'Настройки'!$B$12,"Не определён",IF(AX835=0,"Нет спроса",IF(AX835&lt;0,"Не определён",IF(AZ835&lt;='Настройки'!$B$7,"X",IF(AZ835&lt;='Настройки'!$B$8,"Y","Z")))))))</x:f>
      </x:c>
      <x:c r="BB835" s="49" t="str">
        <x:f>IF(OR(A835="",LEN(AW835)&lt;&gt;1,LEN(BA835)&lt;&gt;1),"",AW835&amp;BA835)</x:f>
      </x:c>
      <x:c r="BC835" s="61" t="str">
        <x:f>IF(OR(A835="",AQ835=0),"",(COUNT(BI835:INDEX(BI835:CR835,1,'Настройки'!$B$3))-COUNT(CS835:INDEX(CS835:EB835,1,'Настройки'!$B$3)))/AQ835)</x:f>
      </x:c>
      <x:c r="BD835" s="64" t="str">
        <x:f>IF(OR(A835="",COUNT(CS835:INDEX(CS835:EB835,1,'Настройки'!$B$3))=0),"",AQ835/COUNT(CS835:INDEX(CS835:EB835,1,'Настройки'!$B$3)))</x:f>
      </x:c>
      <x:c r="BE835" s="64" t="str">
        <x:f>IF(OR(A835="",COUNT(CS835:INDEX(CS835:EB835,1,'Настройки'!$B$3))=0),"",IF(AVERAGE(CS835:INDEX(CS835:EB835,1,'Настройки'!$B$3))=0,"",(STDEVP(CS835:INDEX(CS835:EB835,1,'Настройки'!$B$3))/ABS(AVERAGE(CS835:INDEX(CS835:EB835,1,'Настройки'!$B$3))))^2))</x:f>
      </x:c>
      <x:c r="BF835" s="49" t="str">
        <x:f>IF(A835="","",IF(AQ835&lt;3,"Недостаточно",IF(AQ835&lt;6,"Предварительный","Обычный")))</x:f>
      </x:c>
      <x:c r="BG835" s="49" t="str">
        <x:f>IF(A835="","",IF(COUNTIF(F835:INDEX(F835:AO835,1,'Настройки'!$B$3),"&lt;0")&gt;0,IF('Настройки'!$B$10="Блокировать","Отрицательный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"),"")&amp;IF(AQ835&lt;3,"Недостаточно истории. ",IF(AQ835&lt;6,"Предварительная классификация. ",""))&amp;IF(AX835=0,"Нет спроса за горизонт. ","")&amp;IF(AZ835&gt;'Настройки'!$B$11,"Экстремальная вариативность. ",""))</x:f>
      </x:c>
      <x:c r="BH835" s="49" t="str">
        <x:f>IF(A835="","",IFERROR(VLOOKUP(BB835,'Настройки'!$D$3:$E$11,2,FALSE),"Сначала проверьте исходные данные и историю спроса.")&amp;" Уточните срок поставки, MOQ и критичность.")</x:f>
      </x:c>
      <x:c r="BI835" s="50" t="str">
        <x:f>IF(1&gt;'Настройки'!$B$3,"",IF(ISBLANK(F835),IF('Настройки'!$B$9="Нулевой спрос",0,""),IF(F835&lt;0,IF('Настройки'!$B$10="Исключить","",IF('Настройки'!$B$10="Абсолютные значения",ABS(F835),F835)),F835)))</x:f>
      </x:c>
      <x:c r="BJ835" s="50" t="str">
        <x:f>IF(2&gt;'Настройки'!$B$3,"",IF(ISBLANK(G835),IF('Настройки'!$B$9="Нулевой спрос",0,""),IF(G835&lt;0,IF('Настройки'!$B$10="Исключить","",IF('Настройки'!$B$10="Абсолютные значения",ABS(G835),G835)),G835)))</x:f>
      </x:c>
      <x:c r="BK835" s="50" t="str">
        <x:f>IF(3&gt;'Настройки'!$B$3,"",IF(ISBLANK(H835),IF('Настройки'!$B$9="Нулевой спрос",0,""),IF(H835&lt;0,IF('Настройки'!$B$10="Исключить","",IF('Настройки'!$B$10="Абсолютные значения",ABS(H835),H835)),H835)))</x:f>
      </x:c>
      <x:c r="BL835" s="50" t="str">
        <x:f>IF(4&gt;'Настройки'!$B$3,"",IF(ISBLANK(I835),IF('Настройки'!$B$9="Нулевой спрос",0,""),IF(I835&lt;0,IF('Настройки'!$B$10="Исключить","",IF('Настройки'!$B$10="Абсолютные значения",ABS(I835),I835)),I835)))</x:f>
      </x:c>
      <x:c r="BM835" s="50" t="str">
        <x:f>IF(5&gt;'Настройки'!$B$3,"",IF(ISBLANK(J835),IF('Настройки'!$B$9="Нулевой спрос",0,""),IF(J835&lt;0,IF('Настройки'!$B$10="Исключить","",IF('Настройки'!$B$10="Абсолютные значения",ABS(J835),J835)),J835)))</x:f>
      </x:c>
      <x:c r="BN835" s="50" t="str">
        <x:f>IF(6&gt;'Настройки'!$B$3,"",IF(ISBLANK(K835),IF('Настройки'!$B$9="Нулевой спрос",0,""),IF(K835&lt;0,IF('Настройки'!$B$10="Исключить","",IF('Настройки'!$B$10="Абсолютные значения",ABS(K835),K835)),K835)))</x:f>
      </x:c>
      <x:c r="BO835" s="50" t="str">
        <x:f>IF(7&gt;'Настройки'!$B$3,"",IF(ISBLANK(L835),IF('Настройки'!$B$9="Нулевой спрос",0,""),IF(L835&lt;0,IF('Настройки'!$B$10="Исключить","",IF('Настройки'!$B$10="Абсолютные значения",ABS(L835),L835)),L835)))</x:f>
      </x:c>
      <x:c r="BP835" s="50" t="str">
        <x:f>IF(8&gt;'Настройки'!$B$3,"",IF(ISBLANK(M835),IF('Настройки'!$B$9="Нулевой спрос",0,""),IF(M835&lt;0,IF('Настройки'!$B$10="Исключить","",IF('Настройки'!$B$10="Абсолютные значения",ABS(M835),M835)),M835)))</x:f>
      </x:c>
      <x:c r="BQ835" s="50" t="str">
        <x:f>IF(9&gt;'Настройки'!$B$3,"",IF(ISBLANK(N835),IF('Настройки'!$B$9="Нулевой спрос",0,""),IF(N835&lt;0,IF('Настройки'!$B$10="Исключить","",IF('Настройки'!$B$10="Абсолютные значения",ABS(N835),N835)),N835)))</x:f>
      </x:c>
      <x:c r="BR835" s="50" t="str">
        <x:f>IF(10&gt;'Настройки'!$B$3,"",IF(ISBLANK(O835),IF('Настройки'!$B$9="Нулевой спрос",0,""),IF(O835&lt;0,IF('Настройки'!$B$10="Исключить","",IF('Настройки'!$B$10="Абсолютные значения",ABS(O835),O835)),O835)))</x:f>
      </x:c>
      <x:c r="BS835" s="50" t="str">
        <x:f>IF(11&gt;'Настройки'!$B$3,"",IF(ISBLANK(P835),IF('Настройки'!$B$9="Нулевой спрос",0,""),IF(P835&lt;0,IF('Настройки'!$B$10="Исключить","",IF('Настройки'!$B$10="Абсолютные значения",ABS(P835),P835)),P835)))</x:f>
      </x:c>
      <x:c r="BT835" s="50" t="str">
        <x:f>IF(12&gt;'Настройки'!$B$3,"",IF(ISBLANK(Q835),IF('Настройки'!$B$9="Нулевой спрос",0,""),IF(Q835&lt;0,IF('Настройки'!$B$10="Исключить","",IF('Настройки'!$B$10="Абсолютные значения",ABS(Q835),Q835)),Q835)))</x:f>
      </x:c>
      <x:c r="BU835" s="50" t="str">
        <x:f>IF(13&gt;'Настройки'!$B$3,"",IF(ISBLANK(R835),IF('Настройки'!$B$9="Нулевой спрос",0,""),IF(R835&lt;0,IF('Настройки'!$B$10="Исключить","",IF('Настройки'!$B$10="Абсолютные значения",ABS(R835),R835)),R835)))</x:f>
      </x:c>
      <x:c r="BV835" s="50" t="str">
        <x:f>IF(14&gt;'Настройки'!$B$3,"",IF(ISBLANK(S835),IF('Настройки'!$B$9="Нулевой спрос",0,""),IF(S835&lt;0,IF('Настройки'!$B$10="Исключить","",IF('Настройки'!$B$10="Абсолютные значения",ABS(S835),S835)),S835)))</x:f>
      </x:c>
      <x:c r="BW835" s="50" t="str">
        <x:f>IF(15&gt;'Настройки'!$B$3,"",IF(ISBLANK(T835),IF('Настройки'!$B$9="Нулевой спрос",0,""),IF(T835&lt;0,IF('Настройки'!$B$10="Исключить","",IF('Настройки'!$B$10="Абсолютные значения",ABS(T835),T835)),T835)))</x:f>
      </x:c>
      <x:c r="BX835" s="50" t="str">
        <x:f>IF(16&gt;'Настройки'!$B$3,"",IF(ISBLANK(U835),IF('Настройки'!$B$9="Нулевой спрос",0,""),IF(U835&lt;0,IF('Настройки'!$B$10="Исключить","",IF('Настройки'!$B$10="Абсолютные значения",ABS(U835),U835)),U835)))</x:f>
      </x:c>
      <x:c r="BY835" s="50" t="str">
        <x:f>IF(17&gt;'Настройки'!$B$3,"",IF(ISBLANK(V835),IF('Настройки'!$B$9="Нулевой спрос",0,""),IF(V835&lt;0,IF('Настройки'!$B$10="Исключить","",IF('Настройки'!$B$10="Абсолютные значения",ABS(V835),V835)),V835)))</x:f>
      </x:c>
      <x:c r="BZ835" s="50" t="str">
        <x:f>IF(18&gt;'Настройки'!$B$3,"",IF(ISBLANK(W835),IF('Настройки'!$B$9="Нулевой спрос",0,""),IF(W835&lt;0,IF('Настройки'!$B$10="Исключить","",IF('Настройки'!$B$10="Абсолютные значения",ABS(W835),W835)),W835)))</x:f>
      </x:c>
      <x:c r="CA835" s="50" t="str">
        <x:f>IF(19&gt;'Настройки'!$B$3,"",IF(ISBLANK(X835),IF('Настройки'!$B$9="Нулевой спрос",0,""),IF(X835&lt;0,IF('Настройки'!$B$10="Исключить","",IF('Настройки'!$B$10="Абсолютные значения",ABS(X835),X835)),X835)))</x:f>
      </x:c>
      <x:c r="CB835" s="50" t="str">
        <x:f>IF(20&gt;'Настройки'!$B$3,"",IF(ISBLANK(Y835),IF('Настройки'!$B$9="Нулевой спрос",0,""),IF(Y835&lt;0,IF('Настройки'!$B$10="Исключить","",IF('Настройки'!$B$10="Абсолютные значения",ABS(Y835),Y835)),Y835)))</x:f>
      </x:c>
      <x:c r="CC835" s="50" t="str">
        <x:f>IF(21&gt;'Настройки'!$B$3,"",IF(ISBLANK(Z835),IF('Настройки'!$B$9="Нулевой спрос",0,""),IF(Z835&lt;0,IF('Настройки'!$B$10="Исключить","",IF('Настройки'!$B$10="Абсолютные значения",ABS(Z835),Z835)),Z835)))</x:f>
      </x:c>
      <x:c r="CD835" s="50" t="str">
        <x:f>IF(22&gt;'Настройки'!$B$3,"",IF(ISBLANK(AA835),IF('Настройки'!$B$9="Нулевой спрос",0,""),IF(AA835&lt;0,IF('Настройки'!$B$10="Исключить","",IF('Настройки'!$B$10="Абсолютные значения",ABS(AA835),AA835)),AA835)))</x:f>
      </x:c>
      <x:c r="CE835" s="50" t="str">
        <x:f>IF(23&gt;'Настройки'!$B$3,"",IF(ISBLANK(AB835),IF('Настройки'!$B$9="Нулевой спрос",0,""),IF(AB835&lt;0,IF('Настройки'!$B$10="Исключить","",IF('Настройки'!$B$10="Абсолютные значения",ABS(AB835),AB835)),AB835)))</x:f>
      </x:c>
      <x:c r="CF835" s="50" t="str">
        <x:f>IF(24&gt;'Настройки'!$B$3,"",IF(ISBLANK(AC835),IF('Настройки'!$B$9="Нулевой спрос",0,""),IF(AC835&lt;0,IF('Настройки'!$B$10="Исключить","",IF('Настройки'!$B$10="Абсолютные значения",ABS(AC835),AC835)),AC835)))</x:f>
      </x:c>
      <x:c r="CG835" s="50" t="str">
        <x:f>IF(25&gt;'Настройки'!$B$3,"",IF(ISBLANK(AD835),IF('Настройки'!$B$9="Нулевой спрос",0,""),IF(AD835&lt;0,IF('Настройки'!$B$10="Исключить","",IF('Настройки'!$B$10="Абсолютные значения",ABS(AD835),AD835)),AD835)))</x:f>
      </x:c>
      <x:c r="CH835" s="50" t="str">
        <x:f>IF(26&gt;'Настройки'!$B$3,"",IF(ISBLANK(AE835),IF('Настройки'!$B$9="Нулевой спрос",0,""),IF(AE835&lt;0,IF('Настройки'!$B$10="Исключить","",IF('Настройки'!$B$10="Абсолютные значения",ABS(AE835),AE835)),AE835)))</x:f>
      </x:c>
      <x:c r="CI835" s="50" t="str">
        <x:f>IF(27&gt;'Настройки'!$B$3,"",IF(ISBLANK(AF835),IF('Настройки'!$B$9="Нулевой спрос",0,""),IF(AF835&lt;0,IF('Настройки'!$B$10="Исключить","",IF('Настройки'!$B$10="Абсолютные значения",ABS(AF835),AF835)),AF835)))</x:f>
      </x:c>
      <x:c r="CJ835" s="50" t="str">
        <x:f>IF(28&gt;'Настройки'!$B$3,"",IF(ISBLANK(AG835),IF('Настройки'!$B$9="Нулевой спрос",0,""),IF(AG835&lt;0,IF('Настройки'!$B$10="Исключить","",IF('Настройки'!$B$10="Абсолютные значения",ABS(AG835),AG835)),AG835)))</x:f>
      </x:c>
      <x:c r="CK835" s="50" t="str">
        <x:f>IF(29&gt;'Настройки'!$B$3,"",IF(ISBLANK(AH835),IF('Настройки'!$B$9="Нулевой спрос",0,""),IF(AH835&lt;0,IF('Настройки'!$B$10="Исключить","",IF('Настройки'!$B$10="Абсолютные значения",ABS(AH835),AH835)),AH835)))</x:f>
      </x:c>
      <x:c r="CL835" s="50" t="str">
        <x:f>IF(30&gt;'Настройки'!$B$3,"",IF(ISBLANK(AI835),IF('Настройки'!$B$9="Нулевой спрос",0,""),IF(AI835&lt;0,IF('Настройки'!$B$10="Исключить","",IF('Настройки'!$B$10="Абсолютные значения",ABS(AI835),AI835)),AI835)))</x:f>
      </x:c>
      <x:c r="CM835" s="50" t="str">
        <x:f>IF(31&gt;'Настройки'!$B$3,"",IF(ISBLANK(AJ835),IF('Настройки'!$B$9="Нулевой спрос",0,""),IF(AJ835&lt;0,IF('Настройки'!$B$10="Исключить","",IF('Настройки'!$B$10="Абсолютные значения",ABS(AJ835),AJ835)),AJ835)))</x:f>
      </x:c>
      <x:c r="CN835" s="50" t="str">
        <x:f>IF(32&gt;'Настройки'!$B$3,"",IF(ISBLANK(AK835),IF('Настройки'!$B$9="Нулевой спрос",0,""),IF(AK835&lt;0,IF('Настройки'!$B$10="Исключить","",IF('Настройки'!$B$10="Абсолютные значения",ABS(AK835),AK835)),AK835)))</x:f>
      </x:c>
      <x:c r="CO835" s="50" t="str">
        <x:f>IF(33&gt;'Настройки'!$B$3,"",IF(ISBLANK(AL835),IF('Настройки'!$B$9="Нулевой спрос",0,""),IF(AL835&lt;0,IF('Настройки'!$B$10="Исключить","",IF('Настройки'!$B$10="Абсолютные значения",ABS(AL835),AL835)),AL835)))</x:f>
      </x:c>
      <x:c r="CP835" s="50" t="str">
        <x:f>IF(34&gt;'Настройки'!$B$3,"",IF(ISBLANK(AM835),IF('Настройки'!$B$9="Нулевой спрос",0,""),IF(AM835&lt;0,IF('Настройки'!$B$10="Исключить","",IF('Настройки'!$B$10="Абсолютные значения",ABS(AM835),AM835)),AM835)))</x:f>
      </x:c>
      <x:c r="CQ835" s="50" t="str">
        <x:f>IF(35&gt;'Настройки'!$B$3,"",IF(ISBLANK(AN835),IF('Настройки'!$B$9="Нулевой спрос",0,""),IF(AN835&lt;0,IF('Настройки'!$B$10="Исключить","",IF('Настройки'!$B$10="Абсолютные значения",ABS(AN835),AN835)),AN835)))</x:f>
      </x:c>
      <x:c r="CR835" s="50" t="str">
        <x:f>IF(36&gt;'Настройки'!$B$3,"",IF(ISBLANK(AO835),IF('Настройки'!$B$9="Нулевой спрос",0,""),IF(AO835&lt;0,IF('Настройки'!$B$10="Исключить","",IF('Настройки'!$B$10="Абсолютные значения",ABS(AO835),AO835)),AO835)))</x:f>
      </x:c>
      <x:c r="CS835" s="50" t="str">
        <x:f>IF(OR(1&gt;'Настройки'!$B$3,ISBLANK(BI835),BI835=0),"",BI835)</x:f>
      </x:c>
      <x:c r="CT835" s="50" t="str">
        <x:f>IF(OR(2&gt;'Настройки'!$B$3,ISBLANK(BJ835),BJ835=0),"",BJ835)</x:f>
      </x:c>
      <x:c r="CU835" s="50" t="str">
        <x:f>IF(OR(3&gt;'Настройки'!$B$3,ISBLANK(BK835),BK835=0),"",BK835)</x:f>
      </x:c>
      <x:c r="CV835" s="50" t="str">
        <x:f>IF(OR(4&gt;'Настройки'!$B$3,ISBLANK(BL835),BL835=0),"",BL835)</x:f>
      </x:c>
      <x:c r="CW835" s="50" t="str">
        <x:f>IF(OR(5&gt;'Настройки'!$B$3,ISBLANK(BM835),BM835=0),"",BM835)</x:f>
      </x:c>
      <x:c r="CX835" s="50" t="str">
        <x:f>IF(OR(6&gt;'Настройки'!$B$3,ISBLANK(BN835),BN835=0),"",BN835)</x:f>
      </x:c>
      <x:c r="CY835" s="50" t="str">
        <x:f>IF(OR(7&gt;'Настройки'!$B$3,ISBLANK(BO835),BO835=0),"",BO835)</x:f>
      </x:c>
      <x:c r="CZ835" s="50" t="str">
        <x:f>IF(OR(8&gt;'Настройки'!$B$3,ISBLANK(BP835),BP835=0),"",BP835)</x:f>
      </x:c>
      <x:c r="DA835" s="50" t="str">
        <x:f>IF(OR(9&gt;'Настройки'!$B$3,ISBLANK(BQ835),BQ835=0),"",BQ835)</x:f>
      </x:c>
      <x:c r="DB835" s="50" t="str">
        <x:f>IF(OR(10&gt;'Настройки'!$B$3,ISBLANK(BR835),BR835=0),"",BR835)</x:f>
      </x:c>
      <x:c r="DC835" s="50" t="str">
        <x:f>IF(OR(11&gt;'Настройки'!$B$3,ISBLANK(BS835),BS835=0),"",BS835)</x:f>
      </x:c>
      <x:c r="DD835" s="50" t="str">
        <x:f>IF(OR(12&gt;'Настройки'!$B$3,ISBLANK(BT835),BT835=0),"",BT835)</x:f>
      </x:c>
      <x:c r="DE835" s="50" t="str">
        <x:f>IF(OR(13&gt;'Настройки'!$B$3,ISBLANK(BU835),BU835=0),"",BU835)</x:f>
      </x:c>
      <x:c r="DF835" s="50" t="str">
        <x:f>IF(OR(14&gt;'Настройки'!$B$3,ISBLANK(BV835),BV835=0),"",BV835)</x:f>
      </x:c>
      <x:c r="DG835" s="50" t="str">
        <x:f>IF(OR(15&gt;'Настройки'!$B$3,ISBLANK(BW835),BW835=0),"",BW835)</x:f>
      </x:c>
      <x:c r="DH835" s="50" t="str">
        <x:f>IF(OR(16&gt;'Настройки'!$B$3,ISBLANK(BX835),BX835=0),"",BX835)</x:f>
      </x:c>
      <x:c r="DI835" s="50" t="str">
        <x:f>IF(OR(17&gt;'Настройки'!$B$3,ISBLANK(BY835),BY835=0),"",BY835)</x:f>
      </x:c>
      <x:c r="DJ835" s="50" t="str">
        <x:f>IF(OR(18&gt;'Настройки'!$B$3,ISBLANK(BZ835),BZ835=0),"",BZ835)</x:f>
      </x:c>
      <x:c r="DK835" s="50" t="str">
        <x:f>IF(OR(19&gt;'Настройки'!$B$3,ISBLANK(CA835),CA835=0),"",CA835)</x:f>
      </x:c>
      <x:c r="DL835" s="50" t="str">
        <x:f>IF(OR(20&gt;'Настройки'!$B$3,ISBLANK(CB835),CB835=0),"",CB835)</x:f>
      </x:c>
      <x:c r="DM835" s="50" t="str">
        <x:f>IF(OR(21&gt;'Настройки'!$B$3,ISBLANK(CC835),CC835=0),"",CC835)</x:f>
      </x:c>
      <x:c r="DN835" s="50" t="str">
        <x:f>IF(OR(22&gt;'Настройки'!$B$3,ISBLANK(CD835),CD835=0),"",CD835)</x:f>
      </x:c>
      <x:c r="DO835" s="50" t="str">
        <x:f>IF(OR(23&gt;'Настройки'!$B$3,ISBLANK(CE835),CE835=0),"",CE835)</x:f>
      </x:c>
      <x:c r="DP835" s="50" t="str">
        <x:f>IF(OR(24&gt;'Настройки'!$B$3,ISBLANK(CF835),CF835=0),"",CF835)</x:f>
      </x:c>
      <x:c r="DQ835" s="50" t="str">
        <x:f>IF(OR(25&gt;'Настройки'!$B$3,ISBLANK(CG835),CG835=0),"",CG835)</x:f>
      </x:c>
      <x:c r="DR835" s="50" t="str">
        <x:f>IF(OR(26&gt;'Настройки'!$B$3,ISBLANK(CH835),CH835=0),"",CH835)</x:f>
      </x:c>
      <x:c r="DS835" s="50" t="str">
        <x:f>IF(OR(27&gt;'Настройки'!$B$3,ISBLANK(CI835),CI835=0),"",CI835)</x:f>
      </x:c>
      <x:c r="DT835" s="50" t="str">
        <x:f>IF(OR(28&gt;'Настройки'!$B$3,ISBLANK(CJ835),CJ835=0),"",CJ835)</x:f>
      </x:c>
      <x:c r="DU835" s="50" t="str">
        <x:f>IF(OR(29&gt;'Настройки'!$B$3,ISBLANK(CK835),CK835=0),"",CK835)</x:f>
      </x:c>
      <x:c r="DV835" s="50" t="str">
        <x:f>IF(OR(30&gt;'Настройки'!$B$3,ISBLANK(CL835),CL835=0),"",CL835)</x:f>
      </x:c>
      <x:c r="DW835" s="50" t="str">
        <x:f>IF(OR(31&gt;'Настройки'!$B$3,ISBLANK(CM835),CM835=0),"",CM835)</x:f>
      </x:c>
      <x:c r="DX835" s="50" t="str">
        <x:f>IF(OR(32&gt;'Настройки'!$B$3,ISBLANK(CN835),CN835=0),"",CN835)</x:f>
      </x:c>
      <x:c r="DY835" s="50" t="str">
        <x:f>IF(OR(33&gt;'Настройки'!$B$3,ISBLANK(CO835),CO835=0),"",CO835)</x:f>
      </x:c>
      <x:c r="DZ835" s="50" t="str">
        <x:f>IF(OR(34&gt;'Настройки'!$B$3,ISBLANK(CP835),CP835=0),"",CP835)</x:f>
      </x:c>
      <x:c r="EA835" s="50" t="str">
        <x:f>IF(OR(35&gt;'Настройки'!$B$3,ISBLANK(CQ835),CQ835=0),"",CQ835)</x:f>
      </x:c>
      <x:c r="EB835" s="50" t="str">
        <x:f>IF(OR(36&gt;'Настройки'!$B$3,ISBLANK(CR835),CR835=0),"",CR835)</x:f>
      </x:c>
      <x:c r="EC835" s="50" t="str">
        <x:f>IF(A835="","",IF(OR(BB835="AZ",BB835="BZ"),10000+ROW(),IF(AZ835&gt;'Настройки'!$B$11,20000+ROW(),IF(BF835&lt;&gt;"Обычный",30000+ROW(),IF(AX835&lt;=0,40000+ROW(),"")))))</x:f>
      </x:c>
      <x:c r="ED835" s="50" t="str">
        <x:f>IF(EC835="","",COUNTIFS($EC$2:$EC$1001,"&gt;0",$EC$2:$EC$1001,"&lt;"&amp;EC835)+1)</x:f>
      </x:c>
    </x:row>
    <x:row r="836">
      <x:c r="A836" s="115"/>
      <x:c r="B836" s="115"/>
      <x:c r="C836" s="115"/>
      <x:c r="D836" s="118"/>
      <x:c r="E836" s="118"/>
      <x:c r="F836" s="118"/>
      <x:c r="G836" s="118"/>
      <x:c r="H836" s="118"/>
      <x:c r="I836" s="118"/>
      <x:c r="J836" s="118"/>
      <x:c r="K836" s="118"/>
      <x:c r="L836" s="118"/>
      <x:c r="M836" s="118"/>
      <x:c r="N836" s="118"/>
      <x:c r="O836" s="118"/>
      <x:c r="P836" s="118"/>
      <x:c r="Q836" s="118"/>
      <x:c r="R836" s="118"/>
      <x:c r="S836" s="118"/>
      <x:c r="T836" s="118"/>
      <x:c r="U836" s="118"/>
      <x:c r="V836" s="118"/>
      <x:c r="W836" s="118"/>
      <x:c r="X836" s="118"/>
      <x:c r="Y836" s="118"/>
      <x:c r="Z836" s="118"/>
      <x:c r="AA836" s="118"/>
      <x:c r="AB836" s="118"/>
      <x:c r="AC836" s="118"/>
      <x:c r="AD836" s="118"/>
      <x:c r="AE836" s="118"/>
      <x:c r="AF836" s="118"/>
      <x:c r="AG836" s="118"/>
      <x:c r="AH836" s="118"/>
      <x:c r="AI836" s="118"/>
      <x:c r="AJ836" s="118"/>
      <x:c r="AK836" s="118"/>
      <x:c r="AL836" s="118"/>
      <x:c r="AM836" s="118"/>
      <x:c r="AN836" s="118"/>
      <x:c r="AO836" s="118"/>
      <x:c r="AP836" s="115"/>
      <x:c r="AQ836" s="49" t="str">
        <x:f>IF(A836="","",COUNT(BI836:INDEX(BI836:CR836,1,'Настройки'!$B$3)))</x:f>
      </x:c>
      <x:c r="AR836" s="49" t="str">
        <x:f>IF(A836="","",SUM(BI836:INDEX(BI836:CR836,1,'Настройки'!$B$3)))</x:f>
      </x:c>
      <x:c r="AS836" s="58" t="str">
        <x:f>IF(A836="","",IF('Настройки'!$B$4="Стоимость потребления",AR836*D836,IF('Настройки'!$B$4="Количество",AR836,E836)))</x:f>
      </x:c>
      <x:c r="AT836" s="61" t="str">
        <x:f>IF(OR(A836="",AS836&lt;0,SUM($AS$2:$AS$1001)&lt;=0),"",AS836/SUM($AS$2:$AS$1001))</x:f>
      </x:c>
      <x:c r="AU836" s="61" t="str">
        <x:f>IF(OR(A836="",AS836&lt;0,SUM($AS$2:$AS$1001)&lt;=0),"",SUMIFS($AS$2:$AS$1001,$AS$2:$AS$1001,"&gt;"&amp;AS836)/SUM($AS$2:$AS$1001))</x:f>
      </x:c>
      <x:c r="AV836" s="61" t="str">
        <x:f>IF(OR(A836="",AS836&lt;0,SUM($AS$2:$AS$1001)&lt;=0),"",SUMIFS($AS$2:$AS$1001,$AS$2:$AS$1001,"&gt;="&amp;AS836)/SUM($AS$2:$AS$1001))</x:f>
      </x:c>
      <x:c r="AW836" s="49" t="str">
        <x:f>IF(A836="","",IF(SUM($AS$2:$AS$1001)&lt;=0,"Не определён",IF(AS836&lt;0,"Исключение",IF(AU836&lt;'Настройки'!$B$5,"A",IF(AU836&lt;'Настройки'!$B$6,"B","C")))))</x:f>
      </x:c>
      <x:c r="AX836" s="58" t="str">
        <x:f>IF(A836="","",IF(AQ836=0,"",AVERAGE(BI836:INDEX(BI836:CR836,1,'Настройки'!$B$3))))</x:f>
      </x:c>
      <x:c r="AY836" s="58" t="str">
        <x:f>IF(OR(A836="",AQ836=0),"",STDEVP(BI836:INDEX(BI836:CR836,1,'Настройки'!$B$3)))</x:f>
      </x:c>
      <x:c r="AZ836" s="61" t="str">
        <x:f>IF(OR(A836="",AQ836&lt;'Настройки'!$B$12,AX836&lt;=0,AND('Настройки'!$B$10="Блокировать",COUNTIF(F836:INDEX(F836:AO836,1,'Настройки'!$B$3),"&lt;0")&gt;0)),"",AY836/ABS(AX836))</x:f>
      </x:c>
      <x:c r="BA836" s="49" t="str">
        <x:f>IF(A836="","",IF(AND('Настройки'!$B$10="Блокировать",COUNTIF(F836:INDEX(F836:AO836,1,'Настройки'!$B$3),"&lt;0")&gt;0),"Не определён",IF(AQ836&lt;'Настройки'!$B$12,"Не определён",IF(AX836=0,"Нет спроса",IF(AX836&lt;0,"Не определён",IF(AZ836&lt;='Настройки'!$B$7,"X",IF(AZ836&lt;='Настройки'!$B$8,"Y","Z")))))))</x:f>
      </x:c>
      <x:c r="BB836" s="49" t="str">
        <x:f>IF(OR(A836="",LEN(AW836)&lt;&gt;1,LEN(BA836)&lt;&gt;1),"",AW836&amp;BA836)</x:f>
      </x:c>
      <x:c r="BC836" s="61" t="str">
        <x:f>IF(OR(A836="",AQ836=0),"",(COUNT(BI836:INDEX(BI836:CR836,1,'Настройки'!$B$3))-COUNT(CS836:INDEX(CS836:EB836,1,'Настройки'!$B$3)))/AQ836)</x:f>
      </x:c>
      <x:c r="BD836" s="64" t="str">
        <x:f>IF(OR(A836="",COUNT(CS836:INDEX(CS836:EB836,1,'Настройки'!$B$3))=0),"",AQ836/COUNT(CS836:INDEX(CS836:EB836,1,'Настройки'!$B$3)))</x:f>
      </x:c>
      <x:c r="BE836" s="64" t="str">
        <x:f>IF(OR(A836="",COUNT(CS836:INDEX(CS836:EB836,1,'Настройки'!$B$3))=0),"",IF(AVERAGE(CS836:INDEX(CS836:EB836,1,'Настройки'!$B$3))=0,"",(STDEVP(CS836:INDEX(CS836:EB836,1,'Настройки'!$B$3))/ABS(AVERAGE(CS836:INDEX(CS836:EB836,1,'Настройки'!$B$3))))^2))</x:f>
      </x:c>
      <x:c r="BF836" s="49" t="str">
        <x:f>IF(A836="","",IF(AQ836&lt;3,"Недостаточно",IF(AQ836&lt;6,"Предварительный","Обычный")))</x:f>
      </x:c>
      <x:c r="BG836" s="49" t="str">
        <x:f>IF(A836="","",IF(COUNTIF(F836:INDEX(F836:AO836,1,'Настройки'!$B$3),"&lt;0")&gt;0,IF('Настройки'!$B$10="Блокировать","Отрицательный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"),"")&amp;IF(AQ836&lt;3,"Недостаточно истории. ",IF(AQ836&lt;6,"Предварительная классификация. ",""))&amp;IF(AX836=0,"Нет спроса за горизонт. ","")&amp;IF(AZ836&gt;'Настройки'!$B$11,"Экстремальная вариативность. ",""))</x:f>
      </x:c>
      <x:c r="BH836" s="49" t="str">
        <x:f>IF(A836="","",IFERROR(VLOOKUP(BB836,'Настройки'!$D$3:$E$11,2,FALSE),"Сначала проверьте исходные данные и историю спроса.")&amp;" Уточните срок поставки, MOQ и критичность.")</x:f>
      </x:c>
      <x:c r="BI836" s="50" t="str">
        <x:f>IF(1&gt;'Настройки'!$B$3,"",IF(ISBLANK(F836),IF('Настройки'!$B$9="Нулевой спрос",0,""),IF(F836&lt;0,IF('Настройки'!$B$10="Исключить","",IF('Настройки'!$B$10="Абсолютные значения",ABS(F836),F836)),F836)))</x:f>
      </x:c>
      <x:c r="BJ836" s="50" t="str">
        <x:f>IF(2&gt;'Настройки'!$B$3,"",IF(ISBLANK(G836),IF('Настройки'!$B$9="Нулевой спрос",0,""),IF(G836&lt;0,IF('Настройки'!$B$10="Исключить","",IF('Настройки'!$B$10="Абсолютные значения",ABS(G836),G836)),G836)))</x:f>
      </x:c>
      <x:c r="BK836" s="50" t="str">
        <x:f>IF(3&gt;'Настройки'!$B$3,"",IF(ISBLANK(H836),IF('Настройки'!$B$9="Нулевой спрос",0,""),IF(H836&lt;0,IF('Настройки'!$B$10="Исключить","",IF('Настройки'!$B$10="Абсолютные значения",ABS(H836),H836)),H836)))</x:f>
      </x:c>
      <x:c r="BL836" s="50" t="str">
        <x:f>IF(4&gt;'Настройки'!$B$3,"",IF(ISBLANK(I836),IF('Настройки'!$B$9="Нулевой спрос",0,""),IF(I836&lt;0,IF('Настройки'!$B$10="Исключить","",IF('Настройки'!$B$10="Абсолютные значения",ABS(I836),I836)),I836)))</x:f>
      </x:c>
      <x:c r="BM836" s="50" t="str">
        <x:f>IF(5&gt;'Настройки'!$B$3,"",IF(ISBLANK(J836),IF('Настройки'!$B$9="Нулевой спрос",0,""),IF(J836&lt;0,IF('Настройки'!$B$10="Исключить","",IF('Настройки'!$B$10="Абсолютные значения",ABS(J836),J836)),J836)))</x:f>
      </x:c>
      <x:c r="BN836" s="50" t="str">
        <x:f>IF(6&gt;'Настройки'!$B$3,"",IF(ISBLANK(K836),IF('Настройки'!$B$9="Нулевой спрос",0,""),IF(K836&lt;0,IF('Настройки'!$B$10="Исключить","",IF('Настройки'!$B$10="Абсолютные значения",ABS(K836),K836)),K836)))</x:f>
      </x:c>
      <x:c r="BO836" s="50" t="str">
        <x:f>IF(7&gt;'Настройки'!$B$3,"",IF(ISBLANK(L836),IF('Настройки'!$B$9="Нулевой спрос",0,""),IF(L836&lt;0,IF('Настройки'!$B$10="Исключить","",IF('Настройки'!$B$10="Абсолютные значения",ABS(L836),L836)),L836)))</x:f>
      </x:c>
      <x:c r="BP836" s="50" t="str">
        <x:f>IF(8&gt;'Настройки'!$B$3,"",IF(ISBLANK(M836),IF('Настройки'!$B$9="Нулевой спрос",0,""),IF(M836&lt;0,IF('Настройки'!$B$10="Исключить","",IF('Настройки'!$B$10="Абсолютные значения",ABS(M836),M836)),M836)))</x:f>
      </x:c>
      <x:c r="BQ836" s="50" t="str">
        <x:f>IF(9&gt;'Настройки'!$B$3,"",IF(ISBLANK(N836),IF('Настройки'!$B$9="Нулевой спрос",0,""),IF(N836&lt;0,IF('Настройки'!$B$10="Исключить","",IF('Настройки'!$B$10="Абсолютные значения",ABS(N836),N836)),N836)))</x:f>
      </x:c>
      <x:c r="BR836" s="50" t="str">
        <x:f>IF(10&gt;'Настройки'!$B$3,"",IF(ISBLANK(O836),IF('Настройки'!$B$9="Нулевой спрос",0,""),IF(O836&lt;0,IF('Настройки'!$B$10="Исключить","",IF('Настройки'!$B$10="Абсолютные значения",ABS(O836),O836)),O836)))</x:f>
      </x:c>
      <x:c r="BS836" s="50" t="str">
        <x:f>IF(11&gt;'Настройки'!$B$3,"",IF(ISBLANK(P836),IF('Настройки'!$B$9="Нулевой спрос",0,""),IF(P836&lt;0,IF('Настройки'!$B$10="Исключить","",IF('Настройки'!$B$10="Абсолютные значения",ABS(P836),P836)),P836)))</x:f>
      </x:c>
      <x:c r="BT836" s="50" t="str">
        <x:f>IF(12&gt;'Настройки'!$B$3,"",IF(ISBLANK(Q836),IF('Настройки'!$B$9="Нулевой спрос",0,""),IF(Q836&lt;0,IF('Настройки'!$B$10="Исключить","",IF('Настройки'!$B$10="Абсолютные значения",ABS(Q836),Q836)),Q836)))</x:f>
      </x:c>
      <x:c r="BU836" s="50" t="str">
        <x:f>IF(13&gt;'Настройки'!$B$3,"",IF(ISBLANK(R836),IF('Настройки'!$B$9="Нулевой спрос",0,""),IF(R836&lt;0,IF('Настройки'!$B$10="Исключить","",IF('Настройки'!$B$10="Абсолютные значения",ABS(R836),R836)),R836)))</x:f>
      </x:c>
      <x:c r="BV836" s="50" t="str">
        <x:f>IF(14&gt;'Настройки'!$B$3,"",IF(ISBLANK(S836),IF('Настройки'!$B$9="Нулевой спрос",0,""),IF(S836&lt;0,IF('Настройки'!$B$10="Исключить","",IF('Настройки'!$B$10="Абсолютные значения",ABS(S836),S836)),S836)))</x:f>
      </x:c>
      <x:c r="BW836" s="50" t="str">
        <x:f>IF(15&gt;'Настройки'!$B$3,"",IF(ISBLANK(T836),IF('Настройки'!$B$9="Нулевой спрос",0,""),IF(T836&lt;0,IF('Настройки'!$B$10="Исключить","",IF('Настройки'!$B$10="Абсолютные значения",ABS(T836),T836)),T836)))</x:f>
      </x:c>
      <x:c r="BX836" s="50" t="str">
        <x:f>IF(16&gt;'Настройки'!$B$3,"",IF(ISBLANK(U836),IF('Настройки'!$B$9="Нулевой спрос",0,""),IF(U836&lt;0,IF('Настройки'!$B$10="Исключить","",IF('Настройки'!$B$10="Абсолютные значения",ABS(U836),U836)),U836)))</x:f>
      </x:c>
      <x:c r="BY836" s="50" t="str">
        <x:f>IF(17&gt;'Настройки'!$B$3,"",IF(ISBLANK(V836),IF('Настройки'!$B$9="Нулевой спрос",0,""),IF(V836&lt;0,IF('Настройки'!$B$10="Исключить","",IF('Настройки'!$B$10="Абсолютные значения",ABS(V836),V836)),V836)))</x:f>
      </x:c>
      <x:c r="BZ836" s="50" t="str">
        <x:f>IF(18&gt;'Настройки'!$B$3,"",IF(ISBLANK(W836),IF('Настройки'!$B$9="Нулевой спрос",0,""),IF(W836&lt;0,IF('Настройки'!$B$10="Исключить","",IF('Настройки'!$B$10="Абсолютные значения",ABS(W836),W836)),W836)))</x:f>
      </x:c>
      <x:c r="CA836" s="50" t="str">
        <x:f>IF(19&gt;'Настройки'!$B$3,"",IF(ISBLANK(X836),IF('Настройки'!$B$9="Нулевой спрос",0,""),IF(X836&lt;0,IF('Настройки'!$B$10="Исключить","",IF('Настройки'!$B$10="Абсолютные значения",ABS(X836),X836)),X836)))</x:f>
      </x:c>
      <x:c r="CB836" s="50" t="str">
        <x:f>IF(20&gt;'Настройки'!$B$3,"",IF(ISBLANK(Y836),IF('Настройки'!$B$9="Нулевой спрос",0,""),IF(Y836&lt;0,IF('Настройки'!$B$10="Исключить","",IF('Настройки'!$B$10="Абсолютные значения",ABS(Y836),Y836)),Y836)))</x:f>
      </x:c>
      <x:c r="CC836" s="50" t="str">
        <x:f>IF(21&gt;'Настройки'!$B$3,"",IF(ISBLANK(Z836),IF('Настройки'!$B$9="Нулевой спрос",0,""),IF(Z836&lt;0,IF('Настройки'!$B$10="Исключить","",IF('Настройки'!$B$10="Абсолютные значения",ABS(Z836),Z836)),Z836)))</x:f>
      </x:c>
      <x:c r="CD836" s="50" t="str">
        <x:f>IF(22&gt;'Настройки'!$B$3,"",IF(ISBLANK(AA836),IF('Настройки'!$B$9="Нулевой спрос",0,""),IF(AA836&lt;0,IF('Настройки'!$B$10="Исключить","",IF('Настройки'!$B$10="Абсолютные значения",ABS(AA836),AA836)),AA836)))</x:f>
      </x:c>
      <x:c r="CE836" s="50" t="str">
        <x:f>IF(23&gt;'Настройки'!$B$3,"",IF(ISBLANK(AB836),IF('Настройки'!$B$9="Нулевой спрос",0,""),IF(AB836&lt;0,IF('Настройки'!$B$10="Исключить","",IF('Настройки'!$B$10="Абсолютные значения",ABS(AB836),AB836)),AB836)))</x:f>
      </x:c>
      <x:c r="CF836" s="50" t="str">
        <x:f>IF(24&gt;'Настройки'!$B$3,"",IF(ISBLANK(AC836),IF('Настройки'!$B$9="Нулевой спрос",0,""),IF(AC836&lt;0,IF('Настройки'!$B$10="Исключить","",IF('Настройки'!$B$10="Абсолютные значения",ABS(AC836),AC836)),AC836)))</x:f>
      </x:c>
      <x:c r="CG836" s="50" t="str">
        <x:f>IF(25&gt;'Настройки'!$B$3,"",IF(ISBLANK(AD836),IF('Настройки'!$B$9="Нулевой спрос",0,""),IF(AD836&lt;0,IF('Настройки'!$B$10="Исключить","",IF('Настройки'!$B$10="Абсолютные значения",ABS(AD836),AD836)),AD836)))</x:f>
      </x:c>
      <x:c r="CH836" s="50" t="str">
        <x:f>IF(26&gt;'Настройки'!$B$3,"",IF(ISBLANK(AE836),IF('Настройки'!$B$9="Нулевой спрос",0,""),IF(AE836&lt;0,IF('Настройки'!$B$10="Исключить","",IF('Настройки'!$B$10="Абсолютные значения",ABS(AE836),AE836)),AE836)))</x:f>
      </x:c>
      <x:c r="CI836" s="50" t="str">
        <x:f>IF(27&gt;'Настройки'!$B$3,"",IF(ISBLANK(AF836),IF('Настройки'!$B$9="Нулевой спрос",0,""),IF(AF836&lt;0,IF('Настройки'!$B$10="Исключить","",IF('Настройки'!$B$10="Абсолютные значения",ABS(AF836),AF836)),AF836)))</x:f>
      </x:c>
      <x:c r="CJ836" s="50" t="str">
        <x:f>IF(28&gt;'Настройки'!$B$3,"",IF(ISBLANK(AG836),IF('Настройки'!$B$9="Нулевой спрос",0,""),IF(AG836&lt;0,IF('Настройки'!$B$10="Исключить","",IF('Настройки'!$B$10="Абсолютные значения",ABS(AG836),AG836)),AG836)))</x:f>
      </x:c>
      <x:c r="CK836" s="50" t="str">
        <x:f>IF(29&gt;'Настройки'!$B$3,"",IF(ISBLANK(AH836),IF('Настройки'!$B$9="Нулевой спрос",0,""),IF(AH836&lt;0,IF('Настройки'!$B$10="Исключить","",IF('Настройки'!$B$10="Абсолютные значения",ABS(AH836),AH836)),AH836)))</x:f>
      </x:c>
      <x:c r="CL836" s="50" t="str">
        <x:f>IF(30&gt;'Настройки'!$B$3,"",IF(ISBLANK(AI836),IF('Настройки'!$B$9="Нулевой спрос",0,""),IF(AI836&lt;0,IF('Настройки'!$B$10="Исключить","",IF('Настройки'!$B$10="Абсолютные значения",ABS(AI836),AI836)),AI836)))</x:f>
      </x:c>
      <x:c r="CM836" s="50" t="str">
        <x:f>IF(31&gt;'Настройки'!$B$3,"",IF(ISBLANK(AJ836),IF('Настройки'!$B$9="Нулевой спрос",0,""),IF(AJ836&lt;0,IF('Настройки'!$B$10="Исключить","",IF('Настройки'!$B$10="Абсолютные значения",ABS(AJ836),AJ836)),AJ836)))</x:f>
      </x:c>
      <x:c r="CN836" s="50" t="str">
        <x:f>IF(32&gt;'Настройки'!$B$3,"",IF(ISBLANK(AK836),IF('Настройки'!$B$9="Нулевой спрос",0,""),IF(AK836&lt;0,IF('Настройки'!$B$10="Исключить","",IF('Настройки'!$B$10="Абсолютные значения",ABS(AK836),AK836)),AK836)))</x:f>
      </x:c>
      <x:c r="CO836" s="50" t="str">
        <x:f>IF(33&gt;'Настройки'!$B$3,"",IF(ISBLANK(AL836),IF('Настройки'!$B$9="Нулевой спрос",0,""),IF(AL836&lt;0,IF('Настройки'!$B$10="Исключить","",IF('Настройки'!$B$10="Абсолютные значения",ABS(AL836),AL836)),AL836)))</x:f>
      </x:c>
      <x:c r="CP836" s="50" t="str">
        <x:f>IF(34&gt;'Настройки'!$B$3,"",IF(ISBLANK(AM836),IF('Настройки'!$B$9="Нулевой спрос",0,""),IF(AM836&lt;0,IF('Настройки'!$B$10="Исключить","",IF('Настройки'!$B$10="Абсолютные значения",ABS(AM836),AM836)),AM836)))</x:f>
      </x:c>
      <x:c r="CQ836" s="50" t="str">
        <x:f>IF(35&gt;'Настройки'!$B$3,"",IF(ISBLANK(AN836),IF('Настройки'!$B$9="Нулевой спрос",0,""),IF(AN836&lt;0,IF('Настройки'!$B$10="Исключить","",IF('Настройки'!$B$10="Абсолютные значения",ABS(AN836),AN836)),AN836)))</x:f>
      </x:c>
      <x:c r="CR836" s="50" t="str">
        <x:f>IF(36&gt;'Настройки'!$B$3,"",IF(ISBLANK(AO836),IF('Настройки'!$B$9="Нулевой спрос",0,""),IF(AO836&lt;0,IF('Настройки'!$B$10="Исключить","",IF('Настройки'!$B$10="Абсолютные значения",ABS(AO836),AO836)),AO836)))</x:f>
      </x:c>
      <x:c r="CS836" s="50" t="str">
        <x:f>IF(OR(1&gt;'Настройки'!$B$3,ISBLANK(BI836),BI836=0),"",BI836)</x:f>
      </x:c>
      <x:c r="CT836" s="50" t="str">
        <x:f>IF(OR(2&gt;'Настройки'!$B$3,ISBLANK(BJ836),BJ836=0),"",BJ836)</x:f>
      </x:c>
      <x:c r="CU836" s="50" t="str">
        <x:f>IF(OR(3&gt;'Настройки'!$B$3,ISBLANK(BK836),BK836=0),"",BK836)</x:f>
      </x:c>
      <x:c r="CV836" s="50" t="str">
        <x:f>IF(OR(4&gt;'Настройки'!$B$3,ISBLANK(BL836),BL836=0),"",BL836)</x:f>
      </x:c>
      <x:c r="CW836" s="50" t="str">
        <x:f>IF(OR(5&gt;'Настройки'!$B$3,ISBLANK(BM836),BM836=0),"",BM836)</x:f>
      </x:c>
      <x:c r="CX836" s="50" t="str">
        <x:f>IF(OR(6&gt;'Настройки'!$B$3,ISBLANK(BN836),BN836=0),"",BN836)</x:f>
      </x:c>
      <x:c r="CY836" s="50" t="str">
        <x:f>IF(OR(7&gt;'Настройки'!$B$3,ISBLANK(BO836),BO836=0),"",BO836)</x:f>
      </x:c>
      <x:c r="CZ836" s="50" t="str">
        <x:f>IF(OR(8&gt;'Настройки'!$B$3,ISBLANK(BP836),BP836=0),"",BP836)</x:f>
      </x:c>
      <x:c r="DA836" s="50" t="str">
        <x:f>IF(OR(9&gt;'Настройки'!$B$3,ISBLANK(BQ836),BQ836=0),"",BQ836)</x:f>
      </x:c>
      <x:c r="DB836" s="50" t="str">
        <x:f>IF(OR(10&gt;'Настройки'!$B$3,ISBLANK(BR836),BR836=0),"",BR836)</x:f>
      </x:c>
      <x:c r="DC836" s="50" t="str">
        <x:f>IF(OR(11&gt;'Настройки'!$B$3,ISBLANK(BS836),BS836=0),"",BS836)</x:f>
      </x:c>
      <x:c r="DD836" s="50" t="str">
        <x:f>IF(OR(12&gt;'Настройки'!$B$3,ISBLANK(BT836),BT836=0),"",BT836)</x:f>
      </x:c>
      <x:c r="DE836" s="50" t="str">
        <x:f>IF(OR(13&gt;'Настройки'!$B$3,ISBLANK(BU836),BU836=0),"",BU836)</x:f>
      </x:c>
      <x:c r="DF836" s="50" t="str">
        <x:f>IF(OR(14&gt;'Настройки'!$B$3,ISBLANK(BV836),BV836=0),"",BV836)</x:f>
      </x:c>
      <x:c r="DG836" s="50" t="str">
        <x:f>IF(OR(15&gt;'Настройки'!$B$3,ISBLANK(BW836),BW836=0),"",BW836)</x:f>
      </x:c>
      <x:c r="DH836" s="50" t="str">
        <x:f>IF(OR(16&gt;'Настройки'!$B$3,ISBLANK(BX836),BX836=0),"",BX836)</x:f>
      </x:c>
      <x:c r="DI836" s="50" t="str">
        <x:f>IF(OR(17&gt;'Настройки'!$B$3,ISBLANK(BY836),BY836=0),"",BY836)</x:f>
      </x:c>
      <x:c r="DJ836" s="50" t="str">
        <x:f>IF(OR(18&gt;'Настройки'!$B$3,ISBLANK(BZ836),BZ836=0),"",BZ836)</x:f>
      </x:c>
      <x:c r="DK836" s="50" t="str">
        <x:f>IF(OR(19&gt;'Настройки'!$B$3,ISBLANK(CA836),CA836=0),"",CA836)</x:f>
      </x:c>
      <x:c r="DL836" s="50" t="str">
        <x:f>IF(OR(20&gt;'Настройки'!$B$3,ISBLANK(CB836),CB836=0),"",CB836)</x:f>
      </x:c>
      <x:c r="DM836" s="50" t="str">
        <x:f>IF(OR(21&gt;'Настройки'!$B$3,ISBLANK(CC836),CC836=0),"",CC836)</x:f>
      </x:c>
      <x:c r="DN836" s="50" t="str">
        <x:f>IF(OR(22&gt;'Настройки'!$B$3,ISBLANK(CD836),CD836=0),"",CD836)</x:f>
      </x:c>
      <x:c r="DO836" s="50" t="str">
        <x:f>IF(OR(23&gt;'Настройки'!$B$3,ISBLANK(CE836),CE836=0),"",CE836)</x:f>
      </x:c>
      <x:c r="DP836" s="50" t="str">
        <x:f>IF(OR(24&gt;'Настройки'!$B$3,ISBLANK(CF836),CF836=0),"",CF836)</x:f>
      </x:c>
      <x:c r="DQ836" s="50" t="str">
        <x:f>IF(OR(25&gt;'Настройки'!$B$3,ISBLANK(CG836),CG836=0),"",CG836)</x:f>
      </x:c>
      <x:c r="DR836" s="50" t="str">
        <x:f>IF(OR(26&gt;'Настройки'!$B$3,ISBLANK(CH836),CH836=0),"",CH836)</x:f>
      </x:c>
      <x:c r="DS836" s="50" t="str">
        <x:f>IF(OR(27&gt;'Настройки'!$B$3,ISBLANK(CI836),CI836=0),"",CI836)</x:f>
      </x:c>
      <x:c r="DT836" s="50" t="str">
        <x:f>IF(OR(28&gt;'Настройки'!$B$3,ISBLANK(CJ836),CJ836=0),"",CJ836)</x:f>
      </x:c>
      <x:c r="DU836" s="50" t="str">
        <x:f>IF(OR(29&gt;'Настройки'!$B$3,ISBLANK(CK836),CK836=0),"",CK836)</x:f>
      </x:c>
      <x:c r="DV836" s="50" t="str">
        <x:f>IF(OR(30&gt;'Настройки'!$B$3,ISBLANK(CL836),CL836=0),"",CL836)</x:f>
      </x:c>
      <x:c r="DW836" s="50" t="str">
        <x:f>IF(OR(31&gt;'Настройки'!$B$3,ISBLANK(CM836),CM836=0),"",CM836)</x:f>
      </x:c>
      <x:c r="DX836" s="50" t="str">
        <x:f>IF(OR(32&gt;'Настройки'!$B$3,ISBLANK(CN836),CN836=0),"",CN836)</x:f>
      </x:c>
      <x:c r="DY836" s="50" t="str">
        <x:f>IF(OR(33&gt;'Настройки'!$B$3,ISBLANK(CO836),CO836=0),"",CO836)</x:f>
      </x:c>
      <x:c r="DZ836" s="50" t="str">
        <x:f>IF(OR(34&gt;'Настройки'!$B$3,ISBLANK(CP836),CP836=0),"",CP836)</x:f>
      </x:c>
      <x:c r="EA836" s="50" t="str">
        <x:f>IF(OR(35&gt;'Настройки'!$B$3,ISBLANK(CQ836),CQ836=0),"",CQ836)</x:f>
      </x:c>
      <x:c r="EB836" s="50" t="str">
        <x:f>IF(OR(36&gt;'Настройки'!$B$3,ISBLANK(CR836),CR836=0),"",CR836)</x:f>
      </x:c>
      <x:c r="EC836" s="50" t="str">
        <x:f>IF(A836="","",IF(OR(BB836="AZ",BB836="BZ"),10000+ROW(),IF(AZ836&gt;'Настройки'!$B$11,20000+ROW(),IF(BF836&lt;&gt;"Обычный",30000+ROW(),IF(AX836&lt;=0,40000+ROW(),"")))))</x:f>
      </x:c>
      <x:c r="ED836" s="50" t="str">
        <x:f>IF(EC836="","",COUNTIFS($EC$2:$EC$1001,"&gt;0",$EC$2:$EC$1001,"&lt;"&amp;EC836)+1)</x:f>
      </x:c>
    </x:row>
    <x:row r="837">
      <x:c r="A837" s="115"/>
      <x:c r="B837" s="115"/>
      <x:c r="C837" s="115"/>
      <x:c r="D837" s="118"/>
      <x:c r="E837" s="118"/>
      <x:c r="F837" s="118"/>
      <x:c r="G837" s="118"/>
      <x:c r="H837" s="118"/>
      <x:c r="I837" s="118"/>
      <x:c r="J837" s="118"/>
      <x:c r="K837" s="118"/>
      <x:c r="L837" s="118"/>
      <x:c r="M837" s="118"/>
      <x:c r="N837" s="118"/>
      <x:c r="O837" s="118"/>
      <x:c r="P837" s="118"/>
      <x:c r="Q837" s="118"/>
      <x:c r="R837" s="118"/>
      <x:c r="S837" s="118"/>
      <x:c r="T837" s="118"/>
      <x:c r="U837" s="118"/>
      <x:c r="V837" s="118"/>
      <x:c r="W837" s="118"/>
      <x:c r="X837" s="118"/>
      <x:c r="Y837" s="118"/>
      <x:c r="Z837" s="118"/>
      <x:c r="AA837" s="118"/>
      <x:c r="AB837" s="118"/>
      <x:c r="AC837" s="118"/>
      <x:c r="AD837" s="118"/>
      <x:c r="AE837" s="118"/>
      <x:c r="AF837" s="118"/>
      <x:c r="AG837" s="118"/>
      <x:c r="AH837" s="118"/>
      <x:c r="AI837" s="118"/>
      <x:c r="AJ837" s="118"/>
      <x:c r="AK837" s="118"/>
      <x:c r="AL837" s="118"/>
      <x:c r="AM837" s="118"/>
      <x:c r="AN837" s="118"/>
      <x:c r="AO837" s="118"/>
      <x:c r="AP837" s="115"/>
      <x:c r="AQ837" s="49" t="str">
        <x:f>IF(A837="","",COUNT(BI837:INDEX(BI837:CR837,1,'Настройки'!$B$3)))</x:f>
      </x:c>
      <x:c r="AR837" s="49" t="str">
        <x:f>IF(A837="","",SUM(BI837:INDEX(BI837:CR837,1,'Настройки'!$B$3)))</x:f>
      </x:c>
      <x:c r="AS837" s="58" t="str">
        <x:f>IF(A837="","",IF('Настройки'!$B$4="Стоимость потребления",AR837*D837,IF('Настройки'!$B$4="Количество",AR837,E837)))</x:f>
      </x:c>
      <x:c r="AT837" s="61" t="str">
        <x:f>IF(OR(A837="",AS837&lt;0,SUM($AS$2:$AS$1001)&lt;=0),"",AS837/SUM($AS$2:$AS$1001))</x:f>
      </x:c>
      <x:c r="AU837" s="61" t="str">
        <x:f>IF(OR(A837="",AS837&lt;0,SUM($AS$2:$AS$1001)&lt;=0),"",SUMIFS($AS$2:$AS$1001,$AS$2:$AS$1001,"&gt;"&amp;AS837)/SUM($AS$2:$AS$1001))</x:f>
      </x:c>
      <x:c r="AV837" s="61" t="str">
        <x:f>IF(OR(A837="",AS837&lt;0,SUM($AS$2:$AS$1001)&lt;=0),"",SUMIFS($AS$2:$AS$1001,$AS$2:$AS$1001,"&gt;="&amp;AS837)/SUM($AS$2:$AS$1001))</x:f>
      </x:c>
      <x:c r="AW837" s="49" t="str">
        <x:f>IF(A837="","",IF(SUM($AS$2:$AS$1001)&lt;=0,"Не определён",IF(AS837&lt;0,"Исключение",IF(AU837&lt;'Настройки'!$B$5,"A",IF(AU837&lt;'Настройки'!$B$6,"B","C")))))</x:f>
      </x:c>
      <x:c r="AX837" s="58" t="str">
        <x:f>IF(A837="","",IF(AQ837=0,"",AVERAGE(BI837:INDEX(BI837:CR837,1,'Настройки'!$B$3))))</x:f>
      </x:c>
      <x:c r="AY837" s="58" t="str">
        <x:f>IF(OR(A837="",AQ837=0),"",STDEVP(BI837:INDEX(BI837:CR837,1,'Настройки'!$B$3)))</x:f>
      </x:c>
      <x:c r="AZ837" s="61" t="str">
        <x:f>IF(OR(A837="",AQ837&lt;'Настройки'!$B$12,AX837&lt;=0,AND('Настройки'!$B$10="Блокировать",COUNTIF(F837:INDEX(F837:AO837,1,'Настройки'!$B$3),"&lt;0")&gt;0)),"",AY837/ABS(AX837))</x:f>
      </x:c>
      <x:c r="BA837" s="49" t="str">
        <x:f>IF(A837="","",IF(AND('Настройки'!$B$10="Блокировать",COUNTIF(F837:INDEX(F837:AO837,1,'Настройки'!$B$3),"&lt;0")&gt;0),"Не определён",IF(AQ837&lt;'Настройки'!$B$12,"Не определён",IF(AX837=0,"Нет спроса",IF(AX837&lt;0,"Не определён",IF(AZ837&lt;='Настройки'!$B$7,"X",IF(AZ837&lt;='Настройки'!$B$8,"Y","Z")))))))</x:f>
      </x:c>
      <x:c r="BB837" s="49" t="str">
        <x:f>IF(OR(A837="",LEN(AW837)&lt;&gt;1,LEN(BA837)&lt;&gt;1),"",AW837&amp;BA837)</x:f>
      </x:c>
      <x:c r="BC837" s="61" t="str">
        <x:f>IF(OR(A837="",AQ837=0),"",(COUNT(BI837:INDEX(BI837:CR837,1,'Настройки'!$B$3))-COUNT(CS837:INDEX(CS837:EB837,1,'Настройки'!$B$3)))/AQ837)</x:f>
      </x:c>
      <x:c r="BD837" s="64" t="str">
        <x:f>IF(OR(A837="",COUNT(CS837:INDEX(CS837:EB837,1,'Настройки'!$B$3))=0),"",AQ837/COUNT(CS837:INDEX(CS837:EB837,1,'Настройки'!$B$3)))</x:f>
      </x:c>
      <x:c r="BE837" s="64" t="str">
        <x:f>IF(OR(A837="",COUNT(CS837:INDEX(CS837:EB837,1,'Настройки'!$B$3))=0),"",IF(AVERAGE(CS837:INDEX(CS837:EB837,1,'Настройки'!$B$3))=0,"",(STDEVP(CS837:INDEX(CS837:EB837,1,'Настройки'!$B$3))/ABS(AVERAGE(CS837:INDEX(CS837:EB837,1,'Настройки'!$B$3))))^2))</x:f>
      </x:c>
      <x:c r="BF837" s="49" t="str">
        <x:f>IF(A837="","",IF(AQ837&lt;3,"Недостаточно",IF(AQ837&lt;6,"Предварительный","Обычный")))</x:f>
      </x:c>
      <x:c r="BG837" s="49" t="str">
        <x:f>IF(A837="","",IF(COUNTIF(F837:INDEX(F837:AO837,1,'Настройки'!$B$3),"&lt;0")&gt;0,IF('Настройки'!$B$10="Блокировать","Отрицательный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"),"")&amp;IF(AQ837&lt;3,"Недостаточно истории. ",IF(AQ837&lt;6,"Предварительная классификация. ",""))&amp;IF(AX837=0,"Нет спроса за горизонт. ","")&amp;IF(AZ837&gt;'Настройки'!$B$11,"Экстремальная вариативность. ",""))</x:f>
      </x:c>
      <x:c r="BH837" s="49" t="str">
        <x:f>IF(A837="","",IFERROR(VLOOKUP(BB837,'Настройки'!$D$3:$E$11,2,FALSE),"Сначала проверьте исходные данные и историю спроса.")&amp;" Уточните срок поставки, MOQ и критичность.")</x:f>
      </x:c>
      <x:c r="BI837" s="50" t="str">
        <x:f>IF(1&gt;'Настройки'!$B$3,"",IF(ISBLANK(F837),IF('Настройки'!$B$9="Нулевой спрос",0,""),IF(F837&lt;0,IF('Настройки'!$B$10="Исключить","",IF('Настройки'!$B$10="Абсолютные значения",ABS(F837),F837)),F837)))</x:f>
      </x:c>
      <x:c r="BJ837" s="50" t="str">
        <x:f>IF(2&gt;'Настройки'!$B$3,"",IF(ISBLANK(G837),IF('Настройки'!$B$9="Нулевой спрос",0,""),IF(G837&lt;0,IF('Настройки'!$B$10="Исключить","",IF('Настройки'!$B$10="Абсолютные значения",ABS(G837),G837)),G837)))</x:f>
      </x:c>
      <x:c r="BK837" s="50" t="str">
        <x:f>IF(3&gt;'Настройки'!$B$3,"",IF(ISBLANK(H837),IF('Настройки'!$B$9="Нулевой спрос",0,""),IF(H837&lt;0,IF('Настройки'!$B$10="Исключить","",IF('Настройки'!$B$10="Абсолютные значения",ABS(H837),H837)),H837)))</x:f>
      </x:c>
      <x:c r="BL837" s="50" t="str">
        <x:f>IF(4&gt;'Настройки'!$B$3,"",IF(ISBLANK(I837),IF('Настройки'!$B$9="Нулевой спрос",0,""),IF(I837&lt;0,IF('Настройки'!$B$10="Исключить","",IF('Настройки'!$B$10="Абсолютные значения",ABS(I837),I837)),I837)))</x:f>
      </x:c>
      <x:c r="BM837" s="50" t="str">
        <x:f>IF(5&gt;'Настройки'!$B$3,"",IF(ISBLANK(J837),IF('Настройки'!$B$9="Нулевой спрос",0,""),IF(J837&lt;0,IF('Настройки'!$B$10="Исключить","",IF('Настройки'!$B$10="Абсолютные значения",ABS(J837),J837)),J837)))</x:f>
      </x:c>
      <x:c r="BN837" s="50" t="str">
        <x:f>IF(6&gt;'Настройки'!$B$3,"",IF(ISBLANK(K837),IF('Настройки'!$B$9="Нулевой спрос",0,""),IF(K837&lt;0,IF('Настройки'!$B$10="Исключить","",IF('Настройки'!$B$10="Абсолютные значения",ABS(K837),K837)),K837)))</x:f>
      </x:c>
      <x:c r="BO837" s="50" t="str">
        <x:f>IF(7&gt;'Настройки'!$B$3,"",IF(ISBLANK(L837),IF('Настройки'!$B$9="Нулевой спрос",0,""),IF(L837&lt;0,IF('Настройки'!$B$10="Исключить","",IF('Настройки'!$B$10="Абсолютные значения",ABS(L837),L837)),L837)))</x:f>
      </x:c>
      <x:c r="BP837" s="50" t="str">
        <x:f>IF(8&gt;'Настройки'!$B$3,"",IF(ISBLANK(M837),IF('Настройки'!$B$9="Нулевой спрос",0,""),IF(M837&lt;0,IF('Настройки'!$B$10="Исключить","",IF('Настройки'!$B$10="Абсолютные значения",ABS(M837),M837)),M837)))</x:f>
      </x:c>
      <x:c r="BQ837" s="50" t="str">
        <x:f>IF(9&gt;'Настройки'!$B$3,"",IF(ISBLANK(N837),IF('Настройки'!$B$9="Нулевой спрос",0,""),IF(N837&lt;0,IF('Настройки'!$B$10="Исключить","",IF('Настройки'!$B$10="Абсолютные значения",ABS(N837),N837)),N837)))</x:f>
      </x:c>
      <x:c r="BR837" s="50" t="str">
        <x:f>IF(10&gt;'Настройки'!$B$3,"",IF(ISBLANK(O837),IF('Настройки'!$B$9="Нулевой спрос",0,""),IF(O837&lt;0,IF('Настройки'!$B$10="Исключить","",IF('Настройки'!$B$10="Абсолютные значения",ABS(O837),O837)),O837)))</x:f>
      </x:c>
      <x:c r="BS837" s="50" t="str">
        <x:f>IF(11&gt;'Настройки'!$B$3,"",IF(ISBLANK(P837),IF('Настройки'!$B$9="Нулевой спрос",0,""),IF(P837&lt;0,IF('Настройки'!$B$10="Исключить","",IF('Настройки'!$B$10="Абсолютные значения",ABS(P837),P837)),P837)))</x:f>
      </x:c>
      <x:c r="BT837" s="50" t="str">
        <x:f>IF(12&gt;'Настройки'!$B$3,"",IF(ISBLANK(Q837),IF('Настройки'!$B$9="Нулевой спрос",0,""),IF(Q837&lt;0,IF('Настройки'!$B$10="Исключить","",IF('Настройки'!$B$10="Абсолютные значения",ABS(Q837),Q837)),Q837)))</x:f>
      </x:c>
      <x:c r="BU837" s="50" t="str">
        <x:f>IF(13&gt;'Настройки'!$B$3,"",IF(ISBLANK(R837),IF('Настройки'!$B$9="Нулевой спрос",0,""),IF(R837&lt;0,IF('Настройки'!$B$10="Исключить","",IF('Настройки'!$B$10="Абсолютные значения",ABS(R837),R837)),R837)))</x:f>
      </x:c>
      <x:c r="BV837" s="50" t="str">
        <x:f>IF(14&gt;'Настройки'!$B$3,"",IF(ISBLANK(S837),IF('Настройки'!$B$9="Нулевой спрос",0,""),IF(S837&lt;0,IF('Настройки'!$B$10="Исключить","",IF('Настройки'!$B$10="Абсолютные значения",ABS(S837),S837)),S837)))</x:f>
      </x:c>
      <x:c r="BW837" s="50" t="str">
        <x:f>IF(15&gt;'Настройки'!$B$3,"",IF(ISBLANK(T837),IF('Настройки'!$B$9="Нулевой спрос",0,""),IF(T837&lt;0,IF('Настройки'!$B$10="Исключить","",IF('Настройки'!$B$10="Абсолютные значения",ABS(T837),T837)),T837)))</x:f>
      </x:c>
      <x:c r="BX837" s="50" t="str">
        <x:f>IF(16&gt;'Настройки'!$B$3,"",IF(ISBLANK(U837),IF('Настройки'!$B$9="Нулевой спрос",0,""),IF(U837&lt;0,IF('Настройки'!$B$10="Исключить","",IF('Настройки'!$B$10="Абсолютные значения",ABS(U837),U837)),U837)))</x:f>
      </x:c>
      <x:c r="BY837" s="50" t="str">
        <x:f>IF(17&gt;'Настройки'!$B$3,"",IF(ISBLANK(V837),IF('Настройки'!$B$9="Нулевой спрос",0,""),IF(V837&lt;0,IF('Настройки'!$B$10="Исключить","",IF('Настройки'!$B$10="Абсолютные значения",ABS(V837),V837)),V837)))</x:f>
      </x:c>
      <x:c r="BZ837" s="50" t="str">
        <x:f>IF(18&gt;'Настройки'!$B$3,"",IF(ISBLANK(W837),IF('Настройки'!$B$9="Нулевой спрос",0,""),IF(W837&lt;0,IF('Настройки'!$B$10="Исключить","",IF('Настройки'!$B$10="Абсолютные значения",ABS(W837),W837)),W837)))</x:f>
      </x:c>
      <x:c r="CA837" s="50" t="str">
        <x:f>IF(19&gt;'Настройки'!$B$3,"",IF(ISBLANK(X837),IF('Настройки'!$B$9="Нулевой спрос",0,""),IF(X837&lt;0,IF('Настройки'!$B$10="Исключить","",IF('Настройки'!$B$10="Абсолютные значения",ABS(X837),X837)),X837)))</x:f>
      </x:c>
      <x:c r="CB837" s="50" t="str">
        <x:f>IF(20&gt;'Настройки'!$B$3,"",IF(ISBLANK(Y837),IF('Настройки'!$B$9="Нулевой спрос",0,""),IF(Y837&lt;0,IF('Настройки'!$B$10="Исключить","",IF('Настройки'!$B$10="Абсолютные значения",ABS(Y837),Y837)),Y837)))</x:f>
      </x:c>
      <x:c r="CC837" s="50" t="str">
        <x:f>IF(21&gt;'Настройки'!$B$3,"",IF(ISBLANK(Z837),IF('Настройки'!$B$9="Нулевой спрос",0,""),IF(Z837&lt;0,IF('Настройки'!$B$10="Исключить","",IF('Настройки'!$B$10="Абсолютные значения",ABS(Z837),Z837)),Z837)))</x:f>
      </x:c>
      <x:c r="CD837" s="50" t="str">
        <x:f>IF(22&gt;'Настройки'!$B$3,"",IF(ISBLANK(AA837),IF('Настройки'!$B$9="Нулевой спрос",0,""),IF(AA837&lt;0,IF('Настройки'!$B$10="Исключить","",IF('Настройки'!$B$10="Абсолютные значения",ABS(AA837),AA837)),AA837)))</x:f>
      </x:c>
      <x:c r="CE837" s="50" t="str">
        <x:f>IF(23&gt;'Настройки'!$B$3,"",IF(ISBLANK(AB837),IF('Настройки'!$B$9="Нулевой спрос",0,""),IF(AB837&lt;0,IF('Настройки'!$B$10="Исключить","",IF('Настройки'!$B$10="Абсолютные значения",ABS(AB837),AB837)),AB837)))</x:f>
      </x:c>
      <x:c r="CF837" s="50" t="str">
        <x:f>IF(24&gt;'Настройки'!$B$3,"",IF(ISBLANK(AC837),IF('Настройки'!$B$9="Нулевой спрос",0,""),IF(AC837&lt;0,IF('Настройки'!$B$10="Исключить","",IF('Настройки'!$B$10="Абсолютные значения",ABS(AC837),AC837)),AC837)))</x:f>
      </x:c>
      <x:c r="CG837" s="50" t="str">
        <x:f>IF(25&gt;'Настройки'!$B$3,"",IF(ISBLANK(AD837),IF('Настройки'!$B$9="Нулевой спрос",0,""),IF(AD837&lt;0,IF('Настройки'!$B$10="Исключить","",IF('Настройки'!$B$10="Абсолютные значения",ABS(AD837),AD837)),AD837)))</x:f>
      </x:c>
      <x:c r="CH837" s="50" t="str">
        <x:f>IF(26&gt;'Настройки'!$B$3,"",IF(ISBLANK(AE837),IF('Настройки'!$B$9="Нулевой спрос",0,""),IF(AE837&lt;0,IF('Настройки'!$B$10="Исключить","",IF('Настройки'!$B$10="Абсолютные значения",ABS(AE837),AE837)),AE837)))</x:f>
      </x:c>
      <x:c r="CI837" s="50" t="str">
        <x:f>IF(27&gt;'Настройки'!$B$3,"",IF(ISBLANK(AF837),IF('Настройки'!$B$9="Нулевой спрос",0,""),IF(AF837&lt;0,IF('Настройки'!$B$10="Исключить","",IF('Настройки'!$B$10="Абсолютные значения",ABS(AF837),AF837)),AF837)))</x:f>
      </x:c>
      <x:c r="CJ837" s="50" t="str">
        <x:f>IF(28&gt;'Настройки'!$B$3,"",IF(ISBLANK(AG837),IF('Настройки'!$B$9="Нулевой спрос",0,""),IF(AG837&lt;0,IF('Настройки'!$B$10="Исключить","",IF('Настройки'!$B$10="Абсолютные значения",ABS(AG837),AG837)),AG837)))</x:f>
      </x:c>
      <x:c r="CK837" s="50" t="str">
        <x:f>IF(29&gt;'Настройки'!$B$3,"",IF(ISBLANK(AH837),IF('Настройки'!$B$9="Нулевой спрос",0,""),IF(AH837&lt;0,IF('Настройки'!$B$10="Исключить","",IF('Настройки'!$B$10="Абсолютные значения",ABS(AH837),AH837)),AH837)))</x:f>
      </x:c>
      <x:c r="CL837" s="50" t="str">
        <x:f>IF(30&gt;'Настройки'!$B$3,"",IF(ISBLANK(AI837),IF('Настройки'!$B$9="Нулевой спрос",0,""),IF(AI837&lt;0,IF('Настройки'!$B$10="Исключить","",IF('Настройки'!$B$10="Абсолютные значения",ABS(AI837),AI837)),AI837)))</x:f>
      </x:c>
      <x:c r="CM837" s="50" t="str">
        <x:f>IF(31&gt;'Настройки'!$B$3,"",IF(ISBLANK(AJ837),IF('Настройки'!$B$9="Нулевой спрос",0,""),IF(AJ837&lt;0,IF('Настройки'!$B$10="Исключить","",IF('Настройки'!$B$10="Абсолютные значения",ABS(AJ837),AJ837)),AJ837)))</x:f>
      </x:c>
      <x:c r="CN837" s="50" t="str">
        <x:f>IF(32&gt;'Настройки'!$B$3,"",IF(ISBLANK(AK837),IF('Настройки'!$B$9="Нулевой спрос",0,""),IF(AK837&lt;0,IF('Настройки'!$B$10="Исключить","",IF('Настройки'!$B$10="Абсолютные значения",ABS(AK837),AK837)),AK837)))</x:f>
      </x:c>
      <x:c r="CO837" s="50" t="str">
        <x:f>IF(33&gt;'Настройки'!$B$3,"",IF(ISBLANK(AL837),IF('Настройки'!$B$9="Нулевой спрос",0,""),IF(AL837&lt;0,IF('Настройки'!$B$10="Исключить","",IF('Настройки'!$B$10="Абсолютные значения",ABS(AL837),AL837)),AL837)))</x:f>
      </x:c>
      <x:c r="CP837" s="50" t="str">
        <x:f>IF(34&gt;'Настройки'!$B$3,"",IF(ISBLANK(AM837),IF('Настройки'!$B$9="Нулевой спрос",0,""),IF(AM837&lt;0,IF('Настройки'!$B$10="Исключить","",IF('Настройки'!$B$10="Абсолютные значения",ABS(AM837),AM837)),AM837)))</x:f>
      </x:c>
      <x:c r="CQ837" s="50" t="str">
        <x:f>IF(35&gt;'Настройки'!$B$3,"",IF(ISBLANK(AN837),IF('Настройки'!$B$9="Нулевой спрос",0,""),IF(AN837&lt;0,IF('Настройки'!$B$10="Исключить","",IF('Настройки'!$B$10="Абсолютные значения",ABS(AN837),AN837)),AN837)))</x:f>
      </x:c>
      <x:c r="CR837" s="50" t="str">
        <x:f>IF(36&gt;'Настройки'!$B$3,"",IF(ISBLANK(AO837),IF('Настройки'!$B$9="Нулевой спрос",0,""),IF(AO837&lt;0,IF('Настройки'!$B$10="Исключить","",IF('Настройки'!$B$10="Абсолютные значения",ABS(AO837),AO837)),AO837)))</x:f>
      </x:c>
      <x:c r="CS837" s="50" t="str">
        <x:f>IF(OR(1&gt;'Настройки'!$B$3,ISBLANK(BI837),BI837=0),"",BI837)</x:f>
      </x:c>
      <x:c r="CT837" s="50" t="str">
        <x:f>IF(OR(2&gt;'Настройки'!$B$3,ISBLANK(BJ837),BJ837=0),"",BJ837)</x:f>
      </x:c>
      <x:c r="CU837" s="50" t="str">
        <x:f>IF(OR(3&gt;'Настройки'!$B$3,ISBLANK(BK837),BK837=0),"",BK837)</x:f>
      </x:c>
      <x:c r="CV837" s="50" t="str">
        <x:f>IF(OR(4&gt;'Настройки'!$B$3,ISBLANK(BL837),BL837=0),"",BL837)</x:f>
      </x:c>
      <x:c r="CW837" s="50" t="str">
        <x:f>IF(OR(5&gt;'Настройки'!$B$3,ISBLANK(BM837),BM837=0),"",BM837)</x:f>
      </x:c>
      <x:c r="CX837" s="50" t="str">
        <x:f>IF(OR(6&gt;'Настройки'!$B$3,ISBLANK(BN837),BN837=0),"",BN837)</x:f>
      </x:c>
      <x:c r="CY837" s="50" t="str">
        <x:f>IF(OR(7&gt;'Настройки'!$B$3,ISBLANK(BO837),BO837=0),"",BO837)</x:f>
      </x:c>
      <x:c r="CZ837" s="50" t="str">
        <x:f>IF(OR(8&gt;'Настройки'!$B$3,ISBLANK(BP837),BP837=0),"",BP837)</x:f>
      </x:c>
      <x:c r="DA837" s="50" t="str">
        <x:f>IF(OR(9&gt;'Настройки'!$B$3,ISBLANK(BQ837),BQ837=0),"",BQ837)</x:f>
      </x:c>
      <x:c r="DB837" s="50" t="str">
        <x:f>IF(OR(10&gt;'Настройки'!$B$3,ISBLANK(BR837),BR837=0),"",BR837)</x:f>
      </x:c>
      <x:c r="DC837" s="50" t="str">
        <x:f>IF(OR(11&gt;'Настройки'!$B$3,ISBLANK(BS837),BS837=0),"",BS837)</x:f>
      </x:c>
      <x:c r="DD837" s="50" t="str">
        <x:f>IF(OR(12&gt;'Настройки'!$B$3,ISBLANK(BT837),BT837=0),"",BT837)</x:f>
      </x:c>
      <x:c r="DE837" s="50" t="str">
        <x:f>IF(OR(13&gt;'Настройки'!$B$3,ISBLANK(BU837),BU837=0),"",BU837)</x:f>
      </x:c>
      <x:c r="DF837" s="50" t="str">
        <x:f>IF(OR(14&gt;'Настройки'!$B$3,ISBLANK(BV837),BV837=0),"",BV837)</x:f>
      </x:c>
      <x:c r="DG837" s="50" t="str">
        <x:f>IF(OR(15&gt;'Настройки'!$B$3,ISBLANK(BW837),BW837=0),"",BW837)</x:f>
      </x:c>
      <x:c r="DH837" s="50" t="str">
        <x:f>IF(OR(16&gt;'Настройки'!$B$3,ISBLANK(BX837),BX837=0),"",BX837)</x:f>
      </x:c>
      <x:c r="DI837" s="50" t="str">
        <x:f>IF(OR(17&gt;'Настройки'!$B$3,ISBLANK(BY837),BY837=0),"",BY837)</x:f>
      </x:c>
      <x:c r="DJ837" s="50" t="str">
        <x:f>IF(OR(18&gt;'Настройки'!$B$3,ISBLANK(BZ837),BZ837=0),"",BZ837)</x:f>
      </x:c>
      <x:c r="DK837" s="50" t="str">
        <x:f>IF(OR(19&gt;'Настройки'!$B$3,ISBLANK(CA837),CA837=0),"",CA837)</x:f>
      </x:c>
      <x:c r="DL837" s="50" t="str">
        <x:f>IF(OR(20&gt;'Настройки'!$B$3,ISBLANK(CB837),CB837=0),"",CB837)</x:f>
      </x:c>
      <x:c r="DM837" s="50" t="str">
        <x:f>IF(OR(21&gt;'Настройки'!$B$3,ISBLANK(CC837),CC837=0),"",CC837)</x:f>
      </x:c>
      <x:c r="DN837" s="50" t="str">
        <x:f>IF(OR(22&gt;'Настройки'!$B$3,ISBLANK(CD837),CD837=0),"",CD837)</x:f>
      </x:c>
      <x:c r="DO837" s="50" t="str">
        <x:f>IF(OR(23&gt;'Настройки'!$B$3,ISBLANK(CE837),CE837=0),"",CE837)</x:f>
      </x:c>
      <x:c r="DP837" s="50" t="str">
        <x:f>IF(OR(24&gt;'Настройки'!$B$3,ISBLANK(CF837),CF837=0),"",CF837)</x:f>
      </x:c>
      <x:c r="DQ837" s="50" t="str">
        <x:f>IF(OR(25&gt;'Настройки'!$B$3,ISBLANK(CG837),CG837=0),"",CG837)</x:f>
      </x:c>
      <x:c r="DR837" s="50" t="str">
        <x:f>IF(OR(26&gt;'Настройки'!$B$3,ISBLANK(CH837),CH837=0),"",CH837)</x:f>
      </x:c>
      <x:c r="DS837" s="50" t="str">
        <x:f>IF(OR(27&gt;'Настройки'!$B$3,ISBLANK(CI837),CI837=0),"",CI837)</x:f>
      </x:c>
      <x:c r="DT837" s="50" t="str">
        <x:f>IF(OR(28&gt;'Настройки'!$B$3,ISBLANK(CJ837),CJ837=0),"",CJ837)</x:f>
      </x:c>
      <x:c r="DU837" s="50" t="str">
        <x:f>IF(OR(29&gt;'Настройки'!$B$3,ISBLANK(CK837),CK837=0),"",CK837)</x:f>
      </x:c>
      <x:c r="DV837" s="50" t="str">
        <x:f>IF(OR(30&gt;'Настройки'!$B$3,ISBLANK(CL837),CL837=0),"",CL837)</x:f>
      </x:c>
      <x:c r="DW837" s="50" t="str">
        <x:f>IF(OR(31&gt;'Настройки'!$B$3,ISBLANK(CM837),CM837=0),"",CM837)</x:f>
      </x:c>
      <x:c r="DX837" s="50" t="str">
        <x:f>IF(OR(32&gt;'Настройки'!$B$3,ISBLANK(CN837),CN837=0),"",CN837)</x:f>
      </x:c>
      <x:c r="DY837" s="50" t="str">
        <x:f>IF(OR(33&gt;'Настройки'!$B$3,ISBLANK(CO837),CO837=0),"",CO837)</x:f>
      </x:c>
      <x:c r="DZ837" s="50" t="str">
        <x:f>IF(OR(34&gt;'Настройки'!$B$3,ISBLANK(CP837),CP837=0),"",CP837)</x:f>
      </x:c>
      <x:c r="EA837" s="50" t="str">
        <x:f>IF(OR(35&gt;'Настройки'!$B$3,ISBLANK(CQ837),CQ837=0),"",CQ837)</x:f>
      </x:c>
      <x:c r="EB837" s="50" t="str">
        <x:f>IF(OR(36&gt;'Настройки'!$B$3,ISBLANK(CR837),CR837=0),"",CR837)</x:f>
      </x:c>
      <x:c r="EC837" s="50" t="str">
        <x:f>IF(A837="","",IF(OR(BB837="AZ",BB837="BZ"),10000+ROW(),IF(AZ837&gt;'Настройки'!$B$11,20000+ROW(),IF(BF837&lt;&gt;"Обычный",30000+ROW(),IF(AX837&lt;=0,40000+ROW(),"")))))</x:f>
      </x:c>
      <x:c r="ED837" s="50" t="str">
        <x:f>IF(EC837="","",COUNTIFS($EC$2:$EC$1001,"&gt;0",$EC$2:$EC$1001,"&lt;"&amp;EC837)+1)</x:f>
      </x:c>
    </x:row>
    <x:row r="838">
      <x:c r="A838" s="115"/>
      <x:c r="B838" s="115"/>
      <x:c r="C838" s="115"/>
      <x:c r="D838" s="118"/>
      <x:c r="E838" s="118"/>
      <x:c r="F838" s="118"/>
      <x:c r="G838" s="118"/>
      <x:c r="H838" s="118"/>
      <x:c r="I838" s="118"/>
      <x:c r="J838" s="118"/>
      <x:c r="K838" s="118"/>
      <x:c r="L838" s="118"/>
      <x:c r="M838" s="118"/>
      <x:c r="N838" s="118"/>
      <x:c r="O838" s="118"/>
      <x:c r="P838" s="118"/>
      <x:c r="Q838" s="118"/>
      <x:c r="R838" s="118"/>
      <x:c r="S838" s="118"/>
      <x:c r="T838" s="118"/>
      <x:c r="U838" s="118"/>
      <x:c r="V838" s="118"/>
      <x:c r="W838" s="118"/>
      <x:c r="X838" s="118"/>
      <x:c r="Y838" s="118"/>
      <x:c r="Z838" s="118"/>
      <x:c r="AA838" s="118"/>
      <x:c r="AB838" s="118"/>
      <x:c r="AC838" s="118"/>
      <x:c r="AD838" s="118"/>
      <x:c r="AE838" s="118"/>
      <x:c r="AF838" s="118"/>
      <x:c r="AG838" s="118"/>
      <x:c r="AH838" s="118"/>
      <x:c r="AI838" s="118"/>
      <x:c r="AJ838" s="118"/>
      <x:c r="AK838" s="118"/>
      <x:c r="AL838" s="118"/>
      <x:c r="AM838" s="118"/>
      <x:c r="AN838" s="118"/>
      <x:c r="AO838" s="118"/>
      <x:c r="AP838" s="115"/>
      <x:c r="AQ838" s="49" t="str">
        <x:f>IF(A838="","",COUNT(BI838:INDEX(BI838:CR838,1,'Настройки'!$B$3)))</x:f>
      </x:c>
      <x:c r="AR838" s="49" t="str">
        <x:f>IF(A838="","",SUM(BI838:INDEX(BI838:CR838,1,'Настройки'!$B$3)))</x:f>
      </x:c>
      <x:c r="AS838" s="58" t="str">
        <x:f>IF(A838="","",IF('Настройки'!$B$4="Стоимость потребления",AR838*D838,IF('Настройки'!$B$4="Количество",AR838,E838)))</x:f>
      </x:c>
      <x:c r="AT838" s="61" t="str">
        <x:f>IF(OR(A838="",AS838&lt;0,SUM($AS$2:$AS$1001)&lt;=0),"",AS838/SUM($AS$2:$AS$1001))</x:f>
      </x:c>
      <x:c r="AU838" s="61" t="str">
        <x:f>IF(OR(A838="",AS838&lt;0,SUM($AS$2:$AS$1001)&lt;=0),"",SUMIFS($AS$2:$AS$1001,$AS$2:$AS$1001,"&gt;"&amp;AS838)/SUM($AS$2:$AS$1001))</x:f>
      </x:c>
      <x:c r="AV838" s="61" t="str">
        <x:f>IF(OR(A838="",AS838&lt;0,SUM($AS$2:$AS$1001)&lt;=0),"",SUMIFS($AS$2:$AS$1001,$AS$2:$AS$1001,"&gt;="&amp;AS838)/SUM($AS$2:$AS$1001))</x:f>
      </x:c>
      <x:c r="AW838" s="49" t="str">
        <x:f>IF(A838="","",IF(SUM($AS$2:$AS$1001)&lt;=0,"Не определён",IF(AS838&lt;0,"Исключение",IF(AU838&lt;'Настройки'!$B$5,"A",IF(AU838&lt;'Настройки'!$B$6,"B","C")))))</x:f>
      </x:c>
      <x:c r="AX838" s="58" t="str">
        <x:f>IF(A838="","",IF(AQ838=0,"",AVERAGE(BI838:INDEX(BI838:CR838,1,'Настройки'!$B$3))))</x:f>
      </x:c>
      <x:c r="AY838" s="58" t="str">
        <x:f>IF(OR(A838="",AQ838=0),"",STDEVP(BI838:INDEX(BI838:CR838,1,'Настройки'!$B$3)))</x:f>
      </x:c>
      <x:c r="AZ838" s="61" t="str">
        <x:f>IF(OR(A838="",AQ838&lt;'Настройки'!$B$12,AX838&lt;=0,AND('Настройки'!$B$10="Блокировать",COUNTIF(F838:INDEX(F838:AO838,1,'Настройки'!$B$3),"&lt;0")&gt;0)),"",AY838/ABS(AX838))</x:f>
      </x:c>
      <x:c r="BA838" s="49" t="str">
        <x:f>IF(A838="","",IF(AND('Настройки'!$B$10="Блокировать",COUNTIF(F838:INDEX(F838:AO838,1,'Настройки'!$B$3),"&lt;0")&gt;0),"Не определён",IF(AQ838&lt;'Настройки'!$B$12,"Не определён",IF(AX838=0,"Нет спроса",IF(AX838&lt;0,"Не определён",IF(AZ838&lt;='Настройки'!$B$7,"X",IF(AZ838&lt;='Настройки'!$B$8,"Y","Z")))))))</x:f>
      </x:c>
      <x:c r="BB838" s="49" t="str">
        <x:f>IF(OR(A838="",LEN(AW838)&lt;&gt;1,LEN(BA838)&lt;&gt;1),"",AW838&amp;BA838)</x:f>
      </x:c>
      <x:c r="BC838" s="61" t="str">
        <x:f>IF(OR(A838="",AQ838=0),"",(COUNT(BI838:INDEX(BI838:CR838,1,'Настройки'!$B$3))-COUNT(CS838:INDEX(CS838:EB838,1,'Настройки'!$B$3)))/AQ838)</x:f>
      </x:c>
      <x:c r="BD838" s="64" t="str">
        <x:f>IF(OR(A838="",COUNT(CS838:INDEX(CS838:EB838,1,'Настройки'!$B$3))=0),"",AQ838/COUNT(CS838:INDEX(CS838:EB838,1,'Настройки'!$B$3)))</x:f>
      </x:c>
      <x:c r="BE838" s="64" t="str">
        <x:f>IF(OR(A838="",COUNT(CS838:INDEX(CS838:EB838,1,'Настройки'!$B$3))=0),"",IF(AVERAGE(CS838:INDEX(CS838:EB838,1,'Настройки'!$B$3))=0,"",(STDEVP(CS838:INDEX(CS838:EB838,1,'Настройки'!$B$3))/ABS(AVERAGE(CS838:INDEX(CS838:EB838,1,'Настройки'!$B$3))))^2))</x:f>
      </x:c>
      <x:c r="BF838" s="49" t="str">
        <x:f>IF(A838="","",IF(AQ838&lt;3,"Недостаточно",IF(AQ838&lt;6,"Предварительный","Обычный")))</x:f>
      </x:c>
      <x:c r="BG838" s="49" t="str">
        <x:f>IF(A838="","",IF(COUNTIF(F838:INDEX(F838:AO838,1,'Настройки'!$B$3),"&lt;0")&gt;0,IF('Настройки'!$B$10="Блокировать","Отрицательный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"),"")&amp;IF(AQ838&lt;3,"Недостаточно истории. ",IF(AQ838&lt;6,"Предварительная классификация. ",""))&amp;IF(AX838=0,"Нет спроса за горизонт. ","")&amp;IF(AZ838&gt;'Настройки'!$B$11,"Экстремальная вариативность. ",""))</x:f>
      </x:c>
      <x:c r="BH838" s="49" t="str">
        <x:f>IF(A838="","",IFERROR(VLOOKUP(BB838,'Настройки'!$D$3:$E$11,2,FALSE),"Сначала проверьте исходные данные и историю спроса.")&amp;" Уточните срок поставки, MOQ и критичность.")</x:f>
      </x:c>
      <x:c r="BI838" s="50" t="str">
        <x:f>IF(1&gt;'Настройки'!$B$3,"",IF(ISBLANK(F838),IF('Настройки'!$B$9="Нулевой спрос",0,""),IF(F838&lt;0,IF('Настройки'!$B$10="Исключить","",IF('Настройки'!$B$10="Абсолютные значения",ABS(F838),F838)),F838)))</x:f>
      </x:c>
      <x:c r="BJ838" s="50" t="str">
        <x:f>IF(2&gt;'Настройки'!$B$3,"",IF(ISBLANK(G838),IF('Настройки'!$B$9="Нулевой спрос",0,""),IF(G838&lt;0,IF('Настройки'!$B$10="Исключить","",IF('Настройки'!$B$10="Абсолютные значения",ABS(G838),G838)),G838)))</x:f>
      </x:c>
      <x:c r="BK838" s="50" t="str">
        <x:f>IF(3&gt;'Настройки'!$B$3,"",IF(ISBLANK(H838),IF('Настройки'!$B$9="Нулевой спрос",0,""),IF(H838&lt;0,IF('Настройки'!$B$10="Исключить","",IF('Настройки'!$B$10="Абсолютные значения",ABS(H838),H838)),H838)))</x:f>
      </x:c>
      <x:c r="BL838" s="50" t="str">
        <x:f>IF(4&gt;'Настройки'!$B$3,"",IF(ISBLANK(I838),IF('Настройки'!$B$9="Нулевой спрос",0,""),IF(I838&lt;0,IF('Настройки'!$B$10="Исключить","",IF('Настройки'!$B$10="Абсолютные значения",ABS(I838),I838)),I838)))</x:f>
      </x:c>
      <x:c r="BM838" s="50" t="str">
        <x:f>IF(5&gt;'Настройки'!$B$3,"",IF(ISBLANK(J838),IF('Настройки'!$B$9="Нулевой спрос",0,""),IF(J838&lt;0,IF('Настройки'!$B$10="Исключить","",IF('Настройки'!$B$10="Абсолютные значения",ABS(J838),J838)),J838)))</x:f>
      </x:c>
      <x:c r="BN838" s="50" t="str">
        <x:f>IF(6&gt;'Настройки'!$B$3,"",IF(ISBLANK(K838),IF('Настройки'!$B$9="Нулевой спрос",0,""),IF(K838&lt;0,IF('Настройки'!$B$10="Исключить","",IF('Настройки'!$B$10="Абсолютные значения",ABS(K838),K838)),K838)))</x:f>
      </x:c>
      <x:c r="BO838" s="50" t="str">
        <x:f>IF(7&gt;'Настройки'!$B$3,"",IF(ISBLANK(L838),IF('Настройки'!$B$9="Нулевой спрос",0,""),IF(L838&lt;0,IF('Настройки'!$B$10="Исключить","",IF('Настройки'!$B$10="Абсолютные значения",ABS(L838),L838)),L838)))</x:f>
      </x:c>
      <x:c r="BP838" s="50" t="str">
        <x:f>IF(8&gt;'Настройки'!$B$3,"",IF(ISBLANK(M838),IF('Настройки'!$B$9="Нулевой спрос",0,""),IF(M838&lt;0,IF('Настройки'!$B$10="Исключить","",IF('Настройки'!$B$10="Абсолютные значения",ABS(M838),M838)),M838)))</x:f>
      </x:c>
      <x:c r="BQ838" s="50" t="str">
        <x:f>IF(9&gt;'Настройки'!$B$3,"",IF(ISBLANK(N838),IF('Настройки'!$B$9="Нулевой спрос",0,""),IF(N838&lt;0,IF('Настройки'!$B$10="Исключить","",IF('Настройки'!$B$10="Абсолютные значения",ABS(N838),N838)),N838)))</x:f>
      </x:c>
      <x:c r="BR838" s="50" t="str">
        <x:f>IF(10&gt;'Настройки'!$B$3,"",IF(ISBLANK(O838),IF('Настройки'!$B$9="Нулевой спрос",0,""),IF(O838&lt;0,IF('Настройки'!$B$10="Исключить","",IF('Настройки'!$B$10="Абсолютные значения",ABS(O838),O838)),O838)))</x:f>
      </x:c>
      <x:c r="BS838" s="50" t="str">
        <x:f>IF(11&gt;'Настройки'!$B$3,"",IF(ISBLANK(P838),IF('Настройки'!$B$9="Нулевой спрос",0,""),IF(P838&lt;0,IF('Настройки'!$B$10="Исключить","",IF('Настройки'!$B$10="Абсолютные значения",ABS(P838),P838)),P838)))</x:f>
      </x:c>
      <x:c r="BT838" s="50" t="str">
        <x:f>IF(12&gt;'Настройки'!$B$3,"",IF(ISBLANK(Q838),IF('Настройки'!$B$9="Нулевой спрос",0,""),IF(Q838&lt;0,IF('Настройки'!$B$10="Исключить","",IF('Настройки'!$B$10="Абсолютные значения",ABS(Q838),Q838)),Q838)))</x:f>
      </x:c>
      <x:c r="BU838" s="50" t="str">
        <x:f>IF(13&gt;'Настройки'!$B$3,"",IF(ISBLANK(R838),IF('Настройки'!$B$9="Нулевой спрос",0,""),IF(R838&lt;0,IF('Настройки'!$B$10="Исключить","",IF('Настройки'!$B$10="Абсолютные значения",ABS(R838),R838)),R838)))</x:f>
      </x:c>
      <x:c r="BV838" s="50" t="str">
        <x:f>IF(14&gt;'Настройки'!$B$3,"",IF(ISBLANK(S838),IF('Настройки'!$B$9="Нулевой спрос",0,""),IF(S838&lt;0,IF('Настройки'!$B$10="Исключить","",IF('Настройки'!$B$10="Абсолютные значения",ABS(S838),S838)),S838)))</x:f>
      </x:c>
      <x:c r="BW838" s="50" t="str">
        <x:f>IF(15&gt;'Настройки'!$B$3,"",IF(ISBLANK(T838),IF('Настройки'!$B$9="Нулевой спрос",0,""),IF(T838&lt;0,IF('Настройки'!$B$10="Исключить","",IF('Настройки'!$B$10="Абсолютные значения",ABS(T838),T838)),T838)))</x:f>
      </x:c>
      <x:c r="BX838" s="50" t="str">
        <x:f>IF(16&gt;'Настройки'!$B$3,"",IF(ISBLANK(U838),IF('Настройки'!$B$9="Нулевой спрос",0,""),IF(U838&lt;0,IF('Настройки'!$B$10="Исключить","",IF('Настройки'!$B$10="Абсолютные значения",ABS(U838),U838)),U838)))</x:f>
      </x:c>
      <x:c r="BY838" s="50" t="str">
        <x:f>IF(17&gt;'Настройки'!$B$3,"",IF(ISBLANK(V838),IF('Настройки'!$B$9="Нулевой спрос",0,""),IF(V838&lt;0,IF('Настройки'!$B$10="Исключить","",IF('Настройки'!$B$10="Абсолютные значения",ABS(V838),V838)),V838)))</x:f>
      </x:c>
      <x:c r="BZ838" s="50" t="str">
        <x:f>IF(18&gt;'Настройки'!$B$3,"",IF(ISBLANK(W838),IF('Настройки'!$B$9="Нулевой спрос",0,""),IF(W838&lt;0,IF('Настройки'!$B$10="Исключить","",IF('Настройки'!$B$10="Абсолютные значения",ABS(W838),W838)),W838)))</x:f>
      </x:c>
      <x:c r="CA838" s="50" t="str">
        <x:f>IF(19&gt;'Настройки'!$B$3,"",IF(ISBLANK(X838),IF('Настройки'!$B$9="Нулевой спрос",0,""),IF(X838&lt;0,IF('Настройки'!$B$10="Исключить","",IF('Настройки'!$B$10="Абсолютные значения",ABS(X838),X838)),X838)))</x:f>
      </x:c>
      <x:c r="CB838" s="50" t="str">
        <x:f>IF(20&gt;'Настройки'!$B$3,"",IF(ISBLANK(Y838),IF('Настройки'!$B$9="Нулевой спрос",0,""),IF(Y838&lt;0,IF('Настройки'!$B$10="Исключить","",IF('Настройки'!$B$10="Абсолютные значения",ABS(Y838),Y838)),Y838)))</x:f>
      </x:c>
      <x:c r="CC838" s="50" t="str">
        <x:f>IF(21&gt;'Настройки'!$B$3,"",IF(ISBLANK(Z838),IF('Настройки'!$B$9="Нулевой спрос",0,""),IF(Z838&lt;0,IF('Настройки'!$B$10="Исключить","",IF('Настройки'!$B$10="Абсолютные значения",ABS(Z838),Z838)),Z838)))</x:f>
      </x:c>
      <x:c r="CD838" s="50" t="str">
        <x:f>IF(22&gt;'Настройки'!$B$3,"",IF(ISBLANK(AA838),IF('Настройки'!$B$9="Нулевой спрос",0,""),IF(AA838&lt;0,IF('Настройки'!$B$10="Исключить","",IF('Настройки'!$B$10="Абсолютные значения",ABS(AA838),AA838)),AA838)))</x:f>
      </x:c>
      <x:c r="CE838" s="50" t="str">
        <x:f>IF(23&gt;'Настройки'!$B$3,"",IF(ISBLANK(AB838),IF('Настройки'!$B$9="Нулевой спрос",0,""),IF(AB838&lt;0,IF('Настройки'!$B$10="Исключить","",IF('Настройки'!$B$10="Абсолютные значения",ABS(AB838),AB838)),AB838)))</x:f>
      </x:c>
      <x:c r="CF838" s="50" t="str">
        <x:f>IF(24&gt;'Настройки'!$B$3,"",IF(ISBLANK(AC838),IF('Настройки'!$B$9="Нулевой спрос",0,""),IF(AC838&lt;0,IF('Настройки'!$B$10="Исключить","",IF('Настройки'!$B$10="Абсолютные значения",ABS(AC838),AC838)),AC838)))</x:f>
      </x:c>
      <x:c r="CG838" s="50" t="str">
        <x:f>IF(25&gt;'Настройки'!$B$3,"",IF(ISBLANK(AD838),IF('Настройки'!$B$9="Нулевой спрос",0,""),IF(AD838&lt;0,IF('Настройки'!$B$10="Исключить","",IF('Настройки'!$B$10="Абсолютные значения",ABS(AD838),AD838)),AD838)))</x:f>
      </x:c>
      <x:c r="CH838" s="50" t="str">
        <x:f>IF(26&gt;'Настройки'!$B$3,"",IF(ISBLANK(AE838),IF('Настройки'!$B$9="Нулевой спрос",0,""),IF(AE838&lt;0,IF('Настройки'!$B$10="Исключить","",IF('Настройки'!$B$10="Абсолютные значения",ABS(AE838),AE838)),AE838)))</x:f>
      </x:c>
      <x:c r="CI838" s="50" t="str">
        <x:f>IF(27&gt;'Настройки'!$B$3,"",IF(ISBLANK(AF838),IF('Настройки'!$B$9="Нулевой спрос",0,""),IF(AF838&lt;0,IF('Настройки'!$B$10="Исключить","",IF('Настройки'!$B$10="Абсолютные значения",ABS(AF838),AF838)),AF838)))</x:f>
      </x:c>
      <x:c r="CJ838" s="50" t="str">
        <x:f>IF(28&gt;'Настройки'!$B$3,"",IF(ISBLANK(AG838),IF('Настройки'!$B$9="Нулевой спрос",0,""),IF(AG838&lt;0,IF('Настройки'!$B$10="Исключить","",IF('Настройки'!$B$10="Абсолютные значения",ABS(AG838),AG838)),AG838)))</x:f>
      </x:c>
      <x:c r="CK838" s="50" t="str">
        <x:f>IF(29&gt;'Настройки'!$B$3,"",IF(ISBLANK(AH838),IF('Настройки'!$B$9="Нулевой спрос",0,""),IF(AH838&lt;0,IF('Настройки'!$B$10="Исключить","",IF('Настройки'!$B$10="Абсолютные значения",ABS(AH838),AH838)),AH838)))</x:f>
      </x:c>
      <x:c r="CL838" s="50" t="str">
        <x:f>IF(30&gt;'Настройки'!$B$3,"",IF(ISBLANK(AI838),IF('Настройки'!$B$9="Нулевой спрос",0,""),IF(AI838&lt;0,IF('Настройки'!$B$10="Исключить","",IF('Настройки'!$B$10="Абсолютные значения",ABS(AI838),AI838)),AI838)))</x:f>
      </x:c>
      <x:c r="CM838" s="50" t="str">
        <x:f>IF(31&gt;'Настройки'!$B$3,"",IF(ISBLANK(AJ838),IF('Настройки'!$B$9="Нулевой спрос",0,""),IF(AJ838&lt;0,IF('Настройки'!$B$10="Исключить","",IF('Настройки'!$B$10="Абсолютные значения",ABS(AJ838),AJ838)),AJ838)))</x:f>
      </x:c>
      <x:c r="CN838" s="50" t="str">
        <x:f>IF(32&gt;'Настройки'!$B$3,"",IF(ISBLANK(AK838),IF('Настройки'!$B$9="Нулевой спрос",0,""),IF(AK838&lt;0,IF('Настройки'!$B$10="Исключить","",IF('Настройки'!$B$10="Абсолютные значения",ABS(AK838),AK838)),AK838)))</x:f>
      </x:c>
      <x:c r="CO838" s="50" t="str">
        <x:f>IF(33&gt;'Настройки'!$B$3,"",IF(ISBLANK(AL838),IF('Настройки'!$B$9="Нулевой спрос",0,""),IF(AL838&lt;0,IF('Настройки'!$B$10="Исключить","",IF('Настройки'!$B$10="Абсолютные значения",ABS(AL838),AL838)),AL838)))</x:f>
      </x:c>
      <x:c r="CP838" s="50" t="str">
        <x:f>IF(34&gt;'Настройки'!$B$3,"",IF(ISBLANK(AM838),IF('Настройки'!$B$9="Нулевой спрос",0,""),IF(AM838&lt;0,IF('Настройки'!$B$10="Исключить","",IF('Настройки'!$B$10="Абсолютные значения",ABS(AM838),AM838)),AM838)))</x:f>
      </x:c>
      <x:c r="CQ838" s="50" t="str">
        <x:f>IF(35&gt;'Настройки'!$B$3,"",IF(ISBLANK(AN838),IF('Настройки'!$B$9="Нулевой спрос",0,""),IF(AN838&lt;0,IF('Настройки'!$B$10="Исключить","",IF('Настройки'!$B$10="Абсолютные значения",ABS(AN838),AN838)),AN838)))</x:f>
      </x:c>
      <x:c r="CR838" s="50" t="str">
        <x:f>IF(36&gt;'Настройки'!$B$3,"",IF(ISBLANK(AO838),IF('Настройки'!$B$9="Нулевой спрос",0,""),IF(AO838&lt;0,IF('Настройки'!$B$10="Исключить","",IF('Настройки'!$B$10="Абсолютные значения",ABS(AO838),AO838)),AO838)))</x:f>
      </x:c>
      <x:c r="CS838" s="50" t="str">
        <x:f>IF(OR(1&gt;'Настройки'!$B$3,ISBLANK(BI838),BI838=0),"",BI838)</x:f>
      </x:c>
      <x:c r="CT838" s="50" t="str">
        <x:f>IF(OR(2&gt;'Настройки'!$B$3,ISBLANK(BJ838),BJ838=0),"",BJ838)</x:f>
      </x:c>
      <x:c r="CU838" s="50" t="str">
        <x:f>IF(OR(3&gt;'Настройки'!$B$3,ISBLANK(BK838),BK838=0),"",BK838)</x:f>
      </x:c>
      <x:c r="CV838" s="50" t="str">
        <x:f>IF(OR(4&gt;'Настройки'!$B$3,ISBLANK(BL838),BL838=0),"",BL838)</x:f>
      </x:c>
      <x:c r="CW838" s="50" t="str">
        <x:f>IF(OR(5&gt;'Настройки'!$B$3,ISBLANK(BM838),BM838=0),"",BM838)</x:f>
      </x:c>
      <x:c r="CX838" s="50" t="str">
        <x:f>IF(OR(6&gt;'Настройки'!$B$3,ISBLANK(BN838),BN838=0),"",BN838)</x:f>
      </x:c>
      <x:c r="CY838" s="50" t="str">
        <x:f>IF(OR(7&gt;'Настройки'!$B$3,ISBLANK(BO838),BO838=0),"",BO838)</x:f>
      </x:c>
      <x:c r="CZ838" s="50" t="str">
        <x:f>IF(OR(8&gt;'Настройки'!$B$3,ISBLANK(BP838),BP838=0),"",BP838)</x:f>
      </x:c>
      <x:c r="DA838" s="50" t="str">
        <x:f>IF(OR(9&gt;'Настройки'!$B$3,ISBLANK(BQ838),BQ838=0),"",BQ838)</x:f>
      </x:c>
      <x:c r="DB838" s="50" t="str">
        <x:f>IF(OR(10&gt;'Настройки'!$B$3,ISBLANK(BR838),BR838=0),"",BR838)</x:f>
      </x:c>
      <x:c r="DC838" s="50" t="str">
        <x:f>IF(OR(11&gt;'Настройки'!$B$3,ISBLANK(BS838),BS838=0),"",BS838)</x:f>
      </x:c>
      <x:c r="DD838" s="50" t="str">
        <x:f>IF(OR(12&gt;'Настройки'!$B$3,ISBLANK(BT838),BT838=0),"",BT838)</x:f>
      </x:c>
      <x:c r="DE838" s="50" t="str">
        <x:f>IF(OR(13&gt;'Настройки'!$B$3,ISBLANK(BU838),BU838=0),"",BU838)</x:f>
      </x:c>
      <x:c r="DF838" s="50" t="str">
        <x:f>IF(OR(14&gt;'Настройки'!$B$3,ISBLANK(BV838),BV838=0),"",BV838)</x:f>
      </x:c>
      <x:c r="DG838" s="50" t="str">
        <x:f>IF(OR(15&gt;'Настройки'!$B$3,ISBLANK(BW838),BW838=0),"",BW838)</x:f>
      </x:c>
      <x:c r="DH838" s="50" t="str">
        <x:f>IF(OR(16&gt;'Настройки'!$B$3,ISBLANK(BX838),BX838=0),"",BX838)</x:f>
      </x:c>
      <x:c r="DI838" s="50" t="str">
        <x:f>IF(OR(17&gt;'Настройки'!$B$3,ISBLANK(BY838),BY838=0),"",BY838)</x:f>
      </x:c>
      <x:c r="DJ838" s="50" t="str">
        <x:f>IF(OR(18&gt;'Настройки'!$B$3,ISBLANK(BZ838),BZ838=0),"",BZ838)</x:f>
      </x:c>
      <x:c r="DK838" s="50" t="str">
        <x:f>IF(OR(19&gt;'Настройки'!$B$3,ISBLANK(CA838),CA838=0),"",CA838)</x:f>
      </x:c>
      <x:c r="DL838" s="50" t="str">
        <x:f>IF(OR(20&gt;'Настройки'!$B$3,ISBLANK(CB838),CB838=0),"",CB838)</x:f>
      </x:c>
      <x:c r="DM838" s="50" t="str">
        <x:f>IF(OR(21&gt;'Настройки'!$B$3,ISBLANK(CC838),CC838=0),"",CC838)</x:f>
      </x:c>
      <x:c r="DN838" s="50" t="str">
        <x:f>IF(OR(22&gt;'Настройки'!$B$3,ISBLANK(CD838),CD838=0),"",CD838)</x:f>
      </x:c>
      <x:c r="DO838" s="50" t="str">
        <x:f>IF(OR(23&gt;'Настройки'!$B$3,ISBLANK(CE838),CE838=0),"",CE838)</x:f>
      </x:c>
      <x:c r="DP838" s="50" t="str">
        <x:f>IF(OR(24&gt;'Настройки'!$B$3,ISBLANK(CF838),CF838=0),"",CF838)</x:f>
      </x:c>
      <x:c r="DQ838" s="50" t="str">
        <x:f>IF(OR(25&gt;'Настройки'!$B$3,ISBLANK(CG838),CG838=0),"",CG838)</x:f>
      </x:c>
      <x:c r="DR838" s="50" t="str">
        <x:f>IF(OR(26&gt;'Настройки'!$B$3,ISBLANK(CH838),CH838=0),"",CH838)</x:f>
      </x:c>
      <x:c r="DS838" s="50" t="str">
        <x:f>IF(OR(27&gt;'Настройки'!$B$3,ISBLANK(CI838),CI838=0),"",CI838)</x:f>
      </x:c>
      <x:c r="DT838" s="50" t="str">
        <x:f>IF(OR(28&gt;'Настройки'!$B$3,ISBLANK(CJ838),CJ838=0),"",CJ838)</x:f>
      </x:c>
      <x:c r="DU838" s="50" t="str">
        <x:f>IF(OR(29&gt;'Настройки'!$B$3,ISBLANK(CK838),CK838=0),"",CK838)</x:f>
      </x:c>
      <x:c r="DV838" s="50" t="str">
        <x:f>IF(OR(30&gt;'Настройки'!$B$3,ISBLANK(CL838),CL838=0),"",CL838)</x:f>
      </x:c>
      <x:c r="DW838" s="50" t="str">
        <x:f>IF(OR(31&gt;'Настройки'!$B$3,ISBLANK(CM838),CM838=0),"",CM838)</x:f>
      </x:c>
      <x:c r="DX838" s="50" t="str">
        <x:f>IF(OR(32&gt;'Настройки'!$B$3,ISBLANK(CN838),CN838=0),"",CN838)</x:f>
      </x:c>
      <x:c r="DY838" s="50" t="str">
        <x:f>IF(OR(33&gt;'Настройки'!$B$3,ISBLANK(CO838),CO838=0),"",CO838)</x:f>
      </x:c>
      <x:c r="DZ838" s="50" t="str">
        <x:f>IF(OR(34&gt;'Настройки'!$B$3,ISBLANK(CP838),CP838=0),"",CP838)</x:f>
      </x:c>
      <x:c r="EA838" s="50" t="str">
        <x:f>IF(OR(35&gt;'Настройки'!$B$3,ISBLANK(CQ838),CQ838=0),"",CQ838)</x:f>
      </x:c>
      <x:c r="EB838" s="50" t="str">
        <x:f>IF(OR(36&gt;'Настройки'!$B$3,ISBLANK(CR838),CR838=0),"",CR838)</x:f>
      </x:c>
      <x:c r="EC838" s="50" t="str">
        <x:f>IF(A838="","",IF(OR(BB838="AZ",BB838="BZ"),10000+ROW(),IF(AZ838&gt;'Настройки'!$B$11,20000+ROW(),IF(BF838&lt;&gt;"Обычный",30000+ROW(),IF(AX838&lt;=0,40000+ROW(),"")))))</x:f>
      </x:c>
      <x:c r="ED838" s="50" t="str">
        <x:f>IF(EC838="","",COUNTIFS($EC$2:$EC$1001,"&gt;0",$EC$2:$EC$1001,"&lt;"&amp;EC838)+1)</x:f>
      </x:c>
    </x:row>
    <x:row r="839">
      <x:c r="A839" s="115"/>
      <x:c r="B839" s="115"/>
      <x:c r="C839" s="115"/>
      <x:c r="D839" s="118"/>
      <x:c r="E839" s="118"/>
      <x:c r="F839" s="118"/>
      <x:c r="G839" s="118"/>
      <x:c r="H839" s="118"/>
      <x:c r="I839" s="118"/>
      <x:c r="J839" s="118"/>
      <x:c r="K839" s="118"/>
      <x:c r="L839" s="118"/>
      <x:c r="M839" s="118"/>
      <x:c r="N839" s="118"/>
      <x:c r="O839" s="118"/>
      <x:c r="P839" s="118"/>
      <x:c r="Q839" s="118"/>
      <x:c r="R839" s="118"/>
      <x:c r="S839" s="118"/>
      <x:c r="T839" s="118"/>
      <x:c r="U839" s="118"/>
      <x:c r="V839" s="118"/>
      <x:c r="W839" s="118"/>
      <x:c r="X839" s="118"/>
      <x:c r="Y839" s="118"/>
      <x:c r="Z839" s="118"/>
      <x:c r="AA839" s="118"/>
      <x:c r="AB839" s="118"/>
      <x:c r="AC839" s="118"/>
      <x:c r="AD839" s="118"/>
      <x:c r="AE839" s="118"/>
      <x:c r="AF839" s="118"/>
      <x:c r="AG839" s="118"/>
      <x:c r="AH839" s="118"/>
      <x:c r="AI839" s="118"/>
      <x:c r="AJ839" s="118"/>
      <x:c r="AK839" s="118"/>
      <x:c r="AL839" s="118"/>
      <x:c r="AM839" s="118"/>
      <x:c r="AN839" s="118"/>
      <x:c r="AO839" s="118"/>
      <x:c r="AP839" s="115"/>
      <x:c r="AQ839" s="49" t="str">
        <x:f>IF(A839="","",COUNT(BI839:INDEX(BI839:CR839,1,'Настройки'!$B$3)))</x:f>
      </x:c>
      <x:c r="AR839" s="49" t="str">
        <x:f>IF(A839="","",SUM(BI839:INDEX(BI839:CR839,1,'Настройки'!$B$3)))</x:f>
      </x:c>
      <x:c r="AS839" s="58" t="str">
        <x:f>IF(A839="","",IF('Настройки'!$B$4="Стоимость потребления",AR839*D839,IF('Настройки'!$B$4="Количество",AR839,E839)))</x:f>
      </x:c>
      <x:c r="AT839" s="61" t="str">
        <x:f>IF(OR(A839="",AS839&lt;0,SUM($AS$2:$AS$1001)&lt;=0),"",AS839/SUM($AS$2:$AS$1001))</x:f>
      </x:c>
      <x:c r="AU839" s="61" t="str">
        <x:f>IF(OR(A839="",AS839&lt;0,SUM($AS$2:$AS$1001)&lt;=0),"",SUMIFS($AS$2:$AS$1001,$AS$2:$AS$1001,"&gt;"&amp;AS839)/SUM($AS$2:$AS$1001))</x:f>
      </x:c>
      <x:c r="AV839" s="61" t="str">
        <x:f>IF(OR(A839="",AS839&lt;0,SUM($AS$2:$AS$1001)&lt;=0),"",SUMIFS($AS$2:$AS$1001,$AS$2:$AS$1001,"&gt;="&amp;AS839)/SUM($AS$2:$AS$1001))</x:f>
      </x:c>
      <x:c r="AW839" s="49" t="str">
        <x:f>IF(A839="","",IF(SUM($AS$2:$AS$1001)&lt;=0,"Не определён",IF(AS839&lt;0,"Исключение",IF(AU839&lt;'Настройки'!$B$5,"A",IF(AU839&lt;'Настройки'!$B$6,"B","C")))))</x:f>
      </x:c>
      <x:c r="AX839" s="58" t="str">
        <x:f>IF(A839="","",IF(AQ839=0,"",AVERAGE(BI839:INDEX(BI839:CR839,1,'Настройки'!$B$3))))</x:f>
      </x:c>
      <x:c r="AY839" s="58" t="str">
        <x:f>IF(OR(A839="",AQ839=0),"",STDEVP(BI839:INDEX(BI839:CR839,1,'Настройки'!$B$3)))</x:f>
      </x:c>
      <x:c r="AZ839" s="61" t="str">
        <x:f>IF(OR(A839="",AQ839&lt;'Настройки'!$B$12,AX839&lt;=0,AND('Настройки'!$B$10="Блокировать",COUNTIF(F839:INDEX(F839:AO839,1,'Настройки'!$B$3),"&lt;0")&gt;0)),"",AY839/ABS(AX839))</x:f>
      </x:c>
      <x:c r="BA839" s="49" t="str">
        <x:f>IF(A839="","",IF(AND('Настройки'!$B$10="Блокировать",COUNTIF(F839:INDEX(F839:AO839,1,'Настройки'!$B$3),"&lt;0")&gt;0),"Не определён",IF(AQ839&lt;'Настройки'!$B$12,"Не определён",IF(AX839=0,"Нет спроса",IF(AX839&lt;0,"Не определён",IF(AZ839&lt;='Настройки'!$B$7,"X",IF(AZ839&lt;='Настройки'!$B$8,"Y","Z")))))))</x:f>
      </x:c>
      <x:c r="BB839" s="49" t="str">
        <x:f>IF(OR(A839="",LEN(AW839)&lt;&gt;1,LEN(BA839)&lt;&gt;1),"",AW839&amp;BA839)</x:f>
      </x:c>
      <x:c r="BC839" s="61" t="str">
        <x:f>IF(OR(A839="",AQ839=0),"",(COUNT(BI839:INDEX(BI839:CR839,1,'Настройки'!$B$3))-COUNT(CS839:INDEX(CS839:EB839,1,'Настройки'!$B$3)))/AQ839)</x:f>
      </x:c>
      <x:c r="BD839" s="64" t="str">
        <x:f>IF(OR(A839="",COUNT(CS839:INDEX(CS839:EB839,1,'Настройки'!$B$3))=0),"",AQ839/COUNT(CS839:INDEX(CS839:EB839,1,'Настройки'!$B$3)))</x:f>
      </x:c>
      <x:c r="BE839" s="64" t="str">
        <x:f>IF(OR(A839="",COUNT(CS839:INDEX(CS839:EB839,1,'Настройки'!$B$3))=0),"",IF(AVERAGE(CS839:INDEX(CS839:EB839,1,'Настройки'!$B$3))=0,"",(STDEVP(CS839:INDEX(CS839:EB839,1,'Настройки'!$B$3))/ABS(AVERAGE(CS839:INDEX(CS839:EB839,1,'Настройки'!$B$3))))^2))</x:f>
      </x:c>
      <x:c r="BF839" s="49" t="str">
        <x:f>IF(A839="","",IF(AQ839&lt;3,"Недостаточно",IF(AQ839&lt;6,"Предварительный","Обычный")))</x:f>
      </x:c>
      <x:c r="BG839" s="49" t="str">
        <x:f>IF(A839="","",IF(COUNTIF(F839:INDEX(F839:AO839,1,'Настройки'!$B$3),"&lt;0")&gt;0,IF('Настройки'!$B$10="Блокировать","Отрицательный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"),"")&amp;IF(AQ839&lt;3,"Недостаточно истории. ",IF(AQ839&lt;6,"Предварительная классификация. ",""))&amp;IF(AX839=0,"Нет спроса за горизонт. ","")&amp;IF(AZ839&gt;'Настройки'!$B$11,"Экстремальная вариативность. ",""))</x:f>
      </x:c>
      <x:c r="BH839" s="49" t="str">
        <x:f>IF(A839="","",IFERROR(VLOOKUP(BB839,'Настройки'!$D$3:$E$11,2,FALSE),"Сначала проверьте исходные данные и историю спроса.")&amp;" Уточните срок поставки, MOQ и критичность.")</x:f>
      </x:c>
      <x:c r="BI839" s="50" t="str">
        <x:f>IF(1&gt;'Настройки'!$B$3,"",IF(ISBLANK(F839),IF('Настройки'!$B$9="Нулевой спрос",0,""),IF(F839&lt;0,IF('Настройки'!$B$10="Исключить","",IF('Настройки'!$B$10="Абсолютные значения",ABS(F839),F839)),F839)))</x:f>
      </x:c>
      <x:c r="BJ839" s="50" t="str">
        <x:f>IF(2&gt;'Настройки'!$B$3,"",IF(ISBLANK(G839),IF('Настройки'!$B$9="Нулевой спрос",0,""),IF(G839&lt;0,IF('Настройки'!$B$10="Исключить","",IF('Настройки'!$B$10="Абсолютные значения",ABS(G839),G839)),G839)))</x:f>
      </x:c>
      <x:c r="BK839" s="50" t="str">
        <x:f>IF(3&gt;'Настройки'!$B$3,"",IF(ISBLANK(H839),IF('Настройки'!$B$9="Нулевой спрос",0,""),IF(H839&lt;0,IF('Настройки'!$B$10="Исключить","",IF('Настройки'!$B$10="Абсолютные значения",ABS(H839),H839)),H839)))</x:f>
      </x:c>
      <x:c r="BL839" s="50" t="str">
        <x:f>IF(4&gt;'Настройки'!$B$3,"",IF(ISBLANK(I839),IF('Настройки'!$B$9="Нулевой спрос",0,""),IF(I839&lt;0,IF('Настройки'!$B$10="Исключить","",IF('Настройки'!$B$10="Абсолютные значения",ABS(I839),I839)),I839)))</x:f>
      </x:c>
      <x:c r="BM839" s="50" t="str">
        <x:f>IF(5&gt;'Настройки'!$B$3,"",IF(ISBLANK(J839),IF('Настройки'!$B$9="Нулевой спрос",0,""),IF(J839&lt;0,IF('Настройки'!$B$10="Исключить","",IF('Настройки'!$B$10="Абсолютные значения",ABS(J839),J839)),J839)))</x:f>
      </x:c>
      <x:c r="BN839" s="50" t="str">
        <x:f>IF(6&gt;'Настройки'!$B$3,"",IF(ISBLANK(K839),IF('Настройки'!$B$9="Нулевой спрос",0,""),IF(K839&lt;0,IF('Настройки'!$B$10="Исключить","",IF('Настройки'!$B$10="Абсолютные значения",ABS(K839),K839)),K839)))</x:f>
      </x:c>
      <x:c r="BO839" s="50" t="str">
        <x:f>IF(7&gt;'Настройки'!$B$3,"",IF(ISBLANK(L839),IF('Настройки'!$B$9="Нулевой спрос",0,""),IF(L839&lt;0,IF('Настройки'!$B$10="Исключить","",IF('Настройки'!$B$10="Абсолютные значения",ABS(L839),L839)),L839)))</x:f>
      </x:c>
      <x:c r="BP839" s="50" t="str">
        <x:f>IF(8&gt;'Настройки'!$B$3,"",IF(ISBLANK(M839),IF('Настройки'!$B$9="Нулевой спрос",0,""),IF(M839&lt;0,IF('Настройки'!$B$10="Исключить","",IF('Настройки'!$B$10="Абсолютные значения",ABS(M839),M839)),M839)))</x:f>
      </x:c>
      <x:c r="BQ839" s="50" t="str">
        <x:f>IF(9&gt;'Настройки'!$B$3,"",IF(ISBLANK(N839),IF('Настройки'!$B$9="Нулевой спрос",0,""),IF(N839&lt;0,IF('Настройки'!$B$10="Исключить","",IF('Настройки'!$B$10="Абсолютные значения",ABS(N839),N839)),N839)))</x:f>
      </x:c>
      <x:c r="BR839" s="50" t="str">
        <x:f>IF(10&gt;'Настройки'!$B$3,"",IF(ISBLANK(O839),IF('Настройки'!$B$9="Нулевой спрос",0,""),IF(O839&lt;0,IF('Настройки'!$B$10="Исключить","",IF('Настройки'!$B$10="Абсолютные значения",ABS(O839),O839)),O839)))</x:f>
      </x:c>
      <x:c r="BS839" s="50" t="str">
        <x:f>IF(11&gt;'Настройки'!$B$3,"",IF(ISBLANK(P839),IF('Настройки'!$B$9="Нулевой спрос",0,""),IF(P839&lt;0,IF('Настройки'!$B$10="Исключить","",IF('Настройки'!$B$10="Абсолютные значения",ABS(P839),P839)),P839)))</x:f>
      </x:c>
      <x:c r="BT839" s="50" t="str">
        <x:f>IF(12&gt;'Настройки'!$B$3,"",IF(ISBLANK(Q839),IF('Настройки'!$B$9="Нулевой спрос",0,""),IF(Q839&lt;0,IF('Настройки'!$B$10="Исключить","",IF('Настройки'!$B$10="Абсолютные значения",ABS(Q839),Q839)),Q839)))</x:f>
      </x:c>
      <x:c r="BU839" s="50" t="str">
        <x:f>IF(13&gt;'Настройки'!$B$3,"",IF(ISBLANK(R839),IF('Настройки'!$B$9="Нулевой спрос",0,""),IF(R839&lt;0,IF('Настройки'!$B$10="Исключить","",IF('Настройки'!$B$10="Абсолютные значения",ABS(R839),R839)),R839)))</x:f>
      </x:c>
      <x:c r="BV839" s="50" t="str">
        <x:f>IF(14&gt;'Настройки'!$B$3,"",IF(ISBLANK(S839),IF('Настройки'!$B$9="Нулевой спрос",0,""),IF(S839&lt;0,IF('Настройки'!$B$10="Исключить","",IF('Настройки'!$B$10="Абсолютные значения",ABS(S839),S839)),S839)))</x:f>
      </x:c>
      <x:c r="BW839" s="50" t="str">
        <x:f>IF(15&gt;'Настройки'!$B$3,"",IF(ISBLANK(T839),IF('Настройки'!$B$9="Нулевой спрос",0,""),IF(T839&lt;0,IF('Настройки'!$B$10="Исключить","",IF('Настройки'!$B$10="Абсолютные значения",ABS(T839),T839)),T839)))</x:f>
      </x:c>
      <x:c r="BX839" s="50" t="str">
        <x:f>IF(16&gt;'Настройки'!$B$3,"",IF(ISBLANK(U839),IF('Настройки'!$B$9="Нулевой спрос",0,""),IF(U839&lt;0,IF('Настройки'!$B$10="Исключить","",IF('Настройки'!$B$10="Абсолютные значения",ABS(U839),U839)),U839)))</x:f>
      </x:c>
      <x:c r="BY839" s="50" t="str">
        <x:f>IF(17&gt;'Настройки'!$B$3,"",IF(ISBLANK(V839),IF('Настройки'!$B$9="Нулевой спрос",0,""),IF(V839&lt;0,IF('Настройки'!$B$10="Исключить","",IF('Настройки'!$B$10="Абсолютные значения",ABS(V839),V839)),V839)))</x:f>
      </x:c>
      <x:c r="BZ839" s="50" t="str">
        <x:f>IF(18&gt;'Настройки'!$B$3,"",IF(ISBLANK(W839),IF('Настройки'!$B$9="Нулевой спрос",0,""),IF(W839&lt;0,IF('Настройки'!$B$10="Исключить","",IF('Настройки'!$B$10="Абсолютные значения",ABS(W839),W839)),W839)))</x:f>
      </x:c>
      <x:c r="CA839" s="50" t="str">
        <x:f>IF(19&gt;'Настройки'!$B$3,"",IF(ISBLANK(X839),IF('Настройки'!$B$9="Нулевой спрос",0,""),IF(X839&lt;0,IF('Настройки'!$B$10="Исключить","",IF('Настройки'!$B$10="Абсолютные значения",ABS(X839),X839)),X839)))</x:f>
      </x:c>
      <x:c r="CB839" s="50" t="str">
        <x:f>IF(20&gt;'Настройки'!$B$3,"",IF(ISBLANK(Y839),IF('Настройки'!$B$9="Нулевой спрос",0,""),IF(Y839&lt;0,IF('Настройки'!$B$10="Исключить","",IF('Настройки'!$B$10="Абсолютные значения",ABS(Y839),Y839)),Y839)))</x:f>
      </x:c>
      <x:c r="CC839" s="50" t="str">
        <x:f>IF(21&gt;'Настройки'!$B$3,"",IF(ISBLANK(Z839),IF('Настройки'!$B$9="Нулевой спрос",0,""),IF(Z839&lt;0,IF('Настройки'!$B$10="Исключить","",IF('Настройки'!$B$10="Абсолютные значения",ABS(Z839),Z839)),Z839)))</x:f>
      </x:c>
      <x:c r="CD839" s="50" t="str">
        <x:f>IF(22&gt;'Настройки'!$B$3,"",IF(ISBLANK(AA839),IF('Настройки'!$B$9="Нулевой спрос",0,""),IF(AA839&lt;0,IF('Настройки'!$B$10="Исключить","",IF('Настройки'!$B$10="Абсолютные значения",ABS(AA839),AA839)),AA839)))</x:f>
      </x:c>
      <x:c r="CE839" s="50" t="str">
        <x:f>IF(23&gt;'Настройки'!$B$3,"",IF(ISBLANK(AB839),IF('Настройки'!$B$9="Нулевой спрос",0,""),IF(AB839&lt;0,IF('Настройки'!$B$10="Исключить","",IF('Настройки'!$B$10="Абсолютные значения",ABS(AB839),AB839)),AB839)))</x:f>
      </x:c>
      <x:c r="CF839" s="50" t="str">
        <x:f>IF(24&gt;'Настройки'!$B$3,"",IF(ISBLANK(AC839),IF('Настройки'!$B$9="Нулевой спрос",0,""),IF(AC839&lt;0,IF('Настройки'!$B$10="Исключить","",IF('Настройки'!$B$10="Абсолютные значения",ABS(AC839),AC839)),AC839)))</x:f>
      </x:c>
      <x:c r="CG839" s="50" t="str">
        <x:f>IF(25&gt;'Настройки'!$B$3,"",IF(ISBLANK(AD839),IF('Настройки'!$B$9="Нулевой спрос",0,""),IF(AD839&lt;0,IF('Настройки'!$B$10="Исключить","",IF('Настройки'!$B$10="Абсолютные значения",ABS(AD839),AD839)),AD839)))</x:f>
      </x:c>
      <x:c r="CH839" s="50" t="str">
        <x:f>IF(26&gt;'Настройки'!$B$3,"",IF(ISBLANK(AE839),IF('Настройки'!$B$9="Нулевой спрос",0,""),IF(AE839&lt;0,IF('Настройки'!$B$10="Исключить","",IF('Настройки'!$B$10="Абсолютные значения",ABS(AE839),AE839)),AE839)))</x:f>
      </x:c>
      <x:c r="CI839" s="50" t="str">
        <x:f>IF(27&gt;'Настройки'!$B$3,"",IF(ISBLANK(AF839),IF('Настройки'!$B$9="Нулевой спрос",0,""),IF(AF839&lt;0,IF('Настройки'!$B$10="Исключить","",IF('Настройки'!$B$10="Абсолютные значения",ABS(AF839),AF839)),AF839)))</x:f>
      </x:c>
      <x:c r="CJ839" s="50" t="str">
        <x:f>IF(28&gt;'Настройки'!$B$3,"",IF(ISBLANK(AG839),IF('Настройки'!$B$9="Нулевой спрос",0,""),IF(AG839&lt;0,IF('Настройки'!$B$10="Исключить","",IF('Настройки'!$B$10="Абсолютные значения",ABS(AG839),AG839)),AG839)))</x:f>
      </x:c>
      <x:c r="CK839" s="50" t="str">
        <x:f>IF(29&gt;'Настройки'!$B$3,"",IF(ISBLANK(AH839),IF('Настройки'!$B$9="Нулевой спрос",0,""),IF(AH839&lt;0,IF('Настройки'!$B$10="Исключить","",IF('Настройки'!$B$10="Абсолютные значения",ABS(AH839),AH839)),AH839)))</x:f>
      </x:c>
      <x:c r="CL839" s="50" t="str">
        <x:f>IF(30&gt;'Настройки'!$B$3,"",IF(ISBLANK(AI839),IF('Настройки'!$B$9="Нулевой спрос",0,""),IF(AI839&lt;0,IF('Настройки'!$B$10="Исключить","",IF('Настройки'!$B$10="Абсолютные значения",ABS(AI839),AI839)),AI839)))</x:f>
      </x:c>
      <x:c r="CM839" s="50" t="str">
        <x:f>IF(31&gt;'Настройки'!$B$3,"",IF(ISBLANK(AJ839),IF('Настройки'!$B$9="Нулевой спрос",0,""),IF(AJ839&lt;0,IF('Настройки'!$B$10="Исключить","",IF('Настройки'!$B$10="Абсолютные значения",ABS(AJ839),AJ839)),AJ839)))</x:f>
      </x:c>
      <x:c r="CN839" s="50" t="str">
        <x:f>IF(32&gt;'Настройки'!$B$3,"",IF(ISBLANK(AK839),IF('Настройки'!$B$9="Нулевой спрос",0,""),IF(AK839&lt;0,IF('Настройки'!$B$10="Исключить","",IF('Настройки'!$B$10="Абсолютные значения",ABS(AK839),AK839)),AK839)))</x:f>
      </x:c>
      <x:c r="CO839" s="50" t="str">
        <x:f>IF(33&gt;'Настройки'!$B$3,"",IF(ISBLANK(AL839),IF('Настройки'!$B$9="Нулевой спрос",0,""),IF(AL839&lt;0,IF('Настройки'!$B$10="Исключить","",IF('Настройки'!$B$10="Абсолютные значения",ABS(AL839),AL839)),AL839)))</x:f>
      </x:c>
      <x:c r="CP839" s="50" t="str">
        <x:f>IF(34&gt;'Настройки'!$B$3,"",IF(ISBLANK(AM839),IF('Настройки'!$B$9="Нулевой спрос",0,""),IF(AM839&lt;0,IF('Настройки'!$B$10="Исключить","",IF('Настройки'!$B$10="Абсолютные значения",ABS(AM839),AM839)),AM839)))</x:f>
      </x:c>
      <x:c r="CQ839" s="50" t="str">
        <x:f>IF(35&gt;'Настройки'!$B$3,"",IF(ISBLANK(AN839),IF('Настройки'!$B$9="Нулевой спрос",0,""),IF(AN839&lt;0,IF('Настройки'!$B$10="Исключить","",IF('Настройки'!$B$10="Абсолютные значения",ABS(AN839),AN839)),AN839)))</x:f>
      </x:c>
      <x:c r="CR839" s="50" t="str">
        <x:f>IF(36&gt;'Настройки'!$B$3,"",IF(ISBLANK(AO839),IF('Настройки'!$B$9="Нулевой спрос",0,""),IF(AO839&lt;0,IF('Настройки'!$B$10="Исключить","",IF('Настройки'!$B$10="Абсолютные значения",ABS(AO839),AO839)),AO839)))</x:f>
      </x:c>
      <x:c r="CS839" s="50" t="str">
        <x:f>IF(OR(1&gt;'Настройки'!$B$3,ISBLANK(BI839),BI839=0),"",BI839)</x:f>
      </x:c>
      <x:c r="CT839" s="50" t="str">
        <x:f>IF(OR(2&gt;'Настройки'!$B$3,ISBLANK(BJ839),BJ839=0),"",BJ839)</x:f>
      </x:c>
      <x:c r="CU839" s="50" t="str">
        <x:f>IF(OR(3&gt;'Настройки'!$B$3,ISBLANK(BK839),BK839=0),"",BK839)</x:f>
      </x:c>
      <x:c r="CV839" s="50" t="str">
        <x:f>IF(OR(4&gt;'Настройки'!$B$3,ISBLANK(BL839),BL839=0),"",BL839)</x:f>
      </x:c>
      <x:c r="CW839" s="50" t="str">
        <x:f>IF(OR(5&gt;'Настройки'!$B$3,ISBLANK(BM839),BM839=0),"",BM839)</x:f>
      </x:c>
      <x:c r="CX839" s="50" t="str">
        <x:f>IF(OR(6&gt;'Настройки'!$B$3,ISBLANK(BN839),BN839=0),"",BN839)</x:f>
      </x:c>
      <x:c r="CY839" s="50" t="str">
        <x:f>IF(OR(7&gt;'Настройки'!$B$3,ISBLANK(BO839),BO839=0),"",BO839)</x:f>
      </x:c>
      <x:c r="CZ839" s="50" t="str">
        <x:f>IF(OR(8&gt;'Настройки'!$B$3,ISBLANK(BP839),BP839=0),"",BP839)</x:f>
      </x:c>
      <x:c r="DA839" s="50" t="str">
        <x:f>IF(OR(9&gt;'Настройки'!$B$3,ISBLANK(BQ839),BQ839=0),"",BQ839)</x:f>
      </x:c>
      <x:c r="DB839" s="50" t="str">
        <x:f>IF(OR(10&gt;'Настройки'!$B$3,ISBLANK(BR839),BR839=0),"",BR839)</x:f>
      </x:c>
      <x:c r="DC839" s="50" t="str">
        <x:f>IF(OR(11&gt;'Настройки'!$B$3,ISBLANK(BS839),BS839=0),"",BS839)</x:f>
      </x:c>
      <x:c r="DD839" s="50" t="str">
        <x:f>IF(OR(12&gt;'Настройки'!$B$3,ISBLANK(BT839),BT839=0),"",BT839)</x:f>
      </x:c>
      <x:c r="DE839" s="50" t="str">
        <x:f>IF(OR(13&gt;'Настройки'!$B$3,ISBLANK(BU839),BU839=0),"",BU839)</x:f>
      </x:c>
      <x:c r="DF839" s="50" t="str">
        <x:f>IF(OR(14&gt;'Настройки'!$B$3,ISBLANK(BV839),BV839=0),"",BV839)</x:f>
      </x:c>
      <x:c r="DG839" s="50" t="str">
        <x:f>IF(OR(15&gt;'Настройки'!$B$3,ISBLANK(BW839),BW839=0),"",BW839)</x:f>
      </x:c>
      <x:c r="DH839" s="50" t="str">
        <x:f>IF(OR(16&gt;'Настройки'!$B$3,ISBLANK(BX839),BX839=0),"",BX839)</x:f>
      </x:c>
      <x:c r="DI839" s="50" t="str">
        <x:f>IF(OR(17&gt;'Настройки'!$B$3,ISBLANK(BY839),BY839=0),"",BY839)</x:f>
      </x:c>
      <x:c r="DJ839" s="50" t="str">
        <x:f>IF(OR(18&gt;'Настройки'!$B$3,ISBLANK(BZ839),BZ839=0),"",BZ839)</x:f>
      </x:c>
      <x:c r="DK839" s="50" t="str">
        <x:f>IF(OR(19&gt;'Настройки'!$B$3,ISBLANK(CA839),CA839=0),"",CA839)</x:f>
      </x:c>
      <x:c r="DL839" s="50" t="str">
        <x:f>IF(OR(20&gt;'Настройки'!$B$3,ISBLANK(CB839),CB839=0),"",CB839)</x:f>
      </x:c>
      <x:c r="DM839" s="50" t="str">
        <x:f>IF(OR(21&gt;'Настройки'!$B$3,ISBLANK(CC839),CC839=0),"",CC839)</x:f>
      </x:c>
      <x:c r="DN839" s="50" t="str">
        <x:f>IF(OR(22&gt;'Настройки'!$B$3,ISBLANK(CD839),CD839=0),"",CD839)</x:f>
      </x:c>
      <x:c r="DO839" s="50" t="str">
        <x:f>IF(OR(23&gt;'Настройки'!$B$3,ISBLANK(CE839),CE839=0),"",CE839)</x:f>
      </x:c>
      <x:c r="DP839" s="50" t="str">
        <x:f>IF(OR(24&gt;'Настройки'!$B$3,ISBLANK(CF839),CF839=0),"",CF839)</x:f>
      </x:c>
      <x:c r="DQ839" s="50" t="str">
        <x:f>IF(OR(25&gt;'Настройки'!$B$3,ISBLANK(CG839),CG839=0),"",CG839)</x:f>
      </x:c>
      <x:c r="DR839" s="50" t="str">
        <x:f>IF(OR(26&gt;'Настройки'!$B$3,ISBLANK(CH839),CH839=0),"",CH839)</x:f>
      </x:c>
      <x:c r="DS839" s="50" t="str">
        <x:f>IF(OR(27&gt;'Настройки'!$B$3,ISBLANK(CI839),CI839=0),"",CI839)</x:f>
      </x:c>
      <x:c r="DT839" s="50" t="str">
        <x:f>IF(OR(28&gt;'Настройки'!$B$3,ISBLANK(CJ839),CJ839=0),"",CJ839)</x:f>
      </x:c>
      <x:c r="DU839" s="50" t="str">
        <x:f>IF(OR(29&gt;'Настройки'!$B$3,ISBLANK(CK839),CK839=0),"",CK839)</x:f>
      </x:c>
      <x:c r="DV839" s="50" t="str">
        <x:f>IF(OR(30&gt;'Настройки'!$B$3,ISBLANK(CL839),CL839=0),"",CL839)</x:f>
      </x:c>
      <x:c r="DW839" s="50" t="str">
        <x:f>IF(OR(31&gt;'Настройки'!$B$3,ISBLANK(CM839),CM839=0),"",CM839)</x:f>
      </x:c>
      <x:c r="DX839" s="50" t="str">
        <x:f>IF(OR(32&gt;'Настройки'!$B$3,ISBLANK(CN839),CN839=0),"",CN839)</x:f>
      </x:c>
      <x:c r="DY839" s="50" t="str">
        <x:f>IF(OR(33&gt;'Настройки'!$B$3,ISBLANK(CO839),CO839=0),"",CO839)</x:f>
      </x:c>
      <x:c r="DZ839" s="50" t="str">
        <x:f>IF(OR(34&gt;'Настройки'!$B$3,ISBLANK(CP839),CP839=0),"",CP839)</x:f>
      </x:c>
      <x:c r="EA839" s="50" t="str">
        <x:f>IF(OR(35&gt;'Настройки'!$B$3,ISBLANK(CQ839),CQ839=0),"",CQ839)</x:f>
      </x:c>
      <x:c r="EB839" s="50" t="str">
        <x:f>IF(OR(36&gt;'Настройки'!$B$3,ISBLANK(CR839),CR839=0),"",CR839)</x:f>
      </x:c>
      <x:c r="EC839" s="50" t="str">
        <x:f>IF(A839="","",IF(OR(BB839="AZ",BB839="BZ"),10000+ROW(),IF(AZ839&gt;'Настройки'!$B$11,20000+ROW(),IF(BF839&lt;&gt;"Обычный",30000+ROW(),IF(AX839&lt;=0,40000+ROW(),"")))))</x:f>
      </x:c>
      <x:c r="ED839" s="50" t="str">
        <x:f>IF(EC839="","",COUNTIFS($EC$2:$EC$1001,"&gt;0",$EC$2:$EC$1001,"&lt;"&amp;EC839)+1)</x:f>
      </x:c>
    </x:row>
    <x:row r="840">
      <x:c r="A840" s="115"/>
      <x:c r="B840" s="115"/>
      <x:c r="C840" s="115"/>
      <x:c r="D840" s="118"/>
      <x:c r="E840" s="118"/>
      <x:c r="F840" s="118"/>
      <x:c r="G840" s="118"/>
      <x:c r="H840" s="118"/>
      <x:c r="I840" s="118"/>
      <x:c r="J840" s="118"/>
      <x:c r="K840" s="118"/>
      <x:c r="L840" s="118"/>
      <x:c r="M840" s="118"/>
      <x:c r="N840" s="118"/>
      <x:c r="O840" s="118"/>
      <x:c r="P840" s="118"/>
      <x:c r="Q840" s="118"/>
      <x:c r="R840" s="118"/>
      <x:c r="S840" s="118"/>
      <x:c r="T840" s="118"/>
      <x:c r="U840" s="118"/>
      <x:c r="V840" s="118"/>
      <x:c r="W840" s="118"/>
      <x:c r="X840" s="118"/>
      <x:c r="Y840" s="118"/>
      <x:c r="Z840" s="118"/>
      <x:c r="AA840" s="118"/>
      <x:c r="AB840" s="118"/>
      <x:c r="AC840" s="118"/>
      <x:c r="AD840" s="118"/>
      <x:c r="AE840" s="118"/>
      <x:c r="AF840" s="118"/>
      <x:c r="AG840" s="118"/>
      <x:c r="AH840" s="118"/>
      <x:c r="AI840" s="118"/>
      <x:c r="AJ840" s="118"/>
      <x:c r="AK840" s="118"/>
      <x:c r="AL840" s="118"/>
      <x:c r="AM840" s="118"/>
      <x:c r="AN840" s="118"/>
      <x:c r="AO840" s="118"/>
      <x:c r="AP840" s="115"/>
      <x:c r="AQ840" s="49" t="str">
        <x:f>IF(A840="","",COUNT(BI840:INDEX(BI840:CR840,1,'Настройки'!$B$3)))</x:f>
      </x:c>
      <x:c r="AR840" s="49" t="str">
        <x:f>IF(A840="","",SUM(BI840:INDEX(BI840:CR840,1,'Настройки'!$B$3)))</x:f>
      </x:c>
      <x:c r="AS840" s="58" t="str">
        <x:f>IF(A840="","",IF('Настройки'!$B$4="Стоимость потребления",AR840*D840,IF('Настройки'!$B$4="Количество",AR840,E840)))</x:f>
      </x:c>
      <x:c r="AT840" s="61" t="str">
        <x:f>IF(OR(A840="",AS840&lt;0,SUM($AS$2:$AS$1001)&lt;=0),"",AS840/SUM($AS$2:$AS$1001))</x:f>
      </x:c>
      <x:c r="AU840" s="61" t="str">
        <x:f>IF(OR(A840="",AS840&lt;0,SUM($AS$2:$AS$1001)&lt;=0),"",SUMIFS($AS$2:$AS$1001,$AS$2:$AS$1001,"&gt;"&amp;AS840)/SUM($AS$2:$AS$1001))</x:f>
      </x:c>
      <x:c r="AV840" s="61" t="str">
        <x:f>IF(OR(A840="",AS840&lt;0,SUM($AS$2:$AS$1001)&lt;=0),"",SUMIFS($AS$2:$AS$1001,$AS$2:$AS$1001,"&gt;="&amp;AS840)/SUM($AS$2:$AS$1001))</x:f>
      </x:c>
      <x:c r="AW840" s="49" t="str">
        <x:f>IF(A840="","",IF(SUM($AS$2:$AS$1001)&lt;=0,"Не определён",IF(AS840&lt;0,"Исключение",IF(AU840&lt;'Настройки'!$B$5,"A",IF(AU840&lt;'Настройки'!$B$6,"B","C")))))</x:f>
      </x:c>
      <x:c r="AX840" s="58" t="str">
        <x:f>IF(A840="","",IF(AQ840=0,"",AVERAGE(BI840:INDEX(BI840:CR840,1,'Настройки'!$B$3))))</x:f>
      </x:c>
      <x:c r="AY840" s="58" t="str">
        <x:f>IF(OR(A840="",AQ840=0),"",STDEVP(BI840:INDEX(BI840:CR840,1,'Настройки'!$B$3)))</x:f>
      </x:c>
      <x:c r="AZ840" s="61" t="str">
        <x:f>IF(OR(A840="",AQ840&lt;'Настройки'!$B$12,AX840&lt;=0,AND('Настройки'!$B$10="Блокировать",COUNTIF(F840:INDEX(F840:AO840,1,'Настройки'!$B$3),"&lt;0")&gt;0)),"",AY840/ABS(AX840))</x:f>
      </x:c>
      <x:c r="BA840" s="49" t="str">
        <x:f>IF(A840="","",IF(AND('Настройки'!$B$10="Блокировать",COUNTIF(F840:INDEX(F840:AO840,1,'Настройки'!$B$3),"&lt;0")&gt;0),"Не определён",IF(AQ840&lt;'Настройки'!$B$12,"Не определён",IF(AX840=0,"Нет спроса",IF(AX840&lt;0,"Не определён",IF(AZ840&lt;='Настройки'!$B$7,"X",IF(AZ840&lt;='Настройки'!$B$8,"Y","Z")))))))</x:f>
      </x:c>
      <x:c r="BB840" s="49" t="str">
        <x:f>IF(OR(A840="",LEN(AW840)&lt;&gt;1,LEN(BA840)&lt;&gt;1),"",AW840&amp;BA840)</x:f>
      </x:c>
      <x:c r="BC840" s="61" t="str">
        <x:f>IF(OR(A840="",AQ840=0),"",(COUNT(BI840:INDEX(BI840:CR840,1,'Настройки'!$B$3))-COUNT(CS840:INDEX(CS840:EB840,1,'Настройки'!$B$3)))/AQ840)</x:f>
      </x:c>
      <x:c r="BD840" s="64" t="str">
        <x:f>IF(OR(A840="",COUNT(CS840:INDEX(CS840:EB840,1,'Настройки'!$B$3))=0),"",AQ840/COUNT(CS840:INDEX(CS840:EB840,1,'Настройки'!$B$3)))</x:f>
      </x:c>
      <x:c r="BE840" s="64" t="str">
        <x:f>IF(OR(A840="",COUNT(CS840:INDEX(CS840:EB840,1,'Настройки'!$B$3))=0),"",IF(AVERAGE(CS840:INDEX(CS840:EB840,1,'Настройки'!$B$3))=0,"",(STDEVP(CS840:INDEX(CS840:EB840,1,'Настройки'!$B$3))/ABS(AVERAGE(CS840:INDEX(CS840:EB840,1,'Настройки'!$B$3))))^2))</x:f>
      </x:c>
      <x:c r="BF840" s="49" t="str">
        <x:f>IF(A840="","",IF(AQ840&lt;3,"Недостаточно",IF(AQ840&lt;6,"Предварительный","Обычный")))</x:f>
      </x:c>
      <x:c r="BG840" s="49" t="str">
        <x:f>IF(A840="","",IF(COUNTIF(F840:INDEX(F840:AO840,1,'Настройки'!$B$3),"&lt;0")&gt;0,IF('Настройки'!$B$10="Блокировать","Отрицательный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"),"")&amp;IF(AQ840&lt;3,"Недостаточно истории. ",IF(AQ840&lt;6,"Предварительная классификация. ",""))&amp;IF(AX840=0,"Нет спроса за горизонт. ","")&amp;IF(AZ840&gt;'Настройки'!$B$11,"Экстремальная вариативность. ",""))</x:f>
      </x:c>
      <x:c r="BH840" s="49" t="str">
        <x:f>IF(A840="","",IFERROR(VLOOKUP(BB840,'Настройки'!$D$3:$E$11,2,FALSE),"Сначала проверьте исходные данные и историю спроса.")&amp;" Уточните срок поставки, MOQ и критичность.")</x:f>
      </x:c>
      <x:c r="BI840" s="50" t="str">
        <x:f>IF(1&gt;'Настройки'!$B$3,"",IF(ISBLANK(F840),IF('Настройки'!$B$9="Нулевой спрос",0,""),IF(F840&lt;0,IF('Настройки'!$B$10="Исключить","",IF('Настройки'!$B$10="Абсолютные значения",ABS(F840),F840)),F840)))</x:f>
      </x:c>
      <x:c r="BJ840" s="50" t="str">
        <x:f>IF(2&gt;'Настройки'!$B$3,"",IF(ISBLANK(G840),IF('Настройки'!$B$9="Нулевой спрос",0,""),IF(G840&lt;0,IF('Настройки'!$B$10="Исключить","",IF('Настройки'!$B$10="Абсолютные значения",ABS(G840),G840)),G840)))</x:f>
      </x:c>
      <x:c r="BK840" s="50" t="str">
        <x:f>IF(3&gt;'Настройки'!$B$3,"",IF(ISBLANK(H840),IF('Настройки'!$B$9="Нулевой спрос",0,""),IF(H840&lt;0,IF('Настройки'!$B$10="Исключить","",IF('Настройки'!$B$10="Абсолютные значения",ABS(H840),H840)),H840)))</x:f>
      </x:c>
      <x:c r="BL840" s="50" t="str">
        <x:f>IF(4&gt;'Настройки'!$B$3,"",IF(ISBLANK(I840),IF('Настройки'!$B$9="Нулевой спрос",0,""),IF(I840&lt;0,IF('Настройки'!$B$10="Исключить","",IF('Настройки'!$B$10="Абсолютные значения",ABS(I840),I840)),I840)))</x:f>
      </x:c>
      <x:c r="BM840" s="50" t="str">
        <x:f>IF(5&gt;'Настройки'!$B$3,"",IF(ISBLANK(J840),IF('Настройки'!$B$9="Нулевой спрос",0,""),IF(J840&lt;0,IF('Настройки'!$B$10="Исключить","",IF('Настройки'!$B$10="Абсолютные значения",ABS(J840),J840)),J840)))</x:f>
      </x:c>
      <x:c r="BN840" s="50" t="str">
        <x:f>IF(6&gt;'Настройки'!$B$3,"",IF(ISBLANK(K840),IF('Настройки'!$B$9="Нулевой спрос",0,""),IF(K840&lt;0,IF('Настройки'!$B$10="Исключить","",IF('Настройки'!$B$10="Абсолютные значения",ABS(K840),K840)),K840)))</x:f>
      </x:c>
      <x:c r="BO840" s="50" t="str">
        <x:f>IF(7&gt;'Настройки'!$B$3,"",IF(ISBLANK(L840),IF('Настройки'!$B$9="Нулевой спрос",0,""),IF(L840&lt;0,IF('Настройки'!$B$10="Исключить","",IF('Настройки'!$B$10="Абсолютные значения",ABS(L840),L840)),L840)))</x:f>
      </x:c>
      <x:c r="BP840" s="50" t="str">
        <x:f>IF(8&gt;'Настройки'!$B$3,"",IF(ISBLANK(M840),IF('Настройки'!$B$9="Нулевой спрос",0,""),IF(M840&lt;0,IF('Настройки'!$B$10="Исключить","",IF('Настройки'!$B$10="Абсолютные значения",ABS(M840),M840)),M840)))</x:f>
      </x:c>
      <x:c r="BQ840" s="50" t="str">
        <x:f>IF(9&gt;'Настройки'!$B$3,"",IF(ISBLANK(N840),IF('Настройки'!$B$9="Нулевой спрос",0,""),IF(N840&lt;0,IF('Настройки'!$B$10="Исключить","",IF('Настройки'!$B$10="Абсолютные значения",ABS(N840),N840)),N840)))</x:f>
      </x:c>
      <x:c r="BR840" s="50" t="str">
        <x:f>IF(10&gt;'Настройки'!$B$3,"",IF(ISBLANK(O840),IF('Настройки'!$B$9="Нулевой спрос",0,""),IF(O840&lt;0,IF('Настройки'!$B$10="Исключить","",IF('Настройки'!$B$10="Абсолютные значения",ABS(O840),O840)),O840)))</x:f>
      </x:c>
      <x:c r="BS840" s="50" t="str">
        <x:f>IF(11&gt;'Настройки'!$B$3,"",IF(ISBLANK(P840),IF('Настройки'!$B$9="Нулевой спрос",0,""),IF(P840&lt;0,IF('Настройки'!$B$10="Исключить","",IF('Настройки'!$B$10="Абсолютные значения",ABS(P840),P840)),P840)))</x:f>
      </x:c>
      <x:c r="BT840" s="50" t="str">
        <x:f>IF(12&gt;'Настройки'!$B$3,"",IF(ISBLANK(Q840),IF('Настройки'!$B$9="Нулевой спрос",0,""),IF(Q840&lt;0,IF('Настройки'!$B$10="Исключить","",IF('Настройки'!$B$10="Абсолютные значения",ABS(Q840),Q840)),Q840)))</x:f>
      </x:c>
      <x:c r="BU840" s="50" t="str">
        <x:f>IF(13&gt;'Настройки'!$B$3,"",IF(ISBLANK(R840),IF('Настройки'!$B$9="Нулевой спрос",0,""),IF(R840&lt;0,IF('Настройки'!$B$10="Исключить","",IF('Настройки'!$B$10="Абсолютные значения",ABS(R840),R840)),R840)))</x:f>
      </x:c>
      <x:c r="BV840" s="50" t="str">
        <x:f>IF(14&gt;'Настройки'!$B$3,"",IF(ISBLANK(S840),IF('Настройки'!$B$9="Нулевой спрос",0,""),IF(S840&lt;0,IF('Настройки'!$B$10="Исключить","",IF('Настройки'!$B$10="Абсолютные значения",ABS(S840),S840)),S840)))</x:f>
      </x:c>
      <x:c r="BW840" s="50" t="str">
        <x:f>IF(15&gt;'Настройки'!$B$3,"",IF(ISBLANK(T840),IF('Настройки'!$B$9="Нулевой спрос",0,""),IF(T840&lt;0,IF('Настройки'!$B$10="Исключить","",IF('Настройки'!$B$10="Абсолютные значения",ABS(T840),T840)),T840)))</x:f>
      </x:c>
      <x:c r="BX840" s="50" t="str">
        <x:f>IF(16&gt;'Настройки'!$B$3,"",IF(ISBLANK(U840),IF('Настройки'!$B$9="Нулевой спрос",0,""),IF(U840&lt;0,IF('Настройки'!$B$10="Исключить","",IF('Настройки'!$B$10="Абсолютные значения",ABS(U840),U840)),U840)))</x:f>
      </x:c>
      <x:c r="BY840" s="50" t="str">
        <x:f>IF(17&gt;'Настройки'!$B$3,"",IF(ISBLANK(V840),IF('Настройки'!$B$9="Нулевой спрос",0,""),IF(V840&lt;0,IF('Настройки'!$B$10="Исключить","",IF('Настройки'!$B$10="Абсолютные значения",ABS(V840),V840)),V840)))</x:f>
      </x:c>
      <x:c r="BZ840" s="50" t="str">
        <x:f>IF(18&gt;'Настройки'!$B$3,"",IF(ISBLANK(W840),IF('Настройки'!$B$9="Нулевой спрос",0,""),IF(W840&lt;0,IF('Настройки'!$B$10="Исключить","",IF('Настройки'!$B$10="Абсолютные значения",ABS(W840),W840)),W840)))</x:f>
      </x:c>
      <x:c r="CA840" s="50" t="str">
        <x:f>IF(19&gt;'Настройки'!$B$3,"",IF(ISBLANK(X840),IF('Настройки'!$B$9="Нулевой спрос",0,""),IF(X840&lt;0,IF('Настройки'!$B$10="Исключить","",IF('Настройки'!$B$10="Абсолютные значения",ABS(X840),X840)),X840)))</x:f>
      </x:c>
      <x:c r="CB840" s="50" t="str">
        <x:f>IF(20&gt;'Настройки'!$B$3,"",IF(ISBLANK(Y840),IF('Настройки'!$B$9="Нулевой спрос",0,""),IF(Y840&lt;0,IF('Настройки'!$B$10="Исключить","",IF('Настройки'!$B$10="Абсолютные значения",ABS(Y840),Y840)),Y840)))</x:f>
      </x:c>
      <x:c r="CC840" s="50" t="str">
        <x:f>IF(21&gt;'Настройки'!$B$3,"",IF(ISBLANK(Z840),IF('Настройки'!$B$9="Нулевой спрос",0,""),IF(Z840&lt;0,IF('Настройки'!$B$10="Исключить","",IF('Настройки'!$B$10="Абсолютные значения",ABS(Z840),Z840)),Z840)))</x:f>
      </x:c>
      <x:c r="CD840" s="50" t="str">
        <x:f>IF(22&gt;'Настройки'!$B$3,"",IF(ISBLANK(AA840),IF('Настройки'!$B$9="Нулевой спрос",0,""),IF(AA840&lt;0,IF('Настройки'!$B$10="Исключить","",IF('Настройки'!$B$10="Абсолютные значения",ABS(AA840),AA840)),AA840)))</x:f>
      </x:c>
      <x:c r="CE840" s="50" t="str">
        <x:f>IF(23&gt;'Настройки'!$B$3,"",IF(ISBLANK(AB840),IF('Настройки'!$B$9="Нулевой спрос",0,""),IF(AB840&lt;0,IF('Настройки'!$B$10="Исключить","",IF('Настройки'!$B$10="Абсолютные значения",ABS(AB840),AB840)),AB840)))</x:f>
      </x:c>
      <x:c r="CF840" s="50" t="str">
        <x:f>IF(24&gt;'Настройки'!$B$3,"",IF(ISBLANK(AC840),IF('Настройки'!$B$9="Нулевой спрос",0,""),IF(AC840&lt;0,IF('Настройки'!$B$10="Исключить","",IF('Настройки'!$B$10="Абсолютные значения",ABS(AC840),AC840)),AC840)))</x:f>
      </x:c>
      <x:c r="CG840" s="50" t="str">
        <x:f>IF(25&gt;'Настройки'!$B$3,"",IF(ISBLANK(AD840),IF('Настройки'!$B$9="Нулевой спрос",0,""),IF(AD840&lt;0,IF('Настройки'!$B$10="Исключить","",IF('Настройки'!$B$10="Абсолютные значения",ABS(AD840),AD840)),AD840)))</x:f>
      </x:c>
      <x:c r="CH840" s="50" t="str">
        <x:f>IF(26&gt;'Настройки'!$B$3,"",IF(ISBLANK(AE840),IF('Настройки'!$B$9="Нулевой спрос",0,""),IF(AE840&lt;0,IF('Настройки'!$B$10="Исключить","",IF('Настройки'!$B$10="Абсолютные значения",ABS(AE840),AE840)),AE840)))</x:f>
      </x:c>
      <x:c r="CI840" s="50" t="str">
        <x:f>IF(27&gt;'Настройки'!$B$3,"",IF(ISBLANK(AF840),IF('Настройки'!$B$9="Нулевой спрос",0,""),IF(AF840&lt;0,IF('Настройки'!$B$10="Исключить","",IF('Настройки'!$B$10="Абсолютные значения",ABS(AF840),AF840)),AF840)))</x:f>
      </x:c>
      <x:c r="CJ840" s="50" t="str">
        <x:f>IF(28&gt;'Настройки'!$B$3,"",IF(ISBLANK(AG840),IF('Настройки'!$B$9="Нулевой спрос",0,""),IF(AG840&lt;0,IF('Настройки'!$B$10="Исключить","",IF('Настройки'!$B$10="Абсолютные значения",ABS(AG840),AG840)),AG840)))</x:f>
      </x:c>
      <x:c r="CK840" s="50" t="str">
        <x:f>IF(29&gt;'Настройки'!$B$3,"",IF(ISBLANK(AH840),IF('Настройки'!$B$9="Нулевой спрос",0,""),IF(AH840&lt;0,IF('Настройки'!$B$10="Исключить","",IF('Настройки'!$B$10="Абсолютные значения",ABS(AH840),AH840)),AH840)))</x:f>
      </x:c>
      <x:c r="CL840" s="50" t="str">
        <x:f>IF(30&gt;'Настройки'!$B$3,"",IF(ISBLANK(AI840),IF('Настройки'!$B$9="Нулевой спрос",0,""),IF(AI840&lt;0,IF('Настройки'!$B$10="Исключить","",IF('Настройки'!$B$10="Абсолютные значения",ABS(AI840),AI840)),AI840)))</x:f>
      </x:c>
      <x:c r="CM840" s="50" t="str">
        <x:f>IF(31&gt;'Настройки'!$B$3,"",IF(ISBLANK(AJ840),IF('Настройки'!$B$9="Нулевой спрос",0,""),IF(AJ840&lt;0,IF('Настройки'!$B$10="Исключить","",IF('Настройки'!$B$10="Абсолютные значения",ABS(AJ840),AJ840)),AJ840)))</x:f>
      </x:c>
      <x:c r="CN840" s="50" t="str">
        <x:f>IF(32&gt;'Настройки'!$B$3,"",IF(ISBLANK(AK840),IF('Настройки'!$B$9="Нулевой спрос",0,""),IF(AK840&lt;0,IF('Настройки'!$B$10="Исключить","",IF('Настройки'!$B$10="Абсолютные значения",ABS(AK840),AK840)),AK840)))</x:f>
      </x:c>
      <x:c r="CO840" s="50" t="str">
        <x:f>IF(33&gt;'Настройки'!$B$3,"",IF(ISBLANK(AL840),IF('Настройки'!$B$9="Нулевой спрос",0,""),IF(AL840&lt;0,IF('Настройки'!$B$10="Исключить","",IF('Настройки'!$B$10="Абсолютные значения",ABS(AL840),AL840)),AL840)))</x:f>
      </x:c>
      <x:c r="CP840" s="50" t="str">
        <x:f>IF(34&gt;'Настройки'!$B$3,"",IF(ISBLANK(AM840),IF('Настройки'!$B$9="Нулевой спрос",0,""),IF(AM840&lt;0,IF('Настройки'!$B$10="Исключить","",IF('Настройки'!$B$10="Абсолютные значения",ABS(AM840),AM840)),AM840)))</x:f>
      </x:c>
      <x:c r="CQ840" s="50" t="str">
        <x:f>IF(35&gt;'Настройки'!$B$3,"",IF(ISBLANK(AN840),IF('Настройки'!$B$9="Нулевой спрос",0,""),IF(AN840&lt;0,IF('Настройки'!$B$10="Исключить","",IF('Настройки'!$B$10="Абсолютные значения",ABS(AN840),AN840)),AN840)))</x:f>
      </x:c>
      <x:c r="CR840" s="50" t="str">
        <x:f>IF(36&gt;'Настройки'!$B$3,"",IF(ISBLANK(AO840),IF('Настройки'!$B$9="Нулевой спрос",0,""),IF(AO840&lt;0,IF('Настройки'!$B$10="Исключить","",IF('Настройки'!$B$10="Абсолютные значения",ABS(AO840),AO840)),AO840)))</x:f>
      </x:c>
      <x:c r="CS840" s="50" t="str">
        <x:f>IF(OR(1&gt;'Настройки'!$B$3,ISBLANK(BI840),BI840=0),"",BI840)</x:f>
      </x:c>
      <x:c r="CT840" s="50" t="str">
        <x:f>IF(OR(2&gt;'Настройки'!$B$3,ISBLANK(BJ840),BJ840=0),"",BJ840)</x:f>
      </x:c>
      <x:c r="CU840" s="50" t="str">
        <x:f>IF(OR(3&gt;'Настройки'!$B$3,ISBLANK(BK840),BK840=0),"",BK840)</x:f>
      </x:c>
      <x:c r="CV840" s="50" t="str">
        <x:f>IF(OR(4&gt;'Настройки'!$B$3,ISBLANK(BL840),BL840=0),"",BL840)</x:f>
      </x:c>
      <x:c r="CW840" s="50" t="str">
        <x:f>IF(OR(5&gt;'Настройки'!$B$3,ISBLANK(BM840),BM840=0),"",BM840)</x:f>
      </x:c>
      <x:c r="CX840" s="50" t="str">
        <x:f>IF(OR(6&gt;'Настройки'!$B$3,ISBLANK(BN840),BN840=0),"",BN840)</x:f>
      </x:c>
      <x:c r="CY840" s="50" t="str">
        <x:f>IF(OR(7&gt;'Настройки'!$B$3,ISBLANK(BO840),BO840=0),"",BO840)</x:f>
      </x:c>
      <x:c r="CZ840" s="50" t="str">
        <x:f>IF(OR(8&gt;'Настройки'!$B$3,ISBLANK(BP840),BP840=0),"",BP840)</x:f>
      </x:c>
      <x:c r="DA840" s="50" t="str">
        <x:f>IF(OR(9&gt;'Настройки'!$B$3,ISBLANK(BQ840),BQ840=0),"",BQ840)</x:f>
      </x:c>
      <x:c r="DB840" s="50" t="str">
        <x:f>IF(OR(10&gt;'Настройки'!$B$3,ISBLANK(BR840),BR840=0),"",BR840)</x:f>
      </x:c>
      <x:c r="DC840" s="50" t="str">
        <x:f>IF(OR(11&gt;'Настройки'!$B$3,ISBLANK(BS840),BS840=0),"",BS840)</x:f>
      </x:c>
      <x:c r="DD840" s="50" t="str">
        <x:f>IF(OR(12&gt;'Настройки'!$B$3,ISBLANK(BT840),BT840=0),"",BT840)</x:f>
      </x:c>
      <x:c r="DE840" s="50" t="str">
        <x:f>IF(OR(13&gt;'Настройки'!$B$3,ISBLANK(BU840),BU840=0),"",BU840)</x:f>
      </x:c>
      <x:c r="DF840" s="50" t="str">
        <x:f>IF(OR(14&gt;'Настройки'!$B$3,ISBLANK(BV840),BV840=0),"",BV840)</x:f>
      </x:c>
      <x:c r="DG840" s="50" t="str">
        <x:f>IF(OR(15&gt;'Настройки'!$B$3,ISBLANK(BW840),BW840=0),"",BW840)</x:f>
      </x:c>
      <x:c r="DH840" s="50" t="str">
        <x:f>IF(OR(16&gt;'Настройки'!$B$3,ISBLANK(BX840),BX840=0),"",BX840)</x:f>
      </x:c>
      <x:c r="DI840" s="50" t="str">
        <x:f>IF(OR(17&gt;'Настройки'!$B$3,ISBLANK(BY840),BY840=0),"",BY840)</x:f>
      </x:c>
      <x:c r="DJ840" s="50" t="str">
        <x:f>IF(OR(18&gt;'Настройки'!$B$3,ISBLANK(BZ840),BZ840=0),"",BZ840)</x:f>
      </x:c>
      <x:c r="DK840" s="50" t="str">
        <x:f>IF(OR(19&gt;'Настройки'!$B$3,ISBLANK(CA840),CA840=0),"",CA840)</x:f>
      </x:c>
      <x:c r="DL840" s="50" t="str">
        <x:f>IF(OR(20&gt;'Настройки'!$B$3,ISBLANK(CB840),CB840=0),"",CB840)</x:f>
      </x:c>
      <x:c r="DM840" s="50" t="str">
        <x:f>IF(OR(21&gt;'Настройки'!$B$3,ISBLANK(CC840),CC840=0),"",CC840)</x:f>
      </x:c>
      <x:c r="DN840" s="50" t="str">
        <x:f>IF(OR(22&gt;'Настройки'!$B$3,ISBLANK(CD840),CD840=0),"",CD840)</x:f>
      </x:c>
      <x:c r="DO840" s="50" t="str">
        <x:f>IF(OR(23&gt;'Настройки'!$B$3,ISBLANK(CE840),CE840=0),"",CE840)</x:f>
      </x:c>
      <x:c r="DP840" s="50" t="str">
        <x:f>IF(OR(24&gt;'Настройки'!$B$3,ISBLANK(CF840),CF840=0),"",CF840)</x:f>
      </x:c>
      <x:c r="DQ840" s="50" t="str">
        <x:f>IF(OR(25&gt;'Настройки'!$B$3,ISBLANK(CG840),CG840=0),"",CG840)</x:f>
      </x:c>
      <x:c r="DR840" s="50" t="str">
        <x:f>IF(OR(26&gt;'Настройки'!$B$3,ISBLANK(CH840),CH840=0),"",CH840)</x:f>
      </x:c>
      <x:c r="DS840" s="50" t="str">
        <x:f>IF(OR(27&gt;'Настройки'!$B$3,ISBLANK(CI840),CI840=0),"",CI840)</x:f>
      </x:c>
      <x:c r="DT840" s="50" t="str">
        <x:f>IF(OR(28&gt;'Настройки'!$B$3,ISBLANK(CJ840),CJ840=0),"",CJ840)</x:f>
      </x:c>
      <x:c r="DU840" s="50" t="str">
        <x:f>IF(OR(29&gt;'Настройки'!$B$3,ISBLANK(CK840),CK840=0),"",CK840)</x:f>
      </x:c>
      <x:c r="DV840" s="50" t="str">
        <x:f>IF(OR(30&gt;'Настройки'!$B$3,ISBLANK(CL840),CL840=0),"",CL840)</x:f>
      </x:c>
      <x:c r="DW840" s="50" t="str">
        <x:f>IF(OR(31&gt;'Настройки'!$B$3,ISBLANK(CM840),CM840=0),"",CM840)</x:f>
      </x:c>
      <x:c r="DX840" s="50" t="str">
        <x:f>IF(OR(32&gt;'Настройки'!$B$3,ISBLANK(CN840),CN840=0),"",CN840)</x:f>
      </x:c>
      <x:c r="DY840" s="50" t="str">
        <x:f>IF(OR(33&gt;'Настройки'!$B$3,ISBLANK(CO840),CO840=0),"",CO840)</x:f>
      </x:c>
      <x:c r="DZ840" s="50" t="str">
        <x:f>IF(OR(34&gt;'Настройки'!$B$3,ISBLANK(CP840),CP840=0),"",CP840)</x:f>
      </x:c>
      <x:c r="EA840" s="50" t="str">
        <x:f>IF(OR(35&gt;'Настройки'!$B$3,ISBLANK(CQ840),CQ840=0),"",CQ840)</x:f>
      </x:c>
      <x:c r="EB840" s="50" t="str">
        <x:f>IF(OR(36&gt;'Настройки'!$B$3,ISBLANK(CR840),CR840=0),"",CR840)</x:f>
      </x:c>
      <x:c r="EC840" s="50" t="str">
        <x:f>IF(A840="","",IF(OR(BB840="AZ",BB840="BZ"),10000+ROW(),IF(AZ840&gt;'Настройки'!$B$11,20000+ROW(),IF(BF840&lt;&gt;"Обычный",30000+ROW(),IF(AX840&lt;=0,40000+ROW(),"")))))</x:f>
      </x:c>
      <x:c r="ED840" s="50" t="str">
        <x:f>IF(EC840="","",COUNTIFS($EC$2:$EC$1001,"&gt;0",$EC$2:$EC$1001,"&lt;"&amp;EC840)+1)</x:f>
      </x:c>
    </x:row>
    <x:row r="841">
      <x:c r="A841" s="115"/>
      <x:c r="B841" s="115"/>
      <x:c r="C841" s="115"/>
      <x:c r="D841" s="118"/>
      <x:c r="E841" s="118"/>
      <x:c r="F841" s="118"/>
      <x:c r="G841" s="118"/>
      <x:c r="H841" s="118"/>
      <x:c r="I841" s="118"/>
      <x:c r="J841" s="118"/>
      <x:c r="K841" s="118"/>
      <x:c r="L841" s="118"/>
      <x:c r="M841" s="118"/>
      <x:c r="N841" s="118"/>
      <x:c r="O841" s="118"/>
      <x:c r="P841" s="118"/>
      <x:c r="Q841" s="118"/>
      <x:c r="R841" s="118"/>
      <x:c r="S841" s="118"/>
      <x:c r="T841" s="118"/>
      <x:c r="U841" s="118"/>
      <x:c r="V841" s="118"/>
      <x:c r="W841" s="118"/>
      <x:c r="X841" s="118"/>
      <x:c r="Y841" s="118"/>
      <x:c r="Z841" s="118"/>
      <x:c r="AA841" s="118"/>
      <x:c r="AB841" s="118"/>
      <x:c r="AC841" s="118"/>
      <x:c r="AD841" s="118"/>
      <x:c r="AE841" s="118"/>
      <x:c r="AF841" s="118"/>
      <x:c r="AG841" s="118"/>
      <x:c r="AH841" s="118"/>
      <x:c r="AI841" s="118"/>
      <x:c r="AJ841" s="118"/>
      <x:c r="AK841" s="118"/>
      <x:c r="AL841" s="118"/>
      <x:c r="AM841" s="118"/>
      <x:c r="AN841" s="118"/>
      <x:c r="AO841" s="118"/>
      <x:c r="AP841" s="115"/>
      <x:c r="AQ841" s="49" t="str">
        <x:f>IF(A841="","",COUNT(BI841:INDEX(BI841:CR841,1,'Настройки'!$B$3)))</x:f>
      </x:c>
      <x:c r="AR841" s="49" t="str">
        <x:f>IF(A841="","",SUM(BI841:INDEX(BI841:CR841,1,'Настройки'!$B$3)))</x:f>
      </x:c>
      <x:c r="AS841" s="58" t="str">
        <x:f>IF(A841="","",IF('Настройки'!$B$4="Стоимость потребления",AR841*D841,IF('Настройки'!$B$4="Количество",AR841,E841)))</x:f>
      </x:c>
      <x:c r="AT841" s="61" t="str">
        <x:f>IF(OR(A841="",AS841&lt;0,SUM($AS$2:$AS$1001)&lt;=0),"",AS841/SUM($AS$2:$AS$1001))</x:f>
      </x:c>
      <x:c r="AU841" s="61" t="str">
        <x:f>IF(OR(A841="",AS841&lt;0,SUM($AS$2:$AS$1001)&lt;=0),"",SUMIFS($AS$2:$AS$1001,$AS$2:$AS$1001,"&gt;"&amp;AS841)/SUM($AS$2:$AS$1001))</x:f>
      </x:c>
      <x:c r="AV841" s="61" t="str">
        <x:f>IF(OR(A841="",AS841&lt;0,SUM($AS$2:$AS$1001)&lt;=0),"",SUMIFS($AS$2:$AS$1001,$AS$2:$AS$1001,"&gt;="&amp;AS841)/SUM($AS$2:$AS$1001))</x:f>
      </x:c>
      <x:c r="AW841" s="49" t="str">
        <x:f>IF(A841="","",IF(SUM($AS$2:$AS$1001)&lt;=0,"Не определён",IF(AS841&lt;0,"Исключение",IF(AU841&lt;'Настройки'!$B$5,"A",IF(AU841&lt;'Настройки'!$B$6,"B","C")))))</x:f>
      </x:c>
      <x:c r="AX841" s="58" t="str">
        <x:f>IF(A841="","",IF(AQ841=0,"",AVERAGE(BI841:INDEX(BI841:CR841,1,'Настройки'!$B$3))))</x:f>
      </x:c>
      <x:c r="AY841" s="58" t="str">
        <x:f>IF(OR(A841="",AQ841=0),"",STDEVP(BI841:INDEX(BI841:CR841,1,'Настройки'!$B$3)))</x:f>
      </x:c>
      <x:c r="AZ841" s="61" t="str">
        <x:f>IF(OR(A841="",AQ841&lt;'Настройки'!$B$12,AX841&lt;=0,AND('Настройки'!$B$10="Блокировать",COUNTIF(F841:INDEX(F841:AO841,1,'Настройки'!$B$3),"&lt;0")&gt;0)),"",AY841/ABS(AX841))</x:f>
      </x:c>
      <x:c r="BA841" s="49" t="str">
        <x:f>IF(A841="","",IF(AND('Настройки'!$B$10="Блокировать",COUNTIF(F841:INDEX(F841:AO841,1,'Настройки'!$B$3),"&lt;0")&gt;0),"Не определён",IF(AQ841&lt;'Настройки'!$B$12,"Не определён",IF(AX841=0,"Нет спроса",IF(AX841&lt;0,"Не определён",IF(AZ841&lt;='Настройки'!$B$7,"X",IF(AZ841&lt;='Настройки'!$B$8,"Y","Z")))))))</x:f>
      </x:c>
      <x:c r="BB841" s="49" t="str">
        <x:f>IF(OR(A841="",LEN(AW841)&lt;&gt;1,LEN(BA841)&lt;&gt;1),"",AW841&amp;BA841)</x:f>
      </x:c>
      <x:c r="BC841" s="61" t="str">
        <x:f>IF(OR(A841="",AQ841=0),"",(COUNT(BI841:INDEX(BI841:CR841,1,'Настройки'!$B$3))-COUNT(CS841:INDEX(CS841:EB841,1,'Настройки'!$B$3)))/AQ841)</x:f>
      </x:c>
      <x:c r="BD841" s="64" t="str">
        <x:f>IF(OR(A841="",COUNT(CS841:INDEX(CS841:EB841,1,'Настройки'!$B$3))=0),"",AQ841/COUNT(CS841:INDEX(CS841:EB841,1,'Настройки'!$B$3)))</x:f>
      </x:c>
      <x:c r="BE841" s="64" t="str">
        <x:f>IF(OR(A841="",COUNT(CS841:INDEX(CS841:EB841,1,'Настройки'!$B$3))=0),"",IF(AVERAGE(CS841:INDEX(CS841:EB841,1,'Настройки'!$B$3))=0,"",(STDEVP(CS841:INDEX(CS841:EB841,1,'Настройки'!$B$3))/ABS(AVERAGE(CS841:INDEX(CS841:EB841,1,'Настройки'!$B$3))))^2))</x:f>
      </x:c>
      <x:c r="BF841" s="49" t="str">
        <x:f>IF(A841="","",IF(AQ841&lt;3,"Недостаточно",IF(AQ841&lt;6,"Предварительный","Обычный")))</x:f>
      </x:c>
      <x:c r="BG841" s="49" t="str">
        <x:f>IF(A841="","",IF(COUNTIF(F841:INDEX(F841:AO841,1,'Настройки'!$B$3),"&lt;0")&gt;0,IF('Настройки'!$B$10="Блокировать","Отрицательный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"),"")&amp;IF(AQ841&lt;3,"Недостаточно истории. ",IF(AQ841&lt;6,"Предварительная классификация. ",""))&amp;IF(AX841=0,"Нет спроса за горизонт. ","")&amp;IF(AZ841&gt;'Настройки'!$B$11,"Экстремальная вариативность. ",""))</x:f>
      </x:c>
      <x:c r="BH841" s="49" t="str">
        <x:f>IF(A841="","",IFERROR(VLOOKUP(BB841,'Настройки'!$D$3:$E$11,2,FALSE),"Сначала проверьте исходные данные и историю спроса.")&amp;" Уточните срок поставки, MOQ и критичность.")</x:f>
      </x:c>
      <x:c r="BI841" s="50" t="str">
        <x:f>IF(1&gt;'Настройки'!$B$3,"",IF(ISBLANK(F841),IF('Настройки'!$B$9="Нулевой спрос",0,""),IF(F841&lt;0,IF('Настройки'!$B$10="Исключить","",IF('Настройки'!$B$10="Абсолютные значения",ABS(F841),F841)),F841)))</x:f>
      </x:c>
      <x:c r="BJ841" s="50" t="str">
        <x:f>IF(2&gt;'Настройки'!$B$3,"",IF(ISBLANK(G841),IF('Настройки'!$B$9="Нулевой спрос",0,""),IF(G841&lt;0,IF('Настройки'!$B$10="Исключить","",IF('Настройки'!$B$10="Абсолютные значения",ABS(G841),G841)),G841)))</x:f>
      </x:c>
      <x:c r="BK841" s="50" t="str">
        <x:f>IF(3&gt;'Настройки'!$B$3,"",IF(ISBLANK(H841),IF('Настройки'!$B$9="Нулевой спрос",0,""),IF(H841&lt;0,IF('Настройки'!$B$10="Исключить","",IF('Настройки'!$B$10="Абсолютные значения",ABS(H841),H841)),H841)))</x:f>
      </x:c>
      <x:c r="BL841" s="50" t="str">
        <x:f>IF(4&gt;'Настройки'!$B$3,"",IF(ISBLANK(I841),IF('Настройки'!$B$9="Нулевой спрос",0,""),IF(I841&lt;0,IF('Настройки'!$B$10="Исключить","",IF('Настройки'!$B$10="Абсолютные значения",ABS(I841),I841)),I841)))</x:f>
      </x:c>
      <x:c r="BM841" s="50" t="str">
        <x:f>IF(5&gt;'Настройки'!$B$3,"",IF(ISBLANK(J841),IF('Настройки'!$B$9="Нулевой спрос",0,""),IF(J841&lt;0,IF('Настройки'!$B$10="Исключить","",IF('Настройки'!$B$10="Абсолютные значения",ABS(J841),J841)),J841)))</x:f>
      </x:c>
      <x:c r="BN841" s="50" t="str">
        <x:f>IF(6&gt;'Настройки'!$B$3,"",IF(ISBLANK(K841),IF('Настройки'!$B$9="Нулевой спрос",0,""),IF(K841&lt;0,IF('Настройки'!$B$10="Исключить","",IF('Настройки'!$B$10="Абсолютные значения",ABS(K841),K841)),K841)))</x:f>
      </x:c>
      <x:c r="BO841" s="50" t="str">
        <x:f>IF(7&gt;'Настройки'!$B$3,"",IF(ISBLANK(L841),IF('Настройки'!$B$9="Нулевой спрос",0,""),IF(L841&lt;0,IF('Настройки'!$B$10="Исключить","",IF('Настройки'!$B$10="Абсолютные значения",ABS(L841),L841)),L841)))</x:f>
      </x:c>
      <x:c r="BP841" s="50" t="str">
        <x:f>IF(8&gt;'Настройки'!$B$3,"",IF(ISBLANK(M841),IF('Настройки'!$B$9="Нулевой спрос",0,""),IF(M841&lt;0,IF('Настройки'!$B$10="Исключить","",IF('Настройки'!$B$10="Абсолютные значения",ABS(M841),M841)),M841)))</x:f>
      </x:c>
      <x:c r="BQ841" s="50" t="str">
        <x:f>IF(9&gt;'Настройки'!$B$3,"",IF(ISBLANK(N841),IF('Настройки'!$B$9="Нулевой спрос",0,""),IF(N841&lt;0,IF('Настройки'!$B$10="Исключить","",IF('Настройки'!$B$10="Абсолютные значения",ABS(N841),N841)),N841)))</x:f>
      </x:c>
      <x:c r="BR841" s="50" t="str">
        <x:f>IF(10&gt;'Настройки'!$B$3,"",IF(ISBLANK(O841),IF('Настройки'!$B$9="Нулевой спрос",0,""),IF(O841&lt;0,IF('Настройки'!$B$10="Исключить","",IF('Настройки'!$B$10="Абсолютные значения",ABS(O841),O841)),O841)))</x:f>
      </x:c>
      <x:c r="BS841" s="50" t="str">
        <x:f>IF(11&gt;'Настройки'!$B$3,"",IF(ISBLANK(P841),IF('Настройки'!$B$9="Нулевой спрос",0,""),IF(P841&lt;0,IF('Настройки'!$B$10="Исключить","",IF('Настройки'!$B$10="Абсолютные значения",ABS(P841),P841)),P841)))</x:f>
      </x:c>
      <x:c r="BT841" s="50" t="str">
        <x:f>IF(12&gt;'Настройки'!$B$3,"",IF(ISBLANK(Q841),IF('Настройки'!$B$9="Нулевой спрос",0,""),IF(Q841&lt;0,IF('Настройки'!$B$10="Исключить","",IF('Настройки'!$B$10="Абсолютные значения",ABS(Q841),Q841)),Q841)))</x:f>
      </x:c>
      <x:c r="BU841" s="50" t="str">
        <x:f>IF(13&gt;'Настройки'!$B$3,"",IF(ISBLANK(R841),IF('Настройки'!$B$9="Нулевой спрос",0,""),IF(R841&lt;0,IF('Настройки'!$B$10="Исключить","",IF('Настройки'!$B$10="Абсолютные значения",ABS(R841),R841)),R841)))</x:f>
      </x:c>
      <x:c r="BV841" s="50" t="str">
        <x:f>IF(14&gt;'Настройки'!$B$3,"",IF(ISBLANK(S841),IF('Настройки'!$B$9="Нулевой спрос",0,""),IF(S841&lt;0,IF('Настройки'!$B$10="Исключить","",IF('Настройки'!$B$10="Абсолютные значения",ABS(S841),S841)),S841)))</x:f>
      </x:c>
      <x:c r="BW841" s="50" t="str">
        <x:f>IF(15&gt;'Настройки'!$B$3,"",IF(ISBLANK(T841),IF('Настройки'!$B$9="Нулевой спрос",0,""),IF(T841&lt;0,IF('Настройки'!$B$10="Исключить","",IF('Настройки'!$B$10="Абсолютные значения",ABS(T841),T841)),T841)))</x:f>
      </x:c>
      <x:c r="BX841" s="50" t="str">
        <x:f>IF(16&gt;'Настройки'!$B$3,"",IF(ISBLANK(U841),IF('Настройки'!$B$9="Нулевой спрос",0,""),IF(U841&lt;0,IF('Настройки'!$B$10="Исключить","",IF('Настройки'!$B$10="Абсолютные значения",ABS(U841),U841)),U841)))</x:f>
      </x:c>
      <x:c r="BY841" s="50" t="str">
        <x:f>IF(17&gt;'Настройки'!$B$3,"",IF(ISBLANK(V841),IF('Настройки'!$B$9="Нулевой спрос",0,""),IF(V841&lt;0,IF('Настройки'!$B$10="Исключить","",IF('Настройки'!$B$10="Абсолютные значения",ABS(V841),V841)),V841)))</x:f>
      </x:c>
      <x:c r="BZ841" s="50" t="str">
        <x:f>IF(18&gt;'Настройки'!$B$3,"",IF(ISBLANK(W841),IF('Настройки'!$B$9="Нулевой спрос",0,""),IF(W841&lt;0,IF('Настройки'!$B$10="Исключить","",IF('Настройки'!$B$10="Абсолютные значения",ABS(W841),W841)),W841)))</x:f>
      </x:c>
      <x:c r="CA841" s="50" t="str">
        <x:f>IF(19&gt;'Настройки'!$B$3,"",IF(ISBLANK(X841),IF('Настройки'!$B$9="Нулевой спрос",0,""),IF(X841&lt;0,IF('Настройки'!$B$10="Исключить","",IF('Настройки'!$B$10="Абсолютные значения",ABS(X841),X841)),X841)))</x:f>
      </x:c>
      <x:c r="CB841" s="50" t="str">
        <x:f>IF(20&gt;'Настройки'!$B$3,"",IF(ISBLANK(Y841),IF('Настройки'!$B$9="Нулевой спрос",0,""),IF(Y841&lt;0,IF('Настройки'!$B$10="Исключить","",IF('Настройки'!$B$10="Абсолютные значения",ABS(Y841),Y841)),Y841)))</x:f>
      </x:c>
      <x:c r="CC841" s="50" t="str">
        <x:f>IF(21&gt;'Настройки'!$B$3,"",IF(ISBLANK(Z841),IF('Настройки'!$B$9="Нулевой спрос",0,""),IF(Z841&lt;0,IF('Настройки'!$B$10="Исключить","",IF('Настройки'!$B$10="Абсолютные значения",ABS(Z841),Z841)),Z841)))</x:f>
      </x:c>
      <x:c r="CD841" s="50" t="str">
        <x:f>IF(22&gt;'Настройки'!$B$3,"",IF(ISBLANK(AA841),IF('Настройки'!$B$9="Нулевой спрос",0,""),IF(AA841&lt;0,IF('Настройки'!$B$10="Исключить","",IF('Настройки'!$B$10="Абсолютные значения",ABS(AA841),AA841)),AA841)))</x:f>
      </x:c>
      <x:c r="CE841" s="50" t="str">
        <x:f>IF(23&gt;'Настройки'!$B$3,"",IF(ISBLANK(AB841),IF('Настройки'!$B$9="Нулевой спрос",0,""),IF(AB841&lt;0,IF('Настройки'!$B$10="Исключить","",IF('Настройки'!$B$10="Абсолютные значения",ABS(AB841),AB841)),AB841)))</x:f>
      </x:c>
      <x:c r="CF841" s="50" t="str">
        <x:f>IF(24&gt;'Настройки'!$B$3,"",IF(ISBLANK(AC841),IF('Настройки'!$B$9="Нулевой спрос",0,""),IF(AC841&lt;0,IF('Настройки'!$B$10="Исключить","",IF('Настройки'!$B$10="Абсолютные значения",ABS(AC841),AC841)),AC841)))</x:f>
      </x:c>
      <x:c r="CG841" s="50" t="str">
        <x:f>IF(25&gt;'Настройки'!$B$3,"",IF(ISBLANK(AD841),IF('Настройки'!$B$9="Нулевой спрос",0,""),IF(AD841&lt;0,IF('Настройки'!$B$10="Исключить","",IF('Настройки'!$B$10="Абсолютные значения",ABS(AD841),AD841)),AD841)))</x:f>
      </x:c>
      <x:c r="CH841" s="50" t="str">
        <x:f>IF(26&gt;'Настройки'!$B$3,"",IF(ISBLANK(AE841),IF('Настройки'!$B$9="Нулевой спрос",0,""),IF(AE841&lt;0,IF('Настройки'!$B$10="Исключить","",IF('Настройки'!$B$10="Абсолютные значения",ABS(AE841),AE841)),AE841)))</x:f>
      </x:c>
      <x:c r="CI841" s="50" t="str">
        <x:f>IF(27&gt;'Настройки'!$B$3,"",IF(ISBLANK(AF841),IF('Настройки'!$B$9="Нулевой спрос",0,""),IF(AF841&lt;0,IF('Настройки'!$B$10="Исключить","",IF('Настройки'!$B$10="Абсолютные значения",ABS(AF841),AF841)),AF841)))</x:f>
      </x:c>
      <x:c r="CJ841" s="50" t="str">
        <x:f>IF(28&gt;'Настройки'!$B$3,"",IF(ISBLANK(AG841),IF('Настройки'!$B$9="Нулевой спрос",0,""),IF(AG841&lt;0,IF('Настройки'!$B$10="Исключить","",IF('Настройки'!$B$10="Абсолютные значения",ABS(AG841),AG841)),AG841)))</x:f>
      </x:c>
      <x:c r="CK841" s="50" t="str">
        <x:f>IF(29&gt;'Настройки'!$B$3,"",IF(ISBLANK(AH841),IF('Настройки'!$B$9="Нулевой спрос",0,""),IF(AH841&lt;0,IF('Настройки'!$B$10="Исключить","",IF('Настройки'!$B$10="Абсолютные значения",ABS(AH841),AH841)),AH841)))</x:f>
      </x:c>
      <x:c r="CL841" s="50" t="str">
        <x:f>IF(30&gt;'Настройки'!$B$3,"",IF(ISBLANK(AI841),IF('Настройки'!$B$9="Нулевой спрос",0,""),IF(AI841&lt;0,IF('Настройки'!$B$10="Исключить","",IF('Настройки'!$B$10="Абсолютные значения",ABS(AI841),AI841)),AI841)))</x:f>
      </x:c>
      <x:c r="CM841" s="50" t="str">
        <x:f>IF(31&gt;'Настройки'!$B$3,"",IF(ISBLANK(AJ841),IF('Настройки'!$B$9="Нулевой спрос",0,""),IF(AJ841&lt;0,IF('Настройки'!$B$10="Исключить","",IF('Настройки'!$B$10="Абсолютные значения",ABS(AJ841),AJ841)),AJ841)))</x:f>
      </x:c>
      <x:c r="CN841" s="50" t="str">
        <x:f>IF(32&gt;'Настройки'!$B$3,"",IF(ISBLANK(AK841),IF('Настройки'!$B$9="Нулевой спрос",0,""),IF(AK841&lt;0,IF('Настройки'!$B$10="Исключить","",IF('Настройки'!$B$10="Абсолютные значения",ABS(AK841),AK841)),AK841)))</x:f>
      </x:c>
      <x:c r="CO841" s="50" t="str">
        <x:f>IF(33&gt;'Настройки'!$B$3,"",IF(ISBLANK(AL841),IF('Настройки'!$B$9="Нулевой спрос",0,""),IF(AL841&lt;0,IF('Настройки'!$B$10="Исключить","",IF('Настройки'!$B$10="Абсолютные значения",ABS(AL841),AL841)),AL841)))</x:f>
      </x:c>
      <x:c r="CP841" s="50" t="str">
        <x:f>IF(34&gt;'Настройки'!$B$3,"",IF(ISBLANK(AM841),IF('Настройки'!$B$9="Нулевой спрос",0,""),IF(AM841&lt;0,IF('Настройки'!$B$10="Исключить","",IF('Настройки'!$B$10="Абсолютные значения",ABS(AM841),AM841)),AM841)))</x:f>
      </x:c>
      <x:c r="CQ841" s="50" t="str">
        <x:f>IF(35&gt;'Настройки'!$B$3,"",IF(ISBLANK(AN841),IF('Настройки'!$B$9="Нулевой спрос",0,""),IF(AN841&lt;0,IF('Настройки'!$B$10="Исключить","",IF('Настройки'!$B$10="Абсолютные значения",ABS(AN841),AN841)),AN841)))</x:f>
      </x:c>
      <x:c r="CR841" s="50" t="str">
        <x:f>IF(36&gt;'Настройки'!$B$3,"",IF(ISBLANK(AO841),IF('Настройки'!$B$9="Нулевой спрос",0,""),IF(AO841&lt;0,IF('Настройки'!$B$10="Исключить","",IF('Настройки'!$B$10="Абсолютные значения",ABS(AO841),AO841)),AO841)))</x:f>
      </x:c>
      <x:c r="CS841" s="50" t="str">
        <x:f>IF(OR(1&gt;'Настройки'!$B$3,ISBLANK(BI841),BI841=0),"",BI841)</x:f>
      </x:c>
      <x:c r="CT841" s="50" t="str">
        <x:f>IF(OR(2&gt;'Настройки'!$B$3,ISBLANK(BJ841),BJ841=0),"",BJ841)</x:f>
      </x:c>
      <x:c r="CU841" s="50" t="str">
        <x:f>IF(OR(3&gt;'Настройки'!$B$3,ISBLANK(BK841),BK841=0),"",BK841)</x:f>
      </x:c>
      <x:c r="CV841" s="50" t="str">
        <x:f>IF(OR(4&gt;'Настройки'!$B$3,ISBLANK(BL841),BL841=0),"",BL841)</x:f>
      </x:c>
      <x:c r="CW841" s="50" t="str">
        <x:f>IF(OR(5&gt;'Настройки'!$B$3,ISBLANK(BM841),BM841=0),"",BM841)</x:f>
      </x:c>
      <x:c r="CX841" s="50" t="str">
        <x:f>IF(OR(6&gt;'Настройки'!$B$3,ISBLANK(BN841),BN841=0),"",BN841)</x:f>
      </x:c>
      <x:c r="CY841" s="50" t="str">
        <x:f>IF(OR(7&gt;'Настройки'!$B$3,ISBLANK(BO841),BO841=0),"",BO841)</x:f>
      </x:c>
      <x:c r="CZ841" s="50" t="str">
        <x:f>IF(OR(8&gt;'Настройки'!$B$3,ISBLANK(BP841),BP841=0),"",BP841)</x:f>
      </x:c>
      <x:c r="DA841" s="50" t="str">
        <x:f>IF(OR(9&gt;'Настройки'!$B$3,ISBLANK(BQ841),BQ841=0),"",BQ841)</x:f>
      </x:c>
      <x:c r="DB841" s="50" t="str">
        <x:f>IF(OR(10&gt;'Настройки'!$B$3,ISBLANK(BR841),BR841=0),"",BR841)</x:f>
      </x:c>
      <x:c r="DC841" s="50" t="str">
        <x:f>IF(OR(11&gt;'Настройки'!$B$3,ISBLANK(BS841),BS841=0),"",BS841)</x:f>
      </x:c>
      <x:c r="DD841" s="50" t="str">
        <x:f>IF(OR(12&gt;'Настройки'!$B$3,ISBLANK(BT841),BT841=0),"",BT841)</x:f>
      </x:c>
      <x:c r="DE841" s="50" t="str">
        <x:f>IF(OR(13&gt;'Настройки'!$B$3,ISBLANK(BU841),BU841=0),"",BU841)</x:f>
      </x:c>
      <x:c r="DF841" s="50" t="str">
        <x:f>IF(OR(14&gt;'Настройки'!$B$3,ISBLANK(BV841),BV841=0),"",BV841)</x:f>
      </x:c>
      <x:c r="DG841" s="50" t="str">
        <x:f>IF(OR(15&gt;'Настройки'!$B$3,ISBLANK(BW841),BW841=0),"",BW841)</x:f>
      </x:c>
      <x:c r="DH841" s="50" t="str">
        <x:f>IF(OR(16&gt;'Настройки'!$B$3,ISBLANK(BX841),BX841=0),"",BX841)</x:f>
      </x:c>
      <x:c r="DI841" s="50" t="str">
        <x:f>IF(OR(17&gt;'Настройки'!$B$3,ISBLANK(BY841),BY841=0),"",BY841)</x:f>
      </x:c>
      <x:c r="DJ841" s="50" t="str">
        <x:f>IF(OR(18&gt;'Настройки'!$B$3,ISBLANK(BZ841),BZ841=0),"",BZ841)</x:f>
      </x:c>
      <x:c r="DK841" s="50" t="str">
        <x:f>IF(OR(19&gt;'Настройки'!$B$3,ISBLANK(CA841),CA841=0),"",CA841)</x:f>
      </x:c>
      <x:c r="DL841" s="50" t="str">
        <x:f>IF(OR(20&gt;'Настройки'!$B$3,ISBLANK(CB841),CB841=0),"",CB841)</x:f>
      </x:c>
      <x:c r="DM841" s="50" t="str">
        <x:f>IF(OR(21&gt;'Настройки'!$B$3,ISBLANK(CC841),CC841=0),"",CC841)</x:f>
      </x:c>
      <x:c r="DN841" s="50" t="str">
        <x:f>IF(OR(22&gt;'Настройки'!$B$3,ISBLANK(CD841),CD841=0),"",CD841)</x:f>
      </x:c>
      <x:c r="DO841" s="50" t="str">
        <x:f>IF(OR(23&gt;'Настройки'!$B$3,ISBLANK(CE841),CE841=0),"",CE841)</x:f>
      </x:c>
      <x:c r="DP841" s="50" t="str">
        <x:f>IF(OR(24&gt;'Настройки'!$B$3,ISBLANK(CF841),CF841=0),"",CF841)</x:f>
      </x:c>
      <x:c r="DQ841" s="50" t="str">
        <x:f>IF(OR(25&gt;'Настройки'!$B$3,ISBLANK(CG841),CG841=0),"",CG841)</x:f>
      </x:c>
      <x:c r="DR841" s="50" t="str">
        <x:f>IF(OR(26&gt;'Настройки'!$B$3,ISBLANK(CH841),CH841=0),"",CH841)</x:f>
      </x:c>
      <x:c r="DS841" s="50" t="str">
        <x:f>IF(OR(27&gt;'Настройки'!$B$3,ISBLANK(CI841),CI841=0),"",CI841)</x:f>
      </x:c>
      <x:c r="DT841" s="50" t="str">
        <x:f>IF(OR(28&gt;'Настройки'!$B$3,ISBLANK(CJ841),CJ841=0),"",CJ841)</x:f>
      </x:c>
      <x:c r="DU841" s="50" t="str">
        <x:f>IF(OR(29&gt;'Настройки'!$B$3,ISBLANK(CK841),CK841=0),"",CK841)</x:f>
      </x:c>
      <x:c r="DV841" s="50" t="str">
        <x:f>IF(OR(30&gt;'Настройки'!$B$3,ISBLANK(CL841),CL841=0),"",CL841)</x:f>
      </x:c>
      <x:c r="DW841" s="50" t="str">
        <x:f>IF(OR(31&gt;'Настройки'!$B$3,ISBLANK(CM841),CM841=0),"",CM841)</x:f>
      </x:c>
      <x:c r="DX841" s="50" t="str">
        <x:f>IF(OR(32&gt;'Настройки'!$B$3,ISBLANK(CN841),CN841=0),"",CN841)</x:f>
      </x:c>
      <x:c r="DY841" s="50" t="str">
        <x:f>IF(OR(33&gt;'Настройки'!$B$3,ISBLANK(CO841),CO841=0),"",CO841)</x:f>
      </x:c>
      <x:c r="DZ841" s="50" t="str">
        <x:f>IF(OR(34&gt;'Настройки'!$B$3,ISBLANK(CP841),CP841=0),"",CP841)</x:f>
      </x:c>
      <x:c r="EA841" s="50" t="str">
        <x:f>IF(OR(35&gt;'Настройки'!$B$3,ISBLANK(CQ841),CQ841=0),"",CQ841)</x:f>
      </x:c>
      <x:c r="EB841" s="50" t="str">
        <x:f>IF(OR(36&gt;'Настройки'!$B$3,ISBLANK(CR841),CR841=0),"",CR841)</x:f>
      </x:c>
      <x:c r="EC841" s="50" t="str">
        <x:f>IF(A841="","",IF(OR(BB841="AZ",BB841="BZ"),10000+ROW(),IF(AZ841&gt;'Настройки'!$B$11,20000+ROW(),IF(BF841&lt;&gt;"Обычный",30000+ROW(),IF(AX841&lt;=0,40000+ROW(),"")))))</x:f>
      </x:c>
      <x:c r="ED841" s="50" t="str">
        <x:f>IF(EC841="","",COUNTIFS($EC$2:$EC$1001,"&gt;0",$EC$2:$EC$1001,"&lt;"&amp;EC841)+1)</x:f>
      </x:c>
    </x:row>
    <x:row r="842">
      <x:c r="A842" s="115"/>
      <x:c r="B842" s="115"/>
      <x:c r="C842" s="115"/>
      <x:c r="D842" s="118"/>
      <x:c r="E842" s="118"/>
      <x:c r="F842" s="118"/>
      <x:c r="G842" s="118"/>
      <x:c r="H842" s="118"/>
      <x:c r="I842" s="118"/>
      <x:c r="J842" s="118"/>
      <x:c r="K842" s="118"/>
      <x:c r="L842" s="118"/>
      <x:c r="M842" s="118"/>
      <x:c r="N842" s="118"/>
      <x:c r="O842" s="118"/>
      <x:c r="P842" s="118"/>
      <x:c r="Q842" s="118"/>
      <x:c r="R842" s="118"/>
      <x:c r="S842" s="118"/>
      <x:c r="T842" s="118"/>
      <x:c r="U842" s="118"/>
      <x:c r="V842" s="118"/>
      <x:c r="W842" s="118"/>
      <x:c r="X842" s="118"/>
      <x:c r="Y842" s="118"/>
      <x:c r="Z842" s="118"/>
      <x:c r="AA842" s="118"/>
      <x:c r="AB842" s="118"/>
      <x:c r="AC842" s="118"/>
      <x:c r="AD842" s="118"/>
      <x:c r="AE842" s="118"/>
      <x:c r="AF842" s="118"/>
      <x:c r="AG842" s="118"/>
      <x:c r="AH842" s="118"/>
      <x:c r="AI842" s="118"/>
      <x:c r="AJ842" s="118"/>
      <x:c r="AK842" s="118"/>
      <x:c r="AL842" s="118"/>
      <x:c r="AM842" s="118"/>
      <x:c r="AN842" s="118"/>
      <x:c r="AO842" s="118"/>
      <x:c r="AP842" s="115"/>
      <x:c r="AQ842" s="49" t="str">
        <x:f>IF(A842="","",COUNT(BI842:INDEX(BI842:CR842,1,'Настройки'!$B$3)))</x:f>
      </x:c>
      <x:c r="AR842" s="49" t="str">
        <x:f>IF(A842="","",SUM(BI842:INDEX(BI842:CR842,1,'Настройки'!$B$3)))</x:f>
      </x:c>
      <x:c r="AS842" s="58" t="str">
        <x:f>IF(A842="","",IF('Настройки'!$B$4="Стоимость потребления",AR842*D842,IF('Настройки'!$B$4="Количество",AR842,E842)))</x:f>
      </x:c>
      <x:c r="AT842" s="61" t="str">
        <x:f>IF(OR(A842="",AS842&lt;0,SUM($AS$2:$AS$1001)&lt;=0),"",AS842/SUM($AS$2:$AS$1001))</x:f>
      </x:c>
      <x:c r="AU842" s="61" t="str">
        <x:f>IF(OR(A842="",AS842&lt;0,SUM($AS$2:$AS$1001)&lt;=0),"",SUMIFS($AS$2:$AS$1001,$AS$2:$AS$1001,"&gt;"&amp;AS842)/SUM($AS$2:$AS$1001))</x:f>
      </x:c>
      <x:c r="AV842" s="61" t="str">
        <x:f>IF(OR(A842="",AS842&lt;0,SUM($AS$2:$AS$1001)&lt;=0),"",SUMIFS($AS$2:$AS$1001,$AS$2:$AS$1001,"&gt;="&amp;AS842)/SUM($AS$2:$AS$1001))</x:f>
      </x:c>
      <x:c r="AW842" s="49" t="str">
        <x:f>IF(A842="","",IF(SUM($AS$2:$AS$1001)&lt;=0,"Не определён",IF(AS842&lt;0,"Исключение",IF(AU842&lt;'Настройки'!$B$5,"A",IF(AU842&lt;'Настройки'!$B$6,"B","C")))))</x:f>
      </x:c>
      <x:c r="AX842" s="58" t="str">
        <x:f>IF(A842="","",IF(AQ842=0,"",AVERAGE(BI842:INDEX(BI842:CR842,1,'Настройки'!$B$3))))</x:f>
      </x:c>
      <x:c r="AY842" s="58" t="str">
        <x:f>IF(OR(A842="",AQ842=0),"",STDEVP(BI842:INDEX(BI842:CR842,1,'Настройки'!$B$3)))</x:f>
      </x:c>
      <x:c r="AZ842" s="61" t="str">
        <x:f>IF(OR(A842="",AQ842&lt;'Настройки'!$B$12,AX842&lt;=0,AND('Настройки'!$B$10="Блокировать",COUNTIF(F842:INDEX(F842:AO842,1,'Настройки'!$B$3),"&lt;0")&gt;0)),"",AY842/ABS(AX842))</x:f>
      </x:c>
      <x:c r="BA842" s="49" t="str">
        <x:f>IF(A842="","",IF(AND('Настройки'!$B$10="Блокировать",COUNTIF(F842:INDEX(F842:AO842,1,'Настройки'!$B$3),"&lt;0")&gt;0),"Не определён",IF(AQ842&lt;'Настройки'!$B$12,"Не определён",IF(AX842=0,"Нет спроса",IF(AX842&lt;0,"Не определён",IF(AZ842&lt;='Настройки'!$B$7,"X",IF(AZ842&lt;='Настройки'!$B$8,"Y","Z")))))))</x:f>
      </x:c>
      <x:c r="BB842" s="49" t="str">
        <x:f>IF(OR(A842="",LEN(AW842)&lt;&gt;1,LEN(BA842)&lt;&gt;1),"",AW842&amp;BA842)</x:f>
      </x:c>
      <x:c r="BC842" s="61" t="str">
        <x:f>IF(OR(A842="",AQ842=0),"",(COUNT(BI842:INDEX(BI842:CR842,1,'Настройки'!$B$3))-COUNT(CS842:INDEX(CS842:EB842,1,'Настройки'!$B$3)))/AQ842)</x:f>
      </x:c>
      <x:c r="BD842" s="64" t="str">
        <x:f>IF(OR(A842="",COUNT(CS842:INDEX(CS842:EB842,1,'Настройки'!$B$3))=0),"",AQ842/COUNT(CS842:INDEX(CS842:EB842,1,'Настройки'!$B$3)))</x:f>
      </x:c>
      <x:c r="BE842" s="64" t="str">
        <x:f>IF(OR(A842="",COUNT(CS842:INDEX(CS842:EB842,1,'Настройки'!$B$3))=0),"",IF(AVERAGE(CS842:INDEX(CS842:EB842,1,'Настройки'!$B$3))=0,"",(STDEVP(CS842:INDEX(CS842:EB842,1,'Настройки'!$B$3))/ABS(AVERAGE(CS842:INDEX(CS842:EB842,1,'Настройки'!$B$3))))^2))</x:f>
      </x:c>
      <x:c r="BF842" s="49" t="str">
        <x:f>IF(A842="","",IF(AQ842&lt;3,"Недостаточно",IF(AQ842&lt;6,"Предварительный","Обычный")))</x:f>
      </x:c>
      <x:c r="BG842" s="49" t="str">
        <x:f>IF(A842="","",IF(COUNTIF(F842:INDEX(F842:AO842,1,'Настройки'!$B$3),"&lt;0")&gt;0,IF('Настройки'!$B$10="Блокировать","Отрицательный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"),"")&amp;IF(AQ842&lt;3,"Недостаточно истории. ",IF(AQ842&lt;6,"Предварительная классификация. ",""))&amp;IF(AX842=0,"Нет спроса за горизонт. ","")&amp;IF(AZ842&gt;'Настройки'!$B$11,"Экстремальная вариативность. ",""))</x:f>
      </x:c>
      <x:c r="BH842" s="49" t="str">
        <x:f>IF(A842="","",IFERROR(VLOOKUP(BB842,'Настройки'!$D$3:$E$11,2,FALSE),"Сначала проверьте исходные данные и историю спроса.")&amp;" Уточните срок поставки, MOQ и критичность.")</x:f>
      </x:c>
      <x:c r="BI842" s="50" t="str">
        <x:f>IF(1&gt;'Настройки'!$B$3,"",IF(ISBLANK(F842),IF('Настройки'!$B$9="Нулевой спрос",0,""),IF(F842&lt;0,IF('Настройки'!$B$10="Исключить","",IF('Настройки'!$B$10="Абсолютные значения",ABS(F842),F842)),F842)))</x:f>
      </x:c>
      <x:c r="BJ842" s="50" t="str">
        <x:f>IF(2&gt;'Настройки'!$B$3,"",IF(ISBLANK(G842),IF('Настройки'!$B$9="Нулевой спрос",0,""),IF(G842&lt;0,IF('Настройки'!$B$10="Исключить","",IF('Настройки'!$B$10="Абсолютные значения",ABS(G842),G842)),G842)))</x:f>
      </x:c>
      <x:c r="BK842" s="50" t="str">
        <x:f>IF(3&gt;'Настройки'!$B$3,"",IF(ISBLANK(H842),IF('Настройки'!$B$9="Нулевой спрос",0,""),IF(H842&lt;0,IF('Настройки'!$B$10="Исключить","",IF('Настройки'!$B$10="Абсолютные значения",ABS(H842),H842)),H842)))</x:f>
      </x:c>
      <x:c r="BL842" s="50" t="str">
        <x:f>IF(4&gt;'Настройки'!$B$3,"",IF(ISBLANK(I842),IF('Настройки'!$B$9="Нулевой спрос",0,""),IF(I842&lt;0,IF('Настройки'!$B$10="Исключить","",IF('Настройки'!$B$10="Абсолютные значения",ABS(I842),I842)),I842)))</x:f>
      </x:c>
      <x:c r="BM842" s="50" t="str">
        <x:f>IF(5&gt;'Настройки'!$B$3,"",IF(ISBLANK(J842),IF('Настройки'!$B$9="Нулевой спрос",0,""),IF(J842&lt;0,IF('Настройки'!$B$10="Исключить","",IF('Настройки'!$B$10="Абсолютные значения",ABS(J842),J842)),J842)))</x:f>
      </x:c>
      <x:c r="BN842" s="50" t="str">
        <x:f>IF(6&gt;'Настройки'!$B$3,"",IF(ISBLANK(K842),IF('Настройки'!$B$9="Нулевой спрос",0,""),IF(K842&lt;0,IF('Настройки'!$B$10="Исключить","",IF('Настройки'!$B$10="Абсолютные значения",ABS(K842),K842)),K842)))</x:f>
      </x:c>
      <x:c r="BO842" s="50" t="str">
        <x:f>IF(7&gt;'Настройки'!$B$3,"",IF(ISBLANK(L842),IF('Настройки'!$B$9="Нулевой спрос",0,""),IF(L842&lt;0,IF('Настройки'!$B$10="Исключить","",IF('Настройки'!$B$10="Абсолютные значения",ABS(L842),L842)),L842)))</x:f>
      </x:c>
      <x:c r="BP842" s="50" t="str">
        <x:f>IF(8&gt;'Настройки'!$B$3,"",IF(ISBLANK(M842),IF('Настройки'!$B$9="Нулевой спрос",0,""),IF(M842&lt;0,IF('Настройки'!$B$10="Исключить","",IF('Настройки'!$B$10="Абсолютные значения",ABS(M842),M842)),M842)))</x:f>
      </x:c>
      <x:c r="BQ842" s="50" t="str">
        <x:f>IF(9&gt;'Настройки'!$B$3,"",IF(ISBLANK(N842),IF('Настройки'!$B$9="Нулевой спрос",0,""),IF(N842&lt;0,IF('Настройки'!$B$10="Исключить","",IF('Настройки'!$B$10="Абсолютные значения",ABS(N842),N842)),N842)))</x:f>
      </x:c>
      <x:c r="BR842" s="50" t="str">
        <x:f>IF(10&gt;'Настройки'!$B$3,"",IF(ISBLANK(O842),IF('Настройки'!$B$9="Нулевой спрос",0,""),IF(O842&lt;0,IF('Настройки'!$B$10="Исключить","",IF('Настройки'!$B$10="Абсолютные значения",ABS(O842),O842)),O842)))</x:f>
      </x:c>
      <x:c r="BS842" s="50" t="str">
        <x:f>IF(11&gt;'Настройки'!$B$3,"",IF(ISBLANK(P842),IF('Настройки'!$B$9="Нулевой спрос",0,""),IF(P842&lt;0,IF('Настройки'!$B$10="Исключить","",IF('Настройки'!$B$10="Абсолютные значения",ABS(P842),P842)),P842)))</x:f>
      </x:c>
      <x:c r="BT842" s="50" t="str">
        <x:f>IF(12&gt;'Настройки'!$B$3,"",IF(ISBLANK(Q842),IF('Настройки'!$B$9="Нулевой спрос",0,""),IF(Q842&lt;0,IF('Настройки'!$B$10="Исключить","",IF('Настройки'!$B$10="Абсолютные значения",ABS(Q842),Q842)),Q842)))</x:f>
      </x:c>
      <x:c r="BU842" s="50" t="str">
        <x:f>IF(13&gt;'Настройки'!$B$3,"",IF(ISBLANK(R842),IF('Настройки'!$B$9="Нулевой спрос",0,""),IF(R842&lt;0,IF('Настройки'!$B$10="Исключить","",IF('Настройки'!$B$10="Абсолютные значения",ABS(R842),R842)),R842)))</x:f>
      </x:c>
      <x:c r="BV842" s="50" t="str">
        <x:f>IF(14&gt;'Настройки'!$B$3,"",IF(ISBLANK(S842),IF('Настройки'!$B$9="Нулевой спрос",0,""),IF(S842&lt;0,IF('Настройки'!$B$10="Исключить","",IF('Настройки'!$B$10="Абсолютные значения",ABS(S842),S842)),S842)))</x:f>
      </x:c>
      <x:c r="BW842" s="50" t="str">
        <x:f>IF(15&gt;'Настройки'!$B$3,"",IF(ISBLANK(T842),IF('Настройки'!$B$9="Нулевой спрос",0,""),IF(T842&lt;0,IF('Настройки'!$B$10="Исключить","",IF('Настройки'!$B$10="Абсолютные значения",ABS(T842),T842)),T842)))</x:f>
      </x:c>
      <x:c r="BX842" s="50" t="str">
        <x:f>IF(16&gt;'Настройки'!$B$3,"",IF(ISBLANK(U842),IF('Настройки'!$B$9="Нулевой спрос",0,""),IF(U842&lt;0,IF('Настройки'!$B$10="Исключить","",IF('Настройки'!$B$10="Абсолютные значения",ABS(U842),U842)),U842)))</x:f>
      </x:c>
      <x:c r="BY842" s="50" t="str">
        <x:f>IF(17&gt;'Настройки'!$B$3,"",IF(ISBLANK(V842),IF('Настройки'!$B$9="Нулевой спрос",0,""),IF(V842&lt;0,IF('Настройки'!$B$10="Исключить","",IF('Настройки'!$B$10="Абсолютные значения",ABS(V842),V842)),V842)))</x:f>
      </x:c>
      <x:c r="BZ842" s="50" t="str">
        <x:f>IF(18&gt;'Настройки'!$B$3,"",IF(ISBLANK(W842),IF('Настройки'!$B$9="Нулевой спрос",0,""),IF(W842&lt;0,IF('Настройки'!$B$10="Исключить","",IF('Настройки'!$B$10="Абсолютные значения",ABS(W842),W842)),W842)))</x:f>
      </x:c>
      <x:c r="CA842" s="50" t="str">
        <x:f>IF(19&gt;'Настройки'!$B$3,"",IF(ISBLANK(X842),IF('Настройки'!$B$9="Нулевой спрос",0,""),IF(X842&lt;0,IF('Настройки'!$B$10="Исключить","",IF('Настройки'!$B$10="Абсолютные значения",ABS(X842),X842)),X842)))</x:f>
      </x:c>
      <x:c r="CB842" s="50" t="str">
        <x:f>IF(20&gt;'Настройки'!$B$3,"",IF(ISBLANK(Y842),IF('Настройки'!$B$9="Нулевой спрос",0,""),IF(Y842&lt;0,IF('Настройки'!$B$10="Исключить","",IF('Настройки'!$B$10="Абсолютные значения",ABS(Y842),Y842)),Y842)))</x:f>
      </x:c>
      <x:c r="CC842" s="50" t="str">
        <x:f>IF(21&gt;'Настройки'!$B$3,"",IF(ISBLANK(Z842),IF('Настройки'!$B$9="Нулевой спрос",0,""),IF(Z842&lt;0,IF('Настройки'!$B$10="Исключить","",IF('Настройки'!$B$10="Абсолютные значения",ABS(Z842),Z842)),Z842)))</x:f>
      </x:c>
      <x:c r="CD842" s="50" t="str">
        <x:f>IF(22&gt;'Настройки'!$B$3,"",IF(ISBLANK(AA842),IF('Настройки'!$B$9="Нулевой спрос",0,""),IF(AA842&lt;0,IF('Настройки'!$B$10="Исключить","",IF('Настройки'!$B$10="Абсолютные значения",ABS(AA842),AA842)),AA842)))</x:f>
      </x:c>
      <x:c r="CE842" s="50" t="str">
        <x:f>IF(23&gt;'Настройки'!$B$3,"",IF(ISBLANK(AB842),IF('Настройки'!$B$9="Нулевой спрос",0,""),IF(AB842&lt;0,IF('Настройки'!$B$10="Исключить","",IF('Настройки'!$B$10="Абсолютные значения",ABS(AB842),AB842)),AB842)))</x:f>
      </x:c>
      <x:c r="CF842" s="50" t="str">
        <x:f>IF(24&gt;'Настройки'!$B$3,"",IF(ISBLANK(AC842),IF('Настройки'!$B$9="Нулевой спрос",0,""),IF(AC842&lt;0,IF('Настройки'!$B$10="Исключить","",IF('Настройки'!$B$10="Абсолютные значения",ABS(AC842),AC842)),AC842)))</x:f>
      </x:c>
      <x:c r="CG842" s="50" t="str">
        <x:f>IF(25&gt;'Настройки'!$B$3,"",IF(ISBLANK(AD842),IF('Настройки'!$B$9="Нулевой спрос",0,""),IF(AD842&lt;0,IF('Настройки'!$B$10="Исключить","",IF('Настройки'!$B$10="Абсолютные значения",ABS(AD842),AD842)),AD842)))</x:f>
      </x:c>
      <x:c r="CH842" s="50" t="str">
        <x:f>IF(26&gt;'Настройки'!$B$3,"",IF(ISBLANK(AE842),IF('Настройки'!$B$9="Нулевой спрос",0,""),IF(AE842&lt;0,IF('Настройки'!$B$10="Исключить","",IF('Настройки'!$B$10="Абсолютные значения",ABS(AE842),AE842)),AE842)))</x:f>
      </x:c>
      <x:c r="CI842" s="50" t="str">
        <x:f>IF(27&gt;'Настройки'!$B$3,"",IF(ISBLANK(AF842),IF('Настройки'!$B$9="Нулевой спрос",0,""),IF(AF842&lt;0,IF('Настройки'!$B$10="Исключить","",IF('Настройки'!$B$10="Абсолютные значения",ABS(AF842),AF842)),AF842)))</x:f>
      </x:c>
      <x:c r="CJ842" s="50" t="str">
        <x:f>IF(28&gt;'Настройки'!$B$3,"",IF(ISBLANK(AG842),IF('Настройки'!$B$9="Нулевой спрос",0,""),IF(AG842&lt;0,IF('Настройки'!$B$10="Исключить","",IF('Настройки'!$B$10="Абсолютные значения",ABS(AG842),AG842)),AG842)))</x:f>
      </x:c>
      <x:c r="CK842" s="50" t="str">
        <x:f>IF(29&gt;'Настройки'!$B$3,"",IF(ISBLANK(AH842),IF('Настройки'!$B$9="Нулевой спрос",0,""),IF(AH842&lt;0,IF('Настройки'!$B$10="Исключить","",IF('Настройки'!$B$10="Абсолютные значения",ABS(AH842),AH842)),AH842)))</x:f>
      </x:c>
      <x:c r="CL842" s="50" t="str">
        <x:f>IF(30&gt;'Настройки'!$B$3,"",IF(ISBLANK(AI842),IF('Настройки'!$B$9="Нулевой спрос",0,""),IF(AI842&lt;0,IF('Настройки'!$B$10="Исключить","",IF('Настройки'!$B$10="Абсолютные значения",ABS(AI842),AI842)),AI842)))</x:f>
      </x:c>
      <x:c r="CM842" s="50" t="str">
        <x:f>IF(31&gt;'Настройки'!$B$3,"",IF(ISBLANK(AJ842),IF('Настройки'!$B$9="Нулевой спрос",0,""),IF(AJ842&lt;0,IF('Настройки'!$B$10="Исключить","",IF('Настройки'!$B$10="Абсолютные значения",ABS(AJ842),AJ842)),AJ842)))</x:f>
      </x:c>
      <x:c r="CN842" s="50" t="str">
        <x:f>IF(32&gt;'Настройки'!$B$3,"",IF(ISBLANK(AK842),IF('Настройки'!$B$9="Нулевой спрос",0,""),IF(AK842&lt;0,IF('Настройки'!$B$10="Исключить","",IF('Настройки'!$B$10="Абсолютные значения",ABS(AK842),AK842)),AK842)))</x:f>
      </x:c>
      <x:c r="CO842" s="50" t="str">
        <x:f>IF(33&gt;'Настройки'!$B$3,"",IF(ISBLANK(AL842),IF('Настройки'!$B$9="Нулевой спрос",0,""),IF(AL842&lt;0,IF('Настройки'!$B$10="Исключить","",IF('Настройки'!$B$10="Абсолютные значения",ABS(AL842),AL842)),AL842)))</x:f>
      </x:c>
      <x:c r="CP842" s="50" t="str">
        <x:f>IF(34&gt;'Настройки'!$B$3,"",IF(ISBLANK(AM842),IF('Настройки'!$B$9="Нулевой спрос",0,""),IF(AM842&lt;0,IF('Настройки'!$B$10="Исключить","",IF('Настройки'!$B$10="Абсолютные значения",ABS(AM842),AM842)),AM842)))</x:f>
      </x:c>
      <x:c r="CQ842" s="50" t="str">
        <x:f>IF(35&gt;'Настройки'!$B$3,"",IF(ISBLANK(AN842),IF('Настройки'!$B$9="Нулевой спрос",0,""),IF(AN842&lt;0,IF('Настройки'!$B$10="Исключить","",IF('Настройки'!$B$10="Абсолютные значения",ABS(AN842),AN842)),AN842)))</x:f>
      </x:c>
      <x:c r="CR842" s="50" t="str">
        <x:f>IF(36&gt;'Настройки'!$B$3,"",IF(ISBLANK(AO842),IF('Настройки'!$B$9="Нулевой спрос",0,""),IF(AO842&lt;0,IF('Настройки'!$B$10="Исключить","",IF('Настройки'!$B$10="Абсолютные значения",ABS(AO842),AO842)),AO842)))</x:f>
      </x:c>
      <x:c r="CS842" s="50" t="str">
        <x:f>IF(OR(1&gt;'Настройки'!$B$3,ISBLANK(BI842),BI842=0),"",BI842)</x:f>
      </x:c>
      <x:c r="CT842" s="50" t="str">
        <x:f>IF(OR(2&gt;'Настройки'!$B$3,ISBLANK(BJ842),BJ842=0),"",BJ842)</x:f>
      </x:c>
      <x:c r="CU842" s="50" t="str">
        <x:f>IF(OR(3&gt;'Настройки'!$B$3,ISBLANK(BK842),BK842=0),"",BK842)</x:f>
      </x:c>
      <x:c r="CV842" s="50" t="str">
        <x:f>IF(OR(4&gt;'Настройки'!$B$3,ISBLANK(BL842),BL842=0),"",BL842)</x:f>
      </x:c>
      <x:c r="CW842" s="50" t="str">
        <x:f>IF(OR(5&gt;'Настройки'!$B$3,ISBLANK(BM842),BM842=0),"",BM842)</x:f>
      </x:c>
      <x:c r="CX842" s="50" t="str">
        <x:f>IF(OR(6&gt;'Настройки'!$B$3,ISBLANK(BN842),BN842=0),"",BN842)</x:f>
      </x:c>
      <x:c r="CY842" s="50" t="str">
        <x:f>IF(OR(7&gt;'Настройки'!$B$3,ISBLANK(BO842),BO842=0),"",BO842)</x:f>
      </x:c>
      <x:c r="CZ842" s="50" t="str">
        <x:f>IF(OR(8&gt;'Настройки'!$B$3,ISBLANK(BP842),BP842=0),"",BP842)</x:f>
      </x:c>
      <x:c r="DA842" s="50" t="str">
        <x:f>IF(OR(9&gt;'Настройки'!$B$3,ISBLANK(BQ842),BQ842=0),"",BQ842)</x:f>
      </x:c>
      <x:c r="DB842" s="50" t="str">
        <x:f>IF(OR(10&gt;'Настройки'!$B$3,ISBLANK(BR842),BR842=0),"",BR842)</x:f>
      </x:c>
      <x:c r="DC842" s="50" t="str">
        <x:f>IF(OR(11&gt;'Настройки'!$B$3,ISBLANK(BS842),BS842=0),"",BS842)</x:f>
      </x:c>
      <x:c r="DD842" s="50" t="str">
        <x:f>IF(OR(12&gt;'Настройки'!$B$3,ISBLANK(BT842),BT842=0),"",BT842)</x:f>
      </x:c>
      <x:c r="DE842" s="50" t="str">
        <x:f>IF(OR(13&gt;'Настройки'!$B$3,ISBLANK(BU842),BU842=0),"",BU842)</x:f>
      </x:c>
      <x:c r="DF842" s="50" t="str">
        <x:f>IF(OR(14&gt;'Настройки'!$B$3,ISBLANK(BV842),BV842=0),"",BV842)</x:f>
      </x:c>
      <x:c r="DG842" s="50" t="str">
        <x:f>IF(OR(15&gt;'Настройки'!$B$3,ISBLANK(BW842),BW842=0),"",BW842)</x:f>
      </x:c>
      <x:c r="DH842" s="50" t="str">
        <x:f>IF(OR(16&gt;'Настройки'!$B$3,ISBLANK(BX842),BX842=0),"",BX842)</x:f>
      </x:c>
      <x:c r="DI842" s="50" t="str">
        <x:f>IF(OR(17&gt;'Настройки'!$B$3,ISBLANK(BY842),BY842=0),"",BY842)</x:f>
      </x:c>
      <x:c r="DJ842" s="50" t="str">
        <x:f>IF(OR(18&gt;'Настройки'!$B$3,ISBLANK(BZ842),BZ842=0),"",BZ842)</x:f>
      </x:c>
      <x:c r="DK842" s="50" t="str">
        <x:f>IF(OR(19&gt;'Настройки'!$B$3,ISBLANK(CA842),CA842=0),"",CA842)</x:f>
      </x:c>
      <x:c r="DL842" s="50" t="str">
        <x:f>IF(OR(20&gt;'Настройки'!$B$3,ISBLANK(CB842),CB842=0),"",CB842)</x:f>
      </x:c>
      <x:c r="DM842" s="50" t="str">
        <x:f>IF(OR(21&gt;'Настройки'!$B$3,ISBLANK(CC842),CC842=0),"",CC842)</x:f>
      </x:c>
      <x:c r="DN842" s="50" t="str">
        <x:f>IF(OR(22&gt;'Настройки'!$B$3,ISBLANK(CD842),CD842=0),"",CD842)</x:f>
      </x:c>
      <x:c r="DO842" s="50" t="str">
        <x:f>IF(OR(23&gt;'Настройки'!$B$3,ISBLANK(CE842),CE842=0),"",CE842)</x:f>
      </x:c>
      <x:c r="DP842" s="50" t="str">
        <x:f>IF(OR(24&gt;'Настройки'!$B$3,ISBLANK(CF842),CF842=0),"",CF842)</x:f>
      </x:c>
      <x:c r="DQ842" s="50" t="str">
        <x:f>IF(OR(25&gt;'Настройки'!$B$3,ISBLANK(CG842),CG842=0),"",CG842)</x:f>
      </x:c>
      <x:c r="DR842" s="50" t="str">
        <x:f>IF(OR(26&gt;'Настройки'!$B$3,ISBLANK(CH842),CH842=0),"",CH842)</x:f>
      </x:c>
      <x:c r="DS842" s="50" t="str">
        <x:f>IF(OR(27&gt;'Настройки'!$B$3,ISBLANK(CI842),CI842=0),"",CI842)</x:f>
      </x:c>
      <x:c r="DT842" s="50" t="str">
        <x:f>IF(OR(28&gt;'Настройки'!$B$3,ISBLANK(CJ842),CJ842=0),"",CJ842)</x:f>
      </x:c>
      <x:c r="DU842" s="50" t="str">
        <x:f>IF(OR(29&gt;'Настройки'!$B$3,ISBLANK(CK842),CK842=0),"",CK842)</x:f>
      </x:c>
      <x:c r="DV842" s="50" t="str">
        <x:f>IF(OR(30&gt;'Настройки'!$B$3,ISBLANK(CL842),CL842=0),"",CL842)</x:f>
      </x:c>
      <x:c r="DW842" s="50" t="str">
        <x:f>IF(OR(31&gt;'Настройки'!$B$3,ISBLANK(CM842),CM842=0),"",CM842)</x:f>
      </x:c>
      <x:c r="DX842" s="50" t="str">
        <x:f>IF(OR(32&gt;'Настройки'!$B$3,ISBLANK(CN842),CN842=0),"",CN842)</x:f>
      </x:c>
      <x:c r="DY842" s="50" t="str">
        <x:f>IF(OR(33&gt;'Настройки'!$B$3,ISBLANK(CO842),CO842=0),"",CO842)</x:f>
      </x:c>
      <x:c r="DZ842" s="50" t="str">
        <x:f>IF(OR(34&gt;'Настройки'!$B$3,ISBLANK(CP842),CP842=0),"",CP842)</x:f>
      </x:c>
      <x:c r="EA842" s="50" t="str">
        <x:f>IF(OR(35&gt;'Настройки'!$B$3,ISBLANK(CQ842),CQ842=0),"",CQ842)</x:f>
      </x:c>
      <x:c r="EB842" s="50" t="str">
        <x:f>IF(OR(36&gt;'Настройки'!$B$3,ISBLANK(CR842),CR842=0),"",CR842)</x:f>
      </x:c>
      <x:c r="EC842" s="50" t="str">
        <x:f>IF(A842="","",IF(OR(BB842="AZ",BB842="BZ"),10000+ROW(),IF(AZ842&gt;'Настройки'!$B$11,20000+ROW(),IF(BF842&lt;&gt;"Обычный",30000+ROW(),IF(AX842&lt;=0,40000+ROW(),"")))))</x:f>
      </x:c>
      <x:c r="ED842" s="50" t="str">
        <x:f>IF(EC842="","",COUNTIFS($EC$2:$EC$1001,"&gt;0",$EC$2:$EC$1001,"&lt;"&amp;EC842)+1)</x:f>
      </x:c>
    </x:row>
    <x:row r="843">
      <x:c r="A843" s="115"/>
      <x:c r="B843" s="115"/>
      <x:c r="C843" s="115"/>
      <x:c r="D843" s="118"/>
      <x:c r="E843" s="118"/>
      <x:c r="F843" s="118"/>
      <x:c r="G843" s="118"/>
      <x:c r="H843" s="118"/>
      <x:c r="I843" s="118"/>
      <x:c r="J843" s="118"/>
      <x:c r="K843" s="118"/>
      <x:c r="L843" s="118"/>
      <x:c r="M843" s="118"/>
      <x:c r="N843" s="118"/>
      <x:c r="O843" s="118"/>
      <x:c r="P843" s="118"/>
      <x:c r="Q843" s="118"/>
      <x:c r="R843" s="118"/>
      <x:c r="S843" s="118"/>
      <x:c r="T843" s="118"/>
      <x:c r="U843" s="118"/>
      <x:c r="V843" s="118"/>
      <x:c r="W843" s="118"/>
      <x:c r="X843" s="118"/>
      <x:c r="Y843" s="118"/>
      <x:c r="Z843" s="118"/>
      <x:c r="AA843" s="118"/>
      <x:c r="AB843" s="118"/>
      <x:c r="AC843" s="118"/>
      <x:c r="AD843" s="118"/>
      <x:c r="AE843" s="118"/>
      <x:c r="AF843" s="118"/>
      <x:c r="AG843" s="118"/>
      <x:c r="AH843" s="118"/>
      <x:c r="AI843" s="118"/>
      <x:c r="AJ843" s="118"/>
      <x:c r="AK843" s="118"/>
      <x:c r="AL843" s="118"/>
      <x:c r="AM843" s="118"/>
      <x:c r="AN843" s="118"/>
      <x:c r="AO843" s="118"/>
      <x:c r="AP843" s="115"/>
      <x:c r="AQ843" s="49" t="str">
        <x:f>IF(A843="","",COUNT(BI843:INDEX(BI843:CR843,1,'Настройки'!$B$3)))</x:f>
      </x:c>
      <x:c r="AR843" s="49" t="str">
        <x:f>IF(A843="","",SUM(BI843:INDEX(BI843:CR843,1,'Настройки'!$B$3)))</x:f>
      </x:c>
      <x:c r="AS843" s="58" t="str">
        <x:f>IF(A843="","",IF('Настройки'!$B$4="Стоимость потребления",AR843*D843,IF('Настройки'!$B$4="Количество",AR843,E843)))</x:f>
      </x:c>
      <x:c r="AT843" s="61" t="str">
        <x:f>IF(OR(A843="",AS843&lt;0,SUM($AS$2:$AS$1001)&lt;=0),"",AS843/SUM($AS$2:$AS$1001))</x:f>
      </x:c>
      <x:c r="AU843" s="61" t="str">
        <x:f>IF(OR(A843="",AS843&lt;0,SUM($AS$2:$AS$1001)&lt;=0),"",SUMIFS($AS$2:$AS$1001,$AS$2:$AS$1001,"&gt;"&amp;AS843)/SUM($AS$2:$AS$1001))</x:f>
      </x:c>
      <x:c r="AV843" s="61" t="str">
        <x:f>IF(OR(A843="",AS843&lt;0,SUM($AS$2:$AS$1001)&lt;=0),"",SUMIFS($AS$2:$AS$1001,$AS$2:$AS$1001,"&gt;="&amp;AS843)/SUM($AS$2:$AS$1001))</x:f>
      </x:c>
      <x:c r="AW843" s="49" t="str">
        <x:f>IF(A843="","",IF(SUM($AS$2:$AS$1001)&lt;=0,"Не определён",IF(AS843&lt;0,"Исключение",IF(AU843&lt;'Настройки'!$B$5,"A",IF(AU843&lt;'Настройки'!$B$6,"B","C")))))</x:f>
      </x:c>
      <x:c r="AX843" s="58" t="str">
        <x:f>IF(A843="","",IF(AQ843=0,"",AVERAGE(BI843:INDEX(BI843:CR843,1,'Настройки'!$B$3))))</x:f>
      </x:c>
      <x:c r="AY843" s="58" t="str">
        <x:f>IF(OR(A843="",AQ843=0),"",STDEVP(BI843:INDEX(BI843:CR843,1,'Настройки'!$B$3)))</x:f>
      </x:c>
      <x:c r="AZ843" s="61" t="str">
        <x:f>IF(OR(A843="",AQ843&lt;'Настройки'!$B$12,AX843&lt;=0,AND('Настройки'!$B$10="Блокировать",COUNTIF(F843:INDEX(F843:AO843,1,'Настройки'!$B$3),"&lt;0")&gt;0)),"",AY843/ABS(AX843))</x:f>
      </x:c>
      <x:c r="BA843" s="49" t="str">
        <x:f>IF(A843="","",IF(AND('Настройки'!$B$10="Блокировать",COUNTIF(F843:INDEX(F843:AO843,1,'Настройки'!$B$3),"&lt;0")&gt;0),"Не определён",IF(AQ843&lt;'Настройки'!$B$12,"Не определён",IF(AX843=0,"Нет спроса",IF(AX843&lt;0,"Не определён",IF(AZ843&lt;='Настройки'!$B$7,"X",IF(AZ843&lt;='Настройки'!$B$8,"Y","Z")))))))</x:f>
      </x:c>
      <x:c r="BB843" s="49" t="str">
        <x:f>IF(OR(A843="",LEN(AW843)&lt;&gt;1,LEN(BA843)&lt;&gt;1),"",AW843&amp;BA843)</x:f>
      </x:c>
      <x:c r="BC843" s="61" t="str">
        <x:f>IF(OR(A843="",AQ843=0),"",(COUNT(BI843:INDEX(BI843:CR843,1,'Настройки'!$B$3))-COUNT(CS843:INDEX(CS843:EB843,1,'Настройки'!$B$3)))/AQ843)</x:f>
      </x:c>
      <x:c r="BD843" s="64" t="str">
        <x:f>IF(OR(A843="",COUNT(CS843:INDEX(CS843:EB843,1,'Настройки'!$B$3))=0),"",AQ843/COUNT(CS843:INDEX(CS843:EB843,1,'Настройки'!$B$3)))</x:f>
      </x:c>
      <x:c r="BE843" s="64" t="str">
        <x:f>IF(OR(A843="",COUNT(CS843:INDEX(CS843:EB843,1,'Настройки'!$B$3))=0),"",IF(AVERAGE(CS843:INDEX(CS843:EB843,1,'Настройки'!$B$3))=0,"",(STDEVP(CS843:INDEX(CS843:EB843,1,'Настройки'!$B$3))/ABS(AVERAGE(CS843:INDEX(CS843:EB843,1,'Настройки'!$B$3))))^2))</x:f>
      </x:c>
      <x:c r="BF843" s="49" t="str">
        <x:f>IF(A843="","",IF(AQ843&lt;3,"Недостаточно",IF(AQ843&lt;6,"Предварительный","Обычный")))</x:f>
      </x:c>
      <x:c r="BG843" s="49" t="str">
        <x:f>IF(A843="","",IF(COUNTIF(F843:INDEX(F843:AO843,1,'Настройки'!$B$3),"&lt;0")&gt;0,IF('Настройки'!$B$10="Блокировать","Отрицательный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"),"")&amp;IF(AQ843&lt;3,"Недостаточно истории. ",IF(AQ843&lt;6,"Предварительная классификация. ",""))&amp;IF(AX843=0,"Нет спроса за горизонт. ","")&amp;IF(AZ843&gt;'Настройки'!$B$11,"Экстремальная вариативность. ",""))</x:f>
      </x:c>
      <x:c r="BH843" s="49" t="str">
        <x:f>IF(A843="","",IFERROR(VLOOKUP(BB843,'Настройки'!$D$3:$E$11,2,FALSE),"Сначала проверьте исходные данные и историю спроса.")&amp;" Уточните срок поставки, MOQ и критичность.")</x:f>
      </x:c>
      <x:c r="BI843" s="50" t="str">
        <x:f>IF(1&gt;'Настройки'!$B$3,"",IF(ISBLANK(F843),IF('Настройки'!$B$9="Нулевой спрос",0,""),IF(F843&lt;0,IF('Настройки'!$B$10="Исключить","",IF('Настройки'!$B$10="Абсолютные значения",ABS(F843),F843)),F843)))</x:f>
      </x:c>
      <x:c r="BJ843" s="50" t="str">
        <x:f>IF(2&gt;'Настройки'!$B$3,"",IF(ISBLANK(G843),IF('Настройки'!$B$9="Нулевой спрос",0,""),IF(G843&lt;0,IF('Настройки'!$B$10="Исключить","",IF('Настройки'!$B$10="Абсолютные значения",ABS(G843),G843)),G843)))</x:f>
      </x:c>
      <x:c r="BK843" s="50" t="str">
        <x:f>IF(3&gt;'Настройки'!$B$3,"",IF(ISBLANK(H843),IF('Настройки'!$B$9="Нулевой спрос",0,""),IF(H843&lt;0,IF('Настройки'!$B$10="Исключить","",IF('Настройки'!$B$10="Абсолютные значения",ABS(H843),H843)),H843)))</x:f>
      </x:c>
      <x:c r="BL843" s="50" t="str">
        <x:f>IF(4&gt;'Настройки'!$B$3,"",IF(ISBLANK(I843),IF('Настройки'!$B$9="Нулевой спрос",0,""),IF(I843&lt;0,IF('Настройки'!$B$10="Исключить","",IF('Настройки'!$B$10="Абсолютные значения",ABS(I843),I843)),I843)))</x:f>
      </x:c>
      <x:c r="BM843" s="50" t="str">
        <x:f>IF(5&gt;'Настройки'!$B$3,"",IF(ISBLANK(J843),IF('Настройки'!$B$9="Нулевой спрос",0,""),IF(J843&lt;0,IF('Настройки'!$B$10="Исключить","",IF('Настройки'!$B$10="Абсолютные значения",ABS(J843),J843)),J843)))</x:f>
      </x:c>
      <x:c r="BN843" s="50" t="str">
        <x:f>IF(6&gt;'Настройки'!$B$3,"",IF(ISBLANK(K843),IF('Настройки'!$B$9="Нулевой спрос",0,""),IF(K843&lt;0,IF('Настройки'!$B$10="Исключить","",IF('Настройки'!$B$10="Абсолютные значения",ABS(K843),K843)),K843)))</x:f>
      </x:c>
      <x:c r="BO843" s="50" t="str">
        <x:f>IF(7&gt;'Настройки'!$B$3,"",IF(ISBLANK(L843),IF('Настройки'!$B$9="Нулевой спрос",0,""),IF(L843&lt;0,IF('Настройки'!$B$10="Исключить","",IF('Настройки'!$B$10="Абсолютные значения",ABS(L843),L843)),L843)))</x:f>
      </x:c>
      <x:c r="BP843" s="50" t="str">
        <x:f>IF(8&gt;'Настройки'!$B$3,"",IF(ISBLANK(M843),IF('Настройки'!$B$9="Нулевой спрос",0,""),IF(M843&lt;0,IF('Настройки'!$B$10="Исключить","",IF('Настройки'!$B$10="Абсолютные значения",ABS(M843),M843)),M843)))</x:f>
      </x:c>
      <x:c r="BQ843" s="50" t="str">
        <x:f>IF(9&gt;'Настройки'!$B$3,"",IF(ISBLANK(N843),IF('Настройки'!$B$9="Нулевой спрос",0,""),IF(N843&lt;0,IF('Настройки'!$B$10="Исключить","",IF('Настройки'!$B$10="Абсолютные значения",ABS(N843),N843)),N843)))</x:f>
      </x:c>
      <x:c r="BR843" s="50" t="str">
        <x:f>IF(10&gt;'Настройки'!$B$3,"",IF(ISBLANK(O843),IF('Настройки'!$B$9="Нулевой спрос",0,""),IF(O843&lt;0,IF('Настройки'!$B$10="Исключить","",IF('Настройки'!$B$10="Абсолютные значения",ABS(O843),O843)),O843)))</x:f>
      </x:c>
      <x:c r="BS843" s="50" t="str">
        <x:f>IF(11&gt;'Настройки'!$B$3,"",IF(ISBLANK(P843),IF('Настройки'!$B$9="Нулевой спрос",0,""),IF(P843&lt;0,IF('Настройки'!$B$10="Исключить","",IF('Настройки'!$B$10="Абсолютные значения",ABS(P843),P843)),P843)))</x:f>
      </x:c>
      <x:c r="BT843" s="50" t="str">
        <x:f>IF(12&gt;'Настройки'!$B$3,"",IF(ISBLANK(Q843),IF('Настройки'!$B$9="Нулевой спрос",0,""),IF(Q843&lt;0,IF('Настройки'!$B$10="Исключить","",IF('Настройки'!$B$10="Абсолютные значения",ABS(Q843),Q843)),Q843)))</x:f>
      </x:c>
      <x:c r="BU843" s="50" t="str">
        <x:f>IF(13&gt;'Настройки'!$B$3,"",IF(ISBLANK(R843),IF('Настройки'!$B$9="Нулевой спрос",0,""),IF(R843&lt;0,IF('Настройки'!$B$10="Исключить","",IF('Настройки'!$B$10="Абсолютные значения",ABS(R843),R843)),R843)))</x:f>
      </x:c>
      <x:c r="BV843" s="50" t="str">
        <x:f>IF(14&gt;'Настройки'!$B$3,"",IF(ISBLANK(S843),IF('Настройки'!$B$9="Нулевой спрос",0,""),IF(S843&lt;0,IF('Настройки'!$B$10="Исключить","",IF('Настройки'!$B$10="Абсолютные значения",ABS(S843),S843)),S843)))</x:f>
      </x:c>
      <x:c r="BW843" s="50" t="str">
        <x:f>IF(15&gt;'Настройки'!$B$3,"",IF(ISBLANK(T843),IF('Настройки'!$B$9="Нулевой спрос",0,""),IF(T843&lt;0,IF('Настройки'!$B$10="Исключить","",IF('Настройки'!$B$10="Абсолютные значения",ABS(T843),T843)),T843)))</x:f>
      </x:c>
      <x:c r="BX843" s="50" t="str">
        <x:f>IF(16&gt;'Настройки'!$B$3,"",IF(ISBLANK(U843),IF('Настройки'!$B$9="Нулевой спрос",0,""),IF(U843&lt;0,IF('Настройки'!$B$10="Исключить","",IF('Настройки'!$B$10="Абсолютные значения",ABS(U843),U843)),U843)))</x:f>
      </x:c>
      <x:c r="BY843" s="50" t="str">
        <x:f>IF(17&gt;'Настройки'!$B$3,"",IF(ISBLANK(V843),IF('Настройки'!$B$9="Нулевой спрос",0,""),IF(V843&lt;0,IF('Настройки'!$B$10="Исключить","",IF('Настройки'!$B$10="Абсолютные значения",ABS(V843),V843)),V843)))</x:f>
      </x:c>
      <x:c r="BZ843" s="50" t="str">
        <x:f>IF(18&gt;'Настройки'!$B$3,"",IF(ISBLANK(W843),IF('Настройки'!$B$9="Нулевой спрос",0,""),IF(W843&lt;0,IF('Настройки'!$B$10="Исключить","",IF('Настройки'!$B$10="Абсолютные значения",ABS(W843),W843)),W843)))</x:f>
      </x:c>
      <x:c r="CA843" s="50" t="str">
        <x:f>IF(19&gt;'Настройки'!$B$3,"",IF(ISBLANK(X843),IF('Настройки'!$B$9="Нулевой спрос",0,""),IF(X843&lt;0,IF('Настройки'!$B$10="Исключить","",IF('Настройки'!$B$10="Абсолютные значения",ABS(X843),X843)),X843)))</x:f>
      </x:c>
      <x:c r="CB843" s="50" t="str">
        <x:f>IF(20&gt;'Настройки'!$B$3,"",IF(ISBLANK(Y843),IF('Настройки'!$B$9="Нулевой спрос",0,""),IF(Y843&lt;0,IF('Настройки'!$B$10="Исключить","",IF('Настройки'!$B$10="Абсолютные значения",ABS(Y843),Y843)),Y843)))</x:f>
      </x:c>
      <x:c r="CC843" s="50" t="str">
        <x:f>IF(21&gt;'Настройки'!$B$3,"",IF(ISBLANK(Z843),IF('Настройки'!$B$9="Нулевой спрос",0,""),IF(Z843&lt;0,IF('Настройки'!$B$10="Исключить","",IF('Настройки'!$B$10="Абсолютные значения",ABS(Z843),Z843)),Z843)))</x:f>
      </x:c>
      <x:c r="CD843" s="50" t="str">
        <x:f>IF(22&gt;'Настройки'!$B$3,"",IF(ISBLANK(AA843),IF('Настройки'!$B$9="Нулевой спрос",0,""),IF(AA843&lt;0,IF('Настройки'!$B$10="Исключить","",IF('Настройки'!$B$10="Абсолютные значения",ABS(AA843),AA843)),AA843)))</x:f>
      </x:c>
      <x:c r="CE843" s="50" t="str">
        <x:f>IF(23&gt;'Настройки'!$B$3,"",IF(ISBLANK(AB843),IF('Настройки'!$B$9="Нулевой спрос",0,""),IF(AB843&lt;0,IF('Настройки'!$B$10="Исключить","",IF('Настройки'!$B$10="Абсолютные значения",ABS(AB843),AB843)),AB843)))</x:f>
      </x:c>
      <x:c r="CF843" s="50" t="str">
        <x:f>IF(24&gt;'Настройки'!$B$3,"",IF(ISBLANK(AC843),IF('Настройки'!$B$9="Нулевой спрос",0,""),IF(AC843&lt;0,IF('Настройки'!$B$10="Исключить","",IF('Настройки'!$B$10="Абсолютные значения",ABS(AC843),AC843)),AC843)))</x:f>
      </x:c>
      <x:c r="CG843" s="50" t="str">
        <x:f>IF(25&gt;'Настройки'!$B$3,"",IF(ISBLANK(AD843),IF('Настройки'!$B$9="Нулевой спрос",0,""),IF(AD843&lt;0,IF('Настройки'!$B$10="Исключить","",IF('Настройки'!$B$10="Абсолютные значения",ABS(AD843),AD843)),AD843)))</x:f>
      </x:c>
      <x:c r="CH843" s="50" t="str">
        <x:f>IF(26&gt;'Настройки'!$B$3,"",IF(ISBLANK(AE843),IF('Настройки'!$B$9="Нулевой спрос",0,""),IF(AE843&lt;0,IF('Настройки'!$B$10="Исключить","",IF('Настройки'!$B$10="Абсолютные значения",ABS(AE843),AE843)),AE843)))</x:f>
      </x:c>
      <x:c r="CI843" s="50" t="str">
        <x:f>IF(27&gt;'Настройки'!$B$3,"",IF(ISBLANK(AF843),IF('Настройки'!$B$9="Нулевой спрос",0,""),IF(AF843&lt;0,IF('Настройки'!$B$10="Исключить","",IF('Настройки'!$B$10="Абсолютные значения",ABS(AF843),AF843)),AF843)))</x:f>
      </x:c>
      <x:c r="CJ843" s="50" t="str">
        <x:f>IF(28&gt;'Настройки'!$B$3,"",IF(ISBLANK(AG843),IF('Настройки'!$B$9="Нулевой спрос",0,""),IF(AG843&lt;0,IF('Настройки'!$B$10="Исключить","",IF('Настройки'!$B$10="Абсолютные значения",ABS(AG843),AG843)),AG843)))</x:f>
      </x:c>
      <x:c r="CK843" s="50" t="str">
        <x:f>IF(29&gt;'Настройки'!$B$3,"",IF(ISBLANK(AH843),IF('Настройки'!$B$9="Нулевой спрос",0,""),IF(AH843&lt;0,IF('Настройки'!$B$10="Исключить","",IF('Настройки'!$B$10="Абсолютные значения",ABS(AH843),AH843)),AH843)))</x:f>
      </x:c>
      <x:c r="CL843" s="50" t="str">
        <x:f>IF(30&gt;'Настройки'!$B$3,"",IF(ISBLANK(AI843),IF('Настройки'!$B$9="Нулевой спрос",0,""),IF(AI843&lt;0,IF('Настройки'!$B$10="Исключить","",IF('Настройки'!$B$10="Абсолютные значения",ABS(AI843),AI843)),AI843)))</x:f>
      </x:c>
      <x:c r="CM843" s="50" t="str">
        <x:f>IF(31&gt;'Настройки'!$B$3,"",IF(ISBLANK(AJ843),IF('Настройки'!$B$9="Нулевой спрос",0,""),IF(AJ843&lt;0,IF('Настройки'!$B$10="Исключить","",IF('Настройки'!$B$10="Абсолютные значения",ABS(AJ843),AJ843)),AJ843)))</x:f>
      </x:c>
      <x:c r="CN843" s="50" t="str">
        <x:f>IF(32&gt;'Настройки'!$B$3,"",IF(ISBLANK(AK843),IF('Настройки'!$B$9="Нулевой спрос",0,""),IF(AK843&lt;0,IF('Настройки'!$B$10="Исключить","",IF('Настройки'!$B$10="Абсолютные значения",ABS(AK843),AK843)),AK843)))</x:f>
      </x:c>
      <x:c r="CO843" s="50" t="str">
        <x:f>IF(33&gt;'Настройки'!$B$3,"",IF(ISBLANK(AL843),IF('Настройки'!$B$9="Нулевой спрос",0,""),IF(AL843&lt;0,IF('Настройки'!$B$10="Исключить","",IF('Настройки'!$B$10="Абсолютные значения",ABS(AL843),AL843)),AL843)))</x:f>
      </x:c>
      <x:c r="CP843" s="50" t="str">
        <x:f>IF(34&gt;'Настройки'!$B$3,"",IF(ISBLANK(AM843),IF('Настройки'!$B$9="Нулевой спрос",0,""),IF(AM843&lt;0,IF('Настройки'!$B$10="Исключить","",IF('Настройки'!$B$10="Абсолютные значения",ABS(AM843),AM843)),AM843)))</x:f>
      </x:c>
      <x:c r="CQ843" s="50" t="str">
        <x:f>IF(35&gt;'Настройки'!$B$3,"",IF(ISBLANK(AN843),IF('Настройки'!$B$9="Нулевой спрос",0,""),IF(AN843&lt;0,IF('Настройки'!$B$10="Исключить","",IF('Настройки'!$B$10="Абсолютные значения",ABS(AN843),AN843)),AN843)))</x:f>
      </x:c>
      <x:c r="CR843" s="50" t="str">
        <x:f>IF(36&gt;'Настройки'!$B$3,"",IF(ISBLANK(AO843),IF('Настройки'!$B$9="Нулевой спрос",0,""),IF(AO843&lt;0,IF('Настройки'!$B$10="Исключить","",IF('Настройки'!$B$10="Абсолютные значения",ABS(AO843),AO843)),AO843)))</x:f>
      </x:c>
      <x:c r="CS843" s="50" t="str">
        <x:f>IF(OR(1&gt;'Настройки'!$B$3,ISBLANK(BI843),BI843=0),"",BI843)</x:f>
      </x:c>
      <x:c r="CT843" s="50" t="str">
        <x:f>IF(OR(2&gt;'Настройки'!$B$3,ISBLANK(BJ843),BJ843=0),"",BJ843)</x:f>
      </x:c>
      <x:c r="CU843" s="50" t="str">
        <x:f>IF(OR(3&gt;'Настройки'!$B$3,ISBLANK(BK843),BK843=0),"",BK843)</x:f>
      </x:c>
      <x:c r="CV843" s="50" t="str">
        <x:f>IF(OR(4&gt;'Настройки'!$B$3,ISBLANK(BL843),BL843=0),"",BL843)</x:f>
      </x:c>
      <x:c r="CW843" s="50" t="str">
        <x:f>IF(OR(5&gt;'Настройки'!$B$3,ISBLANK(BM843),BM843=0),"",BM843)</x:f>
      </x:c>
      <x:c r="CX843" s="50" t="str">
        <x:f>IF(OR(6&gt;'Настройки'!$B$3,ISBLANK(BN843),BN843=0),"",BN843)</x:f>
      </x:c>
      <x:c r="CY843" s="50" t="str">
        <x:f>IF(OR(7&gt;'Настройки'!$B$3,ISBLANK(BO843),BO843=0),"",BO843)</x:f>
      </x:c>
      <x:c r="CZ843" s="50" t="str">
        <x:f>IF(OR(8&gt;'Настройки'!$B$3,ISBLANK(BP843),BP843=0),"",BP843)</x:f>
      </x:c>
      <x:c r="DA843" s="50" t="str">
        <x:f>IF(OR(9&gt;'Настройки'!$B$3,ISBLANK(BQ843),BQ843=0),"",BQ843)</x:f>
      </x:c>
      <x:c r="DB843" s="50" t="str">
        <x:f>IF(OR(10&gt;'Настройки'!$B$3,ISBLANK(BR843),BR843=0),"",BR843)</x:f>
      </x:c>
      <x:c r="DC843" s="50" t="str">
        <x:f>IF(OR(11&gt;'Настройки'!$B$3,ISBLANK(BS843),BS843=0),"",BS843)</x:f>
      </x:c>
      <x:c r="DD843" s="50" t="str">
        <x:f>IF(OR(12&gt;'Настройки'!$B$3,ISBLANK(BT843),BT843=0),"",BT843)</x:f>
      </x:c>
      <x:c r="DE843" s="50" t="str">
        <x:f>IF(OR(13&gt;'Настройки'!$B$3,ISBLANK(BU843),BU843=0),"",BU843)</x:f>
      </x:c>
      <x:c r="DF843" s="50" t="str">
        <x:f>IF(OR(14&gt;'Настройки'!$B$3,ISBLANK(BV843),BV843=0),"",BV843)</x:f>
      </x:c>
      <x:c r="DG843" s="50" t="str">
        <x:f>IF(OR(15&gt;'Настройки'!$B$3,ISBLANK(BW843),BW843=0),"",BW843)</x:f>
      </x:c>
      <x:c r="DH843" s="50" t="str">
        <x:f>IF(OR(16&gt;'Настройки'!$B$3,ISBLANK(BX843),BX843=0),"",BX843)</x:f>
      </x:c>
      <x:c r="DI843" s="50" t="str">
        <x:f>IF(OR(17&gt;'Настройки'!$B$3,ISBLANK(BY843),BY843=0),"",BY843)</x:f>
      </x:c>
      <x:c r="DJ843" s="50" t="str">
        <x:f>IF(OR(18&gt;'Настройки'!$B$3,ISBLANK(BZ843),BZ843=0),"",BZ843)</x:f>
      </x:c>
      <x:c r="DK843" s="50" t="str">
        <x:f>IF(OR(19&gt;'Настройки'!$B$3,ISBLANK(CA843),CA843=0),"",CA843)</x:f>
      </x:c>
      <x:c r="DL843" s="50" t="str">
        <x:f>IF(OR(20&gt;'Настройки'!$B$3,ISBLANK(CB843),CB843=0),"",CB843)</x:f>
      </x:c>
      <x:c r="DM843" s="50" t="str">
        <x:f>IF(OR(21&gt;'Настройки'!$B$3,ISBLANK(CC843),CC843=0),"",CC843)</x:f>
      </x:c>
      <x:c r="DN843" s="50" t="str">
        <x:f>IF(OR(22&gt;'Настройки'!$B$3,ISBLANK(CD843),CD843=0),"",CD843)</x:f>
      </x:c>
      <x:c r="DO843" s="50" t="str">
        <x:f>IF(OR(23&gt;'Настройки'!$B$3,ISBLANK(CE843),CE843=0),"",CE843)</x:f>
      </x:c>
      <x:c r="DP843" s="50" t="str">
        <x:f>IF(OR(24&gt;'Настройки'!$B$3,ISBLANK(CF843),CF843=0),"",CF843)</x:f>
      </x:c>
      <x:c r="DQ843" s="50" t="str">
        <x:f>IF(OR(25&gt;'Настройки'!$B$3,ISBLANK(CG843),CG843=0),"",CG843)</x:f>
      </x:c>
      <x:c r="DR843" s="50" t="str">
        <x:f>IF(OR(26&gt;'Настройки'!$B$3,ISBLANK(CH843),CH843=0),"",CH843)</x:f>
      </x:c>
      <x:c r="DS843" s="50" t="str">
        <x:f>IF(OR(27&gt;'Настройки'!$B$3,ISBLANK(CI843),CI843=0),"",CI843)</x:f>
      </x:c>
      <x:c r="DT843" s="50" t="str">
        <x:f>IF(OR(28&gt;'Настройки'!$B$3,ISBLANK(CJ843),CJ843=0),"",CJ843)</x:f>
      </x:c>
      <x:c r="DU843" s="50" t="str">
        <x:f>IF(OR(29&gt;'Настройки'!$B$3,ISBLANK(CK843),CK843=0),"",CK843)</x:f>
      </x:c>
      <x:c r="DV843" s="50" t="str">
        <x:f>IF(OR(30&gt;'Настройки'!$B$3,ISBLANK(CL843),CL843=0),"",CL843)</x:f>
      </x:c>
      <x:c r="DW843" s="50" t="str">
        <x:f>IF(OR(31&gt;'Настройки'!$B$3,ISBLANK(CM843),CM843=0),"",CM843)</x:f>
      </x:c>
      <x:c r="DX843" s="50" t="str">
        <x:f>IF(OR(32&gt;'Настройки'!$B$3,ISBLANK(CN843),CN843=0),"",CN843)</x:f>
      </x:c>
      <x:c r="DY843" s="50" t="str">
        <x:f>IF(OR(33&gt;'Настройки'!$B$3,ISBLANK(CO843),CO843=0),"",CO843)</x:f>
      </x:c>
      <x:c r="DZ843" s="50" t="str">
        <x:f>IF(OR(34&gt;'Настройки'!$B$3,ISBLANK(CP843),CP843=0),"",CP843)</x:f>
      </x:c>
      <x:c r="EA843" s="50" t="str">
        <x:f>IF(OR(35&gt;'Настройки'!$B$3,ISBLANK(CQ843),CQ843=0),"",CQ843)</x:f>
      </x:c>
      <x:c r="EB843" s="50" t="str">
        <x:f>IF(OR(36&gt;'Настройки'!$B$3,ISBLANK(CR843),CR843=0),"",CR843)</x:f>
      </x:c>
      <x:c r="EC843" s="50" t="str">
        <x:f>IF(A843="","",IF(OR(BB843="AZ",BB843="BZ"),10000+ROW(),IF(AZ843&gt;'Настройки'!$B$11,20000+ROW(),IF(BF843&lt;&gt;"Обычный",30000+ROW(),IF(AX843&lt;=0,40000+ROW(),"")))))</x:f>
      </x:c>
      <x:c r="ED843" s="50" t="str">
        <x:f>IF(EC843="","",COUNTIFS($EC$2:$EC$1001,"&gt;0",$EC$2:$EC$1001,"&lt;"&amp;EC843)+1)</x:f>
      </x:c>
    </x:row>
    <x:row r="844">
      <x:c r="A844" s="115"/>
      <x:c r="B844" s="115"/>
      <x:c r="C844" s="115"/>
      <x:c r="D844" s="118"/>
      <x:c r="E844" s="118"/>
      <x:c r="F844" s="118"/>
      <x:c r="G844" s="118"/>
      <x:c r="H844" s="118"/>
      <x:c r="I844" s="118"/>
      <x:c r="J844" s="118"/>
      <x:c r="K844" s="118"/>
      <x:c r="L844" s="118"/>
      <x:c r="M844" s="118"/>
      <x:c r="N844" s="118"/>
      <x:c r="O844" s="118"/>
      <x:c r="P844" s="118"/>
      <x:c r="Q844" s="118"/>
      <x:c r="R844" s="118"/>
      <x:c r="S844" s="118"/>
      <x:c r="T844" s="118"/>
      <x:c r="U844" s="118"/>
      <x:c r="V844" s="118"/>
      <x:c r="W844" s="118"/>
      <x:c r="X844" s="118"/>
      <x:c r="Y844" s="118"/>
      <x:c r="Z844" s="118"/>
      <x:c r="AA844" s="118"/>
      <x:c r="AB844" s="118"/>
      <x:c r="AC844" s="118"/>
      <x:c r="AD844" s="118"/>
      <x:c r="AE844" s="118"/>
      <x:c r="AF844" s="118"/>
      <x:c r="AG844" s="118"/>
      <x:c r="AH844" s="118"/>
      <x:c r="AI844" s="118"/>
      <x:c r="AJ844" s="118"/>
      <x:c r="AK844" s="118"/>
      <x:c r="AL844" s="118"/>
      <x:c r="AM844" s="118"/>
      <x:c r="AN844" s="118"/>
      <x:c r="AO844" s="118"/>
      <x:c r="AP844" s="115"/>
      <x:c r="AQ844" s="49" t="str">
        <x:f>IF(A844="","",COUNT(BI844:INDEX(BI844:CR844,1,'Настройки'!$B$3)))</x:f>
      </x:c>
      <x:c r="AR844" s="49" t="str">
        <x:f>IF(A844="","",SUM(BI844:INDEX(BI844:CR844,1,'Настройки'!$B$3)))</x:f>
      </x:c>
      <x:c r="AS844" s="58" t="str">
        <x:f>IF(A844="","",IF('Настройки'!$B$4="Стоимость потребления",AR844*D844,IF('Настройки'!$B$4="Количество",AR844,E844)))</x:f>
      </x:c>
      <x:c r="AT844" s="61" t="str">
        <x:f>IF(OR(A844="",AS844&lt;0,SUM($AS$2:$AS$1001)&lt;=0),"",AS844/SUM($AS$2:$AS$1001))</x:f>
      </x:c>
      <x:c r="AU844" s="61" t="str">
        <x:f>IF(OR(A844="",AS844&lt;0,SUM($AS$2:$AS$1001)&lt;=0),"",SUMIFS($AS$2:$AS$1001,$AS$2:$AS$1001,"&gt;"&amp;AS844)/SUM($AS$2:$AS$1001))</x:f>
      </x:c>
      <x:c r="AV844" s="61" t="str">
        <x:f>IF(OR(A844="",AS844&lt;0,SUM($AS$2:$AS$1001)&lt;=0),"",SUMIFS($AS$2:$AS$1001,$AS$2:$AS$1001,"&gt;="&amp;AS844)/SUM($AS$2:$AS$1001))</x:f>
      </x:c>
      <x:c r="AW844" s="49" t="str">
        <x:f>IF(A844="","",IF(SUM($AS$2:$AS$1001)&lt;=0,"Не определён",IF(AS844&lt;0,"Исключение",IF(AU844&lt;'Настройки'!$B$5,"A",IF(AU844&lt;'Настройки'!$B$6,"B","C")))))</x:f>
      </x:c>
      <x:c r="AX844" s="58" t="str">
        <x:f>IF(A844="","",IF(AQ844=0,"",AVERAGE(BI844:INDEX(BI844:CR844,1,'Настройки'!$B$3))))</x:f>
      </x:c>
      <x:c r="AY844" s="58" t="str">
        <x:f>IF(OR(A844="",AQ844=0),"",STDEVP(BI844:INDEX(BI844:CR844,1,'Настройки'!$B$3)))</x:f>
      </x:c>
      <x:c r="AZ844" s="61" t="str">
        <x:f>IF(OR(A844="",AQ844&lt;'Настройки'!$B$12,AX844&lt;=0,AND('Настройки'!$B$10="Блокировать",COUNTIF(F844:INDEX(F844:AO844,1,'Настройки'!$B$3),"&lt;0")&gt;0)),"",AY844/ABS(AX844))</x:f>
      </x:c>
      <x:c r="BA844" s="49" t="str">
        <x:f>IF(A844="","",IF(AND('Настройки'!$B$10="Блокировать",COUNTIF(F844:INDEX(F844:AO844,1,'Настройки'!$B$3),"&lt;0")&gt;0),"Не определён",IF(AQ844&lt;'Настройки'!$B$12,"Не определён",IF(AX844=0,"Нет спроса",IF(AX844&lt;0,"Не определён",IF(AZ844&lt;='Настройки'!$B$7,"X",IF(AZ844&lt;='Настройки'!$B$8,"Y","Z")))))))</x:f>
      </x:c>
      <x:c r="BB844" s="49" t="str">
        <x:f>IF(OR(A844="",LEN(AW844)&lt;&gt;1,LEN(BA844)&lt;&gt;1),"",AW844&amp;BA844)</x:f>
      </x:c>
      <x:c r="BC844" s="61" t="str">
        <x:f>IF(OR(A844="",AQ844=0),"",(COUNT(BI844:INDEX(BI844:CR844,1,'Настройки'!$B$3))-COUNT(CS844:INDEX(CS844:EB844,1,'Настройки'!$B$3)))/AQ844)</x:f>
      </x:c>
      <x:c r="BD844" s="64" t="str">
        <x:f>IF(OR(A844="",COUNT(CS844:INDEX(CS844:EB844,1,'Настройки'!$B$3))=0),"",AQ844/COUNT(CS844:INDEX(CS844:EB844,1,'Настройки'!$B$3)))</x:f>
      </x:c>
      <x:c r="BE844" s="64" t="str">
        <x:f>IF(OR(A844="",COUNT(CS844:INDEX(CS844:EB844,1,'Настройки'!$B$3))=0),"",IF(AVERAGE(CS844:INDEX(CS844:EB844,1,'Настройки'!$B$3))=0,"",(STDEVP(CS844:INDEX(CS844:EB844,1,'Настройки'!$B$3))/ABS(AVERAGE(CS844:INDEX(CS844:EB844,1,'Настройки'!$B$3))))^2))</x:f>
      </x:c>
      <x:c r="BF844" s="49" t="str">
        <x:f>IF(A844="","",IF(AQ844&lt;3,"Недостаточно",IF(AQ844&lt;6,"Предварительный","Обычный")))</x:f>
      </x:c>
      <x:c r="BG844" s="49" t="str">
        <x:f>IF(A844="","",IF(COUNTIF(F844:INDEX(F844:AO844,1,'Настройки'!$B$3),"&lt;0")&gt;0,IF('Настройки'!$B$10="Блокировать","Отрицательный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"),"")&amp;IF(AQ844&lt;3,"Недостаточно истории. ",IF(AQ844&lt;6,"Предварительная классификация. ",""))&amp;IF(AX844=0,"Нет спроса за горизонт. ","")&amp;IF(AZ844&gt;'Настройки'!$B$11,"Экстремальная вариативность. ",""))</x:f>
      </x:c>
      <x:c r="BH844" s="49" t="str">
        <x:f>IF(A844="","",IFERROR(VLOOKUP(BB844,'Настройки'!$D$3:$E$11,2,FALSE),"Сначала проверьте исходные данные и историю спроса.")&amp;" Уточните срок поставки, MOQ и критичность.")</x:f>
      </x:c>
      <x:c r="BI844" s="50" t="str">
        <x:f>IF(1&gt;'Настройки'!$B$3,"",IF(ISBLANK(F844),IF('Настройки'!$B$9="Нулевой спрос",0,""),IF(F844&lt;0,IF('Настройки'!$B$10="Исключить","",IF('Настройки'!$B$10="Абсолютные значения",ABS(F844),F844)),F844)))</x:f>
      </x:c>
      <x:c r="BJ844" s="50" t="str">
        <x:f>IF(2&gt;'Настройки'!$B$3,"",IF(ISBLANK(G844),IF('Настройки'!$B$9="Нулевой спрос",0,""),IF(G844&lt;0,IF('Настройки'!$B$10="Исключить","",IF('Настройки'!$B$10="Абсолютные значения",ABS(G844),G844)),G844)))</x:f>
      </x:c>
      <x:c r="BK844" s="50" t="str">
        <x:f>IF(3&gt;'Настройки'!$B$3,"",IF(ISBLANK(H844),IF('Настройки'!$B$9="Нулевой спрос",0,""),IF(H844&lt;0,IF('Настройки'!$B$10="Исключить","",IF('Настройки'!$B$10="Абсолютные значения",ABS(H844),H844)),H844)))</x:f>
      </x:c>
      <x:c r="BL844" s="50" t="str">
        <x:f>IF(4&gt;'Настройки'!$B$3,"",IF(ISBLANK(I844),IF('Настройки'!$B$9="Нулевой спрос",0,""),IF(I844&lt;0,IF('Настройки'!$B$10="Исключить","",IF('Настройки'!$B$10="Абсолютные значения",ABS(I844),I844)),I844)))</x:f>
      </x:c>
      <x:c r="BM844" s="50" t="str">
        <x:f>IF(5&gt;'Настройки'!$B$3,"",IF(ISBLANK(J844),IF('Настройки'!$B$9="Нулевой спрос",0,""),IF(J844&lt;0,IF('Настройки'!$B$10="Исключить","",IF('Настройки'!$B$10="Абсолютные значения",ABS(J844),J844)),J844)))</x:f>
      </x:c>
      <x:c r="BN844" s="50" t="str">
        <x:f>IF(6&gt;'Настройки'!$B$3,"",IF(ISBLANK(K844),IF('Настройки'!$B$9="Нулевой спрос",0,""),IF(K844&lt;0,IF('Настройки'!$B$10="Исключить","",IF('Настройки'!$B$10="Абсолютные значения",ABS(K844),K844)),K844)))</x:f>
      </x:c>
      <x:c r="BO844" s="50" t="str">
        <x:f>IF(7&gt;'Настройки'!$B$3,"",IF(ISBLANK(L844),IF('Настройки'!$B$9="Нулевой спрос",0,""),IF(L844&lt;0,IF('Настройки'!$B$10="Исключить","",IF('Настройки'!$B$10="Абсолютные значения",ABS(L844),L844)),L844)))</x:f>
      </x:c>
      <x:c r="BP844" s="50" t="str">
        <x:f>IF(8&gt;'Настройки'!$B$3,"",IF(ISBLANK(M844),IF('Настройки'!$B$9="Нулевой спрос",0,""),IF(M844&lt;0,IF('Настройки'!$B$10="Исключить","",IF('Настройки'!$B$10="Абсолютные значения",ABS(M844),M844)),M844)))</x:f>
      </x:c>
      <x:c r="BQ844" s="50" t="str">
        <x:f>IF(9&gt;'Настройки'!$B$3,"",IF(ISBLANK(N844),IF('Настройки'!$B$9="Нулевой спрос",0,""),IF(N844&lt;0,IF('Настройки'!$B$10="Исключить","",IF('Настройки'!$B$10="Абсолютные значения",ABS(N844),N844)),N844)))</x:f>
      </x:c>
      <x:c r="BR844" s="50" t="str">
        <x:f>IF(10&gt;'Настройки'!$B$3,"",IF(ISBLANK(O844),IF('Настройки'!$B$9="Нулевой спрос",0,""),IF(O844&lt;0,IF('Настройки'!$B$10="Исключить","",IF('Настройки'!$B$10="Абсолютные значения",ABS(O844),O844)),O844)))</x:f>
      </x:c>
      <x:c r="BS844" s="50" t="str">
        <x:f>IF(11&gt;'Настройки'!$B$3,"",IF(ISBLANK(P844),IF('Настройки'!$B$9="Нулевой спрос",0,""),IF(P844&lt;0,IF('Настройки'!$B$10="Исключить","",IF('Настройки'!$B$10="Абсолютные значения",ABS(P844),P844)),P844)))</x:f>
      </x:c>
      <x:c r="BT844" s="50" t="str">
        <x:f>IF(12&gt;'Настройки'!$B$3,"",IF(ISBLANK(Q844),IF('Настройки'!$B$9="Нулевой спрос",0,""),IF(Q844&lt;0,IF('Настройки'!$B$10="Исключить","",IF('Настройки'!$B$10="Абсолютные значения",ABS(Q844),Q844)),Q844)))</x:f>
      </x:c>
      <x:c r="BU844" s="50" t="str">
        <x:f>IF(13&gt;'Настройки'!$B$3,"",IF(ISBLANK(R844),IF('Настройки'!$B$9="Нулевой спрос",0,""),IF(R844&lt;0,IF('Настройки'!$B$10="Исключить","",IF('Настройки'!$B$10="Абсолютные значения",ABS(R844),R844)),R844)))</x:f>
      </x:c>
      <x:c r="BV844" s="50" t="str">
        <x:f>IF(14&gt;'Настройки'!$B$3,"",IF(ISBLANK(S844),IF('Настройки'!$B$9="Нулевой спрос",0,""),IF(S844&lt;0,IF('Настройки'!$B$10="Исключить","",IF('Настройки'!$B$10="Абсолютные значения",ABS(S844),S844)),S844)))</x:f>
      </x:c>
      <x:c r="BW844" s="50" t="str">
        <x:f>IF(15&gt;'Настройки'!$B$3,"",IF(ISBLANK(T844),IF('Настройки'!$B$9="Нулевой спрос",0,""),IF(T844&lt;0,IF('Настройки'!$B$10="Исключить","",IF('Настройки'!$B$10="Абсолютные значения",ABS(T844),T844)),T844)))</x:f>
      </x:c>
      <x:c r="BX844" s="50" t="str">
        <x:f>IF(16&gt;'Настройки'!$B$3,"",IF(ISBLANK(U844),IF('Настройки'!$B$9="Нулевой спрос",0,""),IF(U844&lt;0,IF('Настройки'!$B$10="Исключить","",IF('Настройки'!$B$10="Абсолютные значения",ABS(U844),U844)),U844)))</x:f>
      </x:c>
      <x:c r="BY844" s="50" t="str">
        <x:f>IF(17&gt;'Настройки'!$B$3,"",IF(ISBLANK(V844),IF('Настройки'!$B$9="Нулевой спрос",0,""),IF(V844&lt;0,IF('Настройки'!$B$10="Исключить","",IF('Настройки'!$B$10="Абсолютные значения",ABS(V844),V844)),V844)))</x:f>
      </x:c>
      <x:c r="BZ844" s="50" t="str">
        <x:f>IF(18&gt;'Настройки'!$B$3,"",IF(ISBLANK(W844),IF('Настройки'!$B$9="Нулевой спрос",0,""),IF(W844&lt;0,IF('Настройки'!$B$10="Исключить","",IF('Настройки'!$B$10="Абсолютные значения",ABS(W844),W844)),W844)))</x:f>
      </x:c>
      <x:c r="CA844" s="50" t="str">
        <x:f>IF(19&gt;'Настройки'!$B$3,"",IF(ISBLANK(X844),IF('Настройки'!$B$9="Нулевой спрос",0,""),IF(X844&lt;0,IF('Настройки'!$B$10="Исключить","",IF('Настройки'!$B$10="Абсолютные значения",ABS(X844),X844)),X844)))</x:f>
      </x:c>
      <x:c r="CB844" s="50" t="str">
        <x:f>IF(20&gt;'Настройки'!$B$3,"",IF(ISBLANK(Y844),IF('Настройки'!$B$9="Нулевой спрос",0,""),IF(Y844&lt;0,IF('Настройки'!$B$10="Исключить","",IF('Настройки'!$B$10="Абсолютные значения",ABS(Y844),Y844)),Y844)))</x:f>
      </x:c>
      <x:c r="CC844" s="50" t="str">
        <x:f>IF(21&gt;'Настройки'!$B$3,"",IF(ISBLANK(Z844),IF('Настройки'!$B$9="Нулевой спрос",0,""),IF(Z844&lt;0,IF('Настройки'!$B$10="Исключить","",IF('Настройки'!$B$10="Абсолютные значения",ABS(Z844),Z844)),Z844)))</x:f>
      </x:c>
      <x:c r="CD844" s="50" t="str">
        <x:f>IF(22&gt;'Настройки'!$B$3,"",IF(ISBLANK(AA844),IF('Настройки'!$B$9="Нулевой спрос",0,""),IF(AA844&lt;0,IF('Настройки'!$B$10="Исключить","",IF('Настройки'!$B$10="Абсолютные значения",ABS(AA844),AA844)),AA844)))</x:f>
      </x:c>
      <x:c r="CE844" s="50" t="str">
        <x:f>IF(23&gt;'Настройки'!$B$3,"",IF(ISBLANK(AB844),IF('Настройки'!$B$9="Нулевой спрос",0,""),IF(AB844&lt;0,IF('Настройки'!$B$10="Исключить","",IF('Настройки'!$B$10="Абсолютные значения",ABS(AB844),AB844)),AB844)))</x:f>
      </x:c>
      <x:c r="CF844" s="50" t="str">
        <x:f>IF(24&gt;'Настройки'!$B$3,"",IF(ISBLANK(AC844),IF('Настройки'!$B$9="Нулевой спрос",0,""),IF(AC844&lt;0,IF('Настройки'!$B$10="Исключить","",IF('Настройки'!$B$10="Абсолютные значения",ABS(AC844),AC844)),AC844)))</x:f>
      </x:c>
      <x:c r="CG844" s="50" t="str">
        <x:f>IF(25&gt;'Настройки'!$B$3,"",IF(ISBLANK(AD844),IF('Настройки'!$B$9="Нулевой спрос",0,""),IF(AD844&lt;0,IF('Настройки'!$B$10="Исключить","",IF('Настройки'!$B$10="Абсолютные значения",ABS(AD844),AD844)),AD844)))</x:f>
      </x:c>
      <x:c r="CH844" s="50" t="str">
        <x:f>IF(26&gt;'Настройки'!$B$3,"",IF(ISBLANK(AE844),IF('Настройки'!$B$9="Нулевой спрос",0,""),IF(AE844&lt;0,IF('Настройки'!$B$10="Исключить","",IF('Настройки'!$B$10="Абсолютные значения",ABS(AE844),AE844)),AE844)))</x:f>
      </x:c>
      <x:c r="CI844" s="50" t="str">
        <x:f>IF(27&gt;'Настройки'!$B$3,"",IF(ISBLANK(AF844),IF('Настройки'!$B$9="Нулевой спрос",0,""),IF(AF844&lt;0,IF('Настройки'!$B$10="Исключить","",IF('Настройки'!$B$10="Абсолютные значения",ABS(AF844),AF844)),AF844)))</x:f>
      </x:c>
      <x:c r="CJ844" s="50" t="str">
        <x:f>IF(28&gt;'Настройки'!$B$3,"",IF(ISBLANK(AG844),IF('Настройки'!$B$9="Нулевой спрос",0,""),IF(AG844&lt;0,IF('Настройки'!$B$10="Исключить","",IF('Настройки'!$B$10="Абсолютные значения",ABS(AG844),AG844)),AG844)))</x:f>
      </x:c>
      <x:c r="CK844" s="50" t="str">
        <x:f>IF(29&gt;'Настройки'!$B$3,"",IF(ISBLANK(AH844),IF('Настройки'!$B$9="Нулевой спрос",0,""),IF(AH844&lt;0,IF('Настройки'!$B$10="Исключить","",IF('Настройки'!$B$10="Абсолютные значения",ABS(AH844),AH844)),AH844)))</x:f>
      </x:c>
      <x:c r="CL844" s="50" t="str">
        <x:f>IF(30&gt;'Настройки'!$B$3,"",IF(ISBLANK(AI844),IF('Настройки'!$B$9="Нулевой спрос",0,""),IF(AI844&lt;0,IF('Настройки'!$B$10="Исключить","",IF('Настройки'!$B$10="Абсолютные значения",ABS(AI844),AI844)),AI844)))</x:f>
      </x:c>
      <x:c r="CM844" s="50" t="str">
        <x:f>IF(31&gt;'Настройки'!$B$3,"",IF(ISBLANK(AJ844),IF('Настройки'!$B$9="Нулевой спрос",0,""),IF(AJ844&lt;0,IF('Настройки'!$B$10="Исключить","",IF('Настройки'!$B$10="Абсолютные значения",ABS(AJ844),AJ844)),AJ844)))</x:f>
      </x:c>
      <x:c r="CN844" s="50" t="str">
        <x:f>IF(32&gt;'Настройки'!$B$3,"",IF(ISBLANK(AK844),IF('Настройки'!$B$9="Нулевой спрос",0,""),IF(AK844&lt;0,IF('Настройки'!$B$10="Исключить","",IF('Настройки'!$B$10="Абсолютные значения",ABS(AK844),AK844)),AK844)))</x:f>
      </x:c>
      <x:c r="CO844" s="50" t="str">
        <x:f>IF(33&gt;'Настройки'!$B$3,"",IF(ISBLANK(AL844),IF('Настройки'!$B$9="Нулевой спрос",0,""),IF(AL844&lt;0,IF('Настройки'!$B$10="Исключить","",IF('Настройки'!$B$10="Абсолютные значения",ABS(AL844),AL844)),AL844)))</x:f>
      </x:c>
      <x:c r="CP844" s="50" t="str">
        <x:f>IF(34&gt;'Настройки'!$B$3,"",IF(ISBLANK(AM844),IF('Настройки'!$B$9="Нулевой спрос",0,""),IF(AM844&lt;0,IF('Настройки'!$B$10="Исключить","",IF('Настройки'!$B$10="Абсолютные значения",ABS(AM844),AM844)),AM844)))</x:f>
      </x:c>
      <x:c r="CQ844" s="50" t="str">
        <x:f>IF(35&gt;'Настройки'!$B$3,"",IF(ISBLANK(AN844),IF('Настройки'!$B$9="Нулевой спрос",0,""),IF(AN844&lt;0,IF('Настройки'!$B$10="Исключить","",IF('Настройки'!$B$10="Абсолютные значения",ABS(AN844),AN844)),AN844)))</x:f>
      </x:c>
      <x:c r="CR844" s="50" t="str">
        <x:f>IF(36&gt;'Настройки'!$B$3,"",IF(ISBLANK(AO844),IF('Настройки'!$B$9="Нулевой спрос",0,""),IF(AO844&lt;0,IF('Настройки'!$B$10="Исключить","",IF('Настройки'!$B$10="Абсолютные значения",ABS(AO844),AO844)),AO844)))</x:f>
      </x:c>
      <x:c r="CS844" s="50" t="str">
        <x:f>IF(OR(1&gt;'Настройки'!$B$3,ISBLANK(BI844),BI844=0),"",BI844)</x:f>
      </x:c>
      <x:c r="CT844" s="50" t="str">
        <x:f>IF(OR(2&gt;'Настройки'!$B$3,ISBLANK(BJ844),BJ844=0),"",BJ844)</x:f>
      </x:c>
      <x:c r="CU844" s="50" t="str">
        <x:f>IF(OR(3&gt;'Настройки'!$B$3,ISBLANK(BK844),BK844=0),"",BK844)</x:f>
      </x:c>
      <x:c r="CV844" s="50" t="str">
        <x:f>IF(OR(4&gt;'Настройки'!$B$3,ISBLANK(BL844),BL844=0),"",BL844)</x:f>
      </x:c>
      <x:c r="CW844" s="50" t="str">
        <x:f>IF(OR(5&gt;'Настройки'!$B$3,ISBLANK(BM844),BM844=0),"",BM844)</x:f>
      </x:c>
      <x:c r="CX844" s="50" t="str">
        <x:f>IF(OR(6&gt;'Настройки'!$B$3,ISBLANK(BN844),BN844=0),"",BN844)</x:f>
      </x:c>
      <x:c r="CY844" s="50" t="str">
        <x:f>IF(OR(7&gt;'Настройки'!$B$3,ISBLANK(BO844),BO844=0),"",BO844)</x:f>
      </x:c>
      <x:c r="CZ844" s="50" t="str">
        <x:f>IF(OR(8&gt;'Настройки'!$B$3,ISBLANK(BP844),BP844=0),"",BP844)</x:f>
      </x:c>
      <x:c r="DA844" s="50" t="str">
        <x:f>IF(OR(9&gt;'Настройки'!$B$3,ISBLANK(BQ844),BQ844=0),"",BQ844)</x:f>
      </x:c>
      <x:c r="DB844" s="50" t="str">
        <x:f>IF(OR(10&gt;'Настройки'!$B$3,ISBLANK(BR844),BR844=0),"",BR844)</x:f>
      </x:c>
      <x:c r="DC844" s="50" t="str">
        <x:f>IF(OR(11&gt;'Настройки'!$B$3,ISBLANK(BS844),BS844=0),"",BS844)</x:f>
      </x:c>
      <x:c r="DD844" s="50" t="str">
        <x:f>IF(OR(12&gt;'Настройки'!$B$3,ISBLANK(BT844),BT844=0),"",BT844)</x:f>
      </x:c>
      <x:c r="DE844" s="50" t="str">
        <x:f>IF(OR(13&gt;'Настройки'!$B$3,ISBLANK(BU844),BU844=0),"",BU844)</x:f>
      </x:c>
      <x:c r="DF844" s="50" t="str">
        <x:f>IF(OR(14&gt;'Настройки'!$B$3,ISBLANK(BV844),BV844=0),"",BV844)</x:f>
      </x:c>
      <x:c r="DG844" s="50" t="str">
        <x:f>IF(OR(15&gt;'Настройки'!$B$3,ISBLANK(BW844),BW844=0),"",BW844)</x:f>
      </x:c>
      <x:c r="DH844" s="50" t="str">
        <x:f>IF(OR(16&gt;'Настройки'!$B$3,ISBLANK(BX844),BX844=0),"",BX844)</x:f>
      </x:c>
      <x:c r="DI844" s="50" t="str">
        <x:f>IF(OR(17&gt;'Настройки'!$B$3,ISBLANK(BY844),BY844=0),"",BY844)</x:f>
      </x:c>
      <x:c r="DJ844" s="50" t="str">
        <x:f>IF(OR(18&gt;'Настройки'!$B$3,ISBLANK(BZ844),BZ844=0),"",BZ844)</x:f>
      </x:c>
      <x:c r="DK844" s="50" t="str">
        <x:f>IF(OR(19&gt;'Настройки'!$B$3,ISBLANK(CA844),CA844=0),"",CA844)</x:f>
      </x:c>
      <x:c r="DL844" s="50" t="str">
        <x:f>IF(OR(20&gt;'Настройки'!$B$3,ISBLANK(CB844),CB844=0),"",CB844)</x:f>
      </x:c>
      <x:c r="DM844" s="50" t="str">
        <x:f>IF(OR(21&gt;'Настройки'!$B$3,ISBLANK(CC844),CC844=0),"",CC844)</x:f>
      </x:c>
      <x:c r="DN844" s="50" t="str">
        <x:f>IF(OR(22&gt;'Настройки'!$B$3,ISBLANK(CD844),CD844=0),"",CD844)</x:f>
      </x:c>
      <x:c r="DO844" s="50" t="str">
        <x:f>IF(OR(23&gt;'Настройки'!$B$3,ISBLANK(CE844),CE844=0),"",CE844)</x:f>
      </x:c>
      <x:c r="DP844" s="50" t="str">
        <x:f>IF(OR(24&gt;'Настройки'!$B$3,ISBLANK(CF844),CF844=0),"",CF844)</x:f>
      </x:c>
      <x:c r="DQ844" s="50" t="str">
        <x:f>IF(OR(25&gt;'Настройки'!$B$3,ISBLANK(CG844),CG844=0),"",CG844)</x:f>
      </x:c>
      <x:c r="DR844" s="50" t="str">
        <x:f>IF(OR(26&gt;'Настройки'!$B$3,ISBLANK(CH844),CH844=0),"",CH844)</x:f>
      </x:c>
      <x:c r="DS844" s="50" t="str">
        <x:f>IF(OR(27&gt;'Настройки'!$B$3,ISBLANK(CI844),CI844=0),"",CI844)</x:f>
      </x:c>
      <x:c r="DT844" s="50" t="str">
        <x:f>IF(OR(28&gt;'Настройки'!$B$3,ISBLANK(CJ844),CJ844=0),"",CJ844)</x:f>
      </x:c>
      <x:c r="DU844" s="50" t="str">
        <x:f>IF(OR(29&gt;'Настройки'!$B$3,ISBLANK(CK844),CK844=0),"",CK844)</x:f>
      </x:c>
      <x:c r="DV844" s="50" t="str">
        <x:f>IF(OR(30&gt;'Настройки'!$B$3,ISBLANK(CL844),CL844=0),"",CL844)</x:f>
      </x:c>
      <x:c r="DW844" s="50" t="str">
        <x:f>IF(OR(31&gt;'Настройки'!$B$3,ISBLANK(CM844),CM844=0),"",CM844)</x:f>
      </x:c>
      <x:c r="DX844" s="50" t="str">
        <x:f>IF(OR(32&gt;'Настройки'!$B$3,ISBLANK(CN844),CN844=0),"",CN844)</x:f>
      </x:c>
      <x:c r="DY844" s="50" t="str">
        <x:f>IF(OR(33&gt;'Настройки'!$B$3,ISBLANK(CO844),CO844=0),"",CO844)</x:f>
      </x:c>
      <x:c r="DZ844" s="50" t="str">
        <x:f>IF(OR(34&gt;'Настройки'!$B$3,ISBLANK(CP844),CP844=0),"",CP844)</x:f>
      </x:c>
      <x:c r="EA844" s="50" t="str">
        <x:f>IF(OR(35&gt;'Настройки'!$B$3,ISBLANK(CQ844),CQ844=0),"",CQ844)</x:f>
      </x:c>
      <x:c r="EB844" s="50" t="str">
        <x:f>IF(OR(36&gt;'Настройки'!$B$3,ISBLANK(CR844),CR844=0),"",CR844)</x:f>
      </x:c>
      <x:c r="EC844" s="50" t="str">
        <x:f>IF(A844="","",IF(OR(BB844="AZ",BB844="BZ"),10000+ROW(),IF(AZ844&gt;'Настройки'!$B$11,20000+ROW(),IF(BF844&lt;&gt;"Обычный",30000+ROW(),IF(AX844&lt;=0,40000+ROW(),"")))))</x:f>
      </x:c>
      <x:c r="ED844" s="50" t="str">
        <x:f>IF(EC844="","",COUNTIFS($EC$2:$EC$1001,"&gt;0",$EC$2:$EC$1001,"&lt;"&amp;EC844)+1)</x:f>
      </x:c>
    </x:row>
    <x:row r="845">
      <x:c r="A845" s="115"/>
      <x:c r="B845" s="115"/>
      <x:c r="C845" s="115"/>
      <x:c r="D845" s="118"/>
      <x:c r="E845" s="118"/>
      <x:c r="F845" s="118"/>
      <x:c r="G845" s="118"/>
      <x:c r="H845" s="118"/>
      <x:c r="I845" s="118"/>
      <x:c r="J845" s="118"/>
      <x:c r="K845" s="118"/>
      <x:c r="L845" s="118"/>
      <x:c r="M845" s="118"/>
      <x:c r="N845" s="118"/>
      <x:c r="O845" s="118"/>
      <x:c r="P845" s="118"/>
      <x:c r="Q845" s="118"/>
      <x:c r="R845" s="118"/>
      <x:c r="S845" s="118"/>
      <x:c r="T845" s="118"/>
      <x:c r="U845" s="118"/>
      <x:c r="V845" s="118"/>
      <x:c r="W845" s="118"/>
      <x:c r="X845" s="118"/>
      <x:c r="Y845" s="118"/>
      <x:c r="Z845" s="118"/>
      <x:c r="AA845" s="118"/>
      <x:c r="AB845" s="118"/>
      <x:c r="AC845" s="118"/>
      <x:c r="AD845" s="118"/>
      <x:c r="AE845" s="118"/>
      <x:c r="AF845" s="118"/>
      <x:c r="AG845" s="118"/>
      <x:c r="AH845" s="118"/>
      <x:c r="AI845" s="118"/>
      <x:c r="AJ845" s="118"/>
      <x:c r="AK845" s="118"/>
      <x:c r="AL845" s="118"/>
      <x:c r="AM845" s="118"/>
      <x:c r="AN845" s="118"/>
      <x:c r="AO845" s="118"/>
      <x:c r="AP845" s="115"/>
      <x:c r="AQ845" s="49" t="str">
        <x:f>IF(A845="","",COUNT(BI845:INDEX(BI845:CR845,1,'Настройки'!$B$3)))</x:f>
      </x:c>
      <x:c r="AR845" s="49" t="str">
        <x:f>IF(A845="","",SUM(BI845:INDEX(BI845:CR845,1,'Настройки'!$B$3)))</x:f>
      </x:c>
      <x:c r="AS845" s="58" t="str">
        <x:f>IF(A845="","",IF('Настройки'!$B$4="Стоимость потребления",AR845*D845,IF('Настройки'!$B$4="Количество",AR845,E845)))</x:f>
      </x:c>
      <x:c r="AT845" s="61" t="str">
        <x:f>IF(OR(A845="",AS845&lt;0,SUM($AS$2:$AS$1001)&lt;=0),"",AS845/SUM($AS$2:$AS$1001))</x:f>
      </x:c>
      <x:c r="AU845" s="61" t="str">
        <x:f>IF(OR(A845="",AS845&lt;0,SUM($AS$2:$AS$1001)&lt;=0),"",SUMIFS($AS$2:$AS$1001,$AS$2:$AS$1001,"&gt;"&amp;AS845)/SUM($AS$2:$AS$1001))</x:f>
      </x:c>
      <x:c r="AV845" s="61" t="str">
        <x:f>IF(OR(A845="",AS845&lt;0,SUM($AS$2:$AS$1001)&lt;=0),"",SUMIFS($AS$2:$AS$1001,$AS$2:$AS$1001,"&gt;="&amp;AS845)/SUM($AS$2:$AS$1001))</x:f>
      </x:c>
      <x:c r="AW845" s="49" t="str">
        <x:f>IF(A845="","",IF(SUM($AS$2:$AS$1001)&lt;=0,"Не определён",IF(AS845&lt;0,"Исключение",IF(AU845&lt;'Настройки'!$B$5,"A",IF(AU845&lt;'Настройки'!$B$6,"B","C")))))</x:f>
      </x:c>
      <x:c r="AX845" s="58" t="str">
        <x:f>IF(A845="","",IF(AQ845=0,"",AVERAGE(BI845:INDEX(BI845:CR845,1,'Настройки'!$B$3))))</x:f>
      </x:c>
      <x:c r="AY845" s="58" t="str">
        <x:f>IF(OR(A845="",AQ845=0),"",STDEVP(BI845:INDEX(BI845:CR845,1,'Настройки'!$B$3)))</x:f>
      </x:c>
      <x:c r="AZ845" s="61" t="str">
        <x:f>IF(OR(A845="",AQ845&lt;'Настройки'!$B$12,AX845&lt;=0,AND('Настройки'!$B$10="Блокировать",COUNTIF(F845:INDEX(F845:AO845,1,'Настройки'!$B$3),"&lt;0")&gt;0)),"",AY845/ABS(AX845))</x:f>
      </x:c>
      <x:c r="BA845" s="49" t="str">
        <x:f>IF(A845="","",IF(AND('Настройки'!$B$10="Блокировать",COUNTIF(F845:INDEX(F845:AO845,1,'Настройки'!$B$3),"&lt;0")&gt;0),"Не определён",IF(AQ845&lt;'Настройки'!$B$12,"Не определён",IF(AX845=0,"Нет спроса",IF(AX845&lt;0,"Не определён",IF(AZ845&lt;='Настройки'!$B$7,"X",IF(AZ845&lt;='Настройки'!$B$8,"Y","Z")))))))</x:f>
      </x:c>
      <x:c r="BB845" s="49" t="str">
        <x:f>IF(OR(A845="",LEN(AW845)&lt;&gt;1,LEN(BA845)&lt;&gt;1),"",AW845&amp;BA845)</x:f>
      </x:c>
      <x:c r="BC845" s="61" t="str">
        <x:f>IF(OR(A845="",AQ845=0),"",(COUNT(BI845:INDEX(BI845:CR845,1,'Настройки'!$B$3))-COUNT(CS845:INDEX(CS845:EB845,1,'Настройки'!$B$3)))/AQ845)</x:f>
      </x:c>
      <x:c r="BD845" s="64" t="str">
        <x:f>IF(OR(A845="",COUNT(CS845:INDEX(CS845:EB845,1,'Настройки'!$B$3))=0),"",AQ845/COUNT(CS845:INDEX(CS845:EB845,1,'Настройки'!$B$3)))</x:f>
      </x:c>
      <x:c r="BE845" s="64" t="str">
        <x:f>IF(OR(A845="",COUNT(CS845:INDEX(CS845:EB845,1,'Настройки'!$B$3))=0),"",IF(AVERAGE(CS845:INDEX(CS845:EB845,1,'Настройки'!$B$3))=0,"",(STDEVP(CS845:INDEX(CS845:EB845,1,'Настройки'!$B$3))/ABS(AVERAGE(CS845:INDEX(CS845:EB845,1,'Настройки'!$B$3))))^2))</x:f>
      </x:c>
      <x:c r="BF845" s="49" t="str">
        <x:f>IF(A845="","",IF(AQ845&lt;3,"Недостаточно",IF(AQ845&lt;6,"Предварительный","Обычный")))</x:f>
      </x:c>
      <x:c r="BG845" s="49" t="str">
        <x:f>IF(A845="","",IF(COUNTIF(F845:INDEX(F845:AO845,1,'Настройки'!$B$3),"&lt;0")&gt;0,IF('Настройки'!$B$10="Блокировать","Отрицательный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"),"")&amp;IF(AQ845&lt;3,"Недостаточно истории. ",IF(AQ845&lt;6,"Предварительная классификация. ",""))&amp;IF(AX845=0,"Нет спроса за горизонт. ","")&amp;IF(AZ845&gt;'Настройки'!$B$11,"Экстремальная вариативность. ",""))</x:f>
      </x:c>
      <x:c r="BH845" s="49" t="str">
        <x:f>IF(A845="","",IFERROR(VLOOKUP(BB845,'Настройки'!$D$3:$E$11,2,FALSE),"Сначала проверьте исходные данные и историю спроса.")&amp;" Уточните срок поставки, MOQ и критичность.")</x:f>
      </x:c>
      <x:c r="BI845" s="50" t="str">
        <x:f>IF(1&gt;'Настройки'!$B$3,"",IF(ISBLANK(F845),IF('Настройки'!$B$9="Нулевой спрос",0,""),IF(F845&lt;0,IF('Настройки'!$B$10="Исключить","",IF('Настройки'!$B$10="Абсолютные значения",ABS(F845),F845)),F845)))</x:f>
      </x:c>
      <x:c r="BJ845" s="50" t="str">
        <x:f>IF(2&gt;'Настройки'!$B$3,"",IF(ISBLANK(G845),IF('Настройки'!$B$9="Нулевой спрос",0,""),IF(G845&lt;0,IF('Настройки'!$B$10="Исключить","",IF('Настройки'!$B$10="Абсолютные значения",ABS(G845),G845)),G845)))</x:f>
      </x:c>
      <x:c r="BK845" s="50" t="str">
        <x:f>IF(3&gt;'Настройки'!$B$3,"",IF(ISBLANK(H845),IF('Настройки'!$B$9="Нулевой спрос",0,""),IF(H845&lt;0,IF('Настройки'!$B$10="Исключить","",IF('Настройки'!$B$10="Абсолютные значения",ABS(H845),H845)),H845)))</x:f>
      </x:c>
      <x:c r="BL845" s="50" t="str">
        <x:f>IF(4&gt;'Настройки'!$B$3,"",IF(ISBLANK(I845),IF('Настройки'!$B$9="Нулевой спрос",0,""),IF(I845&lt;0,IF('Настройки'!$B$10="Исключить","",IF('Настройки'!$B$10="Абсолютные значения",ABS(I845),I845)),I845)))</x:f>
      </x:c>
      <x:c r="BM845" s="50" t="str">
        <x:f>IF(5&gt;'Настройки'!$B$3,"",IF(ISBLANK(J845),IF('Настройки'!$B$9="Нулевой спрос",0,""),IF(J845&lt;0,IF('Настройки'!$B$10="Исключить","",IF('Настройки'!$B$10="Абсолютные значения",ABS(J845),J845)),J845)))</x:f>
      </x:c>
      <x:c r="BN845" s="50" t="str">
        <x:f>IF(6&gt;'Настройки'!$B$3,"",IF(ISBLANK(K845),IF('Настройки'!$B$9="Нулевой спрос",0,""),IF(K845&lt;0,IF('Настройки'!$B$10="Исключить","",IF('Настройки'!$B$10="Абсолютные значения",ABS(K845),K845)),K845)))</x:f>
      </x:c>
      <x:c r="BO845" s="50" t="str">
        <x:f>IF(7&gt;'Настройки'!$B$3,"",IF(ISBLANK(L845),IF('Настройки'!$B$9="Нулевой спрос",0,""),IF(L845&lt;0,IF('Настройки'!$B$10="Исключить","",IF('Настройки'!$B$10="Абсолютные значения",ABS(L845),L845)),L845)))</x:f>
      </x:c>
      <x:c r="BP845" s="50" t="str">
        <x:f>IF(8&gt;'Настройки'!$B$3,"",IF(ISBLANK(M845),IF('Настройки'!$B$9="Нулевой спрос",0,""),IF(M845&lt;0,IF('Настройки'!$B$10="Исключить","",IF('Настройки'!$B$10="Абсолютные значения",ABS(M845),M845)),M845)))</x:f>
      </x:c>
      <x:c r="BQ845" s="50" t="str">
        <x:f>IF(9&gt;'Настройки'!$B$3,"",IF(ISBLANK(N845),IF('Настройки'!$B$9="Нулевой спрос",0,""),IF(N845&lt;0,IF('Настройки'!$B$10="Исключить","",IF('Настройки'!$B$10="Абсолютные значения",ABS(N845),N845)),N845)))</x:f>
      </x:c>
      <x:c r="BR845" s="50" t="str">
        <x:f>IF(10&gt;'Настройки'!$B$3,"",IF(ISBLANK(O845),IF('Настройки'!$B$9="Нулевой спрос",0,""),IF(O845&lt;0,IF('Настройки'!$B$10="Исключить","",IF('Настройки'!$B$10="Абсолютные значения",ABS(O845),O845)),O845)))</x:f>
      </x:c>
      <x:c r="BS845" s="50" t="str">
        <x:f>IF(11&gt;'Настройки'!$B$3,"",IF(ISBLANK(P845),IF('Настройки'!$B$9="Нулевой спрос",0,""),IF(P845&lt;0,IF('Настройки'!$B$10="Исключить","",IF('Настройки'!$B$10="Абсолютные значения",ABS(P845),P845)),P845)))</x:f>
      </x:c>
      <x:c r="BT845" s="50" t="str">
        <x:f>IF(12&gt;'Настройки'!$B$3,"",IF(ISBLANK(Q845),IF('Настройки'!$B$9="Нулевой спрос",0,""),IF(Q845&lt;0,IF('Настройки'!$B$10="Исключить","",IF('Настройки'!$B$10="Абсолютные значения",ABS(Q845),Q845)),Q845)))</x:f>
      </x:c>
      <x:c r="BU845" s="50" t="str">
        <x:f>IF(13&gt;'Настройки'!$B$3,"",IF(ISBLANK(R845),IF('Настройки'!$B$9="Нулевой спрос",0,""),IF(R845&lt;0,IF('Настройки'!$B$10="Исключить","",IF('Настройки'!$B$10="Абсолютные значения",ABS(R845),R845)),R845)))</x:f>
      </x:c>
      <x:c r="BV845" s="50" t="str">
        <x:f>IF(14&gt;'Настройки'!$B$3,"",IF(ISBLANK(S845),IF('Настройки'!$B$9="Нулевой спрос",0,""),IF(S845&lt;0,IF('Настройки'!$B$10="Исключить","",IF('Настройки'!$B$10="Абсолютные значения",ABS(S845),S845)),S845)))</x:f>
      </x:c>
      <x:c r="BW845" s="50" t="str">
        <x:f>IF(15&gt;'Настройки'!$B$3,"",IF(ISBLANK(T845),IF('Настройки'!$B$9="Нулевой спрос",0,""),IF(T845&lt;0,IF('Настройки'!$B$10="Исключить","",IF('Настройки'!$B$10="Абсолютные значения",ABS(T845),T845)),T845)))</x:f>
      </x:c>
      <x:c r="BX845" s="50" t="str">
        <x:f>IF(16&gt;'Настройки'!$B$3,"",IF(ISBLANK(U845),IF('Настройки'!$B$9="Нулевой спрос",0,""),IF(U845&lt;0,IF('Настройки'!$B$10="Исключить","",IF('Настройки'!$B$10="Абсолютные значения",ABS(U845),U845)),U845)))</x:f>
      </x:c>
      <x:c r="BY845" s="50" t="str">
        <x:f>IF(17&gt;'Настройки'!$B$3,"",IF(ISBLANK(V845),IF('Настройки'!$B$9="Нулевой спрос",0,""),IF(V845&lt;0,IF('Настройки'!$B$10="Исключить","",IF('Настройки'!$B$10="Абсолютные значения",ABS(V845),V845)),V845)))</x:f>
      </x:c>
      <x:c r="BZ845" s="50" t="str">
        <x:f>IF(18&gt;'Настройки'!$B$3,"",IF(ISBLANK(W845),IF('Настройки'!$B$9="Нулевой спрос",0,""),IF(W845&lt;0,IF('Настройки'!$B$10="Исключить","",IF('Настройки'!$B$10="Абсолютные значения",ABS(W845),W845)),W845)))</x:f>
      </x:c>
      <x:c r="CA845" s="50" t="str">
        <x:f>IF(19&gt;'Настройки'!$B$3,"",IF(ISBLANK(X845),IF('Настройки'!$B$9="Нулевой спрос",0,""),IF(X845&lt;0,IF('Настройки'!$B$10="Исключить","",IF('Настройки'!$B$10="Абсолютные значения",ABS(X845),X845)),X845)))</x:f>
      </x:c>
      <x:c r="CB845" s="50" t="str">
        <x:f>IF(20&gt;'Настройки'!$B$3,"",IF(ISBLANK(Y845),IF('Настройки'!$B$9="Нулевой спрос",0,""),IF(Y845&lt;0,IF('Настройки'!$B$10="Исключить","",IF('Настройки'!$B$10="Абсолютные значения",ABS(Y845),Y845)),Y845)))</x:f>
      </x:c>
      <x:c r="CC845" s="50" t="str">
        <x:f>IF(21&gt;'Настройки'!$B$3,"",IF(ISBLANK(Z845),IF('Настройки'!$B$9="Нулевой спрос",0,""),IF(Z845&lt;0,IF('Настройки'!$B$10="Исключить","",IF('Настройки'!$B$10="Абсолютные значения",ABS(Z845),Z845)),Z845)))</x:f>
      </x:c>
      <x:c r="CD845" s="50" t="str">
        <x:f>IF(22&gt;'Настройки'!$B$3,"",IF(ISBLANK(AA845),IF('Настройки'!$B$9="Нулевой спрос",0,""),IF(AA845&lt;0,IF('Настройки'!$B$10="Исключить","",IF('Настройки'!$B$10="Абсолютные значения",ABS(AA845),AA845)),AA845)))</x:f>
      </x:c>
      <x:c r="CE845" s="50" t="str">
        <x:f>IF(23&gt;'Настройки'!$B$3,"",IF(ISBLANK(AB845),IF('Настройки'!$B$9="Нулевой спрос",0,""),IF(AB845&lt;0,IF('Настройки'!$B$10="Исключить","",IF('Настройки'!$B$10="Абсолютные значения",ABS(AB845),AB845)),AB845)))</x:f>
      </x:c>
      <x:c r="CF845" s="50" t="str">
        <x:f>IF(24&gt;'Настройки'!$B$3,"",IF(ISBLANK(AC845),IF('Настройки'!$B$9="Нулевой спрос",0,""),IF(AC845&lt;0,IF('Настройки'!$B$10="Исключить","",IF('Настройки'!$B$10="Абсолютные значения",ABS(AC845),AC845)),AC845)))</x:f>
      </x:c>
      <x:c r="CG845" s="50" t="str">
        <x:f>IF(25&gt;'Настройки'!$B$3,"",IF(ISBLANK(AD845),IF('Настройки'!$B$9="Нулевой спрос",0,""),IF(AD845&lt;0,IF('Настройки'!$B$10="Исключить","",IF('Настройки'!$B$10="Абсолютные значения",ABS(AD845),AD845)),AD845)))</x:f>
      </x:c>
      <x:c r="CH845" s="50" t="str">
        <x:f>IF(26&gt;'Настройки'!$B$3,"",IF(ISBLANK(AE845),IF('Настройки'!$B$9="Нулевой спрос",0,""),IF(AE845&lt;0,IF('Настройки'!$B$10="Исключить","",IF('Настройки'!$B$10="Абсолютные значения",ABS(AE845),AE845)),AE845)))</x:f>
      </x:c>
      <x:c r="CI845" s="50" t="str">
        <x:f>IF(27&gt;'Настройки'!$B$3,"",IF(ISBLANK(AF845),IF('Настройки'!$B$9="Нулевой спрос",0,""),IF(AF845&lt;0,IF('Настройки'!$B$10="Исключить","",IF('Настройки'!$B$10="Абсолютные значения",ABS(AF845),AF845)),AF845)))</x:f>
      </x:c>
      <x:c r="CJ845" s="50" t="str">
        <x:f>IF(28&gt;'Настройки'!$B$3,"",IF(ISBLANK(AG845),IF('Настройки'!$B$9="Нулевой спрос",0,""),IF(AG845&lt;0,IF('Настройки'!$B$10="Исключить","",IF('Настройки'!$B$10="Абсолютные значения",ABS(AG845),AG845)),AG845)))</x:f>
      </x:c>
      <x:c r="CK845" s="50" t="str">
        <x:f>IF(29&gt;'Настройки'!$B$3,"",IF(ISBLANK(AH845),IF('Настройки'!$B$9="Нулевой спрос",0,""),IF(AH845&lt;0,IF('Настройки'!$B$10="Исключить","",IF('Настройки'!$B$10="Абсолютные значения",ABS(AH845),AH845)),AH845)))</x:f>
      </x:c>
      <x:c r="CL845" s="50" t="str">
        <x:f>IF(30&gt;'Настройки'!$B$3,"",IF(ISBLANK(AI845),IF('Настройки'!$B$9="Нулевой спрос",0,""),IF(AI845&lt;0,IF('Настройки'!$B$10="Исключить","",IF('Настройки'!$B$10="Абсолютные значения",ABS(AI845),AI845)),AI845)))</x:f>
      </x:c>
      <x:c r="CM845" s="50" t="str">
        <x:f>IF(31&gt;'Настройки'!$B$3,"",IF(ISBLANK(AJ845),IF('Настройки'!$B$9="Нулевой спрос",0,""),IF(AJ845&lt;0,IF('Настройки'!$B$10="Исключить","",IF('Настройки'!$B$10="Абсолютные значения",ABS(AJ845),AJ845)),AJ845)))</x:f>
      </x:c>
      <x:c r="CN845" s="50" t="str">
        <x:f>IF(32&gt;'Настройки'!$B$3,"",IF(ISBLANK(AK845),IF('Настройки'!$B$9="Нулевой спрос",0,""),IF(AK845&lt;0,IF('Настройки'!$B$10="Исключить","",IF('Настройки'!$B$10="Абсолютные значения",ABS(AK845),AK845)),AK845)))</x:f>
      </x:c>
      <x:c r="CO845" s="50" t="str">
        <x:f>IF(33&gt;'Настройки'!$B$3,"",IF(ISBLANK(AL845),IF('Настройки'!$B$9="Нулевой спрос",0,""),IF(AL845&lt;0,IF('Настройки'!$B$10="Исключить","",IF('Настройки'!$B$10="Абсолютные значения",ABS(AL845),AL845)),AL845)))</x:f>
      </x:c>
      <x:c r="CP845" s="50" t="str">
        <x:f>IF(34&gt;'Настройки'!$B$3,"",IF(ISBLANK(AM845),IF('Настройки'!$B$9="Нулевой спрос",0,""),IF(AM845&lt;0,IF('Настройки'!$B$10="Исключить","",IF('Настройки'!$B$10="Абсолютные значения",ABS(AM845),AM845)),AM845)))</x:f>
      </x:c>
      <x:c r="CQ845" s="50" t="str">
        <x:f>IF(35&gt;'Настройки'!$B$3,"",IF(ISBLANK(AN845),IF('Настройки'!$B$9="Нулевой спрос",0,""),IF(AN845&lt;0,IF('Настройки'!$B$10="Исключить","",IF('Настройки'!$B$10="Абсолютные значения",ABS(AN845),AN845)),AN845)))</x:f>
      </x:c>
      <x:c r="CR845" s="50" t="str">
        <x:f>IF(36&gt;'Настройки'!$B$3,"",IF(ISBLANK(AO845),IF('Настройки'!$B$9="Нулевой спрос",0,""),IF(AO845&lt;0,IF('Настройки'!$B$10="Исключить","",IF('Настройки'!$B$10="Абсолютные значения",ABS(AO845),AO845)),AO845)))</x:f>
      </x:c>
      <x:c r="CS845" s="50" t="str">
        <x:f>IF(OR(1&gt;'Настройки'!$B$3,ISBLANK(BI845),BI845=0),"",BI845)</x:f>
      </x:c>
      <x:c r="CT845" s="50" t="str">
        <x:f>IF(OR(2&gt;'Настройки'!$B$3,ISBLANK(BJ845),BJ845=0),"",BJ845)</x:f>
      </x:c>
      <x:c r="CU845" s="50" t="str">
        <x:f>IF(OR(3&gt;'Настройки'!$B$3,ISBLANK(BK845),BK845=0),"",BK845)</x:f>
      </x:c>
      <x:c r="CV845" s="50" t="str">
        <x:f>IF(OR(4&gt;'Настройки'!$B$3,ISBLANK(BL845),BL845=0),"",BL845)</x:f>
      </x:c>
      <x:c r="CW845" s="50" t="str">
        <x:f>IF(OR(5&gt;'Настройки'!$B$3,ISBLANK(BM845),BM845=0),"",BM845)</x:f>
      </x:c>
      <x:c r="CX845" s="50" t="str">
        <x:f>IF(OR(6&gt;'Настройки'!$B$3,ISBLANK(BN845),BN845=0),"",BN845)</x:f>
      </x:c>
      <x:c r="CY845" s="50" t="str">
        <x:f>IF(OR(7&gt;'Настройки'!$B$3,ISBLANK(BO845),BO845=0),"",BO845)</x:f>
      </x:c>
      <x:c r="CZ845" s="50" t="str">
        <x:f>IF(OR(8&gt;'Настройки'!$B$3,ISBLANK(BP845),BP845=0),"",BP845)</x:f>
      </x:c>
      <x:c r="DA845" s="50" t="str">
        <x:f>IF(OR(9&gt;'Настройки'!$B$3,ISBLANK(BQ845),BQ845=0),"",BQ845)</x:f>
      </x:c>
      <x:c r="DB845" s="50" t="str">
        <x:f>IF(OR(10&gt;'Настройки'!$B$3,ISBLANK(BR845),BR845=0),"",BR845)</x:f>
      </x:c>
      <x:c r="DC845" s="50" t="str">
        <x:f>IF(OR(11&gt;'Настройки'!$B$3,ISBLANK(BS845),BS845=0),"",BS845)</x:f>
      </x:c>
      <x:c r="DD845" s="50" t="str">
        <x:f>IF(OR(12&gt;'Настройки'!$B$3,ISBLANK(BT845),BT845=0),"",BT845)</x:f>
      </x:c>
      <x:c r="DE845" s="50" t="str">
        <x:f>IF(OR(13&gt;'Настройки'!$B$3,ISBLANK(BU845),BU845=0),"",BU845)</x:f>
      </x:c>
      <x:c r="DF845" s="50" t="str">
        <x:f>IF(OR(14&gt;'Настройки'!$B$3,ISBLANK(BV845),BV845=0),"",BV845)</x:f>
      </x:c>
      <x:c r="DG845" s="50" t="str">
        <x:f>IF(OR(15&gt;'Настройки'!$B$3,ISBLANK(BW845),BW845=0),"",BW845)</x:f>
      </x:c>
      <x:c r="DH845" s="50" t="str">
        <x:f>IF(OR(16&gt;'Настройки'!$B$3,ISBLANK(BX845),BX845=0),"",BX845)</x:f>
      </x:c>
      <x:c r="DI845" s="50" t="str">
        <x:f>IF(OR(17&gt;'Настройки'!$B$3,ISBLANK(BY845),BY845=0),"",BY845)</x:f>
      </x:c>
      <x:c r="DJ845" s="50" t="str">
        <x:f>IF(OR(18&gt;'Настройки'!$B$3,ISBLANK(BZ845),BZ845=0),"",BZ845)</x:f>
      </x:c>
      <x:c r="DK845" s="50" t="str">
        <x:f>IF(OR(19&gt;'Настройки'!$B$3,ISBLANK(CA845),CA845=0),"",CA845)</x:f>
      </x:c>
      <x:c r="DL845" s="50" t="str">
        <x:f>IF(OR(20&gt;'Настройки'!$B$3,ISBLANK(CB845),CB845=0),"",CB845)</x:f>
      </x:c>
      <x:c r="DM845" s="50" t="str">
        <x:f>IF(OR(21&gt;'Настройки'!$B$3,ISBLANK(CC845),CC845=0),"",CC845)</x:f>
      </x:c>
      <x:c r="DN845" s="50" t="str">
        <x:f>IF(OR(22&gt;'Настройки'!$B$3,ISBLANK(CD845),CD845=0),"",CD845)</x:f>
      </x:c>
      <x:c r="DO845" s="50" t="str">
        <x:f>IF(OR(23&gt;'Настройки'!$B$3,ISBLANK(CE845),CE845=0),"",CE845)</x:f>
      </x:c>
      <x:c r="DP845" s="50" t="str">
        <x:f>IF(OR(24&gt;'Настройки'!$B$3,ISBLANK(CF845),CF845=0),"",CF845)</x:f>
      </x:c>
      <x:c r="DQ845" s="50" t="str">
        <x:f>IF(OR(25&gt;'Настройки'!$B$3,ISBLANK(CG845),CG845=0),"",CG845)</x:f>
      </x:c>
      <x:c r="DR845" s="50" t="str">
        <x:f>IF(OR(26&gt;'Настройки'!$B$3,ISBLANK(CH845),CH845=0),"",CH845)</x:f>
      </x:c>
      <x:c r="DS845" s="50" t="str">
        <x:f>IF(OR(27&gt;'Настройки'!$B$3,ISBLANK(CI845),CI845=0),"",CI845)</x:f>
      </x:c>
      <x:c r="DT845" s="50" t="str">
        <x:f>IF(OR(28&gt;'Настройки'!$B$3,ISBLANK(CJ845),CJ845=0),"",CJ845)</x:f>
      </x:c>
      <x:c r="DU845" s="50" t="str">
        <x:f>IF(OR(29&gt;'Настройки'!$B$3,ISBLANK(CK845),CK845=0),"",CK845)</x:f>
      </x:c>
      <x:c r="DV845" s="50" t="str">
        <x:f>IF(OR(30&gt;'Настройки'!$B$3,ISBLANK(CL845),CL845=0),"",CL845)</x:f>
      </x:c>
      <x:c r="DW845" s="50" t="str">
        <x:f>IF(OR(31&gt;'Настройки'!$B$3,ISBLANK(CM845),CM845=0),"",CM845)</x:f>
      </x:c>
      <x:c r="DX845" s="50" t="str">
        <x:f>IF(OR(32&gt;'Настройки'!$B$3,ISBLANK(CN845),CN845=0),"",CN845)</x:f>
      </x:c>
      <x:c r="DY845" s="50" t="str">
        <x:f>IF(OR(33&gt;'Настройки'!$B$3,ISBLANK(CO845),CO845=0),"",CO845)</x:f>
      </x:c>
      <x:c r="DZ845" s="50" t="str">
        <x:f>IF(OR(34&gt;'Настройки'!$B$3,ISBLANK(CP845),CP845=0),"",CP845)</x:f>
      </x:c>
      <x:c r="EA845" s="50" t="str">
        <x:f>IF(OR(35&gt;'Настройки'!$B$3,ISBLANK(CQ845),CQ845=0),"",CQ845)</x:f>
      </x:c>
      <x:c r="EB845" s="50" t="str">
        <x:f>IF(OR(36&gt;'Настройки'!$B$3,ISBLANK(CR845),CR845=0),"",CR845)</x:f>
      </x:c>
      <x:c r="EC845" s="50" t="str">
        <x:f>IF(A845="","",IF(OR(BB845="AZ",BB845="BZ"),10000+ROW(),IF(AZ845&gt;'Настройки'!$B$11,20000+ROW(),IF(BF845&lt;&gt;"Обычный",30000+ROW(),IF(AX845&lt;=0,40000+ROW(),"")))))</x:f>
      </x:c>
      <x:c r="ED845" s="50" t="str">
        <x:f>IF(EC845="","",COUNTIFS($EC$2:$EC$1001,"&gt;0",$EC$2:$EC$1001,"&lt;"&amp;EC845)+1)</x:f>
      </x:c>
    </x:row>
    <x:row r="846">
      <x:c r="A846" s="115"/>
      <x:c r="B846" s="115"/>
      <x:c r="C846" s="115"/>
      <x:c r="D846" s="118"/>
      <x:c r="E846" s="118"/>
      <x:c r="F846" s="118"/>
      <x:c r="G846" s="118"/>
      <x:c r="H846" s="118"/>
      <x:c r="I846" s="118"/>
      <x:c r="J846" s="118"/>
      <x:c r="K846" s="118"/>
      <x:c r="L846" s="118"/>
      <x:c r="M846" s="118"/>
      <x:c r="N846" s="118"/>
      <x:c r="O846" s="118"/>
      <x:c r="P846" s="118"/>
      <x:c r="Q846" s="118"/>
      <x:c r="R846" s="118"/>
      <x:c r="S846" s="118"/>
      <x:c r="T846" s="118"/>
      <x:c r="U846" s="118"/>
      <x:c r="V846" s="118"/>
      <x:c r="W846" s="118"/>
      <x:c r="X846" s="118"/>
      <x:c r="Y846" s="118"/>
      <x:c r="Z846" s="118"/>
      <x:c r="AA846" s="118"/>
      <x:c r="AB846" s="118"/>
      <x:c r="AC846" s="118"/>
      <x:c r="AD846" s="118"/>
      <x:c r="AE846" s="118"/>
      <x:c r="AF846" s="118"/>
      <x:c r="AG846" s="118"/>
      <x:c r="AH846" s="118"/>
      <x:c r="AI846" s="118"/>
      <x:c r="AJ846" s="118"/>
      <x:c r="AK846" s="118"/>
      <x:c r="AL846" s="118"/>
      <x:c r="AM846" s="118"/>
      <x:c r="AN846" s="118"/>
      <x:c r="AO846" s="118"/>
      <x:c r="AP846" s="115"/>
      <x:c r="AQ846" s="49" t="str">
        <x:f>IF(A846="","",COUNT(BI846:INDEX(BI846:CR846,1,'Настройки'!$B$3)))</x:f>
      </x:c>
      <x:c r="AR846" s="49" t="str">
        <x:f>IF(A846="","",SUM(BI846:INDEX(BI846:CR846,1,'Настройки'!$B$3)))</x:f>
      </x:c>
      <x:c r="AS846" s="58" t="str">
        <x:f>IF(A846="","",IF('Настройки'!$B$4="Стоимость потребления",AR846*D846,IF('Настройки'!$B$4="Количество",AR846,E846)))</x:f>
      </x:c>
      <x:c r="AT846" s="61" t="str">
        <x:f>IF(OR(A846="",AS846&lt;0,SUM($AS$2:$AS$1001)&lt;=0),"",AS846/SUM($AS$2:$AS$1001))</x:f>
      </x:c>
      <x:c r="AU846" s="61" t="str">
        <x:f>IF(OR(A846="",AS846&lt;0,SUM($AS$2:$AS$1001)&lt;=0),"",SUMIFS($AS$2:$AS$1001,$AS$2:$AS$1001,"&gt;"&amp;AS846)/SUM($AS$2:$AS$1001))</x:f>
      </x:c>
      <x:c r="AV846" s="61" t="str">
        <x:f>IF(OR(A846="",AS846&lt;0,SUM($AS$2:$AS$1001)&lt;=0),"",SUMIFS($AS$2:$AS$1001,$AS$2:$AS$1001,"&gt;="&amp;AS846)/SUM($AS$2:$AS$1001))</x:f>
      </x:c>
      <x:c r="AW846" s="49" t="str">
        <x:f>IF(A846="","",IF(SUM($AS$2:$AS$1001)&lt;=0,"Не определён",IF(AS846&lt;0,"Исключение",IF(AU846&lt;'Настройки'!$B$5,"A",IF(AU846&lt;'Настройки'!$B$6,"B","C")))))</x:f>
      </x:c>
      <x:c r="AX846" s="58" t="str">
        <x:f>IF(A846="","",IF(AQ846=0,"",AVERAGE(BI846:INDEX(BI846:CR846,1,'Настройки'!$B$3))))</x:f>
      </x:c>
      <x:c r="AY846" s="58" t="str">
        <x:f>IF(OR(A846="",AQ846=0),"",STDEVP(BI846:INDEX(BI846:CR846,1,'Настройки'!$B$3)))</x:f>
      </x:c>
      <x:c r="AZ846" s="61" t="str">
        <x:f>IF(OR(A846="",AQ846&lt;'Настройки'!$B$12,AX846&lt;=0,AND('Настройки'!$B$10="Блокировать",COUNTIF(F846:INDEX(F846:AO846,1,'Настройки'!$B$3),"&lt;0")&gt;0)),"",AY846/ABS(AX846))</x:f>
      </x:c>
      <x:c r="BA846" s="49" t="str">
        <x:f>IF(A846="","",IF(AND('Настройки'!$B$10="Блокировать",COUNTIF(F846:INDEX(F846:AO846,1,'Настройки'!$B$3),"&lt;0")&gt;0),"Не определён",IF(AQ846&lt;'Настройки'!$B$12,"Не определён",IF(AX846=0,"Нет спроса",IF(AX846&lt;0,"Не определён",IF(AZ846&lt;='Настройки'!$B$7,"X",IF(AZ846&lt;='Настройки'!$B$8,"Y","Z")))))))</x:f>
      </x:c>
      <x:c r="BB846" s="49" t="str">
        <x:f>IF(OR(A846="",LEN(AW846)&lt;&gt;1,LEN(BA846)&lt;&gt;1),"",AW846&amp;BA846)</x:f>
      </x:c>
      <x:c r="BC846" s="61" t="str">
        <x:f>IF(OR(A846="",AQ846=0),"",(COUNT(BI846:INDEX(BI846:CR846,1,'Настройки'!$B$3))-COUNT(CS846:INDEX(CS846:EB846,1,'Настройки'!$B$3)))/AQ846)</x:f>
      </x:c>
      <x:c r="BD846" s="64" t="str">
        <x:f>IF(OR(A846="",COUNT(CS846:INDEX(CS846:EB846,1,'Настройки'!$B$3))=0),"",AQ846/COUNT(CS846:INDEX(CS846:EB846,1,'Настройки'!$B$3)))</x:f>
      </x:c>
      <x:c r="BE846" s="64" t="str">
        <x:f>IF(OR(A846="",COUNT(CS846:INDEX(CS846:EB846,1,'Настройки'!$B$3))=0),"",IF(AVERAGE(CS846:INDEX(CS846:EB846,1,'Настройки'!$B$3))=0,"",(STDEVP(CS846:INDEX(CS846:EB846,1,'Настройки'!$B$3))/ABS(AVERAGE(CS846:INDEX(CS846:EB846,1,'Настройки'!$B$3))))^2))</x:f>
      </x:c>
      <x:c r="BF846" s="49" t="str">
        <x:f>IF(A846="","",IF(AQ846&lt;3,"Недостаточно",IF(AQ846&lt;6,"Предварительный","Обычный")))</x:f>
      </x:c>
      <x:c r="BG846" s="49" t="str">
        <x:f>IF(A846="","",IF(COUNTIF(F846:INDEX(F846:AO846,1,'Настройки'!$B$3),"&lt;0")&gt;0,IF('Настройки'!$B$10="Блокировать","Отрицательный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"),"")&amp;IF(AQ846&lt;3,"Недостаточно истории. ",IF(AQ846&lt;6,"Предварительная классификация. ",""))&amp;IF(AX846=0,"Нет спроса за горизонт. ","")&amp;IF(AZ846&gt;'Настройки'!$B$11,"Экстремальная вариативность. ",""))</x:f>
      </x:c>
      <x:c r="BH846" s="49" t="str">
        <x:f>IF(A846="","",IFERROR(VLOOKUP(BB846,'Настройки'!$D$3:$E$11,2,FALSE),"Сначала проверьте исходные данные и историю спроса.")&amp;" Уточните срок поставки, MOQ и критичность.")</x:f>
      </x:c>
      <x:c r="BI846" s="50" t="str">
        <x:f>IF(1&gt;'Настройки'!$B$3,"",IF(ISBLANK(F846),IF('Настройки'!$B$9="Нулевой спрос",0,""),IF(F846&lt;0,IF('Настройки'!$B$10="Исключить","",IF('Настройки'!$B$10="Абсолютные значения",ABS(F846),F846)),F846)))</x:f>
      </x:c>
      <x:c r="BJ846" s="50" t="str">
        <x:f>IF(2&gt;'Настройки'!$B$3,"",IF(ISBLANK(G846),IF('Настройки'!$B$9="Нулевой спрос",0,""),IF(G846&lt;0,IF('Настройки'!$B$10="Исключить","",IF('Настройки'!$B$10="Абсолютные значения",ABS(G846),G846)),G846)))</x:f>
      </x:c>
      <x:c r="BK846" s="50" t="str">
        <x:f>IF(3&gt;'Настройки'!$B$3,"",IF(ISBLANK(H846),IF('Настройки'!$B$9="Нулевой спрос",0,""),IF(H846&lt;0,IF('Настройки'!$B$10="Исключить","",IF('Настройки'!$B$10="Абсолютные значения",ABS(H846),H846)),H846)))</x:f>
      </x:c>
      <x:c r="BL846" s="50" t="str">
        <x:f>IF(4&gt;'Настройки'!$B$3,"",IF(ISBLANK(I846),IF('Настройки'!$B$9="Нулевой спрос",0,""),IF(I846&lt;0,IF('Настройки'!$B$10="Исключить","",IF('Настройки'!$B$10="Абсолютные значения",ABS(I846),I846)),I846)))</x:f>
      </x:c>
      <x:c r="BM846" s="50" t="str">
        <x:f>IF(5&gt;'Настройки'!$B$3,"",IF(ISBLANK(J846),IF('Настройки'!$B$9="Нулевой спрос",0,""),IF(J846&lt;0,IF('Настройки'!$B$10="Исключить","",IF('Настройки'!$B$10="Абсолютные значения",ABS(J846),J846)),J846)))</x:f>
      </x:c>
      <x:c r="BN846" s="50" t="str">
        <x:f>IF(6&gt;'Настройки'!$B$3,"",IF(ISBLANK(K846),IF('Настройки'!$B$9="Нулевой спрос",0,""),IF(K846&lt;0,IF('Настройки'!$B$10="Исключить","",IF('Настройки'!$B$10="Абсолютные значения",ABS(K846),K846)),K846)))</x:f>
      </x:c>
      <x:c r="BO846" s="50" t="str">
        <x:f>IF(7&gt;'Настройки'!$B$3,"",IF(ISBLANK(L846),IF('Настройки'!$B$9="Нулевой спрос",0,""),IF(L846&lt;0,IF('Настройки'!$B$10="Исключить","",IF('Настройки'!$B$10="Абсолютные значения",ABS(L846),L846)),L846)))</x:f>
      </x:c>
      <x:c r="BP846" s="50" t="str">
        <x:f>IF(8&gt;'Настройки'!$B$3,"",IF(ISBLANK(M846),IF('Настройки'!$B$9="Нулевой спрос",0,""),IF(M846&lt;0,IF('Настройки'!$B$10="Исключить","",IF('Настройки'!$B$10="Абсолютные значения",ABS(M846),M846)),M846)))</x:f>
      </x:c>
      <x:c r="BQ846" s="50" t="str">
        <x:f>IF(9&gt;'Настройки'!$B$3,"",IF(ISBLANK(N846),IF('Настройки'!$B$9="Нулевой спрос",0,""),IF(N846&lt;0,IF('Настройки'!$B$10="Исключить","",IF('Настройки'!$B$10="Абсолютные значения",ABS(N846),N846)),N846)))</x:f>
      </x:c>
      <x:c r="BR846" s="50" t="str">
        <x:f>IF(10&gt;'Настройки'!$B$3,"",IF(ISBLANK(O846),IF('Настройки'!$B$9="Нулевой спрос",0,""),IF(O846&lt;0,IF('Настройки'!$B$10="Исключить","",IF('Настройки'!$B$10="Абсолютные значения",ABS(O846),O846)),O846)))</x:f>
      </x:c>
      <x:c r="BS846" s="50" t="str">
        <x:f>IF(11&gt;'Настройки'!$B$3,"",IF(ISBLANK(P846),IF('Настройки'!$B$9="Нулевой спрос",0,""),IF(P846&lt;0,IF('Настройки'!$B$10="Исключить","",IF('Настройки'!$B$10="Абсолютные значения",ABS(P846),P846)),P846)))</x:f>
      </x:c>
      <x:c r="BT846" s="50" t="str">
        <x:f>IF(12&gt;'Настройки'!$B$3,"",IF(ISBLANK(Q846),IF('Настройки'!$B$9="Нулевой спрос",0,""),IF(Q846&lt;0,IF('Настройки'!$B$10="Исключить","",IF('Настройки'!$B$10="Абсолютные значения",ABS(Q846),Q846)),Q846)))</x:f>
      </x:c>
      <x:c r="BU846" s="50" t="str">
        <x:f>IF(13&gt;'Настройки'!$B$3,"",IF(ISBLANK(R846),IF('Настройки'!$B$9="Нулевой спрос",0,""),IF(R846&lt;0,IF('Настройки'!$B$10="Исключить","",IF('Настройки'!$B$10="Абсолютные значения",ABS(R846),R846)),R846)))</x:f>
      </x:c>
      <x:c r="BV846" s="50" t="str">
        <x:f>IF(14&gt;'Настройки'!$B$3,"",IF(ISBLANK(S846),IF('Настройки'!$B$9="Нулевой спрос",0,""),IF(S846&lt;0,IF('Настройки'!$B$10="Исключить","",IF('Настройки'!$B$10="Абсолютные значения",ABS(S846),S846)),S846)))</x:f>
      </x:c>
      <x:c r="BW846" s="50" t="str">
        <x:f>IF(15&gt;'Настройки'!$B$3,"",IF(ISBLANK(T846),IF('Настройки'!$B$9="Нулевой спрос",0,""),IF(T846&lt;0,IF('Настройки'!$B$10="Исключить","",IF('Настройки'!$B$10="Абсолютные значения",ABS(T846),T846)),T846)))</x:f>
      </x:c>
      <x:c r="BX846" s="50" t="str">
        <x:f>IF(16&gt;'Настройки'!$B$3,"",IF(ISBLANK(U846),IF('Настройки'!$B$9="Нулевой спрос",0,""),IF(U846&lt;0,IF('Настройки'!$B$10="Исключить","",IF('Настройки'!$B$10="Абсолютные значения",ABS(U846),U846)),U846)))</x:f>
      </x:c>
      <x:c r="BY846" s="50" t="str">
        <x:f>IF(17&gt;'Настройки'!$B$3,"",IF(ISBLANK(V846),IF('Настройки'!$B$9="Нулевой спрос",0,""),IF(V846&lt;0,IF('Настройки'!$B$10="Исключить","",IF('Настройки'!$B$10="Абсолютные значения",ABS(V846),V846)),V846)))</x:f>
      </x:c>
      <x:c r="BZ846" s="50" t="str">
        <x:f>IF(18&gt;'Настройки'!$B$3,"",IF(ISBLANK(W846),IF('Настройки'!$B$9="Нулевой спрос",0,""),IF(W846&lt;0,IF('Настройки'!$B$10="Исключить","",IF('Настройки'!$B$10="Абсолютные значения",ABS(W846),W846)),W846)))</x:f>
      </x:c>
      <x:c r="CA846" s="50" t="str">
        <x:f>IF(19&gt;'Настройки'!$B$3,"",IF(ISBLANK(X846),IF('Настройки'!$B$9="Нулевой спрос",0,""),IF(X846&lt;0,IF('Настройки'!$B$10="Исключить","",IF('Настройки'!$B$10="Абсолютные значения",ABS(X846),X846)),X846)))</x:f>
      </x:c>
      <x:c r="CB846" s="50" t="str">
        <x:f>IF(20&gt;'Настройки'!$B$3,"",IF(ISBLANK(Y846),IF('Настройки'!$B$9="Нулевой спрос",0,""),IF(Y846&lt;0,IF('Настройки'!$B$10="Исключить","",IF('Настройки'!$B$10="Абсолютные значения",ABS(Y846),Y846)),Y846)))</x:f>
      </x:c>
      <x:c r="CC846" s="50" t="str">
        <x:f>IF(21&gt;'Настройки'!$B$3,"",IF(ISBLANK(Z846),IF('Настройки'!$B$9="Нулевой спрос",0,""),IF(Z846&lt;0,IF('Настройки'!$B$10="Исключить","",IF('Настройки'!$B$10="Абсолютные значения",ABS(Z846),Z846)),Z846)))</x:f>
      </x:c>
      <x:c r="CD846" s="50" t="str">
        <x:f>IF(22&gt;'Настройки'!$B$3,"",IF(ISBLANK(AA846),IF('Настройки'!$B$9="Нулевой спрос",0,""),IF(AA846&lt;0,IF('Настройки'!$B$10="Исключить","",IF('Настройки'!$B$10="Абсолютные значения",ABS(AA846),AA846)),AA846)))</x:f>
      </x:c>
      <x:c r="CE846" s="50" t="str">
        <x:f>IF(23&gt;'Настройки'!$B$3,"",IF(ISBLANK(AB846),IF('Настройки'!$B$9="Нулевой спрос",0,""),IF(AB846&lt;0,IF('Настройки'!$B$10="Исключить","",IF('Настройки'!$B$10="Абсолютные значения",ABS(AB846),AB846)),AB846)))</x:f>
      </x:c>
      <x:c r="CF846" s="50" t="str">
        <x:f>IF(24&gt;'Настройки'!$B$3,"",IF(ISBLANK(AC846),IF('Настройки'!$B$9="Нулевой спрос",0,""),IF(AC846&lt;0,IF('Настройки'!$B$10="Исключить","",IF('Настройки'!$B$10="Абсолютные значения",ABS(AC846),AC846)),AC846)))</x:f>
      </x:c>
      <x:c r="CG846" s="50" t="str">
        <x:f>IF(25&gt;'Настройки'!$B$3,"",IF(ISBLANK(AD846),IF('Настройки'!$B$9="Нулевой спрос",0,""),IF(AD846&lt;0,IF('Настройки'!$B$10="Исключить","",IF('Настройки'!$B$10="Абсолютные значения",ABS(AD846),AD846)),AD846)))</x:f>
      </x:c>
      <x:c r="CH846" s="50" t="str">
        <x:f>IF(26&gt;'Настройки'!$B$3,"",IF(ISBLANK(AE846),IF('Настройки'!$B$9="Нулевой спрос",0,""),IF(AE846&lt;0,IF('Настройки'!$B$10="Исключить","",IF('Настройки'!$B$10="Абсолютные значения",ABS(AE846),AE846)),AE846)))</x:f>
      </x:c>
      <x:c r="CI846" s="50" t="str">
        <x:f>IF(27&gt;'Настройки'!$B$3,"",IF(ISBLANK(AF846),IF('Настройки'!$B$9="Нулевой спрос",0,""),IF(AF846&lt;0,IF('Настройки'!$B$10="Исключить","",IF('Настройки'!$B$10="Абсолютные значения",ABS(AF846),AF846)),AF846)))</x:f>
      </x:c>
      <x:c r="CJ846" s="50" t="str">
        <x:f>IF(28&gt;'Настройки'!$B$3,"",IF(ISBLANK(AG846),IF('Настройки'!$B$9="Нулевой спрос",0,""),IF(AG846&lt;0,IF('Настройки'!$B$10="Исключить","",IF('Настройки'!$B$10="Абсолютные значения",ABS(AG846),AG846)),AG846)))</x:f>
      </x:c>
      <x:c r="CK846" s="50" t="str">
        <x:f>IF(29&gt;'Настройки'!$B$3,"",IF(ISBLANK(AH846),IF('Настройки'!$B$9="Нулевой спрос",0,""),IF(AH846&lt;0,IF('Настройки'!$B$10="Исключить","",IF('Настройки'!$B$10="Абсолютные значения",ABS(AH846),AH846)),AH846)))</x:f>
      </x:c>
      <x:c r="CL846" s="50" t="str">
        <x:f>IF(30&gt;'Настройки'!$B$3,"",IF(ISBLANK(AI846),IF('Настройки'!$B$9="Нулевой спрос",0,""),IF(AI846&lt;0,IF('Настройки'!$B$10="Исключить","",IF('Настройки'!$B$10="Абсолютные значения",ABS(AI846),AI846)),AI846)))</x:f>
      </x:c>
      <x:c r="CM846" s="50" t="str">
        <x:f>IF(31&gt;'Настройки'!$B$3,"",IF(ISBLANK(AJ846),IF('Настройки'!$B$9="Нулевой спрос",0,""),IF(AJ846&lt;0,IF('Настройки'!$B$10="Исключить","",IF('Настройки'!$B$10="Абсолютные значения",ABS(AJ846),AJ846)),AJ846)))</x:f>
      </x:c>
      <x:c r="CN846" s="50" t="str">
        <x:f>IF(32&gt;'Настройки'!$B$3,"",IF(ISBLANK(AK846),IF('Настройки'!$B$9="Нулевой спрос",0,""),IF(AK846&lt;0,IF('Настройки'!$B$10="Исключить","",IF('Настройки'!$B$10="Абсолютные значения",ABS(AK846),AK846)),AK846)))</x:f>
      </x:c>
      <x:c r="CO846" s="50" t="str">
        <x:f>IF(33&gt;'Настройки'!$B$3,"",IF(ISBLANK(AL846),IF('Настройки'!$B$9="Нулевой спрос",0,""),IF(AL846&lt;0,IF('Настройки'!$B$10="Исключить","",IF('Настройки'!$B$10="Абсолютные значения",ABS(AL846),AL846)),AL846)))</x:f>
      </x:c>
      <x:c r="CP846" s="50" t="str">
        <x:f>IF(34&gt;'Настройки'!$B$3,"",IF(ISBLANK(AM846),IF('Настройки'!$B$9="Нулевой спрос",0,""),IF(AM846&lt;0,IF('Настройки'!$B$10="Исключить","",IF('Настройки'!$B$10="Абсолютные значения",ABS(AM846),AM846)),AM846)))</x:f>
      </x:c>
      <x:c r="CQ846" s="50" t="str">
        <x:f>IF(35&gt;'Настройки'!$B$3,"",IF(ISBLANK(AN846),IF('Настройки'!$B$9="Нулевой спрос",0,""),IF(AN846&lt;0,IF('Настройки'!$B$10="Исключить","",IF('Настройки'!$B$10="Абсолютные значения",ABS(AN846),AN846)),AN846)))</x:f>
      </x:c>
      <x:c r="CR846" s="50" t="str">
        <x:f>IF(36&gt;'Настройки'!$B$3,"",IF(ISBLANK(AO846),IF('Настройки'!$B$9="Нулевой спрос",0,""),IF(AO846&lt;0,IF('Настройки'!$B$10="Исключить","",IF('Настройки'!$B$10="Абсолютные значения",ABS(AO846),AO846)),AO846)))</x:f>
      </x:c>
      <x:c r="CS846" s="50" t="str">
        <x:f>IF(OR(1&gt;'Настройки'!$B$3,ISBLANK(BI846),BI846=0),"",BI846)</x:f>
      </x:c>
      <x:c r="CT846" s="50" t="str">
        <x:f>IF(OR(2&gt;'Настройки'!$B$3,ISBLANK(BJ846),BJ846=0),"",BJ846)</x:f>
      </x:c>
      <x:c r="CU846" s="50" t="str">
        <x:f>IF(OR(3&gt;'Настройки'!$B$3,ISBLANK(BK846),BK846=0),"",BK846)</x:f>
      </x:c>
      <x:c r="CV846" s="50" t="str">
        <x:f>IF(OR(4&gt;'Настройки'!$B$3,ISBLANK(BL846),BL846=0),"",BL846)</x:f>
      </x:c>
      <x:c r="CW846" s="50" t="str">
        <x:f>IF(OR(5&gt;'Настройки'!$B$3,ISBLANK(BM846),BM846=0),"",BM846)</x:f>
      </x:c>
      <x:c r="CX846" s="50" t="str">
        <x:f>IF(OR(6&gt;'Настройки'!$B$3,ISBLANK(BN846),BN846=0),"",BN846)</x:f>
      </x:c>
      <x:c r="CY846" s="50" t="str">
        <x:f>IF(OR(7&gt;'Настройки'!$B$3,ISBLANK(BO846),BO846=0),"",BO846)</x:f>
      </x:c>
      <x:c r="CZ846" s="50" t="str">
        <x:f>IF(OR(8&gt;'Настройки'!$B$3,ISBLANK(BP846),BP846=0),"",BP846)</x:f>
      </x:c>
      <x:c r="DA846" s="50" t="str">
        <x:f>IF(OR(9&gt;'Настройки'!$B$3,ISBLANK(BQ846),BQ846=0),"",BQ846)</x:f>
      </x:c>
      <x:c r="DB846" s="50" t="str">
        <x:f>IF(OR(10&gt;'Настройки'!$B$3,ISBLANK(BR846),BR846=0),"",BR846)</x:f>
      </x:c>
      <x:c r="DC846" s="50" t="str">
        <x:f>IF(OR(11&gt;'Настройки'!$B$3,ISBLANK(BS846),BS846=0),"",BS846)</x:f>
      </x:c>
      <x:c r="DD846" s="50" t="str">
        <x:f>IF(OR(12&gt;'Настройки'!$B$3,ISBLANK(BT846),BT846=0),"",BT846)</x:f>
      </x:c>
      <x:c r="DE846" s="50" t="str">
        <x:f>IF(OR(13&gt;'Настройки'!$B$3,ISBLANK(BU846),BU846=0),"",BU846)</x:f>
      </x:c>
      <x:c r="DF846" s="50" t="str">
        <x:f>IF(OR(14&gt;'Настройки'!$B$3,ISBLANK(BV846),BV846=0),"",BV846)</x:f>
      </x:c>
      <x:c r="DG846" s="50" t="str">
        <x:f>IF(OR(15&gt;'Настройки'!$B$3,ISBLANK(BW846),BW846=0),"",BW846)</x:f>
      </x:c>
      <x:c r="DH846" s="50" t="str">
        <x:f>IF(OR(16&gt;'Настройки'!$B$3,ISBLANK(BX846),BX846=0),"",BX846)</x:f>
      </x:c>
      <x:c r="DI846" s="50" t="str">
        <x:f>IF(OR(17&gt;'Настройки'!$B$3,ISBLANK(BY846),BY846=0),"",BY846)</x:f>
      </x:c>
      <x:c r="DJ846" s="50" t="str">
        <x:f>IF(OR(18&gt;'Настройки'!$B$3,ISBLANK(BZ846),BZ846=0),"",BZ846)</x:f>
      </x:c>
      <x:c r="DK846" s="50" t="str">
        <x:f>IF(OR(19&gt;'Настройки'!$B$3,ISBLANK(CA846),CA846=0),"",CA846)</x:f>
      </x:c>
      <x:c r="DL846" s="50" t="str">
        <x:f>IF(OR(20&gt;'Настройки'!$B$3,ISBLANK(CB846),CB846=0),"",CB846)</x:f>
      </x:c>
      <x:c r="DM846" s="50" t="str">
        <x:f>IF(OR(21&gt;'Настройки'!$B$3,ISBLANK(CC846),CC846=0),"",CC846)</x:f>
      </x:c>
      <x:c r="DN846" s="50" t="str">
        <x:f>IF(OR(22&gt;'Настройки'!$B$3,ISBLANK(CD846),CD846=0),"",CD846)</x:f>
      </x:c>
      <x:c r="DO846" s="50" t="str">
        <x:f>IF(OR(23&gt;'Настройки'!$B$3,ISBLANK(CE846),CE846=0),"",CE846)</x:f>
      </x:c>
      <x:c r="DP846" s="50" t="str">
        <x:f>IF(OR(24&gt;'Настройки'!$B$3,ISBLANK(CF846),CF846=0),"",CF846)</x:f>
      </x:c>
      <x:c r="DQ846" s="50" t="str">
        <x:f>IF(OR(25&gt;'Настройки'!$B$3,ISBLANK(CG846),CG846=0),"",CG846)</x:f>
      </x:c>
      <x:c r="DR846" s="50" t="str">
        <x:f>IF(OR(26&gt;'Настройки'!$B$3,ISBLANK(CH846),CH846=0),"",CH846)</x:f>
      </x:c>
      <x:c r="DS846" s="50" t="str">
        <x:f>IF(OR(27&gt;'Настройки'!$B$3,ISBLANK(CI846),CI846=0),"",CI846)</x:f>
      </x:c>
      <x:c r="DT846" s="50" t="str">
        <x:f>IF(OR(28&gt;'Настройки'!$B$3,ISBLANK(CJ846),CJ846=0),"",CJ846)</x:f>
      </x:c>
      <x:c r="DU846" s="50" t="str">
        <x:f>IF(OR(29&gt;'Настройки'!$B$3,ISBLANK(CK846),CK846=0),"",CK846)</x:f>
      </x:c>
      <x:c r="DV846" s="50" t="str">
        <x:f>IF(OR(30&gt;'Настройки'!$B$3,ISBLANK(CL846),CL846=0),"",CL846)</x:f>
      </x:c>
      <x:c r="DW846" s="50" t="str">
        <x:f>IF(OR(31&gt;'Настройки'!$B$3,ISBLANK(CM846),CM846=0),"",CM846)</x:f>
      </x:c>
      <x:c r="DX846" s="50" t="str">
        <x:f>IF(OR(32&gt;'Настройки'!$B$3,ISBLANK(CN846),CN846=0),"",CN846)</x:f>
      </x:c>
      <x:c r="DY846" s="50" t="str">
        <x:f>IF(OR(33&gt;'Настройки'!$B$3,ISBLANK(CO846),CO846=0),"",CO846)</x:f>
      </x:c>
      <x:c r="DZ846" s="50" t="str">
        <x:f>IF(OR(34&gt;'Настройки'!$B$3,ISBLANK(CP846),CP846=0),"",CP846)</x:f>
      </x:c>
      <x:c r="EA846" s="50" t="str">
        <x:f>IF(OR(35&gt;'Настройки'!$B$3,ISBLANK(CQ846),CQ846=0),"",CQ846)</x:f>
      </x:c>
      <x:c r="EB846" s="50" t="str">
        <x:f>IF(OR(36&gt;'Настройки'!$B$3,ISBLANK(CR846),CR846=0),"",CR846)</x:f>
      </x:c>
      <x:c r="EC846" s="50" t="str">
        <x:f>IF(A846="","",IF(OR(BB846="AZ",BB846="BZ"),10000+ROW(),IF(AZ846&gt;'Настройки'!$B$11,20000+ROW(),IF(BF846&lt;&gt;"Обычный",30000+ROW(),IF(AX846&lt;=0,40000+ROW(),"")))))</x:f>
      </x:c>
      <x:c r="ED846" s="50" t="str">
        <x:f>IF(EC846="","",COUNTIFS($EC$2:$EC$1001,"&gt;0",$EC$2:$EC$1001,"&lt;"&amp;EC846)+1)</x:f>
      </x:c>
    </x:row>
    <x:row r="847">
      <x:c r="A847" s="115"/>
      <x:c r="B847" s="115"/>
      <x:c r="C847" s="115"/>
      <x:c r="D847" s="118"/>
      <x:c r="E847" s="118"/>
      <x:c r="F847" s="118"/>
      <x:c r="G847" s="118"/>
      <x:c r="H847" s="118"/>
      <x:c r="I847" s="118"/>
      <x:c r="J847" s="118"/>
      <x:c r="K847" s="118"/>
      <x:c r="L847" s="118"/>
      <x:c r="M847" s="118"/>
      <x:c r="N847" s="118"/>
      <x:c r="O847" s="118"/>
      <x:c r="P847" s="118"/>
      <x:c r="Q847" s="118"/>
      <x:c r="R847" s="118"/>
      <x:c r="S847" s="118"/>
      <x:c r="T847" s="118"/>
      <x:c r="U847" s="118"/>
      <x:c r="V847" s="118"/>
      <x:c r="W847" s="118"/>
      <x:c r="X847" s="118"/>
      <x:c r="Y847" s="118"/>
      <x:c r="Z847" s="118"/>
      <x:c r="AA847" s="118"/>
      <x:c r="AB847" s="118"/>
      <x:c r="AC847" s="118"/>
      <x:c r="AD847" s="118"/>
      <x:c r="AE847" s="118"/>
      <x:c r="AF847" s="118"/>
      <x:c r="AG847" s="118"/>
      <x:c r="AH847" s="118"/>
      <x:c r="AI847" s="118"/>
      <x:c r="AJ847" s="118"/>
      <x:c r="AK847" s="118"/>
      <x:c r="AL847" s="118"/>
      <x:c r="AM847" s="118"/>
      <x:c r="AN847" s="118"/>
      <x:c r="AO847" s="118"/>
      <x:c r="AP847" s="115"/>
      <x:c r="AQ847" s="49" t="str">
        <x:f>IF(A847="","",COUNT(BI847:INDEX(BI847:CR847,1,'Настройки'!$B$3)))</x:f>
      </x:c>
      <x:c r="AR847" s="49" t="str">
        <x:f>IF(A847="","",SUM(BI847:INDEX(BI847:CR847,1,'Настройки'!$B$3)))</x:f>
      </x:c>
      <x:c r="AS847" s="58" t="str">
        <x:f>IF(A847="","",IF('Настройки'!$B$4="Стоимость потребления",AR847*D847,IF('Настройки'!$B$4="Количество",AR847,E847)))</x:f>
      </x:c>
      <x:c r="AT847" s="61" t="str">
        <x:f>IF(OR(A847="",AS847&lt;0,SUM($AS$2:$AS$1001)&lt;=0),"",AS847/SUM($AS$2:$AS$1001))</x:f>
      </x:c>
      <x:c r="AU847" s="61" t="str">
        <x:f>IF(OR(A847="",AS847&lt;0,SUM($AS$2:$AS$1001)&lt;=0),"",SUMIFS($AS$2:$AS$1001,$AS$2:$AS$1001,"&gt;"&amp;AS847)/SUM($AS$2:$AS$1001))</x:f>
      </x:c>
      <x:c r="AV847" s="61" t="str">
        <x:f>IF(OR(A847="",AS847&lt;0,SUM($AS$2:$AS$1001)&lt;=0),"",SUMIFS($AS$2:$AS$1001,$AS$2:$AS$1001,"&gt;="&amp;AS847)/SUM($AS$2:$AS$1001))</x:f>
      </x:c>
      <x:c r="AW847" s="49" t="str">
        <x:f>IF(A847="","",IF(SUM($AS$2:$AS$1001)&lt;=0,"Не определён",IF(AS847&lt;0,"Исключение",IF(AU847&lt;'Настройки'!$B$5,"A",IF(AU847&lt;'Настройки'!$B$6,"B","C")))))</x:f>
      </x:c>
      <x:c r="AX847" s="58" t="str">
        <x:f>IF(A847="","",IF(AQ847=0,"",AVERAGE(BI847:INDEX(BI847:CR847,1,'Настройки'!$B$3))))</x:f>
      </x:c>
      <x:c r="AY847" s="58" t="str">
        <x:f>IF(OR(A847="",AQ847=0),"",STDEVP(BI847:INDEX(BI847:CR847,1,'Настройки'!$B$3)))</x:f>
      </x:c>
      <x:c r="AZ847" s="61" t="str">
        <x:f>IF(OR(A847="",AQ847&lt;'Настройки'!$B$12,AX847&lt;=0,AND('Настройки'!$B$10="Блокировать",COUNTIF(F847:INDEX(F847:AO847,1,'Настройки'!$B$3),"&lt;0")&gt;0)),"",AY847/ABS(AX847))</x:f>
      </x:c>
      <x:c r="BA847" s="49" t="str">
        <x:f>IF(A847="","",IF(AND('Настройки'!$B$10="Блокировать",COUNTIF(F847:INDEX(F847:AO847,1,'Настройки'!$B$3),"&lt;0")&gt;0),"Не определён",IF(AQ847&lt;'Настройки'!$B$12,"Не определён",IF(AX847=0,"Нет спроса",IF(AX847&lt;0,"Не определён",IF(AZ847&lt;='Настройки'!$B$7,"X",IF(AZ847&lt;='Настройки'!$B$8,"Y","Z")))))))</x:f>
      </x:c>
      <x:c r="BB847" s="49" t="str">
        <x:f>IF(OR(A847="",LEN(AW847)&lt;&gt;1,LEN(BA847)&lt;&gt;1),"",AW847&amp;BA847)</x:f>
      </x:c>
      <x:c r="BC847" s="61" t="str">
        <x:f>IF(OR(A847="",AQ847=0),"",(COUNT(BI847:INDEX(BI847:CR847,1,'Настройки'!$B$3))-COUNT(CS847:INDEX(CS847:EB847,1,'Настройки'!$B$3)))/AQ847)</x:f>
      </x:c>
      <x:c r="BD847" s="64" t="str">
        <x:f>IF(OR(A847="",COUNT(CS847:INDEX(CS847:EB847,1,'Настройки'!$B$3))=0),"",AQ847/COUNT(CS847:INDEX(CS847:EB847,1,'Настройки'!$B$3)))</x:f>
      </x:c>
      <x:c r="BE847" s="64" t="str">
        <x:f>IF(OR(A847="",COUNT(CS847:INDEX(CS847:EB847,1,'Настройки'!$B$3))=0),"",IF(AVERAGE(CS847:INDEX(CS847:EB847,1,'Настройки'!$B$3))=0,"",(STDEVP(CS847:INDEX(CS847:EB847,1,'Настройки'!$B$3))/ABS(AVERAGE(CS847:INDEX(CS847:EB847,1,'Настройки'!$B$3))))^2))</x:f>
      </x:c>
      <x:c r="BF847" s="49" t="str">
        <x:f>IF(A847="","",IF(AQ847&lt;3,"Недостаточно",IF(AQ847&lt;6,"Предварительный","Обычный")))</x:f>
      </x:c>
      <x:c r="BG847" s="49" t="str">
        <x:f>IF(A847="","",IF(COUNTIF(F847:INDEX(F847:AO847,1,'Настройки'!$B$3),"&lt;0")&gt;0,IF('Настройки'!$B$10="Блокировать","Отрицательный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"),"")&amp;IF(AQ847&lt;3,"Недостаточно истории. ",IF(AQ847&lt;6,"Предварительная классификация. ",""))&amp;IF(AX847=0,"Нет спроса за горизонт. ","")&amp;IF(AZ847&gt;'Настройки'!$B$11,"Экстремальная вариативность. ",""))</x:f>
      </x:c>
      <x:c r="BH847" s="49" t="str">
        <x:f>IF(A847="","",IFERROR(VLOOKUP(BB847,'Настройки'!$D$3:$E$11,2,FALSE),"Сначала проверьте исходные данные и историю спроса.")&amp;" Уточните срок поставки, MOQ и критичность.")</x:f>
      </x:c>
      <x:c r="BI847" s="50" t="str">
        <x:f>IF(1&gt;'Настройки'!$B$3,"",IF(ISBLANK(F847),IF('Настройки'!$B$9="Нулевой спрос",0,""),IF(F847&lt;0,IF('Настройки'!$B$10="Исключить","",IF('Настройки'!$B$10="Абсолютные значения",ABS(F847),F847)),F847)))</x:f>
      </x:c>
      <x:c r="BJ847" s="50" t="str">
        <x:f>IF(2&gt;'Настройки'!$B$3,"",IF(ISBLANK(G847),IF('Настройки'!$B$9="Нулевой спрос",0,""),IF(G847&lt;0,IF('Настройки'!$B$10="Исключить","",IF('Настройки'!$B$10="Абсолютные значения",ABS(G847),G847)),G847)))</x:f>
      </x:c>
      <x:c r="BK847" s="50" t="str">
        <x:f>IF(3&gt;'Настройки'!$B$3,"",IF(ISBLANK(H847),IF('Настройки'!$B$9="Нулевой спрос",0,""),IF(H847&lt;0,IF('Настройки'!$B$10="Исключить","",IF('Настройки'!$B$10="Абсолютные значения",ABS(H847),H847)),H847)))</x:f>
      </x:c>
      <x:c r="BL847" s="50" t="str">
        <x:f>IF(4&gt;'Настройки'!$B$3,"",IF(ISBLANK(I847),IF('Настройки'!$B$9="Нулевой спрос",0,""),IF(I847&lt;0,IF('Настройки'!$B$10="Исключить","",IF('Настройки'!$B$10="Абсолютные значения",ABS(I847),I847)),I847)))</x:f>
      </x:c>
      <x:c r="BM847" s="50" t="str">
        <x:f>IF(5&gt;'Настройки'!$B$3,"",IF(ISBLANK(J847),IF('Настройки'!$B$9="Нулевой спрос",0,""),IF(J847&lt;0,IF('Настройки'!$B$10="Исключить","",IF('Настройки'!$B$10="Абсолютные значения",ABS(J847),J847)),J847)))</x:f>
      </x:c>
      <x:c r="BN847" s="50" t="str">
        <x:f>IF(6&gt;'Настройки'!$B$3,"",IF(ISBLANK(K847),IF('Настройки'!$B$9="Нулевой спрос",0,""),IF(K847&lt;0,IF('Настройки'!$B$10="Исключить","",IF('Настройки'!$B$10="Абсолютные значения",ABS(K847),K847)),K847)))</x:f>
      </x:c>
      <x:c r="BO847" s="50" t="str">
        <x:f>IF(7&gt;'Настройки'!$B$3,"",IF(ISBLANK(L847),IF('Настройки'!$B$9="Нулевой спрос",0,""),IF(L847&lt;0,IF('Настройки'!$B$10="Исключить","",IF('Настройки'!$B$10="Абсолютные значения",ABS(L847),L847)),L847)))</x:f>
      </x:c>
      <x:c r="BP847" s="50" t="str">
        <x:f>IF(8&gt;'Настройки'!$B$3,"",IF(ISBLANK(M847),IF('Настройки'!$B$9="Нулевой спрос",0,""),IF(M847&lt;0,IF('Настройки'!$B$10="Исключить","",IF('Настройки'!$B$10="Абсолютные значения",ABS(M847),M847)),M847)))</x:f>
      </x:c>
      <x:c r="BQ847" s="50" t="str">
        <x:f>IF(9&gt;'Настройки'!$B$3,"",IF(ISBLANK(N847),IF('Настройки'!$B$9="Нулевой спрос",0,""),IF(N847&lt;0,IF('Настройки'!$B$10="Исключить","",IF('Настройки'!$B$10="Абсолютные значения",ABS(N847),N847)),N847)))</x:f>
      </x:c>
      <x:c r="BR847" s="50" t="str">
        <x:f>IF(10&gt;'Настройки'!$B$3,"",IF(ISBLANK(O847),IF('Настройки'!$B$9="Нулевой спрос",0,""),IF(O847&lt;0,IF('Настройки'!$B$10="Исключить","",IF('Настройки'!$B$10="Абсолютные значения",ABS(O847),O847)),O847)))</x:f>
      </x:c>
      <x:c r="BS847" s="50" t="str">
        <x:f>IF(11&gt;'Настройки'!$B$3,"",IF(ISBLANK(P847),IF('Настройки'!$B$9="Нулевой спрос",0,""),IF(P847&lt;0,IF('Настройки'!$B$10="Исключить","",IF('Настройки'!$B$10="Абсолютные значения",ABS(P847),P847)),P847)))</x:f>
      </x:c>
      <x:c r="BT847" s="50" t="str">
        <x:f>IF(12&gt;'Настройки'!$B$3,"",IF(ISBLANK(Q847),IF('Настройки'!$B$9="Нулевой спрос",0,""),IF(Q847&lt;0,IF('Настройки'!$B$10="Исключить","",IF('Настройки'!$B$10="Абсолютные значения",ABS(Q847),Q847)),Q847)))</x:f>
      </x:c>
      <x:c r="BU847" s="50" t="str">
        <x:f>IF(13&gt;'Настройки'!$B$3,"",IF(ISBLANK(R847),IF('Настройки'!$B$9="Нулевой спрос",0,""),IF(R847&lt;0,IF('Настройки'!$B$10="Исключить","",IF('Настройки'!$B$10="Абсолютные значения",ABS(R847),R847)),R847)))</x:f>
      </x:c>
      <x:c r="BV847" s="50" t="str">
        <x:f>IF(14&gt;'Настройки'!$B$3,"",IF(ISBLANK(S847),IF('Настройки'!$B$9="Нулевой спрос",0,""),IF(S847&lt;0,IF('Настройки'!$B$10="Исключить","",IF('Настройки'!$B$10="Абсолютные значения",ABS(S847),S847)),S847)))</x:f>
      </x:c>
      <x:c r="BW847" s="50" t="str">
        <x:f>IF(15&gt;'Настройки'!$B$3,"",IF(ISBLANK(T847),IF('Настройки'!$B$9="Нулевой спрос",0,""),IF(T847&lt;0,IF('Настройки'!$B$10="Исключить","",IF('Настройки'!$B$10="Абсолютные значения",ABS(T847),T847)),T847)))</x:f>
      </x:c>
      <x:c r="BX847" s="50" t="str">
        <x:f>IF(16&gt;'Настройки'!$B$3,"",IF(ISBLANK(U847),IF('Настройки'!$B$9="Нулевой спрос",0,""),IF(U847&lt;0,IF('Настройки'!$B$10="Исключить","",IF('Настройки'!$B$10="Абсолютные значения",ABS(U847),U847)),U847)))</x:f>
      </x:c>
      <x:c r="BY847" s="50" t="str">
        <x:f>IF(17&gt;'Настройки'!$B$3,"",IF(ISBLANK(V847),IF('Настройки'!$B$9="Нулевой спрос",0,""),IF(V847&lt;0,IF('Настройки'!$B$10="Исключить","",IF('Настройки'!$B$10="Абсолютные значения",ABS(V847),V847)),V847)))</x:f>
      </x:c>
      <x:c r="BZ847" s="50" t="str">
        <x:f>IF(18&gt;'Настройки'!$B$3,"",IF(ISBLANK(W847),IF('Настройки'!$B$9="Нулевой спрос",0,""),IF(W847&lt;0,IF('Настройки'!$B$10="Исключить","",IF('Настройки'!$B$10="Абсолютные значения",ABS(W847),W847)),W847)))</x:f>
      </x:c>
      <x:c r="CA847" s="50" t="str">
        <x:f>IF(19&gt;'Настройки'!$B$3,"",IF(ISBLANK(X847),IF('Настройки'!$B$9="Нулевой спрос",0,""),IF(X847&lt;0,IF('Настройки'!$B$10="Исключить","",IF('Настройки'!$B$10="Абсолютные значения",ABS(X847),X847)),X847)))</x:f>
      </x:c>
      <x:c r="CB847" s="50" t="str">
        <x:f>IF(20&gt;'Настройки'!$B$3,"",IF(ISBLANK(Y847),IF('Настройки'!$B$9="Нулевой спрос",0,""),IF(Y847&lt;0,IF('Настройки'!$B$10="Исключить","",IF('Настройки'!$B$10="Абсолютные значения",ABS(Y847),Y847)),Y847)))</x:f>
      </x:c>
      <x:c r="CC847" s="50" t="str">
        <x:f>IF(21&gt;'Настройки'!$B$3,"",IF(ISBLANK(Z847),IF('Настройки'!$B$9="Нулевой спрос",0,""),IF(Z847&lt;0,IF('Настройки'!$B$10="Исключить","",IF('Настройки'!$B$10="Абсолютные значения",ABS(Z847),Z847)),Z847)))</x:f>
      </x:c>
      <x:c r="CD847" s="50" t="str">
        <x:f>IF(22&gt;'Настройки'!$B$3,"",IF(ISBLANK(AA847),IF('Настройки'!$B$9="Нулевой спрос",0,""),IF(AA847&lt;0,IF('Настройки'!$B$10="Исключить","",IF('Настройки'!$B$10="Абсолютные значения",ABS(AA847),AA847)),AA847)))</x:f>
      </x:c>
      <x:c r="CE847" s="50" t="str">
        <x:f>IF(23&gt;'Настройки'!$B$3,"",IF(ISBLANK(AB847),IF('Настройки'!$B$9="Нулевой спрос",0,""),IF(AB847&lt;0,IF('Настройки'!$B$10="Исключить","",IF('Настройки'!$B$10="Абсолютные значения",ABS(AB847),AB847)),AB847)))</x:f>
      </x:c>
      <x:c r="CF847" s="50" t="str">
        <x:f>IF(24&gt;'Настройки'!$B$3,"",IF(ISBLANK(AC847),IF('Настройки'!$B$9="Нулевой спрос",0,""),IF(AC847&lt;0,IF('Настройки'!$B$10="Исключить","",IF('Настройки'!$B$10="Абсолютные значения",ABS(AC847),AC847)),AC847)))</x:f>
      </x:c>
      <x:c r="CG847" s="50" t="str">
        <x:f>IF(25&gt;'Настройки'!$B$3,"",IF(ISBLANK(AD847),IF('Настройки'!$B$9="Нулевой спрос",0,""),IF(AD847&lt;0,IF('Настройки'!$B$10="Исключить","",IF('Настройки'!$B$10="Абсолютные значения",ABS(AD847),AD847)),AD847)))</x:f>
      </x:c>
      <x:c r="CH847" s="50" t="str">
        <x:f>IF(26&gt;'Настройки'!$B$3,"",IF(ISBLANK(AE847),IF('Настройки'!$B$9="Нулевой спрос",0,""),IF(AE847&lt;0,IF('Настройки'!$B$10="Исключить","",IF('Настройки'!$B$10="Абсолютные значения",ABS(AE847),AE847)),AE847)))</x:f>
      </x:c>
      <x:c r="CI847" s="50" t="str">
        <x:f>IF(27&gt;'Настройки'!$B$3,"",IF(ISBLANK(AF847),IF('Настройки'!$B$9="Нулевой спрос",0,""),IF(AF847&lt;0,IF('Настройки'!$B$10="Исключить","",IF('Настройки'!$B$10="Абсолютные значения",ABS(AF847),AF847)),AF847)))</x:f>
      </x:c>
      <x:c r="CJ847" s="50" t="str">
        <x:f>IF(28&gt;'Настройки'!$B$3,"",IF(ISBLANK(AG847),IF('Настройки'!$B$9="Нулевой спрос",0,""),IF(AG847&lt;0,IF('Настройки'!$B$10="Исключить","",IF('Настройки'!$B$10="Абсолютные значения",ABS(AG847),AG847)),AG847)))</x:f>
      </x:c>
      <x:c r="CK847" s="50" t="str">
        <x:f>IF(29&gt;'Настройки'!$B$3,"",IF(ISBLANK(AH847),IF('Настройки'!$B$9="Нулевой спрос",0,""),IF(AH847&lt;0,IF('Настройки'!$B$10="Исключить","",IF('Настройки'!$B$10="Абсолютные значения",ABS(AH847),AH847)),AH847)))</x:f>
      </x:c>
      <x:c r="CL847" s="50" t="str">
        <x:f>IF(30&gt;'Настройки'!$B$3,"",IF(ISBLANK(AI847),IF('Настройки'!$B$9="Нулевой спрос",0,""),IF(AI847&lt;0,IF('Настройки'!$B$10="Исключить","",IF('Настройки'!$B$10="Абсолютные значения",ABS(AI847),AI847)),AI847)))</x:f>
      </x:c>
      <x:c r="CM847" s="50" t="str">
        <x:f>IF(31&gt;'Настройки'!$B$3,"",IF(ISBLANK(AJ847),IF('Настройки'!$B$9="Нулевой спрос",0,""),IF(AJ847&lt;0,IF('Настройки'!$B$10="Исключить","",IF('Настройки'!$B$10="Абсолютные значения",ABS(AJ847),AJ847)),AJ847)))</x:f>
      </x:c>
      <x:c r="CN847" s="50" t="str">
        <x:f>IF(32&gt;'Настройки'!$B$3,"",IF(ISBLANK(AK847),IF('Настройки'!$B$9="Нулевой спрос",0,""),IF(AK847&lt;0,IF('Настройки'!$B$10="Исключить","",IF('Настройки'!$B$10="Абсолютные значения",ABS(AK847),AK847)),AK847)))</x:f>
      </x:c>
      <x:c r="CO847" s="50" t="str">
        <x:f>IF(33&gt;'Настройки'!$B$3,"",IF(ISBLANK(AL847),IF('Настройки'!$B$9="Нулевой спрос",0,""),IF(AL847&lt;0,IF('Настройки'!$B$10="Исключить","",IF('Настройки'!$B$10="Абсолютные значения",ABS(AL847),AL847)),AL847)))</x:f>
      </x:c>
      <x:c r="CP847" s="50" t="str">
        <x:f>IF(34&gt;'Настройки'!$B$3,"",IF(ISBLANK(AM847),IF('Настройки'!$B$9="Нулевой спрос",0,""),IF(AM847&lt;0,IF('Настройки'!$B$10="Исключить","",IF('Настройки'!$B$10="Абсолютные значения",ABS(AM847),AM847)),AM847)))</x:f>
      </x:c>
      <x:c r="CQ847" s="50" t="str">
        <x:f>IF(35&gt;'Настройки'!$B$3,"",IF(ISBLANK(AN847),IF('Настройки'!$B$9="Нулевой спрос",0,""),IF(AN847&lt;0,IF('Настройки'!$B$10="Исключить","",IF('Настройки'!$B$10="Абсолютные значения",ABS(AN847),AN847)),AN847)))</x:f>
      </x:c>
      <x:c r="CR847" s="50" t="str">
        <x:f>IF(36&gt;'Настройки'!$B$3,"",IF(ISBLANK(AO847),IF('Настройки'!$B$9="Нулевой спрос",0,""),IF(AO847&lt;0,IF('Настройки'!$B$10="Исключить","",IF('Настройки'!$B$10="Абсолютные значения",ABS(AO847),AO847)),AO847)))</x:f>
      </x:c>
      <x:c r="CS847" s="50" t="str">
        <x:f>IF(OR(1&gt;'Настройки'!$B$3,ISBLANK(BI847),BI847=0),"",BI847)</x:f>
      </x:c>
      <x:c r="CT847" s="50" t="str">
        <x:f>IF(OR(2&gt;'Настройки'!$B$3,ISBLANK(BJ847),BJ847=0),"",BJ847)</x:f>
      </x:c>
      <x:c r="CU847" s="50" t="str">
        <x:f>IF(OR(3&gt;'Настройки'!$B$3,ISBLANK(BK847),BK847=0),"",BK847)</x:f>
      </x:c>
      <x:c r="CV847" s="50" t="str">
        <x:f>IF(OR(4&gt;'Настройки'!$B$3,ISBLANK(BL847),BL847=0),"",BL847)</x:f>
      </x:c>
      <x:c r="CW847" s="50" t="str">
        <x:f>IF(OR(5&gt;'Настройки'!$B$3,ISBLANK(BM847),BM847=0),"",BM847)</x:f>
      </x:c>
      <x:c r="CX847" s="50" t="str">
        <x:f>IF(OR(6&gt;'Настройки'!$B$3,ISBLANK(BN847),BN847=0),"",BN847)</x:f>
      </x:c>
      <x:c r="CY847" s="50" t="str">
        <x:f>IF(OR(7&gt;'Настройки'!$B$3,ISBLANK(BO847),BO847=0),"",BO847)</x:f>
      </x:c>
      <x:c r="CZ847" s="50" t="str">
        <x:f>IF(OR(8&gt;'Настройки'!$B$3,ISBLANK(BP847),BP847=0),"",BP847)</x:f>
      </x:c>
      <x:c r="DA847" s="50" t="str">
        <x:f>IF(OR(9&gt;'Настройки'!$B$3,ISBLANK(BQ847),BQ847=0),"",BQ847)</x:f>
      </x:c>
      <x:c r="DB847" s="50" t="str">
        <x:f>IF(OR(10&gt;'Настройки'!$B$3,ISBLANK(BR847),BR847=0),"",BR847)</x:f>
      </x:c>
      <x:c r="DC847" s="50" t="str">
        <x:f>IF(OR(11&gt;'Настройки'!$B$3,ISBLANK(BS847),BS847=0),"",BS847)</x:f>
      </x:c>
      <x:c r="DD847" s="50" t="str">
        <x:f>IF(OR(12&gt;'Настройки'!$B$3,ISBLANK(BT847),BT847=0),"",BT847)</x:f>
      </x:c>
      <x:c r="DE847" s="50" t="str">
        <x:f>IF(OR(13&gt;'Настройки'!$B$3,ISBLANK(BU847),BU847=0),"",BU847)</x:f>
      </x:c>
      <x:c r="DF847" s="50" t="str">
        <x:f>IF(OR(14&gt;'Настройки'!$B$3,ISBLANK(BV847),BV847=0),"",BV847)</x:f>
      </x:c>
      <x:c r="DG847" s="50" t="str">
        <x:f>IF(OR(15&gt;'Настройки'!$B$3,ISBLANK(BW847),BW847=0),"",BW847)</x:f>
      </x:c>
      <x:c r="DH847" s="50" t="str">
        <x:f>IF(OR(16&gt;'Настройки'!$B$3,ISBLANK(BX847),BX847=0),"",BX847)</x:f>
      </x:c>
      <x:c r="DI847" s="50" t="str">
        <x:f>IF(OR(17&gt;'Настройки'!$B$3,ISBLANK(BY847),BY847=0),"",BY847)</x:f>
      </x:c>
      <x:c r="DJ847" s="50" t="str">
        <x:f>IF(OR(18&gt;'Настройки'!$B$3,ISBLANK(BZ847),BZ847=0),"",BZ847)</x:f>
      </x:c>
      <x:c r="DK847" s="50" t="str">
        <x:f>IF(OR(19&gt;'Настройки'!$B$3,ISBLANK(CA847),CA847=0),"",CA847)</x:f>
      </x:c>
      <x:c r="DL847" s="50" t="str">
        <x:f>IF(OR(20&gt;'Настройки'!$B$3,ISBLANK(CB847),CB847=0),"",CB847)</x:f>
      </x:c>
      <x:c r="DM847" s="50" t="str">
        <x:f>IF(OR(21&gt;'Настройки'!$B$3,ISBLANK(CC847),CC847=0),"",CC847)</x:f>
      </x:c>
      <x:c r="DN847" s="50" t="str">
        <x:f>IF(OR(22&gt;'Настройки'!$B$3,ISBLANK(CD847),CD847=0),"",CD847)</x:f>
      </x:c>
      <x:c r="DO847" s="50" t="str">
        <x:f>IF(OR(23&gt;'Настройки'!$B$3,ISBLANK(CE847),CE847=0),"",CE847)</x:f>
      </x:c>
      <x:c r="DP847" s="50" t="str">
        <x:f>IF(OR(24&gt;'Настройки'!$B$3,ISBLANK(CF847),CF847=0),"",CF847)</x:f>
      </x:c>
      <x:c r="DQ847" s="50" t="str">
        <x:f>IF(OR(25&gt;'Настройки'!$B$3,ISBLANK(CG847),CG847=0),"",CG847)</x:f>
      </x:c>
      <x:c r="DR847" s="50" t="str">
        <x:f>IF(OR(26&gt;'Настройки'!$B$3,ISBLANK(CH847),CH847=0),"",CH847)</x:f>
      </x:c>
      <x:c r="DS847" s="50" t="str">
        <x:f>IF(OR(27&gt;'Настройки'!$B$3,ISBLANK(CI847),CI847=0),"",CI847)</x:f>
      </x:c>
      <x:c r="DT847" s="50" t="str">
        <x:f>IF(OR(28&gt;'Настройки'!$B$3,ISBLANK(CJ847),CJ847=0),"",CJ847)</x:f>
      </x:c>
      <x:c r="DU847" s="50" t="str">
        <x:f>IF(OR(29&gt;'Настройки'!$B$3,ISBLANK(CK847),CK847=0),"",CK847)</x:f>
      </x:c>
      <x:c r="DV847" s="50" t="str">
        <x:f>IF(OR(30&gt;'Настройки'!$B$3,ISBLANK(CL847),CL847=0),"",CL847)</x:f>
      </x:c>
      <x:c r="DW847" s="50" t="str">
        <x:f>IF(OR(31&gt;'Настройки'!$B$3,ISBLANK(CM847),CM847=0),"",CM847)</x:f>
      </x:c>
      <x:c r="DX847" s="50" t="str">
        <x:f>IF(OR(32&gt;'Настройки'!$B$3,ISBLANK(CN847),CN847=0),"",CN847)</x:f>
      </x:c>
      <x:c r="DY847" s="50" t="str">
        <x:f>IF(OR(33&gt;'Настройки'!$B$3,ISBLANK(CO847),CO847=0),"",CO847)</x:f>
      </x:c>
      <x:c r="DZ847" s="50" t="str">
        <x:f>IF(OR(34&gt;'Настройки'!$B$3,ISBLANK(CP847),CP847=0),"",CP847)</x:f>
      </x:c>
      <x:c r="EA847" s="50" t="str">
        <x:f>IF(OR(35&gt;'Настройки'!$B$3,ISBLANK(CQ847),CQ847=0),"",CQ847)</x:f>
      </x:c>
      <x:c r="EB847" s="50" t="str">
        <x:f>IF(OR(36&gt;'Настройки'!$B$3,ISBLANK(CR847),CR847=0),"",CR847)</x:f>
      </x:c>
      <x:c r="EC847" s="50" t="str">
        <x:f>IF(A847="","",IF(OR(BB847="AZ",BB847="BZ"),10000+ROW(),IF(AZ847&gt;'Настройки'!$B$11,20000+ROW(),IF(BF847&lt;&gt;"Обычный",30000+ROW(),IF(AX847&lt;=0,40000+ROW(),"")))))</x:f>
      </x:c>
      <x:c r="ED847" s="50" t="str">
        <x:f>IF(EC847="","",COUNTIFS($EC$2:$EC$1001,"&gt;0",$EC$2:$EC$1001,"&lt;"&amp;EC847)+1)</x:f>
      </x:c>
    </x:row>
    <x:row r="848">
      <x:c r="A848" s="115"/>
      <x:c r="B848" s="115"/>
      <x:c r="C848" s="115"/>
      <x:c r="D848" s="118"/>
      <x:c r="E848" s="118"/>
      <x:c r="F848" s="118"/>
      <x:c r="G848" s="118"/>
      <x:c r="H848" s="118"/>
      <x:c r="I848" s="118"/>
      <x:c r="J848" s="118"/>
      <x:c r="K848" s="118"/>
      <x:c r="L848" s="118"/>
      <x:c r="M848" s="118"/>
      <x:c r="N848" s="118"/>
      <x:c r="O848" s="118"/>
      <x:c r="P848" s="118"/>
      <x:c r="Q848" s="118"/>
      <x:c r="R848" s="118"/>
      <x:c r="S848" s="118"/>
      <x:c r="T848" s="118"/>
      <x:c r="U848" s="118"/>
      <x:c r="V848" s="118"/>
      <x:c r="W848" s="118"/>
      <x:c r="X848" s="118"/>
      <x:c r="Y848" s="118"/>
      <x:c r="Z848" s="118"/>
      <x:c r="AA848" s="118"/>
      <x:c r="AB848" s="118"/>
      <x:c r="AC848" s="118"/>
      <x:c r="AD848" s="118"/>
      <x:c r="AE848" s="118"/>
      <x:c r="AF848" s="118"/>
      <x:c r="AG848" s="118"/>
      <x:c r="AH848" s="118"/>
      <x:c r="AI848" s="118"/>
      <x:c r="AJ848" s="118"/>
      <x:c r="AK848" s="118"/>
      <x:c r="AL848" s="118"/>
      <x:c r="AM848" s="118"/>
      <x:c r="AN848" s="118"/>
      <x:c r="AO848" s="118"/>
      <x:c r="AP848" s="115"/>
      <x:c r="AQ848" s="49" t="str">
        <x:f>IF(A848="","",COUNT(BI848:INDEX(BI848:CR848,1,'Настройки'!$B$3)))</x:f>
      </x:c>
      <x:c r="AR848" s="49" t="str">
        <x:f>IF(A848="","",SUM(BI848:INDEX(BI848:CR848,1,'Настройки'!$B$3)))</x:f>
      </x:c>
      <x:c r="AS848" s="58" t="str">
        <x:f>IF(A848="","",IF('Настройки'!$B$4="Стоимость потребления",AR848*D848,IF('Настройки'!$B$4="Количество",AR848,E848)))</x:f>
      </x:c>
      <x:c r="AT848" s="61" t="str">
        <x:f>IF(OR(A848="",AS848&lt;0,SUM($AS$2:$AS$1001)&lt;=0),"",AS848/SUM($AS$2:$AS$1001))</x:f>
      </x:c>
      <x:c r="AU848" s="61" t="str">
        <x:f>IF(OR(A848="",AS848&lt;0,SUM($AS$2:$AS$1001)&lt;=0),"",SUMIFS($AS$2:$AS$1001,$AS$2:$AS$1001,"&gt;"&amp;AS848)/SUM($AS$2:$AS$1001))</x:f>
      </x:c>
      <x:c r="AV848" s="61" t="str">
        <x:f>IF(OR(A848="",AS848&lt;0,SUM($AS$2:$AS$1001)&lt;=0),"",SUMIFS($AS$2:$AS$1001,$AS$2:$AS$1001,"&gt;="&amp;AS848)/SUM($AS$2:$AS$1001))</x:f>
      </x:c>
      <x:c r="AW848" s="49" t="str">
        <x:f>IF(A848="","",IF(SUM($AS$2:$AS$1001)&lt;=0,"Не определён",IF(AS848&lt;0,"Исключение",IF(AU848&lt;'Настройки'!$B$5,"A",IF(AU848&lt;'Настройки'!$B$6,"B","C")))))</x:f>
      </x:c>
      <x:c r="AX848" s="58" t="str">
        <x:f>IF(A848="","",IF(AQ848=0,"",AVERAGE(BI848:INDEX(BI848:CR848,1,'Настройки'!$B$3))))</x:f>
      </x:c>
      <x:c r="AY848" s="58" t="str">
        <x:f>IF(OR(A848="",AQ848=0),"",STDEVP(BI848:INDEX(BI848:CR848,1,'Настройки'!$B$3)))</x:f>
      </x:c>
      <x:c r="AZ848" s="61" t="str">
        <x:f>IF(OR(A848="",AQ848&lt;'Настройки'!$B$12,AX848&lt;=0,AND('Настройки'!$B$10="Блокировать",COUNTIF(F848:INDEX(F848:AO848,1,'Настройки'!$B$3),"&lt;0")&gt;0)),"",AY848/ABS(AX848))</x:f>
      </x:c>
      <x:c r="BA848" s="49" t="str">
        <x:f>IF(A848="","",IF(AND('Настройки'!$B$10="Блокировать",COUNTIF(F848:INDEX(F848:AO848,1,'Настройки'!$B$3),"&lt;0")&gt;0),"Не определён",IF(AQ848&lt;'Настройки'!$B$12,"Не определён",IF(AX848=0,"Нет спроса",IF(AX848&lt;0,"Не определён",IF(AZ848&lt;='Настройки'!$B$7,"X",IF(AZ848&lt;='Настройки'!$B$8,"Y","Z")))))))</x:f>
      </x:c>
      <x:c r="BB848" s="49" t="str">
        <x:f>IF(OR(A848="",LEN(AW848)&lt;&gt;1,LEN(BA848)&lt;&gt;1),"",AW848&amp;BA848)</x:f>
      </x:c>
      <x:c r="BC848" s="61" t="str">
        <x:f>IF(OR(A848="",AQ848=0),"",(COUNT(BI848:INDEX(BI848:CR848,1,'Настройки'!$B$3))-COUNT(CS848:INDEX(CS848:EB848,1,'Настройки'!$B$3)))/AQ848)</x:f>
      </x:c>
      <x:c r="BD848" s="64" t="str">
        <x:f>IF(OR(A848="",COUNT(CS848:INDEX(CS848:EB848,1,'Настройки'!$B$3))=0),"",AQ848/COUNT(CS848:INDEX(CS848:EB848,1,'Настройки'!$B$3)))</x:f>
      </x:c>
      <x:c r="BE848" s="64" t="str">
        <x:f>IF(OR(A848="",COUNT(CS848:INDEX(CS848:EB848,1,'Настройки'!$B$3))=0),"",IF(AVERAGE(CS848:INDEX(CS848:EB848,1,'Настройки'!$B$3))=0,"",(STDEVP(CS848:INDEX(CS848:EB848,1,'Настройки'!$B$3))/ABS(AVERAGE(CS848:INDEX(CS848:EB848,1,'Настройки'!$B$3))))^2))</x:f>
      </x:c>
      <x:c r="BF848" s="49" t="str">
        <x:f>IF(A848="","",IF(AQ848&lt;3,"Недостаточно",IF(AQ848&lt;6,"Предварительный","Обычный")))</x:f>
      </x:c>
      <x:c r="BG848" s="49" t="str">
        <x:f>IF(A848="","",IF(COUNTIF(F848:INDEX(F848:AO848,1,'Настройки'!$B$3),"&lt;0")&gt;0,IF('Настройки'!$B$10="Блокировать","Отрицательный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"),"")&amp;IF(AQ848&lt;3,"Недостаточно истории. ",IF(AQ848&lt;6,"Предварительная классификация. ",""))&amp;IF(AX848=0,"Нет спроса за горизонт. ","")&amp;IF(AZ848&gt;'Настройки'!$B$11,"Экстремальная вариативность. ",""))</x:f>
      </x:c>
      <x:c r="BH848" s="49" t="str">
        <x:f>IF(A848="","",IFERROR(VLOOKUP(BB848,'Настройки'!$D$3:$E$11,2,FALSE),"Сначала проверьте исходные данные и историю спроса.")&amp;" Уточните срок поставки, MOQ и критичность.")</x:f>
      </x:c>
      <x:c r="BI848" s="50" t="str">
        <x:f>IF(1&gt;'Настройки'!$B$3,"",IF(ISBLANK(F848),IF('Настройки'!$B$9="Нулевой спрос",0,""),IF(F848&lt;0,IF('Настройки'!$B$10="Исключить","",IF('Настройки'!$B$10="Абсолютные значения",ABS(F848),F848)),F848)))</x:f>
      </x:c>
      <x:c r="BJ848" s="50" t="str">
        <x:f>IF(2&gt;'Настройки'!$B$3,"",IF(ISBLANK(G848),IF('Настройки'!$B$9="Нулевой спрос",0,""),IF(G848&lt;0,IF('Настройки'!$B$10="Исключить","",IF('Настройки'!$B$10="Абсолютные значения",ABS(G848),G848)),G848)))</x:f>
      </x:c>
      <x:c r="BK848" s="50" t="str">
        <x:f>IF(3&gt;'Настройки'!$B$3,"",IF(ISBLANK(H848),IF('Настройки'!$B$9="Нулевой спрос",0,""),IF(H848&lt;0,IF('Настройки'!$B$10="Исключить","",IF('Настройки'!$B$10="Абсолютные значения",ABS(H848),H848)),H848)))</x:f>
      </x:c>
      <x:c r="BL848" s="50" t="str">
        <x:f>IF(4&gt;'Настройки'!$B$3,"",IF(ISBLANK(I848),IF('Настройки'!$B$9="Нулевой спрос",0,""),IF(I848&lt;0,IF('Настройки'!$B$10="Исключить","",IF('Настройки'!$B$10="Абсолютные значения",ABS(I848),I848)),I848)))</x:f>
      </x:c>
      <x:c r="BM848" s="50" t="str">
        <x:f>IF(5&gt;'Настройки'!$B$3,"",IF(ISBLANK(J848),IF('Настройки'!$B$9="Нулевой спрос",0,""),IF(J848&lt;0,IF('Настройки'!$B$10="Исключить","",IF('Настройки'!$B$10="Абсолютные значения",ABS(J848),J848)),J848)))</x:f>
      </x:c>
      <x:c r="BN848" s="50" t="str">
        <x:f>IF(6&gt;'Настройки'!$B$3,"",IF(ISBLANK(K848),IF('Настройки'!$B$9="Нулевой спрос",0,""),IF(K848&lt;0,IF('Настройки'!$B$10="Исключить","",IF('Настройки'!$B$10="Абсолютные значения",ABS(K848),K848)),K848)))</x:f>
      </x:c>
      <x:c r="BO848" s="50" t="str">
        <x:f>IF(7&gt;'Настройки'!$B$3,"",IF(ISBLANK(L848),IF('Настройки'!$B$9="Нулевой спрос",0,""),IF(L848&lt;0,IF('Настройки'!$B$10="Исключить","",IF('Настройки'!$B$10="Абсолютные значения",ABS(L848),L848)),L848)))</x:f>
      </x:c>
      <x:c r="BP848" s="50" t="str">
        <x:f>IF(8&gt;'Настройки'!$B$3,"",IF(ISBLANK(M848),IF('Настройки'!$B$9="Нулевой спрос",0,""),IF(M848&lt;0,IF('Настройки'!$B$10="Исключить","",IF('Настройки'!$B$10="Абсолютные значения",ABS(M848),M848)),M848)))</x:f>
      </x:c>
      <x:c r="BQ848" s="50" t="str">
        <x:f>IF(9&gt;'Настройки'!$B$3,"",IF(ISBLANK(N848),IF('Настройки'!$B$9="Нулевой спрос",0,""),IF(N848&lt;0,IF('Настройки'!$B$10="Исключить","",IF('Настройки'!$B$10="Абсолютные значения",ABS(N848),N848)),N848)))</x:f>
      </x:c>
      <x:c r="BR848" s="50" t="str">
        <x:f>IF(10&gt;'Настройки'!$B$3,"",IF(ISBLANK(O848),IF('Настройки'!$B$9="Нулевой спрос",0,""),IF(O848&lt;0,IF('Настройки'!$B$10="Исключить","",IF('Настройки'!$B$10="Абсолютные значения",ABS(O848),O848)),O848)))</x:f>
      </x:c>
      <x:c r="BS848" s="50" t="str">
        <x:f>IF(11&gt;'Настройки'!$B$3,"",IF(ISBLANK(P848),IF('Настройки'!$B$9="Нулевой спрос",0,""),IF(P848&lt;0,IF('Настройки'!$B$10="Исключить","",IF('Настройки'!$B$10="Абсолютные значения",ABS(P848),P848)),P848)))</x:f>
      </x:c>
      <x:c r="BT848" s="50" t="str">
        <x:f>IF(12&gt;'Настройки'!$B$3,"",IF(ISBLANK(Q848),IF('Настройки'!$B$9="Нулевой спрос",0,""),IF(Q848&lt;0,IF('Настройки'!$B$10="Исключить","",IF('Настройки'!$B$10="Абсолютные значения",ABS(Q848),Q848)),Q848)))</x:f>
      </x:c>
      <x:c r="BU848" s="50" t="str">
        <x:f>IF(13&gt;'Настройки'!$B$3,"",IF(ISBLANK(R848),IF('Настройки'!$B$9="Нулевой спрос",0,""),IF(R848&lt;0,IF('Настройки'!$B$10="Исключить","",IF('Настройки'!$B$10="Абсолютные значения",ABS(R848),R848)),R848)))</x:f>
      </x:c>
      <x:c r="BV848" s="50" t="str">
        <x:f>IF(14&gt;'Настройки'!$B$3,"",IF(ISBLANK(S848),IF('Настройки'!$B$9="Нулевой спрос",0,""),IF(S848&lt;0,IF('Настройки'!$B$10="Исключить","",IF('Настройки'!$B$10="Абсолютные значения",ABS(S848),S848)),S848)))</x:f>
      </x:c>
      <x:c r="BW848" s="50" t="str">
        <x:f>IF(15&gt;'Настройки'!$B$3,"",IF(ISBLANK(T848),IF('Настройки'!$B$9="Нулевой спрос",0,""),IF(T848&lt;0,IF('Настройки'!$B$10="Исключить","",IF('Настройки'!$B$10="Абсолютные значения",ABS(T848),T848)),T848)))</x:f>
      </x:c>
      <x:c r="BX848" s="50" t="str">
        <x:f>IF(16&gt;'Настройки'!$B$3,"",IF(ISBLANK(U848),IF('Настройки'!$B$9="Нулевой спрос",0,""),IF(U848&lt;0,IF('Настройки'!$B$10="Исключить","",IF('Настройки'!$B$10="Абсолютные значения",ABS(U848),U848)),U848)))</x:f>
      </x:c>
      <x:c r="BY848" s="50" t="str">
        <x:f>IF(17&gt;'Настройки'!$B$3,"",IF(ISBLANK(V848),IF('Настройки'!$B$9="Нулевой спрос",0,""),IF(V848&lt;0,IF('Настройки'!$B$10="Исключить","",IF('Настройки'!$B$10="Абсолютные значения",ABS(V848),V848)),V848)))</x:f>
      </x:c>
      <x:c r="BZ848" s="50" t="str">
        <x:f>IF(18&gt;'Настройки'!$B$3,"",IF(ISBLANK(W848),IF('Настройки'!$B$9="Нулевой спрос",0,""),IF(W848&lt;0,IF('Настройки'!$B$10="Исключить","",IF('Настройки'!$B$10="Абсолютные значения",ABS(W848),W848)),W848)))</x:f>
      </x:c>
      <x:c r="CA848" s="50" t="str">
        <x:f>IF(19&gt;'Настройки'!$B$3,"",IF(ISBLANK(X848),IF('Настройки'!$B$9="Нулевой спрос",0,""),IF(X848&lt;0,IF('Настройки'!$B$10="Исключить","",IF('Настройки'!$B$10="Абсолютные значения",ABS(X848),X848)),X848)))</x:f>
      </x:c>
      <x:c r="CB848" s="50" t="str">
        <x:f>IF(20&gt;'Настройки'!$B$3,"",IF(ISBLANK(Y848),IF('Настройки'!$B$9="Нулевой спрос",0,""),IF(Y848&lt;0,IF('Настройки'!$B$10="Исключить","",IF('Настройки'!$B$10="Абсолютные значения",ABS(Y848),Y848)),Y848)))</x:f>
      </x:c>
      <x:c r="CC848" s="50" t="str">
        <x:f>IF(21&gt;'Настройки'!$B$3,"",IF(ISBLANK(Z848),IF('Настройки'!$B$9="Нулевой спрос",0,""),IF(Z848&lt;0,IF('Настройки'!$B$10="Исключить","",IF('Настройки'!$B$10="Абсолютные значения",ABS(Z848),Z848)),Z848)))</x:f>
      </x:c>
      <x:c r="CD848" s="50" t="str">
        <x:f>IF(22&gt;'Настройки'!$B$3,"",IF(ISBLANK(AA848),IF('Настройки'!$B$9="Нулевой спрос",0,""),IF(AA848&lt;0,IF('Настройки'!$B$10="Исключить","",IF('Настройки'!$B$10="Абсолютные значения",ABS(AA848),AA848)),AA848)))</x:f>
      </x:c>
      <x:c r="CE848" s="50" t="str">
        <x:f>IF(23&gt;'Настройки'!$B$3,"",IF(ISBLANK(AB848),IF('Настройки'!$B$9="Нулевой спрос",0,""),IF(AB848&lt;0,IF('Настройки'!$B$10="Исключить","",IF('Настройки'!$B$10="Абсолютные значения",ABS(AB848),AB848)),AB848)))</x:f>
      </x:c>
      <x:c r="CF848" s="50" t="str">
        <x:f>IF(24&gt;'Настройки'!$B$3,"",IF(ISBLANK(AC848),IF('Настройки'!$B$9="Нулевой спрос",0,""),IF(AC848&lt;0,IF('Настройки'!$B$10="Исключить","",IF('Настройки'!$B$10="Абсолютные значения",ABS(AC848),AC848)),AC848)))</x:f>
      </x:c>
      <x:c r="CG848" s="50" t="str">
        <x:f>IF(25&gt;'Настройки'!$B$3,"",IF(ISBLANK(AD848),IF('Настройки'!$B$9="Нулевой спрос",0,""),IF(AD848&lt;0,IF('Настройки'!$B$10="Исключить","",IF('Настройки'!$B$10="Абсолютные значения",ABS(AD848),AD848)),AD848)))</x:f>
      </x:c>
      <x:c r="CH848" s="50" t="str">
        <x:f>IF(26&gt;'Настройки'!$B$3,"",IF(ISBLANK(AE848),IF('Настройки'!$B$9="Нулевой спрос",0,""),IF(AE848&lt;0,IF('Настройки'!$B$10="Исключить","",IF('Настройки'!$B$10="Абсолютные значения",ABS(AE848),AE848)),AE848)))</x:f>
      </x:c>
      <x:c r="CI848" s="50" t="str">
        <x:f>IF(27&gt;'Настройки'!$B$3,"",IF(ISBLANK(AF848),IF('Настройки'!$B$9="Нулевой спрос",0,""),IF(AF848&lt;0,IF('Настройки'!$B$10="Исключить","",IF('Настройки'!$B$10="Абсолютные значения",ABS(AF848),AF848)),AF848)))</x:f>
      </x:c>
      <x:c r="CJ848" s="50" t="str">
        <x:f>IF(28&gt;'Настройки'!$B$3,"",IF(ISBLANK(AG848),IF('Настройки'!$B$9="Нулевой спрос",0,""),IF(AG848&lt;0,IF('Настройки'!$B$10="Исключить","",IF('Настройки'!$B$10="Абсолютные значения",ABS(AG848),AG848)),AG848)))</x:f>
      </x:c>
      <x:c r="CK848" s="50" t="str">
        <x:f>IF(29&gt;'Настройки'!$B$3,"",IF(ISBLANK(AH848),IF('Настройки'!$B$9="Нулевой спрос",0,""),IF(AH848&lt;0,IF('Настройки'!$B$10="Исключить","",IF('Настройки'!$B$10="Абсолютные значения",ABS(AH848),AH848)),AH848)))</x:f>
      </x:c>
      <x:c r="CL848" s="50" t="str">
        <x:f>IF(30&gt;'Настройки'!$B$3,"",IF(ISBLANK(AI848),IF('Настройки'!$B$9="Нулевой спрос",0,""),IF(AI848&lt;0,IF('Настройки'!$B$10="Исключить","",IF('Настройки'!$B$10="Абсолютные значения",ABS(AI848),AI848)),AI848)))</x:f>
      </x:c>
      <x:c r="CM848" s="50" t="str">
        <x:f>IF(31&gt;'Настройки'!$B$3,"",IF(ISBLANK(AJ848),IF('Настройки'!$B$9="Нулевой спрос",0,""),IF(AJ848&lt;0,IF('Настройки'!$B$10="Исключить","",IF('Настройки'!$B$10="Абсолютные значения",ABS(AJ848),AJ848)),AJ848)))</x:f>
      </x:c>
      <x:c r="CN848" s="50" t="str">
        <x:f>IF(32&gt;'Настройки'!$B$3,"",IF(ISBLANK(AK848),IF('Настройки'!$B$9="Нулевой спрос",0,""),IF(AK848&lt;0,IF('Настройки'!$B$10="Исключить","",IF('Настройки'!$B$10="Абсолютные значения",ABS(AK848),AK848)),AK848)))</x:f>
      </x:c>
      <x:c r="CO848" s="50" t="str">
        <x:f>IF(33&gt;'Настройки'!$B$3,"",IF(ISBLANK(AL848),IF('Настройки'!$B$9="Нулевой спрос",0,""),IF(AL848&lt;0,IF('Настройки'!$B$10="Исключить","",IF('Настройки'!$B$10="Абсолютные значения",ABS(AL848),AL848)),AL848)))</x:f>
      </x:c>
      <x:c r="CP848" s="50" t="str">
        <x:f>IF(34&gt;'Настройки'!$B$3,"",IF(ISBLANK(AM848),IF('Настройки'!$B$9="Нулевой спрос",0,""),IF(AM848&lt;0,IF('Настройки'!$B$10="Исключить","",IF('Настройки'!$B$10="Абсолютные значения",ABS(AM848),AM848)),AM848)))</x:f>
      </x:c>
      <x:c r="CQ848" s="50" t="str">
        <x:f>IF(35&gt;'Настройки'!$B$3,"",IF(ISBLANK(AN848),IF('Настройки'!$B$9="Нулевой спрос",0,""),IF(AN848&lt;0,IF('Настройки'!$B$10="Исключить","",IF('Настройки'!$B$10="Абсолютные значения",ABS(AN848),AN848)),AN848)))</x:f>
      </x:c>
      <x:c r="CR848" s="50" t="str">
        <x:f>IF(36&gt;'Настройки'!$B$3,"",IF(ISBLANK(AO848),IF('Настройки'!$B$9="Нулевой спрос",0,""),IF(AO848&lt;0,IF('Настройки'!$B$10="Исключить","",IF('Настройки'!$B$10="Абсолютные значения",ABS(AO848),AO848)),AO848)))</x:f>
      </x:c>
      <x:c r="CS848" s="50" t="str">
        <x:f>IF(OR(1&gt;'Настройки'!$B$3,ISBLANK(BI848),BI848=0),"",BI848)</x:f>
      </x:c>
      <x:c r="CT848" s="50" t="str">
        <x:f>IF(OR(2&gt;'Настройки'!$B$3,ISBLANK(BJ848),BJ848=0),"",BJ848)</x:f>
      </x:c>
      <x:c r="CU848" s="50" t="str">
        <x:f>IF(OR(3&gt;'Настройки'!$B$3,ISBLANK(BK848),BK848=0),"",BK848)</x:f>
      </x:c>
      <x:c r="CV848" s="50" t="str">
        <x:f>IF(OR(4&gt;'Настройки'!$B$3,ISBLANK(BL848),BL848=0),"",BL848)</x:f>
      </x:c>
      <x:c r="CW848" s="50" t="str">
        <x:f>IF(OR(5&gt;'Настройки'!$B$3,ISBLANK(BM848),BM848=0),"",BM848)</x:f>
      </x:c>
      <x:c r="CX848" s="50" t="str">
        <x:f>IF(OR(6&gt;'Настройки'!$B$3,ISBLANK(BN848),BN848=0),"",BN848)</x:f>
      </x:c>
      <x:c r="CY848" s="50" t="str">
        <x:f>IF(OR(7&gt;'Настройки'!$B$3,ISBLANK(BO848),BO848=0),"",BO848)</x:f>
      </x:c>
      <x:c r="CZ848" s="50" t="str">
        <x:f>IF(OR(8&gt;'Настройки'!$B$3,ISBLANK(BP848),BP848=0),"",BP848)</x:f>
      </x:c>
      <x:c r="DA848" s="50" t="str">
        <x:f>IF(OR(9&gt;'Настройки'!$B$3,ISBLANK(BQ848),BQ848=0),"",BQ848)</x:f>
      </x:c>
      <x:c r="DB848" s="50" t="str">
        <x:f>IF(OR(10&gt;'Настройки'!$B$3,ISBLANK(BR848),BR848=0),"",BR848)</x:f>
      </x:c>
      <x:c r="DC848" s="50" t="str">
        <x:f>IF(OR(11&gt;'Настройки'!$B$3,ISBLANK(BS848),BS848=0),"",BS848)</x:f>
      </x:c>
      <x:c r="DD848" s="50" t="str">
        <x:f>IF(OR(12&gt;'Настройки'!$B$3,ISBLANK(BT848),BT848=0),"",BT848)</x:f>
      </x:c>
      <x:c r="DE848" s="50" t="str">
        <x:f>IF(OR(13&gt;'Настройки'!$B$3,ISBLANK(BU848),BU848=0),"",BU848)</x:f>
      </x:c>
      <x:c r="DF848" s="50" t="str">
        <x:f>IF(OR(14&gt;'Настройки'!$B$3,ISBLANK(BV848),BV848=0),"",BV848)</x:f>
      </x:c>
      <x:c r="DG848" s="50" t="str">
        <x:f>IF(OR(15&gt;'Настройки'!$B$3,ISBLANK(BW848),BW848=0),"",BW848)</x:f>
      </x:c>
      <x:c r="DH848" s="50" t="str">
        <x:f>IF(OR(16&gt;'Настройки'!$B$3,ISBLANK(BX848),BX848=0),"",BX848)</x:f>
      </x:c>
      <x:c r="DI848" s="50" t="str">
        <x:f>IF(OR(17&gt;'Настройки'!$B$3,ISBLANK(BY848),BY848=0),"",BY848)</x:f>
      </x:c>
      <x:c r="DJ848" s="50" t="str">
        <x:f>IF(OR(18&gt;'Настройки'!$B$3,ISBLANK(BZ848),BZ848=0),"",BZ848)</x:f>
      </x:c>
      <x:c r="DK848" s="50" t="str">
        <x:f>IF(OR(19&gt;'Настройки'!$B$3,ISBLANK(CA848),CA848=0),"",CA848)</x:f>
      </x:c>
      <x:c r="DL848" s="50" t="str">
        <x:f>IF(OR(20&gt;'Настройки'!$B$3,ISBLANK(CB848),CB848=0),"",CB848)</x:f>
      </x:c>
      <x:c r="DM848" s="50" t="str">
        <x:f>IF(OR(21&gt;'Настройки'!$B$3,ISBLANK(CC848),CC848=0),"",CC848)</x:f>
      </x:c>
      <x:c r="DN848" s="50" t="str">
        <x:f>IF(OR(22&gt;'Настройки'!$B$3,ISBLANK(CD848),CD848=0),"",CD848)</x:f>
      </x:c>
      <x:c r="DO848" s="50" t="str">
        <x:f>IF(OR(23&gt;'Настройки'!$B$3,ISBLANK(CE848),CE848=0),"",CE848)</x:f>
      </x:c>
      <x:c r="DP848" s="50" t="str">
        <x:f>IF(OR(24&gt;'Настройки'!$B$3,ISBLANK(CF848),CF848=0),"",CF848)</x:f>
      </x:c>
      <x:c r="DQ848" s="50" t="str">
        <x:f>IF(OR(25&gt;'Настройки'!$B$3,ISBLANK(CG848),CG848=0),"",CG848)</x:f>
      </x:c>
      <x:c r="DR848" s="50" t="str">
        <x:f>IF(OR(26&gt;'Настройки'!$B$3,ISBLANK(CH848),CH848=0),"",CH848)</x:f>
      </x:c>
      <x:c r="DS848" s="50" t="str">
        <x:f>IF(OR(27&gt;'Настройки'!$B$3,ISBLANK(CI848),CI848=0),"",CI848)</x:f>
      </x:c>
      <x:c r="DT848" s="50" t="str">
        <x:f>IF(OR(28&gt;'Настройки'!$B$3,ISBLANK(CJ848),CJ848=0),"",CJ848)</x:f>
      </x:c>
      <x:c r="DU848" s="50" t="str">
        <x:f>IF(OR(29&gt;'Настройки'!$B$3,ISBLANK(CK848),CK848=0),"",CK848)</x:f>
      </x:c>
      <x:c r="DV848" s="50" t="str">
        <x:f>IF(OR(30&gt;'Настройки'!$B$3,ISBLANK(CL848),CL848=0),"",CL848)</x:f>
      </x:c>
      <x:c r="DW848" s="50" t="str">
        <x:f>IF(OR(31&gt;'Настройки'!$B$3,ISBLANK(CM848),CM848=0),"",CM848)</x:f>
      </x:c>
      <x:c r="DX848" s="50" t="str">
        <x:f>IF(OR(32&gt;'Настройки'!$B$3,ISBLANK(CN848),CN848=0),"",CN848)</x:f>
      </x:c>
      <x:c r="DY848" s="50" t="str">
        <x:f>IF(OR(33&gt;'Настройки'!$B$3,ISBLANK(CO848),CO848=0),"",CO848)</x:f>
      </x:c>
      <x:c r="DZ848" s="50" t="str">
        <x:f>IF(OR(34&gt;'Настройки'!$B$3,ISBLANK(CP848),CP848=0),"",CP848)</x:f>
      </x:c>
      <x:c r="EA848" s="50" t="str">
        <x:f>IF(OR(35&gt;'Настройки'!$B$3,ISBLANK(CQ848),CQ848=0),"",CQ848)</x:f>
      </x:c>
      <x:c r="EB848" s="50" t="str">
        <x:f>IF(OR(36&gt;'Настройки'!$B$3,ISBLANK(CR848),CR848=0),"",CR848)</x:f>
      </x:c>
      <x:c r="EC848" s="50" t="str">
        <x:f>IF(A848="","",IF(OR(BB848="AZ",BB848="BZ"),10000+ROW(),IF(AZ848&gt;'Настройки'!$B$11,20000+ROW(),IF(BF848&lt;&gt;"Обычный",30000+ROW(),IF(AX848&lt;=0,40000+ROW(),"")))))</x:f>
      </x:c>
      <x:c r="ED848" s="50" t="str">
        <x:f>IF(EC848="","",COUNTIFS($EC$2:$EC$1001,"&gt;0",$EC$2:$EC$1001,"&lt;"&amp;EC848)+1)</x:f>
      </x:c>
    </x:row>
    <x:row r="849">
      <x:c r="A849" s="115"/>
      <x:c r="B849" s="115"/>
      <x:c r="C849" s="115"/>
      <x:c r="D849" s="118"/>
      <x:c r="E849" s="118"/>
      <x:c r="F849" s="118"/>
      <x:c r="G849" s="118"/>
      <x:c r="H849" s="118"/>
      <x:c r="I849" s="118"/>
      <x:c r="J849" s="118"/>
      <x:c r="K849" s="118"/>
      <x:c r="L849" s="118"/>
      <x:c r="M849" s="118"/>
      <x:c r="N849" s="118"/>
      <x:c r="O849" s="118"/>
      <x:c r="P849" s="118"/>
      <x:c r="Q849" s="118"/>
      <x:c r="R849" s="118"/>
      <x:c r="S849" s="118"/>
      <x:c r="T849" s="118"/>
      <x:c r="U849" s="118"/>
      <x:c r="V849" s="118"/>
      <x:c r="W849" s="118"/>
      <x:c r="X849" s="118"/>
      <x:c r="Y849" s="118"/>
      <x:c r="Z849" s="118"/>
      <x:c r="AA849" s="118"/>
      <x:c r="AB849" s="118"/>
      <x:c r="AC849" s="118"/>
      <x:c r="AD849" s="118"/>
      <x:c r="AE849" s="118"/>
      <x:c r="AF849" s="118"/>
      <x:c r="AG849" s="118"/>
      <x:c r="AH849" s="118"/>
      <x:c r="AI849" s="118"/>
      <x:c r="AJ849" s="118"/>
      <x:c r="AK849" s="118"/>
      <x:c r="AL849" s="118"/>
      <x:c r="AM849" s="118"/>
      <x:c r="AN849" s="118"/>
      <x:c r="AO849" s="118"/>
      <x:c r="AP849" s="115"/>
      <x:c r="AQ849" s="49" t="str">
        <x:f>IF(A849="","",COUNT(BI849:INDEX(BI849:CR849,1,'Настройки'!$B$3)))</x:f>
      </x:c>
      <x:c r="AR849" s="49" t="str">
        <x:f>IF(A849="","",SUM(BI849:INDEX(BI849:CR849,1,'Настройки'!$B$3)))</x:f>
      </x:c>
      <x:c r="AS849" s="58" t="str">
        <x:f>IF(A849="","",IF('Настройки'!$B$4="Стоимость потребления",AR849*D849,IF('Настройки'!$B$4="Количество",AR849,E849)))</x:f>
      </x:c>
      <x:c r="AT849" s="61" t="str">
        <x:f>IF(OR(A849="",AS849&lt;0,SUM($AS$2:$AS$1001)&lt;=0),"",AS849/SUM($AS$2:$AS$1001))</x:f>
      </x:c>
      <x:c r="AU849" s="61" t="str">
        <x:f>IF(OR(A849="",AS849&lt;0,SUM($AS$2:$AS$1001)&lt;=0),"",SUMIFS($AS$2:$AS$1001,$AS$2:$AS$1001,"&gt;"&amp;AS849)/SUM($AS$2:$AS$1001))</x:f>
      </x:c>
      <x:c r="AV849" s="61" t="str">
        <x:f>IF(OR(A849="",AS849&lt;0,SUM($AS$2:$AS$1001)&lt;=0),"",SUMIFS($AS$2:$AS$1001,$AS$2:$AS$1001,"&gt;="&amp;AS849)/SUM($AS$2:$AS$1001))</x:f>
      </x:c>
      <x:c r="AW849" s="49" t="str">
        <x:f>IF(A849="","",IF(SUM($AS$2:$AS$1001)&lt;=0,"Не определён",IF(AS849&lt;0,"Исключение",IF(AU849&lt;'Настройки'!$B$5,"A",IF(AU849&lt;'Настройки'!$B$6,"B","C")))))</x:f>
      </x:c>
      <x:c r="AX849" s="58" t="str">
        <x:f>IF(A849="","",IF(AQ849=0,"",AVERAGE(BI849:INDEX(BI849:CR849,1,'Настройки'!$B$3))))</x:f>
      </x:c>
      <x:c r="AY849" s="58" t="str">
        <x:f>IF(OR(A849="",AQ849=0),"",STDEVP(BI849:INDEX(BI849:CR849,1,'Настройки'!$B$3)))</x:f>
      </x:c>
      <x:c r="AZ849" s="61" t="str">
        <x:f>IF(OR(A849="",AQ849&lt;'Настройки'!$B$12,AX849&lt;=0,AND('Настройки'!$B$10="Блокировать",COUNTIF(F849:INDEX(F849:AO849,1,'Настройки'!$B$3),"&lt;0")&gt;0)),"",AY849/ABS(AX849))</x:f>
      </x:c>
      <x:c r="BA849" s="49" t="str">
        <x:f>IF(A849="","",IF(AND('Настройки'!$B$10="Блокировать",COUNTIF(F849:INDEX(F849:AO849,1,'Настройки'!$B$3),"&lt;0")&gt;0),"Не определён",IF(AQ849&lt;'Настройки'!$B$12,"Не определён",IF(AX849=0,"Нет спроса",IF(AX849&lt;0,"Не определён",IF(AZ849&lt;='Настройки'!$B$7,"X",IF(AZ849&lt;='Настройки'!$B$8,"Y","Z")))))))</x:f>
      </x:c>
      <x:c r="BB849" s="49" t="str">
        <x:f>IF(OR(A849="",LEN(AW849)&lt;&gt;1,LEN(BA849)&lt;&gt;1),"",AW849&amp;BA849)</x:f>
      </x:c>
      <x:c r="BC849" s="61" t="str">
        <x:f>IF(OR(A849="",AQ849=0),"",(COUNT(BI849:INDEX(BI849:CR849,1,'Настройки'!$B$3))-COUNT(CS849:INDEX(CS849:EB849,1,'Настройки'!$B$3)))/AQ849)</x:f>
      </x:c>
      <x:c r="BD849" s="64" t="str">
        <x:f>IF(OR(A849="",COUNT(CS849:INDEX(CS849:EB849,1,'Настройки'!$B$3))=0),"",AQ849/COUNT(CS849:INDEX(CS849:EB849,1,'Настройки'!$B$3)))</x:f>
      </x:c>
      <x:c r="BE849" s="64" t="str">
        <x:f>IF(OR(A849="",COUNT(CS849:INDEX(CS849:EB849,1,'Настройки'!$B$3))=0),"",IF(AVERAGE(CS849:INDEX(CS849:EB849,1,'Настройки'!$B$3))=0,"",(STDEVP(CS849:INDEX(CS849:EB849,1,'Настройки'!$B$3))/ABS(AVERAGE(CS849:INDEX(CS849:EB849,1,'Настройки'!$B$3))))^2))</x:f>
      </x:c>
      <x:c r="BF849" s="49" t="str">
        <x:f>IF(A849="","",IF(AQ849&lt;3,"Недостаточно",IF(AQ849&lt;6,"Предварительный","Обычный")))</x:f>
      </x:c>
      <x:c r="BG849" s="49" t="str">
        <x:f>IF(A849="","",IF(COUNTIF(F849:INDEX(F849:AO849,1,'Настройки'!$B$3),"&lt;0")&gt;0,IF('Настройки'!$B$10="Блокировать","Отрицательный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"),"")&amp;IF(AQ849&lt;3,"Недостаточно истории. ",IF(AQ849&lt;6,"Предварительная классификация. ",""))&amp;IF(AX849=0,"Нет спроса за горизонт. ","")&amp;IF(AZ849&gt;'Настройки'!$B$11,"Экстремальная вариативность. ",""))</x:f>
      </x:c>
      <x:c r="BH849" s="49" t="str">
        <x:f>IF(A849="","",IFERROR(VLOOKUP(BB849,'Настройки'!$D$3:$E$11,2,FALSE),"Сначала проверьте исходные данные и историю спроса.")&amp;" Уточните срок поставки, MOQ и критичность.")</x:f>
      </x:c>
      <x:c r="BI849" s="50" t="str">
        <x:f>IF(1&gt;'Настройки'!$B$3,"",IF(ISBLANK(F849),IF('Настройки'!$B$9="Нулевой спрос",0,""),IF(F849&lt;0,IF('Настройки'!$B$10="Исключить","",IF('Настройки'!$B$10="Абсолютные значения",ABS(F849),F849)),F849)))</x:f>
      </x:c>
      <x:c r="BJ849" s="50" t="str">
        <x:f>IF(2&gt;'Настройки'!$B$3,"",IF(ISBLANK(G849),IF('Настройки'!$B$9="Нулевой спрос",0,""),IF(G849&lt;0,IF('Настройки'!$B$10="Исключить","",IF('Настройки'!$B$10="Абсолютные значения",ABS(G849),G849)),G849)))</x:f>
      </x:c>
      <x:c r="BK849" s="50" t="str">
        <x:f>IF(3&gt;'Настройки'!$B$3,"",IF(ISBLANK(H849),IF('Настройки'!$B$9="Нулевой спрос",0,""),IF(H849&lt;0,IF('Настройки'!$B$10="Исключить","",IF('Настройки'!$B$10="Абсолютные значения",ABS(H849),H849)),H849)))</x:f>
      </x:c>
      <x:c r="BL849" s="50" t="str">
        <x:f>IF(4&gt;'Настройки'!$B$3,"",IF(ISBLANK(I849),IF('Настройки'!$B$9="Нулевой спрос",0,""),IF(I849&lt;0,IF('Настройки'!$B$10="Исключить","",IF('Настройки'!$B$10="Абсолютные значения",ABS(I849),I849)),I849)))</x:f>
      </x:c>
      <x:c r="BM849" s="50" t="str">
        <x:f>IF(5&gt;'Настройки'!$B$3,"",IF(ISBLANK(J849),IF('Настройки'!$B$9="Нулевой спрос",0,""),IF(J849&lt;0,IF('Настройки'!$B$10="Исключить","",IF('Настройки'!$B$10="Абсолютные значения",ABS(J849),J849)),J849)))</x:f>
      </x:c>
      <x:c r="BN849" s="50" t="str">
        <x:f>IF(6&gt;'Настройки'!$B$3,"",IF(ISBLANK(K849),IF('Настройки'!$B$9="Нулевой спрос",0,""),IF(K849&lt;0,IF('Настройки'!$B$10="Исключить","",IF('Настройки'!$B$10="Абсолютные значения",ABS(K849),K849)),K849)))</x:f>
      </x:c>
      <x:c r="BO849" s="50" t="str">
        <x:f>IF(7&gt;'Настройки'!$B$3,"",IF(ISBLANK(L849),IF('Настройки'!$B$9="Нулевой спрос",0,""),IF(L849&lt;0,IF('Настройки'!$B$10="Исключить","",IF('Настройки'!$B$10="Абсолютные значения",ABS(L849),L849)),L849)))</x:f>
      </x:c>
      <x:c r="BP849" s="50" t="str">
        <x:f>IF(8&gt;'Настройки'!$B$3,"",IF(ISBLANK(M849),IF('Настройки'!$B$9="Нулевой спрос",0,""),IF(M849&lt;0,IF('Настройки'!$B$10="Исключить","",IF('Настройки'!$B$10="Абсолютные значения",ABS(M849),M849)),M849)))</x:f>
      </x:c>
      <x:c r="BQ849" s="50" t="str">
        <x:f>IF(9&gt;'Настройки'!$B$3,"",IF(ISBLANK(N849),IF('Настройки'!$B$9="Нулевой спрос",0,""),IF(N849&lt;0,IF('Настройки'!$B$10="Исключить","",IF('Настройки'!$B$10="Абсолютные значения",ABS(N849),N849)),N849)))</x:f>
      </x:c>
      <x:c r="BR849" s="50" t="str">
        <x:f>IF(10&gt;'Настройки'!$B$3,"",IF(ISBLANK(O849),IF('Настройки'!$B$9="Нулевой спрос",0,""),IF(O849&lt;0,IF('Настройки'!$B$10="Исключить","",IF('Настройки'!$B$10="Абсолютные значения",ABS(O849),O849)),O849)))</x:f>
      </x:c>
      <x:c r="BS849" s="50" t="str">
        <x:f>IF(11&gt;'Настройки'!$B$3,"",IF(ISBLANK(P849),IF('Настройки'!$B$9="Нулевой спрос",0,""),IF(P849&lt;0,IF('Настройки'!$B$10="Исключить","",IF('Настройки'!$B$10="Абсолютные значения",ABS(P849),P849)),P849)))</x:f>
      </x:c>
      <x:c r="BT849" s="50" t="str">
        <x:f>IF(12&gt;'Настройки'!$B$3,"",IF(ISBLANK(Q849),IF('Настройки'!$B$9="Нулевой спрос",0,""),IF(Q849&lt;0,IF('Настройки'!$B$10="Исключить","",IF('Настройки'!$B$10="Абсолютные значения",ABS(Q849),Q849)),Q849)))</x:f>
      </x:c>
      <x:c r="BU849" s="50" t="str">
        <x:f>IF(13&gt;'Настройки'!$B$3,"",IF(ISBLANK(R849),IF('Настройки'!$B$9="Нулевой спрос",0,""),IF(R849&lt;0,IF('Настройки'!$B$10="Исключить","",IF('Настройки'!$B$10="Абсолютные значения",ABS(R849),R849)),R849)))</x:f>
      </x:c>
      <x:c r="BV849" s="50" t="str">
        <x:f>IF(14&gt;'Настройки'!$B$3,"",IF(ISBLANK(S849),IF('Настройки'!$B$9="Нулевой спрос",0,""),IF(S849&lt;0,IF('Настройки'!$B$10="Исключить","",IF('Настройки'!$B$10="Абсолютные значения",ABS(S849),S849)),S849)))</x:f>
      </x:c>
      <x:c r="BW849" s="50" t="str">
        <x:f>IF(15&gt;'Настройки'!$B$3,"",IF(ISBLANK(T849),IF('Настройки'!$B$9="Нулевой спрос",0,""),IF(T849&lt;0,IF('Настройки'!$B$10="Исключить","",IF('Настройки'!$B$10="Абсолютные значения",ABS(T849),T849)),T849)))</x:f>
      </x:c>
      <x:c r="BX849" s="50" t="str">
        <x:f>IF(16&gt;'Настройки'!$B$3,"",IF(ISBLANK(U849),IF('Настройки'!$B$9="Нулевой спрос",0,""),IF(U849&lt;0,IF('Настройки'!$B$10="Исключить","",IF('Настройки'!$B$10="Абсолютные значения",ABS(U849),U849)),U849)))</x:f>
      </x:c>
      <x:c r="BY849" s="50" t="str">
        <x:f>IF(17&gt;'Настройки'!$B$3,"",IF(ISBLANK(V849),IF('Настройки'!$B$9="Нулевой спрос",0,""),IF(V849&lt;0,IF('Настройки'!$B$10="Исключить","",IF('Настройки'!$B$10="Абсолютные значения",ABS(V849),V849)),V849)))</x:f>
      </x:c>
      <x:c r="BZ849" s="50" t="str">
        <x:f>IF(18&gt;'Настройки'!$B$3,"",IF(ISBLANK(W849),IF('Настройки'!$B$9="Нулевой спрос",0,""),IF(W849&lt;0,IF('Настройки'!$B$10="Исключить","",IF('Настройки'!$B$10="Абсолютные значения",ABS(W849),W849)),W849)))</x:f>
      </x:c>
      <x:c r="CA849" s="50" t="str">
        <x:f>IF(19&gt;'Настройки'!$B$3,"",IF(ISBLANK(X849),IF('Настройки'!$B$9="Нулевой спрос",0,""),IF(X849&lt;0,IF('Настройки'!$B$10="Исключить","",IF('Настройки'!$B$10="Абсолютные значения",ABS(X849),X849)),X849)))</x:f>
      </x:c>
      <x:c r="CB849" s="50" t="str">
        <x:f>IF(20&gt;'Настройки'!$B$3,"",IF(ISBLANK(Y849),IF('Настройки'!$B$9="Нулевой спрос",0,""),IF(Y849&lt;0,IF('Настройки'!$B$10="Исключить","",IF('Настройки'!$B$10="Абсолютные значения",ABS(Y849),Y849)),Y849)))</x:f>
      </x:c>
      <x:c r="CC849" s="50" t="str">
        <x:f>IF(21&gt;'Настройки'!$B$3,"",IF(ISBLANK(Z849),IF('Настройки'!$B$9="Нулевой спрос",0,""),IF(Z849&lt;0,IF('Настройки'!$B$10="Исключить","",IF('Настройки'!$B$10="Абсолютные значения",ABS(Z849),Z849)),Z849)))</x:f>
      </x:c>
      <x:c r="CD849" s="50" t="str">
        <x:f>IF(22&gt;'Настройки'!$B$3,"",IF(ISBLANK(AA849),IF('Настройки'!$B$9="Нулевой спрос",0,""),IF(AA849&lt;0,IF('Настройки'!$B$10="Исключить","",IF('Настройки'!$B$10="Абсолютные значения",ABS(AA849),AA849)),AA849)))</x:f>
      </x:c>
      <x:c r="CE849" s="50" t="str">
        <x:f>IF(23&gt;'Настройки'!$B$3,"",IF(ISBLANK(AB849),IF('Настройки'!$B$9="Нулевой спрос",0,""),IF(AB849&lt;0,IF('Настройки'!$B$10="Исключить","",IF('Настройки'!$B$10="Абсолютные значения",ABS(AB849),AB849)),AB849)))</x:f>
      </x:c>
      <x:c r="CF849" s="50" t="str">
        <x:f>IF(24&gt;'Настройки'!$B$3,"",IF(ISBLANK(AC849),IF('Настройки'!$B$9="Нулевой спрос",0,""),IF(AC849&lt;0,IF('Настройки'!$B$10="Исключить","",IF('Настройки'!$B$10="Абсолютные значения",ABS(AC849),AC849)),AC849)))</x:f>
      </x:c>
      <x:c r="CG849" s="50" t="str">
        <x:f>IF(25&gt;'Настройки'!$B$3,"",IF(ISBLANK(AD849),IF('Настройки'!$B$9="Нулевой спрос",0,""),IF(AD849&lt;0,IF('Настройки'!$B$10="Исключить","",IF('Настройки'!$B$10="Абсолютные значения",ABS(AD849),AD849)),AD849)))</x:f>
      </x:c>
      <x:c r="CH849" s="50" t="str">
        <x:f>IF(26&gt;'Настройки'!$B$3,"",IF(ISBLANK(AE849),IF('Настройки'!$B$9="Нулевой спрос",0,""),IF(AE849&lt;0,IF('Настройки'!$B$10="Исключить","",IF('Настройки'!$B$10="Абсолютные значения",ABS(AE849),AE849)),AE849)))</x:f>
      </x:c>
      <x:c r="CI849" s="50" t="str">
        <x:f>IF(27&gt;'Настройки'!$B$3,"",IF(ISBLANK(AF849),IF('Настройки'!$B$9="Нулевой спрос",0,""),IF(AF849&lt;0,IF('Настройки'!$B$10="Исключить","",IF('Настройки'!$B$10="Абсолютные значения",ABS(AF849),AF849)),AF849)))</x:f>
      </x:c>
      <x:c r="CJ849" s="50" t="str">
        <x:f>IF(28&gt;'Настройки'!$B$3,"",IF(ISBLANK(AG849),IF('Настройки'!$B$9="Нулевой спрос",0,""),IF(AG849&lt;0,IF('Настройки'!$B$10="Исключить","",IF('Настройки'!$B$10="Абсолютные значения",ABS(AG849),AG849)),AG849)))</x:f>
      </x:c>
      <x:c r="CK849" s="50" t="str">
        <x:f>IF(29&gt;'Настройки'!$B$3,"",IF(ISBLANK(AH849),IF('Настройки'!$B$9="Нулевой спрос",0,""),IF(AH849&lt;0,IF('Настройки'!$B$10="Исключить","",IF('Настройки'!$B$10="Абсолютные значения",ABS(AH849),AH849)),AH849)))</x:f>
      </x:c>
      <x:c r="CL849" s="50" t="str">
        <x:f>IF(30&gt;'Настройки'!$B$3,"",IF(ISBLANK(AI849),IF('Настройки'!$B$9="Нулевой спрос",0,""),IF(AI849&lt;0,IF('Настройки'!$B$10="Исключить","",IF('Настройки'!$B$10="Абсолютные значения",ABS(AI849),AI849)),AI849)))</x:f>
      </x:c>
      <x:c r="CM849" s="50" t="str">
        <x:f>IF(31&gt;'Настройки'!$B$3,"",IF(ISBLANK(AJ849),IF('Настройки'!$B$9="Нулевой спрос",0,""),IF(AJ849&lt;0,IF('Настройки'!$B$10="Исключить","",IF('Настройки'!$B$10="Абсолютные значения",ABS(AJ849),AJ849)),AJ849)))</x:f>
      </x:c>
      <x:c r="CN849" s="50" t="str">
        <x:f>IF(32&gt;'Настройки'!$B$3,"",IF(ISBLANK(AK849),IF('Настройки'!$B$9="Нулевой спрос",0,""),IF(AK849&lt;0,IF('Настройки'!$B$10="Исключить","",IF('Настройки'!$B$10="Абсолютные значения",ABS(AK849),AK849)),AK849)))</x:f>
      </x:c>
      <x:c r="CO849" s="50" t="str">
        <x:f>IF(33&gt;'Настройки'!$B$3,"",IF(ISBLANK(AL849),IF('Настройки'!$B$9="Нулевой спрос",0,""),IF(AL849&lt;0,IF('Настройки'!$B$10="Исключить","",IF('Настройки'!$B$10="Абсолютные значения",ABS(AL849),AL849)),AL849)))</x:f>
      </x:c>
      <x:c r="CP849" s="50" t="str">
        <x:f>IF(34&gt;'Настройки'!$B$3,"",IF(ISBLANK(AM849),IF('Настройки'!$B$9="Нулевой спрос",0,""),IF(AM849&lt;0,IF('Настройки'!$B$10="Исключить","",IF('Настройки'!$B$10="Абсолютные значения",ABS(AM849),AM849)),AM849)))</x:f>
      </x:c>
      <x:c r="CQ849" s="50" t="str">
        <x:f>IF(35&gt;'Настройки'!$B$3,"",IF(ISBLANK(AN849),IF('Настройки'!$B$9="Нулевой спрос",0,""),IF(AN849&lt;0,IF('Настройки'!$B$10="Исключить","",IF('Настройки'!$B$10="Абсолютные значения",ABS(AN849),AN849)),AN849)))</x:f>
      </x:c>
      <x:c r="CR849" s="50" t="str">
        <x:f>IF(36&gt;'Настройки'!$B$3,"",IF(ISBLANK(AO849),IF('Настройки'!$B$9="Нулевой спрос",0,""),IF(AO849&lt;0,IF('Настройки'!$B$10="Исключить","",IF('Настройки'!$B$10="Абсолютные значения",ABS(AO849),AO849)),AO849)))</x:f>
      </x:c>
      <x:c r="CS849" s="50" t="str">
        <x:f>IF(OR(1&gt;'Настройки'!$B$3,ISBLANK(BI849),BI849=0),"",BI849)</x:f>
      </x:c>
      <x:c r="CT849" s="50" t="str">
        <x:f>IF(OR(2&gt;'Настройки'!$B$3,ISBLANK(BJ849),BJ849=0),"",BJ849)</x:f>
      </x:c>
      <x:c r="CU849" s="50" t="str">
        <x:f>IF(OR(3&gt;'Настройки'!$B$3,ISBLANK(BK849),BK849=0),"",BK849)</x:f>
      </x:c>
      <x:c r="CV849" s="50" t="str">
        <x:f>IF(OR(4&gt;'Настройки'!$B$3,ISBLANK(BL849),BL849=0),"",BL849)</x:f>
      </x:c>
      <x:c r="CW849" s="50" t="str">
        <x:f>IF(OR(5&gt;'Настройки'!$B$3,ISBLANK(BM849),BM849=0),"",BM849)</x:f>
      </x:c>
      <x:c r="CX849" s="50" t="str">
        <x:f>IF(OR(6&gt;'Настройки'!$B$3,ISBLANK(BN849),BN849=0),"",BN849)</x:f>
      </x:c>
      <x:c r="CY849" s="50" t="str">
        <x:f>IF(OR(7&gt;'Настройки'!$B$3,ISBLANK(BO849),BO849=0),"",BO849)</x:f>
      </x:c>
      <x:c r="CZ849" s="50" t="str">
        <x:f>IF(OR(8&gt;'Настройки'!$B$3,ISBLANK(BP849),BP849=0),"",BP849)</x:f>
      </x:c>
      <x:c r="DA849" s="50" t="str">
        <x:f>IF(OR(9&gt;'Настройки'!$B$3,ISBLANK(BQ849),BQ849=0),"",BQ849)</x:f>
      </x:c>
      <x:c r="DB849" s="50" t="str">
        <x:f>IF(OR(10&gt;'Настройки'!$B$3,ISBLANK(BR849),BR849=0),"",BR849)</x:f>
      </x:c>
      <x:c r="DC849" s="50" t="str">
        <x:f>IF(OR(11&gt;'Настройки'!$B$3,ISBLANK(BS849),BS849=0),"",BS849)</x:f>
      </x:c>
      <x:c r="DD849" s="50" t="str">
        <x:f>IF(OR(12&gt;'Настройки'!$B$3,ISBLANK(BT849),BT849=0),"",BT849)</x:f>
      </x:c>
      <x:c r="DE849" s="50" t="str">
        <x:f>IF(OR(13&gt;'Настройки'!$B$3,ISBLANK(BU849),BU849=0),"",BU849)</x:f>
      </x:c>
      <x:c r="DF849" s="50" t="str">
        <x:f>IF(OR(14&gt;'Настройки'!$B$3,ISBLANK(BV849),BV849=0),"",BV849)</x:f>
      </x:c>
      <x:c r="DG849" s="50" t="str">
        <x:f>IF(OR(15&gt;'Настройки'!$B$3,ISBLANK(BW849),BW849=0),"",BW849)</x:f>
      </x:c>
      <x:c r="DH849" s="50" t="str">
        <x:f>IF(OR(16&gt;'Настройки'!$B$3,ISBLANK(BX849),BX849=0),"",BX849)</x:f>
      </x:c>
      <x:c r="DI849" s="50" t="str">
        <x:f>IF(OR(17&gt;'Настройки'!$B$3,ISBLANK(BY849),BY849=0),"",BY849)</x:f>
      </x:c>
      <x:c r="DJ849" s="50" t="str">
        <x:f>IF(OR(18&gt;'Настройки'!$B$3,ISBLANK(BZ849),BZ849=0),"",BZ849)</x:f>
      </x:c>
      <x:c r="DK849" s="50" t="str">
        <x:f>IF(OR(19&gt;'Настройки'!$B$3,ISBLANK(CA849),CA849=0),"",CA849)</x:f>
      </x:c>
      <x:c r="DL849" s="50" t="str">
        <x:f>IF(OR(20&gt;'Настройки'!$B$3,ISBLANK(CB849),CB849=0),"",CB849)</x:f>
      </x:c>
      <x:c r="DM849" s="50" t="str">
        <x:f>IF(OR(21&gt;'Настройки'!$B$3,ISBLANK(CC849),CC849=0),"",CC849)</x:f>
      </x:c>
      <x:c r="DN849" s="50" t="str">
        <x:f>IF(OR(22&gt;'Настройки'!$B$3,ISBLANK(CD849),CD849=0),"",CD849)</x:f>
      </x:c>
      <x:c r="DO849" s="50" t="str">
        <x:f>IF(OR(23&gt;'Настройки'!$B$3,ISBLANK(CE849),CE849=0),"",CE849)</x:f>
      </x:c>
      <x:c r="DP849" s="50" t="str">
        <x:f>IF(OR(24&gt;'Настройки'!$B$3,ISBLANK(CF849),CF849=0),"",CF849)</x:f>
      </x:c>
      <x:c r="DQ849" s="50" t="str">
        <x:f>IF(OR(25&gt;'Настройки'!$B$3,ISBLANK(CG849),CG849=0),"",CG849)</x:f>
      </x:c>
      <x:c r="DR849" s="50" t="str">
        <x:f>IF(OR(26&gt;'Настройки'!$B$3,ISBLANK(CH849),CH849=0),"",CH849)</x:f>
      </x:c>
      <x:c r="DS849" s="50" t="str">
        <x:f>IF(OR(27&gt;'Настройки'!$B$3,ISBLANK(CI849),CI849=0),"",CI849)</x:f>
      </x:c>
      <x:c r="DT849" s="50" t="str">
        <x:f>IF(OR(28&gt;'Настройки'!$B$3,ISBLANK(CJ849),CJ849=0),"",CJ849)</x:f>
      </x:c>
      <x:c r="DU849" s="50" t="str">
        <x:f>IF(OR(29&gt;'Настройки'!$B$3,ISBLANK(CK849),CK849=0),"",CK849)</x:f>
      </x:c>
      <x:c r="DV849" s="50" t="str">
        <x:f>IF(OR(30&gt;'Настройки'!$B$3,ISBLANK(CL849),CL849=0),"",CL849)</x:f>
      </x:c>
      <x:c r="DW849" s="50" t="str">
        <x:f>IF(OR(31&gt;'Настройки'!$B$3,ISBLANK(CM849),CM849=0),"",CM849)</x:f>
      </x:c>
      <x:c r="DX849" s="50" t="str">
        <x:f>IF(OR(32&gt;'Настройки'!$B$3,ISBLANK(CN849),CN849=0),"",CN849)</x:f>
      </x:c>
      <x:c r="DY849" s="50" t="str">
        <x:f>IF(OR(33&gt;'Настройки'!$B$3,ISBLANK(CO849),CO849=0),"",CO849)</x:f>
      </x:c>
      <x:c r="DZ849" s="50" t="str">
        <x:f>IF(OR(34&gt;'Настройки'!$B$3,ISBLANK(CP849),CP849=0),"",CP849)</x:f>
      </x:c>
      <x:c r="EA849" s="50" t="str">
        <x:f>IF(OR(35&gt;'Настройки'!$B$3,ISBLANK(CQ849),CQ849=0),"",CQ849)</x:f>
      </x:c>
      <x:c r="EB849" s="50" t="str">
        <x:f>IF(OR(36&gt;'Настройки'!$B$3,ISBLANK(CR849),CR849=0),"",CR849)</x:f>
      </x:c>
      <x:c r="EC849" s="50" t="str">
        <x:f>IF(A849="","",IF(OR(BB849="AZ",BB849="BZ"),10000+ROW(),IF(AZ849&gt;'Настройки'!$B$11,20000+ROW(),IF(BF849&lt;&gt;"Обычный",30000+ROW(),IF(AX849&lt;=0,40000+ROW(),"")))))</x:f>
      </x:c>
      <x:c r="ED849" s="50" t="str">
        <x:f>IF(EC849="","",COUNTIFS($EC$2:$EC$1001,"&gt;0",$EC$2:$EC$1001,"&lt;"&amp;EC849)+1)</x:f>
      </x:c>
    </x:row>
    <x:row r="850">
      <x:c r="A850" s="115"/>
      <x:c r="B850" s="115"/>
      <x:c r="C850" s="115"/>
      <x:c r="D850" s="118"/>
      <x:c r="E850" s="118"/>
      <x:c r="F850" s="118"/>
      <x:c r="G850" s="118"/>
      <x:c r="H850" s="118"/>
      <x:c r="I850" s="118"/>
      <x:c r="J850" s="118"/>
      <x:c r="K850" s="118"/>
      <x:c r="L850" s="118"/>
      <x:c r="M850" s="118"/>
      <x:c r="N850" s="118"/>
      <x:c r="O850" s="118"/>
      <x:c r="P850" s="118"/>
      <x:c r="Q850" s="118"/>
      <x:c r="R850" s="118"/>
      <x:c r="S850" s="118"/>
      <x:c r="T850" s="118"/>
      <x:c r="U850" s="118"/>
      <x:c r="V850" s="118"/>
      <x:c r="W850" s="118"/>
      <x:c r="X850" s="118"/>
      <x:c r="Y850" s="118"/>
      <x:c r="Z850" s="118"/>
      <x:c r="AA850" s="118"/>
      <x:c r="AB850" s="118"/>
      <x:c r="AC850" s="118"/>
      <x:c r="AD850" s="118"/>
      <x:c r="AE850" s="118"/>
      <x:c r="AF850" s="118"/>
      <x:c r="AG850" s="118"/>
      <x:c r="AH850" s="118"/>
      <x:c r="AI850" s="118"/>
      <x:c r="AJ850" s="118"/>
      <x:c r="AK850" s="118"/>
      <x:c r="AL850" s="118"/>
      <x:c r="AM850" s="118"/>
      <x:c r="AN850" s="118"/>
      <x:c r="AO850" s="118"/>
      <x:c r="AP850" s="115"/>
      <x:c r="AQ850" s="49" t="str">
        <x:f>IF(A850="","",COUNT(BI850:INDEX(BI850:CR850,1,'Настройки'!$B$3)))</x:f>
      </x:c>
      <x:c r="AR850" s="49" t="str">
        <x:f>IF(A850="","",SUM(BI850:INDEX(BI850:CR850,1,'Настройки'!$B$3)))</x:f>
      </x:c>
      <x:c r="AS850" s="58" t="str">
        <x:f>IF(A850="","",IF('Настройки'!$B$4="Стоимость потребления",AR850*D850,IF('Настройки'!$B$4="Количество",AR850,E850)))</x:f>
      </x:c>
      <x:c r="AT850" s="61" t="str">
        <x:f>IF(OR(A850="",AS850&lt;0,SUM($AS$2:$AS$1001)&lt;=0),"",AS850/SUM($AS$2:$AS$1001))</x:f>
      </x:c>
      <x:c r="AU850" s="61" t="str">
        <x:f>IF(OR(A850="",AS850&lt;0,SUM($AS$2:$AS$1001)&lt;=0),"",SUMIFS($AS$2:$AS$1001,$AS$2:$AS$1001,"&gt;"&amp;AS850)/SUM($AS$2:$AS$1001))</x:f>
      </x:c>
      <x:c r="AV850" s="61" t="str">
        <x:f>IF(OR(A850="",AS850&lt;0,SUM($AS$2:$AS$1001)&lt;=0),"",SUMIFS($AS$2:$AS$1001,$AS$2:$AS$1001,"&gt;="&amp;AS850)/SUM($AS$2:$AS$1001))</x:f>
      </x:c>
      <x:c r="AW850" s="49" t="str">
        <x:f>IF(A850="","",IF(SUM($AS$2:$AS$1001)&lt;=0,"Не определён",IF(AS850&lt;0,"Исключение",IF(AU850&lt;'Настройки'!$B$5,"A",IF(AU850&lt;'Настройки'!$B$6,"B","C")))))</x:f>
      </x:c>
      <x:c r="AX850" s="58" t="str">
        <x:f>IF(A850="","",IF(AQ850=0,"",AVERAGE(BI850:INDEX(BI850:CR850,1,'Настройки'!$B$3))))</x:f>
      </x:c>
      <x:c r="AY850" s="58" t="str">
        <x:f>IF(OR(A850="",AQ850=0),"",STDEVP(BI850:INDEX(BI850:CR850,1,'Настройки'!$B$3)))</x:f>
      </x:c>
      <x:c r="AZ850" s="61" t="str">
        <x:f>IF(OR(A850="",AQ850&lt;'Настройки'!$B$12,AX850&lt;=0,AND('Настройки'!$B$10="Блокировать",COUNTIF(F850:INDEX(F850:AO850,1,'Настройки'!$B$3),"&lt;0")&gt;0)),"",AY850/ABS(AX850))</x:f>
      </x:c>
      <x:c r="BA850" s="49" t="str">
        <x:f>IF(A850="","",IF(AND('Настройки'!$B$10="Блокировать",COUNTIF(F850:INDEX(F850:AO850,1,'Настройки'!$B$3),"&lt;0")&gt;0),"Не определён",IF(AQ850&lt;'Настройки'!$B$12,"Не определён",IF(AX850=0,"Нет спроса",IF(AX850&lt;0,"Не определён",IF(AZ850&lt;='Настройки'!$B$7,"X",IF(AZ850&lt;='Настройки'!$B$8,"Y","Z")))))))</x:f>
      </x:c>
      <x:c r="BB850" s="49" t="str">
        <x:f>IF(OR(A850="",LEN(AW850)&lt;&gt;1,LEN(BA850)&lt;&gt;1),"",AW850&amp;BA850)</x:f>
      </x:c>
      <x:c r="BC850" s="61" t="str">
        <x:f>IF(OR(A850="",AQ850=0),"",(COUNT(BI850:INDEX(BI850:CR850,1,'Настройки'!$B$3))-COUNT(CS850:INDEX(CS850:EB850,1,'Настройки'!$B$3)))/AQ850)</x:f>
      </x:c>
      <x:c r="BD850" s="64" t="str">
        <x:f>IF(OR(A850="",COUNT(CS850:INDEX(CS850:EB850,1,'Настройки'!$B$3))=0),"",AQ850/COUNT(CS850:INDEX(CS850:EB850,1,'Настройки'!$B$3)))</x:f>
      </x:c>
      <x:c r="BE850" s="64" t="str">
        <x:f>IF(OR(A850="",COUNT(CS850:INDEX(CS850:EB850,1,'Настройки'!$B$3))=0),"",IF(AVERAGE(CS850:INDEX(CS850:EB850,1,'Настройки'!$B$3))=0,"",(STDEVP(CS850:INDEX(CS850:EB850,1,'Настройки'!$B$3))/ABS(AVERAGE(CS850:INDEX(CS850:EB850,1,'Настройки'!$B$3))))^2))</x:f>
      </x:c>
      <x:c r="BF850" s="49" t="str">
        <x:f>IF(A850="","",IF(AQ850&lt;3,"Недостаточно",IF(AQ850&lt;6,"Предварительный","Обычный")))</x:f>
      </x:c>
      <x:c r="BG850" s="49" t="str">
        <x:f>IF(A850="","",IF(COUNTIF(F850:INDEX(F850:AO850,1,'Настройки'!$B$3),"&lt;0")&gt;0,IF('Настройки'!$B$10="Блокировать","Отрицательный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"),"")&amp;IF(AQ850&lt;3,"Недостаточно истории. ",IF(AQ850&lt;6,"Предварительная классификация. ",""))&amp;IF(AX850=0,"Нет спроса за горизонт. ","")&amp;IF(AZ850&gt;'Настройки'!$B$11,"Экстремальная вариативность. ",""))</x:f>
      </x:c>
      <x:c r="BH850" s="49" t="str">
        <x:f>IF(A850="","",IFERROR(VLOOKUP(BB850,'Настройки'!$D$3:$E$11,2,FALSE),"Сначала проверьте исходные данные и историю спроса.")&amp;" Уточните срок поставки, MOQ и критичность.")</x:f>
      </x:c>
      <x:c r="BI850" s="50" t="str">
        <x:f>IF(1&gt;'Настройки'!$B$3,"",IF(ISBLANK(F850),IF('Настройки'!$B$9="Нулевой спрос",0,""),IF(F850&lt;0,IF('Настройки'!$B$10="Исключить","",IF('Настройки'!$B$10="Абсолютные значения",ABS(F850),F850)),F850)))</x:f>
      </x:c>
      <x:c r="BJ850" s="50" t="str">
        <x:f>IF(2&gt;'Настройки'!$B$3,"",IF(ISBLANK(G850),IF('Настройки'!$B$9="Нулевой спрос",0,""),IF(G850&lt;0,IF('Настройки'!$B$10="Исключить","",IF('Настройки'!$B$10="Абсолютные значения",ABS(G850),G850)),G850)))</x:f>
      </x:c>
      <x:c r="BK850" s="50" t="str">
        <x:f>IF(3&gt;'Настройки'!$B$3,"",IF(ISBLANK(H850),IF('Настройки'!$B$9="Нулевой спрос",0,""),IF(H850&lt;0,IF('Настройки'!$B$10="Исключить","",IF('Настройки'!$B$10="Абсолютные значения",ABS(H850),H850)),H850)))</x:f>
      </x:c>
      <x:c r="BL850" s="50" t="str">
        <x:f>IF(4&gt;'Настройки'!$B$3,"",IF(ISBLANK(I850),IF('Настройки'!$B$9="Нулевой спрос",0,""),IF(I850&lt;0,IF('Настройки'!$B$10="Исключить","",IF('Настройки'!$B$10="Абсолютные значения",ABS(I850),I850)),I850)))</x:f>
      </x:c>
      <x:c r="BM850" s="50" t="str">
        <x:f>IF(5&gt;'Настройки'!$B$3,"",IF(ISBLANK(J850),IF('Настройки'!$B$9="Нулевой спрос",0,""),IF(J850&lt;0,IF('Настройки'!$B$10="Исключить","",IF('Настройки'!$B$10="Абсолютные значения",ABS(J850),J850)),J850)))</x:f>
      </x:c>
      <x:c r="BN850" s="50" t="str">
        <x:f>IF(6&gt;'Настройки'!$B$3,"",IF(ISBLANK(K850),IF('Настройки'!$B$9="Нулевой спрос",0,""),IF(K850&lt;0,IF('Настройки'!$B$10="Исключить","",IF('Настройки'!$B$10="Абсолютные значения",ABS(K850),K850)),K850)))</x:f>
      </x:c>
      <x:c r="BO850" s="50" t="str">
        <x:f>IF(7&gt;'Настройки'!$B$3,"",IF(ISBLANK(L850),IF('Настройки'!$B$9="Нулевой спрос",0,""),IF(L850&lt;0,IF('Настройки'!$B$10="Исключить","",IF('Настройки'!$B$10="Абсолютные значения",ABS(L850),L850)),L850)))</x:f>
      </x:c>
      <x:c r="BP850" s="50" t="str">
        <x:f>IF(8&gt;'Настройки'!$B$3,"",IF(ISBLANK(M850),IF('Настройки'!$B$9="Нулевой спрос",0,""),IF(M850&lt;0,IF('Настройки'!$B$10="Исключить","",IF('Настройки'!$B$10="Абсолютные значения",ABS(M850),M850)),M850)))</x:f>
      </x:c>
      <x:c r="BQ850" s="50" t="str">
        <x:f>IF(9&gt;'Настройки'!$B$3,"",IF(ISBLANK(N850),IF('Настройки'!$B$9="Нулевой спрос",0,""),IF(N850&lt;0,IF('Настройки'!$B$10="Исключить","",IF('Настройки'!$B$10="Абсолютные значения",ABS(N850),N850)),N850)))</x:f>
      </x:c>
      <x:c r="BR850" s="50" t="str">
        <x:f>IF(10&gt;'Настройки'!$B$3,"",IF(ISBLANK(O850),IF('Настройки'!$B$9="Нулевой спрос",0,""),IF(O850&lt;0,IF('Настройки'!$B$10="Исключить","",IF('Настройки'!$B$10="Абсолютные значения",ABS(O850),O850)),O850)))</x:f>
      </x:c>
      <x:c r="BS850" s="50" t="str">
        <x:f>IF(11&gt;'Настройки'!$B$3,"",IF(ISBLANK(P850),IF('Настройки'!$B$9="Нулевой спрос",0,""),IF(P850&lt;0,IF('Настройки'!$B$10="Исключить","",IF('Настройки'!$B$10="Абсолютные значения",ABS(P850),P850)),P850)))</x:f>
      </x:c>
      <x:c r="BT850" s="50" t="str">
        <x:f>IF(12&gt;'Настройки'!$B$3,"",IF(ISBLANK(Q850),IF('Настройки'!$B$9="Нулевой спрос",0,""),IF(Q850&lt;0,IF('Настройки'!$B$10="Исключить","",IF('Настройки'!$B$10="Абсолютные значения",ABS(Q850),Q850)),Q850)))</x:f>
      </x:c>
      <x:c r="BU850" s="50" t="str">
        <x:f>IF(13&gt;'Настройки'!$B$3,"",IF(ISBLANK(R850),IF('Настройки'!$B$9="Нулевой спрос",0,""),IF(R850&lt;0,IF('Настройки'!$B$10="Исключить","",IF('Настройки'!$B$10="Абсолютные значения",ABS(R850),R850)),R850)))</x:f>
      </x:c>
      <x:c r="BV850" s="50" t="str">
        <x:f>IF(14&gt;'Настройки'!$B$3,"",IF(ISBLANK(S850),IF('Настройки'!$B$9="Нулевой спрос",0,""),IF(S850&lt;0,IF('Настройки'!$B$10="Исключить","",IF('Настройки'!$B$10="Абсолютные значения",ABS(S850),S850)),S850)))</x:f>
      </x:c>
      <x:c r="BW850" s="50" t="str">
        <x:f>IF(15&gt;'Настройки'!$B$3,"",IF(ISBLANK(T850),IF('Настройки'!$B$9="Нулевой спрос",0,""),IF(T850&lt;0,IF('Настройки'!$B$10="Исключить","",IF('Настройки'!$B$10="Абсолютные значения",ABS(T850),T850)),T850)))</x:f>
      </x:c>
      <x:c r="BX850" s="50" t="str">
        <x:f>IF(16&gt;'Настройки'!$B$3,"",IF(ISBLANK(U850),IF('Настройки'!$B$9="Нулевой спрос",0,""),IF(U850&lt;0,IF('Настройки'!$B$10="Исключить","",IF('Настройки'!$B$10="Абсолютные значения",ABS(U850),U850)),U850)))</x:f>
      </x:c>
      <x:c r="BY850" s="50" t="str">
        <x:f>IF(17&gt;'Настройки'!$B$3,"",IF(ISBLANK(V850),IF('Настройки'!$B$9="Нулевой спрос",0,""),IF(V850&lt;0,IF('Настройки'!$B$10="Исключить","",IF('Настройки'!$B$10="Абсолютные значения",ABS(V850),V850)),V850)))</x:f>
      </x:c>
      <x:c r="BZ850" s="50" t="str">
        <x:f>IF(18&gt;'Настройки'!$B$3,"",IF(ISBLANK(W850),IF('Настройки'!$B$9="Нулевой спрос",0,""),IF(W850&lt;0,IF('Настройки'!$B$10="Исключить","",IF('Настройки'!$B$10="Абсолютные значения",ABS(W850),W850)),W850)))</x:f>
      </x:c>
      <x:c r="CA850" s="50" t="str">
        <x:f>IF(19&gt;'Настройки'!$B$3,"",IF(ISBLANK(X850),IF('Настройки'!$B$9="Нулевой спрос",0,""),IF(X850&lt;0,IF('Настройки'!$B$10="Исключить","",IF('Настройки'!$B$10="Абсолютные значения",ABS(X850),X850)),X850)))</x:f>
      </x:c>
      <x:c r="CB850" s="50" t="str">
        <x:f>IF(20&gt;'Настройки'!$B$3,"",IF(ISBLANK(Y850),IF('Настройки'!$B$9="Нулевой спрос",0,""),IF(Y850&lt;0,IF('Настройки'!$B$10="Исключить","",IF('Настройки'!$B$10="Абсолютные значения",ABS(Y850),Y850)),Y850)))</x:f>
      </x:c>
      <x:c r="CC850" s="50" t="str">
        <x:f>IF(21&gt;'Настройки'!$B$3,"",IF(ISBLANK(Z850),IF('Настройки'!$B$9="Нулевой спрос",0,""),IF(Z850&lt;0,IF('Настройки'!$B$10="Исключить","",IF('Настройки'!$B$10="Абсолютные значения",ABS(Z850),Z850)),Z850)))</x:f>
      </x:c>
      <x:c r="CD850" s="50" t="str">
        <x:f>IF(22&gt;'Настройки'!$B$3,"",IF(ISBLANK(AA850),IF('Настройки'!$B$9="Нулевой спрос",0,""),IF(AA850&lt;0,IF('Настройки'!$B$10="Исключить","",IF('Настройки'!$B$10="Абсолютные значения",ABS(AA850),AA850)),AA850)))</x:f>
      </x:c>
      <x:c r="CE850" s="50" t="str">
        <x:f>IF(23&gt;'Настройки'!$B$3,"",IF(ISBLANK(AB850),IF('Настройки'!$B$9="Нулевой спрос",0,""),IF(AB850&lt;0,IF('Настройки'!$B$10="Исключить","",IF('Настройки'!$B$10="Абсолютные значения",ABS(AB850),AB850)),AB850)))</x:f>
      </x:c>
      <x:c r="CF850" s="50" t="str">
        <x:f>IF(24&gt;'Настройки'!$B$3,"",IF(ISBLANK(AC850),IF('Настройки'!$B$9="Нулевой спрос",0,""),IF(AC850&lt;0,IF('Настройки'!$B$10="Исключить","",IF('Настройки'!$B$10="Абсолютные значения",ABS(AC850),AC850)),AC850)))</x:f>
      </x:c>
      <x:c r="CG850" s="50" t="str">
        <x:f>IF(25&gt;'Настройки'!$B$3,"",IF(ISBLANK(AD850),IF('Настройки'!$B$9="Нулевой спрос",0,""),IF(AD850&lt;0,IF('Настройки'!$B$10="Исключить","",IF('Настройки'!$B$10="Абсолютные значения",ABS(AD850),AD850)),AD850)))</x:f>
      </x:c>
      <x:c r="CH850" s="50" t="str">
        <x:f>IF(26&gt;'Настройки'!$B$3,"",IF(ISBLANK(AE850),IF('Настройки'!$B$9="Нулевой спрос",0,""),IF(AE850&lt;0,IF('Настройки'!$B$10="Исключить","",IF('Настройки'!$B$10="Абсолютные значения",ABS(AE850),AE850)),AE850)))</x:f>
      </x:c>
      <x:c r="CI850" s="50" t="str">
        <x:f>IF(27&gt;'Настройки'!$B$3,"",IF(ISBLANK(AF850),IF('Настройки'!$B$9="Нулевой спрос",0,""),IF(AF850&lt;0,IF('Настройки'!$B$10="Исключить","",IF('Настройки'!$B$10="Абсолютные значения",ABS(AF850),AF850)),AF850)))</x:f>
      </x:c>
      <x:c r="CJ850" s="50" t="str">
        <x:f>IF(28&gt;'Настройки'!$B$3,"",IF(ISBLANK(AG850),IF('Настройки'!$B$9="Нулевой спрос",0,""),IF(AG850&lt;0,IF('Настройки'!$B$10="Исключить","",IF('Настройки'!$B$10="Абсолютные значения",ABS(AG850),AG850)),AG850)))</x:f>
      </x:c>
      <x:c r="CK850" s="50" t="str">
        <x:f>IF(29&gt;'Настройки'!$B$3,"",IF(ISBLANK(AH850),IF('Настройки'!$B$9="Нулевой спрос",0,""),IF(AH850&lt;0,IF('Настройки'!$B$10="Исключить","",IF('Настройки'!$B$10="Абсолютные значения",ABS(AH850),AH850)),AH850)))</x:f>
      </x:c>
      <x:c r="CL850" s="50" t="str">
        <x:f>IF(30&gt;'Настройки'!$B$3,"",IF(ISBLANK(AI850),IF('Настройки'!$B$9="Нулевой спрос",0,""),IF(AI850&lt;0,IF('Настройки'!$B$10="Исключить","",IF('Настройки'!$B$10="Абсолютные значения",ABS(AI850),AI850)),AI850)))</x:f>
      </x:c>
      <x:c r="CM850" s="50" t="str">
        <x:f>IF(31&gt;'Настройки'!$B$3,"",IF(ISBLANK(AJ850),IF('Настройки'!$B$9="Нулевой спрос",0,""),IF(AJ850&lt;0,IF('Настройки'!$B$10="Исключить","",IF('Настройки'!$B$10="Абсолютные значения",ABS(AJ850),AJ850)),AJ850)))</x:f>
      </x:c>
      <x:c r="CN850" s="50" t="str">
        <x:f>IF(32&gt;'Настройки'!$B$3,"",IF(ISBLANK(AK850),IF('Настройки'!$B$9="Нулевой спрос",0,""),IF(AK850&lt;0,IF('Настройки'!$B$10="Исключить","",IF('Настройки'!$B$10="Абсолютные значения",ABS(AK850),AK850)),AK850)))</x:f>
      </x:c>
      <x:c r="CO850" s="50" t="str">
        <x:f>IF(33&gt;'Настройки'!$B$3,"",IF(ISBLANK(AL850),IF('Настройки'!$B$9="Нулевой спрос",0,""),IF(AL850&lt;0,IF('Настройки'!$B$10="Исключить","",IF('Настройки'!$B$10="Абсолютные значения",ABS(AL850),AL850)),AL850)))</x:f>
      </x:c>
      <x:c r="CP850" s="50" t="str">
        <x:f>IF(34&gt;'Настройки'!$B$3,"",IF(ISBLANK(AM850),IF('Настройки'!$B$9="Нулевой спрос",0,""),IF(AM850&lt;0,IF('Настройки'!$B$10="Исключить","",IF('Настройки'!$B$10="Абсолютные значения",ABS(AM850),AM850)),AM850)))</x:f>
      </x:c>
      <x:c r="CQ850" s="50" t="str">
        <x:f>IF(35&gt;'Настройки'!$B$3,"",IF(ISBLANK(AN850),IF('Настройки'!$B$9="Нулевой спрос",0,""),IF(AN850&lt;0,IF('Настройки'!$B$10="Исключить","",IF('Настройки'!$B$10="Абсолютные значения",ABS(AN850),AN850)),AN850)))</x:f>
      </x:c>
      <x:c r="CR850" s="50" t="str">
        <x:f>IF(36&gt;'Настройки'!$B$3,"",IF(ISBLANK(AO850),IF('Настройки'!$B$9="Нулевой спрос",0,""),IF(AO850&lt;0,IF('Настройки'!$B$10="Исключить","",IF('Настройки'!$B$10="Абсолютные значения",ABS(AO850),AO850)),AO850)))</x:f>
      </x:c>
      <x:c r="CS850" s="50" t="str">
        <x:f>IF(OR(1&gt;'Настройки'!$B$3,ISBLANK(BI850),BI850=0),"",BI850)</x:f>
      </x:c>
      <x:c r="CT850" s="50" t="str">
        <x:f>IF(OR(2&gt;'Настройки'!$B$3,ISBLANK(BJ850),BJ850=0),"",BJ850)</x:f>
      </x:c>
      <x:c r="CU850" s="50" t="str">
        <x:f>IF(OR(3&gt;'Настройки'!$B$3,ISBLANK(BK850),BK850=0),"",BK850)</x:f>
      </x:c>
      <x:c r="CV850" s="50" t="str">
        <x:f>IF(OR(4&gt;'Настройки'!$B$3,ISBLANK(BL850),BL850=0),"",BL850)</x:f>
      </x:c>
      <x:c r="CW850" s="50" t="str">
        <x:f>IF(OR(5&gt;'Настройки'!$B$3,ISBLANK(BM850),BM850=0),"",BM850)</x:f>
      </x:c>
      <x:c r="CX850" s="50" t="str">
        <x:f>IF(OR(6&gt;'Настройки'!$B$3,ISBLANK(BN850),BN850=0),"",BN850)</x:f>
      </x:c>
      <x:c r="CY850" s="50" t="str">
        <x:f>IF(OR(7&gt;'Настройки'!$B$3,ISBLANK(BO850),BO850=0),"",BO850)</x:f>
      </x:c>
      <x:c r="CZ850" s="50" t="str">
        <x:f>IF(OR(8&gt;'Настройки'!$B$3,ISBLANK(BP850),BP850=0),"",BP850)</x:f>
      </x:c>
      <x:c r="DA850" s="50" t="str">
        <x:f>IF(OR(9&gt;'Настройки'!$B$3,ISBLANK(BQ850),BQ850=0),"",BQ850)</x:f>
      </x:c>
      <x:c r="DB850" s="50" t="str">
        <x:f>IF(OR(10&gt;'Настройки'!$B$3,ISBLANK(BR850),BR850=0),"",BR850)</x:f>
      </x:c>
      <x:c r="DC850" s="50" t="str">
        <x:f>IF(OR(11&gt;'Настройки'!$B$3,ISBLANK(BS850),BS850=0),"",BS850)</x:f>
      </x:c>
      <x:c r="DD850" s="50" t="str">
        <x:f>IF(OR(12&gt;'Настройки'!$B$3,ISBLANK(BT850),BT850=0),"",BT850)</x:f>
      </x:c>
      <x:c r="DE850" s="50" t="str">
        <x:f>IF(OR(13&gt;'Настройки'!$B$3,ISBLANK(BU850),BU850=0),"",BU850)</x:f>
      </x:c>
      <x:c r="DF850" s="50" t="str">
        <x:f>IF(OR(14&gt;'Настройки'!$B$3,ISBLANK(BV850),BV850=0),"",BV850)</x:f>
      </x:c>
      <x:c r="DG850" s="50" t="str">
        <x:f>IF(OR(15&gt;'Настройки'!$B$3,ISBLANK(BW850),BW850=0),"",BW850)</x:f>
      </x:c>
      <x:c r="DH850" s="50" t="str">
        <x:f>IF(OR(16&gt;'Настройки'!$B$3,ISBLANK(BX850),BX850=0),"",BX850)</x:f>
      </x:c>
      <x:c r="DI850" s="50" t="str">
        <x:f>IF(OR(17&gt;'Настройки'!$B$3,ISBLANK(BY850),BY850=0),"",BY850)</x:f>
      </x:c>
      <x:c r="DJ850" s="50" t="str">
        <x:f>IF(OR(18&gt;'Настройки'!$B$3,ISBLANK(BZ850),BZ850=0),"",BZ850)</x:f>
      </x:c>
      <x:c r="DK850" s="50" t="str">
        <x:f>IF(OR(19&gt;'Настройки'!$B$3,ISBLANK(CA850),CA850=0),"",CA850)</x:f>
      </x:c>
      <x:c r="DL850" s="50" t="str">
        <x:f>IF(OR(20&gt;'Настройки'!$B$3,ISBLANK(CB850),CB850=0),"",CB850)</x:f>
      </x:c>
      <x:c r="DM850" s="50" t="str">
        <x:f>IF(OR(21&gt;'Настройки'!$B$3,ISBLANK(CC850),CC850=0),"",CC850)</x:f>
      </x:c>
      <x:c r="DN850" s="50" t="str">
        <x:f>IF(OR(22&gt;'Настройки'!$B$3,ISBLANK(CD850),CD850=0),"",CD850)</x:f>
      </x:c>
      <x:c r="DO850" s="50" t="str">
        <x:f>IF(OR(23&gt;'Настройки'!$B$3,ISBLANK(CE850),CE850=0),"",CE850)</x:f>
      </x:c>
      <x:c r="DP850" s="50" t="str">
        <x:f>IF(OR(24&gt;'Настройки'!$B$3,ISBLANK(CF850),CF850=0),"",CF850)</x:f>
      </x:c>
      <x:c r="DQ850" s="50" t="str">
        <x:f>IF(OR(25&gt;'Настройки'!$B$3,ISBLANK(CG850),CG850=0),"",CG850)</x:f>
      </x:c>
      <x:c r="DR850" s="50" t="str">
        <x:f>IF(OR(26&gt;'Настройки'!$B$3,ISBLANK(CH850),CH850=0),"",CH850)</x:f>
      </x:c>
      <x:c r="DS850" s="50" t="str">
        <x:f>IF(OR(27&gt;'Настройки'!$B$3,ISBLANK(CI850),CI850=0),"",CI850)</x:f>
      </x:c>
      <x:c r="DT850" s="50" t="str">
        <x:f>IF(OR(28&gt;'Настройки'!$B$3,ISBLANK(CJ850),CJ850=0),"",CJ850)</x:f>
      </x:c>
      <x:c r="DU850" s="50" t="str">
        <x:f>IF(OR(29&gt;'Настройки'!$B$3,ISBLANK(CK850),CK850=0),"",CK850)</x:f>
      </x:c>
      <x:c r="DV850" s="50" t="str">
        <x:f>IF(OR(30&gt;'Настройки'!$B$3,ISBLANK(CL850),CL850=0),"",CL850)</x:f>
      </x:c>
      <x:c r="DW850" s="50" t="str">
        <x:f>IF(OR(31&gt;'Настройки'!$B$3,ISBLANK(CM850),CM850=0),"",CM850)</x:f>
      </x:c>
      <x:c r="DX850" s="50" t="str">
        <x:f>IF(OR(32&gt;'Настройки'!$B$3,ISBLANK(CN850),CN850=0),"",CN850)</x:f>
      </x:c>
      <x:c r="DY850" s="50" t="str">
        <x:f>IF(OR(33&gt;'Настройки'!$B$3,ISBLANK(CO850),CO850=0),"",CO850)</x:f>
      </x:c>
      <x:c r="DZ850" s="50" t="str">
        <x:f>IF(OR(34&gt;'Настройки'!$B$3,ISBLANK(CP850),CP850=0),"",CP850)</x:f>
      </x:c>
      <x:c r="EA850" s="50" t="str">
        <x:f>IF(OR(35&gt;'Настройки'!$B$3,ISBLANK(CQ850),CQ850=0),"",CQ850)</x:f>
      </x:c>
      <x:c r="EB850" s="50" t="str">
        <x:f>IF(OR(36&gt;'Настройки'!$B$3,ISBLANK(CR850),CR850=0),"",CR850)</x:f>
      </x:c>
      <x:c r="EC850" s="50" t="str">
        <x:f>IF(A850="","",IF(OR(BB850="AZ",BB850="BZ"),10000+ROW(),IF(AZ850&gt;'Настройки'!$B$11,20000+ROW(),IF(BF850&lt;&gt;"Обычный",30000+ROW(),IF(AX850&lt;=0,40000+ROW(),"")))))</x:f>
      </x:c>
      <x:c r="ED850" s="50" t="str">
        <x:f>IF(EC850="","",COUNTIFS($EC$2:$EC$1001,"&gt;0",$EC$2:$EC$1001,"&lt;"&amp;EC850)+1)</x:f>
      </x:c>
    </x:row>
    <x:row r="851">
      <x:c r="A851" s="115"/>
      <x:c r="B851" s="115"/>
      <x:c r="C851" s="115"/>
      <x:c r="D851" s="118"/>
      <x:c r="E851" s="118"/>
      <x:c r="F851" s="118"/>
      <x:c r="G851" s="118"/>
      <x:c r="H851" s="118"/>
      <x:c r="I851" s="118"/>
      <x:c r="J851" s="118"/>
      <x:c r="K851" s="118"/>
      <x:c r="L851" s="118"/>
      <x:c r="M851" s="118"/>
      <x:c r="N851" s="118"/>
      <x:c r="O851" s="118"/>
      <x:c r="P851" s="118"/>
      <x:c r="Q851" s="118"/>
      <x:c r="R851" s="118"/>
      <x:c r="S851" s="118"/>
      <x:c r="T851" s="118"/>
      <x:c r="U851" s="118"/>
      <x:c r="V851" s="118"/>
      <x:c r="W851" s="118"/>
      <x:c r="X851" s="118"/>
      <x:c r="Y851" s="118"/>
      <x:c r="Z851" s="118"/>
      <x:c r="AA851" s="118"/>
      <x:c r="AB851" s="118"/>
      <x:c r="AC851" s="118"/>
      <x:c r="AD851" s="118"/>
      <x:c r="AE851" s="118"/>
      <x:c r="AF851" s="118"/>
      <x:c r="AG851" s="118"/>
      <x:c r="AH851" s="118"/>
      <x:c r="AI851" s="118"/>
      <x:c r="AJ851" s="118"/>
      <x:c r="AK851" s="118"/>
      <x:c r="AL851" s="118"/>
      <x:c r="AM851" s="118"/>
      <x:c r="AN851" s="118"/>
      <x:c r="AO851" s="118"/>
      <x:c r="AP851" s="115"/>
      <x:c r="AQ851" s="49" t="str">
        <x:f>IF(A851="","",COUNT(BI851:INDEX(BI851:CR851,1,'Настройки'!$B$3)))</x:f>
      </x:c>
      <x:c r="AR851" s="49" t="str">
        <x:f>IF(A851="","",SUM(BI851:INDEX(BI851:CR851,1,'Настройки'!$B$3)))</x:f>
      </x:c>
      <x:c r="AS851" s="58" t="str">
        <x:f>IF(A851="","",IF('Настройки'!$B$4="Стоимость потребления",AR851*D851,IF('Настройки'!$B$4="Количество",AR851,E851)))</x:f>
      </x:c>
      <x:c r="AT851" s="61" t="str">
        <x:f>IF(OR(A851="",AS851&lt;0,SUM($AS$2:$AS$1001)&lt;=0),"",AS851/SUM($AS$2:$AS$1001))</x:f>
      </x:c>
      <x:c r="AU851" s="61" t="str">
        <x:f>IF(OR(A851="",AS851&lt;0,SUM($AS$2:$AS$1001)&lt;=0),"",SUMIFS($AS$2:$AS$1001,$AS$2:$AS$1001,"&gt;"&amp;AS851)/SUM($AS$2:$AS$1001))</x:f>
      </x:c>
      <x:c r="AV851" s="61" t="str">
        <x:f>IF(OR(A851="",AS851&lt;0,SUM($AS$2:$AS$1001)&lt;=0),"",SUMIFS($AS$2:$AS$1001,$AS$2:$AS$1001,"&gt;="&amp;AS851)/SUM($AS$2:$AS$1001))</x:f>
      </x:c>
      <x:c r="AW851" s="49" t="str">
        <x:f>IF(A851="","",IF(SUM($AS$2:$AS$1001)&lt;=0,"Не определён",IF(AS851&lt;0,"Исключение",IF(AU851&lt;'Настройки'!$B$5,"A",IF(AU851&lt;'Настройки'!$B$6,"B","C")))))</x:f>
      </x:c>
      <x:c r="AX851" s="58" t="str">
        <x:f>IF(A851="","",IF(AQ851=0,"",AVERAGE(BI851:INDEX(BI851:CR851,1,'Настройки'!$B$3))))</x:f>
      </x:c>
      <x:c r="AY851" s="58" t="str">
        <x:f>IF(OR(A851="",AQ851=0),"",STDEVP(BI851:INDEX(BI851:CR851,1,'Настройки'!$B$3)))</x:f>
      </x:c>
      <x:c r="AZ851" s="61" t="str">
        <x:f>IF(OR(A851="",AQ851&lt;'Настройки'!$B$12,AX851&lt;=0,AND('Настройки'!$B$10="Блокировать",COUNTIF(F851:INDEX(F851:AO851,1,'Настройки'!$B$3),"&lt;0")&gt;0)),"",AY851/ABS(AX851))</x:f>
      </x:c>
      <x:c r="BA851" s="49" t="str">
        <x:f>IF(A851="","",IF(AND('Настройки'!$B$10="Блокировать",COUNTIF(F851:INDEX(F851:AO851,1,'Настройки'!$B$3),"&lt;0")&gt;0),"Не определён",IF(AQ851&lt;'Настройки'!$B$12,"Не определён",IF(AX851=0,"Нет спроса",IF(AX851&lt;0,"Не определён",IF(AZ851&lt;='Настройки'!$B$7,"X",IF(AZ851&lt;='Настройки'!$B$8,"Y","Z")))))))</x:f>
      </x:c>
      <x:c r="BB851" s="49" t="str">
        <x:f>IF(OR(A851="",LEN(AW851)&lt;&gt;1,LEN(BA851)&lt;&gt;1),"",AW851&amp;BA851)</x:f>
      </x:c>
      <x:c r="BC851" s="61" t="str">
        <x:f>IF(OR(A851="",AQ851=0),"",(COUNT(BI851:INDEX(BI851:CR851,1,'Настройки'!$B$3))-COUNT(CS851:INDEX(CS851:EB851,1,'Настройки'!$B$3)))/AQ851)</x:f>
      </x:c>
      <x:c r="BD851" s="64" t="str">
        <x:f>IF(OR(A851="",COUNT(CS851:INDEX(CS851:EB851,1,'Настройки'!$B$3))=0),"",AQ851/COUNT(CS851:INDEX(CS851:EB851,1,'Настройки'!$B$3)))</x:f>
      </x:c>
      <x:c r="BE851" s="64" t="str">
        <x:f>IF(OR(A851="",COUNT(CS851:INDEX(CS851:EB851,1,'Настройки'!$B$3))=0),"",IF(AVERAGE(CS851:INDEX(CS851:EB851,1,'Настройки'!$B$3))=0,"",(STDEVP(CS851:INDEX(CS851:EB851,1,'Настройки'!$B$3))/ABS(AVERAGE(CS851:INDEX(CS851:EB851,1,'Настройки'!$B$3))))^2))</x:f>
      </x:c>
      <x:c r="BF851" s="49" t="str">
        <x:f>IF(A851="","",IF(AQ851&lt;3,"Недостаточно",IF(AQ851&lt;6,"Предварительный","Обычный")))</x:f>
      </x:c>
      <x:c r="BG851" s="49" t="str">
        <x:f>IF(A851="","",IF(COUNTIF(F851:INDEX(F851:AO851,1,'Настройки'!$B$3),"&lt;0")&gt;0,IF('Настройки'!$B$10="Блокировать","Отрицательный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"),"")&amp;IF(AQ851&lt;3,"Недостаточно истории. ",IF(AQ851&lt;6,"Предварительная классификация. ",""))&amp;IF(AX851=0,"Нет спроса за горизонт. ","")&amp;IF(AZ851&gt;'Настройки'!$B$11,"Экстремальная вариативность. ",""))</x:f>
      </x:c>
      <x:c r="BH851" s="49" t="str">
        <x:f>IF(A851="","",IFERROR(VLOOKUP(BB851,'Настройки'!$D$3:$E$11,2,FALSE),"Сначала проверьте исходные данные и историю спроса.")&amp;" Уточните срок поставки, MOQ и критичность.")</x:f>
      </x:c>
      <x:c r="BI851" s="50" t="str">
        <x:f>IF(1&gt;'Настройки'!$B$3,"",IF(ISBLANK(F851),IF('Настройки'!$B$9="Нулевой спрос",0,""),IF(F851&lt;0,IF('Настройки'!$B$10="Исключить","",IF('Настройки'!$B$10="Абсолютные значения",ABS(F851),F851)),F851)))</x:f>
      </x:c>
      <x:c r="BJ851" s="50" t="str">
        <x:f>IF(2&gt;'Настройки'!$B$3,"",IF(ISBLANK(G851),IF('Настройки'!$B$9="Нулевой спрос",0,""),IF(G851&lt;0,IF('Настройки'!$B$10="Исключить","",IF('Настройки'!$B$10="Абсолютные значения",ABS(G851),G851)),G851)))</x:f>
      </x:c>
      <x:c r="BK851" s="50" t="str">
        <x:f>IF(3&gt;'Настройки'!$B$3,"",IF(ISBLANK(H851),IF('Настройки'!$B$9="Нулевой спрос",0,""),IF(H851&lt;0,IF('Настройки'!$B$10="Исключить","",IF('Настройки'!$B$10="Абсолютные значения",ABS(H851),H851)),H851)))</x:f>
      </x:c>
      <x:c r="BL851" s="50" t="str">
        <x:f>IF(4&gt;'Настройки'!$B$3,"",IF(ISBLANK(I851),IF('Настройки'!$B$9="Нулевой спрос",0,""),IF(I851&lt;0,IF('Настройки'!$B$10="Исключить","",IF('Настройки'!$B$10="Абсолютные значения",ABS(I851),I851)),I851)))</x:f>
      </x:c>
      <x:c r="BM851" s="50" t="str">
        <x:f>IF(5&gt;'Настройки'!$B$3,"",IF(ISBLANK(J851),IF('Настройки'!$B$9="Нулевой спрос",0,""),IF(J851&lt;0,IF('Настройки'!$B$10="Исключить","",IF('Настройки'!$B$10="Абсолютные значения",ABS(J851),J851)),J851)))</x:f>
      </x:c>
      <x:c r="BN851" s="50" t="str">
        <x:f>IF(6&gt;'Настройки'!$B$3,"",IF(ISBLANK(K851),IF('Настройки'!$B$9="Нулевой спрос",0,""),IF(K851&lt;0,IF('Настройки'!$B$10="Исключить","",IF('Настройки'!$B$10="Абсолютные значения",ABS(K851),K851)),K851)))</x:f>
      </x:c>
      <x:c r="BO851" s="50" t="str">
        <x:f>IF(7&gt;'Настройки'!$B$3,"",IF(ISBLANK(L851),IF('Настройки'!$B$9="Нулевой спрос",0,""),IF(L851&lt;0,IF('Настройки'!$B$10="Исключить","",IF('Настройки'!$B$10="Абсолютные значения",ABS(L851),L851)),L851)))</x:f>
      </x:c>
      <x:c r="BP851" s="50" t="str">
        <x:f>IF(8&gt;'Настройки'!$B$3,"",IF(ISBLANK(M851),IF('Настройки'!$B$9="Нулевой спрос",0,""),IF(M851&lt;0,IF('Настройки'!$B$10="Исключить","",IF('Настройки'!$B$10="Абсолютные значения",ABS(M851),M851)),M851)))</x:f>
      </x:c>
      <x:c r="BQ851" s="50" t="str">
        <x:f>IF(9&gt;'Настройки'!$B$3,"",IF(ISBLANK(N851),IF('Настройки'!$B$9="Нулевой спрос",0,""),IF(N851&lt;0,IF('Настройки'!$B$10="Исключить","",IF('Настройки'!$B$10="Абсолютные значения",ABS(N851),N851)),N851)))</x:f>
      </x:c>
      <x:c r="BR851" s="50" t="str">
        <x:f>IF(10&gt;'Настройки'!$B$3,"",IF(ISBLANK(O851),IF('Настройки'!$B$9="Нулевой спрос",0,""),IF(O851&lt;0,IF('Настройки'!$B$10="Исключить","",IF('Настройки'!$B$10="Абсолютные значения",ABS(O851),O851)),O851)))</x:f>
      </x:c>
      <x:c r="BS851" s="50" t="str">
        <x:f>IF(11&gt;'Настройки'!$B$3,"",IF(ISBLANK(P851),IF('Настройки'!$B$9="Нулевой спрос",0,""),IF(P851&lt;0,IF('Настройки'!$B$10="Исключить","",IF('Настройки'!$B$10="Абсолютные значения",ABS(P851),P851)),P851)))</x:f>
      </x:c>
      <x:c r="BT851" s="50" t="str">
        <x:f>IF(12&gt;'Настройки'!$B$3,"",IF(ISBLANK(Q851),IF('Настройки'!$B$9="Нулевой спрос",0,""),IF(Q851&lt;0,IF('Настройки'!$B$10="Исключить","",IF('Настройки'!$B$10="Абсолютные значения",ABS(Q851),Q851)),Q851)))</x:f>
      </x:c>
      <x:c r="BU851" s="50" t="str">
        <x:f>IF(13&gt;'Настройки'!$B$3,"",IF(ISBLANK(R851),IF('Настройки'!$B$9="Нулевой спрос",0,""),IF(R851&lt;0,IF('Настройки'!$B$10="Исключить","",IF('Настройки'!$B$10="Абсолютные значения",ABS(R851),R851)),R851)))</x:f>
      </x:c>
      <x:c r="BV851" s="50" t="str">
        <x:f>IF(14&gt;'Настройки'!$B$3,"",IF(ISBLANK(S851),IF('Настройки'!$B$9="Нулевой спрос",0,""),IF(S851&lt;0,IF('Настройки'!$B$10="Исключить","",IF('Настройки'!$B$10="Абсолютные значения",ABS(S851),S851)),S851)))</x:f>
      </x:c>
      <x:c r="BW851" s="50" t="str">
        <x:f>IF(15&gt;'Настройки'!$B$3,"",IF(ISBLANK(T851),IF('Настройки'!$B$9="Нулевой спрос",0,""),IF(T851&lt;0,IF('Настройки'!$B$10="Исключить","",IF('Настройки'!$B$10="Абсолютные значения",ABS(T851),T851)),T851)))</x:f>
      </x:c>
      <x:c r="BX851" s="50" t="str">
        <x:f>IF(16&gt;'Настройки'!$B$3,"",IF(ISBLANK(U851),IF('Настройки'!$B$9="Нулевой спрос",0,""),IF(U851&lt;0,IF('Настройки'!$B$10="Исключить","",IF('Настройки'!$B$10="Абсолютные значения",ABS(U851),U851)),U851)))</x:f>
      </x:c>
      <x:c r="BY851" s="50" t="str">
        <x:f>IF(17&gt;'Настройки'!$B$3,"",IF(ISBLANK(V851),IF('Настройки'!$B$9="Нулевой спрос",0,""),IF(V851&lt;0,IF('Настройки'!$B$10="Исключить","",IF('Настройки'!$B$10="Абсолютные значения",ABS(V851),V851)),V851)))</x:f>
      </x:c>
      <x:c r="BZ851" s="50" t="str">
        <x:f>IF(18&gt;'Настройки'!$B$3,"",IF(ISBLANK(W851),IF('Настройки'!$B$9="Нулевой спрос",0,""),IF(W851&lt;0,IF('Настройки'!$B$10="Исключить","",IF('Настройки'!$B$10="Абсолютные значения",ABS(W851),W851)),W851)))</x:f>
      </x:c>
      <x:c r="CA851" s="50" t="str">
        <x:f>IF(19&gt;'Настройки'!$B$3,"",IF(ISBLANK(X851),IF('Настройки'!$B$9="Нулевой спрос",0,""),IF(X851&lt;0,IF('Настройки'!$B$10="Исключить","",IF('Настройки'!$B$10="Абсолютные значения",ABS(X851),X851)),X851)))</x:f>
      </x:c>
      <x:c r="CB851" s="50" t="str">
        <x:f>IF(20&gt;'Настройки'!$B$3,"",IF(ISBLANK(Y851),IF('Настройки'!$B$9="Нулевой спрос",0,""),IF(Y851&lt;0,IF('Настройки'!$B$10="Исключить","",IF('Настройки'!$B$10="Абсолютные значения",ABS(Y851),Y851)),Y851)))</x:f>
      </x:c>
      <x:c r="CC851" s="50" t="str">
        <x:f>IF(21&gt;'Настройки'!$B$3,"",IF(ISBLANK(Z851),IF('Настройки'!$B$9="Нулевой спрос",0,""),IF(Z851&lt;0,IF('Настройки'!$B$10="Исключить","",IF('Настройки'!$B$10="Абсолютные значения",ABS(Z851),Z851)),Z851)))</x:f>
      </x:c>
      <x:c r="CD851" s="50" t="str">
        <x:f>IF(22&gt;'Настройки'!$B$3,"",IF(ISBLANK(AA851),IF('Настройки'!$B$9="Нулевой спрос",0,""),IF(AA851&lt;0,IF('Настройки'!$B$10="Исключить","",IF('Настройки'!$B$10="Абсолютные значения",ABS(AA851),AA851)),AA851)))</x:f>
      </x:c>
      <x:c r="CE851" s="50" t="str">
        <x:f>IF(23&gt;'Настройки'!$B$3,"",IF(ISBLANK(AB851),IF('Настройки'!$B$9="Нулевой спрос",0,""),IF(AB851&lt;0,IF('Настройки'!$B$10="Исключить","",IF('Настройки'!$B$10="Абсолютные значения",ABS(AB851),AB851)),AB851)))</x:f>
      </x:c>
      <x:c r="CF851" s="50" t="str">
        <x:f>IF(24&gt;'Настройки'!$B$3,"",IF(ISBLANK(AC851),IF('Настройки'!$B$9="Нулевой спрос",0,""),IF(AC851&lt;0,IF('Настройки'!$B$10="Исключить","",IF('Настройки'!$B$10="Абсолютные значения",ABS(AC851),AC851)),AC851)))</x:f>
      </x:c>
      <x:c r="CG851" s="50" t="str">
        <x:f>IF(25&gt;'Настройки'!$B$3,"",IF(ISBLANK(AD851),IF('Настройки'!$B$9="Нулевой спрос",0,""),IF(AD851&lt;0,IF('Настройки'!$B$10="Исключить","",IF('Настройки'!$B$10="Абсолютные значения",ABS(AD851),AD851)),AD851)))</x:f>
      </x:c>
      <x:c r="CH851" s="50" t="str">
        <x:f>IF(26&gt;'Настройки'!$B$3,"",IF(ISBLANK(AE851),IF('Настройки'!$B$9="Нулевой спрос",0,""),IF(AE851&lt;0,IF('Настройки'!$B$10="Исключить","",IF('Настройки'!$B$10="Абсолютные значения",ABS(AE851),AE851)),AE851)))</x:f>
      </x:c>
      <x:c r="CI851" s="50" t="str">
        <x:f>IF(27&gt;'Настройки'!$B$3,"",IF(ISBLANK(AF851),IF('Настройки'!$B$9="Нулевой спрос",0,""),IF(AF851&lt;0,IF('Настройки'!$B$10="Исключить","",IF('Настройки'!$B$10="Абсолютные значения",ABS(AF851),AF851)),AF851)))</x:f>
      </x:c>
      <x:c r="CJ851" s="50" t="str">
        <x:f>IF(28&gt;'Настройки'!$B$3,"",IF(ISBLANK(AG851),IF('Настройки'!$B$9="Нулевой спрос",0,""),IF(AG851&lt;0,IF('Настройки'!$B$10="Исключить","",IF('Настройки'!$B$10="Абсолютные значения",ABS(AG851),AG851)),AG851)))</x:f>
      </x:c>
      <x:c r="CK851" s="50" t="str">
        <x:f>IF(29&gt;'Настройки'!$B$3,"",IF(ISBLANK(AH851),IF('Настройки'!$B$9="Нулевой спрос",0,""),IF(AH851&lt;0,IF('Настройки'!$B$10="Исключить","",IF('Настройки'!$B$10="Абсолютные значения",ABS(AH851),AH851)),AH851)))</x:f>
      </x:c>
      <x:c r="CL851" s="50" t="str">
        <x:f>IF(30&gt;'Настройки'!$B$3,"",IF(ISBLANK(AI851),IF('Настройки'!$B$9="Нулевой спрос",0,""),IF(AI851&lt;0,IF('Настройки'!$B$10="Исключить","",IF('Настройки'!$B$10="Абсолютные значения",ABS(AI851),AI851)),AI851)))</x:f>
      </x:c>
      <x:c r="CM851" s="50" t="str">
        <x:f>IF(31&gt;'Настройки'!$B$3,"",IF(ISBLANK(AJ851),IF('Настройки'!$B$9="Нулевой спрос",0,""),IF(AJ851&lt;0,IF('Настройки'!$B$10="Исключить","",IF('Настройки'!$B$10="Абсолютные значения",ABS(AJ851),AJ851)),AJ851)))</x:f>
      </x:c>
      <x:c r="CN851" s="50" t="str">
        <x:f>IF(32&gt;'Настройки'!$B$3,"",IF(ISBLANK(AK851),IF('Настройки'!$B$9="Нулевой спрос",0,""),IF(AK851&lt;0,IF('Настройки'!$B$10="Исключить","",IF('Настройки'!$B$10="Абсолютные значения",ABS(AK851),AK851)),AK851)))</x:f>
      </x:c>
      <x:c r="CO851" s="50" t="str">
        <x:f>IF(33&gt;'Настройки'!$B$3,"",IF(ISBLANK(AL851),IF('Настройки'!$B$9="Нулевой спрос",0,""),IF(AL851&lt;0,IF('Настройки'!$B$10="Исключить","",IF('Настройки'!$B$10="Абсолютные значения",ABS(AL851),AL851)),AL851)))</x:f>
      </x:c>
      <x:c r="CP851" s="50" t="str">
        <x:f>IF(34&gt;'Настройки'!$B$3,"",IF(ISBLANK(AM851),IF('Настройки'!$B$9="Нулевой спрос",0,""),IF(AM851&lt;0,IF('Настройки'!$B$10="Исключить","",IF('Настройки'!$B$10="Абсолютные значения",ABS(AM851),AM851)),AM851)))</x:f>
      </x:c>
      <x:c r="CQ851" s="50" t="str">
        <x:f>IF(35&gt;'Настройки'!$B$3,"",IF(ISBLANK(AN851),IF('Настройки'!$B$9="Нулевой спрос",0,""),IF(AN851&lt;0,IF('Настройки'!$B$10="Исключить","",IF('Настройки'!$B$10="Абсолютные значения",ABS(AN851),AN851)),AN851)))</x:f>
      </x:c>
      <x:c r="CR851" s="50" t="str">
        <x:f>IF(36&gt;'Настройки'!$B$3,"",IF(ISBLANK(AO851),IF('Настройки'!$B$9="Нулевой спрос",0,""),IF(AO851&lt;0,IF('Настройки'!$B$10="Исключить","",IF('Настройки'!$B$10="Абсолютные значения",ABS(AO851),AO851)),AO851)))</x:f>
      </x:c>
      <x:c r="CS851" s="50" t="str">
        <x:f>IF(OR(1&gt;'Настройки'!$B$3,ISBLANK(BI851),BI851=0),"",BI851)</x:f>
      </x:c>
      <x:c r="CT851" s="50" t="str">
        <x:f>IF(OR(2&gt;'Настройки'!$B$3,ISBLANK(BJ851),BJ851=0),"",BJ851)</x:f>
      </x:c>
      <x:c r="CU851" s="50" t="str">
        <x:f>IF(OR(3&gt;'Настройки'!$B$3,ISBLANK(BK851),BK851=0),"",BK851)</x:f>
      </x:c>
      <x:c r="CV851" s="50" t="str">
        <x:f>IF(OR(4&gt;'Настройки'!$B$3,ISBLANK(BL851),BL851=0),"",BL851)</x:f>
      </x:c>
      <x:c r="CW851" s="50" t="str">
        <x:f>IF(OR(5&gt;'Настройки'!$B$3,ISBLANK(BM851),BM851=0),"",BM851)</x:f>
      </x:c>
      <x:c r="CX851" s="50" t="str">
        <x:f>IF(OR(6&gt;'Настройки'!$B$3,ISBLANK(BN851),BN851=0),"",BN851)</x:f>
      </x:c>
      <x:c r="CY851" s="50" t="str">
        <x:f>IF(OR(7&gt;'Настройки'!$B$3,ISBLANK(BO851),BO851=0),"",BO851)</x:f>
      </x:c>
      <x:c r="CZ851" s="50" t="str">
        <x:f>IF(OR(8&gt;'Настройки'!$B$3,ISBLANK(BP851),BP851=0),"",BP851)</x:f>
      </x:c>
      <x:c r="DA851" s="50" t="str">
        <x:f>IF(OR(9&gt;'Настройки'!$B$3,ISBLANK(BQ851),BQ851=0),"",BQ851)</x:f>
      </x:c>
      <x:c r="DB851" s="50" t="str">
        <x:f>IF(OR(10&gt;'Настройки'!$B$3,ISBLANK(BR851),BR851=0),"",BR851)</x:f>
      </x:c>
      <x:c r="DC851" s="50" t="str">
        <x:f>IF(OR(11&gt;'Настройки'!$B$3,ISBLANK(BS851),BS851=0),"",BS851)</x:f>
      </x:c>
      <x:c r="DD851" s="50" t="str">
        <x:f>IF(OR(12&gt;'Настройки'!$B$3,ISBLANK(BT851),BT851=0),"",BT851)</x:f>
      </x:c>
      <x:c r="DE851" s="50" t="str">
        <x:f>IF(OR(13&gt;'Настройки'!$B$3,ISBLANK(BU851),BU851=0),"",BU851)</x:f>
      </x:c>
      <x:c r="DF851" s="50" t="str">
        <x:f>IF(OR(14&gt;'Настройки'!$B$3,ISBLANK(BV851),BV851=0),"",BV851)</x:f>
      </x:c>
      <x:c r="DG851" s="50" t="str">
        <x:f>IF(OR(15&gt;'Настройки'!$B$3,ISBLANK(BW851),BW851=0),"",BW851)</x:f>
      </x:c>
      <x:c r="DH851" s="50" t="str">
        <x:f>IF(OR(16&gt;'Настройки'!$B$3,ISBLANK(BX851),BX851=0),"",BX851)</x:f>
      </x:c>
      <x:c r="DI851" s="50" t="str">
        <x:f>IF(OR(17&gt;'Настройки'!$B$3,ISBLANK(BY851),BY851=0),"",BY851)</x:f>
      </x:c>
      <x:c r="DJ851" s="50" t="str">
        <x:f>IF(OR(18&gt;'Настройки'!$B$3,ISBLANK(BZ851),BZ851=0),"",BZ851)</x:f>
      </x:c>
      <x:c r="DK851" s="50" t="str">
        <x:f>IF(OR(19&gt;'Настройки'!$B$3,ISBLANK(CA851),CA851=0),"",CA851)</x:f>
      </x:c>
      <x:c r="DL851" s="50" t="str">
        <x:f>IF(OR(20&gt;'Настройки'!$B$3,ISBLANK(CB851),CB851=0),"",CB851)</x:f>
      </x:c>
      <x:c r="DM851" s="50" t="str">
        <x:f>IF(OR(21&gt;'Настройки'!$B$3,ISBLANK(CC851),CC851=0),"",CC851)</x:f>
      </x:c>
      <x:c r="DN851" s="50" t="str">
        <x:f>IF(OR(22&gt;'Настройки'!$B$3,ISBLANK(CD851),CD851=0),"",CD851)</x:f>
      </x:c>
      <x:c r="DO851" s="50" t="str">
        <x:f>IF(OR(23&gt;'Настройки'!$B$3,ISBLANK(CE851),CE851=0),"",CE851)</x:f>
      </x:c>
      <x:c r="DP851" s="50" t="str">
        <x:f>IF(OR(24&gt;'Настройки'!$B$3,ISBLANK(CF851),CF851=0),"",CF851)</x:f>
      </x:c>
      <x:c r="DQ851" s="50" t="str">
        <x:f>IF(OR(25&gt;'Настройки'!$B$3,ISBLANK(CG851),CG851=0),"",CG851)</x:f>
      </x:c>
      <x:c r="DR851" s="50" t="str">
        <x:f>IF(OR(26&gt;'Настройки'!$B$3,ISBLANK(CH851),CH851=0),"",CH851)</x:f>
      </x:c>
      <x:c r="DS851" s="50" t="str">
        <x:f>IF(OR(27&gt;'Настройки'!$B$3,ISBLANK(CI851),CI851=0),"",CI851)</x:f>
      </x:c>
      <x:c r="DT851" s="50" t="str">
        <x:f>IF(OR(28&gt;'Настройки'!$B$3,ISBLANK(CJ851),CJ851=0),"",CJ851)</x:f>
      </x:c>
      <x:c r="DU851" s="50" t="str">
        <x:f>IF(OR(29&gt;'Настройки'!$B$3,ISBLANK(CK851),CK851=0),"",CK851)</x:f>
      </x:c>
      <x:c r="DV851" s="50" t="str">
        <x:f>IF(OR(30&gt;'Настройки'!$B$3,ISBLANK(CL851),CL851=0),"",CL851)</x:f>
      </x:c>
      <x:c r="DW851" s="50" t="str">
        <x:f>IF(OR(31&gt;'Настройки'!$B$3,ISBLANK(CM851),CM851=0),"",CM851)</x:f>
      </x:c>
      <x:c r="DX851" s="50" t="str">
        <x:f>IF(OR(32&gt;'Настройки'!$B$3,ISBLANK(CN851),CN851=0),"",CN851)</x:f>
      </x:c>
      <x:c r="DY851" s="50" t="str">
        <x:f>IF(OR(33&gt;'Настройки'!$B$3,ISBLANK(CO851),CO851=0),"",CO851)</x:f>
      </x:c>
      <x:c r="DZ851" s="50" t="str">
        <x:f>IF(OR(34&gt;'Настройки'!$B$3,ISBLANK(CP851),CP851=0),"",CP851)</x:f>
      </x:c>
      <x:c r="EA851" s="50" t="str">
        <x:f>IF(OR(35&gt;'Настройки'!$B$3,ISBLANK(CQ851),CQ851=0),"",CQ851)</x:f>
      </x:c>
      <x:c r="EB851" s="50" t="str">
        <x:f>IF(OR(36&gt;'Настройки'!$B$3,ISBLANK(CR851),CR851=0),"",CR851)</x:f>
      </x:c>
      <x:c r="EC851" s="50" t="str">
        <x:f>IF(A851="","",IF(OR(BB851="AZ",BB851="BZ"),10000+ROW(),IF(AZ851&gt;'Настройки'!$B$11,20000+ROW(),IF(BF851&lt;&gt;"Обычный",30000+ROW(),IF(AX851&lt;=0,40000+ROW(),"")))))</x:f>
      </x:c>
      <x:c r="ED851" s="50" t="str">
        <x:f>IF(EC851="","",COUNTIFS($EC$2:$EC$1001,"&gt;0",$EC$2:$EC$1001,"&lt;"&amp;EC851)+1)</x:f>
      </x:c>
    </x:row>
    <x:row r="852">
      <x:c r="A852" s="115"/>
      <x:c r="B852" s="115"/>
      <x:c r="C852" s="115"/>
      <x:c r="D852" s="118"/>
      <x:c r="E852" s="118"/>
      <x:c r="F852" s="118"/>
      <x:c r="G852" s="118"/>
      <x:c r="H852" s="118"/>
      <x:c r="I852" s="118"/>
      <x:c r="J852" s="118"/>
      <x:c r="K852" s="118"/>
      <x:c r="L852" s="118"/>
      <x:c r="M852" s="118"/>
      <x:c r="N852" s="118"/>
      <x:c r="O852" s="118"/>
      <x:c r="P852" s="118"/>
      <x:c r="Q852" s="118"/>
      <x:c r="R852" s="118"/>
      <x:c r="S852" s="118"/>
      <x:c r="T852" s="118"/>
      <x:c r="U852" s="118"/>
      <x:c r="V852" s="118"/>
      <x:c r="W852" s="118"/>
      <x:c r="X852" s="118"/>
      <x:c r="Y852" s="118"/>
      <x:c r="Z852" s="118"/>
      <x:c r="AA852" s="118"/>
      <x:c r="AB852" s="118"/>
      <x:c r="AC852" s="118"/>
      <x:c r="AD852" s="118"/>
      <x:c r="AE852" s="118"/>
      <x:c r="AF852" s="118"/>
      <x:c r="AG852" s="118"/>
      <x:c r="AH852" s="118"/>
      <x:c r="AI852" s="118"/>
      <x:c r="AJ852" s="118"/>
      <x:c r="AK852" s="118"/>
      <x:c r="AL852" s="118"/>
      <x:c r="AM852" s="118"/>
      <x:c r="AN852" s="118"/>
      <x:c r="AO852" s="118"/>
      <x:c r="AP852" s="115"/>
      <x:c r="AQ852" s="49" t="str">
        <x:f>IF(A852="","",COUNT(BI852:INDEX(BI852:CR852,1,'Настройки'!$B$3)))</x:f>
      </x:c>
      <x:c r="AR852" s="49" t="str">
        <x:f>IF(A852="","",SUM(BI852:INDEX(BI852:CR852,1,'Настройки'!$B$3)))</x:f>
      </x:c>
      <x:c r="AS852" s="58" t="str">
        <x:f>IF(A852="","",IF('Настройки'!$B$4="Стоимость потребления",AR852*D852,IF('Настройки'!$B$4="Количество",AR852,E852)))</x:f>
      </x:c>
      <x:c r="AT852" s="61" t="str">
        <x:f>IF(OR(A852="",AS852&lt;0,SUM($AS$2:$AS$1001)&lt;=0),"",AS852/SUM($AS$2:$AS$1001))</x:f>
      </x:c>
      <x:c r="AU852" s="61" t="str">
        <x:f>IF(OR(A852="",AS852&lt;0,SUM($AS$2:$AS$1001)&lt;=0),"",SUMIFS($AS$2:$AS$1001,$AS$2:$AS$1001,"&gt;"&amp;AS852)/SUM($AS$2:$AS$1001))</x:f>
      </x:c>
      <x:c r="AV852" s="61" t="str">
        <x:f>IF(OR(A852="",AS852&lt;0,SUM($AS$2:$AS$1001)&lt;=0),"",SUMIFS($AS$2:$AS$1001,$AS$2:$AS$1001,"&gt;="&amp;AS852)/SUM($AS$2:$AS$1001))</x:f>
      </x:c>
      <x:c r="AW852" s="49" t="str">
        <x:f>IF(A852="","",IF(SUM($AS$2:$AS$1001)&lt;=0,"Не определён",IF(AS852&lt;0,"Исключение",IF(AU852&lt;'Настройки'!$B$5,"A",IF(AU852&lt;'Настройки'!$B$6,"B","C")))))</x:f>
      </x:c>
      <x:c r="AX852" s="58" t="str">
        <x:f>IF(A852="","",IF(AQ852=0,"",AVERAGE(BI852:INDEX(BI852:CR852,1,'Настройки'!$B$3))))</x:f>
      </x:c>
      <x:c r="AY852" s="58" t="str">
        <x:f>IF(OR(A852="",AQ852=0),"",STDEVP(BI852:INDEX(BI852:CR852,1,'Настройки'!$B$3)))</x:f>
      </x:c>
      <x:c r="AZ852" s="61" t="str">
        <x:f>IF(OR(A852="",AQ852&lt;'Настройки'!$B$12,AX852&lt;=0,AND('Настройки'!$B$10="Блокировать",COUNTIF(F852:INDEX(F852:AO852,1,'Настройки'!$B$3),"&lt;0")&gt;0)),"",AY852/ABS(AX852))</x:f>
      </x:c>
      <x:c r="BA852" s="49" t="str">
        <x:f>IF(A852="","",IF(AND('Настройки'!$B$10="Блокировать",COUNTIF(F852:INDEX(F852:AO852,1,'Настройки'!$B$3),"&lt;0")&gt;0),"Не определён",IF(AQ852&lt;'Настройки'!$B$12,"Не определён",IF(AX852=0,"Нет спроса",IF(AX852&lt;0,"Не определён",IF(AZ852&lt;='Настройки'!$B$7,"X",IF(AZ852&lt;='Настройки'!$B$8,"Y","Z")))))))</x:f>
      </x:c>
      <x:c r="BB852" s="49" t="str">
        <x:f>IF(OR(A852="",LEN(AW852)&lt;&gt;1,LEN(BA852)&lt;&gt;1),"",AW852&amp;BA852)</x:f>
      </x:c>
      <x:c r="BC852" s="61" t="str">
        <x:f>IF(OR(A852="",AQ852=0),"",(COUNT(BI852:INDEX(BI852:CR852,1,'Настройки'!$B$3))-COUNT(CS852:INDEX(CS852:EB852,1,'Настройки'!$B$3)))/AQ852)</x:f>
      </x:c>
      <x:c r="BD852" s="64" t="str">
        <x:f>IF(OR(A852="",COUNT(CS852:INDEX(CS852:EB852,1,'Настройки'!$B$3))=0),"",AQ852/COUNT(CS852:INDEX(CS852:EB852,1,'Настройки'!$B$3)))</x:f>
      </x:c>
      <x:c r="BE852" s="64" t="str">
        <x:f>IF(OR(A852="",COUNT(CS852:INDEX(CS852:EB852,1,'Настройки'!$B$3))=0),"",IF(AVERAGE(CS852:INDEX(CS852:EB852,1,'Настройки'!$B$3))=0,"",(STDEVP(CS852:INDEX(CS852:EB852,1,'Настройки'!$B$3))/ABS(AVERAGE(CS852:INDEX(CS852:EB852,1,'Настройки'!$B$3))))^2))</x:f>
      </x:c>
      <x:c r="BF852" s="49" t="str">
        <x:f>IF(A852="","",IF(AQ852&lt;3,"Недостаточно",IF(AQ852&lt;6,"Предварительный","Обычный")))</x:f>
      </x:c>
      <x:c r="BG852" s="49" t="str">
        <x:f>IF(A852="","",IF(COUNTIF(F852:INDEX(F852:AO852,1,'Настройки'!$B$3),"&lt;0")&gt;0,IF('Настройки'!$B$10="Блокировать","Отрицательный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"),"")&amp;IF(AQ852&lt;3,"Недостаточно истории. ",IF(AQ852&lt;6,"Предварительная классификация. ",""))&amp;IF(AX852=0,"Нет спроса за горизонт. ","")&amp;IF(AZ852&gt;'Настройки'!$B$11,"Экстремальная вариативность. ",""))</x:f>
      </x:c>
      <x:c r="BH852" s="49" t="str">
        <x:f>IF(A852="","",IFERROR(VLOOKUP(BB852,'Настройки'!$D$3:$E$11,2,FALSE),"Сначала проверьте исходные данные и историю спроса.")&amp;" Уточните срок поставки, MOQ и критичность.")</x:f>
      </x:c>
      <x:c r="BI852" s="50" t="str">
        <x:f>IF(1&gt;'Настройки'!$B$3,"",IF(ISBLANK(F852),IF('Настройки'!$B$9="Нулевой спрос",0,""),IF(F852&lt;0,IF('Настройки'!$B$10="Исключить","",IF('Настройки'!$B$10="Абсолютные значения",ABS(F852),F852)),F852)))</x:f>
      </x:c>
      <x:c r="BJ852" s="50" t="str">
        <x:f>IF(2&gt;'Настройки'!$B$3,"",IF(ISBLANK(G852),IF('Настройки'!$B$9="Нулевой спрос",0,""),IF(G852&lt;0,IF('Настройки'!$B$10="Исключить","",IF('Настройки'!$B$10="Абсолютные значения",ABS(G852),G852)),G852)))</x:f>
      </x:c>
      <x:c r="BK852" s="50" t="str">
        <x:f>IF(3&gt;'Настройки'!$B$3,"",IF(ISBLANK(H852),IF('Настройки'!$B$9="Нулевой спрос",0,""),IF(H852&lt;0,IF('Настройки'!$B$10="Исключить","",IF('Настройки'!$B$10="Абсолютные значения",ABS(H852),H852)),H852)))</x:f>
      </x:c>
      <x:c r="BL852" s="50" t="str">
        <x:f>IF(4&gt;'Настройки'!$B$3,"",IF(ISBLANK(I852),IF('Настройки'!$B$9="Нулевой спрос",0,""),IF(I852&lt;0,IF('Настройки'!$B$10="Исключить","",IF('Настройки'!$B$10="Абсолютные значения",ABS(I852),I852)),I852)))</x:f>
      </x:c>
      <x:c r="BM852" s="50" t="str">
        <x:f>IF(5&gt;'Настройки'!$B$3,"",IF(ISBLANK(J852),IF('Настройки'!$B$9="Нулевой спрос",0,""),IF(J852&lt;0,IF('Настройки'!$B$10="Исключить","",IF('Настройки'!$B$10="Абсолютные значения",ABS(J852),J852)),J852)))</x:f>
      </x:c>
      <x:c r="BN852" s="50" t="str">
        <x:f>IF(6&gt;'Настройки'!$B$3,"",IF(ISBLANK(K852),IF('Настройки'!$B$9="Нулевой спрос",0,""),IF(K852&lt;0,IF('Настройки'!$B$10="Исключить","",IF('Настройки'!$B$10="Абсолютные значения",ABS(K852),K852)),K852)))</x:f>
      </x:c>
      <x:c r="BO852" s="50" t="str">
        <x:f>IF(7&gt;'Настройки'!$B$3,"",IF(ISBLANK(L852),IF('Настройки'!$B$9="Нулевой спрос",0,""),IF(L852&lt;0,IF('Настройки'!$B$10="Исключить","",IF('Настройки'!$B$10="Абсолютные значения",ABS(L852),L852)),L852)))</x:f>
      </x:c>
      <x:c r="BP852" s="50" t="str">
        <x:f>IF(8&gt;'Настройки'!$B$3,"",IF(ISBLANK(M852),IF('Настройки'!$B$9="Нулевой спрос",0,""),IF(M852&lt;0,IF('Настройки'!$B$10="Исключить","",IF('Настройки'!$B$10="Абсолютные значения",ABS(M852),M852)),M852)))</x:f>
      </x:c>
      <x:c r="BQ852" s="50" t="str">
        <x:f>IF(9&gt;'Настройки'!$B$3,"",IF(ISBLANK(N852),IF('Настройки'!$B$9="Нулевой спрос",0,""),IF(N852&lt;0,IF('Настройки'!$B$10="Исключить","",IF('Настройки'!$B$10="Абсолютные значения",ABS(N852),N852)),N852)))</x:f>
      </x:c>
      <x:c r="BR852" s="50" t="str">
        <x:f>IF(10&gt;'Настройки'!$B$3,"",IF(ISBLANK(O852),IF('Настройки'!$B$9="Нулевой спрос",0,""),IF(O852&lt;0,IF('Настройки'!$B$10="Исключить","",IF('Настройки'!$B$10="Абсолютные значения",ABS(O852),O852)),O852)))</x:f>
      </x:c>
      <x:c r="BS852" s="50" t="str">
        <x:f>IF(11&gt;'Настройки'!$B$3,"",IF(ISBLANK(P852),IF('Настройки'!$B$9="Нулевой спрос",0,""),IF(P852&lt;0,IF('Настройки'!$B$10="Исключить","",IF('Настройки'!$B$10="Абсолютные значения",ABS(P852),P852)),P852)))</x:f>
      </x:c>
      <x:c r="BT852" s="50" t="str">
        <x:f>IF(12&gt;'Настройки'!$B$3,"",IF(ISBLANK(Q852),IF('Настройки'!$B$9="Нулевой спрос",0,""),IF(Q852&lt;0,IF('Настройки'!$B$10="Исключить","",IF('Настройки'!$B$10="Абсолютные значения",ABS(Q852),Q852)),Q852)))</x:f>
      </x:c>
      <x:c r="BU852" s="50" t="str">
        <x:f>IF(13&gt;'Настройки'!$B$3,"",IF(ISBLANK(R852),IF('Настройки'!$B$9="Нулевой спрос",0,""),IF(R852&lt;0,IF('Настройки'!$B$10="Исключить","",IF('Настройки'!$B$10="Абсолютные значения",ABS(R852),R852)),R852)))</x:f>
      </x:c>
      <x:c r="BV852" s="50" t="str">
        <x:f>IF(14&gt;'Настройки'!$B$3,"",IF(ISBLANK(S852),IF('Настройки'!$B$9="Нулевой спрос",0,""),IF(S852&lt;0,IF('Настройки'!$B$10="Исключить","",IF('Настройки'!$B$10="Абсолютные значения",ABS(S852),S852)),S852)))</x:f>
      </x:c>
      <x:c r="BW852" s="50" t="str">
        <x:f>IF(15&gt;'Настройки'!$B$3,"",IF(ISBLANK(T852),IF('Настройки'!$B$9="Нулевой спрос",0,""),IF(T852&lt;0,IF('Настройки'!$B$10="Исключить","",IF('Настройки'!$B$10="Абсолютные значения",ABS(T852),T852)),T852)))</x:f>
      </x:c>
      <x:c r="BX852" s="50" t="str">
        <x:f>IF(16&gt;'Настройки'!$B$3,"",IF(ISBLANK(U852),IF('Настройки'!$B$9="Нулевой спрос",0,""),IF(U852&lt;0,IF('Настройки'!$B$10="Исключить","",IF('Настройки'!$B$10="Абсолютные значения",ABS(U852),U852)),U852)))</x:f>
      </x:c>
      <x:c r="BY852" s="50" t="str">
        <x:f>IF(17&gt;'Настройки'!$B$3,"",IF(ISBLANK(V852),IF('Настройки'!$B$9="Нулевой спрос",0,""),IF(V852&lt;0,IF('Настройки'!$B$10="Исключить","",IF('Настройки'!$B$10="Абсолютные значения",ABS(V852),V852)),V852)))</x:f>
      </x:c>
      <x:c r="BZ852" s="50" t="str">
        <x:f>IF(18&gt;'Настройки'!$B$3,"",IF(ISBLANK(W852),IF('Настройки'!$B$9="Нулевой спрос",0,""),IF(W852&lt;0,IF('Настройки'!$B$10="Исключить","",IF('Настройки'!$B$10="Абсолютные значения",ABS(W852),W852)),W852)))</x:f>
      </x:c>
      <x:c r="CA852" s="50" t="str">
        <x:f>IF(19&gt;'Настройки'!$B$3,"",IF(ISBLANK(X852),IF('Настройки'!$B$9="Нулевой спрос",0,""),IF(X852&lt;0,IF('Настройки'!$B$10="Исключить","",IF('Настройки'!$B$10="Абсолютные значения",ABS(X852),X852)),X852)))</x:f>
      </x:c>
      <x:c r="CB852" s="50" t="str">
        <x:f>IF(20&gt;'Настройки'!$B$3,"",IF(ISBLANK(Y852),IF('Настройки'!$B$9="Нулевой спрос",0,""),IF(Y852&lt;0,IF('Настройки'!$B$10="Исключить","",IF('Настройки'!$B$10="Абсолютные значения",ABS(Y852),Y852)),Y852)))</x:f>
      </x:c>
      <x:c r="CC852" s="50" t="str">
        <x:f>IF(21&gt;'Настройки'!$B$3,"",IF(ISBLANK(Z852),IF('Настройки'!$B$9="Нулевой спрос",0,""),IF(Z852&lt;0,IF('Настройки'!$B$10="Исключить","",IF('Настройки'!$B$10="Абсолютные значения",ABS(Z852),Z852)),Z852)))</x:f>
      </x:c>
      <x:c r="CD852" s="50" t="str">
        <x:f>IF(22&gt;'Настройки'!$B$3,"",IF(ISBLANK(AA852),IF('Настройки'!$B$9="Нулевой спрос",0,""),IF(AA852&lt;0,IF('Настройки'!$B$10="Исключить","",IF('Настройки'!$B$10="Абсолютные значения",ABS(AA852),AA852)),AA852)))</x:f>
      </x:c>
      <x:c r="CE852" s="50" t="str">
        <x:f>IF(23&gt;'Настройки'!$B$3,"",IF(ISBLANK(AB852),IF('Настройки'!$B$9="Нулевой спрос",0,""),IF(AB852&lt;0,IF('Настройки'!$B$10="Исключить","",IF('Настройки'!$B$10="Абсолютные значения",ABS(AB852),AB852)),AB852)))</x:f>
      </x:c>
      <x:c r="CF852" s="50" t="str">
        <x:f>IF(24&gt;'Настройки'!$B$3,"",IF(ISBLANK(AC852),IF('Настройки'!$B$9="Нулевой спрос",0,""),IF(AC852&lt;0,IF('Настройки'!$B$10="Исключить","",IF('Настройки'!$B$10="Абсолютные значения",ABS(AC852),AC852)),AC852)))</x:f>
      </x:c>
      <x:c r="CG852" s="50" t="str">
        <x:f>IF(25&gt;'Настройки'!$B$3,"",IF(ISBLANK(AD852),IF('Настройки'!$B$9="Нулевой спрос",0,""),IF(AD852&lt;0,IF('Настройки'!$B$10="Исключить","",IF('Настройки'!$B$10="Абсолютные значения",ABS(AD852),AD852)),AD852)))</x:f>
      </x:c>
      <x:c r="CH852" s="50" t="str">
        <x:f>IF(26&gt;'Настройки'!$B$3,"",IF(ISBLANK(AE852),IF('Настройки'!$B$9="Нулевой спрос",0,""),IF(AE852&lt;0,IF('Настройки'!$B$10="Исключить","",IF('Настройки'!$B$10="Абсолютные значения",ABS(AE852),AE852)),AE852)))</x:f>
      </x:c>
      <x:c r="CI852" s="50" t="str">
        <x:f>IF(27&gt;'Настройки'!$B$3,"",IF(ISBLANK(AF852),IF('Настройки'!$B$9="Нулевой спрос",0,""),IF(AF852&lt;0,IF('Настройки'!$B$10="Исключить","",IF('Настройки'!$B$10="Абсолютные значения",ABS(AF852),AF852)),AF852)))</x:f>
      </x:c>
      <x:c r="CJ852" s="50" t="str">
        <x:f>IF(28&gt;'Настройки'!$B$3,"",IF(ISBLANK(AG852),IF('Настройки'!$B$9="Нулевой спрос",0,""),IF(AG852&lt;0,IF('Настройки'!$B$10="Исключить","",IF('Настройки'!$B$10="Абсолютные значения",ABS(AG852),AG852)),AG852)))</x:f>
      </x:c>
      <x:c r="CK852" s="50" t="str">
        <x:f>IF(29&gt;'Настройки'!$B$3,"",IF(ISBLANK(AH852),IF('Настройки'!$B$9="Нулевой спрос",0,""),IF(AH852&lt;0,IF('Настройки'!$B$10="Исключить","",IF('Настройки'!$B$10="Абсолютные значения",ABS(AH852),AH852)),AH852)))</x:f>
      </x:c>
      <x:c r="CL852" s="50" t="str">
        <x:f>IF(30&gt;'Настройки'!$B$3,"",IF(ISBLANK(AI852),IF('Настройки'!$B$9="Нулевой спрос",0,""),IF(AI852&lt;0,IF('Настройки'!$B$10="Исключить","",IF('Настройки'!$B$10="Абсолютные значения",ABS(AI852),AI852)),AI852)))</x:f>
      </x:c>
      <x:c r="CM852" s="50" t="str">
        <x:f>IF(31&gt;'Настройки'!$B$3,"",IF(ISBLANK(AJ852),IF('Настройки'!$B$9="Нулевой спрос",0,""),IF(AJ852&lt;0,IF('Настройки'!$B$10="Исключить","",IF('Настройки'!$B$10="Абсолютные значения",ABS(AJ852),AJ852)),AJ852)))</x:f>
      </x:c>
      <x:c r="CN852" s="50" t="str">
        <x:f>IF(32&gt;'Настройки'!$B$3,"",IF(ISBLANK(AK852),IF('Настройки'!$B$9="Нулевой спрос",0,""),IF(AK852&lt;0,IF('Настройки'!$B$10="Исключить","",IF('Настройки'!$B$10="Абсолютные значения",ABS(AK852),AK852)),AK852)))</x:f>
      </x:c>
      <x:c r="CO852" s="50" t="str">
        <x:f>IF(33&gt;'Настройки'!$B$3,"",IF(ISBLANK(AL852),IF('Настройки'!$B$9="Нулевой спрос",0,""),IF(AL852&lt;0,IF('Настройки'!$B$10="Исключить","",IF('Настройки'!$B$10="Абсолютные значения",ABS(AL852),AL852)),AL852)))</x:f>
      </x:c>
      <x:c r="CP852" s="50" t="str">
        <x:f>IF(34&gt;'Настройки'!$B$3,"",IF(ISBLANK(AM852),IF('Настройки'!$B$9="Нулевой спрос",0,""),IF(AM852&lt;0,IF('Настройки'!$B$10="Исключить","",IF('Настройки'!$B$10="Абсолютные значения",ABS(AM852),AM852)),AM852)))</x:f>
      </x:c>
      <x:c r="CQ852" s="50" t="str">
        <x:f>IF(35&gt;'Настройки'!$B$3,"",IF(ISBLANK(AN852),IF('Настройки'!$B$9="Нулевой спрос",0,""),IF(AN852&lt;0,IF('Настройки'!$B$10="Исключить","",IF('Настройки'!$B$10="Абсолютные значения",ABS(AN852),AN852)),AN852)))</x:f>
      </x:c>
      <x:c r="CR852" s="50" t="str">
        <x:f>IF(36&gt;'Настройки'!$B$3,"",IF(ISBLANK(AO852),IF('Настройки'!$B$9="Нулевой спрос",0,""),IF(AO852&lt;0,IF('Настройки'!$B$10="Исключить","",IF('Настройки'!$B$10="Абсолютные значения",ABS(AO852),AO852)),AO852)))</x:f>
      </x:c>
      <x:c r="CS852" s="50" t="str">
        <x:f>IF(OR(1&gt;'Настройки'!$B$3,ISBLANK(BI852),BI852=0),"",BI852)</x:f>
      </x:c>
      <x:c r="CT852" s="50" t="str">
        <x:f>IF(OR(2&gt;'Настройки'!$B$3,ISBLANK(BJ852),BJ852=0),"",BJ852)</x:f>
      </x:c>
      <x:c r="CU852" s="50" t="str">
        <x:f>IF(OR(3&gt;'Настройки'!$B$3,ISBLANK(BK852),BK852=0),"",BK852)</x:f>
      </x:c>
      <x:c r="CV852" s="50" t="str">
        <x:f>IF(OR(4&gt;'Настройки'!$B$3,ISBLANK(BL852),BL852=0),"",BL852)</x:f>
      </x:c>
      <x:c r="CW852" s="50" t="str">
        <x:f>IF(OR(5&gt;'Настройки'!$B$3,ISBLANK(BM852),BM852=0),"",BM852)</x:f>
      </x:c>
      <x:c r="CX852" s="50" t="str">
        <x:f>IF(OR(6&gt;'Настройки'!$B$3,ISBLANK(BN852),BN852=0),"",BN852)</x:f>
      </x:c>
      <x:c r="CY852" s="50" t="str">
        <x:f>IF(OR(7&gt;'Настройки'!$B$3,ISBLANK(BO852),BO852=0),"",BO852)</x:f>
      </x:c>
      <x:c r="CZ852" s="50" t="str">
        <x:f>IF(OR(8&gt;'Настройки'!$B$3,ISBLANK(BP852),BP852=0),"",BP852)</x:f>
      </x:c>
      <x:c r="DA852" s="50" t="str">
        <x:f>IF(OR(9&gt;'Настройки'!$B$3,ISBLANK(BQ852),BQ852=0),"",BQ852)</x:f>
      </x:c>
      <x:c r="DB852" s="50" t="str">
        <x:f>IF(OR(10&gt;'Настройки'!$B$3,ISBLANK(BR852),BR852=0),"",BR852)</x:f>
      </x:c>
      <x:c r="DC852" s="50" t="str">
        <x:f>IF(OR(11&gt;'Настройки'!$B$3,ISBLANK(BS852),BS852=0),"",BS852)</x:f>
      </x:c>
      <x:c r="DD852" s="50" t="str">
        <x:f>IF(OR(12&gt;'Настройки'!$B$3,ISBLANK(BT852),BT852=0),"",BT852)</x:f>
      </x:c>
      <x:c r="DE852" s="50" t="str">
        <x:f>IF(OR(13&gt;'Настройки'!$B$3,ISBLANK(BU852),BU852=0),"",BU852)</x:f>
      </x:c>
      <x:c r="DF852" s="50" t="str">
        <x:f>IF(OR(14&gt;'Настройки'!$B$3,ISBLANK(BV852),BV852=0),"",BV852)</x:f>
      </x:c>
      <x:c r="DG852" s="50" t="str">
        <x:f>IF(OR(15&gt;'Настройки'!$B$3,ISBLANK(BW852),BW852=0),"",BW852)</x:f>
      </x:c>
      <x:c r="DH852" s="50" t="str">
        <x:f>IF(OR(16&gt;'Настройки'!$B$3,ISBLANK(BX852),BX852=0),"",BX852)</x:f>
      </x:c>
      <x:c r="DI852" s="50" t="str">
        <x:f>IF(OR(17&gt;'Настройки'!$B$3,ISBLANK(BY852),BY852=0),"",BY852)</x:f>
      </x:c>
      <x:c r="DJ852" s="50" t="str">
        <x:f>IF(OR(18&gt;'Настройки'!$B$3,ISBLANK(BZ852),BZ852=0),"",BZ852)</x:f>
      </x:c>
      <x:c r="DK852" s="50" t="str">
        <x:f>IF(OR(19&gt;'Настройки'!$B$3,ISBLANK(CA852),CA852=0),"",CA852)</x:f>
      </x:c>
      <x:c r="DL852" s="50" t="str">
        <x:f>IF(OR(20&gt;'Настройки'!$B$3,ISBLANK(CB852),CB852=0),"",CB852)</x:f>
      </x:c>
      <x:c r="DM852" s="50" t="str">
        <x:f>IF(OR(21&gt;'Настройки'!$B$3,ISBLANK(CC852),CC852=0),"",CC852)</x:f>
      </x:c>
      <x:c r="DN852" s="50" t="str">
        <x:f>IF(OR(22&gt;'Настройки'!$B$3,ISBLANK(CD852),CD852=0),"",CD852)</x:f>
      </x:c>
      <x:c r="DO852" s="50" t="str">
        <x:f>IF(OR(23&gt;'Настройки'!$B$3,ISBLANK(CE852),CE852=0),"",CE852)</x:f>
      </x:c>
      <x:c r="DP852" s="50" t="str">
        <x:f>IF(OR(24&gt;'Настройки'!$B$3,ISBLANK(CF852),CF852=0),"",CF852)</x:f>
      </x:c>
      <x:c r="DQ852" s="50" t="str">
        <x:f>IF(OR(25&gt;'Настройки'!$B$3,ISBLANK(CG852),CG852=0),"",CG852)</x:f>
      </x:c>
      <x:c r="DR852" s="50" t="str">
        <x:f>IF(OR(26&gt;'Настройки'!$B$3,ISBLANK(CH852),CH852=0),"",CH852)</x:f>
      </x:c>
      <x:c r="DS852" s="50" t="str">
        <x:f>IF(OR(27&gt;'Настройки'!$B$3,ISBLANK(CI852),CI852=0),"",CI852)</x:f>
      </x:c>
      <x:c r="DT852" s="50" t="str">
        <x:f>IF(OR(28&gt;'Настройки'!$B$3,ISBLANK(CJ852),CJ852=0),"",CJ852)</x:f>
      </x:c>
      <x:c r="DU852" s="50" t="str">
        <x:f>IF(OR(29&gt;'Настройки'!$B$3,ISBLANK(CK852),CK852=0),"",CK852)</x:f>
      </x:c>
      <x:c r="DV852" s="50" t="str">
        <x:f>IF(OR(30&gt;'Настройки'!$B$3,ISBLANK(CL852),CL852=0),"",CL852)</x:f>
      </x:c>
      <x:c r="DW852" s="50" t="str">
        <x:f>IF(OR(31&gt;'Настройки'!$B$3,ISBLANK(CM852),CM852=0),"",CM852)</x:f>
      </x:c>
      <x:c r="DX852" s="50" t="str">
        <x:f>IF(OR(32&gt;'Настройки'!$B$3,ISBLANK(CN852),CN852=0),"",CN852)</x:f>
      </x:c>
      <x:c r="DY852" s="50" t="str">
        <x:f>IF(OR(33&gt;'Настройки'!$B$3,ISBLANK(CO852),CO852=0),"",CO852)</x:f>
      </x:c>
      <x:c r="DZ852" s="50" t="str">
        <x:f>IF(OR(34&gt;'Настройки'!$B$3,ISBLANK(CP852),CP852=0),"",CP852)</x:f>
      </x:c>
      <x:c r="EA852" s="50" t="str">
        <x:f>IF(OR(35&gt;'Настройки'!$B$3,ISBLANK(CQ852),CQ852=0),"",CQ852)</x:f>
      </x:c>
      <x:c r="EB852" s="50" t="str">
        <x:f>IF(OR(36&gt;'Настройки'!$B$3,ISBLANK(CR852),CR852=0),"",CR852)</x:f>
      </x:c>
      <x:c r="EC852" s="50" t="str">
        <x:f>IF(A852="","",IF(OR(BB852="AZ",BB852="BZ"),10000+ROW(),IF(AZ852&gt;'Настройки'!$B$11,20000+ROW(),IF(BF852&lt;&gt;"Обычный",30000+ROW(),IF(AX852&lt;=0,40000+ROW(),"")))))</x:f>
      </x:c>
      <x:c r="ED852" s="50" t="str">
        <x:f>IF(EC852="","",COUNTIFS($EC$2:$EC$1001,"&gt;0",$EC$2:$EC$1001,"&lt;"&amp;EC852)+1)</x:f>
      </x:c>
    </x:row>
    <x:row r="853">
      <x:c r="A853" s="115"/>
      <x:c r="B853" s="115"/>
      <x:c r="C853" s="115"/>
      <x:c r="D853" s="118"/>
      <x:c r="E853" s="118"/>
      <x:c r="F853" s="118"/>
      <x:c r="G853" s="118"/>
      <x:c r="H853" s="118"/>
      <x:c r="I853" s="118"/>
      <x:c r="J853" s="118"/>
      <x:c r="K853" s="118"/>
      <x:c r="L853" s="118"/>
      <x:c r="M853" s="118"/>
      <x:c r="N853" s="118"/>
      <x:c r="O853" s="118"/>
      <x:c r="P853" s="118"/>
      <x:c r="Q853" s="118"/>
      <x:c r="R853" s="118"/>
      <x:c r="S853" s="118"/>
      <x:c r="T853" s="118"/>
      <x:c r="U853" s="118"/>
      <x:c r="V853" s="118"/>
      <x:c r="W853" s="118"/>
      <x:c r="X853" s="118"/>
      <x:c r="Y853" s="118"/>
      <x:c r="Z853" s="118"/>
      <x:c r="AA853" s="118"/>
      <x:c r="AB853" s="118"/>
      <x:c r="AC853" s="118"/>
      <x:c r="AD853" s="118"/>
      <x:c r="AE853" s="118"/>
      <x:c r="AF853" s="118"/>
      <x:c r="AG853" s="118"/>
      <x:c r="AH853" s="118"/>
      <x:c r="AI853" s="118"/>
      <x:c r="AJ853" s="118"/>
      <x:c r="AK853" s="118"/>
      <x:c r="AL853" s="118"/>
      <x:c r="AM853" s="118"/>
      <x:c r="AN853" s="118"/>
      <x:c r="AO853" s="118"/>
      <x:c r="AP853" s="115"/>
      <x:c r="AQ853" s="49" t="str">
        <x:f>IF(A853="","",COUNT(BI853:INDEX(BI853:CR853,1,'Настройки'!$B$3)))</x:f>
      </x:c>
      <x:c r="AR853" s="49" t="str">
        <x:f>IF(A853="","",SUM(BI853:INDEX(BI853:CR853,1,'Настройки'!$B$3)))</x:f>
      </x:c>
      <x:c r="AS853" s="58" t="str">
        <x:f>IF(A853="","",IF('Настройки'!$B$4="Стоимость потребления",AR853*D853,IF('Настройки'!$B$4="Количество",AR853,E853)))</x:f>
      </x:c>
      <x:c r="AT853" s="61" t="str">
        <x:f>IF(OR(A853="",AS853&lt;0,SUM($AS$2:$AS$1001)&lt;=0),"",AS853/SUM($AS$2:$AS$1001))</x:f>
      </x:c>
      <x:c r="AU853" s="61" t="str">
        <x:f>IF(OR(A853="",AS853&lt;0,SUM($AS$2:$AS$1001)&lt;=0),"",SUMIFS($AS$2:$AS$1001,$AS$2:$AS$1001,"&gt;"&amp;AS853)/SUM($AS$2:$AS$1001))</x:f>
      </x:c>
      <x:c r="AV853" s="61" t="str">
        <x:f>IF(OR(A853="",AS853&lt;0,SUM($AS$2:$AS$1001)&lt;=0),"",SUMIFS($AS$2:$AS$1001,$AS$2:$AS$1001,"&gt;="&amp;AS853)/SUM($AS$2:$AS$1001))</x:f>
      </x:c>
      <x:c r="AW853" s="49" t="str">
        <x:f>IF(A853="","",IF(SUM($AS$2:$AS$1001)&lt;=0,"Не определён",IF(AS853&lt;0,"Исключение",IF(AU853&lt;'Настройки'!$B$5,"A",IF(AU853&lt;'Настройки'!$B$6,"B","C")))))</x:f>
      </x:c>
      <x:c r="AX853" s="58" t="str">
        <x:f>IF(A853="","",IF(AQ853=0,"",AVERAGE(BI853:INDEX(BI853:CR853,1,'Настройки'!$B$3))))</x:f>
      </x:c>
      <x:c r="AY853" s="58" t="str">
        <x:f>IF(OR(A853="",AQ853=0),"",STDEVP(BI853:INDEX(BI853:CR853,1,'Настройки'!$B$3)))</x:f>
      </x:c>
      <x:c r="AZ853" s="61" t="str">
        <x:f>IF(OR(A853="",AQ853&lt;'Настройки'!$B$12,AX853&lt;=0,AND('Настройки'!$B$10="Блокировать",COUNTIF(F853:INDEX(F853:AO853,1,'Настройки'!$B$3),"&lt;0")&gt;0)),"",AY853/ABS(AX853))</x:f>
      </x:c>
      <x:c r="BA853" s="49" t="str">
        <x:f>IF(A853="","",IF(AND('Настройки'!$B$10="Блокировать",COUNTIF(F853:INDEX(F853:AO853,1,'Настройки'!$B$3),"&lt;0")&gt;0),"Не определён",IF(AQ853&lt;'Настройки'!$B$12,"Не определён",IF(AX853=0,"Нет спроса",IF(AX853&lt;0,"Не определён",IF(AZ853&lt;='Настройки'!$B$7,"X",IF(AZ853&lt;='Настройки'!$B$8,"Y","Z")))))))</x:f>
      </x:c>
      <x:c r="BB853" s="49" t="str">
        <x:f>IF(OR(A853="",LEN(AW853)&lt;&gt;1,LEN(BA853)&lt;&gt;1),"",AW853&amp;BA853)</x:f>
      </x:c>
      <x:c r="BC853" s="61" t="str">
        <x:f>IF(OR(A853="",AQ853=0),"",(COUNT(BI853:INDEX(BI853:CR853,1,'Настройки'!$B$3))-COUNT(CS853:INDEX(CS853:EB853,1,'Настройки'!$B$3)))/AQ853)</x:f>
      </x:c>
      <x:c r="BD853" s="64" t="str">
        <x:f>IF(OR(A853="",COUNT(CS853:INDEX(CS853:EB853,1,'Настройки'!$B$3))=0),"",AQ853/COUNT(CS853:INDEX(CS853:EB853,1,'Настройки'!$B$3)))</x:f>
      </x:c>
      <x:c r="BE853" s="64" t="str">
        <x:f>IF(OR(A853="",COUNT(CS853:INDEX(CS853:EB853,1,'Настройки'!$B$3))=0),"",IF(AVERAGE(CS853:INDEX(CS853:EB853,1,'Настройки'!$B$3))=0,"",(STDEVP(CS853:INDEX(CS853:EB853,1,'Настройки'!$B$3))/ABS(AVERAGE(CS853:INDEX(CS853:EB853,1,'Настройки'!$B$3))))^2))</x:f>
      </x:c>
      <x:c r="BF853" s="49" t="str">
        <x:f>IF(A853="","",IF(AQ853&lt;3,"Недостаточно",IF(AQ853&lt;6,"Предварительный","Обычный")))</x:f>
      </x:c>
      <x:c r="BG853" s="49" t="str">
        <x:f>IF(A853="","",IF(COUNTIF(F853:INDEX(F853:AO853,1,'Настройки'!$B$3),"&lt;0")&gt;0,IF('Настройки'!$B$10="Блокировать","Отрицательный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"),"")&amp;IF(AQ853&lt;3,"Недостаточно истории. ",IF(AQ853&lt;6,"Предварительная классификация. ",""))&amp;IF(AX853=0,"Нет спроса за горизонт. ","")&amp;IF(AZ853&gt;'Настройки'!$B$11,"Экстремальная вариативность. ",""))</x:f>
      </x:c>
      <x:c r="BH853" s="49" t="str">
        <x:f>IF(A853="","",IFERROR(VLOOKUP(BB853,'Настройки'!$D$3:$E$11,2,FALSE),"Сначала проверьте исходные данные и историю спроса.")&amp;" Уточните срок поставки, MOQ и критичность.")</x:f>
      </x:c>
      <x:c r="BI853" s="50" t="str">
        <x:f>IF(1&gt;'Настройки'!$B$3,"",IF(ISBLANK(F853),IF('Настройки'!$B$9="Нулевой спрос",0,""),IF(F853&lt;0,IF('Настройки'!$B$10="Исключить","",IF('Настройки'!$B$10="Абсолютные значения",ABS(F853),F853)),F853)))</x:f>
      </x:c>
      <x:c r="BJ853" s="50" t="str">
        <x:f>IF(2&gt;'Настройки'!$B$3,"",IF(ISBLANK(G853),IF('Настройки'!$B$9="Нулевой спрос",0,""),IF(G853&lt;0,IF('Настройки'!$B$10="Исключить","",IF('Настройки'!$B$10="Абсолютные значения",ABS(G853),G853)),G853)))</x:f>
      </x:c>
      <x:c r="BK853" s="50" t="str">
        <x:f>IF(3&gt;'Настройки'!$B$3,"",IF(ISBLANK(H853),IF('Настройки'!$B$9="Нулевой спрос",0,""),IF(H853&lt;0,IF('Настройки'!$B$10="Исключить","",IF('Настройки'!$B$10="Абсолютные значения",ABS(H853),H853)),H853)))</x:f>
      </x:c>
      <x:c r="BL853" s="50" t="str">
        <x:f>IF(4&gt;'Настройки'!$B$3,"",IF(ISBLANK(I853),IF('Настройки'!$B$9="Нулевой спрос",0,""),IF(I853&lt;0,IF('Настройки'!$B$10="Исключить","",IF('Настройки'!$B$10="Абсолютные значения",ABS(I853),I853)),I853)))</x:f>
      </x:c>
      <x:c r="BM853" s="50" t="str">
        <x:f>IF(5&gt;'Настройки'!$B$3,"",IF(ISBLANK(J853),IF('Настройки'!$B$9="Нулевой спрос",0,""),IF(J853&lt;0,IF('Настройки'!$B$10="Исключить","",IF('Настройки'!$B$10="Абсолютные значения",ABS(J853),J853)),J853)))</x:f>
      </x:c>
      <x:c r="BN853" s="50" t="str">
        <x:f>IF(6&gt;'Настройки'!$B$3,"",IF(ISBLANK(K853),IF('Настройки'!$B$9="Нулевой спрос",0,""),IF(K853&lt;0,IF('Настройки'!$B$10="Исключить","",IF('Настройки'!$B$10="Абсолютные значения",ABS(K853),K853)),K853)))</x:f>
      </x:c>
      <x:c r="BO853" s="50" t="str">
        <x:f>IF(7&gt;'Настройки'!$B$3,"",IF(ISBLANK(L853),IF('Настройки'!$B$9="Нулевой спрос",0,""),IF(L853&lt;0,IF('Настройки'!$B$10="Исключить","",IF('Настройки'!$B$10="Абсолютные значения",ABS(L853),L853)),L853)))</x:f>
      </x:c>
      <x:c r="BP853" s="50" t="str">
        <x:f>IF(8&gt;'Настройки'!$B$3,"",IF(ISBLANK(M853),IF('Настройки'!$B$9="Нулевой спрос",0,""),IF(M853&lt;0,IF('Настройки'!$B$10="Исключить","",IF('Настройки'!$B$10="Абсолютные значения",ABS(M853),M853)),M853)))</x:f>
      </x:c>
      <x:c r="BQ853" s="50" t="str">
        <x:f>IF(9&gt;'Настройки'!$B$3,"",IF(ISBLANK(N853),IF('Настройки'!$B$9="Нулевой спрос",0,""),IF(N853&lt;0,IF('Настройки'!$B$10="Исключить","",IF('Настройки'!$B$10="Абсолютные значения",ABS(N853),N853)),N853)))</x:f>
      </x:c>
      <x:c r="BR853" s="50" t="str">
        <x:f>IF(10&gt;'Настройки'!$B$3,"",IF(ISBLANK(O853),IF('Настройки'!$B$9="Нулевой спрос",0,""),IF(O853&lt;0,IF('Настройки'!$B$10="Исключить","",IF('Настройки'!$B$10="Абсолютные значения",ABS(O853),O853)),O853)))</x:f>
      </x:c>
      <x:c r="BS853" s="50" t="str">
        <x:f>IF(11&gt;'Настройки'!$B$3,"",IF(ISBLANK(P853),IF('Настройки'!$B$9="Нулевой спрос",0,""),IF(P853&lt;0,IF('Настройки'!$B$10="Исключить","",IF('Настройки'!$B$10="Абсолютные значения",ABS(P853),P853)),P853)))</x:f>
      </x:c>
      <x:c r="BT853" s="50" t="str">
        <x:f>IF(12&gt;'Настройки'!$B$3,"",IF(ISBLANK(Q853),IF('Настройки'!$B$9="Нулевой спрос",0,""),IF(Q853&lt;0,IF('Настройки'!$B$10="Исключить","",IF('Настройки'!$B$10="Абсолютные значения",ABS(Q853),Q853)),Q853)))</x:f>
      </x:c>
      <x:c r="BU853" s="50" t="str">
        <x:f>IF(13&gt;'Настройки'!$B$3,"",IF(ISBLANK(R853),IF('Настройки'!$B$9="Нулевой спрос",0,""),IF(R853&lt;0,IF('Настройки'!$B$10="Исключить","",IF('Настройки'!$B$10="Абсолютные значения",ABS(R853),R853)),R853)))</x:f>
      </x:c>
      <x:c r="BV853" s="50" t="str">
        <x:f>IF(14&gt;'Настройки'!$B$3,"",IF(ISBLANK(S853),IF('Настройки'!$B$9="Нулевой спрос",0,""),IF(S853&lt;0,IF('Настройки'!$B$10="Исключить","",IF('Настройки'!$B$10="Абсолютные значения",ABS(S853),S853)),S853)))</x:f>
      </x:c>
      <x:c r="BW853" s="50" t="str">
        <x:f>IF(15&gt;'Настройки'!$B$3,"",IF(ISBLANK(T853),IF('Настройки'!$B$9="Нулевой спрос",0,""),IF(T853&lt;0,IF('Настройки'!$B$10="Исключить","",IF('Настройки'!$B$10="Абсолютные значения",ABS(T853),T853)),T853)))</x:f>
      </x:c>
      <x:c r="BX853" s="50" t="str">
        <x:f>IF(16&gt;'Настройки'!$B$3,"",IF(ISBLANK(U853),IF('Настройки'!$B$9="Нулевой спрос",0,""),IF(U853&lt;0,IF('Настройки'!$B$10="Исключить","",IF('Настройки'!$B$10="Абсолютные значения",ABS(U853),U853)),U853)))</x:f>
      </x:c>
      <x:c r="BY853" s="50" t="str">
        <x:f>IF(17&gt;'Настройки'!$B$3,"",IF(ISBLANK(V853),IF('Настройки'!$B$9="Нулевой спрос",0,""),IF(V853&lt;0,IF('Настройки'!$B$10="Исключить","",IF('Настройки'!$B$10="Абсолютные значения",ABS(V853),V853)),V853)))</x:f>
      </x:c>
      <x:c r="BZ853" s="50" t="str">
        <x:f>IF(18&gt;'Настройки'!$B$3,"",IF(ISBLANK(W853),IF('Настройки'!$B$9="Нулевой спрос",0,""),IF(W853&lt;0,IF('Настройки'!$B$10="Исключить","",IF('Настройки'!$B$10="Абсолютные значения",ABS(W853),W853)),W853)))</x:f>
      </x:c>
      <x:c r="CA853" s="50" t="str">
        <x:f>IF(19&gt;'Настройки'!$B$3,"",IF(ISBLANK(X853),IF('Настройки'!$B$9="Нулевой спрос",0,""),IF(X853&lt;0,IF('Настройки'!$B$10="Исключить","",IF('Настройки'!$B$10="Абсолютные значения",ABS(X853),X853)),X853)))</x:f>
      </x:c>
      <x:c r="CB853" s="50" t="str">
        <x:f>IF(20&gt;'Настройки'!$B$3,"",IF(ISBLANK(Y853),IF('Настройки'!$B$9="Нулевой спрос",0,""),IF(Y853&lt;0,IF('Настройки'!$B$10="Исключить","",IF('Настройки'!$B$10="Абсолютные значения",ABS(Y853),Y853)),Y853)))</x:f>
      </x:c>
      <x:c r="CC853" s="50" t="str">
        <x:f>IF(21&gt;'Настройки'!$B$3,"",IF(ISBLANK(Z853),IF('Настройки'!$B$9="Нулевой спрос",0,""),IF(Z853&lt;0,IF('Настройки'!$B$10="Исключить","",IF('Настройки'!$B$10="Абсолютные значения",ABS(Z853),Z853)),Z853)))</x:f>
      </x:c>
      <x:c r="CD853" s="50" t="str">
        <x:f>IF(22&gt;'Настройки'!$B$3,"",IF(ISBLANK(AA853),IF('Настройки'!$B$9="Нулевой спрос",0,""),IF(AA853&lt;0,IF('Настройки'!$B$10="Исключить","",IF('Настройки'!$B$10="Абсолютные значения",ABS(AA853),AA853)),AA853)))</x:f>
      </x:c>
      <x:c r="CE853" s="50" t="str">
        <x:f>IF(23&gt;'Настройки'!$B$3,"",IF(ISBLANK(AB853),IF('Настройки'!$B$9="Нулевой спрос",0,""),IF(AB853&lt;0,IF('Настройки'!$B$10="Исключить","",IF('Настройки'!$B$10="Абсолютные значения",ABS(AB853),AB853)),AB853)))</x:f>
      </x:c>
      <x:c r="CF853" s="50" t="str">
        <x:f>IF(24&gt;'Настройки'!$B$3,"",IF(ISBLANK(AC853),IF('Настройки'!$B$9="Нулевой спрос",0,""),IF(AC853&lt;0,IF('Настройки'!$B$10="Исключить","",IF('Настройки'!$B$10="Абсолютные значения",ABS(AC853),AC853)),AC853)))</x:f>
      </x:c>
      <x:c r="CG853" s="50" t="str">
        <x:f>IF(25&gt;'Настройки'!$B$3,"",IF(ISBLANK(AD853),IF('Настройки'!$B$9="Нулевой спрос",0,""),IF(AD853&lt;0,IF('Настройки'!$B$10="Исключить","",IF('Настройки'!$B$10="Абсолютные значения",ABS(AD853),AD853)),AD853)))</x:f>
      </x:c>
      <x:c r="CH853" s="50" t="str">
        <x:f>IF(26&gt;'Настройки'!$B$3,"",IF(ISBLANK(AE853),IF('Настройки'!$B$9="Нулевой спрос",0,""),IF(AE853&lt;0,IF('Настройки'!$B$10="Исключить","",IF('Настройки'!$B$10="Абсолютные значения",ABS(AE853),AE853)),AE853)))</x:f>
      </x:c>
      <x:c r="CI853" s="50" t="str">
        <x:f>IF(27&gt;'Настройки'!$B$3,"",IF(ISBLANK(AF853),IF('Настройки'!$B$9="Нулевой спрос",0,""),IF(AF853&lt;0,IF('Настройки'!$B$10="Исключить","",IF('Настройки'!$B$10="Абсолютные значения",ABS(AF853),AF853)),AF853)))</x:f>
      </x:c>
      <x:c r="CJ853" s="50" t="str">
        <x:f>IF(28&gt;'Настройки'!$B$3,"",IF(ISBLANK(AG853),IF('Настройки'!$B$9="Нулевой спрос",0,""),IF(AG853&lt;0,IF('Настройки'!$B$10="Исключить","",IF('Настройки'!$B$10="Абсолютные значения",ABS(AG853),AG853)),AG853)))</x:f>
      </x:c>
      <x:c r="CK853" s="50" t="str">
        <x:f>IF(29&gt;'Настройки'!$B$3,"",IF(ISBLANK(AH853),IF('Настройки'!$B$9="Нулевой спрос",0,""),IF(AH853&lt;0,IF('Настройки'!$B$10="Исключить","",IF('Настройки'!$B$10="Абсолютные значения",ABS(AH853),AH853)),AH853)))</x:f>
      </x:c>
      <x:c r="CL853" s="50" t="str">
        <x:f>IF(30&gt;'Настройки'!$B$3,"",IF(ISBLANK(AI853),IF('Настройки'!$B$9="Нулевой спрос",0,""),IF(AI853&lt;0,IF('Настройки'!$B$10="Исключить","",IF('Настройки'!$B$10="Абсолютные значения",ABS(AI853),AI853)),AI853)))</x:f>
      </x:c>
      <x:c r="CM853" s="50" t="str">
        <x:f>IF(31&gt;'Настройки'!$B$3,"",IF(ISBLANK(AJ853),IF('Настройки'!$B$9="Нулевой спрос",0,""),IF(AJ853&lt;0,IF('Настройки'!$B$10="Исключить","",IF('Настройки'!$B$10="Абсолютные значения",ABS(AJ853),AJ853)),AJ853)))</x:f>
      </x:c>
      <x:c r="CN853" s="50" t="str">
        <x:f>IF(32&gt;'Настройки'!$B$3,"",IF(ISBLANK(AK853),IF('Настройки'!$B$9="Нулевой спрос",0,""),IF(AK853&lt;0,IF('Настройки'!$B$10="Исключить","",IF('Настройки'!$B$10="Абсолютные значения",ABS(AK853),AK853)),AK853)))</x:f>
      </x:c>
      <x:c r="CO853" s="50" t="str">
        <x:f>IF(33&gt;'Настройки'!$B$3,"",IF(ISBLANK(AL853),IF('Настройки'!$B$9="Нулевой спрос",0,""),IF(AL853&lt;0,IF('Настройки'!$B$10="Исключить","",IF('Настройки'!$B$10="Абсолютные значения",ABS(AL853),AL853)),AL853)))</x:f>
      </x:c>
      <x:c r="CP853" s="50" t="str">
        <x:f>IF(34&gt;'Настройки'!$B$3,"",IF(ISBLANK(AM853),IF('Настройки'!$B$9="Нулевой спрос",0,""),IF(AM853&lt;0,IF('Настройки'!$B$10="Исключить","",IF('Настройки'!$B$10="Абсолютные значения",ABS(AM853),AM853)),AM853)))</x:f>
      </x:c>
      <x:c r="CQ853" s="50" t="str">
        <x:f>IF(35&gt;'Настройки'!$B$3,"",IF(ISBLANK(AN853),IF('Настройки'!$B$9="Нулевой спрос",0,""),IF(AN853&lt;0,IF('Настройки'!$B$10="Исключить","",IF('Настройки'!$B$10="Абсолютные значения",ABS(AN853),AN853)),AN853)))</x:f>
      </x:c>
      <x:c r="CR853" s="50" t="str">
        <x:f>IF(36&gt;'Настройки'!$B$3,"",IF(ISBLANK(AO853),IF('Настройки'!$B$9="Нулевой спрос",0,""),IF(AO853&lt;0,IF('Настройки'!$B$10="Исключить","",IF('Настройки'!$B$10="Абсолютные значения",ABS(AO853),AO853)),AO853)))</x:f>
      </x:c>
      <x:c r="CS853" s="50" t="str">
        <x:f>IF(OR(1&gt;'Настройки'!$B$3,ISBLANK(BI853),BI853=0),"",BI853)</x:f>
      </x:c>
      <x:c r="CT853" s="50" t="str">
        <x:f>IF(OR(2&gt;'Настройки'!$B$3,ISBLANK(BJ853),BJ853=0),"",BJ853)</x:f>
      </x:c>
      <x:c r="CU853" s="50" t="str">
        <x:f>IF(OR(3&gt;'Настройки'!$B$3,ISBLANK(BK853),BK853=0),"",BK853)</x:f>
      </x:c>
      <x:c r="CV853" s="50" t="str">
        <x:f>IF(OR(4&gt;'Настройки'!$B$3,ISBLANK(BL853),BL853=0),"",BL853)</x:f>
      </x:c>
      <x:c r="CW853" s="50" t="str">
        <x:f>IF(OR(5&gt;'Настройки'!$B$3,ISBLANK(BM853),BM853=0),"",BM853)</x:f>
      </x:c>
      <x:c r="CX853" s="50" t="str">
        <x:f>IF(OR(6&gt;'Настройки'!$B$3,ISBLANK(BN853),BN853=0),"",BN853)</x:f>
      </x:c>
      <x:c r="CY853" s="50" t="str">
        <x:f>IF(OR(7&gt;'Настройки'!$B$3,ISBLANK(BO853),BO853=0),"",BO853)</x:f>
      </x:c>
      <x:c r="CZ853" s="50" t="str">
        <x:f>IF(OR(8&gt;'Настройки'!$B$3,ISBLANK(BP853),BP853=0),"",BP853)</x:f>
      </x:c>
      <x:c r="DA853" s="50" t="str">
        <x:f>IF(OR(9&gt;'Настройки'!$B$3,ISBLANK(BQ853),BQ853=0),"",BQ853)</x:f>
      </x:c>
      <x:c r="DB853" s="50" t="str">
        <x:f>IF(OR(10&gt;'Настройки'!$B$3,ISBLANK(BR853),BR853=0),"",BR853)</x:f>
      </x:c>
      <x:c r="DC853" s="50" t="str">
        <x:f>IF(OR(11&gt;'Настройки'!$B$3,ISBLANK(BS853),BS853=0),"",BS853)</x:f>
      </x:c>
      <x:c r="DD853" s="50" t="str">
        <x:f>IF(OR(12&gt;'Настройки'!$B$3,ISBLANK(BT853),BT853=0),"",BT853)</x:f>
      </x:c>
      <x:c r="DE853" s="50" t="str">
        <x:f>IF(OR(13&gt;'Настройки'!$B$3,ISBLANK(BU853),BU853=0),"",BU853)</x:f>
      </x:c>
      <x:c r="DF853" s="50" t="str">
        <x:f>IF(OR(14&gt;'Настройки'!$B$3,ISBLANK(BV853),BV853=0),"",BV853)</x:f>
      </x:c>
      <x:c r="DG853" s="50" t="str">
        <x:f>IF(OR(15&gt;'Настройки'!$B$3,ISBLANK(BW853),BW853=0),"",BW853)</x:f>
      </x:c>
      <x:c r="DH853" s="50" t="str">
        <x:f>IF(OR(16&gt;'Настройки'!$B$3,ISBLANK(BX853),BX853=0),"",BX853)</x:f>
      </x:c>
      <x:c r="DI853" s="50" t="str">
        <x:f>IF(OR(17&gt;'Настройки'!$B$3,ISBLANK(BY853),BY853=0),"",BY853)</x:f>
      </x:c>
      <x:c r="DJ853" s="50" t="str">
        <x:f>IF(OR(18&gt;'Настройки'!$B$3,ISBLANK(BZ853),BZ853=0),"",BZ853)</x:f>
      </x:c>
      <x:c r="DK853" s="50" t="str">
        <x:f>IF(OR(19&gt;'Настройки'!$B$3,ISBLANK(CA853),CA853=0),"",CA853)</x:f>
      </x:c>
      <x:c r="DL853" s="50" t="str">
        <x:f>IF(OR(20&gt;'Настройки'!$B$3,ISBLANK(CB853),CB853=0),"",CB853)</x:f>
      </x:c>
      <x:c r="DM853" s="50" t="str">
        <x:f>IF(OR(21&gt;'Настройки'!$B$3,ISBLANK(CC853),CC853=0),"",CC853)</x:f>
      </x:c>
      <x:c r="DN853" s="50" t="str">
        <x:f>IF(OR(22&gt;'Настройки'!$B$3,ISBLANK(CD853),CD853=0),"",CD853)</x:f>
      </x:c>
      <x:c r="DO853" s="50" t="str">
        <x:f>IF(OR(23&gt;'Настройки'!$B$3,ISBLANK(CE853),CE853=0),"",CE853)</x:f>
      </x:c>
      <x:c r="DP853" s="50" t="str">
        <x:f>IF(OR(24&gt;'Настройки'!$B$3,ISBLANK(CF853),CF853=0),"",CF853)</x:f>
      </x:c>
      <x:c r="DQ853" s="50" t="str">
        <x:f>IF(OR(25&gt;'Настройки'!$B$3,ISBLANK(CG853),CG853=0),"",CG853)</x:f>
      </x:c>
      <x:c r="DR853" s="50" t="str">
        <x:f>IF(OR(26&gt;'Настройки'!$B$3,ISBLANK(CH853),CH853=0),"",CH853)</x:f>
      </x:c>
      <x:c r="DS853" s="50" t="str">
        <x:f>IF(OR(27&gt;'Настройки'!$B$3,ISBLANK(CI853),CI853=0),"",CI853)</x:f>
      </x:c>
      <x:c r="DT853" s="50" t="str">
        <x:f>IF(OR(28&gt;'Настройки'!$B$3,ISBLANK(CJ853),CJ853=0),"",CJ853)</x:f>
      </x:c>
      <x:c r="DU853" s="50" t="str">
        <x:f>IF(OR(29&gt;'Настройки'!$B$3,ISBLANK(CK853),CK853=0),"",CK853)</x:f>
      </x:c>
      <x:c r="DV853" s="50" t="str">
        <x:f>IF(OR(30&gt;'Настройки'!$B$3,ISBLANK(CL853),CL853=0),"",CL853)</x:f>
      </x:c>
      <x:c r="DW853" s="50" t="str">
        <x:f>IF(OR(31&gt;'Настройки'!$B$3,ISBLANK(CM853),CM853=0),"",CM853)</x:f>
      </x:c>
      <x:c r="DX853" s="50" t="str">
        <x:f>IF(OR(32&gt;'Настройки'!$B$3,ISBLANK(CN853),CN853=0),"",CN853)</x:f>
      </x:c>
      <x:c r="DY853" s="50" t="str">
        <x:f>IF(OR(33&gt;'Настройки'!$B$3,ISBLANK(CO853),CO853=0),"",CO853)</x:f>
      </x:c>
      <x:c r="DZ853" s="50" t="str">
        <x:f>IF(OR(34&gt;'Настройки'!$B$3,ISBLANK(CP853),CP853=0),"",CP853)</x:f>
      </x:c>
      <x:c r="EA853" s="50" t="str">
        <x:f>IF(OR(35&gt;'Настройки'!$B$3,ISBLANK(CQ853),CQ853=0),"",CQ853)</x:f>
      </x:c>
      <x:c r="EB853" s="50" t="str">
        <x:f>IF(OR(36&gt;'Настройки'!$B$3,ISBLANK(CR853),CR853=0),"",CR853)</x:f>
      </x:c>
      <x:c r="EC853" s="50" t="str">
        <x:f>IF(A853="","",IF(OR(BB853="AZ",BB853="BZ"),10000+ROW(),IF(AZ853&gt;'Настройки'!$B$11,20000+ROW(),IF(BF853&lt;&gt;"Обычный",30000+ROW(),IF(AX853&lt;=0,40000+ROW(),"")))))</x:f>
      </x:c>
      <x:c r="ED853" s="50" t="str">
        <x:f>IF(EC853="","",COUNTIFS($EC$2:$EC$1001,"&gt;0",$EC$2:$EC$1001,"&lt;"&amp;EC853)+1)</x:f>
      </x:c>
    </x:row>
    <x:row r="854">
      <x:c r="A854" s="115"/>
      <x:c r="B854" s="115"/>
      <x:c r="C854" s="115"/>
      <x:c r="D854" s="118"/>
      <x:c r="E854" s="118"/>
      <x:c r="F854" s="118"/>
      <x:c r="G854" s="118"/>
      <x:c r="H854" s="118"/>
      <x:c r="I854" s="118"/>
      <x:c r="J854" s="118"/>
      <x:c r="K854" s="118"/>
      <x:c r="L854" s="118"/>
      <x:c r="M854" s="118"/>
      <x:c r="N854" s="118"/>
      <x:c r="O854" s="118"/>
      <x:c r="P854" s="118"/>
      <x:c r="Q854" s="118"/>
      <x:c r="R854" s="118"/>
      <x:c r="S854" s="118"/>
      <x:c r="T854" s="118"/>
      <x:c r="U854" s="118"/>
      <x:c r="V854" s="118"/>
      <x:c r="W854" s="118"/>
      <x:c r="X854" s="118"/>
      <x:c r="Y854" s="118"/>
      <x:c r="Z854" s="118"/>
      <x:c r="AA854" s="118"/>
      <x:c r="AB854" s="118"/>
      <x:c r="AC854" s="118"/>
      <x:c r="AD854" s="118"/>
      <x:c r="AE854" s="118"/>
      <x:c r="AF854" s="118"/>
      <x:c r="AG854" s="118"/>
      <x:c r="AH854" s="118"/>
      <x:c r="AI854" s="118"/>
      <x:c r="AJ854" s="118"/>
      <x:c r="AK854" s="118"/>
      <x:c r="AL854" s="118"/>
      <x:c r="AM854" s="118"/>
      <x:c r="AN854" s="118"/>
      <x:c r="AO854" s="118"/>
      <x:c r="AP854" s="115"/>
      <x:c r="AQ854" s="49" t="str">
        <x:f>IF(A854="","",COUNT(BI854:INDEX(BI854:CR854,1,'Настройки'!$B$3)))</x:f>
      </x:c>
      <x:c r="AR854" s="49" t="str">
        <x:f>IF(A854="","",SUM(BI854:INDEX(BI854:CR854,1,'Настройки'!$B$3)))</x:f>
      </x:c>
      <x:c r="AS854" s="58" t="str">
        <x:f>IF(A854="","",IF('Настройки'!$B$4="Стоимость потребления",AR854*D854,IF('Настройки'!$B$4="Количество",AR854,E854)))</x:f>
      </x:c>
      <x:c r="AT854" s="61" t="str">
        <x:f>IF(OR(A854="",AS854&lt;0,SUM($AS$2:$AS$1001)&lt;=0),"",AS854/SUM($AS$2:$AS$1001))</x:f>
      </x:c>
      <x:c r="AU854" s="61" t="str">
        <x:f>IF(OR(A854="",AS854&lt;0,SUM($AS$2:$AS$1001)&lt;=0),"",SUMIFS($AS$2:$AS$1001,$AS$2:$AS$1001,"&gt;"&amp;AS854)/SUM($AS$2:$AS$1001))</x:f>
      </x:c>
      <x:c r="AV854" s="61" t="str">
        <x:f>IF(OR(A854="",AS854&lt;0,SUM($AS$2:$AS$1001)&lt;=0),"",SUMIFS($AS$2:$AS$1001,$AS$2:$AS$1001,"&gt;="&amp;AS854)/SUM($AS$2:$AS$1001))</x:f>
      </x:c>
      <x:c r="AW854" s="49" t="str">
        <x:f>IF(A854="","",IF(SUM($AS$2:$AS$1001)&lt;=0,"Не определён",IF(AS854&lt;0,"Исключение",IF(AU854&lt;'Настройки'!$B$5,"A",IF(AU854&lt;'Настройки'!$B$6,"B","C")))))</x:f>
      </x:c>
      <x:c r="AX854" s="58" t="str">
        <x:f>IF(A854="","",IF(AQ854=0,"",AVERAGE(BI854:INDEX(BI854:CR854,1,'Настройки'!$B$3))))</x:f>
      </x:c>
      <x:c r="AY854" s="58" t="str">
        <x:f>IF(OR(A854="",AQ854=0),"",STDEVP(BI854:INDEX(BI854:CR854,1,'Настройки'!$B$3)))</x:f>
      </x:c>
      <x:c r="AZ854" s="61" t="str">
        <x:f>IF(OR(A854="",AQ854&lt;'Настройки'!$B$12,AX854&lt;=0,AND('Настройки'!$B$10="Блокировать",COUNTIF(F854:INDEX(F854:AO854,1,'Настройки'!$B$3),"&lt;0")&gt;0)),"",AY854/ABS(AX854))</x:f>
      </x:c>
      <x:c r="BA854" s="49" t="str">
        <x:f>IF(A854="","",IF(AND('Настройки'!$B$10="Блокировать",COUNTIF(F854:INDEX(F854:AO854,1,'Настройки'!$B$3),"&lt;0")&gt;0),"Не определён",IF(AQ854&lt;'Настройки'!$B$12,"Не определён",IF(AX854=0,"Нет спроса",IF(AX854&lt;0,"Не определён",IF(AZ854&lt;='Настройки'!$B$7,"X",IF(AZ854&lt;='Настройки'!$B$8,"Y","Z")))))))</x:f>
      </x:c>
      <x:c r="BB854" s="49" t="str">
        <x:f>IF(OR(A854="",LEN(AW854)&lt;&gt;1,LEN(BA854)&lt;&gt;1),"",AW854&amp;BA854)</x:f>
      </x:c>
      <x:c r="BC854" s="61" t="str">
        <x:f>IF(OR(A854="",AQ854=0),"",(COUNT(BI854:INDEX(BI854:CR854,1,'Настройки'!$B$3))-COUNT(CS854:INDEX(CS854:EB854,1,'Настройки'!$B$3)))/AQ854)</x:f>
      </x:c>
      <x:c r="BD854" s="64" t="str">
        <x:f>IF(OR(A854="",COUNT(CS854:INDEX(CS854:EB854,1,'Настройки'!$B$3))=0),"",AQ854/COUNT(CS854:INDEX(CS854:EB854,1,'Настройки'!$B$3)))</x:f>
      </x:c>
      <x:c r="BE854" s="64" t="str">
        <x:f>IF(OR(A854="",COUNT(CS854:INDEX(CS854:EB854,1,'Настройки'!$B$3))=0),"",IF(AVERAGE(CS854:INDEX(CS854:EB854,1,'Настройки'!$B$3))=0,"",(STDEVP(CS854:INDEX(CS854:EB854,1,'Настройки'!$B$3))/ABS(AVERAGE(CS854:INDEX(CS854:EB854,1,'Настройки'!$B$3))))^2))</x:f>
      </x:c>
      <x:c r="BF854" s="49" t="str">
        <x:f>IF(A854="","",IF(AQ854&lt;3,"Недостаточно",IF(AQ854&lt;6,"Предварительный","Обычный")))</x:f>
      </x:c>
      <x:c r="BG854" s="49" t="str">
        <x:f>IF(A854="","",IF(COUNTIF(F854:INDEX(F854:AO854,1,'Настройки'!$B$3),"&lt;0")&gt;0,IF('Настройки'!$B$10="Блокировать","Отрицательный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"),"")&amp;IF(AQ854&lt;3,"Недостаточно истории. ",IF(AQ854&lt;6,"Предварительная классификация. ",""))&amp;IF(AX854=0,"Нет спроса за горизонт. ","")&amp;IF(AZ854&gt;'Настройки'!$B$11,"Экстремальная вариативность. ",""))</x:f>
      </x:c>
      <x:c r="BH854" s="49" t="str">
        <x:f>IF(A854="","",IFERROR(VLOOKUP(BB854,'Настройки'!$D$3:$E$11,2,FALSE),"Сначала проверьте исходные данные и историю спроса.")&amp;" Уточните срок поставки, MOQ и критичность.")</x:f>
      </x:c>
      <x:c r="BI854" s="50" t="str">
        <x:f>IF(1&gt;'Настройки'!$B$3,"",IF(ISBLANK(F854),IF('Настройки'!$B$9="Нулевой спрос",0,""),IF(F854&lt;0,IF('Настройки'!$B$10="Исключить","",IF('Настройки'!$B$10="Абсолютные значения",ABS(F854),F854)),F854)))</x:f>
      </x:c>
      <x:c r="BJ854" s="50" t="str">
        <x:f>IF(2&gt;'Настройки'!$B$3,"",IF(ISBLANK(G854),IF('Настройки'!$B$9="Нулевой спрос",0,""),IF(G854&lt;0,IF('Настройки'!$B$10="Исключить","",IF('Настройки'!$B$10="Абсолютные значения",ABS(G854),G854)),G854)))</x:f>
      </x:c>
      <x:c r="BK854" s="50" t="str">
        <x:f>IF(3&gt;'Настройки'!$B$3,"",IF(ISBLANK(H854),IF('Настройки'!$B$9="Нулевой спрос",0,""),IF(H854&lt;0,IF('Настройки'!$B$10="Исключить","",IF('Настройки'!$B$10="Абсолютные значения",ABS(H854),H854)),H854)))</x:f>
      </x:c>
      <x:c r="BL854" s="50" t="str">
        <x:f>IF(4&gt;'Настройки'!$B$3,"",IF(ISBLANK(I854),IF('Настройки'!$B$9="Нулевой спрос",0,""),IF(I854&lt;0,IF('Настройки'!$B$10="Исключить","",IF('Настройки'!$B$10="Абсолютные значения",ABS(I854),I854)),I854)))</x:f>
      </x:c>
      <x:c r="BM854" s="50" t="str">
        <x:f>IF(5&gt;'Настройки'!$B$3,"",IF(ISBLANK(J854),IF('Настройки'!$B$9="Нулевой спрос",0,""),IF(J854&lt;0,IF('Настройки'!$B$10="Исключить","",IF('Настройки'!$B$10="Абсолютные значения",ABS(J854),J854)),J854)))</x:f>
      </x:c>
      <x:c r="BN854" s="50" t="str">
        <x:f>IF(6&gt;'Настройки'!$B$3,"",IF(ISBLANK(K854),IF('Настройки'!$B$9="Нулевой спрос",0,""),IF(K854&lt;0,IF('Настройки'!$B$10="Исключить","",IF('Настройки'!$B$10="Абсолютные значения",ABS(K854),K854)),K854)))</x:f>
      </x:c>
      <x:c r="BO854" s="50" t="str">
        <x:f>IF(7&gt;'Настройки'!$B$3,"",IF(ISBLANK(L854),IF('Настройки'!$B$9="Нулевой спрос",0,""),IF(L854&lt;0,IF('Настройки'!$B$10="Исключить","",IF('Настройки'!$B$10="Абсолютные значения",ABS(L854),L854)),L854)))</x:f>
      </x:c>
      <x:c r="BP854" s="50" t="str">
        <x:f>IF(8&gt;'Настройки'!$B$3,"",IF(ISBLANK(M854),IF('Настройки'!$B$9="Нулевой спрос",0,""),IF(M854&lt;0,IF('Настройки'!$B$10="Исключить","",IF('Настройки'!$B$10="Абсолютные значения",ABS(M854),M854)),M854)))</x:f>
      </x:c>
      <x:c r="BQ854" s="50" t="str">
        <x:f>IF(9&gt;'Настройки'!$B$3,"",IF(ISBLANK(N854),IF('Настройки'!$B$9="Нулевой спрос",0,""),IF(N854&lt;0,IF('Настройки'!$B$10="Исключить","",IF('Настройки'!$B$10="Абсолютные значения",ABS(N854),N854)),N854)))</x:f>
      </x:c>
      <x:c r="BR854" s="50" t="str">
        <x:f>IF(10&gt;'Настройки'!$B$3,"",IF(ISBLANK(O854),IF('Настройки'!$B$9="Нулевой спрос",0,""),IF(O854&lt;0,IF('Настройки'!$B$10="Исключить","",IF('Настройки'!$B$10="Абсолютные значения",ABS(O854),O854)),O854)))</x:f>
      </x:c>
      <x:c r="BS854" s="50" t="str">
        <x:f>IF(11&gt;'Настройки'!$B$3,"",IF(ISBLANK(P854),IF('Настройки'!$B$9="Нулевой спрос",0,""),IF(P854&lt;0,IF('Настройки'!$B$10="Исключить","",IF('Настройки'!$B$10="Абсолютные значения",ABS(P854),P854)),P854)))</x:f>
      </x:c>
      <x:c r="BT854" s="50" t="str">
        <x:f>IF(12&gt;'Настройки'!$B$3,"",IF(ISBLANK(Q854),IF('Настройки'!$B$9="Нулевой спрос",0,""),IF(Q854&lt;0,IF('Настройки'!$B$10="Исключить","",IF('Настройки'!$B$10="Абсолютные значения",ABS(Q854),Q854)),Q854)))</x:f>
      </x:c>
      <x:c r="BU854" s="50" t="str">
        <x:f>IF(13&gt;'Настройки'!$B$3,"",IF(ISBLANK(R854),IF('Настройки'!$B$9="Нулевой спрос",0,""),IF(R854&lt;0,IF('Настройки'!$B$10="Исключить","",IF('Настройки'!$B$10="Абсолютные значения",ABS(R854),R854)),R854)))</x:f>
      </x:c>
      <x:c r="BV854" s="50" t="str">
        <x:f>IF(14&gt;'Настройки'!$B$3,"",IF(ISBLANK(S854),IF('Настройки'!$B$9="Нулевой спрос",0,""),IF(S854&lt;0,IF('Настройки'!$B$10="Исключить","",IF('Настройки'!$B$10="Абсолютные значения",ABS(S854),S854)),S854)))</x:f>
      </x:c>
      <x:c r="BW854" s="50" t="str">
        <x:f>IF(15&gt;'Настройки'!$B$3,"",IF(ISBLANK(T854),IF('Настройки'!$B$9="Нулевой спрос",0,""),IF(T854&lt;0,IF('Настройки'!$B$10="Исключить","",IF('Настройки'!$B$10="Абсолютные значения",ABS(T854),T854)),T854)))</x:f>
      </x:c>
      <x:c r="BX854" s="50" t="str">
        <x:f>IF(16&gt;'Настройки'!$B$3,"",IF(ISBLANK(U854),IF('Настройки'!$B$9="Нулевой спрос",0,""),IF(U854&lt;0,IF('Настройки'!$B$10="Исключить","",IF('Настройки'!$B$10="Абсолютные значения",ABS(U854),U854)),U854)))</x:f>
      </x:c>
      <x:c r="BY854" s="50" t="str">
        <x:f>IF(17&gt;'Настройки'!$B$3,"",IF(ISBLANK(V854),IF('Настройки'!$B$9="Нулевой спрос",0,""),IF(V854&lt;0,IF('Настройки'!$B$10="Исключить","",IF('Настройки'!$B$10="Абсолютные значения",ABS(V854),V854)),V854)))</x:f>
      </x:c>
      <x:c r="BZ854" s="50" t="str">
        <x:f>IF(18&gt;'Настройки'!$B$3,"",IF(ISBLANK(W854),IF('Настройки'!$B$9="Нулевой спрос",0,""),IF(W854&lt;0,IF('Настройки'!$B$10="Исключить","",IF('Настройки'!$B$10="Абсолютные значения",ABS(W854),W854)),W854)))</x:f>
      </x:c>
      <x:c r="CA854" s="50" t="str">
        <x:f>IF(19&gt;'Настройки'!$B$3,"",IF(ISBLANK(X854),IF('Настройки'!$B$9="Нулевой спрос",0,""),IF(X854&lt;0,IF('Настройки'!$B$10="Исключить","",IF('Настройки'!$B$10="Абсолютные значения",ABS(X854),X854)),X854)))</x:f>
      </x:c>
      <x:c r="CB854" s="50" t="str">
        <x:f>IF(20&gt;'Настройки'!$B$3,"",IF(ISBLANK(Y854),IF('Настройки'!$B$9="Нулевой спрос",0,""),IF(Y854&lt;0,IF('Настройки'!$B$10="Исключить","",IF('Настройки'!$B$10="Абсолютные значения",ABS(Y854),Y854)),Y854)))</x:f>
      </x:c>
      <x:c r="CC854" s="50" t="str">
        <x:f>IF(21&gt;'Настройки'!$B$3,"",IF(ISBLANK(Z854),IF('Настройки'!$B$9="Нулевой спрос",0,""),IF(Z854&lt;0,IF('Настройки'!$B$10="Исключить","",IF('Настройки'!$B$10="Абсолютные значения",ABS(Z854),Z854)),Z854)))</x:f>
      </x:c>
      <x:c r="CD854" s="50" t="str">
        <x:f>IF(22&gt;'Настройки'!$B$3,"",IF(ISBLANK(AA854),IF('Настройки'!$B$9="Нулевой спрос",0,""),IF(AA854&lt;0,IF('Настройки'!$B$10="Исключить","",IF('Настройки'!$B$10="Абсолютные значения",ABS(AA854),AA854)),AA854)))</x:f>
      </x:c>
      <x:c r="CE854" s="50" t="str">
        <x:f>IF(23&gt;'Настройки'!$B$3,"",IF(ISBLANK(AB854),IF('Настройки'!$B$9="Нулевой спрос",0,""),IF(AB854&lt;0,IF('Настройки'!$B$10="Исключить","",IF('Настройки'!$B$10="Абсолютные значения",ABS(AB854),AB854)),AB854)))</x:f>
      </x:c>
      <x:c r="CF854" s="50" t="str">
        <x:f>IF(24&gt;'Настройки'!$B$3,"",IF(ISBLANK(AC854),IF('Настройки'!$B$9="Нулевой спрос",0,""),IF(AC854&lt;0,IF('Настройки'!$B$10="Исключить","",IF('Настройки'!$B$10="Абсолютные значения",ABS(AC854),AC854)),AC854)))</x:f>
      </x:c>
      <x:c r="CG854" s="50" t="str">
        <x:f>IF(25&gt;'Настройки'!$B$3,"",IF(ISBLANK(AD854),IF('Настройки'!$B$9="Нулевой спрос",0,""),IF(AD854&lt;0,IF('Настройки'!$B$10="Исключить","",IF('Настройки'!$B$10="Абсолютные значения",ABS(AD854),AD854)),AD854)))</x:f>
      </x:c>
      <x:c r="CH854" s="50" t="str">
        <x:f>IF(26&gt;'Настройки'!$B$3,"",IF(ISBLANK(AE854),IF('Настройки'!$B$9="Нулевой спрос",0,""),IF(AE854&lt;0,IF('Настройки'!$B$10="Исключить","",IF('Настройки'!$B$10="Абсолютные значения",ABS(AE854),AE854)),AE854)))</x:f>
      </x:c>
      <x:c r="CI854" s="50" t="str">
        <x:f>IF(27&gt;'Настройки'!$B$3,"",IF(ISBLANK(AF854),IF('Настройки'!$B$9="Нулевой спрос",0,""),IF(AF854&lt;0,IF('Настройки'!$B$10="Исключить","",IF('Настройки'!$B$10="Абсолютные значения",ABS(AF854),AF854)),AF854)))</x:f>
      </x:c>
      <x:c r="CJ854" s="50" t="str">
        <x:f>IF(28&gt;'Настройки'!$B$3,"",IF(ISBLANK(AG854),IF('Настройки'!$B$9="Нулевой спрос",0,""),IF(AG854&lt;0,IF('Настройки'!$B$10="Исключить","",IF('Настройки'!$B$10="Абсолютные значения",ABS(AG854),AG854)),AG854)))</x:f>
      </x:c>
      <x:c r="CK854" s="50" t="str">
        <x:f>IF(29&gt;'Настройки'!$B$3,"",IF(ISBLANK(AH854),IF('Настройки'!$B$9="Нулевой спрос",0,""),IF(AH854&lt;0,IF('Настройки'!$B$10="Исключить","",IF('Настройки'!$B$10="Абсолютные значения",ABS(AH854),AH854)),AH854)))</x:f>
      </x:c>
      <x:c r="CL854" s="50" t="str">
        <x:f>IF(30&gt;'Настройки'!$B$3,"",IF(ISBLANK(AI854),IF('Настройки'!$B$9="Нулевой спрос",0,""),IF(AI854&lt;0,IF('Настройки'!$B$10="Исключить","",IF('Настройки'!$B$10="Абсолютные значения",ABS(AI854),AI854)),AI854)))</x:f>
      </x:c>
      <x:c r="CM854" s="50" t="str">
        <x:f>IF(31&gt;'Настройки'!$B$3,"",IF(ISBLANK(AJ854),IF('Настройки'!$B$9="Нулевой спрос",0,""),IF(AJ854&lt;0,IF('Настройки'!$B$10="Исключить","",IF('Настройки'!$B$10="Абсолютные значения",ABS(AJ854),AJ854)),AJ854)))</x:f>
      </x:c>
      <x:c r="CN854" s="50" t="str">
        <x:f>IF(32&gt;'Настройки'!$B$3,"",IF(ISBLANK(AK854),IF('Настройки'!$B$9="Нулевой спрос",0,""),IF(AK854&lt;0,IF('Настройки'!$B$10="Исключить","",IF('Настройки'!$B$10="Абсолютные значения",ABS(AK854),AK854)),AK854)))</x:f>
      </x:c>
      <x:c r="CO854" s="50" t="str">
        <x:f>IF(33&gt;'Настройки'!$B$3,"",IF(ISBLANK(AL854),IF('Настройки'!$B$9="Нулевой спрос",0,""),IF(AL854&lt;0,IF('Настройки'!$B$10="Исключить","",IF('Настройки'!$B$10="Абсолютные значения",ABS(AL854),AL854)),AL854)))</x:f>
      </x:c>
      <x:c r="CP854" s="50" t="str">
        <x:f>IF(34&gt;'Настройки'!$B$3,"",IF(ISBLANK(AM854),IF('Настройки'!$B$9="Нулевой спрос",0,""),IF(AM854&lt;0,IF('Настройки'!$B$10="Исключить","",IF('Настройки'!$B$10="Абсолютные значения",ABS(AM854),AM854)),AM854)))</x:f>
      </x:c>
      <x:c r="CQ854" s="50" t="str">
        <x:f>IF(35&gt;'Настройки'!$B$3,"",IF(ISBLANK(AN854),IF('Настройки'!$B$9="Нулевой спрос",0,""),IF(AN854&lt;0,IF('Настройки'!$B$10="Исключить","",IF('Настройки'!$B$10="Абсолютные значения",ABS(AN854),AN854)),AN854)))</x:f>
      </x:c>
      <x:c r="CR854" s="50" t="str">
        <x:f>IF(36&gt;'Настройки'!$B$3,"",IF(ISBLANK(AO854),IF('Настройки'!$B$9="Нулевой спрос",0,""),IF(AO854&lt;0,IF('Настройки'!$B$10="Исключить","",IF('Настройки'!$B$10="Абсолютные значения",ABS(AO854),AO854)),AO854)))</x:f>
      </x:c>
      <x:c r="CS854" s="50" t="str">
        <x:f>IF(OR(1&gt;'Настройки'!$B$3,ISBLANK(BI854),BI854=0),"",BI854)</x:f>
      </x:c>
      <x:c r="CT854" s="50" t="str">
        <x:f>IF(OR(2&gt;'Настройки'!$B$3,ISBLANK(BJ854),BJ854=0),"",BJ854)</x:f>
      </x:c>
      <x:c r="CU854" s="50" t="str">
        <x:f>IF(OR(3&gt;'Настройки'!$B$3,ISBLANK(BK854),BK854=0),"",BK854)</x:f>
      </x:c>
      <x:c r="CV854" s="50" t="str">
        <x:f>IF(OR(4&gt;'Настройки'!$B$3,ISBLANK(BL854),BL854=0),"",BL854)</x:f>
      </x:c>
      <x:c r="CW854" s="50" t="str">
        <x:f>IF(OR(5&gt;'Настройки'!$B$3,ISBLANK(BM854),BM854=0),"",BM854)</x:f>
      </x:c>
      <x:c r="CX854" s="50" t="str">
        <x:f>IF(OR(6&gt;'Настройки'!$B$3,ISBLANK(BN854),BN854=0),"",BN854)</x:f>
      </x:c>
      <x:c r="CY854" s="50" t="str">
        <x:f>IF(OR(7&gt;'Настройки'!$B$3,ISBLANK(BO854),BO854=0),"",BO854)</x:f>
      </x:c>
      <x:c r="CZ854" s="50" t="str">
        <x:f>IF(OR(8&gt;'Настройки'!$B$3,ISBLANK(BP854),BP854=0),"",BP854)</x:f>
      </x:c>
      <x:c r="DA854" s="50" t="str">
        <x:f>IF(OR(9&gt;'Настройки'!$B$3,ISBLANK(BQ854),BQ854=0),"",BQ854)</x:f>
      </x:c>
      <x:c r="DB854" s="50" t="str">
        <x:f>IF(OR(10&gt;'Настройки'!$B$3,ISBLANK(BR854),BR854=0),"",BR854)</x:f>
      </x:c>
      <x:c r="DC854" s="50" t="str">
        <x:f>IF(OR(11&gt;'Настройки'!$B$3,ISBLANK(BS854),BS854=0),"",BS854)</x:f>
      </x:c>
      <x:c r="DD854" s="50" t="str">
        <x:f>IF(OR(12&gt;'Настройки'!$B$3,ISBLANK(BT854),BT854=0),"",BT854)</x:f>
      </x:c>
      <x:c r="DE854" s="50" t="str">
        <x:f>IF(OR(13&gt;'Настройки'!$B$3,ISBLANK(BU854),BU854=0),"",BU854)</x:f>
      </x:c>
      <x:c r="DF854" s="50" t="str">
        <x:f>IF(OR(14&gt;'Настройки'!$B$3,ISBLANK(BV854),BV854=0),"",BV854)</x:f>
      </x:c>
      <x:c r="DG854" s="50" t="str">
        <x:f>IF(OR(15&gt;'Настройки'!$B$3,ISBLANK(BW854),BW854=0),"",BW854)</x:f>
      </x:c>
      <x:c r="DH854" s="50" t="str">
        <x:f>IF(OR(16&gt;'Настройки'!$B$3,ISBLANK(BX854),BX854=0),"",BX854)</x:f>
      </x:c>
      <x:c r="DI854" s="50" t="str">
        <x:f>IF(OR(17&gt;'Настройки'!$B$3,ISBLANK(BY854),BY854=0),"",BY854)</x:f>
      </x:c>
      <x:c r="DJ854" s="50" t="str">
        <x:f>IF(OR(18&gt;'Настройки'!$B$3,ISBLANK(BZ854),BZ854=0),"",BZ854)</x:f>
      </x:c>
      <x:c r="DK854" s="50" t="str">
        <x:f>IF(OR(19&gt;'Настройки'!$B$3,ISBLANK(CA854),CA854=0),"",CA854)</x:f>
      </x:c>
      <x:c r="DL854" s="50" t="str">
        <x:f>IF(OR(20&gt;'Настройки'!$B$3,ISBLANK(CB854),CB854=0),"",CB854)</x:f>
      </x:c>
      <x:c r="DM854" s="50" t="str">
        <x:f>IF(OR(21&gt;'Настройки'!$B$3,ISBLANK(CC854),CC854=0),"",CC854)</x:f>
      </x:c>
      <x:c r="DN854" s="50" t="str">
        <x:f>IF(OR(22&gt;'Настройки'!$B$3,ISBLANK(CD854),CD854=0),"",CD854)</x:f>
      </x:c>
      <x:c r="DO854" s="50" t="str">
        <x:f>IF(OR(23&gt;'Настройки'!$B$3,ISBLANK(CE854),CE854=0),"",CE854)</x:f>
      </x:c>
      <x:c r="DP854" s="50" t="str">
        <x:f>IF(OR(24&gt;'Настройки'!$B$3,ISBLANK(CF854),CF854=0),"",CF854)</x:f>
      </x:c>
      <x:c r="DQ854" s="50" t="str">
        <x:f>IF(OR(25&gt;'Настройки'!$B$3,ISBLANK(CG854),CG854=0),"",CG854)</x:f>
      </x:c>
      <x:c r="DR854" s="50" t="str">
        <x:f>IF(OR(26&gt;'Настройки'!$B$3,ISBLANK(CH854),CH854=0),"",CH854)</x:f>
      </x:c>
      <x:c r="DS854" s="50" t="str">
        <x:f>IF(OR(27&gt;'Настройки'!$B$3,ISBLANK(CI854),CI854=0),"",CI854)</x:f>
      </x:c>
      <x:c r="DT854" s="50" t="str">
        <x:f>IF(OR(28&gt;'Настройки'!$B$3,ISBLANK(CJ854),CJ854=0),"",CJ854)</x:f>
      </x:c>
      <x:c r="DU854" s="50" t="str">
        <x:f>IF(OR(29&gt;'Настройки'!$B$3,ISBLANK(CK854),CK854=0),"",CK854)</x:f>
      </x:c>
      <x:c r="DV854" s="50" t="str">
        <x:f>IF(OR(30&gt;'Настройки'!$B$3,ISBLANK(CL854),CL854=0),"",CL854)</x:f>
      </x:c>
      <x:c r="DW854" s="50" t="str">
        <x:f>IF(OR(31&gt;'Настройки'!$B$3,ISBLANK(CM854),CM854=0),"",CM854)</x:f>
      </x:c>
      <x:c r="DX854" s="50" t="str">
        <x:f>IF(OR(32&gt;'Настройки'!$B$3,ISBLANK(CN854),CN854=0),"",CN854)</x:f>
      </x:c>
      <x:c r="DY854" s="50" t="str">
        <x:f>IF(OR(33&gt;'Настройки'!$B$3,ISBLANK(CO854),CO854=0),"",CO854)</x:f>
      </x:c>
      <x:c r="DZ854" s="50" t="str">
        <x:f>IF(OR(34&gt;'Настройки'!$B$3,ISBLANK(CP854),CP854=0),"",CP854)</x:f>
      </x:c>
      <x:c r="EA854" s="50" t="str">
        <x:f>IF(OR(35&gt;'Настройки'!$B$3,ISBLANK(CQ854),CQ854=0),"",CQ854)</x:f>
      </x:c>
      <x:c r="EB854" s="50" t="str">
        <x:f>IF(OR(36&gt;'Настройки'!$B$3,ISBLANK(CR854),CR854=0),"",CR854)</x:f>
      </x:c>
      <x:c r="EC854" s="50" t="str">
        <x:f>IF(A854="","",IF(OR(BB854="AZ",BB854="BZ"),10000+ROW(),IF(AZ854&gt;'Настройки'!$B$11,20000+ROW(),IF(BF854&lt;&gt;"Обычный",30000+ROW(),IF(AX854&lt;=0,40000+ROW(),"")))))</x:f>
      </x:c>
      <x:c r="ED854" s="50" t="str">
        <x:f>IF(EC854="","",COUNTIFS($EC$2:$EC$1001,"&gt;0",$EC$2:$EC$1001,"&lt;"&amp;EC854)+1)</x:f>
      </x:c>
    </x:row>
    <x:row r="855">
      <x:c r="A855" s="115"/>
      <x:c r="B855" s="115"/>
      <x:c r="C855" s="115"/>
      <x:c r="D855" s="118"/>
      <x:c r="E855" s="118"/>
      <x:c r="F855" s="118"/>
      <x:c r="G855" s="118"/>
      <x:c r="H855" s="118"/>
      <x:c r="I855" s="118"/>
      <x:c r="J855" s="118"/>
      <x:c r="K855" s="118"/>
      <x:c r="L855" s="118"/>
      <x:c r="M855" s="118"/>
      <x:c r="N855" s="118"/>
      <x:c r="O855" s="118"/>
      <x:c r="P855" s="118"/>
      <x:c r="Q855" s="118"/>
      <x:c r="R855" s="118"/>
      <x:c r="S855" s="118"/>
      <x:c r="T855" s="118"/>
      <x:c r="U855" s="118"/>
      <x:c r="V855" s="118"/>
      <x:c r="W855" s="118"/>
      <x:c r="X855" s="118"/>
      <x:c r="Y855" s="118"/>
      <x:c r="Z855" s="118"/>
      <x:c r="AA855" s="118"/>
      <x:c r="AB855" s="118"/>
      <x:c r="AC855" s="118"/>
      <x:c r="AD855" s="118"/>
      <x:c r="AE855" s="118"/>
      <x:c r="AF855" s="118"/>
      <x:c r="AG855" s="118"/>
      <x:c r="AH855" s="118"/>
      <x:c r="AI855" s="118"/>
      <x:c r="AJ855" s="118"/>
      <x:c r="AK855" s="118"/>
      <x:c r="AL855" s="118"/>
      <x:c r="AM855" s="118"/>
      <x:c r="AN855" s="118"/>
      <x:c r="AO855" s="118"/>
      <x:c r="AP855" s="115"/>
      <x:c r="AQ855" s="49" t="str">
        <x:f>IF(A855="","",COUNT(BI855:INDEX(BI855:CR855,1,'Настройки'!$B$3)))</x:f>
      </x:c>
      <x:c r="AR855" s="49" t="str">
        <x:f>IF(A855="","",SUM(BI855:INDEX(BI855:CR855,1,'Настройки'!$B$3)))</x:f>
      </x:c>
      <x:c r="AS855" s="58" t="str">
        <x:f>IF(A855="","",IF('Настройки'!$B$4="Стоимость потребления",AR855*D855,IF('Настройки'!$B$4="Количество",AR855,E855)))</x:f>
      </x:c>
      <x:c r="AT855" s="61" t="str">
        <x:f>IF(OR(A855="",AS855&lt;0,SUM($AS$2:$AS$1001)&lt;=0),"",AS855/SUM($AS$2:$AS$1001))</x:f>
      </x:c>
      <x:c r="AU855" s="61" t="str">
        <x:f>IF(OR(A855="",AS855&lt;0,SUM($AS$2:$AS$1001)&lt;=0),"",SUMIFS($AS$2:$AS$1001,$AS$2:$AS$1001,"&gt;"&amp;AS855)/SUM($AS$2:$AS$1001))</x:f>
      </x:c>
      <x:c r="AV855" s="61" t="str">
        <x:f>IF(OR(A855="",AS855&lt;0,SUM($AS$2:$AS$1001)&lt;=0),"",SUMIFS($AS$2:$AS$1001,$AS$2:$AS$1001,"&gt;="&amp;AS855)/SUM($AS$2:$AS$1001))</x:f>
      </x:c>
      <x:c r="AW855" s="49" t="str">
        <x:f>IF(A855="","",IF(SUM($AS$2:$AS$1001)&lt;=0,"Не определён",IF(AS855&lt;0,"Исключение",IF(AU855&lt;'Настройки'!$B$5,"A",IF(AU855&lt;'Настройки'!$B$6,"B","C")))))</x:f>
      </x:c>
      <x:c r="AX855" s="58" t="str">
        <x:f>IF(A855="","",IF(AQ855=0,"",AVERAGE(BI855:INDEX(BI855:CR855,1,'Настройки'!$B$3))))</x:f>
      </x:c>
      <x:c r="AY855" s="58" t="str">
        <x:f>IF(OR(A855="",AQ855=0),"",STDEVP(BI855:INDEX(BI855:CR855,1,'Настройки'!$B$3)))</x:f>
      </x:c>
      <x:c r="AZ855" s="61" t="str">
        <x:f>IF(OR(A855="",AQ855&lt;'Настройки'!$B$12,AX855&lt;=0,AND('Настройки'!$B$10="Блокировать",COUNTIF(F855:INDEX(F855:AO855,1,'Настройки'!$B$3),"&lt;0")&gt;0)),"",AY855/ABS(AX855))</x:f>
      </x:c>
      <x:c r="BA855" s="49" t="str">
        <x:f>IF(A855="","",IF(AND('Настройки'!$B$10="Блокировать",COUNTIF(F855:INDEX(F855:AO855,1,'Настройки'!$B$3),"&lt;0")&gt;0),"Не определён",IF(AQ855&lt;'Настройки'!$B$12,"Не определён",IF(AX855=0,"Нет спроса",IF(AX855&lt;0,"Не определён",IF(AZ855&lt;='Настройки'!$B$7,"X",IF(AZ855&lt;='Настройки'!$B$8,"Y","Z")))))))</x:f>
      </x:c>
      <x:c r="BB855" s="49" t="str">
        <x:f>IF(OR(A855="",LEN(AW855)&lt;&gt;1,LEN(BA855)&lt;&gt;1),"",AW855&amp;BA855)</x:f>
      </x:c>
      <x:c r="BC855" s="61" t="str">
        <x:f>IF(OR(A855="",AQ855=0),"",(COUNT(BI855:INDEX(BI855:CR855,1,'Настройки'!$B$3))-COUNT(CS855:INDEX(CS855:EB855,1,'Настройки'!$B$3)))/AQ855)</x:f>
      </x:c>
      <x:c r="BD855" s="64" t="str">
        <x:f>IF(OR(A855="",COUNT(CS855:INDEX(CS855:EB855,1,'Настройки'!$B$3))=0),"",AQ855/COUNT(CS855:INDEX(CS855:EB855,1,'Настройки'!$B$3)))</x:f>
      </x:c>
      <x:c r="BE855" s="64" t="str">
        <x:f>IF(OR(A855="",COUNT(CS855:INDEX(CS855:EB855,1,'Настройки'!$B$3))=0),"",IF(AVERAGE(CS855:INDEX(CS855:EB855,1,'Настройки'!$B$3))=0,"",(STDEVP(CS855:INDEX(CS855:EB855,1,'Настройки'!$B$3))/ABS(AVERAGE(CS855:INDEX(CS855:EB855,1,'Настройки'!$B$3))))^2))</x:f>
      </x:c>
      <x:c r="BF855" s="49" t="str">
        <x:f>IF(A855="","",IF(AQ855&lt;3,"Недостаточно",IF(AQ855&lt;6,"Предварительный","Обычный")))</x:f>
      </x:c>
      <x:c r="BG855" s="49" t="str">
        <x:f>IF(A855="","",IF(COUNTIF(F855:INDEX(F855:AO855,1,'Настройки'!$B$3),"&lt;0")&gt;0,IF('Настройки'!$B$10="Блокировать","Отрицательный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"),"")&amp;IF(AQ855&lt;3,"Недостаточно истории. ",IF(AQ855&lt;6,"Предварительная классификация. ",""))&amp;IF(AX855=0,"Нет спроса за горизонт. ","")&amp;IF(AZ855&gt;'Настройки'!$B$11,"Экстремальная вариативность. ",""))</x:f>
      </x:c>
      <x:c r="BH855" s="49" t="str">
        <x:f>IF(A855="","",IFERROR(VLOOKUP(BB855,'Настройки'!$D$3:$E$11,2,FALSE),"Сначала проверьте исходные данные и историю спроса.")&amp;" Уточните срок поставки, MOQ и критичность.")</x:f>
      </x:c>
      <x:c r="BI855" s="50" t="str">
        <x:f>IF(1&gt;'Настройки'!$B$3,"",IF(ISBLANK(F855),IF('Настройки'!$B$9="Нулевой спрос",0,""),IF(F855&lt;0,IF('Настройки'!$B$10="Исключить","",IF('Настройки'!$B$10="Абсолютные значения",ABS(F855),F855)),F855)))</x:f>
      </x:c>
      <x:c r="BJ855" s="50" t="str">
        <x:f>IF(2&gt;'Настройки'!$B$3,"",IF(ISBLANK(G855),IF('Настройки'!$B$9="Нулевой спрос",0,""),IF(G855&lt;0,IF('Настройки'!$B$10="Исключить","",IF('Настройки'!$B$10="Абсолютные значения",ABS(G855),G855)),G855)))</x:f>
      </x:c>
      <x:c r="BK855" s="50" t="str">
        <x:f>IF(3&gt;'Настройки'!$B$3,"",IF(ISBLANK(H855),IF('Настройки'!$B$9="Нулевой спрос",0,""),IF(H855&lt;0,IF('Настройки'!$B$10="Исключить","",IF('Настройки'!$B$10="Абсолютные значения",ABS(H855),H855)),H855)))</x:f>
      </x:c>
      <x:c r="BL855" s="50" t="str">
        <x:f>IF(4&gt;'Настройки'!$B$3,"",IF(ISBLANK(I855),IF('Настройки'!$B$9="Нулевой спрос",0,""),IF(I855&lt;0,IF('Настройки'!$B$10="Исключить","",IF('Настройки'!$B$10="Абсолютные значения",ABS(I855),I855)),I855)))</x:f>
      </x:c>
      <x:c r="BM855" s="50" t="str">
        <x:f>IF(5&gt;'Настройки'!$B$3,"",IF(ISBLANK(J855),IF('Настройки'!$B$9="Нулевой спрос",0,""),IF(J855&lt;0,IF('Настройки'!$B$10="Исключить","",IF('Настройки'!$B$10="Абсолютные значения",ABS(J855),J855)),J855)))</x:f>
      </x:c>
      <x:c r="BN855" s="50" t="str">
        <x:f>IF(6&gt;'Настройки'!$B$3,"",IF(ISBLANK(K855),IF('Настройки'!$B$9="Нулевой спрос",0,""),IF(K855&lt;0,IF('Настройки'!$B$10="Исключить","",IF('Настройки'!$B$10="Абсолютные значения",ABS(K855),K855)),K855)))</x:f>
      </x:c>
      <x:c r="BO855" s="50" t="str">
        <x:f>IF(7&gt;'Настройки'!$B$3,"",IF(ISBLANK(L855),IF('Настройки'!$B$9="Нулевой спрос",0,""),IF(L855&lt;0,IF('Настройки'!$B$10="Исключить","",IF('Настройки'!$B$10="Абсолютные значения",ABS(L855),L855)),L855)))</x:f>
      </x:c>
      <x:c r="BP855" s="50" t="str">
        <x:f>IF(8&gt;'Настройки'!$B$3,"",IF(ISBLANK(M855),IF('Настройки'!$B$9="Нулевой спрос",0,""),IF(M855&lt;0,IF('Настройки'!$B$10="Исключить","",IF('Настройки'!$B$10="Абсолютные значения",ABS(M855),M855)),M855)))</x:f>
      </x:c>
      <x:c r="BQ855" s="50" t="str">
        <x:f>IF(9&gt;'Настройки'!$B$3,"",IF(ISBLANK(N855),IF('Настройки'!$B$9="Нулевой спрос",0,""),IF(N855&lt;0,IF('Настройки'!$B$10="Исключить","",IF('Настройки'!$B$10="Абсолютные значения",ABS(N855),N855)),N855)))</x:f>
      </x:c>
      <x:c r="BR855" s="50" t="str">
        <x:f>IF(10&gt;'Настройки'!$B$3,"",IF(ISBLANK(O855),IF('Настройки'!$B$9="Нулевой спрос",0,""),IF(O855&lt;0,IF('Настройки'!$B$10="Исключить","",IF('Настройки'!$B$10="Абсолютные значения",ABS(O855),O855)),O855)))</x:f>
      </x:c>
      <x:c r="BS855" s="50" t="str">
        <x:f>IF(11&gt;'Настройки'!$B$3,"",IF(ISBLANK(P855),IF('Настройки'!$B$9="Нулевой спрос",0,""),IF(P855&lt;0,IF('Настройки'!$B$10="Исключить","",IF('Настройки'!$B$10="Абсолютные значения",ABS(P855),P855)),P855)))</x:f>
      </x:c>
      <x:c r="BT855" s="50" t="str">
        <x:f>IF(12&gt;'Настройки'!$B$3,"",IF(ISBLANK(Q855),IF('Настройки'!$B$9="Нулевой спрос",0,""),IF(Q855&lt;0,IF('Настройки'!$B$10="Исключить","",IF('Настройки'!$B$10="Абсолютные значения",ABS(Q855),Q855)),Q855)))</x:f>
      </x:c>
      <x:c r="BU855" s="50" t="str">
        <x:f>IF(13&gt;'Настройки'!$B$3,"",IF(ISBLANK(R855),IF('Настройки'!$B$9="Нулевой спрос",0,""),IF(R855&lt;0,IF('Настройки'!$B$10="Исключить","",IF('Настройки'!$B$10="Абсолютные значения",ABS(R855),R855)),R855)))</x:f>
      </x:c>
      <x:c r="BV855" s="50" t="str">
        <x:f>IF(14&gt;'Настройки'!$B$3,"",IF(ISBLANK(S855),IF('Настройки'!$B$9="Нулевой спрос",0,""),IF(S855&lt;0,IF('Настройки'!$B$10="Исключить","",IF('Настройки'!$B$10="Абсолютные значения",ABS(S855),S855)),S855)))</x:f>
      </x:c>
      <x:c r="BW855" s="50" t="str">
        <x:f>IF(15&gt;'Настройки'!$B$3,"",IF(ISBLANK(T855),IF('Настройки'!$B$9="Нулевой спрос",0,""),IF(T855&lt;0,IF('Настройки'!$B$10="Исключить","",IF('Настройки'!$B$10="Абсолютные значения",ABS(T855),T855)),T855)))</x:f>
      </x:c>
      <x:c r="BX855" s="50" t="str">
        <x:f>IF(16&gt;'Настройки'!$B$3,"",IF(ISBLANK(U855),IF('Настройки'!$B$9="Нулевой спрос",0,""),IF(U855&lt;0,IF('Настройки'!$B$10="Исключить","",IF('Настройки'!$B$10="Абсолютные значения",ABS(U855),U855)),U855)))</x:f>
      </x:c>
      <x:c r="BY855" s="50" t="str">
        <x:f>IF(17&gt;'Настройки'!$B$3,"",IF(ISBLANK(V855),IF('Настройки'!$B$9="Нулевой спрос",0,""),IF(V855&lt;0,IF('Настройки'!$B$10="Исключить","",IF('Настройки'!$B$10="Абсолютные значения",ABS(V855),V855)),V855)))</x:f>
      </x:c>
      <x:c r="BZ855" s="50" t="str">
        <x:f>IF(18&gt;'Настройки'!$B$3,"",IF(ISBLANK(W855),IF('Настройки'!$B$9="Нулевой спрос",0,""),IF(W855&lt;0,IF('Настройки'!$B$10="Исключить","",IF('Настройки'!$B$10="Абсолютные значения",ABS(W855),W855)),W855)))</x:f>
      </x:c>
      <x:c r="CA855" s="50" t="str">
        <x:f>IF(19&gt;'Настройки'!$B$3,"",IF(ISBLANK(X855),IF('Настройки'!$B$9="Нулевой спрос",0,""),IF(X855&lt;0,IF('Настройки'!$B$10="Исключить","",IF('Настройки'!$B$10="Абсолютные значения",ABS(X855),X855)),X855)))</x:f>
      </x:c>
      <x:c r="CB855" s="50" t="str">
        <x:f>IF(20&gt;'Настройки'!$B$3,"",IF(ISBLANK(Y855),IF('Настройки'!$B$9="Нулевой спрос",0,""),IF(Y855&lt;0,IF('Настройки'!$B$10="Исключить","",IF('Настройки'!$B$10="Абсолютные значения",ABS(Y855),Y855)),Y855)))</x:f>
      </x:c>
      <x:c r="CC855" s="50" t="str">
        <x:f>IF(21&gt;'Настройки'!$B$3,"",IF(ISBLANK(Z855),IF('Настройки'!$B$9="Нулевой спрос",0,""),IF(Z855&lt;0,IF('Настройки'!$B$10="Исключить","",IF('Настройки'!$B$10="Абсолютные значения",ABS(Z855),Z855)),Z855)))</x:f>
      </x:c>
      <x:c r="CD855" s="50" t="str">
        <x:f>IF(22&gt;'Настройки'!$B$3,"",IF(ISBLANK(AA855),IF('Настройки'!$B$9="Нулевой спрос",0,""),IF(AA855&lt;0,IF('Настройки'!$B$10="Исключить","",IF('Настройки'!$B$10="Абсолютные значения",ABS(AA855),AA855)),AA855)))</x:f>
      </x:c>
      <x:c r="CE855" s="50" t="str">
        <x:f>IF(23&gt;'Настройки'!$B$3,"",IF(ISBLANK(AB855),IF('Настройки'!$B$9="Нулевой спрос",0,""),IF(AB855&lt;0,IF('Настройки'!$B$10="Исключить","",IF('Настройки'!$B$10="Абсолютные значения",ABS(AB855),AB855)),AB855)))</x:f>
      </x:c>
      <x:c r="CF855" s="50" t="str">
        <x:f>IF(24&gt;'Настройки'!$B$3,"",IF(ISBLANK(AC855),IF('Настройки'!$B$9="Нулевой спрос",0,""),IF(AC855&lt;0,IF('Настройки'!$B$10="Исключить","",IF('Настройки'!$B$10="Абсолютные значения",ABS(AC855),AC855)),AC855)))</x:f>
      </x:c>
      <x:c r="CG855" s="50" t="str">
        <x:f>IF(25&gt;'Настройки'!$B$3,"",IF(ISBLANK(AD855),IF('Настройки'!$B$9="Нулевой спрос",0,""),IF(AD855&lt;0,IF('Настройки'!$B$10="Исключить","",IF('Настройки'!$B$10="Абсолютные значения",ABS(AD855),AD855)),AD855)))</x:f>
      </x:c>
      <x:c r="CH855" s="50" t="str">
        <x:f>IF(26&gt;'Настройки'!$B$3,"",IF(ISBLANK(AE855),IF('Настройки'!$B$9="Нулевой спрос",0,""),IF(AE855&lt;0,IF('Настройки'!$B$10="Исключить","",IF('Настройки'!$B$10="Абсолютные значения",ABS(AE855),AE855)),AE855)))</x:f>
      </x:c>
      <x:c r="CI855" s="50" t="str">
        <x:f>IF(27&gt;'Настройки'!$B$3,"",IF(ISBLANK(AF855),IF('Настройки'!$B$9="Нулевой спрос",0,""),IF(AF855&lt;0,IF('Настройки'!$B$10="Исключить","",IF('Настройки'!$B$10="Абсолютные значения",ABS(AF855),AF855)),AF855)))</x:f>
      </x:c>
      <x:c r="CJ855" s="50" t="str">
        <x:f>IF(28&gt;'Настройки'!$B$3,"",IF(ISBLANK(AG855),IF('Настройки'!$B$9="Нулевой спрос",0,""),IF(AG855&lt;0,IF('Настройки'!$B$10="Исключить","",IF('Настройки'!$B$10="Абсолютные значения",ABS(AG855),AG855)),AG855)))</x:f>
      </x:c>
      <x:c r="CK855" s="50" t="str">
        <x:f>IF(29&gt;'Настройки'!$B$3,"",IF(ISBLANK(AH855),IF('Настройки'!$B$9="Нулевой спрос",0,""),IF(AH855&lt;0,IF('Настройки'!$B$10="Исключить","",IF('Настройки'!$B$10="Абсолютные значения",ABS(AH855),AH855)),AH855)))</x:f>
      </x:c>
      <x:c r="CL855" s="50" t="str">
        <x:f>IF(30&gt;'Настройки'!$B$3,"",IF(ISBLANK(AI855),IF('Настройки'!$B$9="Нулевой спрос",0,""),IF(AI855&lt;0,IF('Настройки'!$B$10="Исключить","",IF('Настройки'!$B$10="Абсолютные значения",ABS(AI855),AI855)),AI855)))</x:f>
      </x:c>
      <x:c r="CM855" s="50" t="str">
        <x:f>IF(31&gt;'Настройки'!$B$3,"",IF(ISBLANK(AJ855),IF('Настройки'!$B$9="Нулевой спрос",0,""),IF(AJ855&lt;0,IF('Настройки'!$B$10="Исключить","",IF('Настройки'!$B$10="Абсолютные значения",ABS(AJ855),AJ855)),AJ855)))</x:f>
      </x:c>
      <x:c r="CN855" s="50" t="str">
        <x:f>IF(32&gt;'Настройки'!$B$3,"",IF(ISBLANK(AK855),IF('Настройки'!$B$9="Нулевой спрос",0,""),IF(AK855&lt;0,IF('Настройки'!$B$10="Исключить","",IF('Настройки'!$B$10="Абсолютные значения",ABS(AK855),AK855)),AK855)))</x:f>
      </x:c>
      <x:c r="CO855" s="50" t="str">
        <x:f>IF(33&gt;'Настройки'!$B$3,"",IF(ISBLANK(AL855),IF('Настройки'!$B$9="Нулевой спрос",0,""),IF(AL855&lt;0,IF('Настройки'!$B$10="Исключить","",IF('Настройки'!$B$10="Абсолютные значения",ABS(AL855),AL855)),AL855)))</x:f>
      </x:c>
      <x:c r="CP855" s="50" t="str">
        <x:f>IF(34&gt;'Настройки'!$B$3,"",IF(ISBLANK(AM855),IF('Настройки'!$B$9="Нулевой спрос",0,""),IF(AM855&lt;0,IF('Настройки'!$B$10="Исключить","",IF('Настройки'!$B$10="Абсолютные значения",ABS(AM855),AM855)),AM855)))</x:f>
      </x:c>
      <x:c r="CQ855" s="50" t="str">
        <x:f>IF(35&gt;'Настройки'!$B$3,"",IF(ISBLANK(AN855),IF('Настройки'!$B$9="Нулевой спрос",0,""),IF(AN855&lt;0,IF('Настройки'!$B$10="Исключить","",IF('Настройки'!$B$10="Абсолютные значения",ABS(AN855),AN855)),AN855)))</x:f>
      </x:c>
      <x:c r="CR855" s="50" t="str">
        <x:f>IF(36&gt;'Настройки'!$B$3,"",IF(ISBLANK(AO855),IF('Настройки'!$B$9="Нулевой спрос",0,""),IF(AO855&lt;0,IF('Настройки'!$B$10="Исключить","",IF('Настройки'!$B$10="Абсолютные значения",ABS(AO855),AO855)),AO855)))</x:f>
      </x:c>
      <x:c r="CS855" s="50" t="str">
        <x:f>IF(OR(1&gt;'Настройки'!$B$3,ISBLANK(BI855),BI855=0),"",BI855)</x:f>
      </x:c>
      <x:c r="CT855" s="50" t="str">
        <x:f>IF(OR(2&gt;'Настройки'!$B$3,ISBLANK(BJ855),BJ855=0),"",BJ855)</x:f>
      </x:c>
      <x:c r="CU855" s="50" t="str">
        <x:f>IF(OR(3&gt;'Настройки'!$B$3,ISBLANK(BK855),BK855=0),"",BK855)</x:f>
      </x:c>
      <x:c r="CV855" s="50" t="str">
        <x:f>IF(OR(4&gt;'Настройки'!$B$3,ISBLANK(BL855),BL855=0),"",BL855)</x:f>
      </x:c>
      <x:c r="CW855" s="50" t="str">
        <x:f>IF(OR(5&gt;'Настройки'!$B$3,ISBLANK(BM855),BM855=0),"",BM855)</x:f>
      </x:c>
      <x:c r="CX855" s="50" t="str">
        <x:f>IF(OR(6&gt;'Настройки'!$B$3,ISBLANK(BN855),BN855=0),"",BN855)</x:f>
      </x:c>
      <x:c r="CY855" s="50" t="str">
        <x:f>IF(OR(7&gt;'Настройки'!$B$3,ISBLANK(BO855),BO855=0),"",BO855)</x:f>
      </x:c>
      <x:c r="CZ855" s="50" t="str">
        <x:f>IF(OR(8&gt;'Настройки'!$B$3,ISBLANK(BP855),BP855=0),"",BP855)</x:f>
      </x:c>
      <x:c r="DA855" s="50" t="str">
        <x:f>IF(OR(9&gt;'Настройки'!$B$3,ISBLANK(BQ855),BQ855=0),"",BQ855)</x:f>
      </x:c>
      <x:c r="DB855" s="50" t="str">
        <x:f>IF(OR(10&gt;'Настройки'!$B$3,ISBLANK(BR855),BR855=0),"",BR855)</x:f>
      </x:c>
      <x:c r="DC855" s="50" t="str">
        <x:f>IF(OR(11&gt;'Настройки'!$B$3,ISBLANK(BS855),BS855=0),"",BS855)</x:f>
      </x:c>
      <x:c r="DD855" s="50" t="str">
        <x:f>IF(OR(12&gt;'Настройки'!$B$3,ISBLANK(BT855),BT855=0),"",BT855)</x:f>
      </x:c>
      <x:c r="DE855" s="50" t="str">
        <x:f>IF(OR(13&gt;'Настройки'!$B$3,ISBLANK(BU855),BU855=0),"",BU855)</x:f>
      </x:c>
      <x:c r="DF855" s="50" t="str">
        <x:f>IF(OR(14&gt;'Настройки'!$B$3,ISBLANK(BV855),BV855=0),"",BV855)</x:f>
      </x:c>
      <x:c r="DG855" s="50" t="str">
        <x:f>IF(OR(15&gt;'Настройки'!$B$3,ISBLANK(BW855),BW855=0),"",BW855)</x:f>
      </x:c>
      <x:c r="DH855" s="50" t="str">
        <x:f>IF(OR(16&gt;'Настройки'!$B$3,ISBLANK(BX855),BX855=0),"",BX855)</x:f>
      </x:c>
      <x:c r="DI855" s="50" t="str">
        <x:f>IF(OR(17&gt;'Настройки'!$B$3,ISBLANK(BY855),BY855=0),"",BY855)</x:f>
      </x:c>
      <x:c r="DJ855" s="50" t="str">
        <x:f>IF(OR(18&gt;'Настройки'!$B$3,ISBLANK(BZ855),BZ855=0),"",BZ855)</x:f>
      </x:c>
      <x:c r="DK855" s="50" t="str">
        <x:f>IF(OR(19&gt;'Настройки'!$B$3,ISBLANK(CA855),CA855=0),"",CA855)</x:f>
      </x:c>
      <x:c r="DL855" s="50" t="str">
        <x:f>IF(OR(20&gt;'Настройки'!$B$3,ISBLANK(CB855),CB855=0),"",CB855)</x:f>
      </x:c>
      <x:c r="DM855" s="50" t="str">
        <x:f>IF(OR(21&gt;'Настройки'!$B$3,ISBLANK(CC855),CC855=0),"",CC855)</x:f>
      </x:c>
      <x:c r="DN855" s="50" t="str">
        <x:f>IF(OR(22&gt;'Настройки'!$B$3,ISBLANK(CD855),CD855=0),"",CD855)</x:f>
      </x:c>
      <x:c r="DO855" s="50" t="str">
        <x:f>IF(OR(23&gt;'Настройки'!$B$3,ISBLANK(CE855),CE855=0),"",CE855)</x:f>
      </x:c>
      <x:c r="DP855" s="50" t="str">
        <x:f>IF(OR(24&gt;'Настройки'!$B$3,ISBLANK(CF855),CF855=0),"",CF855)</x:f>
      </x:c>
      <x:c r="DQ855" s="50" t="str">
        <x:f>IF(OR(25&gt;'Настройки'!$B$3,ISBLANK(CG855),CG855=0),"",CG855)</x:f>
      </x:c>
      <x:c r="DR855" s="50" t="str">
        <x:f>IF(OR(26&gt;'Настройки'!$B$3,ISBLANK(CH855),CH855=0),"",CH855)</x:f>
      </x:c>
      <x:c r="DS855" s="50" t="str">
        <x:f>IF(OR(27&gt;'Настройки'!$B$3,ISBLANK(CI855),CI855=0),"",CI855)</x:f>
      </x:c>
      <x:c r="DT855" s="50" t="str">
        <x:f>IF(OR(28&gt;'Настройки'!$B$3,ISBLANK(CJ855),CJ855=0),"",CJ855)</x:f>
      </x:c>
      <x:c r="DU855" s="50" t="str">
        <x:f>IF(OR(29&gt;'Настройки'!$B$3,ISBLANK(CK855),CK855=0),"",CK855)</x:f>
      </x:c>
      <x:c r="DV855" s="50" t="str">
        <x:f>IF(OR(30&gt;'Настройки'!$B$3,ISBLANK(CL855),CL855=0),"",CL855)</x:f>
      </x:c>
      <x:c r="DW855" s="50" t="str">
        <x:f>IF(OR(31&gt;'Настройки'!$B$3,ISBLANK(CM855),CM855=0),"",CM855)</x:f>
      </x:c>
      <x:c r="DX855" s="50" t="str">
        <x:f>IF(OR(32&gt;'Настройки'!$B$3,ISBLANK(CN855),CN855=0),"",CN855)</x:f>
      </x:c>
      <x:c r="DY855" s="50" t="str">
        <x:f>IF(OR(33&gt;'Настройки'!$B$3,ISBLANK(CO855),CO855=0),"",CO855)</x:f>
      </x:c>
      <x:c r="DZ855" s="50" t="str">
        <x:f>IF(OR(34&gt;'Настройки'!$B$3,ISBLANK(CP855),CP855=0),"",CP855)</x:f>
      </x:c>
      <x:c r="EA855" s="50" t="str">
        <x:f>IF(OR(35&gt;'Настройки'!$B$3,ISBLANK(CQ855),CQ855=0),"",CQ855)</x:f>
      </x:c>
      <x:c r="EB855" s="50" t="str">
        <x:f>IF(OR(36&gt;'Настройки'!$B$3,ISBLANK(CR855),CR855=0),"",CR855)</x:f>
      </x:c>
      <x:c r="EC855" s="50" t="str">
        <x:f>IF(A855="","",IF(OR(BB855="AZ",BB855="BZ"),10000+ROW(),IF(AZ855&gt;'Настройки'!$B$11,20000+ROW(),IF(BF855&lt;&gt;"Обычный",30000+ROW(),IF(AX855&lt;=0,40000+ROW(),"")))))</x:f>
      </x:c>
      <x:c r="ED855" s="50" t="str">
        <x:f>IF(EC855="","",COUNTIFS($EC$2:$EC$1001,"&gt;0",$EC$2:$EC$1001,"&lt;"&amp;EC855)+1)</x:f>
      </x:c>
    </x:row>
    <x:row r="856">
      <x:c r="A856" s="115"/>
      <x:c r="B856" s="115"/>
      <x:c r="C856" s="115"/>
      <x:c r="D856" s="118"/>
      <x:c r="E856" s="118"/>
      <x:c r="F856" s="118"/>
      <x:c r="G856" s="118"/>
      <x:c r="H856" s="118"/>
      <x:c r="I856" s="118"/>
      <x:c r="J856" s="118"/>
      <x:c r="K856" s="118"/>
      <x:c r="L856" s="118"/>
      <x:c r="M856" s="118"/>
      <x:c r="N856" s="118"/>
      <x:c r="O856" s="118"/>
      <x:c r="P856" s="118"/>
      <x:c r="Q856" s="118"/>
      <x:c r="R856" s="118"/>
      <x:c r="S856" s="118"/>
      <x:c r="T856" s="118"/>
      <x:c r="U856" s="118"/>
      <x:c r="V856" s="118"/>
      <x:c r="W856" s="118"/>
      <x:c r="X856" s="118"/>
      <x:c r="Y856" s="118"/>
      <x:c r="Z856" s="118"/>
      <x:c r="AA856" s="118"/>
      <x:c r="AB856" s="118"/>
      <x:c r="AC856" s="118"/>
      <x:c r="AD856" s="118"/>
      <x:c r="AE856" s="118"/>
      <x:c r="AF856" s="118"/>
      <x:c r="AG856" s="118"/>
      <x:c r="AH856" s="118"/>
      <x:c r="AI856" s="118"/>
      <x:c r="AJ856" s="118"/>
      <x:c r="AK856" s="118"/>
      <x:c r="AL856" s="118"/>
      <x:c r="AM856" s="118"/>
      <x:c r="AN856" s="118"/>
      <x:c r="AO856" s="118"/>
      <x:c r="AP856" s="115"/>
      <x:c r="AQ856" s="49" t="str">
        <x:f>IF(A856="","",COUNT(BI856:INDEX(BI856:CR856,1,'Настройки'!$B$3)))</x:f>
      </x:c>
      <x:c r="AR856" s="49" t="str">
        <x:f>IF(A856="","",SUM(BI856:INDEX(BI856:CR856,1,'Настройки'!$B$3)))</x:f>
      </x:c>
      <x:c r="AS856" s="58" t="str">
        <x:f>IF(A856="","",IF('Настройки'!$B$4="Стоимость потребления",AR856*D856,IF('Настройки'!$B$4="Количество",AR856,E856)))</x:f>
      </x:c>
      <x:c r="AT856" s="61" t="str">
        <x:f>IF(OR(A856="",AS856&lt;0,SUM($AS$2:$AS$1001)&lt;=0),"",AS856/SUM($AS$2:$AS$1001))</x:f>
      </x:c>
      <x:c r="AU856" s="61" t="str">
        <x:f>IF(OR(A856="",AS856&lt;0,SUM($AS$2:$AS$1001)&lt;=0),"",SUMIFS($AS$2:$AS$1001,$AS$2:$AS$1001,"&gt;"&amp;AS856)/SUM($AS$2:$AS$1001))</x:f>
      </x:c>
      <x:c r="AV856" s="61" t="str">
        <x:f>IF(OR(A856="",AS856&lt;0,SUM($AS$2:$AS$1001)&lt;=0),"",SUMIFS($AS$2:$AS$1001,$AS$2:$AS$1001,"&gt;="&amp;AS856)/SUM($AS$2:$AS$1001))</x:f>
      </x:c>
      <x:c r="AW856" s="49" t="str">
        <x:f>IF(A856="","",IF(SUM($AS$2:$AS$1001)&lt;=0,"Не определён",IF(AS856&lt;0,"Исключение",IF(AU856&lt;'Настройки'!$B$5,"A",IF(AU856&lt;'Настройки'!$B$6,"B","C")))))</x:f>
      </x:c>
      <x:c r="AX856" s="58" t="str">
        <x:f>IF(A856="","",IF(AQ856=0,"",AVERAGE(BI856:INDEX(BI856:CR856,1,'Настройки'!$B$3))))</x:f>
      </x:c>
      <x:c r="AY856" s="58" t="str">
        <x:f>IF(OR(A856="",AQ856=0),"",STDEVP(BI856:INDEX(BI856:CR856,1,'Настройки'!$B$3)))</x:f>
      </x:c>
      <x:c r="AZ856" s="61" t="str">
        <x:f>IF(OR(A856="",AQ856&lt;'Настройки'!$B$12,AX856&lt;=0,AND('Настройки'!$B$10="Блокировать",COUNTIF(F856:INDEX(F856:AO856,1,'Настройки'!$B$3),"&lt;0")&gt;0)),"",AY856/ABS(AX856))</x:f>
      </x:c>
      <x:c r="BA856" s="49" t="str">
        <x:f>IF(A856="","",IF(AND('Настройки'!$B$10="Блокировать",COUNTIF(F856:INDEX(F856:AO856,1,'Настройки'!$B$3),"&lt;0")&gt;0),"Не определён",IF(AQ856&lt;'Настройки'!$B$12,"Не определён",IF(AX856=0,"Нет спроса",IF(AX856&lt;0,"Не определён",IF(AZ856&lt;='Настройки'!$B$7,"X",IF(AZ856&lt;='Настройки'!$B$8,"Y","Z")))))))</x:f>
      </x:c>
      <x:c r="BB856" s="49" t="str">
        <x:f>IF(OR(A856="",LEN(AW856)&lt;&gt;1,LEN(BA856)&lt;&gt;1),"",AW856&amp;BA856)</x:f>
      </x:c>
      <x:c r="BC856" s="61" t="str">
        <x:f>IF(OR(A856="",AQ856=0),"",(COUNT(BI856:INDEX(BI856:CR856,1,'Настройки'!$B$3))-COUNT(CS856:INDEX(CS856:EB856,1,'Настройки'!$B$3)))/AQ856)</x:f>
      </x:c>
      <x:c r="BD856" s="64" t="str">
        <x:f>IF(OR(A856="",COUNT(CS856:INDEX(CS856:EB856,1,'Настройки'!$B$3))=0),"",AQ856/COUNT(CS856:INDEX(CS856:EB856,1,'Настройки'!$B$3)))</x:f>
      </x:c>
      <x:c r="BE856" s="64" t="str">
        <x:f>IF(OR(A856="",COUNT(CS856:INDEX(CS856:EB856,1,'Настройки'!$B$3))=0),"",IF(AVERAGE(CS856:INDEX(CS856:EB856,1,'Настройки'!$B$3))=0,"",(STDEVP(CS856:INDEX(CS856:EB856,1,'Настройки'!$B$3))/ABS(AVERAGE(CS856:INDEX(CS856:EB856,1,'Настройки'!$B$3))))^2))</x:f>
      </x:c>
      <x:c r="BF856" s="49" t="str">
        <x:f>IF(A856="","",IF(AQ856&lt;3,"Недостаточно",IF(AQ856&lt;6,"Предварительный","Обычный")))</x:f>
      </x:c>
      <x:c r="BG856" s="49" t="str">
        <x:f>IF(A856="","",IF(COUNTIF(F856:INDEX(F856:AO856,1,'Настройки'!$B$3),"&lt;0")&gt;0,IF('Настройки'!$B$10="Блокировать","Отрицательный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"),"")&amp;IF(AQ856&lt;3,"Недостаточно истории. ",IF(AQ856&lt;6,"Предварительная классификация. ",""))&amp;IF(AX856=0,"Нет спроса за горизонт. ","")&amp;IF(AZ856&gt;'Настройки'!$B$11,"Экстремальная вариативность. ",""))</x:f>
      </x:c>
      <x:c r="BH856" s="49" t="str">
        <x:f>IF(A856="","",IFERROR(VLOOKUP(BB856,'Настройки'!$D$3:$E$11,2,FALSE),"Сначала проверьте исходные данные и историю спроса.")&amp;" Уточните срок поставки, MOQ и критичность.")</x:f>
      </x:c>
      <x:c r="BI856" s="50" t="str">
        <x:f>IF(1&gt;'Настройки'!$B$3,"",IF(ISBLANK(F856),IF('Настройки'!$B$9="Нулевой спрос",0,""),IF(F856&lt;0,IF('Настройки'!$B$10="Исключить","",IF('Настройки'!$B$10="Абсолютные значения",ABS(F856),F856)),F856)))</x:f>
      </x:c>
      <x:c r="BJ856" s="50" t="str">
        <x:f>IF(2&gt;'Настройки'!$B$3,"",IF(ISBLANK(G856),IF('Настройки'!$B$9="Нулевой спрос",0,""),IF(G856&lt;0,IF('Настройки'!$B$10="Исключить","",IF('Настройки'!$B$10="Абсолютные значения",ABS(G856),G856)),G856)))</x:f>
      </x:c>
      <x:c r="BK856" s="50" t="str">
        <x:f>IF(3&gt;'Настройки'!$B$3,"",IF(ISBLANK(H856),IF('Настройки'!$B$9="Нулевой спрос",0,""),IF(H856&lt;0,IF('Настройки'!$B$10="Исключить","",IF('Настройки'!$B$10="Абсолютные значения",ABS(H856),H856)),H856)))</x:f>
      </x:c>
      <x:c r="BL856" s="50" t="str">
        <x:f>IF(4&gt;'Настройки'!$B$3,"",IF(ISBLANK(I856),IF('Настройки'!$B$9="Нулевой спрос",0,""),IF(I856&lt;0,IF('Настройки'!$B$10="Исключить","",IF('Настройки'!$B$10="Абсолютные значения",ABS(I856),I856)),I856)))</x:f>
      </x:c>
      <x:c r="BM856" s="50" t="str">
        <x:f>IF(5&gt;'Настройки'!$B$3,"",IF(ISBLANK(J856),IF('Настройки'!$B$9="Нулевой спрос",0,""),IF(J856&lt;0,IF('Настройки'!$B$10="Исключить","",IF('Настройки'!$B$10="Абсолютные значения",ABS(J856),J856)),J856)))</x:f>
      </x:c>
      <x:c r="BN856" s="50" t="str">
        <x:f>IF(6&gt;'Настройки'!$B$3,"",IF(ISBLANK(K856),IF('Настройки'!$B$9="Нулевой спрос",0,""),IF(K856&lt;0,IF('Настройки'!$B$10="Исключить","",IF('Настройки'!$B$10="Абсолютные значения",ABS(K856),K856)),K856)))</x:f>
      </x:c>
      <x:c r="BO856" s="50" t="str">
        <x:f>IF(7&gt;'Настройки'!$B$3,"",IF(ISBLANK(L856),IF('Настройки'!$B$9="Нулевой спрос",0,""),IF(L856&lt;0,IF('Настройки'!$B$10="Исключить","",IF('Настройки'!$B$10="Абсолютные значения",ABS(L856),L856)),L856)))</x:f>
      </x:c>
      <x:c r="BP856" s="50" t="str">
        <x:f>IF(8&gt;'Настройки'!$B$3,"",IF(ISBLANK(M856),IF('Настройки'!$B$9="Нулевой спрос",0,""),IF(M856&lt;0,IF('Настройки'!$B$10="Исключить","",IF('Настройки'!$B$10="Абсолютные значения",ABS(M856),M856)),M856)))</x:f>
      </x:c>
      <x:c r="BQ856" s="50" t="str">
        <x:f>IF(9&gt;'Настройки'!$B$3,"",IF(ISBLANK(N856),IF('Настройки'!$B$9="Нулевой спрос",0,""),IF(N856&lt;0,IF('Настройки'!$B$10="Исключить","",IF('Настройки'!$B$10="Абсолютные значения",ABS(N856),N856)),N856)))</x:f>
      </x:c>
      <x:c r="BR856" s="50" t="str">
        <x:f>IF(10&gt;'Настройки'!$B$3,"",IF(ISBLANK(O856),IF('Настройки'!$B$9="Нулевой спрос",0,""),IF(O856&lt;0,IF('Настройки'!$B$10="Исключить","",IF('Настройки'!$B$10="Абсолютные значения",ABS(O856),O856)),O856)))</x:f>
      </x:c>
      <x:c r="BS856" s="50" t="str">
        <x:f>IF(11&gt;'Настройки'!$B$3,"",IF(ISBLANK(P856),IF('Настройки'!$B$9="Нулевой спрос",0,""),IF(P856&lt;0,IF('Настройки'!$B$10="Исключить","",IF('Настройки'!$B$10="Абсолютные значения",ABS(P856),P856)),P856)))</x:f>
      </x:c>
      <x:c r="BT856" s="50" t="str">
        <x:f>IF(12&gt;'Настройки'!$B$3,"",IF(ISBLANK(Q856),IF('Настройки'!$B$9="Нулевой спрос",0,""),IF(Q856&lt;0,IF('Настройки'!$B$10="Исключить","",IF('Настройки'!$B$10="Абсолютные значения",ABS(Q856),Q856)),Q856)))</x:f>
      </x:c>
      <x:c r="BU856" s="50" t="str">
        <x:f>IF(13&gt;'Настройки'!$B$3,"",IF(ISBLANK(R856),IF('Настройки'!$B$9="Нулевой спрос",0,""),IF(R856&lt;0,IF('Настройки'!$B$10="Исключить","",IF('Настройки'!$B$10="Абсолютные значения",ABS(R856),R856)),R856)))</x:f>
      </x:c>
      <x:c r="BV856" s="50" t="str">
        <x:f>IF(14&gt;'Настройки'!$B$3,"",IF(ISBLANK(S856),IF('Настройки'!$B$9="Нулевой спрос",0,""),IF(S856&lt;0,IF('Настройки'!$B$10="Исключить","",IF('Настройки'!$B$10="Абсолютные значения",ABS(S856),S856)),S856)))</x:f>
      </x:c>
      <x:c r="BW856" s="50" t="str">
        <x:f>IF(15&gt;'Настройки'!$B$3,"",IF(ISBLANK(T856),IF('Настройки'!$B$9="Нулевой спрос",0,""),IF(T856&lt;0,IF('Настройки'!$B$10="Исключить","",IF('Настройки'!$B$10="Абсолютные значения",ABS(T856),T856)),T856)))</x:f>
      </x:c>
      <x:c r="BX856" s="50" t="str">
        <x:f>IF(16&gt;'Настройки'!$B$3,"",IF(ISBLANK(U856),IF('Настройки'!$B$9="Нулевой спрос",0,""),IF(U856&lt;0,IF('Настройки'!$B$10="Исключить","",IF('Настройки'!$B$10="Абсолютные значения",ABS(U856),U856)),U856)))</x:f>
      </x:c>
      <x:c r="BY856" s="50" t="str">
        <x:f>IF(17&gt;'Настройки'!$B$3,"",IF(ISBLANK(V856),IF('Настройки'!$B$9="Нулевой спрос",0,""),IF(V856&lt;0,IF('Настройки'!$B$10="Исключить","",IF('Настройки'!$B$10="Абсолютные значения",ABS(V856),V856)),V856)))</x:f>
      </x:c>
      <x:c r="BZ856" s="50" t="str">
        <x:f>IF(18&gt;'Настройки'!$B$3,"",IF(ISBLANK(W856),IF('Настройки'!$B$9="Нулевой спрос",0,""),IF(W856&lt;0,IF('Настройки'!$B$10="Исключить","",IF('Настройки'!$B$10="Абсолютные значения",ABS(W856),W856)),W856)))</x:f>
      </x:c>
      <x:c r="CA856" s="50" t="str">
        <x:f>IF(19&gt;'Настройки'!$B$3,"",IF(ISBLANK(X856),IF('Настройки'!$B$9="Нулевой спрос",0,""),IF(X856&lt;0,IF('Настройки'!$B$10="Исключить","",IF('Настройки'!$B$10="Абсолютные значения",ABS(X856),X856)),X856)))</x:f>
      </x:c>
      <x:c r="CB856" s="50" t="str">
        <x:f>IF(20&gt;'Настройки'!$B$3,"",IF(ISBLANK(Y856),IF('Настройки'!$B$9="Нулевой спрос",0,""),IF(Y856&lt;0,IF('Настройки'!$B$10="Исключить","",IF('Настройки'!$B$10="Абсолютные значения",ABS(Y856),Y856)),Y856)))</x:f>
      </x:c>
      <x:c r="CC856" s="50" t="str">
        <x:f>IF(21&gt;'Настройки'!$B$3,"",IF(ISBLANK(Z856),IF('Настройки'!$B$9="Нулевой спрос",0,""),IF(Z856&lt;0,IF('Настройки'!$B$10="Исключить","",IF('Настройки'!$B$10="Абсолютные значения",ABS(Z856),Z856)),Z856)))</x:f>
      </x:c>
      <x:c r="CD856" s="50" t="str">
        <x:f>IF(22&gt;'Настройки'!$B$3,"",IF(ISBLANK(AA856),IF('Настройки'!$B$9="Нулевой спрос",0,""),IF(AA856&lt;0,IF('Настройки'!$B$10="Исключить","",IF('Настройки'!$B$10="Абсолютные значения",ABS(AA856),AA856)),AA856)))</x:f>
      </x:c>
      <x:c r="CE856" s="50" t="str">
        <x:f>IF(23&gt;'Настройки'!$B$3,"",IF(ISBLANK(AB856),IF('Настройки'!$B$9="Нулевой спрос",0,""),IF(AB856&lt;0,IF('Настройки'!$B$10="Исключить","",IF('Настройки'!$B$10="Абсолютные значения",ABS(AB856),AB856)),AB856)))</x:f>
      </x:c>
      <x:c r="CF856" s="50" t="str">
        <x:f>IF(24&gt;'Настройки'!$B$3,"",IF(ISBLANK(AC856),IF('Настройки'!$B$9="Нулевой спрос",0,""),IF(AC856&lt;0,IF('Настройки'!$B$10="Исключить","",IF('Настройки'!$B$10="Абсолютные значения",ABS(AC856),AC856)),AC856)))</x:f>
      </x:c>
      <x:c r="CG856" s="50" t="str">
        <x:f>IF(25&gt;'Настройки'!$B$3,"",IF(ISBLANK(AD856),IF('Настройки'!$B$9="Нулевой спрос",0,""),IF(AD856&lt;0,IF('Настройки'!$B$10="Исключить","",IF('Настройки'!$B$10="Абсолютные значения",ABS(AD856),AD856)),AD856)))</x:f>
      </x:c>
      <x:c r="CH856" s="50" t="str">
        <x:f>IF(26&gt;'Настройки'!$B$3,"",IF(ISBLANK(AE856),IF('Настройки'!$B$9="Нулевой спрос",0,""),IF(AE856&lt;0,IF('Настройки'!$B$10="Исключить","",IF('Настройки'!$B$10="Абсолютные значения",ABS(AE856),AE856)),AE856)))</x:f>
      </x:c>
      <x:c r="CI856" s="50" t="str">
        <x:f>IF(27&gt;'Настройки'!$B$3,"",IF(ISBLANK(AF856),IF('Настройки'!$B$9="Нулевой спрос",0,""),IF(AF856&lt;0,IF('Настройки'!$B$10="Исключить","",IF('Настройки'!$B$10="Абсолютные значения",ABS(AF856),AF856)),AF856)))</x:f>
      </x:c>
      <x:c r="CJ856" s="50" t="str">
        <x:f>IF(28&gt;'Настройки'!$B$3,"",IF(ISBLANK(AG856),IF('Настройки'!$B$9="Нулевой спрос",0,""),IF(AG856&lt;0,IF('Настройки'!$B$10="Исключить","",IF('Настройки'!$B$10="Абсолютные значения",ABS(AG856),AG856)),AG856)))</x:f>
      </x:c>
      <x:c r="CK856" s="50" t="str">
        <x:f>IF(29&gt;'Настройки'!$B$3,"",IF(ISBLANK(AH856),IF('Настройки'!$B$9="Нулевой спрос",0,""),IF(AH856&lt;0,IF('Настройки'!$B$10="Исключить","",IF('Настройки'!$B$10="Абсолютные значения",ABS(AH856),AH856)),AH856)))</x:f>
      </x:c>
      <x:c r="CL856" s="50" t="str">
        <x:f>IF(30&gt;'Настройки'!$B$3,"",IF(ISBLANK(AI856),IF('Настройки'!$B$9="Нулевой спрос",0,""),IF(AI856&lt;0,IF('Настройки'!$B$10="Исключить","",IF('Настройки'!$B$10="Абсолютные значения",ABS(AI856),AI856)),AI856)))</x:f>
      </x:c>
      <x:c r="CM856" s="50" t="str">
        <x:f>IF(31&gt;'Настройки'!$B$3,"",IF(ISBLANK(AJ856),IF('Настройки'!$B$9="Нулевой спрос",0,""),IF(AJ856&lt;0,IF('Настройки'!$B$10="Исключить","",IF('Настройки'!$B$10="Абсолютные значения",ABS(AJ856),AJ856)),AJ856)))</x:f>
      </x:c>
      <x:c r="CN856" s="50" t="str">
        <x:f>IF(32&gt;'Настройки'!$B$3,"",IF(ISBLANK(AK856),IF('Настройки'!$B$9="Нулевой спрос",0,""),IF(AK856&lt;0,IF('Настройки'!$B$10="Исключить","",IF('Настройки'!$B$10="Абсолютные значения",ABS(AK856),AK856)),AK856)))</x:f>
      </x:c>
      <x:c r="CO856" s="50" t="str">
        <x:f>IF(33&gt;'Настройки'!$B$3,"",IF(ISBLANK(AL856),IF('Настройки'!$B$9="Нулевой спрос",0,""),IF(AL856&lt;0,IF('Настройки'!$B$10="Исключить","",IF('Настройки'!$B$10="Абсолютные значения",ABS(AL856),AL856)),AL856)))</x:f>
      </x:c>
      <x:c r="CP856" s="50" t="str">
        <x:f>IF(34&gt;'Настройки'!$B$3,"",IF(ISBLANK(AM856),IF('Настройки'!$B$9="Нулевой спрос",0,""),IF(AM856&lt;0,IF('Настройки'!$B$10="Исключить","",IF('Настройки'!$B$10="Абсолютные значения",ABS(AM856),AM856)),AM856)))</x:f>
      </x:c>
      <x:c r="CQ856" s="50" t="str">
        <x:f>IF(35&gt;'Настройки'!$B$3,"",IF(ISBLANK(AN856),IF('Настройки'!$B$9="Нулевой спрос",0,""),IF(AN856&lt;0,IF('Настройки'!$B$10="Исключить","",IF('Настройки'!$B$10="Абсолютные значения",ABS(AN856),AN856)),AN856)))</x:f>
      </x:c>
      <x:c r="CR856" s="50" t="str">
        <x:f>IF(36&gt;'Настройки'!$B$3,"",IF(ISBLANK(AO856),IF('Настройки'!$B$9="Нулевой спрос",0,""),IF(AO856&lt;0,IF('Настройки'!$B$10="Исключить","",IF('Настройки'!$B$10="Абсолютные значения",ABS(AO856),AO856)),AO856)))</x:f>
      </x:c>
      <x:c r="CS856" s="50" t="str">
        <x:f>IF(OR(1&gt;'Настройки'!$B$3,ISBLANK(BI856),BI856=0),"",BI856)</x:f>
      </x:c>
      <x:c r="CT856" s="50" t="str">
        <x:f>IF(OR(2&gt;'Настройки'!$B$3,ISBLANK(BJ856),BJ856=0),"",BJ856)</x:f>
      </x:c>
      <x:c r="CU856" s="50" t="str">
        <x:f>IF(OR(3&gt;'Настройки'!$B$3,ISBLANK(BK856),BK856=0),"",BK856)</x:f>
      </x:c>
      <x:c r="CV856" s="50" t="str">
        <x:f>IF(OR(4&gt;'Настройки'!$B$3,ISBLANK(BL856),BL856=0),"",BL856)</x:f>
      </x:c>
      <x:c r="CW856" s="50" t="str">
        <x:f>IF(OR(5&gt;'Настройки'!$B$3,ISBLANK(BM856),BM856=0),"",BM856)</x:f>
      </x:c>
      <x:c r="CX856" s="50" t="str">
        <x:f>IF(OR(6&gt;'Настройки'!$B$3,ISBLANK(BN856),BN856=0),"",BN856)</x:f>
      </x:c>
      <x:c r="CY856" s="50" t="str">
        <x:f>IF(OR(7&gt;'Настройки'!$B$3,ISBLANK(BO856),BO856=0),"",BO856)</x:f>
      </x:c>
      <x:c r="CZ856" s="50" t="str">
        <x:f>IF(OR(8&gt;'Настройки'!$B$3,ISBLANK(BP856),BP856=0),"",BP856)</x:f>
      </x:c>
      <x:c r="DA856" s="50" t="str">
        <x:f>IF(OR(9&gt;'Настройки'!$B$3,ISBLANK(BQ856),BQ856=0),"",BQ856)</x:f>
      </x:c>
      <x:c r="DB856" s="50" t="str">
        <x:f>IF(OR(10&gt;'Настройки'!$B$3,ISBLANK(BR856),BR856=0),"",BR856)</x:f>
      </x:c>
      <x:c r="DC856" s="50" t="str">
        <x:f>IF(OR(11&gt;'Настройки'!$B$3,ISBLANK(BS856),BS856=0),"",BS856)</x:f>
      </x:c>
      <x:c r="DD856" s="50" t="str">
        <x:f>IF(OR(12&gt;'Настройки'!$B$3,ISBLANK(BT856),BT856=0),"",BT856)</x:f>
      </x:c>
      <x:c r="DE856" s="50" t="str">
        <x:f>IF(OR(13&gt;'Настройки'!$B$3,ISBLANK(BU856),BU856=0),"",BU856)</x:f>
      </x:c>
      <x:c r="DF856" s="50" t="str">
        <x:f>IF(OR(14&gt;'Настройки'!$B$3,ISBLANK(BV856),BV856=0),"",BV856)</x:f>
      </x:c>
      <x:c r="DG856" s="50" t="str">
        <x:f>IF(OR(15&gt;'Настройки'!$B$3,ISBLANK(BW856),BW856=0),"",BW856)</x:f>
      </x:c>
      <x:c r="DH856" s="50" t="str">
        <x:f>IF(OR(16&gt;'Настройки'!$B$3,ISBLANK(BX856),BX856=0),"",BX856)</x:f>
      </x:c>
      <x:c r="DI856" s="50" t="str">
        <x:f>IF(OR(17&gt;'Настройки'!$B$3,ISBLANK(BY856),BY856=0),"",BY856)</x:f>
      </x:c>
      <x:c r="DJ856" s="50" t="str">
        <x:f>IF(OR(18&gt;'Настройки'!$B$3,ISBLANK(BZ856),BZ856=0),"",BZ856)</x:f>
      </x:c>
      <x:c r="DK856" s="50" t="str">
        <x:f>IF(OR(19&gt;'Настройки'!$B$3,ISBLANK(CA856),CA856=0),"",CA856)</x:f>
      </x:c>
      <x:c r="DL856" s="50" t="str">
        <x:f>IF(OR(20&gt;'Настройки'!$B$3,ISBLANK(CB856),CB856=0),"",CB856)</x:f>
      </x:c>
      <x:c r="DM856" s="50" t="str">
        <x:f>IF(OR(21&gt;'Настройки'!$B$3,ISBLANK(CC856),CC856=0),"",CC856)</x:f>
      </x:c>
      <x:c r="DN856" s="50" t="str">
        <x:f>IF(OR(22&gt;'Настройки'!$B$3,ISBLANK(CD856),CD856=0),"",CD856)</x:f>
      </x:c>
      <x:c r="DO856" s="50" t="str">
        <x:f>IF(OR(23&gt;'Настройки'!$B$3,ISBLANK(CE856),CE856=0),"",CE856)</x:f>
      </x:c>
      <x:c r="DP856" s="50" t="str">
        <x:f>IF(OR(24&gt;'Настройки'!$B$3,ISBLANK(CF856),CF856=0),"",CF856)</x:f>
      </x:c>
      <x:c r="DQ856" s="50" t="str">
        <x:f>IF(OR(25&gt;'Настройки'!$B$3,ISBLANK(CG856),CG856=0),"",CG856)</x:f>
      </x:c>
      <x:c r="DR856" s="50" t="str">
        <x:f>IF(OR(26&gt;'Настройки'!$B$3,ISBLANK(CH856),CH856=0),"",CH856)</x:f>
      </x:c>
      <x:c r="DS856" s="50" t="str">
        <x:f>IF(OR(27&gt;'Настройки'!$B$3,ISBLANK(CI856),CI856=0),"",CI856)</x:f>
      </x:c>
      <x:c r="DT856" s="50" t="str">
        <x:f>IF(OR(28&gt;'Настройки'!$B$3,ISBLANK(CJ856),CJ856=0),"",CJ856)</x:f>
      </x:c>
      <x:c r="DU856" s="50" t="str">
        <x:f>IF(OR(29&gt;'Настройки'!$B$3,ISBLANK(CK856),CK856=0),"",CK856)</x:f>
      </x:c>
      <x:c r="DV856" s="50" t="str">
        <x:f>IF(OR(30&gt;'Настройки'!$B$3,ISBLANK(CL856),CL856=0),"",CL856)</x:f>
      </x:c>
      <x:c r="DW856" s="50" t="str">
        <x:f>IF(OR(31&gt;'Настройки'!$B$3,ISBLANK(CM856),CM856=0),"",CM856)</x:f>
      </x:c>
      <x:c r="DX856" s="50" t="str">
        <x:f>IF(OR(32&gt;'Настройки'!$B$3,ISBLANK(CN856),CN856=0),"",CN856)</x:f>
      </x:c>
      <x:c r="DY856" s="50" t="str">
        <x:f>IF(OR(33&gt;'Настройки'!$B$3,ISBLANK(CO856),CO856=0),"",CO856)</x:f>
      </x:c>
      <x:c r="DZ856" s="50" t="str">
        <x:f>IF(OR(34&gt;'Настройки'!$B$3,ISBLANK(CP856),CP856=0),"",CP856)</x:f>
      </x:c>
      <x:c r="EA856" s="50" t="str">
        <x:f>IF(OR(35&gt;'Настройки'!$B$3,ISBLANK(CQ856),CQ856=0),"",CQ856)</x:f>
      </x:c>
      <x:c r="EB856" s="50" t="str">
        <x:f>IF(OR(36&gt;'Настройки'!$B$3,ISBLANK(CR856),CR856=0),"",CR856)</x:f>
      </x:c>
      <x:c r="EC856" s="50" t="str">
        <x:f>IF(A856="","",IF(OR(BB856="AZ",BB856="BZ"),10000+ROW(),IF(AZ856&gt;'Настройки'!$B$11,20000+ROW(),IF(BF856&lt;&gt;"Обычный",30000+ROW(),IF(AX856&lt;=0,40000+ROW(),"")))))</x:f>
      </x:c>
      <x:c r="ED856" s="50" t="str">
        <x:f>IF(EC856="","",COUNTIFS($EC$2:$EC$1001,"&gt;0",$EC$2:$EC$1001,"&lt;"&amp;EC856)+1)</x:f>
      </x:c>
    </x:row>
    <x:row r="857">
      <x:c r="A857" s="115"/>
      <x:c r="B857" s="115"/>
      <x:c r="C857" s="115"/>
      <x:c r="D857" s="118"/>
      <x:c r="E857" s="118"/>
      <x:c r="F857" s="118"/>
      <x:c r="G857" s="118"/>
      <x:c r="H857" s="118"/>
      <x:c r="I857" s="118"/>
      <x:c r="J857" s="118"/>
      <x:c r="K857" s="118"/>
      <x:c r="L857" s="118"/>
      <x:c r="M857" s="118"/>
      <x:c r="N857" s="118"/>
      <x:c r="O857" s="118"/>
      <x:c r="P857" s="118"/>
      <x:c r="Q857" s="118"/>
      <x:c r="R857" s="118"/>
      <x:c r="S857" s="118"/>
      <x:c r="T857" s="118"/>
      <x:c r="U857" s="118"/>
      <x:c r="V857" s="118"/>
      <x:c r="W857" s="118"/>
      <x:c r="X857" s="118"/>
      <x:c r="Y857" s="118"/>
      <x:c r="Z857" s="118"/>
      <x:c r="AA857" s="118"/>
      <x:c r="AB857" s="118"/>
      <x:c r="AC857" s="118"/>
      <x:c r="AD857" s="118"/>
      <x:c r="AE857" s="118"/>
      <x:c r="AF857" s="118"/>
      <x:c r="AG857" s="118"/>
      <x:c r="AH857" s="118"/>
      <x:c r="AI857" s="118"/>
      <x:c r="AJ857" s="118"/>
      <x:c r="AK857" s="118"/>
      <x:c r="AL857" s="118"/>
      <x:c r="AM857" s="118"/>
      <x:c r="AN857" s="118"/>
      <x:c r="AO857" s="118"/>
      <x:c r="AP857" s="115"/>
      <x:c r="AQ857" s="49" t="str">
        <x:f>IF(A857="","",COUNT(BI857:INDEX(BI857:CR857,1,'Настройки'!$B$3)))</x:f>
      </x:c>
      <x:c r="AR857" s="49" t="str">
        <x:f>IF(A857="","",SUM(BI857:INDEX(BI857:CR857,1,'Настройки'!$B$3)))</x:f>
      </x:c>
      <x:c r="AS857" s="58" t="str">
        <x:f>IF(A857="","",IF('Настройки'!$B$4="Стоимость потребления",AR857*D857,IF('Настройки'!$B$4="Количество",AR857,E857)))</x:f>
      </x:c>
      <x:c r="AT857" s="61" t="str">
        <x:f>IF(OR(A857="",AS857&lt;0,SUM($AS$2:$AS$1001)&lt;=0),"",AS857/SUM($AS$2:$AS$1001))</x:f>
      </x:c>
      <x:c r="AU857" s="61" t="str">
        <x:f>IF(OR(A857="",AS857&lt;0,SUM($AS$2:$AS$1001)&lt;=0),"",SUMIFS($AS$2:$AS$1001,$AS$2:$AS$1001,"&gt;"&amp;AS857)/SUM($AS$2:$AS$1001))</x:f>
      </x:c>
      <x:c r="AV857" s="61" t="str">
        <x:f>IF(OR(A857="",AS857&lt;0,SUM($AS$2:$AS$1001)&lt;=0),"",SUMIFS($AS$2:$AS$1001,$AS$2:$AS$1001,"&gt;="&amp;AS857)/SUM($AS$2:$AS$1001))</x:f>
      </x:c>
      <x:c r="AW857" s="49" t="str">
        <x:f>IF(A857="","",IF(SUM($AS$2:$AS$1001)&lt;=0,"Не определён",IF(AS857&lt;0,"Исключение",IF(AU857&lt;'Настройки'!$B$5,"A",IF(AU857&lt;'Настройки'!$B$6,"B","C")))))</x:f>
      </x:c>
      <x:c r="AX857" s="58" t="str">
        <x:f>IF(A857="","",IF(AQ857=0,"",AVERAGE(BI857:INDEX(BI857:CR857,1,'Настройки'!$B$3))))</x:f>
      </x:c>
      <x:c r="AY857" s="58" t="str">
        <x:f>IF(OR(A857="",AQ857=0),"",STDEVP(BI857:INDEX(BI857:CR857,1,'Настройки'!$B$3)))</x:f>
      </x:c>
      <x:c r="AZ857" s="61" t="str">
        <x:f>IF(OR(A857="",AQ857&lt;'Настройки'!$B$12,AX857&lt;=0,AND('Настройки'!$B$10="Блокировать",COUNTIF(F857:INDEX(F857:AO857,1,'Настройки'!$B$3),"&lt;0")&gt;0)),"",AY857/ABS(AX857))</x:f>
      </x:c>
      <x:c r="BA857" s="49" t="str">
        <x:f>IF(A857="","",IF(AND('Настройки'!$B$10="Блокировать",COUNTIF(F857:INDEX(F857:AO857,1,'Настройки'!$B$3),"&lt;0")&gt;0),"Не определён",IF(AQ857&lt;'Настройки'!$B$12,"Не определён",IF(AX857=0,"Нет спроса",IF(AX857&lt;0,"Не определён",IF(AZ857&lt;='Настройки'!$B$7,"X",IF(AZ857&lt;='Настройки'!$B$8,"Y","Z")))))))</x:f>
      </x:c>
      <x:c r="BB857" s="49" t="str">
        <x:f>IF(OR(A857="",LEN(AW857)&lt;&gt;1,LEN(BA857)&lt;&gt;1),"",AW857&amp;BA857)</x:f>
      </x:c>
      <x:c r="BC857" s="61" t="str">
        <x:f>IF(OR(A857="",AQ857=0),"",(COUNT(BI857:INDEX(BI857:CR857,1,'Настройки'!$B$3))-COUNT(CS857:INDEX(CS857:EB857,1,'Настройки'!$B$3)))/AQ857)</x:f>
      </x:c>
      <x:c r="BD857" s="64" t="str">
        <x:f>IF(OR(A857="",COUNT(CS857:INDEX(CS857:EB857,1,'Настройки'!$B$3))=0),"",AQ857/COUNT(CS857:INDEX(CS857:EB857,1,'Настройки'!$B$3)))</x:f>
      </x:c>
      <x:c r="BE857" s="64" t="str">
        <x:f>IF(OR(A857="",COUNT(CS857:INDEX(CS857:EB857,1,'Настройки'!$B$3))=0),"",IF(AVERAGE(CS857:INDEX(CS857:EB857,1,'Настройки'!$B$3))=0,"",(STDEVP(CS857:INDEX(CS857:EB857,1,'Настройки'!$B$3))/ABS(AVERAGE(CS857:INDEX(CS857:EB857,1,'Настройки'!$B$3))))^2))</x:f>
      </x:c>
      <x:c r="BF857" s="49" t="str">
        <x:f>IF(A857="","",IF(AQ857&lt;3,"Недостаточно",IF(AQ857&lt;6,"Предварительный","Обычный")))</x:f>
      </x:c>
      <x:c r="BG857" s="49" t="str">
        <x:f>IF(A857="","",IF(COUNTIF(F857:INDEX(F857:AO857,1,'Настройки'!$B$3),"&lt;0")&gt;0,IF('Настройки'!$B$10="Блокировать","Отрицательный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"),"")&amp;IF(AQ857&lt;3,"Недостаточно истории. ",IF(AQ857&lt;6,"Предварительная классификация. ",""))&amp;IF(AX857=0,"Нет спроса за горизонт. ","")&amp;IF(AZ857&gt;'Настройки'!$B$11,"Экстремальная вариативность. ",""))</x:f>
      </x:c>
      <x:c r="BH857" s="49" t="str">
        <x:f>IF(A857="","",IFERROR(VLOOKUP(BB857,'Настройки'!$D$3:$E$11,2,FALSE),"Сначала проверьте исходные данные и историю спроса.")&amp;" Уточните срок поставки, MOQ и критичность.")</x:f>
      </x:c>
      <x:c r="BI857" s="50" t="str">
        <x:f>IF(1&gt;'Настройки'!$B$3,"",IF(ISBLANK(F857),IF('Настройки'!$B$9="Нулевой спрос",0,""),IF(F857&lt;0,IF('Настройки'!$B$10="Исключить","",IF('Настройки'!$B$10="Абсолютные значения",ABS(F857),F857)),F857)))</x:f>
      </x:c>
      <x:c r="BJ857" s="50" t="str">
        <x:f>IF(2&gt;'Настройки'!$B$3,"",IF(ISBLANK(G857),IF('Настройки'!$B$9="Нулевой спрос",0,""),IF(G857&lt;0,IF('Настройки'!$B$10="Исключить","",IF('Настройки'!$B$10="Абсолютные значения",ABS(G857),G857)),G857)))</x:f>
      </x:c>
      <x:c r="BK857" s="50" t="str">
        <x:f>IF(3&gt;'Настройки'!$B$3,"",IF(ISBLANK(H857),IF('Настройки'!$B$9="Нулевой спрос",0,""),IF(H857&lt;0,IF('Настройки'!$B$10="Исключить","",IF('Настройки'!$B$10="Абсолютные значения",ABS(H857),H857)),H857)))</x:f>
      </x:c>
      <x:c r="BL857" s="50" t="str">
        <x:f>IF(4&gt;'Настройки'!$B$3,"",IF(ISBLANK(I857),IF('Настройки'!$B$9="Нулевой спрос",0,""),IF(I857&lt;0,IF('Настройки'!$B$10="Исключить","",IF('Настройки'!$B$10="Абсолютные значения",ABS(I857),I857)),I857)))</x:f>
      </x:c>
      <x:c r="BM857" s="50" t="str">
        <x:f>IF(5&gt;'Настройки'!$B$3,"",IF(ISBLANK(J857),IF('Настройки'!$B$9="Нулевой спрос",0,""),IF(J857&lt;0,IF('Настройки'!$B$10="Исключить","",IF('Настройки'!$B$10="Абсолютные значения",ABS(J857),J857)),J857)))</x:f>
      </x:c>
      <x:c r="BN857" s="50" t="str">
        <x:f>IF(6&gt;'Настройки'!$B$3,"",IF(ISBLANK(K857),IF('Настройки'!$B$9="Нулевой спрос",0,""),IF(K857&lt;0,IF('Настройки'!$B$10="Исключить","",IF('Настройки'!$B$10="Абсолютные значения",ABS(K857),K857)),K857)))</x:f>
      </x:c>
      <x:c r="BO857" s="50" t="str">
        <x:f>IF(7&gt;'Настройки'!$B$3,"",IF(ISBLANK(L857),IF('Настройки'!$B$9="Нулевой спрос",0,""),IF(L857&lt;0,IF('Настройки'!$B$10="Исключить","",IF('Настройки'!$B$10="Абсолютные значения",ABS(L857),L857)),L857)))</x:f>
      </x:c>
      <x:c r="BP857" s="50" t="str">
        <x:f>IF(8&gt;'Настройки'!$B$3,"",IF(ISBLANK(M857),IF('Настройки'!$B$9="Нулевой спрос",0,""),IF(M857&lt;0,IF('Настройки'!$B$10="Исключить","",IF('Настройки'!$B$10="Абсолютные значения",ABS(M857),M857)),M857)))</x:f>
      </x:c>
      <x:c r="BQ857" s="50" t="str">
        <x:f>IF(9&gt;'Настройки'!$B$3,"",IF(ISBLANK(N857),IF('Настройки'!$B$9="Нулевой спрос",0,""),IF(N857&lt;0,IF('Настройки'!$B$10="Исключить","",IF('Настройки'!$B$10="Абсолютные значения",ABS(N857),N857)),N857)))</x:f>
      </x:c>
      <x:c r="BR857" s="50" t="str">
        <x:f>IF(10&gt;'Настройки'!$B$3,"",IF(ISBLANK(O857),IF('Настройки'!$B$9="Нулевой спрос",0,""),IF(O857&lt;0,IF('Настройки'!$B$10="Исключить","",IF('Настройки'!$B$10="Абсолютные значения",ABS(O857),O857)),O857)))</x:f>
      </x:c>
      <x:c r="BS857" s="50" t="str">
        <x:f>IF(11&gt;'Настройки'!$B$3,"",IF(ISBLANK(P857),IF('Настройки'!$B$9="Нулевой спрос",0,""),IF(P857&lt;0,IF('Настройки'!$B$10="Исключить","",IF('Настройки'!$B$10="Абсолютные значения",ABS(P857),P857)),P857)))</x:f>
      </x:c>
      <x:c r="BT857" s="50" t="str">
        <x:f>IF(12&gt;'Настройки'!$B$3,"",IF(ISBLANK(Q857),IF('Настройки'!$B$9="Нулевой спрос",0,""),IF(Q857&lt;0,IF('Настройки'!$B$10="Исключить","",IF('Настройки'!$B$10="Абсолютные значения",ABS(Q857),Q857)),Q857)))</x:f>
      </x:c>
      <x:c r="BU857" s="50" t="str">
        <x:f>IF(13&gt;'Настройки'!$B$3,"",IF(ISBLANK(R857),IF('Настройки'!$B$9="Нулевой спрос",0,""),IF(R857&lt;0,IF('Настройки'!$B$10="Исключить","",IF('Настройки'!$B$10="Абсолютные значения",ABS(R857),R857)),R857)))</x:f>
      </x:c>
      <x:c r="BV857" s="50" t="str">
        <x:f>IF(14&gt;'Настройки'!$B$3,"",IF(ISBLANK(S857),IF('Настройки'!$B$9="Нулевой спрос",0,""),IF(S857&lt;0,IF('Настройки'!$B$10="Исключить","",IF('Настройки'!$B$10="Абсолютные значения",ABS(S857),S857)),S857)))</x:f>
      </x:c>
      <x:c r="BW857" s="50" t="str">
        <x:f>IF(15&gt;'Настройки'!$B$3,"",IF(ISBLANK(T857),IF('Настройки'!$B$9="Нулевой спрос",0,""),IF(T857&lt;0,IF('Настройки'!$B$10="Исключить","",IF('Настройки'!$B$10="Абсолютные значения",ABS(T857),T857)),T857)))</x:f>
      </x:c>
      <x:c r="BX857" s="50" t="str">
        <x:f>IF(16&gt;'Настройки'!$B$3,"",IF(ISBLANK(U857),IF('Настройки'!$B$9="Нулевой спрос",0,""),IF(U857&lt;0,IF('Настройки'!$B$10="Исключить","",IF('Настройки'!$B$10="Абсолютные значения",ABS(U857),U857)),U857)))</x:f>
      </x:c>
      <x:c r="BY857" s="50" t="str">
        <x:f>IF(17&gt;'Настройки'!$B$3,"",IF(ISBLANK(V857),IF('Настройки'!$B$9="Нулевой спрос",0,""),IF(V857&lt;0,IF('Настройки'!$B$10="Исключить","",IF('Настройки'!$B$10="Абсолютные значения",ABS(V857),V857)),V857)))</x:f>
      </x:c>
      <x:c r="BZ857" s="50" t="str">
        <x:f>IF(18&gt;'Настройки'!$B$3,"",IF(ISBLANK(W857),IF('Настройки'!$B$9="Нулевой спрос",0,""),IF(W857&lt;0,IF('Настройки'!$B$10="Исключить","",IF('Настройки'!$B$10="Абсолютные значения",ABS(W857),W857)),W857)))</x:f>
      </x:c>
      <x:c r="CA857" s="50" t="str">
        <x:f>IF(19&gt;'Настройки'!$B$3,"",IF(ISBLANK(X857),IF('Настройки'!$B$9="Нулевой спрос",0,""),IF(X857&lt;0,IF('Настройки'!$B$10="Исключить","",IF('Настройки'!$B$10="Абсолютные значения",ABS(X857),X857)),X857)))</x:f>
      </x:c>
      <x:c r="CB857" s="50" t="str">
        <x:f>IF(20&gt;'Настройки'!$B$3,"",IF(ISBLANK(Y857),IF('Настройки'!$B$9="Нулевой спрос",0,""),IF(Y857&lt;0,IF('Настройки'!$B$10="Исключить","",IF('Настройки'!$B$10="Абсолютные значения",ABS(Y857),Y857)),Y857)))</x:f>
      </x:c>
      <x:c r="CC857" s="50" t="str">
        <x:f>IF(21&gt;'Настройки'!$B$3,"",IF(ISBLANK(Z857),IF('Настройки'!$B$9="Нулевой спрос",0,""),IF(Z857&lt;0,IF('Настройки'!$B$10="Исключить","",IF('Настройки'!$B$10="Абсолютные значения",ABS(Z857),Z857)),Z857)))</x:f>
      </x:c>
      <x:c r="CD857" s="50" t="str">
        <x:f>IF(22&gt;'Настройки'!$B$3,"",IF(ISBLANK(AA857),IF('Настройки'!$B$9="Нулевой спрос",0,""),IF(AA857&lt;0,IF('Настройки'!$B$10="Исключить","",IF('Настройки'!$B$10="Абсолютные значения",ABS(AA857),AA857)),AA857)))</x:f>
      </x:c>
      <x:c r="CE857" s="50" t="str">
        <x:f>IF(23&gt;'Настройки'!$B$3,"",IF(ISBLANK(AB857),IF('Настройки'!$B$9="Нулевой спрос",0,""),IF(AB857&lt;0,IF('Настройки'!$B$10="Исключить","",IF('Настройки'!$B$10="Абсолютные значения",ABS(AB857),AB857)),AB857)))</x:f>
      </x:c>
      <x:c r="CF857" s="50" t="str">
        <x:f>IF(24&gt;'Настройки'!$B$3,"",IF(ISBLANK(AC857),IF('Настройки'!$B$9="Нулевой спрос",0,""),IF(AC857&lt;0,IF('Настройки'!$B$10="Исключить","",IF('Настройки'!$B$10="Абсолютные значения",ABS(AC857),AC857)),AC857)))</x:f>
      </x:c>
      <x:c r="CG857" s="50" t="str">
        <x:f>IF(25&gt;'Настройки'!$B$3,"",IF(ISBLANK(AD857),IF('Настройки'!$B$9="Нулевой спрос",0,""),IF(AD857&lt;0,IF('Настройки'!$B$10="Исключить","",IF('Настройки'!$B$10="Абсолютные значения",ABS(AD857),AD857)),AD857)))</x:f>
      </x:c>
      <x:c r="CH857" s="50" t="str">
        <x:f>IF(26&gt;'Настройки'!$B$3,"",IF(ISBLANK(AE857),IF('Настройки'!$B$9="Нулевой спрос",0,""),IF(AE857&lt;0,IF('Настройки'!$B$10="Исключить","",IF('Настройки'!$B$10="Абсолютные значения",ABS(AE857),AE857)),AE857)))</x:f>
      </x:c>
      <x:c r="CI857" s="50" t="str">
        <x:f>IF(27&gt;'Настройки'!$B$3,"",IF(ISBLANK(AF857),IF('Настройки'!$B$9="Нулевой спрос",0,""),IF(AF857&lt;0,IF('Настройки'!$B$10="Исключить","",IF('Настройки'!$B$10="Абсолютные значения",ABS(AF857),AF857)),AF857)))</x:f>
      </x:c>
      <x:c r="CJ857" s="50" t="str">
        <x:f>IF(28&gt;'Настройки'!$B$3,"",IF(ISBLANK(AG857),IF('Настройки'!$B$9="Нулевой спрос",0,""),IF(AG857&lt;0,IF('Настройки'!$B$10="Исключить","",IF('Настройки'!$B$10="Абсолютные значения",ABS(AG857),AG857)),AG857)))</x:f>
      </x:c>
      <x:c r="CK857" s="50" t="str">
        <x:f>IF(29&gt;'Настройки'!$B$3,"",IF(ISBLANK(AH857),IF('Настройки'!$B$9="Нулевой спрос",0,""),IF(AH857&lt;0,IF('Настройки'!$B$10="Исключить","",IF('Настройки'!$B$10="Абсолютные значения",ABS(AH857),AH857)),AH857)))</x:f>
      </x:c>
      <x:c r="CL857" s="50" t="str">
        <x:f>IF(30&gt;'Настройки'!$B$3,"",IF(ISBLANK(AI857),IF('Настройки'!$B$9="Нулевой спрос",0,""),IF(AI857&lt;0,IF('Настройки'!$B$10="Исключить","",IF('Настройки'!$B$10="Абсолютные значения",ABS(AI857),AI857)),AI857)))</x:f>
      </x:c>
      <x:c r="CM857" s="50" t="str">
        <x:f>IF(31&gt;'Настройки'!$B$3,"",IF(ISBLANK(AJ857),IF('Настройки'!$B$9="Нулевой спрос",0,""),IF(AJ857&lt;0,IF('Настройки'!$B$10="Исключить","",IF('Настройки'!$B$10="Абсолютные значения",ABS(AJ857),AJ857)),AJ857)))</x:f>
      </x:c>
      <x:c r="CN857" s="50" t="str">
        <x:f>IF(32&gt;'Настройки'!$B$3,"",IF(ISBLANK(AK857),IF('Настройки'!$B$9="Нулевой спрос",0,""),IF(AK857&lt;0,IF('Настройки'!$B$10="Исключить","",IF('Настройки'!$B$10="Абсолютные значения",ABS(AK857),AK857)),AK857)))</x:f>
      </x:c>
      <x:c r="CO857" s="50" t="str">
        <x:f>IF(33&gt;'Настройки'!$B$3,"",IF(ISBLANK(AL857),IF('Настройки'!$B$9="Нулевой спрос",0,""),IF(AL857&lt;0,IF('Настройки'!$B$10="Исключить","",IF('Настройки'!$B$10="Абсолютные значения",ABS(AL857),AL857)),AL857)))</x:f>
      </x:c>
      <x:c r="CP857" s="50" t="str">
        <x:f>IF(34&gt;'Настройки'!$B$3,"",IF(ISBLANK(AM857),IF('Настройки'!$B$9="Нулевой спрос",0,""),IF(AM857&lt;0,IF('Настройки'!$B$10="Исключить","",IF('Настройки'!$B$10="Абсолютные значения",ABS(AM857),AM857)),AM857)))</x:f>
      </x:c>
      <x:c r="CQ857" s="50" t="str">
        <x:f>IF(35&gt;'Настройки'!$B$3,"",IF(ISBLANK(AN857),IF('Настройки'!$B$9="Нулевой спрос",0,""),IF(AN857&lt;0,IF('Настройки'!$B$10="Исключить","",IF('Настройки'!$B$10="Абсолютные значения",ABS(AN857),AN857)),AN857)))</x:f>
      </x:c>
      <x:c r="CR857" s="50" t="str">
        <x:f>IF(36&gt;'Настройки'!$B$3,"",IF(ISBLANK(AO857),IF('Настройки'!$B$9="Нулевой спрос",0,""),IF(AO857&lt;0,IF('Настройки'!$B$10="Исключить","",IF('Настройки'!$B$10="Абсолютные значения",ABS(AO857),AO857)),AO857)))</x:f>
      </x:c>
      <x:c r="CS857" s="50" t="str">
        <x:f>IF(OR(1&gt;'Настройки'!$B$3,ISBLANK(BI857),BI857=0),"",BI857)</x:f>
      </x:c>
      <x:c r="CT857" s="50" t="str">
        <x:f>IF(OR(2&gt;'Настройки'!$B$3,ISBLANK(BJ857),BJ857=0),"",BJ857)</x:f>
      </x:c>
      <x:c r="CU857" s="50" t="str">
        <x:f>IF(OR(3&gt;'Настройки'!$B$3,ISBLANK(BK857),BK857=0),"",BK857)</x:f>
      </x:c>
      <x:c r="CV857" s="50" t="str">
        <x:f>IF(OR(4&gt;'Настройки'!$B$3,ISBLANK(BL857),BL857=0),"",BL857)</x:f>
      </x:c>
      <x:c r="CW857" s="50" t="str">
        <x:f>IF(OR(5&gt;'Настройки'!$B$3,ISBLANK(BM857),BM857=0),"",BM857)</x:f>
      </x:c>
      <x:c r="CX857" s="50" t="str">
        <x:f>IF(OR(6&gt;'Настройки'!$B$3,ISBLANK(BN857),BN857=0),"",BN857)</x:f>
      </x:c>
      <x:c r="CY857" s="50" t="str">
        <x:f>IF(OR(7&gt;'Настройки'!$B$3,ISBLANK(BO857),BO857=0),"",BO857)</x:f>
      </x:c>
      <x:c r="CZ857" s="50" t="str">
        <x:f>IF(OR(8&gt;'Настройки'!$B$3,ISBLANK(BP857),BP857=0),"",BP857)</x:f>
      </x:c>
      <x:c r="DA857" s="50" t="str">
        <x:f>IF(OR(9&gt;'Настройки'!$B$3,ISBLANK(BQ857),BQ857=0),"",BQ857)</x:f>
      </x:c>
      <x:c r="DB857" s="50" t="str">
        <x:f>IF(OR(10&gt;'Настройки'!$B$3,ISBLANK(BR857),BR857=0),"",BR857)</x:f>
      </x:c>
      <x:c r="DC857" s="50" t="str">
        <x:f>IF(OR(11&gt;'Настройки'!$B$3,ISBLANK(BS857),BS857=0),"",BS857)</x:f>
      </x:c>
      <x:c r="DD857" s="50" t="str">
        <x:f>IF(OR(12&gt;'Настройки'!$B$3,ISBLANK(BT857),BT857=0),"",BT857)</x:f>
      </x:c>
      <x:c r="DE857" s="50" t="str">
        <x:f>IF(OR(13&gt;'Настройки'!$B$3,ISBLANK(BU857),BU857=0),"",BU857)</x:f>
      </x:c>
      <x:c r="DF857" s="50" t="str">
        <x:f>IF(OR(14&gt;'Настройки'!$B$3,ISBLANK(BV857),BV857=0),"",BV857)</x:f>
      </x:c>
      <x:c r="DG857" s="50" t="str">
        <x:f>IF(OR(15&gt;'Настройки'!$B$3,ISBLANK(BW857),BW857=0),"",BW857)</x:f>
      </x:c>
      <x:c r="DH857" s="50" t="str">
        <x:f>IF(OR(16&gt;'Настройки'!$B$3,ISBLANK(BX857),BX857=0),"",BX857)</x:f>
      </x:c>
      <x:c r="DI857" s="50" t="str">
        <x:f>IF(OR(17&gt;'Настройки'!$B$3,ISBLANK(BY857),BY857=0),"",BY857)</x:f>
      </x:c>
      <x:c r="DJ857" s="50" t="str">
        <x:f>IF(OR(18&gt;'Настройки'!$B$3,ISBLANK(BZ857),BZ857=0),"",BZ857)</x:f>
      </x:c>
      <x:c r="DK857" s="50" t="str">
        <x:f>IF(OR(19&gt;'Настройки'!$B$3,ISBLANK(CA857),CA857=0),"",CA857)</x:f>
      </x:c>
      <x:c r="DL857" s="50" t="str">
        <x:f>IF(OR(20&gt;'Настройки'!$B$3,ISBLANK(CB857),CB857=0),"",CB857)</x:f>
      </x:c>
      <x:c r="DM857" s="50" t="str">
        <x:f>IF(OR(21&gt;'Настройки'!$B$3,ISBLANK(CC857),CC857=0),"",CC857)</x:f>
      </x:c>
      <x:c r="DN857" s="50" t="str">
        <x:f>IF(OR(22&gt;'Настройки'!$B$3,ISBLANK(CD857),CD857=0),"",CD857)</x:f>
      </x:c>
      <x:c r="DO857" s="50" t="str">
        <x:f>IF(OR(23&gt;'Настройки'!$B$3,ISBLANK(CE857),CE857=0),"",CE857)</x:f>
      </x:c>
      <x:c r="DP857" s="50" t="str">
        <x:f>IF(OR(24&gt;'Настройки'!$B$3,ISBLANK(CF857),CF857=0),"",CF857)</x:f>
      </x:c>
      <x:c r="DQ857" s="50" t="str">
        <x:f>IF(OR(25&gt;'Настройки'!$B$3,ISBLANK(CG857),CG857=0),"",CG857)</x:f>
      </x:c>
      <x:c r="DR857" s="50" t="str">
        <x:f>IF(OR(26&gt;'Настройки'!$B$3,ISBLANK(CH857),CH857=0),"",CH857)</x:f>
      </x:c>
      <x:c r="DS857" s="50" t="str">
        <x:f>IF(OR(27&gt;'Настройки'!$B$3,ISBLANK(CI857),CI857=0),"",CI857)</x:f>
      </x:c>
      <x:c r="DT857" s="50" t="str">
        <x:f>IF(OR(28&gt;'Настройки'!$B$3,ISBLANK(CJ857),CJ857=0),"",CJ857)</x:f>
      </x:c>
      <x:c r="DU857" s="50" t="str">
        <x:f>IF(OR(29&gt;'Настройки'!$B$3,ISBLANK(CK857),CK857=0),"",CK857)</x:f>
      </x:c>
      <x:c r="DV857" s="50" t="str">
        <x:f>IF(OR(30&gt;'Настройки'!$B$3,ISBLANK(CL857),CL857=0),"",CL857)</x:f>
      </x:c>
      <x:c r="DW857" s="50" t="str">
        <x:f>IF(OR(31&gt;'Настройки'!$B$3,ISBLANK(CM857),CM857=0),"",CM857)</x:f>
      </x:c>
      <x:c r="DX857" s="50" t="str">
        <x:f>IF(OR(32&gt;'Настройки'!$B$3,ISBLANK(CN857),CN857=0),"",CN857)</x:f>
      </x:c>
      <x:c r="DY857" s="50" t="str">
        <x:f>IF(OR(33&gt;'Настройки'!$B$3,ISBLANK(CO857),CO857=0),"",CO857)</x:f>
      </x:c>
      <x:c r="DZ857" s="50" t="str">
        <x:f>IF(OR(34&gt;'Настройки'!$B$3,ISBLANK(CP857),CP857=0),"",CP857)</x:f>
      </x:c>
      <x:c r="EA857" s="50" t="str">
        <x:f>IF(OR(35&gt;'Настройки'!$B$3,ISBLANK(CQ857),CQ857=0),"",CQ857)</x:f>
      </x:c>
      <x:c r="EB857" s="50" t="str">
        <x:f>IF(OR(36&gt;'Настройки'!$B$3,ISBLANK(CR857),CR857=0),"",CR857)</x:f>
      </x:c>
      <x:c r="EC857" s="50" t="str">
        <x:f>IF(A857="","",IF(OR(BB857="AZ",BB857="BZ"),10000+ROW(),IF(AZ857&gt;'Настройки'!$B$11,20000+ROW(),IF(BF857&lt;&gt;"Обычный",30000+ROW(),IF(AX857&lt;=0,40000+ROW(),"")))))</x:f>
      </x:c>
      <x:c r="ED857" s="50" t="str">
        <x:f>IF(EC857="","",COUNTIFS($EC$2:$EC$1001,"&gt;0",$EC$2:$EC$1001,"&lt;"&amp;EC857)+1)</x:f>
      </x:c>
    </x:row>
    <x:row r="858">
      <x:c r="A858" s="115"/>
      <x:c r="B858" s="115"/>
      <x:c r="C858" s="115"/>
      <x:c r="D858" s="118"/>
      <x:c r="E858" s="118"/>
      <x:c r="F858" s="118"/>
      <x:c r="G858" s="118"/>
      <x:c r="H858" s="118"/>
      <x:c r="I858" s="118"/>
      <x:c r="J858" s="118"/>
      <x:c r="K858" s="118"/>
      <x:c r="L858" s="118"/>
      <x:c r="M858" s="118"/>
      <x:c r="N858" s="118"/>
      <x:c r="O858" s="118"/>
      <x:c r="P858" s="118"/>
      <x:c r="Q858" s="118"/>
      <x:c r="R858" s="118"/>
      <x:c r="S858" s="118"/>
      <x:c r="T858" s="118"/>
      <x:c r="U858" s="118"/>
      <x:c r="V858" s="118"/>
      <x:c r="W858" s="118"/>
      <x:c r="X858" s="118"/>
      <x:c r="Y858" s="118"/>
      <x:c r="Z858" s="118"/>
      <x:c r="AA858" s="118"/>
      <x:c r="AB858" s="118"/>
      <x:c r="AC858" s="118"/>
      <x:c r="AD858" s="118"/>
      <x:c r="AE858" s="118"/>
      <x:c r="AF858" s="118"/>
      <x:c r="AG858" s="118"/>
      <x:c r="AH858" s="118"/>
      <x:c r="AI858" s="118"/>
      <x:c r="AJ858" s="118"/>
      <x:c r="AK858" s="118"/>
      <x:c r="AL858" s="118"/>
      <x:c r="AM858" s="118"/>
      <x:c r="AN858" s="118"/>
      <x:c r="AO858" s="118"/>
      <x:c r="AP858" s="115"/>
      <x:c r="AQ858" s="49" t="str">
        <x:f>IF(A858="","",COUNT(BI858:INDEX(BI858:CR858,1,'Настройки'!$B$3)))</x:f>
      </x:c>
      <x:c r="AR858" s="49" t="str">
        <x:f>IF(A858="","",SUM(BI858:INDEX(BI858:CR858,1,'Настройки'!$B$3)))</x:f>
      </x:c>
      <x:c r="AS858" s="58" t="str">
        <x:f>IF(A858="","",IF('Настройки'!$B$4="Стоимость потребления",AR858*D858,IF('Настройки'!$B$4="Количество",AR858,E858)))</x:f>
      </x:c>
      <x:c r="AT858" s="61" t="str">
        <x:f>IF(OR(A858="",AS858&lt;0,SUM($AS$2:$AS$1001)&lt;=0),"",AS858/SUM($AS$2:$AS$1001))</x:f>
      </x:c>
      <x:c r="AU858" s="61" t="str">
        <x:f>IF(OR(A858="",AS858&lt;0,SUM($AS$2:$AS$1001)&lt;=0),"",SUMIFS($AS$2:$AS$1001,$AS$2:$AS$1001,"&gt;"&amp;AS858)/SUM($AS$2:$AS$1001))</x:f>
      </x:c>
      <x:c r="AV858" s="61" t="str">
        <x:f>IF(OR(A858="",AS858&lt;0,SUM($AS$2:$AS$1001)&lt;=0),"",SUMIFS($AS$2:$AS$1001,$AS$2:$AS$1001,"&gt;="&amp;AS858)/SUM($AS$2:$AS$1001))</x:f>
      </x:c>
      <x:c r="AW858" s="49" t="str">
        <x:f>IF(A858="","",IF(SUM($AS$2:$AS$1001)&lt;=0,"Не определён",IF(AS858&lt;0,"Исключение",IF(AU858&lt;'Настройки'!$B$5,"A",IF(AU858&lt;'Настройки'!$B$6,"B","C")))))</x:f>
      </x:c>
      <x:c r="AX858" s="58" t="str">
        <x:f>IF(A858="","",IF(AQ858=0,"",AVERAGE(BI858:INDEX(BI858:CR858,1,'Настройки'!$B$3))))</x:f>
      </x:c>
      <x:c r="AY858" s="58" t="str">
        <x:f>IF(OR(A858="",AQ858=0),"",STDEVP(BI858:INDEX(BI858:CR858,1,'Настройки'!$B$3)))</x:f>
      </x:c>
      <x:c r="AZ858" s="61" t="str">
        <x:f>IF(OR(A858="",AQ858&lt;'Настройки'!$B$12,AX858&lt;=0,AND('Настройки'!$B$10="Блокировать",COUNTIF(F858:INDEX(F858:AO858,1,'Настройки'!$B$3),"&lt;0")&gt;0)),"",AY858/ABS(AX858))</x:f>
      </x:c>
      <x:c r="BA858" s="49" t="str">
        <x:f>IF(A858="","",IF(AND('Настройки'!$B$10="Блокировать",COUNTIF(F858:INDEX(F858:AO858,1,'Настройки'!$B$3),"&lt;0")&gt;0),"Не определён",IF(AQ858&lt;'Настройки'!$B$12,"Не определён",IF(AX858=0,"Нет спроса",IF(AX858&lt;0,"Не определён",IF(AZ858&lt;='Настройки'!$B$7,"X",IF(AZ858&lt;='Настройки'!$B$8,"Y","Z")))))))</x:f>
      </x:c>
      <x:c r="BB858" s="49" t="str">
        <x:f>IF(OR(A858="",LEN(AW858)&lt;&gt;1,LEN(BA858)&lt;&gt;1),"",AW858&amp;BA858)</x:f>
      </x:c>
      <x:c r="BC858" s="61" t="str">
        <x:f>IF(OR(A858="",AQ858=0),"",(COUNT(BI858:INDEX(BI858:CR858,1,'Настройки'!$B$3))-COUNT(CS858:INDEX(CS858:EB858,1,'Настройки'!$B$3)))/AQ858)</x:f>
      </x:c>
      <x:c r="BD858" s="64" t="str">
        <x:f>IF(OR(A858="",COUNT(CS858:INDEX(CS858:EB858,1,'Настройки'!$B$3))=0),"",AQ858/COUNT(CS858:INDEX(CS858:EB858,1,'Настройки'!$B$3)))</x:f>
      </x:c>
      <x:c r="BE858" s="64" t="str">
        <x:f>IF(OR(A858="",COUNT(CS858:INDEX(CS858:EB858,1,'Настройки'!$B$3))=0),"",IF(AVERAGE(CS858:INDEX(CS858:EB858,1,'Настройки'!$B$3))=0,"",(STDEVP(CS858:INDEX(CS858:EB858,1,'Настройки'!$B$3))/ABS(AVERAGE(CS858:INDEX(CS858:EB858,1,'Настройки'!$B$3))))^2))</x:f>
      </x:c>
      <x:c r="BF858" s="49" t="str">
        <x:f>IF(A858="","",IF(AQ858&lt;3,"Недостаточно",IF(AQ858&lt;6,"Предварительный","Обычный")))</x:f>
      </x:c>
      <x:c r="BG858" s="49" t="str">
        <x:f>IF(A858="","",IF(COUNTIF(F858:INDEX(F858:AO858,1,'Настройки'!$B$3),"&lt;0")&gt;0,IF('Настройки'!$B$10="Блокировать","Отрицательный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"),"")&amp;IF(AQ858&lt;3,"Недостаточно истории. ",IF(AQ858&lt;6,"Предварительная классификация. ",""))&amp;IF(AX858=0,"Нет спроса за горизонт. ","")&amp;IF(AZ858&gt;'Настройки'!$B$11,"Экстремальная вариативность. ",""))</x:f>
      </x:c>
      <x:c r="BH858" s="49" t="str">
        <x:f>IF(A858="","",IFERROR(VLOOKUP(BB858,'Настройки'!$D$3:$E$11,2,FALSE),"Сначала проверьте исходные данные и историю спроса.")&amp;" Уточните срок поставки, MOQ и критичность.")</x:f>
      </x:c>
      <x:c r="BI858" s="50" t="str">
        <x:f>IF(1&gt;'Настройки'!$B$3,"",IF(ISBLANK(F858),IF('Настройки'!$B$9="Нулевой спрос",0,""),IF(F858&lt;0,IF('Настройки'!$B$10="Исключить","",IF('Настройки'!$B$10="Абсолютные значения",ABS(F858),F858)),F858)))</x:f>
      </x:c>
      <x:c r="BJ858" s="50" t="str">
        <x:f>IF(2&gt;'Настройки'!$B$3,"",IF(ISBLANK(G858),IF('Настройки'!$B$9="Нулевой спрос",0,""),IF(G858&lt;0,IF('Настройки'!$B$10="Исключить","",IF('Настройки'!$B$10="Абсолютные значения",ABS(G858),G858)),G858)))</x:f>
      </x:c>
      <x:c r="BK858" s="50" t="str">
        <x:f>IF(3&gt;'Настройки'!$B$3,"",IF(ISBLANK(H858),IF('Настройки'!$B$9="Нулевой спрос",0,""),IF(H858&lt;0,IF('Настройки'!$B$10="Исключить","",IF('Настройки'!$B$10="Абсолютные значения",ABS(H858),H858)),H858)))</x:f>
      </x:c>
      <x:c r="BL858" s="50" t="str">
        <x:f>IF(4&gt;'Настройки'!$B$3,"",IF(ISBLANK(I858),IF('Настройки'!$B$9="Нулевой спрос",0,""),IF(I858&lt;0,IF('Настройки'!$B$10="Исключить","",IF('Настройки'!$B$10="Абсолютные значения",ABS(I858),I858)),I858)))</x:f>
      </x:c>
      <x:c r="BM858" s="50" t="str">
        <x:f>IF(5&gt;'Настройки'!$B$3,"",IF(ISBLANK(J858),IF('Настройки'!$B$9="Нулевой спрос",0,""),IF(J858&lt;0,IF('Настройки'!$B$10="Исключить","",IF('Настройки'!$B$10="Абсолютные значения",ABS(J858),J858)),J858)))</x:f>
      </x:c>
      <x:c r="BN858" s="50" t="str">
        <x:f>IF(6&gt;'Настройки'!$B$3,"",IF(ISBLANK(K858),IF('Настройки'!$B$9="Нулевой спрос",0,""),IF(K858&lt;0,IF('Настройки'!$B$10="Исключить","",IF('Настройки'!$B$10="Абсолютные значения",ABS(K858),K858)),K858)))</x:f>
      </x:c>
      <x:c r="BO858" s="50" t="str">
        <x:f>IF(7&gt;'Настройки'!$B$3,"",IF(ISBLANK(L858),IF('Настройки'!$B$9="Нулевой спрос",0,""),IF(L858&lt;0,IF('Настройки'!$B$10="Исключить","",IF('Настройки'!$B$10="Абсолютные значения",ABS(L858),L858)),L858)))</x:f>
      </x:c>
      <x:c r="BP858" s="50" t="str">
        <x:f>IF(8&gt;'Настройки'!$B$3,"",IF(ISBLANK(M858),IF('Настройки'!$B$9="Нулевой спрос",0,""),IF(M858&lt;0,IF('Настройки'!$B$10="Исключить","",IF('Настройки'!$B$10="Абсолютные значения",ABS(M858),M858)),M858)))</x:f>
      </x:c>
      <x:c r="BQ858" s="50" t="str">
        <x:f>IF(9&gt;'Настройки'!$B$3,"",IF(ISBLANK(N858),IF('Настройки'!$B$9="Нулевой спрос",0,""),IF(N858&lt;0,IF('Настройки'!$B$10="Исключить","",IF('Настройки'!$B$10="Абсолютные значения",ABS(N858),N858)),N858)))</x:f>
      </x:c>
      <x:c r="BR858" s="50" t="str">
        <x:f>IF(10&gt;'Настройки'!$B$3,"",IF(ISBLANK(O858),IF('Настройки'!$B$9="Нулевой спрос",0,""),IF(O858&lt;0,IF('Настройки'!$B$10="Исключить","",IF('Настройки'!$B$10="Абсолютные значения",ABS(O858),O858)),O858)))</x:f>
      </x:c>
      <x:c r="BS858" s="50" t="str">
        <x:f>IF(11&gt;'Настройки'!$B$3,"",IF(ISBLANK(P858),IF('Настройки'!$B$9="Нулевой спрос",0,""),IF(P858&lt;0,IF('Настройки'!$B$10="Исключить","",IF('Настройки'!$B$10="Абсолютные значения",ABS(P858),P858)),P858)))</x:f>
      </x:c>
      <x:c r="BT858" s="50" t="str">
        <x:f>IF(12&gt;'Настройки'!$B$3,"",IF(ISBLANK(Q858),IF('Настройки'!$B$9="Нулевой спрос",0,""),IF(Q858&lt;0,IF('Настройки'!$B$10="Исключить","",IF('Настройки'!$B$10="Абсолютные значения",ABS(Q858),Q858)),Q858)))</x:f>
      </x:c>
      <x:c r="BU858" s="50" t="str">
        <x:f>IF(13&gt;'Настройки'!$B$3,"",IF(ISBLANK(R858),IF('Настройки'!$B$9="Нулевой спрос",0,""),IF(R858&lt;0,IF('Настройки'!$B$10="Исключить","",IF('Настройки'!$B$10="Абсолютные значения",ABS(R858),R858)),R858)))</x:f>
      </x:c>
      <x:c r="BV858" s="50" t="str">
        <x:f>IF(14&gt;'Настройки'!$B$3,"",IF(ISBLANK(S858),IF('Настройки'!$B$9="Нулевой спрос",0,""),IF(S858&lt;0,IF('Настройки'!$B$10="Исключить","",IF('Настройки'!$B$10="Абсолютные значения",ABS(S858),S858)),S858)))</x:f>
      </x:c>
      <x:c r="BW858" s="50" t="str">
        <x:f>IF(15&gt;'Настройки'!$B$3,"",IF(ISBLANK(T858),IF('Настройки'!$B$9="Нулевой спрос",0,""),IF(T858&lt;0,IF('Настройки'!$B$10="Исключить","",IF('Настройки'!$B$10="Абсолютные значения",ABS(T858),T858)),T858)))</x:f>
      </x:c>
      <x:c r="BX858" s="50" t="str">
        <x:f>IF(16&gt;'Настройки'!$B$3,"",IF(ISBLANK(U858),IF('Настройки'!$B$9="Нулевой спрос",0,""),IF(U858&lt;0,IF('Настройки'!$B$10="Исключить","",IF('Настройки'!$B$10="Абсолютные значения",ABS(U858),U858)),U858)))</x:f>
      </x:c>
      <x:c r="BY858" s="50" t="str">
        <x:f>IF(17&gt;'Настройки'!$B$3,"",IF(ISBLANK(V858),IF('Настройки'!$B$9="Нулевой спрос",0,""),IF(V858&lt;0,IF('Настройки'!$B$10="Исключить","",IF('Настройки'!$B$10="Абсолютные значения",ABS(V858),V858)),V858)))</x:f>
      </x:c>
      <x:c r="BZ858" s="50" t="str">
        <x:f>IF(18&gt;'Настройки'!$B$3,"",IF(ISBLANK(W858),IF('Настройки'!$B$9="Нулевой спрос",0,""),IF(W858&lt;0,IF('Настройки'!$B$10="Исключить","",IF('Настройки'!$B$10="Абсолютные значения",ABS(W858),W858)),W858)))</x:f>
      </x:c>
      <x:c r="CA858" s="50" t="str">
        <x:f>IF(19&gt;'Настройки'!$B$3,"",IF(ISBLANK(X858),IF('Настройки'!$B$9="Нулевой спрос",0,""),IF(X858&lt;0,IF('Настройки'!$B$10="Исключить","",IF('Настройки'!$B$10="Абсолютные значения",ABS(X858),X858)),X858)))</x:f>
      </x:c>
      <x:c r="CB858" s="50" t="str">
        <x:f>IF(20&gt;'Настройки'!$B$3,"",IF(ISBLANK(Y858),IF('Настройки'!$B$9="Нулевой спрос",0,""),IF(Y858&lt;0,IF('Настройки'!$B$10="Исключить","",IF('Настройки'!$B$10="Абсолютные значения",ABS(Y858),Y858)),Y858)))</x:f>
      </x:c>
      <x:c r="CC858" s="50" t="str">
        <x:f>IF(21&gt;'Настройки'!$B$3,"",IF(ISBLANK(Z858),IF('Настройки'!$B$9="Нулевой спрос",0,""),IF(Z858&lt;0,IF('Настройки'!$B$10="Исключить","",IF('Настройки'!$B$10="Абсолютные значения",ABS(Z858),Z858)),Z858)))</x:f>
      </x:c>
      <x:c r="CD858" s="50" t="str">
        <x:f>IF(22&gt;'Настройки'!$B$3,"",IF(ISBLANK(AA858),IF('Настройки'!$B$9="Нулевой спрос",0,""),IF(AA858&lt;0,IF('Настройки'!$B$10="Исключить","",IF('Настройки'!$B$10="Абсолютные значения",ABS(AA858),AA858)),AA858)))</x:f>
      </x:c>
      <x:c r="CE858" s="50" t="str">
        <x:f>IF(23&gt;'Настройки'!$B$3,"",IF(ISBLANK(AB858),IF('Настройки'!$B$9="Нулевой спрос",0,""),IF(AB858&lt;0,IF('Настройки'!$B$10="Исключить","",IF('Настройки'!$B$10="Абсолютные значения",ABS(AB858),AB858)),AB858)))</x:f>
      </x:c>
      <x:c r="CF858" s="50" t="str">
        <x:f>IF(24&gt;'Настройки'!$B$3,"",IF(ISBLANK(AC858),IF('Настройки'!$B$9="Нулевой спрос",0,""),IF(AC858&lt;0,IF('Настройки'!$B$10="Исключить","",IF('Настройки'!$B$10="Абсолютные значения",ABS(AC858),AC858)),AC858)))</x:f>
      </x:c>
      <x:c r="CG858" s="50" t="str">
        <x:f>IF(25&gt;'Настройки'!$B$3,"",IF(ISBLANK(AD858),IF('Настройки'!$B$9="Нулевой спрос",0,""),IF(AD858&lt;0,IF('Настройки'!$B$10="Исключить","",IF('Настройки'!$B$10="Абсолютные значения",ABS(AD858),AD858)),AD858)))</x:f>
      </x:c>
      <x:c r="CH858" s="50" t="str">
        <x:f>IF(26&gt;'Настройки'!$B$3,"",IF(ISBLANK(AE858),IF('Настройки'!$B$9="Нулевой спрос",0,""),IF(AE858&lt;0,IF('Настройки'!$B$10="Исключить","",IF('Настройки'!$B$10="Абсолютные значения",ABS(AE858),AE858)),AE858)))</x:f>
      </x:c>
      <x:c r="CI858" s="50" t="str">
        <x:f>IF(27&gt;'Настройки'!$B$3,"",IF(ISBLANK(AF858),IF('Настройки'!$B$9="Нулевой спрос",0,""),IF(AF858&lt;0,IF('Настройки'!$B$10="Исключить","",IF('Настройки'!$B$10="Абсолютные значения",ABS(AF858),AF858)),AF858)))</x:f>
      </x:c>
      <x:c r="CJ858" s="50" t="str">
        <x:f>IF(28&gt;'Настройки'!$B$3,"",IF(ISBLANK(AG858),IF('Настройки'!$B$9="Нулевой спрос",0,""),IF(AG858&lt;0,IF('Настройки'!$B$10="Исключить","",IF('Настройки'!$B$10="Абсолютные значения",ABS(AG858),AG858)),AG858)))</x:f>
      </x:c>
      <x:c r="CK858" s="50" t="str">
        <x:f>IF(29&gt;'Настройки'!$B$3,"",IF(ISBLANK(AH858),IF('Настройки'!$B$9="Нулевой спрос",0,""),IF(AH858&lt;0,IF('Настройки'!$B$10="Исключить","",IF('Настройки'!$B$10="Абсолютные значения",ABS(AH858),AH858)),AH858)))</x:f>
      </x:c>
      <x:c r="CL858" s="50" t="str">
        <x:f>IF(30&gt;'Настройки'!$B$3,"",IF(ISBLANK(AI858),IF('Настройки'!$B$9="Нулевой спрос",0,""),IF(AI858&lt;0,IF('Настройки'!$B$10="Исключить","",IF('Настройки'!$B$10="Абсолютные значения",ABS(AI858),AI858)),AI858)))</x:f>
      </x:c>
      <x:c r="CM858" s="50" t="str">
        <x:f>IF(31&gt;'Настройки'!$B$3,"",IF(ISBLANK(AJ858),IF('Настройки'!$B$9="Нулевой спрос",0,""),IF(AJ858&lt;0,IF('Настройки'!$B$10="Исключить","",IF('Настройки'!$B$10="Абсолютные значения",ABS(AJ858),AJ858)),AJ858)))</x:f>
      </x:c>
      <x:c r="CN858" s="50" t="str">
        <x:f>IF(32&gt;'Настройки'!$B$3,"",IF(ISBLANK(AK858),IF('Настройки'!$B$9="Нулевой спрос",0,""),IF(AK858&lt;0,IF('Настройки'!$B$10="Исключить","",IF('Настройки'!$B$10="Абсолютные значения",ABS(AK858),AK858)),AK858)))</x:f>
      </x:c>
      <x:c r="CO858" s="50" t="str">
        <x:f>IF(33&gt;'Настройки'!$B$3,"",IF(ISBLANK(AL858),IF('Настройки'!$B$9="Нулевой спрос",0,""),IF(AL858&lt;0,IF('Настройки'!$B$10="Исключить","",IF('Настройки'!$B$10="Абсолютные значения",ABS(AL858),AL858)),AL858)))</x:f>
      </x:c>
      <x:c r="CP858" s="50" t="str">
        <x:f>IF(34&gt;'Настройки'!$B$3,"",IF(ISBLANK(AM858),IF('Настройки'!$B$9="Нулевой спрос",0,""),IF(AM858&lt;0,IF('Настройки'!$B$10="Исключить","",IF('Настройки'!$B$10="Абсолютные значения",ABS(AM858),AM858)),AM858)))</x:f>
      </x:c>
      <x:c r="CQ858" s="50" t="str">
        <x:f>IF(35&gt;'Настройки'!$B$3,"",IF(ISBLANK(AN858),IF('Настройки'!$B$9="Нулевой спрос",0,""),IF(AN858&lt;0,IF('Настройки'!$B$10="Исключить","",IF('Настройки'!$B$10="Абсолютные значения",ABS(AN858),AN858)),AN858)))</x:f>
      </x:c>
      <x:c r="CR858" s="50" t="str">
        <x:f>IF(36&gt;'Настройки'!$B$3,"",IF(ISBLANK(AO858),IF('Настройки'!$B$9="Нулевой спрос",0,""),IF(AO858&lt;0,IF('Настройки'!$B$10="Исключить","",IF('Настройки'!$B$10="Абсолютные значения",ABS(AO858),AO858)),AO858)))</x:f>
      </x:c>
      <x:c r="CS858" s="50" t="str">
        <x:f>IF(OR(1&gt;'Настройки'!$B$3,ISBLANK(BI858),BI858=0),"",BI858)</x:f>
      </x:c>
      <x:c r="CT858" s="50" t="str">
        <x:f>IF(OR(2&gt;'Настройки'!$B$3,ISBLANK(BJ858),BJ858=0),"",BJ858)</x:f>
      </x:c>
      <x:c r="CU858" s="50" t="str">
        <x:f>IF(OR(3&gt;'Настройки'!$B$3,ISBLANK(BK858),BK858=0),"",BK858)</x:f>
      </x:c>
      <x:c r="CV858" s="50" t="str">
        <x:f>IF(OR(4&gt;'Настройки'!$B$3,ISBLANK(BL858),BL858=0),"",BL858)</x:f>
      </x:c>
      <x:c r="CW858" s="50" t="str">
        <x:f>IF(OR(5&gt;'Настройки'!$B$3,ISBLANK(BM858),BM858=0),"",BM858)</x:f>
      </x:c>
      <x:c r="CX858" s="50" t="str">
        <x:f>IF(OR(6&gt;'Настройки'!$B$3,ISBLANK(BN858),BN858=0),"",BN858)</x:f>
      </x:c>
      <x:c r="CY858" s="50" t="str">
        <x:f>IF(OR(7&gt;'Настройки'!$B$3,ISBLANK(BO858),BO858=0),"",BO858)</x:f>
      </x:c>
      <x:c r="CZ858" s="50" t="str">
        <x:f>IF(OR(8&gt;'Настройки'!$B$3,ISBLANK(BP858),BP858=0),"",BP858)</x:f>
      </x:c>
      <x:c r="DA858" s="50" t="str">
        <x:f>IF(OR(9&gt;'Настройки'!$B$3,ISBLANK(BQ858),BQ858=0),"",BQ858)</x:f>
      </x:c>
      <x:c r="DB858" s="50" t="str">
        <x:f>IF(OR(10&gt;'Настройки'!$B$3,ISBLANK(BR858),BR858=0),"",BR858)</x:f>
      </x:c>
      <x:c r="DC858" s="50" t="str">
        <x:f>IF(OR(11&gt;'Настройки'!$B$3,ISBLANK(BS858),BS858=0),"",BS858)</x:f>
      </x:c>
      <x:c r="DD858" s="50" t="str">
        <x:f>IF(OR(12&gt;'Настройки'!$B$3,ISBLANK(BT858),BT858=0),"",BT858)</x:f>
      </x:c>
      <x:c r="DE858" s="50" t="str">
        <x:f>IF(OR(13&gt;'Настройки'!$B$3,ISBLANK(BU858),BU858=0),"",BU858)</x:f>
      </x:c>
      <x:c r="DF858" s="50" t="str">
        <x:f>IF(OR(14&gt;'Настройки'!$B$3,ISBLANK(BV858),BV858=0),"",BV858)</x:f>
      </x:c>
      <x:c r="DG858" s="50" t="str">
        <x:f>IF(OR(15&gt;'Настройки'!$B$3,ISBLANK(BW858),BW858=0),"",BW858)</x:f>
      </x:c>
      <x:c r="DH858" s="50" t="str">
        <x:f>IF(OR(16&gt;'Настройки'!$B$3,ISBLANK(BX858),BX858=0),"",BX858)</x:f>
      </x:c>
      <x:c r="DI858" s="50" t="str">
        <x:f>IF(OR(17&gt;'Настройки'!$B$3,ISBLANK(BY858),BY858=0),"",BY858)</x:f>
      </x:c>
      <x:c r="DJ858" s="50" t="str">
        <x:f>IF(OR(18&gt;'Настройки'!$B$3,ISBLANK(BZ858),BZ858=0),"",BZ858)</x:f>
      </x:c>
      <x:c r="DK858" s="50" t="str">
        <x:f>IF(OR(19&gt;'Настройки'!$B$3,ISBLANK(CA858),CA858=0),"",CA858)</x:f>
      </x:c>
      <x:c r="DL858" s="50" t="str">
        <x:f>IF(OR(20&gt;'Настройки'!$B$3,ISBLANK(CB858),CB858=0),"",CB858)</x:f>
      </x:c>
      <x:c r="DM858" s="50" t="str">
        <x:f>IF(OR(21&gt;'Настройки'!$B$3,ISBLANK(CC858),CC858=0),"",CC858)</x:f>
      </x:c>
      <x:c r="DN858" s="50" t="str">
        <x:f>IF(OR(22&gt;'Настройки'!$B$3,ISBLANK(CD858),CD858=0),"",CD858)</x:f>
      </x:c>
      <x:c r="DO858" s="50" t="str">
        <x:f>IF(OR(23&gt;'Настройки'!$B$3,ISBLANK(CE858),CE858=0),"",CE858)</x:f>
      </x:c>
      <x:c r="DP858" s="50" t="str">
        <x:f>IF(OR(24&gt;'Настройки'!$B$3,ISBLANK(CF858),CF858=0),"",CF858)</x:f>
      </x:c>
      <x:c r="DQ858" s="50" t="str">
        <x:f>IF(OR(25&gt;'Настройки'!$B$3,ISBLANK(CG858),CG858=0),"",CG858)</x:f>
      </x:c>
      <x:c r="DR858" s="50" t="str">
        <x:f>IF(OR(26&gt;'Настройки'!$B$3,ISBLANK(CH858),CH858=0),"",CH858)</x:f>
      </x:c>
      <x:c r="DS858" s="50" t="str">
        <x:f>IF(OR(27&gt;'Настройки'!$B$3,ISBLANK(CI858),CI858=0),"",CI858)</x:f>
      </x:c>
      <x:c r="DT858" s="50" t="str">
        <x:f>IF(OR(28&gt;'Настройки'!$B$3,ISBLANK(CJ858),CJ858=0),"",CJ858)</x:f>
      </x:c>
      <x:c r="DU858" s="50" t="str">
        <x:f>IF(OR(29&gt;'Настройки'!$B$3,ISBLANK(CK858),CK858=0),"",CK858)</x:f>
      </x:c>
      <x:c r="DV858" s="50" t="str">
        <x:f>IF(OR(30&gt;'Настройки'!$B$3,ISBLANK(CL858),CL858=0),"",CL858)</x:f>
      </x:c>
      <x:c r="DW858" s="50" t="str">
        <x:f>IF(OR(31&gt;'Настройки'!$B$3,ISBLANK(CM858),CM858=0),"",CM858)</x:f>
      </x:c>
      <x:c r="DX858" s="50" t="str">
        <x:f>IF(OR(32&gt;'Настройки'!$B$3,ISBLANK(CN858),CN858=0),"",CN858)</x:f>
      </x:c>
      <x:c r="DY858" s="50" t="str">
        <x:f>IF(OR(33&gt;'Настройки'!$B$3,ISBLANK(CO858),CO858=0),"",CO858)</x:f>
      </x:c>
      <x:c r="DZ858" s="50" t="str">
        <x:f>IF(OR(34&gt;'Настройки'!$B$3,ISBLANK(CP858),CP858=0),"",CP858)</x:f>
      </x:c>
      <x:c r="EA858" s="50" t="str">
        <x:f>IF(OR(35&gt;'Настройки'!$B$3,ISBLANK(CQ858),CQ858=0),"",CQ858)</x:f>
      </x:c>
      <x:c r="EB858" s="50" t="str">
        <x:f>IF(OR(36&gt;'Настройки'!$B$3,ISBLANK(CR858),CR858=0),"",CR858)</x:f>
      </x:c>
      <x:c r="EC858" s="50" t="str">
        <x:f>IF(A858="","",IF(OR(BB858="AZ",BB858="BZ"),10000+ROW(),IF(AZ858&gt;'Настройки'!$B$11,20000+ROW(),IF(BF858&lt;&gt;"Обычный",30000+ROW(),IF(AX858&lt;=0,40000+ROW(),"")))))</x:f>
      </x:c>
      <x:c r="ED858" s="50" t="str">
        <x:f>IF(EC858="","",COUNTIFS($EC$2:$EC$1001,"&gt;0",$EC$2:$EC$1001,"&lt;"&amp;EC858)+1)</x:f>
      </x:c>
    </x:row>
    <x:row r="859">
      <x:c r="A859" s="115"/>
      <x:c r="B859" s="115"/>
      <x:c r="C859" s="115"/>
      <x:c r="D859" s="118"/>
      <x:c r="E859" s="118"/>
      <x:c r="F859" s="118"/>
      <x:c r="G859" s="118"/>
      <x:c r="H859" s="118"/>
      <x:c r="I859" s="118"/>
      <x:c r="J859" s="118"/>
      <x:c r="K859" s="118"/>
      <x:c r="L859" s="118"/>
      <x:c r="M859" s="118"/>
      <x:c r="N859" s="118"/>
      <x:c r="O859" s="118"/>
      <x:c r="P859" s="118"/>
      <x:c r="Q859" s="118"/>
      <x:c r="R859" s="118"/>
      <x:c r="S859" s="118"/>
      <x:c r="T859" s="118"/>
      <x:c r="U859" s="118"/>
      <x:c r="V859" s="118"/>
      <x:c r="W859" s="118"/>
      <x:c r="X859" s="118"/>
      <x:c r="Y859" s="118"/>
      <x:c r="Z859" s="118"/>
      <x:c r="AA859" s="118"/>
      <x:c r="AB859" s="118"/>
      <x:c r="AC859" s="118"/>
      <x:c r="AD859" s="118"/>
      <x:c r="AE859" s="118"/>
      <x:c r="AF859" s="118"/>
      <x:c r="AG859" s="118"/>
      <x:c r="AH859" s="118"/>
      <x:c r="AI859" s="118"/>
      <x:c r="AJ859" s="118"/>
      <x:c r="AK859" s="118"/>
      <x:c r="AL859" s="118"/>
      <x:c r="AM859" s="118"/>
      <x:c r="AN859" s="118"/>
      <x:c r="AO859" s="118"/>
      <x:c r="AP859" s="115"/>
      <x:c r="AQ859" s="49" t="str">
        <x:f>IF(A859="","",COUNT(BI859:INDEX(BI859:CR859,1,'Настройки'!$B$3)))</x:f>
      </x:c>
      <x:c r="AR859" s="49" t="str">
        <x:f>IF(A859="","",SUM(BI859:INDEX(BI859:CR859,1,'Настройки'!$B$3)))</x:f>
      </x:c>
      <x:c r="AS859" s="58" t="str">
        <x:f>IF(A859="","",IF('Настройки'!$B$4="Стоимость потребления",AR859*D859,IF('Настройки'!$B$4="Количество",AR859,E859)))</x:f>
      </x:c>
      <x:c r="AT859" s="61" t="str">
        <x:f>IF(OR(A859="",AS859&lt;0,SUM($AS$2:$AS$1001)&lt;=0),"",AS859/SUM($AS$2:$AS$1001))</x:f>
      </x:c>
      <x:c r="AU859" s="61" t="str">
        <x:f>IF(OR(A859="",AS859&lt;0,SUM($AS$2:$AS$1001)&lt;=0),"",SUMIFS($AS$2:$AS$1001,$AS$2:$AS$1001,"&gt;"&amp;AS859)/SUM($AS$2:$AS$1001))</x:f>
      </x:c>
      <x:c r="AV859" s="61" t="str">
        <x:f>IF(OR(A859="",AS859&lt;0,SUM($AS$2:$AS$1001)&lt;=0),"",SUMIFS($AS$2:$AS$1001,$AS$2:$AS$1001,"&gt;="&amp;AS859)/SUM($AS$2:$AS$1001))</x:f>
      </x:c>
      <x:c r="AW859" s="49" t="str">
        <x:f>IF(A859="","",IF(SUM($AS$2:$AS$1001)&lt;=0,"Не определён",IF(AS859&lt;0,"Исключение",IF(AU859&lt;'Настройки'!$B$5,"A",IF(AU859&lt;'Настройки'!$B$6,"B","C")))))</x:f>
      </x:c>
      <x:c r="AX859" s="58" t="str">
        <x:f>IF(A859="","",IF(AQ859=0,"",AVERAGE(BI859:INDEX(BI859:CR859,1,'Настройки'!$B$3))))</x:f>
      </x:c>
      <x:c r="AY859" s="58" t="str">
        <x:f>IF(OR(A859="",AQ859=0),"",STDEVP(BI859:INDEX(BI859:CR859,1,'Настройки'!$B$3)))</x:f>
      </x:c>
      <x:c r="AZ859" s="61" t="str">
        <x:f>IF(OR(A859="",AQ859&lt;'Настройки'!$B$12,AX859&lt;=0,AND('Настройки'!$B$10="Блокировать",COUNTIF(F859:INDEX(F859:AO859,1,'Настройки'!$B$3),"&lt;0")&gt;0)),"",AY859/ABS(AX859))</x:f>
      </x:c>
      <x:c r="BA859" s="49" t="str">
        <x:f>IF(A859="","",IF(AND('Настройки'!$B$10="Блокировать",COUNTIF(F859:INDEX(F859:AO859,1,'Настройки'!$B$3),"&lt;0")&gt;0),"Не определён",IF(AQ859&lt;'Настройки'!$B$12,"Не определён",IF(AX859=0,"Нет спроса",IF(AX859&lt;0,"Не определён",IF(AZ859&lt;='Настройки'!$B$7,"X",IF(AZ859&lt;='Настройки'!$B$8,"Y","Z")))))))</x:f>
      </x:c>
      <x:c r="BB859" s="49" t="str">
        <x:f>IF(OR(A859="",LEN(AW859)&lt;&gt;1,LEN(BA859)&lt;&gt;1),"",AW859&amp;BA859)</x:f>
      </x:c>
      <x:c r="BC859" s="61" t="str">
        <x:f>IF(OR(A859="",AQ859=0),"",(COUNT(BI859:INDEX(BI859:CR859,1,'Настройки'!$B$3))-COUNT(CS859:INDEX(CS859:EB859,1,'Настройки'!$B$3)))/AQ859)</x:f>
      </x:c>
      <x:c r="BD859" s="64" t="str">
        <x:f>IF(OR(A859="",COUNT(CS859:INDEX(CS859:EB859,1,'Настройки'!$B$3))=0),"",AQ859/COUNT(CS859:INDEX(CS859:EB859,1,'Настройки'!$B$3)))</x:f>
      </x:c>
      <x:c r="BE859" s="64" t="str">
        <x:f>IF(OR(A859="",COUNT(CS859:INDEX(CS859:EB859,1,'Настройки'!$B$3))=0),"",IF(AVERAGE(CS859:INDEX(CS859:EB859,1,'Настройки'!$B$3))=0,"",(STDEVP(CS859:INDEX(CS859:EB859,1,'Настройки'!$B$3))/ABS(AVERAGE(CS859:INDEX(CS859:EB859,1,'Настройки'!$B$3))))^2))</x:f>
      </x:c>
      <x:c r="BF859" s="49" t="str">
        <x:f>IF(A859="","",IF(AQ859&lt;3,"Недостаточно",IF(AQ859&lt;6,"Предварительный","Обычный")))</x:f>
      </x:c>
      <x:c r="BG859" s="49" t="str">
        <x:f>IF(A859="","",IF(COUNTIF(F859:INDEX(F859:AO859,1,'Настройки'!$B$3),"&lt;0")&gt;0,IF('Настройки'!$B$10="Блокировать","Отрицательный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"),"")&amp;IF(AQ859&lt;3,"Недостаточно истории. ",IF(AQ859&lt;6,"Предварительная классификация. ",""))&amp;IF(AX859=0,"Нет спроса за горизонт. ","")&amp;IF(AZ859&gt;'Настройки'!$B$11,"Экстремальная вариативность. ",""))</x:f>
      </x:c>
      <x:c r="BH859" s="49" t="str">
        <x:f>IF(A859="","",IFERROR(VLOOKUP(BB859,'Настройки'!$D$3:$E$11,2,FALSE),"Сначала проверьте исходные данные и историю спроса.")&amp;" Уточните срок поставки, MOQ и критичность.")</x:f>
      </x:c>
      <x:c r="BI859" s="50" t="str">
        <x:f>IF(1&gt;'Настройки'!$B$3,"",IF(ISBLANK(F859),IF('Настройки'!$B$9="Нулевой спрос",0,""),IF(F859&lt;0,IF('Настройки'!$B$10="Исключить","",IF('Настройки'!$B$10="Абсолютные значения",ABS(F859),F859)),F859)))</x:f>
      </x:c>
      <x:c r="BJ859" s="50" t="str">
        <x:f>IF(2&gt;'Настройки'!$B$3,"",IF(ISBLANK(G859),IF('Настройки'!$B$9="Нулевой спрос",0,""),IF(G859&lt;0,IF('Настройки'!$B$10="Исключить","",IF('Настройки'!$B$10="Абсолютные значения",ABS(G859),G859)),G859)))</x:f>
      </x:c>
      <x:c r="BK859" s="50" t="str">
        <x:f>IF(3&gt;'Настройки'!$B$3,"",IF(ISBLANK(H859),IF('Настройки'!$B$9="Нулевой спрос",0,""),IF(H859&lt;0,IF('Настройки'!$B$10="Исключить","",IF('Настройки'!$B$10="Абсолютные значения",ABS(H859),H859)),H859)))</x:f>
      </x:c>
      <x:c r="BL859" s="50" t="str">
        <x:f>IF(4&gt;'Настройки'!$B$3,"",IF(ISBLANK(I859),IF('Настройки'!$B$9="Нулевой спрос",0,""),IF(I859&lt;0,IF('Настройки'!$B$10="Исключить","",IF('Настройки'!$B$10="Абсолютные значения",ABS(I859),I859)),I859)))</x:f>
      </x:c>
      <x:c r="BM859" s="50" t="str">
        <x:f>IF(5&gt;'Настройки'!$B$3,"",IF(ISBLANK(J859),IF('Настройки'!$B$9="Нулевой спрос",0,""),IF(J859&lt;0,IF('Настройки'!$B$10="Исключить","",IF('Настройки'!$B$10="Абсолютные значения",ABS(J859),J859)),J859)))</x:f>
      </x:c>
      <x:c r="BN859" s="50" t="str">
        <x:f>IF(6&gt;'Настройки'!$B$3,"",IF(ISBLANK(K859),IF('Настройки'!$B$9="Нулевой спрос",0,""),IF(K859&lt;0,IF('Настройки'!$B$10="Исключить","",IF('Настройки'!$B$10="Абсолютные значения",ABS(K859),K859)),K859)))</x:f>
      </x:c>
      <x:c r="BO859" s="50" t="str">
        <x:f>IF(7&gt;'Настройки'!$B$3,"",IF(ISBLANK(L859),IF('Настройки'!$B$9="Нулевой спрос",0,""),IF(L859&lt;0,IF('Настройки'!$B$10="Исключить","",IF('Настройки'!$B$10="Абсолютные значения",ABS(L859),L859)),L859)))</x:f>
      </x:c>
      <x:c r="BP859" s="50" t="str">
        <x:f>IF(8&gt;'Настройки'!$B$3,"",IF(ISBLANK(M859),IF('Настройки'!$B$9="Нулевой спрос",0,""),IF(M859&lt;0,IF('Настройки'!$B$10="Исключить","",IF('Настройки'!$B$10="Абсолютные значения",ABS(M859),M859)),M859)))</x:f>
      </x:c>
      <x:c r="BQ859" s="50" t="str">
        <x:f>IF(9&gt;'Настройки'!$B$3,"",IF(ISBLANK(N859),IF('Настройки'!$B$9="Нулевой спрос",0,""),IF(N859&lt;0,IF('Настройки'!$B$10="Исключить","",IF('Настройки'!$B$10="Абсолютные значения",ABS(N859),N859)),N859)))</x:f>
      </x:c>
      <x:c r="BR859" s="50" t="str">
        <x:f>IF(10&gt;'Настройки'!$B$3,"",IF(ISBLANK(O859),IF('Настройки'!$B$9="Нулевой спрос",0,""),IF(O859&lt;0,IF('Настройки'!$B$10="Исключить","",IF('Настройки'!$B$10="Абсолютные значения",ABS(O859),O859)),O859)))</x:f>
      </x:c>
      <x:c r="BS859" s="50" t="str">
        <x:f>IF(11&gt;'Настройки'!$B$3,"",IF(ISBLANK(P859),IF('Настройки'!$B$9="Нулевой спрос",0,""),IF(P859&lt;0,IF('Настройки'!$B$10="Исключить","",IF('Настройки'!$B$10="Абсолютные значения",ABS(P859),P859)),P859)))</x:f>
      </x:c>
      <x:c r="BT859" s="50" t="str">
        <x:f>IF(12&gt;'Настройки'!$B$3,"",IF(ISBLANK(Q859),IF('Настройки'!$B$9="Нулевой спрос",0,""),IF(Q859&lt;0,IF('Настройки'!$B$10="Исключить","",IF('Настройки'!$B$10="Абсолютные значения",ABS(Q859),Q859)),Q859)))</x:f>
      </x:c>
      <x:c r="BU859" s="50" t="str">
        <x:f>IF(13&gt;'Настройки'!$B$3,"",IF(ISBLANK(R859),IF('Настройки'!$B$9="Нулевой спрос",0,""),IF(R859&lt;0,IF('Настройки'!$B$10="Исключить","",IF('Настройки'!$B$10="Абсолютные значения",ABS(R859),R859)),R859)))</x:f>
      </x:c>
      <x:c r="BV859" s="50" t="str">
        <x:f>IF(14&gt;'Настройки'!$B$3,"",IF(ISBLANK(S859),IF('Настройки'!$B$9="Нулевой спрос",0,""),IF(S859&lt;0,IF('Настройки'!$B$10="Исключить","",IF('Настройки'!$B$10="Абсолютные значения",ABS(S859),S859)),S859)))</x:f>
      </x:c>
      <x:c r="BW859" s="50" t="str">
        <x:f>IF(15&gt;'Настройки'!$B$3,"",IF(ISBLANK(T859),IF('Настройки'!$B$9="Нулевой спрос",0,""),IF(T859&lt;0,IF('Настройки'!$B$10="Исключить","",IF('Настройки'!$B$10="Абсолютные значения",ABS(T859),T859)),T859)))</x:f>
      </x:c>
      <x:c r="BX859" s="50" t="str">
        <x:f>IF(16&gt;'Настройки'!$B$3,"",IF(ISBLANK(U859),IF('Настройки'!$B$9="Нулевой спрос",0,""),IF(U859&lt;0,IF('Настройки'!$B$10="Исключить","",IF('Настройки'!$B$10="Абсолютные значения",ABS(U859),U859)),U859)))</x:f>
      </x:c>
      <x:c r="BY859" s="50" t="str">
        <x:f>IF(17&gt;'Настройки'!$B$3,"",IF(ISBLANK(V859),IF('Настройки'!$B$9="Нулевой спрос",0,""),IF(V859&lt;0,IF('Настройки'!$B$10="Исключить","",IF('Настройки'!$B$10="Абсолютные значения",ABS(V859),V859)),V859)))</x:f>
      </x:c>
      <x:c r="BZ859" s="50" t="str">
        <x:f>IF(18&gt;'Настройки'!$B$3,"",IF(ISBLANK(W859),IF('Настройки'!$B$9="Нулевой спрос",0,""),IF(W859&lt;0,IF('Настройки'!$B$10="Исключить","",IF('Настройки'!$B$10="Абсолютные значения",ABS(W859),W859)),W859)))</x:f>
      </x:c>
      <x:c r="CA859" s="50" t="str">
        <x:f>IF(19&gt;'Настройки'!$B$3,"",IF(ISBLANK(X859),IF('Настройки'!$B$9="Нулевой спрос",0,""),IF(X859&lt;0,IF('Настройки'!$B$10="Исключить","",IF('Настройки'!$B$10="Абсолютные значения",ABS(X859),X859)),X859)))</x:f>
      </x:c>
      <x:c r="CB859" s="50" t="str">
        <x:f>IF(20&gt;'Настройки'!$B$3,"",IF(ISBLANK(Y859),IF('Настройки'!$B$9="Нулевой спрос",0,""),IF(Y859&lt;0,IF('Настройки'!$B$10="Исключить","",IF('Настройки'!$B$10="Абсолютные значения",ABS(Y859),Y859)),Y859)))</x:f>
      </x:c>
      <x:c r="CC859" s="50" t="str">
        <x:f>IF(21&gt;'Настройки'!$B$3,"",IF(ISBLANK(Z859),IF('Настройки'!$B$9="Нулевой спрос",0,""),IF(Z859&lt;0,IF('Настройки'!$B$10="Исключить","",IF('Настройки'!$B$10="Абсолютные значения",ABS(Z859),Z859)),Z859)))</x:f>
      </x:c>
      <x:c r="CD859" s="50" t="str">
        <x:f>IF(22&gt;'Настройки'!$B$3,"",IF(ISBLANK(AA859),IF('Настройки'!$B$9="Нулевой спрос",0,""),IF(AA859&lt;0,IF('Настройки'!$B$10="Исключить","",IF('Настройки'!$B$10="Абсолютные значения",ABS(AA859),AA859)),AA859)))</x:f>
      </x:c>
      <x:c r="CE859" s="50" t="str">
        <x:f>IF(23&gt;'Настройки'!$B$3,"",IF(ISBLANK(AB859),IF('Настройки'!$B$9="Нулевой спрос",0,""),IF(AB859&lt;0,IF('Настройки'!$B$10="Исключить","",IF('Настройки'!$B$10="Абсолютные значения",ABS(AB859),AB859)),AB859)))</x:f>
      </x:c>
      <x:c r="CF859" s="50" t="str">
        <x:f>IF(24&gt;'Настройки'!$B$3,"",IF(ISBLANK(AC859),IF('Настройки'!$B$9="Нулевой спрос",0,""),IF(AC859&lt;0,IF('Настройки'!$B$10="Исключить","",IF('Настройки'!$B$10="Абсолютные значения",ABS(AC859),AC859)),AC859)))</x:f>
      </x:c>
      <x:c r="CG859" s="50" t="str">
        <x:f>IF(25&gt;'Настройки'!$B$3,"",IF(ISBLANK(AD859),IF('Настройки'!$B$9="Нулевой спрос",0,""),IF(AD859&lt;0,IF('Настройки'!$B$10="Исключить","",IF('Настройки'!$B$10="Абсолютные значения",ABS(AD859),AD859)),AD859)))</x:f>
      </x:c>
      <x:c r="CH859" s="50" t="str">
        <x:f>IF(26&gt;'Настройки'!$B$3,"",IF(ISBLANK(AE859),IF('Настройки'!$B$9="Нулевой спрос",0,""),IF(AE859&lt;0,IF('Настройки'!$B$10="Исключить","",IF('Настройки'!$B$10="Абсолютные значения",ABS(AE859),AE859)),AE859)))</x:f>
      </x:c>
      <x:c r="CI859" s="50" t="str">
        <x:f>IF(27&gt;'Настройки'!$B$3,"",IF(ISBLANK(AF859),IF('Настройки'!$B$9="Нулевой спрос",0,""),IF(AF859&lt;0,IF('Настройки'!$B$10="Исключить","",IF('Настройки'!$B$10="Абсолютные значения",ABS(AF859),AF859)),AF859)))</x:f>
      </x:c>
      <x:c r="CJ859" s="50" t="str">
        <x:f>IF(28&gt;'Настройки'!$B$3,"",IF(ISBLANK(AG859),IF('Настройки'!$B$9="Нулевой спрос",0,""),IF(AG859&lt;0,IF('Настройки'!$B$10="Исключить","",IF('Настройки'!$B$10="Абсолютные значения",ABS(AG859),AG859)),AG859)))</x:f>
      </x:c>
      <x:c r="CK859" s="50" t="str">
        <x:f>IF(29&gt;'Настройки'!$B$3,"",IF(ISBLANK(AH859),IF('Настройки'!$B$9="Нулевой спрос",0,""),IF(AH859&lt;0,IF('Настройки'!$B$10="Исключить","",IF('Настройки'!$B$10="Абсолютные значения",ABS(AH859),AH859)),AH859)))</x:f>
      </x:c>
      <x:c r="CL859" s="50" t="str">
        <x:f>IF(30&gt;'Настройки'!$B$3,"",IF(ISBLANK(AI859),IF('Настройки'!$B$9="Нулевой спрос",0,""),IF(AI859&lt;0,IF('Настройки'!$B$10="Исключить","",IF('Настройки'!$B$10="Абсолютные значения",ABS(AI859),AI859)),AI859)))</x:f>
      </x:c>
      <x:c r="CM859" s="50" t="str">
        <x:f>IF(31&gt;'Настройки'!$B$3,"",IF(ISBLANK(AJ859),IF('Настройки'!$B$9="Нулевой спрос",0,""),IF(AJ859&lt;0,IF('Настройки'!$B$10="Исключить","",IF('Настройки'!$B$10="Абсолютные значения",ABS(AJ859),AJ859)),AJ859)))</x:f>
      </x:c>
      <x:c r="CN859" s="50" t="str">
        <x:f>IF(32&gt;'Настройки'!$B$3,"",IF(ISBLANK(AK859),IF('Настройки'!$B$9="Нулевой спрос",0,""),IF(AK859&lt;0,IF('Настройки'!$B$10="Исключить","",IF('Настройки'!$B$10="Абсолютные значения",ABS(AK859),AK859)),AK859)))</x:f>
      </x:c>
      <x:c r="CO859" s="50" t="str">
        <x:f>IF(33&gt;'Настройки'!$B$3,"",IF(ISBLANK(AL859),IF('Настройки'!$B$9="Нулевой спрос",0,""),IF(AL859&lt;0,IF('Настройки'!$B$10="Исключить","",IF('Настройки'!$B$10="Абсолютные значения",ABS(AL859),AL859)),AL859)))</x:f>
      </x:c>
      <x:c r="CP859" s="50" t="str">
        <x:f>IF(34&gt;'Настройки'!$B$3,"",IF(ISBLANK(AM859),IF('Настройки'!$B$9="Нулевой спрос",0,""),IF(AM859&lt;0,IF('Настройки'!$B$10="Исключить","",IF('Настройки'!$B$10="Абсолютные значения",ABS(AM859),AM859)),AM859)))</x:f>
      </x:c>
      <x:c r="CQ859" s="50" t="str">
        <x:f>IF(35&gt;'Настройки'!$B$3,"",IF(ISBLANK(AN859),IF('Настройки'!$B$9="Нулевой спрос",0,""),IF(AN859&lt;0,IF('Настройки'!$B$10="Исключить","",IF('Настройки'!$B$10="Абсолютные значения",ABS(AN859),AN859)),AN859)))</x:f>
      </x:c>
      <x:c r="CR859" s="50" t="str">
        <x:f>IF(36&gt;'Настройки'!$B$3,"",IF(ISBLANK(AO859),IF('Настройки'!$B$9="Нулевой спрос",0,""),IF(AO859&lt;0,IF('Настройки'!$B$10="Исключить","",IF('Настройки'!$B$10="Абсолютные значения",ABS(AO859),AO859)),AO859)))</x:f>
      </x:c>
      <x:c r="CS859" s="50" t="str">
        <x:f>IF(OR(1&gt;'Настройки'!$B$3,ISBLANK(BI859),BI859=0),"",BI859)</x:f>
      </x:c>
      <x:c r="CT859" s="50" t="str">
        <x:f>IF(OR(2&gt;'Настройки'!$B$3,ISBLANK(BJ859),BJ859=0),"",BJ859)</x:f>
      </x:c>
      <x:c r="CU859" s="50" t="str">
        <x:f>IF(OR(3&gt;'Настройки'!$B$3,ISBLANK(BK859),BK859=0),"",BK859)</x:f>
      </x:c>
      <x:c r="CV859" s="50" t="str">
        <x:f>IF(OR(4&gt;'Настройки'!$B$3,ISBLANK(BL859),BL859=0),"",BL859)</x:f>
      </x:c>
      <x:c r="CW859" s="50" t="str">
        <x:f>IF(OR(5&gt;'Настройки'!$B$3,ISBLANK(BM859),BM859=0),"",BM859)</x:f>
      </x:c>
      <x:c r="CX859" s="50" t="str">
        <x:f>IF(OR(6&gt;'Настройки'!$B$3,ISBLANK(BN859),BN859=0),"",BN859)</x:f>
      </x:c>
      <x:c r="CY859" s="50" t="str">
        <x:f>IF(OR(7&gt;'Настройки'!$B$3,ISBLANK(BO859),BO859=0),"",BO859)</x:f>
      </x:c>
      <x:c r="CZ859" s="50" t="str">
        <x:f>IF(OR(8&gt;'Настройки'!$B$3,ISBLANK(BP859),BP859=0),"",BP859)</x:f>
      </x:c>
      <x:c r="DA859" s="50" t="str">
        <x:f>IF(OR(9&gt;'Настройки'!$B$3,ISBLANK(BQ859),BQ859=0),"",BQ859)</x:f>
      </x:c>
      <x:c r="DB859" s="50" t="str">
        <x:f>IF(OR(10&gt;'Настройки'!$B$3,ISBLANK(BR859),BR859=0),"",BR859)</x:f>
      </x:c>
      <x:c r="DC859" s="50" t="str">
        <x:f>IF(OR(11&gt;'Настройки'!$B$3,ISBLANK(BS859),BS859=0),"",BS859)</x:f>
      </x:c>
      <x:c r="DD859" s="50" t="str">
        <x:f>IF(OR(12&gt;'Настройки'!$B$3,ISBLANK(BT859),BT859=0),"",BT859)</x:f>
      </x:c>
      <x:c r="DE859" s="50" t="str">
        <x:f>IF(OR(13&gt;'Настройки'!$B$3,ISBLANK(BU859),BU859=0),"",BU859)</x:f>
      </x:c>
      <x:c r="DF859" s="50" t="str">
        <x:f>IF(OR(14&gt;'Настройки'!$B$3,ISBLANK(BV859),BV859=0),"",BV859)</x:f>
      </x:c>
      <x:c r="DG859" s="50" t="str">
        <x:f>IF(OR(15&gt;'Настройки'!$B$3,ISBLANK(BW859),BW859=0),"",BW859)</x:f>
      </x:c>
      <x:c r="DH859" s="50" t="str">
        <x:f>IF(OR(16&gt;'Настройки'!$B$3,ISBLANK(BX859),BX859=0),"",BX859)</x:f>
      </x:c>
      <x:c r="DI859" s="50" t="str">
        <x:f>IF(OR(17&gt;'Настройки'!$B$3,ISBLANK(BY859),BY859=0),"",BY859)</x:f>
      </x:c>
      <x:c r="DJ859" s="50" t="str">
        <x:f>IF(OR(18&gt;'Настройки'!$B$3,ISBLANK(BZ859),BZ859=0),"",BZ859)</x:f>
      </x:c>
      <x:c r="DK859" s="50" t="str">
        <x:f>IF(OR(19&gt;'Настройки'!$B$3,ISBLANK(CA859),CA859=0),"",CA859)</x:f>
      </x:c>
      <x:c r="DL859" s="50" t="str">
        <x:f>IF(OR(20&gt;'Настройки'!$B$3,ISBLANK(CB859),CB859=0),"",CB859)</x:f>
      </x:c>
      <x:c r="DM859" s="50" t="str">
        <x:f>IF(OR(21&gt;'Настройки'!$B$3,ISBLANK(CC859),CC859=0),"",CC859)</x:f>
      </x:c>
      <x:c r="DN859" s="50" t="str">
        <x:f>IF(OR(22&gt;'Настройки'!$B$3,ISBLANK(CD859),CD859=0),"",CD859)</x:f>
      </x:c>
      <x:c r="DO859" s="50" t="str">
        <x:f>IF(OR(23&gt;'Настройки'!$B$3,ISBLANK(CE859),CE859=0),"",CE859)</x:f>
      </x:c>
      <x:c r="DP859" s="50" t="str">
        <x:f>IF(OR(24&gt;'Настройки'!$B$3,ISBLANK(CF859),CF859=0),"",CF859)</x:f>
      </x:c>
      <x:c r="DQ859" s="50" t="str">
        <x:f>IF(OR(25&gt;'Настройки'!$B$3,ISBLANK(CG859),CG859=0),"",CG859)</x:f>
      </x:c>
      <x:c r="DR859" s="50" t="str">
        <x:f>IF(OR(26&gt;'Настройки'!$B$3,ISBLANK(CH859),CH859=0),"",CH859)</x:f>
      </x:c>
      <x:c r="DS859" s="50" t="str">
        <x:f>IF(OR(27&gt;'Настройки'!$B$3,ISBLANK(CI859),CI859=0),"",CI859)</x:f>
      </x:c>
      <x:c r="DT859" s="50" t="str">
        <x:f>IF(OR(28&gt;'Настройки'!$B$3,ISBLANK(CJ859),CJ859=0),"",CJ859)</x:f>
      </x:c>
      <x:c r="DU859" s="50" t="str">
        <x:f>IF(OR(29&gt;'Настройки'!$B$3,ISBLANK(CK859),CK859=0),"",CK859)</x:f>
      </x:c>
      <x:c r="DV859" s="50" t="str">
        <x:f>IF(OR(30&gt;'Настройки'!$B$3,ISBLANK(CL859),CL859=0),"",CL859)</x:f>
      </x:c>
      <x:c r="DW859" s="50" t="str">
        <x:f>IF(OR(31&gt;'Настройки'!$B$3,ISBLANK(CM859),CM859=0),"",CM859)</x:f>
      </x:c>
      <x:c r="DX859" s="50" t="str">
        <x:f>IF(OR(32&gt;'Настройки'!$B$3,ISBLANK(CN859),CN859=0),"",CN859)</x:f>
      </x:c>
      <x:c r="DY859" s="50" t="str">
        <x:f>IF(OR(33&gt;'Настройки'!$B$3,ISBLANK(CO859),CO859=0),"",CO859)</x:f>
      </x:c>
      <x:c r="DZ859" s="50" t="str">
        <x:f>IF(OR(34&gt;'Настройки'!$B$3,ISBLANK(CP859),CP859=0),"",CP859)</x:f>
      </x:c>
      <x:c r="EA859" s="50" t="str">
        <x:f>IF(OR(35&gt;'Настройки'!$B$3,ISBLANK(CQ859),CQ859=0),"",CQ859)</x:f>
      </x:c>
      <x:c r="EB859" s="50" t="str">
        <x:f>IF(OR(36&gt;'Настройки'!$B$3,ISBLANK(CR859),CR859=0),"",CR859)</x:f>
      </x:c>
      <x:c r="EC859" s="50" t="str">
        <x:f>IF(A859="","",IF(OR(BB859="AZ",BB859="BZ"),10000+ROW(),IF(AZ859&gt;'Настройки'!$B$11,20000+ROW(),IF(BF859&lt;&gt;"Обычный",30000+ROW(),IF(AX859&lt;=0,40000+ROW(),"")))))</x:f>
      </x:c>
      <x:c r="ED859" s="50" t="str">
        <x:f>IF(EC859="","",COUNTIFS($EC$2:$EC$1001,"&gt;0",$EC$2:$EC$1001,"&lt;"&amp;EC859)+1)</x:f>
      </x:c>
    </x:row>
    <x:row r="860">
      <x:c r="A860" s="115"/>
      <x:c r="B860" s="115"/>
      <x:c r="C860" s="115"/>
      <x:c r="D860" s="118"/>
      <x:c r="E860" s="118"/>
      <x:c r="F860" s="118"/>
      <x:c r="G860" s="118"/>
      <x:c r="H860" s="118"/>
      <x:c r="I860" s="118"/>
      <x:c r="J860" s="118"/>
      <x:c r="K860" s="118"/>
      <x:c r="L860" s="118"/>
      <x:c r="M860" s="118"/>
      <x:c r="N860" s="118"/>
      <x:c r="O860" s="118"/>
      <x:c r="P860" s="118"/>
      <x:c r="Q860" s="118"/>
      <x:c r="R860" s="118"/>
      <x:c r="S860" s="118"/>
      <x:c r="T860" s="118"/>
      <x:c r="U860" s="118"/>
      <x:c r="V860" s="118"/>
      <x:c r="W860" s="118"/>
      <x:c r="X860" s="118"/>
      <x:c r="Y860" s="118"/>
      <x:c r="Z860" s="118"/>
      <x:c r="AA860" s="118"/>
      <x:c r="AB860" s="118"/>
      <x:c r="AC860" s="118"/>
      <x:c r="AD860" s="118"/>
      <x:c r="AE860" s="118"/>
      <x:c r="AF860" s="118"/>
      <x:c r="AG860" s="118"/>
      <x:c r="AH860" s="118"/>
      <x:c r="AI860" s="118"/>
      <x:c r="AJ860" s="118"/>
      <x:c r="AK860" s="118"/>
      <x:c r="AL860" s="118"/>
      <x:c r="AM860" s="118"/>
      <x:c r="AN860" s="118"/>
      <x:c r="AO860" s="118"/>
      <x:c r="AP860" s="115"/>
      <x:c r="AQ860" s="49" t="str">
        <x:f>IF(A860="","",COUNT(BI860:INDEX(BI860:CR860,1,'Настройки'!$B$3)))</x:f>
      </x:c>
      <x:c r="AR860" s="49" t="str">
        <x:f>IF(A860="","",SUM(BI860:INDEX(BI860:CR860,1,'Настройки'!$B$3)))</x:f>
      </x:c>
      <x:c r="AS860" s="58" t="str">
        <x:f>IF(A860="","",IF('Настройки'!$B$4="Стоимость потребления",AR860*D860,IF('Настройки'!$B$4="Количество",AR860,E860)))</x:f>
      </x:c>
      <x:c r="AT860" s="61" t="str">
        <x:f>IF(OR(A860="",AS860&lt;0,SUM($AS$2:$AS$1001)&lt;=0),"",AS860/SUM($AS$2:$AS$1001))</x:f>
      </x:c>
      <x:c r="AU860" s="61" t="str">
        <x:f>IF(OR(A860="",AS860&lt;0,SUM($AS$2:$AS$1001)&lt;=0),"",SUMIFS($AS$2:$AS$1001,$AS$2:$AS$1001,"&gt;"&amp;AS860)/SUM($AS$2:$AS$1001))</x:f>
      </x:c>
      <x:c r="AV860" s="61" t="str">
        <x:f>IF(OR(A860="",AS860&lt;0,SUM($AS$2:$AS$1001)&lt;=0),"",SUMIFS($AS$2:$AS$1001,$AS$2:$AS$1001,"&gt;="&amp;AS860)/SUM($AS$2:$AS$1001))</x:f>
      </x:c>
      <x:c r="AW860" s="49" t="str">
        <x:f>IF(A860="","",IF(SUM($AS$2:$AS$1001)&lt;=0,"Не определён",IF(AS860&lt;0,"Исключение",IF(AU860&lt;'Настройки'!$B$5,"A",IF(AU860&lt;'Настройки'!$B$6,"B","C")))))</x:f>
      </x:c>
      <x:c r="AX860" s="58" t="str">
        <x:f>IF(A860="","",IF(AQ860=0,"",AVERAGE(BI860:INDEX(BI860:CR860,1,'Настройки'!$B$3))))</x:f>
      </x:c>
      <x:c r="AY860" s="58" t="str">
        <x:f>IF(OR(A860="",AQ860=0),"",STDEVP(BI860:INDEX(BI860:CR860,1,'Настройки'!$B$3)))</x:f>
      </x:c>
      <x:c r="AZ860" s="61" t="str">
        <x:f>IF(OR(A860="",AQ860&lt;'Настройки'!$B$12,AX860&lt;=0,AND('Настройки'!$B$10="Блокировать",COUNTIF(F860:INDEX(F860:AO860,1,'Настройки'!$B$3),"&lt;0")&gt;0)),"",AY860/ABS(AX860))</x:f>
      </x:c>
      <x:c r="BA860" s="49" t="str">
        <x:f>IF(A860="","",IF(AND('Настройки'!$B$10="Блокировать",COUNTIF(F860:INDEX(F860:AO860,1,'Настройки'!$B$3),"&lt;0")&gt;0),"Не определён",IF(AQ860&lt;'Настройки'!$B$12,"Не определён",IF(AX860=0,"Нет спроса",IF(AX860&lt;0,"Не определён",IF(AZ860&lt;='Настройки'!$B$7,"X",IF(AZ860&lt;='Настройки'!$B$8,"Y","Z")))))))</x:f>
      </x:c>
      <x:c r="BB860" s="49" t="str">
        <x:f>IF(OR(A860="",LEN(AW860)&lt;&gt;1,LEN(BA860)&lt;&gt;1),"",AW860&amp;BA860)</x:f>
      </x:c>
      <x:c r="BC860" s="61" t="str">
        <x:f>IF(OR(A860="",AQ860=0),"",(COUNT(BI860:INDEX(BI860:CR860,1,'Настройки'!$B$3))-COUNT(CS860:INDEX(CS860:EB860,1,'Настройки'!$B$3)))/AQ860)</x:f>
      </x:c>
      <x:c r="BD860" s="64" t="str">
        <x:f>IF(OR(A860="",COUNT(CS860:INDEX(CS860:EB860,1,'Настройки'!$B$3))=0),"",AQ860/COUNT(CS860:INDEX(CS860:EB860,1,'Настройки'!$B$3)))</x:f>
      </x:c>
      <x:c r="BE860" s="64" t="str">
        <x:f>IF(OR(A860="",COUNT(CS860:INDEX(CS860:EB860,1,'Настройки'!$B$3))=0),"",IF(AVERAGE(CS860:INDEX(CS860:EB860,1,'Настройки'!$B$3))=0,"",(STDEVP(CS860:INDEX(CS860:EB860,1,'Настройки'!$B$3))/ABS(AVERAGE(CS860:INDEX(CS860:EB860,1,'Настройки'!$B$3))))^2))</x:f>
      </x:c>
      <x:c r="BF860" s="49" t="str">
        <x:f>IF(A860="","",IF(AQ860&lt;3,"Недостаточно",IF(AQ860&lt;6,"Предварительный","Обычный")))</x:f>
      </x:c>
      <x:c r="BG860" s="49" t="str">
        <x:f>IF(A860="","",IF(COUNTIF(F860:INDEX(F860:AO860,1,'Настройки'!$B$3),"&lt;0")&gt;0,IF('Настройки'!$B$10="Блокировать","Отрицательный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"),"")&amp;IF(AQ860&lt;3,"Недостаточно истории. ",IF(AQ860&lt;6,"Предварительная классификация. ",""))&amp;IF(AX860=0,"Нет спроса за горизонт. ","")&amp;IF(AZ860&gt;'Настройки'!$B$11,"Экстремальная вариативность. ",""))</x:f>
      </x:c>
      <x:c r="BH860" s="49" t="str">
        <x:f>IF(A860="","",IFERROR(VLOOKUP(BB860,'Настройки'!$D$3:$E$11,2,FALSE),"Сначала проверьте исходные данные и историю спроса.")&amp;" Уточните срок поставки, MOQ и критичность.")</x:f>
      </x:c>
      <x:c r="BI860" s="50" t="str">
        <x:f>IF(1&gt;'Настройки'!$B$3,"",IF(ISBLANK(F860),IF('Настройки'!$B$9="Нулевой спрос",0,""),IF(F860&lt;0,IF('Настройки'!$B$10="Исключить","",IF('Настройки'!$B$10="Абсолютные значения",ABS(F860),F860)),F860)))</x:f>
      </x:c>
      <x:c r="BJ860" s="50" t="str">
        <x:f>IF(2&gt;'Настройки'!$B$3,"",IF(ISBLANK(G860),IF('Настройки'!$B$9="Нулевой спрос",0,""),IF(G860&lt;0,IF('Настройки'!$B$10="Исключить","",IF('Настройки'!$B$10="Абсолютные значения",ABS(G860),G860)),G860)))</x:f>
      </x:c>
      <x:c r="BK860" s="50" t="str">
        <x:f>IF(3&gt;'Настройки'!$B$3,"",IF(ISBLANK(H860),IF('Настройки'!$B$9="Нулевой спрос",0,""),IF(H860&lt;0,IF('Настройки'!$B$10="Исключить","",IF('Настройки'!$B$10="Абсолютные значения",ABS(H860),H860)),H860)))</x:f>
      </x:c>
      <x:c r="BL860" s="50" t="str">
        <x:f>IF(4&gt;'Настройки'!$B$3,"",IF(ISBLANK(I860),IF('Настройки'!$B$9="Нулевой спрос",0,""),IF(I860&lt;0,IF('Настройки'!$B$10="Исключить","",IF('Настройки'!$B$10="Абсолютные значения",ABS(I860),I860)),I860)))</x:f>
      </x:c>
      <x:c r="BM860" s="50" t="str">
        <x:f>IF(5&gt;'Настройки'!$B$3,"",IF(ISBLANK(J860),IF('Настройки'!$B$9="Нулевой спрос",0,""),IF(J860&lt;0,IF('Настройки'!$B$10="Исключить","",IF('Настройки'!$B$10="Абсолютные значения",ABS(J860),J860)),J860)))</x:f>
      </x:c>
      <x:c r="BN860" s="50" t="str">
        <x:f>IF(6&gt;'Настройки'!$B$3,"",IF(ISBLANK(K860),IF('Настройки'!$B$9="Нулевой спрос",0,""),IF(K860&lt;0,IF('Настройки'!$B$10="Исключить","",IF('Настройки'!$B$10="Абсолютные значения",ABS(K860),K860)),K860)))</x:f>
      </x:c>
      <x:c r="BO860" s="50" t="str">
        <x:f>IF(7&gt;'Настройки'!$B$3,"",IF(ISBLANK(L860),IF('Настройки'!$B$9="Нулевой спрос",0,""),IF(L860&lt;0,IF('Настройки'!$B$10="Исключить","",IF('Настройки'!$B$10="Абсолютные значения",ABS(L860),L860)),L860)))</x:f>
      </x:c>
      <x:c r="BP860" s="50" t="str">
        <x:f>IF(8&gt;'Настройки'!$B$3,"",IF(ISBLANK(M860),IF('Настройки'!$B$9="Нулевой спрос",0,""),IF(M860&lt;0,IF('Настройки'!$B$10="Исключить","",IF('Настройки'!$B$10="Абсолютные значения",ABS(M860),M860)),M860)))</x:f>
      </x:c>
      <x:c r="BQ860" s="50" t="str">
        <x:f>IF(9&gt;'Настройки'!$B$3,"",IF(ISBLANK(N860),IF('Настройки'!$B$9="Нулевой спрос",0,""),IF(N860&lt;0,IF('Настройки'!$B$10="Исключить","",IF('Настройки'!$B$10="Абсолютные значения",ABS(N860),N860)),N860)))</x:f>
      </x:c>
      <x:c r="BR860" s="50" t="str">
        <x:f>IF(10&gt;'Настройки'!$B$3,"",IF(ISBLANK(O860),IF('Настройки'!$B$9="Нулевой спрос",0,""),IF(O860&lt;0,IF('Настройки'!$B$10="Исключить","",IF('Настройки'!$B$10="Абсолютные значения",ABS(O860),O860)),O860)))</x:f>
      </x:c>
      <x:c r="BS860" s="50" t="str">
        <x:f>IF(11&gt;'Настройки'!$B$3,"",IF(ISBLANK(P860),IF('Настройки'!$B$9="Нулевой спрос",0,""),IF(P860&lt;0,IF('Настройки'!$B$10="Исключить","",IF('Настройки'!$B$10="Абсолютные значения",ABS(P860),P860)),P860)))</x:f>
      </x:c>
      <x:c r="BT860" s="50" t="str">
        <x:f>IF(12&gt;'Настройки'!$B$3,"",IF(ISBLANK(Q860),IF('Настройки'!$B$9="Нулевой спрос",0,""),IF(Q860&lt;0,IF('Настройки'!$B$10="Исключить","",IF('Настройки'!$B$10="Абсолютные значения",ABS(Q860),Q860)),Q860)))</x:f>
      </x:c>
      <x:c r="BU860" s="50" t="str">
        <x:f>IF(13&gt;'Настройки'!$B$3,"",IF(ISBLANK(R860),IF('Настройки'!$B$9="Нулевой спрос",0,""),IF(R860&lt;0,IF('Настройки'!$B$10="Исключить","",IF('Настройки'!$B$10="Абсолютные значения",ABS(R860),R860)),R860)))</x:f>
      </x:c>
      <x:c r="BV860" s="50" t="str">
        <x:f>IF(14&gt;'Настройки'!$B$3,"",IF(ISBLANK(S860),IF('Настройки'!$B$9="Нулевой спрос",0,""),IF(S860&lt;0,IF('Настройки'!$B$10="Исключить","",IF('Настройки'!$B$10="Абсолютные значения",ABS(S860),S860)),S860)))</x:f>
      </x:c>
      <x:c r="BW860" s="50" t="str">
        <x:f>IF(15&gt;'Настройки'!$B$3,"",IF(ISBLANK(T860),IF('Настройки'!$B$9="Нулевой спрос",0,""),IF(T860&lt;0,IF('Настройки'!$B$10="Исключить","",IF('Настройки'!$B$10="Абсолютные значения",ABS(T860),T860)),T860)))</x:f>
      </x:c>
      <x:c r="BX860" s="50" t="str">
        <x:f>IF(16&gt;'Настройки'!$B$3,"",IF(ISBLANK(U860),IF('Настройки'!$B$9="Нулевой спрос",0,""),IF(U860&lt;0,IF('Настройки'!$B$10="Исключить","",IF('Настройки'!$B$10="Абсолютные значения",ABS(U860),U860)),U860)))</x:f>
      </x:c>
      <x:c r="BY860" s="50" t="str">
        <x:f>IF(17&gt;'Настройки'!$B$3,"",IF(ISBLANK(V860),IF('Настройки'!$B$9="Нулевой спрос",0,""),IF(V860&lt;0,IF('Настройки'!$B$10="Исключить","",IF('Настройки'!$B$10="Абсолютные значения",ABS(V860),V860)),V860)))</x:f>
      </x:c>
      <x:c r="BZ860" s="50" t="str">
        <x:f>IF(18&gt;'Настройки'!$B$3,"",IF(ISBLANK(W860),IF('Настройки'!$B$9="Нулевой спрос",0,""),IF(W860&lt;0,IF('Настройки'!$B$10="Исключить","",IF('Настройки'!$B$10="Абсолютные значения",ABS(W860),W860)),W860)))</x:f>
      </x:c>
      <x:c r="CA860" s="50" t="str">
        <x:f>IF(19&gt;'Настройки'!$B$3,"",IF(ISBLANK(X860),IF('Настройки'!$B$9="Нулевой спрос",0,""),IF(X860&lt;0,IF('Настройки'!$B$10="Исключить","",IF('Настройки'!$B$10="Абсолютные значения",ABS(X860),X860)),X860)))</x:f>
      </x:c>
      <x:c r="CB860" s="50" t="str">
        <x:f>IF(20&gt;'Настройки'!$B$3,"",IF(ISBLANK(Y860),IF('Настройки'!$B$9="Нулевой спрос",0,""),IF(Y860&lt;0,IF('Настройки'!$B$10="Исключить","",IF('Настройки'!$B$10="Абсолютные значения",ABS(Y860),Y860)),Y860)))</x:f>
      </x:c>
      <x:c r="CC860" s="50" t="str">
        <x:f>IF(21&gt;'Настройки'!$B$3,"",IF(ISBLANK(Z860),IF('Настройки'!$B$9="Нулевой спрос",0,""),IF(Z860&lt;0,IF('Настройки'!$B$10="Исключить","",IF('Настройки'!$B$10="Абсолютные значения",ABS(Z860),Z860)),Z860)))</x:f>
      </x:c>
      <x:c r="CD860" s="50" t="str">
        <x:f>IF(22&gt;'Настройки'!$B$3,"",IF(ISBLANK(AA860),IF('Настройки'!$B$9="Нулевой спрос",0,""),IF(AA860&lt;0,IF('Настройки'!$B$10="Исключить","",IF('Настройки'!$B$10="Абсолютные значения",ABS(AA860),AA860)),AA860)))</x:f>
      </x:c>
      <x:c r="CE860" s="50" t="str">
        <x:f>IF(23&gt;'Настройки'!$B$3,"",IF(ISBLANK(AB860),IF('Настройки'!$B$9="Нулевой спрос",0,""),IF(AB860&lt;0,IF('Настройки'!$B$10="Исключить","",IF('Настройки'!$B$10="Абсолютные значения",ABS(AB860),AB860)),AB860)))</x:f>
      </x:c>
      <x:c r="CF860" s="50" t="str">
        <x:f>IF(24&gt;'Настройки'!$B$3,"",IF(ISBLANK(AC860),IF('Настройки'!$B$9="Нулевой спрос",0,""),IF(AC860&lt;0,IF('Настройки'!$B$10="Исключить","",IF('Настройки'!$B$10="Абсолютные значения",ABS(AC860),AC860)),AC860)))</x:f>
      </x:c>
      <x:c r="CG860" s="50" t="str">
        <x:f>IF(25&gt;'Настройки'!$B$3,"",IF(ISBLANK(AD860),IF('Настройки'!$B$9="Нулевой спрос",0,""),IF(AD860&lt;0,IF('Настройки'!$B$10="Исключить","",IF('Настройки'!$B$10="Абсолютные значения",ABS(AD860),AD860)),AD860)))</x:f>
      </x:c>
      <x:c r="CH860" s="50" t="str">
        <x:f>IF(26&gt;'Настройки'!$B$3,"",IF(ISBLANK(AE860),IF('Настройки'!$B$9="Нулевой спрос",0,""),IF(AE860&lt;0,IF('Настройки'!$B$10="Исключить","",IF('Настройки'!$B$10="Абсолютные значения",ABS(AE860),AE860)),AE860)))</x:f>
      </x:c>
      <x:c r="CI860" s="50" t="str">
        <x:f>IF(27&gt;'Настройки'!$B$3,"",IF(ISBLANK(AF860),IF('Настройки'!$B$9="Нулевой спрос",0,""),IF(AF860&lt;0,IF('Настройки'!$B$10="Исключить","",IF('Настройки'!$B$10="Абсолютные значения",ABS(AF860),AF860)),AF860)))</x:f>
      </x:c>
      <x:c r="CJ860" s="50" t="str">
        <x:f>IF(28&gt;'Настройки'!$B$3,"",IF(ISBLANK(AG860),IF('Настройки'!$B$9="Нулевой спрос",0,""),IF(AG860&lt;0,IF('Настройки'!$B$10="Исключить","",IF('Настройки'!$B$10="Абсолютные значения",ABS(AG860),AG860)),AG860)))</x:f>
      </x:c>
      <x:c r="CK860" s="50" t="str">
        <x:f>IF(29&gt;'Настройки'!$B$3,"",IF(ISBLANK(AH860),IF('Настройки'!$B$9="Нулевой спрос",0,""),IF(AH860&lt;0,IF('Настройки'!$B$10="Исключить","",IF('Настройки'!$B$10="Абсолютные значения",ABS(AH860),AH860)),AH860)))</x:f>
      </x:c>
      <x:c r="CL860" s="50" t="str">
        <x:f>IF(30&gt;'Настройки'!$B$3,"",IF(ISBLANK(AI860),IF('Настройки'!$B$9="Нулевой спрос",0,""),IF(AI860&lt;0,IF('Настройки'!$B$10="Исключить","",IF('Настройки'!$B$10="Абсолютные значения",ABS(AI860),AI860)),AI860)))</x:f>
      </x:c>
      <x:c r="CM860" s="50" t="str">
        <x:f>IF(31&gt;'Настройки'!$B$3,"",IF(ISBLANK(AJ860),IF('Настройки'!$B$9="Нулевой спрос",0,""),IF(AJ860&lt;0,IF('Настройки'!$B$10="Исключить","",IF('Настройки'!$B$10="Абсолютные значения",ABS(AJ860),AJ860)),AJ860)))</x:f>
      </x:c>
      <x:c r="CN860" s="50" t="str">
        <x:f>IF(32&gt;'Настройки'!$B$3,"",IF(ISBLANK(AK860),IF('Настройки'!$B$9="Нулевой спрос",0,""),IF(AK860&lt;0,IF('Настройки'!$B$10="Исключить","",IF('Настройки'!$B$10="Абсолютные значения",ABS(AK860),AK860)),AK860)))</x:f>
      </x:c>
      <x:c r="CO860" s="50" t="str">
        <x:f>IF(33&gt;'Настройки'!$B$3,"",IF(ISBLANK(AL860),IF('Настройки'!$B$9="Нулевой спрос",0,""),IF(AL860&lt;0,IF('Настройки'!$B$10="Исключить","",IF('Настройки'!$B$10="Абсолютные значения",ABS(AL860),AL860)),AL860)))</x:f>
      </x:c>
      <x:c r="CP860" s="50" t="str">
        <x:f>IF(34&gt;'Настройки'!$B$3,"",IF(ISBLANK(AM860),IF('Настройки'!$B$9="Нулевой спрос",0,""),IF(AM860&lt;0,IF('Настройки'!$B$10="Исключить","",IF('Настройки'!$B$10="Абсолютные значения",ABS(AM860),AM860)),AM860)))</x:f>
      </x:c>
      <x:c r="CQ860" s="50" t="str">
        <x:f>IF(35&gt;'Настройки'!$B$3,"",IF(ISBLANK(AN860),IF('Настройки'!$B$9="Нулевой спрос",0,""),IF(AN860&lt;0,IF('Настройки'!$B$10="Исключить","",IF('Настройки'!$B$10="Абсолютные значения",ABS(AN860),AN860)),AN860)))</x:f>
      </x:c>
      <x:c r="CR860" s="50" t="str">
        <x:f>IF(36&gt;'Настройки'!$B$3,"",IF(ISBLANK(AO860),IF('Настройки'!$B$9="Нулевой спрос",0,""),IF(AO860&lt;0,IF('Настройки'!$B$10="Исключить","",IF('Настройки'!$B$10="Абсолютные значения",ABS(AO860),AO860)),AO860)))</x:f>
      </x:c>
      <x:c r="CS860" s="50" t="str">
        <x:f>IF(OR(1&gt;'Настройки'!$B$3,ISBLANK(BI860),BI860=0),"",BI860)</x:f>
      </x:c>
      <x:c r="CT860" s="50" t="str">
        <x:f>IF(OR(2&gt;'Настройки'!$B$3,ISBLANK(BJ860),BJ860=0),"",BJ860)</x:f>
      </x:c>
      <x:c r="CU860" s="50" t="str">
        <x:f>IF(OR(3&gt;'Настройки'!$B$3,ISBLANK(BK860),BK860=0),"",BK860)</x:f>
      </x:c>
      <x:c r="CV860" s="50" t="str">
        <x:f>IF(OR(4&gt;'Настройки'!$B$3,ISBLANK(BL860),BL860=0),"",BL860)</x:f>
      </x:c>
      <x:c r="CW860" s="50" t="str">
        <x:f>IF(OR(5&gt;'Настройки'!$B$3,ISBLANK(BM860),BM860=0),"",BM860)</x:f>
      </x:c>
      <x:c r="CX860" s="50" t="str">
        <x:f>IF(OR(6&gt;'Настройки'!$B$3,ISBLANK(BN860),BN860=0),"",BN860)</x:f>
      </x:c>
      <x:c r="CY860" s="50" t="str">
        <x:f>IF(OR(7&gt;'Настройки'!$B$3,ISBLANK(BO860),BO860=0),"",BO860)</x:f>
      </x:c>
      <x:c r="CZ860" s="50" t="str">
        <x:f>IF(OR(8&gt;'Настройки'!$B$3,ISBLANK(BP860),BP860=0),"",BP860)</x:f>
      </x:c>
      <x:c r="DA860" s="50" t="str">
        <x:f>IF(OR(9&gt;'Настройки'!$B$3,ISBLANK(BQ860),BQ860=0),"",BQ860)</x:f>
      </x:c>
      <x:c r="DB860" s="50" t="str">
        <x:f>IF(OR(10&gt;'Настройки'!$B$3,ISBLANK(BR860),BR860=0),"",BR860)</x:f>
      </x:c>
      <x:c r="DC860" s="50" t="str">
        <x:f>IF(OR(11&gt;'Настройки'!$B$3,ISBLANK(BS860),BS860=0),"",BS860)</x:f>
      </x:c>
      <x:c r="DD860" s="50" t="str">
        <x:f>IF(OR(12&gt;'Настройки'!$B$3,ISBLANK(BT860),BT860=0),"",BT860)</x:f>
      </x:c>
      <x:c r="DE860" s="50" t="str">
        <x:f>IF(OR(13&gt;'Настройки'!$B$3,ISBLANK(BU860),BU860=0),"",BU860)</x:f>
      </x:c>
      <x:c r="DF860" s="50" t="str">
        <x:f>IF(OR(14&gt;'Настройки'!$B$3,ISBLANK(BV860),BV860=0),"",BV860)</x:f>
      </x:c>
      <x:c r="DG860" s="50" t="str">
        <x:f>IF(OR(15&gt;'Настройки'!$B$3,ISBLANK(BW860),BW860=0),"",BW860)</x:f>
      </x:c>
      <x:c r="DH860" s="50" t="str">
        <x:f>IF(OR(16&gt;'Настройки'!$B$3,ISBLANK(BX860),BX860=0),"",BX860)</x:f>
      </x:c>
      <x:c r="DI860" s="50" t="str">
        <x:f>IF(OR(17&gt;'Настройки'!$B$3,ISBLANK(BY860),BY860=0),"",BY860)</x:f>
      </x:c>
      <x:c r="DJ860" s="50" t="str">
        <x:f>IF(OR(18&gt;'Настройки'!$B$3,ISBLANK(BZ860),BZ860=0),"",BZ860)</x:f>
      </x:c>
      <x:c r="DK860" s="50" t="str">
        <x:f>IF(OR(19&gt;'Настройки'!$B$3,ISBLANK(CA860),CA860=0),"",CA860)</x:f>
      </x:c>
      <x:c r="DL860" s="50" t="str">
        <x:f>IF(OR(20&gt;'Настройки'!$B$3,ISBLANK(CB860),CB860=0),"",CB860)</x:f>
      </x:c>
      <x:c r="DM860" s="50" t="str">
        <x:f>IF(OR(21&gt;'Настройки'!$B$3,ISBLANK(CC860),CC860=0),"",CC860)</x:f>
      </x:c>
      <x:c r="DN860" s="50" t="str">
        <x:f>IF(OR(22&gt;'Настройки'!$B$3,ISBLANK(CD860),CD860=0),"",CD860)</x:f>
      </x:c>
      <x:c r="DO860" s="50" t="str">
        <x:f>IF(OR(23&gt;'Настройки'!$B$3,ISBLANK(CE860),CE860=0),"",CE860)</x:f>
      </x:c>
      <x:c r="DP860" s="50" t="str">
        <x:f>IF(OR(24&gt;'Настройки'!$B$3,ISBLANK(CF860),CF860=0),"",CF860)</x:f>
      </x:c>
      <x:c r="DQ860" s="50" t="str">
        <x:f>IF(OR(25&gt;'Настройки'!$B$3,ISBLANK(CG860),CG860=0),"",CG860)</x:f>
      </x:c>
      <x:c r="DR860" s="50" t="str">
        <x:f>IF(OR(26&gt;'Настройки'!$B$3,ISBLANK(CH860),CH860=0),"",CH860)</x:f>
      </x:c>
      <x:c r="DS860" s="50" t="str">
        <x:f>IF(OR(27&gt;'Настройки'!$B$3,ISBLANK(CI860),CI860=0),"",CI860)</x:f>
      </x:c>
      <x:c r="DT860" s="50" t="str">
        <x:f>IF(OR(28&gt;'Настройки'!$B$3,ISBLANK(CJ860),CJ860=0),"",CJ860)</x:f>
      </x:c>
      <x:c r="DU860" s="50" t="str">
        <x:f>IF(OR(29&gt;'Настройки'!$B$3,ISBLANK(CK860),CK860=0),"",CK860)</x:f>
      </x:c>
      <x:c r="DV860" s="50" t="str">
        <x:f>IF(OR(30&gt;'Настройки'!$B$3,ISBLANK(CL860),CL860=0),"",CL860)</x:f>
      </x:c>
      <x:c r="DW860" s="50" t="str">
        <x:f>IF(OR(31&gt;'Настройки'!$B$3,ISBLANK(CM860),CM860=0),"",CM860)</x:f>
      </x:c>
      <x:c r="DX860" s="50" t="str">
        <x:f>IF(OR(32&gt;'Настройки'!$B$3,ISBLANK(CN860),CN860=0),"",CN860)</x:f>
      </x:c>
      <x:c r="DY860" s="50" t="str">
        <x:f>IF(OR(33&gt;'Настройки'!$B$3,ISBLANK(CO860),CO860=0),"",CO860)</x:f>
      </x:c>
      <x:c r="DZ860" s="50" t="str">
        <x:f>IF(OR(34&gt;'Настройки'!$B$3,ISBLANK(CP860),CP860=0),"",CP860)</x:f>
      </x:c>
      <x:c r="EA860" s="50" t="str">
        <x:f>IF(OR(35&gt;'Настройки'!$B$3,ISBLANK(CQ860),CQ860=0),"",CQ860)</x:f>
      </x:c>
      <x:c r="EB860" s="50" t="str">
        <x:f>IF(OR(36&gt;'Настройки'!$B$3,ISBLANK(CR860),CR860=0),"",CR860)</x:f>
      </x:c>
      <x:c r="EC860" s="50" t="str">
        <x:f>IF(A860="","",IF(OR(BB860="AZ",BB860="BZ"),10000+ROW(),IF(AZ860&gt;'Настройки'!$B$11,20000+ROW(),IF(BF860&lt;&gt;"Обычный",30000+ROW(),IF(AX860&lt;=0,40000+ROW(),"")))))</x:f>
      </x:c>
      <x:c r="ED860" s="50" t="str">
        <x:f>IF(EC860="","",COUNTIFS($EC$2:$EC$1001,"&gt;0",$EC$2:$EC$1001,"&lt;"&amp;EC860)+1)</x:f>
      </x:c>
    </x:row>
    <x:row r="861">
      <x:c r="A861" s="115"/>
      <x:c r="B861" s="115"/>
      <x:c r="C861" s="115"/>
      <x:c r="D861" s="118"/>
      <x:c r="E861" s="118"/>
      <x:c r="F861" s="118"/>
      <x:c r="G861" s="118"/>
      <x:c r="H861" s="118"/>
      <x:c r="I861" s="118"/>
      <x:c r="J861" s="118"/>
      <x:c r="K861" s="118"/>
      <x:c r="L861" s="118"/>
      <x:c r="M861" s="118"/>
      <x:c r="N861" s="118"/>
      <x:c r="O861" s="118"/>
      <x:c r="P861" s="118"/>
      <x:c r="Q861" s="118"/>
      <x:c r="R861" s="118"/>
      <x:c r="S861" s="118"/>
      <x:c r="T861" s="118"/>
      <x:c r="U861" s="118"/>
      <x:c r="V861" s="118"/>
      <x:c r="W861" s="118"/>
      <x:c r="X861" s="118"/>
      <x:c r="Y861" s="118"/>
      <x:c r="Z861" s="118"/>
      <x:c r="AA861" s="118"/>
      <x:c r="AB861" s="118"/>
      <x:c r="AC861" s="118"/>
      <x:c r="AD861" s="118"/>
      <x:c r="AE861" s="118"/>
      <x:c r="AF861" s="118"/>
      <x:c r="AG861" s="118"/>
      <x:c r="AH861" s="118"/>
      <x:c r="AI861" s="118"/>
      <x:c r="AJ861" s="118"/>
      <x:c r="AK861" s="118"/>
      <x:c r="AL861" s="118"/>
      <x:c r="AM861" s="118"/>
      <x:c r="AN861" s="118"/>
      <x:c r="AO861" s="118"/>
      <x:c r="AP861" s="115"/>
      <x:c r="AQ861" s="49" t="str">
        <x:f>IF(A861="","",COUNT(BI861:INDEX(BI861:CR861,1,'Настройки'!$B$3)))</x:f>
      </x:c>
      <x:c r="AR861" s="49" t="str">
        <x:f>IF(A861="","",SUM(BI861:INDEX(BI861:CR861,1,'Настройки'!$B$3)))</x:f>
      </x:c>
      <x:c r="AS861" s="58" t="str">
        <x:f>IF(A861="","",IF('Настройки'!$B$4="Стоимость потребления",AR861*D861,IF('Настройки'!$B$4="Количество",AR861,E861)))</x:f>
      </x:c>
      <x:c r="AT861" s="61" t="str">
        <x:f>IF(OR(A861="",AS861&lt;0,SUM($AS$2:$AS$1001)&lt;=0),"",AS861/SUM($AS$2:$AS$1001))</x:f>
      </x:c>
      <x:c r="AU861" s="61" t="str">
        <x:f>IF(OR(A861="",AS861&lt;0,SUM($AS$2:$AS$1001)&lt;=0),"",SUMIFS($AS$2:$AS$1001,$AS$2:$AS$1001,"&gt;"&amp;AS861)/SUM($AS$2:$AS$1001))</x:f>
      </x:c>
      <x:c r="AV861" s="61" t="str">
        <x:f>IF(OR(A861="",AS861&lt;0,SUM($AS$2:$AS$1001)&lt;=0),"",SUMIFS($AS$2:$AS$1001,$AS$2:$AS$1001,"&gt;="&amp;AS861)/SUM($AS$2:$AS$1001))</x:f>
      </x:c>
      <x:c r="AW861" s="49" t="str">
        <x:f>IF(A861="","",IF(SUM($AS$2:$AS$1001)&lt;=0,"Не определён",IF(AS861&lt;0,"Исключение",IF(AU861&lt;'Настройки'!$B$5,"A",IF(AU861&lt;'Настройки'!$B$6,"B","C")))))</x:f>
      </x:c>
      <x:c r="AX861" s="58" t="str">
        <x:f>IF(A861="","",IF(AQ861=0,"",AVERAGE(BI861:INDEX(BI861:CR861,1,'Настройки'!$B$3))))</x:f>
      </x:c>
      <x:c r="AY861" s="58" t="str">
        <x:f>IF(OR(A861="",AQ861=0),"",STDEVP(BI861:INDEX(BI861:CR861,1,'Настройки'!$B$3)))</x:f>
      </x:c>
      <x:c r="AZ861" s="61" t="str">
        <x:f>IF(OR(A861="",AQ861&lt;'Настройки'!$B$12,AX861&lt;=0,AND('Настройки'!$B$10="Блокировать",COUNTIF(F861:INDEX(F861:AO861,1,'Настройки'!$B$3),"&lt;0")&gt;0)),"",AY861/ABS(AX861))</x:f>
      </x:c>
      <x:c r="BA861" s="49" t="str">
        <x:f>IF(A861="","",IF(AND('Настройки'!$B$10="Блокировать",COUNTIF(F861:INDEX(F861:AO861,1,'Настройки'!$B$3),"&lt;0")&gt;0),"Не определён",IF(AQ861&lt;'Настройки'!$B$12,"Не определён",IF(AX861=0,"Нет спроса",IF(AX861&lt;0,"Не определён",IF(AZ861&lt;='Настройки'!$B$7,"X",IF(AZ861&lt;='Настройки'!$B$8,"Y","Z")))))))</x:f>
      </x:c>
      <x:c r="BB861" s="49" t="str">
        <x:f>IF(OR(A861="",LEN(AW861)&lt;&gt;1,LEN(BA861)&lt;&gt;1),"",AW861&amp;BA861)</x:f>
      </x:c>
      <x:c r="BC861" s="61" t="str">
        <x:f>IF(OR(A861="",AQ861=0),"",(COUNT(BI861:INDEX(BI861:CR861,1,'Настройки'!$B$3))-COUNT(CS861:INDEX(CS861:EB861,1,'Настройки'!$B$3)))/AQ861)</x:f>
      </x:c>
      <x:c r="BD861" s="64" t="str">
        <x:f>IF(OR(A861="",COUNT(CS861:INDEX(CS861:EB861,1,'Настройки'!$B$3))=0),"",AQ861/COUNT(CS861:INDEX(CS861:EB861,1,'Настройки'!$B$3)))</x:f>
      </x:c>
      <x:c r="BE861" s="64" t="str">
        <x:f>IF(OR(A861="",COUNT(CS861:INDEX(CS861:EB861,1,'Настройки'!$B$3))=0),"",IF(AVERAGE(CS861:INDEX(CS861:EB861,1,'Настройки'!$B$3))=0,"",(STDEVP(CS861:INDEX(CS861:EB861,1,'Настройки'!$B$3))/ABS(AVERAGE(CS861:INDEX(CS861:EB861,1,'Настройки'!$B$3))))^2))</x:f>
      </x:c>
      <x:c r="BF861" s="49" t="str">
        <x:f>IF(A861="","",IF(AQ861&lt;3,"Недостаточно",IF(AQ861&lt;6,"Предварительный","Обычный")))</x:f>
      </x:c>
      <x:c r="BG861" s="49" t="str">
        <x:f>IF(A861="","",IF(COUNTIF(F861:INDEX(F861:AO861,1,'Настройки'!$B$3),"&lt;0")&gt;0,IF('Настройки'!$B$10="Блокировать","Отрицательный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"),"")&amp;IF(AQ861&lt;3,"Недостаточно истории. ",IF(AQ861&lt;6,"Предварительная классификация. ",""))&amp;IF(AX861=0,"Нет спроса за горизонт. ","")&amp;IF(AZ861&gt;'Настройки'!$B$11,"Экстремальная вариативность. ",""))</x:f>
      </x:c>
      <x:c r="BH861" s="49" t="str">
        <x:f>IF(A861="","",IFERROR(VLOOKUP(BB861,'Настройки'!$D$3:$E$11,2,FALSE),"Сначала проверьте исходные данные и историю спроса.")&amp;" Уточните срок поставки, MOQ и критичность.")</x:f>
      </x:c>
      <x:c r="BI861" s="50" t="str">
        <x:f>IF(1&gt;'Настройки'!$B$3,"",IF(ISBLANK(F861),IF('Настройки'!$B$9="Нулевой спрос",0,""),IF(F861&lt;0,IF('Настройки'!$B$10="Исключить","",IF('Настройки'!$B$10="Абсолютные значения",ABS(F861),F861)),F861)))</x:f>
      </x:c>
      <x:c r="BJ861" s="50" t="str">
        <x:f>IF(2&gt;'Настройки'!$B$3,"",IF(ISBLANK(G861),IF('Настройки'!$B$9="Нулевой спрос",0,""),IF(G861&lt;0,IF('Настройки'!$B$10="Исключить","",IF('Настройки'!$B$10="Абсолютные значения",ABS(G861),G861)),G861)))</x:f>
      </x:c>
      <x:c r="BK861" s="50" t="str">
        <x:f>IF(3&gt;'Настройки'!$B$3,"",IF(ISBLANK(H861),IF('Настройки'!$B$9="Нулевой спрос",0,""),IF(H861&lt;0,IF('Настройки'!$B$10="Исключить","",IF('Настройки'!$B$10="Абсолютные значения",ABS(H861),H861)),H861)))</x:f>
      </x:c>
      <x:c r="BL861" s="50" t="str">
        <x:f>IF(4&gt;'Настройки'!$B$3,"",IF(ISBLANK(I861),IF('Настройки'!$B$9="Нулевой спрос",0,""),IF(I861&lt;0,IF('Настройки'!$B$10="Исключить","",IF('Настройки'!$B$10="Абсолютные значения",ABS(I861),I861)),I861)))</x:f>
      </x:c>
      <x:c r="BM861" s="50" t="str">
        <x:f>IF(5&gt;'Настройки'!$B$3,"",IF(ISBLANK(J861),IF('Настройки'!$B$9="Нулевой спрос",0,""),IF(J861&lt;0,IF('Настройки'!$B$10="Исключить","",IF('Настройки'!$B$10="Абсолютные значения",ABS(J861),J861)),J861)))</x:f>
      </x:c>
      <x:c r="BN861" s="50" t="str">
        <x:f>IF(6&gt;'Настройки'!$B$3,"",IF(ISBLANK(K861),IF('Настройки'!$B$9="Нулевой спрос",0,""),IF(K861&lt;0,IF('Настройки'!$B$10="Исключить","",IF('Настройки'!$B$10="Абсолютные значения",ABS(K861),K861)),K861)))</x:f>
      </x:c>
      <x:c r="BO861" s="50" t="str">
        <x:f>IF(7&gt;'Настройки'!$B$3,"",IF(ISBLANK(L861),IF('Настройки'!$B$9="Нулевой спрос",0,""),IF(L861&lt;0,IF('Настройки'!$B$10="Исключить","",IF('Настройки'!$B$10="Абсолютные значения",ABS(L861),L861)),L861)))</x:f>
      </x:c>
      <x:c r="BP861" s="50" t="str">
        <x:f>IF(8&gt;'Настройки'!$B$3,"",IF(ISBLANK(M861),IF('Настройки'!$B$9="Нулевой спрос",0,""),IF(M861&lt;0,IF('Настройки'!$B$10="Исключить","",IF('Настройки'!$B$10="Абсолютные значения",ABS(M861),M861)),M861)))</x:f>
      </x:c>
      <x:c r="BQ861" s="50" t="str">
        <x:f>IF(9&gt;'Настройки'!$B$3,"",IF(ISBLANK(N861),IF('Настройки'!$B$9="Нулевой спрос",0,""),IF(N861&lt;0,IF('Настройки'!$B$10="Исключить","",IF('Настройки'!$B$10="Абсолютные значения",ABS(N861),N861)),N861)))</x:f>
      </x:c>
      <x:c r="BR861" s="50" t="str">
        <x:f>IF(10&gt;'Настройки'!$B$3,"",IF(ISBLANK(O861),IF('Настройки'!$B$9="Нулевой спрос",0,""),IF(O861&lt;0,IF('Настройки'!$B$10="Исключить","",IF('Настройки'!$B$10="Абсолютные значения",ABS(O861),O861)),O861)))</x:f>
      </x:c>
      <x:c r="BS861" s="50" t="str">
        <x:f>IF(11&gt;'Настройки'!$B$3,"",IF(ISBLANK(P861),IF('Настройки'!$B$9="Нулевой спрос",0,""),IF(P861&lt;0,IF('Настройки'!$B$10="Исключить","",IF('Настройки'!$B$10="Абсолютные значения",ABS(P861),P861)),P861)))</x:f>
      </x:c>
      <x:c r="BT861" s="50" t="str">
        <x:f>IF(12&gt;'Настройки'!$B$3,"",IF(ISBLANK(Q861),IF('Настройки'!$B$9="Нулевой спрос",0,""),IF(Q861&lt;0,IF('Настройки'!$B$10="Исключить","",IF('Настройки'!$B$10="Абсолютные значения",ABS(Q861),Q861)),Q861)))</x:f>
      </x:c>
      <x:c r="BU861" s="50" t="str">
        <x:f>IF(13&gt;'Настройки'!$B$3,"",IF(ISBLANK(R861),IF('Настройки'!$B$9="Нулевой спрос",0,""),IF(R861&lt;0,IF('Настройки'!$B$10="Исключить","",IF('Настройки'!$B$10="Абсолютные значения",ABS(R861),R861)),R861)))</x:f>
      </x:c>
      <x:c r="BV861" s="50" t="str">
        <x:f>IF(14&gt;'Настройки'!$B$3,"",IF(ISBLANK(S861),IF('Настройки'!$B$9="Нулевой спрос",0,""),IF(S861&lt;0,IF('Настройки'!$B$10="Исключить","",IF('Настройки'!$B$10="Абсолютные значения",ABS(S861),S861)),S861)))</x:f>
      </x:c>
      <x:c r="BW861" s="50" t="str">
        <x:f>IF(15&gt;'Настройки'!$B$3,"",IF(ISBLANK(T861),IF('Настройки'!$B$9="Нулевой спрос",0,""),IF(T861&lt;0,IF('Настройки'!$B$10="Исключить","",IF('Настройки'!$B$10="Абсолютные значения",ABS(T861),T861)),T861)))</x:f>
      </x:c>
      <x:c r="BX861" s="50" t="str">
        <x:f>IF(16&gt;'Настройки'!$B$3,"",IF(ISBLANK(U861),IF('Настройки'!$B$9="Нулевой спрос",0,""),IF(U861&lt;0,IF('Настройки'!$B$10="Исключить","",IF('Настройки'!$B$10="Абсолютные значения",ABS(U861),U861)),U861)))</x:f>
      </x:c>
      <x:c r="BY861" s="50" t="str">
        <x:f>IF(17&gt;'Настройки'!$B$3,"",IF(ISBLANK(V861),IF('Настройки'!$B$9="Нулевой спрос",0,""),IF(V861&lt;0,IF('Настройки'!$B$10="Исключить","",IF('Настройки'!$B$10="Абсолютные значения",ABS(V861),V861)),V861)))</x:f>
      </x:c>
      <x:c r="BZ861" s="50" t="str">
        <x:f>IF(18&gt;'Настройки'!$B$3,"",IF(ISBLANK(W861),IF('Настройки'!$B$9="Нулевой спрос",0,""),IF(W861&lt;0,IF('Настройки'!$B$10="Исключить","",IF('Настройки'!$B$10="Абсолютные значения",ABS(W861),W861)),W861)))</x:f>
      </x:c>
      <x:c r="CA861" s="50" t="str">
        <x:f>IF(19&gt;'Настройки'!$B$3,"",IF(ISBLANK(X861),IF('Настройки'!$B$9="Нулевой спрос",0,""),IF(X861&lt;0,IF('Настройки'!$B$10="Исключить","",IF('Настройки'!$B$10="Абсолютные значения",ABS(X861),X861)),X861)))</x:f>
      </x:c>
      <x:c r="CB861" s="50" t="str">
        <x:f>IF(20&gt;'Настройки'!$B$3,"",IF(ISBLANK(Y861),IF('Настройки'!$B$9="Нулевой спрос",0,""),IF(Y861&lt;0,IF('Настройки'!$B$10="Исключить","",IF('Настройки'!$B$10="Абсолютные значения",ABS(Y861),Y861)),Y861)))</x:f>
      </x:c>
      <x:c r="CC861" s="50" t="str">
        <x:f>IF(21&gt;'Настройки'!$B$3,"",IF(ISBLANK(Z861),IF('Настройки'!$B$9="Нулевой спрос",0,""),IF(Z861&lt;0,IF('Настройки'!$B$10="Исключить","",IF('Настройки'!$B$10="Абсолютные значения",ABS(Z861),Z861)),Z861)))</x:f>
      </x:c>
      <x:c r="CD861" s="50" t="str">
        <x:f>IF(22&gt;'Настройки'!$B$3,"",IF(ISBLANK(AA861),IF('Настройки'!$B$9="Нулевой спрос",0,""),IF(AA861&lt;0,IF('Настройки'!$B$10="Исключить","",IF('Настройки'!$B$10="Абсолютные значения",ABS(AA861),AA861)),AA861)))</x:f>
      </x:c>
      <x:c r="CE861" s="50" t="str">
        <x:f>IF(23&gt;'Настройки'!$B$3,"",IF(ISBLANK(AB861),IF('Настройки'!$B$9="Нулевой спрос",0,""),IF(AB861&lt;0,IF('Настройки'!$B$10="Исключить","",IF('Настройки'!$B$10="Абсолютные значения",ABS(AB861),AB861)),AB861)))</x:f>
      </x:c>
      <x:c r="CF861" s="50" t="str">
        <x:f>IF(24&gt;'Настройки'!$B$3,"",IF(ISBLANK(AC861),IF('Настройки'!$B$9="Нулевой спрос",0,""),IF(AC861&lt;0,IF('Настройки'!$B$10="Исключить","",IF('Настройки'!$B$10="Абсолютные значения",ABS(AC861),AC861)),AC861)))</x:f>
      </x:c>
      <x:c r="CG861" s="50" t="str">
        <x:f>IF(25&gt;'Настройки'!$B$3,"",IF(ISBLANK(AD861),IF('Настройки'!$B$9="Нулевой спрос",0,""),IF(AD861&lt;0,IF('Настройки'!$B$10="Исключить","",IF('Настройки'!$B$10="Абсолютные значения",ABS(AD861),AD861)),AD861)))</x:f>
      </x:c>
      <x:c r="CH861" s="50" t="str">
        <x:f>IF(26&gt;'Настройки'!$B$3,"",IF(ISBLANK(AE861),IF('Настройки'!$B$9="Нулевой спрос",0,""),IF(AE861&lt;0,IF('Настройки'!$B$10="Исключить","",IF('Настройки'!$B$10="Абсолютные значения",ABS(AE861),AE861)),AE861)))</x:f>
      </x:c>
      <x:c r="CI861" s="50" t="str">
        <x:f>IF(27&gt;'Настройки'!$B$3,"",IF(ISBLANK(AF861),IF('Настройки'!$B$9="Нулевой спрос",0,""),IF(AF861&lt;0,IF('Настройки'!$B$10="Исключить","",IF('Настройки'!$B$10="Абсолютные значения",ABS(AF861),AF861)),AF861)))</x:f>
      </x:c>
      <x:c r="CJ861" s="50" t="str">
        <x:f>IF(28&gt;'Настройки'!$B$3,"",IF(ISBLANK(AG861),IF('Настройки'!$B$9="Нулевой спрос",0,""),IF(AG861&lt;0,IF('Настройки'!$B$10="Исключить","",IF('Настройки'!$B$10="Абсолютные значения",ABS(AG861),AG861)),AG861)))</x:f>
      </x:c>
      <x:c r="CK861" s="50" t="str">
        <x:f>IF(29&gt;'Настройки'!$B$3,"",IF(ISBLANK(AH861),IF('Настройки'!$B$9="Нулевой спрос",0,""),IF(AH861&lt;0,IF('Настройки'!$B$10="Исключить","",IF('Настройки'!$B$10="Абсолютные значения",ABS(AH861),AH861)),AH861)))</x:f>
      </x:c>
      <x:c r="CL861" s="50" t="str">
        <x:f>IF(30&gt;'Настройки'!$B$3,"",IF(ISBLANK(AI861),IF('Настройки'!$B$9="Нулевой спрос",0,""),IF(AI861&lt;0,IF('Настройки'!$B$10="Исключить","",IF('Настройки'!$B$10="Абсолютные значения",ABS(AI861),AI861)),AI861)))</x:f>
      </x:c>
      <x:c r="CM861" s="50" t="str">
        <x:f>IF(31&gt;'Настройки'!$B$3,"",IF(ISBLANK(AJ861),IF('Настройки'!$B$9="Нулевой спрос",0,""),IF(AJ861&lt;0,IF('Настройки'!$B$10="Исключить","",IF('Настройки'!$B$10="Абсолютные значения",ABS(AJ861),AJ861)),AJ861)))</x:f>
      </x:c>
      <x:c r="CN861" s="50" t="str">
        <x:f>IF(32&gt;'Настройки'!$B$3,"",IF(ISBLANK(AK861),IF('Настройки'!$B$9="Нулевой спрос",0,""),IF(AK861&lt;0,IF('Настройки'!$B$10="Исключить","",IF('Настройки'!$B$10="Абсолютные значения",ABS(AK861),AK861)),AK861)))</x:f>
      </x:c>
      <x:c r="CO861" s="50" t="str">
        <x:f>IF(33&gt;'Настройки'!$B$3,"",IF(ISBLANK(AL861),IF('Настройки'!$B$9="Нулевой спрос",0,""),IF(AL861&lt;0,IF('Настройки'!$B$10="Исключить","",IF('Настройки'!$B$10="Абсолютные значения",ABS(AL861),AL861)),AL861)))</x:f>
      </x:c>
      <x:c r="CP861" s="50" t="str">
        <x:f>IF(34&gt;'Настройки'!$B$3,"",IF(ISBLANK(AM861),IF('Настройки'!$B$9="Нулевой спрос",0,""),IF(AM861&lt;0,IF('Настройки'!$B$10="Исключить","",IF('Настройки'!$B$10="Абсолютные значения",ABS(AM861),AM861)),AM861)))</x:f>
      </x:c>
      <x:c r="CQ861" s="50" t="str">
        <x:f>IF(35&gt;'Настройки'!$B$3,"",IF(ISBLANK(AN861),IF('Настройки'!$B$9="Нулевой спрос",0,""),IF(AN861&lt;0,IF('Настройки'!$B$10="Исключить","",IF('Настройки'!$B$10="Абсолютные значения",ABS(AN861),AN861)),AN861)))</x:f>
      </x:c>
      <x:c r="CR861" s="50" t="str">
        <x:f>IF(36&gt;'Настройки'!$B$3,"",IF(ISBLANK(AO861),IF('Настройки'!$B$9="Нулевой спрос",0,""),IF(AO861&lt;0,IF('Настройки'!$B$10="Исключить","",IF('Настройки'!$B$10="Абсолютные значения",ABS(AO861),AO861)),AO861)))</x:f>
      </x:c>
      <x:c r="CS861" s="50" t="str">
        <x:f>IF(OR(1&gt;'Настройки'!$B$3,ISBLANK(BI861),BI861=0),"",BI861)</x:f>
      </x:c>
      <x:c r="CT861" s="50" t="str">
        <x:f>IF(OR(2&gt;'Настройки'!$B$3,ISBLANK(BJ861),BJ861=0),"",BJ861)</x:f>
      </x:c>
      <x:c r="CU861" s="50" t="str">
        <x:f>IF(OR(3&gt;'Настройки'!$B$3,ISBLANK(BK861),BK861=0),"",BK861)</x:f>
      </x:c>
      <x:c r="CV861" s="50" t="str">
        <x:f>IF(OR(4&gt;'Настройки'!$B$3,ISBLANK(BL861),BL861=0),"",BL861)</x:f>
      </x:c>
      <x:c r="CW861" s="50" t="str">
        <x:f>IF(OR(5&gt;'Настройки'!$B$3,ISBLANK(BM861),BM861=0),"",BM861)</x:f>
      </x:c>
      <x:c r="CX861" s="50" t="str">
        <x:f>IF(OR(6&gt;'Настройки'!$B$3,ISBLANK(BN861),BN861=0),"",BN861)</x:f>
      </x:c>
      <x:c r="CY861" s="50" t="str">
        <x:f>IF(OR(7&gt;'Настройки'!$B$3,ISBLANK(BO861),BO861=0),"",BO861)</x:f>
      </x:c>
      <x:c r="CZ861" s="50" t="str">
        <x:f>IF(OR(8&gt;'Настройки'!$B$3,ISBLANK(BP861),BP861=0),"",BP861)</x:f>
      </x:c>
      <x:c r="DA861" s="50" t="str">
        <x:f>IF(OR(9&gt;'Настройки'!$B$3,ISBLANK(BQ861),BQ861=0),"",BQ861)</x:f>
      </x:c>
      <x:c r="DB861" s="50" t="str">
        <x:f>IF(OR(10&gt;'Настройки'!$B$3,ISBLANK(BR861),BR861=0),"",BR861)</x:f>
      </x:c>
      <x:c r="DC861" s="50" t="str">
        <x:f>IF(OR(11&gt;'Настройки'!$B$3,ISBLANK(BS861),BS861=0),"",BS861)</x:f>
      </x:c>
      <x:c r="DD861" s="50" t="str">
        <x:f>IF(OR(12&gt;'Настройки'!$B$3,ISBLANK(BT861),BT861=0),"",BT861)</x:f>
      </x:c>
      <x:c r="DE861" s="50" t="str">
        <x:f>IF(OR(13&gt;'Настройки'!$B$3,ISBLANK(BU861),BU861=0),"",BU861)</x:f>
      </x:c>
      <x:c r="DF861" s="50" t="str">
        <x:f>IF(OR(14&gt;'Настройки'!$B$3,ISBLANK(BV861),BV861=0),"",BV861)</x:f>
      </x:c>
      <x:c r="DG861" s="50" t="str">
        <x:f>IF(OR(15&gt;'Настройки'!$B$3,ISBLANK(BW861),BW861=0),"",BW861)</x:f>
      </x:c>
      <x:c r="DH861" s="50" t="str">
        <x:f>IF(OR(16&gt;'Настройки'!$B$3,ISBLANK(BX861),BX861=0),"",BX861)</x:f>
      </x:c>
      <x:c r="DI861" s="50" t="str">
        <x:f>IF(OR(17&gt;'Настройки'!$B$3,ISBLANK(BY861),BY861=0),"",BY861)</x:f>
      </x:c>
      <x:c r="DJ861" s="50" t="str">
        <x:f>IF(OR(18&gt;'Настройки'!$B$3,ISBLANK(BZ861),BZ861=0),"",BZ861)</x:f>
      </x:c>
      <x:c r="DK861" s="50" t="str">
        <x:f>IF(OR(19&gt;'Настройки'!$B$3,ISBLANK(CA861),CA861=0),"",CA861)</x:f>
      </x:c>
      <x:c r="DL861" s="50" t="str">
        <x:f>IF(OR(20&gt;'Настройки'!$B$3,ISBLANK(CB861),CB861=0),"",CB861)</x:f>
      </x:c>
      <x:c r="DM861" s="50" t="str">
        <x:f>IF(OR(21&gt;'Настройки'!$B$3,ISBLANK(CC861),CC861=0),"",CC861)</x:f>
      </x:c>
      <x:c r="DN861" s="50" t="str">
        <x:f>IF(OR(22&gt;'Настройки'!$B$3,ISBLANK(CD861),CD861=0),"",CD861)</x:f>
      </x:c>
      <x:c r="DO861" s="50" t="str">
        <x:f>IF(OR(23&gt;'Настройки'!$B$3,ISBLANK(CE861),CE861=0),"",CE861)</x:f>
      </x:c>
      <x:c r="DP861" s="50" t="str">
        <x:f>IF(OR(24&gt;'Настройки'!$B$3,ISBLANK(CF861),CF861=0),"",CF861)</x:f>
      </x:c>
      <x:c r="DQ861" s="50" t="str">
        <x:f>IF(OR(25&gt;'Настройки'!$B$3,ISBLANK(CG861),CG861=0),"",CG861)</x:f>
      </x:c>
      <x:c r="DR861" s="50" t="str">
        <x:f>IF(OR(26&gt;'Настройки'!$B$3,ISBLANK(CH861),CH861=0),"",CH861)</x:f>
      </x:c>
      <x:c r="DS861" s="50" t="str">
        <x:f>IF(OR(27&gt;'Настройки'!$B$3,ISBLANK(CI861),CI861=0),"",CI861)</x:f>
      </x:c>
      <x:c r="DT861" s="50" t="str">
        <x:f>IF(OR(28&gt;'Настройки'!$B$3,ISBLANK(CJ861),CJ861=0),"",CJ861)</x:f>
      </x:c>
      <x:c r="DU861" s="50" t="str">
        <x:f>IF(OR(29&gt;'Настройки'!$B$3,ISBLANK(CK861),CK861=0),"",CK861)</x:f>
      </x:c>
      <x:c r="DV861" s="50" t="str">
        <x:f>IF(OR(30&gt;'Настройки'!$B$3,ISBLANK(CL861),CL861=0),"",CL861)</x:f>
      </x:c>
      <x:c r="DW861" s="50" t="str">
        <x:f>IF(OR(31&gt;'Настройки'!$B$3,ISBLANK(CM861),CM861=0),"",CM861)</x:f>
      </x:c>
      <x:c r="DX861" s="50" t="str">
        <x:f>IF(OR(32&gt;'Настройки'!$B$3,ISBLANK(CN861),CN861=0),"",CN861)</x:f>
      </x:c>
      <x:c r="DY861" s="50" t="str">
        <x:f>IF(OR(33&gt;'Настройки'!$B$3,ISBLANK(CO861),CO861=0),"",CO861)</x:f>
      </x:c>
      <x:c r="DZ861" s="50" t="str">
        <x:f>IF(OR(34&gt;'Настройки'!$B$3,ISBLANK(CP861),CP861=0),"",CP861)</x:f>
      </x:c>
      <x:c r="EA861" s="50" t="str">
        <x:f>IF(OR(35&gt;'Настройки'!$B$3,ISBLANK(CQ861),CQ861=0),"",CQ861)</x:f>
      </x:c>
      <x:c r="EB861" s="50" t="str">
        <x:f>IF(OR(36&gt;'Настройки'!$B$3,ISBLANK(CR861),CR861=0),"",CR861)</x:f>
      </x:c>
      <x:c r="EC861" s="50" t="str">
        <x:f>IF(A861="","",IF(OR(BB861="AZ",BB861="BZ"),10000+ROW(),IF(AZ861&gt;'Настройки'!$B$11,20000+ROW(),IF(BF861&lt;&gt;"Обычный",30000+ROW(),IF(AX861&lt;=0,40000+ROW(),"")))))</x:f>
      </x:c>
      <x:c r="ED861" s="50" t="str">
        <x:f>IF(EC861="","",COUNTIFS($EC$2:$EC$1001,"&gt;0",$EC$2:$EC$1001,"&lt;"&amp;EC861)+1)</x:f>
      </x:c>
    </x:row>
    <x:row r="862">
      <x:c r="A862" s="115"/>
      <x:c r="B862" s="115"/>
      <x:c r="C862" s="115"/>
      <x:c r="D862" s="118"/>
      <x:c r="E862" s="118"/>
      <x:c r="F862" s="118"/>
      <x:c r="G862" s="118"/>
      <x:c r="H862" s="118"/>
      <x:c r="I862" s="118"/>
      <x:c r="J862" s="118"/>
      <x:c r="K862" s="118"/>
      <x:c r="L862" s="118"/>
      <x:c r="M862" s="118"/>
      <x:c r="N862" s="118"/>
      <x:c r="O862" s="118"/>
      <x:c r="P862" s="118"/>
      <x:c r="Q862" s="118"/>
      <x:c r="R862" s="118"/>
      <x:c r="S862" s="118"/>
      <x:c r="T862" s="118"/>
      <x:c r="U862" s="118"/>
      <x:c r="V862" s="118"/>
      <x:c r="W862" s="118"/>
      <x:c r="X862" s="118"/>
      <x:c r="Y862" s="118"/>
      <x:c r="Z862" s="118"/>
      <x:c r="AA862" s="118"/>
      <x:c r="AB862" s="118"/>
      <x:c r="AC862" s="118"/>
      <x:c r="AD862" s="118"/>
      <x:c r="AE862" s="118"/>
      <x:c r="AF862" s="118"/>
      <x:c r="AG862" s="118"/>
      <x:c r="AH862" s="118"/>
      <x:c r="AI862" s="118"/>
      <x:c r="AJ862" s="118"/>
      <x:c r="AK862" s="118"/>
      <x:c r="AL862" s="118"/>
      <x:c r="AM862" s="118"/>
      <x:c r="AN862" s="118"/>
      <x:c r="AO862" s="118"/>
      <x:c r="AP862" s="115"/>
      <x:c r="AQ862" s="49" t="str">
        <x:f>IF(A862="","",COUNT(BI862:INDEX(BI862:CR862,1,'Настройки'!$B$3)))</x:f>
      </x:c>
      <x:c r="AR862" s="49" t="str">
        <x:f>IF(A862="","",SUM(BI862:INDEX(BI862:CR862,1,'Настройки'!$B$3)))</x:f>
      </x:c>
      <x:c r="AS862" s="58" t="str">
        <x:f>IF(A862="","",IF('Настройки'!$B$4="Стоимость потребления",AR862*D862,IF('Настройки'!$B$4="Количество",AR862,E862)))</x:f>
      </x:c>
      <x:c r="AT862" s="61" t="str">
        <x:f>IF(OR(A862="",AS862&lt;0,SUM($AS$2:$AS$1001)&lt;=0),"",AS862/SUM($AS$2:$AS$1001))</x:f>
      </x:c>
      <x:c r="AU862" s="61" t="str">
        <x:f>IF(OR(A862="",AS862&lt;0,SUM($AS$2:$AS$1001)&lt;=0),"",SUMIFS($AS$2:$AS$1001,$AS$2:$AS$1001,"&gt;"&amp;AS862)/SUM($AS$2:$AS$1001))</x:f>
      </x:c>
      <x:c r="AV862" s="61" t="str">
        <x:f>IF(OR(A862="",AS862&lt;0,SUM($AS$2:$AS$1001)&lt;=0),"",SUMIFS($AS$2:$AS$1001,$AS$2:$AS$1001,"&gt;="&amp;AS862)/SUM($AS$2:$AS$1001))</x:f>
      </x:c>
      <x:c r="AW862" s="49" t="str">
        <x:f>IF(A862="","",IF(SUM($AS$2:$AS$1001)&lt;=0,"Не определён",IF(AS862&lt;0,"Исключение",IF(AU862&lt;'Настройки'!$B$5,"A",IF(AU862&lt;'Настройки'!$B$6,"B","C")))))</x:f>
      </x:c>
      <x:c r="AX862" s="58" t="str">
        <x:f>IF(A862="","",IF(AQ862=0,"",AVERAGE(BI862:INDEX(BI862:CR862,1,'Настройки'!$B$3))))</x:f>
      </x:c>
      <x:c r="AY862" s="58" t="str">
        <x:f>IF(OR(A862="",AQ862=0),"",STDEVP(BI862:INDEX(BI862:CR862,1,'Настройки'!$B$3)))</x:f>
      </x:c>
      <x:c r="AZ862" s="61" t="str">
        <x:f>IF(OR(A862="",AQ862&lt;'Настройки'!$B$12,AX862&lt;=0,AND('Настройки'!$B$10="Блокировать",COUNTIF(F862:INDEX(F862:AO862,1,'Настройки'!$B$3),"&lt;0")&gt;0)),"",AY862/ABS(AX862))</x:f>
      </x:c>
      <x:c r="BA862" s="49" t="str">
        <x:f>IF(A862="","",IF(AND('Настройки'!$B$10="Блокировать",COUNTIF(F862:INDEX(F862:AO862,1,'Настройки'!$B$3),"&lt;0")&gt;0),"Не определён",IF(AQ862&lt;'Настройки'!$B$12,"Не определён",IF(AX862=0,"Нет спроса",IF(AX862&lt;0,"Не определён",IF(AZ862&lt;='Настройки'!$B$7,"X",IF(AZ862&lt;='Настройки'!$B$8,"Y","Z")))))))</x:f>
      </x:c>
      <x:c r="BB862" s="49" t="str">
        <x:f>IF(OR(A862="",LEN(AW862)&lt;&gt;1,LEN(BA862)&lt;&gt;1),"",AW862&amp;BA862)</x:f>
      </x:c>
      <x:c r="BC862" s="61" t="str">
        <x:f>IF(OR(A862="",AQ862=0),"",(COUNT(BI862:INDEX(BI862:CR862,1,'Настройки'!$B$3))-COUNT(CS862:INDEX(CS862:EB862,1,'Настройки'!$B$3)))/AQ862)</x:f>
      </x:c>
      <x:c r="BD862" s="64" t="str">
        <x:f>IF(OR(A862="",COUNT(CS862:INDEX(CS862:EB862,1,'Настройки'!$B$3))=0),"",AQ862/COUNT(CS862:INDEX(CS862:EB862,1,'Настройки'!$B$3)))</x:f>
      </x:c>
      <x:c r="BE862" s="64" t="str">
        <x:f>IF(OR(A862="",COUNT(CS862:INDEX(CS862:EB862,1,'Настройки'!$B$3))=0),"",IF(AVERAGE(CS862:INDEX(CS862:EB862,1,'Настройки'!$B$3))=0,"",(STDEVP(CS862:INDEX(CS862:EB862,1,'Настройки'!$B$3))/ABS(AVERAGE(CS862:INDEX(CS862:EB862,1,'Настройки'!$B$3))))^2))</x:f>
      </x:c>
      <x:c r="BF862" s="49" t="str">
        <x:f>IF(A862="","",IF(AQ862&lt;3,"Недостаточно",IF(AQ862&lt;6,"Предварительный","Обычный")))</x:f>
      </x:c>
      <x:c r="BG862" s="49" t="str">
        <x:f>IF(A862="","",IF(COUNTIF(F862:INDEX(F862:AO862,1,'Настройки'!$B$3),"&lt;0")&gt;0,IF('Настройки'!$B$10="Блокировать","Отрицательный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"),"")&amp;IF(AQ862&lt;3,"Недостаточно истории. ",IF(AQ862&lt;6,"Предварительная классификация. ",""))&amp;IF(AX862=0,"Нет спроса за горизонт. ","")&amp;IF(AZ862&gt;'Настройки'!$B$11,"Экстремальная вариативность. ",""))</x:f>
      </x:c>
      <x:c r="BH862" s="49" t="str">
        <x:f>IF(A862="","",IFERROR(VLOOKUP(BB862,'Настройки'!$D$3:$E$11,2,FALSE),"Сначала проверьте исходные данные и историю спроса.")&amp;" Уточните срок поставки, MOQ и критичность.")</x:f>
      </x:c>
      <x:c r="BI862" s="50" t="str">
        <x:f>IF(1&gt;'Настройки'!$B$3,"",IF(ISBLANK(F862),IF('Настройки'!$B$9="Нулевой спрос",0,""),IF(F862&lt;0,IF('Настройки'!$B$10="Исключить","",IF('Настройки'!$B$10="Абсолютные значения",ABS(F862),F862)),F862)))</x:f>
      </x:c>
      <x:c r="BJ862" s="50" t="str">
        <x:f>IF(2&gt;'Настройки'!$B$3,"",IF(ISBLANK(G862),IF('Настройки'!$B$9="Нулевой спрос",0,""),IF(G862&lt;0,IF('Настройки'!$B$10="Исключить","",IF('Настройки'!$B$10="Абсолютные значения",ABS(G862),G862)),G862)))</x:f>
      </x:c>
      <x:c r="BK862" s="50" t="str">
        <x:f>IF(3&gt;'Настройки'!$B$3,"",IF(ISBLANK(H862),IF('Настройки'!$B$9="Нулевой спрос",0,""),IF(H862&lt;0,IF('Настройки'!$B$10="Исключить","",IF('Настройки'!$B$10="Абсолютные значения",ABS(H862),H862)),H862)))</x:f>
      </x:c>
      <x:c r="BL862" s="50" t="str">
        <x:f>IF(4&gt;'Настройки'!$B$3,"",IF(ISBLANK(I862),IF('Настройки'!$B$9="Нулевой спрос",0,""),IF(I862&lt;0,IF('Настройки'!$B$10="Исключить","",IF('Настройки'!$B$10="Абсолютные значения",ABS(I862),I862)),I862)))</x:f>
      </x:c>
      <x:c r="BM862" s="50" t="str">
        <x:f>IF(5&gt;'Настройки'!$B$3,"",IF(ISBLANK(J862),IF('Настройки'!$B$9="Нулевой спрос",0,""),IF(J862&lt;0,IF('Настройки'!$B$10="Исключить","",IF('Настройки'!$B$10="Абсолютные значения",ABS(J862),J862)),J862)))</x:f>
      </x:c>
      <x:c r="BN862" s="50" t="str">
        <x:f>IF(6&gt;'Настройки'!$B$3,"",IF(ISBLANK(K862),IF('Настройки'!$B$9="Нулевой спрос",0,""),IF(K862&lt;0,IF('Настройки'!$B$10="Исключить","",IF('Настройки'!$B$10="Абсолютные значения",ABS(K862),K862)),K862)))</x:f>
      </x:c>
      <x:c r="BO862" s="50" t="str">
        <x:f>IF(7&gt;'Настройки'!$B$3,"",IF(ISBLANK(L862),IF('Настройки'!$B$9="Нулевой спрос",0,""),IF(L862&lt;0,IF('Настройки'!$B$10="Исключить","",IF('Настройки'!$B$10="Абсолютные значения",ABS(L862),L862)),L862)))</x:f>
      </x:c>
      <x:c r="BP862" s="50" t="str">
        <x:f>IF(8&gt;'Настройки'!$B$3,"",IF(ISBLANK(M862),IF('Настройки'!$B$9="Нулевой спрос",0,""),IF(M862&lt;0,IF('Настройки'!$B$10="Исключить","",IF('Настройки'!$B$10="Абсолютные значения",ABS(M862),M862)),M862)))</x:f>
      </x:c>
      <x:c r="BQ862" s="50" t="str">
        <x:f>IF(9&gt;'Настройки'!$B$3,"",IF(ISBLANK(N862),IF('Настройки'!$B$9="Нулевой спрос",0,""),IF(N862&lt;0,IF('Настройки'!$B$10="Исключить","",IF('Настройки'!$B$10="Абсолютные значения",ABS(N862),N862)),N862)))</x:f>
      </x:c>
      <x:c r="BR862" s="50" t="str">
        <x:f>IF(10&gt;'Настройки'!$B$3,"",IF(ISBLANK(O862),IF('Настройки'!$B$9="Нулевой спрос",0,""),IF(O862&lt;0,IF('Настройки'!$B$10="Исключить","",IF('Настройки'!$B$10="Абсолютные значения",ABS(O862),O862)),O862)))</x:f>
      </x:c>
      <x:c r="BS862" s="50" t="str">
        <x:f>IF(11&gt;'Настройки'!$B$3,"",IF(ISBLANK(P862),IF('Настройки'!$B$9="Нулевой спрос",0,""),IF(P862&lt;0,IF('Настройки'!$B$10="Исключить","",IF('Настройки'!$B$10="Абсолютные значения",ABS(P862),P862)),P862)))</x:f>
      </x:c>
      <x:c r="BT862" s="50" t="str">
        <x:f>IF(12&gt;'Настройки'!$B$3,"",IF(ISBLANK(Q862),IF('Настройки'!$B$9="Нулевой спрос",0,""),IF(Q862&lt;0,IF('Настройки'!$B$10="Исключить","",IF('Настройки'!$B$10="Абсолютные значения",ABS(Q862),Q862)),Q862)))</x:f>
      </x:c>
      <x:c r="BU862" s="50" t="str">
        <x:f>IF(13&gt;'Настройки'!$B$3,"",IF(ISBLANK(R862),IF('Настройки'!$B$9="Нулевой спрос",0,""),IF(R862&lt;0,IF('Настройки'!$B$10="Исключить","",IF('Настройки'!$B$10="Абсолютные значения",ABS(R862),R862)),R862)))</x:f>
      </x:c>
      <x:c r="BV862" s="50" t="str">
        <x:f>IF(14&gt;'Настройки'!$B$3,"",IF(ISBLANK(S862),IF('Настройки'!$B$9="Нулевой спрос",0,""),IF(S862&lt;0,IF('Настройки'!$B$10="Исключить","",IF('Настройки'!$B$10="Абсолютные значения",ABS(S862),S862)),S862)))</x:f>
      </x:c>
      <x:c r="BW862" s="50" t="str">
        <x:f>IF(15&gt;'Настройки'!$B$3,"",IF(ISBLANK(T862),IF('Настройки'!$B$9="Нулевой спрос",0,""),IF(T862&lt;0,IF('Настройки'!$B$10="Исключить","",IF('Настройки'!$B$10="Абсолютные значения",ABS(T862),T862)),T862)))</x:f>
      </x:c>
      <x:c r="BX862" s="50" t="str">
        <x:f>IF(16&gt;'Настройки'!$B$3,"",IF(ISBLANK(U862),IF('Настройки'!$B$9="Нулевой спрос",0,""),IF(U862&lt;0,IF('Настройки'!$B$10="Исключить","",IF('Настройки'!$B$10="Абсолютные значения",ABS(U862),U862)),U862)))</x:f>
      </x:c>
      <x:c r="BY862" s="50" t="str">
        <x:f>IF(17&gt;'Настройки'!$B$3,"",IF(ISBLANK(V862),IF('Настройки'!$B$9="Нулевой спрос",0,""),IF(V862&lt;0,IF('Настройки'!$B$10="Исключить","",IF('Настройки'!$B$10="Абсолютные значения",ABS(V862),V862)),V862)))</x:f>
      </x:c>
      <x:c r="BZ862" s="50" t="str">
        <x:f>IF(18&gt;'Настройки'!$B$3,"",IF(ISBLANK(W862),IF('Настройки'!$B$9="Нулевой спрос",0,""),IF(W862&lt;0,IF('Настройки'!$B$10="Исключить","",IF('Настройки'!$B$10="Абсолютные значения",ABS(W862),W862)),W862)))</x:f>
      </x:c>
      <x:c r="CA862" s="50" t="str">
        <x:f>IF(19&gt;'Настройки'!$B$3,"",IF(ISBLANK(X862),IF('Настройки'!$B$9="Нулевой спрос",0,""),IF(X862&lt;0,IF('Настройки'!$B$10="Исключить","",IF('Настройки'!$B$10="Абсолютные значения",ABS(X862),X862)),X862)))</x:f>
      </x:c>
      <x:c r="CB862" s="50" t="str">
        <x:f>IF(20&gt;'Настройки'!$B$3,"",IF(ISBLANK(Y862),IF('Настройки'!$B$9="Нулевой спрос",0,""),IF(Y862&lt;0,IF('Настройки'!$B$10="Исключить","",IF('Настройки'!$B$10="Абсолютные значения",ABS(Y862),Y862)),Y862)))</x:f>
      </x:c>
      <x:c r="CC862" s="50" t="str">
        <x:f>IF(21&gt;'Настройки'!$B$3,"",IF(ISBLANK(Z862),IF('Настройки'!$B$9="Нулевой спрос",0,""),IF(Z862&lt;0,IF('Настройки'!$B$10="Исключить","",IF('Настройки'!$B$10="Абсолютные значения",ABS(Z862),Z862)),Z862)))</x:f>
      </x:c>
      <x:c r="CD862" s="50" t="str">
        <x:f>IF(22&gt;'Настройки'!$B$3,"",IF(ISBLANK(AA862),IF('Настройки'!$B$9="Нулевой спрос",0,""),IF(AA862&lt;0,IF('Настройки'!$B$10="Исключить","",IF('Настройки'!$B$10="Абсолютные значения",ABS(AA862),AA862)),AA862)))</x:f>
      </x:c>
      <x:c r="CE862" s="50" t="str">
        <x:f>IF(23&gt;'Настройки'!$B$3,"",IF(ISBLANK(AB862),IF('Настройки'!$B$9="Нулевой спрос",0,""),IF(AB862&lt;0,IF('Настройки'!$B$10="Исключить","",IF('Настройки'!$B$10="Абсолютные значения",ABS(AB862),AB862)),AB862)))</x:f>
      </x:c>
      <x:c r="CF862" s="50" t="str">
        <x:f>IF(24&gt;'Настройки'!$B$3,"",IF(ISBLANK(AC862),IF('Настройки'!$B$9="Нулевой спрос",0,""),IF(AC862&lt;0,IF('Настройки'!$B$10="Исключить","",IF('Настройки'!$B$10="Абсолютные значения",ABS(AC862),AC862)),AC862)))</x:f>
      </x:c>
      <x:c r="CG862" s="50" t="str">
        <x:f>IF(25&gt;'Настройки'!$B$3,"",IF(ISBLANK(AD862),IF('Настройки'!$B$9="Нулевой спрос",0,""),IF(AD862&lt;0,IF('Настройки'!$B$10="Исключить","",IF('Настройки'!$B$10="Абсолютные значения",ABS(AD862),AD862)),AD862)))</x:f>
      </x:c>
      <x:c r="CH862" s="50" t="str">
        <x:f>IF(26&gt;'Настройки'!$B$3,"",IF(ISBLANK(AE862),IF('Настройки'!$B$9="Нулевой спрос",0,""),IF(AE862&lt;0,IF('Настройки'!$B$10="Исключить","",IF('Настройки'!$B$10="Абсолютные значения",ABS(AE862),AE862)),AE862)))</x:f>
      </x:c>
      <x:c r="CI862" s="50" t="str">
        <x:f>IF(27&gt;'Настройки'!$B$3,"",IF(ISBLANK(AF862),IF('Настройки'!$B$9="Нулевой спрос",0,""),IF(AF862&lt;0,IF('Настройки'!$B$10="Исключить","",IF('Настройки'!$B$10="Абсолютные значения",ABS(AF862),AF862)),AF862)))</x:f>
      </x:c>
      <x:c r="CJ862" s="50" t="str">
        <x:f>IF(28&gt;'Настройки'!$B$3,"",IF(ISBLANK(AG862),IF('Настройки'!$B$9="Нулевой спрос",0,""),IF(AG862&lt;0,IF('Настройки'!$B$10="Исключить","",IF('Настройки'!$B$10="Абсолютные значения",ABS(AG862),AG862)),AG862)))</x:f>
      </x:c>
      <x:c r="CK862" s="50" t="str">
        <x:f>IF(29&gt;'Настройки'!$B$3,"",IF(ISBLANK(AH862),IF('Настройки'!$B$9="Нулевой спрос",0,""),IF(AH862&lt;0,IF('Настройки'!$B$10="Исключить","",IF('Настройки'!$B$10="Абсолютные значения",ABS(AH862),AH862)),AH862)))</x:f>
      </x:c>
      <x:c r="CL862" s="50" t="str">
        <x:f>IF(30&gt;'Настройки'!$B$3,"",IF(ISBLANK(AI862),IF('Настройки'!$B$9="Нулевой спрос",0,""),IF(AI862&lt;0,IF('Настройки'!$B$10="Исключить","",IF('Настройки'!$B$10="Абсолютные значения",ABS(AI862),AI862)),AI862)))</x:f>
      </x:c>
      <x:c r="CM862" s="50" t="str">
        <x:f>IF(31&gt;'Настройки'!$B$3,"",IF(ISBLANK(AJ862),IF('Настройки'!$B$9="Нулевой спрос",0,""),IF(AJ862&lt;0,IF('Настройки'!$B$10="Исключить","",IF('Настройки'!$B$10="Абсолютные значения",ABS(AJ862),AJ862)),AJ862)))</x:f>
      </x:c>
      <x:c r="CN862" s="50" t="str">
        <x:f>IF(32&gt;'Настройки'!$B$3,"",IF(ISBLANK(AK862),IF('Настройки'!$B$9="Нулевой спрос",0,""),IF(AK862&lt;0,IF('Настройки'!$B$10="Исключить","",IF('Настройки'!$B$10="Абсолютные значения",ABS(AK862),AK862)),AK862)))</x:f>
      </x:c>
      <x:c r="CO862" s="50" t="str">
        <x:f>IF(33&gt;'Настройки'!$B$3,"",IF(ISBLANK(AL862),IF('Настройки'!$B$9="Нулевой спрос",0,""),IF(AL862&lt;0,IF('Настройки'!$B$10="Исключить","",IF('Настройки'!$B$10="Абсолютные значения",ABS(AL862),AL862)),AL862)))</x:f>
      </x:c>
      <x:c r="CP862" s="50" t="str">
        <x:f>IF(34&gt;'Настройки'!$B$3,"",IF(ISBLANK(AM862),IF('Настройки'!$B$9="Нулевой спрос",0,""),IF(AM862&lt;0,IF('Настройки'!$B$10="Исключить","",IF('Настройки'!$B$10="Абсолютные значения",ABS(AM862),AM862)),AM862)))</x:f>
      </x:c>
      <x:c r="CQ862" s="50" t="str">
        <x:f>IF(35&gt;'Настройки'!$B$3,"",IF(ISBLANK(AN862),IF('Настройки'!$B$9="Нулевой спрос",0,""),IF(AN862&lt;0,IF('Настройки'!$B$10="Исключить","",IF('Настройки'!$B$10="Абсолютные значения",ABS(AN862),AN862)),AN862)))</x:f>
      </x:c>
      <x:c r="CR862" s="50" t="str">
        <x:f>IF(36&gt;'Настройки'!$B$3,"",IF(ISBLANK(AO862),IF('Настройки'!$B$9="Нулевой спрос",0,""),IF(AO862&lt;0,IF('Настройки'!$B$10="Исключить","",IF('Настройки'!$B$10="Абсолютные значения",ABS(AO862),AO862)),AO862)))</x:f>
      </x:c>
      <x:c r="CS862" s="50" t="str">
        <x:f>IF(OR(1&gt;'Настройки'!$B$3,ISBLANK(BI862),BI862=0),"",BI862)</x:f>
      </x:c>
      <x:c r="CT862" s="50" t="str">
        <x:f>IF(OR(2&gt;'Настройки'!$B$3,ISBLANK(BJ862),BJ862=0),"",BJ862)</x:f>
      </x:c>
      <x:c r="CU862" s="50" t="str">
        <x:f>IF(OR(3&gt;'Настройки'!$B$3,ISBLANK(BK862),BK862=0),"",BK862)</x:f>
      </x:c>
      <x:c r="CV862" s="50" t="str">
        <x:f>IF(OR(4&gt;'Настройки'!$B$3,ISBLANK(BL862),BL862=0),"",BL862)</x:f>
      </x:c>
      <x:c r="CW862" s="50" t="str">
        <x:f>IF(OR(5&gt;'Настройки'!$B$3,ISBLANK(BM862),BM862=0),"",BM862)</x:f>
      </x:c>
      <x:c r="CX862" s="50" t="str">
        <x:f>IF(OR(6&gt;'Настройки'!$B$3,ISBLANK(BN862),BN862=0),"",BN862)</x:f>
      </x:c>
      <x:c r="CY862" s="50" t="str">
        <x:f>IF(OR(7&gt;'Настройки'!$B$3,ISBLANK(BO862),BO862=0),"",BO862)</x:f>
      </x:c>
      <x:c r="CZ862" s="50" t="str">
        <x:f>IF(OR(8&gt;'Настройки'!$B$3,ISBLANK(BP862),BP862=0),"",BP862)</x:f>
      </x:c>
      <x:c r="DA862" s="50" t="str">
        <x:f>IF(OR(9&gt;'Настройки'!$B$3,ISBLANK(BQ862),BQ862=0),"",BQ862)</x:f>
      </x:c>
      <x:c r="DB862" s="50" t="str">
        <x:f>IF(OR(10&gt;'Настройки'!$B$3,ISBLANK(BR862),BR862=0),"",BR862)</x:f>
      </x:c>
      <x:c r="DC862" s="50" t="str">
        <x:f>IF(OR(11&gt;'Настройки'!$B$3,ISBLANK(BS862),BS862=0),"",BS862)</x:f>
      </x:c>
      <x:c r="DD862" s="50" t="str">
        <x:f>IF(OR(12&gt;'Настройки'!$B$3,ISBLANK(BT862),BT862=0),"",BT862)</x:f>
      </x:c>
      <x:c r="DE862" s="50" t="str">
        <x:f>IF(OR(13&gt;'Настройки'!$B$3,ISBLANK(BU862),BU862=0),"",BU862)</x:f>
      </x:c>
      <x:c r="DF862" s="50" t="str">
        <x:f>IF(OR(14&gt;'Настройки'!$B$3,ISBLANK(BV862),BV862=0),"",BV862)</x:f>
      </x:c>
      <x:c r="DG862" s="50" t="str">
        <x:f>IF(OR(15&gt;'Настройки'!$B$3,ISBLANK(BW862),BW862=0),"",BW862)</x:f>
      </x:c>
      <x:c r="DH862" s="50" t="str">
        <x:f>IF(OR(16&gt;'Настройки'!$B$3,ISBLANK(BX862),BX862=0),"",BX862)</x:f>
      </x:c>
      <x:c r="DI862" s="50" t="str">
        <x:f>IF(OR(17&gt;'Настройки'!$B$3,ISBLANK(BY862),BY862=0),"",BY862)</x:f>
      </x:c>
      <x:c r="DJ862" s="50" t="str">
        <x:f>IF(OR(18&gt;'Настройки'!$B$3,ISBLANK(BZ862),BZ862=0),"",BZ862)</x:f>
      </x:c>
      <x:c r="DK862" s="50" t="str">
        <x:f>IF(OR(19&gt;'Настройки'!$B$3,ISBLANK(CA862),CA862=0),"",CA862)</x:f>
      </x:c>
      <x:c r="DL862" s="50" t="str">
        <x:f>IF(OR(20&gt;'Настройки'!$B$3,ISBLANK(CB862),CB862=0),"",CB862)</x:f>
      </x:c>
      <x:c r="DM862" s="50" t="str">
        <x:f>IF(OR(21&gt;'Настройки'!$B$3,ISBLANK(CC862),CC862=0),"",CC862)</x:f>
      </x:c>
      <x:c r="DN862" s="50" t="str">
        <x:f>IF(OR(22&gt;'Настройки'!$B$3,ISBLANK(CD862),CD862=0),"",CD862)</x:f>
      </x:c>
      <x:c r="DO862" s="50" t="str">
        <x:f>IF(OR(23&gt;'Настройки'!$B$3,ISBLANK(CE862),CE862=0),"",CE862)</x:f>
      </x:c>
      <x:c r="DP862" s="50" t="str">
        <x:f>IF(OR(24&gt;'Настройки'!$B$3,ISBLANK(CF862),CF862=0),"",CF862)</x:f>
      </x:c>
      <x:c r="DQ862" s="50" t="str">
        <x:f>IF(OR(25&gt;'Настройки'!$B$3,ISBLANK(CG862),CG862=0),"",CG862)</x:f>
      </x:c>
      <x:c r="DR862" s="50" t="str">
        <x:f>IF(OR(26&gt;'Настройки'!$B$3,ISBLANK(CH862),CH862=0),"",CH862)</x:f>
      </x:c>
      <x:c r="DS862" s="50" t="str">
        <x:f>IF(OR(27&gt;'Настройки'!$B$3,ISBLANK(CI862),CI862=0),"",CI862)</x:f>
      </x:c>
      <x:c r="DT862" s="50" t="str">
        <x:f>IF(OR(28&gt;'Настройки'!$B$3,ISBLANK(CJ862),CJ862=0),"",CJ862)</x:f>
      </x:c>
      <x:c r="DU862" s="50" t="str">
        <x:f>IF(OR(29&gt;'Настройки'!$B$3,ISBLANK(CK862),CK862=0),"",CK862)</x:f>
      </x:c>
      <x:c r="DV862" s="50" t="str">
        <x:f>IF(OR(30&gt;'Настройки'!$B$3,ISBLANK(CL862),CL862=0),"",CL862)</x:f>
      </x:c>
      <x:c r="DW862" s="50" t="str">
        <x:f>IF(OR(31&gt;'Настройки'!$B$3,ISBLANK(CM862),CM862=0),"",CM862)</x:f>
      </x:c>
      <x:c r="DX862" s="50" t="str">
        <x:f>IF(OR(32&gt;'Настройки'!$B$3,ISBLANK(CN862),CN862=0),"",CN862)</x:f>
      </x:c>
      <x:c r="DY862" s="50" t="str">
        <x:f>IF(OR(33&gt;'Настройки'!$B$3,ISBLANK(CO862),CO862=0),"",CO862)</x:f>
      </x:c>
      <x:c r="DZ862" s="50" t="str">
        <x:f>IF(OR(34&gt;'Настройки'!$B$3,ISBLANK(CP862),CP862=0),"",CP862)</x:f>
      </x:c>
      <x:c r="EA862" s="50" t="str">
        <x:f>IF(OR(35&gt;'Настройки'!$B$3,ISBLANK(CQ862),CQ862=0),"",CQ862)</x:f>
      </x:c>
      <x:c r="EB862" s="50" t="str">
        <x:f>IF(OR(36&gt;'Настройки'!$B$3,ISBLANK(CR862),CR862=0),"",CR862)</x:f>
      </x:c>
      <x:c r="EC862" s="50" t="str">
        <x:f>IF(A862="","",IF(OR(BB862="AZ",BB862="BZ"),10000+ROW(),IF(AZ862&gt;'Настройки'!$B$11,20000+ROW(),IF(BF862&lt;&gt;"Обычный",30000+ROW(),IF(AX862&lt;=0,40000+ROW(),"")))))</x:f>
      </x:c>
      <x:c r="ED862" s="50" t="str">
        <x:f>IF(EC862="","",COUNTIFS($EC$2:$EC$1001,"&gt;0",$EC$2:$EC$1001,"&lt;"&amp;EC862)+1)</x:f>
      </x:c>
    </x:row>
    <x:row r="863">
      <x:c r="A863" s="115"/>
      <x:c r="B863" s="115"/>
      <x:c r="C863" s="115"/>
      <x:c r="D863" s="118"/>
      <x:c r="E863" s="118"/>
      <x:c r="F863" s="118"/>
      <x:c r="G863" s="118"/>
      <x:c r="H863" s="118"/>
      <x:c r="I863" s="118"/>
      <x:c r="J863" s="118"/>
      <x:c r="K863" s="118"/>
      <x:c r="L863" s="118"/>
      <x:c r="M863" s="118"/>
      <x:c r="N863" s="118"/>
      <x:c r="O863" s="118"/>
      <x:c r="P863" s="118"/>
      <x:c r="Q863" s="118"/>
      <x:c r="R863" s="118"/>
      <x:c r="S863" s="118"/>
      <x:c r="T863" s="118"/>
      <x:c r="U863" s="118"/>
      <x:c r="V863" s="118"/>
      <x:c r="W863" s="118"/>
      <x:c r="X863" s="118"/>
      <x:c r="Y863" s="118"/>
      <x:c r="Z863" s="118"/>
      <x:c r="AA863" s="118"/>
      <x:c r="AB863" s="118"/>
      <x:c r="AC863" s="118"/>
      <x:c r="AD863" s="118"/>
      <x:c r="AE863" s="118"/>
      <x:c r="AF863" s="118"/>
      <x:c r="AG863" s="118"/>
      <x:c r="AH863" s="118"/>
      <x:c r="AI863" s="118"/>
      <x:c r="AJ863" s="118"/>
      <x:c r="AK863" s="118"/>
      <x:c r="AL863" s="118"/>
      <x:c r="AM863" s="118"/>
      <x:c r="AN863" s="118"/>
      <x:c r="AO863" s="118"/>
      <x:c r="AP863" s="115"/>
      <x:c r="AQ863" s="49" t="str">
        <x:f>IF(A863="","",COUNT(BI863:INDEX(BI863:CR863,1,'Настройки'!$B$3)))</x:f>
      </x:c>
      <x:c r="AR863" s="49" t="str">
        <x:f>IF(A863="","",SUM(BI863:INDEX(BI863:CR863,1,'Настройки'!$B$3)))</x:f>
      </x:c>
      <x:c r="AS863" s="58" t="str">
        <x:f>IF(A863="","",IF('Настройки'!$B$4="Стоимость потребления",AR863*D863,IF('Настройки'!$B$4="Количество",AR863,E863)))</x:f>
      </x:c>
      <x:c r="AT863" s="61" t="str">
        <x:f>IF(OR(A863="",AS863&lt;0,SUM($AS$2:$AS$1001)&lt;=0),"",AS863/SUM($AS$2:$AS$1001))</x:f>
      </x:c>
      <x:c r="AU863" s="61" t="str">
        <x:f>IF(OR(A863="",AS863&lt;0,SUM($AS$2:$AS$1001)&lt;=0),"",SUMIFS($AS$2:$AS$1001,$AS$2:$AS$1001,"&gt;"&amp;AS863)/SUM($AS$2:$AS$1001))</x:f>
      </x:c>
      <x:c r="AV863" s="61" t="str">
        <x:f>IF(OR(A863="",AS863&lt;0,SUM($AS$2:$AS$1001)&lt;=0),"",SUMIFS($AS$2:$AS$1001,$AS$2:$AS$1001,"&gt;="&amp;AS863)/SUM($AS$2:$AS$1001))</x:f>
      </x:c>
      <x:c r="AW863" s="49" t="str">
        <x:f>IF(A863="","",IF(SUM($AS$2:$AS$1001)&lt;=0,"Не определён",IF(AS863&lt;0,"Исключение",IF(AU863&lt;'Настройки'!$B$5,"A",IF(AU863&lt;'Настройки'!$B$6,"B","C")))))</x:f>
      </x:c>
      <x:c r="AX863" s="58" t="str">
        <x:f>IF(A863="","",IF(AQ863=0,"",AVERAGE(BI863:INDEX(BI863:CR863,1,'Настройки'!$B$3))))</x:f>
      </x:c>
      <x:c r="AY863" s="58" t="str">
        <x:f>IF(OR(A863="",AQ863=0),"",STDEVP(BI863:INDEX(BI863:CR863,1,'Настройки'!$B$3)))</x:f>
      </x:c>
      <x:c r="AZ863" s="61" t="str">
        <x:f>IF(OR(A863="",AQ863&lt;'Настройки'!$B$12,AX863&lt;=0,AND('Настройки'!$B$10="Блокировать",COUNTIF(F863:INDEX(F863:AO863,1,'Настройки'!$B$3),"&lt;0")&gt;0)),"",AY863/ABS(AX863))</x:f>
      </x:c>
      <x:c r="BA863" s="49" t="str">
        <x:f>IF(A863="","",IF(AND('Настройки'!$B$10="Блокировать",COUNTIF(F863:INDEX(F863:AO863,1,'Настройки'!$B$3),"&lt;0")&gt;0),"Не определён",IF(AQ863&lt;'Настройки'!$B$12,"Не определён",IF(AX863=0,"Нет спроса",IF(AX863&lt;0,"Не определён",IF(AZ863&lt;='Настройки'!$B$7,"X",IF(AZ863&lt;='Настройки'!$B$8,"Y","Z")))))))</x:f>
      </x:c>
      <x:c r="BB863" s="49" t="str">
        <x:f>IF(OR(A863="",LEN(AW863)&lt;&gt;1,LEN(BA863)&lt;&gt;1),"",AW863&amp;BA863)</x:f>
      </x:c>
      <x:c r="BC863" s="61" t="str">
        <x:f>IF(OR(A863="",AQ863=0),"",(COUNT(BI863:INDEX(BI863:CR863,1,'Настройки'!$B$3))-COUNT(CS863:INDEX(CS863:EB863,1,'Настройки'!$B$3)))/AQ863)</x:f>
      </x:c>
      <x:c r="BD863" s="64" t="str">
        <x:f>IF(OR(A863="",COUNT(CS863:INDEX(CS863:EB863,1,'Настройки'!$B$3))=0),"",AQ863/COUNT(CS863:INDEX(CS863:EB863,1,'Настройки'!$B$3)))</x:f>
      </x:c>
      <x:c r="BE863" s="64" t="str">
        <x:f>IF(OR(A863="",COUNT(CS863:INDEX(CS863:EB863,1,'Настройки'!$B$3))=0),"",IF(AVERAGE(CS863:INDEX(CS863:EB863,1,'Настройки'!$B$3))=0,"",(STDEVP(CS863:INDEX(CS863:EB863,1,'Настройки'!$B$3))/ABS(AVERAGE(CS863:INDEX(CS863:EB863,1,'Настройки'!$B$3))))^2))</x:f>
      </x:c>
      <x:c r="BF863" s="49" t="str">
        <x:f>IF(A863="","",IF(AQ863&lt;3,"Недостаточно",IF(AQ863&lt;6,"Предварительный","Обычный")))</x:f>
      </x:c>
      <x:c r="BG863" s="49" t="str">
        <x:f>IF(A863="","",IF(COUNTIF(F863:INDEX(F863:AO863,1,'Настройки'!$B$3),"&lt;0")&gt;0,IF('Настройки'!$B$10="Блокировать","Отрицательный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"),"")&amp;IF(AQ863&lt;3,"Недостаточно истории. ",IF(AQ863&lt;6,"Предварительная классификация. ",""))&amp;IF(AX863=0,"Нет спроса за горизонт. ","")&amp;IF(AZ863&gt;'Настройки'!$B$11,"Экстремальная вариативность. ",""))</x:f>
      </x:c>
      <x:c r="BH863" s="49" t="str">
        <x:f>IF(A863="","",IFERROR(VLOOKUP(BB863,'Настройки'!$D$3:$E$11,2,FALSE),"Сначала проверьте исходные данные и историю спроса.")&amp;" Уточните срок поставки, MOQ и критичность.")</x:f>
      </x:c>
      <x:c r="BI863" s="50" t="str">
        <x:f>IF(1&gt;'Настройки'!$B$3,"",IF(ISBLANK(F863),IF('Настройки'!$B$9="Нулевой спрос",0,""),IF(F863&lt;0,IF('Настройки'!$B$10="Исключить","",IF('Настройки'!$B$10="Абсолютные значения",ABS(F863),F863)),F863)))</x:f>
      </x:c>
      <x:c r="BJ863" s="50" t="str">
        <x:f>IF(2&gt;'Настройки'!$B$3,"",IF(ISBLANK(G863),IF('Настройки'!$B$9="Нулевой спрос",0,""),IF(G863&lt;0,IF('Настройки'!$B$10="Исключить","",IF('Настройки'!$B$10="Абсолютные значения",ABS(G863),G863)),G863)))</x:f>
      </x:c>
      <x:c r="BK863" s="50" t="str">
        <x:f>IF(3&gt;'Настройки'!$B$3,"",IF(ISBLANK(H863),IF('Настройки'!$B$9="Нулевой спрос",0,""),IF(H863&lt;0,IF('Настройки'!$B$10="Исключить","",IF('Настройки'!$B$10="Абсолютные значения",ABS(H863),H863)),H863)))</x:f>
      </x:c>
      <x:c r="BL863" s="50" t="str">
        <x:f>IF(4&gt;'Настройки'!$B$3,"",IF(ISBLANK(I863),IF('Настройки'!$B$9="Нулевой спрос",0,""),IF(I863&lt;0,IF('Настройки'!$B$10="Исключить","",IF('Настройки'!$B$10="Абсолютные значения",ABS(I863),I863)),I863)))</x:f>
      </x:c>
      <x:c r="BM863" s="50" t="str">
        <x:f>IF(5&gt;'Настройки'!$B$3,"",IF(ISBLANK(J863),IF('Настройки'!$B$9="Нулевой спрос",0,""),IF(J863&lt;0,IF('Настройки'!$B$10="Исключить","",IF('Настройки'!$B$10="Абсолютные значения",ABS(J863),J863)),J863)))</x:f>
      </x:c>
      <x:c r="BN863" s="50" t="str">
        <x:f>IF(6&gt;'Настройки'!$B$3,"",IF(ISBLANK(K863),IF('Настройки'!$B$9="Нулевой спрос",0,""),IF(K863&lt;0,IF('Настройки'!$B$10="Исключить","",IF('Настройки'!$B$10="Абсолютные значения",ABS(K863),K863)),K863)))</x:f>
      </x:c>
      <x:c r="BO863" s="50" t="str">
        <x:f>IF(7&gt;'Настройки'!$B$3,"",IF(ISBLANK(L863),IF('Настройки'!$B$9="Нулевой спрос",0,""),IF(L863&lt;0,IF('Настройки'!$B$10="Исключить","",IF('Настройки'!$B$10="Абсолютные значения",ABS(L863),L863)),L863)))</x:f>
      </x:c>
      <x:c r="BP863" s="50" t="str">
        <x:f>IF(8&gt;'Настройки'!$B$3,"",IF(ISBLANK(M863),IF('Настройки'!$B$9="Нулевой спрос",0,""),IF(M863&lt;0,IF('Настройки'!$B$10="Исключить","",IF('Настройки'!$B$10="Абсолютные значения",ABS(M863),M863)),M863)))</x:f>
      </x:c>
      <x:c r="BQ863" s="50" t="str">
        <x:f>IF(9&gt;'Настройки'!$B$3,"",IF(ISBLANK(N863),IF('Настройки'!$B$9="Нулевой спрос",0,""),IF(N863&lt;0,IF('Настройки'!$B$10="Исключить","",IF('Настройки'!$B$10="Абсолютные значения",ABS(N863),N863)),N863)))</x:f>
      </x:c>
      <x:c r="BR863" s="50" t="str">
        <x:f>IF(10&gt;'Настройки'!$B$3,"",IF(ISBLANK(O863),IF('Настройки'!$B$9="Нулевой спрос",0,""),IF(O863&lt;0,IF('Настройки'!$B$10="Исключить","",IF('Настройки'!$B$10="Абсолютные значения",ABS(O863),O863)),O863)))</x:f>
      </x:c>
      <x:c r="BS863" s="50" t="str">
        <x:f>IF(11&gt;'Настройки'!$B$3,"",IF(ISBLANK(P863),IF('Настройки'!$B$9="Нулевой спрос",0,""),IF(P863&lt;0,IF('Настройки'!$B$10="Исключить","",IF('Настройки'!$B$10="Абсолютные значения",ABS(P863),P863)),P863)))</x:f>
      </x:c>
      <x:c r="BT863" s="50" t="str">
        <x:f>IF(12&gt;'Настройки'!$B$3,"",IF(ISBLANK(Q863),IF('Настройки'!$B$9="Нулевой спрос",0,""),IF(Q863&lt;0,IF('Настройки'!$B$10="Исключить","",IF('Настройки'!$B$10="Абсолютные значения",ABS(Q863),Q863)),Q863)))</x:f>
      </x:c>
      <x:c r="BU863" s="50" t="str">
        <x:f>IF(13&gt;'Настройки'!$B$3,"",IF(ISBLANK(R863),IF('Настройки'!$B$9="Нулевой спрос",0,""),IF(R863&lt;0,IF('Настройки'!$B$10="Исключить","",IF('Настройки'!$B$10="Абсолютные значения",ABS(R863),R863)),R863)))</x:f>
      </x:c>
      <x:c r="BV863" s="50" t="str">
        <x:f>IF(14&gt;'Настройки'!$B$3,"",IF(ISBLANK(S863),IF('Настройки'!$B$9="Нулевой спрос",0,""),IF(S863&lt;0,IF('Настройки'!$B$10="Исключить","",IF('Настройки'!$B$10="Абсолютные значения",ABS(S863),S863)),S863)))</x:f>
      </x:c>
      <x:c r="BW863" s="50" t="str">
        <x:f>IF(15&gt;'Настройки'!$B$3,"",IF(ISBLANK(T863),IF('Настройки'!$B$9="Нулевой спрос",0,""),IF(T863&lt;0,IF('Настройки'!$B$10="Исключить","",IF('Настройки'!$B$10="Абсолютные значения",ABS(T863),T863)),T863)))</x:f>
      </x:c>
      <x:c r="BX863" s="50" t="str">
        <x:f>IF(16&gt;'Настройки'!$B$3,"",IF(ISBLANK(U863),IF('Настройки'!$B$9="Нулевой спрос",0,""),IF(U863&lt;0,IF('Настройки'!$B$10="Исключить","",IF('Настройки'!$B$10="Абсолютные значения",ABS(U863),U863)),U863)))</x:f>
      </x:c>
      <x:c r="BY863" s="50" t="str">
        <x:f>IF(17&gt;'Настройки'!$B$3,"",IF(ISBLANK(V863),IF('Настройки'!$B$9="Нулевой спрос",0,""),IF(V863&lt;0,IF('Настройки'!$B$10="Исключить","",IF('Настройки'!$B$10="Абсолютные значения",ABS(V863),V863)),V863)))</x:f>
      </x:c>
      <x:c r="BZ863" s="50" t="str">
        <x:f>IF(18&gt;'Настройки'!$B$3,"",IF(ISBLANK(W863),IF('Настройки'!$B$9="Нулевой спрос",0,""),IF(W863&lt;0,IF('Настройки'!$B$10="Исключить","",IF('Настройки'!$B$10="Абсолютные значения",ABS(W863),W863)),W863)))</x:f>
      </x:c>
      <x:c r="CA863" s="50" t="str">
        <x:f>IF(19&gt;'Настройки'!$B$3,"",IF(ISBLANK(X863),IF('Настройки'!$B$9="Нулевой спрос",0,""),IF(X863&lt;0,IF('Настройки'!$B$10="Исключить","",IF('Настройки'!$B$10="Абсолютные значения",ABS(X863),X863)),X863)))</x:f>
      </x:c>
      <x:c r="CB863" s="50" t="str">
        <x:f>IF(20&gt;'Настройки'!$B$3,"",IF(ISBLANK(Y863),IF('Настройки'!$B$9="Нулевой спрос",0,""),IF(Y863&lt;0,IF('Настройки'!$B$10="Исключить","",IF('Настройки'!$B$10="Абсолютные значения",ABS(Y863),Y863)),Y863)))</x:f>
      </x:c>
      <x:c r="CC863" s="50" t="str">
        <x:f>IF(21&gt;'Настройки'!$B$3,"",IF(ISBLANK(Z863),IF('Настройки'!$B$9="Нулевой спрос",0,""),IF(Z863&lt;0,IF('Настройки'!$B$10="Исключить","",IF('Настройки'!$B$10="Абсолютные значения",ABS(Z863),Z863)),Z863)))</x:f>
      </x:c>
      <x:c r="CD863" s="50" t="str">
        <x:f>IF(22&gt;'Настройки'!$B$3,"",IF(ISBLANK(AA863),IF('Настройки'!$B$9="Нулевой спрос",0,""),IF(AA863&lt;0,IF('Настройки'!$B$10="Исключить","",IF('Настройки'!$B$10="Абсолютные значения",ABS(AA863),AA863)),AA863)))</x:f>
      </x:c>
      <x:c r="CE863" s="50" t="str">
        <x:f>IF(23&gt;'Настройки'!$B$3,"",IF(ISBLANK(AB863),IF('Настройки'!$B$9="Нулевой спрос",0,""),IF(AB863&lt;0,IF('Настройки'!$B$10="Исключить","",IF('Настройки'!$B$10="Абсолютные значения",ABS(AB863),AB863)),AB863)))</x:f>
      </x:c>
      <x:c r="CF863" s="50" t="str">
        <x:f>IF(24&gt;'Настройки'!$B$3,"",IF(ISBLANK(AC863),IF('Настройки'!$B$9="Нулевой спрос",0,""),IF(AC863&lt;0,IF('Настройки'!$B$10="Исключить","",IF('Настройки'!$B$10="Абсолютные значения",ABS(AC863),AC863)),AC863)))</x:f>
      </x:c>
      <x:c r="CG863" s="50" t="str">
        <x:f>IF(25&gt;'Настройки'!$B$3,"",IF(ISBLANK(AD863),IF('Настройки'!$B$9="Нулевой спрос",0,""),IF(AD863&lt;0,IF('Настройки'!$B$10="Исключить","",IF('Настройки'!$B$10="Абсолютные значения",ABS(AD863),AD863)),AD863)))</x:f>
      </x:c>
      <x:c r="CH863" s="50" t="str">
        <x:f>IF(26&gt;'Настройки'!$B$3,"",IF(ISBLANK(AE863),IF('Настройки'!$B$9="Нулевой спрос",0,""),IF(AE863&lt;0,IF('Настройки'!$B$10="Исключить","",IF('Настройки'!$B$10="Абсолютные значения",ABS(AE863),AE863)),AE863)))</x:f>
      </x:c>
      <x:c r="CI863" s="50" t="str">
        <x:f>IF(27&gt;'Настройки'!$B$3,"",IF(ISBLANK(AF863),IF('Настройки'!$B$9="Нулевой спрос",0,""),IF(AF863&lt;0,IF('Настройки'!$B$10="Исключить","",IF('Настройки'!$B$10="Абсолютные значения",ABS(AF863),AF863)),AF863)))</x:f>
      </x:c>
      <x:c r="CJ863" s="50" t="str">
        <x:f>IF(28&gt;'Настройки'!$B$3,"",IF(ISBLANK(AG863),IF('Настройки'!$B$9="Нулевой спрос",0,""),IF(AG863&lt;0,IF('Настройки'!$B$10="Исключить","",IF('Настройки'!$B$10="Абсолютные значения",ABS(AG863),AG863)),AG863)))</x:f>
      </x:c>
      <x:c r="CK863" s="50" t="str">
        <x:f>IF(29&gt;'Настройки'!$B$3,"",IF(ISBLANK(AH863),IF('Настройки'!$B$9="Нулевой спрос",0,""),IF(AH863&lt;0,IF('Настройки'!$B$10="Исключить","",IF('Настройки'!$B$10="Абсолютные значения",ABS(AH863),AH863)),AH863)))</x:f>
      </x:c>
      <x:c r="CL863" s="50" t="str">
        <x:f>IF(30&gt;'Настройки'!$B$3,"",IF(ISBLANK(AI863),IF('Настройки'!$B$9="Нулевой спрос",0,""),IF(AI863&lt;0,IF('Настройки'!$B$10="Исключить","",IF('Настройки'!$B$10="Абсолютные значения",ABS(AI863),AI863)),AI863)))</x:f>
      </x:c>
      <x:c r="CM863" s="50" t="str">
        <x:f>IF(31&gt;'Настройки'!$B$3,"",IF(ISBLANK(AJ863),IF('Настройки'!$B$9="Нулевой спрос",0,""),IF(AJ863&lt;0,IF('Настройки'!$B$10="Исключить","",IF('Настройки'!$B$10="Абсолютные значения",ABS(AJ863),AJ863)),AJ863)))</x:f>
      </x:c>
      <x:c r="CN863" s="50" t="str">
        <x:f>IF(32&gt;'Настройки'!$B$3,"",IF(ISBLANK(AK863),IF('Настройки'!$B$9="Нулевой спрос",0,""),IF(AK863&lt;0,IF('Настройки'!$B$10="Исключить","",IF('Настройки'!$B$10="Абсолютные значения",ABS(AK863),AK863)),AK863)))</x:f>
      </x:c>
      <x:c r="CO863" s="50" t="str">
        <x:f>IF(33&gt;'Настройки'!$B$3,"",IF(ISBLANK(AL863),IF('Настройки'!$B$9="Нулевой спрос",0,""),IF(AL863&lt;0,IF('Настройки'!$B$10="Исключить","",IF('Настройки'!$B$10="Абсолютные значения",ABS(AL863),AL863)),AL863)))</x:f>
      </x:c>
      <x:c r="CP863" s="50" t="str">
        <x:f>IF(34&gt;'Настройки'!$B$3,"",IF(ISBLANK(AM863),IF('Настройки'!$B$9="Нулевой спрос",0,""),IF(AM863&lt;0,IF('Настройки'!$B$10="Исключить","",IF('Настройки'!$B$10="Абсолютные значения",ABS(AM863),AM863)),AM863)))</x:f>
      </x:c>
      <x:c r="CQ863" s="50" t="str">
        <x:f>IF(35&gt;'Настройки'!$B$3,"",IF(ISBLANK(AN863),IF('Настройки'!$B$9="Нулевой спрос",0,""),IF(AN863&lt;0,IF('Настройки'!$B$10="Исключить","",IF('Настройки'!$B$10="Абсолютные значения",ABS(AN863),AN863)),AN863)))</x:f>
      </x:c>
      <x:c r="CR863" s="50" t="str">
        <x:f>IF(36&gt;'Настройки'!$B$3,"",IF(ISBLANK(AO863),IF('Настройки'!$B$9="Нулевой спрос",0,""),IF(AO863&lt;0,IF('Настройки'!$B$10="Исключить","",IF('Настройки'!$B$10="Абсолютные значения",ABS(AO863),AO863)),AO863)))</x:f>
      </x:c>
      <x:c r="CS863" s="50" t="str">
        <x:f>IF(OR(1&gt;'Настройки'!$B$3,ISBLANK(BI863),BI863=0),"",BI863)</x:f>
      </x:c>
      <x:c r="CT863" s="50" t="str">
        <x:f>IF(OR(2&gt;'Настройки'!$B$3,ISBLANK(BJ863),BJ863=0),"",BJ863)</x:f>
      </x:c>
      <x:c r="CU863" s="50" t="str">
        <x:f>IF(OR(3&gt;'Настройки'!$B$3,ISBLANK(BK863),BK863=0),"",BK863)</x:f>
      </x:c>
      <x:c r="CV863" s="50" t="str">
        <x:f>IF(OR(4&gt;'Настройки'!$B$3,ISBLANK(BL863),BL863=0),"",BL863)</x:f>
      </x:c>
      <x:c r="CW863" s="50" t="str">
        <x:f>IF(OR(5&gt;'Настройки'!$B$3,ISBLANK(BM863),BM863=0),"",BM863)</x:f>
      </x:c>
      <x:c r="CX863" s="50" t="str">
        <x:f>IF(OR(6&gt;'Настройки'!$B$3,ISBLANK(BN863),BN863=0),"",BN863)</x:f>
      </x:c>
      <x:c r="CY863" s="50" t="str">
        <x:f>IF(OR(7&gt;'Настройки'!$B$3,ISBLANK(BO863),BO863=0),"",BO863)</x:f>
      </x:c>
      <x:c r="CZ863" s="50" t="str">
        <x:f>IF(OR(8&gt;'Настройки'!$B$3,ISBLANK(BP863),BP863=0),"",BP863)</x:f>
      </x:c>
      <x:c r="DA863" s="50" t="str">
        <x:f>IF(OR(9&gt;'Настройки'!$B$3,ISBLANK(BQ863),BQ863=0),"",BQ863)</x:f>
      </x:c>
      <x:c r="DB863" s="50" t="str">
        <x:f>IF(OR(10&gt;'Настройки'!$B$3,ISBLANK(BR863),BR863=0),"",BR863)</x:f>
      </x:c>
      <x:c r="DC863" s="50" t="str">
        <x:f>IF(OR(11&gt;'Настройки'!$B$3,ISBLANK(BS863),BS863=0),"",BS863)</x:f>
      </x:c>
      <x:c r="DD863" s="50" t="str">
        <x:f>IF(OR(12&gt;'Настройки'!$B$3,ISBLANK(BT863),BT863=0),"",BT863)</x:f>
      </x:c>
      <x:c r="DE863" s="50" t="str">
        <x:f>IF(OR(13&gt;'Настройки'!$B$3,ISBLANK(BU863),BU863=0),"",BU863)</x:f>
      </x:c>
      <x:c r="DF863" s="50" t="str">
        <x:f>IF(OR(14&gt;'Настройки'!$B$3,ISBLANK(BV863),BV863=0),"",BV863)</x:f>
      </x:c>
      <x:c r="DG863" s="50" t="str">
        <x:f>IF(OR(15&gt;'Настройки'!$B$3,ISBLANK(BW863),BW863=0),"",BW863)</x:f>
      </x:c>
      <x:c r="DH863" s="50" t="str">
        <x:f>IF(OR(16&gt;'Настройки'!$B$3,ISBLANK(BX863),BX863=0),"",BX863)</x:f>
      </x:c>
      <x:c r="DI863" s="50" t="str">
        <x:f>IF(OR(17&gt;'Настройки'!$B$3,ISBLANK(BY863),BY863=0),"",BY863)</x:f>
      </x:c>
      <x:c r="DJ863" s="50" t="str">
        <x:f>IF(OR(18&gt;'Настройки'!$B$3,ISBLANK(BZ863),BZ863=0),"",BZ863)</x:f>
      </x:c>
      <x:c r="DK863" s="50" t="str">
        <x:f>IF(OR(19&gt;'Настройки'!$B$3,ISBLANK(CA863),CA863=0),"",CA863)</x:f>
      </x:c>
      <x:c r="DL863" s="50" t="str">
        <x:f>IF(OR(20&gt;'Настройки'!$B$3,ISBLANK(CB863),CB863=0),"",CB863)</x:f>
      </x:c>
      <x:c r="DM863" s="50" t="str">
        <x:f>IF(OR(21&gt;'Настройки'!$B$3,ISBLANK(CC863),CC863=0),"",CC863)</x:f>
      </x:c>
      <x:c r="DN863" s="50" t="str">
        <x:f>IF(OR(22&gt;'Настройки'!$B$3,ISBLANK(CD863),CD863=0),"",CD863)</x:f>
      </x:c>
      <x:c r="DO863" s="50" t="str">
        <x:f>IF(OR(23&gt;'Настройки'!$B$3,ISBLANK(CE863),CE863=0),"",CE863)</x:f>
      </x:c>
      <x:c r="DP863" s="50" t="str">
        <x:f>IF(OR(24&gt;'Настройки'!$B$3,ISBLANK(CF863),CF863=0),"",CF863)</x:f>
      </x:c>
      <x:c r="DQ863" s="50" t="str">
        <x:f>IF(OR(25&gt;'Настройки'!$B$3,ISBLANK(CG863),CG863=0),"",CG863)</x:f>
      </x:c>
      <x:c r="DR863" s="50" t="str">
        <x:f>IF(OR(26&gt;'Настройки'!$B$3,ISBLANK(CH863),CH863=0),"",CH863)</x:f>
      </x:c>
      <x:c r="DS863" s="50" t="str">
        <x:f>IF(OR(27&gt;'Настройки'!$B$3,ISBLANK(CI863),CI863=0),"",CI863)</x:f>
      </x:c>
      <x:c r="DT863" s="50" t="str">
        <x:f>IF(OR(28&gt;'Настройки'!$B$3,ISBLANK(CJ863),CJ863=0),"",CJ863)</x:f>
      </x:c>
      <x:c r="DU863" s="50" t="str">
        <x:f>IF(OR(29&gt;'Настройки'!$B$3,ISBLANK(CK863),CK863=0),"",CK863)</x:f>
      </x:c>
      <x:c r="DV863" s="50" t="str">
        <x:f>IF(OR(30&gt;'Настройки'!$B$3,ISBLANK(CL863),CL863=0),"",CL863)</x:f>
      </x:c>
      <x:c r="DW863" s="50" t="str">
        <x:f>IF(OR(31&gt;'Настройки'!$B$3,ISBLANK(CM863),CM863=0),"",CM863)</x:f>
      </x:c>
      <x:c r="DX863" s="50" t="str">
        <x:f>IF(OR(32&gt;'Настройки'!$B$3,ISBLANK(CN863),CN863=0),"",CN863)</x:f>
      </x:c>
      <x:c r="DY863" s="50" t="str">
        <x:f>IF(OR(33&gt;'Настройки'!$B$3,ISBLANK(CO863),CO863=0),"",CO863)</x:f>
      </x:c>
      <x:c r="DZ863" s="50" t="str">
        <x:f>IF(OR(34&gt;'Настройки'!$B$3,ISBLANK(CP863),CP863=0),"",CP863)</x:f>
      </x:c>
      <x:c r="EA863" s="50" t="str">
        <x:f>IF(OR(35&gt;'Настройки'!$B$3,ISBLANK(CQ863),CQ863=0),"",CQ863)</x:f>
      </x:c>
      <x:c r="EB863" s="50" t="str">
        <x:f>IF(OR(36&gt;'Настройки'!$B$3,ISBLANK(CR863),CR863=0),"",CR863)</x:f>
      </x:c>
      <x:c r="EC863" s="50" t="str">
        <x:f>IF(A863="","",IF(OR(BB863="AZ",BB863="BZ"),10000+ROW(),IF(AZ863&gt;'Настройки'!$B$11,20000+ROW(),IF(BF863&lt;&gt;"Обычный",30000+ROW(),IF(AX863&lt;=0,40000+ROW(),"")))))</x:f>
      </x:c>
      <x:c r="ED863" s="50" t="str">
        <x:f>IF(EC863="","",COUNTIFS($EC$2:$EC$1001,"&gt;0",$EC$2:$EC$1001,"&lt;"&amp;EC863)+1)</x:f>
      </x:c>
    </x:row>
    <x:row r="864">
      <x:c r="A864" s="115"/>
      <x:c r="B864" s="115"/>
      <x:c r="C864" s="115"/>
      <x:c r="D864" s="118"/>
      <x:c r="E864" s="118"/>
      <x:c r="F864" s="118"/>
      <x:c r="G864" s="118"/>
      <x:c r="H864" s="118"/>
      <x:c r="I864" s="118"/>
      <x:c r="J864" s="118"/>
      <x:c r="K864" s="118"/>
      <x:c r="L864" s="118"/>
      <x:c r="M864" s="118"/>
      <x:c r="N864" s="118"/>
      <x:c r="O864" s="118"/>
      <x:c r="P864" s="118"/>
      <x:c r="Q864" s="118"/>
      <x:c r="R864" s="118"/>
      <x:c r="S864" s="118"/>
      <x:c r="T864" s="118"/>
      <x:c r="U864" s="118"/>
      <x:c r="V864" s="118"/>
      <x:c r="W864" s="118"/>
      <x:c r="X864" s="118"/>
      <x:c r="Y864" s="118"/>
      <x:c r="Z864" s="118"/>
      <x:c r="AA864" s="118"/>
      <x:c r="AB864" s="118"/>
      <x:c r="AC864" s="118"/>
      <x:c r="AD864" s="118"/>
      <x:c r="AE864" s="118"/>
      <x:c r="AF864" s="118"/>
      <x:c r="AG864" s="118"/>
      <x:c r="AH864" s="118"/>
      <x:c r="AI864" s="118"/>
      <x:c r="AJ864" s="118"/>
      <x:c r="AK864" s="118"/>
      <x:c r="AL864" s="118"/>
      <x:c r="AM864" s="118"/>
      <x:c r="AN864" s="118"/>
      <x:c r="AO864" s="118"/>
      <x:c r="AP864" s="115"/>
      <x:c r="AQ864" s="49" t="str">
        <x:f>IF(A864="","",COUNT(BI864:INDEX(BI864:CR864,1,'Настройки'!$B$3)))</x:f>
      </x:c>
      <x:c r="AR864" s="49" t="str">
        <x:f>IF(A864="","",SUM(BI864:INDEX(BI864:CR864,1,'Настройки'!$B$3)))</x:f>
      </x:c>
      <x:c r="AS864" s="58" t="str">
        <x:f>IF(A864="","",IF('Настройки'!$B$4="Стоимость потребления",AR864*D864,IF('Настройки'!$B$4="Количество",AR864,E864)))</x:f>
      </x:c>
      <x:c r="AT864" s="61" t="str">
        <x:f>IF(OR(A864="",AS864&lt;0,SUM($AS$2:$AS$1001)&lt;=0),"",AS864/SUM($AS$2:$AS$1001))</x:f>
      </x:c>
      <x:c r="AU864" s="61" t="str">
        <x:f>IF(OR(A864="",AS864&lt;0,SUM($AS$2:$AS$1001)&lt;=0),"",SUMIFS($AS$2:$AS$1001,$AS$2:$AS$1001,"&gt;"&amp;AS864)/SUM($AS$2:$AS$1001))</x:f>
      </x:c>
      <x:c r="AV864" s="61" t="str">
        <x:f>IF(OR(A864="",AS864&lt;0,SUM($AS$2:$AS$1001)&lt;=0),"",SUMIFS($AS$2:$AS$1001,$AS$2:$AS$1001,"&gt;="&amp;AS864)/SUM($AS$2:$AS$1001))</x:f>
      </x:c>
      <x:c r="AW864" s="49" t="str">
        <x:f>IF(A864="","",IF(SUM($AS$2:$AS$1001)&lt;=0,"Не определён",IF(AS864&lt;0,"Исключение",IF(AU864&lt;'Настройки'!$B$5,"A",IF(AU864&lt;'Настройки'!$B$6,"B","C")))))</x:f>
      </x:c>
      <x:c r="AX864" s="58" t="str">
        <x:f>IF(A864="","",IF(AQ864=0,"",AVERAGE(BI864:INDEX(BI864:CR864,1,'Настройки'!$B$3))))</x:f>
      </x:c>
      <x:c r="AY864" s="58" t="str">
        <x:f>IF(OR(A864="",AQ864=0),"",STDEVP(BI864:INDEX(BI864:CR864,1,'Настройки'!$B$3)))</x:f>
      </x:c>
      <x:c r="AZ864" s="61" t="str">
        <x:f>IF(OR(A864="",AQ864&lt;'Настройки'!$B$12,AX864&lt;=0,AND('Настройки'!$B$10="Блокировать",COUNTIF(F864:INDEX(F864:AO864,1,'Настройки'!$B$3),"&lt;0")&gt;0)),"",AY864/ABS(AX864))</x:f>
      </x:c>
      <x:c r="BA864" s="49" t="str">
        <x:f>IF(A864="","",IF(AND('Настройки'!$B$10="Блокировать",COUNTIF(F864:INDEX(F864:AO864,1,'Настройки'!$B$3),"&lt;0")&gt;0),"Не определён",IF(AQ864&lt;'Настройки'!$B$12,"Не определён",IF(AX864=0,"Нет спроса",IF(AX864&lt;0,"Не определён",IF(AZ864&lt;='Настройки'!$B$7,"X",IF(AZ864&lt;='Настройки'!$B$8,"Y","Z")))))))</x:f>
      </x:c>
      <x:c r="BB864" s="49" t="str">
        <x:f>IF(OR(A864="",LEN(AW864)&lt;&gt;1,LEN(BA864)&lt;&gt;1),"",AW864&amp;BA864)</x:f>
      </x:c>
      <x:c r="BC864" s="61" t="str">
        <x:f>IF(OR(A864="",AQ864=0),"",(COUNT(BI864:INDEX(BI864:CR864,1,'Настройки'!$B$3))-COUNT(CS864:INDEX(CS864:EB864,1,'Настройки'!$B$3)))/AQ864)</x:f>
      </x:c>
      <x:c r="BD864" s="64" t="str">
        <x:f>IF(OR(A864="",COUNT(CS864:INDEX(CS864:EB864,1,'Настройки'!$B$3))=0),"",AQ864/COUNT(CS864:INDEX(CS864:EB864,1,'Настройки'!$B$3)))</x:f>
      </x:c>
      <x:c r="BE864" s="64" t="str">
        <x:f>IF(OR(A864="",COUNT(CS864:INDEX(CS864:EB864,1,'Настройки'!$B$3))=0),"",IF(AVERAGE(CS864:INDEX(CS864:EB864,1,'Настройки'!$B$3))=0,"",(STDEVP(CS864:INDEX(CS864:EB864,1,'Настройки'!$B$3))/ABS(AVERAGE(CS864:INDEX(CS864:EB864,1,'Настройки'!$B$3))))^2))</x:f>
      </x:c>
      <x:c r="BF864" s="49" t="str">
        <x:f>IF(A864="","",IF(AQ864&lt;3,"Недостаточно",IF(AQ864&lt;6,"Предварительный","Обычный")))</x:f>
      </x:c>
      <x:c r="BG864" s="49" t="str">
        <x:f>IF(A864="","",IF(COUNTIF(F864:INDEX(F864:AO864,1,'Настройки'!$B$3),"&lt;0")&gt;0,IF('Настройки'!$B$10="Блокировать","Отрицательный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"),"")&amp;IF(AQ864&lt;3,"Недостаточно истории. ",IF(AQ864&lt;6,"Предварительная классификация. ",""))&amp;IF(AX864=0,"Нет спроса за горизонт. ","")&amp;IF(AZ864&gt;'Настройки'!$B$11,"Экстремальная вариативность. ",""))</x:f>
      </x:c>
      <x:c r="BH864" s="49" t="str">
        <x:f>IF(A864="","",IFERROR(VLOOKUP(BB864,'Настройки'!$D$3:$E$11,2,FALSE),"Сначала проверьте исходные данные и историю спроса.")&amp;" Уточните срок поставки, MOQ и критичность.")</x:f>
      </x:c>
      <x:c r="BI864" s="50" t="str">
        <x:f>IF(1&gt;'Настройки'!$B$3,"",IF(ISBLANK(F864),IF('Настройки'!$B$9="Нулевой спрос",0,""),IF(F864&lt;0,IF('Настройки'!$B$10="Исключить","",IF('Настройки'!$B$10="Абсолютные значения",ABS(F864),F864)),F864)))</x:f>
      </x:c>
      <x:c r="BJ864" s="50" t="str">
        <x:f>IF(2&gt;'Настройки'!$B$3,"",IF(ISBLANK(G864),IF('Настройки'!$B$9="Нулевой спрос",0,""),IF(G864&lt;0,IF('Настройки'!$B$10="Исключить","",IF('Настройки'!$B$10="Абсолютные значения",ABS(G864),G864)),G864)))</x:f>
      </x:c>
      <x:c r="BK864" s="50" t="str">
        <x:f>IF(3&gt;'Настройки'!$B$3,"",IF(ISBLANK(H864),IF('Настройки'!$B$9="Нулевой спрос",0,""),IF(H864&lt;0,IF('Настройки'!$B$10="Исключить","",IF('Настройки'!$B$10="Абсолютные значения",ABS(H864),H864)),H864)))</x:f>
      </x:c>
      <x:c r="BL864" s="50" t="str">
        <x:f>IF(4&gt;'Настройки'!$B$3,"",IF(ISBLANK(I864),IF('Настройки'!$B$9="Нулевой спрос",0,""),IF(I864&lt;0,IF('Настройки'!$B$10="Исключить","",IF('Настройки'!$B$10="Абсолютные значения",ABS(I864),I864)),I864)))</x:f>
      </x:c>
      <x:c r="BM864" s="50" t="str">
        <x:f>IF(5&gt;'Настройки'!$B$3,"",IF(ISBLANK(J864),IF('Настройки'!$B$9="Нулевой спрос",0,""),IF(J864&lt;0,IF('Настройки'!$B$10="Исключить","",IF('Настройки'!$B$10="Абсолютные значения",ABS(J864),J864)),J864)))</x:f>
      </x:c>
      <x:c r="BN864" s="50" t="str">
        <x:f>IF(6&gt;'Настройки'!$B$3,"",IF(ISBLANK(K864),IF('Настройки'!$B$9="Нулевой спрос",0,""),IF(K864&lt;0,IF('Настройки'!$B$10="Исключить","",IF('Настройки'!$B$10="Абсолютные значения",ABS(K864),K864)),K864)))</x:f>
      </x:c>
      <x:c r="BO864" s="50" t="str">
        <x:f>IF(7&gt;'Настройки'!$B$3,"",IF(ISBLANK(L864),IF('Настройки'!$B$9="Нулевой спрос",0,""),IF(L864&lt;0,IF('Настройки'!$B$10="Исключить","",IF('Настройки'!$B$10="Абсолютные значения",ABS(L864),L864)),L864)))</x:f>
      </x:c>
      <x:c r="BP864" s="50" t="str">
        <x:f>IF(8&gt;'Настройки'!$B$3,"",IF(ISBLANK(M864),IF('Настройки'!$B$9="Нулевой спрос",0,""),IF(M864&lt;0,IF('Настройки'!$B$10="Исключить","",IF('Настройки'!$B$10="Абсолютные значения",ABS(M864),M864)),M864)))</x:f>
      </x:c>
      <x:c r="BQ864" s="50" t="str">
        <x:f>IF(9&gt;'Настройки'!$B$3,"",IF(ISBLANK(N864),IF('Настройки'!$B$9="Нулевой спрос",0,""),IF(N864&lt;0,IF('Настройки'!$B$10="Исключить","",IF('Настройки'!$B$10="Абсолютные значения",ABS(N864),N864)),N864)))</x:f>
      </x:c>
      <x:c r="BR864" s="50" t="str">
        <x:f>IF(10&gt;'Настройки'!$B$3,"",IF(ISBLANK(O864),IF('Настройки'!$B$9="Нулевой спрос",0,""),IF(O864&lt;0,IF('Настройки'!$B$10="Исключить","",IF('Настройки'!$B$10="Абсолютные значения",ABS(O864),O864)),O864)))</x:f>
      </x:c>
      <x:c r="BS864" s="50" t="str">
        <x:f>IF(11&gt;'Настройки'!$B$3,"",IF(ISBLANK(P864),IF('Настройки'!$B$9="Нулевой спрос",0,""),IF(P864&lt;0,IF('Настройки'!$B$10="Исключить","",IF('Настройки'!$B$10="Абсолютные значения",ABS(P864),P864)),P864)))</x:f>
      </x:c>
      <x:c r="BT864" s="50" t="str">
        <x:f>IF(12&gt;'Настройки'!$B$3,"",IF(ISBLANK(Q864),IF('Настройки'!$B$9="Нулевой спрос",0,""),IF(Q864&lt;0,IF('Настройки'!$B$10="Исключить","",IF('Настройки'!$B$10="Абсолютные значения",ABS(Q864),Q864)),Q864)))</x:f>
      </x:c>
      <x:c r="BU864" s="50" t="str">
        <x:f>IF(13&gt;'Настройки'!$B$3,"",IF(ISBLANK(R864),IF('Настройки'!$B$9="Нулевой спрос",0,""),IF(R864&lt;0,IF('Настройки'!$B$10="Исключить","",IF('Настройки'!$B$10="Абсолютные значения",ABS(R864),R864)),R864)))</x:f>
      </x:c>
      <x:c r="BV864" s="50" t="str">
        <x:f>IF(14&gt;'Настройки'!$B$3,"",IF(ISBLANK(S864),IF('Настройки'!$B$9="Нулевой спрос",0,""),IF(S864&lt;0,IF('Настройки'!$B$10="Исключить","",IF('Настройки'!$B$10="Абсолютные значения",ABS(S864),S864)),S864)))</x:f>
      </x:c>
      <x:c r="BW864" s="50" t="str">
        <x:f>IF(15&gt;'Настройки'!$B$3,"",IF(ISBLANK(T864),IF('Настройки'!$B$9="Нулевой спрос",0,""),IF(T864&lt;0,IF('Настройки'!$B$10="Исключить","",IF('Настройки'!$B$10="Абсолютные значения",ABS(T864),T864)),T864)))</x:f>
      </x:c>
      <x:c r="BX864" s="50" t="str">
        <x:f>IF(16&gt;'Настройки'!$B$3,"",IF(ISBLANK(U864),IF('Настройки'!$B$9="Нулевой спрос",0,""),IF(U864&lt;0,IF('Настройки'!$B$10="Исключить","",IF('Настройки'!$B$10="Абсолютные значения",ABS(U864),U864)),U864)))</x:f>
      </x:c>
      <x:c r="BY864" s="50" t="str">
        <x:f>IF(17&gt;'Настройки'!$B$3,"",IF(ISBLANK(V864),IF('Настройки'!$B$9="Нулевой спрос",0,""),IF(V864&lt;0,IF('Настройки'!$B$10="Исключить","",IF('Настройки'!$B$10="Абсолютные значения",ABS(V864),V864)),V864)))</x:f>
      </x:c>
      <x:c r="BZ864" s="50" t="str">
        <x:f>IF(18&gt;'Настройки'!$B$3,"",IF(ISBLANK(W864),IF('Настройки'!$B$9="Нулевой спрос",0,""),IF(W864&lt;0,IF('Настройки'!$B$10="Исключить","",IF('Настройки'!$B$10="Абсолютные значения",ABS(W864),W864)),W864)))</x:f>
      </x:c>
      <x:c r="CA864" s="50" t="str">
        <x:f>IF(19&gt;'Настройки'!$B$3,"",IF(ISBLANK(X864),IF('Настройки'!$B$9="Нулевой спрос",0,""),IF(X864&lt;0,IF('Настройки'!$B$10="Исключить","",IF('Настройки'!$B$10="Абсолютные значения",ABS(X864),X864)),X864)))</x:f>
      </x:c>
      <x:c r="CB864" s="50" t="str">
        <x:f>IF(20&gt;'Настройки'!$B$3,"",IF(ISBLANK(Y864),IF('Настройки'!$B$9="Нулевой спрос",0,""),IF(Y864&lt;0,IF('Настройки'!$B$10="Исключить","",IF('Настройки'!$B$10="Абсолютные значения",ABS(Y864),Y864)),Y864)))</x:f>
      </x:c>
      <x:c r="CC864" s="50" t="str">
        <x:f>IF(21&gt;'Настройки'!$B$3,"",IF(ISBLANK(Z864),IF('Настройки'!$B$9="Нулевой спрос",0,""),IF(Z864&lt;0,IF('Настройки'!$B$10="Исключить","",IF('Настройки'!$B$10="Абсолютные значения",ABS(Z864),Z864)),Z864)))</x:f>
      </x:c>
      <x:c r="CD864" s="50" t="str">
        <x:f>IF(22&gt;'Настройки'!$B$3,"",IF(ISBLANK(AA864),IF('Настройки'!$B$9="Нулевой спрос",0,""),IF(AA864&lt;0,IF('Настройки'!$B$10="Исключить","",IF('Настройки'!$B$10="Абсолютные значения",ABS(AA864),AA864)),AA864)))</x:f>
      </x:c>
      <x:c r="CE864" s="50" t="str">
        <x:f>IF(23&gt;'Настройки'!$B$3,"",IF(ISBLANK(AB864),IF('Настройки'!$B$9="Нулевой спрос",0,""),IF(AB864&lt;0,IF('Настройки'!$B$10="Исключить","",IF('Настройки'!$B$10="Абсолютные значения",ABS(AB864),AB864)),AB864)))</x:f>
      </x:c>
      <x:c r="CF864" s="50" t="str">
        <x:f>IF(24&gt;'Настройки'!$B$3,"",IF(ISBLANK(AC864),IF('Настройки'!$B$9="Нулевой спрос",0,""),IF(AC864&lt;0,IF('Настройки'!$B$10="Исключить","",IF('Настройки'!$B$10="Абсолютные значения",ABS(AC864),AC864)),AC864)))</x:f>
      </x:c>
      <x:c r="CG864" s="50" t="str">
        <x:f>IF(25&gt;'Настройки'!$B$3,"",IF(ISBLANK(AD864),IF('Настройки'!$B$9="Нулевой спрос",0,""),IF(AD864&lt;0,IF('Настройки'!$B$10="Исключить","",IF('Настройки'!$B$10="Абсолютные значения",ABS(AD864),AD864)),AD864)))</x:f>
      </x:c>
      <x:c r="CH864" s="50" t="str">
        <x:f>IF(26&gt;'Настройки'!$B$3,"",IF(ISBLANK(AE864),IF('Настройки'!$B$9="Нулевой спрос",0,""),IF(AE864&lt;0,IF('Настройки'!$B$10="Исключить","",IF('Настройки'!$B$10="Абсолютные значения",ABS(AE864),AE864)),AE864)))</x:f>
      </x:c>
      <x:c r="CI864" s="50" t="str">
        <x:f>IF(27&gt;'Настройки'!$B$3,"",IF(ISBLANK(AF864),IF('Настройки'!$B$9="Нулевой спрос",0,""),IF(AF864&lt;0,IF('Настройки'!$B$10="Исключить","",IF('Настройки'!$B$10="Абсолютные значения",ABS(AF864),AF864)),AF864)))</x:f>
      </x:c>
      <x:c r="CJ864" s="50" t="str">
        <x:f>IF(28&gt;'Настройки'!$B$3,"",IF(ISBLANK(AG864),IF('Настройки'!$B$9="Нулевой спрос",0,""),IF(AG864&lt;0,IF('Настройки'!$B$10="Исключить","",IF('Настройки'!$B$10="Абсолютные значения",ABS(AG864),AG864)),AG864)))</x:f>
      </x:c>
      <x:c r="CK864" s="50" t="str">
        <x:f>IF(29&gt;'Настройки'!$B$3,"",IF(ISBLANK(AH864),IF('Настройки'!$B$9="Нулевой спрос",0,""),IF(AH864&lt;0,IF('Настройки'!$B$10="Исключить","",IF('Настройки'!$B$10="Абсолютные значения",ABS(AH864),AH864)),AH864)))</x:f>
      </x:c>
      <x:c r="CL864" s="50" t="str">
        <x:f>IF(30&gt;'Настройки'!$B$3,"",IF(ISBLANK(AI864),IF('Настройки'!$B$9="Нулевой спрос",0,""),IF(AI864&lt;0,IF('Настройки'!$B$10="Исключить","",IF('Настройки'!$B$10="Абсолютные значения",ABS(AI864),AI864)),AI864)))</x:f>
      </x:c>
      <x:c r="CM864" s="50" t="str">
        <x:f>IF(31&gt;'Настройки'!$B$3,"",IF(ISBLANK(AJ864),IF('Настройки'!$B$9="Нулевой спрос",0,""),IF(AJ864&lt;0,IF('Настройки'!$B$10="Исключить","",IF('Настройки'!$B$10="Абсолютные значения",ABS(AJ864),AJ864)),AJ864)))</x:f>
      </x:c>
      <x:c r="CN864" s="50" t="str">
        <x:f>IF(32&gt;'Настройки'!$B$3,"",IF(ISBLANK(AK864),IF('Настройки'!$B$9="Нулевой спрос",0,""),IF(AK864&lt;0,IF('Настройки'!$B$10="Исключить","",IF('Настройки'!$B$10="Абсолютные значения",ABS(AK864),AK864)),AK864)))</x:f>
      </x:c>
      <x:c r="CO864" s="50" t="str">
        <x:f>IF(33&gt;'Настройки'!$B$3,"",IF(ISBLANK(AL864),IF('Настройки'!$B$9="Нулевой спрос",0,""),IF(AL864&lt;0,IF('Настройки'!$B$10="Исключить","",IF('Настройки'!$B$10="Абсолютные значения",ABS(AL864),AL864)),AL864)))</x:f>
      </x:c>
      <x:c r="CP864" s="50" t="str">
        <x:f>IF(34&gt;'Настройки'!$B$3,"",IF(ISBLANK(AM864),IF('Настройки'!$B$9="Нулевой спрос",0,""),IF(AM864&lt;0,IF('Настройки'!$B$10="Исключить","",IF('Настройки'!$B$10="Абсолютные значения",ABS(AM864),AM864)),AM864)))</x:f>
      </x:c>
      <x:c r="CQ864" s="50" t="str">
        <x:f>IF(35&gt;'Настройки'!$B$3,"",IF(ISBLANK(AN864),IF('Настройки'!$B$9="Нулевой спрос",0,""),IF(AN864&lt;0,IF('Настройки'!$B$10="Исключить","",IF('Настройки'!$B$10="Абсолютные значения",ABS(AN864),AN864)),AN864)))</x:f>
      </x:c>
      <x:c r="CR864" s="50" t="str">
        <x:f>IF(36&gt;'Настройки'!$B$3,"",IF(ISBLANK(AO864),IF('Настройки'!$B$9="Нулевой спрос",0,""),IF(AO864&lt;0,IF('Настройки'!$B$10="Исключить","",IF('Настройки'!$B$10="Абсолютные значения",ABS(AO864),AO864)),AO864)))</x:f>
      </x:c>
      <x:c r="CS864" s="50" t="str">
        <x:f>IF(OR(1&gt;'Настройки'!$B$3,ISBLANK(BI864),BI864=0),"",BI864)</x:f>
      </x:c>
      <x:c r="CT864" s="50" t="str">
        <x:f>IF(OR(2&gt;'Настройки'!$B$3,ISBLANK(BJ864),BJ864=0),"",BJ864)</x:f>
      </x:c>
      <x:c r="CU864" s="50" t="str">
        <x:f>IF(OR(3&gt;'Настройки'!$B$3,ISBLANK(BK864),BK864=0),"",BK864)</x:f>
      </x:c>
      <x:c r="CV864" s="50" t="str">
        <x:f>IF(OR(4&gt;'Настройки'!$B$3,ISBLANK(BL864),BL864=0),"",BL864)</x:f>
      </x:c>
      <x:c r="CW864" s="50" t="str">
        <x:f>IF(OR(5&gt;'Настройки'!$B$3,ISBLANK(BM864),BM864=0),"",BM864)</x:f>
      </x:c>
      <x:c r="CX864" s="50" t="str">
        <x:f>IF(OR(6&gt;'Настройки'!$B$3,ISBLANK(BN864),BN864=0),"",BN864)</x:f>
      </x:c>
      <x:c r="CY864" s="50" t="str">
        <x:f>IF(OR(7&gt;'Настройки'!$B$3,ISBLANK(BO864),BO864=0),"",BO864)</x:f>
      </x:c>
      <x:c r="CZ864" s="50" t="str">
        <x:f>IF(OR(8&gt;'Настройки'!$B$3,ISBLANK(BP864),BP864=0),"",BP864)</x:f>
      </x:c>
      <x:c r="DA864" s="50" t="str">
        <x:f>IF(OR(9&gt;'Настройки'!$B$3,ISBLANK(BQ864),BQ864=0),"",BQ864)</x:f>
      </x:c>
      <x:c r="DB864" s="50" t="str">
        <x:f>IF(OR(10&gt;'Настройки'!$B$3,ISBLANK(BR864),BR864=0),"",BR864)</x:f>
      </x:c>
      <x:c r="DC864" s="50" t="str">
        <x:f>IF(OR(11&gt;'Настройки'!$B$3,ISBLANK(BS864),BS864=0),"",BS864)</x:f>
      </x:c>
      <x:c r="DD864" s="50" t="str">
        <x:f>IF(OR(12&gt;'Настройки'!$B$3,ISBLANK(BT864),BT864=0),"",BT864)</x:f>
      </x:c>
      <x:c r="DE864" s="50" t="str">
        <x:f>IF(OR(13&gt;'Настройки'!$B$3,ISBLANK(BU864),BU864=0),"",BU864)</x:f>
      </x:c>
      <x:c r="DF864" s="50" t="str">
        <x:f>IF(OR(14&gt;'Настройки'!$B$3,ISBLANK(BV864),BV864=0),"",BV864)</x:f>
      </x:c>
      <x:c r="DG864" s="50" t="str">
        <x:f>IF(OR(15&gt;'Настройки'!$B$3,ISBLANK(BW864),BW864=0),"",BW864)</x:f>
      </x:c>
      <x:c r="DH864" s="50" t="str">
        <x:f>IF(OR(16&gt;'Настройки'!$B$3,ISBLANK(BX864),BX864=0),"",BX864)</x:f>
      </x:c>
      <x:c r="DI864" s="50" t="str">
        <x:f>IF(OR(17&gt;'Настройки'!$B$3,ISBLANK(BY864),BY864=0),"",BY864)</x:f>
      </x:c>
      <x:c r="DJ864" s="50" t="str">
        <x:f>IF(OR(18&gt;'Настройки'!$B$3,ISBLANK(BZ864),BZ864=0),"",BZ864)</x:f>
      </x:c>
      <x:c r="DK864" s="50" t="str">
        <x:f>IF(OR(19&gt;'Настройки'!$B$3,ISBLANK(CA864),CA864=0),"",CA864)</x:f>
      </x:c>
      <x:c r="DL864" s="50" t="str">
        <x:f>IF(OR(20&gt;'Настройки'!$B$3,ISBLANK(CB864),CB864=0),"",CB864)</x:f>
      </x:c>
      <x:c r="DM864" s="50" t="str">
        <x:f>IF(OR(21&gt;'Настройки'!$B$3,ISBLANK(CC864),CC864=0),"",CC864)</x:f>
      </x:c>
      <x:c r="DN864" s="50" t="str">
        <x:f>IF(OR(22&gt;'Настройки'!$B$3,ISBLANK(CD864),CD864=0),"",CD864)</x:f>
      </x:c>
      <x:c r="DO864" s="50" t="str">
        <x:f>IF(OR(23&gt;'Настройки'!$B$3,ISBLANK(CE864),CE864=0),"",CE864)</x:f>
      </x:c>
      <x:c r="DP864" s="50" t="str">
        <x:f>IF(OR(24&gt;'Настройки'!$B$3,ISBLANK(CF864),CF864=0),"",CF864)</x:f>
      </x:c>
      <x:c r="DQ864" s="50" t="str">
        <x:f>IF(OR(25&gt;'Настройки'!$B$3,ISBLANK(CG864),CG864=0),"",CG864)</x:f>
      </x:c>
      <x:c r="DR864" s="50" t="str">
        <x:f>IF(OR(26&gt;'Настройки'!$B$3,ISBLANK(CH864),CH864=0),"",CH864)</x:f>
      </x:c>
      <x:c r="DS864" s="50" t="str">
        <x:f>IF(OR(27&gt;'Настройки'!$B$3,ISBLANK(CI864),CI864=0),"",CI864)</x:f>
      </x:c>
      <x:c r="DT864" s="50" t="str">
        <x:f>IF(OR(28&gt;'Настройки'!$B$3,ISBLANK(CJ864),CJ864=0),"",CJ864)</x:f>
      </x:c>
      <x:c r="DU864" s="50" t="str">
        <x:f>IF(OR(29&gt;'Настройки'!$B$3,ISBLANK(CK864),CK864=0),"",CK864)</x:f>
      </x:c>
      <x:c r="DV864" s="50" t="str">
        <x:f>IF(OR(30&gt;'Настройки'!$B$3,ISBLANK(CL864),CL864=0),"",CL864)</x:f>
      </x:c>
      <x:c r="DW864" s="50" t="str">
        <x:f>IF(OR(31&gt;'Настройки'!$B$3,ISBLANK(CM864),CM864=0),"",CM864)</x:f>
      </x:c>
      <x:c r="DX864" s="50" t="str">
        <x:f>IF(OR(32&gt;'Настройки'!$B$3,ISBLANK(CN864),CN864=0),"",CN864)</x:f>
      </x:c>
      <x:c r="DY864" s="50" t="str">
        <x:f>IF(OR(33&gt;'Настройки'!$B$3,ISBLANK(CO864),CO864=0),"",CO864)</x:f>
      </x:c>
      <x:c r="DZ864" s="50" t="str">
        <x:f>IF(OR(34&gt;'Настройки'!$B$3,ISBLANK(CP864),CP864=0),"",CP864)</x:f>
      </x:c>
      <x:c r="EA864" s="50" t="str">
        <x:f>IF(OR(35&gt;'Настройки'!$B$3,ISBLANK(CQ864),CQ864=0),"",CQ864)</x:f>
      </x:c>
      <x:c r="EB864" s="50" t="str">
        <x:f>IF(OR(36&gt;'Настройки'!$B$3,ISBLANK(CR864),CR864=0),"",CR864)</x:f>
      </x:c>
      <x:c r="EC864" s="50" t="str">
        <x:f>IF(A864="","",IF(OR(BB864="AZ",BB864="BZ"),10000+ROW(),IF(AZ864&gt;'Настройки'!$B$11,20000+ROW(),IF(BF864&lt;&gt;"Обычный",30000+ROW(),IF(AX864&lt;=0,40000+ROW(),"")))))</x:f>
      </x:c>
      <x:c r="ED864" s="50" t="str">
        <x:f>IF(EC864="","",COUNTIFS($EC$2:$EC$1001,"&gt;0",$EC$2:$EC$1001,"&lt;"&amp;EC864)+1)</x:f>
      </x:c>
    </x:row>
    <x:row r="865">
      <x:c r="A865" s="115"/>
      <x:c r="B865" s="115"/>
      <x:c r="C865" s="115"/>
      <x:c r="D865" s="118"/>
      <x:c r="E865" s="118"/>
      <x:c r="F865" s="118"/>
      <x:c r="G865" s="118"/>
      <x:c r="H865" s="118"/>
      <x:c r="I865" s="118"/>
      <x:c r="J865" s="118"/>
      <x:c r="K865" s="118"/>
      <x:c r="L865" s="118"/>
      <x:c r="M865" s="118"/>
      <x:c r="N865" s="118"/>
      <x:c r="O865" s="118"/>
      <x:c r="P865" s="118"/>
      <x:c r="Q865" s="118"/>
      <x:c r="R865" s="118"/>
      <x:c r="S865" s="118"/>
      <x:c r="T865" s="118"/>
      <x:c r="U865" s="118"/>
      <x:c r="V865" s="118"/>
      <x:c r="W865" s="118"/>
      <x:c r="X865" s="118"/>
      <x:c r="Y865" s="118"/>
      <x:c r="Z865" s="118"/>
      <x:c r="AA865" s="118"/>
      <x:c r="AB865" s="118"/>
      <x:c r="AC865" s="118"/>
      <x:c r="AD865" s="118"/>
      <x:c r="AE865" s="118"/>
      <x:c r="AF865" s="118"/>
      <x:c r="AG865" s="118"/>
      <x:c r="AH865" s="118"/>
      <x:c r="AI865" s="118"/>
      <x:c r="AJ865" s="118"/>
      <x:c r="AK865" s="118"/>
      <x:c r="AL865" s="118"/>
      <x:c r="AM865" s="118"/>
      <x:c r="AN865" s="118"/>
      <x:c r="AO865" s="118"/>
      <x:c r="AP865" s="115"/>
      <x:c r="AQ865" s="49" t="str">
        <x:f>IF(A865="","",COUNT(BI865:INDEX(BI865:CR865,1,'Настройки'!$B$3)))</x:f>
      </x:c>
      <x:c r="AR865" s="49" t="str">
        <x:f>IF(A865="","",SUM(BI865:INDEX(BI865:CR865,1,'Настройки'!$B$3)))</x:f>
      </x:c>
      <x:c r="AS865" s="58" t="str">
        <x:f>IF(A865="","",IF('Настройки'!$B$4="Стоимость потребления",AR865*D865,IF('Настройки'!$B$4="Количество",AR865,E865)))</x:f>
      </x:c>
      <x:c r="AT865" s="61" t="str">
        <x:f>IF(OR(A865="",AS865&lt;0,SUM($AS$2:$AS$1001)&lt;=0),"",AS865/SUM($AS$2:$AS$1001))</x:f>
      </x:c>
      <x:c r="AU865" s="61" t="str">
        <x:f>IF(OR(A865="",AS865&lt;0,SUM($AS$2:$AS$1001)&lt;=0),"",SUMIFS($AS$2:$AS$1001,$AS$2:$AS$1001,"&gt;"&amp;AS865)/SUM($AS$2:$AS$1001))</x:f>
      </x:c>
      <x:c r="AV865" s="61" t="str">
        <x:f>IF(OR(A865="",AS865&lt;0,SUM($AS$2:$AS$1001)&lt;=0),"",SUMIFS($AS$2:$AS$1001,$AS$2:$AS$1001,"&gt;="&amp;AS865)/SUM($AS$2:$AS$1001))</x:f>
      </x:c>
      <x:c r="AW865" s="49" t="str">
        <x:f>IF(A865="","",IF(SUM($AS$2:$AS$1001)&lt;=0,"Не определён",IF(AS865&lt;0,"Исключение",IF(AU865&lt;'Настройки'!$B$5,"A",IF(AU865&lt;'Настройки'!$B$6,"B","C")))))</x:f>
      </x:c>
      <x:c r="AX865" s="58" t="str">
        <x:f>IF(A865="","",IF(AQ865=0,"",AVERAGE(BI865:INDEX(BI865:CR865,1,'Настройки'!$B$3))))</x:f>
      </x:c>
      <x:c r="AY865" s="58" t="str">
        <x:f>IF(OR(A865="",AQ865=0),"",STDEVP(BI865:INDEX(BI865:CR865,1,'Настройки'!$B$3)))</x:f>
      </x:c>
      <x:c r="AZ865" s="61" t="str">
        <x:f>IF(OR(A865="",AQ865&lt;'Настройки'!$B$12,AX865&lt;=0,AND('Настройки'!$B$10="Блокировать",COUNTIF(F865:INDEX(F865:AO865,1,'Настройки'!$B$3),"&lt;0")&gt;0)),"",AY865/ABS(AX865))</x:f>
      </x:c>
      <x:c r="BA865" s="49" t="str">
        <x:f>IF(A865="","",IF(AND('Настройки'!$B$10="Блокировать",COUNTIF(F865:INDEX(F865:AO865,1,'Настройки'!$B$3),"&lt;0")&gt;0),"Не определён",IF(AQ865&lt;'Настройки'!$B$12,"Не определён",IF(AX865=0,"Нет спроса",IF(AX865&lt;0,"Не определён",IF(AZ865&lt;='Настройки'!$B$7,"X",IF(AZ865&lt;='Настройки'!$B$8,"Y","Z")))))))</x:f>
      </x:c>
      <x:c r="BB865" s="49" t="str">
        <x:f>IF(OR(A865="",LEN(AW865)&lt;&gt;1,LEN(BA865)&lt;&gt;1),"",AW865&amp;BA865)</x:f>
      </x:c>
      <x:c r="BC865" s="61" t="str">
        <x:f>IF(OR(A865="",AQ865=0),"",(COUNT(BI865:INDEX(BI865:CR865,1,'Настройки'!$B$3))-COUNT(CS865:INDEX(CS865:EB865,1,'Настройки'!$B$3)))/AQ865)</x:f>
      </x:c>
      <x:c r="BD865" s="64" t="str">
        <x:f>IF(OR(A865="",COUNT(CS865:INDEX(CS865:EB865,1,'Настройки'!$B$3))=0),"",AQ865/COUNT(CS865:INDEX(CS865:EB865,1,'Настройки'!$B$3)))</x:f>
      </x:c>
      <x:c r="BE865" s="64" t="str">
        <x:f>IF(OR(A865="",COUNT(CS865:INDEX(CS865:EB865,1,'Настройки'!$B$3))=0),"",IF(AVERAGE(CS865:INDEX(CS865:EB865,1,'Настройки'!$B$3))=0,"",(STDEVP(CS865:INDEX(CS865:EB865,1,'Настройки'!$B$3))/ABS(AVERAGE(CS865:INDEX(CS865:EB865,1,'Настройки'!$B$3))))^2))</x:f>
      </x:c>
      <x:c r="BF865" s="49" t="str">
        <x:f>IF(A865="","",IF(AQ865&lt;3,"Недостаточно",IF(AQ865&lt;6,"Предварительный","Обычный")))</x:f>
      </x:c>
      <x:c r="BG865" s="49" t="str">
        <x:f>IF(A865="","",IF(COUNTIF(F865:INDEX(F865:AO865,1,'Настройки'!$B$3),"&lt;0")&gt;0,IF('Настройки'!$B$10="Блокировать","Отрицательный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"),"")&amp;IF(AQ865&lt;3,"Недостаточно истории. ",IF(AQ865&lt;6,"Предварительная классификация. ",""))&amp;IF(AX865=0,"Нет спроса за горизонт. ","")&amp;IF(AZ865&gt;'Настройки'!$B$11,"Экстремальная вариативность. ",""))</x:f>
      </x:c>
      <x:c r="BH865" s="49" t="str">
        <x:f>IF(A865="","",IFERROR(VLOOKUP(BB865,'Настройки'!$D$3:$E$11,2,FALSE),"Сначала проверьте исходные данные и историю спроса.")&amp;" Уточните срок поставки, MOQ и критичность.")</x:f>
      </x:c>
      <x:c r="BI865" s="50" t="str">
        <x:f>IF(1&gt;'Настройки'!$B$3,"",IF(ISBLANK(F865),IF('Настройки'!$B$9="Нулевой спрос",0,""),IF(F865&lt;0,IF('Настройки'!$B$10="Исключить","",IF('Настройки'!$B$10="Абсолютные значения",ABS(F865),F865)),F865)))</x:f>
      </x:c>
      <x:c r="BJ865" s="50" t="str">
        <x:f>IF(2&gt;'Настройки'!$B$3,"",IF(ISBLANK(G865),IF('Настройки'!$B$9="Нулевой спрос",0,""),IF(G865&lt;0,IF('Настройки'!$B$10="Исключить","",IF('Настройки'!$B$10="Абсолютные значения",ABS(G865),G865)),G865)))</x:f>
      </x:c>
      <x:c r="BK865" s="50" t="str">
        <x:f>IF(3&gt;'Настройки'!$B$3,"",IF(ISBLANK(H865),IF('Настройки'!$B$9="Нулевой спрос",0,""),IF(H865&lt;0,IF('Настройки'!$B$10="Исключить","",IF('Настройки'!$B$10="Абсолютные значения",ABS(H865),H865)),H865)))</x:f>
      </x:c>
      <x:c r="BL865" s="50" t="str">
        <x:f>IF(4&gt;'Настройки'!$B$3,"",IF(ISBLANK(I865),IF('Настройки'!$B$9="Нулевой спрос",0,""),IF(I865&lt;0,IF('Настройки'!$B$10="Исключить","",IF('Настройки'!$B$10="Абсолютные значения",ABS(I865),I865)),I865)))</x:f>
      </x:c>
      <x:c r="BM865" s="50" t="str">
        <x:f>IF(5&gt;'Настройки'!$B$3,"",IF(ISBLANK(J865),IF('Настройки'!$B$9="Нулевой спрос",0,""),IF(J865&lt;0,IF('Настройки'!$B$10="Исключить","",IF('Настройки'!$B$10="Абсолютные значения",ABS(J865),J865)),J865)))</x:f>
      </x:c>
      <x:c r="BN865" s="50" t="str">
        <x:f>IF(6&gt;'Настройки'!$B$3,"",IF(ISBLANK(K865),IF('Настройки'!$B$9="Нулевой спрос",0,""),IF(K865&lt;0,IF('Настройки'!$B$10="Исключить","",IF('Настройки'!$B$10="Абсолютные значения",ABS(K865),K865)),K865)))</x:f>
      </x:c>
      <x:c r="BO865" s="50" t="str">
        <x:f>IF(7&gt;'Настройки'!$B$3,"",IF(ISBLANK(L865),IF('Настройки'!$B$9="Нулевой спрос",0,""),IF(L865&lt;0,IF('Настройки'!$B$10="Исключить","",IF('Настройки'!$B$10="Абсолютные значения",ABS(L865),L865)),L865)))</x:f>
      </x:c>
      <x:c r="BP865" s="50" t="str">
        <x:f>IF(8&gt;'Настройки'!$B$3,"",IF(ISBLANK(M865),IF('Настройки'!$B$9="Нулевой спрос",0,""),IF(M865&lt;0,IF('Настройки'!$B$10="Исключить","",IF('Настройки'!$B$10="Абсолютные значения",ABS(M865),M865)),M865)))</x:f>
      </x:c>
      <x:c r="BQ865" s="50" t="str">
        <x:f>IF(9&gt;'Настройки'!$B$3,"",IF(ISBLANK(N865),IF('Настройки'!$B$9="Нулевой спрос",0,""),IF(N865&lt;0,IF('Настройки'!$B$10="Исключить","",IF('Настройки'!$B$10="Абсолютные значения",ABS(N865),N865)),N865)))</x:f>
      </x:c>
      <x:c r="BR865" s="50" t="str">
        <x:f>IF(10&gt;'Настройки'!$B$3,"",IF(ISBLANK(O865),IF('Настройки'!$B$9="Нулевой спрос",0,""),IF(O865&lt;0,IF('Настройки'!$B$10="Исключить","",IF('Настройки'!$B$10="Абсолютные значения",ABS(O865),O865)),O865)))</x:f>
      </x:c>
      <x:c r="BS865" s="50" t="str">
        <x:f>IF(11&gt;'Настройки'!$B$3,"",IF(ISBLANK(P865),IF('Настройки'!$B$9="Нулевой спрос",0,""),IF(P865&lt;0,IF('Настройки'!$B$10="Исключить","",IF('Настройки'!$B$10="Абсолютные значения",ABS(P865),P865)),P865)))</x:f>
      </x:c>
      <x:c r="BT865" s="50" t="str">
        <x:f>IF(12&gt;'Настройки'!$B$3,"",IF(ISBLANK(Q865),IF('Настройки'!$B$9="Нулевой спрос",0,""),IF(Q865&lt;0,IF('Настройки'!$B$10="Исключить","",IF('Настройки'!$B$10="Абсолютные значения",ABS(Q865),Q865)),Q865)))</x:f>
      </x:c>
      <x:c r="BU865" s="50" t="str">
        <x:f>IF(13&gt;'Настройки'!$B$3,"",IF(ISBLANK(R865),IF('Настройки'!$B$9="Нулевой спрос",0,""),IF(R865&lt;0,IF('Настройки'!$B$10="Исключить","",IF('Настройки'!$B$10="Абсолютные значения",ABS(R865),R865)),R865)))</x:f>
      </x:c>
      <x:c r="BV865" s="50" t="str">
        <x:f>IF(14&gt;'Настройки'!$B$3,"",IF(ISBLANK(S865),IF('Настройки'!$B$9="Нулевой спрос",0,""),IF(S865&lt;0,IF('Настройки'!$B$10="Исключить","",IF('Настройки'!$B$10="Абсолютные значения",ABS(S865),S865)),S865)))</x:f>
      </x:c>
      <x:c r="BW865" s="50" t="str">
        <x:f>IF(15&gt;'Настройки'!$B$3,"",IF(ISBLANK(T865),IF('Настройки'!$B$9="Нулевой спрос",0,""),IF(T865&lt;0,IF('Настройки'!$B$10="Исключить","",IF('Настройки'!$B$10="Абсолютные значения",ABS(T865),T865)),T865)))</x:f>
      </x:c>
      <x:c r="BX865" s="50" t="str">
        <x:f>IF(16&gt;'Настройки'!$B$3,"",IF(ISBLANK(U865),IF('Настройки'!$B$9="Нулевой спрос",0,""),IF(U865&lt;0,IF('Настройки'!$B$10="Исключить","",IF('Настройки'!$B$10="Абсолютные значения",ABS(U865),U865)),U865)))</x:f>
      </x:c>
      <x:c r="BY865" s="50" t="str">
        <x:f>IF(17&gt;'Настройки'!$B$3,"",IF(ISBLANK(V865),IF('Настройки'!$B$9="Нулевой спрос",0,""),IF(V865&lt;0,IF('Настройки'!$B$10="Исключить","",IF('Настройки'!$B$10="Абсолютные значения",ABS(V865),V865)),V865)))</x:f>
      </x:c>
      <x:c r="BZ865" s="50" t="str">
        <x:f>IF(18&gt;'Настройки'!$B$3,"",IF(ISBLANK(W865),IF('Настройки'!$B$9="Нулевой спрос",0,""),IF(W865&lt;0,IF('Настройки'!$B$10="Исключить","",IF('Настройки'!$B$10="Абсолютные значения",ABS(W865),W865)),W865)))</x:f>
      </x:c>
      <x:c r="CA865" s="50" t="str">
        <x:f>IF(19&gt;'Настройки'!$B$3,"",IF(ISBLANK(X865),IF('Настройки'!$B$9="Нулевой спрос",0,""),IF(X865&lt;0,IF('Настройки'!$B$10="Исключить","",IF('Настройки'!$B$10="Абсолютные значения",ABS(X865),X865)),X865)))</x:f>
      </x:c>
      <x:c r="CB865" s="50" t="str">
        <x:f>IF(20&gt;'Настройки'!$B$3,"",IF(ISBLANK(Y865),IF('Настройки'!$B$9="Нулевой спрос",0,""),IF(Y865&lt;0,IF('Настройки'!$B$10="Исключить","",IF('Настройки'!$B$10="Абсолютные значения",ABS(Y865),Y865)),Y865)))</x:f>
      </x:c>
      <x:c r="CC865" s="50" t="str">
        <x:f>IF(21&gt;'Настройки'!$B$3,"",IF(ISBLANK(Z865),IF('Настройки'!$B$9="Нулевой спрос",0,""),IF(Z865&lt;0,IF('Настройки'!$B$10="Исключить","",IF('Настройки'!$B$10="Абсолютные значения",ABS(Z865),Z865)),Z865)))</x:f>
      </x:c>
      <x:c r="CD865" s="50" t="str">
        <x:f>IF(22&gt;'Настройки'!$B$3,"",IF(ISBLANK(AA865),IF('Настройки'!$B$9="Нулевой спрос",0,""),IF(AA865&lt;0,IF('Настройки'!$B$10="Исключить","",IF('Настройки'!$B$10="Абсолютные значения",ABS(AA865),AA865)),AA865)))</x:f>
      </x:c>
      <x:c r="CE865" s="50" t="str">
        <x:f>IF(23&gt;'Настройки'!$B$3,"",IF(ISBLANK(AB865),IF('Настройки'!$B$9="Нулевой спрос",0,""),IF(AB865&lt;0,IF('Настройки'!$B$10="Исключить","",IF('Настройки'!$B$10="Абсолютные значения",ABS(AB865),AB865)),AB865)))</x:f>
      </x:c>
      <x:c r="CF865" s="50" t="str">
        <x:f>IF(24&gt;'Настройки'!$B$3,"",IF(ISBLANK(AC865),IF('Настройки'!$B$9="Нулевой спрос",0,""),IF(AC865&lt;0,IF('Настройки'!$B$10="Исключить","",IF('Настройки'!$B$10="Абсолютные значения",ABS(AC865),AC865)),AC865)))</x:f>
      </x:c>
      <x:c r="CG865" s="50" t="str">
        <x:f>IF(25&gt;'Настройки'!$B$3,"",IF(ISBLANK(AD865),IF('Настройки'!$B$9="Нулевой спрос",0,""),IF(AD865&lt;0,IF('Настройки'!$B$10="Исключить","",IF('Настройки'!$B$10="Абсолютные значения",ABS(AD865),AD865)),AD865)))</x:f>
      </x:c>
      <x:c r="CH865" s="50" t="str">
        <x:f>IF(26&gt;'Настройки'!$B$3,"",IF(ISBLANK(AE865),IF('Настройки'!$B$9="Нулевой спрос",0,""),IF(AE865&lt;0,IF('Настройки'!$B$10="Исключить","",IF('Настройки'!$B$10="Абсолютные значения",ABS(AE865),AE865)),AE865)))</x:f>
      </x:c>
      <x:c r="CI865" s="50" t="str">
        <x:f>IF(27&gt;'Настройки'!$B$3,"",IF(ISBLANK(AF865),IF('Настройки'!$B$9="Нулевой спрос",0,""),IF(AF865&lt;0,IF('Настройки'!$B$10="Исключить","",IF('Настройки'!$B$10="Абсолютные значения",ABS(AF865),AF865)),AF865)))</x:f>
      </x:c>
      <x:c r="CJ865" s="50" t="str">
        <x:f>IF(28&gt;'Настройки'!$B$3,"",IF(ISBLANK(AG865),IF('Настройки'!$B$9="Нулевой спрос",0,""),IF(AG865&lt;0,IF('Настройки'!$B$10="Исключить","",IF('Настройки'!$B$10="Абсолютные значения",ABS(AG865),AG865)),AG865)))</x:f>
      </x:c>
      <x:c r="CK865" s="50" t="str">
        <x:f>IF(29&gt;'Настройки'!$B$3,"",IF(ISBLANK(AH865),IF('Настройки'!$B$9="Нулевой спрос",0,""),IF(AH865&lt;0,IF('Настройки'!$B$10="Исключить","",IF('Настройки'!$B$10="Абсолютные значения",ABS(AH865),AH865)),AH865)))</x:f>
      </x:c>
      <x:c r="CL865" s="50" t="str">
        <x:f>IF(30&gt;'Настройки'!$B$3,"",IF(ISBLANK(AI865),IF('Настройки'!$B$9="Нулевой спрос",0,""),IF(AI865&lt;0,IF('Настройки'!$B$10="Исключить","",IF('Настройки'!$B$10="Абсолютные значения",ABS(AI865),AI865)),AI865)))</x:f>
      </x:c>
      <x:c r="CM865" s="50" t="str">
        <x:f>IF(31&gt;'Настройки'!$B$3,"",IF(ISBLANK(AJ865),IF('Настройки'!$B$9="Нулевой спрос",0,""),IF(AJ865&lt;0,IF('Настройки'!$B$10="Исключить","",IF('Настройки'!$B$10="Абсолютные значения",ABS(AJ865),AJ865)),AJ865)))</x:f>
      </x:c>
      <x:c r="CN865" s="50" t="str">
        <x:f>IF(32&gt;'Настройки'!$B$3,"",IF(ISBLANK(AK865),IF('Настройки'!$B$9="Нулевой спрос",0,""),IF(AK865&lt;0,IF('Настройки'!$B$10="Исключить","",IF('Настройки'!$B$10="Абсолютные значения",ABS(AK865),AK865)),AK865)))</x:f>
      </x:c>
      <x:c r="CO865" s="50" t="str">
        <x:f>IF(33&gt;'Настройки'!$B$3,"",IF(ISBLANK(AL865),IF('Настройки'!$B$9="Нулевой спрос",0,""),IF(AL865&lt;0,IF('Настройки'!$B$10="Исключить","",IF('Настройки'!$B$10="Абсолютные значения",ABS(AL865),AL865)),AL865)))</x:f>
      </x:c>
      <x:c r="CP865" s="50" t="str">
        <x:f>IF(34&gt;'Настройки'!$B$3,"",IF(ISBLANK(AM865),IF('Настройки'!$B$9="Нулевой спрос",0,""),IF(AM865&lt;0,IF('Настройки'!$B$10="Исключить","",IF('Настройки'!$B$10="Абсолютные значения",ABS(AM865),AM865)),AM865)))</x:f>
      </x:c>
      <x:c r="CQ865" s="50" t="str">
        <x:f>IF(35&gt;'Настройки'!$B$3,"",IF(ISBLANK(AN865),IF('Настройки'!$B$9="Нулевой спрос",0,""),IF(AN865&lt;0,IF('Настройки'!$B$10="Исключить","",IF('Настройки'!$B$10="Абсолютные значения",ABS(AN865),AN865)),AN865)))</x:f>
      </x:c>
      <x:c r="CR865" s="50" t="str">
        <x:f>IF(36&gt;'Настройки'!$B$3,"",IF(ISBLANK(AO865),IF('Настройки'!$B$9="Нулевой спрос",0,""),IF(AO865&lt;0,IF('Настройки'!$B$10="Исключить","",IF('Настройки'!$B$10="Абсолютные значения",ABS(AO865),AO865)),AO865)))</x:f>
      </x:c>
      <x:c r="CS865" s="50" t="str">
        <x:f>IF(OR(1&gt;'Настройки'!$B$3,ISBLANK(BI865),BI865=0),"",BI865)</x:f>
      </x:c>
      <x:c r="CT865" s="50" t="str">
        <x:f>IF(OR(2&gt;'Настройки'!$B$3,ISBLANK(BJ865),BJ865=0),"",BJ865)</x:f>
      </x:c>
      <x:c r="CU865" s="50" t="str">
        <x:f>IF(OR(3&gt;'Настройки'!$B$3,ISBLANK(BK865),BK865=0),"",BK865)</x:f>
      </x:c>
      <x:c r="CV865" s="50" t="str">
        <x:f>IF(OR(4&gt;'Настройки'!$B$3,ISBLANK(BL865),BL865=0),"",BL865)</x:f>
      </x:c>
      <x:c r="CW865" s="50" t="str">
        <x:f>IF(OR(5&gt;'Настройки'!$B$3,ISBLANK(BM865),BM865=0),"",BM865)</x:f>
      </x:c>
      <x:c r="CX865" s="50" t="str">
        <x:f>IF(OR(6&gt;'Настройки'!$B$3,ISBLANK(BN865),BN865=0),"",BN865)</x:f>
      </x:c>
      <x:c r="CY865" s="50" t="str">
        <x:f>IF(OR(7&gt;'Настройки'!$B$3,ISBLANK(BO865),BO865=0),"",BO865)</x:f>
      </x:c>
      <x:c r="CZ865" s="50" t="str">
        <x:f>IF(OR(8&gt;'Настройки'!$B$3,ISBLANK(BP865),BP865=0),"",BP865)</x:f>
      </x:c>
      <x:c r="DA865" s="50" t="str">
        <x:f>IF(OR(9&gt;'Настройки'!$B$3,ISBLANK(BQ865),BQ865=0),"",BQ865)</x:f>
      </x:c>
      <x:c r="DB865" s="50" t="str">
        <x:f>IF(OR(10&gt;'Настройки'!$B$3,ISBLANK(BR865),BR865=0),"",BR865)</x:f>
      </x:c>
      <x:c r="DC865" s="50" t="str">
        <x:f>IF(OR(11&gt;'Настройки'!$B$3,ISBLANK(BS865),BS865=0),"",BS865)</x:f>
      </x:c>
      <x:c r="DD865" s="50" t="str">
        <x:f>IF(OR(12&gt;'Настройки'!$B$3,ISBLANK(BT865),BT865=0),"",BT865)</x:f>
      </x:c>
      <x:c r="DE865" s="50" t="str">
        <x:f>IF(OR(13&gt;'Настройки'!$B$3,ISBLANK(BU865),BU865=0),"",BU865)</x:f>
      </x:c>
      <x:c r="DF865" s="50" t="str">
        <x:f>IF(OR(14&gt;'Настройки'!$B$3,ISBLANK(BV865),BV865=0),"",BV865)</x:f>
      </x:c>
      <x:c r="DG865" s="50" t="str">
        <x:f>IF(OR(15&gt;'Настройки'!$B$3,ISBLANK(BW865),BW865=0),"",BW865)</x:f>
      </x:c>
      <x:c r="DH865" s="50" t="str">
        <x:f>IF(OR(16&gt;'Настройки'!$B$3,ISBLANK(BX865),BX865=0),"",BX865)</x:f>
      </x:c>
      <x:c r="DI865" s="50" t="str">
        <x:f>IF(OR(17&gt;'Настройки'!$B$3,ISBLANK(BY865),BY865=0),"",BY865)</x:f>
      </x:c>
      <x:c r="DJ865" s="50" t="str">
        <x:f>IF(OR(18&gt;'Настройки'!$B$3,ISBLANK(BZ865),BZ865=0),"",BZ865)</x:f>
      </x:c>
      <x:c r="DK865" s="50" t="str">
        <x:f>IF(OR(19&gt;'Настройки'!$B$3,ISBLANK(CA865),CA865=0),"",CA865)</x:f>
      </x:c>
      <x:c r="DL865" s="50" t="str">
        <x:f>IF(OR(20&gt;'Настройки'!$B$3,ISBLANK(CB865),CB865=0),"",CB865)</x:f>
      </x:c>
      <x:c r="DM865" s="50" t="str">
        <x:f>IF(OR(21&gt;'Настройки'!$B$3,ISBLANK(CC865),CC865=0),"",CC865)</x:f>
      </x:c>
      <x:c r="DN865" s="50" t="str">
        <x:f>IF(OR(22&gt;'Настройки'!$B$3,ISBLANK(CD865),CD865=0),"",CD865)</x:f>
      </x:c>
      <x:c r="DO865" s="50" t="str">
        <x:f>IF(OR(23&gt;'Настройки'!$B$3,ISBLANK(CE865),CE865=0),"",CE865)</x:f>
      </x:c>
      <x:c r="DP865" s="50" t="str">
        <x:f>IF(OR(24&gt;'Настройки'!$B$3,ISBLANK(CF865),CF865=0),"",CF865)</x:f>
      </x:c>
      <x:c r="DQ865" s="50" t="str">
        <x:f>IF(OR(25&gt;'Настройки'!$B$3,ISBLANK(CG865),CG865=0),"",CG865)</x:f>
      </x:c>
      <x:c r="DR865" s="50" t="str">
        <x:f>IF(OR(26&gt;'Настройки'!$B$3,ISBLANK(CH865),CH865=0),"",CH865)</x:f>
      </x:c>
      <x:c r="DS865" s="50" t="str">
        <x:f>IF(OR(27&gt;'Настройки'!$B$3,ISBLANK(CI865),CI865=0),"",CI865)</x:f>
      </x:c>
      <x:c r="DT865" s="50" t="str">
        <x:f>IF(OR(28&gt;'Настройки'!$B$3,ISBLANK(CJ865),CJ865=0),"",CJ865)</x:f>
      </x:c>
      <x:c r="DU865" s="50" t="str">
        <x:f>IF(OR(29&gt;'Настройки'!$B$3,ISBLANK(CK865),CK865=0),"",CK865)</x:f>
      </x:c>
      <x:c r="DV865" s="50" t="str">
        <x:f>IF(OR(30&gt;'Настройки'!$B$3,ISBLANK(CL865),CL865=0),"",CL865)</x:f>
      </x:c>
      <x:c r="DW865" s="50" t="str">
        <x:f>IF(OR(31&gt;'Настройки'!$B$3,ISBLANK(CM865),CM865=0),"",CM865)</x:f>
      </x:c>
      <x:c r="DX865" s="50" t="str">
        <x:f>IF(OR(32&gt;'Настройки'!$B$3,ISBLANK(CN865),CN865=0),"",CN865)</x:f>
      </x:c>
      <x:c r="DY865" s="50" t="str">
        <x:f>IF(OR(33&gt;'Настройки'!$B$3,ISBLANK(CO865),CO865=0),"",CO865)</x:f>
      </x:c>
      <x:c r="DZ865" s="50" t="str">
        <x:f>IF(OR(34&gt;'Настройки'!$B$3,ISBLANK(CP865),CP865=0),"",CP865)</x:f>
      </x:c>
      <x:c r="EA865" s="50" t="str">
        <x:f>IF(OR(35&gt;'Настройки'!$B$3,ISBLANK(CQ865),CQ865=0),"",CQ865)</x:f>
      </x:c>
      <x:c r="EB865" s="50" t="str">
        <x:f>IF(OR(36&gt;'Настройки'!$B$3,ISBLANK(CR865),CR865=0),"",CR865)</x:f>
      </x:c>
      <x:c r="EC865" s="50" t="str">
        <x:f>IF(A865="","",IF(OR(BB865="AZ",BB865="BZ"),10000+ROW(),IF(AZ865&gt;'Настройки'!$B$11,20000+ROW(),IF(BF865&lt;&gt;"Обычный",30000+ROW(),IF(AX865&lt;=0,40000+ROW(),"")))))</x:f>
      </x:c>
      <x:c r="ED865" s="50" t="str">
        <x:f>IF(EC865="","",COUNTIFS($EC$2:$EC$1001,"&gt;0",$EC$2:$EC$1001,"&lt;"&amp;EC865)+1)</x:f>
      </x:c>
    </x:row>
    <x:row r="866">
      <x:c r="A866" s="115"/>
      <x:c r="B866" s="115"/>
      <x:c r="C866" s="115"/>
      <x:c r="D866" s="118"/>
      <x:c r="E866" s="118"/>
      <x:c r="F866" s="118"/>
      <x:c r="G866" s="118"/>
      <x:c r="H866" s="118"/>
      <x:c r="I866" s="118"/>
      <x:c r="J866" s="118"/>
      <x:c r="K866" s="118"/>
      <x:c r="L866" s="118"/>
      <x:c r="M866" s="118"/>
      <x:c r="N866" s="118"/>
      <x:c r="O866" s="118"/>
      <x:c r="P866" s="118"/>
      <x:c r="Q866" s="118"/>
      <x:c r="R866" s="118"/>
      <x:c r="S866" s="118"/>
      <x:c r="T866" s="118"/>
      <x:c r="U866" s="118"/>
      <x:c r="V866" s="118"/>
      <x:c r="W866" s="118"/>
      <x:c r="X866" s="118"/>
      <x:c r="Y866" s="118"/>
      <x:c r="Z866" s="118"/>
      <x:c r="AA866" s="118"/>
      <x:c r="AB866" s="118"/>
      <x:c r="AC866" s="118"/>
      <x:c r="AD866" s="118"/>
      <x:c r="AE866" s="118"/>
      <x:c r="AF866" s="118"/>
      <x:c r="AG866" s="118"/>
      <x:c r="AH866" s="118"/>
      <x:c r="AI866" s="118"/>
      <x:c r="AJ866" s="118"/>
      <x:c r="AK866" s="118"/>
      <x:c r="AL866" s="118"/>
      <x:c r="AM866" s="118"/>
      <x:c r="AN866" s="118"/>
      <x:c r="AO866" s="118"/>
      <x:c r="AP866" s="115"/>
      <x:c r="AQ866" s="49" t="str">
        <x:f>IF(A866="","",COUNT(BI866:INDEX(BI866:CR866,1,'Настройки'!$B$3)))</x:f>
      </x:c>
      <x:c r="AR866" s="49" t="str">
        <x:f>IF(A866="","",SUM(BI866:INDEX(BI866:CR866,1,'Настройки'!$B$3)))</x:f>
      </x:c>
      <x:c r="AS866" s="58" t="str">
        <x:f>IF(A866="","",IF('Настройки'!$B$4="Стоимость потребления",AR866*D866,IF('Настройки'!$B$4="Количество",AR866,E866)))</x:f>
      </x:c>
      <x:c r="AT866" s="61" t="str">
        <x:f>IF(OR(A866="",AS866&lt;0,SUM($AS$2:$AS$1001)&lt;=0),"",AS866/SUM($AS$2:$AS$1001))</x:f>
      </x:c>
      <x:c r="AU866" s="61" t="str">
        <x:f>IF(OR(A866="",AS866&lt;0,SUM($AS$2:$AS$1001)&lt;=0),"",SUMIFS($AS$2:$AS$1001,$AS$2:$AS$1001,"&gt;"&amp;AS866)/SUM($AS$2:$AS$1001))</x:f>
      </x:c>
      <x:c r="AV866" s="61" t="str">
        <x:f>IF(OR(A866="",AS866&lt;0,SUM($AS$2:$AS$1001)&lt;=0),"",SUMIFS($AS$2:$AS$1001,$AS$2:$AS$1001,"&gt;="&amp;AS866)/SUM($AS$2:$AS$1001))</x:f>
      </x:c>
      <x:c r="AW866" s="49" t="str">
        <x:f>IF(A866="","",IF(SUM($AS$2:$AS$1001)&lt;=0,"Не определён",IF(AS866&lt;0,"Исключение",IF(AU866&lt;'Настройки'!$B$5,"A",IF(AU866&lt;'Настройки'!$B$6,"B","C")))))</x:f>
      </x:c>
      <x:c r="AX866" s="58" t="str">
        <x:f>IF(A866="","",IF(AQ866=0,"",AVERAGE(BI866:INDEX(BI866:CR866,1,'Настройки'!$B$3))))</x:f>
      </x:c>
      <x:c r="AY866" s="58" t="str">
        <x:f>IF(OR(A866="",AQ866=0),"",STDEVP(BI866:INDEX(BI866:CR866,1,'Настройки'!$B$3)))</x:f>
      </x:c>
      <x:c r="AZ866" s="61" t="str">
        <x:f>IF(OR(A866="",AQ866&lt;'Настройки'!$B$12,AX866&lt;=0,AND('Настройки'!$B$10="Блокировать",COUNTIF(F866:INDEX(F866:AO866,1,'Настройки'!$B$3),"&lt;0")&gt;0)),"",AY866/ABS(AX866))</x:f>
      </x:c>
      <x:c r="BA866" s="49" t="str">
        <x:f>IF(A866="","",IF(AND('Настройки'!$B$10="Блокировать",COUNTIF(F866:INDEX(F866:AO866,1,'Настройки'!$B$3),"&lt;0")&gt;0),"Не определён",IF(AQ866&lt;'Настройки'!$B$12,"Не определён",IF(AX866=0,"Нет спроса",IF(AX866&lt;0,"Не определён",IF(AZ866&lt;='Настройки'!$B$7,"X",IF(AZ866&lt;='Настройки'!$B$8,"Y","Z")))))))</x:f>
      </x:c>
      <x:c r="BB866" s="49" t="str">
        <x:f>IF(OR(A866="",LEN(AW866)&lt;&gt;1,LEN(BA866)&lt;&gt;1),"",AW866&amp;BA866)</x:f>
      </x:c>
      <x:c r="BC866" s="61" t="str">
        <x:f>IF(OR(A866="",AQ866=0),"",(COUNT(BI866:INDEX(BI866:CR866,1,'Настройки'!$B$3))-COUNT(CS866:INDEX(CS866:EB866,1,'Настройки'!$B$3)))/AQ866)</x:f>
      </x:c>
      <x:c r="BD866" s="64" t="str">
        <x:f>IF(OR(A866="",COUNT(CS866:INDEX(CS866:EB866,1,'Настройки'!$B$3))=0),"",AQ866/COUNT(CS866:INDEX(CS866:EB866,1,'Настройки'!$B$3)))</x:f>
      </x:c>
      <x:c r="BE866" s="64" t="str">
        <x:f>IF(OR(A866="",COUNT(CS866:INDEX(CS866:EB866,1,'Настройки'!$B$3))=0),"",IF(AVERAGE(CS866:INDEX(CS866:EB866,1,'Настройки'!$B$3))=0,"",(STDEVP(CS866:INDEX(CS866:EB866,1,'Настройки'!$B$3))/ABS(AVERAGE(CS866:INDEX(CS866:EB866,1,'Настройки'!$B$3))))^2))</x:f>
      </x:c>
      <x:c r="BF866" s="49" t="str">
        <x:f>IF(A866="","",IF(AQ866&lt;3,"Недостаточно",IF(AQ866&lt;6,"Предварительный","Обычный")))</x:f>
      </x:c>
      <x:c r="BG866" s="49" t="str">
        <x:f>IF(A866="","",IF(COUNTIF(F866:INDEX(F866:AO866,1,'Настройки'!$B$3),"&lt;0")&gt;0,IF('Настройки'!$B$10="Блокировать","Отрицательный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"),"")&amp;IF(AQ866&lt;3,"Недостаточно истории. ",IF(AQ866&lt;6,"Предварительная классификация. ",""))&amp;IF(AX866=0,"Нет спроса за горизонт. ","")&amp;IF(AZ866&gt;'Настройки'!$B$11,"Экстремальная вариативность. ",""))</x:f>
      </x:c>
      <x:c r="BH866" s="49" t="str">
        <x:f>IF(A866="","",IFERROR(VLOOKUP(BB866,'Настройки'!$D$3:$E$11,2,FALSE),"Сначала проверьте исходные данные и историю спроса.")&amp;" Уточните срок поставки, MOQ и критичность.")</x:f>
      </x:c>
      <x:c r="BI866" s="50" t="str">
        <x:f>IF(1&gt;'Настройки'!$B$3,"",IF(ISBLANK(F866),IF('Настройки'!$B$9="Нулевой спрос",0,""),IF(F866&lt;0,IF('Настройки'!$B$10="Исключить","",IF('Настройки'!$B$10="Абсолютные значения",ABS(F866),F866)),F866)))</x:f>
      </x:c>
      <x:c r="BJ866" s="50" t="str">
        <x:f>IF(2&gt;'Настройки'!$B$3,"",IF(ISBLANK(G866),IF('Настройки'!$B$9="Нулевой спрос",0,""),IF(G866&lt;0,IF('Настройки'!$B$10="Исключить","",IF('Настройки'!$B$10="Абсолютные значения",ABS(G866),G866)),G866)))</x:f>
      </x:c>
      <x:c r="BK866" s="50" t="str">
        <x:f>IF(3&gt;'Настройки'!$B$3,"",IF(ISBLANK(H866),IF('Настройки'!$B$9="Нулевой спрос",0,""),IF(H866&lt;0,IF('Настройки'!$B$10="Исключить","",IF('Настройки'!$B$10="Абсолютные значения",ABS(H866),H866)),H866)))</x:f>
      </x:c>
      <x:c r="BL866" s="50" t="str">
        <x:f>IF(4&gt;'Настройки'!$B$3,"",IF(ISBLANK(I866),IF('Настройки'!$B$9="Нулевой спрос",0,""),IF(I866&lt;0,IF('Настройки'!$B$10="Исключить","",IF('Настройки'!$B$10="Абсолютные значения",ABS(I866),I866)),I866)))</x:f>
      </x:c>
      <x:c r="BM866" s="50" t="str">
        <x:f>IF(5&gt;'Настройки'!$B$3,"",IF(ISBLANK(J866),IF('Настройки'!$B$9="Нулевой спрос",0,""),IF(J866&lt;0,IF('Настройки'!$B$10="Исключить","",IF('Настройки'!$B$10="Абсолютные значения",ABS(J866),J866)),J866)))</x:f>
      </x:c>
      <x:c r="BN866" s="50" t="str">
        <x:f>IF(6&gt;'Настройки'!$B$3,"",IF(ISBLANK(K866),IF('Настройки'!$B$9="Нулевой спрос",0,""),IF(K866&lt;0,IF('Настройки'!$B$10="Исключить","",IF('Настройки'!$B$10="Абсолютные значения",ABS(K866),K866)),K866)))</x:f>
      </x:c>
      <x:c r="BO866" s="50" t="str">
        <x:f>IF(7&gt;'Настройки'!$B$3,"",IF(ISBLANK(L866),IF('Настройки'!$B$9="Нулевой спрос",0,""),IF(L866&lt;0,IF('Настройки'!$B$10="Исключить","",IF('Настройки'!$B$10="Абсолютные значения",ABS(L866),L866)),L866)))</x:f>
      </x:c>
      <x:c r="BP866" s="50" t="str">
        <x:f>IF(8&gt;'Настройки'!$B$3,"",IF(ISBLANK(M866),IF('Настройки'!$B$9="Нулевой спрос",0,""),IF(M866&lt;0,IF('Настройки'!$B$10="Исключить","",IF('Настройки'!$B$10="Абсолютные значения",ABS(M866),M866)),M866)))</x:f>
      </x:c>
      <x:c r="BQ866" s="50" t="str">
        <x:f>IF(9&gt;'Настройки'!$B$3,"",IF(ISBLANK(N866),IF('Настройки'!$B$9="Нулевой спрос",0,""),IF(N866&lt;0,IF('Настройки'!$B$10="Исключить","",IF('Настройки'!$B$10="Абсолютные значения",ABS(N866),N866)),N866)))</x:f>
      </x:c>
      <x:c r="BR866" s="50" t="str">
        <x:f>IF(10&gt;'Настройки'!$B$3,"",IF(ISBLANK(O866),IF('Настройки'!$B$9="Нулевой спрос",0,""),IF(O866&lt;0,IF('Настройки'!$B$10="Исключить","",IF('Настройки'!$B$10="Абсолютные значения",ABS(O866),O866)),O866)))</x:f>
      </x:c>
      <x:c r="BS866" s="50" t="str">
        <x:f>IF(11&gt;'Настройки'!$B$3,"",IF(ISBLANK(P866),IF('Настройки'!$B$9="Нулевой спрос",0,""),IF(P866&lt;0,IF('Настройки'!$B$10="Исключить","",IF('Настройки'!$B$10="Абсолютные значения",ABS(P866),P866)),P866)))</x:f>
      </x:c>
      <x:c r="BT866" s="50" t="str">
        <x:f>IF(12&gt;'Настройки'!$B$3,"",IF(ISBLANK(Q866),IF('Настройки'!$B$9="Нулевой спрос",0,""),IF(Q866&lt;0,IF('Настройки'!$B$10="Исключить","",IF('Настройки'!$B$10="Абсолютные значения",ABS(Q866),Q866)),Q866)))</x:f>
      </x:c>
      <x:c r="BU866" s="50" t="str">
        <x:f>IF(13&gt;'Настройки'!$B$3,"",IF(ISBLANK(R866),IF('Настройки'!$B$9="Нулевой спрос",0,""),IF(R866&lt;0,IF('Настройки'!$B$10="Исключить","",IF('Настройки'!$B$10="Абсолютные значения",ABS(R866),R866)),R866)))</x:f>
      </x:c>
      <x:c r="BV866" s="50" t="str">
        <x:f>IF(14&gt;'Настройки'!$B$3,"",IF(ISBLANK(S866),IF('Настройки'!$B$9="Нулевой спрос",0,""),IF(S866&lt;0,IF('Настройки'!$B$10="Исключить","",IF('Настройки'!$B$10="Абсолютные значения",ABS(S866),S866)),S866)))</x:f>
      </x:c>
      <x:c r="BW866" s="50" t="str">
        <x:f>IF(15&gt;'Настройки'!$B$3,"",IF(ISBLANK(T866),IF('Настройки'!$B$9="Нулевой спрос",0,""),IF(T866&lt;0,IF('Настройки'!$B$10="Исключить","",IF('Настройки'!$B$10="Абсолютные значения",ABS(T866),T866)),T866)))</x:f>
      </x:c>
      <x:c r="BX866" s="50" t="str">
        <x:f>IF(16&gt;'Настройки'!$B$3,"",IF(ISBLANK(U866),IF('Настройки'!$B$9="Нулевой спрос",0,""),IF(U866&lt;0,IF('Настройки'!$B$10="Исключить","",IF('Настройки'!$B$10="Абсолютные значения",ABS(U866),U866)),U866)))</x:f>
      </x:c>
      <x:c r="BY866" s="50" t="str">
        <x:f>IF(17&gt;'Настройки'!$B$3,"",IF(ISBLANK(V866),IF('Настройки'!$B$9="Нулевой спрос",0,""),IF(V866&lt;0,IF('Настройки'!$B$10="Исключить","",IF('Настройки'!$B$10="Абсолютные значения",ABS(V866),V866)),V866)))</x:f>
      </x:c>
      <x:c r="BZ866" s="50" t="str">
        <x:f>IF(18&gt;'Настройки'!$B$3,"",IF(ISBLANK(W866),IF('Настройки'!$B$9="Нулевой спрос",0,""),IF(W866&lt;0,IF('Настройки'!$B$10="Исключить","",IF('Настройки'!$B$10="Абсолютные значения",ABS(W866),W866)),W866)))</x:f>
      </x:c>
      <x:c r="CA866" s="50" t="str">
        <x:f>IF(19&gt;'Настройки'!$B$3,"",IF(ISBLANK(X866),IF('Настройки'!$B$9="Нулевой спрос",0,""),IF(X866&lt;0,IF('Настройки'!$B$10="Исключить","",IF('Настройки'!$B$10="Абсолютные значения",ABS(X866),X866)),X866)))</x:f>
      </x:c>
      <x:c r="CB866" s="50" t="str">
        <x:f>IF(20&gt;'Настройки'!$B$3,"",IF(ISBLANK(Y866),IF('Настройки'!$B$9="Нулевой спрос",0,""),IF(Y866&lt;0,IF('Настройки'!$B$10="Исключить","",IF('Настройки'!$B$10="Абсолютные значения",ABS(Y866),Y866)),Y866)))</x:f>
      </x:c>
      <x:c r="CC866" s="50" t="str">
        <x:f>IF(21&gt;'Настройки'!$B$3,"",IF(ISBLANK(Z866),IF('Настройки'!$B$9="Нулевой спрос",0,""),IF(Z866&lt;0,IF('Настройки'!$B$10="Исключить","",IF('Настройки'!$B$10="Абсолютные значения",ABS(Z866),Z866)),Z866)))</x:f>
      </x:c>
      <x:c r="CD866" s="50" t="str">
        <x:f>IF(22&gt;'Настройки'!$B$3,"",IF(ISBLANK(AA866),IF('Настройки'!$B$9="Нулевой спрос",0,""),IF(AA866&lt;0,IF('Настройки'!$B$10="Исключить","",IF('Настройки'!$B$10="Абсолютные значения",ABS(AA866),AA866)),AA866)))</x:f>
      </x:c>
      <x:c r="CE866" s="50" t="str">
        <x:f>IF(23&gt;'Настройки'!$B$3,"",IF(ISBLANK(AB866),IF('Настройки'!$B$9="Нулевой спрос",0,""),IF(AB866&lt;0,IF('Настройки'!$B$10="Исключить","",IF('Настройки'!$B$10="Абсолютные значения",ABS(AB866),AB866)),AB866)))</x:f>
      </x:c>
      <x:c r="CF866" s="50" t="str">
        <x:f>IF(24&gt;'Настройки'!$B$3,"",IF(ISBLANK(AC866),IF('Настройки'!$B$9="Нулевой спрос",0,""),IF(AC866&lt;0,IF('Настройки'!$B$10="Исключить","",IF('Настройки'!$B$10="Абсолютные значения",ABS(AC866),AC866)),AC866)))</x:f>
      </x:c>
      <x:c r="CG866" s="50" t="str">
        <x:f>IF(25&gt;'Настройки'!$B$3,"",IF(ISBLANK(AD866),IF('Настройки'!$B$9="Нулевой спрос",0,""),IF(AD866&lt;0,IF('Настройки'!$B$10="Исключить","",IF('Настройки'!$B$10="Абсолютные значения",ABS(AD866),AD866)),AD866)))</x:f>
      </x:c>
      <x:c r="CH866" s="50" t="str">
        <x:f>IF(26&gt;'Настройки'!$B$3,"",IF(ISBLANK(AE866),IF('Настройки'!$B$9="Нулевой спрос",0,""),IF(AE866&lt;0,IF('Настройки'!$B$10="Исключить","",IF('Настройки'!$B$10="Абсолютные значения",ABS(AE866),AE866)),AE866)))</x:f>
      </x:c>
      <x:c r="CI866" s="50" t="str">
        <x:f>IF(27&gt;'Настройки'!$B$3,"",IF(ISBLANK(AF866),IF('Настройки'!$B$9="Нулевой спрос",0,""),IF(AF866&lt;0,IF('Настройки'!$B$10="Исключить","",IF('Настройки'!$B$10="Абсолютные значения",ABS(AF866),AF866)),AF866)))</x:f>
      </x:c>
      <x:c r="CJ866" s="50" t="str">
        <x:f>IF(28&gt;'Настройки'!$B$3,"",IF(ISBLANK(AG866),IF('Настройки'!$B$9="Нулевой спрос",0,""),IF(AG866&lt;0,IF('Настройки'!$B$10="Исключить","",IF('Настройки'!$B$10="Абсолютные значения",ABS(AG866),AG866)),AG866)))</x:f>
      </x:c>
      <x:c r="CK866" s="50" t="str">
        <x:f>IF(29&gt;'Настройки'!$B$3,"",IF(ISBLANK(AH866),IF('Настройки'!$B$9="Нулевой спрос",0,""),IF(AH866&lt;0,IF('Настройки'!$B$10="Исключить","",IF('Настройки'!$B$10="Абсолютные значения",ABS(AH866),AH866)),AH866)))</x:f>
      </x:c>
      <x:c r="CL866" s="50" t="str">
        <x:f>IF(30&gt;'Настройки'!$B$3,"",IF(ISBLANK(AI866),IF('Настройки'!$B$9="Нулевой спрос",0,""),IF(AI866&lt;0,IF('Настройки'!$B$10="Исключить","",IF('Настройки'!$B$10="Абсолютные значения",ABS(AI866),AI866)),AI866)))</x:f>
      </x:c>
      <x:c r="CM866" s="50" t="str">
        <x:f>IF(31&gt;'Настройки'!$B$3,"",IF(ISBLANK(AJ866),IF('Настройки'!$B$9="Нулевой спрос",0,""),IF(AJ866&lt;0,IF('Настройки'!$B$10="Исключить","",IF('Настройки'!$B$10="Абсолютные значения",ABS(AJ866),AJ866)),AJ866)))</x:f>
      </x:c>
      <x:c r="CN866" s="50" t="str">
        <x:f>IF(32&gt;'Настройки'!$B$3,"",IF(ISBLANK(AK866),IF('Настройки'!$B$9="Нулевой спрос",0,""),IF(AK866&lt;0,IF('Настройки'!$B$10="Исключить","",IF('Настройки'!$B$10="Абсолютные значения",ABS(AK866),AK866)),AK866)))</x:f>
      </x:c>
      <x:c r="CO866" s="50" t="str">
        <x:f>IF(33&gt;'Настройки'!$B$3,"",IF(ISBLANK(AL866),IF('Настройки'!$B$9="Нулевой спрос",0,""),IF(AL866&lt;0,IF('Настройки'!$B$10="Исключить","",IF('Настройки'!$B$10="Абсолютные значения",ABS(AL866),AL866)),AL866)))</x:f>
      </x:c>
      <x:c r="CP866" s="50" t="str">
        <x:f>IF(34&gt;'Настройки'!$B$3,"",IF(ISBLANK(AM866),IF('Настройки'!$B$9="Нулевой спрос",0,""),IF(AM866&lt;0,IF('Настройки'!$B$10="Исключить","",IF('Настройки'!$B$10="Абсолютные значения",ABS(AM866),AM866)),AM866)))</x:f>
      </x:c>
      <x:c r="CQ866" s="50" t="str">
        <x:f>IF(35&gt;'Настройки'!$B$3,"",IF(ISBLANK(AN866),IF('Настройки'!$B$9="Нулевой спрос",0,""),IF(AN866&lt;0,IF('Настройки'!$B$10="Исключить","",IF('Настройки'!$B$10="Абсолютные значения",ABS(AN866),AN866)),AN866)))</x:f>
      </x:c>
      <x:c r="CR866" s="50" t="str">
        <x:f>IF(36&gt;'Настройки'!$B$3,"",IF(ISBLANK(AO866),IF('Настройки'!$B$9="Нулевой спрос",0,""),IF(AO866&lt;0,IF('Настройки'!$B$10="Исключить","",IF('Настройки'!$B$10="Абсолютные значения",ABS(AO866),AO866)),AO866)))</x:f>
      </x:c>
      <x:c r="CS866" s="50" t="str">
        <x:f>IF(OR(1&gt;'Настройки'!$B$3,ISBLANK(BI866),BI866=0),"",BI866)</x:f>
      </x:c>
      <x:c r="CT866" s="50" t="str">
        <x:f>IF(OR(2&gt;'Настройки'!$B$3,ISBLANK(BJ866),BJ866=0),"",BJ866)</x:f>
      </x:c>
      <x:c r="CU866" s="50" t="str">
        <x:f>IF(OR(3&gt;'Настройки'!$B$3,ISBLANK(BK866),BK866=0),"",BK866)</x:f>
      </x:c>
      <x:c r="CV866" s="50" t="str">
        <x:f>IF(OR(4&gt;'Настройки'!$B$3,ISBLANK(BL866),BL866=0),"",BL866)</x:f>
      </x:c>
      <x:c r="CW866" s="50" t="str">
        <x:f>IF(OR(5&gt;'Настройки'!$B$3,ISBLANK(BM866),BM866=0),"",BM866)</x:f>
      </x:c>
      <x:c r="CX866" s="50" t="str">
        <x:f>IF(OR(6&gt;'Настройки'!$B$3,ISBLANK(BN866),BN866=0),"",BN866)</x:f>
      </x:c>
      <x:c r="CY866" s="50" t="str">
        <x:f>IF(OR(7&gt;'Настройки'!$B$3,ISBLANK(BO866),BO866=0),"",BO866)</x:f>
      </x:c>
      <x:c r="CZ866" s="50" t="str">
        <x:f>IF(OR(8&gt;'Настройки'!$B$3,ISBLANK(BP866),BP866=0),"",BP866)</x:f>
      </x:c>
      <x:c r="DA866" s="50" t="str">
        <x:f>IF(OR(9&gt;'Настройки'!$B$3,ISBLANK(BQ866),BQ866=0),"",BQ866)</x:f>
      </x:c>
      <x:c r="DB866" s="50" t="str">
        <x:f>IF(OR(10&gt;'Настройки'!$B$3,ISBLANK(BR866),BR866=0),"",BR866)</x:f>
      </x:c>
      <x:c r="DC866" s="50" t="str">
        <x:f>IF(OR(11&gt;'Настройки'!$B$3,ISBLANK(BS866),BS866=0),"",BS866)</x:f>
      </x:c>
      <x:c r="DD866" s="50" t="str">
        <x:f>IF(OR(12&gt;'Настройки'!$B$3,ISBLANK(BT866),BT866=0),"",BT866)</x:f>
      </x:c>
      <x:c r="DE866" s="50" t="str">
        <x:f>IF(OR(13&gt;'Настройки'!$B$3,ISBLANK(BU866),BU866=0),"",BU866)</x:f>
      </x:c>
      <x:c r="DF866" s="50" t="str">
        <x:f>IF(OR(14&gt;'Настройки'!$B$3,ISBLANK(BV866),BV866=0),"",BV866)</x:f>
      </x:c>
      <x:c r="DG866" s="50" t="str">
        <x:f>IF(OR(15&gt;'Настройки'!$B$3,ISBLANK(BW866),BW866=0),"",BW866)</x:f>
      </x:c>
      <x:c r="DH866" s="50" t="str">
        <x:f>IF(OR(16&gt;'Настройки'!$B$3,ISBLANK(BX866),BX866=0),"",BX866)</x:f>
      </x:c>
      <x:c r="DI866" s="50" t="str">
        <x:f>IF(OR(17&gt;'Настройки'!$B$3,ISBLANK(BY866),BY866=0),"",BY866)</x:f>
      </x:c>
      <x:c r="DJ866" s="50" t="str">
        <x:f>IF(OR(18&gt;'Настройки'!$B$3,ISBLANK(BZ866),BZ866=0),"",BZ866)</x:f>
      </x:c>
      <x:c r="DK866" s="50" t="str">
        <x:f>IF(OR(19&gt;'Настройки'!$B$3,ISBLANK(CA866),CA866=0),"",CA866)</x:f>
      </x:c>
      <x:c r="DL866" s="50" t="str">
        <x:f>IF(OR(20&gt;'Настройки'!$B$3,ISBLANK(CB866),CB866=0),"",CB866)</x:f>
      </x:c>
      <x:c r="DM866" s="50" t="str">
        <x:f>IF(OR(21&gt;'Настройки'!$B$3,ISBLANK(CC866),CC866=0),"",CC866)</x:f>
      </x:c>
      <x:c r="DN866" s="50" t="str">
        <x:f>IF(OR(22&gt;'Настройки'!$B$3,ISBLANK(CD866),CD866=0),"",CD866)</x:f>
      </x:c>
      <x:c r="DO866" s="50" t="str">
        <x:f>IF(OR(23&gt;'Настройки'!$B$3,ISBLANK(CE866),CE866=0),"",CE866)</x:f>
      </x:c>
      <x:c r="DP866" s="50" t="str">
        <x:f>IF(OR(24&gt;'Настройки'!$B$3,ISBLANK(CF866),CF866=0),"",CF866)</x:f>
      </x:c>
      <x:c r="DQ866" s="50" t="str">
        <x:f>IF(OR(25&gt;'Настройки'!$B$3,ISBLANK(CG866),CG866=0),"",CG866)</x:f>
      </x:c>
      <x:c r="DR866" s="50" t="str">
        <x:f>IF(OR(26&gt;'Настройки'!$B$3,ISBLANK(CH866),CH866=0),"",CH866)</x:f>
      </x:c>
      <x:c r="DS866" s="50" t="str">
        <x:f>IF(OR(27&gt;'Настройки'!$B$3,ISBLANK(CI866),CI866=0),"",CI866)</x:f>
      </x:c>
      <x:c r="DT866" s="50" t="str">
        <x:f>IF(OR(28&gt;'Настройки'!$B$3,ISBLANK(CJ866),CJ866=0),"",CJ866)</x:f>
      </x:c>
      <x:c r="DU866" s="50" t="str">
        <x:f>IF(OR(29&gt;'Настройки'!$B$3,ISBLANK(CK866),CK866=0),"",CK866)</x:f>
      </x:c>
      <x:c r="DV866" s="50" t="str">
        <x:f>IF(OR(30&gt;'Настройки'!$B$3,ISBLANK(CL866),CL866=0),"",CL866)</x:f>
      </x:c>
      <x:c r="DW866" s="50" t="str">
        <x:f>IF(OR(31&gt;'Настройки'!$B$3,ISBLANK(CM866),CM866=0),"",CM866)</x:f>
      </x:c>
      <x:c r="DX866" s="50" t="str">
        <x:f>IF(OR(32&gt;'Настройки'!$B$3,ISBLANK(CN866),CN866=0),"",CN866)</x:f>
      </x:c>
      <x:c r="DY866" s="50" t="str">
        <x:f>IF(OR(33&gt;'Настройки'!$B$3,ISBLANK(CO866),CO866=0),"",CO866)</x:f>
      </x:c>
      <x:c r="DZ866" s="50" t="str">
        <x:f>IF(OR(34&gt;'Настройки'!$B$3,ISBLANK(CP866),CP866=0),"",CP866)</x:f>
      </x:c>
      <x:c r="EA866" s="50" t="str">
        <x:f>IF(OR(35&gt;'Настройки'!$B$3,ISBLANK(CQ866),CQ866=0),"",CQ866)</x:f>
      </x:c>
      <x:c r="EB866" s="50" t="str">
        <x:f>IF(OR(36&gt;'Настройки'!$B$3,ISBLANK(CR866),CR866=0),"",CR866)</x:f>
      </x:c>
      <x:c r="EC866" s="50" t="str">
        <x:f>IF(A866="","",IF(OR(BB866="AZ",BB866="BZ"),10000+ROW(),IF(AZ866&gt;'Настройки'!$B$11,20000+ROW(),IF(BF866&lt;&gt;"Обычный",30000+ROW(),IF(AX866&lt;=0,40000+ROW(),"")))))</x:f>
      </x:c>
      <x:c r="ED866" s="50" t="str">
        <x:f>IF(EC866="","",COUNTIFS($EC$2:$EC$1001,"&gt;0",$EC$2:$EC$1001,"&lt;"&amp;EC866)+1)</x:f>
      </x:c>
    </x:row>
    <x:row r="867">
      <x:c r="A867" s="115"/>
      <x:c r="B867" s="115"/>
      <x:c r="C867" s="115"/>
      <x:c r="D867" s="118"/>
      <x:c r="E867" s="118"/>
      <x:c r="F867" s="118"/>
      <x:c r="G867" s="118"/>
      <x:c r="H867" s="118"/>
      <x:c r="I867" s="118"/>
      <x:c r="J867" s="118"/>
      <x:c r="K867" s="118"/>
      <x:c r="L867" s="118"/>
      <x:c r="M867" s="118"/>
      <x:c r="N867" s="118"/>
      <x:c r="O867" s="118"/>
      <x:c r="P867" s="118"/>
      <x:c r="Q867" s="118"/>
      <x:c r="R867" s="118"/>
      <x:c r="S867" s="118"/>
      <x:c r="T867" s="118"/>
      <x:c r="U867" s="118"/>
      <x:c r="V867" s="118"/>
      <x:c r="W867" s="118"/>
      <x:c r="X867" s="118"/>
      <x:c r="Y867" s="118"/>
      <x:c r="Z867" s="118"/>
      <x:c r="AA867" s="118"/>
      <x:c r="AB867" s="118"/>
      <x:c r="AC867" s="118"/>
      <x:c r="AD867" s="118"/>
      <x:c r="AE867" s="118"/>
      <x:c r="AF867" s="118"/>
      <x:c r="AG867" s="118"/>
      <x:c r="AH867" s="118"/>
      <x:c r="AI867" s="118"/>
      <x:c r="AJ867" s="118"/>
      <x:c r="AK867" s="118"/>
      <x:c r="AL867" s="118"/>
      <x:c r="AM867" s="118"/>
      <x:c r="AN867" s="118"/>
      <x:c r="AO867" s="118"/>
      <x:c r="AP867" s="115"/>
      <x:c r="AQ867" s="49" t="str">
        <x:f>IF(A867="","",COUNT(BI867:INDEX(BI867:CR867,1,'Настройки'!$B$3)))</x:f>
      </x:c>
      <x:c r="AR867" s="49" t="str">
        <x:f>IF(A867="","",SUM(BI867:INDEX(BI867:CR867,1,'Настройки'!$B$3)))</x:f>
      </x:c>
      <x:c r="AS867" s="58" t="str">
        <x:f>IF(A867="","",IF('Настройки'!$B$4="Стоимость потребления",AR867*D867,IF('Настройки'!$B$4="Количество",AR867,E867)))</x:f>
      </x:c>
      <x:c r="AT867" s="61" t="str">
        <x:f>IF(OR(A867="",AS867&lt;0,SUM($AS$2:$AS$1001)&lt;=0),"",AS867/SUM($AS$2:$AS$1001))</x:f>
      </x:c>
      <x:c r="AU867" s="61" t="str">
        <x:f>IF(OR(A867="",AS867&lt;0,SUM($AS$2:$AS$1001)&lt;=0),"",SUMIFS($AS$2:$AS$1001,$AS$2:$AS$1001,"&gt;"&amp;AS867)/SUM($AS$2:$AS$1001))</x:f>
      </x:c>
      <x:c r="AV867" s="61" t="str">
        <x:f>IF(OR(A867="",AS867&lt;0,SUM($AS$2:$AS$1001)&lt;=0),"",SUMIFS($AS$2:$AS$1001,$AS$2:$AS$1001,"&gt;="&amp;AS867)/SUM($AS$2:$AS$1001))</x:f>
      </x:c>
      <x:c r="AW867" s="49" t="str">
        <x:f>IF(A867="","",IF(SUM($AS$2:$AS$1001)&lt;=0,"Не определён",IF(AS867&lt;0,"Исключение",IF(AU867&lt;'Настройки'!$B$5,"A",IF(AU867&lt;'Настройки'!$B$6,"B","C")))))</x:f>
      </x:c>
      <x:c r="AX867" s="58" t="str">
        <x:f>IF(A867="","",IF(AQ867=0,"",AVERAGE(BI867:INDEX(BI867:CR867,1,'Настройки'!$B$3))))</x:f>
      </x:c>
      <x:c r="AY867" s="58" t="str">
        <x:f>IF(OR(A867="",AQ867=0),"",STDEVP(BI867:INDEX(BI867:CR867,1,'Настройки'!$B$3)))</x:f>
      </x:c>
      <x:c r="AZ867" s="61" t="str">
        <x:f>IF(OR(A867="",AQ867&lt;'Настройки'!$B$12,AX867&lt;=0,AND('Настройки'!$B$10="Блокировать",COUNTIF(F867:INDEX(F867:AO867,1,'Настройки'!$B$3),"&lt;0")&gt;0)),"",AY867/ABS(AX867))</x:f>
      </x:c>
      <x:c r="BA867" s="49" t="str">
        <x:f>IF(A867="","",IF(AND('Настройки'!$B$10="Блокировать",COUNTIF(F867:INDEX(F867:AO867,1,'Настройки'!$B$3),"&lt;0")&gt;0),"Не определён",IF(AQ867&lt;'Настройки'!$B$12,"Не определён",IF(AX867=0,"Нет спроса",IF(AX867&lt;0,"Не определён",IF(AZ867&lt;='Настройки'!$B$7,"X",IF(AZ867&lt;='Настройки'!$B$8,"Y","Z")))))))</x:f>
      </x:c>
      <x:c r="BB867" s="49" t="str">
        <x:f>IF(OR(A867="",LEN(AW867)&lt;&gt;1,LEN(BA867)&lt;&gt;1),"",AW867&amp;BA867)</x:f>
      </x:c>
      <x:c r="BC867" s="61" t="str">
        <x:f>IF(OR(A867="",AQ867=0),"",(COUNT(BI867:INDEX(BI867:CR867,1,'Настройки'!$B$3))-COUNT(CS867:INDEX(CS867:EB867,1,'Настройки'!$B$3)))/AQ867)</x:f>
      </x:c>
      <x:c r="BD867" s="64" t="str">
        <x:f>IF(OR(A867="",COUNT(CS867:INDEX(CS867:EB867,1,'Настройки'!$B$3))=0),"",AQ867/COUNT(CS867:INDEX(CS867:EB867,1,'Настройки'!$B$3)))</x:f>
      </x:c>
      <x:c r="BE867" s="64" t="str">
        <x:f>IF(OR(A867="",COUNT(CS867:INDEX(CS867:EB867,1,'Настройки'!$B$3))=0),"",IF(AVERAGE(CS867:INDEX(CS867:EB867,1,'Настройки'!$B$3))=0,"",(STDEVP(CS867:INDEX(CS867:EB867,1,'Настройки'!$B$3))/ABS(AVERAGE(CS867:INDEX(CS867:EB867,1,'Настройки'!$B$3))))^2))</x:f>
      </x:c>
      <x:c r="BF867" s="49" t="str">
        <x:f>IF(A867="","",IF(AQ867&lt;3,"Недостаточно",IF(AQ867&lt;6,"Предварительный","Обычный")))</x:f>
      </x:c>
      <x:c r="BG867" s="49" t="str">
        <x:f>IF(A867="","",IF(COUNTIF(F867:INDEX(F867:AO867,1,'Настройки'!$B$3),"&lt;0")&gt;0,IF('Настройки'!$B$10="Блокировать","Отрицательный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"),"")&amp;IF(AQ867&lt;3,"Недостаточно истории. ",IF(AQ867&lt;6,"Предварительная классификация. ",""))&amp;IF(AX867=0,"Нет спроса за горизонт. ","")&amp;IF(AZ867&gt;'Настройки'!$B$11,"Экстремальная вариативность. ",""))</x:f>
      </x:c>
      <x:c r="BH867" s="49" t="str">
        <x:f>IF(A867="","",IFERROR(VLOOKUP(BB867,'Настройки'!$D$3:$E$11,2,FALSE),"Сначала проверьте исходные данные и историю спроса.")&amp;" Уточните срок поставки, MOQ и критичность.")</x:f>
      </x:c>
      <x:c r="BI867" s="50" t="str">
        <x:f>IF(1&gt;'Настройки'!$B$3,"",IF(ISBLANK(F867),IF('Настройки'!$B$9="Нулевой спрос",0,""),IF(F867&lt;0,IF('Настройки'!$B$10="Исключить","",IF('Настройки'!$B$10="Абсолютные значения",ABS(F867),F867)),F867)))</x:f>
      </x:c>
      <x:c r="BJ867" s="50" t="str">
        <x:f>IF(2&gt;'Настройки'!$B$3,"",IF(ISBLANK(G867),IF('Настройки'!$B$9="Нулевой спрос",0,""),IF(G867&lt;0,IF('Настройки'!$B$10="Исключить","",IF('Настройки'!$B$10="Абсолютные значения",ABS(G867),G867)),G867)))</x:f>
      </x:c>
      <x:c r="BK867" s="50" t="str">
        <x:f>IF(3&gt;'Настройки'!$B$3,"",IF(ISBLANK(H867),IF('Настройки'!$B$9="Нулевой спрос",0,""),IF(H867&lt;0,IF('Настройки'!$B$10="Исключить","",IF('Настройки'!$B$10="Абсолютные значения",ABS(H867),H867)),H867)))</x:f>
      </x:c>
      <x:c r="BL867" s="50" t="str">
        <x:f>IF(4&gt;'Настройки'!$B$3,"",IF(ISBLANK(I867),IF('Настройки'!$B$9="Нулевой спрос",0,""),IF(I867&lt;0,IF('Настройки'!$B$10="Исключить","",IF('Настройки'!$B$10="Абсолютные значения",ABS(I867),I867)),I867)))</x:f>
      </x:c>
      <x:c r="BM867" s="50" t="str">
        <x:f>IF(5&gt;'Настройки'!$B$3,"",IF(ISBLANK(J867),IF('Настройки'!$B$9="Нулевой спрос",0,""),IF(J867&lt;0,IF('Настройки'!$B$10="Исключить","",IF('Настройки'!$B$10="Абсолютные значения",ABS(J867),J867)),J867)))</x:f>
      </x:c>
      <x:c r="BN867" s="50" t="str">
        <x:f>IF(6&gt;'Настройки'!$B$3,"",IF(ISBLANK(K867),IF('Настройки'!$B$9="Нулевой спрос",0,""),IF(K867&lt;0,IF('Настройки'!$B$10="Исключить","",IF('Настройки'!$B$10="Абсолютные значения",ABS(K867),K867)),K867)))</x:f>
      </x:c>
      <x:c r="BO867" s="50" t="str">
        <x:f>IF(7&gt;'Настройки'!$B$3,"",IF(ISBLANK(L867),IF('Настройки'!$B$9="Нулевой спрос",0,""),IF(L867&lt;0,IF('Настройки'!$B$10="Исключить","",IF('Настройки'!$B$10="Абсолютные значения",ABS(L867),L867)),L867)))</x:f>
      </x:c>
      <x:c r="BP867" s="50" t="str">
        <x:f>IF(8&gt;'Настройки'!$B$3,"",IF(ISBLANK(M867),IF('Настройки'!$B$9="Нулевой спрос",0,""),IF(M867&lt;0,IF('Настройки'!$B$10="Исключить","",IF('Настройки'!$B$10="Абсолютные значения",ABS(M867),M867)),M867)))</x:f>
      </x:c>
      <x:c r="BQ867" s="50" t="str">
        <x:f>IF(9&gt;'Настройки'!$B$3,"",IF(ISBLANK(N867),IF('Настройки'!$B$9="Нулевой спрос",0,""),IF(N867&lt;0,IF('Настройки'!$B$10="Исключить","",IF('Настройки'!$B$10="Абсолютные значения",ABS(N867),N867)),N867)))</x:f>
      </x:c>
      <x:c r="BR867" s="50" t="str">
        <x:f>IF(10&gt;'Настройки'!$B$3,"",IF(ISBLANK(O867),IF('Настройки'!$B$9="Нулевой спрос",0,""),IF(O867&lt;0,IF('Настройки'!$B$10="Исключить","",IF('Настройки'!$B$10="Абсолютные значения",ABS(O867),O867)),O867)))</x:f>
      </x:c>
      <x:c r="BS867" s="50" t="str">
        <x:f>IF(11&gt;'Настройки'!$B$3,"",IF(ISBLANK(P867),IF('Настройки'!$B$9="Нулевой спрос",0,""),IF(P867&lt;0,IF('Настройки'!$B$10="Исключить","",IF('Настройки'!$B$10="Абсолютные значения",ABS(P867),P867)),P867)))</x:f>
      </x:c>
      <x:c r="BT867" s="50" t="str">
        <x:f>IF(12&gt;'Настройки'!$B$3,"",IF(ISBLANK(Q867),IF('Настройки'!$B$9="Нулевой спрос",0,""),IF(Q867&lt;0,IF('Настройки'!$B$10="Исключить","",IF('Настройки'!$B$10="Абсолютные значения",ABS(Q867),Q867)),Q867)))</x:f>
      </x:c>
      <x:c r="BU867" s="50" t="str">
        <x:f>IF(13&gt;'Настройки'!$B$3,"",IF(ISBLANK(R867),IF('Настройки'!$B$9="Нулевой спрос",0,""),IF(R867&lt;0,IF('Настройки'!$B$10="Исключить","",IF('Настройки'!$B$10="Абсолютные значения",ABS(R867),R867)),R867)))</x:f>
      </x:c>
      <x:c r="BV867" s="50" t="str">
        <x:f>IF(14&gt;'Настройки'!$B$3,"",IF(ISBLANK(S867),IF('Настройки'!$B$9="Нулевой спрос",0,""),IF(S867&lt;0,IF('Настройки'!$B$10="Исключить","",IF('Настройки'!$B$10="Абсолютные значения",ABS(S867),S867)),S867)))</x:f>
      </x:c>
      <x:c r="BW867" s="50" t="str">
        <x:f>IF(15&gt;'Настройки'!$B$3,"",IF(ISBLANK(T867),IF('Настройки'!$B$9="Нулевой спрос",0,""),IF(T867&lt;0,IF('Настройки'!$B$10="Исключить","",IF('Настройки'!$B$10="Абсолютные значения",ABS(T867),T867)),T867)))</x:f>
      </x:c>
      <x:c r="BX867" s="50" t="str">
        <x:f>IF(16&gt;'Настройки'!$B$3,"",IF(ISBLANK(U867),IF('Настройки'!$B$9="Нулевой спрос",0,""),IF(U867&lt;0,IF('Настройки'!$B$10="Исключить","",IF('Настройки'!$B$10="Абсолютные значения",ABS(U867),U867)),U867)))</x:f>
      </x:c>
      <x:c r="BY867" s="50" t="str">
        <x:f>IF(17&gt;'Настройки'!$B$3,"",IF(ISBLANK(V867),IF('Настройки'!$B$9="Нулевой спрос",0,""),IF(V867&lt;0,IF('Настройки'!$B$10="Исключить","",IF('Настройки'!$B$10="Абсолютные значения",ABS(V867),V867)),V867)))</x:f>
      </x:c>
      <x:c r="BZ867" s="50" t="str">
        <x:f>IF(18&gt;'Настройки'!$B$3,"",IF(ISBLANK(W867),IF('Настройки'!$B$9="Нулевой спрос",0,""),IF(W867&lt;0,IF('Настройки'!$B$10="Исключить","",IF('Настройки'!$B$10="Абсолютные значения",ABS(W867),W867)),W867)))</x:f>
      </x:c>
      <x:c r="CA867" s="50" t="str">
        <x:f>IF(19&gt;'Настройки'!$B$3,"",IF(ISBLANK(X867),IF('Настройки'!$B$9="Нулевой спрос",0,""),IF(X867&lt;0,IF('Настройки'!$B$10="Исключить","",IF('Настройки'!$B$10="Абсолютные значения",ABS(X867),X867)),X867)))</x:f>
      </x:c>
      <x:c r="CB867" s="50" t="str">
        <x:f>IF(20&gt;'Настройки'!$B$3,"",IF(ISBLANK(Y867),IF('Настройки'!$B$9="Нулевой спрос",0,""),IF(Y867&lt;0,IF('Настройки'!$B$10="Исключить","",IF('Настройки'!$B$10="Абсолютные значения",ABS(Y867),Y867)),Y867)))</x:f>
      </x:c>
      <x:c r="CC867" s="50" t="str">
        <x:f>IF(21&gt;'Настройки'!$B$3,"",IF(ISBLANK(Z867),IF('Настройки'!$B$9="Нулевой спрос",0,""),IF(Z867&lt;0,IF('Настройки'!$B$10="Исключить","",IF('Настройки'!$B$10="Абсолютные значения",ABS(Z867),Z867)),Z867)))</x:f>
      </x:c>
      <x:c r="CD867" s="50" t="str">
        <x:f>IF(22&gt;'Настройки'!$B$3,"",IF(ISBLANK(AA867),IF('Настройки'!$B$9="Нулевой спрос",0,""),IF(AA867&lt;0,IF('Настройки'!$B$10="Исключить","",IF('Настройки'!$B$10="Абсолютные значения",ABS(AA867),AA867)),AA867)))</x:f>
      </x:c>
      <x:c r="CE867" s="50" t="str">
        <x:f>IF(23&gt;'Настройки'!$B$3,"",IF(ISBLANK(AB867),IF('Настройки'!$B$9="Нулевой спрос",0,""),IF(AB867&lt;0,IF('Настройки'!$B$10="Исключить","",IF('Настройки'!$B$10="Абсолютные значения",ABS(AB867),AB867)),AB867)))</x:f>
      </x:c>
      <x:c r="CF867" s="50" t="str">
        <x:f>IF(24&gt;'Настройки'!$B$3,"",IF(ISBLANK(AC867),IF('Настройки'!$B$9="Нулевой спрос",0,""),IF(AC867&lt;0,IF('Настройки'!$B$10="Исключить","",IF('Настройки'!$B$10="Абсолютные значения",ABS(AC867),AC867)),AC867)))</x:f>
      </x:c>
      <x:c r="CG867" s="50" t="str">
        <x:f>IF(25&gt;'Настройки'!$B$3,"",IF(ISBLANK(AD867),IF('Настройки'!$B$9="Нулевой спрос",0,""),IF(AD867&lt;0,IF('Настройки'!$B$10="Исключить","",IF('Настройки'!$B$10="Абсолютные значения",ABS(AD867),AD867)),AD867)))</x:f>
      </x:c>
      <x:c r="CH867" s="50" t="str">
        <x:f>IF(26&gt;'Настройки'!$B$3,"",IF(ISBLANK(AE867),IF('Настройки'!$B$9="Нулевой спрос",0,""),IF(AE867&lt;0,IF('Настройки'!$B$10="Исключить","",IF('Настройки'!$B$10="Абсолютные значения",ABS(AE867),AE867)),AE867)))</x:f>
      </x:c>
      <x:c r="CI867" s="50" t="str">
        <x:f>IF(27&gt;'Настройки'!$B$3,"",IF(ISBLANK(AF867),IF('Настройки'!$B$9="Нулевой спрос",0,""),IF(AF867&lt;0,IF('Настройки'!$B$10="Исключить","",IF('Настройки'!$B$10="Абсолютные значения",ABS(AF867),AF867)),AF867)))</x:f>
      </x:c>
      <x:c r="CJ867" s="50" t="str">
        <x:f>IF(28&gt;'Настройки'!$B$3,"",IF(ISBLANK(AG867),IF('Настройки'!$B$9="Нулевой спрос",0,""),IF(AG867&lt;0,IF('Настройки'!$B$10="Исключить","",IF('Настройки'!$B$10="Абсолютные значения",ABS(AG867),AG867)),AG867)))</x:f>
      </x:c>
      <x:c r="CK867" s="50" t="str">
        <x:f>IF(29&gt;'Настройки'!$B$3,"",IF(ISBLANK(AH867),IF('Настройки'!$B$9="Нулевой спрос",0,""),IF(AH867&lt;0,IF('Настройки'!$B$10="Исключить","",IF('Настройки'!$B$10="Абсолютные значения",ABS(AH867),AH867)),AH867)))</x:f>
      </x:c>
      <x:c r="CL867" s="50" t="str">
        <x:f>IF(30&gt;'Настройки'!$B$3,"",IF(ISBLANK(AI867),IF('Настройки'!$B$9="Нулевой спрос",0,""),IF(AI867&lt;0,IF('Настройки'!$B$10="Исключить","",IF('Настройки'!$B$10="Абсолютные значения",ABS(AI867),AI867)),AI867)))</x:f>
      </x:c>
      <x:c r="CM867" s="50" t="str">
        <x:f>IF(31&gt;'Настройки'!$B$3,"",IF(ISBLANK(AJ867),IF('Настройки'!$B$9="Нулевой спрос",0,""),IF(AJ867&lt;0,IF('Настройки'!$B$10="Исключить","",IF('Настройки'!$B$10="Абсолютные значения",ABS(AJ867),AJ867)),AJ867)))</x:f>
      </x:c>
      <x:c r="CN867" s="50" t="str">
        <x:f>IF(32&gt;'Настройки'!$B$3,"",IF(ISBLANK(AK867),IF('Настройки'!$B$9="Нулевой спрос",0,""),IF(AK867&lt;0,IF('Настройки'!$B$10="Исключить","",IF('Настройки'!$B$10="Абсолютные значения",ABS(AK867),AK867)),AK867)))</x:f>
      </x:c>
      <x:c r="CO867" s="50" t="str">
        <x:f>IF(33&gt;'Настройки'!$B$3,"",IF(ISBLANK(AL867),IF('Настройки'!$B$9="Нулевой спрос",0,""),IF(AL867&lt;0,IF('Настройки'!$B$10="Исключить","",IF('Настройки'!$B$10="Абсолютные значения",ABS(AL867),AL867)),AL867)))</x:f>
      </x:c>
      <x:c r="CP867" s="50" t="str">
        <x:f>IF(34&gt;'Настройки'!$B$3,"",IF(ISBLANK(AM867),IF('Настройки'!$B$9="Нулевой спрос",0,""),IF(AM867&lt;0,IF('Настройки'!$B$10="Исключить","",IF('Настройки'!$B$10="Абсолютные значения",ABS(AM867),AM867)),AM867)))</x:f>
      </x:c>
      <x:c r="CQ867" s="50" t="str">
        <x:f>IF(35&gt;'Настройки'!$B$3,"",IF(ISBLANK(AN867),IF('Настройки'!$B$9="Нулевой спрос",0,""),IF(AN867&lt;0,IF('Настройки'!$B$10="Исключить","",IF('Настройки'!$B$10="Абсолютные значения",ABS(AN867),AN867)),AN867)))</x:f>
      </x:c>
      <x:c r="CR867" s="50" t="str">
        <x:f>IF(36&gt;'Настройки'!$B$3,"",IF(ISBLANK(AO867),IF('Настройки'!$B$9="Нулевой спрос",0,""),IF(AO867&lt;0,IF('Настройки'!$B$10="Исключить","",IF('Настройки'!$B$10="Абсолютные значения",ABS(AO867),AO867)),AO867)))</x:f>
      </x:c>
      <x:c r="CS867" s="50" t="str">
        <x:f>IF(OR(1&gt;'Настройки'!$B$3,ISBLANK(BI867),BI867=0),"",BI867)</x:f>
      </x:c>
      <x:c r="CT867" s="50" t="str">
        <x:f>IF(OR(2&gt;'Настройки'!$B$3,ISBLANK(BJ867),BJ867=0),"",BJ867)</x:f>
      </x:c>
      <x:c r="CU867" s="50" t="str">
        <x:f>IF(OR(3&gt;'Настройки'!$B$3,ISBLANK(BK867),BK867=0),"",BK867)</x:f>
      </x:c>
      <x:c r="CV867" s="50" t="str">
        <x:f>IF(OR(4&gt;'Настройки'!$B$3,ISBLANK(BL867),BL867=0),"",BL867)</x:f>
      </x:c>
      <x:c r="CW867" s="50" t="str">
        <x:f>IF(OR(5&gt;'Настройки'!$B$3,ISBLANK(BM867),BM867=0),"",BM867)</x:f>
      </x:c>
      <x:c r="CX867" s="50" t="str">
        <x:f>IF(OR(6&gt;'Настройки'!$B$3,ISBLANK(BN867),BN867=0),"",BN867)</x:f>
      </x:c>
      <x:c r="CY867" s="50" t="str">
        <x:f>IF(OR(7&gt;'Настройки'!$B$3,ISBLANK(BO867),BO867=0),"",BO867)</x:f>
      </x:c>
      <x:c r="CZ867" s="50" t="str">
        <x:f>IF(OR(8&gt;'Настройки'!$B$3,ISBLANK(BP867),BP867=0),"",BP867)</x:f>
      </x:c>
      <x:c r="DA867" s="50" t="str">
        <x:f>IF(OR(9&gt;'Настройки'!$B$3,ISBLANK(BQ867),BQ867=0),"",BQ867)</x:f>
      </x:c>
      <x:c r="DB867" s="50" t="str">
        <x:f>IF(OR(10&gt;'Настройки'!$B$3,ISBLANK(BR867),BR867=0),"",BR867)</x:f>
      </x:c>
      <x:c r="DC867" s="50" t="str">
        <x:f>IF(OR(11&gt;'Настройки'!$B$3,ISBLANK(BS867),BS867=0),"",BS867)</x:f>
      </x:c>
      <x:c r="DD867" s="50" t="str">
        <x:f>IF(OR(12&gt;'Настройки'!$B$3,ISBLANK(BT867),BT867=0),"",BT867)</x:f>
      </x:c>
      <x:c r="DE867" s="50" t="str">
        <x:f>IF(OR(13&gt;'Настройки'!$B$3,ISBLANK(BU867),BU867=0),"",BU867)</x:f>
      </x:c>
      <x:c r="DF867" s="50" t="str">
        <x:f>IF(OR(14&gt;'Настройки'!$B$3,ISBLANK(BV867),BV867=0),"",BV867)</x:f>
      </x:c>
      <x:c r="DG867" s="50" t="str">
        <x:f>IF(OR(15&gt;'Настройки'!$B$3,ISBLANK(BW867),BW867=0),"",BW867)</x:f>
      </x:c>
      <x:c r="DH867" s="50" t="str">
        <x:f>IF(OR(16&gt;'Настройки'!$B$3,ISBLANK(BX867),BX867=0),"",BX867)</x:f>
      </x:c>
      <x:c r="DI867" s="50" t="str">
        <x:f>IF(OR(17&gt;'Настройки'!$B$3,ISBLANK(BY867),BY867=0),"",BY867)</x:f>
      </x:c>
      <x:c r="DJ867" s="50" t="str">
        <x:f>IF(OR(18&gt;'Настройки'!$B$3,ISBLANK(BZ867),BZ867=0),"",BZ867)</x:f>
      </x:c>
      <x:c r="DK867" s="50" t="str">
        <x:f>IF(OR(19&gt;'Настройки'!$B$3,ISBLANK(CA867),CA867=0),"",CA867)</x:f>
      </x:c>
      <x:c r="DL867" s="50" t="str">
        <x:f>IF(OR(20&gt;'Настройки'!$B$3,ISBLANK(CB867),CB867=0),"",CB867)</x:f>
      </x:c>
      <x:c r="DM867" s="50" t="str">
        <x:f>IF(OR(21&gt;'Настройки'!$B$3,ISBLANK(CC867),CC867=0),"",CC867)</x:f>
      </x:c>
      <x:c r="DN867" s="50" t="str">
        <x:f>IF(OR(22&gt;'Настройки'!$B$3,ISBLANK(CD867),CD867=0),"",CD867)</x:f>
      </x:c>
      <x:c r="DO867" s="50" t="str">
        <x:f>IF(OR(23&gt;'Настройки'!$B$3,ISBLANK(CE867),CE867=0),"",CE867)</x:f>
      </x:c>
      <x:c r="DP867" s="50" t="str">
        <x:f>IF(OR(24&gt;'Настройки'!$B$3,ISBLANK(CF867),CF867=0),"",CF867)</x:f>
      </x:c>
      <x:c r="DQ867" s="50" t="str">
        <x:f>IF(OR(25&gt;'Настройки'!$B$3,ISBLANK(CG867),CG867=0),"",CG867)</x:f>
      </x:c>
      <x:c r="DR867" s="50" t="str">
        <x:f>IF(OR(26&gt;'Настройки'!$B$3,ISBLANK(CH867),CH867=0),"",CH867)</x:f>
      </x:c>
      <x:c r="DS867" s="50" t="str">
        <x:f>IF(OR(27&gt;'Настройки'!$B$3,ISBLANK(CI867),CI867=0),"",CI867)</x:f>
      </x:c>
      <x:c r="DT867" s="50" t="str">
        <x:f>IF(OR(28&gt;'Настройки'!$B$3,ISBLANK(CJ867),CJ867=0),"",CJ867)</x:f>
      </x:c>
      <x:c r="DU867" s="50" t="str">
        <x:f>IF(OR(29&gt;'Настройки'!$B$3,ISBLANK(CK867),CK867=0),"",CK867)</x:f>
      </x:c>
      <x:c r="DV867" s="50" t="str">
        <x:f>IF(OR(30&gt;'Настройки'!$B$3,ISBLANK(CL867),CL867=0),"",CL867)</x:f>
      </x:c>
      <x:c r="DW867" s="50" t="str">
        <x:f>IF(OR(31&gt;'Настройки'!$B$3,ISBLANK(CM867),CM867=0),"",CM867)</x:f>
      </x:c>
      <x:c r="DX867" s="50" t="str">
        <x:f>IF(OR(32&gt;'Настройки'!$B$3,ISBLANK(CN867),CN867=0),"",CN867)</x:f>
      </x:c>
      <x:c r="DY867" s="50" t="str">
        <x:f>IF(OR(33&gt;'Настройки'!$B$3,ISBLANK(CO867),CO867=0),"",CO867)</x:f>
      </x:c>
      <x:c r="DZ867" s="50" t="str">
        <x:f>IF(OR(34&gt;'Настройки'!$B$3,ISBLANK(CP867),CP867=0),"",CP867)</x:f>
      </x:c>
      <x:c r="EA867" s="50" t="str">
        <x:f>IF(OR(35&gt;'Настройки'!$B$3,ISBLANK(CQ867),CQ867=0),"",CQ867)</x:f>
      </x:c>
      <x:c r="EB867" s="50" t="str">
        <x:f>IF(OR(36&gt;'Настройки'!$B$3,ISBLANK(CR867),CR867=0),"",CR867)</x:f>
      </x:c>
      <x:c r="EC867" s="50" t="str">
        <x:f>IF(A867="","",IF(OR(BB867="AZ",BB867="BZ"),10000+ROW(),IF(AZ867&gt;'Настройки'!$B$11,20000+ROW(),IF(BF867&lt;&gt;"Обычный",30000+ROW(),IF(AX867&lt;=0,40000+ROW(),"")))))</x:f>
      </x:c>
      <x:c r="ED867" s="50" t="str">
        <x:f>IF(EC867="","",COUNTIFS($EC$2:$EC$1001,"&gt;0",$EC$2:$EC$1001,"&lt;"&amp;EC867)+1)</x:f>
      </x:c>
    </x:row>
    <x:row r="868">
      <x:c r="A868" s="115"/>
      <x:c r="B868" s="115"/>
      <x:c r="C868" s="115"/>
      <x:c r="D868" s="118"/>
      <x:c r="E868" s="118"/>
      <x:c r="F868" s="118"/>
      <x:c r="G868" s="118"/>
      <x:c r="H868" s="118"/>
      <x:c r="I868" s="118"/>
      <x:c r="J868" s="118"/>
      <x:c r="K868" s="118"/>
      <x:c r="L868" s="118"/>
      <x:c r="M868" s="118"/>
      <x:c r="N868" s="118"/>
      <x:c r="O868" s="118"/>
      <x:c r="P868" s="118"/>
      <x:c r="Q868" s="118"/>
      <x:c r="R868" s="118"/>
      <x:c r="S868" s="118"/>
      <x:c r="T868" s="118"/>
      <x:c r="U868" s="118"/>
      <x:c r="V868" s="118"/>
      <x:c r="W868" s="118"/>
      <x:c r="X868" s="118"/>
      <x:c r="Y868" s="118"/>
      <x:c r="Z868" s="118"/>
      <x:c r="AA868" s="118"/>
      <x:c r="AB868" s="118"/>
      <x:c r="AC868" s="118"/>
      <x:c r="AD868" s="118"/>
      <x:c r="AE868" s="118"/>
      <x:c r="AF868" s="118"/>
      <x:c r="AG868" s="118"/>
      <x:c r="AH868" s="118"/>
      <x:c r="AI868" s="118"/>
      <x:c r="AJ868" s="118"/>
      <x:c r="AK868" s="118"/>
      <x:c r="AL868" s="118"/>
      <x:c r="AM868" s="118"/>
      <x:c r="AN868" s="118"/>
      <x:c r="AO868" s="118"/>
      <x:c r="AP868" s="115"/>
      <x:c r="AQ868" s="49" t="str">
        <x:f>IF(A868="","",COUNT(BI868:INDEX(BI868:CR868,1,'Настройки'!$B$3)))</x:f>
      </x:c>
      <x:c r="AR868" s="49" t="str">
        <x:f>IF(A868="","",SUM(BI868:INDEX(BI868:CR868,1,'Настройки'!$B$3)))</x:f>
      </x:c>
      <x:c r="AS868" s="58" t="str">
        <x:f>IF(A868="","",IF('Настройки'!$B$4="Стоимость потребления",AR868*D868,IF('Настройки'!$B$4="Количество",AR868,E868)))</x:f>
      </x:c>
      <x:c r="AT868" s="61" t="str">
        <x:f>IF(OR(A868="",AS868&lt;0,SUM($AS$2:$AS$1001)&lt;=0),"",AS868/SUM($AS$2:$AS$1001))</x:f>
      </x:c>
      <x:c r="AU868" s="61" t="str">
        <x:f>IF(OR(A868="",AS868&lt;0,SUM($AS$2:$AS$1001)&lt;=0),"",SUMIFS($AS$2:$AS$1001,$AS$2:$AS$1001,"&gt;"&amp;AS868)/SUM($AS$2:$AS$1001))</x:f>
      </x:c>
      <x:c r="AV868" s="61" t="str">
        <x:f>IF(OR(A868="",AS868&lt;0,SUM($AS$2:$AS$1001)&lt;=0),"",SUMIFS($AS$2:$AS$1001,$AS$2:$AS$1001,"&gt;="&amp;AS868)/SUM($AS$2:$AS$1001))</x:f>
      </x:c>
      <x:c r="AW868" s="49" t="str">
        <x:f>IF(A868="","",IF(SUM($AS$2:$AS$1001)&lt;=0,"Не определён",IF(AS868&lt;0,"Исключение",IF(AU868&lt;'Настройки'!$B$5,"A",IF(AU868&lt;'Настройки'!$B$6,"B","C")))))</x:f>
      </x:c>
      <x:c r="AX868" s="58" t="str">
        <x:f>IF(A868="","",IF(AQ868=0,"",AVERAGE(BI868:INDEX(BI868:CR868,1,'Настройки'!$B$3))))</x:f>
      </x:c>
      <x:c r="AY868" s="58" t="str">
        <x:f>IF(OR(A868="",AQ868=0),"",STDEVP(BI868:INDEX(BI868:CR868,1,'Настройки'!$B$3)))</x:f>
      </x:c>
      <x:c r="AZ868" s="61" t="str">
        <x:f>IF(OR(A868="",AQ868&lt;'Настройки'!$B$12,AX868&lt;=0,AND('Настройки'!$B$10="Блокировать",COUNTIF(F868:INDEX(F868:AO868,1,'Настройки'!$B$3),"&lt;0")&gt;0)),"",AY868/ABS(AX868))</x:f>
      </x:c>
      <x:c r="BA868" s="49" t="str">
        <x:f>IF(A868="","",IF(AND('Настройки'!$B$10="Блокировать",COUNTIF(F868:INDEX(F868:AO868,1,'Настройки'!$B$3),"&lt;0")&gt;0),"Не определён",IF(AQ868&lt;'Настройки'!$B$12,"Не определён",IF(AX868=0,"Нет спроса",IF(AX868&lt;0,"Не определён",IF(AZ868&lt;='Настройки'!$B$7,"X",IF(AZ868&lt;='Настройки'!$B$8,"Y","Z")))))))</x:f>
      </x:c>
      <x:c r="BB868" s="49" t="str">
        <x:f>IF(OR(A868="",LEN(AW868)&lt;&gt;1,LEN(BA868)&lt;&gt;1),"",AW868&amp;BA868)</x:f>
      </x:c>
      <x:c r="BC868" s="61" t="str">
        <x:f>IF(OR(A868="",AQ868=0),"",(COUNT(BI868:INDEX(BI868:CR868,1,'Настройки'!$B$3))-COUNT(CS868:INDEX(CS868:EB868,1,'Настройки'!$B$3)))/AQ868)</x:f>
      </x:c>
      <x:c r="BD868" s="64" t="str">
        <x:f>IF(OR(A868="",COUNT(CS868:INDEX(CS868:EB868,1,'Настройки'!$B$3))=0),"",AQ868/COUNT(CS868:INDEX(CS868:EB868,1,'Настройки'!$B$3)))</x:f>
      </x:c>
      <x:c r="BE868" s="64" t="str">
        <x:f>IF(OR(A868="",COUNT(CS868:INDEX(CS868:EB868,1,'Настройки'!$B$3))=0),"",IF(AVERAGE(CS868:INDEX(CS868:EB868,1,'Настройки'!$B$3))=0,"",(STDEVP(CS868:INDEX(CS868:EB868,1,'Настройки'!$B$3))/ABS(AVERAGE(CS868:INDEX(CS868:EB868,1,'Настройки'!$B$3))))^2))</x:f>
      </x:c>
      <x:c r="BF868" s="49" t="str">
        <x:f>IF(A868="","",IF(AQ868&lt;3,"Недостаточно",IF(AQ868&lt;6,"Предварительный","Обычный")))</x:f>
      </x:c>
      <x:c r="BG868" s="49" t="str">
        <x:f>IF(A868="","",IF(COUNTIF(F868:INDEX(F868:AO868,1,'Настройки'!$B$3),"&lt;0")&gt;0,IF('Настройки'!$B$10="Блокировать","Отрицательный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"),"")&amp;IF(AQ868&lt;3,"Недостаточно истории. ",IF(AQ868&lt;6,"Предварительная классификация. ",""))&amp;IF(AX868=0,"Нет спроса за горизонт. ","")&amp;IF(AZ868&gt;'Настройки'!$B$11,"Экстремальная вариативность. ",""))</x:f>
      </x:c>
      <x:c r="BH868" s="49" t="str">
        <x:f>IF(A868="","",IFERROR(VLOOKUP(BB868,'Настройки'!$D$3:$E$11,2,FALSE),"Сначала проверьте исходные данные и историю спроса.")&amp;" Уточните срок поставки, MOQ и критичность.")</x:f>
      </x:c>
      <x:c r="BI868" s="50" t="str">
        <x:f>IF(1&gt;'Настройки'!$B$3,"",IF(ISBLANK(F868),IF('Настройки'!$B$9="Нулевой спрос",0,""),IF(F868&lt;0,IF('Настройки'!$B$10="Исключить","",IF('Настройки'!$B$10="Абсолютные значения",ABS(F868),F868)),F868)))</x:f>
      </x:c>
      <x:c r="BJ868" s="50" t="str">
        <x:f>IF(2&gt;'Настройки'!$B$3,"",IF(ISBLANK(G868),IF('Настройки'!$B$9="Нулевой спрос",0,""),IF(G868&lt;0,IF('Настройки'!$B$10="Исключить","",IF('Настройки'!$B$10="Абсолютные значения",ABS(G868),G868)),G868)))</x:f>
      </x:c>
      <x:c r="BK868" s="50" t="str">
        <x:f>IF(3&gt;'Настройки'!$B$3,"",IF(ISBLANK(H868),IF('Настройки'!$B$9="Нулевой спрос",0,""),IF(H868&lt;0,IF('Настройки'!$B$10="Исключить","",IF('Настройки'!$B$10="Абсолютные значения",ABS(H868),H868)),H868)))</x:f>
      </x:c>
      <x:c r="BL868" s="50" t="str">
        <x:f>IF(4&gt;'Настройки'!$B$3,"",IF(ISBLANK(I868),IF('Настройки'!$B$9="Нулевой спрос",0,""),IF(I868&lt;0,IF('Настройки'!$B$10="Исключить","",IF('Настройки'!$B$10="Абсолютные значения",ABS(I868),I868)),I868)))</x:f>
      </x:c>
      <x:c r="BM868" s="50" t="str">
        <x:f>IF(5&gt;'Настройки'!$B$3,"",IF(ISBLANK(J868),IF('Настройки'!$B$9="Нулевой спрос",0,""),IF(J868&lt;0,IF('Настройки'!$B$10="Исключить","",IF('Настройки'!$B$10="Абсолютные значения",ABS(J868),J868)),J868)))</x:f>
      </x:c>
      <x:c r="BN868" s="50" t="str">
        <x:f>IF(6&gt;'Настройки'!$B$3,"",IF(ISBLANK(K868),IF('Настройки'!$B$9="Нулевой спрос",0,""),IF(K868&lt;0,IF('Настройки'!$B$10="Исключить","",IF('Настройки'!$B$10="Абсолютные значения",ABS(K868),K868)),K868)))</x:f>
      </x:c>
      <x:c r="BO868" s="50" t="str">
        <x:f>IF(7&gt;'Настройки'!$B$3,"",IF(ISBLANK(L868),IF('Настройки'!$B$9="Нулевой спрос",0,""),IF(L868&lt;0,IF('Настройки'!$B$10="Исключить","",IF('Настройки'!$B$10="Абсолютные значения",ABS(L868),L868)),L868)))</x:f>
      </x:c>
      <x:c r="BP868" s="50" t="str">
        <x:f>IF(8&gt;'Настройки'!$B$3,"",IF(ISBLANK(M868),IF('Настройки'!$B$9="Нулевой спрос",0,""),IF(M868&lt;0,IF('Настройки'!$B$10="Исключить","",IF('Настройки'!$B$10="Абсолютные значения",ABS(M868),M868)),M868)))</x:f>
      </x:c>
      <x:c r="BQ868" s="50" t="str">
        <x:f>IF(9&gt;'Настройки'!$B$3,"",IF(ISBLANK(N868),IF('Настройки'!$B$9="Нулевой спрос",0,""),IF(N868&lt;0,IF('Настройки'!$B$10="Исключить","",IF('Настройки'!$B$10="Абсолютные значения",ABS(N868),N868)),N868)))</x:f>
      </x:c>
      <x:c r="BR868" s="50" t="str">
        <x:f>IF(10&gt;'Настройки'!$B$3,"",IF(ISBLANK(O868),IF('Настройки'!$B$9="Нулевой спрос",0,""),IF(O868&lt;0,IF('Настройки'!$B$10="Исключить","",IF('Настройки'!$B$10="Абсолютные значения",ABS(O868),O868)),O868)))</x:f>
      </x:c>
      <x:c r="BS868" s="50" t="str">
        <x:f>IF(11&gt;'Настройки'!$B$3,"",IF(ISBLANK(P868),IF('Настройки'!$B$9="Нулевой спрос",0,""),IF(P868&lt;0,IF('Настройки'!$B$10="Исключить","",IF('Настройки'!$B$10="Абсолютные значения",ABS(P868),P868)),P868)))</x:f>
      </x:c>
      <x:c r="BT868" s="50" t="str">
        <x:f>IF(12&gt;'Настройки'!$B$3,"",IF(ISBLANK(Q868),IF('Настройки'!$B$9="Нулевой спрос",0,""),IF(Q868&lt;0,IF('Настройки'!$B$10="Исключить","",IF('Настройки'!$B$10="Абсолютные значения",ABS(Q868),Q868)),Q868)))</x:f>
      </x:c>
      <x:c r="BU868" s="50" t="str">
        <x:f>IF(13&gt;'Настройки'!$B$3,"",IF(ISBLANK(R868),IF('Настройки'!$B$9="Нулевой спрос",0,""),IF(R868&lt;0,IF('Настройки'!$B$10="Исключить","",IF('Настройки'!$B$10="Абсолютные значения",ABS(R868),R868)),R868)))</x:f>
      </x:c>
      <x:c r="BV868" s="50" t="str">
        <x:f>IF(14&gt;'Настройки'!$B$3,"",IF(ISBLANK(S868),IF('Настройки'!$B$9="Нулевой спрос",0,""),IF(S868&lt;0,IF('Настройки'!$B$10="Исключить","",IF('Настройки'!$B$10="Абсолютные значения",ABS(S868),S868)),S868)))</x:f>
      </x:c>
      <x:c r="BW868" s="50" t="str">
        <x:f>IF(15&gt;'Настройки'!$B$3,"",IF(ISBLANK(T868),IF('Настройки'!$B$9="Нулевой спрос",0,""),IF(T868&lt;0,IF('Настройки'!$B$10="Исключить","",IF('Настройки'!$B$10="Абсолютные значения",ABS(T868),T868)),T868)))</x:f>
      </x:c>
      <x:c r="BX868" s="50" t="str">
        <x:f>IF(16&gt;'Настройки'!$B$3,"",IF(ISBLANK(U868),IF('Настройки'!$B$9="Нулевой спрос",0,""),IF(U868&lt;0,IF('Настройки'!$B$10="Исключить","",IF('Настройки'!$B$10="Абсолютные значения",ABS(U868),U868)),U868)))</x:f>
      </x:c>
      <x:c r="BY868" s="50" t="str">
        <x:f>IF(17&gt;'Настройки'!$B$3,"",IF(ISBLANK(V868),IF('Настройки'!$B$9="Нулевой спрос",0,""),IF(V868&lt;0,IF('Настройки'!$B$10="Исключить","",IF('Настройки'!$B$10="Абсолютные значения",ABS(V868),V868)),V868)))</x:f>
      </x:c>
      <x:c r="BZ868" s="50" t="str">
        <x:f>IF(18&gt;'Настройки'!$B$3,"",IF(ISBLANK(W868),IF('Настройки'!$B$9="Нулевой спрос",0,""),IF(W868&lt;0,IF('Настройки'!$B$10="Исключить","",IF('Настройки'!$B$10="Абсолютные значения",ABS(W868),W868)),W868)))</x:f>
      </x:c>
      <x:c r="CA868" s="50" t="str">
        <x:f>IF(19&gt;'Настройки'!$B$3,"",IF(ISBLANK(X868),IF('Настройки'!$B$9="Нулевой спрос",0,""),IF(X868&lt;0,IF('Настройки'!$B$10="Исключить","",IF('Настройки'!$B$10="Абсолютные значения",ABS(X868),X868)),X868)))</x:f>
      </x:c>
      <x:c r="CB868" s="50" t="str">
        <x:f>IF(20&gt;'Настройки'!$B$3,"",IF(ISBLANK(Y868),IF('Настройки'!$B$9="Нулевой спрос",0,""),IF(Y868&lt;0,IF('Настройки'!$B$10="Исключить","",IF('Настройки'!$B$10="Абсолютные значения",ABS(Y868),Y868)),Y868)))</x:f>
      </x:c>
      <x:c r="CC868" s="50" t="str">
        <x:f>IF(21&gt;'Настройки'!$B$3,"",IF(ISBLANK(Z868),IF('Настройки'!$B$9="Нулевой спрос",0,""),IF(Z868&lt;0,IF('Настройки'!$B$10="Исключить","",IF('Настройки'!$B$10="Абсолютные значения",ABS(Z868),Z868)),Z868)))</x:f>
      </x:c>
      <x:c r="CD868" s="50" t="str">
        <x:f>IF(22&gt;'Настройки'!$B$3,"",IF(ISBLANK(AA868),IF('Настройки'!$B$9="Нулевой спрос",0,""),IF(AA868&lt;0,IF('Настройки'!$B$10="Исключить","",IF('Настройки'!$B$10="Абсолютные значения",ABS(AA868),AA868)),AA868)))</x:f>
      </x:c>
      <x:c r="CE868" s="50" t="str">
        <x:f>IF(23&gt;'Настройки'!$B$3,"",IF(ISBLANK(AB868),IF('Настройки'!$B$9="Нулевой спрос",0,""),IF(AB868&lt;0,IF('Настройки'!$B$10="Исключить","",IF('Настройки'!$B$10="Абсолютные значения",ABS(AB868),AB868)),AB868)))</x:f>
      </x:c>
      <x:c r="CF868" s="50" t="str">
        <x:f>IF(24&gt;'Настройки'!$B$3,"",IF(ISBLANK(AC868),IF('Настройки'!$B$9="Нулевой спрос",0,""),IF(AC868&lt;0,IF('Настройки'!$B$10="Исключить","",IF('Настройки'!$B$10="Абсолютные значения",ABS(AC868),AC868)),AC868)))</x:f>
      </x:c>
      <x:c r="CG868" s="50" t="str">
        <x:f>IF(25&gt;'Настройки'!$B$3,"",IF(ISBLANK(AD868),IF('Настройки'!$B$9="Нулевой спрос",0,""),IF(AD868&lt;0,IF('Настройки'!$B$10="Исключить","",IF('Настройки'!$B$10="Абсолютные значения",ABS(AD868),AD868)),AD868)))</x:f>
      </x:c>
      <x:c r="CH868" s="50" t="str">
        <x:f>IF(26&gt;'Настройки'!$B$3,"",IF(ISBLANK(AE868),IF('Настройки'!$B$9="Нулевой спрос",0,""),IF(AE868&lt;0,IF('Настройки'!$B$10="Исключить","",IF('Настройки'!$B$10="Абсолютные значения",ABS(AE868),AE868)),AE868)))</x:f>
      </x:c>
      <x:c r="CI868" s="50" t="str">
        <x:f>IF(27&gt;'Настройки'!$B$3,"",IF(ISBLANK(AF868),IF('Настройки'!$B$9="Нулевой спрос",0,""),IF(AF868&lt;0,IF('Настройки'!$B$10="Исключить","",IF('Настройки'!$B$10="Абсолютные значения",ABS(AF868),AF868)),AF868)))</x:f>
      </x:c>
      <x:c r="CJ868" s="50" t="str">
        <x:f>IF(28&gt;'Настройки'!$B$3,"",IF(ISBLANK(AG868),IF('Настройки'!$B$9="Нулевой спрос",0,""),IF(AG868&lt;0,IF('Настройки'!$B$10="Исключить","",IF('Настройки'!$B$10="Абсолютные значения",ABS(AG868),AG868)),AG868)))</x:f>
      </x:c>
      <x:c r="CK868" s="50" t="str">
        <x:f>IF(29&gt;'Настройки'!$B$3,"",IF(ISBLANK(AH868),IF('Настройки'!$B$9="Нулевой спрос",0,""),IF(AH868&lt;0,IF('Настройки'!$B$10="Исключить","",IF('Настройки'!$B$10="Абсолютные значения",ABS(AH868),AH868)),AH868)))</x:f>
      </x:c>
      <x:c r="CL868" s="50" t="str">
        <x:f>IF(30&gt;'Настройки'!$B$3,"",IF(ISBLANK(AI868),IF('Настройки'!$B$9="Нулевой спрос",0,""),IF(AI868&lt;0,IF('Настройки'!$B$10="Исключить","",IF('Настройки'!$B$10="Абсолютные значения",ABS(AI868),AI868)),AI868)))</x:f>
      </x:c>
      <x:c r="CM868" s="50" t="str">
        <x:f>IF(31&gt;'Настройки'!$B$3,"",IF(ISBLANK(AJ868),IF('Настройки'!$B$9="Нулевой спрос",0,""),IF(AJ868&lt;0,IF('Настройки'!$B$10="Исключить","",IF('Настройки'!$B$10="Абсолютные значения",ABS(AJ868),AJ868)),AJ868)))</x:f>
      </x:c>
      <x:c r="CN868" s="50" t="str">
        <x:f>IF(32&gt;'Настройки'!$B$3,"",IF(ISBLANK(AK868),IF('Настройки'!$B$9="Нулевой спрос",0,""),IF(AK868&lt;0,IF('Настройки'!$B$10="Исключить","",IF('Настройки'!$B$10="Абсолютные значения",ABS(AK868),AK868)),AK868)))</x:f>
      </x:c>
      <x:c r="CO868" s="50" t="str">
        <x:f>IF(33&gt;'Настройки'!$B$3,"",IF(ISBLANK(AL868),IF('Настройки'!$B$9="Нулевой спрос",0,""),IF(AL868&lt;0,IF('Настройки'!$B$10="Исключить","",IF('Настройки'!$B$10="Абсолютные значения",ABS(AL868),AL868)),AL868)))</x:f>
      </x:c>
      <x:c r="CP868" s="50" t="str">
        <x:f>IF(34&gt;'Настройки'!$B$3,"",IF(ISBLANK(AM868),IF('Настройки'!$B$9="Нулевой спрос",0,""),IF(AM868&lt;0,IF('Настройки'!$B$10="Исключить","",IF('Настройки'!$B$10="Абсолютные значения",ABS(AM868),AM868)),AM868)))</x:f>
      </x:c>
      <x:c r="CQ868" s="50" t="str">
        <x:f>IF(35&gt;'Настройки'!$B$3,"",IF(ISBLANK(AN868),IF('Настройки'!$B$9="Нулевой спрос",0,""),IF(AN868&lt;0,IF('Настройки'!$B$10="Исключить","",IF('Настройки'!$B$10="Абсолютные значения",ABS(AN868),AN868)),AN868)))</x:f>
      </x:c>
      <x:c r="CR868" s="50" t="str">
        <x:f>IF(36&gt;'Настройки'!$B$3,"",IF(ISBLANK(AO868),IF('Настройки'!$B$9="Нулевой спрос",0,""),IF(AO868&lt;0,IF('Настройки'!$B$10="Исключить","",IF('Настройки'!$B$10="Абсолютные значения",ABS(AO868),AO868)),AO868)))</x:f>
      </x:c>
      <x:c r="CS868" s="50" t="str">
        <x:f>IF(OR(1&gt;'Настройки'!$B$3,ISBLANK(BI868),BI868=0),"",BI868)</x:f>
      </x:c>
      <x:c r="CT868" s="50" t="str">
        <x:f>IF(OR(2&gt;'Настройки'!$B$3,ISBLANK(BJ868),BJ868=0),"",BJ868)</x:f>
      </x:c>
      <x:c r="CU868" s="50" t="str">
        <x:f>IF(OR(3&gt;'Настройки'!$B$3,ISBLANK(BK868),BK868=0),"",BK868)</x:f>
      </x:c>
      <x:c r="CV868" s="50" t="str">
        <x:f>IF(OR(4&gt;'Настройки'!$B$3,ISBLANK(BL868),BL868=0),"",BL868)</x:f>
      </x:c>
      <x:c r="CW868" s="50" t="str">
        <x:f>IF(OR(5&gt;'Настройки'!$B$3,ISBLANK(BM868),BM868=0),"",BM868)</x:f>
      </x:c>
      <x:c r="CX868" s="50" t="str">
        <x:f>IF(OR(6&gt;'Настройки'!$B$3,ISBLANK(BN868),BN868=0),"",BN868)</x:f>
      </x:c>
      <x:c r="CY868" s="50" t="str">
        <x:f>IF(OR(7&gt;'Настройки'!$B$3,ISBLANK(BO868),BO868=0),"",BO868)</x:f>
      </x:c>
      <x:c r="CZ868" s="50" t="str">
        <x:f>IF(OR(8&gt;'Настройки'!$B$3,ISBLANK(BP868),BP868=0),"",BP868)</x:f>
      </x:c>
      <x:c r="DA868" s="50" t="str">
        <x:f>IF(OR(9&gt;'Настройки'!$B$3,ISBLANK(BQ868),BQ868=0),"",BQ868)</x:f>
      </x:c>
      <x:c r="DB868" s="50" t="str">
        <x:f>IF(OR(10&gt;'Настройки'!$B$3,ISBLANK(BR868),BR868=0),"",BR868)</x:f>
      </x:c>
      <x:c r="DC868" s="50" t="str">
        <x:f>IF(OR(11&gt;'Настройки'!$B$3,ISBLANK(BS868),BS868=0),"",BS868)</x:f>
      </x:c>
      <x:c r="DD868" s="50" t="str">
        <x:f>IF(OR(12&gt;'Настройки'!$B$3,ISBLANK(BT868),BT868=0),"",BT868)</x:f>
      </x:c>
      <x:c r="DE868" s="50" t="str">
        <x:f>IF(OR(13&gt;'Настройки'!$B$3,ISBLANK(BU868),BU868=0),"",BU868)</x:f>
      </x:c>
      <x:c r="DF868" s="50" t="str">
        <x:f>IF(OR(14&gt;'Настройки'!$B$3,ISBLANK(BV868),BV868=0),"",BV868)</x:f>
      </x:c>
      <x:c r="DG868" s="50" t="str">
        <x:f>IF(OR(15&gt;'Настройки'!$B$3,ISBLANK(BW868),BW868=0),"",BW868)</x:f>
      </x:c>
      <x:c r="DH868" s="50" t="str">
        <x:f>IF(OR(16&gt;'Настройки'!$B$3,ISBLANK(BX868),BX868=0),"",BX868)</x:f>
      </x:c>
      <x:c r="DI868" s="50" t="str">
        <x:f>IF(OR(17&gt;'Настройки'!$B$3,ISBLANK(BY868),BY868=0),"",BY868)</x:f>
      </x:c>
      <x:c r="DJ868" s="50" t="str">
        <x:f>IF(OR(18&gt;'Настройки'!$B$3,ISBLANK(BZ868),BZ868=0),"",BZ868)</x:f>
      </x:c>
      <x:c r="DK868" s="50" t="str">
        <x:f>IF(OR(19&gt;'Настройки'!$B$3,ISBLANK(CA868),CA868=0),"",CA868)</x:f>
      </x:c>
      <x:c r="DL868" s="50" t="str">
        <x:f>IF(OR(20&gt;'Настройки'!$B$3,ISBLANK(CB868),CB868=0),"",CB868)</x:f>
      </x:c>
      <x:c r="DM868" s="50" t="str">
        <x:f>IF(OR(21&gt;'Настройки'!$B$3,ISBLANK(CC868),CC868=0),"",CC868)</x:f>
      </x:c>
      <x:c r="DN868" s="50" t="str">
        <x:f>IF(OR(22&gt;'Настройки'!$B$3,ISBLANK(CD868),CD868=0),"",CD868)</x:f>
      </x:c>
      <x:c r="DO868" s="50" t="str">
        <x:f>IF(OR(23&gt;'Настройки'!$B$3,ISBLANK(CE868),CE868=0),"",CE868)</x:f>
      </x:c>
      <x:c r="DP868" s="50" t="str">
        <x:f>IF(OR(24&gt;'Настройки'!$B$3,ISBLANK(CF868),CF868=0),"",CF868)</x:f>
      </x:c>
      <x:c r="DQ868" s="50" t="str">
        <x:f>IF(OR(25&gt;'Настройки'!$B$3,ISBLANK(CG868),CG868=0),"",CG868)</x:f>
      </x:c>
      <x:c r="DR868" s="50" t="str">
        <x:f>IF(OR(26&gt;'Настройки'!$B$3,ISBLANK(CH868),CH868=0),"",CH868)</x:f>
      </x:c>
      <x:c r="DS868" s="50" t="str">
        <x:f>IF(OR(27&gt;'Настройки'!$B$3,ISBLANK(CI868),CI868=0),"",CI868)</x:f>
      </x:c>
      <x:c r="DT868" s="50" t="str">
        <x:f>IF(OR(28&gt;'Настройки'!$B$3,ISBLANK(CJ868),CJ868=0),"",CJ868)</x:f>
      </x:c>
      <x:c r="DU868" s="50" t="str">
        <x:f>IF(OR(29&gt;'Настройки'!$B$3,ISBLANK(CK868),CK868=0),"",CK868)</x:f>
      </x:c>
      <x:c r="DV868" s="50" t="str">
        <x:f>IF(OR(30&gt;'Настройки'!$B$3,ISBLANK(CL868),CL868=0),"",CL868)</x:f>
      </x:c>
      <x:c r="DW868" s="50" t="str">
        <x:f>IF(OR(31&gt;'Настройки'!$B$3,ISBLANK(CM868),CM868=0),"",CM868)</x:f>
      </x:c>
      <x:c r="DX868" s="50" t="str">
        <x:f>IF(OR(32&gt;'Настройки'!$B$3,ISBLANK(CN868),CN868=0),"",CN868)</x:f>
      </x:c>
      <x:c r="DY868" s="50" t="str">
        <x:f>IF(OR(33&gt;'Настройки'!$B$3,ISBLANK(CO868),CO868=0),"",CO868)</x:f>
      </x:c>
      <x:c r="DZ868" s="50" t="str">
        <x:f>IF(OR(34&gt;'Настройки'!$B$3,ISBLANK(CP868),CP868=0),"",CP868)</x:f>
      </x:c>
      <x:c r="EA868" s="50" t="str">
        <x:f>IF(OR(35&gt;'Настройки'!$B$3,ISBLANK(CQ868),CQ868=0),"",CQ868)</x:f>
      </x:c>
      <x:c r="EB868" s="50" t="str">
        <x:f>IF(OR(36&gt;'Настройки'!$B$3,ISBLANK(CR868),CR868=0),"",CR868)</x:f>
      </x:c>
      <x:c r="EC868" s="50" t="str">
        <x:f>IF(A868="","",IF(OR(BB868="AZ",BB868="BZ"),10000+ROW(),IF(AZ868&gt;'Настройки'!$B$11,20000+ROW(),IF(BF868&lt;&gt;"Обычный",30000+ROW(),IF(AX868&lt;=0,40000+ROW(),"")))))</x:f>
      </x:c>
      <x:c r="ED868" s="50" t="str">
        <x:f>IF(EC868="","",COUNTIFS($EC$2:$EC$1001,"&gt;0",$EC$2:$EC$1001,"&lt;"&amp;EC868)+1)</x:f>
      </x:c>
    </x:row>
    <x:row r="869">
      <x:c r="A869" s="115"/>
      <x:c r="B869" s="115"/>
      <x:c r="C869" s="115"/>
      <x:c r="D869" s="118"/>
      <x:c r="E869" s="118"/>
      <x:c r="F869" s="118"/>
      <x:c r="G869" s="118"/>
      <x:c r="H869" s="118"/>
      <x:c r="I869" s="118"/>
      <x:c r="J869" s="118"/>
      <x:c r="K869" s="118"/>
      <x:c r="L869" s="118"/>
      <x:c r="M869" s="118"/>
      <x:c r="N869" s="118"/>
      <x:c r="O869" s="118"/>
      <x:c r="P869" s="118"/>
      <x:c r="Q869" s="118"/>
      <x:c r="R869" s="118"/>
      <x:c r="S869" s="118"/>
      <x:c r="T869" s="118"/>
      <x:c r="U869" s="118"/>
      <x:c r="V869" s="118"/>
      <x:c r="W869" s="118"/>
      <x:c r="X869" s="118"/>
      <x:c r="Y869" s="118"/>
      <x:c r="Z869" s="118"/>
      <x:c r="AA869" s="118"/>
      <x:c r="AB869" s="118"/>
      <x:c r="AC869" s="118"/>
      <x:c r="AD869" s="118"/>
      <x:c r="AE869" s="118"/>
      <x:c r="AF869" s="118"/>
      <x:c r="AG869" s="118"/>
      <x:c r="AH869" s="118"/>
      <x:c r="AI869" s="118"/>
      <x:c r="AJ869" s="118"/>
      <x:c r="AK869" s="118"/>
      <x:c r="AL869" s="118"/>
      <x:c r="AM869" s="118"/>
      <x:c r="AN869" s="118"/>
      <x:c r="AO869" s="118"/>
      <x:c r="AP869" s="115"/>
      <x:c r="AQ869" s="49" t="str">
        <x:f>IF(A869="","",COUNT(BI869:INDEX(BI869:CR869,1,'Настройки'!$B$3)))</x:f>
      </x:c>
      <x:c r="AR869" s="49" t="str">
        <x:f>IF(A869="","",SUM(BI869:INDEX(BI869:CR869,1,'Настройки'!$B$3)))</x:f>
      </x:c>
      <x:c r="AS869" s="58" t="str">
        <x:f>IF(A869="","",IF('Настройки'!$B$4="Стоимость потребления",AR869*D869,IF('Настройки'!$B$4="Количество",AR869,E869)))</x:f>
      </x:c>
      <x:c r="AT869" s="61" t="str">
        <x:f>IF(OR(A869="",AS869&lt;0,SUM($AS$2:$AS$1001)&lt;=0),"",AS869/SUM($AS$2:$AS$1001))</x:f>
      </x:c>
      <x:c r="AU869" s="61" t="str">
        <x:f>IF(OR(A869="",AS869&lt;0,SUM($AS$2:$AS$1001)&lt;=0),"",SUMIFS($AS$2:$AS$1001,$AS$2:$AS$1001,"&gt;"&amp;AS869)/SUM($AS$2:$AS$1001))</x:f>
      </x:c>
      <x:c r="AV869" s="61" t="str">
        <x:f>IF(OR(A869="",AS869&lt;0,SUM($AS$2:$AS$1001)&lt;=0),"",SUMIFS($AS$2:$AS$1001,$AS$2:$AS$1001,"&gt;="&amp;AS869)/SUM($AS$2:$AS$1001))</x:f>
      </x:c>
      <x:c r="AW869" s="49" t="str">
        <x:f>IF(A869="","",IF(SUM($AS$2:$AS$1001)&lt;=0,"Не определён",IF(AS869&lt;0,"Исключение",IF(AU869&lt;'Настройки'!$B$5,"A",IF(AU869&lt;'Настройки'!$B$6,"B","C")))))</x:f>
      </x:c>
      <x:c r="AX869" s="58" t="str">
        <x:f>IF(A869="","",IF(AQ869=0,"",AVERAGE(BI869:INDEX(BI869:CR869,1,'Настройки'!$B$3))))</x:f>
      </x:c>
      <x:c r="AY869" s="58" t="str">
        <x:f>IF(OR(A869="",AQ869=0),"",STDEVP(BI869:INDEX(BI869:CR869,1,'Настройки'!$B$3)))</x:f>
      </x:c>
      <x:c r="AZ869" s="61" t="str">
        <x:f>IF(OR(A869="",AQ869&lt;'Настройки'!$B$12,AX869&lt;=0,AND('Настройки'!$B$10="Блокировать",COUNTIF(F869:INDEX(F869:AO869,1,'Настройки'!$B$3),"&lt;0")&gt;0)),"",AY869/ABS(AX869))</x:f>
      </x:c>
      <x:c r="BA869" s="49" t="str">
        <x:f>IF(A869="","",IF(AND('Настройки'!$B$10="Блокировать",COUNTIF(F869:INDEX(F869:AO869,1,'Настройки'!$B$3),"&lt;0")&gt;0),"Не определён",IF(AQ869&lt;'Настройки'!$B$12,"Не определён",IF(AX869=0,"Нет спроса",IF(AX869&lt;0,"Не определён",IF(AZ869&lt;='Настройки'!$B$7,"X",IF(AZ869&lt;='Настройки'!$B$8,"Y","Z")))))))</x:f>
      </x:c>
      <x:c r="BB869" s="49" t="str">
        <x:f>IF(OR(A869="",LEN(AW869)&lt;&gt;1,LEN(BA869)&lt;&gt;1),"",AW869&amp;BA869)</x:f>
      </x:c>
      <x:c r="BC869" s="61" t="str">
        <x:f>IF(OR(A869="",AQ869=0),"",(COUNT(BI869:INDEX(BI869:CR869,1,'Настройки'!$B$3))-COUNT(CS869:INDEX(CS869:EB869,1,'Настройки'!$B$3)))/AQ869)</x:f>
      </x:c>
      <x:c r="BD869" s="64" t="str">
        <x:f>IF(OR(A869="",COUNT(CS869:INDEX(CS869:EB869,1,'Настройки'!$B$3))=0),"",AQ869/COUNT(CS869:INDEX(CS869:EB869,1,'Настройки'!$B$3)))</x:f>
      </x:c>
      <x:c r="BE869" s="64" t="str">
        <x:f>IF(OR(A869="",COUNT(CS869:INDEX(CS869:EB869,1,'Настройки'!$B$3))=0),"",IF(AVERAGE(CS869:INDEX(CS869:EB869,1,'Настройки'!$B$3))=0,"",(STDEVP(CS869:INDEX(CS869:EB869,1,'Настройки'!$B$3))/ABS(AVERAGE(CS869:INDEX(CS869:EB869,1,'Настройки'!$B$3))))^2))</x:f>
      </x:c>
      <x:c r="BF869" s="49" t="str">
        <x:f>IF(A869="","",IF(AQ869&lt;3,"Недостаточно",IF(AQ869&lt;6,"Предварительный","Обычный")))</x:f>
      </x:c>
      <x:c r="BG869" s="49" t="str">
        <x:f>IF(A869="","",IF(COUNTIF(F869:INDEX(F869:AO869,1,'Настройки'!$B$3),"&lt;0")&gt;0,IF('Настройки'!$B$10="Блокировать","Отрицательный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"),"")&amp;IF(AQ869&lt;3,"Недостаточно истории. ",IF(AQ869&lt;6,"Предварительная классификация. ",""))&amp;IF(AX869=0,"Нет спроса за горизонт. ","")&amp;IF(AZ869&gt;'Настройки'!$B$11,"Экстремальная вариативность. ",""))</x:f>
      </x:c>
      <x:c r="BH869" s="49" t="str">
        <x:f>IF(A869="","",IFERROR(VLOOKUP(BB869,'Настройки'!$D$3:$E$11,2,FALSE),"Сначала проверьте исходные данные и историю спроса.")&amp;" Уточните срок поставки, MOQ и критичность.")</x:f>
      </x:c>
      <x:c r="BI869" s="50" t="str">
        <x:f>IF(1&gt;'Настройки'!$B$3,"",IF(ISBLANK(F869),IF('Настройки'!$B$9="Нулевой спрос",0,""),IF(F869&lt;0,IF('Настройки'!$B$10="Исключить","",IF('Настройки'!$B$10="Абсолютные значения",ABS(F869),F869)),F869)))</x:f>
      </x:c>
      <x:c r="BJ869" s="50" t="str">
        <x:f>IF(2&gt;'Настройки'!$B$3,"",IF(ISBLANK(G869),IF('Настройки'!$B$9="Нулевой спрос",0,""),IF(G869&lt;0,IF('Настройки'!$B$10="Исключить","",IF('Настройки'!$B$10="Абсолютные значения",ABS(G869),G869)),G869)))</x:f>
      </x:c>
      <x:c r="BK869" s="50" t="str">
        <x:f>IF(3&gt;'Настройки'!$B$3,"",IF(ISBLANK(H869),IF('Настройки'!$B$9="Нулевой спрос",0,""),IF(H869&lt;0,IF('Настройки'!$B$10="Исключить","",IF('Настройки'!$B$10="Абсолютные значения",ABS(H869),H869)),H869)))</x:f>
      </x:c>
      <x:c r="BL869" s="50" t="str">
        <x:f>IF(4&gt;'Настройки'!$B$3,"",IF(ISBLANK(I869),IF('Настройки'!$B$9="Нулевой спрос",0,""),IF(I869&lt;0,IF('Настройки'!$B$10="Исключить","",IF('Настройки'!$B$10="Абсолютные значения",ABS(I869),I869)),I869)))</x:f>
      </x:c>
      <x:c r="BM869" s="50" t="str">
        <x:f>IF(5&gt;'Настройки'!$B$3,"",IF(ISBLANK(J869),IF('Настройки'!$B$9="Нулевой спрос",0,""),IF(J869&lt;0,IF('Настройки'!$B$10="Исключить","",IF('Настройки'!$B$10="Абсолютные значения",ABS(J869),J869)),J869)))</x:f>
      </x:c>
      <x:c r="BN869" s="50" t="str">
        <x:f>IF(6&gt;'Настройки'!$B$3,"",IF(ISBLANK(K869),IF('Настройки'!$B$9="Нулевой спрос",0,""),IF(K869&lt;0,IF('Настройки'!$B$10="Исключить","",IF('Настройки'!$B$10="Абсолютные значения",ABS(K869),K869)),K869)))</x:f>
      </x:c>
      <x:c r="BO869" s="50" t="str">
        <x:f>IF(7&gt;'Настройки'!$B$3,"",IF(ISBLANK(L869),IF('Настройки'!$B$9="Нулевой спрос",0,""),IF(L869&lt;0,IF('Настройки'!$B$10="Исключить","",IF('Настройки'!$B$10="Абсолютные значения",ABS(L869),L869)),L869)))</x:f>
      </x:c>
      <x:c r="BP869" s="50" t="str">
        <x:f>IF(8&gt;'Настройки'!$B$3,"",IF(ISBLANK(M869),IF('Настройки'!$B$9="Нулевой спрос",0,""),IF(M869&lt;0,IF('Настройки'!$B$10="Исключить","",IF('Настройки'!$B$10="Абсолютные значения",ABS(M869),M869)),M869)))</x:f>
      </x:c>
      <x:c r="BQ869" s="50" t="str">
        <x:f>IF(9&gt;'Настройки'!$B$3,"",IF(ISBLANK(N869),IF('Настройки'!$B$9="Нулевой спрос",0,""),IF(N869&lt;0,IF('Настройки'!$B$10="Исключить","",IF('Настройки'!$B$10="Абсолютные значения",ABS(N869),N869)),N869)))</x:f>
      </x:c>
      <x:c r="BR869" s="50" t="str">
        <x:f>IF(10&gt;'Настройки'!$B$3,"",IF(ISBLANK(O869),IF('Настройки'!$B$9="Нулевой спрос",0,""),IF(O869&lt;0,IF('Настройки'!$B$10="Исключить","",IF('Настройки'!$B$10="Абсолютные значения",ABS(O869),O869)),O869)))</x:f>
      </x:c>
      <x:c r="BS869" s="50" t="str">
        <x:f>IF(11&gt;'Настройки'!$B$3,"",IF(ISBLANK(P869),IF('Настройки'!$B$9="Нулевой спрос",0,""),IF(P869&lt;0,IF('Настройки'!$B$10="Исключить","",IF('Настройки'!$B$10="Абсолютные значения",ABS(P869),P869)),P869)))</x:f>
      </x:c>
      <x:c r="BT869" s="50" t="str">
        <x:f>IF(12&gt;'Настройки'!$B$3,"",IF(ISBLANK(Q869),IF('Настройки'!$B$9="Нулевой спрос",0,""),IF(Q869&lt;0,IF('Настройки'!$B$10="Исключить","",IF('Настройки'!$B$10="Абсолютные значения",ABS(Q869),Q869)),Q869)))</x:f>
      </x:c>
      <x:c r="BU869" s="50" t="str">
        <x:f>IF(13&gt;'Настройки'!$B$3,"",IF(ISBLANK(R869),IF('Настройки'!$B$9="Нулевой спрос",0,""),IF(R869&lt;0,IF('Настройки'!$B$10="Исключить","",IF('Настройки'!$B$10="Абсолютные значения",ABS(R869),R869)),R869)))</x:f>
      </x:c>
      <x:c r="BV869" s="50" t="str">
        <x:f>IF(14&gt;'Настройки'!$B$3,"",IF(ISBLANK(S869),IF('Настройки'!$B$9="Нулевой спрос",0,""),IF(S869&lt;0,IF('Настройки'!$B$10="Исключить","",IF('Настройки'!$B$10="Абсолютные значения",ABS(S869),S869)),S869)))</x:f>
      </x:c>
      <x:c r="BW869" s="50" t="str">
        <x:f>IF(15&gt;'Настройки'!$B$3,"",IF(ISBLANK(T869),IF('Настройки'!$B$9="Нулевой спрос",0,""),IF(T869&lt;0,IF('Настройки'!$B$10="Исключить","",IF('Настройки'!$B$10="Абсолютные значения",ABS(T869),T869)),T869)))</x:f>
      </x:c>
      <x:c r="BX869" s="50" t="str">
        <x:f>IF(16&gt;'Настройки'!$B$3,"",IF(ISBLANK(U869),IF('Настройки'!$B$9="Нулевой спрос",0,""),IF(U869&lt;0,IF('Настройки'!$B$10="Исключить","",IF('Настройки'!$B$10="Абсолютные значения",ABS(U869),U869)),U869)))</x:f>
      </x:c>
      <x:c r="BY869" s="50" t="str">
        <x:f>IF(17&gt;'Настройки'!$B$3,"",IF(ISBLANK(V869),IF('Настройки'!$B$9="Нулевой спрос",0,""),IF(V869&lt;0,IF('Настройки'!$B$10="Исключить","",IF('Настройки'!$B$10="Абсолютные значения",ABS(V869),V869)),V869)))</x:f>
      </x:c>
      <x:c r="BZ869" s="50" t="str">
        <x:f>IF(18&gt;'Настройки'!$B$3,"",IF(ISBLANK(W869),IF('Настройки'!$B$9="Нулевой спрос",0,""),IF(W869&lt;0,IF('Настройки'!$B$10="Исключить","",IF('Настройки'!$B$10="Абсолютные значения",ABS(W869),W869)),W869)))</x:f>
      </x:c>
      <x:c r="CA869" s="50" t="str">
        <x:f>IF(19&gt;'Настройки'!$B$3,"",IF(ISBLANK(X869),IF('Настройки'!$B$9="Нулевой спрос",0,""),IF(X869&lt;0,IF('Настройки'!$B$10="Исключить","",IF('Настройки'!$B$10="Абсолютные значения",ABS(X869),X869)),X869)))</x:f>
      </x:c>
      <x:c r="CB869" s="50" t="str">
        <x:f>IF(20&gt;'Настройки'!$B$3,"",IF(ISBLANK(Y869),IF('Настройки'!$B$9="Нулевой спрос",0,""),IF(Y869&lt;0,IF('Настройки'!$B$10="Исключить","",IF('Настройки'!$B$10="Абсолютные значения",ABS(Y869),Y869)),Y869)))</x:f>
      </x:c>
      <x:c r="CC869" s="50" t="str">
        <x:f>IF(21&gt;'Настройки'!$B$3,"",IF(ISBLANK(Z869),IF('Настройки'!$B$9="Нулевой спрос",0,""),IF(Z869&lt;0,IF('Настройки'!$B$10="Исключить","",IF('Настройки'!$B$10="Абсолютные значения",ABS(Z869),Z869)),Z869)))</x:f>
      </x:c>
      <x:c r="CD869" s="50" t="str">
        <x:f>IF(22&gt;'Настройки'!$B$3,"",IF(ISBLANK(AA869),IF('Настройки'!$B$9="Нулевой спрос",0,""),IF(AA869&lt;0,IF('Настройки'!$B$10="Исключить","",IF('Настройки'!$B$10="Абсолютные значения",ABS(AA869),AA869)),AA869)))</x:f>
      </x:c>
      <x:c r="CE869" s="50" t="str">
        <x:f>IF(23&gt;'Настройки'!$B$3,"",IF(ISBLANK(AB869),IF('Настройки'!$B$9="Нулевой спрос",0,""),IF(AB869&lt;0,IF('Настройки'!$B$10="Исключить","",IF('Настройки'!$B$10="Абсолютные значения",ABS(AB869),AB869)),AB869)))</x:f>
      </x:c>
      <x:c r="CF869" s="50" t="str">
        <x:f>IF(24&gt;'Настройки'!$B$3,"",IF(ISBLANK(AC869),IF('Настройки'!$B$9="Нулевой спрос",0,""),IF(AC869&lt;0,IF('Настройки'!$B$10="Исключить","",IF('Настройки'!$B$10="Абсолютные значения",ABS(AC869),AC869)),AC869)))</x:f>
      </x:c>
      <x:c r="CG869" s="50" t="str">
        <x:f>IF(25&gt;'Настройки'!$B$3,"",IF(ISBLANK(AD869),IF('Настройки'!$B$9="Нулевой спрос",0,""),IF(AD869&lt;0,IF('Настройки'!$B$10="Исключить","",IF('Настройки'!$B$10="Абсолютные значения",ABS(AD869),AD869)),AD869)))</x:f>
      </x:c>
      <x:c r="CH869" s="50" t="str">
        <x:f>IF(26&gt;'Настройки'!$B$3,"",IF(ISBLANK(AE869),IF('Настройки'!$B$9="Нулевой спрос",0,""),IF(AE869&lt;0,IF('Настройки'!$B$10="Исключить","",IF('Настройки'!$B$10="Абсолютные значения",ABS(AE869),AE869)),AE869)))</x:f>
      </x:c>
      <x:c r="CI869" s="50" t="str">
        <x:f>IF(27&gt;'Настройки'!$B$3,"",IF(ISBLANK(AF869),IF('Настройки'!$B$9="Нулевой спрос",0,""),IF(AF869&lt;0,IF('Настройки'!$B$10="Исключить","",IF('Настройки'!$B$10="Абсолютные значения",ABS(AF869),AF869)),AF869)))</x:f>
      </x:c>
      <x:c r="CJ869" s="50" t="str">
        <x:f>IF(28&gt;'Настройки'!$B$3,"",IF(ISBLANK(AG869),IF('Настройки'!$B$9="Нулевой спрос",0,""),IF(AG869&lt;0,IF('Настройки'!$B$10="Исключить","",IF('Настройки'!$B$10="Абсолютные значения",ABS(AG869),AG869)),AG869)))</x:f>
      </x:c>
      <x:c r="CK869" s="50" t="str">
        <x:f>IF(29&gt;'Настройки'!$B$3,"",IF(ISBLANK(AH869),IF('Настройки'!$B$9="Нулевой спрос",0,""),IF(AH869&lt;0,IF('Настройки'!$B$10="Исключить","",IF('Настройки'!$B$10="Абсолютные значения",ABS(AH869),AH869)),AH869)))</x:f>
      </x:c>
      <x:c r="CL869" s="50" t="str">
        <x:f>IF(30&gt;'Настройки'!$B$3,"",IF(ISBLANK(AI869),IF('Настройки'!$B$9="Нулевой спрос",0,""),IF(AI869&lt;0,IF('Настройки'!$B$10="Исключить","",IF('Настройки'!$B$10="Абсолютные значения",ABS(AI869),AI869)),AI869)))</x:f>
      </x:c>
      <x:c r="CM869" s="50" t="str">
        <x:f>IF(31&gt;'Настройки'!$B$3,"",IF(ISBLANK(AJ869),IF('Настройки'!$B$9="Нулевой спрос",0,""),IF(AJ869&lt;0,IF('Настройки'!$B$10="Исключить","",IF('Настройки'!$B$10="Абсолютные значения",ABS(AJ869),AJ869)),AJ869)))</x:f>
      </x:c>
      <x:c r="CN869" s="50" t="str">
        <x:f>IF(32&gt;'Настройки'!$B$3,"",IF(ISBLANK(AK869),IF('Настройки'!$B$9="Нулевой спрос",0,""),IF(AK869&lt;0,IF('Настройки'!$B$10="Исключить","",IF('Настройки'!$B$10="Абсолютные значения",ABS(AK869),AK869)),AK869)))</x:f>
      </x:c>
      <x:c r="CO869" s="50" t="str">
        <x:f>IF(33&gt;'Настройки'!$B$3,"",IF(ISBLANK(AL869),IF('Настройки'!$B$9="Нулевой спрос",0,""),IF(AL869&lt;0,IF('Настройки'!$B$10="Исключить","",IF('Настройки'!$B$10="Абсолютные значения",ABS(AL869),AL869)),AL869)))</x:f>
      </x:c>
      <x:c r="CP869" s="50" t="str">
        <x:f>IF(34&gt;'Настройки'!$B$3,"",IF(ISBLANK(AM869),IF('Настройки'!$B$9="Нулевой спрос",0,""),IF(AM869&lt;0,IF('Настройки'!$B$10="Исключить","",IF('Настройки'!$B$10="Абсолютные значения",ABS(AM869),AM869)),AM869)))</x:f>
      </x:c>
      <x:c r="CQ869" s="50" t="str">
        <x:f>IF(35&gt;'Настройки'!$B$3,"",IF(ISBLANK(AN869),IF('Настройки'!$B$9="Нулевой спрос",0,""),IF(AN869&lt;0,IF('Настройки'!$B$10="Исключить","",IF('Настройки'!$B$10="Абсолютные значения",ABS(AN869),AN869)),AN869)))</x:f>
      </x:c>
      <x:c r="CR869" s="50" t="str">
        <x:f>IF(36&gt;'Настройки'!$B$3,"",IF(ISBLANK(AO869),IF('Настройки'!$B$9="Нулевой спрос",0,""),IF(AO869&lt;0,IF('Настройки'!$B$10="Исключить","",IF('Настройки'!$B$10="Абсолютные значения",ABS(AO869),AO869)),AO869)))</x:f>
      </x:c>
      <x:c r="CS869" s="50" t="str">
        <x:f>IF(OR(1&gt;'Настройки'!$B$3,ISBLANK(BI869),BI869=0),"",BI869)</x:f>
      </x:c>
      <x:c r="CT869" s="50" t="str">
        <x:f>IF(OR(2&gt;'Настройки'!$B$3,ISBLANK(BJ869),BJ869=0),"",BJ869)</x:f>
      </x:c>
      <x:c r="CU869" s="50" t="str">
        <x:f>IF(OR(3&gt;'Настройки'!$B$3,ISBLANK(BK869),BK869=0),"",BK869)</x:f>
      </x:c>
      <x:c r="CV869" s="50" t="str">
        <x:f>IF(OR(4&gt;'Настройки'!$B$3,ISBLANK(BL869),BL869=0),"",BL869)</x:f>
      </x:c>
      <x:c r="CW869" s="50" t="str">
        <x:f>IF(OR(5&gt;'Настройки'!$B$3,ISBLANK(BM869),BM869=0),"",BM869)</x:f>
      </x:c>
      <x:c r="CX869" s="50" t="str">
        <x:f>IF(OR(6&gt;'Настройки'!$B$3,ISBLANK(BN869),BN869=0),"",BN869)</x:f>
      </x:c>
      <x:c r="CY869" s="50" t="str">
        <x:f>IF(OR(7&gt;'Настройки'!$B$3,ISBLANK(BO869),BO869=0),"",BO869)</x:f>
      </x:c>
      <x:c r="CZ869" s="50" t="str">
        <x:f>IF(OR(8&gt;'Настройки'!$B$3,ISBLANK(BP869),BP869=0),"",BP869)</x:f>
      </x:c>
      <x:c r="DA869" s="50" t="str">
        <x:f>IF(OR(9&gt;'Настройки'!$B$3,ISBLANK(BQ869),BQ869=0),"",BQ869)</x:f>
      </x:c>
      <x:c r="DB869" s="50" t="str">
        <x:f>IF(OR(10&gt;'Настройки'!$B$3,ISBLANK(BR869),BR869=0),"",BR869)</x:f>
      </x:c>
      <x:c r="DC869" s="50" t="str">
        <x:f>IF(OR(11&gt;'Настройки'!$B$3,ISBLANK(BS869),BS869=0),"",BS869)</x:f>
      </x:c>
      <x:c r="DD869" s="50" t="str">
        <x:f>IF(OR(12&gt;'Настройки'!$B$3,ISBLANK(BT869),BT869=0),"",BT869)</x:f>
      </x:c>
      <x:c r="DE869" s="50" t="str">
        <x:f>IF(OR(13&gt;'Настройки'!$B$3,ISBLANK(BU869),BU869=0),"",BU869)</x:f>
      </x:c>
      <x:c r="DF869" s="50" t="str">
        <x:f>IF(OR(14&gt;'Настройки'!$B$3,ISBLANK(BV869),BV869=0),"",BV869)</x:f>
      </x:c>
      <x:c r="DG869" s="50" t="str">
        <x:f>IF(OR(15&gt;'Настройки'!$B$3,ISBLANK(BW869),BW869=0),"",BW869)</x:f>
      </x:c>
      <x:c r="DH869" s="50" t="str">
        <x:f>IF(OR(16&gt;'Настройки'!$B$3,ISBLANK(BX869),BX869=0),"",BX869)</x:f>
      </x:c>
      <x:c r="DI869" s="50" t="str">
        <x:f>IF(OR(17&gt;'Настройки'!$B$3,ISBLANK(BY869),BY869=0),"",BY869)</x:f>
      </x:c>
      <x:c r="DJ869" s="50" t="str">
        <x:f>IF(OR(18&gt;'Настройки'!$B$3,ISBLANK(BZ869),BZ869=0),"",BZ869)</x:f>
      </x:c>
      <x:c r="DK869" s="50" t="str">
        <x:f>IF(OR(19&gt;'Настройки'!$B$3,ISBLANK(CA869),CA869=0),"",CA869)</x:f>
      </x:c>
      <x:c r="DL869" s="50" t="str">
        <x:f>IF(OR(20&gt;'Настройки'!$B$3,ISBLANK(CB869),CB869=0),"",CB869)</x:f>
      </x:c>
      <x:c r="DM869" s="50" t="str">
        <x:f>IF(OR(21&gt;'Настройки'!$B$3,ISBLANK(CC869),CC869=0),"",CC869)</x:f>
      </x:c>
      <x:c r="DN869" s="50" t="str">
        <x:f>IF(OR(22&gt;'Настройки'!$B$3,ISBLANK(CD869),CD869=0),"",CD869)</x:f>
      </x:c>
      <x:c r="DO869" s="50" t="str">
        <x:f>IF(OR(23&gt;'Настройки'!$B$3,ISBLANK(CE869),CE869=0),"",CE869)</x:f>
      </x:c>
      <x:c r="DP869" s="50" t="str">
        <x:f>IF(OR(24&gt;'Настройки'!$B$3,ISBLANK(CF869),CF869=0),"",CF869)</x:f>
      </x:c>
      <x:c r="DQ869" s="50" t="str">
        <x:f>IF(OR(25&gt;'Настройки'!$B$3,ISBLANK(CG869),CG869=0),"",CG869)</x:f>
      </x:c>
      <x:c r="DR869" s="50" t="str">
        <x:f>IF(OR(26&gt;'Настройки'!$B$3,ISBLANK(CH869),CH869=0),"",CH869)</x:f>
      </x:c>
      <x:c r="DS869" s="50" t="str">
        <x:f>IF(OR(27&gt;'Настройки'!$B$3,ISBLANK(CI869),CI869=0),"",CI869)</x:f>
      </x:c>
      <x:c r="DT869" s="50" t="str">
        <x:f>IF(OR(28&gt;'Настройки'!$B$3,ISBLANK(CJ869),CJ869=0),"",CJ869)</x:f>
      </x:c>
      <x:c r="DU869" s="50" t="str">
        <x:f>IF(OR(29&gt;'Настройки'!$B$3,ISBLANK(CK869),CK869=0),"",CK869)</x:f>
      </x:c>
      <x:c r="DV869" s="50" t="str">
        <x:f>IF(OR(30&gt;'Настройки'!$B$3,ISBLANK(CL869),CL869=0),"",CL869)</x:f>
      </x:c>
      <x:c r="DW869" s="50" t="str">
        <x:f>IF(OR(31&gt;'Настройки'!$B$3,ISBLANK(CM869),CM869=0),"",CM869)</x:f>
      </x:c>
      <x:c r="DX869" s="50" t="str">
        <x:f>IF(OR(32&gt;'Настройки'!$B$3,ISBLANK(CN869),CN869=0),"",CN869)</x:f>
      </x:c>
      <x:c r="DY869" s="50" t="str">
        <x:f>IF(OR(33&gt;'Настройки'!$B$3,ISBLANK(CO869),CO869=0),"",CO869)</x:f>
      </x:c>
      <x:c r="DZ869" s="50" t="str">
        <x:f>IF(OR(34&gt;'Настройки'!$B$3,ISBLANK(CP869),CP869=0),"",CP869)</x:f>
      </x:c>
      <x:c r="EA869" s="50" t="str">
        <x:f>IF(OR(35&gt;'Настройки'!$B$3,ISBLANK(CQ869),CQ869=0),"",CQ869)</x:f>
      </x:c>
      <x:c r="EB869" s="50" t="str">
        <x:f>IF(OR(36&gt;'Настройки'!$B$3,ISBLANK(CR869),CR869=0),"",CR869)</x:f>
      </x:c>
      <x:c r="EC869" s="50" t="str">
        <x:f>IF(A869="","",IF(OR(BB869="AZ",BB869="BZ"),10000+ROW(),IF(AZ869&gt;'Настройки'!$B$11,20000+ROW(),IF(BF869&lt;&gt;"Обычный",30000+ROW(),IF(AX869&lt;=0,40000+ROW(),"")))))</x:f>
      </x:c>
      <x:c r="ED869" s="50" t="str">
        <x:f>IF(EC869="","",COUNTIFS($EC$2:$EC$1001,"&gt;0",$EC$2:$EC$1001,"&lt;"&amp;EC869)+1)</x:f>
      </x:c>
    </x:row>
    <x:row r="870">
      <x:c r="A870" s="115"/>
      <x:c r="B870" s="115"/>
      <x:c r="C870" s="115"/>
      <x:c r="D870" s="118"/>
      <x:c r="E870" s="118"/>
      <x:c r="F870" s="118"/>
      <x:c r="G870" s="118"/>
      <x:c r="H870" s="118"/>
      <x:c r="I870" s="118"/>
      <x:c r="J870" s="118"/>
      <x:c r="K870" s="118"/>
      <x:c r="L870" s="118"/>
      <x:c r="M870" s="118"/>
      <x:c r="N870" s="118"/>
      <x:c r="O870" s="118"/>
      <x:c r="P870" s="118"/>
      <x:c r="Q870" s="118"/>
      <x:c r="R870" s="118"/>
      <x:c r="S870" s="118"/>
      <x:c r="T870" s="118"/>
      <x:c r="U870" s="118"/>
      <x:c r="V870" s="118"/>
      <x:c r="W870" s="118"/>
      <x:c r="X870" s="118"/>
      <x:c r="Y870" s="118"/>
      <x:c r="Z870" s="118"/>
      <x:c r="AA870" s="118"/>
      <x:c r="AB870" s="118"/>
      <x:c r="AC870" s="118"/>
      <x:c r="AD870" s="118"/>
      <x:c r="AE870" s="118"/>
      <x:c r="AF870" s="118"/>
      <x:c r="AG870" s="118"/>
      <x:c r="AH870" s="118"/>
      <x:c r="AI870" s="118"/>
      <x:c r="AJ870" s="118"/>
      <x:c r="AK870" s="118"/>
      <x:c r="AL870" s="118"/>
      <x:c r="AM870" s="118"/>
      <x:c r="AN870" s="118"/>
      <x:c r="AO870" s="118"/>
      <x:c r="AP870" s="115"/>
      <x:c r="AQ870" s="49" t="str">
        <x:f>IF(A870="","",COUNT(BI870:INDEX(BI870:CR870,1,'Настройки'!$B$3)))</x:f>
      </x:c>
      <x:c r="AR870" s="49" t="str">
        <x:f>IF(A870="","",SUM(BI870:INDEX(BI870:CR870,1,'Настройки'!$B$3)))</x:f>
      </x:c>
      <x:c r="AS870" s="58" t="str">
        <x:f>IF(A870="","",IF('Настройки'!$B$4="Стоимость потребления",AR870*D870,IF('Настройки'!$B$4="Количество",AR870,E870)))</x:f>
      </x:c>
      <x:c r="AT870" s="61" t="str">
        <x:f>IF(OR(A870="",AS870&lt;0,SUM($AS$2:$AS$1001)&lt;=0),"",AS870/SUM($AS$2:$AS$1001))</x:f>
      </x:c>
      <x:c r="AU870" s="61" t="str">
        <x:f>IF(OR(A870="",AS870&lt;0,SUM($AS$2:$AS$1001)&lt;=0),"",SUMIFS($AS$2:$AS$1001,$AS$2:$AS$1001,"&gt;"&amp;AS870)/SUM($AS$2:$AS$1001))</x:f>
      </x:c>
      <x:c r="AV870" s="61" t="str">
        <x:f>IF(OR(A870="",AS870&lt;0,SUM($AS$2:$AS$1001)&lt;=0),"",SUMIFS($AS$2:$AS$1001,$AS$2:$AS$1001,"&gt;="&amp;AS870)/SUM($AS$2:$AS$1001))</x:f>
      </x:c>
      <x:c r="AW870" s="49" t="str">
        <x:f>IF(A870="","",IF(SUM($AS$2:$AS$1001)&lt;=0,"Не определён",IF(AS870&lt;0,"Исключение",IF(AU870&lt;'Настройки'!$B$5,"A",IF(AU870&lt;'Настройки'!$B$6,"B","C")))))</x:f>
      </x:c>
      <x:c r="AX870" s="58" t="str">
        <x:f>IF(A870="","",IF(AQ870=0,"",AVERAGE(BI870:INDEX(BI870:CR870,1,'Настройки'!$B$3))))</x:f>
      </x:c>
      <x:c r="AY870" s="58" t="str">
        <x:f>IF(OR(A870="",AQ870=0),"",STDEVP(BI870:INDEX(BI870:CR870,1,'Настройки'!$B$3)))</x:f>
      </x:c>
      <x:c r="AZ870" s="61" t="str">
        <x:f>IF(OR(A870="",AQ870&lt;'Настройки'!$B$12,AX870&lt;=0,AND('Настройки'!$B$10="Блокировать",COUNTIF(F870:INDEX(F870:AO870,1,'Настройки'!$B$3),"&lt;0")&gt;0)),"",AY870/ABS(AX870))</x:f>
      </x:c>
      <x:c r="BA870" s="49" t="str">
        <x:f>IF(A870="","",IF(AND('Настройки'!$B$10="Блокировать",COUNTIF(F870:INDEX(F870:AO870,1,'Настройки'!$B$3),"&lt;0")&gt;0),"Не определён",IF(AQ870&lt;'Настройки'!$B$12,"Не определён",IF(AX870=0,"Нет спроса",IF(AX870&lt;0,"Не определён",IF(AZ870&lt;='Настройки'!$B$7,"X",IF(AZ870&lt;='Настройки'!$B$8,"Y","Z")))))))</x:f>
      </x:c>
      <x:c r="BB870" s="49" t="str">
        <x:f>IF(OR(A870="",LEN(AW870)&lt;&gt;1,LEN(BA870)&lt;&gt;1),"",AW870&amp;BA870)</x:f>
      </x:c>
      <x:c r="BC870" s="61" t="str">
        <x:f>IF(OR(A870="",AQ870=0),"",(COUNT(BI870:INDEX(BI870:CR870,1,'Настройки'!$B$3))-COUNT(CS870:INDEX(CS870:EB870,1,'Настройки'!$B$3)))/AQ870)</x:f>
      </x:c>
      <x:c r="BD870" s="64" t="str">
        <x:f>IF(OR(A870="",COUNT(CS870:INDEX(CS870:EB870,1,'Настройки'!$B$3))=0),"",AQ870/COUNT(CS870:INDEX(CS870:EB870,1,'Настройки'!$B$3)))</x:f>
      </x:c>
      <x:c r="BE870" s="64" t="str">
        <x:f>IF(OR(A870="",COUNT(CS870:INDEX(CS870:EB870,1,'Настройки'!$B$3))=0),"",IF(AVERAGE(CS870:INDEX(CS870:EB870,1,'Настройки'!$B$3))=0,"",(STDEVP(CS870:INDEX(CS870:EB870,1,'Настройки'!$B$3))/ABS(AVERAGE(CS870:INDEX(CS870:EB870,1,'Настройки'!$B$3))))^2))</x:f>
      </x:c>
      <x:c r="BF870" s="49" t="str">
        <x:f>IF(A870="","",IF(AQ870&lt;3,"Недостаточно",IF(AQ870&lt;6,"Предварительный","Обычный")))</x:f>
      </x:c>
      <x:c r="BG870" s="49" t="str">
        <x:f>IF(A870="","",IF(COUNTIF(F870:INDEX(F870:AO870,1,'Настройки'!$B$3),"&lt;0")&gt;0,IF('Настройки'!$B$10="Блокировать","Отрицательный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"),"")&amp;IF(AQ870&lt;3,"Недостаточно истории. ",IF(AQ870&lt;6,"Предварительная классификация. ",""))&amp;IF(AX870=0,"Нет спроса за горизонт. ","")&amp;IF(AZ870&gt;'Настройки'!$B$11,"Экстремальная вариативность. ",""))</x:f>
      </x:c>
      <x:c r="BH870" s="49" t="str">
        <x:f>IF(A870="","",IFERROR(VLOOKUP(BB870,'Настройки'!$D$3:$E$11,2,FALSE),"Сначала проверьте исходные данные и историю спроса.")&amp;" Уточните срок поставки, MOQ и критичность.")</x:f>
      </x:c>
      <x:c r="BI870" s="50" t="str">
        <x:f>IF(1&gt;'Настройки'!$B$3,"",IF(ISBLANK(F870),IF('Настройки'!$B$9="Нулевой спрос",0,""),IF(F870&lt;0,IF('Настройки'!$B$10="Исключить","",IF('Настройки'!$B$10="Абсолютные значения",ABS(F870),F870)),F870)))</x:f>
      </x:c>
      <x:c r="BJ870" s="50" t="str">
        <x:f>IF(2&gt;'Настройки'!$B$3,"",IF(ISBLANK(G870),IF('Настройки'!$B$9="Нулевой спрос",0,""),IF(G870&lt;0,IF('Настройки'!$B$10="Исключить","",IF('Настройки'!$B$10="Абсолютные значения",ABS(G870),G870)),G870)))</x:f>
      </x:c>
      <x:c r="BK870" s="50" t="str">
        <x:f>IF(3&gt;'Настройки'!$B$3,"",IF(ISBLANK(H870),IF('Настройки'!$B$9="Нулевой спрос",0,""),IF(H870&lt;0,IF('Настройки'!$B$10="Исключить","",IF('Настройки'!$B$10="Абсолютные значения",ABS(H870),H870)),H870)))</x:f>
      </x:c>
      <x:c r="BL870" s="50" t="str">
        <x:f>IF(4&gt;'Настройки'!$B$3,"",IF(ISBLANK(I870),IF('Настройки'!$B$9="Нулевой спрос",0,""),IF(I870&lt;0,IF('Настройки'!$B$10="Исключить","",IF('Настройки'!$B$10="Абсолютные значения",ABS(I870),I870)),I870)))</x:f>
      </x:c>
      <x:c r="BM870" s="50" t="str">
        <x:f>IF(5&gt;'Настройки'!$B$3,"",IF(ISBLANK(J870),IF('Настройки'!$B$9="Нулевой спрос",0,""),IF(J870&lt;0,IF('Настройки'!$B$10="Исключить","",IF('Настройки'!$B$10="Абсолютные значения",ABS(J870),J870)),J870)))</x:f>
      </x:c>
      <x:c r="BN870" s="50" t="str">
        <x:f>IF(6&gt;'Настройки'!$B$3,"",IF(ISBLANK(K870),IF('Настройки'!$B$9="Нулевой спрос",0,""),IF(K870&lt;0,IF('Настройки'!$B$10="Исключить","",IF('Настройки'!$B$10="Абсолютные значения",ABS(K870),K870)),K870)))</x:f>
      </x:c>
      <x:c r="BO870" s="50" t="str">
        <x:f>IF(7&gt;'Настройки'!$B$3,"",IF(ISBLANK(L870),IF('Настройки'!$B$9="Нулевой спрос",0,""),IF(L870&lt;0,IF('Настройки'!$B$10="Исключить","",IF('Настройки'!$B$10="Абсолютные значения",ABS(L870),L870)),L870)))</x:f>
      </x:c>
      <x:c r="BP870" s="50" t="str">
        <x:f>IF(8&gt;'Настройки'!$B$3,"",IF(ISBLANK(M870),IF('Настройки'!$B$9="Нулевой спрос",0,""),IF(M870&lt;0,IF('Настройки'!$B$10="Исключить","",IF('Настройки'!$B$10="Абсолютные значения",ABS(M870),M870)),M870)))</x:f>
      </x:c>
      <x:c r="BQ870" s="50" t="str">
        <x:f>IF(9&gt;'Настройки'!$B$3,"",IF(ISBLANK(N870),IF('Настройки'!$B$9="Нулевой спрос",0,""),IF(N870&lt;0,IF('Настройки'!$B$10="Исключить","",IF('Настройки'!$B$10="Абсолютные значения",ABS(N870),N870)),N870)))</x:f>
      </x:c>
      <x:c r="BR870" s="50" t="str">
        <x:f>IF(10&gt;'Настройки'!$B$3,"",IF(ISBLANK(O870),IF('Настройки'!$B$9="Нулевой спрос",0,""),IF(O870&lt;0,IF('Настройки'!$B$10="Исключить","",IF('Настройки'!$B$10="Абсолютные значения",ABS(O870),O870)),O870)))</x:f>
      </x:c>
      <x:c r="BS870" s="50" t="str">
        <x:f>IF(11&gt;'Настройки'!$B$3,"",IF(ISBLANK(P870),IF('Настройки'!$B$9="Нулевой спрос",0,""),IF(P870&lt;0,IF('Настройки'!$B$10="Исключить","",IF('Настройки'!$B$10="Абсолютные значения",ABS(P870),P870)),P870)))</x:f>
      </x:c>
      <x:c r="BT870" s="50" t="str">
        <x:f>IF(12&gt;'Настройки'!$B$3,"",IF(ISBLANK(Q870),IF('Настройки'!$B$9="Нулевой спрос",0,""),IF(Q870&lt;0,IF('Настройки'!$B$10="Исключить","",IF('Настройки'!$B$10="Абсолютные значения",ABS(Q870),Q870)),Q870)))</x:f>
      </x:c>
      <x:c r="BU870" s="50" t="str">
        <x:f>IF(13&gt;'Настройки'!$B$3,"",IF(ISBLANK(R870),IF('Настройки'!$B$9="Нулевой спрос",0,""),IF(R870&lt;0,IF('Настройки'!$B$10="Исключить","",IF('Настройки'!$B$10="Абсолютные значения",ABS(R870),R870)),R870)))</x:f>
      </x:c>
      <x:c r="BV870" s="50" t="str">
        <x:f>IF(14&gt;'Настройки'!$B$3,"",IF(ISBLANK(S870),IF('Настройки'!$B$9="Нулевой спрос",0,""),IF(S870&lt;0,IF('Настройки'!$B$10="Исключить","",IF('Настройки'!$B$10="Абсолютные значения",ABS(S870),S870)),S870)))</x:f>
      </x:c>
      <x:c r="BW870" s="50" t="str">
        <x:f>IF(15&gt;'Настройки'!$B$3,"",IF(ISBLANK(T870),IF('Настройки'!$B$9="Нулевой спрос",0,""),IF(T870&lt;0,IF('Настройки'!$B$10="Исключить","",IF('Настройки'!$B$10="Абсолютные значения",ABS(T870),T870)),T870)))</x:f>
      </x:c>
      <x:c r="BX870" s="50" t="str">
        <x:f>IF(16&gt;'Настройки'!$B$3,"",IF(ISBLANK(U870),IF('Настройки'!$B$9="Нулевой спрос",0,""),IF(U870&lt;0,IF('Настройки'!$B$10="Исключить","",IF('Настройки'!$B$10="Абсолютные значения",ABS(U870),U870)),U870)))</x:f>
      </x:c>
      <x:c r="BY870" s="50" t="str">
        <x:f>IF(17&gt;'Настройки'!$B$3,"",IF(ISBLANK(V870),IF('Настройки'!$B$9="Нулевой спрос",0,""),IF(V870&lt;0,IF('Настройки'!$B$10="Исключить","",IF('Настройки'!$B$10="Абсолютные значения",ABS(V870),V870)),V870)))</x:f>
      </x:c>
      <x:c r="BZ870" s="50" t="str">
        <x:f>IF(18&gt;'Настройки'!$B$3,"",IF(ISBLANK(W870),IF('Настройки'!$B$9="Нулевой спрос",0,""),IF(W870&lt;0,IF('Настройки'!$B$10="Исключить","",IF('Настройки'!$B$10="Абсолютные значения",ABS(W870),W870)),W870)))</x:f>
      </x:c>
      <x:c r="CA870" s="50" t="str">
        <x:f>IF(19&gt;'Настройки'!$B$3,"",IF(ISBLANK(X870),IF('Настройки'!$B$9="Нулевой спрос",0,""),IF(X870&lt;0,IF('Настройки'!$B$10="Исключить","",IF('Настройки'!$B$10="Абсолютные значения",ABS(X870),X870)),X870)))</x:f>
      </x:c>
      <x:c r="CB870" s="50" t="str">
        <x:f>IF(20&gt;'Настройки'!$B$3,"",IF(ISBLANK(Y870),IF('Настройки'!$B$9="Нулевой спрос",0,""),IF(Y870&lt;0,IF('Настройки'!$B$10="Исключить","",IF('Настройки'!$B$10="Абсолютные значения",ABS(Y870),Y870)),Y870)))</x:f>
      </x:c>
      <x:c r="CC870" s="50" t="str">
        <x:f>IF(21&gt;'Настройки'!$B$3,"",IF(ISBLANK(Z870),IF('Настройки'!$B$9="Нулевой спрос",0,""),IF(Z870&lt;0,IF('Настройки'!$B$10="Исключить","",IF('Настройки'!$B$10="Абсолютные значения",ABS(Z870),Z870)),Z870)))</x:f>
      </x:c>
      <x:c r="CD870" s="50" t="str">
        <x:f>IF(22&gt;'Настройки'!$B$3,"",IF(ISBLANK(AA870),IF('Настройки'!$B$9="Нулевой спрос",0,""),IF(AA870&lt;0,IF('Настройки'!$B$10="Исключить","",IF('Настройки'!$B$10="Абсолютные значения",ABS(AA870),AA870)),AA870)))</x:f>
      </x:c>
      <x:c r="CE870" s="50" t="str">
        <x:f>IF(23&gt;'Настройки'!$B$3,"",IF(ISBLANK(AB870),IF('Настройки'!$B$9="Нулевой спрос",0,""),IF(AB870&lt;0,IF('Настройки'!$B$10="Исключить","",IF('Настройки'!$B$10="Абсолютные значения",ABS(AB870),AB870)),AB870)))</x:f>
      </x:c>
      <x:c r="CF870" s="50" t="str">
        <x:f>IF(24&gt;'Настройки'!$B$3,"",IF(ISBLANK(AC870),IF('Настройки'!$B$9="Нулевой спрос",0,""),IF(AC870&lt;0,IF('Настройки'!$B$10="Исключить","",IF('Настройки'!$B$10="Абсолютные значения",ABS(AC870),AC870)),AC870)))</x:f>
      </x:c>
      <x:c r="CG870" s="50" t="str">
        <x:f>IF(25&gt;'Настройки'!$B$3,"",IF(ISBLANK(AD870),IF('Настройки'!$B$9="Нулевой спрос",0,""),IF(AD870&lt;0,IF('Настройки'!$B$10="Исключить","",IF('Настройки'!$B$10="Абсолютные значения",ABS(AD870),AD870)),AD870)))</x:f>
      </x:c>
      <x:c r="CH870" s="50" t="str">
        <x:f>IF(26&gt;'Настройки'!$B$3,"",IF(ISBLANK(AE870),IF('Настройки'!$B$9="Нулевой спрос",0,""),IF(AE870&lt;0,IF('Настройки'!$B$10="Исключить","",IF('Настройки'!$B$10="Абсолютные значения",ABS(AE870),AE870)),AE870)))</x:f>
      </x:c>
      <x:c r="CI870" s="50" t="str">
        <x:f>IF(27&gt;'Настройки'!$B$3,"",IF(ISBLANK(AF870),IF('Настройки'!$B$9="Нулевой спрос",0,""),IF(AF870&lt;0,IF('Настройки'!$B$10="Исключить","",IF('Настройки'!$B$10="Абсолютные значения",ABS(AF870),AF870)),AF870)))</x:f>
      </x:c>
      <x:c r="CJ870" s="50" t="str">
        <x:f>IF(28&gt;'Настройки'!$B$3,"",IF(ISBLANK(AG870),IF('Настройки'!$B$9="Нулевой спрос",0,""),IF(AG870&lt;0,IF('Настройки'!$B$10="Исключить","",IF('Настройки'!$B$10="Абсолютные значения",ABS(AG870),AG870)),AG870)))</x:f>
      </x:c>
      <x:c r="CK870" s="50" t="str">
        <x:f>IF(29&gt;'Настройки'!$B$3,"",IF(ISBLANK(AH870),IF('Настройки'!$B$9="Нулевой спрос",0,""),IF(AH870&lt;0,IF('Настройки'!$B$10="Исключить","",IF('Настройки'!$B$10="Абсолютные значения",ABS(AH870),AH870)),AH870)))</x:f>
      </x:c>
      <x:c r="CL870" s="50" t="str">
        <x:f>IF(30&gt;'Настройки'!$B$3,"",IF(ISBLANK(AI870),IF('Настройки'!$B$9="Нулевой спрос",0,""),IF(AI870&lt;0,IF('Настройки'!$B$10="Исключить","",IF('Настройки'!$B$10="Абсолютные значения",ABS(AI870),AI870)),AI870)))</x:f>
      </x:c>
      <x:c r="CM870" s="50" t="str">
        <x:f>IF(31&gt;'Настройки'!$B$3,"",IF(ISBLANK(AJ870),IF('Настройки'!$B$9="Нулевой спрос",0,""),IF(AJ870&lt;0,IF('Настройки'!$B$10="Исключить","",IF('Настройки'!$B$10="Абсолютные значения",ABS(AJ870),AJ870)),AJ870)))</x:f>
      </x:c>
      <x:c r="CN870" s="50" t="str">
        <x:f>IF(32&gt;'Настройки'!$B$3,"",IF(ISBLANK(AK870),IF('Настройки'!$B$9="Нулевой спрос",0,""),IF(AK870&lt;0,IF('Настройки'!$B$10="Исключить","",IF('Настройки'!$B$10="Абсолютные значения",ABS(AK870),AK870)),AK870)))</x:f>
      </x:c>
      <x:c r="CO870" s="50" t="str">
        <x:f>IF(33&gt;'Настройки'!$B$3,"",IF(ISBLANK(AL870),IF('Настройки'!$B$9="Нулевой спрос",0,""),IF(AL870&lt;0,IF('Настройки'!$B$10="Исключить","",IF('Настройки'!$B$10="Абсолютные значения",ABS(AL870),AL870)),AL870)))</x:f>
      </x:c>
      <x:c r="CP870" s="50" t="str">
        <x:f>IF(34&gt;'Настройки'!$B$3,"",IF(ISBLANK(AM870),IF('Настройки'!$B$9="Нулевой спрос",0,""),IF(AM870&lt;0,IF('Настройки'!$B$10="Исключить","",IF('Настройки'!$B$10="Абсолютные значения",ABS(AM870),AM870)),AM870)))</x:f>
      </x:c>
      <x:c r="CQ870" s="50" t="str">
        <x:f>IF(35&gt;'Настройки'!$B$3,"",IF(ISBLANK(AN870),IF('Настройки'!$B$9="Нулевой спрос",0,""),IF(AN870&lt;0,IF('Настройки'!$B$10="Исключить","",IF('Настройки'!$B$10="Абсолютные значения",ABS(AN870),AN870)),AN870)))</x:f>
      </x:c>
      <x:c r="CR870" s="50" t="str">
        <x:f>IF(36&gt;'Настройки'!$B$3,"",IF(ISBLANK(AO870),IF('Настройки'!$B$9="Нулевой спрос",0,""),IF(AO870&lt;0,IF('Настройки'!$B$10="Исключить","",IF('Настройки'!$B$10="Абсолютные значения",ABS(AO870),AO870)),AO870)))</x:f>
      </x:c>
      <x:c r="CS870" s="50" t="str">
        <x:f>IF(OR(1&gt;'Настройки'!$B$3,ISBLANK(BI870),BI870=0),"",BI870)</x:f>
      </x:c>
      <x:c r="CT870" s="50" t="str">
        <x:f>IF(OR(2&gt;'Настройки'!$B$3,ISBLANK(BJ870),BJ870=0),"",BJ870)</x:f>
      </x:c>
      <x:c r="CU870" s="50" t="str">
        <x:f>IF(OR(3&gt;'Настройки'!$B$3,ISBLANK(BK870),BK870=0),"",BK870)</x:f>
      </x:c>
      <x:c r="CV870" s="50" t="str">
        <x:f>IF(OR(4&gt;'Настройки'!$B$3,ISBLANK(BL870),BL870=0),"",BL870)</x:f>
      </x:c>
      <x:c r="CW870" s="50" t="str">
        <x:f>IF(OR(5&gt;'Настройки'!$B$3,ISBLANK(BM870),BM870=0),"",BM870)</x:f>
      </x:c>
      <x:c r="CX870" s="50" t="str">
        <x:f>IF(OR(6&gt;'Настройки'!$B$3,ISBLANK(BN870),BN870=0),"",BN870)</x:f>
      </x:c>
      <x:c r="CY870" s="50" t="str">
        <x:f>IF(OR(7&gt;'Настройки'!$B$3,ISBLANK(BO870),BO870=0),"",BO870)</x:f>
      </x:c>
      <x:c r="CZ870" s="50" t="str">
        <x:f>IF(OR(8&gt;'Настройки'!$B$3,ISBLANK(BP870),BP870=0),"",BP870)</x:f>
      </x:c>
      <x:c r="DA870" s="50" t="str">
        <x:f>IF(OR(9&gt;'Настройки'!$B$3,ISBLANK(BQ870),BQ870=0),"",BQ870)</x:f>
      </x:c>
      <x:c r="DB870" s="50" t="str">
        <x:f>IF(OR(10&gt;'Настройки'!$B$3,ISBLANK(BR870),BR870=0),"",BR870)</x:f>
      </x:c>
      <x:c r="DC870" s="50" t="str">
        <x:f>IF(OR(11&gt;'Настройки'!$B$3,ISBLANK(BS870),BS870=0),"",BS870)</x:f>
      </x:c>
      <x:c r="DD870" s="50" t="str">
        <x:f>IF(OR(12&gt;'Настройки'!$B$3,ISBLANK(BT870),BT870=0),"",BT870)</x:f>
      </x:c>
      <x:c r="DE870" s="50" t="str">
        <x:f>IF(OR(13&gt;'Настройки'!$B$3,ISBLANK(BU870),BU870=0),"",BU870)</x:f>
      </x:c>
      <x:c r="DF870" s="50" t="str">
        <x:f>IF(OR(14&gt;'Настройки'!$B$3,ISBLANK(BV870),BV870=0),"",BV870)</x:f>
      </x:c>
      <x:c r="DG870" s="50" t="str">
        <x:f>IF(OR(15&gt;'Настройки'!$B$3,ISBLANK(BW870),BW870=0),"",BW870)</x:f>
      </x:c>
      <x:c r="DH870" s="50" t="str">
        <x:f>IF(OR(16&gt;'Настройки'!$B$3,ISBLANK(BX870),BX870=0),"",BX870)</x:f>
      </x:c>
      <x:c r="DI870" s="50" t="str">
        <x:f>IF(OR(17&gt;'Настройки'!$B$3,ISBLANK(BY870),BY870=0),"",BY870)</x:f>
      </x:c>
      <x:c r="DJ870" s="50" t="str">
        <x:f>IF(OR(18&gt;'Настройки'!$B$3,ISBLANK(BZ870),BZ870=0),"",BZ870)</x:f>
      </x:c>
      <x:c r="DK870" s="50" t="str">
        <x:f>IF(OR(19&gt;'Настройки'!$B$3,ISBLANK(CA870),CA870=0),"",CA870)</x:f>
      </x:c>
      <x:c r="DL870" s="50" t="str">
        <x:f>IF(OR(20&gt;'Настройки'!$B$3,ISBLANK(CB870),CB870=0),"",CB870)</x:f>
      </x:c>
      <x:c r="DM870" s="50" t="str">
        <x:f>IF(OR(21&gt;'Настройки'!$B$3,ISBLANK(CC870),CC870=0),"",CC870)</x:f>
      </x:c>
      <x:c r="DN870" s="50" t="str">
        <x:f>IF(OR(22&gt;'Настройки'!$B$3,ISBLANK(CD870),CD870=0),"",CD870)</x:f>
      </x:c>
      <x:c r="DO870" s="50" t="str">
        <x:f>IF(OR(23&gt;'Настройки'!$B$3,ISBLANK(CE870),CE870=0),"",CE870)</x:f>
      </x:c>
      <x:c r="DP870" s="50" t="str">
        <x:f>IF(OR(24&gt;'Настройки'!$B$3,ISBLANK(CF870),CF870=0),"",CF870)</x:f>
      </x:c>
      <x:c r="DQ870" s="50" t="str">
        <x:f>IF(OR(25&gt;'Настройки'!$B$3,ISBLANK(CG870),CG870=0),"",CG870)</x:f>
      </x:c>
      <x:c r="DR870" s="50" t="str">
        <x:f>IF(OR(26&gt;'Настройки'!$B$3,ISBLANK(CH870),CH870=0),"",CH870)</x:f>
      </x:c>
      <x:c r="DS870" s="50" t="str">
        <x:f>IF(OR(27&gt;'Настройки'!$B$3,ISBLANK(CI870),CI870=0),"",CI870)</x:f>
      </x:c>
      <x:c r="DT870" s="50" t="str">
        <x:f>IF(OR(28&gt;'Настройки'!$B$3,ISBLANK(CJ870),CJ870=0),"",CJ870)</x:f>
      </x:c>
      <x:c r="DU870" s="50" t="str">
        <x:f>IF(OR(29&gt;'Настройки'!$B$3,ISBLANK(CK870),CK870=0),"",CK870)</x:f>
      </x:c>
      <x:c r="DV870" s="50" t="str">
        <x:f>IF(OR(30&gt;'Настройки'!$B$3,ISBLANK(CL870),CL870=0),"",CL870)</x:f>
      </x:c>
      <x:c r="DW870" s="50" t="str">
        <x:f>IF(OR(31&gt;'Настройки'!$B$3,ISBLANK(CM870),CM870=0),"",CM870)</x:f>
      </x:c>
      <x:c r="DX870" s="50" t="str">
        <x:f>IF(OR(32&gt;'Настройки'!$B$3,ISBLANK(CN870),CN870=0),"",CN870)</x:f>
      </x:c>
      <x:c r="DY870" s="50" t="str">
        <x:f>IF(OR(33&gt;'Настройки'!$B$3,ISBLANK(CO870),CO870=0),"",CO870)</x:f>
      </x:c>
      <x:c r="DZ870" s="50" t="str">
        <x:f>IF(OR(34&gt;'Настройки'!$B$3,ISBLANK(CP870),CP870=0),"",CP870)</x:f>
      </x:c>
      <x:c r="EA870" s="50" t="str">
        <x:f>IF(OR(35&gt;'Настройки'!$B$3,ISBLANK(CQ870),CQ870=0),"",CQ870)</x:f>
      </x:c>
      <x:c r="EB870" s="50" t="str">
        <x:f>IF(OR(36&gt;'Настройки'!$B$3,ISBLANK(CR870),CR870=0),"",CR870)</x:f>
      </x:c>
      <x:c r="EC870" s="50" t="str">
        <x:f>IF(A870="","",IF(OR(BB870="AZ",BB870="BZ"),10000+ROW(),IF(AZ870&gt;'Настройки'!$B$11,20000+ROW(),IF(BF870&lt;&gt;"Обычный",30000+ROW(),IF(AX870&lt;=0,40000+ROW(),"")))))</x:f>
      </x:c>
      <x:c r="ED870" s="50" t="str">
        <x:f>IF(EC870="","",COUNTIFS($EC$2:$EC$1001,"&gt;0",$EC$2:$EC$1001,"&lt;"&amp;EC870)+1)</x:f>
      </x:c>
    </x:row>
    <x:row r="871">
      <x:c r="A871" s="115"/>
      <x:c r="B871" s="115"/>
      <x:c r="C871" s="115"/>
      <x:c r="D871" s="118"/>
      <x:c r="E871" s="118"/>
      <x:c r="F871" s="118"/>
      <x:c r="G871" s="118"/>
      <x:c r="H871" s="118"/>
      <x:c r="I871" s="118"/>
      <x:c r="J871" s="118"/>
      <x:c r="K871" s="118"/>
      <x:c r="L871" s="118"/>
      <x:c r="M871" s="118"/>
      <x:c r="N871" s="118"/>
      <x:c r="O871" s="118"/>
      <x:c r="P871" s="118"/>
      <x:c r="Q871" s="118"/>
      <x:c r="R871" s="118"/>
      <x:c r="S871" s="118"/>
      <x:c r="T871" s="118"/>
      <x:c r="U871" s="118"/>
      <x:c r="V871" s="118"/>
      <x:c r="W871" s="118"/>
      <x:c r="X871" s="118"/>
      <x:c r="Y871" s="118"/>
      <x:c r="Z871" s="118"/>
      <x:c r="AA871" s="118"/>
      <x:c r="AB871" s="118"/>
      <x:c r="AC871" s="118"/>
      <x:c r="AD871" s="118"/>
      <x:c r="AE871" s="118"/>
      <x:c r="AF871" s="118"/>
      <x:c r="AG871" s="118"/>
      <x:c r="AH871" s="118"/>
      <x:c r="AI871" s="118"/>
      <x:c r="AJ871" s="118"/>
      <x:c r="AK871" s="118"/>
      <x:c r="AL871" s="118"/>
      <x:c r="AM871" s="118"/>
      <x:c r="AN871" s="118"/>
      <x:c r="AO871" s="118"/>
      <x:c r="AP871" s="115"/>
      <x:c r="AQ871" s="49" t="str">
        <x:f>IF(A871="","",COUNT(BI871:INDEX(BI871:CR871,1,'Настройки'!$B$3)))</x:f>
      </x:c>
      <x:c r="AR871" s="49" t="str">
        <x:f>IF(A871="","",SUM(BI871:INDEX(BI871:CR871,1,'Настройки'!$B$3)))</x:f>
      </x:c>
      <x:c r="AS871" s="58" t="str">
        <x:f>IF(A871="","",IF('Настройки'!$B$4="Стоимость потребления",AR871*D871,IF('Настройки'!$B$4="Количество",AR871,E871)))</x:f>
      </x:c>
      <x:c r="AT871" s="61" t="str">
        <x:f>IF(OR(A871="",AS871&lt;0,SUM($AS$2:$AS$1001)&lt;=0),"",AS871/SUM($AS$2:$AS$1001))</x:f>
      </x:c>
      <x:c r="AU871" s="61" t="str">
        <x:f>IF(OR(A871="",AS871&lt;0,SUM($AS$2:$AS$1001)&lt;=0),"",SUMIFS($AS$2:$AS$1001,$AS$2:$AS$1001,"&gt;"&amp;AS871)/SUM($AS$2:$AS$1001))</x:f>
      </x:c>
      <x:c r="AV871" s="61" t="str">
        <x:f>IF(OR(A871="",AS871&lt;0,SUM($AS$2:$AS$1001)&lt;=0),"",SUMIFS($AS$2:$AS$1001,$AS$2:$AS$1001,"&gt;="&amp;AS871)/SUM($AS$2:$AS$1001))</x:f>
      </x:c>
      <x:c r="AW871" s="49" t="str">
        <x:f>IF(A871="","",IF(SUM($AS$2:$AS$1001)&lt;=0,"Не определён",IF(AS871&lt;0,"Исключение",IF(AU871&lt;'Настройки'!$B$5,"A",IF(AU871&lt;'Настройки'!$B$6,"B","C")))))</x:f>
      </x:c>
      <x:c r="AX871" s="58" t="str">
        <x:f>IF(A871="","",IF(AQ871=0,"",AVERAGE(BI871:INDEX(BI871:CR871,1,'Настройки'!$B$3))))</x:f>
      </x:c>
      <x:c r="AY871" s="58" t="str">
        <x:f>IF(OR(A871="",AQ871=0),"",STDEVP(BI871:INDEX(BI871:CR871,1,'Настройки'!$B$3)))</x:f>
      </x:c>
      <x:c r="AZ871" s="61" t="str">
        <x:f>IF(OR(A871="",AQ871&lt;'Настройки'!$B$12,AX871&lt;=0,AND('Настройки'!$B$10="Блокировать",COUNTIF(F871:INDEX(F871:AO871,1,'Настройки'!$B$3),"&lt;0")&gt;0)),"",AY871/ABS(AX871))</x:f>
      </x:c>
      <x:c r="BA871" s="49" t="str">
        <x:f>IF(A871="","",IF(AND('Настройки'!$B$10="Блокировать",COUNTIF(F871:INDEX(F871:AO871,1,'Настройки'!$B$3),"&lt;0")&gt;0),"Не определён",IF(AQ871&lt;'Настройки'!$B$12,"Не определён",IF(AX871=0,"Нет спроса",IF(AX871&lt;0,"Не определён",IF(AZ871&lt;='Настройки'!$B$7,"X",IF(AZ871&lt;='Настройки'!$B$8,"Y","Z")))))))</x:f>
      </x:c>
      <x:c r="BB871" s="49" t="str">
        <x:f>IF(OR(A871="",LEN(AW871)&lt;&gt;1,LEN(BA871)&lt;&gt;1),"",AW871&amp;BA871)</x:f>
      </x:c>
      <x:c r="BC871" s="61" t="str">
        <x:f>IF(OR(A871="",AQ871=0),"",(COUNT(BI871:INDEX(BI871:CR871,1,'Настройки'!$B$3))-COUNT(CS871:INDEX(CS871:EB871,1,'Настройки'!$B$3)))/AQ871)</x:f>
      </x:c>
      <x:c r="BD871" s="64" t="str">
        <x:f>IF(OR(A871="",COUNT(CS871:INDEX(CS871:EB871,1,'Настройки'!$B$3))=0),"",AQ871/COUNT(CS871:INDEX(CS871:EB871,1,'Настройки'!$B$3)))</x:f>
      </x:c>
      <x:c r="BE871" s="64" t="str">
        <x:f>IF(OR(A871="",COUNT(CS871:INDEX(CS871:EB871,1,'Настройки'!$B$3))=0),"",IF(AVERAGE(CS871:INDEX(CS871:EB871,1,'Настройки'!$B$3))=0,"",(STDEVP(CS871:INDEX(CS871:EB871,1,'Настройки'!$B$3))/ABS(AVERAGE(CS871:INDEX(CS871:EB871,1,'Настройки'!$B$3))))^2))</x:f>
      </x:c>
      <x:c r="BF871" s="49" t="str">
        <x:f>IF(A871="","",IF(AQ871&lt;3,"Недостаточно",IF(AQ871&lt;6,"Предварительный","Обычный")))</x:f>
      </x:c>
      <x:c r="BG871" s="49" t="str">
        <x:f>IF(A871="","",IF(COUNTIF(F871:INDEX(F871:AO871,1,'Настройки'!$B$3),"&lt;0")&gt;0,IF('Настройки'!$B$10="Блокировать","Отрицательный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"),"")&amp;IF(AQ871&lt;3,"Недостаточно истории. ",IF(AQ871&lt;6,"Предварительная классификация. ",""))&amp;IF(AX871=0,"Нет спроса за горизонт. ","")&amp;IF(AZ871&gt;'Настройки'!$B$11,"Экстремальная вариативность. ",""))</x:f>
      </x:c>
      <x:c r="BH871" s="49" t="str">
        <x:f>IF(A871="","",IFERROR(VLOOKUP(BB871,'Настройки'!$D$3:$E$11,2,FALSE),"Сначала проверьте исходные данные и историю спроса.")&amp;" Уточните срок поставки, MOQ и критичность.")</x:f>
      </x:c>
      <x:c r="BI871" s="50" t="str">
        <x:f>IF(1&gt;'Настройки'!$B$3,"",IF(ISBLANK(F871),IF('Настройки'!$B$9="Нулевой спрос",0,""),IF(F871&lt;0,IF('Настройки'!$B$10="Исключить","",IF('Настройки'!$B$10="Абсолютные значения",ABS(F871),F871)),F871)))</x:f>
      </x:c>
      <x:c r="BJ871" s="50" t="str">
        <x:f>IF(2&gt;'Настройки'!$B$3,"",IF(ISBLANK(G871),IF('Настройки'!$B$9="Нулевой спрос",0,""),IF(G871&lt;0,IF('Настройки'!$B$10="Исключить","",IF('Настройки'!$B$10="Абсолютные значения",ABS(G871),G871)),G871)))</x:f>
      </x:c>
      <x:c r="BK871" s="50" t="str">
        <x:f>IF(3&gt;'Настройки'!$B$3,"",IF(ISBLANK(H871),IF('Настройки'!$B$9="Нулевой спрос",0,""),IF(H871&lt;0,IF('Настройки'!$B$10="Исключить","",IF('Настройки'!$B$10="Абсолютные значения",ABS(H871),H871)),H871)))</x:f>
      </x:c>
      <x:c r="BL871" s="50" t="str">
        <x:f>IF(4&gt;'Настройки'!$B$3,"",IF(ISBLANK(I871),IF('Настройки'!$B$9="Нулевой спрос",0,""),IF(I871&lt;0,IF('Настройки'!$B$10="Исключить","",IF('Настройки'!$B$10="Абсолютные значения",ABS(I871),I871)),I871)))</x:f>
      </x:c>
      <x:c r="BM871" s="50" t="str">
        <x:f>IF(5&gt;'Настройки'!$B$3,"",IF(ISBLANK(J871),IF('Настройки'!$B$9="Нулевой спрос",0,""),IF(J871&lt;0,IF('Настройки'!$B$10="Исключить","",IF('Настройки'!$B$10="Абсолютные значения",ABS(J871),J871)),J871)))</x:f>
      </x:c>
      <x:c r="BN871" s="50" t="str">
        <x:f>IF(6&gt;'Настройки'!$B$3,"",IF(ISBLANK(K871),IF('Настройки'!$B$9="Нулевой спрос",0,""),IF(K871&lt;0,IF('Настройки'!$B$10="Исключить","",IF('Настройки'!$B$10="Абсолютные значения",ABS(K871),K871)),K871)))</x:f>
      </x:c>
      <x:c r="BO871" s="50" t="str">
        <x:f>IF(7&gt;'Настройки'!$B$3,"",IF(ISBLANK(L871),IF('Настройки'!$B$9="Нулевой спрос",0,""),IF(L871&lt;0,IF('Настройки'!$B$10="Исключить","",IF('Настройки'!$B$10="Абсолютные значения",ABS(L871),L871)),L871)))</x:f>
      </x:c>
      <x:c r="BP871" s="50" t="str">
        <x:f>IF(8&gt;'Настройки'!$B$3,"",IF(ISBLANK(M871),IF('Настройки'!$B$9="Нулевой спрос",0,""),IF(M871&lt;0,IF('Настройки'!$B$10="Исключить","",IF('Настройки'!$B$10="Абсолютные значения",ABS(M871),M871)),M871)))</x:f>
      </x:c>
      <x:c r="BQ871" s="50" t="str">
        <x:f>IF(9&gt;'Настройки'!$B$3,"",IF(ISBLANK(N871),IF('Настройки'!$B$9="Нулевой спрос",0,""),IF(N871&lt;0,IF('Настройки'!$B$10="Исключить","",IF('Настройки'!$B$10="Абсолютные значения",ABS(N871),N871)),N871)))</x:f>
      </x:c>
      <x:c r="BR871" s="50" t="str">
        <x:f>IF(10&gt;'Настройки'!$B$3,"",IF(ISBLANK(O871),IF('Настройки'!$B$9="Нулевой спрос",0,""),IF(O871&lt;0,IF('Настройки'!$B$10="Исключить","",IF('Настройки'!$B$10="Абсолютные значения",ABS(O871),O871)),O871)))</x:f>
      </x:c>
      <x:c r="BS871" s="50" t="str">
        <x:f>IF(11&gt;'Настройки'!$B$3,"",IF(ISBLANK(P871),IF('Настройки'!$B$9="Нулевой спрос",0,""),IF(P871&lt;0,IF('Настройки'!$B$10="Исключить","",IF('Настройки'!$B$10="Абсолютные значения",ABS(P871),P871)),P871)))</x:f>
      </x:c>
      <x:c r="BT871" s="50" t="str">
        <x:f>IF(12&gt;'Настройки'!$B$3,"",IF(ISBLANK(Q871),IF('Настройки'!$B$9="Нулевой спрос",0,""),IF(Q871&lt;0,IF('Настройки'!$B$10="Исключить","",IF('Настройки'!$B$10="Абсолютные значения",ABS(Q871),Q871)),Q871)))</x:f>
      </x:c>
      <x:c r="BU871" s="50" t="str">
        <x:f>IF(13&gt;'Настройки'!$B$3,"",IF(ISBLANK(R871),IF('Настройки'!$B$9="Нулевой спрос",0,""),IF(R871&lt;0,IF('Настройки'!$B$10="Исключить","",IF('Настройки'!$B$10="Абсолютные значения",ABS(R871),R871)),R871)))</x:f>
      </x:c>
      <x:c r="BV871" s="50" t="str">
        <x:f>IF(14&gt;'Настройки'!$B$3,"",IF(ISBLANK(S871),IF('Настройки'!$B$9="Нулевой спрос",0,""),IF(S871&lt;0,IF('Настройки'!$B$10="Исключить","",IF('Настройки'!$B$10="Абсолютные значения",ABS(S871),S871)),S871)))</x:f>
      </x:c>
      <x:c r="BW871" s="50" t="str">
        <x:f>IF(15&gt;'Настройки'!$B$3,"",IF(ISBLANK(T871),IF('Настройки'!$B$9="Нулевой спрос",0,""),IF(T871&lt;0,IF('Настройки'!$B$10="Исключить","",IF('Настройки'!$B$10="Абсолютные значения",ABS(T871),T871)),T871)))</x:f>
      </x:c>
      <x:c r="BX871" s="50" t="str">
        <x:f>IF(16&gt;'Настройки'!$B$3,"",IF(ISBLANK(U871),IF('Настройки'!$B$9="Нулевой спрос",0,""),IF(U871&lt;0,IF('Настройки'!$B$10="Исключить","",IF('Настройки'!$B$10="Абсолютные значения",ABS(U871),U871)),U871)))</x:f>
      </x:c>
      <x:c r="BY871" s="50" t="str">
        <x:f>IF(17&gt;'Настройки'!$B$3,"",IF(ISBLANK(V871),IF('Настройки'!$B$9="Нулевой спрос",0,""),IF(V871&lt;0,IF('Настройки'!$B$10="Исключить","",IF('Настройки'!$B$10="Абсолютные значения",ABS(V871),V871)),V871)))</x:f>
      </x:c>
      <x:c r="BZ871" s="50" t="str">
        <x:f>IF(18&gt;'Настройки'!$B$3,"",IF(ISBLANK(W871),IF('Настройки'!$B$9="Нулевой спрос",0,""),IF(W871&lt;0,IF('Настройки'!$B$10="Исключить","",IF('Настройки'!$B$10="Абсолютные значения",ABS(W871),W871)),W871)))</x:f>
      </x:c>
      <x:c r="CA871" s="50" t="str">
        <x:f>IF(19&gt;'Настройки'!$B$3,"",IF(ISBLANK(X871),IF('Настройки'!$B$9="Нулевой спрос",0,""),IF(X871&lt;0,IF('Настройки'!$B$10="Исключить","",IF('Настройки'!$B$10="Абсолютные значения",ABS(X871),X871)),X871)))</x:f>
      </x:c>
      <x:c r="CB871" s="50" t="str">
        <x:f>IF(20&gt;'Настройки'!$B$3,"",IF(ISBLANK(Y871),IF('Настройки'!$B$9="Нулевой спрос",0,""),IF(Y871&lt;0,IF('Настройки'!$B$10="Исключить","",IF('Настройки'!$B$10="Абсолютные значения",ABS(Y871),Y871)),Y871)))</x:f>
      </x:c>
      <x:c r="CC871" s="50" t="str">
        <x:f>IF(21&gt;'Настройки'!$B$3,"",IF(ISBLANK(Z871),IF('Настройки'!$B$9="Нулевой спрос",0,""),IF(Z871&lt;0,IF('Настройки'!$B$10="Исключить","",IF('Настройки'!$B$10="Абсолютные значения",ABS(Z871),Z871)),Z871)))</x:f>
      </x:c>
      <x:c r="CD871" s="50" t="str">
        <x:f>IF(22&gt;'Настройки'!$B$3,"",IF(ISBLANK(AA871),IF('Настройки'!$B$9="Нулевой спрос",0,""),IF(AA871&lt;0,IF('Настройки'!$B$10="Исключить","",IF('Настройки'!$B$10="Абсолютные значения",ABS(AA871),AA871)),AA871)))</x:f>
      </x:c>
      <x:c r="CE871" s="50" t="str">
        <x:f>IF(23&gt;'Настройки'!$B$3,"",IF(ISBLANK(AB871),IF('Настройки'!$B$9="Нулевой спрос",0,""),IF(AB871&lt;0,IF('Настройки'!$B$10="Исключить","",IF('Настройки'!$B$10="Абсолютные значения",ABS(AB871),AB871)),AB871)))</x:f>
      </x:c>
      <x:c r="CF871" s="50" t="str">
        <x:f>IF(24&gt;'Настройки'!$B$3,"",IF(ISBLANK(AC871),IF('Настройки'!$B$9="Нулевой спрос",0,""),IF(AC871&lt;0,IF('Настройки'!$B$10="Исключить","",IF('Настройки'!$B$10="Абсолютные значения",ABS(AC871),AC871)),AC871)))</x:f>
      </x:c>
      <x:c r="CG871" s="50" t="str">
        <x:f>IF(25&gt;'Настройки'!$B$3,"",IF(ISBLANK(AD871),IF('Настройки'!$B$9="Нулевой спрос",0,""),IF(AD871&lt;0,IF('Настройки'!$B$10="Исключить","",IF('Настройки'!$B$10="Абсолютные значения",ABS(AD871),AD871)),AD871)))</x:f>
      </x:c>
      <x:c r="CH871" s="50" t="str">
        <x:f>IF(26&gt;'Настройки'!$B$3,"",IF(ISBLANK(AE871),IF('Настройки'!$B$9="Нулевой спрос",0,""),IF(AE871&lt;0,IF('Настройки'!$B$10="Исключить","",IF('Настройки'!$B$10="Абсолютные значения",ABS(AE871),AE871)),AE871)))</x:f>
      </x:c>
      <x:c r="CI871" s="50" t="str">
        <x:f>IF(27&gt;'Настройки'!$B$3,"",IF(ISBLANK(AF871),IF('Настройки'!$B$9="Нулевой спрос",0,""),IF(AF871&lt;0,IF('Настройки'!$B$10="Исключить","",IF('Настройки'!$B$10="Абсолютные значения",ABS(AF871),AF871)),AF871)))</x:f>
      </x:c>
      <x:c r="CJ871" s="50" t="str">
        <x:f>IF(28&gt;'Настройки'!$B$3,"",IF(ISBLANK(AG871),IF('Настройки'!$B$9="Нулевой спрос",0,""),IF(AG871&lt;0,IF('Настройки'!$B$10="Исключить","",IF('Настройки'!$B$10="Абсолютные значения",ABS(AG871),AG871)),AG871)))</x:f>
      </x:c>
      <x:c r="CK871" s="50" t="str">
        <x:f>IF(29&gt;'Настройки'!$B$3,"",IF(ISBLANK(AH871),IF('Настройки'!$B$9="Нулевой спрос",0,""),IF(AH871&lt;0,IF('Настройки'!$B$10="Исключить","",IF('Настройки'!$B$10="Абсолютные значения",ABS(AH871),AH871)),AH871)))</x:f>
      </x:c>
      <x:c r="CL871" s="50" t="str">
        <x:f>IF(30&gt;'Настройки'!$B$3,"",IF(ISBLANK(AI871),IF('Настройки'!$B$9="Нулевой спрос",0,""),IF(AI871&lt;0,IF('Настройки'!$B$10="Исключить","",IF('Настройки'!$B$10="Абсолютные значения",ABS(AI871),AI871)),AI871)))</x:f>
      </x:c>
      <x:c r="CM871" s="50" t="str">
        <x:f>IF(31&gt;'Настройки'!$B$3,"",IF(ISBLANK(AJ871),IF('Настройки'!$B$9="Нулевой спрос",0,""),IF(AJ871&lt;0,IF('Настройки'!$B$10="Исключить","",IF('Настройки'!$B$10="Абсолютные значения",ABS(AJ871),AJ871)),AJ871)))</x:f>
      </x:c>
      <x:c r="CN871" s="50" t="str">
        <x:f>IF(32&gt;'Настройки'!$B$3,"",IF(ISBLANK(AK871),IF('Настройки'!$B$9="Нулевой спрос",0,""),IF(AK871&lt;0,IF('Настройки'!$B$10="Исключить","",IF('Настройки'!$B$10="Абсолютные значения",ABS(AK871),AK871)),AK871)))</x:f>
      </x:c>
      <x:c r="CO871" s="50" t="str">
        <x:f>IF(33&gt;'Настройки'!$B$3,"",IF(ISBLANK(AL871),IF('Настройки'!$B$9="Нулевой спрос",0,""),IF(AL871&lt;0,IF('Настройки'!$B$10="Исключить","",IF('Настройки'!$B$10="Абсолютные значения",ABS(AL871),AL871)),AL871)))</x:f>
      </x:c>
      <x:c r="CP871" s="50" t="str">
        <x:f>IF(34&gt;'Настройки'!$B$3,"",IF(ISBLANK(AM871),IF('Настройки'!$B$9="Нулевой спрос",0,""),IF(AM871&lt;0,IF('Настройки'!$B$10="Исключить","",IF('Настройки'!$B$10="Абсолютные значения",ABS(AM871),AM871)),AM871)))</x:f>
      </x:c>
      <x:c r="CQ871" s="50" t="str">
        <x:f>IF(35&gt;'Настройки'!$B$3,"",IF(ISBLANK(AN871),IF('Настройки'!$B$9="Нулевой спрос",0,""),IF(AN871&lt;0,IF('Настройки'!$B$10="Исключить","",IF('Настройки'!$B$10="Абсолютные значения",ABS(AN871),AN871)),AN871)))</x:f>
      </x:c>
      <x:c r="CR871" s="50" t="str">
        <x:f>IF(36&gt;'Настройки'!$B$3,"",IF(ISBLANK(AO871),IF('Настройки'!$B$9="Нулевой спрос",0,""),IF(AO871&lt;0,IF('Настройки'!$B$10="Исключить","",IF('Настройки'!$B$10="Абсолютные значения",ABS(AO871),AO871)),AO871)))</x:f>
      </x:c>
      <x:c r="CS871" s="50" t="str">
        <x:f>IF(OR(1&gt;'Настройки'!$B$3,ISBLANK(BI871),BI871=0),"",BI871)</x:f>
      </x:c>
      <x:c r="CT871" s="50" t="str">
        <x:f>IF(OR(2&gt;'Настройки'!$B$3,ISBLANK(BJ871),BJ871=0),"",BJ871)</x:f>
      </x:c>
      <x:c r="CU871" s="50" t="str">
        <x:f>IF(OR(3&gt;'Настройки'!$B$3,ISBLANK(BK871),BK871=0),"",BK871)</x:f>
      </x:c>
      <x:c r="CV871" s="50" t="str">
        <x:f>IF(OR(4&gt;'Настройки'!$B$3,ISBLANK(BL871),BL871=0),"",BL871)</x:f>
      </x:c>
      <x:c r="CW871" s="50" t="str">
        <x:f>IF(OR(5&gt;'Настройки'!$B$3,ISBLANK(BM871),BM871=0),"",BM871)</x:f>
      </x:c>
      <x:c r="CX871" s="50" t="str">
        <x:f>IF(OR(6&gt;'Настройки'!$B$3,ISBLANK(BN871),BN871=0),"",BN871)</x:f>
      </x:c>
      <x:c r="CY871" s="50" t="str">
        <x:f>IF(OR(7&gt;'Настройки'!$B$3,ISBLANK(BO871),BO871=0),"",BO871)</x:f>
      </x:c>
      <x:c r="CZ871" s="50" t="str">
        <x:f>IF(OR(8&gt;'Настройки'!$B$3,ISBLANK(BP871),BP871=0),"",BP871)</x:f>
      </x:c>
      <x:c r="DA871" s="50" t="str">
        <x:f>IF(OR(9&gt;'Настройки'!$B$3,ISBLANK(BQ871),BQ871=0),"",BQ871)</x:f>
      </x:c>
      <x:c r="DB871" s="50" t="str">
        <x:f>IF(OR(10&gt;'Настройки'!$B$3,ISBLANK(BR871),BR871=0),"",BR871)</x:f>
      </x:c>
      <x:c r="DC871" s="50" t="str">
        <x:f>IF(OR(11&gt;'Настройки'!$B$3,ISBLANK(BS871),BS871=0),"",BS871)</x:f>
      </x:c>
      <x:c r="DD871" s="50" t="str">
        <x:f>IF(OR(12&gt;'Настройки'!$B$3,ISBLANK(BT871),BT871=0),"",BT871)</x:f>
      </x:c>
      <x:c r="DE871" s="50" t="str">
        <x:f>IF(OR(13&gt;'Настройки'!$B$3,ISBLANK(BU871),BU871=0),"",BU871)</x:f>
      </x:c>
      <x:c r="DF871" s="50" t="str">
        <x:f>IF(OR(14&gt;'Настройки'!$B$3,ISBLANK(BV871),BV871=0),"",BV871)</x:f>
      </x:c>
      <x:c r="DG871" s="50" t="str">
        <x:f>IF(OR(15&gt;'Настройки'!$B$3,ISBLANK(BW871),BW871=0),"",BW871)</x:f>
      </x:c>
      <x:c r="DH871" s="50" t="str">
        <x:f>IF(OR(16&gt;'Настройки'!$B$3,ISBLANK(BX871),BX871=0),"",BX871)</x:f>
      </x:c>
      <x:c r="DI871" s="50" t="str">
        <x:f>IF(OR(17&gt;'Настройки'!$B$3,ISBLANK(BY871),BY871=0),"",BY871)</x:f>
      </x:c>
      <x:c r="DJ871" s="50" t="str">
        <x:f>IF(OR(18&gt;'Настройки'!$B$3,ISBLANK(BZ871),BZ871=0),"",BZ871)</x:f>
      </x:c>
      <x:c r="DK871" s="50" t="str">
        <x:f>IF(OR(19&gt;'Настройки'!$B$3,ISBLANK(CA871),CA871=0),"",CA871)</x:f>
      </x:c>
      <x:c r="DL871" s="50" t="str">
        <x:f>IF(OR(20&gt;'Настройки'!$B$3,ISBLANK(CB871),CB871=0),"",CB871)</x:f>
      </x:c>
      <x:c r="DM871" s="50" t="str">
        <x:f>IF(OR(21&gt;'Настройки'!$B$3,ISBLANK(CC871),CC871=0),"",CC871)</x:f>
      </x:c>
      <x:c r="DN871" s="50" t="str">
        <x:f>IF(OR(22&gt;'Настройки'!$B$3,ISBLANK(CD871),CD871=0),"",CD871)</x:f>
      </x:c>
      <x:c r="DO871" s="50" t="str">
        <x:f>IF(OR(23&gt;'Настройки'!$B$3,ISBLANK(CE871),CE871=0),"",CE871)</x:f>
      </x:c>
      <x:c r="DP871" s="50" t="str">
        <x:f>IF(OR(24&gt;'Настройки'!$B$3,ISBLANK(CF871),CF871=0),"",CF871)</x:f>
      </x:c>
      <x:c r="DQ871" s="50" t="str">
        <x:f>IF(OR(25&gt;'Настройки'!$B$3,ISBLANK(CG871),CG871=0),"",CG871)</x:f>
      </x:c>
      <x:c r="DR871" s="50" t="str">
        <x:f>IF(OR(26&gt;'Настройки'!$B$3,ISBLANK(CH871),CH871=0),"",CH871)</x:f>
      </x:c>
      <x:c r="DS871" s="50" t="str">
        <x:f>IF(OR(27&gt;'Настройки'!$B$3,ISBLANK(CI871),CI871=0),"",CI871)</x:f>
      </x:c>
      <x:c r="DT871" s="50" t="str">
        <x:f>IF(OR(28&gt;'Настройки'!$B$3,ISBLANK(CJ871),CJ871=0),"",CJ871)</x:f>
      </x:c>
      <x:c r="DU871" s="50" t="str">
        <x:f>IF(OR(29&gt;'Настройки'!$B$3,ISBLANK(CK871),CK871=0),"",CK871)</x:f>
      </x:c>
      <x:c r="DV871" s="50" t="str">
        <x:f>IF(OR(30&gt;'Настройки'!$B$3,ISBLANK(CL871),CL871=0),"",CL871)</x:f>
      </x:c>
      <x:c r="DW871" s="50" t="str">
        <x:f>IF(OR(31&gt;'Настройки'!$B$3,ISBLANK(CM871),CM871=0),"",CM871)</x:f>
      </x:c>
      <x:c r="DX871" s="50" t="str">
        <x:f>IF(OR(32&gt;'Настройки'!$B$3,ISBLANK(CN871),CN871=0),"",CN871)</x:f>
      </x:c>
      <x:c r="DY871" s="50" t="str">
        <x:f>IF(OR(33&gt;'Настройки'!$B$3,ISBLANK(CO871),CO871=0),"",CO871)</x:f>
      </x:c>
      <x:c r="DZ871" s="50" t="str">
        <x:f>IF(OR(34&gt;'Настройки'!$B$3,ISBLANK(CP871),CP871=0),"",CP871)</x:f>
      </x:c>
      <x:c r="EA871" s="50" t="str">
        <x:f>IF(OR(35&gt;'Настройки'!$B$3,ISBLANK(CQ871),CQ871=0),"",CQ871)</x:f>
      </x:c>
      <x:c r="EB871" s="50" t="str">
        <x:f>IF(OR(36&gt;'Настройки'!$B$3,ISBLANK(CR871),CR871=0),"",CR871)</x:f>
      </x:c>
      <x:c r="EC871" s="50" t="str">
        <x:f>IF(A871="","",IF(OR(BB871="AZ",BB871="BZ"),10000+ROW(),IF(AZ871&gt;'Настройки'!$B$11,20000+ROW(),IF(BF871&lt;&gt;"Обычный",30000+ROW(),IF(AX871&lt;=0,40000+ROW(),"")))))</x:f>
      </x:c>
      <x:c r="ED871" s="50" t="str">
        <x:f>IF(EC871="","",COUNTIFS($EC$2:$EC$1001,"&gt;0",$EC$2:$EC$1001,"&lt;"&amp;EC871)+1)</x:f>
      </x:c>
    </x:row>
    <x:row r="872">
      <x:c r="A872" s="115"/>
      <x:c r="B872" s="115"/>
      <x:c r="C872" s="115"/>
      <x:c r="D872" s="118"/>
      <x:c r="E872" s="118"/>
      <x:c r="F872" s="118"/>
      <x:c r="G872" s="118"/>
      <x:c r="H872" s="118"/>
      <x:c r="I872" s="118"/>
      <x:c r="J872" s="118"/>
      <x:c r="K872" s="118"/>
      <x:c r="L872" s="118"/>
      <x:c r="M872" s="118"/>
      <x:c r="N872" s="118"/>
      <x:c r="O872" s="118"/>
      <x:c r="P872" s="118"/>
      <x:c r="Q872" s="118"/>
      <x:c r="R872" s="118"/>
      <x:c r="S872" s="118"/>
      <x:c r="T872" s="118"/>
      <x:c r="U872" s="118"/>
      <x:c r="V872" s="118"/>
      <x:c r="W872" s="118"/>
      <x:c r="X872" s="118"/>
      <x:c r="Y872" s="118"/>
      <x:c r="Z872" s="118"/>
      <x:c r="AA872" s="118"/>
      <x:c r="AB872" s="118"/>
      <x:c r="AC872" s="118"/>
      <x:c r="AD872" s="118"/>
      <x:c r="AE872" s="118"/>
      <x:c r="AF872" s="118"/>
      <x:c r="AG872" s="118"/>
      <x:c r="AH872" s="118"/>
      <x:c r="AI872" s="118"/>
      <x:c r="AJ872" s="118"/>
      <x:c r="AK872" s="118"/>
      <x:c r="AL872" s="118"/>
      <x:c r="AM872" s="118"/>
      <x:c r="AN872" s="118"/>
      <x:c r="AO872" s="118"/>
      <x:c r="AP872" s="115"/>
      <x:c r="AQ872" s="49" t="str">
        <x:f>IF(A872="","",COUNT(BI872:INDEX(BI872:CR872,1,'Настройки'!$B$3)))</x:f>
      </x:c>
      <x:c r="AR872" s="49" t="str">
        <x:f>IF(A872="","",SUM(BI872:INDEX(BI872:CR872,1,'Настройки'!$B$3)))</x:f>
      </x:c>
      <x:c r="AS872" s="58" t="str">
        <x:f>IF(A872="","",IF('Настройки'!$B$4="Стоимость потребления",AR872*D872,IF('Настройки'!$B$4="Количество",AR872,E872)))</x:f>
      </x:c>
      <x:c r="AT872" s="61" t="str">
        <x:f>IF(OR(A872="",AS872&lt;0,SUM($AS$2:$AS$1001)&lt;=0),"",AS872/SUM($AS$2:$AS$1001))</x:f>
      </x:c>
      <x:c r="AU872" s="61" t="str">
        <x:f>IF(OR(A872="",AS872&lt;0,SUM($AS$2:$AS$1001)&lt;=0),"",SUMIFS($AS$2:$AS$1001,$AS$2:$AS$1001,"&gt;"&amp;AS872)/SUM($AS$2:$AS$1001))</x:f>
      </x:c>
      <x:c r="AV872" s="61" t="str">
        <x:f>IF(OR(A872="",AS872&lt;0,SUM($AS$2:$AS$1001)&lt;=0),"",SUMIFS($AS$2:$AS$1001,$AS$2:$AS$1001,"&gt;="&amp;AS872)/SUM($AS$2:$AS$1001))</x:f>
      </x:c>
      <x:c r="AW872" s="49" t="str">
        <x:f>IF(A872="","",IF(SUM($AS$2:$AS$1001)&lt;=0,"Не определён",IF(AS872&lt;0,"Исключение",IF(AU872&lt;'Настройки'!$B$5,"A",IF(AU872&lt;'Настройки'!$B$6,"B","C")))))</x:f>
      </x:c>
      <x:c r="AX872" s="58" t="str">
        <x:f>IF(A872="","",IF(AQ872=0,"",AVERAGE(BI872:INDEX(BI872:CR872,1,'Настройки'!$B$3))))</x:f>
      </x:c>
      <x:c r="AY872" s="58" t="str">
        <x:f>IF(OR(A872="",AQ872=0),"",STDEVP(BI872:INDEX(BI872:CR872,1,'Настройки'!$B$3)))</x:f>
      </x:c>
      <x:c r="AZ872" s="61" t="str">
        <x:f>IF(OR(A872="",AQ872&lt;'Настройки'!$B$12,AX872&lt;=0,AND('Настройки'!$B$10="Блокировать",COUNTIF(F872:INDEX(F872:AO872,1,'Настройки'!$B$3),"&lt;0")&gt;0)),"",AY872/ABS(AX872))</x:f>
      </x:c>
      <x:c r="BA872" s="49" t="str">
        <x:f>IF(A872="","",IF(AND('Настройки'!$B$10="Блокировать",COUNTIF(F872:INDEX(F872:AO872,1,'Настройки'!$B$3),"&lt;0")&gt;0),"Не определён",IF(AQ872&lt;'Настройки'!$B$12,"Не определён",IF(AX872=0,"Нет спроса",IF(AX872&lt;0,"Не определён",IF(AZ872&lt;='Настройки'!$B$7,"X",IF(AZ872&lt;='Настройки'!$B$8,"Y","Z")))))))</x:f>
      </x:c>
      <x:c r="BB872" s="49" t="str">
        <x:f>IF(OR(A872="",LEN(AW872)&lt;&gt;1,LEN(BA872)&lt;&gt;1),"",AW872&amp;BA872)</x:f>
      </x:c>
      <x:c r="BC872" s="61" t="str">
        <x:f>IF(OR(A872="",AQ872=0),"",(COUNT(BI872:INDEX(BI872:CR872,1,'Настройки'!$B$3))-COUNT(CS872:INDEX(CS872:EB872,1,'Настройки'!$B$3)))/AQ872)</x:f>
      </x:c>
      <x:c r="BD872" s="64" t="str">
        <x:f>IF(OR(A872="",COUNT(CS872:INDEX(CS872:EB872,1,'Настройки'!$B$3))=0),"",AQ872/COUNT(CS872:INDEX(CS872:EB872,1,'Настройки'!$B$3)))</x:f>
      </x:c>
      <x:c r="BE872" s="64" t="str">
        <x:f>IF(OR(A872="",COUNT(CS872:INDEX(CS872:EB872,1,'Настройки'!$B$3))=0),"",IF(AVERAGE(CS872:INDEX(CS872:EB872,1,'Настройки'!$B$3))=0,"",(STDEVP(CS872:INDEX(CS872:EB872,1,'Настройки'!$B$3))/ABS(AVERAGE(CS872:INDEX(CS872:EB872,1,'Настройки'!$B$3))))^2))</x:f>
      </x:c>
      <x:c r="BF872" s="49" t="str">
        <x:f>IF(A872="","",IF(AQ872&lt;3,"Недостаточно",IF(AQ872&lt;6,"Предварительный","Обычный")))</x:f>
      </x:c>
      <x:c r="BG872" s="49" t="str">
        <x:f>IF(A872="","",IF(COUNTIF(F872:INDEX(F872:AO872,1,'Настройки'!$B$3),"&lt;0")&gt;0,IF('Настройки'!$B$10="Блокировать","Отрицательный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"),"")&amp;IF(AQ872&lt;3,"Недостаточно истории. ",IF(AQ872&lt;6,"Предварительная классификация. ",""))&amp;IF(AX872=0,"Нет спроса за горизонт. ","")&amp;IF(AZ872&gt;'Настройки'!$B$11,"Экстремальная вариативность. ",""))</x:f>
      </x:c>
      <x:c r="BH872" s="49" t="str">
        <x:f>IF(A872="","",IFERROR(VLOOKUP(BB872,'Настройки'!$D$3:$E$11,2,FALSE),"Сначала проверьте исходные данные и историю спроса.")&amp;" Уточните срок поставки, MOQ и критичность.")</x:f>
      </x:c>
      <x:c r="BI872" s="50" t="str">
        <x:f>IF(1&gt;'Настройки'!$B$3,"",IF(ISBLANK(F872),IF('Настройки'!$B$9="Нулевой спрос",0,""),IF(F872&lt;0,IF('Настройки'!$B$10="Исключить","",IF('Настройки'!$B$10="Абсолютные значения",ABS(F872),F872)),F872)))</x:f>
      </x:c>
      <x:c r="BJ872" s="50" t="str">
        <x:f>IF(2&gt;'Настройки'!$B$3,"",IF(ISBLANK(G872),IF('Настройки'!$B$9="Нулевой спрос",0,""),IF(G872&lt;0,IF('Настройки'!$B$10="Исключить","",IF('Настройки'!$B$10="Абсолютные значения",ABS(G872),G872)),G872)))</x:f>
      </x:c>
      <x:c r="BK872" s="50" t="str">
        <x:f>IF(3&gt;'Настройки'!$B$3,"",IF(ISBLANK(H872),IF('Настройки'!$B$9="Нулевой спрос",0,""),IF(H872&lt;0,IF('Настройки'!$B$10="Исключить","",IF('Настройки'!$B$10="Абсолютные значения",ABS(H872),H872)),H872)))</x:f>
      </x:c>
      <x:c r="BL872" s="50" t="str">
        <x:f>IF(4&gt;'Настройки'!$B$3,"",IF(ISBLANK(I872),IF('Настройки'!$B$9="Нулевой спрос",0,""),IF(I872&lt;0,IF('Настройки'!$B$10="Исключить","",IF('Настройки'!$B$10="Абсолютные значения",ABS(I872),I872)),I872)))</x:f>
      </x:c>
      <x:c r="BM872" s="50" t="str">
        <x:f>IF(5&gt;'Настройки'!$B$3,"",IF(ISBLANK(J872),IF('Настройки'!$B$9="Нулевой спрос",0,""),IF(J872&lt;0,IF('Настройки'!$B$10="Исключить","",IF('Настройки'!$B$10="Абсолютные значения",ABS(J872),J872)),J872)))</x:f>
      </x:c>
      <x:c r="BN872" s="50" t="str">
        <x:f>IF(6&gt;'Настройки'!$B$3,"",IF(ISBLANK(K872),IF('Настройки'!$B$9="Нулевой спрос",0,""),IF(K872&lt;0,IF('Настройки'!$B$10="Исключить","",IF('Настройки'!$B$10="Абсолютные значения",ABS(K872),K872)),K872)))</x:f>
      </x:c>
      <x:c r="BO872" s="50" t="str">
        <x:f>IF(7&gt;'Настройки'!$B$3,"",IF(ISBLANK(L872),IF('Настройки'!$B$9="Нулевой спрос",0,""),IF(L872&lt;0,IF('Настройки'!$B$10="Исключить","",IF('Настройки'!$B$10="Абсолютные значения",ABS(L872),L872)),L872)))</x:f>
      </x:c>
      <x:c r="BP872" s="50" t="str">
        <x:f>IF(8&gt;'Настройки'!$B$3,"",IF(ISBLANK(M872),IF('Настройки'!$B$9="Нулевой спрос",0,""),IF(M872&lt;0,IF('Настройки'!$B$10="Исключить","",IF('Настройки'!$B$10="Абсолютные значения",ABS(M872),M872)),M872)))</x:f>
      </x:c>
      <x:c r="BQ872" s="50" t="str">
        <x:f>IF(9&gt;'Настройки'!$B$3,"",IF(ISBLANK(N872),IF('Настройки'!$B$9="Нулевой спрос",0,""),IF(N872&lt;0,IF('Настройки'!$B$10="Исключить","",IF('Настройки'!$B$10="Абсолютные значения",ABS(N872),N872)),N872)))</x:f>
      </x:c>
      <x:c r="BR872" s="50" t="str">
        <x:f>IF(10&gt;'Настройки'!$B$3,"",IF(ISBLANK(O872),IF('Настройки'!$B$9="Нулевой спрос",0,""),IF(O872&lt;0,IF('Настройки'!$B$10="Исключить","",IF('Настройки'!$B$10="Абсолютные значения",ABS(O872),O872)),O872)))</x:f>
      </x:c>
      <x:c r="BS872" s="50" t="str">
        <x:f>IF(11&gt;'Настройки'!$B$3,"",IF(ISBLANK(P872),IF('Настройки'!$B$9="Нулевой спрос",0,""),IF(P872&lt;0,IF('Настройки'!$B$10="Исключить","",IF('Настройки'!$B$10="Абсолютные значения",ABS(P872),P872)),P872)))</x:f>
      </x:c>
      <x:c r="BT872" s="50" t="str">
        <x:f>IF(12&gt;'Настройки'!$B$3,"",IF(ISBLANK(Q872),IF('Настройки'!$B$9="Нулевой спрос",0,""),IF(Q872&lt;0,IF('Настройки'!$B$10="Исключить","",IF('Настройки'!$B$10="Абсолютные значения",ABS(Q872),Q872)),Q872)))</x:f>
      </x:c>
      <x:c r="BU872" s="50" t="str">
        <x:f>IF(13&gt;'Настройки'!$B$3,"",IF(ISBLANK(R872),IF('Настройки'!$B$9="Нулевой спрос",0,""),IF(R872&lt;0,IF('Настройки'!$B$10="Исключить","",IF('Настройки'!$B$10="Абсолютные значения",ABS(R872),R872)),R872)))</x:f>
      </x:c>
      <x:c r="BV872" s="50" t="str">
        <x:f>IF(14&gt;'Настройки'!$B$3,"",IF(ISBLANK(S872),IF('Настройки'!$B$9="Нулевой спрос",0,""),IF(S872&lt;0,IF('Настройки'!$B$10="Исключить","",IF('Настройки'!$B$10="Абсолютные значения",ABS(S872),S872)),S872)))</x:f>
      </x:c>
      <x:c r="BW872" s="50" t="str">
        <x:f>IF(15&gt;'Настройки'!$B$3,"",IF(ISBLANK(T872),IF('Настройки'!$B$9="Нулевой спрос",0,""),IF(T872&lt;0,IF('Настройки'!$B$10="Исключить","",IF('Настройки'!$B$10="Абсолютные значения",ABS(T872),T872)),T872)))</x:f>
      </x:c>
      <x:c r="BX872" s="50" t="str">
        <x:f>IF(16&gt;'Настройки'!$B$3,"",IF(ISBLANK(U872),IF('Настройки'!$B$9="Нулевой спрос",0,""),IF(U872&lt;0,IF('Настройки'!$B$10="Исключить","",IF('Настройки'!$B$10="Абсолютные значения",ABS(U872),U872)),U872)))</x:f>
      </x:c>
      <x:c r="BY872" s="50" t="str">
        <x:f>IF(17&gt;'Настройки'!$B$3,"",IF(ISBLANK(V872),IF('Настройки'!$B$9="Нулевой спрос",0,""),IF(V872&lt;0,IF('Настройки'!$B$10="Исключить","",IF('Настройки'!$B$10="Абсолютные значения",ABS(V872),V872)),V872)))</x:f>
      </x:c>
      <x:c r="BZ872" s="50" t="str">
        <x:f>IF(18&gt;'Настройки'!$B$3,"",IF(ISBLANK(W872),IF('Настройки'!$B$9="Нулевой спрос",0,""),IF(W872&lt;0,IF('Настройки'!$B$10="Исключить","",IF('Настройки'!$B$10="Абсолютные значения",ABS(W872),W872)),W872)))</x:f>
      </x:c>
      <x:c r="CA872" s="50" t="str">
        <x:f>IF(19&gt;'Настройки'!$B$3,"",IF(ISBLANK(X872),IF('Настройки'!$B$9="Нулевой спрос",0,""),IF(X872&lt;0,IF('Настройки'!$B$10="Исключить","",IF('Настройки'!$B$10="Абсолютные значения",ABS(X872),X872)),X872)))</x:f>
      </x:c>
      <x:c r="CB872" s="50" t="str">
        <x:f>IF(20&gt;'Настройки'!$B$3,"",IF(ISBLANK(Y872),IF('Настройки'!$B$9="Нулевой спрос",0,""),IF(Y872&lt;0,IF('Настройки'!$B$10="Исключить","",IF('Настройки'!$B$10="Абсолютные значения",ABS(Y872),Y872)),Y872)))</x:f>
      </x:c>
      <x:c r="CC872" s="50" t="str">
        <x:f>IF(21&gt;'Настройки'!$B$3,"",IF(ISBLANK(Z872),IF('Настройки'!$B$9="Нулевой спрос",0,""),IF(Z872&lt;0,IF('Настройки'!$B$10="Исключить","",IF('Настройки'!$B$10="Абсолютные значения",ABS(Z872),Z872)),Z872)))</x:f>
      </x:c>
      <x:c r="CD872" s="50" t="str">
        <x:f>IF(22&gt;'Настройки'!$B$3,"",IF(ISBLANK(AA872),IF('Настройки'!$B$9="Нулевой спрос",0,""),IF(AA872&lt;0,IF('Настройки'!$B$10="Исключить","",IF('Настройки'!$B$10="Абсолютные значения",ABS(AA872),AA872)),AA872)))</x:f>
      </x:c>
      <x:c r="CE872" s="50" t="str">
        <x:f>IF(23&gt;'Настройки'!$B$3,"",IF(ISBLANK(AB872),IF('Настройки'!$B$9="Нулевой спрос",0,""),IF(AB872&lt;0,IF('Настройки'!$B$10="Исключить","",IF('Настройки'!$B$10="Абсолютные значения",ABS(AB872),AB872)),AB872)))</x:f>
      </x:c>
      <x:c r="CF872" s="50" t="str">
        <x:f>IF(24&gt;'Настройки'!$B$3,"",IF(ISBLANK(AC872),IF('Настройки'!$B$9="Нулевой спрос",0,""),IF(AC872&lt;0,IF('Настройки'!$B$10="Исключить","",IF('Настройки'!$B$10="Абсолютные значения",ABS(AC872),AC872)),AC872)))</x:f>
      </x:c>
      <x:c r="CG872" s="50" t="str">
        <x:f>IF(25&gt;'Настройки'!$B$3,"",IF(ISBLANK(AD872),IF('Настройки'!$B$9="Нулевой спрос",0,""),IF(AD872&lt;0,IF('Настройки'!$B$10="Исключить","",IF('Настройки'!$B$10="Абсолютные значения",ABS(AD872),AD872)),AD872)))</x:f>
      </x:c>
      <x:c r="CH872" s="50" t="str">
        <x:f>IF(26&gt;'Настройки'!$B$3,"",IF(ISBLANK(AE872),IF('Настройки'!$B$9="Нулевой спрос",0,""),IF(AE872&lt;0,IF('Настройки'!$B$10="Исключить","",IF('Настройки'!$B$10="Абсолютные значения",ABS(AE872),AE872)),AE872)))</x:f>
      </x:c>
      <x:c r="CI872" s="50" t="str">
        <x:f>IF(27&gt;'Настройки'!$B$3,"",IF(ISBLANK(AF872),IF('Настройки'!$B$9="Нулевой спрос",0,""),IF(AF872&lt;0,IF('Настройки'!$B$10="Исключить","",IF('Настройки'!$B$10="Абсолютные значения",ABS(AF872),AF872)),AF872)))</x:f>
      </x:c>
      <x:c r="CJ872" s="50" t="str">
        <x:f>IF(28&gt;'Настройки'!$B$3,"",IF(ISBLANK(AG872),IF('Настройки'!$B$9="Нулевой спрос",0,""),IF(AG872&lt;0,IF('Настройки'!$B$10="Исключить","",IF('Настройки'!$B$10="Абсолютные значения",ABS(AG872),AG872)),AG872)))</x:f>
      </x:c>
      <x:c r="CK872" s="50" t="str">
        <x:f>IF(29&gt;'Настройки'!$B$3,"",IF(ISBLANK(AH872),IF('Настройки'!$B$9="Нулевой спрос",0,""),IF(AH872&lt;0,IF('Настройки'!$B$10="Исключить","",IF('Настройки'!$B$10="Абсолютные значения",ABS(AH872),AH872)),AH872)))</x:f>
      </x:c>
      <x:c r="CL872" s="50" t="str">
        <x:f>IF(30&gt;'Настройки'!$B$3,"",IF(ISBLANK(AI872),IF('Настройки'!$B$9="Нулевой спрос",0,""),IF(AI872&lt;0,IF('Настройки'!$B$10="Исключить","",IF('Настройки'!$B$10="Абсолютные значения",ABS(AI872),AI872)),AI872)))</x:f>
      </x:c>
      <x:c r="CM872" s="50" t="str">
        <x:f>IF(31&gt;'Настройки'!$B$3,"",IF(ISBLANK(AJ872),IF('Настройки'!$B$9="Нулевой спрос",0,""),IF(AJ872&lt;0,IF('Настройки'!$B$10="Исключить","",IF('Настройки'!$B$10="Абсолютные значения",ABS(AJ872),AJ872)),AJ872)))</x:f>
      </x:c>
      <x:c r="CN872" s="50" t="str">
        <x:f>IF(32&gt;'Настройки'!$B$3,"",IF(ISBLANK(AK872),IF('Настройки'!$B$9="Нулевой спрос",0,""),IF(AK872&lt;0,IF('Настройки'!$B$10="Исключить","",IF('Настройки'!$B$10="Абсолютные значения",ABS(AK872),AK872)),AK872)))</x:f>
      </x:c>
      <x:c r="CO872" s="50" t="str">
        <x:f>IF(33&gt;'Настройки'!$B$3,"",IF(ISBLANK(AL872),IF('Настройки'!$B$9="Нулевой спрос",0,""),IF(AL872&lt;0,IF('Настройки'!$B$10="Исключить","",IF('Настройки'!$B$10="Абсолютные значения",ABS(AL872),AL872)),AL872)))</x:f>
      </x:c>
      <x:c r="CP872" s="50" t="str">
        <x:f>IF(34&gt;'Настройки'!$B$3,"",IF(ISBLANK(AM872),IF('Настройки'!$B$9="Нулевой спрос",0,""),IF(AM872&lt;0,IF('Настройки'!$B$10="Исключить","",IF('Настройки'!$B$10="Абсолютные значения",ABS(AM872),AM872)),AM872)))</x:f>
      </x:c>
      <x:c r="CQ872" s="50" t="str">
        <x:f>IF(35&gt;'Настройки'!$B$3,"",IF(ISBLANK(AN872),IF('Настройки'!$B$9="Нулевой спрос",0,""),IF(AN872&lt;0,IF('Настройки'!$B$10="Исключить","",IF('Настройки'!$B$10="Абсолютные значения",ABS(AN872),AN872)),AN872)))</x:f>
      </x:c>
      <x:c r="CR872" s="50" t="str">
        <x:f>IF(36&gt;'Настройки'!$B$3,"",IF(ISBLANK(AO872),IF('Настройки'!$B$9="Нулевой спрос",0,""),IF(AO872&lt;0,IF('Настройки'!$B$10="Исключить","",IF('Настройки'!$B$10="Абсолютные значения",ABS(AO872),AO872)),AO872)))</x:f>
      </x:c>
      <x:c r="CS872" s="50" t="str">
        <x:f>IF(OR(1&gt;'Настройки'!$B$3,ISBLANK(BI872),BI872=0),"",BI872)</x:f>
      </x:c>
      <x:c r="CT872" s="50" t="str">
        <x:f>IF(OR(2&gt;'Настройки'!$B$3,ISBLANK(BJ872),BJ872=0),"",BJ872)</x:f>
      </x:c>
      <x:c r="CU872" s="50" t="str">
        <x:f>IF(OR(3&gt;'Настройки'!$B$3,ISBLANK(BK872),BK872=0),"",BK872)</x:f>
      </x:c>
      <x:c r="CV872" s="50" t="str">
        <x:f>IF(OR(4&gt;'Настройки'!$B$3,ISBLANK(BL872),BL872=0),"",BL872)</x:f>
      </x:c>
      <x:c r="CW872" s="50" t="str">
        <x:f>IF(OR(5&gt;'Настройки'!$B$3,ISBLANK(BM872),BM872=0),"",BM872)</x:f>
      </x:c>
      <x:c r="CX872" s="50" t="str">
        <x:f>IF(OR(6&gt;'Настройки'!$B$3,ISBLANK(BN872),BN872=0),"",BN872)</x:f>
      </x:c>
      <x:c r="CY872" s="50" t="str">
        <x:f>IF(OR(7&gt;'Настройки'!$B$3,ISBLANK(BO872),BO872=0),"",BO872)</x:f>
      </x:c>
      <x:c r="CZ872" s="50" t="str">
        <x:f>IF(OR(8&gt;'Настройки'!$B$3,ISBLANK(BP872),BP872=0),"",BP872)</x:f>
      </x:c>
      <x:c r="DA872" s="50" t="str">
        <x:f>IF(OR(9&gt;'Настройки'!$B$3,ISBLANK(BQ872),BQ872=0),"",BQ872)</x:f>
      </x:c>
      <x:c r="DB872" s="50" t="str">
        <x:f>IF(OR(10&gt;'Настройки'!$B$3,ISBLANK(BR872),BR872=0),"",BR872)</x:f>
      </x:c>
      <x:c r="DC872" s="50" t="str">
        <x:f>IF(OR(11&gt;'Настройки'!$B$3,ISBLANK(BS872),BS872=0),"",BS872)</x:f>
      </x:c>
      <x:c r="DD872" s="50" t="str">
        <x:f>IF(OR(12&gt;'Настройки'!$B$3,ISBLANK(BT872),BT872=0),"",BT872)</x:f>
      </x:c>
      <x:c r="DE872" s="50" t="str">
        <x:f>IF(OR(13&gt;'Настройки'!$B$3,ISBLANK(BU872),BU872=0),"",BU872)</x:f>
      </x:c>
      <x:c r="DF872" s="50" t="str">
        <x:f>IF(OR(14&gt;'Настройки'!$B$3,ISBLANK(BV872),BV872=0),"",BV872)</x:f>
      </x:c>
      <x:c r="DG872" s="50" t="str">
        <x:f>IF(OR(15&gt;'Настройки'!$B$3,ISBLANK(BW872),BW872=0),"",BW872)</x:f>
      </x:c>
      <x:c r="DH872" s="50" t="str">
        <x:f>IF(OR(16&gt;'Настройки'!$B$3,ISBLANK(BX872),BX872=0),"",BX872)</x:f>
      </x:c>
      <x:c r="DI872" s="50" t="str">
        <x:f>IF(OR(17&gt;'Настройки'!$B$3,ISBLANK(BY872),BY872=0),"",BY872)</x:f>
      </x:c>
      <x:c r="DJ872" s="50" t="str">
        <x:f>IF(OR(18&gt;'Настройки'!$B$3,ISBLANK(BZ872),BZ872=0),"",BZ872)</x:f>
      </x:c>
      <x:c r="DK872" s="50" t="str">
        <x:f>IF(OR(19&gt;'Настройки'!$B$3,ISBLANK(CA872),CA872=0),"",CA872)</x:f>
      </x:c>
      <x:c r="DL872" s="50" t="str">
        <x:f>IF(OR(20&gt;'Настройки'!$B$3,ISBLANK(CB872),CB872=0),"",CB872)</x:f>
      </x:c>
      <x:c r="DM872" s="50" t="str">
        <x:f>IF(OR(21&gt;'Настройки'!$B$3,ISBLANK(CC872),CC872=0),"",CC872)</x:f>
      </x:c>
      <x:c r="DN872" s="50" t="str">
        <x:f>IF(OR(22&gt;'Настройки'!$B$3,ISBLANK(CD872),CD872=0),"",CD872)</x:f>
      </x:c>
      <x:c r="DO872" s="50" t="str">
        <x:f>IF(OR(23&gt;'Настройки'!$B$3,ISBLANK(CE872),CE872=0),"",CE872)</x:f>
      </x:c>
      <x:c r="DP872" s="50" t="str">
        <x:f>IF(OR(24&gt;'Настройки'!$B$3,ISBLANK(CF872),CF872=0),"",CF872)</x:f>
      </x:c>
      <x:c r="DQ872" s="50" t="str">
        <x:f>IF(OR(25&gt;'Настройки'!$B$3,ISBLANK(CG872),CG872=0),"",CG872)</x:f>
      </x:c>
      <x:c r="DR872" s="50" t="str">
        <x:f>IF(OR(26&gt;'Настройки'!$B$3,ISBLANK(CH872),CH872=0),"",CH872)</x:f>
      </x:c>
      <x:c r="DS872" s="50" t="str">
        <x:f>IF(OR(27&gt;'Настройки'!$B$3,ISBLANK(CI872),CI872=0),"",CI872)</x:f>
      </x:c>
      <x:c r="DT872" s="50" t="str">
        <x:f>IF(OR(28&gt;'Настройки'!$B$3,ISBLANK(CJ872),CJ872=0),"",CJ872)</x:f>
      </x:c>
      <x:c r="DU872" s="50" t="str">
        <x:f>IF(OR(29&gt;'Настройки'!$B$3,ISBLANK(CK872),CK872=0),"",CK872)</x:f>
      </x:c>
      <x:c r="DV872" s="50" t="str">
        <x:f>IF(OR(30&gt;'Настройки'!$B$3,ISBLANK(CL872),CL872=0),"",CL872)</x:f>
      </x:c>
      <x:c r="DW872" s="50" t="str">
        <x:f>IF(OR(31&gt;'Настройки'!$B$3,ISBLANK(CM872),CM872=0),"",CM872)</x:f>
      </x:c>
      <x:c r="DX872" s="50" t="str">
        <x:f>IF(OR(32&gt;'Настройки'!$B$3,ISBLANK(CN872),CN872=0),"",CN872)</x:f>
      </x:c>
      <x:c r="DY872" s="50" t="str">
        <x:f>IF(OR(33&gt;'Настройки'!$B$3,ISBLANK(CO872),CO872=0),"",CO872)</x:f>
      </x:c>
      <x:c r="DZ872" s="50" t="str">
        <x:f>IF(OR(34&gt;'Настройки'!$B$3,ISBLANK(CP872),CP872=0),"",CP872)</x:f>
      </x:c>
      <x:c r="EA872" s="50" t="str">
        <x:f>IF(OR(35&gt;'Настройки'!$B$3,ISBLANK(CQ872),CQ872=0),"",CQ872)</x:f>
      </x:c>
      <x:c r="EB872" s="50" t="str">
        <x:f>IF(OR(36&gt;'Настройки'!$B$3,ISBLANK(CR872),CR872=0),"",CR872)</x:f>
      </x:c>
      <x:c r="EC872" s="50" t="str">
        <x:f>IF(A872="","",IF(OR(BB872="AZ",BB872="BZ"),10000+ROW(),IF(AZ872&gt;'Настройки'!$B$11,20000+ROW(),IF(BF872&lt;&gt;"Обычный",30000+ROW(),IF(AX872&lt;=0,40000+ROW(),"")))))</x:f>
      </x:c>
      <x:c r="ED872" s="50" t="str">
        <x:f>IF(EC872="","",COUNTIFS($EC$2:$EC$1001,"&gt;0",$EC$2:$EC$1001,"&lt;"&amp;EC872)+1)</x:f>
      </x:c>
    </x:row>
    <x:row r="873">
      <x:c r="A873" s="115"/>
      <x:c r="B873" s="115"/>
      <x:c r="C873" s="115"/>
      <x:c r="D873" s="118"/>
      <x:c r="E873" s="118"/>
      <x:c r="F873" s="118"/>
      <x:c r="G873" s="118"/>
      <x:c r="H873" s="118"/>
      <x:c r="I873" s="118"/>
      <x:c r="J873" s="118"/>
      <x:c r="K873" s="118"/>
      <x:c r="L873" s="118"/>
      <x:c r="M873" s="118"/>
      <x:c r="N873" s="118"/>
      <x:c r="O873" s="118"/>
      <x:c r="P873" s="118"/>
      <x:c r="Q873" s="118"/>
      <x:c r="R873" s="118"/>
      <x:c r="S873" s="118"/>
      <x:c r="T873" s="118"/>
      <x:c r="U873" s="118"/>
      <x:c r="V873" s="118"/>
      <x:c r="W873" s="118"/>
      <x:c r="X873" s="118"/>
      <x:c r="Y873" s="118"/>
      <x:c r="Z873" s="118"/>
      <x:c r="AA873" s="118"/>
      <x:c r="AB873" s="118"/>
      <x:c r="AC873" s="118"/>
      <x:c r="AD873" s="118"/>
      <x:c r="AE873" s="118"/>
      <x:c r="AF873" s="118"/>
      <x:c r="AG873" s="118"/>
      <x:c r="AH873" s="118"/>
      <x:c r="AI873" s="118"/>
      <x:c r="AJ873" s="118"/>
      <x:c r="AK873" s="118"/>
      <x:c r="AL873" s="118"/>
      <x:c r="AM873" s="118"/>
      <x:c r="AN873" s="118"/>
      <x:c r="AO873" s="118"/>
      <x:c r="AP873" s="115"/>
      <x:c r="AQ873" s="49" t="str">
        <x:f>IF(A873="","",COUNT(BI873:INDEX(BI873:CR873,1,'Настройки'!$B$3)))</x:f>
      </x:c>
      <x:c r="AR873" s="49" t="str">
        <x:f>IF(A873="","",SUM(BI873:INDEX(BI873:CR873,1,'Настройки'!$B$3)))</x:f>
      </x:c>
      <x:c r="AS873" s="58" t="str">
        <x:f>IF(A873="","",IF('Настройки'!$B$4="Стоимость потребления",AR873*D873,IF('Настройки'!$B$4="Количество",AR873,E873)))</x:f>
      </x:c>
      <x:c r="AT873" s="61" t="str">
        <x:f>IF(OR(A873="",AS873&lt;0,SUM($AS$2:$AS$1001)&lt;=0),"",AS873/SUM($AS$2:$AS$1001))</x:f>
      </x:c>
      <x:c r="AU873" s="61" t="str">
        <x:f>IF(OR(A873="",AS873&lt;0,SUM($AS$2:$AS$1001)&lt;=0),"",SUMIFS($AS$2:$AS$1001,$AS$2:$AS$1001,"&gt;"&amp;AS873)/SUM($AS$2:$AS$1001))</x:f>
      </x:c>
      <x:c r="AV873" s="61" t="str">
        <x:f>IF(OR(A873="",AS873&lt;0,SUM($AS$2:$AS$1001)&lt;=0),"",SUMIFS($AS$2:$AS$1001,$AS$2:$AS$1001,"&gt;="&amp;AS873)/SUM($AS$2:$AS$1001))</x:f>
      </x:c>
      <x:c r="AW873" s="49" t="str">
        <x:f>IF(A873="","",IF(SUM($AS$2:$AS$1001)&lt;=0,"Не определён",IF(AS873&lt;0,"Исключение",IF(AU873&lt;'Настройки'!$B$5,"A",IF(AU873&lt;'Настройки'!$B$6,"B","C")))))</x:f>
      </x:c>
      <x:c r="AX873" s="58" t="str">
        <x:f>IF(A873="","",IF(AQ873=0,"",AVERAGE(BI873:INDEX(BI873:CR873,1,'Настройки'!$B$3))))</x:f>
      </x:c>
      <x:c r="AY873" s="58" t="str">
        <x:f>IF(OR(A873="",AQ873=0),"",STDEVP(BI873:INDEX(BI873:CR873,1,'Настройки'!$B$3)))</x:f>
      </x:c>
      <x:c r="AZ873" s="61" t="str">
        <x:f>IF(OR(A873="",AQ873&lt;'Настройки'!$B$12,AX873&lt;=0,AND('Настройки'!$B$10="Блокировать",COUNTIF(F873:INDEX(F873:AO873,1,'Настройки'!$B$3),"&lt;0")&gt;0)),"",AY873/ABS(AX873))</x:f>
      </x:c>
      <x:c r="BA873" s="49" t="str">
        <x:f>IF(A873="","",IF(AND('Настройки'!$B$10="Блокировать",COUNTIF(F873:INDEX(F873:AO873,1,'Настройки'!$B$3),"&lt;0")&gt;0),"Не определён",IF(AQ873&lt;'Настройки'!$B$12,"Не определён",IF(AX873=0,"Нет спроса",IF(AX873&lt;0,"Не определён",IF(AZ873&lt;='Настройки'!$B$7,"X",IF(AZ873&lt;='Настройки'!$B$8,"Y","Z")))))))</x:f>
      </x:c>
      <x:c r="BB873" s="49" t="str">
        <x:f>IF(OR(A873="",LEN(AW873)&lt;&gt;1,LEN(BA873)&lt;&gt;1),"",AW873&amp;BA873)</x:f>
      </x:c>
      <x:c r="BC873" s="61" t="str">
        <x:f>IF(OR(A873="",AQ873=0),"",(COUNT(BI873:INDEX(BI873:CR873,1,'Настройки'!$B$3))-COUNT(CS873:INDEX(CS873:EB873,1,'Настройки'!$B$3)))/AQ873)</x:f>
      </x:c>
      <x:c r="BD873" s="64" t="str">
        <x:f>IF(OR(A873="",COUNT(CS873:INDEX(CS873:EB873,1,'Настройки'!$B$3))=0),"",AQ873/COUNT(CS873:INDEX(CS873:EB873,1,'Настройки'!$B$3)))</x:f>
      </x:c>
      <x:c r="BE873" s="64" t="str">
        <x:f>IF(OR(A873="",COUNT(CS873:INDEX(CS873:EB873,1,'Настройки'!$B$3))=0),"",IF(AVERAGE(CS873:INDEX(CS873:EB873,1,'Настройки'!$B$3))=0,"",(STDEVP(CS873:INDEX(CS873:EB873,1,'Настройки'!$B$3))/ABS(AVERAGE(CS873:INDEX(CS873:EB873,1,'Настройки'!$B$3))))^2))</x:f>
      </x:c>
      <x:c r="BF873" s="49" t="str">
        <x:f>IF(A873="","",IF(AQ873&lt;3,"Недостаточно",IF(AQ873&lt;6,"Предварительный","Обычный")))</x:f>
      </x:c>
      <x:c r="BG873" s="49" t="str">
        <x:f>IF(A873="","",IF(COUNTIF(F873:INDEX(F873:AO873,1,'Настройки'!$B$3),"&lt;0")&gt;0,IF('Настройки'!$B$10="Блокировать","Отрицательный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"),"")&amp;IF(AQ873&lt;3,"Недостаточно истории. ",IF(AQ873&lt;6,"Предварительная классификация. ",""))&amp;IF(AX873=0,"Нет спроса за горизонт. ","")&amp;IF(AZ873&gt;'Настройки'!$B$11,"Экстремальная вариативность. ",""))</x:f>
      </x:c>
      <x:c r="BH873" s="49" t="str">
        <x:f>IF(A873="","",IFERROR(VLOOKUP(BB873,'Настройки'!$D$3:$E$11,2,FALSE),"Сначала проверьте исходные данные и историю спроса.")&amp;" Уточните срок поставки, MOQ и критичность.")</x:f>
      </x:c>
      <x:c r="BI873" s="50" t="str">
        <x:f>IF(1&gt;'Настройки'!$B$3,"",IF(ISBLANK(F873),IF('Настройки'!$B$9="Нулевой спрос",0,""),IF(F873&lt;0,IF('Настройки'!$B$10="Исключить","",IF('Настройки'!$B$10="Абсолютные значения",ABS(F873),F873)),F873)))</x:f>
      </x:c>
      <x:c r="BJ873" s="50" t="str">
        <x:f>IF(2&gt;'Настройки'!$B$3,"",IF(ISBLANK(G873),IF('Настройки'!$B$9="Нулевой спрос",0,""),IF(G873&lt;0,IF('Настройки'!$B$10="Исключить","",IF('Настройки'!$B$10="Абсолютные значения",ABS(G873),G873)),G873)))</x:f>
      </x:c>
      <x:c r="BK873" s="50" t="str">
        <x:f>IF(3&gt;'Настройки'!$B$3,"",IF(ISBLANK(H873),IF('Настройки'!$B$9="Нулевой спрос",0,""),IF(H873&lt;0,IF('Настройки'!$B$10="Исключить","",IF('Настройки'!$B$10="Абсолютные значения",ABS(H873),H873)),H873)))</x:f>
      </x:c>
      <x:c r="BL873" s="50" t="str">
        <x:f>IF(4&gt;'Настройки'!$B$3,"",IF(ISBLANK(I873),IF('Настройки'!$B$9="Нулевой спрос",0,""),IF(I873&lt;0,IF('Настройки'!$B$10="Исключить","",IF('Настройки'!$B$10="Абсолютные значения",ABS(I873),I873)),I873)))</x:f>
      </x:c>
      <x:c r="BM873" s="50" t="str">
        <x:f>IF(5&gt;'Настройки'!$B$3,"",IF(ISBLANK(J873),IF('Настройки'!$B$9="Нулевой спрос",0,""),IF(J873&lt;0,IF('Настройки'!$B$10="Исключить","",IF('Настройки'!$B$10="Абсолютные значения",ABS(J873),J873)),J873)))</x:f>
      </x:c>
      <x:c r="BN873" s="50" t="str">
        <x:f>IF(6&gt;'Настройки'!$B$3,"",IF(ISBLANK(K873),IF('Настройки'!$B$9="Нулевой спрос",0,""),IF(K873&lt;0,IF('Настройки'!$B$10="Исключить","",IF('Настройки'!$B$10="Абсолютные значения",ABS(K873),K873)),K873)))</x:f>
      </x:c>
      <x:c r="BO873" s="50" t="str">
        <x:f>IF(7&gt;'Настройки'!$B$3,"",IF(ISBLANK(L873),IF('Настройки'!$B$9="Нулевой спрос",0,""),IF(L873&lt;0,IF('Настройки'!$B$10="Исключить","",IF('Настройки'!$B$10="Абсолютные значения",ABS(L873),L873)),L873)))</x:f>
      </x:c>
      <x:c r="BP873" s="50" t="str">
        <x:f>IF(8&gt;'Настройки'!$B$3,"",IF(ISBLANK(M873),IF('Настройки'!$B$9="Нулевой спрос",0,""),IF(M873&lt;0,IF('Настройки'!$B$10="Исключить","",IF('Настройки'!$B$10="Абсолютные значения",ABS(M873),M873)),M873)))</x:f>
      </x:c>
      <x:c r="BQ873" s="50" t="str">
        <x:f>IF(9&gt;'Настройки'!$B$3,"",IF(ISBLANK(N873),IF('Настройки'!$B$9="Нулевой спрос",0,""),IF(N873&lt;0,IF('Настройки'!$B$10="Исключить","",IF('Настройки'!$B$10="Абсолютные значения",ABS(N873),N873)),N873)))</x:f>
      </x:c>
      <x:c r="BR873" s="50" t="str">
        <x:f>IF(10&gt;'Настройки'!$B$3,"",IF(ISBLANK(O873),IF('Настройки'!$B$9="Нулевой спрос",0,""),IF(O873&lt;0,IF('Настройки'!$B$10="Исключить","",IF('Настройки'!$B$10="Абсолютные значения",ABS(O873),O873)),O873)))</x:f>
      </x:c>
      <x:c r="BS873" s="50" t="str">
        <x:f>IF(11&gt;'Настройки'!$B$3,"",IF(ISBLANK(P873),IF('Настройки'!$B$9="Нулевой спрос",0,""),IF(P873&lt;0,IF('Настройки'!$B$10="Исключить","",IF('Настройки'!$B$10="Абсолютные значения",ABS(P873),P873)),P873)))</x:f>
      </x:c>
      <x:c r="BT873" s="50" t="str">
        <x:f>IF(12&gt;'Настройки'!$B$3,"",IF(ISBLANK(Q873),IF('Настройки'!$B$9="Нулевой спрос",0,""),IF(Q873&lt;0,IF('Настройки'!$B$10="Исключить","",IF('Настройки'!$B$10="Абсолютные значения",ABS(Q873),Q873)),Q873)))</x:f>
      </x:c>
      <x:c r="BU873" s="50" t="str">
        <x:f>IF(13&gt;'Настройки'!$B$3,"",IF(ISBLANK(R873),IF('Настройки'!$B$9="Нулевой спрос",0,""),IF(R873&lt;0,IF('Настройки'!$B$10="Исключить","",IF('Настройки'!$B$10="Абсолютные значения",ABS(R873),R873)),R873)))</x:f>
      </x:c>
      <x:c r="BV873" s="50" t="str">
        <x:f>IF(14&gt;'Настройки'!$B$3,"",IF(ISBLANK(S873),IF('Настройки'!$B$9="Нулевой спрос",0,""),IF(S873&lt;0,IF('Настройки'!$B$10="Исключить","",IF('Настройки'!$B$10="Абсолютные значения",ABS(S873),S873)),S873)))</x:f>
      </x:c>
      <x:c r="BW873" s="50" t="str">
        <x:f>IF(15&gt;'Настройки'!$B$3,"",IF(ISBLANK(T873),IF('Настройки'!$B$9="Нулевой спрос",0,""),IF(T873&lt;0,IF('Настройки'!$B$10="Исключить","",IF('Настройки'!$B$10="Абсолютные значения",ABS(T873),T873)),T873)))</x:f>
      </x:c>
      <x:c r="BX873" s="50" t="str">
        <x:f>IF(16&gt;'Настройки'!$B$3,"",IF(ISBLANK(U873),IF('Настройки'!$B$9="Нулевой спрос",0,""),IF(U873&lt;0,IF('Настройки'!$B$10="Исключить","",IF('Настройки'!$B$10="Абсолютные значения",ABS(U873),U873)),U873)))</x:f>
      </x:c>
      <x:c r="BY873" s="50" t="str">
        <x:f>IF(17&gt;'Настройки'!$B$3,"",IF(ISBLANK(V873),IF('Настройки'!$B$9="Нулевой спрос",0,""),IF(V873&lt;0,IF('Настройки'!$B$10="Исключить","",IF('Настройки'!$B$10="Абсолютные значения",ABS(V873),V873)),V873)))</x:f>
      </x:c>
      <x:c r="BZ873" s="50" t="str">
        <x:f>IF(18&gt;'Настройки'!$B$3,"",IF(ISBLANK(W873),IF('Настройки'!$B$9="Нулевой спрос",0,""),IF(W873&lt;0,IF('Настройки'!$B$10="Исключить","",IF('Настройки'!$B$10="Абсолютные значения",ABS(W873),W873)),W873)))</x:f>
      </x:c>
      <x:c r="CA873" s="50" t="str">
        <x:f>IF(19&gt;'Настройки'!$B$3,"",IF(ISBLANK(X873),IF('Настройки'!$B$9="Нулевой спрос",0,""),IF(X873&lt;0,IF('Настройки'!$B$10="Исключить","",IF('Настройки'!$B$10="Абсолютные значения",ABS(X873),X873)),X873)))</x:f>
      </x:c>
      <x:c r="CB873" s="50" t="str">
        <x:f>IF(20&gt;'Настройки'!$B$3,"",IF(ISBLANK(Y873),IF('Настройки'!$B$9="Нулевой спрос",0,""),IF(Y873&lt;0,IF('Настройки'!$B$10="Исключить","",IF('Настройки'!$B$10="Абсолютные значения",ABS(Y873),Y873)),Y873)))</x:f>
      </x:c>
      <x:c r="CC873" s="50" t="str">
        <x:f>IF(21&gt;'Настройки'!$B$3,"",IF(ISBLANK(Z873),IF('Настройки'!$B$9="Нулевой спрос",0,""),IF(Z873&lt;0,IF('Настройки'!$B$10="Исключить","",IF('Настройки'!$B$10="Абсолютные значения",ABS(Z873),Z873)),Z873)))</x:f>
      </x:c>
      <x:c r="CD873" s="50" t="str">
        <x:f>IF(22&gt;'Настройки'!$B$3,"",IF(ISBLANK(AA873),IF('Настройки'!$B$9="Нулевой спрос",0,""),IF(AA873&lt;0,IF('Настройки'!$B$10="Исключить","",IF('Настройки'!$B$10="Абсолютные значения",ABS(AA873),AA873)),AA873)))</x:f>
      </x:c>
      <x:c r="CE873" s="50" t="str">
        <x:f>IF(23&gt;'Настройки'!$B$3,"",IF(ISBLANK(AB873),IF('Настройки'!$B$9="Нулевой спрос",0,""),IF(AB873&lt;0,IF('Настройки'!$B$10="Исключить","",IF('Настройки'!$B$10="Абсолютные значения",ABS(AB873),AB873)),AB873)))</x:f>
      </x:c>
      <x:c r="CF873" s="50" t="str">
        <x:f>IF(24&gt;'Настройки'!$B$3,"",IF(ISBLANK(AC873),IF('Настройки'!$B$9="Нулевой спрос",0,""),IF(AC873&lt;0,IF('Настройки'!$B$10="Исключить","",IF('Настройки'!$B$10="Абсолютные значения",ABS(AC873),AC873)),AC873)))</x:f>
      </x:c>
      <x:c r="CG873" s="50" t="str">
        <x:f>IF(25&gt;'Настройки'!$B$3,"",IF(ISBLANK(AD873),IF('Настройки'!$B$9="Нулевой спрос",0,""),IF(AD873&lt;0,IF('Настройки'!$B$10="Исключить","",IF('Настройки'!$B$10="Абсолютные значения",ABS(AD873),AD873)),AD873)))</x:f>
      </x:c>
      <x:c r="CH873" s="50" t="str">
        <x:f>IF(26&gt;'Настройки'!$B$3,"",IF(ISBLANK(AE873),IF('Настройки'!$B$9="Нулевой спрос",0,""),IF(AE873&lt;0,IF('Настройки'!$B$10="Исключить","",IF('Настройки'!$B$10="Абсолютные значения",ABS(AE873),AE873)),AE873)))</x:f>
      </x:c>
      <x:c r="CI873" s="50" t="str">
        <x:f>IF(27&gt;'Настройки'!$B$3,"",IF(ISBLANK(AF873),IF('Настройки'!$B$9="Нулевой спрос",0,""),IF(AF873&lt;0,IF('Настройки'!$B$10="Исключить","",IF('Настройки'!$B$10="Абсолютные значения",ABS(AF873),AF873)),AF873)))</x:f>
      </x:c>
      <x:c r="CJ873" s="50" t="str">
        <x:f>IF(28&gt;'Настройки'!$B$3,"",IF(ISBLANK(AG873),IF('Настройки'!$B$9="Нулевой спрос",0,""),IF(AG873&lt;0,IF('Настройки'!$B$10="Исключить","",IF('Настройки'!$B$10="Абсолютные значения",ABS(AG873),AG873)),AG873)))</x:f>
      </x:c>
      <x:c r="CK873" s="50" t="str">
        <x:f>IF(29&gt;'Настройки'!$B$3,"",IF(ISBLANK(AH873),IF('Настройки'!$B$9="Нулевой спрос",0,""),IF(AH873&lt;0,IF('Настройки'!$B$10="Исключить","",IF('Настройки'!$B$10="Абсолютные значения",ABS(AH873),AH873)),AH873)))</x:f>
      </x:c>
      <x:c r="CL873" s="50" t="str">
        <x:f>IF(30&gt;'Настройки'!$B$3,"",IF(ISBLANK(AI873),IF('Настройки'!$B$9="Нулевой спрос",0,""),IF(AI873&lt;0,IF('Настройки'!$B$10="Исключить","",IF('Настройки'!$B$10="Абсолютные значения",ABS(AI873),AI873)),AI873)))</x:f>
      </x:c>
      <x:c r="CM873" s="50" t="str">
        <x:f>IF(31&gt;'Настройки'!$B$3,"",IF(ISBLANK(AJ873),IF('Настройки'!$B$9="Нулевой спрос",0,""),IF(AJ873&lt;0,IF('Настройки'!$B$10="Исключить","",IF('Настройки'!$B$10="Абсолютные значения",ABS(AJ873),AJ873)),AJ873)))</x:f>
      </x:c>
      <x:c r="CN873" s="50" t="str">
        <x:f>IF(32&gt;'Настройки'!$B$3,"",IF(ISBLANK(AK873),IF('Настройки'!$B$9="Нулевой спрос",0,""),IF(AK873&lt;0,IF('Настройки'!$B$10="Исключить","",IF('Настройки'!$B$10="Абсолютные значения",ABS(AK873),AK873)),AK873)))</x:f>
      </x:c>
      <x:c r="CO873" s="50" t="str">
        <x:f>IF(33&gt;'Настройки'!$B$3,"",IF(ISBLANK(AL873),IF('Настройки'!$B$9="Нулевой спрос",0,""),IF(AL873&lt;0,IF('Настройки'!$B$10="Исключить","",IF('Настройки'!$B$10="Абсолютные значения",ABS(AL873),AL873)),AL873)))</x:f>
      </x:c>
      <x:c r="CP873" s="50" t="str">
        <x:f>IF(34&gt;'Настройки'!$B$3,"",IF(ISBLANK(AM873),IF('Настройки'!$B$9="Нулевой спрос",0,""),IF(AM873&lt;0,IF('Настройки'!$B$10="Исключить","",IF('Настройки'!$B$10="Абсолютные значения",ABS(AM873),AM873)),AM873)))</x:f>
      </x:c>
      <x:c r="CQ873" s="50" t="str">
        <x:f>IF(35&gt;'Настройки'!$B$3,"",IF(ISBLANK(AN873),IF('Настройки'!$B$9="Нулевой спрос",0,""),IF(AN873&lt;0,IF('Настройки'!$B$10="Исключить","",IF('Настройки'!$B$10="Абсолютные значения",ABS(AN873),AN873)),AN873)))</x:f>
      </x:c>
      <x:c r="CR873" s="50" t="str">
        <x:f>IF(36&gt;'Настройки'!$B$3,"",IF(ISBLANK(AO873),IF('Настройки'!$B$9="Нулевой спрос",0,""),IF(AO873&lt;0,IF('Настройки'!$B$10="Исключить","",IF('Настройки'!$B$10="Абсолютные значения",ABS(AO873),AO873)),AO873)))</x:f>
      </x:c>
      <x:c r="CS873" s="50" t="str">
        <x:f>IF(OR(1&gt;'Настройки'!$B$3,ISBLANK(BI873),BI873=0),"",BI873)</x:f>
      </x:c>
      <x:c r="CT873" s="50" t="str">
        <x:f>IF(OR(2&gt;'Настройки'!$B$3,ISBLANK(BJ873),BJ873=0),"",BJ873)</x:f>
      </x:c>
      <x:c r="CU873" s="50" t="str">
        <x:f>IF(OR(3&gt;'Настройки'!$B$3,ISBLANK(BK873),BK873=0),"",BK873)</x:f>
      </x:c>
      <x:c r="CV873" s="50" t="str">
        <x:f>IF(OR(4&gt;'Настройки'!$B$3,ISBLANK(BL873),BL873=0),"",BL873)</x:f>
      </x:c>
      <x:c r="CW873" s="50" t="str">
        <x:f>IF(OR(5&gt;'Настройки'!$B$3,ISBLANK(BM873),BM873=0),"",BM873)</x:f>
      </x:c>
      <x:c r="CX873" s="50" t="str">
        <x:f>IF(OR(6&gt;'Настройки'!$B$3,ISBLANK(BN873),BN873=0),"",BN873)</x:f>
      </x:c>
      <x:c r="CY873" s="50" t="str">
        <x:f>IF(OR(7&gt;'Настройки'!$B$3,ISBLANK(BO873),BO873=0),"",BO873)</x:f>
      </x:c>
      <x:c r="CZ873" s="50" t="str">
        <x:f>IF(OR(8&gt;'Настройки'!$B$3,ISBLANK(BP873),BP873=0),"",BP873)</x:f>
      </x:c>
      <x:c r="DA873" s="50" t="str">
        <x:f>IF(OR(9&gt;'Настройки'!$B$3,ISBLANK(BQ873),BQ873=0),"",BQ873)</x:f>
      </x:c>
      <x:c r="DB873" s="50" t="str">
        <x:f>IF(OR(10&gt;'Настройки'!$B$3,ISBLANK(BR873),BR873=0),"",BR873)</x:f>
      </x:c>
      <x:c r="DC873" s="50" t="str">
        <x:f>IF(OR(11&gt;'Настройки'!$B$3,ISBLANK(BS873),BS873=0),"",BS873)</x:f>
      </x:c>
      <x:c r="DD873" s="50" t="str">
        <x:f>IF(OR(12&gt;'Настройки'!$B$3,ISBLANK(BT873),BT873=0),"",BT873)</x:f>
      </x:c>
      <x:c r="DE873" s="50" t="str">
        <x:f>IF(OR(13&gt;'Настройки'!$B$3,ISBLANK(BU873),BU873=0),"",BU873)</x:f>
      </x:c>
      <x:c r="DF873" s="50" t="str">
        <x:f>IF(OR(14&gt;'Настройки'!$B$3,ISBLANK(BV873),BV873=0),"",BV873)</x:f>
      </x:c>
      <x:c r="DG873" s="50" t="str">
        <x:f>IF(OR(15&gt;'Настройки'!$B$3,ISBLANK(BW873),BW873=0),"",BW873)</x:f>
      </x:c>
      <x:c r="DH873" s="50" t="str">
        <x:f>IF(OR(16&gt;'Настройки'!$B$3,ISBLANK(BX873),BX873=0),"",BX873)</x:f>
      </x:c>
      <x:c r="DI873" s="50" t="str">
        <x:f>IF(OR(17&gt;'Настройки'!$B$3,ISBLANK(BY873),BY873=0),"",BY873)</x:f>
      </x:c>
      <x:c r="DJ873" s="50" t="str">
        <x:f>IF(OR(18&gt;'Настройки'!$B$3,ISBLANK(BZ873),BZ873=0),"",BZ873)</x:f>
      </x:c>
      <x:c r="DK873" s="50" t="str">
        <x:f>IF(OR(19&gt;'Настройки'!$B$3,ISBLANK(CA873),CA873=0),"",CA873)</x:f>
      </x:c>
      <x:c r="DL873" s="50" t="str">
        <x:f>IF(OR(20&gt;'Настройки'!$B$3,ISBLANK(CB873),CB873=0),"",CB873)</x:f>
      </x:c>
      <x:c r="DM873" s="50" t="str">
        <x:f>IF(OR(21&gt;'Настройки'!$B$3,ISBLANK(CC873),CC873=0),"",CC873)</x:f>
      </x:c>
      <x:c r="DN873" s="50" t="str">
        <x:f>IF(OR(22&gt;'Настройки'!$B$3,ISBLANK(CD873),CD873=0),"",CD873)</x:f>
      </x:c>
      <x:c r="DO873" s="50" t="str">
        <x:f>IF(OR(23&gt;'Настройки'!$B$3,ISBLANK(CE873),CE873=0),"",CE873)</x:f>
      </x:c>
      <x:c r="DP873" s="50" t="str">
        <x:f>IF(OR(24&gt;'Настройки'!$B$3,ISBLANK(CF873),CF873=0),"",CF873)</x:f>
      </x:c>
      <x:c r="DQ873" s="50" t="str">
        <x:f>IF(OR(25&gt;'Настройки'!$B$3,ISBLANK(CG873),CG873=0),"",CG873)</x:f>
      </x:c>
      <x:c r="DR873" s="50" t="str">
        <x:f>IF(OR(26&gt;'Настройки'!$B$3,ISBLANK(CH873),CH873=0),"",CH873)</x:f>
      </x:c>
      <x:c r="DS873" s="50" t="str">
        <x:f>IF(OR(27&gt;'Настройки'!$B$3,ISBLANK(CI873),CI873=0),"",CI873)</x:f>
      </x:c>
      <x:c r="DT873" s="50" t="str">
        <x:f>IF(OR(28&gt;'Настройки'!$B$3,ISBLANK(CJ873),CJ873=0),"",CJ873)</x:f>
      </x:c>
      <x:c r="DU873" s="50" t="str">
        <x:f>IF(OR(29&gt;'Настройки'!$B$3,ISBLANK(CK873),CK873=0),"",CK873)</x:f>
      </x:c>
      <x:c r="DV873" s="50" t="str">
        <x:f>IF(OR(30&gt;'Настройки'!$B$3,ISBLANK(CL873),CL873=0),"",CL873)</x:f>
      </x:c>
      <x:c r="DW873" s="50" t="str">
        <x:f>IF(OR(31&gt;'Настройки'!$B$3,ISBLANK(CM873),CM873=0),"",CM873)</x:f>
      </x:c>
      <x:c r="DX873" s="50" t="str">
        <x:f>IF(OR(32&gt;'Настройки'!$B$3,ISBLANK(CN873),CN873=0),"",CN873)</x:f>
      </x:c>
      <x:c r="DY873" s="50" t="str">
        <x:f>IF(OR(33&gt;'Настройки'!$B$3,ISBLANK(CO873),CO873=0),"",CO873)</x:f>
      </x:c>
      <x:c r="DZ873" s="50" t="str">
        <x:f>IF(OR(34&gt;'Настройки'!$B$3,ISBLANK(CP873),CP873=0),"",CP873)</x:f>
      </x:c>
      <x:c r="EA873" s="50" t="str">
        <x:f>IF(OR(35&gt;'Настройки'!$B$3,ISBLANK(CQ873),CQ873=0),"",CQ873)</x:f>
      </x:c>
      <x:c r="EB873" s="50" t="str">
        <x:f>IF(OR(36&gt;'Настройки'!$B$3,ISBLANK(CR873),CR873=0),"",CR873)</x:f>
      </x:c>
      <x:c r="EC873" s="50" t="str">
        <x:f>IF(A873="","",IF(OR(BB873="AZ",BB873="BZ"),10000+ROW(),IF(AZ873&gt;'Настройки'!$B$11,20000+ROW(),IF(BF873&lt;&gt;"Обычный",30000+ROW(),IF(AX873&lt;=0,40000+ROW(),"")))))</x:f>
      </x:c>
      <x:c r="ED873" s="50" t="str">
        <x:f>IF(EC873="","",COUNTIFS($EC$2:$EC$1001,"&gt;0",$EC$2:$EC$1001,"&lt;"&amp;EC873)+1)</x:f>
      </x:c>
    </x:row>
    <x:row r="874">
      <x:c r="A874" s="115"/>
      <x:c r="B874" s="115"/>
      <x:c r="C874" s="115"/>
      <x:c r="D874" s="118"/>
      <x:c r="E874" s="118"/>
      <x:c r="F874" s="118"/>
      <x:c r="G874" s="118"/>
      <x:c r="H874" s="118"/>
      <x:c r="I874" s="118"/>
      <x:c r="J874" s="118"/>
      <x:c r="K874" s="118"/>
      <x:c r="L874" s="118"/>
      <x:c r="M874" s="118"/>
      <x:c r="N874" s="118"/>
      <x:c r="O874" s="118"/>
      <x:c r="P874" s="118"/>
      <x:c r="Q874" s="118"/>
      <x:c r="R874" s="118"/>
      <x:c r="S874" s="118"/>
      <x:c r="T874" s="118"/>
      <x:c r="U874" s="118"/>
      <x:c r="V874" s="118"/>
      <x:c r="W874" s="118"/>
      <x:c r="X874" s="118"/>
      <x:c r="Y874" s="118"/>
      <x:c r="Z874" s="118"/>
      <x:c r="AA874" s="118"/>
      <x:c r="AB874" s="118"/>
      <x:c r="AC874" s="118"/>
      <x:c r="AD874" s="118"/>
      <x:c r="AE874" s="118"/>
      <x:c r="AF874" s="118"/>
      <x:c r="AG874" s="118"/>
      <x:c r="AH874" s="118"/>
      <x:c r="AI874" s="118"/>
      <x:c r="AJ874" s="118"/>
      <x:c r="AK874" s="118"/>
      <x:c r="AL874" s="118"/>
      <x:c r="AM874" s="118"/>
      <x:c r="AN874" s="118"/>
      <x:c r="AO874" s="118"/>
      <x:c r="AP874" s="115"/>
      <x:c r="AQ874" s="49" t="str">
        <x:f>IF(A874="","",COUNT(BI874:INDEX(BI874:CR874,1,'Настройки'!$B$3)))</x:f>
      </x:c>
      <x:c r="AR874" s="49" t="str">
        <x:f>IF(A874="","",SUM(BI874:INDEX(BI874:CR874,1,'Настройки'!$B$3)))</x:f>
      </x:c>
      <x:c r="AS874" s="58" t="str">
        <x:f>IF(A874="","",IF('Настройки'!$B$4="Стоимость потребления",AR874*D874,IF('Настройки'!$B$4="Количество",AR874,E874)))</x:f>
      </x:c>
      <x:c r="AT874" s="61" t="str">
        <x:f>IF(OR(A874="",AS874&lt;0,SUM($AS$2:$AS$1001)&lt;=0),"",AS874/SUM($AS$2:$AS$1001))</x:f>
      </x:c>
      <x:c r="AU874" s="61" t="str">
        <x:f>IF(OR(A874="",AS874&lt;0,SUM($AS$2:$AS$1001)&lt;=0),"",SUMIFS($AS$2:$AS$1001,$AS$2:$AS$1001,"&gt;"&amp;AS874)/SUM($AS$2:$AS$1001))</x:f>
      </x:c>
      <x:c r="AV874" s="61" t="str">
        <x:f>IF(OR(A874="",AS874&lt;0,SUM($AS$2:$AS$1001)&lt;=0),"",SUMIFS($AS$2:$AS$1001,$AS$2:$AS$1001,"&gt;="&amp;AS874)/SUM($AS$2:$AS$1001))</x:f>
      </x:c>
      <x:c r="AW874" s="49" t="str">
        <x:f>IF(A874="","",IF(SUM($AS$2:$AS$1001)&lt;=0,"Не определён",IF(AS874&lt;0,"Исключение",IF(AU874&lt;'Настройки'!$B$5,"A",IF(AU874&lt;'Настройки'!$B$6,"B","C")))))</x:f>
      </x:c>
      <x:c r="AX874" s="58" t="str">
        <x:f>IF(A874="","",IF(AQ874=0,"",AVERAGE(BI874:INDEX(BI874:CR874,1,'Настройки'!$B$3))))</x:f>
      </x:c>
      <x:c r="AY874" s="58" t="str">
        <x:f>IF(OR(A874="",AQ874=0),"",STDEVP(BI874:INDEX(BI874:CR874,1,'Настройки'!$B$3)))</x:f>
      </x:c>
      <x:c r="AZ874" s="61" t="str">
        <x:f>IF(OR(A874="",AQ874&lt;'Настройки'!$B$12,AX874&lt;=0,AND('Настройки'!$B$10="Блокировать",COUNTIF(F874:INDEX(F874:AO874,1,'Настройки'!$B$3),"&lt;0")&gt;0)),"",AY874/ABS(AX874))</x:f>
      </x:c>
      <x:c r="BA874" s="49" t="str">
        <x:f>IF(A874="","",IF(AND('Настройки'!$B$10="Блокировать",COUNTIF(F874:INDEX(F874:AO874,1,'Настройки'!$B$3),"&lt;0")&gt;0),"Не определён",IF(AQ874&lt;'Настройки'!$B$12,"Не определён",IF(AX874=0,"Нет спроса",IF(AX874&lt;0,"Не определён",IF(AZ874&lt;='Настройки'!$B$7,"X",IF(AZ874&lt;='Настройки'!$B$8,"Y","Z")))))))</x:f>
      </x:c>
      <x:c r="BB874" s="49" t="str">
        <x:f>IF(OR(A874="",LEN(AW874)&lt;&gt;1,LEN(BA874)&lt;&gt;1),"",AW874&amp;BA874)</x:f>
      </x:c>
      <x:c r="BC874" s="61" t="str">
        <x:f>IF(OR(A874="",AQ874=0),"",(COUNT(BI874:INDEX(BI874:CR874,1,'Настройки'!$B$3))-COUNT(CS874:INDEX(CS874:EB874,1,'Настройки'!$B$3)))/AQ874)</x:f>
      </x:c>
      <x:c r="BD874" s="64" t="str">
        <x:f>IF(OR(A874="",COUNT(CS874:INDEX(CS874:EB874,1,'Настройки'!$B$3))=0),"",AQ874/COUNT(CS874:INDEX(CS874:EB874,1,'Настройки'!$B$3)))</x:f>
      </x:c>
      <x:c r="BE874" s="64" t="str">
        <x:f>IF(OR(A874="",COUNT(CS874:INDEX(CS874:EB874,1,'Настройки'!$B$3))=0),"",IF(AVERAGE(CS874:INDEX(CS874:EB874,1,'Настройки'!$B$3))=0,"",(STDEVP(CS874:INDEX(CS874:EB874,1,'Настройки'!$B$3))/ABS(AVERAGE(CS874:INDEX(CS874:EB874,1,'Настройки'!$B$3))))^2))</x:f>
      </x:c>
      <x:c r="BF874" s="49" t="str">
        <x:f>IF(A874="","",IF(AQ874&lt;3,"Недостаточно",IF(AQ874&lt;6,"Предварительный","Обычный")))</x:f>
      </x:c>
      <x:c r="BG874" s="49" t="str">
        <x:f>IF(A874="","",IF(COUNTIF(F874:INDEX(F874:AO874,1,'Настройки'!$B$3),"&lt;0")&gt;0,IF('Настройки'!$B$10="Блокировать","Отрицательный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"),"")&amp;IF(AQ874&lt;3,"Недостаточно истории. ",IF(AQ874&lt;6,"Предварительная классификация. ",""))&amp;IF(AX874=0,"Нет спроса за горизонт. ","")&amp;IF(AZ874&gt;'Настройки'!$B$11,"Экстремальная вариативность. ",""))</x:f>
      </x:c>
      <x:c r="BH874" s="49" t="str">
        <x:f>IF(A874="","",IFERROR(VLOOKUP(BB874,'Настройки'!$D$3:$E$11,2,FALSE),"Сначала проверьте исходные данные и историю спроса.")&amp;" Уточните срок поставки, MOQ и критичность.")</x:f>
      </x:c>
      <x:c r="BI874" s="50" t="str">
        <x:f>IF(1&gt;'Настройки'!$B$3,"",IF(ISBLANK(F874),IF('Настройки'!$B$9="Нулевой спрос",0,""),IF(F874&lt;0,IF('Настройки'!$B$10="Исключить","",IF('Настройки'!$B$10="Абсолютные значения",ABS(F874),F874)),F874)))</x:f>
      </x:c>
      <x:c r="BJ874" s="50" t="str">
        <x:f>IF(2&gt;'Настройки'!$B$3,"",IF(ISBLANK(G874),IF('Настройки'!$B$9="Нулевой спрос",0,""),IF(G874&lt;0,IF('Настройки'!$B$10="Исключить","",IF('Настройки'!$B$10="Абсолютные значения",ABS(G874),G874)),G874)))</x:f>
      </x:c>
      <x:c r="BK874" s="50" t="str">
        <x:f>IF(3&gt;'Настройки'!$B$3,"",IF(ISBLANK(H874),IF('Настройки'!$B$9="Нулевой спрос",0,""),IF(H874&lt;0,IF('Настройки'!$B$10="Исключить","",IF('Настройки'!$B$10="Абсолютные значения",ABS(H874),H874)),H874)))</x:f>
      </x:c>
      <x:c r="BL874" s="50" t="str">
        <x:f>IF(4&gt;'Настройки'!$B$3,"",IF(ISBLANK(I874),IF('Настройки'!$B$9="Нулевой спрос",0,""),IF(I874&lt;0,IF('Настройки'!$B$10="Исключить","",IF('Настройки'!$B$10="Абсолютные значения",ABS(I874),I874)),I874)))</x:f>
      </x:c>
      <x:c r="BM874" s="50" t="str">
        <x:f>IF(5&gt;'Настройки'!$B$3,"",IF(ISBLANK(J874),IF('Настройки'!$B$9="Нулевой спрос",0,""),IF(J874&lt;0,IF('Настройки'!$B$10="Исключить","",IF('Настройки'!$B$10="Абсолютные значения",ABS(J874),J874)),J874)))</x:f>
      </x:c>
      <x:c r="BN874" s="50" t="str">
        <x:f>IF(6&gt;'Настройки'!$B$3,"",IF(ISBLANK(K874),IF('Настройки'!$B$9="Нулевой спрос",0,""),IF(K874&lt;0,IF('Настройки'!$B$10="Исключить","",IF('Настройки'!$B$10="Абсолютные значения",ABS(K874),K874)),K874)))</x:f>
      </x:c>
      <x:c r="BO874" s="50" t="str">
        <x:f>IF(7&gt;'Настройки'!$B$3,"",IF(ISBLANK(L874),IF('Настройки'!$B$9="Нулевой спрос",0,""),IF(L874&lt;0,IF('Настройки'!$B$10="Исключить","",IF('Настройки'!$B$10="Абсолютные значения",ABS(L874),L874)),L874)))</x:f>
      </x:c>
      <x:c r="BP874" s="50" t="str">
        <x:f>IF(8&gt;'Настройки'!$B$3,"",IF(ISBLANK(M874),IF('Настройки'!$B$9="Нулевой спрос",0,""),IF(M874&lt;0,IF('Настройки'!$B$10="Исключить","",IF('Настройки'!$B$10="Абсолютные значения",ABS(M874),M874)),M874)))</x:f>
      </x:c>
      <x:c r="BQ874" s="50" t="str">
        <x:f>IF(9&gt;'Настройки'!$B$3,"",IF(ISBLANK(N874),IF('Настройки'!$B$9="Нулевой спрос",0,""),IF(N874&lt;0,IF('Настройки'!$B$10="Исключить","",IF('Настройки'!$B$10="Абсолютные значения",ABS(N874),N874)),N874)))</x:f>
      </x:c>
      <x:c r="BR874" s="50" t="str">
        <x:f>IF(10&gt;'Настройки'!$B$3,"",IF(ISBLANK(O874),IF('Настройки'!$B$9="Нулевой спрос",0,""),IF(O874&lt;0,IF('Настройки'!$B$10="Исключить","",IF('Настройки'!$B$10="Абсолютные значения",ABS(O874),O874)),O874)))</x:f>
      </x:c>
      <x:c r="BS874" s="50" t="str">
        <x:f>IF(11&gt;'Настройки'!$B$3,"",IF(ISBLANK(P874),IF('Настройки'!$B$9="Нулевой спрос",0,""),IF(P874&lt;0,IF('Настройки'!$B$10="Исключить","",IF('Настройки'!$B$10="Абсолютные значения",ABS(P874),P874)),P874)))</x:f>
      </x:c>
      <x:c r="BT874" s="50" t="str">
        <x:f>IF(12&gt;'Настройки'!$B$3,"",IF(ISBLANK(Q874),IF('Настройки'!$B$9="Нулевой спрос",0,""),IF(Q874&lt;0,IF('Настройки'!$B$10="Исключить","",IF('Настройки'!$B$10="Абсолютные значения",ABS(Q874),Q874)),Q874)))</x:f>
      </x:c>
      <x:c r="BU874" s="50" t="str">
        <x:f>IF(13&gt;'Настройки'!$B$3,"",IF(ISBLANK(R874),IF('Настройки'!$B$9="Нулевой спрос",0,""),IF(R874&lt;0,IF('Настройки'!$B$10="Исключить","",IF('Настройки'!$B$10="Абсолютные значения",ABS(R874),R874)),R874)))</x:f>
      </x:c>
      <x:c r="BV874" s="50" t="str">
        <x:f>IF(14&gt;'Настройки'!$B$3,"",IF(ISBLANK(S874),IF('Настройки'!$B$9="Нулевой спрос",0,""),IF(S874&lt;0,IF('Настройки'!$B$10="Исключить","",IF('Настройки'!$B$10="Абсолютные значения",ABS(S874),S874)),S874)))</x:f>
      </x:c>
      <x:c r="BW874" s="50" t="str">
        <x:f>IF(15&gt;'Настройки'!$B$3,"",IF(ISBLANK(T874),IF('Настройки'!$B$9="Нулевой спрос",0,""),IF(T874&lt;0,IF('Настройки'!$B$10="Исключить","",IF('Настройки'!$B$10="Абсолютные значения",ABS(T874),T874)),T874)))</x:f>
      </x:c>
      <x:c r="BX874" s="50" t="str">
        <x:f>IF(16&gt;'Настройки'!$B$3,"",IF(ISBLANK(U874),IF('Настройки'!$B$9="Нулевой спрос",0,""),IF(U874&lt;0,IF('Настройки'!$B$10="Исключить","",IF('Настройки'!$B$10="Абсолютные значения",ABS(U874),U874)),U874)))</x:f>
      </x:c>
      <x:c r="BY874" s="50" t="str">
        <x:f>IF(17&gt;'Настройки'!$B$3,"",IF(ISBLANK(V874),IF('Настройки'!$B$9="Нулевой спрос",0,""),IF(V874&lt;0,IF('Настройки'!$B$10="Исключить","",IF('Настройки'!$B$10="Абсолютные значения",ABS(V874),V874)),V874)))</x:f>
      </x:c>
      <x:c r="BZ874" s="50" t="str">
        <x:f>IF(18&gt;'Настройки'!$B$3,"",IF(ISBLANK(W874),IF('Настройки'!$B$9="Нулевой спрос",0,""),IF(W874&lt;0,IF('Настройки'!$B$10="Исключить","",IF('Настройки'!$B$10="Абсолютные значения",ABS(W874),W874)),W874)))</x:f>
      </x:c>
      <x:c r="CA874" s="50" t="str">
        <x:f>IF(19&gt;'Настройки'!$B$3,"",IF(ISBLANK(X874),IF('Настройки'!$B$9="Нулевой спрос",0,""),IF(X874&lt;0,IF('Настройки'!$B$10="Исключить","",IF('Настройки'!$B$10="Абсолютные значения",ABS(X874),X874)),X874)))</x:f>
      </x:c>
      <x:c r="CB874" s="50" t="str">
        <x:f>IF(20&gt;'Настройки'!$B$3,"",IF(ISBLANK(Y874),IF('Настройки'!$B$9="Нулевой спрос",0,""),IF(Y874&lt;0,IF('Настройки'!$B$10="Исключить","",IF('Настройки'!$B$10="Абсолютные значения",ABS(Y874),Y874)),Y874)))</x:f>
      </x:c>
      <x:c r="CC874" s="50" t="str">
        <x:f>IF(21&gt;'Настройки'!$B$3,"",IF(ISBLANK(Z874),IF('Настройки'!$B$9="Нулевой спрос",0,""),IF(Z874&lt;0,IF('Настройки'!$B$10="Исключить","",IF('Настройки'!$B$10="Абсолютные значения",ABS(Z874),Z874)),Z874)))</x:f>
      </x:c>
      <x:c r="CD874" s="50" t="str">
        <x:f>IF(22&gt;'Настройки'!$B$3,"",IF(ISBLANK(AA874),IF('Настройки'!$B$9="Нулевой спрос",0,""),IF(AA874&lt;0,IF('Настройки'!$B$10="Исключить","",IF('Настройки'!$B$10="Абсолютные значения",ABS(AA874),AA874)),AA874)))</x:f>
      </x:c>
      <x:c r="CE874" s="50" t="str">
        <x:f>IF(23&gt;'Настройки'!$B$3,"",IF(ISBLANK(AB874),IF('Настройки'!$B$9="Нулевой спрос",0,""),IF(AB874&lt;0,IF('Настройки'!$B$10="Исключить","",IF('Настройки'!$B$10="Абсолютные значения",ABS(AB874),AB874)),AB874)))</x:f>
      </x:c>
      <x:c r="CF874" s="50" t="str">
        <x:f>IF(24&gt;'Настройки'!$B$3,"",IF(ISBLANK(AC874),IF('Настройки'!$B$9="Нулевой спрос",0,""),IF(AC874&lt;0,IF('Настройки'!$B$10="Исключить","",IF('Настройки'!$B$10="Абсолютные значения",ABS(AC874),AC874)),AC874)))</x:f>
      </x:c>
      <x:c r="CG874" s="50" t="str">
        <x:f>IF(25&gt;'Настройки'!$B$3,"",IF(ISBLANK(AD874),IF('Настройки'!$B$9="Нулевой спрос",0,""),IF(AD874&lt;0,IF('Настройки'!$B$10="Исключить","",IF('Настройки'!$B$10="Абсолютные значения",ABS(AD874),AD874)),AD874)))</x:f>
      </x:c>
      <x:c r="CH874" s="50" t="str">
        <x:f>IF(26&gt;'Настройки'!$B$3,"",IF(ISBLANK(AE874),IF('Настройки'!$B$9="Нулевой спрос",0,""),IF(AE874&lt;0,IF('Настройки'!$B$10="Исключить","",IF('Настройки'!$B$10="Абсолютные значения",ABS(AE874),AE874)),AE874)))</x:f>
      </x:c>
      <x:c r="CI874" s="50" t="str">
        <x:f>IF(27&gt;'Настройки'!$B$3,"",IF(ISBLANK(AF874),IF('Настройки'!$B$9="Нулевой спрос",0,""),IF(AF874&lt;0,IF('Настройки'!$B$10="Исключить","",IF('Настройки'!$B$10="Абсолютные значения",ABS(AF874),AF874)),AF874)))</x:f>
      </x:c>
      <x:c r="CJ874" s="50" t="str">
        <x:f>IF(28&gt;'Настройки'!$B$3,"",IF(ISBLANK(AG874),IF('Настройки'!$B$9="Нулевой спрос",0,""),IF(AG874&lt;0,IF('Настройки'!$B$10="Исключить","",IF('Настройки'!$B$10="Абсолютные значения",ABS(AG874),AG874)),AG874)))</x:f>
      </x:c>
      <x:c r="CK874" s="50" t="str">
        <x:f>IF(29&gt;'Настройки'!$B$3,"",IF(ISBLANK(AH874),IF('Настройки'!$B$9="Нулевой спрос",0,""),IF(AH874&lt;0,IF('Настройки'!$B$10="Исключить","",IF('Настройки'!$B$10="Абсолютные значения",ABS(AH874),AH874)),AH874)))</x:f>
      </x:c>
      <x:c r="CL874" s="50" t="str">
        <x:f>IF(30&gt;'Настройки'!$B$3,"",IF(ISBLANK(AI874),IF('Настройки'!$B$9="Нулевой спрос",0,""),IF(AI874&lt;0,IF('Настройки'!$B$10="Исключить","",IF('Настройки'!$B$10="Абсолютные значения",ABS(AI874),AI874)),AI874)))</x:f>
      </x:c>
      <x:c r="CM874" s="50" t="str">
        <x:f>IF(31&gt;'Настройки'!$B$3,"",IF(ISBLANK(AJ874),IF('Настройки'!$B$9="Нулевой спрос",0,""),IF(AJ874&lt;0,IF('Настройки'!$B$10="Исключить","",IF('Настройки'!$B$10="Абсолютные значения",ABS(AJ874),AJ874)),AJ874)))</x:f>
      </x:c>
      <x:c r="CN874" s="50" t="str">
        <x:f>IF(32&gt;'Настройки'!$B$3,"",IF(ISBLANK(AK874),IF('Настройки'!$B$9="Нулевой спрос",0,""),IF(AK874&lt;0,IF('Настройки'!$B$10="Исключить","",IF('Настройки'!$B$10="Абсолютные значения",ABS(AK874),AK874)),AK874)))</x:f>
      </x:c>
      <x:c r="CO874" s="50" t="str">
        <x:f>IF(33&gt;'Настройки'!$B$3,"",IF(ISBLANK(AL874),IF('Настройки'!$B$9="Нулевой спрос",0,""),IF(AL874&lt;0,IF('Настройки'!$B$10="Исключить","",IF('Настройки'!$B$10="Абсолютные значения",ABS(AL874),AL874)),AL874)))</x:f>
      </x:c>
      <x:c r="CP874" s="50" t="str">
        <x:f>IF(34&gt;'Настройки'!$B$3,"",IF(ISBLANK(AM874),IF('Настройки'!$B$9="Нулевой спрос",0,""),IF(AM874&lt;0,IF('Настройки'!$B$10="Исключить","",IF('Настройки'!$B$10="Абсолютные значения",ABS(AM874),AM874)),AM874)))</x:f>
      </x:c>
      <x:c r="CQ874" s="50" t="str">
        <x:f>IF(35&gt;'Настройки'!$B$3,"",IF(ISBLANK(AN874),IF('Настройки'!$B$9="Нулевой спрос",0,""),IF(AN874&lt;0,IF('Настройки'!$B$10="Исключить","",IF('Настройки'!$B$10="Абсолютные значения",ABS(AN874),AN874)),AN874)))</x:f>
      </x:c>
      <x:c r="CR874" s="50" t="str">
        <x:f>IF(36&gt;'Настройки'!$B$3,"",IF(ISBLANK(AO874),IF('Настройки'!$B$9="Нулевой спрос",0,""),IF(AO874&lt;0,IF('Настройки'!$B$10="Исключить","",IF('Настройки'!$B$10="Абсолютные значения",ABS(AO874),AO874)),AO874)))</x:f>
      </x:c>
      <x:c r="CS874" s="50" t="str">
        <x:f>IF(OR(1&gt;'Настройки'!$B$3,ISBLANK(BI874),BI874=0),"",BI874)</x:f>
      </x:c>
      <x:c r="CT874" s="50" t="str">
        <x:f>IF(OR(2&gt;'Настройки'!$B$3,ISBLANK(BJ874),BJ874=0),"",BJ874)</x:f>
      </x:c>
      <x:c r="CU874" s="50" t="str">
        <x:f>IF(OR(3&gt;'Настройки'!$B$3,ISBLANK(BK874),BK874=0),"",BK874)</x:f>
      </x:c>
      <x:c r="CV874" s="50" t="str">
        <x:f>IF(OR(4&gt;'Настройки'!$B$3,ISBLANK(BL874),BL874=0),"",BL874)</x:f>
      </x:c>
      <x:c r="CW874" s="50" t="str">
        <x:f>IF(OR(5&gt;'Настройки'!$B$3,ISBLANK(BM874),BM874=0),"",BM874)</x:f>
      </x:c>
      <x:c r="CX874" s="50" t="str">
        <x:f>IF(OR(6&gt;'Настройки'!$B$3,ISBLANK(BN874),BN874=0),"",BN874)</x:f>
      </x:c>
      <x:c r="CY874" s="50" t="str">
        <x:f>IF(OR(7&gt;'Настройки'!$B$3,ISBLANK(BO874),BO874=0),"",BO874)</x:f>
      </x:c>
      <x:c r="CZ874" s="50" t="str">
        <x:f>IF(OR(8&gt;'Настройки'!$B$3,ISBLANK(BP874),BP874=0),"",BP874)</x:f>
      </x:c>
      <x:c r="DA874" s="50" t="str">
        <x:f>IF(OR(9&gt;'Настройки'!$B$3,ISBLANK(BQ874),BQ874=0),"",BQ874)</x:f>
      </x:c>
      <x:c r="DB874" s="50" t="str">
        <x:f>IF(OR(10&gt;'Настройки'!$B$3,ISBLANK(BR874),BR874=0),"",BR874)</x:f>
      </x:c>
      <x:c r="DC874" s="50" t="str">
        <x:f>IF(OR(11&gt;'Настройки'!$B$3,ISBLANK(BS874),BS874=0),"",BS874)</x:f>
      </x:c>
      <x:c r="DD874" s="50" t="str">
        <x:f>IF(OR(12&gt;'Настройки'!$B$3,ISBLANK(BT874),BT874=0),"",BT874)</x:f>
      </x:c>
      <x:c r="DE874" s="50" t="str">
        <x:f>IF(OR(13&gt;'Настройки'!$B$3,ISBLANK(BU874),BU874=0),"",BU874)</x:f>
      </x:c>
      <x:c r="DF874" s="50" t="str">
        <x:f>IF(OR(14&gt;'Настройки'!$B$3,ISBLANK(BV874),BV874=0),"",BV874)</x:f>
      </x:c>
      <x:c r="DG874" s="50" t="str">
        <x:f>IF(OR(15&gt;'Настройки'!$B$3,ISBLANK(BW874),BW874=0),"",BW874)</x:f>
      </x:c>
      <x:c r="DH874" s="50" t="str">
        <x:f>IF(OR(16&gt;'Настройки'!$B$3,ISBLANK(BX874),BX874=0),"",BX874)</x:f>
      </x:c>
      <x:c r="DI874" s="50" t="str">
        <x:f>IF(OR(17&gt;'Настройки'!$B$3,ISBLANK(BY874),BY874=0),"",BY874)</x:f>
      </x:c>
      <x:c r="DJ874" s="50" t="str">
        <x:f>IF(OR(18&gt;'Настройки'!$B$3,ISBLANK(BZ874),BZ874=0),"",BZ874)</x:f>
      </x:c>
      <x:c r="DK874" s="50" t="str">
        <x:f>IF(OR(19&gt;'Настройки'!$B$3,ISBLANK(CA874),CA874=0),"",CA874)</x:f>
      </x:c>
      <x:c r="DL874" s="50" t="str">
        <x:f>IF(OR(20&gt;'Настройки'!$B$3,ISBLANK(CB874),CB874=0),"",CB874)</x:f>
      </x:c>
      <x:c r="DM874" s="50" t="str">
        <x:f>IF(OR(21&gt;'Настройки'!$B$3,ISBLANK(CC874),CC874=0),"",CC874)</x:f>
      </x:c>
      <x:c r="DN874" s="50" t="str">
        <x:f>IF(OR(22&gt;'Настройки'!$B$3,ISBLANK(CD874),CD874=0),"",CD874)</x:f>
      </x:c>
      <x:c r="DO874" s="50" t="str">
        <x:f>IF(OR(23&gt;'Настройки'!$B$3,ISBLANK(CE874),CE874=0),"",CE874)</x:f>
      </x:c>
      <x:c r="DP874" s="50" t="str">
        <x:f>IF(OR(24&gt;'Настройки'!$B$3,ISBLANK(CF874),CF874=0),"",CF874)</x:f>
      </x:c>
      <x:c r="DQ874" s="50" t="str">
        <x:f>IF(OR(25&gt;'Настройки'!$B$3,ISBLANK(CG874),CG874=0),"",CG874)</x:f>
      </x:c>
      <x:c r="DR874" s="50" t="str">
        <x:f>IF(OR(26&gt;'Настройки'!$B$3,ISBLANK(CH874),CH874=0),"",CH874)</x:f>
      </x:c>
      <x:c r="DS874" s="50" t="str">
        <x:f>IF(OR(27&gt;'Настройки'!$B$3,ISBLANK(CI874),CI874=0),"",CI874)</x:f>
      </x:c>
      <x:c r="DT874" s="50" t="str">
        <x:f>IF(OR(28&gt;'Настройки'!$B$3,ISBLANK(CJ874),CJ874=0),"",CJ874)</x:f>
      </x:c>
      <x:c r="DU874" s="50" t="str">
        <x:f>IF(OR(29&gt;'Настройки'!$B$3,ISBLANK(CK874),CK874=0),"",CK874)</x:f>
      </x:c>
      <x:c r="DV874" s="50" t="str">
        <x:f>IF(OR(30&gt;'Настройки'!$B$3,ISBLANK(CL874),CL874=0),"",CL874)</x:f>
      </x:c>
      <x:c r="DW874" s="50" t="str">
        <x:f>IF(OR(31&gt;'Настройки'!$B$3,ISBLANK(CM874),CM874=0),"",CM874)</x:f>
      </x:c>
      <x:c r="DX874" s="50" t="str">
        <x:f>IF(OR(32&gt;'Настройки'!$B$3,ISBLANK(CN874),CN874=0),"",CN874)</x:f>
      </x:c>
      <x:c r="DY874" s="50" t="str">
        <x:f>IF(OR(33&gt;'Настройки'!$B$3,ISBLANK(CO874),CO874=0),"",CO874)</x:f>
      </x:c>
      <x:c r="DZ874" s="50" t="str">
        <x:f>IF(OR(34&gt;'Настройки'!$B$3,ISBLANK(CP874),CP874=0),"",CP874)</x:f>
      </x:c>
      <x:c r="EA874" s="50" t="str">
        <x:f>IF(OR(35&gt;'Настройки'!$B$3,ISBLANK(CQ874),CQ874=0),"",CQ874)</x:f>
      </x:c>
      <x:c r="EB874" s="50" t="str">
        <x:f>IF(OR(36&gt;'Настройки'!$B$3,ISBLANK(CR874),CR874=0),"",CR874)</x:f>
      </x:c>
      <x:c r="EC874" s="50" t="str">
        <x:f>IF(A874="","",IF(OR(BB874="AZ",BB874="BZ"),10000+ROW(),IF(AZ874&gt;'Настройки'!$B$11,20000+ROW(),IF(BF874&lt;&gt;"Обычный",30000+ROW(),IF(AX874&lt;=0,40000+ROW(),"")))))</x:f>
      </x:c>
      <x:c r="ED874" s="50" t="str">
        <x:f>IF(EC874="","",COUNTIFS($EC$2:$EC$1001,"&gt;0",$EC$2:$EC$1001,"&lt;"&amp;EC874)+1)</x:f>
      </x:c>
    </x:row>
    <x:row r="875">
      <x:c r="A875" s="115"/>
      <x:c r="B875" s="115"/>
      <x:c r="C875" s="115"/>
      <x:c r="D875" s="118"/>
      <x:c r="E875" s="118"/>
      <x:c r="F875" s="118"/>
      <x:c r="G875" s="118"/>
      <x:c r="H875" s="118"/>
      <x:c r="I875" s="118"/>
      <x:c r="J875" s="118"/>
      <x:c r="K875" s="118"/>
      <x:c r="L875" s="118"/>
      <x:c r="M875" s="118"/>
      <x:c r="N875" s="118"/>
      <x:c r="O875" s="118"/>
      <x:c r="P875" s="118"/>
      <x:c r="Q875" s="118"/>
      <x:c r="R875" s="118"/>
      <x:c r="S875" s="118"/>
      <x:c r="T875" s="118"/>
      <x:c r="U875" s="118"/>
      <x:c r="V875" s="118"/>
      <x:c r="W875" s="118"/>
      <x:c r="X875" s="118"/>
      <x:c r="Y875" s="118"/>
      <x:c r="Z875" s="118"/>
      <x:c r="AA875" s="118"/>
      <x:c r="AB875" s="118"/>
      <x:c r="AC875" s="118"/>
      <x:c r="AD875" s="118"/>
      <x:c r="AE875" s="118"/>
      <x:c r="AF875" s="118"/>
      <x:c r="AG875" s="118"/>
      <x:c r="AH875" s="118"/>
      <x:c r="AI875" s="118"/>
      <x:c r="AJ875" s="118"/>
      <x:c r="AK875" s="118"/>
      <x:c r="AL875" s="118"/>
      <x:c r="AM875" s="118"/>
      <x:c r="AN875" s="118"/>
      <x:c r="AO875" s="118"/>
      <x:c r="AP875" s="115"/>
      <x:c r="AQ875" s="49" t="str">
        <x:f>IF(A875="","",COUNT(BI875:INDEX(BI875:CR875,1,'Настройки'!$B$3)))</x:f>
      </x:c>
      <x:c r="AR875" s="49" t="str">
        <x:f>IF(A875="","",SUM(BI875:INDEX(BI875:CR875,1,'Настройки'!$B$3)))</x:f>
      </x:c>
      <x:c r="AS875" s="58" t="str">
        <x:f>IF(A875="","",IF('Настройки'!$B$4="Стоимость потребления",AR875*D875,IF('Настройки'!$B$4="Количество",AR875,E875)))</x:f>
      </x:c>
      <x:c r="AT875" s="61" t="str">
        <x:f>IF(OR(A875="",AS875&lt;0,SUM($AS$2:$AS$1001)&lt;=0),"",AS875/SUM($AS$2:$AS$1001))</x:f>
      </x:c>
      <x:c r="AU875" s="61" t="str">
        <x:f>IF(OR(A875="",AS875&lt;0,SUM($AS$2:$AS$1001)&lt;=0),"",SUMIFS($AS$2:$AS$1001,$AS$2:$AS$1001,"&gt;"&amp;AS875)/SUM($AS$2:$AS$1001))</x:f>
      </x:c>
      <x:c r="AV875" s="61" t="str">
        <x:f>IF(OR(A875="",AS875&lt;0,SUM($AS$2:$AS$1001)&lt;=0),"",SUMIFS($AS$2:$AS$1001,$AS$2:$AS$1001,"&gt;="&amp;AS875)/SUM($AS$2:$AS$1001))</x:f>
      </x:c>
      <x:c r="AW875" s="49" t="str">
        <x:f>IF(A875="","",IF(SUM($AS$2:$AS$1001)&lt;=0,"Не определён",IF(AS875&lt;0,"Исключение",IF(AU875&lt;'Настройки'!$B$5,"A",IF(AU875&lt;'Настройки'!$B$6,"B","C")))))</x:f>
      </x:c>
      <x:c r="AX875" s="58" t="str">
        <x:f>IF(A875="","",IF(AQ875=0,"",AVERAGE(BI875:INDEX(BI875:CR875,1,'Настройки'!$B$3))))</x:f>
      </x:c>
      <x:c r="AY875" s="58" t="str">
        <x:f>IF(OR(A875="",AQ875=0),"",STDEVP(BI875:INDEX(BI875:CR875,1,'Настройки'!$B$3)))</x:f>
      </x:c>
      <x:c r="AZ875" s="61" t="str">
        <x:f>IF(OR(A875="",AQ875&lt;'Настройки'!$B$12,AX875&lt;=0,AND('Настройки'!$B$10="Блокировать",COUNTIF(F875:INDEX(F875:AO875,1,'Настройки'!$B$3),"&lt;0")&gt;0)),"",AY875/ABS(AX875))</x:f>
      </x:c>
      <x:c r="BA875" s="49" t="str">
        <x:f>IF(A875="","",IF(AND('Настройки'!$B$10="Блокировать",COUNTIF(F875:INDEX(F875:AO875,1,'Настройки'!$B$3),"&lt;0")&gt;0),"Не определён",IF(AQ875&lt;'Настройки'!$B$12,"Не определён",IF(AX875=0,"Нет спроса",IF(AX875&lt;0,"Не определён",IF(AZ875&lt;='Настройки'!$B$7,"X",IF(AZ875&lt;='Настройки'!$B$8,"Y","Z")))))))</x:f>
      </x:c>
      <x:c r="BB875" s="49" t="str">
        <x:f>IF(OR(A875="",LEN(AW875)&lt;&gt;1,LEN(BA875)&lt;&gt;1),"",AW875&amp;BA875)</x:f>
      </x:c>
      <x:c r="BC875" s="61" t="str">
        <x:f>IF(OR(A875="",AQ875=0),"",(COUNT(BI875:INDEX(BI875:CR875,1,'Настройки'!$B$3))-COUNT(CS875:INDEX(CS875:EB875,1,'Настройки'!$B$3)))/AQ875)</x:f>
      </x:c>
      <x:c r="BD875" s="64" t="str">
        <x:f>IF(OR(A875="",COUNT(CS875:INDEX(CS875:EB875,1,'Настройки'!$B$3))=0),"",AQ875/COUNT(CS875:INDEX(CS875:EB875,1,'Настройки'!$B$3)))</x:f>
      </x:c>
      <x:c r="BE875" s="64" t="str">
        <x:f>IF(OR(A875="",COUNT(CS875:INDEX(CS875:EB875,1,'Настройки'!$B$3))=0),"",IF(AVERAGE(CS875:INDEX(CS875:EB875,1,'Настройки'!$B$3))=0,"",(STDEVP(CS875:INDEX(CS875:EB875,1,'Настройки'!$B$3))/ABS(AVERAGE(CS875:INDEX(CS875:EB875,1,'Настройки'!$B$3))))^2))</x:f>
      </x:c>
      <x:c r="BF875" s="49" t="str">
        <x:f>IF(A875="","",IF(AQ875&lt;3,"Недостаточно",IF(AQ875&lt;6,"Предварительный","Обычный")))</x:f>
      </x:c>
      <x:c r="BG875" s="49" t="str">
        <x:f>IF(A875="","",IF(COUNTIF(F875:INDEX(F875:AO875,1,'Настройки'!$B$3),"&lt;0")&gt;0,IF('Настройки'!$B$10="Блокировать","Отрицательный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"),"")&amp;IF(AQ875&lt;3,"Недостаточно истории. ",IF(AQ875&lt;6,"Предварительная классификация. ",""))&amp;IF(AX875=0,"Нет спроса за горизонт. ","")&amp;IF(AZ875&gt;'Настройки'!$B$11,"Экстремальная вариативность. ",""))</x:f>
      </x:c>
      <x:c r="BH875" s="49" t="str">
        <x:f>IF(A875="","",IFERROR(VLOOKUP(BB875,'Настройки'!$D$3:$E$11,2,FALSE),"Сначала проверьте исходные данные и историю спроса.")&amp;" Уточните срок поставки, MOQ и критичность.")</x:f>
      </x:c>
      <x:c r="BI875" s="50" t="str">
        <x:f>IF(1&gt;'Настройки'!$B$3,"",IF(ISBLANK(F875),IF('Настройки'!$B$9="Нулевой спрос",0,""),IF(F875&lt;0,IF('Настройки'!$B$10="Исключить","",IF('Настройки'!$B$10="Абсолютные значения",ABS(F875),F875)),F875)))</x:f>
      </x:c>
      <x:c r="BJ875" s="50" t="str">
        <x:f>IF(2&gt;'Настройки'!$B$3,"",IF(ISBLANK(G875),IF('Настройки'!$B$9="Нулевой спрос",0,""),IF(G875&lt;0,IF('Настройки'!$B$10="Исключить","",IF('Настройки'!$B$10="Абсолютные значения",ABS(G875),G875)),G875)))</x:f>
      </x:c>
      <x:c r="BK875" s="50" t="str">
        <x:f>IF(3&gt;'Настройки'!$B$3,"",IF(ISBLANK(H875),IF('Настройки'!$B$9="Нулевой спрос",0,""),IF(H875&lt;0,IF('Настройки'!$B$10="Исключить","",IF('Настройки'!$B$10="Абсолютные значения",ABS(H875),H875)),H875)))</x:f>
      </x:c>
      <x:c r="BL875" s="50" t="str">
        <x:f>IF(4&gt;'Настройки'!$B$3,"",IF(ISBLANK(I875),IF('Настройки'!$B$9="Нулевой спрос",0,""),IF(I875&lt;0,IF('Настройки'!$B$10="Исключить","",IF('Настройки'!$B$10="Абсолютные значения",ABS(I875),I875)),I875)))</x:f>
      </x:c>
      <x:c r="BM875" s="50" t="str">
        <x:f>IF(5&gt;'Настройки'!$B$3,"",IF(ISBLANK(J875),IF('Настройки'!$B$9="Нулевой спрос",0,""),IF(J875&lt;0,IF('Настройки'!$B$10="Исключить","",IF('Настройки'!$B$10="Абсолютные значения",ABS(J875),J875)),J875)))</x:f>
      </x:c>
      <x:c r="BN875" s="50" t="str">
        <x:f>IF(6&gt;'Настройки'!$B$3,"",IF(ISBLANK(K875),IF('Настройки'!$B$9="Нулевой спрос",0,""),IF(K875&lt;0,IF('Настройки'!$B$10="Исключить","",IF('Настройки'!$B$10="Абсолютные значения",ABS(K875),K875)),K875)))</x:f>
      </x:c>
      <x:c r="BO875" s="50" t="str">
        <x:f>IF(7&gt;'Настройки'!$B$3,"",IF(ISBLANK(L875),IF('Настройки'!$B$9="Нулевой спрос",0,""),IF(L875&lt;0,IF('Настройки'!$B$10="Исключить","",IF('Настройки'!$B$10="Абсолютные значения",ABS(L875),L875)),L875)))</x:f>
      </x:c>
      <x:c r="BP875" s="50" t="str">
        <x:f>IF(8&gt;'Настройки'!$B$3,"",IF(ISBLANK(M875),IF('Настройки'!$B$9="Нулевой спрос",0,""),IF(M875&lt;0,IF('Настройки'!$B$10="Исключить","",IF('Настройки'!$B$10="Абсолютные значения",ABS(M875),M875)),M875)))</x:f>
      </x:c>
      <x:c r="BQ875" s="50" t="str">
        <x:f>IF(9&gt;'Настройки'!$B$3,"",IF(ISBLANK(N875),IF('Настройки'!$B$9="Нулевой спрос",0,""),IF(N875&lt;0,IF('Настройки'!$B$10="Исключить","",IF('Настройки'!$B$10="Абсолютные значения",ABS(N875),N875)),N875)))</x:f>
      </x:c>
      <x:c r="BR875" s="50" t="str">
        <x:f>IF(10&gt;'Настройки'!$B$3,"",IF(ISBLANK(O875),IF('Настройки'!$B$9="Нулевой спрос",0,""),IF(O875&lt;0,IF('Настройки'!$B$10="Исключить","",IF('Настройки'!$B$10="Абсолютные значения",ABS(O875),O875)),O875)))</x:f>
      </x:c>
      <x:c r="BS875" s="50" t="str">
        <x:f>IF(11&gt;'Настройки'!$B$3,"",IF(ISBLANK(P875),IF('Настройки'!$B$9="Нулевой спрос",0,""),IF(P875&lt;0,IF('Настройки'!$B$10="Исключить","",IF('Настройки'!$B$10="Абсолютные значения",ABS(P875),P875)),P875)))</x:f>
      </x:c>
      <x:c r="BT875" s="50" t="str">
        <x:f>IF(12&gt;'Настройки'!$B$3,"",IF(ISBLANK(Q875),IF('Настройки'!$B$9="Нулевой спрос",0,""),IF(Q875&lt;0,IF('Настройки'!$B$10="Исключить","",IF('Настройки'!$B$10="Абсолютные значения",ABS(Q875),Q875)),Q875)))</x:f>
      </x:c>
      <x:c r="BU875" s="50" t="str">
        <x:f>IF(13&gt;'Настройки'!$B$3,"",IF(ISBLANK(R875),IF('Настройки'!$B$9="Нулевой спрос",0,""),IF(R875&lt;0,IF('Настройки'!$B$10="Исключить","",IF('Настройки'!$B$10="Абсолютные значения",ABS(R875),R875)),R875)))</x:f>
      </x:c>
      <x:c r="BV875" s="50" t="str">
        <x:f>IF(14&gt;'Настройки'!$B$3,"",IF(ISBLANK(S875),IF('Настройки'!$B$9="Нулевой спрос",0,""),IF(S875&lt;0,IF('Настройки'!$B$10="Исключить","",IF('Настройки'!$B$10="Абсолютные значения",ABS(S875),S875)),S875)))</x:f>
      </x:c>
      <x:c r="BW875" s="50" t="str">
        <x:f>IF(15&gt;'Настройки'!$B$3,"",IF(ISBLANK(T875),IF('Настройки'!$B$9="Нулевой спрос",0,""),IF(T875&lt;0,IF('Настройки'!$B$10="Исключить","",IF('Настройки'!$B$10="Абсолютные значения",ABS(T875),T875)),T875)))</x:f>
      </x:c>
      <x:c r="BX875" s="50" t="str">
        <x:f>IF(16&gt;'Настройки'!$B$3,"",IF(ISBLANK(U875),IF('Настройки'!$B$9="Нулевой спрос",0,""),IF(U875&lt;0,IF('Настройки'!$B$10="Исключить","",IF('Настройки'!$B$10="Абсолютные значения",ABS(U875),U875)),U875)))</x:f>
      </x:c>
      <x:c r="BY875" s="50" t="str">
        <x:f>IF(17&gt;'Настройки'!$B$3,"",IF(ISBLANK(V875),IF('Настройки'!$B$9="Нулевой спрос",0,""),IF(V875&lt;0,IF('Настройки'!$B$10="Исключить","",IF('Настройки'!$B$10="Абсолютные значения",ABS(V875),V875)),V875)))</x:f>
      </x:c>
      <x:c r="BZ875" s="50" t="str">
        <x:f>IF(18&gt;'Настройки'!$B$3,"",IF(ISBLANK(W875),IF('Настройки'!$B$9="Нулевой спрос",0,""),IF(W875&lt;0,IF('Настройки'!$B$10="Исключить","",IF('Настройки'!$B$10="Абсолютные значения",ABS(W875),W875)),W875)))</x:f>
      </x:c>
      <x:c r="CA875" s="50" t="str">
        <x:f>IF(19&gt;'Настройки'!$B$3,"",IF(ISBLANK(X875),IF('Настройки'!$B$9="Нулевой спрос",0,""),IF(X875&lt;0,IF('Настройки'!$B$10="Исключить","",IF('Настройки'!$B$10="Абсолютные значения",ABS(X875),X875)),X875)))</x:f>
      </x:c>
      <x:c r="CB875" s="50" t="str">
        <x:f>IF(20&gt;'Настройки'!$B$3,"",IF(ISBLANK(Y875),IF('Настройки'!$B$9="Нулевой спрос",0,""),IF(Y875&lt;0,IF('Настройки'!$B$10="Исключить","",IF('Настройки'!$B$10="Абсолютные значения",ABS(Y875),Y875)),Y875)))</x:f>
      </x:c>
      <x:c r="CC875" s="50" t="str">
        <x:f>IF(21&gt;'Настройки'!$B$3,"",IF(ISBLANK(Z875),IF('Настройки'!$B$9="Нулевой спрос",0,""),IF(Z875&lt;0,IF('Настройки'!$B$10="Исключить","",IF('Настройки'!$B$10="Абсолютные значения",ABS(Z875),Z875)),Z875)))</x:f>
      </x:c>
      <x:c r="CD875" s="50" t="str">
        <x:f>IF(22&gt;'Настройки'!$B$3,"",IF(ISBLANK(AA875),IF('Настройки'!$B$9="Нулевой спрос",0,""),IF(AA875&lt;0,IF('Настройки'!$B$10="Исключить","",IF('Настройки'!$B$10="Абсолютные значения",ABS(AA875),AA875)),AA875)))</x:f>
      </x:c>
      <x:c r="CE875" s="50" t="str">
        <x:f>IF(23&gt;'Настройки'!$B$3,"",IF(ISBLANK(AB875),IF('Настройки'!$B$9="Нулевой спрос",0,""),IF(AB875&lt;0,IF('Настройки'!$B$10="Исключить","",IF('Настройки'!$B$10="Абсолютные значения",ABS(AB875),AB875)),AB875)))</x:f>
      </x:c>
      <x:c r="CF875" s="50" t="str">
        <x:f>IF(24&gt;'Настройки'!$B$3,"",IF(ISBLANK(AC875),IF('Настройки'!$B$9="Нулевой спрос",0,""),IF(AC875&lt;0,IF('Настройки'!$B$10="Исключить","",IF('Настройки'!$B$10="Абсолютные значения",ABS(AC875),AC875)),AC875)))</x:f>
      </x:c>
      <x:c r="CG875" s="50" t="str">
        <x:f>IF(25&gt;'Настройки'!$B$3,"",IF(ISBLANK(AD875),IF('Настройки'!$B$9="Нулевой спрос",0,""),IF(AD875&lt;0,IF('Настройки'!$B$10="Исключить","",IF('Настройки'!$B$10="Абсолютные значения",ABS(AD875),AD875)),AD875)))</x:f>
      </x:c>
      <x:c r="CH875" s="50" t="str">
        <x:f>IF(26&gt;'Настройки'!$B$3,"",IF(ISBLANK(AE875),IF('Настройки'!$B$9="Нулевой спрос",0,""),IF(AE875&lt;0,IF('Настройки'!$B$10="Исключить","",IF('Настройки'!$B$10="Абсолютные значения",ABS(AE875),AE875)),AE875)))</x:f>
      </x:c>
      <x:c r="CI875" s="50" t="str">
        <x:f>IF(27&gt;'Настройки'!$B$3,"",IF(ISBLANK(AF875),IF('Настройки'!$B$9="Нулевой спрос",0,""),IF(AF875&lt;0,IF('Настройки'!$B$10="Исключить","",IF('Настройки'!$B$10="Абсолютные значения",ABS(AF875),AF875)),AF875)))</x:f>
      </x:c>
      <x:c r="CJ875" s="50" t="str">
        <x:f>IF(28&gt;'Настройки'!$B$3,"",IF(ISBLANK(AG875),IF('Настройки'!$B$9="Нулевой спрос",0,""),IF(AG875&lt;0,IF('Настройки'!$B$10="Исключить","",IF('Настройки'!$B$10="Абсолютные значения",ABS(AG875),AG875)),AG875)))</x:f>
      </x:c>
      <x:c r="CK875" s="50" t="str">
        <x:f>IF(29&gt;'Настройки'!$B$3,"",IF(ISBLANK(AH875),IF('Настройки'!$B$9="Нулевой спрос",0,""),IF(AH875&lt;0,IF('Настройки'!$B$10="Исключить","",IF('Настройки'!$B$10="Абсолютные значения",ABS(AH875),AH875)),AH875)))</x:f>
      </x:c>
      <x:c r="CL875" s="50" t="str">
        <x:f>IF(30&gt;'Настройки'!$B$3,"",IF(ISBLANK(AI875),IF('Настройки'!$B$9="Нулевой спрос",0,""),IF(AI875&lt;0,IF('Настройки'!$B$10="Исключить","",IF('Настройки'!$B$10="Абсолютные значения",ABS(AI875),AI875)),AI875)))</x:f>
      </x:c>
      <x:c r="CM875" s="50" t="str">
        <x:f>IF(31&gt;'Настройки'!$B$3,"",IF(ISBLANK(AJ875),IF('Настройки'!$B$9="Нулевой спрос",0,""),IF(AJ875&lt;0,IF('Настройки'!$B$10="Исключить","",IF('Настройки'!$B$10="Абсолютные значения",ABS(AJ875),AJ875)),AJ875)))</x:f>
      </x:c>
      <x:c r="CN875" s="50" t="str">
        <x:f>IF(32&gt;'Настройки'!$B$3,"",IF(ISBLANK(AK875),IF('Настройки'!$B$9="Нулевой спрос",0,""),IF(AK875&lt;0,IF('Настройки'!$B$10="Исключить","",IF('Настройки'!$B$10="Абсолютные значения",ABS(AK875),AK875)),AK875)))</x:f>
      </x:c>
      <x:c r="CO875" s="50" t="str">
        <x:f>IF(33&gt;'Настройки'!$B$3,"",IF(ISBLANK(AL875),IF('Настройки'!$B$9="Нулевой спрос",0,""),IF(AL875&lt;0,IF('Настройки'!$B$10="Исключить","",IF('Настройки'!$B$10="Абсолютные значения",ABS(AL875),AL875)),AL875)))</x:f>
      </x:c>
      <x:c r="CP875" s="50" t="str">
        <x:f>IF(34&gt;'Настройки'!$B$3,"",IF(ISBLANK(AM875),IF('Настройки'!$B$9="Нулевой спрос",0,""),IF(AM875&lt;0,IF('Настройки'!$B$10="Исключить","",IF('Настройки'!$B$10="Абсолютные значения",ABS(AM875),AM875)),AM875)))</x:f>
      </x:c>
      <x:c r="CQ875" s="50" t="str">
        <x:f>IF(35&gt;'Настройки'!$B$3,"",IF(ISBLANK(AN875),IF('Настройки'!$B$9="Нулевой спрос",0,""),IF(AN875&lt;0,IF('Настройки'!$B$10="Исключить","",IF('Настройки'!$B$10="Абсолютные значения",ABS(AN875),AN875)),AN875)))</x:f>
      </x:c>
      <x:c r="CR875" s="50" t="str">
        <x:f>IF(36&gt;'Настройки'!$B$3,"",IF(ISBLANK(AO875),IF('Настройки'!$B$9="Нулевой спрос",0,""),IF(AO875&lt;0,IF('Настройки'!$B$10="Исключить","",IF('Настройки'!$B$10="Абсолютные значения",ABS(AO875),AO875)),AO875)))</x:f>
      </x:c>
      <x:c r="CS875" s="50" t="str">
        <x:f>IF(OR(1&gt;'Настройки'!$B$3,ISBLANK(BI875),BI875=0),"",BI875)</x:f>
      </x:c>
      <x:c r="CT875" s="50" t="str">
        <x:f>IF(OR(2&gt;'Настройки'!$B$3,ISBLANK(BJ875),BJ875=0),"",BJ875)</x:f>
      </x:c>
      <x:c r="CU875" s="50" t="str">
        <x:f>IF(OR(3&gt;'Настройки'!$B$3,ISBLANK(BK875),BK875=0),"",BK875)</x:f>
      </x:c>
      <x:c r="CV875" s="50" t="str">
        <x:f>IF(OR(4&gt;'Настройки'!$B$3,ISBLANK(BL875),BL875=0),"",BL875)</x:f>
      </x:c>
      <x:c r="CW875" s="50" t="str">
        <x:f>IF(OR(5&gt;'Настройки'!$B$3,ISBLANK(BM875),BM875=0),"",BM875)</x:f>
      </x:c>
      <x:c r="CX875" s="50" t="str">
        <x:f>IF(OR(6&gt;'Настройки'!$B$3,ISBLANK(BN875),BN875=0),"",BN875)</x:f>
      </x:c>
      <x:c r="CY875" s="50" t="str">
        <x:f>IF(OR(7&gt;'Настройки'!$B$3,ISBLANK(BO875),BO875=0),"",BO875)</x:f>
      </x:c>
      <x:c r="CZ875" s="50" t="str">
        <x:f>IF(OR(8&gt;'Настройки'!$B$3,ISBLANK(BP875),BP875=0),"",BP875)</x:f>
      </x:c>
      <x:c r="DA875" s="50" t="str">
        <x:f>IF(OR(9&gt;'Настройки'!$B$3,ISBLANK(BQ875),BQ875=0),"",BQ875)</x:f>
      </x:c>
      <x:c r="DB875" s="50" t="str">
        <x:f>IF(OR(10&gt;'Настройки'!$B$3,ISBLANK(BR875),BR875=0),"",BR875)</x:f>
      </x:c>
      <x:c r="DC875" s="50" t="str">
        <x:f>IF(OR(11&gt;'Настройки'!$B$3,ISBLANK(BS875),BS875=0),"",BS875)</x:f>
      </x:c>
      <x:c r="DD875" s="50" t="str">
        <x:f>IF(OR(12&gt;'Настройки'!$B$3,ISBLANK(BT875),BT875=0),"",BT875)</x:f>
      </x:c>
      <x:c r="DE875" s="50" t="str">
        <x:f>IF(OR(13&gt;'Настройки'!$B$3,ISBLANK(BU875),BU875=0),"",BU875)</x:f>
      </x:c>
      <x:c r="DF875" s="50" t="str">
        <x:f>IF(OR(14&gt;'Настройки'!$B$3,ISBLANK(BV875),BV875=0),"",BV875)</x:f>
      </x:c>
      <x:c r="DG875" s="50" t="str">
        <x:f>IF(OR(15&gt;'Настройки'!$B$3,ISBLANK(BW875),BW875=0),"",BW875)</x:f>
      </x:c>
      <x:c r="DH875" s="50" t="str">
        <x:f>IF(OR(16&gt;'Настройки'!$B$3,ISBLANK(BX875),BX875=0),"",BX875)</x:f>
      </x:c>
      <x:c r="DI875" s="50" t="str">
        <x:f>IF(OR(17&gt;'Настройки'!$B$3,ISBLANK(BY875),BY875=0),"",BY875)</x:f>
      </x:c>
      <x:c r="DJ875" s="50" t="str">
        <x:f>IF(OR(18&gt;'Настройки'!$B$3,ISBLANK(BZ875),BZ875=0),"",BZ875)</x:f>
      </x:c>
      <x:c r="DK875" s="50" t="str">
        <x:f>IF(OR(19&gt;'Настройки'!$B$3,ISBLANK(CA875),CA875=0),"",CA875)</x:f>
      </x:c>
      <x:c r="DL875" s="50" t="str">
        <x:f>IF(OR(20&gt;'Настройки'!$B$3,ISBLANK(CB875),CB875=0),"",CB875)</x:f>
      </x:c>
      <x:c r="DM875" s="50" t="str">
        <x:f>IF(OR(21&gt;'Настройки'!$B$3,ISBLANK(CC875),CC875=0),"",CC875)</x:f>
      </x:c>
      <x:c r="DN875" s="50" t="str">
        <x:f>IF(OR(22&gt;'Настройки'!$B$3,ISBLANK(CD875),CD875=0),"",CD875)</x:f>
      </x:c>
      <x:c r="DO875" s="50" t="str">
        <x:f>IF(OR(23&gt;'Настройки'!$B$3,ISBLANK(CE875),CE875=0),"",CE875)</x:f>
      </x:c>
      <x:c r="DP875" s="50" t="str">
        <x:f>IF(OR(24&gt;'Настройки'!$B$3,ISBLANK(CF875),CF875=0),"",CF875)</x:f>
      </x:c>
      <x:c r="DQ875" s="50" t="str">
        <x:f>IF(OR(25&gt;'Настройки'!$B$3,ISBLANK(CG875),CG875=0),"",CG875)</x:f>
      </x:c>
      <x:c r="DR875" s="50" t="str">
        <x:f>IF(OR(26&gt;'Настройки'!$B$3,ISBLANK(CH875),CH875=0),"",CH875)</x:f>
      </x:c>
      <x:c r="DS875" s="50" t="str">
        <x:f>IF(OR(27&gt;'Настройки'!$B$3,ISBLANK(CI875),CI875=0),"",CI875)</x:f>
      </x:c>
      <x:c r="DT875" s="50" t="str">
        <x:f>IF(OR(28&gt;'Настройки'!$B$3,ISBLANK(CJ875),CJ875=0),"",CJ875)</x:f>
      </x:c>
      <x:c r="DU875" s="50" t="str">
        <x:f>IF(OR(29&gt;'Настройки'!$B$3,ISBLANK(CK875),CK875=0),"",CK875)</x:f>
      </x:c>
      <x:c r="DV875" s="50" t="str">
        <x:f>IF(OR(30&gt;'Настройки'!$B$3,ISBLANK(CL875),CL875=0),"",CL875)</x:f>
      </x:c>
      <x:c r="DW875" s="50" t="str">
        <x:f>IF(OR(31&gt;'Настройки'!$B$3,ISBLANK(CM875),CM875=0),"",CM875)</x:f>
      </x:c>
      <x:c r="DX875" s="50" t="str">
        <x:f>IF(OR(32&gt;'Настройки'!$B$3,ISBLANK(CN875),CN875=0),"",CN875)</x:f>
      </x:c>
      <x:c r="DY875" s="50" t="str">
        <x:f>IF(OR(33&gt;'Настройки'!$B$3,ISBLANK(CO875),CO875=0),"",CO875)</x:f>
      </x:c>
      <x:c r="DZ875" s="50" t="str">
        <x:f>IF(OR(34&gt;'Настройки'!$B$3,ISBLANK(CP875),CP875=0),"",CP875)</x:f>
      </x:c>
      <x:c r="EA875" s="50" t="str">
        <x:f>IF(OR(35&gt;'Настройки'!$B$3,ISBLANK(CQ875),CQ875=0),"",CQ875)</x:f>
      </x:c>
      <x:c r="EB875" s="50" t="str">
        <x:f>IF(OR(36&gt;'Настройки'!$B$3,ISBLANK(CR875),CR875=0),"",CR875)</x:f>
      </x:c>
      <x:c r="EC875" s="50" t="str">
        <x:f>IF(A875="","",IF(OR(BB875="AZ",BB875="BZ"),10000+ROW(),IF(AZ875&gt;'Настройки'!$B$11,20000+ROW(),IF(BF875&lt;&gt;"Обычный",30000+ROW(),IF(AX875&lt;=0,40000+ROW(),"")))))</x:f>
      </x:c>
      <x:c r="ED875" s="50" t="str">
        <x:f>IF(EC875="","",COUNTIFS($EC$2:$EC$1001,"&gt;0",$EC$2:$EC$1001,"&lt;"&amp;EC875)+1)</x:f>
      </x:c>
    </x:row>
    <x:row r="876">
      <x:c r="A876" s="115"/>
      <x:c r="B876" s="115"/>
      <x:c r="C876" s="115"/>
      <x:c r="D876" s="118"/>
      <x:c r="E876" s="118"/>
      <x:c r="F876" s="118"/>
      <x:c r="G876" s="118"/>
      <x:c r="H876" s="118"/>
      <x:c r="I876" s="118"/>
      <x:c r="J876" s="118"/>
      <x:c r="K876" s="118"/>
      <x:c r="L876" s="118"/>
      <x:c r="M876" s="118"/>
      <x:c r="N876" s="118"/>
      <x:c r="O876" s="118"/>
      <x:c r="P876" s="118"/>
      <x:c r="Q876" s="118"/>
      <x:c r="R876" s="118"/>
      <x:c r="S876" s="118"/>
      <x:c r="T876" s="118"/>
      <x:c r="U876" s="118"/>
      <x:c r="V876" s="118"/>
      <x:c r="W876" s="118"/>
      <x:c r="X876" s="118"/>
      <x:c r="Y876" s="118"/>
      <x:c r="Z876" s="118"/>
      <x:c r="AA876" s="118"/>
      <x:c r="AB876" s="118"/>
      <x:c r="AC876" s="118"/>
      <x:c r="AD876" s="118"/>
      <x:c r="AE876" s="118"/>
      <x:c r="AF876" s="118"/>
      <x:c r="AG876" s="118"/>
      <x:c r="AH876" s="118"/>
      <x:c r="AI876" s="118"/>
      <x:c r="AJ876" s="118"/>
      <x:c r="AK876" s="118"/>
      <x:c r="AL876" s="118"/>
      <x:c r="AM876" s="118"/>
      <x:c r="AN876" s="118"/>
      <x:c r="AO876" s="118"/>
      <x:c r="AP876" s="115"/>
      <x:c r="AQ876" s="49" t="str">
        <x:f>IF(A876="","",COUNT(BI876:INDEX(BI876:CR876,1,'Настройки'!$B$3)))</x:f>
      </x:c>
      <x:c r="AR876" s="49" t="str">
        <x:f>IF(A876="","",SUM(BI876:INDEX(BI876:CR876,1,'Настройки'!$B$3)))</x:f>
      </x:c>
      <x:c r="AS876" s="58" t="str">
        <x:f>IF(A876="","",IF('Настройки'!$B$4="Стоимость потребления",AR876*D876,IF('Настройки'!$B$4="Количество",AR876,E876)))</x:f>
      </x:c>
      <x:c r="AT876" s="61" t="str">
        <x:f>IF(OR(A876="",AS876&lt;0,SUM($AS$2:$AS$1001)&lt;=0),"",AS876/SUM($AS$2:$AS$1001))</x:f>
      </x:c>
      <x:c r="AU876" s="61" t="str">
        <x:f>IF(OR(A876="",AS876&lt;0,SUM($AS$2:$AS$1001)&lt;=0),"",SUMIFS($AS$2:$AS$1001,$AS$2:$AS$1001,"&gt;"&amp;AS876)/SUM($AS$2:$AS$1001))</x:f>
      </x:c>
      <x:c r="AV876" s="61" t="str">
        <x:f>IF(OR(A876="",AS876&lt;0,SUM($AS$2:$AS$1001)&lt;=0),"",SUMIFS($AS$2:$AS$1001,$AS$2:$AS$1001,"&gt;="&amp;AS876)/SUM($AS$2:$AS$1001))</x:f>
      </x:c>
      <x:c r="AW876" s="49" t="str">
        <x:f>IF(A876="","",IF(SUM($AS$2:$AS$1001)&lt;=0,"Не определён",IF(AS876&lt;0,"Исключение",IF(AU876&lt;'Настройки'!$B$5,"A",IF(AU876&lt;'Настройки'!$B$6,"B","C")))))</x:f>
      </x:c>
      <x:c r="AX876" s="58" t="str">
        <x:f>IF(A876="","",IF(AQ876=0,"",AVERAGE(BI876:INDEX(BI876:CR876,1,'Настройки'!$B$3))))</x:f>
      </x:c>
      <x:c r="AY876" s="58" t="str">
        <x:f>IF(OR(A876="",AQ876=0),"",STDEVP(BI876:INDEX(BI876:CR876,1,'Настройки'!$B$3)))</x:f>
      </x:c>
      <x:c r="AZ876" s="61" t="str">
        <x:f>IF(OR(A876="",AQ876&lt;'Настройки'!$B$12,AX876&lt;=0,AND('Настройки'!$B$10="Блокировать",COUNTIF(F876:INDEX(F876:AO876,1,'Настройки'!$B$3),"&lt;0")&gt;0)),"",AY876/ABS(AX876))</x:f>
      </x:c>
      <x:c r="BA876" s="49" t="str">
        <x:f>IF(A876="","",IF(AND('Настройки'!$B$10="Блокировать",COUNTIF(F876:INDEX(F876:AO876,1,'Настройки'!$B$3),"&lt;0")&gt;0),"Не определён",IF(AQ876&lt;'Настройки'!$B$12,"Не определён",IF(AX876=0,"Нет спроса",IF(AX876&lt;0,"Не определён",IF(AZ876&lt;='Настройки'!$B$7,"X",IF(AZ876&lt;='Настройки'!$B$8,"Y","Z")))))))</x:f>
      </x:c>
      <x:c r="BB876" s="49" t="str">
        <x:f>IF(OR(A876="",LEN(AW876)&lt;&gt;1,LEN(BA876)&lt;&gt;1),"",AW876&amp;BA876)</x:f>
      </x:c>
      <x:c r="BC876" s="61" t="str">
        <x:f>IF(OR(A876="",AQ876=0),"",(COUNT(BI876:INDEX(BI876:CR876,1,'Настройки'!$B$3))-COUNT(CS876:INDEX(CS876:EB876,1,'Настройки'!$B$3)))/AQ876)</x:f>
      </x:c>
      <x:c r="BD876" s="64" t="str">
        <x:f>IF(OR(A876="",COUNT(CS876:INDEX(CS876:EB876,1,'Настройки'!$B$3))=0),"",AQ876/COUNT(CS876:INDEX(CS876:EB876,1,'Настройки'!$B$3)))</x:f>
      </x:c>
      <x:c r="BE876" s="64" t="str">
        <x:f>IF(OR(A876="",COUNT(CS876:INDEX(CS876:EB876,1,'Настройки'!$B$3))=0),"",IF(AVERAGE(CS876:INDEX(CS876:EB876,1,'Настройки'!$B$3))=0,"",(STDEVP(CS876:INDEX(CS876:EB876,1,'Настройки'!$B$3))/ABS(AVERAGE(CS876:INDEX(CS876:EB876,1,'Настройки'!$B$3))))^2))</x:f>
      </x:c>
      <x:c r="BF876" s="49" t="str">
        <x:f>IF(A876="","",IF(AQ876&lt;3,"Недостаточно",IF(AQ876&lt;6,"Предварительный","Обычный")))</x:f>
      </x:c>
      <x:c r="BG876" s="49" t="str">
        <x:f>IF(A876="","",IF(COUNTIF(F876:INDEX(F876:AO876,1,'Настройки'!$B$3),"&lt;0")&gt;0,IF('Настройки'!$B$10="Блокировать","Отрицательный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"),"")&amp;IF(AQ876&lt;3,"Недостаточно истории. ",IF(AQ876&lt;6,"Предварительная классификация. ",""))&amp;IF(AX876=0,"Нет спроса за горизонт. ","")&amp;IF(AZ876&gt;'Настройки'!$B$11,"Экстремальная вариативность. ",""))</x:f>
      </x:c>
      <x:c r="BH876" s="49" t="str">
        <x:f>IF(A876="","",IFERROR(VLOOKUP(BB876,'Настройки'!$D$3:$E$11,2,FALSE),"Сначала проверьте исходные данные и историю спроса.")&amp;" Уточните срок поставки, MOQ и критичность.")</x:f>
      </x:c>
      <x:c r="BI876" s="50" t="str">
        <x:f>IF(1&gt;'Настройки'!$B$3,"",IF(ISBLANK(F876),IF('Настройки'!$B$9="Нулевой спрос",0,""),IF(F876&lt;0,IF('Настройки'!$B$10="Исключить","",IF('Настройки'!$B$10="Абсолютные значения",ABS(F876),F876)),F876)))</x:f>
      </x:c>
      <x:c r="BJ876" s="50" t="str">
        <x:f>IF(2&gt;'Настройки'!$B$3,"",IF(ISBLANK(G876),IF('Настройки'!$B$9="Нулевой спрос",0,""),IF(G876&lt;0,IF('Настройки'!$B$10="Исключить","",IF('Настройки'!$B$10="Абсолютные значения",ABS(G876),G876)),G876)))</x:f>
      </x:c>
      <x:c r="BK876" s="50" t="str">
        <x:f>IF(3&gt;'Настройки'!$B$3,"",IF(ISBLANK(H876),IF('Настройки'!$B$9="Нулевой спрос",0,""),IF(H876&lt;0,IF('Настройки'!$B$10="Исключить","",IF('Настройки'!$B$10="Абсолютные значения",ABS(H876),H876)),H876)))</x:f>
      </x:c>
      <x:c r="BL876" s="50" t="str">
        <x:f>IF(4&gt;'Настройки'!$B$3,"",IF(ISBLANK(I876),IF('Настройки'!$B$9="Нулевой спрос",0,""),IF(I876&lt;0,IF('Настройки'!$B$10="Исключить","",IF('Настройки'!$B$10="Абсолютные значения",ABS(I876),I876)),I876)))</x:f>
      </x:c>
      <x:c r="BM876" s="50" t="str">
        <x:f>IF(5&gt;'Настройки'!$B$3,"",IF(ISBLANK(J876),IF('Настройки'!$B$9="Нулевой спрос",0,""),IF(J876&lt;0,IF('Настройки'!$B$10="Исключить","",IF('Настройки'!$B$10="Абсолютные значения",ABS(J876),J876)),J876)))</x:f>
      </x:c>
      <x:c r="BN876" s="50" t="str">
        <x:f>IF(6&gt;'Настройки'!$B$3,"",IF(ISBLANK(K876),IF('Настройки'!$B$9="Нулевой спрос",0,""),IF(K876&lt;0,IF('Настройки'!$B$10="Исключить","",IF('Настройки'!$B$10="Абсолютные значения",ABS(K876),K876)),K876)))</x:f>
      </x:c>
      <x:c r="BO876" s="50" t="str">
        <x:f>IF(7&gt;'Настройки'!$B$3,"",IF(ISBLANK(L876),IF('Настройки'!$B$9="Нулевой спрос",0,""),IF(L876&lt;0,IF('Настройки'!$B$10="Исключить","",IF('Настройки'!$B$10="Абсолютные значения",ABS(L876),L876)),L876)))</x:f>
      </x:c>
      <x:c r="BP876" s="50" t="str">
        <x:f>IF(8&gt;'Настройки'!$B$3,"",IF(ISBLANK(M876),IF('Настройки'!$B$9="Нулевой спрос",0,""),IF(M876&lt;0,IF('Настройки'!$B$10="Исключить","",IF('Настройки'!$B$10="Абсолютные значения",ABS(M876),M876)),M876)))</x:f>
      </x:c>
      <x:c r="BQ876" s="50" t="str">
        <x:f>IF(9&gt;'Настройки'!$B$3,"",IF(ISBLANK(N876),IF('Настройки'!$B$9="Нулевой спрос",0,""),IF(N876&lt;0,IF('Настройки'!$B$10="Исключить","",IF('Настройки'!$B$10="Абсолютные значения",ABS(N876),N876)),N876)))</x:f>
      </x:c>
      <x:c r="BR876" s="50" t="str">
        <x:f>IF(10&gt;'Настройки'!$B$3,"",IF(ISBLANK(O876),IF('Настройки'!$B$9="Нулевой спрос",0,""),IF(O876&lt;0,IF('Настройки'!$B$10="Исключить","",IF('Настройки'!$B$10="Абсолютные значения",ABS(O876),O876)),O876)))</x:f>
      </x:c>
      <x:c r="BS876" s="50" t="str">
        <x:f>IF(11&gt;'Настройки'!$B$3,"",IF(ISBLANK(P876),IF('Настройки'!$B$9="Нулевой спрос",0,""),IF(P876&lt;0,IF('Настройки'!$B$10="Исключить","",IF('Настройки'!$B$10="Абсолютные значения",ABS(P876),P876)),P876)))</x:f>
      </x:c>
      <x:c r="BT876" s="50" t="str">
        <x:f>IF(12&gt;'Настройки'!$B$3,"",IF(ISBLANK(Q876),IF('Настройки'!$B$9="Нулевой спрос",0,""),IF(Q876&lt;0,IF('Настройки'!$B$10="Исключить","",IF('Настройки'!$B$10="Абсолютные значения",ABS(Q876),Q876)),Q876)))</x:f>
      </x:c>
      <x:c r="BU876" s="50" t="str">
        <x:f>IF(13&gt;'Настройки'!$B$3,"",IF(ISBLANK(R876),IF('Настройки'!$B$9="Нулевой спрос",0,""),IF(R876&lt;0,IF('Настройки'!$B$10="Исключить","",IF('Настройки'!$B$10="Абсолютные значения",ABS(R876),R876)),R876)))</x:f>
      </x:c>
      <x:c r="BV876" s="50" t="str">
        <x:f>IF(14&gt;'Настройки'!$B$3,"",IF(ISBLANK(S876),IF('Настройки'!$B$9="Нулевой спрос",0,""),IF(S876&lt;0,IF('Настройки'!$B$10="Исключить","",IF('Настройки'!$B$10="Абсолютные значения",ABS(S876),S876)),S876)))</x:f>
      </x:c>
      <x:c r="BW876" s="50" t="str">
        <x:f>IF(15&gt;'Настройки'!$B$3,"",IF(ISBLANK(T876),IF('Настройки'!$B$9="Нулевой спрос",0,""),IF(T876&lt;0,IF('Настройки'!$B$10="Исключить","",IF('Настройки'!$B$10="Абсолютные значения",ABS(T876),T876)),T876)))</x:f>
      </x:c>
      <x:c r="BX876" s="50" t="str">
        <x:f>IF(16&gt;'Настройки'!$B$3,"",IF(ISBLANK(U876),IF('Настройки'!$B$9="Нулевой спрос",0,""),IF(U876&lt;0,IF('Настройки'!$B$10="Исключить","",IF('Настройки'!$B$10="Абсолютные значения",ABS(U876),U876)),U876)))</x:f>
      </x:c>
      <x:c r="BY876" s="50" t="str">
        <x:f>IF(17&gt;'Настройки'!$B$3,"",IF(ISBLANK(V876),IF('Настройки'!$B$9="Нулевой спрос",0,""),IF(V876&lt;0,IF('Настройки'!$B$10="Исключить","",IF('Настройки'!$B$10="Абсолютные значения",ABS(V876),V876)),V876)))</x:f>
      </x:c>
      <x:c r="BZ876" s="50" t="str">
        <x:f>IF(18&gt;'Настройки'!$B$3,"",IF(ISBLANK(W876),IF('Настройки'!$B$9="Нулевой спрос",0,""),IF(W876&lt;0,IF('Настройки'!$B$10="Исключить","",IF('Настройки'!$B$10="Абсолютные значения",ABS(W876),W876)),W876)))</x:f>
      </x:c>
      <x:c r="CA876" s="50" t="str">
        <x:f>IF(19&gt;'Настройки'!$B$3,"",IF(ISBLANK(X876),IF('Настройки'!$B$9="Нулевой спрос",0,""),IF(X876&lt;0,IF('Настройки'!$B$10="Исключить","",IF('Настройки'!$B$10="Абсолютные значения",ABS(X876),X876)),X876)))</x:f>
      </x:c>
      <x:c r="CB876" s="50" t="str">
        <x:f>IF(20&gt;'Настройки'!$B$3,"",IF(ISBLANK(Y876),IF('Настройки'!$B$9="Нулевой спрос",0,""),IF(Y876&lt;0,IF('Настройки'!$B$10="Исключить","",IF('Настройки'!$B$10="Абсолютные значения",ABS(Y876),Y876)),Y876)))</x:f>
      </x:c>
      <x:c r="CC876" s="50" t="str">
        <x:f>IF(21&gt;'Настройки'!$B$3,"",IF(ISBLANK(Z876),IF('Настройки'!$B$9="Нулевой спрос",0,""),IF(Z876&lt;0,IF('Настройки'!$B$10="Исключить","",IF('Настройки'!$B$10="Абсолютные значения",ABS(Z876),Z876)),Z876)))</x:f>
      </x:c>
      <x:c r="CD876" s="50" t="str">
        <x:f>IF(22&gt;'Настройки'!$B$3,"",IF(ISBLANK(AA876),IF('Настройки'!$B$9="Нулевой спрос",0,""),IF(AA876&lt;0,IF('Настройки'!$B$10="Исключить","",IF('Настройки'!$B$10="Абсолютные значения",ABS(AA876),AA876)),AA876)))</x:f>
      </x:c>
      <x:c r="CE876" s="50" t="str">
        <x:f>IF(23&gt;'Настройки'!$B$3,"",IF(ISBLANK(AB876),IF('Настройки'!$B$9="Нулевой спрос",0,""),IF(AB876&lt;0,IF('Настройки'!$B$10="Исключить","",IF('Настройки'!$B$10="Абсолютные значения",ABS(AB876),AB876)),AB876)))</x:f>
      </x:c>
      <x:c r="CF876" s="50" t="str">
        <x:f>IF(24&gt;'Настройки'!$B$3,"",IF(ISBLANK(AC876),IF('Настройки'!$B$9="Нулевой спрос",0,""),IF(AC876&lt;0,IF('Настройки'!$B$10="Исключить","",IF('Настройки'!$B$10="Абсолютные значения",ABS(AC876),AC876)),AC876)))</x:f>
      </x:c>
      <x:c r="CG876" s="50" t="str">
        <x:f>IF(25&gt;'Настройки'!$B$3,"",IF(ISBLANK(AD876),IF('Настройки'!$B$9="Нулевой спрос",0,""),IF(AD876&lt;0,IF('Настройки'!$B$10="Исключить","",IF('Настройки'!$B$10="Абсолютные значения",ABS(AD876),AD876)),AD876)))</x:f>
      </x:c>
      <x:c r="CH876" s="50" t="str">
        <x:f>IF(26&gt;'Настройки'!$B$3,"",IF(ISBLANK(AE876),IF('Настройки'!$B$9="Нулевой спрос",0,""),IF(AE876&lt;0,IF('Настройки'!$B$10="Исключить","",IF('Настройки'!$B$10="Абсолютные значения",ABS(AE876),AE876)),AE876)))</x:f>
      </x:c>
      <x:c r="CI876" s="50" t="str">
        <x:f>IF(27&gt;'Настройки'!$B$3,"",IF(ISBLANK(AF876),IF('Настройки'!$B$9="Нулевой спрос",0,""),IF(AF876&lt;0,IF('Настройки'!$B$10="Исключить","",IF('Настройки'!$B$10="Абсолютные значения",ABS(AF876),AF876)),AF876)))</x:f>
      </x:c>
      <x:c r="CJ876" s="50" t="str">
        <x:f>IF(28&gt;'Настройки'!$B$3,"",IF(ISBLANK(AG876),IF('Настройки'!$B$9="Нулевой спрос",0,""),IF(AG876&lt;0,IF('Настройки'!$B$10="Исключить","",IF('Настройки'!$B$10="Абсолютные значения",ABS(AG876),AG876)),AG876)))</x:f>
      </x:c>
      <x:c r="CK876" s="50" t="str">
        <x:f>IF(29&gt;'Настройки'!$B$3,"",IF(ISBLANK(AH876),IF('Настройки'!$B$9="Нулевой спрос",0,""),IF(AH876&lt;0,IF('Настройки'!$B$10="Исключить","",IF('Настройки'!$B$10="Абсолютные значения",ABS(AH876),AH876)),AH876)))</x:f>
      </x:c>
      <x:c r="CL876" s="50" t="str">
        <x:f>IF(30&gt;'Настройки'!$B$3,"",IF(ISBLANK(AI876),IF('Настройки'!$B$9="Нулевой спрос",0,""),IF(AI876&lt;0,IF('Настройки'!$B$10="Исключить","",IF('Настройки'!$B$10="Абсолютные значения",ABS(AI876),AI876)),AI876)))</x:f>
      </x:c>
      <x:c r="CM876" s="50" t="str">
        <x:f>IF(31&gt;'Настройки'!$B$3,"",IF(ISBLANK(AJ876),IF('Настройки'!$B$9="Нулевой спрос",0,""),IF(AJ876&lt;0,IF('Настройки'!$B$10="Исключить","",IF('Настройки'!$B$10="Абсолютные значения",ABS(AJ876),AJ876)),AJ876)))</x:f>
      </x:c>
      <x:c r="CN876" s="50" t="str">
        <x:f>IF(32&gt;'Настройки'!$B$3,"",IF(ISBLANK(AK876),IF('Настройки'!$B$9="Нулевой спрос",0,""),IF(AK876&lt;0,IF('Настройки'!$B$10="Исключить","",IF('Настройки'!$B$10="Абсолютные значения",ABS(AK876),AK876)),AK876)))</x:f>
      </x:c>
      <x:c r="CO876" s="50" t="str">
        <x:f>IF(33&gt;'Настройки'!$B$3,"",IF(ISBLANK(AL876),IF('Настройки'!$B$9="Нулевой спрос",0,""),IF(AL876&lt;0,IF('Настройки'!$B$10="Исключить","",IF('Настройки'!$B$10="Абсолютные значения",ABS(AL876),AL876)),AL876)))</x:f>
      </x:c>
      <x:c r="CP876" s="50" t="str">
        <x:f>IF(34&gt;'Настройки'!$B$3,"",IF(ISBLANK(AM876),IF('Настройки'!$B$9="Нулевой спрос",0,""),IF(AM876&lt;0,IF('Настройки'!$B$10="Исключить","",IF('Настройки'!$B$10="Абсолютные значения",ABS(AM876),AM876)),AM876)))</x:f>
      </x:c>
      <x:c r="CQ876" s="50" t="str">
        <x:f>IF(35&gt;'Настройки'!$B$3,"",IF(ISBLANK(AN876),IF('Настройки'!$B$9="Нулевой спрос",0,""),IF(AN876&lt;0,IF('Настройки'!$B$10="Исключить","",IF('Настройки'!$B$10="Абсолютные значения",ABS(AN876),AN876)),AN876)))</x:f>
      </x:c>
      <x:c r="CR876" s="50" t="str">
        <x:f>IF(36&gt;'Настройки'!$B$3,"",IF(ISBLANK(AO876),IF('Настройки'!$B$9="Нулевой спрос",0,""),IF(AO876&lt;0,IF('Настройки'!$B$10="Исключить","",IF('Настройки'!$B$10="Абсолютные значения",ABS(AO876),AO876)),AO876)))</x:f>
      </x:c>
      <x:c r="CS876" s="50" t="str">
        <x:f>IF(OR(1&gt;'Настройки'!$B$3,ISBLANK(BI876),BI876=0),"",BI876)</x:f>
      </x:c>
      <x:c r="CT876" s="50" t="str">
        <x:f>IF(OR(2&gt;'Настройки'!$B$3,ISBLANK(BJ876),BJ876=0),"",BJ876)</x:f>
      </x:c>
      <x:c r="CU876" s="50" t="str">
        <x:f>IF(OR(3&gt;'Настройки'!$B$3,ISBLANK(BK876),BK876=0),"",BK876)</x:f>
      </x:c>
      <x:c r="CV876" s="50" t="str">
        <x:f>IF(OR(4&gt;'Настройки'!$B$3,ISBLANK(BL876),BL876=0),"",BL876)</x:f>
      </x:c>
      <x:c r="CW876" s="50" t="str">
        <x:f>IF(OR(5&gt;'Настройки'!$B$3,ISBLANK(BM876),BM876=0),"",BM876)</x:f>
      </x:c>
      <x:c r="CX876" s="50" t="str">
        <x:f>IF(OR(6&gt;'Настройки'!$B$3,ISBLANK(BN876),BN876=0),"",BN876)</x:f>
      </x:c>
      <x:c r="CY876" s="50" t="str">
        <x:f>IF(OR(7&gt;'Настройки'!$B$3,ISBLANK(BO876),BO876=0),"",BO876)</x:f>
      </x:c>
      <x:c r="CZ876" s="50" t="str">
        <x:f>IF(OR(8&gt;'Настройки'!$B$3,ISBLANK(BP876),BP876=0),"",BP876)</x:f>
      </x:c>
      <x:c r="DA876" s="50" t="str">
        <x:f>IF(OR(9&gt;'Настройки'!$B$3,ISBLANK(BQ876),BQ876=0),"",BQ876)</x:f>
      </x:c>
      <x:c r="DB876" s="50" t="str">
        <x:f>IF(OR(10&gt;'Настройки'!$B$3,ISBLANK(BR876),BR876=0),"",BR876)</x:f>
      </x:c>
      <x:c r="DC876" s="50" t="str">
        <x:f>IF(OR(11&gt;'Настройки'!$B$3,ISBLANK(BS876),BS876=0),"",BS876)</x:f>
      </x:c>
      <x:c r="DD876" s="50" t="str">
        <x:f>IF(OR(12&gt;'Настройки'!$B$3,ISBLANK(BT876),BT876=0),"",BT876)</x:f>
      </x:c>
      <x:c r="DE876" s="50" t="str">
        <x:f>IF(OR(13&gt;'Настройки'!$B$3,ISBLANK(BU876),BU876=0),"",BU876)</x:f>
      </x:c>
      <x:c r="DF876" s="50" t="str">
        <x:f>IF(OR(14&gt;'Настройки'!$B$3,ISBLANK(BV876),BV876=0),"",BV876)</x:f>
      </x:c>
      <x:c r="DG876" s="50" t="str">
        <x:f>IF(OR(15&gt;'Настройки'!$B$3,ISBLANK(BW876),BW876=0),"",BW876)</x:f>
      </x:c>
      <x:c r="DH876" s="50" t="str">
        <x:f>IF(OR(16&gt;'Настройки'!$B$3,ISBLANK(BX876),BX876=0),"",BX876)</x:f>
      </x:c>
      <x:c r="DI876" s="50" t="str">
        <x:f>IF(OR(17&gt;'Настройки'!$B$3,ISBLANK(BY876),BY876=0),"",BY876)</x:f>
      </x:c>
      <x:c r="DJ876" s="50" t="str">
        <x:f>IF(OR(18&gt;'Настройки'!$B$3,ISBLANK(BZ876),BZ876=0),"",BZ876)</x:f>
      </x:c>
      <x:c r="DK876" s="50" t="str">
        <x:f>IF(OR(19&gt;'Настройки'!$B$3,ISBLANK(CA876),CA876=0),"",CA876)</x:f>
      </x:c>
      <x:c r="DL876" s="50" t="str">
        <x:f>IF(OR(20&gt;'Настройки'!$B$3,ISBLANK(CB876),CB876=0),"",CB876)</x:f>
      </x:c>
      <x:c r="DM876" s="50" t="str">
        <x:f>IF(OR(21&gt;'Настройки'!$B$3,ISBLANK(CC876),CC876=0),"",CC876)</x:f>
      </x:c>
      <x:c r="DN876" s="50" t="str">
        <x:f>IF(OR(22&gt;'Настройки'!$B$3,ISBLANK(CD876),CD876=0),"",CD876)</x:f>
      </x:c>
      <x:c r="DO876" s="50" t="str">
        <x:f>IF(OR(23&gt;'Настройки'!$B$3,ISBLANK(CE876),CE876=0),"",CE876)</x:f>
      </x:c>
      <x:c r="DP876" s="50" t="str">
        <x:f>IF(OR(24&gt;'Настройки'!$B$3,ISBLANK(CF876),CF876=0),"",CF876)</x:f>
      </x:c>
      <x:c r="DQ876" s="50" t="str">
        <x:f>IF(OR(25&gt;'Настройки'!$B$3,ISBLANK(CG876),CG876=0),"",CG876)</x:f>
      </x:c>
      <x:c r="DR876" s="50" t="str">
        <x:f>IF(OR(26&gt;'Настройки'!$B$3,ISBLANK(CH876),CH876=0),"",CH876)</x:f>
      </x:c>
      <x:c r="DS876" s="50" t="str">
        <x:f>IF(OR(27&gt;'Настройки'!$B$3,ISBLANK(CI876),CI876=0),"",CI876)</x:f>
      </x:c>
      <x:c r="DT876" s="50" t="str">
        <x:f>IF(OR(28&gt;'Настройки'!$B$3,ISBLANK(CJ876),CJ876=0),"",CJ876)</x:f>
      </x:c>
      <x:c r="DU876" s="50" t="str">
        <x:f>IF(OR(29&gt;'Настройки'!$B$3,ISBLANK(CK876),CK876=0),"",CK876)</x:f>
      </x:c>
      <x:c r="DV876" s="50" t="str">
        <x:f>IF(OR(30&gt;'Настройки'!$B$3,ISBLANK(CL876),CL876=0),"",CL876)</x:f>
      </x:c>
      <x:c r="DW876" s="50" t="str">
        <x:f>IF(OR(31&gt;'Настройки'!$B$3,ISBLANK(CM876),CM876=0),"",CM876)</x:f>
      </x:c>
      <x:c r="DX876" s="50" t="str">
        <x:f>IF(OR(32&gt;'Настройки'!$B$3,ISBLANK(CN876),CN876=0),"",CN876)</x:f>
      </x:c>
      <x:c r="DY876" s="50" t="str">
        <x:f>IF(OR(33&gt;'Настройки'!$B$3,ISBLANK(CO876),CO876=0),"",CO876)</x:f>
      </x:c>
      <x:c r="DZ876" s="50" t="str">
        <x:f>IF(OR(34&gt;'Настройки'!$B$3,ISBLANK(CP876),CP876=0),"",CP876)</x:f>
      </x:c>
      <x:c r="EA876" s="50" t="str">
        <x:f>IF(OR(35&gt;'Настройки'!$B$3,ISBLANK(CQ876),CQ876=0),"",CQ876)</x:f>
      </x:c>
      <x:c r="EB876" s="50" t="str">
        <x:f>IF(OR(36&gt;'Настройки'!$B$3,ISBLANK(CR876),CR876=0),"",CR876)</x:f>
      </x:c>
      <x:c r="EC876" s="50" t="str">
        <x:f>IF(A876="","",IF(OR(BB876="AZ",BB876="BZ"),10000+ROW(),IF(AZ876&gt;'Настройки'!$B$11,20000+ROW(),IF(BF876&lt;&gt;"Обычный",30000+ROW(),IF(AX876&lt;=0,40000+ROW(),"")))))</x:f>
      </x:c>
      <x:c r="ED876" s="50" t="str">
        <x:f>IF(EC876="","",COUNTIFS($EC$2:$EC$1001,"&gt;0",$EC$2:$EC$1001,"&lt;"&amp;EC876)+1)</x:f>
      </x:c>
    </x:row>
    <x:row r="877">
      <x:c r="A877" s="115"/>
      <x:c r="B877" s="115"/>
      <x:c r="C877" s="115"/>
      <x:c r="D877" s="118"/>
      <x:c r="E877" s="118"/>
      <x:c r="F877" s="118"/>
      <x:c r="G877" s="118"/>
      <x:c r="H877" s="118"/>
      <x:c r="I877" s="118"/>
      <x:c r="J877" s="118"/>
      <x:c r="K877" s="118"/>
      <x:c r="L877" s="118"/>
      <x:c r="M877" s="118"/>
      <x:c r="N877" s="118"/>
      <x:c r="O877" s="118"/>
      <x:c r="P877" s="118"/>
      <x:c r="Q877" s="118"/>
      <x:c r="R877" s="118"/>
      <x:c r="S877" s="118"/>
      <x:c r="T877" s="118"/>
      <x:c r="U877" s="118"/>
      <x:c r="V877" s="118"/>
      <x:c r="W877" s="118"/>
      <x:c r="X877" s="118"/>
      <x:c r="Y877" s="118"/>
      <x:c r="Z877" s="118"/>
      <x:c r="AA877" s="118"/>
      <x:c r="AB877" s="118"/>
      <x:c r="AC877" s="118"/>
      <x:c r="AD877" s="118"/>
      <x:c r="AE877" s="118"/>
      <x:c r="AF877" s="118"/>
      <x:c r="AG877" s="118"/>
      <x:c r="AH877" s="118"/>
      <x:c r="AI877" s="118"/>
      <x:c r="AJ877" s="118"/>
      <x:c r="AK877" s="118"/>
      <x:c r="AL877" s="118"/>
      <x:c r="AM877" s="118"/>
      <x:c r="AN877" s="118"/>
      <x:c r="AO877" s="118"/>
      <x:c r="AP877" s="115"/>
      <x:c r="AQ877" s="49" t="str">
        <x:f>IF(A877="","",COUNT(BI877:INDEX(BI877:CR877,1,'Настройки'!$B$3)))</x:f>
      </x:c>
      <x:c r="AR877" s="49" t="str">
        <x:f>IF(A877="","",SUM(BI877:INDEX(BI877:CR877,1,'Настройки'!$B$3)))</x:f>
      </x:c>
      <x:c r="AS877" s="58" t="str">
        <x:f>IF(A877="","",IF('Настройки'!$B$4="Стоимость потребления",AR877*D877,IF('Настройки'!$B$4="Количество",AR877,E877)))</x:f>
      </x:c>
      <x:c r="AT877" s="61" t="str">
        <x:f>IF(OR(A877="",AS877&lt;0,SUM($AS$2:$AS$1001)&lt;=0),"",AS877/SUM($AS$2:$AS$1001))</x:f>
      </x:c>
      <x:c r="AU877" s="61" t="str">
        <x:f>IF(OR(A877="",AS877&lt;0,SUM($AS$2:$AS$1001)&lt;=0),"",SUMIFS($AS$2:$AS$1001,$AS$2:$AS$1001,"&gt;"&amp;AS877)/SUM($AS$2:$AS$1001))</x:f>
      </x:c>
      <x:c r="AV877" s="61" t="str">
        <x:f>IF(OR(A877="",AS877&lt;0,SUM($AS$2:$AS$1001)&lt;=0),"",SUMIFS($AS$2:$AS$1001,$AS$2:$AS$1001,"&gt;="&amp;AS877)/SUM($AS$2:$AS$1001))</x:f>
      </x:c>
      <x:c r="AW877" s="49" t="str">
        <x:f>IF(A877="","",IF(SUM($AS$2:$AS$1001)&lt;=0,"Не определён",IF(AS877&lt;0,"Исключение",IF(AU877&lt;'Настройки'!$B$5,"A",IF(AU877&lt;'Настройки'!$B$6,"B","C")))))</x:f>
      </x:c>
      <x:c r="AX877" s="58" t="str">
        <x:f>IF(A877="","",IF(AQ877=0,"",AVERAGE(BI877:INDEX(BI877:CR877,1,'Настройки'!$B$3))))</x:f>
      </x:c>
      <x:c r="AY877" s="58" t="str">
        <x:f>IF(OR(A877="",AQ877=0),"",STDEVP(BI877:INDEX(BI877:CR877,1,'Настройки'!$B$3)))</x:f>
      </x:c>
      <x:c r="AZ877" s="61" t="str">
        <x:f>IF(OR(A877="",AQ877&lt;'Настройки'!$B$12,AX877&lt;=0,AND('Настройки'!$B$10="Блокировать",COUNTIF(F877:INDEX(F877:AO877,1,'Настройки'!$B$3),"&lt;0")&gt;0)),"",AY877/ABS(AX877))</x:f>
      </x:c>
      <x:c r="BA877" s="49" t="str">
        <x:f>IF(A877="","",IF(AND('Настройки'!$B$10="Блокировать",COUNTIF(F877:INDEX(F877:AO877,1,'Настройки'!$B$3),"&lt;0")&gt;0),"Не определён",IF(AQ877&lt;'Настройки'!$B$12,"Не определён",IF(AX877=0,"Нет спроса",IF(AX877&lt;0,"Не определён",IF(AZ877&lt;='Настройки'!$B$7,"X",IF(AZ877&lt;='Настройки'!$B$8,"Y","Z")))))))</x:f>
      </x:c>
      <x:c r="BB877" s="49" t="str">
        <x:f>IF(OR(A877="",LEN(AW877)&lt;&gt;1,LEN(BA877)&lt;&gt;1),"",AW877&amp;BA877)</x:f>
      </x:c>
      <x:c r="BC877" s="61" t="str">
        <x:f>IF(OR(A877="",AQ877=0),"",(COUNT(BI877:INDEX(BI877:CR877,1,'Настройки'!$B$3))-COUNT(CS877:INDEX(CS877:EB877,1,'Настройки'!$B$3)))/AQ877)</x:f>
      </x:c>
      <x:c r="BD877" s="64" t="str">
        <x:f>IF(OR(A877="",COUNT(CS877:INDEX(CS877:EB877,1,'Настройки'!$B$3))=0),"",AQ877/COUNT(CS877:INDEX(CS877:EB877,1,'Настройки'!$B$3)))</x:f>
      </x:c>
      <x:c r="BE877" s="64" t="str">
        <x:f>IF(OR(A877="",COUNT(CS877:INDEX(CS877:EB877,1,'Настройки'!$B$3))=0),"",IF(AVERAGE(CS877:INDEX(CS877:EB877,1,'Настройки'!$B$3))=0,"",(STDEVP(CS877:INDEX(CS877:EB877,1,'Настройки'!$B$3))/ABS(AVERAGE(CS877:INDEX(CS877:EB877,1,'Настройки'!$B$3))))^2))</x:f>
      </x:c>
      <x:c r="BF877" s="49" t="str">
        <x:f>IF(A877="","",IF(AQ877&lt;3,"Недостаточно",IF(AQ877&lt;6,"Предварительный","Обычный")))</x:f>
      </x:c>
      <x:c r="BG877" s="49" t="str">
        <x:f>IF(A877="","",IF(COUNTIF(F877:INDEX(F877:AO877,1,'Настройки'!$B$3),"&lt;0")&gt;0,IF('Настройки'!$B$10="Блокировать","Отрицательный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"),"")&amp;IF(AQ877&lt;3,"Недостаточно истории. ",IF(AQ877&lt;6,"Предварительная классификация. ",""))&amp;IF(AX877=0,"Нет спроса за горизонт. ","")&amp;IF(AZ877&gt;'Настройки'!$B$11,"Экстремальная вариативность. ",""))</x:f>
      </x:c>
      <x:c r="BH877" s="49" t="str">
        <x:f>IF(A877="","",IFERROR(VLOOKUP(BB877,'Настройки'!$D$3:$E$11,2,FALSE),"Сначала проверьте исходные данные и историю спроса.")&amp;" Уточните срок поставки, MOQ и критичность.")</x:f>
      </x:c>
      <x:c r="BI877" s="50" t="str">
        <x:f>IF(1&gt;'Настройки'!$B$3,"",IF(ISBLANK(F877),IF('Настройки'!$B$9="Нулевой спрос",0,""),IF(F877&lt;0,IF('Настройки'!$B$10="Исключить","",IF('Настройки'!$B$10="Абсолютные значения",ABS(F877),F877)),F877)))</x:f>
      </x:c>
      <x:c r="BJ877" s="50" t="str">
        <x:f>IF(2&gt;'Настройки'!$B$3,"",IF(ISBLANK(G877),IF('Настройки'!$B$9="Нулевой спрос",0,""),IF(G877&lt;0,IF('Настройки'!$B$10="Исключить","",IF('Настройки'!$B$10="Абсолютные значения",ABS(G877),G877)),G877)))</x:f>
      </x:c>
      <x:c r="BK877" s="50" t="str">
        <x:f>IF(3&gt;'Настройки'!$B$3,"",IF(ISBLANK(H877),IF('Настройки'!$B$9="Нулевой спрос",0,""),IF(H877&lt;0,IF('Настройки'!$B$10="Исключить","",IF('Настройки'!$B$10="Абсолютные значения",ABS(H877),H877)),H877)))</x:f>
      </x:c>
      <x:c r="BL877" s="50" t="str">
        <x:f>IF(4&gt;'Настройки'!$B$3,"",IF(ISBLANK(I877),IF('Настройки'!$B$9="Нулевой спрос",0,""),IF(I877&lt;0,IF('Настройки'!$B$10="Исключить","",IF('Настройки'!$B$10="Абсолютные значения",ABS(I877),I877)),I877)))</x:f>
      </x:c>
      <x:c r="BM877" s="50" t="str">
        <x:f>IF(5&gt;'Настройки'!$B$3,"",IF(ISBLANK(J877),IF('Настройки'!$B$9="Нулевой спрос",0,""),IF(J877&lt;0,IF('Настройки'!$B$10="Исключить","",IF('Настройки'!$B$10="Абсолютные значения",ABS(J877),J877)),J877)))</x:f>
      </x:c>
      <x:c r="BN877" s="50" t="str">
        <x:f>IF(6&gt;'Настройки'!$B$3,"",IF(ISBLANK(K877),IF('Настройки'!$B$9="Нулевой спрос",0,""),IF(K877&lt;0,IF('Настройки'!$B$10="Исключить","",IF('Настройки'!$B$10="Абсолютные значения",ABS(K877),K877)),K877)))</x:f>
      </x:c>
      <x:c r="BO877" s="50" t="str">
        <x:f>IF(7&gt;'Настройки'!$B$3,"",IF(ISBLANK(L877),IF('Настройки'!$B$9="Нулевой спрос",0,""),IF(L877&lt;0,IF('Настройки'!$B$10="Исключить","",IF('Настройки'!$B$10="Абсолютные значения",ABS(L877),L877)),L877)))</x:f>
      </x:c>
      <x:c r="BP877" s="50" t="str">
        <x:f>IF(8&gt;'Настройки'!$B$3,"",IF(ISBLANK(M877),IF('Настройки'!$B$9="Нулевой спрос",0,""),IF(M877&lt;0,IF('Настройки'!$B$10="Исключить","",IF('Настройки'!$B$10="Абсолютные значения",ABS(M877),M877)),M877)))</x:f>
      </x:c>
      <x:c r="BQ877" s="50" t="str">
        <x:f>IF(9&gt;'Настройки'!$B$3,"",IF(ISBLANK(N877),IF('Настройки'!$B$9="Нулевой спрос",0,""),IF(N877&lt;0,IF('Настройки'!$B$10="Исключить","",IF('Настройки'!$B$10="Абсолютные значения",ABS(N877),N877)),N877)))</x:f>
      </x:c>
      <x:c r="BR877" s="50" t="str">
        <x:f>IF(10&gt;'Настройки'!$B$3,"",IF(ISBLANK(O877),IF('Настройки'!$B$9="Нулевой спрос",0,""),IF(O877&lt;0,IF('Настройки'!$B$10="Исключить","",IF('Настройки'!$B$10="Абсолютные значения",ABS(O877),O877)),O877)))</x:f>
      </x:c>
      <x:c r="BS877" s="50" t="str">
        <x:f>IF(11&gt;'Настройки'!$B$3,"",IF(ISBLANK(P877),IF('Настройки'!$B$9="Нулевой спрос",0,""),IF(P877&lt;0,IF('Настройки'!$B$10="Исключить","",IF('Настройки'!$B$10="Абсолютные значения",ABS(P877),P877)),P877)))</x:f>
      </x:c>
      <x:c r="BT877" s="50" t="str">
        <x:f>IF(12&gt;'Настройки'!$B$3,"",IF(ISBLANK(Q877),IF('Настройки'!$B$9="Нулевой спрос",0,""),IF(Q877&lt;0,IF('Настройки'!$B$10="Исключить","",IF('Настройки'!$B$10="Абсолютные значения",ABS(Q877),Q877)),Q877)))</x:f>
      </x:c>
      <x:c r="BU877" s="50" t="str">
        <x:f>IF(13&gt;'Настройки'!$B$3,"",IF(ISBLANK(R877),IF('Настройки'!$B$9="Нулевой спрос",0,""),IF(R877&lt;0,IF('Настройки'!$B$10="Исключить","",IF('Настройки'!$B$10="Абсолютные значения",ABS(R877),R877)),R877)))</x:f>
      </x:c>
      <x:c r="BV877" s="50" t="str">
        <x:f>IF(14&gt;'Настройки'!$B$3,"",IF(ISBLANK(S877),IF('Настройки'!$B$9="Нулевой спрос",0,""),IF(S877&lt;0,IF('Настройки'!$B$10="Исключить","",IF('Настройки'!$B$10="Абсолютные значения",ABS(S877),S877)),S877)))</x:f>
      </x:c>
      <x:c r="BW877" s="50" t="str">
        <x:f>IF(15&gt;'Настройки'!$B$3,"",IF(ISBLANK(T877),IF('Настройки'!$B$9="Нулевой спрос",0,""),IF(T877&lt;0,IF('Настройки'!$B$10="Исключить","",IF('Настройки'!$B$10="Абсолютные значения",ABS(T877),T877)),T877)))</x:f>
      </x:c>
      <x:c r="BX877" s="50" t="str">
        <x:f>IF(16&gt;'Настройки'!$B$3,"",IF(ISBLANK(U877),IF('Настройки'!$B$9="Нулевой спрос",0,""),IF(U877&lt;0,IF('Настройки'!$B$10="Исключить","",IF('Настройки'!$B$10="Абсолютные значения",ABS(U877),U877)),U877)))</x:f>
      </x:c>
      <x:c r="BY877" s="50" t="str">
        <x:f>IF(17&gt;'Настройки'!$B$3,"",IF(ISBLANK(V877),IF('Настройки'!$B$9="Нулевой спрос",0,""),IF(V877&lt;0,IF('Настройки'!$B$10="Исключить","",IF('Настройки'!$B$10="Абсолютные значения",ABS(V877),V877)),V877)))</x:f>
      </x:c>
      <x:c r="BZ877" s="50" t="str">
        <x:f>IF(18&gt;'Настройки'!$B$3,"",IF(ISBLANK(W877),IF('Настройки'!$B$9="Нулевой спрос",0,""),IF(W877&lt;0,IF('Настройки'!$B$10="Исключить","",IF('Настройки'!$B$10="Абсолютные значения",ABS(W877),W877)),W877)))</x:f>
      </x:c>
      <x:c r="CA877" s="50" t="str">
        <x:f>IF(19&gt;'Настройки'!$B$3,"",IF(ISBLANK(X877),IF('Настройки'!$B$9="Нулевой спрос",0,""),IF(X877&lt;0,IF('Настройки'!$B$10="Исключить","",IF('Настройки'!$B$10="Абсолютные значения",ABS(X877),X877)),X877)))</x:f>
      </x:c>
      <x:c r="CB877" s="50" t="str">
        <x:f>IF(20&gt;'Настройки'!$B$3,"",IF(ISBLANK(Y877),IF('Настройки'!$B$9="Нулевой спрос",0,""),IF(Y877&lt;0,IF('Настройки'!$B$10="Исключить","",IF('Настройки'!$B$10="Абсолютные значения",ABS(Y877),Y877)),Y877)))</x:f>
      </x:c>
      <x:c r="CC877" s="50" t="str">
        <x:f>IF(21&gt;'Настройки'!$B$3,"",IF(ISBLANK(Z877),IF('Настройки'!$B$9="Нулевой спрос",0,""),IF(Z877&lt;0,IF('Настройки'!$B$10="Исключить","",IF('Настройки'!$B$10="Абсолютные значения",ABS(Z877),Z877)),Z877)))</x:f>
      </x:c>
      <x:c r="CD877" s="50" t="str">
        <x:f>IF(22&gt;'Настройки'!$B$3,"",IF(ISBLANK(AA877),IF('Настройки'!$B$9="Нулевой спрос",0,""),IF(AA877&lt;0,IF('Настройки'!$B$10="Исключить","",IF('Настройки'!$B$10="Абсолютные значения",ABS(AA877),AA877)),AA877)))</x:f>
      </x:c>
      <x:c r="CE877" s="50" t="str">
        <x:f>IF(23&gt;'Настройки'!$B$3,"",IF(ISBLANK(AB877),IF('Настройки'!$B$9="Нулевой спрос",0,""),IF(AB877&lt;0,IF('Настройки'!$B$10="Исключить","",IF('Настройки'!$B$10="Абсолютные значения",ABS(AB877),AB877)),AB877)))</x:f>
      </x:c>
      <x:c r="CF877" s="50" t="str">
        <x:f>IF(24&gt;'Настройки'!$B$3,"",IF(ISBLANK(AC877),IF('Настройки'!$B$9="Нулевой спрос",0,""),IF(AC877&lt;0,IF('Настройки'!$B$10="Исключить","",IF('Настройки'!$B$10="Абсолютные значения",ABS(AC877),AC877)),AC877)))</x:f>
      </x:c>
      <x:c r="CG877" s="50" t="str">
        <x:f>IF(25&gt;'Настройки'!$B$3,"",IF(ISBLANK(AD877),IF('Настройки'!$B$9="Нулевой спрос",0,""),IF(AD877&lt;0,IF('Настройки'!$B$10="Исключить","",IF('Настройки'!$B$10="Абсолютные значения",ABS(AD877),AD877)),AD877)))</x:f>
      </x:c>
      <x:c r="CH877" s="50" t="str">
        <x:f>IF(26&gt;'Настройки'!$B$3,"",IF(ISBLANK(AE877),IF('Настройки'!$B$9="Нулевой спрос",0,""),IF(AE877&lt;0,IF('Настройки'!$B$10="Исключить","",IF('Настройки'!$B$10="Абсолютные значения",ABS(AE877),AE877)),AE877)))</x:f>
      </x:c>
      <x:c r="CI877" s="50" t="str">
        <x:f>IF(27&gt;'Настройки'!$B$3,"",IF(ISBLANK(AF877),IF('Настройки'!$B$9="Нулевой спрос",0,""),IF(AF877&lt;0,IF('Настройки'!$B$10="Исключить","",IF('Настройки'!$B$10="Абсолютные значения",ABS(AF877),AF877)),AF877)))</x:f>
      </x:c>
      <x:c r="CJ877" s="50" t="str">
        <x:f>IF(28&gt;'Настройки'!$B$3,"",IF(ISBLANK(AG877),IF('Настройки'!$B$9="Нулевой спрос",0,""),IF(AG877&lt;0,IF('Настройки'!$B$10="Исключить","",IF('Настройки'!$B$10="Абсолютные значения",ABS(AG877),AG877)),AG877)))</x:f>
      </x:c>
      <x:c r="CK877" s="50" t="str">
        <x:f>IF(29&gt;'Настройки'!$B$3,"",IF(ISBLANK(AH877),IF('Настройки'!$B$9="Нулевой спрос",0,""),IF(AH877&lt;0,IF('Настройки'!$B$10="Исключить","",IF('Настройки'!$B$10="Абсолютные значения",ABS(AH877),AH877)),AH877)))</x:f>
      </x:c>
      <x:c r="CL877" s="50" t="str">
        <x:f>IF(30&gt;'Настройки'!$B$3,"",IF(ISBLANK(AI877),IF('Настройки'!$B$9="Нулевой спрос",0,""),IF(AI877&lt;0,IF('Настройки'!$B$10="Исключить","",IF('Настройки'!$B$10="Абсолютные значения",ABS(AI877),AI877)),AI877)))</x:f>
      </x:c>
      <x:c r="CM877" s="50" t="str">
        <x:f>IF(31&gt;'Настройки'!$B$3,"",IF(ISBLANK(AJ877),IF('Настройки'!$B$9="Нулевой спрос",0,""),IF(AJ877&lt;0,IF('Настройки'!$B$10="Исключить","",IF('Настройки'!$B$10="Абсолютные значения",ABS(AJ877),AJ877)),AJ877)))</x:f>
      </x:c>
      <x:c r="CN877" s="50" t="str">
        <x:f>IF(32&gt;'Настройки'!$B$3,"",IF(ISBLANK(AK877),IF('Настройки'!$B$9="Нулевой спрос",0,""),IF(AK877&lt;0,IF('Настройки'!$B$10="Исключить","",IF('Настройки'!$B$10="Абсолютные значения",ABS(AK877),AK877)),AK877)))</x:f>
      </x:c>
      <x:c r="CO877" s="50" t="str">
        <x:f>IF(33&gt;'Настройки'!$B$3,"",IF(ISBLANK(AL877),IF('Настройки'!$B$9="Нулевой спрос",0,""),IF(AL877&lt;0,IF('Настройки'!$B$10="Исключить","",IF('Настройки'!$B$10="Абсолютные значения",ABS(AL877),AL877)),AL877)))</x:f>
      </x:c>
      <x:c r="CP877" s="50" t="str">
        <x:f>IF(34&gt;'Настройки'!$B$3,"",IF(ISBLANK(AM877),IF('Настройки'!$B$9="Нулевой спрос",0,""),IF(AM877&lt;0,IF('Настройки'!$B$10="Исключить","",IF('Настройки'!$B$10="Абсолютные значения",ABS(AM877),AM877)),AM877)))</x:f>
      </x:c>
      <x:c r="CQ877" s="50" t="str">
        <x:f>IF(35&gt;'Настройки'!$B$3,"",IF(ISBLANK(AN877),IF('Настройки'!$B$9="Нулевой спрос",0,""),IF(AN877&lt;0,IF('Настройки'!$B$10="Исключить","",IF('Настройки'!$B$10="Абсолютные значения",ABS(AN877),AN877)),AN877)))</x:f>
      </x:c>
      <x:c r="CR877" s="50" t="str">
        <x:f>IF(36&gt;'Настройки'!$B$3,"",IF(ISBLANK(AO877),IF('Настройки'!$B$9="Нулевой спрос",0,""),IF(AO877&lt;0,IF('Настройки'!$B$10="Исключить","",IF('Настройки'!$B$10="Абсолютные значения",ABS(AO877),AO877)),AO877)))</x:f>
      </x:c>
      <x:c r="CS877" s="50" t="str">
        <x:f>IF(OR(1&gt;'Настройки'!$B$3,ISBLANK(BI877),BI877=0),"",BI877)</x:f>
      </x:c>
      <x:c r="CT877" s="50" t="str">
        <x:f>IF(OR(2&gt;'Настройки'!$B$3,ISBLANK(BJ877),BJ877=0),"",BJ877)</x:f>
      </x:c>
      <x:c r="CU877" s="50" t="str">
        <x:f>IF(OR(3&gt;'Настройки'!$B$3,ISBLANK(BK877),BK877=0),"",BK877)</x:f>
      </x:c>
      <x:c r="CV877" s="50" t="str">
        <x:f>IF(OR(4&gt;'Настройки'!$B$3,ISBLANK(BL877),BL877=0),"",BL877)</x:f>
      </x:c>
      <x:c r="CW877" s="50" t="str">
        <x:f>IF(OR(5&gt;'Настройки'!$B$3,ISBLANK(BM877),BM877=0),"",BM877)</x:f>
      </x:c>
      <x:c r="CX877" s="50" t="str">
        <x:f>IF(OR(6&gt;'Настройки'!$B$3,ISBLANK(BN877),BN877=0),"",BN877)</x:f>
      </x:c>
      <x:c r="CY877" s="50" t="str">
        <x:f>IF(OR(7&gt;'Настройки'!$B$3,ISBLANK(BO877),BO877=0),"",BO877)</x:f>
      </x:c>
      <x:c r="CZ877" s="50" t="str">
        <x:f>IF(OR(8&gt;'Настройки'!$B$3,ISBLANK(BP877),BP877=0),"",BP877)</x:f>
      </x:c>
      <x:c r="DA877" s="50" t="str">
        <x:f>IF(OR(9&gt;'Настройки'!$B$3,ISBLANK(BQ877),BQ877=0),"",BQ877)</x:f>
      </x:c>
      <x:c r="DB877" s="50" t="str">
        <x:f>IF(OR(10&gt;'Настройки'!$B$3,ISBLANK(BR877),BR877=0),"",BR877)</x:f>
      </x:c>
      <x:c r="DC877" s="50" t="str">
        <x:f>IF(OR(11&gt;'Настройки'!$B$3,ISBLANK(BS877),BS877=0),"",BS877)</x:f>
      </x:c>
      <x:c r="DD877" s="50" t="str">
        <x:f>IF(OR(12&gt;'Настройки'!$B$3,ISBLANK(BT877),BT877=0),"",BT877)</x:f>
      </x:c>
      <x:c r="DE877" s="50" t="str">
        <x:f>IF(OR(13&gt;'Настройки'!$B$3,ISBLANK(BU877),BU877=0),"",BU877)</x:f>
      </x:c>
      <x:c r="DF877" s="50" t="str">
        <x:f>IF(OR(14&gt;'Настройки'!$B$3,ISBLANK(BV877),BV877=0),"",BV877)</x:f>
      </x:c>
      <x:c r="DG877" s="50" t="str">
        <x:f>IF(OR(15&gt;'Настройки'!$B$3,ISBLANK(BW877),BW877=0),"",BW877)</x:f>
      </x:c>
      <x:c r="DH877" s="50" t="str">
        <x:f>IF(OR(16&gt;'Настройки'!$B$3,ISBLANK(BX877),BX877=0),"",BX877)</x:f>
      </x:c>
      <x:c r="DI877" s="50" t="str">
        <x:f>IF(OR(17&gt;'Настройки'!$B$3,ISBLANK(BY877),BY877=0),"",BY877)</x:f>
      </x:c>
      <x:c r="DJ877" s="50" t="str">
        <x:f>IF(OR(18&gt;'Настройки'!$B$3,ISBLANK(BZ877),BZ877=0),"",BZ877)</x:f>
      </x:c>
      <x:c r="DK877" s="50" t="str">
        <x:f>IF(OR(19&gt;'Настройки'!$B$3,ISBLANK(CA877),CA877=0),"",CA877)</x:f>
      </x:c>
      <x:c r="DL877" s="50" t="str">
        <x:f>IF(OR(20&gt;'Настройки'!$B$3,ISBLANK(CB877),CB877=0),"",CB877)</x:f>
      </x:c>
      <x:c r="DM877" s="50" t="str">
        <x:f>IF(OR(21&gt;'Настройки'!$B$3,ISBLANK(CC877),CC877=0),"",CC877)</x:f>
      </x:c>
      <x:c r="DN877" s="50" t="str">
        <x:f>IF(OR(22&gt;'Настройки'!$B$3,ISBLANK(CD877),CD877=0),"",CD877)</x:f>
      </x:c>
      <x:c r="DO877" s="50" t="str">
        <x:f>IF(OR(23&gt;'Настройки'!$B$3,ISBLANK(CE877),CE877=0),"",CE877)</x:f>
      </x:c>
      <x:c r="DP877" s="50" t="str">
        <x:f>IF(OR(24&gt;'Настройки'!$B$3,ISBLANK(CF877),CF877=0),"",CF877)</x:f>
      </x:c>
      <x:c r="DQ877" s="50" t="str">
        <x:f>IF(OR(25&gt;'Настройки'!$B$3,ISBLANK(CG877),CG877=0),"",CG877)</x:f>
      </x:c>
      <x:c r="DR877" s="50" t="str">
        <x:f>IF(OR(26&gt;'Настройки'!$B$3,ISBLANK(CH877),CH877=0),"",CH877)</x:f>
      </x:c>
      <x:c r="DS877" s="50" t="str">
        <x:f>IF(OR(27&gt;'Настройки'!$B$3,ISBLANK(CI877),CI877=0),"",CI877)</x:f>
      </x:c>
      <x:c r="DT877" s="50" t="str">
        <x:f>IF(OR(28&gt;'Настройки'!$B$3,ISBLANK(CJ877),CJ877=0),"",CJ877)</x:f>
      </x:c>
      <x:c r="DU877" s="50" t="str">
        <x:f>IF(OR(29&gt;'Настройки'!$B$3,ISBLANK(CK877),CK877=0),"",CK877)</x:f>
      </x:c>
      <x:c r="DV877" s="50" t="str">
        <x:f>IF(OR(30&gt;'Настройки'!$B$3,ISBLANK(CL877),CL877=0),"",CL877)</x:f>
      </x:c>
      <x:c r="DW877" s="50" t="str">
        <x:f>IF(OR(31&gt;'Настройки'!$B$3,ISBLANK(CM877),CM877=0),"",CM877)</x:f>
      </x:c>
      <x:c r="DX877" s="50" t="str">
        <x:f>IF(OR(32&gt;'Настройки'!$B$3,ISBLANK(CN877),CN877=0),"",CN877)</x:f>
      </x:c>
      <x:c r="DY877" s="50" t="str">
        <x:f>IF(OR(33&gt;'Настройки'!$B$3,ISBLANK(CO877),CO877=0),"",CO877)</x:f>
      </x:c>
      <x:c r="DZ877" s="50" t="str">
        <x:f>IF(OR(34&gt;'Настройки'!$B$3,ISBLANK(CP877),CP877=0),"",CP877)</x:f>
      </x:c>
      <x:c r="EA877" s="50" t="str">
        <x:f>IF(OR(35&gt;'Настройки'!$B$3,ISBLANK(CQ877),CQ877=0),"",CQ877)</x:f>
      </x:c>
      <x:c r="EB877" s="50" t="str">
        <x:f>IF(OR(36&gt;'Настройки'!$B$3,ISBLANK(CR877),CR877=0),"",CR877)</x:f>
      </x:c>
      <x:c r="EC877" s="50" t="str">
        <x:f>IF(A877="","",IF(OR(BB877="AZ",BB877="BZ"),10000+ROW(),IF(AZ877&gt;'Настройки'!$B$11,20000+ROW(),IF(BF877&lt;&gt;"Обычный",30000+ROW(),IF(AX877&lt;=0,40000+ROW(),"")))))</x:f>
      </x:c>
      <x:c r="ED877" s="50" t="str">
        <x:f>IF(EC877="","",COUNTIFS($EC$2:$EC$1001,"&gt;0",$EC$2:$EC$1001,"&lt;"&amp;EC877)+1)</x:f>
      </x:c>
    </x:row>
    <x:row r="878">
      <x:c r="A878" s="115"/>
      <x:c r="B878" s="115"/>
      <x:c r="C878" s="115"/>
      <x:c r="D878" s="118"/>
      <x:c r="E878" s="118"/>
      <x:c r="F878" s="118"/>
      <x:c r="G878" s="118"/>
      <x:c r="H878" s="118"/>
      <x:c r="I878" s="118"/>
      <x:c r="J878" s="118"/>
      <x:c r="K878" s="118"/>
      <x:c r="L878" s="118"/>
      <x:c r="M878" s="118"/>
      <x:c r="N878" s="118"/>
      <x:c r="O878" s="118"/>
      <x:c r="P878" s="118"/>
      <x:c r="Q878" s="118"/>
      <x:c r="R878" s="118"/>
      <x:c r="S878" s="118"/>
      <x:c r="T878" s="118"/>
      <x:c r="U878" s="118"/>
      <x:c r="V878" s="118"/>
      <x:c r="W878" s="118"/>
      <x:c r="X878" s="118"/>
      <x:c r="Y878" s="118"/>
      <x:c r="Z878" s="118"/>
      <x:c r="AA878" s="118"/>
      <x:c r="AB878" s="118"/>
      <x:c r="AC878" s="118"/>
      <x:c r="AD878" s="118"/>
      <x:c r="AE878" s="118"/>
      <x:c r="AF878" s="118"/>
      <x:c r="AG878" s="118"/>
      <x:c r="AH878" s="118"/>
      <x:c r="AI878" s="118"/>
      <x:c r="AJ878" s="118"/>
      <x:c r="AK878" s="118"/>
      <x:c r="AL878" s="118"/>
      <x:c r="AM878" s="118"/>
      <x:c r="AN878" s="118"/>
      <x:c r="AO878" s="118"/>
      <x:c r="AP878" s="115"/>
      <x:c r="AQ878" s="49" t="str">
        <x:f>IF(A878="","",COUNT(BI878:INDEX(BI878:CR878,1,'Настройки'!$B$3)))</x:f>
      </x:c>
      <x:c r="AR878" s="49" t="str">
        <x:f>IF(A878="","",SUM(BI878:INDEX(BI878:CR878,1,'Настройки'!$B$3)))</x:f>
      </x:c>
      <x:c r="AS878" s="58" t="str">
        <x:f>IF(A878="","",IF('Настройки'!$B$4="Стоимость потребления",AR878*D878,IF('Настройки'!$B$4="Количество",AR878,E878)))</x:f>
      </x:c>
      <x:c r="AT878" s="61" t="str">
        <x:f>IF(OR(A878="",AS878&lt;0,SUM($AS$2:$AS$1001)&lt;=0),"",AS878/SUM($AS$2:$AS$1001))</x:f>
      </x:c>
      <x:c r="AU878" s="61" t="str">
        <x:f>IF(OR(A878="",AS878&lt;0,SUM($AS$2:$AS$1001)&lt;=0),"",SUMIFS($AS$2:$AS$1001,$AS$2:$AS$1001,"&gt;"&amp;AS878)/SUM($AS$2:$AS$1001))</x:f>
      </x:c>
      <x:c r="AV878" s="61" t="str">
        <x:f>IF(OR(A878="",AS878&lt;0,SUM($AS$2:$AS$1001)&lt;=0),"",SUMIFS($AS$2:$AS$1001,$AS$2:$AS$1001,"&gt;="&amp;AS878)/SUM($AS$2:$AS$1001))</x:f>
      </x:c>
      <x:c r="AW878" s="49" t="str">
        <x:f>IF(A878="","",IF(SUM($AS$2:$AS$1001)&lt;=0,"Не определён",IF(AS878&lt;0,"Исключение",IF(AU878&lt;'Настройки'!$B$5,"A",IF(AU878&lt;'Настройки'!$B$6,"B","C")))))</x:f>
      </x:c>
      <x:c r="AX878" s="58" t="str">
        <x:f>IF(A878="","",IF(AQ878=0,"",AVERAGE(BI878:INDEX(BI878:CR878,1,'Настройки'!$B$3))))</x:f>
      </x:c>
      <x:c r="AY878" s="58" t="str">
        <x:f>IF(OR(A878="",AQ878=0),"",STDEVP(BI878:INDEX(BI878:CR878,1,'Настройки'!$B$3)))</x:f>
      </x:c>
      <x:c r="AZ878" s="61" t="str">
        <x:f>IF(OR(A878="",AQ878&lt;'Настройки'!$B$12,AX878&lt;=0,AND('Настройки'!$B$10="Блокировать",COUNTIF(F878:INDEX(F878:AO878,1,'Настройки'!$B$3),"&lt;0")&gt;0)),"",AY878/ABS(AX878))</x:f>
      </x:c>
      <x:c r="BA878" s="49" t="str">
        <x:f>IF(A878="","",IF(AND('Настройки'!$B$10="Блокировать",COUNTIF(F878:INDEX(F878:AO878,1,'Настройки'!$B$3),"&lt;0")&gt;0),"Не определён",IF(AQ878&lt;'Настройки'!$B$12,"Не определён",IF(AX878=0,"Нет спроса",IF(AX878&lt;0,"Не определён",IF(AZ878&lt;='Настройки'!$B$7,"X",IF(AZ878&lt;='Настройки'!$B$8,"Y","Z")))))))</x:f>
      </x:c>
      <x:c r="BB878" s="49" t="str">
        <x:f>IF(OR(A878="",LEN(AW878)&lt;&gt;1,LEN(BA878)&lt;&gt;1),"",AW878&amp;BA878)</x:f>
      </x:c>
      <x:c r="BC878" s="61" t="str">
        <x:f>IF(OR(A878="",AQ878=0),"",(COUNT(BI878:INDEX(BI878:CR878,1,'Настройки'!$B$3))-COUNT(CS878:INDEX(CS878:EB878,1,'Настройки'!$B$3)))/AQ878)</x:f>
      </x:c>
      <x:c r="BD878" s="64" t="str">
        <x:f>IF(OR(A878="",COUNT(CS878:INDEX(CS878:EB878,1,'Настройки'!$B$3))=0),"",AQ878/COUNT(CS878:INDEX(CS878:EB878,1,'Настройки'!$B$3)))</x:f>
      </x:c>
      <x:c r="BE878" s="64" t="str">
        <x:f>IF(OR(A878="",COUNT(CS878:INDEX(CS878:EB878,1,'Настройки'!$B$3))=0),"",IF(AVERAGE(CS878:INDEX(CS878:EB878,1,'Настройки'!$B$3))=0,"",(STDEVP(CS878:INDEX(CS878:EB878,1,'Настройки'!$B$3))/ABS(AVERAGE(CS878:INDEX(CS878:EB878,1,'Настройки'!$B$3))))^2))</x:f>
      </x:c>
      <x:c r="BF878" s="49" t="str">
        <x:f>IF(A878="","",IF(AQ878&lt;3,"Недостаточно",IF(AQ878&lt;6,"Предварительный","Обычный")))</x:f>
      </x:c>
      <x:c r="BG878" s="49" t="str">
        <x:f>IF(A878="","",IF(COUNTIF(F878:INDEX(F878:AO878,1,'Настройки'!$B$3),"&lt;0")&gt;0,IF('Настройки'!$B$10="Блокировать","Отрицательный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"),"")&amp;IF(AQ878&lt;3,"Недостаточно истории. ",IF(AQ878&lt;6,"Предварительная классификация. ",""))&amp;IF(AX878=0,"Нет спроса за горизонт. ","")&amp;IF(AZ878&gt;'Настройки'!$B$11,"Экстремальная вариативность. ",""))</x:f>
      </x:c>
      <x:c r="BH878" s="49" t="str">
        <x:f>IF(A878="","",IFERROR(VLOOKUP(BB878,'Настройки'!$D$3:$E$11,2,FALSE),"Сначала проверьте исходные данные и историю спроса.")&amp;" Уточните срок поставки, MOQ и критичность.")</x:f>
      </x:c>
      <x:c r="BI878" s="50" t="str">
        <x:f>IF(1&gt;'Настройки'!$B$3,"",IF(ISBLANK(F878),IF('Настройки'!$B$9="Нулевой спрос",0,""),IF(F878&lt;0,IF('Настройки'!$B$10="Исключить","",IF('Настройки'!$B$10="Абсолютные значения",ABS(F878),F878)),F878)))</x:f>
      </x:c>
      <x:c r="BJ878" s="50" t="str">
        <x:f>IF(2&gt;'Настройки'!$B$3,"",IF(ISBLANK(G878),IF('Настройки'!$B$9="Нулевой спрос",0,""),IF(G878&lt;0,IF('Настройки'!$B$10="Исключить","",IF('Настройки'!$B$10="Абсолютные значения",ABS(G878),G878)),G878)))</x:f>
      </x:c>
      <x:c r="BK878" s="50" t="str">
        <x:f>IF(3&gt;'Настройки'!$B$3,"",IF(ISBLANK(H878),IF('Настройки'!$B$9="Нулевой спрос",0,""),IF(H878&lt;0,IF('Настройки'!$B$10="Исключить","",IF('Настройки'!$B$10="Абсолютные значения",ABS(H878),H878)),H878)))</x:f>
      </x:c>
      <x:c r="BL878" s="50" t="str">
        <x:f>IF(4&gt;'Настройки'!$B$3,"",IF(ISBLANK(I878),IF('Настройки'!$B$9="Нулевой спрос",0,""),IF(I878&lt;0,IF('Настройки'!$B$10="Исключить","",IF('Настройки'!$B$10="Абсолютные значения",ABS(I878),I878)),I878)))</x:f>
      </x:c>
      <x:c r="BM878" s="50" t="str">
        <x:f>IF(5&gt;'Настройки'!$B$3,"",IF(ISBLANK(J878),IF('Настройки'!$B$9="Нулевой спрос",0,""),IF(J878&lt;0,IF('Настройки'!$B$10="Исключить","",IF('Настройки'!$B$10="Абсолютные значения",ABS(J878),J878)),J878)))</x:f>
      </x:c>
      <x:c r="BN878" s="50" t="str">
        <x:f>IF(6&gt;'Настройки'!$B$3,"",IF(ISBLANK(K878),IF('Настройки'!$B$9="Нулевой спрос",0,""),IF(K878&lt;0,IF('Настройки'!$B$10="Исключить","",IF('Настройки'!$B$10="Абсолютные значения",ABS(K878),K878)),K878)))</x:f>
      </x:c>
      <x:c r="BO878" s="50" t="str">
        <x:f>IF(7&gt;'Настройки'!$B$3,"",IF(ISBLANK(L878),IF('Настройки'!$B$9="Нулевой спрос",0,""),IF(L878&lt;0,IF('Настройки'!$B$10="Исключить","",IF('Настройки'!$B$10="Абсолютные значения",ABS(L878),L878)),L878)))</x:f>
      </x:c>
      <x:c r="BP878" s="50" t="str">
        <x:f>IF(8&gt;'Настройки'!$B$3,"",IF(ISBLANK(M878),IF('Настройки'!$B$9="Нулевой спрос",0,""),IF(M878&lt;0,IF('Настройки'!$B$10="Исключить","",IF('Настройки'!$B$10="Абсолютные значения",ABS(M878),M878)),M878)))</x:f>
      </x:c>
      <x:c r="BQ878" s="50" t="str">
        <x:f>IF(9&gt;'Настройки'!$B$3,"",IF(ISBLANK(N878),IF('Настройки'!$B$9="Нулевой спрос",0,""),IF(N878&lt;0,IF('Настройки'!$B$10="Исключить","",IF('Настройки'!$B$10="Абсолютные значения",ABS(N878),N878)),N878)))</x:f>
      </x:c>
      <x:c r="BR878" s="50" t="str">
        <x:f>IF(10&gt;'Настройки'!$B$3,"",IF(ISBLANK(O878),IF('Настройки'!$B$9="Нулевой спрос",0,""),IF(O878&lt;0,IF('Настройки'!$B$10="Исключить","",IF('Настройки'!$B$10="Абсолютные значения",ABS(O878),O878)),O878)))</x:f>
      </x:c>
      <x:c r="BS878" s="50" t="str">
        <x:f>IF(11&gt;'Настройки'!$B$3,"",IF(ISBLANK(P878),IF('Настройки'!$B$9="Нулевой спрос",0,""),IF(P878&lt;0,IF('Настройки'!$B$10="Исключить","",IF('Настройки'!$B$10="Абсолютные значения",ABS(P878),P878)),P878)))</x:f>
      </x:c>
      <x:c r="BT878" s="50" t="str">
        <x:f>IF(12&gt;'Настройки'!$B$3,"",IF(ISBLANK(Q878),IF('Настройки'!$B$9="Нулевой спрос",0,""),IF(Q878&lt;0,IF('Настройки'!$B$10="Исключить","",IF('Настройки'!$B$10="Абсолютные значения",ABS(Q878),Q878)),Q878)))</x:f>
      </x:c>
      <x:c r="BU878" s="50" t="str">
        <x:f>IF(13&gt;'Настройки'!$B$3,"",IF(ISBLANK(R878),IF('Настройки'!$B$9="Нулевой спрос",0,""),IF(R878&lt;0,IF('Настройки'!$B$10="Исключить","",IF('Настройки'!$B$10="Абсолютные значения",ABS(R878),R878)),R878)))</x:f>
      </x:c>
      <x:c r="BV878" s="50" t="str">
        <x:f>IF(14&gt;'Настройки'!$B$3,"",IF(ISBLANK(S878),IF('Настройки'!$B$9="Нулевой спрос",0,""),IF(S878&lt;0,IF('Настройки'!$B$10="Исключить","",IF('Настройки'!$B$10="Абсолютные значения",ABS(S878),S878)),S878)))</x:f>
      </x:c>
      <x:c r="BW878" s="50" t="str">
        <x:f>IF(15&gt;'Настройки'!$B$3,"",IF(ISBLANK(T878),IF('Настройки'!$B$9="Нулевой спрос",0,""),IF(T878&lt;0,IF('Настройки'!$B$10="Исключить","",IF('Настройки'!$B$10="Абсолютные значения",ABS(T878),T878)),T878)))</x:f>
      </x:c>
      <x:c r="BX878" s="50" t="str">
        <x:f>IF(16&gt;'Настройки'!$B$3,"",IF(ISBLANK(U878),IF('Настройки'!$B$9="Нулевой спрос",0,""),IF(U878&lt;0,IF('Настройки'!$B$10="Исключить","",IF('Настройки'!$B$10="Абсолютные значения",ABS(U878),U878)),U878)))</x:f>
      </x:c>
      <x:c r="BY878" s="50" t="str">
        <x:f>IF(17&gt;'Настройки'!$B$3,"",IF(ISBLANK(V878),IF('Настройки'!$B$9="Нулевой спрос",0,""),IF(V878&lt;0,IF('Настройки'!$B$10="Исключить","",IF('Настройки'!$B$10="Абсолютные значения",ABS(V878),V878)),V878)))</x:f>
      </x:c>
      <x:c r="BZ878" s="50" t="str">
        <x:f>IF(18&gt;'Настройки'!$B$3,"",IF(ISBLANK(W878),IF('Настройки'!$B$9="Нулевой спрос",0,""),IF(W878&lt;0,IF('Настройки'!$B$10="Исключить","",IF('Настройки'!$B$10="Абсолютные значения",ABS(W878),W878)),W878)))</x:f>
      </x:c>
      <x:c r="CA878" s="50" t="str">
        <x:f>IF(19&gt;'Настройки'!$B$3,"",IF(ISBLANK(X878),IF('Настройки'!$B$9="Нулевой спрос",0,""),IF(X878&lt;0,IF('Настройки'!$B$10="Исключить","",IF('Настройки'!$B$10="Абсолютные значения",ABS(X878),X878)),X878)))</x:f>
      </x:c>
      <x:c r="CB878" s="50" t="str">
        <x:f>IF(20&gt;'Настройки'!$B$3,"",IF(ISBLANK(Y878),IF('Настройки'!$B$9="Нулевой спрос",0,""),IF(Y878&lt;0,IF('Настройки'!$B$10="Исключить","",IF('Настройки'!$B$10="Абсолютные значения",ABS(Y878),Y878)),Y878)))</x:f>
      </x:c>
      <x:c r="CC878" s="50" t="str">
        <x:f>IF(21&gt;'Настройки'!$B$3,"",IF(ISBLANK(Z878),IF('Настройки'!$B$9="Нулевой спрос",0,""),IF(Z878&lt;0,IF('Настройки'!$B$10="Исключить","",IF('Настройки'!$B$10="Абсолютные значения",ABS(Z878),Z878)),Z878)))</x:f>
      </x:c>
      <x:c r="CD878" s="50" t="str">
        <x:f>IF(22&gt;'Настройки'!$B$3,"",IF(ISBLANK(AA878),IF('Настройки'!$B$9="Нулевой спрос",0,""),IF(AA878&lt;0,IF('Настройки'!$B$10="Исключить","",IF('Настройки'!$B$10="Абсолютные значения",ABS(AA878),AA878)),AA878)))</x:f>
      </x:c>
      <x:c r="CE878" s="50" t="str">
        <x:f>IF(23&gt;'Настройки'!$B$3,"",IF(ISBLANK(AB878),IF('Настройки'!$B$9="Нулевой спрос",0,""),IF(AB878&lt;0,IF('Настройки'!$B$10="Исключить","",IF('Настройки'!$B$10="Абсолютные значения",ABS(AB878),AB878)),AB878)))</x:f>
      </x:c>
      <x:c r="CF878" s="50" t="str">
        <x:f>IF(24&gt;'Настройки'!$B$3,"",IF(ISBLANK(AC878),IF('Настройки'!$B$9="Нулевой спрос",0,""),IF(AC878&lt;0,IF('Настройки'!$B$10="Исключить","",IF('Настройки'!$B$10="Абсолютные значения",ABS(AC878),AC878)),AC878)))</x:f>
      </x:c>
      <x:c r="CG878" s="50" t="str">
        <x:f>IF(25&gt;'Настройки'!$B$3,"",IF(ISBLANK(AD878),IF('Настройки'!$B$9="Нулевой спрос",0,""),IF(AD878&lt;0,IF('Настройки'!$B$10="Исключить","",IF('Настройки'!$B$10="Абсолютные значения",ABS(AD878),AD878)),AD878)))</x:f>
      </x:c>
      <x:c r="CH878" s="50" t="str">
        <x:f>IF(26&gt;'Настройки'!$B$3,"",IF(ISBLANK(AE878),IF('Настройки'!$B$9="Нулевой спрос",0,""),IF(AE878&lt;0,IF('Настройки'!$B$10="Исключить","",IF('Настройки'!$B$10="Абсолютные значения",ABS(AE878),AE878)),AE878)))</x:f>
      </x:c>
      <x:c r="CI878" s="50" t="str">
        <x:f>IF(27&gt;'Настройки'!$B$3,"",IF(ISBLANK(AF878),IF('Настройки'!$B$9="Нулевой спрос",0,""),IF(AF878&lt;0,IF('Настройки'!$B$10="Исключить","",IF('Настройки'!$B$10="Абсолютные значения",ABS(AF878),AF878)),AF878)))</x:f>
      </x:c>
      <x:c r="CJ878" s="50" t="str">
        <x:f>IF(28&gt;'Настройки'!$B$3,"",IF(ISBLANK(AG878),IF('Настройки'!$B$9="Нулевой спрос",0,""),IF(AG878&lt;0,IF('Настройки'!$B$10="Исключить","",IF('Настройки'!$B$10="Абсолютные значения",ABS(AG878),AG878)),AG878)))</x:f>
      </x:c>
      <x:c r="CK878" s="50" t="str">
        <x:f>IF(29&gt;'Настройки'!$B$3,"",IF(ISBLANK(AH878),IF('Настройки'!$B$9="Нулевой спрос",0,""),IF(AH878&lt;0,IF('Настройки'!$B$10="Исключить","",IF('Настройки'!$B$10="Абсолютные значения",ABS(AH878),AH878)),AH878)))</x:f>
      </x:c>
      <x:c r="CL878" s="50" t="str">
        <x:f>IF(30&gt;'Настройки'!$B$3,"",IF(ISBLANK(AI878),IF('Настройки'!$B$9="Нулевой спрос",0,""),IF(AI878&lt;0,IF('Настройки'!$B$10="Исключить","",IF('Настройки'!$B$10="Абсолютные значения",ABS(AI878),AI878)),AI878)))</x:f>
      </x:c>
      <x:c r="CM878" s="50" t="str">
        <x:f>IF(31&gt;'Настройки'!$B$3,"",IF(ISBLANK(AJ878),IF('Настройки'!$B$9="Нулевой спрос",0,""),IF(AJ878&lt;0,IF('Настройки'!$B$10="Исключить","",IF('Настройки'!$B$10="Абсолютные значения",ABS(AJ878),AJ878)),AJ878)))</x:f>
      </x:c>
      <x:c r="CN878" s="50" t="str">
        <x:f>IF(32&gt;'Настройки'!$B$3,"",IF(ISBLANK(AK878),IF('Настройки'!$B$9="Нулевой спрос",0,""),IF(AK878&lt;0,IF('Настройки'!$B$10="Исключить","",IF('Настройки'!$B$10="Абсолютные значения",ABS(AK878),AK878)),AK878)))</x:f>
      </x:c>
      <x:c r="CO878" s="50" t="str">
        <x:f>IF(33&gt;'Настройки'!$B$3,"",IF(ISBLANK(AL878),IF('Настройки'!$B$9="Нулевой спрос",0,""),IF(AL878&lt;0,IF('Настройки'!$B$10="Исключить","",IF('Настройки'!$B$10="Абсолютные значения",ABS(AL878),AL878)),AL878)))</x:f>
      </x:c>
      <x:c r="CP878" s="50" t="str">
        <x:f>IF(34&gt;'Настройки'!$B$3,"",IF(ISBLANK(AM878),IF('Настройки'!$B$9="Нулевой спрос",0,""),IF(AM878&lt;0,IF('Настройки'!$B$10="Исключить","",IF('Настройки'!$B$10="Абсолютные значения",ABS(AM878),AM878)),AM878)))</x:f>
      </x:c>
      <x:c r="CQ878" s="50" t="str">
        <x:f>IF(35&gt;'Настройки'!$B$3,"",IF(ISBLANK(AN878),IF('Настройки'!$B$9="Нулевой спрос",0,""),IF(AN878&lt;0,IF('Настройки'!$B$10="Исключить","",IF('Настройки'!$B$10="Абсолютные значения",ABS(AN878),AN878)),AN878)))</x:f>
      </x:c>
      <x:c r="CR878" s="50" t="str">
        <x:f>IF(36&gt;'Настройки'!$B$3,"",IF(ISBLANK(AO878),IF('Настройки'!$B$9="Нулевой спрос",0,""),IF(AO878&lt;0,IF('Настройки'!$B$10="Исключить","",IF('Настройки'!$B$10="Абсолютные значения",ABS(AO878),AO878)),AO878)))</x:f>
      </x:c>
      <x:c r="CS878" s="50" t="str">
        <x:f>IF(OR(1&gt;'Настройки'!$B$3,ISBLANK(BI878),BI878=0),"",BI878)</x:f>
      </x:c>
      <x:c r="CT878" s="50" t="str">
        <x:f>IF(OR(2&gt;'Настройки'!$B$3,ISBLANK(BJ878),BJ878=0),"",BJ878)</x:f>
      </x:c>
      <x:c r="CU878" s="50" t="str">
        <x:f>IF(OR(3&gt;'Настройки'!$B$3,ISBLANK(BK878),BK878=0),"",BK878)</x:f>
      </x:c>
      <x:c r="CV878" s="50" t="str">
        <x:f>IF(OR(4&gt;'Настройки'!$B$3,ISBLANK(BL878),BL878=0),"",BL878)</x:f>
      </x:c>
      <x:c r="CW878" s="50" t="str">
        <x:f>IF(OR(5&gt;'Настройки'!$B$3,ISBLANK(BM878),BM878=0),"",BM878)</x:f>
      </x:c>
      <x:c r="CX878" s="50" t="str">
        <x:f>IF(OR(6&gt;'Настройки'!$B$3,ISBLANK(BN878),BN878=0),"",BN878)</x:f>
      </x:c>
      <x:c r="CY878" s="50" t="str">
        <x:f>IF(OR(7&gt;'Настройки'!$B$3,ISBLANK(BO878),BO878=0),"",BO878)</x:f>
      </x:c>
      <x:c r="CZ878" s="50" t="str">
        <x:f>IF(OR(8&gt;'Настройки'!$B$3,ISBLANK(BP878),BP878=0),"",BP878)</x:f>
      </x:c>
      <x:c r="DA878" s="50" t="str">
        <x:f>IF(OR(9&gt;'Настройки'!$B$3,ISBLANK(BQ878),BQ878=0),"",BQ878)</x:f>
      </x:c>
      <x:c r="DB878" s="50" t="str">
        <x:f>IF(OR(10&gt;'Настройки'!$B$3,ISBLANK(BR878),BR878=0),"",BR878)</x:f>
      </x:c>
      <x:c r="DC878" s="50" t="str">
        <x:f>IF(OR(11&gt;'Настройки'!$B$3,ISBLANK(BS878),BS878=0),"",BS878)</x:f>
      </x:c>
      <x:c r="DD878" s="50" t="str">
        <x:f>IF(OR(12&gt;'Настройки'!$B$3,ISBLANK(BT878),BT878=0),"",BT878)</x:f>
      </x:c>
      <x:c r="DE878" s="50" t="str">
        <x:f>IF(OR(13&gt;'Настройки'!$B$3,ISBLANK(BU878),BU878=0),"",BU878)</x:f>
      </x:c>
      <x:c r="DF878" s="50" t="str">
        <x:f>IF(OR(14&gt;'Настройки'!$B$3,ISBLANK(BV878),BV878=0),"",BV878)</x:f>
      </x:c>
      <x:c r="DG878" s="50" t="str">
        <x:f>IF(OR(15&gt;'Настройки'!$B$3,ISBLANK(BW878),BW878=0),"",BW878)</x:f>
      </x:c>
      <x:c r="DH878" s="50" t="str">
        <x:f>IF(OR(16&gt;'Настройки'!$B$3,ISBLANK(BX878),BX878=0),"",BX878)</x:f>
      </x:c>
      <x:c r="DI878" s="50" t="str">
        <x:f>IF(OR(17&gt;'Настройки'!$B$3,ISBLANK(BY878),BY878=0),"",BY878)</x:f>
      </x:c>
      <x:c r="DJ878" s="50" t="str">
        <x:f>IF(OR(18&gt;'Настройки'!$B$3,ISBLANK(BZ878),BZ878=0),"",BZ878)</x:f>
      </x:c>
      <x:c r="DK878" s="50" t="str">
        <x:f>IF(OR(19&gt;'Настройки'!$B$3,ISBLANK(CA878),CA878=0),"",CA878)</x:f>
      </x:c>
      <x:c r="DL878" s="50" t="str">
        <x:f>IF(OR(20&gt;'Настройки'!$B$3,ISBLANK(CB878),CB878=0),"",CB878)</x:f>
      </x:c>
      <x:c r="DM878" s="50" t="str">
        <x:f>IF(OR(21&gt;'Настройки'!$B$3,ISBLANK(CC878),CC878=0),"",CC878)</x:f>
      </x:c>
      <x:c r="DN878" s="50" t="str">
        <x:f>IF(OR(22&gt;'Настройки'!$B$3,ISBLANK(CD878),CD878=0),"",CD878)</x:f>
      </x:c>
      <x:c r="DO878" s="50" t="str">
        <x:f>IF(OR(23&gt;'Настройки'!$B$3,ISBLANK(CE878),CE878=0),"",CE878)</x:f>
      </x:c>
      <x:c r="DP878" s="50" t="str">
        <x:f>IF(OR(24&gt;'Настройки'!$B$3,ISBLANK(CF878),CF878=0),"",CF878)</x:f>
      </x:c>
      <x:c r="DQ878" s="50" t="str">
        <x:f>IF(OR(25&gt;'Настройки'!$B$3,ISBLANK(CG878),CG878=0),"",CG878)</x:f>
      </x:c>
      <x:c r="DR878" s="50" t="str">
        <x:f>IF(OR(26&gt;'Настройки'!$B$3,ISBLANK(CH878),CH878=0),"",CH878)</x:f>
      </x:c>
      <x:c r="DS878" s="50" t="str">
        <x:f>IF(OR(27&gt;'Настройки'!$B$3,ISBLANK(CI878),CI878=0),"",CI878)</x:f>
      </x:c>
      <x:c r="DT878" s="50" t="str">
        <x:f>IF(OR(28&gt;'Настройки'!$B$3,ISBLANK(CJ878),CJ878=0),"",CJ878)</x:f>
      </x:c>
      <x:c r="DU878" s="50" t="str">
        <x:f>IF(OR(29&gt;'Настройки'!$B$3,ISBLANK(CK878),CK878=0),"",CK878)</x:f>
      </x:c>
      <x:c r="DV878" s="50" t="str">
        <x:f>IF(OR(30&gt;'Настройки'!$B$3,ISBLANK(CL878),CL878=0),"",CL878)</x:f>
      </x:c>
      <x:c r="DW878" s="50" t="str">
        <x:f>IF(OR(31&gt;'Настройки'!$B$3,ISBLANK(CM878),CM878=0),"",CM878)</x:f>
      </x:c>
      <x:c r="DX878" s="50" t="str">
        <x:f>IF(OR(32&gt;'Настройки'!$B$3,ISBLANK(CN878),CN878=0),"",CN878)</x:f>
      </x:c>
      <x:c r="DY878" s="50" t="str">
        <x:f>IF(OR(33&gt;'Настройки'!$B$3,ISBLANK(CO878),CO878=0),"",CO878)</x:f>
      </x:c>
      <x:c r="DZ878" s="50" t="str">
        <x:f>IF(OR(34&gt;'Настройки'!$B$3,ISBLANK(CP878),CP878=0),"",CP878)</x:f>
      </x:c>
      <x:c r="EA878" s="50" t="str">
        <x:f>IF(OR(35&gt;'Настройки'!$B$3,ISBLANK(CQ878),CQ878=0),"",CQ878)</x:f>
      </x:c>
      <x:c r="EB878" s="50" t="str">
        <x:f>IF(OR(36&gt;'Настройки'!$B$3,ISBLANK(CR878),CR878=0),"",CR878)</x:f>
      </x:c>
      <x:c r="EC878" s="50" t="str">
        <x:f>IF(A878="","",IF(OR(BB878="AZ",BB878="BZ"),10000+ROW(),IF(AZ878&gt;'Настройки'!$B$11,20000+ROW(),IF(BF878&lt;&gt;"Обычный",30000+ROW(),IF(AX878&lt;=0,40000+ROW(),"")))))</x:f>
      </x:c>
      <x:c r="ED878" s="50" t="str">
        <x:f>IF(EC878="","",COUNTIFS($EC$2:$EC$1001,"&gt;0",$EC$2:$EC$1001,"&lt;"&amp;EC878)+1)</x:f>
      </x:c>
    </x:row>
    <x:row r="879">
      <x:c r="A879" s="115"/>
      <x:c r="B879" s="115"/>
      <x:c r="C879" s="115"/>
      <x:c r="D879" s="118"/>
      <x:c r="E879" s="118"/>
      <x:c r="F879" s="118"/>
      <x:c r="G879" s="118"/>
      <x:c r="H879" s="118"/>
      <x:c r="I879" s="118"/>
      <x:c r="J879" s="118"/>
      <x:c r="K879" s="118"/>
      <x:c r="L879" s="118"/>
      <x:c r="M879" s="118"/>
      <x:c r="N879" s="118"/>
      <x:c r="O879" s="118"/>
      <x:c r="P879" s="118"/>
      <x:c r="Q879" s="118"/>
      <x:c r="R879" s="118"/>
      <x:c r="S879" s="118"/>
      <x:c r="T879" s="118"/>
      <x:c r="U879" s="118"/>
      <x:c r="V879" s="118"/>
      <x:c r="W879" s="118"/>
      <x:c r="X879" s="118"/>
      <x:c r="Y879" s="118"/>
      <x:c r="Z879" s="118"/>
      <x:c r="AA879" s="118"/>
      <x:c r="AB879" s="118"/>
      <x:c r="AC879" s="118"/>
      <x:c r="AD879" s="118"/>
      <x:c r="AE879" s="118"/>
      <x:c r="AF879" s="118"/>
      <x:c r="AG879" s="118"/>
      <x:c r="AH879" s="118"/>
      <x:c r="AI879" s="118"/>
      <x:c r="AJ879" s="118"/>
      <x:c r="AK879" s="118"/>
      <x:c r="AL879" s="118"/>
      <x:c r="AM879" s="118"/>
      <x:c r="AN879" s="118"/>
      <x:c r="AO879" s="118"/>
      <x:c r="AP879" s="115"/>
      <x:c r="AQ879" s="49" t="str">
        <x:f>IF(A879="","",COUNT(BI879:INDEX(BI879:CR879,1,'Настройки'!$B$3)))</x:f>
      </x:c>
      <x:c r="AR879" s="49" t="str">
        <x:f>IF(A879="","",SUM(BI879:INDEX(BI879:CR879,1,'Настройки'!$B$3)))</x:f>
      </x:c>
      <x:c r="AS879" s="58" t="str">
        <x:f>IF(A879="","",IF('Настройки'!$B$4="Стоимость потребления",AR879*D879,IF('Настройки'!$B$4="Количество",AR879,E879)))</x:f>
      </x:c>
      <x:c r="AT879" s="61" t="str">
        <x:f>IF(OR(A879="",AS879&lt;0,SUM($AS$2:$AS$1001)&lt;=0),"",AS879/SUM($AS$2:$AS$1001))</x:f>
      </x:c>
      <x:c r="AU879" s="61" t="str">
        <x:f>IF(OR(A879="",AS879&lt;0,SUM($AS$2:$AS$1001)&lt;=0),"",SUMIFS($AS$2:$AS$1001,$AS$2:$AS$1001,"&gt;"&amp;AS879)/SUM($AS$2:$AS$1001))</x:f>
      </x:c>
      <x:c r="AV879" s="61" t="str">
        <x:f>IF(OR(A879="",AS879&lt;0,SUM($AS$2:$AS$1001)&lt;=0),"",SUMIFS($AS$2:$AS$1001,$AS$2:$AS$1001,"&gt;="&amp;AS879)/SUM($AS$2:$AS$1001))</x:f>
      </x:c>
      <x:c r="AW879" s="49" t="str">
        <x:f>IF(A879="","",IF(SUM($AS$2:$AS$1001)&lt;=0,"Не определён",IF(AS879&lt;0,"Исключение",IF(AU879&lt;'Настройки'!$B$5,"A",IF(AU879&lt;'Настройки'!$B$6,"B","C")))))</x:f>
      </x:c>
      <x:c r="AX879" s="58" t="str">
        <x:f>IF(A879="","",IF(AQ879=0,"",AVERAGE(BI879:INDEX(BI879:CR879,1,'Настройки'!$B$3))))</x:f>
      </x:c>
      <x:c r="AY879" s="58" t="str">
        <x:f>IF(OR(A879="",AQ879=0),"",STDEVP(BI879:INDEX(BI879:CR879,1,'Настройки'!$B$3)))</x:f>
      </x:c>
      <x:c r="AZ879" s="61" t="str">
        <x:f>IF(OR(A879="",AQ879&lt;'Настройки'!$B$12,AX879&lt;=0,AND('Настройки'!$B$10="Блокировать",COUNTIF(F879:INDEX(F879:AO879,1,'Настройки'!$B$3),"&lt;0")&gt;0)),"",AY879/ABS(AX879))</x:f>
      </x:c>
      <x:c r="BA879" s="49" t="str">
        <x:f>IF(A879="","",IF(AND('Настройки'!$B$10="Блокировать",COUNTIF(F879:INDEX(F879:AO879,1,'Настройки'!$B$3),"&lt;0")&gt;0),"Не определён",IF(AQ879&lt;'Настройки'!$B$12,"Не определён",IF(AX879=0,"Нет спроса",IF(AX879&lt;0,"Не определён",IF(AZ879&lt;='Настройки'!$B$7,"X",IF(AZ879&lt;='Настройки'!$B$8,"Y","Z")))))))</x:f>
      </x:c>
      <x:c r="BB879" s="49" t="str">
        <x:f>IF(OR(A879="",LEN(AW879)&lt;&gt;1,LEN(BA879)&lt;&gt;1),"",AW879&amp;BA879)</x:f>
      </x:c>
      <x:c r="BC879" s="61" t="str">
        <x:f>IF(OR(A879="",AQ879=0),"",(COUNT(BI879:INDEX(BI879:CR879,1,'Настройки'!$B$3))-COUNT(CS879:INDEX(CS879:EB879,1,'Настройки'!$B$3)))/AQ879)</x:f>
      </x:c>
      <x:c r="BD879" s="64" t="str">
        <x:f>IF(OR(A879="",COUNT(CS879:INDEX(CS879:EB879,1,'Настройки'!$B$3))=0),"",AQ879/COUNT(CS879:INDEX(CS879:EB879,1,'Настройки'!$B$3)))</x:f>
      </x:c>
      <x:c r="BE879" s="64" t="str">
        <x:f>IF(OR(A879="",COUNT(CS879:INDEX(CS879:EB879,1,'Настройки'!$B$3))=0),"",IF(AVERAGE(CS879:INDEX(CS879:EB879,1,'Настройки'!$B$3))=0,"",(STDEVP(CS879:INDEX(CS879:EB879,1,'Настройки'!$B$3))/ABS(AVERAGE(CS879:INDEX(CS879:EB879,1,'Настройки'!$B$3))))^2))</x:f>
      </x:c>
      <x:c r="BF879" s="49" t="str">
        <x:f>IF(A879="","",IF(AQ879&lt;3,"Недостаточно",IF(AQ879&lt;6,"Предварительный","Обычный")))</x:f>
      </x:c>
      <x:c r="BG879" s="49" t="str">
        <x:f>IF(A879="","",IF(COUNTIF(F879:INDEX(F879:AO879,1,'Настройки'!$B$3),"&lt;0")&gt;0,IF('Настройки'!$B$10="Блокировать","Отрицательный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"),"")&amp;IF(AQ879&lt;3,"Недостаточно истории. ",IF(AQ879&lt;6,"Предварительная классификация. ",""))&amp;IF(AX879=0,"Нет спроса за горизонт. ","")&amp;IF(AZ879&gt;'Настройки'!$B$11,"Экстремальная вариативность. ",""))</x:f>
      </x:c>
      <x:c r="BH879" s="49" t="str">
        <x:f>IF(A879="","",IFERROR(VLOOKUP(BB879,'Настройки'!$D$3:$E$11,2,FALSE),"Сначала проверьте исходные данные и историю спроса.")&amp;" Уточните срок поставки, MOQ и критичность.")</x:f>
      </x:c>
      <x:c r="BI879" s="50" t="str">
        <x:f>IF(1&gt;'Настройки'!$B$3,"",IF(ISBLANK(F879),IF('Настройки'!$B$9="Нулевой спрос",0,""),IF(F879&lt;0,IF('Настройки'!$B$10="Исключить","",IF('Настройки'!$B$10="Абсолютные значения",ABS(F879),F879)),F879)))</x:f>
      </x:c>
      <x:c r="BJ879" s="50" t="str">
        <x:f>IF(2&gt;'Настройки'!$B$3,"",IF(ISBLANK(G879),IF('Настройки'!$B$9="Нулевой спрос",0,""),IF(G879&lt;0,IF('Настройки'!$B$10="Исключить","",IF('Настройки'!$B$10="Абсолютные значения",ABS(G879),G879)),G879)))</x:f>
      </x:c>
      <x:c r="BK879" s="50" t="str">
        <x:f>IF(3&gt;'Настройки'!$B$3,"",IF(ISBLANK(H879),IF('Настройки'!$B$9="Нулевой спрос",0,""),IF(H879&lt;0,IF('Настройки'!$B$10="Исключить","",IF('Настройки'!$B$10="Абсолютные значения",ABS(H879),H879)),H879)))</x:f>
      </x:c>
      <x:c r="BL879" s="50" t="str">
        <x:f>IF(4&gt;'Настройки'!$B$3,"",IF(ISBLANK(I879),IF('Настройки'!$B$9="Нулевой спрос",0,""),IF(I879&lt;0,IF('Настройки'!$B$10="Исключить","",IF('Настройки'!$B$10="Абсолютные значения",ABS(I879),I879)),I879)))</x:f>
      </x:c>
      <x:c r="BM879" s="50" t="str">
        <x:f>IF(5&gt;'Настройки'!$B$3,"",IF(ISBLANK(J879),IF('Настройки'!$B$9="Нулевой спрос",0,""),IF(J879&lt;0,IF('Настройки'!$B$10="Исключить","",IF('Настройки'!$B$10="Абсолютные значения",ABS(J879),J879)),J879)))</x:f>
      </x:c>
      <x:c r="BN879" s="50" t="str">
        <x:f>IF(6&gt;'Настройки'!$B$3,"",IF(ISBLANK(K879),IF('Настройки'!$B$9="Нулевой спрос",0,""),IF(K879&lt;0,IF('Настройки'!$B$10="Исключить","",IF('Настройки'!$B$10="Абсолютные значения",ABS(K879),K879)),K879)))</x:f>
      </x:c>
      <x:c r="BO879" s="50" t="str">
        <x:f>IF(7&gt;'Настройки'!$B$3,"",IF(ISBLANK(L879),IF('Настройки'!$B$9="Нулевой спрос",0,""),IF(L879&lt;0,IF('Настройки'!$B$10="Исключить","",IF('Настройки'!$B$10="Абсолютные значения",ABS(L879),L879)),L879)))</x:f>
      </x:c>
      <x:c r="BP879" s="50" t="str">
        <x:f>IF(8&gt;'Настройки'!$B$3,"",IF(ISBLANK(M879),IF('Настройки'!$B$9="Нулевой спрос",0,""),IF(M879&lt;0,IF('Настройки'!$B$10="Исключить","",IF('Настройки'!$B$10="Абсолютные значения",ABS(M879),M879)),M879)))</x:f>
      </x:c>
      <x:c r="BQ879" s="50" t="str">
        <x:f>IF(9&gt;'Настройки'!$B$3,"",IF(ISBLANK(N879),IF('Настройки'!$B$9="Нулевой спрос",0,""),IF(N879&lt;0,IF('Настройки'!$B$10="Исключить","",IF('Настройки'!$B$10="Абсолютные значения",ABS(N879),N879)),N879)))</x:f>
      </x:c>
      <x:c r="BR879" s="50" t="str">
        <x:f>IF(10&gt;'Настройки'!$B$3,"",IF(ISBLANK(O879),IF('Настройки'!$B$9="Нулевой спрос",0,""),IF(O879&lt;0,IF('Настройки'!$B$10="Исключить","",IF('Настройки'!$B$10="Абсолютные значения",ABS(O879),O879)),O879)))</x:f>
      </x:c>
      <x:c r="BS879" s="50" t="str">
        <x:f>IF(11&gt;'Настройки'!$B$3,"",IF(ISBLANK(P879),IF('Настройки'!$B$9="Нулевой спрос",0,""),IF(P879&lt;0,IF('Настройки'!$B$10="Исключить","",IF('Настройки'!$B$10="Абсолютные значения",ABS(P879),P879)),P879)))</x:f>
      </x:c>
      <x:c r="BT879" s="50" t="str">
        <x:f>IF(12&gt;'Настройки'!$B$3,"",IF(ISBLANK(Q879),IF('Настройки'!$B$9="Нулевой спрос",0,""),IF(Q879&lt;0,IF('Настройки'!$B$10="Исключить","",IF('Настройки'!$B$10="Абсолютные значения",ABS(Q879),Q879)),Q879)))</x:f>
      </x:c>
      <x:c r="BU879" s="50" t="str">
        <x:f>IF(13&gt;'Настройки'!$B$3,"",IF(ISBLANK(R879),IF('Настройки'!$B$9="Нулевой спрос",0,""),IF(R879&lt;0,IF('Настройки'!$B$10="Исключить","",IF('Настройки'!$B$10="Абсолютные значения",ABS(R879),R879)),R879)))</x:f>
      </x:c>
      <x:c r="BV879" s="50" t="str">
        <x:f>IF(14&gt;'Настройки'!$B$3,"",IF(ISBLANK(S879),IF('Настройки'!$B$9="Нулевой спрос",0,""),IF(S879&lt;0,IF('Настройки'!$B$10="Исключить","",IF('Настройки'!$B$10="Абсолютные значения",ABS(S879),S879)),S879)))</x:f>
      </x:c>
      <x:c r="BW879" s="50" t="str">
        <x:f>IF(15&gt;'Настройки'!$B$3,"",IF(ISBLANK(T879),IF('Настройки'!$B$9="Нулевой спрос",0,""),IF(T879&lt;0,IF('Настройки'!$B$10="Исключить","",IF('Настройки'!$B$10="Абсолютные значения",ABS(T879),T879)),T879)))</x:f>
      </x:c>
      <x:c r="BX879" s="50" t="str">
        <x:f>IF(16&gt;'Настройки'!$B$3,"",IF(ISBLANK(U879),IF('Настройки'!$B$9="Нулевой спрос",0,""),IF(U879&lt;0,IF('Настройки'!$B$10="Исключить","",IF('Настройки'!$B$10="Абсолютные значения",ABS(U879),U879)),U879)))</x:f>
      </x:c>
      <x:c r="BY879" s="50" t="str">
        <x:f>IF(17&gt;'Настройки'!$B$3,"",IF(ISBLANK(V879),IF('Настройки'!$B$9="Нулевой спрос",0,""),IF(V879&lt;0,IF('Настройки'!$B$10="Исключить","",IF('Настройки'!$B$10="Абсолютные значения",ABS(V879),V879)),V879)))</x:f>
      </x:c>
      <x:c r="BZ879" s="50" t="str">
        <x:f>IF(18&gt;'Настройки'!$B$3,"",IF(ISBLANK(W879),IF('Настройки'!$B$9="Нулевой спрос",0,""),IF(W879&lt;0,IF('Настройки'!$B$10="Исключить","",IF('Настройки'!$B$10="Абсолютные значения",ABS(W879),W879)),W879)))</x:f>
      </x:c>
      <x:c r="CA879" s="50" t="str">
        <x:f>IF(19&gt;'Настройки'!$B$3,"",IF(ISBLANK(X879),IF('Настройки'!$B$9="Нулевой спрос",0,""),IF(X879&lt;0,IF('Настройки'!$B$10="Исключить","",IF('Настройки'!$B$10="Абсолютные значения",ABS(X879),X879)),X879)))</x:f>
      </x:c>
      <x:c r="CB879" s="50" t="str">
        <x:f>IF(20&gt;'Настройки'!$B$3,"",IF(ISBLANK(Y879),IF('Настройки'!$B$9="Нулевой спрос",0,""),IF(Y879&lt;0,IF('Настройки'!$B$10="Исключить","",IF('Настройки'!$B$10="Абсолютные значения",ABS(Y879),Y879)),Y879)))</x:f>
      </x:c>
      <x:c r="CC879" s="50" t="str">
        <x:f>IF(21&gt;'Настройки'!$B$3,"",IF(ISBLANK(Z879),IF('Настройки'!$B$9="Нулевой спрос",0,""),IF(Z879&lt;0,IF('Настройки'!$B$10="Исключить","",IF('Настройки'!$B$10="Абсолютные значения",ABS(Z879),Z879)),Z879)))</x:f>
      </x:c>
      <x:c r="CD879" s="50" t="str">
        <x:f>IF(22&gt;'Настройки'!$B$3,"",IF(ISBLANK(AA879),IF('Настройки'!$B$9="Нулевой спрос",0,""),IF(AA879&lt;0,IF('Настройки'!$B$10="Исключить","",IF('Настройки'!$B$10="Абсолютные значения",ABS(AA879),AA879)),AA879)))</x:f>
      </x:c>
      <x:c r="CE879" s="50" t="str">
        <x:f>IF(23&gt;'Настройки'!$B$3,"",IF(ISBLANK(AB879),IF('Настройки'!$B$9="Нулевой спрос",0,""),IF(AB879&lt;0,IF('Настройки'!$B$10="Исключить","",IF('Настройки'!$B$10="Абсолютные значения",ABS(AB879),AB879)),AB879)))</x:f>
      </x:c>
      <x:c r="CF879" s="50" t="str">
        <x:f>IF(24&gt;'Настройки'!$B$3,"",IF(ISBLANK(AC879),IF('Настройки'!$B$9="Нулевой спрос",0,""),IF(AC879&lt;0,IF('Настройки'!$B$10="Исключить","",IF('Настройки'!$B$10="Абсолютные значения",ABS(AC879),AC879)),AC879)))</x:f>
      </x:c>
      <x:c r="CG879" s="50" t="str">
        <x:f>IF(25&gt;'Настройки'!$B$3,"",IF(ISBLANK(AD879),IF('Настройки'!$B$9="Нулевой спрос",0,""),IF(AD879&lt;0,IF('Настройки'!$B$10="Исключить","",IF('Настройки'!$B$10="Абсолютные значения",ABS(AD879),AD879)),AD879)))</x:f>
      </x:c>
      <x:c r="CH879" s="50" t="str">
        <x:f>IF(26&gt;'Настройки'!$B$3,"",IF(ISBLANK(AE879),IF('Настройки'!$B$9="Нулевой спрос",0,""),IF(AE879&lt;0,IF('Настройки'!$B$10="Исключить","",IF('Настройки'!$B$10="Абсолютные значения",ABS(AE879),AE879)),AE879)))</x:f>
      </x:c>
      <x:c r="CI879" s="50" t="str">
        <x:f>IF(27&gt;'Настройки'!$B$3,"",IF(ISBLANK(AF879),IF('Настройки'!$B$9="Нулевой спрос",0,""),IF(AF879&lt;0,IF('Настройки'!$B$10="Исключить","",IF('Настройки'!$B$10="Абсолютные значения",ABS(AF879),AF879)),AF879)))</x:f>
      </x:c>
      <x:c r="CJ879" s="50" t="str">
        <x:f>IF(28&gt;'Настройки'!$B$3,"",IF(ISBLANK(AG879),IF('Настройки'!$B$9="Нулевой спрос",0,""),IF(AG879&lt;0,IF('Настройки'!$B$10="Исключить","",IF('Настройки'!$B$10="Абсолютные значения",ABS(AG879),AG879)),AG879)))</x:f>
      </x:c>
      <x:c r="CK879" s="50" t="str">
        <x:f>IF(29&gt;'Настройки'!$B$3,"",IF(ISBLANK(AH879),IF('Настройки'!$B$9="Нулевой спрос",0,""),IF(AH879&lt;0,IF('Настройки'!$B$10="Исключить","",IF('Настройки'!$B$10="Абсолютные значения",ABS(AH879),AH879)),AH879)))</x:f>
      </x:c>
      <x:c r="CL879" s="50" t="str">
        <x:f>IF(30&gt;'Настройки'!$B$3,"",IF(ISBLANK(AI879),IF('Настройки'!$B$9="Нулевой спрос",0,""),IF(AI879&lt;0,IF('Настройки'!$B$10="Исключить","",IF('Настройки'!$B$10="Абсолютные значения",ABS(AI879),AI879)),AI879)))</x:f>
      </x:c>
      <x:c r="CM879" s="50" t="str">
        <x:f>IF(31&gt;'Настройки'!$B$3,"",IF(ISBLANK(AJ879),IF('Настройки'!$B$9="Нулевой спрос",0,""),IF(AJ879&lt;0,IF('Настройки'!$B$10="Исключить","",IF('Настройки'!$B$10="Абсолютные значения",ABS(AJ879),AJ879)),AJ879)))</x:f>
      </x:c>
      <x:c r="CN879" s="50" t="str">
        <x:f>IF(32&gt;'Настройки'!$B$3,"",IF(ISBLANK(AK879),IF('Настройки'!$B$9="Нулевой спрос",0,""),IF(AK879&lt;0,IF('Настройки'!$B$10="Исключить","",IF('Настройки'!$B$10="Абсолютные значения",ABS(AK879),AK879)),AK879)))</x:f>
      </x:c>
      <x:c r="CO879" s="50" t="str">
        <x:f>IF(33&gt;'Настройки'!$B$3,"",IF(ISBLANK(AL879),IF('Настройки'!$B$9="Нулевой спрос",0,""),IF(AL879&lt;0,IF('Настройки'!$B$10="Исключить","",IF('Настройки'!$B$10="Абсолютные значения",ABS(AL879),AL879)),AL879)))</x:f>
      </x:c>
      <x:c r="CP879" s="50" t="str">
        <x:f>IF(34&gt;'Настройки'!$B$3,"",IF(ISBLANK(AM879),IF('Настройки'!$B$9="Нулевой спрос",0,""),IF(AM879&lt;0,IF('Настройки'!$B$10="Исключить","",IF('Настройки'!$B$10="Абсолютные значения",ABS(AM879),AM879)),AM879)))</x:f>
      </x:c>
      <x:c r="CQ879" s="50" t="str">
        <x:f>IF(35&gt;'Настройки'!$B$3,"",IF(ISBLANK(AN879),IF('Настройки'!$B$9="Нулевой спрос",0,""),IF(AN879&lt;0,IF('Настройки'!$B$10="Исключить","",IF('Настройки'!$B$10="Абсолютные значения",ABS(AN879),AN879)),AN879)))</x:f>
      </x:c>
      <x:c r="CR879" s="50" t="str">
        <x:f>IF(36&gt;'Настройки'!$B$3,"",IF(ISBLANK(AO879),IF('Настройки'!$B$9="Нулевой спрос",0,""),IF(AO879&lt;0,IF('Настройки'!$B$10="Исключить","",IF('Настройки'!$B$10="Абсолютные значения",ABS(AO879),AO879)),AO879)))</x:f>
      </x:c>
      <x:c r="CS879" s="50" t="str">
        <x:f>IF(OR(1&gt;'Настройки'!$B$3,ISBLANK(BI879),BI879=0),"",BI879)</x:f>
      </x:c>
      <x:c r="CT879" s="50" t="str">
        <x:f>IF(OR(2&gt;'Настройки'!$B$3,ISBLANK(BJ879),BJ879=0),"",BJ879)</x:f>
      </x:c>
      <x:c r="CU879" s="50" t="str">
        <x:f>IF(OR(3&gt;'Настройки'!$B$3,ISBLANK(BK879),BK879=0),"",BK879)</x:f>
      </x:c>
      <x:c r="CV879" s="50" t="str">
        <x:f>IF(OR(4&gt;'Настройки'!$B$3,ISBLANK(BL879),BL879=0),"",BL879)</x:f>
      </x:c>
      <x:c r="CW879" s="50" t="str">
        <x:f>IF(OR(5&gt;'Настройки'!$B$3,ISBLANK(BM879),BM879=0),"",BM879)</x:f>
      </x:c>
      <x:c r="CX879" s="50" t="str">
        <x:f>IF(OR(6&gt;'Настройки'!$B$3,ISBLANK(BN879),BN879=0),"",BN879)</x:f>
      </x:c>
      <x:c r="CY879" s="50" t="str">
        <x:f>IF(OR(7&gt;'Настройки'!$B$3,ISBLANK(BO879),BO879=0),"",BO879)</x:f>
      </x:c>
      <x:c r="CZ879" s="50" t="str">
        <x:f>IF(OR(8&gt;'Настройки'!$B$3,ISBLANK(BP879),BP879=0),"",BP879)</x:f>
      </x:c>
      <x:c r="DA879" s="50" t="str">
        <x:f>IF(OR(9&gt;'Настройки'!$B$3,ISBLANK(BQ879),BQ879=0),"",BQ879)</x:f>
      </x:c>
      <x:c r="DB879" s="50" t="str">
        <x:f>IF(OR(10&gt;'Настройки'!$B$3,ISBLANK(BR879),BR879=0),"",BR879)</x:f>
      </x:c>
      <x:c r="DC879" s="50" t="str">
        <x:f>IF(OR(11&gt;'Настройки'!$B$3,ISBLANK(BS879),BS879=0),"",BS879)</x:f>
      </x:c>
      <x:c r="DD879" s="50" t="str">
        <x:f>IF(OR(12&gt;'Настройки'!$B$3,ISBLANK(BT879),BT879=0),"",BT879)</x:f>
      </x:c>
      <x:c r="DE879" s="50" t="str">
        <x:f>IF(OR(13&gt;'Настройки'!$B$3,ISBLANK(BU879),BU879=0),"",BU879)</x:f>
      </x:c>
      <x:c r="DF879" s="50" t="str">
        <x:f>IF(OR(14&gt;'Настройки'!$B$3,ISBLANK(BV879),BV879=0),"",BV879)</x:f>
      </x:c>
      <x:c r="DG879" s="50" t="str">
        <x:f>IF(OR(15&gt;'Настройки'!$B$3,ISBLANK(BW879),BW879=0),"",BW879)</x:f>
      </x:c>
      <x:c r="DH879" s="50" t="str">
        <x:f>IF(OR(16&gt;'Настройки'!$B$3,ISBLANK(BX879),BX879=0),"",BX879)</x:f>
      </x:c>
      <x:c r="DI879" s="50" t="str">
        <x:f>IF(OR(17&gt;'Настройки'!$B$3,ISBLANK(BY879),BY879=0),"",BY879)</x:f>
      </x:c>
      <x:c r="DJ879" s="50" t="str">
        <x:f>IF(OR(18&gt;'Настройки'!$B$3,ISBLANK(BZ879),BZ879=0),"",BZ879)</x:f>
      </x:c>
      <x:c r="DK879" s="50" t="str">
        <x:f>IF(OR(19&gt;'Настройки'!$B$3,ISBLANK(CA879),CA879=0),"",CA879)</x:f>
      </x:c>
      <x:c r="DL879" s="50" t="str">
        <x:f>IF(OR(20&gt;'Настройки'!$B$3,ISBLANK(CB879),CB879=0),"",CB879)</x:f>
      </x:c>
      <x:c r="DM879" s="50" t="str">
        <x:f>IF(OR(21&gt;'Настройки'!$B$3,ISBLANK(CC879),CC879=0),"",CC879)</x:f>
      </x:c>
      <x:c r="DN879" s="50" t="str">
        <x:f>IF(OR(22&gt;'Настройки'!$B$3,ISBLANK(CD879),CD879=0),"",CD879)</x:f>
      </x:c>
      <x:c r="DO879" s="50" t="str">
        <x:f>IF(OR(23&gt;'Настройки'!$B$3,ISBLANK(CE879),CE879=0),"",CE879)</x:f>
      </x:c>
      <x:c r="DP879" s="50" t="str">
        <x:f>IF(OR(24&gt;'Настройки'!$B$3,ISBLANK(CF879),CF879=0),"",CF879)</x:f>
      </x:c>
      <x:c r="DQ879" s="50" t="str">
        <x:f>IF(OR(25&gt;'Настройки'!$B$3,ISBLANK(CG879),CG879=0),"",CG879)</x:f>
      </x:c>
      <x:c r="DR879" s="50" t="str">
        <x:f>IF(OR(26&gt;'Настройки'!$B$3,ISBLANK(CH879),CH879=0),"",CH879)</x:f>
      </x:c>
      <x:c r="DS879" s="50" t="str">
        <x:f>IF(OR(27&gt;'Настройки'!$B$3,ISBLANK(CI879),CI879=0),"",CI879)</x:f>
      </x:c>
      <x:c r="DT879" s="50" t="str">
        <x:f>IF(OR(28&gt;'Настройки'!$B$3,ISBLANK(CJ879),CJ879=0),"",CJ879)</x:f>
      </x:c>
      <x:c r="DU879" s="50" t="str">
        <x:f>IF(OR(29&gt;'Настройки'!$B$3,ISBLANK(CK879),CK879=0),"",CK879)</x:f>
      </x:c>
      <x:c r="DV879" s="50" t="str">
        <x:f>IF(OR(30&gt;'Настройки'!$B$3,ISBLANK(CL879),CL879=0),"",CL879)</x:f>
      </x:c>
      <x:c r="DW879" s="50" t="str">
        <x:f>IF(OR(31&gt;'Настройки'!$B$3,ISBLANK(CM879),CM879=0),"",CM879)</x:f>
      </x:c>
      <x:c r="DX879" s="50" t="str">
        <x:f>IF(OR(32&gt;'Настройки'!$B$3,ISBLANK(CN879),CN879=0),"",CN879)</x:f>
      </x:c>
      <x:c r="DY879" s="50" t="str">
        <x:f>IF(OR(33&gt;'Настройки'!$B$3,ISBLANK(CO879),CO879=0),"",CO879)</x:f>
      </x:c>
      <x:c r="DZ879" s="50" t="str">
        <x:f>IF(OR(34&gt;'Настройки'!$B$3,ISBLANK(CP879),CP879=0),"",CP879)</x:f>
      </x:c>
      <x:c r="EA879" s="50" t="str">
        <x:f>IF(OR(35&gt;'Настройки'!$B$3,ISBLANK(CQ879),CQ879=0),"",CQ879)</x:f>
      </x:c>
      <x:c r="EB879" s="50" t="str">
        <x:f>IF(OR(36&gt;'Настройки'!$B$3,ISBLANK(CR879),CR879=0),"",CR879)</x:f>
      </x:c>
      <x:c r="EC879" s="50" t="str">
        <x:f>IF(A879="","",IF(OR(BB879="AZ",BB879="BZ"),10000+ROW(),IF(AZ879&gt;'Настройки'!$B$11,20000+ROW(),IF(BF879&lt;&gt;"Обычный",30000+ROW(),IF(AX879&lt;=0,40000+ROW(),"")))))</x:f>
      </x:c>
      <x:c r="ED879" s="50" t="str">
        <x:f>IF(EC879="","",COUNTIFS($EC$2:$EC$1001,"&gt;0",$EC$2:$EC$1001,"&lt;"&amp;EC879)+1)</x:f>
      </x:c>
    </x:row>
    <x:row r="880">
      <x:c r="A880" s="115"/>
      <x:c r="B880" s="115"/>
      <x:c r="C880" s="115"/>
      <x:c r="D880" s="118"/>
      <x:c r="E880" s="118"/>
      <x:c r="F880" s="118"/>
      <x:c r="G880" s="118"/>
      <x:c r="H880" s="118"/>
      <x:c r="I880" s="118"/>
      <x:c r="J880" s="118"/>
      <x:c r="K880" s="118"/>
      <x:c r="L880" s="118"/>
      <x:c r="M880" s="118"/>
      <x:c r="N880" s="118"/>
      <x:c r="O880" s="118"/>
      <x:c r="P880" s="118"/>
      <x:c r="Q880" s="118"/>
      <x:c r="R880" s="118"/>
      <x:c r="S880" s="118"/>
      <x:c r="T880" s="118"/>
      <x:c r="U880" s="118"/>
      <x:c r="V880" s="118"/>
      <x:c r="W880" s="118"/>
      <x:c r="X880" s="118"/>
      <x:c r="Y880" s="118"/>
      <x:c r="Z880" s="118"/>
      <x:c r="AA880" s="118"/>
      <x:c r="AB880" s="118"/>
      <x:c r="AC880" s="118"/>
      <x:c r="AD880" s="118"/>
      <x:c r="AE880" s="118"/>
      <x:c r="AF880" s="118"/>
      <x:c r="AG880" s="118"/>
      <x:c r="AH880" s="118"/>
      <x:c r="AI880" s="118"/>
      <x:c r="AJ880" s="118"/>
      <x:c r="AK880" s="118"/>
      <x:c r="AL880" s="118"/>
      <x:c r="AM880" s="118"/>
      <x:c r="AN880" s="118"/>
      <x:c r="AO880" s="118"/>
      <x:c r="AP880" s="115"/>
      <x:c r="AQ880" s="49" t="str">
        <x:f>IF(A880="","",COUNT(BI880:INDEX(BI880:CR880,1,'Настройки'!$B$3)))</x:f>
      </x:c>
      <x:c r="AR880" s="49" t="str">
        <x:f>IF(A880="","",SUM(BI880:INDEX(BI880:CR880,1,'Настройки'!$B$3)))</x:f>
      </x:c>
      <x:c r="AS880" s="58" t="str">
        <x:f>IF(A880="","",IF('Настройки'!$B$4="Стоимость потребления",AR880*D880,IF('Настройки'!$B$4="Количество",AR880,E880)))</x:f>
      </x:c>
      <x:c r="AT880" s="61" t="str">
        <x:f>IF(OR(A880="",AS880&lt;0,SUM($AS$2:$AS$1001)&lt;=0),"",AS880/SUM($AS$2:$AS$1001))</x:f>
      </x:c>
      <x:c r="AU880" s="61" t="str">
        <x:f>IF(OR(A880="",AS880&lt;0,SUM($AS$2:$AS$1001)&lt;=0),"",SUMIFS($AS$2:$AS$1001,$AS$2:$AS$1001,"&gt;"&amp;AS880)/SUM($AS$2:$AS$1001))</x:f>
      </x:c>
      <x:c r="AV880" s="61" t="str">
        <x:f>IF(OR(A880="",AS880&lt;0,SUM($AS$2:$AS$1001)&lt;=0),"",SUMIFS($AS$2:$AS$1001,$AS$2:$AS$1001,"&gt;="&amp;AS880)/SUM($AS$2:$AS$1001))</x:f>
      </x:c>
      <x:c r="AW880" s="49" t="str">
        <x:f>IF(A880="","",IF(SUM($AS$2:$AS$1001)&lt;=0,"Не определён",IF(AS880&lt;0,"Исключение",IF(AU880&lt;'Настройки'!$B$5,"A",IF(AU880&lt;'Настройки'!$B$6,"B","C")))))</x:f>
      </x:c>
      <x:c r="AX880" s="58" t="str">
        <x:f>IF(A880="","",IF(AQ880=0,"",AVERAGE(BI880:INDEX(BI880:CR880,1,'Настройки'!$B$3))))</x:f>
      </x:c>
      <x:c r="AY880" s="58" t="str">
        <x:f>IF(OR(A880="",AQ880=0),"",STDEVP(BI880:INDEX(BI880:CR880,1,'Настройки'!$B$3)))</x:f>
      </x:c>
      <x:c r="AZ880" s="61" t="str">
        <x:f>IF(OR(A880="",AQ880&lt;'Настройки'!$B$12,AX880&lt;=0,AND('Настройки'!$B$10="Блокировать",COUNTIF(F880:INDEX(F880:AO880,1,'Настройки'!$B$3),"&lt;0")&gt;0)),"",AY880/ABS(AX880))</x:f>
      </x:c>
      <x:c r="BA880" s="49" t="str">
        <x:f>IF(A880="","",IF(AND('Настройки'!$B$10="Блокировать",COUNTIF(F880:INDEX(F880:AO880,1,'Настройки'!$B$3),"&lt;0")&gt;0),"Не определён",IF(AQ880&lt;'Настройки'!$B$12,"Не определён",IF(AX880=0,"Нет спроса",IF(AX880&lt;0,"Не определён",IF(AZ880&lt;='Настройки'!$B$7,"X",IF(AZ880&lt;='Настройки'!$B$8,"Y","Z")))))))</x:f>
      </x:c>
      <x:c r="BB880" s="49" t="str">
        <x:f>IF(OR(A880="",LEN(AW880)&lt;&gt;1,LEN(BA880)&lt;&gt;1),"",AW880&amp;BA880)</x:f>
      </x:c>
      <x:c r="BC880" s="61" t="str">
        <x:f>IF(OR(A880="",AQ880=0),"",(COUNT(BI880:INDEX(BI880:CR880,1,'Настройки'!$B$3))-COUNT(CS880:INDEX(CS880:EB880,1,'Настройки'!$B$3)))/AQ880)</x:f>
      </x:c>
      <x:c r="BD880" s="64" t="str">
        <x:f>IF(OR(A880="",COUNT(CS880:INDEX(CS880:EB880,1,'Настройки'!$B$3))=0),"",AQ880/COUNT(CS880:INDEX(CS880:EB880,1,'Настройки'!$B$3)))</x:f>
      </x:c>
      <x:c r="BE880" s="64" t="str">
        <x:f>IF(OR(A880="",COUNT(CS880:INDEX(CS880:EB880,1,'Настройки'!$B$3))=0),"",IF(AVERAGE(CS880:INDEX(CS880:EB880,1,'Настройки'!$B$3))=0,"",(STDEVP(CS880:INDEX(CS880:EB880,1,'Настройки'!$B$3))/ABS(AVERAGE(CS880:INDEX(CS880:EB880,1,'Настройки'!$B$3))))^2))</x:f>
      </x:c>
      <x:c r="BF880" s="49" t="str">
        <x:f>IF(A880="","",IF(AQ880&lt;3,"Недостаточно",IF(AQ880&lt;6,"Предварительный","Обычный")))</x:f>
      </x:c>
      <x:c r="BG880" s="49" t="str">
        <x:f>IF(A880="","",IF(COUNTIF(F880:INDEX(F880:AO880,1,'Настройки'!$B$3),"&lt;0")&gt;0,IF('Настройки'!$B$10="Блокировать","Отрицательный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"),"")&amp;IF(AQ880&lt;3,"Недостаточно истории. ",IF(AQ880&lt;6,"Предварительная классификация. ",""))&amp;IF(AX880=0,"Нет спроса за горизонт. ","")&amp;IF(AZ880&gt;'Настройки'!$B$11,"Экстремальная вариативность. ",""))</x:f>
      </x:c>
      <x:c r="BH880" s="49" t="str">
        <x:f>IF(A880="","",IFERROR(VLOOKUP(BB880,'Настройки'!$D$3:$E$11,2,FALSE),"Сначала проверьте исходные данные и историю спроса.")&amp;" Уточните срок поставки, MOQ и критичность.")</x:f>
      </x:c>
      <x:c r="BI880" s="50" t="str">
        <x:f>IF(1&gt;'Настройки'!$B$3,"",IF(ISBLANK(F880),IF('Настройки'!$B$9="Нулевой спрос",0,""),IF(F880&lt;0,IF('Настройки'!$B$10="Исключить","",IF('Настройки'!$B$10="Абсолютные значения",ABS(F880),F880)),F880)))</x:f>
      </x:c>
      <x:c r="BJ880" s="50" t="str">
        <x:f>IF(2&gt;'Настройки'!$B$3,"",IF(ISBLANK(G880),IF('Настройки'!$B$9="Нулевой спрос",0,""),IF(G880&lt;0,IF('Настройки'!$B$10="Исключить","",IF('Настройки'!$B$10="Абсолютные значения",ABS(G880),G880)),G880)))</x:f>
      </x:c>
      <x:c r="BK880" s="50" t="str">
        <x:f>IF(3&gt;'Настройки'!$B$3,"",IF(ISBLANK(H880),IF('Настройки'!$B$9="Нулевой спрос",0,""),IF(H880&lt;0,IF('Настройки'!$B$10="Исключить","",IF('Настройки'!$B$10="Абсолютные значения",ABS(H880),H880)),H880)))</x:f>
      </x:c>
      <x:c r="BL880" s="50" t="str">
        <x:f>IF(4&gt;'Настройки'!$B$3,"",IF(ISBLANK(I880),IF('Настройки'!$B$9="Нулевой спрос",0,""),IF(I880&lt;0,IF('Настройки'!$B$10="Исключить","",IF('Настройки'!$B$10="Абсолютные значения",ABS(I880),I880)),I880)))</x:f>
      </x:c>
      <x:c r="BM880" s="50" t="str">
        <x:f>IF(5&gt;'Настройки'!$B$3,"",IF(ISBLANK(J880),IF('Настройки'!$B$9="Нулевой спрос",0,""),IF(J880&lt;0,IF('Настройки'!$B$10="Исключить","",IF('Настройки'!$B$10="Абсолютные значения",ABS(J880),J880)),J880)))</x:f>
      </x:c>
      <x:c r="BN880" s="50" t="str">
        <x:f>IF(6&gt;'Настройки'!$B$3,"",IF(ISBLANK(K880),IF('Настройки'!$B$9="Нулевой спрос",0,""),IF(K880&lt;0,IF('Настройки'!$B$10="Исключить","",IF('Настройки'!$B$10="Абсолютные значения",ABS(K880),K880)),K880)))</x:f>
      </x:c>
      <x:c r="BO880" s="50" t="str">
        <x:f>IF(7&gt;'Настройки'!$B$3,"",IF(ISBLANK(L880),IF('Настройки'!$B$9="Нулевой спрос",0,""),IF(L880&lt;0,IF('Настройки'!$B$10="Исключить","",IF('Настройки'!$B$10="Абсолютные значения",ABS(L880),L880)),L880)))</x:f>
      </x:c>
      <x:c r="BP880" s="50" t="str">
        <x:f>IF(8&gt;'Настройки'!$B$3,"",IF(ISBLANK(M880),IF('Настройки'!$B$9="Нулевой спрос",0,""),IF(M880&lt;0,IF('Настройки'!$B$10="Исключить","",IF('Настройки'!$B$10="Абсолютные значения",ABS(M880),M880)),M880)))</x:f>
      </x:c>
      <x:c r="BQ880" s="50" t="str">
        <x:f>IF(9&gt;'Настройки'!$B$3,"",IF(ISBLANK(N880),IF('Настройки'!$B$9="Нулевой спрос",0,""),IF(N880&lt;0,IF('Настройки'!$B$10="Исключить","",IF('Настройки'!$B$10="Абсолютные значения",ABS(N880),N880)),N880)))</x:f>
      </x:c>
      <x:c r="BR880" s="50" t="str">
        <x:f>IF(10&gt;'Настройки'!$B$3,"",IF(ISBLANK(O880),IF('Настройки'!$B$9="Нулевой спрос",0,""),IF(O880&lt;0,IF('Настройки'!$B$10="Исключить","",IF('Настройки'!$B$10="Абсолютные значения",ABS(O880),O880)),O880)))</x:f>
      </x:c>
      <x:c r="BS880" s="50" t="str">
        <x:f>IF(11&gt;'Настройки'!$B$3,"",IF(ISBLANK(P880),IF('Настройки'!$B$9="Нулевой спрос",0,""),IF(P880&lt;0,IF('Настройки'!$B$10="Исключить","",IF('Настройки'!$B$10="Абсолютные значения",ABS(P880),P880)),P880)))</x:f>
      </x:c>
      <x:c r="BT880" s="50" t="str">
        <x:f>IF(12&gt;'Настройки'!$B$3,"",IF(ISBLANK(Q880),IF('Настройки'!$B$9="Нулевой спрос",0,""),IF(Q880&lt;0,IF('Настройки'!$B$10="Исключить","",IF('Настройки'!$B$10="Абсолютные значения",ABS(Q880),Q880)),Q880)))</x:f>
      </x:c>
      <x:c r="BU880" s="50" t="str">
        <x:f>IF(13&gt;'Настройки'!$B$3,"",IF(ISBLANK(R880),IF('Настройки'!$B$9="Нулевой спрос",0,""),IF(R880&lt;0,IF('Настройки'!$B$10="Исключить","",IF('Настройки'!$B$10="Абсолютные значения",ABS(R880),R880)),R880)))</x:f>
      </x:c>
      <x:c r="BV880" s="50" t="str">
        <x:f>IF(14&gt;'Настройки'!$B$3,"",IF(ISBLANK(S880),IF('Настройки'!$B$9="Нулевой спрос",0,""),IF(S880&lt;0,IF('Настройки'!$B$10="Исключить","",IF('Настройки'!$B$10="Абсолютные значения",ABS(S880),S880)),S880)))</x:f>
      </x:c>
      <x:c r="BW880" s="50" t="str">
        <x:f>IF(15&gt;'Настройки'!$B$3,"",IF(ISBLANK(T880),IF('Настройки'!$B$9="Нулевой спрос",0,""),IF(T880&lt;0,IF('Настройки'!$B$10="Исключить","",IF('Настройки'!$B$10="Абсолютные значения",ABS(T880),T880)),T880)))</x:f>
      </x:c>
      <x:c r="BX880" s="50" t="str">
        <x:f>IF(16&gt;'Настройки'!$B$3,"",IF(ISBLANK(U880),IF('Настройки'!$B$9="Нулевой спрос",0,""),IF(U880&lt;0,IF('Настройки'!$B$10="Исключить","",IF('Настройки'!$B$10="Абсолютные значения",ABS(U880),U880)),U880)))</x:f>
      </x:c>
      <x:c r="BY880" s="50" t="str">
        <x:f>IF(17&gt;'Настройки'!$B$3,"",IF(ISBLANK(V880),IF('Настройки'!$B$9="Нулевой спрос",0,""),IF(V880&lt;0,IF('Настройки'!$B$10="Исключить","",IF('Настройки'!$B$10="Абсолютные значения",ABS(V880),V880)),V880)))</x:f>
      </x:c>
      <x:c r="BZ880" s="50" t="str">
        <x:f>IF(18&gt;'Настройки'!$B$3,"",IF(ISBLANK(W880),IF('Настройки'!$B$9="Нулевой спрос",0,""),IF(W880&lt;0,IF('Настройки'!$B$10="Исключить","",IF('Настройки'!$B$10="Абсолютные значения",ABS(W880),W880)),W880)))</x:f>
      </x:c>
      <x:c r="CA880" s="50" t="str">
        <x:f>IF(19&gt;'Настройки'!$B$3,"",IF(ISBLANK(X880),IF('Настройки'!$B$9="Нулевой спрос",0,""),IF(X880&lt;0,IF('Настройки'!$B$10="Исключить","",IF('Настройки'!$B$10="Абсолютные значения",ABS(X880),X880)),X880)))</x:f>
      </x:c>
      <x:c r="CB880" s="50" t="str">
        <x:f>IF(20&gt;'Настройки'!$B$3,"",IF(ISBLANK(Y880),IF('Настройки'!$B$9="Нулевой спрос",0,""),IF(Y880&lt;0,IF('Настройки'!$B$10="Исключить","",IF('Настройки'!$B$10="Абсолютные значения",ABS(Y880),Y880)),Y880)))</x:f>
      </x:c>
      <x:c r="CC880" s="50" t="str">
        <x:f>IF(21&gt;'Настройки'!$B$3,"",IF(ISBLANK(Z880),IF('Настройки'!$B$9="Нулевой спрос",0,""),IF(Z880&lt;0,IF('Настройки'!$B$10="Исключить","",IF('Настройки'!$B$10="Абсолютные значения",ABS(Z880),Z880)),Z880)))</x:f>
      </x:c>
      <x:c r="CD880" s="50" t="str">
        <x:f>IF(22&gt;'Настройки'!$B$3,"",IF(ISBLANK(AA880),IF('Настройки'!$B$9="Нулевой спрос",0,""),IF(AA880&lt;0,IF('Настройки'!$B$10="Исключить","",IF('Настройки'!$B$10="Абсолютные значения",ABS(AA880),AA880)),AA880)))</x:f>
      </x:c>
      <x:c r="CE880" s="50" t="str">
        <x:f>IF(23&gt;'Настройки'!$B$3,"",IF(ISBLANK(AB880),IF('Настройки'!$B$9="Нулевой спрос",0,""),IF(AB880&lt;0,IF('Настройки'!$B$10="Исключить","",IF('Настройки'!$B$10="Абсолютные значения",ABS(AB880),AB880)),AB880)))</x:f>
      </x:c>
      <x:c r="CF880" s="50" t="str">
        <x:f>IF(24&gt;'Настройки'!$B$3,"",IF(ISBLANK(AC880),IF('Настройки'!$B$9="Нулевой спрос",0,""),IF(AC880&lt;0,IF('Настройки'!$B$10="Исключить","",IF('Настройки'!$B$10="Абсолютные значения",ABS(AC880),AC880)),AC880)))</x:f>
      </x:c>
      <x:c r="CG880" s="50" t="str">
        <x:f>IF(25&gt;'Настройки'!$B$3,"",IF(ISBLANK(AD880),IF('Настройки'!$B$9="Нулевой спрос",0,""),IF(AD880&lt;0,IF('Настройки'!$B$10="Исключить","",IF('Настройки'!$B$10="Абсолютные значения",ABS(AD880),AD880)),AD880)))</x:f>
      </x:c>
      <x:c r="CH880" s="50" t="str">
        <x:f>IF(26&gt;'Настройки'!$B$3,"",IF(ISBLANK(AE880),IF('Настройки'!$B$9="Нулевой спрос",0,""),IF(AE880&lt;0,IF('Настройки'!$B$10="Исключить","",IF('Настройки'!$B$10="Абсолютные значения",ABS(AE880),AE880)),AE880)))</x:f>
      </x:c>
      <x:c r="CI880" s="50" t="str">
        <x:f>IF(27&gt;'Настройки'!$B$3,"",IF(ISBLANK(AF880),IF('Настройки'!$B$9="Нулевой спрос",0,""),IF(AF880&lt;0,IF('Настройки'!$B$10="Исключить","",IF('Настройки'!$B$10="Абсолютные значения",ABS(AF880),AF880)),AF880)))</x:f>
      </x:c>
      <x:c r="CJ880" s="50" t="str">
        <x:f>IF(28&gt;'Настройки'!$B$3,"",IF(ISBLANK(AG880),IF('Настройки'!$B$9="Нулевой спрос",0,""),IF(AG880&lt;0,IF('Настройки'!$B$10="Исключить","",IF('Настройки'!$B$10="Абсолютные значения",ABS(AG880),AG880)),AG880)))</x:f>
      </x:c>
      <x:c r="CK880" s="50" t="str">
        <x:f>IF(29&gt;'Настройки'!$B$3,"",IF(ISBLANK(AH880),IF('Настройки'!$B$9="Нулевой спрос",0,""),IF(AH880&lt;0,IF('Настройки'!$B$10="Исключить","",IF('Настройки'!$B$10="Абсолютные значения",ABS(AH880),AH880)),AH880)))</x:f>
      </x:c>
      <x:c r="CL880" s="50" t="str">
        <x:f>IF(30&gt;'Настройки'!$B$3,"",IF(ISBLANK(AI880),IF('Настройки'!$B$9="Нулевой спрос",0,""),IF(AI880&lt;0,IF('Настройки'!$B$10="Исключить","",IF('Настройки'!$B$10="Абсолютные значения",ABS(AI880),AI880)),AI880)))</x:f>
      </x:c>
      <x:c r="CM880" s="50" t="str">
        <x:f>IF(31&gt;'Настройки'!$B$3,"",IF(ISBLANK(AJ880),IF('Настройки'!$B$9="Нулевой спрос",0,""),IF(AJ880&lt;0,IF('Настройки'!$B$10="Исключить","",IF('Настройки'!$B$10="Абсолютные значения",ABS(AJ880),AJ880)),AJ880)))</x:f>
      </x:c>
      <x:c r="CN880" s="50" t="str">
        <x:f>IF(32&gt;'Настройки'!$B$3,"",IF(ISBLANK(AK880),IF('Настройки'!$B$9="Нулевой спрос",0,""),IF(AK880&lt;0,IF('Настройки'!$B$10="Исключить","",IF('Настройки'!$B$10="Абсолютные значения",ABS(AK880),AK880)),AK880)))</x:f>
      </x:c>
      <x:c r="CO880" s="50" t="str">
        <x:f>IF(33&gt;'Настройки'!$B$3,"",IF(ISBLANK(AL880),IF('Настройки'!$B$9="Нулевой спрос",0,""),IF(AL880&lt;0,IF('Настройки'!$B$10="Исключить","",IF('Настройки'!$B$10="Абсолютные значения",ABS(AL880),AL880)),AL880)))</x:f>
      </x:c>
      <x:c r="CP880" s="50" t="str">
        <x:f>IF(34&gt;'Настройки'!$B$3,"",IF(ISBLANK(AM880),IF('Настройки'!$B$9="Нулевой спрос",0,""),IF(AM880&lt;0,IF('Настройки'!$B$10="Исключить","",IF('Настройки'!$B$10="Абсолютные значения",ABS(AM880),AM880)),AM880)))</x:f>
      </x:c>
      <x:c r="CQ880" s="50" t="str">
        <x:f>IF(35&gt;'Настройки'!$B$3,"",IF(ISBLANK(AN880),IF('Настройки'!$B$9="Нулевой спрос",0,""),IF(AN880&lt;0,IF('Настройки'!$B$10="Исключить","",IF('Настройки'!$B$10="Абсолютные значения",ABS(AN880),AN880)),AN880)))</x:f>
      </x:c>
      <x:c r="CR880" s="50" t="str">
        <x:f>IF(36&gt;'Настройки'!$B$3,"",IF(ISBLANK(AO880),IF('Настройки'!$B$9="Нулевой спрос",0,""),IF(AO880&lt;0,IF('Настройки'!$B$10="Исключить","",IF('Настройки'!$B$10="Абсолютные значения",ABS(AO880),AO880)),AO880)))</x:f>
      </x:c>
      <x:c r="CS880" s="50" t="str">
        <x:f>IF(OR(1&gt;'Настройки'!$B$3,ISBLANK(BI880),BI880=0),"",BI880)</x:f>
      </x:c>
      <x:c r="CT880" s="50" t="str">
        <x:f>IF(OR(2&gt;'Настройки'!$B$3,ISBLANK(BJ880),BJ880=0),"",BJ880)</x:f>
      </x:c>
      <x:c r="CU880" s="50" t="str">
        <x:f>IF(OR(3&gt;'Настройки'!$B$3,ISBLANK(BK880),BK880=0),"",BK880)</x:f>
      </x:c>
      <x:c r="CV880" s="50" t="str">
        <x:f>IF(OR(4&gt;'Настройки'!$B$3,ISBLANK(BL880),BL880=0),"",BL880)</x:f>
      </x:c>
      <x:c r="CW880" s="50" t="str">
        <x:f>IF(OR(5&gt;'Настройки'!$B$3,ISBLANK(BM880),BM880=0),"",BM880)</x:f>
      </x:c>
      <x:c r="CX880" s="50" t="str">
        <x:f>IF(OR(6&gt;'Настройки'!$B$3,ISBLANK(BN880),BN880=0),"",BN880)</x:f>
      </x:c>
      <x:c r="CY880" s="50" t="str">
        <x:f>IF(OR(7&gt;'Настройки'!$B$3,ISBLANK(BO880),BO880=0),"",BO880)</x:f>
      </x:c>
      <x:c r="CZ880" s="50" t="str">
        <x:f>IF(OR(8&gt;'Настройки'!$B$3,ISBLANK(BP880),BP880=0),"",BP880)</x:f>
      </x:c>
      <x:c r="DA880" s="50" t="str">
        <x:f>IF(OR(9&gt;'Настройки'!$B$3,ISBLANK(BQ880),BQ880=0),"",BQ880)</x:f>
      </x:c>
      <x:c r="DB880" s="50" t="str">
        <x:f>IF(OR(10&gt;'Настройки'!$B$3,ISBLANK(BR880),BR880=0),"",BR880)</x:f>
      </x:c>
      <x:c r="DC880" s="50" t="str">
        <x:f>IF(OR(11&gt;'Настройки'!$B$3,ISBLANK(BS880),BS880=0),"",BS880)</x:f>
      </x:c>
      <x:c r="DD880" s="50" t="str">
        <x:f>IF(OR(12&gt;'Настройки'!$B$3,ISBLANK(BT880),BT880=0),"",BT880)</x:f>
      </x:c>
      <x:c r="DE880" s="50" t="str">
        <x:f>IF(OR(13&gt;'Настройки'!$B$3,ISBLANK(BU880),BU880=0),"",BU880)</x:f>
      </x:c>
      <x:c r="DF880" s="50" t="str">
        <x:f>IF(OR(14&gt;'Настройки'!$B$3,ISBLANK(BV880),BV880=0),"",BV880)</x:f>
      </x:c>
      <x:c r="DG880" s="50" t="str">
        <x:f>IF(OR(15&gt;'Настройки'!$B$3,ISBLANK(BW880),BW880=0),"",BW880)</x:f>
      </x:c>
      <x:c r="DH880" s="50" t="str">
        <x:f>IF(OR(16&gt;'Настройки'!$B$3,ISBLANK(BX880),BX880=0),"",BX880)</x:f>
      </x:c>
      <x:c r="DI880" s="50" t="str">
        <x:f>IF(OR(17&gt;'Настройки'!$B$3,ISBLANK(BY880),BY880=0),"",BY880)</x:f>
      </x:c>
      <x:c r="DJ880" s="50" t="str">
        <x:f>IF(OR(18&gt;'Настройки'!$B$3,ISBLANK(BZ880),BZ880=0),"",BZ880)</x:f>
      </x:c>
      <x:c r="DK880" s="50" t="str">
        <x:f>IF(OR(19&gt;'Настройки'!$B$3,ISBLANK(CA880),CA880=0),"",CA880)</x:f>
      </x:c>
      <x:c r="DL880" s="50" t="str">
        <x:f>IF(OR(20&gt;'Настройки'!$B$3,ISBLANK(CB880),CB880=0),"",CB880)</x:f>
      </x:c>
      <x:c r="DM880" s="50" t="str">
        <x:f>IF(OR(21&gt;'Настройки'!$B$3,ISBLANK(CC880),CC880=0),"",CC880)</x:f>
      </x:c>
      <x:c r="DN880" s="50" t="str">
        <x:f>IF(OR(22&gt;'Настройки'!$B$3,ISBLANK(CD880),CD880=0),"",CD880)</x:f>
      </x:c>
      <x:c r="DO880" s="50" t="str">
        <x:f>IF(OR(23&gt;'Настройки'!$B$3,ISBLANK(CE880),CE880=0),"",CE880)</x:f>
      </x:c>
      <x:c r="DP880" s="50" t="str">
        <x:f>IF(OR(24&gt;'Настройки'!$B$3,ISBLANK(CF880),CF880=0),"",CF880)</x:f>
      </x:c>
      <x:c r="DQ880" s="50" t="str">
        <x:f>IF(OR(25&gt;'Настройки'!$B$3,ISBLANK(CG880),CG880=0),"",CG880)</x:f>
      </x:c>
      <x:c r="DR880" s="50" t="str">
        <x:f>IF(OR(26&gt;'Настройки'!$B$3,ISBLANK(CH880),CH880=0),"",CH880)</x:f>
      </x:c>
      <x:c r="DS880" s="50" t="str">
        <x:f>IF(OR(27&gt;'Настройки'!$B$3,ISBLANK(CI880),CI880=0),"",CI880)</x:f>
      </x:c>
      <x:c r="DT880" s="50" t="str">
        <x:f>IF(OR(28&gt;'Настройки'!$B$3,ISBLANK(CJ880),CJ880=0),"",CJ880)</x:f>
      </x:c>
      <x:c r="DU880" s="50" t="str">
        <x:f>IF(OR(29&gt;'Настройки'!$B$3,ISBLANK(CK880),CK880=0),"",CK880)</x:f>
      </x:c>
      <x:c r="DV880" s="50" t="str">
        <x:f>IF(OR(30&gt;'Настройки'!$B$3,ISBLANK(CL880),CL880=0),"",CL880)</x:f>
      </x:c>
      <x:c r="DW880" s="50" t="str">
        <x:f>IF(OR(31&gt;'Настройки'!$B$3,ISBLANK(CM880),CM880=0),"",CM880)</x:f>
      </x:c>
      <x:c r="DX880" s="50" t="str">
        <x:f>IF(OR(32&gt;'Настройки'!$B$3,ISBLANK(CN880),CN880=0),"",CN880)</x:f>
      </x:c>
      <x:c r="DY880" s="50" t="str">
        <x:f>IF(OR(33&gt;'Настройки'!$B$3,ISBLANK(CO880),CO880=0),"",CO880)</x:f>
      </x:c>
      <x:c r="DZ880" s="50" t="str">
        <x:f>IF(OR(34&gt;'Настройки'!$B$3,ISBLANK(CP880),CP880=0),"",CP880)</x:f>
      </x:c>
      <x:c r="EA880" s="50" t="str">
        <x:f>IF(OR(35&gt;'Настройки'!$B$3,ISBLANK(CQ880),CQ880=0),"",CQ880)</x:f>
      </x:c>
      <x:c r="EB880" s="50" t="str">
        <x:f>IF(OR(36&gt;'Настройки'!$B$3,ISBLANK(CR880),CR880=0),"",CR880)</x:f>
      </x:c>
      <x:c r="EC880" s="50" t="str">
        <x:f>IF(A880="","",IF(OR(BB880="AZ",BB880="BZ"),10000+ROW(),IF(AZ880&gt;'Настройки'!$B$11,20000+ROW(),IF(BF880&lt;&gt;"Обычный",30000+ROW(),IF(AX880&lt;=0,40000+ROW(),"")))))</x:f>
      </x:c>
      <x:c r="ED880" s="50" t="str">
        <x:f>IF(EC880="","",COUNTIFS($EC$2:$EC$1001,"&gt;0",$EC$2:$EC$1001,"&lt;"&amp;EC880)+1)</x:f>
      </x:c>
    </x:row>
    <x:row r="881">
      <x:c r="A881" s="115"/>
      <x:c r="B881" s="115"/>
      <x:c r="C881" s="115"/>
      <x:c r="D881" s="118"/>
      <x:c r="E881" s="118"/>
      <x:c r="F881" s="118"/>
      <x:c r="G881" s="118"/>
      <x:c r="H881" s="118"/>
      <x:c r="I881" s="118"/>
      <x:c r="J881" s="118"/>
      <x:c r="K881" s="118"/>
      <x:c r="L881" s="118"/>
      <x:c r="M881" s="118"/>
      <x:c r="N881" s="118"/>
      <x:c r="O881" s="118"/>
      <x:c r="P881" s="118"/>
      <x:c r="Q881" s="118"/>
      <x:c r="R881" s="118"/>
      <x:c r="S881" s="118"/>
      <x:c r="T881" s="118"/>
      <x:c r="U881" s="118"/>
      <x:c r="V881" s="118"/>
      <x:c r="W881" s="118"/>
      <x:c r="X881" s="118"/>
      <x:c r="Y881" s="118"/>
      <x:c r="Z881" s="118"/>
      <x:c r="AA881" s="118"/>
      <x:c r="AB881" s="118"/>
      <x:c r="AC881" s="118"/>
      <x:c r="AD881" s="118"/>
      <x:c r="AE881" s="118"/>
      <x:c r="AF881" s="118"/>
      <x:c r="AG881" s="118"/>
      <x:c r="AH881" s="118"/>
      <x:c r="AI881" s="118"/>
      <x:c r="AJ881" s="118"/>
      <x:c r="AK881" s="118"/>
      <x:c r="AL881" s="118"/>
      <x:c r="AM881" s="118"/>
      <x:c r="AN881" s="118"/>
      <x:c r="AO881" s="118"/>
      <x:c r="AP881" s="115"/>
      <x:c r="AQ881" s="49" t="str">
        <x:f>IF(A881="","",COUNT(BI881:INDEX(BI881:CR881,1,'Настройки'!$B$3)))</x:f>
      </x:c>
      <x:c r="AR881" s="49" t="str">
        <x:f>IF(A881="","",SUM(BI881:INDEX(BI881:CR881,1,'Настройки'!$B$3)))</x:f>
      </x:c>
      <x:c r="AS881" s="58" t="str">
        <x:f>IF(A881="","",IF('Настройки'!$B$4="Стоимость потребления",AR881*D881,IF('Настройки'!$B$4="Количество",AR881,E881)))</x:f>
      </x:c>
      <x:c r="AT881" s="61" t="str">
        <x:f>IF(OR(A881="",AS881&lt;0,SUM($AS$2:$AS$1001)&lt;=0),"",AS881/SUM($AS$2:$AS$1001))</x:f>
      </x:c>
      <x:c r="AU881" s="61" t="str">
        <x:f>IF(OR(A881="",AS881&lt;0,SUM($AS$2:$AS$1001)&lt;=0),"",SUMIFS($AS$2:$AS$1001,$AS$2:$AS$1001,"&gt;"&amp;AS881)/SUM($AS$2:$AS$1001))</x:f>
      </x:c>
      <x:c r="AV881" s="61" t="str">
        <x:f>IF(OR(A881="",AS881&lt;0,SUM($AS$2:$AS$1001)&lt;=0),"",SUMIFS($AS$2:$AS$1001,$AS$2:$AS$1001,"&gt;="&amp;AS881)/SUM($AS$2:$AS$1001))</x:f>
      </x:c>
      <x:c r="AW881" s="49" t="str">
        <x:f>IF(A881="","",IF(SUM($AS$2:$AS$1001)&lt;=0,"Не определён",IF(AS881&lt;0,"Исключение",IF(AU881&lt;'Настройки'!$B$5,"A",IF(AU881&lt;'Настройки'!$B$6,"B","C")))))</x:f>
      </x:c>
      <x:c r="AX881" s="58" t="str">
        <x:f>IF(A881="","",IF(AQ881=0,"",AVERAGE(BI881:INDEX(BI881:CR881,1,'Настройки'!$B$3))))</x:f>
      </x:c>
      <x:c r="AY881" s="58" t="str">
        <x:f>IF(OR(A881="",AQ881=0),"",STDEVP(BI881:INDEX(BI881:CR881,1,'Настройки'!$B$3)))</x:f>
      </x:c>
      <x:c r="AZ881" s="61" t="str">
        <x:f>IF(OR(A881="",AQ881&lt;'Настройки'!$B$12,AX881&lt;=0,AND('Настройки'!$B$10="Блокировать",COUNTIF(F881:INDEX(F881:AO881,1,'Настройки'!$B$3),"&lt;0")&gt;0)),"",AY881/ABS(AX881))</x:f>
      </x:c>
      <x:c r="BA881" s="49" t="str">
        <x:f>IF(A881="","",IF(AND('Настройки'!$B$10="Блокировать",COUNTIF(F881:INDEX(F881:AO881,1,'Настройки'!$B$3),"&lt;0")&gt;0),"Не определён",IF(AQ881&lt;'Настройки'!$B$12,"Не определён",IF(AX881=0,"Нет спроса",IF(AX881&lt;0,"Не определён",IF(AZ881&lt;='Настройки'!$B$7,"X",IF(AZ881&lt;='Настройки'!$B$8,"Y","Z")))))))</x:f>
      </x:c>
      <x:c r="BB881" s="49" t="str">
        <x:f>IF(OR(A881="",LEN(AW881)&lt;&gt;1,LEN(BA881)&lt;&gt;1),"",AW881&amp;BA881)</x:f>
      </x:c>
      <x:c r="BC881" s="61" t="str">
        <x:f>IF(OR(A881="",AQ881=0),"",(COUNT(BI881:INDEX(BI881:CR881,1,'Настройки'!$B$3))-COUNT(CS881:INDEX(CS881:EB881,1,'Настройки'!$B$3)))/AQ881)</x:f>
      </x:c>
      <x:c r="BD881" s="64" t="str">
        <x:f>IF(OR(A881="",COUNT(CS881:INDEX(CS881:EB881,1,'Настройки'!$B$3))=0),"",AQ881/COUNT(CS881:INDEX(CS881:EB881,1,'Настройки'!$B$3)))</x:f>
      </x:c>
      <x:c r="BE881" s="64" t="str">
        <x:f>IF(OR(A881="",COUNT(CS881:INDEX(CS881:EB881,1,'Настройки'!$B$3))=0),"",IF(AVERAGE(CS881:INDEX(CS881:EB881,1,'Настройки'!$B$3))=0,"",(STDEVP(CS881:INDEX(CS881:EB881,1,'Настройки'!$B$3))/ABS(AVERAGE(CS881:INDEX(CS881:EB881,1,'Настройки'!$B$3))))^2))</x:f>
      </x:c>
      <x:c r="BF881" s="49" t="str">
        <x:f>IF(A881="","",IF(AQ881&lt;3,"Недостаточно",IF(AQ881&lt;6,"Предварительный","Обычный")))</x:f>
      </x:c>
      <x:c r="BG881" s="49" t="str">
        <x:f>IF(A881="","",IF(COUNTIF(F881:INDEX(F881:AO881,1,'Настройки'!$B$3),"&lt;0")&gt;0,IF('Настройки'!$B$10="Блокировать","Отрицательный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"),"")&amp;IF(AQ881&lt;3,"Недостаточно истории. ",IF(AQ881&lt;6,"Предварительная классификация. ",""))&amp;IF(AX881=0,"Нет спроса за горизонт. ","")&amp;IF(AZ881&gt;'Настройки'!$B$11,"Экстремальная вариативность. ",""))</x:f>
      </x:c>
      <x:c r="BH881" s="49" t="str">
        <x:f>IF(A881="","",IFERROR(VLOOKUP(BB881,'Настройки'!$D$3:$E$11,2,FALSE),"Сначала проверьте исходные данные и историю спроса.")&amp;" Уточните срок поставки, MOQ и критичность.")</x:f>
      </x:c>
      <x:c r="BI881" s="50" t="str">
        <x:f>IF(1&gt;'Настройки'!$B$3,"",IF(ISBLANK(F881),IF('Настройки'!$B$9="Нулевой спрос",0,""),IF(F881&lt;0,IF('Настройки'!$B$10="Исключить","",IF('Настройки'!$B$10="Абсолютные значения",ABS(F881),F881)),F881)))</x:f>
      </x:c>
      <x:c r="BJ881" s="50" t="str">
        <x:f>IF(2&gt;'Настройки'!$B$3,"",IF(ISBLANK(G881),IF('Настройки'!$B$9="Нулевой спрос",0,""),IF(G881&lt;0,IF('Настройки'!$B$10="Исключить","",IF('Настройки'!$B$10="Абсолютные значения",ABS(G881),G881)),G881)))</x:f>
      </x:c>
      <x:c r="BK881" s="50" t="str">
        <x:f>IF(3&gt;'Настройки'!$B$3,"",IF(ISBLANK(H881),IF('Настройки'!$B$9="Нулевой спрос",0,""),IF(H881&lt;0,IF('Настройки'!$B$10="Исключить","",IF('Настройки'!$B$10="Абсолютные значения",ABS(H881),H881)),H881)))</x:f>
      </x:c>
      <x:c r="BL881" s="50" t="str">
        <x:f>IF(4&gt;'Настройки'!$B$3,"",IF(ISBLANK(I881),IF('Настройки'!$B$9="Нулевой спрос",0,""),IF(I881&lt;0,IF('Настройки'!$B$10="Исключить","",IF('Настройки'!$B$10="Абсолютные значения",ABS(I881),I881)),I881)))</x:f>
      </x:c>
      <x:c r="BM881" s="50" t="str">
        <x:f>IF(5&gt;'Настройки'!$B$3,"",IF(ISBLANK(J881),IF('Настройки'!$B$9="Нулевой спрос",0,""),IF(J881&lt;0,IF('Настройки'!$B$10="Исключить","",IF('Настройки'!$B$10="Абсолютные значения",ABS(J881),J881)),J881)))</x:f>
      </x:c>
      <x:c r="BN881" s="50" t="str">
        <x:f>IF(6&gt;'Настройки'!$B$3,"",IF(ISBLANK(K881),IF('Настройки'!$B$9="Нулевой спрос",0,""),IF(K881&lt;0,IF('Настройки'!$B$10="Исключить","",IF('Настройки'!$B$10="Абсолютные значения",ABS(K881),K881)),K881)))</x:f>
      </x:c>
      <x:c r="BO881" s="50" t="str">
        <x:f>IF(7&gt;'Настройки'!$B$3,"",IF(ISBLANK(L881),IF('Настройки'!$B$9="Нулевой спрос",0,""),IF(L881&lt;0,IF('Настройки'!$B$10="Исключить","",IF('Настройки'!$B$10="Абсолютные значения",ABS(L881),L881)),L881)))</x:f>
      </x:c>
      <x:c r="BP881" s="50" t="str">
        <x:f>IF(8&gt;'Настройки'!$B$3,"",IF(ISBLANK(M881),IF('Настройки'!$B$9="Нулевой спрос",0,""),IF(M881&lt;0,IF('Настройки'!$B$10="Исключить","",IF('Настройки'!$B$10="Абсолютные значения",ABS(M881),M881)),M881)))</x:f>
      </x:c>
      <x:c r="BQ881" s="50" t="str">
        <x:f>IF(9&gt;'Настройки'!$B$3,"",IF(ISBLANK(N881),IF('Настройки'!$B$9="Нулевой спрос",0,""),IF(N881&lt;0,IF('Настройки'!$B$10="Исключить","",IF('Настройки'!$B$10="Абсолютные значения",ABS(N881),N881)),N881)))</x:f>
      </x:c>
      <x:c r="BR881" s="50" t="str">
        <x:f>IF(10&gt;'Настройки'!$B$3,"",IF(ISBLANK(O881),IF('Настройки'!$B$9="Нулевой спрос",0,""),IF(O881&lt;0,IF('Настройки'!$B$10="Исключить","",IF('Настройки'!$B$10="Абсолютные значения",ABS(O881),O881)),O881)))</x:f>
      </x:c>
      <x:c r="BS881" s="50" t="str">
        <x:f>IF(11&gt;'Настройки'!$B$3,"",IF(ISBLANK(P881),IF('Настройки'!$B$9="Нулевой спрос",0,""),IF(P881&lt;0,IF('Настройки'!$B$10="Исключить","",IF('Настройки'!$B$10="Абсолютные значения",ABS(P881),P881)),P881)))</x:f>
      </x:c>
      <x:c r="BT881" s="50" t="str">
        <x:f>IF(12&gt;'Настройки'!$B$3,"",IF(ISBLANK(Q881),IF('Настройки'!$B$9="Нулевой спрос",0,""),IF(Q881&lt;0,IF('Настройки'!$B$10="Исключить","",IF('Настройки'!$B$10="Абсолютные значения",ABS(Q881),Q881)),Q881)))</x:f>
      </x:c>
      <x:c r="BU881" s="50" t="str">
        <x:f>IF(13&gt;'Настройки'!$B$3,"",IF(ISBLANK(R881),IF('Настройки'!$B$9="Нулевой спрос",0,""),IF(R881&lt;0,IF('Настройки'!$B$10="Исключить","",IF('Настройки'!$B$10="Абсолютные значения",ABS(R881),R881)),R881)))</x:f>
      </x:c>
      <x:c r="BV881" s="50" t="str">
        <x:f>IF(14&gt;'Настройки'!$B$3,"",IF(ISBLANK(S881),IF('Настройки'!$B$9="Нулевой спрос",0,""),IF(S881&lt;0,IF('Настройки'!$B$10="Исключить","",IF('Настройки'!$B$10="Абсолютные значения",ABS(S881),S881)),S881)))</x:f>
      </x:c>
      <x:c r="BW881" s="50" t="str">
        <x:f>IF(15&gt;'Настройки'!$B$3,"",IF(ISBLANK(T881),IF('Настройки'!$B$9="Нулевой спрос",0,""),IF(T881&lt;0,IF('Настройки'!$B$10="Исключить","",IF('Настройки'!$B$10="Абсолютные значения",ABS(T881),T881)),T881)))</x:f>
      </x:c>
      <x:c r="BX881" s="50" t="str">
        <x:f>IF(16&gt;'Настройки'!$B$3,"",IF(ISBLANK(U881),IF('Настройки'!$B$9="Нулевой спрос",0,""),IF(U881&lt;0,IF('Настройки'!$B$10="Исключить","",IF('Настройки'!$B$10="Абсолютные значения",ABS(U881),U881)),U881)))</x:f>
      </x:c>
      <x:c r="BY881" s="50" t="str">
        <x:f>IF(17&gt;'Настройки'!$B$3,"",IF(ISBLANK(V881),IF('Настройки'!$B$9="Нулевой спрос",0,""),IF(V881&lt;0,IF('Настройки'!$B$10="Исключить","",IF('Настройки'!$B$10="Абсолютные значения",ABS(V881),V881)),V881)))</x:f>
      </x:c>
      <x:c r="BZ881" s="50" t="str">
        <x:f>IF(18&gt;'Настройки'!$B$3,"",IF(ISBLANK(W881),IF('Настройки'!$B$9="Нулевой спрос",0,""),IF(W881&lt;0,IF('Настройки'!$B$10="Исключить","",IF('Настройки'!$B$10="Абсолютные значения",ABS(W881),W881)),W881)))</x:f>
      </x:c>
      <x:c r="CA881" s="50" t="str">
        <x:f>IF(19&gt;'Настройки'!$B$3,"",IF(ISBLANK(X881),IF('Настройки'!$B$9="Нулевой спрос",0,""),IF(X881&lt;0,IF('Настройки'!$B$10="Исключить","",IF('Настройки'!$B$10="Абсолютные значения",ABS(X881),X881)),X881)))</x:f>
      </x:c>
      <x:c r="CB881" s="50" t="str">
        <x:f>IF(20&gt;'Настройки'!$B$3,"",IF(ISBLANK(Y881),IF('Настройки'!$B$9="Нулевой спрос",0,""),IF(Y881&lt;0,IF('Настройки'!$B$10="Исключить","",IF('Настройки'!$B$10="Абсолютные значения",ABS(Y881),Y881)),Y881)))</x:f>
      </x:c>
      <x:c r="CC881" s="50" t="str">
        <x:f>IF(21&gt;'Настройки'!$B$3,"",IF(ISBLANK(Z881),IF('Настройки'!$B$9="Нулевой спрос",0,""),IF(Z881&lt;0,IF('Настройки'!$B$10="Исключить","",IF('Настройки'!$B$10="Абсолютные значения",ABS(Z881),Z881)),Z881)))</x:f>
      </x:c>
      <x:c r="CD881" s="50" t="str">
        <x:f>IF(22&gt;'Настройки'!$B$3,"",IF(ISBLANK(AA881),IF('Настройки'!$B$9="Нулевой спрос",0,""),IF(AA881&lt;0,IF('Настройки'!$B$10="Исключить","",IF('Настройки'!$B$10="Абсолютные значения",ABS(AA881),AA881)),AA881)))</x:f>
      </x:c>
      <x:c r="CE881" s="50" t="str">
        <x:f>IF(23&gt;'Настройки'!$B$3,"",IF(ISBLANK(AB881),IF('Настройки'!$B$9="Нулевой спрос",0,""),IF(AB881&lt;0,IF('Настройки'!$B$10="Исключить","",IF('Настройки'!$B$10="Абсолютные значения",ABS(AB881),AB881)),AB881)))</x:f>
      </x:c>
      <x:c r="CF881" s="50" t="str">
        <x:f>IF(24&gt;'Настройки'!$B$3,"",IF(ISBLANK(AC881),IF('Настройки'!$B$9="Нулевой спрос",0,""),IF(AC881&lt;0,IF('Настройки'!$B$10="Исключить","",IF('Настройки'!$B$10="Абсолютные значения",ABS(AC881),AC881)),AC881)))</x:f>
      </x:c>
      <x:c r="CG881" s="50" t="str">
        <x:f>IF(25&gt;'Настройки'!$B$3,"",IF(ISBLANK(AD881),IF('Настройки'!$B$9="Нулевой спрос",0,""),IF(AD881&lt;0,IF('Настройки'!$B$10="Исключить","",IF('Настройки'!$B$10="Абсолютные значения",ABS(AD881),AD881)),AD881)))</x:f>
      </x:c>
      <x:c r="CH881" s="50" t="str">
        <x:f>IF(26&gt;'Настройки'!$B$3,"",IF(ISBLANK(AE881),IF('Настройки'!$B$9="Нулевой спрос",0,""),IF(AE881&lt;0,IF('Настройки'!$B$10="Исключить","",IF('Настройки'!$B$10="Абсолютные значения",ABS(AE881),AE881)),AE881)))</x:f>
      </x:c>
      <x:c r="CI881" s="50" t="str">
        <x:f>IF(27&gt;'Настройки'!$B$3,"",IF(ISBLANK(AF881),IF('Настройки'!$B$9="Нулевой спрос",0,""),IF(AF881&lt;0,IF('Настройки'!$B$10="Исключить","",IF('Настройки'!$B$10="Абсолютные значения",ABS(AF881),AF881)),AF881)))</x:f>
      </x:c>
      <x:c r="CJ881" s="50" t="str">
        <x:f>IF(28&gt;'Настройки'!$B$3,"",IF(ISBLANK(AG881),IF('Настройки'!$B$9="Нулевой спрос",0,""),IF(AG881&lt;0,IF('Настройки'!$B$10="Исключить","",IF('Настройки'!$B$10="Абсолютные значения",ABS(AG881),AG881)),AG881)))</x:f>
      </x:c>
      <x:c r="CK881" s="50" t="str">
        <x:f>IF(29&gt;'Настройки'!$B$3,"",IF(ISBLANK(AH881),IF('Настройки'!$B$9="Нулевой спрос",0,""),IF(AH881&lt;0,IF('Настройки'!$B$10="Исключить","",IF('Настройки'!$B$10="Абсолютные значения",ABS(AH881),AH881)),AH881)))</x:f>
      </x:c>
      <x:c r="CL881" s="50" t="str">
        <x:f>IF(30&gt;'Настройки'!$B$3,"",IF(ISBLANK(AI881),IF('Настройки'!$B$9="Нулевой спрос",0,""),IF(AI881&lt;0,IF('Настройки'!$B$10="Исключить","",IF('Настройки'!$B$10="Абсолютные значения",ABS(AI881),AI881)),AI881)))</x:f>
      </x:c>
      <x:c r="CM881" s="50" t="str">
        <x:f>IF(31&gt;'Настройки'!$B$3,"",IF(ISBLANK(AJ881),IF('Настройки'!$B$9="Нулевой спрос",0,""),IF(AJ881&lt;0,IF('Настройки'!$B$10="Исключить","",IF('Настройки'!$B$10="Абсолютные значения",ABS(AJ881),AJ881)),AJ881)))</x:f>
      </x:c>
      <x:c r="CN881" s="50" t="str">
        <x:f>IF(32&gt;'Настройки'!$B$3,"",IF(ISBLANK(AK881),IF('Настройки'!$B$9="Нулевой спрос",0,""),IF(AK881&lt;0,IF('Настройки'!$B$10="Исключить","",IF('Настройки'!$B$10="Абсолютные значения",ABS(AK881),AK881)),AK881)))</x:f>
      </x:c>
      <x:c r="CO881" s="50" t="str">
        <x:f>IF(33&gt;'Настройки'!$B$3,"",IF(ISBLANK(AL881),IF('Настройки'!$B$9="Нулевой спрос",0,""),IF(AL881&lt;0,IF('Настройки'!$B$10="Исключить","",IF('Настройки'!$B$10="Абсолютные значения",ABS(AL881),AL881)),AL881)))</x:f>
      </x:c>
      <x:c r="CP881" s="50" t="str">
        <x:f>IF(34&gt;'Настройки'!$B$3,"",IF(ISBLANK(AM881),IF('Настройки'!$B$9="Нулевой спрос",0,""),IF(AM881&lt;0,IF('Настройки'!$B$10="Исключить","",IF('Настройки'!$B$10="Абсолютные значения",ABS(AM881),AM881)),AM881)))</x:f>
      </x:c>
      <x:c r="CQ881" s="50" t="str">
        <x:f>IF(35&gt;'Настройки'!$B$3,"",IF(ISBLANK(AN881),IF('Настройки'!$B$9="Нулевой спрос",0,""),IF(AN881&lt;0,IF('Настройки'!$B$10="Исключить","",IF('Настройки'!$B$10="Абсолютные значения",ABS(AN881),AN881)),AN881)))</x:f>
      </x:c>
      <x:c r="CR881" s="50" t="str">
        <x:f>IF(36&gt;'Настройки'!$B$3,"",IF(ISBLANK(AO881),IF('Настройки'!$B$9="Нулевой спрос",0,""),IF(AO881&lt;0,IF('Настройки'!$B$10="Исключить","",IF('Настройки'!$B$10="Абсолютные значения",ABS(AO881),AO881)),AO881)))</x:f>
      </x:c>
      <x:c r="CS881" s="50" t="str">
        <x:f>IF(OR(1&gt;'Настройки'!$B$3,ISBLANK(BI881),BI881=0),"",BI881)</x:f>
      </x:c>
      <x:c r="CT881" s="50" t="str">
        <x:f>IF(OR(2&gt;'Настройки'!$B$3,ISBLANK(BJ881),BJ881=0),"",BJ881)</x:f>
      </x:c>
      <x:c r="CU881" s="50" t="str">
        <x:f>IF(OR(3&gt;'Настройки'!$B$3,ISBLANK(BK881),BK881=0),"",BK881)</x:f>
      </x:c>
      <x:c r="CV881" s="50" t="str">
        <x:f>IF(OR(4&gt;'Настройки'!$B$3,ISBLANK(BL881),BL881=0),"",BL881)</x:f>
      </x:c>
      <x:c r="CW881" s="50" t="str">
        <x:f>IF(OR(5&gt;'Настройки'!$B$3,ISBLANK(BM881),BM881=0),"",BM881)</x:f>
      </x:c>
      <x:c r="CX881" s="50" t="str">
        <x:f>IF(OR(6&gt;'Настройки'!$B$3,ISBLANK(BN881),BN881=0),"",BN881)</x:f>
      </x:c>
      <x:c r="CY881" s="50" t="str">
        <x:f>IF(OR(7&gt;'Настройки'!$B$3,ISBLANK(BO881),BO881=0),"",BO881)</x:f>
      </x:c>
      <x:c r="CZ881" s="50" t="str">
        <x:f>IF(OR(8&gt;'Настройки'!$B$3,ISBLANK(BP881),BP881=0),"",BP881)</x:f>
      </x:c>
      <x:c r="DA881" s="50" t="str">
        <x:f>IF(OR(9&gt;'Настройки'!$B$3,ISBLANK(BQ881),BQ881=0),"",BQ881)</x:f>
      </x:c>
      <x:c r="DB881" s="50" t="str">
        <x:f>IF(OR(10&gt;'Настройки'!$B$3,ISBLANK(BR881),BR881=0),"",BR881)</x:f>
      </x:c>
      <x:c r="DC881" s="50" t="str">
        <x:f>IF(OR(11&gt;'Настройки'!$B$3,ISBLANK(BS881),BS881=0),"",BS881)</x:f>
      </x:c>
      <x:c r="DD881" s="50" t="str">
        <x:f>IF(OR(12&gt;'Настройки'!$B$3,ISBLANK(BT881),BT881=0),"",BT881)</x:f>
      </x:c>
      <x:c r="DE881" s="50" t="str">
        <x:f>IF(OR(13&gt;'Настройки'!$B$3,ISBLANK(BU881),BU881=0),"",BU881)</x:f>
      </x:c>
      <x:c r="DF881" s="50" t="str">
        <x:f>IF(OR(14&gt;'Настройки'!$B$3,ISBLANK(BV881),BV881=0),"",BV881)</x:f>
      </x:c>
      <x:c r="DG881" s="50" t="str">
        <x:f>IF(OR(15&gt;'Настройки'!$B$3,ISBLANK(BW881),BW881=0),"",BW881)</x:f>
      </x:c>
      <x:c r="DH881" s="50" t="str">
        <x:f>IF(OR(16&gt;'Настройки'!$B$3,ISBLANK(BX881),BX881=0),"",BX881)</x:f>
      </x:c>
      <x:c r="DI881" s="50" t="str">
        <x:f>IF(OR(17&gt;'Настройки'!$B$3,ISBLANK(BY881),BY881=0),"",BY881)</x:f>
      </x:c>
      <x:c r="DJ881" s="50" t="str">
        <x:f>IF(OR(18&gt;'Настройки'!$B$3,ISBLANK(BZ881),BZ881=0),"",BZ881)</x:f>
      </x:c>
      <x:c r="DK881" s="50" t="str">
        <x:f>IF(OR(19&gt;'Настройки'!$B$3,ISBLANK(CA881),CA881=0),"",CA881)</x:f>
      </x:c>
      <x:c r="DL881" s="50" t="str">
        <x:f>IF(OR(20&gt;'Настройки'!$B$3,ISBLANK(CB881),CB881=0),"",CB881)</x:f>
      </x:c>
      <x:c r="DM881" s="50" t="str">
        <x:f>IF(OR(21&gt;'Настройки'!$B$3,ISBLANK(CC881),CC881=0),"",CC881)</x:f>
      </x:c>
      <x:c r="DN881" s="50" t="str">
        <x:f>IF(OR(22&gt;'Настройки'!$B$3,ISBLANK(CD881),CD881=0),"",CD881)</x:f>
      </x:c>
      <x:c r="DO881" s="50" t="str">
        <x:f>IF(OR(23&gt;'Настройки'!$B$3,ISBLANK(CE881),CE881=0),"",CE881)</x:f>
      </x:c>
      <x:c r="DP881" s="50" t="str">
        <x:f>IF(OR(24&gt;'Настройки'!$B$3,ISBLANK(CF881),CF881=0),"",CF881)</x:f>
      </x:c>
      <x:c r="DQ881" s="50" t="str">
        <x:f>IF(OR(25&gt;'Настройки'!$B$3,ISBLANK(CG881),CG881=0),"",CG881)</x:f>
      </x:c>
      <x:c r="DR881" s="50" t="str">
        <x:f>IF(OR(26&gt;'Настройки'!$B$3,ISBLANK(CH881),CH881=0),"",CH881)</x:f>
      </x:c>
      <x:c r="DS881" s="50" t="str">
        <x:f>IF(OR(27&gt;'Настройки'!$B$3,ISBLANK(CI881),CI881=0),"",CI881)</x:f>
      </x:c>
      <x:c r="DT881" s="50" t="str">
        <x:f>IF(OR(28&gt;'Настройки'!$B$3,ISBLANK(CJ881),CJ881=0),"",CJ881)</x:f>
      </x:c>
      <x:c r="DU881" s="50" t="str">
        <x:f>IF(OR(29&gt;'Настройки'!$B$3,ISBLANK(CK881),CK881=0),"",CK881)</x:f>
      </x:c>
      <x:c r="DV881" s="50" t="str">
        <x:f>IF(OR(30&gt;'Настройки'!$B$3,ISBLANK(CL881),CL881=0),"",CL881)</x:f>
      </x:c>
      <x:c r="DW881" s="50" t="str">
        <x:f>IF(OR(31&gt;'Настройки'!$B$3,ISBLANK(CM881),CM881=0),"",CM881)</x:f>
      </x:c>
      <x:c r="DX881" s="50" t="str">
        <x:f>IF(OR(32&gt;'Настройки'!$B$3,ISBLANK(CN881),CN881=0),"",CN881)</x:f>
      </x:c>
      <x:c r="DY881" s="50" t="str">
        <x:f>IF(OR(33&gt;'Настройки'!$B$3,ISBLANK(CO881),CO881=0),"",CO881)</x:f>
      </x:c>
      <x:c r="DZ881" s="50" t="str">
        <x:f>IF(OR(34&gt;'Настройки'!$B$3,ISBLANK(CP881),CP881=0),"",CP881)</x:f>
      </x:c>
      <x:c r="EA881" s="50" t="str">
        <x:f>IF(OR(35&gt;'Настройки'!$B$3,ISBLANK(CQ881),CQ881=0),"",CQ881)</x:f>
      </x:c>
      <x:c r="EB881" s="50" t="str">
        <x:f>IF(OR(36&gt;'Настройки'!$B$3,ISBLANK(CR881),CR881=0),"",CR881)</x:f>
      </x:c>
      <x:c r="EC881" s="50" t="str">
        <x:f>IF(A881="","",IF(OR(BB881="AZ",BB881="BZ"),10000+ROW(),IF(AZ881&gt;'Настройки'!$B$11,20000+ROW(),IF(BF881&lt;&gt;"Обычный",30000+ROW(),IF(AX881&lt;=0,40000+ROW(),"")))))</x:f>
      </x:c>
      <x:c r="ED881" s="50" t="str">
        <x:f>IF(EC881="","",COUNTIFS($EC$2:$EC$1001,"&gt;0",$EC$2:$EC$1001,"&lt;"&amp;EC881)+1)</x:f>
      </x:c>
    </x:row>
    <x:row r="882">
      <x:c r="A882" s="115"/>
      <x:c r="B882" s="115"/>
      <x:c r="C882" s="115"/>
      <x:c r="D882" s="118"/>
      <x:c r="E882" s="118"/>
      <x:c r="F882" s="118"/>
      <x:c r="G882" s="118"/>
      <x:c r="H882" s="118"/>
      <x:c r="I882" s="118"/>
      <x:c r="J882" s="118"/>
      <x:c r="K882" s="118"/>
      <x:c r="L882" s="118"/>
      <x:c r="M882" s="118"/>
      <x:c r="N882" s="118"/>
      <x:c r="O882" s="118"/>
      <x:c r="P882" s="118"/>
      <x:c r="Q882" s="118"/>
      <x:c r="R882" s="118"/>
      <x:c r="S882" s="118"/>
      <x:c r="T882" s="118"/>
      <x:c r="U882" s="118"/>
      <x:c r="V882" s="118"/>
      <x:c r="W882" s="118"/>
      <x:c r="X882" s="118"/>
      <x:c r="Y882" s="118"/>
      <x:c r="Z882" s="118"/>
      <x:c r="AA882" s="118"/>
      <x:c r="AB882" s="118"/>
      <x:c r="AC882" s="118"/>
      <x:c r="AD882" s="118"/>
      <x:c r="AE882" s="118"/>
      <x:c r="AF882" s="118"/>
      <x:c r="AG882" s="118"/>
      <x:c r="AH882" s="118"/>
      <x:c r="AI882" s="118"/>
      <x:c r="AJ882" s="118"/>
      <x:c r="AK882" s="118"/>
      <x:c r="AL882" s="118"/>
      <x:c r="AM882" s="118"/>
      <x:c r="AN882" s="118"/>
      <x:c r="AO882" s="118"/>
      <x:c r="AP882" s="115"/>
      <x:c r="AQ882" s="49" t="str">
        <x:f>IF(A882="","",COUNT(BI882:INDEX(BI882:CR882,1,'Настройки'!$B$3)))</x:f>
      </x:c>
      <x:c r="AR882" s="49" t="str">
        <x:f>IF(A882="","",SUM(BI882:INDEX(BI882:CR882,1,'Настройки'!$B$3)))</x:f>
      </x:c>
      <x:c r="AS882" s="58" t="str">
        <x:f>IF(A882="","",IF('Настройки'!$B$4="Стоимость потребления",AR882*D882,IF('Настройки'!$B$4="Количество",AR882,E882)))</x:f>
      </x:c>
      <x:c r="AT882" s="61" t="str">
        <x:f>IF(OR(A882="",AS882&lt;0,SUM($AS$2:$AS$1001)&lt;=0),"",AS882/SUM($AS$2:$AS$1001))</x:f>
      </x:c>
      <x:c r="AU882" s="61" t="str">
        <x:f>IF(OR(A882="",AS882&lt;0,SUM($AS$2:$AS$1001)&lt;=0),"",SUMIFS($AS$2:$AS$1001,$AS$2:$AS$1001,"&gt;"&amp;AS882)/SUM($AS$2:$AS$1001))</x:f>
      </x:c>
      <x:c r="AV882" s="61" t="str">
        <x:f>IF(OR(A882="",AS882&lt;0,SUM($AS$2:$AS$1001)&lt;=0),"",SUMIFS($AS$2:$AS$1001,$AS$2:$AS$1001,"&gt;="&amp;AS882)/SUM($AS$2:$AS$1001))</x:f>
      </x:c>
      <x:c r="AW882" s="49" t="str">
        <x:f>IF(A882="","",IF(SUM($AS$2:$AS$1001)&lt;=0,"Не определён",IF(AS882&lt;0,"Исключение",IF(AU882&lt;'Настройки'!$B$5,"A",IF(AU882&lt;'Настройки'!$B$6,"B","C")))))</x:f>
      </x:c>
      <x:c r="AX882" s="58" t="str">
        <x:f>IF(A882="","",IF(AQ882=0,"",AVERAGE(BI882:INDEX(BI882:CR882,1,'Настройки'!$B$3))))</x:f>
      </x:c>
      <x:c r="AY882" s="58" t="str">
        <x:f>IF(OR(A882="",AQ882=0),"",STDEVP(BI882:INDEX(BI882:CR882,1,'Настройки'!$B$3)))</x:f>
      </x:c>
      <x:c r="AZ882" s="61" t="str">
        <x:f>IF(OR(A882="",AQ882&lt;'Настройки'!$B$12,AX882&lt;=0,AND('Настройки'!$B$10="Блокировать",COUNTIF(F882:INDEX(F882:AO882,1,'Настройки'!$B$3),"&lt;0")&gt;0)),"",AY882/ABS(AX882))</x:f>
      </x:c>
      <x:c r="BA882" s="49" t="str">
        <x:f>IF(A882="","",IF(AND('Настройки'!$B$10="Блокировать",COUNTIF(F882:INDEX(F882:AO882,1,'Настройки'!$B$3),"&lt;0")&gt;0),"Не определён",IF(AQ882&lt;'Настройки'!$B$12,"Не определён",IF(AX882=0,"Нет спроса",IF(AX882&lt;0,"Не определён",IF(AZ882&lt;='Настройки'!$B$7,"X",IF(AZ882&lt;='Настройки'!$B$8,"Y","Z")))))))</x:f>
      </x:c>
      <x:c r="BB882" s="49" t="str">
        <x:f>IF(OR(A882="",LEN(AW882)&lt;&gt;1,LEN(BA882)&lt;&gt;1),"",AW882&amp;BA882)</x:f>
      </x:c>
      <x:c r="BC882" s="61" t="str">
        <x:f>IF(OR(A882="",AQ882=0),"",(COUNT(BI882:INDEX(BI882:CR882,1,'Настройки'!$B$3))-COUNT(CS882:INDEX(CS882:EB882,1,'Настройки'!$B$3)))/AQ882)</x:f>
      </x:c>
      <x:c r="BD882" s="64" t="str">
        <x:f>IF(OR(A882="",COUNT(CS882:INDEX(CS882:EB882,1,'Настройки'!$B$3))=0),"",AQ882/COUNT(CS882:INDEX(CS882:EB882,1,'Настройки'!$B$3)))</x:f>
      </x:c>
      <x:c r="BE882" s="64" t="str">
        <x:f>IF(OR(A882="",COUNT(CS882:INDEX(CS882:EB882,1,'Настройки'!$B$3))=0),"",IF(AVERAGE(CS882:INDEX(CS882:EB882,1,'Настройки'!$B$3))=0,"",(STDEVP(CS882:INDEX(CS882:EB882,1,'Настройки'!$B$3))/ABS(AVERAGE(CS882:INDEX(CS882:EB882,1,'Настройки'!$B$3))))^2))</x:f>
      </x:c>
      <x:c r="BF882" s="49" t="str">
        <x:f>IF(A882="","",IF(AQ882&lt;3,"Недостаточно",IF(AQ882&lt;6,"Предварительный","Обычный")))</x:f>
      </x:c>
      <x:c r="BG882" s="49" t="str">
        <x:f>IF(A882="","",IF(COUNTIF(F882:INDEX(F882:AO882,1,'Настройки'!$B$3),"&lt;0")&gt;0,IF('Настройки'!$B$10="Блокировать","Отрицательный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"),"")&amp;IF(AQ882&lt;3,"Недостаточно истории. ",IF(AQ882&lt;6,"Предварительная классификация. ",""))&amp;IF(AX882=0,"Нет спроса за горизонт. ","")&amp;IF(AZ882&gt;'Настройки'!$B$11,"Экстремальная вариативность. ",""))</x:f>
      </x:c>
      <x:c r="BH882" s="49" t="str">
        <x:f>IF(A882="","",IFERROR(VLOOKUP(BB882,'Настройки'!$D$3:$E$11,2,FALSE),"Сначала проверьте исходные данные и историю спроса.")&amp;" Уточните срок поставки, MOQ и критичность.")</x:f>
      </x:c>
      <x:c r="BI882" s="50" t="str">
        <x:f>IF(1&gt;'Настройки'!$B$3,"",IF(ISBLANK(F882),IF('Настройки'!$B$9="Нулевой спрос",0,""),IF(F882&lt;0,IF('Настройки'!$B$10="Исключить","",IF('Настройки'!$B$10="Абсолютные значения",ABS(F882),F882)),F882)))</x:f>
      </x:c>
      <x:c r="BJ882" s="50" t="str">
        <x:f>IF(2&gt;'Настройки'!$B$3,"",IF(ISBLANK(G882),IF('Настройки'!$B$9="Нулевой спрос",0,""),IF(G882&lt;0,IF('Настройки'!$B$10="Исключить","",IF('Настройки'!$B$10="Абсолютные значения",ABS(G882),G882)),G882)))</x:f>
      </x:c>
      <x:c r="BK882" s="50" t="str">
        <x:f>IF(3&gt;'Настройки'!$B$3,"",IF(ISBLANK(H882),IF('Настройки'!$B$9="Нулевой спрос",0,""),IF(H882&lt;0,IF('Настройки'!$B$10="Исключить","",IF('Настройки'!$B$10="Абсолютные значения",ABS(H882),H882)),H882)))</x:f>
      </x:c>
      <x:c r="BL882" s="50" t="str">
        <x:f>IF(4&gt;'Настройки'!$B$3,"",IF(ISBLANK(I882),IF('Настройки'!$B$9="Нулевой спрос",0,""),IF(I882&lt;0,IF('Настройки'!$B$10="Исключить","",IF('Настройки'!$B$10="Абсолютные значения",ABS(I882),I882)),I882)))</x:f>
      </x:c>
      <x:c r="BM882" s="50" t="str">
        <x:f>IF(5&gt;'Настройки'!$B$3,"",IF(ISBLANK(J882),IF('Настройки'!$B$9="Нулевой спрос",0,""),IF(J882&lt;0,IF('Настройки'!$B$10="Исключить","",IF('Настройки'!$B$10="Абсолютные значения",ABS(J882),J882)),J882)))</x:f>
      </x:c>
      <x:c r="BN882" s="50" t="str">
        <x:f>IF(6&gt;'Настройки'!$B$3,"",IF(ISBLANK(K882),IF('Настройки'!$B$9="Нулевой спрос",0,""),IF(K882&lt;0,IF('Настройки'!$B$10="Исключить","",IF('Настройки'!$B$10="Абсолютные значения",ABS(K882),K882)),K882)))</x:f>
      </x:c>
      <x:c r="BO882" s="50" t="str">
        <x:f>IF(7&gt;'Настройки'!$B$3,"",IF(ISBLANK(L882),IF('Настройки'!$B$9="Нулевой спрос",0,""),IF(L882&lt;0,IF('Настройки'!$B$10="Исключить","",IF('Настройки'!$B$10="Абсолютные значения",ABS(L882),L882)),L882)))</x:f>
      </x:c>
      <x:c r="BP882" s="50" t="str">
        <x:f>IF(8&gt;'Настройки'!$B$3,"",IF(ISBLANK(M882),IF('Настройки'!$B$9="Нулевой спрос",0,""),IF(M882&lt;0,IF('Настройки'!$B$10="Исключить","",IF('Настройки'!$B$10="Абсолютные значения",ABS(M882),M882)),M882)))</x:f>
      </x:c>
      <x:c r="BQ882" s="50" t="str">
        <x:f>IF(9&gt;'Настройки'!$B$3,"",IF(ISBLANK(N882),IF('Настройки'!$B$9="Нулевой спрос",0,""),IF(N882&lt;0,IF('Настройки'!$B$10="Исключить","",IF('Настройки'!$B$10="Абсолютные значения",ABS(N882),N882)),N882)))</x:f>
      </x:c>
      <x:c r="BR882" s="50" t="str">
        <x:f>IF(10&gt;'Настройки'!$B$3,"",IF(ISBLANK(O882),IF('Настройки'!$B$9="Нулевой спрос",0,""),IF(O882&lt;0,IF('Настройки'!$B$10="Исключить","",IF('Настройки'!$B$10="Абсолютные значения",ABS(O882),O882)),O882)))</x:f>
      </x:c>
      <x:c r="BS882" s="50" t="str">
        <x:f>IF(11&gt;'Настройки'!$B$3,"",IF(ISBLANK(P882),IF('Настройки'!$B$9="Нулевой спрос",0,""),IF(P882&lt;0,IF('Настройки'!$B$10="Исключить","",IF('Настройки'!$B$10="Абсолютные значения",ABS(P882),P882)),P882)))</x:f>
      </x:c>
      <x:c r="BT882" s="50" t="str">
        <x:f>IF(12&gt;'Настройки'!$B$3,"",IF(ISBLANK(Q882),IF('Настройки'!$B$9="Нулевой спрос",0,""),IF(Q882&lt;0,IF('Настройки'!$B$10="Исключить","",IF('Настройки'!$B$10="Абсолютные значения",ABS(Q882),Q882)),Q882)))</x:f>
      </x:c>
      <x:c r="BU882" s="50" t="str">
        <x:f>IF(13&gt;'Настройки'!$B$3,"",IF(ISBLANK(R882),IF('Настройки'!$B$9="Нулевой спрос",0,""),IF(R882&lt;0,IF('Настройки'!$B$10="Исключить","",IF('Настройки'!$B$10="Абсолютные значения",ABS(R882),R882)),R882)))</x:f>
      </x:c>
      <x:c r="BV882" s="50" t="str">
        <x:f>IF(14&gt;'Настройки'!$B$3,"",IF(ISBLANK(S882),IF('Настройки'!$B$9="Нулевой спрос",0,""),IF(S882&lt;0,IF('Настройки'!$B$10="Исключить","",IF('Настройки'!$B$10="Абсолютные значения",ABS(S882),S882)),S882)))</x:f>
      </x:c>
      <x:c r="BW882" s="50" t="str">
        <x:f>IF(15&gt;'Настройки'!$B$3,"",IF(ISBLANK(T882),IF('Настройки'!$B$9="Нулевой спрос",0,""),IF(T882&lt;0,IF('Настройки'!$B$10="Исключить","",IF('Настройки'!$B$10="Абсолютные значения",ABS(T882),T882)),T882)))</x:f>
      </x:c>
      <x:c r="BX882" s="50" t="str">
        <x:f>IF(16&gt;'Настройки'!$B$3,"",IF(ISBLANK(U882),IF('Настройки'!$B$9="Нулевой спрос",0,""),IF(U882&lt;0,IF('Настройки'!$B$10="Исключить","",IF('Настройки'!$B$10="Абсолютные значения",ABS(U882),U882)),U882)))</x:f>
      </x:c>
      <x:c r="BY882" s="50" t="str">
        <x:f>IF(17&gt;'Настройки'!$B$3,"",IF(ISBLANK(V882),IF('Настройки'!$B$9="Нулевой спрос",0,""),IF(V882&lt;0,IF('Настройки'!$B$10="Исключить","",IF('Настройки'!$B$10="Абсолютные значения",ABS(V882),V882)),V882)))</x:f>
      </x:c>
      <x:c r="BZ882" s="50" t="str">
        <x:f>IF(18&gt;'Настройки'!$B$3,"",IF(ISBLANK(W882),IF('Настройки'!$B$9="Нулевой спрос",0,""),IF(W882&lt;0,IF('Настройки'!$B$10="Исключить","",IF('Настройки'!$B$10="Абсолютные значения",ABS(W882),W882)),W882)))</x:f>
      </x:c>
      <x:c r="CA882" s="50" t="str">
        <x:f>IF(19&gt;'Настройки'!$B$3,"",IF(ISBLANK(X882),IF('Настройки'!$B$9="Нулевой спрос",0,""),IF(X882&lt;0,IF('Настройки'!$B$10="Исключить","",IF('Настройки'!$B$10="Абсолютные значения",ABS(X882),X882)),X882)))</x:f>
      </x:c>
      <x:c r="CB882" s="50" t="str">
        <x:f>IF(20&gt;'Настройки'!$B$3,"",IF(ISBLANK(Y882),IF('Настройки'!$B$9="Нулевой спрос",0,""),IF(Y882&lt;0,IF('Настройки'!$B$10="Исключить","",IF('Настройки'!$B$10="Абсолютные значения",ABS(Y882),Y882)),Y882)))</x:f>
      </x:c>
      <x:c r="CC882" s="50" t="str">
        <x:f>IF(21&gt;'Настройки'!$B$3,"",IF(ISBLANK(Z882),IF('Настройки'!$B$9="Нулевой спрос",0,""),IF(Z882&lt;0,IF('Настройки'!$B$10="Исключить","",IF('Настройки'!$B$10="Абсолютные значения",ABS(Z882),Z882)),Z882)))</x:f>
      </x:c>
      <x:c r="CD882" s="50" t="str">
        <x:f>IF(22&gt;'Настройки'!$B$3,"",IF(ISBLANK(AA882),IF('Настройки'!$B$9="Нулевой спрос",0,""),IF(AA882&lt;0,IF('Настройки'!$B$10="Исключить","",IF('Настройки'!$B$10="Абсолютные значения",ABS(AA882),AA882)),AA882)))</x:f>
      </x:c>
      <x:c r="CE882" s="50" t="str">
        <x:f>IF(23&gt;'Настройки'!$B$3,"",IF(ISBLANK(AB882),IF('Настройки'!$B$9="Нулевой спрос",0,""),IF(AB882&lt;0,IF('Настройки'!$B$10="Исключить","",IF('Настройки'!$B$10="Абсолютные значения",ABS(AB882),AB882)),AB882)))</x:f>
      </x:c>
      <x:c r="CF882" s="50" t="str">
        <x:f>IF(24&gt;'Настройки'!$B$3,"",IF(ISBLANK(AC882),IF('Настройки'!$B$9="Нулевой спрос",0,""),IF(AC882&lt;0,IF('Настройки'!$B$10="Исключить","",IF('Настройки'!$B$10="Абсолютные значения",ABS(AC882),AC882)),AC882)))</x:f>
      </x:c>
      <x:c r="CG882" s="50" t="str">
        <x:f>IF(25&gt;'Настройки'!$B$3,"",IF(ISBLANK(AD882),IF('Настройки'!$B$9="Нулевой спрос",0,""),IF(AD882&lt;0,IF('Настройки'!$B$10="Исключить","",IF('Настройки'!$B$10="Абсолютные значения",ABS(AD882),AD882)),AD882)))</x:f>
      </x:c>
      <x:c r="CH882" s="50" t="str">
        <x:f>IF(26&gt;'Настройки'!$B$3,"",IF(ISBLANK(AE882),IF('Настройки'!$B$9="Нулевой спрос",0,""),IF(AE882&lt;0,IF('Настройки'!$B$10="Исключить","",IF('Настройки'!$B$10="Абсолютные значения",ABS(AE882),AE882)),AE882)))</x:f>
      </x:c>
      <x:c r="CI882" s="50" t="str">
        <x:f>IF(27&gt;'Настройки'!$B$3,"",IF(ISBLANK(AF882),IF('Настройки'!$B$9="Нулевой спрос",0,""),IF(AF882&lt;0,IF('Настройки'!$B$10="Исключить","",IF('Настройки'!$B$10="Абсолютные значения",ABS(AF882),AF882)),AF882)))</x:f>
      </x:c>
      <x:c r="CJ882" s="50" t="str">
        <x:f>IF(28&gt;'Настройки'!$B$3,"",IF(ISBLANK(AG882),IF('Настройки'!$B$9="Нулевой спрос",0,""),IF(AG882&lt;0,IF('Настройки'!$B$10="Исключить","",IF('Настройки'!$B$10="Абсолютные значения",ABS(AG882),AG882)),AG882)))</x:f>
      </x:c>
      <x:c r="CK882" s="50" t="str">
        <x:f>IF(29&gt;'Настройки'!$B$3,"",IF(ISBLANK(AH882),IF('Настройки'!$B$9="Нулевой спрос",0,""),IF(AH882&lt;0,IF('Настройки'!$B$10="Исключить","",IF('Настройки'!$B$10="Абсолютные значения",ABS(AH882),AH882)),AH882)))</x:f>
      </x:c>
      <x:c r="CL882" s="50" t="str">
        <x:f>IF(30&gt;'Настройки'!$B$3,"",IF(ISBLANK(AI882),IF('Настройки'!$B$9="Нулевой спрос",0,""),IF(AI882&lt;0,IF('Настройки'!$B$10="Исключить","",IF('Настройки'!$B$10="Абсолютные значения",ABS(AI882),AI882)),AI882)))</x:f>
      </x:c>
      <x:c r="CM882" s="50" t="str">
        <x:f>IF(31&gt;'Настройки'!$B$3,"",IF(ISBLANK(AJ882),IF('Настройки'!$B$9="Нулевой спрос",0,""),IF(AJ882&lt;0,IF('Настройки'!$B$10="Исключить","",IF('Настройки'!$B$10="Абсолютные значения",ABS(AJ882),AJ882)),AJ882)))</x:f>
      </x:c>
      <x:c r="CN882" s="50" t="str">
        <x:f>IF(32&gt;'Настройки'!$B$3,"",IF(ISBLANK(AK882),IF('Настройки'!$B$9="Нулевой спрос",0,""),IF(AK882&lt;0,IF('Настройки'!$B$10="Исключить","",IF('Настройки'!$B$10="Абсолютные значения",ABS(AK882),AK882)),AK882)))</x:f>
      </x:c>
      <x:c r="CO882" s="50" t="str">
        <x:f>IF(33&gt;'Настройки'!$B$3,"",IF(ISBLANK(AL882),IF('Настройки'!$B$9="Нулевой спрос",0,""),IF(AL882&lt;0,IF('Настройки'!$B$10="Исключить","",IF('Настройки'!$B$10="Абсолютные значения",ABS(AL882),AL882)),AL882)))</x:f>
      </x:c>
      <x:c r="CP882" s="50" t="str">
        <x:f>IF(34&gt;'Настройки'!$B$3,"",IF(ISBLANK(AM882),IF('Настройки'!$B$9="Нулевой спрос",0,""),IF(AM882&lt;0,IF('Настройки'!$B$10="Исключить","",IF('Настройки'!$B$10="Абсолютные значения",ABS(AM882),AM882)),AM882)))</x:f>
      </x:c>
      <x:c r="CQ882" s="50" t="str">
        <x:f>IF(35&gt;'Настройки'!$B$3,"",IF(ISBLANK(AN882),IF('Настройки'!$B$9="Нулевой спрос",0,""),IF(AN882&lt;0,IF('Настройки'!$B$10="Исключить","",IF('Настройки'!$B$10="Абсолютные значения",ABS(AN882),AN882)),AN882)))</x:f>
      </x:c>
      <x:c r="CR882" s="50" t="str">
        <x:f>IF(36&gt;'Настройки'!$B$3,"",IF(ISBLANK(AO882),IF('Настройки'!$B$9="Нулевой спрос",0,""),IF(AO882&lt;0,IF('Настройки'!$B$10="Исключить","",IF('Настройки'!$B$10="Абсолютные значения",ABS(AO882),AO882)),AO882)))</x:f>
      </x:c>
      <x:c r="CS882" s="50" t="str">
        <x:f>IF(OR(1&gt;'Настройки'!$B$3,ISBLANK(BI882),BI882=0),"",BI882)</x:f>
      </x:c>
      <x:c r="CT882" s="50" t="str">
        <x:f>IF(OR(2&gt;'Настройки'!$B$3,ISBLANK(BJ882),BJ882=0),"",BJ882)</x:f>
      </x:c>
      <x:c r="CU882" s="50" t="str">
        <x:f>IF(OR(3&gt;'Настройки'!$B$3,ISBLANK(BK882),BK882=0),"",BK882)</x:f>
      </x:c>
      <x:c r="CV882" s="50" t="str">
        <x:f>IF(OR(4&gt;'Настройки'!$B$3,ISBLANK(BL882),BL882=0),"",BL882)</x:f>
      </x:c>
      <x:c r="CW882" s="50" t="str">
        <x:f>IF(OR(5&gt;'Настройки'!$B$3,ISBLANK(BM882),BM882=0),"",BM882)</x:f>
      </x:c>
      <x:c r="CX882" s="50" t="str">
        <x:f>IF(OR(6&gt;'Настройки'!$B$3,ISBLANK(BN882),BN882=0),"",BN882)</x:f>
      </x:c>
      <x:c r="CY882" s="50" t="str">
        <x:f>IF(OR(7&gt;'Настройки'!$B$3,ISBLANK(BO882),BO882=0),"",BO882)</x:f>
      </x:c>
      <x:c r="CZ882" s="50" t="str">
        <x:f>IF(OR(8&gt;'Настройки'!$B$3,ISBLANK(BP882),BP882=0),"",BP882)</x:f>
      </x:c>
      <x:c r="DA882" s="50" t="str">
        <x:f>IF(OR(9&gt;'Настройки'!$B$3,ISBLANK(BQ882),BQ882=0),"",BQ882)</x:f>
      </x:c>
      <x:c r="DB882" s="50" t="str">
        <x:f>IF(OR(10&gt;'Настройки'!$B$3,ISBLANK(BR882),BR882=0),"",BR882)</x:f>
      </x:c>
      <x:c r="DC882" s="50" t="str">
        <x:f>IF(OR(11&gt;'Настройки'!$B$3,ISBLANK(BS882),BS882=0),"",BS882)</x:f>
      </x:c>
      <x:c r="DD882" s="50" t="str">
        <x:f>IF(OR(12&gt;'Настройки'!$B$3,ISBLANK(BT882),BT882=0),"",BT882)</x:f>
      </x:c>
      <x:c r="DE882" s="50" t="str">
        <x:f>IF(OR(13&gt;'Настройки'!$B$3,ISBLANK(BU882),BU882=0),"",BU882)</x:f>
      </x:c>
      <x:c r="DF882" s="50" t="str">
        <x:f>IF(OR(14&gt;'Настройки'!$B$3,ISBLANK(BV882),BV882=0),"",BV882)</x:f>
      </x:c>
      <x:c r="DG882" s="50" t="str">
        <x:f>IF(OR(15&gt;'Настройки'!$B$3,ISBLANK(BW882),BW882=0),"",BW882)</x:f>
      </x:c>
      <x:c r="DH882" s="50" t="str">
        <x:f>IF(OR(16&gt;'Настройки'!$B$3,ISBLANK(BX882),BX882=0),"",BX882)</x:f>
      </x:c>
      <x:c r="DI882" s="50" t="str">
        <x:f>IF(OR(17&gt;'Настройки'!$B$3,ISBLANK(BY882),BY882=0),"",BY882)</x:f>
      </x:c>
      <x:c r="DJ882" s="50" t="str">
        <x:f>IF(OR(18&gt;'Настройки'!$B$3,ISBLANK(BZ882),BZ882=0),"",BZ882)</x:f>
      </x:c>
      <x:c r="DK882" s="50" t="str">
        <x:f>IF(OR(19&gt;'Настройки'!$B$3,ISBLANK(CA882),CA882=0),"",CA882)</x:f>
      </x:c>
      <x:c r="DL882" s="50" t="str">
        <x:f>IF(OR(20&gt;'Настройки'!$B$3,ISBLANK(CB882),CB882=0),"",CB882)</x:f>
      </x:c>
      <x:c r="DM882" s="50" t="str">
        <x:f>IF(OR(21&gt;'Настройки'!$B$3,ISBLANK(CC882),CC882=0),"",CC882)</x:f>
      </x:c>
      <x:c r="DN882" s="50" t="str">
        <x:f>IF(OR(22&gt;'Настройки'!$B$3,ISBLANK(CD882),CD882=0),"",CD882)</x:f>
      </x:c>
      <x:c r="DO882" s="50" t="str">
        <x:f>IF(OR(23&gt;'Настройки'!$B$3,ISBLANK(CE882),CE882=0),"",CE882)</x:f>
      </x:c>
      <x:c r="DP882" s="50" t="str">
        <x:f>IF(OR(24&gt;'Настройки'!$B$3,ISBLANK(CF882),CF882=0),"",CF882)</x:f>
      </x:c>
      <x:c r="DQ882" s="50" t="str">
        <x:f>IF(OR(25&gt;'Настройки'!$B$3,ISBLANK(CG882),CG882=0),"",CG882)</x:f>
      </x:c>
      <x:c r="DR882" s="50" t="str">
        <x:f>IF(OR(26&gt;'Настройки'!$B$3,ISBLANK(CH882),CH882=0),"",CH882)</x:f>
      </x:c>
      <x:c r="DS882" s="50" t="str">
        <x:f>IF(OR(27&gt;'Настройки'!$B$3,ISBLANK(CI882),CI882=0),"",CI882)</x:f>
      </x:c>
      <x:c r="DT882" s="50" t="str">
        <x:f>IF(OR(28&gt;'Настройки'!$B$3,ISBLANK(CJ882),CJ882=0),"",CJ882)</x:f>
      </x:c>
      <x:c r="DU882" s="50" t="str">
        <x:f>IF(OR(29&gt;'Настройки'!$B$3,ISBLANK(CK882),CK882=0),"",CK882)</x:f>
      </x:c>
      <x:c r="DV882" s="50" t="str">
        <x:f>IF(OR(30&gt;'Настройки'!$B$3,ISBLANK(CL882),CL882=0),"",CL882)</x:f>
      </x:c>
      <x:c r="DW882" s="50" t="str">
        <x:f>IF(OR(31&gt;'Настройки'!$B$3,ISBLANK(CM882),CM882=0),"",CM882)</x:f>
      </x:c>
      <x:c r="DX882" s="50" t="str">
        <x:f>IF(OR(32&gt;'Настройки'!$B$3,ISBLANK(CN882),CN882=0),"",CN882)</x:f>
      </x:c>
      <x:c r="DY882" s="50" t="str">
        <x:f>IF(OR(33&gt;'Настройки'!$B$3,ISBLANK(CO882),CO882=0),"",CO882)</x:f>
      </x:c>
      <x:c r="DZ882" s="50" t="str">
        <x:f>IF(OR(34&gt;'Настройки'!$B$3,ISBLANK(CP882),CP882=0),"",CP882)</x:f>
      </x:c>
      <x:c r="EA882" s="50" t="str">
        <x:f>IF(OR(35&gt;'Настройки'!$B$3,ISBLANK(CQ882),CQ882=0),"",CQ882)</x:f>
      </x:c>
      <x:c r="EB882" s="50" t="str">
        <x:f>IF(OR(36&gt;'Настройки'!$B$3,ISBLANK(CR882),CR882=0),"",CR882)</x:f>
      </x:c>
      <x:c r="EC882" s="50" t="str">
        <x:f>IF(A882="","",IF(OR(BB882="AZ",BB882="BZ"),10000+ROW(),IF(AZ882&gt;'Настройки'!$B$11,20000+ROW(),IF(BF882&lt;&gt;"Обычный",30000+ROW(),IF(AX882&lt;=0,40000+ROW(),"")))))</x:f>
      </x:c>
      <x:c r="ED882" s="50" t="str">
        <x:f>IF(EC882="","",COUNTIFS($EC$2:$EC$1001,"&gt;0",$EC$2:$EC$1001,"&lt;"&amp;EC882)+1)</x:f>
      </x:c>
    </x:row>
    <x:row r="883">
      <x:c r="A883" s="115"/>
      <x:c r="B883" s="115"/>
      <x:c r="C883" s="115"/>
      <x:c r="D883" s="118"/>
      <x:c r="E883" s="118"/>
      <x:c r="F883" s="118"/>
      <x:c r="G883" s="118"/>
      <x:c r="H883" s="118"/>
      <x:c r="I883" s="118"/>
      <x:c r="J883" s="118"/>
      <x:c r="K883" s="118"/>
      <x:c r="L883" s="118"/>
      <x:c r="M883" s="118"/>
      <x:c r="N883" s="118"/>
      <x:c r="O883" s="118"/>
      <x:c r="P883" s="118"/>
      <x:c r="Q883" s="118"/>
      <x:c r="R883" s="118"/>
      <x:c r="S883" s="118"/>
      <x:c r="T883" s="118"/>
      <x:c r="U883" s="118"/>
      <x:c r="V883" s="118"/>
      <x:c r="W883" s="118"/>
      <x:c r="X883" s="118"/>
      <x:c r="Y883" s="118"/>
      <x:c r="Z883" s="118"/>
      <x:c r="AA883" s="118"/>
      <x:c r="AB883" s="118"/>
      <x:c r="AC883" s="118"/>
      <x:c r="AD883" s="118"/>
      <x:c r="AE883" s="118"/>
      <x:c r="AF883" s="118"/>
      <x:c r="AG883" s="118"/>
      <x:c r="AH883" s="118"/>
      <x:c r="AI883" s="118"/>
      <x:c r="AJ883" s="118"/>
      <x:c r="AK883" s="118"/>
      <x:c r="AL883" s="118"/>
      <x:c r="AM883" s="118"/>
      <x:c r="AN883" s="118"/>
      <x:c r="AO883" s="118"/>
      <x:c r="AP883" s="115"/>
      <x:c r="AQ883" s="49" t="str">
        <x:f>IF(A883="","",COUNT(BI883:INDEX(BI883:CR883,1,'Настройки'!$B$3)))</x:f>
      </x:c>
      <x:c r="AR883" s="49" t="str">
        <x:f>IF(A883="","",SUM(BI883:INDEX(BI883:CR883,1,'Настройки'!$B$3)))</x:f>
      </x:c>
      <x:c r="AS883" s="58" t="str">
        <x:f>IF(A883="","",IF('Настройки'!$B$4="Стоимость потребления",AR883*D883,IF('Настройки'!$B$4="Количество",AR883,E883)))</x:f>
      </x:c>
      <x:c r="AT883" s="61" t="str">
        <x:f>IF(OR(A883="",AS883&lt;0,SUM($AS$2:$AS$1001)&lt;=0),"",AS883/SUM($AS$2:$AS$1001))</x:f>
      </x:c>
      <x:c r="AU883" s="61" t="str">
        <x:f>IF(OR(A883="",AS883&lt;0,SUM($AS$2:$AS$1001)&lt;=0),"",SUMIFS($AS$2:$AS$1001,$AS$2:$AS$1001,"&gt;"&amp;AS883)/SUM($AS$2:$AS$1001))</x:f>
      </x:c>
      <x:c r="AV883" s="61" t="str">
        <x:f>IF(OR(A883="",AS883&lt;0,SUM($AS$2:$AS$1001)&lt;=0),"",SUMIFS($AS$2:$AS$1001,$AS$2:$AS$1001,"&gt;="&amp;AS883)/SUM($AS$2:$AS$1001))</x:f>
      </x:c>
      <x:c r="AW883" s="49" t="str">
        <x:f>IF(A883="","",IF(SUM($AS$2:$AS$1001)&lt;=0,"Не определён",IF(AS883&lt;0,"Исключение",IF(AU883&lt;'Настройки'!$B$5,"A",IF(AU883&lt;'Настройки'!$B$6,"B","C")))))</x:f>
      </x:c>
      <x:c r="AX883" s="58" t="str">
        <x:f>IF(A883="","",IF(AQ883=0,"",AVERAGE(BI883:INDEX(BI883:CR883,1,'Настройки'!$B$3))))</x:f>
      </x:c>
      <x:c r="AY883" s="58" t="str">
        <x:f>IF(OR(A883="",AQ883=0),"",STDEVP(BI883:INDEX(BI883:CR883,1,'Настройки'!$B$3)))</x:f>
      </x:c>
      <x:c r="AZ883" s="61" t="str">
        <x:f>IF(OR(A883="",AQ883&lt;'Настройки'!$B$12,AX883&lt;=0,AND('Настройки'!$B$10="Блокировать",COUNTIF(F883:INDEX(F883:AO883,1,'Настройки'!$B$3),"&lt;0")&gt;0)),"",AY883/ABS(AX883))</x:f>
      </x:c>
      <x:c r="BA883" s="49" t="str">
        <x:f>IF(A883="","",IF(AND('Настройки'!$B$10="Блокировать",COUNTIF(F883:INDEX(F883:AO883,1,'Настройки'!$B$3),"&lt;0")&gt;0),"Не определён",IF(AQ883&lt;'Настройки'!$B$12,"Не определён",IF(AX883=0,"Нет спроса",IF(AX883&lt;0,"Не определён",IF(AZ883&lt;='Настройки'!$B$7,"X",IF(AZ883&lt;='Настройки'!$B$8,"Y","Z")))))))</x:f>
      </x:c>
      <x:c r="BB883" s="49" t="str">
        <x:f>IF(OR(A883="",LEN(AW883)&lt;&gt;1,LEN(BA883)&lt;&gt;1),"",AW883&amp;BA883)</x:f>
      </x:c>
      <x:c r="BC883" s="61" t="str">
        <x:f>IF(OR(A883="",AQ883=0),"",(COUNT(BI883:INDEX(BI883:CR883,1,'Настройки'!$B$3))-COUNT(CS883:INDEX(CS883:EB883,1,'Настройки'!$B$3)))/AQ883)</x:f>
      </x:c>
      <x:c r="BD883" s="64" t="str">
        <x:f>IF(OR(A883="",COUNT(CS883:INDEX(CS883:EB883,1,'Настройки'!$B$3))=0),"",AQ883/COUNT(CS883:INDEX(CS883:EB883,1,'Настройки'!$B$3)))</x:f>
      </x:c>
      <x:c r="BE883" s="64" t="str">
        <x:f>IF(OR(A883="",COUNT(CS883:INDEX(CS883:EB883,1,'Настройки'!$B$3))=0),"",IF(AVERAGE(CS883:INDEX(CS883:EB883,1,'Настройки'!$B$3))=0,"",(STDEVP(CS883:INDEX(CS883:EB883,1,'Настройки'!$B$3))/ABS(AVERAGE(CS883:INDEX(CS883:EB883,1,'Настройки'!$B$3))))^2))</x:f>
      </x:c>
      <x:c r="BF883" s="49" t="str">
        <x:f>IF(A883="","",IF(AQ883&lt;3,"Недостаточно",IF(AQ883&lt;6,"Предварительный","Обычный")))</x:f>
      </x:c>
      <x:c r="BG883" s="49" t="str">
        <x:f>IF(A883="","",IF(COUNTIF(F883:INDEX(F883:AO883,1,'Настройки'!$B$3),"&lt;0")&gt;0,IF('Настройки'!$B$10="Блокировать","Отрицательный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"),"")&amp;IF(AQ883&lt;3,"Недостаточно истории. ",IF(AQ883&lt;6,"Предварительная классификация. ",""))&amp;IF(AX883=0,"Нет спроса за горизонт. ","")&amp;IF(AZ883&gt;'Настройки'!$B$11,"Экстремальная вариативность. ",""))</x:f>
      </x:c>
      <x:c r="BH883" s="49" t="str">
        <x:f>IF(A883="","",IFERROR(VLOOKUP(BB883,'Настройки'!$D$3:$E$11,2,FALSE),"Сначала проверьте исходные данные и историю спроса.")&amp;" Уточните срок поставки, MOQ и критичность.")</x:f>
      </x:c>
      <x:c r="BI883" s="50" t="str">
        <x:f>IF(1&gt;'Настройки'!$B$3,"",IF(ISBLANK(F883),IF('Настройки'!$B$9="Нулевой спрос",0,""),IF(F883&lt;0,IF('Настройки'!$B$10="Исключить","",IF('Настройки'!$B$10="Абсолютные значения",ABS(F883),F883)),F883)))</x:f>
      </x:c>
      <x:c r="BJ883" s="50" t="str">
        <x:f>IF(2&gt;'Настройки'!$B$3,"",IF(ISBLANK(G883),IF('Настройки'!$B$9="Нулевой спрос",0,""),IF(G883&lt;0,IF('Настройки'!$B$10="Исключить","",IF('Настройки'!$B$10="Абсолютные значения",ABS(G883),G883)),G883)))</x:f>
      </x:c>
      <x:c r="BK883" s="50" t="str">
        <x:f>IF(3&gt;'Настройки'!$B$3,"",IF(ISBLANK(H883),IF('Настройки'!$B$9="Нулевой спрос",0,""),IF(H883&lt;0,IF('Настройки'!$B$10="Исключить","",IF('Настройки'!$B$10="Абсолютные значения",ABS(H883),H883)),H883)))</x:f>
      </x:c>
      <x:c r="BL883" s="50" t="str">
        <x:f>IF(4&gt;'Настройки'!$B$3,"",IF(ISBLANK(I883),IF('Настройки'!$B$9="Нулевой спрос",0,""),IF(I883&lt;0,IF('Настройки'!$B$10="Исключить","",IF('Настройки'!$B$10="Абсолютные значения",ABS(I883),I883)),I883)))</x:f>
      </x:c>
      <x:c r="BM883" s="50" t="str">
        <x:f>IF(5&gt;'Настройки'!$B$3,"",IF(ISBLANK(J883),IF('Настройки'!$B$9="Нулевой спрос",0,""),IF(J883&lt;0,IF('Настройки'!$B$10="Исключить","",IF('Настройки'!$B$10="Абсолютные значения",ABS(J883),J883)),J883)))</x:f>
      </x:c>
      <x:c r="BN883" s="50" t="str">
        <x:f>IF(6&gt;'Настройки'!$B$3,"",IF(ISBLANK(K883),IF('Настройки'!$B$9="Нулевой спрос",0,""),IF(K883&lt;0,IF('Настройки'!$B$10="Исключить","",IF('Настройки'!$B$10="Абсолютные значения",ABS(K883),K883)),K883)))</x:f>
      </x:c>
      <x:c r="BO883" s="50" t="str">
        <x:f>IF(7&gt;'Настройки'!$B$3,"",IF(ISBLANK(L883),IF('Настройки'!$B$9="Нулевой спрос",0,""),IF(L883&lt;0,IF('Настройки'!$B$10="Исключить","",IF('Настройки'!$B$10="Абсолютные значения",ABS(L883),L883)),L883)))</x:f>
      </x:c>
      <x:c r="BP883" s="50" t="str">
        <x:f>IF(8&gt;'Настройки'!$B$3,"",IF(ISBLANK(M883),IF('Настройки'!$B$9="Нулевой спрос",0,""),IF(M883&lt;0,IF('Настройки'!$B$10="Исключить","",IF('Настройки'!$B$10="Абсолютные значения",ABS(M883),M883)),M883)))</x:f>
      </x:c>
      <x:c r="BQ883" s="50" t="str">
        <x:f>IF(9&gt;'Настройки'!$B$3,"",IF(ISBLANK(N883),IF('Настройки'!$B$9="Нулевой спрос",0,""),IF(N883&lt;0,IF('Настройки'!$B$10="Исключить","",IF('Настройки'!$B$10="Абсолютные значения",ABS(N883),N883)),N883)))</x:f>
      </x:c>
      <x:c r="BR883" s="50" t="str">
        <x:f>IF(10&gt;'Настройки'!$B$3,"",IF(ISBLANK(O883),IF('Настройки'!$B$9="Нулевой спрос",0,""),IF(O883&lt;0,IF('Настройки'!$B$10="Исключить","",IF('Настройки'!$B$10="Абсолютные значения",ABS(O883),O883)),O883)))</x:f>
      </x:c>
      <x:c r="BS883" s="50" t="str">
        <x:f>IF(11&gt;'Настройки'!$B$3,"",IF(ISBLANK(P883),IF('Настройки'!$B$9="Нулевой спрос",0,""),IF(P883&lt;0,IF('Настройки'!$B$10="Исключить","",IF('Настройки'!$B$10="Абсолютные значения",ABS(P883),P883)),P883)))</x:f>
      </x:c>
      <x:c r="BT883" s="50" t="str">
        <x:f>IF(12&gt;'Настройки'!$B$3,"",IF(ISBLANK(Q883),IF('Настройки'!$B$9="Нулевой спрос",0,""),IF(Q883&lt;0,IF('Настройки'!$B$10="Исключить","",IF('Настройки'!$B$10="Абсолютные значения",ABS(Q883),Q883)),Q883)))</x:f>
      </x:c>
      <x:c r="BU883" s="50" t="str">
        <x:f>IF(13&gt;'Настройки'!$B$3,"",IF(ISBLANK(R883),IF('Настройки'!$B$9="Нулевой спрос",0,""),IF(R883&lt;0,IF('Настройки'!$B$10="Исключить","",IF('Настройки'!$B$10="Абсолютные значения",ABS(R883),R883)),R883)))</x:f>
      </x:c>
      <x:c r="BV883" s="50" t="str">
        <x:f>IF(14&gt;'Настройки'!$B$3,"",IF(ISBLANK(S883),IF('Настройки'!$B$9="Нулевой спрос",0,""),IF(S883&lt;0,IF('Настройки'!$B$10="Исключить","",IF('Настройки'!$B$10="Абсолютные значения",ABS(S883),S883)),S883)))</x:f>
      </x:c>
      <x:c r="BW883" s="50" t="str">
        <x:f>IF(15&gt;'Настройки'!$B$3,"",IF(ISBLANK(T883),IF('Настройки'!$B$9="Нулевой спрос",0,""),IF(T883&lt;0,IF('Настройки'!$B$10="Исключить","",IF('Настройки'!$B$10="Абсолютные значения",ABS(T883),T883)),T883)))</x:f>
      </x:c>
      <x:c r="BX883" s="50" t="str">
        <x:f>IF(16&gt;'Настройки'!$B$3,"",IF(ISBLANK(U883),IF('Настройки'!$B$9="Нулевой спрос",0,""),IF(U883&lt;0,IF('Настройки'!$B$10="Исключить","",IF('Настройки'!$B$10="Абсолютные значения",ABS(U883),U883)),U883)))</x:f>
      </x:c>
      <x:c r="BY883" s="50" t="str">
        <x:f>IF(17&gt;'Настройки'!$B$3,"",IF(ISBLANK(V883),IF('Настройки'!$B$9="Нулевой спрос",0,""),IF(V883&lt;0,IF('Настройки'!$B$10="Исключить","",IF('Настройки'!$B$10="Абсолютные значения",ABS(V883),V883)),V883)))</x:f>
      </x:c>
      <x:c r="BZ883" s="50" t="str">
        <x:f>IF(18&gt;'Настройки'!$B$3,"",IF(ISBLANK(W883),IF('Настройки'!$B$9="Нулевой спрос",0,""),IF(W883&lt;0,IF('Настройки'!$B$10="Исключить","",IF('Настройки'!$B$10="Абсолютные значения",ABS(W883),W883)),W883)))</x:f>
      </x:c>
      <x:c r="CA883" s="50" t="str">
        <x:f>IF(19&gt;'Настройки'!$B$3,"",IF(ISBLANK(X883),IF('Настройки'!$B$9="Нулевой спрос",0,""),IF(X883&lt;0,IF('Настройки'!$B$10="Исключить","",IF('Настройки'!$B$10="Абсолютные значения",ABS(X883),X883)),X883)))</x:f>
      </x:c>
      <x:c r="CB883" s="50" t="str">
        <x:f>IF(20&gt;'Настройки'!$B$3,"",IF(ISBLANK(Y883),IF('Настройки'!$B$9="Нулевой спрос",0,""),IF(Y883&lt;0,IF('Настройки'!$B$10="Исключить","",IF('Настройки'!$B$10="Абсолютные значения",ABS(Y883),Y883)),Y883)))</x:f>
      </x:c>
      <x:c r="CC883" s="50" t="str">
        <x:f>IF(21&gt;'Настройки'!$B$3,"",IF(ISBLANK(Z883),IF('Настройки'!$B$9="Нулевой спрос",0,""),IF(Z883&lt;0,IF('Настройки'!$B$10="Исключить","",IF('Настройки'!$B$10="Абсолютные значения",ABS(Z883),Z883)),Z883)))</x:f>
      </x:c>
      <x:c r="CD883" s="50" t="str">
        <x:f>IF(22&gt;'Настройки'!$B$3,"",IF(ISBLANK(AA883),IF('Настройки'!$B$9="Нулевой спрос",0,""),IF(AA883&lt;0,IF('Настройки'!$B$10="Исключить","",IF('Настройки'!$B$10="Абсолютные значения",ABS(AA883),AA883)),AA883)))</x:f>
      </x:c>
      <x:c r="CE883" s="50" t="str">
        <x:f>IF(23&gt;'Настройки'!$B$3,"",IF(ISBLANK(AB883),IF('Настройки'!$B$9="Нулевой спрос",0,""),IF(AB883&lt;0,IF('Настройки'!$B$10="Исключить","",IF('Настройки'!$B$10="Абсолютные значения",ABS(AB883),AB883)),AB883)))</x:f>
      </x:c>
      <x:c r="CF883" s="50" t="str">
        <x:f>IF(24&gt;'Настройки'!$B$3,"",IF(ISBLANK(AC883),IF('Настройки'!$B$9="Нулевой спрос",0,""),IF(AC883&lt;0,IF('Настройки'!$B$10="Исключить","",IF('Настройки'!$B$10="Абсолютные значения",ABS(AC883),AC883)),AC883)))</x:f>
      </x:c>
      <x:c r="CG883" s="50" t="str">
        <x:f>IF(25&gt;'Настройки'!$B$3,"",IF(ISBLANK(AD883),IF('Настройки'!$B$9="Нулевой спрос",0,""),IF(AD883&lt;0,IF('Настройки'!$B$10="Исключить","",IF('Настройки'!$B$10="Абсолютные значения",ABS(AD883),AD883)),AD883)))</x:f>
      </x:c>
      <x:c r="CH883" s="50" t="str">
        <x:f>IF(26&gt;'Настройки'!$B$3,"",IF(ISBLANK(AE883),IF('Настройки'!$B$9="Нулевой спрос",0,""),IF(AE883&lt;0,IF('Настройки'!$B$10="Исключить","",IF('Настройки'!$B$10="Абсолютные значения",ABS(AE883),AE883)),AE883)))</x:f>
      </x:c>
      <x:c r="CI883" s="50" t="str">
        <x:f>IF(27&gt;'Настройки'!$B$3,"",IF(ISBLANK(AF883),IF('Настройки'!$B$9="Нулевой спрос",0,""),IF(AF883&lt;0,IF('Настройки'!$B$10="Исключить","",IF('Настройки'!$B$10="Абсолютные значения",ABS(AF883),AF883)),AF883)))</x:f>
      </x:c>
      <x:c r="CJ883" s="50" t="str">
        <x:f>IF(28&gt;'Настройки'!$B$3,"",IF(ISBLANK(AG883),IF('Настройки'!$B$9="Нулевой спрос",0,""),IF(AG883&lt;0,IF('Настройки'!$B$10="Исключить","",IF('Настройки'!$B$10="Абсолютные значения",ABS(AG883),AG883)),AG883)))</x:f>
      </x:c>
      <x:c r="CK883" s="50" t="str">
        <x:f>IF(29&gt;'Настройки'!$B$3,"",IF(ISBLANK(AH883),IF('Настройки'!$B$9="Нулевой спрос",0,""),IF(AH883&lt;0,IF('Настройки'!$B$10="Исключить","",IF('Настройки'!$B$10="Абсолютные значения",ABS(AH883),AH883)),AH883)))</x:f>
      </x:c>
      <x:c r="CL883" s="50" t="str">
        <x:f>IF(30&gt;'Настройки'!$B$3,"",IF(ISBLANK(AI883),IF('Настройки'!$B$9="Нулевой спрос",0,""),IF(AI883&lt;0,IF('Настройки'!$B$10="Исключить","",IF('Настройки'!$B$10="Абсолютные значения",ABS(AI883),AI883)),AI883)))</x:f>
      </x:c>
      <x:c r="CM883" s="50" t="str">
        <x:f>IF(31&gt;'Настройки'!$B$3,"",IF(ISBLANK(AJ883),IF('Настройки'!$B$9="Нулевой спрос",0,""),IF(AJ883&lt;0,IF('Настройки'!$B$10="Исключить","",IF('Настройки'!$B$10="Абсолютные значения",ABS(AJ883),AJ883)),AJ883)))</x:f>
      </x:c>
      <x:c r="CN883" s="50" t="str">
        <x:f>IF(32&gt;'Настройки'!$B$3,"",IF(ISBLANK(AK883),IF('Настройки'!$B$9="Нулевой спрос",0,""),IF(AK883&lt;0,IF('Настройки'!$B$10="Исключить","",IF('Настройки'!$B$10="Абсолютные значения",ABS(AK883),AK883)),AK883)))</x:f>
      </x:c>
      <x:c r="CO883" s="50" t="str">
        <x:f>IF(33&gt;'Настройки'!$B$3,"",IF(ISBLANK(AL883),IF('Настройки'!$B$9="Нулевой спрос",0,""),IF(AL883&lt;0,IF('Настройки'!$B$10="Исключить","",IF('Настройки'!$B$10="Абсолютные значения",ABS(AL883),AL883)),AL883)))</x:f>
      </x:c>
      <x:c r="CP883" s="50" t="str">
        <x:f>IF(34&gt;'Настройки'!$B$3,"",IF(ISBLANK(AM883),IF('Настройки'!$B$9="Нулевой спрос",0,""),IF(AM883&lt;0,IF('Настройки'!$B$10="Исключить","",IF('Настройки'!$B$10="Абсолютные значения",ABS(AM883),AM883)),AM883)))</x:f>
      </x:c>
      <x:c r="CQ883" s="50" t="str">
        <x:f>IF(35&gt;'Настройки'!$B$3,"",IF(ISBLANK(AN883),IF('Настройки'!$B$9="Нулевой спрос",0,""),IF(AN883&lt;0,IF('Настройки'!$B$10="Исключить","",IF('Настройки'!$B$10="Абсолютные значения",ABS(AN883),AN883)),AN883)))</x:f>
      </x:c>
      <x:c r="CR883" s="50" t="str">
        <x:f>IF(36&gt;'Настройки'!$B$3,"",IF(ISBLANK(AO883),IF('Настройки'!$B$9="Нулевой спрос",0,""),IF(AO883&lt;0,IF('Настройки'!$B$10="Исключить","",IF('Настройки'!$B$10="Абсолютные значения",ABS(AO883),AO883)),AO883)))</x:f>
      </x:c>
      <x:c r="CS883" s="50" t="str">
        <x:f>IF(OR(1&gt;'Настройки'!$B$3,ISBLANK(BI883),BI883=0),"",BI883)</x:f>
      </x:c>
      <x:c r="CT883" s="50" t="str">
        <x:f>IF(OR(2&gt;'Настройки'!$B$3,ISBLANK(BJ883),BJ883=0),"",BJ883)</x:f>
      </x:c>
      <x:c r="CU883" s="50" t="str">
        <x:f>IF(OR(3&gt;'Настройки'!$B$3,ISBLANK(BK883),BK883=0),"",BK883)</x:f>
      </x:c>
      <x:c r="CV883" s="50" t="str">
        <x:f>IF(OR(4&gt;'Настройки'!$B$3,ISBLANK(BL883),BL883=0),"",BL883)</x:f>
      </x:c>
      <x:c r="CW883" s="50" t="str">
        <x:f>IF(OR(5&gt;'Настройки'!$B$3,ISBLANK(BM883),BM883=0),"",BM883)</x:f>
      </x:c>
      <x:c r="CX883" s="50" t="str">
        <x:f>IF(OR(6&gt;'Настройки'!$B$3,ISBLANK(BN883),BN883=0),"",BN883)</x:f>
      </x:c>
      <x:c r="CY883" s="50" t="str">
        <x:f>IF(OR(7&gt;'Настройки'!$B$3,ISBLANK(BO883),BO883=0),"",BO883)</x:f>
      </x:c>
      <x:c r="CZ883" s="50" t="str">
        <x:f>IF(OR(8&gt;'Настройки'!$B$3,ISBLANK(BP883),BP883=0),"",BP883)</x:f>
      </x:c>
      <x:c r="DA883" s="50" t="str">
        <x:f>IF(OR(9&gt;'Настройки'!$B$3,ISBLANK(BQ883),BQ883=0),"",BQ883)</x:f>
      </x:c>
      <x:c r="DB883" s="50" t="str">
        <x:f>IF(OR(10&gt;'Настройки'!$B$3,ISBLANK(BR883),BR883=0),"",BR883)</x:f>
      </x:c>
      <x:c r="DC883" s="50" t="str">
        <x:f>IF(OR(11&gt;'Настройки'!$B$3,ISBLANK(BS883),BS883=0),"",BS883)</x:f>
      </x:c>
      <x:c r="DD883" s="50" t="str">
        <x:f>IF(OR(12&gt;'Настройки'!$B$3,ISBLANK(BT883),BT883=0),"",BT883)</x:f>
      </x:c>
      <x:c r="DE883" s="50" t="str">
        <x:f>IF(OR(13&gt;'Настройки'!$B$3,ISBLANK(BU883),BU883=0),"",BU883)</x:f>
      </x:c>
      <x:c r="DF883" s="50" t="str">
        <x:f>IF(OR(14&gt;'Настройки'!$B$3,ISBLANK(BV883),BV883=0),"",BV883)</x:f>
      </x:c>
      <x:c r="DG883" s="50" t="str">
        <x:f>IF(OR(15&gt;'Настройки'!$B$3,ISBLANK(BW883),BW883=0),"",BW883)</x:f>
      </x:c>
      <x:c r="DH883" s="50" t="str">
        <x:f>IF(OR(16&gt;'Настройки'!$B$3,ISBLANK(BX883),BX883=0),"",BX883)</x:f>
      </x:c>
      <x:c r="DI883" s="50" t="str">
        <x:f>IF(OR(17&gt;'Настройки'!$B$3,ISBLANK(BY883),BY883=0),"",BY883)</x:f>
      </x:c>
      <x:c r="DJ883" s="50" t="str">
        <x:f>IF(OR(18&gt;'Настройки'!$B$3,ISBLANK(BZ883),BZ883=0),"",BZ883)</x:f>
      </x:c>
      <x:c r="DK883" s="50" t="str">
        <x:f>IF(OR(19&gt;'Настройки'!$B$3,ISBLANK(CA883),CA883=0),"",CA883)</x:f>
      </x:c>
      <x:c r="DL883" s="50" t="str">
        <x:f>IF(OR(20&gt;'Настройки'!$B$3,ISBLANK(CB883),CB883=0),"",CB883)</x:f>
      </x:c>
      <x:c r="DM883" s="50" t="str">
        <x:f>IF(OR(21&gt;'Настройки'!$B$3,ISBLANK(CC883),CC883=0),"",CC883)</x:f>
      </x:c>
      <x:c r="DN883" s="50" t="str">
        <x:f>IF(OR(22&gt;'Настройки'!$B$3,ISBLANK(CD883),CD883=0),"",CD883)</x:f>
      </x:c>
      <x:c r="DO883" s="50" t="str">
        <x:f>IF(OR(23&gt;'Настройки'!$B$3,ISBLANK(CE883),CE883=0),"",CE883)</x:f>
      </x:c>
      <x:c r="DP883" s="50" t="str">
        <x:f>IF(OR(24&gt;'Настройки'!$B$3,ISBLANK(CF883),CF883=0),"",CF883)</x:f>
      </x:c>
      <x:c r="DQ883" s="50" t="str">
        <x:f>IF(OR(25&gt;'Настройки'!$B$3,ISBLANK(CG883),CG883=0),"",CG883)</x:f>
      </x:c>
      <x:c r="DR883" s="50" t="str">
        <x:f>IF(OR(26&gt;'Настройки'!$B$3,ISBLANK(CH883),CH883=0),"",CH883)</x:f>
      </x:c>
      <x:c r="DS883" s="50" t="str">
        <x:f>IF(OR(27&gt;'Настройки'!$B$3,ISBLANK(CI883),CI883=0),"",CI883)</x:f>
      </x:c>
      <x:c r="DT883" s="50" t="str">
        <x:f>IF(OR(28&gt;'Настройки'!$B$3,ISBLANK(CJ883),CJ883=0),"",CJ883)</x:f>
      </x:c>
      <x:c r="DU883" s="50" t="str">
        <x:f>IF(OR(29&gt;'Настройки'!$B$3,ISBLANK(CK883),CK883=0),"",CK883)</x:f>
      </x:c>
      <x:c r="DV883" s="50" t="str">
        <x:f>IF(OR(30&gt;'Настройки'!$B$3,ISBLANK(CL883),CL883=0),"",CL883)</x:f>
      </x:c>
      <x:c r="DW883" s="50" t="str">
        <x:f>IF(OR(31&gt;'Настройки'!$B$3,ISBLANK(CM883),CM883=0),"",CM883)</x:f>
      </x:c>
      <x:c r="DX883" s="50" t="str">
        <x:f>IF(OR(32&gt;'Настройки'!$B$3,ISBLANK(CN883),CN883=0),"",CN883)</x:f>
      </x:c>
      <x:c r="DY883" s="50" t="str">
        <x:f>IF(OR(33&gt;'Настройки'!$B$3,ISBLANK(CO883),CO883=0),"",CO883)</x:f>
      </x:c>
      <x:c r="DZ883" s="50" t="str">
        <x:f>IF(OR(34&gt;'Настройки'!$B$3,ISBLANK(CP883),CP883=0),"",CP883)</x:f>
      </x:c>
      <x:c r="EA883" s="50" t="str">
        <x:f>IF(OR(35&gt;'Настройки'!$B$3,ISBLANK(CQ883),CQ883=0),"",CQ883)</x:f>
      </x:c>
      <x:c r="EB883" s="50" t="str">
        <x:f>IF(OR(36&gt;'Настройки'!$B$3,ISBLANK(CR883),CR883=0),"",CR883)</x:f>
      </x:c>
      <x:c r="EC883" s="50" t="str">
        <x:f>IF(A883="","",IF(OR(BB883="AZ",BB883="BZ"),10000+ROW(),IF(AZ883&gt;'Настройки'!$B$11,20000+ROW(),IF(BF883&lt;&gt;"Обычный",30000+ROW(),IF(AX883&lt;=0,40000+ROW(),"")))))</x:f>
      </x:c>
      <x:c r="ED883" s="50" t="str">
        <x:f>IF(EC883="","",COUNTIFS($EC$2:$EC$1001,"&gt;0",$EC$2:$EC$1001,"&lt;"&amp;EC883)+1)</x:f>
      </x:c>
    </x:row>
    <x:row r="884">
      <x:c r="A884" s="115"/>
      <x:c r="B884" s="115"/>
      <x:c r="C884" s="115"/>
      <x:c r="D884" s="118"/>
      <x:c r="E884" s="118"/>
      <x:c r="F884" s="118"/>
      <x:c r="G884" s="118"/>
      <x:c r="H884" s="118"/>
      <x:c r="I884" s="118"/>
      <x:c r="J884" s="118"/>
      <x:c r="K884" s="118"/>
      <x:c r="L884" s="118"/>
      <x:c r="M884" s="118"/>
      <x:c r="N884" s="118"/>
      <x:c r="O884" s="118"/>
      <x:c r="P884" s="118"/>
      <x:c r="Q884" s="118"/>
      <x:c r="R884" s="118"/>
      <x:c r="S884" s="118"/>
      <x:c r="T884" s="118"/>
      <x:c r="U884" s="118"/>
      <x:c r="V884" s="118"/>
      <x:c r="W884" s="118"/>
      <x:c r="X884" s="118"/>
      <x:c r="Y884" s="118"/>
      <x:c r="Z884" s="118"/>
      <x:c r="AA884" s="118"/>
      <x:c r="AB884" s="118"/>
      <x:c r="AC884" s="118"/>
      <x:c r="AD884" s="118"/>
      <x:c r="AE884" s="118"/>
      <x:c r="AF884" s="118"/>
      <x:c r="AG884" s="118"/>
      <x:c r="AH884" s="118"/>
      <x:c r="AI884" s="118"/>
      <x:c r="AJ884" s="118"/>
      <x:c r="AK884" s="118"/>
      <x:c r="AL884" s="118"/>
      <x:c r="AM884" s="118"/>
      <x:c r="AN884" s="118"/>
      <x:c r="AO884" s="118"/>
      <x:c r="AP884" s="115"/>
      <x:c r="AQ884" s="49" t="str">
        <x:f>IF(A884="","",COUNT(BI884:INDEX(BI884:CR884,1,'Настройки'!$B$3)))</x:f>
      </x:c>
      <x:c r="AR884" s="49" t="str">
        <x:f>IF(A884="","",SUM(BI884:INDEX(BI884:CR884,1,'Настройки'!$B$3)))</x:f>
      </x:c>
      <x:c r="AS884" s="58" t="str">
        <x:f>IF(A884="","",IF('Настройки'!$B$4="Стоимость потребления",AR884*D884,IF('Настройки'!$B$4="Количество",AR884,E884)))</x:f>
      </x:c>
      <x:c r="AT884" s="61" t="str">
        <x:f>IF(OR(A884="",AS884&lt;0,SUM($AS$2:$AS$1001)&lt;=0),"",AS884/SUM($AS$2:$AS$1001))</x:f>
      </x:c>
      <x:c r="AU884" s="61" t="str">
        <x:f>IF(OR(A884="",AS884&lt;0,SUM($AS$2:$AS$1001)&lt;=0),"",SUMIFS($AS$2:$AS$1001,$AS$2:$AS$1001,"&gt;"&amp;AS884)/SUM($AS$2:$AS$1001))</x:f>
      </x:c>
      <x:c r="AV884" s="61" t="str">
        <x:f>IF(OR(A884="",AS884&lt;0,SUM($AS$2:$AS$1001)&lt;=0),"",SUMIFS($AS$2:$AS$1001,$AS$2:$AS$1001,"&gt;="&amp;AS884)/SUM($AS$2:$AS$1001))</x:f>
      </x:c>
      <x:c r="AW884" s="49" t="str">
        <x:f>IF(A884="","",IF(SUM($AS$2:$AS$1001)&lt;=0,"Не определён",IF(AS884&lt;0,"Исключение",IF(AU884&lt;'Настройки'!$B$5,"A",IF(AU884&lt;'Настройки'!$B$6,"B","C")))))</x:f>
      </x:c>
      <x:c r="AX884" s="58" t="str">
        <x:f>IF(A884="","",IF(AQ884=0,"",AVERAGE(BI884:INDEX(BI884:CR884,1,'Настройки'!$B$3))))</x:f>
      </x:c>
      <x:c r="AY884" s="58" t="str">
        <x:f>IF(OR(A884="",AQ884=0),"",STDEVP(BI884:INDEX(BI884:CR884,1,'Настройки'!$B$3)))</x:f>
      </x:c>
      <x:c r="AZ884" s="61" t="str">
        <x:f>IF(OR(A884="",AQ884&lt;'Настройки'!$B$12,AX884&lt;=0,AND('Настройки'!$B$10="Блокировать",COUNTIF(F884:INDEX(F884:AO884,1,'Настройки'!$B$3),"&lt;0")&gt;0)),"",AY884/ABS(AX884))</x:f>
      </x:c>
      <x:c r="BA884" s="49" t="str">
        <x:f>IF(A884="","",IF(AND('Настройки'!$B$10="Блокировать",COUNTIF(F884:INDEX(F884:AO884,1,'Настройки'!$B$3),"&lt;0")&gt;0),"Не определён",IF(AQ884&lt;'Настройки'!$B$12,"Не определён",IF(AX884=0,"Нет спроса",IF(AX884&lt;0,"Не определён",IF(AZ884&lt;='Настройки'!$B$7,"X",IF(AZ884&lt;='Настройки'!$B$8,"Y","Z")))))))</x:f>
      </x:c>
      <x:c r="BB884" s="49" t="str">
        <x:f>IF(OR(A884="",LEN(AW884)&lt;&gt;1,LEN(BA884)&lt;&gt;1),"",AW884&amp;BA884)</x:f>
      </x:c>
      <x:c r="BC884" s="61" t="str">
        <x:f>IF(OR(A884="",AQ884=0),"",(COUNT(BI884:INDEX(BI884:CR884,1,'Настройки'!$B$3))-COUNT(CS884:INDEX(CS884:EB884,1,'Настройки'!$B$3)))/AQ884)</x:f>
      </x:c>
      <x:c r="BD884" s="64" t="str">
        <x:f>IF(OR(A884="",COUNT(CS884:INDEX(CS884:EB884,1,'Настройки'!$B$3))=0),"",AQ884/COUNT(CS884:INDEX(CS884:EB884,1,'Настройки'!$B$3)))</x:f>
      </x:c>
      <x:c r="BE884" s="64" t="str">
        <x:f>IF(OR(A884="",COUNT(CS884:INDEX(CS884:EB884,1,'Настройки'!$B$3))=0),"",IF(AVERAGE(CS884:INDEX(CS884:EB884,1,'Настройки'!$B$3))=0,"",(STDEVP(CS884:INDEX(CS884:EB884,1,'Настройки'!$B$3))/ABS(AVERAGE(CS884:INDEX(CS884:EB884,1,'Настройки'!$B$3))))^2))</x:f>
      </x:c>
      <x:c r="BF884" s="49" t="str">
        <x:f>IF(A884="","",IF(AQ884&lt;3,"Недостаточно",IF(AQ884&lt;6,"Предварительный","Обычный")))</x:f>
      </x:c>
      <x:c r="BG884" s="49" t="str">
        <x:f>IF(A884="","",IF(COUNTIF(F884:INDEX(F884:AO884,1,'Настройки'!$B$3),"&lt;0")&gt;0,IF('Настройки'!$B$10="Блокировать","Отрицательный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"),"")&amp;IF(AQ884&lt;3,"Недостаточно истории. ",IF(AQ884&lt;6,"Предварительная классификация. ",""))&amp;IF(AX884=0,"Нет спроса за горизонт. ","")&amp;IF(AZ884&gt;'Настройки'!$B$11,"Экстремальная вариативность. ",""))</x:f>
      </x:c>
      <x:c r="BH884" s="49" t="str">
        <x:f>IF(A884="","",IFERROR(VLOOKUP(BB884,'Настройки'!$D$3:$E$11,2,FALSE),"Сначала проверьте исходные данные и историю спроса.")&amp;" Уточните срок поставки, MOQ и критичность.")</x:f>
      </x:c>
      <x:c r="BI884" s="50" t="str">
        <x:f>IF(1&gt;'Настройки'!$B$3,"",IF(ISBLANK(F884),IF('Настройки'!$B$9="Нулевой спрос",0,""),IF(F884&lt;0,IF('Настройки'!$B$10="Исключить","",IF('Настройки'!$B$10="Абсолютные значения",ABS(F884),F884)),F884)))</x:f>
      </x:c>
      <x:c r="BJ884" s="50" t="str">
        <x:f>IF(2&gt;'Настройки'!$B$3,"",IF(ISBLANK(G884),IF('Настройки'!$B$9="Нулевой спрос",0,""),IF(G884&lt;0,IF('Настройки'!$B$10="Исключить","",IF('Настройки'!$B$10="Абсолютные значения",ABS(G884),G884)),G884)))</x:f>
      </x:c>
      <x:c r="BK884" s="50" t="str">
        <x:f>IF(3&gt;'Настройки'!$B$3,"",IF(ISBLANK(H884),IF('Настройки'!$B$9="Нулевой спрос",0,""),IF(H884&lt;0,IF('Настройки'!$B$10="Исключить","",IF('Настройки'!$B$10="Абсолютные значения",ABS(H884),H884)),H884)))</x:f>
      </x:c>
      <x:c r="BL884" s="50" t="str">
        <x:f>IF(4&gt;'Настройки'!$B$3,"",IF(ISBLANK(I884),IF('Настройки'!$B$9="Нулевой спрос",0,""),IF(I884&lt;0,IF('Настройки'!$B$10="Исключить","",IF('Настройки'!$B$10="Абсолютные значения",ABS(I884),I884)),I884)))</x:f>
      </x:c>
      <x:c r="BM884" s="50" t="str">
        <x:f>IF(5&gt;'Настройки'!$B$3,"",IF(ISBLANK(J884),IF('Настройки'!$B$9="Нулевой спрос",0,""),IF(J884&lt;0,IF('Настройки'!$B$10="Исключить","",IF('Настройки'!$B$10="Абсолютные значения",ABS(J884),J884)),J884)))</x:f>
      </x:c>
      <x:c r="BN884" s="50" t="str">
        <x:f>IF(6&gt;'Настройки'!$B$3,"",IF(ISBLANK(K884),IF('Настройки'!$B$9="Нулевой спрос",0,""),IF(K884&lt;0,IF('Настройки'!$B$10="Исключить","",IF('Настройки'!$B$10="Абсолютные значения",ABS(K884),K884)),K884)))</x:f>
      </x:c>
      <x:c r="BO884" s="50" t="str">
        <x:f>IF(7&gt;'Настройки'!$B$3,"",IF(ISBLANK(L884),IF('Настройки'!$B$9="Нулевой спрос",0,""),IF(L884&lt;0,IF('Настройки'!$B$10="Исключить","",IF('Настройки'!$B$10="Абсолютные значения",ABS(L884),L884)),L884)))</x:f>
      </x:c>
      <x:c r="BP884" s="50" t="str">
        <x:f>IF(8&gt;'Настройки'!$B$3,"",IF(ISBLANK(M884),IF('Настройки'!$B$9="Нулевой спрос",0,""),IF(M884&lt;0,IF('Настройки'!$B$10="Исключить","",IF('Настройки'!$B$10="Абсолютные значения",ABS(M884),M884)),M884)))</x:f>
      </x:c>
      <x:c r="BQ884" s="50" t="str">
        <x:f>IF(9&gt;'Настройки'!$B$3,"",IF(ISBLANK(N884),IF('Настройки'!$B$9="Нулевой спрос",0,""),IF(N884&lt;0,IF('Настройки'!$B$10="Исключить","",IF('Настройки'!$B$10="Абсолютные значения",ABS(N884),N884)),N884)))</x:f>
      </x:c>
      <x:c r="BR884" s="50" t="str">
        <x:f>IF(10&gt;'Настройки'!$B$3,"",IF(ISBLANK(O884),IF('Настройки'!$B$9="Нулевой спрос",0,""),IF(O884&lt;0,IF('Настройки'!$B$10="Исключить","",IF('Настройки'!$B$10="Абсолютные значения",ABS(O884),O884)),O884)))</x:f>
      </x:c>
      <x:c r="BS884" s="50" t="str">
        <x:f>IF(11&gt;'Настройки'!$B$3,"",IF(ISBLANK(P884),IF('Настройки'!$B$9="Нулевой спрос",0,""),IF(P884&lt;0,IF('Настройки'!$B$10="Исключить","",IF('Настройки'!$B$10="Абсолютные значения",ABS(P884),P884)),P884)))</x:f>
      </x:c>
      <x:c r="BT884" s="50" t="str">
        <x:f>IF(12&gt;'Настройки'!$B$3,"",IF(ISBLANK(Q884),IF('Настройки'!$B$9="Нулевой спрос",0,""),IF(Q884&lt;0,IF('Настройки'!$B$10="Исключить","",IF('Настройки'!$B$10="Абсолютные значения",ABS(Q884),Q884)),Q884)))</x:f>
      </x:c>
      <x:c r="BU884" s="50" t="str">
        <x:f>IF(13&gt;'Настройки'!$B$3,"",IF(ISBLANK(R884),IF('Настройки'!$B$9="Нулевой спрос",0,""),IF(R884&lt;0,IF('Настройки'!$B$10="Исключить","",IF('Настройки'!$B$10="Абсолютные значения",ABS(R884),R884)),R884)))</x:f>
      </x:c>
      <x:c r="BV884" s="50" t="str">
        <x:f>IF(14&gt;'Настройки'!$B$3,"",IF(ISBLANK(S884),IF('Настройки'!$B$9="Нулевой спрос",0,""),IF(S884&lt;0,IF('Настройки'!$B$10="Исключить","",IF('Настройки'!$B$10="Абсолютные значения",ABS(S884),S884)),S884)))</x:f>
      </x:c>
      <x:c r="BW884" s="50" t="str">
        <x:f>IF(15&gt;'Настройки'!$B$3,"",IF(ISBLANK(T884),IF('Настройки'!$B$9="Нулевой спрос",0,""),IF(T884&lt;0,IF('Настройки'!$B$10="Исключить","",IF('Настройки'!$B$10="Абсолютные значения",ABS(T884),T884)),T884)))</x:f>
      </x:c>
      <x:c r="BX884" s="50" t="str">
        <x:f>IF(16&gt;'Настройки'!$B$3,"",IF(ISBLANK(U884),IF('Настройки'!$B$9="Нулевой спрос",0,""),IF(U884&lt;0,IF('Настройки'!$B$10="Исключить","",IF('Настройки'!$B$10="Абсолютные значения",ABS(U884),U884)),U884)))</x:f>
      </x:c>
      <x:c r="BY884" s="50" t="str">
        <x:f>IF(17&gt;'Настройки'!$B$3,"",IF(ISBLANK(V884),IF('Настройки'!$B$9="Нулевой спрос",0,""),IF(V884&lt;0,IF('Настройки'!$B$10="Исключить","",IF('Настройки'!$B$10="Абсолютные значения",ABS(V884),V884)),V884)))</x:f>
      </x:c>
      <x:c r="BZ884" s="50" t="str">
        <x:f>IF(18&gt;'Настройки'!$B$3,"",IF(ISBLANK(W884),IF('Настройки'!$B$9="Нулевой спрос",0,""),IF(W884&lt;0,IF('Настройки'!$B$10="Исключить","",IF('Настройки'!$B$10="Абсолютные значения",ABS(W884),W884)),W884)))</x:f>
      </x:c>
      <x:c r="CA884" s="50" t="str">
        <x:f>IF(19&gt;'Настройки'!$B$3,"",IF(ISBLANK(X884),IF('Настройки'!$B$9="Нулевой спрос",0,""),IF(X884&lt;0,IF('Настройки'!$B$10="Исключить","",IF('Настройки'!$B$10="Абсолютные значения",ABS(X884),X884)),X884)))</x:f>
      </x:c>
      <x:c r="CB884" s="50" t="str">
        <x:f>IF(20&gt;'Настройки'!$B$3,"",IF(ISBLANK(Y884),IF('Настройки'!$B$9="Нулевой спрос",0,""),IF(Y884&lt;0,IF('Настройки'!$B$10="Исключить","",IF('Настройки'!$B$10="Абсолютные значения",ABS(Y884),Y884)),Y884)))</x:f>
      </x:c>
      <x:c r="CC884" s="50" t="str">
        <x:f>IF(21&gt;'Настройки'!$B$3,"",IF(ISBLANK(Z884),IF('Настройки'!$B$9="Нулевой спрос",0,""),IF(Z884&lt;0,IF('Настройки'!$B$10="Исключить","",IF('Настройки'!$B$10="Абсолютные значения",ABS(Z884),Z884)),Z884)))</x:f>
      </x:c>
      <x:c r="CD884" s="50" t="str">
        <x:f>IF(22&gt;'Настройки'!$B$3,"",IF(ISBLANK(AA884),IF('Настройки'!$B$9="Нулевой спрос",0,""),IF(AA884&lt;0,IF('Настройки'!$B$10="Исключить","",IF('Настройки'!$B$10="Абсолютные значения",ABS(AA884),AA884)),AA884)))</x:f>
      </x:c>
      <x:c r="CE884" s="50" t="str">
        <x:f>IF(23&gt;'Настройки'!$B$3,"",IF(ISBLANK(AB884),IF('Настройки'!$B$9="Нулевой спрос",0,""),IF(AB884&lt;0,IF('Настройки'!$B$10="Исключить","",IF('Настройки'!$B$10="Абсолютные значения",ABS(AB884),AB884)),AB884)))</x:f>
      </x:c>
      <x:c r="CF884" s="50" t="str">
        <x:f>IF(24&gt;'Настройки'!$B$3,"",IF(ISBLANK(AC884),IF('Настройки'!$B$9="Нулевой спрос",0,""),IF(AC884&lt;0,IF('Настройки'!$B$10="Исключить","",IF('Настройки'!$B$10="Абсолютные значения",ABS(AC884),AC884)),AC884)))</x:f>
      </x:c>
      <x:c r="CG884" s="50" t="str">
        <x:f>IF(25&gt;'Настройки'!$B$3,"",IF(ISBLANK(AD884),IF('Настройки'!$B$9="Нулевой спрос",0,""),IF(AD884&lt;0,IF('Настройки'!$B$10="Исключить","",IF('Настройки'!$B$10="Абсолютные значения",ABS(AD884),AD884)),AD884)))</x:f>
      </x:c>
      <x:c r="CH884" s="50" t="str">
        <x:f>IF(26&gt;'Настройки'!$B$3,"",IF(ISBLANK(AE884),IF('Настройки'!$B$9="Нулевой спрос",0,""),IF(AE884&lt;0,IF('Настройки'!$B$10="Исключить","",IF('Настройки'!$B$10="Абсолютные значения",ABS(AE884),AE884)),AE884)))</x:f>
      </x:c>
      <x:c r="CI884" s="50" t="str">
        <x:f>IF(27&gt;'Настройки'!$B$3,"",IF(ISBLANK(AF884),IF('Настройки'!$B$9="Нулевой спрос",0,""),IF(AF884&lt;0,IF('Настройки'!$B$10="Исключить","",IF('Настройки'!$B$10="Абсолютные значения",ABS(AF884),AF884)),AF884)))</x:f>
      </x:c>
      <x:c r="CJ884" s="50" t="str">
        <x:f>IF(28&gt;'Настройки'!$B$3,"",IF(ISBLANK(AG884),IF('Настройки'!$B$9="Нулевой спрос",0,""),IF(AG884&lt;0,IF('Настройки'!$B$10="Исключить","",IF('Настройки'!$B$10="Абсолютные значения",ABS(AG884),AG884)),AG884)))</x:f>
      </x:c>
      <x:c r="CK884" s="50" t="str">
        <x:f>IF(29&gt;'Настройки'!$B$3,"",IF(ISBLANK(AH884),IF('Настройки'!$B$9="Нулевой спрос",0,""),IF(AH884&lt;0,IF('Настройки'!$B$10="Исключить","",IF('Настройки'!$B$10="Абсолютные значения",ABS(AH884),AH884)),AH884)))</x:f>
      </x:c>
      <x:c r="CL884" s="50" t="str">
        <x:f>IF(30&gt;'Настройки'!$B$3,"",IF(ISBLANK(AI884),IF('Настройки'!$B$9="Нулевой спрос",0,""),IF(AI884&lt;0,IF('Настройки'!$B$10="Исключить","",IF('Настройки'!$B$10="Абсолютные значения",ABS(AI884),AI884)),AI884)))</x:f>
      </x:c>
      <x:c r="CM884" s="50" t="str">
        <x:f>IF(31&gt;'Настройки'!$B$3,"",IF(ISBLANK(AJ884),IF('Настройки'!$B$9="Нулевой спрос",0,""),IF(AJ884&lt;0,IF('Настройки'!$B$10="Исключить","",IF('Настройки'!$B$10="Абсолютные значения",ABS(AJ884),AJ884)),AJ884)))</x:f>
      </x:c>
      <x:c r="CN884" s="50" t="str">
        <x:f>IF(32&gt;'Настройки'!$B$3,"",IF(ISBLANK(AK884),IF('Настройки'!$B$9="Нулевой спрос",0,""),IF(AK884&lt;0,IF('Настройки'!$B$10="Исключить","",IF('Настройки'!$B$10="Абсолютные значения",ABS(AK884),AK884)),AK884)))</x:f>
      </x:c>
      <x:c r="CO884" s="50" t="str">
        <x:f>IF(33&gt;'Настройки'!$B$3,"",IF(ISBLANK(AL884),IF('Настройки'!$B$9="Нулевой спрос",0,""),IF(AL884&lt;0,IF('Настройки'!$B$10="Исключить","",IF('Настройки'!$B$10="Абсолютные значения",ABS(AL884),AL884)),AL884)))</x:f>
      </x:c>
      <x:c r="CP884" s="50" t="str">
        <x:f>IF(34&gt;'Настройки'!$B$3,"",IF(ISBLANK(AM884),IF('Настройки'!$B$9="Нулевой спрос",0,""),IF(AM884&lt;0,IF('Настройки'!$B$10="Исключить","",IF('Настройки'!$B$10="Абсолютные значения",ABS(AM884),AM884)),AM884)))</x:f>
      </x:c>
      <x:c r="CQ884" s="50" t="str">
        <x:f>IF(35&gt;'Настройки'!$B$3,"",IF(ISBLANK(AN884),IF('Настройки'!$B$9="Нулевой спрос",0,""),IF(AN884&lt;0,IF('Настройки'!$B$10="Исключить","",IF('Настройки'!$B$10="Абсолютные значения",ABS(AN884),AN884)),AN884)))</x:f>
      </x:c>
      <x:c r="CR884" s="50" t="str">
        <x:f>IF(36&gt;'Настройки'!$B$3,"",IF(ISBLANK(AO884),IF('Настройки'!$B$9="Нулевой спрос",0,""),IF(AO884&lt;0,IF('Настройки'!$B$10="Исключить","",IF('Настройки'!$B$10="Абсолютные значения",ABS(AO884),AO884)),AO884)))</x:f>
      </x:c>
      <x:c r="CS884" s="50" t="str">
        <x:f>IF(OR(1&gt;'Настройки'!$B$3,ISBLANK(BI884),BI884=0),"",BI884)</x:f>
      </x:c>
      <x:c r="CT884" s="50" t="str">
        <x:f>IF(OR(2&gt;'Настройки'!$B$3,ISBLANK(BJ884),BJ884=0),"",BJ884)</x:f>
      </x:c>
      <x:c r="CU884" s="50" t="str">
        <x:f>IF(OR(3&gt;'Настройки'!$B$3,ISBLANK(BK884),BK884=0),"",BK884)</x:f>
      </x:c>
      <x:c r="CV884" s="50" t="str">
        <x:f>IF(OR(4&gt;'Настройки'!$B$3,ISBLANK(BL884),BL884=0),"",BL884)</x:f>
      </x:c>
      <x:c r="CW884" s="50" t="str">
        <x:f>IF(OR(5&gt;'Настройки'!$B$3,ISBLANK(BM884),BM884=0),"",BM884)</x:f>
      </x:c>
      <x:c r="CX884" s="50" t="str">
        <x:f>IF(OR(6&gt;'Настройки'!$B$3,ISBLANK(BN884),BN884=0),"",BN884)</x:f>
      </x:c>
      <x:c r="CY884" s="50" t="str">
        <x:f>IF(OR(7&gt;'Настройки'!$B$3,ISBLANK(BO884),BO884=0),"",BO884)</x:f>
      </x:c>
      <x:c r="CZ884" s="50" t="str">
        <x:f>IF(OR(8&gt;'Настройки'!$B$3,ISBLANK(BP884),BP884=0),"",BP884)</x:f>
      </x:c>
      <x:c r="DA884" s="50" t="str">
        <x:f>IF(OR(9&gt;'Настройки'!$B$3,ISBLANK(BQ884),BQ884=0),"",BQ884)</x:f>
      </x:c>
      <x:c r="DB884" s="50" t="str">
        <x:f>IF(OR(10&gt;'Настройки'!$B$3,ISBLANK(BR884),BR884=0),"",BR884)</x:f>
      </x:c>
      <x:c r="DC884" s="50" t="str">
        <x:f>IF(OR(11&gt;'Настройки'!$B$3,ISBLANK(BS884),BS884=0),"",BS884)</x:f>
      </x:c>
      <x:c r="DD884" s="50" t="str">
        <x:f>IF(OR(12&gt;'Настройки'!$B$3,ISBLANK(BT884),BT884=0),"",BT884)</x:f>
      </x:c>
      <x:c r="DE884" s="50" t="str">
        <x:f>IF(OR(13&gt;'Настройки'!$B$3,ISBLANK(BU884),BU884=0),"",BU884)</x:f>
      </x:c>
      <x:c r="DF884" s="50" t="str">
        <x:f>IF(OR(14&gt;'Настройки'!$B$3,ISBLANK(BV884),BV884=0),"",BV884)</x:f>
      </x:c>
      <x:c r="DG884" s="50" t="str">
        <x:f>IF(OR(15&gt;'Настройки'!$B$3,ISBLANK(BW884),BW884=0),"",BW884)</x:f>
      </x:c>
      <x:c r="DH884" s="50" t="str">
        <x:f>IF(OR(16&gt;'Настройки'!$B$3,ISBLANK(BX884),BX884=0),"",BX884)</x:f>
      </x:c>
      <x:c r="DI884" s="50" t="str">
        <x:f>IF(OR(17&gt;'Настройки'!$B$3,ISBLANK(BY884),BY884=0),"",BY884)</x:f>
      </x:c>
      <x:c r="DJ884" s="50" t="str">
        <x:f>IF(OR(18&gt;'Настройки'!$B$3,ISBLANK(BZ884),BZ884=0),"",BZ884)</x:f>
      </x:c>
      <x:c r="DK884" s="50" t="str">
        <x:f>IF(OR(19&gt;'Настройки'!$B$3,ISBLANK(CA884),CA884=0),"",CA884)</x:f>
      </x:c>
      <x:c r="DL884" s="50" t="str">
        <x:f>IF(OR(20&gt;'Настройки'!$B$3,ISBLANK(CB884),CB884=0),"",CB884)</x:f>
      </x:c>
      <x:c r="DM884" s="50" t="str">
        <x:f>IF(OR(21&gt;'Настройки'!$B$3,ISBLANK(CC884),CC884=0),"",CC884)</x:f>
      </x:c>
      <x:c r="DN884" s="50" t="str">
        <x:f>IF(OR(22&gt;'Настройки'!$B$3,ISBLANK(CD884),CD884=0),"",CD884)</x:f>
      </x:c>
      <x:c r="DO884" s="50" t="str">
        <x:f>IF(OR(23&gt;'Настройки'!$B$3,ISBLANK(CE884),CE884=0),"",CE884)</x:f>
      </x:c>
      <x:c r="DP884" s="50" t="str">
        <x:f>IF(OR(24&gt;'Настройки'!$B$3,ISBLANK(CF884),CF884=0),"",CF884)</x:f>
      </x:c>
      <x:c r="DQ884" s="50" t="str">
        <x:f>IF(OR(25&gt;'Настройки'!$B$3,ISBLANK(CG884),CG884=0),"",CG884)</x:f>
      </x:c>
      <x:c r="DR884" s="50" t="str">
        <x:f>IF(OR(26&gt;'Настройки'!$B$3,ISBLANK(CH884),CH884=0),"",CH884)</x:f>
      </x:c>
      <x:c r="DS884" s="50" t="str">
        <x:f>IF(OR(27&gt;'Настройки'!$B$3,ISBLANK(CI884),CI884=0),"",CI884)</x:f>
      </x:c>
      <x:c r="DT884" s="50" t="str">
        <x:f>IF(OR(28&gt;'Настройки'!$B$3,ISBLANK(CJ884),CJ884=0),"",CJ884)</x:f>
      </x:c>
      <x:c r="DU884" s="50" t="str">
        <x:f>IF(OR(29&gt;'Настройки'!$B$3,ISBLANK(CK884),CK884=0),"",CK884)</x:f>
      </x:c>
      <x:c r="DV884" s="50" t="str">
        <x:f>IF(OR(30&gt;'Настройки'!$B$3,ISBLANK(CL884),CL884=0),"",CL884)</x:f>
      </x:c>
      <x:c r="DW884" s="50" t="str">
        <x:f>IF(OR(31&gt;'Настройки'!$B$3,ISBLANK(CM884),CM884=0),"",CM884)</x:f>
      </x:c>
      <x:c r="DX884" s="50" t="str">
        <x:f>IF(OR(32&gt;'Настройки'!$B$3,ISBLANK(CN884),CN884=0),"",CN884)</x:f>
      </x:c>
      <x:c r="DY884" s="50" t="str">
        <x:f>IF(OR(33&gt;'Настройки'!$B$3,ISBLANK(CO884),CO884=0),"",CO884)</x:f>
      </x:c>
      <x:c r="DZ884" s="50" t="str">
        <x:f>IF(OR(34&gt;'Настройки'!$B$3,ISBLANK(CP884),CP884=0),"",CP884)</x:f>
      </x:c>
      <x:c r="EA884" s="50" t="str">
        <x:f>IF(OR(35&gt;'Настройки'!$B$3,ISBLANK(CQ884),CQ884=0),"",CQ884)</x:f>
      </x:c>
      <x:c r="EB884" s="50" t="str">
        <x:f>IF(OR(36&gt;'Настройки'!$B$3,ISBLANK(CR884),CR884=0),"",CR884)</x:f>
      </x:c>
      <x:c r="EC884" s="50" t="str">
        <x:f>IF(A884="","",IF(OR(BB884="AZ",BB884="BZ"),10000+ROW(),IF(AZ884&gt;'Настройки'!$B$11,20000+ROW(),IF(BF884&lt;&gt;"Обычный",30000+ROW(),IF(AX884&lt;=0,40000+ROW(),"")))))</x:f>
      </x:c>
      <x:c r="ED884" s="50" t="str">
        <x:f>IF(EC884="","",COUNTIFS($EC$2:$EC$1001,"&gt;0",$EC$2:$EC$1001,"&lt;"&amp;EC884)+1)</x:f>
      </x:c>
    </x:row>
    <x:row r="885">
      <x:c r="A885" s="115"/>
      <x:c r="B885" s="115"/>
      <x:c r="C885" s="115"/>
      <x:c r="D885" s="118"/>
      <x:c r="E885" s="118"/>
      <x:c r="F885" s="118"/>
      <x:c r="G885" s="118"/>
      <x:c r="H885" s="118"/>
      <x:c r="I885" s="118"/>
      <x:c r="J885" s="118"/>
      <x:c r="K885" s="118"/>
      <x:c r="L885" s="118"/>
      <x:c r="M885" s="118"/>
      <x:c r="N885" s="118"/>
      <x:c r="O885" s="118"/>
      <x:c r="P885" s="118"/>
      <x:c r="Q885" s="118"/>
      <x:c r="R885" s="118"/>
      <x:c r="S885" s="118"/>
      <x:c r="T885" s="118"/>
      <x:c r="U885" s="118"/>
      <x:c r="V885" s="118"/>
      <x:c r="W885" s="118"/>
      <x:c r="X885" s="118"/>
      <x:c r="Y885" s="118"/>
      <x:c r="Z885" s="118"/>
      <x:c r="AA885" s="118"/>
      <x:c r="AB885" s="118"/>
      <x:c r="AC885" s="118"/>
      <x:c r="AD885" s="118"/>
      <x:c r="AE885" s="118"/>
      <x:c r="AF885" s="118"/>
      <x:c r="AG885" s="118"/>
      <x:c r="AH885" s="118"/>
      <x:c r="AI885" s="118"/>
      <x:c r="AJ885" s="118"/>
      <x:c r="AK885" s="118"/>
      <x:c r="AL885" s="118"/>
      <x:c r="AM885" s="118"/>
      <x:c r="AN885" s="118"/>
      <x:c r="AO885" s="118"/>
      <x:c r="AP885" s="115"/>
      <x:c r="AQ885" s="49" t="str">
        <x:f>IF(A885="","",COUNT(BI885:INDEX(BI885:CR885,1,'Настройки'!$B$3)))</x:f>
      </x:c>
      <x:c r="AR885" s="49" t="str">
        <x:f>IF(A885="","",SUM(BI885:INDEX(BI885:CR885,1,'Настройки'!$B$3)))</x:f>
      </x:c>
      <x:c r="AS885" s="58" t="str">
        <x:f>IF(A885="","",IF('Настройки'!$B$4="Стоимость потребления",AR885*D885,IF('Настройки'!$B$4="Количество",AR885,E885)))</x:f>
      </x:c>
      <x:c r="AT885" s="61" t="str">
        <x:f>IF(OR(A885="",AS885&lt;0,SUM($AS$2:$AS$1001)&lt;=0),"",AS885/SUM($AS$2:$AS$1001))</x:f>
      </x:c>
      <x:c r="AU885" s="61" t="str">
        <x:f>IF(OR(A885="",AS885&lt;0,SUM($AS$2:$AS$1001)&lt;=0),"",SUMIFS($AS$2:$AS$1001,$AS$2:$AS$1001,"&gt;"&amp;AS885)/SUM($AS$2:$AS$1001))</x:f>
      </x:c>
      <x:c r="AV885" s="61" t="str">
        <x:f>IF(OR(A885="",AS885&lt;0,SUM($AS$2:$AS$1001)&lt;=0),"",SUMIFS($AS$2:$AS$1001,$AS$2:$AS$1001,"&gt;="&amp;AS885)/SUM($AS$2:$AS$1001))</x:f>
      </x:c>
      <x:c r="AW885" s="49" t="str">
        <x:f>IF(A885="","",IF(SUM($AS$2:$AS$1001)&lt;=0,"Не определён",IF(AS885&lt;0,"Исключение",IF(AU885&lt;'Настройки'!$B$5,"A",IF(AU885&lt;'Настройки'!$B$6,"B","C")))))</x:f>
      </x:c>
      <x:c r="AX885" s="58" t="str">
        <x:f>IF(A885="","",IF(AQ885=0,"",AVERAGE(BI885:INDEX(BI885:CR885,1,'Настройки'!$B$3))))</x:f>
      </x:c>
      <x:c r="AY885" s="58" t="str">
        <x:f>IF(OR(A885="",AQ885=0),"",STDEVP(BI885:INDEX(BI885:CR885,1,'Настройки'!$B$3)))</x:f>
      </x:c>
      <x:c r="AZ885" s="61" t="str">
        <x:f>IF(OR(A885="",AQ885&lt;'Настройки'!$B$12,AX885&lt;=0,AND('Настройки'!$B$10="Блокировать",COUNTIF(F885:INDEX(F885:AO885,1,'Настройки'!$B$3),"&lt;0")&gt;0)),"",AY885/ABS(AX885))</x:f>
      </x:c>
      <x:c r="BA885" s="49" t="str">
        <x:f>IF(A885="","",IF(AND('Настройки'!$B$10="Блокировать",COUNTIF(F885:INDEX(F885:AO885,1,'Настройки'!$B$3),"&lt;0")&gt;0),"Не определён",IF(AQ885&lt;'Настройки'!$B$12,"Не определён",IF(AX885=0,"Нет спроса",IF(AX885&lt;0,"Не определён",IF(AZ885&lt;='Настройки'!$B$7,"X",IF(AZ885&lt;='Настройки'!$B$8,"Y","Z")))))))</x:f>
      </x:c>
      <x:c r="BB885" s="49" t="str">
        <x:f>IF(OR(A885="",LEN(AW885)&lt;&gt;1,LEN(BA885)&lt;&gt;1),"",AW885&amp;BA885)</x:f>
      </x:c>
      <x:c r="BC885" s="61" t="str">
        <x:f>IF(OR(A885="",AQ885=0),"",(COUNT(BI885:INDEX(BI885:CR885,1,'Настройки'!$B$3))-COUNT(CS885:INDEX(CS885:EB885,1,'Настройки'!$B$3)))/AQ885)</x:f>
      </x:c>
      <x:c r="BD885" s="64" t="str">
        <x:f>IF(OR(A885="",COUNT(CS885:INDEX(CS885:EB885,1,'Настройки'!$B$3))=0),"",AQ885/COUNT(CS885:INDEX(CS885:EB885,1,'Настройки'!$B$3)))</x:f>
      </x:c>
      <x:c r="BE885" s="64" t="str">
        <x:f>IF(OR(A885="",COUNT(CS885:INDEX(CS885:EB885,1,'Настройки'!$B$3))=0),"",IF(AVERAGE(CS885:INDEX(CS885:EB885,1,'Настройки'!$B$3))=0,"",(STDEVP(CS885:INDEX(CS885:EB885,1,'Настройки'!$B$3))/ABS(AVERAGE(CS885:INDEX(CS885:EB885,1,'Настройки'!$B$3))))^2))</x:f>
      </x:c>
      <x:c r="BF885" s="49" t="str">
        <x:f>IF(A885="","",IF(AQ885&lt;3,"Недостаточно",IF(AQ885&lt;6,"Предварительный","Обычный")))</x:f>
      </x:c>
      <x:c r="BG885" s="49" t="str">
        <x:f>IF(A885="","",IF(COUNTIF(F885:INDEX(F885:AO885,1,'Настройки'!$B$3),"&lt;0")&gt;0,IF('Настройки'!$B$10="Блокировать","Отрицательный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"),"")&amp;IF(AQ885&lt;3,"Недостаточно истории. ",IF(AQ885&lt;6,"Предварительная классификация. ",""))&amp;IF(AX885=0,"Нет спроса за горизонт. ","")&amp;IF(AZ885&gt;'Настройки'!$B$11,"Экстремальная вариативность. ",""))</x:f>
      </x:c>
      <x:c r="BH885" s="49" t="str">
        <x:f>IF(A885="","",IFERROR(VLOOKUP(BB885,'Настройки'!$D$3:$E$11,2,FALSE),"Сначала проверьте исходные данные и историю спроса.")&amp;" Уточните срок поставки, MOQ и критичность.")</x:f>
      </x:c>
      <x:c r="BI885" s="50" t="str">
        <x:f>IF(1&gt;'Настройки'!$B$3,"",IF(ISBLANK(F885),IF('Настройки'!$B$9="Нулевой спрос",0,""),IF(F885&lt;0,IF('Настройки'!$B$10="Исключить","",IF('Настройки'!$B$10="Абсолютные значения",ABS(F885),F885)),F885)))</x:f>
      </x:c>
      <x:c r="BJ885" s="50" t="str">
        <x:f>IF(2&gt;'Настройки'!$B$3,"",IF(ISBLANK(G885),IF('Настройки'!$B$9="Нулевой спрос",0,""),IF(G885&lt;0,IF('Настройки'!$B$10="Исключить","",IF('Настройки'!$B$10="Абсолютные значения",ABS(G885),G885)),G885)))</x:f>
      </x:c>
      <x:c r="BK885" s="50" t="str">
        <x:f>IF(3&gt;'Настройки'!$B$3,"",IF(ISBLANK(H885),IF('Настройки'!$B$9="Нулевой спрос",0,""),IF(H885&lt;0,IF('Настройки'!$B$10="Исключить","",IF('Настройки'!$B$10="Абсолютные значения",ABS(H885),H885)),H885)))</x:f>
      </x:c>
      <x:c r="BL885" s="50" t="str">
        <x:f>IF(4&gt;'Настройки'!$B$3,"",IF(ISBLANK(I885),IF('Настройки'!$B$9="Нулевой спрос",0,""),IF(I885&lt;0,IF('Настройки'!$B$10="Исключить","",IF('Настройки'!$B$10="Абсолютные значения",ABS(I885),I885)),I885)))</x:f>
      </x:c>
      <x:c r="BM885" s="50" t="str">
        <x:f>IF(5&gt;'Настройки'!$B$3,"",IF(ISBLANK(J885),IF('Настройки'!$B$9="Нулевой спрос",0,""),IF(J885&lt;0,IF('Настройки'!$B$10="Исключить","",IF('Настройки'!$B$10="Абсолютные значения",ABS(J885),J885)),J885)))</x:f>
      </x:c>
      <x:c r="BN885" s="50" t="str">
        <x:f>IF(6&gt;'Настройки'!$B$3,"",IF(ISBLANK(K885),IF('Настройки'!$B$9="Нулевой спрос",0,""),IF(K885&lt;0,IF('Настройки'!$B$10="Исключить","",IF('Настройки'!$B$10="Абсолютные значения",ABS(K885),K885)),K885)))</x:f>
      </x:c>
      <x:c r="BO885" s="50" t="str">
        <x:f>IF(7&gt;'Настройки'!$B$3,"",IF(ISBLANK(L885),IF('Настройки'!$B$9="Нулевой спрос",0,""),IF(L885&lt;0,IF('Настройки'!$B$10="Исключить","",IF('Настройки'!$B$10="Абсолютные значения",ABS(L885),L885)),L885)))</x:f>
      </x:c>
      <x:c r="BP885" s="50" t="str">
        <x:f>IF(8&gt;'Настройки'!$B$3,"",IF(ISBLANK(M885),IF('Настройки'!$B$9="Нулевой спрос",0,""),IF(M885&lt;0,IF('Настройки'!$B$10="Исключить","",IF('Настройки'!$B$10="Абсолютные значения",ABS(M885),M885)),M885)))</x:f>
      </x:c>
      <x:c r="BQ885" s="50" t="str">
        <x:f>IF(9&gt;'Настройки'!$B$3,"",IF(ISBLANK(N885),IF('Настройки'!$B$9="Нулевой спрос",0,""),IF(N885&lt;0,IF('Настройки'!$B$10="Исключить","",IF('Настройки'!$B$10="Абсолютные значения",ABS(N885),N885)),N885)))</x:f>
      </x:c>
      <x:c r="BR885" s="50" t="str">
        <x:f>IF(10&gt;'Настройки'!$B$3,"",IF(ISBLANK(O885),IF('Настройки'!$B$9="Нулевой спрос",0,""),IF(O885&lt;0,IF('Настройки'!$B$10="Исключить","",IF('Настройки'!$B$10="Абсолютные значения",ABS(O885),O885)),O885)))</x:f>
      </x:c>
      <x:c r="BS885" s="50" t="str">
        <x:f>IF(11&gt;'Настройки'!$B$3,"",IF(ISBLANK(P885),IF('Настройки'!$B$9="Нулевой спрос",0,""),IF(P885&lt;0,IF('Настройки'!$B$10="Исключить","",IF('Настройки'!$B$10="Абсолютные значения",ABS(P885),P885)),P885)))</x:f>
      </x:c>
      <x:c r="BT885" s="50" t="str">
        <x:f>IF(12&gt;'Настройки'!$B$3,"",IF(ISBLANK(Q885),IF('Настройки'!$B$9="Нулевой спрос",0,""),IF(Q885&lt;0,IF('Настройки'!$B$10="Исключить","",IF('Настройки'!$B$10="Абсолютные значения",ABS(Q885),Q885)),Q885)))</x:f>
      </x:c>
      <x:c r="BU885" s="50" t="str">
        <x:f>IF(13&gt;'Настройки'!$B$3,"",IF(ISBLANK(R885),IF('Настройки'!$B$9="Нулевой спрос",0,""),IF(R885&lt;0,IF('Настройки'!$B$10="Исключить","",IF('Настройки'!$B$10="Абсолютные значения",ABS(R885),R885)),R885)))</x:f>
      </x:c>
      <x:c r="BV885" s="50" t="str">
        <x:f>IF(14&gt;'Настройки'!$B$3,"",IF(ISBLANK(S885),IF('Настройки'!$B$9="Нулевой спрос",0,""),IF(S885&lt;0,IF('Настройки'!$B$10="Исключить","",IF('Настройки'!$B$10="Абсолютные значения",ABS(S885),S885)),S885)))</x:f>
      </x:c>
      <x:c r="BW885" s="50" t="str">
        <x:f>IF(15&gt;'Настройки'!$B$3,"",IF(ISBLANK(T885),IF('Настройки'!$B$9="Нулевой спрос",0,""),IF(T885&lt;0,IF('Настройки'!$B$10="Исключить","",IF('Настройки'!$B$10="Абсолютные значения",ABS(T885),T885)),T885)))</x:f>
      </x:c>
      <x:c r="BX885" s="50" t="str">
        <x:f>IF(16&gt;'Настройки'!$B$3,"",IF(ISBLANK(U885),IF('Настройки'!$B$9="Нулевой спрос",0,""),IF(U885&lt;0,IF('Настройки'!$B$10="Исключить","",IF('Настройки'!$B$10="Абсолютные значения",ABS(U885),U885)),U885)))</x:f>
      </x:c>
      <x:c r="BY885" s="50" t="str">
        <x:f>IF(17&gt;'Настройки'!$B$3,"",IF(ISBLANK(V885),IF('Настройки'!$B$9="Нулевой спрос",0,""),IF(V885&lt;0,IF('Настройки'!$B$10="Исключить","",IF('Настройки'!$B$10="Абсолютные значения",ABS(V885),V885)),V885)))</x:f>
      </x:c>
      <x:c r="BZ885" s="50" t="str">
        <x:f>IF(18&gt;'Настройки'!$B$3,"",IF(ISBLANK(W885),IF('Настройки'!$B$9="Нулевой спрос",0,""),IF(W885&lt;0,IF('Настройки'!$B$10="Исключить","",IF('Настройки'!$B$10="Абсолютные значения",ABS(W885),W885)),W885)))</x:f>
      </x:c>
      <x:c r="CA885" s="50" t="str">
        <x:f>IF(19&gt;'Настройки'!$B$3,"",IF(ISBLANK(X885),IF('Настройки'!$B$9="Нулевой спрос",0,""),IF(X885&lt;0,IF('Настройки'!$B$10="Исключить","",IF('Настройки'!$B$10="Абсолютные значения",ABS(X885),X885)),X885)))</x:f>
      </x:c>
      <x:c r="CB885" s="50" t="str">
        <x:f>IF(20&gt;'Настройки'!$B$3,"",IF(ISBLANK(Y885),IF('Настройки'!$B$9="Нулевой спрос",0,""),IF(Y885&lt;0,IF('Настройки'!$B$10="Исключить","",IF('Настройки'!$B$10="Абсолютные значения",ABS(Y885),Y885)),Y885)))</x:f>
      </x:c>
      <x:c r="CC885" s="50" t="str">
        <x:f>IF(21&gt;'Настройки'!$B$3,"",IF(ISBLANK(Z885),IF('Настройки'!$B$9="Нулевой спрос",0,""),IF(Z885&lt;0,IF('Настройки'!$B$10="Исключить","",IF('Настройки'!$B$10="Абсолютные значения",ABS(Z885),Z885)),Z885)))</x:f>
      </x:c>
      <x:c r="CD885" s="50" t="str">
        <x:f>IF(22&gt;'Настройки'!$B$3,"",IF(ISBLANK(AA885),IF('Настройки'!$B$9="Нулевой спрос",0,""),IF(AA885&lt;0,IF('Настройки'!$B$10="Исключить","",IF('Настройки'!$B$10="Абсолютные значения",ABS(AA885),AA885)),AA885)))</x:f>
      </x:c>
      <x:c r="CE885" s="50" t="str">
        <x:f>IF(23&gt;'Настройки'!$B$3,"",IF(ISBLANK(AB885),IF('Настройки'!$B$9="Нулевой спрос",0,""),IF(AB885&lt;0,IF('Настройки'!$B$10="Исключить","",IF('Настройки'!$B$10="Абсолютные значения",ABS(AB885),AB885)),AB885)))</x:f>
      </x:c>
      <x:c r="CF885" s="50" t="str">
        <x:f>IF(24&gt;'Настройки'!$B$3,"",IF(ISBLANK(AC885),IF('Настройки'!$B$9="Нулевой спрос",0,""),IF(AC885&lt;0,IF('Настройки'!$B$10="Исключить","",IF('Настройки'!$B$10="Абсолютные значения",ABS(AC885),AC885)),AC885)))</x:f>
      </x:c>
      <x:c r="CG885" s="50" t="str">
        <x:f>IF(25&gt;'Настройки'!$B$3,"",IF(ISBLANK(AD885),IF('Настройки'!$B$9="Нулевой спрос",0,""),IF(AD885&lt;0,IF('Настройки'!$B$10="Исключить","",IF('Настройки'!$B$10="Абсолютные значения",ABS(AD885),AD885)),AD885)))</x:f>
      </x:c>
      <x:c r="CH885" s="50" t="str">
        <x:f>IF(26&gt;'Настройки'!$B$3,"",IF(ISBLANK(AE885),IF('Настройки'!$B$9="Нулевой спрос",0,""),IF(AE885&lt;0,IF('Настройки'!$B$10="Исключить","",IF('Настройки'!$B$10="Абсолютные значения",ABS(AE885),AE885)),AE885)))</x:f>
      </x:c>
      <x:c r="CI885" s="50" t="str">
        <x:f>IF(27&gt;'Настройки'!$B$3,"",IF(ISBLANK(AF885),IF('Настройки'!$B$9="Нулевой спрос",0,""),IF(AF885&lt;0,IF('Настройки'!$B$10="Исключить","",IF('Настройки'!$B$10="Абсолютные значения",ABS(AF885),AF885)),AF885)))</x:f>
      </x:c>
      <x:c r="CJ885" s="50" t="str">
        <x:f>IF(28&gt;'Настройки'!$B$3,"",IF(ISBLANK(AG885),IF('Настройки'!$B$9="Нулевой спрос",0,""),IF(AG885&lt;0,IF('Настройки'!$B$10="Исключить","",IF('Настройки'!$B$10="Абсолютные значения",ABS(AG885),AG885)),AG885)))</x:f>
      </x:c>
      <x:c r="CK885" s="50" t="str">
        <x:f>IF(29&gt;'Настройки'!$B$3,"",IF(ISBLANK(AH885),IF('Настройки'!$B$9="Нулевой спрос",0,""),IF(AH885&lt;0,IF('Настройки'!$B$10="Исключить","",IF('Настройки'!$B$10="Абсолютные значения",ABS(AH885),AH885)),AH885)))</x:f>
      </x:c>
      <x:c r="CL885" s="50" t="str">
        <x:f>IF(30&gt;'Настройки'!$B$3,"",IF(ISBLANK(AI885),IF('Настройки'!$B$9="Нулевой спрос",0,""),IF(AI885&lt;0,IF('Настройки'!$B$10="Исключить","",IF('Настройки'!$B$10="Абсолютные значения",ABS(AI885),AI885)),AI885)))</x:f>
      </x:c>
      <x:c r="CM885" s="50" t="str">
        <x:f>IF(31&gt;'Настройки'!$B$3,"",IF(ISBLANK(AJ885),IF('Настройки'!$B$9="Нулевой спрос",0,""),IF(AJ885&lt;0,IF('Настройки'!$B$10="Исключить","",IF('Настройки'!$B$10="Абсолютные значения",ABS(AJ885),AJ885)),AJ885)))</x:f>
      </x:c>
      <x:c r="CN885" s="50" t="str">
        <x:f>IF(32&gt;'Настройки'!$B$3,"",IF(ISBLANK(AK885),IF('Настройки'!$B$9="Нулевой спрос",0,""),IF(AK885&lt;0,IF('Настройки'!$B$10="Исключить","",IF('Настройки'!$B$10="Абсолютные значения",ABS(AK885),AK885)),AK885)))</x:f>
      </x:c>
      <x:c r="CO885" s="50" t="str">
        <x:f>IF(33&gt;'Настройки'!$B$3,"",IF(ISBLANK(AL885),IF('Настройки'!$B$9="Нулевой спрос",0,""),IF(AL885&lt;0,IF('Настройки'!$B$10="Исключить","",IF('Настройки'!$B$10="Абсолютные значения",ABS(AL885),AL885)),AL885)))</x:f>
      </x:c>
      <x:c r="CP885" s="50" t="str">
        <x:f>IF(34&gt;'Настройки'!$B$3,"",IF(ISBLANK(AM885),IF('Настройки'!$B$9="Нулевой спрос",0,""),IF(AM885&lt;0,IF('Настройки'!$B$10="Исключить","",IF('Настройки'!$B$10="Абсолютные значения",ABS(AM885),AM885)),AM885)))</x:f>
      </x:c>
      <x:c r="CQ885" s="50" t="str">
        <x:f>IF(35&gt;'Настройки'!$B$3,"",IF(ISBLANK(AN885),IF('Настройки'!$B$9="Нулевой спрос",0,""),IF(AN885&lt;0,IF('Настройки'!$B$10="Исключить","",IF('Настройки'!$B$10="Абсолютные значения",ABS(AN885),AN885)),AN885)))</x:f>
      </x:c>
      <x:c r="CR885" s="50" t="str">
        <x:f>IF(36&gt;'Настройки'!$B$3,"",IF(ISBLANK(AO885),IF('Настройки'!$B$9="Нулевой спрос",0,""),IF(AO885&lt;0,IF('Настройки'!$B$10="Исключить","",IF('Настройки'!$B$10="Абсолютные значения",ABS(AO885),AO885)),AO885)))</x:f>
      </x:c>
      <x:c r="CS885" s="50" t="str">
        <x:f>IF(OR(1&gt;'Настройки'!$B$3,ISBLANK(BI885),BI885=0),"",BI885)</x:f>
      </x:c>
      <x:c r="CT885" s="50" t="str">
        <x:f>IF(OR(2&gt;'Настройки'!$B$3,ISBLANK(BJ885),BJ885=0),"",BJ885)</x:f>
      </x:c>
      <x:c r="CU885" s="50" t="str">
        <x:f>IF(OR(3&gt;'Настройки'!$B$3,ISBLANK(BK885),BK885=0),"",BK885)</x:f>
      </x:c>
      <x:c r="CV885" s="50" t="str">
        <x:f>IF(OR(4&gt;'Настройки'!$B$3,ISBLANK(BL885),BL885=0),"",BL885)</x:f>
      </x:c>
      <x:c r="CW885" s="50" t="str">
        <x:f>IF(OR(5&gt;'Настройки'!$B$3,ISBLANK(BM885),BM885=0),"",BM885)</x:f>
      </x:c>
      <x:c r="CX885" s="50" t="str">
        <x:f>IF(OR(6&gt;'Настройки'!$B$3,ISBLANK(BN885),BN885=0),"",BN885)</x:f>
      </x:c>
      <x:c r="CY885" s="50" t="str">
        <x:f>IF(OR(7&gt;'Настройки'!$B$3,ISBLANK(BO885),BO885=0),"",BO885)</x:f>
      </x:c>
      <x:c r="CZ885" s="50" t="str">
        <x:f>IF(OR(8&gt;'Настройки'!$B$3,ISBLANK(BP885),BP885=0),"",BP885)</x:f>
      </x:c>
      <x:c r="DA885" s="50" t="str">
        <x:f>IF(OR(9&gt;'Настройки'!$B$3,ISBLANK(BQ885),BQ885=0),"",BQ885)</x:f>
      </x:c>
      <x:c r="DB885" s="50" t="str">
        <x:f>IF(OR(10&gt;'Настройки'!$B$3,ISBLANK(BR885),BR885=0),"",BR885)</x:f>
      </x:c>
      <x:c r="DC885" s="50" t="str">
        <x:f>IF(OR(11&gt;'Настройки'!$B$3,ISBLANK(BS885),BS885=0),"",BS885)</x:f>
      </x:c>
      <x:c r="DD885" s="50" t="str">
        <x:f>IF(OR(12&gt;'Настройки'!$B$3,ISBLANK(BT885),BT885=0),"",BT885)</x:f>
      </x:c>
      <x:c r="DE885" s="50" t="str">
        <x:f>IF(OR(13&gt;'Настройки'!$B$3,ISBLANK(BU885),BU885=0),"",BU885)</x:f>
      </x:c>
      <x:c r="DF885" s="50" t="str">
        <x:f>IF(OR(14&gt;'Настройки'!$B$3,ISBLANK(BV885),BV885=0),"",BV885)</x:f>
      </x:c>
      <x:c r="DG885" s="50" t="str">
        <x:f>IF(OR(15&gt;'Настройки'!$B$3,ISBLANK(BW885),BW885=0),"",BW885)</x:f>
      </x:c>
      <x:c r="DH885" s="50" t="str">
        <x:f>IF(OR(16&gt;'Настройки'!$B$3,ISBLANK(BX885),BX885=0),"",BX885)</x:f>
      </x:c>
      <x:c r="DI885" s="50" t="str">
        <x:f>IF(OR(17&gt;'Настройки'!$B$3,ISBLANK(BY885),BY885=0),"",BY885)</x:f>
      </x:c>
      <x:c r="DJ885" s="50" t="str">
        <x:f>IF(OR(18&gt;'Настройки'!$B$3,ISBLANK(BZ885),BZ885=0),"",BZ885)</x:f>
      </x:c>
      <x:c r="DK885" s="50" t="str">
        <x:f>IF(OR(19&gt;'Настройки'!$B$3,ISBLANK(CA885),CA885=0),"",CA885)</x:f>
      </x:c>
      <x:c r="DL885" s="50" t="str">
        <x:f>IF(OR(20&gt;'Настройки'!$B$3,ISBLANK(CB885),CB885=0),"",CB885)</x:f>
      </x:c>
      <x:c r="DM885" s="50" t="str">
        <x:f>IF(OR(21&gt;'Настройки'!$B$3,ISBLANK(CC885),CC885=0),"",CC885)</x:f>
      </x:c>
      <x:c r="DN885" s="50" t="str">
        <x:f>IF(OR(22&gt;'Настройки'!$B$3,ISBLANK(CD885),CD885=0),"",CD885)</x:f>
      </x:c>
      <x:c r="DO885" s="50" t="str">
        <x:f>IF(OR(23&gt;'Настройки'!$B$3,ISBLANK(CE885),CE885=0),"",CE885)</x:f>
      </x:c>
      <x:c r="DP885" s="50" t="str">
        <x:f>IF(OR(24&gt;'Настройки'!$B$3,ISBLANK(CF885),CF885=0),"",CF885)</x:f>
      </x:c>
      <x:c r="DQ885" s="50" t="str">
        <x:f>IF(OR(25&gt;'Настройки'!$B$3,ISBLANK(CG885),CG885=0),"",CG885)</x:f>
      </x:c>
      <x:c r="DR885" s="50" t="str">
        <x:f>IF(OR(26&gt;'Настройки'!$B$3,ISBLANK(CH885),CH885=0),"",CH885)</x:f>
      </x:c>
      <x:c r="DS885" s="50" t="str">
        <x:f>IF(OR(27&gt;'Настройки'!$B$3,ISBLANK(CI885),CI885=0),"",CI885)</x:f>
      </x:c>
      <x:c r="DT885" s="50" t="str">
        <x:f>IF(OR(28&gt;'Настройки'!$B$3,ISBLANK(CJ885),CJ885=0),"",CJ885)</x:f>
      </x:c>
      <x:c r="DU885" s="50" t="str">
        <x:f>IF(OR(29&gt;'Настройки'!$B$3,ISBLANK(CK885),CK885=0),"",CK885)</x:f>
      </x:c>
      <x:c r="DV885" s="50" t="str">
        <x:f>IF(OR(30&gt;'Настройки'!$B$3,ISBLANK(CL885),CL885=0),"",CL885)</x:f>
      </x:c>
      <x:c r="DW885" s="50" t="str">
        <x:f>IF(OR(31&gt;'Настройки'!$B$3,ISBLANK(CM885),CM885=0),"",CM885)</x:f>
      </x:c>
      <x:c r="DX885" s="50" t="str">
        <x:f>IF(OR(32&gt;'Настройки'!$B$3,ISBLANK(CN885),CN885=0),"",CN885)</x:f>
      </x:c>
      <x:c r="DY885" s="50" t="str">
        <x:f>IF(OR(33&gt;'Настройки'!$B$3,ISBLANK(CO885),CO885=0),"",CO885)</x:f>
      </x:c>
      <x:c r="DZ885" s="50" t="str">
        <x:f>IF(OR(34&gt;'Настройки'!$B$3,ISBLANK(CP885),CP885=0),"",CP885)</x:f>
      </x:c>
      <x:c r="EA885" s="50" t="str">
        <x:f>IF(OR(35&gt;'Настройки'!$B$3,ISBLANK(CQ885),CQ885=0),"",CQ885)</x:f>
      </x:c>
      <x:c r="EB885" s="50" t="str">
        <x:f>IF(OR(36&gt;'Настройки'!$B$3,ISBLANK(CR885),CR885=0),"",CR885)</x:f>
      </x:c>
      <x:c r="EC885" s="50" t="str">
        <x:f>IF(A885="","",IF(OR(BB885="AZ",BB885="BZ"),10000+ROW(),IF(AZ885&gt;'Настройки'!$B$11,20000+ROW(),IF(BF885&lt;&gt;"Обычный",30000+ROW(),IF(AX885&lt;=0,40000+ROW(),"")))))</x:f>
      </x:c>
      <x:c r="ED885" s="50" t="str">
        <x:f>IF(EC885="","",COUNTIFS($EC$2:$EC$1001,"&gt;0",$EC$2:$EC$1001,"&lt;"&amp;EC885)+1)</x:f>
      </x:c>
    </x:row>
    <x:row r="886">
      <x:c r="A886" s="115"/>
      <x:c r="B886" s="115"/>
      <x:c r="C886" s="115"/>
      <x:c r="D886" s="118"/>
      <x:c r="E886" s="118"/>
      <x:c r="F886" s="118"/>
      <x:c r="G886" s="118"/>
      <x:c r="H886" s="118"/>
      <x:c r="I886" s="118"/>
      <x:c r="J886" s="118"/>
      <x:c r="K886" s="118"/>
      <x:c r="L886" s="118"/>
      <x:c r="M886" s="118"/>
      <x:c r="N886" s="118"/>
      <x:c r="O886" s="118"/>
      <x:c r="P886" s="118"/>
      <x:c r="Q886" s="118"/>
      <x:c r="R886" s="118"/>
      <x:c r="S886" s="118"/>
      <x:c r="T886" s="118"/>
      <x:c r="U886" s="118"/>
      <x:c r="V886" s="118"/>
      <x:c r="W886" s="118"/>
      <x:c r="X886" s="118"/>
      <x:c r="Y886" s="118"/>
      <x:c r="Z886" s="118"/>
      <x:c r="AA886" s="118"/>
      <x:c r="AB886" s="118"/>
      <x:c r="AC886" s="118"/>
      <x:c r="AD886" s="118"/>
      <x:c r="AE886" s="118"/>
      <x:c r="AF886" s="118"/>
      <x:c r="AG886" s="118"/>
      <x:c r="AH886" s="118"/>
      <x:c r="AI886" s="118"/>
      <x:c r="AJ886" s="118"/>
      <x:c r="AK886" s="118"/>
      <x:c r="AL886" s="118"/>
      <x:c r="AM886" s="118"/>
      <x:c r="AN886" s="118"/>
      <x:c r="AO886" s="118"/>
      <x:c r="AP886" s="115"/>
      <x:c r="AQ886" s="49" t="str">
        <x:f>IF(A886="","",COUNT(BI886:INDEX(BI886:CR886,1,'Настройки'!$B$3)))</x:f>
      </x:c>
      <x:c r="AR886" s="49" t="str">
        <x:f>IF(A886="","",SUM(BI886:INDEX(BI886:CR886,1,'Настройки'!$B$3)))</x:f>
      </x:c>
      <x:c r="AS886" s="58" t="str">
        <x:f>IF(A886="","",IF('Настройки'!$B$4="Стоимость потребления",AR886*D886,IF('Настройки'!$B$4="Количество",AR886,E886)))</x:f>
      </x:c>
      <x:c r="AT886" s="61" t="str">
        <x:f>IF(OR(A886="",AS886&lt;0,SUM($AS$2:$AS$1001)&lt;=0),"",AS886/SUM($AS$2:$AS$1001))</x:f>
      </x:c>
      <x:c r="AU886" s="61" t="str">
        <x:f>IF(OR(A886="",AS886&lt;0,SUM($AS$2:$AS$1001)&lt;=0),"",SUMIFS($AS$2:$AS$1001,$AS$2:$AS$1001,"&gt;"&amp;AS886)/SUM($AS$2:$AS$1001))</x:f>
      </x:c>
      <x:c r="AV886" s="61" t="str">
        <x:f>IF(OR(A886="",AS886&lt;0,SUM($AS$2:$AS$1001)&lt;=0),"",SUMIFS($AS$2:$AS$1001,$AS$2:$AS$1001,"&gt;="&amp;AS886)/SUM($AS$2:$AS$1001))</x:f>
      </x:c>
      <x:c r="AW886" s="49" t="str">
        <x:f>IF(A886="","",IF(SUM($AS$2:$AS$1001)&lt;=0,"Не определён",IF(AS886&lt;0,"Исключение",IF(AU886&lt;'Настройки'!$B$5,"A",IF(AU886&lt;'Настройки'!$B$6,"B","C")))))</x:f>
      </x:c>
      <x:c r="AX886" s="58" t="str">
        <x:f>IF(A886="","",IF(AQ886=0,"",AVERAGE(BI886:INDEX(BI886:CR886,1,'Настройки'!$B$3))))</x:f>
      </x:c>
      <x:c r="AY886" s="58" t="str">
        <x:f>IF(OR(A886="",AQ886=0),"",STDEVP(BI886:INDEX(BI886:CR886,1,'Настройки'!$B$3)))</x:f>
      </x:c>
      <x:c r="AZ886" s="61" t="str">
        <x:f>IF(OR(A886="",AQ886&lt;'Настройки'!$B$12,AX886&lt;=0,AND('Настройки'!$B$10="Блокировать",COUNTIF(F886:INDEX(F886:AO886,1,'Настройки'!$B$3),"&lt;0")&gt;0)),"",AY886/ABS(AX886))</x:f>
      </x:c>
      <x:c r="BA886" s="49" t="str">
        <x:f>IF(A886="","",IF(AND('Настройки'!$B$10="Блокировать",COUNTIF(F886:INDEX(F886:AO886,1,'Настройки'!$B$3),"&lt;0")&gt;0),"Не определён",IF(AQ886&lt;'Настройки'!$B$12,"Не определён",IF(AX886=0,"Нет спроса",IF(AX886&lt;0,"Не определён",IF(AZ886&lt;='Настройки'!$B$7,"X",IF(AZ886&lt;='Настройки'!$B$8,"Y","Z")))))))</x:f>
      </x:c>
      <x:c r="BB886" s="49" t="str">
        <x:f>IF(OR(A886="",LEN(AW886)&lt;&gt;1,LEN(BA886)&lt;&gt;1),"",AW886&amp;BA886)</x:f>
      </x:c>
      <x:c r="BC886" s="61" t="str">
        <x:f>IF(OR(A886="",AQ886=0),"",(COUNT(BI886:INDEX(BI886:CR886,1,'Настройки'!$B$3))-COUNT(CS886:INDEX(CS886:EB886,1,'Настройки'!$B$3)))/AQ886)</x:f>
      </x:c>
      <x:c r="BD886" s="64" t="str">
        <x:f>IF(OR(A886="",COUNT(CS886:INDEX(CS886:EB886,1,'Настройки'!$B$3))=0),"",AQ886/COUNT(CS886:INDEX(CS886:EB886,1,'Настройки'!$B$3)))</x:f>
      </x:c>
      <x:c r="BE886" s="64" t="str">
        <x:f>IF(OR(A886="",COUNT(CS886:INDEX(CS886:EB886,1,'Настройки'!$B$3))=0),"",IF(AVERAGE(CS886:INDEX(CS886:EB886,1,'Настройки'!$B$3))=0,"",(STDEVP(CS886:INDEX(CS886:EB886,1,'Настройки'!$B$3))/ABS(AVERAGE(CS886:INDEX(CS886:EB886,1,'Настройки'!$B$3))))^2))</x:f>
      </x:c>
      <x:c r="BF886" s="49" t="str">
        <x:f>IF(A886="","",IF(AQ886&lt;3,"Недостаточно",IF(AQ886&lt;6,"Предварительный","Обычный")))</x:f>
      </x:c>
      <x:c r="BG886" s="49" t="str">
        <x:f>IF(A886="","",IF(COUNTIF(F886:INDEX(F886:AO886,1,'Настройки'!$B$3),"&lt;0")&gt;0,IF('Настройки'!$B$10="Блокировать","Отрицательный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"),"")&amp;IF(AQ886&lt;3,"Недостаточно истории. ",IF(AQ886&lt;6,"Предварительная классификация. ",""))&amp;IF(AX886=0,"Нет спроса за горизонт. ","")&amp;IF(AZ886&gt;'Настройки'!$B$11,"Экстремальная вариативность. ",""))</x:f>
      </x:c>
      <x:c r="BH886" s="49" t="str">
        <x:f>IF(A886="","",IFERROR(VLOOKUP(BB886,'Настройки'!$D$3:$E$11,2,FALSE),"Сначала проверьте исходные данные и историю спроса.")&amp;" Уточните срок поставки, MOQ и критичность.")</x:f>
      </x:c>
      <x:c r="BI886" s="50" t="str">
        <x:f>IF(1&gt;'Настройки'!$B$3,"",IF(ISBLANK(F886),IF('Настройки'!$B$9="Нулевой спрос",0,""),IF(F886&lt;0,IF('Настройки'!$B$10="Исключить","",IF('Настройки'!$B$10="Абсолютные значения",ABS(F886),F886)),F886)))</x:f>
      </x:c>
      <x:c r="BJ886" s="50" t="str">
        <x:f>IF(2&gt;'Настройки'!$B$3,"",IF(ISBLANK(G886),IF('Настройки'!$B$9="Нулевой спрос",0,""),IF(G886&lt;0,IF('Настройки'!$B$10="Исключить","",IF('Настройки'!$B$10="Абсолютные значения",ABS(G886),G886)),G886)))</x:f>
      </x:c>
      <x:c r="BK886" s="50" t="str">
        <x:f>IF(3&gt;'Настройки'!$B$3,"",IF(ISBLANK(H886),IF('Настройки'!$B$9="Нулевой спрос",0,""),IF(H886&lt;0,IF('Настройки'!$B$10="Исключить","",IF('Настройки'!$B$10="Абсолютные значения",ABS(H886),H886)),H886)))</x:f>
      </x:c>
      <x:c r="BL886" s="50" t="str">
        <x:f>IF(4&gt;'Настройки'!$B$3,"",IF(ISBLANK(I886),IF('Настройки'!$B$9="Нулевой спрос",0,""),IF(I886&lt;0,IF('Настройки'!$B$10="Исключить","",IF('Настройки'!$B$10="Абсолютные значения",ABS(I886),I886)),I886)))</x:f>
      </x:c>
      <x:c r="BM886" s="50" t="str">
        <x:f>IF(5&gt;'Настройки'!$B$3,"",IF(ISBLANK(J886),IF('Настройки'!$B$9="Нулевой спрос",0,""),IF(J886&lt;0,IF('Настройки'!$B$10="Исключить","",IF('Настройки'!$B$10="Абсолютные значения",ABS(J886),J886)),J886)))</x:f>
      </x:c>
      <x:c r="BN886" s="50" t="str">
        <x:f>IF(6&gt;'Настройки'!$B$3,"",IF(ISBLANK(K886),IF('Настройки'!$B$9="Нулевой спрос",0,""),IF(K886&lt;0,IF('Настройки'!$B$10="Исключить","",IF('Настройки'!$B$10="Абсолютные значения",ABS(K886),K886)),K886)))</x:f>
      </x:c>
      <x:c r="BO886" s="50" t="str">
        <x:f>IF(7&gt;'Настройки'!$B$3,"",IF(ISBLANK(L886),IF('Настройки'!$B$9="Нулевой спрос",0,""),IF(L886&lt;0,IF('Настройки'!$B$10="Исключить","",IF('Настройки'!$B$10="Абсолютные значения",ABS(L886),L886)),L886)))</x:f>
      </x:c>
      <x:c r="BP886" s="50" t="str">
        <x:f>IF(8&gt;'Настройки'!$B$3,"",IF(ISBLANK(M886),IF('Настройки'!$B$9="Нулевой спрос",0,""),IF(M886&lt;0,IF('Настройки'!$B$10="Исключить","",IF('Настройки'!$B$10="Абсолютные значения",ABS(M886),M886)),M886)))</x:f>
      </x:c>
      <x:c r="BQ886" s="50" t="str">
        <x:f>IF(9&gt;'Настройки'!$B$3,"",IF(ISBLANK(N886),IF('Настройки'!$B$9="Нулевой спрос",0,""),IF(N886&lt;0,IF('Настройки'!$B$10="Исключить","",IF('Настройки'!$B$10="Абсолютные значения",ABS(N886),N886)),N886)))</x:f>
      </x:c>
      <x:c r="BR886" s="50" t="str">
        <x:f>IF(10&gt;'Настройки'!$B$3,"",IF(ISBLANK(O886),IF('Настройки'!$B$9="Нулевой спрос",0,""),IF(O886&lt;0,IF('Настройки'!$B$10="Исключить","",IF('Настройки'!$B$10="Абсолютные значения",ABS(O886),O886)),O886)))</x:f>
      </x:c>
      <x:c r="BS886" s="50" t="str">
        <x:f>IF(11&gt;'Настройки'!$B$3,"",IF(ISBLANK(P886),IF('Настройки'!$B$9="Нулевой спрос",0,""),IF(P886&lt;0,IF('Настройки'!$B$10="Исключить","",IF('Настройки'!$B$10="Абсолютные значения",ABS(P886),P886)),P886)))</x:f>
      </x:c>
      <x:c r="BT886" s="50" t="str">
        <x:f>IF(12&gt;'Настройки'!$B$3,"",IF(ISBLANK(Q886),IF('Настройки'!$B$9="Нулевой спрос",0,""),IF(Q886&lt;0,IF('Настройки'!$B$10="Исключить","",IF('Настройки'!$B$10="Абсолютные значения",ABS(Q886),Q886)),Q886)))</x:f>
      </x:c>
      <x:c r="BU886" s="50" t="str">
        <x:f>IF(13&gt;'Настройки'!$B$3,"",IF(ISBLANK(R886),IF('Настройки'!$B$9="Нулевой спрос",0,""),IF(R886&lt;0,IF('Настройки'!$B$10="Исключить","",IF('Настройки'!$B$10="Абсолютные значения",ABS(R886),R886)),R886)))</x:f>
      </x:c>
      <x:c r="BV886" s="50" t="str">
        <x:f>IF(14&gt;'Настройки'!$B$3,"",IF(ISBLANK(S886),IF('Настройки'!$B$9="Нулевой спрос",0,""),IF(S886&lt;0,IF('Настройки'!$B$10="Исключить","",IF('Настройки'!$B$10="Абсолютные значения",ABS(S886),S886)),S886)))</x:f>
      </x:c>
      <x:c r="BW886" s="50" t="str">
        <x:f>IF(15&gt;'Настройки'!$B$3,"",IF(ISBLANK(T886),IF('Настройки'!$B$9="Нулевой спрос",0,""),IF(T886&lt;0,IF('Настройки'!$B$10="Исключить","",IF('Настройки'!$B$10="Абсолютные значения",ABS(T886),T886)),T886)))</x:f>
      </x:c>
      <x:c r="BX886" s="50" t="str">
        <x:f>IF(16&gt;'Настройки'!$B$3,"",IF(ISBLANK(U886),IF('Настройки'!$B$9="Нулевой спрос",0,""),IF(U886&lt;0,IF('Настройки'!$B$10="Исключить","",IF('Настройки'!$B$10="Абсолютные значения",ABS(U886),U886)),U886)))</x:f>
      </x:c>
      <x:c r="BY886" s="50" t="str">
        <x:f>IF(17&gt;'Настройки'!$B$3,"",IF(ISBLANK(V886),IF('Настройки'!$B$9="Нулевой спрос",0,""),IF(V886&lt;0,IF('Настройки'!$B$10="Исключить","",IF('Настройки'!$B$10="Абсолютные значения",ABS(V886),V886)),V886)))</x:f>
      </x:c>
      <x:c r="BZ886" s="50" t="str">
        <x:f>IF(18&gt;'Настройки'!$B$3,"",IF(ISBLANK(W886),IF('Настройки'!$B$9="Нулевой спрос",0,""),IF(W886&lt;0,IF('Настройки'!$B$10="Исключить","",IF('Настройки'!$B$10="Абсолютные значения",ABS(W886),W886)),W886)))</x:f>
      </x:c>
      <x:c r="CA886" s="50" t="str">
        <x:f>IF(19&gt;'Настройки'!$B$3,"",IF(ISBLANK(X886),IF('Настройки'!$B$9="Нулевой спрос",0,""),IF(X886&lt;0,IF('Настройки'!$B$10="Исключить","",IF('Настройки'!$B$10="Абсолютные значения",ABS(X886),X886)),X886)))</x:f>
      </x:c>
      <x:c r="CB886" s="50" t="str">
        <x:f>IF(20&gt;'Настройки'!$B$3,"",IF(ISBLANK(Y886),IF('Настройки'!$B$9="Нулевой спрос",0,""),IF(Y886&lt;0,IF('Настройки'!$B$10="Исключить","",IF('Настройки'!$B$10="Абсолютные значения",ABS(Y886),Y886)),Y886)))</x:f>
      </x:c>
      <x:c r="CC886" s="50" t="str">
        <x:f>IF(21&gt;'Настройки'!$B$3,"",IF(ISBLANK(Z886),IF('Настройки'!$B$9="Нулевой спрос",0,""),IF(Z886&lt;0,IF('Настройки'!$B$10="Исключить","",IF('Настройки'!$B$10="Абсолютные значения",ABS(Z886),Z886)),Z886)))</x:f>
      </x:c>
      <x:c r="CD886" s="50" t="str">
        <x:f>IF(22&gt;'Настройки'!$B$3,"",IF(ISBLANK(AA886),IF('Настройки'!$B$9="Нулевой спрос",0,""),IF(AA886&lt;0,IF('Настройки'!$B$10="Исключить","",IF('Настройки'!$B$10="Абсолютные значения",ABS(AA886),AA886)),AA886)))</x:f>
      </x:c>
      <x:c r="CE886" s="50" t="str">
        <x:f>IF(23&gt;'Настройки'!$B$3,"",IF(ISBLANK(AB886),IF('Настройки'!$B$9="Нулевой спрос",0,""),IF(AB886&lt;0,IF('Настройки'!$B$10="Исключить","",IF('Настройки'!$B$10="Абсолютные значения",ABS(AB886),AB886)),AB886)))</x:f>
      </x:c>
      <x:c r="CF886" s="50" t="str">
        <x:f>IF(24&gt;'Настройки'!$B$3,"",IF(ISBLANK(AC886),IF('Настройки'!$B$9="Нулевой спрос",0,""),IF(AC886&lt;0,IF('Настройки'!$B$10="Исключить","",IF('Настройки'!$B$10="Абсолютные значения",ABS(AC886),AC886)),AC886)))</x:f>
      </x:c>
      <x:c r="CG886" s="50" t="str">
        <x:f>IF(25&gt;'Настройки'!$B$3,"",IF(ISBLANK(AD886),IF('Настройки'!$B$9="Нулевой спрос",0,""),IF(AD886&lt;0,IF('Настройки'!$B$10="Исключить","",IF('Настройки'!$B$10="Абсолютные значения",ABS(AD886),AD886)),AD886)))</x:f>
      </x:c>
      <x:c r="CH886" s="50" t="str">
        <x:f>IF(26&gt;'Настройки'!$B$3,"",IF(ISBLANK(AE886),IF('Настройки'!$B$9="Нулевой спрос",0,""),IF(AE886&lt;0,IF('Настройки'!$B$10="Исключить","",IF('Настройки'!$B$10="Абсолютные значения",ABS(AE886),AE886)),AE886)))</x:f>
      </x:c>
      <x:c r="CI886" s="50" t="str">
        <x:f>IF(27&gt;'Настройки'!$B$3,"",IF(ISBLANK(AF886),IF('Настройки'!$B$9="Нулевой спрос",0,""),IF(AF886&lt;0,IF('Настройки'!$B$10="Исключить","",IF('Настройки'!$B$10="Абсолютные значения",ABS(AF886),AF886)),AF886)))</x:f>
      </x:c>
      <x:c r="CJ886" s="50" t="str">
        <x:f>IF(28&gt;'Настройки'!$B$3,"",IF(ISBLANK(AG886),IF('Настройки'!$B$9="Нулевой спрос",0,""),IF(AG886&lt;0,IF('Настройки'!$B$10="Исключить","",IF('Настройки'!$B$10="Абсолютные значения",ABS(AG886),AG886)),AG886)))</x:f>
      </x:c>
      <x:c r="CK886" s="50" t="str">
        <x:f>IF(29&gt;'Настройки'!$B$3,"",IF(ISBLANK(AH886),IF('Настройки'!$B$9="Нулевой спрос",0,""),IF(AH886&lt;0,IF('Настройки'!$B$10="Исключить","",IF('Настройки'!$B$10="Абсолютные значения",ABS(AH886),AH886)),AH886)))</x:f>
      </x:c>
      <x:c r="CL886" s="50" t="str">
        <x:f>IF(30&gt;'Настройки'!$B$3,"",IF(ISBLANK(AI886),IF('Настройки'!$B$9="Нулевой спрос",0,""),IF(AI886&lt;0,IF('Настройки'!$B$10="Исключить","",IF('Настройки'!$B$10="Абсолютные значения",ABS(AI886),AI886)),AI886)))</x:f>
      </x:c>
      <x:c r="CM886" s="50" t="str">
        <x:f>IF(31&gt;'Настройки'!$B$3,"",IF(ISBLANK(AJ886),IF('Настройки'!$B$9="Нулевой спрос",0,""),IF(AJ886&lt;0,IF('Настройки'!$B$10="Исключить","",IF('Настройки'!$B$10="Абсолютные значения",ABS(AJ886),AJ886)),AJ886)))</x:f>
      </x:c>
      <x:c r="CN886" s="50" t="str">
        <x:f>IF(32&gt;'Настройки'!$B$3,"",IF(ISBLANK(AK886),IF('Настройки'!$B$9="Нулевой спрос",0,""),IF(AK886&lt;0,IF('Настройки'!$B$10="Исключить","",IF('Настройки'!$B$10="Абсолютные значения",ABS(AK886),AK886)),AK886)))</x:f>
      </x:c>
      <x:c r="CO886" s="50" t="str">
        <x:f>IF(33&gt;'Настройки'!$B$3,"",IF(ISBLANK(AL886),IF('Настройки'!$B$9="Нулевой спрос",0,""),IF(AL886&lt;0,IF('Настройки'!$B$10="Исключить","",IF('Настройки'!$B$10="Абсолютные значения",ABS(AL886),AL886)),AL886)))</x:f>
      </x:c>
      <x:c r="CP886" s="50" t="str">
        <x:f>IF(34&gt;'Настройки'!$B$3,"",IF(ISBLANK(AM886),IF('Настройки'!$B$9="Нулевой спрос",0,""),IF(AM886&lt;0,IF('Настройки'!$B$10="Исключить","",IF('Настройки'!$B$10="Абсолютные значения",ABS(AM886),AM886)),AM886)))</x:f>
      </x:c>
      <x:c r="CQ886" s="50" t="str">
        <x:f>IF(35&gt;'Настройки'!$B$3,"",IF(ISBLANK(AN886),IF('Настройки'!$B$9="Нулевой спрос",0,""),IF(AN886&lt;0,IF('Настройки'!$B$10="Исключить","",IF('Настройки'!$B$10="Абсолютные значения",ABS(AN886),AN886)),AN886)))</x:f>
      </x:c>
      <x:c r="CR886" s="50" t="str">
        <x:f>IF(36&gt;'Настройки'!$B$3,"",IF(ISBLANK(AO886),IF('Настройки'!$B$9="Нулевой спрос",0,""),IF(AO886&lt;0,IF('Настройки'!$B$10="Исключить","",IF('Настройки'!$B$10="Абсолютные значения",ABS(AO886),AO886)),AO886)))</x:f>
      </x:c>
      <x:c r="CS886" s="50" t="str">
        <x:f>IF(OR(1&gt;'Настройки'!$B$3,ISBLANK(BI886),BI886=0),"",BI886)</x:f>
      </x:c>
      <x:c r="CT886" s="50" t="str">
        <x:f>IF(OR(2&gt;'Настройки'!$B$3,ISBLANK(BJ886),BJ886=0),"",BJ886)</x:f>
      </x:c>
      <x:c r="CU886" s="50" t="str">
        <x:f>IF(OR(3&gt;'Настройки'!$B$3,ISBLANK(BK886),BK886=0),"",BK886)</x:f>
      </x:c>
      <x:c r="CV886" s="50" t="str">
        <x:f>IF(OR(4&gt;'Настройки'!$B$3,ISBLANK(BL886),BL886=0),"",BL886)</x:f>
      </x:c>
      <x:c r="CW886" s="50" t="str">
        <x:f>IF(OR(5&gt;'Настройки'!$B$3,ISBLANK(BM886),BM886=0),"",BM886)</x:f>
      </x:c>
      <x:c r="CX886" s="50" t="str">
        <x:f>IF(OR(6&gt;'Настройки'!$B$3,ISBLANK(BN886),BN886=0),"",BN886)</x:f>
      </x:c>
      <x:c r="CY886" s="50" t="str">
        <x:f>IF(OR(7&gt;'Настройки'!$B$3,ISBLANK(BO886),BO886=0),"",BO886)</x:f>
      </x:c>
      <x:c r="CZ886" s="50" t="str">
        <x:f>IF(OR(8&gt;'Настройки'!$B$3,ISBLANK(BP886),BP886=0),"",BP886)</x:f>
      </x:c>
      <x:c r="DA886" s="50" t="str">
        <x:f>IF(OR(9&gt;'Настройки'!$B$3,ISBLANK(BQ886),BQ886=0),"",BQ886)</x:f>
      </x:c>
      <x:c r="DB886" s="50" t="str">
        <x:f>IF(OR(10&gt;'Настройки'!$B$3,ISBLANK(BR886),BR886=0),"",BR886)</x:f>
      </x:c>
      <x:c r="DC886" s="50" t="str">
        <x:f>IF(OR(11&gt;'Настройки'!$B$3,ISBLANK(BS886),BS886=0),"",BS886)</x:f>
      </x:c>
      <x:c r="DD886" s="50" t="str">
        <x:f>IF(OR(12&gt;'Настройки'!$B$3,ISBLANK(BT886),BT886=0),"",BT886)</x:f>
      </x:c>
      <x:c r="DE886" s="50" t="str">
        <x:f>IF(OR(13&gt;'Настройки'!$B$3,ISBLANK(BU886),BU886=0),"",BU886)</x:f>
      </x:c>
      <x:c r="DF886" s="50" t="str">
        <x:f>IF(OR(14&gt;'Настройки'!$B$3,ISBLANK(BV886),BV886=0),"",BV886)</x:f>
      </x:c>
      <x:c r="DG886" s="50" t="str">
        <x:f>IF(OR(15&gt;'Настройки'!$B$3,ISBLANK(BW886),BW886=0),"",BW886)</x:f>
      </x:c>
      <x:c r="DH886" s="50" t="str">
        <x:f>IF(OR(16&gt;'Настройки'!$B$3,ISBLANK(BX886),BX886=0),"",BX886)</x:f>
      </x:c>
      <x:c r="DI886" s="50" t="str">
        <x:f>IF(OR(17&gt;'Настройки'!$B$3,ISBLANK(BY886),BY886=0),"",BY886)</x:f>
      </x:c>
      <x:c r="DJ886" s="50" t="str">
        <x:f>IF(OR(18&gt;'Настройки'!$B$3,ISBLANK(BZ886),BZ886=0),"",BZ886)</x:f>
      </x:c>
      <x:c r="DK886" s="50" t="str">
        <x:f>IF(OR(19&gt;'Настройки'!$B$3,ISBLANK(CA886),CA886=0),"",CA886)</x:f>
      </x:c>
      <x:c r="DL886" s="50" t="str">
        <x:f>IF(OR(20&gt;'Настройки'!$B$3,ISBLANK(CB886),CB886=0),"",CB886)</x:f>
      </x:c>
      <x:c r="DM886" s="50" t="str">
        <x:f>IF(OR(21&gt;'Настройки'!$B$3,ISBLANK(CC886),CC886=0),"",CC886)</x:f>
      </x:c>
      <x:c r="DN886" s="50" t="str">
        <x:f>IF(OR(22&gt;'Настройки'!$B$3,ISBLANK(CD886),CD886=0),"",CD886)</x:f>
      </x:c>
      <x:c r="DO886" s="50" t="str">
        <x:f>IF(OR(23&gt;'Настройки'!$B$3,ISBLANK(CE886),CE886=0),"",CE886)</x:f>
      </x:c>
      <x:c r="DP886" s="50" t="str">
        <x:f>IF(OR(24&gt;'Настройки'!$B$3,ISBLANK(CF886),CF886=0),"",CF886)</x:f>
      </x:c>
      <x:c r="DQ886" s="50" t="str">
        <x:f>IF(OR(25&gt;'Настройки'!$B$3,ISBLANK(CG886),CG886=0),"",CG886)</x:f>
      </x:c>
      <x:c r="DR886" s="50" t="str">
        <x:f>IF(OR(26&gt;'Настройки'!$B$3,ISBLANK(CH886),CH886=0),"",CH886)</x:f>
      </x:c>
      <x:c r="DS886" s="50" t="str">
        <x:f>IF(OR(27&gt;'Настройки'!$B$3,ISBLANK(CI886),CI886=0),"",CI886)</x:f>
      </x:c>
      <x:c r="DT886" s="50" t="str">
        <x:f>IF(OR(28&gt;'Настройки'!$B$3,ISBLANK(CJ886),CJ886=0),"",CJ886)</x:f>
      </x:c>
      <x:c r="DU886" s="50" t="str">
        <x:f>IF(OR(29&gt;'Настройки'!$B$3,ISBLANK(CK886),CK886=0),"",CK886)</x:f>
      </x:c>
      <x:c r="DV886" s="50" t="str">
        <x:f>IF(OR(30&gt;'Настройки'!$B$3,ISBLANK(CL886),CL886=0),"",CL886)</x:f>
      </x:c>
      <x:c r="DW886" s="50" t="str">
        <x:f>IF(OR(31&gt;'Настройки'!$B$3,ISBLANK(CM886),CM886=0),"",CM886)</x:f>
      </x:c>
      <x:c r="DX886" s="50" t="str">
        <x:f>IF(OR(32&gt;'Настройки'!$B$3,ISBLANK(CN886),CN886=0),"",CN886)</x:f>
      </x:c>
      <x:c r="DY886" s="50" t="str">
        <x:f>IF(OR(33&gt;'Настройки'!$B$3,ISBLANK(CO886),CO886=0),"",CO886)</x:f>
      </x:c>
      <x:c r="DZ886" s="50" t="str">
        <x:f>IF(OR(34&gt;'Настройки'!$B$3,ISBLANK(CP886),CP886=0),"",CP886)</x:f>
      </x:c>
      <x:c r="EA886" s="50" t="str">
        <x:f>IF(OR(35&gt;'Настройки'!$B$3,ISBLANK(CQ886),CQ886=0),"",CQ886)</x:f>
      </x:c>
      <x:c r="EB886" s="50" t="str">
        <x:f>IF(OR(36&gt;'Настройки'!$B$3,ISBLANK(CR886),CR886=0),"",CR886)</x:f>
      </x:c>
      <x:c r="EC886" s="50" t="str">
        <x:f>IF(A886="","",IF(OR(BB886="AZ",BB886="BZ"),10000+ROW(),IF(AZ886&gt;'Настройки'!$B$11,20000+ROW(),IF(BF886&lt;&gt;"Обычный",30000+ROW(),IF(AX886&lt;=0,40000+ROW(),"")))))</x:f>
      </x:c>
      <x:c r="ED886" s="50" t="str">
        <x:f>IF(EC886="","",COUNTIFS($EC$2:$EC$1001,"&gt;0",$EC$2:$EC$1001,"&lt;"&amp;EC886)+1)</x:f>
      </x:c>
    </x:row>
    <x:row r="887">
      <x:c r="A887" s="115"/>
      <x:c r="B887" s="115"/>
      <x:c r="C887" s="115"/>
      <x:c r="D887" s="118"/>
      <x:c r="E887" s="118"/>
      <x:c r="F887" s="118"/>
      <x:c r="G887" s="118"/>
      <x:c r="H887" s="118"/>
      <x:c r="I887" s="118"/>
      <x:c r="J887" s="118"/>
      <x:c r="K887" s="118"/>
      <x:c r="L887" s="118"/>
      <x:c r="M887" s="118"/>
      <x:c r="N887" s="118"/>
      <x:c r="O887" s="118"/>
      <x:c r="P887" s="118"/>
      <x:c r="Q887" s="118"/>
      <x:c r="R887" s="118"/>
      <x:c r="S887" s="118"/>
      <x:c r="T887" s="118"/>
      <x:c r="U887" s="118"/>
      <x:c r="V887" s="118"/>
      <x:c r="W887" s="118"/>
      <x:c r="X887" s="118"/>
      <x:c r="Y887" s="118"/>
      <x:c r="Z887" s="118"/>
      <x:c r="AA887" s="118"/>
      <x:c r="AB887" s="118"/>
      <x:c r="AC887" s="118"/>
      <x:c r="AD887" s="118"/>
      <x:c r="AE887" s="118"/>
      <x:c r="AF887" s="118"/>
      <x:c r="AG887" s="118"/>
      <x:c r="AH887" s="118"/>
      <x:c r="AI887" s="118"/>
      <x:c r="AJ887" s="118"/>
      <x:c r="AK887" s="118"/>
      <x:c r="AL887" s="118"/>
      <x:c r="AM887" s="118"/>
      <x:c r="AN887" s="118"/>
      <x:c r="AO887" s="118"/>
      <x:c r="AP887" s="115"/>
      <x:c r="AQ887" s="49" t="str">
        <x:f>IF(A887="","",COUNT(BI887:INDEX(BI887:CR887,1,'Настройки'!$B$3)))</x:f>
      </x:c>
      <x:c r="AR887" s="49" t="str">
        <x:f>IF(A887="","",SUM(BI887:INDEX(BI887:CR887,1,'Настройки'!$B$3)))</x:f>
      </x:c>
      <x:c r="AS887" s="58" t="str">
        <x:f>IF(A887="","",IF('Настройки'!$B$4="Стоимость потребления",AR887*D887,IF('Настройки'!$B$4="Количество",AR887,E887)))</x:f>
      </x:c>
      <x:c r="AT887" s="61" t="str">
        <x:f>IF(OR(A887="",AS887&lt;0,SUM($AS$2:$AS$1001)&lt;=0),"",AS887/SUM($AS$2:$AS$1001))</x:f>
      </x:c>
      <x:c r="AU887" s="61" t="str">
        <x:f>IF(OR(A887="",AS887&lt;0,SUM($AS$2:$AS$1001)&lt;=0),"",SUMIFS($AS$2:$AS$1001,$AS$2:$AS$1001,"&gt;"&amp;AS887)/SUM($AS$2:$AS$1001))</x:f>
      </x:c>
      <x:c r="AV887" s="61" t="str">
        <x:f>IF(OR(A887="",AS887&lt;0,SUM($AS$2:$AS$1001)&lt;=0),"",SUMIFS($AS$2:$AS$1001,$AS$2:$AS$1001,"&gt;="&amp;AS887)/SUM($AS$2:$AS$1001))</x:f>
      </x:c>
      <x:c r="AW887" s="49" t="str">
        <x:f>IF(A887="","",IF(SUM($AS$2:$AS$1001)&lt;=0,"Не определён",IF(AS887&lt;0,"Исключение",IF(AU887&lt;'Настройки'!$B$5,"A",IF(AU887&lt;'Настройки'!$B$6,"B","C")))))</x:f>
      </x:c>
      <x:c r="AX887" s="58" t="str">
        <x:f>IF(A887="","",IF(AQ887=0,"",AVERAGE(BI887:INDEX(BI887:CR887,1,'Настройки'!$B$3))))</x:f>
      </x:c>
      <x:c r="AY887" s="58" t="str">
        <x:f>IF(OR(A887="",AQ887=0),"",STDEVP(BI887:INDEX(BI887:CR887,1,'Настройки'!$B$3)))</x:f>
      </x:c>
      <x:c r="AZ887" s="61" t="str">
        <x:f>IF(OR(A887="",AQ887&lt;'Настройки'!$B$12,AX887&lt;=0,AND('Настройки'!$B$10="Блокировать",COUNTIF(F887:INDEX(F887:AO887,1,'Настройки'!$B$3),"&lt;0")&gt;0)),"",AY887/ABS(AX887))</x:f>
      </x:c>
      <x:c r="BA887" s="49" t="str">
        <x:f>IF(A887="","",IF(AND('Настройки'!$B$10="Блокировать",COUNTIF(F887:INDEX(F887:AO887,1,'Настройки'!$B$3),"&lt;0")&gt;0),"Не определён",IF(AQ887&lt;'Настройки'!$B$12,"Не определён",IF(AX887=0,"Нет спроса",IF(AX887&lt;0,"Не определён",IF(AZ887&lt;='Настройки'!$B$7,"X",IF(AZ887&lt;='Настройки'!$B$8,"Y","Z")))))))</x:f>
      </x:c>
      <x:c r="BB887" s="49" t="str">
        <x:f>IF(OR(A887="",LEN(AW887)&lt;&gt;1,LEN(BA887)&lt;&gt;1),"",AW887&amp;BA887)</x:f>
      </x:c>
      <x:c r="BC887" s="61" t="str">
        <x:f>IF(OR(A887="",AQ887=0),"",(COUNT(BI887:INDEX(BI887:CR887,1,'Настройки'!$B$3))-COUNT(CS887:INDEX(CS887:EB887,1,'Настройки'!$B$3)))/AQ887)</x:f>
      </x:c>
      <x:c r="BD887" s="64" t="str">
        <x:f>IF(OR(A887="",COUNT(CS887:INDEX(CS887:EB887,1,'Настройки'!$B$3))=0),"",AQ887/COUNT(CS887:INDEX(CS887:EB887,1,'Настройки'!$B$3)))</x:f>
      </x:c>
      <x:c r="BE887" s="64" t="str">
        <x:f>IF(OR(A887="",COUNT(CS887:INDEX(CS887:EB887,1,'Настройки'!$B$3))=0),"",IF(AVERAGE(CS887:INDEX(CS887:EB887,1,'Настройки'!$B$3))=0,"",(STDEVP(CS887:INDEX(CS887:EB887,1,'Настройки'!$B$3))/ABS(AVERAGE(CS887:INDEX(CS887:EB887,1,'Настройки'!$B$3))))^2))</x:f>
      </x:c>
      <x:c r="BF887" s="49" t="str">
        <x:f>IF(A887="","",IF(AQ887&lt;3,"Недостаточно",IF(AQ887&lt;6,"Предварительный","Обычный")))</x:f>
      </x:c>
      <x:c r="BG887" s="49" t="str">
        <x:f>IF(A887="","",IF(COUNTIF(F887:INDEX(F887:AO887,1,'Настройки'!$B$3),"&lt;0")&gt;0,IF('Настройки'!$B$10="Блокировать","Отрицательный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"),"")&amp;IF(AQ887&lt;3,"Недостаточно истории. ",IF(AQ887&lt;6,"Предварительная классификация. ",""))&amp;IF(AX887=0,"Нет спроса за горизонт. ","")&amp;IF(AZ887&gt;'Настройки'!$B$11,"Экстремальная вариативность. ",""))</x:f>
      </x:c>
      <x:c r="BH887" s="49" t="str">
        <x:f>IF(A887="","",IFERROR(VLOOKUP(BB887,'Настройки'!$D$3:$E$11,2,FALSE),"Сначала проверьте исходные данные и историю спроса.")&amp;" Уточните срок поставки, MOQ и критичность.")</x:f>
      </x:c>
      <x:c r="BI887" s="50" t="str">
        <x:f>IF(1&gt;'Настройки'!$B$3,"",IF(ISBLANK(F887),IF('Настройки'!$B$9="Нулевой спрос",0,""),IF(F887&lt;0,IF('Настройки'!$B$10="Исключить","",IF('Настройки'!$B$10="Абсолютные значения",ABS(F887),F887)),F887)))</x:f>
      </x:c>
      <x:c r="BJ887" s="50" t="str">
        <x:f>IF(2&gt;'Настройки'!$B$3,"",IF(ISBLANK(G887),IF('Настройки'!$B$9="Нулевой спрос",0,""),IF(G887&lt;0,IF('Настройки'!$B$10="Исключить","",IF('Настройки'!$B$10="Абсолютные значения",ABS(G887),G887)),G887)))</x:f>
      </x:c>
      <x:c r="BK887" s="50" t="str">
        <x:f>IF(3&gt;'Настройки'!$B$3,"",IF(ISBLANK(H887),IF('Настройки'!$B$9="Нулевой спрос",0,""),IF(H887&lt;0,IF('Настройки'!$B$10="Исключить","",IF('Настройки'!$B$10="Абсолютные значения",ABS(H887),H887)),H887)))</x:f>
      </x:c>
      <x:c r="BL887" s="50" t="str">
        <x:f>IF(4&gt;'Настройки'!$B$3,"",IF(ISBLANK(I887),IF('Настройки'!$B$9="Нулевой спрос",0,""),IF(I887&lt;0,IF('Настройки'!$B$10="Исключить","",IF('Настройки'!$B$10="Абсолютные значения",ABS(I887),I887)),I887)))</x:f>
      </x:c>
      <x:c r="BM887" s="50" t="str">
        <x:f>IF(5&gt;'Настройки'!$B$3,"",IF(ISBLANK(J887),IF('Настройки'!$B$9="Нулевой спрос",0,""),IF(J887&lt;0,IF('Настройки'!$B$10="Исключить","",IF('Настройки'!$B$10="Абсолютные значения",ABS(J887),J887)),J887)))</x:f>
      </x:c>
      <x:c r="BN887" s="50" t="str">
        <x:f>IF(6&gt;'Настройки'!$B$3,"",IF(ISBLANK(K887),IF('Настройки'!$B$9="Нулевой спрос",0,""),IF(K887&lt;0,IF('Настройки'!$B$10="Исключить","",IF('Настройки'!$B$10="Абсолютные значения",ABS(K887),K887)),K887)))</x:f>
      </x:c>
      <x:c r="BO887" s="50" t="str">
        <x:f>IF(7&gt;'Настройки'!$B$3,"",IF(ISBLANK(L887),IF('Настройки'!$B$9="Нулевой спрос",0,""),IF(L887&lt;0,IF('Настройки'!$B$10="Исключить","",IF('Настройки'!$B$10="Абсолютные значения",ABS(L887),L887)),L887)))</x:f>
      </x:c>
      <x:c r="BP887" s="50" t="str">
        <x:f>IF(8&gt;'Настройки'!$B$3,"",IF(ISBLANK(M887),IF('Настройки'!$B$9="Нулевой спрос",0,""),IF(M887&lt;0,IF('Настройки'!$B$10="Исключить","",IF('Настройки'!$B$10="Абсолютные значения",ABS(M887),M887)),M887)))</x:f>
      </x:c>
      <x:c r="BQ887" s="50" t="str">
        <x:f>IF(9&gt;'Настройки'!$B$3,"",IF(ISBLANK(N887),IF('Настройки'!$B$9="Нулевой спрос",0,""),IF(N887&lt;0,IF('Настройки'!$B$10="Исключить","",IF('Настройки'!$B$10="Абсолютные значения",ABS(N887),N887)),N887)))</x:f>
      </x:c>
      <x:c r="BR887" s="50" t="str">
        <x:f>IF(10&gt;'Настройки'!$B$3,"",IF(ISBLANK(O887),IF('Настройки'!$B$9="Нулевой спрос",0,""),IF(O887&lt;0,IF('Настройки'!$B$10="Исключить","",IF('Настройки'!$B$10="Абсолютные значения",ABS(O887),O887)),O887)))</x:f>
      </x:c>
      <x:c r="BS887" s="50" t="str">
        <x:f>IF(11&gt;'Настройки'!$B$3,"",IF(ISBLANK(P887),IF('Настройки'!$B$9="Нулевой спрос",0,""),IF(P887&lt;0,IF('Настройки'!$B$10="Исключить","",IF('Настройки'!$B$10="Абсолютные значения",ABS(P887),P887)),P887)))</x:f>
      </x:c>
      <x:c r="BT887" s="50" t="str">
        <x:f>IF(12&gt;'Настройки'!$B$3,"",IF(ISBLANK(Q887),IF('Настройки'!$B$9="Нулевой спрос",0,""),IF(Q887&lt;0,IF('Настройки'!$B$10="Исключить","",IF('Настройки'!$B$10="Абсолютные значения",ABS(Q887),Q887)),Q887)))</x:f>
      </x:c>
      <x:c r="BU887" s="50" t="str">
        <x:f>IF(13&gt;'Настройки'!$B$3,"",IF(ISBLANK(R887),IF('Настройки'!$B$9="Нулевой спрос",0,""),IF(R887&lt;0,IF('Настройки'!$B$10="Исключить","",IF('Настройки'!$B$10="Абсолютные значения",ABS(R887),R887)),R887)))</x:f>
      </x:c>
      <x:c r="BV887" s="50" t="str">
        <x:f>IF(14&gt;'Настройки'!$B$3,"",IF(ISBLANK(S887),IF('Настройки'!$B$9="Нулевой спрос",0,""),IF(S887&lt;0,IF('Настройки'!$B$10="Исключить","",IF('Настройки'!$B$10="Абсолютные значения",ABS(S887),S887)),S887)))</x:f>
      </x:c>
      <x:c r="BW887" s="50" t="str">
        <x:f>IF(15&gt;'Настройки'!$B$3,"",IF(ISBLANK(T887),IF('Настройки'!$B$9="Нулевой спрос",0,""),IF(T887&lt;0,IF('Настройки'!$B$10="Исключить","",IF('Настройки'!$B$10="Абсолютные значения",ABS(T887),T887)),T887)))</x:f>
      </x:c>
      <x:c r="BX887" s="50" t="str">
        <x:f>IF(16&gt;'Настройки'!$B$3,"",IF(ISBLANK(U887),IF('Настройки'!$B$9="Нулевой спрос",0,""),IF(U887&lt;0,IF('Настройки'!$B$10="Исключить","",IF('Настройки'!$B$10="Абсолютные значения",ABS(U887),U887)),U887)))</x:f>
      </x:c>
      <x:c r="BY887" s="50" t="str">
        <x:f>IF(17&gt;'Настройки'!$B$3,"",IF(ISBLANK(V887),IF('Настройки'!$B$9="Нулевой спрос",0,""),IF(V887&lt;0,IF('Настройки'!$B$10="Исключить","",IF('Настройки'!$B$10="Абсолютные значения",ABS(V887),V887)),V887)))</x:f>
      </x:c>
      <x:c r="BZ887" s="50" t="str">
        <x:f>IF(18&gt;'Настройки'!$B$3,"",IF(ISBLANK(W887),IF('Настройки'!$B$9="Нулевой спрос",0,""),IF(W887&lt;0,IF('Настройки'!$B$10="Исключить","",IF('Настройки'!$B$10="Абсолютные значения",ABS(W887),W887)),W887)))</x:f>
      </x:c>
      <x:c r="CA887" s="50" t="str">
        <x:f>IF(19&gt;'Настройки'!$B$3,"",IF(ISBLANK(X887),IF('Настройки'!$B$9="Нулевой спрос",0,""),IF(X887&lt;0,IF('Настройки'!$B$10="Исключить","",IF('Настройки'!$B$10="Абсолютные значения",ABS(X887),X887)),X887)))</x:f>
      </x:c>
      <x:c r="CB887" s="50" t="str">
        <x:f>IF(20&gt;'Настройки'!$B$3,"",IF(ISBLANK(Y887),IF('Настройки'!$B$9="Нулевой спрос",0,""),IF(Y887&lt;0,IF('Настройки'!$B$10="Исключить","",IF('Настройки'!$B$10="Абсолютные значения",ABS(Y887),Y887)),Y887)))</x:f>
      </x:c>
      <x:c r="CC887" s="50" t="str">
        <x:f>IF(21&gt;'Настройки'!$B$3,"",IF(ISBLANK(Z887),IF('Настройки'!$B$9="Нулевой спрос",0,""),IF(Z887&lt;0,IF('Настройки'!$B$10="Исключить","",IF('Настройки'!$B$10="Абсолютные значения",ABS(Z887),Z887)),Z887)))</x:f>
      </x:c>
      <x:c r="CD887" s="50" t="str">
        <x:f>IF(22&gt;'Настройки'!$B$3,"",IF(ISBLANK(AA887),IF('Настройки'!$B$9="Нулевой спрос",0,""),IF(AA887&lt;0,IF('Настройки'!$B$10="Исключить","",IF('Настройки'!$B$10="Абсолютные значения",ABS(AA887),AA887)),AA887)))</x:f>
      </x:c>
      <x:c r="CE887" s="50" t="str">
        <x:f>IF(23&gt;'Настройки'!$B$3,"",IF(ISBLANK(AB887),IF('Настройки'!$B$9="Нулевой спрос",0,""),IF(AB887&lt;0,IF('Настройки'!$B$10="Исключить","",IF('Настройки'!$B$10="Абсолютные значения",ABS(AB887),AB887)),AB887)))</x:f>
      </x:c>
      <x:c r="CF887" s="50" t="str">
        <x:f>IF(24&gt;'Настройки'!$B$3,"",IF(ISBLANK(AC887),IF('Настройки'!$B$9="Нулевой спрос",0,""),IF(AC887&lt;0,IF('Настройки'!$B$10="Исключить","",IF('Настройки'!$B$10="Абсолютные значения",ABS(AC887),AC887)),AC887)))</x:f>
      </x:c>
      <x:c r="CG887" s="50" t="str">
        <x:f>IF(25&gt;'Настройки'!$B$3,"",IF(ISBLANK(AD887),IF('Настройки'!$B$9="Нулевой спрос",0,""),IF(AD887&lt;0,IF('Настройки'!$B$10="Исключить","",IF('Настройки'!$B$10="Абсолютные значения",ABS(AD887),AD887)),AD887)))</x:f>
      </x:c>
      <x:c r="CH887" s="50" t="str">
        <x:f>IF(26&gt;'Настройки'!$B$3,"",IF(ISBLANK(AE887),IF('Настройки'!$B$9="Нулевой спрос",0,""),IF(AE887&lt;0,IF('Настройки'!$B$10="Исключить","",IF('Настройки'!$B$10="Абсолютные значения",ABS(AE887),AE887)),AE887)))</x:f>
      </x:c>
      <x:c r="CI887" s="50" t="str">
        <x:f>IF(27&gt;'Настройки'!$B$3,"",IF(ISBLANK(AF887),IF('Настройки'!$B$9="Нулевой спрос",0,""),IF(AF887&lt;0,IF('Настройки'!$B$10="Исключить","",IF('Настройки'!$B$10="Абсолютные значения",ABS(AF887),AF887)),AF887)))</x:f>
      </x:c>
      <x:c r="CJ887" s="50" t="str">
        <x:f>IF(28&gt;'Настройки'!$B$3,"",IF(ISBLANK(AG887),IF('Настройки'!$B$9="Нулевой спрос",0,""),IF(AG887&lt;0,IF('Настройки'!$B$10="Исключить","",IF('Настройки'!$B$10="Абсолютные значения",ABS(AG887),AG887)),AG887)))</x:f>
      </x:c>
      <x:c r="CK887" s="50" t="str">
        <x:f>IF(29&gt;'Настройки'!$B$3,"",IF(ISBLANK(AH887),IF('Настройки'!$B$9="Нулевой спрос",0,""),IF(AH887&lt;0,IF('Настройки'!$B$10="Исключить","",IF('Настройки'!$B$10="Абсолютные значения",ABS(AH887),AH887)),AH887)))</x:f>
      </x:c>
      <x:c r="CL887" s="50" t="str">
        <x:f>IF(30&gt;'Настройки'!$B$3,"",IF(ISBLANK(AI887),IF('Настройки'!$B$9="Нулевой спрос",0,""),IF(AI887&lt;0,IF('Настройки'!$B$10="Исключить","",IF('Настройки'!$B$10="Абсолютные значения",ABS(AI887),AI887)),AI887)))</x:f>
      </x:c>
      <x:c r="CM887" s="50" t="str">
        <x:f>IF(31&gt;'Настройки'!$B$3,"",IF(ISBLANK(AJ887),IF('Настройки'!$B$9="Нулевой спрос",0,""),IF(AJ887&lt;0,IF('Настройки'!$B$10="Исключить","",IF('Настройки'!$B$10="Абсолютные значения",ABS(AJ887),AJ887)),AJ887)))</x:f>
      </x:c>
      <x:c r="CN887" s="50" t="str">
        <x:f>IF(32&gt;'Настройки'!$B$3,"",IF(ISBLANK(AK887),IF('Настройки'!$B$9="Нулевой спрос",0,""),IF(AK887&lt;0,IF('Настройки'!$B$10="Исключить","",IF('Настройки'!$B$10="Абсолютные значения",ABS(AK887),AK887)),AK887)))</x:f>
      </x:c>
      <x:c r="CO887" s="50" t="str">
        <x:f>IF(33&gt;'Настройки'!$B$3,"",IF(ISBLANK(AL887),IF('Настройки'!$B$9="Нулевой спрос",0,""),IF(AL887&lt;0,IF('Настройки'!$B$10="Исключить","",IF('Настройки'!$B$10="Абсолютные значения",ABS(AL887),AL887)),AL887)))</x:f>
      </x:c>
      <x:c r="CP887" s="50" t="str">
        <x:f>IF(34&gt;'Настройки'!$B$3,"",IF(ISBLANK(AM887),IF('Настройки'!$B$9="Нулевой спрос",0,""),IF(AM887&lt;0,IF('Настройки'!$B$10="Исключить","",IF('Настройки'!$B$10="Абсолютные значения",ABS(AM887),AM887)),AM887)))</x:f>
      </x:c>
      <x:c r="CQ887" s="50" t="str">
        <x:f>IF(35&gt;'Настройки'!$B$3,"",IF(ISBLANK(AN887),IF('Настройки'!$B$9="Нулевой спрос",0,""),IF(AN887&lt;0,IF('Настройки'!$B$10="Исключить","",IF('Настройки'!$B$10="Абсолютные значения",ABS(AN887),AN887)),AN887)))</x:f>
      </x:c>
      <x:c r="CR887" s="50" t="str">
        <x:f>IF(36&gt;'Настройки'!$B$3,"",IF(ISBLANK(AO887),IF('Настройки'!$B$9="Нулевой спрос",0,""),IF(AO887&lt;0,IF('Настройки'!$B$10="Исключить","",IF('Настройки'!$B$10="Абсолютные значения",ABS(AO887),AO887)),AO887)))</x:f>
      </x:c>
      <x:c r="CS887" s="50" t="str">
        <x:f>IF(OR(1&gt;'Настройки'!$B$3,ISBLANK(BI887),BI887=0),"",BI887)</x:f>
      </x:c>
      <x:c r="CT887" s="50" t="str">
        <x:f>IF(OR(2&gt;'Настройки'!$B$3,ISBLANK(BJ887),BJ887=0),"",BJ887)</x:f>
      </x:c>
      <x:c r="CU887" s="50" t="str">
        <x:f>IF(OR(3&gt;'Настройки'!$B$3,ISBLANK(BK887),BK887=0),"",BK887)</x:f>
      </x:c>
      <x:c r="CV887" s="50" t="str">
        <x:f>IF(OR(4&gt;'Настройки'!$B$3,ISBLANK(BL887),BL887=0),"",BL887)</x:f>
      </x:c>
      <x:c r="CW887" s="50" t="str">
        <x:f>IF(OR(5&gt;'Настройки'!$B$3,ISBLANK(BM887),BM887=0),"",BM887)</x:f>
      </x:c>
      <x:c r="CX887" s="50" t="str">
        <x:f>IF(OR(6&gt;'Настройки'!$B$3,ISBLANK(BN887),BN887=0),"",BN887)</x:f>
      </x:c>
      <x:c r="CY887" s="50" t="str">
        <x:f>IF(OR(7&gt;'Настройки'!$B$3,ISBLANK(BO887),BO887=0),"",BO887)</x:f>
      </x:c>
      <x:c r="CZ887" s="50" t="str">
        <x:f>IF(OR(8&gt;'Настройки'!$B$3,ISBLANK(BP887),BP887=0),"",BP887)</x:f>
      </x:c>
      <x:c r="DA887" s="50" t="str">
        <x:f>IF(OR(9&gt;'Настройки'!$B$3,ISBLANK(BQ887),BQ887=0),"",BQ887)</x:f>
      </x:c>
      <x:c r="DB887" s="50" t="str">
        <x:f>IF(OR(10&gt;'Настройки'!$B$3,ISBLANK(BR887),BR887=0),"",BR887)</x:f>
      </x:c>
      <x:c r="DC887" s="50" t="str">
        <x:f>IF(OR(11&gt;'Настройки'!$B$3,ISBLANK(BS887),BS887=0),"",BS887)</x:f>
      </x:c>
      <x:c r="DD887" s="50" t="str">
        <x:f>IF(OR(12&gt;'Настройки'!$B$3,ISBLANK(BT887),BT887=0),"",BT887)</x:f>
      </x:c>
      <x:c r="DE887" s="50" t="str">
        <x:f>IF(OR(13&gt;'Настройки'!$B$3,ISBLANK(BU887),BU887=0),"",BU887)</x:f>
      </x:c>
      <x:c r="DF887" s="50" t="str">
        <x:f>IF(OR(14&gt;'Настройки'!$B$3,ISBLANK(BV887),BV887=0),"",BV887)</x:f>
      </x:c>
      <x:c r="DG887" s="50" t="str">
        <x:f>IF(OR(15&gt;'Настройки'!$B$3,ISBLANK(BW887),BW887=0),"",BW887)</x:f>
      </x:c>
      <x:c r="DH887" s="50" t="str">
        <x:f>IF(OR(16&gt;'Настройки'!$B$3,ISBLANK(BX887),BX887=0),"",BX887)</x:f>
      </x:c>
      <x:c r="DI887" s="50" t="str">
        <x:f>IF(OR(17&gt;'Настройки'!$B$3,ISBLANK(BY887),BY887=0),"",BY887)</x:f>
      </x:c>
      <x:c r="DJ887" s="50" t="str">
        <x:f>IF(OR(18&gt;'Настройки'!$B$3,ISBLANK(BZ887),BZ887=0),"",BZ887)</x:f>
      </x:c>
      <x:c r="DK887" s="50" t="str">
        <x:f>IF(OR(19&gt;'Настройки'!$B$3,ISBLANK(CA887),CA887=0),"",CA887)</x:f>
      </x:c>
      <x:c r="DL887" s="50" t="str">
        <x:f>IF(OR(20&gt;'Настройки'!$B$3,ISBLANK(CB887),CB887=0),"",CB887)</x:f>
      </x:c>
      <x:c r="DM887" s="50" t="str">
        <x:f>IF(OR(21&gt;'Настройки'!$B$3,ISBLANK(CC887),CC887=0),"",CC887)</x:f>
      </x:c>
      <x:c r="DN887" s="50" t="str">
        <x:f>IF(OR(22&gt;'Настройки'!$B$3,ISBLANK(CD887),CD887=0),"",CD887)</x:f>
      </x:c>
      <x:c r="DO887" s="50" t="str">
        <x:f>IF(OR(23&gt;'Настройки'!$B$3,ISBLANK(CE887),CE887=0),"",CE887)</x:f>
      </x:c>
      <x:c r="DP887" s="50" t="str">
        <x:f>IF(OR(24&gt;'Настройки'!$B$3,ISBLANK(CF887),CF887=0),"",CF887)</x:f>
      </x:c>
      <x:c r="DQ887" s="50" t="str">
        <x:f>IF(OR(25&gt;'Настройки'!$B$3,ISBLANK(CG887),CG887=0),"",CG887)</x:f>
      </x:c>
      <x:c r="DR887" s="50" t="str">
        <x:f>IF(OR(26&gt;'Настройки'!$B$3,ISBLANK(CH887),CH887=0),"",CH887)</x:f>
      </x:c>
      <x:c r="DS887" s="50" t="str">
        <x:f>IF(OR(27&gt;'Настройки'!$B$3,ISBLANK(CI887),CI887=0),"",CI887)</x:f>
      </x:c>
      <x:c r="DT887" s="50" t="str">
        <x:f>IF(OR(28&gt;'Настройки'!$B$3,ISBLANK(CJ887),CJ887=0),"",CJ887)</x:f>
      </x:c>
      <x:c r="DU887" s="50" t="str">
        <x:f>IF(OR(29&gt;'Настройки'!$B$3,ISBLANK(CK887),CK887=0),"",CK887)</x:f>
      </x:c>
      <x:c r="DV887" s="50" t="str">
        <x:f>IF(OR(30&gt;'Настройки'!$B$3,ISBLANK(CL887),CL887=0),"",CL887)</x:f>
      </x:c>
      <x:c r="DW887" s="50" t="str">
        <x:f>IF(OR(31&gt;'Настройки'!$B$3,ISBLANK(CM887),CM887=0),"",CM887)</x:f>
      </x:c>
      <x:c r="DX887" s="50" t="str">
        <x:f>IF(OR(32&gt;'Настройки'!$B$3,ISBLANK(CN887),CN887=0),"",CN887)</x:f>
      </x:c>
      <x:c r="DY887" s="50" t="str">
        <x:f>IF(OR(33&gt;'Настройки'!$B$3,ISBLANK(CO887),CO887=0),"",CO887)</x:f>
      </x:c>
      <x:c r="DZ887" s="50" t="str">
        <x:f>IF(OR(34&gt;'Настройки'!$B$3,ISBLANK(CP887),CP887=0),"",CP887)</x:f>
      </x:c>
      <x:c r="EA887" s="50" t="str">
        <x:f>IF(OR(35&gt;'Настройки'!$B$3,ISBLANK(CQ887),CQ887=0),"",CQ887)</x:f>
      </x:c>
      <x:c r="EB887" s="50" t="str">
        <x:f>IF(OR(36&gt;'Настройки'!$B$3,ISBLANK(CR887),CR887=0),"",CR887)</x:f>
      </x:c>
      <x:c r="EC887" s="50" t="str">
        <x:f>IF(A887="","",IF(OR(BB887="AZ",BB887="BZ"),10000+ROW(),IF(AZ887&gt;'Настройки'!$B$11,20000+ROW(),IF(BF887&lt;&gt;"Обычный",30000+ROW(),IF(AX887&lt;=0,40000+ROW(),"")))))</x:f>
      </x:c>
      <x:c r="ED887" s="50" t="str">
        <x:f>IF(EC887="","",COUNTIFS($EC$2:$EC$1001,"&gt;0",$EC$2:$EC$1001,"&lt;"&amp;EC887)+1)</x:f>
      </x:c>
    </x:row>
    <x:row r="888">
      <x:c r="A888" s="115"/>
      <x:c r="B888" s="115"/>
      <x:c r="C888" s="115"/>
      <x:c r="D888" s="118"/>
      <x:c r="E888" s="118"/>
      <x:c r="F888" s="118"/>
      <x:c r="G888" s="118"/>
      <x:c r="H888" s="118"/>
      <x:c r="I888" s="118"/>
      <x:c r="J888" s="118"/>
      <x:c r="K888" s="118"/>
      <x:c r="L888" s="118"/>
      <x:c r="M888" s="118"/>
      <x:c r="N888" s="118"/>
      <x:c r="O888" s="118"/>
      <x:c r="P888" s="118"/>
      <x:c r="Q888" s="118"/>
      <x:c r="R888" s="118"/>
      <x:c r="S888" s="118"/>
      <x:c r="T888" s="118"/>
      <x:c r="U888" s="118"/>
      <x:c r="V888" s="118"/>
      <x:c r="W888" s="118"/>
      <x:c r="X888" s="118"/>
      <x:c r="Y888" s="118"/>
      <x:c r="Z888" s="118"/>
      <x:c r="AA888" s="118"/>
      <x:c r="AB888" s="118"/>
      <x:c r="AC888" s="118"/>
      <x:c r="AD888" s="118"/>
      <x:c r="AE888" s="118"/>
      <x:c r="AF888" s="118"/>
      <x:c r="AG888" s="118"/>
      <x:c r="AH888" s="118"/>
      <x:c r="AI888" s="118"/>
      <x:c r="AJ888" s="118"/>
      <x:c r="AK888" s="118"/>
      <x:c r="AL888" s="118"/>
      <x:c r="AM888" s="118"/>
      <x:c r="AN888" s="118"/>
      <x:c r="AO888" s="118"/>
      <x:c r="AP888" s="115"/>
      <x:c r="AQ888" s="49" t="str">
        <x:f>IF(A888="","",COUNT(BI888:INDEX(BI888:CR888,1,'Настройки'!$B$3)))</x:f>
      </x:c>
      <x:c r="AR888" s="49" t="str">
        <x:f>IF(A888="","",SUM(BI888:INDEX(BI888:CR888,1,'Настройки'!$B$3)))</x:f>
      </x:c>
      <x:c r="AS888" s="58" t="str">
        <x:f>IF(A888="","",IF('Настройки'!$B$4="Стоимость потребления",AR888*D888,IF('Настройки'!$B$4="Количество",AR888,E888)))</x:f>
      </x:c>
      <x:c r="AT888" s="61" t="str">
        <x:f>IF(OR(A888="",AS888&lt;0,SUM($AS$2:$AS$1001)&lt;=0),"",AS888/SUM($AS$2:$AS$1001))</x:f>
      </x:c>
      <x:c r="AU888" s="61" t="str">
        <x:f>IF(OR(A888="",AS888&lt;0,SUM($AS$2:$AS$1001)&lt;=0),"",SUMIFS($AS$2:$AS$1001,$AS$2:$AS$1001,"&gt;"&amp;AS888)/SUM($AS$2:$AS$1001))</x:f>
      </x:c>
      <x:c r="AV888" s="61" t="str">
        <x:f>IF(OR(A888="",AS888&lt;0,SUM($AS$2:$AS$1001)&lt;=0),"",SUMIFS($AS$2:$AS$1001,$AS$2:$AS$1001,"&gt;="&amp;AS888)/SUM($AS$2:$AS$1001))</x:f>
      </x:c>
      <x:c r="AW888" s="49" t="str">
        <x:f>IF(A888="","",IF(SUM($AS$2:$AS$1001)&lt;=0,"Не определён",IF(AS888&lt;0,"Исключение",IF(AU888&lt;'Настройки'!$B$5,"A",IF(AU888&lt;'Настройки'!$B$6,"B","C")))))</x:f>
      </x:c>
      <x:c r="AX888" s="58" t="str">
        <x:f>IF(A888="","",IF(AQ888=0,"",AVERAGE(BI888:INDEX(BI888:CR888,1,'Настройки'!$B$3))))</x:f>
      </x:c>
      <x:c r="AY888" s="58" t="str">
        <x:f>IF(OR(A888="",AQ888=0),"",STDEVP(BI888:INDEX(BI888:CR888,1,'Настройки'!$B$3)))</x:f>
      </x:c>
      <x:c r="AZ888" s="61" t="str">
        <x:f>IF(OR(A888="",AQ888&lt;'Настройки'!$B$12,AX888&lt;=0,AND('Настройки'!$B$10="Блокировать",COUNTIF(F888:INDEX(F888:AO888,1,'Настройки'!$B$3),"&lt;0")&gt;0)),"",AY888/ABS(AX888))</x:f>
      </x:c>
      <x:c r="BA888" s="49" t="str">
        <x:f>IF(A888="","",IF(AND('Настройки'!$B$10="Блокировать",COUNTIF(F888:INDEX(F888:AO888,1,'Настройки'!$B$3),"&lt;0")&gt;0),"Не определён",IF(AQ888&lt;'Настройки'!$B$12,"Не определён",IF(AX888=0,"Нет спроса",IF(AX888&lt;0,"Не определён",IF(AZ888&lt;='Настройки'!$B$7,"X",IF(AZ888&lt;='Настройки'!$B$8,"Y","Z")))))))</x:f>
      </x:c>
      <x:c r="BB888" s="49" t="str">
        <x:f>IF(OR(A888="",LEN(AW888)&lt;&gt;1,LEN(BA888)&lt;&gt;1),"",AW888&amp;BA888)</x:f>
      </x:c>
      <x:c r="BC888" s="61" t="str">
        <x:f>IF(OR(A888="",AQ888=0),"",(COUNT(BI888:INDEX(BI888:CR888,1,'Настройки'!$B$3))-COUNT(CS888:INDEX(CS888:EB888,1,'Настройки'!$B$3)))/AQ888)</x:f>
      </x:c>
      <x:c r="BD888" s="64" t="str">
        <x:f>IF(OR(A888="",COUNT(CS888:INDEX(CS888:EB888,1,'Настройки'!$B$3))=0),"",AQ888/COUNT(CS888:INDEX(CS888:EB888,1,'Настройки'!$B$3)))</x:f>
      </x:c>
      <x:c r="BE888" s="64" t="str">
        <x:f>IF(OR(A888="",COUNT(CS888:INDEX(CS888:EB888,1,'Настройки'!$B$3))=0),"",IF(AVERAGE(CS888:INDEX(CS888:EB888,1,'Настройки'!$B$3))=0,"",(STDEVP(CS888:INDEX(CS888:EB888,1,'Настройки'!$B$3))/ABS(AVERAGE(CS888:INDEX(CS888:EB888,1,'Настройки'!$B$3))))^2))</x:f>
      </x:c>
      <x:c r="BF888" s="49" t="str">
        <x:f>IF(A888="","",IF(AQ888&lt;3,"Недостаточно",IF(AQ888&lt;6,"Предварительный","Обычный")))</x:f>
      </x:c>
      <x:c r="BG888" s="49" t="str">
        <x:f>IF(A888="","",IF(COUNTIF(F888:INDEX(F888:AO888,1,'Настройки'!$B$3),"&lt;0")&gt;0,IF('Настройки'!$B$10="Блокировать","Отрицательный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"),"")&amp;IF(AQ888&lt;3,"Недостаточно истории. ",IF(AQ888&lt;6,"Предварительная классификация. ",""))&amp;IF(AX888=0,"Нет спроса за горизонт. ","")&amp;IF(AZ888&gt;'Настройки'!$B$11,"Экстремальная вариативность. ",""))</x:f>
      </x:c>
      <x:c r="BH888" s="49" t="str">
        <x:f>IF(A888="","",IFERROR(VLOOKUP(BB888,'Настройки'!$D$3:$E$11,2,FALSE),"Сначала проверьте исходные данные и историю спроса.")&amp;" Уточните срок поставки, MOQ и критичность.")</x:f>
      </x:c>
      <x:c r="BI888" s="50" t="str">
        <x:f>IF(1&gt;'Настройки'!$B$3,"",IF(ISBLANK(F888),IF('Настройки'!$B$9="Нулевой спрос",0,""),IF(F888&lt;0,IF('Настройки'!$B$10="Исключить","",IF('Настройки'!$B$10="Абсолютные значения",ABS(F888),F888)),F888)))</x:f>
      </x:c>
      <x:c r="BJ888" s="50" t="str">
        <x:f>IF(2&gt;'Настройки'!$B$3,"",IF(ISBLANK(G888),IF('Настройки'!$B$9="Нулевой спрос",0,""),IF(G888&lt;0,IF('Настройки'!$B$10="Исключить","",IF('Настройки'!$B$10="Абсолютные значения",ABS(G888),G888)),G888)))</x:f>
      </x:c>
      <x:c r="BK888" s="50" t="str">
        <x:f>IF(3&gt;'Настройки'!$B$3,"",IF(ISBLANK(H888),IF('Настройки'!$B$9="Нулевой спрос",0,""),IF(H888&lt;0,IF('Настройки'!$B$10="Исключить","",IF('Настройки'!$B$10="Абсолютные значения",ABS(H888),H888)),H888)))</x:f>
      </x:c>
      <x:c r="BL888" s="50" t="str">
        <x:f>IF(4&gt;'Настройки'!$B$3,"",IF(ISBLANK(I888),IF('Настройки'!$B$9="Нулевой спрос",0,""),IF(I888&lt;0,IF('Настройки'!$B$10="Исключить","",IF('Настройки'!$B$10="Абсолютные значения",ABS(I888),I888)),I888)))</x:f>
      </x:c>
      <x:c r="BM888" s="50" t="str">
        <x:f>IF(5&gt;'Настройки'!$B$3,"",IF(ISBLANK(J888),IF('Настройки'!$B$9="Нулевой спрос",0,""),IF(J888&lt;0,IF('Настройки'!$B$10="Исключить","",IF('Настройки'!$B$10="Абсолютные значения",ABS(J888),J888)),J888)))</x:f>
      </x:c>
      <x:c r="BN888" s="50" t="str">
        <x:f>IF(6&gt;'Настройки'!$B$3,"",IF(ISBLANK(K888),IF('Настройки'!$B$9="Нулевой спрос",0,""),IF(K888&lt;0,IF('Настройки'!$B$10="Исключить","",IF('Настройки'!$B$10="Абсолютные значения",ABS(K888),K888)),K888)))</x:f>
      </x:c>
      <x:c r="BO888" s="50" t="str">
        <x:f>IF(7&gt;'Настройки'!$B$3,"",IF(ISBLANK(L888),IF('Настройки'!$B$9="Нулевой спрос",0,""),IF(L888&lt;0,IF('Настройки'!$B$10="Исключить","",IF('Настройки'!$B$10="Абсолютные значения",ABS(L888),L888)),L888)))</x:f>
      </x:c>
      <x:c r="BP888" s="50" t="str">
        <x:f>IF(8&gt;'Настройки'!$B$3,"",IF(ISBLANK(M888),IF('Настройки'!$B$9="Нулевой спрос",0,""),IF(M888&lt;0,IF('Настройки'!$B$10="Исключить","",IF('Настройки'!$B$10="Абсолютные значения",ABS(M888),M888)),M888)))</x:f>
      </x:c>
      <x:c r="BQ888" s="50" t="str">
        <x:f>IF(9&gt;'Настройки'!$B$3,"",IF(ISBLANK(N888),IF('Настройки'!$B$9="Нулевой спрос",0,""),IF(N888&lt;0,IF('Настройки'!$B$10="Исключить","",IF('Настройки'!$B$10="Абсолютные значения",ABS(N888),N888)),N888)))</x:f>
      </x:c>
      <x:c r="BR888" s="50" t="str">
        <x:f>IF(10&gt;'Настройки'!$B$3,"",IF(ISBLANK(O888),IF('Настройки'!$B$9="Нулевой спрос",0,""),IF(O888&lt;0,IF('Настройки'!$B$10="Исключить","",IF('Настройки'!$B$10="Абсолютные значения",ABS(O888),O888)),O888)))</x:f>
      </x:c>
      <x:c r="BS888" s="50" t="str">
        <x:f>IF(11&gt;'Настройки'!$B$3,"",IF(ISBLANK(P888),IF('Настройки'!$B$9="Нулевой спрос",0,""),IF(P888&lt;0,IF('Настройки'!$B$10="Исключить","",IF('Настройки'!$B$10="Абсолютные значения",ABS(P888),P888)),P888)))</x:f>
      </x:c>
      <x:c r="BT888" s="50" t="str">
        <x:f>IF(12&gt;'Настройки'!$B$3,"",IF(ISBLANK(Q888),IF('Настройки'!$B$9="Нулевой спрос",0,""),IF(Q888&lt;0,IF('Настройки'!$B$10="Исключить","",IF('Настройки'!$B$10="Абсолютные значения",ABS(Q888),Q888)),Q888)))</x:f>
      </x:c>
      <x:c r="BU888" s="50" t="str">
        <x:f>IF(13&gt;'Настройки'!$B$3,"",IF(ISBLANK(R888),IF('Настройки'!$B$9="Нулевой спрос",0,""),IF(R888&lt;0,IF('Настройки'!$B$10="Исключить","",IF('Настройки'!$B$10="Абсолютные значения",ABS(R888),R888)),R888)))</x:f>
      </x:c>
      <x:c r="BV888" s="50" t="str">
        <x:f>IF(14&gt;'Настройки'!$B$3,"",IF(ISBLANK(S888),IF('Настройки'!$B$9="Нулевой спрос",0,""),IF(S888&lt;0,IF('Настройки'!$B$10="Исключить","",IF('Настройки'!$B$10="Абсолютные значения",ABS(S888),S888)),S888)))</x:f>
      </x:c>
      <x:c r="BW888" s="50" t="str">
        <x:f>IF(15&gt;'Настройки'!$B$3,"",IF(ISBLANK(T888),IF('Настройки'!$B$9="Нулевой спрос",0,""),IF(T888&lt;0,IF('Настройки'!$B$10="Исключить","",IF('Настройки'!$B$10="Абсолютные значения",ABS(T888),T888)),T888)))</x:f>
      </x:c>
      <x:c r="BX888" s="50" t="str">
        <x:f>IF(16&gt;'Настройки'!$B$3,"",IF(ISBLANK(U888),IF('Настройки'!$B$9="Нулевой спрос",0,""),IF(U888&lt;0,IF('Настройки'!$B$10="Исключить","",IF('Настройки'!$B$10="Абсолютные значения",ABS(U888),U888)),U888)))</x:f>
      </x:c>
      <x:c r="BY888" s="50" t="str">
        <x:f>IF(17&gt;'Настройки'!$B$3,"",IF(ISBLANK(V888),IF('Настройки'!$B$9="Нулевой спрос",0,""),IF(V888&lt;0,IF('Настройки'!$B$10="Исключить","",IF('Настройки'!$B$10="Абсолютные значения",ABS(V888),V888)),V888)))</x:f>
      </x:c>
      <x:c r="BZ888" s="50" t="str">
        <x:f>IF(18&gt;'Настройки'!$B$3,"",IF(ISBLANK(W888),IF('Настройки'!$B$9="Нулевой спрос",0,""),IF(W888&lt;0,IF('Настройки'!$B$10="Исключить","",IF('Настройки'!$B$10="Абсолютные значения",ABS(W888),W888)),W888)))</x:f>
      </x:c>
      <x:c r="CA888" s="50" t="str">
        <x:f>IF(19&gt;'Настройки'!$B$3,"",IF(ISBLANK(X888),IF('Настройки'!$B$9="Нулевой спрос",0,""),IF(X888&lt;0,IF('Настройки'!$B$10="Исключить","",IF('Настройки'!$B$10="Абсолютные значения",ABS(X888),X888)),X888)))</x:f>
      </x:c>
      <x:c r="CB888" s="50" t="str">
        <x:f>IF(20&gt;'Настройки'!$B$3,"",IF(ISBLANK(Y888),IF('Настройки'!$B$9="Нулевой спрос",0,""),IF(Y888&lt;0,IF('Настройки'!$B$10="Исключить","",IF('Настройки'!$B$10="Абсолютные значения",ABS(Y888),Y888)),Y888)))</x:f>
      </x:c>
      <x:c r="CC888" s="50" t="str">
        <x:f>IF(21&gt;'Настройки'!$B$3,"",IF(ISBLANK(Z888),IF('Настройки'!$B$9="Нулевой спрос",0,""),IF(Z888&lt;0,IF('Настройки'!$B$10="Исключить","",IF('Настройки'!$B$10="Абсолютные значения",ABS(Z888),Z888)),Z888)))</x:f>
      </x:c>
      <x:c r="CD888" s="50" t="str">
        <x:f>IF(22&gt;'Настройки'!$B$3,"",IF(ISBLANK(AA888),IF('Настройки'!$B$9="Нулевой спрос",0,""),IF(AA888&lt;0,IF('Настройки'!$B$10="Исключить","",IF('Настройки'!$B$10="Абсолютные значения",ABS(AA888),AA888)),AA888)))</x:f>
      </x:c>
      <x:c r="CE888" s="50" t="str">
        <x:f>IF(23&gt;'Настройки'!$B$3,"",IF(ISBLANK(AB888),IF('Настройки'!$B$9="Нулевой спрос",0,""),IF(AB888&lt;0,IF('Настройки'!$B$10="Исключить","",IF('Настройки'!$B$10="Абсолютные значения",ABS(AB888),AB888)),AB888)))</x:f>
      </x:c>
      <x:c r="CF888" s="50" t="str">
        <x:f>IF(24&gt;'Настройки'!$B$3,"",IF(ISBLANK(AC888),IF('Настройки'!$B$9="Нулевой спрос",0,""),IF(AC888&lt;0,IF('Настройки'!$B$10="Исключить","",IF('Настройки'!$B$10="Абсолютные значения",ABS(AC888),AC888)),AC888)))</x:f>
      </x:c>
      <x:c r="CG888" s="50" t="str">
        <x:f>IF(25&gt;'Настройки'!$B$3,"",IF(ISBLANK(AD888),IF('Настройки'!$B$9="Нулевой спрос",0,""),IF(AD888&lt;0,IF('Настройки'!$B$10="Исключить","",IF('Настройки'!$B$10="Абсолютные значения",ABS(AD888),AD888)),AD888)))</x:f>
      </x:c>
      <x:c r="CH888" s="50" t="str">
        <x:f>IF(26&gt;'Настройки'!$B$3,"",IF(ISBLANK(AE888),IF('Настройки'!$B$9="Нулевой спрос",0,""),IF(AE888&lt;0,IF('Настройки'!$B$10="Исключить","",IF('Настройки'!$B$10="Абсолютные значения",ABS(AE888),AE888)),AE888)))</x:f>
      </x:c>
      <x:c r="CI888" s="50" t="str">
        <x:f>IF(27&gt;'Настройки'!$B$3,"",IF(ISBLANK(AF888),IF('Настройки'!$B$9="Нулевой спрос",0,""),IF(AF888&lt;0,IF('Настройки'!$B$10="Исключить","",IF('Настройки'!$B$10="Абсолютные значения",ABS(AF888),AF888)),AF888)))</x:f>
      </x:c>
      <x:c r="CJ888" s="50" t="str">
        <x:f>IF(28&gt;'Настройки'!$B$3,"",IF(ISBLANK(AG888),IF('Настройки'!$B$9="Нулевой спрос",0,""),IF(AG888&lt;0,IF('Настройки'!$B$10="Исключить","",IF('Настройки'!$B$10="Абсолютные значения",ABS(AG888),AG888)),AG888)))</x:f>
      </x:c>
      <x:c r="CK888" s="50" t="str">
        <x:f>IF(29&gt;'Настройки'!$B$3,"",IF(ISBLANK(AH888),IF('Настройки'!$B$9="Нулевой спрос",0,""),IF(AH888&lt;0,IF('Настройки'!$B$10="Исключить","",IF('Настройки'!$B$10="Абсолютные значения",ABS(AH888),AH888)),AH888)))</x:f>
      </x:c>
      <x:c r="CL888" s="50" t="str">
        <x:f>IF(30&gt;'Настройки'!$B$3,"",IF(ISBLANK(AI888),IF('Настройки'!$B$9="Нулевой спрос",0,""),IF(AI888&lt;0,IF('Настройки'!$B$10="Исключить","",IF('Настройки'!$B$10="Абсолютные значения",ABS(AI888),AI888)),AI888)))</x:f>
      </x:c>
      <x:c r="CM888" s="50" t="str">
        <x:f>IF(31&gt;'Настройки'!$B$3,"",IF(ISBLANK(AJ888),IF('Настройки'!$B$9="Нулевой спрос",0,""),IF(AJ888&lt;0,IF('Настройки'!$B$10="Исключить","",IF('Настройки'!$B$10="Абсолютные значения",ABS(AJ888),AJ888)),AJ888)))</x:f>
      </x:c>
      <x:c r="CN888" s="50" t="str">
        <x:f>IF(32&gt;'Настройки'!$B$3,"",IF(ISBLANK(AK888),IF('Настройки'!$B$9="Нулевой спрос",0,""),IF(AK888&lt;0,IF('Настройки'!$B$10="Исключить","",IF('Настройки'!$B$10="Абсолютные значения",ABS(AK888),AK888)),AK888)))</x:f>
      </x:c>
      <x:c r="CO888" s="50" t="str">
        <x:f>IF(33&gt;'Настройки'!$B$3,"",IF(ISBLANK(AL888),IF('Настройки'!$B$9="Нулевой спрос",0,""),IF(AL888&lt;0,IF('Настройки'!$B$10="Исключить","",IF('Настройки'!$B$10="Абсолютные значения",ABS(AL888),AL888)),AL888)))</x:f>
      </x:c>
      <x:c r="CP888" s="50" t="str">
        <x:f>IF(34&gt;'Настройки'!$B$3,"",IF(ISBLANK(AM888),IF('Настройки'!$B$9="Нулевой спрос",0,""),IF(AM888&lt;0,IF('Настройки'!$B$10="Исключить","",IF('Настройки'!$B$10="Абсолютные значения",ABS(AM888),AM888)),AM888)))</x:f>
      </x:c>
      <x:c r="CQ888" s="50" t="str">
        <x:f>IF(35&gt;'Настройки'!$B$3,"",IF(ISBLANK(AN888),IF('Настройки'!$B$9="Нулевой спрос",0,""),IF(AN888&lt;0,IF('Настройки'!$B$10="Исключить","",IF('Настройки'!$B$10="Абсолютные значения",ABS(AN888),AN888)),AN888)))</x:f>
      </x:c>
      <x:c r="CR888" s="50" t="str">
        <x:f>IF(36&gt;'Настройки'!$B$3,"",IF(ISBLANK(AO888),IF('Настройки'!$B$9="Нулевой спрос",0,""),IF(AO888&lt;0,IF('Настройки'!$B$10="Исключить","",IF('Настройки'!$B$10="Абсолютные значения",ABS(AO888),AO888)),AO888)))</x:f>
      </x:c>
      <x:c r="CS888" s="50" t="str">
        <x:f>IF(OR(1&gt;'Настройки'!$B$3,ISBLANK(BI888),BI888=0),"",BI888)</x:f>
      </x:c>
      <x:c r="CT888" s="50" t="str">
        <x:f>IF(OR(2&gt;'Настройки'!$B$3,ISBLANK(BJ888),BJ888=0),"",BJ888)</x:f>
      </x:c>
      <x:c r="CU888" s="50" t="str">
        <x:f>IF(OR(3&gt;'Настройки'!$B$3,ISBLANK(BK888),BK888=0),"",BK888)</x:f>
      </x:c>
      <x:c r="CV888" s="50" t="str">
        <x:f>IF(OR(4&gt;'Настройки'!$B$3,ISBLANK(BL888),BL888=0),"",BL888)</x:f>
      </x:c>
      <x:c r="CW888" s="50" t="str">
        <x:f>IF(OR(5&gt;'Настройки'!$B$3,ISBLANK(BM888),BM888=0),"",BM888)</x:f>
      </x:c>
      <x:c r="CX888" s="50" t="str">
        <x:f>IF(OR(6&gt;'Настройки'!$B$3,ISBLANK(BN888),BN888=0),"",BN888)</x:f>
      </x:c>
      <x:c r="CY888" s="50" t="str">
        <x:f>IF(OR(7&gt;'Настройки'!$B$3,ISBLANK(BO888),BO888=0),"",BO888)</x:f>
      </x:c>
      <x:c r="CZ888" s="50" t="str">
        <x:f>IF(OR(8&gt;'Настройки'!$B$3,ISBLANK(BP888),BP888=0),"",BP888)</x:f>
      </x:c>
      <x:c r="DA888" s="50" t="str">
        <x:f>IF(OR(9&gt;'Настройки'!$B$3,ISBLANK(BQ888),BQ888=0),"",BQ888)</x:f>
      </x:c>
      <x:c r="DB888" s="50" t="str">
        <x:f>IF(OR(10&gt;'Настройки'!$B$3,ISBLANK(BR888),BR888=0),"",BR888)</x:f>
      </x:c>
      <x:c r="DC888" s="50" t="str">
        <x:f>IF(OR(11&gt;'Настройки'!$B$3,ISBLANK(BS888),BS888=0),"",BS888)</x:f>
      </x:c>
      <x:c r="DD888" s="50" t="str">
        <x:f>IF(OR(12&gt;'Настройки'!$B$3,ISBLANK(BT888),BT888=0),"",BT888)</x:f>
      </x:c>
      <x:c r="DE888" s="50" t="str">
        <x:f>IF(OR(13&gt;'Настройки'!$B$3,ISBLANK(BU888),BU888=0),"",BU888)</x:f>
      </x:c>
      <x:c r="DF888" s="50" t="str">
        <x:f>IF(OR(14&gt;'Настройки'!$B$3,ISBLANK(BV888),BV888=0),"",BV888)</x:f>
      </x:c>
      <x:c r="DG888" s="50" t="str">
        <x:f>IF(OR(15&gt;'Настройки'!$B$3,ISBLANK(BW888),BW888=0),"",BW888)</x:f>
      </x:c>
      <x:c r="DH888" s="50" t="str">
        <x:f>IF(OR(16&gt;'Настройки'!$B$3,ISBLANK(BX888),BX888=0),"",BX888)</x:f>
      </x:c>
      <x:c r="DI888" s="50" t="str">
        <x:f>IF(OR(17&gt;'Настройки'!$B$3,ISBLANK(BY888),BY888=0),"",BY888)</x:f>
      </x:c>
      <x:c r="DJ888" s="50" t="str">
        <x:f>IF(OR(18&gt;'Настройки'!$B$3,ISBLANK(BZ888),BZ888=0),"",BZ888)</x:f>
      </x:c>
      <x:c r="DK888" s="50" t="str">
        <x:f>IF(OR(19&gt;'Настройки'!$B$3,ISBLANK(CA888),CA888=0),"",CA888)</x:f>
      </x:c>
      <x:c r="DL888" s="50" t="str">
        <x:f>IF(OR(20&gt;'Настройки'!$B$3,ISBLANK(CB888),CB888=0),"",CB888)</x:f>
      </x:c>
      <x:c r="DM888" s="50" t="str">
        <x:f>IF(OR(21&gt;'Настройки'!$B$3,ISBLANK(CC888),CC888=0),"",CC888)</x:f>
      </x:c>
      <x:c r="DN888" s="50" t="str">
        <x:f>IF(OR(22&gt;'Настройки'!$B$3,ISBLANK(CD888),CD888=0),"",CD888)</x:f>
      </x:c>
      <x:c r="DO888" s="50" t="str">
        <x:f>IF(OR(23&gt;'Настройки'!$B$3,ISBLANK(CE888),CE888=0),"",CE888)</x:f>
      </x:c>
      <x:c r="DP888" s="50" t="str">
        <x:f>IF(OR(24&gt;'Настройки'!$B$3,ISBLANK(CF888),CF888=0),"",CF888)</x:f>
      </x:c>
      <x:c r="DQ888" s="50" t="str">
        <x:f>IF(OR(25&gt;'Настройки'!$B$3,ISBLANK(CG888),CG888=0),"",CG888)</x:f>
      </x:c>
      <x:c r="DR888" s="50" t="str">
        <x:f>IF(OR(26&gt;'Настройки'!$B$3,ISBLANK(CH888),CH888=0),"",CH888)</x:f>
      </x:c>
      <x:c r="DS888" s="50" t="str">
        <x:f>IF(OR(27&gt;'Настройки'!$B$3,ISBLANK(CI888),CI888=0),"",CI888)</x:f>
      </x:c>
      <x:c r="DT888" s="50" t="str">
        <x:f>IF(OR(28&gt;'Настройки'!$B$3,ISBLANK(CJ888),CJ888=0),"",CJ888)</x:f>
      </x:c>
      <x:c r="DU888" s="50" t="str">
        <x:f>IF(OR(29&gt;'Настройки'!$B$3,ISBLANK(CK888),CK888=0),"",CK888)</x:f>
      </x:c>
      <x:c r="DV888" s="50" t="str">
        <x:f>IF(OR(30&gt;'Настройки'!$B$3,ISBLANK(CL888),CL888=0),"",CL888)</x:f>
      </x:c>
      <x:c r="DW888" s="50" t="str">
        <x:f>IF(OR(31&gt;'Настройки'!$B$3,ISBLANK(CM888),CM888=0),"",CM888)</x:f>
      </x:c>
      <x:c r="DX888" s="50" t="str">
        <x:f>IF(OR(32&gt;'Настройки'!$B$3,ISBLANK(CN888),CN888=0),"",CN888)</x:f>
      </x:c>
      <x:c r="DY888" s="50" t="str">
        <x:f>IF(OR(33&gt;'Настройки'!$B$3,ISBLANK(CO888),CO888=0),"",CO888)</x:f>
      </x:c>
      <x:c r="DZ888" s="50" t="str">
        <x:f>IF(OR(34&gt;'Настройки'!$B$3,ISBLANK(CP888),CP888=0),"",CP888)</x:f>
      </x:c>
      <x:c r="EA888" s="50" t="str">
        <x:f>IF(OR(35&gt;'Настройки'!$B$3,ISBLANK(CQ888),CQ888=0),"",CQ888)</x:f>
      </x:c>
      <x:c r="EB888" s="50" t="str">
        <x:f>IF(OR(36&gt;'Настройки'!$B$3,ISBLANK(CR888),CR888=0),"",CR888)</x:f>
      </x:c>
      <x:c r="EC888" s="50" t="str">
        <x:f>IF(A888="","",IF(OR(BB888="AZ",BB888="BZ"),10000+ROW(),IF(AZ888&gt;'Настройки'!$B$11,20000+ROW(),IF(BF888&lt;&gt;"Обычный",30000+ROW(),IF(AX888&lt;=0,40000+ROW(),"")))))</x:f>
      </x:c>
      <x:c r="ED888" s="50" t="str">
        <x:f>IF(EC888="","",COUNTIFS($EC$2:$EC$1001,"&gt;0",$EC$2:$EC$1001,"&lt;"&amp;EC888)+1)</x:f>
      </x:c>
    </x:row>
    <x:row r="889">
      <x:c r="A889" s="115"/>
      <x:c r="B889" s="115"/>
      <x:c r="C889" s="115"/>
      <x:c r="D889" s="118"/>
      <x:c r="E889" s="118"/>
      <x:c r="F889" s="118"/>
      <x:c r="G889" s="118"/>
      <x:c r="H889" s="118"/>
      <x:c r="I889" s="118"/>
      <x:c r="J889" s="118"/>
      <x:c r="K889" s="118"/>
      <x:c r="L889" s="118"/>
      <x:c r="M889" s="118"/>
      <x:c r="N889" s="118"/>
      <x:c r="O889" s="118"/>
      <x:c r="P889" s="118"/>
      <x:c r="Q889" s="118"/>
      <x:c r="R889" s="118"/>
      <x:c r="S889" s="118"/>
      <x:c r="T889" s="118"/>
      <x:c r="U889" s="118"/>
      <x:c r="V889" s="118"/>
      <x:c r="W889" s="118"/>
      <x:c r="X889" s="118"/>
      <x:c r="Y889" s="118"/>
      <x:c r="Z889" s="118"/>
      <x:c r="AA889" s="118"/>
      <x:c r="AB889" s="118"/>
      <x:c r="AC889" s="118"/>
      <x:c r="AD889" s="118"/>
      <x:c r="AE889" s="118"/>
      <x:c r="AF889" s="118"/>
      <x:c r="AG889" s="118"/>
      <x:c r="AH889" s="118"/>
      <x:c r="AI889" s="118"/>
      <x:c r="AJ889" s="118"/>
      <x:c r="AK889" s="118"/>
      <x:c r="AL889" s="118"/>
      <x:c r="AM889" s="118"/>
      <x:c r="AN889" s="118"/>
      <x:c r="AO889" s="118"/>
      <x:c r="AP889" s="115"/>
      <x:c r="AQ889" s="49" t="str">
        <x:f>IF(A889="","",COUNT(BI889:INDEX(BI889:CR889,1,'Настройки'!$B$3)))</x:f>
      </x:c>
      <x:c r="AR889" s="49" t="str">
        <x:f>IF(A889="","",SUM(BI889:INDEX(BI889:CR889,1,'Настройки'!$B$3)))</x:f>
      </x:c>
      <x:c r="AS889" s="58" t="str">
        <x:f>IF(A889="","",IF('Настройки'!$B$4="Стоимость потребления",AR889*D889,IF('Настройки'!$B$4="Количество",AR889,E889)))</x:f>
      </x:c>
      <x:c r="AT889" s="61" t="str">
        <x:f>IF(OR(A889="",AS889&lt;0,SUM($AS$2:$AS$1001)&lt;=0),"",AS889/SUM($AS$2:$AS$1001))</x:f>
      </x:c>
      <x:c r="AU889" s="61" t="str">
        <x:f>IF(OR(A889="",AS889&lt;0,SUM($AS$2:$AS$1001)&lt;=0),"",SUMIFS($AS$2:$AS$1001,$AS$2:$AS$1001,"&gt;"&amp;AS889)/SUM($AS$2:$AS$1001))</x:f>
      </x:c>
      <x:c r="AV889" s="61" t="str">
        <x:f>IF(OR(A889="",AS889&lt;0,SUM($AS$2:$AS$1001)&lt;=0),"",SUMIFS($AS$2:$AS$1001,$AS$2:$AS$1001,"&gt;="&amp;AS889)/SUM($AS$2:$AS$1001))</x:f>
      </x:c>
      <x:c r="AW889" s="49" t="str">
        <x:f>IF(A889="","",IF(SUM($AS$2:$AS$1001)&lt;=0,"Не определён",IF(AS889&lt;0,"Исключение",IF(AU889&lt;'Настройки'!$B$5,"A",IF(AU889&lt;'Настройки'!$B$6,"B","C")))))</x:f>
      </x:c>
      <x:c r="AX889" s="58" t="str">
        <x:f>IF(A889="","",IF(AQ889=0,"",AVERAGE(BI889:INDEX(BI889:CR889,1,'Настройки'!$B$3))))</x:f>
      </x:c>
      <x:c r="AY889" s="58" t="str">
        <x:f>IF(OR(A889="",AQ889=0),"",STDEVP(BI889:INDEX(BI889:CR889,1,'Настройки'!$B$3)))</x:f>
      </x:c>
      <x:c r="AZ889" s="61" t="str">
        <x:f>IF(OR(A889="",AQ889&lt;'Настройки'!$B$12,AX889&lt;=0,AND('Настройки'!$B$10="Блокировать",COUNTIF(F889:INDEX(F889:AO889,1,'Настройки'!$B$3),"&lt;0")&gt;0)),"",AY889/ABS(AX889))</x:f>
      </x:c>
      <x:c r="BA889" s="49" t="str">
        <x:f>IF(A889="","",IF(AND('Настройки'!$B$10="Блокировать",COUNTIF(F889:INDEX(F889:AO889,1,'Настройки'!$B$3),"&lt;0")&gt;0),"Не определён",IF(AQ889&lt;'Настройки'!$B$12,"Не определён",IF(AX889=0,"Нет спроса",IF(AX889&lt;0,"Не определён",IF(AZ889&lt;='Настройки'!$B$7,"X",IF(AZ889&lt;='Настройки'!$B$8,"Y","Z")))))))</x:f>
      </x:c>
      <x:c r="BB889" s="49" t="str">
        <x:f>IF(OR(A889="",LEN(AW889)&lt;&gt;1,LEN(BA889)&lt;&gt;1),"",AW889&amp;BA889)</x:f>
      </x:c>
      <x:c r="BC889" s="61" t="str">
        <x:f>IF(OR(A889="",AQ889=0),"",(COUNT(BI889:INDEX(BI889:CR889,1,'Настройки'!$B$3))-COUNT(CS889:INDEX(CS889:EB889,1,'Настройки'!$B$3)))/AQ889)</x:f>
      </x:c>
      <x:c r="BD889" s="64" t="str">
        <x:f>IF(OR(A889="",COUNT(CS889:INDEX(CS889:EB889,1,'Настройки'!$B$3))=0),"",AQ889/COUNT(CS889:INDEX(CS889:EB889,1,'Настройки'!$B$3)))</x:f>
      </x:c>
      <x:c r="BE889" s="64" t="str">
        <x:f>IF(OR(A889="",COUNT(CS889:INDEX(CS889:EB889,1,'Настройки'!$B$3))=0),"",IF(AVERAGE(CS889:INDEX(CS889:EB889,1,'Настройки'!$B$3))=0,"",(STDEVP(CS889:INDEX(CS889:EB889,1,'Настройки'!$B$3))/ABS(AVERAGE(CS889:INDEX(CS889:EB889,1,'Настройки'!$B$3))))^2))</x:f>
      </x:c>
      <x:c r="BF889" s="49" t="str">
        <x:f>IF(A889="","",IF(AQ889&lt;3,"Недостаточно",IF(AQ889&lt;6,"Предварительный","Обычный")))</x:f>
      </x:c>
      <x:c r="BG889" s="49" t="str">
        <x:f>IF(A889="","",IF(COUNTIF(F889:INDEX(F889:AO889,1,'Настройки'!$B$3),"&lt;0")&gt;0,IF('Настройки'!$B$10="Блокировать","Отрицательный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"),"")&amp;IF(AQ889&lt;3,"Недостаточно истории. ",IF(AQ889&lt;6,"Предварительная классификация. ",""))&amp;IF(AX889=0,"Нет спроса за горизонт. ","")&amp;IF(AZ889&gt;'Настройки'!$B$11,"Экстремальная вариативность. ",""))</x:f>
      </x:c>
      <x:c r="BH889" s="49" t="str">
        <x:f>IF(A889="","",IFERROR(VLOOKUP(BB889,'Настройки'!$D$3:$E$11,2,FALSE),"Сначала проверьте исходные данные и историю спроса.")&amp;" Уточните срок поставки, MOQ и критичность.")</x:f>
      </x:c>
      <x:c r="BI889" s="50" t="str">
        <x:f>IF(1&gt;'Настройки'!$B$3,"",IF(ISBLANK(F889),IF('Настройки'!$B$9="Нулевой спрос",0,""),IF(F889&lt;0,IF('Настройки'!$B$10="Исключить","",IF('Настройки'!$B$10="Абсолютные значения",ABS(F889),F889)),F889)))</x:f>
      </x:c>
      <x:c r="BJ889" s="50" t="str">
        <x:f>IF(2&gt;'Настройки'!$B$3,"",IF(ISBLANK(G889),IF('Настройки'!$B$9="Нулевой спрос",0,""),IF(G889&lt;0,IF('Настройки'!$B$10="Исключить","",IF('Настройки'!$B$10="Абсолютные значения",ABS(G889),G889)),G889)))</x:f>
      </x:c>
      <x:c r="BK889" s="50" t="str">
        <x:f>IF(3&gt;'Настройки'!$B$3,"",IF(ISBLANK(H889),IF('Настройки'!$B$9="Нулевой спрос",0,""),IF(H889&lt;0,IF('Настройки'!$B$10="Исключить","",IF('Настройки'!$B$10="Абсолютные значения",ABS(H889),H889)),H889)))</x:f>
      </x:c>
      <x:c r="BL889" s="50" t="str">
        <x:f>IF(4&gt;'Настройки'!$B$3,"",IF(ISBLANK(I889),IF('Настройки'!$B$9="Нулевой спрос",0,""),IF(I889&lt;0,IF('Настройки'!$B$10="Исключить","",IF('Настройки'!$B$10="Абсолютные значения",ABS(I889),I889)),I889)))</x:f>
      </x:c>
      <x:c r="BM889" s="50" t="str">
        <x:f>IF(5&gt;'Настройки'!$B$3,"",IF(ISBLANK(J889),IF('Настройки'!$B$9="Нулевой спрос",0,""),IF(J889&lt;0,IF('Настройки'!$B$10="Исключить","",IF('Настройки'!$B$10="Абсолютные значения",ABS(J889),J889)),J889)))</x:f>
      </x:c>
      <x:c r="BN889" s="50" t="str">
        <x:f>IF(6&gt;'Настройки'!$B$3,"",IF(ISBLANK(K889),IF('Настройки'!$B$9="Нулевой спрос",0,""),IF(K889&lt;0,IF('Настройки'!$B$10="Исключить","",IF('Настройки'!$B$10="Абсолютные значения",ABS(K889),K889)),K889)))</x:f>
      </x:c>
      <x:c r="BO889" s="50" t="str">
        <x:f>IF(7&gt;'Настройки'!$B$3,"",IF(ISBLANK(L889),IF('Настройки'!$B$9="Нулевой спрос",0,""),IF(L889&lt;0,IF('Настройки'!$B$10="Исключить","",IF('Настройки'!$B$10="Абсолютные значения",ABS(L889),L889)),L889)))</x:f>
      </x:c>
      <x:c r="BP889" s="50" t="str">
        <x:f>IF(8&gt;'Настройки'!$B$3,"",IF(ISBLANK(M889),IF('Настройки'!$B$9="Нулевой спрос",0,""),IF(M889&lt;0,IF('Настройки'!$B$10="Исключить","",IF('Настройки'!$B$10="Абсолютные значения",ABS(M889),M889)),M889)))</x:f>
      </x:c>
      <x:c r="BQ889" s="50" t="str">
        <x:f>IF(9&gt;'Настройки'!$B$3,"",IF(ISBLANK(N889),IF('Настройки'!$B$9="Нулевой спрос",0,""),IF(N889&lt;0,IF('Настройки'!$B$10="Исключить","",IF('Настройки'!$B$10="Абсолютные значения",ABS(N889),N889)),N889)))</x:f>
      </x:c>
      <x:c r="BR889" s="50" t="str">
        <x:f>IF(10&gt;'Настройки'!$B$3,"",IF(ISBLANK(O889),IF('Настройки'!$B$9="Нулевой спрос",0,""),IF(O889&lt;0,IF('Настройки'!$B$10="Исключить","",IF('Настройки'!$B$10="Абсолютные значения",ABS(O889),O889)),O889)))</x:f>
      </x:c>
      <x:c r="BS889" s="50" t="str">
        <x:f>IF(11&gt;'Настройки'!$B$3,"",IF(ISBLANK(P889),IF('Настройки'!$B$9="Нулевой спрос",0,""),IF(P889&lt;0,IF('Настройки'!$B$10="Исключить","",IF('Настройки'!$B$10="Абсолютные значения",ABS(P889),P889)),P889)))</x:f>
      </x:c>
      <x:c r="BT889" s="50" t="str">
        <x:f>IF(12&gt;'Настройки'!$B$3,"",IF(ISBLANK(Q889),IF('Настройки'!$B$9="Нулевой спрос",0,""),IF(Q889&lt;0,IF('Настройки'!$B$10="Исключить","",IF('Настройки'!$B$10="Абсолютные значения",ABS(Q889),Q889)),Q889)))</x:f>
      </x:c>
      <x:c r="BU889" s="50" t="str">
        <x:f>IF(13&gt;'Настройки'!$B$3,"",IF(ISBLANK(R889),IF('Настройки'!$B$9="Нулевой спрос",0,""),IF(R889&lt;0,IF('Настройки'!$B$10="Исключить","",IF('Настройки'!$B$10="Абсолютные значения",ABS(R889),R889)),R889)))</x:f>
      </x:c>
      <x:c r="BV889" s="50" t="str">
        <x:f>IF(14&gt;'Настройки'!$B$3,"",IF(ISBLANK(S889),IF('Настройки'!$B$9="Нулевой спрос",0,""),IF(S889&lt;0,IF('Настройки'!$B$10="Исключить","",IF('Настройки'!$B$10="Абсолютные значения",ABS(S889),S889)),S889)))</x:f>
      </x:c>
      <x:c r="BW889" s="50" t="str">
        <x:f>IF(15&gt;'Настройки'!$B$3,"",IF(ISBLANK(T889),IF('Настройки'!$B$9="Нулевой спрос",0,""),IF(T889&lt;0,IF('Настройки'!$B$10="Исключить","",IF('Настройки'!$B$10="Абсолютные значения",ABS(T889),T889)),T889)))</x:f>
      </x:c>
      <x:c r="BX889" s="50" t="str">
        <x:f>IF(16&gt;'Настройки'!$B$3,"",IF(ISBLANK(U889),IF('Настройки'!$B$9="Нулевой спрос",0,""),IF(U889&lt;0,IF('Настройки'!$B$10="Исключить","",IF('Настройки'!$B$10="Абсолютные значения",ABS(U889),U889)),U889)))</x:f>
      </x:c>
      <x:c r="BY889" s="50" t="str">
        <x:f>IF(17&gt;'Настройки'!$B$3,"",IF(ISBLANK(V889),IF('Настройки'!$B$9="Нулевой спрос",0,""),IF(V889&lt;0,IF('Настройки'!$B$10="Исключить","",IF('Настройки'!$B$10="Абсолютные значения",ABS(V889),V889)),V889)))</x:f>
      </x:c>
      <x:c r="BZ889" s="50" t="str">
        <x:f>IF(18&gt;'Настройки'!$B$3,"",IF(ISBLANK(W889),IF('Настройки'!$B$9="Нулевой спрос",0,""),IF(W889&lt;0,IF('Настройки'!$B$10="Исключить","",IF('Настройки'!$B$10="Абсолютные значения",ABS(W889),W889)),W889)))</x:f>
      </x:c>
      <x:c r="CA889" s="50" t="str">
        <x:f>IF(19&gt;'Настройки'!$B$3,"",IF(ISBLANK(X889),IF('Настройки'!$B$9="Нулевой спрос",0,""),IF(X889&lt;0,IF('Настройки'!$B$10="Исключить","",IF('Настройки'!$B$10="Абсолютные значения",ABS(X889),X889)),X889)))</x:f>
      </x:c>
      <x:c r="CB889" s="50" t="str">
        <x:f>IF(20&gt;'Настройки'!$B$3,"",IF(ISBLANK(Y889),IF('Настройки'!$B$9="Нулевой спрос",0,""),IF(Y889&lt;0,IF('Настройки'!$B$10="Исключить","",IF('Настройки'!$B$10="Абсолютные значения",ABS(Y889),Y889)),Y889)))</x:f>
      </x:c>
      <x:c r="CC889" s="50" t="str">
        <x:f>IF(21&gt;'Настройки'!$B$3,"",IF(ISBLANK(Z889),IF('Настройки'!$B$9="Нулевой спрос",0,""),IF(Z889&lt;0,IF('Настройки'!$B$10="Исключить","",IF('Настройки'!$B$10="Абсолютные значения",ABS(Z889),Z889)),Z889)))</x:f>
      </x:c>
      <x:c r="CD889" s="50" t="str">
        <x:f>IF(22&gt;'Настройки'!$B$3,"",IF(ISBLANK(AA889),IF('Настройки'!$B$9="Нулевой спрос",0,""),IF(AA889&lt;0,IF('Настройки'!$B$10="Исключить","",IF('Настройки'!$B$10="Абсолютные значения",ABS(AA889),AA889)),AA889)))</x:f>
      </x:c>
      <x:c r="CE889" s="50" t="str">
        <x:f>IF(23&gt;'Настройки'!$B$3,"",IF(ISBLANK(AB889),IF('Настройки'!$B$9="Нулевой спрос",0,""),IF(AB889&lt;0,IF('Настройки'!$B$10="Исключить","",IF('Настройки'!$B$10="Абсолютные значения",ABS(AB889),AB889)),AB889)))</x:f>
      </x:c>
      <x:c r="CF889" s="50" t="str">
        <x:f>IF(24&gt;'Настройки'!$B$3,"",IF(ISBLANK(AC889),IF('Настройки'!$B$9="Нулевой спрос",0,""),IF(AC889&lt;0,IF('Настройки'!$B$10="Исключить","",IF('Настройки'!$B$10="Абсолютные значения",ABS(AC889),AC889)),AC889)))</x:f>
      </x:c>
      <x:c r="CG889" s="50" t="str">
        <x:f>IF(25&gt;'Настройки'!$B$3,"",IF(ISBLANK(AD889),IF('Настройки'!$B$9="Нулевой спрос",0,""),IF(AD889&lt;0,IF('Настройки'!$B$10="Исключить","",IF('Настройки'!$B$10="Абсолютные значения",ABS(AD889),AD889)),AD889)))</x:f>
      </x:c>
      <x:c r="CH889" s="50" t="str">
        <x:f>IF(26&gt;'Настройки'!$B$3,"",IF(ISBLANK(AE889),IF('Настройки'!$B$9="Нулевой спрос",0,""),IF(AE889&lt;0,IF('Настройки'!$B$10="Исключить","",IF('Настройки'!$B$10="Абсолютные значения",ABS(AE889),AE889)),AE889)))</x:f>
      </x:c>
      <x:c r="CI889" s="50" t="str">
        <x:f>IF(27&gt;'Настройки'!$B$3,"",IF(ISBLANK(AF889),IF('Настройки'!$B$9="Нулевой спрос",0,""),IF(AF889&lt;0,IF('Настройки'!$B$10="Исключить","",IF('Настройки'!$B$10="Абсолютные значения",ABS(AF889),AF889)),AF889)))</x:f>
      </x:c>
      <x:c r="CJ889" s="50" t="str">
        <x:f>IF(28&gt;'Настройки'!$B$3,"",IF(ISBLANK(AG889),IF('Настройки'!$B$9="Нулевой спрос",0,""),IF(AG889&lt;0,IF('Настройки'!$B$10="Исключить","",IF('Настройки'!$B$10="Абсолютные значения",ABS(AG889),AG889)),AG889)))</x:f>
      </x:c>
      <x:c r="CK889" s="50" t="str">
        <x:f>IF(29&gt;'Настройки'!$B$3,"",IF(ISBLANK(AH889),IF('Настройки'!$B$9="Нулевой спрос",0,""),IF(AH889&lt;0,IF('Настройки'!$B$10="Исключить","",IF('Настройки'!$B$10="Абсолютные значения",ABS(AH889),AH889)),AH889)))</x:f>
      </x:c>
      <x:c r="CL889" s="50" t="str">
        <x:f>IF(30&gt;'Настройки'!$B$3,"",IF(ISBLANK(AI889),IF('Настройки'!$B$9="Нулевой спрос",0,""),IF(AI889&lt;0,IF('Настройки'!$B$10="Исключить","",IF('Настройки'!$B$10="Абсолютные значения",ABS(AI889),AI889)),AI889)))</x:f>
      </x:c>
      <x:c r="CM889" s="50" t="str">
        <x:f>IF(31&gt;'Настройки'!$B$3,"",IF(ISBLANK(AJ889),IF('Настройки'!$B$9="Нулевой спрос",0,""),IF(AJ889&lt;0,IF('Настройки'!$B$10="Исключить","",IF('Настройки'!$B$10="Абсолютные значения",ABS(AJ889),AJ889)),AJ889)))</x:f>
      </x:c>
      <x:c r="CN889" s="50" t="str">
        <x:f>IF(32&gt;'Настройки'!$B$3,"",IF(ISBLANK(AK889),IF('Настройки'!$B$9="Нулевой спрос",0,""),IF(AK889&lt;0,IF('Настройки'!$B$10="Исключить","",IF('Настройки'!$B$10="Абсолютные значения",ABS(AK889),AK889)),AK889)))</x:f>
      </x:c>
      <x:c r="CO889" s="50" t="str">
        <x:f>IF(33&gt;'Настройки'!$B$3,"",IF(ISBLANK(AL889),IF('Настройки'!$B$9="Нулевой спрос",0,""),IF(AL889&lt;0,IF('Настройки'!$B$10="Исключить","",IF('Настройки'!$B$10="Абсолютные значения",ABS(AL889),AL889)),AL889)))</x:f>
      </x:c>
      <x:c r="CP889" s="50" t="str">
        <x:f>IF(34&gt;'Настройки'!$B$3,"",IF(ISBLANK(AM889),IF('Настройки'!$B$9="Нулевой спрос",0,""),IF(AM889&lt;0,IF('Настройки'!$B$10="Исключить","",IF('Настройки'!$B$10="Абсолютные значения",ABS(AM889),AM889)),AM889)))</x:f>
      </x:c>
      <x:c r="CQ889" s="50" t="str">
        <x:f>IF(35&gt;'Настройки'!$B$3,"",IF(ISBLANK(AN889),IF('Настройки'!$B$9="Нулевой спрос",0,""),IF(AN889&lt;0,IF('Настройки'!$B$10="Исключить","",IF('Настройки'!$B$10="Абсолютные значения",ABS(AN889),AN889)),AN889)))</x:f>
      </x:c>
      <x:c r="CR889" s="50" t="str">
        <x:f>IF(36&gt;'Настройки'!$B$3,"",IF(ISBLANK(AO889),IF('Настройки'!$B$9="Нулевой спрос",0,""),IF(AO889&lt;0,IF('Настройки'!$B$10="Исключить","",IF('Настройки'!$B$10="Абсолютные значения",ABS(AO889),AO889)),AO889)))</x:f>
      </x:c>
      <x:c r="CS889" s="50" t="str">
        <x:f>IF(OR(1&gt;'Настройки'!$B$3,ISBLANK(BI889),BI889=0),"",BI889)</x:f>
      </x:c>
      <x:c r="CT889" s="50" t="str">
        <x:f>IF(OR(2&gt;'Настройки'!$B$3,ISBLANK(BJ889),BJ889=0),"",BJ889)</x:f>
      </x:c>
      <x:c r="CU889" s="50" t="str">
        <x:f>IF(OR(3&gt;'Настройки'!$B$3,ISBLANK(BK889),BK889=0),"",BK889)</x:f>
      </x:c>
      <x:c r="CV889" s="50" t="str">
        <x:f>IF(OR(4&gt;'Настройки'!$B$3,ISBLANK(BL889),BL889=0),"",BL889)</x:f>
      </x:c>
      <x:c r="CW889" s="50" t="str">
        <x:f>IF(OR(5&gt;'Настройки'!$B$3,ISBLANK(BM889),BM889=0),"",BM889)</x:f>
      </x:c>
      <x:c r="CX889" s="50" t="str">
        <x:f>IF(OR(6&gt;'Настройки'!$B$3,ISBLANK(BN889),BN889=0),"",BN889)</x:f>
      </x:c>
      <x:c r="CY889" s="50" t="str">
        <x:f>IF(OR(7&gt;'Настройки'!$B$3,ISBLANK(BO889),BO889=0),"",BO889)</x:f>
      </x:c>
      <x:c r="CZ889" s="50" t="str">
        <x:f>IF(OR(8&gt;'Настройки'!$B$3,ISBLANK(BP889),BP889=0),"",BP889)</x:f>
      </x:c>
      <x:c r="DA889" s="50" t="str">
        <x:f>IF(OR(9&gt;'Настройки'!$B$3,ISBLANK(BQ889),BQ889=0),"",BQ889)</x:f>
      </x:c>
      <x:c r="DB889" s="50" t="str">
        <x:f>IF(OR(10&gt;'Настройки'!$B$3,ISBLANK(BR889),BR889=0),"",BR889)</x:f>
      </x:c>
      <x:c r="DC889" s="50" t="str">
        <x:f>IF(OR(11&gt;'Настройки'!$B$3,ISBLANK(BS889),BS889=0),"",BS889)</x:f>
      </x:c>
      <x:c r="DD889" s="50" t="str">
        <x:f>IF(OR(12&gt;'Настройки'!$B$3,ISBLANK(BT889),BT889=0),"",BT889)</x:f>
      </x:c>
      <x:c r="DE889" s="50" t="str">
        <x:f>IF(OR(13&gt;'Настройки'!$B$3,ISBLANK(BU889),BU889=0),"",BU889)</x:f>
      </x:c>
      <x:c r="DF889" s="50" t="str">
        <x:f>IF(OR(14&gt;'Настройки'!$B$3,ISBLANK(BV889),BV889=0),"",BV889)</x:f>
      </x:c>
      <x:c r="DG889" s="50" t="str">
        <x:f>IF(OR(15&gt;'Настройки'!$B$3,ISBLANK(BW889),BW889=0),"",BW889)</x:f>
      </x:c>
      <x:c r="DH889" s="50" t="str">
        <x:f>IF(OR(16&gt;'Настройки'!$B$3,ISBLANK(BX889),BX889=0),"",BX889)</x:f>
      </x:c>
      <x:c r="DI889" s="50" t="str">
        <x:f>IF(OR(17&gt;'Настройки'!$B$3,ISBLANK(BY889),BY889=0),"",BY889)</x:f>
      </x:c>
      <x:c r="DJ889" s="50" t="str">
        <x:f>IF(OR(18&gt;'Настройки'!$B$3,ISBLANK(BZ889),BZ889=0),"",BZ889)</x:f>
      </x:c>
      <x:c r="DK889" s="50" t="str">
        <x:f>IF(OR(19&gt;'Настройки'!$B$3,ISBLANK(CA889),CA889=0),"",CA889)</x:f>
      </x:c>
      <x:c r="DL889" s="50" t="str">
        <x:f>IF(OR(20&gt;'Настройки'!$B$3,ISBLANK(CB889),CB889=0),"",CB889)</x:f>
      </x:c>
      <x:c r="DM889" s="50" t="str">
        <x:f>IF(OR(21&gt;'Настройки'!$B$3,ISBLANK(CC889),CC889=0),"",CC889)</x:f>
      </x:c>
      <x:c r="DN889" s="50" t="str">
        <x:f>IF(OR(22&gt;'Настройки'!$B$3,ISBLANK(CD889),CD889=0),"",CD889)</x:f>
      </x:c>
      <x:c r="DO889" s="50" t="str">
        <x:f>IF(OR(23&gt;'Настройки'!$B$3,ISBLANK(CE889),CE889=0),"",CE889)</x:f>
      </x:c>
      <x:c r="DP889" s="50" t="str">
        <x:f>IF(OR(24&gt;'Настройки'!$B$3,ISBLANK(CF889),CF889=0),"",CF889)</x:f>
      </x:c>
      <x:c r="DQ889" s="50" t="str">
        <x:f>IF(OR(25&gt;'Настройки'!$B$3,ISBLANK(CG889),CG889=0),"",CG889)</x:f>
      </x:c>
      <x:c r="DR889" s="50" t="str">
        <x:f>IF(OR(26&gt;'Настройки'!$B$3,ISBLANK(CH889),CH889=0),"",CH889)</x:f>
      </x:c>
      <x:c r="DS889" s="50" t="str">
        <x:f>IF(OR(27&gt;'Настройки'!$B$3,ISBLANK(CI889),CI889=0),"",CI889)</x:f>
      </x:c>
      <x:c r="DT889" s="50" t="str">
        <x:f>IF(OR(28&gt;'Настройки'!$B$3,ISBLANK(CJ889),CJ889=0),"",CJ889)</x:f>
      </x:c>
      <x:c r="DU889" s="50" t="str">
        <x:f>IF(OR(29&gt;'Настройки'!$B$3,ISBLANK(CK889),CK889=0),"",CK889)</x:f>
      </x:c>
      <x:c r="DV889" s="50" t="str">
        <x:f>IF(OR(30&gt;'Настройки'!$B$3,ISBLANK(CL889),CL889=0),"",CL889)</x:f>
      </x:c>
      <x:c r="DW889" s="50" t="str">
        <x:f>IF(OR(31&gt;'Настройки'!$B$3,ISBLANK(CM889),CM889=0),"",CM889)</x:f>
      </x:c>
      <x:c r="DX889" s="50" t="str">
        <x:f>IF(OR(32&gt;'Настройки'!$B$3,ISBLANK(CN889),CN889=0),"",CN889)</x:f>
      </x:c>
      <x:c r="DY889" s="50" t="str">
        <x:f>IF(OR(33&gt;'Настройки'!$B$3,ISBLANK(CO889),CO889=0),"",CO889)</x:f>
      </x:c>
      <x:c r="DZ889" s="50" t="str">
        <x:f>IF(OR(34&gt;'Настройки'!$B$3,ISBLANK(CP889),CP889=0),"",CP889)</x:f>
      </x:c>
      <x:c r="EA889" s="50" t="str">
        <x:f>IF(OR(35&gt;'Настройки'!$B$3,ISBLANK(CQ889),CQ889=0),"",CQ889)</x:f>
      </x:c>
      <x:c r="EB889" s="50" t="str">
        <x:f>IF(OR(36&gt;'Настройки'!$B$3,ISBLANK(CR889),CR889=0),"",CR889)</x:f>
      </x:c>
      <x:c r="EC889" s="50" t="str">
        <x:f>IF(A889="","",IF(OR(BB889="AZ",BB889="BZ"),10000+ROW(),IF(AZ889&gt;'Настройки'!$B$11,20000+ROW(),IF(BF889&lt;&gt;"Обычный",30000+ROW(),IF(AX889&lt;=0,40000+ROW(),"")))))</x:f>
      </x:c>
      <x:c r="ED889" s="50" t="str">
        <x:f>IF(EC889="","",COUNTIFS($EC$2:$EC$1001,"&gt;0",$EC$2:$EC$1001,"&lt;"&amp;EC889)+1)</x:f>
      </x:c>
    </x:row>
    <x:row r="890">
      <x:c r="A890" s="115"/>
      <x:c r="B890" s="115"/>
      <x:c r="C890" s="115"/>
      <x:c r="D890" s="118"/>
      <x:c r="E890" s="118"/>
      <x:c r="F890" s="118"/>
      <x:c r="G890" s="118"/>
      <x:c r="H890" s="118"/>
      <x:c r="I890" s="118"/>
      <x:c r="J890" s="118"/>
      <x:c r="K890" s="118"/>
      <x:c r="L890" s="118"/>
      <x:c r="M890" s="118"/>
      <x:c r="N890" s="118"/>
      <x:c r="O890" s="118"/>
      <x:c r="P890" s="118"/>
      <x:c r="Q890" s="118"/>
      <x:c r="R890" s="118"/>
      <x:c r="S890" s="118"/>
      <x:c r="T890" s="118"/>
      <x:c r="U890" s="118"/>
      <x:c r="V890" s="118"/>
      <x:c r="W890" s="118"/>
      <x:c r="X890" s="118"/>
      <x:c r="Y890" s="118"/>
      <x:c r="Z890" s="118"/>
      <x:c r="AA890" s="118"/>
      <x:c r="AB890" s="118"/>
      <x:c r="AC890" s="118"/>
      <x:c r="AD890" s="118"/>
      <x:c r="AE890" s="118"/>
      <x:c r="AF890" s="118"/>
      <x:c r="AG890" s="118"/>
      <x:c r="AH890" s="118"/>
      <x:c r="AI890" s="118"/>
      <x:c r="AJ890" s="118"/>
      <x:c r="AK890" s="118"/>
      <x:c r="AL890" s="118"/>
      <x:c r="AM890" s="118"/>
      <x:c r="AN890" s="118"/>
      <x:c r="AO890" s="118"/>
      <x:c r="AP890" s="115"/>
      <x:c r="AQ890" s="49" t="str">
        <x:f>IF(A890="","",COUNT(BI890:INDEX(BI890:CR890,1,'Настройки'!$B$3)))</x:f>
      </x:c>
      <x:c r="AR890" s="49" t="str">
        <x:f>IF(A890="","",SUM(BI890:INDEX(BI890:CR890,1,'Настройки'!$B$3)))</x:f>
      </x:c>
      <x:c r="AS890" s="58" t="str">
        <x:f>IF(A890="","",IF('Настройки'!$B$4="Стоимость потребления",AR890*D890,IF('Настройки'!$B$4="Количество",AR890,E890)))</x:f>
      </x:c>
      <x:c r="AT890" s="61" t="str">
        <x:f>IF(OR(A890="",AS890&lt;0,SUM($AS$2:$AS$1001)&lt;=0),"",AS890/SUM($AS$2:$AS$1001))</x:f>
      </x:c>
      <x:c r="AU890" s="61" t="str">
        <x:f>IF(OR(A890="",AS890&lt;0,SUM($AS$2:$AS$1001)&lt;=0),"",SUMIFS($AS$2:$AS$1001,$AS$2:$AS$1001,"&gt;"&amp;AS890)/SUM($AS$2:$AS$1001))</x:f>
      </x:c>
      <x:c r="AV890" s="61" t="str">
        <x:f>IF(OR(A890="",AS890&lt;0,SUM($AS$2:$AS$1001)&lt;=0),"",SUMIFS($AS$2:$AS$1001,$AS$2:$AS$1001,"&gt;="&amp;AS890)/SUM($AS$2:$AS$1001))</x:f>
      </x:c>
      <x:c r="AW890" s="49" t="str">
        <x:f>IF(A890="","",IF(SUM($AS$2:$AS$1001)&lt;=0,"Не определён",IF(AS890&lt;0,"Исключение",IF(AU890&lt;'Настройки'!$B$5,"A",IF(AU890&lt;'Настройки'!$B$6,"B","C")))))</x:f>
      </x:c>
      <x:c r="AX890" s="58" t="str">
        <x:f>IF(A890="","",IF(AQ890=0,"",AVERAGE(BI890:INDEX(BI890:CR890,1,'Настройки'!$B$3))))</x:f>
      </x:c>
      <x:c r="AY890" s="58" t="str">
        <x:f>IF(OR(A890="",AQ890=0),"",STDEVP(BI890:INDEX(BI890:CR890,1,'Настройки'!$B$3)))</x:f>
      </x:c>
      <x:c r="AZ890" s="61" t="str">
        <x:f>IF(OR(A890="",AQ890&lt;'Настройки'!$B$12,AX890&lt;=0,AND('Настройки'!$B$10="Блокировать",COUNTIF(F890:INDEX(F890:AO890,1,'Настройки'!$B$3),"&lt;0")&gt;0)),"",AY890/ABS(AX890))</x:f>
      </x:c>
      <x:c r="BA890" s="49" t="str">
        <x:f>IF(A890="","",IF(AND('Настройки'!$B$10="Блокировать",COUNTIF(F890:INDEX(F890:AO890,1,'Настройки'!$B$3),"&lt;0")&gt;0),"Не определён",IF(AQ890&lt;'Настройки'!$B$12,"Не определён",IF(AX890=0,"Нет спроса",IF(AX890&lt;0,"Не определён",IF(AZ890&lt;='Настройки'!$B$7,"X",IF(AZ890&lt;='Настройки'!$B$8,"Y","Z")))))))</x:f>
      </x:c>
      <x:c r="BB890" s="49" t="str">
        <x:f>IF(OR(A890="",LEN(AW890)&lt;&gt;1,LEN(BA890)&lt;&gt;1),"",AW890&amp;BA890)</x:f>
      </x:c>
      <x:c r="BC890" s="61" t="str">
        <x:f>IF(OR(A890="",AQ890=0),"",(COUNT(BI890:INDEX(BI890:CR890,1,'Настройки'!$B$3))-COUNT(CS890:INDEX(CS890:EB890,1,'Настройки'!$B$3)))/AQ890)</x:f>
      </x:c>
      <x:c r="BD890" s="64" t="str">
        <x:f>IF(OR(A890="",COUNT(CS890:INDEX(CS890:EB890,1,'Настройки'!$B$3))=0),"",AQ890/COUNT(CS890:INDEX(CS890:EB890,1,'Настройки'!$B$3)))</x:f>
      </x:c>
      <x:c r="BE890" s="64" t="str">
        <x:f>IF(OR(A890="",COUNT(CS890:INDEX(CS890:EB890,1,'Настройки'!$B$3))=0),"",IF(AVERAGE(CS890:INDEX(CS890:EB890,1,'Настройки'!$B$3))=0,"",(STDEVP(CS890:INDEX(CS890:EB890,1,'Настройки'!$B$3))/ABS(AVERAGE(CS890:INDEX(CS890:EB890,1,'Настройки'!$B$3))))^2))</x:f>
      </x:c>
      <x:c r="BF890" s="49" t="str">
        <x:f>IF(A890="","",IF(AQ890&lt;3,"Недостаточно",IF(AQ890&lt;6,"Предварительный","Обычный")))</x:f>
      </x:c>
      <x:c r="BG890" s="49" t="str">
        <x:f>IF(A890="","",IF(COUNTIF(F890:INDEX(F890:AO890,1,'Настройки'!$B$3),"&lt;0")&gt;0,IF('Настройки'!$B$10="Блокировать","Отрицательный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"),"")&amp;IF(AQ890&lt;3,"Недостаточно истории. ",IF(AQ890&lt;6,"Предварительная классификация. ",""))&amp;IF(AX890=0,"Нет спроса за горизонт. ","")&amp;IF(AZ890&gt;'Настройки'!$B$11,"Экстремальная вариативность. ",""))</x:f>
      </x:c>
      <x:c r="BH890" s="49" t="str">
        <x:f>IF(A890="","",IFERROR(VLOOKUP(BB890,'Настройки'!$D$3:$E$11,2,FALSE),"Сначала проверьте исходные данные и историю спроса.")&amp;" Уточните срок поставки, MOQ и критичность.")</x:f>
      </x:c>
      <x:c r="BI890" s="50" t="str">
        <x:f>IF(1&gt;'Настройки'!$B$3,"",IF(ISBLANK(F890),IF('Настройки'!$B$9="Нулевой спрос",0,""),IF(F890&lt;0,IF('Настройки'!$B$10="Исключить","",IF('Настройки'!$B$10="Абсолютные значения",ABS(F890),F890)),F890)))</x:f>
      </x:c>
      <x:c r="BJ890" s="50" t="str">
        <x:f>IF(2&gt;'Настройки'!$B$3,"",IF(ISBLANK(G890),IF('Настройки'!$B$9="Нулевой спрос",0,""),IF(G890&lt;0,IF('Настройки'!$B$10="Исключить","",IF('Настройки'!$B$10="Абсолютные значения",ABS(G890),G890)),G890)))</x:f>
      </x:c>
      <x:c r="BK890" s="50" t="str">
        <x:f>IF(3&gt;'Настройки'!$B$3,"",IF(ISBLANK(H890),IF('Настройки'!$B$9="Нулевой спрос",0,""),IF(H890&lt;0,IF('Настройки'!$B$10="Исключить","",IF('Настройки'!$B$10="Абсолютные значения",ABS(H890),H890)),H890)))</x:f>
      </x:c>
      <x:c r="BL890" s="50" t="str">
        <x:f>IF(4&gt;'Настройки'!$B$3,"",IF(ISBLANK(I890),IF('Настройки'!$B$9="Нулевой спрос",0,""),IF(I890&lt;0,IF('Настройки'!$B$10="Исключить","",IF('Настройки'!$B$10="Абсолютные значения",ABS(I890),I890)),I890)))</x:f>
      </x:c>
      <x:c r="BM890" s="50" t="str">
        <x:f>IF(5&gt;'Настройки'!$B$3,"",IF(ISBLANK(J890),IF('Настройки'!$B$9="Нулевой спрос",0,""),IF(J890&lt;0,IF('Настройки'!$B$10="Исключить","",IF('Настройки'!$B$10="Абсолютные значения",ABS(J890),J890)),J890)))</x:f>
      </x:c>
      <x:c r="BN890" s="50" t="str">
        <x:f>IF(6&gt;'Настройки'!$B$3,"",IF(ISBLANK(K890),IF('Настройки'!$B$9="Нулевой спрос",0,""),IF(K890&lt;0,IF('Настройки'!$B$10="Исключить","",IF('Настройки'!$B$10="Абсолютные значения",ABS(K890),K890)),K890)))</x:f>
      </x:c>
      <x:c r="BO890" s="50" t="str">
        <x:f>IF(7&gt;'Настройки'!$B$3,"",IF(ISBLANK(L890),IF('Настройки'!$B$9="Нулевой спрос",0,""),IF(L890&lt;0,IF('Настройки'!$B$10="Исключить","",IF('Настройки'!$B$10="Абсолютные значения",ABS(L890),L890)),L890)))</x:f>
      </x:c>
      <x:c r="BP890" s="50" t="str">
        <x:f>IF(8&gt;'Настройки'!$B$3,"",IF(ISBLANK(M890),IF('Настройки'!$B$9="Нулевой спрос",0,""),IF(M890&lt;0,IF('Настройки'!$B$10="Исключить","",IF('Настройки'!$B$10="Абсолютные значения",ABS(M890),M890)),M890)))</x:f>
      </x:c>
      <x:c r="BQ890" s="50" t="str">
        <x:f>IF(9&gt;'Настройки'!$B$3,"",IF(ISBLANK(N890),IF('Настройки'!$B$9="Нулевой спрос",0,""),IF(N890&lt;0,IF('Настройки'!$B$10="Исключить","",IF('Настройки'!$B$10="Абсолютные значения",ABS(N890),N890)),N890)))</x:f>
      </x:c>
      <x:c r="BR890" s="50" t="str">
        <x:f>IF(10&gt;'Настройки'!$B$3,"",IF(ISBLANK(O890),IF('Настройки'!$B$9="Нулевой спрос",0,""),IF(O890&lt;0,IF('Настройки'!$B$10="Исключить","",IF('Настройки'!$B$10="Абсолютные значения",ABS(O890),O890)),O890)))</x:f>
      </x:c>
      <x:c r="BS890" s="50" t="str">
        <x:f>IF(11&gt;'Настройки'!$B$3,"",IF(ISBLANK(P890),IF('Настройки'!$B$9="Нулевой спрос",0,""),IF(P890&lt;0,IF('Настройки'!$B$10="Исключить","",IF('Настройки'!$B$10="Абсолютные значения",ABS(P890),P890)),P890)))</x:f>
      </x:c>
      <x:c r="BT890" s="50" t="str">
        <x:f>IF(12&gt;'Настройки'!$B$3,"",IF(ISBLANK(Q890),IF('Настройки'!$B$9="Нулевой спрос",0,""),IF(Q890&lt;0,IF('Настройки'!$B$10="Исключить","",IF('Настройки'!$B$10="Абсолютные значения",ABS(Q890),Q890)),Q890)))</x:f>
      </x:c>
      <x:c r="BU890" s="50" t="str">
        <x:f>IF(13&gt;'Настройки'!$B$3,"",IF(ISBLANK(R890),IF('Настройки'!$B$9="Нулевой спрос",0,""),IF(R890&lt;0,IF('Настройки'!$B$10="Исключить","",IF('Настройки'!$B$10="Абсолютные значения",ABS(R890),R890)),R890)))</x:f>
      </x:c>
      <x:c r="BV890" s="50" t="str">
        <x:f>IF(14&gt;'Настройки'!$B$3,"",IF(ISBLANK(S890),IF('Настройки'!$B$9="Нулевой спрос",0,""),IF(S890&lt;0,IF('Настройки'!$B$10="Исключить","",IF('Настройки'!$B$10="Абсолютные значения",ABS(S890),S890)),S890)))</x:f>
      </x:c>
      <x:c r="BW890" s="50" t="str">
        <x:f>IF(15&gt;'Настройки'!$B$3,"",IF(ISBLANK(T890),IF('Настройки'!$B$9="Нулевой спрос",0,""),IF(T890&lt;0,IF('Настройки'!$B$10="Исключить","",IF('Настройки'!$B$10="Абсолютные значения",ABS(T890),T890)),T890)))</x:f>
      </x:c>
      <x:c r="BX890" s="50" t="str">
        <x:f>IF(16&gt;'Настройки'!$B$3,"",IF(ISBLANK(U890),IF('Настройки'!$B$9="Нулевой спрос",0,""),IF(U890&lt;0,IF('Настройки'!$B$10="Исключить","",IF('Настройки'!$B$10="Абсолютные значения",ABS(U890),U890)),U890)))</x:f>
      </x:c>
      <x:c r="BY890" s="50" t="str">
        <x:f>IF(17&gt;'Настройки'!$B$3,"",IF(ISBLANK(V890),IF('Настройки'!$B$9="Нулевой спрос",0,""),IF(V890&lt;0,IF('Настройки'!$B$10="Исключить","",IF('Настройки'!$B$10="Абсолютные значения",ABS(V890),V890)),V890)))</x:f>
      </x:c>
      <x:c r="BZ890" s="50" t="str">
        <x:f>IF(18&gt;'Настройки'!$B$3,"",IF(ISBLANK(W890),IF('Настройки'!$B$9="Нулевой спрос",0,""),IF(W890&lt;0,IF('Настройки'!$B$10="Исключить","",IF('Настройки'!$B$10="Абсолютные значения",ABS(W890),W890)),W890)))</x:f>
      </x:c>
      <x:c r="CA890" s="50" t="str">
        <x:f>IF(19&gt;'Настройки'!$B$3,"",IF(ISBLANK(X890),IF('Настройки'!$B$9="Нулевой спрос",0,""),IF(X890&lt;0,IF('Настройки'!$B$10="Исключить","",IF('Настройки'!$B$10="Абсолютные значения",ABS(X890),X890)),X890)))</x:f>
      </x:c>
      <x:c r="CB890" s="50" t="str">
        <x:f>IF(20&gt;'Настройки'!$B$3,"",IF(ISBLANK(Y890),IF('Настройки'!$B$9="Нулевой спрос",0,""),IF(Y890&lt;0,IF('Настройки'!$B$10="Исключить","",IF('Настройки'!$B$10="Абсолютные значения",ABS(Y890),Y890)),Y890)))</x:f>
      </x:c>
      <x:c r="CC890" s="50" t="str">
        <x:f>IF(21&gt;'Настройки'!$B$3,"",IF(ISBLANK(Z890),IF('Настройки'!$B$9="Нулевой спрос",0,""),IF(Z890&lt;0,IF('Настройки'!$B$10="Исключить","",IF('Настройки'!$B$10="Абсолютные значения",ABS(Z890),Z890)),Z890)))</x:f>
      </x:c>
      <x:c r="CD890" s="50" t="str">
        <x:f>IF(22&gt;'Настройки'!$B$3,"",IF(ISBLANK(AA890),IF('Настройки'!$B$9="Нулевой спрос",0,""),IF(AA890&lt;0,IF('Настройки'!$B$10="Исключить","",IF('Настройки'!$B$10="Абсолютные значения",ABS(AA890),AA890)),AA890)))</x:f>
      </x:c>
      <x:c r="CE890" s="50" t="str">
        <x:f>IF(23&gt;'Настройки'!$B$3,"",IF(ISBLANK(AB890),IF('Настройки'!$B$9="Нулевой спрос",0,""),IF(AB890&lt;0,IF('Настройки'!$B$10="Исключить","",IF('Настройки'!$B$10="Абсолютные значения",ABS(AB890),AB890)),AB890)))</x:f>
      </x:c>
      <x:c r="CF890" s="50" t="str">
        <x:f>IF(24&gt;'Настройки'!$B$3,"",IF(ISBLANK(AC890),IF('Настройки'!$B$9="Нулевой спрос",0,""),IF(AC890&lt;0,IF('Настройки'!$B$10="Исключить","",IF('Настройки'!$B$10="Абсолютные значения",ABS(AC890),AC890)),AC890)))</x:f>
      </x:c>
      <x:c r="CG890" s="50" t="str">
        <x:f>IF(25&gt;'Настройки'!$B$3,"",IF(ISBLANK(AD890),IF('Настройки'!$B$9="Нулевой спрос",0,""),IF(AD890&lt;0,IF('Настройки'!$B$10="Исключить","",IF('Настройки'!$B$10="Абсолютные значения",ABS(AD890),AD890)),AD890)))</x:f>
      </x:c>
      <x:c r="CH890" s="50" t="str">
        <x:f>IF(26&gt;'Настройки'!$B$3,"",IF(ISBLANK(AE890),IF('Настройки'!$B$9="Нулевой спрос",0,""),IF(AE890&lt;0,IF('Настройки'!$B$10="Исключить","",IF('Настройки'!$B$10="Абсолютные значения",ABS(AE890),AE890)),AE890)))</x:f>
      </x:c>
      <x:c r="CI890" s="50" t="str">
        <x:f>IF(27&gt;'Настройки'!$B$3,"",IF(ISBLANK(AF890),IF('Настройки'!$B$9="Нулевой спрос",0,""),IF(AF890&lt;0,IF('Настройки'!$B$10="Исключить","",IF('Настройки'!$B$10="Абсолютные значения",ABS(AF890),AF890)),AF890)))</x:f>
      </x:c>
      <x:c r="CJ890" s="50" t="str">
        <x:f>IF(28&gt;'Настройки'!$B$3,"",IF(ISBLANK(AG890),IF('Настройки'!$B$9="Нулевой спрос",0,""),IF(AG890&lt;0,IF('Настройки'!$B$10="Исключить","",IF('Настройки'!$B$10="Абсолютные значения",ABS(AG890),AG890)),AG890)))</x:f>
      </x:c>
      <x:c r="CK890" s="50" t="str">
        <x:f>IF(29&gt;'Настройки'!$B$3,"",IF(ISBLANK(AH890),IF('Настройки'!$B$9="Нулевой спрос",0,""),IF(AH890&lt;0,IF('Настройки'!$B$10="Исключить","",IF('Настройки'!$B$10="Абсолютные значения",ABS(AH890),AH890)),AH890)))</x:f>
      </x:c>
      <x:c r="CL890" s="50" t="str">
        <x:f>IF(30&gt;'Настройки'!$B$3,"",IF(ISBLANK(AI890),IF('Настройки'!$B$9="Нулевой спрос",0,""),IF(AI890&lt;0,IF('Настройки'!$B$10="Исключить","",IF('Настройки'!$B$10="Абсолютные значения",ABS(AI890),AI890)),AI890)))</x:f>
      </x:c>
      <x:c r="CM890" s="50" t="str">
        <x:f>IF(31&gt;'Настройки'!$B$3,"",IF(ISBLANK(AJ890),IF('Настройки'!$B$9="Нулевой спрос",0,""),IF(AJ890&lt;0,IF('Настройки'!$B$10="Исключить","",IF('Настройки'!$B$10="Абсолютные значения",ABS(AJ890),AJ890)),AJ890)))</x:f>
      </x:c>
      <x:c r="CN890" s="50" t="str">
        <x:f>IF(32&gt;'Настройки'!$B$3,"",IF(ISBLANK(AK890),IF('Настройки'!$B$9="Нулевой спрос",0,""),IF(AK890&lt;0,IF('Настройки'!$B$10="Исключить","",IF('Настройки'!$B$10="Абсолютные значения",ABS(AK890),AK890)),AK890)))</x:f>
      </x:c>
      <x:c r="CO890" s="50" t="str">
        <x:f>IF(33&gt;'Настройки'!$B$3,"",IF(ISBLANK(AL890),IF('Настройки'!$B$9="Нулевой спрос",0,""),IF(AL890&lt;0,IF('Настройки'!$B$10="Исключить","",IF('Настройки'!$B$10="Абсолютные значения",ABS(AL890),AL890)),AL890)))</x:f>
      </x:c>
      <x:c r="CP890" s="50" t="str">
        <x:f>IF(34&gt;'Настройки'!$B$3,"",IF(ISBLANK(AM890),IF('Настройки'!$B$9="Нулевой спрос",0,""),IF(AM890&lt;0,IF('Настройки'!$B$10="Исключить","",IF('Настройки'!$B$10="Абсолютные значения",ABS(AM890),AM890)),AM890)))</x:f>
      </x:c>
      <x:c r="CQ890" s="50" t="str">
        <x:f>IF(35&gt;'Настройки'!$B$3,"",IF(ISBLANK(AN890),IF('Настройки'!$B$9="Нулевой спрос",0,""),IF(AN890&lt;0,IF('Настройки'!$B$10="Исключить","",IF('Настройки'!$B$10="Абсолютные значения",ABS(AN890),AN890)),AN890)))</x:f>
      </x:c>
      <x:c r="CR890" s="50" t="str">
        <x:f>IF(36&gt;'Настройки'!$B$3,"",IF(ISBLANK(AO890),IF('Настройки'!$B$9="Нулевой спрос",0,""),IF(AO890&lt;0,IF('Настройки'!$B$10="Исключить","",IF('Настройки'!$B$10="Абсолютные значения",ABS(AO890),AO890)),AO890)))</x:f>
      </x:c>
      <x:c r="CS890" s="50" t="str">
        <x:f>IF(OR(1&gt;'Настройки'!$B$3,ISBLANK(BI890),BI890=0),"",BI890)</x:f>
      </x:c>
      <x:c r="CT890" s="50" t="str">
        <x:f>IF(OR(2&gt;'Настройки'!$B$3,ISBLANK(BJ890),BJ890=0),"",BJ890)</x:f>
      </x:c>
      <x:c r="CU890" s="50" t="str">
        <x:f>IF(OR(3&gt;'Настройки'!$B$3,ISBLANK(BK890),BK890=0),"",BK890)</x:f>
      </x:c>
      <x:c r="CV890" s="50" t="str">
        <x:f>IF(OR(4&gt;'Настройки'!$B$3,ISBLANK(BL890),BL890=0),"",BL890)</x:f>
      </x:c>
      <x:c r="CW890" s="50" t="str">
        <x:f>IF(OR(5&gt;'Настройки'!$B$3,ISBLANK(BM890),BM890=0),"",BM890)</x:f>
      </x:c>
      <x:c r="CX890" s="50" t="str">
        <x:f>IF(OR(6&gt;'Настройки'!$B$3,ISBLANK(BN890),BN890=0),"",BN890)</x:f>
      </x:c>
      <x:c r="CY890" s="50" t="str">
        <x:f>IF(OR(7&gt;'Настройки'!$B$3,ISBLANK(BO890),BO890=0),"",BO890)</x:f>
      </x:c>
      <x:c r="CZ890" s="50" t="str">
        <x:f>IF(OR(8&gt;'Настройки'!$B$3,ISBLANK(BP890),BP890=0),"",BP890)</x:f>
      </x:c>
      <x:c r="DA890" s="50" t="str">
        <x:f>IF(OR(9&gt;'Настройки'!$B$3,ISBLANK(BQ890),BQ890=0),"",BQ890)</x:f>
      </x:c>
      <x:c r="DB890" s="50" t="str">
        <x:f>IF(OR(10&gt;'Настройки'!$B$3,ISBLANK(BR890),BR890=0),"",BR890)</x:f>
      </x:c>
      <x:c r="DC890" s="50" t="str">
        <x:f>IF(OR(11&gt;'Настройки'!$B$3,ISBLANK(BS890),BS890=0),"",BS890)</x:f>
      </x:c>
      <x:c r="DD890" s="50" t="str">
        <x:f>IF(OR(12&gt;'Настройки'!$B$3,ISBLANK(BT890),BT890=0),"",BT890)</x:f>
      </x:c>
      <x:c r="DE890" s="50" t="str">
        <x:f>IF(OR(13&gt;'Настройки'!$B$3,ISBLANK(BU890),BU890=0),"",BU890)</x:f>
      </x:c>
      <x:c r="DF890" s="50" t="str">
        <x:f>IF(OR(14&gt;'Настройки'!$B$3,ISBLANK(BV890),BV890=0),"",BV890)</x:f>
      </x:c>
      <x:c r="DG890" s="50" t="str">
        <x:f>IF(OR(15&gt;'Настройки'!$B$3,ISBLANK(BW890),BW890=0),"",BW890)</x:f>
      </x:c>
      <x:c r="DH890" s="50" t="str">
        <x:f>IF(OR(16&gt;'Настройки'!$B$3,ISBLANK(BX890),BX890=0),"",BX890)</x:f>
      </x:c>
      <x:c r="DI890" s="50" t="str">
        <x:f>IF(OR(17&gt;'Настройки'!$B$3,ISBLANK(BY890),BY890=0),"",BY890)</x:f>
      </x:c>
      <x:c r="DJ890" s="50" t="str">
        <x:f>IF(OR(18&gt;'Настройки'!$B$3,ISBLANK(BZ890),BZ890=0),"",BZ890)</x:f>
      </x:c>
      <x:c r="DK890" s="50" t="str">
        <x:f>IF(OR(19&gt;'Настройки'!$B$3,ISBLANK(CA890),CA890=0),"",CA890)</x:f>
      </x:c>
      <x:c r="DL890" s="50" t="str">
        <x:f>IF(OR(20&gt;'Настройки'!$B$3,ISBLANK(CB890),CB890=0),"",CB890)</x:f>
      </x:c>
      <x:c r="DM890" s="50" t="str">
        <x:f>IF(OR(21&gt;'Настройки'!$B$3,ISBLANK(CC890),CC890=0),"",CC890)</x:f>
      </x:c>
      <x:c r="DN890" s="50" t="str">
        <x:f>IF(OR(22&gt;'Настройки'!$B$3,ISBLANK(CD890),CD890=0),"",CD890)</x:f>
      </x:c>
      <x:c r="DO890" s="50" t="str">
        <x:f>IF(OR(23&gt;'Настройки'!$B$3,ISBLANK(CE890),CE890=0),"",CE890)</x:f>
      </x:c>
      <x:c r="DP890" s="50" t="str">
        <x:f>IF(OR(24&gt;'Настройки'!$B$3,ISBLANK(CF890),CF890=0),"",CF890)</x:f>
      </x:c>
      <x:c r="DQ890" s="50" t="str">
        <x:f>IF(OR(25&gt;'Настройки'!$B$3,ISBLANK(CG890),CG890=0),"",CG890)</x:f>
      </x:c>
      <x:c r="DR890" s="50" t="str">
        <x:f>IF(OR(26&gt;'Настройки'!$B$3,ISBLANK(CH890),CH890=0),"",CH890)</x:f>
      </x:c>
      <x:c r="DS890" s="50" t="str">
        <x:f>IF(OR(27&gt;'Настройки'!$B$3,ISBLANK(CI890),CI890=0),"",CI890)</x:f>
      </x:c>
      <x:c r="DT890" s="50" t="str">
        <x:f>IF(OR(28&gt;'Настройки'!$B$3,ISBLANK(CJ890),CJ890=0),"",CJ890)</x:f>
      </x:c>
      <x:c r="DU890" s="50" t="str">
        <x:f>IF(OR(29&gt;'Настройки'!$B$3,ISBLANK(CK890),CK890=0),"",CK890)</x:f>
      </x:c>
      <x:c r="DV890" s="50" t="str">
        <x:f>IF(OR(30&gt;'Настройки'!$B$3,ISBLANK(CL890),CL890=0),"",CL890)</x:f>
      </x:c>
      <x:c r="DW890" s="50" t="str">
        <x:f>IF(OR(31&gt;'Настройки'!$B$3,ISBLANK(CM890),CM890=0),"",CM890)</x:f>
      </x:c>
      <x:c r="DX890" s="50" t="str">
        <x:f>IF(OR(32&gt;'Настройки'!$B$3,ISBLANK(CN890),CN890=0),"",CN890)</x:f>
      </x:c>
      <x:c r="DY890" s="50" t="str">
        <x:f>IF(OR(33&gt;'Настройки'!$B$3,ISBLANK(CO890),CO890=0),"",CO890)</x:f>
      </x:c>
      <x:c r="DZ890" s="50" t="str">
        <x:f>IF(OR(34&gt;'Настройки'!$B$3,ISBLANK(CP890),CP890=0),"",CP890)</x:f>
      </x:c>
      <x:c r="EA890" s="50" t="str">
        <x:f>IF(OR(35&gt;'Настройки'!$B$3,ISBLANK(CQ890),CQ890=0),"",CQ890)</x:f>
      </x:c>
      <x:c r="EB890" s="50" t="str">
        <x:f>IF(OR(36&gt;'Настройки'!$B$3,ISBLANK(CR890),CR890=0),"",CR890)</x:f>
      </x:c>
      <x:c r="EC890" s="50" t="str">
        <x:f>IF(A890="","",IF(OR(BB890="AZ",BB890="BZ"),10000+ROW(),IF(AZ890&gt;'Настройки'!$B$11,20000+ROW(),IF(BF890&lt;&gt;"Обычный",30000+ROW(),IF(AX890&lt;=0,40000+ROW(),"")))))</x:f>
      </x:c>
      <x:c r="ED890" s="50" t="str">
        <x:f>IF(EC890="","",COUNTIFS($EC$2:$EC$1001,"&gt;0",$EC$2:$EC$1001,"&lt;"&amp;EC890)+1)</x:f>
      </x:c>
    </x:row>
    <x:row r="891">
      <x:c r="A891" s="115"/>
      <x:c r="B891" s="115"/>
      <x:c r="C891" s="115"/>
      <x:c r="D891" s="118"/>
      <x:c r="E891" s="118"/>
      <x:c r="F891" s="118"/>
      <x:c r="G891" s="118"/>
      <x:c r="H891" s="118"/>
      <x:c r="I891" s="118"/>
      <x:c r="J891" s="118"/>
      <x:c r="K891" s="118"/>
      <x:c r="L891" s="118"/>
      <x:c r="M891" s="118"/>
      <x:c r="N891" s="118"/>
      <x:c r="O891" s="118"/>
      <x:c r="P891" s="118"/>
      <x:c r="Q891" s="118"/>
      <x:c r="R891" s="118"/>
      <x:c r="S891" s="118"/>
      <x:c r="T891" s="118"/>
      <x:c r="U891" s="118"/>
      <x:c r="V891" s="118"/>
      <x:c r="W891" s="118"/>
      <x:c r="X891" s="118"/>
      <x:c r="Y891" s="118"/>
      <x:c r="Z891" s="118"/>
      <x:c r="AA891" s="118"/>
      <x:c r="AB891" s="118"/>
      <x:c r="AC891" s="118"/>
      <x:c r="AD891" s="118"/>
      <x:c r="AE891" s="118"/>
      <x:c r="AF891" s="118"/>
      <x:c r="AG891" s="118"/>
      <x:c r="AH891" s="118"/>
      <x:c r="AI891" s="118"/>
      <x:c r="AJ891" s="118"/>
      <x:c r="AK891" s="118"/>
      <x:c r="AL891" s="118"/>
      <x:c r="AM891" s="118"/>
      <x:c r="AN891" s="118"/>
      <x:c r="AO891" s="118"/>
      <x:c r="AP891" s="115"/>
      <x:c r="AQ891" s="49" t="str">
        <x:f>IF(A891="","",COUNT(BI891:INDEX(BI891:CR891,1,'Настройки'!$B$3)))</x:f>
      </x:c>
      <x:c r="AR891" s="49" t="str">
        <x:f>IF(A891="","",SUM(BI891:INDEX(BI891:CR891,1,'Настройки'!$B$3)))</x:f>
      </x:c>
      <x:c r="AS891" s="58" t="str">
        <x:f>IF(A891="","",IF('Настройки'!$B$4="Стоимость потребления",AR891*D891,IF('Настройки'!$B$4="Количество",AR891,E891)))</x:f>
      </x:c>
      <x:c r="AT891" s="61" t="str">
        <x:f>IF(OR(A891="",AS891&lt;0,SUM($AS$2:$AS$1001)&lt;=0),"",AS891/SUM($AS$2:$AS$1001))</x:f>
      </x:c>
      <x:c r="AU891" s="61" t="str">
        <x:f>IF(OR(A891="",AS891&lt;0,SUM($AS$2:$AS$1001)&lt;=0),"",SUMIFS($AS$2:$AS$1001,$AS$2:$AS$1001,"&gt;"&amp;AS891)/SUM($AS$2:$AS$1001))</x:f>
      </x:c>
      <x:c r="AV891" s="61" t="str">
        <x:f>IF(OR(A891="",AS891&lt;0,SUM($AS$2:$AS$1001)&lt;=0),"",SUMIFS($AS$2:$AS$1001,$AS$2:$AS$1001,"&gt;="&amp;AS891)/SUM($AS$2:$AS$1001))</x:f>
      </x:c>
      <x:c r="AW891" s="49" t="str">
        <x:f>IF(A891="","",IF(SUM($AS$2:$AS$1001)&lt;=0,"Не определён",IF(AS891&lt;0,"Исключение",IF(AU891&lt;'Настройки'!$B$5,"A",IF(AU891&lt;'Настройки'!$B$6,"B","C")))))</x:f>
      </x:c>
      <x:c r="AX891" s="58" t="str">
        <x:f>IF(A891="","",IF(AQ891=0,"",AVERAGE(BI891:INDEX(BI891:CR891,1,'Настройки'!$B$3))))</x:f>
      </x:c>
      <x:c r="AY891" s="58" t="str">
        <x:f>IF(OR(A891="",AQ891=0),"",STDEVP(BI891:INDEX(BI891:CR891,1,'Настройки'!$B$3)))</x:f>
      </x:c>
      <x:c r="AZ891" s="61" t="str">
        <x:f>IF(OR(A891="",AQ891&lt;'Настройки'!$B$12,AX891&lt;=0,AND('Настройки'!$B$10="Блокировать",COUNTIF(F891:INDEX(F891:AO891,1,'Настройки'!$B$3),"&lt;0")&gt;0)),"",AY891/ABS(AX891))</x:f>
      </x:c>
      <x:c r="BA891" s="49" t="str">
        <x:f>IF(A891="","",IF(AND('Настройки'!$B$10="Блокировать",COUNTIF(F891:INDEX(F891:AO891,1,'Настройки'!$B$3),"&lt;0")&gt;0),"Не определён",IF(AQ891&lt;'Настройки'!$B$12,"Не определён",IF(AX891=0,"Нет спроса",IF(AX891&lt;0,"Не определён",IF(AZ891&lt;='Настройки'!$B$7,"X",IF(AZ891&lt;='Настройки'!$B$8,"Y","Z")))))))</x:f>
      </x:c>
      <x:c r="BB891" s="49" t="str">
        <x:f>IF(OR(A891="",LEN(AW891)&lt;&gt;1,LEN(BA891)&lt;&gt;1),"",AW891&amp;BA891)</x:f>
      </x:c>
      <x:c r="BC891" s="61" t="str">
        <x:f>IF(OR(A891="",AQ891=0),"",(COUNT(BI891:INDEX(BI891:CR891,1,'Настройки'!$B$3))-COUNT(CS891:INDEX(CS891:EB891,1,'Настройки'!$B$3)))/AQ891)</x:f>
      </x:c>
      <x:c r="BD891" s="64" t="str">
        <x:f>IF(OR(A891="",COUNT(CS891:INDEX(CS891:EB891,1,'Настройки'!$B$3))=0),"",AQ891/COUNT(CS891:INDEX(CS891:EB891,1,'Настройки'!$B$3)))</x:f>
      </x:c>
      <x:c r="BE891" s="64" t="str">
        <x:f>IF(OR(A891="",COUNT(CS891:INDEX(CS891:EB891,1,'Настройки'!$B$3))=0),"",IF(AVERAGE(CS891:INDEX(CS891:EB891,1,'Настройки'!$B$3))=0,"",(STDEVP(CS891:INDEX(CS891:EB891,1,'Настройки'!$B$3))/ABS(AVERAGE(CS891:INDEX(CS891:EB891,1,'Настройки'!$B$3))))^2))</x:f>
      </x:c>
      <x:c r="BF891" s="49" t="str">
        <x:f>IF(A891="","",IF(AQ891&lt;3,"Недостаточно",IF(AQ891&lt;6,"Предварительный","Обычный")))</x:f>
      </x:c>
      <x:c r="BG891" s="49" t="str">
        <x:f>IF(A891="","",IF(COUNTIF(F891:INDEX(F891:AO891,1,'Настройки'!$B$3),"&lt;0")&gt;0,IF('Настройки'!$B$10="Блокировать","Отрицательный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"),"")&amp;IF(AQ891&lt;3,"Недостаточно истории. ",IF(AQ891&lt;6,"Предварительная классификация. ",""))&amp;IF(AX891=0,"Нет спроса за горизонт. ","")&amp;IF(AZ891&gt;'Настройки'!$B$11,"Экстремальная вариативность. ",""))</x:f>
      </x:c>
      <x:c r="BH891" s="49" t="str">
        <x:f>IF(A891="","",IFERROR(VLOOKUP(BB891,'Настройки'!$D$3:$E$11,2,FALSE),"Сначала проверьте исходные данные и историю спроса.")&amp;" Уточните срок поставки, MOQ и критичность.")</x:f>
      </x:c>
      <x:c r="BI891" s="50" t="str">
        <x:f>IF(1&gt;'Настройки'!$B$3,"",IF(ISBLANK(F891),IF('Настройки'!$B$9="Нулевой спрос",0,""),IF(F891&lt;0,IF('Настройки'!$B$10="Исключить","",IF('Настройки'!$B$10="Абсолютные значения",ABS(F891),F891)),F891)))</x:f>
      </x:c>
      <x:c r="BJ891" s="50" t="str">
        <x:f>IF(2&gt;'Настройки'!$B$3,"",IF(ISBLANK(G891),IF('Настройки'!$B$9="Нулевой спрос",0,""),IF(G891&lt;0,IF('Настройки'!$B$10="Исключить","",IF('Настройки'!$B$10="Абсолютные значения",ABS(G891),G891)),G891)))</x:f>
      </x:c>
      <x:c r="BK891" s="50" t="str">
        <x:f>IF(3&gt;'Настройки'!$B$3,"",IF(ISBLANK(H891),IF('Настройки'!$B$9="Нулевой спрос",0,""),IF(H891&lt;0,IF('Настройки'!$B$10="Исключить","",IF('Настройки'!$B$10="Абсолютные значения",ABS(H891),H891)),H891)))</x:f>
      </x:c>
      <x:c r="BL891" s="50" t="str">
        <x:f>IF(4&gt;'Настройки'!$B$3,"",IF(ISBLANK(I891),IF('Настройки'!$B$9="Нулевой спрос",0,""),IF(I891&lt;0,IF('Настройки'!$B$10="Исключить","",IF('Настройки'!$B$10="Абсолютные значения",ABS(I891),I891)),I891)))</x:f>
      </x:c>
      <x:c r="BM891" s="50" t="str">
        <x:f>IF(5&gt;'Настройки'!$B$3,"",IF(ISBLANK(J891),IF('Настройки'!$B$9="Нулевой спрос",0,""),IF(J891&lt;0,IF('Настройки'!$B$10="Исключить","",IF('Настройки'!$B$10="Абсолютные значения",ABS(J891),J891)),J891)))</x:f>
      </x:c>
      <x:c r="BN891" s="50" t="str">
        <x:f>IF(6&gt;'Настройки'!$B$3,"",IF(ISBLANK(K891),IF('Настройки'!$B$9="Нулевой спрос",0,""),IF(K891&lt;0,IF('Настройки'!$B$10="Исключить","",IF('Настройки'!$B$10="Абсолютные значения",ABS(K891),K891)),K891)))</x:f>
      </x:c>
      <x:c r="BO891" s="50" t="str">
        <x:f>IF(7&gt;'Настройки'!$B$3,"",IF(ISBLANK(L891),IF('Настройки'!$B$9="Нулевой спрос",0,""),IF(L891&lt;0,IF('Настройки'!$B$10="Исключить","",IF('Настройки'!$B$10="Абсолютные значения",ABS(L891),L891)),L891)))</x:f>
      </x:c>
      <x:c r="BP891" s="50" t="str">
        <x:f>IF(8&gt;'Настройки'!$B$3,"",IF(ISBLANK(M891),IF('Настройки'!$B$9="Нулевой спрос",0,""),IF(M891&lt;0,IF('Настройки'!$B$10="Исключить","",IF('Настройки'!$B$10="Абсолютные значения",ABS(M891),M891)),M891)))</x:f>
      </x:c>
      <x:c r="BQ891" s="50" t="str">
        <x:f>IF(9&gt;'Настройки'!$B$3,"",IF(ISBLANK(N891),IF('Настройки'!$B$9="Нулевой спрос",0,""),IF(N891&lt;0,IF('Настройки'!$B$10="Исключить","",IF('Настройки'!$B$10="Абсолютные значения",ABS(N891),N891)),N891)))</x:f>
      </x:c>
      <x:c r="BR891" s="50" t="str">
        <x:f>IF(10&gt;'Настройки'!$B$3,"",IF(ISBLANK(O891),IF('Настройки'!$B$9="Нулевой спрос",0,""),IF(O891&lt;0,IF('Настройки'!$B$10="Исключить","",IF('Настройки'!$B$10="Абсолютные значения",ABS(O891),O891)),O891)))</x:f>
      </x:c>
      <x:c r="BS891" s="50" t="str">
        <x:f>IF(11&gt;'Настройки'!$B$3,"",IF(ISBLANK(P891),IF('Настройки'!$B$9="Нулевой спрос",0,""),IF(P891&lt;0,IF('Настройки'!$B$10="Исключить","",IF('Настройки'!$B$10="Абсолютные значения",ABS(P891),P891)),P891)))</x:f>
      </x:c>
      <x:c r="BT891" s="50" t="str">
        <x:f>IF(12&gt;'Настройки'!$B$3,"",IF(ISBLANK(Q891),IF('Настройки'!$B$9="Нулевой спрос",0,""),IF(Q891&lt;0,IF('Настройки'!$B$10="Исключить","",IF('Настройки'!$B$10="Абсолютные значения",ABS(Q891),Q891)),Q891)))</x:f>
      </x:c>
      <x:c r="BU891" s="50" t="str">
        <x:f>IF(13&gt;'Настройки'!$B$3,"",IF(ISBLANK(R891),IF('Настройки'!$B$9="Нулевой спрос",0,""),IF(R891&lt;0,IF('Настройки'!$B$10="Исключить","",IF('Настройки'!$B$10="Абсолютные значения",ABS(R891),R891)),R891)))</x:f>
      </x:c>
      <x:c r="BV891" s="50" t="str">
        <x:f>IF(14&gt;'Настройки'!$B$3,"",IF(ISBLANK(S891),IF('Настройки'!$B$9="Нулевой спрос",0,""),IF(S891&lt;0,IF('Настройки'!$B$10="Исключить","",IF('Настройки'!$B$10="Абсолютные значения",ABS(S891),S891)),S891)))</x:f>
      </x:c>
      <x:c r="BW891" s="50" t="str">
        <x:f>IF(15&gt;'Настройки'!$B$3,"",IF(ISBLANK(T891),IF('Настройки'!$B$9="Нулевой спрос",0,""),IF(T891&lt;0,IF('Настройки'!$B$10="Исключить","",IF('Настройки'!$B$10="Абсолютные значения",ABS(T891),T891)),T891)))</x:f>
      </x:c>
      <x:c r="BX891" s="50" t="str">
        <x:f>IF(16&gt;'Настройки'!$B$3,"",IF(ISBLANK(U891),IF('Настройки'!$B$9="Нулевой спрос",0,""),IF(U891&lt;0,IF('Настройки'!$B$10="Исключить","",IF('Настройки'!$B$10="Абсолютные значения",ABS(U891),U891)),U891)))</x:f>
      </x:c>
      <x:c r="BY891" s="50" t="str">
        <x:f>IF(17&gt;'Настройки'!$B$3,"",IF(ISBLANK(V891),IF('Настройки'!$B$9="Нулевой спрос",0,""),IF(V891&lt;0,IF('Настройки'!$B$10="Исключить","",IF('Настройки'!$B$10="Абсолютные значения",ABS(V891),V891)),V891)))</x:f>
      </x:c>
      <x:c r="BZ891" s="50" t="str">
        <x:f>IF(18&gt;'Настройки'!$B$3,"",IF(ISBLANK(W891),IF('Настройки'!$B$9="Нулевой спрос",0,""),IF(W891&lt;0,IF('Настройки'!$B$10="Исключить","",IF('Настройки'!$B$10="Абсолютные значения",ABS(W891),W891)),W891)))</x:f>
      </x:c>
      <x:c r="CA891" s="50" t="str">
        <x:f>IF(19&gt;'Настройки'!$B$3,"",IF(ISBLANK(X891),IF('Настройки'!$B$9="Нулевой спрос",0,""),IF(X891&lt;0,IF('Настройки'!$B$10="Исключить","",IF('Настройки'!$B$10="Абсолютные значения",ABS(X891),X891)),X891)))</x:f>
      </x:c>
      <x:c r="CB891" s="50" t="str">
        <x:f>IF(20&gt;'Настройки'!$B$3,"",IF(ISBLANK(Y891),IF('Настройки'!$B$9="Нулевой спрос",0,""),IF(Y891&lt;0,IF('Настройки'!$B$10="Исключить","",IF('Настройки'!$B$10="Абсолютные значения",ABS(Y891),Y891)),Y891)))</x:f>
      </x:c>
      <x:c r="CC891" s="50" t="str">
        <x:f>IF(21&gt;'Настройки'!$B$3,"",IF(ISBLANK(Z891),IF('Настройки'!$B$9="Нулевой спрос",0,""),IF(Z891&lt;0,IF('Настройки'!$B$10="Исключить","",IF('Настройки'!$B$10="Абсолютные значения",ABS(Z891),Z891)),Z891)))</x:f>
      </x:c>
      <x:c r="CD891" s="50" t="str">
        <x:f>IF(22&gt;'Настройки'!$B$3,"",IF(ISBLANK(AA891),IF('Настройки'!$B$9="Нулевой спрос",0,""),IF(AA891&lt;0,IF('Настройки'!$B$10="Исключить","",IF('Настройки'!$B$10="Абсолютные значения",ABS(AA891),AA891)),AA891)))</x:f>
      </x:c>
      <x:c r="CE891" s="50" t="str">
        <x:f>IF(23&gt;'Настройки'!$B$3,"",IF(ISBLANK(AB891),IF('Настройки'!$B$9="Нулевой спрос",0,""),IF(AB891&lt;0,IF('Настройки'!$B$10="Исключить","",IF('Настройки'!$B$10="Абсолютные значения",ABS(AB891),AB891)),AB891)))</x:f>
      </x:c>
      <x:c r="CF891" s="50" t="str">
        <x:f>IF(24&gt;'Настройки'!$B$3,"",IF(ISBLANK(AC891),IF('Настройки'!$B$9="Нулевой спрос",0,""),IF(AC891&lt;0,IF('Настройки'!$B$10="Исключить","",IF('Настройки'!$B$10="Абсолютные значения",ABS(AC891),AC891)),AC891)))</x:f>
      </x:c>
      <x:c r="CG891" s="50" t="str">
        <x:f>IF(25&gt;'Настройки'!$B$3,"",IF(ISBLANK(AD891),IF('Настройки'!$B$9="Нулевой спрос",0,""),IF(AD891&lt;0,IF('Настройки'!$B$10="Исключить","",IF('Настройки'!$B$10="Абсолютные значения",ABS(AD891),AD891)),AD891)))</x:f>
      </x:c>
      <x:c r="CH891" s="50" t="str">
        <x:f>IF(26&gt;'Настройки'!$B$3,"",IF(ISBLANK(AE891),IF('Настройки'!$B$9="Нулевой спрос",0,""),IF(AE891&lt;0,IF('Настройки'!$B$10="Исключить","",IF('Настройки'!$B$10="Абсолютные значения",ABS(AE891),AE891)),AE891)))</x:f>
      </x:c>
      <x:c r="CI891" s="50" t="str">
        <x:f>IF(27&gt;'Настройки'!$B$3,"",IF(ISBLANK(AF891),IF('Настройки'!$B$9="Нулевой спрос",0,""),IF(AF891&lt;0,IF('Настройки'!$B$10="Исключить","",IF('Настройки'!$B$10="Абсолютные значения",ABS(AF891),AF891)),AF891)))</x:f>
      </x:c>
      <x:c r="CJ891" s="50" t="str">
        <x:f>IF(28&gt;'Настройки'!$B$3,"",IF(ISBLANK(AG891),IF('Настройки'!$B$9="Нулевой спрос",0,""),IF(AG891&lt;0,IF('Настройки'!$B$10="Исключить","",IF('Настройки'!$B$10="Абсолютные значения",ABS(AG891),AG891)),AG891)))</x:f>
      </x:c>
      <x:c r="CK891" s="50" t="str">
        <x:f>IF(29&gt;'Настройки'!$B$3,"",IF(ISBLANK(AH891),IF('Настройки'!$B$9="Нулевой спрос",0,""),IF(AH891&lt;0,IF('Настройки'!$B$10="Исключить","",IF('Настройки'!$B$10="Абсолютные значения",ABS(AH891),AH891)),AH891)))</x:f>
      </x:c>
      <x:c r="CL891" s="50" t="str">
        <x:f>IF(30&gt;'Настройки'!$B$3,"",IF(ISBLANK(AI891),IF('Настройки'!$B$9="Нулевой спрос",0,""),IF(AI891&lt;0,IF('Настройки'!$B$10="Исключить","",IF('Настройки'!$B$10="Абсолютные значения",ABS(AI891),AI891)),AI891)))</x:f>
      </x:c>
      <x:c r="CM891" s="50" t="str">
        <x:f>IF(31&gt;'Настройки'!$B$3,"",IF(ISBLANK(AJ891),IF('Настройки'!$B$9="Нулевой спрос",0,""),IF(AJ891&lt;0,IF('Настройки'!$B$10="Исключить","",IF('Настройки'!$B$10="Абсолютные значения",ABS(AJ891),AJ891)),AJ891)))</x:f>
      </x:c>
      <x:c r="CN891" s="50" t="str">
        <x:f>IF(32&gt;'Настройки'!$B$3,"",IF(ISBLANK(AK891),IF('Настройки'!$B$9="Нулевой спрос",0,""),IF(AK891&lt;0,IF('Настройки'!$B$10="Исключить","",IF('Настройки'!$B$10="Абсолютные значения",ABS(AK891),AK891)),AK891)))</x:f>
      </x:c>
      <x:c r="CO891" s="50" t="str">
        <x:f>IF(33&gt;'Настройки'!$B$3,"",IF(ISBLANK(AL891),IF('Настройки'!$B$9="Нулевой спрос",0,""),IF(AL891&lt;0,IF('Настройки'!$B$10="Исключить","",IF('Настройки'!$B$10="Абсолютные значения",ABS(AL891),AL891)),AL891)))</x:f>
      </x:c>
      <x:c r="CP891" s="50" t="str">
        <x:f>IF(34&gt;'Настройки'!$B$3,"",IF(ISBLANK(AM891),IF('Настройки'!$B$9="Нулевой спрос",0,""),IF(AM891&lt;0,IF('Настройки'!$B$10="Исключить","",IF('Настройки'!$B$10="Абсолютные значения",ABS(AM891),AM891)),AM891)))</x:f>
      </x:c>
      <x:c r="CQ891" s="50" t="str">
        <x:f>IF(35&gt;'Настройки'!$B$3,"",IF(ISBLANK(AN891),IF('Настройки'!$B$9="Нулевой спрос",0,""),IF(AN891&lt;0,IF('Настройки'!$B$10="Исключить","",IF('Настройки'!$B$10="Абсолютные значения",ABS(AN891),AN891)),AN891)))</x:f>
      </x:c>
      <x:c r="CR891" s="50" t="str">
        <x:f>IF(36&gt;'Настройки'!$B$3,"",IF(ISBLANK(AO891),IF('Настройки'!$B$9="Нулевой спрос",0,""),IF(AO891&lt;0,IF('Настройки'!$B$10="Исключить","",IF('Настройки'!$B$10="Абсолютные значения",ABS(AO891),AO891)),AO891)))</x:f>
      </x:c>
      <x:c r="CS891" s="50" t="str">
        <x:f>IF(OR(1&gt;'Настройки'!$B$3,ISBLANK(BI891),BI891=0),"",BI891)</x:f>
      </x:c>
      <x:c r="CT891" s="50" t="str">
        <x:f>IF(OR(2&gt;'Настройки'!$B$3,ISBLANK(BJ891),BJ891=0),"",BJ891)</x:f>
      </x:c>
      <x:c r="CU891" s="50" t="str">
        <x:f>IF(OR(3&gt;'Настройки'!$B$3,ISBLANK(BK891),BK891=0),"",BK891)</x:f>
      </x:c>
      <x:c r="CV891" s="50" t="str">
        <x:f>IF(OR(4&gt;'Настройки'!$B$3,ISBLANK(BL891),BL891=0),"",BL891)</x:f>
      </x:c>
      <x:c r="CW891" s="50" t="str">
        <x:f>IF(OR(5&gt;'Настройки'!$B$3,ISBLANK(BM891),BM891=0),"",BM891)</x:f>
      </x:c>
      <x:c r="CX891" s="50" t="str">
        <x:f>IF(OR(6&gt;'Настройки'!$B$3,ISBLANK(BN891),BN891=0),"",BN891)</x:f>
      </x:c>
      <x:c r="CY891" s="50" t="str">
        <x:f>IF(OR(7&gt;'Настройки'!$B$3,ISBLANK(BO891),BO891=0),"",BO891)</x:f>
      </x:c>
      <x:c r="CZ891" s="50" t="str">
        <x:f>IF(OR(8&gt;'Настройки'!$B$3,ISBLANK(BP891),BP891=0),"",BP891)</x:f>
      </x:c>
      <x:c r="DA891" s="50" t="str">
        <x:f>IF(OR(9&gt;'Настройки'!$B$3,ISBLANK(BQ891),BQ891=0),"",BQ891)</x:f>
      </x:c>
      <x:c r="DB891" s="50" t="str">
        <x:f>IF(OR(10&gt;'Настройки'!$B$3,ISBLANK(BR891),BR891=0),"",BR891)</x:f>
      </x:c>
      <x:c r="DC891" s="50" t="str">
        <x:f>IF(OR(11&gt;'Настройки'!$B$3,ISBLANK(BS891),BS891=0),"",BS891)</x:f>
      </x:c>
      <x:c r="DD891" s="50" t="str">
        <x:f>IF(OR(12&gt;'Настройки'!$B$3,ISBLANK(BT891),BT891=0),"",BT891)</x:f>
      </x:c>
      <x:c r="DE891" s="50" t="str">
        <x:f>IF(OR(13&gt;'Настройки'!$B$3,ISBLANK(BU891),BU891=0),"",BU891)</x:f>
      </x:c>
      <x:c r="DF891" s="50" t="str">
        <x:f>IF(OR(14&gt;'Настройки'!$B$3,ISBLANK(BV891),BV891=0),"",BV891)</x:f>
      </x:c>
      <x:c r="DG891" s="50" t="str">
        <x:f>IF(OR(15&gt;'Настройки'!$B$3,ISBLANK(BW891),BW891=0),"",BW891)</x:f>
      </x:c>
      <x:c r="DH891" s="50" t="str">
        <x:f>IF(OR(16&gt;'Настройки'!$B$3,ISBLANK(BX891),BX891=0),"",BX891)</x:f>
      </x:c>
      <x:c r="DI891" s="50" t="str">
        <x:f>IF(OR(17&gt;'Настройки'!$B$3,ISBLANK(BY891),BY891=0),"",BY891)</x:f>
      </x:c>
      <x:c r="DJ891" s="50" t="str">
        <x:f>IF(OR(18&gt;'Настройки'!$B$3,ISBLANK(BZ891),BZ891=0),"",BZ891)</x:f>
      </x:c>
      <x:c r="DK891" s="50" t="str">
        <x:f>IF(OR(19&gt;'Настройки'!$B$3,ISBLANK(CA891),CA891=0),"",CA891)</x:f>
      </x:c>
      <x:c r="DL891" s="50" t="str">
        <x:f>IF(OR(20&gt;'Настройки'!$B$3,ISBLANK(CB891),CB891=0),"",CB891)</x:f>
      </x:c>
      <x:c r="DM891" s="50" t="str">
        <x:f>IF(OR(21&gt;'Настройки'!$B$3,ISBLANK(CC891),CC891=0),"",CC891)</x:f>
      </x:c>
      <x:c r="DN891" s="50" t="str">
        <x:f>IF(OR(22&gt;'Настройки'!$B$3,ISBLANK(CD891),CD891=0),"",CD891)</x:f>
      </x:c>
      <x:c r="DO891" s="50" t="str">
        <x:f>IF(OR(23&gt;'Настройки'!$B$3,ISBLANK(CE891),CE891=0),"",CE891)</x:f>
      </x:c>
      <x:c r="DP891" s="50" t="str">
        <x:f>IF(OR(24&gt;'Настройки'!$B$3,ISBLANK(CF891),CF891=0),"",CF891)</x:f>
      </x:c>
      <x:c r="DQ891" s="50" t="str">
        <x:f>IF(OR(25&gt;'Настройки'!$B$3,ISBLANK(CG891),CG891=0),"",CG891)</x:f>
      </x:c>
      <x:c r="DR891" s="50" t="str">
        <x:f>IF(OR(26&gt;'Настройки'!$B$3,ISBLANK(CH891),CH891=0),"",CH891)</x:f>
      </x:c>
      <x:c r="DS891" s="50" t="str">
        <x:f>IF(OR(27&gt;'Настройки'!$B$3,ISBLANK(CI891),CI891=0),"",CI891)</x:f>
      </x:c>
      <x:c r="DT891" s="50" t="str">
        <x:f>IF(OR(28&gt;'Настройки'!$B$3,ISBLANK(CJ891),CJ891=0),"",CJ891)</x:f>
      </x:c>
      <x:c r="DU891" s="50" t="str">
        <x:f>IF(OR(29&gt;'Настройки'!$B$3,ISBLANK(CK891),CK891=0),"",CK891)</x:f>
      </x:c>
      <x:c r="DV891" s="50" t="str">
        <x:f>IF(OR(30&gt;'Настройки'!$B$3,ISBLANK(CL891),CL891=0),"",CL891)</x:f>
      </x:c>
      <x:c r="DW891" s="50" t="str">
        <x:f>IF(OR(31&gt;'Настройки'!$B$3,ISBLANK(CM891),CM891=0),"",CM891)</x:f>
      </x:c>
      <x:c r="DX891" s="50" t="str">
        <x:f>IF(OR(32&gt;'Настройки'!$B$3,ISBLANK(CN891),CN891=0),"",CN891)</x:f>
      </x:c>
      <x:c r="DY891" s="50" t="str">
        <x:f>IF(OR(33&gt;'Настройки'!$B$3,ISBLANK(CO891),CO891=0),"",CO891)</x:f>
      </x:c>
      <x:c r="DZ891" s="50" t="str">
        <x:f>IF(OR(34&gt;'Настройки'!$B$3,ISBLANK(CP891),CP891=0),"",CP891)</x:f>
      </x:c>
      <x:c r="EA891" s="50" t="str">
        <x:f>IF(OR(35&gt;'Настройки'!$B$3,ISBLANK(CQ891),CQ891=0),"",CQ891)</x:f>
      </x:c>
      <x:c r="EB891" s="50" t="str">
        <x:f>IF(OR(36&gt;'Настройки'!$B$3,ISBLANK(CR891),CR891=0),"",CR891)</x:f>
      </x:c>
      <x:c r="EC891" s="50" t="str">
        <x:f>IF(A891="","",IF(OR(BB891="AZ",BB891="BZ"),10000+ROW(),IF(AZ891&gt;'Настройки'!$B$11,20000+ROW(),IF(BF891&lt;&gt;"Обычный",30000+ROW(),IF(AX891&lt;=0,40000+ROW(),"")))))</x:f>
      </x:c>
      <x:c r="ED891" s="50" t="str">
        <x:f>IF(EC891="","",COUNTIFS($EC$2:$EC$1001,"&gt;0",$EC$2:$EC$1001,"&lt;"&amp;EC891)+1)</x:f>
      </x:c>
    </x:row>
    <x:row r="892">
      <x:c r="A892" s="115"/>
      <x:c r="B892" s="115"/>
      <x:c r="C892" s="115"/>
      <x:c r="D892" s="118"/>
      <x:c r="E892" s="118"/>
      <x:c r="F892" s="118"/>
      <x:c r="G892" s="118"/>
      <x:c r="H892" s="118"/>
      <x:c r="I892" s="118"/>
      <x:c r="J892" s="118"/>
      <x:c r="K892" s="118"/>
      <x:c r="L892" s="118"/>
      <x:c r="M892" s="118"/>
      <x:c r="N892" s="118"/>
      <x:c r="O892" s="118"/>
      <x:c r="P892" s="118"/>
      <x:c r="Q892" s="118"/>
      <x:c r="R892" s="118"/>
      <x:c r="S892" s="118"/>
      <x:c r="T892" s="118"/>
      <x:c r="U892" s="118"/>
      <x:c r="V892" s="118"/>
      <x:c r="W892" s="118"/>
      <x:c r="X892" s="118"/>
      <x:c r="Y892" s="118"/>
      <x:c r="Z892" s="118"/>
      <x:c r="AA892" s="118"/>
      <x:c r="AB892" s="118"/>
      <x:c r="AC892" s="118"/>
      <x:c r="AD892" s="118"/>
      <x:c r="AE892" s="118"/>
      <x:c r="AF892" s="118"/>
      <x:c r="AG892" s="118"/>
      <x:c r="AH892" s="118"/>
      <x:c r="AI892" s="118"/>
      <x:c r="AJ892" s="118"/>
      <x:c r="AK892" s="118"/>
      <x:c r="AL892" s="118"/>
      <x:c r="AM892" s="118"/>
      <x:c r="AN892" s="118"/>
      <x:c r="AO892" s="118"/>
      <x:c r="AP892" s="115"/>
      <x:c r="AQ892" s="49" t="str">
        <x:f>IF(A892="","",COUNT(BI892:INDEX(BI892:CR892,1,'Настройки'!$B$3)))</x:f>
      </x:c>
      <x:c r="AR892" s="49" t="str">
        <x:f>IF(A892="","",SUM(BI892:INDEX(BI892:CR892,1,'Настройки'!$B$3)))</x:f>
      </x:c>
      <x:c r="AS892" s="58" t="str">
        <x:f>IF(A892="","",IF('Настройки'!$B$4="Стоимость потребления",AR892*D892,IF('Настройки'!$B$4="Количество",AR892,E892)))</x:f>
      </x:c>
      <x:c r="AT892" s="61" t="str">
        <x:f>IF(OR(A892="",AS892&lt;0,SUM($AS$2:$AS$1001)&lt;=0),"",AS892/SUM($AS$2:$AS$1001))</x:f>
      </x:c>
      <x:c r="AU892" s="61" t="str">
        <x:f>IF(OR(A892="",AS892&lt;0,SUM($AS$2:$AS$1001)&lt;=0),"",SUMIFS($AS$2:$AS$1001,$AS$2:$AS$1001,"&gt;"&amp;AS892)/SUM($AS$2:$AS$1001))</x:f>
      </x:c>
      <x:c r="AV892" s="61" t="str">
        <x:f>IF(OR(A892="",AS892&lt;0,SUM($AS$2:$AS$1001)&lt;=0),"",SUMIFS($AS$2:$AS$1001,$AS$2:$AS$1001,"&gt;="&amp;AS892)/SUM($AS$2:$AS$1001))</x:f>
      </x:c>
      <x:c r="AW892" s="49" t="str">
        <x:f>IF(A892="","",IF(SUM($AS$2:$AS$1001)&lt;=0,"Не определён",IF(AS892&lt;0,"Исключение",IF(AU892&lt;'Настройки'!$B$5,"A",IF(AU892&lt;'Настройки'!$B$6,"B","C")))))</x:f>
      </x:c>
      <x:c r="AX892" s="58" t="str">
        <x:f>IF(A892="","",IF(AQ892=0,"",AVERAGE(BI892:INDEX(BI892:CR892,1,'Настройки'!$B$3))))</x:f>
      </x:c>
      <x:c r="AY892" s="58" t="str">
        <x:f>IF(OR(A892="",AQ892=0),"",STDEVP(BI892:INDEX(BI892:CR892,1,'Настройки'!$B$3)))</x:f>
      </x:c>
      <x:c r="AZ892" s="61" t="str">
        <x:f>IF(OR(A892="",AQ892&lt;'Настройки'!$B$12,AX892&lt;=0,AND('Настройки'!$B$10="Блокировать",COUNTIF(F892:INDEX(F892:AO892,1,'Настройки'!$B$3),"&lt;0")&gt;0)),"",AY892/ABS(AX892))</x:f>
      </x:c>
      <x:c r="BA892" s="49" t="str">
        <x:f>IF(A892="","",IF(AND('Настройки'!$B$10="Блокировать",COUNTIF(F892:INDEX(F892:AO892,1,'Настройки'!$B$3),"&lt;0")&gt;0),"Не определён",IF(AQ892&lt;'Настройки'!$B$12,"Не определён",IF(AX892=0,"Нет спроса",IF(AX892&lt;0,"Не определён",IF(AZ892&lt;='Настройки'!$B$7,"X",IF(AZ892&lt;='Настройки'!$B$8,"Y","Z")))))))</x:f>
      </x:c>
      <x:c r="BB892" s="49" t="str">
        <x:f>IF(OR(A892="",LEN(AW892)&lt;&gt;1,LEN(BA892)&lt;&gt;1),"",AW892&amp;BA892)</x:f>
      </x:c>
      <x:c r="BC892" s="61" t="str">
        <x:f>IF(OR(A892="",AQ892=0),"",(COUNT(BI892:INDEX(BI892:CR892,1,'Настройки'!$B$3))-COUNT(CS892:INDEX(CS892:EB892,1,'Настройки'!$B$3)))/AQ892)</x:f>
      </x:c>
      <x:c r="BD892" s="64" t="str">
        <x:f>IF(OR(A892="",COUNT(CS892:INDEX(CS892:EB892,1,'Настройки'!$B$3))=0),"",AQ892/COUNT(CS892:INDEX(CS892:EB892,1,'Настройки'!$B$3)))</x:f>
      </x:c>
      <x:c r="BE892" s="64" t="str">
        <x:f>IF(OR(A892="",COUNT(CS892:INDEX(CS892:EB892,1,'Настройки'!$B$3))=0),"",IF(AVERAGE(CS892:INDEX(CS892:EB892,1,'Настройки'!$B$3))=0,"",(STDEVP(CS892:INDEX(CS892:EB892,1,'Настройки'!$B$3))/ABS(AVERAGE(CS892:INDEX(CS892:EB892,1,'Настройки'!$B$3))))^2))</x:f>
      </x:c>
      <x:c r="BF892" s="49" t="str">
        <x:f>IF(A892="","",IF(AQ892&lt;3,"Недостаточно",IF(AQ892&lt;6,"Предварительный","Обычный")))</x:f>
      </x:c>
      <x:c r="BG892" s="49" t="str">
        <x:f>IF(A892="","",IF(COUNTIF(F892:INDEX(F892:AO892,1,'Настройки'!$B$3),"&lt;0")&gt;0,IF('Настройки'!$B$10="Блокировать","Отрицательный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"),"")&amp;IF(AQ892&lt;3,"Недостаточно истории. ",IF(AQ892&lt;6,"Предварительная классификация. ",""))&amp;IF(AX892=0,"Нет спроса за горизонт. ","")&amp;IF(AZ892&gt;'Настройки'!$B$11,"Экстремальная вариативность. ",""))</x:f>
      </x:c>
      <x:c r="BH892" s="49" t="str">
        <x:f>IF(A892="","",IFERROR(VLOOKUP(BB892,'Настройки'!$D$3:$E$11,2,FALSE),"Сначала проверьте исходные данные и историю спроса.")&amp;" Уточните срок поставки, MOQ и критичность.")</x:f>
      </x:c>
      <x:c r="BI892" s="50" t="str">
        <x:f>IF(1&gt;'Настройки'!$B$3,"",IF(ISBLANK(F892),IF('Настройки'!$B$9="Нулевой спрос",0,""),IF(F892&lt;0,IF('Настройки'!$B$10="Исключить","",IF('Настройки'!$B$10="Абсолютные значения",ABS(F892),F892)),F892)))</x:f>
      </x:c>
      <x:c r="BJ892" s="50" t="str">
        <x:f>IF(2&gt;'Настройки'!$B$3,"",IF(ISBLANK(G892),IF('Настройки'!$B$9="Нулевой спрос",0,""),IF(G892&lt;0,IF('Настройки'!$B$10="Исключить","",IF('Настройки'!$B$10="Абсолютные значения",ABS(G892),G892)),G892)))</x:f>
      </x:c>
      <x:c r="BK892" s="50" t="str">
        <x:f>IF(3&gt;'Настройки'!$B$3,"",IF(ISBLANK(H892),IF('Настройки'!$B$9="Нулевой спрос",0,""),IF(H892&lt;0,IF('Настройки'!$B$10="Исключить","",IF('Настройки'!$B$10="Абсолютные значения",ABS(H892),H892)),H892)))</x:f>
      </x:c>
      <x:c r="BL892" s="50" t="str">
        <x:f>IF(4&gt;'Настройки'!$B$3,"",IF(ISBLANK(I892),IF('Настройки'!$B$9="Нулевой спрос",0,""),IF(I892&lt;0,IF('Настройки'!$B$10="Исключить","",IF('Настройки'!$B$10="Абсолютные значения",ABS(I892),I892)),I892)))</x:f>
      </x:c>
      <x:c r="BM892" s="50" t="str">
        <x:f>IF(5&gt;'Настройки'!$B$3,"",IF(ISBLANK(J892),IF('Настройки'!$B$9="Нулевой спрос",0,""),IF(J892&lt;0,IF('Настройки'!$B$10="Исключить","",IF('Настройки'!$B$10="Абсолютные значения",ABS(J892),J892)),J892)))</x:f>
      </x:c>
      <x:c r="BN892" s="50" t="str">
        <x:f>IF(6&gt;'Настройки'!$B$3,"",IF(ISBLANK(K892),IF('Настройки'!$B$9="Нулевой спрос",0,""),IF(K892&lt;0,IF('Настройки'!$B$10="Исключить","",IF('Настройки'!$B$10="Абсолютные значения",ABS(K892),K892)),K892)))</x:f>
      </x:c>
      <x:c r="BO892" s="50" t="str">
        <x:f>IF(7&gt;'Настройки'!$B$3,"",IF(ISBLANK(L892),IF('Настройки'!$B$9="Нулевой спрос",0,""),IF(L892&lt;0,IF('Настройки'!$B$10="Исключить","",IF('Настройки'!$B$10="Абсолютные значения",ABS(L892),L892)),L892)))</x:f>
      </x:c>
      <x:c r="BP892" s="50" t="str">
        <x:f>IF(8&gt;'Настройки'!$B$3,"",IF(ISBLANK(M892),IF('Настройки'!$B$9="Нулевой спрос",0,""),IF(M892&lt;0,IF('Настройки'!$B$10="Исключить","",IF('Настройки'!$B$10="Абсолютные значения",ABS(M892),M892)),M892)))</x:f>
      </x:c>
      <x:c r="BQ892" s="50" t="str">
        <x:f>IF(9&gt;'Настройки'!$B$3,"",IF(ISBLANK(N892),IF('Настройки'!$B$9="Нулевой спрос",0,""),IF(N892&lt;0,IF('Настройки'!$B$10="Исключить","",IF('Настройки'!$B$10="Абсолютные значения",ABS(N892),N892)),N892)))</x:f>
      </x:c>
      <x:c r="BR892" s="50" t="str">
        <x:f>IF(10&gt;'Настройки'!$B$3,"",IF(ISBLANK(O892),IF('Настройки'!$B$9="Нулевой спрос",0,""),IF(O892&lt;0,IF('Настройки'!$B$10="Исключить","",IF('Настройки'!$B$10="Абсолютные значения",ABS(O892),O892)),O892)))</x:f>
      </x:c>
      <x:c r="BS892" s="50" t="str">
        <x:f>IF(11&gt;'Настройки'!$B$3,"",IF(ISBLANK(P892),IF('Настройки'!$B$9="Нулевой спрос",0,""),IF(P892&lt;0,IF('Настройки'!$B$10="Исключить","",IF('Настройки'!$B$10="Абсолютные значения",ABS(P892),P892)),P892)))</x:f>
      </x:c>
      <x:c r="BT892" s="50" t="str">
        <x:f>IF(12&gt;'Настройки'!$B$3,"",IF(ISBLANK(Q892),IF('Настройки'!$B$9="Нулевой спрос",0,""),IF(Q892&lt;0,IF('Настройки'!$B$10="Исключить","",IF('Настройки'!$B$10="Абсолютные значения",ABS(Q892),Q892)),Q892)))</x:f>
      </x:c>
      <x:c r="BU892" s="50" t="str">
        <x:f>IF(13&gt;'Настройки'!$B$3,"",IF(ISBLANK(R892),IF('Настройки'!$B$9="Нулевой спрос",0,""),IF(R892&lt;0,IF('Настройки'!$B$10="Исключить","",IF('Настройки'!$B$10="Абсолютные значения",ABS(R892),R892)),R892)))</x:f>
      </x:c>
      <x:c r="BV892" s="50" t="str">
        <x:f>IF(14&gt;'Настройки'!$B$3,"",IF(ISBLANK(S892),IF('Настройки'!$B$9="Нулевой спрос",0,""),IF(S892&lt;0,IF('Настройки'!$B$10="Исключить","",IF('Настройки'!$B$10="Абсолютные значения",ABS(S892),S892)),S892)))</x:f>
      </x:c>
      <x:c r="BW892" s="50" t="str">
        <x:f>IF(15&gt;'Настройки'!$B$3,"",IF(ISBLANK(T892),IF('Настройки'!$B$9="Нулевой спрос",0,""),IF(T892&lt;0,IF('Настройки'!$B$10="Исключить","",IF('Настройки'!$B$10="Абсолютные значения",ABS(T892),T892)),T892)))</x:f>
      </x:c>
      <x:c r="BX892" s="50" t="str">
        <x:f>IF(16&gt;'Настройки'!$B$3,"",IF(ISBLANK(U892),IF('Настройки'!$B$9="Нулевой спрос",0,""),IF(U892&lt;0,IF('Настройки'!$B$10="Исключить","",IF('Настройки'!$B$10="Абсолютные значения",ABS(U892),U892)),U892)))</x:f>
      </x:c>
      <x:c r="BY892" s="50" t="str">
        <x:f>IF(17&gt;'Настройки'!$B$3,"",IF(ISBLANK(V892),IF('Настройки'!$B$9="Нулевой спрос",0,""),IF(V892&lt;0,IF('Настройки'!$B$10="Исключить","",IF('Настройки'!$B$10="Абсолютные значения",ABS(V892),V892)),V892)))</x:f>
      </x:c>
      <x:c r="BZ892" s="50" t="str">
        <x:f>IF(18&gt;'Настройки'!$B$3,"",IF(ISBLANK(W892),IF('Настройки'!$B$9="Нулевой спрос",0,""),IF(W892&lt;0,IF('Настройки'!$B$10="Исключить","",IF('Настройки'!$B$10="Абсолютные значения",ABS(W892),W892)),W892)))</x:f>
      </x:c>
      <x:c r="CA892" s="50" t="str">
        <x:f>IF(19&gt;'Настройки'!$B$3,"",IF(ISBLANK(X892),IF('Настройки'!$B$9="Нулевой спрос",0,""),IF(X892&lt;0,IF('Настройки'!$B$10="Исключить","",IF('Настройки'!$B$10="Абсолютные значения",ABS(X892),X892)),X892)))</x:f>
      </x:c>
      <x:c r="CB892" s="50" t="str">
        <x:f>IF(20&gt;'Настройки'!$B$3,"",IF(ISBLANK(Y892),IF('Настройки'!$B$9="Нулевой спрос",0,""),IF(Y892&lt;0,IF('Настройки'!$B$10="Исключить","",IF('Настройки'!$B$10="Абсолютные значения",ABS(Y892),Y892)),Y892)))</x:f>
      </x:c>
      <x:c r="CC892" s="50" t="str">
        <x:f>IF(21&gt;'Настройки'!$B$3,"",IF(ISBLANK(Z892),IF('Настройки'!$B$9="Нулевой спрос",0,""),IF(Z892&lt;0,IF('Настройки'!$B$10="Исключить","",IF('Настройки'!$B$10="Абсолютные значения",ABS(Z892),Z892)),Z892)))</x:f>
      </x:c>
      <x:c r="CD892" s="50" t="str">
        <x:f>IF(22&gt;'Настройки'!$B$3,"",IF(ISBLANK(AA892),IF('Настройки'!$B$9="Нулевой спрос",0,""),IF(AA892&lt;0,IF('Настройки'!$B$10="Исключить","",IF('Настройки'!$B$10="Абсолютные значения",ABS(AA892),AA892)),AA892)))</x:f>
      </x:c>
      <x:c r="CE892" s="50" t="str">
        <x:f>IF(23&gt;'Настройки'!$B$3,"",IF(ISBLANK(AB892),IF('Настройки'!$B$9="Нулевой спрос",0,""),IF(AB892&lt;0,IF('Настройки'!$B$10="Исключить","",IF('Настройки'!$B$10="Абсолютные значения",ABS(AB892),AB892)),AB892)))</x:f>
      </x:c>
      <x:c r="CF892" s="50" t="str">
        <x:f>IF(24&gt;'Настройки'!$B$3,"",IF(ISBLANK(AC892),IF('Настройки'!$B$9="Нулевой спрос",0,""),IF(AC892&lt;0,IF('Настройки'!$B$10="Исключить","",IF('Настройки'!$B$10="Абсолютные значения",ABS(AC892),AC892)),AC892)))</x:f>
      </x:c>
      <x:c r="CG892" s="50" t="str">
        <x:f>IF(25&gt;'Настройки'!$B$3,"",IF(ISBLANK(AD892),IF('Настройки'!$B$9="Нулевой спрос",0,""),IF(AD892&lt;0,IF('Настройки'!$B$10="Исключить","",IF('Настройки'!$B$10="Абсолютные значения",ABS(AD892),AD892)),AD892)))</x:f>
      </x:c>
      <x:c r="CH892" s="50" t="str">
        <x:f>IF(26&gt;'Настройки'!$B$3,"",IF(ISBLANK(AE892),IF('Настройки'!$B$9="Нулевой спрос",0,""),IF(AE892&lt;0,IF('Настройки'!$B$10="Исключить","",IF('Настройки'!$B$10="Абсолютные значения",ABS(AE892),AE892)),AE892)))</x:f>
      </x:c>
      <x:c r="CI892" s="50" t="str">
        <x:f>IF(27&gt;'Настройки'!$B$3,"",IF(ISBLANK(AF892),IF('Настройки'!$B$9="Нулевой спрос",0,""),IF(AF892&lt;0,IF('Настройки'!$B$10="Исключить","",IF('Настройки'!$B$10="Абсолютные значения",ABS(AF892),AF892)),AF892)))</x:f>
      </x:c>
      <x:c r="CJ892" s="50" t="str">
        <x:f>IF(28&gt;'Настройки'!$B$3,"",IF(ISBLANK(AG892),IF('Настройки'!$B$9="Нулевой спрос",0,""),IF(AG892&lt;0,IF('Настройки'!$B$10="Исключить","",IF('Настройки'!$B$10="Абсолютные значения",ABS(AG892),AG892)),AG892)))</x:f>
      </x:c>
      <x:c r="CK892" s="50" t="str">
        <x:f>IF(29&gt;'Настройки'!$B$3,"",IF(ISBLANK(AH892),IF('Настройки'!$B$9="Нулевой спрос",0,""),IF(AH892&lt;0,IF('Настройки'!$B$10="Исключить","",IF('Настройки'!$B$10="Абсолютные значения",ABS(AH892),AH892)),AH892)))</x:f>
      </x:c>
      <x:c r="CL892" s="50" t="str">
        <x:f>IF(30&gt;'Настройки'!$B$3,"",IF(ISBLANK(AI892),IF('Настройки'!$B$9="Нулевой спрос",0,""),IF(AI892&lt;0,IF('Настройки'!$B$10="Исключить","",IF('Настройки'!$B$10="Абсолютные значения",ABS(AI892),AI892)),AI892)))</x:f>
      </x:c>
      <x:c r="CM892" s="50" t="str">
        <x:f>IF(31&gt;'Настройки'!$B$3,"",IF(ISBLANK(AJ892),IF('Настройки'!$B$9="Нулевой спрос",0,""),IF(AJ892&lt;0,IF('Настройки'!$B$10="Исключить","",IF('Настройки'!$B$10="Абсолютные значения",ABS(AJ892),AJ892)),AJ892)))</x:f>
      </x:c>
      <x:c r="CN892" s="50" t="str">
        <x:f>IF(32&gt;'Настройки'!$B$3,"",IF(ISBLANK(AK892),IF('Настройки'!$B$9="Нулевой спрос",0,""),IF(AK892&lt;0,IF('Настройки'!$B$10="Исключить","",IF('Настройки'!$B$10="Абсолютные значения",ABS(AK892),AK892)),AK892)))</x:f>
      </x:c>
      <x:c r="CO892" s="50" t="str">
        <x:f>IF(33&gt;'Настройки'!$B$3,"",IF(ISBLANK(AL892),IF('Настройки'!$B$9="Нулевой спрос",0,""),IF(AL892&lt;0,IF('Настройки'!$B$10="Исключить","",IF('Настройки'!$B$10="Абсолютные значения",ABS(AL892),AL892)),AL892)))</x:f>
      </x:c>
      <x:c r="CP892" s="50" t="str">
        <x:f>IF(34&gt;'Настройки'!$B$3,"",IF(ISBLANK(AM892),IF('Настройки'!$B$9="Нулевой спрос",0,""),IF(AM892&lt;0,IF('Настройки'!$B$10="Исключить","",IF('Настройки'!$B$10="Абсолютные значения",ABS(AM892),AM892)),AM892)))</x:f>
      </x:c>
      <x:c r="CQ892" s="50" t="str">
        <x:f>IF(35&gt;'Настройки'!$B$3,"",IF(ISBLANK(AN892),IF('Настройки'!$B$9="Нулевой спрос",0,""),IF(AN892&lt;0,IF('Настройки'!$B$10="Исключить","",IF('Настройки'!$B$10="Абсолютные значения",ABS(AN892),AN892)),AN892)))</x:f>
      </x:c>
      <x:c r="CR892" s="50" t="str">
        <x:f>IF(36&gt;'Настройки'!$B$3,"",IF(ISBLANK(AO892),IF('Настройки'!$B$9="Нулевой спрос",0,""),IF(AO892&lt;0,IF('Настройки'!$B$10="Исключить","",IF('Настройки'!$B$10="Абсолютные значения",ABS(AO892),AO892)),AO892)))</x:f>
      </x:c>
      <x:c r="CS892" s="50" t="str">
        <x:f>IF(OR(1&gt;'Настройки'!$B$3,ISBLANK(BI892),BI892=0),"",BI892)</x:f>
      </x:c>
      <x:c r="CT892" s="50" t="str">
        <x:f>IF(OR(2&gt;'Настройки'!$B$3,ISBLANK(BJ892),BJ892=0),"",BJ892)</x:f>
      </x:c>
      <x:c r="CU892" s="50" t="str">
        <x:f>IF(OR(3&gt;'Настройки'!$B$3,ISBLANK(BK892),BK892=0),"",BK892)</x:f>
      </x:c>
      <x:c r="CV892" s="50" t="str">
        <x:f>IF(OR(4&gt;'Настройки'!$B$3,ISBLANK(BL892),BL892=0),"",BL892)</x:f>
      </x:c>
      <x:c r="CW892" s="50" t="str">
        <x:f>IF(OR(5&gt;'Настройки'!$B$3,ISBLANK(BM892),BM892=0),"",BM892)</x:f>
      </x:c>
      <x:c r="CX892" s="50" t="str">
        <x:f>IF(OR(6&gt;'Настройки'!$B$3,ISBLANK(BN892),BN892=0),"",BN892)</x:f>
      </x:c>
      <x:c r="CY892" s="50" t="str">
        <x:f>IF(OR(7&gt;'Настройки'!$B$3,ISBLANK(BO892),BO892=0),"",BO892)</x:f>
      </x:c>
      <x:c r="CZ892" s="50" t="str">
        <x:f>IF(OR(8&gt;'Настройки'!$B$3,ISBLANK(BP892),BP892=0),"",BP892)</x:f>
      </x:c>
      <x:c r="DA892" s="50" t="str">
        <x:f>IF(OR(9&gt;'Настройки'!$B$3,ISBLANK(BQ892),BQ892=0),"",BQ892)</x:f>
      </x:c>
      <x:c r="DB892" s="50" t="str">
        <x:f>IF(OR(10&gt;'Настройки'!$B$3,ISBLANK(BR892),BR892=0),"",BR892)</x:f>
      </x:c>
      <x:c r="DC892" s="50" t="str">
        <x:f>IF(OR(11&gt;'Настройки'!$B$3,ISBLANK(BS892),BS892=0),"",BS892)</x:f>
      </x:c>
      <x:c r="DD892" s="50" t="str">
        <x:f>IF(OR(12&gt;'Настройки'!$B$3,ISBLANK(BT892),BT892=0),"",BT892)</x:f>
      </x:c>
      <x:c r="DE892" s="50" t="str">
        <x:f>IF(OR(13&gt;'Настройки'!$B$3,ISBLANK(BU892),BU892=0),"",BU892)</x:f>
      </x:c>
      <x:c r="DF892" s="50" t="str">
        <x:f>IF(OR(14&gt;'Настройки'!$B$3,ISBLANK(BV892),BV892=0),"",BV892)</x:f>
      </x:c>
      <x:c r="DG892" s="50" t="str">
        <x:f>IF(OR(15&gt;'Настройки'!$B$3,ISBLANK(BW892),BW892=0),"",BW892)</x:f>
      </x:c>
      <x:c r="DH892" s="50" t="str">
        <x:f>IF(OR(16&gt;'Настройки'!$B$3,ISBLANK(BX892),BX892=0),"",BX892)</x:f>
      </x:c>
      <x:c r="DI892" s="50" t="str">
        <x:f>IF(OR(17&gt;'Настройки'!$B$3,ISBLANK(BY892),BY892=0),"",BY892)</x:f>
      </x:c>
      <x:c r="DJ892" s="50" t="str">
        <x:f>IF(OR(18&gt;'Настройки'!$B$3,ISBLANK(BZ892),BZ892=0),"",BZ892)</x:f>
      </x:c>
      <x:c r="DK892" s="50" t="str">
        <x:f>IF(OR(19&gt;'Настройки'!$B$3,ISBLANK(CA892),CA892=0),"",CA892)</x:f>
      </x:c>
      <x:c r="DL892" s="50" t="str">
        <x:f>IF(OR(20&gt;'Настройки'!$B$3,ISBLANK(CB892),CB892=0),"",CB892)</x:f>
      </x:c>
      <x:c r="DM892" s="50" t="str">
        <x:f>IF(OR(21&gt;'Настройки'!$B$3,ISBLANK(CC892),CC892=0),"",CC892)</x:f>
      </x:c>
      <x:c r="DN892" s="50" t="str">
        <x:f>IF(OR(22&gt;'Настройки'!$B$3,ISBLANK(CD892),CD892=0),"",CD892)</x:f>
      </x:c>
      <x:c r="DO892" s="50" t="str">
        <x:f>IF(OR(23&gt;'Настройки'!$B$3,ISBLANK(CE892),CE892=0),"",CE892)</x:f>
      </x:c>
      <x:c r="DP892" s="50" t="str">
        <x:f>IF(OR(24&gt;'Настройки'!$B$3,ISBLANK(CF892),CF892=0),"",CF892)</x:f>
      </x:c>
      <x:c r="DQ892" s="50" t="str">
        <x:f>IF(OR(25&gt;'Настройки'!$B$3,ISBLANK(CG892),CG892=0),"",CG892)</x:f>
      </x:c>
      <x:c r="DR892" s="50" t="str">
        <x:f>IF(OR(26&gt;'Настройки'!$B$3,ISBLANK(CH892),CH892=0),"",CH892)</x:f>
      </x:c>
      <x:c r="DS892" s="50" t="str">
        <x:f>IF(OR(27&gt;'Настройки'!$B$3,ISBLANK(CI892),CI892=0),"",CI892)</x:f>
      </x:c>
      <x:c r="DT892" s="50" t="str">
        <x:f>IF(OR(28&gt;'Настройки'!$B$3,ISBLANK(CJ892),CJ892=0),"",CJ892)</x:f>
      </x:c>
      <x:c r="DU892" s="50" t="str">
        <x:f>IF(OR(29&gt;'Настройки'!$B$3,ISBLANK(CK892),CK892=0),"",CK892)</x:f>
      </x:c>
      <x:c r="DV892" s="50" t="str">
        <x:f>IF(OR(30&gt;'Настройки'!$B$3,ISBLANK(CL892),CL892=0),"",CL892)</x:f>
      </x:c>
      <x:c r="DW892" s="50" t="str">
        <x:f>IF(OR(31&gt;'Настройки'!$B$3,ISBLANK(CM892),CM892=0),"",CM892)</x:f>
      </x:c>
      <x:c r="DX892" s="50" t="str">
        <x:f>IF(OR(32&gt;'Настройки'!$B$3,ISBLANK(CN892),CN892=0),"",CN892)</x:f>
      </x:c>
      <x:c r="DY892" s="50" t="str">
        <x:f>IF(OR(33&gt;'Настройки'!$B$3,ISBLANK(CO892),CO892=0),"",CO892)</x:f>
      </x:c>
      <x:c r="DZ892" s="50" t="str">
        <x:f>IF(OR(34&gt;'Настройки'!$B$3,ISBLANK(CP892),CP892=0),"",CP892)</x:f>
      </x:c>
      <x:c r="EA892" s="50" t="str">
        <x:f>IF(OR(35&gt;'Настройки'!$B$3,ISBLANK(CQ892),CQ892=0),"",CQ892)</x:f>
      </x:c>
      <x:c r="EB892" s="50" t="str">
        <x:f>IF(OR(36&gt;'Настройки'!$B$3,ISBLANK(CR892),CR892=0),"",CR892)</x:f>
      </x:c>
      <x:c r="EC892" s="50" t="str">
        <x:f>IF(A892="","",IF(OR(BB892="AZ",BB892="BZ"),10000+ROW(),IF(AZ892&gt;'Настройки'!$B$11,20000+ROW(),IF(BF892&lt;&gt;"Обычный",30000+ROW(),IF(AX892&lt;=0,40000+ROW(),"")))))</x:f>
      </x:c>
      <x:c r="ED892" s="50" t="str">
        <x:f>IF(EC892="","",COUNTIFS($EC$2:$EC$1001,"&gt;0",$EC$2:$EC$1001,"&lt;"&amp;EC892)+1)</x:f>
      </x:c>
    </x:row>
    <x:row r="893">
      <x:c r="A893" s="115"/>
      <x:c r="B893" s="115"/>
      <x:c r="C893" s="115"/>
      <x:c r="D893" s="118"/>
      <x:c r="E893" s="118"/>
      <x:c r="F893" s="118"/>
      <x:c r="G893" s="118"/>
      <x:c r="H893" s="118"/>
      <x:c r="I893" s="118"/>
      <x:c r="J893" s="118"/>
      <x:c r="K893" s="118"/>
      <x:c r="L893" s="118"/>
      <x:c r="M893" s="118"/>
      <x:c r="N893" s="118"/>
      <x:c r="O893" s="118"/>
      <x:c r="P893" s="118"/>
      <x:c r="Q893" s="118"/>
      <x:c r="R893" s="118"/>
      <x:c r="S893" s="118"/>
      <x:c r="T893" s="118"/>
      <x:c r="U893" s="118"/>
      <x:c r="V893" s="118"/>
      <x:c r="W893" s="118"/>
      <x:c r="X893" s="118"/>
      <x:c r="Y893" s="118"/>
      <x:c r="Z893" s="118"/>
      <x:c r="AA893" s="118"/>
      <x:c r="AB893" s="118"/>
      <x:c r="AC893" s="118"/>
      <x:c r="AD893" s="118"/>
      <x:c r="AE893" s="118"/>
      <x:c r="AF893" s="118"/>
      <x:c r="AG893" s="118"/>
      <x:c r="AH893" s="118"/>
      <x:c r="AI893" s="118"/>
      <x:c r="AJ893" s="118"/>
      <x:c r="AK893" s="118"/>
      <x:c r="AL893" s="118"/>
      <x:c r="AM893" s="118"/>
      <x:c r="AN893" s="118"/>
      <x:c r="AO893" s="118"/>
      <x:c r="AP893" s="115"/>
      <x:c r="AQ893" s="49" t="str">
        <x:f>IF(A893="","",COUNT(BI893:INDEX(BI893:CR893,1,'Настройки'!$B$3)))</x:f>
      </x:c>
      <x:c r="AR893" s="49" t="str">
        <x:f>IF(A893="","",SUM(BI893:INDEX(BI893:CR893,1,'Настройки'!$B$3)))</x:f>
      </x:c>
      <x:c r="AS893" s="58" t="str">
        <x:f>IF(A893="","",IF('Настройки'!$B$4="Стоимость потребления",AR893*D893,IF('Настройки'!$B$4="Количество",AR893,E893)))</x:f>
      </x:c>
      <x:c r="AT893" s="61" t="str">
        <x:f>IF(OR(A893="",AS893&lt;0,SUM($AS$2:$AS$1001)&lt;=0),"",AS893/SUM($AS$2:$AS$1001))</x:f>
      </x:c>
      <x:c r="AU893" s="61" t="str">
        <x:f>IF(OR(A893="",AS893&lt;0,SUM($AS$2:$AS$1001)&lt;=0),"",SUMIFS($AS$2:$AS$1001,$AS$2:$AS$1001,"&gt;"&amp;AS893)/SUM($AS$2:$AS$1001))</x:f>
      </x:c>
      <x:c r="AV893" s="61" t="str">
        <x:f>IF(OR(A893="",AS893&lt;0,SUM($AS$2:$AS$1001)&lt;=0),"",SUMIFS($AS$2:$AS$1001,$AS$2:$AS$1001,"&gt;="&amp;AS893)/SUM($AS$2:$AS$1001))</x:f>
      </x:c>
      <x:c r="AW893" s="49" t="str">
        <x:f>IF(A893="","",IF(SUM($AS$2:$AS$1001)&lt;=0,"Не определён",IF(AS893&lt;0,"Исключение",IF(AU893&lt;'Настройки'!$B$5,"A",IF(AU893&lt;'Настройки'!$B$6,"B","C")))))</x:f>
      </x:c>
      <x:c r="AX893" s="58" t="str">
        <x:f>IF(A893="","",IF(AQ893=0,"",AVERAGE(BI893:INDEX(BI893:CR893,1,'Настройки'!$B$3))))</x:f>
      </x:c>
      <x:c r="AY893" s="58" t="str">
        <x:f>IF(OR(A893="",AQ893=0),"",STDEVP(BI893:INDEX(BI893:CR893,1,'Настройки'!$B$3)))</x:f>
      </x:c>
      <x:c r="AZ893" s="61" t="str">
        <x:f>IF(OR(A893="",AQ893&lt;'Настройки'!$B$12,AX893&lt;=0,AND('Настройки'!$B$10="Блокировать",COUNTIF(F893:INDEX(F893:AO893,1,'Настройки'!$B$3),"&lt;0")&gt;0)),"",AY893/ABS(AX893))</x:f>
      </x:c>
      <x:c r="BA893" s="49" t="str">
        <x:f>IF(A893="","",IF(AND('Настройки'!$B$10="Блокировать",COUNTIF(F893:INDEX(F893:AO893,1,'Настройки'!$B$3),"&lt;0")&gt;0),"Не определён",IF(AQ893&lt;'Настройки'!$B$12,"Не определён",IF(AX893=0,"Нет спроса",IF(AX893&lt;0,"Не определён",IF(AZ893&lt;='Настройки'!$B$7,"X",IF(AZ893&lt;='Настройки'!$B$8,"Y","Z")))))))</x:f>
      </x:c>
      <x:c r="BB893" s="49" t="str">
        <x:f>IF(OR(A893="",LEN(AW893)&lt;&gt;1,LEN(BA893)&lt;&gt;1),"",AW893&amp;BA893)</x:f>
      </x:c>
      <x:c r="BC893" s="61" t="str">
        <x:f>IF(OR(A893="",AQ893=0),"",(COUNT(BI893:INDEX(BI893:CR893,1,'Настройки'!$B$3))-COUNT(CS893:INDEX(CS893:EB893,1,'Настройки'!$B$3)))/AQ893)</x:f>
      </x:c>
      <x:c r="BD893" s="64" t="str">
        <x:f>IF(OR(A893="",COUNT(CS893:INDEX(CS893:EB893,1,'Настройки'!$B$3))=0),"",AQ893/COUNT(CS893:INDEX(CS893:EB893,1,'Настройки'!$B$3)))</x:f>
      </x:c>
      <x:c r="BE893" s="64" t="str">
        <x:f>IF(OR(A893="",COUNT(CS893:INDEX(CS893:EB893,1,'Настройки'!$B$3))=0),"",IF(AVERAGE(CS893:INDEX(CS893:EB893,1,'Настройки'!$B$3))=0,"",(STDEVP(CS893:INDEX(CS893:EB893,1,'Настройки'!$B$3))/ABS(AVERAGE(CS893:INDEX(CS893:EB893,1,'Настройки'!$B$3))))^2))</x:f>
      </x:c>
      <x:c r="BF893" s="49" t="str">
        <x:f>IF(A893="","",IF(AQ893&lt;3,"Недостаточно",IF(AQ893&lt;6,"Предварительный","Обычный")))</x:f>
      </x:c>
      <x:c r="BG893" s="49" t="str">
        <x:f>IF(A893="","",IF(COUNTIF(F893:INDEX(F893:AO893,1,'Настройки'!$B$3),"&lt;0")&gt;0,IF('Настройки'!$B$10="Блокировать","Отрицательный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"),"")&amp;IF(AQ893&lt;3,"Недостаточно истории. ",IF(AQ893&lt;6,"Предварительная классификация. ",""))&amp;IF(AX893=0,"Нет спроса за горизонт. ","")&amp;IF(AZ893&gt;'Настройки'!$B$11,"Экстремальная вариативность. ",""))</x:f>
      </x:c>
      <x:c r="BH893" s="49" t="str">
        <x:f>IF(A893="","",IFERROR(VLOOKUP(BB893,'Настройки'!$D$3:$E$11,2,FALSE),"Сначала проверьте исходные данные и историю спроса.")&amp;" Уточните срок поставки, MOQ и критичность.")</x:f>
      </x:c>
      <x:c r="BI893" s="50" t="str">
        <x:f>IF(1&gt;'Настройки'!$B$3,"",IF(ISBLANK(F893),IF('Настройки'!$B$9="Нулевой спрос",0,""),IF(F893&lt;0,IF('Настройки'!$B$10="Исключить","",IF('Настройки'!$B$10="Абсолютные значения",ABS(F893),F893)),F893)))</x:f>
      </x:c>
      <x:c r="BJ893" s="50" t="str">
        <x:f>IF(2&gt;'Настройки'!$B$3,"",IF(ISBLANK(G893),IF('Настройки'!$B$9="Нулевой спрос",0,""),IF(G893&lt;0,IF('Настройки'!$B$10="Исключить","",IF('Настройки'!$B$10="Абсолютные значения",ABS(G893),G893)),G893)))</x:f>
      </x:c>
      <x:c r="BK893" s="50" t="str">
        <x:f>IF(3&gt;'Настройки'!$B$3,"",IF(ISBLANK(H893),IF('Настройки'!$B$9="Нулевой спрос",0,""),IF(H893&lt;0,IF('Настройки'!$B$10="Исключить","",IF('Настройки'!$B$10="Абсолютные значения",ABS(H893),H893)),H893)))</x:f>
      </x:c>
      <x:c r="BL893" s="50" t="str">
        <x:f>IF(4&gt;'Настройки'!$B$3,"",IF(ISBLANK(I893),IF('Настройки'!$B$9="Нулевой спрос",0,""),IF(I893&lt;0,IF('Настройки'!$B$10="Исключить","",IF('Настройки'!$B$10="Абсолютные значения",ABS(I893),I893)),I893)))</x:f>
      </x:c>
      <x:c r="BM893" s="50" t="str">
        <x:f>IF(5&gt;'Настройки'!$B$3,"",IF(ISBLANK(J893),IF('Настройки'!$B$9="Нулевой спрос",0,""),IF(J893&lt;0,IF('Настройки'!$B$10="Исключить","",IF('Настройки'!$B$10="Абсолютные значения",ABS(J893),J893)),J893)))</x:f>
      </x:c>
      <x:c r="BN893" s="50" t="str">
        <x:f>IF(6&gt;'Настройки'!$B$3,"",IF(ISBLANK(K893),IF('Настройки'!$B$9="Нулевой спрос",0,""),IF(K893&lt;0,IF('Настройки'!$B$10="Исключить","",IF('Настройки'!$B$10="Абсолютные значения",ABS(K893),K893)),K893)))</x:f>
      </x:c>
      <x:c r="BO893" s="50" t="str">
        <x:f>IF(7&gt;'Настройки'!$B$3,"",IF(ISBLANK(L893),IF('Настройки'!$B$9="Нулевой спрос",0,""),IF(L893&lt;0,IF('Настройки'!$B$10="Исключить","",IF('Настройки'!$B$10="Абсолютные значения",ABS(L893),L893)),L893)))</x:f>
      </x:c>
      <x:c r="BP893" s="50" t="str">
        <x:f>IF(8&gt;'Настройки'!$B$3,"",IF(ISBLANK(M893),IF('Настройки'!$B$9="Нулевой спрос",0,""),IF(M893&lt;0,IF('Настройки'!$B$10="Исключить","",IF('Настройки'!$B$10="Абсолютные значения",ABS(M893),M893)),M893)))</x:f>
      </x:c>
      <x:c r="BQ893" s="50" t="str">
        <x:f>IF(9&gt;'Настройки'!$B$3,"",IF(ISBLANK(N893),IF('Настройки'!$B$9="Нулевой спрос",0,""),IF(N893&lt;0,IF('Настройки'!$B$10="Исключить","",IF('Настройки'!$B$10="Абсолютные значения",ABS(N893),N893)),N893)))</x:f>
      </x:c>
      <x:c r="BR893" s="50" t="str">
        <x:f>IF(10&gt;'Настройки'!$B$3,"",IF(ISBLANK(O893),IF('Настройки'!$B$9="Нулевой спрос",0,""),IF(O893&lt;0,IF('Настройки'!$B$10="Исключить","",IF('Настройки'!$B$10="Абсолютные значения",ABS(O893),O893)),O893)))</x:f>
      </x:c>
      <x:c r="BS893" s="50" t="str">
        <x:f>IF(11&gt;'Настройки'!$B$3,"",IF(ISBLANK(P893),IF('Настройки'!$B$9="Нулевой спрос",0,""),IF(P893&lt;0,IF('Настройки'!$B$10="Исключить","",IF('Настройки'!$B$10="Абсолютные значения",ABS(P893),P893)),P893)))</x:f>
      </x:c>
      <x:c r="BT893" s="50" t="str">
        <x:f>IF(12&gt;'Настройки'!$B$3,"",IF(ISBLANK(Q893),IF('Настройки'!$B$9="Нулевой спрос",0,""),IF(Q893&lt;0,IF('Настройки'!$B$10="Исключить","",IF('Настройки'!$B$10="Абсолютные значения",ABS(Q893),Q893)),Q893)))</x:f>
      </x:c>
      <x:c r="BU893" s="50" t="str">
        <x:f>IF(13&gt;'Настройки'!$B$3,"",IF(ISBLANK(R893),IF('Настройки'!$B$9="Нулевой спрос",0,""),IF(R893&lt;0,IF('Настройки'!$B$10="Исключить","",IF('Настройки'!$B$10="Абсолютные значения",ABS(R893),R893)),R893)))</x:f>
      </x:c>
      <x:c r="BV893" s="50" t="str">
        <x:f>IF(14&gt;'Настройки'!$B$3,"",IF(ISBLANK(S893),IF('Настройки'!$B$9="Нулевой спрос",0,""),IF(S893&lt;0,IF('Настройки'!$B$10="Исключить","",IF('Настройки'!$B$10="Абсолютные значения",ABS(S893),S893)),S893)))</x:f>
      </x:c>
      <x:c r="BW893" s="50" t="str">
        <x:f>IF(15&gt;'Настройки'!$B$3,"",IF(ISBLANK(T893),IF('Настройки'!$B$9="Нулевой спрос",0,""),IF(T893&lt;0,IF('Настройки'!$B$10="Исключить","",IF('Настройки'!$B$10="Абсолютные значения",ABS(T893),T893)),T893)))</x:f>
      </x:c>
      <x:c r="BX893" s="50" t="str">
        <x:f>IF(16&gt;'Настройки'!$B$3,"",IF(ISBLANK(U893),IF('Настройки'!$B$9="Нулевой спрос",0,""),IF(U893&lt;0,IF('Настройки'!$B$10="Исключить","",IF('Настройки'!$B$10="Абсолютные значения",ABS(U893),U893)),U893)))</x:f>
      </x:c>
      <x:c r="BY893" s="50" t="str">
        <x:f>IF(17&gt;'Настройки'!$B$3,"",IF(ISBLANK(V893),IF('Настройки'!$B$9="Нулевой спрос",0,""),IF(V893&lt;0,IF('Настройки'!$B$10="Исключить","",IF('Настройки'!$B$10="Абсолютные значения",ABS(V893),V893)),V893)))</x:f>
      </x:c>
      <x:c r="BZ893" s="50" t="str">
        <x:f>IF(18&gt;'Настройки'!$B$3,"",IF(ISBLANK(W893),IF('Настройки'!$B$9="Нулевой спрос",0,""),IF(W893&lt;0,IF('Настройки'!$B$10="Исключить","",IF('Настройки'!$B$10="Абсолютные значения",ABS(W893),W893)),W893)))</x:f>
      </x:c>
      <x:c r="CA893" s="50" t="str">
        <x:f>IF(19&gt;'Настройки'!$B$3,"",IF(ISBLANK(X893),IF('Настройки'!$B$9="Нулевой спрос",0,""),IF(X893&lt;0,IF('Настройки'!$B$10="Исключить","",IF('Настройки'!$B$10="Абсолютные значения",ABS(X893),X893)),X893)))</x:f>
      </x:c>
      <x:c r="CB893" s="50" t="str">
        <x:f>IF(20&gt;'Настройки'!$B$3,"",IF(ISBLANK(Y893),IF('Настройки'!$B$9="Нулевой спрос",0,""),IF(Y893&lt;0,IF('Настройки'!$B$10="Исключить","",IF('Настройки'!$B$10="Абсолютные значения",ABS(Y893),Y893)),Y893)))</x:f>
      </x:c>
      <x:c r="CC893" s="50" t="str">
        <x:f>IF(21&gt;'Настройки'!$B$3,"",IF(ISBLANK(Z893),IF('Настройки'!$B$9="Нулевой спрос",0,""),IF(Z893&lt;0,IF('Настройки'!$B$10="Исключить","",IF('Настройки'!$B$10="Абсолютные значения",ABS(Z893),Z893)),Z893)))</x:f>
      </x:c>
      <x:c r="CD893" s="50" t="str">
        <x:f>IF(22&gt;'Настройки'!$B$3,"",IF(ISBLANK(AA893),IF('Настройки'!$B$9="Нулевой спрос",0,""),IF(AA893&lt;0,IF('Настройки'!$B$10="Исключить","",IF('Настройки'!$B$10="Абсолютные значения",ABS(AA893),AA893)),AA893)))</x:f>
      </x:c>
      <x:c r="CE893" s="50" t="str">
        <x:f>IF(23&gt;'Настройки'!$B$3,"",IF(ISBLANK(AB893),IF('Настройки'!$B$9="Нулевой спрос",0,""),IF(AB893&lt;0,IF('Настройки'!$B$10="Исключить","",IF('Настройки'!$B$10="Абсолютные значения",ABS(AB893),AB893)),AB893)))</x:f>
      </x:c>
      <x:c r="CF893" s="50" t="str">
        <x:f>IF(24&gt;'Настройки'!$B$3,"",IF(ISBLANK(AC893),IF('Настройки'!$B$9="Нулевой спрос",0,""),IF(AC893&lt;0,IF('Настройки'!$B$10="Исключить","",IF('Настройки'!$B$10="Абсолютные значения",ABS(AC893),AC893)),AC893)))</x:f>
      </x:c>
      <x:c r="CG893" s="50" t="str">
        <x:f>IF(25&gt;'Настройки'!$B$3,"",IF(ISBLANK(AD893),IF('Настройки'!$B$9="Нулевой спрос",0,""),IF(AD893&lt;0,IF('Настройки'!$B$10="Исключить","",IF('Настройки'!$B$10="Абсолютные значения",ABS(AD893),AD893)),AD893)))</x:f>
      </x:c>
      <x:c r="CH893" s="50" t="str">
        <x:f>IF(26&gt;'Настройки'!$B$3,"",IF(ISBLANK(AE893),IF('Настройки'!$B$9="Нулевой спрос",0,""),IF(AE893&lt;0,IF('Настройки'!$B$10="Исключить","",IF('Настройки'!$B$10="Абсолютные значения",ABS(AE893),AE893)),AE893)))</x:f>
      </x:c>
      <x:c r="CI893" s="50" t="str">
        <x:f>IF(27&gt;'Настройки'!$B$3,"",IF(ISBLANK(AF893),IF('Настройки'!$B$9="Нулевой спрос",0,""),IF(AF893&lt;0,IF('Настройки'!$B$10="Исключить","",IF('Настройки'!$B$10="Абсолютные значения",ABS(AF893),AF893)),AF893)))</x:f>
      </x:c>
      <x:c r="CJ893" s="50" t="str">
        <x:f>IF(28&gt;'Настройки'!$B$3,"",IF(ISBLANK(AG893),IF('Настройки'!$B$9="Нулевой спрос",0,""),IF(AG893&lt;0,IF('Настройки'!$B$10="Исключить","",IF('Настройки'!$B$10="Абсолютные значения",ABS(AG893),AG893)),AG893)))</x:f>
      </x:c>
      <x:c r="CK893" s="50" t="str">
        <x:f>IF(29&gt;'Настройки'!$B$3,"",IF(ISBLANK(AH893),IF('Настройки'!$B$9="Нулевой спрос",0,""),IF(AH893&lt;0,IF('Настройки'!$B$10="Исключить","",IF('Настройки'!$B$10="Абсолютные значения",ABS(AH893),AH893)),AH893)))</x:f>
      </x:c>
      <x:c r="CL893" s="50" t="str">
        <x:f>IF(30&gt;'Настройки'!$B$3,"",IF(ISBLANK(AI893),IF('Настройки'!$B$9="Нулевой спрос",0,""),IF(AI893&lt;0,IF('Настройки'!$B$10="Исключить","",IF('Настройки'!$B$10="Абсолютные значения",ABS(AI893),AI893)),AI893)))</x:f>
      </x:c>
      <x:c r="CM893" s="50" t="str">
        <x:f>IF(31&gt;'Настройки'!$B$3,"",IF(ISBLANK(AJ893),IF('Настройки'!$B$9="Нулевой спрос",0,""),IF(AJ893&lt;0,IF('Настройки'!$B$10="Исключить","",IF('Настройки'!$B$10="Абсолютные значения",ABS(AJ893),AJ893)),AJ893)))</x:f>
      </x:c>
      <x:c r="CN893" s="50" t="str">
        <x:f>IF(32&gt;'Настройки'!$B$3,"",IF(ISBLANK(AK893),IF('Настройки'!$B$9="Нулевой спрос",0,""),IF(AK893&lt;0,IF('Настройки'!$B$10="Исключить","",IF('Настройки'!$B$10="Абсолютные значения",ABS(AK893),AK893)),AK893)))</x:f>
      </x:c>
      <x:c r="CO893" s="50" t="str">
        <x:f>IF(33&gt;'Настройки'!$B$3,"",IF(ISBLANK(AL893),IF('Настройки'!$B$9="Нулевой спрос",0,""),IF(AL893&lt;0,IF('Настройки'!$B$10="Исключить","",IF('Настройки'!$B$10="Абсолютные значения",ABS(AL893),AL893)),AL893)))</x:f>
      </x:c>
      <x:c r="CP893" s="50" t="str">
        <x:f>IF(34&gt;'Настройки'!$B$3,"",IF(ISBLANK(AM893),IF('Настройки'!$B$9="Нулевой спрос",0,""),IF(AM893&lt;0,IF('Настройки'!$B$10="Исключить","",IF('Настройки'!$B$10="Абсолютные значения",ABS(AM893),AM893)),AM893)))</x:f>
      </x:c>
      <x:c r="CQ893" s="50" t="str">
        <x:f>IF(35&gt;'Настройки'!$B$3,"",IF(ISBLANK(AN893),IF('Настройки'!$B$9="Нулевой спрос",0,""),IF(AN893&lt;0,IF('Настройки'!$B$10="Исключить","",IF('Настройки'!$B$10="Абсолютные значения",ABS(AN893),AN893)),AN893)))</x:f>
      </x:c>
      <x:c r="CR893" s="50" t="str">
        <x:f>IF(36&gt;'Настройки'!$B$3,"",IF(ISBLANK(AO893),IF('Настройки'!$B$9="Нулевой спрос",0,""),IF(AO893&lt;0,IF('Настройки'!$B$10="Исключить","",IF('Настройки'!$B$10="Абсолютные значения",ABS(AO893),AO893)),AO893)))</x:f>
      </x:c>
      <x:c r="CS893" s="50" t="str">
        <x:f>IF(OR(1&gt;'Настройки'!$B$3,ISBLANK(BI893),BI893=0),"",BI893)</x:f>
      </x:c>
      <x:c r="CT893" s="50" t="str">
        <x:f>IF(OR(2&gt;'Настройки'!$B$3,ISBLANK(BJ893),BJ893=0),"",BJ893)</x:f>
      </x:c>
      <x:c r="CU893" s="50" t="str">
        <x:f>IF(OR(3&gt;'Настройки'!$B$3,ISBLANK(BK893),BK893=0),"",BK893)</x:f>
      </x:c>
      <x:c r="CV893" s="50" t="str">
        <x:f>IF(OR(4&gt;'Настройки'!$B$3,ISBLANK(BL893),BL893=0),"",BL893)</x:f>
      </x:c>
      <x:c r="CW893" s="50" t="str">
        <x:f>IF(OR(5&gt;'Настройки'!$B$3,ISBLANK(BM893),BM893=0),"",BM893)</x:f>
      </x:c>
      <x:c r="CX893" s="50" t="str">
        <x:f>IF(OR(6&gt;'Настройки'!$B$3,ISBLANK(BN893),BN893=0),"",BN893)</x:f>
      </x:c>
      <x:c r="CY893" s="50" t="str">
        <x:f>IF(OR(7&gt;'Настройки'!$B$3,ISBLANK(BO893),BO893=0),"",BO893)</x:f>
      </x:c>
      <x:c r="CZ893" s="50" t="str">
        <x:f>IF(OR(8&gt;'Настройки'!$B$3,ISBLANK(BP893),BP893=0),"",BP893)</x:f>
      </x:c>
      <x:c r="DA893" s="50" t="str">
        <x:f>IF(OR(9&gt;'Настройки'!$B$3,ISBLANK(BQ893),BQ893=0),"",BQ893)</x:f>
      </x:c>
      <x:c r="DB893" s="50" t="str">
        <x:f>IF(OR(10&gt;'Настройки'!$B$3,ISBLANK(BR893),BR893=0),"",BR893)</x:f>
      </x:c>
      <x:c r="DC893" s="50" t="str">
        <x:f>IF(OR(11&gt;'Настройки'!$B$3,ISBLANK(BS893),BS893=0),"",BS893)</x:f>
      </x:c>
      <x:c r="DD893" s="50" t="str">
        <x:f>IF(OR(12&gt;'Настройки'!$B$3,ISBLANK(BT893),BT893=0),"",BT893)</x:f>
      </x:c>
      <x:c r="DE893" s="50" t="str">
        <x:f>IF(OR(13&gt;'Настройки'!$B$3,ISBLANK(BU893),BU893=0),"",BU893)</x:f>
      </x:c>
      <x:c r="DF893" s="50" t="str">
        <x:f>IF(OR(14&gt;'Настройки'!$B$3,ISBLANK(BV893),BV893=0),"",BV893)</x:f>
      </x:c>
      <x:c r="DG893" s="50" t="str">
        <x:f>IF(OR(15&gt;'Настройки'!$B$3,ISBLANK(BW893),BW893=0),"",BW893)</x:f>
      </x:c>
      <x:c r="DH893" s="50" t="str">
        <x:f>IF(OR(16&gt;'Настройки'!$B$3,ISBLANK(BX893),BX893=0),"",BX893)</x:f>
      </x:c>
      <x:c r="DI893" s="50" t="str">
        <x:f>IF(OR(17&gt;'Настройки'!$B$3,ISBLANK(BY893),BY893=0),"",BY893)</x:f>
      </x:c>
      <x:c r="DJ893" s="50" t="str">
        <x:f>IF(OR(18&gt;'Настройки'!$B$3,ISBLANK(BZ893),BZ893=0),"",BZ893)</x:f>
      </x:c>
      <x:c r="DK893" s="50" t="str">
        <x:f>IF(OR(19&gt;'Настройки'!$B$3,ISBLANK(CA893),CA893=0),"",CA893)</x:f>
      </x:c>
      <x:c r="DL893" s="50" t="str">
        <x:f>IF(OR(20&gt;'Настройки'!$B$3,ISBLANK(CB893),CB893=0),"",CB893)</x:f>
      </x:c>
      <x:c r="DM893" s="50" t="str">
        <x:f>IF(OR(21&gt;'Настройки'!$B$3,ISBLANK(CC893),CC893=0),"",CC893)</x:f>
      </x:c>
      <x:c r="DN893" s="50" t="str">
        <x:f>IF(OR(22&gt;'Настройки'!$B$3,ISBLANK(CD893),CD893=0),"",CD893)</x:f>
      </x:c>
      <x:c r="DO893" s="50" t="str">
        <x:f>IF(OR(23&gt;'Настройки'!$B$3,ISBLANK(CE893),CE893=0),"",CE893)</x:f>
      </x:c>
      <x:c r="DP893" s="50" t="str">
        <x:f>IF(OR(24&gt;'Настройки'!$B$3,ISBLANK(CF893),CF893=0),"",CF893)</x:f>
      </x:c>
      <x:c r="DQ893" s="50" t="str">
        <x:f>IF(OR(25&gt;'Настройки'!$B$3,ISBLANK(CG893),CG893=0),"",CG893)</x:f>
      </x:c>
      <x:c r="DR893" s="50" t="str">
        <x:f>IF(OR(26&gt;'Настройки'!$B$3,ISBLANK(CH893),CH893=0),"",CH893)</x:f>
      </x:c>
      <x:c r="DS893" s="50" t="str">
        <x:f>IF(OR(27&gt;'Настройки'!$B$3,ISBLANK(CI893),CI893=0),"",CI893)</x:f>
      </x:c>
      <x:c r="DT893" s="50" t="str">
        <x:f>IF(OR(28&gt;'Настройки'!$B$3,ISBLANK(CJ893),CJ893=0),"",CJ893)</x:f>
      </x:c>
      <x:c r="DU893" s="50" t="str">
        <x:f>IF(OR(29&gt;'Настройки'!$B$3,ISBLANK(CK893),CK893=0),"",CK893)</x:f>
      </x:c>
      <x:c r="DV893" s="50" t="str">
        <x:f>IF(OR(30&gt;'Настройки'!$B$3,ISBLANK(CL893),CL893=0),"",CL893)</x:f>
      </x:c>
      <x:c r="DW893" s="50" t="str">
        <x:f>IF(OR(31&gt;'Настройки'!$B$3,ISBLANK(CM893),CM893=0),"",CM893)</x:f>
      </x:c>
      <x:c r="DX893" s="50" t="str">
        <x:f>IF(OR(32&gt;'Настройки'!$B$3,ISBLANK(CN893),CN893=0),"",CN893)</x:f>
      </x:c>
      <x:c r="DY893" s="50" t="str">
        <x:f>IF(OR(33&gt;'Настройки'!$B$3,ISBLANK(CO893),CO893=0),"",CO893)</x:f>
      </x:c>
      <x:c r="DZ893" s="50" t="str">
        <x:f>IF(OR(34&gt;'Настройки'!$B$3,ISBLANK(CP893),CP893=0),"",CP893)</x:f>
      </x:c>
      <x:c r="EA893" s="50" t="str">
        <x:f>IF(OR(35&gt;'Настройки'!$B$3,ISBLANK(CQ893),CQ893=0),"",CQ893)</x:f>
      </x:c>
      <x:c r="EB893" s="50" t="str">
        <x:f>IF(OR(36&gt;'Настройки'!$B$3,ISBLANK(CR893),CR893=0),"",CR893)</x:f>
      </x:c>
      <x:c r="EC893" s="50" t="str">
        <x:f>IF(A893="","",IF(OR(BB893="AZ",BB893="BZ"),10000+ROW(),IF(AZ893&gt;'Настройки'!$B$11,20000+ROW(),IF(BF893&lt;&gt;"Обычный",30000+ROW(),IF(AX893&lt;=0,40000+ROW(),"")))))</x:f>
      </x:c>
      <x:c r="ED893" s="50" t="str">
        <x:f>IF(EC893="","",COUNTIFS($EC$2:$EC$1001,"&gt;0",$EC$2:$EC$1001,"&lt;"&amp;EC893)+1)</x:f>
      </x:c>
    </x:row>
    <x:row r="894">
      <x:c r="A894" s="115"/>
      <x:c r="B894" s="115"/>
      <x:c r="C894" s="115"/>
      <x:c r="D894" s="118"/>
      <x:c r="E894" s="118"/>
      <x:c r="F894" s="118"/>
      <x:c r="G894" s="118"/>
      <x:c r="H894" s="118"/>
      <x:c r="I894" s="118"/>
      <x:c r="J894" s="118"/>
      <x:c r="K894" s="118"/>
      <x:c r="L894" s="118"/>
      <x:c r="M894" s="118"/>
      <x:c r="N894" s="118"/>
      <x:c r="O894" s="118"/>
      <x:c r="P894" s="118"/>
      <x:c r="Q894" s="118"/>
      <x:c r="R894" s="118"/>
      <x:c r="S894" s="118"/>
      <x:c r="T894" s="118"/>
      <x:c r="U894" s="118"/>
      <x:c r="V894" s="118"/>
      <x:c r="W894" s="118"/>
      <x:c r="X894" s="118"/>
      <x:c r="Y894" s="118"/>
      <x:c r="Z894" s="118"/>
      <x:c r="AA894" s="118"/>
      <x:c r="AB894" s="118"/>
      <x:c r="AC894" s="118"/>
      <x:c r="AD894" s="118"/>
      <x:c r="AE894" s="118"/>
      <x:c r="AF894" s="118"/>
      <x:c r="AG894" s="118"/>
      <x:c r="AH894" s="118"/>
      <x:c r="AI894" s="118"/>
      <x:c r="AJ894" s="118"/>
      <x:c r="AK894" s="118"/>
      <x:c r="AL894" s="118"/>
      <x:c r="AM894" s="118"/>
      <x:c r="AN894" s="118"/>
      <x:c r="AO894" s="118"/>
      <x:c r="AP894" s="115"/>
      <x:c r="AQ894" s="49" t="str">
        <x:f>IF(A894="","",COUNT(BI894:INDEX(BI894:CR894,1,'Настройки'!$B$3)))</x:f>
      </x:c>
      <x:c r="AR894" s="49" t="str">
        <x:f>IF(A894="","",SUM(BI894:INDEX(BI894:CR894,1,'Настройки'!$B$3)))</x:f>
      </x:c>
      <x:c r="AS894" s="58" t="str">
        <x:f>IF(A894="","",IF('Настройки'!$B$4="Стоимость потребления",AR894*D894,IF('Настройки'!$B$4="Количество",AR894,E894)))</x:f>
      </x:c>
      <x:c r="AT894" s="61" t="str">
        <x:f>IF(OR(A894="",AS894&lt;0,SUM($AS$2:$AS$1001)&lt;=0),"",AS894/SUM($AS$2:$AS$1001))</x:f>
      </x:c>
      <x:c r="AU894" s="61" t="str">
        <x:f>IF(OR(A894="",AS894&lt;0,SUM($AS$2:$AS$1001)&lt;=0),"",SUMIFS($AS$2:$AS$1001,$AS$2:$AS$1001,"&gt;"&amp;AS894)/SUM($AS$2:$AS$1001))</x:f>
      </x:c>
      <x:c r="AV894" s="61" t="str">
        <x:f>IF(OR(A894="",AS894&lt;0,SUM($AS$2:$AS$1001)&lt;=0),"",SUMIFS($AS$2:$AS$1001,$AS$2:$AS$1001,"&gt;="&amp;AS894)/SUM($AS$2:$AS$1001))</x:f>
      </x:c>
      <x:c r="AW894" s="49" t="str">
        <x:f>IF(A894="","",IF(SUM($AS$2:$AS$1001)&lt;=0,"Не определён",IF(AS894&lt;0,"Исключение",IF(AU894&lt;'Настройки'!$B$5,"A",IF(AU894&lt;'Настройки'!$B$6,"B","C")))))</x:f>
      </x:c>
      <x:c r="AX894" s="58" t="str">
        <x:f>IF(A894="","",IF(AQ894=0,"",AVERAGE(BI894:INDEX(BI894:CR894,1,'Настройки'!$B$3))))</x:f>
      </x:c>
      <x:c r="AY894" s="58" t="str">
        <x:f>IF(OR(A894="",AQ894=0),"",STDEVP(BI894:INDEX(BI894:CR894,1,'Настройки'!$B$3)))</x:f>
      </x:c>
      <x:c r="AZ894" s="61" t="str">
        <x:f>IF(OR(A894="",AQ894&lt;'Настройки'!$B$12,AX894&lt;=0,AND('Настройки'!$B$10="Блокировать",COUNTIF(F894:INDEX(F894:AO894,1,'Настройки'!$B$3),"&lt;0")&gt;0)),"",AY894/ABS(AX894))</x:f>
      </x:c>
      <x:c r="BA894" s="49" t="str">
        <x:f>IF(A894="","",IF(AND('Настройки'!$B$10="Блокировать",COUNTIF(F894:INDEX(F894:AO894,1,'Настройки'!$B$3),"&lt;0")&gt;0),"Не определён",IF(AQ894&lt;'Настройки'!$B$12,"Не определён",IF(AX894=0,"Нет спроса",IF(AX894&lt;0,"Не определён",IF(AZ894&lt;='Настройки'!$B$7,"X",IF(AZ894&lt;='Настройки'!$B$8,"Y","Z")))))))</x:f>
      </x:c>
      <x:c r="BB894" s="49" t="str">
        <x:f>IF(OR(A894="",LEN(AW894)&lt;&gt;1,LEN(BA894)&lt;&gt;1),"",AW894&amp;BA894)</x:f>
      </x:c>
      <x:c r="BC894" s="61" t="str">
        <x:f>IF(OR(A894="",AQ894=0),"",(COUNT(BI894:INDEX(BI894:CR894,1,'Настройки'!$B$3))-COUNT(CS894:INDEX(CS894:EB894,1,'Настройки'!$B$3)))/AQ894)</x:f>
      </x:c>
      <x:c r="BD894" s="64" t="str">
        <x:f>IF(OR(A894="",COUNT(CS894:INDEX(CS894:EB894,1,'Настройки'!$B$3))=0),"",AQ894/COUNT(CS894:INDEX(CS894:EB894,1,'Настройки'!$B$3)))</x:f>
      </x:c>
      <x:c r="BE894" s="64" t="str">
        <x:f>IF(OR(A894="",COUNT(CS894:INDEX(CS894:EB894,1,'Настройки'!$B$3))=0),"",IF(AVERAGE(CS894:INDEX(CS894:EB894,1,'Настройки'!$B$3))=0,"",(STDEVP(CS894:INDEX(CS894:EB894,1,'Настройки'!$B$3))/ABS(AVERAGE(CS894:INDEX(CS894:EB894,1,'Настройки'!$B$3))))^2))</x:f>
      </x:c>
      <x:c r="BF894" s="49" t="str">
        <x:f>IF(A894="","",IF(AQ894&lt;3,"Недостаточно",IF(AQ894&lt;6,"Предварительный","Обычный")))</x:f>
      </x:c>
      <x:c r="BG894" s="49" t="str">
        <x:f>IF(A894="","",IF(COUNTIF(F894:INDEX(F894:AO894,1,'Настройки'!$B$3),"&lt;0")&gt;0,IF('Настройки'!$B$10="Блокировать","Отрицательный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"),"")&amp;IF(AQ894&lt;3,"Недостаточно истории. ",IF(AQ894&lt;6,"Предварительная классификация. ",""))&amp;IF(AX894=0,"Нет спроса за горизонт. ","")&amp;IF(AZ894&gt;'Настройки'!$B$11,"Экстремальная вариативность. ",""))</x:f>
      </x:c>
      <x:c r="BH894" s="49" t="str">
        <x:f>IF(A894="","",IFERROR(VLOOKUP(BB894,'Настройки'!$D$3:$E$11,2,FALSE),"Сначала проверьте исходные данные и историю спроса.")&amp;" Уточните срок поставки, MOQ и критичность.")</x:f>
      </x:c>
      <x:c r="BI894" s="50" t="str">
        <x:f>IF(1&gt;'Настройки'!$B$3,"",IF(ISBLANK(F894),IF('Настройки'!$B$9="Нулевой спрос",0,""),IF(F894&lt;0,IF('Настройки'!$B$10="Исключить","",IF('Настройки'!$B$10="Абсолютные значения",ABS(F894),F894)),F894)))</x:f>
      </x:c>
      <x:c r="BJ894" s="50" t="str">
        <x:f>IF(2&gt;'Настройки'!$B$3,"",IF(ISBLANK(G894),IF('Настройки'!$B$9="Нулевой спрос",0,""),IF(G894&lt;0,IF('Настройки'!$B$10="Исключить","",IF('Настройки'!$B$10="Абсолютные значения",ABS(G894),G894)),G894)))</x:f>
      </x:c>
      <x:c r="BK894" s="50" t="str">
        <x:f>IF(3&gt;'Настройки'!$B$3,"",IF(ISBLANK(H894),IF('Настройки'!$B$9="Нулевой спрос",0,""),IF(H894&lt;0,IF('Настройки'!$B$10="Исключить","",IF('Настройки'!$B$10="Абсолютные значения",ABS(H894),H894)),H894)))</x:f>
      </x:c>
      <x:c r="BL894" s="50" t="str">
        <x:f>IF(4&gt;'Настройки'!$B$3,"",IF(ISBLANK(I894),IF('Настройки'!$B$9="Нулевой спрос",0,""),IF(I894&lt;0,IF('Настройки'!$B$10="Исключить","",IF('Настройки'!$B$10="Абсолютные значения",ABS(I894),I894)),I894)))</x:f>
      </x:c>
      <x:c r="BM894" s="50" t="str">
        <x:f>IF(5&gt;'Настройки'!$B$3,"",IF(ISBLANK(J894),IF('Настройки'!$B$9="Нулевой спрос",0,""),IF(J894&lt;0,IF('Настройки'!$B$10="Исключить","",IF('Настройки'!$B$10="Абсолютные значения",ABS(J894),J894)),J894)))</x:f>
      </x:c>
      <x:c r="BN894" s="50" t="str">
        <x:f>IF(6&gt;'Настройки'!$B$3,"",IF(ISBLANK(K894),IF('Настройки'!$B$9="Нулевой спрос",0,""),IF(K894&lt;0,IF('Настройки'!$B$10="Исключить","",IF('Настройки'!$B$10="Абсолютные значения",ABS(K894),K894)),K894)))</x:f>
      </x:c>
      <x:c r="BO894" s="50" t="str">
        <x:f>IF(7&gt;'Настройки'!$B$3,"",IF(ISBLANK(L894),IF('Настройки'!$B$9="Нулевой спрос",0,""),IF(L894&lt;0,IF('Настройки'!$B$10="Исключить","",IF('Настройки'!$B$10="Абсолютные значения",ABS(L894),L894)),L894)))</x:f>
      </x:c>
      <x:c r="BP894" s="50" t="str">
        <x:f>IF(8&gt;'Настройки'!$B$3,"",IF(ISBLANK(M894),IF('Настройки'!$B$9="Нулевой спрос",0,""),IF(M894&lt;0,IF('Настройки'!$B$10="Исключить","",IF('Настройки'!$B$10="Абсолютные значения",ABS(M894),M894)),M894)))</x:f>
      </x:c>
      <x:c r="BQ894" s="50" t="str">
        <x:f>IF(9&gt;'Настройки'!$B$3,"",IF(ISBLANK(N894),IF('Настройки'!$B$9="Нулевой спрос",0,""),IF(N894&lt;0,IF('Настройки'!$B$10="Исключить","",IF('Настройки'!$B$10="Абсолютные значения",ABS(N894),N894)),N894)))</x:f>
      </x:c>
      <x:c r="BR894" s="50" t="str">
        <x:f>IF(10&gt;'Настройки'!$B$3,"",IF(ISBLANK(O894),IF('Настройки'!$B$9="Нулевой спрос",0,""),IF(O894&lt;0,IF('Настройки'!$B$10="Исключить","",IF('Настройки'!$B$10="Абсолютные значения",ABS(O894),O894)),O894)))</x:f>
      </x:c>
      <x:c r="BS894" s="50" t="str">
        <x:f>IF(11&gt;'Настройки'!$B$3,"",IF(ISBLANK(P894),IF('Настройки'!$B$9="Нулевой спрос",0,""),IF(P894&lt;0,IF('Настройки'!$B$10="Исключить","",IF('Настройки'!$B$10="Абсолютные значения",ABS(P894),P894)),P894)))</x:f>
      </x:c>
      <x:c r="BT894" s="50" t="str">
        <x:f>IF(12&gt;'Настройки'!$B$3,"",IF(ISBLANK(Q894),IF('Настройки'!$B$9="Нулевой спрос",0,""),IF(Q894&lt;0,IF('Настройки'!$B$10="Исключить","",IF('Настройки'!$B$10="Абсолютные значения",ABS(Q894),Q894)),Q894)))</x:f>
      </x:c>
      <x:c r="BU894" s="50" t="str">
        <x:f>IF(13&gt;'Настройки'!$B$3,"",IF(ISBLANK(R894),IF('Настройки'!$B$9="Нулевой спрос",0,""),IF(R894&lt;0,IF('Настройки'!$B$10="Исключить","",IF('Настройки'!$B$10="Абсолютные значения",ABS(R894),R894)),R894)))</x:f>
      </x:c>
      <x:c r="BV894" s="50" t="str">
        <x:f>IF(14&gt;'Настройки'!$B$3,"",IF(ISBLANK(S894),IF('Настройки'!$B$9="Нулевой спрос",0,""),IF(S894&lt;0,IF('Настройки'!$B$10="Исключить","",IF('Настройки'!$B$10="Абсолютные значения",ABS(S894),S894)),S894)))</x:f>
      </x:c>
      <x:c r="BW894" s="50" t="str">
        <x:f>IF(15&gt;'Настройки'!$B$3,"",IF(ISBLANK(T894),IF('Настройки'!$B$9="Нулевой спрос",0,""),IF(T894&lt;0,IF('Настройки'!$B$10="Исключить","",IF('Настройки'!$B$10="Абсолютные значения",ABS(T894),T894)),T894)))</x:f>
      </x:c>
      <x:c r="BX894" s="50" t="str">
        <x:f>IF(16&gt;'Настройки'!$B$3,"",IF(ISBLANK(U894),IF('Настройки'!$B$9="Нулевой спрос",0,""),IF(U894&lt;0,IF('Настройки'!$B$10="Исключить","",IF('Настройки'!$B$10="Абсолютные значения",ABS(U894),U894)),U894)))</x:f>
      </x:c>
      <x:c r="BY894" s="50" t="str">
        <x:f>IF(17&gt;'Настройки'!$B$3,"",IF(ISBLANK(V894),IF('Настройки'!$B$9="Нулевой спрос",0,""),IF(V894&lt;0,IF('Настройки'!$B$10="Исключить","",IF('Настройки'!$B$10="Абсолютные значения",ABS(V894),V894)),V894)))</x:f>
      </x:c>
      <x:c r="BZ894" s="50" t="str">
        <x:f>IF(18&gt;'Настройки'!$B$3,"",IF(ISBLANK(W894),IF('Настройки'!$B$9="Нулевой спрос",0,""),IF(W894&lt;0,IF('Настройки'!$B$10="Исключить","",IF('Настройки'!$B$10="Абсолютные значения",ABS(W894),W894)),W894)))</x:f>
      </x:c>
      <x:c r="CA894" s="50" t="str">
        <x:f>IF(19&gt;'Настройки'!$B$3,"",IF(ISBLANK(X894),IF('Настройки'!$B$9="Нулевой спрос",0,""),IF(X894&lt;0,IF('Настройки'!$B$10="Исключить","",IF('Настройки'!$B$10="Абсолютные значения",ABS(X894),X894)),X894)))</x:f>
      </x:c>
      <x:c r="CB894" s="50" t="str">
        <x:f>IF(20&gt;'Настройки'!$B$3,"",IF(ISBLANK(Y894),IF('Настройки'!$B$9="Нулевой спрос",0,""),IF(Y894&lt;0,IF('Настройки'!$B$10="Исключить","",IF('Настройки'!$B$10="Абсолютные значения",ABS(Y894),Y894)),Y894)))</x:f>
      </x:c>
      <x:c r="CC894" s="50" t="str">
        <x:f>IF(21&gt;'Настройки'!$B$3,"",IF(ISBLANK(Z894),IF('Настройки'!$B$9="Нулевой спрос",0,""),IF(Z894&lt;0,IF('Настройки'!$B$10="Исключить","",IF('Настройки'!$B$10="Абсолютные значения",ABS(Z894),Z894)),Z894)))</x:f>
      </x:c>
      <x:c r="CD894" s="50" t="str">
        <x:f>IF(22&gt;'Настройки'!$B$3,"",IF(ISBLANK(AA894),IF('Настройки'!$B$9="Нулевой спрос",0,""),IF(AA894&lt;0,IF('Настройки'!$B$10="Исключить","",IF('Настройки'!$B$10="Абсолютные значения",ABS(AA894),AA894)),AA894)))</x:f>
      </x:c>
      <x:c r="CE894" s="50" t="str">
        <x:f>IF(23&gt;'Настройки'!$B$3,"",IF(ISBLANK(AB894),IF('Настройки'!$B$9="Нулевой спрос",0,""),IF(AB894&lt;0,IF('Настройки'!$B$10="Исключить","",IF('Настройки'!$B$10="Абсолютные значения",ABS(AB894),AB894)),AB894)))</x:f>
      </x:c>
      <x:c r="CF894" s="50" t="str">
        <x:f>IF(24&gt;'Настройки'!$B$3,"",IF(ISBLANK(AC894),IF('Настройки'!$B$9="Нулевой спрос",0,""),IF(AC894&lt;0,IF('Настройки'!$B$10="Исключить","",IF('Настройки'!$B$10="Абсолютные значения",ABS(AC894),AC894)),AC894)))</x:f>
      </x:c>
      <x:c r="CG894" s="50" t="str">
        <x:f>IF(25&gt;'Настройки'!$B$3,"",IF(ISBLANK(AD894),IF('Настройки'!$B$9="Нулевой спрос",0,""),IF(AD894&lt;0,IF('Настройки'!$B$10="Исключить","",IF('Настройки'!$B$10="Абсолютные значения",ABS(AD894),AD894)),AD894)))</x:f>
      </x:c>
      <x:c r="CH894" s="50" t="str">
        <x:f>IF(26&gt;'Настройки'!$B$3,"",IF(ISBLANK(AE894),IF('Настройки'!$B$9="Нулевой спрос",0,""),IF(AE894&lt;0,IF('Настройки'!$B$10="Исключить","",IF('Настройки'!$B$10="Абсолютные значения",ABS(AE894),AE894)),AE894)))</x:f>
      </x:c>
      <x:c r="CI894" s="50" t="str">
        <x:f>IF(27&gt;'Настройки'!$B$3,"",IF(ISBLANK(AF894),IF('Настройки'!$B$9="Нулевой спрос",0,""),IF(AF894&lt;0,IF('Настройки'!$B$10="Исключить","",IF('Настройки'!$B$10="Абсолютные значения",ABS(AF894),AF894)),AF894)))</x:f>
      </x:c>
      <x:c r="CJ894" s="50" t="str">
        <x:f>IF(28&gt;'Настройки'!$B$3,"",IF(ISBLANK(AG894),IF('Настройки'!$B$9="Нулевой спрос",0,""),IF(AG894&lt;0,IF('Настройки'!$B$10="Исключить","",IF('Настройки'!$B$10="Абсолютные значения",ABS(AG894),AG894)),AG894)))</x:f>
      </x:c>
      <x:c r="CK894" s="50" t="str">
        <x:f>IF(29&gt;'Настройки'!$B$3,"",IF(ISBLANK(AH894),IF('Настройки'!$B$9="Нулевой спрос",0,""),IF(AH894&lt;0,IF('Настройки'!$B$10="Исключить","",IF('Настройки'!$B$10="Абсолютные значения",ABS(AH894),AH894)),AH894)))</x:f>
      </x:c>
      <x:c r="CL894" s="50" t="str">
        <x:f>IF(30&gt;'Настройки'!$B$3,"",IF(ISBLANK(AI894),IF('Настройки'!$B$9="Нулевой спрос",0,""),IF(AI894&lt;0,IF('Настройки'!$B$10="Исключить","",IF('Настройки'!$B$10="Абсолютные значения",ABS(AI894),AI894)),AI894)))</x:f>
      </x:c>
      <x:c r="CM894" s="50" t="str">
        <x:f>IF(31&gt;'Настройки'!$B$3,"",IF(ISBLANK(AJ894),IF('Настройки'!$B$9="Нулевой спрос",0,""),IF(AJ894&lt;0,IF('Настройки'!$B$10="Исключить","",IF('Настройки'!$B$10="Абсолютные значения",ABS(AJ894),AJ894)),AJ894)))</x:f>
      </x:c>
      <x:c r="CN894" s="50" t="str">
        <x:f>IF(32&gt;'Настройки'!$B$3,"",IF(ISBLANK(AK894),IF('Настройки'!$B$9="Нулевой спрос",0,""),IF(AK894&lt;0,IF('Настройки'!$B$10="Исключить","",IF('Настройки'!$B$10="Абсолютные значения",ABS(AK894),AK894)),AK894)))</x:f>
      </x:c>
      <x:c r="CO894" s="50" t="str">
        <x:f>IF(33&gt;'Настройки'!$B$3,"",IF(ISBLANK(AL894),IF('Настройки'!$B$9="Нулевой спрос",0,""),IF(AL894&lt;0,IF('Настройки'!$B$10="Исключить","",IF('Настройки'!$B$10="Абсолютные значения",ABS(AL894),AL894)),AL894)))</x:f>
      </x:c>
      <x:c r="CP894" s="50" t="str">
        <x:f>IF(34&gt;'Настройки'!$B$3,"",IF(ISBLANK(AM894),IF('Настройки'!$B$9="Нулевой спрос",0,""),IF(AM894&lt;0,IF('Настройки'!$B$10="Исключить","",IF('Настройки'!$B$10="Абсолютные значения",ABS(AM894),AM894)),AM894)))</x:f>
      </x:c>
      <x:c r="CQ894" s="50" t="str">
        <x:f>IF(35&gt;'Настройки'!$B$3,"",IF(ISBLANK(AN894),IF('Настройки'!$B$9="Нулевой спрос",0,""),IF(AN894&lt;0,IF('Настройки'!$B$10="Исключить","",IF('Настройки'!$B$10="Абсолютные значения",ABS(AN894),AN894)),AN894)))</x:f>
      </x:c>
      <x:c r="CR894" s="50" t="str">
        <x:f>IF(36&gt;'Настройки'!$B$3,"",IF(ISBLANK(AO894),IF('Настройки'!$B$9="Нулевой спрос",0,""),IF(AO894&lt;0,IF('Настройки'!$B$10="Исключить","",IF('Настройки'!$B$10="Абсолютные значения",ABS(AO894),AO894)),AO894)))</x:f>
      </x:c>
      <x:c r="CS894" s="50" t="str">
        <x:f>IF(OR(1&gt;'Настройки'!$B$3,ISBLANK(BI894),BI894=0),"",BI894)</x:f>
      </x:c>
      <x:c r="CT894" s="50" t="str">
        <x:f>IF(OR(2&gt;'Настройки'!$B$3,ISBLANK(BJ894),BJ894=0),"",BJ894)</x:f>
      </x:c>
      <x:c r="CU894" s="50" t="str">
        <x:f>IF(OR(3&gt;'Настройки'!$B$3,ISBLANK(BK894),BK894=0),"",BK894)</x:f>
      </x:c>
      <x:c r="CV894" s="50" t="str">
        <x:f>IF(OR(4&gt;'Настройки'!$B$3,ISBLANK(BL894),BL894=0),"",BL894)</x:f>
      </x:c>
      <x:c r="CW894" s="50" t="str">
        <x:f>IF(OR(5&gt;'Настройки'!$B$3,ISBLANK(BM894),BM894=0),"",BM894)</x:f>
      </x:c>
      <x:c r="CX894" s="50" t="str">
        <x:f>IF(OR(6&gt;'Настройки'!$B$3,ISBLANK(BN894),BN894=0),"",BN894)</x:f>
      </x:c>
      <x:c r="CY894" s="50" t="str">
        <x:f>IF(OR(7&gt;'Настройки'!$B$3,ISBLANK(BO894),BO894=0),"",BO894)</x:f>
      </x:c>
      <x:c r="CZ894" s="50" t="str">
        <x:f>IF(OR(8&gt;'Настройки'!$B$3,ISBLANK(BP894),BP894=0),"",BP894)</x:f>
      </x:c>
      <x:c r="DA894" s="50" t="str">
        <x:f>IF(OR(9&gt;'Настройки'!$B$3,ISBLANK(BQ894),BQ894=0),"",BQ894)</x:f>
      </x:c>
      <x:c r="DB894" s="50" t="str">
        <x:f>IF(OR(10&gt;'Настройки'!$B$3,ISBLANK(BR894),BR894=0),"",BR894)</x:f>
      </x:c>
      <x:c r="DC894" s="50" t="str">
        <x:f>IF(OR(11&gt;'Настройки'!$B$3,ISBLANK(BS894),BS894=0),"",BS894)</x:f>
      </x:c>
      <x:c r="DD894" s="50" t="str">
        <x:f>IF(OR(12&gt;'Настройки'!$B$3,ISBLANK(BT894),BT894=0),"",BT894)</x:f>
      </x:c>
      <x:c r="DE894" s="50" t="str">
        <x:f>IF(OR(13&gt;'Настройки'!$B$3,ISBLANK(BU894),BU894=0),"",BU894)</x:f>
      </x:c>
      <x:c r="DF894" s="50" t="str">
        <x:f>IF(OR(14&gt;'Настройки'!$B$3,ISBLANK(BV894),BV894=0),"",BV894)</x:f>
      </x:c>
      <x:c r="DG894" s="50" t="str">
        <x:f>IF(OR(15&gt;'Настройки'!$B$3,ISBLANK(BW894),BW894=0),"",BW894)</x:f>
      </x:c>
      <x:c r="DH894" s="50" t="str">
        <x:f>IF(OR(16&gt;'Настройки'!$B$3,ISBLANK(BX894),BX894=0),"",BX894)</x:f>
      </x:c>
      <x:c r="DI894" s="50" t="str">
        <x:f>IF(OR(17&gt;'Настройки'!$B$3,ISBLANK(BY894),BY894=0),"",BY894)</x:f>
      </x:c>
      <x:c r="DJ894" s="50" t="str">
        <x:f>IF(OR(18&gt;'Настройки'!$B$3,ISBLANK(BZ894),BZ894=0),"",BZ894)</x:f>
      </x:c>
      <x:c r="DK894" s="50" t="str">
        <x:f>IF(OR(19&gt;'Настройки'!$B$3,ISBLANK(CA894),CA894=0),"",CA894)</x:f>
      </x:c>
      <x:c r="DL894" s="50" t="str">
        <x:f>IF(OR(20&gt;'Настройки'!$B$3,ISBLANK(CB894),CB894=0),"",CB894)</x:f>
      </x:c>
      <x:c r="DM894" s="50" t="str">
        <x:f>IF(OR(21&gt;'Настройки'!$B$3,ISBLANK(CC894),CC894=0),"",CC894)</x:f>
      </x:c>
      <x:c r="DN894" s="50" t="str">
        <x:f>IF(OR(22&gt;'Настройки'!$B$3,ISBLANK(CD894),CD894=0),"",CD894)</x:f>
      </x:c>
      <x:c r="DO894" s="50" t="str">
        <x:f>IF(OR(23&gt;'Настройки'!$B$3,ISBLANK(CE894),CE894=0),"",CE894)</x:f>
      </x:c>
      <x:c r="DP894" s="50" t="str">
        <x:f>IF(OR(24&gt;'Настройки'!$B$3,ISBLANK(CF894),CF894=0),"",CF894)</x:f>
      </x:c>
      <x:c r="DQ894" s="50" t="str">
        <x:f>IF(OR(25&gt;'Настройки'!$B$3,ISBLANK(CG894),CG894=0),"",CG894)</x:f>
      </x:c>
      <x:c r="DR894" s="50" t="str">
        <x:f>IF(OR(26&gt;'Настройки'!$B$3,ISBLANK(CH894),CH894=0),"",CH894)</x:f>
      </x:c>
      <x:c r="DS894" s="50" t="str">
        <x:f>IF(OR(27&gt;'Настройки'!$B$3,ISBLANK(CI894),CI894=0),"",CI894)</x:f>
      </x:c>
      <x:c r="DT894" s="50" t="str">
        <x:f>IF(OR(28&gt;'Настройки'!$B$3,ISBLANK(CJ894),CJ894=0),"",CJ894)</x:f>
      </x:c>
      <x:c r="DU894" s="50" t="str">
        <x:f>IF(OR(29&gt;'Настройки'!$B$3,ISBLANK(CK894),CK894=0),"",CK894)</x:f>
      </x:c>
      <x:c r="DV894" s="50" t="str">
        <x:f>IF(OR(30&gt;'Настройки'!$B$3,ISBLANK(CL894),CL894=0),"",CL894)</x:f>
      </x:c>
      <x:c r="DW894" s="50" t="str">
        <x:f>IF(OR(31&gt;'Настройки'!$B$3,ISBLANK(CM894),CM894=0),"",CM894)</x:f>
      </x:c>
      <x:c r="DX894" s="50" t="str">
        <x:f>IF(OR(32&gt;'Настройки'!$B$3,ISBLANK(CN894),CN894=0),"",CN894)</x:f>
      </x:c>
      <x:c r="DY894" s="50" t="str">
        <x:f>IF(OR(33&gt;'Настройки'!$B$3,ISBLANK(CO894),CO894=0),"",CO894)</x:f>
      </x:c>
      <x:c r="DZ894" s="50" t="str">
        <x:f>IF(OR(34&gt;'Настройки'!$B$3,ISBLANK(CP894),CP894=0),"",CP894)</x:f>
      </x:c>
      <x:c r="EA894" s="50" t="str">
        <x:f>IF(OR(35&gt;'Настройки'!$B$3,ISBLANK(CQ894),CQ894=0),"",CQ894)</x:f>
      </x:c>
      <x:c r="EB894" s="50" t="str">
        <x:f>IF(OR(36&gt;'Настройки'!$B$3,ISBLANK(CR894),CR894=0),"",CR894)</x:f>
      </x:c>
      <x:c r="EC894" s="50" t="str">
        <x:f>IF(A894="","",IF(OR(BB894="AZ",BB894="BZ"),10000+ROW(),IF(AZ894&gt;'Настройки'!$B$11,20000+ROW(),IF(BF894&lt;&gt;"Обычный",30000+ROW(),IF(AX894&lt;=0,40000+ROW(),"")))))</x:f>
      </x:c>
      <x:c r="ED894" s="50" t="str">
        <x:f>IF(EC894="","",COUNTIFS($EC$2:$EC$1001,"&gt;0",$EC$2:$EC$1001,"&lt;"&amp;EC894)+1)</x:f>
      </x:c>
    </x:row>
    <x:row r="895">
      <x:c r="A895" s="115"/>
      <x:c r="B895" s="115"/>
      <x:c r="C895" s="115"/>
      <x:c r="D895" s="118"/>
      <x:c r="E895" s="118"/>
      <x:c r="F895" s="118"/>
      <x:c r="G895" s="118"/>
      <x:c r="H895" s="118"/>
      <x:c r="I895" s="118"/>
      <x:c r="J895" s="118"/>
      <x:c r="K895" s="118"/>
      <x:c r="L895" s="118"/>
      <x:c r="M895" s="118"/>
      <x:c r="N895" s="118"/>
      <x:c r="O895" s="118"/>
      <x:c r="P895" s="118"/>
      <x:c r="Q895" s="118"/>
      <x:c r="R895" s="118"/>
      <x:c r="S895" s="118"/>
      <x:c r="T895" s="118"/>
      <x:c r="U895" s="118"/>
      <x:c r="V895" s="118"/>
      <x:c r="W895" s="118"/>
      <x:c r="X895" s="118"/>
      <x:c r="Y895" s="118"/>
      <x:c r="Z895" s="118"/>
      <x:c r="AA895" s="118"/>
      <x:c r="AB895" s="118"/>
      <x:c r="AC895" s="118"/>
      <x:c r="AD895" s="118"/>
      <x:c r="AE895" s="118"/>
      <x:c r="AF895" s="118"/>
      <x:c r="AG895" s="118"/>
      <x:c r="AH895" s="118"/>
      <x:c r="AI895" s="118"/>
      <x:c r="AJ895" s="118"/>
      <x:c r="AK895" s="118"/>
      <x:c r="AL895" s="118"/>
      <x:c r="AM895" s="118"/>
      <x:c r="AN895" s="118"/>
      <x:c r="AO895" s="118"/>
      <x:c r="AP895" s="115"/>
      <x:c r="AQ895" s="49" t="str">
        <x:f>IF(A895="","",COUNT(BI895:INDEX(BI895:CR895,1,'Настройки'!$B$3)))</x:f>
      </x:c>
      <x:c r="AR895" s="49" t="str">
        <x:f>IF(A895="","",SUM(BI895:INDEX(BI895:CR895,1,'Настройки'!$B$3)))</x:f>
      </x:c>
      <x:c r="AS895" s="58" t="str">
        <x:f>IF(A895="","",IF('Настройки'!$B$4="Стоимость потребления",AR895*D895,IF('Настройки'!$B$4="Количество",AR895,E895)))</x:f>
      </x:c>
      <x:c r="AT895" s="61" t="str">
        <x:f>IF(OR(A895="",AS895&lt;0,SUM($AS$2:$AS$1001)&lt;=0),"",AS895/SUM($AS$2:$AS$1001))</x:f>
      </x:c>
      <x:c r="AU895" s="61" t="str">
        <x:f>IF(OR(A895="",AS895&lt;0,SUM($AS$2:$AS$1001)&lt;=0),"",SUMIFS($AS$2:$AS$1001,$AS$2:$AS$1001,"&gt;"&amp;AS895)/SUM($AS$2:$AS$1001))</x:f>
      </x:c>
      <x:c r="AV895" s="61" t="str">
        <x:f>IF(OR(A895="",AS895&lt;0,SUM($AS$2:$AS$1001)&lt;=0),"",SUMIFS($AS$2:$AS$1001,$AS$2:$AS$1001,"&gt;="&amp;AS895)/SUM($AS$2:$AS$1001))</x:f>
      </x:c>
      <x:c r="AW895" s="49" t="str">
        <x:f>IF(A895="","",IF(SUM($AS$2:$AS$1001)&lt;=0,"Не определён",IF(AS895&lt;0,"Исключение",IF(AU895&lt;'Настройки'!$B$5,"A",IF(AU895&lt;'Настройки'!$B$6,"B","C")))))</x:f>
      </x:c>
      <x:c r="AX895" s="58" t="str">
        <x:f>IF(A895="","",IF(AQ895=0,"",AVERAGE(BI895:INDEX(BI895:CR895,1,'Настройки'!$B$3))))</x:f>
      </x:c>
      <x:c r="AY895" s="58" t="str">
        <x:f>IF(OR(A895="",AQ895=0),"",STDEVP(BI895:INDEX(BI895:CR895,1,'Настройки'!$B$3)))</x:f>
      </x:c>
      <x:c r="AZ895" s="61" t="str">
        <x:f>IF(OR(A895="",AQ895&lt;'Настройки'!$B$12,AX895&lt;=0,AND('Настройки'!$B$10="Блокировать",COUNTIF(F895:INDEX(F895:AO895,1,'Настройки'!$B$3),"&lt;0")&gt;0)),"",AY895/ABS(AX895))</x:f>
      </x:c>
      <x:c r="BA895" s="49" t="str">
        <x:f>IF(A895="","",IF(AND('Настройки'!$B$10="Блокировать",COUNTIF(F895:INDEX(F895:AO895,1,'Настройки'!$B$3),"&lt;0")&gt;0),"Не определён",IF(AQ895&lt;'Настройки'!$B$12,"Не определён",IF(AX895=0,"Нет спроса",IF(AX895&lt;0,"Не определён",IF(AZ895&lt;='Настройки'!$B$7,"X",IF(AZ895&lt;='Настройки'!$B$8,"Y","Z")))))))</x:f>
      </x:c>
      <x:c r="BB895" s="49" t="str">
        <x:f>IF(OR(A895="",LEN(AW895)&lt;&gt;1,LEN(BA895)&lt;&gt;1),"",AW895&amp;BA895)</x:f>
      </x:c>
      <x:c r="BC895" s="61" t="str">
        <x:f>IF(OR(A895="",AQ895=0),"",(COUNT(BI895:INDEX(BI895:CR895,1,'Настройки'!$B$3))-COUNT(CS895:INDEX(CS895:EB895,1,'Настройки'!$B$3)))/AQ895)</x:f>
      </x:c>
      <x:c r="BD895" s="64" t="str">
        <x:f>IF(OR(A895="",COUNT(CS895:INDEX(CS895:EB895,1,'Настройки'!$B$3))=0),"",AQ895/COUNT(CS895:INDEX(CS895:EB895,1,'Настройки'!$B$3)))</x:f>
      </x:c>
      <x:c r="BE895" s="64" t="str">
        <x:f>IF(OR(A895="",COUNT(CS895:INDEX(CS895:EB895,1,'Настройки'!$B$3))=0),"",IF(AVERAGE(CS895:INDEX(CS895:EB895,1,'Настройки'!$B$3))=0,"",(STDEVP(CS895:INDEX(CS895:EB895,1,'Настройки'!$B$3))/ABS(AVERAGE(CS895:INDEX(CS895:EB895,1,'Настройки'!$B$3))))^2))</x:f>
      </x:c>
      <x:c r="BF895" s="49" t="str">
        <x:f>IF(A895="","",IF(AQ895&lt;3,"Недостаточно",IF(AQ895&lt;6,"Предварительный","Обычный")))</x:f>
      </x:c>
      <x:c r="BG895" s="49" t="str">
        <x:f>IF(A895="","",IF(COUNTIF(F895:INDEX(F895:AO895,1,'Настройки'!$B$3),"&lt;0")&gt;0,IF('Настройки'!$B$10="Блокировать","Отрицательный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"),"")&amp;IF(AQ895&lt;3,"Недостаточно истории. ",IF(AQ895&lt;6,"Предварительная классификация. ",""))&amp;IF(AX895=0,"Нет спроса за горизонт. ","")&amp;IF(AZ895&gt;'Настройки'!$B$11,"Экстремальная вариативность. ",""))</x:f>
      </x:c>
      <x:c r="BH895" s="49" t="str">
        <x:f>IF(A895="","",IFERROR(VLOOKUP(BB895,'Настройки'!$D$3:$E$11,2,FALSE),"Сначала проверьте исходные данные и историю спроса.")&amp;" Уточните срок поставки, MOQ и критичность.")</x:f>
      </x:c>
      <x:c r="BI895" s="50" t="str">
        <x:f>IF(1&gt;'Настройки'!$B$3,"",IF(ISBLANK(F895),IF('Настройки'!$B$9="Нулевой спрос",0,""),IF(F895&lt;0,IF('Настройки'!$B$10="Исключить","",IF('Настройки'!$B$10="Абсолютные значения",ABS(F895),F895)),F895)))</x:f>
      </x:c>
      <x:c r="BJ895" s="50" t="str">
        <x:f>IF(2&gt;'Настройки'!$B$3,"",IF(ISBLANK(G895),IF('Настройки'!$B$9="Нулевой спрос",0,""),IF(G895&lt;0,IF('Настройки'!$B$10="Исключить","",IF('Настройки'!$B$10="Абсолютные значения",ABS(G895),G895)),G895)))</x:f>
      </x:c>
      <x:c r="BK895" s="50" t="str">
        <x:f>IF(3&gt;'Настройки'!$B$3,"",IF(ISBLANK(H895),IF('Настройки'!$B$9="Нулевой спрос",0,""),IF(H895&lt;0,IF('Настройки'!$B$10="Исключить","",IF('Настройки'!$B$10="Абсолютные значения",ABS(H895),H895)),H895)))</x:f>
      </x:c>
      <x:c r="BL895" s="50" t="str">
        <x:f>IF(4&gt;'Настройки'!$B$3,"",IF(ISBLANK(I895),IF('Настройки'!$B$9="Нулевой спрос",0,""),IF(I895&lt;0,IF('Настройки'!$B$10="Исключить","",IF('Настройки'!$B$10="Абсолютные значения",ABS(I895),I895)),I895)))</x:f>
      </x:c>
      <x:c r="BM895" s="50" t="str">
        <x:f>IF(5&gt;'Настройки'!$B$3,"",IF(ISBLANK(J895),IF('Настройки'!$B$9="Нулевой спрос",0,""),IF(J895&lt;0,IF('Настройки'!$B$10="Исключить","",IF('Настройки'!$B$10="Абсолютные значения",ABS(J895),J895)),J895)))</x:f>
      </x:c>
      <x:c r="BN895" s="50" t="str">
        <x:f>IF(6&gt;'Настройки'!$B$3,"",IF(ISBLANK(K895),IF('Настройки'!$B$9="Нулевой спрос",0,""),IF(K895&lt;0,IF('Настройки'!$B$10="Исключить","",IF('Настройки'!$B$10="Абсолютные значения",ABS(K895),K895)),K895)))</x:f>
      </x:c>
      <x:c r="BO895" s="50" t="str">
        <x:f>IF(7&gt;'Настройки'!$B$3,"",IF(ISBLANK(L895),IF('Настройки'!$B$9="Нулевой спрос",0,""),IF(L895&lt;0,IF('Настройки'!$B$10="Исключить","",IF('Настройки'!$B$10="Абсолютные значения",ABS(L895),L895)),L895)))</x:f>
      </x:c>
      <x:c r="BP895" s="50" t="str">
        <x:f>IF(8&gt;'Настройки'!$B$3,"",IF(ISBLANK(M895),IF('Настройки'!$B$9="Нулевой спрос",0,""),IF(M895&lt;0,IF('Настройки'!$B$10="Исключить","",IF('Настройки'!$B$10="Абсолютные значения",ABS(M895),M895)),M895)))</x:f>
      </x:c>
      <x:c r="BQ895" s="50" t="str">
        <x:f>IF(9&gt;'Настройки'!$B$3,"",IF(ISBLANK(N895),IF('Настройки'!$B$9="Нулевой спрос",0,""),IF(N895&lt;0,IF('Настройки'!$B$10="Исключить","",IF('Настройки'!$B$10="Абсолютные значения",ABS(N895),N895)),N895)))</x:f>
      </x:c>
      <x:c r="BR895" s="50" t="str">
        <x:f>IF(10&gt;'Настройки'!$B$3,"",IF(ISBLANK(O895),IF('Настройки'!$B$9="Нулевой спрос",0,""),IF(O895&lt;0,IF('Настройки'!$B$10="Исключить","",IF('Настройки'!$B$10="Абсолютные значения",ABS(O895),O895)),O895)))</x:f>
      </x:c>
      <x:c r="BS895" s="50" t="str">
        <x:f>IF(11&gt;'Настройки'!$B$3,"",IF(ISBLANK(P895),IF('Настройки'!$B$9="Нулевой спрос",0,""),IF(P895&lt;0,IF('Настройки'!$B$10="Исключить","",IF('Настройки'!$B$10="Абсолютные значения",ABS(P895),P895)),P895)))</x:f>
      </x:c>
      <x:c r="BT895" s="50" t="str">
        <x:f>IF(12&gt;'Настройки'!$B$3,"",IF(ISBLANK(Q895),IF('Настройки'!$B$9="Нулевой спрос",0,""),IF(Q895&lt;0,IF('Настройки'!$B$10="Исключить","",IF('Настройки'!$B$10="Абсолютные значения",ABS(Q895),Q895)),Q895)))</x:f>
      </x:c>
      <x:c r="BU895" s="50" t="str">
        <x:f>IF(13&gt;'Настройки'!$B$3,"",IF(ISBLANK(R895),IF('Настройки'!$B$9="Нулевой спрос",0,""),IF(R895&lt;0,IF('Настройки'!$B$10="Исключить","",IF('Настройки'!$B$10="Абсолютные значения",ABS(R895),R895)),R895)))</x:f>
      </x:c>
      <x:c r="BV895" s="50" t="str">
        <x:f>IF(14&gt;'Настройки'!$B$3,"",IF(ISBLANK(S895),IF('Настройки'!$B$9="Нулевой спрос",0,""),IF(S895&lt;0,IF('Настройки'!$B$10="Исключить","",IF('Настройки'!$B$10="Абсолютные значения",ABS(S895),S895)),S895)))</x:f>
      </x:c>
      <x:c r="BW895" s="50" t="str">
        <x:f>IF(15&gt;'Настройки'!$B$3,"",IF(ISBLANK(T895),IF('Настройки'!$B$9="Нулевой спрос",0,""),IF(T895&lt;0,IF('Настройки'!$B$10="Исключить","",IF('Настройки'!$B$10="Абсолютные значения",ABS(T895),T895)),T895)))</x:f>
      </x:c>
      <x:c r="BX895" s="50" t="str">
        <x:f>IF(16&gt;'Настройки'!$B$3,"",IF(ISBLANK(U895),IF('Настройки'!$B$9="Нулевой спрос",0,""),IF(U895&lt;0,IF('Настройки'!$B$10="Исключить","",IF('Настройки'!$B$10="Абсолютные значения",ABS(U895),U895)),U895)))</x:f>
      </x:c>
      <x:c r="BY895" s="50" t="str">
        <x:f>IF(17&gt;'Настройки'!$B$3,"",IF(ISBLANK(V895),IF('Настройки'!$B$9="Нулевой спрос",0,""),IF(V895&lt;0,IF('Настройки'!$B$10="Исключить","",IF('Настройки'!$B$10="Абсолютные значения",ABS(V895),V895)),V895)))</x:f>
      </x:c>
      <x:c r="BZ895" s="50" t="str">
        <x:f>IF(18&gt;'Настройки'!$B$3,"",IF(ISBLANK(W895),IF('Настройки'!$B$9="Нулевой спрос",0,""),IF(W895&lt;0,IF('Настройки'!$B$10="Исключить","",IF('Настройки'!$B$10="Абсолютные значения",ABS(W895),W895)),W895)))</x:f>
      </x:c>
      <x:c r="CA895" s="50" t="str">
        <x:f>IF(19&gt;'Настройки'!$B$3,"",IF(ISBLANK(X895),IF('Настройки'!$B$9="Нулевой спрос",0,""),IF(X895&lt;0,IF('Настройки'!$B$10="Исключить","",IF('Настройки'!$B$10="Абсолютные значения",ABS(X895),X895)),X895)))</x:f>
      </x:c>
      <x:c r="CB895" s="50" t="str">
        <x:f>IF(20&gt;'Настройки'!$B$3,"",IF(ISBLANK(Y895),IF('Настройки'!$B$9="Нулевой спрос",0,""),IF(Y895&lt;0,IF('Настройки'!$B$10="Исключить","",IF('Настройки'!$B$10="Абсолютные значения",ABS(Y895),Y895)),Y895)))</x:f>
      </x:c>
      <x:c r="CC895" s="50" t="str">
        <x:f>IF(21&gt;'Настройки'!$B$3,"",IF(ISBLANK(Z895),IF('Настройки'!$B$9="Нулевой спрос",0,""),IF(Z895&lt;0,IF('Настройки'!$B$10="Исключить","",IF('Настройки'!$B$10="Абсолютные значения",ABS(Z895),Z895)),Z895)))</x:f>
      </x:c>
      <x:c r="CD895" s="50" t="str">
        <x:f>IF(22&gt;'Настройки'!$B$3,"",IF(ISBLANK(AA895),IF('Настройки'!$B$9="Нулевой спрос",0,""),IF(AA895&lt;0,IF('Настройки'!$B$10="Исключить","",IF('Настройки'!$B$10="Абсолютные значения",ABS(AA895),AA895)),AA895)))</x:f>
      </x:c>
      <x:c r="CE895" s="50" t="str">
        <x:f>IF(23&gt;'Настройки'!$B$3,"",IF(ISBLANK(AB895),IF('Настройки'!$B$9="Нулевой спрос",0,""),IF(AB895&lt;0,IF('Настройки'!$B$10="Исключить","",IF('Настройки'!$B$10="Абсолютные значения",ABS(AB895),AB895)),AB895)))</x:f>
      </x:c>
      <x:c r="CF895" s="50" t="str">
        <x:f>IF(24&gt;'Настройки'!$B$3,"",IF(ISBLANK(AC895),IF('Настройки'!$B$9="Нулевой спрос",0,""),IF(AC895&lt;0,IF('Настройки'!$B$10="Исключить","",IF('Настройки'!$B$10="Абсолютные значения",ABS(AC895),AC895)),AC895)))</x:f>
      </x:c>
      <x:c r="CG895" s="50" t="str">
        <x:f>IF(25&gt;'Настройки'!$B$3,"",IF(ISBLANK(AD895),IF('Настройки'!$B$9="Нулевой спрос",0,""),IF(AD895&lt;0,IF('Настройки'!$B$10="Исключить","",IF('Настройки'!$B$10="Абсолютные значения",ABS(AD895),AD895)),AD895)))</x:f>
      </x:c>
      <x:c r="CH895" s="50" t="str">
        <x:f>IF(26&gt;'Настройки'!$B$3,"",IF(ISBLANK(AE895),IF('Настройки'!$B$9="Нулевой спрос",0,""),IF(AE895&lt;0,IF('Настройки'!$B$10="Исключить","",IF('Настройки'!$B$10="Абсолютные значения",ABS(AE895),AE895)),AE895)))</x:f>
      </x:c>
      <x:c r="CI895" s="50" t="str">
        <x:f>IF(27&gt;'Настройки'!$B$3,"",IF(ISBLANK(AF895),IF('Настройки'!$B$9="Нулевой спрос",0,""),IF(AF895&lt;0,IF('Настройки'!$B$10="Исключить","",IF('Настройки'!$B$10="Абсолютные значения",ABS(AF895),AF895)),AF895)))</x:f>
      </x:c>
      <x:c r="CJ895" s="50" t="str">
        <x:f>IF(28&gt;'Настройки'!$B$3,"",IF(ISBLANK(AG895),IF('Настройки'!$B$9="Нулевой спрос",0,""),IF(AG895&lt;0,IF('Настройки'!$B$10="Исключить","",IF('Настройки'!$B$10="Абсолютные значения",ABS(AG895),AG895)),AG895)))</x:f>
      </x:c>
      <x:c r="CK895" s="50" t="str">
        <x:f>IF(29&gt;'Настройки'!$B$3,"",IF(ISBLANK(AH895),IF('Настройки'!$B$9="Нулевой спрос",0,""),IF(AH895&lt;0,IF('Настройки'!$B$10="Исключить","",IF('Настройки'!$B$10="Абсолютные значения",ABS(AH895),AH895)),AH895)))</x:f>
      </x:c>
      <x:c r="CL895" s="50" t="str">
        <x:f>IF(30&gt;'Настройки'!$B$3,"",IF(ISBLANK(AI895),IF('Настройки'!$B$9="Нулевой спрос",0,""),IF(AI895&lt;0,IF('Настройки'!$B$10="Исключить","",IF('Настройки'!$B$10="Абсолютные значения",ABS(AI895),AI895)),AI895)))</x:f>
      </x:c>
      <x:c r="CM895" s="50" t="str">
        <x:f>IF(31&gt;'Настройки'!$B$3,"",IF(ISBLANK(AJ895),IF('Настройки'!$B$9="Нулевой спрос",0,""),IF(AJ895&lt;0,IF('Настройки'!$B$10="Исключить","",IF('Настройки'!$B$10="Абсолютные значения",ABS(AJ895),AJ895)),AJ895)))</x:f>
      </x:c>
      <x:c r="CN895" s="50" t="str">
        <x:f>IF(32&gt;'Настройки'!$B$3,"",IF(ISBLANK(AK895),IF('Настройки'!$B$9="Нулевой спрос",0,""),IF(AK895&lt;0,IF('Настройки'!$B$10="Исключить","",IF('Настройки'!$B$10="Абсолютные значения",ABS(AK895),AK895)),AK895)))</x:f>
      </x:c>
      <x:c r="CO895" s="50" t="str">
        <x:f>IF(33&gt;'Настройки'!$B$3,"",IF(ISBLANK(AL895),IF('Настройки'!$B$9="Нулевой спрос",0,""),IF(AL895&lt;0,IF('Настройки'!$B$10="Исключить","",IF('Настройки'!$B$10="Абсолютные значения",ABS(AL895),AL895)),AL895)))</x:f>
      </x:c>
      <x:c r="CP895" s="50" t="str">
        <x:f>IF(34&gt;'Настройки'!$B$3,"",IF(ISBLANK(AM895),IF('Настройки'!$B$9="Нулевой спрос",0,""),IF(AM895&lt;0,IF('Настройки'!$B$10="Исключить","",IF('Настройки'!$B$10="Абсолютные значения",ABS(AM895),AM895)),AM895)))</x:f>
      </x:c>
      <x:c r="CQ895" s="50" t="str">
        <x:f>IF(35&gt;'Настройки'!$B$3,"",IF(ISBLANK(AN895),IF('Настройки'!$B$9="Нулевой спрос",0,""),IF(AN895&lt;0,IF('Настройки'!$B$10="Исключить","",IF('Настройки'!$B$10="Абсолютные значения",ABS(AN895),AN895)),AN895)))</x:f>
      </x:c>
      <x:c r="CR895" s="50" t="str">
        <x:f>IF(36&gt;'Настройки'!$B$3,"",IF(ISBLANK(AO895),IF('Настройки'!$B$9="Нулевой спрос",0,""),IF(AO895&lt;0,IF('Настройки'!$B$10="Исключить","",IF('Настройки'!$B$10="Абсолютные значения",ABS(AO895),AO895)),AO895)))</x:f>
      </x:c>
      <x:c r="CS895" s="50" t="str">
        <x:f>IF(OR(1&gt;'Настройки'!$B$3,ISBLANK(BI895),BI895=0),"",BI895)</x:f>
      </x:c>
      <x:c r="CT895" s="50" t="str">
        <x:f>IF(OR(2&gt;'Настройки'!$B$3,ISBLANK(BJ895),BJ895=0),"",BJ895)</x:f>
      </x:c>
      <x:c r="CU895" s="50" t="str">
        <x:f>IF(OR(3&gt;'Настройки'!$B$3,ISBLANK(BK895),BK895=0),"",BK895)</x:f>
      </x:c>
      <x:c r="CV895" s="50" t="str">
        <x:f>IF(OR(4&gt;'Настройки'!$B$3,ISBLANK(BL895),BL895=0),"",BL895)</x:f>
      </x:c>
      <x:c r="CW895" s="50" t="str">
        <x:f>IF(OR(5&gt;'Настройки'!$B$3,ISBLANK(BM895),BM895=0),"",BM895)</x:f>
      </x:c>
      <x:c r="CX895" s="50" t="str">
        <x:f>IF(OR(6&gt;'Настройки'!$B$3,ISBLANK(BN895),BN895=0),"",BN895)</x:f>
      </x:c>
      <x:c r="CY895" s="50" t="str">
        <x:f>IF(OR(7&gt;'Настройки'!$B$3,ISBLANK(BO895),BO895=0),"",BO895)</x:f>
      </x:c>
      <x:c r="CZ895" s="50" t="str">
        <x:f>IF(OR(8&gt;'Настройки'!$B$3,ISBLANK(BP895),BP895=0),"",BP895)</x:f>
      </x:c>
      <x:c r="DA895" s="50" t="str">
        <x:f>IF(OR(9&gt;'Настройки'!$B$3,ISBLANK(BQ895),BQ895=0),"",BQ895)</x:f>
      </x:c>
      <x:c r="DB895" s="50" t="str">
        <x:f>IF(OR(10&gt;'Настройки'!$B$3,ISBLANK(BR895),BR895=0),"",BR895)</x:f>
      </x:c>
      <x:c r="DC895" s="50" t="str">
        <x:f>IF(OR(11&gt;'Настройки'!$B$3,ISBLANK(BS895),BS895=0),"",BS895)</x:f>
      </x:c>
      <x:c r="DD895" s="50" t="str">
        <x:f>IF(OR(12&gt;'Настройки'!$B$3,ISBLANK(BT895),BT895=0),"",BT895)</x:f>
      </x:c>
      <x:c r="DE895" s="50" t="str">
        <x:f>IF(OR(13&gt;'Настройки'!$B$3,ISBLANK(BU895),BU895=0),"",BU895)</x:f>
      </x:c>
      <x:c r="DF895" s="50" t="str">
        <x:f>IF(OR(14&gt;'Настройки'!$B$3,ISBLANK(BV895),BV895=0),"",BV895)</x:f>
      </x:c>
      <x:c r="DG895" s="50" t="str">
        <x:f>IF(OR(15&gt;'Настройки'!$B$3,ISBLANK(BW895),BW895=0),"",BW895)</x:f>
      </x:c>
      <x:c r="DH895" s="50" t="str">
        <x:f>IF(OR(16&gt;'Настройки'!$B$3,ISBLANK(BX895),BX895=0),"",BX895)</x:f>
      </x:c>
      <x:c r="DI895" s="50" t="str">
        <x:f>IF(OR(17&gt;'Настройки'!$B$3,ISBLANK(BY895),BY895=0),"",BY895)</x:f>
      </x:c>
      <x:c r="DJ895" s="50" t="str">
        <x:f>IF(OR(18&gt;'Настройки'!$B$3,ISBLANK(BZ895),BZ895=0),"",BZ895)</x:f>
      </x:c>
      <x:c r="DK895" s="50" t="str">
        <x:f>IF(OR(19&gt;'Настройки'!$B$3,ISBLANK(CA895),CA895=0),"",CA895)</x:f>
      </x:c>
      <x:c r="DL895" s="50" t="str">
        <x:f>IF(OR(20&gt;'Настройки'!$B$3,ISBLANK(CB895),CB895=0),"",CB895)</x:f>
      </x:c>
      <x:c r="DM895" s="50" t="str">
        <x:f>IF(OR(21&gt;'Настройки'!$B$3,ISBLANK(CC895),CC895=0),"",CC895)</x:f>
      </x:c>
      <x:c r="DN895" s="50" t="str">
        <x:f>IF(OR(22&gt;'Настройки'!$B$3,ISBLANK(CD895),CD895=0),"",CD895)</x:f>
      </x:c>
      <x:c r="DO895" s="50" t="str">
        <x:f>IF(OR(23&gt;'Настройки'!$B$3,ISBLANK(CE895),CE895=0),"",CE895)</x:f>
      </x:c>
      <x:c r="DP895" s="50" t="str">
        <x:f>IF(OR(24&gt;'Настройки'!$B$3,ISBLANK(CF895),CF895=0),"",CF895)</x:f>
      </x:c>
      <x:c r="DQ895" s="50" t="str">
        <x:f>IF(OR(25&gt;'Настройки'!$B$3,ISBLANK(CG895),CG895=0),"",CG895)</x:f>
      </x:c>
      <x:c r="DR895" s="50" t="str">
        <x:f>IF(OR(26&gt;'Настройки'!$B$3,ISBLANK(CH895),CH895=0),"",CH895)</x:f>
      </x:c>
      <x:c r="DS895" s="50" t="str">
        <x:f>IF(OR(27&gt;'Настройки'!$B$3,ISBLANK(CI895),CI895=0),"",CI895)</x:f>
      </x:c>
      <x:c r="DT895" s="50" t="str">
        <x:f>IF(OR(28&gt;'Настройки'!$B$3,ISBLANK(CJ895),CJ895=0),"",CJ895)</x:f>
      </x:c>
      <x:c r="DU895" s="50" t="str">
        <x:f>IF(OR(29&gt;'Настройки'!$B$3,ISBLANK(CK895),CK895=0),"",CK895)</x:f>
      </x:c>
      <x:c r="DV895" s="50" t="str">
        <x:f>IF(OR(30&gt;'Настройки'!$B$3,ISBLANK(CL895),CL895=0),"",CL895)</x:f>
      </x:c>
      <x:c r="DW895" s="50" t="str">
        <x:f>IF(OR(31&gt;'Настройки'!$B$3,ISBLANK(CM895),CM895=0),"",CM895)</x:f>
      </x:c>
      <x:c r="DX895" s="50" t="str">
        <x:f>IF(OR(32&gt;'Настройки'!$B$3,ISBLANK(CN895),CN895=0),"",CN895)</x:f>
      </x:c>
      <x:c r="DY895" s="50" t="str">
        <x:f>IF(OR(33&gt;'Настройки'!$B$3,ISBLANK(CO895),CO895=0),"",CO895)</x:f>
      </x:c>
      <x:c r="DZ895" s="50" t="str">
        <x:f>IF(OR(34&gt;'Настройки'!$B$3,ISBLANK(CP895),CP895=0),"",CP895)</x:f>
      </x:c>
      <x:c r="EA895" s="50" t="str">
        <x:f>IF(OR(35&gt;'Настройки'!$B$3,ISBLANK(CQ895),CQ895=0),"",CQ895)</x:f>
      </x:c>
      <x:c r="EB895" s="50" t="str">
        <x:f>IF(OR(36&gt;'Настройки'!$B$3,ISBLANK(CR895),CR895=0),"",CR895)</x:f>
      </x:c>
      <x:c r="EC895" s="50" t="str">
        <x:f>IF(A895="","",IF(OR(BB895="AZ",BB895="BZ"),10000+ROW(),IF(AZ895&gt;'Настройки'!$B$11,20000+ROW(),IF(BF895&lt;&gt;"Обычный",30000+ROW(),IF(AX895&lt;=0,40000+ROW(),"")))))</x:f>
      </x:c>
      <x:c r="ED895" s="50" t="str">
        <x:f>IF(EC895="","",COUNTIFS($EC$2:$EC$1001,"&gt;0",$EC$2:$EC$1001,"&lt;"&amp;EC895)+1)</x:f>
      </x:c>
    </x:row>
    <x:row r="896">
      <x:c r="A896" s="115"/>
      <x:c r="B896" s="115"/>
      <x:c r="C896" s="115"/>
      <x:c r="D896" s="118"/>
      <x:c r="E896" s="118"/>
      <x:c r="F896" s="118"/>
      <x:c r="G896" s="118"/>
      <x:c r="H896" s="118"/>
      <x:c r="I896" s="118"/>
      <x:c r="J896" s="118"/>
      <x:c r="K896" s="118"/>
      <x:c r="L896" s="118"/>
      <x:c r="M896" s="118"/>
      <x:c r="N896" s="118"/>
      <x:c r="O896" s="118"/>
      <x:c r="P896" s="118"/>
      <x:c r="Q896" s="118"/>
      <x:c r="R896" s="118"/>
      <x:c r="S896" s="118"/>
      <x:c r="T896" s="118"/>
      <x:c r="U896" s="118"/>
      <x:c r="V896" s="118"/>
      <x:c r="W896" s="118"/>
      <x:c r="X896" s="118"/>
      <x:c r="Y896" s="118"/>
      <x:c r="Z896" s="118"/>
      <x:c r="AA896" s="118"/>
      <x:c r="AB896" s="118"/>
      <x:c r="AC896" s="118"/>
      <x:c r="AD896" s="118"/>
      <x:c r="AE896" s="118"/>
      <x:c r="AF896" s="118"/>
      <x:c r="AG896" s="118"/>
      <x:c r="AH896" s="118"/>
      <x:c r="AI896" s="118"/>
      <x:c r="AJ896" s="118"/>
      <x:c r="AK896" s="118"/>
      <x:c r="AL896" s="118"/>
      <x:c r="AM896" s="118"/>
      <x:c r="AN896" s="118"/>
      <x:c r="AO896" s="118"/>
      <x:c r="AP896" s="115"/>
      <x:c r="AQ896" s="49" t="str">
        <x:f>IF(A896="","",COUNT(BI896:INDEX(BI896:CR896,1,'Настройки'!$B$3)))</x:f>
      </x:c>
      <x:c r="AR896" s="49" t="str">
        <x:f>IF(A896="","",SUM(BI896:INDEX(BI896:CR896,1,'Настройки'!$B$3)))</x:f>
      </x:c>
      <x:c r="AS896" s="58" t="str">
        <x:f>IF(A896="","",IF('Настройки'!$B$4="Стоимость потребления",AR896*D896,IF('Настройки'!$B$4="Количество",AR896,E896)))</x:f>
      </x:c>
      <x:c r="AT896" s="61" t="str">
        <x:f>IF(OR(A896="",AS896&lt;0,SUM($AS$2:$AS$1001)&lt;=0),"",AS896/SUM($AS$2:$AS$1001))</x:f>
      </x:c>
      <x:c r="AU896" s="61" t="str">
        <x:f>IF(OR(A896="",AS896&lt;0,SUM($AS$2:$AS$1001)&lt;=0),"",SUMIFS($AS$2:$AS$1001,$AS$2:$AS$1001,"&gt;"&amp;AS896)/SUM($AS$2:$AS$1001))</x:f>
      </x:c>
      <x:c r="AV896" s="61" t="str">
        <x:f>IF(OR(A896="",AS896&lt;0,SUM($AS$2:$AS$1001)&lt;=0),"",SUMIFS($AS$2:$AS$1001,$AS$2:$AS$1001,"&gt;="&amp;AS896)/SUM($AS$2:$AS$1001))</x:f>
      </x:c>
      <x:c r="AW896" s="49" t="str">
        <x:f>IF(A896="","",IF(SUM($AS$2:$AS$1001)&lt;=0,"Не определён",IF(AS896&lt;0,"Исключение",IF(AU896&lt;'Настройки'!$B$5,"A",IF(AU896&lt;'Настройки'!$B$6,"B","C")))))</x:f>
      </x:c>
      <x:c r="AX896" s="58" t="str">
        <x:f>IF(A896="","",IF(AQ896=0,"",AVERAGE(BI896:INDEX(BI896:CR896,1,'Настройки'!$B$3))))</x:f>
      </x:c>
      <x:c r="AY896" s="58" t="str">
        <x:f>IF(OR(A896="",AQ896=0),"",STDEVP(BI896:INDEX(BI896:CR896,1,'Настройки'!$B$3)))</x:f>
      </x:c>
      <x:c r="AZ896" s="61" t="str">
        <x:f>IF(OR(A896="",AQ896&lt;'Настройки'!$B$12,AX896&lt;=0,AND('Настройки'!$B$10="Блокировать",COUNTIF(F896:INDEX(F896:AO896,1,'Настройки'!$B$3),"&lt;0")&gt;0)),"",AY896/ABS(AX896))</x:f>
      </x:c>
      <x:c r="BA896" s="49" t="str">
        <x:f>IF(A896="","",IF(AND('Настройки'!$B$10="Блокировать",COUNTIF(F896:INDEX(F896:AO896,1,'Настройки'!$B$3),"&lt;0")&gt;0),"Не определён",IF(AQ896&lt;'Настройки'!$B$12,"Не определён",IF(AX896=0,"Нет спроса",IF(AX896&lt;0,"Не определён",IF(AZ896&lt;='Настройки'!$B$7,"X",IF(AZ896&lt;='Настройки'!$B$8,"Y","Z")))))))</x:f>
      </x:c>
      <x:c r="BB896" s="49" t="str">
        <x:f>IF(OR(A896="",LEN(AW896)&lt;&gt;1,LEN(BA896)&lt;&gt;1),"",AW896&amp;BA896)</x:f>
      </x:c>
      <x:c r="BC896" s="61" t="str">
        <x:f>IF(OR(A896="",AQ896=0),"",(COUNT(BI896:INDEX(BI896:CR896,1,'Настройки'!$B$3))-COUNT(CS896:INDEX(CS896:EB896,1,'Настройки'!$B$3)))/AQ896)</x:f>
      </x:c>
      <x:c r="BD896" s="64" t="str">
        <x:f>IF(OR(A896="",COUNT(CS896:INDEX(CS896:EB896,1,'Настройки'!$B$3))=0),"",AQ896/COUNT(CS896:INDEX(CS896:EB896,1,'Настройки'!$B$3)))</x:f>
      </x:c>
      <x:c r="BE896" s="64" t="str">
        <x:f>IF(OR(A896="",COUNT(CS896:INDEX(CS896:EB896,1,'Настройки'!$B$3))=0),"",IF(AVERAGE(CS896:INDEX(CS896:EB896,1,'Настройки'!$B$3))=0,"",(STDEVP(CS896:INDEX(CS896:EB896,1,'Настройки'!$B$3))/ABS(AVERAGE(CS896:INDEX(CS896:EB896,1,'Настройки'!$B$3))))^2))</x:f>
      </x:c>
      <x:c r="BF896" s="49" t="str">
        <x:f>IF(A896="","",IF(AQ896&lt;3,"Недостаточно",IF(AQ896&lt;6,"Предварительный","Обычный")))</x:f>
      </x:c>
      <x:c r="BG896" s="49" t="str">
        <x:f>IF(A896="","",IF(COUNTIF(F896:INDEX(F896:AO896,1,'Настройки'!$B$3),"&lt;0")&gt;0,IF('Настройки'!$B$10="Блокировать","Отрицательный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"),"")&amp;IF(AQ896&lt;3,"Недостаточно истории. ",IF(AQ896&lt;6,"Предварительная классификация. ",""))&amp;IF(AX896=0,"Нет спроса за горизонт. ","")&amp;IF(AZ896&gt;'Настройки'!$B$11,"Экстремальная вариативность. ",""))</x:f>
      </x:c>
      <x:c r="BH896" s="49" t="str">
        <x:f>IF(A896="","",IFERROR(VLOOKUP(BB896,'Настройки'!$D$3:$E$11,2,FALSE),"Сначала проверьте исходные данные и историю спроса.")&amp;" Уточните срок поставки, MOQ и критичность.")</x:f>
      </x:c>
      <x:c r="BI896" s="50" t="str">
        <x:f>IF(1&gt;'Настройки'!$B$3,"",IF(ISBLANK(F896),IF('Настройки'!$B$9="Нулевой спрос",0,""),IF(F896&lt;0,IF('Настройки'!$B$10="Исключить","",IF('Настройки'!$B$10="Абсолютные значения",ABS(F896),F896)),F896)))</x:f>
      </x:c>
      <x:c r="BJ896" s="50" t="str">
        <x:f>IF(2&gt;'Настройки'!$B$3,"",IF(ISBLANK(G896),IF('Настройки'!$B$9="Нулевой спрос",0,""),IF(G896&lt;0,IF('Настройки'!$B$10="Исключить","",IF('Настройки'!$B$10="Абсолютные значения",ABS(G896),G896)),G896)))</x:f>
      </x:c>
      <x:c r="BK896" s="50" t="str">
        <x:f>IF(3&gt;'Настройки'!$B$3,"",IF(ISBLANK(H896),IF('Настройки'!$B$9="Нулевой спрос",0,""),IF(H896&lt;0,IF('Настройки'!$B$10="Исключить","",IF('Настройки'!$B$10="Абсолютные значения",ABS(H896),H896)),H896)))</x:f>
      </x:c>
      <x:c r="BL896" s="50" t="str">
        <x:f>IF(4&gt;'Настройки'!$B$3,"",IF(ISBLANK(I896),IF('Настройки'!$B$9="Нулевой спрос",0,""),IF(I896&lt;0,IF('Настройки'!$B$10="Исключить","",IF('Настройки'!$B$10="Абсолютные значения",ABS(I896),I896)),I896)))</x:f>
      </x:c>
      <x:c r="BM896" s="50" t="str">
        <x:f>IF(5&gt;'Настройки'!$B$3,"",IF(ISBLANK(J896),IF('Настройки'!$B$9="Нулевой спрос",0,""),IF(J896&lt;0,IF('Настройки'!$B$10="Исключить","",IF('Настройки'!$B$10="Абсолютные значения",ABS(J896),J896)),J896)))</x:f>
      </x:c>
      <x:c r="BN896" s="50" t="str">
        <x:f>IF(6&gt;'Настройки'!$B$3,"",IF(ISBLANK(K896),IF('Настройки'!$B$9="Нулевой спрос",0,""),IF(K896&lt;0,IF('Настройки'!$B$10="Исключить","",IF('Настройки'!$B$10="Абсолютные значения",ABS(K896),K896)),K896)))</x:f>
      </x:c>
      <x:c r="BO896" s="50" t="str">
        <x:f>IF(7&gt;'Настройки'!$B$3,"",IF(ISBLANK(L896),IF('Настройки'!$B$9="Нулевой спрос",0,""),IF(L896&lt;0,IF('Настройки'!$B$10="Исключить","",IF('Настройки'!$B$10="Абсолютные значения",ABS(L896),L896)),L896)))</x:f>
      </x:c>
      <x:c r="BP896" s="50" t="str">
        <x:f>IF(8&gt;'Настройки'!$B$3,"",IF(ISBLANK(M896),IF('Настройки'!$B$9="Нулевой спрос",0,""),IF(M896&lt;0,IF('Настройки'!$B$10="Исключить","",IF('Настройки'!$B$10="Абсолютные значения",ABS(M896),M896)),M896)))</x:f>
      </x:c>
      <x:c r="BQ896" s="50" t="str">
        <x:f>IF(9&gt;'Настройки'!$B$3,"",IF(ISBLANK(N896),IF('Настройки'!$B$9="Нулевой спрос",0,""),IF(N896&lt;0,IF('Настройки'!$B$10="Исключить","",IF('Настройки'!$B$10="Абсолютные значения",ABS(N896),N896)),N896)))</x:f>
      </x:c>
      <x:c r="BR896" s="50" t="str">
        <x:f>IF(10&gt;'Настройки'!$B$3,"",IF(ISBLANK(O896),IF('Настройки'!$B$9="Нулевой спрос",0,""),IF(O896&lt;0,IF('Настройки'!$B$10="Исключить","",IF('Настройки'!$B$10="Абсолютные значения",ABS(O896),O896)),O896)))</x:f>
      </x:c>
      <x:c r="BS896" s="50" t="str">
        <x:f>IF(11&gt;'Настройки'!$B$3,"",IF(ISBLANK(P896),IF('Настройки'!$B$9="Нулевой спрос",0,""),IF(P896&lt;0,IF('Настройки'!$B$10="Исключить","",IF('Настройки'!$B$10="Абсолютные значения",ABS(P896),P896)),P896)))</x:f>
      </x:c>
      <x:c r="BT896" s="50" t="str">
        <x:f>IF(12&gt;'Настройки'!$B$3,"",IF(ISBLANK(Q896),IF('Настройки'!$B$9="Нулевой спрос",0,""),IF(Q896&lt;0,IF('Настройки'!$B$10="Исключить","",IF('Настройки'!$B$10="Абсолютные значения",ABS(Q896),Q896)),Q896)))</x:f>
      </x:c>
      <x:c r="BU896" s="50" t="str">
        <x:f>IF(13&gt;'Настройки'!$B$3,"",IF(ISBLANK(R896),IF('Настройки'!$B$9="Нулевой спрос",0,""),IF(R896&lt;0,IF('Настройки'!$B$10="Исключить","",IF('Настройки'!$B$10="Абсолютные значения",ABS(R896),R896)),R896)))</x:f>
      </x:c>
      <x:c r="BV896" s="50" t="str">
        <x:f>IF(14&gt;'Настройки'!$B$3,"",IF(ISBLANK(S896),IF('Настройки'!$B$9="Нулевой спрос",0,""),IF(S896&lt;0,IF('Настройки'!$B$10="Исключить","",IF('Настройки'!$B$10="Абсолютные значения",ABS(S896),S896)),S896)))</x:f>
      </x:c>
      <x:c r="BW896" s="50" t="str">
        <x:f>IF(15&gt;'Настройки'!$B$3,"",IF(ISBLANK(T896),IF('Настройки'!$B$9="Нулевой спрос",0,""),IF(T896&lt;0,IF('Настройки'!$B$10="Исключить","",IF('Настройки'!$B$10="Абсолютные значения",ABS(T896),T896)),T896)))</x:f>
      </x:c>
      <x:c r="BX896" s="50" t="str">
        <x:f>IF(16&gt;'Настройки'!$B$3,"",IF(ISBLANK(U896),IF('Настройки'!$B$9="Нулевой спрос",0,""),IF(U896&lt;0,IF('Настройки'!$B$10="Исключить","",IF('Настройки'!$B$10="Абсолютные значения",ABS(U896),U896)),U896)))</x:f>
      </x:c>
      <x:c r="BY896" s="50" t="str">
        <x:f>IF(17&gt;'Настройки'!$B$3,"",IF(ISBLANK(V896),IF('Настройки'!$B$9="Нулевой спрос",0,""),IF(V896&lt;0,IF('Настройки'!$B$10="Исключить","",IF('Настройки'!$B$10="Абсолютные значения",ABS(V896),V896)),V896)))</x:f>
      </x:c>
      <x:c r="BZ896" s="50" t="str">
        <x:f>IF(18&gt;'Настройки'!$B$3,"",IF(ISBLANK(W896),IF('Настройки'!$B$9="Нулевой спрос",0,""),IF(W896&lt;0,IF('Настройки'!$B$10="Исключить","",IF('Настройки'!$B$10="Абсолютные значения",ABS(W896),W896)),W896)))</x:f>
      </x:c>
      <x:c r="CA896" s="50" t="str">
        <x:f>IF(19&gt;'Настройки'!$B$3,"",IF(ISBLANK(X896),IF('Настройки'!$B$9="Нулевой спрос",0,""),IF(X896&lt;0,IF('Настройки'!$B$10="Исключить","",IF('Настройки'!$B$10="Абсолютные значения",ABS(X896),X896)),X896)))</x:f>
      </x:c>
      <x:c r="CB896" s="50" t="str">
        <x:f>IF(20&gt;'Настройки'!$B$3,"",IF(ISBLANK(Y896),IF('Настройки'!$B$9="Нулевой спрос",0,""),IF(Y896&lt;0,IF('Настройки'!$B$10="Исключить","",IF('Настройки'!$B$10="Абсолютные значения",ABS(Y896),Y896)),Y896)))</x:f>
      </x:c>
      <x:c r="CC896" s="50" t="str">
        <x:f>IF(21&gt;'Настройки'!$B$3,"",IF(ISBLANK(Z896),IF('Настройки'!$B$9="Нулевой спрос",0,""),IF(Z896&lt;0,IF('Настройки'!$B$10="Исключить","",IF('Настройки'!$B$10="Абсолютные значения",ABS(Z896),Z896)),Z896)))</x:f>
      </x:c>
      <x:c r="CD896" s="50" t="str">
        <x:f>IF(22&gt;'Настройки'!$B$3,"",IF(ISBLANK(AA896),IF('Настройки'!$B$9="Нулевой спрос",0,""),IF(AA896&lt;0,IF('Настройки'!$B$10="Исключить","",IF('Настройки'!$B$10="Абсолютные значения",ABS(AA896),AA896)),AA896)))</x:f>
      </x:c>
      <x:c r="CE896" s="50" t="str">
        <x:f>IF(23&gt;'Настройки'!$B$3,"",IF(ISBLANK(AB896),IF('Настройки'!$B$9="Нулевой спрос",0,""),IF(AB896&lt;0,IF('Настройки'!$B$10="Исключить","",IF('Настройки'!$B$10="Абсолютные значения",ABS(AB896),AB896)),AB896)))</x:f>
      </x:c>
      <x:c r="CF896" s="50" t="str">
        <x:f>IF(24&gt;'Настройки'!$B$3,"",IF(ISBLANK(AC896),IF('Настройки'!$B$9="Нулевой спрос",0,""),IF(AC896&lt;0,IF('Настройки'!$B$10="Исключить","",IF('Настройки'!$B$10="Абсолютные значения",ABS(AC896),AC896)),AC896)))</x:f>
      </x:c>
      <x:c r="CG896" s="50" t="str">
        <x:f>IF(25&gt;'Настройки'!$B$3,"",IF(ISBLANK(AD896),IF('Настройки'!$B$9="Нулевой спрос",0,""),IF(AD896&lt;0,IF('Настройки'!$B$10="Исключить","",IF('Настройки'!$B$10="Абсолютные значения",ABS(AD896),AD896)),AD896)))</x:f>
      </x:c>
      <x:c r="CH896" s="50" t="str">
        <x:f>IF(26&gt;'Настройки'!$B$3,"",IF(ISBLANK(AE896),IF('Настройки'!$B$9="Нулевой спрос",0,""),IF(AE896&lt;0,IF('Настройки'!$B$10="Исключить","",IF('Настройки'!$B$10="Абсолютные значения",ABS(AE896),AE896)),AE896)))</x:f>
      </x:c>
      <x:c r="CI896" s="50" t="str">
        <x:f>IF(27&gt;'Настройки'!$B$3,"",IF(ISBLANK(AF896),IF('Настройки'!$B$9="Нулевой спрос",0,""),IF(AF896&lt;0,IF('Настройки'!$B$10="Исключить","",IF('Настройки'!$B$10="Абсолютные значения",ABS(AF896),AF896)),AF896)))</x:f>
      </x:c>
      <x:c r="CJ896" s="50" t="str">
        <x:f>IF(28&gt;'Настройки'!$B$3,"",IF(ISBLANK(AG896),IF('Настройки'!$B$9="Нулевой спрос",0,""),IF(AG896&lt;0,IF('Настройки'!$B$10="Исключить","",IF('Настройки'!$B$10="Абсолютные значения",ABS(AG896),AG896)),AG896)))</x:f>
      </x:c>
      <x:c r="CK896" s="50" t="str">
        <x:f>IF(29&gt;'Настройки'!$B$3,"",IF(ISBLANK(AH896),IF('Настройки'!$B$9="Нулевой спрос",0,""),IF(AH896&lt;0,IF('Настройки'!$B$10="Исключить","",IF('Настройки'!$B$10="Абсолютные значения",ABS(AH896),AH896)),AH896)))</x:f>
      </x:c>
      <x:c r="CL896" s="50" t="str">
        <x:f>IF(30&gt;'Настройки'!$B$3,"",IF(ISBLANK(AI896),IF('Настройки'!$B$9="Нулевой спрос",0,""),IF(AI896&lt;0,IF('Настройки'!$B$10="Исключить","",IF('Настройки'!$B$10="Абсолютные значения",ABS(AI896),AI896)),AI896)))</x:f>
      </x:c>
      <x:c r="CM896" s="50" t="str">
        <x:f>IF(31&gt;'Настройки'!$B$3,"",IF(ISBLANK(AJ896),IF('Настройки'!$B$9="Нулевой спрос",0,""),IF(AJ896&lt;0,IF('Настройки'!$B$10="Исключить","",IF('Настройки'!$B$10="Абсолютные значения",ABS(AJ896),AJ896)),AJ896)))</x:f>
      </x:c>
      <x:c r="CN896" s="50" t="str">
        <x:f>IF(32&gt;'Настройки'!$B$3,"",IF(ISBLANK(AK896),IF('Настройки'!$B$9="Нулевой спрос",0,""),IF(AK896&lt;0,IF('Настройки'!$B$10="Исключить","",IF('Настройки'!$B$10="Абсолютные значения",ABS(AK896),AK896)),AK896)))</x:f>
      </x:c>
      <x:c r="CO896" s="50" t="str">
        <x:f>IF(33&gt;'Настройки'!$B$3,"",IF(ISBLANK(AL896),IF('Настройки'!$B$9="Нулевой спрос",0,""),IF(AL896&lt;0,IF('Настройки'!$B$10="Исключить","",IF('Настройки'!$B$10="Абсолютные значения",ABS(AL896),AL896)),AL896)))</x:f>
      </x:c>
      <x:c r="CP896" s="50" t="str">
        <x:f>IF(34&gt;'Настройки'!$B$3,"",IF(ISBLANK(AM896),IF('Настройки'!$B$9="Нулевой спрос",0,""),IF(AM896&lt;0,IF('Настройки'!$B$10="Исключить","",IF('Настройки'!$B$10="Абсолютные значения",ABS(AM896),AM896)),AM896)))</x:f>
      </x:c>
      <x:c r="CQ896" s="50" t="str">
        <x:f>IF(35&gt;'Настройки'!$B$3,"",IF(ISBLANK(AN896),IF('Настройки'!$B$9="Нулевой спрос",0,""),IF(AN896&lt;0,IF('Настройки'!$B$10="Исключить","",IF('Настройки'!$B$10="Абсолютные значения",ABS(AN896),AN896)),AN896)))</x:f>
      </x:c>
      <x:c r="CR896" s="50" t="str">
        <x:f>IF(36&gt;'Настройки'!$B$3,"",IF(ISBLANK(AO896),IF('Настройки'!$B$9="Нулевой спрос",0,""),IF(AO896&lt;0,IF('Настройки'!$B$10="Исключить","",IF('Настройки'!$B$10="Абсолютные значения",ABS(AO896),AO896)),AO896)))</x:f>
      </x:c>
      <x:c r="CS896" s="50" t="str">
        <x:f>IF(OR(1&gt;'Настройки'!$B$3,ISBLANK(BI896),BI896=0),"",BI896)</x:f>
      </x:c>
      <x:c r="CT896" s="50" t="str">
        <x:f>IF(OR(2&gt;'Настройки'!$B$3,ISBLANK(BJ896),BJ896=0),"",BJ896)</x:f>
      </x:c>
      <x:c r="CU896" s="50" t="str">
        <x:f>IF(OR(3&gt;'Настройки'!$B$3,ISBLANK(BK896),BK896=0),"",BK896)</x:f>
      </x:c>
      <x:c r="CV896" s="50" t="str">
        <x:f>IF(OR(4&gt;'Настройки'!$B$3,ISBLANK(BL896),BL896=0),"",BL896)</x:f>
      </x:c>
      <x:c r="CW896" s="50" t="str">
        <x:f>IF(OR(5&gt;'Настройки'!$B$3,ISBLANK(BM896),BM896=0),"",BM896)</x:f>
      </x:c>
      <x:c r="CX896" s="50" t="str">
        <x:f>IF(OR(6&gt;'Настройки'!$B$3,ISBLANK(BN896),BN896=0),"",BN896)</x:f>
      </x:c>
      <x:c r="CY896" s="50" t="str">
        <x:f>IF(OR(7&gt;'Настройки'!$B$3,ISBLANK(BO896),BO896=0),"",BO896)</x:f>
      </x:c>
      <x:c r="CZ896" s="50" t="str">
        <x:f>IF(OR(8&gt;'Настройки'!$B$3,ISBLANK(BP896),BP896=0),"",BP896)</x:f>
      </x:c>
      <x:c r="DA896" s="50" t="str">
        <x:f>IF(OR(9&gt;'Настройки'!$B$3,ISBLANK(BQ896),BQ896=0),"",BQ896)</x:f>
      </x:c>
      <x:c r="DB896" s="50" t="str">
        <x:f>IF(OR(10&gt;'Настройки'!$B$3,ISBLANK(BR896),BR896=0),"",BR896)</x:f>
      </x:c>
      <x:c r="DC896" s="50" t="str">
        <x:f>IF(OR(11&gt;'Настройки'!$B$3,ISBLANK(BS896),BS896=0),"",BS896)</x:f>
      </x:c>
      <x:c r="DD896" s="50" t="str">
        <x:f>IF(OR(12&gt;'Настройки'!$B$3,ISBLANK(BT896),BT896=0),"",BT896)</x:f>
      </x:c>
      <x:c r="DE896" s="50" t="str">
        <x:f>IF(OR(13&gt;'Настройки'!$B$3,ISBLANK(BU896),BU896=0),"",BU896)</x:f>
      </x:c>
      <x:c r="DF896" s="50" t="str">
        <x:f>IF(OR(14&gt;'Настройки'!$B$3,ISBLANK(BV896),BV896=0),"",BV896)</x:f>
      </x:c>
      <x:c r="DG896" s="50" t="str">
        <x:f>IF(OR(15&gt;'Настройки'!$B$3,ISBLANK(BW896),BW896=0),"",BW896)</x:f>
      </x:c>
      <x:c r="DH896" s="50" t="str">
        <x:f>IF(OR(16&gt;'Настройки'!$B$3,ISBLANK(BX896),BX896=0),"",BX896)</x:f>
      </x:c>
      <x:c r="DI896" s="50" t="str">
        <x:f>IF(OR(17&gt;'Настройки'!$B$3,ISBLANK(BY896),BY896=0),"",BY896)</x:f>
      </x:c>
      <x:c r="DJ896" s="50" t="str">
        <x:f>IF(OR(18&gt;'Настройки'!$B$3,ISBLANK(BZ896),BZ896=0),"",BZ896)</x:f>
      </x:c>
      <x:c r="DK896" s="50" t="str">
        <x:f>IF(OR(19&gt;'Настройки'!$B$3,ISBLANK(CA896),CA896=0),"",CA896)</x:f>
      </x:c>
      <x:c r="DL896" s="50" t="str">
        <x:f>IF(OR(20&gt;'Настройки'!$B$3,ISBLANK(CB896),CB896=0),"",CB896)</x:f>
      </x:c>
      <x:c r="DM896" s="50" t="str">
        <x:f>IF(OR(21&gt;'Настройки'!$B$3,ISBLANK(CC896),CC896=0),"",CC896)</x:f>
      </x:c>
      <x:c r="DN896" s="50" t="str">
        <x:f>IF(OR(22&gt;'Настройки'!$B$3,ISBLANK(CD896),CD896=0),"",CD896)</x:f>
      </x:c>
      <x:c r="DO896" s="50" t="str">
        <x:f>IF(OR(23&gt;'Настройки'!$B$3,ISBLANK(CE896),CE896=0),"",CE896)</x:f>
      </x:c>
      <x:c r="DP896" s="50" t="str">
        <x:f>IF(OR(24&gt;'Настройки'!$B$3,ISBLANK(CF896),CF896=0),"",CF896)</x:f>
      </x:c>
      <x:c r="DQ896" s="50" t="str">
        <x:f>IF(OR(25&gt;'Настройки'!$B$3,ISBLANK(CG896),CG896=0),"",CG896)</x:f>
      </x:c>
      <x:c r="DR896" s="50" t="str">
        <x:f>IF(OR(26&gt;'Настройки'!$B$3,ISBLANK(CH896),CH896=0),"",CH896)</x:f>
      </x:c>
      <x:c r="DS896" s="50" t="str">
        <x:f>IF(OR(27&gt;'Настройки'!$B$3,ISBLANK(CI896),CI896=0),"",CI896)</x:f>
      </x:c>
      <x:c r="DT896" s="50" t="str">
        <x:f>IF(OR(28&gt;'Настройки'!$B$3,ISBLANK(CJ896),CJ896=0),"",CJ896)</x:f>
      </x:c>
      <x:c r="DU896" s="50" t="str">
        <x:f>IF(OR(29&gt;'Настройки'!$B$3,ISBLANK(CK896),CK896=0),"",CK896)</x:f>
      </x:c>
      <x:c r="DV896" s="50" t="str">
        <x:f>IF(OR(30&gt;'Настройки'!$B$3,ISBLANK(CL896),CL896=0),"",CL896)</x:f>
      </x:c>
      <x:c r="DW896" s="50" t="str">
        <x:f>IF(OR(31&gt;'Настройки'!$B$3,ISBLANK(CM896),CM896=0),"",CM896)</x:f>
      </x:c>
      <x:c r="DX896" s="50" t="str">
        <x:f>IF(OR(32&gt;'Настройки'!$B$3,ISBLANK(CN896),CN896=0),"",CN896)</x:f>
      </x:c>
      <x:c r="DY896" s="50" t="str">
        <x:f>IF(OR(33&gt;'Настройки'!$B$3,ISBLANK(CO896),CO896=0),"",CO896)</x:f>
      </x:c>
      <x:c r="DZ896" s="50" t="str">
        <x:f>IF(OR(34&gt;'Настройки'!$B$3,ISBLANK(CP896),CP896=0),"",CP896)</x:f>
      </x:c>
      <x:c r="EA896" s="50" t="str">
        <x:f>IF(OR(35&gt;'Настройки'!$B$3,ISBLANK(CQ896),CQ896=0),"",CQ896)</x:f>
      </x:c>
      <x:c r="EB896" s="50" t="str">
        <x:f>IF(OR(36&gt;'Настройки'!$B$3,ISBLANK(CR896),CR896=0),"",CR896)</x:f>
      </x:c>
      <x:c r="EC896" s="50" t="str">
        <x:f>IF(A896="","",IF(OR(BB896="AZ",BB896="BZ"),10000+ROW(),IF(AZ896&gt;'Настройки'!$B$11,20000+ROW(),IF(BF896&lt;&gt;"Обычный",30000+ROW(),IF(AX896&lt;=0,40000+ROW(),"")))))</x:f>
      </x:c>
      <x:c r="ED896" s="50" t="str">
        <x:f>IF(EC896="","",COUNTIFS($EC$2:$EC$1001,"&gt;0",$EC$2:$EC$1001,"&lt;"&amp;EC896)+1)</x:f>
      </x:c>
    </x:row>
    <x:row r="897">
      <x:c r="A897" s="115"/>
      <x:c r="B897" s="115"/>
      <x:c r="C897" s="115"/>
      <x:c r="D897" s="118"/>
      <x:c r="E897" s="118"/>
      <x:c r="F897" s="118"/>
      <x:c r="G897" s="118"/>
      <x:c r="H897" s="118"/>
      <x:c r="I897" s="118"/>
      <x:c r="J897" s="118"/>
      <x:c r="K897" s="118"/>
      <x:c r="L897" s="118"/>
      <x:c r="M897" s="118"/>
      <x:c r="N897" s="118"/>
      <x:c r="O897" s="118"/>
      <x:c r="P897" s="118"/>
      <x:c r="Q897" s="118"/>
      <x:c r="R897" s="118"/>
      <x:c r="S897" s="118"/>
      <x:c r="T897" s="118"/>
      <x:c r="U897" s="118"/>
      <x:c r="V897" s="118"/>
      <x:c r="W897" s="118"/>
      <x:c r="X897" s="118"/>
      <x:c r="Y897" s="118"/>
      <x:c r="Z897" s="118"/>
      <x:c r="AA897" s="118"/>
      <x:c r="AB897" s="118"/>
      <x:c r="AC897" s="118"/>
      <x:c r="AD897" s="118"/>
      <x:c r="AE897" s="118"/>
      <x:c r="AF897" s="118"/>
      <x:c r="AG897" s="118"/>
      <x:c r="AH897" s="118"/>
      <x:c r="AI897" s="118"/>
      <x:c r="AJ897" s="118"/>
      <x:c r="AK897" s="118"/>
      <x:c r="AL897" s="118"/>
      <x:c r="AM897" s="118"/>
      <x:c r="AN897" s="118"/>
      <x:c r="AO897" s="118"/>
      <x:c r="AP897" s="115"/>
      <x:c r="AQ897" s="49" t="str">
        <x:f>IF(A897="","",COUNT(BI897:INDEX(BI897:CR897,1,'Настройки'!$B$3)))</x:f>
      </x:c>
      <x:c r="AR897" s="49" t="str">
        <x:f>IF(A897="","",SUM(BI897:INDEX(BI897:CR897,1,'Настройки'!$B$3)))</x:f>
      </x:c>
      <x:c r="AS897" s="58" t="str">
        <x:f>IF(A897="","",IF('Настройки'!$B$4="Стоимость потребления",AR897*D897,IF('Настройки'!$B$4="Количество",AR897,E897)))</x:f>
      </x:c>
      <x:c r="AT897" s="61" t="str">
        <x:f>IF(OR(A897="",AS897&lt;0,SUM($AS$2:$AS$1001)&lt;=0),"",AS897/SUM($AS$2:$AS$1001))</x:f>
      </x:c>
      <x:c r="AU897" s="61" t="str">
        <x:f>IF(OR(A897="",AS897&lt;0,SUM($AS$2:$AS$1001)&lt;=0),"",SUMIFS($AS$2:$AS$1001,$AS$2:$AS$1001,"&gt;"&amp;AS897)/SUM($AS$2:$AS$1001))</x:f>
      </x:c>
      <x:c r="AV897" s="61" t="str">
        <x:f>IF(OR(A897="",AS897&lt;0,SUM($AS$2:$AS$1001)&lt;=0),"",SUMIFS($AS$2:$AS$1001,$AS$2:$AS$1001,"&gt;="&amp;AS897)/SUM($AS$2:$AS$1001))</x:f>
      </x:c>
      <x:c r="AW897" s="49" t="str">
        <x:f>IF(A897="","",IF(SUM($AS$2:$AS$1001)&lt;=0,"Не определён",IF(AS897&lt;0,"Исключение",IF(AU897&lt;'Настройки'!$B$5,"A",IF(AU897&lt;'Настройки'!$B$6,"B","C")))))</x:f>
      </x:c>
      <x:c r="AX897" s="58" t="str">
        <x:f>IF(A897="","",IF(AQ897=0,"",AVERAGE(BI897:INDEX(BI897:CR897,1,'Настройки'!$B$3))))</x:f>
      </x:c>
      <x:c r="AY897" s="58" t="str">
        <x:f>IF(OR(A897="",AQ897=0),"",STDEVP(BI897:INDEX(BI897:CR897,1,'Настройки'!$B$3)))</x:f>
      </x:c>
      <x:c r="AZ897" s="61" t="str">
        <x:f>IF(OR(A897="",AQ897&lt;'Настройки'!$B$12,AX897&lt;=0,AND('Настройки'!$B$10="Блокировать",COUNTIF(F897:INDEX(F897:AO897,1,'Настройки'!$B$3),"&lt;0")&gt;0)),"",AY897/ABS(AX897))</x:f>
      </x:c>
      <x:c r="BA897" s="49" t="str">
        <x:f>IF(A897="","",IF(AND('Настройки'!$B$10="Блокировать",COUNTIF(F897:INDEX(F897:AO897,1,'Настройки'!$B$3),"&lt;0")&gt;0),"Не определён",IF(AQ897&lt;'Настройки'!$B$12,"Не определён",IF(AX897=0,"Нет спроса",IF(AX897&lt;0,"Не определён",IF(AZ897&lt;='Настройки'!$B$7,"X",IF(AZ897&lt;='Настройки'!$B$8,"Y","Z")))))))</x:f>
      </x:c>
      <x:c r="BB897" s="49" t="str">
        <x:f>IF(OR(A897="",LEN(AW897)&lt;&gt;1,LEN(BA897)&lt;&gt;1),"",AW897&amp;BA897)</x:f>
      </x:c>
      <x:c r="BC897" s="61" t="str">
        <x:f>IF(OR(A897="",AQ897=0),"",(COUNT(BI897:INDEX(BI897:CR897,1,'Настройки'!$B$3))-COUNT(CS897:INDEX(CS897:EB897,1,'Настройки'!$B$3)))/AQ897)</x:f>
      </x:c>
      <x:c r="BD897" s="64" t="str">
        <x:f>IF(OR(A897="",COUNT(CS897:INDEX(CS897:EB897,1,'Настройки'!$B$3))=0),"",AQ897/COUNT(CS897:INDEX(CS897:EB897,1,'Настройки'!$B$3)))</x:f>
      </x:c>
      <x:c r="BE897" s="64" t="str">
        <x:f>IF(OR(A897="",COUNT(CS897:INDEX(CS897:EB897,1,'Настройки'!$B$3))=0),"",IF(AVERAGE(CS897:INDEX(CS897:EB897,1,'Настройки'!$B$3))=0,"",(STDEVP(CS897:INDEX(CS897:EB897,1,'Настройки'!$B$3))/ABS(AVERAGE(CS897:INDEX(CS897:EB897,1,'Настройки'!$B$3))))^2))</x:f>
      </x:c>
      <x:c r="BF897" s="49" t="str">
        <x:f>IF(A897="","",IF(AQ897&lt;3,"Недостаточно",IF(AQ897&lt;6,"Предварительный","Обычный")))</x:f>
      </x:c>
      <x:c r="BG897" s="49" t="str">
        <x:f>IF(A897="","",IF(COUNTIF(F897:INDEX(F897:AO897,1,'Настройки'!$B$3),"&lt;0")&gt;0,IF('Настройки'!$B$10="Блокировать","Отрицательный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"),"")&amp;IF(AQ897&lt;3,"Недостаточно истории. ",IF(AQ897&lt;6,"Предварительная классификация. ",""))&amp;IF(AX897=0,"Нет спроса за горизонт. ","")&amp;IF(AZ897&gt;'Настройки'!$B$11,"Экстремальная вариативность. ",""))</x:f>
      </x:c>
      <x:c r="BH897" s="49" t="str">
        <x:f>IF(A897="","",IFERROR(VLOOKUP(BB897,'Настройки'!$D$3:$E$11,2,FALSE),"Сначала проверьте исходные данные и историю спроса.")&amp;" Уточните срок поставки, MOQ и критичность.")</x:f>
      </x:c>
      <x:c r="BI897" s="50" t="str">
        <x:f>IF(1&gt;'Настройки'!$B$3,"",IF(ISBLANK(F897),IF('Настройки'!$B$9="Нулевой спрос",0,""),IF(F897&lt;0,IF('Настройки'!$B$10="Исключить","",IF('Настройки'!$B$10="Абсолютные значения",ABS(F897),F897)),F897)))</x:f>
      </x:c>
      <x:c r="BJ897" s="50" t="str">
        <x:f>IF(2&gt;'Настройки'!$B$3,"",IF(ISBLANK(G897),IF('Настройки'!$B$9="Нулевой спрос",0,""),IF(G897&lt;0,IF('Настройки'!$B$10="Исключить","",IF('Настройки'!$B$10="Абсолютные значения",ABS(G897),G897)),G897)))</x:f>
      </x:c>
      <x:c r="BK897" s="50" t="str">
        <x:f>IF(3&gt;'Настройки'!$B$3,"",IF(ISBLANK(H897),IF('Настройки'!$B$9="Нулевой спрос",0,""),IF(H897&lt;0,IF('Настройки'!$B$10="Исключить","",IF('Настройки'!$B$10="Абсолютные значения",ABS(H897),H897)),H897)))</x:f>
      </x:c>
      <x:c r="BL897" s="50" t="str">
        <x:f>IF(4&gt;'Настройки'!$B$3,"",IF(ISBLANK(I897),IF('Настройки'!$B$9="Нулевой спрос",0,""),IF(I897&lt;0,IF('Настройки'!$B$10="Исключить","",IF('Настройки'!$B$10="Абсолютные значения",ABS(I897),I897)),I897)))</x:f>
      </x:c>
      <x:c r="BM897" s="50" t="str">
        <x:f>IF(5&gt;'Настройки'!$B$3,"",IF(ISBLANK(J897),IF('Настройки'!$B$9="Нулевой спрос",0,""),IF(J897&lt;0,IF('Настройки'!$B$10="Исключить","",IF('Настройки'!$B$10="Абсолютные значения",ABS(J897),J897)),J897)))</x:f>
      </x:c>
      <x:c r="BN897" s="50" t="str">
        <x:f>IF(6&gt;'Настройки'!$B$3,"",IF(ISBLANK(K897),IF('Настройки'!$B$9="Нулевой спрос",0,""),IF(K897&lt;0,IF('Настройки'!$B$10="Исключить","",IF('Настройки'!$B$10="Абсолютные значения",ABS(K897),K897)),K897)))</x:f>
      </x:c>
      <x:c r="BO897" s="50" t="str">
        <x:f>IF(7&gt;'Настройки'!$B$3,"",IF(ISBLANK(L897),IF('Настройки'!$B$9="Нулевой спрос",0,""),IF(L897&lt;0,IF('Настройки'!$B$10="Исключить","",IF('Настройки'!$B$10="Абсолютные значения",ABS(L897),L897)),L897)))</x:f>
      </x:c>
      <x:c r="BP897" s="50" t="str">
        <x:f>IF(8&gt;'Настройки'!$B$3,"",IF(ISBLANK(M897),IF('Настройки'!$B$9="Нулевой спрос",0,""),IF(M897&lt;0,IF('Настройки'!$B$10="Исключить","",IF('Настройки'!$B$10="Абсолютные значения",ABS(M897),M897)),M897)))</x:f>
      </x:c>
      <x:c r="BQ897" s="50" t="str">
        <x:f>IF(9&gt;'Настройки'!$B$3,"",IF(ISBLANK(N897),IF('Настройки'!$B$9="Нулевой спрос",0,""),IF(N897&lt;0,IF('Настройки'!$B$10="Исключить","",IF('Настройки'!$B$10="Абсолютные значения",ABS(N897),N897)),N897)))</x:f>
      </x:c>
      <x:c r="BR897" s="50" t="str">
        <x:f>IF(10&gt;'Настройки'!$B$3,"",IF(ISBLANK(O897),IF('Настройки'!$B$9="Нулевой спрос",0,""),IF(O897&lt;0,IF('Настройки'!$B$10="Исключить","",IF('Настройки'!$B$10="Абсолютные значения",ABS(O897),O897)),O897)))</x:f>
      </x:c>
      <x:c r="BS897" s="50" t="str">
        <x:f>IF(11&gt;'Настройки'!$B$3,"",IF(ISBLANK(P897),IF('Настройки'!$B$9="Нулевой спрос",0,""),IF(P897&lt;0,IF('Настройки'!$B$10="Исключить","",IF('Настройки'!$B$10="Абсолютные значения",ABS(P897),P897)),P897)))</x:f>
      </x:c>
      <x:c r="BT897" s="50" t="str">
        <x:f>IF(12&gt;'Настройки'!$B$3,"",IF(ISBLANK(Q897),IF('Настройки'!$B$9="Нулевой спрос",0,""),IF(Q897&lt;0,IF('Настройки'!$B$10="Исключить","",IF('Настройки'!$B$10="Абсолютные значения",ABS(Q897),Q897)),Q897)))</x:f>
      </x:c>
      <x:c r="BU897" s="50" t="str">
        <x:f>IF(13&gt;'Настройки'!$B$3,"",IF(ISBLANK(R897),IF('Настройки'!$B$9="Нулевой спрос",0,""),IF(R897&lt;0,IF('Настройки'!$B$10="Исключить","",IF('Настройки'!$B$10="Абсолютные значения",ABS(R897),R897)),R897)))</x:f>
      </x:c>
      <x:c r="BV897" s="50" t="str">
        <x:f>IF(14&gt;'Настройки'!$B$3,"",IF(ISBLANK(S897),IF('Настройки'!$B$9="Нулевой спрос",0,""),IF(S897&lt;0,IF('Настройки'!$B$10="Исключить","",IF('Настройки'!$B$10="Абсолютные значения",ABS(S897),S897)),S897)))</x:f>
      </x:c>
      <x:c r="BW897" s="50" t="str">
        <x:f>IF(15&gt;'Настройки'!$B$3,"",IF(ISBLANK(T897),IF('Настройки'!$B$9="Нулевой спрос",0,""),IF(T897&lt;0,IF('Настройки'!$B$10="Исключить","",IF('Настройки'!$B$10="Абсолютные значения",ABS(T897),T897)),T897)))</x:f>
      </x:c>
      <x:c r="BX897" s="50" t="str">
        <x:f>IF(16&gt;'Настройки'!$B$3,"",IF(ISBLANK(U897),IF('Настройки'!$B$9="Нулевой спрос",0,""),IF(U897&lt;0,IF('Настройки'!$B$10="Исключить","",IF('Настройки'!$B$10="Абсолютные значения",ABS(U897),U897)),U897)))</x:f>
      </x:c>
      <x:c r="BY897" s="50" t="str">
        <x:f>IF(17&gt;'Настройки'!$B$3,"",IF(ISBLANK(V897),IF('Настройки'!$B$9="Нулевой спрос",0,""),IF(V897&lt;0,IF('Настройки'!$B$10="Исключить","",IF('Настройки'!$B$10="Абсолютные значения",ABS(V897),V897)),V897)))</x:f>
      </x:c>
      <x:c r="BZ897" s="50" t="str">
        <x:f>IF(18&gt;'Настройки'!$B$3,"",IF(ISBLANK(W897),IF('Настройки'!$B$9="Нулевой спрос",0,""),IF(W897&lt;0,IF('Настройки'!$B$10="Исключить","",IF('Настройки'!$B$10="Абсолютные значения",ABS(W897),W897)),W897)))</x:f>
      </x:c>
      <x:c r="CA897" s="50" t="str">
        <x:f>IF(19&gt;'Настройки'!$B$3,"",IF(ISBLANK(X897),IF('Настройки'!$B$9="Нулевой спрос",0,""),IF(X897&lt;0,IF('Настройки'!$B$10="Исключить","",IF('Настройки'!$B$10="Абсолютные значения",ABS(X897),X897)),X897)))</x:f>
      </x:c>
      <x:c r="CB897" s="50" t="str">
        <x:f>IF(20&gt;'Настройки'!$B$3,"",IF(ISBLANK(Y897),IF('Настройки'!$B$9="Нулевой спрос",0,""),IF(Y897&lt;0,IF('Настройки'!$B$10="Исключить","",IF('Настройки'!$B$10="Абсолютные значения",ABS(Y897),Y897)),Y897)))</x:f>
      </x:c>
      <x:c r="CC897" s="50" t="str">
        <x:f>IF(21&gt;'Настройки'!$B$3,"",IF(ISBLANK(Z897),IF('Настройки'!$B$9="Нулевой спрос",0,""),IF(Z897&lt;0,IF('Настройки'!$B$10="Исключить","",IF('Настройки'!$B$10="Абсолютные значения",ABS(Z897),Z897)),Z897)))</x:f>
      </x:c>
      <x:c r="CD897" s="50" t="str">
        <x:f>IF(22&gt;'Настройки'!$B$3,"",IF(ISBLANK(AA897),IF('Настройки'!$B$9="Нулевой спрос",0,""),IF(AA897&lt;0,IF('Настройки'!$B$10="Исключить","",IF('Настройки'!$B$10="Абсолютные значения",ABS(AA897),AA897)),AA897)))</x:f>
      </x:c>
      <x:c r="CE897" s="50" t="str">
        <x:f>IF(23&gt;'Настройки'!$B$3,"",IF(ISBLANK(AB897),IF('Настройки'!$B$9="Нулевой спрос",0,""),IF(AB897&lt;0,IF('Настройки'!$B$10="Исключить","",IF('Настройки'!$B$10="Абсолютные значения",ABS(AB897),AB897)),AB897)))</x:f>
      </x:c>
      <x:c r="CF897" s="50" t="str">
        <x:f>IF(24&gt;'Настройки'!$B$3,"",IF(ISBLANK(AC897),IF('Настройки'!$B$9="Нулевой спрос",0,""),IF(AC897&lt;0,IF('Настройки'!$B$10="Исключить","",IF('Настройки'!$B$10="Абсолютные значения",ABS(AC897),AC897)),AC897)))</x:f>
      </x:c>
      <x:c r="CG897" s="50" t="str">
        <x:f>IF(25&gt;'Настройки'!$B$3,"",IF(ISBLANK(AD897),IF('Настройки'!$B$9="Нулевой спрос",0,""),IF(AD897&lt;0,IF('Настройки'!$B$10="Исключить","",IF('Настройки'!$B$10="Абсолютные значения",ABS(AD897),AD897)),AD897)))</x:f>
      </x:c>
      <x:c r="CH897" s="50" t="str">
        <x:f>IF(26&gt;'Настройки'!$B$3,"",IF(ISBLANK(AE897),IF('Настройки'!$B$9="Нулевой спрос",0,""),IF(AE897&lt;0,IF('Настройки'!$B$10="Исключить","",IF('Настройки'!$B$10="Абсолютные значения",ABS(AE897),AE897)),AE897)))</x:f>
      </x:c>
      <x:c r="CI897" s="50" t="str">
        <x:f>IF(27&gt;'Настройки'!$B$3,"",IF(ISBLANK(AF897),IF('Настройки'!$B$9="Нулевой спрос",0,""),IF(AF897&lt;0,IF('Настройки'!$B$10="Исключить","",IF('Настройки'!$B$10="Абсолютные значения",ABS(AF897),AF897)),AF897)))</x:f>
      </x:c>
      <x:c r="CJ897" s="50" t="str">
        <x:f>IF(28&gt;'Настройки'!$B$3,"",IF(ISBLANK(AG897),IF('Настройки'!$B$9="Нулевой спрос",0,""),IF(AG897&lt;0,IF('Настройки'!$B$10="Исключить","",IF('Настройки'!$B$10="Абсолютные значения",ABS(AG897),AG897)),AG897)))</x:f>
      </x:c>
      <x:c r="CK897" s="50" t="str">
        <x:f>IF(29&gt;'Настройки'!$B$3,"",IF(ISBLANK(AH897),IF('Настройки'!$B$9="Нулевой спрос",0,""),IF(AH897&lt;0,IF('Настройки'!$B$10="Исключить","",IF('Настройки'!$B$10="Абсолютные значения",ABS(AH897),AH897)),AH897)))</x:f>
      </x:c>
      <x:c r="CL897" s="50" t="str">
        <x:f>IF(30&gt;'Настройки'!$B$3,"",IF(ISBLANK(AI897),IF('Настройки'!$B$9="Нулевой спрос",0,""),IF(AI897&lt;0,IF('Настройки'!$B$10="Исключить","",IF('Настройки'!$B$10="Абсолютные значения",ABS(AI897),AI897)),AI897)))</x:f>
      </x:c>
      <x:c r="CM897" s="50" t="str">
        <x:f>IF(31&gt;'Настройки'!$B$3,"",IF(ISBLANK(AJ897),IF('Настройки'!$B$9="Нулевой спрос",0,""),IF(AJ897&lt;0,IF('Настройки'!$B$10="Исключить","",IF('Настройки'!$B$10="Абсолютные значения",ABS(AJ897),AJ897)),AJ897)))</x:f>
      </x:c>
      <x:c r="CN897" s="50" t="str">
        <x:f>IF(32&gt;'Настройки'!$B$3,"",IF(ISBLANK(AK897),IF('Настройки'!$B$9="Нулевой спрос",0,""),IF(AK897&lt;0,IF('Настройки'!$B$10="Исключить","",IF('Настройки'!$B$10="Абсолютные значения",ABS(AK897),AK897)),AK897)))</x:f>
      </x:c>
      <x:c r="CO897" s="50" t="str">
        <x:f>IF(33&gt;'Настройки'!$B$3,"",IF(ISBLANK(AL897),IF('Настройки'!$B$9="Нулевой спрос",0,""),IF(AL897&lt;0,IF('Настройки'!$B$10="Исключить","",IF('Настройки'!$B$10="Абсолютные значения",ABS(AL897),AL897)),AL897)))</x:f>
      </x:c>
      <x:c r="CP897" s="50" t="str">
        <x:f>IF(34&gt;'Настройки'!$B$3,"",IF(ISBLANK(AM897),IF('Настройки'!$B$9="Нулевой спрос",0,""),IF(AM897&lt;0,IF('Настройки'!$B$10="Исключить","",IF('Настройки'!$B$10="Абсолютные значения",ABS(AM897),AM897)),AM897)))</x:f>
      </x:c>
      <x:c r="CQ897" s="50" t="str">
        <x:f>IF(35&gt;'Настройки'!$B$3,"",IF(ISBLANK(AN897),IF('Настройки'!$B$9="Нулевой спрос",0,""),IF(AN897&lt;0,IF('Настройки'!$B$10="Исключить","",IF('Настройки'!$B$10="Абсолютные значения",ABS(AN897),AN897)),AN897)))</x:f>
      </x:c>
      <x:c r="CR897" s="50" t="str">
        <x:f>IF(36&gt;'Настройки'!$B$3,"",IF(ISBLANK(AO897),IF('Настройки'!$B$9="Нулевой спрос",0,""),IF(AO897&lt;0,IF('Настройки'!$B$10="Исключить","",IF('Настройки'!$B$10="Абсолютные значения",ABS(AO897),AO897)),AO897)))</x:f>
      </x:c>
      <x:c r="CS897" s="50" t="str">
        <x:f>IF(OR(1&gt;'Настройки'!$B$3,ISBLANK(BI897),BI897=0),"",BI897)</x:f>
      </x:c>
      <x:c r="CT897" s="50" t="str">
        <x:f>IF(OR(2&gt;'Настройки'!$B$3,ISBLANK(BJ897),BJ897=0),"",BJ897)</x:f>
      </x:c>
      <x:c r="CU897" s="50" t="str">
        <x:f>IF(OR(3&gt;'Настройки'!$B$3,ISBLANK(BK897),BK897=0),"",BK897)</x:f>
      </x:c>
      <x:c r="CV897" s="50" t="str">
        <x:f>IF(OR(4&gt;'Настройки'!$B$3,ISBLANK(BL897),BL897=0),"",BL897)</x:f>
      </x:c>
      <x:c r="CW897" s="50" t="str">
        <x:f>IF(OR(5&gt;'Настройки'!$B$3,ISBLANK(BM897),BM897=0),"",BM897)</x:f>
      </x:c>
      <x:c r="CX897" s="50" t="str">
        <x:f>IF(OR(6&gt;'Настройки'!$B$3,ISBLANK(BN897),BN897=0),"",BN897)</x:f>
      </x:c>
      <x:c r="CY897" s="50" t="str">
        <x:f>IF(OR(7&gt;'Настройки'!$B$3,ISBLANK(BO897),BO897=0),"",BO897)</x:f>
      </x:c>
      <x:c r="CZ897" s="50" t="str">
        <x:f>IF(OR(8&gt;'Настройки'!$B$3,ISBLANK(BP897),BP897=0),"",BP897)</x:f>
      </x:c>
      <x:c r="DA897" s="50" t="str">
        <x:f>IF(OR(9&gt;'Настройки'!$B$3,ISBLANK(BQ897),BQ897=0),"",BQ897)</x:f>
      </x:c>
      <x:c r="DB897" s="50" t="str">
        <x:f>IF(OR(10&gt;'Настройки'!$B$3,ISBLANK(BR897),BR897=0),"",BR897)</x:f>
      </x:c>
      <x:c r="DC897" s="50" t="str">
        <x:f>IF(OR(11&gt;'Настройки'!$B$3,ISBLANK(BS897),BS897=0),"",BS897)</x:f>
      </x:c>
      <x:c r="DD897" s="50" t="str">
        <x:f>IF(OR(12&gt;'Настройки'!$B$3,ISBLANK(BT897),BT897=0),"",BT897)</x:f>
      </x:c>
      <x:c r="DE897" s="50" t="str">
        <x:f>IF(OR(13&gt;'Настройки'!$B$3,ISBLANK(BU897),BU897=0),"",BU897)</x:f>
      </x:c>
      <x:c r="DF897" s="50" t="str">
        <x:f>IF(OR(14&gt;'Настройки'!$B$3,ISBLANK(BV897),BV897=0),"",BV897)</x:f>
      </x:c>
      <x:c r="DG897" s="50" t="str">
        <x:f>IF(OR(15&gt;'Настройки'!$B$3,ISBLANK(BW897),BW897=0),"",BW897)</x:f>
      </x:c>
      <x:c r="DH897" s="50" t="str">
        <x:f>IF(OR(16&gt;'Настройки'!$B$3,ISBLANK(BX897),BX897=0),"",BX897)</x:f>
      </x:c>
      <x:c r="DI897" s="50" t="str">
        <x:f>IF(OR(17&gt;'Настройки'!$B$3,ISBLANK(BY897),BY897=0),"",BY897)</x:f>
      </x:c>
      <x:c r="DJ897" s="50" t="str">
        <x:f>IF(OR(18&gt;'Настройки'!$B$3,ISBLANK(BZ897),BZ897=0),"",BZ897)</x:f>
      </x:c>
      <x:c r="DK897" s="50" t="str">
        <x:f>IF(OR(19&gt;'Настройки'!$B$3,ISBLANK(CA897),CA897=0),"",CA897)</x:f>
      </x:c>
      <x:c r="DL897" s="50" t="str">
        <x:f>IF(OR(20&gt;'Настройки'!$B$3,ISBLANK(CB897),CB897=0),"",CB897)</x:f>
      </x:c>
      <x:c r="DM897" s="50" t="str">
        <x:f>IF(OR(21&gt;'Настройки'!$B$3,ISBLANK(CC897),CC897=0),"",CC897)</x:f>
      </x:c>
      <x:c r="DN897" s="50" t="str">
        <x:f>IF(OR(22&gt;'Настройки'!$B$3,ISBLANK(CD897),CD897=0),"",CD897)</x:f>
      </x:c>
      <x:c r="DO897" s="50" t="str">
        <x:f>IF(OR(23&gt;'Настройки'!$B$3,ISBLANK(CE897),CE897=0),"",CE897)</x:f>
      </x:c>
      <x:c r="DP897" s="50" t="str">
        <x:f>IF(OR(24&gt;'Настройки'!$B$3,ISBLANK(CF897),CF897=0),"",CF897)</x:f>
      </x:c>
      <x:c r="DQ897" s="50" t="str">
        <x:f>IF(OR(25&gt;'Настройки'!$B$3,ISBLANK(CG897),CG897=0),"",CG897)</x:f>
      </x:c>
      <x:c r="DR897" s="50" t="str">
        <x:f>IF(OR(26&gt;'Настройки'!$B$3,ISBLANK(CH897),CH897=0),"",CH897)</x:f>
      </x:c>
      <x:c r="DS897" s="50" t="str">
        <x:f>IF(OR(27&gt;'Настройки'!$B$3,ISBLANK(CI897),CI897=0),"",CI897)</x:f>
      </x:c>
      <x:c r="DT897" s="50" t="str">
        <x:f>IF(OR(28&gt;'Настройки'!$B$3,ISBLANK(CJ897),CJ897=0),"",CJ897)</x:f>
      </x:c>
      <x:c r="DU897" s="50" t="str">
        <x:f>IF(OR(29&gt;'Настройки'!$B$3,ISBLANK(CK897),CK897=0),"",CK897)</x:f>
      </x:c>
      <x:c r="DV897" s="50" t="str">
        <x:f>IF(OR(30&gt;'Настройки'!$B$3,ISBLANK(CL897),CL897=0),"",CL897)</x:f>
      </x:c>
      <x:c r="DW897" s="50" t="str">
        <x:f>IF(OR(31&gt;'Настройки'!$B$3,ISBLANK(CM897),CM897=0),"",CM897)</x:f>
      </x:c>
      <x:c r="DX897" s="50" t="str">
        <x:f>IF(OR(32&gt;'Настройки'!$B$3,ISBLANK(CN897),CN897=0),"",CN897)</x:f>
      </x:c>
      <x:c r="DY897" s="50" t="str">
        <x:f>IF(OR(33&gt;'Настройки'!$B$3,ISBLANK(CO897),CO897=0),"",CO897)</x:f>
      </x:c>
      <x:c r="DZ897" s="50" t="str">
        <x:f>IF(OR(34&gt;'Настройки'!$B$3,ISBLANK(CP897),CP897=0),"",CP897)</x:f>
      </x:c>
      <x:c r="EA897" s="50" t="str">
        <x:f>IF(OR(35&gt;'Настройки'!$B$3,ISBLANK(CQ897),CQ897=0),"",CQ897)</x:f>
      </x:c>
      <x:c r="EB897" s="50" t="str">
        <x:f>IF(OR(36&gt;'Настройки'!$B$3,ISBLANK(CR897),CR897=0),"",CR897)</x:f>
      </x:c>
      <x:c r="EC897" s="50" t="str">
        <x:f>IF(A897="","",IF(OR(BB897="AZ",BB897="BZ"),10000+ROW(),IF(AZ897&gt;'Настройки'!$B$11,20000+ROW(),IF(BF897&lt;&gt;"Обычный",30000+ROW(),IF(AX897&lt;=0,40000+ROW(),"")))))</x:f>
      </x:c>
      <x:c r="ED897" s="50" t="str">
        <x:f>IF(EC897="","",COUNTIFS($EC$2:$EC$1001,"&gt;0",$EC$2:$EC$1001,"&lt;"&amp;EC897)+1)</x:f>
      </x:c>
    </x:row>
    <x:row r="898">
      <x:c r="A898" s="115"/>
      <x:c r="B898" s="115"/>
      <x:c r="C898" s="115"/>
      <x:c r="D898" s="118"/>
      <x:c r="E898" s="118"/>
      <x:c r="F898" s="118"/>
      <x:c r="G898" s="118"/>
      <x:c r="H898" s="118"/>
      <x:c r="I898" s="118"/>
      <x:c r="J898" s="118"/>
      <x:c r="K898" s="118"/>
      <x:c r="L898" s="118"/>
      <x:c r="M898" s="118"/>
      <x:c r="N898" s="118"/>
      <x:c r="O898" s="118"/>
      <x:c r="P898" s="118"/>
      <x:c r="Q898" s="118"/>
      <x:c r="R898" s="118"/>
      <x:c r="S898" s="118"/>
      <x:c r="T898" s="118"/>
      <x:c r="U898" s="118"/>
      <x:c r="V898" s="118"/>
      <x:c r="W898" s="118"/>
      <x:c r="X898" s="118"/>
      <x:c r="Y898" s="118"/>
      <x:c r="Z898" s="118"/>
      <x:c r="AA898" s="118"/>
      <x:c r="AB898" s="118"/>
      <x:c r="AC898" s="118"/>
      <x:c r="AD898" s="118"/>
      <x:c r="AE898" s="118"/>
      <x:c r="AF898" s="118"/>
      <x:c r="AG898" s="118"/>
      <x:c r="AH898" s="118"/>
      <x:c r="AI898" s="118"/>
      <x:c r="AJ898" s="118"/>
      <x:c r="AK898" s="118"/>
      <x:c r="AL898" s="118"/>
      <x:c r="AM898" s="118"/>
      <x:c r="AN898" s="118"/>
      <x:c r="AO898" s="118"/>
      <x:c r="AP898" s="115"/>
      <x:c r="AQ898" s="49" t="str">
        <x:f>IF(A898="","",COUNT(BI898:INDEX(BI898:CR898,1,'Настройки'!$B$3)))</x:f>
      </x:c>
      <x:c r="AR898" s="49" t="str">
        <x:f>IF(A898="","",SUM(BI898:INDEX(BI898:CR898,1,'Настройки'!$B$3)))</x:f>
      </x:c>
      <x:c r="AS898" s="58" t="str">
        <x:f>IF(A898="","",IF('Настройки'!$B$4="Стоимость потребления",AR898*D898,IF('Настройки'!$B$4="Количество",AR898,E898)))</x:f>
      </x:c>
      <x:c r="AT898" s="61" t="str">
        <x:f>IF(OR(A898="",AS898&lt;0,SUM($AS$2:$AS$1001)&lt;=0),"",AS898/SUM($AS$2:$AS$1001))</x:f>
      </x:c>
      <x:c r="AU898" s="61" t="str">
        <x:f>IF(OR(A898="",AS898&lt;0,SUM($AS$2:$AS$1001)&lt;=0),"",SUMIFS($AS$2:$AS$1001,$AS$2:$AS$1001,"&gt;"&amp;AS898)/SUM($AS$2:$AS$1001))</x:f>
      </x:c>
      <x:c r="AV898" s="61" t="str">
        <x:f>IF(OR(A898="",AS898&lt;0,SUM($AS$2:$AS$1001)&lt;=0),"",SUMIFS($AS$2:$AS$1001,$AS$2:$AS$1001,"&gt;="&amp;AS898)/SUM($AS$2:$AS$1001))</x:f>
      </x:c>
      <x:c r="AW898" s="49" t="str">
        <x:f>IF(A898="","",IF(SUM($AS$2:$AS$1001)&lt;=0,"Не определён",IF(AS898&lt;0,"Исключение",IF(AU898&lt;'Настройки'!$B$5,"A",IF(AU898&lt;'Настройки'!$B$6,"B","C")))))</x:f>
      </x:c>
      <x:c r="AX898" s="58" t="str">
        <x:f>IF(A898="","",IF(AQ898=0,"",AVERAGE(BI898:INDEX(BI898:CR898,1,'Настройки'!$B$3))))</x:f>
      </x:c>
      <x:c r="AY898" s="58" t="str">
        <x:f>IF(OR(A898="",AQ898=0),"",STDEVP(BI898:INDEX(BI898:CR898,1,'Настройки'!$B$3)))</x:f>
      </x:c>
      <x:c r="AZ898" s="61" t="str">
        <x:f>IF(OR(A898="",AQ898&lt;'Настройки'!$B$12,AX898&lt;=0,AND('Настройки'!$B$10="Блокировать",COUNTIF(F898:INDEX(F898:AO898,1,'Настройки'!$B$3),"&lt;0")&gt;0)),"",AY898/ABS(AX898))</x:f>
      </x:c>
      <x:c r="BA898" s="49" t="str">
        <x:f>IF(A898="","",IF(AND('Настройки'!$B$10="Блокировать",COUNTIF(F898:INDEX(F898:AO898,1,'Настройки'!$B$3),"&lt;0")&gt;0),"Не определён",IF(AQ898&lt;'Настройки'!$B$12,"Не определён",IF(AX898=0,"Нет спроса",IF(AX898&lt;0,"Не определён",IF(AZ898&lt;='Настройки'!$B$7,"X",IF(AZ898&lt;='Настройки'!$B$8,"Y","Z")))))))</x:f>
      </x:c>
      <x:c r="BB898" s="49" t="str">
        <x:f>IF(OR(A898="",LEN(AW898)&lt;&gt;1,LEN(BA898)&lt;&gt;1),"",AW898&amp;BA898)</x:f>
      </x:c>
      <x:c r="BC898" s="61" t="str">
        <x:f>IF(OR(A898="",AQ898=0),"",(COUNT(BI898:INDEX(BI898:CR898,1,'Настройки'!$B$3))-COUNT(CS898:INDEX(CS898:EB898,1,'Настройки'!$B$3)))/AQ898)</x:f>
      </x:c>
      <x:c r="BD898" s="64" t="str">
        <x:f>IF(OR(A898="",COUNT(CS898:INDEX(CS898:EB898,1,'Настройки'!$B$3))=0),"",AQ898/COUNT(CS898:INDEX(CS898:EB898,1,'Настройки'!$B$3)))</x:f>
      </x:c>
      <x:c r="BE898" s="64" t="str">
        <x:f>IF(OR(A898="",COUNT(CS898:INDEX(CS898:EB898,1,'Настройки'!$B$3))=0),"",IF(AVERAGE(CS898:INDEX(CS898:EB898,1,'Настройки'!$B$3))=0,"",(STDEVP(CS898:INDEX(CS898:EB898,1,'Настройки'!$B$3))/ABS(AVERAGE(CS898:INDEX(CS898:EB898,1,'Настройки'!$B$3))))^2))</x:f>
      </x:c>
      <x:c r="BF898" s="49" t="str">
        <x:f>IF(A898="","",IF(AQ898&lt;3,"Недостаточно",IF(AQ898&lt;6,"Предварительный","Обычный")))</x:f>
      </x:c>
      <x:c r="BG898" s="49" t="str">
        <x:f>IF(A898="","",IF(COUNTIF(F898:INDEX(F898:AO898,1,'Настройки'!$B$3),"&lt;0")&gt;0,IF('Настройки'!$B$10="Блокировать","Отрицательный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"),"")&amp;IF(AQ898&lt;3,"Недостаточно истории. ",IF(AQ898&lt;6,"Предварительная классификация. ",""))&amp;IF(AX898=0,"Нет спроса за горизонт. ","")&amp;IF(AZ898&gt;'Настройки'!$B$11,"Экстремальная вариативность. ",""))</x:f>
      </x:c>
      <x:c r="BH898" s="49" t="str">
        <x:f>IF(A898="","",IFERROR(VLOOKUP(BB898,'Настройки'!$D$3:$E$11,2,FALSE),"Сначала проверьте исходные данные и историю спроса.")&amp;" Уточните срок поставки, MOQ и критичность.")</x:f>
      </x:c>
      <x:c r="BI898" s="50" t="str">
        <x:f>IF(1&gt;'Настройки'!$B$3,"",IF(ISBLANK(F898),IF('Настройки'!$B$9="Нулевой спрос",0,""),IF(F898&lt;0,IF('Настройки'!$B$10="Исключить","",IF('Настройки'!$B$10="Абсолютные значения",ABS(F898),F898)),F898)))</x:f>
      </x:c>
      <x:c r="BJ898" s="50" t="str">
        <x:f>IF(2&gt;'Настройки'!$B$3,"",IF(ISBLANK(G898),IF('Настройки'!$B$9="Нулевой спрос",0,""),IF(G898&lt;0,IF('Настройки'!$B$10="Исключить","",IF('Настройки'!$B$10="Абсолютные значения",ABS(G898),G898)),G898)))</x:f>
      </x:c>
      <x:c r="BK898" s="50" t="str">
        <x:f>IF(3&gt;'Настройки'!$B$3,"",IF(ISBLANK(H898),IF('Настройки'!$B$9="Нулевой спрос",0,""),IF(H898&lt;0,IF('Настройки'!$B$10="Исключить","",IF('Настройки'!$B$10="Абсолютные значения",ABS(H898),H898)),H898)))</x:f>
      </x:c>
      <x:c r="BL898" s="50" t="str">
        <x:f>IF(4&gt;'Настройки'!$B$3,"",IF(ISBLANK(I898),IF('Настройки'!$B$9="Нулевой спрос",0,""),IF(I898&lt;0,IF('Настройки'!$B$10="Исключить","",IF('Настройки'!$B$10="Абсолютные значения",ABS(I898),I898)),I898)))</x:f>
      </x:c>
      <x:c r="BM898" s="50" t="str">
        <x:f>IF(5&gt;'Настройки'!$B$3,"",IF(ISBLANK(J898),IF('Настройки'!$B$9="Нулевой спрос",0,""),IF(J898&lt;0,IF('Настройки'!$B$10="Исключить","",IF('Настройки'!$B$10="Абсолютные значения",ABS(J898),J898)),J898)))</x:f>
      </x:c>
      <x:c r="BN898" s="50" t="str">
        <x:f>IF(6&gt;'Настройки'!$B$3,"",IF(ISBLANK(K898),IF('Настройки'!$B$9="Нулевой спрос",0,""),IF(K898&lt;0,IF('Настройки'!$B$10="Исключить","",IF('Настройки'!$B$10="Абсолютные значения",ABS(K898),K898)),K898)))</x:f>
      </x:c>
      <x:c r="BO898" s="50" t="str">
        <x:f>IF(7&gt;'Настройки'!$B$3,"",IF(ISBLANK(L898),IF('Настройки'!$B$9="Нулевой спрос",0,""),IF(L898&lt;0,IF('Настройки'!$B$10="Исключить","",IF('Настройки'!$B$10="Абсолютные значения",ABS(L898),L898)),L898)))</x:f>
      </x:c>
      <x:c r="BP898" s="50" t="str">
        <x:f>IF(8&gt;'Настройки'!$B$3,"",IF(ISBLANK(M898),IF('Настройки'!$B$9="Нулевой спрос",0,""),IF(M898&lt;0,IF('Настройки'!$B$10="Исключить","",IF('Настройки'!$B$10="Абсолютные значения",ABS(M898),M898)),M898)))</x:f>
      </x:c>
      <x:c r="BQ898" s="50" t="str">
        <x:f>IF(9&gt;'Настройки'!$B$3,"",IF(ISBLANK(N898),IF('Настройки'!$B$9="Нулевой спрос",0,""),IF(N898&lt;0,IF('Настройки'!$B$10="Исключить","",IF('Настройки'!$B$10="Абсолютные значения",ABS(N898),N898)),N898)))</x:f>
      </x:c>
      <x:c r="BR898" s="50" t="str">
        <x:f>IF(10&gt;'Настройки'!$B$3,"",IF(ISBLANK(O898),IF('Настройки'!$B$9="Нулевой спрос",0,""),IF(O898&lt;0,IF('Настройки'!$B$10="Исключить","",IF('Настройки'!$B$10="Абсолютные значения",ABS(O898),O898)),O898)))</x:f>
      </x:c>
      <x:c r="BS898" s="50" t="str">
        <x:f>IF(11&gt;'Настройки'!$B$3,"",IF(ISBLANK(P898),IF('Настройки'!$B$9="Нулевой спрос",0,""),IF(P898&lt;0,IF('Настройки'!$B$10="Исключить","",IF('Настройки'!$B$10="Абсолютные значения",ABS(P898),P898)),P898)))</x:f>
      </x:c>
      <x:c r="BT898" s="50" t="str">
        <x:f>IF(12&gt;'Настройки'!$B$3,"",IF(ISBLANK(Q898),IF('Настройки'!$B$9="Нулевой спрос",0,""),IF(Q898&lt;0,IF('Настройки'!$B$10="Исключить","",IF('Настройки'!$B$10="Абсолютные значения",ABS(Q898),Q898)),Q898)))</x:f>
      </x:c>
      <x:c r="BU898" s="50" t="str">
        <x:f>IF(13&gt;'Настройки'!$B$3,"",IF(ISBLANK(R898),IF('Настройки'!$B$9="Нулевой спрос",0,""),IF(R898&lt;0,IF('Настройки'!$B$10="Исключить","",IF('Настройки'!$B$10="Абсолютные значения",ABS(R898),R898)),R898)))</x:f>
      </x:c>
      <x:c r="BV898" s="50" t="str">
        <x:f>IF(14&gt;'Настройки'!$B$3,"",IF(ISBLANK(S898),IF('Настройки'!$B$9="Нулевой спрос",0,""),IF(S898&lt;0,IF('Настройки'!$B$10="Исключить","",IF('Настройки'!$B$10="Абсолютные значения",ABS(S898),S898)),S898)))</x:f>
      </x:c>
      <x:c r="BW898" s="50" t="str">
        <x:f>IF(15&gt;'Настройки'!$B$3,"",IF(ISBLANK(T898),IF('Настройки'!$B$9="Нулевой спрос",0,""),IF(T898&lt;0,IF('Настройки'!$B$10="Исключить","",IF('Настройки'!$B$10="Абсолютные значения",ABS(T898),T898)),T898)))</x:f>
      </x:c>
      <x:c r="BX898" s="50" t="str">
        <x:f>IF(16&gt;'Настройки'!$B$3,"",IF(ISBLANK(U898),IF('Настройки'!$B$9="Нулевой спрос",0,""),IF(U898&lt;0,IF('Настройки'!$B$10="Исключить","",IF('Настройки'!$B$10="Абсолютные значения",ABS(U898),U898)),U898)))</x:f>
      </x:c>
      <x:c r="BY898" s="50" t="str">
        <x:f>IF(17&gt;'Настройки'!$B$3,"",IF(ISBLANK(V898),IF('Настройки'!$B$9="Нулевой спрос",0,""),IF(V898&lt;0,IF('Настройки'!$B$10="Исключить","",IF('Настройки'!$B$10="Абсолютные значения",ABS(V898),V898)),V898)))</x:f>
      </x:c>
      <x:c r="BZ898" s="50" t="str">
        <x:f>IF(18&gt;'Настройки'!$B$3,"",IF(ISBLANK(W898),IF('Настройки'!$B$9="Нулевой спрос",0,""),IF(W898&lt;0,IF('Настройки'!$B$10="Исключить","",IF('Настройки'!$B$10="Абсолютные значения",ABS(W898),W898)),W898)))</x:f>
      </x:c>
      <x:c r="CA898" s="50" t="str">
        <x:f>IF(19&gt;'Настройки'!$B$3,"",IF(ISBLANK(X898),IF('Настройки'!$B$9="Нулевой спрос",0,""),IF(X898&lt;0,IF('Настройки'!$B$10="Исключить","",IF('Настройки'!$B$10="Абсолютные значения",ABS(X898),X898)),X898)))</x:f>
      </x:c>
      <x:c r="CB898" s="50" t="str">
        <x:f>IF(20&gt;'Настройки'!$B$3,"",IF(ISBLANK(Y898),IF('Настройки'!$B$9="Нулевой спрос",0,""),IF(Y898&lt;0,IF('Настройки'!$B$10="Исключить","",IF('Настройки'!$B$10="Абсолютные значения",ABS(Y898),Y898)),Y898)))</x:f>
      </x:c>
      <x:c r="CC898" s="50" t="str">
        <x:f>IF(21&gt;'Настройки'!$B$3,"",IF(ISBLANK(Z898),IF('Настройки'!$B$9="Нулевой спрос",0,""),IF(Z898&lt;0,IF('Настройки'!$B$10="Исключить","",IF('Настройки'!$B$10="Абсолютные значения",ABS(Z898),Z898)),Z898)))</x:f>
      </x:c>
      <x:c r="CD898" s="50" t="str">
        <x:f>IF(22&gt;'Настройки'!$B$3,"",IF(ISBLANK(AA898),IF('Настройки'!$B$9="Нулевой спрос",0,""),IF(AA898&lt;0,IF('Настройки'!$B$10="Исключить","",IF('Настройки'!$B$10="Абсолютные значения",ABS(AA898),AA898)),AA898)))</x:f>
      </x:c>
      <x:c r="CE898" s="50" t="str">
        <x:f>IF(23&gt;'Настройки'!$B$3,"",IF(ISBLANK(AB898),IF('Настройки'!$B$9="Нулевой спрос",0,""),IF(AB898&lt;0,IF('Настройки'!$B$10="Исключить","",IF('Настройки'!$B$10="Абсолютные значения",ABS(AB898),AB898)),AB898)))</x:f>
      </x:c>
      <x:c r="CF898" s="50" t="str">
        <x:f>IF(24&gt;'Настройки'!$B$3,"",IF(ISBLANK(AC898),IF('Настройки'!$B$9="Нулевой спрос",0,""),IF(AC898&lt;0,IF('Настройки'!$B$10="Исключить","",IF('Настройки'!$B$10="Абсолютные значения",ABS(AC898),AC898)),AC898)))</x:f>
      </x:c>
      <x:c r="CG898" s="50" t="str">
        <x:f>IF(25&gt;'Настройки'!$B$3,"",IF(ISBLANK(AD898),IF('Настройки'!$B$9="Нулевой спрос",0,""),IF(AD898&lt;0,IF('Настройки'!$B$10="Исключить","",IF('Настройки'!$B$10="Абсолютные значения",ABS(AD898),AD898)),AD898)))</x:f>
      </x:c>
      <x:c r="CH898" s="50" t="str">
        <x:f>IF(26&gt;'Настройки'!$B$3,"",IF(ISBLANK(AE898),IF('Настройки'!$B$9="Нулевой спрос",0,""),IF(AE898&lt;0,IF('Настройки'!$B$10="Исключить","",IF('Настройки'!$B$10="Абсолютные значения",ABS(AE898),AE898)),AE898)))</x:f>
      </x:c>
      <x:c r="CI898" s="50" t="str">
        <x:f>IF(27&gt;'Настройки'!$B$3,"",IF(ISBLANK(AF898),IF('Настройки'!$B$9="Нулевой спрос",0,""),IF(AF898&lt;0,IF('Настройки'!$B$10="Исключить","",IF('Настройки'!$B$10="Абсолютные значения",ABS(AF898),AF898)),AF898)))</x:f>
      </x:c>
      <x:c r="CJ898" s="50" t="str">
        <x:f>IF(28&gt;'Настройки'!$B$3,"",IF(ISBLANK(AG898),IF('Настройки'!$B$9="Нулевой спрос",0,""),IF(AG898&lt;0,IF('Настройки'!$B$10="Исключить","",IF('Настройки'!$B$10="Абсолютные значения",ABS(AG898),AG898)),AG898)))</x:f>
      </x:c>
      <x:c r="CK898" s="50" t="str">
        <x:f>IF(29&gt;'Настройки'!$B$3,"",IF(ISBLANK(AH898),IF('Настройки'!$B$9="Нулевой спрос",0,""),IF(AH898&lt;0,IF('Настройки'!$B$10="Исключить","",IF('Настройки'!$B$10="Абсолютные значения",ABS(AH898),AH898)),AH898)))</x:f>
      </x:c>
      <x:c r="CL898" s="50" t="str">
        <x:f>IF(30&gt;'Настройки'!$B$3,"",IF(ISBLANK(AI898),IF('Настройки'!$B$9="Нулевой спрос",0,""),IF(AI898&lt;0,IF('Настройки'!$B$10="Исключить","",IF('Настройки'!$B$10="Абсолютные значения",ABS(AI898),AI898)),AI898)))</x:f>
      </x:c>
      <x:c r="CM898" s="50" t="str">
        <x:f>IF(31&gt;'Настройки'!$B$3,"",IF(ISBLANK(AJ898),IF('Настройки'!$B$9="Нулевой спрос",0,""),IF(AJ898&lt;0,IF('Настройки'!$B$10="Исключить","",IF('Настройки'!$B$10="Абсолютные значения",ABS(AJ898),AJ898)),AJ898)))</x:f>
      </x:c>
      <x:c r="CN898" s="50" t="str">
        <x:f>IF(32&gt;'Настройки'!$B$3,"",IF(ISBLANK(AK898),IF('Настройки'!$B$9="Нулевой спрос",0,""),IF(AK898&lt;0,IF('Настройки'!$B$10="Исключить","",IF('Настройки'!$B$10="Абсолютные значения",ABS(AK898),AK898)),AK898)))</x:f>
      </x:c>
      <x:c r="CO898" s="50" t="str">
        <x:f>IF(33&gt;'Настройки'!$B$3,"",IF(ISBLANK(AL898),IF('Настройки'!$B$9="Нулевой спрос",0,""),IF(AL898&lt;0,IF('Настройки'!$B$10="Исключить","",IF('Настройки'!$B$10="Абсолютные значения",ABS(AL898),AL898)),AL898)))</x:f>
      </x:c>
      <x:c r="CP898" s="50" t="str">
        <x:f>IF(34&gt;'Настройки'!$B$3,"",IF(ISBLANK(AM898),IF('Настройки'!$B$9="Нулевой спрос",0,""),IF(AM898&lt;0,IF('Настройки'!$B$10="Исключить","",IF('Настройки'!$B$10="Абсолютные значения",ABS(AM898),AM898)),AM898)))</x:f>
      </x:c>
      <x:c r="CQ898" s="50" t="str">
        <x:f>IF(35&gt;'Настройки'!$B$3,"",IF(ISBLANK(AN898),IF('Настройки'!$B$9="Нулевой спрос",0,""),IF(AN898&lt;0,IF('Настройки'!$B$10="Исключить","",IF('Настройки'!$B$10="Абсолютные значения",ABS(AN898),AN898)),AN898)))</x:f>
      </x:c>
      <x:c r="CR898" s="50" t="str">
        <x:f>IF(36&gt;'Настройки'!$B$3,"",IF(ISBLANK(AO898),IF('Настройки'!$B$9="Нулевой спрос",0,""),IF(AO898&lt;0,IF('Настройки'!$B$10="Исключить","",IF('Настройки'!$B$10="Абсолютные значения",ABS(AO898),AO898)),AO898)))</x:f>
      </x:c>
      <x:c r="CS898" s="50" t="str">
        <x:f>IF(OR(1&gt;'Настройки'!$B$3,ISBLANK(BI898),BI898=0),"",BI898)</x:f>
      </x:c>
      <x:c r="CT898" s="50" t="str">
        <x:f>IF(OR(2&gt;'Настройки'!$B$3,ISBLANK(BJ898),BJ898=0),"",BJ898)</x:f>
      </x:c>
      <x:c r="CU898" s="50" t="str">
        <x:f>IF(OR(3&gt;'Настройки'!$B$3,ISBLANK(BK898),BK898=0),"",BK898)</x:f>
      </x:c>
      <x:c r="CV898" s="50" t="str">
        <x:f>IF(OR(4&gt;'Настройки'!$B$3,ISBLANK(BL898),BL898=0),"",BL898)</x:f>
      </x:c>
      <x:c r="CW898" s="50" t="str">
        <x:f>IF(OR(5&gt;'Настройки'!$B$3,ISBLANK(BM898),BM898=0),"",BM898)</x:f>
      </x:c>
      <x:c r="CX898" s="50" t="str">
        <x:f>IF(OR(6&gt;'Настройки'!$B$3,ISBLANK(BN898),BN898=0),"",BN898)</x:f>
      </x:c>
      <x:c r="CY898" s="50" t="str">
        <x:f>IF(OR(7&gt;'Настройки'!$B$3,ISBLANK(BO898),BO898=0),"",BO898)</x:f>
      </x:c>
      <x:c r="CZ898" s="50" t="str">
        <x:f>IF(OR(8&gt;'Настройки'!$B$3,ISBLANK(BP898),BP898=0),"",BP898)</x:f>
      </x:c>
      <x:c r="DA898" s="50" t="str">
        <x:f>IF(OR(9&gt;'Настройки'!$B$3,ISBLANK(BQ898),BQ898=0),"",BQ898)</x:f>
      </x:c>
      <x:c r="DB898" s="50" t="str">
        <x:f>IF(OR(10&gt;'Настройки'!$B$3,ISBLANK(BR898),BR898=0),"",BR898)</x:f>
      </x:c>
      <x:c r="DC898" s="50" t="str">
        <x:f>IF(OR(11&gt;'Настройки'!$B$3,ISBLANK(BS898),BS898=0),"",BS898)</x:f>
      </x:c>
      <x:c r="DD898" s="50" t="str">
        <x:f>IF(OR(12&gt;'Настройки'!$B$3,ISBLANK(BT898),BT898=0),"",BT898)</x:f>
      </x:c>
      <x:c r="DE898" s="50" t="str">
        <x:f>IF(OR(13&gt;'Настройки'!$B$3,ISBLANK(BU898),BU898=0),"",BU898)</x:f>
      </x:c>
      <x:c r="DF898" s="50" t="str">
        <x:f>IF(OR(14&gt;'Настройки'!$B$3,ISBLANK(BV898),BV898=0),"",BV898)</x:f>
      </x:c>
      <x:c r="DG898" s="50" t="str">
        <x:f>IF(OR(15&gt;'Настройки'!$B$3,ISBLANK(BW898),BW898=0),"",BW898)</x:f>
      </x:c>
      <x:c r="DH898" s="50" t="str">
        <x:f>IF(OR(16&gt;'Настройки'!$B$3,ISBLANK(BX898),BX898=0),"",BX898)</x:f>
      </x:c>
      <x:c r="DI898" s="50" t="str">
        <x:f>IF(OR(17&gt;'Настройки'!$B$3,ISBLANK(BY898),BY898=0),"",BY898)</x:f>
      </x:c>
      <x:c r="DJ898" s="50" t="str">
        <x:f>IF(OR(18&gt;'Настройки'!$B$3,ISBLANK(BZ898),BZ898=0),"",BZ898)</x:f>
      </x:c>
      <x:c r="DK898" s="50" t="str">
        <x:f>IF(OR(19&gt;'Настройки'!$B$3,ISBLANK(CA898),CA898=0),"",CA898)</x:f>
      </x:c>
      <x:c r="DL898" s="50" t="str">
        <x:f>IF(OR(20&gt;'Настройки'!$B$3,ISBLANK(CB898),CB898=0),"",CB898)</x:f>
      </x:c>
      <x:c r="DM898" s="50" t="str">
        <x:f>IF(OR(21&gt;'Настройки'!$B$3,ISBLANK(CC898),CC898=0),"",CC898)</x:f>
      </x:c>
      <x:c r="DN898" s="50" t="str">
        <x:f>IF(OR(22&gt;'Настройки'!$B$3,ISBLANK(CD898),CD898=0),"",CD898)</x:f>
      </x:c>
      <x:c r="DO898" s="50" t="str">
        <x:f>IF(OR(23&gt;'Настройки'!$B$3,ISBLANK(CE898),CE898=0),"",CE898)</x:f>
      </x:c>
      <x:c r="DP898" s="50" t="str">
        <x:f>IF(OR(24&gt;'Настройки'!$B$3,ISBLANK(CF898),CF898=0),"",CF898)</x:f>
      </x:c>
      <x:c r="DQ898" s="50" t="str">
        <x:f>IF(OR(25&gt;'Настройки'!$B$3,ISBLANK(CG898),CG898=0),"",CG898)</x:f>
      </x:c>
      <x:c r="DR898" s="50" t="str">
        <x:f>IF(OR(26&gt;'Настройки'!$B$3,ISBLANK(CH898),CH898=0),"",CH898)</x:f>
      </x:c>
      <x:c r="DS898" s="50" t="str">
        <x:f>IF(OR(27&gt;'Настройки'!$B$3,ISBLANK(CI898),CI898=0),"",CI898)</x:f>
      </x:c>
      <x:c r="DT898" s="50" t="str">
        <x:f>IF(OR(28&gt;'Настройки'!$B$3,ISBLANK(CJ898),CJ898=0),"",CJ898)</x:f>
      </x:c>
      <x:c r="DU898" s="50" t="str">
        <x:f>IF(OR(29&gt;'Настройки'!$B$3,ISBLANK(CK898),CK898=0),"",CK898)</x:f>
      </x:c>
      <x:c r="DV898" s="50" t="str">
        <x:f>IF(OR(30&gt;'Настройки'!$B$3,ISBLANK(CL898),CL898=0),"",CL898)</x:f>
      </x:c>
      <x:c r="DW898" s="50" t="str">
        <x:f>IF(OR(31&gt;'Настройки'!$B$3,ISBLANK(CM898),CM898=0),"",CM898)</x:f>
      </x:c>
      <x:c r="DX898" s="50" t="str">
        <x:f>IF(OR(32&gt;'Настройки'!$B$3,ISBLANK(CN898),CN898=0),"",CN898)</x:f>
      </x:c>
      <x:c r="DY898" s="50" t="str">
        <x:f>IF(OR(33&gt;'Настройки'!$B$3,ISBLANK(CO898),CO898=0),"",CO898)</x:f>
      </x:c>
      <x:c r="DZ898" s="50" t="str">
        <x:f>IF(OR(34&gt;'Настройки'!$B$3,ISBLANK(CP898),CP898=0),"",CP898)</x:f>
      </x:c>
      <x:c r="EA898" s="50" t="str">
        <x:f>IF(OR(35&gt;'Настройки'!$B$3,ISBLANK(CQ898),CQ898=0),"",CQ898)</x:f>
      </x:c>
      <x:c r="EB898" s="50" t="str">
        <x:f>IF(OR(36&gt;'Настройки'!$B$3,ISBLANK(CR898),CR898=0),"",CR898)</x:f>
      </x:c>
      <x:c r="EC898" s="50" t="str">
        <x:f>IF(A898="","",IF(OR(BB898="AZ",BB898="BZ"),10000+ROW(),IF(AZ898&gt;'Настройки'!$B$11,20000+ROW(),IF(BF898&lt;&gt;"Обычный",30000+ROW(),IF(AX898&lt;=0,40000+ROW(),"")))))</x:f>
      </x:c>
      <x:c r="ED898" s="50" t="str">
        <x:f>IF(EC898="","",COUNTIFS($EC$2:$EC$1001,"&gt;0",$EC$2:$EC$1001,"&lt;"&amp;EC898)+1)</x:f>
      </x:c>
    </x:row>
    <x:row r="899">
      <x:c r="A899" s="115"/>
      <x:c r="B899" s="115"/>
      <x:c r="C899" s="115"/>
      <x:c r="D899" s="118"/>
      <x:c r="E899" s="118"/>
      <x:c r="F899" s="118"/>
      <x:c r="G899" s="118"/>
      <x:c r="H899" s="118"/>
      <x:c r="I899" s="118"/>
      <x:c r="J899" s="118"/>
      <x:c r="K899" s="118"/>
      <x:c r="L899" s="118"/>
      <x:c r="M899" s="118"/>
      <x:c r="N899" s="118"/>
      <x:c r="O899" s="118"/>
      <x:c r="P899" s="118"/>
      <x:c r="Q899" s="118"/>
      <x:c r="R899" s="118"/>
      <x:c r="S899" s="118"/>
      <x:c r="T899" s="118"/>
      <x:c r="U899" s="118"/>
      <x:c r="V899" s="118"/>
      <x:c r="W899" s="118"/>
      <x:c r="X899" s="118"/>
      <x:c r="Y899" s="118"/>
      <x:c r="Z899" s="118"/>
      <x:c r="AA899" s="118"/>
      <x:c r="AB899" s="118"/>
      <x:c r="AC899" s="118"/>
      <x:c r="AD899" s="118"/>
      <x:c r="AE899" s="118"/>
      <x:c r="AF899" s="118"/>
      <x:c r="AG899" s="118"/>
      <x:c r="AH899" s="118"/>
      <x:c r="AI899" s="118"/>
      <x:c r="AJ899" s="118"/>
      <x:c r="AK899" s="118"/>
      <x:c r="AL899" s="118"/>
      <x:c r="AM899" s="118"/>
      <x:c r="AN899" s="118"/>
      <x:c r="AO899" s="118"/>
      <x:c r="AP899" s="115"/>
      <x:c r="AQ899" s="49" t="str">
        <x:f>IF(A899="","",COUNT(BI899:INDEX(BI899:CR899,1,'Настройки'!$B$3)))</x:f>
      </x:c>
      <x:c r="AR899" s="49" t="str">
        <x:f>IF(A899="","",SUM(BI899:INDEX(BI899:CR899,1,'Настройки'!$B$3)))</x:f>
      </x:c>
      <x:c r="AS899" s="58" t="str">
        <x:f>IF(A899="","",IF('Настройки'!$B$4="Стоимость потребления",AR899*D899,IF('Настройки'!$B$4="Количество",AR899,E899)))</x:f>
      </x:c>
      <x:c r="AT899" s="61" t="str">
        <x:f>IF(OR(A899="",AS899&lt;0,SUM($AS$2:$AS$1001)&lt;=0),"",AS899/SUM($AS$2:$AS$1001))</x:f>
      </x:c>
      <x:c r="AU899" s="61" t="str">
        <x:f>IF(OR(A899="",AS899&lt;0,SUM($AS$2:$AS$1001)&lt;=0),"",SUMIFS($AS$2:$AS$1001,$AS$2:$AS$1001,"&gt;"&amp;AS899)/SUM($AS$2:$AS$1001))</x:f>
      </x:c>
      <x:c r="AV899" s="61" t="str">
        <x:f>IF(OR(A899="",AS899&lt;0,SUM($AS$2:$AS$1001)&lt;=0),"",SUMIFS($AS$2:$AS$1001,$AS$2:$AS$1001,"&gt;="&amp;AS899)/SUM($AS$2:$AS$1001))</x:f>
      </x:c>
      <x:c r="AW899" s="49" t="str">
        <x:f>IF(A899="","",IF(SUM($AS$2:$AS$1001)&lt;=0,"Не определён",IF(AS899&lt;0,"Исключение",IF(AU899&lt;'Настройки'!$B$5,"A",IF(AU899&lt;'Настройки'!$B$6,"B","C")))))</x:f>
      </x:c>
      <x:c r="AX899" s="58" t="str">
        <x:f>IF(A899="","",IF(AQ899=0,"",AVERAGE(BI899:INDEX(BI899:CR899,1,'Настройки'!$B$3))))</x:f>
      </x:c>
      <x:c r="AY899" s="58" t="str">
        <x:f>IF(OR(A899="",AQ899=0),"",STDEVP(BI899:INDEX(BI899:CR899,1,'Настройки'!$B$3)))</x:f>
      </x:c>
      <x:c r="AZ899" s="61" t="str">
        <x:f>IF(OR(A899="",AQ899&lt;'Настройки'!$B$12,AX899&lt;=0,AND('Настройки'!$B$10="Блокировать",COUNTIF(F899:INDEX(F899:AO899,1,'Настройки'!$B$3),"&lt;0")&gt;0)),"",AY899/ABS(AX899))</x:f>
      </x:c>
      <x:c r="BA899" s="49" t="str">
        <x:f>IF(A899="","",IF(AND('Настройки'!$B$10="Блокировать",COUNTIF(F899:INDEX(F899:AO899,1,'Настройки'!$B$3),"&lt;0")&gt;0),"Не определён",IF(AQ899&lt;'Настройки'!$B$12,"Не определён",IF(AX899=0,"Нет спроса",IF(AX899&lt;0,"Не определён",IF(AZ899&lt;='Настройки'!$B$7,"X",IF(AZ899&lt;='Настройки'!$B$8,"Y","Z")))))))</x:f>
      </x:c>
      <x:c r="BB899" s="49" t="str">
        <x:f>IF(OR(A899="",LEN(AW899)&lt;&gt;1,LEN(BA899)&lt;&gt;1),"",AW899&amp;BA899)</x:f>
      </x:c>
      <x:c r="BC899" s="61" t="str">
        <x:f>IF(OR(A899="",AQ899=0),"",(COUNT(BI899:INDEX(BI899:CR899,1,'Настройки'!$B$3))-COUNT(CS899:INDEX(CS899:EB899,1,'Настройки'!$B$3)))/AQ899)</x:f>
      </x:c>
      <x:c r="BD899" s="64" t="str">
        <x:f>IF(OR(A899="",COUNT(CS899:INDEX(CS899:EB899,1,'Настройки'!$B$3))=0),"",AQ899/COUNT(CS899:INDEX(CS899:EB899,1,'Настройки'!$B$3)))</x:f>
      </x:c>
      <x:c r="BE899" s="64" t="str">
        <x:f>IF(OR(A899="",COUNT(CS899:INDEX(CS899:EB899,1,'Настройки'!$B$3))=0),"",IF(AVERAGE(CS899:INDEX(CS899:EB899,1,'Настройки'!$B$3))=0,"",(STDEVP(CS899:INDEX(CS899:EB899,1,'Настройки'!$B$3))/ABS(AVERAGE(CS899:INDEX(CS899:EB899,1,'Настройки'!$B$3))))^2))</x:f>
      </x:c>
      <x:c r="BF899" s="49" t="str">
        <x:f>IF(A899="","",IF(AQ899&lt;3,"Недостаточно",IF(AQ899&lt;6,"Предварительный","Обычный")))</x:f>
      </x:c>
      <x:c r="BG899" s="49" t="str">
        <x:f>IF(A899="","",IF(COUNTIF(F899:INDEX(F899:AO899,1,'Настройки'!$B$3),"&lt;0")&gt;0,IF('Настройки'!$B$10="Блокировать","Отрицательный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"),"")&amp;IF(AQ899&lt;3,"Недостаточно истории. ",IF(AQ899&lt;6,"Предварительная классификация. ",""))&amp;IF(AX899=0,"Нет спроса за горизонт. ","")&amp;IF(AZ899&gt;'Настройки'!$B$11,"Экстремальная вариативность. ",""))</x:f>
      </x:c>
      <x:c r="BH899" s="49" t="str">
        <x:f>IF(A899="","",IFERROR(VLOOKUP(BB899,'Настройки'!$D$3:$E$11,2,FALSE),"Сначала проверьте исходные данные и историю спроса.")&amp;" Уточните срок поставки, MOQ и критичность.")</x:f>
      </x:c>
      <x:c r="BI899" s="50" t="str">
        <x:f>IF(1&gt;'Настройки'!$B$3,"",IF(ISBLANK(F899),IF('Настройки'!$B$9="Нулевой спрос",0,""),IF(F899&lt;0,IF('Настройки'!$B$10="Исключить","",IF('Настройки'!$B$10="Абсолютные значения",ABS(F899),F899)),F899)))</x:f>
      </x:c>
      <x:c r="BJ899" s="50" t="str">
        <x:f>IF(2&gt;'Настройки'!$B$3,"",IF(ISBLANK(G899),IF('Настройки'!$B$9="Нулевой спрос",0,""),IF(G899&lt;0,IF('Настройки'!$B$10="Исключить","",IF('Настройки'!$B$10="Абсолютные значения",ABS(G899),G899)),G899)))</x:f>
      </x:c>
      <x:c r="BK899" s="50" t="str">
        <x:f>IF(3&gt;'Настройки'!$B$3,"",IF(ISBLANK(H899),IF('Настройки'!$B$9="Нулевой спрос",0,""),IF(H899&lt;0,IF('Настройки'!$B$10="Исключить","",IF('Настройки'!$B$10="Абсолютные значения",ABS(H899),H899)),H899)))</x:f>
      </x:c>
      <x:c r="BL899" s="50" t="str">
        <x:f>IF(4&gt;'Настройки'!$B$3,"",IF(ISBLANK(I899),IF('Настройки'!$B$9="Нулевой спрос",0,""),IF(I899&lt;0,IF('Настройки'!$B$10="Исключить","",IF('Настройки'!$B$10="Абсолютные значения",ABS(I899),I899)),I899)))</x:f>
      </x:c>
      <x:c r="BM899" s="50" t="str">
        <x:f>IF(5&gt;'Настройки'!$B$3,"",IF(ISBLANK(J899),IF('Настройки'!$B$9="Нулевой спрос",0,""),IF(J899&lt;0,IF('Настройки'!$B$10="Исключить","",IF('Настройки'!$B$10="Абсолютные значения",ABS(J899),J899)),J899)))</x:f>
      </x:c>
      <x:c r="BN899" s="50" t="str">
        <x:f>IF(6&gt;'Настройки'!$B$3,"",IF(ISBLANK(K899),IF('Настройки'!$B$9="Нулевой спрос",0,""),IF(K899&lt;0,IF('Настройки'!$B$10="Исключить","",IF('Настройки'!$B$10="Абсолютные значения",ABS(K899),K899)),K899)))</x:f>
      </x:c>
      <x:c r="BO899" s="50" t="str">
        <x:f>IF(7&gt;'Настройки'!$B$3,"",IF(ISBLANK(L899),IF('Настройки'!$B$9="Нулевой спрос",0,""),IF(L899&lt;0,IF('Настройки'!$B$10="Исключить","",IF('Настройки'!$B$10="Абсолютные значения",ABS(L899),L899)),L899)))</x:f>
      </x:c>
      <x:c r="BP899" s="50" t="str">
        <x:f>IF(8&gt;'Настройки'!$B$3,"",IF(ISBLANK(M899),IF('Настройки'!$B$9="Нулевой спрос",0,""),IF(M899&lt;0,IF('Настройки'!$B$10="Исключить","",IF('Настройки'!$B$10="Абсолютные значения",ABS(M899),M899)),M899)))</x:f>
      </x:c>
      <x:c r="BQ899" s="50" t="str">
        <x:f>IF(9&gt;'Настройки'!$B$3,"",IF(ISBLANK(N899),IF('Настройки'!$B$9="Нулевой спрос",0,""),IF(N899&lt;0,IF('Настройки'!$B$10="Исключить","",IF('Настройки'!$B$10="Абсолютные значения",ABS(N899),N899)),N899)))</x:f>
      </x:c>
      <x:c r="BR899" s="50" t="str">
        <x:f>IF(10&gt;'Настройки'!$B$3,"",IF(ISBLANK(O899),IF('Настройки'!$B$9="Нулевой спрос",0,""),IF(O899&lt;0,IF('Настройки'!$B$10="Исключить","",IF('Настройки'!$B$10="Абсолютные значения",ABS(O899),O899)),O899)))</x:f>
      </x:c>
      <x:c r="BS899" s="50" t="str">
        <x:f>IF(11&gt;'Настройки'!$B$3,"",IF(ISBLANK(P899),IF('Настройки'!$B$9="Нулевой спрос",0,""),IF(P899&lt;0,IF('Настройки'!$B$10="Исключить","",IF('Настройки'!$B$10="Абсолютные значения",ABS(P899),P899)),P899)))</x:f>
      </x:c>
      <x:c r="BT899" s="50" t="str">
        <x:f>IF(12&gt;'Настройки'!$B$3,"",IF(ISBLANK(Q899),IF('Настройки'!$B$9="Нулевой спрос",0,""),IF(Q899&lt;0,IF('Настройки'!$B$10="Исключить","",IF('Настройки'!$B$10="Абсолютные значения",ABS(Q899),Q899)),Q899)))</x:f>
      </x:c>
      <x:c r="BU899" s="50" t="str">
        <x:f>IF(13&gt;'Настройки'!$B$3,"",IF(ISBLANK(R899),IF('Настройки'!$B$9="Нулевой спрос",0,""),IF(R899&lt;0,IF('Настройки'!$B$10="Исключить","",IF('Настройки'!$B$10="Абсолютные значения",ABS(R899),R899)),R899)))</x:f>
      </x:c>
      <x:c r="BV899" s="50" t="str">
        <x:f>IF(14&gt;'Настройки'!$B$3,"",IF(ISBLANK(S899),IF('Настройки'!$B$9="Нулевой спрос",0,""),IF(S899&lt;0,IF('Настройки'!$B$10="Исключить","",IF('Настройки'!$B$10="Абсолютные значения",ABS(S899),S899)),S899)))</x:f>
      </x:c>
      <x:c r="BW899" s="50" t="str">
        <x:f>IF(15&gt;'Настройки'!$B$3,"",IF(ISBLANK(T899),IF('Настройки'!$B$9="Нулевой спрос",0,""),IF(T899&lt;0,IF('Настройки'!$B$10="Исключить","",IF('Настройки'!$B$10="Абсолютные значения",ABS(T899),T899)),T899)))</x:f>
      </x:c>
      <x:c r="BX899" s="50" t="str">
        <x:f>IF(16&gt;'Настройки'!$B$3,"",IF(ISBLANK(U899),IF('Настройки'!$B$9="Нулевой спрос",0,""),IF(U899&lt;0,IF('Настройки'!$B$10="Исключить","",IF('Настройки'!$B$10="Абсолютные значения",ABS(U899),U899)),U899)))</x:f>
      </x:c>
      <x:c r="BY899" s="50" t="str">
        <x:f>IF(17&gt;'Настройки'!$B$3,"",IF(ISBLANK(V899),IF('Настройки'!$B$9="Нулевой спрос",0,""),IF(V899&lt;0,IF('Настройки'!$B$10="Исключить","",IF('Настройки'!$B$10="Абсолютные значения",ABS(V899),V899)),V899)))</x:f>
      </x:c>
      <x:c r="BZ899" s="50" t="str">
        <x:f>IF(18&gt;'Настройки'!$B$3,"",IF(ISBLANK(W899),IF('Настройки'!$B$9="Нулевой спрос",0,""),IF(W899&lt;0,IF('Настройки'!$B$10="Исключить","",IF('Настройки'!$B$10="Абсолютные значения",ABS(W899),W899)),W899)))</x:f>
      </x:c>
      <x:c r="CA899" s="50" t="str">
        <x:f>IF(19&gt;'Настройки'!$B$3,"",IF(ISBLANK(X899),IF('Настройки'!$B$9="Нулевой спрос",0,""),IF(X899&lt;0,IF('Настройки'!$B$10="Исключить","",IF('Настройки'!$B$10="Абсолютные значения",ABS(X899),X899)),X899)))</x:f>
      </x:c>
      <x:c r="CB899" s="50" t="str">
        <x:f>IF(20&gt;'Настройки'!$B$3,"",IF(ISBLANK(Y899),IF('Настройки'!$B$9="Нулевой спрос",0,""),IF(Y899&lt;0,IF('Настройки'!$B$10="Исключить","",IF('Настройки'!$B$10="Абсолютные значения",ABS(Y899),Y899)),Y899)))</x:f>
      </x:c>
      <x:c r="CC899" s="50" t="str">
        <x:f>IF(21&gt;'Настройки'!$B$3,"",IF(ISBLANK(Z899),IF('Настройки'!$B$9="Нулевой спрос",0,""),IF(Z899&lt;0,IF('Настройки'!$B$10="Исключить","",IF('Настройки'!$B$10="Абсолютные значения",ABS(Z899),Z899)),Z899)))</x:f>
      </x:c>
      <x:c r="CD899" s="50" t="str">
        <x:f>IF(22&gt;'Настройки'!$B$3,"",IF(ISBLANK(AA899),IF('Настройки'!$B$9="Нулевой спрос",0,""),IF(AA899&lt;0,IF('Настройки'!$B$10="Исключить","",IF('Настройки'!$B$10="Абсолютные значения",ABS(AA899),AA899)),AA899)))</x:f>
      </x:c>
      <x:c r="CE899" s="50" t="str">
        <x:f>IF(23&gt;'Настройки'!$B$3,"",IF(ISBLANK(AB899),IF('Настройки'!$B$9="Нулевой спрос",0,""),IF(AB899&lt;0,IF('Настройки'!$B$10="Исключить","",IF('Настройки'!$B$10="Абсолютные значения",ABS(AB899),AB899)),AB899)))</x:f>
      </x:c>
      <x:c r="CF899" s="50" t="str">
        <x:f>IF(24&gt;'Настройки'!$B$3,"",IF(ISBLANK(AC899),IF('Настройки'!$B$9="Нулевой спрос",0,""),IF(AC899&lt;0,IF('Настройки'!$B$10="Исключить","",IF('Настройки'!$B$10="Абсолютные значения",ABS(AC899),AC899)),AC899)))</x:f>
      </x:c>
      <x:c r="CG899" s="50" t="str">
        <x:f>IF(25&gt;'Настройки'!$B$3,"",IF(ISBLANK(AD899),IF('Настройки'!$B$9="Нулевой спрос",0,""),IF(AD899&lt;0,IF('Настройки'!$B$10="Исключить","",IF('Настройки'!$B$10="Абсолютные значения",ABS(AD899),AD899)),AD899)))</x:f>
      </x:c>
      <x:c r="CH899" s="50" t="str">
        <x:f>IF(26&gt;'Настройки'!$B$3,"",IF(ISBLANK(AE899),IF('Настройки'!$B$9="Нулевой спрос",0,""),IF(AE899&lt;0,IF('Настройки'!$B$10="Исключить","",IF('Настройки'!$B$10="Абсолютные значения",ABS(AE899),AE899)),AE899)))</x:f>
      </x:c>
      <x:c r="CI899" s="50" t="str">
        <x:f>IF(27&gt;'Настройки'!$B$3,"",IF(ISBLANK(AF899),IF('Настройки'!$B$9="Нулевой спрос",0,""),IF(AF899&lt;0,IF('Настройки'!$B$10="Исключить","",IF('Настройки'!$B$10="Абсолютные значения",ABS(AF899),AF899)),AF899)))</x:f>
      </x:c>
      <x:c r="CJ899" s="50" t="str">
        <x:f>IF(28&gt;'Настройки'!$B$3,"",IF(ISBLANK(AG899),IF('Настройки'!$B$9="Нулевой спрос",0,""),IF(AG899&lt;0,IF('Настройки'!$B$10="Исключить","",IF('Настройки'!$B$10="Абсолютные значения",ABS(AG899),AG899)),AG899)))</x:f>
      </x:c>
      <x:c r="CK899" s="50" t="str">
        <x:f>IF(29&gt;'Настройки'!$B$3,"",IF(ISBLANK(AH899),IF('Настройки'!$B$9="Нулевой спрос",0,""),IF(AH899&lt;0,IF('Настройки'!$B$10="Исключить","",IF('Настройки'!$B$10="Абсолютные значения",ABS(AH899),AH899)),AH899)))</x:f>
      </x:c>
      <x:c r="CL899" s="50" t="str">
        <x:f>IF(30&gt;'Настройки'!$B$3,"",IF(ISBLANK(AI899),IF('Настройки'!$B$9="Нулевой спрос",0,""),IF(AI899&lt;0,IF('Настройки'!$B$10="Исключить","",IF('Настройки'!$B$10="Абсолютные значения",ABS(AI899),AI899)),AI899)))</x:f>
      </x:c>
      <x:c r="CM899" s="50" t="str">
        <x:f>IF(31&gt;'Настройки'!$B$3,"",IF(ISBLANK(AJ899),IF('Настройки'!$B$9="Нулевой спрос",0,""),IF(AJ899&lt;0,IF('Настройки'!$B$10="Исключить","",IF('Настройки'!$B$10="Абсолютные значения",ABS(AJ899),AJ899)),AJ899)))</x:f>
      </x:c>
      <x:c r="CN899" s="50" t="str">
        <x:f>IF(32&gt;'Настройки'!$B$3,"",IF(ISBLANK(AK899),IF('Настройки'!$B$9="Нулевой спрос",0,""),IF(AK899&lt;0,IF('Настройки'!$B$10="Исключить","",IF('Настройки'!$B$10="Абсолютные значения",ABS(AK899),AK899)),AK899)))</x:f>
      </x:c>
      <x:c r="CO899" s="50" t="str">
        <x:f>IF(33&gt;'Настройки'!$B$3,"",IF(ISBLANK(AL899),IF('Настройки'!$B$9="Нулевой спрос",0,""),IF(AL899&lt;0,IF('Настройки'!$B$10="Исключить","",IF('Настройки'!$B$10="Абсолютные значения",ABS(AL899),AL899)),AL899)))</x:f>
      </x:c>
      <x:c r="CP899" s="50" t="str">
        <x:f>IF(34&gt;'Настройки'!$B$3,"",IF(ISBLANK(AM899),IF('Настройки'!$B$9="Нулевой спрос",0,""),IF(AM899&lt;0,IF('Настройки'!$B$10="Исключить","",IF('Настройки'!$B$10="Абсолютные значения",ABS(AM899),AM899)),AM899)))</x:f>
      </x:c>
      <x:c r="CQ899" s="50" t="str">
        <x:f>IF(35&gt;'Настройки'!$B$3,"",IF(ISBLANK(AN899),IF('Настройки'!$B$9="Нулевой спрос",0,""),IF(AN899&lt;0,IF('Настройки'!$B$10="Исключить","",IF('Настройки'!$B$10="Абсолютные значения",ABS(AN899),AN899)),AN899)))</x:f>
      </x:c>
      <x:c r="CR899" s="50" t="str">
        <x:f>IF(36&gt;'Настройки'!$B$3,"",IF(ISBLANK(AO899),IF('Настройки'!$B$9="Нулевой спрос",0,""),IF(AO899&lt;0,IF('Настройки'!$B$10="Исключить","",IF('Настройки'!$B$10="Абсолютные значения",ABS(AO899),AO899)),AO899)))</x:f>
      </x:c>
      <x:c r="CS899" s="50" t="str">
        <x:f>IF(OR(1&gt;'Настройки'!$B$3,ISBLANK(BI899),BI899=0),"",BI899)</x:f>
      </x:c>
      <x:c r="CT899" s="50" t="str">
        <x:f>IF(OR(2&gt;'Настройки'!$B$3,ISBLANK(BJ899),BJ899=0),"",BJ899)</x:f>
      </x:c>
      <x:c r="CU899" s="50" t="str">
        <x:f>IF(OR(3&gt;'Настройки'!$B$3,ISBLANK(BK899),BK899=0),"",BK899)</x:f>
      </x:c>
      <x:c r="CV899" s="50" t="str">
        <x:f>IF(OR(4&gt;'Настройки'!$B$3,ISBLANK(BL899),BL899=0),"",BL899)</x:f>
      </x:c>
      <x:c r="CW899" s="50" t="str">
        <x:f>IF(OR(5&gt;'Настройки'!$B$3,ISBLANK(BM899),BM899=0),"",BM899)</x:f>
      </x:c>
      <x:c r="CX899" s="50" t="str">
        <x:f>IF(OR(6&gt;'Настройки'!$B$3,ISBLANK(BN899),BN899=0),"",BN899)</x:f>
      </x:c>
      <x:c r="CY899" s="50" t="str">
        <x:f>IF(OR(7&gt;'Настройки'!$B$3,ISBLANK(BO899),BO899=0),"",BO899)</x:f>
      </x:c>
      <x:c r="CZ899" s="50" t="str">
        <x:f>IF(OR(8&gt;'Настройки'!$B$3,ISBLANK(BP899),BP899=0),"",BP899)</x:f>
      </x:c>
      <x:c r="DA899" s="50" t="str">
        <x:f>IF(OR(9&gt;'Настройки'!$B$3,ISBLANK(BQ899),BQ899=0),"",BQ899)</x:f>
      </x:c>
      <x:c r="DB899" s="50" t="str">
        <x:f>IF(OR(10&gt;'Настройки'!$B$3,ISBLANK(BR899),BR899=0),"",BR899)</x:f>
      </x:c>
      <x:c r="DC899" s="50" t="str">
        <x:f>IF(OR(11&gt;'Настройки'!$B$3,ISBLANK(BS899),BS899=0),"",BS899)</x:f>
      </x:c>
      <x:c r="DD899" s="50" t="str">
        <x:f>IF(OR(12&gt;'Настройки'!$B$3,ISBLANK(BT899),BT899=0),"",BT899)</x:f>
      </x:c>
      <x:c r="DE899" s="50" t="str">
        <x:f>IF(OR(13&gt;'Настройки'!$B$3,ISBLANK(BU899),BU899=0),"",BU899)</x:f>
      </x:c>
      <x:c r="DF899" s="50" t="str">
        <x:f>IF(OR(14&gt;'Настройки'!$B$3,ISBLANK(BV899),BV899=0),"",BV899)</x:f>
      </x:c>
      <x:c r="DG899" s="50" t="str">
        <x:f>IF(OR(15&gt;'Настройки'!$B$3,ISBLANK(BW899),BW899=0),"",BW899)</x:f>
      </x:c>
      <x:c r="DH899" s="50" t="str">
        <x:f>IF(OR(16&gt;'Настройки'!$B$3,ISBLANK(BX899),BX899=0),"",BX899)</x:f>
      </x:c>
      <x:c r="DI899" s="50" t="str">
        <x:f>IF(OR(17&gt;'Настройки'!$B$3,ISBLANK(BY899),BY899=0),"",BY899)</x:f>
      </x:c>
      <x:c r="DJ899" s="50" t="str">
        <x:f>IF(OR(18&gt;'Настройки'!$B$3,ISBLANK(BZ899),BZ899=0),"",BZ899)</x:f>
      </x:c>
      <x:c r="DK899" s="50" t="str">
        <x:f>IF(OR(19&gt;'Настройки'!$B$3,ISBLANK(CA899),CA899=0),"",CA899)</x:f>
      </x:c>
      <x:c r="DL899" s="50" t="str">
        <x:f>IF(OR(20&gt;'Настройки'!$B$3,ISBLANK(CB899),CB899=0),"",CB899)</x:f>
      </x:c>
      <x:c r="DM899" s="50" t="str">
        <x:f>IF(OR(21&gt;'Настройки'!$B$3,ISBLANK(CC899),CC899=0),"",CC899)</x:f>
      </x:c>
      <x:c r="DN899" s="50" t="str">
        <x:f>IF(OR(22&gt;'Настройки'!$B$3,ISBLANK(CD899),CD899=0),"",CD899)</x:f>
      </x:c>
      <x:c r="DO899" s="50" t="str">
        <x:f>IF(OR(23&gt;'Настройки'!$B$3,ISBLANK(CE899),CE899=0),"",CE899)</x:f>
      </x:c>
      <x:c r="DP899" s="50" t="str">
        <x:f>IF(OR(24&gt;'Настройки'!$B$3,ISBLANK(CF899),CF899=0),"",CF899)</x:f>
      </x:c>
      <x:c r="DQ899" s="50" t="str">
        <x:f>IF(OR(25&gt;'Настройки'!$B$3,ISBLANK(CG899),CG899=0),"",CG899)</x:f>
      </x:c>
      <x:c r="DR899" s="50" t="str">
        <x:f>IF(OR(26&gt;'Настройки'!$B$3,ISBLANK(CH899),CH899=0),"",CH899)</x:f>
      </x:c>
      <x:c r="DS899" s="50" t="str">
        <x:f>IF(OR(27&gt;'Настройки'!$B$3,ISBLANK(CI899),CI899=0),"",CI899)</x:f>
      </x:c>
      <x:c r="DT899" s="50" t="str">
        <x:f>IF(OR(28&gt;'Настройки'!$B$3,ISBLANK(CJ899),CJ899=0),"",CJ899)</x:f>
      </x:c>
      <x:c r="DU899" s="50" t="str">
        <x:f>IF(OR(29&gt;'Настройки'!$B$3,ISBLANK(CK899),CK899=0),"",CK899)</x:f>
      </x:c>
      <x:c r="DV899" s="50" t="str">
        <x:f>IF(OR(30&gt;'Настройки'!$B$3,ISBLANK(CL899),CL899=0),"",CL899)</x:f>
      </x:c>
      <x:c r="DW899" s="50" t="str">
        <x:f>IF(OR(31&gt;'Настройки'!$B$3,ISBLANK(CM899),CM899=0),"",CM899)</x:f>
      </x:c>
      <x:c r="DX899" s="50" t="str">
        <x:f>IF(OR(32&gt;'Настройки'!$B$3,ISBLANK(CN899),CN899=0),"",CN899)</x:f>
      </x:c>
      <x:c r="DY899" s="50" t="str">
        <x:f>IF(OR(33&gt;'Настройки'!$B$3,ISBLANK(CO899),CO899=0),"",CO899)</x:f>
      </x:c>
      <x:c r="DZ899" s="50" t="str">
        <x:f>IF(OR(34&gt;'Настройки'!$B$3,ISBLANK(CP899),CP899=0),"",CP899)</x:f>
      </x:c>
      <x:c r="EA899" s="50" t="str">
        <x:f>IF(OR(35&gt;'Настройки'!$B$3,ISBLANK(CQ899),CQ899=0),"",CQ899)</x:f>
      </x:c>
      <x:c r="EB899" s="50" t="str">
        <x:f>IF(OR(36&gt;'Настройки'!$B$3,ISBLANK(CR899),CR899=0),"",CR899)</x:f>
      </x:c>
      <x:c r="EC899" s="50" t="str">
        <x:f>IF(A899="","",IF(OR(BB899="AZ",BB899="BZ"),10000+ROW(),IF(AZ899&gt;'Настройки'!$B$11,20000+ROW(),IF(BF899&lt;&gt;"Обычный",30000+ROW(),IF(AX899&lt;=0,40000+ROW(),"")))))</x:f>
      </x:c>
      <x:c r="ED899" s="50" t="str">
        <x:f>IF(EC899="","",COUNTIFS($EC$2:$EC$1001,"&gt;0",$EC$2:$EC$1001,"&lt;"&amp;EC899)+1)</x:f>
      </x:c>
    </x:row>
    <x:row r="900">
      <x:c r="A900" s="115"/>
      <x:c r="B900" s="115"/>
      <x:c r="C900" s="115"/>
      <x:c r="D900" s="118"/>
      <x:c r="E900" s="118"/>
      <x:c r="F900" s="118"/>
      <x:c r="G900" s="118"/>
      <x:c r="H900" s="118"/>
      <x:c r="I900" s="118"/>
      <x:c r="J900" s="118"/>
      <x:c r="K900" s="118"/>
      <x:c r="L900" s="118"/>
      <x:c r="M900" s="118"/>
      <x:c r="N900" s="118"/>
      <x:c r="O900" s="118"/>
      <x:c r="P900" s="118"/>
      <x:c r="Q900" s="118"/>
      <x:c r="R900" s="118"/>
      <x:c r="S900" s="118"/>
      <x:c r="T900" s="118"/>
      <x:c r="U900" s="118"/>
      <x:c r="V900" s="118"/>
      <x:c r="W900" s="118"/>
      <x:c r="X900" s="118"/>
      <x:c r="Y900" s="118"/>
      <x:c r="Z900" s="118"/>
      <x:c r="AA900" s="118"/>
      <x:c r="AB900" s="118"/>
      <x:c r="AC900" s="118"/>
      <x:c r="AD900" s="118"/>
      <x:c r="AE900" s="118"/>
      <x:c r="AF900" s="118"/>
      <x:c r="AG900" s="118"/>
      <x:c r="AH900" s="118"/>
      <x:c r="AI900" s="118"/>
      <x:c r="AJ900" s="118"/>
      <x:c r="AK900" s="118"/>
      <x:c r="AL900" s="118"/>
      <x:c r="AM900" s="118"/>
      <x:c r="AN900" s="118"/>
      <x:c r="AO900" s="118"/>
      <x:c r="AP900" s="115"/>
      <x:c r="AQ900" s="49" t="str">
        <x:f>IF(A900="","",COUNT(BI900:INDEX(BI900:CR900,1,'Настройки'!$B$3)))</x:f>
      </x:c>
      <x:c r="AR900" s="49" t="str">
        <x:f>IF(A900="","",SUM(BI900:INDEX(BI900:CR900,1,'Настройки'!$B$3)))</x:f>
      </x:c>
      <x:c r="AS900" s="58" t="str">
        <x:f>IF(A900="","",IF('Настройки'!$B$4="Стоимость потребления",AR900*D900,IF('Настройки'!$B$4="Количество",AR900,E900)))</x:f>
      </x:c>
      <x:c r="AT900" s="61" t="str">
        <x:f>IF(OR(A900="",AS900&lt;0,SUM($AS$2:$AS$1001)&lt;=0),"",AS900/SUM($AS$2:$AS$1001))</x:f>
      </x:c>
      <x:c r="AU900" s="61" t="str">
        <x:f>IF(OR(A900="",AS900&lt;0,SUM($AS$2:$AS$1001)&lt;=0),"",SUMIFS($AS$2:$AS$1001,$AS$2:$AS$1001,"&gt;"&amp;AS900)/SUM($AS$2:$AS$1001))</x:f>
      </x:c>
      <x:c r="AV900" s="61" t="str">
        <x:f>IF(OR(A900="",AS900&lt;0,SUM($AS$2:$AS$1001)&lt;=0),"",SUMIFS($AS$2:$AS$1001,$AS$2:$AS$1001,"&gt;="&amp;AS900)/SUM($AS$2:$AS$1001))</x:f>
      </x:c>
      <x:c r="AW900" s="49" t="str">
        <x:f>IF(A900="","",IF(SUM($AS$2:$AS$1001)&lt;=0,"Не определён",IF(AS900&lt;0,"Исключение",IF(AU900&lt;'Настройки'!$B$5,"A",IF(AU900&lt;'Настройки'!$B$6,"B","C")))))</x:f>
      </x:c>
      <x:c r="AX900" s="58" t="str">
        <x:f>IF(A900="","",IF(AQ900=0,"",AVERAGE(BI900:INDEX(BI900:CR900,1,'Настройки'!$B$3))))</x:f>
      </x:c>
      <x:c r="AY900" s="58" t="str">
        <x:f>IF(OR(A900="",AQ900=0),"",STDEVP(BI900:INDEX(BI900:CR900,1,'Настройки'!$B$3)))</x:f>
      </x:c>
      <x:c r="AZ900" s="61" t="str">
        <x:f>IF(OR(A900="",AQ900&lt;'Настройки'!$B$12,AX900&lt;=0,AND('Настройки'!$B$10="Блокировать",COUNTIF(F900:INDEX(F900:AO900,1,'Настройки'!$B$3),"&lt;0")&gt;0)),"",AY900/ABS(AX900))</x:f>
      </x:c>
      <x:c r="BA900" s="49" t="str">
        <x:f>IF(A900="","",IF(AND('Настройки'!$B$10="Блокировать",COUNTIF(F900:INDEX(F900:AO900,1,'Настройки'!$B$3),"&lt;0")&gt;0),"Не определён",IF(AQ900&lt;'Настройки'!$B$12,"Не определён",IF(AX900=0,"Нет спроса",IF(AX900&lt;0,"Не определён",IF(AZ900&lt;='Настройки'!$B$7,"X",IF(AZ900&lt;='Настройки'!$B$8,"Y","Z")))))))</x:f>
      </x:c>
      <x:c r="BB900" s="49" t="str">
        <x:f>IF(OR(A900="",LEN(AW900)&lt;&gt;1,LEN(BA900)&lt;&gt;1),"",AW900&amp;BA900)</x:f>
      </x:c>
      <x:c r="BC900" s="61" t="str">
        <x:f>IF(OR(A900="",AQ900=0),"",(COUNT(BI900:INDEX(BI900:CR900,1,'Настройки'!$B$3))-COUNT(CS900:INDEX(CS900:EB900,1,'Настройки'!$B$3)))/AQ900)</x:f>
      </x:c>
      <x:c r="BD900" s="64" t="str">
        <x:f>IF(OR(A900="",COUNT(CS900:INDEX(CS900:EB900,1,'Настройки'!$B$3))=0),"",AQ900/COUNT(CS900:INDEX(CS900:EB900,1,'Настройки'!$B$3)))</x:f>
      </x:c>
      <x:c r="BE900" s="64" t="str">
        <x:f>IF(OR(A900="",COUNT(CS900:INDEX(CS900:EB900,1,'Настройки'!$B$3))=0),"",IF(AVERAGE(CS900:INDEX(CS900:EB900,1,'Настройки'!$B$3))=0,"",(STDEVP(CS900:INDEX(CS900:EB900,1,'Настройки'!$B$3))/ABS(AVERAGE(CS900:INDEX(CS900:EB900,1,'Настройки'!$B$3))))^2))</x:f>
      </x:c>
      <x:c r="BF900" s="49" t="str">
        <x:f>IF(A900="","",IF(AQ900&lt;3,"Недостаточно",IF(AQ900&lt;6,"Предварительный","Обычный")))</x:f>
      </x:c>
      <x:c r="BG900" s="49" t="str">
        <x:f>IF(A900="","",IF(COUNTIF(F900:INDEX(F900:AO900,1,'Настройки'!$B$3),"&lt;0")&gt;0,IF('Настройки'!$B$10="Блокировать","Отрицательный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"),"")&amp;IF(AQ900&lt;3,"Недостаточно истории. ",IF(AQ900&lt;6,"Предварительная классификация. ",""))&amp;IF(AX900=0,"Нет спроса за горизонт. ","")&amp;IF(AZ900&gt;'Настройки'!$B$11,"Экстремальная вариативность. ",""))</x:f>
      </x:c>
      <x:c r="BH900" s="49" t="str">
        <x:f>IF(A900="","",IFERROR(VLOOKUP(BB900,'Настройки'!$D$3:$E$11,2,FALSE),"Сначала проверьте исходные данные и историю спроса.")&amp;" Уточните срок поставки, MOQ и критичность.")</x:f>
      </x:c>
      <x:c r="BI900" s="50" t="str">
        <x:f>IF(1&gt;'Настройки'!$B$3,"",IF(ISBLANK(F900),IF('Настройки'!$B$9="Нулевой спрос",0,""),IF(F900&lt;0,IF('Настройки'!$B$10="Исключить","",IF('Настройки'!$B$10="Абсолютные значения",ABS(F900),F900)),F900)))</x:f>
      </x:c>
      <x:c r="BJ900" s="50" t="str">
        <x:f>IF(2&gt;'Настройки'!$B$3,"",IF(ISBLANK(G900),IF('Настройки'!$B$9="Нулевой спрос",0,""),IF(G900&lt;0,IF('Настройки'!$B$10="Исключить","",IF('Настройки'!$B$10="Абсолютные значения",ABS(G900),G900)),G900)))</x:f>
      </x:c>
      <x:c r="BK900" s="50" t="str">
        <x:f>IF(3&gt;'Настройки'!$B$3,"",IF(ISBLANK(H900),IF('Настройки'!$B$9="Нулевой спрос",0,""),IF(H900&lt;0,IF('Настройки'!$B$10="Исключить","",IF('Настройки'!$B$10="Абсолютные значения",ABS(H900),H900)),H900)))</x:f>
      </x:c>
      <x:c r="BL900" s="50" t="str">
        <x:f>IF(4&gt;'Настройки'!$B$3,"",IF(ISBLANK(I900),IF('Настройки'!$B$9="Нулевой спрос",0,""),IF(I900&lt;0,IF('Настройки'!$B$10="Исключить","",IF('Настройки'!$B$10="Абсолютные значения",ABS(I900),I900)),I900)))</x:f>
      </x:c>
      <x:c r="BM900" s="50" t="str">
        <x:f>IF(5&gt;'Настройки'!$B$3,"",IF(ISBLANK(J900),IF('Настройки'!$B$9="Нулевой спрос",0,""),IF(J900&lt;0,IF('Настройки'!$B$10="Исключить","",IF('Настройки'!$B$10="Абсолютные значения",ABS(J900),J900)),J900)))</x:f>
      </x:c>
      <x:c r="BN900" s="50" t="str">
        <x:f>IF(6&gt;'Настройки'!$B$3,"",IF(ISBLANK(K900),IF('Настройки'!$B$9="Нулевой спрос",0,""),IF(K900&lt;0,IF('Настройки'!$B$10="Исключить","",IF('Настройки'!$B$10="Абсолютные значения",ABS(K900),K900)),K900)))</x:f>
      </x:c>
      <x:c r="BO900" s="50" t="str">
        <x:f>IF(7&gt;'Настройки'!$B$3,"",IF(ISBLANK(L900),IF('Настройки'!$B$9="Нулевой спрос",0,""),IF(L900&lt;0,IF('Настройки'!$B$10="Исключить","",IF('Настройки'!$B$10="Абсолютные значения",ABS(L900),L900)),L900)))</x:f>
      </x:c>
      <x:c r="BP900" s="50" t="str">
        <x:f>IF(8&gt;'Настройки'!$B$3,"",IF(ISBLANK(M900),IF('Настройки'!$B$9="Нулевой спрос",0,""),IF(M900&lt;0,IF('Настройки'!$B$10="Исключить","",IF('Настройки'!$B$10="Абсолютные значения",ABS(M900),M900)),M900)))</x:f>
      </x:c>
      <x:c r="BQ900" s="50" t="str">
        <x:f>IF(9&gt;'Настройки'!$B$3,"",IF(ISBLANK(N900),IF('Настройки'!$B$9="Нулевой спрос",0,""),IF(N900&lt;0,IF('Настройки'!$B$10="Исключить","",IF('Настройки'!$B$10="Абсолютные значения",ABS(N900),N900)),N900)))</x:f>
      </x:c>
      <x:c r="BR900" s="50" t="str">
        <x:f>IF(10&gt;'Настройки'!$B$3,"",IF(ISBLANK(O900),IF('Настройки'!$B$9="Нулевой спрос",0,""),IF(O900&lt;0,IF('Настройки'!$B$10="Исключить","",IF('Настройки'!$B$10="Абсолютные значения",ABS(O900),O900)),O900)))</x:f>
      </x:c>
      <x:c r="BS900" s="50" t="str">
        <x:f>IF(11&gt;'Настройки'!$B$3,"",IF(ISBLANK(P900),IF('Настройки'!$B$9="Нулевой спрос",0,""),IF(P900&lt;0,IF('Настройки'!$B$10="Исключить","",IF('Настройки'!$B$10="Абсолютные значения",ABS(P900),P900)),P900)))</x:f>
      </x:c>
      <x:c r="BT900" s="50" t="str">
        <x:f>IF(12&gt;'Настройки'!$B$3,"",IF(ISBLANK(Q900),IF('Настройки'!$B$9="Нулевой спрос",0,""),IF(Q900&lt;0,IF('Настройки'!$B$10="Исключить","",IF('Настройки'!$B$10="Абсолютные значения",ABS(Q900),Q900)),Q900)))</x:f>
      </x:c>
      <x:c r="BU900" s="50" t="str">
        <x:f>IF(13&gt;'Настройки'!$B$3,"",IF(ISBLANK(R900),IF('Настройки'!$B$9="Нулевой спрос",0,""),IF(R900&lt;0,IF('Настройки'!$B$10="Исключить","",IF('Настройки'!$B$10="Абсолютные значения",ABS(R900),R900)),R900)))</x:f>
      </x:c>
      <x:c r="BV900" s="50" t="str">
        <x:f>IF(14&gt;'Настройки'!$B$3,"",IF(ISBLANK(S900),IF('Настройки'!$B$9="Нулевой спрос",0,""),IF(S900&lt;0,IF('Настройки'!$B$10="Исключить","",IF('Настройки'!$B$10="Абсолютные значения",ABS(S900),S900)),S900)))</x:f>
      </x:c>
      <x:c r="BW900" s="50" t="str">
        <x:f>IF(15&gt;'Настройки'!$B$3,"",IF(ISBLANK(T900),IF('Настройки'!$B$9="Нулевой спрос",0,""),IF(T900&lt;0,IF('Настройки'!$B$10="Исключить","",IF('Настройки'!$B$10="Абсолютные значения",ABS(T900),T900)),T900)))</x:f>
      </x:c>
      <x:c r="BX900" s="50" t="str">
        <x:f>IF(16&gt;'Настройки'!$B$3,"",IF(ISBLANK(U900),IF('Настройки'!$B$9="Нулевой спрос",0,""),IF(U900&lt;0,IF('Настройки'!$B$10="Исключить","",IF('Настройки'!$B$10="Абсолютные значения",ABS(U900),U900)),U900)))</x:f>
      </x:c>
      <x:c r="BY900" s="50" t="str">
        <x:f>IF(17&gt;'Настройки'!$B$3,"",IF(ISBLANK(V900),IF('Настройки'!$B$9="Нулевой спрос",0,""),IF(V900&lt;0,IF('Настройки'!$B$10="Исключить","",IF('Настройки'!$B$10="Абсолютные значения",ABS(V900),V900)),V900)))</x:f>
      </x:c>
      <x:c r="BZ900" s="50" t="str">
        <x:f>IF(18&gt;'Настройки'!$B$3,"",IF(ISBLANK(W900),IF('Настройки'!$B$9="Нулевой спрос",0,""),IF(W900&lt;0,IF('Настройки'!$B$10="Исключить","",IF('Настройки'!$B$10="Абсолютные значения",ABS(W900),W900)),W900)))</x:f>
      </x:c>
      <x:c r="CA900" s="50" t="str">
        <x:f>IF(19&gt;'Настройки'!$B$3,"",IF(ISBLANK(X900),IF('Настройки'!$B$9="Нулевой спрос",0,""),IF(X900&lt;0,IF('Настройки'!$B$10="Исключить","",IF('Настройки'!$B$10="Абсолютные значения",ABS(X900),X900)),X900)))</x:f>
      </x:c>
      <x:c r="CB900" s="50" t="str">
        <x:f>IF(20&gt;'Настройки'!$B$3,"",IF(ISBLANK(Y900),IF('Настройки'!$B$9="Нулевой спрос",0,""),IF(Y900&lt;0,IF('Настройки'!$B$10="Исключить","",IF('Настройки'!$B$10="Абсолютные значения",ABS(Y900),Y900)),Y900)))</x:f>
      </x:c>
      <x:c r="CC900" s="50" t="str">
        <x:f>IF(21&gt;'Настройки'!$B$3,"",IF(ISBLANK(Z900),IF('Настройки'!$B$9="Нулевой спрос",0,""),IF(Z900&lt;0,IF('Настройки'!$B$10="Исключить","",IF('Настройки'!$B$10="Абсолютные значения",ABS(Z900),Z900)),Z900)))</x:f>
      </x:c>
      <x:c r="CD900" s="50" t="str">
        <x:f>IF(22&gt;'Настройки'!$B$3,"",IF(ISBLANK(AA900),IF('Настройки'!$B$9="Нулевой спрос",0,""),IF(AA900&lt;0,IF('Настройки'!$B$10="Исключить","",IF('Настройки'!$B$10="Абсолютные значения",ABS(AA900),AA900)),AA900)))</x:f>
      </x:c>
      <x:c r="CE900" s="50" t="str">
        <x:f>IF(23&gt;'Настройки'!$B$3,"",IF(ISBLANK(AB900),IF('Настройки'!$B$9="Нулевой спрос",0,""),IF(AB900&lt;0,IF('Настройки'!$B$10="Исключить","",IF('Настройки'!$B$10="Абсолютные значения",ABS(AB900),AB900)),AB900)))</x:f>
      </x:c>
      <x:c r="CF900" s="50" t="str">
        <x:f>IF(24&gt;'Настройки'!$B$3,"",IF(ISBLANK(AC900),IF('Настройки'!$B$9="Нулевой спрос",0,""),IF(AC900&lt;0,IF('Настройки'!$B$10="Исключить","",IF('Настройки'!$B$10="Абсолютные значения",ABS(AC900),AC900)),AC900)))</x:f>
      </x:c>
      <x:c r="CG900" s="50" t="str">
        <x:f>IF(25&gt;'Настройки'!$B$3,"",IF(ISBLANK(AD900),IF('Настройки'!$B$9="Нулевой спрос",0,""),IF(AD900&lt;0,IF('Настройки'!$B$10="Исключить","",IF('Настройки'!$B$10="Абсолютные значения",ABS(AD900),AD900)),AD900)))</x:f>
      </x:c>
      <x:c r="CH900" s="50" t="str">
        <x:f>IF(26&gt;'Настройки'!$B$3,"",IF(ISBLANK(AE900),IF('Настройки'!$B$9="Нулевой спрос",0,""),IF(AE900&lt;0,IF('Настройки'!$B$10="Исключить","",IF('Настройки'!$B$10="Абсолютные значения",ABS(AE900),AE900)),AE900)))</x:f>
      </x:c>
      <x:c r="CI900" s="50" t="str">
        <x:f>IF(27&gt;'Настройки'!$B$3,"",IF(ISBLANK(AF900),IF('Настройки'!$B$9="Нулевой спрос",0,""),IF(AF900&lt;0,IF('Настройки'!$B$10="Исключить","",IF('Настройки'!$B$10="Абсолютные значения",ABS(AF900),AF900)),AF900)))</x:f>
      </x:c>
      <x:c r="CJ900" s="50" t="str">
        <x:f>IF(28&gt;'Настройки'!$B$3,"",IF(ISBLANK(AG900),IF('Настройки'!$B$9="Нулевой спрос",0,""),IF(AG900&lt;0,IF('Настройки'!$B$10="Исключить","",IF('Настройки'!$B$10="Абсолютные значения",ABS(AG900),AG900)),AG900)))</x:f>
      </x:c>
      <x:c r="CK900" s="50" t="str">
        <x:f>IF(29&gt;'Настройки'!$B$3,"",IF(ISBLANK(AH900),IF('Настройки'!$B$9="Нулевой спрос",0,""),IF(AH900&lt;0,IF('Настройки'!$B$10="Исключить","",IF('Настройки'!$B$10="Абсолютные значения",ABS(AH900),AH900)),AH900)))</x:f>
      </x:c>
      <x:c r="CL900" s="50" t="str">
        <x:f>IF(30&gt;'Настройки'!$B$3,"",IF(ISBLANK(AI900),IF('Настройки'!$B$9="Нулевой спрос",0,""),IF(AI900&lt;0,IF('Настройки'!$B$10="Исключить","",IF('Настройки'!$B$10="Абсолютные значения",ABS(AI900),AI900)),AI900)))</x:f>
      </x:c>
      <x:c r="CM900" s="50" t="str">
        <x:f>IF(31&gt;'Настройки'!$B$3,"",IF(ISBLANK(AJ900),IF('Настройки'!$B$9="Нулевой спрос",0,""),IF(AJ900&lt;0,IF('Настройки'!$B$10="Исключить","",IF('Настройки'!$B$10="Абсолютные значения",ABS(AJ900),AJ900)),AJ900)))</x:f>
      </x:c>
      <x:c r="CN900" s="50" t="str">
        <x:f>IF(32&gt;'Настройки'!$B$3,"",IF(ISBLANK(AK900),IF('Настройки'!$B$9="Нулевой спрос",0,""),IF(AK900&lt;0,IF('Настройки'!$B$10="Исключить","",IF('Настройки'!$B$10="Абсолютные значения",ABS(AK900),AK900)),AK900)))</x:f>
      </x:c>
      <x:c r="CO900" s="50" t="str">
        <x:f>IF(33&gt;'Настройки'!$B$3,"",IF(ISBLANK(AL900),IF('Настройки'!$B$9="Нулевой спрос",0,""),IF(AL900&lt;0,IF('Настройки'!$B$10="Исключить","",IF('Настройки'!$B$10="Абсолютные значения",ABS(AL900),AL900)),AL900)))</x:f>
      </x:c>
      <x:c r="CP900" s="50" t="str">
        <x:f>IF(34&gt;'Настройки'!$B$3,"",IF(ISBLANK(AM900),IF('Настройки'!$B$9="Нулевой спрос",0,""),IF(AM900&lt;0,IF('Настройки'!$B$10="Исключить","",IF('Настройки'!$B$10="Абсолютные значения",ABS(AM900),AM900)),AM900)))</x:f>
      </x:c>
      <x:c r="CQ900" s="50" t="str">
        <x:f>IF(35&gt;'Настройки'!$B$3,"",IF(ISBLANK(AN900),IF('Настройки'!$B$9="Нулевой спрос",0,""),IF(AN900&lt;0,IF('Настройки'!$B$10="Исключить","",IF('Настройки'!$B$10="Абсолютные значения",ABS(AN900),AN900)),AN900)))</x:f>
      </x:c>
      <x:c r="CR900" s="50" t="str">
        <x:f>IF(36&gt;'Настройки'!$B$3,"",IF(ISBLANK(AO900),IF('Настройки'!$B$9="Нулевой спрос",0,""),IF(AO900&lt;0,IF('Настройки'!$B$10="Исключить","",IF('Настройки'!$B$10="Абсолютные значения",ABS(AO900),AO900)),AO900)))</x:f>
      </x:c>
      <x:c r="CS900" s="50" t="str">
        <x:f>IF(OR(1&gt;'Настройки'!$B$3,ISBLANK(BI900),BI900=0),"",BI900)</x:f>
      </x:c>
      <x:c r="CT900" s="50" t="str">
        <x:f>IF(OR(2&gt;'Настройки'!$B$3,ISBLANK(BJ900),BJ900=0),"",BJ900)</x:f>
      </x:c>
      <x:c r="CU900" s="50" t="str">
        <x:f>IF(OR(3&gt;'Настройки'!$B$3,ISBLANK(BK900),BK900=0),"",BK900)</x:f>
      </x:c>
      <x:c r="CV900" s="50" t="str">
        <x:f>IF(OR(4&gt;'Настройки'!$B$3,ISBLANK(BL900),BL900=0),"",BL900)</x:f>
      </x:c>
      <x:c r="CW900" s="50" t="str">
        <x:f>IF(OR(5&gt;'Настройки'!$B$3,ISBLANK(BM900),BM900=0),"",BM900)</x:f>
      </x:c>
      <x:c r="CX900" s="50" t="str">
        <x:f>IF(OR(6&gt;'Настройки'!$B$3,ISBLANK(BN900),BN900=0),"",BN900)</x:f>
      </x:c>
      <x:c r="CY900" s="50" t="str">
        <x:f>IF(OR(7&gt;'Настройки'!$B$3,ISBLANK(BO900),BO900=0),"",BO900)</x:f>
      </x:c>
      <x:c r="CZ900" s="50" t="str">
        <x:f>IF(OR(8&gt;'Настройки'!$B$3,ISBLANK(BP900),BP900=0),"",BP900)</x:f>
      </x:c>
      <x:c r="DA900" s="50" t="str">
        <x:f>IF(OR(9&gt;'Настройки'!$B$3,ISBLANK(BQ900),BQ900=0),"",BQ900)</x:f>
      </x:c>
      <x:c r="DB900" s="50" t="str">
        <x:f>IF(OR(10&gt;'Настройки'!$B$3,ISBLANK(BR900),BR900=0),"",BR900)</x:f>
      </x:c>
      <x:c r="DC900" s="50" t="str">
        <x:f>IF(OR(11&gt;'Настройки'!$B$3,ISBLANK(BS900),BS900=0),"",BS900)</x:f>
      </x:c>
      <x:c r="DD900" s="50" t="str">
        <x:f>IF(OR(12&gt;'Настройки'!$B$3,ISBLANK(BT900),BT900=0),"",BT900)</x:f>
      </x:c>
      <x:c r="DE900" s="50" t="str">
        <x:f>IF(OR(13&gt;'Настройки'!$B$3,ISBLANK(BU900),BU900=0),"",BU900)</x:f>
      </x:c>
      <x:c r="DF900" s="50" t="str">
        <x:f>IF(OR(14&gt;'Настройки'!$B$3,ISBLANK(BV900),BV900=0),"",BV900)</x:f>
      </x:c>
      <x:c r="DG900" s="50" t="str">
        <x:f>IF(OR(15&gt;'Настройки'!$B$3,ISBLANK(BW900),BW900=0),"",BW900)</x:f>
      </x:c>
      <x:c r="DH900" s="50" t="str">
        <x:f>IF(OR(16&gt;'Настройки'!$B$3,ISBLANK(BX900),BX900=0),"",BX900)</x:f>
      </x:c>
      <x:c r="DI900" s="50" t="str">
        <x:f>IF(OR(17&gt;'Настройки'!$B$3,ISBLANK(BY900),BY900=0),"",BY900)</x:f>
      </x:c>
      <x:c r="DJ900" s="50" t="str">
        <x:f>IF(OR(18&gt;'Настройки'!$B$3,ISBLANK(BZ900),BZ900=0),"",BZ900)</x:f>
      </x:c>
      <x:c r="DK900" s="50" t="str">
        <x:f>IF(OR(19&gt;'Настройки'!$B$3,ISBLANK(CA900),CA900=0),"",CA900)</x:f>
      </x:c>
      <x:c r="DL900" s="50" t="str">
        <x:f>IF(OR(20&gt;'Настройки'!$B$3,ISBLANK(CB900),CB900=0),"",CB900)</x:f>
      </x:c>
      <x:c r="DM900" s="50" t="str">
        <x:f>IF(OR(21&gt;'Настройки'!$B$3,ISBLANK(CC900),CC900=0),"",CC900)</x:f>
      </x:c>
      <x:c r="DN900" s="50" t="str">
        <x:f>IF(OR(22&gt;'Настройки'!$B$3,ISBLANK(CD900),CD900=0),"",CD900)</x:f>
      </x:c>
      <x:c r="DO900" s="50" t="str">
        <x:f>IF(OR(23&gt;'Настройки'!$B$3,ISBLANK(CE900),CE900=0),"",CE900)</x:f>
      </x:c>
      <x:c r="DP900" s="50" t="str">
        <x:f>IF(OR(24&gt;'Настройки'!$B$3,ISBLANK(CF900),CF900=0),"",CF900)</x:f>
      </x:c>
      <x:c r="DQ900" s="50" t="str">
        <x:f>IF(OR(25&gt;'Настройки'!$B$3,ISBLANK(CG900),CG900=0),"",CG900)</x:f>
      </x:c>
      <x:c r="DR900" s="50" t="str">
        <x:f>IF(OR(26&gt;'Настройки'!$B$3,ISBLANK(CH900),CH900=0),"",CH900)</x:f>
      </x:c>
      <x:c r="DS900" s="50" t="str">
        <x:f>IF(OR(27&gt;'Настройки'!$B$3,ISBLANK(CI900),CI900=0),"",CI900)</x:f>
      </x:c>
      <x:c r="DT900" s="50" t="str">
        <x:f>IF(OR(28&gt;'Настройки'!$B$3,ISBLANK(CJ900),CJ900=0),"",CJ900)</x:f>
      </x:c>
      <x:c r="DU900" s="50" t="str">
        <x:f>IF(OR(29&gt;'Настройки'!$B$3,ISBLANK(CK900),CK900=0),"",CK900)</x:f>
      </x:c>
      <x:c r="DV900" s="50" t="str">
        <x:f>IF(OR(30&gt;'Настройки'!$B$3,ISBLANK(CL900),CL900=0),"",CL900)</x:f>
      </x:c>
      <x:c r="DW900" s="50" t="str">
        <x:f>IF(OR(31&gt;'Настройки'!$B$3,ISBLANK(CM900),CM900=0),"",CM900)</x:f>
      </x:c>
      <x:c r="DX900" s="50" t="str">
        <x:f>IF(OR(32&gt;'Настройки'!$B$3,ISBLANK(CN900),CN900=0),"",CN900)</x:f>
      </x:c>
      <x:c r="DY900" s="50" t="str">
        <x:f>IF(OR(33&gt;'Настройки'!$B$3,ISBLANK(CO900),CO900=0),"",CO900)</x:f>
      </x:c>
      <x:c r="DZ900" s="50" t="str">
        <x:f>IF(OR(34&gt;'Настройки'!$B$3,ISBLANK(CP900),CP900=0),"",CP900)</x:f>
      </x:c>
      <x:c r="EA900" s="50" t="str">
        <x:f>IF(OR(35&gt;'Настройки'!$B$3,ISBLANK(CQ900),CQ900=0),"",CQ900)</x:f>
      </x:c>
      <x:c r="EB900" s="50" t="str">
        <x:f>IF(OR(36&gt;'Настройки'!$B$3,ISBLANK(CR900),CR900=0),"",CR900)</x:f>
      </x:c>
      <x:c r="EC900" s="50" t="str">
        <x:f>IF(A900="","",IF(OR(BB900="AZ",BB900="BZ"),10000+ROW(),IF(AZ900&gt;'Настройки'!$B$11,20000+ROW(),IF(BF900&lt;&gt;"Обычный",30000+ROW(),IF(AX900&lt;=0,40000+ROW(),"")))))</x:f>
      </x:c>
      <x:c r="ED900" s="50" t="str">
        <x:f>IF(EC900="","",COUNTIFS($EC$2:$EC$1001,"&gt;0",$EC$2:$EC$1001,"&lt;"&amp;EC900)+1)</x:f>
      </x:c>
    </x:row>
    <x:row r="901">
      <x:c r="A901" s="115"/>
      <x:c r="B901" s="115"/>
      <x:c r="C901" s="115"/>
      <x:c r="D901" s="118"/>
      <x:c r="E901" s="118"/>
      <x:c r="F901" s="118"/>
      <x:c r="G901" s="118"/>
      <x:c r="H901" s="118"/>
      <x:c r="I901" s="118"/>
      <x:c r="J901" s="118"/>
      <x:c r="K901" s="118"/>
      <x:c r="L901" s="118"/>
      <x:c r="M901" s="118"/>
      <x:c r="N901" s="118"/>
      <x:c r="O901" s="118"/>
      <x:c r="P901" s="118"/>
      <x:c r="Q901" s="118"/>
      <x:c r="R901" s="118"/>
      <x:c r="S901" s="118"/>
      <x:c r="T901" s="118"/>
      <x:c r="U901" s="118"/>
      <x:c r="V901" s="118"/>
      <x:c r="W901" s="118"/>
      <x:c r="X901" s="118"/>
      <x:c r="Y901" s="118"/>
      <x:c r="Z901" s="118"/>
      <x:c r="AA901" s="118"/>
      <x:c r="AB901" s="118"/>
      <x:c r="AC901" s="118"/>
      <x:c r="AD901" s="118"/>
      <x:c r="AE901" s="118"/>
      <x:c r="AF901" s="118"/>
      <x:c r="AG901" s="118"/>
      <x:c r="AH901" s="118"/>
      <x:c r="AI901" s="118"/>
      <x:c r="AJ901" s="118"/>
      <x:c r="AK901" s="118"/>
      <x:c r="AL901" s="118"/>
      <x:c r="AM901" s="118"/>
      <x:c r="AN901" s="118"/>
      <x:c r="AO901" s="118"/>
      <x:c r="AP901" s="115"/>
      <x:c r="AQ901" s="49" t="str">
        <x:f>IF(A901="","",COUNT(BI901:INDEX(BI901:CR901,1,'Настройки'!$B$3)))</x:f>
      </x:c>
      <x:c r="AR901" s="49" t="str">
        <x:f>IF(A901="","",SUM(BI901:INDEX(BI901:CR901,1,'Настройки'!$B$3)))</x:f>
      </x:c>
      <x:c r="AS901" s="58" t="str">
        <x:f>IF(A901="","",IF('Настройки'!$B$4="Стоимость потребления",AR901*D901,IF('Настройки'!$B$4="Количество",AR901,E901)))</x:f>
      </x:c>
      <x:c r="AT901" s="61" t="str">
        <x:f>IF(OR(A901="",AS901&lt;0,SUM($AS$2:$AS$1001)&lt;=0),"",AS901/SUM($AS$2:$AS$1001))</x:f>
      </x:c>
      <x:c r="AU901" s="61" t="str">
        <x:f>IF(OR(A901="",AS901&lt;0,SUM($AS$2:$AS$1001)&lt;=0),"",SUMIFS($AS$2:$AS$1001,$AS$2:$AS$1001,"&gt;"&amp;AS901)/SUM($AS$2:$AS$1001))</x:f>
      </x:c>
      <x:c r="AV901" s="61" t="str">
        <x:f>IF(OR(A901="",AS901&lt;0,SUM($AS$2:$AS$1001)&lt;=0),"",SUMIFS($AS$2:$AS$1001,$AS$2:$AS$1001,"&gt;="&amp;AS901)/SUM($AS$2:$AS$1001))</x:f>
      </x:c>
      <x:c r="AW901" s="49" t="str">
        <x:f>IF(A901="","",IF(SUM($AS$2:$AS$1001)&lt;=0,"Не определён",IF(AS901&lt;0,"Исключение",IF(AU901&lt;'Настройки'!$B$5,"A",IF(AU901&lt;'Настройки'!$B$6,"B","C")))))</x:f>
      </x:c>
      <x:c r="AX901" s="58" t="str">
        <x:f>IF(A901="","",IF(AQ901=0,"",AVERAGE(BI901:INDEX(BI901:CR901,1,'Настройки'!$B$3))))</x:f>
      </x:c>
      <x:c r="AY901" s="58" t="str">
        <x:f>IF(OR(A901="",AQ901=0),"",STDEVP(BI901:INDEX(BI901:CR901,1,'Настройки'!$B$3)))</x:f>
      </x:c>
      <x:c r="AZ901" s="61" t="str">
        <x:f>IF(OR(A901="",AQ901&lt;'Настройки'!$B$12,AX901&lt;=0,AND('Настройки'!$B$10="Блокировать",COUNTIF(F901:INDEX(F901:AO901,1,'Настройки'!$B$3),"&lt;0")&gt;0)),"",AY901/ABS(AX901))</x:f>
      </x:c>
      <x:c r="BA901" s="49" t="str">
        <x:f>IF(A901="","",IF(AND('Настройки'!$B$10="Блокировать",COUNTIF(F901:INDEX(F901:AO901,1,'Настройки'!$B$3),"&lt;0")&gt;0),"Не определён",IF(AQ901&lt;'Настройки'!$B$12,"Не определён",IF(AX901=0,"Нет спроса",IF(AX901&lt;0,"Не определён",IF(AZ901&lt;='Настройки'!$B$7,"X",IF(AZ901&lt;='Настройки'!$B$8,"Y","Z")))))))</x:f>
      </x:c>
      <x:c r="BB901" s="49" t="str">
        <x:f>IF(OR(A901="",LEN(AW901)&lt;&gt;1,LEN(BA901)&lt;&gt;1),"",AW901&amp;BA901)</x:f>
      </x:c>
      <x:c r="BC901" s="61" t="str">
        <x:f>IF(OR(A901="",AQ901=0),"",(COUNT(BI901:INDEX(BI901:CR901,1,'Настройки'!$B$3))-COUNT(CS901:INDEX(CS901:EB901,1,'Настройки'!$B$3)))/AQ901)</x:f>
      </x:c>
      <x:c r="BD901" s="64" t="str">
        <x:f>IF(OR(A901="",COUNT(CS901:INDEX(CS901:EB901,1,'Настройки'!$B$3))=0),"",AQ901/COUNT(CS901:INDEX(CS901:EB901,1,'Настройки'!$B$3)))</x:f>
      </x:c>
      <x:c r="BE901" s="64" t="str">
        <x:f>IF(OR(A901="",COUNT(CS901:INDEX(CS901:EB901,1,'Настройки'!$B$3))=0),"",IF(AVERAGE(CS901:INDEX(CS901:EB901,1,'Настройки'!$B$3))=0,"",(STDEVP(CS901:INDEX(CS901:EB901,1,'Настройки'!$B$3))/ABS(AVERAGE(CS901:INDEX(CS901:EB901,1,'Настройки'!$B$3))))^2))</x:f>
      </x:c>
      <x:c r="BF901" s="49" t="str">
        <x:f>IF(A901="","",IF(AQ901&lt;3,"Недостаточно",IF(AQ901&lt;6,"Предварительный","Обычный")))</x:f>
      </x:c>
      <x:c r="BG901" s="49" t="str">
        <x:f>IF(A901="","",IF(COUNTIF(F901:INDEX(F901:AO901,1,'Настройки'!$B$3),"&lt;0")&gt;0,IF('Настройки'!$B$10="Блокировать","Отрицательный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"),"")&amp;IF(AQ901&lt;3,"Недостаточно истории. ",IF(AQ901&lt;6,"Предварительная классификация. ",""))&amp;IF(AX901=0,"Нет спроса за горизонт. ","")&amp;IF(AZ901&gt;'Настройки'!$B$11,"Экстремальная вариативность. ",""))</x:f>
      </x:c>
      <x:c r="BH901" s="49" t="str">
        <x:f>IF(A901="","",IFERROR(VLOOKUP(BB901,'Настройки'!$D$3:$E$11,2,FALSE),"Сначала проверьте исходные данные и историю спроса.")&amp;" Уточните срок поставки, MOQ и критичность.")</x:f>
      </x:c>
      <x:c r="BI901" s="50" t="str">
        <x:f>IF(1&gt;'Настройки'!$B$3,"",IF(ISBLANK(F901),IF('Настройки'!$B$9="Нулевой спрос",0,""),IF(F901&lt;0,IF('Настройки'!$B$10="Исключить","",IF('Настройки'!$B$10="Абсолютные значения",ABS(F901),F901)),F901)))</x:f>
      </x:c>
      <x:c r="BJ901" s="50" t="str">
        <x:f>IF(2&gt;'Настройки'!$B$3,"",IF(ISBLANK(G901),IF('Настройки'!$B$9="Нулевой спрос",0,""),IF(G901&lt;0,IF('Настройки'!$B$10="Исключить","",IF('Настройки'!$B$10="Абсолютные значения",ABS(G901),G901)),G901)))</x:f>
      </x:c>
      <x:c r="BK901" s="50" t="str">
        <x:f>IF(3&gt;'Настройки'!$B$3,"",IF(ISBLANK(H901),IF('Настройки'!$B$9="Нулевой спрос",0,""),IF(H901&lt;0,IF('Настройки'!$B$10="Исключить","",IF('Настройки'!$B$10="Абсолютные значения",ABS(H901),H901)),H901)))</x:f>
      </x:c>
      <x:c r="BL901" s="50" t="str">
        <x:f>IF(4&gt;'Настройки'!$B$3,"",IF(ISBLANK(I901),IF('Настройки'!$B$9="Нулевой спрос",0,""),IF(I901&lt;0,IF('Настройки'!$B$10="Исключить","",IF('Настройки'!$B$10="Абсолютные значения",ABS(I901),I901)),I901)))</x:f>
      </x:c>
      <x:c r="BM901" s="50" t="str">
        <x:f>IF(5&gt;'Настройки'!$B$3,"",IF(ISBLANK(J901),IF('Настройки'!$B$9="Нулевой спрос",0,""),IF(J901&lt;0,IF('Настройки'!$B$10="Исключить","",IF('Настройки'!$B$10="Абсолютные значения",ABS(J901),J901)),J901)))</x:f>
      </x:c>
      <x:c r="BN901" s="50" t="str">
        <x:f>IF(6&gt;'Настройки'!$B$3,"",IF(ISBLANK(K901),IF('Настройки'!$B$9="Нулевой спрос",0,""),IF(K901&lt;0,IF('Настройки'!$B$10="Исключить","",IF('Настройки'!$B$10="Абсолютные значения",ABS(K901),K901)),K901)))</x:f>
      </x:c>
      <x:c r="BO901" s="50" t="str">
        <x:f>IF(7&gt;'Настройки'!$B$3,"",IF(ISBLANK(L901),IF('Настройки'!$B$9="Нулевой спрос",0,""),IF(L901&lt;0,IF('Настройки'!$B$10="Исключить","",IF('Настройки'!$B$10="Абсолютные значения",ABS(L901),L901)),L901)))</x:f>
      </x:c>
      <x:c r="BP901" s="50" t="str">
        <x:f>IF(8&gt;'Настройки'!$B$3,"",IF(ISBLANK(M901),IF('Настройки'!$B$9="Нулевой спрос",0,""),IF(M901&lt;0,IF('Настройки'!$B$10="Исключить","",IF('Настройки'!$B$10="Абсолютные значения",ABS(M901),M901)),M901)))</x:f>
      </x:c>
      <x:c r="BQ901" s="50" t="str">
        <x:f>IF(9&gt;'Настройки'!$B$3,"",IF(ISBLANK(N901),IF('Настройки'!$B$9="Нулевой спрос",0,""),IF(N901&lt;0,IF('Настройки'!$B$10="Исключить","",IF('Настройки'!$B$10="Абсолютные значения",ABS(N901),N901)),N901)))</x:f>
      </x:c>
      <x:c r="BR901" s="50" t="str">
        <x:f>IF(10&gt;'Настройки'!$B$3,"",IF(ISBLANK(O901),IF('Настройки'!$B$9="Нулевой спрос",0,""),IF(O901&lt;0,IF('Настройки'!$B$10="Исключить","",IF('Настройки'!$B$10="Абсолютные значения",ABS(O901),O901)),O901)))</x:f>
      </x:c>
      <x:c r="BS901" s="50" t="str">
        <x:f>IF(11&gt;'Настройки'!$B$3,"",IF(ISBLANK(P901),IF('Настройки'!$B$9="Нулевой спрос",0,""),IF(P901&lt;0,IF('Настройки'!$B$10="Исключить","",IF('Настройки'!$B$10="Абсолютные значения",ABS(P901),P901)),P901)))</x:f>
      </x:c>
      <x:c r="BT901" s="50" t="str">
        <x:f>IF(12&gt;'Настройки'!$B$3,"",IF(ISBLANK(Q901),IF('Настройки'!$B$9="Нулевой спрос",0,""),IF(Q901&lt;0,IF('Настройки'!$B$10="Исключить","",IF('Настройки'!$B$10="Абсолютные значения",ABS(Q901),Q901)),Q901)))</x:f>
      </x:c>
      <x:c r="BU901" s="50" t="str">
        <x:f>IF(13&gt;'Настройки'!$B$3,"",IF(ISBLANK(R901),IF('Настройки'!$B$9="Нулевой спрос",0,""),IF(R901&lt;0,IF('Настройки'!$B$10="Исключить","",IF('Настройки'!$B$10="Абсолютные значения",ABS(R901),R901)),R901)))</x:f>
      </x:c>
      <x:c r="BV901" s="50" t="str">
        <x:f>IF(14&gt;'Настройки'!$B$3,"",IF(ISBLANK(S901),IF('Настройки'!$B$9="Нулевой спрос",0,""),IF(S901&lt;0,IF('Настройки'!$B$10="Исключить","",IF('Настройки'!$B$10="Абсолютные значения",ABS(S901),S901)),S901)))</x:f>
      </x:c>
      <x:c r="BW901" s="50" t="str">
        <x:f>IF(15&gt;'Настройки'!$B$3,"",IF(ISBLANK(T901),IF('Настройки'!$B$9="Нулевой спрос",0,""),IF(T901&lt;0,IF('Настройки'!$B$10="Исключить","",IF('Настройки'!$B$10="Абсолютные значения",ABS(T901),T901)),T901)))</x:f>
      </x:c>
      <x:c r="BX901" s="50" t="str">
        <x:f>IF(16&gt;'Настройки'!$B$3,"",IF(ISBLANK(U901),IF('Настройки'!$B$9="Нулевой спрос",0,""),IF(U901&lt;0,IF('Настройки'!$B$10="Исключить","",IF('Настройки'!$B$10="Абсолютные значения",ABS(U901),U901)),U901)))</x:f>
      </x:c>
      <x:c r="BY901" s="50" t="str">
        <x:f>IF(17&gt;'Настройки'!$B$3,"",IF(ISBLANK(V901),IF('Настройки'!$B$9="Нулевой спрос",0,""),IF(V901&lt;0,IF('Настройки'!$B$10="Исключить","",IF('Настройки'!$B$10="Абсолютные значения",ABS(V901),V901)),V901)))</x:f>
      </x:c>
      <x:c r="BZ901" s="50" t="str">
        <x:f>IF(18&gt;'Настройки'!$B$3,"",IF(ISBLANK(W901),IF('Настройки'!$B$9="Нулевой спрос",0,""),IF(W901&lt;0,IF('Настройки'!$B$10="Исключить","",IF('Настройки'!$B$10="Абсолютные значения",ABS(W901),W901)),W901)))</x:f>
      </x:c>
      <x:c r="CA901" s="50" t="str">
        <x:f>IF(19&gt;'Настройки'!$B$3,"",IF(ISBLANK(X901),IF('Настройки'!$B$9="Нулевой спрос",0,""),IF(X901&lt;0,IF('Настройки'!$B$10="Исключить","",IF('Настройки'!$B$10="Абсолютные значения",ABS(X901),X901)),X901)))</x:f>
      </x:c>
      <x:c r="CB901" s="50" t="str">
        <x:f>IF(20&gt;'Настройки'!$B$3,"",IF(ISBLANK(Y901),IF('Настройки'!$B$9="Нулевой спрос",0,""),IF(Y901&lt;0,IF('Настройки'!$B$10="Исключить","",IF('Настройки'!$B$10="Абсолютные значения",ABS(Y901),Y901)),Y901)))</x:f>
      </x:c>
      <x:c r="CC901" s="50" t="str">
        <x:f>IF(21&gt;'Настройки'!$B$3,"",IF(ISBLANK(Z901),IF('Настройки'!$B$9="Нулевой спрос",0,""),IF(Z901&lt;0,IF('Настройки'!$B$10="Исключить","",IF('Настройки'!$B$10="Абсолютные значения",ABS(Z901),Z901)),Z901)))</x:f>
      </x:c>
      <x:c r="CD901" s="50" t="str">
        <x:f>IF(22&gt;'Настройки'!$B$3,"",IF(ISBLANK(AA901),IF('Настройки'!$B$9="Нулевой спрос",0,""),IF(AA901&lt;0,IF('Настройки'!$B$10="Исключить","",IF('Настройки'!$B$10="Абсолютные значения",ABS(AA901),AA901)),AA901)))</x:f>
      </x:c>
      <x:c r="CE901" s="50" t="str">
        <x:f>IF(23&gt;'Настройки'!$B$3,"",IF(ISBLANK(AB901),IF('Настройки'!$B$9="Нулевой спрос",0,""),IF(AB901&lt;0,IF('Настройки'!$B$10="Исключить","",IF('Настройки'!$B$10="Абсолютные значения",ABS(AB901),AB901)),AB901)))</x:f>
      </x:c>
      <x:c r="CF901" s="50" t="str">
        <x:f>IF(24&gt;'Настройки'!$B$3,"",IF(ISBLANK(AC901),IF('Настройки'!$B$9="Нулевой спрос",0,""),IF(AC901&lt;0,IF('Настройки'!$B$10="Исключить","",IF('Настройки'!$B$10="Абсолютные значения",ABS(AC901),AC901)),AC901)))</x:f>
      </x:c>
      <x:c r="CG901" s="50" t="str">
        <x:f>IF(25&gt;'Настройки'!$B$3,"",IF(ISBLANK(AD901),IF('Настройки'!$B$9="Нулевой спрос",0,""),IF(AD901&lt;0,IF('Настройки'!$B$10="Исключить","",IF('Настройки'!$B$10="Абсолютные значения",ABS(AD901),AD901)),AD901)))</x:f>
      </x:c>
      <x:c r="CH901" s="50" t="str">
        <x:f>IF(26&gt;'Настройки'!$B$3,"",IF(ISBLANK(AE901),IF('Настройки'!$B$9="Нулевой спрос",0,""),IF(AE901&lt;0,IF('Настройки'!$B$10="Исключить","",IF('Настройки'!$B$10="Абсолютные значения",ABS(AE901),AE901)),AE901)))</x:f>
      </x:c>
      <x:c r="CI901" s="50" t="str">
        <x:f>IF(27&gt;'Настройки'!$B$3,"",IF(ISBLANK(AF901),IF('Настройки'!$B$9="Нулевой спрос",0,""),IF(AF901&lt;0,IF('Настройки'!$B$10="Исключить","",IF('Настройки'!$B$10="Абсолютные значения",ABS(AF901),AF901)),AF901)))</x:f>
      </x:c>
      <x:c r="CJ901" s="50" t="str">
        <x:f>IF(28&gt;'Настройки'!$B$3,"",IF(ISBLANK(AG901),IF('Настройки'!$B$9="Нулевой спрос",0,""),IF(AG901&lt;0,IF('Настройки'!$B$10="Исключить","",IF('Настройки'!$B$10="Абсолютные значения",ABS(AG901),AG901)),AG901)))</x:f>
      </x:c>
      <x:c r="CK901" s="50" t="str">
        <x:f>IF(29&gt;'Настройки'!$B$3,"",IF(ISBLANK(AH901),IF('Настройки'!$B$9="Нулевой спрос",0,""),IF(AH901&lt;0,IF('Настройки'!$B$10="Исключить","",IF('Настройки'!$B$10="Абсолютные значения",ABS(AH901),AH901)),AH901)))</x:f>
      </x:c>
      <x:c r="CL901" s="50" t="str">
        <x:f>IF(30&gt;'Настройки'!$B$3,"",IF(ISBLANK(AI901),IF('Настройки'!$B$9="Нулевой спрос",0,""),IF(AI901&lt;0,IF('Настройки'!$B$10="Исключить","",IF('Настройки'!$B$10="Абсолютные значения",ABS(AI901),AI901)),AI901)))</x:f>
      </x:c>
      <x:c r="CM901" s="50" t="str">
        <x:f>IF(31&gt;'Настройки'!$B$3,"",IF(ISBLANK(AJ901),IF('Настройки'!$B$9="Нулевой спрос",0,""),IF(AJ901&lt;0,IF('Настройки'!$B$10="Исключить","",IF('Настройки'!$B$10="Абсолютные значения",ABS(AJ901),AJ901)),AJ901)))</x:f>
      </x:c>
      <x:c r="CN901" s="50" t="str">
        <x:f>IF(32&gt;'Настройки'!$B$3,"",IF(ISBLANK(AK901),IF('Настройки'!$B$9="Нулевой спрос",0,""),IF(AK901&lt;0,IF('Настройки'!$B$10="Исключить","",IF('Настройки'!$B$10="Абсолютные значения",ABS(AK901),AK901)),AK901)))</x:f>
      </x:c>
      <x:c r="CO901" s="50" t="str">
        <x:f>IF(33&gt;'Настройки'!$B$3,"",IF(ISBLANK(AL901),IF('Настройки'!$B$9="Нулевой спрос",0,""),IF(AL901&lt;0,IF('Настройки'!$B$10="Исключить","",IF('Настройки'!$B$10="Абсолютные значения",ABS(AL901),AL901)),AL901)))</x:f>
      </x:c>
      <x:c r="CP901" s="50" t="str">
        <x:f>IF(34&gt;'Настройки'!$B$3,"",IF(ISBLANK(AM901),IF('Настройки'!$B$9="Нулевой спрос",0,""),IF(AM901&lt;0,IF('Настройки'!$B$10="Исключить","",IF('Настройки'!$B$10="Абсолютные значения",ABS(AM901),AM901)),AM901)))</x:f>
      </x:c>
      <x:c r="CQ901" s="50" t="str">
        <x:f>IF(35&gt;'Настройки'!$B$3,"",IF(ISBLANK(AN901),IF('Настройки'!$B$9="Нулевой спрос",0,""),IF(AN901&lt;0,IF('Настройки'!$B$10="Исключить","",IF('Настройки'!$B$10="Абсолютные значения",ABS(AN901),AN901)),AN901)))</x:f>
      </x:c>
      <x:c r="CR901" s="50" t="str">
        <x:f>IF(36&gt;'Настройки'!$B$3,"",IF(ISBLANK(AO901),IF('Настройки'!$B$9="Нулевой спрос",0,""),IF(AO901&lt;0,IF('Настройки'!$B$10="Исключить","",IF('Настройки'!$B$10="Абсолютные значения",ABS(AO901),AO901)),AO901)))</x:f>
      </x:c>
      <x:c r="CS901" s="50" t="str">
        <x:f>IF(OR(1&gt;'Настройки'!$B$3,ISBLANK(BI901),BI901=0),"",BI901)</x:f>
      </x:c>
      <x:c r="CT901" s="50" t="str">
        <x:f>IF(OR(2&gt;'Настройки'!$B$3,ISBLANK(BJ901),BJ901=0),"",BJ901)</x:f>
      </x:c>
      <x:c r="CU901" s="50" t="str">
        <x:f>IF(OR(3&gt;'Настройки'!$B$3,ISBLANK(BK901),BK901=0),"",BK901)</x:f>
      </x:c>
      <x:c r="CV901" s="50" t="str">
        <x:f>IF(OR(4&gt;'Настройки'!$B$3,ISBLANK(BL901),BL901=0),"",BL901)</x:f>
      </x:c>
      <x:c r="CW901" s="50" t="str">
        <x:f>IF(OR(5&gt;'Настройки'!$B$3,ISBLANK(BM901),BM901=0),"",BM901)</x:f>
      </x:c>
      <x:c r="CX901" s="50" t="str">
        <x:f>IF(OR(6&gt;'Настройки'!$B$3,ISBLANK(BN901),BN901=0),"",BN901)</x:f>
      </x:c>
      <x:c r="CY901" s="50" t="str">
        <x:f>IF(OR(7&gt;'Настройки'!$B$3,ISBLANK(BO901),BO901=0),"",BO901)</x:f>
      </x:c>
      <x:c r="CZ901" s="50" t="str">
        <x:f>IF(OR(8&gt;'Настройки'!$B$3,ISBLANK(BP901),BP901=0),"",BP901)</x:f>
      </x:c>
      <x:c r="DA901" s="50" t="str">
        <x:f>IF(OR(9&gt;'Настройки'!$B$3,ISBLANK(BQ901),BQ901=0),"",BQ901)</x:f>
      </x:c>
      <x:c r="DB901" s="50" t="str">
        <x:f>IF(OR(10&gt;'Настройки'!$B$3,ISBLANK(BR901),BR901=0),"",BR901)</x:f>
      </x:c>
      <x:c r="DC901" s="50" t="str">
        <x:f>IF(OR(11&gt;'Настройки'!$B$3,ISBLANK(BS901),BS901=0),"",BS901)</x:f>
      </x:c>
      <x:c r="DD901" s="50" t="str">
        <x:f>IF(OR(12&gt;'Настройки'!$B$3,ISBLANK(BT901),BT901=0),"",BT901)</x:f>
      </x:c>
      <x:c r="DE901" s="50" t="str">
        <x:f>IF(OR(13&gt;'Настройки'!$B$3,ISBLANK(BU901),BU901=0),"",BU901)</x:f>
      </x:c>
      <x:c r="DF901" s="50" t="str">
        <x:f>IF(OR(14&gt;'Настройки'!$B$3,ISBLANK(BV901),BV901=0),"",BV901)</x:f>
      </x:c>
      <x:c r="DG901" s="50" t="str">
        <x:f>IF(OR(15&gt;'Настройки'!$B$3,ISBLANK(BW901),BW901=0),"",BW901)</x:f>
      </x:c>
      <x:c r="DH901" s="50" t="str">
        <x:f>IF(OR(16&gt;'Настройки'!$B$3,ISBLANK(BX901),BX901=0),"",BX901)</x:f>
      </x:c>
      <x:c r="DI901" s="50" t="str">
        <x:f>IF(OR(17&gt;'Настройки'!$B$3,ISBLANK(BY901),BY901=0),"",BY901)</x:f>
      </x:c>
      <x:c r="DJ901" s="50" t="str">
        <x:f>IF(OR(18&gt;'Настройки'!$B$3,ISBLANK(BZ901),BZ901=0),"",BZ901)</x:f>
      </x:c>
      <x:c r="DK901" s="50" t="str">
        <x:f>IF(OR(19&gt;'Настройки'!$B$3,ISBLANK(CA901),CA901=0),"",CA901)</x:f>
      </x:c>
      <x:c r="DL901" s="50" t="str">
        <x:f>IF(OR(20&gt;'Настройки'!$B$3,ISBLANK(CB901),CB901=0),"",CB901)</x:f>
      </x:c>
      <x:c r="DM901" s="50" t="str">
        <x:f>IF(OR(21&gt;'Настройки'!$B$3,ISBLANK(CC901),CC901=0),"",CC901)</x:f>
      </x:c>
      <x:c r="DN901" s="50" t="str">
        <x:f>IF(OR(22&gt;'Настройки'!$B$3,ISBLANK(CD901),CD901=0),"",CD901)</x:f>
      </x:c>
      <x:c r="DO901" s="50" t="str">
        <x:f>IF(OR(23&gt;'Настройки'!$B$3,ISBLANK(CE901),CE901=0),"",CE901)</x:f>
      </x:c>
      <x:c r="DP901" s="50" t="str">
        <x:f>IF(OR(24&gt;'Настройки'!$B$3,ISBLANK(CF901),CF901=0),"",CF901)</x:f>
      </x:c>
      <x:c r="DQ901" s="50" t="str">
        <x:f>IF(OR(25&gt;'Настройки'!$B$3,ISBLANK(CG901),CG901=0),"",CG901)</x:f>
      </x:c>
      <x:c r="DR901" s="50" t="str">
        <x:f>IF(OR(26&gt;'Настройки'!$B$3,ISBLANK(CH901),CH901=0),"",CH901)</x:f>
      </x:c>
      <x:c r="DS901" s="50" t="str">
        <x:f>IF(OR(27&gt;'Настройки'!$B$3,ISBLANK(CI901),CI901=0),"",CI901)</x:f>
      </x:c>
      <x:c r="DT901" s="50" t="str">
        <x:f>IF(OR(28&gt;'Настройки'!$B$3,ISBLANK(CJ901),CJ901=0),"",CJ901)</x:f>
      </x:c>
      <x:c r="DU901" s="50" t="str">
        <x:f>IF(OR(29&gt;'Настройки'!$B$3,ISBLANK(CK901),CK901=0),"",CK901)</x:f>
      </x:c>
      <x:c r="DV901" s="50" t="str">
        <x:f>IF(OR(30&gt;'Настройки'!$B$3,ISBLANK(CL901),CL901=0),"",CL901)</x:f>
      </x:c>
      <x:c r="DW901" s="50" t="str">
        <x:f>IF(OR(31&gt;'Настройки'!$B$3,ISBLANK(CM901),CM901=0),"",CM901)</x:f>
      </x:c>
      <x:c r="DX901" s="50" t="str">
        <x:f>IF(OR(32&gt;'Настройки'!$B$3,ISBLANK(CN901),CN901=0),"",CN901)</x:f>
      </x:c>
      <x:c r="DY901" s="50" t="str">
        <x:f>IF(OR(33&gt;'Настройки'!$B$3,ISBLANK(CO901),CO901=0),"",CO901)</x:f>
      </x:c>
      <x:c r="DZ901" s="50" t="str">
        <x:f>IF(OR(34&gt;'Настройки'!$B$3,ISBLANK(CP901),CP901=0),"",CP901)</x:f>
      </x:c>
      <x:c r="EA901" s="50" t="str">
        <x:f>IF(OR(35&gt;'Настройки'!$B$3,ISBLANK(CQ901),CQ901=0),"",CQ901)</x:f>
      </x:c>
      <x:c r="EB901" s="50" t="str">
        <x:f>IF(OR(36&gt;'Настройки'!$B$3,ISBLANK(CR901),CR901=0),"",CR901)</x:f>
      </x:c>
      <x:c r="EC901" s="50" t="str">
        <x:f>IF(A901="","",IF(OR(BB901="AZ",BB901="BZ"),10000+ROW(),IF(AZ901&gt;'Настройки'!$B$11,20000+ROW(),IF(BF901&lt;&gt;"Обычный",30000+ROW(),IF(AX901&lt;=0,40000+ROW(),"")))))</x:f>
      </x:c>
      <x:c r="ED901" s="50" t="str">
        <x:f>IF(EC901="","",COUNTIFS($EC$2:$EC$1001,"&gt;0",$EC$2:$EC$1001,"&lt;"&amp;EC901)+1)</x:f>
      </x:c>
    </x:row>
    <x:row r="902">
      <x:c r="A902" s="115"/>
      <x:c r="B902" s="115"/>
      <x:c r="C902" s="115"/>
      <x:c r="D902" s="118"/>
      <x:c r="E902" s="118"/>
      <x:c r="F902" s="118"/>
      <x:c r="G902" s="118"/>
      <x:c r="H902" s="118"/>
      <x:c r="I902" s="118"/>
      <x:c r="J902" s="118"/>
      <x:c r="K902" s="118"/>
      <x:c r="L902" s="118"/>
      <x:c r="M902" s="118"/>
      <x:c r="N902" s="118"/>
      <x:c r="O902" s="118"/>
      <x:c r="P902" s="118"/>
      <x:c r="Q902" s="118"/>
      <x:c r="R902" s="118"/>
      <x:c r="S902" s="118"/>
      <x:c r="T902" s="118"/>
      <x:c r="U902" s="118"/>
      <x:c r="V902" s="118"/>
      <x:c r="W902" s="118"/>
      <x:c r="X902" s="118"/>
      <x:c r="Y902" s="118"/>
      <x:c r="Z902" s="118"/>
      <x:c r="AA902" s="118"/>
      <x:c r="AB902" s="118"/>
      <x:c r="AC902" s="118"/>
      <x:c r="AD902" s="118"/>
      <x:c r="AE902" s="118"/>
      <x:c r="AF902" s="118"/>
      <x:c r="AG902" s="118"/>
      <x:c r="AH902" s="118"/>
      <x:c r="AI902" s="118"/>
      <x:c r="AJ902" s="118"/>
      <x:c r="AK902" s="118"/>
      <x:c r="AL902" s="118"/>
      <x:c r="AM902" s="118"/>
      <x:c r="AN902" s="118"/>
      <x:c r="AO902" s="118"/>
      <x:c r="AP902" s="115"/>
      <x:c r="AQ902" s="49" t="str">
        <x:f>IF(A902="","",COUNT(BI902:INDEX(BI902:CR902,1,'Настройки'!$B$3)))</x:f>
      </x:c>
      <x:c r="AR902" s="49" t="str">
        <x:f>IF(A902="","",SUM(BI902:INDEX(BI902:CR902,1,'Настройки'!$B$3)))</x:f>
      </x:c>
      <x:c r="AS902" s="58" t="str">
        <x:f>IF(A902="","",IF('Настройки'!$B$4="Стоимость потребления",AR902*D902,IF('Настройки'!$B$4="Количество",AR902,E902)))</x:f>
      </x:c>
      <x:c r="AT902" s="61" t="str">
        <x:f>IF(OR(A902="",AS902&lt;0,SUM($AS$2:$AS$1001)&lt;=0),"",AS902/SUM($AS$2:$AS$1001))</x:f>
      </x:c>
      <x:c r="AU902" s="61" t="str">
        <x:f>IF(OR(A902="",AS902&lt;0,SUM($AS$2:$AS$1001)&lt;=0),"",SUMIFS($AS$2:$AS$1001,$AS$2:$AS$1001,"&gt;"&amp;AS902)/SUM($AS$2:$AS$1001))</x:f>
      </x:c>
      <x:c r="AV902" s="61" t="str">
        <x:f>IF(OR(A902="",AS902&lt;0,SUM($AS$2:$AS$1001)&lt;=0),"",SUMIFS($AS$2:$AS$1001,$AS$2:$AS$1001,"&gt;="&amp;AS902)/SUM($AS$2:$AS$1001))</x:f>
      </x:c>
      <x:c r="AW902" s="49" t="str">
        <x:f>IF(A902="","",IF(SUM($AS$2:$AS$1001)&lt;=0,"Не определён",IF(AS902&lt;0,"Исключение",IF(AU902&lt;'Настройки'!$B$5,"A",IF(AU902&lt;'Настройки'!$B$6,"B","C")))))</x:f>
      </x:c>
      <x:c r="AX902" s="58" t="str">
        <x:f>IF(A902="","",IF(AQ902=0,"",AVERAGE(BI902:INDEX(BI902:CR902,1,'Настройки'!$B$3))))</x:f>
      </x:c>
      <x:c r="AY902" s="58" t="str">
        <x:f>IF(OR(A902="",AQ902=0),"",STDEVP(BI902:INDEX(BI902:CR902,1,'Настройки'!$B$3)))</x:f>
      </x:c>
      <x:c r="AZ902" s="61" t="str">
        <x:f>IF(OR(A902="",AQ902&lt;'Настройки'!$B$12,AX902&lt;=0,AND('Настройки'!$B$10="Блокировать",COUNTIF(F902:INDEX(F902:AO902,1,'Настройки'!$B$3),"&lt;0")&gt;0)),"",AY902/ABS(AX902))</x:f>
      </x:c>
      <x:c r="BA902" s="49" t="str">
        <x:f>IF(A902="","",IF(AND('Настройки'!$B$10="Блокировать",COUNTIF(F902:INDEX(F902:AO902,1,'Настройки'!$B$3),"&lt;0")&gt;0),"Не определён",IF(AQ902&lt;'Настройки'!$B$12,"Не определён",IF(AX902=0,"Нет спроса",IF(AX902&lt;0,"Не определён",IF(AZ902&lt;='Настройки'!$B$7,"X",IF(AZ902&lt;='Настройки'!$B$8,"Y","Z")))))))</x:f>
      </x:c>
      <x:c r="BB902" s="49" t="str">
        <x:f>IF(OR(A902="",LEN(AW902)&lt;&gt;1,LEN(BA902)&lt;&gt;1),"",AW902&amp;BA902)</x:f>
      </x:c>
      <x:c r="BC902" s="61" t="str">
        <x:f>IF(OR(A902="",AQ902=0),"",(COUNT(BI902:INDEX(BI902:CR902,1,'Настройки'!$B$3))-COUNT(CS902:INDEX(CS902:EB902,1,'Настройки'!$B$3)))/AQ902)</x:f>
      </x:c>
      <x:c r="BD902" s="64" t="str">
        <x:f>IF(OR(A902="",COUNT(CS902:INDEX(CS902:EB902,1,'Настройки'!$B$3))=0),"",AQ902/COUNT(CS902:INDEX(CS902:EB902,1,'Настройки'!$B$3)))</x:f>
      </x:c>
      <x:c r="BE902" s="64" t="str">
        <x:f>IF(OR(A902="",COUNT(CS902:INDEX(CS902:EB902,1,'Настройки'!$B$3))=0),"",IF(AVERAGE(CS902:INDEX(CS902:EB902,1,'Настройки'!$B$3))=0,"",(STDEVP(CS902:INDEX(CS902:EB902,1,'Настройки'!$B$3))/ABS(AVERAGE(CS902:INDEX(CS902:EB902,1,'Настройки'!$B$3))))^2))</x:f>
      </x:c>
      <x:c r="BF902" s="49" t="str">
        <x:f>IF(A902="","",IF(AQ902&lt;3,"Недостаточно",IF(AQ902&lt;6,"Предварительный","Обычный")))</x:f>
      </x:c>
      <x:c r="BG902" s="49" t="str">
        <x:f>IF(A902="","",IF(COUNTIF(F902:INDEX(F902:AO902,1,'Настройки'!$B$3),"&lt;0")&gt;0,IF('Настройки'!$B$10="Блокировать","Отрицательный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"),"")&amp;IF(AQ902&lt;3,"Недостаточно истории. ",IF(AQ902&lt;6,"Предварительная классификация. ",""))&amp;IF(AX902=0,"Нет спроса за горизонт. ","")&amp;IF(AZ902&gt;'Настройки'!$B$11,"Экстремальная вариативность. ",""))</x:f>
      </x:c>
      <x:c r="BH902" s="49" t="str">
        <x:f>IF(A902="","",IFERROR(VLOOKUP(BB902,'Настройки'!$D$3:$E$11,2,FALSE),"Сначала проверьте исходные данные и историю спроса.")&amp;" Уточните срок поставки, MOQ и критичность.")</x:f>
      </x:c>
      <x:c r="BI902" s="50" t="str">
        <x:f>IF(1&gt;'Настройки'!$B$3,"",IF(ISBLANK(F902),IF('Настройки'!$B$9="Нулевой спрос",0,""),IF(F902&lt;0,IF('Настройки'!$B$10="Исключить","",IF('Настройки'!$B$10="Абсолютные значения",ABS(F902),F902)),F902)))</x:f>
      </x:c>
      <x:c r="BJ902" s="50" t="str">
        <x:f>IF(2&gt;'Настройки'!$B$3,"",IF(ISBLANK(G902),IF('Настройки'!$B$9="Нулевой спрос",0,""),IF(G902&lt;0,IF('Настройки'!$B$10="Исключить","",IF('Настройки'!$B$10="Абсолютные значения",ABS(G902),G902)),G902)))</x:f>
      </x:c>
      <x:c r="BK902" s="50" t="str">
        <x:f>IF(3&gt;'Настройки'!$B$3,"",IF(ISBLANK(H902),IF('Настройки'!$B$9="Нулевой спрос",0,""),IF(H902&lt;0,IF('Настройки'!$B$10="Исключить","",IF('Настройки'!$B$10="Абсолютные значения",ABS(H902),H902)),H902)))</x:f>
      </x:c>
      <x:c r="BL902" s="50" t="str">
        <x:f>IF(4&gt;'Настройки'!$B$3,"",IF(ISBLANK(I902),IF('Настройки'!$B$9="Нулевой спрос",0,""),IF(I902&lt;0,IF('Настройки'!$B$10="Исключить","",IF('Настройки'!$B$10="Абсолютные значения",ABS(I902),I902)),I902)))</x:f>
      </x:c>
      <x:c r="BM902" s="50" t="str">
        <x:f>IF(5&gt;'Настройки'!$B$3,"",IF(ISBLANK(J902),IF('Настройки'!$B$9="Нулевой спрос",0,""),IF(J902&lt;0,IF('Настройки'!$B$10="Исключить","",IF('Настройки'!$B$10="Абсолютные значения",ABS(J902),J902)),J902)))</x:f>
      </x:c>
      <x:c r="BN902" s="50" t="str">
        <x:f>IF(6&gt;'Настройки'!$B$3,"",IF(ISBLANK(K902),IF('Настройки'!$B$9="Нулевой спрос",0,""),IF(K902&lt;0,IF('Настройки'!$B$10="Исключить","",IF('Настройки'!$B$10="Абсолютные значения",ABS(K902),K902)),K902)))</x:f>
      </x:c>
      <x:c r="BO902" s="50" t="str">
        <x:f>IF(7&gt;'Настройки'!$B$3,"",IF(ISBLANK(L902),IF('Настройки'!$B$9="Нулевой спрос",0,""),IF(L902&lt;0,IF('Настройки'!$B$10="Исключить","",IF('Настройки'!$B$10="Абсолютные значения",ABS(L902),L902)),L902)))</x:f>
      </x:c>
      <x:c r="BP902" s="50" t="str">
        <x:f>IF(8&gt;'Настройки'!$B$3,"",IF(ISBLANK(M902),IF('Настройки'!$B$9="Нулевой спрос",0,""),IF(M902&lt;0,IF('Настройки'!$B$10="Исключить","",IF('Настройки'!$B$10="Абсолютные значения",ABS(M902),M902)),M902)))</x:f>
      </x:c>
      <x:c r="BQ902" s="50" t="str">
        <x:f>IF(9&gt;'Настройки'!$B$3,"",IF(ISBLANK(N902),IF('Настройки'!$B$9="Нулевой спрос",0,""),IF(N902&lt;0,IF('Настройки'!$B$10="Исключить","",IF('Настройки'!$B$10="Абсолютные значения",ABS(N902),N902)),N902)))</x:f>
      </x:c>
      <x:c r="BR902" s="50" t="str">
        <x:f>IF(10&gt;'Настройки'!$B$3,"",IF(ISBLANK(O902),IF('Настройки'!$B$9="Нулевой спрос",0,""),IF(O902&lt;0,IF('Настройки'!$B$10="Исключить","",IF('Настройки'!$B$10="Абсолютные значения",ABS(O902),O902)),O902)))</x:f>
      </x:c>
      <x:c r="BS902" s="50" t="str">
        <x:f>IF(11&gt;'Настройки'!$B$3,"",IF(ISBLANK(P902),IF('Настройки'!$B$9="Нулевой спрос",0,""),IF(P902&lt;0,IF('Настройки'!$B$10="Исключить","",IF('Настройки'!$B$10="Абсолютные значения",ABS(P902),P902)),P902)))</x:f>
      </x:c>
      <x:c r="BT902" s="50" t="str">
        <x:f>IF(12&gt;'Настройки'!$B$3,"",IF(ISBLANK(Q902),IF('Настройки'!$B$9="Нулевой спрос",0,""),IF(Q902&lt;0,IF('Настройки'!$B$10="Исключить","",IF('Настройки'!$B$10="Абсолютные значения",ABS(Q902),Q902)),Q902)))</x:f>
      </x:c>
      <x:c r="BU902" s="50" t="str">
        <x:f>IF(13&gt;'Настройки'!$B$3,"",IF(ISBLANK(R902),IF('Настройки'!$B$9="Нулевой спрос",0,""),IF(R902&lt;0,IF('Настройки'!$B$10="Исключить","",IF('Настройки'!$B$10="Абсолютные значения",ABS(R902),R902)),R902)))</x:f>
      </x:c>
      <x:c r="BV902" s="50" t="str">
        <x:f>IF(14&gt;'Настройки'!$B$3,"",IF(ISBLANK(S902),IF('Настройки'!$B$9="Нулевой спрос",0,""),IF(S902&lt;0,IF('Настройки'!$B$10="Исключить","",IF('Настройки'!$B$10="Абсолютные значения",ABS(S902),S902)),S902)))</x:f>
      </x:c>
      <x:c r="BW902" s="50" t="str">
        <x:f>IF(15&gt;'Настройки'!$B$3,"",IF(ISBLANK(T902),IF('Настройки'!$B$9="Нулевой спрос",0,""),IF(T902&lt;0,IF('Настройки'!$B$10="Исключить","",IF('Настройки'!$B$10="Абсолютные значения",ABS(T902),T902)),T902)))</x:f>
      </x:c>
      <x:c r="BX902" s="50" t="str">
        <x:f>IF(16&gt;'Настройки'!$B$3,"",IF(ISBLANK(U902),IF('Настройки'!$B$9="Нулевой спрос",0,""),IF(U902&lt;0,IF('Настройки'!$B$10="Исключить","",IF('Настройки'!$B$10="Абсолютные значения",ABS(U902),U902)),U902)))</x:f>
      </x:c>
      <x:c r="BY902" s="50" t="str">
        <x:f>IF(17&gt;'Настройки'!$B$3,"",IF(ISBLANK(V902),IF('Настройки'!$B$9="Нулевой спрос",0,""),IF(V902&lt;0,IF('Настройки'!$B$10="Исключить","",IF('Настройки'!$B$10="Абсолютные значения",ABS(V902),V902)),V902)))</x:f>
      </x:c>
      <x:c r="BZ902" s="50" t="str">
        <x:f>IF(18&gt;'Настройки'!$B$3,"",IF(ISBLANK(W902),IF('Настройки'!$B$9="Нулевой спрос",0,""),IF(W902&lt;0,IF('Настройки'!$B$10="Исключить","",IF('Настройки'!$B$10="Абсолютные значения",ABS(W902),W902)),W902)))</x:f>
      </x:c>
      <x:c r="CA902" s="50" t="str">
        <x:f>IF(19&gt;'Настройки'!$B$3,"",IF(ISBLANK(X902),IF('Настройки'!$B$9="Нулевой спрос",0,""),IF(X902&lt;0,IF('Настройки'!$B$10="Исключить","",IF('Настройки'!$B$10="Абсолютные значения",ABS(X902),X902)),X902)))</x:f>
      </x:c>
      <x:c r="CB902" s="50" t="str">
        <x:f>IF(20&gt;'Настройки'!$B$3,"",IF(ISBLANK(Y902),IF('Настройки'!$B$9="Нулевой спрос",0,""),IF(Y902&lt;0,IF('Настройки'!$B$10="Исключить","",IF('Настройки'!$B$10="Абсолютные значения",ABS(Y902),Y902)),Y902)))</x:f>
      </x:c>
      <x:c r="CC902" s="50" t="str">
        <x:f>IF(21&gt;'Настройки'!$B$3,"",IF(ISBLANK(Z902),IF('Настройки'!$B$9="Нулевой спрос",0,""),IF(Z902&lt;0,IF('Настройки'!$B$10="Исключить","",IF('Настройки'!$B$10="Абсолютные значения",ABS(Z902),Z902)),Z902)))</x:f>
      </x:c>
      <x:c r="CD902" s="50" t="str">
        <x:f>IF(22&gt;'Настройки'!$B$3,"",IF(ISBLANK(AA902),IF('Настройки'!$B$9="Нулевой спрос",0,""),IF(AA902&lt;0,IF('Настройки'!$B$10="Исключить","",IF('Настройки'!$B$10="Абсолютные значения",ABS(AA902),AA902)),AA902)))</x:f>
      </x:c>
      <x:c r="CE902" s="50" t="str">
        <x:f>IF(23&gt;'Настройки'!$B$3,"",IF(ISBLANK(AB902),IF('Настройки'!$B$9="Нулевой спрос",0,""),IF(AB902&lt;0,IF('Настройки'!$B$10="Исключить","",IF('Настройки'!$B$10="Абсолютные значения",ABS(AB902),AB902)),AB902)))</x:f>
      </x:c>
      <x:c r="CF902" s="50" t="str">
        <x:f>IF(24&gt;'Настройки'!$B$3,"",IF(ISBLANK(AC902),IF('Настройки'!$B$9="Нулевой спрос",0,""),IF(AC902&lt;0,IF('Настройки'!$B$10="Исключить","",IF('Настройки'!$B$10="Абсолютные значения",ABS(AC902),AC902)),AC902)))</x:f>
      </x:c>
      <x:c r="CG902" s="50" t="str">
        <x:f>IF(25&gt;'Настройки'!$B$3,"",IF(ISBLANK(AD902),IF('Настройки'!$B$9="Нулевой спрос",0,""),IF(AD902&lt;0,IF('Настройки'!$B$10="Исключить","",IF('Настройки'!$B$10="Абсолютные значения",ABS(AD902),AD902)),AD902)))</x:f>
      </x:c>
      <x:c r="CH902" s="50" t="str">
        <x:f>IF(26&gt;'Настройки'!$B$3,"",IF(ISBLANK(AE902),IF('Настройки'!$B$9="Нулевой спрос",0,""),IF(AE902&lt;0,IF('Настройки'!$B$10="Исключить","",IF('Настройки'!$B$10="Абсолютные значения",ABS(AE902),AE902)),AE902)))</x:f>
      </x:c>
      <x:c r="CI902" s="50" t="str">
        <x:f>IF(27&gt;'Настройки'!$B$3,"",IF(ISBLANK(AF902),IF('Настройки'!$B$9="Нулевой спрос",0,""),IF(AF902&lt;0,IF('Настройки'!$B$10="Исключить","",IF('Настройки'!$B$10="Абсолютные значения",ABS(AF902),AF902)),AF902)))</x:f>
      </x:c>
      <x:c r="CJ902" s="50" t="str">
        <x:f>IF(28&gt;'Настройки'!$B$3,"",IF(ISBLANK(AG902),IF('Настройки'!$B$9="Нулевой спрос",0,""),IF(AG902&lt;0,IF('Настройки'!$B$10="Исключить","",IF('Настройки'!$B$10="Абсолютные значения",ABS(AG902),AG902)),AG902)))</x:f>
      </x:c>
      <x:c r="CK902" s="50" t="str">
        <x:f>IF(29&gt;'Настройки'!$B$3,"",IF(ISBLANK(AH902),IF('Настройки'!$B$9="Нулевой спрос",0,""),IF(AH902&lt;0,IF('Настройки'!$B$10="Исключить","",IF('Настройки'!$B$10="Абсолютные значения",ABS(AH902),AH902)),AH902)))</x:f>
      </x:c>
      <x:c r="CL902" s="50" t="str">
        <x:f>IF(30&gt;'Настройки'!$B$3,"",IF(ISBLANK(AI902),IF('Настройки'!$B$9="Нулевой спрос",0,""),IF(AI902&lt;0,IF('Настройки'!$B$10="Исключить","",IF('Настройки'!$B$10="Абсолютные значения",ABS(AI902),AI902)),AI902)))</x:f>
      </x:c>
      <x:c r="CM902" s="50" t="str">
        <x:f>IF(31&gt;'Настройки'!$B$3,"",IF(ISBLANK(AJ902),IF('Настройки'!$B$9="Нулевой спрос",0,""),IF(AJ902&lt;0,IF('Настройки'!$B$10="Исключить","",IF('Настройки'!$B$10="Абсолютные значения",ABS(AJ902),AJ902)),AJ902)))</x:f>
      </x:c>
      <x:c r="CN902" s="50" t="str">
        <x:f>IF(32&gt;'Настройки'!$B$3,"",IF(ISBLANK(AK902),IF('Настройки'!$B$9="Нулевой спрос",0,""),IF(AK902&lt;0,IF('Настройки'!$B$10="Исключить","",IF('Настройки'!$B$10="Абсолютные значения",ABS(AK902),AK902)),AK902)))</x:f>
      </x:c>
      <x:c r="CO902" s="50" t="str">
        <x:f>IF(33&gt;'Настройки'!$B$3,"",IF(ISBLANK(AL902),IF('Настройки'!$B$9="Нулевой спрос",0,""),IF(AL902&lt;0,IF('Настройки'!$B$10="Исключить","",IF('Настройки'!$B$10="Абсолютные значения",ABS(AL902),AL902)),AL902)))</x:f>
      </x:c>
      <x:c r="CP902" s="50" t="str">
        <x:f>IF(34&gt;'Настройки'!$B$3,"",IF(ISBLANK(AM902),IF('Настройки'!$B$9="Нулевой спрос",0,""),IF(AM902&lt;0,IF('Настройки'!$B$10="Исключить","",IF('Настройки'!$B$10="Абсолютные значения",ABS(AM902),AM902)),AM902)))</x:f>
      </x:c>
      <x:c r="CQ902" s="50" t="str">
        <x:f>IF(35&gt;'Настройки'!$B$3,"",IF(ISBLANK(AN902),IF('Настройки'!$B$9="Нулевой спрос",0,""),IF(AN902&lt;0,IF('Настройки'!$B$10="Исключить","",IF('Настройки'!$B$10="Абсолютные значения",ABS(AN902),AN902)),AN902)))</x:f>
      </x:c>
      <x:c r="CR902" s="50" t="str">
        <x:f>IF(36&gt;'Настройки'!$B$3,"",IF(ISBLANK(AO902),IF('Настройки'!$B$9="Нулевой спрос",0,""),IF(AO902&lt;0,IF('Настройки'!$B$10="Исключить","",IF('Настройки'!$B$10="Абсолютные значения",ABS(AO902),AO902)),AO902)))</x:f>
      </x:c>
      <x:c r="CS902" s="50" t="str">
        <x:f>IF(OR(1&gt;'Настройки'!$B$3,ISBLANK(BI902),BI902=0),"",BI902)</x:f>
      </x:c>
      <x:c r="CT902" s="50" t="str">
        <x:f>IF(OR(2&gt;'Настройки'!$B$3,ISBLANK(BJ902),BJ902=0),"",BJ902)</x:f>
      </x:c>
      <x:c r="CU902" s="50" t="str">
        <x:f>IF(OR(3&gt;'Настройки'!$B$3,ISBLANK(BK902),BK902=0),"",BK902)</x:f>
      </x:c>
      <x:c r="CV902" s="50" t="str">
        <x:f>IF(OR(4&gt;'Настройки'!$B$3,ISBLANK(BL902),BL902=0),"",BL902)</x:f>
      </x:c>
      <x:c r="CW902" s="50" t="str">
        <x:f>IF(OR(5&gt;'Настройки'!$B$3,ISBLANK(BM902),BM902=0),"",BM902)</x:f>
      </x:c>
      <x:c r="CX902" s="50" t="str">
        <x:f>IF(OR(6&gt;'Настройки'!$B$3,ISBLANK(BN902),BN902=0),"",BN902)</x:f>
      </x:c>
      <x:c r="CY902" s="50" t="str">
        <x:f>IF(OR(7&gt;'Настройки'!$B$3,ISBLANK(BO902),BO902=0),"",BO902)</x:f>
      </x:c>
      <x:c r="CZ902" s="50" t="str">
        <x:f>IF(OR(8&gt;'Настройки'!$B$3,ISBLANK(BP902),BP902=0),"",BP902)</x:f>
      </x:c>
      <x:c r="DA902" s="50" t="str">
        <x:f>IF(OR(9&gt;'Настройки'!$B$3,ISBLANK(BQ902),BQ902=0),"",BQ902)</x:f>
      </x:c>
      <x:c r="DB902" s="50" t="str">
        <x:f>IF(OR(10&gt;'Настройки'!$B$3,ISBLANK(BR902),BR902=0),"",BR902)</x:f>
      </x:c>
      <x:c r="DC902" s="50" t="str">
        <x:f>IF(OR(11&gt;'Настройки'!$B$3,ISBLANK(BS902),BS902=0),"",BS902)</x:f>
      </x:c>
      <x:c r="DD902" s="50" t="str">
        <x:f>IF(OR(12&gt;'Настройки'!$B$3,ISBLANK(BT902),BT902=0),"",BT902)</x:f>
      </x:c>
      <x:c r="DE902" s="50" t="str">
        <x:f>IF(OR(13&gt;'Настройки'!$B$3,ISBLANK(BU902),BU902=0),"",BU902)</x:f>
      </x:c>
      <x:c r="DF902" s="50" t="str">
        <x:f>IF(OR(14&gt;'Настройки'!$B$3,ISBLANK(BV902),BV902=0),"",BV902)</x:f>
      </x:c>
      <x:c r="DG902" s="50" t="str">
        <x:f>IF(OR(15&gt;'Настройки'!$B$3,ISBLANK(BW902),BW902=0),"",BW902)</x:f>
      </x:c>
      <x:c r="DH902" s="50" t="str">
        <x:f>IF(OR(16&gt;'Настройки'!$B$3,ISBLANK(BX902),BX902=0),"",BX902)</x:f>
      </x:c>
      <x:c r="DI902" s="50" t="str">
        <x:f>IF(OR(17&gt;'Настройки'!$B$3,ISBLANK(BY902),BY902=0),"",BY902)</x:f>
      </x:c>
      <x:c r="DJ902" s="50" t="str">
        <x:f>IF(OR(18&gt;'Настройки'!$B$3,ISBLANK(BZ902),BZ902=0),"",BZ902)</x:f>
      </x:c>
      <x:c r="DK902" s="50" t="str">
        <x:f>IF(OR(19&gt;'Настройки'!$B$3,ISBLANK(CA902),CA902=0),"",CA902)</x:f>
      </x:c>
      <x:c r="DL902" s="50" t="str">
        <x:f>IF(OR(20&gt;'Настройки'!$B$3,ISBLANK(CB902),CB902=0),"",CB902)</x:f>
      </x:c>
      <x:c r="DM902" s="50" t="str">
        <x:f>IF(OR(21&gt;'Настройки'!$B$3,ISBLANK(CC902),CC902=0),"",CC902)</x:f>
      </x:c>
      <x:c r="DN902" s="50" t="str">
        <x:f>IF(OR(22&gt;'Настройки'!$B$3,ISBLANK(CD902),CD902=0),"",CD902)</x:f>
      </x:c>
      <x:c r="DO902" s="50" t="str">
        <x:f>IF(OR(23&gt;'Настройки'!$B$3,ISBLANK(CE902),CE902=0),"",CE902)</x:f>
      </x:c>
      <x:c r="DP902" s="50" t="str">
        <x:f>IF(OR(24&gt;'Настройки'!$B$3,ISBLANK(CF902),CF902=0),"",CF902)</x:f>
      </x:c>
      <x:c r="DQ902" s="50" t="str">
        <x:f>IF(OR(25&gt;'Настройки'!$B$3,ISBLANK(CG902),CG902=0),"",CG902)</x:f>
      </x:c>
      <x:c r="DR902" s="50" t="str">
        <x:f>IF(OR(26&gt;'Настройки'!$B$3,ISBLANK(CH902),CH902=0),"",CH902)</x:f>
      </x:c>
      <x:c r="DS902" s="50" t="str">
        <x:f>IF(OR(27&gt;'Настройки'!$B$3,ISBLANK(CI902),CI902=0),"",CI902)</x:f>
      </x:c>
      <x:c r="DT902" s="50" t="str">
        <x:f>IF(OR(28&gt;'Настройки'!$B$3,ISBLANK(CJ902),CJ902=0),"",CJ902)</x:f>
      </x:c>
      <x:c r="DU902" s="50" t="str">
        <x:f>IF(OR(29&gt;'Настройки'!$B$3,ISBLANK(CK902),CK902=0),"",CK902)</x:f>
      </x:c>
      <x:c r="DV902" s="50" t="str">
        <x:f>IF(OR(30&gt;'Настройки'!$B$3,ISBLANK(CL902),CL902=0),"",CL902)</x:f>
      </x:c>
      <x:c r="DW902" s="50" t="str">
        <x:f>IF(OR(31&gt;'Настройки'!$B$3,ISBLANK(CM902),CM902=0),"",CM902)</x:f>
      </x:c>
      <x:c r="DX902" s="50" t="str">
        <x:f>IF(OR(32&gt;'Настройки'!$B$3,ISBLANK(CN902),CN902=0),"",CN902)</x:f>
      </x:c>
      <x:c r="DY902" s="50" t="str">
        <x:f>IF(OR(33&gt;'Настройки'!$B$3,ISBLANK(CO902),CO902=0),"",CO902)</x:f>
      </x:c>
      <x:c r="DZ902" s="50" t="str">
        <x:f>IF(OR(34&gt;'Настройки'!$B$3,ISBLANK(CP902),CP902=0),"",CP902)</x:f>
      </x:c>
      <x:c r="EA902" s="50" t="str">
        <x:f>IF(OR(35&gt;'Настройки'!$B$3,ISBLANK(CQ902),CQ902=0),"",CQ902)</x:f>
      </x:c>
      <x:c r="EB902" s="50" t="str">
        <x:f>IF(OR(36&gt;'Настройки'!$B$3,ISBLANK(CR902),CR902=0),"",CR902)</x:f>
      </x:c>
      <x:c r="EC902" s="50" t="str">
        <x:f>IF(A902="","",IF(OR(BB902="AZ",BB902="BZ"),10000+ROW(),IF(AZ902&gt;'Настройки'!$B$11,20000+ROW(),IF(BF902&lt;&gt;"Обычный",30000+ROW(),IF(AX902&lt;=0,40000+ROW(),"")))))</x:f>
      </x:c>
      <x:c r="ED902" s="50" t="str">
        <x:f>IF(EC902="","",COUNTIFS($EC$2:$EC$1001,"&gt;0",$EC$2:$EC$1001,"&lt;"&amp;EC902)+1)</x:f>
      </x:c>
    </x:row>
    <x:row r="903">
      <x:c r="A903" s="115"/>
      <x:c r="B903" s="115"/>
      <x:c r="C903" s="115"/>
      <x:c r="D903" s="118"/>
      <x:c r="E903" s="118"/>
      <x:c r="F903" s="118"/>
      <x:c r="G903" s="118"/>
      <x:c r="H903" s="118"/>
      <x:c r="I903" s="118"/>
      <x:c r="J903" s="118"/>
      <x:c r="K903" s="118"/>
      <x:c r="L903" s="118"/>
      <x:c r="M903" s="118"/>
      <x:c r="N903" s="118"/>
      <x:c r="O903" s="118"/>
      <x:c r="P903" s="118"/>
      <x:c r="Q903" s="118"/>
      <x:c r="R903" s="118"/>
      <x:c r="S903" s="118"/>
      <x:c r="T903" s="118"/>
      <x:c r="U903" s="118"/>
      <x:c r="V903" s="118"/>
      <x:c r="W903" s="118"/>
      <x:c r="X903" s="118"/>
      <x:c r="Y903" s="118"/>
      <x:c r="Z903" s="118"/>
      <x:c r="AA903" s="118"/>
      <x:c r="AB903" s="118"/>
      <x:c r="AC903" s="118"/>
      <x:c r="AD903" s="118"/>
      <x:c r="AE903" s="118"/>
      <x:c r="AF903" s="118"/>
      <x:c r="AG903" s="118"/>
      <x:c r="AH903" s="118"/>
      <x:c r="AI903" s="118"/>
      <x:c r="AJ903" s="118"/>
      <x:c r="AK903" s="118"/>
      <x:c r="AL903" s="118"/>
      <x:c r="AM903" s="118"/>
      <x:c r="AN903" s="118"/>
      <x:c r="AO903" s="118"/>
      <x:c r="AP903" s="115"/>
      <x:c r="AQ903" s="49" t="str">
        <x:f>IF(A903="","",COUNT(BI903:INDEX(BI903:CR903,1,'Настройки'!$B$3)))</x:f>
      </x:c>
      <x:c r="AR903" s="49" t="str">
        <x:f>IF(A903="","",SUM(BI903:INDEX(BI903:CR903,1,'Настройки'!$B$3)))</x:f>
      </x:c>
      <x:c r="AS903" s="58" t="str">
        <x:f>IF(A903="","",IF('Настройки'!$B$4="Стоимость потребления",AR903*D903,IF('Настройки'!$B$4="Количество",AR903,E903)))</x:f>
      </x:c>
      <x:c r="AT903" s="61" t="str">
        <x:f>IF(OR(A903="",AS903&lt;0,SUM($AS$2:$AS$1001)&lt;=0),"",AS903/SUM($AS$2:$AS$1001))</x:f>
      </x:c>
      <x:c r="AU903" s="61" t="str">
        <x:f>IF(OR(A903="",AS903&lt;0,SUM($AS$2:$AS$1001)&lt;=0),"",SUMIFS($AS$2:$AS$1001,$AS$2:$AS$1001,"&gt;"&amp;AS903)/SUM($AS$2:$AS$1001))</x:f>
      </x:c>
      <x:c r="AV903" s="61" t="str">
        <x:f>IF(OR(A903="",AS903&lt;0,SUM($AS$2:$AS$1001)&lt;=0),"",SUMIFS($AS$2:$AS$1001,$AS$2:$AS$1001,"&gt;="&amp;AS903)/SUM($AS$2:$AS$1001))</x:f>
      </x:c>
      <x:c r="AW903" s="49" t="str">
        <x:f>IF(A903="","",IF(SUM($AS$2:$AS$1001)&lt;=0,"Не определён",IF(AS903&lt;0,"Исключение",IF(AU903&lt;'Настройки'!$B$5,"A",IF(AU903&lt;'Настройки'!$B$6,"B","C")))))</x:f>
      </x:c>
      <x:c r="AX903" s="58" t="str">
        <x:f>IF(A903="","",IF(AQ903=0,"",AVERAGE(BI903:INDEX(BI903:CR903,1,'Настройки'!$B$3))))</x:f>
      </x:c>
      <x:c r="AY903" s="58" t="str">
        <x:f>IF(OR(A903="",AQ903=0),"",STDEVP(BI903:INDEX(BI903:CR903,1,'Настройки'!$B$3)))</x:f>
      </x:c>
      <x:c r="AZ903" s="61" t="str">
        <x:f>IF(OR(A903="",AQ903&lt;'Настройки'!$B$12,AX903&lt;=0,AND('Настройки'!$B$10="Блокировать",COUNTIF(F903:INDEX(F903:AO903,1,'Настройки'!$B$3),"&lt;0")&gt;0)),"",AY903/ABS(AX903))</x:f>
      </x:c>
      <x:c r="BA903" s="49" t="str">
        <x:f>IF(A903="","",IF(AND('Настройки'!$B$10="Блокировать",COUNTIF(F903:INDEX(F903:AO903,1,'Настройки'!$B$3),"&lt;0")&gt;0),"Не определён",IF(AQ903&lt;'Настройки'!$B$12,"Не определён",IF(AX903=0,"Нет спроса",IF(AX903&lt;0,"Не определён",IF(AZ903&lt;='Настройки'!$B$7,"X",IF(AZ903&lt;='Настройки'!$B$8,"Y","Z")))))))</x:f>
      </x:c>
      <x:c r="BB903" s="49" t="str">
        <x:f>IF(OR(A903="",LEN(AW903)&lt;&gt;1,LEN(BA903)&lt;&gt;1),"",AW903&amp;BA903)</x:f>
      </x:c>
      <x:c r="BC903" s="61" t="str">
        <x:f>IF(OR(A903="",AQ903=0),"",(COUNT(BI903:INDEX(BI903:CR903,1,'Настройки'!$B$3))-COUNT(CS903:INDEX(CS903:EB903,1,'Настройки'!$B$3)))/AQ903)</x:f>
      </x:c>
      <x:c r="BD903" s="64" t="str">
        <x:f>IF(OR(A903="",COUNT(CS903:INDEX(CS903:EB903,1,'Настройки'!$B$3))=0),"",AQ903/COUNT(CS903:INDEX(CS903:EB903,1,'Настройки'!$B$3)))</x:f>
      </x:c>
      <x:c r="BE903" s="64" t="str">
        <x:f>IF(OR(A903="",COUNT(CS903:INDEX(CS903:EB903,1,'Настройки'!$B$3))=0),"",IF(AVERAGE(CS903:INDEX(CS903:EB903,1,'Настройки'!$B$3))=0,"",(STDEVP(CS903:INDEX(CS903:EB903,1,'Настройки'!$B$3))/ABS(AVERAGE(CS903:INDEX(CS903:EB903,1,'Настройки'!$B$3))))^2))</x:f>
      </x:c>
      <x:c r="BF903" s="49" t="str">
        <x:f>IF(A903="","",IF(AQ903&lt;3,"Недостаточно",IF(AQ903&lt;6,"Предварительный","Обычный")))</x:f>
      </x:c>
      <x:c r="BG903" s="49" t="str">
        <x:f>IF(A903="","",IF(COUNTIF(F903:INDEX(F903:AO903,1,'Настройки'!$B$3),"&lt;0")&gt;0,IF('Настройки'!$B$10="Блокировать","Отрицательный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"),"")&amp;IF(AQ903&lt;3,"Недостаточно истории. ",IF(AQ903&lt;6,"Предварительная классификация. ",""))&amp;IF(AX903=0,"Нет спроса за горизонт. ","")&amp;IF(AZ903&gt;'Настройки'!$B$11,"Экстремальная вариативность. ",""))</x:f>
      </x:c>
      <x:c r="BH903" s="49" t="str">
        <x:f>IF(A903="","",IFERROR(VLOOKUP(BB903,'Настройки'!$D$3:$E$11,2,FALSE),"Сначала проверьте исходные данные и историю спроса.")&amp;" Уточните срок поставки, MOQ и критичность.")</x:f>
      </x:c>
      <x:c r="BI903" s="50" t="str">
        <x:f>IF(1&gt;'Настройки'!$B$3,"",IF(ISBLANK(F903),IF('Настройки'!$B$9="Нулевой спрос",0,""),IF(F903&lt;0,IF('Настройки'!$B$10="Исключить","",IF('Настройки'!$B$10="Абсолютные значения",ABS(F903),F903)),F903)))</x:f>
      </x:c>
      <x:c r="BJ903" s="50" t="str">
        <x:f>IF(2&gt;'Настройки'!$B$3,"",IF(ISBLANK(G903),IF('Настройки'!$B$9="Нулевой спрос",0,""),IF(G903&lt;0,IF('Настройки'!$B$10="Исключить","",IF('Настройки'!$B$10="Абсолютные значения",ABS(G903),G903)),G903)))</x:f>
      </x:c>
      <x:c r="BK903" s="50" t="str">
        <x:f>IF(3&gt;'Настройки'!$B$3,"",IF(ISBLANK(H903),IF('Настройки'!$B$9="Нулевой спрос",0,""),IF(H903&lt;0,IF('Настройки'!$B$10="Исключить","",IF('Настройки'!$B$10="Абсолютные значения",ABS(H903),H903)),H903)))</x:f>
      </x:c>
      <x:c r="BL903" s="50" t="str">
        <x:f>IF(4&gt;'Настройки'!$B$3,"",IF(ISBLANK(I903),IF('Настройки'!$B$9="Нулевой спрос",0,""),IF(I903&lt;0,IF('Настройки'!$B$10="Исключить","",IF('Настройки'!$B$10="Абсолютные значения",ABS(I903),I903)),I903)))</x:f>
      </x:c>
      <x:c r="BM903" s="50" t="str">
        <x:f>IF(5&gt;'Настройки'!$B$3,"",IF(ISBLANK(J903),IF('Настройки'!$B$9="Нулевой спрос",0,""),IF(J903&lt;0,IF('Настройки'!$B$10="Исключить","",IF('Настройки'!$B$10="Абсолютные значения",ABS(J903),J903)),J903)))</x:f>
      </x:c>
      <x:c r="BN903" s="50" t="str">
        <x:f>IF(6&gt;'Настройки'!$B$3,"",IF(ISBLANK(K903),IF('Настройки'!$B$9="Нулевой спрос",0,""),IF(K903&lt;0,IF('Настройки'!$B$10="Исключить","",IF('Настройки'!$B$10="Абсолютные значения",ABS(K903),K903)),K903)))</x:f>
      </x:c>
      <x:c r="BO903" s="50" t="str">
        <x:f>IF(7&gt;'Настройки'!$B$3,"",IF(ISBLANK(L903),IF('Настройки'!$B$9="Нулевой спрос",0,""),IF(L903&lt;0,IF('Настройки'!$B$10="Исключить","",IF('Настройки'!$B$10="Абсолютные значения",ABS(L903),L903)),L903)))</x:f>
      </x:c>
      <x:c r="BP903" s="50" t="str">
        <x:f>IF(8&gt;'Настройки'!$B$3,"",IF(ISBLANK(M903),IF('Настройки'!$B$9="Нулевой спрос",0,""),IF(M903&lt;0,IF('Настройки'!$B$10="Исключить","",IF('Настройки'!$B$10="Абсолютные значения",ABS(M903),M903)),M903)))</x:f>
      </x:c>
      <x:c r="BQ903" s="50" t="str">
        <x:f>IF(9&gt;'Настройки'!$B$3,"",IF(ISBLANK(N903),IF('Настройки'!$B$9="Нулевой спрос",0,""),IF(N903&lt;0,IF('Настройки'!$B$10="Исключить","",IF('Настройки'!$B$10="Абсолютные значения",ABS(N903),N903)),N903)))</x:f>
      </x:c>
      <x:c r="BR903" s="50" t="str">
        <x:f>IF(10&gt;'Настройки'!$B$3,"",IF(ISBLANK(O903),IF('Настройки'!$B$9="Нулевой спрос",0,""),IF(O903&lt;0,IF('Настройки'!$B$10="Исключить","",IF('Настройки'!$B$10="Абсолютные значения",ABS(O903),O903)),O903)))</x:f>
      </x:c>
      <x:c r="BS903" s="50" t="str">
        <x:f>IF(11&gt;'Настройки'!$B$3,"",IF(ISBLANK(P903),IF('Настройки'!$B$9="Нулевой спрос",0,""),IF(P903&lt;0,IF('Настройки'!$B$10="Исключить","",IF('Настройки'!$B$10="Абсолютные значения",ABS(P903),P903)),P903)))</x:f>
      </x:c>
      <x:c r="BT903" s="50" t="str">
        <x:f>IF(12&gt;'Настройки'!$B$3,"",IF(ISBLANK(Q903),IF('Настройки'!$B$9="Нулевой спрос",0,""),IF(Q903&lt;0,IF('Настройки'!$B$10="Исключить","",IF('Настройки'!$B$10="Абсолютные значения",ABS(Q903),Q903)),Q903)))</x:f>
      </x:c>
      <x:c r="BU903" s="50" t="str">
        <x:f>IF(13&gt;'Настройки'!$B$3,"",IF(ISBLANK(R903),IF('Настройки'!$B$9="Нулевой спрос",0,""),IF(R903&lt;0,IF('Настройки'!$B$10="Исключить","",IF('Настройки'!$B$10="Абсолютные значения",ABS(R903),R903)),R903)))</x:f>
      </x:c>
      <x:c r="BV903" s="50" t="str">
        <x:f>IF(14&gt;'Настройки'!$B$3,"",IF(ISBLANK(S903),IF('Настройки'!$B$9="Нулевой спрос",0,""),IF(S903&lt;0,IF('Настройки'!$B$10="Исключить","",IF('Настройки'!$B$10="Абсолютные значения",ABS(S903),S903)),S903)))</x:f>
      </x:c>
      <x:c r="BW903" s="50" t="str">
        <x:f>IF(15&gt;'Настройки'!$B$3,"",IF(ISBLANK(T903),IF('Настройки'!$B$9="Нулевой спрос",0,""),IF(T903&lt;0,IF('Настройки'!$B$10="Исключить","",IF('Настройки'!$B$10="Абсолютные значения",ABS(T903),T903)),T903)))</x:f>
      </x:c>
      <x:c r="BX903" s="50" t="str">
        <x:f>IF(16&gt;'Настройки'!$B$3,"",IF(ISBLANK(U903),IF('Настройки'!$B$9="Нулевой спрос",0,""),IF(U903&lt;0,IF('Настройки'!$B$10="Исключить","",IF('Настройки'!$B$10="Абсолютные значения",ABS(U903),U903)),U903)))</x:f>
      </x:c>
      <x:c r="BY903" s="50" t="str">
        <x:f>IF(17&gt;'Настройки'!$B$3,"",IF(ISBLANK(V903),IF('Настройки'!$B$9="Нулевой спрос",0,""),IF(V903&lt;0,IF('Настройки'!$B$10="Исключить","",IF('Настройки'!$B$10="Абсолютные значения",ABS(V903),V903)),V903)))</x:f>
      </x:c>
      <x:c r="BZ903" s="50" t="str">
        <x:f>IF(18&gt;'Настройки'!$B$3,"",IF(ISBLANK(W903),IF('Настройки'!$B$9="Нулевой спрос",0,""),IF(W903&lt;0,IF('Настройки'!$B$10="Исключить","",IF('Настройки'!$B$10="Абсолютные значения",ABS(W903),W903)),W903)))</x:f>
      </x:c>
      <x:c r="CA903" s="50" t="str">
        <x:f>IF(19&gt;'Настройки'!$B$3,"",IF(ISBLANK(X903),IF('Настройки'!$B$9="Нулевой спрос",0,""),IF(X903&lt;0,IF('Настройки'!$B$10="Исключить","",IF('Настройки'!$B$10="Абсолютные значения",ABS(X903),X903)),X903)))</x:f>
      </x:c>
      <x:c r="CB903" s="50" t="str">
        <x:f>IF(20&gt;'Настройки'!$B$3,"",IF(ISBLANK(Y903),IF('Настройки'!$B$9="Нулевой спрос",0,""),IF(Y903&lt;0,IF('Настройки'!$B$10="Исключить","",IF('Настройки'!$B$10="Абсолютные значения",ABS(Y903),Y903)),Y903)))</x:f>
      </x:c>
      <x:c r="CC903" s="50" t="str">
        <x:f>IF(21&gt;'Настройки'!$B$3,"",IF(ISBLANK(Z903),IF('Настройки'!$B$9="Нулевой спрос",0,""),IF(Z903&lt;0,IF('Настройки'!$B$10="Исключить","",IF('Настройки'!$B$10="Абсолютные значения",ABS(Z903),Z903)),Z903)))</x:f>
      </x:c>
      <x:c r="CD903" s="50" t="str">
        <x:f>IF(22&gt;'Настройки'!$B$3,"",IF(ISBLANK(AA903),IF('Настройки'!$B$9="Нулевой спрос",0,""),IF(AA903&lt;0,IF('Настройки'!$B$10="Исключить","",IF('Настройки'!$B$10="Абсолютные значения",ABS(AA903),AA903)),AA903)))</x:f>
      </x:c>
      <x:c r="CE903" s="50" t="str">
        <x:f>IF(23&gt;'Настройки'!$B$3,"",IF(ISBLANK(AB903),IF('Настройки'!$B$9="Нулевой спрос",0,""),IF(AB903&lt;0,IF('Настройки'!$B$10="Исключить","",IF('Настройки'!$B$10="Абсолютные значения",ABS(AB903),AB903)),AB903)))</x:f>
      </x:c>
      <x:c r="CF903" s="50" t="str">
        <x:f>IF(24&gt;'Настройки'!$B$3,"",IF(ISBLANK(AC903),IF('Настройки'!$B$9="Нулевой спрос",0,""),IF(AC903&lt;0,IF('Настройки'!$B$10="Исключить","",IF('Настройки'!$B$10="Абсолютные значения",ABS(AC903),AC903)),AC903)))</x:f>
      </x:c>
      <x:c r="CG903" s="50" t="str">
        <x:f>IF(25&gt;'Настройки'!$B$3,"",IF(ISBLANK(AD903),IF('Настройки'!$B$9="Нулевой спрос",0,""),IF(AD903&lt;0,IF('Настройки'!$B$10="Исключить","",IF('Настройки'!$B$10="Абсолютные значения",ABS(AD903),AD903)),AD903)))</x:f>
      </x:c>
      <x:c r="CH903" s="50" t="str">
        <x:f>IF(26&gt;'Настройки'!$B$3,"",IF(ISBLANK(AE903),IF('Настройки'!$B$9="Нулевой спрос",0,""),IF(AE903&lt;0,IF('Настройки'!$B$10="Исключить","",IF('Настройки'!$B$10="Абсолютные значения",ABS(AE903),AE903)),AE903)))</x:f>
      </x:c>
      <x:c r="CI903" s="50" t="str">
        <x:f>IF(27&gt;'Настройки'!$B$3,"",IF(ISBLANK(AF903),IF('Настройки'!$B$9="Нулевой спрос",0,""),IF(AF903&lt;0,IF('Настройки'!$B$10="Исключить","",IF('Настройки'!$B$10="Абсолютные значения",ABS(AF903),AF903)),AF903)))</x:f>
      </x:c>
      <x:c r="CJ903" s="50" t="str">
        <x:f>IF(28&gt;'Настройки'!$B$3,"",IF(ISBLANK(AG903),IF('Настройки'!$B$9="Нулевой спрос",0,""),IF(AG903&lt;0,IF('Настройки'!$B$10="Исключить","",IF('Настройки'!$B$10="Абсолютные значения",ABS(AG903),AG903)),AG903)))</x:f>
      </x:c>
      <x:c r="CK903" s="50" t="str">
        <x:f>IF(29&gt;'Настройки'!$B$3,"",IF(ISBLANK(AH903),IF('Настройки'!$B$9="Нулевой спрос",0,""),IF(AH903&lt;0,IF('Настройки'!$B$10="Исключить","",IF('Настройки'!$B$10="Абсолютные значения",ABS(AH903),AH903)),AH903)))</x:f>
      </x:c>
      <x:c r="CL903" s="50" t="str">
        <x:f>IF(30&gt;'Настройки'!$B$3,"",IF(ISBLANK(AI903),IF('Настройки'!$B$9="Нулевой спрос",0,""),IF(AI903&lt;0,IF('Настройки'!$B$10="Исключить","",IF('Настройки'!$B$10="Абсолютные значения",ABS(AI903),AI903)),AI903)))</x:f>
      </x:c>
      <x:c r="CM903" s="50" t="str">
        <x:f>IF(31&gt;'Настройки'!$B$3,"",IF(ISBLANK(AJ903),IF('Настройки'!$B$9="Нулевой спрос",0,""),IF(AJ903&lt;0,IF('Настройки'!$B$10="Исключить","",IF('Настройки'!$B$10="Абсолютные значения",ABS(AJ903),AJ903)),AJ903)))</x:f>
      </x:c>
      <x:c r="CN903" s="50" t="str">
        <x:f>IF(32&gt;'Настройки'!$B$3,"",IF(ISBLANK(AK903),IF('Настройки'!$B$9="Нулевой спрос",0,""),IF(AK903&lt;0,IF('Настройки'!$B$10="Исключить","",IF('Настройки'!$B$10="Абсолютные значения",ABS(AK903),AK903)),AK903)))</x:f>
      </x:c>
      <x:c r="CO903" s="50" t="str">
        <x:f>IF(33&gt;'Настройки'!$B$3,"",IF(ISBLANK(AL903),IF('Настройки'!$B$9="Нулевой спрос",0,""),IF(AL903&lt;0,IF('Настройки'!$B$10="Исключить","",IF('Настройки'!$B$10="Абсолютные значения",ABS(AL903),AL903)),AL903)))</x:f>
      </x:c>
      <x:c r="CP903" s="50" t="str">
        <x:f>IF(34&gt;'Настройки'!$B$3,"",IF(ISBLANK(AM903),IF('Настройки'!$B$9="Нулевой спрос",0,""),IF(AM903&lt;0,IF('Настройки'!$B$10="Исключить","",IF('Настройки'!$B$10="Абсолютные значения",ABS(AM903),AM903)),AM903)))</x:f>
      </x:c>
      <x:c r="CQ903" s="50" t="str">
        <x:f>IF(35&gt;'Настройки'!$B$3,"",IF(ISBLANK(AN903),IF('Настройки'!$B$9="Нулевой спрос",0,""),IF(AN903&lt;0,IF('Настройки'!$B$10="Исключить","",IF('Настройки'!$B$10="Абсолютные значения",ABS(AN903),AN903)),AN903)))</x:f>
      </x:c>
      <x:c r="CR903" s="50" t="str">
        <x:f>IF(36&gt;'Настройки'!$B$3,"",IF(ISBLANK(AO903),IF('Настройки'!$B$9="Нулевой спрос",0,""),IF(AO903&lt;0,IF('Настройки'!$B$10="Исключить","",IF('Настройки'!$B$10="Абсолютные значения",ABS(AO903),AO903)),AO903)))</x:f>
      </x:c>
      <x:c r="CS903" s="50" t="str">
        <x:f>IF(OR(1&gt;'Настройки'!$B$3,ISBLANK(BI903),BI903=0),"",BI903)</x:f>
      </x:c>
      <x:c r="CT903" s="50" t="str">
        <x:f>IF(OR(2&gt;'Настройки'!$B$3,ISBLANK(BJ903),BJ903=0),"",BJ903)</x:f>
      </x:c>
      <x:c r="CU903" s="50" t="str">
        <x:f>IF(OR(3&gt;'Настройки'!$B$3,ISBLANK(BK903),BK903=0),"",BK903)</x:f>
      </x:c>
      <x:c r="CV903" s="50" t="str">
        <x:f>IF(OR(4&gt;'Настройки'!$B$3,ISBLANK(BL903),BL903=0),"",BL903)</x:f>
      </x:c>
      <x:c r="CW903" s="50" t="str">
        <x:f>IF(OR(5&gt;'Настройки'!$B$3,ISBLANK(BM903),BM903=0),"",BM903)</x:f>
      </x:c>
      <x:c r="CX903" s="50" t="str">
        <x:f>IF(OR(6&gt;'Настройки'!$B$3,ISBLANK(BN903),BN903=0),"",BN903)</x:f>
      </x:c>
      <x:c r="CY903" s="50" t="str">
        <x:f>IF(OR(7&gt;'Настройки'!$B$3,ISBLANK(BO903),BO903=0),"",BO903)</x:f>
      </x:c>
      <x:c r="CZ903" s="50" t="str">
        <x:f>IF(OR(8&gt;'Настройки'!$B$3,ISBLANK(BP903),BP903=0),"",BP903)</x:f>
      </x:c>
      <x:c r="DA903" s="50" t="str">
        <x:f>IF(OR(9&gt;'Настройки'!$B$3,ISBLANK(BQ903),BQ903=0),"",BQ903)</x:f>
      </x:c>
      <x:c r="DB903" s="50" t="str">
        <x:f>IF(OR(10&gt;'Настройки'!$B$3,ISBLANK(BR903),BR903=0),"",BR903)</x:f>
      </x:c>
      <x:c r="DC903" s="50" t="str">
        <x:f>IF(OR(11&gt;'Настройки'!$B$3,ISBLANK(BS903),BS903=0),"",BS903)</x:f>
      </x:c>
      <x:c r="DD903" s="50" t="str">
        <x:f>IF(OR(12&gt;'Настройки'!$B$3,ISBLANK(BT903),BT903=0),"",BT903)</x:f>
      </x:c>
      <x:c r="DE903" s="50" t="str">
        <x:f>IF(OR(13&gt;'Настройки'!$B$3,ISBLANK(BU903),BU903=0),"",BU903)</x:f>
      </x:c>
      <x:c r="DF903" s="50" t="str">
        <x:f>IF(OR(14&gt;'Настройки'!$B$3,ISBLANK(BV903),BV903=0),"",BV903)</x:f>
      </x:c>
      <x:c r="DG903" s="50" t="str">
        <x:f>IF(OR(15&gt;'Настройки'!$B$3,ISBLANK(BW903),BW903=0),"",BW903)</x:f>
      </x:c>
      <x:c r="DH903" s="50" t="str">
        <x:f>IF(OR(16&gt;'Настройки'!$B$3,ISBLANK(BX903),BX903=0),"",BX903)</x:f>
      </x:c>
      <x:c r="DI903" s="50" t="str">
        <x:f>IF(OR(17&gt;'Настройки'!$B$3,ISBLANK(BY903),BY903=0),"",BY903)</x:f>
      </x:c>
      <x:c r="DJ903" s="50" t="str">
        <x:f>IF(OR(18&gt;'Настройки'!$B$3,ISBLANK(BZ903),BZ903=0),"",BZ903)</x:f>
      </x:c>
      <x:c r="DK903" s="50" t="str">
        <x:f>IF(OR(19&gt;'Настройки'!$B$3,ISBLANK(CA903),CA903=0),"",CA903)</x:f>
      </x:c>
      <x:c r="DL903" s="50" t="str">
        <x:f>IF(OR(20&gt;'Настройки'!$B$3,ISBLANK(CB903),CB903=0),"",CB903)</x:f>
      </x:c>
      <x:c r="DM903" s="50" t="str">
        <x:f>IF(OR(21&gt;'Настройки'!$B$3,ISBLANK(CC903),CC903=0),"",CC903)</x:f>
      </x:c>
      <x:c r="DN903" s="50" t="str">
        <x:f>IF(OR(22&gt;'Настройки'!$B$3,ISBLANK(CD903),CD903=0),"",CD903)</x:f>
      </x:c>
      <x:c r="DO903" s="50" t="str">
        <x:f>IF(OR(23&gt;'Настройки'!$B$3,ISBLANK(CE903),CE903=0),"",CE903)</x:f>
      </x:c>
      <x:c r="DP903" s="50" t="str">
        <x:f>IF(OR(24&gt;'Настройки'!$B$3,ISBLANK(CF903),CF903=0),"",CF903)</x:f>
      </x:c>
      <x:c r="DQ903" s="50" t="str">
        <x:f>IF(OR(25&gt;'Настройки'!$B$3,ISBLANK(CG903),CG903=0),"",CG903)</x:f>
      </x:c>
      <x:c r="DR903" s="50" t="str">
        <x:f>IF(OR(26&gt;'Настройки'!$B$3,ISBLANK(CH903),CH903=0),"",CH903)</x:f>
      </x:c>
      <x:c r="DS903" s="50" t="str">
        <x:f>IF(OR(27&gt;'Настройки'!$B$3,ISBLANK(CI903),CI903=0),"",CI903)</x:f>
      </x:c>
      <x:c r="DT903" s="50" t="str">
        <x:f>IF(OR(28&gt;'Настройки'!$B$3,ISBLANK(CJ903),CJ903=0),"",CJ903)</x:f>
      </x:c>
      <x:c r="DU903" s="50" t="str">
        <x:f>IF(OR(29&gt;'Настройки'!$B$3,ISBLANK(CK903),CK903=0),"",CK903)</x:f>
      </x:c>
      <x:c r="DV903" s="50" t="str">
        <x:f>IF(OR(30&gt;'Настройки'!$B$3,ISBLANK(CL903),CL903=0),"",CL903)</x:f>
      </x:c>
      <x:c r="DW903" s="50" t="str">
        <x:f>IF(OR(31&gt;'Настройки'!$B$3,ISBLANK(CM903),CM903=0),"",CM903)</x:f>
      </x:c>
      <x:c r="DX903" s="50" t="str">
        <x:f>IF(OR(32&gt;'Настройки'!$B$3,ISBLANK(CN903),CN903=0),"",CN903)</x:f>
      </x:c>
      <x:c r="DY903" s="50" t="str">
        <x:f>IF(OR(33&gt;'Настройки'!$B$3,ISBLANK(CO903),CO903=0),"",CO903)</x:f>
      </x:c>
      <x:c r="DZ903" s="50" t="str">
        <x:f>IF(OR(34&gt;'Настройки'!$B$3,ISBLANK(CP903),CP903=0),"",CP903)</x:f>
      </x:c>
      <x:c r="EA903" s="50" t="str">
        <x:f>IF(OR(35&gt;'Настройки'!$B$3,ISBLANK(CQ903),CQ903=0),"",CQ903)</x:f>
      </x:c>
      <x:c r="EB903" s="50" t="str">
        <x:f>IF(OR(36&gt;'Настройки'!$B$3,ISBLANK(CR903),CR903=0),"",CR903)</x:f>
      </x:c>
      <x:c r="EC903" s="50" t="str">
        <x:f>IF(A903="","",IF(OR(BB903="AZ",BB903="BZ"),10000+ROW(),IF(AZ903&gt;'Настройки'!$B$11,20000+ROW(),IF(BF903&lt;&gt;"Обычный",30000+ROW(),IF(AX903&lt;=0,40000+ROW(),"")))))</x:f>
      </x:c>
      <x:c r="ED903" s="50" t="str">
        <x:f>IF(EC903="","",COUNTIFS($EC$2:$EC$1001,"&gt;0",$EC$2:$EC$1001,"&lt;"&amp;EC903)+1)</x:f>
      </x:c>
    </x:row>
    <x:row r="904">
      <x:c r="A904" s="115"/>
      <x:c r="B904" s="115"/>
      <x:c r="C904" s="115"/>
      <x:c r="D904" s="118"/>
      <x:c r="E904" s="118"/>
      <x:c r="F904" s="118"/>
      <x:c r="G904" s="118"/>
      <x:c r="H904" s="118"/>
      <x:c r="I904" s="118"/>
      <x:c r="J904" s="118"/>
      <x:c r="K904" s="118"/>
      <x:c r="L904" s="118"/>
      <x:c r="M904" s="118"/>
      <x:c r="N904" s="118"/>
      <x:c r="O904" s="118"/>
      <x:c r="P904" s="118"/>
      <x:c r="Q904" s="118"/>
      <x:c r="R904" s="118"/>
      <x:c r="S904" s="118"/>
      <x:c r="T904" s="118"/>
      <x:c r="U904" s="118"/>
      <x:c r="V904" s="118"/>
      <x:c r="W904" s="118"/>
      <x:c r="X904" s="118"/>
      <x:c r="Y904" s="118"/>
      <x:c r="Z904" s="118"/>
      <x:c r="AA904" s="118"/>
      <x:c r="AB904" s="118"/>
      <x:c r="AC904" s="118"/>
      <x:c r="AD904" s="118"/>
      <x:c r="AE904" s="118"/>
      <x:c r="AF904" s="118"/>
      <x:c r="AG904" s="118"/>
      <x:c r="AH904" s="118"/>
      <x:c r="AI904" s="118"/>
      <x:c r="AJ904" s="118"/>
      <x:c r="AK904" s="118"/>
      <x:c r="AL904" s="118"/>
      <x:c r="AM904" s="118"/>
      <x:c r="AN904" s="118"/>
      <x:c r="AO904" s="118"/>
      <x:c r="AP904" s="115"/>
      <x:c r="AQ904" s="49" t="str">
        <x:f>IF(A904="","",COUNT(BI904:INDEX(BI904:CR904,1,'Настройки'!$B$3)))</x:f>
      </x:c>
      <x:c r="AR904" s="49" t="str">
        <x:f>IF(A904="","",SUM(BI904:INDEX(BI904:CR904,1,'Настройки'!$B$3)))</x:f>
      </x:c>
      <x:c r="AS904" s="58" t="str">
        <x:f>IF(A904="","",IF('Настройки'!$B$4="Стоимость потребления",AR904*D904,IF('Настройки'!$B$4="Количество",AR904,E904)))</x:f>
      </x:c>
      <x:c r="AT904" s="61" t="str">
        <x:f>IF(OR(A904="",AS904&lt;0,SUM($AS$2:$AS$1001)&lt;=0),"",AS904/SUM($AS$2:$AS$1001))</x:f>
      </x:c>
      <x:c r="AU904" s="61" t="str">
        <x:f>IF(OR(A904="",AS904&lt;0,SUM($AS$2:$AS$1001)&lt;=0),"",SUMIFS($AS$2:$AS$1001,$AS$2:$AS$1001,"&gt;"&amp;AS904)/SUM($AS$2:$AS$1001))</x:f>
      </x:c>
      <x:c r="AV904" s="61" t="str">
        <x:f>IF(OR(A904="",AS904&lt;0,SUM($AS$2:$AS$1001)&lt;=0),"",SUMIFS($AS$2:$AS$1001,$AS$2:$AS$1001,"&gt;="&amp;AS904)/SUM($AS$2:$AS$1001))</x:f>
      </x:c>
      <x:c r="AW904" s="49" t="str">
        <x:f>IF(A904="","",IF(SUM($AS$2:$AS$1001)&lt;=0,"Не определён",IF(AS904&lt;0,"Исключение",IF(AU904&lt;'Настройки'!$B$5,"A",IF(AU904&lt;'Настройки'!$B$6,"B","C")))))</x:f>
      </x:c>
      <x:c r="AX904" s="58" t="str">
        <x:f>IF(A904="","",IF(AQ904=0,"",AVERAGE(BI904:INDEX(BI904:CR904,1,'Настройки'!$B$3))))</x:f>
      </x:c>
      <x:c r="AY904" s="58" t="str">
        <x:f>IF(OR(A904="",AQ904=0),"",STDEVP(BI904:INDEX(BI904:CR904,1,'Настройки'!$B$3)))</x:f>
      </x:c>
      <x:c r="AZ904" s="61" t="str">
        <x:f>IF(OR(A904="",AQ904&lt;'Настройки'!$B$12,AX904&lt;=0,AND('Настройки'!$B$10="Блокировать",COUNTIF(F904:INDEX(F904:AO904,1,'Настройки'!$B$3),"&lt;0")&gt;0)),"",AY904/ABS(AX904))</x:f>
      </x:c>
      <x:c r="BA904" s="49" t="str">
        <x:f>IF(A904="","",IF(AND('Настройки'!$B$10="Блокировать",COUNTIF(F904:INDEX(F904:AO904,1,'Настройки'!$B$3),"&lt;0")&gt;0),"Не определён",IF(AQ904&lt;'Настройки'!$B$12,"Не определён",IF(AX904=0,"Нет спроса",IF(AX904&lt;0,"Не определён",IF(AZ904&lt;='Настройки'!$B$7,"X",IF(AZ904&lt;='Настройки'!$B$8,"Y","Z")))))))</x:f>
      </x:c>
      <x:c r="BB904" s="49" t="str">
        <x:f>IF(OR(A904="",LEN(AW904)&lt;&gt;1,LEN(BA904)&lt;&gt;1),"",AW904&amp;BA904)</x:f>
      </x:c>
      <x:c r="BC904" s="61" t="str">
        <x:f>IF(OR(A904="",AQ904=0),"",(COUNT(BI904:INDEX(BI904:CR904,1,'Настройки'!$B$3))-COUNT(CS904:INDEX(CS904:EB904,1,'Настройки'!$B$3)))/AQ904)</x:f>
      </x:c>
      <x:c r="BD904" s="64" t="str">
        <x:f>IF(OR(A904="",COUNT(CS904:INDEX(CS904:EB904,1,'Настройки'!$B$3))=0),"",AQ904/COUNT(CS904:INDEX(CS904:EB904,1,'Настройки'!$B$3)))</x:f>
      </x:c>
      <x:c r="BE904" s="64" t="str">
        <x:f>IF(OR(A904="",COUNT(CS904:INDEX(CS904:EB904,1,'Настройки'!$B$3))=0),"",IF(AVERAGE(CS904:INDEX(CS904:EB904,1,'Настройки'!$B$3))=0,"",(STDEVP(CS904:INDEX(CS904:EB904,1,'Настройки'!$B$3))/ABS(AVERAGE(CS904:INDEX(CS904:EB904,1,'Настройки'!$B$3))))^2))</x:f>
      </x:c>
      <x:c r="BF904" s="49" t="str">
        <x:f>IF(A904="","",IF(AQ904&lt;3,"Недостаточно",IF(AQ904&lt;6,"Предварительный","Обычный")))</x:f>
      </x:c>
      <x:c r="BG904" s="49" t="str">
        <x:f>IF(A904="","",IF(COUNTIF(F904:INDEX(F904:AO904,1,'Настройки'!$B$3),"&lt;0")&gt;0,IF('Настройки'!$B$10="Блокировать","Отрицательный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"),"")&amp;IF(AQ904&lt;3,"Недостаточно истории. ",IF(AQ904&lt;6,"Предварительная классификация. ",""))&amp;IF(AX904=0,"Нет спроса за горизонт. ","")&amp;IF(AZ904&gt;'Настройки'!$B$11,"Экстремальная вариативность. ",""))</x:f>
      </x:c>
      <x:c r="BH904" s="49" t="str">
        <x:f>IF(A904="","",IFERROR(VLOOKUP(BB904,'Настройки'!$D$3:$E$11,2,FALSE),"Сначала проверьте исходные данные и историю спроса.")&amp;" Уточните срок поставки, MOQ и критичность.")</x:f>
      </x:c>
      <x:c r="BI904" s="50" t="str">
        <x:f>IF(1&gt;'Настройки'!$B$3,"",IF(ISBLANK(F904),IF('Настройки'!$B$9="Нулевой спрос",0,""),IF(F904&lt;0,IF('Настройки'!$B$10="Исключить","",IF('Настройки'!$B$10="Абсолютные значения",ABS(F904),F904)),F904)))</x:f>
      </x:c>
      <x:c r="BJ904" s="50" t="str">
        <x:f>IF(2&gt;'Настройки'!$B$3,"",IF(ISBLANK(G904),IF('Настройки'!$B$9="Нулевой спрос",0,""),IF(G904&lt;0,IF('Настройки'!$B$10="Исключить","",IF('Настройки'!$B$10="Абсолютные значения",ABS(G904),G904)),G904)))</x:f>
      </x:c>
      <x:c r="BK904" s="50" t="str">
        <x:f>IF(3&gt;'Настройки'!$B$3,"",IF(ISBLANK(H904),IF('Настройки'!$B$9="Нулевой спрос",0,""),IF(H904&lt;0,IF('Настройки'!$B$10="Исключить","",IF('Настройки'!$B$10="Абсолютные значения",ABS(H904),H904)),H904)))</x:f>
      </x:c>
      <x:c r="BL904" s="50" t="str">
        <x:f>IF(4&gt;'Настройки'!$B$3,"",IF(ISBLANK(I904),IF('Настройки'!$B$9="Нулевой спрос",0,""),IF(I904&lt;0,IF('Настройки'!$B$10="Исключить","",IF('Настройки'!$B$10="Абсолютные значения",ABS(I904),I904)),I904)))</x:f>
      </x:c>
      <x:c r="BM904" s="50" t="str">
        <x:f>IF(5&gt;'Настройки'!$B$3,"",IF(ISBLANK(J904),IF('Настройки'!$B$9="Нулевой спрос",0,""),IF(J904&lt;0,IF('Настройки'!$B$10="Исключить","",IF('Настройки'!$B$10="Абсолютные значения",ABS(J904),J904)),J904)))</x:f>
      </x:c>
      <x:c r="BN904" s="50" t="str">
        <x:f>IF(6&gt;'Настройки'!$B$3,"",IF(ISBLANK(K904),IF('Настройки'!$B$9="Нулевой спрос",0,""),IF(K904&lt;0,IF('Настройки'!$B$10="Исключить","",IF('Настройки'!$B$10="Абсолютные значения",ABS(K904),K904)),K904)))</x:f>
      </x:c>
      <x:c r="BO904" s="50" t="str">
        <x:f>IF(7&gt;'Настройки'!$B$3,"",IF(ISBLANK(L904),IF('Настройки'!$B$9="Нулевой спрос",0,""),IF(L904&lt;0,IF('Настройки'!$B$10="Исключить","",IF('Настройки'!$B$10="Абсолютные значения",ABS(L904),L904)),L904)))</x:f>
      </x:c>
      <x:c r="BP904" s="50" t="str">
        <x:f>IF(8&gt;'Настройки'!$B$3,"",IF(ISBLANK(M904),IF('Настройки'!$B$9="Нулевой спрос",0,""),IF(M904&lt;0,IF('Настройки'!$B$10="Исключить","",IF('Настройки'!$B$10="Абсолютные значения",ABS(M904),M904)),M904)))</x:f>
      </x:c>
      <x:c r="BQ904" s="50" t="str">
        <x:f>IF(9&gt;'Настройки'!$B$3,"",IF(ISBLANK(N904),IF('Настройки'!$B$9="Нулевой спрос",0,""),IF(N904&lt;0,IF('Настройки'!$B$10="Исключить","",IF('Настройки'!$B$10="Абсолютные значения",ABS(N904),N904)),N904)))</x:f>
      </x:c>
      <x:c r="BR904" s="50" t="str">
        <x:f>IF(10&gt;'Настройки'!$B$3,"",IF(ISBLANK(O904),IF('Настройки'!$B$9="Нулевой спрос",0,""),IF(O904&lt;0,IF('Настройки'!$B$10="Исключить","",IF('Настройки'!$B$10="Абсолютные значения",ABS(O904),O904)),O904)))</x:f>
      </x:c>
      <x:c r="BS904" s="50" t="str">
        <x:f>IF(11&gt;'Настройки'!$B$3,"",IF(ISBLANK(P904),IF('Настройки'!$B$9="Нулевой спрос",0,""),IF(P904&lt;0,IF('Настройки'!$B$10="Исключить","",IF('Настройки'!$B$10="Абсолютные значения",ABS(P904),P904)),P904)))</x:f>
      </x:c>
      <x:c r="BT904" s="50" t="str">
        <x:f>IF(12&gt;'Настройки'!$B$3,"",IF(ISBLANK(Q904),IF('Настройки'!$B$9="Нулевой спрос",0,""),IF(Q904&lt;0,IF('Настройки'!$B$10="Исключить","",IF('Настройки'!$B$10="Абсолютные значения",ABS(Q904),Q904)),Q904)))</x:f>
      </x:c>
      <x:c r="BU904" s="50" t="str">
        <x:f>IF(13&gt;'Настройки'!$B$3,"",IF(ISBLANK(R904),IF('Настройки'!$B$9="Нулевой спрос",0,""),IF(R904&lt;0,IF('Настройки'!$B$10="Исключить","",IF('Настройки'!$B$10="Абсолютные значения",ABS(R904),R904)),R904)))</x:f>
      </x:c>
      <x:c r="BV904" s="50" t="str">
        <x:f>IF(14&gt;'Настройки'!$B$3,"",IF(ISBLANK(S904),IF('Настройки'!$B$9="Нулевой спрос",0,""),IF(S904&lt;0,IF('Настройки'!$B$10="Исключить","",IF('Настройки'!$B$10="Абсолютные значения",ABS(S904),S904)),S904)))</x:f>
      </x:c>
      <x:c r="BW904" s="50" t="str">
        <x:f>IF(15&gt;'Настройки'!$B$3,"",IF(ISBLANK(T904),IF('Настройки'!$B$9="Нулевой спрос",0,""),IF(T904&lt;0,IF('Настройки'!$B$10="Исключить","",IF('Настройки'!$B$10="Абсолютные значения",ABS(T904),T904)),T904)))</x:f>
      </x:c>
      <x:c r="BX904" s="50" t="str">
        <x:f>IF(16&gt;'Настройки'!$B$3,"",IF(ISBLANK(U904),IF('Настройки'!$B$9="Нулевой спрос",0,""),IF(U904&lt;0,IF('Настройки'!$B$10="Исключить","",IF('Настройки'!$B$10="Абсолютные значения",ABS(U904),U904)),U904)))</x:f>
      </x:c>
      <x:c r="BY904" s="50" t="str">
        <x:f>IF(17&gt;'Настройки'!$B$3,"",IF(ISBLANK(V904),IF('Настройки'!$B$9="Нулевой спрос",0,""),IF(V904&lt;0,IF('Настройки'!$B$10="Исключить","",IF('Настройки'!$B$10="Абсолютные значения",ABS(V904),V904)),V904)))</x:f>
      </x:c>
      <x:c r="BZ904" s="50" t="str">
        <x:f>IF(18&gt;'Настройки'!$B$3,"",IF(ISBLANK(W904),IF('Настройки'!$B$9="Нулевой спрос",0,""),IF(W904&lt;0,IF('Настройки'!$B$10="Исключить","",IF('Настройки'!$B$10="Абсолютные значения",ABS(W904),W904)),W904)))</x:f>
      </x:c>
      <x:c r="CA904" s="50" t="str">
        <x:f>IF(19&gt;'Настройки'!$B$3,"",IF(ISBLANK(X904),IF('Настройки'!$B$9="Нулевой спрос",0,""),IF(X904&lt;0,IF('Настройки'!$B$10="Исключить","",IF('Настройки'!$B$10="Абсолютные значения",ABS(X904),X904)),X904)))</x:f>
      </x:c>
      <x:c r="CB904" s="50" t="str">
        <x:f>IF(20&gt;'Настройки'!$B$3,"",IF(ISBLANK(Y904),IF('Настройки'!$B$9="Нулевой спрос",0,""),IF(Y904&lt;0,IF('Настройки'!$B$10="Исключить","",IF('Настройки'!$B$10="Абсолютные значения",ABS(Y904),Y904)),Y904)))</x:f>
      </x:c>
      <x:c r="CC904" s="50" t="str">
        <x:f>IF(21&gt;'Настройки'!$B$3,"",IF(ISBLANK(Z904),IF('Настройки'!$B$9="Нулевой спрос",0,""),IF(Z904&lt;0,IF('Настройки'!$B$10="Исключить","",IF('Настройки'!$B$10="Абсолютные значения",ABS(Z904),Z904)),Z904)))</x:f>
      </x:c>
      <x:c r="CD904" s="50" t="str">
        <x:f>IF(22&gt;'Настройки'!$B$3,"",IF(ISBLANK(AA904),IF('Настройки'!$B$9="Нулевой спрос",0,""),IF(AA904&lt;0,IF('Настройки'!$B$10="Исключить","",IF('Настройки'!$B$10="Абсолютные значения",ABS(AA904),AA904)),AA904)))</x:f>
      </x:c>
      <x:c r="CE904" s="50" t="str">
        <x:f>IF(23&gt;'Настройки'!$B$3,"",IF(ISBLANK(AB904),IF('Настройки'!$B$9="Нулевой спрос",0,""),IF(AB904&lt;0,IF('Настройки'!$B$10="Исключить","",IF('Настройки'!$B$10="Абсолютные значения",ABS(AB904),AB904)),AB904)))</x:f>
      </x:c>
      <x:c r="CF904" s="50" t="str">
        <x:f>IF(24&gt;'Настройки'!$B$3,"",IF(ISBLANK(AC904),IF('Настройки'!$B$9="Нулевой спрос",0,""),IF(AC904&lt;0,IF('Настройки'!$B$10="Исключить","",IF('Настройки'!$B$10="Абсолютные значения",ABS(AC904),AC904)),AC904)))</x:f>
      </x:c>
      <x:c r="CG904" s="50" t="str">
        <x:f>IF(25&gt;'Настройки'!$B$3,"",IF(ISBLANK(AD904),IF('Настройки'!$B$9="Нулевой спрос",0,""),IF(AD904&lt;0,IF('Настройки'!$B$10="Исключить","",IF('Настройки'!$B$10="Абсолютные значения",ABS(AD904),AD904)),AD904)))</x:f>
      </x:c>
      <x:c r="CH904" s="50" t="str">
        <x:f>IF(26&gt;'Настройки'!$B$3,"",IF(ISBLANK(AE904),IF('Настройки'!$B$9="Нулевой спрос",0,""),IF(AE904&lt;0,IF('Настройки'!$B$10="Исключить","",IF('Настройки'!$B$10="Абсолютные значения",ABS(AE904),AE904)),AE904)))</x:f>
      </x:c>
      <x:c r="CI904" s="50" t="str">
        <x:f>IF(27&gt;'Настройки'!$B$3,"",IF(ISBLANK(AF904),IF('Настройки'!$B$9="Нулевой спрос",0,""),IF(AF904&lt;0,IF('Настройки'!$B$10="Исключить","",IF('Настройки'!$B$10="Абсолютные значения",ABS(AF904),AF904)),AF904)))</x:f>
      </x:c>
      <x:c r="CJ904" s="50" t="str">
        <x:f>IF(28&gt;'Настройки'!$B$3,"",IF(ISBLANK(AG904),IF('Настройки'!$B$9="Нулевой спрос",0,""),IF(AG904&lt;0,IF('Настройки'!$B$10="Исключить","",IF('Настройки'!$B$10="Абсолютные значения",ABS(AG904),AG904)),AG904)))</x:f>
      </x:c>
      <x:c r="CK904" s="50" t="str">
        <x:f>IF(29&gt;'Настройки'!$B$3,"",IF(ISBLANK(AH904),IF('Настройки'!$B$9="Нулевой спрос",0,""),IF(AH904&lt;0,IF('Настройки'!$B$10="Исключить","",IF('Настройки'!$B$10="Абсолютные значения",ABS(AH904),AH904)),AH904)))</x:f>
      </x:c>
      <x:c r="CL904" s="50" t="str">
        <x:f>IF(30&gt;'Настройки'!$B$3,"",IF(ISBLANK(AI904),IF('Настройки'!$B$9="Нулевой спрос",0,""),IF(AI904&lt;0,IF('Настройки'!$B$10="Исключить","",IF('Настройки'!$B$10="Абсолютные значения",ABS(AI904),AI904)),AI904)))</x:f>
      </x:c>
      <x:c r="CM904" s="50" t="str">
        <x:f>IF(31&gt;'Настройки'!$B$3,"",IF(ISBLANK(AJ904),IF('Настройки'!$B$9="Нулевой спрос",0,""),IF(AJ904&lt;0,IF('Настройки'!$B$10="Исключить","",IF('Настройки'!$B$10="Абсолютные значения",ABS(AJ904),AJ904)),AJ904)))</x:f>
      </x:c>
      <x:c r="CN904" s="50" t="str">
        <x:f>IF(32&gt;'Настройки'!$B$3,"",IF(ISBLANK(AK904),IF('Настройки'!$B$9="Нулевой спрос",0,""),IF(AK904&lt;0,IF('Настройки'!$B$10="Исключить","",IF('Настройки'!$B$10="Абсолютные значения",ABS(AK904),AK904)),AK904)))</x:f>
      </x:c>
      <x:c r="CO904" s="50" t="str">
        <x:f>IF(33&gt;'Настройки'!$B$3,"",IF(ISBLANK(AL904),IF('Настройки'!$B$9="Нулевой спрос",0,""),IF(AL904&lt;0,IF('Настройки'!$B$10="Исключить","",IF('Настройки'!$B$10="Абсолютные значения",ABS(AL904),AL904)),AL904)))</x:f>
      </x:c>
      <x:c r="CP904" s="50" t="str">
        <x:f>IF(34&gt;'Настройки'!$B$3,"",IF(ISBLANK(AM904),IF('Настройки'!$B$9="Нулевой спрос",0,""),IF(AM904&lt;0,IF('Настройки'!$B$10="Исключить","",IF('Настройки'!$B$10="Абсолютные значения",ABS(AM904),AM904)),AM904)))</x:f>
      </x:c>
      <x:c r="CQ904" s="50" t="str">
        <x:f>IF(35&gt;'Настройки'!$B$3,"",IF(ISBLANK(AN904),IF('Настройки'!$B$9="Нулевой спрос",0,""),IF(AN904&lt;0,IF('Настройки'!$B$10="Исключить","",IF('Настройки'!$B$10="Абсолютные значения",ABS(AN904),AN904)),AN904)))</x:f>
      </x:c>
      <x:c r="CR904" s="50" t="str">
        <x:f>IF(36&gt;'Настройки'!$B$3,"",IF(ISBLANK(AO904),IF('Настройки'!$B$9="Нулевой спрос",0,""),IF(AO904&lt;0,IF('Настройки'!$B$10="Исключить","",IF('Настройки'!$B$10="Абсолютные значения",ABS(AO904),AO904)),AO904)))</x:f>
      </x:c>
      <x:c r="CS904" s="50" t="str">
        <x:f>IF(OR(1&gt;'Настройки'!$B$3,ISBLANK(BI904),BI904=0),"",BI904)</x:f>
      </x:c>
      <x:c r="CT904" s="50" t="str">
        <x:f>IF(OR(2&gt;'Настройки'!$B$3,ISBLANK(BJ904),BJ904=0),"",BJ904)</x:f>
      </x:c>
      <x:c r="CU904" s="50" t="str">
        <x:f>IF(OR(3&gt;'Настройки'!$B$3,ISBLANK(BK904),BK904=0),"",BK904)</x:f>
      </x:c>
      <x:c r="CV904" s="50" t="str">
        <x:f>IF(OR(4&gt;'Настройки'!$B$3,ISBLANK(BL904),BL904=0),"",BL904)</x:f>
      </x:c>
      <x:c r="CW904" s="50" t="str">
        <x:f>IF(OR(5&gt;'Настройки'!$B$3,ISBLANK(BM904),BM904=0),"",BM904)</x:f>
      </x:c>
      <x:c r="CX904" s="50" t="str">
        <x:f>IF(OR(6&gt;'Настройки'!$B$3,ISBLANK(BN904),BN904=0),"",BN904)</x:f>
      </x:c>
      <x:c r="CY904" s="50" t="str">
        <x:f>IF(OR(7&gt;'Настройки'!$B$3,ISBLANK(BO904),BO904=0),"",BO904)</x:f>
      </x:c>
      <x:c r="CZ904" s="50" t="str">
        <x:f>IF(OR(8&gt;'Настройки'!$B$3,ISBLANK(BP904),BP904=0),"",BP904)</x:f>
      </x:c>
      <x:c r="DA904" s="50" t="str">
        <x:f>IF(OR(9&gt;'Настройки'!$B$3,ISBLANK(BQ904),BQ904=0),"",BQ904)</x:f>
      </x:c>
      <x:c r="DB904" s="50" t="str">
        <x:f>IF(OR(10&gt;'Настройки'!$B$3,ISBLANK(BR904),BR904=0),"",BR904)</x:f>
      </x:c>
      <x:c r="DC904" s="50" t="str">
        <x:f>IF(OR(11&gt;'Настройки'!$B$3,ISBLANK(BS904),BS904=0),"",BS904)</x:f>
      </x:c>
      <x:c r="DD904" s="50" t="str">
        <x:f>IF(OR(12&gt;'Настройки'!$B$3,ISBLANK(BT904),BT904=0),"",BT904)</x:f>
      </x:c>
      <x:c r="DE904" s="50" t="str">
        <x:f>IF(OR(13&gt;'Настройки'!$B$3,ISBLANK(BU904),BU904=0),"",BU904)</x:f>
      </x:c>
      <x:c r="DF904" s="50" t="str">
        <x:f>IF(OR(14&gt;'Настройки'!$B$3,ISBLANK(BV904),BV904=0),"",BV904)</x:f>
      </x:c>
      <x:c r="DG904" s="50" t="str">
        <x:f>IF(OR(15&gt;'Настройки'!$B$3,ISBLANK(BW904),BW904=0),"",BW904)</x:f>
      </x:c>
      <x:c r="DH904" s="50" t="str">
        <x:f>IF(OR(16&gt;'Настройки'!$B$3,ISBLANK(BX904),BX904=0),"",BX904)</x:f>
      </x:c>
      <x:c r="DI904" s="50" t="str">
        <x:f>IF(OR(17&gt;'Настройки'!$B$3,ISBLANK(BY904),BY904=0),"",BY904)</x:f>
      </x:c>
      <x:c r="DJ904" s="50" t="str">
        <x:f>IF(OR(18&gt;'Настройки'!$B$3,ISBLANK(BZ904),BZ904=0),"",BZ904)</x:f>
      </x:c>
      <x:c r="DK904" s="50" t="str">
        <x:f>IF(OR(19&gt;'Настройки'!$B$3,ISBLANK(CA904),CA904=0),"",CA904)</x:f>
      </x:c>
      <x:c r="DL904" s="50" t="str">
        <x:f>IF(OR(20&gt;'Настройки'!$B$3,ISBLANK(CB904),CB904=0),"",CB904)</x:f>
      </x:c>
      <x:c r="DM904" s="50" t="str">
        <x:f>IF(OR(21&gt;'Настройки'!$B$3,ISBLANK(CC904),CC904=0),"",CC904)</x:f>
      </x:c>
      <x:c r="DN904" s="50" t="str">
        <x:f>IF(OR(22&gt;'Настройки'!$B$3,ISBLANK(CD904),CD904=0),"",CD904)</x:f>
      </x:c>
      <x:c r="DO904" s="50" t="str">
        <x:f>IF(OR(23&gt;'Настройки'!$B$3,ISBLANK(CE904),CE904=0),"",CE904)</x:f>
      </x:c>
      <x:c r="DP904" s="50" t="str">
        <x:f>IF(OR(24&gt;'Настройки'!$B$3,ISBLANK(CF904),CF904=0),"",CF904)</x:f>
      </x:c>
      <x:c r="DQ904" s="50" t="str">
        <x:f>IF(OR(25&gt;'Настройки'!$B$3,ISBLANK(CG904),CG904=0),"",CG904)</x:f>
      </x:c>
      <x:c r="DR904" s="50" t="str">
        <x:f>IF(OR(26&gt;'Настройки'!$B$3,ISBLANK(CH904),CH904=0),"",CH904)</x:f>
      </x:c>
      <x:c r="DS904" s="50" t="str">
        <x:f>IF(OR(27&gt;'Настройки'!$B$3,ISBLANK(CI904),CI904=0),"",CI904)</x:f>
      </x:c>
      <x:c r="DT904" s="50" t="str">
        <x:f>IF(OR(28&gt;'Настройки'!$B$3,ISBLANK(CJ904),CJ904=0),"",CJ904)</x:f>
      </x:c>
      <x:c r="DU904" s="50" t="str">
        <x:f>IF(OR(29&gt;'Настройки'!$B$3,ISBLANK(CK904),CK904=0),"",CK904)</x:f>
      </x:c>
      <x:c r="DV904" s="50" t="str">
        <x:f>IF(OR(30&gt;'Настройки'!$B$3,ISBLANK(CL904),CL904=0),"",CL904)</x:f>
      </x:c>
      <x:c r="DW904" s="50" t="str">
        <x:f>IF(OR(31&gt;'Настройки'!$B$3,ISBLANK(CM904),CM904=0),"",CM904)</x:f>
      </x:c>
      <x:c r="DX904" s="50" t="str">
        <x:f>IF(OR(32&gt;'Настройки'!$B$3,ISBLANK(CN904),CN904=0),"",CN904)</x:f>
      </x:c>
      <x:c r="DY904" s="50" t="str">
        <x:f>IF(OR(33&gt;'Настройки'!$B$3,ISBLANK(CO904),CO904=0),"",CO904)</x:f>
      </x:c>
      <x:c r="DZ904" s="50" t="str">
        <x:f>IF(OR(34&gt;'Настройки'!$B$3,ISBLANK(CP904),CP904=0),"",CP904)</x:f>
      </x:c>
      <x:c r="EA904" s="50" t="str">
        <x:f>IF(OR(35&gt;'Настройки'!$B$3,ISBLANK(CQ904),CQ904=0),"",CQ904)</x:f>
      </x:c>
      <x:c r="EB904" s="50" t="str">
        <x:f>IF(OR(36&gt;'Настройки'!$B$3,ISBLANK(CR904),CR904=0),"",CR904)</x:f>
      </x:c>
      <x:c r="EC904" s="50" t="str">
        <x:f>IF(A904="","",IF(OR(BB904="AZ",BB904="BZ"),10000+ROW(),IF(AZ904&gt;'Настройки'!$B$11,20000+ROW(),IF(BF904&lt;&gt;"Обычный",30000+ROW(),IF(AX904&lt;=0,40000+ROW(),"")))))</x:f>
      </x:c>
      <x:c r="ED904" s="50" t="str">
        <x:f>IF(EC904="","",COUNTIFS($EC$2:$EC$1001,"&gt;0",$EC$2:$EC$1001,"&lt;"&amp;EC904)+1)</x:f>
      </x:c>
    </x:row>
    <x:row r="905">
      <x:c r="A905" s="115"/>
      <x:c r="B905" s="115"/>
      <x:c r="C905" s="115"/>
      <x:c r="D905" s="118"/>
      <x:c r="E905" s="118"/>
      <x:c r="F905" s="118"/>
      <x:c r="G905" s="118"/>
      <x:c r="H905" s="118"/>
      <x:c r="I905" s="118"/>
      <x:c r="J905" s="118"/>
      <x:c r="K905" s="118"/>
      <x:c r="L905" s="118"/>
      <x:c r="M905" s="118"/>
      <x:c r="N905" s="118"/>
      <x:c r="O905" s="118"/>
      <x:c r="P905" s="118"/>
      <x:c r="Q905" s="118"/>
      <x:c r="R905" s="118"/>
      <x:c r="S905" s="118"/>
      <x:c r="T905" s="118"/>
      <x:c r="U905" s="118"/>
      <x:c r="V905" s="118"/>
      <x:c r="W905" s="118"/>
      <x:c r="X905" s="118"/>
      <x:c r="Y905" s="118"/>
      <x:c r="Z905" s="118"/>
      <x:c r="AA905" s="118"/>
      <x:c r="AB905" s="118"/>
      <x:c r="AC905" s="118"/>
      <x:c r="AD905" s="118"/>
      <x:c r="AE905" s="118"/>
      <x:c r="AF905" s="118"/>
      <x:c r="AG905" s="118"/>
      <x:c r="AH905" s="118"/>
      <x:c r="AI905" s="118"/>
      <x:c r="AJ905" s="118"/>
      <x:c r="AK905" s="118"/>
      <x:c r="AL905" s="118"/>
      <x:c r="AM905" s="118"/>
      <x:c r="AN905" s="118"/>
      <x:c r="AO905" s="118"/>
      <x:c r="AP905" s="115"/>
      <x:c r="AQ905" s="49" t="str">
        <x:f>IF(A905="","",COUNT(BI905:INDEX(BI905:CR905,1,'Настройки'!$B$3)))</x:f>
      </x:c>
      <x:c r="AR905" s="49" t="str">
        <x:f>IF(A905="","",SUM(BI905:INDEX(BI905:CR905,1,'Настройки'!$B$3)))</x:f>
      </x:c>
      <x:c r="AS905" s="58" t="str">
        <x:f>IF(A905="","",IF('Настройки'!$B$4="Стоимость потребления",AR905*D905,IF('Настройки'!$B$4="Количество",AR905,E905)))</x:f>
      </x:c>
      <x:c r="AT905" s="61" t="str">
        <x:f>IF(OR(A905="",AS905&lt;0,SUM($AS$2:$AS$1001)&lt;=0),"",AS905/SUM($AS$2:$AS$1001))</x:f>
      </x:c>
      <x:c r="AU905" s="61" t="str">
        <x:f>IF(OR(A905="",AS905&lt;0,SUM($AS$2:$AS$1001)&lt;=0),"",SUMIFS($AS$2:$AS$1001,$AS$2:$AS$1001,"&gt;"&amp;AS905)/SUM($AS$2:$AS$1001))</x:f>
      </x:c>
      <x:c r="AV905" s="61" t="str">
        <x:f>IF(OR(A905="",AS905&lt;0,SUM($AS$2:$AS$1001)&lt;=0),"",SUMIFS($AS$2:$AS$1001,$AS$2:$AS$1001,"&gt;="&amp;AS905)/SUM($AS$2:$AS$1001))</x:f>
      </x:c>
      <x:c r="AW905" s="49" t="str">
        <x:f>IF(A905="","",IF(SUM($AS$2:$AS$1001)&lt;=0,"Не определён",IF(AS905&lt;0,"Исключение",IF(AU905&lt;'Настройки'!$B$5,"A",IF(AU905&lt;'Настройки'!$B$6,"B","C")))))</x:f>
      </x:c>
      <x:c r="AX905" s="58" t="str">
        <x:f>IF(A905="","",IF(AQ905=0,"",AVERAGE(BI905:INDEX(BI905:CR905,1,'Настройки'!$B$3))))</x:f>
      </x:c>
      <x:c r="AY905" s="58" t="str">
        <x:f>IF(OR(A905="",AQ905=0),"",STDEVP(BI905:INDEX(BI905:CR905,1,'Настройки'!$B$3)))</x:f>
      </x:c>
      <x:c r="AZ905" s="61" t="str">
        <x:f>IF(OR(A905="",AQ905&lt;'Настройки'!$B$12,AX905&lt;=0,AND('Настройки'!$B$10="Блокировать",COUNTIF(F905:INDEX(F905:AO905,1,'Настройки'!$B$3),"&lt;0")&gt;0)),"",AY905/ABS(AX905))</x:f>
      </x:c>
      <x:c r="BA905" s="49" t="str">
        <x:f>IF(A905="","",IF(AND('Настройки'!$B$10="Блокировать",COUNTIF(F905:INDEX(F905:AO905,1,'Настройки'!$B$3),"&lt;0")&gt;0),"Не определён",IF(AQ905&lt;'Настройки'!$B$12,"Не определён",IF(AX905=0,"Нет спроса",IF(AX905&lt;0,"Не определён",IF(AZ905&lt;='Настройки'!$B$7,"X",IF(AZ905&lt;='Настройки'!$B$8,"Y","Z")))))))</x:f>
      </x:c>
      <x:c r="BB905" s="49" t="str">
        <x:f>IF(OR(A905="",LEN(AW905)&lt;&gt;1,LEN(BA905)&lt;&gt;1),"",AW905&amp;BA905)</x:f>
      </x:c>
      <x:c r="BC905" s="61" t="str">
        <x:f>IF(OR(A905="",AQ905=0),"",(COUNT(BI905:INDEX(BI905:CR905,1,'Настройки'!$B$3))-COUNT(CS905:INDEX(CS905:EB905,1,'Настройки'!$B$3)))/AQ905)</x:f>
      </x:c>
      <x:c r="BD905" s="64" t="str">
        <x:f>IF(OR(A905="",COUNT(CS905:INDEX(CS905:EB905,1,'Настройки'!$B$3))=0),"",AQ905/COUNT(CS905:INDEX(CS905:EB905,1,'Настройки'!$B$3)))</x:f>
      </x:c>
      <x:c r="BE905" s="64" t="str">
        <x:f>IF(OR(A905="",COUNT(CS905:INDEX(CS905:EB905,1,'Настройки'!$B$3))=0),"",IF(AVERAGE(CS905:INDEX(CS905:EB905,1,'Настройки'!$B$3))=0,"",(STDEVP(CS905:INDEX(CS905:EB905,1,'Настройки'!$B$3))/ABS(AVERAGE(CS905:INDEX(CS905:EB905,1,'Настройки'!$B$3))))^2))</x:f>
      </x:c>
      <x:c r="BF905" s="49" t="str">
        <x:f>IF(A905="","",IF(AQ905&lt;3,"Недостаточно",IF(AQ905&lt;6,"Предварительный","Обычный")))</x:f>
      </x:c>
      <x:c r="BG905" s="49" t="str">
        <x:f>IF(A905="","",IF(COUNTIF(F905:INDEX(F905:AO905,1,'Настройки'!$B$3),"&lt;0")&gt;0,IF('Настройки'!$B$10="Блокировать","Отрицательный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"),"")&amp;IF(AQ905&lt;3,"Недостаточно истории. ",IF(AQ905&lt;6,"Предварительная классификация. ",""))&amp;IF(AX905=0,"Нет спроса за горизонт. ","")&amp;IF(AZ905&gt;'Настройки'!$B$11,"Экстремальная вариативность. ",""))</x:f>
      </x:c>
      <x:c r="BH905" s="49" t="str">
        <x:f>IF(A905="","",IFERROR(VLOOKUP(BB905,'Настройки'!$D$3:$E$11,2,FALSE),"Сначала проверьте исходные данные и историю спроса.")&amp;" Уточните срок поставки, MOQ и критичность.")</x:f>
      </x:c>
      <x:c r="BI905" s="50" t="str">
        <x:f>IF(1&gt;'Настройки'!$B$3,"",IF(ISBLANK(F905),IF('Настройки'!$B$9="Нулевой спрос",0,""),IF(F905&lt;0,IF('Настройки'!$B$10="Исключить","",IF('Настройки'!$B$10="Абсолютные значения",ABS(F905),F905)),F905)))</x:f>
      </x:c>
      <x:c r="BJ905" s="50" t="str">
        <x:f>IF(2&gt;'Настройки'!$B$3,"",IF(ISBLANK(G905),IF('Настройки'!$B$9="Нулевой спрос",0,""),IF(G905&lt;0,IF('Настройки'!$B$10="Исключить","",IF('Настройки'!$B$10="Абсолютные значения",ABS(G905),G905)),G905)))</x:f>
      </x:c>
      <x:c r="BK905" s="50" t="str">
        <x:f>IF(3&gt;'Настройки'!$B$3,"",IF(ISBLANK(H905),IF('Настройки'!$B$9="Нулевой спрос",0,""),IF(H905&lt;0,IF('Настройки'!$B$10="Исключить","",IF('Настройки'!$B$10="Абсолютные значения",ABS(H905),H905)),H905)))</x:f>
      </x:c>
      <x:c r="BL905" s="50" t="str">
        <x:f>IF(4&gt;'Настройки'!$B$3,"",IF(ISBLANK(I905),IF('Настройки'!$B$9="Нулевой спрос",0,""),IF(I905&lt;0,IF('Настройки'!$B$10="Исключить","",IF('Настройки'!$B$10="Абсолютные значения",ABS(I905),I905)),I905)))</x:f>
      </x:c>
      <x:c r="BM905" s="50" t="str">
        <x:f>IF(5&gt;'Настройки'!$B$3,"",IF(ISBLANK(J905),IF('Настройки'!$B$9="Нулевой спрос",0,""),IF(J905&lt;0,IF('Настройки'!$B$10="Исключить","",IF('Настройки'!$B$10="Абсолютные значения",ABS(J905),J905)),J905)))</x:f>
      </x:c>
      <x:c r="BN905" s="50" t="str">
        <x:f>IF(6&gt;'Настройки'!$B$3,"",IF(ISBLANK(K905),IF('Настройки'!$B$9="Нулевой спрос",0,""),IF(K905&lt;0,IF('Настройки'!$B$10="Исключить","",IF('Настройки'!$B$10="Абсолютные значения",ABS(K905),K905)),K905)))</x:f>
      </x:c>
      <x:c r="BO905" s="50" t="str">
        <x:f>IF(7&gt;'Настройки'!$B$3,"",IF(ISBLANK(L905),IF('Настройки'!$B$9="Нулевой спрос",0,""),IF(L905&lt;0,IF('Настройки'!$B$10="Исключить","",IF('Настройки'!$B$10="Абсолютные значения",ABS(L905),L905)),L905)))</x:f>
      </x:c>
      <x:c r="BP905" s="50" t="str">
        <x:f>IF(8&gt;'Настройки'!$B$3,"",IF(ISBLANK(M905),IF('Настройки'!$B$9="Нулевой спрос",0,""),IF(M905&lt;0,IF('Настройки'!$B$10="Исключить","",IF('Настройки'!$B$10="Абсолютные значения",ABS(M905),M905)),M905)))</x:f>
      </x:c>
      <x:c r="BQ905" s="50" t="str">
        <x:f>IF(9&gt;'Настройки'!$B$3,"",IF(ISBLANK(N905),IF('Настройки'!$B$9="Нулевой спрос",0,""),IF(N905&lt;0,IF('Настройки'!$B$10="Исключить","",IF('Настройки'!$B$10="Абсолютные значения",ABS(N905),N905)),N905)))</x:f>
      </x:c>
      <x:c r="BR905" s="50" t="str">
        <x:f>IF(10&gt;'Настройки'!$B$3,"",IF(ISBLANK(O905),IF('Настройки'!$B$9="Нулевой спрос",0,""),IF(O905&lt;0,IF('Настройки'!$B$10="Исключить","",IF('Настройки'!$B$10="Абсолютные значения",ABS(O905),O905)),O905)))</x:f>
      </x:c>
      <x:c r="BS905" s="50" t="str">
        <x:f>IF(11&gt;'Настройки'!$B$3,"",IF(ISBLANK(P905),IF('Настройки'!$B$9="Нулевой спрос",0,""),IF(P905&lt;0,IF('Настройки'!$B$10="Исключить","",IF('Настройки'!$B$10="Абсолютные значения",ABS(P905),P905)),P905)))</x:f>
      </x:c>
      <x:c r="BT905" s="50" t="str">
        <x:f>IF(12&gt;'Настройки'!$B$3,"",IF(ISBLANK(Q905),IF('Настройки'!$B$9="Нулевой спрос",0,""),IF(Q905&lt;0,IF('Настройки'!$B$10="Исключить","",IF('Настройки'!$B$10="Абсолютные значения",ABS(Q905),Q905)),Q905)))</x:f>
      </x:c>
      <x:c r="BU905" s="50" t="str">
        <x:f>IF(13&gt;'Настройки'!$B$3,"",IF(ISBLANK(R905),IF('Настройки'!$B$9="Нулевой спрос",0,""),IF(R905&lt;0,IF('Настройки'!$B$10="Исключить","",IF('Настройки'!$B$10="Абсолютные значения",ABS(R905),R905)),R905)))</x:f>
      </x:c>
      <x:c r="BV905" s="50" t="str">
        <x:f>IF(14&gt;'Настройки'!$B$3,"",IF(ISBLANK(S905),IF('Настройки'!$B$9="Нулевой спрос",0,""),IF(S905&lt;0,IF('Настройки'!$B$10="Исключить","",IF('Настройки'!$B$10="Абсолютные значения",ABS(S905),S905)),S905)))</x:f>
      </x:c>
      <x:c r="BW905" s="50" t="str">
        <x:f>IF(15&gt;'Настройки'!$B$3,"",IF(ISBLANK(T905),IF('Настройки'!$B$9="Нулевой спрос",0,""),IF(T905&lt;0,IF('Настройки'!$B$10="Исключить","",IF('Настройки'!$B$10="Абсолютные значения",ABS(T905),T905)),T905)))</x:f>
      </x:c>
      <x:c r="BX905" s="50" t="str">
        <x:f>IF(16&gt;'Настройки'!$B$3,"",IF(ISBLANK(U905),IF('Настройки'!$B$9="Нулевой спрос",0,""),IF(U905&lt;0,IF('Настройки'!$B$10="Исключить","",IF('Настройки'!$B$10="Абсолютные значения",ABS(U905),U905)),U905)))</x:f>
      </x:c>
      <x:c r="BY905" s="50" t="str">
        <x:f>IF(17&gt;'Настройки'!$B$3,"",IF(ISBLANK(V905),IF('Настройки'!$B$9="Нулевой спрос",0,""),IF(V905&lt;0,IF('Настройки'!$B$10="Исключить","",IF('Настройки'!$B$10="Абсолютные значения",ABS(V905),V905)),V905)))</x:f>
      </x:c>
      <x:c r="BZ905" s="50" t="str">
        <x:f>IF(18&gt;'Настройки'!$B$3,"",IF(ISBLANK(W905),IF('Настройки'!$B$9="Нулевой спрос",0,""),IF(W905&lt;0,IF('Настройки'!$B$10="Исключить","",IF('Настройки'!$B$10="Абсолютные значения",ABS(W905),W905)),W905)))</x:f>
      </x:c>
      <x:c r="CA905" s="50" t="str">
        <x:f>IF(19&gt;'Настройки'!$B$3,"",IF(ISBLANK(X905),IF('Настройки'!$B$9="Нулевой спрос",0,""),IF(X905&lt;0,IF('Настройки'!$B$10="Исключить","",IF('Настройки'!$B$10="Абсолютные значения",ABS(X905),X905)),X905)))</x:f>
      </x:c>
      <x:c r="CB905" s="50" t="str">
        <x:f>IF(20&gt;'Настройки'!$B$3,"",IF(ISBLANK(Y905),IF('Настройки'!$B$9="Нулевой спрос",0,""),IF(Y905&lt;0,IF('Настройки'!$B$10="Исключить","",IF('Настройки'!$B$10="Абсолютные значения",ABS(Y905),Y905)),Y905)))</x:f>
      </x:c>
      <x:c r="CC905" s="50" t="str">
        <x:f>IF(21&gt;'Настройки'!$B$3,"",IF(ISBLANK(Z905),IF('Настройки'!$B$9="Нулевой спрос",0,""),IF(Z905&lt;0,IF('Настройки'!$B$10="Исключить","",IF('Настройки'!$B$10="Абсолютные значения",ABS(Z905),Z905)),Z905)))</x:f>
      </x:c>
      <x:c r="CD905" s="50" t="str">
        <x:f>IF(22&gt;'Настройки'!$B$3,"",IF(ISBLANK(AA905),IF('Настройки'!$B$9="Нулевой спрос",0,""),IF(AA905&lt;0,IF('Настройки'!$B$10="Исключить","",IF('Настройки'!$B$10="Абсолютные значения",ABS(AA905),AA905)),AA905)))</x:f>
      </x:c>
      <x:c r="CE905" s="50" t="str">
        <x:f>IF(23&gt;'Настройки'!$B$3,"",IF(ISBLANK(AB905),IF('Настройки'!$B$9="Нулевой спрос",0,""),IF(AB905&lt;0,IF('Настройки'!$B$10="Исключить","",IF('Настройки'!$B$10="Абсолютные значения",ABS(AB905),AB905)),AB905)))</x:f>
      </x:c>
      <x:c r="CF905" s="50" t="str">
        <x:f>IF(24&gt;'Настройки'!$B$3,"",IF(ISBLANK(AC905),IF('Настройки'!$B$9="Нулевой спрос",0,""),IF(AC905&lt;0,IF('Настройки'!$B$10="Исключить","",IF('Настройки'!$B$10="Абсолютные значения",ABS(AC905),AC905)),AC905)))</x:f>
      </x:c>
      <x:c r="CG905" s="50" t="str">
        <x:f>IF(25&gt;'Настройки'!$B$3,"",IF(ISBLANK(AD905),IF('Настройки'!$B$9="Нулевой спрос",0,""),IF(AD905&lt;0,IF('Настройки'!$B$10="Исключить","",IF('Настройки'!$B$10="Абсолютные значения",ABS(AD905),AD905)),AD905)))</x:f>
      </x:c>
      <x:c r="CH905" s="50" t="str">
        <x:f>IF(26&gt;'Настройки'!$B$3,"",IF(ISBLANK(AE905),IF('Настройки'!$B$9="Нулевой спрос",0,""),IF(AE905&lt;0,IF('Настройки'!$B$10="Исключить","",IF('Настройки'!$B$10="Абсолютные значения",ABS(AE905),AE905)),AE905)))</x:f>
      </x:c>
      <x:c r="CI905" s="50" t="str">
        <x:f>IF(27&gt;'Настройки'!$B$3,"",IF(ISBLANK(AF905),IF('Настройки'!$B$9="Нулевой спрос",0,""),IF(AF905&lt;0,IF('Настройки'!$B$10="Исключить","",IF('Настройки'!$B$10="Абсолютные значения",ABS(AF905),AF905)),AF905)))</x:f>
      </x:c>
      <x:c r="CJ905" s="50" t="str">
        <x:f>IF(28&gt;'Настройки'!$B$3,"",IF(ISBLANK(AG905),IF('Настройки'!$B$9="Нулевой спрос",0,""),IF(AG905&lt;0,IF('Настройки'!$B$10="Исключить","",IF('Настройки'!$B$10="Абсолютные значения",ABS(AG905),AG905)),AG905)))</x:f>
      </x:c>
      <x:c r="CK905" s="50" t="str">
        <x:f>IF(29&gt;'Настройки'!$B$3,"",IF(ISBLANK(AH905),IF('Настройки'!$B$9="Нулевой спрос",0,""),IF(AH905&lt;0,IF('Настройки'!$B$10="Исключить","",IF('Настройки'!$B$10="Абсолютные значения",ABS(AH905),AH905)),AH905)))</x:f>
      </x:c>
      <x:c r="CL905" s="50" t="str">
        <x:f>IF(30&gt;'Настройки'!$B$3,"",IF(ISBLANK(AI905),IF('Настройки'!$B$9="Нулевой спрос",0,""),IF(AI905&lt;0,IF('Настройки'!$B$10="Исключить","",IF('Настройки'!$B$10="Абсолютные значения",ABS(AI905),AI905)),AI905)))</x:f>
      </x:c>
      <x:c r="CM905" s="50" t="str">
        <x:f>IF(31&gt;'Настройки'!$B$3,"",IF(ISBLANK(AJ905),IF('Настройки'!$B$9="Нулевой спрос",0,""),IF(AJ905&lt;0,IF('Настройки'!$B$10="Исключить","",IF('Настройки'!$B$10="Абсолютные значения",ABS(AJ905),AJ905)),AJ905)))</x:f>
      </x:c>
      <x:c r="CN905" s="50" t="str">
        <x:f>IF(32&gt;'Настройки'!$B$3,"",IF(ISBLANK(AK905),IF('Настройки'!$B$9="Нулевой спрос",0,""),IF(AK905&lt;0,IF('Настройки'!$B$10="Исключить","",IF('Настройки'!$B$10="Абсолютные значения",ABS(AK905),AK905)),AK905)))</x:f>
      </x:c>
      <x:c r="CO905" s="50" t="str">
        <x:f>IF(33&gt;'Настройки'!$B$3,"",IF(ISBLANK(AL905),IF('Настройки'!$B$9="Нулевой спрос",0,""),IF(AL905&lt;0,IF('Настройки'!$B$10="Исключить","",IF('Настройки'!$B$10="Абсолютные значения",ABS(AL905),AL905)),AL905)))</x:f>
      </x:c>
      <x:c r="CP905" s="50" t="str">
        <x:f>IF(34&gt;'Настройки'!$B$3,"",IF(ISBLANK(AM905),IF('Настройки'!$B$9="Нулевой спрос",0,""),IF(AM905&lt;0,IF('Настройки'!$B$10="Исключить","",IF('Настройки'!$B$10="Абсолютные значения",ABS(AM905),AM905)),AM905)))</x:f>
      </x:c>
      <x:c r="CQ905" s="50" t="str">
        <x:f>IF(35&gt;'Настройки'!$B$3,"",IF(ISBLANK(AN905),IF('Настройки'!$B$9="Нулевой спрос",0,""),IF(AN905&lt;0,IF('Настройки'!$B$10="Исключить","",IF('Настройки'!$B$10="Абсолютные значения",ABS(AN905),AN905)),AN905)))</x:f>
      </x:c>
      <x:c r="CR905" s="50" t="str">
        <x:f>IF(36&gt;'Настройки'!$B$3,"",IF(ISBLANK(AO905),IF('Настройки'!$B$9="Нулевой спрос",0,""),IF(AO905&lt;0,IF('Настройки'!$B$10="Исключить","",IF('Настройки'!$B$10="Абсолютные значения",ABS(AO905),AO905)),AO905)))</x:f>
      </x:c>
      <x:c r="CS905" s="50" t="str">
        <x:f>IF(OR(1&gt;'Настройки'!$B$3,ISBLANK(BI905),BI905=0),"",BI905)</x:f>
      </x:c>
      <x:c r="CT905" s="50" t="str">
        <x:f>IF(OR(2&gt;'Настройки'!$B$3,ISBLANK(BJ905),BJ905=0),"",BJ905)</x:f>
      </x:c>
      <x:c r="CU905" s="50" t="str">
        <x:f>IF(OR(3&gt;'Настройки'!$B$3,ISBLANK(BK905),BK905=0),"",BK905)</x:f>
      </x:c>
      <x:c r="CV905" s="50" t="str">
        <x:f>IF(OR(4&gt;'Настройки'!$B$3,ISBLANK(BL905),BL905=0),"",BL905)</x:f>
      </x:c>
      <x:c r="CW905" s="50" t="str">
        <x:f>IF(OR(5&gt;'Настройки'!$B$3,ISBLANK(BM905),BM905=0),"",BM905)</x:f>
      </x:c>
      <x:c r="CX905" s="50" t="str">
        <x:f>IF(OR(6&gt;'Настройки'!$B$3,ISBLANK(BN905),BN905=0),"",BN905)</x:f>
      </x:c>
      <x:c r="CY905" s="50" t="str">
        <x:f>IF(OR(7&gt;'Настройки'!$B$3,ISBLANK(BO905),BO905=0),"",BO905)</x:f>
      </x:c>
      <x:c r="CZ905" s="50" t="str">
        <x:f>IF(OR(8&gt;'Настройки'!$B$3,ISBLANK(BP905),BP905=0),"",BP905)</x:f>
      </x:c>
      <x:c r="DA905" s="50" t="str">
        <x:f>IF(OR(9&gt;'Настройки'!$B$3,ISBLANK(BQ905),BQ905=0),"",BQ905)</x:f>
      </x:c>
      <x:c r="DB905" s="50" t="str">
        <x:f>IF(OR(10&gt;'Настройки'!$B$3,ISBLANK(BR905),BR905=0),"",BR905)</x:f>
      </x:c>
      <x:c r="DC905" s="50" t="str">
        <x:f>IF(OR(11&gt;'Настройки'!$B$3,ISBLANK(BS905),BS905=0),"",BS905)</x:f>
      </x:c>
      <x:c r="DD905" s="50" t="str">
        <x:f>IF(OR(12&gt;'Настройки'!$B$3,ISBLANK(BT905),BT905=0),"",BT905)</x:f>
      </x:c>
      <x:c r="DE905" s="50" t="str">
        <x:f>IF(OR(13&gt;'Настройки'!$B$3,ISBLANK(BU905),BU905=0),"",BU905)</x:f>
      </x:c>
      <x:c r="DF905" s="50" t="str">
        <x:f>IF(OR(14&gt;'Настройки'!$B$3,ISBLANK(BV905),BV905=0),"",BV905)</x:f>
      </x:c>
      <x:c r="DG905" s="50" t="str">
        <x:f>IF(OR(15&gt;'Настройки'!$B$3,ISBLANK(BW905),BW905=0),"",BW905)</x:f>
      </x:c>
      <x:c r="DH905" s="50" t="str">
        <x:f>IF(OR(16&gt;'Настройки'!$B$3,ISBLANK(BX905),BX905=0),"",BX905)</x:f>
      </x:c>
      <x:c r="DI905" s="50" t="str">
        <x:f>IF(OR(17&gt;'Настройки'!$B$3,ISBLANK(BY905),BY905=0),"",BY905)</x:f>
      </x:c>
      <x:c r="DJ905" s="50" t="str">
        <x:f>IF(OR(18&gt;'Настройки'!$B$3,ISBLANK(BZ905),BZ905=0),"",BZ905)</x:f>
      </x:c>
      <x:c r="DK905" s="50" t="str">
        <x:f>IF(OR(19&gt;'Настройки'!$B$3,ISBLANK(CA905),CA905=0),"",CA905)</x:f>
      </x:c>
      <x:c r="DL905" s="50" t="str">
        <x:f>IF(OR(20&gt;'Настройки'!$B$3,ISBLANK(CB905),CB905=0),"",CB905)</x:f>
      </x:c>
      <x:c r="DM905" s="50" t="str">
        <x:f>IF(OR(21&gt;'Настройки'!$B$3,ISBLANK(CC905),CC905=0),"",CC905)</x:f>
      </x:c>
      <x:c r="DN905" s="50" t="str">
        <x:f>IF(OR(22&gt;'Настройки'!$B$3,ISBLANK(CD905),CD905=0),"",CD905)</x:f>
      </x:c>
      <x:c r="DO905" s="50" t="str">
        <x:f>IF(OR(23&gt;'Настройки'!$B$3,ISBLANK(CE905),CE905=0),"",CE905)</x:f>
      </x:c>
      <x:c r="DP905" s="50" t="str">
        <x:f>IF(OR(24&gt;'Настройки'!$B$3,ISBLANK(CF905),CF905=0),"",CF905)</x:f>
      </x:c>
      <x:c r="DQ905" s="50" t="str">
        <x:f>IF(OR(25&gt;'Настройки'!$B$3,ISBLANK(CG905),CG905=0),"",CG905)</x:f>
      </x:c>
      <x:c r="DR905" s="50" t="str">
        <x:f>IF(OR(26&gt;'Настройки'!$B$3,ISBLANK(CH905),CH905=0),"",CH905)</x:f>
      </x:c>
      <x:c r="DS905" s="50" t="str">
        <x:f>IF(OR(27&gt;'Настройки'!$B$3,ISBLANK(CI905),CI905=0),"",CI905)</x:f>
      </x:c>
      <x:c r="DT905" s="50" t="str">
        <x:f>IF(OR(28&gt;'Настройки'!$B$3,ISBLANK(CJ905),CJ905=0),"",CJ905)</x:f>
      </x:c>
      <x:c r="DU905" s="50" t="str">
        <x:f>IF(OR(29&gt;'Настройки'!$B$3,ISBLANK(CK905),CK905=0),"",CK905)</x:f>
      </x:c>
      <x:c r="DV905" s="50" t="str">
        <x:f>IF(OR(30&gt;'Настройки'!$B$3,ISBLANK(CL905),CL905=0),"",CL905)</x:f>
      </x:c>
      <x:c r="DW905" s="50" t="str">
        <x:f>IF(OR(31&gt;'Настройки'!$B$3,ISBLANK(CM905),CM905=0),"",CM905)</x:f>
      </x:c>
      <x:c r="DX905" s="50" t="str">
        <x:f>IF(OR(32&gt;'Настройки'!$B$3,ISBLANK(CN905),CN905=0),"",CN905)</x:f>
      </x:c>
      <x:c r="DY905" s="50" t="str">
        <x:f>IF(OR(33&gt;'Настройки'!$B$3,ISBLANK(CO905),CO905=0),"",CO905)</x:f>
      </x:c>
      <x:c r="DZ905" s="50" t="str">
        <x:f>IF(OR(34&gt;'Настройки'!$B$3,ISBLANK(CP905),CP905=0),"",CP905)</x:f>
      </x:c>
      <x:c r="EA905" s="50" t="str">
        <x:f>IF(OR(35&gt;'Настройки'!$B$3,ISBLANK(CQ905),CQ905=0),"",CQ905)</x:f>
      </x:c>
      <x:c r="EB905" s="50" t="str">
        <x:f>IF(OR(36&gt;'Настройки'!$B$3,ISBLANK(CR905),CR905=0),"",CR905)</x:f>
      </x:c>
      <x:c r="EC905" s="50" t="str">
        <x:f>IF(A905="","",IF(OR(BB905="AZ",BB905="BZ"),10000+ROW(),IF(AZ905&gt;'Настройки'!$B$11,20000+ROW(),IF(BF905&lt;&gt;"Обычный",30000+ROW(),IF(AX905&lt;=0,40000+ROW(),"")))))</x:f>
      </x:c>
      <x:c r="ED905" s="50" t="str">
        <x:f>IF(EC905="","",COUNTIFS($EC$2:$EC$1001,"&gt;0",$EC$2:$EC$1001,"&lt;"&amp;EC905)+1)</x:f>
      </x:c>
    </x:row>
    <x:row r="906">
      <x:c r="A906" s="115"/>
      <x:c r="B906" s="115"/>
      <x:c r="C906" s="115"/>
      <x:c r="D906" s="118"/>
      <x:c r="E906" s="118"/>
      <x:c r="F906" s="118"/>
      <x:c r="G906" s="118"/>
      <x:c r="H906" s="118"/>
      <x:c r="I906" s="118"/>
      <x:c r="J906" s="118"/>
      <x:c r="K906" s="118"/>
      <x:c r="L906" s="118"/>
      <x:c r="M906" s="118"/>
      <x:c r="N906" s="118"/>
      <x:c r="O906" s="118"/>
      <x:c r="P906" s="118"/>
      <x:c r="Q906" s="118"/>
      <x:c r="R906" s="118"/>
      <x:c r="S906" s="118"/>
      <x:c r="T906" s="118"/>
      <x:c r="U906" s="118"/>
      <x:c r="V906" s="118"/>
      <x:c r="W906" s="118"/>
      <x:c r="X906" s="118"/>
      <x:c r="Y906" s="118"/>
      <x:c r="Z906" s="118"/>
      <x:c r="AA906" s="118"/>
      <x:c r="AB906" s="118"/>
      <x:c r="AC906" s="118"/>
      <x:c r="AD906" s="118"/>
      <x:c r="AE906" s="118"/>
      <x:c r="AF906" s="118"/>
      <x:c r="AG906" s="118"/>
      <x:c r="AH906" s="118"/>
      <x:c r="AI906" s="118"/>
      <x:c r="AJ906" s="118"/>
      <x:c r="AK906" s="118"/>
      <x:c r="AL906" s="118"/>
      <x:c r="AM906" s="118"/>
      <x:c r="AN906" s="118"/>
      <x:c r="AO906" s="118"/>
      <x:c r="AP906" s="115"/>
      <x:c r="AQ906" s="49" t="str">
        <x:f>IF(A906="","",COUNT(BI906:INDEX(BI906:CR906,1,'Настройки'!$B$3)))</x:f>
      </x:c>
      <x:c r="AR906" s="49" t="str">
        <x:f>IF(A906="","",SUM(BI906:INDEX(BI906:CR906,1,'Настройки'!$B$3)))</x:f>
      </x:c>
      <x:c r="AS906" s="58" t="str">
        <x:f>IF(A906="","",IF('Настройки'!$B$4="Стоимость потребления",AR906*D906,IF('Настройки'!$B$4="Количество",AR906,E906)))</x:f>
      </x:c>
      <x:c r="AT906" s="61" t="str">
        <x:f>IF(OR(A906="",AS906&lt;0,SUM($AS$2:$AS$1001)&lt;=0),"",AS906/SUM($AS$2:$AS$1001))</x:f>
      </x:c>
      <x:c r="AU906" s="61" t="str">
        <x:f>IF(OR(A906="",AS906&lt;0,SUM($AS$2:$AS$1001)&lt;=0),"",SUMIFS($AS$2:$AS$1001,$AS$2:$AS$1001,"&gt;"&amp;AS906)/SUM($AS$2:$AS$1001))</x:f>
      </x:c>
      <x:c r="AV906" s="61" t="str">
        <x:f>IF(OR(A906="",AS906&lt;0,SUM($AS$2:$AS$1001)&lt;=0),"",SUMIFS($AS$2:$AS$1001,$AS$2:$AS$1001,"&gt;="&amp;AS906)/SUM($AS$2:$AS$1001))</x:f>
      </x:c>
      <x:c r="AW906" s="49" t="str">
        <x:f>IF(A906="","",IF(SUM($AS$2:$AS$1001)&lt;=0,"Не определён",IF(AS906&lt;0,"Исключение",IF(AU906&lt;'Настройки'!$B$5,"A",IF(AU906&lt;'Настройки'!$B$6,"B","C")))))</x:f>
      </x:c>
      <x:c r="AX906" s="58" t="str">
        <x:f>IF(A906="","",IF(AQ906=0,"",AVERAGE(BI906:INDEX(BI906:CR906,1,'Настройки'!$B$3))))</x:f>
      </x:c>
      <x:c r="AY906" s="58" t="str">
        <x:f>IF(OR(A906="",AQ906=0),"",STDEVP(BI906:INDEX(BI906:CR906,1,'Настройки'!$B$3)))</x:f>
      </x:c>
      <x:c r="AZ906" s="61" t="str">
        <x:f>IF(OR(A906="",AQ906&lt;'Настройки'!$B$12,AX906&lt;=0,AND('Настройки'!$B$10="Блокировать",COUNTIF(F906:INDEX(F906:AO906,1,'Настройки'!$B$3),"&lt;0")&gt;0)),"",AY906/ABS(AX906))</x:f>
      </x:c>
      <x:c r="BA906" s="49" t="str">
        <x:f>IF(A906="","",IF(AND('Настройки'!$B$10="Блокировать",COUNTIF(F906:INDEX(F906:AO906,1,'Настройки'!$B$3),"&lt;0")&gt;0),"Не определён",IF(AQ906&lt;'Настройки'!$B$12,"Не определён",IF(AX906=0,"Нет спроса",IF(AX906&lt;0,"Не определён",IF(AZ906&lt;='Настройки'!$B$7,"X",IF(AZ906&lt;='Настройки'!$B$8,"Y","Z")))))))</x:f>
      </x:c>
      <x:c r="BB906" s="49" t="str">
        <x:f>IF(OR(A906="",LEN(AW906)&lt;&gt;1,LEN(BA906)&lt;&gt;1),"",AW906&amp;BA906)</x:f>
      </x:c>
      <x:c r="BC906" s="61" t="str">
        <x:f>IF(OR(A906="",AQ906=0),"",(COUNT(BI906:INDEX(BI906:CR906,1,'Настройки'!$B$3))-COUNT(CS906:INDEX(CS906:EB906,1,'Настройки'!$B$3)))/AQ906)</x:f>
      </x:c>
      <x:c r="BD906" s="64" t="str">
        <x:f>IF(OR(A906="",COUNT(CS906:INDEX(CS906:EB906,1,'Настройки'!$B$3))=0),"",AQ906/COUNT(CS906:INDEX(CS906:EB906,1,'Настройки'!$B$3)))</x:f>
      </x:c>
      <x:c r="BE906" s="64" t="str">
        <x:f>IF(OR(A906="",COUNT(CS906:INDEX(CS906:EB906,1,'Настройки'!$B$3))=0),"",IF(AVERAGE(CS906:INDEX(CS906:EB906,1,'Настройки'!$B$3))=0,"",(STDEVP(CS906:INDEX(CS906:EB906,1,'Настройки'!$B$3))/ABS(AVERAGE(CS906:INDEX(CS906:EB906,1,'Настройки'!$B$3))))^2))</x:f>
      </x:c>
      <x:c r="BF906" s="49" t="str">
        <x:f>IF(A906="","",IF(AQ906&lt;3,"Недостаточно",IF(AQ906&lt;6,"Предварительный","Обычный")))</x:f>
      </x:c>
      <x:c r="BG906" s="49" t="str">
        <x:f>IF(A906="","",IF(COUNTIF(F906:INDEX(F906:AO906,1,'Настройки'!$B$3),"&lt;0")&gt;0,IF('Настройки'!$B$10="Блокировать","Отрицательный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"),"")&amp;IF(AQ906&lt;3,"Недостаточно истории. ",IF(AQ906&lt;6,"Предварительная классификация. ",""))&amp;IF(AX906=0,"Нет спроса за горизонт. ","")&amp;IF(AZ906&gt;'Настройки'!$B$11,"Экстремальная вариативность. ",""))</x:f>
      </x:c>
      <x:c r="BH906" s="49" t="str">
        <x:f>IF(A906="","",IFERROR(VLOOKUP(BB906,'Настройки'!$D$3:$E$11,2,FALSE),"Сначала проверьте исходные данные и историю спроса.")&amp;" Уточните срок поставки, MOQ и критичность.")</x:f>
      </x:c>
      <x:c r="BI906" s="50" t="str">
        <x:f>IF(1&gt;'Настройки'!$B$3,"",IF(ISBLANK(F906),IF('Настройки'!$B$9="Нулевой спрос",0,""),IF(F906&lt;0,IF('Настройки'!$B$10="Исключить","",IF('Настройки'!$B$10="Абсолютные значения",ABS(F906),F906)),F906)))</x:f>
      </x:c>
      <x:c r="BJ906" s="50" t="str">
        <x:f>IF(2&gt;'Настройки'!$B$3,"",IF(ISBLANK(G906),IF('Настройки'!$B$9="Нулевой спрос",0,""),IF(G906&lt;0,IF('Настройки'!$B$10="Исключить","",IF('Настройки'!$B$10="Абсолютные значения",ABS(G906),G906)),G906)))</x:f>
      </x:c>
      <x:c r="BK906" s="50" t="str">
        <x:f>IF(3&gt;'Настройки'!$B$3,"",IF(ISBLANK(H906),IF('Настройки'!$B$9="Нулевой спрос",0,""),IF(H906&lt;0,IF('Настройки'!$B$10="Исключить","",IF('Настройки'!$B$10="Абсолютные значения",ABS(H906),H906)),H906)))</x:f>
      </x:c>
      <x:c r="BL906" s="50" t="str">
        <x:f>IF(4&gt;'Настройки'!$B$3,"",IF(ISBLANK(I906),IF('Настройки'!$B$9="Нулевой спрос",0,""),IF(I906&lt;0,IF('Настройки'!$B$10="Исключить","",IF('Настройки'!$B$10="Абсолютные значения",ABS(I906),I906)),I906)))</x:f>
      </x:c>
      <x:c r="BM906" s="50" t="str">
        <x:f>IF(5&gt;'Настройки'!$B$3,"",IF(ISBLANK(J906),IF('Настройки'!$B$9="Нулевой спрос",0,""),IF(J906&lt;0,IF('Настройки'!$B$10="Исключить","",IF('Настройки'!$B$10="Абсолютные значения",ABS(J906),J906)),J906)))</x:f>
      </x:c>
      <x:c r="BN906" s="50" t="str">
        <x:f>IF(6&gt;'Настройки'!$B$3,"",IF(ISBLANK(K906),IF('Настройки'!$B$9="Нулевой спрос",0,""),IF(K906&lt;0,IF('Настройки'!$B$10="Исключить","",IF('Настройки'!$B$10="Абсолютные значения",ABS(K906),K906)),K906)))</x:f>
      </x:c>
      <x:c r="BO906" s="50" t="str">
        <x:f>IF(7&gt;'Настройки'!$B$3,"",IF(ISBLANK(L906),IF('Настройки'!$B$9="Нулевой спрос",0,""),IF(L906&lt;0,IF('Настройки'!$B$10="Исключить","",IF('Настройки'!$B$10="Абсолютные значения",ABS(L906),L906)),L906)))</x:f>
      </x:c>
      <x:c r="BP906" s="50" t="str">
        <x:f>IF(8&gt;'Настройки'!$B$3,"",IF(ISBLANK(M906),IF('Настройки'!$B$9="Нулевой спрос",0,""),IF(M906&lt;0,IF('Настройки'!$B$10="Исключить","",IF('Настройки'!$B$10="Абсолютные значения",ABS(M906),M906)),M906)))</x:f>
      </x:c>
      <x:c r="BQ906" s="50" t="str">
        <x:f>IF(9&gt;'Настройки'!$B$3,"",IF(ISBLANK(N906),IF('Настройки'!$B$9="Нулевой спрос",0,""),IF(N906&lt;0,IF('Настройки'!$B$10="Исключить","",IF('Настройки'!$B$10="Абсолютные значения",ABS(N906),N906)),N906)))</x:f>
      </x:c>
      <x:c r="BR906" s="50" t="str">
        <x:f>IF(10&gt;'Настройки'!$B$3,"",IF(ISBLANK(O906),IF('Настройки'!$B$9="Нулевой спрос",0,""),IF(O906&lt;0,IF('Настройки'!$B$10="Исключить","",IF('Настройки'!$B$10="Абсолютные значения",ABS(O906),O906)),O906)))</x:f>
      </x:c>
      <x:c r="BS906" s="50" t="str">
        <x:f>IF(11&gt;'Настройки'!$B$3,"",IF(ISBLANK(P906),IF('Настройки'!$B$9="Нулевой спрос",0,""),IF(P906&lt;0,IF('Настройки'!$B$10="Исключить","",IF('Настройки'!$B$10="Абсолютные значения",ABS(P906),P906)),P906)))</x:f>
      </x:c>
      <x:c r="BT906" s="50" t="str">
        <x:f>IF(12&gt;'Настройки'!$B$3,"",IF(ISBLANK(Q906),IF('Настройки'!$B$9="Нулевой спрос",0,""),IF(Q906&lt;0,IF('Настройки'!$B$10="Исключить","",IF('Настройки'!$B$10="Абсолютные значения",ABS(Q906),Q906)),Q906)))</x:f>
      </x:c>
      <x:c r="BU906" s="50" t="str">
        <x:f>IF(13&gt;'Настройки'!$B$3,"",IF(ISBLANK(R906),IF('Настройки'!$B$9="Нулевой спрос",0,""),IF(R906&lt;0,IF('Настройки'!$B$10="Исключить","",IF('Настройки'!$B$10="Абсолютные значения",ABS(R906),R906)),R906)))</x:f>
      </x:c>
      <x:c r="BV906" s="50" t="str">
        <x:f>IF(14&gt;'Настройки'!$B$3,"",IF(ISBLANK(S906),IF('Настройки'!$B$9="Нулевой спрос",0,""),IF(S906&lt;0,IF('Настройки'!$B$10="Исключить","",IF('Настройки'!$B$10="Абсолютные значения",ABS(S906),S906)),S906)))</x:f>
      </x:c>
      <x:c r="BW906" s="50" t="str">
        <x:f>IF(15&gt;'Настройки'!$B$3,"",IF(ISBLANK(T906),IF('Настройки'!$B$9="Нулевой спрос",0,""),IF(T906&lt;0,IF('Настройки'!$B$10="Исключить","",IF('Настройки'!$B$10="Абсолютные значения",ABS(T906),T906)),T906)))</x:f>
      </x:c>
      <x:c r="BX906" s="50" t="str">
        <x:f>IF(16&gt;'Настройки'!$B$3,"",IF(ISBLANK(U906),IF('Настройки'!$B$9="Нулевой спрос",0,""),IF(U906&lt;0,IF('Настройки'!$B$10="Исключить","",IF('Настройки'!$B$10="Абсолютные значения",ABS(U906),U906)),U906)))</x:f>
      </x:c>
      <x:c r="BY906" s="50" t="str">
        <x:f>IF(17&gt;'Настройки'!$B$3,"",IF(ISBLANK(V906),IF('Настройки'!$B$9="Нулевой спрос",0,""),IF(V906&lt;0,IF('Настройки'!$B$10="Исключить","",IF('Настройки'!$B$10="Абсолютные значения",ABS(V906),V906)),V906)))</x:f>
      </x:c>
      <x:c r="BZ906" s="50" t="str">
        <x:f>IF(18&gt;'Настройки'!$B$3,"",IF(ISBLANK(W906),IF('Настройки'!$B$9="Нулевой спрос",0,""),IF(W906&lt;0,IF('Настройки'!$B$10="Исключить","",IF('Настройки'!$B$10="Абсолютные значения",ABS(W906),W906)),W906)))</x:f>
      </x:c>
      <x:c r="CA906" s="50" t="str">
        <x:f>IF(19&gt;'Настройки'!$B$3,"",IF(ISBLANK(X906),IF('Настройки'!$B$9="Нулевой спрос",0,""),IF(X906&lt;0,IF('Настройки'!$B$10="Исключить","",IF('Настройки'!$B$10="Абсолютные значения",ABS(X906),X906)),X906)))</x:f>
      </x:c>
      <x:c r="CB906" s="50" t="str">
        <x:f>IF(20&gt;'Настройки'!$B$3,"",IF(ISBLANK(Y906),IF('Настройки'!$B$9="Нулевой спрос",0,""),IF(Y906&lt;0,IF('Настройки'!$B$10="Исключить","",IF('Настройки'!$B$10="Абсолютные значения",ABS(Y906),Y906)),Y906)))</x:f>
      </x:c>
      <x:c r="CC906" s="50" t="str">
        <x:f>IF(21&gt;'Настройки'!$B$3,"",IF(ISBLANK(Z906),IF('Настройки'!$B$9="Нулевой спрос",0,""),IF(Z906&lt;0,IF('Настройки'!$B$10="Исключить","",IF('Настройки'!$B$10="Абсолютные значения",ABS(Z906),Z906)),Z906)))</x:f>
      </x:c>
      <x:c r="CD906" s="50" t="str">
        <x:f>IF(22&gt;'Настройки'!$B$3,"",IF(ISBLANK(AA906),IF('Настройки'!$B$9="Нулевой спрос",0,""),IF(AA906&lt;0,IF('Настройки'!$B$10="Исключить","",IF('Настройки'!$B$10="Абсолютные значения",ABS(AA906),AA906)),AA906)))</x:f>
      </x:c>
      <x:c r="CE906" s="50" t="str">
        <x:f>IF(23&gt;'Настройки'!$B$3,"",IF(ISBLANK(AB906),IF('Настройки'!$B$9="Нулевой спрос",0,""),IF(AB906&lt;0,IF('Настройки'!$B$10="Исключить","",IF('Настройки'!$B$10="Абсолютные значения",ABS(AB906),AB906)),AB906)))</x:f>
      </x:c>
      <x:c r="CF906" s="50" t="str">
        <x:f>IF(24&gt;'Настройки'!$B$3,"",IF(ISBLANK(AC906),IF('Настройки'!$B$9="Нулевой спрос",0,""),IF(AC906&lt;0,IF('Настройки'!$B$10="Исключить","",IF('Настройки'!$B$10="Абсолютные значения",ABS(AC906),AC906)),AC906)))</x:f>
      </x:c>
      <x:c r="CG906" s="50" t="str">
        <x:f>IF(25&gt;'Настройки'!$B$3,"",IF(ISBLANK(AD906),IF('Настройки'!$B$9="Нулевой спрос",0,""),IF(AD906&lt;0,IF('Настройки'!$B$10="Исключить","",IF('Настройки'!$B$10="Абсолютные значения",ABS(AD906),AD906)),AD906)))</x:f>
      </x:c>
      <x:c r="CH906" s="50" t="str">
        <x:f>IF(26&gt;'Настройки'!$B$3,"",IF(ISBLANK(AE906),IF('Настройки'!$B$9="Нулевой спрос",0,""),IF(AE906&lt;0,IF('Настройки'!$B$10="Исключить","",IF('Настройки'!$B$10="Абсолютные значения",ABS(AE906),AE906)),AE906)))</x:f>
      </x:c>
      <x:c r="CI906" s="50" t="str">
        <x:f>IF(27&gt;'Настройки'!$B$3,"",IF(ISBLANK(AF906),IF('Настройки'!$B$9="Нулевой спрос",0,""),IF(AF906&lt;0,IF('Настройки'!$B$10="Исключить","",IF('Настройки'!$B$10="Абсолютные значения",ABS(AF906),AF906)),AF906)))</x:f>
      </x:c>
      <x:c r="CJ906" s="50" t="str">
        <x:f>IF(28&gt;'Настройки'!$B$3,"",IF(ISBLANK(AG906),IF('Настройки'!$B$9="Нулевой спрос",0,""),IF(AG906&lt;0,IF('Настройки'!$B$10="Исключить","",IF('Настройки'!$B$10="Абсолютные значения",ABS(AG906),AG906)),AG906)))</x:f>
      </x:c>
      <x:c r="CK906" s="50" t="str">
        <x:f>IF(29&gt;'Настройки'!$B$3,"",IF(ISBLANK(AH906),IF('Настройки'!$B$9="Нулевой спрос",0,""),IF(AH906&lt;0,IF('Настройки'!$B$10="Исключить","",IF('Настройки'!$B$10="Абсолютные значения",ABS(AH906),AH906)),AH906)))</x:f>
      </x:c>
      <x:c r="CL906" s="50" t="str">
        <x:f>IF(30&gt;'Настройки'!$B$3,"",IF(ISBLANK(AI906),IF('Настройки'!$B$9="Нулевой спрос",0,""),IF(AI906&lt;0,IF('Настройки'!$B$10="Исключить","",IF('Настройки'!$B$10="Абсолютные значения",ABS(AI906),AI906)),AI906)))</x:f>
      </x:c>
      <x:c r="CM906" s="50" t="str">
        <x:f>IF(31&gt;'Настройки'!$B$3,"",IF(ISBLANK(AJ906),IF('Настройки'!$B$9="Нулевой спрос",0,""),IF(AJ906&lt;0,IF('Настройки'!$B$10="Исключить","",IF('Настройки'!$B$10="Абсолютные значения",ABS(AJ906),AJ906)),AJ906)))</x:f>
      </x:c>
      <x:c r="CN906" s="50" t="str">
        <x:f>IF(32&gt;'Настройки'!$B$3,"",IF(ISBLANK(AK906),IF('Настройки'!$B$9="Нулевой спрос",0,""),IF(AK906&lt;0,IF('Настройки'!$B$10="Исключить","",IF('Настройки'!$B$10="Абсолютные значения",ABS(AK906),AK906)),AK906)))</x:f>
      </x:c>
      <x:c r="CO906" s="50" t="str">
        <x:f>IF(33&gt;'Настройки'!$B$3,"",IF(ISBLANK(AL906),IF('Настройки'!$B$9="Нулевой спрос",0,""),IF(AL906&lt;0,IF('Настройки'!$B$10="Исключить","",IF('Настройки'!$B$10="Абсолютные значения",ABS(AL906),AL906)),AL906)))</x:f>
      </x:c>
      <x:c r="CP906" s="50" t="str">
        <x:f>IF(34&gt;'Настройки'!$B$3,"",IF(ISBLANK(AM906),IF('Настройки'!$B$9="Нулевой спрос",0,""),IF(AM906&lt;0,IF('Настройки'!$B$10="Исключить","",IF('Настройки'!$B$10="Абсолютные значения",ABS(AM906),AM906)),AM906)))</x:f>
      </x:c>
      <x:c r="CQ906" s="50" t="str">
        <x:f>IF(35&gt;'Настройки'!$B$3,"",IF(ISBLANK(AN906),IF('Настройки'!$B$9="Нулевой спрос",0,""),IF(AN906&lt;0,IF('Настройки'!$B$10="Исключить","",IF('Настройки'!$B$10="Абсолютные значения",ABS(AN906),AN906)),AN906)))</x:f>
      </x:c>
      <x:c r="CR906" s="50" t="str">
        <x:f>IF(36&gt;'Настройки'!$B$3,"",IF(ISBLANK(AO906),IF('Настройки'!$B$9="Нулевой спрос",0,""),IF(AO906&lt;0,IF('Настройки'!$B$10="Исключить","",IF('Настройки'!$B$10="Абсолютные значения",ABS(AO906),AO906)),AO906)))</x:f>
      </x:c>
      <x:c r="CS906" s="50" t="str">
        <x:f>IF(OR(1&gt;'Настройки'!$B$3,ISBLANK(BI906),BI906=0),"",BI906)</x:f>
      </x:c>
      <x:c r="CT906" s="50" t="str">
        <x:f>IF(OR(2&gt;'Настройки'!$B$3,ISBLANK(BJ906),BJ906=0),"",BJ906)</x:f>
      </x:c>
      <x:c r="CU906" s="50" t="str">
        <x:f>IF(OR(3&gt;'Настройки'!$B$3,ISBLANK(BK906),BK906=0),"",BK906)</x:f>
      </x:c>
      <x:c r="CV906" s="50" t="str">
        <x:f>IF(OR(4&gt;'Настройки'!$B$3,ISBLANK(BL906),BL906=0),"",BL906)</x:f>
      </x:c>
      <x:c r="CW906" s="50" t="str">
        <x:f>IF(OR(5&gt;'Настройки'!$B$3,ISBLANK(BM906),BM906=0),"",BM906)</x:f>
      </x:c>
      <x:c r="CX906" s="50" t="str">
        <x:f>IF(OR(6&gt;'Настройки'!$B$3,ISBLANK(BN906),BN906=0),"",BN906)</x:f>
      </x:c>
      <x:c r="CY906" s="50" t="str">
        <x:f>IF(OR(7&gt;'Настройки'!$B$3,ISBLANK(BO906),BO906=0),"",BO906)</x:f>
      </x:c>
      <x:c r="CZ906" s="50" t="str">
        <x:f>IF(OR(8&gt;'Настройки'!$B$3,ISBLANK(BP906),BP906=0),"",BP906)</x:f>
      </x:c>
      <x:c r="DA906" s="50" t="str">
        <x:f>IF(OR(9&gt;'Настройки'!$B$3,ISBLANK(BQ906),BQ906=0),"",BQ906)</x:f>
      </x:c>
      <x:c r="DB906" s="50" t="str">
        <x:f>IF(OR(10&gt;'Настройки'!$B$3,ISBLANK(BR906),BR906=0),"",BR906)</x:f>
      </x:c>
      <x:c r="DC906" s="50" t="str">
        <x:f>IF(OR(11&gt;'Настройки'!$B$3,ISBLANK(BS906),BS906=0),"",BS906)</x:f>
      </x:c>
      <x:c r="DD906" s="50" t="str">
        <x:f>IF(OR(12&gt;'Настройки'!$B$3,ISBLANK(BT906),BT906=0),"",BT906)</x:f>
      </x:c>
      <x:c r="DE906" s="50" t="str">
        <x:f>IF(OR(13&gt;'Настройки'!$B$3,ISBLANK(BU906),BU906=0),"",BU906)</x:f>
      </x:c>
      <x:c r="DF906" s="50" t="str">
        <x:f>IF(OR(14&gt;'Настройки'!$B$3,ISBLANK(BV906),BV906=0),"",BV906)</x:f>
      </x:c>
      <x:c r="DG906" s="50" t="str">
        <x:f>IF(OR(15&gt;'Настройки'!$B$3,ISBLANK(BW906),BW906=0),"",BW906)</x:f>
      </x:c>
      <x:c r="DH906" s="50" t="str">
        <x:f>IF(OR(16&gt;'Настройки'!$B$3,ISBLANK(BX906),BX906=0),"",BX906)</x:f>
      </x:c>
      <x:c r="DI906" s="50" t="str">
        <x:f>IF(OR(17&gt;'Настройки'!$B$3,ISBLANK(BY906),BY906=0),"",BY906)</x:f>
      </x:c>
      <x:c r="DJ906" s="50" t="str">
        <x:f>IF(OR(18&gt;'Настройки'!$B$3,ISBLANK(BZ906),BZ906=0),"",BZ906)</x:f>
      </x:c>
      <x:c r="DK906" s="50" t="str">
        <x:f>IF(OR(19&gt;'Настройки'!$B$3,ISBLANK(CA906),CA906=0),"",CA906)</x:f>
      </x:c>
      <x:c r="DL906" s="50" t="str">
        <x:f>IF(OR(20&gt;'Настройки'!$B$3,ISBLANK(CB906),CB906=0),"",CB906)</x:f>
      </x:c>
      <x:c r="DM906" s="50" t="str">
        <x:f>IF(OR(21&gt;'Настройки'!$B$3,ISBLANK(CC906),CC906=0),"",CC906)</x:f>
      </x:c>
      <x:c r="DN906" s="50" t="str">
        <x:f>IF(OR(22&gt;'Настройки'!$B$3,ISBLANK(CD906),CD906=0),"",CD906)</x:f>
      </x:c>
      <x:c r="DO906" s="50" t="str">
        <x:f>IF(OR(23&gt;'Настройки'!$B$3,ISBLANK(CE906),CE906=0),"",CE906)</x:f>
      </x:c>
      <x:c r="DP906" s="50" t="str">
        <x:f>IF(OR(24&gt;'Настройки'!$B$3,ISBLANK(CF906),CF906=0),"",CF906)</x:f>
      </x:c>
      <x:c r="DQ906" s="50" t="str">
        <x:f>IF(OR(25&gt;'Настройки'!$B$3,ISBLANK(CG906),CG906=0),"",CG906)</x:f>
      </x:c>
      <x:c r="DR906" s="50" t="str">
        <x:f>IF(OR(26&gt;'Настройки'!$B$3,ISBLANK(CH906),CH906=0),"",CH906)</x:f>
      </x:c>
      <x:c r="DS906" s="50" t="str">
        <x:f>IF(OR(27&gt;'Настройки'!$B$3,ISBLANK(CI906),CI906=0),"",CI906)</x:f>
      </x:c>
      <x:c r="DT906" s="50" t="str">
        <x:f>IF(OR(28&gt;'Настройки'!$B$3,ISBLANK(CJ906),CJ906=0),"",CJ906)</x:f>
      </x:c>
      <x:c r="DU906" s="50" t="str">
        <x:f>IF(OR(29&gt;'Настройки'!$B$3,ISBLANK(CK906),CK906=0),"",CK906)</x:f>
      </x:c>
      <x:c r="DV906" s="50" t="str">
        <x:f>IF(OR(30&gt;'Настройки'!$B$3,ISBLANK(CL906),CL906=0),"",CL906)</x:f>
      </x:c>
      <x:c r="DW906" s="50" t="str">
        <x:f>IF(OR(31&gt;'Настройки'!$B$3,ISBLANK(CM906),CM906=0),"",CM906)</x:f>
      </x:c>
      <x:c r="DX906" s="50" t="str">
        <x:f>IF(OR(32&gt;'Настройки'!$B$3,ISBLANK(CN906),CN906=0),"",CN906)</x:f>
      </x:c>
      <x:c r="DY906" s="50" t="str">
        <x:f>IF(OR(33&gt;'Настройки'!$B$3,ISBLANK(CO906),CO906=0),"",CO906)</x:f>
      </x:c>
      <x:c r="DZ906" s="50" t="str">
        <x:f>IF(OR(34&gt;'Настройки'!$B$3,ISBLANK(CP906),CP906=0),"",CP906)</x:f>
      </x:c>
      <x:c r="EA906" s="50" t="str">
        <x:f>IF(OR(35&gt;'Настройки'!$B$3,ISBLANK(CQ906),CQ906=0),"",CQ906)</x:f>
      </x:c>
      <x:c r="EB906" s="50" t="str">
        <x:f>IF(OR(36&gt;'Настройки'!$B$3,ISBLANK(CR906),CR906=0),"",CR906)</x:f>
      </x:c>
      <x:c r="EC906" s="50" t="str">
        <x:f>IF(A906="","",IF(OR(BB906="AZ",BB906="BZ"),10000+ROW(),IF(AZ906&gt;'Настройки'!$B$11,20000+ROW(),IF(BF906&lt;&gt;"Обычный",30000+ROW(),IF(AX906&lt;=0,40000+ROW(),"")))))</x:f>
      </x:c>
      <x:c r="ED906" s="50" t="str">
        <x:f>IF(EC906="","",COUNTIFS($EC$2:$EC$1001,"&gt;0",$EC$2:$EC$1001,"&lt;"&amp;EC906)+1)</x:f>
      </x:c>
    </x:row>
    <x:row r="907">
      <x:c r="A907" s="115"/>
      <x:c r="B907" s="115"/>
      <x:c r="C907" s="115"/>
      <x:c r="D907" s="118"/>
      <x:c r="E907" s="118"/>
      <x:c r="F907" s="118"/>
      <x:c r="G907" s="118"/>
      <x:c r="H907" s="118"/>
      <x:c r="I907" s="118"/>
      <x:c r="J907" s="118"/>
      <x:c r="K907" s="118"/>
      <x:c r="L907" s="118"/>
      <x:c r="M907" s="118"/>
      <x:c r="N907" s="118"/>
      <x:c r="O907" s="118"/>
      <x:c r="P907" s="118"/>
      <x:c r="Q907" s="118"/>
      <x:c r="R907" s="118"/>
      <x:c r="S907" s="118"/>
      <x:c r="T907" s="118"/>
      <x:c r="U907" s="118"/>
      <x:c r="V907" s="118"/>
      <x:c r="W907" s="118"/>
      <x:c r="X907" s="118"/>
      <x:c r="Y907" s="118"/>
      <x:c r="Z907" s="118"/>
      <x:c r="AA907" s="118"/>
      <x:c r="AB907" s="118"/>
      <x:c r="AC907" s="118"/>
      <x:c r="AD907" s="118"/>
      <x:c r="AE907" s="118"/>
      <x:c r="AF907" s="118"/>
      <x:c r="AG907" s="118"/>
      <x:c r="AH907" s="118"/>
      <x:c r="AI907" s="118"/>
      <x:c r="AJ907" s="118"/>
      <x:c r="AK907" s="118"/>
      <x:c r="AL907" s="118"/>
      <x:c r="AM907" s="118"/>
      <x:c r="AN907" s="118"/>
      <x:c r="AO907" s="118"/>
      <x:c r="AP907" s="115"/>
      <x:c r="AQ907" s="49" t="str">
        <x:f>IF(A907="","",COUNT(BI907:INDEX(BI907:CR907,1,'Настройки'!$B$3)))</x:f>
      </x:c>
      <x:c r="AR907" s="49" t="str">
        <x:f>IF(A907="","",SUM(BI907:INDEX(BI907:CR907,1,'Настройки'!$B$3)))</x:f>
      </x:c>
      <x:c r="AS907" s="58" t="str">
        <x:f>IF(A907="","",IF('Настройки'!$B$4="Стоимость потребления",AR907*D907,IF('Настройки'!$B$4="Количество",AR907,E907)))</x:f>
      </x:c>
      <x:c r="AT907" s="61" t="str">
        <x:f>IF(OR(A907="",AS907&lt;0,SUM($AS$2:$AS$1001)&lt;=0),"",AS907/SUM($AS$2:$AS$1001))</x:f>
      </x:c>
      <x:c r="AU907" s="61" t="str">
        <x:f>IF(OR(A907="",AS907&lt;0,SUM($AS$2:$AS$1001)&lt;=0),"",SUMIFS($AS$2:$AS$1001,$AS$2:$AS$1001,"&gt;"&amp;AS907)/SUM($AS$2:$AS$1001))</x:f>
      </x:c>
      <x:c r="AV907" s="61" t="str">
        <x:f>IF(OR(A907="",AS907&lt;0,SUM($AS$2:$AS$1001)&lt;=0),"",SUMIFS($AS$2:$AS$1001,$AS$2:$AS$1001,"&gt;="&amp;AS907)/SUM($AS$2:$AS$1001))</x:f>
      </x:c>
      <x:c r="AW907" s="49" t="str">
        <x:f>IF(A907="","",IF(SUM($AS$2:$AS$1001)&lt;=0,"Не определён",IF(AS907&lt;0,"Исключение",IF(AU907&lt;'Настройки'!$B$5,"A",IF(AU907&lt;'Настройки'!$B$6,"B","C")))))</x:f>
      </x:c>
      <x:c r="AX907" s="58" t="str">
        <x:f>IF(A907="","",IF(AQ907=0,"",AVERAGE(BI907:INDEX(BI907:CR907,1,'Настройки'!$B$3))))</x:f>
      </x:c>
      <x:c r="AY907" s="58" t="str">
        <x:f>IF(OR(A907="",AQ907=0),"",STDEVP(BI907:INDEX(BI907:CR907,1,'Настройки'!$B$3)))</x:f>
      </x:c>
      <x:c r="AZ907" s="61" t="str">
        <x:f>IF(OR(A907="",AQ907&lt;'Настройки'!$B$12,AX907&lt;=0,AND('Настройки'!$B$10="Блокировать",COUNTIF(F907:INDEX(F907:AO907,1,'Настройки'!$B$3),"&lt;0")&gt;0)),"",AY907/ABS(AX907))</x:f>
      </x:c>
      <x:c r="BA907" s="49" t="str">
        <x:f>IF(A907="","",IF(AND('Настройки'!$B$10="Блокировать",COUNTIF(F907:INDEX(F907:AO907,1,'Настройки'!$B$3),"&lt;0")&gt;0),"Не определён",IF(AQ907&lt;'Настройки'!$B$12,"Не определён",IF(AX907=0,"Нет спроса",IF(AX907&lt;0,"Не определён",IF(AZ907&lt;='Настройки'!$B$7,"X",IF(AZ907&lt;='Настройки'!$B$8,"Y","Z")))))))</x:f>
      </x:c>
      <x:c r="BB907" s="49" t="str">
        <x:f>IF(OR(A907="",LEN(AW907)&lt;&gt;1,LEN(BA907)&lt;&gt;1),"",AW907&amp;BA907)</x:f>
      </x:c>
      <x:c r="BC907" s="61" t="str">
        <x:f>IF(OR(A907="",AQ907=0),"",(COUNT(BI907:INDEX(BI907:CR907,1,'Настройки'!$B$3))-COUNT(CS907:INDEX(CS907:EB907,1,'Настройки'!$B$3)))/AQ907)</x:f>
      </x:c>
      <x:c r="BD907" s="64" t="str">
        <x:f>IF(OR(A907="",COUNT(CS907:INDEX(CS907:EB907,1,'Настройки'!$B$3))=0),"",AQ907/COUNT(CS907:INDEX(CS907:EB907,1,'Настройки'!$B$3)))</x:f>
      </x:c>
      <x:c r="BE907" s="64" t="str">
        <x:f>IF(OR(A907="",COUNT(CS907:INDEX(CS907:EB907,1,'Настройки'!$B$3))=0),"",IF(AVERAGE(CS907:INDEX(CS907:EB907,1,'Настройки'!$B$3))=0,"",(STDEVP(CS907:INDEX(CS907:EB907,1,'Настройки'!$B$3))/ABS(AVERAGE(CS907:INDEX(CS907:EB907,1,'Настройки'!$B$3))))^2))</x:f>
      </x:c>
      <x:c r="BF907" s="49" t="str">
        <x:f>IF(A907="","",IF(AQ907&lt;3,"Недостаточно",IF(AQ907&lt;6,"Предварительный","Обычный")))</x:f>
      </x:c>
      <x:c r="BG907" s="49" t="str">
        <x:f>IF(A907="","",IF(COUNTIF(F907:INDEX(F907:AO907,1,'Настройки'!$B$3),"&lt;0")&gt;0,IF('Настройки'!$B$10="Блокировать","Отрицательный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"),"")&amp;IF(AQ907&lt;3,"Недостаточно истории. ",IF(AQ907&lt;6,"Предварительная классификация. ",""))&amp;IF(AX907=0,"Нет спроса за горизонт. ","")&amp;IF(AZ907&gt;'Настройки'!$B$11,"Экстремальная вариативность. ",""))</x:f>
      </x:c>
      <x:c r="BH907" s="49" t="str">
        <x:f>IF(A907="","",IFERROR(VLOOKUP(BB907,'Настройки'!$D$3:$E$11,2,FALSE),"Сначала проверьте исходные данные и историю спроса.")&amp;" Уточните срок поставки, MOQ и критичность.")</x:f>
      </x:c>
      <x:c r="BI907" s="50" t="str">
        <x:f>IF(1&gt;'Настройки'!$B$3,"",IF(ISBLANK(F907),IF('Настройки'!$B$9="Нулевой спрос",0,""),IF(F907&lt;0,IF('Настройки'!$B$10="Исключить","",IF('Настройки'!$B$10="Абсолютные значения",ABS(F907),F907)),F907)))</x:f>
      </x:c>
      <x:c r="BJ907" s="50" t="str">
        <x:f>IF(2&gt;'Настройки'!$B$3,"",IF(ISBLANK(G907),IF('Настройки'!$B$9="Нулевой спрос",0,""),IF(G907&lt;0,IF('Настройки'!$B$10="Исключить","",IF('Настройки'!$B$10="Абсолютные значения",ABS(G907),G907)),G907)))</x:f>
      </x:c>
      <x:c r="BK907" s="50" t="str">
        <x:f>IF(3&gt;'Настройки'!$B$3,"",IF(ISBLANK(H907),IF('Настройки'!$B$9="Нулевой спрос",0,""),IF(H907&lt;0,IF('Настройки'!$B$10="Исключить","",IF('Настройки'!$B$10="Абсолютные значения",ABS(H907),H907)),H907)))</x:f>
      </x:c>
      <x:c r="BL907" s="50" t="str">
        <x:f>IF(4&gt;'Настройки'!$B$3,"",IF(ISBLANK(I907),IF('Настройки'!$B$9="Нулевой спрос",0,""),IF(I907&lt;0,IF('Настройки'!$B$10="Исключить","",IF('Настройки'!$B$10="Абсолютные значения",ABS(I907),I907)),I907)))</x:f>
      </x:c>
      <x:c r="BM907" s="50" t="str">
        <x:f>IF(5&gt;'Настройки'!$B$3,"",IF(ISBLANK(J907),IF('Настройки'!$B$9="Нулевой спрос",0,""),IF(J907&lt;0,IF('Настройки'!$B$10="Исключить","",IF('Настройки'!$B$10="Абсолютные значения",ABS(J907),J907)),J907)))</x:f>
      </x:c>
      <x:c r="BN907" s="50" t="str">
        <x:f>IF(6&gt;'Настройки'!$B$3,"",IF(ISBLANK(K907),IF('Настройки'!$B$9="Нулевой спрос",0,""),IF(K907&lt;0,IF('Настройки'!$B$10="Исключить","",IF('Настройки'!$B$10="Абсолютные значения",ABS(K907),K907)),K907)))</x:f>
      </x:c>
      <x:c r="BO907" s="50" t="str">
        <x:f>IF(7&gt;'Настройки'!$B$3,"",IF(ISBLANK(L907),IF('Настройки'!$B$9="Нулевой спрос",0,""),IF(L907&lt;0,IF('Настройки'!$B$10="Исключить","",IF('Настройки'!$B$10="Абсолютные значения",ABS(L907),L907)),L907)))</x:f>
      </x:c>
      <x:c r="BP907" s="50" t="str">
        <x:f>IF(8&gt;'Настройки'!$B$3,"",IF(ISBLANK(M907),IF('Настройки'!$B$9="Нулевой спрос",0,""),IF(M907&lt;0,IF('Настройки'!$B$10="Исключить","",IF('Настройки'!$B$10="Абсолютные значения",ABS(M907),M907)),M907)))</x:f>
      </x:c>
      <x:c r="BQ907" s="50" t="str">
        <x:f>IF(9&gt;'Настройки'!$B$3,"",IF(ISBLANK(N907),IF('Настройки'!$B$9="Нулевой спрос",0,""),IF(N907&lt;0,IF('Настройки'!$B$10="Исключить","",IF('Настройки'!$B$10="Абсолютные значения",ABS(N907),N907)),N907)))</x:f>
      </x:c>
      <x:c r="BR907" s="50" t="str">
        <x:f>IF(10&gt;'Настройки'!$B$3,"",IF(ISBLANK(O907),IF('Настройки'!$B$9="Нулевой спрос",0,""),IF(O907&lt;0,IF('Настройки'!$B$10="Исключить","",IF('Настройки'!$B$10="Абсолютные значения",ABS(O907),O907)),O907)))</x:f>
      </x:c>
      <x:c r="BS907" s="50" t="str">
        <x:f>IF(11&gt;'Настройки'!$B$3,"",IF(ISBLANK(P907),IF('Настройки'!$B$9="Нулевой спрос",0,""),IF(P907&lt;0,IF('Настройки'!$B$10="Исключить","",IF('Настройки'!$B$10="Абсолютные значения",ABS(P907),P907)),P907)))</x:f>
      </x:c>
      <x:c r="BT907" s="50" t="str">
        <x:f>IF(12&gt;'Настройки'!$B$3,"",IF(ISBLANK(Q907),IF('Настройки'!$B$9="Нулевой спрос",0,""),IF(Q907&lt;0,IF('Настройки'!$B$10="Исключить","",IF('Настройки'!$B$10="Абсолютные значения",ABS(Q907),Q907)),Q907)))</x:f>
      </x:c>
      <x:c r="BU907" s="50" t="str">
        <x:f>IF(13&gt;'Настройки'!$B$3,"",IF(ISBLANK(R907),IF('Настройки'!$B$9="Нулевой спрос",0,""),IF(R907&lt;0,IF('Настройки'!$B$10="Исключить","",IF('Настройки'!$B$10="Абсолютные значения",ABS(R907),R907)),R907)))</x:f>
      </x:c>
      <x:c r="BV907" s="50" t="str">
        <x:f>IF(14&gt;'Настройки'!$B$3,"",IF(ISBLANK(S907),IF('Настройки'!$B$9="Нулевой спрос",0,""),IF(S907&lt;0,IF('Настройки'!$B$10="Исключить","",IF('Настройки'!$B$10="Абсолютные значения",ABS(S907),S907)),S907)))</x:f>
      </x:c>
      <x:c r="BW907" s="50" t="str">
        <x:f>IF(15&gt;'Настройки'!$B$3,"",IF(ISBLANK(T907),IF('Настройки'!$B$9="Нулевой спрос",0,""),IF(T907&lt;0,IF('Настройки'!$B$10="Исключить","",IF('Настройки'!$B$10="Абсолютные значения",ABS(T907),T907)),T907)))</x:f>
      </x:c>
      <x:c r="BX907" s="50" t="str">
        <x:f>IF(16&gt;'Настройки'!$B$3,"",IF(ISBLANK(U907),IF('Настройки'!$B$9="Нулевой спрос",0,""),IF(U907&lt;0,IF('Настройки'!$B$10="Исключить","",IF('Настройки'!$B$10="Абсолютные значения",ABS(U907),U907)),U907)))</x:f>
      </x:c>
      <x:c r="BY907" s="50" t="str">
        <x:f>IF(17&gt;'Настройки'!$B$3,"",IF(ISBLANK(V907),IF('Настройки'!$B$9="Нулевой спрос",0,""),IF(V907&lt;0,IF('Настройки'!$B$10="Исключить","",IF('Настройки'!$B$10="Абсолютные значения",ABS(V907),V907)),V907)))</x:f>
      </x:c>
      <x:c r="BZ907" s="50" t="str">
        <x:f>IF(18&gt;'Настройки'!$B$3,"",IF(ISBLANK(W907),IF('Настройки'!$B$9="Нулевой спрос",0,""),IF(W907&lt;0,IF('Настройки'!$B$10="Исключить","",IF('Настройки'!$B$10="Абсолютные значения",ABS(W907),W907)),W907)))</x:f>
      </x:c>
      <x:c r="CA907" s="50" t="str">
        <x:f>IF(19&gt;'Настройки'!$B$3,"",IF(ISBLANK(X907),IF('Настройки'!$B$9="Нулевой спрос",0,""),IF(X907&lt;0,IF('Настройки'!$B$10="Исключить","",IF('Настройки'!$B$10="Абсолютные значения",ABS(X907),X907)),X907)))</x:f>
      </x:c>
      <x:c r="CB907" s="50" t="str">
        <x:f>IF(20&gt;'Настройки'!$B$3,"",IF(ISBLANK(Y907),IF('Настройки'!$B$9="Нулевой спрос",0,""),IF(Y907&lt;0,IF('Настройки'!$B$10="Исключить","",IF('Настройки'!$B$10="Абсолютные значения",ABS(Y907),Y907)),Y907)))</x:f>
      </x:c>
      <x:c r="CC907" s="50" t="str">
        <x:f>IF(21&gt;'Настройки'!$B$3,"",IF(ISBLANK(Z907),IF('Настройки'!$B$9="Нулевой спрос",0,""),IF(Z907&lt;0,IF('Настройки'!$B$10="Исключить","",IF('Настройки'!$B$10="Абсолютные значения",ABS(Z907),Z907)),Z907)))</x:f>
      </x:c>
      <x:c r="CD907" s="50" t="str">
        <x:f>IF(22&gt;'Настройки'!$B$3,"",IF(ISBLANK(AA907),IF('Настройки'!$B$9="Нулевой спрос",0,""),IF(AA907&lt;0,IF('Настройки'!$B$10="Исключить","",IF('Настройки'!$B$10="Абсолютные значения",ABS(AA907),AA907)),AA907)))</x:f>
      </x:c>
      <x:c r="CE907" s="50" t="str">
        <x:f>IF(23&gt;'Настройки'!$B$3,"",IF(ISBLANK(AB907),IF('Настройки'!$B$9="Нулевой спрос",0,""),IF(AB907&lt;0,IF('Настройки'!$B$10="Исключить","",IF('Настройки'!$B$10="Абсолютные значения",ABS(AB907),AB907)),AB907)))</x:f>
      </x:c>
      <x:c r="CF907" s="50" t="str">
        <x:f>IF(24&gt;'Настройки'!$B$3,"",IF(ISBLANK(AC907),IF('Настройки'!$B$9="Нулевой спрос",0,""),IF(AC907&lt;0,IF('Настройки'!$B$10="Исключить","",IF('Настройки'!$B$10="Абсолютные значения",ABS(AC907),AC907)),AC907)))</x:f>
      </x:c>
      <x:c r="CG907" s="50" t="str">
        <x:f>IF(25&gt;'Настройки'!$B$3,"",IF(ISBLANK(AD907),IF('Настройки'!$B$9="Нулевой спрос",0,""),IF(AD907&lt;0,IF('Настройки'!$B$10="Исключить","",IF('Настройки'!$B$10="Абсолютные значения",ABS(AD907),AD907)),AD907)))</x:f>
      </x:c>
      <x:c r="CH907" s="50" t="str">
        <x:f>IF(26&gt;'Настройки'!$B$3,"",IF(ISBLANK(AE907),IF('Настройки'!$B$9="Нулевой спрос",0,""),IF(AE907&lt;0,IF('Настройки'!$B$10="Исключить","",IF('Настройки'!$B$10="Абсолютные значения",ABS(AE907),AE907)),AE907)))</x:f>
      </x:c>
      <x:c r="CI907" s="50" t="str">
        <x:f>IF(27&gt;'Настройки'!$B$3,"",IF(ISBLANK(AF907),IF('Настройки'!$B$9="Нулевой спрос",0,""),IF(AF907&lt;0,IF('Настройки'!$B$10="Исключить","",IF('Настройки'!$B$10="Абсолютные значения",ABS(AF907),AF907)),AF907)))</x:f>
      </x:c>
      <x:c r="CJ907" s="50" t="str">
        <x:f>IF(28&gt;'Настройки'!$B$3,"",IF(ISBLANK(AG907),IF('Настройки'!$B$9="Нулевой спрос",0,""),IF(AG907&lt;0,IF('Настройки'!$B$10="Исключить","",IF('Настройки'!$B$10="Абсолютные значения",ABS(AG907),AG907)),AG907)))</x:f>
      </x:c>
      <x:c r="CK907" s="50" t="str">
        <x:f>IF(29&gt;'Настройки'!$B$3,"",IF(ISBLANK(AH907),IF('Настройки'!$B$9="Нулевой спрос",0,""),IF(AH907&lt;0,IF('Настройки'!$B$10="Исключить","",IF('Настройки'!$B$10="Абсолютные значения",ABS(AH907),AH907)),AH907)))</x:f>
      </x:c>
      <x:c r="CL907" s="50" t="str">
        <x:f>IF(30&gt;'Настройки'!$B$3,"",IF(ISBLANK(AI907),IF('Настройки'!$B$9="Нулевой спрос",0,""),IF(AI907&lt;0,IF('Настройки'!$B$10="Исключить","",IF('Настройки'!$B$10="Абсолютные значения",ABS(AI907),AI907)),AI907)))</x:f>
      </x:c>
      <x:c r="CM907" s="50" t="str">
        <x:f>IF(31&gt;'Настройки'!$B$3,"",IF(ISBLANK(AJ907),IF('Настройки'!$B$9="Нулевой спрос",0,""),IF(AJ907&lt;0,IF('Настройки'!$B$10="Исключить","",IF('Настройки'!$B$10="Абсолютные значения",ABS(AJ907),AJ907)),AJ907)))</x:f>
      </x:c>
      <x:c r="CN907" s="50" t="str">
        <x:f>IF(32&gt;'Настройки'!$B$3,"",IF(ISBLANK(AK907),IF('Настройки'!$B$9="Нулевой спрос",0,""),IF(AK907&lt;0,IF('Настройки'!$B$10="Исключить","",IF('Настройки'!$B$10="Абсолютные значения",ABS(AK907),AK907)),AK907)))</x:f>
      </x:c>
      <x:c r="CO907" s="50" t="str">
        <x:f>IF(33&gt;'Настройки'!$B$3,"",IF(ISBLANK(AL907),IF('Настройки'!$B$9="Нулевой спрос",0,""),IF(AL907&lt;0,IF('Настройки'!$B$10="Исключить","",IF('Настройки'!$B$10="Абсолютные значения",ABS(AL907),AL907)),AL907)))</x:f>
      </x:c>
      <x:c r="CP907" s="50" t="str">
        <x:f>IF(34&gt;'Настройки'!$B$3,"",IF(ISBLANK(AM907),IF('Настройки'!$B$9="Нулевой спрос",0,""),IF(AM907&lt;0,IF('Настройки'!$B$10="Исключить","",IF('Настройки'!$B$10="Абсолютные значения",ABS(AM907),AM907)),AM907)))</x:f>
      </x:c>
      <x:c r="CQ907" s="50" t="str">
        <x:f>IF(35&gt;'Настройки'!$B$3,"",IF(ISBLANK(AN907),IF('Настройки'!$B$9="Нулевой спрос",0,""),IF(AN907&lt;0,IF('Настройки'!$B$10="Исключить","",IF('Настройки'!$B$10="Абсолютные значения",ABS(AN907),AN907)),AN907)))</x:f>
      </x:c>
      <x:c r="CR907" s="50" t="str">
        <x:f>IF(36&gt;'Настройки'!$B$3,"",IF(ISBLANK(AO907),IF('Настройки'!$B$9="Нулевой спрос",0,""),IF(AO907&lt;0,IF('Настройки'!$B$10="Исключить","",IF('Настройки'!$B$10="Абсолютные значения",ABS(AO907),AO907)),AO907)))</x:f>
      </x:c>
      <x:c r="CS907" s="50" t="str">
        <x:f>IF(OR(1&gt;'Настройки'!$B$3,ISBLANK(BI907),BI907=0),"",BI907)</x:f>
      </x:c>
      <x:c r="CT907" s="50" t="str">
        <x:f>IF(OR(2&gt;'Настройки'!$B$3,ISBLANK(BJ907),BJ907=0),"",BJ907)</x:f>
      </x:c>
      <x:c r="CU907" s="50" t="str">
        <x:f>IF(OR(3&gt;'Настройки'!$B$3,ISBLANK(BK907),BK907=0),"",BK907)</x:f>
      </x:c>
      <x:c r="CV907" s="50" t="str">
        <x:f>IF(OR(4&gt;'Настройки'!$B$3,ISBLANK(BL907),BL907=0),"",BL907)</x:f>
      </x:c>
      <x:c r="CW907" s="50" t="str">
        <x:f>IF(OR(5&gt;'Настройки'!$B$3,ISBLANK(BM907),BM907=0),"",BM907)</x:f>
      </x:c>
      <x:c r="CX907" s="50" t="str">
        <x:f>IF(OR(6&gt;'Настройки'!$B$3,ISBLANK(BN907),BN907=0),"",BN907)</x:f>
      </x:c>
      <x:c r="CY907" s="50" t="str">
        <x:f>IF(OR(7&gt;'Настройки'!$B$3,ISBLANK(BO907),BO907=0),"",BO907)</x:f>
      </x:c>
      <x:c r="CZ907" s="50" t="str">
        <x:f>IF(OR(8&gt;'Настройки'!$B$3,ISBLANK(BP907),BP907=0),"",BP907)</x:f>
      </x:c>
      <x:c r="DA907" s="50" t="str">
        <x:f>IF(OR(9&gt;'Настройки'!$B$3,ISBLANK(BQ907),BQ907=0),"",BQ907)</x:f>
      </x:c>
      <x:c r="DB907" s="50" t="str">
        <x:f>IF(OR(10&gt;'Настройки'!$B$3,ISBLANK(BR907),BR907=0),"",BR907)</x:f>
      </x:c>
      <x:c r="DC907" s="50" t="str">
        <x:f>IF(OR(11&gt;'Настройки'!$B$3,ISBLANK(BS907),BS907=0),"",BS907)</x:f>
      </x:c>
      <x:c r="DD907" s="50" t="str">
        <x:f>IF(OR(12&gt;'Настройки'!$B$3,ISBLANK(BT907),BT907=0),"",BT907)</x:f>
      </x:c>
      <x:c r="DE907" s="50" t="str">
        <x:f>IF(OR(13&gt;'Настройки'!$B$3,ISBLANK(BU907),BU907=0),"",BU907)</x:f>
      </x:c>
      <x:c r="DF907" s="50" t="str">
        <x:f>IF(OR(14&gt;'Настройки'!$B$3,ISBLANK(BV907),BV907=0),"",BV907)</x:f>
      </x:c>
      <x:c r="DG907" s="50" t="str">
        <x:f>IF(OR(15&gt;'Настройки'!$B$3,ISBLANK(BW907),BW907=0),"",BW907)</x:f>
      </x:c>
      <x:c r="DH907" s="50" t="str">
        <x:f>IF(OR(16&gt;'Настройки'!$B$3,ISBLANK(BX907),BX907=0),"",BX907)</x:f>
      </x:c>
      <x:c r="DI907" s="50" t="str">
        <x:f>IF(OR(17&gt;'Настройки'!$B$3,ISBLANK(BY907),BY907=0),"",BY907)</x:f>
      </x:c>
      <x:c r="DJ907" s="50" t="str">
        <x:f>IF(OR(18&gt;'Настройки'!$B$3,ISBLANK(BZ907),BZ907=0),"",BZ907)</x:f>
      </x:c>
      <x:c r="DK907" s="50" t="str">
        <x:f>IF(OR(19&gt;'Настройки'!$B$3,ISBLANK(CA907),CA907=0),"",CA907)</x:f>
      </x:c>
      <x:c r="DL907" s="50" t="str">
        <x:f>IF(OR(20&gt;'Настройки'!$B$3,ISBLANK(CB907),CB907=0),"",CB907)</x:f>
      </x:c>
      <x:c r="DM907" s="50" t="str">
        <x:f>IF(OR(21&gt;'Настройки'!$B$3,ISBLANK(CC907),CC907=0),"",CC907)</x:f>
      </x:c>
      <x:c r="DN907" s="50" t="str">
        <x:f>IF(OR(22&gt;'Настройки'!$B$3,ISBLANK(CD907),CD907=0),"",CD907)</x:f>
      </x:c>
      <x:c r="DO907" s="50" t="str">
        <x:f>IF(OR(23&gt;'Настройки'!$B$3,ISBLANK(CE907),CE907=0),"",CE907)</x:f>
      </x:c>
      <x:c r="DP907" s="50" t="str">
        <x:f>IF(OR(24&gt;'Настройки'!$B$3,ISBLANK(CF907),CF907=0),"",CF907)</x:f>
      </x:c>
      <x:c r="DQ907" s="50" t="str">
        <x:f>IF(OR(25&gt;'Настройки'!$B$3,ISBLANK(CG907),CG907=0),"",CG907)</x:f>
      </x:c>
      <x:c r="DR907" s="50" t="str">
        <x:f>IF(OR(26&gt;'Настройки'!$B$3,ISBLANK(CH907),CH907=0),"",CH907)</x:f>
      </x:c>
      <x:c r="DS907" s="50" t="str">
        <x:f>IF(OR(27&gt;'Настройки'!$B$3,ISBLANK(CI907),CI907=0),"",CI907)</x:f>
      </x:c>
      <x:c r="DT907" s="50" t="str">
        <x:f>IF(OR(28&gt;'Настройки'!$B$3,ISBLANK(CJ907),CJ907=0),"",CJ907)</x:f>
      </x:c>
      <x:c r="DU907" s="50" t="str">
        <x:f>IF(OR(29&gt;'Настройки'!$B$3,ISBLANK(CK907),CK907=0),"",CK907)</x:f>
      </x:c>
      <x:c r="DV907" s="50" t="str">
        <x:f>IF(OR(30&gt;'Настройки'!$B$3,ISBLANK(CL907),CL907=0),"",CL907)</x:f>
      </x:c>
      <x:c r="DW907" s="50" t="str">
        <x:f>IF(OR(31&gt;'Настройки'!$B$3,ISBLANK(CM907),CM907=0),"",CM907)</x:f>
      </x:c>
      <x:c r="DX907" s="50" t="str">
        <x:f>IF(OR(32&gt;'Настройки'!$B$3,ISBLANK(CN907),CN907=0),"",CN907)</x:f>
      </x:c>
      <x:c r="DY907" s="50" t="str">
        <x:f>IF(OR(33&gt;'Настройки'!$B$3,ISBLANK(CO907),CO907=0),"",CO907)</x:f>
      </x:c>
      <x:c r="DZ907" s="50" t="str">
        <x:f>IF(OR(34&gt;'Настройки'!$B$3,ISBLANK(CP907),CP907=0),"",CP907)</x:f>
      </x:c>
      <x:c r="EA907" s="50" t="str">
        <x:f>IF(OR(35&gt;'Настройки'!$B$3,ISBLANK(CQ907),CQ907=0),"",CQ907)</x:f>
      </x:c>
      <x:c r="EB907" s="50" t="str">
        <x:f>IF(OR(36&gt;'Настройки'!$B$3,ISBLANK(CR907),CR907=0),"",CR907)</x:f>
      </x:c>
      <x:c r="EC907" s="50" t="str">
        <x:f>IF(A907="","",IF(OR(BB907="AZ",BB907="BZ"),10000+ROW(),IF(AZ907&gt;'Настройки'!$B$11,20000+ROW(),IF(BF907&lt;&gt;"Обычный",30000+ROW(),IF(AX907&lt;=0,40000+ROW(),"")))))</x:f>
      </x:c>
      <x:c r="ED907" s="50" t="str">
        <x:f>IF(EC907="","",COUNTIFS($EC$2:$EC$1001,"&gt;0",$EC$2:$EC$1001,"&lt;"&amp;EC907)+1)</x:f>
      </x:c>
    </x:row>
    <x:row r="908">
      <x:c r="A908" s="115"/>
      <x:c r="B908" s="115"/>
      <x:c r="C908" s="115"/>
      <x:c r="D908" s="118"/>
      <x:c r="E908" s="118"/>
      <x:c r="F908" s="118"/>
      <x:c r="G908" s="118"/>
      <x:c r="H908" s="118"/>
      <x:c r="I908" s="118"/>
      <x:c r="J908" s="118"/>
      <x:c r="K908" s="118"/>
      <x:c r="L908" s="118"/>
      <x:c r="M908" s="118"/>
      <x:c r="N908" s="118"/>
      <x:c r="O908" s="118"/>
      <x:c r="P908" s="118"/>
      <x:c r="Q908" s="118"/>
      <x:c r="R908" s="118"/>
      <x:c r="S908" s="118"/>
      <x:c r="T908" s="118"/>
      <x:c r="U908" s="118"/>
      <x:c r="V908" s="118"/>
      <x:c r="W908" s="118"/>
      <x:c r="X908" s="118"/>
      <x:c r="Y908" s="118"/>
      <x:c r="Z908" s="118"/>
      <x:c r="AA908" s="118"/>
      <x:c r="AB908" s="118"/>
      <x:c r="AC908" s="118"/>
      <x:c r="AD908" s="118"/>
      <x:c r="AE908" s="118"/>
      <x:c r="AF908" s="118"/>
      <x:c r="AG908" s="118"/>
      <x:c r="AH908" s="118"/>
      <x:c r="AI908" s="118"/>
      <x:c r="AJ908" s="118"/>
      <x:c r="AK908" s="118"/>
      <x:c r="AL908" s="118"/>
      <x:c r="AM908" s="118"/>
      <x:c r="AN908" s="118"/>
      <x:c r="AO908" s="118"/>
      <x:c r="AP908" s="115"/>
      <x:c r="AQ908" s="49" t="str">
        <x:f>IF(A908="","",COUNT(BI908:INDEX(BI908:CR908,1,'Настройки'!$B$3)))</x:f>
      </x:c>
      <x:c r="AR908" s="49" t="str">
        <x:f>IF(A908="","",SUM(BI908:INDEX(BI908:CR908,1,'Настройки'!$B$3)))</x:f>
      </x:c>
      <x:c r="AS908" s="58" t="str">
        <x:f>IF(A908="","",IF('Настройки'!$B$4="Стоимость потребления",AR908*D908,IF('Настройки'!$B$4="Количество",AR908,E908)))</x:f>
      </x:c>
      <x:c r="AT908" s="61" t="str">
        <x:f>IF(OR(A908="",AS908&lt;0,SUM($AS$2:$AS$1001)&lt;=0),"",AS908/SUM($AS$2:$AS$1001))</x:f>
      </x:c>
      <x:c r="AU908" s="61" t="str">
        <x:f>IF(OR(A908="",AS908&lt;0,SUM($AS$2:$AS$1001)&lt;=0),"",SUMIFS($AS$2:$AS$1001,$AS$2:$AS$1001,"&gt;"&amp;AS908)/SUM($AS$2:$AS$1001))</x:f>
      </x:c>
      <x:c r="AV908" s="61" t="str">
        <x:f>IF(OR(A908="",AS908&lt;0,SUM($AS$2:$AS$1001)&lt;=0),"",SUMIFS($AS$2:$AS$1001,$AS$2:$AS$1001,"&gt;="&amp;AS908)/SUM($AS$2:$AS$1001))</x:f>
      </x:c>
      <x:c r="AW908" s="49" t="str">
        <x:f>IF(A908="","",IF(SUM($AS$2:$AS$1001)&lt;=0,"Не определён",IF(AS908&lt;0,"Исключение",IF(AU908&lt;'Настройки'!$B$5,"A",IF(AU908&lt;'Настройки'!$B$6,"B","C")))))</x:f>
      </x:c>
      <x:c r="AX908" s="58" t="str">
        <x:f>IF(A908="","",IF(AQ908=0,"",AVERAGE(BI908:INDEX(BI908:CR908,1,'Настройки'!$B$3))))</x:f>
      </x:c>
      <x:c r="AY908" s="58" t="str">
        <x:f>IF(OR(A908="",AQ908=0),"",STDEVP(BI908:INDEX(BI908:CR908,1,'Настройки'!$B$3)))</x:f>
      </x:c>
      <x:c r="AZ908" s="61" t="str">
        <x:f>IF(OR(A908="",AQ908&lt;'Настройки'!$B$12,AX908&lt;=0,AND('Настройки'!$B$10="Блокировать",COUNTIF(F908:INDEX(F908:AO908,1,'Настройки'!$B$3),"&lt;0")&gt;0)),"",AY908/ABS(AX908))</x:f>
      </x:c>
      <x:c r="BA908" s="49" t="str">
        <x:f>IF(A908="","",IF(AND('Настройки'!$B$10="Блокировать",COUNTIF(F908:INDEX(F908:AO908,1,'Настройки'!$B$3),"&lt;0")&gt;0),"Не определён",IF(AQ908&lt;'Настройки'!$B$12,"Не определён",IF(AX908=0,"Нет спроса",IF(AX908&lt;0,"Не определён",IF(AZ908&lt;='Настройки'!$B$7,"X",IF(AZ908&lt;='Настройки'!$B$8,"Y","Z")))))))</x:f>
      </x:c>
      <x:c r="BB908" s="49" t="str">
        <x:f>IF(OR(A908="",LEN(AW908)&lt;&gt;1,LEN(BA908)&lt;&gt;1),"",AW908&amp;BA908)</x:f>
      </x:c>
      <x:c r="BC908" s="61" t="str">
        <x:f>IF(OR(A908="",AQ908=0),"",(COUNT(BI908:INDEX(BI908:CR908,1,'Настройки'!$B$3))-COUNT(CS908:INDEX(CS908:EB908,1,'Настройки'!$B$3)))/AQ908)</x:f>
      </x:c>
      <x:c r="BD908" s="64" t="str">
        <x:f>IF(OR(A908="",COUNT(CS908:INDEX(CS908:EB908,1,'Настройки'!$B$3))=0),"",AQ908/COUNT(CS908:INDEX(CS908:EB908,1,'Настройки'!$B$3)))</x:f>
      </x:c>
      <x:c r="BE908" s="64" t="str">
        <x:f>IF(OR(A908="",COUNT(CS908:INDEX(CS908:EB908,1,'Настройки'!$B$3))=0),"",IF(AVERAGE(CS908:INDEX(CS908:EB908,1,'Настройки'!$B$3))=0,"",(STDEVP(CS908:INDEX(CS908:EB908,1,'Настройки'!$B$3))/ABS(AVERAGE(CS908:INDEX(CS908:EB908,1,'Настройки'!$B$3))))^2))</x:f>
      </x:c>
      <x:c r="BF908" s="49" t="str">
        <x:f>IF(A908="","",IF(AQ908&lt;3,"Недостаточно",IF(AQ908&lt;6,"Предварительный","Обычный")))</x:f>
      </x:c>
      <x:c r="BG908" s="49" t="str">
        <x:f>IF(A908="","",IF(COUNTIF(F908:INDEX(F908:AO908,1,'Настройки'!$B$3),"&lt;0")&gt;0,IF('Настройки'!$B$10="Блокировать","Отрицательный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"),"")&amp;IF(AQ908&lt;3,"Недостаточно истории. ",IF(AQ908&lt;6,"Предварительная классификация. ",""))&amp;IF(AX908=0,"Нет спроса за горизонт. ","")&amp;IF(AZ908&gt;'Настройки'!$B$11,"Экстремальная вариативность. ",""))</x:f>
      </x:c>
      <x:c r="BH908" s="49" t="str">
        <x:f>IF(A908="","",IFERROR(VLOOKUP(BB908,'Настройки'!$D$3:$E$11,2,FALSE),"Сначала проверьте исходные данные и историю спроса.")&amp;" Уточните срок поставки, MOQ и критичность.")</x:f>
      </x:c>
      <x:c r="BI908" s="50" t="str">
        <x:f>IF(1&gt;'Настройки'!$B$3,"",IF(ISBLANK(F908),IF('Настройки'!$B$9="Нулевой спрос",0,""),IF(F908&lt;0,IF('Настройки'!$B$10="Исключить","",IF('Настройки'!$B$10="Абсолютные значения",ABS(F908),F908)),F908)))</x:f>
      </x:c>
      <x:c r="BJ908" s="50" t="str">
        <x:f>IF(2&gt;'Настройки'!$B$3,"",IF(ISBLANK(G908),IF('Настройки'!$B$9="Нулевой спрос",0,""),IF(G908&lt;0,IF('Настройки'!$B$10="Исключить","",IF('Настройки'!$B$10="Абсолютные значения",ABS(G908),G908)),G908)))</x:f>
      </x:c>
      <x:c r="BK908" s="50" t="str">
        <x:f>IF(3&gt;'Настройки'!$B$3,"",IF(ISBLANK(H908),IF('Настройки'!$B$9="Нулевой спрос",0,""),IF(H908&lt;0,IF('Настройки'!$B$10="Исключить","",IF('Настройки'!$B$10="Абсолютные значения",ABS(H908),H908)),H908)))</x:f>
      </x:c>
      <x:c r="BL908" s="50" t="str">
        <x:f>IF(4&gt;'Настройки'!$B$3,"",IF(ISBLANK(I908),IF('Настройки'!$B$9="Нулевой спрос",0,""),IF(I908&lt;0,IF('Настройки'!$B$10="Исключить","",IF('Настройки'!$B$10="Абсолютные значения",ABS(I908),I908)),I908)))</x:f>
      </x:c>
      <x:c r="BM908" s="50" t="str">
        <x:f>IF(5&gt;'Настройки'!$B$3,"",IF(ISBLANK(J908),IF('Настройки'!$B$9="Нулевой спрос",0,""),IF(J908&lt;0,IF('Настройки'!$B$10="Исключить","",IF('Настройки'!$B$10="Абсолютные значения",ABS(J908),J908)),J908)))</x:f>
      </x:c>
      <x:c r="BN908" s="50" t="str">
        <x:f>IF(6&gt;'Настройки'!$B$3,"",IF(ISBLANK(K908),IF('Настройки'!$B$9="Нулевой спрос",0,""),IF(K908&lt;0,IF('Настройки'!$B$10="Исключить","",IF('Настройки'!$B$10="Абсолютные значения",ABS(K908),K908)),K908)))</x:f>
      </x:c>
      <x:c r="BO908" s="50" t="str">
        <x:f>IF(7&gt;'Настройки'!$B$3,"",IF(ISBLANK(L908),IF('Настройки'!$B$9="Нулевой спрос",0,""),IF(L908&lt;0,IF('Настройки'!$B$10="Исключить","",IF('Настройки'!$B$10="Абсолютные значения",ABS(L908),L908)),L908)))</x:f>
      </x:c>
      <x:c r="BP908" s="50" t="str">
        <x:f>IF(8&gt;'Настройки'!$B$3,"",IF(ISBLANK(M908),IF('Настройки'!$B$9="Нулевой спрос",0,""),IF(M908&lt;0,IF('Настройки'!$B$10="Исключить","",IF('Настройки'!$B$10="Абсолютные значения",ABS(M908),M908)),M908)))</x:f>
      </x:c>
      <x:c r="BQ908" s="50" t="str">
        <x:f>IF(9&gt;'Настройки'!$B$3,"",IF(ISBLANK(N908),IF('Настройки'!$B$9="Нулевой спрос",0,""),IF(N908&lt;0,IF('Настройки'!$B$10="Исключить","",IF('Настройки'!$B$10="Абсолютные значения",ABS(N908),N908)),N908)))</x:f>
      </x:c>
      <x:c r="BR908" s="50" t="str">
        <x:f>IF(10&gt;'Настройки'!$B$3,"",IF(ISBLANK(O908),IF('Настройки'!$B$9="Нулевой спрос",0,""),IF(O908&lt;0,IF('Настройки'!$B$10="Исключить","",IF('Настройки'!$B$10="Абсолютные значения",ABS(O908),O908)),O908)))</x:f>
      </x:c>
      <x:c r="BS908" s="50" t="str">
        <x:f>IF(11&gt;'Настройки'!$B$3,"",IF(ISBLANK(P908),IF('Настройки'!$B$9="Нулевой спрос",0,""),IF(P908&lt;0,IF('Настройки'!$B$10="Исключить","",IF('Настройки'!$B$10="Абсолютные значения",ABS(P908),P908)),P908)))</x:f>
      </x:c>
      <x:c r="BT908" s="50" t="str">
        <x:f>IF(12&gt;'Настройки'!$B$3,"",IF(ISBLANK(Q908),IF('Настройки'!$B$9="Нулевой спрос",0,""),IF(Q908&lt;0,IF('Настройки'!$B$10="Исключить","",IF('Настройки'!$B$10="Абсолютные значения",ABS(Q908),Q908)),Q908)))</x:f>
      </x:c>
      <x:c r="BU908" s="50" t="str">
        <x:f>IF(13&gt;'Настройки'!$B$3,"",IF(ISBLANK(R908),IF('Настройки'!$B$9="Нулевой спрос",0,""),IF(R908&lt;0,IF('Настройки'!$B$10="Исключить","",IF('Настройки'!$B$10="Абсолютные значения",ABS(R908),R908)),R908)))</x:f>
      </x:c>
      <x:c r="BV908" s="50" t="str">
        <x:f>IF(14&gt;'Настройки'!$B$3,"",IF(ISBLANK(S908),IF('Настройки'!$B$9="Нулевой спрос",0,""),IF(S908&lt;0,IF('Настройки'!$B$10="Исключить","",IF('Настройки'!$B$10="Абсолютные значения",ABS(S908),S908)),S908)))</x:f>
      </x:c>
      <x:c r="BW908" s="50" t="str">
        <x:f>IF(15&gt;'Настройки'!$B$3,"",IF(ISBLANK(T908),IF('Настройки'!$B$9="Нулевой спрос",0,""),IF(T908&lt;0,IF('Настройки'!$B$10="Исключить","",IF('Настройки'!$B$10="Абсолютные значения",ABS(T908),T908)),T908)))</x:f>
      </x:c>
      <x:c r="BX908" s="50" t="str">
        <x:f>IF(16&gt;'Настройки'!$B$3,"",IF(ISBLANK(U908),IF('Настройки'!$B$9="Нулевой спрос",0,""),IF(U908&lt;0,IF('Настройки'!$B$10="Исключить","",IF('Настройки'!$B$10="Абсолютные значения",ABS(U908),U908)),U908)))</x:f>
      </x:c>
      <x:c r="BY908" s="50" t="str">
        <x:f>IF(17&gt;'Настройки'!$B$3,"",IF(ISBLANK(V908),IF('Настройки'!$B$9="Нулевой спрос",0,""),IF(V908&lt;0,IF('Настройки'!$B$10="Исключить","",IF('Настройки'!$B$10="Абсолютные значения",ABS(V908),V908)),V908)))</x:f>
      </x:c>
      <x:c r="BZ908" s="50" t="str">
        <x:f>IF(18&gt;'Настройки'!$B$3,"",IF(ISBLANK(W908),IF('Настройки'!$B$9="Нулевой спрос",0,""),IF(W908&lt;0,IF('Настройки'!$B$10="Исключить","",IF('Настройки'!$B$10="Абсолютные значения",ABS(W908),W908)),W908)))</x:f>
      </x:c>
      <x:c r="CA908" s="50" t="str">
        <x:f>IF(19&gt;'Настройки'!$B$3,"",IF(ISBLANK(X908),IF('Настройки'!$B$9="Нулевой спрос",0,""),IF(X908&lt;0,IF('Настройки'!$B$10="Исключить","",IF('Настройки'!$B$10="Абсолютные значения",ABS(X908),X908)),X908)))</x:f>
      </x:c>
      <x:c r="CB908" s="50" t="str">
        <x:f>IF(20&gt;'Настройки'!$B$3,"",IF(ISBLANK(Y908),IF('Настройки'!$B$9="Нулевой спрос",0,""),IF(Y908&lt;0,IF('Настройки'!$B$10="Исключить","",IF('Настройки'!$B$10="Абсолютные значения",ABS(Y908),Y908)),Y908)))</x:f>
      </x:c>
      <x:c r="CC908" s="50" t="str">
        <x:f>IF(21&gt;'Настройки'!$B$3,"",IF(ISBLANK(Z908),IF('Настройки'!$B$9="Нулевой спрос",0,""),IF(Z908&lt;0,IF('Настройки'!$B$10="Исключить","",IF('Настройки'!$B$10="Абсолютные значения",ABS(Z908),Z908)),Z908)))</x:f>
      </x:c>
      <x:c r="CD908" s="50" t="str">
        <x:f>IF(22&gt;'Настройки'!$B$3,"",IF(ISBLANK(AA908),IF('Настройки'!$B$9="Нулевой спрос",0,""),IF(AA908&lt;0,IF('Настройки'!$B$10="Исключить","",IF('Настройки'!$B$10="Абсолютные значения",ABS(AA908),AA908)),AA908)))</x:f>
      </x:c>
      <x:c r="CE908" s="50" t="str">
        <x:f>IF(23&gt;'Настройки'!$B$3,"",IF(ISBLANK(AB908),IF('Настройки'!$B$9="Нулевой спрос",0,""),IF(AB908&lt;0,IF('Настройки'!$B$10="Исключить","",IF('Настройки'!$B$10="Абсолютные значения",ABS(AB908),AB908)),AB908)))</x:f>
      </x:c>
      <x:c r="CF908" s="50" t="str">
        <x:f>IF(24&gt;'Настройки'!$B$3,"",IF(ISBLANK(AC908),IF('Настройки'!$B$9="Нулевой спрос",0,""),IF(AC908&lt;0,IF('Настройки'!$B$10="Исключить","",IF('Настройки'!$B$10="Абсолютные значения",ABS(AC908),AC908)),AC908)))</x:f>
      </x:c>
      <x:c r="CG908" s="50" t="str">
        <x:f>IF(25&gt;'Настройки'!$B$3,"",IF(ISBLANK(AD908),IF('Настройки'!$B$9="Нулевой спрос",0,""),IF(AD908&lt;0,IF('Настройки'!$B$10="Исключить","",IF('Настройки'!$B$10="Абсолютные значения",ABS(AD908),AD908)),AD908)))</x:f>
      </x:c>
      <x:c r="CH908" s="50" t="str">
        <x:f>IF(26&gt;'Настройки'!$B$3,"",IF(ISBLANK(AE908),IF('Настройки'!$B$9="Нулевой спрос",0,""),IF(AE908&lt;0,IF('Настройки'!$B$10="Исключить","",IF('Настройки'!$B$10="Абсолютные значения",ABS(AE908),AE908)),AE908)))</x:f>
      </x:c>
      <x:c r="CI908" s="50" t="str">
        <x:f>IF(27&gt;'Настройки'!$B$3,"",IF(ISBLANK(AF908),IF('Настройки'!$B$9="Нулевой спрос",0,""),IF(AF908&lt;0,IF('Настройки'!$B$10="Исключить","",IF('Настройки'!$B$10="Абсолютные значения",ABS(AF908),AF908)),AF908)))</x:f>
      </x:c>
      <x:c r="CJ908" s="50" t="str">
        <x:f>IF(28&gt;'Настройки'!$B$3,"",IF(ISBLANK(AG908),IF('Настройки'!$B$9="Нулевой спрос",0,""),IF(AG908&lt;0,IF('Настройки'!$B$10="Исключить","",IF('Настройки'!$B$10="Абсолютные значения",ABS(AG908),AG908)),AG908)))</x:f>
      </x:c>
      <x:c r="CK908" s="50" t="str">
        <x:f>IF(29&gt;'Настройки'!$B$3,"",IF(ISBLANK(AH908),IF('Настройки'!$B$9="Нулевой спрос",0,""),IF(AH908&lt;0,IF('Настройки'!$B$10="Исключить","",IF('Настройки'!$B$10="Абсолютные значения",ABS(AH908),AH908)),AH908)))</x:f>
      </x:c>
      <x:c r="CL908" s="50" t="str">
        <x:f>IF(30&gt;'Настройки'!$B$3,"",IF(ISBLANK(AI908),IF('Настройки'!$B$9="Нулевой спрос",0,""),IF(AI908&lt;0,IF('Настройки'!$B$10="Исключить","",IF('Настройки'!$B$10="Абсолютные значения",ABS(AI908),AI908)),AI908)))</x:f>
      </x:c>
      <x:c r="CM908" s="50" t="str">
        <x:f>IF(31&gt;'Настройки'!$B$3,"",IF(ISBLANK(AJ908),IF('Настройки'!$B$9="Нулевой спрос",0,""),IF(AJ908&lt;0,IF('Настройки'!$B$10="Исключить","",IF('Настройки'!$B$10="Абсолютные значения",ABS(AJ908),AJ908)),AJ908)))</x:f>
      </x:c>
      <x:c r="CN908" s="50" t="str">
        <x:f>IF(32&gt;'Настройки'!$B$3,"",IF(ISBLANK(AK908),IF('Настройки'!$B$9="Нулевой спрос",0,""),IF(AK908&lt;0,IF('Настройки'!$B$10="Исключить","",IF('Настройки'!$B$10="Абсолютные значения",ABS(AK908),AK908)),AK908)))</x:f>
      </x:c>
      <x:c r="CO908" s="50" t="str">
        <x:f>IF(33&gt;'Настройки'!$B$3,"",IF(ISBLANK(AL908),IF('Настройки'!$B$9="Нулевой спрос",0,""),IF(AL908&lt;0,IF('Настройки'!$B$10="Исключить","",IF('Настройки'!$B$10="Абсолютные значения",ABS(AL908),AL908)),AL908)))</x:f>
      </x:c>
      <x:c r="CP908" s="50" t="str">
        <x:f>IF(34&gt;'Настройки'!$B$3,"",IF(ISBLANK(AM908),IF('Настройки'!$B$9="Нулевой спрос",0,""),IF(AM908&lt;0,IF('Настройки'!$B$10="Исключить","",IF('Настройки'!$B$10="Абсолютные значения",ABS(AM908),AM908)),AM908)))</x:f>
      </x:c>
      <x:c r="CQ908" s="50" t="str">
        <x:f>IF(35&gt;'Настройки'!$B$3,"",IF(ISBLANK(AN908),IF('Настройки'!$B$9="Нулевой спрос",0,""),IF(AN908&lt;0,IF('Настройки'!$B$10="Исключить","",IF('Настройки'!$B$10="Абсолютные значения",ABS(AN908),AN908)),AN908)))</x:f>
      </x:c>
      <x:c r="CR908" s="50" t="str">
        <x:f>IF(36&gt;'Настройки'!$B$3,"",IF(ISBLANK(AO908),IF('Настройки'!$B$9="Нулевой спрос",0,""),IF(AO908&lt;0,IF('Настройки'!$B$10="Исключить","",IF('Настройки'!$B$10="Абсолютные значения",ABS(AO908),AO908)),AO908)))</x:f>
      </x:c>
      <x:c r="CS908" s="50" t="str">
        <x:f>IF(OR(1&gt;'Настройки'!$B$3,ISBLANK(BI908),BI908=0),"",BI908)</x:f>
      </x:c>
      <x:c r="CT908" s="50" t="str">
        <x:f>IF(OR(2&gt;'Настройки'!$B$3,ISBLANK(BJ908),BJ908=0),"",BJ908)</x:f>
      </x:c>
      <x:c r="CU908" s="50" t="str">
        <x:f>IF(OR(3&gt;'Настройки'!$B$3,ISBLANK(BK908),BK908=0),"",BK908)</x:f>
      </x:c>
      <x:c r="CV908" s="50" t="str">
        <x:f>IF(OR(4&gt;'Настройки'!$B$3,ISBLANK(BL908),BL908=0),"",BL908)</x:f>
      </x:c>
      <x:c r="CW908" s="50" t="str">
        <x:f>IF(OR(5&gt;'Настройки'!$B$3,ISBLANK(BM908),BM908=0),"",BM908)</x:f>
      </x:c>
      <x:c r="CX908" s="50" t="str">
        <x:f>IF(OR(6&gt;'Настройки'!$B$3,ISBLANK(BN908),BN908=0),"",BN908)</x:f>
      </x:c>
      <x:c r="CY908" s="50" t="str">
        <x:f>IF(OR(7&gt;'Настройки'!$B$3,ISBLANK(BO908),BO908=0),"",BO908)</x:f>
      </x:c>
      <x:c r="CZ908" s="50" t="str">
        <x:f>IF(OR(8&gt;'Настройки'!$B$3,ISBLANK(BP908),BP908=0),"",BP908)</x:f>
      </x:c>
      <x:c r="DA908" s="50" t="str">
        <x:f>IF(OR(9&gt;'Настройки'!$B$3,ISBLANK(BQ908),BQ908=0),"",BQ908)</x:f>
      </x:c>
      <x:c r="DB908" s="50" t="str">
        <x:f>IF(OR(10&gt;'Настройки'!$B$3,ISBLANK(BR908),BR908=0),"",BR908)</x:f>
      </x:c>
      <x:c r="DC908" s="50" t="str">
        <x:f>IF(OR(11&gt;'Настройки'!$B$3,ISBLANK(BS908),BS908=0),"",BS908)</x:f>
      </x:c>
      <x:c r="DD908" s="50" t="str">
        <x:f>IF(OR(12&gt;'Настройки'!$B$3,ISBLANK(BT908),BT908=0),"",BT908)</x:f>
      </x:c>
      <x:c r="DE908" s="50" t="str">
        <x:f>IF(OR(13&gt;'Настройки'!$B$3,ISBLANK(BU908),BU908=0),"",BU908)</x:f>
      </x:c>
      <x:c r="DF908" s="50" t="str">
        <x:f>IF(OR(14&gt;'Настройки'!$B$3,ISBLANK(BV908),BV908=0),"",BV908)</x:f>
      </x:c>
      <x:c r="DG908" s="50" t="str">
        <x:f>IF(OR(15&gt;'Настройки'!$B$3,ISBLANK(BW908),BW908=0),"",BW908)</x:f>
      </x:c>
      <x:c r="DH908" s="50" t="str">
        <x:f>IF(OR(16&gt;'Настройки'!$B$3,ISBLANK(BX908),BX908=0),"",BX908)</x:f>
      </x:c>
      <x:c r="DI908" s="50" t="str">
        <x:f>IF(OR(17&gt;'Настройки'!$B$3,ISBLANK(BY908),BY908=0),"",BY908)</x:f>
      </x:c>
      <x:c r="DJ908" s="50" t="str">
        <x:f>IF(OR(18&gt;'Настройки'!$B$3,ISBLANK(BZ908),BZ908=0),"",BZ908)</x:f>
      </x:c>
      <x:c r="DK908" s="50" t="str">
        <x:f>IF(OR(19&gt;'Настройки'!$B$3,ISBLANK(CA908),CA908=0),"",CA908)</x:f>
      </x:c>
      <x:c r="DL908" s="50" t="str">
        <x:f>IF(OR(20&gt;'Настройки'!$B$3,ISBLANK(CB908),CB908=0),"",CB908)</x:f>
      </x:c>
      <x:c r="DM908" s="50" t="str">
        <x:f>IF(OR(21&gt;'Настройки'!$B$3,ISBLANK(CC908),CC908=0),"",CC908)</x:f>
      </x:c>
      <x:c r="DN908" s="50" t="str">
        <x:f>IF(OR(22&gt;'Настройки'!$B$3,ISBLANK(CD908),CD908=0),"",CD908)</x:f>
      </x:c>
      <x:c r="DO908" s="50" t="str">
        <x:f>IF(OR(23&gt;'Настройки'!$B$3,ISBLANK(CE908),CE908=0),"",CE908)</x:f>
      </x:c>
      <x:c r="DP908" s="50" t="str">
        <x:f>IF(OR(24&gt;'Настройки'!$B$3,ISBLANK(CF908),CF908=0),"",CF908)</x:f>
      </x:c>
      <x:c r="DQ908" s="50" t="str">
        <x:f>IF(OR(25&gt;'Настройки'!$B$3,ISBLANK(CG908),CG908=0),"",CG908)</x:f>
      </x:c>
      <x:c r="DR908" s="50" t="str">
        <x:f>IF(OR(26&gt;'Настройки'!$B$3,ISBLANK(CH908),CH908=0),"",CH908)</x:f>
      </x:c>
      <x:c r="DS908" s="50" t="str">
        <x:f>IF(OR(27&gt;'Настройки'!$B$3,ISBLANK(CI908),CI908=0),"",CI908)</x:f>
      </x:c>
      <x:c r="DT908" s="50" t="str">
        <x:f>IF(OR(28&gt;'Настройки'!$B$3,ISBLANK(CJ908),CJ908=0),"",CJ908)</x:f>
      </x:c>
      <x:c r="DU908" s="50" t="str">
        <x:f>IF(OR(29&gt;'Настройки'!$B$3,ISBLANK(CK908),CK908=0),"",CK908)</x:f>
      </x:c>
      <x:c r="DV908" s="50" t="str">
        <x:f>IF(OR(30&gt;'Настройки'!$B$3,ISBLANK(CL908),CL908=0),"",CL908)</x:f>
      </x:c>
      <x:c r="DW908" s="50" t="str">
        <x:f>IF(OR(31&gt;'Настройки'!$B$3,ISBLANK(CM908),CM908=0),"",CM908)</x:f>
      </x:c>
      <x:c r="DX908" s="50" t="str">
        <x:f>IF(OR(32&gt;'Настройки'!$B$3,ISBLANK(CN908),CN908=0),"",CN908)</x:f>
      </x:c>
      <x:c r="DY908" s="50" t="str">
        <x:f>IF(OR(33&gt;'Настройки'!$B$3,ISBLANK(CO908),CO908=0),"",CO908)</x:f>
      </x:c>
      <x:c r="DZ908" s="50" t="str">
        <x:f>IF(OR(34&gt;'Настройки'!$B$3,ISBLANK(CP908),CP908=0),"",CP908)</x:f>
      </x:c>
      <x:c r="EA908" s="50" t="str">
        <x:f>IF(OR(35&gt;'Настройки'!$B$3,ISBLANK(CQ908),CQ908=0),"",CQ908)</x:f>
      </x:c>
      <x:c r="EB908" s="50" t="str">
        <x:f>IF(OR(36&gt;'Настройки'!$B$3,ISBLANK(CR908),CR908=0),"",CR908)</x:f>
      </x:c>
      <x:c r="EC908" s="50" t="str">
        <x:f>IF(A908="","",IF(OR(BB908="AZ",BB908="BZ"),10000+ROW(),IF(AZ908&gt;'Настройки'!$B$11,20000+ROW(),IF(BF908&lt;&gt;"Обычный",30000+ROW(),IF(AX908&lt;=0,40000+ROW(),"")))))</x:f>
      </x:c>
      <x:c r="ED908" s="50" t="str">
        <x:f>IF(EC908="","",COUNTIFS($EC$2:$EC$1001,"&gt;0",$EC$2:$EC$1001,"&lt;"&amp;EC908)+1)</x:f>
      </x:c>
    </x:row>
    <x:row r="909">
      <x:c r="A909" s="115"/>
      <x:c r="B909" s="115"/>
      <x:c r="C909" s="115"/>
      <x:c r="D909" s="118"/>
      <x:c r="E909" s="118"/>
      <x:c r="F909" s="118"/>
      <x:c r="G909" s="118"/>
      <x:c r="H909" s="118"/>
      <x:c r="I909" s="118"/>
      <x:c r="J909" s="118"/>
      <x:c r="K909" s="118"/>
      <x:c r="L909" s="118"/>
      <x:c r="M909" s="118"/>
      <x:c r="N909" s="118"/>
      <x:c r="O909" s="118"/>
      <x:c r="P909" s="118"/>
      <x:c r="Q909" s="118"/>
      <x:c r="R909" s="118"/>
      <x:c r="S909" s="118"/>
      <x:c r="T909" s="118"/>
      <x:c r="U909" s="118"/>
      <x:c r="V909" s="118"/>
      <x:c r="W909" s="118"/>
      <x:c r="X909" s="118"/>
      <x:c r="Y909" s="118"/>
      <x:c r="Z909" s="118"/>
      <x:c r="AA909" s="118"/>
      <x:c r="AB909" s="118"/>
      <x:c r="AC909" s="118"/>
      <x:c r="AD909" s="118"/>
      <x:c r="AE909" s="118"/>
      <x:c r="AF909" s="118"/>
      <x:c r="AG909" s="118"/>
      <x:c r="AH909" s="118"/>
      <x:c r="AI909" s="118"/>
      <x:c r="AJ909" s="118"/>
      <x:c r="AK909" s="118"/>
      <x:c r="AL909" s="118"/>
      <x:c r="AM909" s="118"/>
      <x:c r="AN909" s="118"/>
      <x:c r="AO909" s="118"/>
      <x:c r="AP909" s="115"/>
      <x:c r="AQ909" s="49" t="str">
        <x:f>IF(A909="","",COUNT(BI909:INDEX(BI909:CR909,1,'Настройки'!$B$3)))</x:f>
      </x:c>
      <x:c r="AR909" s="49" t="str">
        <x:f>IF(A909="","",SUM(BI909:INDEX(BI909:CR909,1,'Настройки'!$B$3)))</x:f>
      </x:c>
      <x:c r="AS909" s="58" t="str">
        <x:f>IF(A909="","",IF('Настройки'!$B$4="Стоимость потребления",AR909*D909,IF('Настройки'!$B$4="Количество",AR909,E909)))</x:f>
      </x:c>
      <x:c r="AT909" s="61" t="str">
        <x:f>IF(OR(A909="",AS909&lt;0,SUM($AS$2:$AS$1001)&lt;=0),"",AS909/SUM($AS$2:$AS$1001))</x:f>
      </x:c>
      <x:c r="AU909" s="61" t="str">
        <x:f>IF(OR(A909="",AS909&lt;0,SUM($AS$2:$AS$1001)&lt;=0),"",SUMIFS($AS$2:$AS$1001,$AS$2:$AS$1001,"&gt;"&amp;AS909)/SUM($AS$2:$AS$1001))</x:f>
      </x:c>
      <x:c r="AV909" s="61" t="str">
        <x:f>IF(OR(A909="",AS909&lt;0,SUM($AS$2:$AS$1001)&lt;=0),"",SUMIFS($AS$2:$AS$1001,$AS$2:$AS$1001,"&gt;="&amp;AS909)/SUM($AS$2:$AS$1001))</x:f>
      </x:c>
      <x:c r="AW909" s="49" t="str">
        <x:f>IF(A909="","",IF(SUM($AS$2:$AS$1001)&lt;=0,"Не определён",IF(AS909&lt;0,"Исключение",IF(AU909&lt;'Настройки'!$B$5,"A",IF(AU909&lt;'Настройки'!$B$6,"B","C")))))</x:f>
      </x:c>
      <x:c r="AX909" s="58" t="str">
        <x:f>IF(A909="","",IF(AQ909=0,"",AVERAGE(BI909:INDEX(BI909:CR909,1,'Настройки'!$B$3))))</x:f>
      </x:c>
      <x:c r="AY909" s="58" t="str">
        <x:f>IF(OR(A909="",AQ909=0),"",STDEVP(BI909:INDEX(BI909:CR909,1,'Настройки'!$B$3)))</x:f>
      </x:c>
      <x:c r="AZ909" s="61" t="str">
        <x:f>IF(OR(A909="",AQ909&lt;'Настройки'!$B$12,AX909&lt;=0,AND('Настройки'!$B$10="Блокировать",COUNTIF(F909:INDEX(F909:AO909,1,'Настройки'!$B$3),"&lt;0")&gt;0)),"",AY909/ABS(AX909))</x:f>
      </x:c>
      <x:c r="BA909" s="49" t="str">
        <x:f>IF(A909="","",IF(AND('Настройки'!$B$10="Блокировать",COUNTIF(F909:INDEX(F909:AO909,1,'Настройки'!$B$3),"&lt;0")&gt;0),"Не определён",IF(AQ909&lt;'Настройки'!$B$12,"Не определён",IF(AX909=0,"Нет спроса",IF(AX909&lt;0,"Не определён",IF(AZ909&lt;='Настройки'!$B$7,"X",IF(AZ909&lt;='Настройки'!$B$8,"Y","Z")))))))</x:f>
      </x:c>
      <x:c r="BB909" s="49" t="str">
        <x:f>IF(OR(A909="",LEN(AW909)&lt;&gt;1,LEN(BA909)&lt;&gt;1),"",AW909&amp;BA909)</x:f>
      </x:c>
      <x:c r="BC909" s="61" t="str">
        <x:f>IF(OR(A909="",AQ909=0),"",(COUNT(BI909:INDEX(BI909:CR909,1,'Настройки'!$B$3))-COUNT(CS909:INDEX(CS909:EB909,1,'Настройки'!$B$3)))/AQ909)</x:f>
      </x:c>
      <x:c r="BD909" s="64" t="str">
        <x:f>IF(OR(A909="",COUNT(CS909:INDEX(CS909:EB909,1,'Настройки'!$B$3))=0),"",AQ909/COUNT(CS909:INDEX(CS909:EB909,1,'Настройки'!$B$3)))</x:f>
      </x:c>
      <x:c r="BE909" s="64" t="str">
        <x:f>IF(OR(A909="",COUNT(CS909:INDEX(CS909:EB909,1,'Настройки'!$B$3))=0),"",IF(AVERAGE(CS909:INDEX(CS909:EB909,1,'Настройки'!$B$3))=0,"",(STDEVP(CS909:INDEX(CS909:EB909,1,'Настройки'!$B$3))/ABS(AVERAGE(CS909:INDEX(CS909:EB909,1,'Настройки'!$B$3))))^2))</x:f>
      </x:c>
      <x:c r="BF909" s="49" t="str">
        <x:f>IF(A909="","",IF(AQ909&lt;3,"Недостаточно",IF(AQ909&lt;6,"Предварительный","Обычный")))</x:f>
      </x:c>
      <x:c r="BG909" s="49" t="str">
        <x:f>IF(A909="","",IF(COUNTIF(F909:INDEX(F909:AO909,1,'Настройки'!$B$3),"&lt;0")&gt;0,IF('Настройки'!$B$10="Блокировать","Отрицательный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"),"")&amp;IF(AQ909&lt;3,"Недостаточно истории. ",IF(AQ909&lt;6,"Предварительная классификация. ",""))&amp;IF(AX909=0,"Нет спроса за горизонт. ","")&amp;IF(AZ909&gt;'Настройки'!$B$11,"Экстремальная вариативность. ",""))</x:f>
      </x:c>
      <x:c r="BH909" s="49" t="str">
        <x:f>IF(A909="","",IFERROR(VLOOKUP(BB909,'Настройки'!$D$3:$E$11,2,FALSE),"Сначала проверьте исходные данные и историю спроса.")&amp;" Уточните срок поставки, MOQ и критичность.")</x:f>
      </x:c>
      <x:c r="BI909" s="50" t="str">
        <x:f>IF(1&gt;'Настройки'!$B$3,"",IF(ISBLANK(F909),IF('Настройки'!$B$9="Нулевой спрос",0,""),IF(F909&lt;0,IF('Настройки'!$B$10="Исключить","",IF('Настройки'!$B$10="Абсолютные значения",ABS(F909),F909)),F909)))</x:f>
      </x:c>
      <x:c r="BJ909" s="50" t="str">
        <x:f>IF(2&gt;'Настройки'!$B$3,"",IF(ISBLANK(G909),IF('Настройки'!$B$9="Нулевой спрос",0,""),IF(G909&lt;0,IF('Настройки'!$B$10="Исключить","",IF('Настройки'!$B$10="Абсолютные значения",ABS(G909),G909)),G909)))</x:f>
      </x:c>
      <x:c r="BK909" s="50" t="str">
        <x:f>IF(3&gt;'Настройки'!$B$3,"",IF(ISBLANK(H909),IF('Настройки'!$B$9="Нулевой спрос",0,""),IF(H909&lt;0,IF('Настройки'!$B$10="Исключить","",IF('Настройки'!$B$10="Абсолютные значения",ABS(H909),H909)),H909)))</x:f>
      </x:c>
      <x:c r="BL909" s="50" t="str">
        <x:f>IF(4&gt;'Настройки'!$B$3,"",IF(ISBLANK(I909),IF('Настройки'!$B$9="Нулевой спрос",0,""),IF(I909&lt;0,IF('Настройки'!$B$10="Исключить","",IF('Настройки'!$B$10="Абсолютные значения",ABS(I909),I909)),I909)))</x:f>
      </x:c>
      <x:c r="BM909" s="50" t="str">
        <x:f>IF(5&gt;'Настройки'!$B$3,"",IF(ISBLANK(J909),IF('Настройки'!$B$9="Нулевой спрос",0,""),IF(J909&lt;0,IF('Настройки'!$B$10="Исключить","",IF('Настройки'!$B$10="Абсолютные значения",ABS(J909),J909)),J909)))</x:f>
      </x:c>
      <x:c r="BN909" s="50" t="str">
        <x:f>IF(6&gt;'Настройки'!$B$3,"",IF(ISBLANK(K909),IF('Настройки'!$B$9="Нулевой спрос",0,""),IF(K909&lt;0,IF('Настройки'!$B$10="Исключить","",IF('Настройки'!$B$10="Абсолютные значения",ABS(K909),K909)),K909)))</x:f>
      </x:c>
      <x:c r="BO909" s="50" t="str">
        <x:f>IF(7&gt;'Настройки'!$B$3,"",IF(ISBLANK(L909),IF('Настройки'!$B$9="Нулевой спрос",0,""),IF(L909&lt;0,IF('Настройки'!$B$10="Исключить","",IF('Настройки'!$B$10="Абсолютные значения",ABS(L909),L909)),L909)))</x:f>
      </x:c>
      <x:c r="BP909" s="50" t="str">
        <x:f>IF(8&gt;'Настройки'!$B$3,"",IF(ISBLANK(M909),IF('Настройки'!$B$9="Нулевой спрос",0,""),IF(M909&lt;0,IF('Настройки'!$B$10="Исключить","",IF('Настройки'!$B$10="Абсолютные значения",ABS(M909),M909)),M909)))</x:f>
      </x:c>
      <x:c r="BQ909" s="50" t="str">
        <x:f>IF(9&gt;'Настройки'!$B$3,"",IF(ISBLANK(N909),IF('Настройки'!$B$9="Нулевой спрос",0,""),IF(N909&lt;0,IF('Настройки'!$B$10="Исключить","",IF('Настройки'!$B$10="Абсолютные значения",ABS(N909),N909)),N909)))</x:f>
      </x:c>
      <x:c r="BR909" s="50" t="str">
        <x:f>IF(10&gt;'Настройки'!$B$3,"",IF(ISBLANK(O909),IF('Настройки'!$B$9="Нулевой спрос",0,""),IF(O909&lt;0,IF('Настройки'!$B$10="Исключить","",IF('Настройки'!$B$10="Абсолютные значения",ABS(O909),O909)),O909)))</x:f>
      </x:c>
      <x:c r="BS909" s="50" t="str">
        <x:f>IF(11&gt;'Настройки'!$B$3,"",IF(ISBLANK(P909),IF('Настройки'!$B$9="Нулевой спрос",0,""),IF(P909&lt;0,IF('Настройки'!$B$10="Исключить","",IF('Настройки'!$B$10="Абсолютные значения",ABS(P909),P909)),P909)))</x:f>
      </x:c>
      <x:c r="BT909" s="50" t="str">
        <x:f>IF(12&gt;'Настройки'!$B$3,"",IF(ISBLANK(Q909),IF('Настройки'!$B$9="Нулевой спрос",0,""),IF(Q909&lt;0,IF('Настройки'!$B$10="Исключить","",IF('Настройки'!$B$10="Абсолютные значения",ABS(Q909),Q909)),Q909)))</x:f>
      </x:c>
      <x:c r="BU909" s="50" t="str">
        <x:f>IF(13&gt;'Настройки'!$B$3,"",IF(ISBLANK(R909),IF('Настройки'!$B$9="Нулевой спрос",0,""),IF(R909&lt;0,IF('Настройки'!$B$10="Исключить","",IF('Настройки'!$B$10="Абсолютные значения",ABS(R909),R909)),R909)))</x:f>
      </x:c>
      <x:c r="BV909" s="50" t="str">
        <x:f>IF(14&gt;'Настройки'!$B$3,"",IF(ISBLANK(S909),IF('Настройки'!$B$9="Нулевой спрос",0,""),IF(S909&lt;0,IF('Настройки'!$B$10="Исключить","",IF('Настройки'!$B$10="Абсолютные значения",ABS(S909),S909)),S909)))</x:f>
      </x:c>
      <x:c r="BW909" s="50" t="str">
        <x:f>IF(15&gt;'Настройки'!$B$3,"",IF(ISBLANK(T909),IF('Настройки'!$B$9="Нулевой спрос",0,""),IF(T909&lt;0,IF('Настройки'!$B$10="Исключить","",IF('Настройки'!$B$10="Абсолютные значения",ABS(T909),T909)),T909)))</x:f>
      </x:c>
      <x:c r="BX909" s="50" t="str">
        <x:f>IF(16&gt;'Настройки'!$B$3,"",IF(ISBLANK(U909),IF('Настройки'!$B$9="Нулевой спрос",0,""),IF(U909&lt;0,IF('Настройки'!$B$10="Исключить","",IF('Настройки'!$B$10="Абсолютные значения",ABS(U909),U909)),U909)))</x:f>
      </x:c>
      <x:c r="BY909" s="50" t="str">
        <x:f>IF(17&gt;'Настройки'!$B$3,"",IF(ISBLANK(V909),IF('Настройки'!$B$9="Нулевой спрос",0,""),IF(V909&lt;0,IF('Настройки'!$B$10="Исключить","",IF('Настройки'!$B$10="Абсолютные значения",ABS(V909),V909)),V909)))</x:f>
      </x:c>
      <x:c r="BZ909" s="50" t="str">
        <x:f>IF(18&gt;'Настройки'!$B$3,"",IF(ISBLANK(W909),IF('Настройки'!$B$9="Нулевой спрос",0,""),IF(W909&lt;0,IF('Настройки'!$B$10="Исключить","",IF('Настройки'!$B$10="Абсолютные значения",ABS(W909),W909)),W909)))</x:f>
      </x:c>
      <x:c r="CA909" s="50" t="str">
        <x:f>IF(19&gt;'Настройки'!$B$3,"",IF(ISBLANK(X909),IF('Настройки'!$B$9="Нулевой спрос",0,""),IF(X909&lt;0,IF('Настройки'!$B$10="Исключить","",IF('Настройки'!$B$10="Абсолютные значения",ABS(X909),X909)),X909)))</x:f>
      </x:c>
      <x:c r="CB909" s="50" t="str">
        <x:f>IF(20&gt;'Настройки'!$B$3,"",IF(ISBLANK(Y909),IF('Настройки'!$B$9="Нулевой спрос",0,""),IF(Y909&lt;0,IF('Настройки'!$B$10="Исключить","",IF('Настройки'!$B$10="Абсолютные значения",ABS(Y909),Y909)),Y909)))</x:f>
      </x:c>
      <x:c r="CC909" s="50" t="str">
        <x:f>IF(21&gt;'Настройки'!$B$3,"",IF(ISBLANK(Z909),IF('Настройки'!$B$9="Нулевой спрос",0,""),IF(Z909&lt;0,IF('Настройки'!$B$10="Исключить","",IF('Настройки'!$B$10="Абсолютные значения",ABS(Z909),Z909)),Z909)))</x:f>
      </x:c>
      <x:c r="CD909" s="50" t="str">
        <x:f>IF(22&gt;'Настройки'!$B$3,"",IF(ISBLANK(AA909),IF('Настройки'!$B$9="Нулевой спрос",0,""),IF(AA909&lt;0,IF('Настройки'!$B$10="Исключить","",IF('Настройки'!$B$10="Абсолютные значения",ABS(AA909),AA909)),AA909)))</x:f>
      </x:c>
      <x:c r="CE909" s="50" t="str">
        <x:f>IF(23&gt;'Настройки'!$B$3,"",IF(ISBLANK(AB909),IF('Настройки'!$B$9="Нулевой спрос",0,""),IF(AB909&lt;0,IF('Настройки'!$B$10="Исключить","",IF('Настройки'!$B$10="Абсолютные значения",ABS(AB909),AB909)),AB909)))</x:f>
      </x:c>
      <x:c r="CF909" s="50" t="str">
        <x:f>IF(24&gt;'Настройки'!$B$3,"",IF(ISBLANK(AC909),IF('Настройки'!$B$9="Нулевой спрос",0,""),IF(AC909&lt;0,IF('Настройки'!$B$10="Исключить","",IF('Настройки'!$B$10="Абсолютные значения",ABS(AC909),AC909)),AC909)))</x:f>
      </x:c>
      <x:c r="CG909" s="50" t="str">
        <x:f>IF(25&gt;'Настройки'!$B$3,"",IF(ISBLANK(AD909),IF('Настройки'!$B$9="Нулевой спрос",0,""),IF(AD909&lt;0,IF('Настройки'!$B$10="Исключить","",IF('Настройки'!$B$10="Абсолютные значения",ABS(AD909),AD909)),AD909)))</x:f>
      </x:c>
      <x:c r="CH909" s="50" t="str">
        <x:f>IF(26&gt;'Настройки'!$B$3,"",IF(ISBLANK(AE909),IF('Настройки'!$B$9="Нулевой спрос",0,""),IF(AE909&lt;0,IF('Настройки'!$B$10="Исключить","",IF('Настройки'!$B$10="Абсолютные значения",ABS(AE909),AE909)),AE909)))</x:f>
      </x:c>
      <x:c r="CI909" s="50" t="str">
        <x:f>IF(27&gt;'Настройки'!$B$3,"",IF(ISBLANK(AF909),IF('Настройки'!$B$9="Нулевой спрос",0,""),IF(AF909&lt;0,IF('Настройки'!$B$10="Исключить","",IF('Настройки'!$B$10="Абсолютные значения",ABS(AF909),AF909)),AF909)))</x:f>
      </x:c>
      <x:c r="CJ909" s="50" t="str">
        <x:f>IF(28&gt;'Настройки'!$B$3,"",IF(ISBLANK(AG909),IF('Настройки'!$B$9="Нулевой спрос",0,""),IF(AG909&lt;0,IF('Настройки'!$B$10="Исключить","",IF('Настройки'!$B$10="Абсолютные значения",ABS(AG909),AG909)),AG909)))</x:f>
      </x:c>
      <x:c r="CK909" s="50" t="str">
        <x:f>IF(29&gt;'Настройки'!$B$3,"",IF(ISBLANK(AH909),IF('Настройки'!$B$9="Нулевой спрос",0,""),IF(AH909&lt;0,IF('Настройки'!$B$10="Исключить","",IF('Настройки'!$B$10="Абсолютные значения",ABS(AH909),AH909)),AH909)))</x:f>
      </x:c>
      <x:c r="CL909" s="50" t="str">
        <x:f>IF(30&gt;'Настройки'!$B$3,"",IF(ISBLANK(AI909),IF('Настройки'!$B$9="Нулевой спрос",0,""),IF(AI909&lt;0,IF('Настройки'!$B$10="Исключить","",IF('Настройки'!$B$10="Абсолютные значения",ABS(AI909),AI909)),AI909)))</x:f>
      </x:c>
      <x:c r="CM909" s="50" t="str">
        <x:f>IF(31&gt;'Настройки'!$B$3,"",IF(ISBLANK(AJ909),IF('Настройки'!$B$9="Нулевой спрос",0,""),IF(AJ909&lt;0,IF('Настройки'!$B$10="Исключить","",IF('Настройки'!$B$10="Абсолютные значения",ABS(AJ909),AJ909)),AJ909)))</x:f>
      </x:c>
      <x:c r="CN909" s="50" t="str">
        <x:f>IF(32&gt;'Настройки'!$B$3,"",IF(ISBLANK(AK909),IF('Настройки'!$B$9="Нулевой спрос",0,""),IF(AK909&lt;0,IF('Настройки'!$B$10="Исключить","",IF('Настройки'!$B$10="Абсолютные значения",ABS(AK909),AK909)),AK909)))</x:f>
      </x:c>
      <x:c r="CO909" s="50" t="str">
        <x:f>IF(33&gt;'Настройки'!$B$3,"",IF(ISBLANK(AL909),IF('Настройки'!$B$9="Нулевой спрос",0,""),IF(AL909&lt;0,IF('Настройки'!$B$10="Исключить","",IF('Настройки'!$B$10="Абсолютные значения",ABS(AL909),AL909)),AL909)))</x:f>
      </x:c>
      <x:c r="CP909" s="50" t="str">
        <x:f>IF(34&gt;'Настройки'!$B$3,"",IF(ISBLANK(AM909),IF('Настройки'!$B$9="Нулевой спрос",0,""),IF(AM909&lt;0,IF('Настройки'!$B$10="Исключить","",IF('Настройки'!$B$10="Абсолютные значения",ABS(AM909),AM909)),AM909)))</x:f>
      </x:c>
      <x:c r="CQ909" s="50" t="str">
        <x:f>IF(35&gt;'Настройки'!$B$3,"",IF(ISBLANK(AN909),IF('Настройки'!$B$9="Нулевой спрос",0,""),IF(AN909&lt;0,IF('Настройки'!$B$10="Исключить","",IF('Настройки'!$B$10="Абсолютные значения",ABS(AN909),AN909)),AN909)))</x:f>
      </x:c>
      <x:c r="CR909" s="50" t="str">
        <x:f>IF(36&gt;'Настройки'!$B$3,"",IF(ISBLANK(AO909),IF('Настройки'!$B$9="Нулевой спрос",0,""),IF(AO909&lt;0,IF('Настройки'!$B$10="Исключить","",IF('Настройки'!$B$10="Абсолютные значения",ABS(AO909),AO909)),AO909)))</x:f>
      </x:c>
      <x:c r="CS909" s="50" t="str">
        <x:f>IF(OR(1&gt;'Настройки'!$B$3,ISBLANK(BI909),BI909=0),"",BI909)</x:f>
      </x:c>
      <x:c r="CT909" s="50" t="str">
        <x:f>IF(OR(2&gt;'Настройки'!$B$3,ISBLANK(BJ909),BJ909=0),"",BJ909)</x:f>
      </x:c>
      <x:c r="CU909" s="50" t="str">
        <x:f>IF(OR(3&gt;'Настройки'!$B$3,ISBLANK(BK909),BK909=0),"",BK909)</x:f>
      </x:c>
      <x:c r="CV909" s="50" t="str">
        <x:f>IF(OR(4&gt;'Настройки'!$B$3,ISBLANK(BL909),BL909=0),"",BL909)</x:f>
      </x:c>
      <x:c r="CW909" s="50" t="str">
        <x:f>IF(OR(5&gt;'Настройки'!$B$3,ISBLANK(BM909),BM909=0),"",BM909)</x:f>
      </x:c>
      <x:c r="CX909" s="50" t="str">
        <x:f>IF(OR(6&gt;'Настройки'!$B$3,ISBLANK(BN909),BN909=0),"",BN909)</x:f>
      </x:c>
      <x:c r="CY909" s="50" t="str">
        <x:f>IF(OR(7&gt;'Настройки'!$B$3,ISBLANK(BO909),BO909=0),"",BO909)</x:f>
      </x:c>
      <x:c r="CZ909" s="50" t="str">
        <x:f>IF(OR(8&gt;'Настройки'!$B$3,ISBLANK(BP909),BP909=0),"",BP909)</x:f>
      </x:c>
      <x:c r="DA909" s="50" t="str">
        <x:f>IF(OR(9&gt;'Настройки'!$B$3,ISBLANK(BQ909),BQ909=0),"",BQ909)</x:f>
      </x:c>
      <x:c r="DB909" s="50" t="str">
        <x:f>IF(OR(10&gt;'Настройки'!$B$3,ISBLANK(BR909),BR909=0),"",BR909)</x:f>
      </x:c>
      <x:c r="DC909" s="50" t="str">
        <x:f>IF(OR(11&gt;'Настройки'!$B$3,ISBLANK(BS909),BS909=0),"",BS909)</x:f>
      </x:c>
      <x:c r="DD909" s="50" t="str">
        <x:f>IF(OR(12&gt;'Настройки'!$B$3,ISBLANK(BT909),BT909=0),"",BT909)</x:f>
      </x:c>
      <x:c r="DE909" s="50" t="str">
        <x:f>IF(OR(13&gt;'Настройки'!$B$3,ISBLANK(BU909),BU909=0),"",BU909)</x:f>
      </x:c>
      <x:c r="DF909" s="50" t="str">
        <x:f>IF(OR(14&gt;'Настройки'!$B$3,ISBLANK(BV909),BV909=0),"",BV909)</x:f>
      </x:c>
      <x:c r="DG909" s="50" t="str">
        <x:f>IF(OR(15&gt;'Настройки'!$B$3,ISBLANK(BW909),BW909=0),"",BW909)</x:f>
      </x:c>
      <x:c r="DH909" s="50" t="str">
        <x:f>IF(OR(16&gt;'Настройки'!$B$3,ISBLANK(BX909),BX909=0),"",BX909)</x:f>
      </x:c>
      <x:c r="DI909" s="50" t="str">
        <x:f>IF(OR(17&gt;'Настройки'!$B$3,ISBLANK(BY909),BY909=0),"",BY909)</x:f>
      </x:c>
      <x:c r="DJ909" s="50" t="str">
        <x:f>IF(OR(18&gt;'Настройки'!$B$3,ISBLANK(BZ909),BZ909=0),"",BZ909)</x:f>
      </x:c>
      <x:c r="DK909" s="50" t="str">
        <x:f>IF(OR(19&gt;'Настройки'!$B$3,ISBLANK(CA909),CA909=0),"",CA909)</x:f>
      </x:c>
      <x:c r="DL909" s="50" t="str">
        <x:f>IF(OR(20&gt;'Настройки'!$B$3,ISBLANK(CB909),CB909=0),"",CB909)</x:f>
      </x:c>
      <x:c r="DM909" s="50" t="str">
        <x:f>IF(OR(21&gt;'Настройки'!$B$3,ISBLANK(CC909),CC909=0),"",CC909)</x:f>
      </x:c>
      <x:c r="DN909" s="50" t="str">
        <x:f>IF(OR(22&gt;'Настройки'!$B$3,ISBLANK(CD909),CD909=0),"",CD909)</x:f>
      </x:c>
      <x:c r="DO909" s="50" t="str">
        <x:f>IF(OR(23&gt;'Настройки'!$B$3,ISBLANK(CE909),CE909=0),"",CE909)</x:f>
      </x:c>
      <x:c r="DP909" s="50" t="str">
        <x:f>IF(OR(24&gt;'Настройки'!$B$3,ISBLANK(CF909),CF909=0),"",CF909)</x:f>
      </x:c>
      <x:c r="DQ909" s="50" t="str">
        <x:f>IF(OR(25&gt;'Настройки'!$B$3,ISBLANK(CG909),CG909=0),"",CG909)</x:f>
      </x:c>
      <x:c r="DR909" s="50" t="str">
        <x:f>IF(OR(26&gt;'Настройки'!$B$3,ISBLANK(CH909),CH909=0),"",CH909)</x:f>
      </x:c>
      <x:c r="DS909" s="50" t="str">
        <x:f>IF(OR(27&gt;'Настройки'!$B$3,ISBLANK(CI909),CI909=0),"",CI909)</x:f>
      </x:c>
      <x:c r="DT909" s="50" t="str">
        <x:f>IF(OR(28&gt;'Настройки'!$B$3,ISBLANK(CJ909),CJ909=0),"",CJ909)</x:f>
      </x:c>
      <x:c r="DU909" s="50" t="str">
        <x:f>IF(OR(29&gt;'Настройки'!$B$3,ISBLANK(CK909),CK909=0),"",CK909)</x:f>
      </x:c>
      <x:c r="DV909" s="50" t="str">
        <x:f>IF(OR(30&gt;'Настройки'!$B$3,ISBLANK(CL909),CL909=0),"",CL909)</x:f>
      </x:c>
      <x:c r="DW909" s="50" t="str">
        <x:f>IF(OR(31&gt;'Настройки'!$B$3,ISBLANK(CM909),CM909=0),"",CM909)</x:f>
      </x:c>
      <x:c r="DX909" s="50" t="str">
        <x:f>IF(OR(32&gt;'Настройки'!$B$3,ISBLANK(CN909),CN909=0),"",CN909)</x:f>
      </x:c>
      <x:c r="DY909" s="50" t="str">
        <x:f>IF(OR(33&gt;'Настройки'!$B$3,ISBLANK(CO909),CO909=0),"",CO909)</x:f>
      </x:c>
      <x:c r="DZ909" s="50" t="str">
        <x:f>IF(OR(34&gt;'Настройки'!$B$3,ISBLANK(CP909),CP909=0),"",CP909)</x:f>
      </x:c>
      <x:c r="EA909" s="50" t="str">
        <x:f>IF(OR(35&gt;'Настройки'!$B$3,ISBLANK(CQ909),CQ909=0),"",CQ909)</x:f>
      </x:c>
      <x:c r="EB909" s="50" t="str">
        <x:f>IF(OR(36&gt;'Настройки'!$B$3,ISBLANK(CR909),CR909=0),"",CR909)</x:f>
      </x:c>
      <x:c r="EC909" s="50" t="str">
        <x:f>IF(A909="","",IF(OR(BB909="AZ",BB909="BZ"),10000+ROW(),IF(AZ909&gt;'Настройки'!$B$11,20000+ROW(),IF(BF909&lt;&gt;"Обычный",30000+ROW(),IF(AX909&lt;=0,40000+ROW(),"")))))</x:f>
      </x:c>
      <x:c r="ED909" s="50" t="str">
        <x:f>IF(EC909="","",COUNTIFS($EC$2:$EC$1001,"&gt;0",$EC$2:$EC$1001,"&lt;"&amp;EC909)+1)</x:f>
      </x:c>
    </x:row>
    <x:row r="910">
      <x:c r="A910" s="115"/>
      <x:c r="B910" s="115"/>
      <x:c r="C910" s="115"/>
      <x:c r="D910" s="118"/>
      <x:c r="E910" s="118"/>
      <x:c r="F910" s="118"/>
      <x:c r="G910" s="118"/>
      <x:c r="H910" s="118"/>
      <x:c r="I910" s="118"/>
      <x:c r="J910" s="118"/>
      <x:c r="K910" s="118"/>
      <x:c r="L910" s="118"/>
      <x:c r="M910" s="118"/>
      <x:c r="N910" s="118"/>
      <x:c r="O910" s="118"/>
      <x:c r="P910" s="118"/>
      <x:c r="Q910" s="118"/>
      <x:c r="R910" s="118"/>
      <x:c r="S910" s="118"/>
      <x:c r="T910" s="118"/>
      <x:c r="U910" s="118"/>
      <x:c r="V910" s="118"/>
      <x:c r="W910" s="118"/>
      <x:c r="X910" s="118"/>
      <x:c r="Y910" s="118"/>
      <x:c r="Z910" s="118"/>
      <x:c r="AA910" s="118"/>
      <x:c r="AB910" s="118"/>
      <x:c r="AC910" s="118"/>
      <x:c r="AD910" s="118"/>
      <x:c r="AE910" s="118"/>
      <x:c r="AF910" s="118"/>
      <x:c r="AG910" s="118"/>
      <x:c r="AH910" s="118"/>
      <x:c r="AI910" s="118"/>
      <x:c r="AJ910" s="118"/>
      <x:c r="AK910" s="118"/>
      <x:c r="AL910" s="118"/>
      <x:c r="AM910" s="118"/>
      <x:c r="AN910" s="118"/>
      <x:c r="AO910" s="118"/>
      <x:c r="AP910" s="115"/>
      <x:c r="AQ910" s="49" t="str">
        <x:f>IF(A910="","",COUNT(BI910:INDEX(BI910:CR910,1,'Настройки'!$B$3)))</x:f>
      </x:c>
      <x:c r="AR910" s="49" t="str">
        <x:f>IF(A910="","",SUM(BI910:INDEX(BI910:CR910,1,'Настройки'!$B$3)))</x:f>
      </x:c>
      <x:c r="AS910" s="58" t="str">
        <x:f>IF(A910="","",IF('Настройки'!$B$4="Стоимость потребления",AR910*D910,IF('Настройки'!$B$4="Количество",AR910,E910)))</x:f>
      </x:c>
      <x:c r="AT910" s="61" t="str">
        <x:f>IF(OR(A910="",AS910&lt;0,SUM($AS$2:$AS$1001)&lt;=0),"",AS910/SUM($AS$2:$AS$1001))</x:f>
      </x:c>
      <x:c r="AU910" s="61" t="str">
        <x:f>IF(OR(A910="",AS910&lt;0,SUM($AS$2:$AS$1001)&lt;=0),"",SUMIFS($AS$2:$AS$1001,$AS$2:$AS$1001,"&gt;"&amp;AS910)/SUM($AS$2:$AS$1001))</x:f>
      </x:c>
      <x:c r="AV910" s="61" t="str">
        <x:f>IF(OR(A910="",AS910&lt;0,SUM($AS$2:$AS$1001)&lt;=0),"",SUMIFS($AS$2:$AS$1001,$AS$2:$AS$1001,"&gt;="&amp;AS910)/SUM($AS$2:$AS$1001))</x:f>
      </x:c>
      <x:c r="AW910" s="49" t="str">
        <x:f>IF(A910="","",IF(SUM($AS$2:$AS$1001)&lt;=0,"Не определён",IF(AS910&lt;0,"Исключение",IF(AU910&lt;'Настройки'!$B$5,"A",IF(AU910&lt;'Настройки'!$B$6,"B","C")))))</x:f>
      </x:c>
      <x:c r="AX910" s="58" t="str">
        <x:f>IF(A910="","",IF(AQ910=0,"",AVERAGE(BI910:INDEX(BI910:CR910,1,'Настройки'!$B$3))))</x:f>
      </x:c>
      <x:c r="AY910" s="58" t="str">
        <x:f>IF(OR(A910="",AQ910=0),"",STDEVP(BI910:INDEX(BI910:CR910,1,'Настройки'!$B$3)))</x:f>
      </x:c>
      <x:c r="AZ910" s="61" t="str">
        <x:f>IF(OR(A910="",AQ910&lt;'Настройки'!$B$12,AX910&lt;=0,AND('Настройки'!$B$10="Блокировать",COUNTIF(F910:INDEX(F910:AO910,1,'Настройки'!$B$3),"&lt;0")&gt;0)),"",AY910/ABS(AX910))</x:f>
      </x:c>
      <x:c r="BA910" s="49" t="str">
        <x:f>IF(A910="","",IF(AND('Настройки'!$B$10="Блокировать",COUNTIF(F910:INDEX(F910:AO910,1,'Настройки'!$B$3),"&lt;0")&gt;0),"Не определён",IF(AQ910&lt;'Настройки'!$B$12,"Не определён",IF(AX910=0,"Нет спроса",IF(AX910&lt;0,"Не определён",IF(AZ910&lt;='Настройки'!$B$7,"X",IF(AZ910&lt;='Настройки'!$B$8,"Y","Z")))))))</x:f>
      </x:c>
      <x:c r="BB910" s="49" t="str">
        <x:f>IF(OR(A910="",LEN(AW910)&lt;&gt;1,LEN(BA910)&lt;&gt;1),"",AW910&amp;BA910)</x:f>
      </x:c>
      <x:c r="BC910" s="61" t="str">
        <x:f>IF(OR(A910="",AQ910=0),"",(COUNT(BI910:INDEX(BI910:CR910,1,'Настройки'!$B$3))-COUNT(CS910:INDEX(CS910:EB910,1,'Настройки'!$B$3)))/AQ910)</x:f>
      </x:c>
      <x:c r="BD910" s="64" t="str">
        <x:f>IF(OR(A910="",COUNT(CS910:INDEX(CS910:EB910,1,'Настройки'!$B$3))=0),"",AQ910/COUNT(CS910:INDEX(CS910:EB910,1,'Настройки'!$B$3)))</x:f>
      </x:c>
      <x:c r="BE910" s="64" t="str">
        <x:f>IF(OR(A910="",COUNT(CS910:INDEX(CS910:EB910,1,'Настройки'!$B$3))=0),"",IF(AVERAGE(CS910:INDEX(CS910:EB910,1,'Настройки'!$B$3))=0,"",(STDEVP(CS910:INDEX(CS910:EB910,1,'Настройки'!$B$3))/ABS(AVERAGE(CS910:INDEX(CS910:EB910,1,'Настройки'!$B$3))))^2))</x:f>
      </x:c>
      <x:c r="BF910" s="49" t="str">
        <x:f>IF(A910="","",IF(AQ910&lt;3,"Недостаточно",IF(AQ910&lt;6,"Предварительный","Обычный")))</x:f>
      </x:c>
      <x:c r="BG910" s="49" t="str">
        <x:f>IF(A910="","",IF(COUNTIF(F910:INDEX(F910:AO910,1,'Настройки'!$B$3),"&lt;0")&gt;0,IF('Настройки'!$B$10="Блокировать","Отрицательный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"),"")&amp;IF(AQ910&lt;3,"Недостаточно истории. ",IF(AQ910&lt;6,"Предварительная классификация. ",""))&amp;IF(AX910=0,"Нет спроса за горизонт. ","")&amp;IF(AZ910&gt;'Настройки'!$B$11,"Экстремальная вариативность. ",""))</x:f>
      </x:c>
      <x:c r="BH910" s="49" t="str">
        <x:f>IF(A910="","",IFERROR(VLOOKUP(BB910,'Настройки'!$D$3:$E$11,2,FALSE),"Сначала проверьте исходные данные и историю спроса.")&amp;" Уточните срок поставки, MOQ и критичность.")</x:f>
      </x:c>
      <x:c r="BI910" s="50" t="str">
        <x:f>IF(1&gt;'Настройки'!$B$3,"",IF(ISBLANK(F910),IF('Настройки'!$B$9="Нулевой спрос",0,""),IF(F910&lt;0,IF('Настройки'!$B$10="Исключить","",IF('Настройки'!$B$10="Абсолютные значения",ABS(F910),F910)),F910)))</x:f>
      </x:c>
      <x:c r="BJ910" s="50" t="str">
        <x:f>IF(2&gt;'Настройки'!$B$3,"",IF(ISBLANK(G910),IF('Настройки'!$B$9="Нулевой спрос",0,""),IF(G910&lt;0,IF('Настройки'!$B$10="Исключить","",IF('Настройки'!$B$10="Абсолютные значения",ABS(G910),G910)),G910)))</x:f>
      </x:c>
      <x:c r="BK910" s="50" t="str">
        <x:f>IF(3&gt;'Настройки'!$B$3,"",IF(ISBLANK(H910),IF('Настройки'!$B$9="Нулевой спрос",0,""),IF(H910&lt;0,IF('Настройки'!$B$10="Исключить","",IF('Настройки'!$B$10="Абсолютные значения",ABS(H910),H910)),H910)))</x:f>
      </x:c>
      <x:c r="BL910" s="50" t="str">
        <x:f>IF(4&gt;'Настройки'!$B$3,"",IF(ISBLANK(I910),IF('Настройки'!$B$9="Нулевой спрос",0,""),IF(I910&lt;0,IF('Настройки'!$B$10="Исключить","",IF('Настройки'!$B$10="Абсолютные значения",ABS(I910),I910)),I910)))</x:f>
      </x:c>
      <x:c r="BM910" s="50" t="str">
        <x:f>IF(5&gt;'Настройки'!$B$3,"",IF(ISBLANK(J910),IF('Настройки'!$B$9="Нулевой спрос",0,""),IF(J910&lt;0,IF('Настройки'!$B$10="Исключить","",IF('Настройки'!$B$10="Абсолютные значения",ABS(J910),J910)),J910)))</x:f>
      </x:c>
      <x:c r="BN910" s="50" t="str">
        <x:f>IF(6&gt;'Настройки'!$B$3,"",IF(ISBLANK(K910),IF('Настройки'!$B$9="Нулевой спрос",0,""),IF(K910&lt;0,IF('Настройки'!$B$10="Исключить","",IF('Настройки'!$B$10="Абсолютные значения",ABS(K910),K910)),K910)))</x:f>
      </x:c>
      <x:c r="BO910" s="50" t="str">
        <x:f>IF(7&gt;'Настройки'!$B$3,"",IF(ISBLANK(L910),IF('Настройки'!$B$9="Нулевой спрос",0,""),IF(L910&lt;0,IF('Настройки'!$B$10="Исключить","",IF('Настройки'!$B$10="Абсолютные значения",ABS(L910),L910)),L910)))</x:f>
      </x:c>
      <x:c r="BP910" s="50" t="str">
        <x:f>IF(8&gt;'Настройки'!$B$3,"",IF(ISBLANK(M910),IF('Настройки'!$B$9="Нулевой спрос",0,""),IF(M910&lt;0,IF('Настройки'!$B$10="Исключить","",IF('Настройки'!$B$10="Абсолютные значения",ABS(M910),M910)),M910)))</x:f>
      </x:c>
      <x:c r="BQ910" s="50" t="str">
        <x:f>IF(9&gt;'Настройки'!$B$3,"",IF(ISBLANK(N910),IF('Настройки'!$B$9="Нулевой спрос",0,""),IF(N910&lt;0,IF('Настройки'!$B$10="Исключить","",IF('Настройки'!$B$10="Абсолютные значения",ABS(N910),N910)),N910)))</x:f>
      </x:c>
      <x:c r="BR910" s="50" t="str">
        <x:f>IF(10&gt;'Настройки'!$B$3,"",IF(ISBLANK(O910),IF('Настройки'!$B$9="Нулевой спрос",0,""),IF(O910&lt;0,IF('Настройки'!$B$10="Исключить","",IF('Настройки'!$B$10="Абсолютные значения",ABS(O910),O910)),O910)))</x:f>
      </x:c>
      <x:c r="BS910" s="50" t="str">
        <x:f>IF(11&gt;'Настройки'!$B$3,"",IF(ISBLANK(P910),IF('Настройки'!$B$9="Нулевой спрос",0,""),IF(P910&lt;0,IF('Настройки'!$B$10="Исключить","",IF('Настройки'!$B$10="Абсолютные значения",ABS(P910),P910)),P910)))</x:f>
      </x:c>
      <x:c r="BT910" s="50" t="str">
        <x:f>IF(12&gt;'Настройки'!$B$3,"",IF(ISBLANK(Q910),IF('Настройки'!$B$9="Нулевой спрос",0,""),IF(Q910&lt;0,IF('Настройки'!$B$10="Исключить","",IF('Настройки'!$B$10="Абсолютные значения",ABS(Q910),Q910)),Q910)))</x:f>
      </x:c>
      <x:c r="BU910" s="50" t="str">
        <x:f>IF(13&gt;'Настройки'!$B$3,"",IF(ISBLANK(R910),IF('Настройки'!$B$9="Нулевой спрос",0,""),IF(R910&lt;0,IF('Настройки'!$B$10="Исключить","",IF('Настройки'!$B$10="Абсолютные значения",ABS(R910),R910)),R910)))</x:f>
      </x:c>
      <x:c r="BV910" s="50" t="str">
        <x:f>IF(14&gt;'Настройки'!$B$3,"",IF(ISBLANK(S910),IF('Настройки'!$B$9="Нулевой спрос",0,""),IF(S910&lt;0,IF('Настройки'!$B$10="Исключить","",IF('Настройки'!$B$10="Абсолютные значения",ABS(S910),S910)),S910)))</x:f>
      </x:c>
      <x:c r="BW910" s="50" t="str">
        <x:f>IF(15&gt;'Настройки'!$B$3,"",IF(ISBLANK(T910),IF('Настройки'!$B$9="Нулевой спрос",0,""),IF(T910&lt;0,IF('Настройки'!$B$10="Исключить","",IF('Настройки'!$B$10="Абсолютные значения",ABS(T910),T910)),T910)))</x:f>
      </x:c>
      <x:c r="BX910" s="50" t="str">
        <x:f>IF(16&gt;'Настройки'!$B$3,"",IF(ISBLANK(U910),IF('Настройки'!$B$9="Нулевой спрос",0,""),IF(U910&lt;0,IF('Настройки'!$B$10="Исключить","",IF('Настройки'!$B$10="Абсолютные значения",ABS(U910),U910)),U910)))</x:f>
      </x:c>
      <x:c r="BY910" s="50" t="str">
        <x:f>IF(17&gt;'Настройки'!$B$3,"",IF(ISBLANK(V910),IF('Настройки'!$B$9="Нулевой спрос",0,""),IF(V910&lt;0,IF('Настройки'!$B$10="Исключить","",IF('Настройки'!$B$10="Абсолютные значения",ABS(V910),V910)),V910)))</x:f>
      </x:c>
      <x:c r="BZ910" s="50" t="str">
        <x:f>IF(18&gt;'Настройки'!$B$3,"",IF(ISBLANK(W910),IF('Настройки'!$B$9="Нулевой спрос",0,""),IF(W910&lt;0,IF('Настройки'!$B$10="Исключить","",IF('Настройки'!$B$10="Абсолютные значения",ABS(W910),W910)),W910)))</x:f>
      </x:c>
      <x:c r="CA910" s="50" t="str">
        <x:f>IF(19&gt;'Настройки'!$B$3,"",IF(ISBLANK(X910),IF('Настройки'!$B$9="Нулевой спрос",0,""),IF(X910&lt;0,IF('Настройки'!$B$10="Исключить","",IF('Настройки'!$B$10="Абсолютные значения",ABS(X910),X910)),X910)))</x:f>
      </x:c>
      <x:c r="CB910" s="50" t="str">
        <x:f>IF(20&gt;'Настройки'!$B$3,"",IF(ISBLANK(Y910),IF('Настройки'!$B$9="Нулевой спрос",0,""),IF(Y910&lt;0,IF('Настройки'!$B$10="Исключить","",IF('Настройки'!$B$10="Абсолютные значения",ABS(Y910),Y910)),Y910)))</x:f>
      </x:c>
      <x:c r="CC910" s="50" t="str">
        <x:f>IF(21&gt;'Настройки'!$B$3,"",IF(ISBLANK(Z910),IF('Настройки'!$B$9="Нулевой спрос",0,""),IF(Z910&lt;0,IF('Настройки'!$B$10="Исключить","",IF('Настройки'!$B$10="Абсолютные значения",ABS(Z910),Z910)),Z910)))</x:f>
      </x:c>
      <x:c r="CD910" s="50" t="str">
        <x:f>IF(22&gt;'Настройки'!$B$3,"",IF(ISBLANK(AA910),IF('Настройки'!$B$9="Нулевой спрос",0,""),IF(AA910&lt;0,IF('Настройки'!$B$10="Исключить","",IF('Настройки'!$B$10="Абсолютные значения",ABS(AA910),AA910)),AA910)))</x:f>
      </x:c>
      <x:c r="CE910" s="50" t="str">
        <x:f>IF(23&gt;'Настройки'!$B$3,"",IF(ISBLANK(AB910),IF('Настройки'!$B$9="Нулевой спрос",0,""),IF(AB910&lt;0,IF('Настройки'!$B$10="Исключить","",IF('Настройки'!$B$10="Абсолютные значения",ABS(AB910),AB910)),AB910)))</x:f>
      </x:c>
      <x:c r="CF910" s="50" t="str">
        <x:f>IF(24&gt;'Настройки'!$B$3,"",IF(ISBLANK(AC910),IF('Настройки'!$B$9="Нулевой спрос",0,""),IF(AC910&lt;0,IF('Настройки'!$B$10="Исключить","",IF('Настройки'!$B$10="Абсолютные значения",ABS(AC910),AC910)),AC910)))</x:f>
      </x:c>
      <x:c r="CG910" s="50" t="str">
        <x:f>IF(25&gt;'Настройки'!$B$3,"",IF(ISBLANK(AD910),IF('Настройки'!$B$9="Нулевой спрос",0,""),IF(AD910&lt;0,IF('Настройки'!$B$10="Исключить","",IF('Настройки'!$B$10="Абсолютные значения",ABS(AD910),AD910)),AD910)))</x:f>
      </x:c>
      <x:c r="CH910" s="50" t="str">
        <x:f>IF(26&gt;'Настройки'!$B$3,"",IF(ISBLANK(AE910),IF('Настройки'!$B$9="Нулевой спрос",0,""),IF(AE910&lt;0,IF('Настройки'!$B$10="Исключить","",IF('Настройки'!$B$10="Абсолютные значения",ABS(AE910),AE910)),AE910)))</x:f>
      </x:c>
      <x:c r="CI910" s="50" t="str">
        <x:f>IF(27&gt;'Настройки'!$B$3,"",IF(ISBLANK(AF910),IF('Настройки'!$B$9="Нулевой спрос",0,""),IF(AF910&lt;0,IF('Настройки'!$B$10="Исключить","",IF('Настройки'!$B$10="Абсолютные значения",ABS(AF910),AF910)),AF910)))</x:f>
      </x:c>
      <x:c r="CJ910" s="50" t="str">
        <x:f>IF(28&gt;'Настройки'!$B$3,"",IF(ISBLANK(AG910),IF('Настройки'!$B$9="Нулевой спрос",0,""),IF(AG910&lt;0,IF('Настройки'!$B$10="Исключить","",IF('Настройки'!$B$10="Абсолютные значения",ABS(AG910),AG910)),AG910)))</x:f>
      </x:c>
      <x:c r="CK910" s="50" t="str">
        <x:f>IF(29&gt;'Настройки'!$B$3,"",IF(ISBLANK(AH910),IF('Настройки'!$B$9="Нулевой спрос",0,""),IF(AH910&lt;0,IF('Настройки'!$B$10="Исключить","",IF('Настройки'!$B$10="Абсолютные значения",ABS(AH910),AH910)),AH910)))</x:f>
      </x:c>
      <x:c r="CL910" s="50" t="str">
        <x:f>IF(30&gt;'Настройки'!$B$3,"",IF(ISBLANK(AI910),IF('Настройки'!$B$9="Нулевой спрос",0,""),IF(AI910&lt;0,IF('Настройки'!$B$10="Исключить","",IF('Настройки'!$B$10="Абсолютные значения",ABS(AI910),AI910)),AI910)))</x:f>
      </x:c>
      <x:c r="CM910" s="50" t="str">
        <x:f>IF(31&gt;'Настройки'!$B$3,"",IF(ISBLANK(AJ910),IF('Настройки'!$B$9="Нулевой спрос",0,""),IF(AJ910&lt;0,IF('Настройки'!$B$10="Исключить","",IF('Настройки'!$B$10="Абсолютные значения",ABS(AJ910),AJ910)),AJ910)))</x:f>
      </x:c>
      <x:c r="CN910" s="50" t="str">
        <x:f>IF(32&gt;'Настройки'!$B$3,"",IF(ISBLANK(AK910),IF('Настройки'!$B$9="Нулевой спрос",0,""),IF(AK910&lt;0,IF('Настройки'!$B$10="Исключить","",IF('Настройки'!$B$10="Абсолютные значения",ABS(AK910),AK910)),AK910)))</x:f>
      </x:c>
      <x:c r="CO910" s="50" t="str">
        <x:f>IF(33&gt;'Настройки'!$B$3,"",IF(ISBLANK(AL910),IF('Настройки'!$B$9="Нулевой спрос",0,""),IF(AL910&lt;0,IF('Настройки'!$B$10="Исключить","",IF('Настройки'!$B$10="Абсолютные значения",ABS(AL910),AL910)),AL910)))</x:f>
      </x:c>
      <x:c r="CP910" s="50" t="str">
        <x:f>IF(34&gt;'Настройки'!$B$3,"",IF(ISBLANK(AM910),IF('Настройки'!$B$9="Нулевой спрос",0,""),IF(AM910&lt;0,IF('Настройки'!$B$10="Исключить","",IF('Настройки'!$B$10="Абсолютные значения",ABS(AM910),AM910)),AM910)))</x:f>
      </x:c>
      <x:c r="CQ910" s="50" t="str">
        <x:f>IF(35&gt;'Настройки'!$B$3,"",IF(ISBLANK(AN910),IF('Настройки'!$B$9="Нулевой спрос",0,""),IF(AN910&lt;0,IF('Настройки'!$B$10="Исключить","",IF('Настройки'!$B$10="Абсолютные значения",ABS(AN910),AN910)),AN910)))</x:f>
      </x:c>
      <x:c r="CR910" s="50" t="str">
        <x:f>IF(36&gt;'Настройки'!$B$3,"",IF(ISBLANK(AO910),IF('Настройки'!$B$9="Нулевой спрос",0,""),IF(AO910&lt;0,IF('Настройки'!$B$10="Исключить","",IF('Настройки'!$B$10="Абсолютные значения",ABS(AO910),AO910)),AO910)))</x:f>
      </x:c>
      <x:c r="CS910" s="50" t="str">
        <x:f>IF(OR(1&gt;'Настройки'!$B$3,ISBLANK(BI910),BI910=0),"",BI910)</x:f>
      </x:c>
      <x:c r="CT910" s="50" t="str">
        <x:f>IF(OR(2&gt;'Настройки'!$B$3,ISBLANK(BJ910),BJ910=0),"",BJ910)</x:f>
      </x:c>
      <x:c r="CU910" s="50" t="str">
        <x:f>IF(OR(3&gt;'Настройки'!$B$3,ISBLANK(BK910),BK910=0),"",BK910)</x:f>
      </x:c>
      <x:c r="CV910" s="50" t="str">
        <x:f>IF(OR(4&gt;'Настройки'!$B$3,ISBLANK(BL910),BL910=0),"",BL910)</x:f>
      </x:c>
      <x:c r="CW910" s="50" t="str">
        <x:f>IF(OR(5&gt;'Настройки'!$B$3,ISBLANK(BM910),BM910=0),"",BM910)</x:f>
      </x:c>
      <x:c r="CX910" s="50" t="str">
        <x:f>IF(OR(6&gt;'Настройки'!$B$3,ISBLANK(BN910),BN910=0),"",BN910)</x:f>
      </x:c>
      <x:c r="CY910" s="50" t="str">
        <x:f>IF(OR(7&gt;'Настройки'!$B$3,ISBLANK(BO910),BO910=0),"",BO910)</x:f>
      </x:c>
      <x:c r="CZ910" s="50" t="str">
        <x:f>IF(OR(8&gt;'Настройки'!$B$3,ISBLANK(BP910),BP910=0),"",BP910)</x:f>
      </x:c>
      <x:c r="DA910" s="50" t="str">
        <x:f>IF(OR(9&gt;'Настройки'!$B$3,ISBLANK(BQ910),BQ910=0),"",BQ910)</x:f>
      </x:c>
      <x:c r="DB910" s="50" t="str">
        <x:f>IF(OR(10&gt;'Настройки'!$B$3,ISBLANK(BR910),BR910=0),"",BR910)</x:f>
      </x:c>
      <x:c r="DC910" s="50" t="str">
        <x:f>IF(OR(11&gt;'Настройки'!$B$3,ISBLANK(BS910),BS910=0),"",BS910)</x:f>
      </x:c>
      <x:c r="DD910" s="50" t="str">
        <x:f>IF(OR(12&gt;'Настройки'!$B$3,ISBLANK(BT910),BT910=0),"",BT910)</x:f>
      </x:c>
      <x:c r="DE910" s="50" t="str">
        <x:f>IF(OR(13&gt;'Настройки'!$B$3,ISBLANK(BU910),BU910=0),"",BU910)</x:f>
      </x:c>
      <x:c r="DF910" s="50" t="str">
        <x:f>IF(OR(14&gt;'Настройки'!$B$3,ISBLANK(BV910),BV910=0),"",BV910)</x:f>
      </x:c>
      <x:c r="DG910" s="50" t="str">
        <x:f>IF(OR(15&gt;'Настройки'!$B$3,ISBLANK(BW910),BW910=0),"",BW910)</x:f>
      </x:c>
      <x:c r="DH910" s="50" t="str">
        <x:f>IF(OR(16&gt;'Настройки'!$B$3,ISBLANK(BX910),BX910=0),"",BX910)</x:f>
      </x:c>
      <x:c r="DI910" s="50" t="str">
        <x:f>IF(OR(17&gt;'Настройки'!$B$3,ISBLANK(BY910),BY910=0),"",BY910)</x:f>
      </x:c>
      <x:c r="DJ910" s="50" t="str">
        <x:f>IF(OR(18&gt;'Настройки'!$B$3,ISBLANK(BZ910),BZ910=0),"",BZ910)</x:f>
      </x:c>
      <x:c r="DK910" s="50" t="str">
        <x:f>IF(OR(19&gt;'Настройки'!$B$3,ISBLANK(CA910),CA910=0),"",CA910)</x:f>
      </x:c>
      <x:c r="DL910" s="50" t="str">
        <x:f>IF(OR(20&gt;'Настройки'!$B$3,ISBLANK(CB910),CB910=0),"",CB910)</x:f>
      </x:c>
      <x:c r="DM910" s="50" t="str">
        <x:f>IF(OR(21&gt;'Настройки'!$B$3,ISBLANK(CC910),CC910=0),"",CC910)</x:f>
      </x:c>
      <x:c r="DN910" s="50" t="str">
        <x:f>IF(OR(22&gt;'Настройки'!$B$3,ISBLANK(CD910),CD910=0),"",CD910)</x:f>
      </x:c>
      <x:c r="DO910" s="50" t="str">
        <x:f>IF(OR(23&gt;'Настройки'!$B$3,ISBLANK(CE910),CE910=0),"",CE910)</x:f>
      </x:c>
      <x:c r="DP910" s="50" t="str">
        <x:f>IF(OR(24&gt;'Настройки'!$B$3,ISBLANK(CF910),CF910=0),"",CF910)</x:f>
      </x:c>
      <x:c r="DQ910" s="50" t="str">
        <x:f>IF(OR(25&gt;'Настройки'!$B$3,ISBLANK(CG910),CG910=0),"",CG910)</x:f>
      </x:c>
      <x:c r="DR910" s="50" t="str">
        <x:f>IF(OR(26&gt;'Настройки'!$B$3,ISBLANK(CH910),CH910=0),"",CH910)</x:f>
      </x:c>
      <x:c r="DS910" s="50" t="str">
        <x:f>IF(OR(27&gt;'Настройки'!$B$3,ISBLANK(CI910),CI910=0),"",CI910)</x:f>
      </x:c>
      <x:c r="DT910" s="50" t="str">
        <x:f>IF(OR(28&gt;'Настройки'!$B$3,ISBLANK(CJ910),CJ910=0),"",CJ910)</x:f>
      </x:c>
      <x:c r="DU910" s="50" t="str">
        <x:f>IF(OR(29&gt;'Настройки'!$B$3,ISBLANK(CK910),CK910=0),"",CK910)</x:f>
      </x:c>
      <x:c r="DV910" s="50" t="str">
        <x:f>IF(OR(30&gt;'Настройки'!$B$3,ISBLANK(CL910),CL910=0),"",CL910)</x:f>
      </x:c>
      <x:c r="DW910" s="50" t="str">
        <x:f>IF(OR(31&gt;'Настройки'!$B$3,ISBLANK(CM910),CM910=0),"",CM910)</x:f>
      </x:c>
      <x:c r="DX910" s="50" t="str">
        <x:f>IF(OR(32&gt;'Настройки'!$B$3,ISBLANK(CN910),CN910=0),"",CN910)</x:f>
      </x:c>
      <x:c r="DY910" s="50" t="str">
        <x:f>IF(OR(33&gt;'Настройки'!$B$3,ISBLANK(CO910),CO910=0),"",CO910)</x:f>
      </x:c>
      <x:c r="DZ910" s="50" t="str">
        <x:f>IF(OR(34&gt;'Настройки'!$B$3,ISBLANK(CP910),CP910=0),"",CP910)</x:f>
      </x:c>
      <x:c r="EA910" s="50" t="str">
        <x:f>IF(OR(35&gt;'Настройки'!$B$3,ISBLANK(CQ910),CQ910=0),"",CQ910)</x:f>
      </x:c>
      <x:c r="EB910" s="50" t="str">
        <x:f>IF(OR(36&gt;'Настройки'!$B$3,ISBLANK(CR910),CR910=0),"",CR910)</x:f>
      </x:c>
      <x:c r="EC910" s="50" t="str">
        <x:f>IF(A910="","",IF(OR(BB910="AZ",BB910="BZ"),10000+ROW(),IF(AZ910&gt;'Настройки'!$B$11,20000+ROW(),IF(BF910&lt;&gt;"Обычный",30000+ROW(),IF(AX910&lt;=0,40000+ROW(),"")))))</x:f>
      </x:c>
      <x:c r="ED910" s="50" t="str">
        <x:f>IF(EC910="","",COUNTIFS($EC$2:$EC$1001,"&gt;0",$EC$2:$EC$1001,"&lt;"&amp;EC910)+1)</x:f>
      </x:c>
    </x:row>
    <x:row r="911">
      <x:c r="A911" s="115"/>
      <x:c r="B911" s="115"/>
      <x:c r="C911" s="115"/>
      <x:c r="D911" s="118"/>
      <x:c r="E911" s="118"/>
      <x:c r="F911" s="118"/>
      <x:c r="G911" s="118"/>
      <x:c r="H911" s="118"/>
      <x:c r="I911" s="118"/>
      <x:c r="J911" s="118"/>
      <x:c r="K911" s="118"/>
      <x:c r="L911" s="118"/>
      <x:c r="M911" s="118"/>
      <x:c r="N911" s="118"/>
      <x:c r="O911" s="118"/>
      <x:c r="P911" s="118"/>
      <x:c r="Q911" s="118"/>
      <x:c r="R911" s="118"/>
      <x:c r="S911" s="118"/>
      <x:c r="T911" s="118"/>
      <x:c r="U911" s="118"/>
      <x:c r="V911" s="118"/>
      <x:c r="W911" s="118"/>
      <x:c r="X911" s="118"/>
      <x:c r="Y911" s="118"/>
      <x:c r="Z911" s="118"/>
      <x:c r="AA911" s="118"/>
      <x:c r="AB911" s="118"/>
      <x:c r="AC911" s="118"/>
      <x:c r="AD911" s="118"/>
      <x:c r="AE911" s="118"/>
      <x:c r="AF911" s="118"/>
      <x:c r="AG911" s="118"/>
      <x:c r="AH911" s="118"/>
      <x:c r="AI911" s="118"/>
      <x:c r="AJ911" s="118"/>
      <x:c r="AK911" s="118"/>
      <x:c r="AL911" s="118"/>
      <x:c r="AM911" s="118"/>
      <x:c r="AN911" s="118"/>
      <x:c r="AO911" s="118"/>
      <x:c r="AP911" s="115"/>
      <x:c r="AQ911" s="49" t="str">
        <x:f>IF(A911="","",COUNT(BI911:INDEX(BI911:CR911,1,'Настройки'!$B$3)))</x:f>
      </x:c>
      <x:c r="AR911" s="49" t="str">
        <x:f>IF(A911="","",SUM(BI911:INDEX(BI911:CR911,1,'Настройки'!$B$3)))</x:f>
      </x:c>
      <x:c r="AS911" s="58" t="str">
        <x:f>IF(A911="","",IF('Настройки'!$B$4="Стоимость потребления",AR911*D911,IF('Настройки'!$B$4="Количество",AR911,E911)))</x:f>
      </x:c>
      <x:c r="AT911" s="61" t="str">
        <x:f>IF(OR(A911="",AS911&lt;0,SUM($AS$2:$AS$1001)&lt;=0),"",AS911/SUM($AS$2:$AS$1001))</x:f>
      </x:c>
      <x:c r="AU911" s="61" t="str">
        <x:f>IF(OR(A911="",AS911&lt;0,SUM($AS$2:$AS$1001)&lt;=0),"",SUMIFS($AS$2:$AS$1001,$AS$2:$AS$1001,"&gt;"&amp;AS911)/SUM($AS$2:$AS$1001))</x:f>
      </x:c>
      <x:c r="AV911" s="61" t="str">
        <x:f>IF(OR(A911="",AS911&lt;0,SUM($AS$2:$AS$1001)&lt;=0),"",SUMIFS($AS$2:$AS$1001,$AS$2:$AS$1001,"&gt;="&amp;AS911)/SUM($AS$2:$AS$1001))</x:f>
      </x:c>
      <x:c r="AW911" s="49" t="str">
        <x:f>IF(A911="","",IF(SUM($AS$2:$AS$1001)&lt;=0,"Не определён",IF(AS911&lt;0,"Исключение",IF(AU911&lt;'Настройки'!$B$5,"A",IF(AU911&lt;'Настройки'!$B$6,"B","C")))))</x:f>
      </x:c>
      <x:c r="AX911" s="58" t="str">
        <x:f>IF(A911="","",IF(AQ911=0,"",AVERAGE(BI911:INDEX(BI911:CR911,1,'Настройки'!$B$3))))</x:f>
      </x:c>
      <x:c r="AY911" s="58" t="str">
        <x:f>IF(OR(A911="",AQ911=0),"",STDEVP(BI911:INDEX(BI911:CR911,1,'Настройки'!$B$3)))</x:f>
      </x:c>
      <x:c r="AZ911" s="61" t="str">
        <x:f>IF(OR(A911="",AQ911&lt;'Настройки'!$B$12,AX911&lt;=0,AND('Настройки'!$B$10="Блокировать",COUNTIF(F911:INDEX(F911:AO911,1,'Настройки'!$B$3),"&lt;0")&gt;0)),"",AY911/ABS(AX911))</x:f>
      </x:c>
      <x:c r="BA911" s="49" t="str">
        <x:f>IF(A911="","",IF(AND('Настройки'!$B$10="Блокировать",COUNTIF(F911:INDEX(F911:AO911,1,'Настройки'!$B$3),"&lt;0")&gt;0),"Не определён",IF(AQ911&lt;'Настройки'!$B$12,"Не определён",IF(AX911=0,"Нет спроса",IF(AX911&lt;0,"Не определён",IF(AZ911&lt;='Настройки'!$B$7,"X",IF(AZ911&lt;='Настройки'!$B$8,"Y","Z")))))))</x:f>
      </x:c>
      <x:c r="BB911" s="49" t="str">
        <x:f>IF(OR(A911="",LEN(AW911)&lt;&gt;1,LEN(BA911)&lt;&gt;1),"",AW911&amp;BA911)</x:f>
      </x:c>
      <x:c r="BC911" s="61" t="str">
        <x:f>IF(OR(A911="",AQ911=0),"",(COUNT(BI911:INDEX(BI911:CR911,1,'Настройки'!$B$3))-COUNT(CS911:INDEX(CS911:EB911,1,'Настройки'!$B$3)))/AQ911)</x:f>
      </x:c>
      <x:c r="BD911" s="64" t="str">
        <x:f>IF(OR(A911="",COUNT(CS911:INDEX(CS911:EB911,1,'Настройки'!$B$3))=0),"",AQ911/COUNT(CS911:INDEX(CS911:EB911,1,'Настройки'!$B$3)))</x:f>
      </x:c>
      <x:c r="BE911" s="64" t="str">
        <x:f>IF(OR(A911="",COUNT(CS911:INDEX(CS911:EB911,1,'Настройки'!$B$3))=0),"",IF(AVERAGE(CS911:INDEX(CS911:EB911,1,'Настройки'!$B$3))=0,"",(STDEVP(CS911:INDEX(CS911:EB911,1,'Настройки'!$B$3))/ABS(AVERAGE(CS911:INDEX(CS911:EB911,1,'Настройки'!$B$3))))^2))</x:f>
      </x:c>
      <x:c r="BF911" s="49" t="str">
        <x:f>IF(A911="","",IF(AQ911&lt;3,"Недостаточно",IF(AQ911&lt;6,"Предварительный","Обычный")))</x:f>
      </x:c>
      <x:c r="BG911" s="49" t="str">
        <x:f>IF(A911="","",IF(COUNTIF(F911:INDEX(F911:AO911,1,'Настройки'!$B$3),"&lt;0")&gt;0,IF('Настройки'!$B$10="Блокировать","Отрицательный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"),"")&amp;IF(AQ911&lt;3,"Недостаточно истории. ",IF(AQ911&lt;6,"Предварительная классификация. ",""))&amp;IF(AX911=0,"Нет спроса за горизонт. ","")&amp;IF(AZ911&gt;'Настройки'!$B$11,"Экстремальная вариативность. ",""))</x:f>
      </x:c>
      <x:c r="BH911" s="49" t="str">
        <x:f>IF(A911="","",IFERROR(VLOOKUP(BB911,'Настройки'!$D$3:$E$11,2,FALSE),"Сначала проверьте исходные данные и историю спроса.")&amp;" Уточните срок поставки, MOQ и критичность.")</x:f>
      </x:c>
      <x:c r="BI911" s="50" t="str">
        <x:f>IF(1&gt;'Настройки'!$B$3,"",IF(ISBLANK(F911),IF('Настройки'!$B$9="Нулевой спрос",0,""),IF(F911&lt;0,IF('Настройки'!$B$10="Исключить","",IF('Настройки'!$B$10="Абсолютные значения",ABS(F911),F911)),F911)))</x:f>
      </x:c>
      <x:c r="BJ911" s="50" t="str">
        <x:f>IF(2&gt;'Настройки'!$B$3,"",IF(ISBLANK(G911),IF('Настройки'!$B$9="Нулевой спрос",0,""),IF(G911&lt;0,IF('Настройки'!$B$10="Исключить","",IF('Настройки'!$B$10="Абсолютные значения",ABS(G911),G911)),G911)))</x:f>
      </x:c>
      <x:c r="BK911" s="50" t="str">
        <x:f>IF(3&gt;'Настройки'!$B$3,"",IF(ISBLANK(H911),IF('Настройки'!$B$9="Нулевой спрос",0,""),IF(H911&lt;0,IF('Настройки'!$B$10="Исключить","",IF('Настройки'!$B$10="Абсолютные значения",ABS(H911),H911)),H911)))</x:f>
      </x:c>
      <x:c r="BL911" s="50" t="str">
        <x:f>IF(4&gt;'Настройки'!$B$3,"",IF(ISBLANK(I911),IF('Настройки'!$B$9="Нулевой спрос",0,""),IF(I911&lt;0,IF('Настройки'!$B$10="Исключить","",IF('Настройки'!$B$10="Абсолютные значения",ABS(I911),I911)),I911)))</x:f>
      </x:c>
      <x:c r="BM911" s="50" t="str">
        <x:f>IF(5&gt;'Настройки'!$B$3,"",IF(ISBLANK(J911),IF('Настройки'!$B$9="Нулевой спрос",0,""),IF(J911&lt;0,IF('Настройки'!$B$10="Исключить","",IF('Настройки'!$B$10="Абсолютные значения",ABS(J911),J911)),J911)))</x:f>
      </x:c>
      <x:c r="BN911" s="50" t="str">
        <x:f>IF(6&gt;'Настройки'!$B$3,"",IF(ISBLANK(K911),IF('Настройки'!$B$9="Нулевой спрос",0,""),IF(K911&lt;0,IF('Настройки'!$B$10="Исключить","",IF('Настройки'!$B$10="Абсолютные значения",ABS(K911),K911)),K911)))</x:f>
      </x:c>
      <x:c r="BO911" s="50" t="str">
        <x:f>IF(7&gt;'Настройки'!$B$3,"",IF(ISBLANK(L911),IF('Настройки'!$B$9="Нулевой спрос",0,""),IF(L911&lt;0,IF('Настройки'!$B$10="Исключить","",IF('Настройки'!$B$10="Абсолютные значения",ABS(L911),L911)),L911)))</x:f>
      </x:c>
      <x:c r="BP911" s="50" t="str">
        <x:f>IF(8&gt;'Настройки'!$B$3,"",IF(ISBLANK(M911),IF('Настройки'!$B$9="Нулевой спрос",0,""),IF(M911&lt;0,IF('Настройки'!$B$10="Исключить","",IF('Настройки'!$B$10="Абсолютные значения",ABS(M911),M911)),M911)))</x:f>
      </x:c>
      <x:c r="BQ911" s="50" t="str">
        <x:f>IF(9&gt;'Настройки'!$B$3,"",IF(ISBLANK(N911),IF('Настройки'!$B$9="Нулевой спрос",0,""),IF(N911&lt;0,IF('Настройки'!$B$10="Исключить","",IF('Настройки'!$B$10="Абсолютные значения",ABS(N911),N911)),N911)))</x:f>
      </x:c>
      <x:c r="BR911" s="50" t="str">
        <x:f>IF(10&gt;'Настройки'!$B$3,"",IF(ISBLANK(O911),IF('Настройки'!$B$9="Нулевой спрос",0,""),IF(O911&lt;0,IF('Настройки'!$B$10="Исключить","",IF('Настройки'!$B$10="Абсолютные значения",ABS(O911),O911)),O911)))</x:f>
      </x:c>
      <x:c r="BS911" s="50" t="str">
        <x:f>IF(11&gt;'Настройки'!$B$3,"",IF(ISBLANK(P911),IF('Настройки'!$B$9="Нулевой спрос",0,""),IF(P911&lt;0,IF('Настройки'!$B$10="Исключить","",IF('Настройки'!$B$10="Абсолютные значения",ABS(P911),P911)),P911)))</x:f>
      </x:c>
      <x:c r="BT911" s="50" t="str">
        <x:f>IF(12&gt;'Настройки'!$B$3,"",IF(ISBLANK(Q911),IF('Настройки'!$B$9="Нулевой спрос",0,""),IF(Q911&lt;0,IF('Настройки'!$B$10="Исключить","",IF('Настройки'!$B$10="Абсолютные значения",ABS(Q911),Q911)),Q911)))</x:f>
      </x:c>
      <x:c r="BU911" s="50" t="str">
        <x:f>IF(13&gt;'Настройки'!$B$3,"",IF(ISBLANK(R911),IF('Настройки'!$B$9="Нулевой спрос",0,""),IF(R911&lt;0,IF('Настройки'!$B$10="Исключить","",IF('Настройки'!$B$10="Абсолютные значения",ABS(R911),R911)),R911)))</x:f>
      </x:c>
      <x:c r="BV911" s="50" t="str">
        <x:f>IF(14&gt;'Настройки'!$B$3,"",IF(ISBLANK(S911),IF('Настройки'!$B$9="Нулевой спрос",0,""),IF(S911&lt;0,IF('Настройки'!$B$10="Исключить","",IF('Настройки'!$B$10="Абсолютные значения",ABS(S911),S911)),S911)))</x:f>
      </x:c>
      <x:c r="BW911" s="50" t="str">
        <x:f>IF(15&gt;'Настройки'!$B$3,"",IF(ISBLANK(T911),IF('Настройки'!$B$9="Нулевой спрос",0,""),IF(T911&lt;0,IF('Настройки'!$B$10="Исключить","",IF('Настройки'!$B$10="Абсолютные значения",ABS(T911),T911)),T911)))</x:f>
      </x:c>
      <x:c r="BX911" s="50" t="str">
        <x:f>IF(16&gt;'Настройки'!$B$3,"",IF(ISBLANK(U911),IF('Настройки'!$B$9="Нулевой спрос",0,""),IF(U911&lt;0,IF('Настройки'!$B$10="Исключить","",IF('Настройки'!$B$10="Абсолютные значения",ABS(U911),U911)),U911)))</x:f>
      </x:c>
      <x:c r="BY911" s="50" t="str">
        <x:f>IF(17&gt;'Настройки'!$B$3,"",IF(ISBLANK(V911),IF('Настройки'!$B$9="Нулевой спрос",0,""),IF(V911&lt;0,IF('Настройки'!$B$10="Исключить","",IF('Настройки'!$B$10="Абсолютные значения",ABS(V911),V911)),V911)))</x:f>
      </x:c>
      <x:c r="BZ911" s="50" t="str">
        <x:f>IF(18&gt;'Настройки'!$B$3,"",IF(ISBLANK(W911),IF('Настройки'!$B$9="Нулевой спрос",0,""),IF(W911&lt;0,IF('Настройки'!$B$10="Исключить","",IF('Настройки'!$B$10="Абсолютные значения",ABS(W911),W911)),W911)))</x:f>
      </x:c>
      <x:c r="CA911" s="50" t="str">
        <x:f>IF(19&gt;'Настройки'!$B$3,"",IF(ISBLANK(X911),IF('Настройки'!$B$9="Нулевой спрос",0,""),IF(X911&lt;0,IF('Настройки'!$B$10="Исключить","",IF('Настройки'!$B$10="Абсолютные значения",ABS(X911),X911)),X911)))</x:f>
      </x:c>
      <x:c r="CB911" s="50" t="str">
        <x:f>IF(20&gt;'Настройки'!$B$3,"",IF(ISBLANK(Y911),IF('Настройки'!$B$9="Нулевой спрос",0,""),IF(Y911&lt;0,IF('Настройки'!$B$10="Исключить","",IF('Настройки'!$B$10="Абсолютные значения",ABS(Y911),Y911)),Y911)))</x:f>
      </x:c>
      <x:c r="CC911" s="50" t="str">
        <x:f>IF(21&gt;'Настройки'!$B$3,"",IF(ISBLANK(Z911),IF('Настройки'!$B$9="Нулевой спрос",0,""),IF(Z911&lt;0,IF('Настройки'!$B$10="Исключить","",IF('Настройки'!$B$10="Абсолютные значения",ABS(Z911),Z911)),Z911)))</x:f>
      </x:c>
      <x:c r="CD911" s="50" t="str">
        <x:f>IF(22&gt;'Настройки'!$B$3,"",IF(ISBLANK(AA911),IF('Настройки'!$B$9="Нулевой спрос",0,""),IF(AA911&lt;0,IF('Настройки'!$B$10="Исключить","",IF('Настройки'!$B$10="Абсолютные значения",ABS(AA911),AA911)),AA911)))</x:f>
      </x:c>
      <x:c r="CE911" s="50" t="str">
        <x:f>IF(23&gt;'Настройки'!$B$3,"",IF(ISBLANK(AB911),IF('Настройки'!$B$9="Нулевой спрос",0,""),IF(AB911&lt;0,IF('Настройки'!$B$10="Исключить","",IF('Настройки'!$B$10="Абсолютные значения",ABS(AB911),AB911)),AB911)))</x:f>
      </x:c>
      <x:c r="CF911" s="50" t="str">
        <x:f>IF(24&gt;'Настройки'!$B$3,"",IF(ISBLANK(AC911),IF('Настройки'!$B$9="Нулевой спрос",0,""),IF(AC911&lt;0,IF('Настройки'!$B$10="Исключить","",IF('Настройки'!$B$10="Абсолютные значения",ABS(AC911),AC911)),AC911)))</x:f>
      </x:c>
      <x:c r="CG911" s="50" t="str">
        <x:f>IF(25&gt;'Настройки'!$B$3,"",IF(ISBLANK(AD911),IF('Настройки'!$B$9="Нулевой спрос",0,""),IF(AD911&lt;0,IF('Настройки'!$B$10="Исключить","",IF('Настройки'!$B$10="Абсолютные значения",ABS(AD911),AD911)),AD911)))</x:f>
      </x:c>
      <x:c r="CH911" s="50" t="str">
        <x:f>IF(26&gt;'Настройки'!$B$3,"",IF(ISBLANK(AE911),IF('Настройки'!$B$9="Нулевой спрос",0,""),IF(AE911&lt;0,IF('Настройки'!$B$10="Исключить","",IF('Настройки'!$B$10="Абсолютные значения",ABS(AE911),AE911)),AE911)))</x:f>
      </x:c>
      <x:c r="CI911" s="50" t="str">
        <x:f>IF(27&gt;'Настройки'!$B$3,"",IF(ISBLANK(AF911),IF('Настройки'!$B$9="Нулевой спрос",0,""),IF(AF911&lt;0,IF('Настройки'!$B$10="Исключить","",IF('Настройки'!$B$10="Абсолютные значения",ABS(AF911),AF911)),AF911)))</x:f>
      </x:c>
      <x:c r="CJ911" s="50" t="str">
        <x:f>IF(28&gt;'Настройки'!$B$3,"",IF(ISBLANK(AG911),IF('Настройки'!$B$9="Нулевой спрос",0,""),IF(AG911&lt;0,IF('Настройки'!$B$10="Исключить","",IF('Настройки'!$B$10="Абсолютные значения",ABS(AG911),AG911)),AG911)))</x:f>
      </x:c>
      <x:c r="CK911" s="50" t="str">
        <x:f>IF(29&gt;'Настройки'!$B$3,"",IF(ISBLANK(AH911),IF('Настройки'!$B$9="Нулевой спрос",0,""),IF(AH911&lt;0,IF('Настройки'!$B$10="Исключить","",IF('Настройки'!$B$10="Абсолютные значения",ABS(AH911),AH911)),AH911)))</x:f>
      </x:c>
      <x:c r="CL911" s="50" t="str">
        <x:f>IF(30&gt;'Настройки'!$B$3,"",IF(ISBLANK(AI911),IF('Настройки'!$B$9="Нулевой спрос",0,""),IF(AI911&lt;0,IF('Настройки'!$B$10="Исключить","",IF('Настройки'!$B$10="Абсолютные значения",ABS(AI911),AI911)),AI911)))</x:f>
      </x:c>
      <x:c r="CM911" s="50" t="str">
        <x:f>IF(31&gt;'Настройки'!$B$3,"",IF(ISBLANK(AJ911),IF('Настройки'!$B$9="Нулевой спрос",0,""),IF(AJ911&lt;0,IF('Настройки'!$B$10="Исключить","",IF('Настройки'!$B$10="Абсолютные значения",ABS(AJ911),AJ911)),AJ911)))</x:f>
      </x:c>
      <x:c r="CN911" s="50" t="str">
        <x:f>IF(32&gt;'Настройки'!$B$3,"",IF(ISBLANK(AK911),IF('Настройки'!$B$9="Нулевой спрос",0,""),IF(AK911&lt;0,IF('Настройки'!$B$10="Исключить","",IF('Настройки'!$B$10="Абсолютные значения",ABS(AK911),AK911)),AK911)))</x:f>
      </x:c>
      <x:c r="CO911" s="50" t="str">
        <x:f>IF(33&gt;'Настройки'!$B$3,"",IF(ISBLANK(AL911),IF('Настройки'!$B$9="Нулевой спрос",0,""),IF(AL911&lt;0,IF('Настройки'!$B$10="Исключить","",IF('Настройки'!$B$10="Абсолютные значения",ABS(AL911),AL911)),AL911)))</x:f>
      </x:c>
      <x:c r="CP911" s="50" t="str">
        <x:f>IF(34&gt;'Настройки'!$B$3,"",IF(ISBLANK(AM911),IF('Настройки'!$B$9="Нулевой спрос",0,""),IF(AM911&lt;0,IF('Настройки'!$B$10="Исключить","",IF('Настройки'!$B$10="Абсолютные значения",ABS(AM911),AM911)),AM911)))</x:f>
      </x:c>
      <x:c r="CQ911" s="50" t="str">
        <x:f>IF(35&gt;'Настройки'!$B$3,"",IF(ISBLANK(AN911),IF('Настройки'!$B$9="Нулевой спрос",0,""),IF(AN911&lt;0,IF('Настройки'!$B$10="Исключить","",IF('Настройки'!$B$10="Абсолютные значения",ABS(AN911),AN911)),AN911)))</x:f>
      </x:c>
      <x:c r="CR911" s="50" t="str">
        <x:f>IF(36&gt;'Настройки'!$B$3,"",IF(ISBLANK(AO911),IF('Настройки'!$B$9="Нулевой спрос",0,""),IF(AO911&lt;0,IF('Настройки'!$B$10="Исключить","",IF('Настройки'!$B$10="Абсолютные значения",ABS(AO911),AO911)),AO911)))</x:f>
      </x:c>
      <x:c r="CS911" s="50" t="str">
        <x:f>IF(OR(1&gt;'Настройки'!$B$3,ISBLANK(BI911),BI911=0),"",BI911)</x:f>
      </x:c>
      <x:c r="CT911" s="50" t="str">
        <x:f>IF(OR(2&gt;'Настройки'!$B$3,ISBLANK(BJ911),BJ911=0),"",BJ911)</x:f>
      </x:c>
      <x:c r="CU911" s="50" t="str">
        <x:f>IF(OR(3&gt;'Настройки'!$B$3,ISBLANK(BK911),BK911=0),"",BK911)</x:f>
      </x:c>
      <x:c r="CV911" s="50" t="str">
        <x:f>IF(OR(4&gt;'Настройки'!$B$3,ISBLANK(BL911),BL911=0),"",BL911)</x:f>
      </x:c>
      <x:c r="CW911" s="50" t="str">
        <x:f>IF(OR(5&gt;'Настройки'!$B$3,ISBLANK(BM911),BM911=0),"",BM911)</x:f>
      </x:c>
      <x:c r="CX911" s="50" t="str">
        <x:f>IF(OR(6&gt;'Настройки'!$B$3,ISBLANK(BN911),BN911=0),"",BN911)</x:f>
      </x:c>
      <x:c r="CY911" s="50" t="str">
        <x:f>IF(OR(7&gt;'Настройки'!$B$3,ISBLANK(BO911),BO911=0),"",BO911)</x:f>
      </x:c>
      <x:c r="CZ911" s="50" t="str">
        <x:f>IF(OR(8&gt;'Настройки'!$B$3,ISBLANK(BP911),BP911=0),"",BP911)</x:f>
      </x:c>
      <x:c r="DA911" s="50" t="str">
        <x:f>IF(OR(9&gt;'Настройки'!$B$3,ISBLANK(BQ911),BQ911=0),"",BQ911)</x:f>
      </x:c>
      <x:c r="DB911" s="50" t="str">
        <x:f>IF(OR(10&gt;'Настройки'!$B$3,ISBLANK(BR911),BR911=0),"",BR911)</x:f>
      </x:c>
      <x:c r="DC911" s="50" t="str">
        <x:f>IF(OR(11&gt;'Настройки'!$B$3,ISBLANK(BS911),BS911=0),"",BS911)</x:f>
      </x:c>
      <x:c r="DD911" s="50" t="str">
        <x:f>IF(OR(12&gt;'Настройки'!$B$3,ISBLANK(BT911),BT911=0),"",BT911)</x:f>
      </x:c>
      <x:c r="DE911" s="50" t="str">
        <x:f>IF(OR(13&gt;'Настройки'!$B$3,ISBLANK(BU911),BU911=0),"",BU911)</x:f>
      </x:c>
      <x:c r="DF911" s="50" t="str">
        <x:f>IF(OR(14&gt;'Настройки'!$B$3,ISBLANK(BV911),BV911=0),"",BV911)</x:f>
      </x:c>
      <x:c r="DG911" s="50" t="str">
        <x:f>IF(OR(15&gt;'Настройки'!$B$3,ISBLANK(BW911),BW911=0),"",BW911)</x:f>
      </x:c>
      <x:c r="DH911" s="50" t="str">
        <x:f>IF(OR(16&gt;'Настройки'!$B$3,ISBLANK(BX911),BX911=0),"",BX911)</x:f>
      </x:c>
      <x:c r="DI911" s="50" t="str">
        <x:f>IF(OR(17&gt;'Настройки'!$B$3,ISBLANK(BY911),BY911=0),"",BY911)</x:f>
      </x:c>
      <x:c r="DJ911" s="50" t="str">
        <x:f>IF(OR(18&gt;'Настройки'!$B$3,ISBLANK(BZ911),BZ911=0),"",BZ911)</x:f>
      </x:c>
      <x:c r="DK911" s="50" t="str">
        <x:f>IF(OR(19&gt;'Настройки'!$B$3,ISBLANK(CA911),CA911=0),"",CA911)</x:f>
      </x:c>
      <x:c r="DL911" s="50" t="str">
        <x:f>IF(OR(20&gt;'Настройки'!$B$3,ISBLANK(CB911),CB911=0),"",CB911)</x:f>
      </x:c>
      <x:c r="DM911" s="50" t="str">
        <x:f>IF(OR(21&gt;'Настройки'!$B$3,ISBLANK(CC911),CC911=0),"",CC911)</x:f>
      </x:c>
      <x:c r="DN911" s="50" t="str">
        <x:f>IF(OR(22&gt;'Настройки'!$B$3,ISBLANK(CD911),CD911=0),"",CD911)</x:f>
      </x:c>
      <x:c r="DO911" s="50" t="str">
        <x:f>IF(OR(23&gt;'Настройки'!$B$3,ISBLANK(CE911),CE911=0),"",CE911)</x:f>
      </x:c>
      <x:c r="DP911" s="50" t="str">
        <x:f>IF(OR(24&gt;'Настройки'!$B$3,ISBLANK(CF911),CF911=0),"",CF911)</x:f>
      </x:c>
      <x:c r="DQ911" s="50" t="str">
        <x:f>IF(OR(25&gt;'Настройки'!$B$3,ISBLANK(CG911),CG911=0),"",CG911)</x:f>
      </x:c>
      <x:c r="DR911" s="50" t="str">
        <x:f>IF(OR(26&gt;'Настройки'!$B$3,ISBLANK(CH911),CH911=0),"",CH911)</x:f>
      </x:c>
      <x:c r="DS911" s="50" t="str">
        <x:f>IF(OR(27&gt;'Настройки'!$B$3,ISBLANK(CI911),CI911=0),"",CI911)</x:f>
      </x:c>
      <x:c r="DT911" s="50" t="str">
        <x:f>IF(OR(28&gt;'Настройки'!$B$3,ISBLANK(CJ911),CJ911=0),"",CJ911)</x:f>
      </x:c>
      <x:c r="DU911" s="50" t="str">
        <x:f>IF(OR(29&gt;'Настройки'!$B$3,ISBLANK(CK911),CK911=0),"",CK911)</x:f>
      </x:c>
      <x:c r="DV911" s="50" t="str">
        <x:f>IF(OR(30&gt;'Настройки'!$B$3,ISBLANK(CL911),CL911=0),"",CL911)</x:f>
      </x:c>
      <x:c r="DW911" s="50" t="str">
        <x:f>IF(OR(31&gt;'Настройки'!$B$3,ISBLANK(CM911),CM911=0),"",CM911)</x:f>
      </x:c>
      <x:c r="DX911" s="50" t="str">
        <x:f>IF(OR(32&gt;'Настройки'!$B$3,ISBLANK(CN911),CN911=0),"",CN911)</x:f>
      </x:c>
      <x:c r="DY911" s="50" t="str">
        <x:f>IF(OR(33&gt;'Настройки'!$B$3,ISBLANK(CO911),CO911=0),"",CO911)</x:f>
      </x:c>
      <x:c r="DZ911" s="50" t="str">
        <x:f>IF(OR(34&gt;'Настройки'!$B$3,ISBLANK(CP911),CP911=0),"",CP911)</x:f>
      </x:c>
      <x:c r="EA911" s="50" t="str">
        <x:f>IF(OR(35&gt;'Настройки'!$B$3,ISBLANK(CQ911),CQ911=0),"",CQ911)</x:f>
      </x:c>
      <x:c r="EB911" s="50" t="str">
        <x:f>IF(OR(36&gt;'Настройки'!$B$3,ISBLANK(CR911),CR911=0),"",CR911)</x:f>
      </x:c>
      <x:c r="EC911" s="50" t="str">
        <x:f>IF(A911="","",IF(OR(BB911="AZ",BB911="BZ"),10000+ROW(),IF(AZ911&gt;'Настройки'!$B$11,20000+ROW(),IF(BF911&lt;&gt;"Обычный",30000+ROW(),IF(AX911&lt;=0,40000+ROW(),"")))))</x:f>
      </x:c>
      <x:c r="ED911" s="50" t="str">
        <x:f>IF(EC911="","",COUNTIFS($EC$2:$EC$1001,"&gt;0",$EC$2:$EC$1001,"&lt;"&amp;EC911)+1)</x:f>
      </x:c>
    </x:row>
    <x:row r="912">
      <x:c r="A912" s="115"/>
      <x:c r="B912" s="115"/>
      <x:c r="C912" s="115"/>
      <x:c r="D912" s="118"/>
      <x:c r="E912" s="118"/>
      <x:c r="F912" s="118"/>
      <x:c r="G912" s="118"/>
      <x:c r="H912" s="118"/>
      <x:c r="I912" s="118"/>
      <x:c r="J912" s="118"/>
      <x:c r="K912" s="118"/>
      <x:c r="L912" s="118"/>
      <x:c r="M912" s="118"/>
      <x:c r="N912" s="118"/>
      <x:c r="O912" s="118"/>
      <x:c r="P912" s="118"/>
      <x:c r="Q912" s="118"/>
      <x:c r="R912" s="118"/>
      <x:c r="S912" s="118"/>
      <x:c r="T912" s="118"/>
      <x:c r="U912" s="118"/>
      <x:c r="V912" s="118"/>
      <x:c r="W912" s="118"/>
      <x:c r="X912" s="118"/>
      <x:c r="Y912" s="118"/>
      <x:c r="Z912" s="118"/>
      <x:c r="AA912" s="118"/>
      <x:c r="AB912" s="118"/>
      <x:c r="AC912" s="118"/>
      <x:c r="AD912" s="118"/>
      <x:c r="AE912" s="118"/>
      <x:c r="AF912" s="118"/>
      <x:c r="AG912" s="118"/>
      <x:c r="AH912" s="118"/>
      <x:c r="AI912" s="118"/>
      <x:c r="AJ912" s="118"/>
      <x:c r="AK912" s="118"/>
      <x:c r="AL912" s="118"/>
      <x:c r="AM912" s="118"/>
      <x:c r="AN912" s="118"/>
      <x:c r="AO912" s="118"/>
      <x:c r="AP912" s="115"/>
      <x:c r="AQ912" s="49" t="str">
        <x:f>IF(A912="","",COUNT(BI912:INDEX(BI912:CR912,1,'Настройки'!$B$3)))</x:f>
      </x:c>
      <x:c r="AR912" s="49" t="str">
        <x:f>IF(A912="","",SUM(BI912:INDEX(BI912:CR912,1,'Настройки'!$B$3)))</x:f>
      </x:c>
      <x:c r="AS912" s="58" t="str">
        <x:f>IF(A912="","",IF('Настройки'!$B$4="Стоимость потребления",AR912*D912,IF('Настройки'!$B$4="Количество",AR912,E912)))</x:f>
      </x:c>
      <x:c r="AT912" s="61" t="str">
        <x:f>IF(OR(A912="",AS912&lt;0,SUM($AS$2:$AS$1001)&lt;=0),"",AS912/SUM($AS$2:$AS$1001))</x:f>
      </x:c>
      <x:c r="AU912" s="61" t="str">
        <x:f>IF(OR(A912="",AS912&lt;0,SUM($AS$2:$AS$1001)&lt;=0),"",SUMIFS($AS$2:$AS$1001,$AS$2:$AS$1001,"&gt;"&amp;AS912)/SUM($AS$2:$AS$1001))</x:f>
      </x:c>
      <x:c r="AV912" s="61" t="str">
        <x:f>IF(OR(A912="",AS912&lt;0,SUM($AS$2:$AS$1001)&lt;=0),"",SUMIFS($AS$2:$AS$1001,$AS$2:$AS$1001,"&gt;="&amp;AS912)/SUM($AS$2:$AS$1001))</x:f>
      </x:c>
      <x:c r="AW912" s="49" t="str">
        <x:f>IF(A912="","",IF(SUM($AS$2:$AS$1001)&lt;=0,"Не определён",IF(AS912&lt;0,"Исключение",IF(AU912&lt;'Настройки'!$B$5,"A",IF(AU912&lt;'Настройки'!$B$6,"B","C")))))</x:f>
      </x:c>
      <x:c r="AX912" s="58" t="str">
        <x:f>IF(A912="","",IF(AQ912=0,"",AVERAGE(BI912:INDEX(BI912:CR912,1,'Настройки'!$B$3))))</x:f>
      </x:c>
      <x:c r="AY912" s="58" t="str">
        <x:f>IF(OR(A912="",AQ912=0),"",STDEVP(BI912:INDEX(BI912:CR912,1,'Настройки'!$B$3)))</x:f>
      </x:c>
      <x:c r="AZ912" s="61" t="str">
        <x:f>IF(OR(A912="",AQ912&lt;'Настройки'!$B$12,AX912&lt;=0,AND('Настройки'!$B$10="Блокировать",COUNTIF(F912:INDEX(F912:AO912,1,'Настройки'!$B$3),"&lt;0")&gt;0)),"",AY912/ABS(AX912))</x:f>
      </x:c>
      <x:c r="BA912" s="49" t="str">
        <x:f>IF(A912="","",IF(AND('Настройки'!$B$10="Блокировать",COUNTIF(F912:INDEX(F912:AO912,1,'Настройки'!$B$3),"&lt;0")&gt;0),"Не определён",IF(AQ912&lt;'Настройки'!$B$12,"Не определён",IF(AX912=0,"Нет спроса",IF(AX912&lt;0,"Не определён",IF(AZ912&lt;='Настройки'!$B$7,"X",IF(AZ912&lt;='Настройки'!$B$8,"Y","Z")))))))</x:f>
      </x:c>
      <x:c r="BB912" s="49" t="str">
        <x:f>IF(OR(A912="",LEN(AW912)&lt;&gt;1,LEN(BA912)&lt;&gt;1),"",AW912&amp;BA912)</x:f>
      </x:c>
      <x:c r="BC912" s="61" t="str">
        <x:f>IF(OR(A912="",AQ912=0),"",(COUNT(BI912:INDEX(BI912:CR912,1,'Настройки'!$B$3))-COUNT(CS912:INDEX(CS912:EB912,1,'Настройки'!$B$3)))/AQ912)</x:f>
      </x:c>
      <x:c r="BD912" s="64" t="str">
        <x:f>IF(OR(A912="",COUNT(CS912:INDEX(CS912:EB912,1,'Настройки'!$B$3))=0),"",AQ912/COUNT(CS912:INDEX(CS912:EB912,1,'Настройки'!$B$3)))</x:f>
      </x:c>
      <x:c r="BE912" s="64" t="str">
        <x:f>IF(OR(A912="",COUNT(CS912:INDEX(CS912:EB912,1,'Настройки'!$B$3))=0),"",IF(AVERAGE(CS912:INDEX(CS912:EB912,1,'Настройки'!$B$3))=0,"",(STDEVP(CS912:INDEX(CS912:EB912,1,'Настройки'!$B$3))/ABS(AVERAGE(CS912:INDEX(CS912:EB912,1,'Настройки'!$B$3))))^2))</x:f>
      </x:c>
      <x:c r="BF912" s="49" t="str">
        <x:f>IF(A912="","",IF(AQ912&lt;3,"Недостаточно",IF(AQ912&lt;6,"Предварительный","Обычный")))</x:f>
      </x:c>
      <x:c r="BG912" s="49" t="str">
        <x:f>IF(A912="","",IF(COUNTIF(F912:INDEX(F912:AO912,1,'Настройки'!$B$3),"&lt;0")&gt;0,IF('Настройки'!$B$10="Блокировать","Отрицательный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"),"")&amp;IF(AQ912&lt;3,"Недостаточно истории. ",IF(AQ912&lt;6,"Предварительная классификация. ",""))&amp;IF(AX912=0,"Нет спроса за горизонт. ","")&amp;IF(AZ912&gt;'Настройки'!$B$11,"Экстремальная вариативность. ",""))</x:f>
      </x:c>
      <x:c r="BH912" s="49" t="str">
        <x:f>IF(A912="","",IFERROR(VLOOKUP(BB912,'Настройки'!$D$3:$E$11,2,FALSE),"Сначала проверьте исходные данные и историю спроса.")&amp;" Уточните срок поставки, MOQ и критичность.")</x:f>
      </x:c>
      <x:c r="BI912" s="50" t="str">
        <x:f>IF(1&gt;'Настройки'!$B$3,"",IF(ISBLANK(F912),IF('Настройки'!$B$9="Нулевой спрос",0,""),IF(F912&lt;0,IF('Настройки'!$B$10="Исключить","",IF('Настройки'!$B$10="Абсолютные значения",ABS(F912),F912)),F912)))</x:f>
      </x:c>
      <x:c r="BJ912" s="50" t="str">
        <x:f>IF(2&gt;'Настройки'!$B$3,"",IF(ISBLANK(G912),IF('Настройки'!$B$9="Нулевой спрос",0,""),IF(G912&lt;0,IF('Настройки'!$B$10="Исключить","",IF('Настройки'!$B$10="Абсолютные значения",ABS(G912),G912)),G912)))</x:f>
      </x:c>
      <x:c r="BK912" s="50" t="str">
        <x:f>IF(3&gt;'Настройки'!$B$3,"",IF(ISBLANK(H912),IF('Настройки'!$B$9="Нулевой спрос",0,""),IF(H912&lt;0,IF('Настройки'!$B$10="Исключить","",IF('Настройки'!$B$10="Абсолютные значения",ABS(H912),H912)),H912)))</x:f>
      </x:c>
      <x:c r="BL912" s="50" t="str">
        <x:f>IF(4&gt;'Настройки'!$B$3,"",IF(ISBLANK(I912),IF('Настройки'!$B$9="Нулевой спрос",0,""),IF(I912&lt;0,IF('Настройки'!$B$10="Исключить","",IF('Настройки'!$B$10="Абсолютные значения",ABS(I912),I912)),I912)))</x:f>
      </x:c>
      <x:c r="BM912" s="50" t="str">
        <x:f>IF(5&gt;'Настройки'!$B$3,"",IF(ISBLANK(J912),IF('Настройки'!$B$9="Нулевой спрос",0,""),IF(J912&lt;0,IF('Настройки'!$B$10="Исключить","",IF('Настройки'!$B$10="Абсолютные значения",ABS(J912),J912)),J912)))</x:f>
      </x:c>
      <x:c r="BN912" s="50" t="str">
        <x:f>IF(6&gt;'Настройки'!$B$3,"",IF(ISBLANK(K912),IF('Настройки'!$B$9="Нулевой спрос",0,""),IF(K912&lt;0,IF('Настройки'!$B$10="Исключить","",IF('Настройки'!$B$10="Абсолютные значения",ABS(K912),K912)),K912)))</x:f>
      </x:c>
      <x:c r="BO912" s="50" t="str">
        <x:f>IF(7&gt;'Настройки'!$B$3,"",IF(ISBLANK(L912),IF('Настройки'!$B$9="Нулевой спрос",0,""),IF(L912&lt;0,IF('Настройки'!$B$10="Исключить","",IF('Настройки'!$B$10="Абсолютные значения",ABS(L912),L912)),L912)))</x:f>
      </x:c>
      <x:c r="BP912" s="50" t="str">
        <x:f>IF(8&gt;'Настройки'!$B$3,"",IF(ISBLANK(M912),IF('Настройки'!$B$9="Нулевой спрос",0,""),IF(M912&lt;0,IF('Настройки'!$B$10="Исключить","",IF('Настройки'!$B$10="Абсолютные значения",ABS(M912),M912)),M912)))</x:f>
      </x:c>
      <x:c r="BQ912" s="50" t="str">
        <x:f>IF(9&gt;'Настройки'!$B$3,"",IF(ISBLANK(N912),IF('Настройки'!$B$9="Нулевой спрос",0,""),IF(N912&lt;0,IF('Настройки'!$B$10="Исключить","",IF('Настройки'!$B$10="Абсолютные значения",ABS(N912),N912)),N912)))</x:f>
      </x:c>
      <x:c r="BR912" s="50" t="str">
        <x:f>IF(10&gt;'Настройки'!$B$3,"",IF(ISBLANK(O912),IF('Настройки'!$B$9="Нулевой спрос",0,""),IF(O912&lt;0,IF('Настройки'!$B$10="Исключить","",IF('Настройки'!$B$10="Абсолютные значения",ABS(O912),O912)),O912)))</x:f>
      </x:c>
      <x:c r="BS912" s="50" t="str">
        <x:f>IF(11&gt;'Настройки'!$B$3,"",IF(ISBLANK(P912),IF('Настройки'!$B$9="Нулевой спрос",0,""),IF(P912&lt;0,IF('Настройки'!$B$10="Исключить","",IF('Настройки'!$B$10="Абсолютные значения",ABS(P912),P912)),P912)))</x:f>
      </x:c>
      <x:c r="BT912" s="50" t="str">
        <x:f>IF(12&gt;'Настройки'!$B$3,"",IF(ISBLANK(Q912),IF('Настройки'!$B$9="Нулевой спрос",0,""),IF(Q912&lt;0,IF('Настройки'!$B$10="Исключить","",IF('Настройки'!$B$10="Абсолютные значения",ABS(Q912),Q912)),Q912)))</x:f>
      </x:c>
      <x:c r="BU912" s="50" t="str">
        <x:f>IF(13&gt;'Настройки'!$B$3,"",IF(ISBLANK(R912),IF('Настройки'!$B$9="Нулевой спрос",0,""),IF(R912&lt;0,IF('Настройки'!$B$10="Исключить","",IF('Настройки'!$B$10="Абсолютные значения",ABS(R912),R912)),R912)))</x:f>
      </x:c>
      <x:c r="BV912" s="50" t="str">
        <x:f>IF(14&gt;'Настройки'!$B$3,"",IF(ISBLANK(S912),IF('Настройки'!$B$9="Нулевой спрос",0,""),IF(S912&lt;0,IF('Настройки'!$B$10="Исключить","",IF('Настройки'!$B$10="Абсолютные значения",ABS(S912),S912)),S912)))</x:f>
      </x:c>
      <x:c r="BW912" s="50" t="str">
        <x:f>IF(15&gt;'Настройки'!$B$3,"",IF(ISBLANK(T912),IF('Настройки'!$B$9="Нулевой спрос",0,""),IF(T912&lt;0,IF('Настройки'!$B$10="Исключить","",IF('Настройки'!$B$10="Абсолютные значения",ABS(T912),T912)),T912)))</x:f>
      </x:c>
      <x:c r="BX912" s="50" t="str">
        <x:f>IF(16&gt;'Настройки'!$B$3,"",IF(ISBLANK(U912),IF('Настройки'!$B$9="Нулевой спрос",0,""),IF(U912&lt;0,IF('Настройки'!$B$10="Исключить","",IF('Настройки'!$B$10="Абсолютные значения",ABS(U912),U912)),U912)))</x:f>
      </x:c>
      <x:c r="BY912" s="50" t="str">
        <x:f>IF(17&gt;'Настройки'!$B$3,"",IF(ISBLANK(V912),IF('Настройки'!$B$9="Нулевой спрос",0,""),IF(V912&lt;0,IF('Настройки'!$B$10="Исключить","",IF('Настройки'!$B$10="Абсолютные значения",ABS(V912),V912)),V912)))</x:f>
      </x:c>
      <x:c r="BZ912" s="50" t="str">
        <x:f>IF(18&gt;'Настройки'!$B$3,"",IF(ISBLANK(W912),IF('Настройки'!$B$9="Нулевой спрос",0,""),IF(W912&lt;0,IF('Настройки'!$B$10="Исключить","",IF('Настройки'!$B$10="Абсолютные значения",ABS(W912),W912)),W912)))</x:f>
      </x:c>
      <x:c r="CA912" s="50" t="str">
        <x:f>IF(19&gt;'Настройки'!$B$3,"",IF(ISBLANK(X912),IF('Настройки'!$B$9="Нулевой спрос",0,""),IF(X912&lt;0,IF('Настройки'!$B$10="Исключить","",IF('Настройки'!$B$10="Абсолютные значения",ABS(X912),X912)),X912)))</x:f>
      </x:c>
      <x:c r="CB912" s="50" t="str">
        <x:f>IF(20&gt;'Настройки'!$B$3,"",IF(ISBLANK(Y912),IF('Настройки'!$B$9="Нулевой спрос",0,""),IF(Y912&lt;0,IF('Настройки'!$B$10="Исключить","",IF('Настройки'!$B$10="Абсолютные значения",ABS(Y912),Y912)),Y912)))</x:f>
      </x:c>
      <x:c r="CC912" s="50" t="str">
        <x:f>IF(21&gt;'Настройки'!$B$3,"",IF(ISBLANK(Z912),IF('Настройки'!$B$9="Нулевой спрос",0,""),IF(Z912&lt;0,IF('Настройки'!$B$10="Исключить","",IF('Настройки'!$B$10="Абсолютные значения",ABS(Z912),Z912)),Z912)))</x:f>
      </x:c>
      <x:c r="CD912" s="50" t="str">
        <x:f>IF(22&gt;'Настройки'!$B$3,"",IF(ISBLANK(AA912),IF('Настройки'!$B$9="Нулевой спрос",0,""),IF(AA912&lt;0,IF('Настройки'!$B$10="Исключить","",IF('Настройки'!$B$10="Абсолютные значения",ABS(AA912),AA912)),AA912)))</x:f>
      </x:c>
      <x:c r="CE912" s="50" t="str">
        <x:f>IF(23&gt;'Настройки'!$B$3,"",IF(ISBLANK(AB912),IF('Настройки'!$B$9="Нулевой спрос",0,""),IF(AB912&lt;0,IF('Настройки'!$B$10="Исключить","",IF('Настройки'!$B$10="Абсолютные значения",ABS(AB912),AB912)),AB912)))</x:f>
      </x:c>
      <x:c r="CF912" s="50" t="str">
        <x:f>IF(24&gt;'Настройки'!$B$3,"",IF(ISBLANK(AC912),IF('Настройки'!$B$9="Нулевой спрос",0,""),IF(AC912&lt;0,IF('Настройки'!$B$10="Исключить","",IF('Настройки'!$B$10="Абсолютные значения",ABS(AC912),AC912)),AC912)))</x:f>
      </x:c>
      <x:c r="CG912" s="50" t="str">
        <x:f>IF(25&gt;'Настройки'!$B$3,"",IF(ISBLANK(AD912),IF('Настройки'!$B$9="Нулевой спрос",0,""),IF(AD912&lt;0,IF('Настройки'!$B$10="Исключить","",IF('Настройки'!$B$10="Абсолютные значения",ABS(AD912),AD912)),AD912)))</x:f>
      </x:c>
      <x:c r="CH912" s="50" t="str">
        <x:f>IF(26&gt;'Настройки'!$B$3,"",IF(ISBLANK(AE912),IF('Настройки'!$B$9="Нулевой спрос",0,""),IF(AE912&lt;0,IF('Настройки'!$B$10="Исключить","",IF('Настройки'!$B$10="Абсолютные значения",ABS(AE912),AE912)),AE912)))</x:f>
      </x:c>
      <x:c r="CI912" s="50" t="str">
        <x:f>IF(27&gt;'Настройки'!$B$3,"",IF(ISBLANK(AF912),IF('Настройки'!$B$9="Нулевой спрос",0,""),IF(AF912&lt;0,IF('Настройки'!$B$10="Исключить","",IF('Настройки'!$B$10="Абсолютные значения",ABS(AF912),AF912)),AF912)))</x:f>
      </x:c>
      <x:c r="CJ912" s="50" t="str">
        <x:f>IF(28&gt;'Настройки'!$B$3,"",IF(ISBLANK(AG912),IF('Настройки'!$B$9="Нулевой спрос",0,""),IF(AG912&lt;0,IF('Настройки'!$B$10="Исключить","",IF('Настройки'!$B$10="Абсолютные значения",ABS(AG912),AG912)),AG912)))</x:f>
      </x:c>
      <x:c r="CK912" s="50" t="str">
        <x:f>IF(29&gt;'Настройки'!$B$3,"",IF(ISBLANK(AH912),IF('Настройки'!$B$9="Нулевой спрос",0,""),IF(AH912&lt;0,IF('Настройки'!$B$10="Исключить","",IF('Настройки'!$B$10="Абсолютные значения",ABS(AH912),AH912)),AH912)))</x:f>
      </x:c>
      <x:c r="CL912" s="50" t="str">
        <x:f>IF(30&gt;'Настройки'!$B$3,"",IF(ISBLANK(AI912),IF('Настройки'!$B$9="Нулевой спрос",0,""),IF(AI912&lt;0,IF('Настройки'!$B$10="Исключить","",IF('Настройки'!$B$10="Абсолютные значения",ABS(AI912),AI912)),AI912)))</x:f>
      </x:c>
      <x:c r="CM912" s="50" t="str">
        <x:f>IF(31&gt;'Настройки'!$B$3,"",IF(ISBLANK(AJ912),IF('Настройки'!$B$9="Нулевой спрос",0,""),IF(AJ912&lt;0,IF('Настройки'!$B$10="Исключить","",IF('Настройки'!$B$10="Абсолютные значения",ABS(AJ912),AJ912)),AJ912)))</x:f>
      </x:c>
      <x:c r="CN912" s="50" t="str">
        <x:f>IF(32&gt;'Настройки'!$B$3,"",IF(ISBLANK(AK912),IF('Настройки'!$B$9="Нулевой спрос",0,""),IF(AK912&lt;0,IF('Настройки'!$B$10="Исключить","",IF('Настройки'!$B$10="Абсолютные значения",ABS(AK912),AK912)),AK912)))</x:f>
      </x:c>
      <x:c r="CO912" s="50" t="str">
        <x:f>IF(33&gt;'Настройки'!$B$3,"",IF(ISBLANK(AL912),IF('Настройки'!$B$9="Нулевой спрос",0,""),IF(AL912&lt;0,IF('Настройки'!$B$10="Исключить","",IF('Настройки'!$B$10="Абсолютные значения",ABS(AL912),AL912)),AL912)))</x:f>
      </x:c>
      <x:c r="CP912" s="50" t="str">
        <x:f>IF(34&gt;'Настройки'!$B$3,"",IF(ISBLANK(AM912),IF('Настройки'!$B$9="Нулевой спрос",0,""),IF(AM912&lt;0,IF('Настройки'!$B$10="Исключить","",IF('Настройки'!$B$10="Абсолютные значения",ABS(AM912),AM912)),AM912)))</x:f>
      </x:c>
      <x:c r="CQ912" s="50" t="str">
        <x:f>IF(35&gt;'Настройки'!$B$3,"",IF(ISBLANK(AN912),IF('Настройки'!$B$9="Нулевой спрос",0,""),IF(AN912&lt;0,IF('Настройки'!$B$10="Исключить","",IF('Настройки'!$B$10="Абсолютные значения",ABS(AN912),AN912)),AN912)))</x:f>
      </x:c>
      <x:c r="CR912" s="50" t="str">
        <x:f>IF(36&gt;'Настройки'!$B$3,"",IF(ISBLANK(AO912),IF('Настройки'!$B$9="Нулевой спрос",0,""),IF(AO912&lt;0,IF('Настройки'!$B$10="Исключить","",IF('Настройки'!$B$10="Абсолютные значения",ABS(AO912),AO912)),AO912)))</x:f>
      </x:c>
      <x:c r="CS912" s="50" t="str">
        <x:f>IF(OR(1&gt;'Настройки'!$B$3,ISBLANK(BI912),BI912=0),"",BI912)</x:f>
      </x:c>
      <x:c r="CT912" s="50" t="str">
        <x:f>IF(OR(2&gt;'Настройки'!$B$3,ISBLANK(BJ912),BJ912=0),"",BJ912)</x:f>
      </x:c>
      <x:c r="CU912" s="50" t="str">
        <x:f>IF(OR(3&gt;'Настройки'!$B$3,ISBLANK(BK912),BK912=0),"",BK912)</x:f>
      </x:c>
      <x:c r="CV912" s="50" t="str">
        <x:f>IF(OR(4&gt;'Настройки'!$B$3,ISBLANK(BL912),BL912=0),"",BL912)</x:f>
      </x:c>
      <x:c r="CW912" s="50" t="str">
        <x:f>IF(OR(5&gt;'Настройки'!$B$3,ISBLANK(BM912),BM912=0),"",BM912)</x:f>
      </x:c>
      <x:c r="CX912" s="50" t="str">
        <x:f>IF(OR(6&gt;'Настройки'!$B$3,ISBLANK(BN912),BN912=0),"",BN912)</x:f>
      </x:c>
      <x:c r="CY912" s="50" t="str">
        <x:f>IF(OR(7&gt;'Настройки'!$B$3,ISBLANK(BO912),BO912=0),"",BO912)</x:f>
      </x:c>
      <x:c r="CZ912" s="50" t="str">
        <x:f>IF(OR(8&gt;'Настройки'!$B$3,ISBLANK(BP912),BP912=0),"",BP912)</x:f>
      </x:c>
      <x:c r="DA912" s="50" t="str">
        <x:f>IF(OR(9&gt;'Настройки'!$B$3,ISBLANK(BQ912),BQ912=0),"",BQ912)</x:f>
      </x:c>
      <x:c r="DB912" s="50" t="str">
        <x:f>IF(OR(10&gt;'Настройки'!$B$3,ISBLANK(BR912),BR912=0),"",BR912)</x:f>
      </x:c>
      <x:c r="DC912" s="50" t="str">
        <x:f>IF(OR(11&gt;'Настройки'!$B$3,ISBLANK(BS912),BS912=0),"",BS912)</x:f>
      </x:c>
      <x:c r="DD912" s="50" t="str">
        <x:f>IF(OR(12&gt;'Настройки'!$B$3,ISBLANK(BT912),BT912=0),"",BT912)</x:f>
      </x:c>
      <x:c r="DE912" s="50" t="str">
        <x:f>IF(OR(13&gt;'Настройки'!$B$3,ISBLANK(BU912),BU912=0),"",BU912)</x:f>
      </x:c>
      <x:c r="DF912" s="50" t="str">
        <x:f>IF(OR(14&gt;'Настройки'!$B$3,ISBLANK(BV912),BV912=0),"",BV912)</x:f>
      </x:c>
      <x:c r="DG912" s="50" t="str">
        <x:f>IF(OR(15&gt;'Настройки'!$B$3,ISBLANK(BW912),BW912=0),"",BW912)</x:f>
      </x:c>
      <x:c r="DH912" s="50" t="str">
        <x:f>IF(OR(16&gt;'Настройки'!$B$3,ISBLANK(BX912),BX912=0),"",BX912)</x:f>
      </x:c>
      <x:c r="DI912" s="50" t="str">
        <x:f>IF(OR(17&gt;'Настройки'!$B$3,ISBLANK(BY912),BY912=0),"",BY912)</x:f>
      </x:c>
      <x:c r="DJ912" s="50" t="str">
        <x:f>IF(OR(18&gt;'Настройки'!$B$3,ISBLANK(BZ912),BZ912=0),"",BZ912)</x:f>
      </x:c>
      <x:c r="DK912" s="50" t="str">
        <x:f>IF(OR(19&gt;'Настройки'!$B$3,ISBLANK(CA912),CA912=0),"",CA912)</x:f>
      </x:c>
      <x:c r="DL912" s="50" t="str">
        <x:f>IF(OR(20&gt;'Настройки'!$B$3,ISBLANK(CB912),CB912=0),"",CB912)</x:f>
      </x:c>
      <x:c r="DM912" s="50" t="str">
        <x:f>IF(OR(21&gt;'Настройки'!$B$3,ISBLANK(CC912),CC912=0),"",CC912)</x:f>
      </x:c>
      <x:c r="DN912" s="50" t="str">
        <x:f>IF(OR(22&gt;'Настройки'!$B$3,ISBLANK(CD912),CD912=0),"",CD912)</x:f>
      </x:c>
      <x:c r="DO912" s="50" t="str">
        <x:f>IF(OR(23&gt;'Настройки'!$B$3,ISBLANK(CE912),CE912=0),"",CE912)</x:f>
      </x:c>
      <x:c r="DP912" s="50" t="str">
        <x:f>IF(OR(24&gt;'Настройки'!$B$3,ISBLANK(CF912),CF912=0),"",CF912)</x:f>
      </x:c>
      <x:c r="DQ912" s="50" t="str">
        <x:f>IF(OR(25&gt;'Настройки'!$B$3,ISBLANK(CG912),CG912=0),"",CG912)</x:f>
      </x:c>
      <x:c r="DR912" s="50" t="str">
        <x:f>IF(OR(26&gt;'Настройки'!$B$3,ISBLANK(CH912),CH912=0),"",CH912)</x:f>
      </x:c>
      <x:c r="DS912" s="50" t="str">
        <x:f>IF(OR(27&gt;'Настройки'!$B$3,ISBLANK(CI912),CI912=0),"",CI912)</x:f>
      </x:c>
      <x:c r="DT912" s="50" t="str">
        <x:f>IF(OR(28&gt;'Настройки'!$B$3,ISBLANK(CJ912),CJ912=0),"",CJ912)</x:f>
      </x:c>
      <x:c r="DU912" s="50" t="str">
        <x:f>IF(OR(29&gt;'Настройки'!$B$3,ISBLANK(CK912),CK912=0),"",CK912)</x:f>
      </x:c>
      <x:c r="DV912" s="50" t="str">
        <x:f>IF(OR(30&gt;'Настройки'!$B$3,ISBLANK(CL912),CL912=0),"",CL912)</x:f>
      </x:c>
      <x:c r="DW912" s="50" t="str">
        <x:f>IF(OR(31&gt;'Настройки'!$B$3,ISBLANK(CM912),CM912=0),"",CM912)</x:f>
      </x:c>
      <x:c r="DX912" s="50" t="str">
        <x:f>IF(OR(32&gt;'Настройки'!$B$3,ISBLANK(CN912),CN912=0),"",CN912)</x:f>
      </x:c>
      <x:c r="DY912" s="50" t="str">
        <x:f>IF(OR(33&gt;'Настройки'!$B$3,ISBLANK(CO912),CO912=0),"",CO912)</x:f>
      </x:c>
      <x:c r="DZ912" s="50" t="str">
        <x:f>IF(OR(34&gt;'Настройки'!$B$3,ISBLANK(CP912),CP912=0),"",CP912)</x:f>
      </x:c>
      <x:c r="EA912" s="50" t="str">
        <x:f>IF(OR(35&gt;'Настройки'!$B$3,ISBLANK(CQ912),CQ912=0),"",CQ912)</x:f>
      </x:c>
      <x:c r="EB912" s="50" t="str">
        <x:f>IF(OR(36&gt;'Настройки'!$B$3,ISBLANK(CR912),CR912=0),"",CR912)</x:f>
      </x:c>
      <x:c r="EC912" s="50" t="str">
        <x:f>IF(A912="","",IF(OR(BB912="AZ",BB912="BZ"),10000+ROW(),IF(AZ912&gt;'Настройки'!$B$11,20000+ROW(),IF(BF912&lt;&gt;"Обычный",30000+ROW(),IF(AX912&lt;=0,40000+ROW(),"")))))</x:f>
      </x:c>
      <x:c r="ED912" s="50" t="str">
        <x:f>IF(EC912="","",COUNTIFS($EC$2:$EC$1001,"&gt;0",$EC$2:$EC$1001,"&lt;"&amp;EC912)+1)</x:f>
      </x:c>
    </x:row>
    <x:row r="913">
      <x:c r="A913" s="115"/>
      <x:c r="B913" s="115"/>
      <x:c r="C913" s="115"/>
      <x:c r="D913" s="118"/>
      <x:c r="E913" s="118"/>
      <x:c r="F913" s="118"/>
      <x:c r="G913" s="118"/>
      <x:c r="H913" s="118"/>
      <x:c r="I913" s="118"/>
      <x:c r="J913" s="118"/>
      <x:c r="K913" s="118"/>
      <x:c r="L913" s="118"/>
      <x:c r="M913" s="118"/>
      <x:c r="N913" s="118"/>
      <x:c r="O913" s="118"/>
      <x:c r="P913" s="118"/>
      <x:c r="Q913" s="118"/>
      <x:c r="R913" s="118"/>
      <x:c r="S913" s="118"/>
      <x:c r="T913" s="118"/>
      <x:c r="U913" s="118"/>
      <x:c r="V913" s="118"/>
      <x:c r="W913" s="118"/>
      <x:c r="X913" s="118"/>
      <x:c r="Y913" s="118"/>
      <x:c r="Z913" s="118"/>
      <x:c r="AA913" s="118"/>
      <x:c r="AB913" s="118"/>
      <x:c r="AC913" s="118"/>
      <x:c r="AD913" s="118"/>
      <x:c r="AE913" s="118"/>
      <x:c r="AF913" s="118"/>
      <x:c r="AG913" s="118"/>
      <x:c r="AH913" s="118"/>
      <x:c r="AI913" s="118"/>
      <x:c r="AJ913" s="118"/>
      <x:c r="AK913" s="118"/>
      <x:c r="AL913" s="118"/>
      <x:c r="AM913" s="118"/>
      <x:c r="AN913" s="118"/>
      <x:c r="AO913" s="118"/>
      <x:c r="AP913" s="115"/>
      <x:c r="AQ913" s="49" t="str">
        <x:f>IF(A913="","",COUNT(BI913:INDEX(BI913:CR913,1,'Настройки'!$B$3)))</x:f>
      </x:c>
      <x:c r="AR913" s="49" t="str">
        <x:f>IF(A913="","",SUM(BI913:INDEX(BI913:CR913,1,'Настройки'!$B$3)))</x:f>
      </x:c>
      <x:c r="AS913" s="58" t="str">
        <x:f>IF(A913="","",IF('Настройки'!$B$4="Стоимость потребления",AR913*D913,IF('Настройки'!$B$4="Количество",AR913,E913)))</x:f>
      </x:c>
      <x:c r="AT913" s="61" t="str">
        <x:f>IF(OR(A913="",AS913&lt;0,SUM($AS$2:$AS$1001)&lt;=0),"",AS913/SUM($AS$2:$AS$1001))</x:f>
      </x:c>
      <x:c r="AU913" s="61" t="str">
        <x:f>IF(OR(A913="",AS913&lt;0,SUM($AS$2:$AS$1001)&lt;=0),"",SUMIFS($AS$2:$AS$1001,$AS$2:$AS$1001,"&gt;"&amp;AS913)/SUM($AS$2:$AS$1001))</x:f>
      </x:c>
      <x:c r="AV913" s="61" t="str">
        <x:f>IF(OR(A913="",AS913&lt;0,SUM($AS$2:$AS$1001)&lt;=0),"",SUMIFS($AS$2:$AS$1001,$AS$2:$AS$1001,"&gt;="&amp;AS913)/SUM($AS$2:$AS$1001))</x:f>
      </x:c>
      <x:c r="AW913" s="49" t="str">
        <x:f>IF(A913="","",IF(SUM($AS$2:$AS$1001)&lt;=0,"Не определён",IF(AS913&lt;0,"Исключение",IF(AU913&lt;'Настройки'!$B$5,"A",IF(AU913&lt;'Настройки'!$B$6,"B","C")))))</x:f>
      </x:c>
      <x:c r="AX913" s="58" t="str">
        <x:f>IF(A913="","",IF(AQ913=0,"",AVERAGE(BI913:INDEX(BI913:CR913,1,'Настройки'!$B$3))))</x:f>
      </x:c>
      <x:c r="AY913" s="58" t="str">
        <x:f>IF(OR(A913="",AQ913=0),"",STDEVP(BI913:INDEX(BI913:CR913,1,'Настройки'!$B$3)))</x:f>
      </x:c>
      <x:c r="AZ913" s="61" t="str">
        <x:f>IF(OR(A913="",AQ913&lt;'Настройки'!$B$12,AX913&lt;=0,AND('Настройки'!$B$10="Блокировать",COUNTIF(F913:INDEX(F913:AO913,1,'Настройки'!$B$3),"&lt;0")&gt;0)),"",AY913/ABS(AX913))</x:f>
      </x:c>
      <x:c r="BA913" s="49" t="str">
        <x:f>IF(A913="","",IF(AND('Настройки'!$B$10="Блокировать",COUNTIF(F913:INDEX(F913:AO913,1,'Настройки'!$B$3),"&lt;0")&gt;0),"Не определён",IF(AQ913&lt;'Настройки'!$B$12,"Не определён",IF(AX913=0,"Нет спроса",IF(AX913&lt;0,"Не определён",IF(AZ913&lt;='Настройки'!$B$7,"X",IF(AZ913&lt;='Настройки'!$B$8,"Y","Z")))))))</x:f>
      </x:c>
      <x:c r="BB913" s="49" t="str">
        <x:f>IF(OR(A913="",LEN(AW913)&lt;&gt;1,LEN(BA913)&lt;&gt;1),"",AW913&amp;BA913)</x:f>
      </x:c>
      <x:c r="BC913" s="61" t="str">
        <x:f>IF(OR(A913="",AQ913=0),"",(COUNT(BI913:INDEX(BI913:CR913,1,'Настройки'!$B$3))-COUNT(CS913:INDEX(CS913:EB913,1,'Настройки'!$B$3)))/AQ913)</x:f>
      </x:c>
      <x:c r="BD913" s="64" t="str">
        <x:f>IF(OR(A913="",COUNT(CS913:INDEX(CS913:EB913,1,'Настройки'!$B$3))=0),"",AQ913/COUNT(CS913:INDEX(CS913:EB913,1,'Настройки'!$B$3)))</x:f>
      </x:c>
      <x:c r="BE913" s="64" t="str">
        <x:f>IF(OR(A913="",COUNT(CS913:INDEX(CS913:EB913,1,'Настройки'!$B$3))=0),"",IF(AVERAGE(CS913:INDEX(CS913:EB913,1,'Настройки'!$B$3))=0,"",(STDEVP(CS913:INDEX(CS913:EB913,1,'Настройки'!$B$3))/ABS(AVERAGE(CS913:INDEX(CS913:EB913,1,'Настройки'!$B$3))))^2))</x:f>
      </x:c>
      <x:c r="BF913" s="49" t="str">
        <x:f>IF(A913="","",IF(AQ913&lt;3,"Недостаточно",IF(AQ913&lt;6,"Предварительный","Обычный")))</x:f>
      </x:c>
      <x:c r="BG913" s="49" t="str">
        <x:f>IF(A913="","",IF(COUNTIF(F913:INDEX(F913:AO913,1,'Настройки'!$B$3),"&lt;0")&gt;0,IF('Настройки'!$B$10="Блокировать","Отрицательный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"),"")&amp;IF(AQ913&lt;3,"Недостаточно истории. ",IF(AQ913&lt;6,"Предварительная классификация. ",""))&amp;IF(AX913=0,"Нет спроса за горизонт. ","")&amp;IF(AZ913&gt;'Настройки'!$B$11,"Экстремальная вариативность. ",""))</x:f>
      </x:c>
      <x:c r="BH913" s="49" t="str">
        <x:f>IF(A913="","",IFERROR(VLOOKUP(BB913,'Настройки'!$D$3:$E$11,2,FALSE),"Сначала проверьте исходные данные и историю спроса.")&amp;" Уточните срок поставки, MOQ и критичность.")</x:f>
      </x:c>
      <x:c r="BI913" s="50" t="str">
        <x:f>IF(1&gt;'Настройки'!$B$3,"",IF(ISBLANK(F913),IF('Настройки'!$B$9="Нулевой спрос",0,""),IF(F913&lt;0,IF('Настройки'!$B$10="Исключить","",IF('Настройки'!$B$10="Абсолютные значения",ABS(F913),F913)),F913)))</x:f>
      </x:c>
      <x:c r="BJ913" s="50" t="str">
        <x:f>IF(2&gt;'Настройки'!$B$3,"",IF(ISBLANK(G913),IF('Настройки'!$B$9="Нулевой спрос",0,""),IF(G913&lt;0,IF('Настройки'!$B$10="Исключить","",IF('Настройки'!$B$10="Абсолютные значения",ABS(G913),G913)),G913)))</x:f>
      </x:c>
      <x:c r="BK913" s="50" t="str">
        <x:f>IF(3&gt;'Настройки'!$B$3,"",IF(ISBLANK(H913),IF('Настройки'!$B$9="Нулевой спрос",0,""),IF(H913&lt;0,IF('Настройки'!$B$10="Исключить","",IF('Настройки'!$B$10="Абсолютные значения",ABS(H913),H913)),H913)))</x:f>
      </x:c>
      <x:c r="BL913" s="50" t="str">
        <x:f>IF(4&gt;'Настройки'!$B$3,"",IF(ISBLANK(I913),IF('Настройки'!$B$9="Нулевой спрос",0,""),IF(I913&lt;0,IF('Настройки'!$B$10="Исключить","",IF('Настройки'!$B$10="Абсолютные значения",ABS(I913),I913)),I913)))</x:f>
      </x:c>
      <x:c r="BM913" s="50" t="str">
        <x:f>IF(5&gt;'Настройки'!$B$3,"",IF(ISBLANK(J913),IF('Настройки'!$B$9="Нулевой спрос",0,""),IF(J913&lt;0,IF('Настройки'!$B$10="Исключить","",IF('Настройки'!$B$10="Абсолютные значения",ABS(J913),J913)),J913)))</x:f>
      </x:c>
      <x:c r="BN913" s="50" t="str">
        <x:f>IF(6&gt;'Настройки'!$B$3,"",IF(ISBLANK(K913),IF('Настройки'!$B$9="Нулевой спрос",0,""),IF(K913&lt;0,IF('Настройки'!$B$10="Исключить","",IF('Настройки'!$B$10="Абсолютные значения",ABS(K913),K913)),K913)))</x:f>
      </x:c>
      <x:c r="BO913" s="50" t="str">
        <x:f>IF(7&gt;'Настройки'!$B$3,"",IF(ISBLANK(L913),IF('Настройки'!$B$9="Нулевой спрос",0,""),IF(L913&lt;0,IF('Настройки'!$B$10="Исключить","",IF('Настройки'!$B$10="Абсолютные значения",ABS(L913),L913)),L913)))</x:f>
      </x:c>
      <x:c r="BP913" s="50" t="str">
        <x:f>IF(8&gt;'Настройки'!$B$3,"",IF(ISBLANK(M913),IF('Настройки'!$B$9="Нулевой спрос",0,""),IF(M913&lt;0,IF('Настройки'!$B$10="Исключить","",IF('Настройки'!$B$10="Абсолютные значения",ABS(M913),M913)),M913)))</x:f>
      </x:c>
      <x:c r="BQ913" s="50" t="str">
        <x:f>IF(9&gt;'Настройки'!$B$3,"",IF(ISBLANK(N913),IF('Настройки'!$B$9="Нулевой спрос",0,""),IF(N913&lt;0,IF('Настройки'!$B$10="Исключить","",IF('Настройки'!$B$10="Абсолютные значения",ABS(N913),N913)),N913)))</x:f>
      </x:c>
      <x:c r="BR913" s="50" t="str">
        <x:f>IF(10&gt;'Настройки'!$B$3,"",IF(ISBLANK(O913),IF('Настройки'!$B$9="Нулевой спрос",0,""),IF(O913&lt;0,IF('Настройки'!$B$10="Исключить","",IF('Настройки'!$B$10="Абсолютные значения",ABS(O913),O913)),O913)))</x:f>
      </x:c>
      <x:c r="BS913" s="50" t="str">
        <x:f>IF(11&gt;'Настройки'!$B$3,"",IF(ISBLANK(P913),IF('Настройки'!$B$9="Нулевой спрос",0,""),IF(P913&lt;0,IF('Настройки'!$B$10="Исключить","",IF('Настройки'!$B$10="Абсолютные значения",ABS(P913),P913)),P913)))</x:f>
      </x:c>
      <x:c r="BT913" s="50" t="str">
        <x:f>IF(12&gt;'Настройки'!$B$3,"",IF(ISBLANK(Q913),IF('Настройки'!$B$9="Нулевой спрос",0,""),IF(Q913&lt;0,IF('Настройки'!$B$10="Исключить","",IF('Настройки'!$B$10="Абсолютные значения",ABS(Q913),Q913)),Q913)))</x:f>
      </x:c>
      <x:c r="BU913" s="50" t="str">
        <x:f>IF(13&gt;'Настройки'!$B$3,"",IF(ISBLANK(R913),IF('Настройки'!$B$9="Нулевой спрос",0,""),IF(R913&lt;0,IF('Настройки'!$B$10="Исключить","",IF('Настройки'!$B$10="Абсолютные значения",ABS(R913),R913)),R913)))</x:f>
      </x:c>
      <x:c r="BV913" s="50" t="str">
        <x:f>IF(14&gt;'Настройки'!$B$3,"",IF(ISBLANK(S913),IF('Настройки'!$B$9="Нулевой спрос",0,""),IF(S913&lt;0,IF('Настройки'!$B$10="Исключить","",IF('Настройки'!$B$10="Абсолютные значения",ABS(S913),S913)),S913)))</x:f>
      </x:c>
      <x:c r="BW913" s="50" t="str">
        <x:f>IF(15&gt;'Настройки'!$B$3,"",IF(ISBLANK(T913),IF('Настройки'!$B$9="Нулевой спрос",0,""),IF(T913&lt;0,IF('Настройки'!$B$10="Исключить","",IF('Настройки'!$B$10="Абсолютные значения",ABS(T913),T913)),T913)))</x:f>
      </x:c>
      <x:c r="BX913" s="50" t="str">
        <x:f>IF(16&gt;'Настройки'!$B$3,"",IF(ISBLANK(U913),IF('Настройки'!$B$9="Нулевой спрос",0,""),IF(U913&lt;0,IF('Настройки'!$B$10="Исключить","",IF('Настройки'!$B$10="Абсолютные значения",ABS(U913),U913)),U913)))</x:f>
      </x:c>
      <x:c r="BY913" s="50" t="str">
        <x:f>IF(17&gt;'Настройки'!$B$3,"",IF(ISBLANK(V913),IF('Настройки'!$B$9="Нулевой спрос",0,""),IF(V913&lt;0,IF('Настройки'!$B$10="Исключить","",IF('Настройки'!$B$10="Абсолютные значения",ABS(V913),V913)),V913)))</x:f>
      </x:c>
      <x:c r="BZ913" s="50" t="str">
        <x:f>IF(18&gt;'Настройки'!$B$3,"",IF(ISBLANK(W913),IF('Настройки'!$B$9="Нулевой спрос",0,""),IF(W913&lt;0,IF('Настройки'!$B$10="Исключить","",IF('Настройки'!$B$10="Абсолютные значения",ABS(W913),W913)),W913)))</x:f>
      </x:c>
      <x:c r="CA913" s="50" t="str">
        <x:f>IF(19&gt;'Настройки'!$B$3,"",IF(ISBLANK(X913),IF('Настройки'!$B$9="Нулевой спрос",0,""),IF(X913&lt;0,IF('Настройки'!$B$10="Исключить","",IF('Настройки'!$B$10="Абсолютные значения",ABS(X913),X913)),X913)))</x:f>
      </x:c>
      <x:c r="CB913" s="50" t="str">
        <x:f>IF(20&gt;'Настройки'!$B$3,"",IF(ISBLANK(Y913),IF('Настройки'!$B$9="Нулевой спрос",0,""),IF(Y913&lt;0,IF('Настройки'!$B$10="Исключить","",IF('Настройки'!$B$10="Абсолютные значения",ABS(Y913),Y913)),Y913)))</x:f>
      </x:c>
      <x:c r="CC913" s="50" t="str">
        <x:f>IF(21&gt;'Настройки'!$B$3,"",IF(ISBLANK(Z913),IF('Настройки'!$B$9="Нулевой спрос",0,""),IF(Z913&lt;0,IF('Настройки'!$B$10="Исключить","",IF('Настройки'!$B$10="Абсолютные значения",ABS(Z913),Z913)),Z913)))</x:f>
      </x:c>
      <x:c r="CD913" s="50" t="str">
        <x:f>IF(22&gt;'Настройки'!$B$3,"",IF(ISBLANK(AA913),IF('Настройки'!$B$9="Нулевой спрос",0,""),IF(AA913&lt;0,IF('Настройки'!$B$10="Исключить","",IF('Настройки'!$B$10="Абсолютные значения",ABS(AA913),AA913)),AA913)))</x:f>
      </x:c>
      <x:c r="CE913" s="50" t="str">
        <x:f>IF(23&gt;'Настройки'!$B$3,"",IF(ISBLANK(AB913),IF('Настройки'!$B$9="Нулевой спрос",0,""),IF(AB913&lt;0,IF('Настройки'!$B$10="Исключить","",IF('Настройки'!$B$10="Абсолютные значения",ABS(AB913),AB913)),AB913)))</x:f>
      </x:c>
      <x:c r="CF913" s="50" t="str">
        <x:f>IF(24&gt;'Настройки'!$B$3,"",IF(ISBLANK(AC913),IF('Настройки'!$B$9="Нулевой спрос",0,""),IF(AC913&lt;0,IF('Настройки'!$B$10="Исключить","",IF('Настройки'!$B$10="Абсолютные значения",ABS(AC913),AC913)),AC913)))</x:f>
      </x:c>
      <x:c r="CG913" s="50" t="str">
        <x:f>IF(25&gt;'Настройки'!$B$3,"",IF(ISBLANK(AD913),IF('Настройки'!$B$9="Нулевой спрос",0,""),IF(AD913&lt;0,IF('Настройки'!$B$10="Исключить","",IF('Настройки'!$B$10="Абсолютные значения",ABS(AD913),AD913)),AD913)))</x:f>
      </x:c>
      <x:c r="CH913" s="50" t="str">
        <x:f>IF(26&gt;'Настройки'!$B$3,"",IF(ISBLANK(AE913),IF('Настройки'!$B$9="Нулевой спрос",0,""),IF(AE913&lt;0,IF('Настройки'!$B$10="Исключить","",IF('Настройки'!$B$10="Абсолютные значения",ABS(AE913),AE913)),AE913)))</x:f>
      </x:c>
      <x:c r="CI913" s="50" t="str">
        <x:f>IF(27&gt;'Настройки'!$B$3,"",IF(ISBLANK(AF913),IF('Настройки'!$B$9="Нулевой спрос",0,""),IF(AF913&lt;0,IF('Настройки'!$B$10="Исключить","",IF('Настройки'!$B$10="Абсолютные значения",ABS(AF913),AF913)),AF913)))</x:f>
      </x:c>
      <x:c r="CJ913" s="50" t="str">
        <x:f>IF(28&gt;'Настройки'!$B$3,"",IF(ISBLANK(AG913),IF('Настройки'!$B$9="Нулевой спрос",0,""),IF(AG913&lt;0,IF('Настройки'!$B$10="Исключить","",IF('Настройки'!$B$10="Абсолютные значения",ABS(AG913),AG913)),AG913)))</x:f>
      </x:c>
      <x:c r="CK913" s="50" t="str">
        <x:f>IF(29&gt;'Настройки'!$B$3,"",IF(ISBLANK(AH913),IF('Настройки'!$B$9="Нулевой спрос",0,""),IF(AH913&lt;0,IF('Настройки'!$B$10="Исключить","",IF('Настройки'!$B$10="Абсолютные значения",ABS(AH913),AH913)),AH913)))</x:f>
      </x:c>
      <x:c r="CL913" s="50" t="str">
        <x:f>IF(30&gt;'Настройки'!$B$3,"",IF(ISBLANK(AI913),IF('Настройки'!$B$9="Нулевой спрос",0,""),IF(AI913&lt;0,IF('Настройки'!$B$10="Исключить","",IF('Настройки'!$B$10="Абсолютные значения",ABS(AI913),AI913)),AI913)))</x:f>
      </x:c>
      <x:c r="CM913" s="50" t="str">
        <x:f>IF(31&gt;'Настройки'!$B$3,"",IF(ISBLANK(AJ913),IF('Настройки'!$B$9="Нулевой спрос",0,""),IF(AJ913&lt;0,IF('Настройки'!$B$10="Исключить","",IF('Настройки'!$B$10="Абсолютные значения",ABS(AJ913),AJ913)),AJ913)))</x:f>
      </x:c>
      <x:c r="CN913" s="50" t="str">
        <x:f>IF(32&gt;'Настройки'!$B$3,"",IF(ISBLANK(AK913),IF('Настройки'!$B$9="Нулевой спрос",0,""),IF(AK913&lt;0,IF('Настройки'!$B$10="Исключить","",IF('Настройки'!$B$10="Абсолютные значения",ABS(AK913),AK913)),AK913)))</x:f>
      </x:c>
      <x:c r="CO913" s="50" t="str">
        <x:f>IF(33&gt;'Настройки'!$B$3,"",IF(ISBLANK(AL913),IF('Настройки'!$B$9="Нулевой спрос",0,""),IF(AL913&lt;0,IF('Настройки'!$B$10="Исключить","",IF('Настройки'!$B$10="Абсолютные значения",ABS(AL913),AL913)),AL913)))</x:f>
      </x:c>
      <x:c r="CP913" s="50" t="str">
        <x:f>IF(34&gt;'Настройки'!$B$3,"",IF(ISBLANK(AM913),IF('Настройки'!$B$9="Нулевой спрос",0,""),IF(AM913&lt;0,IF('Настройки'!$B$10="Исключить","",IF('Настройки'!$B$10="Абсолютные значения",ABS(AM913),AM913)),AM913)))</x:f>
      </x:c>
      <x:c r="CQ913" s="50" t="str">
        <x:f>IF(35&gt;'Настройки'!$B$3,"",IF(ISBLANK(AN913),IF('Настройки'!$B$9="Нулевой спрос",0,""),IF(AN913&lt;0,IF('Настройки'!$B$10="Исключить","",IF('Настройки'!$B$10="Абсолютные значения",ABS(AN913),AN913)),AN913)))</x:f>
      </x:c>
      <x:c r="CR913" s="50" t="str">
        <x:f>IF(36&gt;'Настройки'!$B$3,"",IF(ISBLANK(AO913),IF('Настройки'!$B$9="Нулевой спрос",0,""),IF(AO913&lt;0,IF('Настройки'!$B$10="Исключить","",IF('Настройки'!$B$10="Абсолютные значения",ABS(AO913),AO913)),AO913)))</x:f>
      </x:c>
      <x:c r="CS913" s="50" t="str">
        <x:f>IF(OR(1&gt;'Настройки'!$B$3,ISBLANK(BI913),BI913=0),"",BI913)</x:f>
      </x:c>
      <x:c r="CT913" s="50" t="str">
        <x:f>IF(OR(2&gt;'Настройки'!$B$3,ISBLANK(BJ913),BJ913=0),"",BJ913)</x:f>
      </x:c>
      <x:c r="CU913" s="50" t="str">
        <x:f>IF(OR(3&gt;'Настройки'!$B$3,ISBLANK(BK913),BK913=0),"",BK913)</x:f>
      </x:c>
      <x:c r="CV913" s="50" t="str">
        <x:f>IF(OR(4&gt;'Настройки'!$B$3,ISBLANK(BL913),BL913=0),"",BL913)</x:f>
      </x:c>
      <x:c r="CW913" s="50" t="str">
        <x:f>IF(OR(5&gt;'Настройки'!$B$3,ISBLANK(BM913),BM913=0),"",BM913)</x:f>
      </x:c>
      <x:c r="CX913" s="50" t="str">
        <x:f>IF(OR(6&gt;'Настройки'!$B$3,ISBLANK(BN913),BN913=0),"",BN913)</x:f>
      </x:c>
      <x:c r="CY913" s="50" t="str">
        <x:f>IF(OR(7&gt;'Настройки'!$B$3,ISBLANK(BO913),BO913=0),"",BO913)</x:f>
      </x:c>
      <x:c r="CZ913" s="50" t="str">
        <x:f>IF(OR(8&gt;'Настройки'!$B$3,ISBLANK(BP913),BP913=0),"",BP913)</x:f>
      </x:c>
      <x:c r="DA913" s="50" t="str">
        <x:f>IF(OR(9&gt;'Настройки'!$B$3,ISBLANK(BQ913),BQ913=0),"",BQ913)</x:f>
      </x:c>
      <x:c r="DB913" s="50" t="str">
        <x:f>IF(OR(10&gt;'Настройки'!$B$3,ISBLANK(BR913),BR913=0),"",BR913)</x:f>
      </x:c>
      <x:c r="DC913" s="50" t="str">
        <x:f>IF(OR(11&gt;'Настройки'!$B$3,ISBLANK(BS913),BS913=0),"",BS913)</x:f>
      </x:c>
      <x:c r="DD913" s="50" t="str">
        <x:f>IF(OR(12&gt;'Настройки'!$B$3,ISBLANK(BT913),BT913=0),"",BT913)</x:f>
      </x:c>
      <x:c r="DE913" s="50" t="str">
        <x:f>IF(OR(13&gt;'Настройки'!$B$3,ISBLANK(BU913),BU913=0),"",BU913)</x:f>
      </x:c>
      <x:c r="DF913" s="50" t="str">
        <x:f>IF(OR(14&gt;'Настройки'!$B$3,ISBLANK(BV913),BV913=0),"",BV913)</x:f>
      </x:c>
      <x:c r="DG913" s="50" t="str">
        <x:f>IF(OR(15&gt;'Настройки'!$B$3,ISBLANK(BW913),BW913=0),"",BW913)</x:f>
      </x:c>
      <x:c r="DH913" s="50" t="str">
        <x:f>IF(OR(16&gt;'Настройки'!$B$3,ISBLANK(BX913),BX913=0),"",BX913)</x:f>
      </x:c>
      <x:c r="DI913" s="50" t="str">
        <x:f>IF(OR(17&gt;'Настройки'!$B$3,ISBLANK(BY913),BY913=0),"",BY913)</x:f>
      </x:c>
      <x:c r="DJ913" s="50" t="str">
        <x:f>IF(OR(18&gt;'Настройки'!$B$3,ISBLANK(BZ913),BZ913=0),"",BZ913)</x:f>
      </x:c>
      <x:c r="DK913" s="50" t="str">
        <x:f>IF(OR(19&gt;'Настройки'!$B$3,ISBLANK(CA913),CA913=0),"",CA913)</x:f>
      </x:c>
      <x:c r="DL913" s="50" t="str">
        <x:f>IF(OR(20&gt;'Настройки'!$B$3,ISBLANK(CB913),CB913=0),"",CB913)</x:f>
      </x:c>
      <x:c r="DM913" s="50" t="str">
        <x:f>IF(OR(21&gt;'Настройки'!$B$3,ISBLANK(CC913),CC913=0),"",CC913)</x:f>
      </x:c>
      <x:c r="DN913" s="50" t="str">
        <x:f>IF(OR(22&gt;'Настройки'!$B$3,ISBLANK(CD913),CD913=0),"",CD913)</x:f>
      </x:c>
      <x:c r="DO913" s="50" t="str">
        <x:f>IF(OR(23&gt;'Настройки'!$B$3,ISBLANK(CE913),CE913=0),"",CE913)</x:f>
      </x:c>
      <x:c r="DP913" s="50" t="str">
        <x:f>IF(OR(24&gt;'Настройки'!$B$3,ISBLANK(CF913),CF913=0),"",CF913)</x:f>
      </x:c>
      <x:c r="DQ913" s="50" t="str">
        <x:f>IF(OR(25&gt;'Настройки'!$B$3,ISBLANK(CG913),CG913=0),"",CG913)</x:f>
      </x:c>
      <x:c r="DR913" s="50" t="str">
        <x:f>IF(OR(26&gt;'Настройки'!$B$3,ISBLANK(CH913),CH913=0),"",CH913)</x:f>
      </x:c>
      <x:c r="DS913" s="50" t="str">
        <x:f>IF(OR(27&gt;'Настройки'!$B$3,ISBLANK(CI913),CI913=0),"",CI913)</x:f>
      </x:c>
      <x:c r="DT913" s="50" t="str">
        <x:f>IF(OR(28&gt;'Настройки'!$B$3,ISBLANK(CJ913),CJ913=0),"",CJ913)</x:f>
      </x:c>
      <x:c r="DU913" s="50" t="str">
        <x:f>IF(OR(29&gt;'Настройки'!$B$3,ISBLANK(CK913),CK913=0),"",CK913)</x:f>
      </x:c>
      <x:c r="DV913" s="50" t="str">
        <x:f>IF(OR(30&gt;'Настройки'!$B$3,ISBLANK(CL913),CL913=0),"",CL913)</x:f>
      </x:c>
      <x:c r="DW913" s="50" t="str">
        <x:f>IF(OR(31&gt;'Настройки'!$B$3,ISBLANK(CM913),CM913=0),"",CM913)</x:f>
      </x:c>
      <x:c r="DX913" s="50" t="str">
        <x:f>IF(OR(32&gt;'Настройки'!$B$3,ISBLANK(CN913),CN913=0),"",CN913)</x:f>
      </x:c>
      <x:c r="DY913" s="50" t="str">
        <x:f>IF(OR(33&gt;'Настройки'!$B$3,ISBLANK(CO913),CO913=0),"",CO913)</x:f>
      </x:c>
      <x:c r="DZ913" s="50" t="str">
        <x:f>IF(OR(34&gt;'Настройки'!$B$3,ISBLANK(CP913),CP913=0),"",CP913)</x:f>
      </x:c>
      <x:c r="EA913" s="50" t="str">
        <x:f>IF(OR(35&gt;'Настройки'!$B$3,ISBLANK(CQ913),CQ913=0),"",CQ913)</x:f>
      </x:c>
      <x:c r="EB913" s="50" t="str">
        <x:f>IF(OR(36&gt;'Настройки'!$B$3,ISBLANK(CR913),CR913=0),"",CR913)</x:f>
      </x:c>
      <x:c r="EC913" s="50" t="str">
        <x:f>IF(A913="","",IF(OR(BB913="AZ",BB913="BZ"),10000+ROW(),IF(AZ913&gt;'Настройки'!$B$11,20000+ROW(),IF(BF913&lt;&gt;"Обычный",30000+ROW(),IF(AX913&lt;=0,40000+ROW(),"")))))</x:f>
      </x:c>
      <x:c r="ED913" s="50" t="str">
        <x:f>IF(EC913="","",COUNTIFS($EC$2:$EC$1001,"&gt;0",$EC$2:$EC$1001,"&lt;"&amp;EC913)+1)</x:f>
      </x:c>
    </x:row>
    <x:row r="914">
      <x:c r="A914" s="115"/>
      <x:c r="B914" s="115"/>
      <x:c r="C914" s="115"/>
      <x:c r="D914" s="118"/>
      <x:c r="E914" s="118"/>
      <x:c r="F914" s="118"/>
      <x:c r="G914" s="118"/>
      <x:c r="H914" s="118"/>
      <x:c r="I914" s="118"/>
      <x:c r="J914" s="118"/>
      <x:c r="K914" s="118"/>
      <x:c r="L914" s="118"/>
      <x:c r="M914" s="118"/>
      <x:c r="N914" s="118"/>
      <x:c r="O914" s="118"/>
      <x:c r="P914" s="118"/>
      <x:c r="Q914" s="118"/>
      <x:c r="R914" s="118"/>
      <x:c r="S914" s="118"/>
      <x:c r="T914" s="118"/>
      <x:c r="U914" s="118"/>
      <x:c r="V914" s="118"/>
      <x:c r="W914" s="118"/>
      <x:c r="X914" s="118"/>
      <x:c r="Y914" s="118"/>
      <x:c r="Z914" s="118"/>
      <x:c r="AA914" s="118"/>
      <x:c r="AB914" s="118"/>
      <x:c r="AC914" s="118"/>
      <x:c r="AD914" s="118"/>
      <x:c r="AE914" s="118"/>
      <x:c r="AF914" s="118"/>
      <x:c r="AG914" s="118"/>
      <x:c r="AH914" s="118"/>
      <x:c r="AI914" s="118"/>
      <x:c r="AJ914" s="118"/>
      <x:c r="AK914" s="118"/>
      <x:c r="AL914" s="118"/>
      <x:c r="AM914" s="118"/>
      <x:c r="AN914" s="118"/>
      <x:c r="AO914" s="118"/>
      <x:c r="AP914" s="115"/>
      <x:c r="AQ914" s="49" t="str">
        <x:f>IF(A914="","",COUNT(BI914:INDEX(BI914:CR914,1,'Настройки'!$B$3)))</x:f>
      </x:c>
      <x:c r="AR914" s="49" t="str">
        <x:f>IF(A914="","",SUM(BI914:INDEX(BI914:CR914,1,'Настройки'!$B$3)))</x:f>
      </x:c>
      <x:c r="AS914" s="58" t="str">
        <x:f>IF(A914="","",IF('Настройки'!$B$4="Стоимость потребления",AR914*D914,IF('Настройки'!$B$4="Количество",AR914,E914)))</x:f>
      </x:c>
      <x:c r="AT914" s="61" t="str">
        <x:f>IF(OR(A914="",AS914&lt;0,SUM($AS$2:$AS$1001)&lt;=0),"",AS914/SUM($AS$2:$AS$1001))</x:f>
      </x:c>
      <x:c r="AU914" s="61" t="str">
        <x:f>IF(OR(A914="",AS914&lt;0,SUM($AS$2:$AS$1001)&lt;=0),"",SUMIFS($AS$2:$AS$1001,$AS$2:$AS$1001,"&gt;"&amp;AS914)/SUM($AS$2:$AS$1001))</x:f>
      </x:c>
      <x:c r="AV914" s="61" t="str">
        <x:f>IF(OR(A914="",AS914&lt;0,SUM($AS$2:$AS$1001)&lt;=0),"",SUMIFS($AS$2:$AS$1001,$AS$2:$AS$1001,"&gt;="&amp;AS914)/SUM($AS$2:$AS$1001))</x:f>
      </x:c>
      <x:c r="AW914" s="49" t="str">
        <x:f>IF(A914="","",IF(SUM($AS$2:$AS$1001)&lt;=0,"Не определён",IF(AS914&lt;0,"Исключение",IF(AU914&lt;'Настройки'!$B$5,"A",IF(AU914&lt;'Настройки'!$B$6,"B","C")))))</x:f>
      </x:c>
      <x:c r="AX914" s="58" t="str">
        <x:f>IF(A914="","",IF(AQ914=0,"",AVERAGE(BI914:INDEX(BI914:CR914,1,'Настройки'!$B$3))))</x:f>
      </x:c>
      <x:c r="AY914" s="58" t="str">
        <x:f>IF(OR(A914="",AQ914=0),"",STDEVP(BI914:INDEX(BI914:CR914,1,'Настройки'!$B$3)))</x:f>
      </x:c>
      <x:c r="AZ914" s="61" t="str">
        <x:f>IF(OR(A914="",AQ914&lt;'Настройки'!$B$12,AX914&lt;=0,AND('Настройки'!$B$10="Блокировать",COUNTIF(F914:INDEX(F914:AO914,1,'Настройки'!$B$3),"&lt;0")&gt;0)),"",AY914/ABS(AX914))</x:f>
      </x:c>
      <x:c r="BA914" s="49" t="str">
        <x:f>IF(A914="","",IF(AND('Настройки'!$B$10="Блокировать",COUNTIF(F914:INDEX(F914:AO914,1,'Настройки'!$B$3),"&lt;0")&gt;0),"Не определён",IF(AQ914&lt;'Настройки'!$B$12,"Не определён",IF(AX914=0,"Нет спроса",IF(AX914&lt;0,"Не определён",IF(AZ914&lt;='Настройки'!$B$7,"X",IF(AZ914&lt;='Настройки'!$B$8,"Y","Z")))))))</x:f>
      </x:c>
      <x:c r="BB914" s="49" t="str">
        <x:f>IF(OR(A914="",LEN(AW914)&lt;&gt;1,LEN(BA914)&lt;&gt;1),"",AW914&amp;BA914)</x:f>
      </x:c>
      <x:c r="BC914" s="61" t="str">
        <x:f>IF(OR(A914="",AQ914=0),"",(COUNT(BI914:INDEX(BI914:CR914,1,'Настройки'!$B$3))-COUNT(CS914:INDEX(CS914:EB914,1,'Настройки'!$B$3)))/AQ914)</x:f>
      </x:c>
      <x:c r="BD914" s="64" t="str">
        <x:f>IF(OR(A914="",COUNT(CS914:INDEX(CS914:EB914,1,'Настройки'!$B$3))=0),"",AQ914/COUNT(CS914:INDEX(CS914:EB914,1,'Настройки'!$B$3)))</x:f>
      </x:c>
      <x:c r="BE914" s="64" t="str">
        <x:f>IF(OR(A914="",COUNT(CS914:INDEX(CS914:EB914,1,'Настройки'!$B$3))=0),"",IF(AVERAGE(CS914:INDEX(CS914:EB914,1,'Настройки'!$B$3))=0,"",(STDEVP(CS914:INDEX(CS914:EB914,1,'Настройки'!$B$3))/ABS(AVERAGE(CS914:INDEX(CS914:EB914,1,'Настройки'!$B$3))))^2))</x:f>
      </x:c>
      <x:c r="BF914" s="49" t="str">
        <x:f>IF(A914="","",IF(AQ914&lt;3,"Недостаточно",IF(AQ914&lt;6,"Предварительный","Обычный")))</x:f>
      </x:c>
      <x:c r="BG914" s="49" t="str">
        <x:f>IF(A914="","",IF(COUNTIF(F914:INDEX(F914:AO914,1,'Настройки'!$B$3),"&lt;0")&gt;0,IF('Настройки'!$B$10="Блокировать","Отрицательный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"),"")&amp;IF(AQ914&lt;3,"Недостаточно истории. ",IF(AQ914&lt;6,"Предварительная классификация. ",""))&amp;IF(AX914=0,"Нет спроса за горизонт. ","")&amp;IF(AZ914&gt;'Настройки'!$B$11,"Экстремальная вариативность. ",""))</x:f>
      </x:c>
      <x:c r="BH914" s="49" t="str">
        <x:f>IF(A914="","",IFERROR(VLOOKUP(BB914,'Настройки'!$D$3:$E$11,2,FALSE),"Сначала проверьте исходные данные и историю спроса.")&amp;" Уточните срок поставки, MOQ и критичность.")</x:f>
      </x:c>
      <x:c r="BI914" s="50" t="str">
        <x:f>IF(1&gt;'Настройки'!$B$3,"",IF(ISBLANK(F914),IF('Настройки'!$B$9="Нулевой спрос",0,""),IF(F914&lt;0,IF('Настройки'!$B$10="Исключить","",IF('Настройки'!$B$10="Абсолютные значения",ABS(F914),F914)),F914)))</x:f>
      </x:c>
      <x:c r="BJ914" s="50" t="str">
        <x:f>IF(2&gt;'Настройки'!$B$3,"",IF(ISBLANK(G914),IF('Настройки'!$B$9="Нулевой спрос",0,""),IF(G914&lt;0,IF('Настройки'!$B$10="Исключить","",IF('Настройки'!$B$10="Абсолютные значения",ABS(G914),G914)),G914)))</x:f>
      </x:c>
      <x:c r="BK914" s="50" t="str">
        <x:f>IF(3&gt;'Настройки'!$B$3,"",IF(ISBLANK(H914),IF('Настройки'!$B$9="Нулевой спрос",0,""),IF(H914&lt;0,IF('Настройки'!$B$10="Исключить","",IF('Настройки'!$B$10="Абсолютные значения",ABS(H914),H914)),H914)))</x:f>
      </x:c>
      <x:c r="BL914" s="50" t="str">
        <x:f>IF(4&gt;'Настройки'!$B$3,"",IF(ISBLANK(I914),IF('Настройки'!$B$9="Нулевой спрос",0,""),IF(I914&lt;0,IF('Настройки'!$B$10="Исключить","",IF('Настройки'!$B$10="Абсолютные значения",ABS(I914),I914)),I914)))</x:f>
      </x:c>
      <x:c r="BM914" s="50" t="str">
        <x:f>IF(5&gt;'Настройки'!$B$3,"",IF(ISBLANK(J914),IF('Настройки'!$B$9="Нулевой спрос",0,""),IF(J914&lt;0,IF('Настройки'!$B$10="Исключить","",IF('Настройки'!$B$10="Абсолютные значения",ABS(J914),J914)),J914)))</x:f>
      </x:c>
      <x:c r="BN914" s="50" t="str">
        <x:f>IF(6&gt;'Настройки'!$B$3,"",IF(ISBLANK(K914),IF('Настройки'!$B$9="Нулевой спрос",0,""),IF(K914&lt;0,IF('Настройки'!$B$10="Исключить","",IF('Настройки'!$B$10="Абсолютные значения",ABS(K914),K914)),K914)))</x:f>
      </x:c>
      <x:c r="BO914" s="50" t="str">
        <x:f>IF(7&gt;'Настройки'!$B$3,"",IF(ISBLANK(L914),IF('Настройки'!$B$9="Нулевой спрос",0,""),IF(L914&lt;0,IF('Настройки'!$B$10="Исключить","",IF('Настройки'!$B$10="Абсолютные значения",ABS(L914),L914)),L914)))</x:f>
      </x:c>
      <x:c r="BP914" s="50" t="str">
        <x:f>IF(8&gt;'Настройки'!$B$3,"",IF(ISBLANK(M914),IF('Настройки'!$B$9="Нулевой спрос",0,""),IF(M914&lt;0,IF('Настройки'!$B$10="Исключить","",IF('Настройки'!$B$10="Абсолютные значения",ABS(M914),M914)),M914)))</x:f>
      </x:c>
      <x:c r="BQ914" s="50" t="str">
        <x:f>IF(9&gt;'Настройки'!$B$3,"",IF(ISBLANK(N914),IF('Настройки'!$B$9="Нулевой спрос",0,""),IF(N914&lt;0,IF('Настройки'!$B$10="Исключить","",IF('Настройки'!$B$10="Абсолютные значения",ABS(N914),N914)),N914)))</x:f>
      </x:c>
      <x:c r="BR914" s="50" t="str">
        <x:f>IF(10&gt;'Настройки'!$B$3,"",IF(ISBLANK(O914),IF('Настройки'!$B$9="Нулевой спрос",0,""),IF(O914&lt;0,IF('Настройки'!$B$10="Исключить","",IF('Настройки'!$B$10="Абсолютные значения",ABS(O914),O914)),O914)))</x:f>
      </x:c>
      <x:c r="BS914" s="50" t="str">
        <x:f>IF(11&gt;'Настройки'!$B$3,"",IF(ISBLANK(P914),IF('Настройки'!$B$9="Нулевой спрос",0,""),IF(P914&lt;0,IF('Настройки'!$B$10="Исключить","",IF('Настройки'!$B$10="Абсолютные значения",ABS(P914),P914)),P914)))</x:f>
      </x:c>
      <x:c r="BT914" s="50" t="str">
        <x:f>IF(12&gt;'Настройки'!$B$3,"",IF(ISBLANK(Q914),IF('Настройки'!$B$9="Нулевой спрос",0,""),IF(Q914&lt;0,IF('Настройки'!$B$10="Исключить","",IF('Настройки'!$B$10="Абсолютные значения",ABS(Q914),Q914)),Q914)))</x:f>
      </x:c>
      <x:c r="BU914" s="50" t="str">
        <x:f>IF(13&gt;'Настройки'!$B$3,"",IF(ISBLANK(R914),IF('Настройки'!$B$9="Нулевой спрос",0,""),IF(R914&lt;0,IF('Настройки'!$B$10="Исключить","",IF('Настройки'!$B$10="Абсолютные значения",ABS(R914),R914)),R914)))</x:f>
      </x:c>
      <x:c r="BV914" s="50" t="str">
        <x:f>IF(14&gt;'Настройки'!$B$3,"",IF(ISBLANK(S914),IF('Настройки'!$B$9="Нулевой спрос",0,""),IF(S914&lt;0,IF('Настройки'!$B$10="Исключить","",IF('Настройки'!$B$10="Абсолютные значения",ABS(S914),S914)),S914)))</x:f>
      </x:c>
      <x:c r="BW914" s="50" t="str">
        <x:f>IF(15&gt;'Настройки'!$B$3,"",IF(ISBLANK(T914),IF('Настройки'!$B$9="Нулевой спрос",0,""),IF(T914&lt;0,IF('Настройки'!$B$10="Исключить","",IF('Настройки'!$B$10="Абсолютные значения",ABS(T914),T914)),T914)))</x:f>
      </x:c>
      <x:c r="BX914" s="50" t="str">
        <x:f>IF(16&gt;'Настройки'!$B$3,"",IF(ISBLANK(U914),IF('Настройки'!$B$9="Нулевой спрос",0,""),IF(U914&lt;0,IF('Настройки'!$B$10="Исключить","",IF('Настройки'!$B$10="Абсолютные значения",ABS(U914),U914)),U914)))</x:f>
      </x:c>
      <x:c r="BY914" s="50" t="str">
        <x:f>IF(17&gt;'Настройки'!$B$3,"",IF(ISBLANK(V914),IF('Настройки'!$B$9="Нулевой спрос",0,""),IF(V914&lt;0,IF('Настройки'!$B$10="Исключить","",IF('Настройки'!$B$10="Абсолютные значения",ABS(V914),V914)),V914)))</x:f>
      </x:c>
      <x:c r="BZ914" s="50" t="str">
        <x:f>IF(18&gt;'Настройки'!$B$3,"",IF(ISBLANK(W914),IF('Настройки'!$B$9="Нулевой спрос",0,""),IF(W914&lt;0,IF('Настройки'!$B$10="Исключить","",IF('Настройки'!$B$10="Абсолютные значения",ABS(W914),W914)),W914)))</x:f>
      </x:c>
      <x:c r="CA914" s="50" t="str">
        <x:f>IF(19&gt;'Настройки'!$B$3,"",IF(ISBLANK(X914),IF('Настройки'!$B$9="Нулевой спрос",0,""),IF(X914&lt;0,IF('Настройки'!$B$10="Исключить","",IF('Настройки'!$B$10="Абсолютные значения",ABS(X914),X914)),X914)))</x:f>
      </x:c>
      <x:c r="CB914" s="50" t="str">
        <x:f>IF(20&gt;'Настройки'!$B$3,"",IF(ISBLANK(Y914),IF('Настройки'!$B$9="Нулевой спрос",0,""),IF(Y914&lt;0,IF('Настройки'!$B$10="Исключить","",IF('Настройки'!$B$10="Абсолютные значения",ABS(Y914),Y914)),Y914)))</x:f>
      </x:c>
      <x:c r="CC914" s="50" t="str">
        <x:f>IF(21&gt;'Настройки'!$B$3,"",IF(ISBLANK(Z914),IF('Настройки'!$B$9="Нулевой спрос",0,""),IF(Z914&lt;0,IF('Настройки'!$B$10="Исключить","",IF('Настройки'!$B$10="Абсолютные значения",ABS(Z914),Z914)),Z914)))</x:f>
      </x:c>
      <x:c r="CD914" s="50" t="str">
        <x:f>IF(22&gt;'Настройки'!$B$3,"",IF(ISBLANK(AA914),IF('Настройки'!$B$9="Нулевой спрос",0,""),IF(AA914&lt;0,IF('Настройки'!$B$10="Исключить","",IF('Настройки'!$B$10="Абсолютные значения",ABS(AA914),AA914)),AA914)))</x:f>
      </x:c>
      <x:c r="CE914" s="50" t="str">
        <x:f>IF(23&gt;'Настройки'!$B$3,"",IF(ISBLANK(AB914),IF('Настройки'!$B$9="Нулевой спрос",0,""),IF(AB914&lt;0,IF('Настройки'!$B$10="Исключить","",IF('Настройки'!$B$10="Абсолютные значения",ABS(AB914),AB914)),AB914)))</x:f>
      </x:c>
      <x:c r="CF914" s="50" t="str">
        <x:f>IF(24&gt;'Настройки'!$B$3,"",IF(ISBLANK(AC914),IF('Настройки'!$B$9="Нулевой спрос",0,""),IF(AC914&lt;0,IF('Настройки'!$B$10="Исключить","",IF('Настройки'!$B$10="Абсолютные значения",ABS(AC914),AC914)),AC914)))</x:f>
      </x:c>
      <x:c r="CG914" s="50" t="str">
        <x:f>IF(25&gt;'Настройки'!$B$3,"",IF(ISBLANK(AD914),IF('Настройки'!$B$9="Нулевой спрос",0,""),IF(AD914&lt;0,IF('Настройки'!$B$10="Исключить","",IF('Настройки'!$B$10="Абсолютные значения",ABS(AD914),AD914)),AD914)))</x:f>
      </x:c>
      <x:c r="CH914" s="50" t="str">
        <x:f>IF(26&gt;'Настройки'!$B$3,"",IF(ISBLANK(AE914),IF('Настройки'!$B$9="Нулевой спрос",0,""),IF(AE914&lt;0,IF('Настройки'!$B$10="Исключить","",IF('Настройки'!$B$10="Абсолютные значения",ABS(AE914),AE914)),AE914)))</x:f>
      </x:c>
      <x:c r="CI914" s="50" t="str">
        <x:f>IF(27&gt;'Настройки'!$B$3,"",IF(ISBLANK(AF914),IF('Настройки'!$B$9="Нулевой спрос",0,""),IF(AF914&lt;0,IF('Настройки'!$B$10="Исключить","",IF('Настройки'!$B$10="Абсолютные значения",ABS(AF914),AF914)),AF914)))</x:f>
      </x:c>
      <x:c r="CJ914" s="50" t="str">
        <x:f>IF(28&gt;'Настройки'!$B$3,"",IF(ISBLANK(AG914),IF('Настройки'!$B$9="Нулевой спрос",0,""),IF(AG914&lt;0,IF('Настройки'!$B$10="Исключить","",IF('Настройки'!$B$10="Абсолютные значения",ABS(AG914),AG914)),AG914)))</x:f>
      </x:c>
      <x:c r="CK914" s="50" t="str">
        <x:f>IF(29&gt;'Настройки'!$B$3,"",IF(ISBLANK(AH914),IF('Настройки'!$B$9="Нулевой спрос",0,""),IF(AH914&lt;0,IF('Настройки'!$B$10="Исключить","",IF('Настройки'!$B$10="Абсолютные значения",ABS(AH914),AH914)),AH914)))</x:f>
      </x:c>
      <x:c r="CL914" s="50" t="str">
        <x:f>IF(30&gt;'Настройки'!$B$3,"",IF(ISBLANK(AI914),IF('Настройки'!$B$9="Нулевой спрос",0,""),IF(AI914&lt;0,IF('Настройки'!$B$10="Исключить","",IF('Настройки'!$B$10="Абсолютные значения",ABS(AI914),AI914)),AI914)))</x:f>
      </x:c>
      <x:c r="CM914" s="50" t="str">
        <x:f>IF(31&gt;'Настройки'!$B$3,"",IF(ISBLANK(AJ914),IF('Настройки'!$B$9="Нулевой спрос",0,""),IF(AJ914&lt;0,IF('Настройки'!$B$10="Исключить","",IF('Настройки'!$B$10="Абсолютные значения",ABS(AJ914),AJ914)),AJ914)))</x:f>
      </x:c>
      <x:c r="CN914" s="50" t="str">
        <x:f>IF(32&gt;'Настройки'!$B$3,"",IF(ISBLANK(AK914),IF('Настройки'!$B$9="Нулевой спрос",0,""),IF(AK914&lt;0,IF('Настройки'!$B$10="Исключить","",IF('Настройки'!$B$10="Абсолютные значения",ABS(AK914),AK914)),AK914)))</x:f>
      </x:c>
      <x:c r="CO914" s="50" t="str">
        <x:f>IF(33&gt;'Настройки'!$B$3,"",IF(ISBLANK(AL914),IF('Настройки'!$B$9="Нулевой спрос",0,""),IF(AL914&lt;0,IF('Настройки'!$B$10="Исключить","",IF('Настройки'!$B$10="Абсолютные значения",ABS(AL914),AL914)),AL914)))</x:f>
      </x:c>
      <x:c r="CP914" s="50" t="str">
        <x:f>IF(34&gt;'Настройки'!$B$3,"",IF(ISBLANK(AM914),IF('Настройки'!$B$9="Нулевой спрос",0,""),IF(AM914&lt;0,IF('Настройки'!$B$10="Исключить","",IF('Настройки'!$B$10="Абсолютные значения",ABS(AM914),AM914)),AM914)))</x:f>
      </x:c>
      <x:c r="CQ914" s="50" t="str">
        <x:f>IF(35&gt;'Настройки'!$B$3,"",IF(ISBLANK(AN914),IF('Настройки'!$B$9="Нулевой спрос",0,""),IF(AN914&lt;0,IF('Настройки'!$B$10="Исключить","",IF('Настройки'!$B$10="Абсолютные значения",ABS(AN914),AN914)),AN914)))</x:f>
      </x:c>
      <x:c r="CR914" s="50" t="str">
        <x:f>IF(36&gt;'Настройки'!$B$3,"",IF(ISBLANK(AO914),IF('Настройки'!$B$9="Нулевой спрос",0,""),IF(AO914&lt;0,IF('Настройки'!$B$10="Исключить","",IF('Настройки'!$B$10="Абсолютные значения",ABS(AO914),AO914)),AO914)))</x:f>
      </x:c>
      <x:c r="CS914" s="50" t="str">
        <x:f>IF(OR(1&gt;'Настройки'!$B$3,ISBLANK(BI914),BI914=0),"",BI914)</x:f>
      </x:c>
      <x:c r="CT914" s="50" t="str">
        <x:f>IF(OR(2&gt;'Настройки'!$B$3,ISBLANK(BJ914),BJ914=0),"",BJ914)</x:f>
      </x:c>
      <x:c r="CU914" s="50" t="str">
        <x:f>IF(OR(3&gt;'Настройки'!$B$3,ISBLANK(BK914),BK914=0),"",BK914)</x:f>
      </x:c>
      <x:c r="CV914" s="50" t="str">
        <x:f>IF(OR(4&gt;'Настройки'!$B$3,ISBLANK(BL914),BL914=0),"",BL914)</x:f>
      </x:c>
      <x:c r="CW914" s="50" t="str">
        <x:f>IF(OR(5&gt;'Настройки'!$B$3,ISBLANK(BM914),BM914=0),"",BM914)</x:f>
      </x:c>
      <x:c r="CX914" s="50" t="str">
        <x:f>IF(OR(6&gt;'Настройки'!$B$3,ISBLANK(BN914),BN914=0),"",BN914)</x:f>
      </x:c>
      <x:c r="CY914" s="50" t="str">
        <x:f>IF(OR(7&gt;'Настройки'!$B$3,ISBLANK(BO914),BO914=0),"",BO914)</x:f>
      </x:c>
      <x:c r="CZ914" s="50" t="str">
        <x:f>IF(OR(8&gt;'Настройки'!$B$3,ISBLANK(BP914),BP914=0),"",BP914)</x:f>
      </x:c>
      <x:c r="DA914" s="50" t="str">
        <x:f>IF(OR(9&gt;'Настройки'!$B$3,ISBLANK(BQ914),BQ914=0),"",BQ914)</x:f>
      </x:c>
      <x:c r="DB914" s="50" t="str">
        <x:f>IF(OR(10&gt;'Настройки'!$B$3,ISBLANK(BR914),BR914=0),"",BR914)</x:f>
      </x:c>
      <x:c r="DC914" s="50" t="str">
        <x:f>IF(OR(11&gt;'Настройки'!$B$3,ISBLANK(BS914),BS914=0),"",BS914)</x:f>
      </x:c>
      <x:c r="DD914" s="50" t="str">
        <x:f>IF(OR(12&gt;'Настройки'!$B$3,ISBLANK(BT914),BT914=0),"",BT914)</x:f>
      </x:c>
      <x:c r="DE914" s="50" t="str">
        <x:f>IF(OR(13&gt;'Настройки'!$B$3,ISBLANK(BU914),BU914=0),"",BU914)</x:f>
      </x:c>
      <x:c r="DF914" s="50" t="str">
        <x:f>IF(OR(14&gt;'Настройки'!$B$3,ISBLANK(BV914),BV914=0),"",BV914)</x:f>
      </x:c>
      <x:c r="DG914" s="50" t="str">
        <x:f>IF(OR(15&gt;'Настройки'!$B$3,ISBLANK(BW914),BW914=0),"",BW914)</x:f>
      </x:c>
      <x:c r="DH914" s="50" t="str">
        <x:f>IF(OR(16&gt;'Настройки'!$B$3,ISBLANK(BX914),BX914=0),"",BX914)</x:f>
      </x:c>
      <x:c r="DI914" s="50" t="str">
        <x:f>IF(OR(17&gt;'Настройки'!$B$3,ISBLANK(BY914),BY914=0),"",BY914)</x:f>
      </x:c>
      <x:c r="DJ914" s="50" t="str">
        <x:f>IF(OR(18&gt;'Настройки'!$B$3,ISBLANK(BZ914),BZ914=0),"",BZ914)</x:f>
      </x:c>
      <x:c r="DK914" s="50" t="str">
        <x:f>IF(OR(19&gt;'Настройки'!$B$3,ISBLANK(CA914),CA914=0),"",CA914)</x:f>
      </x:c>
      <x:c r="DL914" s="50" t="str">
        <x:f>IF(OR(20&gt;'Настройки'!$B$3,ISBLANK(CB914),CB914=0),"",CB914)</x:f>
      </x:c>
      <x:c r="DM914" s="50" t="str">
        <x:f>IF(OR(21&gt;'Настройки'!$B$3,ISBLANK(CC914),CC914=0),"",CC914)</x:f>
      </x:c>
      <x:c r="DN914" s="50" t="str">
        <x:f>IF(OR(22&gt;'Настройки'!$B$3,ISBLANK(CD914),CD914=0),"",CD914)</x:f>
      </x:c>
      <x:c r="DO914" s="50" t="str">
        <x:f>IF(OR(23&gt;'Настройки'!$B$3,ISBLANK(CE914),CE914=0),"",CE914)</x:f>
      </x:c>
      <x:c r="DP914" s="50" t="str">
        <x:f>IF(OR(24&gt;'Настройки'!$B$3,ISBLANK(CF914),CF914=0),"",CF914)</x:f>
      </x:c>
      <x:c r="DQ914" s="50" t="str">
        <x:f>IF(OR(25&gt;'Настройки'!$B$3,ISBLANK(CG914),CG914=0),"",CG914)</x:f>
      </x:c>
      <x:c r="DR914" s="50" t="str">
        <x:f>IF(OR(26&gt;'Настройки'!$B$3,ISBLANK(CH914),CH914=0),"",CH914)</x:f>
      </x:c>
      <x:c r="DS914" s="50" t="str">
        <x:f>IF(OR(27&gt;'Настройки'!$B$3,ISBLANK(CI914),CI914=0),"",CI914)</x:f>
      </x:c>
      <x:c r="DT914" s="50" t="str">
        <x:f>IF(OR(28&gt;'Настройки'!$B$3,ISBLANK(CJ914),CJ914=0),"",CJ914)</x:f>
      </x:c>
      <x:c r="DU914" s="50" t="str">
        <x:f>IF(OR(29&gt;'Настройки'!$B$3,ISBLANK(CK914),CK914=0),"",CK914)</x:f>
      </x:c>
      <x:c r="DV914" s="50" t="str">
        <x:f>IF(OR(30&gt;'Настройки'!$B$3,ISBLANK(CL914),CL914=0),"",CL914)</x:f>
      </x:c>
      <x:c r="DW914" s="50" t="str">
        <x:f>IF(OR(31&gt;'Настройки'!$B$3,ISBLANK(CM914),CM914=0),"",CM914)</x:f>
      </x:c>
      <x:c r="DX914" s="50" t="str">
        <x:f>IF(OR(32&gt;'Настройки'!$B$3,ISBLANK(CN914),CN914=0),"",CN914)</x:f>
      </x:c>
      <x:c r="DY914" s="50" t="str">
        <x:f>IF(OR(33&gt;'Настройки'!$B$3,ISBLANK(CO914),CO914=0),"",CO914)</x:f>
      </x:c>
      <x:c r="DZ914" s="50" t="str">
        <x:f>IF(OR(34&gt;'Настройки'!$B$3,ISBLANK(CP914),CP914=0),"",CP914)</x:f>
      </x:c>
      <x:c r="EA914" s="50" t="str">
        <x:f>IF(OR(35&gt;'Настройки'!$B$3,ISBLANK(CQ914),CQ914=0),"",CQ914)</x:f>
      </x:c>
      <x:c r="EB914" s="50" t="str">
        <x:f>IF(OR(36&gt;'Настройки'!$B$3,ISBLANK(CR914),CR914=0),"",CR914)</x:f>
      </x:c>
      <x:c r="EC914" s="50" t="str">
        <x:f>IF(A914="","",IF(OR(BB914="AZ",BB914="BZ"),10000+ROW(),IF(AZ914&gt;'Настройки'!$B$11,20000+ROW(),IF(BF914&lt;&gt;"Обычный",30000+ROW(),IF(AX914&lt;=0,40000+ROW(),"")))))</x:f>
      </x:c>
      <x:c r="ED914" s="50" t="str">
        <x:f>IF(EC914="","",COUNTIFS($EC$2:$EC$1001,"&gt;0",$EC$2:$EC$1001,"&lt;"&amp;EC914)+1)</x:f>
      </x:c>
    </x:row>
    <x:row r="915">
      <x:c r="A915" s="115"/>
      <x:c r="B915" s="115"/>
      <x:c r="C915" s="115"/>
      <x:c r="D915" s="118"/>
      <x:c r="E915" s="118"/>
      <x:c r="F915" s="118"/>
      <x:c r="G915" s="118"/>
      <x:c r="H915" s="118"/>
      <x:c r="I915" s="118"/>
      <x:c r="J915" s="118"/>
      <x:c r="K915" s="118"/>
      <x:c r="L915" s="118"/>
      <x:c r="M915" s="118"/>
      <x:c r="N915" s="118"/>
      <x:c r="O915" s="118"/>
      <x:c r="P915" s="118"/>
      <x:c r="Q915" s="118"/>
      <x:c r="R915" s="118"/>
      <x:c r="S915" s="118"/>
      <x:c r="T915" s="118"/>
      <x:c r="U915" s="118"/>
      <x:c r="V915" s="118"/>
      <x:c r="W915" s="118"/>
      <x:c r="X915" s="118"/>
      <x:c r="Y915" s="118"/>
      <x:c r="Z915" s="118"/>
      <x:c r="AA915" s="118"/>
      <x:c r="AB915" s="118"/>
      <x:c r="AC915" s="118"/>
      <x:c r="AD915" s="118"/>
      <x:c r="AE915" s="118"/>
      <x:c r="AF915" s="118"/>
      <x:c r="AG915" s="118"/>
      <x:c r="AH915" s="118"/>
      <x:c r="AI915" s="118"/>
      <x:c r="AJ915" s="118"/>
      <x:c r="AK915" s="118"/>
      <x:c r="AL915" s="118"/>
      <x:c r="AM915" s="118"/>
      <x:c r="AN915" s="118"/>
      <x:c r="AO915" s="118"/>
      <x:c r="AP915" s="115"/>
      <x:c r="AQ915" s="49" t="str">
        <x:f>IF(A915="","",COUNT(BI915:INDEX(BI915:CR915,1,'Настройки'!$B$3)))</x:f>
      </x:c>
      <x:c r="AR915" s="49" t="str">
        <x:f>IF(A915="","",SUM(BI915:INDEX(BI915:CR915,1,'Настройки'!$B$3)))</x:f>
      </x:c>
      <x:c r="AS915" s="58" t="str">
        <x:f>IF(A915="","",IF('Настройки'!$B$4="Стоимость потребления",AR915*D915,IF('Настройки'!$B$4="Количество",AR915,E915)))</x:f>
      </x:c>
      <x:c r="AT915" s="61" t="str">
        <x:f>IF(OR(A915="",AS915&lt;0,SUM($AS$2:$AS$1001)&lt;=0),"",AS915/SUM($AS$2:$AS$1001))</x:f>
      </x:c>
      <x:c r="AU915" s="61" t="str">
        <x:f>IF(OR(A915="",AS915&lt;0,SUM($AS$2:$AS$1001)&lt;=0),"",SUMIFS($AS$2:$AS$1001,$AS$2:$AS$1001,"&gt;"&amp;AS915)/SUM($AS$2:$AS$1001))</x:f>
      </x:c>
      <x:c r="AV915" s="61" t="str">
        <x:f>IF(OR(A915="",AS915&lt;0,SUM($AS$2:$AS$1001)&lt;=0),"",SUMIFS($AS$2:$AS$1001,$AS$2:$AS$1001,"&gt;="&amp;AS915)/SUM($AS$2:$AS$1001))</x:f>
      </x:c>
      <x:c r="AW915" s="49" t="str">
        <x:f>IF(A915="","",IF(SUM($AS$2:$AS$1001)&lt;=0,"Не определён",IF(AS915&lt;0,"Исключение",IF(AU915&lt;'Настройки'!$B$5,"A",IF(AU915&lt;'Настройки'!$B$6,"B","C")))))</x:f>
      </x:c>
      <x:c r="AX915" s="58" t="str">
        <x:f>IF(A915="","",IF(AQ915=0,"",AVERAGE(BI915:INDEX(BI915:CR915,1,'Настройки'!$B$3))))</x:f>
      </x:c>
      <x:c r="AY915" s="58" t="str">
        <x:f>IF(OR(A915="",AQ915=0),"",STDEVP(BI915:INDEX(BI915:CR915,1,'Настройки'!$B$3)))</x:f>
      </x:c>
      <x:c r="AZ915" s="61" t="str">
        <x:f>IF(OR(A915="",AQ915&lt;'Настройки'!$B$12,AX915&lt;=0,AND('Настройки'!$B$10="Блокировать",COUNTIF(F915:INDEX(F915:AO915,1,'Настройки'!$B$3),"&lt;0")&gt;0)),"",AY915/ABS(AX915))</x:f>
      </x:c>
      <x:c r="BA915" s="49" t="str">
        <x:f>IF(A915="","",IF(AND('Настройки'!$B$10="Блокировать",COUNTIF(F915:INDEX(F915:AO915,1,'Настройки'!$B$3),"&lt;0")&gt;0),"Не определён",IF(AQ915&lt;'Настройки'!$B$12,"Не определён",IF(AX915=0,"Нет спроса",IF(AX915&lt;0,"Не определён",IF(AZ915&lt;='Настройки'!$B$7,"X",IF(AZ915&lt;='Настройки'!$B$8,"Y","Z")))))))</x:f>
      </x:c>
      <x:c r="BB915" s="49" t="str">
        <x:f>IF(OR(A915="",LEN(AW915)&lt;&gt;1,LEN(BA915)&lt;&gt;1),"",AW915&amp;BA915)</x:f>
      </x:c>
      <x:c r="BC915" s="61" t="str">
        <x:f>IF(OR(A915="",AQ915=0),"",(COUNT(BI915:INDEX(BI915:CR915,1,'Настройки'!$B$3))-COUNT(CS915:INDEX(CS915:EB915,1,'Настройки'!$B$3)))/AQ915)</x:f>
      </x:c>
      <x:c r="BD915" s="64" t="str">
        <x:f>IF(OR(A915="",COUNT(CS915:INDEX(CS915:EB915,1,'Настройки'!$B$3))=0),"",AQ915/COUNT(CS915:INDEX(CS915:EB915,1,'Настройки'!$B$3)))</x:f>
      </x:c>
      <x:c r="BE915" s="64" t="str">
        <x:f>IF(OR(A915="",COUNT(CS915:INDEX(CS915:EB915,1,'Настройки'!$B$3))=0),"",IF(AVERAGE(CS915:INDEX(CS915:EB915,1,'Настройки'!$B$3))=0,"",(STDEVP(CS915:INDEX(CS915:EB915,1,'Настройки'!$B$3))/ABS(AVERAGE(CS915:INDEX(CS915:EB915,1,'Настройки'!$B$3))))^2))</x:f>
      </x:c>
      <x:c r="BF915" s="49" t="str">
        <x:f>IF(A915="","",IF(AQ915&lt;3,"Недостаточно",IF(AQ915&lt;6,"Предварительный","Обычный")))</x:f>
      </x:c>
      <x:c r="BG915" s="49" t="str">
        <x:f>IF(A915="","",IF(COUNTIF(F915:INDEX(F915:AO915,1,'Настройки'!$B$3),"&lt;0")&gt;0,IF('Настройки'!$B$10="Блокировать","Отрицательный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"),"")&amp;IF(AQ915&lt;3,"Недостаточно истории. ",IF(AQ915&lt;6,"Предварительная классификация. ",""))&amp;IF(AX915=0,"Нет спроса за горизонт. ","")&amp;IF(AZ915&gt;'Настройки'!$B$11,"Экстремальная вариативность. ",""))</x:f>
      </x:c>
      <x:c r="BH915" s="49" t="str">
        <x:f>IF(A915="","",IFERROR(VLOOKUP(BB915,'Настройки'!$D$3:$E$11,2,FALSE),"Сначала проверьте исходные данные и историю спроса.")&amp;" Уточните срок поставки, MOQ и критичность.")</x:f>
      </x:c>
      <x:c r="BI915" s="50" t="str">
        <x:f>IF(1&gt;'Настройки'!$B$3,"",IF(ISBLANK(F915),IF('Настройки'!$B$9="Нулевой спрос",0,""),IF(F915&lt;0,IF('Настройки'!$B$10="Исключить","",IF('Настройки'!$B$10="Абсолютные значения",ABS(F915),F915)),F915)))</x:f>
      </x:c>
      <x:c r="BJ915" s="50" t="str">
        <x:f>IF(2&gt;'Настройки'!$B$3,"",IF(ISBLANK(G915),IF('Настройки'!$B$9="Нулевой спрос",0,""),IF(G915&lt;0,IF('Настройки'!$B$10="Исключить","",IF('Настройки'!$B$10="Абсолютные значения",ABS(G915),G915)),G915)))</x:f>
      </x:c>
      <x:c r="BK915" s="50" t="str">
        <x:f>IF(3&gt;'Настройки'!$B$3,"",IF(ISBLANK(H915),IF('Настройки'!$B$9="Нулевой спрос",0,""),IF(H915&lt;0,IF('Настройки'!$B$10="Исключить","",IF('Настройки'!$B$10="Абсолютные значения",ABS(H915),H915)),H915)))</x:f>
      </x:c>
      <x:c r="BL915" s="50" t="str">
        <x:f>IF(4&gt;'Настройки'!$B$3,"",IF(ISBLANK(I915),IF('Настройки'!$B$9="Нулевой спрос",0,""),IF(I915&lt;0,IF('Настройки'!$B$10="Исключить","",IF('Настройки'!$B$10="Абсолютные значения",ABS(I915),I915)),I915)))</x:f>
      </x:c>
      <x:c r="BM915" s="50" t="str">
        <x:f>IF(5&gt;'Настройки'!$B$3,"",IF(ISBLANK(J915),IF('Настройки'!$B$9="Нулевой спрос",0,""),IF(J915&lt;0,IF('Настройки'!$B$10="Исключить","",IF('Настройки'!$B$10="Абсолютные значения",ABS(J915),J915)),J915)))</x:f>
      </x:c>
      <x:c r="BN915" s="50" t="str">
        <x:f>IF(6&gt;'Настройки'!$B$3,"",IF(ISBLANK(K915),IF('Настройки'!$B$9="Нулевой спрос",0,""),IF(K915&lt;0,IF('Настройки'!$B$10="Исключить","",IF('Настройки'!$B$10="Абсолютные значения",ABS(K915),K915)),K915)))</x:f>
      </x:c>
      <x:c r="BO915" s="50" t="str">
        <x:f>IF(7&gt;'Настройки'!$B$3,"",IF(ISBLANK(L915),IF('Настройки'!$B$9="Нулевой спрос",0,""),IF(L915&lt;0,IF('Настройки'!$B$10="Исключить","",IF('Настройки'!$B$10="Абсолютные значения",ABS(L915),L915)),L915)))</x:f>
      </x:c>
      <x:c r="BP915" s="50" t="str">
        <x:f>IF(8&gt;'Настройки'!$B$3,"",IF(ISBLANK(M915),IF('Настройки'!$B$9="Нулевой спрос",0,""),IF(M915&lt;0,IF('Настройки'!$B$10="Исключить","",IF('Настройки'!$B$10="Абсолютные значения",ABS(M915),M915)),M915)))</x:f>
      </x:c>
      <x:c r="BQ915" s="50" t="str">
        <x:f>IF(9&gt;'Настройки'!$B$3,"",IF(ISBLANK(N915),IF('Настройки'!$B$9="Нулевой спрос",0,""),IF(N915&lt;0,IF('Настройки'!$B$10="Исключить","",IF('Настройки'!$B$10="Абсолютные значения",ABS(N915),N915)),N915)))</x:f>
      </x:c>
      <x:c r="BR915" s="50" t="str">
        <x:f>IF(10&gt;'Настройки'!$B$3,"",IF(ISBLANK(O915),IF('Настройки'!$B$9="Нулевой спрос",0,""),IF(O915&lt;0,IF('Настройки'!$B$10="Исключить","",IF('Настройки'!$B$10="Абсолютные значения",ABS(O915),O915)),O915)))</x:f>
      </x:c>
      <x:c r="BS915" s="50" t="str">
        <x:f>IF(11&gt;'Настройки'!$B$3,"",IF(ISBLANK(P915),IF('Настройки'!$B$9="Нулевой спрос",0,""),IF(P915&lt;0,IF('Настройки'!$B$10="Исключить","",IF('Настройки'!$B$10="Абсолютные значения",ABS(P915),P915)),P915)))</x:f>
      </x:c>
      <x:c r="BT915" s="50" t="str">
        <x:f>IF(12&gt;'Настройки'!$B$3,"",IF(ISBLANK(Q915),IF('Настройки'!$B$9="Нулевой спрос",0,""),IF(Q915&lt;0,IF('Настройки'!$B$10="Исключить","",IF('Настройки'!$B$10="Абсолютные значения",ABS(Q915),Q915)),Q915)))</x:f>
      </x:c>
      <x:c r="BU915" s="50" t="str">
        <x:f>IF(13&gt;'Настройки'!$B$3,"",IF(ISBLANK(R915),IF('Настройки'!$B$9="Нулевой спрос",0,""),IF(R915&lt;0,IF('Настройки'!$B$10="Исключить","",IF('Настройки'!$B$10="Абсолютные значения",ABS(R915),R915)),R915)))</x:f>
      </x:c>
      <x:c r="BV915" s="50" t="str">
        <x:f>IF(14&gt;'Настройки'!$B$3,"",IF(ISBLANK(S915),IF('Настройки'!$B$9="Нулевой спрос",0,""),IF(S915&lt;0,IF('Настройки'!$B$10="Исключить","",IF('Настройки'!$B$10="Абсолютные значения",ABS(S915),S915)),S915)))</x:f>
      </x:c>
      <x:c r="BW915" s="50" t="str">
        <x:f>IF(15&gt;'Настройки'!$B$3,"",IF(ISBLANK(T915),IF('Настройки'!$B$9="Нулевой спрос",0,""),IF(T915&lt;0,IF('Настройки'!$B$10="Исключить","",IF('Настройки'!$B$10="Абсолютные значения",ABS(T915),T915)),T915)))</x:f>
      </x:c>
      <x:c r="BX915" s="50" t="str">
        <x:f>IF(16&gt;'Настройки'!$B$3,"",IF(ISBLANK(U915),IF('Настройки'!$B$9="Нулевой спрос",0,""),IF(U915&lt;0,IF('Настройки'!$B$10="Исключить","",IF('Настройки'!$B$10="Абсолютные значения",ABS(U915),U915)),U915)))</x:f>
      </x:c>
      <x:c r="BY915" s="50" t="str">
        <x:f>IF(17&gt;'Настройки'!$B$3,"",IF(ISBLANK(V915),IF('Настройки'!$B$9="Нулевой спрос",0,""),IF(V915&lt;0,IF('Настройки'!$B$10="Исключить","",IF('Настройки'!$B$10="Абсолютные значения",ABS(V915),V915)),V915)))</x:f>
      </x:c>
      <x:c r="BZ915" s="50" t="str">
        <x:f>IF(18&gt;'Настройки'!$B$3,"",IF(ISBLANK(W915),IF('Настройки'!$B$9="Нулевой спрос",0,""),IF(W915&lt;0,IF('Настройки'!$B$10="Исключить","",IF('Настройки'!$B$10="Абсолютные значения",ABS(W915),W915)),W915)))</x:f>
      </x:c>
      <x:c r="CA915" s="50" t="str">
        <x:f>IF(19&gt;'Настройки'!$B$3,"",IF(ISBLANK(X915),IF('Настройки'!$B$9="Нулевой спрос",0,""),IF(X915&lt;0,IF('Настройки'!$B$10="Исключить","",IF('Настройки'!$B$10="Абсолютные значения",ABS(X915),X915)),X915)))</x:f>
      </x:c>
      <x:c r="CB915" s="50" t="str">
        <x:f>IF(20&gt;'Настройки'!$B$3,"",IF(ISBLANK(Y915),IF('Настройки'!$B$9="Нулевой спрос",0,""),IF(Y915&lt;0,IF('Настройки'!$B$10="Исключить","",IF('Настройки'!$B$10="Абсолютные значения",ABS(Y915),Y915)),Y915)))</x:f>
      </x:c>
      <x:c r="CC915" s="50" t="str">
        <x:f>IF(21&gt;'Настройки'!$B$3,"",IF(ISBLANK(Z915),IF('Настройки'!$B$9="Нулевой спрос",0,""),IF(Z915&lt;0,IF('Настройки'!$B$10="Исключить","",IF('Настройки'!$B$10="Абсолютные значения",ABS(Z915),Z915)),Z915)))</x:f>
      </x:c>
      <x:c r="CD915" s="50" t="str">
        <x:f>IF(22&gt;'Настройки'!$B$3,"",IF(ISBLANK(AA915),IF('Настройки'!$B$9="Нулевой спрос",0,""),IF(AA915&lt;0,IF('Настройки'!$B$10="Исключить","",IF('Настройки'!$B$10="Абсолютные значения",ABS(AA915),AA915)),AA915)))</x:f>
      </x:c>
      <x:c r="CE915" s="50" t="str">
        <x:f>IF(23&gt;'Настройки'!$B$3,"",IF(ISBLANK(AB915),IF('Настройки'!$B$9="Нулевой спрос",0,""),IF(AB915&lt;0,IF('Настройки'!$B$10="Исключить","",IF('Настройки'!$B$10="Абсолютные значения",ABS(AB915),AB915)),AB915)))</x:f>
      </x:c>
      <x:c r="CF915" s="50" t="str">
        <x:f>IF(24&gt;'Настройки'!$B$3,"",IF(ISBLANK(AC915),IF('Настройки'!$B$9="Нулевой спрос",0,""),IF(AC915&lt;0,IF('Настройки'!$B$10="Исключить","",IF('Настройки'!$B$10="Абсолютные значения",ABS(AC915),AC915)),AC915)))</x:f>
      </x:c>
      <x:c r="CG915" s="50" t="str">
        <x:f>IF(25&gt;'Настройки'!$B$3,"",IF(ISBLANK(AD915),IF('Настройки'!$B$9="Нулевой спрос",0,""),IF(AD915&lt;0,IF('Настройки'!$B$10="Исключить","",IF('Настройки'!$B$10="Абсолютные значения",ABS(AD915),AD915)),AD915)))</x:f>
      </x:c>
      <x:c r="CH915" s="50" t="str">
        <x:f>IF(26&gt;'Настройки'!$B$3,"",IF(ISBLANK(AE915),IF('Настройки'!$B$9="Нулевой спрос",0,""),IF(AE915&lt;0,IF('Настройки'!$B$10="Исключить","",IF('Настройки'!$B$10="Абсолютные значения",ABS(AE915),AE915)),AE915)))</x:f>
      </x:c>
      <x:c r="CI915" s="50" t="str">
        <x:f>IF(27&gt;'Настройки'!$B$3,"",IF(ISBLANK(AF915),IF('Настройки'!$B$9="Нулевой спрос",0,""),IF(AF915&lt;0,IF('Настройки'!$B$10="Исключить","",IF('Настройки'!$B$10="Абсолютные значения",ABS(AF915),AF915)),AF915)))</x:f>
      </x:c>
      <x:c r="CJ915" s="50" t="str">
        <x:f>IF(28&gt;'Настройки'!$B$3,"",IF(ISBLANK(AG915),IF('Настройки'!$B$9="Нулевой спрос",0,""),IF(AG915&lt;0,IF('Настройки'!$B$10="Исключить","",IF('Настройки'!$B$10="Абсолютные значения",ABS(AG915),AG915)),AG915)))</x:f>
      </x:c>
      <x:c r="CK915" s="50" t="str">
        <x:f>IF(29&gt;'Настройки'!$B$3,"",IF(ISBLANK(AH915),IF('Настройки'!$B$9="Нулевой спрос",0,""),IF(AH915&lt;0,IF('Настройки'!$B$10="Исключить","",IF('Настройки'!$B$10="Абсолютные значения",ABS(AH915),AH915)),AH915)))</x:f>
      </x:c>
      <x:c r="CL915" s="50" t="str">
        <x:f>IF(30&gt;'Настройки'!$B$3,"",IF(ISBLANK(AI915),IF('Настройки'!$B$9="Нулевой спрос",0,""),IF(AI915&lt;0,IF('Настройки'!$B$10="Исключить","",IF('Настройки'!$B$10="Абсолютные значения",ABS(AI915),AI915)),AI915)))</x:f>
      </x:c>
      <x:c r="CM915" s="50" t="str">
        <x:f>IF(31&gt;'Настройки'!$B$3,"",IF(ISBLANK(AJ915),IF('Настройки'!$B$9="Нулевой спрос",0,""),IF(AJ915&lt;0,IF('Настройки'!$B$10="Исключить","",IF('Настройки'!$B$10="Абсолютные значения",ABS(AJ915),AJ915)),AJ915)))</x:f>
      </x:c>
      <x:c r="CN915" s="50" t="str">
        <x:f>IF(32&gt;'Настройки'!$B$3,"",IF(ISBLANK(AK915),IF('Настройки'!$B$9="Нулевой спрос",0,""),IF(AK915&lt;0,IF('Настройки'!$B$10="Исключить","",IF('Настройки'!$B$10="Абсолютные значения",ABS(AK915),AK915)),AK915)))</x:f>
      </x:c>
      <x:c r="CO915" s="50" t="str">
        <x:f>IF(33&gt;'Настройки'!$B$3,"",IF(ISBLANK(AL915),IF('Настройки'!$B$9="Нулевой спрос",0,""),IF(AL915&lt;0,IF('Настройки'!$B$10="Исключить","",IF('Настройки'!$B$10="Абсолютные значения",ABS(AL915),AL915)),AL915)))</x:f>
      </x:c>
      <x:c r="CP915" s="50" t="str">
        <x:f>IF(34&gt;'Настройки'!$B$3,"",IF(ISBLANK(AM915),IF('Настройки'!$B$9="Нулевой спрос",0,""),IF(AM915&lt;0,IF('Настройки'!$B$10="Исключить","",IF('Настройки'!$B$10="Абсолютные значения",ABS(AM915),AM915)),AM915)))</x:f>
      </x:c>
      <x:c r="CQ915" s="50" t="str">
        <x:f>IF(35&gt;'Настройки'!$B$3,"",IF(ISBLANK(AN915),IF('Настройки'!$B$9="Нулевой спрос",0,""),IF(AN915&lt;0,IF('Настройки'!$B$10="Исключить","",IF('Настройки'!$B$10="Абсолютные значения",ABS(AN915),AN915)),AN915)))</x:f>
      </x:c>
      <x:c r="CR915" s="50" t="str">
        <x:f>IF(36&gt;'Настройки'!$B$3,"",IF(ISBLANK(AO915),IF('Настройки'!$B$9="Нулевой спрос",0,""),IF(AO915&lt;0,IF('Настройки'!$B$10="Исключить","",IF('Настройки'!$B$10="Абсолютные значения",ABS(AO915),AO915)),AO915)))</x:f>
      </x:c>
      <x:c r="CS915" s="50" t="str">
        <x:f>IF(OR(1&gt;'Настройки'!$B$3,ISBLANK(BI915),BI915=0),"",BI915)</x:f>
      </x:c>
      <x:c r="CT915" s="50" t="str">
        <x:f>IF(OR(2&gt;'Настройки'!$B$3,ISBLANK(BJ915),BJ915=0),"",BJ915)</x:f>
      </x:c>
      <x:c r="CU915" s="50" t="str">
        <x:f>IF(OR(3&gt;'Настройки'!$B$3,ISBLANK(BK915),BK915=0),"",BK915)</x:f>
      </x:c>
      <x:c r="CV915" s="50" t="str">
        <x:f>IF(OR(4&gt;'Настройки'!$B$3,ISBLANK(BL915),BL915=0),"",BL915)</x:f>
      </x:c>
      <x:c r="CW915" s="50" t="str">
        <x:f>IF(OR(5&gt;'Настройки'!$B$3,ISBLANK(BM915),BM915=0),"",BM915)</x:f>
      </x:c>
      <x:c r="CX915" s="50" t="str">
        <x:f>IF(OR(6&gt;'Настройки'!$B$3,ISBLANK(BN915),BN915=0),"",BN915)</x:f>
      </x:c>
      <x:c r="CY915" s="50" t="str">
        <x:f>IF(OR(7&gt;'Настройки'!$B$3,ISBLANK(BO915),BO915=0),"",BO915)</x:f>
      </x:c>
      <x:c r="CZ915" s="50" t="str">
        <x:f>IF(OR(8&gt;'Настройки'!$B$3,ISBLANK(BP915),BP915=0),"",BP915)</x:f>
      </x:c>
      <x:c r="DA915" s="50" t="str">
        <x:f>IF(OR(9&gt;'Настройки'!$B$3,ISBLANK(BQ915),BQ915=0),"",BQ915)</x:f>
      </x:c>
      <x:c r="DB915" s="50" t="str">
        <x:f>IF(OR(10&gt;'Настройки'!$B$3,ISBLANK(BR915),BR915=0),"",BR915)</x:f>
      </x:c>
      <x:c r="DC915" s="50" t="str">
        <x:f>IF(OR(11&gt;'Настройки'!$B$3,ISBLANK(BS915),BS915=0),"",BS915)</x:f>
      </x:c>
      <x:c r="DD915" s="50" t="str">
        <x:f>IF(OR(12&gt;'Настройки'!$B$3,ISBLANK(BT915),BT915=0),"",BT915)</x:f>
      </x:c>
      <x:c r="DE915" s="50" t="str">
        <x:f>IF(OR(13&gt;'Настройки'!$B$3,ISBLANK(BU915),BU915=0),"",BU915)</x:f>
      </x:c>
      <x:c r="DF915" s="50" t="str">
        <x:f>IF(OR(14&gt;'Настройки'!$B$3,ISBLANK(BV915),BV915=0),"",BV915)</x:f>
      </x:c>
      <x:c r="DG915" s="50" t="str">
        <x:f>IF(OR(15&gt;'Настройки'!$B$3,ISBLANK(BW915),BW915=0),"",BW915)</x:f>
      </x:c>
      <x:c r="DH915" s="50" t="str">
        <x:f>IF(OR(16&gt;'Настройки'!$B$3,ISBLANK(BX915),BX915=0),"",BX915)</x:f>
      </x:c>
      <x:c r="DI915" s="50" t="str">
        <x:f>IF(OR(17&gt;'Настройки'!$B$3,ISBLANK(BY915),BY915=0),"",BY915)</x:f>
      </x:c>
      <x:c r="DJ915" s="50" t="str">
        <x:f>IF(OR(18&gt;'Настройки'!$B$3,ISBLANK(BZ915),BZ915=0),"",BZ915)</x:f>
      </x:c>
      <x:c r="DK915" s="50" t="str">
        <x:f>IF(OR(19&gt;'Настройки'!$B$3,ISBLANK(CA915),CA915=0),"",CA915)</x:f>
      </x:c>
      <x:c r="DL915" s="50" t="str">
        <x:f>IF(OR(20&gt;'Настройки'!$B$3,ISBLANK(CB915),CB915=0),"",CB915)</x:f>
      </x:c>
      <x:c r="DM915" s="50" t="str">
        <x:f>IF(OR(21&gt;'Настройки'!$B$3,ISBLANK(CC915),CC915=0),"",CC915)</x:f>
      </x:c>
      <x:c r="DN915" s="50" t="str">
        <x:f>IF(OR(22&gt;'Настройки'!$B$3,ISBLANK(CD915),CD915=0),"",CD915)</x:f>
      </x:c>
      <x:c r="DO915" s="50" t="str">
        <x:f>IF(OR(23&gt;'Настройки'!$B$3,ISBLANK(CE915),CE915=0),"",CE915)</x:f>
      </x:c>
      <x:c r="DP915" s="50" t="str">
        <x:f>IF(OR(24&gt;'Настройки'!$B$3,ISBLANK(CF915),CF915=0),"",CF915)</x:f>
      </x:c>
      <x:c r="DQ915" s="50" t="str">
        <x:f>IF(OR(25&gt;'Настройки'!$B$3,ISBLANK(CG915),CG915=0),"",CG915)</x:f>
      </x:c>
      <x:c r="DR915" s="50" t="str">
        <x:f>IF(OR(26&gt;'Настройки'!$B$3,ISBLANK(CH915),CH915=0),"",CH915)</x:f>
      </x:c>
      <x:c r="DS915" s="50" t="str">
        <x:f>IF(OR(27&gt;'Настройки'!$B$3,ISBLANK(CI915),CI915=0),"",CI915)</x:f>
      </x:c>
      <x:c r="DT915" s="50" t="str">
        <x:f>IF(OR(28&gt;'Настройки'!$B$3,ISBLANK(CJ915),CJ915=0),"",CJ915)</x:f>
      </x:c>
      <x:c r="DU915" s="50" t="str">
        <x:f>IF(OR(29&gt;'Настройки'!$B$3,ISBLANK(CK915),CK915=0),"",CK915)</x:f>
      </x:c>
      <x:c r="DV915" s="50" t="str">
        <x:f>IF(OR(30&gt;'Настройки'!$B$3,ISBLANK(CL915),CL915=0),"",CL915)</x:f>
      </x:c>
      <x:c r="DW915" s="50" t="str">
        <x:f>IF(OR(31&gt;'Настройки'!$B$3,ISBLANK(CM915),CM915=0),"",CM915)</x:f>
      </x:c>
      <x:c r="DX915" s="50" t="str">
        <x:f>IF(OR(32&gt;'Настройки'!$B$3,ISBLANK(CN915),CN915=0),"",CN915)</x:f>
      </x:c>
      <x:c r="DY915" s="50" t="str">
        <x:f>IF(OR(33&gt;'Настройки'!$B$3,ISBLANK(CO915),CO915=0),"",CO915)</x:f>
      </x:c>
      <x:c r="DZ915" s="50" t="str">
        <x:f>IF(OR(34&gt;'Настройки'!$B$3,ISBLANK(CP915),CP915=0),"",CP915)</x:f>
      </x:c>
      <x:c r="EA915" s="50" t="str">
        <x:f>IF(OR(35&gt;'Настройки'!$B$3,ISBLANK(CQ915),CQ915=0),"",CQ915)</x:f>
      </x:c>
      <x:c r="EB915" s="50" t="str">
        <x:f>IF(OR(36&gt;'Настройки'!$B$3,ISBLANK(CR915),CR915=0),"",CR915)</x:f>
      </x:c>
      <x:c r="EC915" s="50" t="str">
        <x:f>IF(A915="","",IF(OR(BB915="AZ",BB915="BZ"),10000+ROW(),IF(AZ915&gt;'Настройки'!$B$11,20000+ROW(),IF(BF915&lt;&gt;"Обычный",30000+ROW(),IF(AX915&lt;=0,40000+ROW(),"")))))</x:f>
      </x:c>
      <x:c r="ED915" s="50" t="str">
        <x:f>IF(EC915="","",COUNTIFS($EC$2:$EC$1001,"&gt;0",$EC$2:$EC$1001,"&lt;"&amp;EC915)+1)</x:f>
      </x:c>
    </x:row>
    <x:row r="916">
      <x:c r="A916" s="115"/>
      <x:c r="B916" s="115"/>
      <x:c r="C916" s="115"/>
      <x:c r="D916" s="118"/>
      <x:c r="E916" s="118"/>
      <x:c r="F916" s="118"/>
      <x:c r="G916" s="118"/>
      <x:c r="H916" s="118"/>
      <x:c r="I916" s="118"/>
      <x:c r="J916" s="118"/>
      <x:c r="K916" s="118"/>
      <x:c r="L916" s="118"/>
      <x:c r="M916" s="118"/>
      <x:c r="N916" s="118"/>
      <x:c r="O916" s="118"/>
      <x:c r="P916" s="118"/>
      <x:c r="Q916" s="118"/>
      <x:c r="R916" s="118"/>
      <x:c r="S916" s="118"/>
      <x:c r="T916" s="118"/>
      <x:c r="U916" s="118"/>
      <x:c r="V916" s="118"/>
      <x:c r="W916" s="118"/>
      <x:c r="X916" s="118"/>
      <x:c r="Y916" s="118"/>
      <x:c r="Z916" s="118"/>
      <x:c r="AA916" s="118"/>
      <x:c r="AB916" s="118"/>
      <x:c r="AC916" s="118"/>
      <x:c r="AD916" s="118"/>
      <x:c r="AE916" s="118"/>
      <x:c r="AF916" s="118"/>
      <x:c r="AG916" s="118"/>
      <x:c r="AH916" s="118"/>
      <x:c r="AI916" s="118"/>
      <x:c r="AJ916" s="118"/>
      <x:c r="AK916" s="118"/>
      <x:c r="AL916" s="118"/>
      <x:c r="AM916" s="118"/>
      <x:c r="AN916" s="118"/>
      <x:c r="AO916" s="118"/>
      <x:c r="AP916" s="115"/>
      <x:c r="AQ916" s="49" t="str">
        <x:f>IF(A916="","",COUNT(BI916:INDEX(BI916:CR916,1,'Настройки'!$B$3)))</x:f>
      </x:c>
      <x:c r="AR916" s="49" t="str">
        <x:f>IF(A916="","",SUM(BI916:INDEX(BI916:CR916,1,'Настройки'!$B$3)))</x:f>
      </x:c>
      <x:c r="AS916" s="58" t="str">
        <x:f>IF(A916="","",IF('Настройки'!$B$4="Стоимость потребления",AR916*D916,IF('Настройки'!$B$4="Количество",AR916,E916)))</x:f>
      </x:c>
      <x:c r="AT916" s="61" t="str">
        <x:f>IF(OR(A916="",AS916&lt;0,SUM($AS$2:$AS$1001)&lt;=0),"",AS916/SUM($AS$2:$AS$1001))</x:f>
      </x:c>
      <x:c r="AU916" s="61" t="str">
        <x:f>IF(OR(A916="",AS916&lt;0,SUM($AS$2:$AS$1001)&lt;=0),"",SUMIFS($AS$2:$AS$1001,$AS$2:$AS$1001,"&gt;"&amp;AS916)/SUM($AS$2:$AS$1001))</x:f>
      </x:c>
      <x:c r="AV916" s="61" t="str">
        <x:f>IF(OR(A916="",AS916&lt;0,SUM($AS$2:$AS$1001)&lt;=0),"",SUMIFS($AS$2:$AS$1001,$AS$2:$AS$1001,"&gt;="&amp;AS916)/SUM($AS$2:$AS$1001))</x:f>
      </x:c>
      <x:c r="AW916" s="49" t="str">
        <x:f>IF(A916="","",IF(SUM($AS$2:$AS$1001)&lt;=0,"Не определён",IF(AS916&lt;0,"Исключение",IF(AU916&lt;'Настройки'!$B$5,"A",IF(AU916&lt;'Настройки'!$B$6,"B","C")))))</x:f>
      </x:c>
      <x:c r="AX916" s="58" t="str">
        <x:f>IF(A916="","",IF(AQ916=0,"",AVERAGE(BI916:INDEX(BI916:CR916,1,'Настройки'!$B$3))))</x:f>
      </x:c>
      <x:c r="AY916" s="58" t="str">
        <x:f>IF(OR(A916="",AQ916=0),"",STDEVP(BI916:INDEX(BI916:CR916,1,'Настройки'!$B$3)))</x:f>
      </x:c>
      <x:c r="AZ916" s="61" t="str">
        <x:f>IF(OR(A916="",AQ916&lt;'Настройки'!$B$12,AX916&lt;=0,AND('Настройки'!$B$10="Блокировать",COUNTIF(F916:INDEX(F916:AO916,1,'Настройки'!$B$3),"&lt;0")&gt;0)),"",AY916/ABS(AX916))</x:f>
      </x:c>
      <x:c r="BA916" s="49" t="str">
        <x:f>IF(A916="","",IF(AND('Настройки'!$B$10="Блокировать",COUNTIF(F916:INDEX(F916:AO916,1,'Настройки'!$B$3),"&lt;0")&gt;0),"Не определён",IF(AQ916&lt;'Настройки'!$B$12,"Не определён",IF(AX916=0,"Нет спроса",IF(AX916&lt;0,"Не определён",IF(AZ916&lt;='Настройки'!$B$7,"X",IF(AZ916&lt;='Настройки'!$B$8,"Y","Z")))))))</x:f>
      </x:c>
      <x:c r="BB916" s="49" t="str">
        <x:f>IF(OR(A916="",LEN(AW916)&lt;&gt;1,LEN(BA916)&lt;&gt;1),"",AW916&amp;BA916)</x:f>
      </x:c>
      <x:c r="BC916" s="61" t="str">
        <x:f>IF(OR(A916="",AQ916=0),"",(COUNT(BI916:INDEX(BI916:CR916,1,'Настройки'!$B$3))-COUNT(CS916:INDEX(CS916:EB916,1,'Настройки'!$B$3)))/AQ916)</x:f>
      </x:c>
      <x:c r="BD916" s="64" t="str">
        <x:f>IF(OR(A916="",COUNT(CS916:INDEX(CS916:EB916,1,'Настройки'!$B$3))=0),"",AQ916/COUNT(CS916:INDEX(CS916:EB916,1,'Настройки'!$B$3)))</x:f>
      </x:c>
      <x:c r="BE916" s="64" t="str">
        <x:f>IF(OR(A916="",COUNT(CS916:INDEX(CS916:EB916,1,'Настройки'!$B$3))=0),"",IF(AVERAGE(CS916:INDEX(CS916:EB916,1,'Настройки'!$B$3))=0,"",(STDEVP(CS916:INDEX(CS916:EB916,1,'Настройки'!$B$3))/ABS(AVERAGE(CS916:INDEX(CS916:EB916,1,'Настройки'!$B$3))))^2))</x:f>
      </x:c>
      <x:c r="BF916" s="49" t="str">
        <x:f>IF(A916="","",IF(AQ916&lt;3,"Недостаточно",IF(AQ916&lt;6,"Предварительный","Обычный")))</x:f>
      </x:c>
      <x:c r="BG916" s="49" t="str">
        <x:f>IF(A916="","",IF(COUNTIF(F916:INDEX(F916:AO916,1,'Настройки'!$B$3),"&lt;0")&gt;0,IF('Настройки'!$B$10="Блокировать","Отрицательный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"),"")&amp;IF(AQ916&lt;3,"Недостаточно истории. ",IF(AQ916&lt;6,"Предварительная классификация. ",""))&amp;IF(AX916=0,"Нет спроса за горизонт. ","")&amp;IF(AZ916&gt;'Настройки'!$B$11,"Экстремальная вариативность. ",""))</x:f>
      </x:c>
      <x:c r="BH916" s="49" t="str">
        <x:f>IF(A916="","",IFERROR(VLOOKUP(BB916,'Настройки'!$D$3:$E$11,2,FALSE),"Сначала проверьте исходные данные и историю спроса.")&amp;" Уточните срок поставки, MOQ и критичность.")</x:f>
      </x:c>
      <x:c r="BI916" s="50" t="str">
        <x:f>IF(1&gt;'Настройки'!$B$3,"",IF(ISBLANK(F916),IF('Настройки'!$B$9="Нулевой спрос",0,""),IF(F916&lt;0,IF('Настройки'!$B$10="Исключить","",IF('Настройки'!$B$10="Абсолютные значения",ABS(F916),F916)),F916)))</x:f>
      </x:c>
      <x:c r="BJ916" s="50" t="str">
        <x:f>IF(2&gt;'Настройки'!$B$3,"",IF(ISBLANK(G916),IF('Настройки'!$B$9="Нулевой спрос",0,""),IF(G916&lt;0,IF('Настройки'!$B$10="Исключить","",IF('Настройки'!$B$10="Абсолютные значения",ABS(G916),G916)),G916)))</x:f>
      </x:c>
      <x:c r="BK916" s="50" t="str">
        <x:f>IF(3&gt;'Настройки'!$B$3,"",IF(ISBLANK(H916),IF('Настройки'!$B$9="Нулевой спрос",0,""),IF(H916&lt;0,IF('Настройки'!$B$10="Исключить","",IF('Настройки'!$B$10="Абсолютные значения",ABS(H916),H916)),H916)))</x:f>
      </x:c>
      <x:c r="BL916" s="50" t="str">
        <x:f>IF(4&gt;'Настройки'!$B$3,"",IF(ISBLANK(I916),IF('Настройки'!$B$9="Нулевой спрос",0,""),IF(I916&lt;0,IF('Настройки'!$B$10="Исключить","",IF('Настройки'!$B$10="Абсолютные значения",ABS(I916),I916)),I916)))</x:f>
      </x:c>
      <x:c r="BM916" s="50" t="str">
        <x:f>IF(5&gt;'Настройки'!$B$3,"",IF(ISBLANK(J916),IF('Настройки'!$B$9="Нулевой спрос",0,""),IF(J916&lt;0,IF('Настройки'!$B$10="Исключить","",IF('Настройки'!$B$10="Абсолютные значения",ABS(J916),J916)),J916)))</x:f>
      </x:c>
      <x:c r="BN916" s="50" t="str">
        <x:f>IF(6&gt;'Настройки'!$B$3,"",IF(ISBLANK(K916),IF('Настройки'!$B$9="Нулевой спрос",0,""),IF(K916&lt;0,IF('Настройки'!$B$10="Исключить","",IF('Настройки'!$B$10="Абсолютные значения",ABS(K916),K916)),K916)))</x:f>
      </x:c>
      <x:c r="BO916" s="50" t="str">
        <x:f>IF(7&gt;'Настройки'!$B$3,"",IF(ISBLANK(L916),IF('Настройки'!$B$9="Нулевой спрос",0,""),IF(L916&lt;0,IF('Настройки'!$B$10="Исключить","",IF('Настройки'!$B$10="Абсолютные значения",ABS(L916),L916)),L916)))</x:f>
      </x:c>
      <x:c r="BP916" s="50" t="str">
        <x:f>IF(8&gt;'Настройки'!$B$3,"",IF(ISBLANK(M916),IF('Настройки'!$B$9="Нулевой спрос",0,""),IF(M916&lt;0,IF('Настройки'!$B$10="Исключить","",IF('Настройки'!$B$10="Абсолютные значения",ABS(M916),M916)),M916)))</x:f>
      </x:c>
      <x:c r="BQ916" s="50" t="str">
        <x:f>IF(9&gt;'Настройки'!$B$3,"",IF(ISBLANK(N916),IF('Настройки'!$B$9="Нулевой спрос",0,""),IF(N916&lt;0,IF('Настройки'!$B$10="Исключить","",IF('Настройки'!$B$10="Абсолютные значения",ABS(N916),N916)),N916)))</x:f>
      </x:c>
      <x:c r="BR916" s="50" t="str">
        <x:f>IF(10&gt;'Настройки'!$B$3,"",IF(ISBLANK(O916),IF('Настройки'!$B$9="Нулевой спрос",0,""),IF(O916&lt;0,IF('Настройки'!$B$10="Исключить","",IF('Настройки'!$B$10="Абсолютные значения",ABS(O916),O916)),O916)))</x:f>
      </x:c>
      <x:c r="BS916" s="50" t="str">
        <x:f>IF(11&gt;'Настройки'!$B$3,"",IF(ISBLANK(P916),IF('Настройки'!$B$9="Нулевой спрос",0,""),IF(P916&lt;0,IF('Настройки'!$B$10="Исключить","",IF('Настройки'!$B$10="Абсолютные значения",ABS(P916),P916)),P916)))</x:f>
      </x:c>
      <x:c r="BT916" s="50" t="str">
        <x:f>IF(12&gt;'Настройки'!$B$3,"",IF(ISBLANK(Q916),IF('Настройки'!$B$9="Нулевой спрос",0,""),IF(Q916&lt;0,IF('Настройки'!$B$10="Исключить","",IF('Настройки'!$B$10="Абсолютные значения",ABS(Q916),Q916)),Q916)))</x:f>
      </x:c>
      <x:c r="BU916" s="50" t="str">
        <x:f>IF(13&gt;'Настройки'!$B$3,"",IF(ISBLANK(R916),IF('Настройки'!$B$9="Нулевой спрос",0,""),IF(R916&lt;0,IF('Настройки'!$B$10="Исключить","",IF('Настройки'!$B$10="Абсолютные значения",ABS(R916),R916)),R916)))</x:f>
      </x:c>
      <x:c r="BV916" s="50" t="str">
        <x:f>IF(14&gt;'Настройки'!$B$3,"",IF(ISBLANK(S916),IF('Настройки'!$B$9="Нулевой спрос",0,""),IF(S916&lt;0,IF('Настройки'!$B$10="Исключить","",IF('Настройки'!$B$10="Абсолютные значения",ABS(S916),S916)),S916)))</x:f>
      </x:c>
      <x:c r="BW916" s="50" t="str">
        <x:f>IF(15&gt;'Настройки'!$B$3,"",IF(ISBLANK(T916),IF('Настройки'!$B$9="Нулевой спрос",0,""),IF(T916&lt;0,IF('Настройки'!$B$10="Исключить","",IF('Настройки'!$B$10="Абсолютные значения",ABS(T916),T916)),T916)))</x:f>
      </x:c>
      <x:c r="BX916" s="50" t="str">
        <x:f>IF(16&gt;'Настройки'!$B$3,"",IF(ISBLANK(U916),IF('Настройки'!$B$9="Нулевой спрос",0,""),IF(U916&lt;0,IF('Настройки'!$B$10="Исключить","",IF('Настройки'!$B$10="Абсолютные значения",ABS(U916),U916)),U916)))</x:f>
      </x:c>
      <x:c r="BY916" s="50" t="str">
        <x:f>IF(17&gt;'Настройки'!$B$3,"",IF(ISBLANK(V916),IF('Настройки'!$B$9="Нулевой спрос",0,""),IF(V916&lt;0,IF('Настройки'!$B$10="Исключить","",IF('Настройки'!$B$10="Абсолютные значения",ABS(V916),V916)),V916)))</x:f>
      </x:c>
      <x:c r="BZ916" s="50" t="str">
        <x:f>IF(18&gt;'Настройки'!$B$3,"",IF(ISBLANK(W916),IF('Настройки'!$B$9="Нулевой спрос",0,""),IF(W916&lt;0,IF('Настройки'!$B$10="Исключить","",IF('Настройки'!$B$10="Абсолютные значения",ABS(W916),W916)),W916)))</x:f>
      </x:c>
      <x:c r="CA916" s="50" t="str">
        <x:f>IF(19&gt;'Настройки'!$B$3,"",IF(ISBLANK(X916),IF('Настройки'!$B$9="Нулевой спрос",0,""),IF(X916&lt;0,IF('Настройки'!$B$10="Исключить","",IF('Настройки'!$B$10="Абсолютные значения",ABS(X916),X916)),X916)))</x:f>
      </x:c>
      <x:c r="CB916" s="50" t="str">
        <x:f>IF(20&gt;'Настройки'!$B$3,"",IF(ISBLANK(Y916),IF('Настройки'!$B$9="Нулевой спрос",0,""),IF(Y916&lt;0,IF('Настройки'!$B$10="Исключить","",IF('Настройки'!$B$10="Абсолютные значения",ABS(Y916),Y916)),Y916)))</x:f>
      </x:c>
      <x:c r="CC916" s="50" t="str">
        <x:f>IF(21&gt;'Настройки'!$B$3,"",IF(ISBLANK(Z916),IF('Настройки'!$B$9="Нулевой спрос",0,""),IF(Z916&lt;0,IF('Настройки'!$B$10="Исключить","",IF('Настройки'!$B$10="Абсолютные значения",ABS(Z916),Z916)),Z916)))</x:f>
      </x:c>
      <x:c r="CD916" s="50" t="str">
        <x:f>IF(22&gt;'Настройки'!$B$3,"",IF(ISBLANK(AA916),IF('Настройки'!$B$9="Нулевой спрос",0,""),IF(AA916&lt;0,IF('Настройки'!$B$10="Исключить","",IF('Настройки'!$B$10="Абсолютные значения",ABS(AA916),AA916)),AA916)))</x:f>
      </x:c>
      <x:c r="CE916" s="50" t="str">
        <x:f>IF(23&gt;'Настройки'!$B$3,"",IF(ISBLANK(AB916),IF('Настройки'!$B$9="Нулевой спрос",0,""),IF(AB916&lt;0,IF('Настройки'!$B$10="Исключить","",IF('Настройки'!$B$10="Абсолютные значения",ABS(AB916),AB916)),AB916)))</x:f>
      </x:c>
      <x:c r="CF916" s="50" t="str">
        <x:f>IF(24&gt;'Настройки'!$B$3,"",IF(ISBLANK(AC916),IF('Настройки'!$B$9="Нулевой спрос",0,""),IF(AC916&lt;0,IF('Настройки'!$B$10="Исключить","",IF('Настройки'!$B$10="Абсолютные значения",ABS(AC916),AC916)),AC916)))</x:f>
      </x:c>
      <x:c r="CG916" s="50" t="str">
        <x:f>IF(25&gt;'Настройки'!$B$3,"",IF(ISBLANK(AD916),IF('Настройки'!$B$9="Нулевой спрос",0,""),IF(AD916&lt;0,IF('Настройки'!$B$10="Исключить","",IF('Настройки'!$B$10="Абсолютные значения",ABS(AD916),AD916)),AD916)))</x:f>
      </x:c>
      <x:c r="CH916" s="50" t="str">
        <x:f>IF(26&gt;'Настройки'!$B$3,"",IF(ISBLANK(AE916),IF('Настройки'!$B$9="Нулевой спрос",0,""),IF(AE916&lt;0,IF('Настройки'!$B$10="Исключить","",IF('Настройки'!$B$10="Абсолютные значения",ABS(AE916),AE916)),AE916)))</x:f>
      </x:c>
      <x:c r="CI916" s="50" t="str">
        <x:f>IF(27&gt;'Настройки'!$B$3,"",IF(ISBLANK(AF916),IF('Настройки'!$B$9="Нулевой спрос",0,""),IF(AF916&lt;0,IF('Настройки'!$B$10="Исключить","",IF('Настройки'!$B$10="Абсолютные значения",ABS(AF916),AF916)),AF916)))</x:f>
      </x:c>
      <x:c r="CJ916" s="50" t="str">
        <x:f>IF(28&gt;'Настройки'!$B$3,"",IF(ISBLANK(AG916),IF('Настройки'!$B$9="Нулевой спрос",0,""),IF(AG916&lt;0,IF('Настройки'!$B$10="Исключить","",IF('Настройки'!$B$10="Абсолютные значения",ABS(AG916),AG916)),AG916)))</x:f>
      </x:c>
      <x:c r="CK916" s="50" t="str">
        <x:f>IF(29&gt;'Настройки'!$B$3,"",IF(ISBLANK(AH916),IF('Настройки'!$B$9="Нулевой спрос",0,""),IF(AH916&lt;0,IF('Настройки'!$B$10="Исключить","",IF('Настройки'!$B$10="Абсолютные значения",ABS(AH916),AH916)),AH916)))</x:f>
      </x:c>
      <x:c r="CL916" s="50" t="str">
        <x:f>IF(30&gt;'Настройки'!$B$3,"",IF(ISBLANK(AI916),IF('Настройки'!$B$9="Нулевой спрос",0,""),IF(AI916&lt;0,IF('Настройки'!$B$10="Исключить","",IF('Настройки'!$B$10="Абсолютные значения",ABS(AI916),AI916)),AI916)))</x:f>
      </x:c>
      <x:c r="CM916" s="50" t="str">
        <x:f>IF(31&gt;'Настройки'!$B$3,"",IF(ISBLANK(AJ916),IF('Настройки'!$B$9="Нулевой спрос",0,""),IF(AJ916&lt;0,IF('Настройки'!$B$10="Исключить","",IF('Настройки'!$B$10="Абсолютные значения",ABS(AJ916),AJ916)),AJ916)))</x:f>
      </x:c>
      <x:c r="CN916" s="50" t="str">
        <x:f>IF(32&gt;'Настройки'!$B$3,"",IF(ISBLANK(AK916),IF('Настройки'!$B$9="Нулевой спрос",0,""),IF(AK916&lt;0,IF('Настройки'!$B$10="Исключить","",IF('Настройки'!$B$10="Абсолютные значения",ABS(AK916),AK916)),AK916)))</x:f>
      </x:c>
      <x:c r="CO916" s="50" t="str">
        <x:f>IF(33&gt;'Настройки'!$B$3,"",IF(ISBLANK(AL916),IF('Настройки'!$B$9="Нулевой спрос",0,""),IF(AL916&lt;0,IF('Настройки'!$B$10="Исключить","",IF('Настройки'!$B$10="Абсолютные значения",ABS(AL916),AL916)),AL916)))</x:f>
      </x:c>
      <x:c r="CP916" s="50" t="str">
        <x:f>IF(34&gt;'Настройки'!$B$3,"",IF(ISBLANK(AM916),IF('Настройки'!$B$9="Нулевой спрос",0,""),IF(AM916&lt;0,IF('Настройки'!$B$10="Исключить","",IF('Настройки'!$B$10="Абсолютные значения",ABS(AM916),AM916)),AM916)))</x:f>
      </x:c>
      <x:c r="CQ916" s="50" t="str">
        <x:f>IF(35&gt;'Настройки'!$B$3,"",IF(ISBLANK(AN916),IF('Настройки'!$B$9="Нулевой спрос",0,""),IF(AN916&lt;0,IF('Настройки'!$B$10="Исключить","",IF('Настройки'!$B$10="Абсолютные значения",ABS(AN916),AN916)),AN916)))</x:f>
      </x:c>
      <x:c r="CR916" s="50" t="str">
        <x:f>IF(36&gt;'Настройки'!$B$3,"",IF(ISBLANK(AO916),IF('Настройки'!$B$9="Нулевой спрос",0,""),IF(AO916&lt;0,IF('Настройки'!$B$10="Исключить","",IF('Настройки'!$B$10="Абсолютные значения",ABS(AO916),AO916)),AO916)))</x:f>
      </x:c>
      <x:c r="CS916" s="50" t="str">
        <x:f>IF(OR(1&gt;'Настройки'!$B$3,ISBLANK(BI916),BI916=0),"",BI916)</x:f>
      </x:c>
      <x:c r="CT916" s="50" t="str">
        <x:f>IF(OR(2&gt;'Настройки'!$B$3,ISBLANK(BJ916),BJ916=0),"",BJ916)</x:f>
      </x:c>
      <x:c r="CU916" s="50" t="str">
        <x:f>IF(OR(3&gt;'Настройки'!$B$3,ISBLANK(BK916),BK916=0),"",BK916)</x:f>
      </x:c>
      <x:c r="CV916" s="50" t="str">
        <x:f>IF(OR(4&gt;'Настройки'!$B$3,ISBLANK(BL916),BL916=0),"",BL916)</x:f>
      </x:c>
      <x:c r="CW916" s="50" t="str">
        <x:f>IF(OR(5&gt;'Настройки'!$B$3,ISBLANK(BM916),BM916=0),"",BM916)</x:f>
      </x:c>
      <x:c r="CX916" s="50" t="str">
        <x:f>IF(OR(6&gt;'Настройки'!$B$3,ISBLANK(BN916),BN916=0),"",BN916)</x:f>
      </x:c>
      <x:c r="CY916" s="50" t="str">
        <x:f>IF(OR(7&gt;'Настройки'!$B$3,ISBLANK(BO916),BO916=0),"",BO916)</x:f>
      </x:c>
      <x:c r="CZ916" s="50" t="str">
        <x:f>IF(OR(8&gt;'Настройки'!$B$3,ISBLANK(BP916),BP916=0),"",BP916)</x:f>
      </x:c>
      <x:c r="DA916" s="50" t="str">
        <x:f>IF(OR(9&gt;'Настройки'!$B$3,ISBLANK(BQ916),BQ916=0),"",BQ916)</x:f>
      </x:c>
      <x:c r="DB916" s="50" t="str">
        <x:f>IF(OR(10&gt;'Настройки'!$B$3,ISBLANK(BR916),BR916=0),"",BR916)</x:f>
      </x:c>
      <x:c r="DC916" s="50" t="str">
        <x:f>IF(OR(11&gt;'Настройки'!$B$3,ISBLANK(BS916),BS916=0),"",BS916)</x:f>
      </x:c>
      <x:c r="DD916" s="50" t="str">
        <x:f>IF(OR(12&gt;'Настройки'!$B$3,ISBLANK(BT916),BT916=0),"",BT916)</x:f>
      </x:c>
      <x:c r="DE916" s="50" t="str">
        <x:f>IF(OR(13&gt;'Настройки'!$B$3,ISBLANK(BU916),BU916=0),"",BU916)</x:f>
      </x:c>
      <x:c r="DF916" s="50" t="str">
        <x:f>IF(OR(14&gt;'Настройки'!$B$3,ISBLANK(BV916),BV916=0),"",BV916)</x:f>
      </x:c>
      <x:c r="DG916" s="50" t="str">
        <x:f>IF(OR(15&gt;'Настройки'!$B$3,ISBLANK(BW916),BW916=0),"",BW916)</x:f>
      </x:c>
      <x:c r="DH916" s="50" t="str">
        <x:f>IF(OR(16&gt;'Настройки'!$B$3,ISBLANK(BX916),BX916=0),"",BX916)</x:f>
      </x:c>
      <x:c r="DI916" s="50" t="str">
        <x:f>IF(OR(17&gt;'Настройки'!$B$3,ISBLANK(BY916),BY916=0),"",BY916)</x:f>
      </x:c>
      <x:c r="DJ916" s="50" t="str">
        <x:f>IF(OR(18&gt;'Настройки'!$B$3,ISBLANK(BZ916),BZ916=0),"",BZ916)</x:f>
      </x:c>
      <x:c r="DK916" s="50" t="str">
        <x:f>IF(OR(19&gt;'Настройки'!$B$3,ISBLANK(CA916),CA916=0),"",CA916)</x:f>
      </x:c>
      <x:c r="DL916" s="50" t="str">
        <x:f>IF(OR(20&gt;'Настройки'!$B$3,ISBLANK(CB916),CB916=0),"",CB916)</x:f>
      </x:c>
      <x:c r="DM916" s="50" t="str">
        <x:f>IF(OR(21&gt;'Настройки'!$B$3,ISBLANK(CC916),CC916=0),"",CC916)</x:f>
      </x:c>
      <x:c r="DN916" s="50" t="str">
        <x:f>IF(OR(22&gt;'Настройки'!$B$3,ISBLANK(CD916),CD916=0),"",CD916)</x:f>
      </x:c>
      <x:c r="DO916" s="50" t="str">
        <x:f>IF(OR(23&gt;'Настройки'!$B$3,ISBLANK(CE916),CE916=0),"",CE916)</x:f>
      </x:c>
      <x:c r="DP916" s="50" t="str">
        <x:f>IF(OR(24&gt;'Настройки'!$B$3,ISBLANK(CF916),CF916=0),"",CF916)</x:f>
      </x:c>
      <x:c r="DQ916" s="50" t="str">
        <x:f>IF(OR(25&gt;'Настройки'!$B$3,ISBLANK(CG916),CG916=0),"",CG916)</x:f>
      </x:c>
      <x:c r="DR916" s="50" t="str">
        <x:f>IF(OR(26&gt;'Настройки'!$B$3,ISBLANK(CH916),CH916=0),"",CH916)</x:f>
      </x:c>
      <x:c r="DS916" s="50" t="str">
        <x:f>IF(OR(27&gt;'Настройки'!$B$3,ISBLANK(CI916),CI916=0),"",CI916)</x:f>
      </x:c>
      <x:c r="DT916" s="50" t="str">
        <x:f>IF(OR(28&gt;'Настройки'!$B$3,ISBLANK(CJ916),CJ916=0),"",CJ916)</x:f>
      </x:c>
      <x:c r="DU916" s="50" t="str">
        <x:f>IF(OR(29&gt;'Настройки'!$B$3,ISBLANK(CK916),CK916=0),"",CK916)</x:f>
      </x:c>
      <x:c r="DV916" s="50" t="str">
        <x:f>IF(OR(30&gt;'Настройки'!$B$3,ISBLANK(CL916),CL916=0),"",CL916)</x:f>
      </x:c>
      <x:c r="DW916" s="50" t="str">
        <x:f>IF(OR(31&gt;'Настройки'!$B$3,ISBLANK(CM916),CM916=0),"",CM916)</x:f>
      </x:c>
      <x:c r="DX916" s="50" t="str">
        <x:f>IF(OR(32&gt;'Настройки'!$B$3,ISBLANK(CN916),CN916=0),"",CN916)</x:f>
      </x:c>
      <x:c r="DY916" s="50" t="str">
        <x:f>IF(OR(33&gt;'Настройки'!$B$3,ISBLANK(CO916),CO916=0),"",CO916)</x:f>
      </x:c>
      <x:c r="DZ916" s="50" t="str">
        <x:f>IF(OR(34&gt;'Настройки'!$B$3,ISBLANK(CP916),CP916=0),"",CP916)</x:f>
      </x:c>
      <x:c r="EA916" s="50" t="str">
        <x:f>IF(OR(35&gt;'Настройки'!$B$3,ISBLANK(CQ916),CQ916=0),"",CQ916)</x:f>
      </x:c>
      <x:c r="EB916" s="50" t="str">
        <x:f>IF(OR(36&gt;'Настройки'!$B$3,ISBLANK(CR916),CR916=0),"",CR916)</x:f>
      </x:c>
      <x:c r="EC916" s="50" t="str">
        <x:f>IF(A916="","",IF(OR(BB916="AZ",BB916="BZ"),10000+ROW(),IF(AZ916&gt;'Настройки'!$B$11,20000+ROW(),IF(BF916&lt;&gt;"Обычный",30000+ROW(),IF(AX916&lt;=0,40000+ROW(),"")))))</x:f>
      </x:c>
      <x:c r="ED916" s="50" t="str">
        <x:f>IF(EC916="","",COUNTIFS($EC$2:$EC$1001,"&gt;0",$EC$2:$EC$1001,"&lt;"&amp;EC916)+1)</x:f>
      </x:c>
    </x:row>
    <x:row r="917">
      <x:c r="A917" s="115"/>
      <x:c r="B917" s="115"/>
      <x:c r="C917" s="115"/>
      <x:c r="D917" s="118"/>
      <x:c r="E917" s="118"/>
      <x:c r="F917" s="118"/>
      <x:c r="G917" s="118"/>
      <x:c r="H917" s="118"/>
      <x:c r="I917" s="118"/>
      <x:c r="J917" s="118"/>
      <x:c r="K917" s="118"/>
      <x:c r="L917" s="118"/>
      <x:c r="M917" s="118"/>
      <x:c r="N917" s="118"/>
      <x:c r="O917" s="118"/>
      <x:c r="P917" s="118"/>
      <x:c r="Q917" s="118"/>
      <x:c r="R917" s="118"/>
      <x:c r="S917" s="118"/>
      <x:c r="T917" s="118"/>
      <x:c r="U917" s="118"/>
      <x:c r="V917" s="118"/>
      <x:c r="W917" s="118"/>
      <x:c r="X917" s="118"/>
      <x:c r="Y917" s="118"/>
      <x:c r="Z917" s="118"/>
      <x:c r="AA917" s="118"/>
      <x:c r="AB917" s="118"/>
      <x:c r="AC917" s="118"/>
      <x:c r="AD917" s="118"/>
      <x:c r="AE917" s="118"/>
      <x:c r="AF917" s="118"/>
      <x:c r="AG917" s="118"/>
      <x:c r="AH917" s="118"/>
      <x:c r="AI917" s="118"/>
      <x:c r="AJ917" s="118"/>
      <x:c r="AK917" s="118"/>
      <x:c r="AL917" s="118"/>
      <x:c r="AM917" s="118"/>
      <x:c r="AN917" s="118"/>
      <x:c r="AO917" s="118"/>
      <x:c r="AP917" s="115"/>
      <x:c r="AQ917" s="49" t="str">
        <x:f>IF(A917="","",COUNT(BI917:INDEX(BI917:CR917,1,'Настройки'!$B$3)))</x:f>
      </x:c>
      <x:c r="AR917" s="49" t="str">
        <x:f>IF(A917="","",SUM(BI917:INDEX(BI917:CR917,1,'Настройки'!$B$3)))</x:f>
      </x:c>
      <x:c r="AS917" s="58" t="str">
        <x:f>IF(A917="","",IF('Настройки'!$B$4="Стоимость потребления",AR917*D917,IF('Настройки'!$B$4="Количество",AR917,E917)))</x:f>
      </x:c>
      <x:c r="AT917" s="61" t="str">
        <x:f>IF(OR(A917="",AS917&lt;0,SUM($AS$2:$AS$1001)&lt;=0),"",AS917/SUM($AS$2:$AS$1001))</x:f>
      </x:c>
      <x:c r="AU917" s="61" t="str">
        <x:f>IF(OR(A917="",AS917&lt;0,SUM($AS$2:$AS$1001)&lt;=0),"",SUMIFS($AS$2:$AS$1001,$AS$2:$AS$1001,"&gt;"&amp;AS917)/SUM($AS$2:$AS$1001))</x:f>
      </x:c>
      <x:c r="AV917" s="61" t="str">
        <x:f>IF(OR(A917="",AS917&lt;0,SUM($AS$2:$AS$1001)&lt;=0),"",SUMIFS($AS$2:$AS$1001,$AS$2:$AS$1001,"&gt;="&amp;AS917)/SUM($AS$2:$AS$1001))</x:f>
      </x:c>
      <x:c r="AW917" s="49" t="str">
        <x:f>IF(A917="","",IF(SUM($AS$2:$AS$1001)&lt;=0,"Не определён",IF(AS917&lt;0,"Исключение",IF(AU917&lt;'Настройки'!$B$5,"A",IF(AU917&lt;'Настройки'!$B$6,"B","C")))))</x:f>
      </x:c>
      <x:c r="AX917" s="58" t="str">
        <x:f>IF(A917="","",IF(AQ917=0,"",AVERAGE(BI917:INDEX(BI917:CR917,1,'Настройки'!$B$3))))</x:f>
      </x:c>
      <x:c r="AY917" s="58" t="str">
        <x:f>IF(OR(A917="",AQ917=0),"",STDEVP(BI917:INDEX(BI917:CR917,1,'Настройки'!$B$3)))</x:f>
      </x:c>
      <x:c r="AZ917" s="61" t="str">
        <x:f>IF(OR(A917="",AQ917&lt;'Настройки'!$B$12,AX917&lt;=0,AND('Настройки'!$B$10="Блокировать",COUNTIF(F917:INDEX(F917:AO917,1,'Настройки'!$B$3),"&lt;0")&gt;0)),"",AY917/ABS(AX917))</x:f>
      </x:c>
      <x:c r="BA917" s="49" t="str">
        <x:f>IF(A917="","",IF(AND('Настройки'!$B$10="Блокировать",COUNTIF(F917:INDEX(F917:AO917,1,'Настройки'!$B$3),"&lt;0")&gt;0),"Не определён",IF(AQ917&lt;'Настройки'!$B$12,"Не определён",IF(AX917=0,"Нет спроса",IF(AX917&lt;0,"Не определён",IF(AZ917&lt;='Настройки'!$B$7,"X",IF(AZ917&lt;='Настройки'!$B$8,"Y","Z")))))))</x:f>
      </x:c>
      <x:c r="BB917" s="49" t="str">
        <x:f>IF(OR(A917="",LEN(AW917)&lt;&gt;1,LEN(BA917)&lt;&gt;1),"",AW917&amp;BA917)</x:f>
      </x:c>
      <x:c r="BC917" s="61" t="str">
        <x:f>IF(OR(A917="",AQ917=0),"",(COUNT(BI917:INDEX(BI917:CR917,1,'Настройки'!$B$3))-COUNT(CS917:INDEX(CS917:EB917,1,'Настройки'!$B$3)))/AQ917)</x:f>
      </x:c>
      <x:c r="BD917" s="64" t="str">
        <x:f>IF(OR(A917="",COUNT(CS917:INDEX(CS917:EB917,1,'Настройки'!$B$3))=0),"",AQ917/COUNT(CS917:INDEX(CS917:EB917,1,'Настройки'!$B$3)))</x:f>
      </x:c>
      <x:c r="BE917" s="64" t="str">
        <x:f>IF(OR(A917="",COUNT(CS917:INDEX(CS917:EB917,1,'Настройки'!$B$3))=0),"",IF(AVERAGE(CS917:INDEX(CS917:EB917,1,'Настройки'!$B$3))=0,"",(STDEVP(CS917:INDEX(CS917:EB917,1,'Настройки'!$B$3))/ABS(AVERAGE(CS917:INDEX(CS917:EB917,1,'Настройки'!$B$3))))^2))</x:f>
      </x:c>
      <x:c r="BF917" s="49" t="str">
        <x:f>IF(A917="","",IF(AQ917&lt;3,"Недостаточно",IF(AQ917&lt;6,"Предварительный","Обычный")))</x:f>
      </x:c>
      <x:c r="BG917" s="49" t="str">
        <x:f>IF(A917="","",IF(COUNTIF(F917:INDEX(F917:AO917,1,'Настройки'!$B$3),"&lt;0")&gt;0,IF('Настройки'!$B$10="Блокировать","Отрицательный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"),"")&amp;IF(AQ917&lt;3,"Недостаточно истории. ",IF(AQ917&lt;6,"Предварительная классификация. ",""))&amp;IF(AX917=0,"Нет спроса за горизонт. ","")&amp;IF(AZ917&gt;'Настройки'!$B$11,"Экстремальная вариативность. ",""))</x:f>
      </x:c>
      <x:c r="BH917" s="49" t="str">
        <x:f>IF(A917="","",IFERROR(VLOOKUP(BB917,'Настройки'!$D$3:$E$11,2,FALSE),"Сначала проверьте исходные данные и историю спроса.")&amp;" Уточните срок поставки, MOQ и критичность.")</x:f>
      </x:c>
      <x:c r="BI917" s="50" t="str">
        <x:f>IF(1&gt;'Настройки'!$B$3,"",IF(ISBLANK(F917),IF('Настройки'!$B$9="Нулевой спрос",0,""),IF(F917&lt;0,IF('Настройки'!$B$10="Исключить","",IF('Настройки'!$B$10="Абсолютные значения",ABS(F917),F917)),F917)))</x:f>
      </x:c>
      <x:c r="BJ917" s="50" t="str">
        <x:f>IF(2&gt;'Настройки'!$B$3,"",IF(ISBLANK(G917),IF('Настройки'!$B$9="Нулевой спрос",0,""),IF(G917&lt;0,IF('Настройки'!$B$10="Исключить","",IF('Настройки'!$B$10="Абсолютные значения",ABS(G917),G917)),G917)))</x:f>
      </x:c>
      <x:c r="BK917" s="50" t="str">
        <x:f>IF(3&gt;'Настройки'!$B$3,"",IF(ISBLANK(H917),IF('Настройки'!$B$9="Нулевой спрос",0,""),IF(H917&lt;0,IF('Настройки'!$B$10="Исключить","",IF('Настройки'!$B$10="Абсолютные значения",ABS(H917),H917)),H917)))</x:f>
      </x:c>
      <x:c r="BL917" s="50" t="str">
        <x:f>IF(4&gt;'Настройки'!$B$3,"",IF(ISBLANK(I917),IF('Настройки'!$B$9="Нулевой спрос",0,""),IF(I917&lt;0,IF('Настройки'!$B$10="Исключить","",IF('Настройки'!$B$10="Абсолютные значения",ABS(I917),I917)),I917)))</x:f>
      </x:c>
      <x:c r="BM917" s="50" t="str">
        <x:f>IF(5&gt;'Настройки'!$B$3,"",IF(ISBLANK(J917),IF('Настройки'!$B$9="Нулевой спрос",0,""),IF(J917&lt;0,IF('Настройки'!$B$10="Исключить","",IF('Настройки'!$B$10="Абсолютные значения",ABS(J917),J917)),J917)))</x:f>
      </x:c>
      <x:c r="BN917" s="50" t="str">
        <x:f>IF(6&gt;'Настройки'!$B$3,"",IF(ISBLANK(K917),IF('Настройки'!$B$9="Нулевой спрос",0,""),IF(K917&lt;0,IF('Настройки'!$B$10="Исключить","",IF('Настройки'!$B$10="Абсолютные значения",ABS(K917),K917)),K917)))</x:f>
      </x:c>
      <x:c r="BO917" s="50" t="str">
        <x:f>IF(7&gt;'Настройки'!$B$3,"",IF(ISBLANK(L917),IF('Настройки'!$B$9="Нулевой спрос",0,""),IF(L917&lt;0,IF('Настройки'!$B$10="Исключить","",IF('Настройки'!$B$10="Абсолютные значения",ABS(L917),L917)),L917)))</x:f>
      </x:c>
      <x:c r="BP917" s="50" t="str">
        <x:f>IF(8&gt;'Настройки'!$B$3,"",IF(ISBLANK(M917),IF('Настройки'!$B$9="Нулевой спрос",0,""),IF(M917&lt;0,IF('Настройки'!$B$10="Исключить","",IF('Настройки'!$B$10="Абсолютные значения",ABS(M917),M917)),M917)))</x:f>
      </x:c>
      <x:c r="BQ917" s="50" t="str">
        <x:f>IF(9&gt;'Настройки'!$B$3,"",IF(ISBLANK(N917),IF('Настройки'!$B$9="Нулевой спрос",0,""),IF(N917&lt;0,IF('Настройки'!$B$10="Исключить","",IF('Настройки'!$B$10="Абсолютные значения",ABS(N917),N917)),N917)))</x:f>
      </x:c>
      <x:c r="BR917" s="50" t="str">
        <x:f>IF(10&gt;'Настройки'!$B$3,"",IF(ISBLANK(O917),IF('Настройки'!$B$9="Нулевой спрос",0,""),IF(O917&lt;0,IF('Настройки'!$B$10="Исключить","",IF('Настройки'!$B$10="Абсолютные значения",ABS(O917),O917)),O917)))</x:f>
      </x:c>
      <x:c r="BS917" s="50" t="str">
        <x:f>IF(11&gt;'Настройки'!$B$3,"",IF(ISBLANK(P917),IF('Настройки'!$B$9="Нулевой спрос",0,""),IF(P917&lt;0,IF('Настройки'!$B$10="Исключить","",IF('Настройки'!$B$10="Абсолютные значения",ABS(P917),P917)),P917)))</x:f>
      </x:c>
      <x:c r="BT917" s="50" t="str">
        <x:f>IF(12&gt;'Настройки'!$B$3,"",IF(ISBLANK(Q917),IF('Настройки'!$B$9="Нулевой спрос",0,""),IF(Q917&lt;0,IF('Настройки'!$B$10="Исключить","",IF('Настройки'!$B$10="Абсолютные значения",ABS(Q917),Q917)),Q917)))</x:f>
      </x:c>
      <x:c r="BU917" s="50" t="str">
        <x:f>IF(13&gt;'Настройки'!$B$3,"",IF(ISBLANK(R917),IF('Настройки'!$B$9="Нулевой спрос",0,""),IF(R917&lt;0,IF('Настройки'!$B$10="Исключить","",IF('Настройки'!$B$10="Абсолютные значения",ABS(R917),R917)),R917)))</x:f>
      </x:c>
      <x:c r="BV917" s="50" t="str">
        <x:f>IF(14&gt;'Настройки'!$B$3,"",IF(ISBLANK(S917),IF('Настройки'!$B$9="Нулевой спрос",0,""),IF(S917&lt;0,IF('Настройки'!$B$10="Исключить","",IF('Настройки'!$B$10="Абсолютные значения",ABS(S917),S917)),S917)))</x:f>
      </x:c>
      <x:c r="BW917" s="50" t="str">
        <x:f>IF(15&gt;'Настройки'!$B$3,"",IF(ISBLANK(T917),IF('Настройки'!$B$9="Нулевой спрос",0,""),IF(T917&lt;0,IF('Настройки'!$B$10="Исключить","",IF('Настройки'!$B$10="Абсолютные значения",ABS(T917),T917)),T917)))</x:f>
      </x:c>
      <x:c r="BX917" s="50" t="str">
        <x:f>IF(16&gt;'Настройки'!$B$3,"",IF(ISBLANK(U917),IF('Настройки'!$B$9="Нулевой спрос",0,""),IF(U917&lt;0,IF('Настройки'!$B$10="Исключить","",IF('Настройки'!$B$10="Абсолютные значения",ABS(U917),U917)),U917)))</x:f>
      </x:c>
      <x:c r="BY917" s="50" t="str">
        <x:f>IF(17&gt;'Настройки'!$B$3,"",IF(ISBLANK(V917),IF('Настройки'!$B$9="Нулевой спрос",0,""),IF(V917&lt;0,IF('Настройки'!$B$10="Исключить","",IF('Настройки'!$B$10="Абсолютные значения",ABS(V917),V917)),V917)))</x:f>
      </x:c>
      <x:c r="BZ917" s="50" t="str">
        <x:f>IF(18&gt;'Настройки'!$B$3,"",IF(ISBLANK(W917),IF('Настройки'!$B$9="Нулевой спрос",0,""),IF(W917&lt;0,IF('Настройки'!$B$10="Исключить","",IF('Настройки'!$B$10="Абсолютные значения",ABS(W917),W917)),W917)))</x:f>
      </x:c>
      <x:c r="CA917" s="50" t="str">
        <x:f>IF(19&gt;'Настройки'!$B$3,"",IF(ISBLANK(X917),IF('Настройки'!$B$9="Нулевой спрос",0,""),IF(X917&lt;0,IF('Настройки'!$B$10="Исключить","",IF('Настройки'!$B$10="Абсолютные значения",ABS(X917),X917)),X917)))</x:f>
      </x:c>
      <x:c r="CB917" s="50" t="str">
        <x:f>IF(20&gt;'Настройки'!$B$3,"",IF(ISBLANK(Y917),IF('Настройки'!$B$9="Нулевой спрос",0,""),IF(Y917&lt;0,IF('Настройки'!$B$10="Исключить","",IF('Настройки'!$B$10="Абсолютные значения",ABS(Y917),Y917)),Y917)))</x:f>
      </x:c>
      <x:c r="CC917" s="50" t="str">
        <x:f>IF(21&gt;'Настройки'!$B$3,"",IF(ISBLANK(Z917),IF('Настройки'!$B$9="Нулевой спрос",0,""),IF(Z917&lt;0,IF('Настройки'!$B$10="Исключить","",IF('Настройки'!$B$10="Абсолютные значения",ABS(Z917),Z917)),Z917)))</x:f>
      </x:c>
      <x:c r="CD917" s="50" t="str">
        <x:f>IF(22&gt;'Настройки'!$B$3,"",IF(ISBLANK(AA917),IF('Настройки'!$B$9="Нулевой спрос",0,""),IF(AA917&lt;0,IF('Настройки'!$B$10="Исключить","",IF('Настройки'!$B$10="Абсолютные значения",ABS(AA917),AA917)),AA917)))</x:f>
      </x:c>
      <x:c r="CE917" s="50" t="str">
        <x:f>IF(23&gt;'Настройки'!$B$3,"",IF(ISBLANK(AB917),IF('Настройки'!$B$9="Нулевой спрос",0,""),IF(AB917&lt;0,IF('Настройки'!$B$10="Исключить","",IF('Настройки'!$B$10="Абсолютные значения",ABS(AB917),AB917)),AB917)))</x:f>
      </x:c>
      <x:c r="CF917" s="50" t="str">
        <x:f>IF(24&gt;'Настройки'!$B$3,"",IF(ISBLANK(AC917),IF('Настройки'!$B$9="Нулевой спрос",0,""),IF(AC917&lt;0,IF('Настройки'!$B$10="Исключить","",IF('Настройки'!$B$10="Абсолютные значения",ABS(AC917),AC917)),AC917)))</x:f>
      </x:c>
      <x:c r="CG917" s="50" t="str">
        <x:f>IF(25&gt;'Настройки'!$B$3,"",IF(ISBLANK(AD917),IF('Настройки'!$B$9="Нулевой спрос",0,""),IF(AD917&lt;0,IF('Настройки'!$B$10="Исключить","",IF('Настройки'!$B$10="Абсолютные значения",ABS(AD917),AD917)),AD917)))</x:f>
      </x:c>
      <x:c r="CH917" s="50" t="str">
        <x:f>IF(26&gt;'Настройки'!$B$3,"",IF(ISBLANK(AE917),IF('Настройки'!$B$9="Нулевой спрос",0,""),IF(AE917&lt;0,IF('Настройки'!$B$10="Исключить","",IF('Настройки'!$B$10="Абсолютные значения",ABS(AE917),AE917)),AE917)))</x:f>
      </x:c>
      <x:c r="CI917" s="50" t="str">
        <x:f>IF(27&gt;'Настройки'!$B$3,"",IF(ISBLANK(AF917),IF('Настройки'!$B$9="Нулевой спрос",0,""),IF(AF917&lt;0,IF('Настройки'!$B$10="Исключить","",IF('Настройки'!$B$10="Абсолютные значения",ABS(AF917),AF917)),AF917)))</x:f>
      </x:c>
      <x:c r="CJ917" s="50" t="str">
        <x:f>IF(28&gt;'Настройки'!$B$3,"",IF(ISBLANK(AG917),IF('Настройки'!$B$9="Нулевой спрос",0,""),IF(AG917&lt;0,IF('Настройки'!$B$10="Исключить","",IF('Настройки'!$B$10="Абсолютные значения",ABS(AG917),AG917)),AG917)))</x:f>
      </x:c>
      <x:c r="CK917" s="50" t="str">
        <x:f>IF(29&gt;'Настройки'!$B$3,"",IF(ISBLANK(AH917),IF('Настройки'!$B$9="Нулевой спрос",0,""),IF(AH917&lt;0,IF('Настройки'!$B$10="Исключить","",IF('Настройки'!$B$10="Абсолютные значения",ABS(AH917),AH917)),AH917)))</x:f>
      </x:c>
      <x:c r="CL917" s="50" t="str">
        <x:f>IF(30&gt;'Настройки'!$B$3,"",IF(ISBLANK(AI917),IF('Настройки'!$B$9="Нулевой спрос",0,""),IF(AI917&lt;0,IF('Настройки'!$B$10="Исключить","",IF('Настройки'!$B$10="Абсолютные значения",ABS(AI917),AI917)),AI917)))</x:f>
      </x:c>
      <x:c r="CM917" s="50" t="str">
        <x:f>IF(31&gt;'Настройки'!$B$3,"",IF(ISBLANK(AJ917),IF('Настройки'!$B$9="Нулевой спрос",0,""),IF(AJ917&lt;0,IF('Настройки'!$B$10="Исключить","",IF('Настройки'!$B$10="Абсолютные значения",ABS(AJ917),AJ917)),AJ917)))</x:f>
      </x:c>
      <x:c r="CN917" s="50" t="str">
        <x:f>IF(32&gt;'Настройки'!$B$3,"",IF(ISBLANK(AK917),IF('Настройки'!$B$9="Нулевой спрос",0,""),IF(AK917&lt;0,IF('Настройки'!$B$10="Исключить","",IF('Настройки'!$B$10="Абсолютные значения",ABS(AK917),AK917)),AK917)))</x:f>
      </x:c>
      <x:c r="CO917" s="50" t="str">
        <x:f>IF(33&gt;'Настройки'!$B$3,"",IF(ISBLANK(AL917),IF('Настройки'!$B$9="Нулевой спрос",0,""),IF(AL917&lt;0,IF('Настройки'!$B$10="Исключить","",IF('Настройки'!$B$10="Абсолютные значения",ABS(AL917),AL917)),AL917)))</x:f>
      </x:c>
      <x:c r="CP917" s="50" t="str">
        <x:f>IF(34&gt;'Настройки'!$B$3,"",IF(ISBLANK(AM917),IF('Настройки'!$B$9="Нулевой спрос",0,""),IF(AM917&lt;0,IF('Настройки'!$B$10="Исключить","",IF('Настройки'!$B$10="Абсолютные значения",ABS(AM917),AM917)),AM917)))</x:f>
      </x:c>
      <x:c r="CQ917" s="50" t="str">
        <x:f>IF(35&gt;'Настройки'!$B$3,"",IF(ISBLANK(AN917),IF('Настройки'!$B$9="Нулевой спрос",0,""),IF(AN917&lt;0,IF('Настройки'!$B$10="Исключить","",IF('Настройки'!$B$10="Абсолютные значения",ABS(AN917),AN917)),AN917)))</x:f>
      </x:c>
      <x:c r="CR917" s="50" t="str">
        <x:f>IF(36&gt;'Настройки'!$B$3,"",IF(ISBLANK(AO917),IF('Настройки'!$B$9="Нулевой спрос",0,""),IF(AO917&lt;0,IF('Настройки'!$B$10="Исключить","",IF('Настройки'!$B$10="Абсолютные значения",ABS(AO917),AO917)),AO917)))</x:f>
      </x:c>
      <x:c r="CS917" s="50" t="str">
        <x:f>IF(OR(1&gt;'Настройки'!$B$3,ISBLANK(BI917),BI917=0),"",BI917)</x:f>
      </x:c>
      <x:c r="CT917" s="50" t="str">
        <x:f>IF(OR(2&gt;'Настройки'!$B$3,ISBLANK(BJ917),BJ917=0),"",BJ917)</x:f>
      </x:c>
      <x:c r="CU917" s="50" t="str">
        <x:f>IF(OR(3&gt;'Настройки'!$B$3,ISBLANK(BK917),BK917=0),"",BK917)</x:f>
      </x:c>
      <x:c r="CV917" s="50" t="str">
        <x:f>IF(OR(4&gt;'Настройки'!$B$3,ISBLANK(BL917),BL917=0),"",BL917)</x:f>
      </x:c>
      <x:c r="CW917" s="50" t="str">
        <x:f>IF(OR(5&gt;'Настройки'!$B$3,ISBLANK(BM917),BM917=0),"",BM917)</x:f>
      </x:c>
      <x:c r="CX917" s="50" t="str">
        <x:f>IF(OR(6&gt;'Настройки'!$B$3,ISBLANK(BN917),BN917=0),"",BN917)</x:f>
      </x:c>
      <x:c r="CY917" s="50" t="str">
        <x:f>IF(OR(7&gt;'Настройки'!$B$3,ISBLANK(BO917),BO917=0),"",BO917)</x:f>
      </x:c>
      <x:c r="CZ917" s="50" t="str">
        <x:f>IF(OR(8&gt;'Настройки'!$B$3,ISBLANK(BP917),BP917=0),"",BP917)</x:f>
      </x:c>
      <x:c r="DA917" s="50" t="str">
        <x:f>IF(OR(9&gt;'Настройки'!$B$3,ISBLANK(BQ917),BQ917=0),"",BQ917)</x:f>
      </x:c>
      <x:c r="DB917" s="50" t="str">
        <x:f>IF(OR(10&gt;'Настройки'!$B$3,ISBLANK(BR917),BR917=0),"",BR917)</x:f>
      </x:c>
      <x:c r="DC917" s="50" t="str">
        <x:f>IF(OR(11&gt;'Настройки'!$B$3,ISBLANK(BS917),BS917=0),"",BS917)</x:f>
      </x:c>
      <x:c r="DD917" s="50" t="str">
        <x:f>IF(OR(12&gt;'Настройки'!$B$3,ISBLANK(BT917),BT917=0),"",BT917)</x:f>
      </x:c>
      <x:c r="DE917" s="50" t="str">
        <x:f>IF(OR(13&gt;'Настройки'!$B$3,ISBLANK(BU917),BU917=0),"",BU917)</x:f>
      </x:c>
      <x:c r="DF917" s="50" t="str">
        <x:f>IF(OR(14&gt;'Настройки'!$B$3,ISBLANK(BV917),BV917=0),"",BV917)</x:f>
      </x:c>
      <x:c r="DG917" s="50" t="str">
        <x:f>IF(OR(15&gt;'Настройки'!$B$3,ISBLANK(BW917),BW917=0),"",BW917)</x:f>
      </x:c>
      <x:c r="DH917" s="50" t="str">
        <x:f>IF(OR(16&gt;'Настройки'!$B$3,ISBLANK(BX917),BX917=0),"",BX917)</x:f>
      </x:c>
      <x:c r="DI917" s="50" t="str">
        <x:f>IF(OR(17&gt;'Настройки'!$B$3,ISBLANK(BY917),BY917=0),"",BY917)</x:f>
      </x:c>
      <x:c r="DJ917" s="50" t="str">
        <x:f>IF(OR(18&gt;'Настройки'!$B$3,ISBLANK(BZ917),BZ917=0),"",BZ917)</x:f>
      </x:c>
      <x:c r="DK917" s="50" t="str">
        <x:f>IF(OR(19&gt;'Настройки'!$B$3,ISBLANK(CA917),CA917=0),"",CA917)</x:f>
      </x:c>
      <x:c r="DL917" s="50" t="str">
        <x:f>IF(OR(20&gt;'Настройки'!$B$3,ISBLANK(CB917),CB917=0),"",CB917)</x:f>
      </x:c>
      <x:c r="DM917" s="50" t="str">
        <x:f>IF(OR(21&gt;'Настройки'!$B$3,ISBLANK(CC917),CC917=0),"",CC917)</x:f>
      </x:c>
      <x:c r="DN917" s="50" t="str">
        <x:f>IF(OR(22&gt;'Настройки'!$B$3,ISBLANK(CD917),CD917=0),"",CD917)</x:f>
      </x:c>
      <x:c r="DO917" s="50" t="str">
        <x:f>IF(OR(23&gt;'Настройки'!$B$3,ISBLANK(CE917),CE917=0),"",CE917)</x:f>
      </x:c>
      <x:c r="DP917" s="50" t="str">
        <x:f>IF(OR(24&gt;'Настройки'!$B$3,ISBLANK(CF917),CF917=0),"",CF917)</x:f>
      </x:c>
      <x:c r="DQ917" s="50" t="str">
        <x:f>IF(OR(25&gt;'Настройки'!$B$3,ISBLANK(CG917),CG917=0),"",CG917)</x:f>
      </x:c>
      <x:c r="DR917" s="50" t="str">
        <x:f>IF(OR(26&gt;'Настройки'!$B$3,ISBLANK(CH917),CH917=0),"",CH917)</x:f>
      </x:c>
      <x:c r="DS917" s="50" t="str">
        <x:f>IF(OR(27&gt;'Настройки'!$B$3,ISBLANK(CI917),CI917=0),"",CI917)</x:f>
      </x:c>
      <x:c r="DT917" s="50" t="str">
        <x:f>IF(OR(28&gt;'Настройки'!$B$3,ISBLANK(CJ917),CJ917=0),"",CJ917)</x:f>
      </x:c>
      <x:c r="DU917" s="50" t="str">
        <x:f>IF(OR(29&gt;'Настройки'!$B$3,ISBLANK(CK917),CK917=0),"",CK917)</x:f>
      </x:c>
      <x:c r="DV917" s="50" t="str">
        <x:f>IF(OR(30&gt;'Настройки'!$B$3,ISBLANK(CL917),CL917=0),"",CL917)</x:f>
      </x:c>
      <x:c r="DW917" s="50" t="str">
        <x:f>IF(OR(31&gt;'Настройки'!$B$3,ISBLANK(CM917),CM917=0),"",CM917)</x:f>
      </x:c>
      <x:c r="DX917" s="50" t="str">
        <x:f>IF(OR(32&gt;'Настройки'!$B$3,ISBLANK(CN917),CN917=0),"",CN917)</x:f>
      </x:c>
      <x:c r="DY917" s="50" t="str">
        <x:f>IF(OR(33&gt;'Настройки'!$B$3,ISBLANK(CO917),CO917=0),"",CO917)</x:f>
      </x:c>
      <x:c r="DZ917" s="50" t="str">
        <x:f>IF(OR(34&gt;'Настройки'!$B$3,ISBLANK(CP917),CP917=0),"",CP917)</x:f>
      </x:c>
      <x:c r="EA917" s="50" t="str">
        <x:f>IF(OR(35&gt;'Настройки'!$B$3,ISBLANK(CQ917),CQ917=0),"",CQ917)</x:f>
      </x:c>
      <x:c r="EB917" s="50" t="str">
        <x:f>IF(OR(36&gt;'Настройки'!$B$3,ISBLANK(CR917),CR917=0),"",CR917)</x:f>
      </x:c>
      <x:c r="EC917" s="50" t="str">
        <x:f>IF(A917="","",IF(OR(BB917="AZ",BB917="BZ"),10000+ROW(),IF(AZ917&gt;'Настройки'!$B$11,20000+ROW(),IF(BF917&lt;&gt;"Обычный",30000+ROW(),IF(AX917&lt;=0,40000+ROW(),"")))))</x:f>
      </x:c>
      <x:c r="ED917" s="50" t="str">
        <x:f>IF(EC917="","",COUNTIFS($EC$2:$EC$1001,"&gt;0",$EC$2:$EC$1001,"&lt;"&amp;EC917)+1)</x:f>
      </x:c>
    </x:row>
    <x:row r="918">
      <x:c r="A918" s="115"/>
      <x:c r="B918" s="115"/>
      <x:c r="C918" s="115"/>
      <x:c r="D918" s="118"/>
      <x:c r="E918" s="118"/>
      <x:c r="F918" s="118"/>
      <x:c r="G918" s="118"/>
      <x:c r="H918" s="118"/>
      <x:c r="I918" s="118"/>
      <x:c r="J918" s="118"/>
      <x:c r="K918" s="118"/>
      <x:c r="L918" s="118"/>
      <x:c r="M918" s="118"/>
      <x:c r="N918" s="118"/>
      <x:c r="O918" s="118"/>
      <x:c r="P918" s="118"/>
      <x:c r="Q918" s="118"/>
      <x:c r="R918" s="118"/>
      <x:c r="S918" s="118"/>
      <x:c r="T918" s="118"/>
      <x:c r="U918" s="118"/>
      <x:c r="V918" s="118"/>
      <x:c r="W918" s="118"/>
      <x:c r="X918" s="118"/>
      <x:c r="Y918" s="118"/>
      <x:c r="Z918" s="118"/>
      <x:c r="AA918" s="118"/>
      <x:c r="AB918" s="118"/>
      <x:c r="AC918" s="118"/>
      <x:c r="AD918" s="118"/>
      <x:c r="AE918" s="118"/>
      <x:c r="AF918" s="118"/>
      <x:c r="AG918" s="118"/>
      <x:c r="AH918" s="118"/>
      <x:c r="AI918" s="118"/>
      <x:c r="AJ918" s="118"/>
      <x:c r="AK918" s="118"/>
      <x:c r="AL918" s="118"/>
      <x:c r="AM918" s="118"/>
      <x:c r="AN918" s="118"/>
      <x:c r="AO918" s="118"/>
      <x:c r="AP918" s="115"/>
      <x:c r="AQ918" s="49" t="str">
        <x:f>IF(A918="","",COUNT(BI918:INDEX(BI918:CR918,1,'Настройки'!$B$3)))</x:f>
      </x:c>
      <x:c r="AR918" s="49" t="str">
        <x:f>IF(A918="","",SUM(BI918:INDEX(BI918:CR918,1,'Настройки'!$B$3)))</x:f>
      </x:c>
      <x:c r="AS918" s="58" t="str">
        <x:f>IF(A918="","",IF('Настройки'!$B$4="Стоимость потребления",AR918*D918,IF('Настройки'!$B$4="Количество",AR918,E918)))</x:f>
      </x:c>
      <x:c r="AT918" s="61" t="str">
        <x:f>IF(OR(A918="",AS918&lt;0,SUM($AS$2:$AS$1001)&lt;=0),"",AS918/SUM($AS$2:$AS$1001))</x:f>
      </x:c>
      <x:c r="AU918" s="61" t="str">
        <x:f>IF(OR(A918="",AS918&lt;0,SUM($AS$2:$AS$1001)&lt;=0),"",SUMIFS($AS$2:$AS$1001,$AS$2:$AS$1001,"&gt;"&amp;AS918)/SUM($AS$2:$AS$1001))</x:f>
      </x:c>
      <x:c r="AV918" s="61" t="str">
        <x:f>IF(OR(A918="",AS918&lt;0,SUM($AS$2:$AS$1001)&lt;=0),"",SUMIFS($AS$2:$AS$1001,$AS$2:$AS$1001,"&gt;="&amp;AS918)/SUM($AS$2:$AS$1001))</x:f>
      </x:c>
      <x:c r="AW918" s="49" t="str">
        <x:f>IF(A918="","",IF(SUM($AS$2:$AS$1001)&lt;=0,"Не определён",IF(AS918&lt;0,"Исключение",IF(AU918&lt;'Настройки'!$B$5,"A",IF(AU918&lt;'Настройки'!$B$6,"B","C")))))</x:f>
      </x:c>
      <x:c r="AX918" s="58" t="str">
        <x:f>IF(A918="","",IF(AQ918=0,"",AVERAGE(BI918:INDEX(BI918:CR918,1,'Настройки'!$B$3))))</x:f>
      </x:c>
      <x:c r="AY918" s="58" t="str">
        <x:f>IF(OR(A918="",AQ918=0),"",STDEVP(BI918:INDEX(BI918:CR918,1,'Настройки'!$B$3)))</x:f>
      </x:c>
      <x:c r="AZ918" s="61" t="str">
        <x:f>IF(OR(A918="",AQ918&lt;'Настройки'!$B$12,AX918&lt;=0,AND('Настройки'!$B$10="Блокировать",COUNTIF(F918:INDEX(F918:AO918,1,'Настройки'!$B$3),"&lt;0")&gt;0)),"",AY918/ABS(AX918))</x:f>
      </x:c>
      <x:c r="BA918" s="49" t="str">
        <x:f>IF(A918="","",IF(AND('Настройки'!$B$10="Блокировать",COUNTIF(F918:INDEX(F918:AO918,1,'Настройки'!$B$3),"&lt;0")&gt;0),"Не определён",IF(AQ918&lt;'Настройки'!$B$12,"Не определён",IF(AX918=0,"Нет спроса",IF(AX918&lt;0,"Не определён",IF(AZ918&lt;='Настройки'!$B$7,"X",IF(AZ918&lt;='Настройки'!$B$8,"Y","Z")))))))</x:f>
      </x:c>
      <x:c r="BB918" s="49" t="str">
        <x:f>IF(OR(A918="",LEN(AW918)&lt;&gt;1,LEN(BA918)&lt;&gt;1),"",AW918&amp;BA918)</x:f>
      </x:c>
      <x:c r="BC918" s="61" t="str">
        <x:f>IF(OR(A918="",AQ918=0),"",(COUNT(BI918:INDEX(BI918:CR918,1,'Настройки'!$B$3))-COUNT(CS918:INDEX(CS918:EB918,1,'Настройки'!$B$3)))/AQ918)</x:f>
      </x:c>
      <x:c r="BD918" s="64" t="str">
        <x:f>IF(OR(A918="",COUNT(CS918:INDEX(CS918:EB918,1,'Настройки'!$B$3))=0),"",AQ918/COUNT(CS918:INDEX(CS918:EB918,1,'Настройки'!$B$3)))</x:f>
      </x:c>
      <x:c r="BE918" s="64" t="str">
        <x:f>IF(OR(A918="",COUNT(CS918:INDEX(CS918:EB918,1,'Настройки'!$B$3))=0),"",IF(AVERAGE(CS918:INDEX(CS918:EB918,1,'Настройки'!$B$3))=0,"",(STDEVP(CS918:INDEX(CS918:EB918,1,'Настройки'!$B$3))/ABS(AVERAGE(CS918:INDEX(CS918:EB918,1,'Настройки'!$B$3))))^2))</x:f>
      </x:c>
      <x:c r="BF918" s="49" t="str">
        <x:f>IF(A918="","",IF(AQ918&lt;3,"Недостаточно",IF(AQ918&lt;6,"Предварительный","Обычный")))</x:f>
      </x:c>
      <x:c r="BG918" s="49" t="str">
        <x:f>IF(A918="","",IF(COUNTIF(F918:INDEX(F918:AO918,1,'Настройки'!$B$3),"&lt;0")&gt;0,IF('Настройки'!$B$10="Блокировать","Отрицательный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"),"")&amp;IF(AQ918&lt;3,"Недостаточно истории. ",IF(AQ918&lt;6,"Предварительная классификация. ",""))&amp;IF(AX918=0,"Нет спроса за горизонт. ","")&amp;IF(AZ918&gt;'Настройки'!$B$11,"Экстремальная вариативность. ",""))</x:f>
      </x:c>
      <x:c r="BH918" s="49" t="str">
        <x:f>IF(A918="","",IFERROR(VLOOKUP(BB918,'Настройки'!$D$3:$E$11,2,FALSE),"Сначала проверьте исходные данные и историю спроса.")&amp;" Уточните срок поставки, MOQ и критичность.")</x:f>
      </x:c>
      <x:c r="BI918" s="50" t="str">
        <x:f>IF(1&gt;'Настройки'!$B$3,"",IF(ISBLANK(F918),IF('Настройки'!$B$9="Нулевой спрос",0,""),IF(F918&lt;0,IF('Настройки'!$B$10="Исключить","",IF('Настройки'!$B$10="Абсолютные значения",ABS(F918),F918)),F918)))</x:f>
      </x:c>
      <x:c r="BJ918" s="50" t="str">
        <x:f>IF(2&gt;'Настройки'!$B$3,"",IF(ISBLANK(G918),IF('Настройки'!$B$9="Нулевой спрос",0,""),IF(G918&lt;0,IF('Настройки'!$B$10="Исключить","",IF('Настройки'!$B$10="Абсолютные значения",ABS(G918),G918)),G918)))</x:f>
      </x:c>
      <x:c r="BK918" s="50" t="str">
        <x:f>IF(3&gt;'Настройки'!$B$3,"",IF(ISBLANK(H918),IF('Настройки'!$B$9="Нулевой спрос",0,""),IF(H918&lt;0,IF('Настройки'!$B$10="Исключить","",IF('Настройки'!$B$10="Абсолютные значения",ABS(H918),H918)),H918)))</x:f>
      </x:c>
      <x:c r="BL918" s="50" t="str">
        <x:f>IF(4&gt;'Настройки'!$B$3,"",IF(ISBLANK(I918),IF('Настройки'!$B$9="Нулевой спрос",0,""),IF(I918&lt;0,IF('Настройки'!$B$10="Исключить","",IF('Настройки'!$B$10="Абсолютные значения",ABS(I918),I918)),I918)))</x:f>
      </x:c>
      <x:c r="BM918" s="50" t="str">
        <x:f>IF(5&gt;'Настройки'!$B$3,"",IF(ISBLANK(J918),IF('Настройки'!$B$9="Нулевой спрос",0,""),IF(J918&lt;0,IF('Настройки'!$B$10="Исключить","",IF('Настройки'!$B$10="Абсолютные значения",ABS(J918),J918)),J918)))</x:f>
      </x:c>
      <x:c r="BN918" s="50" t="str">
        <x:f>IF(6&gt;'Настройки'!$B$3,"",IF(ISBLANK(K918),IF('Настройки'!$B$9="Нулевой спрос",0,""),IF(K918&lt;0,IF('Настройки'!$B$10="Исключить","",IF('Настройки'!$B$10="Абсолютные значения",ABS(K918),K918)),K918)))</x:f>
      </x:c>
      <x:c r="BO918" s="50" t="str">
        <x:f>IF(7&gt;'Настройки'!$B$3,"",IF(ISBLANK(L918),IF('Настройки'!$B$9="Нулевой спрос",0,""),IF(L918&lt;0,IF('Настройки'!$B$10="Исключить","",IF('Настройки'!$B$10="Абсолютные значения",ABS(L918),L918)),L918)))</x:f>
      </x:c>
      <x:c r="BP918" s="50" t="str">
        <x:f>IF(8&gt;'Настройки'!$B$3,"",IF(ISBLANK(M918),IF('Настройки'!$B$9="Нулевой спрос",0,""),IF(M918&lt;0,IF('Настройки'!$B$10="Исключить","",IF('Настройки'!$B$10="Абсолютные значения",ABS(M918),M918)),M918)))</x:f>
      </x:c>
      <x:c r="BQ918" s="50" t="str">
        <x:f>IF(9&gt;'Настройки'!$B$3,"",IF(ISBLANK(N918),IF('Настройки'!$B$9="Нулевой спрос",0,""),IF(N918&lt;0,IF('Настройки'!$B$10="Исключить","",IF('Настройки'!$B$10="Абсолютные значения",ABS(N918),N918)),N918)))</x:f>
      </x:c>
      <x:c r="BR918" s="50" t="str">
        <x:f>IF(10&gt;'Настройки'!$B$3,"",IF(ISBLANK(O918),IF('Настройки'!$B$9="Нулевой спрос",0,""),IF(O918&lt;0,IF('Настройки'!$B$10="Исключить","",IF('Настройки'!$B$10="Абсолютные значения",ABS(O918),O918)),O918)))</x:f>
      </x:c>
      <x:c r="BS918" s="50" t="str">
        <x:f>IF(11&gt;'Настройки'!$B$3,"",IF(ISBLANK(P918),IF('Настройки'!$B$9="Нулевой спрос",0,""),IF(P918&lt;0,IF('Настройки'!$B$10="Исключить","",IF('Настройки'!$B$10="Абсолютные значения",ABS(P918),P918)),P918)))</x:f>
      </x:c>
      <x:c r="BT918" s="50" t="str">
        <x:f>IF(12&gt;'Настройки'!$B$3,"",IF(ISBLANK(Q918),IF('Настройки'!$B$9="Нулевой спрос",0,""),IF(Q918&lt;0,IF('Настройки'!$B$10="Исключить","",IF('Настройки'!$B$10="Абсолютные значения",ABS(Q918),Q918)),Q918)))</x:f>
      </x:c>
      <x:c r="BU918" s="50" t="str">
        <x:f>IF(13&gt;'Настройки'!$B$3,"",IF(ISBLANK(R918),IF('Настройки'!$B$9="Нулевой спрос",0,""),IF(R918&lt;0,IF('Настройки'!$B$10="Исключить","",IF('Настройки'!$B$10="Абсолютные значения",ABS(R918),R918)),R918)))</x:f>
      </x:c>
      <x:c r="BV918" s="50" t="str">
        <x:f>IF(14&gt;'Настройки'!$B$3,"",IF(ISBLANK(S918),IF('Настройки'!$B$9="Нулевой спрос",0,""),IF(S918&lt;0,IF('Настройки'!$B$10="Исключить","",IF('Настройки'!$B$10="Абсолютные значения",ABS(S918),S918)),S918)))</x:f>
      </x:c>
      <x:c r="BW918" s="50" t="str">
        <x:f>IF(15&gt;'Настройки'!$B$3,"",IF(ISBLANK(T918),IF('Настройки'!$B$9="Нулевой спрос",0,""),IF(T918&lt;0,IF('Настройки'!$B$10="Исключить","",IF('Настройки'!$B$10="Абсолютные значения",ABS(T918),T918)),T918)))</x:f>
      </x:c>
      <x:c r="BX918" s="50" t="str">
        <x:f>IF(16&gt;'Настройки'!$B$3,"",IF(ISBLANK(U918),IF('Настройки'!$B$9="Нулевой спрос",0,""),IF(U918&lt;0,IF('Настройки'!$B$10="Исключить","",IF('Настройки'!$B$10="Абсолютные значения",ABS(U918),U918)),U918)))</x:f>
      </x:c>
      <x:c r="BY918" s="50" t="str">
        <x:f>IF(17&gt;'Настройки'!$B$3,"",IF(ISBLANK(V918),IF('Настройки'!$B$9="Нулевой спрос",0,""),IF(V918&lt;0,IF('Настройки'!$B$10="Исключить","",IF('Настройки'!$B$10="Абсолютные значения",ABS(V918),V918)),V918)))</x:f>
      </x:c>
      <x:c r="BZ918" s="50" t="str">
        <x:f>IF(18&gt;'Настройки'!$B$3,"",IF(ISBLANK(W918),IF('Настройки'!$B$9="Нулевой спрос",0,""),IF(W918&lt;0,IF('Настройки'!$B$10="Исключить","",IF('Настройки'!$B$10="Абсолютные значения",ABS(W918),W918)),W918)))</x:f>
      </x:c>
      <x:c r="CA918" s="50" t="str">
        <x:f>IF(19&gt;'Настройки'!$B$3,"",IF(ISBLANK(X918),IF('Настройки'!$B$9="Нулевой спрос",0,""),IF(X918&lt;0,IF('Настройки'!$B$10="Исключить","",IF('Настройки'!$B$10="Абсолютные значения",ABS(X918),X918)),X918)))</x:f>
      </x:c>
      <x:c r="CB918" s="50" t="str">
        <x:f>IF(20&gt;'Настройки'!$B$3,"",IF(ISBLANK(Y918),IF('Настройки'!$B$9="Нулевой спрос",0,""),IF(Y918&lt;0,IF('Настройки'!$B$10="Исключить","",IF('Настройки'!$B$10="Абсолютные значения",ABS(Y918),Y918)),Y918)))</x:f>
      </x:c>
      <x:c r="CC918" s="50" t="str">
        <x:f>IF(21&gt;'Настройки'!$B$3,"",IF(ISBLANK(Z918),IF('Настройки'!$B$9="Нулевой спрос",0,""),IF(Z918&lt;0,IF('Настройки'!$B$10="Исключить","",IF('Настройки'!$B$10="Абсолютные значения",ABS(Z918),Z918)),Z918)))</x:f>
      </x:c>
      <x:c r="CD918" s="50" t="str">
        <x:f>IF(22&gt;'Настройки'!$B$3,"",IF(ISBLANK(AA918),IF('Настройки'!$B$9="Нулевой спрос",0,""),IF(AA918&lt;0,IF('Настройки'!$B$10="Исключить","",IF('Настройки'!$B$10="Абсолютные значения",ABS(AA918),AA918)),AA918)))</x:f>
      </x:c>
      <x:c r="CE918" s="50" t="str">
        <x:f>IF(23&gt;'Настройки'!$B$3,"",IF(ISBLANK(AB918),IF('Настройки'!$B$9="Нулевой спрос",0,""),IF(AB918&lt;0,IF('Настройки'!$B$10="Исключить","",IF('Настройки'!$B$10="Абсолютные значения",ABS(AB918),AB918)),AB918)))</x:f>
      </x:c>
      <x:c r="CF918" s="50" t="str">
        <x:f>IF(24&gt;'Настройки'!$B$3,"",IF(ISBLANK(AC918),IF('Настройки'!$B$9="Нулевой спрос",0,""),IF(AC918&lt;0,IF('Настройки'!$B$10="Исключить","",IF('Настройки'!$B$10="Абсолютные значения",ABS(AC918),AC918)),AC918)))</x:f>
      </x:c>
      <x:c r="CG918" s="50" t="str">
        <x:f>IF(25&gt;'Настройки'!$B$3,"",IF(ISBLANK(AD918),IF('Настройки'!$B$9="Нулевой спрос",0,""),IF(AD918&lt;0,IF('Настройки'!$B$10="Исключить","",IF('Настройки'!$B$10="Абсолютные значения",ABS(AD918),AD918)),AD918)))</x:f>
      </x:c>
      <x:c r="CH918" s="50" t="str">
        <x:f>IF(26&gt;'Настройки'!$B$3,"",IF(ISBLANK(AE918),IF('Настройки'!$B$9="Нулевой спрос",0,""),IF(AE918&lt;0,IF('Настройки'!$B$10="Исключить","",IF('Настройки'!$B$10="Абсолютные значения",ABS(AE918),AE918)),AE918)))</x:f>
      </x:c>
      <x:c r="CI918" s="50" t="str">
        <x:f>IF(27&gt;'Настройки'!$B$3,"",IF(ISBLANK(AF918),IF('Настройки'!$B$9="Нулевой спрос",0,""),IF(AF918&lt;0,IF('Настройки'!$B$10="Исключить","",IF('Настройки'!$B$10="Абсолютные значения",ABS(AF918),AF918)),AF918)))</x:f>
      </x:c>
      <x:c r="CJ918" s="50" t="str">
        <x:f>IF(28&gt;'Настройки'!$B$3,"",IF(ISBLANK(AG918),IF('Настройки'!$B$9="Нулевой спрос",0,""),IF(AG918&lt;0,IF('Настройки'!$B$10="Исключить","",IF('Настройки'!$B$10="Абсолютные значения",ABS(AG918),AG918)),AG918)))</x:f>
      </x:c>
      <x:c r="CK918" s="50" t="str">
        <x:f>IF(29&gt;'Настройки'!$B$3,"",IF(ISBLANK(AH918),IF('Настройки'!$B$9="Нулевой спрос",0,""),IF(AH918&lt;0,IF('Настройки'!$B$10="Исключить","",IF('Настройки'!$B$10="Абсолютные значения",ABS(AH918),AH918)),AH918)))</x:f>
      </x:c>
      <x:c r="CL918" s="50" t="str">
        <x:f>IF(30&gt;'Настройки'!$B$3,"",IF(ISBLANK(AI918),IF('Настройки'!$B$9="Нулевой спрос",0,""),IF(AI918&lt;0,IF('Настройки'!$B$10="Исключить","",IF('Настройки'!$B$10="Абсолютные значения",ABS(AI918),AI918)),AI918)))</x:f>
      </x:c>
      <x:c r="CM918" s="50" t="str">
        <x:f>IF(31&gt;'Настройки'!$B$3,"",IF(ISBLANK(AJ918),IF('Настройки'!$B$9="Нулевой спрос",0,""),IF(AJ918&lt;0,IF('Настройки'!$B$10="Исключить","",IF('Настройки'!$B$10="Абсолютные значения",ABS(AJ918),AJ918)),AJ918)))</x:f>
      </x:c>
      <x:c r="CN918" s="50" t="str">
        <x:f>IF(32&gt;'Настройки'!$B$3,"",IF(ISBLANK(AK918),IF('Настройки'!$B$9="Нулевой спрос",0,""),IF(AK918&lt;0,IF('Настройки'!$B$10="Исключить","",IF('Настройки'!$B$10="Абсолютные значения",ABS(AK918),AK918)),AK918)))</x:f>
      </x:c>
      <x:c r="CO918" s="50" t="str">
        <x:f>IF(33&gt;'Настройки'!$B$3,"",IF(ISBLANK(AL918),IF('Настройки'!$B$9="Нулевой спрос",0,""),IF(AL918&lt;0,IF('Настройки'!$B$10="Исключить","",IF('Настройки'!$B$10="Абсолютные значения",ABS(AL918),AL918)),AL918)))</x:f>
      </x:c>
      <x:c r="CP918" s="50" t="str">
        <x:f>IF(34&gt;'Настройки'!$B$3,"",IF(ISBLANK(AM918),IF('Настройки'!$B$9="Нулевой спрос",0,""),IF(AM918&lt;0,IF('Настройки'!$B$10="Исключить","",IF('Настройки'!$B$10="Абсолютные значения",ABS(AM918),AM918)),AM918)))</x:f>
      </x:c>
      <x:c r="CQ918" s="50" t="str">
        <x:f>IF(35&gt;'Настройки'!$B$3,"",IF(ISBLANK(AN918),IF('Настройки'!$B$9="Нулевой спрос",0,""),IF(AN918&lt;0,IF('Настройки'!$B$10="Исключить","",IF('Настройки'!$B$10="Абсолютные значения",ABS(AN918),AN918)),AN918)))</x:f>
      </x:c>
      <x:c r="CR918" s="50" t="str">
        <x:f>IF(36&gt;'Настройки'!$B$3,"",IF(ISBLANK(AO918),IF('Настройки'!$B$9="Нулевой спрос",0,""),IF(AO918&lt;0,IF('Настройки'!$B$10="Исключить","",IF('Настройки'!$B$10="Абсолютные значения",ABS(AO918),AO918)),AO918)))</x:f>
      </x:c>
      <x:c r="CS918" s="50" t="str">
        <x:f>IF(OR(1&gt;'Настройки'!$B$3,ISBLANK(BI918),BI918=0),"",BI918)</x:f>
      </x:c>
      <x:c r="CT918" s="50" t="str">
        <x:f>IF(OR(2&gt;'Настройки'!$B$3,ISBLANK(BJ918),BJ918=0),"",BJ918)</x:f>
      </x:c>
      <x:c r="CU918" s="50" t="str">
        <x:f>IF(OR(3&gt;'Настройки'!$B$3,ISBLANK(BK918),BK918=0),"",BK918)</x:f>
      </x:c>
      <x:c r="CV918" s="50" t="str">
        <x:f>IF(OR(4&gt;'Настройки'!$B$3,ISBLANK(BL918),BL918=0),"",BL918)</x:f>
      </x:c>
      <x:c r="CW918" s="50" t="str">
        <x:f>IF(OR(5&gt;'Настройки'!$B$3,ISBLANK(BM918),BM918=0),"",BM918)</x:f>
      </x:c>
      <x:c r="CX918" s="50" t="str">
        <x:f>IF(OR(6&gt;'Настройки'!$B$3,ISBLANK(BN918),BN918=0),"",BN918)</x:f>
      </x:c>
      <x:c r="CY918" s="50" t="str">
        <x:f>IF(OR(7&gt;'Настройки'!$B$3,ISBLANK(BO918),BO918=0),"",BO918)</x:f>
      </x:c>
      <x:c r="CZ918" s="50" t="str">
        <x:f>IF(OR(8&gt;'Настройки'!$B$3,ISBLANK(BP918),BP918=0),"",BP918)</x:f>
      </x:c>
      <x:c r="DA918" s="50" t="str">
        <x:f>IF(OR(9&gt;'Настройки'!$B$3,ISBLANK(BQ918),BQ918=0),"",BQ918)</x:f>
      </x:c>
      <x:c r="DB918" s="50" t="str">
        <x:f>IF(OR(10&gt;'Настройки'!$B$3,ISBLANK(BR918),BR918=0),"",BR918)</x:f>
      </x:c>
      <x:c r="DC918" s="50" t="str">
        <x:f>IF(OR(11&gt;'Настройки'!$B$3,ISBLANK(BS918),BS918=0),"",BS918)</x:f>
      </x:c>
      <x:c r="DD918" s="50" t="str">
        <x:f>IF(OR(12&gt;'Настройки'!$B$3,ISBLANK(BT918),BT918=0),"",BT918)</x:f>
      </x:c>
      <x:c r="DE918" s="50" t="str">
        <x:f>IF(OR(13&gt;'Настройки'!$B$3,ISBLANK(BU918),BU918=0),"",BU918)</x:f>
      </x:c>
      <x:c r="DF918" s="50" t="str">
        <x:f>IF(OR(14&gt;'Настройки'!$B$3,ISBLANK(BV918),BV918=0),"",BV918)</x:f>
      </x:c>
      <x:c r="DG918" s="50" t="str">
        <x:f>IF(OR(15&gt;'Настройки'!$B$3,ISBLANK(BW918),BW918=0),"",BW918)</x:f>
      </x:c>
      <x:c r="DH918" s="50" t="str">
        <x:f>IF(OR(16&gt;'Настройки'!$B$3,ISBLANK(BX918),BX918=0),"",BX918)</x:f>
      </x:c>
      <x:c r="DI918" s="50" t="str">
        <x:f>IF(OR(17&gt;'Настройки'!$B$3,ISBLANK(BY918),BY918=0),"",BY918)</x:f>
      </x:c>
      <x:c r="DJ918" s="50" t="str">
        <x:f>IF(OR(18&gt;'Настройки'!$B$3,ISBLANK(BZ918),BZ918=0),"",BZ918)</x:f>
      </x:c>
      <x:c r="DK918" s="50" t="str">
        <x:f>IF(OR(19&gt;'Настройки'!$B$3,ISBLANK(CA918),CA918=0),"",CA918)</x:f>
      </x:c>
      <x:c r="DL918" s="50" t="str">
        <x:f>IF(OR(20&gt;'Настройки'!$B$3,ISBLANK(CB918),CB918=0),"",CB918)</x:f>
      </x:c>
      <x:c r="DM918" s="50" t="str">
        <x:f>IF(OR(21&gt;'Настройки'!$B$3,ISBLANK(CC918),CC918=0),"",CC918)</x:f>
      </x:c>
      <x:c r="DN918" s="50" t="str">
        <x:f>IF(OR(22&gt;'Настройки'!$B$3,ISBLANK(CD918),CD918=0),"",CD918)</x:f>
      </x:c>
      <x:c r="DO918" s="50" t="str">
        <x:f>IF(OR(23&gt;'Настройки'!$B$3,ISBLANK(CE918),CE918=0),"",CE918)</x:f>
      </x:c>
      <x:c r="DP918" s="50" t="str">
        <x:f>IF(OR(24&gt;'Настройки'!$B$3,ISBLANK(CF918),CF918=0),"",CF918)</x:f>
      </x:c>
      <x:c r="DQ918" s="50" t="str">
        <x:f>IF(OR(25&gt;'Настройки'!$B$3,ISBLANK(CG918),CG918=0),"",CG918)</x:f>
      </x:c>
      <x:c r="DR918" s="50" t="str">
        <x:f>IF(OR(26&gt;'Настройки'!$B$3,ISBLANK(CH918),CH918=0),"",CH918)</x:f>
      </x:c>
      <x:c r="DS918" s="50" t="str">
        <x:f>IF(OR(27&gt;'Настройки'!$B$3,ISBLANK(CI918),CI918=0),"",CI918)</x:f>
      </x:c>
      <x:c r="DT918" s="50" t="str">
        <x:f>IF(OR(28&gt;'Настройки'!$B$3,ISBLANK(CJ918),CJ918=0),"",CJ918)</x:f>
      </x:c>
      <x:c r="DU918" s="50" t="str">
        <x:f>IF(OR(29&gt;'Настройки'!$B$3,ISBLANK(CK918),CK918=0),"",CK918)</x:f>
      </x:c>
      <x:c r="DV918" s="50" t="str">
        <x:f>IF(OR(30&gt;'Настройки'!$B$3,ISBLANK(CL918),CL918=0),"",CL918)</x:f>
      </x:c>
      <x:c r="DW918" s="50" t="str">
        <x:f>IF(OR(31&gt;'Настройки'!$B$3,ISBLANK(CM918),CM918=0),"",CM918)</x:f>
      </x:c>
      <x:c r="DX918" s="50" t="str">
        <x:f>IF(OR(32&gt;'Настройки'!$B$3,ISBLANK(CN918),CN918=0),"",CN918)</x:f>
      </x:c>
      <x:c r="DY918" s="50" t="str">
        <x:f>IF(OR(33&gt;'Настройки'!$B$3,ISBLANK(CO918),CO918=0),"",CO918)</x:f>
      </x:c>
      <x:c r="DZ918" s="50" t="str">
        <x:f>IF(OR(34&gt;'Настройки'!$B$3,ISBLANK(CP918),CP918=0),"",CP918)</x:f>
      </x:c>
      <x:c r="EA918" s="50" t="str">
        <x:f>IF(OR(35&gt;'Настройки'!$B$3,ISBLANK(CQ918),CQ918=0),"",CQ918)</x:f>
      </x:c>
      <x:c r="EB918" s="50" t="str">
        <x:f>IF(OR(36&gt;'Настройки'!$B$3,ISBLANK(CR918),CR918=0),"",CR918)</x:f>
      </x:c>
      <x:c r="EC918" s="50" t="str">
        <x:f>IF(A918="","",IF(OR(BB918="AZ",BB918="BZ"),10000+ROW(),IF(AZ918&gt;'Настройки'!$B$11,20000+ROW(),IF(BF918&lt;&gt;"Обычный",30000+ROW(),IF(AX918&lt;=0,40000+ROW(),"")))))</x:f>
      </x:c>
      <x:c r="ED918" s="50" t="str">
        <x:f>IF(EC918="","",COUNTIFS($EC$2:$EC$1001,"&gt;0",$EC$2:$EC$1001,"&lt;"&amp;EC918)+1)</x:f>
      </x:c>
    </x:row>
    <x:row r="919">
      <x:c r="A919" s="115"/>
      <x:c r="B919" s="115"/>
      <x:c r="C919" s="115"/>
      <x:c r="D919" s="118"/>
      <x:c r="E919" s="118"/>
      <x:c r="F919" s="118"/>
      <x:c r="G919" s="118"/>
      <x:c r="H919" s="118"/>
      <x:c r="I919" s="118"/>
      <x:c r="J919" s="118"/>
      <x:c r="K919" s="118"/>
      <x:c r="L919" s="118"/>
      <x:c r="M919" s="118"/>
      <x:c r="N919" s="118"/>
      <x:c r="O919" s="118"/>
      <x:c r="P919" s="118"/>
      <x:c r="Q919" s="118"/>
      <x:c r="R919" s="118"/>
      <x:c r="S919" s="118"/>
      <x:c r="T919" s="118"/>
      <x:c r="U919" s="118"/>
      <x:c r="V919" s="118"/>
      <x:c r="W919" s="118"/>
      <x:c r="X919" s="118"/>
      <x:c r="Y919" s="118"/>
      <x:c r="Z919" s="118"/>
      <x:c r="AA919" s="118"/>
      <x:c r="AB919" s="118"/>
      <x:c r="AC919" s="118"/>
      <x:c r="AD919" s="118"/>
      <x:c r="AE919" s="118"/>
      <x:c r="AF919" s="118"/>
      <x:c r="AG919" s="118"/>
      <x:c r="AH919" s="118"/>
      <x:c r="AI919" s="118"/>
      <x:c r="AJ919" s="118"/>
      <x:c r="AK919" s="118"/>
      <x:c r="AL919" s="118"/>
      <x:c r="AM919" s="118"/>
      <x:c r="AN919" s="118"/>
      <x:c r="AO919" s="118"/>
      <x:c r="AP919" s="115"/>
      <x:c r="AQ919" s="49" t="str">
        <x:f>IF(A919="","",COUNT(BI919:INDEX(BI919:CR919,1,'Настройки'!$B$3)))</x:f>
      </x:c>
      <x:c r="AR919" s="49" t="str">
        <x:f>IF(A919="","",SUM(BI919:INDEX(BI919:CR919,1,'Настройки'!$B$3)))</x:f>
      </x:c>
      <x:c r="AS919" s="58" t="str">
        <x:f>IF(A919="","",IF('Настройки'!$B$4="Стоимость потребления",AR919*D919,IF('Настройки'!$B$4="Количество",AR919,E919)))</x:f>
      </x:c>
      <x:c r="AT919" s="61" t="str">
        <x:f>IF(OR(A919="",AS919&lt;0,SUM($AS$2:$AS$1001)&lt;=0),"",AS919/SUM($AS$2:$AS$1001))</x:f>
      </x:c>
      <x:c r="AU919" s="61" t="str">
        <x:f>IF(OR(A919="",AS919&lt;0,SUM($AS$2:$AS$1001)&lt;=0),"",SUMIFS($AS$2:$AS$1001,$AS$2:$AS$1001,"&gt;"&amp;AS919)/SUM($AS$2:$AS$1001))</x:f>
      </x:c>
      <x:c r="AV919" s="61" t="str">
        <x:f>IF(OR(A919="",AS919&lt;0,SUM($AS$2:$AS$1001)&lt;=0),"",SUMIFS($AS$2:$AS$1001,$AS$2:$AS$1001,"&gt;="&amp;AS919)/SUM($AS$2:$AS$1001))</x:f>
      </x:c>
      <x:c r="AW919" s="49" t="str">
        <x:f>IF(A919="","",IF(SUM($AS$2:$AS$1001)&lt;=0,"Не определён",IF(AS919&lt;0,"Исключение",IF(AU919&lt;'Настройки'!$B$5,"A",IF(AU919&lt;'Настройки'!$B$6,"B","C")))))</x:f>
      </x:c>
      <x:c r="AX919" s="58" t="str">
        <x:f>IF(A919="","",IF(AQ919=0,"",AVERAGE(BI919:INDEX(BI919:CR919,1,'Настройки'!$B$3))))</x:f>
      </x:c>
      <x:c r="AY919" s="58" t="str">
        <x:f>IF(OR(A919="",AQ919=0),"",STDEVP(BI919:INDEX(BI919:CR919,1,'Настройки'!$B$3)))</x:f>
      </x:c>
      <x:c r="AZ919" s="61" t="str">
        <x:f>IF(OR(A919="",AQ919&lt;'Настройки'!$B$12,AX919&lt;=0,AND('Настройки'!$B$10="Блокировать",COUNTIF(F919:INDEX(F919:AO919,1,'Настройки'!$B$3),"&lt;0")&gt;0)),"",AY919/ABS(AX919))</x:f>
      </x:c>
      <x:c r="BA919" s="49" t="str">
        <x:f>IF(A919="","",IF(AND('Настройки'!$B$10="Блокировать",COUNTIF(F919:INDEX(F919:AO919,1,'Настройки'!$B$3),"&lt;0")&gt;0),"Не определён",IF(AQ919&lt;'Настройки'!$B$12,"Не определён",IF(AX919=0,"Нет спроса",IF(AX919&lt;0,"Не определён",IF(AZ919&lt;='Настройки'!$B$7,"X",IF(AZ919&lt;='Настройки'!$B$8,"Y","Z")))))))</x:f>
      </x:c>
      <x:c r="BB919" s="49" t="str">
        <x:f>IF(OR(A919="",LEN(AW919)&lt;&gt;1,LEN(BA919)&lt;&gt;1),"",AW919&amp;BA919)</x:f>
      </x:c>
      <x:c r="BC919" s="61" t="str">
        <x:f>IF(OR(A919="",AQ919=0),"",(COUNT(BI919:INDEX(BI919:CR919,1,'Настройки'!$B$3))-COUNT(CS919:INDEX(CS919:EB919,1,'Настройки'!$B$3)))/AQ919)</x:f>
      </x:c>
      <x:c r="BD919" s="64" t="str">
        <x:f>IF(OR(A919="",COUNT(CS919:INDEX(CS919:EB919,1,'Настройки'!$B$3))=0),"",AQ919/COUNT(CS919:INDEX(CS919:EB919,1,'Настройки'!$B$3)))</x:f>
      </x:c>
      <x:c r="BE919" s="64" t="str">
        <x:f>IF(OR(A919="",COUNT(CS919:INDEX(CS919:EB919,1,'Настройки'!$B$3))=0),"",IF(AVERAGE(CS919:INDEX(CS919:EB919,1,'Настройки'!$B$3))=0,"",(STDEVP(CS919:INDEX(CS919:EB919,1,'Настройки'!$B$3))/ABS(AVERAGE(CS919:INDEX(CS919:EB919,1,'Настройки'!$B$3))))^2))</x:f>
      </x:c>
      <x:c r="BF919" s="49" t="str">
        <x:f>IF(A919="","",IF(AQ919&lt;3,"Недостаточно",IF(AQ919&lt;6,"Предварительный","Обычный")))</x:f>
      </x:c>
      <x:c r="BG919" s="49" t="str">
        <x:f>IF(A919="","",IF(COUNTIF(F919:INDEX(F919:AO919,1,'Настройки'!$B$3),"&lt;0")&gt;0,IF('Настройки'!$B$10="Блокировать","Отрицательный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"),"")&amp;IF(AQ919&lt;3,"Недостаточно истории. ",IF(AQ919&lt;6,"Предварительная классификация. ",""))&amp;IF(AX919=0,"Нет спроса за горизонт. ","")&amp;IF(AZ919&gt;'Настройки'!$B$11,"Экстремальная вариативность. ",""))</x:f>
      </x:c>
      <x:c r="BH919" s="49" t="str">
        <x:f>IF(A919="","",IFERROR(VLOOKUP(BB919,'Настройки'!$D$3:$E$11,2,FALSE),"Сначала проверьте исходные данные и историю спроса.")&amp;" Уточните срок поставки, MOQ и критичность.")</x:f>
      </x:c>
      <x:c r="BI919" s="50" t="str">
        <x:f>IF(1&gt;'Настройки'!$B$3,"",IF(ISBLANK(F919),IF('Настройки'!$B$9="Нулевой спрос",0,""),IF(F919&lt;0,IF('Настройки'!$B$10="Исключить","",IF('Настройки'!$B$10="Абсолютные значения",ABS(F919),F919)),F919)))</x:f>
      </x:c>
      <x:c r="BJ919" s="50" t="str">
        <x:f>IF(2&gt;'Настройки'!$B$3,"",IF(ISBLANK(G919),IF('Настройки'!$B$9="Нулевой спрос",0,""),IF(G919&lt;0,IF('Настройки'!$B$10="Исключить","",IF('Настройки'!$B$10="Абсолютные значения",ABS(G919),G919)),G919)))</x:f>
      </x:c>
      <x:c r="BK919" s="50" t="str">
        <x:f>IF(3&gt;'Настройки'!$B$3,"",IF(ISBLANK(H919),IF('Настройки'!$B$9="Нулевой спрос",0,""),IF(H919&lt;0,IF('Настройки'!$B$10="Исключить","",IF('Настройки'!$B$10="Абсолютные значения",ABS(H919),H919)),H919)))</x:f>
      </x:c>
      <x:c r="BL919" s="50" t="str">
        <x:f>IF(4&gt;'Настройки'!$B$3,"",IF(ISBLANK(I919),IF('Настройки'!$B$9="Нулевой спрос",0,""),IF(I919&lt;0,IF('Настройки'!$B$10="Исключить","",IF('Настройки'!$B$10="Абсолютные значения",ABS(I919),I919)),I919)))</x:f>
      </x:c>
      <x:c r="BM919" s="50" t="str">
        <x:f>IF(5&gt;'Настройки'!$B$3,"",IF(ISBLANK(J919),IF('Настройки'!$B$9="Нулевой спрос",0,""),IF(J919&lt;0,IF('Настройки'!$B$10="Исключить","",IF('Настройки'!$B$10="Абсолютные значения",ABS(J919),J919)),J919)))</x:f>
      </x:c>
      <x:c r="BN919" s="50" t="str">
        <x:f>IF(6&gt;'Настройки'!$B$3,"",IF(ISBLANK(K919),IF('Настройки'!$B$9="Нулевой спрос",0,""),IF(K919&lt;0,IF('Настройки'!$B$10="Исключить","",IF('Настройки'!$B$10="Абсолютные значения",ABS(K919),K919)),K919)))</x:f>
      </x:c>
      <x:c r="BO919" s="50" t="str">
        <x:f>IF(7&gt;'Настройки'!$B$3,"",IF(ISBLANK(L919),IF('Настройки'!$B$9="Нулевой спрос",0,""),IF(L919&lt;0,IF('Настройки'!$B$10="Исключить","",IF('Настройки'!$B$10="Абсолютные значения",ABS(L919),L919)),L919)))</x:f>
      </x:c>
      <x:c r="BP919" s="50" t="str">
        <x:f>IF(8&gt;'Настройки'!$B$3,"",IF(ISBLANK(M919),IF('Настройки'!$B$9="Нулевой спрос",0,""),IF(M919&lt;0,IF('Настройки'!$B$10="Исключить","",IF('Настройки'!$B$10="Абсолютные значения",ABS(M919),M919)),M919)))</x:f>
      </x:c>
      <x:c r="BQ919" s="50" t="str">
        <x:f>IF(9&gt;'Настройки'!$B$3,"",IF(ISBLANK(N919),IF('Настройки'!$B$9="Нулевой спрос",0,""),IF(N919&lt;0,IF('Настройки'!$B$10="Исключить","",IF('Настройки'!$B$10="Абсолютные значения",ABS(N919),N919)),N919)))</x:f>
      </x:c>
      <x:c r="BR919" s="50" t="str">
        <x:f>IF(10&gt;'Настройки'!$B$3,"",IF(ISBLANK(O919),IF('Настройки'!$B$9="Нулевой спрос",0,""),IF(O919&lt;0,IF('Настройки'!$B$10="Исключить","",IF('Настройки'!$B$10="Абсолютные значения",ABS(O919),O919)),O919)))</x:f>
      </x:c>
      <x:c r="BS919" s="50" t="str">
        <x:f>IF(11&gt;'Настройки'!$B$3,"",IF(ISBLANK(P919),IF('Настройки'!$B$9="Нулевой спрос",0,""),IF(P919&lt;0,IF('Настройки'!$B$10="Исключить","",IF('Настройки'!$B$10="Абсолютные значения",ABS(P919),P919)),P919)))</x:f>
      </x:c>
      <x:c r="BT919" s="50" t="str">
        <x:f>IF(12&gt;'Настройки'!$B$3,"",IF(ISBLANK(Q919),IF('Настройки'!$B$9="Нулевой спрос",0,""),IF(Q919&lt;0,IF('Настройки'!$B$10="Исключить","",IF('Настройки'!$B$10="Абсолютные значения",ABS(Q919),Q919)),Q919)))</x:f>
      </x:c>
      <x:c r="BU919" s="50" t="str">
        <x:f>IF(13&gt;'Настройки'!$B$3,"",IF(ISBLANK(R919),IF('Настройки'!$B$9="Нулевой спрос",0,""),IF(R919&lt;0,IF('Настройки'!$B$10="Исключить","",IF('Настройки'!$B$10="Абсолютные значения",ABS(R919),R919)),R919)))</x:f>
      </x:c>
      <x:c r="BV919" s="50" t="str">
        <x:f>IF(14&gt;'Настройки'!$B$3,"",IF(ISBLANK(S919),IF('Настройки'!$B$9="Нулевой спрос",0,""),IF(S919&lt;0,IF('Настройки'!$B$10="Исключить","",IF('Настройки'!$B$10="Абсолютные значения",ABS(S919),S919)),S919)))</x:f>
      </x:c>
      <x:c r="BW919" s="50" t="str">
        <x:f>IF(15&gt;'Настройки'!$B$3,"",IF(ISBLANK(T919),IF('Настройки'!$B$9="Нулевой спрос",0,""),IF(T919&lt;0,IF('Настройки'!$B$10="Исключить","",IF('Настройки'!$B$10="Абсолютные значения",ABS(T919),T919)),T919)))</x:f>
      </x:c>
      <x:c r="BX919" s="50" t="str">
        <x:f>IF(16&gt;'Настройки'!$B$3,"",IF(ISBLANK(U919),IF('Настройки'!$B$9="Нулевой спрос",0,""),IF(U919&lt;0,IF('Настройки'!$B$10="Исключить","",IF('Настройки'!$B$10="Абсолютные значения",ABS(U919),U919)),U919)))</x:f>
      </x:c>
      <x:c r="BY919" s="50" t="str">
        <x:f>IF(17&gt;'Настройки'!$B$3,"",IF(ISBLANK(V919),IF('Настройки'!$B$9="Нулевой спрос",0,""),IF(V919&lt;0,IF('Настройки'!$B$10="Исключить","",IF('Настройки'!$B$10="Абсолютные значения",ABS(V919),V919)),V919)))</x:f>
      </x:c>
      <x:c r="BZ919" s="50" t="str">
        <x:f>IF(18&gt;'Настройки'!$B$3,"",IF(ISBLANK(W919),IF('Настройки'!$B$9="Нулевой спрос",0,""),IF(W919&lt;0,IF('Настройки'!$B$10="Исключить","",IF('Настройки'!$B$10="Абсолютные значения",ABS(W919),W919)),W919)))</x:f>
      </x:c>
      <x:c r="CA919" s="50" t="str">
        <x:f>IF(19&gt;'Настройки'!$B$3,"",IF(ISBLANK(X919),IF('Настройки'!$B$9="Нулевой спрос",0,""),IF(X919&lt;0,IF('Настройки'!$B$10="Исключить","",IF('Настройки'!$B$10="Абсолютные значения",ABS(X919),X919)),X919)))</x:f>
      </x:c>
      <x:c r="CB919" s="50" t="str">
        <x:f>IF(20&gt;'Настройки'!$B$3,"",IF(ISBLANK(Y919),IF('Настройки'!$B$9="Нулевой спрос",0,""),IF(Y919&lt;0,IF('Настройки'!$B$10="Исключить","",IF('Настройки'!$B$10="Абсолютные значения",ABS(Y919),Y919)),Y919)))</x:f>
      </x:c>
      <x:c r="CC919" s="50" t="str">
        <x:f>IF(21&gt;'Настройки'!$B$3,"",IF(ISBLANK(Z919),IF('Настройки'!$B$9="Нулевой спрос",0,""),IF(Z919&lt;0,IF('Настройки'!$B$10="Исключить","",IF('Настройки'!$B$10="Абсолютные значения",ABS(Z919),Z919)),Z919)))</x:f>
      </x:c>
      <x:c r="CD919" s="50" t="str">
        <x:f>IF(22&gt;'Настройки'!$B$3,"",IF(ISBLANK(AA919),IF('Настройки'!$B$9="Нулевой спрос",0,""),IF(AA919&lt;0,IF('Настройки'!$B$10="Исключить","",IF('Настройки'!$B$10="Абсолютные значения",ABS(AA919),AA919)),AA919)))</x:f>
      </x:c>
      <x:c r="CE919" s="50" t="str">
        <x:f>IF(23&gt;'Настройки'!$B$3,"",IF(ISBLANK(AB919),IF('Настройки'!$B$9="Нулевой спрос",0,""),IF(AB919&lt;0,IF('Настройки'!$B$10="Исключить","",IF('Настройки'!$B$10="Абсолютные значения",ABS(AB919),AB919)),AB919)))</x:f>
      </x:c>
      <x:c r="CF919" s="50" t="str">
        <x:f>IF(24&gt;'Настройки'!$B$3,"",IF(ISBLANK(AC919),IF('Настройки'!$B$9="Нулевой спрос",0,""),IF(AC919&lt;0,IF('Настройки'!$B$10="Исключить","",IF('Настройки'!$B$10="Абсолютные значения",ABS(AC919),AC919)),AC919)))</x:f>
      </x:c>
      <x:c r="CG919" s="50" t="str">
        <x:f>IF(25&gt;'Настройки'!$B$3,"",IF(ISBLANK(AD919),IF('Настройки'!$B$9="Нулевой спрос",0,""),IF(AD919&lt;0,IF('Настройки'!$B$10="Исключить","",IF('Настройки'!$B$10="Абсолютные значения",ABS(AD919),AD919)),AD919)))</x:f>
      </x:c>
      <x:c r="CH919" s="50" t="str">
        <x:f>IF(26&gt;'Настройки'!$B$3,"",IF(ISBLANK(AE919),IF('Настройки'!$B$9="Нулевой спрос",0,""),IF(AE919&lt;0,IF('Настройки'!$B$10="Исключить","",IF('Настройки'!$B$10="Абсолютные значения",ABS(AE919),AE919)),AE919)))</x:f>
      </x:c>
      <x:c r="CI919" s="50" t="str">
        <x:f>IF(27&gt;'Настройки'!$B$3,"",IF(ISBLANK(AF919),IF('Настройки'!$B$9="Нулевой спрос",0,""),IF(AF919&lt;0,IF('Настройки'!$B$10="Исключить","",IF('Настройки'!$B$10="Абсолютные значения",ABS(AF919),AF919)),AF919)))</x:f>
      </x:c>
      <x:c r="CJ919" s="50" t="str">
        <x:f>IF(28&gt;'Настройки'!$B$3,"",IF(ISBLANK(AG919),IF('Настройки'!$B$9="Нулевой спрос",0,""),IF(AG919&lt;0,IF('Настройки'!$B$10="Исключить","",IF('Настройки'!$B$10="Абсолютные значения",ABS(AG919),AG919)),AG919)))</x:f>
      </x:c>
      <x:c r="CK919" s="50" t="str">
        <x:f>IF(29&gt;'Настройки'!$B$3,"",IF(ISBLANK(AH919),IF('Настройки'!$B$9="Нулевой спрос",0,""),IF(AH919&lt;0,IF('Настройки'!$B$10="Исключить","",IF('Настройки'!$B$10="Абсолютные значения",ABS(AH919),AH919)),AH919)))</x:f>
      </x:c>
      <x:c r="CL919" s="50" t="str">
        <x:f>IF(30&gt;'Настройки'!$B$3,"",IF(ISBLANK(AI919),IF('Настройки'!$B$9="Нулевой спрос",0,""),IF(AI919&lt;0,IF('Настройки'!$B$10="Исключить","",IF('Настройки'!$B$10="Абсолютные значения",ABS(AI919),AI919)),AI919)))</x:f>
      </x:c>
      <x:c r="CM919" s="50" t="str">
        <x:f>IF(31&gt;'Настройки'!$B$3,"",IF(ISBLANK(AJ919),IF('Настройки'!$B$9="Нулевой спрос",0,""),IF(AJ919&lt;0,IF('Настройки'!$B$10="Исключить","",IF('Настройки'!$B$10="Абсолютные значения",ABS(AJ919),AJ919)),AJ919)))</x:f>
      </x:c>
      <x:c r="CN919" s="50" t="str">
        <x:f>IF(32&gt;'Настройки'!$B$3,"",IF(ISBLANK(AK919),IF('Настройки'!$B$9="Нулевой спрос",0,""),IF(AK919&lt;0,IF('Настройки'!$B$10="Исключить","",IF('Настройки'!$B$10="Абсолютные значения",ABS(AK919),AK919)),AK919)))</x:f>
      </x:c>
      <x:c r="CO919" s="50" t="str">
        <x:f>IF(33&gt;'Настройки'!$B$3,"",IF(ISBLANK(AL919),IF('Настройки'!$B$9="Нулевой спрос",0,""),IF(AL919&lt;0,IF('Настройки'!$B$10="Исключить","",IF('Настройки'!$B$10="Абсолютные значения",ABS(AL919),AL919)),AL919)))</x:f>
      </x:c>
      <x:c r="CP919" s="50" t="str">
        <x:f>IF(34&gt;'Настройки'!$B$3,"",IF(ISBLANK(AM919),IF('Настройки'!$B$9="Нулевой спрос",0,""),IF(AM919&lt;0,IF('Настройки'!$B$10="Исключить","",IF('Настройки'!$B$10="Абсолютные значения",ABS(AM919),AM919)),AM919)))</x:f>
      </x:c>
      <x:c r="CQ919" s="50" t="str">
        <x:f>IF(35&gt;'Настройки'!$B$3,"",IF(ISBLANK(AN919),IF('Настройки'!$B$9="Нулевой спрос",0,""),IF(AN919&lt;0,IF('Настройки'!$B$10="Исключить","",IF('Настройки'!$B$10="Абсолютные значения",ABS(AN919),AN919)),AN919)))</x:f>
      </x:c>
      <x:c r="CR919" s="50" t="str">
        <x:f>IF(36&gt;'Настройки'!$B$3,"",IF(ISBLANK(AO919),IF('Настройки'!$B$9="Нулевой спрос",0,""),IF(AO919&lt;0,IF('Настройки'!$B$10="Исключить","",IF('Настройки'!$B$10="Абсолютные значения",ABS(AO919),AO919)),AO919)))</x:f>
      </x:c>
      <x:c r="CS919" s="50" t="str">
        <x:f>IF(OR(1&gt;'Настройки'!$B$3,ISBLANK(BI919),BI919=0),"",BI919)</x:f>
      </x:c>
      <x:c r="CT919" s="50" t="str">
        <x:f>IF(OR(2&gt;'Настройки'!$B$3,ISBLANK(BJ919),BJ919=0),"",BJ919)</x:f>
      </x:c>
      <x:c r="CU919" s="50" t="str">
        <x:f>IF(OR(3&gt;'Настройки'!$B$3,ISBLANK(BK919),BK919=0),"",BK919)</x:f>
      </x:c>
      <x:c r="CV919" s="50" t="str">
        <x:f>IF(OR(4&gt;'Настройки'!$B$3,ISBLANK(BL919),BL919=0),"",BL919)</x:f>
      </x:c>
      <x:c r="CW919" s="50" t="str">
        <x:f>IF(OR(5&gt;'Настройки'!$B$3,ISBLANK(BM919),BM919=0),"",BM919)</x:f>
      </x:c>
      <x:c r="CX919" s="50" t="str">
        <x:f>IF(OR(6&gt;'Настройки'!$B$3,ISBLANK(BN919),BN919=0),"",BN919)</x:f>
      </x:c>
      <x:c r="CY919" s="50" t="str">
        <x:f>IF(OR(7&gt;'Настройки'!$B$3,ISBLANK(BO919),BO919=0),"",BO919)</x:f>
      </x:c>
      <x:c r="CZ919" s="50" t="str">
        <x:f>IF(OR(8&gt;'Настройки'!$B$3,ISBLANK(BP919),BP919=0),"",BP919)</x:f>
      </x:c>
      <x:c r="DA919" s="50" t="str">
        <x:f>IF(OR(9&gt;'Настройки'!$B$3,ISBLANK(BQ919),BQ919=0),"",BQ919)</x:f>
      </x:c>
      <x:c r="DB919" s="50" t="str">
        <x:f>IF(OR(10&gt;'Настройки'!$B$3,ISBLANK(BR919),BR919=0),"",BR919)</x:f>
      </x:c>
      <x:c r="DC919" s="50" t="str">
        <x:f>IF(OR(11&gt;'Настройки'!$B$3,ISBLANK(BS919),BS919=0),"",BS919)</x:f>
      </x:c>
      <x:c r="DD919" s="50" t="str">
        <x:f>IF(OR(12&gt;'Настройки'!$B$3,ISBLANK(BT919),BT919=0),"",BT919)</x:f>
      </x:c>
      <x:c r="DE919" s="50" t="str">
        <x:f>IF(OR(13&gt;'Настройки'!$B$3,ISBLANK(BU919),BU919=0),"",BU919)</x:f>
      </x:c>
      <x:c r="DF919" s="50" t="str">
        <x:f>IF(OR(14&gt;'Настройки'!$B$3,ISBLANK(BV919),BV919=0),"",BV919)</x:f>
      </x:c>
      <x:c r="DG919" s="50" t="str">
        <x:f>IF(OR(15&gt;'Настройки'!$B$3,ISBLANK(BW919),BW919=0),"",BW919)</x:f>
      </x:c>
      <x:c r="DH919" s="50" t="str">
        <x:f>IF(OR(16&gt;'Настройки'!$B$3,ISBLANK(BX919),BX919=0),"",BX919)</x:f>
      </x:c>
      <x:c r="DI919" s="50" t="str">
        <x:f>IF(OR(17&gt;'Настройки'!$B$3,ISBLANK(BY919),BY919=0),"",BY919)</x:f>
      </x:c>
      <x:c r="DJ919" s="50" t="str">
        <x:f>IF(OR(18&gt;'Настройки'!$B$3,ISBLANK(BZ919),BZ919=0),"",BZ919)</x:f>
      </x:c>
      <x:c r="DK919" s="50" t="str">
        <x:f>IF(OR(19&gt;'Настройки'!$B$3,ISBLANK(CA919),CA919=0),"",CA919)</x:f>
      </x:c>
      <x:c r="DL919" s="50" t="str">
        <x:f>IF(OR(20&gt;'Настройки'!$B$3,ISBLANK(CB919),CB919=0),"",CB919)</x:f>
      </x:c>
      <x:c r="DM919" s="50" t="str">
        <x:f>IF(OR(21&gt;'Настройки'!$B$3,ISBLANK(CC919),CC919=0),"",CC919)</x:f>
      </x:c>
      <x:c r="DN919" s="50" t="str">
        <x:f>IF(OR(22&gt;'Настройки'!$B$3,ISBLANK(CD919),CD919=0),"",CD919)</x:f>
      </x:c>
      <x:c r="DO919" s="50" t="str">
        <x:f>IF(OR(23&gt;'Настройки'!$B$3,ISBLANK(CE919),CE919=0),"",CE919)</x:f>
      </x:c>
      <x:c r="DP919" s="50" t="str">
        <x:f>IF(OR(24&gt;'Настройки'!$B$3,ISBLANK(CF919),CF919=0),"",CF919)</x:f>
      </x:c>
      <x:c r="DQ919" s="50" t="str">
        <x:f>IF(OR(25&gt;'Настройки'!$B$3,ISBLANK(CG919),CG919=0),"",CG919)</x:f>
      </x:c>
      <x:c r="DR919" s="50" t="str">
        <x:f>IF(OR(26&gt;'Настройки'!$B$3,ISBLANK(CH919),CH919=0),"",CH919)</x:f>
      </x:c>
      <x:c r="DS919" s="50" t="str">
        <x:f>IF(OR(27&gt;'Настройки'!$B$3,ISBLANK(CI919),CI919=0),"",CI919)</x:f>
      </x:c>
      <x:c r="DT919" s="50" t="str">
        <x:f>IF(OR(28&gt;'Настройки'!$B$3,ISBLANK(CJ919),CJ919=0),"",CJ919)</x:f>
      </x:c>
      <x:c r="DU919" s="50" t="str">
        <x:f>IF(OR(29&gt;'Настройки'!$B$3,ISBLANK(CK919),CK919=0),"",CK919)</x:f>
      </x:c>
      <x:c r="DV919" s="50" t="str">
        <x:f>IF(OR(30&gt;'Настройки'!$B$3,ISBLANK(CL919),CL919=0),"",CL919)</x:f>
      </x:c>
      <x:c r="DW919" s="50" t="str">
        <x:f>IF(OR(31&gt;'Настройки'!$B$3,ISBLANK(CM919),CM919=0),"",CM919)</x:f>
      </x:c>
      <x:c r="DX919" s="50" t="str">
        <x:f>IF(OR(32&gt;'Настройки'!$B$3,ISBLANK(CN919),CN919=0),"",CN919)</x:f>
      </x:c>
      <x:c r="DY919" s="50" t="str">
        <x:f>IF(OR(33&gt;'Настройки'!$B$3,ISBLANK(CO919),CO919=0),"",CO919)</x:f>
      </x:c>
      <x:c r="DZ919" s="50" t="str">
        <x:f>IF(OR(34&gt;'Настройки'!$B$3,ISBLANK(CP919),CP919=0),"",CP919)</x:f>
      </x:c>
      <x:c r="EA919" s="50" t="str">
        <x:f>IF(OR(35&gt;'Настройки'!$B$3,ISBLANK(CQ919),CQ919=0),"",CQ919)</x:f>
      </x:c>
      <x:c r="EB919" s="50" t="str">
        <x:f>IF(OR(36&gt;'Настройки'!$B$3,ISBLANK(CR919),CR919=0),"",CR919)</x:f>
      </x:c>
      <x:c r="EC919" s="50" t="str">
        <x:f>IF(A919="","",IF(OR(BB919="AZ",BB919="BZ"),10000+ROW(),IF(AZ919&gt;'Настройки'!$B$11,20000+ROW(),IF(BF919&lt;&gt;"Обычный",30000+ROW(),IF(AX919&lt;=0,40000+ROW(),"")))))</x:f>
      </x:c>
      <x:c r="ED919" s="50" t="str">
        <x:f>IF(EC919="","",COUNTIFS($EC$2:$EC$1001,"&gt;0",$EC$2:$EC$1001,"&lt;"&amp;EC919)+1)</x:f>
      </x:c>
    </x:row>
    <x:row r="920">
      <x:c r="A920" s="115"/>
      <x:c r="B920" s="115"/>
      <x:c r="C920" s="115"/>
      <x:c r="D920" s="118"/>
      <x:c r="E920" s="118"/>
      <x:c r="F920" s="118"/>
      <x:c r="G920" s="118"/>
      <x:c r="H920" s="118"/>
      <x:c r="I920" s="118"/>
      <x:c r="J920" s="118"/>
      <x:c r="K920" s="118"/>
      <x:c r="L920" s="118"/>
      <x:c r="M920" s="118"/>
      <x:c r="N920" s="118"/>
      <x:c r="O920" s="118"/>
      <x:c r="P920" s="118"/>
      <x:c r="Q920" s="118"/>
      <x:c r="R920" s="118"/>
      <x:c r="S920" s="118"/>
      <x:c r="T920" s="118"/>
      <x:c r="U920" s="118"/>
      <x:c r="V920" s="118"/>
      <x:c r="W920" s="118"/>
      <x:c r="X920" s="118"/>
      <x:c r="Y920" s="118"/>
      <x:c r="Z920" s="118"/>
      <x:c r="AA920" s="118"/>
      <x:c r="AB920" s="118"/>
      <x:c r="AC920" s="118"/>
      <x:c r="AD920" s="118"/>
      <x:c r="AE920" s="118"/>
      <x:c r="AF920" s="118"/>
      <x:c r="AG920" s="118"/>
      <x:c r="AH920" s="118"/>
      <x:c r="AI920" s="118"/>
      <x:c r="AJ920" s="118"/>
      <x:c r="AK920" s="118"/>
      <x:c r="AL920" s="118"/>
      <x:c r="AM920" s="118"/>
      <x:c r="AN920" s="118"/>
      <x:c r="AO920" s="118"/>
      <x:c r="AP920" s="115"/>
      <x:c r="AQ920" s="49" t="str">
        <x:f>IF(A920="","",COUNT(BI920:INDEX(BI920:CR920,1,'Настройки'!$B$3)))</x:f>
      </x:c>
      <x:c r="AR920" s="49" t="str">
        <x:f>IF(A920="","",SUM(BI920:INDEX(BI920:CR920,1,'Настройки'!$B$3)))</x:f>
      </x:c>
      <x:c r="AS920" s="58" t="str">
        <x:f>IF(A920="","",IF('Настройки'!$B$4="Стоимость потребления",AR920*D920,IF('Настройки'!$B$4="Количество",AR920,E920)))</x:f>
      </x:c>
      <x:c r="AT920" s="61" t="str">
        <x:f>IF(OR(A920="",AS920&lt;0,SUM($AS$2:$AS$1001)&lt;=0),"",AS920/SUM($AS$2:$AS$1001))</x:f>
      </x:c>
      <x:c r="AU920" s="61" t="str">
        <x:f>IF(OR(A920="",AS920&lt;0,SUM($AS$2:$AS$1001)&lt;=0),"",SUMIFS($AS$2:$AS$1001,$AS$2:$AS$1001,"&gt;"&amp;AS920)/SUM($AS$2:$AS$1001))</x:f>
      </x:c>
      <x:c r="AV920" s="61" t="str">
        <x:f>IF(OR(A920="",AS920&lt;0,SUM($AS$2:$AS$1001)&lt;=0),"",SUMIFS($AS$2:$AS$1001,$AS$2:$AS$1001,"&gt;="&amp;AS920)/SUM($AS$2:$AS$1001))</x:f>
      </x:c>
      <x:c r="AW920" s="49" t="str">
        <x:f>IF(A920="","",IF(SUM($AS$2:$AS$1001)&lt;=0,"Не определён",IF(AS920&lt;0,"Исключение",IF(AU920&lt;'Настройки'!$B$5,"A",IF(AU920&lt;'Настройки'!$B$6,"B","C")))))</x:f>
      </x:c>
      <x:c r="AX920" s="58" t="str">
        <x:f>IF(A920="","",IF(AQ920=0,"",AVERAGE(BI920:INDEX(BI920:CR920,1,'Настройки'!$B$3))))</x:f>
      </x:c>
      <x:c r="AY920" s="58" t="str">
        <x:f>IF(OR(A920="",AQ920=0),"",STDEVP(BI920:INDEX(BI920:CR920,1,'Настройки'!$B$3)))</x:f>
      </x:c>
      <x:c r="AZ920" s="61" t="str">
        <x:f>IF(OR(A920="",AQ920&lt;'Настройки'!$B$12,AX920&lt;=0,AND('Настройки'!$B$10="Блокировать",COUNTIF(F920:INDEX(F920:AO920,1,'Настройки'!$B$3),"&lt;0")&gt;0)),"",AY920/ABS(AX920))</x:f>
      </x:c>
      <x:c r="BA920" s="49" t="str">
        <x:f>IF(A920="","",IF(AND('Настройки'!$B$10="Блокировать",COUNTIF(F920:INDEX(F920:AO920,1,'Настройки'!$B$3),"&lt;0")&gt;0),"Не определён",IF(AQ920&lt;'Настройки'!$B$12,"Не определён",IF(AX920=0,"Нет спроса",IF(AX920&lt;0,"Не определён",IF(AZ920&lt;='Настройки'!$B$7,"X",IF(AZ920&lt;='Настройки'!$B$8,"Y","Z")))))))</x:f>
      </x:c>
      <x:c r="BB920" s="49" t="str">
        <x:f>IF(OR(A920="",LEN(AW920)&lt;&gt;1,LEN(BA920)&lt;&gt;1),"",AW920&amp;BA920)</x:f>
      </x:c>
      <x:c r="BC920" s="61" t="str">
        <x:f>IF(OR(A920="",AQ920=0),"",(COUNT(BI920:INDEX(BI920:CR920,1,'Настройки'!$B$3))-COUNT(CS920:INDEX(CS920:EB920,1,'Настройки'!$B$3)))/AQ920)</x:f>
      </x:c>
      <x:c r="BD920" s="64" t="str">
        <x:f>IF(OR(A920="",COUNT(CS920:INDEX(CS920:EB920,1,'Настройки'!$B$3))=0),"",AQ920/COUNT(CS920:INDEX(CS920:EB920,1,'Настройки'!$B$3)))</x:f>
      </x:c>
      <x:c r="BE920" s="64" t="str">
        <x:f>IF(OR(A920="",COUNT(CS920:INDEX(CS920:EB920,1,'Настройки'!$B$3))=0),"",IF(AVERAGE(CS920:INDEX(CS920:EB920,1,'Настройки'!$B$3))=0,"",(STDEVP(CS920:INDEX(CS920:EB920,1,'Настройки'!$B$3))/ABS(AVERAGE(CS920:INDEX(CS920:EB920,1,'Настройки'!$B$3))))^2))</x:f>
      </x:c>
      <x:c r="BF920" s="49" t="str">
        <x:f>IF(A920="","",IF(AQ920&lt;3,"Недостаточно",IF(AQ920&lt;6,"Предварительный","Обычный")))</x:f>
      </x:c>
      <x:c r="BG920" s="49" t="str">
        <x:f>IF(A920="","",IF(COUNTIF(F920:INDEX(F920:AO920,1,'Настройки'!$B$3),"&lt;0")&gt;0,IF('Настройки'!$B$10="Блокировать","Отрицательный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"),"")&amp;IF(AQ920&lt;3,"Недостаточно истории. ",IF(AQ920&lt;6,"Предварительная классификация. ",""))&amp;IF(AX920=0,"Нет спроса за горизонт. ","")&amp;IF(AZ920&gt;'Настройки'!$B$11,"Экстремальная вариативность. ",""))</x:f>
      </x:c>
      <x:c r="BH920" s="49" t="str">
        <x:f>IF(A920="","",IFERROR(VLOOKUP(BB920,'Настройки'!$D$3:$E$11,2,FALSE),"Сначала проверьте исходные данные и историю спроса.")&amp;" Уточните срок поставки, MOQ и критичность.")</x:f>
      </x:c>
      <x:c r="BI920" s="50" t="str">
        <x:f>IF(1&gt;'Настройки'!$B$3,"",IF(ISBLANK(F920),IF('Настройки'!$B$9="Нулевой спрос",0,""),IF(F920&lt;0,IF('Настройки'!$B$10="Исключить","",IF('Настройки'!$B$10="Абсолютные значения",ABS(F920),F920)),F920)))</x:f>
      </x:c>
      <x:c r="BJ920" s="50" t="str">
        <x:f>IF(2&gt;'Настройки'!$B$3,"",IF(ISBLANK(G920),IF('Настройки'!$B$9="Нулевой спрос",0,""),IF(G920&lt;0,IF('Настройки'!$B$10="Исключить","",IF('Настройки'!$B$10="Абсолютные значения",ABS(G920),G920)),G920)))</x:f>
      </x:c>
      <x:c r="BK920" s="50" t="str">
        <x:f>IF(3&gt;'Настройки'!$B$3,"",IF(ISBLANK(H920),IF('Настройки'!$B$9="Нулевой спрос",0,""),IF(H920&lt;0,IF('Настройки'!$B$10="Исключить","",IF('Настройки'!$B$10="Абсолютные значения",ABS(H920),H920)),H920)))</x:f>
      </x:c>
      <x:c r="BL920" s="50" t="str">
        <x:f>IF(4&gt;'Настройки'!$B$3,"",IF(ISBLANK(I920),IF('Настройки'!$B$9="Нулевой спрос",0,""),IF(I920&lt;0,IF('Настройки'!$B$10="Исключить","",IF('Настройки'!$B$10="Абсолютные значения",ABS(I920),I920)),I920)))</x:f>
      </x:c>
      <x:c r="BM920" s="50" t="str">
        <x:f>IF(5&gt;'Настройки'!$B$3,"",IF(ISBLANK(J920),IF('Настройки'!$B$9="Нулевой спрос",0,""),IF(J920&lt;0,IF('Настройки'!$B$10="Исключить","",IF('Настройки'!$B$10="Абсолютные значения",ABS(J920),J920)),J920)))</x:f>
      </x:c>
      <x:c r="BN920" s="50" t="str">
        <x:f>IF(6&gt;'Настройки'!$B$3,"",IF(ISBLANK(K920),IF('Настройки'!$B$9="Нулевой спрос",0,""),IF(K920&lt;0,IF('Настройки'!$B$10="Исключить","",IF('Настройки'!$B$10="Абсолютные значения",ABS(K920),K920)),K920)))</x:f>
      </x:c>
      <x:c r="BO920" s="50" t="str">
        <x:f>IF(7&gt;'Настройки'!$B$3,"",IF(ISBLANK(L920),IF('Настройки'!$B$9="Нулевой спрос",0,""),IF(L920&lt;0,IF('Настройки'!$B$10="Исключить","",IF('Настройки'!$B$10="Абсолютные значения",ABS(L920),L920)),L920)))</x:f>
      </x:c>
      <x:c r="BP920" s="50" t="str">
        <x:f>IF(8&gt;'Настройки'!$B$3,"",IF(ISBLANK(M920),IF('Настройки'!$B$9="Нулевой спрос",0,""),IF(M920&lt;0,IF('Настройки'!$B$10="Исключить","",IF('Настройки'!$B$10="Абсолютные значения",ABS(M920),M920)),M920)))</x:f>
      </x:c>
      <x:c r="BQ920" s="50" t="str">
        <x:f>IF(9&gt;'Настройки'!$B$3,"",IF(ISBLANK(N920),IF('Настройки'!$B$9="Нулевой спрос",0,""),IF(N920&lt;0,IF('Настройки'!$B$10="Исключить","",IF('Настройки'!$B$10="Абсолютные значения",ABS(N920),N920)),N920)))</x:f>
      </x:c>
      <x:c r="BR920" s="50" t="str">
        <x:f>IF(10&gt;'Настройки'!$B$3,"",IF(ISBLANK(O920),IF('Настройки'!$B$9="Нулевой спрос",0,""),IF(O920&lt;0,IF('Настройки'!$B$10="Исключить","",IF('Настройки'!$B$10="Абсолютные значения",ABS(O920),O920)),O920)))</x:f>
      </x:c>
      <x:c r="BS920" s="50" t="str">
        <x:f>IF(11&gt;'Настройки'!$B$3,"",IF(ISBLANK(P920),IF('Настройки'!$B$9="Нулевой спрос",0,""),IF(P920&lt;0,IF('Настройки'!$B$10="Исключить","",IF('Настройки'!$B$10="Абсолютные значения",ABS(P920),P920)),P920)))</x:f>
      </x:c>
      <x:c r="BT920" s="50" t="str">
        <x:f>IF(12&gt;'Настройки'!$B$3,"",IF(ISBLANK(Q920),IF('Настройки'!$B$9="Нулевой спрос",0,""),IF(Q920&lt;0,IF('Настройки'!$B$10="Исключить","",IF('Настройки'!$B$10="Абсолютные значения",ABS(Q920),Q920)),Q920)))</x:f>
      </x:c>
      <x:c r="BU920" s="50" t="str">
        <x:f>IF(13&gt;'Настройки'!$B$3,"",IF(ISBLANK(R920),IF('Настройки'!$B$9="Нулевой спрос",0,""),IF(R920&lt;0,IF('Настройки'!$B$10="Исключить","",IF('Настройки'!$B$10="Абсолютные значения",ABS(R920),R920)),R920)))</x:f>
      </x:c>
      <x:c r="BV920" s="50" t="str">
        <x:f>IF(14&gt;'Настройки'!$B$3,"",IF(ISBLANK(S920),IF('Настройки'!$B$9="Нулевой спрос",0,""),IF(S920&lt;0,IF('Настройки'!$B$10="Исключить","",IF('Настройки'!$B$10="Абсолютные значения",ABS(S920),S920)),S920)))</x:f>
      </x:c>
      <x:c r="BW920" s="50" t="str">
        <x:f>IF(15&gt;'Настройки'!$B$3,"",IF(ISBLANK(T920),IF('Настройки'!$B$9="Нулевой спрос",0,""),IF(T920&lt;0,IF('Настройки'!$B$10="Исключить","",IF('Настройки'!$B$10="Абсолютные значения",ABS(T920),T920)),T920)))</x:f>
      </x:c>
      <x:c r="BX920" s="50" t="str">
        <x:f>IF(16&gt;'Настройки'!$B$3,"",IF(ISBLANK(U920),IF('Настройки'!$B$9="Нулевой спрос",0,""),IF(U920&lt;0,IF('Настройки'!$B$10="Исключить","",IF('Настройки'!$B$10="Абсолютные значения",ABS(U920),U920)),U920)))</x:f>
      </x:c>
      <x:c r="BY920" s="50" t="str">
        <x:f>IF(17&gt;'Настройки'!$B$3,"",IF(ISBLANK(V920),IF('Настройки'!$B$9="Нулевой спрос",0,""),IF(V920&lt;0,IF('Настройки'!$B$10="Исключить","",IF('Настройки'!$B$10="Абсолютные значения",ABS(V920),V920)),V920)))</x:f>
      </x:c>
      <x:c r="BZ920" s="50" t="str">
        <x:f>IF(18&gt;'Настройки'!$B$3,"",IF(ISBLANK(W920),IF('Настройки'!$B$9="Нулевой спрос",0,""),IF(W920&lt;0,IF('Настройки'!$B$10="Исключить","",IF('Настройки'!$B$10="Абсолютные значения",ABS(W920),W920)),W920)))</x:f>
      </x:c>
      <x:c r="CA920" s="50" t="str">
        <x:f>IF(19&gt;'Настройки'!$B$3,"",IF(ISBLANK(X920),IF('Настройки'!$B$9="Нулевой спрос",0,""),IF(X920&lt;0,IF('Настройки'!$B$10="Исключить","",IF('Настройки'!$B$10="Абсолютные значения",ABS(X920),X920)),X920)))</x:f>
      </x:c>
      <x:c r="CB920" s="50" t="str">
        <x:f>IF(20&gt;'Настройки'!$B$3,"",IF(ISBLANK(Y920),IF('Настройки'!$B$9="Нулевой спрос",0,""),IF(Y920&lt;0,IF('Настройки'!$B$10="Исключить","",IF('Настройки'!$B$10="Абсолютные значения",ABS(Y920),Y920)),Y920)))</x:f>
      </x:c>
      <x:c r="CC920" s="50" t="str">
        <x:f>IF(21&gt;'Настройки'!$B$3,"",IF(ISBLANK(Z920),IF('Настройки'!$B$9="Нулевой спрос",0,""),IF(Z920&lt;0,IF('Настройки'!$B$10="Исключить","",IF('Настройки'!$B$10="Абсолютные значения",ABS(Z920),Z920)),Z920)))</x:f>
      </x:c>
      <x:c r="CD920" s="50" t="str">
        <x:f>IF(22&gt;'Настройки'!$B$3,"",IF(ISBLANK(AA920),IF('Настройки'!$B$9="Нулевой спрос",0,""),IF(AA920&lt;0,IF('Настройки'!$B$10="Исключить","",IF('Настройки'!$B$10="Абсолютные значения",ABS(AA920),AA920)),AA920)))</x:f>
      </x:c>
      <x:c r="CE920" s="50" t="str">
        <x:f>IF(23&gt;'Настройки'!$B$3,"",IF(ISBLANK(AB920),IF('Настройки'!$B$9="Нулевой спрос",0,""),IF(AB920&lt;0,IF('Настройки'!$B$10="Исключить","",IF('Настройки'!$B$10="Абсолютные значения",ABS(AB920),AB920)),AB920)))</x:f>
      </x:c>
      <x:c r="CF920" s="50" t="str">
        <x:f>IF(24&gt;'Настройки'!$B$3,"",IF(ISBLANK(AC920),IF('Настройки'!$B$9="Нулевой спрос",0,""),IF(AC920&lt;0,IF('Настройки'!$B$10="Исключить","",IF('Настройки'!$B$10="Абсолютные значения",ABS(AC920),AC920)),AC920)))</x:f>
      </x:c>
      <x:c r="CG920" s="50" t="str">
        <x:f>IF(25&gt;'Настройки'!$B$3,"",IF(ISBLANK(AD920),IF('Настройки'!$B$9="Нулевой спрос",0,""),IF(AD920&lt;0,IF('Настройки'!$B$10="Исключить","",IF('Настройки'!$B$10="Абсолютные значения",ABS(AD920),AD920)),AD920)))</x:f>
      </x:c>
      <x:c r="CH920" s="50" t="str">
        <x:f>IF(26&gt;'Настройки'!$B$3,"",IF(ISBLANK(AE920),IF('Настройки'!$B$9="Нулевой спрос",0,""),IF(AE920&lt;0,IF('Настройки'!$B$10="Исключить","",IF('Настройки'!$B$10="Абсолютные значения",ABS(AE920),AE920)),AE920)))</x:f>
      </x:c>
      <x:c r="CI920" s="50" t="str">
        <x:f>IF(27&gt;'Настройки'!$B$3,"",IF(ISBLANK(AF920),IF('Настройки'!$B$9="Нулевой спрос",0,""),IF(AF920&lt;0,IF('Настройки'!$B$10="Исключить","",IF('Настройки'!$B$10="Абсолютные значения",ABS(AF920),AF920)),AF920)))</x:f>
      </x:c>
      <x:c r="CJ920" s="50" t="str">
        <x:f>IF(28&gt;'Настройки'!$B$3,"",IF(ISBLANK(AG920),IF('Настройки'!$B$9="Нулевой спрос",0,""),IF(AG920&lt;0,IF('Настройки'!$B$10="Исключить","",IF('Настройки'!$B$10="Абсолютные значения",ABS(AG920),AG920)),AG920)))</x:f>
      </x:c>
      <x:c r="CK920" s="50" t="str">
        <x:f>IF(29&gt;'Настройки'!$B$3,"",IF(ISBLANK(AH920),IF('Настройки'!$B$9="Нулевой спрос",0,""),IF(AH920&lt;0,IF('Настройки'!$B$10="Исключить","",IF('Настройки'!$B$10="Абсолютные значения",ABS(AH920),AH920)),AH920)))</x:f>
      </x:c>
      <x:c r="CL920" s="50" t="str">
        <x:f>IF(30&gt;'Настройки'!$B$3,"",IF(ISBLANK(AI920),IF('Настройки'!$B$9="Нулевой спрос",0,""),IF(AI920&lt;0,IF('Настройки'!$B$10="Исключить","",IF('Настройки'!$B$10="Абсолютные значения",ABS(AI920),AI920)),AI920)))</x:f>
      </x:c>
      <x:c r="CM920" s="50" t="str">
        <x:f>IF(31&gt;'Настройки'!$B$3,"",IF(ISBLANK(AJ920),IF('Настройки'!$B$9="Нулевой спрос",0,""),IF(AJ920&lt;0,IF('Настройки'!$B$10="Исключить","",IF('Настройки'!$B$10="Абсолютные значения",ABS(AJ920),AJ920)),AJ920)))</x:f>
      </x:c>
      <x:c r="CN920" s="50" t="str">
        <x:f>IF(32&gt;'Настройки'!$B$3,"",IF(ISBLANK(AK920),IF('Настройки'!$B$9="Нулевой спрос",0,""),IF(AK920&lt;0,IF('Настройки'!$B$10="Исключить","",IF('Настройки'!$B$10="Абсолютные значения",ABS(AK920),AK920)),AK920)))</x:f>
      </x:c>
      <x:c r="CO920" s="50" t="str">
        <x:f>IF(33&gt;'Настройки'!$B$3,"",IF(ISBLANK(AL920),IF('Настройки'!$B$9="Нулевой спрос",0,""),IF(AL920&lt;0,IF('Настройки'!$B$10="Исключить","",IF('Настройки'!$B$10="Абсолютные значения",ABS(AL920),AL920)),AL920)))</x:f>
      </x:c>
      <x:c r="CP920" s="50" t="str">
        <x:f>IF(34&gt;'Настройки'!$B$3,"",IF(ISBLANK(AM920),IF('Настройки'!$B$9="Нулевой спрос",0,""),IF(AM920&lt;0,IF('Настройки'!$B$10="Исключить","",IF('Настройки'!$B$10="Абсолютные значения",ABS(AM920),AM920)),AM920)))</x:f>
      </x:c>
      <x:c r="CQ920" s="50" t="str">
        <x:f>IF(35&gt;'Настройки'!$B$3,"",IF(ISBLANK(AN920),IF('Настройки'!$B$9="Нулевой спрос",0,""),IF(AN920&lt;0,IF('Настройки'!$B$10="Исключить","",IF('Настройки'!$B$10="Абсолютные значения",ABS(AN920),AN920)),AN920)))</x:f>
      </x:c>
      <x:c r="CR920" s="50" t="str">
        <x:f>IF(36&gt;'Настройки'!$B$3,"",IF(ISBLANK(AO920),IF('Настройки'!$B$9="Нулевой спрос",0,""),IF(AO920&lt;0,IF('Настройки'!$B$10="Исключить","",IF('Настройки'!$B$10="Абсолютные значения",ABS(AO920),AO920)),AO920)))</x:f>
      </x:c>
      <x:c r="CS920" s="50" t="str">
        <x:f>IF(OR(1&gt;'Настройки'!$B$3,ISBLANK(BI920),BI920=0),"",BI920)</x:f>
      </x:c>
      <x:c r="CT920" s="50" t="str">
        <x:f>IF(OR(2&gt;'Настройки'!$B$3,ISBLANK(BJ920),BJ920=0),"",BJ920)</x:f>
      </x:c>
      <x:c r="CU920" s="50" t="str">
        <x:f>IF(OR(3&gt;'Настройки'!$B$3,ISBLANK(BK920),BK920=0),"",BK920)</x:f>
      </x:c>
      <x:c r="CV920" s="50" t="str">
        <x:f>IF(OR(4&gt;'Настройки'!$B$3,ISBLANK(BL920),BL920=0),"",BL920)</x:f>
      </x:c>
      <x:c r="CW920" s="50" t="str">
        <x:f>IF(OR(5&gt;'Настройки'!$B$3,ISBLANK(BM920),BM920=0),"",BM920)</x:f>
      </x:c>
      <x:c r="CX920" s="50" t="str">
        <x:f>IF(OR(6&gt;'Настройки'!$B$3,ISBLANK(BN920),BN920=0),"",BN920)</x:f>
      </x:c>
      <x:c r="CY920" s="50" t="str">
        <x:f>IF(OR(7&gt;'Настройки'!$B$3,ISBLANK(BO920),BO920=0),"",BO920)</x:f>
      </x:c>
      <x:c r="CZ920" s="50" t="str">
        <x:f>IF(OR(8&gt;'Настройки'!$B$3,ISBLANK(BP920),BP920=0),"",BP920)</x:f>
      </x:c>
      <x:c r="DA920" s="50" t="str">
        <x:f>IF(OR(9&gt;'Настройки'!$B$3,ISBLANK(BQ920),BQ920=0),"",BQ920)</x:f>
      </x:c>
      <x:c r="DB920" s="50" t="str">
        <x:f>IF(OR(10&gt;'Настройки'!$B$3,ISBLANK(BR920),BR920=0),"",BR920)</x:f>
      </x:c>
      <x:c r="DC920" s="50" t="str">
        <x:f>IF(OR(11&gt;'Настройки'!$B$3,ISBLANK(BS920),BS920=0),"",BS920)</x:f>
      </x:c>
      <x:c r="DD920" s="50" t="str">
        <x:f>IF(OR(12&gt;'Настройки'!$B$3,ISBLANK(BT920),BT920=0),"",BT920)</x:f>
      </x:c>
      <x:c r="DE920" s="50" t="str">
        <x:f>IF(OR(13&gt;'Настройки'!$B$3,ISBLANK(BU920),BU920=0),"",BU920)</x:f>
      </x:c>
      <x:c r="DF920" s="50" t="str">
        <x:f>IF(OR(14&gt;'Настройки'!$B$3,ISBLANK(BV920),BV920=0),"",BV920)</x:f>
      </x:c>
      <x:c r="DG920" s="50" t="str">
        <x:f>IF(OR(15&gt;'Настройки'!$B$3,ISBLANK(BW920),BW920=0),"",BW920)</x:f>
      </x:c>
      <x:c r="DH920" s="50" t="str">
        <x:f>IF(OR(16&gt;'Настройки'!$B$3,ISBLANK(BX920),BX920=0),"",BX920)</x:f>
      </x:c>
      <x:c r="DI920" s="50" t="str">
        <x:f>IF(OR(17&gt;'Настройки'!$B$3,ISBLANK(BY920),BY920=0),"",BY920)</x:f>
      </x:c>
      <x:c r="DJ920" s="50" t="str">
        <x:f>IF(OR(18&gt;'Настройки'!$B$3,ISBLANK(BZ920),BZ920=0),"",BZ920)</x:f>
      </x:c>
      <x:c r="DK920" s="50" t="str">
        <x:f>IF(OR(19&gt;'Настройки'!$B$3,ISBLANK(CA920),CA920=0),"",CA920)</x:f>
      </x:c>
      <x:c r="DL920" s="50" t="str">
        <x:f>IF(OR(20&gt;'Настройки'!$B$3,ISBLANK(CB920),CB920=0),"",CB920)</x:f>
      </x:c>
      <x:c r="DM920" s="50" t="str">
        <x:f>IF(OR(21&gt;'Настройки'!$B$3,ISBLANK(CC920),CC920=0),"",CC920)</x:f>
      </x:c>
      <x:c r="DN920" s="50" t="str">
        <x:f>IF(OR(22&gt;'Настройки'!$B$3,ISBLANK(CD920),CD920=0),"",CD920)</x:f>
      </x:c>
      <x:c r="DO920" s="50" t="str">
        <x:f>IF(OR(23&gt;'Настройки'!$B$3,ISBLANK(CE920),CE920=0),"",CE920)</x:f>
      </x:c>
      <x:c r="DP920" s="50" t="str">
        <x:f>IF(OR(24&gt;'Настройки'!$B$3,ISBLANK(CF920),CF920=0),"",CF920)</x:f>
      </x:c>
      <x:c r="DQ920" s="50" t="str">
        <x:f>IF(OR(25&gt;'Настройки'!$B$3,ISBLANK(CG920),CG920=0),"",CG920)</x:f>
      </x:c>
      <x:c r="DR920" s="50" t="str">
        <x:f>IF(OR(26&gt;'Настройки'!$B$3,ISBLANK(CH920),CH920=0),"",CH920)</x:f>
      </x:c>
      <x:c r="DS920" s="50" t="str">
        <x:f>IF(OR(27&gt;'Настройки'!$B$3,ISBLANK(CI920),CI920=0),"",CI920)</x:f>
      </x:c>
      <x:c r="DT920" s="50" t="str">
        <x:f>IF(OR(28&gt;'Настройки'!$B$3,ISBLANK(CJ920),CJ920=0),"",CJ920)</x:f>
      </x:c>
      <x:c r="DU920" s="50" t="str">
        <x:f>IF(OR(29&gt;'Настройки'!$B$3,ISBLANK(CK920),CK920=0),"",CK920)</x:f>
      </x:c>
      <x:c r="DV920" s="50" t="str">
        <x:f>IF(OR(30&gt;'Настройки'!$B$3,ISBLANK(CL920),CL920=0),"",CL920)</x:f>
      </x:c>
      <x:c r="DW920" s="50" t="str">
        <x:f>IF(OR(31&gt;'Настройки'!$B$3,ISBLANK(CM920),CM920=0),"",CM920)</x:f>
      </x:c>
      <x:c r="DX920" s="50" t="str">
        <x:f>IF(OR(32&gt;'Настройки'!$B$3,ISBLANK(CN920),CN920=0),"",CN920)</x:f>
      </x:c>
      <x:c r="DY920" s="50" t="str">
        <x:f>IF(OR(33&gt;'Настройки'!$B$3,ISBLANK(CO920),CO920=0),"",CO920)</x:f>
      </x:c>
      <x:c r="DZ920" s="50" t="str">
        <x:f>IF(OR(34&gt;'Настройки'!$B$3,ISBLANK(CP920),CP920=0),"",CP920)</x:f>
      </x:c>
      <x:c r="EA920" s="50" t="str">
        <x:f>IF(OR(35&gt;'Настройки'!$B$3,ISBLANK(CQ920),CQ920=0),"",CQ920)</x:f>
      </x:c>
      <x:c r="EB920" s="50" t="str">
        <x:f>IF(OR(36&gt;'Настройки'!$B$3,ISBLANK(CR920),CR920=0),"",CR920)</x:f>
      </x:c>
      <x:c r="EC920" s="50" t="str">
        <x:f>IF(A920="","",IF(OR(BB920="AZ",BB920="BZ"),10000+ROW(),IF(AZ920&gt;'Настройки'!$B$11,20000+ROW(),IF(BF920&lt;&gt;"Обычный",30000+ROW(),IF(AX920&lt;=0,40000+ROW(),"")))))</x:f>
      </x:c>
      <x:c r="ED920" s="50" t="str">
        <x:f>IF(EC920="","",COUNTIFS($EC$2:$EC$1001,"&gt;0",$EC$2:$EC$1001,"&lt;"&amp;EC920)+1)</x:f>
      </x:c>
    </x:row>
    <x:row r="921">
      <x:c r="A921" s="115"/>
      <x:c r="B921" s="115"/>
      <x:c r="C921" s="115"/>
      <x:c r="D921" s="118"/>
      <x:c r="E921" s="118"/>
      <x:c r="F921" s="118"/>
      <x:c r="G921" s="118"/>
      <x:c r="H921" s="118"/>
      <x:c r="I921" s="118"/>
      <x:c r="J921" s="118"/>
      <x:c r="K921" s="118"/>
      <x:c r="L921" s="118"/>
      <x:c r="M921" s="118"/>
      <x:c r="N921" s="118"/>
      <x:c r="O921" s="118"/>
      <x:c r="P921" s="118"/>
      <x:c r="Q921" s="118"/>
      <x:c r="R921" s="118"/>
      <x:c r="S921" s="118"/>
      <x:c r="T921" s="118"/>
      <x:c r="U921" s="118"/>
      <x:c r="V921" s="118"/>
      <x:c r="W921" s="118"/>
      <x:c r="X921" s="118"/>
      <x:c r="Y921" s="118"/>
      <x:c r="Z921" s="118"/>
      <x:c r="AA921" s="118"/>
      <x:c r="AB921" s="118"/>
      <x:c r="AC921" s="118"/>
      <x:c r="AD921" s="118"/>
      <x:c r="AE921" s="118"/>
      <x:c r="AF921" s="118"/>
      <x:c r="AG921" s="118"/>
      <x:c r="AH921" s="118"/>
      <x:c r="AI921" s="118"/>
      <x:c r="AJ921" s="118"/>
      <x:c r="AK921" s="118"/>
      <x:c r="AL921" s="118"/>
      <x:c r="AM921" s="118"/>
      <x:c r="AN921" s="118"/>
      <x:c r="AO921" s="118"/>
      <x:c r="AP921" s="115"/>
      <x:c r="AQ921" s="49" t="str">
        <x:f>IF(A921="","",COUNT(BI921:INDEX(BI921:CR921,1,'Настройки'!$B$3)))</x:f>
      </x:c>
      <x:c r="AR921" s="49" t="str">
        <x:f>IF(A921="","",SUM(BI921:INDEX(BI921:CR921,1,'Настройки'!$B$3)))</x:f>
      </x:c>
      <x:c r="AS921" s="58" t="str">
        <x:f>IF(A921="","",IF('Настройки'!$B$4="Стоимость потребления",AR921*D921,IF('Настройки'!$B$4="Количество",AR921,E921)))</x:f>
      </x:c>
      <x:c r="AT921" s="61" t="str">
        <x:f>IF(OR(A921="",AS921&lt;0,SUM($AS$2:$AS$1001)&lt;=0),"",AS921/SUM($AS$2:$AS$1001))</x:f>
      </x:c>
      <x:c r="AU921" s="61" t="str">
        <x:f>IF(OR(A921="",AS921&lt;0,SUM($AS$2:$AS$1001)&lt;=0),"",SUMIFS($AS$2:$AS$1001,$AS$2:$AS$1001,"&gt;"&amp;AS921)/SUM($AS$2:$AS$1001))</x:f>
      </x:c>
      <x:c r="AV921" s="61" t="str">
        <x:f>IF(OR(A921="",AS921&lt;0,SUM($AS$2:$AS$1001)&lt;=0),"",SUMIFS($AS$2:$AS$1001,$AS$2:$AS$1001,"&gt;="&amp;AS921)/SUM($AS$2:$AS$1001))</x:f>
      </x:c>
      <x:c r="AW921" s="49" t="str">
        <x:f>IF(A921="","",IF(SUM($AS$2:$AS$1001)&lt;=0,"Не определён",IF(AS921&lt;0,"Исключение",IF(AU921&lt;'Настройки'!$B$5,"A",IF(AU921&lt;'Настройки'!$B$6,"B","C")))))</x:f>
      </x:c>
      <x:c r="AX921" s="58" t="str">
        <x:f>IF(A921="","",IF(AQ921=0,"",AVERAGE(BI921:INDEX(BI921:CR921,1,'Настройки'!$B$3))))</x:f>
      </x:c>
      <x:c r="AY921" s="58" t="str">
        <x:f>IF(OR(A921="",AQ921=0),"",STDEVP(BI921:INDEX(BI921:CR921,1,'Настройки'!$B$3)))</x:f>
      </x:c>
      <x:c r="AZ921" s="61" t="str">
        <x:f>IF(OR(A921="",AQ921&lt;'Настройки'!$B$12,AX921&lt;=0,AND('Настройки'!$B$10="Блокировать",COUNTIF(F921:INDEX(F921:AO921,1,'Настройки'!$B$3),"&lt;0")&gt;0)),"",AY921/ABS(AX921))</x:f>
      </x:c>
      <x:c r="BA921" s="49" t="str">
        <x:f>IF(A921="","",IF(AND('Настройки'!$B$10="Блокировать",COUNTIF(F921:INDEX(F921:AO921,1,'Настройки'!$B$3),"&lt;0")&gt;0),"Не определён",IF(AQ921&lt;'Настройки'!$B$12,"Не определён",IF(AX921=0,"Нет спроса",IF(AX921&lt;0,"Не определён",IF(AZ921&lt;='Настройки'!$B$7,"X",IF(AZ921&lt;='Настройки'!$B$8,"Y","Z")))))))</x:f>
      </x:c>
      <x:c r="BB921" s="49" t="str">
        <x:f>IF(OR(A921="",LEN(AW921)&lt;&gt;1,LEN(BA921)&lt;&gt;1),"",AW921&amp;BA921)</x:f>
      </x:c>
      <x:c r="BC921" s="61" t="str">
        <x:f>IF(OR(A921="",AQ921=0),"",(COUNT(BI921:INDEX(BI921:CR921,1,'Настройки'!$B$3))-COUNT(CS921:INDEX(CS921:EB921,1,'Настройки'!$B$3)))/AQ921)</x:f>
      </x:c>
      <x:c r="BD921" s="64" t="str">
        <x:f>IF(OR(A921="",COUNT(CS921:INDEX(CS921:EB921,1,'Настройки'!$B$3))=0),"",AQ921/COUNT(CS921:INDEX(CS921:EB921,1,'Настройки'!$B$3)))</x:f>
      </x:c>
      <x:c r="BE921" s="64" t="str">
        <x:f>IF(OR(A921="",COUNT(CS921:INDEX(CS921:EB921,1,'Настройки'!$B$3))=0),"",IF(AVERAGE(CS921:INDEX(CS921:EB921,1,'Настройки'!$B$3))=0,"",(STDEVP(CS921:INDEX(CS921:EB921,1,'Настройки'!$B$3))/ABS(AVERAGE(CS921:INDEX(CS921:EB921,1,'Настройки'!$B$3))))^2))</x:f>
      </x:c>
      <x:c r="BF921" s="49" t="str">
        <x:f>IF(A921="","",IF(AQ921&lt;3,"Недостаточно",IF(AQ921&lt;6,"Предварительный","Обычный")))</x:f>
      </x:c>
      <x:c r="BG921" s="49" t="str">
        <x:f>IF(A921="","",IF(COUNTIF(F921:INDEX(F921:AO921,1,'Настройки'!$B$3),"&lt;0")&gt;0,IF('Настройки'!$B$10="Блокировать","Отрицательный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"),"")&amp;IF(AQ921&lt;3,"Недостаточно истории. ",IF(AQ921&lt;6,"Предварительная классификация. ",""))&amp;IF(AX921=0,"Нет спроса за горизонт. ","")&amp;IF(AZ921&gt;'Настройки'!$B$11,"Экстремальная вариативность. ",""))</x:f>
      </x:c>
      <x:c r="BH921" s="49" t="str">
        <x:f>IF(A921="","",IFERROR(VLOOKUP(BB921,'Настройки'!$D$3:$E$11,2,FALSE),"Сначала проверьте исходные данные и историю спроса.")&amp;" Уточните срок поставки, MOQ и критичность.")</x:f>
      </x:c>
      <x:c r="BI921" s="50" t="str">
        <x:f>IF(1&gt;'Настройки'!$B$3,"",IF(ISBLANK(F921),IF('Настройки'!$B$9="Нулевой спрос",0,""),IF(F921&lt;0,IF('Настройки'!$B$10="Исключить","",IF('Настройки'!$B$10="Абсолютные значения",ABS(F921),F921)),F921)))</x:f>
      </x:c>
      <x:c r="BJ921" s="50" t="str">
        <x:f>IF(2&gt;'Настройки'!$B$3,"",IF(ISBLANK(G921),IF('Настройки'!$B$9="Нулевой спрос",0,""),IF(G921&lt;0,IF('Настройки'!$B$10="Исключить","",IF('Настройки'!$B$10="Абсолютные значения",ABS(G921),G921)),G921)))</x:f>
      </x:c>
      <x:c r="BK921" s="50" t="str">
        <x:f>IF(3&gt;'Настройки'!$B$3,"",IF(ISBLANK(H921),IF('Настройки'!$B$9="Нулевой спрос",0,""),IF(H921&lt;0,IF('Настройки'!$B$10="Исключить","",IF('Настройки'!$B$10="Абсолютные значения",ABS(H921),H921)),H921)))</x:f>
      </x:c>
      <x:c r="BL921" s="50" t="str">
        <x:f>IF(4&gt;'Настройки'!$B$3,"",IF(ISBLANK(I921),IF('Настройки'!$B$9="Нулевой спрос",0,""),IF(I921&lt;0,IF('Настройки'!$B$10="Исключить","",IF('Настройки'!$B$10="Абсолютные значения",ABS(I921),I921)),I921)))</x:f>
      </x:c>
      <x:c r="BM921" s="50" t="str">
        <x:f>IF(5&gt;'Настройки'!$B$3,"",IF(ISBLANK(J921),IF('Настройки'!$B$9="Нулевой спрос",0,""),IF(J921&lt;0,IF('Настройки'!$B$10="Исключить","",IF('Настройки'!$B$10="Абсолютные значения",ABS(J921),J921)),J921)))</x:f>
      </x:c>
      <x:c r="BN921" s="50" t="str">
        <x:f>IF(6&gt;'Настройки'!$B$3,"",IF(ISBLANK(K921),IF('Настройки'!$B$9="Нулевой спрос",0,""),IF(K921&lt;0,IF('Настройки'!$B$10="Исключить","",IF('Настройки'!$B$10="Абсолютные значения",ABS(K921),K921)),K921)))</x:f>
      </x:c>
      <x:c r="BO921" s="50" t="str">
        <x:f>IF(7&gt;'Настройки'!$B$3,"",IF(ISBLANK(L921),IF('Настройки'!$B$9="Нулевой спрос",0,""),IF(L921&lt;0,IF('Настройки'!$B$10="Исключить","",IF('Настройки'!$B$10="Абсолютные значения",ABS(L921),L921)),L921)))</x:f>
      </x:c>
      <x:c r="BP921" s="50" t="str">
        <x:f>IF(8&gt;'Настройки'!$B$3,"",IF(ISBLANK(M921),IF('Настройки'!$B$9="Нулевой спрос",0,""),IF(M921&lt;0,IF('Настройки'!$B$10="Исключить","",IF('Настройки'!$B$10="Абсолютные значения",ABS(M921),M921)),M921)))</x:f>
      </x:c>
      <x:c r="BQ921" s="50" t="str">
        <x:f>IF(9&gt;'Настройки'!$B$3,"",IF(ISBLANK(N921),IF('Настройки'!$B$9="Нулевой спрос",0,""),IF(N921&lt;0,IF('Настройки'!$B$10="Исключить","",IF('Настройки'!$B$10="Абсолютные значения",ABS(N921),N921)),N921)))</x:f>
      </x:c>
      <x:c r="BR921" s="50" t="str">
        <x:f>IF(10&gt;'Настройки'!$B$3,"",IF(ISBLANK(O921),IF('Настройки'!$B$9="Нулевой спрос",0,""),IF(O921&lt;0,IF('Настройки'!$B$10="Исключить","",IF('Настройки'!$B$10="Абсолютные значения",ABS(O921),O921)),O921)))</x:f>
      </x:c>
      <x:c r="BS921" s="50" t="str">
        <x:f>IF(11&gt;'Настройки'!$B$3,"",IF(ISBLANK(P921),IF('Настройки'!$B$9="Нулевой спрос",0,""),IF(P921&lt;0,IF('Настройки'!$B$10="Исключить","",IF('Настройки'!$B$10="Абсолютные значения",ABS(P921),P921)),P921)))</x:f>
      </x:c>
      <x:c r="BT921" s="50" t="str">
        <x:f>IF(12&gt;'Настройки'!$B$3,"",IF(ISBLANK(Q921),IF('Настройки'!$B$9="Нулевой спрос",0,""),IF(Q921&lt;0,IF('Настройки'!$B$10="Исключить","",IF('Настройки'!$B$10="Абсолютные значения",ABS(Q921),Q921)),Q921)))</x:f>
      </x:c>
      <x:c r="BU921" s="50" t="str">
        <x:f>IF(13&gt;'Настройки'!$B$3,"",IF(ISBLANK(R921),IF('Настройки'!$B$9="Нулевой спрос",0,""),IF(R921&lt;0,IF('Настройки'!$B$10="Исключить","",IF('Настройки'!$B$10="Абсолютные значения",ABS(R921),R921)),R921)))</x:f>
      </x:c>
      <x:c r="BV921" s="50" t="str">
        <x:f>IF(14&gt;'Настройки'!$B$3,"",IF(ISBLANK(S921),IF('Настройки'!$B$9="Нулевой спрос",0,""),IF(S921&lt;0,IF('Настройки'!$B$10="Исключить","",IF('Настройки'!$B$10="Абсолютные значения",ABS(S921),S921)),S921)))</x:f>
      </x:c>
      <x:c r="BW921" s="50" t="str">
        <x:f>IF(15&gt;'Настройки'!$B$3,"",IF(ISBLANK(T921),IF('Настройки'!$B$9="Нулевой спрос",0,""),IF(T921&lt;0,IF('Настройки'!$B$10="Исключить","",IF('Настройки'!$B$10="Абсолютные значения",ABS(T921),T921)),T921)))</x:f>
      </x:c>
      <x:c r="BX921" s="50" t="str">
        <x:f>IF(16&gt;'Настройки'!$B$3,"",IF(ISBLANK(U921),IF('Настройки'!$B$9="Нулевой спрос",0,""),IF(U921&lt;0,IF('Настройки'!$B$10="Исключить","",IF('Настройки'!$B$10="Абсолютные значения",ABS(U921),U921)),U921)))</x:f>
      </x:c>
      <x:c r="BY921" s="50" t="str">
        <x:f>IF(17&gt;'Настройки'!$B$3,"",IF(ISBLANK(V921),IF('Настройки'!$B$9="Нулевой спрос",0,""),IF(V921&lt;0,IF('Настройки'!$B$10="Исключить","",IF('Настройки'!$B$10="Абсолютные значения",ABS(V921),V921)),V921)))</x:f>
      </x:c>
      <x:c r="BZ921" s="50" t="str">
        <x:f>IF(18&gt;'Настройки'!$B$3,"",IF(ISBLANK(W921),IF('Настройки'!$B$9="Нулевой спрос",0,""),IF(W921&lt;0,IF('Настройки'!$B$10="Исключить","",IF('Настройки'!$B$10="Абсолютные значения",ABS(W921),W921)),W921)))</x:f>
      </x:c>
      <x:c r="CA921" s="50" t="str">
        <x:f>IF(19&gt;'Настройки'!$B$3,"",IF(ISBLANK(X921),IF('Настройки'!$B$9="Нулевой спрос",0,""),IF(X921&lt;0,IF('Настройки'!$B$10="Исключить","",IF('Настройки'!$B$10="Абсолютные значения",ABS(X921),X921)),X921)))</x:f>
      </x:c>
      <x:c r="CB921" s="50" t="str">
        <x:f>IF(20&gt;'Настройки'!$B$3,"",IF(ISBLANK(Y921),IF('Настройки'!$B$9="Нулевой спрос",0,""),IF(Y921&lt;0,IF('Настройки'!$B$10="Исключить","",IF('Настройки'!$B$10="Абсолютные значения",ABS(Y921),Y921)),Y921)))</x:f>
      </x:c>
      <x:c r="CC921" s="50" t="str">
        <x:f>IF(21&gt;'Настройки'!$B$3,"",IF(ISBLANK(Z921),IF('Настройки'!$B$9="Нулевой спрос",0,""),IF(Z921&lt;0,IF('Настройки'!$B$10="Исключить","",IF('Настройки'!$B$10="Абсолютные значения",ABS(Z921),Z921)),Z921)))</x:f>
      </x:c>
      <x:c r="CD921" s="50" t="str">
        <x:f>IF(22&gt;'Настройки'!$B$3,"",IF(ISBLANK(AA921),IF('Настройки'!$B$9="Нулевой спрос",0,""),IF(AA921&lt;0,IF('Настройки'!$B$10="Исключить","",IF('Настройки'!$B$10="Абсолютные значения",ABS(AA921),AA921)),AA921)))</x:f>
      </x:c>
      <x:c r="CE921" s="50" t="str">
        <x:f>IF(23&gt;'Настройки'!$B$3,"",IF(ISBLANK(AB921),IF('Настройки'!$B$9="Нулевой спрос",0,""),IF(AB921&lt;0,IF('Настройки'!$B$10="Исключить","",IF('Настройки'!$B$10="Абсолютные значения",ABS(AB921),AB921)),AB921)))</x:f>
      </x:c>
      <x:c r="CF921" s="50" t="str">
        <x:f>IF(24&gt;'Настройки'!$B$3,"",IF(ISBLANK(AC921),IF('Настройки'!$B$9="Нулевой спрос",0,""),IF(AC921&lt;0,IF('Настройки'!$B$10="Исключить","",IF('Настройки'!$B$10="Абсолютные значения",ABS(AC921),AC921)),AC921)))</x:f>
      </x:c>
      <x:c r="CG921" s="50" t="str">
        <x:f>IF(25&gt;'Настройки'!$B$3,"",IF(ISBLANK(AD921),IF('Настройки'!$B$9="Нулевой спрос",0,""),IF(AD921&lt;0,IF('Настройки'!$B$10="Исключить","",IF('Настройки'!$B$10="Абсолютные значения",ABS(AD921),AD921)),AD921)))</x:f>
      </x:c>
      <x:c r="CH921" s="50" t="str">
        <x:f>IF(26&gt;'Настройки'!$B$3,"",IF(ISBLANK(AE921),IF('Настройки'!$B$9="Нулевой спрос",0,""),IF(AE921&lt;0,IF('Настройки'!$B$10="Исключить","",IF('Настройки'!$B$10="Абсолютные значения",ABS(AE921),AE921)),AE921)))</x:f>
      </x:c>
      <x:c r="CI921" s="50" t="str">
        <x:f>IF(27&gt;'Настройки'!$B$3,"",IF(ISBLANK(AF921),IF('Настройки'!$B$9="Нулевой спрос",0,""),IF(AF921&lt;0,IF('Настройки'!$B$10="Исключить","",IF('Настройки'!$B$10="Абсолютные значения",ABS(AF921),AF921)),AF921)))</x:f>
      </x:c>
      <x:c r="CJ921" s="50" t="str">
        <x:f>IF(28&gt;'Настройки'!$B$3,"",IF(ISBLANK(AG921),IF('Настройки'!$B$9="Нулевой спрос",0,""),IF(AG921&lt;0,IF('Настройки'!$B$10="Исключить","",IF('Настройки'!$B$10="Абсолютные значения",ABS(AG921),AG921)),AG921)))</x:f>
      </x:c>
      <x:c r="CK921" s="50" t="str">
        <x:f>IF(29&gt;'Настройки'!$B$3,"",IF(ISBLANK(AH921),IF('Настройки'!$B$9="Нулевой спрос",0,""),IF(AH921&lt;0,IF('Настройки'!$B$10="Исключить","",IF('Настройки'!$B$10="Абсолютные значения",ABS(AH921),AH921)),AH921)))</x:f>
      </x:c>
      <x:c r="CL921" s="50" t="str">
        <x:f>IF(30&gt;'Настройки'!$B$3,"",IF(ISBLANK(AI921),IF('Настройки'!$B$9="Нулевой спрос",0,""),IF(AI921&lt;0,IF('Настройки'!$B$10="Исключить","",IF('Настройки'!$B$10="Абсолютные значения",ABS(AI921),AI921)),AI921)))</x:f>
      </x:c>
      <x:c r="CM921" s="50" t="str">
        <x:f>IF(31&gt;'Настройки'!$B$3,"",IF(ISBLANK(AJ921),IF('Настройки'!$B$9="Нулевой спрос",0,""),IF(AJ921&lt;0,IF('Настройки'!$B$10="Исключить","",IF('Настройки'!$B$10="Абсолютные значения",ABS(AJ921),AJ921)),AJ921)))</x:f>
      </x:c>
      <x:c r="CN921" s="50" t="str">
        <x:f>IF(32&gt;'Настройки'!$B$3,"",IF(ISBLANK(AK921),IF('Настройки'!$B$9="Нулевой спрос",0,""),IF(AK921&lt;0,IF('Настройки'!$B$10="Исключить","",IF('Настройки'!$B$10="Абсолютные значения",ABS(AK921),AK921)),AK921)))</x:f>
      </x:c>
      <x:c r="CO921" s="50" t="str">
        <x:f>IF(33&gt;'Настройки'!$B$3,"",IF(ISBLANK(AL921),IF('Настройки'!$B$9="Нулевой спрос",0,""),IF(AL921&lt;0,IF('Настройки'!$B$10="Исключить","",IF('Настройки'!$B$10="Абсолютные значения",ABS(AL921),AL921)),AL921)))</x:f>
      </x:c>
      <x:c r="CP921" s="50" t="str">
        <x:f>IF(34&gt;'Настройки'!$B$3,"",IF(ISBLANK(AM921),IF('Настройки'!$B$9="Нулевой спрос",0,""),IF(AM921&lt;0,IF('Настройки'!$B$10="Исключить","",IF('Настройки'!$B$10="Абсолютные значения",ABS(AM921),AM921)),AM921)))</x:f>
      </x:c>
      <x:c r="CQ921" s="50" t="str">
        <x:f>IF(35&gt;'Настройки'!$B$3,"",IF(ISBLANK(AN921),IF('Настройки'!$B$9="Нулевой спрос",0,""),IF(AN921&lt;0,IF('Настройки'!$B$10="Исключить","",IF('Настройки'!$B$10="Абсолютные значения",ABS(AN921),AN921)),AN921)))</x:f>
      </x:c>
      <x:c r="CR921" s="50" t="str">
        <x:f>IF(36&gt;'Настройки'!$B$3,"",IF(ISBLANK(AO921),IF('Настройки'!$B$9="Нулевой спрос",0,""),IF(AO921&lt;0,IF('Настройки'!$B$10="Исключить","",IF('Настройки'!$B$10="Абсолютные значения",ABS(AO921),AO921)),AO921)))</x:f>
      </x:c>
      <x:c r="CS921" s="50" t="str">
        <x:f>IF(OR(1&gt;'Настройки'!$B$3,ISBLANK(BI921),BI921=0),"",BI921)</x:f>
      </x:c>
      <x:c r="CT921" s="50" t="str">
        <x:f>IF(OR(2&gt;'Настройки'!$B$3,ISBLANK(BJ921),BJ921=0),"",BJ921)</x:f>
      </x:c>
      <x:c r="CU921" s="50" t="str">
        <x:f>IF(OR(3&gt;'Настройки'!$B$3,ISBLANK(BK921),BK921=0),"",BK921)</x:f>
      </x:c>
      <x:c r="CV921" s="50" t="str">
        <x:f>IF(OR(4&gt;'Настройки'!$B$3,ISBLANK(BL921),BL921=0),"",BL921)</x:f>
      </x:c>
      <x:c r="CW921" s="50" t="str">
        <x:f>IF(OR(5&gt;'Настройки'!$B$3,ISBLANK(BM921),BM921=0),"",BM921)</x:f>
      </x:c>
      <x:c r="CX921" s="50" t="str">
        <x:f>IF(OR(6&gt;'Настройки'!$B$3,ISBLANK(BN921),BN921=0),"",BN921)</x:f>
      </x:c>
      <x:c r="CY921" s="50" t="str">
        <x:f>IF(OR(7&gt;'Настройки'!$B$3,ISBLANK(BO921),BO921=0),"",BO921)</x:f>
      </x:c>
      <x:c r="CZ921" s="50" t="str">
        <x:f>IF(OR(8&gt;'Настройки'!$B$3,ISBLANK(BP921),BP921=0),"",BP921)</x:f>
      </x:c>
      <x:c r="DA921" s="50" t="str">
        <x:f>IF(OR(9&gt;'Настройки'!$B$3,ISBLANK(BQ921),BQ921=0),"",BQ921)</x:f>
      </x:c>
      <x:c r="DB921" s="50" t="str">
        <x:f>IF(OR(10&gt;'Настройки'!$B$3,ISBLANK(BR921),BR921=0),"",BR921)</x:f>
      </x:c>
      <x:c r="DC921" s="50" t="str">
        <x:f>IF(OR(11&gt;'Настройки'!$B$3,ISBLANK(BS921),BS921=0),"",BS921)</x:f>
      </x:c>
      <x:c r="DD921" s="50" t="str">
        <x:f>IF(OR(12&gt;'Настройки'!$B$3,ISBLANK(BT921),BT921=0),"",BT921)</x:f>
      </x:c>
      <x:c r="DE921" s="50" t="str">
        <x:f>IF(OR(13&gt;'Настройки'!$B$3,ISBLANK(BU921),BU921=0),"",BU921)</x:f>
      </x:c>
      <x:c r="DF921" s="50" t="str">
        <x:f>IF(OR(14&gt;'Настройки'!$B$3,ISBLANK(BV921),BV921=0),"",BV921)</x:f>
      </x:c>
      <x:c r="DG921" s="50" t="str">
        <x:f>IF(OR(15&gt;'Настройки'!$B$3,ISBLANK(BW921),BW921=0),"",BW921)</x:f>
      </x:c>
      <x:c r="DH921" s="50" t="str">
        <x:f>IF(OR(16&gt;'Настройки'!$B$3,ISBLANK(BX921),BX921=0),"",BX921)</x:f>
      </x:c>
      <x:c r="DI921" s="50" t="str">
        <x:f>IF(OR(17&gt;'Настройки'!$B$3,ISBLANK(BY921),BY921=0),"",BY921)</x:f>
      </x:c>
      <x:c r="DJ921" s="50" t="str">
        <x:f>IF(OR(18&gt;'Настройки'!$B$3,ISBLANK(BZ921),BZ921=0),"",BZ921)</x:f>
      </x:c>
      <x:c r="DK921" s="50" t="str">
        <x:f>IF(OR(19&gt;'Настройки'!$B$3,ISBLANK(CA921),CA921=0),"",CA921)</x:f>
      </x:c>
      <x:c r="DL921" s="50" t="str">
        <x:f>IF(OR(20&gt;'Настройки'!$B$3,ISBLANK(CB921),CB921=0),"",CB921)</x:f>
      </x:c>
      <x:c r="DM921" s="50" t="str">
        <x:f>IF(OR(21&gt;'Настройки'!$B$3,ISBLANK(CC921),CC921=0),"",CC921)</x:f>
      </x:c>
      <x:c r="DN921" s="50" t="str">
        <x:f>IF(OR(22&gt;'Настройки'!$B$3,ISBLANK(CD921),CD921=0),"",CD921)</x:f>
      </x:c>
      <x:c r="DO921" s="50" t="str">
        <x:f>IF(OR(23&gt;'Настройки'!$B$3,ISBLANK(CE921),CE921=0),"",CE921)</x:f>
      </x:c>
      <x:c r="DP921" s="50" t="str">
        <x:f>IF(OR(24&gt;'Настройки'!$B$3,ISBLANK(CF921),CF921=0),"",CF921)</x:f>
      </x:c>
      <x:c r="DQ921" s="50" t="str">
        <x:f>IF(OR(25&gt;'Настройки'!$B$3,ISBLANK(CG921),CG921=0),"",CG921)</x:f>
      </x:c>
      <x:c r="DR921" s="50" t="str">
        <x:f>IF(OR(26&gt;'Настройки'!$B$3,ISBLANK(CH921),CH921=0),"",CH921)</x:f>
      </x:c>
      <x:c r="DS921" s="50" t="str">
        <x:f>IF(OR(27&gt;'Настройки'!$B$3,ISBLANK(CI921),CI921=0),"",CI921)</x:f>
      </x:c>
      <x:c r="DT921" s="50" t="str">
        <x:f>IF(OR(28&gt;'Настройки'!$B$3,ISBLANK(CJ921),CJ921=0),"",CJ921)</x:f>
      </x:c>
      <x:c r="DU921" s="50" t="str">
        <x:f>IF(OR(29&gt;'Настройки'!$B$3,ISBLANK(CK921),CK921=0),"",CK921)</x:f>
      </x:c>
      <x:c r="DV921" s="50" t="str">
        <x:f>IF(OR(30&gt;'Настройки'!$B$3,ISBLANK(CL921),CL921=0),"",CL921)</x:f>
      </x:c>
      <x:c r="DW921" s="50" t="str">
        <x:f>IF(OR(31&gt;'Настройки'!$B$3,ISBLANK(CM921),CM921=0),"",CM921)</x:f>
      </x:c>
      <x:c r="DX921" s="50" t="str">
        <x:f>IF(OR(32&gt;'Настройки'!$B$3,ISBLANK(CN921),CN921=0),"",CN921)</x:f>
      </x:c>
      <x:c r="DY921" s="50" t="str">
        <x:f>IF(OR(33&gt;'Настройки'!$B$3,ISBLANK(CO921),CO921=0),"",CO921)</x:f>
      </x:c>
      <x:c r="DZ921" s="50" t="str">
        <x:f>IF(OR(34&gt;'Настройки'!$B$3,ISBLANK(CP921),CP921=0),"",CP921)</x:f>
      </x:c>
      <x:c r="EA921" s="50" t="str">
        <x:f>IF(OR(35&gt;'Настройки'!$B$3,ISBLANK(CQ921),CQ921=0),"",CQ921)</x:f>
      </x:c>
      <x:c r="EB921" s="50" t="str">
        <x:f>IF(OR(36&gt;'Настройки'!$B$3,ISBLANK(CR921),CR921=0),"",CR921)</x:f>
      </x:c>
      <x:c r="EC921" s="50" t="str">
        <x:f>IF(A921="","",IF(OR(BB921="AZ",BB921="BZ"),10000+ROW(),IF(AZ921&gt;'Настройки'!$B$11,20000+ROW(),IF(BF921&lt;&gt;"Обычный",30000+ROW(),IF(AX921&lt;=0,40000+ROW(),"")))))</x:f>
      </x:c>
      <x:c r="ED921" s="50" t="str">
        <x:f>IF(EC921="","",COUNTIFS($EC$2:$EC$1001,"&gt;0",$EC$2:$EC$1001,"&lt;"&amp;EC921)+1)</x:f>
      </x:c>
    </x:row>
    <x:row r="922">
      <x:c r="A922" s="115"/>
      <x:c r="B922" s="115"/>
      <x:c r="C922" s="115"/>
      <x:c r="D922" s="118"/>
      <x:c r="E922" s="118"/>
      <x:c r="F922" s="118"/>
      <x:c r="G922" s="118"/>
      <x:c r="H922" s="118"/>
      <x:c r="I922" s="118"/>
      <x:c r="J922" s="118"/>
      <x:c r="K922" s="118"/>
      <x:c r="L922" s="118"/>
      <x:c r="M922" s="118"/>
      <x:c r="N922" s="118"/>
      <x:c r="O922" s="118"/>
      <x:c r="P922" s="118"/>
      <x:c r="Q922" s="118"/>
      <x:c r="R922" s="118"/>
      <x:c r="S922" s="118"/>
      <x:c r="T922" s="118"/>
      <x:c r="U922" s="118"/>
      <x:c r="V922" s="118"/>
      <x:c r="W922" s="118"/>
      <x:c r="X922" s="118"/>
      <x:c r="Y922" s="118"/>
      <x:c r="Z922" s="118"/>
      <x:c r="AA922" s="118"/>
      <x:c r="AB922" s="118"/>
      <x:c r="AC922" s="118"/>
      <x:c r="AD922" s="118"/>
      <x:c r="AE922" s="118"/>
      <x:c r="AF922" s="118"/>
      <x:c r="AG922" s="118"/>
      <x:c r="AH922" s="118"/>
      <x:c r="AI922" s="118"/>
      <x:c r="AJ922" s="118"/>
      <x:c r="AK922" s="118"/>
      <x:c r="AL922" s="118"/>
      <x:c r="AM922" s="118"/>
      <x:c r="AN922" s="118"/>
      <x:c r="AO922" s="118"/>
      <x:c r="AP922" s="115"/>
      <x:c r="AQ922" s="49" t="str">
        <x:f>IF(A922="","",COUNT(BI922:INDEX(BI922:CR922,1,'Настройки'!$B$3)))</x:f>
      </x:c>
      <x:c r="AR922" s="49" t="str">
        <x:f>IF(A922="","",SUM(BI922:INDEX(BI922:CR922,1,'Настройки'!$B$3)))</x:f>
      </x:c>
      <x:c r="AS922" s="58" t="str">
        <x:f>IF(A922="","",IF('Настройки'!$B$4="Стоимость потребления",AR922*D922,IF('Настройки'!$B$4="Количество",AR922,E922)))</x:f>
      </x:c>
      <x:c r="AT922" s="61" t="str">
        <x:f>IF(OR(A922="",AS922&lt;0,SUM($AS$2:$AS$1001)&lt;=0),"",AS922/SUM($AS$2:$AS$1001))</x:f>
      </x:c>
      <x:c r="AU922" s="61" t="str">
        <x:f>IF(OR(A922="",AS922&lt;0,SUM($AS$2:$AS$1001)&lt;=0),"",SUMIFS($AS$2:$AS$1001,$AS$2:$AS$1001,"&gt;"&amp;AS922)/SUM($AS$2:$AS$1001))</x:f>
      </x:c>
      <x:c r="AV922" s="61" t="str">
        <x:f>IF(OR(A922="",AS922&lt;0,SUM($AS$2:$AS$1001)&lt;=0),"",SUMIFS($AS$2:$AS$1001,$AS$2:$AS$1001,"&gt;="&amp;AS922)/SUM($AS$2:$AS$1001))</x:f>
      </x:c>
      <x:c r="AW922" s="49" t="str">
        <x:f>IF(A922="","",IF(SUM($AS$2:$AS$1001)&lt;=0,"Не определён",IF(AS922&lt;0,"Исключение",IF(AU922&lt;'Настройки'!$B$5,"A",IF(AU922&lt;'Настройки'!$B$6,"B","C")))))</x:f>
      </x:c>
      <x:c r="AX922" s="58" t="str">
        <x:f>IF(A922="","",IF(AQ922=0,"",AVERAGE(BI922:INDEX(BI922:CR922,1,'Настройки'!$B$3))))</x:f>
      </x:c>
      <x:c r="AY922" s="58" t="str">
        <x:f>IF(OR(A922="",AQ922=0),"",STDEVP(BI922:INDEX(BI922:CR922,1,'Настройки'!$B$3)))</x:f>
      </x:c>
      <x:c r="AZ922" s="61" t="str">
        <x:f>IF(OR(A922="",AQ922&lt;'Настройки'!$B$12,AX922&lt;=0,AND('Настройки'!$B$10="Блокировать",COUNTIF(F922:INDEX(F922:AO922,1,'Настройки'!$B$3),"&lt;0")&gt;0)),"",AY922/ABS(AX922))</x:f>
      </x:c>
      <x:c r="BA922" s="49" t="str">
        <x:f>IF(A922="","",IF(AND('Настройки'!$B$10="Блокировать",COUNTIF(F922:INDEX(F922:AO922,1,'Настройки'!$B$3),"&lt;0")&gt;0),"Не определён",IF(AQ922&lt;'Настройки'!$B$12,"Не определён",IF(AX922=0,"Нет спроса",IF(AX922&lt;0,"Не определён",IF(AZ922&lt;='Настройки'!$B$7,"X",IF(AZ922&lt;='Настройки'!$B$8,"Y","Z")))))))</x:f>
      </x:c>
      <x:c r="BB922" s="49" t="str">
        <x:f>IF(OR(A922="",LEN(AW922)&lt;&gt;1,LEN(BA922)&lt;&gt;1),"",AW922&amp;BA922)</x:f>
      </x:c>
      <x:c r="BC922" s="61" t="str">
        <x:f>IF(OR(A922="",AQ922=0),"",(COUNT(BI922:INDEX(BI922:CR922,1,'Настройки'!$B$3))-COUNT(CS922:INDEX(CS922:EB922,1,'Настройки'!$B$3)))/AQ922)</x:f>
      </x:c>
      <x:c r="BD922" s="64" t="str">
        <x:f>IF(OR(A922="",COUNT(CS922:INDEX(CS922:EB922,1,'Настройки'!$B$3))=0),"",AQ922/COUNT(CS922:INDEX(CS922:EB922,1,'Настройки'!$B$3)))</x:f>
      </x:c>
      <x:c r="BE922" s="64" t="str">
        <x:f>IF(OR(A922="",COUNT(CS922:INDEX(CS922:EB922,1,'Настройки'!$B$3))=0),"",IF(AVERAGE(CS922:INDEX(CS922:EB922,1,'Настройки'!$B$3))=0,"",(STDEVP(CS922:INDEX(CS922:EB922,1,'Настройки'!$B$3))/ABS(AVERAGE(CS922:INDEX(CS922:EB922,1,'Настройки'!$B$3))))^2))</x:f>
      </x:c>
      <x:c r="BF922" s="49" t="str">
        <x:f>IF(A922="","",IF(AQ922&lt;3,"Недостаточно",IF(AQ922&lt;6,"Предварительный","Обычный")))</x:f>
      </x:c>
      <x:c r="BG922" s="49" t="str">
        <x:f>IF(A922="","",IF(COUNTIF(F922:INDEX(F922:AO922,1,'Настройки'!$B$3),"&lt;0")&gt;0,IF('Настройки'!$B$10="Блокировать","Отрицательный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"),"")&amp;IF(AQ922&lt;3,"Недостаточно истории. ",IF(AQ922&lt;6,"Предварительная классификация. ",""))&amp;IF(AX922=0,"Нет спроса за горизонт. ","")&amp;IF(AZ922&gt;'Настройки'!$B$11,"Экстремальная вариативность. ",""))</x:f>
      </x:c>
      <x:c r="BH922" s="49" t="str">
        <x:f>IF(A922="","",IFERROR(VLOOKUP(BB922,'Настройки'!$D$3:$E$11,2,FALSE),"Сначала проверьте исходные данные и историю спроса.")&amp;" Уточните срок поставки, MOQ и критичность.")</x:f>
      </x:c>
      <x:c r="BI922" s="50" t="str">
        <x:f>IF(1&gt;'Настройки'!$B$3,"",IF(ISBLANK(F922),IF('Настройки'!$B$9="Нулевой спрос",0,""),IF(F922&lt;0,IF('Настройки'!$B$10="Исключить","",IF('Настройки'!$B$10="Абсолютные значения",ABS(F922),F922)),F922)))</x:f>
      </x:c>
      <x:c r="BJ922" s="50" t="str">
        <x:f>IF(2&gt;'Настройки'!$B$3,"",IF(ISBLANK(G922),IF('Настройки'!$B$9="Нулевой спрос",0,""),IF(G922&lt;0,IF('Настройки'!$B$10="Исключить","",IF('Настройки'!$B$10="Абсолютные значения",ABS(G922),G922)),G922)))</x:f>
      </x:c>
      <x:c r="BK922" s="50" t="str">
        <x:f>IF(3&gt;'Настройки'!$B$3,"",IF(ISBLANK(H922),IF('Настройки'!$B$9="Нулевой спрос",0,""),IF(H922&lt;0,IF('Настройки'!$B$10="Исключить","",IF('Настройки'!$B$10="Абсолютные значения",ABS(H922),H922)),H922)))</x:f>
      </x:c>
      <x:c r="BL922" s="50" t="str">
        <x:f>IF(4&gt;'Настройки'!$B$3,"",IF(ISBLANK(I922),IF('Настройки'!$B$9="Нулевой спрос",0,""),IF(I922&lt;0,IF('Настройки'!$B$10="Исключить","",IF('Настройки'!$B$10="Абсолютные значения",ABS(I922),I922)),I922)))</x:f>
      </x:c>
      <x:c r="BM922" s="50" t="str">
        <x:f>IF(5&gt;'Настройки'!$B$3,"",IF(ISBLANK(J922),IF('Настройки'!$B$9="Нулевой спрос",0,""),IF(J922&lt;0,IF('Настройки'!$B$10="Исключить","",IF('Настройки'!$B$10="Абсолютные значения",ABS(J922),J922)),J922)))</x:f>
      </x:c>
      <x:c r="BN922" s="50" t="str">
        <x:f>IF(6&gt;'Настройки'!$B$3,"",IF(ISBLANK(K922),IF('Настройки'!$B$9="Нулевой спрос",0,""),IF(K922&lt;0,IF('Настройки'!$B$10="Исключить","",IF('Настройки'!$B$10="Абсолютные значения",ABS(K922),K922)),K922)))</x:f>
      </x:c>
      <x:c r="BO922" s="50" t="str">
        <x:f>IF(7&gt;'Настройки'!$B$3,"",IF(ISBLANK(L922),IF('Настройки'!$B$9="Нулевой спрос",0,""),IF(L922&lt;0,IF('Настройки'!$B$10="Исключить","",IF('Настройки'!$B$10="Абсолютные значения",ABS(L922),L922)),L922)))</x:f>
      </x:c>
      <x:c r="BP922" s="50" t="str">
        <x:f>IF(8&gt;'Настройки'!$B$3,"",IF(ISBLANK(M922),IF('Настройки'!$B$9="Нулевой спрос",0,""),IF(M922&lt;0,IF('Настройки'!$B$10="Исключить","",IF('Настройки'!$B$10="Абсолютные значения",ABS(M922),M922)),M922)))</x:f>
      </x:c>
      <x:c r="BQ922" s="50" t="str">
        <x:f>IF(9&gt;'Настройки'!$B$3,"",IF(ISBLANK(N922),IF('Настройки'!$B$9="Нулевой спрос",0,""),IF(N922&lt;0,IF('Настройки'!$B$10="Исключить","",IF('Настройки'!$B$10="Абсолютные значения",ABS(N922),N922)),N922)))</x:f>
      </x:c>
      <x:c r="BR922" s="50" t="str">
        <x:f>IF(10&gt;'Настройки'!$B$3,"",IF(ISBLANK(O922),IF('Настройки'!$B$9="Нулевой спрос",0,""),IF(O922&lt;0,IF('Настройки'!$B$10="Исключить","",IF('Настройки'!$B$10="Абсолютные значения",ABS(O922),O922)),O922)))</x:f>
      </x:c>
      <x:c r="BS922" s="50" t="str">
        <x:f>IF(11&gt;'Настройки'!$B$3,"",IF(ISBLANK(P922),IF('Настройки'!$B$9="Нулевой спрос",0,""),IF(P922&lt;0,IF('Настройки'!$B$10="Исключить","",IF('Настройки'!$B$10="Абсолютные значения",ABS(P922),P922)),P922)))</x:f>
      </x:c>
      <x:c r="BT922" s="50" t="str">
        <x:f>IF(12&gt;'Настройки'!$B$3,"",IF(ISBLANK(Q922),IF('Настройки'!$B$9="Нулевой спрос",0,""),IF(Q922&lt;0,IF('Настройки'!$B$10="Исключить","",IF('Настройки'!$B$10="Абсолютные значения",ABS(Q922),Q922)),Q922)))</x:f>
      </x:c>
      <x:c r="BU922" s="50" t="str">
        <x:f>IF(13&gt;'Настройки'!$B$3,"",IF(ISBLANK(R922),IF('Настройки'!$B$9="Нулевой спрос",0,""),IF(R922&lt;0,IF('Настройки'!$B$10="Исключить","",IF('Настройки'!$B$10="Абсолютные значения",ABS(R922),R922)),R922)))</x:f>
      </x:c>
      <x:c r="BV922" s="50" t="str">
        <x:f>IF(14&gt;'Настройки'!$B$3,"",IF(ISBLANK(S922),IF('Настройки'!$B$9="Нулевой спрос",0,""),IF(S922&lt;0,IF('Настройки'!$B$10="Исключить","",IF('Настройки'!$B$10="Абсолютные значения",ABS(S922),S922)),S922)))</x:f>
      </x:c>
      <x:c r="BW922" s="50" t="str">
        <x:f>IF(15&gt;'Настройки'!$B$3,"",IF(ISBLANK(T922),IF('Настройки'!$B$9="Нулевой спрос",0,""),IF(T922&lt;0,IF('Настройки'!$B$10="Исключить","",IF('Настройки'!$B$10="Абсолютные значения",ABS(T922),T922)),T922)))</x:f>
      </x:c>
      <x:c r="BX922" s="50" t="str">
        <x:f>IF(16&gt;'Настройки'!$B$3,"",IF(ISBLANK(U922),IF('Настройки'!$B$9="Нулевой спрос",0,""),IF(U922&lt;0,IF('Настройки'!$B$10="Исключить","",IF('Настройки'!$B$10="Абсолютные значения",ABS(U922),U922)),U922)))</x:f>
      </x:c>
      <x:c r="BY922" s="50" t="str">
        <x:f>IF(17&gt;'Настройки'!$B$3,"",IF(ISBLANK(V922),IF('Настройки'!$B$9="Нулевой спрос",0,""),IF(V922&lt;0,IF('Настройки'!$B$10="Исключить","",IF('Настройки'!$B$10="Абсолютные значения",ABS(V922),V922)),V922)))</x:f>
      </x:c>
      <x:c r="BZ922" s="50" t="str">
        <x:f>IF(18&gt;'Настройки'!$B$3,"",IF(ISBLANK(W922),IF('Настройки'!$B$9="Нулевой спрос",0,""),IF(W922&lt;0,IF('Настройки'!$B$10="Исключить","",IF('Настройки'!$B$10="Абсолютные значения",ABS(W922),W922)),W922)))</x:f>
      </x:c>
      <x:c r="CA922" s="50" t="str">
        <x:f>IF(19&gt;'Настройки'!$B$3,"",IF(ISBLANK(X922),IF('Настройки'!$B$9="Нулевой спрос",0,""),IF(X922&lt;0,IF('Настройки'!$B$10="Исключить","",IF('Настройки'!$B$10="Абсолютные значения",ABS(X922),X922)),X922)))</x:f>
      </x:c>
      <x:c r="CB922" s="50" t="str">
        <x:f>IF(20&gt;'Настройки'!$B$3,"",IF(ISBLANK(Y922),IF('Настройки'!$B$9="Нулевой спрос",0,""),IF(Y922&lt;0,IF('Настройки'!$B$10="Исключить","",IF('Настройки'!$B$10="Абсолютные значения",ABS(Y922),Y922)),Y922)))</x:f>
      </x:c>
      <x:c r="CC922" s="50" t="str">
        <x:f>IF(21&gt;'Настройки'!$B$3,"",IF(ISBLANK(Z922),IF('Настройки'!$B$9="Нулевой спрос",0,""),IF(Z922&lt;0,IF('Настройки'!$B$10="Исключить","",IF('Настройки'!$B$10="Абсолютные значения",ABS(Z922),Z922)),Z922)))</x:f>
      </x:c>
      <x:c r="CD922" s="50" t="str">
        <x:f>IF(22&gt;'Настройки'!$B$3,"",IF(ISBLANK(AA922),IF('Настройки'!$B$9="Нулевой спрос",0,""),IF(AA922&lt;0,IF('Настройки'!$B$10="Исключить","",IF('Настройки'!$B$10="Абсолютные значения",ABS(AA922),AA922)),AA922)))</x:f>
      </x:c>
      <x:c r="CE922" s="50" t="str">
        <x:f>IF(23&gt;'Настройки'!$B$3,"",IF(ISBLANK(AB922),IF('Настройки'!$B$9="Нулевой спрос",0,""),IF(AB922&lt;0,IF('Настройки'!$B$10="Исключить","",IF('Настройки'!$B$10="Абсолютные значения",ABS(AB922),AB922)),AB922)))</x:f>
      </x:c>
      <x:c r="CF922" s="50" t="str">
        <x:f>IF(24&gt;'Настройки'!$B$3,"",IF(ISBLANK(AC922),IF('Настройки'!$B$9="Нулевой спрос",0,""),IF(AC922&lt;0,IF('Настройки'!$B$10="Исключить","",IF('Настройки'!$B$10="Абсолютные значения",ABS(AC922),AC922)),AC922)))</x:f>
      </x:c>
      <x:c r="CG922" s="50" t="str">
        <x:f>IF(25&gt;'Настройки'!$B$3,"",IF(ISBLANK(AD922),IF('Настройки'!$B$9="Нулевой спрос",0,""),IF(AD922&lt;0,IF('Настройки'!$B$10="Исключить","",IF('Настройки'!$B$10="Абсолютные значения",ABS(AD922),AD922)),AD922)))</x:f>
      </x:c>
      <x:c r="CH922" s="50" t="str">
        <x:f>IF(26&gt;'Настройки'!$B$3,"",IF(ISBLANK(AE922),IF('Настройки'!$B$9="Нулевой спрос",0,""),IF(AE922&lt;0,IF('Настройки'!$B$10="Исключить","",IF('Настройки'!$B$10="Абсолютные значения",ABS(AE922),AE922)),AE922)))</x:f>
      </x:c>
      <x:c r="CI922" s="50" t="str">
        <x:f>IF(27&gt;'Настройки'!$B$3,"",IF(ISBLANK(AF922),IF('Настройки'!$B$9="Нулевой спрос",0,""),IF(AF922&lt;0,IF('Настройки'!$B$10="Исключить","",IF('Настройки'!$B$10="Абсолютные значения",ABS(AF922),AF922)),AF922)))</x:f>
      </x:c>
      <x:c r="CJ922" s="50" t="str">
        <x:f>IF(28&gt;'Настройки'!$B$3,"",IF(ISBLANK(AG922),IF('Настройки'!$B$9="Нулевой спрос",0,""),IF(AG922&lt;0,IF('Настройки'!$B$10="Исключить","",IF('Настройки'!$B$10="Абсолютные значения",ABS(AG922),AG922)),AG922)))</x:f>
      </x:c>
      <x:c r="CK922" s="50" t="str">
        <x:f>IF(29&gt;'Настройки'!$B$3,"",IF(ISBLANK(AH922),IF('Настройки'!$B$9="Нулевой спрос",0,""),IF(AH922&lt;0,IF('Настройки'!$B$10="Исключить","",IF('Настройки'!$B$10="Абсолютные значения",ABS(AH922),AH922)),AH922)))</x:f>
      </x:c>
      <x:c r="CL922" s="50" t="str">
        <x:f>IF(30&gt;'Настройки'!$B$3,"",IF(ISBLANK(AI922),IF('Настройки'!$B$9="Нулевой спрос",0,""),IF(AI922&lt;0,IF('Настройки'!$B$10="Исключить","",IF('Настройки'!$B$10="Абсолютные значения",ABS(AI922),AI922)),AI922)))</x:f>
      </x:c>
      <x:c r="CM922" s="50" t="str">
        <x:f>IF(31&gt;'Настройки'!$B$3,"",IF(ISBLANK(AJ922),IF('Настройки'!$B$9="Нулевой спрос",0,""),IF(AJ922&lt;0,IF('Настройки'!$B$10="Исключить","",IF('Настройки'!$B$10="Абсолютные значения",ABS(AJ922),AJ922)),AJ922)))</x:f>
      </x:c>
      <x:c r="CN922" s="50" t="str">
        <x:f>IF(32&gt;'Настройки'!$B$3,"",IF(ISBLANK(AK922),IF('Настройки'!$B$9="Нулевой спрос",0,""),IF(AK922&lt;0,IF('Настройки'!$B$10="Исключить","",IF('Настройки'!$B$10="Абсолютные значения",ABS(AK922),AK922)),AK922)))</x:f>
      </x:c>
      <x:c r="CO922" s="50" t="str">
        <x:f>IF(33&gt;'Настройки'!$B$3,"",IF(ISBLANK(AL922),IF('Настройки'!$B$9="Нулевой спрос",0,""),IF(AL922&lt;0,IF('Настройки'!$B$10="Исключить","",IF('Настройки'!$B$10="Абсолютные значения",ABS(AL922),AL922)),AL922)))</x:f>
      </x:c>
      <x:c r="CP922" s="50" t="str">
        <x:f>IF(34&gt;'Настройки'!$B$3,"",IF(ISBLANK(AM922),IF('Настройки'!$B$9="Нулевой спрос",0,""),IF(AM922&lt;0,IF('Настройки'!$B$10="Исключить","",IF('Настройки'!$B$10="Абсолютные значения",ABS(AM922),AM922)),AM922)))</x:f>
      </x:c>
      <x:c r="CQ922" s="50" t="str">
        <x:f>IF(35&gt;'Настройки'!$B$3,"",IF(ISBLANK(AN922),IF('Настройки'!$B$9="Нулевой спрос",0,""),IF(AN922&lt;0,IF('Настройки'!$B$10="Исключить","",IF('Настройки'!$B$10="Абсолютные значения",ABS(AN922),AN922)),AN922)))</x:f>
      </x:c>
      <x:c r="CR922" s="50" t="str">
        <x:f>IF(36&gt;'Настройки'!$B$3,"",IF(ISBLANK(AO922),IF('Настройки'!$B$9="Нулевой спрос",0,""),IF(AO922&lt;0,IF('Настройки'!$B$10="Исключить","",IF('Настройки'!$B$10="Абсолютные значения",ABS(AO922),AO922)),AO922)))</x:f>
      </x:c>
      <x:c r="CS922" s="50" t="str">
        <x:f>IF(OR(1&gt;'Настройки'!$B$3,ISBLANK(BI922),BI922=0),"",BI922)</x:f>
      </x:c>
      <x:c r="CT922" s="50" t="str">
        <x:f>IF(OR(2&gt;'Настройки'!$B$3,ISBLANK(BJ922),BJ922=0),"",BJ922)</x:f>
      </x:c>
      <x:c r="CU922" s="50" t="str">
        <x:f>IF(OR(3&gt;'Настройки'!$B$3,ISBLANK(BK922),BK922=0),"",BK922)</x:f>
      </x:c>
      <x:c r="CV922" s="50" t="str">
        <x:f>IF(OR(4&gt;'Настройки'!$B$3,ISBLANK(BL922),BL922=0),"",BL922)</x:f>
      </x:c>
      <x:c r="CW922" s="50" t="str">
        <x:f>IF(OR(5&gt;'Настройки'!$B$3,ISBLANK(BM922),BM922=0),"",BM922)</x:f>
      </x:c>
      <x:c r="CX922" s="50" t="str">
        <x:f>IF(OR(6&gt;'Настройки'!$B$3,ISBLANK(BN922),BN922=0),"",BN922)</x:f>
      </x:c>
      <x:c r="CY922" s="50" t="str">
        <x:f>IF(OR(7&gt;'Настройки'!$B$3,ISBLANK(BO922),BO922=0),"",BO922)</x:f>
      </x:c>
      <x:c r="CZ922" s="50" t="str">
        <x:f>IF(OR(8&gt;'Настройки'!$B$3,ISBLANK(BP922),BP922=0),"",BP922)</x:f>
      </x:c>
      <x:c r="DA922" s="50" t="str">
        <x:f>IF(OR(9&gt;'Настройки'!$B$3,ISBLANK(BQ922),BQ922=0),"",BQ922)</x:f>
      </x:c>
      <x:c r="DB922" s="50" t="str">
        <x:f>IF(OR(10&gt;'Настройки'!$B$3,ISBLANK(BR922),BR922=0),"",BR922)</x:f>
      </x:c>
      <x:c r="DC922" s="50" t="str">
        <x:f>IF(OR(11&gt;'Настройки'!$B$3,ISBLANK(BS922),BS922=0),"",BS922)</x:f>
      </x:c>
      <x:c r="DD922" s="50" t="str">
        <x:f>IF(OR(12&gt;'Настройки'!$B$3,ISBLANK(BT922),BT922=0),"",BT922)</x:f>
      </x:c>
      <x:c r="DE922" s="50" t="str">
        <x:f>IF(OR(13&gt;'Настройки'!$B$3,ISBLANK(BU922),BU922=0),"",BU922)</x:f>
      </x:c>
      <x:c r="DF922" s="50" t="str">
        <x:f>IF(OR(14&gt;'Настройки'!$B$3,ISBLANK(BV922),BV922=0),"",BV922)</x:f>
      </x:c>
      <x:c r="DG922" s="50" t="str">
        <x:f>IF(OR(15&gt;'Настройки'!$B$3,ISBLANK(BW922),BW922=0),"",BW922)</x:f>
      </x:c>
      <x:c r="DH922" s="50" t="str">
        <x:f>IF(OR(16&gt;'Настройки'!$B$3,ISBLANK(BX922),BX922=0),"",BX922)</x:f>
      </x:c>
      <x:c r="DI922" s="50" t="str">
        <x:f>IF(OR(17&gt;'Настройки'!$B$3,ISBLANK(BY922),BY922=0),"",BY922)</x:f>
      </x:c>
      <x:c r="DJ922" s="50" t="str">
        <x:f>IF(OR(18&gt;'Настройки'!$B$3,ISBLANK(BZ922),BZ922=0),"",BZ922)</x:f>
      </x:c>
      <x:c r="DK922" s="50" t="str">
        <x:f>IF(OR(19&gt;'Настройки'!$B$3,ISBLANK(CA922),CA922=0),"",CA922)</x:f>
      </x:c>
      <x:c r="DL922" s="50" t="str">
        <x:f>IF(OR(20&gt;'Настройки'!$B$3,ISBLANK(CB922),CB922=0),"",CB922)</x:f>
      </x:c>
      <x:c r="DM922" s="50" t="str">
        <x:f>IF(OR(21&gt;'Настройки'!$B$3,ISBLANK(CC922),CC922=0),"",CC922)</x:f>
      </x:c>
      <x:c r="DN922" s="50" t="str">
        <x:f>IF(OR(22&gt;'Настройки'!$B$3,ISBLANK(CD922),CD922=0),"",CD922)</x:f>
      </x:c>
      <x:c r="DO922" s="50" t="str">
        <x:f>IF(OR(23&gt;'Настройки'!$B$3,ISBLANK(CE922),CE922=0),"",CE922)</x:f>
      </x:c>
      <x:c r="DP922" s="50" t="str">
        <x:f>IF(OR(24&gt;'Настройки'!$B$3,ISBLANK(CF922),CF922=0),"",CF922)</x:f>
      </x:c>
      <x:c r="DQ922" s="50" t="str">
        <x:f>IF(OR(25&gt;'Настройки'!$B$3,ISBLANK(CG922),CG922=0),"",CG922)</x:f>
      </x:c>
      <x:c r="DR922" s="50" t="str">
        <x:f>IF(OR(26&gt;'Настройки'!$B$3,ISBLANK(CH922),CH922=0),"",CH922)</x:f>
      </x:c>
      <x:c r="DS922" s="50" t="str">
        <x:f>IF(OR(27&gt;'Настройки'!$B$3,ISBLANK(CI922),CI922=0),"",CI922)</x:f>
      </x:c>
      <x:c r="DT922" s="50" t="str">
        <x:f>IF(OR(28&gt;'Настройки'!$B$3,ISBLANK(CJ922),CJ922=0),"",CJ922)</x:f>
      </x:c>
      <x:c r="DU922" s="50" t="str">
        <x:f>IF(OR(29&gt;'Настройки'!$B$3,ISBLANK(CK922),CK922=0),"",CK922)</x:f>
      </x:c>
      <x:c r="DV922" s="50" t="str">
        <x:f>IF(OR(30&gt;'Настройки'!$B$3,ISBLANK(CL922),CL922=0),"",CL922)</x:f>
      </x:c>
      <x:c r="DW922" s="50" t="str">
        <x:f>IF(OR(31&gt;'Настройки'!$B$3,ISBLANK(CM922),CM922=0),"",CM922)</x:f>
      </x:c>
      <x:c r="DX922" s="50" t="str">
        <x:f>IF(OR(32&gt;'Настройки'!$B$3,ISBLANK(CN922),CN922=0),"",CN922)</x:f>
      </x:c>
      <x:c r="DY922" s="50" t="str">
        <x:f>IF(OR(33&gt;'Настройки'!$B$3,ISBLANK(CO922),CO922=0),"",CO922)</x:f>
      </x:c>
      <x:c r="DZ922" s="50" t="str">
        <x:f>IF(OR(34&gt;'Настройки'!$B$3,ISBLANK(CP922),CP922=0),"",CP922)</x:f>
      </x:c>
      <x:c r="EA922" s="50" t="str">
        <x:f>IF(OR(35&gt;'Настройки'!$B$3,ISBLANK(CQ922),CQ922=0),"",CQ922)</x:f>
      </x:c>
      <x:c r="EB922" s="50" t="str">
        <x:f>IF(OR(36&gt;'Настройки'!$B$3,ISBLANK(CR922),CR922=0),"",CR922)</x:f>
      </x:c>
      <x:c r="EC922" s="50" t="str">
        <x:f>IF(A922="","",IF(OR(BB922="AZ",BB922="BZ"),10000+ROW(),IF(AZ922&gt;'Настройки'!$B$11,20000+ROW(),IF(BF922&lt;&gt;"Обычный",30000+ROW(),IF(AX922&lt;=0,40000+ROW(),"")))))</x:f>
      </x:c>
      <x:c r="ED922" s="50" t="str">
        <x:f>IF(EC922="","",COUNTIFS($EC$2:$EC$1001,"&gt;0",$EC$2:$EC$1001,"&lt;"&amp;EC922)+1)</x:f>
      </x:c>
    </x:row>
    <x:row r="923">
      <x:c r="A923" s="115"/>
      <x:c r="B923" s="115"/>
      <x:c r="C923" s="115"/>
      <x:c r="D923" s="118"/>
      <x:c r="E923" s="118"/>
      <x:c r="F923" s="118"/>
      <x:c r="G923" s="118"/>
      <x:c r="H923" s="118"/>
      <x:c r="I923" s="118"/>
      <x:c r="J923" s="118"/>
      <x:c r="K923" s="118"/>
      <x:c r="L923" s="118"/>
      <x:c r="M923" s="118"/>
      <x:c r="N923" s="118"/>
      <x:c r="O923" s="118"/>
      <x:c r="P923" s="118"/>
      <x:c r="Q923" s="118"/>
      <x:c r="R923" s="118"/>
      <x:c r="S923" s="118"/>
      <x:c r="T923" s="118"/>
      <x:c r="U923" s="118"/>
      <x:c r="V923" s="118"/>
      <x:c r="W923" s="118"/>
      <x:c r="X923" s="118"/>
      <x:c r="Y923" s="118"/>
      <x:c r="Z923" s="118"/>
      <x:c r="AA923" s="118"/>
      <x:c r="AB923" s="118"/>
      <x:c r="AC923" s="118"/>
      <x:c r="AD923" s="118"/>
      <x:c r="AE923" s="118"/>
      <x:c r="AF923" s="118"/>
      <x:c r="AG923" s="118"/>
      <x:c r="AH923" s="118"/>
      <x:c r="AI923" s="118"/>
      <x:c r="AJ923" s="118"/>
      <x:c r="AK923" s="118"/>
      <x:c r="AL923" s="118"/>
      <x:c r="AM923" s="118"/>
      <x:c r="AN923" s="118"/>
      <x:c r="AO923" s="118"/>
      <x:c r="AP923" s="115"/>
      <x:c r="AQ923" s="49" t="str">
        <x:f>IF(A923="","",COUNT(BI923:INDEX(BI923:CR923,1,'Настройки'!$B$3)))</x:f>
      </x:c>
      <x:c r="AR923" s="49" t="str">
        <x:f>IF(A923="","",SUM(BI923:INDEX(BI923:CR923,1,'Настройки'!$B$3)))</x:f>
      </x:c>
      <x:c r="AS923" s="58" t="str">
        <x:f>IF(A923="","",IF('Настройки'!$B$4="Стоимость потребления",AR923*D923,IF('Настройки'!$B$4="Количество",AR923,E923)))</x:f>
      </x:c>
      <x:c r="AT923" s="61" t="str">
        <x:f>IF(OR(A923="",AS923&lt;0,SUM($AS$2:$AS$1001)&lt;=0),"",AS923/SUM($AS$2:$AS$1001))</x:f>
      </x:c>
      <x:c r="AU923" s="61" t="str">
        <x:f>IF(OR(A923="",AS923&lt;0,SUM($AS$2:$AS$1001)&lt;=0),"",SUMIFS($AS$2:$AS$1001,$AS$2:$AS$1001,"&gt;"&amp;AS923)/SUM($AS$2:$AS$1001))</x:f>
      </x:c>
      <x:c r="AV923" s="61" t="str">
        <x:f>IF(OR(A923="",AS923&lt;0,SUM($AS$2:$AS$1001)&lt;=0),"",SUMIFS($AS$2:$AS$1001,$AS$2:$AS$1001,"&gt;="&amp;AS923)/SUM($AS$2:$AS$1001))</x:f>
      </x:c>
      <x:c r="AW923" s="49" t="str">
        <x:f>IF(A923="","",IF(SUM($AS$2:$AS$1001)&lt;=0,"Не определён",IF(AS923&lt;0,"Исключение",IF(AU923&lt;'Настройки'!$B$5,"A",IF(AU923&lt;'Настройки'!$B$6,"B","C")))))</x:f>
      </x:c>
      <x:c r="AX923" s="58" t="str">
        <x:f>IF(A923="","",IF(AQ923=0,"",AVERAGE(BI923:INDEX(BI923:CR923,1,'Настройки'!$B$3))))</x:f>
      </x:c>
      <x:c r="AY923" s="58" t="str">
        <x:f>IF(OR(A923="",AQ923=0),"",STDEVP(BI923:INDEX(BI923:CR923,1,'Настройки'!$B$3)))</x:f>
      </x:c>
      <x:c r="AZ923" s="61" t="str">
        <x:f>IF(OR(A923="",AQ923&lt;'Настройки'!$B$12,AX923&lt;=0,AND('Настройки'!$B$10="Блокировать",COUNTIF(F923:INDEX(F923:AO923,1,'Настройки'!$B$3),"&lt;0")&gt;0)),"",AY923/ABS(AX923))</x:f>
      </x:c>
      <x:c r="BA923" s="49" t="str">
        <x:f>IF(A923="","",IF(AND('Настройки'!$B$10="Блокировать",COUNTIF(F923:INDEX(F923:AO923,1,'Настройки'!$B$3),"&lt;0")&gt;0),"Не определён",IF(AQ923&lt;'Настройки'!$B$12,"Не определён",IF(AX923=0,"Нет спроса",IF(AX923&lt;0,"Не определён",IF(AZ923&lt;='Настройки'!$B$7,"X",IF(AZ923&lt;='Настройки'!$B$8,"Y","Z")))))))</x:f>
      </x:c>
      <x:c r="BB923" s="49" t="str">
        <x:f>IF(OR(A923="",LEN(AW923)&lt;&gt;1,LEN(BA923)&lt;&gt;1),"",AW923&amp;BA923)</x:f>
      </x:c>
      <x:c r="BC923" s="61" t="str">
        <x:f>IF(OR(A923="",AQ923=0),"",(COUNT(BI923:INDEX(BI923:CR923,1,'Настройки'!$B$3))-COUNT(CS923:INDEX(CS923:EB923,1,'Настройки'!$B$3)))/AQ923)</x:f>
      </x:c>
      <x:c r="BD923" s="64" t="str">
        <x:f>IF(OR(A923="",COUNT(CS923:INDEX(CS923:EB923,1,'Настройки'!$B$3))=0),"",AQ923/COUNT(CS923:INDEX(CS923:EB923,1,'Настройки'!$B$3)))</x:f>
      </x:c>
      <x:c r="BE923" s="64" t="str">
        <x:f>IF(OR(A923="",COUNT(CS923:INDEX(CS923:EB923,1,'Настройки'!$B$3))=0),"",IF(AVERAGE(CS923:INDEX(CS923:EB923,1,'Настройки'!$B$3))=0,"",(STDEVP(CS923:INDEX(CS923:EB923,1,'Настройки'!$B$3))/ABS(AVERAGE(CS923:INDEX(CS923:EB923,1,'Настройки'!$B$3))))^2))</x:f>
      </x:c>
      <x:c r="BF923" s="49" t="str">
        <x:f>IF(A923="","",IF(AQ923&lt;3,"Недостаточно",IF(AQ923&lt;6,"Предварительный","Обычный")))</x:f>
      </x:c>
      <x:c r="BG923" s="49" t="str">
        <x:f>IF(A923="","",IF(COUNTIF(F923:INDEX(F923:AO923,1,'Настройки'!$B$3),"&lt;0")&gt;0,IF('Настройки'!$B$10="Блокировать","Отрицательный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"),"")&amp;IF(AQ923&lt;3,"Недостаточно истории. ",IF(AQ923&lt;6,"Предварительная классификация. ",""))&amp;IF(AX923=0,"Нет спроса за горизонт. ","")&amp;IF(AZ923&gt;'Настройки'!$B$11,"Экстремальная вариативность. ",""))</x:f>
      </x:c>
      <x:c r="BH923" s="49" t="str">
        <x:f>IF(A923="","",IFERROR(VLOOKUP(BB923,'Настройки'!$D$3:$E$11,2,FALSE),"Сначала проверьте исходные данные и историю спроса.")&amp;" Уточните срок поставки, MOQ и критичность.")</x:f>
      </x:c>
      <x:c r="BI923" s="50" t="str">
        <x:f>IF(1&gt;'Настройки'!$B$3,"",IF(ISBLANK(F923),IF('Настройки'!$B$9="Нулевой спрос",0,""),IF(F923&lt;0,IF('Настройки'!$B$10="Исключить","",IF('Настройки'!$B$10="Абсолютные значения",ABS(F923),F923)),F923)))</x:f>
      </x:c>
      <x:c r="BJ923" s="50" t="str">
        <x:f>IF(2&gt;'Настройки'!$B$3,"",IF(ISBLANK(G923),IF('Настройки'!$B$9="Нулевой спрос",0,""),IF(G923&lt;0,IF('Настройки'!$B$10="Исключить","",IF('Настройки'!$B$10="Абсолютные значения",ABS(G923),G923)),G923)))</x:f>
      </x:c>
      <x:c r="BK923" s="50" t="str">
        <x:f>IF(3&gt;'Настройки'!$B$3,"",IF(ISBLANK(H923),IF('Настройки'!$B$9="Нулевой спрос",0,""),IF(H923&lt;0,IF('Настройки'!$B$10="Исключить","",IF('Настройки'!$B$10="Абсолютные значения",ABS(H923),H923)),H923)))</x:f>
      </x:c>
      <x:c r="BL923" s="50" t="str">
        <x:f>IF(4&gt;'Настройки'!$B$3,"",IF(ISBLANK(I923),IF('Настройки'!$B$9="Нулевой спрос",0,""),IF(I923&lt;0,IF('Настройки'!$B$10="Исключить","",IF('Настройки'!$B$10="Абсолютные значения",ABS(I923),I923)),I923)))</x:f>
      </x:c>
      <x:c r="BM923" s="50" t="str">
        <x:f>IF(5&gt;'Настройки'!$B$3,"",IF(ISBLANK(J923),IF('Настройки'!$B$9="Нулевой спрос",0,""),IF(J923&lt;0,IF('Настройки'!$B$10="Исключить","",IF('Настройки'!$B$10="Абсолютные значения",ABS(J923),J923)),J923)))</x:f>
      </x:c>
      <x:c r="BN923" s="50" t="str">
        <x:f>IF(6&gt;'Настройки'!$B$3,"",IF(ISBLANK(K923),IF('Настройки'!$B$9="Нулевой спрос",0,""),IF(K923&lt;0,IF('Настройки'!$B$10="Исключить","",IF('Настройки'!$B$10="Абсолютные значения",ABS(K923),K923)),K923)))</x:f>
      </x:c>
      <x:c r="BO923" s="50" t="str">
        <x:f>IF(7&gt;'Настройки'!$B$3,"",IF(ISBLANK(L923),IF('Настройки'!$B$9="Нулевой спрос",0,""),IF(L923&lt;0,IF('Настройки'!$B$10="Исключить","",IF('Настройки'!$B$10="Абсолютные значения",ABS(L923),L923)),L923)))</x:f>
      </x:c>
      <x:c r="BP923" s="50" t="str">
        <x:f>IF(8&gt;'Настройки'!$B$3,"",IF(ISBLANK(M923),IF('Настройки'!$B$9="Нулевой спрос",0,""),IF(M923&lt;0,IF('Настройки'!$B$10="Исключить","",IF('Настройки'!$B$10="Абсолютные значения",ABS(M923),M923)),M923)))</x:f>
      </x:c>
      <x:c r="BQ923" s="50" t="str">
        <x:f>IF(9&gt;'Настройки'!$B$3,"",IF(ISBLANK(N923),IF('Настройки'!$B$9="Нулевой спрос",0,""),IF(N923&lt;0,IF('Настройки'!$B$10="Исключить","",IF('Настройки'!$B$10="Абсолютные значения",ABS(N923),N923)),N923)))</x:f>
      </x:c>
      <x:c r="BR923" s="50" t="str">
        <x:f>IF(10&gt;'Настройки'!$B$3,"",IF(ISBLANK(O923),IF('Настройки'!$B$9="Нулевой спрос",0,""),IF(O923&lt;0,IF('Настройки'!$B$10="Исключить","",IF('Настройки'!$B$10="Абсолютные значения",ABS(O923),O923)),O923)))</x:f>
      </x:c>
      <x:c r="BS923" s="50" t="str">
        <x:f>IF(11&gt;'Настройки'!$B$3,"",IF(ISBLANK(P923),IF('Настройки'!$B$9="Нулевой спрос",0,""),IF(P923&lt;0,IF('Настройки'!$B$10="Исключить","",IF('Настройки'!$B$10="Абсолютные значения",ABS(P923),P923)),P923)))</x:f>
      </x:c>
      <x:c r="BT923" s="50" t="str">
        <x:f>IF(12&gt;'Настройки'!$B$3,"",IF(ISBLANK(Q923),IF('Настройки'!$B$9="Нулевой спрос",0,""),IF(Q923&lt;0,IF('Настройки'!$B$10="Исключить","",IF('Настройки'!$B$10="Абсолютные значения",ABS(Q923),Q923)),Q923)))</x:f>
      </x:c>
      <x:c r="BU923" s="50" t="str">
        <x:f>IF(13&gt;'Настройки'!$B$3,"",IF(ISBLANK(R923),IF('Настройки'!$B$9="Нулевой спрос",0,""),IF(R923&lt;0,IF('Настройки'!$B$10="Исключить","",IF('Настройки'!$B$10="Абсолютные значения",ABS(R923),R923)),R923)))</x:f>
      </x:c>
      <x:c r="BV923" s="50" t="str">
        <x:f>IF(14&gt;'Настройки'!$B$3,"",IF(ISBLANK(S923),IF('Настройки'!$B$9="Нулевой спрос",0,""),IF(S923&lt;0,IF('Настройки'!$B$10="Исключить","",IF('Настройки'!$B$10="Абсолютные значения",ABS(S923),S923)),S923)))</x:f>
      </x:c>
      <x:c r="BW923" s="50" t="str">
        <x:f>IF(15&gt;'Настройки'!$B$3,"",IF(ISBLANK(T923),IF('Настройки'!$B$9="Нулевой спрос",0,""),IF(T923&lt;0,IF('Настройки'!$B$10="Исключить","",IF('Настройки'!$B$10="Абсолютные значения",ABS(T923),T923)),T923)))</x:f>
      </x:c>
      <x:c r="BX923" s="50" t="str">
        <x:f>IF(16&gt;'Настройки'!$B$3,"",IF(ISBLANK(U923),IF('Настройки'!$B$9="Нулевой спрос",0,""),IF(U923&lt;0,IF('Настройки'!$B$10="Исключить","",IF('Настройки'!$B$10="Абсолютные значения",ABS(U923),U923)),U923)))</x:f>
      </x:c>
      <x:c r="BY923" s="50" t="str">
        <x:f>IF(17&gt;'Настройки'!$B$3,"",IF(ISBLANK(V923),IF('Настройки'!$B$9="Нулевой спрос",0,""),IF(V923&lt;0,IF('Настройки'!$B$10="Исключить","",IF('Настройки'!$B$10="Абсолютные значения",ABS(V923),V923)),V923)))</x:f>
      </x:c>
      <x:c r="BZ923" s="50" t="str">
        <x:f>IF(18&gt;'Настройки'!$B$3,"",IF(ISBLANK(W923),IF('Настройки'!$B$9="Нулевой спрос",0,""),IF(W923&lt;0,IF('Настройки'!$B$10="Исключить","",IF('Настройки'!$B$10="Абсолютные значения",ABS(W923),W923)),W923)))</x:f>
      </x:c>
      <x:c r="CA923" s="50" t="str">
        <x:f>IF(19&gt;'Настройки'!$B$3,"",IF(ISBLANK(X923),IF('Настройки'!$B$9="Нулевой спрос",0,""),IF(X923&lt;0,IF('Настройки'!$B$10="Исключить","",IF('Настройки'!$B$10="Абсолютные значения",ABS(X923),X923)),X923)))</x:f>
      </x:c>
      <x:c r="CB923" s="50" t="str">
        <x:f>IF(20&gt;'Настройки'!$B$3,"",IF(ISBLANK(Y923),IF('Настройки'!$B$9="Нулевой спрос",0,""),IF(Y923&lt;0,IF('Настройки'!$B$10="Исключить","",IF('Настройки'!$B$10="Абсолютные значения",ABS(Y923),Y923)),Y923)))</x:f>
      </x:c>
      <x:c r="CC923" s="50" t="str">
        <x:f>IF(21&gt;'Настройки'!$B$3,"",IF(ISBLANK(Z923),IF('Настройки'!$B$9="Нулевой спрос",0,""),IF(Z923&lt;0,IF('Настройки'!$B$10="Исключить","",IF('Настройки'!$B$10="Абсолютные значения",ABS(Z923),Z923)),Z923)))</x:f>
      </x:c>
      <x:c r="CD923" s="50" t="str">
        <x:f>IF(22&gt;'Настройки'!$B$3,"",IF(ISBLANK(AA923),IF('Настройки'!$B$9="Нулевой спрос",0,""),IF(AA923&lt;0,IF('Настройки'!$B$10="Исключить","",IF('Настройки'!$B$10="Абсолютные значения",ABS(AA923),AA923)),AA923)))</x:f>
      </x:c>
      <x:c r="CE923" s="50" t="str">
        <x:f>IF(23&gt;'Настройки'!$B$3,"",IF(ISBLANK(AB923),IF('Настройки'!$B$9="Нулевой спрос",0,""),IF(AB923&lt;0,IF('Настройки'!$B$10="Исключить","",IF('Настройки'!$B$10="Абсолютные значения",ABS(AB923),AB923)),AB923)))</x:f>
      </x:c>
      <x:c r="CF923" s="50" t="str">
        <x:f>IF(24&gt;'Настройки'!$B$3,"",IF(ISBLANK(AC923),IF('Настройки'!$B$9="Нулевой спрос",0,""),IF(AC923&lt;0,IF('Настройки'!$B$10="Исключить","",IF('Настройки'!$B$10="Абсолютные значения",ABS(AC923),AC923)),AC923)))</x:f>
      </x:c>
      <x:c r="CG923" s="50" t="str">
        <x:f>IF(25&gt;'Настройки'!$B$3,"",IF(ISBLANK(AD923),IF('Настройки'!$B$9="Нулевой спрос",0,""),IF(AD923&lt;0,IF('Настройки'!$B$10="Исключить","",IF('Настройки'!$B$10="Абсолютные значения",ABS(AD923),AD923)),AD923)))</x:f>
      </x:c>
      <x:c r="CH923" s="50" t="str">
        <x:f>IF(26&gt;'Настройки'!$B$3,"",IF(ISBLANK(AE923),IF('Настройки'!$B$9="Нулевой спрос",0,""),IF(AE923&lt;0,IF('Настройки'!$B$10="Исключить","",IF('Настройки'!$B$10="Абсолютные значения",ABS(AE923),AE923)),AE923)))</x:f>
      </x:c>
      <x:c r="CI923" s="50" t="str">
        <x:f>IF(27&gt;'Настройки'!$B$3,"",IF(ISBLANK(AF923),IF('Настройки'!$B$9="Нулевой спрос",0,""),IF(AF923&lt;0,IF('Настройки'!$B$10="Исключить","",IF('Настройки'!$B$10="Абсолютные значения",ABS(AF923),AF923)),AF923)))</x:f>
      </x:c>
      <x:c r="CJ923" s="50" t="str">
        <x:f>IF(28&gt;'Настройки'!$B$3,"",IF(ISBLANK(AG923),IF('Настройки'!$B$9="Нулевой спрос",0,""),IF(AG923&lt;0,IF('Настройки'!$B$10="Исключить","",IF('Настройки'!$B$10="Абсолютные значения",ABS(AG923),AG923)),AG923)))</x:f>
      </x:c>
      <x:c r="CK923" s="50" t="str">
        <x:f>IF(29&gt;'Настройки'!$B$3,"",IF(ISBLANK(AH923),IF('Настройки'!$B$9="Нулевой спрос",0,""),IF(AH923&lt;0,IF('Настройки'!$B$10="Исключить","",IF('Настройки'!$B$10="Абсолютные значения",ABS(AH923),AH923)),AH923)))</x:f>
      </x:c>
      <x:c r="CL923" s="50" t="str">
        <x:f>IF(30&gt;'Настройки'!$B$3,"",IF(ISBLANK(AI923),IF('Настройки'!$B$9="Нулевой спрос",0,""),IF(AI923&lt;0,IF('Настройки'!$B$10="Исключить","",IF('Настройки'!$B$10="Абсолютные значения",ABS(AI923),AI923)),AI923)))</x:f>
      </x:c>
      <x:c r="CM923" s="50" t="str">
        <x:f>IF(31&gt;'Настройки'!$B$3,"",IF(ISBLANK(AJ923),IF('Настройки'!$B$9="Нулевой спрос",0,""),IF(AJ923&lt;0,IF('Настройки'!$B$10="Исключить","",IF('Настройки'!$B$10="Абсолютные значения",ABS(AJ923),AJ923)),AJ923)))</x:f>
      </x:c>
      <x:c r="CN923" s="50" t="str">
        <x:f>IF(32&gt;'Настройки'!$B$3,"",IF(ISBLANK(AK923),IF('Настройки'!$B$9="Нулевой спрос",0,""),IF(AK923&lt;0,IF('Настройки'!$B$10="Исключить","",IF('Настройки'!$B$10="Абсолютные значения",ABS(AK923),AK923)),AK923)))</x:f>
      </x:c>
      <x:c r="CO923" s="50" t="str">
        <x:f>IF(33&gt;'Настройки'!$B$3,"",IF(ISBLANK(AL923),IF('Настройки'!$B$9="Нулевой спрос",0,""),IF(AL923&lt;0,IF('Настройки'!$B$10="Исключить","",IF('Настройки'!$B$10="Абсолютные значения",ABS(AL923),AL923)),AL923)))</x:f>
      </x:c>
      <x:c r="CP923" s="50" t="str">
        <x:f>IF(34&gt;'Настройки'!$B$3,"",IF(ISBLANK(AM923),IF('Настройки'!$B$9="Нулевой спрос",0,""),IF(AM923&lt;0,IF('Настройки'!$B$10="Исключить","",IF('Настройки'!$B$10="Абсолютные значения",ABS(AM923),AM923)),AM923)))</x:f>
      </x:c>
      <x:c r="CQ923" s="50" t="str">
        <x:f>IF(35&gt;'Настройки'!$B$3,"",IF(ISBLANK(AN923),IF('Настройки'!$B$9="Нулевой спрос",0,""),IF(AN923&lt;0,IF('Настройки'!$B$10="Исключить","",IF('Настройки'!$B$10="Абсолютные значения",ABS(AN923),AN923)),AN923)))</x:f>
      </x:c>
      <x:c r="CR923" s="50" t="str">
        <x:f>IF(36&gt;'Настройки'!$B$3,"",IF(ISBLANK(AO923),IF('Настройки'!$B$9="Нулевой спрос",0,""),IF(AO923&lt;0,IF('Настройки'!$B$10="Исключить","",IF('Настройки'!$B$10="Абсолютные значения",ABS(AO923),AO923)),AO923)))</x:f>
      </x:c>
      <x:c r="CS923" s="50" t="str">
        <x:f>IF(OR(1&gt;'Настройки'!$B$3,ISBLANK(BI923),BI923=0),"",BI923)</x:f>
      </x:c>
      <x:c r="CT923" s="50" t="str">
        <x:f>IF(OR(2&gt;'Настройки'!$B$3,ISBLANK(BJ923),BJ923=0),"",BJ923)</x:f>
      </x:c>
      <x:c r="CU923" s="50" t="str">
        <x:f>IF(OR(3&gt;'Настройки'!$B$3,ISBLANK(BK923),BK923=0),"",BK923)</x:f>
      </x:c>
      <x:c r="CV923" s="50" t="str">
        <x:f>IF(OR(4&gt;'Настройки'!$B$3,ISBLANK(BL923),BL923=0),"",BL923)</x:f>
      </x:c>
      <x:c r="CW923" s="50" t="str">
        <x:f>IF(OR(5&gt;'Настройки'!$B$3,ISBLANK(BM923),BM923=0),"",BM923)</x:f>
      </x:c>
      <x:c r="CX923" s="50" t="str">
        <x:f>IF(OR(6&gt;'Настройки'!$B$3,ISBLANK(BN923),BN923=0),"",BN923)</x:f>
      </x:c>
      <x:c r="CY923" s="50" t="str">
        <x:f>IF(OR(7&gt;'Настройки'!$B$3,ISBLANK(BO923),BO923=0),"",BO923)</x:f>
      </x:c>
      <x:c r="CZ923" s="50" t="str">
        <x:f>IF(OR(8&gt;'Настройки'!$B$3,ISBLANK(BP923),BP923=0),"",BP923)</x:f>
      </x:c>
      <x:c r="DA923" s="50" t="str">
        <x:f>IF(OR(9&gt;'Настройки'!$B$3,ISBLANK(BQ923),BQ923=0),"",BQ923)</x:f>
      </x:c>
      <x:c r="DB923" s="50" t="str">
        <x:f>IF(OR(10&gt;'Настройки'!$B$3,ISBLANK(BR923),BR923=0),"",BR923)</x:f>
      </x:c>
      <x:c r="DC923" s="50" t="str">
        <x:f>IF(OR(11&gt;'Настройки'!$B$3,ISBLANK(BS923),BS923=0),"",BS923)</x:f>
      </x:c>
      <x:c r="DD923" s="50" t="str">
        <x:f>IF(OR(12&gt;'Настройки'!$B$3,ISBLANK(BT923),BT923=0),"",BT923)</x:f>
      </x:c>
      <x:c r="DE923" s="50" t="str">
        <x:f>IF(OR(13&gt;'Настройки'!$B$3,ISBLANK(BU923),BU923=0),"",BU923)</x:f>
      </x:c>
      <x:c r="DF923" s="50" t="str">
        <x:f>IF(OR(14&gt;'Настройки'!$B$3,ISBLANK(BV923),BV923=0),"",BV923)</x:f>
      </x:c>
      <x:c r="DG923" s="50" t="str">
        <x:f>IF(OR(15&gt;'Настройки'!$B$3,ISBLANK(BW923),BW923=0),"",BW923)</x:f>
      </x:c>
      <x:c r="DH923" s="50" t="str">
        <x:f>IF(OR(16&gt;'Настройки'!$B$3,ISBLANK(BX923),BX923=0),"",BX923)</x:f>
      </x:c>
      <x:c r="DI923" s="50" t="str">
        <x:f>IF(OR(17&gt;'Настройки'!$B$3,ISBLANK(BY923),BY923=0),"",BY923)</x:f>
      </x:c>
      <x:c r="DJ923" s="50" t="str">
        <x:f>IF(OR(18&gt;'Настройки'!$B$3,ISBLANK(BZ923),BZ923=0),"",BZ923)</x:f>
      </x:c>
      <x:c r="DK923" s="50" t="str">
        <x:f>IF(OR(19&gt;'Настройки'!$B$3,ISBLANK(CA923),CA923=0),"",CA923)</x:f>
      </x:c>
      <x:c r="DL923" s="50" t="str">
        <x:f>IF(OR(20&gt;'Настройки'!$B$3,ISBLANK(CB923),CB923=0),"",CB923)</x:f>
      </x:c>
      <x:c r="DM923" s="50" t="str">
        <x:f>IF(OR(21&gt;'Настройки'!$B$3,ISBLANK(CC923),CC923=0),"",CC923)</x:f>
      </x:c>
      <x:c r="DN923" s="50" t="str">
        <x:f>IF(OR(22&gt;'Настройки'!$B$3,ISBLANK(CD923),CD923=0),"",CD923)</x:f>
      </x:c>
      <x:c r="DO923" s="50" t="str">
        <x:f>IF(OR(23&gt;'Настройки'!$B$3,ISBLANK(CE923),CE923=0),"",CE923)</x:f>
      </x:c>
      <x:c r="DP923" s="50" t="str">
        <x:f>IF(OR(24&gt;'Настройки'!$B$3,ISBLANK(CF923),CF923=0),"",CF923)</x:f>
      </x:c>
      <x:c r="DQ923" s="50" t="str">
        <x:f>IF(OR(25&gt;'Настройки'!$B$3,ISBLANK(CG923),CG923=0),"",CG923)</x:f>
      </x:c>
      <x:c r="DR923" s="50" t="str">
        <x:f>IF(OR(26&gt;'Настройки'!$B$3,ISBLANK(CH923),CH923=0),"",CH923)</x:f>
      </x:c>
      <x:c r="DS923" s="50" t="str">
        <x:f>IF(OR(27&gt;'Настройки'!$B$3,ISBLANK(CI923),CI923=0),"",CI923)</x:f>
      </x:c>
      <x:c r="DT923" s="50" t="str">
        <x:f>IF(OR(28&gt;'Настройки'!$B$3,ISBLANK(CJ923),CJ923=0),"",CJ923)</x:f>
      </x:c>
      <x:c r="DU923" s="50" t="str">
        <x:f>IF(OR(29&gt;'Настройки'!$B$3,ISBLANK(CK923),CK923=0),"",CK923)</x:f>
      </x:c>
      <x:c r="DV923" s="50" t="str">
        <x:f>IF(OR(30&gt;'Настройки'!$B$3,ISBLANK(CL923),CL923=0),"",CL923)</x:f>
      </x:c>
      <x:c r="DW923" s="50" t="str">
        <x:f>IF(OR(31&gt;'Настройки'!$B$3,ISBLANK(CM923),CM923=0),"",CM923)</x:f>
      </x:c>
      <x:c r="DX923" s="50" t="str">
        <x:f>IF(OR(32&gt;'Настройки'!$B$3,ISBLANK(CN923),CN923=0),"",CN923)</x:f>
      </x:c>
      <x:c r="DY923" s="50" t="str">
        <x:f>IF(OR(33&gt;'Настройки'!$B$3,ISBLANK(CO923),CO923=0),"",CO923)</x:f>
      </x:c>
      <x:c r="DZ923" s="50" t="str">
        <x:f>IF(OR(34&gt;'Настройки'!$B$3,ISBLANK(CP923),CP923=0),"",CP923)</x:f>
      </x:c>
      <x:c r="EA923" s="50" t="str">
        <x:f>IF(OR(35&gt;'Настройки'!$B$3,ISBLANK(CQ923),CQ923=0),"",CQ923)</x:f>
      </x:c>
      <x:c r="EB923" s="50" t="str">
        <x:f>IF(OR(36&gt;'Настройки'!$B$3,ISBLANK(CR923),CR923=0),"",CR923)</x:f>
      </x:c>
      <x:c r="EC923" s="50" t="str">
        <x:f>IF(A923="","",IF(OR(BB923="AZ",BB923="BZ"),10000+ROW(),IF(AZ923&gt;'Настройки'!$B$11,20000+ROW(),IF(BF923&lt;&gt;"Обычный",30000+ROW(),IF(AX923&lt;=0,40000+ROW(),"")))))</x:f>
      </x:c>
      <x:c r="ED923" s="50" t="str">
        <x:f>IF(EC923="","",COUNTIFS($EC$2:$EC$1001,"&gt;0",$EC$2:$EC$1001,"&lt;"&amp;EC923)+1)</x:f>
      </x:c>
    </x:row>
    <x:row r="924">
      <x:c r="A924" s="115"/>
      <x:c r="B924" s="115"/>
      <x:c r="C924" s="115"/>
      <x:c r="D924" s="118"/>
      <x:c r="E924" s="118"/>
      <x:c r="F924" s="118"/>
      <x:c r="G924" s="118"/>
      <x:c r="H924" s="118"/>
      <x:c r="I924" s="118"/>
      <x:c r="J924" s="118"/>
      <x:c r="K924" s="118"/>
      <x:c r="L924" s="118"/>
      <x:c r="M924" s="118"/>
      <x:c r="N924" s="118"/>
      <x:c r="O924" s="118"/>
      <x:c r="P924" s="118"/>
      <x:c r="Q924" s="118"/>
      <x:c r="R924" s="118"/>
      <x:c r="S924" s="118"/>
      <x:c r="T924" s="118"/>
      <x:c r="U924" s="118"/>
      <x:c r="V924" s="118"/>
      <x:c r="W924" s="118"/>
      <x:c r="X924" s="118"/>
      <x:c r="Y924" s="118"/>
      <x:c r="Z924" s="118"/>
      <x:c r="AA924" s="118"/>
      <x:c r="AB924" s="118"/>
      <x:c r="AC924" s="118"/>
      <x:c r="AD924" s="118"/>
      <x:c r="AE924" s="118"/>
      <x:c r="AF924" s="118"/>
      <x:c r="AG924" s="118"/>
      <x:c r="AH924" s="118"/>
      <x:c r="AI924" s="118"/>
      <x:c r="AJ924" s="118"/>
      <x:c r="AK924" s="118"/>
      <x:c r="AL924" s="118"/>
      <x:c r="AM924" s="118"/>
      <x:c r="AN924" s="118"/>
      <x:c r="AO924" s="118"/>
      <x:c r="AP924" s="115"/>
      <x:c r="AQ924" s="49" t="str">
        <x:f>IF(A924="","",COUNT(BI924:INDEX(BI924:CR924,1,'Настройки'!$B$3)))</x:f>
      </x:c>
      <x:c r="AR924" s="49" t="str">
        <x:f>IF(A924="","",SUM(BI924:INDEX(BI924:CR924,1,'Настройки'!$B$3)))</x:f>
      </x:c>
      <x:c r="AS924" s="58" t="str">
        <x:f>IF(A924="","",IF('Настройки'!$B$4="Стоимость потребления",AR924*D924,IF('Настройки'!$B$4="Количество",AR924,E924)))</x:f>
      </x:c>
      <x:c r="AT924" s="61" t="str">
        <x:f>IF(OR(A924="",AS924&lt;0,SUM($AS$2:$AS$1001)&lt;=0),"",AS924/SUM($AS$2:$AS$1001))</x:f>
      </x:c>
      <x:c r="AU924" s="61" t="str">
        <x:f>IF(OR(A924="",AS924&lt;0,SUM($AS$2:$AS$1001)&lt;=0),"",SUMIFS($AS$2:$AS$1001,$AS$2:$AS$1001,"&gt;"&amp;AS924)/SUM($AS$2:$AS$1001))</x:f>
      </x:c>
      <x:c r="AV924" s="61" t="str">
        <x:f>IF(OR(A924="",AS924&lt;0,SUM($AS$2:$AS$1001)&lt;=0),"",SUMIFS($AS$2:$AS$1001,$AS$2:$AS$1001,"&gt;="&amp;AS924)/SUM($AS$2:$AS$1001))</x:f>
      </x:c>
      <x:c r="AW924" s="49" t="str">
        <x:f>IF(A924="","",IF(SUM($AS$2:$AS$1001)&lt;=0,"Не определён",IF(AS924&lt;0,"Исключение",IF(AU924&lt;'Настройки'!$B$5,"A",IF(AU924&lt;'Настройки'!$B$6,"B","C")))))</x:f>
      </x:c>
      <x:c r="AX924" s="58" t="str">
        <x:f>IF(A924="","",IF(AQ924=0,"",AVERAGE(BI924:INDEX(BI924:CR924,1,'Настройки'!$B$3))))</x:f>
      </x:c>
      <x:c r="AY924" s="58" t="str">
        <x:f>IF(OR(A924="",AQ924=0),"",STDEVP(BI924:INDEX(BI924:CR924,1,'Настройки'!$B$3)))</x:f>
      </x:c>
      <x:c r="AZ924" s="61" t="str">
        <x:f>IF(OR(A924="",AQ924&lt;'Настройки'!$B$12,AX924&lt;=0,AND('Настройки'!$B$10="Блокировать",COUNTIF(F924:INDEX(F924:AO924,1,'Настройки'!$B$3),"&lt;0")&gt;0)),"",AY924/ABS(AX924))</x:f>
      </x:c>
      <x:c r="BA924" s="49" t="str">
        <x:f>IF(A924="","",IF(AND('Настройки'!$B$10="Блокировать",COUNTIF(F924:INDEX(F924:AO924,1,'Настройки'!$B$3),"&lt;0")&gt;0),"Не определён",IF(AQ924&lt;'Настройки'!$B$12,"Не определён",IF(AX924=0,"Нет спроса",IF(AX924&lt;0,"Не определён",IF(AZ924&lt;='Настройки'!$B$7,"X",IF(AZ924&lt;='Настройки'!$B$8,"Y","Z")))))))</x:f>
      </x:c>
      <x:c r="BB924" s="49" t="str">
        <x:f>IF(OR(A924="",LEN(AW924)&lt;&gt;1,LEN(BA924)&lt;&gt;1),"",AW924&amp;BA924)</x:f>
      </x:c>
      <x:c r="BC924" s="61" t="str">
        <x:f>IF(OR(A924="",AQ924=0),"",(COUNT(BI924:INDEX(BI924:CR924,1,'Настройки'!$B$3))-COUNT(CS924:INDEX(CS924:EB924,1,'Настройки'!$B$3)))/AQ924)</x:f>
      </x:c>
      <x:c r="BD924" s="64" t="str">
        <x:f>IF(OR(A924="",COUNT(CS924:INDEX(CS924:EB924,1,'Настройки'!$B$3))=0),"",AQ924/COUNT(CS924:INDEX(CS924:EB924,1,'Настройки'!$B$3)))</x:f>
      </x:c>
      <x:c r="BE924" s="64" t="str">
        <x:f>IF(OR(A924="",COUNT(CS924:INDEX(CS924:EB924,1,'Настройки'!$B$3))=0),"",IF(AVERAGE(CS924:INDEX(CS924:EB924,1,'Настройки'!$B$3))=0,"",(STDEVP(CS924:INDEX(CS924:EB924,1,'Настройки'!$B$3))/ABS(AVERAGE(CS924:INDEX(CS924:EB924,1,'Настройки'!$B$3))))^2))</x:f>
      </x:c>
      <x:c r="BF924" s="49" t="str">
        <x:f>IF(A924="","",IF(AQ924&lt;3,"Недостаточно",IF(AQ924&lt;6,"Предварительный","Обычный")))</x:f>
      </x:c>
      <x:c r="BG924" s="49" t="str">
        <x:f>IF(A924="","",IF(COUNTIF(F924:INDEX(F924:AO924,1,'Настройки'!$B$3),"&lt;0")&gt;0,IF('Настройки'!$B$10="Блокировать","Отрицательный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"),"")&amp;IF(AQ924&lt;3,"Недостаточно истории. ",IF(AQ924&lt;6,"Предварительная классификация. ",""))&amp;IF(AX924=0,"Нет спроса за горизонт. ","")&amp;IF(AZ924&gt;'Настройки'!$B$11,"Экстремальная вариативность. ",""))</x:f>
      </x:c>
      <x:c r="BH924" s="49" t="str">
        <x:f>IF(A924="","",IFERROR(VLOOKUP(BB924,'Настройки'!$D$3:$E$11,2,FALSE),"Сначала проверьте исходные данные и историю спроса.")&amp;" Уточните срок поставки, MOQ и критичность.")</x:f>
      </x:c>
      <x:c r="BI924" s="50" t="str">
        <x:f>IF(1&gt;'Настройки'!$B$3,"",IF(ISBLANK(F924),IF('Настройки'!$B$9="Нулевой спрос",0,""),IF(F924&lt;0,IF('Настройки'!$B$10="Исключить","",IF('Настройки'!$B$10="Абсолютные значения",ABS(F924),F924)),F924)))</x:f>
      </x:c>
      <x:c r="BJ924" s="50" t="str">
        <x:f>IF(2&gt;'Настройки'!$B$3,"",IF(ISBLANK(G924),IF('Настройки'!$B$9="Нулевой спрос",0,""),IF(G924&lt;0,IF('Настройки'!$B$10="Исключить","",IF('Настройки'!$B$10="Абсолютные значения",ABS(G924),G924)),G924)))</x:f>
      </x:c>
      <x:c r="BK924" s="50" t="str">
        <x:f>IF(3&gt;'Настройки'!$B$3,"",IF(ISBLANK(H924),IF('Настройки'!$B$9="Нулевой спрос",0,""),IF(H924&lt;0,IF('Настройки'!$B$10="Исключить","",IF('Настройки'!$B$10="Абсолютные значения",ABS(H924),H924)),H924)))</x:f>
      </x:c>
      <x:c r="BL924" s="50" t="str">
        <x:f>IF(4&gt;'Настройки'!$B$3,"",IF(ISBLANK(I924),IF('Настройки'!$B$9="Нулевой спрос",0,""),IF(I924&lt;0,IF('Настройки'!$B$10="Исключить","",IF('Настройки'!$B$10="Абсолютные значения",ABS(I924),I924)),I924)))</x:f>
      </x:c>
      <x:c r="BM924" s="50" t="str">
        <x:f>IF(5&gt;'Настройки'!$B$3,"",IF(ISBLANK(J924),IF('Настройки'!$B$9="Нулевой спрос",0,""),IF(J924&lt;0,IF('Настройки'!$B$10="Исключить","",IF('Настройки'!$B$10="Абсолютные значения",ABS(J924),J924)),J924)))</x:f>
      </x:c>
      <x:c r="BN924" s="50" t="str">
        <x:f>IF(6&gt;'Настройки'!$B$3,"",IF(ISBLANK(K924),IF('Настройки'!$B$9="Нулевой спрос",0,""),IF(K924&lt;0,IF('Настройки'!$B$10="Исключить","",IF('Настройки'!$B$10="Абсолютные значения",ABS(K924),K924)),K924)))</x:f>
      </x:c>
      <x:c r="BO924" s="50" t="str">
        <x:f>IF(7&gt;'Настройки'!$B$3,"",IF(ISBLANK(L924),IF('Настройки'!$B$9="Нулевой спрос",0,""),IF(L924&lt;0,IF('Настройки'!$B$10="Исключить","",IF('Настройки'!$B$10="Абсолютные значения",ABS(L924),L924)),L924)))</x:f>
      </x:c>
      <x:c r="BP924" s="50" t="str">
        <x:f>IF(8&gt;'Настройки'!$B$3,"",IF(ISBLANK(M924),IF('Настройки'!$B$9="Нулевой спрос",0,""),IF(M924&lt;0,IF('Настройки'!$B$10="Исключить","",IF('Настройки'!$B$10="Абсолютные значения",ABS(M924),M924)),M924)))</x:f>
      </x:c>
      <x:c r="BQ924" s="50" t="str">
        <x:f>IF(9&gt;'Настройки'!$B$3,"",IF(ISBLANK(N924),IF('Настройки'!$B$9="Нулевой спрос",0,""),IF(N924&lt;0,IF('Настройки'!$B$10="Исключить","",IF('Настройки'!$B$10="Абсолютные значения",ABS(N924),N924)),N924)))</x:f>
      </x:c>
      <x:c r="BR924" s="50" t="str">
        <x:f>IF(10&gt;'Настройки'!$B$3,"",IF(ISBLANK(O924),IF('Настройки'!$B$9="Нулевой спрос",0,""),IF(O924&lt;0,IF('Настройки'!$B$10="Исключить","",IF('Настройки'!$B$10="Абсолютные значения",ABS(O924),O924)),O924)))</x:f>
      </x:c>
      <x:c r="BS924" s="50" t="str">
        <x:f>IF(11&gt;'Настройки'!$B$3,"",IF(ISBLANK(P924),IF('Настройки'!$B$9="Нулевой спрос",0,""),IF(P924&lt;0,IF('Настройки'!$B$10="Исключить","",IF('Настройки'!$B$10="Абсолютные значения",ABS(P924),P924)),P924)))</x:f>
      </x:c>
      <x:c r="BT924" s="50" t="str">
        <x:f>IF(12&gt;'Настройки'!$B$3,"",IF(ISBLANK(Q924),IF('Настройки'!$B$9="Нулевой спрос",0,""),IF(Q924&lt;0,IF('Настройки'!$B$10="Исключить","",IF('Настройки'!$B$10="Абсолютные значения",ABS(Q924),Q924)),Q924)))</x:f>
      </x:c>
      <x:c r="BU924" s="50" t="str">
        <x:f>IF(13&gt;'Настройки'!$B$3,"",IF(ISBLANK(R924),IF('Настройки'!$B$9="Нулевой спрос",0,""),IF(R924&lt;0,IF('Настройки'!$B$10="Исключить","",IF('Настройки'!$B$10="Абсолютные значения",ABS(R924),R924)),R924)))</x:f>
      </x:c>
      <x:c r="BV924" s="50" t="str">
        <x:f>IF(14&gt;'Настройки'!$B$3,"",IF(ISBLANK(S924),IF('Настройки'!$B$9="Нулевой спрос",0,""),IF(S924&lt;0,IF('Настройки'!$B$10="Исключить","",IF('Настройки'!$B$10="Абсолютные значения",ABS(S924),S924)),S924)))</x:f>
      </x:c>
      <x:c r="BW924" s="50" t="str">
        <x:f>IF(15&gt;'Настройки'!$B$3,"",IF(ISBLANK(T924),IF('Настройки'!$B$9="Нулевой спрос",0,""),IF(T924&lt;0,IF('Настройки'!$B$10="Исключить","",IF('Настройки'!$B$10="Абсолютные значения",ABS(T924),T924)),T924)))</x:f>
      </x:c>
      <x:c r="BX924" s="50" t="str">
        <x:f>IF(16&gt;'Настройки'!$B$3,"",IF(ISBLANK(U924),IF('Настройки'!$B$9="Нулевой спрос",0,""),IF(U924&lt;0,IF('Настройки'!$B$10="Исключить","",IF('Настройки'!$B$10="Абсолютные значения",ABS(U924),U924)),U924)))</x:f>
      </x:c>
      <x:c r="BY924" s="50" t="str">
        <x:f>IF(17&gt;'Настройки'!$B$3,"",IF(ISBLANK(V924),IF('Настройки'!$B$9="Нулевой спрос",0,""),IF(V924&lt;0,IF('Настройки'!$B$10="Исключить","",IF('Настройки'!$B$10="Абсолютные значения",ABS(V924),V924)),V924)))</x:f>
      </x:c>
      <x:c r="BZ924" s="50" t="str">
        <x:f>IF(18&gt;'Настройки'!$B$3,"",IF(ISBLANK(W924),IF('Настройки'!$B$9="Нулевой спрос",0,""),IF(W924&lt;0,IF('Настройки'!$B$10="Исключить","",IF('Настройки'!$B$10="Абсолютные значения",ABS(W924),W924)),W924)))</x:f>
      </x:c>
      <x:c r="CA924" s="50" t="str">
        <x:f>IF(19&gt;'Настройки'!$B$3,"",IF(ISBLANK(X924),IF('Настройки'!$B$9="Нулевой спрос",0,""),IF(X924&lt;0,IF('Настройки'!$B$10="Исключить","",IF('Настройки'!$B$10="Абсолютные значения",ABS(X924),X924)),X924)))</x:f>
      </x:c>
      <x:c r="CB924" s="50" t="str">
        <x:f>IF(20&gt;'Настройки'!$B$3,"",IF(ISBLANK(Y924),IF('Настройки'!$B$9="Нулевой спрос",0,""),IF(Y924&lt;0,IF('Настройки'!$B$10="Исключить","",IF('Настройки'!$B$10="Абсолютные значения",ABS(Y924),Y924)),Y924)))</x:f>
      </x:c>
      <x:c r="CC924" s="50" t="str">
        <x:f>IF(21&gt;'Настройки'!$B$3,"",IF(ISBLANK(Z924),IF('Настройки'!$B$9="Нулевой спрос",0,""),IF(Z924&lt;0,IF('Настройки'!$B$10="Исключить","",IF('Настройки'!$B$10="Абсолютные значения",ABS(Z924),Z924)),Z924)))</x:f>
      </x:c>
      <x:c r="CD924" s="50" t="str">
        <x:f>IF(22&gt;'Настройки'!$B$3,"",IF(ISBLANK(AA924),IF('Настройки'!$B$9="Нулевой спрос",0,""),IF(AA924&lt;0,IF('Настройки'!$B$10="Исключить","",IF('Настройки'!$B$10="Абсолютные значения",ABS(AA924),AA924)),AA924)))</x:f>
      </x:c>
      <x:c r="CE924" s="50" t="str">
        <x:f>IF(23&gt;'Настройки'!$B$3,"",IF(ISBLANK(AB924),IF('Настройки'!$B$9="Нулевой спрос",0,""),IF(AB924&lt;0,IF('Настройки'!$B$10="Исключить","",IF('Настройки'!$B$10="Абсолютные значения",ABS(AB924),AB924)),AB924)))</x:f>
      </x:c>
      <x:c r="CF924" s="50" t="str">
        <x:f>IF(24&gt;'Настройки'!$B$3,"",IF(ISBLANK(AC924),IF('Настройки'!$B$9="Нулевой спрос",0,""),IF(AC924&lt;0,IF('Настройки'!$B$10="Исключить","",IF('Настройки'!$B$10="Абсолютные значения",ABS(AC924),AC924)),AC924)))</x:f>
      </x:c>
      <x:c r="CG924" s="50" t="str">
        <x:f>IF(25&gt;'Настройки'!$B$3,"",IF(ISBLANK(AD924),IF('Настройки'!$B$9="Нулевой спрос",0,""),IF(AD924&lt;0,IF('Настройки'!$B$10="Исключить","",IF('Настройки'!$B$10="Абсолютные значения",ABS(AD924),AD924)),AD924)))</x:f>
      </x:c>
      <x:c r="CH924" s="50" t="str">
        <x:f>IF(26&gt;'Настройки'!$B$3,"",IF(ISBLANK(AE924),IF('Настройки'!$B$9="Нулевой спрос",0,""),IF(AE924&lt;0,IF('Настройки'!$B$10="Исключить","",IF('Настройки'!$B$10="Абсолютные значения",ABS(AE924),AE924)),AE924)))</x:f>
      </x:c>
      <x:c r="CI924" s="50" t="str">
        <x:f>IF(27&gt;'Настройки'!$B$3,"",IF(ISBLANK(AF924),IF('Настройки'!$B$9="Нулевой спрос",0,""),IF(AF924&lt;0,IF('Настройки'!$B$10="Исключить","",IF('Настройки'!$B$10="Абсолютные значения",ABS(AF924),AF924)),AF924)))</x:f>
      </x:c>
      <x:c r="CJ924" s="50" t="str">
        <x:f>IF(28&gt;'Настройки'!$B$3,"",IF(ISBLANK(AG924),IF('Настройки'!$B$9="Нулевой спрос",0,""),IF(AG924&lt;0,IF('Настройки'!$B$10="Исключить","",IF('Настройки'!$B$10="Абсолютные значения",ABS(AG924),AG924)),AG924)))</x:f>
      </x:c>
      <x:c r="CK924" s="50" t="str">
        <x:f>IF(29&gt;'Настройки'!$B$3,"",IF(ISBLANK(AH924),IF('Настройки'!$B$9="Нулевой спрос",0,""),IF(AH924&lt;0,IF('Настройки'!$B$10="Исключить","",IF('Настройки'!$B$10="Абсолютные значения",ABS(AH924),AH924)),AH924)))</x:f>
      </x:c>
      <x:c r="CL924" s="50" t="str">
        <x:f>IF(30&gt;'Настройки'!$B$3,"",IF(ISBLANK(AI924),IF('Настройки'!$B$9="Нулевой спрос",0,""),IF(AI924&lt;0,IF('Настройки'!$B$10="Исключить","",IF('Настройки'!$B$10="Абсолютные значения",ABS(AI924),AI924)),AI924)))</x:f>
      </x:c>
      <x:c r="CM924" s="50" t="str">
        <x:f>IF(31&gt;'Настройки'!$B$3,"",IF(ISBLANK(AJ924),IF('Настройки'!$B$9="Нулевой спрос",0,""),IF(AJ924&lt;0,IF('Настройки'!$B$10="Исключить","",IF('Настройки'!$B$10="Абсолютные значения",ABS(AJ924),AJ924)),AJ924)))</x:f>
      </x:c>
      <x:c r="CN924" s="50" t="str">
        <x:f>IF(32&gt;'Настройки'!$B$3,"",IF(ISBLANK(AK924),IF('Настройки'!$B$9="Нулевой спрос",0,""),IF(AK924&lt;0,IF('Настройки'!$B$10="Исключить","",IF('Настройки'!$B$10="Абсолютные значения",ABS(AK924),AK924)),AK924)))</x:f>
      </x:c>
      <x:c r="CO924" s="50" t="str">
        <x:f>IF(33&gt;'Настройки'!$B$3,"",IF(ISBLANK(AL924),IF('Настройки'!$B$9="Нулевой спрос",0,""),IF(AL924&lt;0,IF('Настройки'!$B$10="Исключить","",IF('Настройки'!$B$10="Абсолютные значения",ABS(AL924),AL924)),AL924)))</x:f>
      </x:c>
      <x:c r="CP924" s="50" t="str">
        <x:f>IF(34&gt;'Настройки'!$B$3,"",IF(ISBLANK(AM924),IF('Настройки'!$B$9="Нулевой спрос",0,""),IF(AM924&lt;0,IF('Настройки'!$B$10="Исключить","",IF('Настройки'!$B$10="Абсолютные значения",ABS(AM924),AM924)),AM924)))</x:f>
      </x:c>
      <x:c r="CQ924" s="50" t="str">
        <x:f>IF(35&gt;'Настройки'!$B$3,"",IF(ISBLANK(AN924),IF('Настройки'!$B$9="Нулевой спрос",0,""),IF(AN924&lt;0,IF('Настройки'!$B$10="Исключить","",IF('Настройки'!$B$10="Абсолютные значения",ABS(AN924),AN924)),AN924)))</x:f>
      </x:c>
      <x:c r="CR924" s="50" t="str">
        <x:f>IF(36&gt;'Настройки'!$B$3,"",IF(ISBLANK(AO924),IF('Настройки'!$B$9="Нулевой спрос",0,""),IF(AO924&lt;0,IF('Настройки'!$B$10="Исключить","",IF('Настройки'!$B$10="Абсолютные значения",ABS(AO924),AO924)),AO924)))</x:f>
      </x:c>
      <x:c r="CS924" s="50" t="str">
        <x:f>IF(OR(1&gt;'Настройки'!$B$3,ISBLANK(BI924),BI924=0),"",BI924)</x:f>
      </x:c>
      <x:c r="CT924" s="50" t="str">
        <x:f>IF(OR(2&gt;'Настройки'!$B$3,ISBLANK(BJ924),BJ924=0),"",BJ924)</x:f>
      </x:c>
      <x:c r="CU924" s="50" t="str">
        <x:f>IF(OR(3&gt;'Настройки'!$B$3,ISBLANK(BK924),BK924=0),"",BK924)</x:f>
      </x:c>
      <x:c r="CV924" s="50" t="str">
        <x:f>IF(OR(4&gt;'Настройки'!$B$3,ISBLANK(BL924),BL924=0),"",BL924)</x:f>
      </x:c>
      <x:c r="CW924" s="50" t="str">
        <x:f>IF(OR(5&gt;'Настройки'!$B$3,ISBLANK(BM924),BM924=0),"",BM924)</x:f>
      </x:c>
      <x:c r="CX924" s="50" t="str">
        <x:f>IF(OR(6&gt;'Настройки'!$B$3,ISBLANK(BN924),BN924=0),"",BN924)</x:f>
      </x:c>
      <x:c r="CY924" s="50" t="str">
        <x:f>IF(OR(7&gt;'Настройки'!$B$3,ISBLANK(BO924),BO924=0),"",BO924)</x:f>
      </x:c>
      <x:c r="CZ924" s="50" t="str">
        <x:f>IF(OR(8&gt;'Настройки'!$B$3,ISBLANK(BP924),BP924=0),"",BP924)</x:f>
      </x:c>
      <x:c r="DA924" s="50" t="str">
        <x:f>IF(OR(9&gt;'Настройки'!$B$3,ISBLANK(BQ924),BQ924=0),"",BQ924)</x:f>
      </x:c>
      <x:c r="DB924" s="50" t="str">
        <x:f>IF(OR(10&gt;'Настройки'!$B$3,ISBLANK(BR924),BR924=0),"",BR924)</x:f>
      </x:c>
      <x:c r="DC924" s="50" t="str">
        <x:f>IF(OR(11&gt;'Настройки'!$B$3,ISBLANK(BS924),BS924=0),"",BS924)</x:f>
      </x:c>
      <x:c r="DD924" s="50" t="str">
        <x:f>IF(OR(12&gt;'Настройки'!$B$3,ISBLANK(BT924),BT924=0),"",BT924)</x:f>
      </x:c>
      <x:c r="DE924" s="50" t="str">
        <x:f>IF(OR(13&gt;'Настройки'!$B$3,ISBLANK(BU924),BU924=0),"",BU924)</x:f>
      </x:c>
      <x:c r="DF924" s="50" t="str">
        <x:f>IF(OR(14&gt;'Настройки'!$B$3,ISBLANK(BV924),BV924=0),"",BV924)</x:f>
      </x:c>
      <x:c r="DG924" s="50" t="str">
        <x:f>IF(OR(15&gt;'Настройки'!$B$3,ISBLANK(BW924),BW924=0),"",BW924)</x:f>
      </x:c>
      <x:c r="DH924" s="50" t="str">
        <x:f>IF(OR(16&gt;'Настройки'!$B$3,ISBLANK(BX924),BX924=0),"",BX924)</x:f>
      </x:c>
      <x:c r="DI924" s="50" t="str">
        <x:f>IF(OR(17&gt;'Настройки'!$B$3,ISBLANK(BY924),BY924=0),"",BY924)</x:f>
      </x:c>
      <x:c r="DJ924" s="50" t="str">
        <x:f>IF(OR(18&gt;'Настройки'!$B$3,ISBLANK(BZ924),BZ924=0),"",BZ924)</x:f>
      </x:c>
      <x:c r="DK924" s="50" t="str">
        <x:f>IF(OR(19&gt;'Настройки'!$B$3,ISBLANK(CA924),CA924=0),"",CA924)</x:f>
      </x:c>
      <x:c r="DL924" s="50" t="str">
        <x:f>IF(OR(20&gt;'Настройки'!$B$3,ISBLANK(CB924),CB924=0),"",CB924)</x:f>
      </x:c>
      <x:c r="DM924" s="50" t="str">
        <x:f>IF(OR(21&gt;'Настройки'!$B$3,ISBLANK(CC924),CC924=0),"",CC924)</x:f>
      </x:c>
      <x:c r="DN924" s="50" t="str">
        <x:f>IF(OR(22&gt;'Настройки'!$B$3,ISBLANK(CD924),CD924=0),"",CD924)</x:f>
      </x:c>
      <x:c r="DO924" s="50" t="str">
        <x:f>IF(OR(23&gt;'Настройки'!$B$3,ISBLANK(CE924),CE924=0),"",CE924)</x:f>
      </x:c>
      <x:c r="DP924" s="50" t="str">
        <x:f>IF(OR(24&gt;'Настройки'!$B$3,ISBLANK(CF924),CF924=0),"",CF924)</x:f>
      </x:c>
      <x:c r="DQ924" s="50" t="str">
        <x:f>IF(OR(25&gt;'Настройки'!$B$3,ISBLANK(CG924),CG924=0),"",CG924)</x:f>
      </x:c>
      <x:c r="DR924" s="50" t="str">
        <x:f>IF(OR(26&gt;'Настройки'!$B$3,ISBLANK(CH924),CH924=0),"",CH924)</x:f>
      </x:c>
      <x:c r="DS924" s="50" t="str">
        <x:f>IF(OR(27&gt;'Настройки'!$B$3,ISBLANK(CI924),CI924=0),"",CI924)</x:f>
      </x:c>
      <x:c r="DT924" s="50" t="str">
        <x:f>IF(OR(28&gt;'Настройки'!$B$3,ISBLANK(CJ924),CJ924=0),"",CJ924)</x:f>
      </x:c>
      <x:c r="DU924" s="50" t="str">
        <x:f>IF(OR(29&gt;'Настройки'!$B$3,ISBLANK(CK924),CK924=0),"",CK924)</x:f>
      </x:c>
      <x:c r="DV924" s="50" t="str">
        <x:f>IF(OR(30&gt;'Настройки'!$B$3,ISBLANK(CL924),CL924=0),"",CL924)</x:f>
      </x:c>
      <x:c r="DW924" s="50" t="str">
        <x:f>IF(OR(31&gt;'Настройки'!$B$3,ISBLANK(CM924),CM924=0),"",CM924)</x:f>
      </x:c>
      <x:c r="DX924" s="50" t="str">
        <x:f>IF(OR(32&gt;'Настройки'!$B$3,ISBLANK(CN924),CN924=0),"",CN924)</x:f>
      </x:c>
      <x:c r="DY924" s="50" t="str">
        <x:f>IF(OR(33&gt;'Настройки'!$B$3,ISBLANK(CO924),CO924=0),"",CO924)</x:f>
      </x:c>
      <x:c r="DZ924" s="50" t="str">
        <x:f>IF(OR(34&gt;'Настройки'!$B$3,ISBLANK(CP924),CP924=0),"",CP924)</x:f>
      </x:c>
      <x:c r="EA924" s="50" t="str">
        <x:f>IF(OR(35&gt;'Настройки'!$B$3,ISBLANK(CQ924),CQ924=0),"",CQ924)</x:f>
      </x:c>
      <x:c r="EB924" s="50" t="str">
        <x:f>IF(OR(36&gt;'Настройки'!$B$3,ISBLANK(CR924),CR924=0),"",CR924)</x:f>
      </x:c>
      <x:c r="EC924" s="50" t="str">
        <x:f>IF(A924="","",IF(OR(BB924="AZ",BB924="BZ"),10000+ROW(),IF(AZ924&gt;'Настройки'!$B$11,20000+ROW(),IF(BF924&lt;&gt;"Обычный",30000+ROW(),IF(AX924&lt;=0,40000+ROW(),"")))))</x:f>
      </x:c>
      <x:c r="ED924" s="50" t="str">
        <x:f>IF(EC924="","",COUNTIFS($EC$2:$EC$1001,"&gt;0",$EC$2:$EC$1001,"&lt;"&amp;EC924)+1)</x:f>
      </x:c>
    </x:row>
    <x:row r="925">
      <x:c r="A925" s="115"/>
      <x:c r="B925" s="115"/>
      <x:c r="C925" s="115"/>
      <x:c r="D925" s="118"/>
      <x:c r="E925" s="118"/>
      <x:c r="F925" s="118"/>
      <x:c r="G925" s="118"/>
      <x:c r="H925" s="118"/>
      <x:c r="I925" s="118"/>
      <x:c r="J925" s="118"/>
      <x:c r="K925" s="118"/>
      <x:c r="L925" s="118"/>
      <x:c r="M925" s="118"/>
      <x:c r="N925" s="118"/>
      <x:c r="O925" s="118"/>
      <x:c r="P925" s="118"/>
      <x:c r="Q925" s="118"/>
      <x:c r="R925" s="118"/>
      <x:c r="S925" s="118"/>
      <x:c r="T925" s="118"/>
      <x:c r="U925" s="118"/>
      <x:c r="V925" s="118"/>
      <x:c r="W925" s="118"/>
      <x:c r="X925" s="118"/>
      <x:c r="Y925" s="118"/>
      <x:c r="Z925" s="118"/>
      <x:c r="AA925" s="118"/>
      <x:c r="AB925" s="118"/>
      <x:c r="AC925" s="118"/>
      <x:c r="AD925" s="118"/>
      <x:c r="AE925" s="118"/>
      <x:c r="AF925" s="118"/>
      <x:c r="AG925" s="118"/>
      <x:c r="AH925" s="118"/>
      <x:c r="AI925" s="118"/>
      <x:c r="AJ925" s="118"/>
      <x:c r="AK925" s="118"/>
      <x:c r="AL925" s="118"/>
      <x:c r="AM925" s="118"/>
      <x:c r="AN925" s="118"/>
      <x:c r="AO925" s="118"/>
      <x:c r="AP925" s="115"/>
      <x:c r="AQ925" s="49" t="str">
        <x:f>IF(A925="","",COUNT(BI925:INDEX(BI925:CR925,1,'Настройки'!$B$3)))</x:f>
      </x:c>
      <x:c r="AR925" s="49" t="str">
        <x:f>IF(A925="","",SUM(BI925:INDEX(BI925:CR925,1,'Настройки'!$B$3)))</x:f>
      </x:c>
      <x:c r="AS925" s="58" t="str">
        <x:f>IF(A925="","",IF('Настройки'!$B$4="Стоимость потребления",AR925*D925,IF('Настройки'!$B$4="Количество",AR925,E925)))</x:f>
      </x:c>
      <x:c r="AT925" s="61" t="str">
        <x:f>IF(OR(A925="",AS925&lt;0,SUM($AS$2:$AS$1001)&lt;=0),"",AS925/SUM($AS$2:$AS$1001))</x:f>
      </x:c>
      <x:c r="AU925" s="61" t="str">
        <x:f>IF(OR(A925="",AS925&lt;0,SUM($AS$2:$AS$1001)&lt;=0),"",SUMIFS($AS$2:$AS$1001,$AS$2:$AS$1001,"&gt;"&amp;AS925)/SUM($AS$2:$AS$1001))</x:f>
      </x:c>
      <x:c r="AV925" s="61" t="str">
        <x:f>IF(OR(A925="",AS925&lt;0,SUM($AS$2:$AS$1001)&lt;=0),"",SUMIFS($AS$2:$AS$1001,$AS$2:$AS$1001,"&gt;="&amp;AS925)/SUM($AS$2:$AS$1001))</x:f>
      </x:c>
      <x:c r="AW925" s="49" t="str">
        <x:f>IF(A925="","",IF(SUM($AS$2:$AS$1001)&lt;=0,"Не определён",IF(AS925&lt;0,"Исключение",IF(AU925&lt;'Настройки'!$B$5,"A",IF(AU925&lt;'Настройки'!$B$6,"B","C")))))</x:f>
      </x:c>
      <x:c r="AX925" s="58" t="str">
        <x:f>IF(A925="","",IF(AQ925=0,"",AVERAGE(BI925:INDEX(BI925:CR925,1,'Настройки'!$B$3))))</x:f>
      </x:c>
      <x:c r="AY925" s="58" t="str">
        <x:f>IF(OR(A925="",AQ925=0),"",STDEVP(BI925:INDEX(BI925:CR925,1,'Настройки'!$B$3)))</x:f>
      </x:c>
      <x:c r="AZ925" s="61" t="str">
        <x:f>IF(OR(A925="",AQ925&lt;'Настройки'!$B$12,AX925&lt;=0,AND('Настройки'!$B$10="Блокировать",COUNTIF(F925:INDEX(F925:AO925,1,'Настройки'!$B$3),"&lt;0")&gt;0)),"",AY925/ABS(AX925))</x:f>
      </x:c>
      <x:c r="BA925" s="49" t="str">
        <x:f>IF(A925="","",IF(AND('Настройки'!$B$10="Блокировать",COUNTIF(F925:INDEX(F925:AO925,1,'Настройки'!$B$3),"&lt;0")&gt;0),"Не определён",IF(AQ925&lt;'Настройки'!$B$12,"Не определён",IF(AX925=0,"Нет спроса",IF(AX925&lt;0,"Не определён",IF(AZ925&lt;='Настройки'!$B$7,"X",IF(AZ925&lt;='Настройки'!$B$8,"Y","Z")))))))</x:f>
      </x:c>
      <x:c r="BB925" s="49" t="str">
        <x:f>IF(OR(A925="",LEN(AW925)&lt;&gt;1,LEN(BA925)&lt;&gt;1),"",AW925&amp;BA925)</x:f>
      </x:c>
      <x:c r="BC925" s="61" t="str">
        <x:f>IF(OR(A925="",AQ925=0),"",(COUNT(BI925:INDEX(BI925:CR925,1,'Настройки'!$B$3))-COUNT(CS925:INDEX(CS925:EB925,1,'Настройки'!$B$3)))/AQ925)</x:f>
      </x:c>
      <x:c r="BD925" s="64" t="str">
        <x:f>IF(OR(A925="",COUNT(CS925:INDEX(CS925:EB925,1,'Настройки'!$B$3))=0),"",AQ925/COUNT(CS925:INDEX(CS925:EB925,1,'Настройки'!$B$3)))</x:f>
      </x:c>
      <x:c r="BE925" s="64" t="str">
        <x:f>IF(OR(A925="",COUNT(CS925:INDEX(CS925:EB925,1,'Настройки'!$B$3))=0),"",IF(AVERAGE(CS925:INDEX(CS925:EB925,1,'Настройки'!$B$3))=0,"",(STDEVP(CS925:INDEX(CS925:EB925,1,'Настройки'!$B$3))/ABS(AVERAGE(CS925:INDEX(CS925:EB925,1,'Настройки'!$B$3))))^2))</x:f>
      </x:c>
      <x:c r="BF925" s="49" t="str">
        <x:f>IF(A925="","",IF(AQ925&lt;3,"Недостаточно",IF(AQ925&lt;6,"Предварительный","Обычный")))</x:f>
      </x:c>
      <x:c r="BG925" s="49" t="str">
        <x:f>IF(A925="","",IF(COUNTIF(F925:INDEX(F925:AO925,1,'Настройки'!$B$3),"&lt;0")&gt;0,IF('Настройки'!$B$10="Блокировать","Отрицательный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"),"")&amp;IF(AQ925&lt;3,"Недостаточно истории. ",IF(AQ925&lt;6,"Предварительная классификация. ",""))&amp;IF(AX925=0,"Нет спроса за горизонт. ","")&amp;IF(AZ925&gt;'Настройки'!$B$11,"Экстремальная вариативность. ",""))</x:f>
      </x:c>
      <x:c r="BH925" s="49" t="str">
        <x:f>IF(A925="","",IFERROR(VLOOKUP(BB925,'Настройки'!$D$3:$E$11,2,FALSE),"Сначала проверьте исходные данные и историю спроса.")&amp;" Уточните срок поставки, MOQ и критичность.")</x:f>
      </x:c>
      <x:c r="BI925" s="50" t="str">
        <x:f>IF(1&gt;'Настройки'!$B$3,"",IF(ISBLANK(F925),IF('Настройки'!$B$9="Нулевой спрос",0,""),IF(F925&lt;0,IF('Настройки'!$B$10="Исключить","",IF('Настройки'!$B$10="Абсолютные значения",ABS(F925),F925)),F925)))</x:f>
      </x:c>
      <x:c r="BJ925" s="50" t="str">
        <x:f>IF(2&gt;'Настройки'!$B$3,"",IF(ISBLANK(G925),IF('Настройки'!$B$9="Нулевой спрос",0,""),IF(G925&lt;0,IF('Настройки'!$B$10="Исключить","",IF('Настройки'!$B$10="Абсолютные значения",ABS(G925),G925)),G925)))</x:f>
      </x:c>
      <x:c r="BK925" s="50" t="str">
        <x:f>IF(3&gt;'Настройки'!$B$3,"",IF(ISBLANK(H925),IF('Настройки'!$B$9="Нулевой спрос",0,""),IF(H925&lt;0,IF('Настройки'!$B$10="Исключить","",IF('Настройки'!$B$10="Абсолютные значения",ABS(H925),H925)),H925)))</x:f>
      </x:c>
      <x:c r="BL925" s="50" t="str">
        <x:f>IF(4&gt;'Настройки'!$B$3,"",IF(ISBLANK(I925),IF('Настройки'!$B$9="Нулевой спрос",0,""),IF(I925&lt;0,IF('Настройки'!$B$10="Исключить","",IF('Настройки'!$B$10="Абсолютные значения",ABS(I925),I925)),I925)))</x:f>
      </x:c>
      <x:c r="BM925" s="50" t="str">
        <x:f>IF(5&gt;'Настройки'!$B$3,"",IF(ISBLANK(J925),IF('Настройки'!$B$9="Нулевой спрос",0,""),IF(J925&lt;0,IF('Настройки'!$B$10="Исключить","",IF('Настройки'!$B$10="Абсолютные значения",ABS(J925),J925)),J925)))</x:f>
      </x:c>
      <x:c r="BN925" s="50" t="str">
        <x:f>IF(6&gt;'Настройки'!$B$3,"",IF(ISBLANK(K925),IF('Настройки'!$B$9="Нулевой спрос",0,""),IF(K925&lt;0,IF('Настройки'!$B$10="Исключить","",IF('Настройки'!$B$10="Абсолютные значения",ABS(K925),K925)),K925)))</x:f>
      </x:c>
      <x:c r="BO925" s="50" t="str">
        <x:f>IF(7&gt;'Настройки'!$B$3,"",IF(ISBLANK(L925),IF('Настройки'!$B$9="Нулевой спрос",0,""),IF(L925&lt;0,IF('Настройки'!$B$10="Исключить","",IF('Настройки'!$B$10="Абсолютные значения",ABS(L925),L925)),L925)))</x:f>
      </x:c>
      <x:c r="BP925" s="50" t="str">
        <x:f>IF(8&gt;'Настройки'!$B$3,"",IF(ISBLANK(M925),IF('Настройки'!$B$9="Нулевой спрос",0,""),IF(M925&lt;0,IF('Настройки'!$B$10="Исключить","",IF('Настройки'!$B$10="Абсолютные значения",ABS(M925),M925)),M925)))</x:f>
      </x:c>
      <x:c r="BQ925" s="50" t="str">
        <x:f>IF(9&gt;'Настройки'!$B$3,"",IF(ISBLANK(N925),IF('Настройки'!$B$9="Нулевой спрос",0,""),IF(N925&lt;0,IF('Настройки'!$B$10="Исключить","",IF('Настройки'!$B$10="Абсолютные значения",ABS(N925),N925)),N925)))</x:f>
      </x:c>
      <x:c r="BR925" s="50" t="str">
        <x:f>IF(10&gt;'Настройки'!$B$3,"",IF(ISBLANK(O925),IF('Настройки'!$B$9="Нулевой спрос",0,""),IF(O925&lt;0,IF('Настройки'!$B$10="Исключить","",IF('Настройки'!$B$10="Абсолютные значения",ABS(O925),O925)),O925)))</x:f>
      </x:c>
      <x:c r="BS925" s="50" t="str">
        <x:f>IF(11&gt;'Настройки'!$B$3,"",IF(ISBLANK(P925),IF('Настройки'!$B$9="Нулевой спрос",0,""),IF(P925&lt;0,IF('Настройки'!$B$10="Исключить","",IF('Настройки'!$B$10="Абсолютные значения",ABS(P925),P925)),P925)))</x:f>
      </x:c>
      <x:c r="BT925" s="50" t="str">
        <x:f>IF(12&gt;'Настройки'!$B$3,"",IF(ISBLANK(Q925),IF('Настройки'!$B$9="Нулевой спрос",0,""),IF(Q925&lt;0,IF('Настройки'!$B$10="Исключить","",IF('Настройки'!$B$10="Абсолютные значения",ABS(Q925),Q925)),Q925)))</x:f>
      </x:c>
      <x:c r="BU925" s="50" t="str">
        <x:f>IF(13&gt;'Настройки'!$B$3,"",IF(ISBLANK(R925),IF('Настройки'!$B$9="Нулевой спрос",0,""),IF(R925&lt;0,IF('Настройки'!$B$10="Исключить","",IF('Настройки'!$B$10="Абсолютные значения",ABS(R925),R925)),R925)))</x:f>
      </x:c>
      <x:c r="BV925" s="50" t="str">
        <x:f>IF(14&gt;'Настройки'!$B$3,"",IF(ISBLANK(S925),IF('Настройки'!$B$9="Нулевой спрос",0,""),IF(S925&lt;0,IF('Настройки'!$B$10="Исключить","",IF('Настройки'!$B$10="Абсолютные значения",ABS(S925),S925)),S925)))</x:f>
      </x:c>
      <x:c r="BW925" s="50" t="str">
        <x:f>IF(15&gt;'Настройки'!$B$3,"",IF(ISBLANK(T925),IF('Настройки'!$B$9="Нулевой спрос",0,""),IF(T925&lt;0,IF('Настройки'!$B$10="Исключить","",IF('Настройки'!$B$10="Абсолютные значения",ABS(T925),T925)),T925)))</x:f>
      </x:c>
      <x:c r="BX925" s="50" t="str">
        <x:f>IF(16&gt;'Настройки'!$B$3,"",IF(ISBLANK(U925),IF('Настройки'!$B$9="Нулевой спрос",0,""),IF(U925&lt;0,IF('Настройки'!$B$10="Исключить","",IF('Настройки'!$B$10="Абсолютные значения",ABS(U925),U925)),U925)))</x:f>
      </x:c>
      <x:c r="BY925" s="50" t="str">
        <x:f>IF(17&gt;'Настройки'!$B$3,"",IF(ISBLANK(V925),IF('Настройки'!$B$9="Нулевой спрос",0,""),IF(V925&lt;0,IF('Настройки'!$B$10="Исключить","",IF('Настройки'!$B$10="Абсолютные значения",ABS(V925),V925)),V925)))</x:f>
      </x:c>
      <x:c r="BZ925" s="50" t="str">
        <x:f>IF(18&gt;'Настройки'!$B$3,"",IF(ISBLANK(W925),IF('Настройки'!$B$9="Нулевой спрос",0,""),IF(W925&lt;0,IF('Настройки'!$B$10="Исключить","",IF('Настройки'!$B$10="Абсолютные значения",ABS(W925),W925)),W925)))</x:f>
      </x:c>
      <x:c r="CA925" s="50" t="str">
        <x:f>IF(19&gt;'Настройки'!$B$3,"",IF(ISBLANK(X925),IF('Настройки'!$B$9="Нулевой спрос",0,""),IF(X925&lt;0,IF('Настройки'!$B$10="Исключить","",IF('Настройки'!$B$10="Абсолютные значения",ABS(X925),X925)),X925)))</x:f>
      </x:c>
      <x:c r="CB925" s="50" t="str">
        <x:f>IF(20&gt;'Настройки'!$B$3,"",IF(ISBLANK(Y925),IF('Настройки'!$B$9="Нулевой спрос",0,""),IF(Y925&lt;0,IF('Настройки'!$B$10="Исключить","",IF('Настройки'!$B$10="Абсолютные значения",ABS(Y925),Y925)),Y925)))</x:f>
      </x:c>
      <x:c r="CC925" s="50" t="str">
        <x:f>IF(21&gt;'Настройки'!$B$3,"",IF(ISBLANK(Z925),IF('Настройки'!$B$9="Нулевой спрос",0,""),IF(Z925&lt;0,IF('Настройки'!$B$10="Исключить","",IF('Настройки'!$B$10="Абсолютные значения",ABS(Z925),Z925)),Z925)))</x:f>
      </x:c>
      <x:c r="CD925" s="50" t="str">
        <x:f>IF(22&gt;'Настройки'!$B$3,"",IF(ISBLANK(AA925),IF('Настройки'!$B$9="Нулевой спрос",0,""),IF(AA925&lt;0,IF('Настройки'!$B$10="Исключить","",IF('Настройки'!$B$10="Абсолютные значения",ABS(AA925),AA925)),AA925)))</x:f>
      </x:c>
      <x:c r="CE925" s="50" t="str">
        <x:f>IF(23&gt;'Настройки'!$B$3,"",IF(ISBLANK(AB925),IF('Настройки'!$B$9="Нулевой спрос",0,""),IF(AB925&lt;0,IF('Настройки'!$B$10="Исключить","",IF('Настройки'!$B$10="Абсолютные значения",ABS(AB925),AB925)),AB925)))</x:f>
      </x:c>
      <x:c r="CF925" s="50" t="str">
        <x:f>IF(24&gt;'Настройки'!$B$3,"",IF(ISBLANK(AC925),IF('Настройки'!$B$9="Нулевой спрос",0,""),IF(AC925&lt;0,IF('Настройки'!$B$10="Исключить","",IF('Настройки'!$B$10="Абсолютные значения",ABS(AC925),AC925)),AC925)))</x:f>
      </x:c>
      <x:c r="CG925" s="50" t="str">
        <x:f>IF(25&gt;'Настройки'!$B$3,"",IF(ISBLANK(AD925),IF('Настройки'!$B$9="Нулевой спрос",0,""),IF(AD925&lt;0,IF('Настройки'!$B$10="Исключить","",IF('Настройки'!$B$10="Абсолютные значения",ABS(AD925),AD925)),AD925)))</x:f>
      </x:c>
      <x:c r="CH925" s="50" t="str">
        <x:f>IF(26&gt;'Настройки'!$B$3,"",IF(ISBLANK(AE925),IF('Настройки'!$B$9="Нулевой спрос",0,""),IF(AE925&lt;0,IF('Настройки'!$B$10="Исключить","",IF('Настройки'!$B$10="Абсолютные значения",ABS(AE925),AE925)),AE925)))</x:f>
      </x:c>
      <x:c r="CI925" s="50" t="str">
        <x:f>IF(27&gt;'Настройки'!$B$3,"",IF(ISBLANK(AF925),IF('Настройки'!$B$9="Нулевой спрос",0,""),IF(AF925&lt;0,IF('Настройки'!$B$10="Исключить","",IF('Настройки'!$B$10="Абсолютные значения",ABS(AF925),AF925)),AF925)))</x:f>
      </x:c>
      <x:c r="CJ925" s="50" t="str">
        <x:f>IF(28&gt;'Настройки'!$B$3,"",IF(ISBLANK(AG925),IF('Настройки'!$B$9="Нулевой спрос",0,""),IF(AG925&lt;0,IF('Настройки'!$B$10="Исключить","",IF('Настройки'!$B$10="Абсолютные значения",ABS(AG925),AG925)),AG925)))</x:f>
      </x:c>
      <x:c r="CK925" s="50" t="str">
        <x:f>IF(29&gt;'Настройки'!$B$3,"",IF(ISBLANK(AH925),IF('Настройки'!$B$9="Нулевой спрос",0,""),IF(AH925&lt;0,IF('Настройки'!$B$10="Исключить","",IF('Настройки'!$B$10="Абсолютные значения",ABS(AH925),AH925)),AH925)))</x:f>
      </x:c>
      <x:c r="CL925" s="50" t="str">
        <x:f>IF(30&gt;'Настройки'!$B$3,"",IF(ISBLANK(AI925),IF('Настройки'!$B$9="Нулевой спрос",0,""),IF(AI925&lt;0,IF('Настройки'!$B$10="Исключить","",IF('Настройки'!$B$10="Абсолютные значения",ABS(AI925),AI925)),AI925)))</x:f>
      </x:c>
      <x:c r="CM925" s="50" t="str">
        <x:f>IF(31&gt;'Настройки'!$B$3,"",IF(ISBLANK(AJ925),IF('Настройки'!$B$9="Нулевой спрос",0,""),IF(AJ925&lt;0,IF('Настройки'!$B$10="Исключить","",IF('Настройки'!$B$10="Абсолютные значения",ABS(AJ925),AJ925)),AJ925)))</x:f>
      </x:c>
      <x:c r="CN925" s="50" t="str">
        <x:f>IF(32&gt;'Настройки'!$B$3,"",IF(ISBLANK(AK925),IF('Настройки'!$B$9="Нулевой спрос",0,""),IF(AK925&lt;0,IF('Настройки'!$B$10="Исключить","",IF('Настройки'!$B$10="Абсолютные значения",ABS(AK925),AK925)),AK925)))</x:f>
      </x:c>
      <x:c r="CO925" s="50" t="str">
        <x:f>IF(33&gt;'Настройки'!$B$3,"",IF(ISBLANK(AL925),IF('Настройки'!$B$9="Нулевой спрос",0,""),IF(AL925&lt;0,IF('Настройки'!$B$10="Исключить","",IF('Настройки'!$B$10="Абсолютные значения",ABS(AL925),AL925)),AL925)))</x:f>
      </x:c>
      <x:c r="CP925" s="50" t="str">
        <x:f>IF(34&gt;'Настройки'!$B$3,"",IF(ISBLANK(AM925),IF('Настройки'!$B$9="Нулевой спрос",0,""),IF(AM925&lt;0,IF('Настройки'!$B$10="Исключить","",IF('Настройки'!$B$10="Абсолютные значения",ABS(AM925),AM925)),AM925)))</x:f>
      </x:c>
      <x:c r="CQ925" s="50" t="str">
        <x:f>IF(35&gt;'Настройки'!$B$3,"",IF(ISBLANK(AN925),IF('Настройки'!$B$9="Нулевой спрос",0,""),IF(AN925&lt;0,IF('Настройки'!$B$10="Исключить","",IF('Настройки'!$B$10="Абсолютные значения",ABS(AN925),AN925)),AN925)))</x:f>
      </x:c>
      <x:c r="CR925" s="50" t="str">
        <x:f>IF(36&gt;'Настройки'!$B$3,"",IF(ISBLANK(AO925),IF('Настройки'!$B$9="Нулевой спрос",0,""),IF(AO925&lt;0,IF('Настройки'!$B$10="Исключить","",IF('Настройки'!$B$10="Абсолютные значения",ABS(AO925),AO925)),AO925)))</x:f>
      </x:c>
      <x:c r="CS925" s="50" t="str">
        <x:f>IF(OR(1&gt;'Настройки'!$B$3,ISBLANK(BI925),BI925=0),"",BI925)</x:f>
      </x:c>
      <x:c r="CT925" s="50" t="str">
        <x:f>IF(OR(2&gt;'Настройки'!$B$3,ISBLANK(BJ925),BJ925=0),"",BJ925)</x:f>
      </x:c>
      <x:c r="CU925" s="50" t="str">
        <x:f>IF(OR(3&gt;'Настройки'!$B$3,ISBLANK(BK925),BK925=0),"",BK925)</x:f>
      </x:c>
      <x:c r="CV925" s="50" t="str">
        <x:f>IF(OR(4&gt;'Настройки'!$B$3,ISBLANK(BL925),BL925=0),"",BL925)</x:f>
      </x:c>
      <x:c r="CW925" s="50" t="str">
        <x:f>IF(OR(5&gt;'Настройки'!$B$3,ISBLANK(BM925),BM925=0),"",BM925)</x:f>
      </x:c>
      <x:c r="CX925" s="50" t="str">
        <x:f>IF(OR(6&gt;'Настройки'!$B$3,ISBLANK(BN925),BN925=0),"",BN925)</x:f>
      </x:c>
      <x:c r="CY925" s="50" t="str">
        <x:f>IF(OR(7&gt;'Настройки'!$B$3,ISBLANK(BO925),BO925=0),"",BO925)</x:f>
      </x:c>
      <x:c r="CZ925" s="50" t="str">
        <x:f>IF(OR(8&gt;'Настройки'!$B$3,ISBLANK(BP925),BP925=0),"",BP925)</x:f>
      </x:c>
      <x:c r="DA925" s="50" t="str">
        <x:f>IF(OR(9&gt;'Настройки'!$B$3,ISBLANK(BQ925),BQ925=0),"",BQ925)</x:f>
      </x:c>
      <x:c r="DB925" s="50" t="str">
        <x:f>IF(OR(10&gt;'Настройки'!$B$3,ISBLANK(BR925),BR925=0),"",BR925)</x:f>
      </x:c>
      <x:c r="DC925" s="50" t="str">
        <x:f>IF(OR(11&gt;'Настройки'!$B$3,ISBLANK(BS925),BS925=0),"",BS925)</x:f>
      </x:c>
      <x:c r="DD925" s="50" t="str">
        <x:f>IF(OR(12&gt;'Настройки'!$B$3,ISBLANK(BT925),BT925=0),"",BT925)</x:f>
      </x:c>
      <x:c r="DE925" s="50" t="str">
        <x:f>IF(OR(13&gt;'Настройки'!$B$3,ISBLANK(BU925),BU925=0),"",BU925)</x:f>
      </x:c>
      <x:c r="DF925" s="50" t="str">
        <x:f>IF(OR(14&gt;'Настройки'!$B$3,ISBLANK(BV925),BV925=0),"",BV925)</x:f>
      </x:c>
      <x:c r="DG925" s="50" t="str">
        <x:f>IF(OR(15&gt;'Настройки'!$B$3,ISBLANK(BW925),BW925=0),"",BW925)</x:f>
      </x:c>
      <x:c r="DH925" s="50" t="str">
        <x:f>IF(OR(16&gt;'Настройки'!$B$3,ISBLANK(BX925),BX925=0),"",BX925)</x:f>
      </x:c>
      <x:c r="DI925" s="50" t="str">
        <x:f>IF(OR(17&gt;'Настройки'!$B$3,ISBLANK(BY925),BY925=0),"",BY925)</x:f>
      </x:c>
      <x:c r="DJ925" s="50" t="str">
        <x:f>IF(OR(18&gt;'Настройки'!$B$3,ISBLANK(BZ925),BZ925=0),"",BZ925)</x:f>
      </x:c>
      <x:c r="DK925" s="50" t="str">
        <x:f>IF(OR(19&gt;'Настройки'!$B$3,ISBLANK(CA925),CA925=0),"",CA925)</x:f>
      </x:c>
      <x:c r="DL925" s="50" t="str">
        <x:f>IF(OR(20&gt;'Настройки'!$B$3,ISBLANK(CB925),CB925=0),"",CB925)</x:f>
      </x:c>
      <x:c r="DM925" s="50" t="str">
        <x:f>IF(OR(21&gt;'Настройки'!$B$3,ISBLANK(CC925),CC925=0),"",CC925)</x:f>
      </x:c>
      <x:c r="DN925" s="50" t="str">
        <x:f>IF(OR(22&gt;'Настройки'!$B$3,ISBLANK(CD925),CD925=0),"",CD925)</x:f>
      </x:c>
      <x:c r="DO925" s="50" t="str">
        <x:f>IF(OR(23&gt;'Настройки'!$B$3,ISBLANK(CE925),CE925=0),"",CE925)</x:f>
      </x:c>
      <x:c r="DP925" s="50" t="str">
        <x:f>IF(OR(24&gt;'Настройки'!$B$3,ISBLANK(CF925),CF925=0),"",CF925)</x:f>
      </x:c>
      <x:c r="DQ925" s="50" t="str">
        <x:f>IF(OR(25&gt;'Настройки'!$B$3,ISBLANK(CG925),CG925=0),"",CG925)</x:f>
      </x:c>
      <x:c r="DR925" s="50" t="str">
        <x:f>IF(OR(26&gt;'Настройки'!$B$3,ISBLANK(CH925),CH925=0),"",CH925)</x:f>
      </x:c>
      <x:c r="DS925" s="50" t="str">
        <x:f>IF(OR(27&gt;'Настройки'!$B$3,ISBLANK(CI925),CI925=0),"",CI925)</x:f>
      </x:c>
      <x:c r="DT925" s="50" t="str">
        <x:f>IF(OR(28&gt;'Настройки'!$B$3,ISBLANK(CJ925),CJ925=0),"",CJ925)</x:f>
      </x:c>
      <x:c r="DU925" s="50" t="str">
        <x:f>IF(OR(29&gt;'Настройки'!$B$3,ISBLANK(CK925),CK925=0),"",CK925)</x:f>
      </x:c>
      <x:c r="DV925" s="50" t="str">
        <x:f>IF(OR(30&gt;'Настройки'!$B$3,ISBLANK(CL925),CL925=0),"",CL925)</x:f>
      </x:c>
      <x:c r="DW925" s="50" t="str">
        <x:f>IF(OR(31&gt;'Настройки'!$B$3,ISBLANK(CM925),CM925=0),"",CM925)</x:f>
      </x:c>
      <x:c r="DX925" s="50" t="str">
        <x:f>IF(OR(32&gt;'Настройки'!$B$3,ISBLANK(CN925),CN925=0),"",CN925)</x:f>
      </x:c>
      <x:c r="DY925" s="50" t="str">
        <x:f>IF(OR(33&gt;'Настройки'!$B$3,ISBLANK(CO925),CO925=0),"",CO925)</x:f>
      </x:c>
      <x:c r="DZ925" s="50" t="str">
        <x:f>IF(OR(34&gt;'Настройки'!$B$3,ISBLANK(CP925),CP925=0),"",CP925)</x:f>
      </x:c>
      <x:c r="EA925" s="50" t="str">
        <x:f>IF(OR(35&gt;'Настройки'!$B$3,ISBLANK(CQ925),CQ925=0),"",CQ925)</x:f>
      </x:c>
      <x:c r="EB925" s="50" t="str">
        <x:f>IF(OR(36&gt;'Настройки'!$B$3,ISBLANK(CR925),CR925=0),"",CR925)</x:f>
      </x:c>
      <x:c r="EC925" s="50" t="str">
        <x:f>IF(A925="","",IF(OR(BB925="AZ",BB925="BZ"),10000+ROW(),IF(AZ925&gt;'Настройки'!$B$11,20000+ROW(),IF(BF925&lt;&gt;"Обычный",30000+ROW(),IF(AX925&lt;=0,40000+ROW(),"")))))</x:f>
      </x:c>
      <x:c r="ED925" s="50" t="str">
        <x:f>IF(EC925="","",COUNTIFS($EC$2:$EC$1001,"&gt;0",$EC$2:$EC$1001,"&lt;"&amp;EC925)+1)</x:f>
      </x:c>
    </x:row>
    <x:row r="926">
      <x:c r="A926" s="115"/>
      <x:c r="B926" s="115"/>
      <x:c r="C926" s="115"/>
      <x:c r="D926" s="118"/>
      <x:c r="E926" s="118"/>
      <x:c r="F926" s="118"/>
      <x:c r="G926" s="118"/>
      <x:c r="H926" s="118"/>
      <x:c r="I926" s="118"/>
      <x:c r="J926" s="118"/>
      <x:c r="K926" s="118"/>
      <x:c r="L926" s="118"/>
      <x:c r="M926" s="118"/>
      <x:c r="N926" s="118"/>
      <x:c r="O926" s="118"/>
      <x:c r="P926" s="118"/>
      <x:c r="Q926" s="118"/>
      <x:c r="R926" s="118"/>
      <x:c r="S926" s="118"/>
      <x:c r="T926" s="118"/>
      <x:c r="U926" s="118"/>
      <x:c r="V926" s="118"/>
      <x:c r="W926" s="118"/>
      <x:c r="X926" s="118"/>
      <x:c r="Y926" s="118"/>
      <x:c r="Z926" s="118"/>
      <x:c r="AA926" s="118"/>
      <x:c r="AB926" s="118"/>
      <x:c r="AC926" s="118"/>
      <x:c r="AD926" s="118"/>
      <x:c r="AE926" s="118"/>
      <x:c r="AF926" s="118"/>
      <x:c r="AG926" s="118"/>
      <x:c r="AH926" s="118"/>
      <x:c r="AI926" s="118"/>
      <x:c r="AJ926" s="118"/>
      <x:c r="AK926" s="118"/>
      <x:c r="AL926" s="118"/>
      <x:c r="AM926" s="118"/>
      <x:c r="AN926" s="118"/>
      <x:c r="AO926" s="118"/>
      <x:c r="AP926" s="115"/>
      <x:c r="AQ926" s="49" t="str">
        <x:f>IF(A926="","",COUNT(BI926:INDEX(BI926:CR926,1,'Настройки'!$B$3)))</x:f>
      </x:c>
      <x:c r="AR926" s="49" t="str">
        <x:f>IF(A926="","",SUM(BI926:INDEX(BI926:CR926,1,'Настройки'!$B$3)))</x:f>
      </x:c>
      <x:c r="AS926" s="58" t="str">
        <x:f>IF(A926="","",IF('Настройки'!$B$4="Стоимость потребления",AR926*D926,IF('Настройки'!$B$4="Количество",AR926,E926)))</x:f>
      </x:c>
      <x:c r="AT926" s="61" t="str">
        <x:f>IF(OR(A926="",AS926&lt;0,SUM($AS$2:$AS$1001)&lt;=0),"",AS926/SUM($AS$2:$AS$1001))</x:f>
      </x:c>
      <x:c r="AU926" s="61" t="str">
        <x:f>IF(OR(A926="",AS926&lt;0,SUM($AS$2:$AS$1001)&lt;=0),"",SUMIFS($AS$2:$AS$1001,$AS$2:$AS$1001,"&gt;"&amp;AS926)/SUM($AS$2:$AS$1001))</x:f>
      </x:c>
      <x:c r="AV926" s="61" t="str">
        <x:f>IF(OR(A926="",AS926&lt;0,SUM($AS$2:$AS$1001)&lt;=0),"",SUMIFS($AS$2:$AS$1001,$AS$2:$AS$1001,"&gt;="&amp;AS926)/SUM($AS$2:$AS$1001))</x:f>
      </x:c>
      <x:c r="AW926" s="49" t="str">
        <x:f>IF(A926="","",IF(SUM($AS$2:$AS$1001)&lt;=0,"Не определён",IF(AS926&lt;0,"Исключение",IF(AU926&lt;'Настройки'!$B$5,"A",IF(AU926&lt;'Настройки'!$B$6,"B","C")))))</x:f>
      </x:c>
      <x:c r="AX926" s="58" t="str">
        <x:f>IF(A926="","",IF(AQ926=0,"",AVERAGE(BI926:INDEX(BI926:CR926,1,'Настройки'!$B$3))))</x:f>
      </x:c>
      <x:c r="AY926" s="58" t="str">
        <x:f>IF(OR(A926="",AQ926=0),"",STDEVP(BI926:INDEX(BI926:CR926,1,'Настройки'!$B$3)))</x:f>
      </x:c>
      <x:c r="AZ926" s="61" t="str">
        <x:f>IF(OR(A926="",AQ926&lt;'Настройки'!$B$12,AX926&lt;=0,AND('Настройки'!$B$10="Блокировать",COUNTIF(F926:INDEX(F926:AO926,1,'Настройки'!$B$3),"&lt;0")&gt;0)),"",AY926/ABS(AX926))</x:f>
      </x:c>
      <x:c r="BA926" s="49" t="str">
        <x:f>IF(A926="","",IF(AND('Настройки'!$B$10="Блокировать",COUNTIF(F926:INDEX(F926:AO926,1,'Настройки'!$B$3),"&lt;0")&gt;0),"Не определён",IF(AQ926&lt;'Настройки'!$B$12,"Не определён",IF(AX926=0,"Нет спроса",IF(AX926&lt;0,"Не определён",IF(AZ926&lt;='Настройки'!$B$7,"X",IF(AZ926&lt;='Настройки'!$B$8,"Y","Z")))))))</x:f>
      </x:c>
      <x:c r="BB926" s="49" t="str">
        <x:f>IF(OR(A926="",LEN(AW926)&lt;&gt;1,LEN(BA926)&lt;&gt;1),"",AW926&amp;BA926)</x:f>
      </x:c>
      <x:c r="BC926" s="61" t="str">
        <x:f>IF(OR(A926="",AQ926=0),"",(COUNT(BI926:INDEX(BI926:CR926,1,'Настройки'!$B$3))-COUNT(CS926:INDEX(CS926:EB926,1,'Настройки'!$B$3)))/AQ926)</x:f>
      </x:c>
      <x:c r="BD926" s="64" t="str">
        <x:f>IF(OR(A926="",COUNT(CS926:INDEX(CS926:EB926,1,'Настройки'!$B$3))=0),"",AQ926/COUNT(CS926:INDEX(CS926:EB926,1,'Настройки'!$B$3)))</x:f>
      </x:c>
      <x:c r="BE926" s="64" t="str">
        <x:f>IF(OR(A926="",COUNT(CS926:INDEX(CS926:EB926,1,'Настройки'!$B$3))=0),"",IF(AVERAGE(CS926:INDEX(CS926:EB926,1,'Настройки'!$B$3))=0,"",(STDEVP(CS926:INDEX(CS926:EB926,1,'Настройки'!$B$3))/ABS(AVERAGE(CS926:INDEX(CS926:EB926,1,'Настройки'!$B$3))))^2))</x:f>
      </x:c>
      <x:c r="BF926" s="49" t="str">
        <x:f>IF(A926="","",IF(AQ926&lt;3,"Недостаточно",IF(AQ926&lt;6,"Предварительный","Обычный")))</x:f>
      </x:c>
      <x:c r="BG926" s="49" t="str">
        <x:f>IF(A926="","",IF(COUNTIF(F926:INDEX(F926:AO926,1,'Настройки'!$B$3),"&lt;0")&gt;0,IF('Настройки'!$B$10="Блокировать","Отрицательный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"),"")&amp;IF(AQ926&lt;3,"Недостаточно истории. ",IF(AQ926&lt;6,"Предварительная классификация. ",""))&amp;IF(AX926=0,"Нет спроса за горизонт. ","")&amp;IF(AZ926&gt;'Настройки'!$B$11,"Экстремальная вариативность. ",""))</x:f>
      </x:c>
      <x:c r="BH926" s="49" t="str">
        <x:f>IF(A926="","",IFERROR(VLOOKUP(BB926,'Настройки'!$D$3:$E$11,2,FALSE),"Сначала проверьте исходные данные и историю спроса.")&amp;" Уточните срок поставки, MOQ и критичность.")</x:f>
      </x:c>
      <x:c r="BI926" s="50" t="str">
        <x:f>IF(1&gt;'Настройки'!$B$3,"",IF(ISBLANK(F926),IF('Настройки'!$B$9="Нулевой спрос",0,""),IF(F926&lt;0,IF('Настройки'!$B$10="Исключить","",IF('Настройки'!$B$10="Абсолютные значения",ABS(F926),F926)),F926)))</x:f>
      </x:c>
      <x:c r="BJ926" s="50" t="str">
        <x:f>IF(2&gt;'Настройки'!$B$3,"",IF(ISBLANK(G926),IF('Настройки'!$B$9="Нулевой спрос",0,""),IF(G926&lt;0,IF('Настройки'!$B$10="Исключить","",IF('Настройки'!$B$10="Абсолютные значения",ABS(G926),G926)),G926)))</x:f>
      </x:c>
      <x:c r="BK926" s="50" t="str">
        <x:f>IF(3&gt;'Настройки'!$B$3,"",IF(ISBLANK(H926),IF('Настройки'!$B$9="Нулевой спрос",0,""),IF(H926&lt;0,IF('Настройки'!$B$10="Исключить","",IF('Настройки'!$B$10="Абсолютные значения",ABS(H926),H926)),H926)))</x:f>
      </x:c>
      <x:c r="BL926" s="50" t="str">
        <x:f>IF(4&gt;'Настройки'!$B$3,"",IF(ISBLANK(I926),IF('Настройки'!$B$9="Нулевой спрос",0,""),IF(I926&lt;0,IF('Настройки'!$B$10="Исключить","",IF('Настройки'!$B$10="Абсолютные значения",ABS(I926),I926)),I926)))</x:f>
      </x:c>
      <x:c r="BM926" s="50" t="str">
        <x:f>IF(5&gt;'Настройки'!$B$3,"",IF(ISBLANK(J926),IF('Настройки'!$B$9="Нулевой спрос",0,""),IF(J926&lt;0,IF('Настройки'!$B$10="Исключить","",IF('Настройки'!$B$10="Абсолютные значения",ABS(J926),J926)),J926)))</x:f>
      </x:c>
      <x:c r="BN926" s="50" t="str">
        <x:f>IF(6&gt;'Настройки'!$B$3,"",IF(ISBLANK(K926),IF('Настройки'!$B$9="Нулевой спрос",0,""),IF(K926&lt;0,IF('Настройки'!$B$10="Исключить","",IF('Настройки'!$B$10="Абсолютные значения",ABS(K926),K926)),K926)))</x:f>
      </x:c>
      <x:c r="BO926" s="50" t="str">
        <x:f>IF(7&gt;'Настройки'!$B$3,"",IF(ISBLANK(L926),IF('Настройки'!$B$9="Нулевой спрос",0,""),IF(L926&lt;0,IF('Настройки'!$B$10="Исключить","",IF('Настройки'!$B$10="Абсолютные значения",ABS(L926),L926)),L926)))</x:f>
      </x:c>
      <x:c r="BP926" s="50" t="str">
        <x:f>IF(8&gt;'Настройки'!$B$3,"",IF(ISBLANK(M926),IF('Настройки'!$B$9="Нулевой спрос",0,""),IF(M926&lt;0,IF('Настройки'!$B$10="Исключить","",IF('Настройки'!$B$10="Абсолютные значения",ABS(M926),M926)),M926)))</x:f>
      </x:c>
      <x:c r="BQ926" s="50" t="str">
        <x:f>IF(9&gt;'Настройки'!$B$3,"",IF(ISBLANK(N926),IF('Настройки'!$B$9="Нулевой спрос",0,""),IF(N926&lt;0,IF('Настройки'!$B$10="Исключить","",IF('Настройки'!$B$10="Абсолютные значения",ABS(N926),N926)),N926)))</x:f>
      </x:c>
      <x:c r="BR926" s="50" t="str">
        <x:f>IF(10&gt;'Настройки'!$B$3,"",IF(ISBLANK(O926),IF('Настройки'!$B$9="Нулевой спрос",0,""),IF(O926&lt;0,IF('Настройки'!$B$10="Исключить","",IF('Настройки'!$B$10="Абсолютные значения",ABS(O926),O926)),O926)))</x:f>
      </x:c>
      <x:c r="BS926" s="50" t="str">
        <x:f>IF(11&gt;'Настройки'!$B$3,"",IF(ISBLANK(P926),IF('Настройки'!$B$9="Нулевой спрос",0,""),IF(P926&lt;0,IF('Настройки'!$B$10="Исключить","",IF('Настройки'!$B$10="Абсолютные значения",ABS(P926),P926)),P926)))</x:f>
      </x:c>
      <x:c r="BT926" s="50" t="str">
        <x:f>IF(12&gt;'Настройки'!$B$3,"",IF(ISBLANK(Q926),IF('Настройки'!$B$9="Нулевой спрос",0,""),IF(Q926&lt;0,IF('Настройки'!$B$10="Исключить","",IF('Настройки'!$B$10="Абсолютные значения",ABS(Q926),Q926)),Q926)))</x:f>
      </x:c>
      <x:c r="BU926" s="50" t="str">
        <x:f>IF(13&gt;'Настройки'!$B$3,"",IF(ISBLANK(R926),IF('Настройки'!$B$9="Нулевой спрос",0,""),IF(R926&lt;0,IF('Настройки'!$B$10="Исключить","",IF('Настройки'!$B$10="Абсолютные значения",ABS(R926),R926)),R926)))</x:f>
      </x:c>
      <x:c r="BV926" s="50" t="str">
        <x:f>IF(14&gt;'Настройки'!$B$3,"",IF(ISBLANK(S926),IF('Настройки'!$B$9="Нулевой спрос",0,""),IF(S926&lt;0,IF('Настройки'!$B$10="Исключить","",IF('Настройки'!$B$10="Абсолютные значения",ABS(S926),S926)),S926)))</x:f>
      </x:c>
      <x:c r="BW926" s="50" t="str">
        <x:f>IF(15&gt;'Настройки'!$B$3,"",IF(ISBLANK(T926),IF('Настройки'!$B$9="Нулевой спрос",0,""),IF(T926&lt;0,IF('Настройки'!$B$10="Исключить","",IF('Настройки'!$B$10="Абсолютные значения",ABS(T926),T926)),T926)))</x:f>
      </x:c>
      <x:c r="BX926" s="50" t="str">
        <x:f>IF(16&gt;'Настройки'!$B$3,"",IF(ISBLANK(U926),IF('Настройки'!$B$9="Нулевой спрос",0,""),IF(U926&lt;0,IF('Настройки'!$B$10="Исключить","",IF('Настройки'!$B$10="Абсолютные значения",ABS(U926),U926)),U926)))</x:f>
      </x:c>
      <x:c r="BY926" s="50" t="str">
        <x:f>IF(17&gt;'Настройки'!$B$3,"",IF(ISBLANK(V926),IF('Настройки'!$B$9="Нулевой спрос",0,""),IF(V926&lt;0,IF('Настройки'!$B$10="Исключить","",IF('Настройки'!$B$10="Абсолютные значения",ABS(V926),V926)),V926)))</x:f>
      </x:c>
      <x:c r="BZ926" s="50" t="str">
        <x:f>IF(18&gt;'Настройки'!$B$3,"",IF(ISBLANK(W926),IF('Настройки'!$B$9="Нулевой спрос",0,""),IF(W926&lt;0,IF('Настройки'!$B$10="Исключить","",IF('Настройки'!$B$10="Абсолютные значения",ABS(W926),W926)),W926)))</x:f>
      </x:c>
      <x:c r="CA926" s="50" t="str">
        <x:f>IF(19&gt;'Настройки'!$B$3,"",IF(ISBLANK(X926),IF('Настройки'!$B$9="Нулевой спрос",0,""),IF(X926&lt;0,IF('Настройки'!$B$10="Исключить","",IF('Настройки'!$B$10="Абсолютные значения",ABS(X926),X926)),X926)))</x:f>
      </x:c>
      <x:c r="CB926" s="50" t="str">
        <x:f>IF(20&gt;'Настройки'!$B$3,"",IF(ISBLANK(Y926),IF('Настройки'!$B$9="Нулевой спрос",0,""),IF(Y926&lt;0,IF('Настройки'!$B$10="Исключить","",IF('Настройки'!$B$10="Абсолютные значения",ABS(Y926),Y926)),Y926)))</x:f>
      </x:c>
      <x:c r="CC926" s="50" t="str">
        <x:f>IF(21&gt;'Настройки'!$B$3,"",IF(ISBLANK(Z926),IF('Настройки'!$B$9="Нулевой спрос",0,""),IF(Z926&lt;0,IF('Настройки'!$B$10="Исключить","",IF('Настройки'!$B$10="Абсолютные значения",ABS(Z926),Z926)),Z926)))</x:f>
      </x:c>
      <x:c r="CD926" s="50" t="str">
        <x:f>IF(22&gt;'Настройки'!$B$3,"",IF(ISBLANK(AA926),IF('Настройки'!$B$9="Нулевой спрос",0,""),IF(AA926&lt;0,IF('Настройки'!$B$10="Исключить","",IF('Настройки'!$B$10="Абсолютные значения",ABS(AA926),AA926)),AA926)))</x:f>
      </x:c>
      <x:c r="CE926" s="50" t="str">
        <x:f>IF(23&gt;'Настройки'!$B$3,"",IF(ISBLANK(AB926),IF('Настройки'!$B$9="Нулевой спрос",0,""),IF(AB926&lt;0,IF('Настройки'!$B$10="Исключить","",IF('Настройки'!$B$10="Абсолютные значения",ABS(AB926),AB926)),AB926)))</x:f>
      </x:c>
      <x:c r="CF926" s="50" t="str">
        <x:f>IF(24&gt;'Настройки'!$B$3,"",IF(ISBLANK(AC926),IF('Настройки'!$B$9="Нулевой спрос",0,""),IF(AC926&lt;0,IF('Настройки'!$B$10="Исключить","",IF('Настройки'!$B$10="Абсолютные значения",ABS(AC926),AC926)),AC926)))</x:f>
      </x:c>
      <x:c r="CG926" s="50" t="str">
        <x:f>IF(25&gt;'Настройки'!$B$3,"",IF(ISBLANK(AD926),IF('Настройки'!$B$9="Нулевой спрос",0,""),IF(AD926&lt;0,IF('Настройки'!$B$10="Исключить","",IF('Настройки'!$B$10="Абсолютные значения",ABS(AD926),AD926)),AD926)))</x:f>
      </x:c>
      <x:c r="CH926" s="50" t="str">
        <x:f>IF(26&gt;'Настройки'!$B$3,"",IF(ISBLANK(AE926),IF('Настройки'!$B$9="Нулевой спрос",0,""),IF(AE926&lt;0,IF('Настройки'!$B$10="Исключить","",IF('Настройки'!$B$10="Абсолютные значения",ABS(AE926),AE926)),AE926)))</x:f>
      </x:c>
      <x:c r="CI926" s="50" t="str">
        <x:f>IF(27&gt;'Настройки'!$B$3,"",IF(ISBLANK(AF926),IF('Настройки'!$B$9="Нулевой спрос",0,""),IF(AF926&lt;0,IF('Настройки'!$B$10="Исключить","",IF('Настройки'!$B$10="Абсолютные значения",ABS(AF926),AF926)),AF926)))</x:f>
      </x:c>
      <x:c r="CJ926" s="50" t="str">
        <x:f>IF(28&gt;'Настройки'!$B$3,"",IF(ISBLANK(AG926),IF('Настройки'!$B$9="Нулевой спрос",0,""),IF(AG926&lt;0,IF('Настройки'!$B$10="Исключить","",IF('Настройки'!$B$10="Абсолютные значения",ABS(AG926),AG926)),AG926)))</x:f>
      </x:c>
      <x:c r="CK926" s="50" t="str">
        <x:f>IF(29&gt;'Настройки'!$B$3,"",IF(ISBLANK(AH926),IF('Настройки'!$B$9="Нулевой спрос",0,""),IF(AH926&lt;0,IF('Настройки'!$B$10="Исключить","",IF('Настройки'!$B$10="Абсолютные значения",ABS(AH926),AH926)),AH926)))</x:f>
      </x:c>
      <x:c r="CL926" s="50" t="str">
        <x:f>IF(30&gt;'Настройки'!$B$3,"",IF(ISBLANK(AI926),IF('Настройки'!$B$9="Нулевой спрос",0,""),IF(AI926&lt;0,IF('Настройки'!$B$10="Исключить","",IF('Настройки'!$B$10="Абсолютные значения",ABS(AI926),AI926)),AI926)))</x:f>
      </x:c>
      <x:c r="CM926" s="50" t="str">
        <x:f>IF(31&gt;'Настройки'!$B$3,"",IF(ISBLANK(AJ926),IF('Настройки'!$B$9="Нулевой спрос",0,""),IF(AJ926&lt;0,IF('Настройки'!$B$10="Исключить","",IF('Настройки'!$B$10="Абсолютные значения",ABS(AJ926),AJ926)),AJ926)))</x:f>
      </x:c>
      <x:c r="CN926" s="50" t="str">
        <x:f>IF(32&gt;'Настройки'!$B$3,"",IF(ISBLANK(AK926),IF('Настройки'!$B$9="Нулевой спрос",0,""),IF(AK926&lt;0,IF('Настройки'!$B$10="Исключить","",IF('Настройки'!$B$10="Абсолютные значения",ABS(AK926),AK926)),AK926)))</x:f>
      </x:c>
      <x:c r="CO926" s="50" t="str">
        <x:f>IF(33&gt;'Настройки'!$B$3,"",IF(ISBLANK(AL926),IF('Настройки'!$B$9="Нулевой спрос",0,""),IF(AL926&lt;0,IF('Настройки'!$B$10="Исключить","",IF('Настройки'!$B$10="Абсолютные значения",ABS(AL926),AL926)),AL926)))</x:f>
      </x:c>
      <x:c r="CP926" s="50" t="str">
        <x:f>IF(34&gt;'Настройки'!$B$3,"",IF(ISBLANK(AM926),IF('Настройки'!$B$9="Нулевой спрос",0,""),IF(AM926&lt;0,IF('Настройки'!$B$10="Исключить","",IF('Настройки'!$B$10="Абсолютные значения",ABS(AM926),AM926)),AM926)))</x:f>
      </x:c>
      <x:c r="CQ926" s="50" t="str">
        <x:f>IF(35&gt;'Настройки'!$B$3,"",IF(ISBLANK(AN926),IF('Настройки'!$B$9="Нулевой спрос",0,""),IF(AN926&lt;0,IF('Настройки'!$B$10="Исключить","",IF('Настройки'!$B$10="Абсолютные значения",ABS(AN926),AN926)),AN926)))</x:f>
      </x:c>
      <x:c r="CR926" s="50" t="str">
        <x:f>IF(36&gt;'Настройки'!$B$3,"",IF(ISBLANK(AO926),IF('Настройки'!$B$9="Нулевой спрос",0,""),IF(AO926&lt;0,IF('Настройки'!$B$10="Исключить","",IF('Настройки'!$B$10="Абсолютные значения",ABS(AO926),AO926)),AO926)))</x:f>
      </x:c>
      <x:c r="CS926" s="50" t="str">
        <x:f>IF(OR(1&gt;'Настройки'!$B$3,ISBLANK(BI926),BI926=0),"",BI926)</x:f>
      </x:c>
      <x:c r="CT926" s="50" t="str">
        <x:f>IF(OR(2&gt;'Настройки'!$B$3,ISBLANK(BJ926),BJ926=0),"",BJ926)</x:f>
      </x:c>
      <x:c r="CU926" s="50" t="str">
        <x:f>IF(OR(3&gt;'Настройки'!$B$3,ISBLANK(BK926),BK926=0),"",BK926)</x:f>
      </x:c>
      <x:c r="CV926" s="50" t="str">
        <x:f>IF(OR(4&gt;'Настройки'!$B$3,ISBLANK(BL926),BL926=0),"",BL926)</x:f>
      </x:c>
      <x:c r="CW926" s="50" t="str">
        <x:f>IF(OR(5&gt;'Настройки'!$B$3,ISBLANK(BM926),BM926=0),"",BM926)</x:f>
      </x:c>
      <x:c r="CX926" s="50" t="str">
        <x:f>IF(OR(6&gt;'Настройки'!$B$3,ISBLANK(BN926),BN926=0),"",BN926)</x:f>
      </x:c>
      <x:c r="CY926" s="50" t="str">
        <x:f>IF(OR(7&gt;'Настройки'!$B$3,ISBLANK(BO926),BO926=0),"",BO926)</x:f>
      </x:c>
      <x:c r="CZ926" s="50" t="str">
        <x:f>IF(OR(8&gt;'Настройки'!$B$3,ISBLANK(BP926),BP926=0),"",BP926)</x:f>
      </x:c>
      <x:c r="DA926" s="50" t="str">
        <x:f>IF(OR(9&gt;'Настройки'!$B$3,ISBLANK(BQ926),BQ926=0),"",BQ926)</x:f>
      </x:c>
      <x:c r="DB926" s="50" t="str">
        <x:f>IF(OR(10&gt;'Настройки'!$B$3,ISBLANK(BR926),BR926=0),"",BR926)</x:f>
      </x:c>
      <x:c r="DC926" s="50" t="str">
        <x:f>IF(OR(11&gt;'Настройки'!$B$3,ISBLANK(BS926),BS926=0),"",BS926)</x:f>
      </x:c>
      <x:c r="DD926" s="50" t="str">
        <x:f>IF(OR(12&gt;'Настройки'!$B$3,ISBLANK(BT926),BT926=0),"",BT926)</x:f>
      </x:c>
      <x:c r="DE926" s="50" t="str">
        <x:f>IF(OR(13&gt;'Настройки'!$B$3,ISBLANK(BU926),BU926=0),"",BU926)</x:f>
      </x:c>
      <x:c r="DF926" s="50" t="str">
        <x:f>IF(OR(14&gt;'Настройки'!$B$3,ISBLANK(BV926),BV926=0),"",BV926)</x:f>
      </x:c>
      <x:c r="DG926" s="50" t="str">
        <x:f>IF(OR(15&gt;'Настройки'!$B$3,ISBLANK(BW926),BW926=0),"",BW926)</x:f>
      </x:c>
      <x:c r="DH926" s="50" t="str">
        <x:f>IF(OR(16&gt;'Настройки'!$B$3,ISBLANK(BX926),BX926=0),"",BX926)</x:f>
      </x:c>
      <x:c r="DI926" s="50" t="str">
        <x:f>IF(OR(17&gt;'Настройки'!$B$3,ISBLANK(BY926),BY926=0),"",BY926)</x:f>
      </x:c>
      <x:c r="DJ926" s="50" t="str">
        <x:f>IF(OR(18&gt;'Настройки'!$B$3,ISBLANK(BZ926),BZ926=0),"",BZ926)</x:f>
      </x:c>
      <x:c r="DK926" s="50" t="str">
        <x:f>IF(OR(19&gt;'Настройки'!$B$3,ISBLANK(CA926),CA926=0),"",CA926)</x:f>
      </x:c>
      <x:c r="DL926" s="50" t="str">
        <x:f>IF(OR(20&gt;'Настройки'!$B$3,ISBLANK(CB926),CB926=0),"",CB926)</x:f>
      </x:c>
      <x:c r="DM926" s="50" t="str">
        <x:f>IF(OR(21&gt;'Настройки'!$B$3,ISBLANK(CC926),CC926=0),"",CC926)</x:f>
      </x:c>
      <x:c r="DN926" s="50" t="str">
        <x:f>IF(OR(22&gt;'Настройки'!$B$3,ISBLANK(CD926),CD926=0),"",CD926)</x:f>
      </x:c>
      <x:c r="DO926" s="50" t="str">
        <x:f>IF(OR(23&gt;'Настройки'!$B$3,ISBLANK(CE926),CE926=0),"",CE926)</x:f>
      </x:c>
      <x:c r="DP926" s="50" t="str">
        <x:f>IF(OR(24&gt;'Настройки'!$B$3,ISBLANK(CF926),CF926=0),"",CF926)</x:f>
      </x:c>
      <x:c r="DQ926" s="50" t="str">
        <x:f>IF(OR(25&gt;'Настройки'!$B$3,ISBLANK(CG926),CG926=0),"",CG926)</x:f>
      </x:c>
      <x:c r="DR926" s="50" t="str">
        <x:f>IF(OR(26&gt;'Настройки'!$B$3,ISBLANK(CH926),CH926=0),"",CH926)</x:f>
      </x:c>
      <x:c r="DS926" s="50" t="str">
        <x:f>IF(OR(27&gt;'Настройки'!$B$3,ISBLANK(CI926),CI926=0),"",CI926)</x:f>
      </x:c>
      <x:c r="DT926" s="50" t="str">
        <x:f>IF(OR(28&gt;'Настройки'!$B$3,ISBLANK(CJ926),CJ926=0),"",CJ926)</x:f>
      </x:c>
      <x:c r="DU926" s="50" t="str">
        <x:f>IF(OR(29&gt;'Настройки'!$B$3,ISBLANK(CK926),CK926=0),"",CK926)</x:f>
      </x:c>
      <x:c r="DV926" s="50" t="str">
        <x:f>IF(OR(30&gt;'Настройки'!$B$3,ISBLANK(CL926),CL926=0),"",CL926)</x:f>
      </x:c>
      <x:c r="DW926" s="50" t="str">
        <x:f>IF(OR(31&gt;'Настройки'!$B$3,ISBLANK(CM926),CM926=0),"",CM926)</x:f>
      </x:c>
      <x:c r="DX926" s="50" t="str">
        <x:f>IF(OR(32&gt;'Настройки'!$B$3,ISBLANK(CN926),CN926=0),"",CN926)</x:f>
      </x:c>
      <x:c r="DY926" s="50" t="str">
        <x:f>IF(OR(33&gt;'Настройки'!$B$3,ISBLANK(CO926),CO926=0),"",CO926)</x:f>
      </x:c>
      <x:c r="DZ926" s="50" t="str">
        <x:f>IF(OR(34&gt;'Настройки'!$B$3,ISBLANK(CP926),CP926=0),"",CP926)</x:f>
      </x:c>
      <x:c r="EA926" s="50" t="str">
        <x:f>IF(OR(35&gt;'Настройки'!$B$3,ISBLANK(CQ926),CQ926=0),"",CQ926)</x:f>
      </x:c>
      <x:c r="EB926" s="50" t="str">
        <x:f>IF(OR(36&gt;'Настройки'!$B$3,ISBLANK(CR926),CR926=0),"",CR926)</x:f>
      </x:c>
      <x:c r="EC926" s="50" t="str">
        <x:f>IF(A926="","",IF(OR(BB926="AZ",BB926="BZ"),10000+ROW(),IF(AZ926&gt;'Настройки'!$B$11,20000+ROW(),IF(BF926&lt;&gt;"Обычный",30000+ROW(),IF(AX926&lt;=0,40000+ROW(),"")))))</x:f>
      </x:c>
      <x:c r="ED926" s="50" t="str">
        <x:f>IF(EC926="","",COUNTIFS($EC$2:$EC$1001,"&gt;0",$EC$2:$EC$1001,"&lt;"&amp;EC926)+1)</x:f>
      </x:c>
    </x:row>
    <x:row r="927">
      <x:c r="A927" s="115"/>
      <x:c r="B927" s="115"/>
      <x:c r="C927" s="115"/>
      <x:c r="D927" s="118"/>
      <x:c r="E927" s="118"/>
      <x:c r="F927" s="118"/>
      <x:c r="G927" s="118"/>
      <x:c r="H927" s="118"/>
      <x:c r="I927" s="118"/>
      <x:c r="J927" s="118"/>
      <x:c r="K927" s="118"/>
      <x:c r="L927" s="118"/>
      <x:c r="M927" s="118"/>
      <x:c r="N927" s="118"/>
      <x:c r="O927" s="118"/>
      <x:c r="P927" s="118"/>
      <x:c r="Q927" s="118"/>
      <x:c r="R927" s="118"/>
      <x:c r="S927" s="118"/>
      <x:c r="T927" s="118"/>
      <x:c r="U927" s="118"/>
      <x:c r="V927" s="118"/>
      <x:c r="W927" s="118"/>
      <x:c r="X927" s="118"/>
      <x:c r="Y927" s="118"/>
      <x:c r="Z927" s="118"/>
      <x:c r="AA927" s="118"/>
      <x:c r="AB927" s="118"/>
      <x:c r="AC927" s="118"/>
      <x:c r="AD927" s="118"/>
      <x:c r="AE927" s="118"/>
      <x:c r="AF927" s="118"/>
      <x:c r="AG927" s="118"/>
      <x:c r="AH927" s="118"/>
      <x:c r="AI927" s="118"/>
      <x:c r="AJ927" s="118"/>
      <x:c r="AK927" s="118"/>
      <x:c r="AL927" s="118"/>
      <x:c r="AM927" s="118"/>
      <x:c r="AN927" s="118"/>
      <x:c r="AO927" s="118"/>
      <x:c r="AP927" s="115"/>
      <x:c r="AQ927" s="49" t="str">
        <x:f>IF(A927="","",COUNT(BI927:INDEX(BI927:CR927,1,'Настройки'!$B$3)))</x:f>
      </x:c>
      <x:c r="AR927" s="49" t="str">
        <x:f>IF(A927="","",SUM(BI927:INDEX(BI927:CR927,1,'Настройки'!$B$3)))</x:f>
      </x:c>
      <x:c r="AS927" s="58" t="str">
        <x:f>IF(A927="","",IF('Настройки'!$B$4="Стоимость потребления",AR927*D927,IF('Настройки'!$B$4="Количество",AR927,E927)))</x:f>
      </x:c>
      <x:c r="AT927" s="61" t="str">
        <x:f>IF(OR(A927="",AS927&lt;0,SUM($AS$2:$AS$1001)&lt;=0),"",AS927/SUM($AS$2:$AS$1001))</x:f>
      </x:c>
      <x:c r="AU927" s="61" t="str">
        <x:f>IF(OR(A927="",AS927&lt;0,SUM($AS$2:$AS$1001)&lt;=0),"",SUMIFS($AS$2:$AS$1001,$AS$2:$AS$1001,"&gt;"&amp;AS927)/SUM($AS$2:$AS$1001))</x:f>
      </x:c>
      <x:c r="AV927" s="61" t="str">
        <x:f>IF(OR(A927="",AS927&lt;0,SUM($AS$2:$AS$1001)&lt;=0),"",SUMIFS($AS$2:$AS$1001,$AS$2:$AS$1001,"&gt;="&amp;AS927)/SUM($AS$2:$AS$1001))</x:f>
      </x:c>
      <x:c r="AW927" s="49" t="str">
        <x:f>IF(A927="","",IF(SUM($AS$2:$AS$1001)&lt;=0,"Не определён",IF(AS927&lt;0,"Исключение",IF(AU927&lt;'Настройки'!$B$5,"A",IF(AU927&lt;'Настройки'!$B$6,"B","C")))))</x:f>
      </x:c>
      <x:c r="AX927" s="58" t="str">
        <x:f>IF(A927="","",IF(AQ927=0,"",AVERAGE(BI927:INDEX(BI927:CR927,1,'Настройки'!$B$3))))</x:f>
      </x:c>
      <x:c r="AY927" s="58" t="str">
        <x:f>IF(OR(A927="",AQ927=0),"",STDEVP(BI927:INDEX(BI927:CR927,1,'Настройки'!$B$3)))</x:f>
      </x:c>
      <x:c r="AZ927" s="61" t="str">
        <x:f>IF(OR(A927="",AQ927&lt;'Настройки'!$B$12,AX927&lt;=0,AND('Настройки'!$B$10="Блокировать",COUNTIF(F927:INDEX(F927:AO927,1,'Настройки'!$B$3),"&lt;0")&gt;0)),"",AY927/ABS(AX927))</x:f>
      </x:c>
      <x:c r="BA927" s="49" t="str">
        <x:f>IF(A927="","",IF(AND('Настройки'!$B$10="Блокировать",COUNTIF(F927:INDEX(F927:AO927,1,'Настройки'!$B$3),"&lt;0")&gt;0),"Не определён",IF(AQ927&lt;'Настройки'!$B$12,"Не определён",IF(AX927=0,"Нет спроса",IF(AX927&lt;0,"Не определён",IF(AZ927&lt;='Настройки'!$B$7,"X",IF(AZ927&lt;='Настройки'!$B$8,"Y","Z")))))))</x:f>
      </x:c>
      <x:c r="BB927" s="49" t="str">
        <x:f>IF(OR(A927="",LEN(AW927)&lt;&gt;1,LEN(BA927)&lt;&gt;1),"",AW927&amp;BA927)</x:f>
      </x:c>
      <x:c r="BC927" s="61" t="str">
        <x:f>IF(OR(A927="",AQ927=0),"",(COUNT(BI927:INDEX(BI927:CR927,1,'Настройки'!$B$3))-COUNT(CS927:INDEX(CS927:EB927,1,'Настройки'!$B$3)))/AQ927)</x:f>
      </x:c>
      <x:c r="BD927" s="64" t="str">
        <x:f>IF(OR(A927="",COUNT(CS927:INDEX(CS927:EB927,1,'Настройки'!$B$3))=0),"",AQ927/COUNT(CS927:INDEX(CS927:EB927,1,'Настройки'!$B$3)))</x:f>
      </x:c>
      <x:c r="BE927" s="64" t="str">
        <x:f>IF(OR(A927="",COUNT(CS927:INDEX(CS927:EB927,1,'Настройки'!$B$3))=0),"",IF(AVERAGE(CS927:INDEX(CS927:EB927,1,'Настройки'!$B$3))=0,"",(STDEVP(CS927:INDEX(CS927:EB927,1,'Настройки'!$B$3))/ABS(AVERAGE(CS927:INDEX(CS927:EB927,1,'Настройки'!$B$3))))^2))</x:f>
      </x:c>
      <x:c r="BF927" s="49" t="str">
        <x:f>IF(A927="","",IF(AQ927&lt;3,"Недостаточно",IF(AQ927&lt;6,"Предварительный","Обычный")))</x:f>
      </x:c>
      <x:c r="BG927" s="49" t="str">
        <x:f>IF(A927="","",IF(COUNTIF(F927:INDEX(F927:AO927,1,'Настройки'!$B$3),"&lt;0")&gt;0,IF('Настройки'!$B$10="Блокировать","Отрицательный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"),"")&amp;IF(AQ927&lt;3,"Недостаточно истории. ",IF(AQ927&lt;6,"Предварительная классификация. ",""))&amp;IF(AX927=0,"Нет спроса за горизонт. ","")&amp;IF(AZ927&gt;'Настройки'!$B$11,"Экстремальная вариативность. ",""))</x:f>
      </x:c>
      <x:c r="BH927" s="49" t="str">
        <x:f>IF(A927="","",IFERROR(VLOOKUP(BB927,'Настройки'!$D$3:$E$11,2,FALSE),"Сначала проверьте исходные данные и историю спроса.")&amp;" Уточните срок поставки, MOQ и критичность.")</x:f>
      </x:c>
      <x:c r="BI927" s="50" t="str">
        <x:f>IF(1&gt;'Настройки'!$B$3,"",IF(ISBLANK(F927),IF('Настройки'!$B$9="Нулевой спрос",0,""),IF(F927&lt;0,IF('Настройки'!$B$10="Исключить","",IF('Настройки'!$B$10="Абсолютные значения",ABS(F927),F927)),F927)))</x:f>
      </x:c>
      <x:c r="BJ927" s="50" t="str">
        <x:f>IF(2&gt;'Настройки'!$B$3,"",IF(ISBLANK(G927),IF('Настройки'!$B$9="Нулевой спрос",0,""),IF(G927&lt;0,IF('Настройки'!$B$10="Исключить","",IF('Настройки'!$B$10="Абсолютные значения",ABS(G927),G927)),G927)))</x:f>
      </x:c>
      <x:c r="BK927" s="50" t="str">
        <x:f>IF(3&gt;'Настройки'!$B$3,"",IF(ISBLANK(H927),IF('Настройки'!$B$9="Нулевой спрос",0,""),IF(H927&lt;0,IF('Настройки'!$B$10="Исключить","",IF('Настройки'!$B$10="Абсолютные значения",ABS(H927),H927)),H927)))</x:f>
      </x:c>
      <x:c r="BL927" s="50" t="str">
        <x:f>IF(4&gt;'Настройки'!$B$3,"",IF(ISBLANK(I927),IF('Настройки'!$B$9="Нулевой спрос",0,""),IF(I927&lt;0,IF('Настройки'!$B$10="Исключить","",IF('Настройки'!$B$10="Абсолютные значения",ABS(I927),I927)),I927)))</x:f>
      </x:c>
      <x:c r="BM927" s="50" t="str">
        <x:f>IF(5&gt;'Настройки'!$B$3,"",IF(ISBLANK(J927),IF('Настройки'!$B$9="Нулевой спрос",0,""),IF(J927&lt;0,IF('Настройки'!$B$10="Исключить","",IF('Настройки'!$B$10="Абсолютные значения",ABS(J927),J927)),J927)))</x:f>
      </x:c>
      <x:c r="BN927" s="50" t="str">
        <x:f>IF(6&gt;'Настройки'!$B$3,"",IF(ISBLANK(K927),IF('Настройки'!$B$9="Нулевой спрос",0,""),IF(K927&lt;0,IF('Настройки'!$B$10="Исключить","",IF('Настройки'!$B$10="Абсолютные значения",ABS(K927),K927)),K927)))</x:f>
      </x:c>
      <x:c r="BO927" s="50" t="str">
        <x:f>IF(7&gt;'Настройки'!$B$3,"",IF(ISBLANK(L927),IF('Настройки'!$B$9="Нулевой спрос",0,""),IF(L927&lt;0,IF('Настройки'!$B$10="Исключить","",IF('Настройки'!$B$10="Абсолютные значения",ABS(L927),L927)),L927)))</x:f>
      </x:c>
      <x:c r="BP927" s="50" t="str">
        <x:f>IF(8&gt;'Настройки'!$B$3,"",IF(ISBLANK(M927),IF('Настройки'!$B$9="Нулевой спрос",0,""),IF(M927&lt;0,IF('Настройки'!$B$10="Исключить","",IF('Настройки'!$B$10="Абсолютные значения",ABS(M927),M927)),M927)))</x:f>
      </x:c>
      <x:c r="BQ927" s="50" t="str">
        <x:f>IF(9&gt;'Настройки'!$B$3,"",IF(ISBLANK(N927),IF('Настройки'!$B$9="Нулевой спрос",0,""),IF(N927&lt;0,IF('Настройки'!$B$10="Исключить","",IF('Настройки'!$B$10="Абсолютные значения",ABS(N927),N927)),N927)))</x:f>
      </x:c>
      <x:c r="BR927" s="50" t="str">
        <x:f>IF(10&gt;'Настройки'!$B$3,"",IF(ISBLANK(O927),IF('Настройки'!$B$9="Нулевой спрос",0,""),IF(O927&lt;0,IF('Настройки'!$B$10="Исключить","",IF('Настройки'!$B$10="Абсолютные значения",ABS(O927),O927)),O927)))</x:f>
      </x:c>
      <x:c r="BS927" s="50" t="str">
        <x:f>IF(11&gt;'Настройки'!$B$3,"",IF(ISBLANK(P927),IF('Настройки'!$B$9="Нулевой спрос",0,""),IF(P927&lt;0,IF('Настройки'!$B$10="Исключить","",IF('Настройки'!$B$10="Абсолютные значения",ABS(P927),P927)),P927)))</x:f>
      </x:c>
      <x:c r="BT927" s="50" t="str">
        <x:f>IF(12&gt;'Настройки'!$B$3,"",IF(ISBLANK(Q927),IF('Настройки'!$B$9="Нулевой спрос",0,""),IF(Q927&lt;0,IF('Настройки'!$B$10="Исключить","",IF('Настройки'!$B$10="Абсолютные значения",ABS(Q927),Q927)),Q927)))</x:f>
      </x:c>
      <x:c r="BU927" s="50" t="str">
        <x:f>IF(13&gt;'Настройки'!$B$3,"",IF(ISBLANK(R927),IF('Настройки'!$B$9="Нулевой спрос",0,""),IF(R927&lt;0,IF('Настройки'!$B$10="Исключить","",IF('Настройки'!$B$10="Абсолютные значения",ABS(R927),R927)),R927)))</x:f>
      </x:c>
      <x:c r="BV927" s="50" t="str">
        <x:f>IF(14&gt;'Настройки'!$B$3,"",IF(ISBLANK(S927),IF('Настройки'!$B$9="Нулевой спрос",0,""),IF(S927&lt;0,IF('Настройки'!$B$10="Исключить","",IF('Настройки'!$B$10="Абсолютные значения",ABS(S927),S927)),S927)))</x:f>
      </x:c>
      <x:c r="BW927" s="50" t="str">
        <x:f>IF(15&gt;'Настройки'!$B$3,"",IF(ISBLANK(T927),IF('Настройки'!$B$9="Нулевой спрос",0,""),IF(T927&lt;0,IF('Настройки'!$B$10="Исключить","",IF('Настройки'!$B$10="Абсолютные значения",ABS(T927),T927)),T927)))</x:f>
      </x:c>
      <x:c r="BX927" s="50" t="str">
        <x:f>IF(16&gt;'Настройки'!$B$3,"",IF(ISBLANK(U927),IF('Настройки'!$B$9="Нулевой спрос",0,""),IF(U927&lt;0,IF('Настройки'!$B$10="Исключить","",IF('Настройки'!$B$10="Абсолютные значения",ABS(U927),U927)),U927)))</x:f>
      </x:c>
      <x:c r="BY927" s="50" t="str">
        <x:f>IF(17&gt;'Настройки'!$B$3,"",IF(ISBLANK(V927),IF('Настройки'!$B$9="Нулевой спрос",0,""),IF(V927&lt;0,IF('Настройки'!$B$10="Исключить","",IF('Настройки'!$B$10="Абсолютные значения",ABS(V927),V927)),V927)))</x:f>
      </x:c>
      <x:c r="BZ927" s="50" t="str">
        <x:f>IF(18&gt;'Настройки'!$B$3,"",IF(ISBLANK(W927),IF('Настройки'!$B$9="Нулевой спрос",0,""),IF(W927&lt;0,IF('Настройки'!$B$10="Исключить","",IF('Настройки'!$B$10="Абсолютные значения",ABS(W927),W927)),W927)))</x:f>
      </x:c>
      <x:c r="CA927" s="50" t="str">
        <x:f>IF(19&gt;'Настройки'!$B$3,"",IF(ISBLANK(X927),IF('Настройки'!$B$9="Нулевой спрос",0,""),IF(X927&lt;0,IF('Настройки'!$B$10="Исключить","",IF('Настройки'!$B$10="Абсолютные значения",ABS(X927),X927)),X927)))</x:f>
      </x:c>
      <x:c r="CB927" s="50" t="str">
        <x:f>IF(20&gt;'Настройки'!$B$3,"",IF(ISBLANK(Y927),IF('Настройки'!$B$9="Нулевой спрос",0,""),IF(Y927&lt;0,IF('Настройки'!$B$10="Исключить","",IF('Настройки'!$B$10="Абсолютные значения",ABS(Y927),Y927)),Y927)))</x:f>
      </x:c>
      <x:c r="CC927" s="50" t="str">
        <x:f>IF(21&gt;'Настройки'!$B$3,"",IF(ISBLANK(Z927),IF('Настройки'!$B$9="Нулевой спрос",0,""),IF(Z927&lt;0,IF('Настройки'!$B$10="Исключить","",IF('Настройки'!$B$10="Абсолютные значения",ABS(Z927),Z927)),Z927)))</x:f>
      </x:c>
      <x:c r="CD927" s="50" t="str">
        <x:f>IF(22&gt;'Настройки'!$B$3,"",IF(ISBLANK(AA927),IF('Настройки'!$B$9="Нулевой спрос",0,""),IF(AA927&lt;0,IF('Настройки'!$B$10="Исключить","",IF('Настройки'!$B$10="Абсолютные значения",ABS(AA927),AA927)),AA927)))</x:f>
      </x:c>
      <x:c r="CE927" s="50" t="str">
        <x:f>IF(23&gt;'Настройки'!$B$3,"",IF(ISBLANK(AB927),IF('Настройки'!$B$9="Нулевой спрос",0,""),IF(AB927&lt;0,IF('Настройки'!$B$10="Исключить","",IF('Настройки'!$B$10="Абсолютные значения",ABS(AB927),AB927)),AB927)))</x:f>
      </x:c>
      <x:c r="CF927" s="50" t="str">
        <x:f>IF(24&gt;'Настройки'!$B$3,"",IF(ISBLANK(AC927),IF('Настройки'!$B$9="Нулевой спрос",0,""),IF(AC927&lt;0,IF('Настройки'!$B$10="Исключить","",IF('Настройки'!$B$10="Абсолютные значения",ABS(AC927),AC927)),AC927)))</x:f>
      </x:c>
      <x:c r="CG927" s="50" t="str">
        <x:f>IF(25&gt;'Настройки'!$B$3,"",IF(ISBLANK(AD927),IF('Настройки'!$B$9="Нулевой спрос",0,""),IF(AD927&lt;0,IF('Настройки'!$B$10="Исключить","",IF('Настройки'!$B$10="Абсолютные значения",ABS(AD927),AD927)),AD927)))</x:f>
      </x:c>
      <x:c r="CH927" s="50" t="str">
        <x:f>IF(26&gt;'Настройки'!$B$3,"",IF(ISBLANK(AE927),IF('Настройки'!$B$9="Нулевой спрос",0,""),IF(AE927&lt;0,IF('Настройки'!$B$10="Исключить","",IF('Настройки'!$B$10="Абсолютные значения",ABS(AE927),AE927)),AE927)))</x:f>
      </x:c>
      <x:c r="CI927" s="50" t="str">
        <x:f>IF(27&gt;'Настройки'!$B$3,"",IF(ISBLANK(AF927),IF('Настройки'!$B$9="Нулевой спрос",0,""),IF(AF927&lt;0,IF('Настройки'!$B$10="Исключить","",IF('Настройки'!$B$10="Абсолютные значения",ABS(AF927),AF927)),AF927)))</x:f>
      </x:c>
      <x:c r="CJ927" s="50" t="str">
        <x:f>IF(28&gt;'Настройки'!$B$3,"",IF(ISBLANK(AG927),IF('Настройки'!$B$9="Нулевой спрос",0,""),IF(AG927&lt;0,IF('Настройки'!$B$10="Исключить","",IF('Настройки'!$B$10="Абсолютные значения",ABS(AG927),AG927)),AG927)))</x:f>
      </x:c>
      <x:c r="CK927" s="50" t="str">
        <x:f>IF(29&gt;'Настройки'!$B$3,"",IF(ISBLANK(AH927),IF('Настройки'!$B$9="Нулевой спрос",0,""),IF(AH927&lt;0,IF('Настройки'!$B$10="Исключить","",IF('Настройки'!$B$10="Абсолютные значения",ABS(AH927),AH927)),AH927)))</x:f>
      </x:c>
      <x:c r="CL927" s="50" t="str">
        <x:f>IF(30&gt;'Настройки'!$B$3,"",IF(ISBLANK(AI927),IF('Настройки'!$B$9="Нулевой спрос",0,""),IF(AI927&lt;0,IF('Настройки'!$B$10="Исключить","",IF('Настройки'!$B$10="Абсолютные значения",ABS(AI927),AI927)),AI927)))</x:f>
      </x:c>
      <x:c r="CM927" s="50" t="str">
        <x:f>IF(31&gt;'Настройки'!$B$3,"",IF(ISBLANK(AJ927),IF('Настройки'!$B$9="Нулевой спрос",0,""),IF(AJ927&lt;0,IF('Настройки'!$B$10="Исключить","",IF('Настройки'!$B$10="Абсолютные значения",ABS(AJ927),AJ927)),AJ927)))</x:f>
      </x:c>
      <x:c r="CN927" s="50" t="str">
        <x:f>IF(32&gt;'Настройки'!$B$3,"",IF(ISBLANK(AK927),IF('Настройки'!$B$9="Нулевой спрос",0,""),IF(AK927&lt;0,IF('Настройки'!$B$10="Исключить","",IF('Настройки'!$B$10="Абсолютные значения",ABS(AK927),AK927)),AK927)))</x:f>
      </x:c>
      <x:c r="CO927" s="50" t="str">
        <x:f>IF(33&gt;'Настройки'!$B$3,"",IF(ISBLANK(AL927),IF('Настройки'!$B$9="Нулевой спрос",0,""),IF(AL927&lt;0,IF('Настройки'!$B$10="Исключить","",IF('Настройки'!$B$10="Абсолютные значения",ABS(AL927),AL927)),AL927)))</x:f>
      </x:c>
      <x:c r="CP927" s="50" t="str">
        <x:f>IF(34&gt;'Настройки'!$B$3,"",IF(ISBLANK(AM927),IF('Настройки'!$B$9="Нулевой спрос",0,""),IF(AM927&lt;0,IF('Настройки'!$B$10="Исключить","",IF('Настройки'!$B$10="Абсолютные значения",ABS(AM927),AM927)),AM927)))</x:f>
      </x:c>
      <x:c r="CQ927" s="50" t="str">
        <x:f>IF(35&gt;'Настройки'!$B$3,"",IF(ISBLANK(AN927),IF('Настройки'!$B$9="Нулевой спрос",0,""),IF(AN927&lt;0,IF('Настройки'!$B$10="Исключить","",IF('Настройки'!$B$10="Абсолютные значения",ABS(AN927),AN927)),AN927)))</x:f>
      </x:c>
      <x:c r="CR927" s="50" t="str">
        <x:f>IF(36&gt;'Настройки'!$B$3,"",IF(ISBLANK(AO927),IF('Настройки'!$B$9="Нулевой спрос",0,""),IF(AO927&lt;0,IF('Настройки'!$B$10="Исключить","",IF('Настройки'!$B$10="Абсолютные значения",ABS(AO927),AO927)),AO927)))</x:f>
      </x:c>
      <x:c r="CS927" s="50" t="str">
        <x:f>IF(OR(1&gt;'Настройки'!$B$3,ISBLANK(BI927),BI927=0),"",BI927)</x:f>
      </x:c>
      <x:c r="CT927" s="50" t="str">
        <x:f>IF(OR(2&gt;'Настройки'!$B$3,ISBLANK(BJ927),BJ927=0),"",BJ927)</x:f>
      </x:c>
      <x:c r="CU927" s="50" t="str">
        <x:f>IF(OR(3&gt;'Настройки'!$B$3,ISBLANK(BK927),BK927=0),"",BK927)</x:f>
      </x:c>
      <x:c r="CV927" s="50" t="str">
        <x:f>IF(OR(4&gt;'Настройки'!$B$3,ISBLANK(BL927),BL927=0),"",BL927)</x:f>
      </x:c>
      <x:c r="CW927" s="50" t="str">
        <x:f>IF(OR(5&gt;'Настройки'!$B$3,ISBLANK(BM927),BM927=0),"",BM927)</x:f>
      </x:c>
      <x:c r="CX927" s="50" t="str">
        <x:f>IF(OR(6&gt;'Настройки'!$B$3,ISBLANK(BN927),BN927=0),"",BN927)</x:f>
      </x:c>
      <x:c r="CY927" s="50" t="str">
        <x:f>IF(OR(7&gt;'Настройки'!$B$3,ISBLANK(BO927),BO927=0),"",BO927)</x:f>
      </x:c>
      <x:c r="CZ927" s="50" t="str">
        <x:f>IF(OR(8&gt;'Настройки'!$B$3,ISBLANK(BP927),BP927=0),"",BP927)</x:f>
      </x:c>
      <x:c r="DA927" s="50" t="str">
        <x:f>IF(OR(9&gt;'Настройки'!$B$3,ISBLANK(BQ927),BQ927=0),"",BQ927)</x:f>
      </x:c>
      <x:c r="DB927" s="50" t="str">
        <x:f>IF(OR(10&gt;'Настройки'!$B$3,ISBLANK(BR927),BR927=0),"",BR927)</x:f>
      </x:c>
      <x:c r="DC927" s="50" t="str">
        <x:f>IF(OR(11&gt;'Настройки'!$B$3,ISBLANK(BS927),BS927=0),"",BS927)</x:f>
      </x:c>
      <x:c r="DD927" s="50" t="str">
        <x:f>IF(OR(12&gt;'Настройки'!$B$3,ISBLANK(BT927),BT927=0),"",BT927)</x:f>
      </x:c>
      <x:c r="DE927" s="50" t="str">
        <x:f>IF(OR(13&gt;'Настройки'!$B$3,ISBLANK(BU927),BU927=0),"",BU927)</x:f>
      </x:c>
      <x:c r="DF927" s="50" t="str">
        <x:f>IF(OR(14&gt;'Настройки'!$B$3,ISBLANK(BV927),BV927=0),"",BV927)</x:f>
      </x:c>
      <x:c r="DG927" s="50" t="str">
        <x:f>IF(OR(15&gt;'Настройки'!$B$3,ISBLANK(BW927),BW927=0),"",BW927)</x:f>
      </x:c>
      <x:c r="DH927" s="50" t="str">
        <x:f>IF(OR(16&gt;'Настройки'!$B$3,ISBLANK(BX927),BX927=0),"",BX927)</x:f>
      </x:c>
      <x:c r="DI927" s="50" t="str">
        <x:f>IF(OR(17&gt;'Настройки'!$B$3,ISBLANK(BY927),BY927=0),"",BY927)</x:f>
      </x:c>
      <x:c r="DJ927" s="50" t="str">
        <x:f>IF(OR(18&gt;'Настройки'!$B$3,ISBLANK(BZ927),BZ927=0),"",BZ927)</x:f>
      </x:c>
      <x:c r="DK927" s="50" t="str">
        <x:f>IF(OR(19&gt;'Настройки'!$B$3,ISBLANK(CA927),CA927=0),"",CA927)</x:f>
      </x:c>
      <x:c r="DL927" s="50" t="str">
        <x:f>IF(OR(20&gt;'Настройки'!$B$3,ISBLANK(CB927),CB927=0),"",CB927)</x:f>
      </x:c>
      <x:c r="DM927" s="50" t="str">
        <x:f>IF(OR(21&gt;'Настройки'!$B$3,ISBLANK(CC927),CC927=0),"",CC927)</x:f>
      </x:c>
      <x:c r="DN927" s="50" t="str">
        <x:f>IF(OR(22&gt;'Настройки'!$B$3,ISBLANK(CD927),CD927=0),"",CD927)</x:f>
      </x:c>
      <x:c r="DO927" s="50" t="str">
        <x:f>IF(OR(23&gt;'Настройки'!$B$3,ISBLANK(CE927),CE927=0),"",CE927)</x:f>
      </x:c>
      <x:c r="DP927" s="50" t="str">
        <x:f>IF(OR(24&gt;'Настройки'!$B$3,ISBLANK(CF927),CF927=0),"",CF927)</x:f>
      </x:c>
      <x:c r="DQ927" s="50" t="str">
        <x:f>IF(OR(25&gt;'Настройки'!$B$3,ISBLANK(CG927),CG927=0),"",CG927)</x:f>
      </x:c>
      <x:c r="DR927" s="50" t="str">
        <x:f>IF(OR(26&gt;'Настройки'!$B$3,ISBLANK(CH927),CH927=0),"",CH927)</x:f>
      </x:c>
      <x:c r="DS927" s="50" t="str">
        <x:f>IF(OR(27&gt;'Настройки'!$B$3,ISBLANK(CI927),CI927=0),"",CI927)</x:f>
      </x:c>
      <x:c r="DT927" s="50" t="str">
        <x:f>IF(OR(28&gt;'Настройки'!$B$3,ISBLANK(CJ927),CJ927=0),"",CJ927)</x:f>
      </x:c>
      <x:c r="DU927" s="50" t="str">
        <x:f>IF(OR(29&gt;'Настройки'!$B$3,ISBLANK(CK927),CK927=0),"",CK927)</x:f>
      </x:c>
      <x:c r="DV927" s="50" t="str">
        <x:f>IF(OR(30&gt;'Настройки'!$B$3,ISBLANK(CL927),CL927=0),"",CL927)</x:f>
      </x:c>
      <x:c r="DW927" s="50" t="str">
        <x:f>IF(OR(31&gt;'Настройки'!$B$3,ISBLANK(CM927),CM927=0),"",CM927)</x:f>
      </x:c>
      <x:c r="DX927" s="50" t="str">
        <x:f>IF(OR(32&gt;'Настройки'!$B$3,ISBLANK(CN927),CN927=0),"",CN927)</x:f>
      </x:c>
      <x:c r="DY927" s="50" t="str">
        <x:f>IF(OR(33&gt;'Настройки'!$B$3,ISBLANK(CO927),CO927=0),"",CO927)</x:f>
      </x:c>
      <x:c r="DZ927" s="50" t="str">
        <x:f>IF(OR(34&gt;'Настройки'!$B$3,ISBLANK(CP927),CP927=0),"",CP927)</x:f>
      </x:c>
      <x:c r="EA927" s="50" t="str">
        <x:f>IF(OR(35&gt;'Настройки'!$B$3,ISBLANK(CQ927),CQ927=0),"",CQ927)</x:f>
      </x:c>
      <x:c r="EB927" s="50" t="str">
        <x:f>IF(OR(36&gt;'Настройки'!$B$3,ISBLANK(CR927),CR927=0),"",CR927)</x:f>
      </x:c>
      <x:c r="EC927" s="50" t="str">
        <x:f>IF(A927="","",IF(OR(BB927="AZ",BB927="BZ"),10000+ROW(),IF(AZ927&gt;'Настройки'!$B$11,20000+ROW(),IF(BF927&lt;&gt;"Обычный",30000+ROW(),IF(AX927&lt;=0,40000+ROW(),"")))))</x:f>
      </x:c>
      <x:c r="ED927" s="50" t="str">
        <x:f>IF(EC927="","",COUNTIFS($EC$2:$EC$1001,"&gt;0",$EC$2:$EC$1001,"&lt;"&amp;EC927)+1)</x:f>
      </x:c>
    </x:row>
    <x:row r="928">
      <x:c r="A928" s="115"/>
      <x:c r="B928" s="115"/>
      <x:c r="C928" s="115"/>
      <x:c r="D928" s="118"/>
      <x:c r="E928" s="118"/>
      <x:c r="F928" s="118"/>
      <x:c r="G928" s="118"/>
      <x:c r="H928" s="118"/>
      <x:c r="I928" s="118"/>
      <x:c r="J928" s="118"/>
      <x:c r="K928" s="118"/>
      <x:c r="L928" s="118"/>
      <x:c r="M928" s="118"/>
      <x:c r="N928" s="118"/>
      <x:c r="O928" s="118"/>
      <x:c r="P928" s="118"/>
      <x:c r="Q928" s="118"/>
      <x:c r="R928" s="118"/>
      <x:c r="S928" s="118"/>
      <x:c r="T928" s="118"/>
      <x:c r="U928" s="118"/>
      <x:c r="V928" s="118"/>
      <x:c r="W928" s="118"/>
      <x:c r="X928" s="118"/>
      <x:c r="Y928" s="118"/>
      <x:c r="Z928" s="118"/>
      <x:c r="AA928" s="118"/>
      <x:c r="AB928" s="118"/>
      <x:c r="AC928" s="118"/>
      <x:c r="AD928" s="118"/>
      <x:c r="AE928" s="118"/>
      <x:c r="AF928" s="118"/>
      <x:c r="AG928" s="118"/>
      <x:c r="AH928" s="118"/>
      <x:c r="AI928" s="118"/>
      <x:c r="AJ928" s="118"/>
      <x:c r="AK928" s="118"/>
      <x:c r="AL928" s="118"/>
      <x:c r="AM928" s="118"/>
      <x:c r="AN928" s="118"/>
      <x:c r="AO928" s="118"/>
      <x:c r="AP928" s="115"/>
      <x:c r="AQ928" s="49" t="str">
        <x:f>IF(A928="","",COUNT(BI928:INDEX(BI928:CR928,1,'Настройки'!$B$3)))</x:f>
      </x:c>
      <x:c r="AR928" s="49" t="str">
        <x:f>IF(A928="","",SUM(BI928:INDEX(BI928:CR928,1,'Настройки'!$B$3)))</x:f>
      </x:c>
      <x:c r="AS928" s="58" t="str">
        <x:f>IF(A928="","",IF('Настройки'!$B$4="Стоимость потребления",AR928*D928,IF('Настройки'!$B$4="Количество",AR928,E928)))</x:f>
      </x:c>
      <x:c r="AT928" s="61" t="str">
        <x:f>IF(OR(A928="",AS928&lt;0,SUM($AS$2:$AS$1001)&lt;=0),"",AS928/SUM($AS$2:$AS$1001))</x:f>
      </x:c>
      <x:c r="AU928" s="61" t="str">
        <x:f>IF(OR(A928="",AS928&lt;0,SUM($AS$2:$AS$1001)&lt;=0),"",SUMIFS($AS$2:$AS$1001,$AS$2:$AS$1001,"&gt;"&amp;AS928)/SUM($AS$2:$AS$1001))</x:f>
      </x:c>
      <x:c r="AV928" s="61" t="str">
        <x:f>IF(OR(A928="",AS928&lt;0,SUM($AS$2:$AS$1001)&lt;=0),"",SUMIFS($AS$2:$AS$1001,$AS$2:$AS$1001,"&gt;="&amp;AS928)/SUM($AS$2:$AS$1001))</x:f>
      </x:c>
      <x:c r="AW928" s="49" t="str">
        <x:f>IF(A928="","",IF(SUM($AS$2:$AS$1001)&lt;=0,"Не определён",IF(AS928&lt;0,"Исключение",IF(AU928&lt;'Настройки'!$B$5,"A",IF(AU928&lt;'Настройки'!$B$6,"B","C")))))</x:f>
      </x:c>
      <x:c r="AX928" s="58" t="str">
        <x:f>IF(A928="","",IF(AQ928=0,"",AVERAGE(BI928:INDEX(BI928:CR928,1,'Настройки'!$B$3))))</x:f>
      </x:c>
      <x:c r="AY928" s="58" t="str">
        <x:f>IF(OR(A928="",AQ928=0),"",STDEVP(BI928:INDEX(BI928:CR928,1,'Настройки'!$B$3)))</x:f>
      </x:c>
      <x:c r="AZ928" s="61" t="str">
        <x:f>IF(OR(A928="",AQ928&lt;'Настройки'!$B$12,AX928&lt;=0,AND('Настройки'!$B$10="Блокировать",COUNTIF(F928:INDEX(F928:AO928,1,'Настройки'!$B$3),"&lt;0")&gt;0)),"",AY928/ABS(AX928))</x:f>
      </x:c>
      <x:c r="BA928" s="49" t="str">
        <x:f>IF(A928="","",IF(AND('Настройки'!$B$10="Блокировать",COUNTIF(F928:INDEX(F928:AO928,1,'Настройки'!$B$3),"&lt;0")&gt;0),"Не определён",IF(AQ928&lt;'Настройки'!$B$12,"Не определён",IF(AX928=0,"Нет спроса",IF(AX928&lt;0,"Не определён",IF(AZ928&lt;='Настройки'!$B$7,"X",IF(AZ928&lt;='Настройки'!$B$8,"Y","Z")))))))</x:f>
      </x:c>
      <x:c r="BB928" s="49" t="str">
        <x:f>IF(OR(A928="",LEN(AW928)&lt;&gt;1,LEN(BA928)&lt;&gt;1),"",AW928&amp;BA928)</x:f>
      </x:c>
      <x:c r="BC928" s="61" t="str">
        <x:f>IF(OR(A928="",AQ928=0),"",(COUNT(BI928:INDEX(BI928:CR928,1,'Настройки'!$B$3))-COUNT(CS928:INDEX(CS928:EB928,1,'Настройки'!$B$3)))/AQ928)</x:f>
      </x:c>
      <x:c r="BD928" s="64" t="str">
        <x:f>IF(OR(A928="",COUNT(CS928:INDEX(CS928:EB928,1,'Настройки'!$B$3))=0),"",AQ928/COUNT(CS928:INDEX(CS928:EB928,1,'Настройки'!$B$3)))</x:f>
      </x:c>
      <x:c r="BE928" s="64" t="str">
        <x:f>IF(OR(A928="",COUNT(CS928:INDEX(CS928:EB928,1,'Настройки'!$B$3))=0),"",IF(AVERAGE(CS928:INDEX(CS928:EB928,1,'Настройки'!$B$3))=0,"",(STDEVP(CS928:INDEX(CS928:EB928,1,'Настройки'!$B$3))/ABS(AVERAGE(CS928:INDEX(CS928:EB928,1,'Настройки'!$B$3))))^2))</x:f>
      </x:c>
      <x:c r="BF928" s="49" t="str">
        <x:f>IF(A928="","",IF(AQ928&lt;3,"Недостаточно",IF(AQ928&lt;6,"Предварительный","Обычный")))</x:f>
      </x:c>
      <x:c r="BG928" s="49" t="str">
        <x:f>IF(A928="","",IF(COUNTIF(F928:INDEX(F928:AO928,1,'Настройки'!$B$3),"&lt;0")&gt;0,IF('Настройки'!$B$10="Блокировать","Отрицательный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"),"")&amp;IF(AQ928&lt;3,"Недостаточно истории. ",IF(AQ928&lt;6,"Предварительная классификация. ",""))&amp;IF(AX928=0,"Нет спроса за горизонт. ","")&amp;IF(AZ928&gt;'Настройки'!$B$11,"Экстремальная вариативность. ",""))</x:f>
      </x:c>
      <x:c r="BH928" s="49" t="str">
        <x:f>IF(A928="","",IFERROR(VLOOKUP(BB928,'Настройки'!$D$3:$E$11,2,FALSE),"Сначала проверьте исходные данные и историю спроса.")&amp;" Уточните срок поставки, MOQ и критичность.")</x:f>
      </x:c>
      <x:c r="BI928" s="50" t="str">
        <x:f>IF(1&gt;'Настройки'!$B$3,"",IF(ISBLANK(F928),IF('Настройки'!$B$9="Нулевой спрос",0,""),IF(F928&lt;0,IF('Настройки'!$B$10="Исключить","",IF('Настройки'!$B$10="Абсолютные значения",ABS(F928),F928)),F928)))</x:f>
      </x:c>
      <x:c r="BJ928" s="50" t="str">
        <x:f>IF(2&gt;'Настройки'!$B$3,"",IF(ISBLANK(G928),IF('Настройки'!$B$9="Нулевой спрос",0,""),IF(G928&lt;0,IF('Настройки'!$B$10="Исключить","",IF('Настройки'!$B$10="Абсолютные значения",ABS(G928),G928)),G928)))</x:f>
      </x:c>
      <x:c r="BK928" s="50" t="str">
        <x:f>IF(3&gt;'Настройки'!$B$3,"",IF(ISBLANK(H928),IF('Настройки'!$B$9="Нулевой спрос",0,""),IF(H928&lt;0,IF('Настройки'!$B$10="Исключить","",IF('Настройки'!$B$10="Абсолютные значения",ABS(H928),H928)),H928)))</x:f>
      </x:c>
      <x:c r="BL928" s="50" t="str">
        <x:f>IF(4&gt;'Настройки'!$B$3,"",IF(ISBLANK(I928),IF('Настройки'!$B$9="Нулевой спрос",0,""),IF(I928&lt;0,IF('Настройки'!$B$10="Исключить","",IF('Настройки'!$B$10="Абсолютные значения",ABS(I928),I928)),I928)))</x:f>
      </x:c>
      <x:c r="BM928" s="50" t="str">
        <x:f>IF(5&gt;'Настройки'!$B$3,"",IF(ISBLANK(J928),IF('Настройки'!$B$9="Нулевой спрос",0,""),IF(J928&lt;0,IF('Настройки'!$B$10="Исключить","",IF('Настройки'!$B$10="Абсолютные значения",ABS(J928),J928)),J928)))</x:f>
      </x:c>
      <x:c r="BN928" s="50" t="str">
        <x:f>IF(6&gt;'Настройки'!$B$3,"",IF(ISBLANK(K928),IF('Настройки'!$B$9="Нулевой спрос",0,""),IF(K928&lt;0,IF('Настройки'!$B$10="Исключить","",IF('Настройки'!$B$10="Абсолютные значения",ABS(K928),K928)),K928)))</x:f>
      </x:c>
      <x:c r="BO928" s="50" t="str">
        <x:f>IF(7&gt;'Настройки'!$B$3,"",IF(ISBLANK(L928),IF('Настройки'!$B$9="Нулевой спрос",0,""),IF(L928&lt;0,IF('Настройки'!$B$10="Исключить","",IF('Настройки'!$B$10="Абсолютные значения",ABS(L928),L928)),L928)))</x:f>
      </x:c>
      <x:c r="BP928" s="50" t="str">
        <x:f>IF(8&gt;'Настройки'!$B$3,"",IF(ISBLANK(M928),IF('Настройки'!$B$9="Нулевой спрос",0,""),IF(M928&lt;0,IF('Настройки'!$B$10="Исключить","",IF('Настройки'!$B$10="Абсолютные значения",ABS(M928),M928)),M928)))</x:f>
      </x:c>
      <x:c r="BQ928" s="50" t="str">
        <x:f>IF(9&gt;'Настройки'!$B$3,"",IF(ISBLANK(N928),IF('Настройки'!$B$9="Нулевой спрос",0,""),IF(N928&lt;0,IF('Настройки'!$B$10="Исключить","",IF('Настройки'!$B$10="Абсолютные значения",ABS(N928),N928)),N928)))</x:f>
      </x:c>
      <x:c r="BR928" s="50" t="str">
        <x:f>IF(10&gt;'Настройки'!$B$3,"",IF(ISBLANK(O928),IF('Настройки'!$B$9="Нулевой спрос",0,""),IF(O928&lt;0,IF('Настройки'!$B$10="Исключить","",IF('Настройки'!$B$10="Абсолютные значения",ABS(O928),O928)),O928)))</x:f>
      </x:c>
      <x:c r="BS928" s="50" t="str">
        <x:f>IF(11&gt;'Настройки'!$B$3,"",IF(ISBLANK(P928),IF('Настройки'!$B$9="Нулевой спрос",0,""),IF(P928&lt;0,IF('Настройки'!$B$10="Исключить","",IF('Настройки'!$B$10="Абсолютные значения",ABS(P928),P928)),P928)))</x:f>
      </x:c>
      <x:c r="BT928" s="50" t="str">
        <x:f>IF(12&gt;'Настройки'!$B$3,"",IF(ISBLANK(Q928),IF('Настройки'!$B$9="Нулевой спрос",0,""),IF(Q928&lt;0,IF('Настройки'!$B$10="Исключить","",IF('Настройки'!$B$10="Абсолютные значения",ABS(Q928),Q928)),Q928)))</x:f>
      </x:c>
      <x:c r="BU928" s="50" t="str">
        <x:f>IF(13&gt;'Настройки'!$B$3,"",IF(ISBLANK(R928),IF('Настройки'!$B$9="Нулевой спрос",0,""),IF(R928&lt;0,IF('Настройки'!$B$10="Исключить","",IF('Настройки'!$B$10="Абсолютные значения",ABS(R928),R928)),R928)))</x:f>
      </x:c>
      <x:c r="BV928" s="50" t="str">
        <x:f>IF(14&gt;'Настройки'!$B$3,"",IF(ISBLANK(S928),IF('Настройки'!$B$9="Нулевой спрос",0,""),IF(S928&lt;0,IF('Настройки'!$B$10="Исключить","",IF('Настройки'!$B$10="Абсолютные значения",ABS(S928),S928)),S928)))</x:f>
      </x:c>
      <x:c r="BW928" s="50" t="str">
        <x:f>IF(15&gt;'Настройки'!$B$3,"",IF(ISBLANK(T928),IF('Настройки'!$B$9="Нулевой спрос",0,""),IF(T928&lt;0,IF('Настройки'!$B$10="Исключить","",IF('Настройки'!$B$10="Абсолютные значения",ABS(T928),T928)),T928)))</x:f>
      </x:c>
      <x:c r="BX928" s="50" t="str">
        <x:f>IF(16&gt;'Настройки'!$B$3,"",IF(ISBLANK(U928),IF('Настройки'!$B$9="Нулевой спрос",0,""),IF(U928&lt;0,IF('Настройки'!$B$10="Исключить","",IF('Настройки'!$B$10="Абсолютные значения",ABS(U928),U928)),U928)))</x:f>
      </x:c>
      <x:c r="BY928" s="50" t="str">
        <x:f>IF(17&gt;'Настройки'!$B$3,"",IF(ISBLANK(V928),IF('Настройки'!$B$9="Нулевой спрос",0,""),IF(V928&lt;0,IF('Настройки'!$B$10="Исключить","",IF('Настройки'!$B$10="Абсолютные значения",ABS(V928),V928)),V928)))</x:f>
      </x:c>
      <x:c r="BZ928" s="50" t="str">
        <x:f>IF(18&gt;'Настройки'!$B$3,"",IF(ISBLANK(W928),IF('Настройки'!$B$9="Нулевой спрос",0,""),IF(W928&lt;0,IF('Настройки'!$B$10="Исключить","",IF('Настройки'!$B$10="Абсолютные значения",ABS(W928),W928)),W928)))</x:f>
      </x:c>
      <x:c r="CA928" s="50" t="str">
        <x:f>IF(19&gt;'Настройки'!$B$3,"",IF(ISBLANK(X928),IF('Настройки'!$B$9="Нулевой спрос",0,""),IF(X928&lt;0,IF('Настройки'!$B$10="Исключить","",IF('Настройки'!$B$10="Абсолютные значения",ABS(X928),X928)),X928)))</x:f>
      </x:c>
      <x:c r="CB928" s="50" t="str">
        <x:f>IF(20&gt;'Настройки'!$B$3,"",IF(ISBLANK(Y928),IF('Настройки'!$B$9="Нулевой спрос",0,""),IF(Y928&lt;0,IF('Настройки'!$B$10="Исключить","",IF('Настройки'!$B$10="Абсолютные значения",ABS(Y928),Y928)),Y928)))</x:f>
      </x:c>
      <x:c r="CC928" s="50" t="str">
        <x:f>IF(21&gt;'Настройки'!$B$3,"",IF(ISBLANK(Z928),IF('Настройки'!$B$9="Нулевой спрос",0,""),IF(Z928&lt;0,IF('Настройки'!$B$10="Исключить","",IF('Настройки'!$B$10="Абсолютные значения",ABS(Z928),Z928)),Z928)))</x:f>
      </x:c>
      <x:c r="CD928" s="50" t="str">
        <x:f>IF(22&gt;'Настройки'!$B$3,"",IF(ISBLANK(AA928),IF('Настройки'!$B$9="Нулевой спрос",0,""),IF(AA928&lt;0,IF('Настройки'!$B$10="Исключить","",IF('Настройки'!$B$10="Абсолютные значения",ABS(AA928),AA928)),AA928)))</x:f>
      </x:c>
      <x:c r="CE928" s="50" t="str">
        <x:f>IF(23&gt;'Настройки'!$B$3,"",IF(ISBLANK(AB928),IF('Настройки'!$B$9="Нулевой спрос",0,""),IF(AB928&lt;0,IF('Настройки'!$B$10="Исключить","",IF('Настройки'!$B$10="Абсолютные значения",ABS(AB928),AB928)),AB928)))</x:f>
      </x:c>
      <x:c r="CF928" s="50" t="str">
        <x:f>IF(24&gt;'Настройки'!$B$3,"",IF(ISBLANK(AC928),IF('Настройки'!$B$9="Нулевой спрос",0,""),IF(AC928&lt;0,IF('Настройки'!$B$10="Исключить","",IF('Настройки'!$B$10="Абсолютные значения",ABS(AC928),AC928)),AC928)))</x:f>
      </x:c>
      <x:c r="CG928" s="50" t="str">
        <x:f>IF(25&gt;'Настройки'!$B$3,"",IF(ISBLANK(AD928),IF('Настройки'!$B$9="Нулевой спрос",0,""),IF(AD928&lt;0,IF('Настройки'!$B$10="Исключить","",IF('Настройки'!$B$10="Абсолютные значения",ABS(AD928),AD928)),AD928)))</x:f>
      </x:c>
      <x:c r="CH928" s="50" t="str">
        <x:f>IF(26&gt;'Настройки'!$B$3,"",IF(ISBLANK(AE928),IF('Настройки'!$B$9="Нулевой спрос",0,""),IF(AE928&lt;0,IF('Настройки'!$B$10="Исключить","",IF('Настройки'!$B$10="Абсолютные значения",ABS(AE928),AE928)),AE928)))</x:f>
      </x:c>
      <x:c r="CI928" s="50" t="str">
        <x:f>IF(27&gt;'Настройки'!$B$3,"",IF(ISBLANK(AF928),IF('Настройки'!$B$9="Нулевой спрос",0,""),IF(AF928&lt;0,IF('Настройки'!$B$10="Исключить","",IF('Настройки'!$B$10="Абсолютные значения",ABS(AF928),AF928)),AF928)))</x:f>
      </x:c>
      <x:c r="CJ928" s="50" t="str">
        <x:f>IF(28&gt;'Настройки'!$B$3,"",IF(ISBLANK(AG928),IF('Настройки'!$B$9="Нулевой спрос",0,""),IF(AG928&lt;0,IF('Настройки'!$B$10="Исключить","",IF('Настройки'!$B$10="Абсолютные значения",ABS(AG928),AG928)),AG928)))</x:f>
      </x:c>
      <x:c r="CK928" s="50" t="str">
        <x:f>IF(29&gt;'Настройки'!$B$3,"",IF(ISBLANK(AH928),IF('Настройки'!$B$9="Нулевой спрос",0,""),IF(AH928&lt;0,IF('Настройки'!$B$10="Исключить","",IF('Настройки'!$B$10="Абсолютные значения",ABS(AH928),AH928)),AH928)))</x:f>
      </x:c>
      <x:c r="CL928" s="50" t="str">
        <x:f>IF(30&gt;'Настройки'!$B$3,"",IF(ISBLANK(AI928),IF('Настройки'!$B$9="Нулевой спрос",0,""),IF(AI928&lt;0,IF('Настройки'!$B$10="Исключить","",IF('Настройки'!$B$10="Абсолютные значения",ABS(AI928),AI928)),AI928)))</x:f>
      </x:c>
      <x:c r="CM928" s="50" t="str">
        <x:f>IF(31&gt;'Настройки'!$B$3,"",IF(ISBLANK(AJ928),IF('Настройки'!$B$9="Нулевой спрос",0,""),IF(AJ928&lt;0,IF('Настройки'!$B$10="Исключить","",IF('Настройки'!$B$10="Абсолютные значения",ABS(AJ928),AJ928)),AJ928)))</x:f>
      </x:c>
      <x:c r="CN928" s="50" t="str">
        <x:f>IF(32&gt;'Настройки'!$B$3,"",IF(ISBLANK(AK928),IF('Настройки'!$B$9="Нулевой спрос",0,""),IF(AK928&lt;0,IF('Настройки'!$B$10="Исключить","",IF('Настройки'!$B$10="Абсолютные значения",ABS(AK928),AK928)),AK928)))</x:f>
      </x:c>
      <x:c r="CO928" s="50" t="str">
        <x:f>IF(33&gt;'Настройки'!$B$3,"",IF(ISBLANK(AL928),IF('Настройки'!$B$9="Нулевой спрос",0,""),IF(AL928&lt;0,IF('Настройки'!$B$10="Исключить","",IF('Настройки'!$B$10="Абсолютные значения",ABS(AL928),AL928)),AL928)))</x:f>
      </x:c>
      <x:c r="CP928" s="50" t="str">
        <x:f>IF(34&gt;'Настройки'!$B$3,"",IF(ISBLANK(AM928),IF('Настройки'!$B$9="Нулевой спрос",0,""),IF(AM928&lt;0,IF('Настройки'!$B$10="Исключить","",IF('Настройки'!$B$10="Абсолютные значения",ABS(AM928),AM928)),AM928)))</x:f>
      </x:c>
      <x:c r="CQ928" s="50" t="str">
        <x:f>IF(35&gt;'Настройки'!$B$3,"",IF(ISBLANK(AN928),IF('Настройки'!$B$9="Нулевой спрос",0,""),IF(AN928&lt;0,IF('Настройки'!$B$10="Исключить","",IF('Настройки'!$B$10="Абсолютные значения",ABS(AN928),AN928)),AN928)))</x:f>
      </x:c>
      <x:c r="CR928" s="50" t="str">
        <x:f>IF(36&gt;'Настройки'!$B$3,"",IF(ISBLANK(AO928),IF('Настройки'!$B$9="Нулевой спрос",0,""),IF(AO928&lt;0,IF('Настройки'!$B$10="Исключить","",IF('Настройки'!$B$10="Абсолютные значения",ABS(AO928),AO928)),AO928)))</x:f>
      </x:c>
      <x:c r="CS928" s="50" t="str">
        <x:f>IF(OR(1&gt;'Настройки'!$B$3,ISBLANK(BI928),BI928=0),"",BI928)</x:f>
      </x:c>
      <x:c r="CT928" s="50" t="str">
        <x:f>IF(OR(2&gt;'Настройки'!$B$3,ISBLANK(BJ928),BJ928=0),"",BJ928)</x:f>
      </x:c>
      <x:c r="CU928" s="50" t="str">
        <x:f>IF(OR(3&gt;'Настройки'!$B$3,ISBLANK(BK928),BK928=0),"",BK928)</x:f>
      </x:c>
      <x:c r="CV928" s="50" t="str">
        <x:f>IF(OR(4&gt;'Настройки'!$B$3,ISBLANK(BL928),BL928=0),"",BL928)</x:f>
      </x:c>
      <x:c r="CW928" s="50" t="str">
        <x:f>IF(OR(5&gt;'Настройки'!$B$3,ISBLANK(BM928),BM928=0),"",BM928)</x:f>
      </x:c>
      <x:c r="CX928" s="50" t="str">
        <x:f>IF(OR(6&gt;'Настройки'!$B$3,ISBLANK(BN928),BN928=0),"",BN928)</x:f>
      </x:c>
      <x:c r="CY928" s="50" t="str">
        <x:f>IF(OR(7&gt;'Настройки'!$B$3,ISBLANK(BO928),BO928=0),"",BO928)</x:f>
      </x:c>
      <x:c r="CZ928" s="50" t="str">
        <x:f>IF(OR(8&gt;'Настройки'!$B$3,ISBLANK(BP928),BP928=0),"",BP928)</x:f>
      </x:c>
      <x:c r="DA928" s="50" t="str">
        <x:f>IF(OR(9&gt;'Настройки'!$B$3,ISBLANK(BQ928),BQ928=0),"",BQ928)</x:f>
      </x:c>
      <x:c r="DB928" s="50" t="str">
        <x:f>IF(OR(10&gt;'Настройки'!$B$3,ISBLANK(BR928),BR928=0),"",BR928)</x:f>
      </x:c>
      <x:c r="DC928" s="50" t="str">
        <x:f>IF(OR(11&gt;'Настройки'!$B$3,ISBLANK(BS928),BS928=0),"",BS928)</x:f>
      </x:c>
      <x:c r="DD928" s="50" t="str">
        <x:f>IF(OR(12&gt;'Настройки'!$B$3,ISBLANK(BT928),BT928=0),"",BT928)</x:f>
      </x:c>
      <x:c r="DE928" s="50" t="str">
        <x:f>IF(OR(13&gt;'Настройки'!$B$3,ISBLANK(BU928),BU928=0),"",BU928)</x:f>
      </x:c>
      <x:c r="DF928" s="50" t="str">
        <x:f>IF(OR(14&gt;'Настройки'!$B$3,ISBLANK(BV928),BV928=0),"",BV928)</x:f>
      </x:c>
      <x:c r="DG928" s="50" t="str">
        <x:f>IF(OR(15&gt;'Настройки'!$B$3,ISBLANK(BW928),BW928=0),"",BW928)</x:f>
      </x:c>
      <x:c r="DH928" s="50" t="str">
        <x:f>IF(OR(16&gt;'Настройки'!$B$3,ISBLANK(BX928),BX928=0),"",BX928)</x:f>
      </x:c>
      <x:c r="DI928" s="50" t="str">
        <x:f>IF(OR(17&gt;'Настройки'!$B$3,ISBLANK(BY928),BY928=0),"",BY928)</x:f>
      </x:c>
      <x:c r="DJ928" s="50" t="str">
        <x:f>IF(OR(18&gt;'Настройки'!$B$3,ISBLANK(BZ928),BZ928=0),"",BZ928)</x:f>
      </x:c>
      <x:c r="DK928" s="50" t="str">
        <x:f>IF(OR(19&gt;'Настройки'!$B$3,ISBLANK(CA928),CA928=0),"",CA928)</x:f>
      </x:c>
      <x:c r="DL928" s="50" t="str">
        <x:f>IF(OR(20&gt;'Настройки'!$B$3,ISBLANK(CB928),CB928=0),"",CB928)</x:f>
      </x:c>
      <x:c r="DM928" s="50" t="str">
        <x:f>IF(OR(21&gt;'Настройки'!$B$3,ISBLANK(CC928),CC928=0),"",CC928)</x:f>
      </x:c>
      <x:c r="DN928" s="50" t="str">
        <x:f>IF(OR(22&gt;'Настройки'!$B$3,ISBLANK(CD928),CD928=0),"",CD928)</x:f>
      </x:c>
      <x:c r="DO928" s="50" t="str">
        <x:f>IF(OR(23&gt;'Настройки'!$B$3,ISBLANK(CE928),CE928=0),"",CE928)</x:f>
      </x:c>
      <x:c r="DP928" s="50" t="str">
        <x:f>IF(OR(24&gt;'Настройки'!$B$3,ISBLANK(CF928),CF928=0),"",CF928)</x:f>
      </x:c>
      <x:c r="DQ928" s="50" t="str">
        <x:f>IF(OR(25&gt;'Настройки'!$B$3,ISBLANK(CG928),CG928=0),"",CG928)</x:f>
      </x:c>
      <x:c r="DR928" s="50" t="str">
        <x:f>IF(OR(26&gt;'Настройки'!$B$3,ISBLANK(CH928),CH928=0),"",CH928)</x:f>
      </x:c>
      <x:c r="DS928" s="50" t="str">
        <x:f>IF(OR(27&gt;'Настройки'!$B$3,ISBLANK(CI928),CI928=0),"",CI928)</x:f>
      </x:c>
      <x:c r="DT928" s="50" t="str">
        <x:f>IF(OR(28&gt;'Настройки'!$B$3,ISBLANK(CJ928),CJ928=0),"",CJ928)</x:f>
      </x:c>
      <x:c r="DU928" s="50" t="str">
        <x:f>IF(OR(29&gt;'Настройки'!$B$3,ISBLANK(CK928),CK928=0),"",CK928)</x:f>
      </x:c>
      <x:c r="DV928" s="50" t="str">
        <x:f>IF(OR(30&gt;'Настройки'!$B$3,ISBLANK(CL928),CL928=0),"",CL928)</x:f>
      </x:c>
      <x:c r="DW928" s="50" t="str">
        <x:f>IF(OR(31&gt;'Настройки'!$B$3,ISBLANK(CM928),CM928=0),"",CM928)</x:f>
      </x:c>
      <x:c r="DX928" s="50" t="str">
        <x:f>IF(OR(32&gt;'Настройки'!$B$3,ISBLANK(CN928),CN928=0),"",CN928)</x:f>
      </x:c>
      <x:c r="DY928" s="50" t="str">
        <x:f>IF(OR(33&gt;'Настройки'!$B$3,ISBLANK(CO928),CO928=0),"",CO928)</x:f>
      </x:c>
      <x:c r="DZ928" s="50" t="str">
        <x:f>IF(OR(34&gt;'Настройки'!$B$3,ISBLANK(CP928),CP928=0),"",CP928)</x:f>
      </x:c>
      <x:c r="EA928" s="50" t="str">
        <x:f>IF(OR(35&gt;'Настройки'!$B$3,ISBLANK(CQ928),CQ928=0),"",CQ928)</x:f>
      </x:c>
      <x:c r="EB928" s="50" t="str">
        <x:f>IF(OR(36&gt;'Настройки'!$B$3,ISBLANK(CR928),CR928=0),"",CR928)</x:f>
      </x:c>
      <x:c r="EC928" s="50" t="str">
        <x:f>IF(A928="","",IF(OR(BB928="AZ",BB928="BZ"),10000+ROW(),IF(AZ928&gt;'Настройки'!$B$11,20000+ROW(),IF(BF928&lt;&gt;"Обычный",30000+ROW(),IF(AX928&lt;=0,40000+ROW(),"")))))</x:f>
      </x:c>
      <x:c r="ED928" s="50" t="str">
        <x:f>IF(EC928="","",COUNTIFS($EC$2:$EC$1001,"&gt;0",$EC$2:$EC$1001,"&lt;"&amp;EC928)+1)</x:f>
      </x:c>
    </x:row>
    <x:row r="929">
      <x:c r="A929" s="115"/>
      <x:c r="B929" s="115"/>
      <x:c r="C929" s="115"/>
      <x:c r="D929" s="118"/>
      <x:c r="E929" s="118"/>
      <x:c r="F929" s="118"/>
      <x:c r="G929" s="118"/>
      <x:c r="H929" s="118"/>
      <x:c r="I929" s="118"/>
      <x:c r="J929" s="118"/>
      <x:c r="K929" s="118"/>
      <x:c r="L929" s="118"/>
      <x:c r="M929" s="118"/>
      <x:c r="N929" s="118"/>
      <x:c r="O929" s="118"/>
      <x:c r="P929" s="118"/>
      <x:c r="Q929" s="118"/>
      <x:c r="R929" s="118"/>
      <x:c r="S929" s="118"/>
      <x:c r="T929" s="118"/>
      <x:c r="U929" s="118"/>
      <x:c r="V929" s="118"/>
      <x:c r="W929" s="118"/>
      <x:c r="X929" s="118"/>
      <x:c r="Y929" s="118"/>
      <x:c r="Z929" s="118"/>
      <x:c r="AA929" s="118"/>
      <x:c r="AB929" s="118"/>
      <x:c r="AC929" s="118"/>
      <x:c r="AD929" s="118"/>
      <x:c r="AE929" s="118"/>
      <x:c r="AF929" s="118"/>
      <x:c r="AG929" s="118"/>
      <x:c r="AH929" s="118"/>
      <x:c r="AI929" s="118"/>
      <x:c r="AJ929" s="118"/>
      <x:c r="AK929" s="118"/>
      <x:c r="AL929" s="118"/>
      <x:c r="AM929" s="118"/>
      <x:c r="AN929" s="118"/>
      <x:c r="AO929" s="118"/>
      <x:c r="AP929" s="115"/>
      <x:c r="AQ929" s="49" t="str">
        <x:f>IF(A929="","",COUNT(BI929:INDEX(BI929:CR929,1,'Настройки'!$B$3)))</x:f>
      </x:c>
      <x:c r="AR929" s="49" t="str">
        <x:f>IF(A929="","",SUM(BI929:INDEX(BI929:CR929,1,'Настройки'!$B$3)))</x:f>
      </x:c>
      <x:c r="AS929" s="58" t="str">
        <x:f>IF(A929="","",IF('Настройки'!$B$4="Стоимость потребления",AR929*D929,IF('Настройки'!$B$4="Количество",AR929,E929)))</x:f>
      </x:c>
      <x:c r="AT929" s="61" t="str">
        <x:f>IF(OR(A929="",AS929&lt;0,SUM($AS$2:$AS$1001)&lt;=0),"",AS929/SUM($AS$2:$AS$1001))</x:f>
      </x:c>
      <x:c r="AU929" s="61" t="str">
        <x:f>IF(OR(A929="",AS929&lt;0,SUM($AS$2:$AS$1001)&lt;=0),"",SUMIFS($AS$2:$AS$1001,$AS$2:$AS$1001,"&gt;"&amp;AS929)/SUM($AS$2:$AS$1001))</x:f>
      </x:c>
      <x:c r="AV929" s="61" t="str">
        <x:f>IF(OR(A929="",AS929&lt;0,SUM($AS$2:$AS$1001)&lt;=0),"",SUMIFS($AS$2:$AS$1001,$AS$2:$AS$1001,"&gt;="&amp;AS929)/SUM($AS$2:$AS$1001))</x:f>
      </x:c>
      <x:c r="AW929" s="49" t="str">
        <x:f>IF(A929="","",IF(SUM($AS$2:$AS$1001)&lt;=0,"Не определён",IF(AS929&lt;0,"Исключение",IF(AU929&lt;'Настройки'!$B$5,"A",IF(AU929&lt;'Настройки'!$B$6,"B","C")))))</x:f>
      </x:c>
      <x:c r="AX929" s="58" t="str">
        <x:f>IF(A929="","",IF(AQ929=0,"",AVERAGE(BI929:INDEX(BI929:CR929,1,'Настройки'!$B$3))))</x:f>
      </x:c>
      <x:c r="AY929" s="58" t="str">
        <x:f>IF(OR(A929="",AQ929=0),"",STDEVP(BI929:INDEX(BI929:CR929,1,'Настройки'!$B$3)))</x:f>
      </x:c>
      <x:c r="AZ929" s="61" t="str">
        <x:f>IF(OR(A929="",AQ929&lt;'Настройки'!$B$12,AX929&lt;=0,AND('Настройки'!$B$10="Блокировать",COUNTIF(F929:INDEX(F929:AO929,1,'Настройки'!$B$3),"&lt;0")&gt;0)),"",AY929/ABS(AX929))</x:f>
      </x:c>
      <x:c r="BA929" s="49" t="str">
        <x:f>IF(A929="","",IF(AND('Настройки'!$B$10="Блокировать",COUNTIF(F929:INDEX(F929:AO929,1,'Настройки'!$B$3),"&lt;0")&gt;0),"Не определён",IF(AQ929&lt;'Настройки'!$B$12,"Не определён",IF(AX929=0,"Нет спроса",IF(AX929&lt;0,"Не определён",IF(AZ929&lt;='Настройки'!$B$7,"X",IF(AZ929&lt;='Настройки'!$B$8,"Y","Z")))))))</x:f>
      </x:c>
      <x:c r="BB929" s="49" t="str">
        <x:f>IF(OR(A929="",LEN(AW929)&lt;&gt;1,LEN(BA929)&lt;&gt;1),"",AW929&amp;BA929)</x:f>
      </x:c>
      <x:c r="BC929" s="61" t="str">
        <x:f>IF(OR(A929="",AQ929=0),"",(COUNT(BI929:INDEX(BI929:CR929,1,'Настройки'!$B$3))-COUNT(CS929:INDEX(CS929:EB929,1,'Настройки'!$B$3)))/AQ929)</x:f>
      </x:c>
      <x:c r="BD929" s="64" t="str">
        <x:f>IF(OR(A929="",COUNT(CS929:INDEX(CS929:EB929,1,'Настройки'!$B$3))=0),"",AQ929/COUNT(CS929:INDEX(CS929:EB929,1,'Настройки'!$B$3)))</x:f>
      </x:c>
      <x:c r="BE929" s="64" t="str">
        <x:f>IF(OR(A929="",COUNT(CS929:INDEX(CS929:EB929,1,'Настройки'!$B$3))=0),"",IF(AVERAGE(CS929:INDEX(CS929:EB929,1,'Настройки'!$B$3))=0,"",(STDEVP(CS929:INDEX(CS929:EB929,1,'Настройки'!$B$3))/ABS(AVERAGE(CS929:INDEX(CS929:EB929,1,'Настройки'!$B$3))))^2))</x:f>
      </x:c>
      <x:c r="BF929" s="49" t="str">
        <x:f>IF(A929="","",IF(AQ929&lt;3,"Недостаточно",IF(AQ929&lt;6,"Предварительный","Обычный")))</x:f>
      </x:c>
      <x:c r="BG929" s="49" t="str">
        <x:f>IF(A929="","",IF(COUNTIF(F929:INDEX(F929:AO929,1,'Настройки'!$B$3),"&lt;0")&gt;0,IF('Настройки'!$B$10="Блокировать","Отрицательный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"),"")&amp;IF(AQ929&lt;3,"Недостаточно истории. ",IF(AQ929&lt;6,"Предварительная классификация. ",""))&amp;IF(AX929=0,"Нет спроса за горизонт. ","")&amp;IF(AZ929&gt;'Настройки'!$B$11,"Экстремальная вариативность. ",""))</x:f>
      </x:c>
      <x:c r="BH929" s="49" t="str">
        <x:f>IF(A929="","",IFERROR(VLOOKUP(BB929,'Настройки'!$D$3:$E$11,2,FALSE),"Сначала проверьте исходные данные и историю спроса.")&amp;" Уточните срок поставки, MOQ и критичность.")</x:f>
      </x:c>
      <x:c r="BI929" s="50" t="str">
        <x:f>IF(1&gt;'Настройки'!$B$3,"",IF(ISBLANK(F929),IF('Настройки'!$B$9="Нулевой спрос",0,""),IF(F929&lt;0,IF('Настройки'!$B$10="Исключить","",IF('Настройки'!$B$10="Абсолютные значения",ABS(F929),F929)),F929)))</x:f>
      </x:c>
      <x:c r="BJ929" s="50" t="str">
        <x:f>IF(2&gt;'Настройки'!$B$3,"",IF(ISBLANK(G929),IF('Настройки'!$B$9="Нулевой спрос",0,""),IF(G929&lt;0,IF('Настройки'!$B$10="Исключить","",IF('Настройки'!$B$10="Абсолютные значения",ABS(G929),G929)),G929)))</x:f>
      </x:c>
      <x:c r="BK929" s="50" t="str">
        <x:f>IF(3&gt;'Настройки'!$B$3,"",IF(ISBLANK(H929),IF('Настройки'!$B$9="Нулевой спрос",0,""),IF(H929&lt;0,IF('Настройки'!$B$10="Исключить","",IF('Настройки'!$B$10="Абсолютные значения",ABS(H929),H929)),H929)))</x:f>
      </x:c>
      <x:c r="BL929" s="50" t="str">
        <x:f>IF(4&gt;'Настройки'!$B$3,"",IF(ISBLANK(I929),IF('Настройки'!$B$9="Нулевой спрос",0,""),IF(I929&lt;0,IF('Настройки'!$B$10="Исключить","",IF('Настройки'!$B$10="Абсолютные значения",ABS(I929),I929)),I929)))</x:f>
      </x:c>
      <x:c r="BM929" s="50" t="str">
        <x:f>IF(5&gt;'Настройки'!$B$3,"",IF(ISBLANK(J929),IF('Настройки'!$B$9="Нулевой спрос",0,""),IF(J929&lt;0,IF('Настройки'!$B$10="Исключить","",IF('Настройки'!$B$10="Абсолютные значения",ABS(J929),J929)),J929)))</x:f>
      </x:c>
      <x:c r="BN929" s="50" t="str">
        <x:f>IF(6&gt;'Настройки'!$B$3,"",IF(ISBLANK(K929),IF('Настройки'!$B$9="Нулевой спрос",0,""),IF(K929&lt;0,IF('Настройки'!$B$10="Исключить","",IF('Настройки'!$B$10="Абсолютные значения",ABS(K929),K929)),K929)))</x:f>
      </x:c>
      <x:c r="BO929" s="50" t="str">
        <x:f>IF(7&gt;'Настройки'!$B$3,"",IF(ISBLANK(L929),IF('Настройки'!$B$9="Нулевой спрос",0,""),IF(L929&lt;0,IF('Настройки'!$B$10="Исключить","",IF('Настройки'!$B$10="Абсолютные значения",ABS(L929),L929)),L929)))</x:f>
      </x:c>
      <x:c r="BP929" s="50" t="str">
        <x:f>IF(8&gt;'Настройки'!$B$3,"",IF(ISBLANK(M929),IF('Настройки'!$B$9="Нулевой спрос",0,""),IF(M929&lt;0,IF('Настройки'!$B$10="Исключить","",IF('Настройки'!$B$10="Абсолютные значения",ABS(M929),M929)),M929)))</x:f>
      </x:c>
      <x:c r="BQ929" s="50" t="str">
        <x:f>IF(9&gt;'Настройки'!$B$3,"",IF(ISBLANK(N929),IF('Настройки'!$B$9="Нулевой спрос",0,""),IF(N929&lt;0,IF('Настройки'!$B$10="Исключить","",IF('Настройки'!$B$10="Абсолютные значения",ABS(N929),N929)),N929)))</x:f>
      </x:c>
      <x:c r="BR929" s="50" t="str">
        <x:f>IF(10&gt;'Настройки'!$B$3,"",IF(ISBLANK(O929),IF('Настройки'!$B$9="Нулевой спрос",0,""),IF(O929&lt;0,IF('Настройки'!$B$10="Исключить","",IF('Настройки'!$B$10="Абсолютные значения",ABS(O929),O929)),O929)))</x:f>
      </x:c>
      <x:c r="BS929" s="50" t="str">
        <x:f>IF(11&gt;'Настройки'!$B$3,"",IF(ISBLANK(P929),IF('Настройки'!$B$9="Нулевой спрос",0,""),IF(P929&lt;0,IF('Настройки'!$B$10="Исключить","",IF('Настройки'!$B$10="Абсолютные значения",ABS(P929),P929)),P929)))</x:f>
      </x:c>
      <x:c r="BT929" s="50" t="str">
        <x:f>IF(12&gt;'Настройки'!$B$3,"",IF(ISBLANK(Q929),IF('Настройки'!$B$9="Нулевой спрос",0,""),IF(Q929&lt;0,IF('Настройки'!$B$10="Исключить","",IF('Настройки'!$B$10="Абсолютные значения",ABS(Q929),Q929)),Q929)))</x:f>
      </x:c>
      <x:c r="BU929" s="50" t="str">
        <x:f>IF(13&gt;'Настройки'!$B$3,"",IF(ISBLANK(R929),IF('Настройки'!$B$9="Нулевой спрос",0,""),IF(R929&lt;0,IF('Настройки'!$B$10="Исключить","",IF('Настройки'!$B$10="Абсолютные значения",ABS(R929),R929)),R929)))</x:f>
      </x:c>
      <x:c r="BV929" s="50" t="str">
        <x:f>IF(14&gt;'Настройки'!$B$3,"",IF(ISBLANK(S929),IF('Настройки'!$B$9="Нулевой спрос",0,""),IF(S929&lt;0,IF('Настройки'!$B$10="Исключить","",IF('Настройки'!$B$10="Абсолютные значения",ABS(S929),S929)),S929)))</x:f>
      </x:c>
      <x:c r="BW929" s="50" t="str">
        <x:f>IF(15&gt;'Настройки'!$B$3,"",IF(ISBLANK(T929),IF('Настройки'!$B$9="Нулевой спрос",0,""),IF(T929&lt;0,IF('Настройки'!$B$10="Исключить","",IF('Настройки'!$B$10="Абсолютные значения",ABS(T929),T929)),T929)))</x:f>
      </x:c>
      <x:c r="BX929" s="50" t="str">
        <x:f>IF(16&gt;'Настройки'!$B$3,"",IF(ISBLANK(U929),IF('Настройки'!$B$9="Нулевой спрос",0,""),IF(U929&lt;0,IF('Настройки'!$B$10="Исключить","",IF('Настройки'!$B$10="Абсолютные значения",ABS(U929),U929)),U929)))</x:f>
      </x:c>
      <x:c r="BY929" s="50" t="str">
        <x:f>IF(17&gt;'Настройки'!$B$3,"",IF(ISBLANK(V929),IF('Настройки'!$B$9="Нулевой спрос",0,""),IF(V929&lt;0,IF('Настройки'!$B$10="Исключить","",IF('Настройки'!$B$10="Абсолютные значения",ABS(V929),V929)),V929)))</x:f>
      </x:c>
      <x:c r="BZ929" s="50" t="str">
        <x:f>IF(18&gt;'Настройки'!$B$3,"",IF(ISBLANK(W929),IF('Настройки'!$B$9="Нулевой спрос",0,""),IF(W929&lt;0,IF('Настройки'!$B$10="Исключить","",IF('Настройки'!$B$10="Абсолютные значения",ABS(W929),W929)),W929)))</x:f>
      </x:c>
      <x:c r="CA929" s="50" t="str">
        <x:f>IF(19&gt;'Настройки'!$B$3,"",IF(ISBLANK(X929),IF('Настройки'!$B$9="Нулевой спрос",0,""),IF(X929&lt;0,IF('Настройки'!$B$10="Исключить","",IF('Настройки'!$B$10="Абсолютные значения",ABS(X929),X929)),X929)))</x:f>
      </x:c>
      <x:c r="CB929" s="50" t="str">
        <x:f>IF(20&gt;'Настройки'!$B$3,"",IF(ISBLANK(Y929),IF('Настройки'!$B$9="Нулевой спрос",0,""),IF(Y929&lt;0,IF('Настройки'!$B$10="Исключить","",IF('Настройки'!$B$10="Абсолютные значения",ABS(Y929),Y929)),Y929)))</x:f>
      </x:c>
      <x:c r="CC929" s="50" t="str">
        <x:f>IF(21&gt;'Настройки'!$B$3,"",IF(ISBLANK(Z929),IF('Настройки'!$B$9="Нулевой спрос",0,""),IF(Z929&lt;0,IF('Настройки'!$B$10="Исключить","",IF('Настройки'!$B$10="Абсолютные значения",ABS(Z929),Z929)),Z929)))</x:f>
      </x:c>
      <x:c r="CD929" s="50" t="str">
        <x:f>IF(22&gt;'Настройки'!$B$3,"",IF(ISBLANK(AA929),IF('Настройки'!$B$9="Нулевой спрос",0,""),IF(AA929&lt;0,IF('Настройки'!$B$10="Исключить","",IF('Настройки'!$B$10="Абсолютные значения",ABS(AA929),AA929)),AA929)))</x:f>
      </x:c>
      <x:c r="CE929" s="50" t="str">
        <x:f>IF(23&gt;'Настройки'!$B$3,"",IF(ISBLANK(AB929),IF('Настройки'!$B$9="Нулевой спрос",0,""),IF(AB929&lt;0,IF('Настройки'!$B$10="Исключить","",IF('Настройки'!$B$10="Абсолютные значения",ABS(AB929),AB929)),AB929)))</x:f>
      </x:c>
      <x:c r="CF929" s="50" t="str">
        <x:f>IF(24&gt;'Настройки'!$B$3,"",IF(ISBLANK(AC929),IF('Настройки'!$B$9="Нулевой спрос",0,""),IF(AC929&lt;0,IF('Настройки'!$B$10="Исключить","",IF('Настройки'!$B$10="Абсолютные значения",ABS(AC929),AC929)),AC929)))</x:f>
      </x:c>
      <x:c r="CG929" s="50" t="str">
        <x:f>IF(25&gt;'Настройки'!$B$3,"",IF(ISBLANK(AD929),IF('Настройки'!$B$9="Нулевой спрос",0,""),IF(AD929&lt;0,IF('Настройки'!$B$10="Исключить","",IF('Настройки'!$B$10="Абсолютные значения",ABS(AD929),AD929)),AD929)))</x:f>
      </x:c>
      <x:c r="CH929" s="50" t="str">
        <x:f>IF(26&gt;'Настройки'!$B$3,"",IF(ISBLANK(AE929),IF('Настройки'!$B$9="Нулевой спрос",0,""),IF(AE929&lt;0,IF('Настройки'!$B$10="Исключить","",IF('Настройки'!$B$10="Абсолютные значения",ABS(AE929),AE929)),AE929)))</x:f>
      </x:c>
      <x:c r="CI929" s="50" t="str">
        <x:f>IF(27&gt;'Настройки'!$B$3,"",IF(ISBLANK(AF929),IF('Настройки'!$B$9="Нулевой спрос",0,""),IF(AF929&lt;0,IF('Настройки'!$B$10="Исключить","",IF('Настройки'!$B$10="Абсолютные значения",ABS(AF929),AF929)),AF929)))</x:f>
      </x:c>
      <x:c r="CJ929" s="50" t="str">
        <x:f>IF(28&gt;'Настройки'!$B$3,"",IF(ISBLANK(AG929),IF('Настройки'!$B$9="Нулевой спрос",0,""),IF(AG929&lt;0,IF('Настройки'!$B$10="Исключить","",IF('Настройки'!$B$10="Абсолютные значения",ABS(AG929),AG929)),AG929)))</x:f>
      </x:c>
      <x:c r="CK929" s="50" t="str">
        <x:f>IF(29&gt;'Настройки'!$B$3,"",IF(ISBLANK(AH929),IF('Настройки'!$B$9="Нулевой спрос",0,""),IF(AH929&lt;0,IF('Настройки'!$B$10="Исключить","",IF('Настройки'!$B$10="Абсолютные значения",ABS(AH929),AH929)),AH929)))</x:f>
      </x:c>
      <x:c r="CL929" s="50" t="str">
        <x:f>IF(30&gt;'Настройки'!$B$3,"",IF(ISBLANK(AI929),IF('Настройки'!$B$9="Нулевой спрос",0,""),IF(AI929&lt;0,IF('Настройки'!$B$10="Исключить","",IF('Настройки'!$B$10="Абсолютные значения",ABS(AI929),AI929)),AI929)))</x:f>
      </x:c>
      <x:c r="CM929" s="50" t="str">
        <x:f>IF(31&gt;'Настройки'!$B$3,"",IF(ISBLANK(AJ929),IF('Настройки'!$B$9="Нулевой спрос",0,""),IF(AJ929&lt;0,IF('Настройки'!$B$10="Исключить","",IF('Настройки'!$B$10="Абсолютные значения",ABS(AJ929),AJ929)),AJ929)))</x:f>
      </x:c>
      <x:c r="CN929" s="50" t="str">
        <x:f>IF(32&gt;'Настройки'!$B$3,"",IF(ISBLANK(AK929),IF('Настройки'!$B$9="Нулевой спрос",0,""),IF(AK929&lt;0,IF('Настройки'!$B$10="Исключить","",IF('Настройки'!$B$10="Абсолютные значения",ABS(AK929),AK929)),AK929)))</x:f>
      </x:c>
      <x:c r="CO929" s="50" t="str">
        <x:f>IF(33&gt;'Настройки'!$B$3,"",IF(ISBLANK(AL929),IF('Настройки'!$B$9="Нулевой спрос",0,""),IF(AL929&lt;0,IF('Настройки'!$B$10="Исключить","",IF('Настройки'!$B$10="Абсолютные значения",ABS(AL929),AL929)),AL929)))</x:f>
      </x:c>
      <x:c r="CP929" s="50" t="str">
        <x:f>IF(34&gt;'Настройки'!$B$3,"",IF(ISBLANK(AM929),IF('Настройки'!$B$9="Нулевой спрос",0,""),IF(AM929&lt;0,IF('Настройки'!$B$10="Исключить","",IF('Настройки'!$B$10="Абсолютные значения",ABS(AM929),AM929)),AM929)))</x:f>
      </x:c>
      <x:c r="CQ929" s="50" t="str">
        <x:f>IF(35&gt;'Настройки'!$B$3,"",IF(ISBLANK(AN929),IF('Настройки'!$B$9="Нулевой спрос",0,""),IF(AN929&lt;0,IF('Настройки'!$B$10="Исключить","",IF('Настройки'!$B$10="Абсолютные значения",ABS(AN929),AN929)),AN929)))</x:f>
      </x:c>
      <x:c r="CR929" s="50" t="str">
        <x:f>IF(36&gt;'Настройки'!$B$3,"",IF(ISBLANK(AO929),IF('Настройки'!$B$9="Нулевой спрос",0,""),IF(AO929&lt;0,IF('Настройки'!$B$10="Исключить","",IF('Настройки'!$B$10="Абсолютные значения",ABS(AO929),AO929)),AO929)))</x:f>
      </x:c>
      <x:c r="CS929" s="50" t="str">
        <x:f>IF(OR(1&gt;'Настройки'!$B$3,ISBLANK(BI929),BI929=0),"",BI929)</x:f>
      </x:c>
      <x:c r="CT929" s="50" t="str">
        <x:f>IF(OR(2&gt;'Настройки'!$B$3,ISBLANK(BJ929),BJ929=0),"",BJ929)</x:f>
      </x:c>
      <x:c r="CU929" s="50" t="str">
        <x:f>IF(OR(3&gt;'Настройки'!$B$3,ISBLANK(BK929),BK929=0),"",BK929)</x:f>
      </x:c>
      <x:c r="CV929" s="50" t="str">
        <x:f>IF(OR(4&gt;'Настройки'!$B$3,ISBLANK(BL929),BL929=0),"",BL929)</x:f>
      </x:c>
      <x:c r="CW929" s="50" t="str">
        <x:f>IF(OR(5&gt;'Настройки'!$B$3,ISBLANK(BM929),BM929=0),"",BM929)</x:f>
      </x:c>
      <x:c r="CX929" s="50" t="str">
        <x:f>IF(OR(6&gt;'Настройки'!$B$3,ISBLANK(BN929),BN929=0),"",BN929)</x:f>
      </x:c>
      <x:c r="CY929" s="50" t="str">
        <x:f>IF(OR(7&gt;'Настройки'!$B$3,ISBLANK(BO929),BO929=0),"",BO929)</x:f>
      </x:c>
      <x:c r="CZ929" s="50" t="str">
        <x:f>IF(OR(8&gt;'Настройки'!$B$3,ISBLANK(BP929),BP929=0),"",BP929)</x:f>
      </x:c>
      <x:c r="DA929" s="50" t="str">
        <x:f>IF(OR(9&gt;'Настройки'!$B$3,ISBLANK(BQ929),BQ929=0),"",BQ929)</x:f>
      </x:c>
      <x:c r="DB929" s="50" t="str">
        <x:f>IF(OR(10&gt;'Настройки'!$B$3,ISBLANK(BR929),BR929=0),"",BR929)</x:f>
      </x:c>
      <x:c r="DC929" s="50" t="str">
        <x:f>IF(OR(11&gt;'Настройки'!$B$3,ISBLANK(BS929),BS929=0),"",BS929)</x:f>
      </x:c>
      <x:c r="DD929" s="50" t="str">
        <x:f>IF(OR(12&gt;'Настройки'!$B$3,ISBLANK(BT929),BT929=0),"",BT929)</x:f>
      </x:c>
      <x:c r="DE929" s="50" t="str">
        <x:f>IF(OR(13&gt;'Настройки'!$B$3,ISBLANK(BU929),BU929=0),"",BU929)</x:f>
      </x:c>
      <x:c r="DF929" s="50" t="str">
        <x:f>IF(OR(14&gt;'Настройки'!$B$3,ISBLANK(BV929),BV929=0),"",BV929)</x:f>
      </x:c>
      <x:c r="DG929" s="50" t="str">
        <x:f>IF(OR(15&gt;'Настройки'!$B$3,ISBLANK(BW929),BW929=0),"",BW929)</x:f>
      </x:c>
      <x:c r="DH929" s="50" t="str">
        <x:f>IF(OR(16&gt;'Настройки'!$B$3,ISBLANK(BX929),BX929=0),"",BX929)</x:f>
      </x:c>
      <x:c r="DI929" s="50" t="str">
        <x:f>IF(OR(17&gt;'Настройки'!$B$3,ISBLANK(BY929),BY929=0),"",BY929)</x:f>
      </x:c>
      <x:c r="DJ929" s="50" t="str">
        <x:f>IF(OR(18&gt;'Настройки'!$B$3,ISBLANK(BZ929),BZ929=0),"",BZ929)</x:f>
      </x:c>
      <x:c r="DK929" s="50" t="str">
        <x:f>IF(OR(19&gt;'Настройки'!$B$3,ISBLANK(CA929),CA929=0),"",CA929)</x:f>
      </x:c>
      <x:c r="DL929" s="50" t="str">
        <x:f>IF(OR(20&gt;'Настройки'!$B$3,ISBLANK(CB929),CB929=0),"",CB929)</x:f>
      </x:c>
      <x:c r="DM929" s="50" t="str">
        <x:f>IF(OR(21&gt;'Настройки'!$B$3,ISBLANK(CC929),CC929=0),"",CC929)</x:f>
      </x:c>
      <x:c r="DN929" s="50" t="str">
        <x:f>IF(OR(22&gt;'Настройки'!$B$3,ISBLANK(CD929),CD929=0),"",CD929)</x:f>
      </x:c>
      <x:c r="DO929" s="50" t="str">
        <x:f>IF(OR(23&gt;'Настройки'!$B$3,ISBLANK(CE929),CE929=0),"",CE929)</x:f>
      </x:c>
      <x:c r="DP929" s="50" t="str">
        <x:f>IF(OR(24&gt;'Настройки'!$B$3,ISBLANK(CF929),CF929=0),"",CF929)</x:f>
      </x:c>
      <x:c r="DQ929" s="50" t="str">
        <x:f>IF(OR(25&gt;'Настройки'!$B$3,ISBLANK(CG929),CG929=0),"",CG929)</x:f>
      </x:c>
      <x:c r="DR929" s="50" t="str">
        <x:f>IF(OR(26&gt;'Настройки'!$B$3,ISBLANK(CH929),CH929=0),"",CH929)</x:f>
      </x:c>
      <x:c r="DS929" s="50" t="str">
        <x:f>IF(OR(27&gt;'Настройки'!$B$3,ISBLANK(CI929),CI929=0),"",CI929)</x:f>
      </x:c>
      <x:c r="DT929" s="50" t="str">
        <x:f>IF(OR(28&gt;'Настройки'!$B$3,ISBLANK(CJ929),CJ929=0),"",CJ929)</x:f>
      </x:c>
      <x:c r="DU929" s="50" t="str">
        <x:f>IF(OR(29&gt;'Настройки'!$B$3,ISBLANK(CK929),CK929=0),"",CK929)</x:f>
      </x:c>
      <x:c r="DV929" s="50" t="str">
        <x:f>IF(OR(30&gt;'Настройки'!$B$3,ISBLANK(CL929),CL929=0),"",CL929)</x:f>
      </x:c>
      <x:c r="DW929" s="50" t="str">
        <x:f>IF(OR(31&gt;'Настройки'!$B$3,ISBLANK(CM929),CM929=0),"",CM929)</x:f>
      </x:c>
      <x:c r="DX929" s="50" t="str">
        <x:f>IF(OR(32&gt;'Настройки'!$B$3,ISBLANK(CN929),CN929=0),"",CN929)</x:f>
      </x:c>
      <x:c r="DY929" s="50" t="str">
        <x:f>IF(OR(33&gt;'Настройки'!$B$3,ISBLANK(CO929),CO929=0),"",CO929)</x:f>
      </x:c>
      <x:c r="DZ929" s="50" t="str">
        <x:f>IF(OR(34&gt;'Настройки'!$B$3,ISBLANK(CP929),CP929=0),"",CP929)</x:f>
      </x:c>
      <x:c r="EA929" s="50" t="str">
        <x:f>IF(OR(35&gt;'Настройки'!$B$3,ISBLANK(CQ929),CQ929=0),"",CQ929)</x:f>
      </x:c>
      <x:c r="EB929" s="50" t="str">
        <x:f>IF(OR(36&gt;'Настройки'!$B$3,ISBLANK(CR929),CR929=0),"",CR929)</x:f>
      </x:c>
      <x:c r="EC929" s="50" t="str">
        <x:f>IF(A929="","",IF(OR(BB929="AZ",BB929="BZ"),10000+ROW(),IF(AZ929&gt;'Настройки'!$B$11,20000+ROW(),IF(BF929&lt;&gt;"Обычный",30000+ROW(),IF(AX929&lt;=0,40000+ROW(),"")))))</x:f>
      </x:c>
      <x:c r="ED929" s="50" t="str">
        <x:f>IF(EC929="","",COUNTIFS($EC$2:$EC$1001,"&gt;0",$EC$2:$EC$1001,"&lt;"&amp;EC929)+1)</x:f>
      </x:c>
    </x:row>
    <x:row r="930">
      <x:c r="A930" s="115"/>
      <x:c r="B930" s="115"/>
      <x:c r="C930" s="115"/>
      <x:c r="D930" s="118"/>
      <x:c r="E930" s="118"/>
      <x:c r="F930" s="118"/>
      <x:c r="G930" s="118"/>
      <x:c r="H930" s="118"/>
      <x:c r="I930" s="118"/>
      <x:c r="J930" s="118"/>
      <x:c r="K930" s="118"/>
      <x:c r="L930" s="118"/>
      <x:c r="M930" s="118"/>
      <x:c r="N930" s="118"/>
      <x:c r="O930" s="118"/>
      <x:c r="P930" s="118"/>
      <x:c r="Q930" s="118"/>
      <x:c r="R930" s="118"/>
      <x:c r="S930" s="118"/>
      <x:c r="T930" s="118"/>
      <x:c r="U930" s="118"/>
      <x:c r="V930" s="118"/>
      <x:c r="W930" s="118"/>
      <x:c r="X930" s="118"/>
      <x:c r="Y930" s="118"/>
      <x:c r="Z930" s="118"/>
      <x:c r="AA930" s="118"/>
      <x:c r="AB930" s="118"/>
      <x:c r="AC930" s="118"/>
      <x:c r="AD930" s="118"/>
      <x:c r="AE930" s="118"/>
      <x:c r="AF930" s="118"/>
      <x:c r="AG930" s="118"/>
      <x:c r="AH930" s="118"/>
      <x:c r="AI930" s="118"/>
      <x:c r="AJ930" s="118"/>
      <x:c r="AK930" s="118"/>
      <x:c r="AL930" s="118"/>
      <x:c r="AM930" s="118"/>
      <x:c r="AN930" s="118"/>
      <x:c r="AO930" s="118"/>
      <x:c r="AP930" s="115"/>
      <x:c r="AQ930" s="49" t="str">
        <x:f>IF(A930="","",COUNT(BI930:INDEX(BI930:CR930,1,'Настройки'!$B$3)))</x:f>
      </x:c>
      <x:c r="AR930" s="49" t="str">
        <x:f>IF(A930="","",SUM(BI930:INDEX(BI930:CR930,1,'Настройки'!$B$3)))</x:f>
      </x:c>
      <x:c r="AS930" s="58" t="str">
        <x:f>IF(A930="","",IF('Настройки'!$B$4="Стоимость потребления",AR930*D930,IF('Настройки'!$B$4="Количество",AR930,E930)))</x:f>
      </x:c>
      <x:c r="AT930" s="61" t="str">
        <x:f>IF(OR(A930="",AS930&lt;0,SUM($AS$2:$AS$1001)&lt;=0),"",AS930/SUM($AS$2:$AS$1001))</x:f>
      </x:c>
      <x:c r="AU930" s="61" t="str">
        <x:f>IF(OR(A930="",AS930&lt;0,SUM($AS$2:$AS$1001)&lt;=0),"",SUMIFS($AS$2:$AS$1001,$AS$2:$AS$1001,"&gt;"&amp;AS930)/SUM($AS$2:$AS$1001))</x:f>
      </x:c>
      <x:c r="AV930" s="61" t="str">
        <x:f>IF(OR(A930="",AS930&lt;0,SUM($AS$2:$AS$1001)&lt;=0),"",SUMIFS($AS$2:$AS$1001,$AS$2:$AS$1001,"&gt;="&amp;AS930)/SUM($AS$2:$AS$1001))</x:f>
      </x:c>
      <x:c r="AW930" s="49" t="str">
        <x:f>IF(A930="","",IF(SUM($AS$2:$AS$1001)&lt;=0,"Не определён",IF(AS930&lt;0,"Исключение",IF(AU930&lt;'Настройки'!$B$5,"A",IF(AU930&lt;'Настройки'!$B$6,"B","C")))))</x:f>
      </x:c>
      <x:c r="AX930" s="58" t="str">
        <x:f>IF(A930="","",IF(AQ930=0,"",AVERAGE(BI930:INDEX(BI930:CR930,1,'Настройки'!$B$3))))</x:f>
      </x:c>
      <x:c r="AY930" s="58" t="str">
        <x:f>IF(OR(A930="",AQ930=0),"",STDEVP(BI930:INDEX(BI930:CR930,1,'Настройки'!$B$3)))</x:f>
      </x:c>
      <x:c r="AZ930" s="61" t="str">
        <x:f>IF(OR(A930="",AQ930&lt;'Настройки'!$B$12,AX930&lt;=0,AND('Настройки'!$B$10="Блокировать",COUNTIF(F930:INDEX(F930:AO930,1,'Настройки'!$B$3),"&lt;0")&gt;0)),"",AY930/ABS(AX930))</x:f>
      </x:c>
      <x:c r="BA930" s="49" t="str">
        <x:f>IF(A930="","",IF(AND('Настройки'!$B$10="Блокировать",COUNTIF(F930:INDEX(F930:AO930,1,'Настройки'!$B$3),"&lt;0")&gt;0),"Не определён",IF(AQ930&lt;'Настройки'!$B$12,"Не определён",IF(AX930=0,"Нет спроса",IF(AX930&lt;0,"Не определён",IF(AZ930&lt;='Настройки'!$B$7,"X",IF(AZ930&lt;='Настройки'!$B$8,"Y","Z")))))))</x:f>
      </x:c>
      <x:c r="BB930" s="49" t="str">
        <x:f>IF(OR(A930="",LEN(AW930)&lt;&gt;1,LEN(BA930)&lt;&gt;1),"",AW930&amp;BA930)</x:f>
      </x:c>
      <x:c r="BC930" s="61" t="str">
        <x:f>IF(OR(A930="",AQ930=0),"",(COUNT(BI930:INDEX(BI930:CR930,1,'Настройки'!$B$3))-COUNT(CS930:INDEX(CS930:EB930,1,'Настройки'!$B$3)))/AQ930)</x:f>
      </x:c>
      <x:c r="BD930" s="64" t="str">
        <x:f>IF(OR(A930="",COUNT(CS930:INDEX(CS930:EB930,1,'Настройки'!$B$3))=0),"",AQ930/COUNT(CS930:INDEX(CS930:EB930,1,'Настройки'!$B$3)))</x:f>
      </x:c>
      <x:c r="BE930" s="64" t="str">
        <x:f>IF(OR(A930="",COUNT(CS930:INDEX(CS930:EB930,1,'Настройки'!$B$3))=0),"",IF(AVERAGE(CS930:INDEX(CS930:EB930,1,'Настройки'!$B$3))=0,"",(STDEVP(CS930:INDEX(CS930:EB930,1,'Настройки'!$B$3))/ABS(AVERAGE(CS930:INDEX(CS930:EB930,1,'Настройки'!$B$3))))^2))</x:f>
      </x:c>
      <x:c r="BF930" s="49" t="str">
        <x:f>IF(A930="","",IF(AQ930&lt;3,"Недостаточно",IF(AQ930&lt;6,"Предварительный","Обычный")))</x:f>
      </x:c>
      <x:c r="BG930" s="49" t="str">
        <x:f>IF(A930="","",IF(COUNTIF(F930:INDEX(F930:AO930,1,'Настройки'!$B$3),"&lt;0")&gt;0,IF('Настройки'!$B$10="Блокировать","Отрицательный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"),"")&amp;IF(AQ930&lt;3,"Недостаточно истории. ",IF(AQ930&lt;6,"Предварительная классификация. ",""))&amp;IF(AX930=0,"Нет спроса за горизонт. ","")&amp;IF(AZ930&gt;'Настройки'!$B$11,"Экстремальная вариативность. ",""))</x:f>
      </x:c>
      <x:c r="BH930" s="49" t="str">
        <x:f>IF(A930="","",IFERROR(VLOOKUP(BB930,'Настройки'!$D$3:$E$11,2,FALSE),"Сначала проверьте исходные данные и историю спроса.")&amp;" Уточните срок поставки, MOQ и критичность.")</x:f>
      </x:c>
      <x:c r="BI930" s="50" t="str">
        <x:f>IF(1&gt;'Настройки'!$B$3,"",IF(ISBLANK(F930),IF('Настройки'!$B$9="Нулевой спрос",0,""),IF(F930&lt;0,IF('Настройки'!$B$10="Исключить","",IF('Настройки'!$B$10="Абсолютные значения",ABS(F930),F930)),F930)))</x:f>
      </x:c>
      <x:c r="BJ930" s="50" t="str">
        <x:f>IF(2&gt;'Настройки'!$B$3,"",IF(ISBLANK(G930),IF('Настройки'!$B$9="Нулевой спрос",0,""),IF(G930&lt;0,IF('Настройки'!$B$10="Исключить","",IF('Настройки'!$B$10="Абсолютные значения",ABS(G930),G930)),G930)))</x:f>
      </x:c>
      <x:c r="BK930" s="50" t="str">
        <x:f>IF(3&gt;'Настройки'!$B$3,"",IF(ISBLANK(H930),IF('Настройки'!$B$9="Нулевой спрос",0,""),IF(H930&lt;0,IF('Настройки'!$B$10="Исключить","",IF('Настройки'!$B$10="Абсолютные значения",ABS(H930),H930)),H930)))</x:f>
      </x:c>
      <x:c r="BL930" s="50" t="str">
        <x:f>IF(4&gt;'Настройки'!$B$3,"",IF(ISBLANK(I930),IF('Настройки'!$B$9="Нулевой спрос",0,""),IF(I930&lt;0,IF('Настройки'!$B$10="Исключить","",IF('Настройки'!$B$10="Абсолютные значения",ABS(I930),I930)),I930)))</x:f>
      </x:c>
      <x:c r="BM930" s="50" t="str">
        <x:f>IF(5&gt;'Настройки'!$B$3,"",IF(ISBLANK(J930),IF('Настройки'!$B$9="Нулевой спрос",0,""),IF(J930&lt;0,IF('Настройки'!$B$10="Исключить","",IF('Настройки'!$B$10="Абсолютные значения",ABS(J930),J930)),J930)))</x:f>
      </x:c>
      <x:c r="BN930" s="50" t="str">
        <x:f>IF(6&gt;'Настройки'!$B$3,"",IF(ISBLANK(K930),IF('Настройки'!$B$9="Нулевой спрос",0,""),IF(K930&lt;0,IF('Настройки'!$B$10="Исключить","",IF('Настройки'!$B$10="Абсолютные значения",ABS(K930),K930)),K930)))</x:f>
      </x:c>
      <x:c r="BO930" s="50" t="str">
        <x:f>IF(7&gt;'Настройки'!$B$3,"",IF(ISBLANK(L930),IF('Настройки'!$B$9="Нулевой спрос",0,""),IF(L930&lt;0,IF('Настройки'!$B$10="Исключить","",IF('Настройки'!$B$10="Абсолютные значения",ABS(L930),L930)),L930)))</x:f>
      </x:c>
      <x:c r="BP930" s="50" t="str">
        <x:f>IF(8&gt;'Настройки'!$B$3,"",IF(ISBLANK(M930),IF('Настройки'!$B$9="Нулевой спрос",0,""),IF(M930&lt;0,IF('Настройки'!$B$10="Исключить","",IF('Настройки'!$B$10="Абсолютные значения",ABS(M930),M930)),M930)))</x:f>
      </x:c>
      <x:c r="BQ930" s="50" t="str">
        <x:f>IF(9&gt;'Настройки'!$B$3,"",IF(ISBLANK(N930),IF('Настройки'!$B$9="Нулевой спрос",0,""),IF(N930&lt;0,IF('Настройки'!$B$10="Исключить","",IF('Настройки'!$B$10="Абсолютные значения",ABS(N930),N930)),N930)))</x:f>
      </x:c>
      <x:c r="BR930" s="50" t="str">
        <x:f>IF(10&gt;'Настройки'!$B$3,"",IF(ISBLANK(O930),IF('Настройки'!$B$9="Нулевой спрос",0,""),IF(O930&lt;0,IF('Настройки'!$B$10="Исключить","",IF('Настройки'!$B$10="Абсолютные значения",ABS(O930),O930)),O930)))</x:f>
      </x:c>
      <x:c r="BS930" s="50" t="str">
        <x:f>IF(11&gt;'Настройки'!$B$3,"",IF(ISBLANK(P930),IF('Настройки'!$B$9="Нулевой спрос",0,""),IF(P930&lt;0,IF('Настройки'!$B$10="Исключить","",IF('Настройки'!$B$10="Абсолютные значения",ABS(P930),P930)),P930)))</x:f>
      </x:c>
      <x:c r="BT930" s="50" t="str">
        <x:f>IF(12&gt;'Настройки'!$B$3,"",IF(ISBLANK(Q930),IF('Настройки'!$B$9="Нулевой спрос",0,""),IF(Q930&lt;0,IF('Настройки'!$B$10="Исключить","",IF('Настройки'!$B$10="Абсолютные значения",ABS(Q930),Q930)),Q930)))</x:f>
      </x:c>
      <x:c r="BU930" s="50" t="str">
        <x:f>IF(13&gt;'Настройки'!$B$3,"",IF(ISBLANK(R930),IF('Настройки'!$B$9="Нулевой спрос",0,""),IF(R930&lt;0,IF('Настройки'!$B$10="Исключить","",IF('Настройки'!$B$10="Абсолютные значения",ABS(R930),R930)),R930)))</x:f>
      </x:c>
      <x:c r="BV930" s="50" t="str">
        <x:f>IF(14&gt;'Настройки'!$B$3,"",IF(ISBLANK(S930),IF('Настройки'!$B$9="Нулевой спрос",0,""),IF(S930&lt;0,IF('Настройки'!$B$10="Исключить","",IF('Настройки'!$B$10="Абсолютные значения",ABS(S930),S930)),S930)))</x:f>
      </x:c>
      <x:c r="BW930" s="50" t="str">
        <x:f>IF(15&gt;'Настройки'!$B$3,"",IF(ISBLANK(T930),IF('Настройки'!$B$9="Нулевой спрос",0,""),IF(T930&lt;0,IF('Настройки'!$B$10="Исключить","",IF('Настройки'!$B$10="Абсолютные значения",ABS(T930),T930)),T930)))</x:f>
      </x:c>
      <x:c r="BX930" s="50" t="str">
        <x:f>IF(16&gt;'Настройки'!$B$3,"",IF(ISBLANK(U930),IF('Настройки'!$B$9="Нулевой спрос",0,""),IF(U930&lt;0,IF('Настройки'!$B$10="Исключить","",IF('Настройки'!$B$10="Абсолютные значения",ABS(U930),U930)),U930)))</x:f>
      </x:c>
      <x:c r="BY930" s="50" t="str">
        <x:f>IF(17&gt;'Настройки'!$B$3,"",IF(ISBLANK(V930),IF('Настройки'!$B$9="Нулевой спрос",0,""),IF(V930&lt;0,IF('Настройки'!$B$10="Исключить","",IF('Настройки'!$B$10="Абсолютные значения",ABS(V930),V930)),V930)))</x:f>
      </x:c>
      <x:c r="BZ930" s="50" t="str">
        <x:f>IF(18&gt;'Настройки'!$B$3,"",IF(ISBLANK(W930),IF('Настройки'!$B$9="Нулевой спрос",0,""),IF(W930&lt;0,IF('Настройки'!$B$10="Исключить","",IF('Настройки'!$B$10="Абсолютные значения",ABS(W930),W930)),W930)))</x:f>
      </x:c>
      <x:c r="CA930" s="50" t="str">
        <x:f>IF(19&gt;'Настройки'!$B$3,"",IF(ISBLANK(X930),IF('Настройки'!$B$9="Нулевой спрос",0,""),IF(X930&lt;0,IF('Настройки'!$B$10="Исключить","",IF('Настройки'!$B$10="Абсолютные значения",ABS(X930),X930)),X930)))</x:f>
      </x:c>
      <x:c r="CB930" s="50" t="str">
        <x:f>IF(20&gt;'Настройки'!$B$3,"",IF(ISBLANK(Y930),IF('Настройки'!$B$9="Нулевой спрос",0,""),IF(Y930&lt;0,IF('Настройки'!$B$10="Исключить","",IF('Настройки'!$B$10="Абсолютные значения",ABS(Y930),Y930)),Y930)))</x:f>
      </x:c>
      <x:c r="CC930" s="50" t="str">
        <x:f>IF(21&gt;'Настройки'!$B$3,"",IF(ISBLANK(Z930),IF('Настройки'!$B$9="Нулевой спрос",0,""),IF(Z930&lt;0,IF('Настройки'!$B$10="Исключить","",IF('Настройки'!$B$10="Абсолютные значения",ABS(Z930),Z930)),Z930)))</x:f>
      </x:c>
      <x:c r="CD930" s="50" t="str">
        <x:f>IF(22&gt;'Настройки'!$B$3,"",IF(ISBLANK(AA930),IF('Настройки'!$B$9="Нулевой спрос",0,""),IF(AA930&lt;0,IF('Настройки'!$B$10="Исключить","",IF('Настройки'!$B$10="Абсолютные значения",ABS(AA930),AA930)),AA930)))</x:f>
      </x:c>
      <x:c r="CE930" s="50" t="str">
        <x:f>IF(23&gt;'Настройки'!$B$3,"",IF(ISBLANK(AB930),IF('Настройки'!$B$9="Нулевой спрос",0,""),IF(AB930&lt;0,IF('Настройки'!$B$10="Исключить","",IF('Настройки'!$B$10="Абсолютные значения",ABS(AB930),AB930)),AB930)))</x:f>
      </x:c>
      <x:c r="CF930" s="50" t="str">
        <x:f>IF(24&gt;'Настройки'!$B$3,"",IF(ISBLANK(AC930),IF('Настройки'!$B$9="Нулевой спрос",0,""),IF(AC930&lt;0,IF('Настройки'!$B$10="Исключить","",IF('Настройки'!$B$10="Абсолютные значения",ABS(AC930),AC930)),AC930)))</x:f>
      </x:c>
      <x:c r="CG930" s="50" t="str">
        <x:f>IF(25&gt;'Настройки'!$B$3,"",IF(ISBLANK(AD930),IF('Настройки'!$B$9="Нулевой спрос",0,""),IF(AD930&lt;0,IF('Настройки'!$B$10="Исключить","",IF('Настройки'!$B$10="Абсолютные значения",ABS(AD930),AD930)),AD930)))</x:f>
      </x:c>
      <x:c r="CH930" s="50" t="str">
        <x:f>IF(26&gt;'Настройки'!$B$3,"",IF(ISBLANK(AE930),IF('Настройки'!$B$9="Нулевой спрос",0,""),IF(AE930&lt;0,IF('Настройки'!$B$10="Исключить","",IF('Настройки'!$B$10="Абсолютные значения",ABS(AE930),AE930)),AE930)))</x:f>
      </x:c>
      <x:c r="CI930" s="50" t="str">
        <x:f>IF(27&gt;'Настройки'!$B$3,"",IF(ISBLANK(AF930),IF('Настройки'!$B$9="Нулевой спрос",0,""),IF(AF930&lt;0,IF('Настройки'!$B$10="Исключить","",IF('Настройки'!$B$10="Абсолютные значения",ABS(AF930),AF930)),AF930)))</x:f>
      </x:c>
      <x:c r="CJ930" s="50" t="str">
        <x:f>IF(28&gt;'Настройки'!$B$3,"",IF(ISBLANK(AG930),IF('Настройки'!$B$9="Нулевой спрос",0,""),IF(AG930&lt;0,IF('Настройки'!$B$10="Исключить","",IF('Настройки'!$B$10="Абсолютные значения",ABS(AG930),AG930)),AG930)))</x:f>
      </x:c>
      <x:c r="CK930" s="50" t="str">
        <x:f>IF(29&gt;'Настройки'!$B$3,"",IF(ISBLANK(AH930),IF('Настройки'!$B$9="Нулевой спрос",0,""),IF(AH930&lt;0,IF('Настройки'!$B$10="Исключить","",IF('Настройки'!$B$10="Абсолютные значения",ABS(AH930),AH930)),AH930)))</x:f>
      </x:c>
      <x:c r="CL930" s="50" t="str">
        <x:f>IF(30&gt;'Настройки'!$B$3,"",IF(ISBLANK(AI930),IF('Настройки'!$B$9="Нулевой спрос",0,""),IF(AI930&lt;0,IF('Настройки'!$B$10="Исключить","",IF('Настройки'!$B$10="Абсолютные значения",ABS(AI930),AI930)),AI930)))</x:f>
      </x:c>
      <x:c r="CM930" s="50" t="str">
        <x:f>IF(31&gt;'Настройки'!$B$3,"",IF(ISBLANK(AJ930),IF('Настройки'!$B$9="Нулевой спрос",0,""),IF(AJ930&lt;0,IF('Настройки'!$B$10="Исключить","",IF('Настройки'!$B$10="Абсолютные значения",ABS(AJ930),AJ930)),AJ930)))</x:f>
      </x:c>
      <x:c r="CN930" s="50" t="str">
        <x:f>IF(32&gt;'Настройки'!$B$3,"",IF(ISBLANK(AK930),IF('Настройки'!$B$9="Нулевой спрос",0,""),IF(AK930&lt;0,IF('Настройки'!$B$10="Исключить","",IF('Настройки'!$B$10="Абсолютные значения",ABS(AK930),AK930)),AK930)))</x:f>
      </x:c>
      <x:c r="CO930" s="50" t="str">
        <x:f>IF(33&gt;'Настройки'!$B$3,"",IF(ISBLANK(AL930),IF('Настройки'!$B$9="Нулевой спрос",0,""),IF(AL930&lt;0,IF('Настройки'!$B$10="Исключить","",IF('Настройки'!$B$10="Абсолютные значения",ABS(AL930),AL930)),AL930)))</x:f>
      </x:c>
      <x:c r="CP930" s="50" t="str">
        <x:f>IF(34&gt;'Настройки'!$B$3,"",IF(ISBLANK(AM930),IF('Настройки'!$B$9="Нулевой спрос",0,""),IF(AM930&lt;0,IF('Настройки'!$B$10="Исключить","",IF('Настройки'!$B$10="Абсолютные значения",ABS(AM930),AM930)),AM930)))</x:f>
      </x:c>
      <x:c r="CQ930" s="50" t="str">
        <x:f>IF(35&gt;'Настройки'!$B$3,"",IF(ISBLANK(AN930),IF('Настройки'!$B$9="Нулевой спрос",0,""),IF(AN930&lt;0,IF('Настройки'!$B$10="Исключить","",IF('Настройки'!$B$10="Абсолютные значения",ABS(AN930),AN930)),AN930)))</x:f>
      </x:c>
      <x:c r="CR930" s="50" t="str">
        <x:f>IF(36&gt;'Настройки'!$B$3,"",IF(ISBLANK(AO930),IF('Настройки'!$B$9="Нулевой спрос",0,""),IF(AO930&lt;0,IF('Настройки'!$B$10="Исключить","",IF('Настройки'!$B$10="Абсолютные значения",ABS(AO930),AO930)),AO930)))</x:f>
      </x:c>
      <x:c r="CS930" s="50" t="str">
        <x:f>IF(OR(1&gt;'Настройки'!$B$3,ISBLANK(BI930),BI930=0),"",BI930)</x:f>
      </x:c>
      <x:c r="CT930" s="50" t="str">
        <x:f>IF(OR(2&gt;'Настройки'!$B$3,ISBLANK(BJ930),BJ930=0),"",BJ930)</x:f>
      </x:c>
      <x:c r="CU930" s="50" t="str">
        <x:f>IF(OR(3&gt;'Настройки'!$B$3,ISBLANK(BK930),BK930=0),"",BK930)</x:f>
      </x:c>
      <x:c r="CV930" s="50" t="str">
        <x:f>IF(OR(4&gt;'Настройки'!$B$3,ISBLANK(BL930),BL930=0),"",BL930)</x:f>
      </x:c>
      <x:c r="CW930" s="50" t="str">
        <x:f>IF(OR(5&gt;'Настройки'!$B$3,ISBLANK(BM930),BM930=0),"",BM930)</x:f>
      </x:c>
      <x:c r="CX930" s="50" t="str">
        <x:f>IF(OR(6&gt;'Настройки'!$B$3,ISBLANK(BN930),BN930=0),"",BN930)</x:f>
      </x:c>
      <x:c r="CY930" s="50" t="str">
        <x:f>IF(OR(7&gt;'Настройки'!$B$3,ISBLANK(BO930),BO930=0),"",BO930)</x:f>
      </x:c>
      <x:c r="CZ930" s="50" t="str">
        <x:f>IF(OR(8&gt;'Настройки'!$B$3,ISBLANK(BP930),BP930=0),"",BP930)</x:f>
      </x:c>
      <x:c r="DA930" s="50" t="str">
        <x:f>IF(OR(9&gt;'Настройки'!$B$3,ISBLANK(BQ930),BQ930=0),"",BQ930)</x:f>
      </x:c>
      <x:c r="DB930" s="50" t="str">
        <x:f>IF(OR(10&gt;'Настройки'!$B$3,ISBLANK(BR930),BR930=0),"",BR930)</x:f>
      </x:c>
      <x:c r="DC930" s="50" t="str">
        <x:f>IF(OR(11&gt;'Настройки'!$B$3,ISBLANK(BS930),BS930=0),"",BS930)</x:f>
      </x:c>
      <x:c r="DD930" s="50" t="str">
        <x:f>IF(OR(12&gt;'Настройки'!$B$3,ISBLANK(BT930),BT930=0),"",BT930)</x:f>
      </x:c>
      <x:c r="DE930" s="50" t="str">
        <x:f>IF(OR(13&gt;'Настройки'!$B$3,ISBLANK(BU930),BU930=0),"",BU930)</x:f>
      </x:c>
      <x:c r="DF930" s="50" t="str">
        <x:f>IF(OR(14&gt;'Настройки'!$B$3,ISBLANK(BV930),BV930=0),"",BV930)</x:f>
      </x:c>
      <x:c r="DG930" s="50" t="str">
        <x:f>IF(OR(15&gt;'Настройки'!$B$3,ISBLANK(BW930),BW930=0),"",BW930)</x:f>
      </x:c>
      <x:c r="DH930" s="50" t="str">
        <x:f>IF(OR(16&gt;'Настройки'!$B$3,ISBLANK(BX930),BX930=0),"",BX930)</x:f>
      </x:c>
      <x:c r="DI930" s="50" t="str">
        <x:f>IF(OR(17&gt;'Настройки'!$B$3,ISBLANK(BY930),BY930=0),"",BY930)</x:f>
      </x:c>
      <x:c r="DJ930" s="50" t="str">
        <x:f>IF(OR(18&gt;'Настройки'!$B$3,ISBLANK(BZ930),BZ930=0),"",BZ930)</x:f>
      </x:c>
      <x:c r="DK930" s="50" t="str">
        <x:f>IF(OR(19&gt;'Настройки'!$B$3,ISBLANK(CA930),CA930=0),"",CA930)</x:f>
      </x:c>
      <x:c r="DL930" s="50" t="str">
        <x:f>IF(OR(20&gt;'Настройки'!$B$3,ISBLANK(CB930),CB930=0),"",CB930)</x:f>
      </x:c>
      <x:c r="DM930" s="50" t="str">
        <x:f>IF(OR(21&gt;'Настройки'!$B$3,ISBLANK(CC930),CC930=0),"",CC930)</x:f>
      </x:c>
      <x:c r="DN930" s="50" t="str">
        <x:f>IF(OR(22&gt;'Настройки'!$B$3,ISBLANK(CD930),CD930=0),"",CD930)</x:f>
      </x:c>
      <x:c r="DO930" s="50" t="str">
        <x:f>IF(OR(23&gt;'Настройки'!$B$3,ISBLANK(CE930),CE930=0),"",CE930)</x:f>
      </x:c>
      <x:c r="DP930" s="50" t="str">
        <x:f>IF(OR(24&gt;'Настройки'!$B$3,ISBLANK(CF930),CF930=0),"",CF930)</x:f>
      </x:c>
      <x:c r="DQ930" s="50" t="str">
        <x:f>IF(OR(25&gt;'Настройки'!$B$3,ISBLANK(CG930),CG930=0),"",CG930)</x:f>
      </x:c>
      <x:c r="DR930" s="50" t="str">
        <x:f>IF(OR(26&gt;'Настройки'!$B$3,ISBLANK(CH930),CH930=0),"",CH930)</x:f>
      </x:c>
      <x:c r="DS930" s="50" t="str">
        <x:f>IF(OR(27&gt;'Настройки'!$B$3,ISBLANK(CI930),CI930=0),"",CI930)</x:f>
      </x:c>
      <x:c r="DT930" s="50" t="str">
        <x:f>IF(OR(28&gt;'Настройки'!$B$3,ISBLANK(CJ930),CJ930=0),"",CJ930)</x:f>
      </x:c>
      <x:c r="DU930" s="50" t="str">
        <x:f>IF(OR(29&gt;'Настройки'!$B$3,ISBLANK(CK930),CK930=0),"",CK930)</x:f>
      </x:c>
      <x:c r="DV930" s="50" t="str">
        <x:f>IF(OR(30&gt;'Настройки'!$B$3,ISBLANK(CL930),CL930=0),"",CL930)</x:f>
      </x:c>
      <x:c r="DW930" s="50" t="str">
        <x:f>IF(OR(31&gt;'Настройки'!$B$3,ISBLANK(CM930),CM930=0),"",CM930)</x:f>
      </x:c>
      <x:c r="DX930" s="50" t="str">
        <x:f>IF(OR(32&gt;'Настройки'!$B$3,ISBLANK(CN930),CN930=0),"",CN930)</x:f>
      </x:c>
      <x:c r="DY930" s="50" t="str">
        <x:f>IF(OR(33&gt;'Настройки'!$B$3,ISBLANK(CO930),CO930=0),"",CO930)</x:f>
      </x:c>
      <x:c r="DZ930" s="50" t="str">
        <x:f>IF(OR(34&gt;'Настройки'!$B$3,ISBLANK(CP930),CP930=0),"",CP930)</x:f>
      </x:c>
      <x:c r="EA930" s="50" t="str">
        <x:f>IF(OR(35&gt;'Настройки'!$B$3,ISBLANK(CQ930),CQ930=0),"",CQ930)</x:f>
      </x:c>
      <x:c r="EB930" s="50" t="str">
        <x:f>IF(OR(36&gt;'Настройки'!$B$3,ISBLANK(CR930),CR930=0),"",CR930)</x:f>
      </x:c>
      <x:c r="EC930" s="50" t="str">
        <x:f>IF(A930="","",IF(OR(BB930="AZ",BB930="BZ"),10000+ROW(),IF(AZ930&gt;'Настройки'!$B$11,20000+ROW(),IF(BF930&lt;&gt;"Обычный",30000+ROW(),IF(AX930&lt;=0,40000+ROW(),"")))))</x:f>
      </x:c>
      <x:c r="ED930" s="50" t="str">
        <x:f>IF(EC930="","",COUNTIFS($EC$2:$EC$1001,"&gt;0",$EC$2:$EC$1001,"&lt;"&amp;EC930)+1)</x:f>
      </x:c>
    </x:row>
    <x:row r="931">
      <x:c r="A931" s="115"/>
      <x:c r="B931" s="115"/>
      <x:c r="C931" s="115"/>
      <x:c r="D931" s="118"/>
      <x:c r="E931" s="118"/>
      <x:c r="F931" s="118"/>
      <x:c r="G931" s="118"/>
      <x:c r="H931" s="118"/>
      <x:c r="I931" s="118"/>
      <x:c r="J931" s="118"/>
      <x:c r="K931" s="118"/>
      <x:c r="L931" s="118"/>
      <x:c r="M931" s="118"/>
      <x:c r="N931" s="118"/>
      <x:c r="O931" s="118"/>
      <x:c r="P931" s="118"/>
      <x:c r="Q931" s="118"/>
      <x:c r="R931" s="118"/>
      <x:c r="S931" s="118"/>
      <x:c r="T931" s="118"/>
      <x:c r="U931" s="118"/>
      <x:c r="V931" s="118"/>
      <x:c r="W931" s="118"/>
      <x:c r="X931" s="118"/>
      <x:c r="Y931" s="118"/>
      <x:c r="Z931" s="118"/>
      <x:c r="AA931" s="118"/>
      <x:c r="AB931" s="118"/>
      <x:c r="AC931" s="118"/>
      <x:c r="AD931" s="118"/>
      <x:c r="AE931" s="118"/>
      <x:c r="AF931" s="118"/>
      <x:c r="AG931" s="118"/>
      <x:c r="AH931" s="118"/>
      <x:c r="AI931" s="118"/>
      <x:c r="AJ931" s="118"/>
      <x:c r="AK931" s="118"/>
      <x:c r="AL931" s="118"/>
      <x:c r="AM931" s="118"/>
      <x:c r="AN931" s="118"/>
      <x:c r="AO931" s="118"/>
      <x:c r="AP931" s="115"/>
      <x:c r="AQ931" s="49" t="str">
        <x:f>IF(A931="","",COUNT(BI931:INDEX(BI931:CR931,1,'Настройки'!$B$3)))</x:f>
      </x:c>
      <x:c r="AR931" s="49" t="str">
        <x:f>IF(A931="","",SUM(BI931:INDEX(BI931:CR931,1,'Настройки'!$B$3)))</x:f>
      </x:c>
      <x:c r="AS931" s="58" t="str">
        <x:f>IF(A931="","",IF('Настройки'!$B$4="Стоимость потребления",AR931*D931,IF('Настройки'!$B$4="Количество",AR931,E931)))</x:f>
      </x:c>
      <x:c r="AT931" s="61" t="str">
        <x:f>IF(OR(A931="",AS931&lt;0,SUM($AS$2:$AS$1001)&lt;=0),"",AS931/SUM($AS$2:$AS$1001))</x:f>
      </x:c>
      <x:c r="AU931" s="61" t="str">
        <x:f>IF(OR(A931="",AS931&lt;0,SUM($AS$2:$AS$1001)&lt;=0),"",SUMIFS($AS$2:$AS$1001,$AS$2:$AS$1001,"&gt;"&amp;AS931)/SUM($AS$2:$AS$1001))</x:f>
      </x:c>
      <x:c r="AV931" s="61" t="str">
        <x:f>IF(OR(A931="",AS931&lt;0,SUM($AS$2:$AS$1001)&lt;=0),"",SUMIFS($AS$2:$AS$1001,$AS$2:$AS$1001,"&gt;="&amp;AS931)/SUM($AS$2:$AS$1001))</x:f>
      </x:c>
      <x:c r="AW931" s="49" t="str">
        <x:f>IF(A931="","",IF(SUM($AS$2:$AS$1001)&lt;=0,"Не определён",IF(AS931&lt;0,"Исключение",IF(AU931&lt;'Настройки'!$B$5,"A",IF(AU931&lt;'Настройки'!$B$6,"B","C")))))</x:f>
      </x:c>
      <x:c r="AX931" s="58" t="str">
        <x:f>IF(A931="","",IF(AQ931=0,"",AVERAGE(BI931:INDEX(BI931:CR931,1,'Настройки'!$B$3))))</x:f>
      </x:c>
      <x:c r="AY931" s="58" t="str">
        <x:f>IF(OR(A931="",AQ931=0),"",STDEVP(BI931:INDEX(BI931:CR931,1,'Настройки'!$B$3)))</x:f>
      </x:c>
      <x:c r="AZ931" s="61" t="str">
        <x:f>IF(OR(A931="",AQ931&lt;'Настройки'!$B$12,AX931&lt;=0,AND('Настройки'!$B$10="Блокировать",COUNTIF(F931:INDEX(F931:AO931,1,'Настройки'!$B$3),"&lt;0")&gt;0)),"",AY931/ABS(AX931))</x:f>
      </x:c>
      <x:c r="BA931" s="49" t="str">
        <x:f>IF(A931="","",IF(AND('Настройки'!$B$10="Блокировать",COUNTIF(F931:INDEX(F931:AO931,1,'Настройки'!$B$3),"&lt;0")&gt;0),"Не определён",IF(AQ931&lt;'Настройки'!$B$12,"Не определён",IF(AX931=0,"Нет спроса",IF(AX931&lt;0,"Не определён",IF(AZ931&lt;='Настройки'!$B$7,"X",IF(AZ931&lt;='Настройки'!$B$8,"Y","Z")))))))</x:f>
      </x:c>
      <x:c r="BB931" s="49" t="str">
        <x:f>IF(OR(A931="",LEN(AW931)&lt;&gt;1,LEN(BA931)&lt;&gt;1),"",AW931&amp;BA931)</x:f>
      </x:c>
      <x:c r="BC931" s="61" t="str">
        <x:f>IF(OR(A931="",AQ931=0),"",(COUNT(BI931:INDEX(BI931:CR931,1,'Настройки'!$B$3))-COUNT(CS931:INDEX(CS931:EB931,1,'Настройки'!$B$3)))/AQ931)</x:f>
      </x:c>
      <x:c r="BD931" s="64" t="str">
        <x:f>IF(OR(A931="",COUNT(CS931:INDEX(CS931:EB931,1,'Настройки'!$B$3))=0),"",AQ931/COUNT(CS931:INDEX(CS931:EB931,1,'Настройки'!$B$3)))</x:f>
      </x:c>
      <x:c r="BE931" s="64" t="str">
        <x:f>IF(OR(A931="",COUNT(CS931:INDEX(CS931:EB931,1,'Настройки'!$B$3))=0),"",IF(AVERAGE(CS931:INDEX(CS931:EB931,1,'Настройки'!$B$3))=0,"",(STDEVP(CS931:INDEX(CS931:EB931,1,'Настройки'!$B$3))/ABS(AVERAGE(CS931:INDEX(CS931:EB931,1,'Настройки'!$B$3))))^2))</x:f>
      </x:c>
      <x:c r="BF931" s="49" t="str">
        <x:f>IF(A931="","",IF(AQ931&lt;3,"Недостаточно",IF(AQ931&lt;6,"Предварительный","Обычный")))</x:f>
      </x:c>
      <x:c r="BG931" s="49" t="str">
        <x:f>IF(A931="","",IF(COUNTIF(F931:INDEX(F931:AO931,1,'Настройки'!$B$3),"&lt;0")&gt;0,IF('Настройки'!$B$10="Блокировать","Отрицательный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"),"")&amp;IF(AQ931&lt;3,"Недостаточно истории. ",IF(AQ931&lt;6,"Предварительная классификация. ",""))&amp;IF(AX931=0,"Нет спроса за горизонт. ","")&amp;IF(AZ931&gt;'Настройки'!$B$11,"Экстремальная вариативность. ",""))</x:f>
      </x:c>
      <x:c r="BH931" s="49" t="str">
        <x:f>IF(A931="","",IFERROR(VLOOKUP(BB931,'Настройки'!$D$3:$E$11,2,FALSE),"Сначала проверьте исходные данные и историю спроса.")&amp;" Уточните срок поставки, MOQ и критичность.")</x:f>
      </x:c>
      <x:c r="BI931" s="50" t="str">
        <x:f>IF(1&gt;'Настройки'!$B$3,"",IF(ISBLANK(F931),IF('Настройки'!$B$9="Нулевой спрос",0,""),IF(F931&lt;0,IF('Настройки'!$B$10="Исключить","",IF('Настройки'!$B$10="Абсолютные значения",ABS(F931),F931)),F931)))</x:f>
      </x:c>
      <x:c r="BJ931" s="50" t="str">
        <x:f>IF(2&gt;'Настройки'!$B$3,"",IF(ISBLANK(G931),IF('Настройки'!$B$9="Нулевой спрос",0,""),IF(G931&lt;0,IF('Настройки'!$B$10="Исключить","",IF('Настройки'!$B$10="Абсолютные значения",ABS(G931),G931)),G931)))</x:f>
      </x:c>
      <x:c r="BK931" s="50" t="str">
        <x:f>IF(3&gt;'Настройки'!$B$3,"",IF(ISBLANK(H931),IF('Настройки'!$B$9="Нулевой спрос",0,""),IF(H931&lt;0,IF('Настройки'!$B$10="Исключить","",IF('Настройки'!$B$10="Абсолютные значения",ABS(H931),H931)),H931)))</x:f>
      </x:c>
      <x:c r="BL931" s="50" t="str">
        <x:f>IF(4&gt;'Настройки'!$B$3,"",IF(ISBLANK(I931),IF('Настройки'!$B$9="Нулевой спрос",0,""),IF(I931&lt;0,IF('Настройки'!$B$10="Исключить","",IF('Настройки'!$B$10="Абсолютные значения",ABS(I931),I931)),I931)))</x:f>
      </x:c>
      <x:c r="BM931" s="50" t="str">
        <x:f>IF(5&gt;'Настройки'!$B$3,"",IF(ISBLANK(J931),IF('Настройки'!$B$9="Нулевой спрос",0,""),IF(J931&lt;0,IF('Настройки'!$B$10="Исключить","",IF('Настройки'!$B$10="Абсолютные значения",ABS(J931),J931)),J931)))</x:f>
      </x:c>
      <x:c r="BN931" s="50" t="str">
        <x:f>IF(6&gt;'Настройки'!$B$3,"",IF(ISBLANK(K931),IF('Настройки'!$B$9="Нулевой спрос",0,""),IF(K931&lt;0,IF('Настройки'!$B$10="Исключить","",IF('Настройки'!$B$10="Абсолютные значения",ABS(K931),K931)),K931)))</x:f>
      </x:c>
      <x:c r="BO931" s="50" t="str">
        <x:f>IF(7&gt;'Настройки'!$B$3,"",IF(ISBLANK(L931),IF('Настройки'!$B$9="Нулевой спрос",0,""),IF(L931&lt;0,IF('Настройки'!$B$10="Исключить","",IF('Настройки'!$B$10="Абсолютные значения",ABS(L931),L931)),L931)))</x:f>
      </x:c>
      <x:c r="BP931" s="50" t="str">
        <x:f>IF(8&gt;'Настройки'!$B$3,"",IF(ISBLANK(M931),IF('Настройки'!$B$9="Нулевой спрос",0,""),IF(M931&lt;0,IF('Настройки'!$B$10="Исключить","",IF('Настройки'!$B$10="Абсолютные значения",ABS(M931),M931)),M931)))</x:f>
      </x:c>
      <x:c r="BQ931" s="50" t="str">
        <x:f>IF(9&gt;'Настройки'!$B$3,"",IF(ISBLANK(N931),IF('Настройки'!$B$9="Нулевой спрос",0,""),IF(N931&lt;0,IF('Настройки'!$B$10="Исключить","",IF('Настройки'!$B$10="Абсолютные значения",ABS(N931),N931)),N931)))</x:f>
      </x:c>
      <x:c r="BR931" s="50" t="str">
        <x:f>IF(10&gt;'Настройки'!$B$3,"",IF(ISBLANK(O931),IF('Настройки'!$B$9="Нулевой спрос",0,""),IF(O931&lt;0,IF('Настройки'!$B$10="Исключить","",IF('Настройки'!$B$10="Абсолютные значения",ABS(O931),O931)),O931)))</x:f>
      </x:c>
      <x:c r="BS931" s="50" t="str">
        <x:f>IF(11&gt;'Настройки'!$B$3,"",IF(ISBLANK(P931),IF('Настройки'!$B$9="Нулевой спрос",0,""),IF(P931&lt;0,IF('Настройки'!$B$10="Исключить","",IF('Настройки'!$B$10="Абсолютные значения",ABS(P931),P931)),P931)))</x:f>
      </x:c>
      <x:c r="BT931" s="50" t="str">
        <x:f>IF(12&gt;'Настройки'!$B$3,"",IF(ISBLANK(Q931),IF('Настройки'!$B$9="Нулевой спрос",0,""),IF(Q931&lt;0,IF('Настройки'!$B$10="Исключить","",IF('Настройки'!$B$10="Абсолютные значения",ABS(Q931),Q931)),Q931)))</x:f>
      </x:c>
      <x:c r="BU931" s="50" t="str">
        <x:f>IF(13&gt;'Настройки'!$B$3,"",IF(ISBLANK(R931),IF('Настройки'!$B$9="Нулевой спрос",0,""),IF(R931&lt;0,IF('Настройки'!$B$10="Исключить","",IF('Настройки'!$B$10="Абсолютные значения",ABS(R931),R931)),R931)))</x:f>
      </x:c>
      <x:c r="BV931" s="50" t="str">
        <x:f>IF(14&gt;'Настройки'!$B$3,"",IF(ISBLANK(S931),IF('Настройки'!$B$9="Нулевой спрос",0,""),IF(S931&lt;0,IF('Настройки'!$B$10="Исключить","",IF('Настройки'!$B$10="Абсолютные значения",ABS(S931),S931)),S931)))</x:f>
      </x:c>
      <x:c r="BW931" s="50" t="str">
        <x:f>IF(15&gt;'Настройки'!$B$3,"",IF(ISBLANK(T931),IF('Настройки'!$B$9="Нулевой спрос",0,""),IF(T931&lt;0,IF('Настройки'!$B$10="Исключить","",IF('Настройки'!$B$10="Абсолютные значения",ABS(T931),T931)),T931)))</x:f>
      </x:c>
      <x:c r="BX931" s="50" t="str">
        <x:f>IF(16&gt;'Настройки'!$B$3,"",IF(ISBLANK(U931),IF('Настройки'!$B$9="Нулевой спрос",0,""),IF(U931&lt;0,IF('Настройки'!$B$10="Исключить","",IF('Настройки'!$B$10="Абсолютные значения",ABS(U931),U931)),U931)))</x:f>
      </x:c>
      <x:c r="BY931" s="50" t="str">
        <x:f>IF(17&gt;'Настройки'!$B$3,"",IF(ISBLANK(V931),IF('Настройки'!$B$9="Нулевой спрос",0,""),IF(V931&lt;0,IF('Настройки'!$B$10="Исключить","",IF('Настройки'!$B$10="Абсолютные значения",ABS(V931),V931)),V931)))</x:f>
      </x:c>
      <x:c r="BZ931" s="50" t="str">
        <x:f>IF(18&gt;'Настройки'!$B$3,"",IF(ISBLANK(W931),IF('Настройки'!$B$9="Нулевой спрос",0,""),IF(W931&lt;0,IF('Настройки'!$B$10="Исключить","",IF('Настройки'!$B$10="Абсолютные значения",ABS(W931),W931)),W931)))</x:f>
      </x:c>
      <x:c r="CA931" s="50" t="str">
        <x:f>IF(19&gt;'Настройки'!$B$3,"",IF(ISBLANK(X931),IF('Настройки'!$B$9="Нулевой спрос",0,""),IF(X931&lt;0,IF('Настройки'!$B$10="Исключить","",IF('Настройки'!$B$10="Абсолютные значения",ABS(X931),X931)),X931)))</x:f>
      </x:c>
      <x:c r="CB931" s="50" t="str">
        <x:f>IF(20&gt;'Настройки'!$B$3,"",IF(ISBLANK(Y931),IF('Настройки'!$B$9="Нулевой спрос",0,""),IF(Y931&lt;0,IF('Настройки'!$B$10="Исключить","",IF('Настройки'!$B$10="Абсолютные значения",ABS(Y931),Y931)),Y931)))</x:f>
      </x:c>
      <x:c r="CC931" s="50" t="str">
        <x:f>IF(21&gt;'Настройки'!$B$3,"",IF(ISBLANK(Z931),IF('Настройки'!$B$9="Нулевой спрос",0,""),IF(Z931&lt;0,IF('Настройки'!$B$10="Исключить","",IF('Настройки'!$B$10="Абсолютные значения",ABS(Z931),Z931)),Z931)))</x:f>
      </x:c>
      <x:c r="CD931" s="50" t="str">
        <x:f>IF(22&gt;'Настройки'!$B$3,"",IF(ISBLANK(AA931),IF('Настройки'!$B$9="Нулевой спрос",0,""),IF(AA931&lt;0,IF('Настройки'!$B$10="Исключить","",IF('Настройки'!$B$10="Абсолютные значения",ABS(AA931),AA931)),AA931)))</x:f>
      </x:c>
      <x:c r="CE931" s="50" t="str">
        <x:f>IF(23&gt;'Настройки'!$B$3,"",IF(ISBLANK(AB931),IF('Настройки'!$B$9="Нулевой спрос",0,""),IF(AB931&lt;0,IF('Настройки'!$B$10="Исключить","",IF('Настройки'!$B$10="Абсолютные значения",ABS(AB931),AB931)),AB931)))</x:f>
      </x:c>
      <x:c r="CF931" s="50" t="str">
        <x:f>IF(24&gt;'Настройки'!$B$3,"",IF(ISBLANK(AC931),IF('Настройки'!$B$9="Нулевой спрос",0,""),IF(AC931&lt;0,IF('Настройки'!$B$10="Исключить","",IF('Настройки'!$B$10="Абсолютные значения",ABS(AC931),AC931)),AC931)))</x:f>
      </x:c>
      <x:c r="CG931" s="50" t="str">
        <x:f>IF(25&gt;'Настройки'!$B$3,"",IF(ISBLANK(AD931),IF('Настройки'!$B$9="Нулевой спрос",0,""),IF(AD931&lt;0,IF('Настройки'!$B$10="Исключить","",IF('Настройки'!$B$10="Абсолютные значения",ABS(AD931),AD931)),AD931)))</x:f>
      </x:c>
      <x:c r="CH931" s="50" t="str">
        <x:f>IF(26&gt;'Настройки'!$B$3,"",IF(ISBLANK(AE931),IF('Настройки'!$B$9="Нулевой спрос",0,""),IF(AE931&lt;0,IF('Настройки'!$B$10="Исключить","",IF('Настройки'!$B$10="Абсолютные значения",ABS(AE931),AE931)),AE931)))</x:f>
      </x:c>
      <x:c r="CI931" s="50" t="str">
        <x:f>IF(27&gt;'Настройки'!$B$3,"",IF(ISBLANK(AF931),IF('Настройки'!$B$9="Нулевой спрос",0,""),IF(AF931&lt;0,IF('Настройки'!$B$10="Исключить","",IF('Настройки'!$B$10="Абсолютные значения",ABS(AF931),AF931)),AF931)))</x:f>
      </x:c>
      <x:c r="CJ931" s="50" t="str">
        <x:f>IF(28&gt;'Настройки'!$B$3,"",IF(ISBLANK(AG931),IF('Настройки'!$B$9="Нулевой спрос",0,""),IF(AG931&lt;0,IF('Настройки'!$B$10="Исключить","",IF('Настройки'!$B$10="Абсолютные значения",ABS(AG931),AG931)),AG931)))</x:f>
      </x:c>
      <x:c r="CK931" s="50" t="str">
        <x:f>IF(29&gt;'Настройки'!$B$3,"",IF(ISBLANK(AH931),IF('Настройки'!$B$9="Нулевой спрос",0,""),IF(AH931&lt;0,IF('Настройки'!$B$10="Исключить","",IF('Настройки'!$B$10="Абсолютные значения",ABS(AH931),AH931)),AH931)))</x:f>
      </x:c>
      <x:c r="CL931" s="50" t="str">
        <x:f>IF(30&gt;'Настройки'!$B$3,"",IF(ISBLANK(AI931),IF('Настройки'!$B$9="Нулевой спрос",0,""),IF(AI931&lt;0,IF('Настройки'!$B$10="Исключить","",IF('Настройки'!$B$10="Абсолютные значения",ABS(AI931),AI931)),AI931)))</x:f>
      </x:c>
      <x:c r="CM931" s="50" t="str">
        <x:f>IF(31&gt;'Настройки'!$B$3,"",IF(ISBLANK(AJ931),IF('Настройки'!$B$9="Нулевой спрос",0,""),IF(AJ931&lt;0,IF('Настройки'!$B$10="Исключить","",IF('Настройки'!$B$10="Абсолютные значения",ABS(AJ931),AJ931)),AJ931)))</x:f>
      </x:c>
      <x:c r="CN931" s="50" t="str">
        <x:f>IF(32&gt;'Настройки'!$B$3,"",IF(ISBLANK(AK931),IF('Настройки'!$B$9="Нулевой спрос",0,""),IF(AK931&lt;0,IF('Настройки'!$B$10="Исключить","",IF('Настройки'!$B$10="Абсолютные значения",ABS(AK931),AK931)),AK931)))</x:f>
      </x:c>
      <x:c r="CO931" s="50" t="str">
        <x:f>IF(33&gt;'Настройки'!$B$3,"",IF(ISBLANK(AL931),IF('Настройки'!$B$9="Нулевой спрос",0,""),IF(AL931&lt;0,IF('Настройки'!$B$10="Исключить","",IF('Настройки'!$B$10="Абсолютные значения",ABS(AL931),AL931)),AL931)))</x:f>
      </x:c>
      <x:c r="CP931" s="50" t="str">
        <x:f>IF(34&gt;'Настройки'!$B$3,"",IF(ISBLANK(AM931),IF('Настройки'!$B$9="Нулевой спрос",0,""),IF(AM931&lt;0,IF('Настройки'!$B$10="Исключить","",IF('Настройки'!$B$10="Абсолютные значения",ABS(AM931),AM931)),AM931)))</x:f>
      </x:c>
      <x:c r="CQ931" s="50" t="str">
        <x:f>IF(35&gt;'Настройки'!$B$3,"",IF(ISBLANK(AN931),IF('Настройки'!$B$9="Нулевой спрос",0,""),IF(AN931&lt;0,IF('Настройки'!$B$10="Исключить","",IF('Настройки'!$B$10="Абсолютные значения",ABS(AN931),AN931)),AN931)))</x:f>
      </x:c>
      <x:c r="CR931" s="50" t="str">
        <x:f>IF(36&gt;'Настройки'!$B$3,"",IF(ISBLANK(AO931),IF('Настройки'!$B$9="Нулевой спрос",0,""),IF(AO931&lt;0,IF('Настройки'!$B$10="Исключить","",IF('Настройки'!$B$10="Абсолютные значения",ABS(AO931),AO931)),AO931)))</x:f>
      </x:c>
      <x:c r="CS931" s="50" t="str">
        <x:f>IF(OR(1&gt;'Настройки'!$B$3,ISBLANK(BI931),BI931=0),"",BI931)</x:f>
      </x:c>
      <x:c r="CT931" s="50" t="str">
        <x:f>IF(OR(2&gt;'Настройки'!$B$3,ISBLANK(BJ931),BJ931=0),"",BJ931)</x:f>
      </x:c>
      <x:c r="CU931" s="50" t="str">
        <x:f>IF(OR(3&gt;'Настройки'!$B$3,ISBLANK(BK931),BK931=0),"",BK931)</x:f>
      </x:c>
      <x:c r="CV931" s="50" t="str">
        <x:f>IF(OR(4&gt;'Настройки'!$B$3,ISBLANK(BL931),BL931=0),"",BL931)</x:f>
      </x:c>
      <x:c r="CW931" s="50" t="str">
        <x:f>IF(OR(5&gt;'Настройки'!$B$3,ISBLANK(BM931),BM931=0),"",BM931)</x:f>
      </x:c>
      <x:c r="CX931" s="50" t="str">
        <x:f>IF(OR(6&gt;'Настройки'!$B$3,ISBLANK(BN931),BN931=0),"",BN931)</x:f>
      </x:c>
      <x:c r="CY931" s="50" t="str">
        <x:f>IF(OR(7&gt;'Настройки'!$B$3,ISBLANK(BO931),BO931=0),"",BO931)</x:f>
      </x:c>
      <x:c r="CZ931" s="50" t="str">
        <x:f>IF(OR(8&gt;'Настройки'!$B$3,ISBLANK(BP931),BP931=0),"",BP931)</x:f>
      </x:c>
      <x:c r="DA931" s="50" t="str">
        <x:f>IF(OR(9&gt;'Настройки'!$B$3,ISBLANK(BQ931),BQ931=0),"",BQ931)</x:f>
      </x:c>
      <x:c r="DB931" s="50" t="str">
        <x:f>IF(OR(10&gt;'Настройки'!$B$3,ISBLANK(BR931),BR931=0),"",BR931)</x:f>
      </x:c>
      <x:c r="DC931" s="50" t="str">
        <x:f>IF(OR(11&gt;'Настройки'!$B$3,ISBLANK(BS931),BS931=0),"",BS931)</x:f>
      </x:c>
      <x:c r="DD931" s="50" t="str">
        <x:f>IF(OR(12&gt;'Настройки'!$B$3,ISBLANK(BT931),BT931=0),"",BT931)</x:f>
      </x:c>
      <x:c r="DE931" s="50" t="str">
        <x:f>IF(OR(13&gt;'Настройки'!$B$3,ISBLANK(BU931),BU931=0),"",BU931)</x:f>
      </x:c>
      <x:c r="DF931" s="50" t="str">
        <x:f>IF(OR(14&gt;'Настройки'!$B$3,ISBLANK(BV931),BV931=0),"",BV931)</x:f>
      </x:c>
      <x:c r="DG931" s="50" t="str">
        <x:f>IF(OR(15&gt;'Настройки'!$B$3,ISBLANK(BW931),BW931=0),"",BW931)</x:f>
      </x:c>
      <x:c r="DH931" s="50" t="str">
        <x:f>IF(OR(16&gt;'Настройки'!$B$3,ISBLANK(BX931),BX931=0),"",BX931)</x:f>
      </x:c>
      <x:c r="DI931" s="50" t="str">
        <x:f>IF(OR(17&gt;'Настройки'!$B$3,ISBLANK(BY931),BY931=0),"",BY931)</x:f>
      </x:c>
      <x:c r="DJ931" s="50" t="str">
        <x:f>IF(OR(18&gt;'Настройки'!$B$3,ISBLANK(BZ931),BZ931=0),"",BZ931)</x:f>
      </x:c>
      <x:c r="DK931" s="50" t="str">
        <x:f>IF(OR(19&gt;'Настройки'!$B$3,ISBLANK(CA931),CA931=0),"",CA931)</x:f>
      </x:c>
      <x:c r="DL931" s="50" t="str">
        <x:f>IF(OR(20&gt;'Настройки'!$B$3,ISBLANK(CB931),CB931=0),"",CB931)</x:f>
      </x:c>
      <x:c r="DM931" s="50" t="str">
        <x:f>IF(OR(21&gt;'Настройки'!$B$3,ISBLANK(CC931),CC931=0),"",CC931)</x:f>
      </x:c>
      <x:c r="DN931" s="50" t="str">
        <x:f>IF(OR(22&gt;'Настройки'!$B$3,ISBLANK(CD931),CD931=0),"",CD931)</x:f>
      </x:c>
      <x:c r="DO931" s="50" t="str">
        <x:f>IF(OR(23&gt;'Настройки'!$B$3,ISBLANK(CE931),CE931=0),"",CE931)</x:f>
      </x:c>
      <x:c r="DP931" s="50" t="str">
        <x:f>IF(OR(24&gt;'Настройки'!$B$3,ISBLANK(CF931),CF931=0),"",CF931)</x:f>
      </x:c>
      <x:c r="DQ931" s="50" t="str">
        <x:f>IF(OR(25&gt;'Настройки'!$B$3,ISBLANK(CG931),CG931=0),"",CG931)</x:f>
      </x:c>
      <x:c r="DR931" s="50" t="str">
        <x:f>IF(OR(26&gt;'Настройки'!$B$3,ISBLANK(CH931),CH931=0),"",CH931)</x:f>
      </x:c>
      <x:c r="DS931" s="50" t="str">
        <x:f>IF(OR(27&gt;'Настройки'!$B$3,ISBLANK(CI931),CI931=0),"",CI931)</x:f>
      </x:c>
      <x:c r="DT931" s="50" t="str">
        <x:f>IF(OR(28&gt;'Настройки'!$B$3,ISBLANK(CJ931),CJ931=0),"",CJ931)</x:f>
      </x:c>
      <x:c r="DU931" s="50" t="str">
        <x:f>IF(OR(29&gt;'Настройки'!$B$3,ISBLANK(CK931),CK931=0),"",CK931)</x:f>
      </x:c>
      <x:c r="DV931" s="50" t="str">
        <x:f>IF(OR(30&gt;'Настройки'!$B$3,ISBLANK(CL931),CL931=0),"",CL931)</x:f>
      </x:c>
      <x:c r="DW931" s="50" t="str">
        <x:f>IF(OR(31&gt;'Настройки'!$B$3,ISBLANK(CM931),CM931=0),"",CM931)</x:f>
      </x:c>
      <x:c r="DX931" s="50" t="str">
        <x:f>IF(OR(32&gt;'Настройки'!$B$3,ISBLANK(CN931),CN931=0),"",CN931)</x:f>
      </x:c>
      <x:c r="DY931" s="50" t="str">
        <x:f>IF(OR(33&gt;'Настройки'!$B$3,ISBLANK(CO931),CO931=0),"",CO931)</x:f>
      </x:c>
      <x:c r="DZ931" s="50" t="str">
        <x:f>IF(OR(34&gt;'Настройки'!$B$3,ISBLANK(CP931),CP931=0),"",CP931)</x:f>
      </x:c>
      <x:c r="EA931" s="50" t="str">
        <x:f>IF(OR(35&gt;'Настройки'!$B$3,ISBLANK(CQ931),CQ931=0),"",CQ931)</x:f>
      </x:c>
      <x:c r="EB931" s="50" t="str">
        <x:f>IF(OR(36&gt;'Настройки'!$B$3,ISBLANK(CR931),CR931=0),"",CR931)</x:f>
      </x:c>
      <x:c r="EC931" s="50" t="str">
        <x:f>IF(A931="","",IF(OR(BB931="AZ",BB931="BZ"),10000+ROW(),IF(AZ931&gt;'Настройки'!$B$11,20000+ROW(),IF(BF931&lt;&gt;"Обычный",30000+ROW(),IF(AX931&lt;=0,40000+ROW(),"")))))</x:f>
      </x:c>
      <x:c r="ED931" s="50" t="str">
        <x:f>IF(EC931="","",COUNTIFS($EC$2:$EC$1001,"&gt;0",$EC$2:$EC$1001,"&lt;"&amp;EC931)+1)</x:f>
      </x:c>
    </x:row>
    <x:row r="932">
      <x:c r="A932" s="115"/>
      <x:c r="B932" s="115"/>
      <x:c r="C932" s="115"/>
      <x:c r="D932" s="118"/>
      <x:c r="E932" s="118"/>
      <x:c r="F932" s="118"/>
      <x:c r="G932" s="118"/>
      <x:c r="H932" s="118"/>
      <x:c r="I932" s="118"/>
      <x:c r="J932" s="118"/>
      <x:c r="K932" s="118"/>
      <x:c r="L932" s="118"/>
      <x:c r="M932" s="118"/>
      <x:c r="N932" s="118"/>
      <x:c r="O932" s="118"/>
      <x:c r="P932" s="118"/>
      <x:c r="Q932" s="118"/>
      <x:c r="R932" s="118"/>
      <x:c r="S932" s="118"/>
      <x:c r="T932" s="118"/>
      <x:c r="U932" s="118"/>
      <x:c r="V932" s="118"/>
      <x:c r="W932" s="118"/>
      <x:c r="X932" s="118"/>
      <x:c r="Y932" s="118"/>
      <x:c r="Z932" s="118"/>
      <x:c r="AA932" s="118"/>
      <x:c r="AB932" s="118"/>
      <x:c r="AC932" s="118"/>
      <x:c r="AD932" s="118"/>
      <x:c r="AE932" s="118"/>
      <x:c r="AF932" s="118"/>
      <x:c r="AG932" s="118"/>
      <x:c r="AH932" s="118"/>
      <x:c r="AI932" s="118"/>
      <x:c r="AJ932" s="118"/>
      <x:c r="AK932" s="118"/>
      <x:c r="AL932" s="118"/>
      <x:c r="AM932" s="118"/>
      <x:c r="AN932" s="118"/>
      <x:c r="AO932" s="118"/>
      <x:c r="AP932" s="115"/>
      <x:c r="AQ932" s="49" t="str">
        <x:f>IF(A932="","",COUNT(BI932:INDEX(BI932:CR932,1,'Настройки'!$B$3)))</x:f>
      </x:c>
      <x:c r="AR932" s="49" t="str">
        <x:f>IF(A932="","",SUM(BI932:INDEX(BI932:CR932,1,'Настройки'!$B$3)))</x:f>
      </x:c>
      <x:c r="AS932" s="58" t="str">
        <x:f>IF(A932="","",IF('Настройки'!$B$4="Стоимость потребления",AR932*D932,IF('Настройки'!$B$4="Количество",AR932,E932)))</x:f>
      </x:c>
      <x:c r="AT932" s="61" t="str">
        <x:f>IF(OR(A932="",AS932&lt;0,SUM($AS$2:$AS$1001)&lt;=0),"",AS932/SUM($AS$2:$AS$1001))</x:f>
      </x:c>
      <x:c r="AU932" s="61" t="str">
        <x:f>IF(OR(A932="",AS932&lt;0,SUM($AS$2:$AS$1001)&lt;=0),"",SUMIFS($AS$2:$AS$1001,$AS$2:$AS$1001,"&gt;"&amp;AS932)/SUM($AS$2:$AS$1001))</x:f>
      </x:c>
      <x:c r="AV932" s="61" t="str">
        <x:f>IF(OR(A932="",AS932&lt;0,SUM($AS$2:$AS$1001)&lt;=0),"",SUMIFS($AS$2:$AS$1001,$AS$2:$AS$1001,"&gt;="&amp;AS932)/SUM($AS$2:$AS$1001))</x:f>
      </x:c>
      <x:c r="AW932" s="49" t="str">
        <x:f>IF(A932="","",IF(SUM($AS$2:$AS$1001)&lt;=0,"Не определён",IF(AS932&lt;0,"Исключение",IF(AU932&lt;'Настройки'!$B$5,"A",IF(AU932&lt;'Настройки'!$B$6,"B","C")))))</x:f>
      </x:c>
      <x:c r="AX932" s="58" t="str">
        <x:f>IF(A932="","",IF(AQ932=0,"",AVERAGE(BI932:INDEX(BI932:CR932,1,'Настройки'!$B$3))))</x:f>
      </x:c>
      <x:c r="AY932" s="58" t="str">
        <x:f>IF(OR(A932="",AQ932=0),"",STDEVP(BI932:INDEX(BI932:CR932,1,'Настройки'!$B$3)))</x:f>
      </x:c>
      <x:c r="AZ932" s="61" t="str">
        <x:f>IF(OR(A932="",AQ932&lt;'Настройки'!$B$12,AX932&lt;=0,AND('Настройки'!$B$10="Блокировать",COUNTIF(F932:INDEX(F932:AO932,1,'Настройки'!$B$3),"&lt;0")&gt;0)),"",AY932/ABS(AX932))</x:f>
      </x:c>
      <x:c r="BA932" s="49" t="str">
        <x:f>IF(A932="","",IF(AND('Настройки'!$B$10="Блокировать",COUNTIF(F932:INDEX(F932:AO932,1,'Настройки'!$B$3),"&lt;0")&gt;0),"Не определён",IF(AQ932&lt;'Настройки'!$B$12,"Не определён",IF(AX932=0,"Нет спроса",IF(AX932&lt;0,"Не определён",IF(AZ932&lt;='Настройки'!$B$7,"X",IF(AZ932&lt;='Настройки'!$B$8,"Y","Z")))))))</x:f>
      </x:c>
      <x:c r="BB932" s="49" t="str">
        <x:f>IF(OR(A932="",LEN(AW932)&lt;&gt;1,LEN(BA932)&lt;&gt;1),"",AW932&amp;BA932)</x:f>
      </x:c>
      <x:c r="BC932" s="61" t="str">
        <x:f>IF(OR(A932="",AQ932=0),"",(COUNT(BI932:INDEX(BI932:CR932,1,'Настройки'!$B$3))-COUNT(CS932:INDEX(CS932:EB932,1,'Настройки'!$B$3)))/AQ932)</x:f>
      </x:c>
      <x:c r="BD932" s="64" t="str">
        <x:f>IF(OR(A932="",COUNT(CS932:INDEX(CS932:EB932,1,'Настройки'!$B$3))=0),"",AQ932/COUNT(CS932:INDEX(CS932:EB932,1,'Настройки'!$B$3)))</x:f>
      </x:c>
      <x:c r="BE932" s="64" t="str">
        <x:f>IF(OR(A932="",COUNT(CS932:INDEX(CS932:EB932,1,'Настройки'!$B$3))=0),"",IF(AVERAGE(CS932:INDEX(CS932:EB932,1,'Настройки'!$B$3))=0,"",(STDEVP(CS932:INDEX(CS932:EB932,1,'Настройки'!$B$3))/ABS(AVERAGE(CS932:INDEX(CS932:EB932,1,'Настройки'!$B$3))))^2))</x:f>
      </x:c>
      <x:c r="BF932" s="49" t="str">
        <x:f>IF(A932="","",IF(AQ932&lt;3,"Недостаточно",IF(AQ932&lt;6,"Предварительный","Обычный")))</x:f>
      </x:c>
      <x:c r="BG932" s="49" t="str">
        <x:f>IF(A932="","",IF(COUNTIF(F932:INDEX(F932:AO932,1,'Настройки'!$B$3),"&lt;0")&gt;0,IF('Настройки'!$B$10="Блокировать","Отрицательный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"),"")&amp;IF(AQ932&lt;3,"Недостаточно истории. ",IF(AQ932&lt;6,"Предварительная классификация. ",""))&amp;IF(AX932=0,"Нет спроса за горизонт. ","")&amp;IF(AZ932&gt;'Настройки'!$B$11,"Экстремальная вариативность. ",""))</x:f>
      </x:c>
      <x:c r="BH932" s="49" t="str">
        <x:f>IF(A932="","",IFERROR(VLOOKUP(BB932,'Настройки'!$D$3:$E$11,2,FALSE),"Сначала проверьте исходные данные и историю спроса.")&amp;" Уточните срок поставки, MOQ и критичность.")</x:f>
      </x:c>
      <x:c r="BI932" s="50" t="str">
        <x:f>IF(1&gt;'Настройки'!$B$3,"",IF(ISBLANK(F932),IF('Настройки'!$B$9="Нулевой спрос",0,""),IF(F932&lt;0,IF('Настройки'!$B$10="Исключить","",IF('Настройки'!$B$10="Абсолютные значения",ABS(F932),F932)),F932)))</x:f>
      </x:c>
      <x:c r="BJ932" s="50" t="str">
        <x:f>IF(2&gt;'Настройки'!$B$3,"",IF(ISBLANK(G932),IF('Настройки'!$B$9="Нулевой спрос",0,""),IF(G932&lt;0,IF('Настройки'!$B$10="Исключить","",IF('Настройки'!$B$10="Абсолютные значения",ABS(G932),G932)),G932)))</x:f>
      </x:c>
      <x:c r="BK932" s="50" t="str">
        <x:f>IF(3&gt;'Настройки'!$B$3,"",IF(ISBLANK(H932),IF('Настройки'!$B$9="Нулевой спрос",0,""),IF(H932&lt;0,IF('Настройки'!$B$10="Исключить","",IF('Настройки'!$B$10="Абсолютные значения",ABS(H932),H932)),H932)))</x:f>
      </x:c>
      <x:c r="BL932" s="50" t="str">
        <x:f>IF(4&gt;'Настройки'!$B$3,"",IF(ISBLANK(I932),IF('Настройки'!$B$9="Нулевой спрос",0,""),IF(I932&lt;0,IF('Настройки'!$B$10="Исключить","",IF('Настройки'!$B$10="Абсолютные значения",ABS(I932),I932)),I932)))</x:f>
      </x:c>
      <x:c r="BM932" s="50" t="str">
        <x:f>IF(5&gt;'Настройки'!$B$3,"",IF(ISBLANK(J932),IF('Настройки'!$B$9="Нулевой спрос",0,""),IF(J932&lt;0,IF('Настройки'!$B$10="Исключить","",IF('Настройки'!$B$10="Абсолютные значения",ABS(J932),J932)),J932)))</x:f>
      </x:c>
      <x:c r="BN932" s="50" t="str">
        <x:f>IF(6&gt;'Настройки'!$B$3,"",IF(ISBLANK(K932),IF('Настройки'!$B$9="Нулевой спрос",0,""),IF(K932&lt;0,IF('Настройки'!$B$10="Исключить","",IF('Настройки'!$B$10="Абсолютные значения",ABS(K932),K932)),K932)))</x:f>
      </x:c>
      <x:c r="BO932" s="50" t="str">
        <x:f>IF(7&gt;'Настройки'!$B$3,"",IF(ISBLANK(L932),IF('Настройки'!$B$9="Нулевой спрос",0,""),IF(L932&lt;0,IF('Настройки'!$B$10="Исключить","",IF('Настройки'!$B$10="Абсолютные значения",ABS(L932),L932)),L932)))</x:f>
      </x:c>
      <x:c r="BP932" s="50" t="str">
        <x:f>IF(8&gt;'Настройки'!$B$3,"",IF(ISBLANK(M932),IF('Настройки'!$B$9="Нулевой спрос",0,""),IF(M932&lt;0,IF('Настройки'!$B$10="Исключить","",IF('Настройки'!$B$10="Абсолютные значения",ABS(M932),M932)),M932)))</x:f>
      </x:c>
      <x:c r="BQ932" s="50" t="str">
        <x:f>IF(9&gt;'Настройки'!$B$3,"",IF(ISBLANK(N932),IF('Настройки'!$B$9="Нулевой спрос",0,""),IF(N932&lt;0,IF('Настройки'!$B$10="Исключить","",IF('Настройки'!$B$10="Абсолютные значения",ABS(N932),N932)),N932)))</x:f>
      </x:c>
      <x:c r="BR932" s="50" t="str">
        <x:f>IF(10&gt;'Настройки'!$B$3,"",IF(ISBLANK(O932),IF('Настройки'!$B$9="Нулевой спрос",0,""),IF(O932&lt;0,IF('Настройки'!$B$10="Исключить","",IF('Настройки'!$B$10="Абсолютные значения",ABS(O932),O932)),O932)))</x:f>
      </x:c>
      <x:c r="BS932" s="50" t="str">
        <x:f>IF(11&gt;'Настройки'!$B$3,"",IF(ISBLANK(P932),IF('Настройки'!$B$9="Нулевой спрос",0,""),IF(P932&lt;0,IF('Настройки'!$B$10="Исключить","",IF('Настройки'!$B$10="Абсолютные значения",ABS(P932),P932)),P932)))</x:f>
      </x:c>
      <x:c r="BT932" s="50" t="str">
        <x:f>IF(12&gt;'Настройки'!$B$3,"",IF(ISBLANK(Q932),IF('Настройки'!$B$9="Нулевой спрос",0,""),IF(Q932&lt;0,IF('Настройки'!$B$10="Исключить","",IF('Настройки'!$B$10="Абсолютные значения",ABS(Q932),Q932)),Q932)))</x:f>
      </x:c>
      <x:c r="BU932" s="50" t="str">
        <x:f>IF(13&gt;'Настройки'!$B$3,"",IF(ISBLANK(R932),IF('Настройки'!$B$9="Нулевой спрос",0,""),IF(R932&lt;0,IF('Настройки'!$B$10="Исключить","",IF('Настройки'!$B$10="Абсолютные значения",ABS(R932),R932)),R932)))</x:f>
      </x:c>
      <x:c r="BV932" s="50" t="str">
        <x:f>IF(14&gt;'Настройки'!$B$3,"",IF(ISBLANK(S932),IF('Настройки'!$B$9="Нулевой спрос",0,""),IF(S932&lt;0,IF('Настройки'!$B$10="Исключить","",IF('Настройки'!$B$10="Абсолютные значения",ABS(S932),S932)),S932)))</x:f>
      </x:c>
      <x:c r="BW932" s="50" t="str">
        <x:f>IF(15&gt;'Настройки'!$B$3,"",IF(ISBLANK(T932),IF('Настройки'!$B$9="Нулевой спрос",0,""),IF(T932&lt;0,IF('Настройки'!$B$10="Исключить","",IF('Настройки'!$B$10="Абсолютные значения",ABS(T932),T932)),T932)))</x:f>
      </x:c>
      <x:c r="BX932" s="50" t="str">
        <x:f>IF(16&gt;'Настройки'!$B$3,"",IF(ISBLANK(U932),IF('Настройки'!$B$9="Нулевой спрос",0,""),IF(U932&lt;0,IF('Настройки'!$B$10="Исключить","",IF('Настройки'!$B$10="Абсолютные значения",ABS(U932),U932)),U932)))</x:f>
      </x:c>
      <x:c r="BY932" s="50" t="str">
        <x:f>IF(17&gt;'Настройки'!$B$3,"",IF(ISBLANK(V932),IF('Настройки'!$B$9="Нулевой спрос",0,""),IF(V932&lt;0,IF('Настройки'!$B$10="Исключить","",IF('Настройки'!$B$10="Абсолютные значения",ABS(V932),V932)),V932)))</x:f>
      </x:c>
      <x:c r="BZ932" s="50" t="str">
        <x:f>IF(18&gt;'Настройки'!$B$3,"",IF(ISBLANK(W932),IF('Настройки'!$B$9="Нулевой спрос",0,""),IF(W932&lt;0,IF('Настройки'!$B$10="Исключить","",IF('Настройки'!$B$10="Абсолютные значения",ABS(W932),W932)),W932)))</x:f>
      </x:c>
      <x:c r="CA932" s="50" t="str">
        <x:f>IF(19&gt;'Настройки'!$B$3,"",IF(ISBLANK(X932),IF('Настройки'!$B$9="Нулевой спрос",0,""),IF(X932&lt;0,IF('Настройки'!$B$10="Исключить","",IF('Настройки'!$B$10="Абсолютные значения",ABS(X932),X932)),X932)))</x:f>
      </x:c>
      <x:c r="CB932" s="50" t="str">
        <x:f>IF(20&gt;'Настройки'!$B$3,"",IF(ISBLANK(Y932),IF('Настройки'!$B$9="Нулевой спрос",0,""),IF(Y932&lt;0,IF('Настройки'!$B$10="Исключить","",IF('Настройки'!$B$10="Абсолютные значения",ABS(Y932),Y932)),Y932)))</x:f>
      </x:c>
      <x:c r="CC932" s="50" t="str">
        <x:f>IF(21&gt;'Настройки'!$B$3,"",IF(ISBLANK(Z932),IF('Настройки'!$B$9="Нулевой спрос",0,""),IF(Z932&lt;0,IF('Настройки'!$B$10="Исключить","",IF('Настройки'!$B$10="Абсолютные значения",ABS(Z932),Z932)),Z932)))</x:f>
      </x:c>
      <x:c r="CD932" s="50" t="str">
        <x:f>IF(22&gt;'Настройки'!$B$3,"",IF(ISBLANK(AA932),IF('Настройки'!$B$9="Нулевой спрос",0,""),IF(AA932&lt;0,IF('Настройки'!$B$10="Исключить","",IF('Настройки'!$B$10="Абсолютные значения",ABS(AA932),AA932)),AA932)))</x:f>
      </x:c>
      <x:c r="CE932" s="50" t="str">
        <x:f>IF(23&gt;'Настройки'!$B$3,"",IF(ISBLANK(AB932),IF('Настройки'!$B$9="Нулевой спрос",0,""),IF(AB932&lt;0,IF('Настройки'!$B$10="Исключить","",IF('Настройки'!$B$10="Абсолютные значения",ABS(AB932),AB932)),AB932)))</x:f>
      </x:c>
      <x:c r="CF932" s="50" t="str">
        <x:f>IF(24&gt;'Настройки'!$B$3,"",IF(ISBLANK(AC932),IF('Настройки'!$B$9="Нулевой спрос",0,""),IF(AC932&lt;0,IF('Настройки'!$B$10="Исключить","",IF('Настройки'!$B$10="Абсолютные значения",ABS(AC932),AC932)),AC932)))</x:f>
      </x:c>
      <x:c r="CG932" s="50" t="str">
        <x:f>IF(25&gt;'Настройки'!$B$3,"",IF(ISBLANK(AD932),IF('Настройки'!$B$9="Нулевой спрос",0,""),IF(AD932&lt;0,IF('Настройки'!$B$10="Исключить","",IF('Настройки'!$B$10="Абсолютные значения",ABS(AD932),AD932)),AD932)))</x:f>
      </x:c>
      <x:c r="CH932" s="50" t="str">
        <x:f>IF(26&gt;'Настройки'!$B$3,"",IF(ISBLANK(AE932),IF('Настройки'!$B$9="Нулевой спрос",0,""),IF(AE932&lt;0,IF('Настройки'!$B$10="Исключить","",IF('Настройки'!$B$10="Абсолютные значения",ABS(AE932),AE932)),AE932)))</x:f>
      </x:c>
      <x:c r="CI932" s="50" t="str">
        <x:f>IF(27&gt;'Настройки'!$B$3,"",IF(ISBLANK(AF932),IF('Настройки'!$B$9="Нулевой спрос",0,""),IF(AF932&lt;0,IF('Настройки'!$B$10="Исключить","",IF('Настройки'!$B$10="Абсолютные значения",ABS(AF932),AF932)),AF932)))</x:f>
      </x:c>
      <x:c r="CJ932" s="50" t="str">
        <x:f>IF(28&gt;'Настройки'!$B$3,"",IF(ISBLANK(AG932),IF('Настройки'!$B$9="Нулевой спрос",0,""),IF(AG932&lt;0,IF('Настройки'!$B$10="Исключить","",IF('Настройки'!$B$10="Абсолютные значения",ABS(AG932),AG932)),AG932)))</x:f>
      </x:c>
      <x:c r="CK932" s="50" t="str">
        <x:f>IF(29&gt;'Настройки'!$B$3,"",IF(ISBLANK(AH932),IF('Настройки'!$B$9="Нулевой спрос",0,""),IF(AH932&lt;0,IF('Настройки'!$B$10="Исключить","",IF('Настройки'!$B$10="Абсолютные значения",ABS(AH932),AH932)),AH932)))</x:f>
      </x:c>
      <x:c r="CL932" s="50" t="str">
        <x:f>IF(30&gt;'Настройки'!$B$3,"",IF(ISBLANK(AI932),IF('Настройки'!$B$9="Нулевой спрос",0,""),IF(AI932&lt;0,IF('Настройки'!$B$10="Исключить","",IF('Настройки'!$B$10="Абсолютные значения",ABS(AI932),AI932)),AI932)))</x:f>
      </x:c>
      <x:c r="CM932" s="50" t="str">
        <x:f>IF(31&gt;'Настройки'!$B$3,"",IF(ISBLANK(AJ932),IF('Настройки'!$B$9="Нулевой спрос",0,""),IF(AJ932&lt;0,IF('Настройки'!$B$10="Исключить","",IF('Настройки'!$B$10="Абсолютные значения",ABS(AJ932),AJ932)),AJ932)))</x:f>
      </x:c>
      <x:c r="CN932" s="50" t="str">
        <x:f>IF(32&gt;'Настройки'!$B$3,"",IF(ISBLANK(AK932),IF('Настройки'!$B$9="Нулевой спрос",0,""),IF(AK932&lt;0,IF('Настройки'!$B$10="Исключить","",IF('Настройки'!$B$10="Абсолютные значения",ABS(AK932),AK932)),AK932)))</x:f>
      </x:c>
      <x:c r="CO932" s="50" t="str">
        <x:f>IF(33&gt;'Настройки'!$B$3,"",IF(ISBLANK(AL932),IF('Настройки'!$B$9="Нулевой спрос",0,""),IF(AL932&lt;0,IF('Настройки'!$B$10="Исключить","",IF('Настройки'!$B$10="Абсолютные значения",ABS(AL932),AL932)),AL932)))</x:f>
      </x:c>
      <x:c r="CP932" s="50" t="str">
        <x:f>IF(34&gt;'Настройки'!$B$3,"",IF(ISBLANK(AM932),IF('Настройки'!$B$9="Нулевой спрос",0,""),IF(AM932&lt;0,IF('Настройки'!$B$10="Исключить","",IF('Настройки'!$B$10="Абсолютные значения",ABS(AM932),AM932)),AM932)))</x:f>
      </x:c>
      <x:c r="CQ932" s="50" t="str">
        <x:f>IF(35&gt;'Настройки'!$B$3,"",IF(ISBLANK(AN932),IF('Настройки'!$B$9="Нулевой спрос",0,""),IF(AN932&lt;0,IF('Настройки'!$B$10="Исключить","",IF('Настройки'!$B$10="Абсолютные значения",ABS(AN932),AN932)),AN932)))</x:f>
      </x:c>
      <x:c r="CR932" s="50" t="str">
        <x:f>IF(36&gt;'Настройки'!$B$3,"",IF(ISBLANK(AO932),IF('Настройки'!$B$9="Нулевой спрос",0,""),IF(AO932&lt;0,IF('Настройки'!$B$10="Исключить","",IF('Настройки'!$B$10="Абсолютные значения",ABS(AO932),AO932)),AO932)))</x:f>
      </x:c>
      <x:c r="CS932" s="50" t="str">
        <x:f>IF(OR(1&gt;'Настройки'!$B$3,ISBLANK(BI932),BI932=0),"",BI932)</x:f>
      </x:c>
      <x:c r="CT932" s="50" t="str">
        <x:f>IF(OR(2&gt;'Настройки'!$B$3,ISBLANK(BJ932),BJ932=0),"",BJ932)</x:f>
      </x:c>
      <x:c r="CU932" s="50" t="str">
        <x:f>IF(OR(3&gt;'Настройки'!$B$3,ISBLANK(BK932),BK932=0),"",BK932)</x:f>
      </x:c>
      <x:c r="CV932" s="50" t="str">
        <x:f>IF(OR(4&gt;'Настройки'!$B$3,ISBLANK(BL932),BL932=0),"",BL932)</x:f>
      </x:c>
      <x:c r="CW932" s="50" t="str">
        <x:f>IF(OR(5&gt;'Настройки'!$B$3,ISBLANK(BM932),BM932=0),"",BM932)</x:f>
      </x:c>
      <x:c r="CX932" s="50" t="str">
        <x:f>IF(OR(6&gt;'Настройки'!$B$3,ISBLANK(BN932),BN932=0),"",BN932)</x:f>
      </x:c>
      <x:c r="CY932" s="50" t="str">
        <x:f>IF(OR(7&gt;'Настройки'!$B$3,ISBLANK(BO932),BO932=0),"",BO932)</x:f>
      </x:c>
      <x:c r="CZ932" s="50" t="str">
        <x:f>IF(OR(8&gt;'Настройки'!$B$3,ISBLANK(BP932),BP932=0),"",BP932)</x:f>
      </x:c>
      <x:c r="DA932" s="50" t="str">
        <x:f>IF(OR(9&gt;'Настройки'!$B$3,ISBLANK(BQ932),BQ932=0),"",BQ932)</x:f>
      </x:c>
      <x:c r="DB932" s="50" t="str">
        <x:f>IF(OR(10&gt;'Настройки'!$B$3,ISBLANK(BR932),BR932=0),"",BR932)</x:f>
      </x:c>
      <x:c r="DC932" s="50" t="str">
        <x:f>IF(OR(11&gt;'Настройки'!$B$3,ISBLANK(BS932),BS932=0),"",BS932)</x:f>
      </x:c>
      <x:c r="DD932" s="50" t="str">
        <x:f>IF(OR(12&gt;'Настройки'!$B$3,ISBLANK(BT932),BT932=0),"",BT932)</x:f>
      </x:c>
      <x:c r="DE932" s="50" t="str">
        <x:f>IF(OR(13&gt;'Настройки'!$B$3,ISBLANK(BU932),BU932=0),"",BU932)</x:f>
      </x:c>
      <x:c r="DF932" s="50" t="str">
        <x:f>IF(OR(14&gt;'Настройки'!$B$3,ISBLANK(BV932),BV932=0),"",BV932)</x:f>
      </x:c>
      <x:c r="DG932" s="50" t="str">
        <x:f>IF(OR(15&gt;'Настройки'!$B$3,ISBLANK(BW932),BW932=0),"",BW932)</x:f>
      </x:c>
      <x:c r="DH932" s="50" t="str">
        <x:f>IF(OR(16&gt;'Настройки'!$B$3,ISBLANK(BX932),BX932=0),"",BX932)</x:f>
      </x:c>
      <x:c r="DI932" s="50" t="str">
        <x:f>IF(OR(17&gt;'Настройки'!$B$3,ISBLANK(BY932),BY932=0),"",BY932)</x:f>
      </x:c>
      <x:c r="DJ932" s="50" t="str">
        <x:f>IF(OR(18&gt;'Настройки'!$B$3,ISBLANK(BZ932),BZ932=0),"",BZ932)</x:f>
      </x:c>
      <x:c r="DK932" s="50" t="str">
        <x:f>IF(OR(19&gt;'Настройки'!$B$3,ISBLANK(CA932),CA932=0),"",CA932)</x:f>
      </x:c>
      <x:c r="DL932" s="50" t="str">
        <x:f>IF(OR(20&gt;'Настройки'!$B$3,ISBLANK(CB932),CB932=0),"",CB932)</x:f>
      </x:c>
      <x:c r="DM932" s="50" t="str">
        <x:f>IF(OR(21&gt;'Настройки'!$B$3,ISBLANK(CC932),CC932=0),"",CC932)</x:f>
      </x:c>
      <x:c r="DN932" s="50" t="str">
        <x:f>IF(OR(22&gt;'Настройки'!$B$3,ISBLANK(CD932),CD932=0),"",CD932)</x:f>
      </x:c>
      <x:c r="DO932" s="50" t="str">
        <x:f>IF(OR(23&gt;'Настройки'!$B$3,ISBLANK(CE932),CE932=0),"",CE932)</x:f>
      </x:c>
      <x:c r="DP932" s="50" t="str">
        <x:f>IF(OR(24&gt;'Настройки'!$B$3,ISBLANK(CF932),CF932=0),"",CF932)</x:f>
      </x:c>
      <x:c r="DQ932" s="50" t="str">
        <x:f>IF(OR(25&gt;'Настройки'!$B$3,ISBLANK(CG932),CG932=0),"",CG932)</x:f>
      </x:c>
      <x:c r="DR932" s="50" t="str">
        <x:f>IF(OR(26&gt;'Настройки'!$B$3,ISBLANK(CH932),CH932=0),"",CH932)</x:f>
      </x:c>
      <x:c r="DS932" s="50" t="str">
        <x:f>IF(OR(27&gt;'Настройки'!$B$3,ISBLANK(CI932),CI932=0),"",CI932)</x:f>
      </x:c>
      <x:c r="DT932" s="50" t="str">
        <x:f>IF(OR(28&gt;'Настройки'!$B$3,ISBLANK(CJ932),CJ932=0),"",CJ932)</x:f>
      </x:c>
      <x:c r="DU932" s="50" t="str">
        <x:f>IF(OR(29&gt;'Настройки'!$B$3,ISBLANK(CK932),CK932=0),"",CK932)</x:f>
      </x:c>
      <x:c r="DV932" s="50" t="str">
        <x:f>IF(OR(30&gt;'Настройки'!$B$3,ISBLANK(CL932),CL932=0),"",CL932)</x:f>
      </x:c>
      <x:c r="DW932" s="50" t="str">
        <x:f>IF(OR(31&gt;'Настройки'!$B$3,ISBLANK(CM932),CM932=0),"",CM932)</x:f>
      </x:c>
      <x:c r="DX932" s="50" t="str">
        <x:f>IF(OR(32&gt;'Настройки'!$B$3,ISBLANK(CN932),CN932=0),"",CN932)</x:f>
      </x:c>
      <x:c r="DY932" s="50" t="str">
        <x:f>IF(OR(33&gt;'Настройки'!$B$3,ISBLANK(CO932),CO932=0),"",CO932)</x:f>
      </x:c>
      <x:c r="DZ932" s="50" t="str">
        <x:f>IF(OR(34&gt;'Настройки'!$B$3,ISBLANK(CP932),CP932=0),"",CP932)</x:f>
      </x:c>
      <x:c r="EA932" s="50" t="str">
        <x:f>IF(OR(35&gt;'Настройки'!$B$3,ISBLANK(CQ932),CQ932=0),"",CQ932)</x:f>
      </x:c>
      <x:c r="EB932" s="50" t="str">
        <x:f>IF(OR(36&gt;'Настройки'!$B$3,ISBLANK(CR932),CR932=0),"",CR932)</x:f>
      </x:c>
      <x:c r="EC932" s="50" t="str">
        <x:f>IF(A932="","",IF(OR(BB932="AZ",BB932="BZ"),10000+ROW(),IF(AZ932&gt;'Настройки'!$B$11,20000+ROW(),IF(BF932&lt;&gt;"Обычный",30000+ROW(),IF(AX932&lt;=0,40000+ROW(),"")))))</x:f>
      </x:c>
      <x:c r="ED932" s="50" t="str">
        <x:f>IF(EC932="","",COUNTIFS($EC$2:$EC$1001,"&gt;0",$EC$2:$EC$1001,"&lt;"&amp;EC932)+1)</x:f>
      </x:c>
    </x:row>
    <x:row r="933">
      <x:c r="A933" s="115"/>
      <x:c r="B933" s="115"/>
      <x:c r="C933" s="115"/>
      <x:c r="D933" s="118"/>
      <x:c r="E933" s="118"/>
      <x:c r="F933" s="118"/>
      <x:c r="G933" s="118"/>
      <x:c r="H933" s="118"/>
      <x:c r="I933" s="118"/>
      <x:c r="J933" s="118"/>
      <x:c r="K933" s="118"/>
      <x:c r="L933" s="118"/>
      <x:c r="M933" s="118"/>
      <x:c r="N933" s="118"/>
      <x:c r="O933" s="118"/>
      <x:c r="P933" s="118"/>
      <x:c r="Q933" s="118"/>
      <x:c r="R933" s="118"/>
      <x:c r="S933" s="118"/>
      <x:c r="T933" s="118"/>
      <x:c r="U933" s="118"/>
      <x:c r="V933" s="118"/>
      <x:c r="W933" s="118"/>
      <x:c r="X933" s="118"/>
      <x:c r="Y933" s="118"/>
      <x:c r="Z933" s="118"/>
      <x:c r="AA933" s="118"/>
      <x:c r="AB933" s="118"/>
      <x:c r="AC933" s="118"/>
      <x:c r="AD933" s="118"/>
      <x:c r="AE933" s="118"/>
      <x:c r="AF933" s="118"/>
      <x:c r="AG933" s="118"/>
      <x:c r="AH933" s="118"/>
      <x:c r="AI933" s="118"/>
      <x:c r="AJ933" s="118"/>
      <x:c r="AK933" s="118"/>
      <x:c r="AL933" s="118"/>
      <x:c r="AM933" s="118"/>
      <x:c r="AN933" s="118"/>
      <x:c r="AO933" s="118"/>
      <x:c r="AP933" s="115"/>
      <x:c r="AQ933" s="49" t="str">
        <x:f>IF(A933="","",COUNT(BI933:INDEX(BI933:CR933,1,'Настройки'!$B$3)))</x:f>
      </x:c>
      <x:c r="AR933" s="49" t="str">
        <x:f>IF(A933="","",SUM(BI933:INDEX(BI933:CR933,1,'Настройки'!$B$3)))</x:f>
      </x:c>
      <x:c r="AS933" s="58" t="str">
        <x:f>IF(A933="","",IF('Настройки'!$B$4="Стоимость потребления",AR933*D933,IF('Настройки'!$B$4="Количество",AR933,E933)))</x:f>
      </x:c>
      <x:c r="AT933" s="61" t="str">
        <x:f>IF(OR(A933="",AS933&lt;0,SUM($AS$2:$AS$1001)&lt;=0),"",AS933/SUM($AS$2:$AS$1001))</x:f>
      </x:c>
      <x:c r="AU933" s="61" t="str">
        <x:f>IF(OR(A933="",AS933&lt;0,SUM($AS$2:$AS$1001)&lt;=0),"",SUMIFS($AS$2:$AS$1001,$AS$2:$AS$1001,"&gt;"&amp;AS933)/SUM($AS$2:$AS$1001))</x:f>
      </x:c>
      <x:c r="AV933" s="61" t="str">
        <x:f>IF(OR(A933="",AS933&lt;0,SUM($AS$2:$AS$1001)&lt;=0),"",SUMIFS($AS$2:$AS$1001,$AS$2:$AS$1001,"&gt;="&amp;AS933)/SUM($AS$2:$AS$1001))</x:f>
      </x:c>
      <x:c r="AW933" s="49" t="str">
        <x:f>IF(A933="","",IF(SUM($AS$2:$AS$1001)&lt;=0,"Не определён",IF(AS933&lt;0,"Исключение",IF(AU933&lt;'Настройки'!$B$5,"A",IF(AU933&lt;'Настройки'!$B$6,"B","C")))))</x:f>
      </x:c>
      <x:c r="AX933" s="58" t="str">
        <x:f>IF(A933="","",IF(AQ933=0,"",AVERAGE(BI933:INDEX(BI933:CR933,1,'Настройки'!$B$3))))</x:f>
      </x:c>
      <x:c r="AY933" s="58" t="str">
        <x:f>IF(OR(A933="",AQ933=0),"",STDEVP(BI933:INDEX(BI933:CR933,1,'Настройки'!$B$3)))</x:f>
      </x:c>
      <x:c r="AZ933" s="61" t="str">
        <x:f>IF(OR(A933="",AQ933&lt;'Настройки'!$B$12,AX933&lt;=0,AND('Настройки'!$B$10="Блокировать",COUNTIF(F933:INDEX(F933:AO933,1,'Настройки'!$B$3),"&lt;0")&gt;0)),"",AY933/ABS(AX933))</x:f>
      </x:c>
      <x:c r="BA933" s="49" t="str">
        <x:f>IF(A933="","",IF(AND('Настройки'!$B$10="Блокировать",COUNTIF(F933:INDEX(F933:AO933,1,'Настройки'!$B$3),"&lt;0")&gt;0),"Не определён",IF(AQ933&lt;'Настройки'!$B$12,"Не определён",IF(AX933=0,"Нет спроса",IF(AX933&lt;0,"Не определён",IF(AZ933&lt;='Настройки'!$B$7,"X",IF(AZ933&lt;='Настройки'!$B$8,"Y","Z")))))))</x:f>
      </x:c>
      <x:c r="BB933" s="49" t="str">
        <x:f>IF(OR(A933="",LEN(AW933)&lt;&gt;1,LEN(BA933)&lt;&gt;1),"",AW933&amp;BA933)</x:f>
      </x:c>
      <x:c r="BC933" s="61" t="str">
        <x:f>IF(OR(A933="",AQ933=0),"",(COUNT(BI933:INDEX(BI933:CR933,1,'Настройки'!$B$3))-COUNT(CS933:INDEX(CS933:EB933,1,'Настройки'!$B$3)))/AQ933)</x:f>
      </x:c>
      <x:c r="BD933" s="64" t="str">
        <x:f>IF(OR(A933="",COUNT(CS933:INDEX(CS933:EB933,1,'Настройки'!$B$3))=0),"",AQ933/COUNT(CS933:INDEX(CS933:EB933,1,'Настройки'!$B$3)))</x:f>
      </x:c>
      <x:c r="BE933" s="64" t="str">
        <x:f>IF(OR(A933="",COUNT(CS933:INDEX(CS933:EB933,1,'Настройки'!$B$3))=0),"",IF(AVERAGE(CS933:INDEX(CS933:EB933,1,'Настройки'!$B$3))=0,"",(STDEVP(CS933:INDEX(CS933:EB933,1,'Настройки'!$B$3))/ABS(AVERAGE(CS933:INDEX(CS933:EB933,1,'Настройки'!$B$3))))^2))</x:f>
      </x:c>
      <x:c r="BF933" s="49" t="str">
        <x:f>IF(A933="","",IF(AQ933&lt;3,"Недостаточно",IF(AQ933&lt;6,"Предварительный","Обычный")))</x:f>
      </x:c>
      <x:c r="BG933" s="49" t="str">
        <x:f>IF(A933="","",IF(COUNTIF(F933:INDEX(F933:AO933,1,'Настройки'!$B$3),"&lt;0")&gt;0,IF('Настройки'!$B$10="Блокировать","Отрицательный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"),"")&amp;IF(AQ933&lt;3,"Недостаточно истории. ",IF(AQ933&lt;6,"Предварительная классификация. ",""))&amp;IF(AX933=0,"Нет спроса за горизонт. ","")&amp;IF(AZ933&gt;'Настройки'!$B$11,"Экстремальная вариативность. ",""))</x:f>
      </x:c>
      <x:c r="BH933" s="49" t="str">
        <x:f>IF(A933="","",IFERROR(VLOOKUP(BB933,'Настройки'!$D$3:$E$11,2,FALSE),"Сначала проверьте исходные данные и историю спроса.")&amp;" Уточните срок поставки, MOQ и критичность.")</x:f>
      </x:c>
      <x:c r="BI933" s="50" t="str">
        <x:f>IF(1&gt;'Настройки'!$B$3,"",IF(ISBLANK(F933),IF('Настройки'!$B$9="Нулевой спрос",0,""),IF(F933&lt;0,IF('Настройки'!$B$10="Исключить","",IF('Настройки'!$B$10="Абсолютные значения",ABS(F933),F933)),F933)))</x:f>
      </x:c>
      <x:c r="BJ933" s="50" t="str">
        <x:f>IF(2&gt;'Настройки'!$B$3,"",IF(ISBLANK(G933),IF('Настройки'!$B$9="Нулевой спрос",0,""),IF(G933&lt;0,IF('Настройки'!$B$10="Исключить","",IF('Настройки'!$B$10="Абсолютные значения",ABS(G933),G933)),G933)))</x:f>
      </x:c>
      <x:c r="BK933" s="50" t="str">
        <x:f>IF(3&gt;'Настройки'!$B$3,"",IF(ISBLANK(H933),IF('Настройки'!$B$9="Нулевой спрос",0,""),IF(H933&lt;0,IF('Настройки'!$B$10="Исключить","",IF('Настройки'!$B$10="Абсолютные значения",ABS(H933),H933)),H933)))</x:f>
      </x:c>
      <x:c r="BL933" s="50" t="str">
        <x:f>IF(4&gt;'Настройки'!$B$3,"",IF(ISBLANK(I933),IF('Настройки'!$B$9="Нулевой спрос",0,""),IF(I933&lt;0,IF('Настройки'!$B$10="Исключить","",IF('Настройки'!$B$10="Абсолютные значения",ABS(I933),I933)),I933)))</x:f>
      </x:c>
      <x:c r="BM933" s="50" t="str">
        <x:f>IF(5&gt;'Настройки'!$B$3,"",IF(ISBLANK(J933),IF('Настройки'!$B$9="Нулевой спрос",0,""),IF(J933&lt;0,IF('Настройки'!$B$10="Исключить","",IF('Настройки'!$B$10="Абсолютные значения",ABS(J933),J933)),J933)))</x:f>
      </x:c>
      <x:c r="BN933" s="50" t="str">
        <x:f>IF(6&gt;'Настройки'!$B$3,"",IF(ISBLANK(K933),IF('Настройки'!$B$9="Нулевой спрос",0,""),IF(K933&lt;0,IF('Настройки'!$B$10="Исключить","",IF('Настройки'!$B$10="Абсолютные значения",ABS(K933),K933)),K933)))</x:f>
      </x:c>
      <x:c r="BO933" s="50" t="str">
        <x:f>IF(7&gt;'Настройки'!$B$3,"",IF(ISBLANK(L933),IF('Настройки'!$B$9="Нулевой спрос",0,""),IF(L933&lt;0,IF('Настройки'!$B$10="Исключить","",IF('Настройки'!$B$10="Абсолютные значения",ABS(L933),L933)),L933)))</x:f>
      </x:c>
      <x:c r="BP933" s="50" t="str">
        <x:f>IF(8&gt;'Настройки'!$B$3,"",IF(ISBLANK(M933),IF('Настройки'!$B$9="Нулевой спрос",0,""),IF(M933&lt;0,IF('Настройки'!$B$10="Исключить","",IF('Настройки'!$B$10="Абсолютные значения",ABS(M933),M933)),M933)))</x:f>
      </x:c>
      <x:c r="BQ933" s="50" t="str">
        <x:f>IF(9&gt;'Настройки'!$B$3,"",IF(ISBLANK(N933),IF('Настройки'!$B$9="Нулевой спрос",0,""),IF(N933&lt;0,IF('Настройки'!$B$10="Исключить","",IF('Настройки'!$B$10="Абсолютные значения",ABS(N933),N933)),N933)))</x:f>
      </x:c>
      <x:c r="BR933" s="50" t="str">
        <x:f>IF(10&gt;'Настройки'!$B$3,"",IF(ISBLANK(O933),IF('Настройки'!$B$9="Нулевой спрос",0,""),IF(O933&lt;0,IF('Настройки'!$B$10="Исключить","",IF('Настройки'!$B$10="Абсолютные значения",ABS(O933),O933)),O933)))</x:f>
      </x:c>
      <x:c r="BS933" s="50" t="str">
        <x:f>IF(11&gt;'Настройки'!$B$3,"",IF(ISBLANK(P933),IF('Настройки'!$B$9="Нулевой спрос",0,""),IF(P933&lt;0,IF('Настройки'!$B$10="Исключить","",IF('Настройки'!$B$10="Абсолютные значения",ABS(P933),P933)),P933)))</x:f>
      </x:c>
      <x:c r="BT933" s="50" t="str">
        <x:f>IF(12&gt;'Настройки'!$B$3,"",IF(ISBLANK(Q933),IF('Настройки'!$B$9="Нулевой спрос",0,""),IF(Q933&lt;0,IF('Настройки'!$B$10="Исключить","",IF('Настройки'!$B$10="Абсолютные значения",ABS(Q933),Q933)),Q933)))</x:f>
      </x:c>
      <x:c r="BU933" s="50" t="str">
        <x:f>IF(13&gt;'Настройки'!$B$3,"",IF(ISBLANK(R933),IF('Настройки'!$B$9="Нулевой спрос",0,""),IF(R933&lt;0,IF('Настройки'!$B$10="Исключить","",IF('Настройки'!$B$10="Абсолютные значения",ABS(R933),R933)),R933)))</x:f>
      </x:c>
      <x:c r="BV933" s="50" t="str">
        <x:f>IF(14&gt;'Настройки'!$B$3,"",IF(ISBLANK(S933),IF('Настройки'!$B$9="Нулевой спрос",0,""),IF(S933&lt;0,IF('Настройки'!$B$10="Исключить","",IF('Настройки'!$B$10="Абсолютные значения",ABS(S933),S933)),S933)))</x:f>
      </x:c>
      <x:c r="BW933" s="50" t="str">
        <x:f>IF(15&gt;'Настройки'!$B$3,"",IF(ISBLANK(T933),IF('Настройки'!$B$9="Нулевой спрос",0,""),IF(T933&lt;0,IF('Настройки'!$B$10="Исключить","",IF('Настройки'!$B$10="Абсолютные значения",ABS(T933),T933)),T933)))</x:f>
      </x:c>
      <x:c r="BX933" s="50" t="str">
        <x:f>IF(16&gt;'Настройки'!$B$3,"",IF(ISBLANK(U933),IF('Настройки'!$B$9="Нулевой спрос",0,""),IF(U933&lt;0,IF('Настройки'!$B$10="Исключить","",IF('Настройки'!$B$10="Абсолютные значения",ABS(U933),U933)),U933)))</x:f>
      </x:c>
      <x:c r="BY933" s="50" t="str">
        <x:f>IF(17&gt;'Настройки'!$B$3,"",IF(ISBLANK(V933),IF('Настройки'!$B$9="Нулевой спрос",0,""),IF(V933&lt;0,IF('Настройки'!$B$10="Исключить","",IF('Настройки'!$B$10="Абсолютные значения",ABS(V933),V933)),V933)))</x:f>
      </x:c>
      <x:c r="BZ933" s="50" t="str">
        <x:f>IF(18&gt;'Настройки'!$B$3,"",IF(ISBLANK(W933),IF('Настройки'!$B$9="Нулевой спрос",0,""),IF(W933&lt;0,IF('Настройки'!$B$10="Исключить","",IF('Настройки'!$B$10="Абсолютные значения",ABS(W933),W933)),W933)))</x:f>
      </x:c>
      <x:c r="CA933" s="50" t="str">
        <x:f>IF(19&gt;'Настройки'!$B$3,"",IF(ISBLANK(X933),IF('Настройки'!$B$9="Нулевой спрос",0,""),IF(X933&lt;0,IF('Настройки'!$B$10="Исключить","",IF('Настройки'!$B$10="Абсолютные значения",ABS(X933),X933)),X933)))</x:f>
      </x:c>
      <x:c r="CB933" s="50" t="str">
        <x:f>IF(20&gt;'Настройки'!$B$3,"",IF(ISBLANK(Y933),IF('Настройки'!$B$9="Нулевой спрос",0,""),IF(Y933&lt;0,IF('Настройки'!$B$10="Исключить","",IF('Настройки'!$B$10="Абсолютные значения",ABS(Y933),Y933)),Y933)))</x:f>
      </x:c>
      <x:c r="CC933" s="50" t="str">
        <x:f>IF(21&gt;'Настройки'!$B$3,"",IF(ISBLANK(Z933),IF('Настройки'!$B$9="Нулевой спрос",0,""),IF(Z933&lt;0,IF('Настройки'!$B$10="Исключить","",IF('Настройки'!$B$10="Абсолютные значения",ABS(Z933),Z933)),Z933)))</x:f>
      </x:c>
      <x:c r="CD933" s="50" t="str">
        <x:f>IF(22&gt;'Настройки'!$B$3,"",IF(ISBLANK(AA933),IF('Настройки'!$B$9="Нулевой спрос",0,""),IF(AA933&lt;0,IF('Настройки'!$B$10="Исключить","",IF('Настройки'!$B$10="Абсолютные значения",ABS(AA933),AA933)),AA933)))</x:f>
      </x:c>
      <x:c r="CE933" s="50" t="str">
        <x:f>IF(23&gt;'Настройки'!$B$3,"",IF(ISBLANK(AB933),IF('Настройки'!$B$9="Нулевой спрос",0,""),IF(AB933&lt;0,IF('Настройки'!$B$10="Исключить","",IF('Настройки'!$B$10="Абсолютные значения",ABS(AB933),AB933)),AB933)))</x:f>
      </x:c>
      <x:c r="CF933" s="50" t="str">
        <x:f>IF(24&gt;'Настройки'!$B$3,"",IF(ISBLANK(AC933),IF('Настройки'!$B$9="Нулевой спрос",0,""),IF(AC933&lt;0,IF('Настройки'!$B$10="Исключить","",IF('Настройки'!$B$10="Абсолютные значения",ABS(AC933),AC933)),AC933)))</x:f>
      </x:c>
      <x:c r="CG933" s="50" t="str">
        <x:f>IF(25&gt;'Настройки'!$B$3,"",IF(ISBLANK(AD933),IF('Настройки'!$B$9="Нулевой спрос",0,""),IF(AD933&lt;0,IF('Настройки'!$B$10="Исключить","",IF('Настройки'!$B$10="Абсолютные значения",ABS(AD933),AD933)),AD933)))</x:f>
      </x:c>
      <x:c r="CH933" s="50" t="str">
        <x:f>IF(26&gt;'Настройки'!$B$3,"",IF(ISBLANK(AE933),IF('Настройки'!$B$9="Нулевой спрос",0,""),IF(AE933&lt;0,IF('Настройки'!$B$10="Исключить","",IF('Настройки'!$B$10="Абсолютные значения",ABS(AE933),AE933)),AE933)))</x:f>
      </x:c>
      <x:c r="CI933" s="50" t="str">
        <x:f>IF(27&gt;'Настройки'!$B$3,"",IF(ISBLANK(AF933),IF('Настройки'!$B$9="Нулевой спрос",0,""),IF(AF933&lt;0,IF('Настройки'!$B$10="Исключить","",IF('Настройки'!$B$10="Абсолютные значения",ABS(AF933),AF933)),AF933)))</x:f>
      </x:c>
      <x:c r="CJ933" s="50" t="str">
        <x:f>IF(28&gt;'Настройки'!$B$3,"",IF(ISBLANK(AG933),IF('Настройки'!$B$9="Нулевой спрос",0,""),IF(AG933&lt;0,IF('Настройки'!$B$10="Исключить","",IF('Настройки'!$B$10="Абсолютные значения",ABS(AG933),AG933)),AG933)))</x:f>
      </x:c>
      <x:c r="CK933" s="50" t="str">
        <x:f>IF(29&gt;'Настройки'!$B$3,"",IF(ISBLANK(AH933),IF('Настройки'!$B$9="Нулевой спрос",0,""),IF(AH933&lt;0,IF('Настройки'!$B$10="Исключить","",IF('Настройки'!$B$10="Абсолютные значения",ABS(AH933),AH933)),AH933)))</x:f>
      </x:c>
      <x:c r="CL933" s="50" t="str">
        <x:f>IF(30&gt;'Настройки'!$B$3,"",IF(ISBLANK(AI933),IF('Настройки'!$B$9="Нулевой спрос",0,""),IF(AI933&lt;0,IF('Настройки'!$B$10="Исключить","",IF('Настройки'!$B$10="Абсолютные значения",ABS(AI933),AI933)),AI933)))</x:f>
      </x:c>
      <x:c r="CM933" s="50" t="str">
        <x:f>IF(31&gt;'Настройки'!$B$3,"",IF(ISBLANK(AJ933),IF('Настройки'!$B$9="Нулевой спрос",0,""),IF(AJ933&lt;0,IF('Настройки'!$B$10="Исключить","",IF('Настройки'!$B$10="Абсолютные значения",ABS(AJ933),AJ933)),AJ933)))</x:f>
      </x:c>
      <x:c r="CN933" s="50" t="str">
        <x:f>IF(32&gt;'Настройки'!$B$3,"",IF(ISBLANK(AK933),IF('Настройки'!$B$9="Нулевой спрос",0,""),IF(AK933&lt;0,IF('Настройки'!$B$10="Исключить","",IF('Настройки'!$B$10="Абсолютные значения",ABS(AK933),AK933)),AK933)))</x:f>
      </x:c>
      <x:c r="CO933" s="50" t="str">
        <x:f>IF(33&gt;'Настройки'!$B$3,"",IF(ISBLANK(AL933),IF('Настройки'!$B$9="Нулевой спрос",0,""),IF(AL933&lt;0,IF('Настройки'!$B$10="Исключить","",IF('Настройки'!$B$10="Абсолютные значения",ABS(AL933),AL933)),AL933)))</x:f>
      </x:c>
      <x:c r="CP933" s="50" t="str">
        <x:f>IF(34&gt;'Настройки'!$B$3,"",IF(ISBLANK(AM933),IF('Настройки'!$B$9="Нулевой спрос",0,""),IF(AM933&lt;0,IF('Настройки'!$B$10="Исключить","",IF('Настройки'!$B$10="Абсолютные значения",ABS(AM933),AM933)),AM933)))</x:f>
      </x:c>
      <x:c r="CQ933" s="50" t="str">
        <x:f>IF(35&gt;'Настройки'!$B$3,"",IF(ISBLANK(AN933),IF('Настройки'!$B$9="Нулевой спрос",0,""),IF(AN933&lt;0,IF('Настройки'!$B$10="Исключить","",IF('Настройки'!$B$10="Абсолютные значения",ABS(AN933),AN933)),AN933)))</x:f>
      </x:c>
      <x:c r="CR933" s="50" t="str">
        <x:f>IF(36&gt;'Настройки'!$B$3,"",IF(ISBLANK(AO933),IF('Настройки'!$B$9="Нулевой спрос",0,""),IF(AO933&lt;0,IF('Настройки'!$B$10="Исключить","",IF('Настройки'!$B$10="Абсолютные значения",ABS(AO933),AO933)),AO933)))</x:f>
      </x:c>
      <x:c r="CS933" s="50" t="str">
        <x:f>IF(OR(1&gt;'Настройки'!$B$3,ISBLANK(BI933),BI933=0),"",BI933)</x:f>
      </x:c>
      <x:c r="CT933" s="50" t="str">
        <x:f>IF(OR(2&gt;'Настройки'!$B$3,ISBLANK(BJ933),BJ933=0),"",BJ933)</x:f>
      </x:c>
      <x:c r="CU933" s="50" t="str">
        <x:f>IF(OR(3&gt;'Настройки'!$B$3,ISBLANK(BK933),BK933=0),"",BK933)</x:f>
      </x:c>
      <x:c r="CV933" s="50" t="str">
        <x:f>IF(OR(4&gt;'Настройки'!$B$3,ISBLANK(BL933),BL933=0),"",BL933)</x:f>
      </x:c>
      <x:c r="CW933" s="50" t="str">
        <x:f>IF(OR(5&gt;'Настройки'!$B$3,ISBLANK(BM933),BM933=0),"",BM933)</x:f>
      </x:c>
      <x:c r="CX933" s="50" t="str">
        <x:f>IF(OR(6&gt;'Настройки'!$B$3,ISBLANK(BN933),BN933=0),"",BN933)</x:f>
      </x:c>
      <x:c r="CY933" s="50" t="str">
        <x:f>IF(OR(7&gt;'Настройки'!$B$3,ISBLANK(BO933),BO933=0),"",BO933)</x:f>
      </x:c>
      <x:c r="CZ933" s="50" t="str">
        <x:f>IF(OR(8&gt;'Настройки'!$B$3,ISBLANK(BP933),BP933=0),"",BP933)</x:f>
      </x:c>
      <x:c r="DA933" s="50" t="str">
        <x:f>IF(OR(9&gt;'Настройки'!$B$3,ISBLANK(BQ933),BQ933=0),"",BQ933)</x:f>
      </x:c>
      <x:c r="DB933" s="50" t="str">
        <x:f>IF(OR(10&gt;'Настройки'!$B$3,ISBLANK(BR933),BR933=0),"",BR933)</x:f>
      </x:c>
      <x:c r="DC933" s="50" t="str">
        <x:f>IF(OR(11&gt;'Настройки'!$B$3,ISBLANK(BS933),BS933=0),"",BS933)</x:f>
      </x:c>
      <x:c r="DD933" s="50" t="str">
        <x:f>IF(OR(12&gt;'Настройки'!$B$3,ISBLANK(BT933),BT933=0),"",BT933)</x:f>
      </x:c>
      <x:c r="DE933" s="50" t="str">
        <x:f>IF(OR(13&gt;'Настройки'!$B$3,ISBLANK(BU933),BU933=0),"",BU933)</x:f>
      </x:c>
      <x:c r="DF933" s="50" t="str">
        <x:f>IF(OR(14&gt;'Настройки'!$B$3,ISBLANK(BV933),BV933=0),"",BV933)</x:f>
      </x:c>
      <x:c r="DG933" s="50" t="str">
        <x:f>IF(OR(15&gt;'Настройки'!$B$3,ISBLANK(BW933),BW933=0),"",BW933)</x:f>
      </x:c>
      <x:c r="DH933" s="50" t="str">
        <x:f>IF(OR(16&gt;'Настройки'!$B$3,ISBLANK(BX933),BX933=0),"",BX933)</x:f>
      </x:c>
      <x:c r="DI933" s="50" t="str">
        <x:f>IF(OR(17&gt;'Настройки'!$B$3,ISBLANK(BY933),BY933=0),"",BY933)</x:f>
      </x:c>
      <x:c r="DJ933" s="50" t="str">
        <x:f>IF(OR(18&gt;'Настройки'!$B$3,ISBLANK(BZ933),BZ933=0),"",BZ933)</x:f>
      </x:c>
      <x:c r="DK933" s="50" t="str">
        <x:f>IF(OR(19&gt;'Настройки'!$B$3,ISBLANK(CA933),CA933=0),"",CA933)</x:f>
      </x:c>
      <x:c r="DL933" s="50" t="str">
        <x:f>IF(OR(20&gt;'Настройки'!$B$3,ISBLANK(CB933),CB933=0),"",CB933)</x:f>
      </x:c>
      <x:c r="DM933" s="50" t="str">
        <x:f>IF(OR(21&gt;'Настройки'!$B$3,ISBLANK(CC933),CC933=0),"",CC933)</x:f>
      </x:c>
      <x:c r="DN933" s="50" t="str">
        <x:f>IF(OR(22&gt;'Настройки'!$B$3,ISBLANK(CD933),CD933=0),"",CD933)</x:f>
      </x:c>
      <x:c r="DO933" s="50" t="str">
        <x:f>IF(OR(23&gt;'Настройки'!$B$3,ISBLANK(CE933),CE933=0),"",CE933)</x:f>
      </x:c>
      <x:c r="DP933" s="50" t="str">
        <x:f>IF(OR(24&gt;'Настройки'!$B$3,ISBLANK(CF933),CF933=0),"",CF933)</x:f>
      </x:c>
      <x:c r="DQ933" s="50" t="str">
        <x:f>IF(OR(25&gt;'Настройки'!$B$3,ISBLANK(CG933),CG933=0),"",CG933)</x:f>
      </x:c>
      <x:c r="DR933" s="50" t="str">
        <x:f>IF(OR(26&gt;'Настройки'!$B$3,ISBLANK(CH933),CH933=0),"",CH933)</x:f>
      </x:c>
      <x:c r="DS933" s="50" t="str">
        <x:f>IF(OR(27&gt;'Настройки'!$B$3,ISBLANK(CI933),CI933=0),"",CI933)</x:f>
      </x:c>
      <x:c r="DT933" s="50" t="str">
        <x:f>IF(OR(28&gt;'Настройки'!$B$3,ISBLANK(CJ933),CJ933=0),"",CJ933)</x:f>
      </x:c>
      <x:c r="DU933" s="50" t="str">
        <x:f>IF(OR(29&gt;'Настройки'!$B$3,ISBLANK(CK933),CK933=0),"",CK933)</x:f>
      </x:c>
      <x:c r="DV933" s="50" t="str">
        <x:f>IF(OR(30&gt;'Настройки'!$B$3,ISBLANK(CL933),CL933=0),"",CL933)</x:f>
      </x:c>
      <x:c r="DW933" s="50" t="str">
        <x:f>IF(OR(31&gt;'Настройки'!$B$3,ISBLANK(CM933),CM933=0),"",CM933)</x:f>
      </x:c>
      <x:c r="DX933" s="50" t="str">
        <x:f>IF(OR(32&gt;'Настройки'!$B$3,ISBLANK(CN933),CN933=0),"",CN933)</x:f>
      </x:c>
      <x:c r="DY933" s="50" t="str">
        <x:f>IF(OR(33&gt;'Настройки'!$B$3,ISBLANK(CO933),CO933=0),"",CO933)</x:f>
      </x:c>
      <x:c r="DZ933" s="50" t="str">
        <x:f>IF(OR(34&gt;'Настройки'!$B$3,ISBLANK(CP933),CP933=0),"",CP933)</x:f>
      </x:c>
      <x:c r="EA933" s="50" t="str">
        <x:f>IF(OR(35&gt;'Настройки'!$B$3,ISBLANK(CQ933),CQ933=0),"",CQ933)</x:f>
      </x:c>
      <x:c r="EB933" s="50" t="str">
        <x:f>IF(OR(36&gt;'Настройки'!$B$3,ISBLANK(CR933),CR933=0),"",CR933)</x:f>
      </x:c>
      <x:c r="EC933" s="50" t="str">
        <x:f>IF(A933="","",IF(OR(BB933="AZ",BB933="BZ"),10000+ROW(),IF(AZ933&gt;'Настройки'!$B$11,20000+ROW(),IF(BF933&lt;&gt;"Обычный",30000+ROW(),IF(AX933&lt;=0,40000+ROW(),"")))))</x:f>
      </x:c>
      <x:c r="ED933" s="50" t="str">
        <x:f>IF(EC933="","",COUNTIFS($EC$2:$EC$1001,"&gt;0",$EC$2:$EC$1001,"&lt;"&amp;EC933)+1)</x:f>
      </x:c>
    </x:row>
    <x:row r="934">
      <x:c r="A934" s="115"/>
      <x:c r="B934" s="115"/>
      <x:c r="C934" s="115"/>
      <x:c r="D934" s="118"/>
      <x:c r="E934" s="118"/>
      <x:c r="F934" s="118"/>
      <x:c r="G934" s="118"/>
      <x:c r="H934" s="118"/>
      <x:c r="I934" s="118"/>
      <x:c r="J934" s="118"/>
      <x:c r="K934" s="118"/>
      <x:c r="L934" s="118"/>
      <x:c r="M934" s="118"/>
      <x:c r="N934" s="118"/>
      <x:c r="O934" s="118"/>
      <x:c r="P934" s="118"/>
      <x:c r="Q934" s="118"/>
      <x:c r="R934" s="118"/>
      <x:c r="S934" s="118"/>
      <x:c r="T934" s="118"/>
      <x:c r="U934" s="118"/>
      <x:c r="V934" s="118"/>
      <x:c r="W934" s="118"/>
      <x:c r="X934" s="118"/>
      <x:c r="Y934" s="118"/>
      <x:c r="Z934" s="118"/>
      <x:c r="AA934" s="118"/>
      <x:c r="AB934" s="118"/>
      <x:c r="AC934" s="118"/>
      <x:c r="AD934" s="118"/>
      <x:c r="AE934" s="118"/>
      <x:c r="AF934" s="118"/>
      <x:c r="AG934" s="118"/>
      <x:c r="AH934" s="118"/>
      <x:c r="AI934" s="118"/>
      <x:c r="AJ934" s="118"/>
      <x:c r="AK934" s="118"/>
      <x:c r="AL934" s="118"/>
      <x:c r="AM934" s="118"/>
      <x:c r="AN934" s="118"/>
      <x:c r="AO934" s="118"/>
      <x:c r="AP934" s="115"/>
      <x:c r="AQ934" s="49" t="str">
        <x:f>IF(A934="","",COUNT(BI934:INDEX(BI934:CR934,1,'Настройки'!$B$3)))</x:f>
      </x:c>
      <x:c r="AR934" s="49" t="str">
        <x:f>IF(A934="","",SUM(BI934:INDEX(BI934:CR934,1,'Настройки'!$B$3)))</x:f>
      </x:c>
      <x:c r="AS934" s="58" t="str">
        <x:f>IF(A934="","",IF('Настройки'!$B$4="Стоимость потребления",AR934*D934,IF('Настройки'!$B$4="Количество",AR934,E934)))</x:f>
      </x:c>
      <x:c r="AT934" s="61" t="str">
        <x:f>IF(OR(A934="",AS934&lt;0,SUM($AS$2:$AS$1001)&lt;=0),"",AS934/SUM($AS$2:$AS$1001))</x:f>
      </x:c>
      <x:c r="AU934" s="61" t="str">
        <x:f>IF(OR(A934="",AS934&lt;0,SUM($AS$2:$AS$1001)&lt;=0),"",SUMIFS($AS$2:$AS$1001,$AS$2:$AS$1001,"&gt;"&amp;AS934)/SUM($AS$2:$AS$1001))</x:f>
      </x:c>
      <x:c r="AV934" s="61" t="str">
        <x:f>IF(OR(A934="",AS934&lt;0,SUM($AS$2:$AS$1001)&lt;=0),"",SUMIFS($AS$2:$AS$1001,$AS$2:$AS$1001,"&gt;="&amp;AS934)/SUM($AS$2:$AS$1001))</x:f>
      </x:c>
      <x:c r="AW934" s="49" t="str">
        <x:f>IF(A934="","",IF(SUM($AS$2:$AS$1001)&lt;=0,"Не определён",IF(AS934&lt;0,"Исключение",IF(AU934&lt;'Настройки'!$B$5,"A",IF(AU934&lt;'Настройки'!$B$6,"B","C")))))</x:f>
      </x:c>
      <x:c r="AX934" s="58" t="str">
        <x:f>IF(A934="","",IF(AQ934=0,"",AVERAGE(BI934:INDEX(BI934:CR934,1,'Настройки'!$B$3))))</x:f>
      </x:c>
      <x:c r="AY934" s="58" t="str">
        <x:f>IF(OR(A934="",AQ934=0),"",STDEVP(BI934:INDEX(BI934:CR934,1,'Настройки'!$B$3)))</x:f>
      </x:c>
      <x:c r="AZ934" s="61" t="str">
        <x:f>IF(OR(A934="",AQ934&lt;'Настройки'!$B$12,AX934&lt;=0,AND('Настройки'!$B$10="Блокировать",COUNTIF(F934:INDEX(F934:AO934,1,'Настройки'!$B$3),"&lt;0")&gt;0)),"",AY934/ABS(AX934))</x:f>
      </x:c>
      <x:c r="BA934" s="49" t="str">
        <x:f>IF(A934="","",IF(AND('Настройки'!$B$10="Блокировать",COUNTIF(F934:INDEX(F934:AO934,1,'Настройки'!$B$3),"&lt;0")&gt;0),"Не определён",IF(AQ934&lt;'Настройки'!$B$12,"Не определён",IF(AX934=0,"Нет спроса",IF(AX934&lt;0,"Не определён",IF(AZ934&lt;='Настройки'!$B$7,"X",IF(AZ934&lt;='Настройки'!$B$8,"Y","Z")))))))</x:f>
      </x:c>
      <x:c r="BB934" s="49" t="str">
        <x:f>IF(OR(A934="",LEN(AW934)&lt;&gt;1,LEN(BA934)&lt;&gt;1),"",AW934&amp;BA934)</x:f>
      </x:c>
      <x:c r="BC934" s="61" t="str">
        <x:f>IF(OR(A934="",AQ934=0),"",(COUNT(BI934:INDEX(BI934:CR934,1,'Настройки'!$B$3))-COUNT(CS934:INDEX(CS934:EB934,1,'Настройки'!$B$3)))/AQ934)</x:f>
      </x:c>
      <x:c r="BD934" s="64" t="str">
        <x:f>IF(OR(A934="",COUNT(CS934:INDEX(CS934:EB934,1,'Настройки'!$B$3))=0),"",AQ934/COUNT(CS934:INDEX(CS934:EB934,1,'Настройки'!$B$3)))</x:f>
      </x:c>
      <x:c r="BE934" s="64" t="str">
        <x:f>IF(OR(A934="",COUNT(CS934:INDEX(CS934:EB934,1,'Настройки'!$B$3))=0),"",IF(AVERAGE(CS934:INDEX(CS934:EB934,1,'Настройки'!$B$3))=0,"",(STDEVP(CS934:INDEX(CS934:EB934,1,'Настройки'!$B$3))/ABS(AVERAGE(CS934:INDEX(CS934:EB934,1,'Настройки'!$B$3))))^2))</x:f>
      </x:c>
      <x:c r="BF934" s="49" t="str">
        <x:f>IF(A934="","",IF(AQ934&lt;3,"Недостаточно",IF(AQ934&lt;6,"Предварительный","Обычный")))</x:f>
      </x:c>
      <x:c r="BG934" s="49" t="str">
        <x:f>IF(A934="","",IF(COUNTIF(F934:INDEX(F934:AO934,1,'Настройки'!$B$3),"&lt;0")&gt;0,IF('Настройки'!$B$10="Блокировать","Отрицательный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"),"")&amp;IF(AQ934&lt;3,"Недостаточно истории. ",IF(AQ934&lt;6,"Предварительная классификация. ",""))&amp;IF(AX934=0,"Нет спроса за горизонт. ","")&amp;IF(AZ934&gt;'Настройки'!$B$11,"Экстремальная вариативность. ",""))</x:f>
      </x:c>
      <x:c r="BH934" s="49" t="str">
        <x:f>IF(A934="","",IFERROR(VLOOKUP(BB934,'Настройки'!$D$3:$E$11,2,FALSE),"Сначала проверьте исходные данные и историю спроса.")&amp;" Уточните срок поставки, MOQ и критичность.")</x:f>
      </x:c>
      <x:c r="BI934" s="50" t="str">
        <x:f>IF(1&gt;'Настройки'!$B$3,"",IF(ISBLANK(F934),IF('Настройки'!$B$9="Нулевой спрос",0,""),IF(F934&lt;0,IF('Настройки'!$B$10="Исключить","",IF('Настройки'!$B$10="Абсолютные значения",ABS(F934),F934)),F934)))</x:f>
      </x:c>
      <x:c r="BJ934" s="50" t="str">
        <x:f>IF(2&gt;'Настройки'!$B$3,"",IF(ISBLANK(G934),IF('Настройки'!$B$9="Нулевой спрос",0,""),IF(G934&lt;0,IF('Настройки'!$B$10="Исключить","",IF('Настройки'!$B$10="Абсолютные значения",ABS(G934),G934)),G934)))</x:f>
      </x:c>
      <x:c r="BK934" s="50" t="str">
        <x:f>IF(3&gt;'Настройки'!$B$3,"",IF(ISBLANK(H934),IF('Настройки'!$B$9="Нулевой спрос",0,""),IF(H934&lt;0,IF('Настройки'!$B$10="Исключить","",IF('Настройки'!$B$10="Абсолютные значения",ABS(H934),H934)),H934)))</x:f>
      </x:c>
      <x:c r="BL934" s="50" t="str">
        <x:f>IF(4&gt;'Настройки'!$B$3,"",IF(ISBLANK(I934),IF('Настройки'!$B$9="Нулевой спрос",0,""),IF(I934&lt;0,IF('Настройки'!$B$10="Исключить","",IF('Настройки'!$B$10="Абсолютные значения",ABS(I934),I934)),I934)))</x:f>
      </x:c>
      <x:c r="BM934" s="50" t="str">
        <x:f>IF(5&gt;'Настройки'!$B$3,"",IF(ISBLANK(J934),IF('Настройки'!$B$9="Нулевой спрос",0,""),IF(J934&lt;0,IF('Настройки'!$B$10="Исключить","",IF('Настройки'!$B$10="Абсолютные значения",ABS(J934),J934)),J934)))</x:f>
      </x:c>
      <x:c r="BN934" s="50" t="str">
        <x:f>IF(6&gt;'Настройки'!$B$3,"",IF(ISBLANK(K934),IF('Настройки'!$B$9="Нулевой спрос",0,""),IF(K934&lt;0,IF('Настройки'!$B$10="Исключить","",IF('Настройки'!$B$10="Абсолютные значения",ABS(K934),K934)),K934)))</x:f>
      </x:c>
      <x:c r="BO934" s="50" t="str">
        <x:f>IF(7&gt;'Настройки'!$B$3,"",IF(ISBLANK(L934),IF('Настройки'!$B$9="Нулевой спрос",0,""),IF(L934&lt;0,IF('Настройки'!$B$10="Исключить","",IF('Настройки'!$B$10="Абсолютные значения",ABS(L934),L934)),L934)))</x:f>
      </x:c>
      <x:c r="BP934" s="50" t="str">
        <x:f>IF(8&gt;'Настройки'!$B$3,"",IF(ISBLANK(M934),IF('Настройки'!$B$9="Нулевой спрос",0,""),IF(M934&lt;0,IF('Настройки'!$B$10="Исключить","",IF('Настройки'!$B$10="Абсолютные значения",ABS(M934),M934)),M934)))</x:f>
      </x:c>
      <x:c r="BQ934" s="50" t="str">
        <x:f>IF(9&gt;'Настройки'!$B$3,"",IF(ISBLANK(N934),IF('Настройки'!$B$9="Нулевой спрос",0,""),IF(N934&lt;0,IF('Настройки'!$B$10="Исключить","",IF('Настройки'!$B$10="Абсолютные значения",ABS(N934),N934)),N934)))</x:f>
      </x:c>
      <x:c r="BR934" s="50" t="str">
        <x:f>IF(10&gt;'Настройки'!$B$3,"",IF(ISBLANK(O934),IF('Настройки'!$B$9="Нулевой спрос",0,""),IF(O934&lt;0,IF('Настройки'!$B$10="Исключить","",IF('Настройки'!$B$10="Абсолютные значения",ABS(O934),O934)),O934)))</x:f>
      </x:c>
      <x:c r="BS934" s="50" t="str">
        <x:f>IF(11&gt;'Настройки'!$B$3,"",IF(ISBLANK(P934),IF('Настройки'!$B$9="Нулевой спрос",0,""),IF(P934&lt;0,IF('Настройки'!$B$10="Исключить","",IF('Настройки'!$B$10="Абсолютные значения",ABS(P934),P934)),P934)))</x:f>
      </x:c>
      <x:c r="BT934" s="50" t="str">
        <x:f>IF(12&gt;'Настройки'!$B$3,"",IF(ISBLANK(Q934),IF('Настройки'!$B$9="Нулевой спрос",0,""),IF(Q934&lt;0,IF('Настройки'!$B$10="Исключить","",IF('Настройки'!$B$10="Абсолютные значения",ABS(Q934),Q934)),Q934)))</x:f>
      </x:c>
      <x:c r="BU934" s="50" t="str">
        <x:f>IF(13&gt;'Настройки'!$B$3,"",IF(ISBLANK(R934),IF('Настройки'!$B$9="Нулевой спрос",0,""),IF(R934&lt;0,IF('Настройки'!$B$10="Исключить","",IF('Настройки'!$B$10="Абсолютные значения",ABS(R934),R934)),R934)))</x:f>
      </x:c>
      <x:c r="BV934" s="50" t="str">
        <x:f>IF(14&gt;'Настройки'!$B$3,"",IF(ISBLANK(S934),IF('Настройки'!$B$9="Нулевой спрос",0,""),IF(S934&lt;0,IF('Настройки'!$B$10="Исключить","",IF('Настройки'!$B$10="Абсолютные значения",ABS(S934),S934)),S934)))</x:f>
      </x:c>
      <x:c r="BW934" s="50" t="str">
        <x:f>IF(15&gt;'Настройки'!$B$3,"",IF(ISBLANK(T934),IF('Настройки'!$B$9="Нулевой спрос",0,""),IF(T934&lt;0,IF('Настройки'!$B$10="Исключить","",IF('Настройки'!$B$10="Абсолютные значения",ABS(T934),T934)),T934)))</x:f>
      </x:c>
      <x:c r="BX934" s="50" t="str">
        <x:f>IF(16&gt;'Настройки'!$B$3,"",IF(ISBLANK(U934),IF('Настройки'!$B$9="Нулевой спрос",0,""),IF(U934&lt;0,IF('Настройки'!$B$10="Исключить","",IF('Настройки'!$B$10="Абсолютные значения",ABS(U934),U934)),U934)))</x:f>
      </x:c>
      <x:c r="BY934" s="50" t="str">
        <x:f>IF(17&gt;'Настройки'!$B$3,"",IF(ISBLANK(V934),IF('Настройки'!$B$9="Нулевой спрос",0,""),IF(V934&lt;0,IF('Настройки'!$B$10="Исключить","",IF('Настройки'!$B$10="Абсолютные значения",ABS(V934),V934)),V934)))</x:f>
      </x:c>
      <x:c r="BZ934" s="50" t="str">
        <x:f>IF(18&gt;'Настройки'!$B$3,"",IF(ISBLANK(W934),IF('Настройки'!$B$9="Нулевой спрос",0,""),IF(W934&lt;0,IF('Настройки'!$B$10="Исключить","",IF('Настройки'!$B$10="Абсолютные значения",ABS(W934),W934)),W934)))</x:f>
      </x:c>
      <x:c r="CA934" s="50" t="str">
        <x:f>IF(19&gt;'Настройки'!$B$3,"",IF(ISBLANK(X934),IF('Настройки'!$B$9="Нулевой спрос",0,""),IF(X934&lt;0,IF('Настройки'!$B$10="Исключить","",IF('Настройки'!$B$10="Абсолютные значения",ABS(X934),X934)),X934)))</x:f>
      </x:c>
      <x:c r="CB934" s="50" t="str">
        <x:f>IF(20&gt;'Настройки'!$B$3,"",IF(ISBLANK(Y934),IF('Настройки'!$B$9="Нулевой спрос",0,""),IF(Y934&lt;0,IF('Настройки'!$B$10="Исключить","",IF('Настройки'!$B$10="Абсолютные значения",ABS(Y934),Y934)),Y934)))</x:f>
      </x:c>
      <x:c r="CC934" s="50" t="str">
        <x:f>IF(21&gt;'Настройки'!$B$3,"",IF(ISBLANK(Z934),IF('Настройки'!$B$9="Нулевой спрос",0,""),IF(Z934&lt;0,IF('Настройки'!$B$10="Исключить","",IF('Настройки'!$B$10="Абсолютные значения",ABS(Z934),Z934)),Z934)))</x:f>
      </x:c>
      <x:c r="CD934" s="50" t="str">
        <x:f>IF(22&gt;'Настройки'!$B$3,"",IF(ISBLANK(AA934),IF('Настройки'!$B$9="Нулевой спрос",0,""),IF(AA934&lt;0,IF('Настройки'!$B$10="Исключить","",IF('Настройки'!$B$10="Абсолютные значения",ABS(AA934),AA934)),AA934)))</x:f>
      </x:c>
      <x:c r="CE934" s="50" t="str">
        <x:f>IF(23&gt;'Настройки'!$B$3,"",IF(ISBLANK(AB934),IF('Настройки'!$B$9="Нулевой спрос",0,""),IF(AB934&lt;0,IF('Настройки'!$B$10="Исключить","",IF('Настройки'!$B$10="Абсолютные значения",ABS(AB934),AB934)),AB934)))</x:f>
      </x:c>
      <x:c r="CF934" s="50" t="str">
        <x:f>IF(24&gt;'Настройки'!$B$3,"",IF(ISBLANK(AC934),IF('Настройки'!$B$9="Нулевой спрос",0,""),IF(AC934&lt;0,IF('Настройки'!$B$10="Исключить","",IF('Настройки'!$B$10="Абсолютные значения",ABS(AC934),AC934)),AC934)))</x:f>
      </x:c>
      <x:c r="CG934" s="50" t="str">
        <x:f>IF(25&gt;'Настройки'!$B$3,"",IF(ISBLANK(AD934),IF('Настройки'!$B$9="Нулевой спрос",0,""),IF(AD934&lt;0,IF('Настройки'!$B$10="Исключить","",IF('Настройки'!$B$10="Абсолютные значения",ABS(AD934),AD934)),AD934)))</x:f>
      </x:c>
      <x:c r="CH934" s="50" t="str">
        <x:f>IF(26&gt;'Настройки'!$B$3,"",IF(ISBLANK(AE934),IF('Настройки'!$B$9="Нулевой спрос",0,""),IF(AE934&lt;0,IF('Настройки'!$B$10="Исключить","",IF('Настройки'!$B$10="Абсолютные значения",ABS(AE934),AE934)),AE934)))</x:f>
      </x:c>
      <x:c r="CI934" s="50" t="str">
        <x:f>IF(27&gt;'Настройки'!$B$3,"",IF(ISBLANK(AF934),IF('Настройки'!$B$9="Нулевой спрос",0,""),IF(AF934&lt;0,IF('Настройки'!$B$10="Исключить","",IF('Настройки'!$B$10="Абсолютные значения",ABS(AF934),AF934)),AF934)))</x:f>
      </x:c>
      <x:c r="CJ934" s="50" t="str">
        <x:f>IF(28&gt;'Настройки'!$B$3,"",IF(ISBLANK(AG934),IF('Настройки'!$B$9="Нулевой спрос",0,""),IF(AG934&lt;0,IF('Настройки'!$B$10="Исключить","",IF('Настройки'!$B$10="Абсолютные значения",ABS(AG934),AG934)),AG934)))</x:f>
      </x:c>
      <x:c r="CK934" s="50" t="str">
        <x:f>IF(29&gt;'Настройки'!$B$3,"",IF(ISBLANK(AH934),IF('Настройки'!$B$9="Нулевой спрос",0,""),IF(AH934&lt;0,IF('Настройки'!$B$10="Исключить","",IF('Настройки'!$B$10="Абсолютные значения",ABS(AH934),AH934)),AH934)))</x:f>
      </x:c>
      <x:c r="CL934" s="50" t="str">
        <x:f>IF(30&gt;'Настройки'!$B$3,"",IF(ISBLANK(AI934),IF('Настройки'!$B$9="Нулевой спрос",0,""),IF(AI934&lt;0,IF('Настройки'!$B$10="Исключить","",IF('Настройки'!$B$10="Абсолютные значения",ABS(AI934),AI934)),AI934)))</x:f>
      </x:c>
      <x:c r="CM934" s="50" t="str">
        <x:f>IF(31&gt;'Настройки'!$B$3,"",IF(ISBLANK(AJ934),IF('Настройки'!$B$9="Нулевой спрос",0,""),IF(AJ934&lt;0,IF('Настройки'!$B$10="Исключить","",IF('Настройки'!$B$10="Абсолютные значения",ABS(AJ934),AJ934)),AJ934)))</x:f>
      </x:c>
      <x:c r="CN934" s="50" t="str">
        <x:f>IF(32&gt;'Настройки'!$B$3,"",IF(ISBLANK(AK934),IF('Настройки'!$B$9="Нулевой спрос",0,""),IF(AK934&lt;0,IF('Настройки'!$B$10="Исключить","",IF('Настройки'!$B$10="Абсолютные значения",ABS(AK934),AK934)),AK934)))</x:f>
      </x:c>
      <x:c r="CO934" s="50" t="str">
        <x:f>IF(33&gt;'Настройки'!$B$3,"",IF(ISBLANK(AL934),IF('Настройки'!$B$9="Нулевой спрос",0,""),IF(AL934&lt;0,IF('Настройки'!$B$10="Исключить","",IF('Настройки'!$B$10="Абсолютные значения",ABS(AL934),AL934)),AL934)))</x:f>
      </x:c>
      <x:c r="CP934" s="50" t="str">
        <x:f>IF(34&gt;'Настройки'!$B$3,"",IF(ISBLANK(AM934),IF('Настройки'!$B$9="Нулевой спрос",0,""),IF(AM934&lt;0,IF('Настройки'!$B$10="Исключить","",IF('Настройки'!$B$10="Абсолютные значения",ABS(AM934),AM934)),AM934)))</x:f>
      </x:c>
      <x:c r="CQ934" s="50" t="str">
        <x:f>IF(35&gt;'Настройки'!$B$3,"",IF(ISBLANK(AN934),IF('Настройки'!$B$9="Нулевой спрос",0,""),IF(AN934&lt;0,IF('Настройки'!$B$10="Исключить","",IF('Настройки'!$B$10="Абсолютные значения",ABS(AN934),AN934)),AN934)))</x:f>
      </x:c>
      <x:c r="CR934" s="50" t="str">
        <x:f>IF(36&gt;'Настройки'!$B$3,"",IF(ISBLANK(AO934),IF('Настройки'!$B$9="Нулевой спрос",0,""),IF(AO934&lt;0,IF('Настройки'!$B$10="Исключить","",IF('Настройки'!$B$10="Абсолютные значения",ABS(AO934),AO934)),AO934)))</x:f>
      </x:c>
      <x:c r="CS934" s="50" t="str">
        <x:f>IF(OR(1&gt;'Настройки'!$B$3,ISBLANK(BI934),BI934=0),"",BI934)</x:f>
      </x:c>
      <x:c r="CT934" s="50" t="str">
        <x:f>IF(OR(2&gt;'Настройки'!$B$3,ISBLANK(BJ934),BJ934=0),"",BJ934)</x:f>
      </x:c>
      <x:c r="CU934" s="50" t="str">
        <x:f>IF(OR(3&gt;'Настройки'!$B$3,ISBLANK(BK934),BK934=0),"",BK934)</x:f>
      </x:c>
      <x:c r="CV934" s="50" t="str">
        <x:f>IF(OR(4&gt;'Настройки'!$B$3,ISBLANK(BL934),BL934=0),"",BL934)</x:f>
      </x:c>
      <x:c r="CW934" s="50" t="str">
        <x:f>IF(OR(5&gt;'Настройки'!$B$3,ISBLANK(BM934),BM934=0),"",BM934)</x:f>
      </x:c>
      <x:c r="CX934" s="50" t="str">
        <x:f>IF(OR(6&gt;'Настройки'!$B$3,ISBLANK(BN934),BN934=0),"",BN934)</x:f>
      </x:c>
      <x:c r="CY934" s="50" t="str">
        <x:f>IF(OR(7&gt;'Настройки'!$B$3,ISBLANK(BO934),BO934=0),"",BO934)</x:f>
      </x:c>
      <x:c r="CZ934" s="50" t="str">
        <x:f>IF(OR(8&gt;'Настройки'!$B$3,ISBLANK(BP934),BP934=0),"",BP934)</x:f>
      </x:c>
      <x:c r="DA934" s="50" t="str">
        <x:f>IF(OR(9&gt;'Настройки'!$B$3,ISBLANK(BQ934),BQ934=0),"",BQ934)</x:f>
      </x:c>
      <x:c r="DB934" s="50" t="str">
        <x:f>IF(OR(10&gt;'Настройки'!$B$3,ISBLANK(BR934),BR934=0),"",BR934)</x:f>
      </x:c>
      <x:c r="DC934" s="50" t="str">
        <x:f>IF(OR(11&gt;'Настройки'!$B$3,ISBLANK(BS934),BS934=0),"",BS934)</x:f>
      </x:c>
      <x:c r="DD934" s="50" t="str">
        <x:f>IF(OR(12&gt;'Настройки'!$B$3,ISBLANK(BT934),BT934=0),"",BT934)</x:f>
      </x:c>
      <x:c r="DE934" s="50" t="str">
        <x:f>IF(OR(13&gt;'Настройки'!$B$3,ISBLANK(BU934),BU934=0),"",BU934)</x:f>
      </x:c>
      <x:c r="DF934" s="50" t="str">
        <x:f>IF(OR(14&gt;'Настройки'!$B$3,ISBLANK(BV934),BV934=0),"",BV934)</x:f>
      </x:c>
      <x:c r="DG934" s="50" t="str">
        <x:f>IF(OR(15&gt;'Настройки'!$B$3,ISBLANK(BW934),BW934=0),"",BW934)</x:f>
      </x:c>
      <x:c r="DH934" s="50" t="str">
        <x:f>IF(OR(16&gt;'Настройки'!$B$3,ISBLANK(BX934),BX934=0),"",BX934)</x:f>
      </x:c>
      <x:c r="DI934" s="50" t="str">
        <x:f>IF(OR(17&gt;'Настройки'!$B$3,ISBLANK(BY934),BY934=0),"",BY934)</x:f>
      </x:c>
      <x:c r="DJ934" s="50" t="str">
        <x:f>IF(OR(18&gt;'Настройки'!$B$3,ISBLANK(BZ934),BZ934=0),"",BZ934)</x:f>
      </x:c>
      <x:c r="DK934" s="50" t="str">
        <x:f>IF(OR(19&gt;'Настройки'!$B$3,ISBLANK(CA934),CA934=0),"",CA934)</x:f>
      </x:c>
      <x:c r="DL934" s="50" t="str">
        <x:f>IF(OR(20&gt;'Настройки'!$B$3,ISBLANK(CB934),CB934=0),"",CB934)</x:f>
      </x:c>
      <x:c r="DM934" s="50" t="str">
        <x:f>IF(OR(21&gt;'Настройки'!$B$3,ISBLANK(CC934),CC934=0),"",CC934)</x:f>
      </x:c>
      <x:c r="DN934" s="50" t="str">
        <x:f>IF(OR(22&gt;'Настройки'!$B$3,ISBLANK(CD934),CD934=0),"",CD934)</x:f>
      </x:c>
      <x:c r="DO934" s="50" t="str">
        <x:f>IF(OR(23&gt;'Настройки'!$B$3,ISBLANK(CE934),CE934=0),"",CE934)</x:f>
      </x:c>
      <x:c r="DP934" s="50" t="str">
        <x:f>IF(OR(24&gt;'Настройки'!$B$3,ISBLANK(CF934),CF934=0),"",CF934)</x:f>
      </x:c>
      <x:c r="DQ934" s="50" t="str">
        <x:f>IF(OR(25&gt;'Настройки'!$B$3,ISBLANK(CG934),CG934=0),"",CG934)</x:f>
      </x:c>
      <x:c r="DR934" s="50" t="str">
        <x:f>IF(OR(26&gt;'Настройки'!$B$3,ISBLANK(CH934),CH934=0),"",CH934)</x:f>
      </x:c>
      <x:c r="DS934" s="50" t="str">
        <x:f>IF(OR(27&gt;'Настройки'!$B$3,ISBLANK(CI934),CI934=0),"",CI934)</x:f>
      </x:c>
      <x:c r="DT934" s="50" t="str">
        <x:f>IF(OR(28&gt;'Настройки'!$B$3,ISBLANK(CJ934),CJ934=0),"",CJ934)</x:f>
      </x:c>
      <x:c r="DU934" s="50" t="str">
        <x:f>IF(OR(29&gt;'Настройки'!$B$3,ISBLANK(CK934),CK934=0),"",CK934)</x:f>
      </x:c>
      <x:c r="DV934" s="50" t="str">
        <x:f>IF(OR(30&gt;'Настройки'!$B$3,ISBLANK(CL934),CL934=0),"",CL934)</x:f>
      </x:c>
      <x:c r="DW934" s="50" t="str">
        <x:f>IF(OR(31&gt;'Настройки'!$B$3,ISBLANK(CM934),CM934=0),"",CM934)</x:f>
      </x:c>
      <x:c r="DX934" s="50" t="str">
        <x:f>IF(OR(32&gt;'Настройки'!$B$3,ISBLANK(CN934),CN934=0),"",CN934)</x:f>
      </x:c>
      <x:c r="DY934" s="50" t="str">
        <x:f>IF(OR(33&gt;'Настройки'!$B$3,ISBLANK(CO934),CO934=0),"",CO934)</x:f>
      </x:c>
      <x:c r="DZ934" s="50" t="str">
        <x:f>IF(OR(34&gt;'Настройки'!$B$3,ISBLANK(CP934),CP934=0),"",CP934)</x:f>
      </x:c>
      <x:c r="EA934" s="50" t="str">
        <x:f>IF(OR(35&gt;'Настройки'!$B$3,ISBLANK(CQ934),CQ934=0),"",CQ934)</x:f>
      </x:c>
      <x:c r="EB934" s="50" t="str">
        <x:f>IF(OR(36&gt;'Настройки'!$B$3,ISBLANK(CR934),CR934=0),"",CR934)</x:f>
      </x:c>
      <x:c r="EC934" s="50" t="str">
        <x:f>IF(A934="","",IF(OR(BB934="AZ",BB934="BZ"),10000+ROW(),IF(AZ934&gt;'Настройки'!$B$11,20000+ROW(),IF(BF934&lt;&gt;"Обычный",30000+ROW(),IF(AX934&lt;=0,40000+ROW(),"")))))</x:f>
      </x:c>
      <x:c r="ED934" s="50" t="str">
        <x:f>IF(EC934="","",COUNTIFS($EC$2:$EC$1001,"&gt;0",$EC$2:$EC$1001,"&lt;"&amp;EC934)+1)</x:f>
      </x:c>
    </x:row>
    <x:row r="935">
      <x:c r="A935" s="115"/>
      <x:c r="B935" s="115"/>
      <x:c r="C935" s="115"/>
      <x:c r="D935" s="118"/>
      <x:c r="E935" s="118"/>
      <x:c r="F935" s="118"/>
      <x:c r="G935" s="118"/>
      <x:c r="H935" s="118"/>
      <x:c r="I935" s="118"/>
      <x:c r="J935" s="118"/>
      <x:c r="K935" s="118"/>
      <x:c r="L935" s="118"/>
      <x:c r="M935" s="118"/>
      <x:c r="N935" s="118"/>
      <x:c r="O935" s="118"/>
      <x:c r="P935" s="118"/>
      <x:c r="Q935" s="118"/>
      <x:c r="R935" s="118"/>
      <x:c r="S935" s="118"/>
      <x:c r="T935" s="118"/>
      <x:c r="U935" s="118"/>
      <x:c r="V935" s="118"/>
      <x:c r="W935" s="118"/>
      <x:c r="X935" s="118"/>
      <x:c r="Y935" s="118"/>
      <x:c r="Z935" s="118"/>
      <x:c r="AA935" s="118"/>
      <x:c r="AB935" s="118"/>
      <x:c r="AC935" s="118"/>
      <x:c r="AD935" s="118"/>
      <x:c r="AE935" s="118"/>
      <x:c r="AF935" s="118"/>
      <x:c r="AG935" s="118"/>
      <x:c r="AH935" s="118"/>
      <x:c r="AI935" s="118"/>
      <x:c r="AJ935" s="118"/>
      <x:c r="AK935" s="118"/>
      <x:c r="AL935" s="118"/>
      <x:c r="AM935" s="118"/>
      <x:c r="AN935" s="118"/>
      <x:c r="AO935" s="118"/>
      <x:c r="AP935" s="115"/>
      <x:c r="AQ935" s="49" t="str">
        <x:f>IF(A935="","",COUNT(BI935:INDEX(BI935:CR935,1,'Настройки'!$B$3)))</x:f>
      </x:c>
      <x:c r="AR935" s="49" t="str">
        <x:f>IF(A935="","",SUM(BI935:INDEX(BI935:CR935,1,'Настройки'!$B$3)))</x:f>
      </x:c>
      <x:c r="AS935" s="58" t="str">
        <x:f>IF(A935="","",IF('Настройки'!$B$4="Стоимость потребления",AR935*D935,IF('Настройки'!$B$4="Количество",AR935,E935)))</x:f>
      </x:c>
      <x:c r="AT935" s="61" t="str">
        <x:f>IF(OR(A935="",AS935&lt;0,SUM($AS$2:$AS$1001)&lt;=0),"",AS935/SUM($AS$2:$AS$1001))</x:f>
      </x:c>
      <x:c r="AU935" s="61" t="str">
        <x:f>IF(OR(A935="",AS935&lt;0,SUM($AS$2:$AS$1001)&lt;=0),"",SUMIFS($AS$2:$AS$1001,$AS$2:$AS$1001,"&gt;"&amp;AS935)/SUM($AS$2:$AS$1001))</x:f>
      </x:c>
      <x:c r="AV935" s="61" t="str">
        <x:f>IF(OR(A935="",AS935&lt;0,SUM($AS$2:$AS$1001)&lt;=0),"",SUMIFS($AS$2:$AS$1001,$AS$2:$AS$1001,"&gt;="&amp;AS935)/SUM($AS$2:$AS$1001))</x:f>
      </x:c>
      <x:c r="AW935" s="49" t="str">
        <x:f>IF(A935="","",IF(SUM($AS$2:$AS$1001)&lt;=0,"Не определён",IF(AS935&lt;0,"Исключение",IF(AU935&lt;'Настройки'!$B$5,"A",IF(AU935&lt;'Настройки'!$B$6,"B","C")))))</x:f>
      </x:c>
      <x:c r="AX935" s="58" t="str">
        <x:f>IF(A935="","",IF(AQ935=0,"",AVERAGE(BI935:INDEX(BI935:CR935,1,'Настройки'!$B$3))))</x:f>
      </x:c>
      <x:c r="AY935" s="58" t="str">
        <x:f>IF(OR(A935="",AQ935=0),"",STDEVP(BI935:INDEX(BI935:CR935,1,'Настройки'!$B$3)))</x:f>
      </x:c>
      <x:c r="AZ935" s="61" t="str">
        <x:f>IF(OR(A935="",AQ935&lt;'Настройки'!$B$12,AX935&lt;=0,AND('Настройки'!$B$10="Блокировать",COUNTIF(F935:INDEX(F935:AO935,1,'Настройки'!$B$3),"&lt;0")&gt;0)),"",AY935/ABS(AX935))</x:f>
      </x:c>
      <x:c r="BA935" s="49" t="str">
        <x:f>IF(A935="","",IF(AND('Настройки'!$B$10="Блокировать",COUNTIF(F935:INDEX(F935:AO935,1,'Настройки'!$B$3),"&lt;0")&gt;0),"Не определён",IF(AQ935&lt;'Настройки'!$B$12,"Не определён",IF(AX935=0,"Нет спроса",IF(AX935&lt;0,"Не определён",IF(AZ935&lt;='Настройки'!$B$7,"X",IF(AZ935&lt;='Настройки'!$B$8,"Y","Z")))))))</x:f>
      </x:c>
      <x:c r="BB935" s="49" t="str">
        <x:f>IF(OR(A935="",LEN(AW935)&lt;&gt;1,LEN(BA935)&lt;&gt;1),"",AW935&amp;BA935)</x:f>
      </x:c>
      <x:c r="BC935" s="61" t="str">
        <x:f>IF(OR(A935="",AQ935=0),"",(COUNT(BI935:INDEX(BI935:CR935,1,'Настройки'!$B$3))-COUNT(CS935:INDEX(CS935:EB935,1,'Настройки'!$B$3)))/AQ935)</x:f>
      </x:c>
      <x:c r="BD935" s="64" t="str">
        <x:f>IF(OR(A935="",COUNT(CS935:INDEX(CS935:EB935,1,'Настройки'!$B$3))=0),"",AQ935/COUNT(CS935:INDEX(CS935:EB935,1,'Настройки'!$B$3)))</x:f>
      </x:c>
      <x:c r="BE935" s="64" t="str">
        <x:f>IF(OR(A935="",COUNT(CS935:INDEX(CS935:EB935,1,'Настройки'!$B$3))=0),"",IF(AVERAGE(CS935:INDEX(CS935:EB935,1,'Настройки'!$B$3))=0,"",(STDEVP(CS935:INDEX(CS935:EB935,1,'Настройки'!$B$3))/ABS(AVERAGE(CS935:INDEX(CS935:EB935,1,'Настройки'!$B$3))))^2))</x:f>
      </x:c>
      <x:c r="BF935" s="49" t="str">
        <x:f>IF(A935="","",IF(AQ935&lt;3,"Недостаточно",IF(AQ935&lt;6,"Предварительный","Обычный")))</x:f>
      </x:c>
      <x:c r="BG935" s="49" t="str">
        <x:f>IF(A935="","",IF(COUNTIF(F935:INDEX(F935:AO935,1,'Настройки'!$B$3),"&lt;0")&gt;0,IF('Настройки'!$B$10="Блокировать","Отрицательный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"),"")&amp;IF(AQ935&lt;3,"Недостаточно истории. ",IF(AQ935&lt;6,"Предварительная классификация. ",""))&amp;IF(AX935=0,"Нет спроса за горизонт. ","")&amp;IF(AZ935&gt;'Настройки'!$B$11,"Экстремальная вариативность. ",""))</x:f>
      </x:c>
      <x:c r="BH935" s="49" t="str">
        <x:f>IF(A935="","",IFERROR(VLOOKUP(BB935,'Настройки'!$D$3:$E$11,2,FALSE),"Сначала проверьте исходные данные и историю спроса.")&amp;" Уточните срок поставки, MOQ и критичность.")</x:f>
      </x:c>
      <x:c r="BI935" s="50" t="str">
        <x:f>IF(1&gt;'Настройки'!$B$3,"",IF(ISBLANK(F935),IF('Настройки'!$B$9="Нулевой спрос",0,""),IF(F935&lt;0,IF('Настройки'!$B$10="Исключить","",IF('Настройки'!$B$10="Абсолютные значения",ABS(F935),F935)),F935)))</x:f>
      </x:c>
      <x:c r="BJ935" s="50" t="str">
        <x:f>IF(2&gt;'Настройки'!$B$3,"",IF(ISBLANK(G935),IF('Настройки'!$B$9="Нулевой спрос",0,""),IF(G935&lt;0,IF('Настройки'!$B$10="Исключить","",IF('Настройки'!$B$10="Абсолютные значения",ABS(G935),G935)),G935)))</x:f>
      </x:c>
      <x:c r="BK935" s="50" t="str">
        <x:f>IF(3&gt;'Настройки'!$B$3,"",IF(ISBLANK(H935),IF('Настройки'!$B$9="Нулевой спрос",0,""),IF(H935&lt;0,IF('Настройки'!$B$10="Исключить","",IF('Настройки'!$B$10="Абсолютные значения",ABS(H935),H935)),H935)))</x:f>
      </x:c>
      <x:c r="BL935" s="50" t="str">
        <x:f>IF(4&gt;'Настройки'!$B$3,"",IF(ISBLANK(I935),IF('Настройки'!$B$9="Нулевой спрос",0,""),IF(I935&lt;0,IF('Настройки'!$B$10="Исключить","",IF('Настройки'!$B$10="Абсолютные значения",ABS(I935),I935)),I935)))</x:f>
      </x:c>
      <x:c r="BM935" s="50" t="str">
        <x:f>IF(5&gt;'Настройки'!$B$3,"",IF(ISBLANK(J935),IF('Настройки'!$B$9="Нулевой спрос",0,""),IF(J935&lt;0,IF('Настройки'!$B$10="Исключить","",IF('Настройки'!$B$10="Абсолютные значения",ABS(J935),J935)),J935)))</x:f>
      </x:c>
      <x:c r="BN935" s="50" t="str">
        <x:f>IF(6&gt;'Настройки'!$B$3,"",IF(ISBLANK(K935),IF('Настройки'!$B$9="Нулевой спрос",0,""),IF(K935&lt;0,IF('Настройки'!$B$10="Исключить","",IF('Настройки'!$B$10="Абсолютные значения",ABS(K935),K935)),K935)))</x:f>
      </x:c>
      <x:c r="BO935" s="50" t="str">
        <x:f>IF(7&gt;'Настройки'!$B$3,"",IF(ISBLANK(L935),IF('Настройки'!$B$9="Нулевой спрос",0,""),IF(L935&lt;0,IF('Настройки'!$B$10="Исключить","",IF('Настройки'!$B$10="Абсолютные значения",ABS(L935),L935)),L935)))</x:f>
      </x:c>
      <x:c r="BP935" s="50" t="str">
        <x:f>IF(8&gt;'Настройки'!$B$3,"",IF(ISBLANK(M935),IF('Настройки'!$B$9="Нулевой спрос",0,""),IF(M935&lt;0,IF('Настройки'!$B$10="Исключить","",IF('Настройки'!$B$10="Абсолютные значения",ABS(M935),M935)),M935)))</x:f>
      </x:c>
      <x:c r="BQ935" s="50" t="str">
        <x:f>IF(9&gt;'Настройки'!$B$3,"",IF(ISBLANK(N935),IF('Настройки'!$B$9="Нулевой спрос",0,""),IF(N935&lt;0,IF('Настройки'!$B$10="Исключить","",IF('Настройки'!$B$10="Абсолютные значения",ABS(N935),N935)),N935)))</x:f>
      </x:c>
      <x:c r="BR935" s="50" t="str">
        <x:f>IF(10&gt;'Настройки'!$B$3,"",IF(ISBLANK(O935),IF('Настройки'!$B$9="Нулевой спрос",0,""),IF(O935&lt;0,IF('Настройки'!$B$10="Исключить","",IF('Настройки'!$B$10="Абсолютные значения",ABS(O935),O935)),O935)))</x:f>
      </x:c>
      <x:c r="BS935" s="50" t="str">
        <x:f>IF(11&gt;'Настройки'!$B$3,"",IF(ISBLANK(P935),IF('Настройки'!$B$9="Нулевой спрос",0,""),IF(P935&lt;0,IF('Настройки'!$B$10="Исключить","",IF('Настройки'!$B$10="Абсолютные значения",ABS(P935),P935)),P935)))</x:f>
      </x:c>
      <x:c r="BT935" s="50" t="str">
        <x:f>IF(12&gt;'Настройки'!$B$3,"",IF(ISBLANK(Q935),IF('Настройки'!$B$9="Нулевой спрос",0,""),IF(Q935&lt;0,IF('Настройки'!$B$10="Исключить","",IF('Настройки'!$B$10="Абсолютные значения",ABS(Q935),Q935)),Q935)))</x:f>
      </x:c>
      <x:c r="BU935" s="50" t="str">
        <x:f>IF(13&gt;'Настройки'!$B$3,"",IF(ISBLANK(R935),IF('Настройки'!$B$9="Нулевой спрос",0,""),IF(R935&lt;0,IF('Настройки'!$B$10="Исключить","",IF('Настройки'!$B$10="Абсолютные значения",ABS(R935),R935)),R935)))</x:f>
      </x:c>
      <x:c r="BV935" s="50" t="str">
        <x:f>IF(14&gt;'Настройки'!$B$3,"",IF(ISBLANK(S935),IF('Настройки'!$B$9="Нулевой спрос",0,""),IF(S935&lt;0,IF('Настройки'!$B$10="Исключить","",IF('Настройки'!$B$10="Абсолютные значения",ABS(S935),S935)),S935)))</x:f>
      </x:c>
      <x:c r="BW935" s="50" t="str">
        <x:f>IF(15&gt;'Настройки'!$B$3,"",IF(ISBLANK(T935),IF('Настройки'!$B$9="Нулевой спрос",0,""),IF(T935&lt;0,IF('Настройки'!$B$10="Исключить","",IF('Настройки'!$B$10="Абсолютные значения",ABS(T935),T935)),T935)))</x:f>
      </x:c>
      <x:c r="BX935" s="50" t="str">
        <x:f>IF(16&gt;'Настройки'!$B$3,"",IF(ISBLANK(U935),IF('Настройки'!$B$9="Нулевой спрос",0,""),IF(U935&lt;0,IF('Настройки'!$B$10="Исключить","",IF('Настройки'!$B$10="Абсолютные значения",ABS(U935),U935)),U935)))</x:f>
      </x:c>
      <x:c r="BY935" s="50" t="str">
        <x:f>IF(17&gt;'Настройки'!$B$3,"",IF(ISBLANK(V935),IF('Настройки'!$B$9="Нулевой спрос",0,""),IF(V935&lt;0,IF('Настройки'!$B$10="Исключить","",IF('Настройки'!$B$10="Абсолютные значения",ABS(V935),V935)),V935)))</x:f>
      </x:c>
      <x:c r="BZ935" s="50" t="str">
        <x:f>IF(18&gt;'Настройки'!$B$3,"",IF(ISBLANK(W935),IF('Настройки'!$B$9="Нулевой спрос",0,""),IF(W935&lt;0,IF('Настройки'!$B$10="Исключить","",IF('Настройки'!$B$10="Абсолютные значения",ABS(W935),W935)),W935)))</x:f>
      </x:c>
      <x:c r="CA935" s="50" t="str">
        <x:f>IF(19&gt;'Настройки'!$B$3,"",IF(ISBLANK(X935),IF('Настройки'!$B$9="Нулевой спрос",0,""),IF(X935&lt;0,IF('Настройки'!$B$10="Исключить","",IF('Настройки'!$B$10="Абсолютные значения",ABS(X935),X935)),X935)))</x:f>
      </x:c>
      <x:c r="CB935" s="50" t="str">
        <x:f>IF(20&gt;'Настройки'!$B$3,"",IF(ISBLANK(Y935),IF('Настройки'!$B$9="Нулевой спрос",0,""),IF(Y935&lt;0,IF('Настройки'!$B$10="Исключить","",IF('Настройки'!$B$10="Абсолютные значения",ABS(Y935),Y935)),Y935)))</x:f>
      </x:c>
      <x:c r="CC935" s="50" t="str">
        <x:f>IF(21&gt;'Настройки'!$B$3,"",IF(ISBLANK(Z935),IF('Настройки'!$B$9="Нулевой спрос",0,""),IF(Z935&lt;0,IF('Настройки'!$B$10="Исключить","",IF('Настройки'!$B$10="Абсолютные значения",ABS(Z935),Z935)),Z935)))</x:f>
      </x:c>
      <x:c r="CD935" s="50" t="str">
        <x:f>IF(22&gt;'Настройки'!$B$3,"",IF(ISBLANK(AA935),IF('Настройки'!$B$9="Нулевой спрос",0,""),IF(AA935&lt;0,IF('Настройки'!$B$10="Исключить","",IF('Настройки'!$B$10="Абсолютные значения",ABS(AA935),AA935)),AA935)))</x:f>
      </x:c>
      <x:c r="CE935" s="50" t="str">
        <x:f>IF(23&gt;'Настройки'!$B$3,"",IF(ISBLANK(AB935),IF('Настройки'!$B$9="Нулевой спрос",0,""),IF(AB935&lt;0,IF('Настройки'!$B$10="Исключить","",IF('Настройки'!$B$10="Абсолютные значения",ABS(AB935),AB935)),AB935)))</x:f>
      </x:c>
      <x:c r="CF935" s="50" t="str">
        <x:f>IF(24&gt;'Настройки'!$B$3,"",IF(ISBLANK(AC935),IF('Настройки'!$B$9="Нулевой спрос",0,""),IF(AC935&lt;0,IF('Настройки'!$B$10="Исключить","",IF('Настройки'!$B$10="Абсолютные значения",ABS(AC935),AC935)),AC935)))</x:f>
      </x:c>
      <x:c r="CG935" s="50" t="str">
        <x:f>IF(25&gt;'Настройки'!$B$3,"",IF(ISBLANK(AD935),IF('Настройки'!$B$9="Нулевой спрос",0,""),IF(AD935&lt;0,IF('Настройки'!$B$10="Исключить","",IF('Настройки'!$B$10="Абсолютные значения",ABS(AD935),AD935)),AD935)))</x:f>
      </x:c>
      <x:c r="CH935" s="50" t="str">
        <x:f>IF(26&gt;'Настройки'!$B$3,"",IF(ISBLANK(AE935),IF('Настройки'!$B$9="Нулевой спрос",0,""),IF(AE935&lt;0,IF('Настройки'!$B$10="Исключить","",IF('Настройки'!$B$10="Абсолютные значения",ABS(AE935),AE935)),AE935)))</x:f>
      </x:c>
      <x:c r="CI935" s="50" t="str">
        <x:f>IF(27&gt;'Настройки'!$B$3,"",IF(ISBLANK(AF935),IF('Настройки'!$B$9="Нулевой спрос",0,""),IF(AF935&lt;0,IF('Настройки'!$B$10="Исключить","",IF('Настройки'!$B$10="Абсолютные значения",ABS(AF935),AF935)),AF935)))</x:f>
      </x:c>
      <x:c r="CJ935" s="50" t="str">
        <x:f>IF(28&gt;'Настройки'!$B$3,"",IF(ISBLANK(AG935),IF('Настройки'!$B$9="Нулевой спрос",0,""),IF(AG935&lt;0,IF('Настройки'!$B$10="Исключить","",IF('Настройки'!$B$10="Абсолютные значения",ABS(AG935),AG935)),AG935)))</x:f>
      </x:c>
      <x:c r="CK935" s="50" t="str">
        <x:f>IF(29&gt;'Настройки'!$B$3,"",IF(ISBLANK(AH935),IF('Настройки'!$B$9="Нулевой спрос",0,""),IF(AH935&lt;0,IF('Настройки'!$B$10="Исключить","",IF('Настройки'!$B$10="Абсолютные значения",ABS(AH935),AH935)),AH935)))</x:f>
      </x:c>
      <x:c r="CL935" s="50" t="str">
        <x:f>IF(30&gt;'Настройки'!$B$3,"",IF(ISBLANK(AI935),IF('Настройки'!$B$9="Нулевой спрос",0,""),IF(AI935&lt;0,IF('Настройки'!$B$10="Исключить","",IF('Настройки'!$B$10="Абсолютные значения",ABS(AI935),AI935)),AI935)))</x:f>
      </x:c>
      <x:c r="CM935" s="50" t="str">
        <x:f>IF(31&gt;'Настройки'!$B$3,"",IF(ISBLANK(AJ935),IF('Настройки'!$B$9="Нулевой спрос",0,""),IF(AJ935&lt;0,IF('Настройки'!$B$10="Исключить","",IF('Настройки'!$B$10="Абсолютные значения",ABS(AJ935),AJ935)),AJ935)))</x:f>
      </x:c>
      <x:c r="CN935" s="50" t="str">
        <x:f>IF(32&gt;'Настройки'!$B$3,"",IF(ISBLANK(AK935),IF('Настройки'!$B$9="Нулевой спрос",0,""),IF(AK935&lt;0,IF('Настройки'!$B$10="Исключить","",IF('Настройки'!$B$10="Абсолютные значения",ABS(AK935),AK935)),AK935)))</x:f>
      </x:c>
      <x:c r="CO935" s="50" t="str">
        <x:f>IF(33&gt;'Настройки'!$B$3,"",IF(ISBLANK(AL935),IF('Настройки'!$B$9="Нулевой спрос",0,""),IF(AL935&lt;0,IF('Настройки'!$B$10="Исключить","",IF('Настройки'!$B$10="Абсолютные значения",ABS(AL935),AL935)),AL935)))</x:f>
      </x:c>
      <x:c r="CP935" s="50" t="str">
        <x:f>IF(34&gt;'Настройки'!$B$3,"",IF(ISBLANK(AM935),IF('Настройки'!$B$9="Нулевой спрос",0,""),IF(AM935&lt;0,IF('Настройки'!$B$10="Исключить","",IF('Настройки'!$B$10="Абсолютные значения",ABS(AM935),AM935)),AM935)))</x:f>
      </x:c>
      <x:c r="CQ935" s="50" t="str">
        <x:f>IF(35&gt;'Настройки'!$B$3,"",IF(ISBLANK(AN935),IF('Настройки'!$B$9="Нулевой спрос",0,""),IF(AN935&lt;0,IF('Настройки'!$B$10="Исключить","",IF('Настройки'!$B$10="Абсолютные значения",ABS(AN935),AN935)),AN935)))</x:f>
      </x:c>
      <x:c r="CR935" s="50" t="str">
        <x:f>IF(36&gt;'Настройки'!$B$3,"",IF(ISBLANK(AO935),IF('Настройки'!$B$9="Нулевой спрос",0,""),IF(AO935&lt;0,IF('Настройки'!$B$10="Исключить","",IF('Настройки'!$B$10="Абсолютные значения",ABS(AO935),AO935)),AO935)))</x:f>
      </x:c>
      <x:c r="CS935" s="50" t="str">
        <x:f>IF(OR(1&gt;'Настройки'!$B$3,ISBLANK(BI935),BI935=0),"",BI935)</x:f>
      </x:c>
      <x:c r="CT935" s="50" t="str">
        <x:f>IF(OR(2&gt;'Настройки'!$B$3,ISBLANK(BJ935),BJ935=0),"",BJ935)</x:f>
      </x:c>
      <x:c r="CU935" s="50" t="str">
        <x:f>IF(OR(3&gt;'Настройки'!$B$3,ISBLANK(BK935),BK935=0),"",BK935)</x:f>
      </x:c>
      <x:c r="CV935" s="50" t="str">
        <x:f>IF(OR(4&gt;'Настройки'!$B$3,ISBLANK(BL935),BL935=0),"",BL935)</x:f>
      </x:c>
      <x:c r="CW935" s="50" t="str">
        <x:f>IF(OR(5&gt;'Настройки'!$B$3,ISBLANK(BM935),BM935=0),"",BM935)</x:f>
      </x:c>
      <x:c r="CX935" s="50" t="str">
        <x:f>IF(OR(6&gt;'Настройки'!$B$3,ISBLANK(BN935),BN935=0),"",BN935)</x:f>
      </x:c>
      <x:c r="CY935" s="50" t="str">
        <x:f>IF(OR(7&gt;'Настройки'!$B$3,ISBLANK(BO935),BO935=0),"",BO935)</x:f>
      </x:c>
      <x:c r="CZ935" s="50" t="str">
        <x:f>IF(OR(8&gt;'Настройки'!$B$3,ISBLANK(BP935),BP935=0),"",BP935)</x:f>
      </x:c>
      <x:c r="DA935" s="50" t="str">
        <x:f>IF(OR(9&gt;'Настройки'!$B$3,ISBLANK(BQ935),BQ935=0),"",BQ935)</x:f>
      </x:c>
      <x:c r="DB935" s="50" t="str">
        <x:f>IF(OR(10&gt;'Настройки'!$B$3,ISBLANK(BR935),BR935=0),"",BR935)</x:f>
      </x:c>
      <x:c r="DC935" s="50" t="str">
        <x:f>IF(OR(11&gt;'Настройки'!$B$3,ISBLANK(BS935),BS935=0),"",BS935)</x:f>
      </x:c>
      <x:c r="DD935" s="50" t="str">
        <x:f>IF(OR(12&gt;'Настройки'!$B$3,ISBLANK(BT935),BT935=0),"",BT935)</x:f>
      </x:c>
      <x:c r="DE935" s="50" t="str">
        <x:f>IF(OR(13&gt;'Настройки'!$B$3,ISBLANK(BU935),BU935=0),"",BU935)</x:f>
      </x:c>
      <x:c r="DF935" s="50" t="str">
        <x:f>IF(OR(14&gt;'Настройки'!$B$3,ISBLANK(BV935),BV935=0),"",BV935)</x:f>
      </x:c>
      <x:c r="DG935" s="50" t="str">
        <x:f>IF(OR(15&gt;'Настройки'!$B$3,ISBLANK(BW935),BW935=0),"",BW935)</x:f>
      </x:c>
      <x:c r="DH935" s="50" t="str">
        <x:f>IF(OR(16&gt;'Настройки'!$B$3,ISBLANK(BX935),BX935=0),"",BX935)</x:f>
      </x:c>
      <x:c r="DI935" s="50" t="str">
        <x:f>IF(OR(17&gt;'Настройки'!$B$3,ISBLANK(BY935),BY935=0),"",BY935)</x:f>
      </x:c>
      <x:c r="DJ935" s="50" t="str">
        <x:f>IF(OR(18&gt;'Настройки'!$B$3,ISBLANK(BZ935),BZ935=0),"",BZ935)</x:f>
      </x:c>
      <x:c r="DK935" s="50" t="str">
        <x:f>IF(OR(19&gt;'Настройки'!$B$3,ISBLANK(CA935),CA935=0),"",CA935)</x:f>
      </x:c>
      <x:c r="DL935" s="50" t="str">
        <x:f>IF(OR(20&gt;'Настройки'!$B$3,ISBLANK(CB935),CB935=0),"",CB935)</x:f>
      </x:c>
      <x:c r="DM935" s="50" t="str">
        <x:f>IF(OR(21&gt;'Настройки'!$B$3,ISBLANK(CC935),CC935=0),"",CC935)</x:f>
      </x:c>
      <x:c r="DN935" s="50" t="str">
        <x:f>IF(OR(22&gt;'Настройки'!$B$3,ISBLANK(CD935),CD935=0),"",CD935)</x:f>
      </x:c>
      <x:c r="DO935" s="50" t="str">
        <x:f>IF(OR(23&gt;'Настройки'!$B$3,ISBLANK(CE935),CE935=0),"",CE935)</x:f>
      </x:c>
      <x:c r="DP935" s="50" t="str">
        <x:f>IF(OR(24&gt;'Настройки'!$B$3,ISBLANK(CF935),CF935=0),"",CF935)</x:f>
      </x:c>
      <x:c r="DQ935" s="50" t="str">
        <x:f>IF(OR(25&gt;'Настройки'!$B$3,ISBLANK(CG935),CG935=0),"",CG935)</x:f>
      </x:c>
      <x:c r="DR935" s="50" t="str">
        <x:f>IF(OR(26&gt;'Настройки'!$B$3,ISBLANK(CH935),CH935=0),"",CH935)</x:f>
      </x:c>
      <x:c r="DS935" s="50" t="str">
        <x:f>IF(OR(27&gt;'Настройки'!$B$3,ISBLANK(CI935),CI935=0),"",CI935)</x:f>
      </x:c>
      <x:c r="DT935" s="50" t="str">
        <x:f>IF(OR(28&gt;'Настройки'!$B$3,ISBLANK(CJ935),CJ935=0),"",CJ935)</x:f>
      </x:c>
      <x:c r="DU935" s="50" t="str">
        <x:f>IF(OR(29&gt;'Настройки'!$B$3,ISBLANK(CK935),CK935=0),"",CK935)</x:f>
      </x:c>
      <x:c r="DV935" s="50" t="str">
        <x:f>IF(OR(30&gt;'Настройки'!$B$3,ISBLANK(CL935),CL935=0),"",CL935)</x:f>
      </x:c>
      <x:c r="DW935" s="50" t="str">
        <x:f>IF(OR(31&gt;'Настройки'!$B$3,ISBLANK(CM935),CM935=0),"",CM935)</x:f>
      </x:c>
      <x:c r="DX935" s="50" t="str">
        <x:f>IF(OR(32&gt;'Настройки'!$B$3,ISBLANK(CN935),CN935=0),"",CN935)</x:f>
      </x:c>
      <x:c r="DY935" s="50" t="str">
        <x:f>IF(OR(33&gt;'Настройки'!$B$3,ISBLANK(CO935),CO935=0),"",CO935)</x:f>
      </x:c>
      <x:c r="DZ935" s="50" t="str">
        <x:f>IF(OR(34&gt;'Настройки'!$B$3,ISBLANK(CP935),CP935=0),"",CP935)</x:f>
      </x:c>
      <x:c r="EA935" s="50" t="str">
        <x:f>IF(OR(35&gt;'Настройки'!$B$3,ISBLANK(CQ935),CQ935=0),"",CQ935)</x:f>
      </x:c>
      <x:c r="EB935" s="50" t="str">
        <x:f>IF(OR(36&gt;'Настройки'!$B$3,ISBLANK(CR935),CR935=0),"",CR935)</x:f>
      </x:c>
      <x:c r="EC935" s="50" t="str">
        <x:f>IF(A935="","",IF(OR(BB935="AZ",BB935="BZ"),10000+ROW(),IF(AZ935&gt;'Настройки'!$B$11,20000+ROW(),IF(BF935&lt;&gt;"Обычный",30000+ROW(),IF(AX935&lt;=0,40000+ROW(),"")))))</x:f>
      </x:c>
      <x:c r="ED935" s="50" t="str">
        <x:f>IF(EC935="","",COUNTIFS($EC$2:$EC$1001,"&gt;0",$EC$2:$EC$1001,"&lt;"&amp;EC935)+1)</x:f>
      </x:c>
    </x:row>
    <x:row r="936">
      <x:c r="A936" s="115"/>
      <x:c r="B936" s="115"/>
      <x:c r="C936" s="115"/>
      <x:c r="D936" s="118"/>
      <x:c r="E936" s="118"/>
      <x:c r="F936" s="118"/>
      <x:c r="G936" s="118"/>
      <x:c r="H936" s="118"/>
      <x:c r="I936" s="118"/>
      <x:c r="J936" s="118"/>
      <x:c r="K936" s="118"/>
      <x:c r="L936" s="118"/>
      <x:c r="M936" s="118"/>
      <x:c r="N936" s="118"/>
      <x:c r="O936" s="118"/>
      <x:c r="P936" s="118"/>
      <x:c r="Q936" s="118"/>
      <x:c r="R936" s="118"/>
      <x:c r="S936" s="118"/>
      <x:c r="T936" s="118"/>
      <x:c r="U936" s="118"/>
      <x:c r="V936" s="118"/>
      <x:c r="W936" s="118"/>
      <x:c r="X936" s="118"/>
      <x:c r="Y936" s="118"/>
      <x:c r="Z936" s="118"/>
      <x:c r="AA936" s="118"/>
      <x:c r="AB936" s="118"/>
      <x:c r="AC936" s="118"/>
      <x:c r="AD936" s="118"/>
      <x:c r="AE936" s="118"/>
      <x:c r="AF936" s="118"/>
      <x:c r="AG936" s="118"/>
      <x:c r="AH936" s="118"/>
      <x:c r="AI936" s="118"/>
      <x:c r="AJ936" s="118"/>
      <x:c r="AK936" s="118"/>
      <x:c r="AL936" s="118"/>
      <x:c r="AM936" s="118"/>
      <x:c r="AN936" s="118"/>
      <x:c r="AO936" s="118"/>
      <x:c r="AP936" s="115"/>
      <x:c r="AQ936" s="49" t="str">
        <x:f>IF(A936="","",COUNT(BI936:INDEX(BI936:CR936,1,'Настройки'!$B$3)))</x:f>
      </x:c>
      <x:c r="AR936" s="49" t="str">
        <x:f>IF(A936="","",SUM(BI936:INDEX(BI936:CR936,1,'Настройки'!$B$3)))</x:f>
      </x:c>
      <x:c r="AS936" s="58" t="str">
        <x:f>IF(A936="","",IF('Настройки'!$B$4="Стоимость потребления",AR936*D936,IF('Настройки'!$B$4="Количество",AR936,E936)))</x:f>
      </x:c>
      <x:c r="AT936" s="61" t="str">
        <x:f>IF(OR(A936="",AS936&lt;0,SUM($AS$2:$AS$1001)&lt;=0),"",AS936/SUM($AS$2:$AS$1001))</x:f>
      </x:c>
      <x:c r="AU936" s="61" t="str">
        <x:f>IF(OR(A936="",AS936&lt;0,SUM($AS$2:$AS$1001)&lt;=0),"",SUMIFS($AS$2:$AS$1001,$AS$2:$AS$1001,"&gt;"&amp;AS936)/SUM($AS$2:$AS$1001))</x:f>
      </x:c>
      <x:c r="AV936" s="61" t="str">
        <x:f>IF(OR(A936="",AS936&lt;0,SUM($AS$2:$AS$1001)&lt;=0),"",SUMIFS($AS$2:$AS$1001,$AS$2:$AS$1001,"&gt;="&amp;AS936)/SUM($AS$2:$AS$1001))</x:f>
      </x:c>
      <x:c r="AW936" s="49" t="str">
        <x:f>IF(A936="","",IF(SUM($AS$2:$AS$1001)&lt;=0,"Не определён",IF(AS936&lt;0,"Исключение",IF(AU936&lt;'Настройки'!$B$5,"A",IF(AU936&lt;'Настройки'!$B$6,"B","C")))))</x:f>
      </x:c>
      <x:c r="AX936" s="58" t="str">
        <x:f>IF(A936="","",IF(AQ936=0,"",AVERAGE(BI936:INDEX(BI936:CR936,1,'Настройки'!$B$3))))</x:f>
      </x:c>
      <x:c r="AY936" s="58" t="str">
        <x:f>IF(OR(A936="",AQ936=0),"",STDEVP(BI936:INDEX(BI936:CR936,1,'Настройки'!$B$3)))</x:f>
      </x:c>
      <x:c r="AZ936" s="61" t="str">
        <x:f>IF(OR(A936="",AQ936&lt;'Настройки'!$B$12,AX936&lt;=0,AND('Настройки'!$B$10="Блокировать",COUNTIF(F936:INDEX(F936:AO936,1,'Настройки'!$B$3),"&lt;0")&gt;0)),"",AY936/ABS(AX936))</x:f>
      </x:c>
      <x:c r="BA936" s="49" t="str">
        <x:f>IF(A936="","",IF(AND('Настройки'!$B$10="Блокировать",COUNTIF(F936:INDEX(F936:AO936,1,'Настройки'!$B$3),"&lt;0")&gt;0),"Не определён",IF(AQ936&lt;'Настройки'!$B$12,"Не определён",IF(AX936=0,"Нет спроса",IF(AX936&lt;0,"Не определён",IF(AZ936&lt;='Настройки'!$B$7,"X",IF(AZ936&lt;='Настройки'!$B$8,"Y","Z")))))))</x:f>
      </x:c>
      <x:c r="BB936" s="49" t="str">
        <x:f>IF(OR(A936="",LEN(AW936)&lt;&gt;1,LEN(BA936)&lt;&gt;1),"",AW936&amp;BA936)</x:f>
      </x:c>
      <x:c r="BC936" s="61" t="str">
        <x:f>IF(OR(A936="",AQ936=0),"",(COUNT(BI936:INDEX(BI936:CR936,1,'Настройки'!$B$3))-COUNT(CS936:INDEX(CS936:EB936,1,'Настройки'!$B$3)))/AQ936)</x:f>
      </x:c>
      <x:c r="BD936" s="64" t="str">
        <x:f>IF(OR(A936="",COUNT(CS936:INDEX(CS936:EB936,1,'Настройки'!$B$3))=0),"",AQ936/COUNT(CS936:INDEX(CS936:EB936,1,'Настройки'!$B$3)))</x:f>
      </x:c>
      <x:c r="BE936" s="64" t="str">
        <x:f>IF(OR(A936="",COUNT(CS936:INDEX(CS936:EB936,1,'Настройки'!$B$3))=0),"",IF(AVERAGE(CS936:INDEX(CS936:EB936,1,'Настройки'!$B$3))=0,"",(STDEVP(CS936:INDEX(CS936:EB936,1,'Настройки'!$B$3))/ABS(AVERAGE(CS936:INDEX(CS936:EB936,1,'Настройки'!$B$3))))^2))</x:f>
      </x:c>
      <x:c r="BF936" s="49" t="str">
        <x:f>IF(A936="","",IF(AQ936&lt;3,"Недостаточно",IF(AQ936&lt;6,"Предварительный","Обычный")))</x:f>
      </x:c>
      <x:c r="BG936" s="49" t="str">
        <x:f>IF(A936="","",IF(COUNTIF(F936:INDEX(F936:AO936,1,'Настройки'!$B$3),"&lt;0")&gt;0,IF('Настройки'!$B$10="Блокировать","Отрицательный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"),"")&amp;IF(AQ936&lt;3,"Недостаточно истории. ",IF(AQ936&lt;6,"Предварительная классификация. ",""))&amp;IF(AX936=0,"Нет спроса за горизонт. ","")&amp;IF(AZ936&gt;'Настройки'!$B$11,"Экстремальная вариативность. ",""))</x:f>
      </x:c>
      <x:c r="BH936" s="49" t="str">
        <x:f>IF(A936="","",IFERROR(VLOOKUP(BB936,'Настройки'!$D$3:$E$11,2,FALSE),"Сначала проверьте исходные данные и историю спроса.")&amp;" Уточните срок поставки, MOQ и критичность.")</x:f>
      </x:c>
      <x:c r="BI936" s="50" t="str">
        <x:f>IF(1&gt;'Настройки'!$B$3,"",IF(ISBLANK(F936),IF('Настройки'!$B$9="Нулевой спрос",0,""),IF(F936&lt;0,IF('Настройки'!$B$10="Исключить","",IF('Настройки'!$B$10="Абсолютные значения",ABS(F936),F936)),F936)))</x:f>
      </x:c>
      <x:c r="BJ936" s="50" t="str">
        <x:f>IF(2&gt;'Настройки'!$B$3,"",IF(ISBLANK(G936),IF('Настройки'!$B$9="Нулевой спрос",0,""),IF(G936&lt;0,IF('Настройки'!$B$10="Исключить","",IF('Настройки'!$B$10="Абсолютные значения",ABS(G936),G936)),G936)))</x:f>
      </x:c>
      <x:c r="BK936" s="50" t="str">
        <x:f>IF(3&gt;'Настройки'!$B$3,"",IF(ISBLANK(H936),IF('Настройки'!$B$9="Нулевой спрос",0,""),IF(H936&lt;0,IF('Настройки'!$B$10="Исключить","",IF('Настройки'!$B$10="Абсолютные значения",ABS(H936),H936)),H936)))</x:f>
      </x:c>
      <x:c r="BL936" s="50" t="str">
        <x:f>IF(4&gt;'Настройки'!$B$3,"",IF(ISBLANK(I936),IF('Настройки'!$B$9="Нулевой спрос",0,""),IF(I936&lt;0,IF('Настройки'!$B$10="Исключить","",IF('Настройки'!$B$10="Абсолютные значения",ABS(I936),I936)),I936)))</x:f>
      </x:c>
      <x:c r="BM936" s="50" t="str">
        <x:f>IF(5&gt;'Настройки'!$B$3,"",IF(ISBLANK(J936),IF('Настройки'!$B$9="Нулевой спрос",0,""),IF(J936&lt;0,IF('Настройки'!$B$10="Исключить","",IF('Настройки'!$B$10="Абсолютные значения",ABS(J936),J936)),J936)))</x:f>
      </x:c>
      <x:c r="BN936" s="50" t="str">
        <x:f>IF(6&gt;'Настройки'!$B$3,"",IF(ISBLANK(K936),IF('Настройки'!$B$9="Нулевой спрос",0,""),IF(K936&lt;0,IF('Настройки'!$B$10="Исключить","",IF('Настройки'!$B$10="Абсолютные значения",ABS(K936),K936)),K936)))</x:f>
      </x:c>
      <x:c r="BO936" s="50" t="str">
        <x:f>IF(7&gt;'Настройки'!$B$3,"",IF(ISBLANK(L936),IF('Настройки'!$B$9="Нулевой спрос",0,""),IF(L936&lt;0,IF('Настройки'!$B$10="Исключить","",IF('Настройки'!$B$10="Абсолютные значения",ABS(L936),L936)),L936)))</x:f>
      </x:c>
      <x:c r="BP936" s="50" t="str">
        <x:f>IF(8&gt;'Настройки'!$B$3,"",IF(ISBLANK(M936),IF('Настройки'!$B$9="Нулевой спрос",0,""),IF(M936&lt;0,IF('Настройки'!$B$10="Исключить","",IF('Настройки'!$B$10="Абсолютные значения",ABS(M936),M936)),M936)))</x:f>
      </x:c>
      <x:c r="BQ936" s="50" t="str">
        <x:f>IF(9&gt;'Настройки'!$B$3,"",IF(ISBLANK(N936),IF('Настройки'!$B$9="Нулевой спрос",0,""),IF(N936&lt;0,IF('Настройки'!$B$10="Исключить","",IF('Настройки'!$B$10="Абсолютные значения",ABS(N936),N936)),N936)))</x:f>
      </x:c>
      <x:c r="BR936" s="50" t="str">
        <x:f>IF(10&gt;'Настройки'!$B$3,"",IF(ISBLANK(O936),IF('Настройки'!$B$9="Нулевой спрос",0,""),IF(O936&lt;0,IF('Настройки'!$B$10="Исключить","",IF('Настройки'!$B$10="Абсолютные значения",ABS(O936),O936)),O936)))</x:f>
      </x:c>
      <x:c r="BS936" s="50" t="str">
        <x:f>IF(11&gt;'Настройки'!$B$3,"",IF(ISBLANK(P936),IF('Настройки'!$B$9="Нулевой спрос",0,""),IF(P936&lt;0,IF('Настройки'!$B$10="Исключить","",IF('Настройки'!$B$10="Абсолютные значения",ABS(P936),P936)),P936)))</x:f>
      </x:c>
      <x:c r="BT936" s="50" t="str">
        <x:f>IF(12&gt;'Настройки'!$B$3,"",IF(ISBLANK(Q936),IF('Настройки'!$B$9="Нулевой спрос",0,""),IF(Q936&lt;0,IF('Настройки'!$B$10="Исключить","",IF('Настройки'!$B$10="Абсолютные значения",ABS(Q936),Q936)),Q936)))</x:f>
      </x:c>
      <x:c r="BU936" s="50" t="str">
        <x:f>IF(13&gt;'Настройки'!$B$3,"",IF(ISBLANK(R936),IF('Настройки'!$B$9="Нулевой спрос",0,""),IF(R936&lt;0,IF('Настройки'!$B$10="Исключить","",IF('Настройки'!$B$10="Абсолютные значения",ABS(R936),R936)),R936)))</x:f>
      </x:c>
      <x:c r="BV936" s="50" t="str">
        <x:f>IF(14&gt;'Настройки'!$B$3,"",IF(ISBLANK(S936),IF('Настройки'!$B$9="Нулевой спрос",0,""),IF(S936&lt;0,IF('Настройки'!$B$10="Исключить","",IF('Настройки'!$B$10="Абсолютные значения",ABS(S936),S936)),S936)))</x:f>
      </x:c>
      <x:c r="BW936" s="50" t="str">
        <x:f>IF(15&gt;'Настройки'!$B$3,"",IF(ISBLANK(T936),IF('Настройки'!$B$9="Нулевой спрос",0,""),IF(T936&lt;0,IF('Настройки'!$B$10="Исключить","",IF('Настройки'!$B$10="Абсолютные значения",ABS(T936),T936)),T936)))</x:f>
      </x:c>
      <x:c r="BX936" s="50" t="str">
        <x:f>IF(16&gt;'Настройки'!$B$3,"",IF(ISBLANK(U936),IF('Настройки'!$B$9="Нулевой спрос",0,""),IF(U936&lt;0,IF('Настройки'!$B$10="Исключить","",IF('Настройки'!$B$10="Абсолютные значения",ABS(U936),U936)),U936)))</x:f>
      </x:c>
      <x:c r="BY936" s="50" t="str">
        <x:f>IF(17&gt;'Настройки'!$B$3,"",IF(ISBLANK(V936),IF('Настройки'!$B$9="Нулевой спрос",0,""),IF(V936&lt;0,IF('Настройки'!$B$10="Исключить","",IF('Настройки'!$B$10="Абсолютные значения",ABS(V936),V936)),V936)))</x:f>
      </x:c>
      <x:c r="BZ936" s="50" t="str">
        <x:f>IF(18&gt;'Настройки'!$B$3,"",IF(ISBLANK(W936),IF('Настройки'!$B$9="Нулевой спрос",0,""),IF(W936&lt;0,IF('Настройки'!$B$10="Исключить","",IF('Настройки'!$B$10="Абсолютные значения",ABS(W936),W936)),W936)))</x:f>
      </x:c>
      <x:c r="CA936" s="50" t="str">
        <x:f>IF(19&gt;'Настройки'!$B$3,"",IF(ISBLANK(X936),IF('Настройки'!$B$9="Нулевой спрос",0,""),IF(X936&lt;0,IF('Настройки'!$B$10="Исключить","",IF('Настройки'!$B$10="Абсолютные значения",ABS(X936),X936)),X936)))</x:f>
      </x:c>
      <x:c r="CB936" s="50" t="str">
        <x:f>IF(20&gt;'Настройки'!$B$3,"",IF(ISBLANK(Y936),IF('Настройки'!$B$9="Нулевой спрос",0,""),IF(Y936&lt;0,IF('Настройки'!$B$10="Исключить","",IF('Настройки'!$B$10="Абсолютные значения",ABS(Y936),Y936)),Y936)))</x:f>
      </x:c>
      <x:c r="CC936" s="50" t="str">
        <x:f>IF(21&gt;'Настройки'!$B$3,"",IF(ISBLANK(Z936),IF('Настройки'!$B$9="Нулевой спрос",0,""),IF(Z936&lt;0,IF('Настройки'!$B$10="Исключить","",IF('Настройки'!$B$10="Абсолютные значения",ABS(Z936),Z936)),Z936)))</x:f>
      </x:c>
      <x:c r="CD936" s="50" t="str">
        <x:f>IF(22&gt;'Настройки'!$B$3,"",IF(ISBLANK(AA936),IF('Настройки'!$B$9="Нулевой спрос",0,""),IF(AA936&lt;0,IF('Настройки'!$B$10="Исключить","",IF('Настройки'!$B$10="Абсолютные значения",ABS(AA936),AA936)),AA936)))</x:f>
      </x:c>
      <x:c r="CE936" s="50" t="str">
        <x:f>IF(23&gt;'Настройки'!$B$3,"",IF(ISBLANK(AB936),IF('Настройки'!$B$9="Нулевой спрос",0,""),IF(AB936&lt;0,IF('Настройки'!$B$10="Исключить","",IF('Настройки'!$B$10="Абсолютные значения",ABS(AB936),AB936)),AB936)))</x:f>
      </x:c>
      <x:c r="CF936" s="50" t="str">
        <x:f>IF(24&gt;'Настройки'!$B$3,"",IF(ISBLANK(AC936),IF('Настройки'!$B$9="Нулевой спрос",0,""),IF(AC936&lt;0,IF('Настройки'!$B$10="Исключить","",IF('Настройки'!$B$10="Абсолютные значения",ABS(AC936),AC936)),AC936)))</x:f>
      </x:c>
      <x:c r="CG936" s="50" t="str">
        <x:f>IF(25&gt;'Настройки'!$B$3,"",IF(ISBLANK(AD936),IF('Настройки'!$B$9="Нулевой спрос",0,""),IF(AD936&lt;0,IF('Настройки'!$B$10="Исключить","",IF('Настройки'!$B$10="Абсолютные значения",ABS(AD936),AD936)),AD936)))</x:f>
      </x:c>
      <x:c r="CH936" s="50" t="str">
        <x:f>IF(26&gt;'Настройки'!$B$3,"",IF(ISBLANK(AE936),IF('Настройки'!$B$9="Нулевой спрос",0,""),IF(AE936&lt;0,IF('Настройки'!$B$10="Исключить","",IF('Настройки'!$B$10="Абсолютные значения",ABS(AE936),AE936)),AE936)))</x:f>
      </x:c>
      <x:c r="CI936" s="50" t="str">
        <x:f>IF(27&gt;'Настройки'!$B$3,"",IF(ISBLANK(AF936),IF('Настройки'!$B$9="Нулевой спрос",0,""),IF(AF936&lt;0,IF('Настройки'!$B$10="Исключить","",IF('Настройки'!$B$10="Абсолютные значения",ABS(AF936),AF936)),AF936)))</x:f>
      </x:c>
      <x:c r="CJ936" s="50" t="str">
        <x:f>IF(28&gt;'Настройки'!$B$3,"",IF(ISBLANK(AG936),IF('Настройки'!$B$9="Нулевой спрос",0,""),IF(AG936&lt;0,IF('Настройки'!$B$10="Исключить","",IF('Настройки'!$B$10="Абсолютные значения",ABS(AG936),AG936)),AG936)))</x:f>
      </x:c>
      <x:c r="CK936" s="50" t="str">
        <x:f>IF(29&gt;'Настройки'!$B$3,"",IF(ISBLANK(AH936),IF('Настройки'!$B$9="Нулевой спрос",0,""),IF(AH936&lt;0,IF('Настройки'!$B$10="Исключить","",IF('Настройки'!$B$10="Абсолютные значения",ABS(AH936),AH936)),AH936)))</x:f>
      </x:c>
      <x:c r="CL936" s="50" t="str">
        <x:f>IF(30&gt;'Настройки'!$B$3,"",IF(ISBLANK(AI936),IF('Настройки'!$B$9="Нулевой спрос",0,""),IF(AI936&lt;0,IF('Настройки'!$B$10="Исключить","",IF('Настройки'!$B$10="Абсолютные значения",ABS(AI936),AI936)),AI936)))</x:f>
      </x:c>
      <x:c r="CM936" s="50" t="str">
        <x:f>IF(31&gt;'Настройки'!$B$3,"",IF(ISBLANK(AJ936),IF('Настройки'!$B$9="Нулевой спрос",0,""),IF(AJ936&lt;0,IF('Настройки'!$B$10="Исключить","",IF('Настройки'!$B$10="Абсолютные значения",ABS(AJ936),AJ936)),AJ936)))</x:f>
      </x:c>
      <x:c r="CN936" s="50" t="str">
        <x:f>IF(32&gt;'Настройки'!$B$3,"",IF(ISBLANK(AK936),IF('Настройки'!$B$9="Нулевой спрос",0,""),IF(AK936&lt;0,IF('Настройки'!$B$10="Исключить","",IF('Настройки'!$B$10="Абсолютные значения",ABS(AK936),AK936)),AK936)))</x:f>
      </x:c>
      <x:c r="CO936" s="50" t="str">
        <x:f>IF(33&gt;'Настройки'!$B$3,"",IF(ISBLANK(AL936),IF('Настройки'!$B$9="Нулевой спрос",0,""),IF(AL936&lt;0,IF('Настройки'!$B$10="Исключить","",IF('Настройки'!$B$10="Абсолютные значения",ABS(AL936),AL936)),AL936)))</x:f>
      </x:c>
      <x:c r="CP936" s="50" t="str">
        <x:f>IF(34&gt;'Настройки'!$B$3,"",IF(ISBLANK(AM936),IF('Настройки'!$B$9="Нулевой спрос",0,""),IF(AM936&lt;0,IF('Настройки'!$B$10="Исключить","",IF('Настройки'!$B$10="Абсолютные значения",ABS(AM936),AM936)),AM936)))</x:f>
      </x:c>
      <x:c r="CQ936" s="50" t="str">
        <x:f>IF(35&gt;'Настройки'!$B$3,"",IF(ISBLANK(AN936),IF('Настройки'!$B$9="Нулевой спрос",0,""),IF(AN936&lt;0,IF('Настройки'!$B$10="Исключить","",IF('Настройки'!$B$10="Абсолютные значения",ABS(AN936),AN936)),AN936)))</x:f>
      </x:c>
      <x:c r="CR936" s="50" t="str">
        <x:f>IF(36&gt;'Настройки'!$B$3,"",IF(ISBLANK(AO936),IF('Настройки'!$B$9="Нулевой спрос",0,""),IF(AO936&lt;0,IF('Настройки'!$B$10="Исключить","",IF('Настройки'!$B$10="Абсолютные значения",ABS(AO936),AO936)),AO936)))</x:f>
      </x:c>
      <x:c r="CS936" s="50" t="str">
        <x:f>IF(OR(1&gt;'Настройки'!$B$3,ISBLANK(BI936),BI936=0),"",BI936)</x:f>
      </x:c>
      <x:c r="CT936" s="50" t="str">
        <x:f>IF(OR(2&gt;'Настройки'!$B$3,ISBLANK(BJ936),BJ936=0),"",BJ936)</x:f>
      </x:c>
      <x:c r="CU936" s="50" t="str">
        <x:f>IF(OR(3&gt;'Настройки'!$B$3,ISBLANK(BK936),BK936=0),"",BK936)</x:f>
      </x:c>
      <x:c r="CV936" s="50" t="str">
        <x:f>IF(OR(4&gt;'Настройки'!$B$3,ISBLANK(BL936),BL936=0),"",BL936)</x:f>
      </x:c>
      <x:c r="CW936" s="50" t="str">
        <x:f>IF(OR(5&gt;'Настройки'!$B$3,ISBLANK(BM936),BM936=0),"",BM936)</x:f>
      </x:c>
      <x:c r="CX936" s="50" t="str">
        <x:f>IF(OR(6&gt;'Настройки'!$B$3,ISBLANK(BN936),BN936=0),"",BN936)</x:f>
      </x:c>
      <x:c r="CY936" s="50" t="str">
        <x:f>IF(OR(7&gt;'Настройки'!$B$3,ISBLANK(BO936),BO936=0),"",BO936)</x:f>
      </x:c>
      <x:c r="CZ936" s="50" t="str">
        <x:f>IF(OR(8&gt;'Настройки'!$B$3,ISBLANK(BP936),BP936=0),"",BP936)</x:f>
      </x:c>
      <x:c r="DA936" s="50" t="str">
        <x:f>IF(OR(9&gt;'Настройки'!$B$3,ISBLANK(BQ936),BQ936=0),"",BQ936)</x:f>
      </x:c>
      <x:c r="DB936" s="50" t="str">
        <x:f>IF(OR(10&gt;'Настройки'!$B$3,ISBLANK(BR936),BR936=0),"",BR936)</x:f>
      </x:c>
      <x:c r="DC936" s="50" t="str">
        <x:f>IF(OR(11&gt;'Настройки'!$B$3,ISBLANK(BS936),BS936=0),"",BS936)</x:f>
      </x:c>
      <x:c r="DD936" s="50" t="str">
        <x:f>IF(OR(12&gt;'Настройки'!$B$3,ISBLANK(BT936),BT936=0),"",BT936)</x:f>
      </x:c>
      <x:c r="DE936" s="50" t="str">
        <x:f>IF(OR(13&gt;'Настройки'!$B$3,ISBLANK(BU936),BU936=0),"",BU936)</x:f>
      </x:c>
      <x:c r="DF936" s="50" t="str">
        <x:f>IF(OR(14&gt;'Настройки'!$B$3,ISBLANK(BV936),BV936=0),"",BV936)</x:f>
      </x:c>
      <x:c r="DG936" s="50" t="str">
        <x:f>IF(OR(15&gt;'Настройки'!$B$3,ISBLANK(BW936),BW936=0),"",BW936)</x:f>
      </x:c>
      <x:c r="DH936" s="50" t="str">
        <x:f>IF(OR(16&gt;'Настройки'!$B$3,ISBLANK(BX936),BX936=0),"",BX936)</x:f>
      </x:c>
      <x:c r="DI936" s="50" t="str">
        <x:f>IF(OR(17&gt;'Настройки'!$B$3,ISBLANK(BY936),BY936=0),"",BY936)</x:f>
      </x:c>
      <x:c r="DJ936" s="50" t="str">
        <x:f>IF(OR(18&gt;'Настройки'!$B$3,ISBLANK(BZ936),BZ936=0),"",BZ936)</x:f>
      </x:c>
      <x:c r="DK936" s="50" t="str">
        <x:f>IF(OR(19&gt;'Настройки'!$B$3,ISBLANK(CA936),CA936=0),"",CA936)</x:f>
      </x:c>
      <x:c r="DL936" s="50" t="str">
        <x:f>IF(OR(20&gt;'Настройки'!$B$3,ISBLANK(CB936),CB936=0),"",CB936)</x:f>
      </x:c>
      <x:c r="DM936" s="50" t="str">
        <x:f>IF(OR(21&gt;'Настройки'!$B$3,ISBLANK(CC936),CC936=0),"",CC936)</x:f>
      </x:c>
      <x:c r="DN936" s="50" t="str">
        <x:f>IF(OR(22&gt;'Настройки'!$B$3,ISBLANK(CD936),CD936=0),"",CD936)</x:f>
      </x:c>
      <x:c r="DO936" s="50" t="str">
        <x:f>IF(OR(23&gt;'Настройки'!$B$3,ISBLANK(CE936),CE936=0),"",CE936)</x:f>
      </x:c>
      <x:c r="DP936" s="50" t="str">
        <x:f>IF(OR(24&gt;'Настройки'!$B$3,ISBLANK(CF936),CF936=0),"",CF936)</x:f>
      </x:c>
      <x:c r="DQ936" s="50" t="str">
        <x:f>IF(OR(25&gt;'Настройки'!$B$3,ISBLANK(CG936),CG936=0),"",CG936)</x:f>
      </x:c>
      <x:c r="DR936" s="50" t="str">
        <x:f>IF(OR(26&gt;'Настройки'!$B$3,ISBLANK(CH936),CH936=0),"",CH936)</x:f>
      </x:c>
      <x:c r="DS936" s="50" t="str">
        <x:f>IF(OR(27&gt;'Настройки'!$B$3,ISBLANK(CI936),CI936=0),"",CI936)</x:f>
      </x:c>
      <x:c r="DT936" s="50" t="str">
        <x:f>IF(OR(28&gt;'Настройки'!$B$3,ISBLANK(CJ936),CJ936=0),"",CJ936)</x:f>
      </x:c>
      <x:c r="DU936" s="50" t="str">
        <x:f>IF(OR(29&gt;'Настройки'!$B$3,ISBLANK(CK936),CK936=0),"",CK936)</x:f>
      </x:c>
      <x:c r="DV936" s="50" t="str">
        <x:f>IF(OR(30&gt;'Настройки'!$B$3,ISBLANK(CL936),CL936=0),"",CL936)</x:f>
      </x:c>
      <x:c r="DW936" s="50" t="str">
        <x:f>IF(OR(31&gt;'Настройки'!$B$3,ISBLANK(CM936),CM936=0),"",CM936)</x:f>
      </x:c>
      <x:c r="DX936" s="50" t="str">
        <x:f>IF(OR(32&gt;'Настройки'!$B$3,ISBLANK(CN936),CN936=0),"",CN936)</x:f>
      </x:c>
      <x:c r="DY936" s="50" t="str">
        <x:f>IF(OR(33&gt;'Настройки'!$B$3,ISBLANK(CO936),CO936=0),"",CO936)</x:f>
      </x:c>
      <x:c r="DZ936" s="50" t="str">
        <x:f>IF(OR(34&gt;'Настройки'!$B$3,ISBLANK(CP936),CP936=0),"",CP936)</x:f>
      </x:c>
      <x:c r="EA936" s="50" t="str">
        <x:f>IF(OR(35&gt;'Настройки'!$B$3,ISBLANK(CQ936),CQ936=0),"",CQ936)</x:f>
      </x:c>
      <x:c r="EB936" s="50" t="str">
        <x:f>IF(OR(36&gt;'Настройки'!$B$3,ISBLANK(CR936),CR936=0),"",CR936)</x:f>
      </x:c>
      <x:c r="EC936" s="50" t="str">
        <x:f>IF(A936="","",IF(OR(BB936="AZ",BB936="BZ"),10000+ROW(),IF(AZ936&gt;'Настройки'!$B$11,20000+ROW(),IF(BF936&lt;&gt;"Обычный",30000+ROW(),IF(AX936&lt;=0,40000+ROW(),"")))))</x:f>
      </x:c>
      <x:c r="ED936" s="50" t="str">
        <x:f>IF(EC936="","",COUNTIFS($EC$2:$EC$1001,"&gt;0",$EC$2:$EC$1001,"&lt;"&amp;EC936)+1)</x:f>
      </x:c>
    </x:row>
    <x:row r="937">
      <x:c r="A937" s="115"/>
      <x:c r="B937" s="115"/>
      <x:c r="C937" s="115"/>
      <x:c r="D937" s="118"/>
      <x:c r="E937" s="118"/>
      <x:c r="F937" s="118"/>
      <x:c r="G937" s="118"/>
      <x:c r="H937" s="118"/>
      <x:c r="I937" s="118"/>
      <x:c r="J937" s="118"/>
      <x:c r="K937" s="118"/>
      <x:c r="L937" s="118"/>
      <x:c r="M937" s="118"/>
      <x:c r="N937" s="118"/>
      <x:c r="O937" s="118"/>
      <x:c r="P937" s="118"/>
      <x:c r="Q937" s="118"/>
      <x:c r="R937" s="118"/>
      <x:c r="S937" s="118"/>
      <x:c r="T937" s="118"/>
      <x:c r="U937" s="118"/>
      <x:c r="V937" s="118"/>
      <x:c r="W937" s="118"/>
      <x:c r="X937" s="118"/>
      <x:c r="Y937" s="118"/>
      <x:c r="Z937" s="118"/>
      <x:c r="AA937" s="118"/>
      <x:c r="AB937" s="118"/>
      <x:c r="AC937" s="118"/>
      <x:c r="AD937" s="118"/>
      <x:c r="AE937" s="118"/>
      <x:c r="AF937" s="118"/>
      <x:c r="AG937" s="118"/>
      <x:c r="AH937" s="118"/>
      <x:c r="AI937" s="118"/>
      <x:c r="AJ937" s="118"/>
      <x:c r="AK937" s="118"/>
      <x:c r="AL937" s="118"/>
      <x:c r="AM937" s="118"/>
      <x:c r="AN937" s="118"/>
      <x:c r="AO937" s="118"/>
      <x:c r="AP937" s="115"/>
      <x:c r="AQ937" s="49" t="str">
        <x:f>IF(A937="","",COUNT(BI937:INDEX(BI937:CR937,1,'Настройки'!$B$3)))</x:f>
      </x:c>
      <x:c r="AR937" s="49" t="str">
        <x:f>IF(A937="","",SUM(BI937:INDEX(BI937:CR937,1,'Настройки'!$B$3)))</x:f>
      </x:c>
      <x:c r="AS937" s="58" t="str">
        <x:f>IF(A937="","",IF('Настройки'!$B$4="Стоимость потребления",AR937*D937,IF('Настройки'!$B$4="Количество",AR937,E937)))</x:f>
      </x:c>
      <x:c r="AT937" s="61" t="str">
        <x:f>IF(OR(A937="",AS937&lt;0,SUM($AS$2:$AS$1001)&lt;=0),"",AS937/SUM($AS$2:$AS$1001))</x:f>
      </x:c>
      <x:c r="AU937" s="61" t="str">
        <x:f>IF(OR(A937="",AS937&lt;0,SUM($AS$2:$AS$1001)&lt;=0),"",SUMIFS($AS$2:$AS$1001,$AS$2:$AS$1001,"&gt;"&amp;AS937)/SUM($AS$2:$AS$1001))</x:f>
      </x:c>
      <x:c r="AV937" s="61" t="str">
        <x:f>IF(OR(A937="",AS937&lt;0,SUM($AS$2:$AS$1001)&lt;=0),"",SUMIFS($AS$2:$AS$1001,$AS$2:$AS$1001,"&gt;="&amp;AS937)/SUM($AS$2:$AS$1001))</x:f>
      </x:c>
      <x:c r="AW937" s="49" t="str">
        <x:f>IF(A937="","",IF(SUM($AS$2:$AS$1001)&lt;=0,"Не определён",IF(AS937&lt;0,"Исключение",IF(AU937&lt;'Настройки'!$B$5,"A",IF(AU937&lt;'Настройки'!$B$6,"B","C")))))</x:f>
      </x:c>
      <x:c r="AX937" s="58" t="str">
        <x:f>IF(A937="","",IF(AQ937=0,"",AVERAGE(BI937:INDEX(BI937:CR937,1,'Настройки'!$B$3))))</x:f>
      </x:c>
      <x:c r="AY937" s="58" t="str">
        <x:f>IF(OR(A937="",AQ937=0),"",STDEVP(BI937:INDEX(BI937:CR937,1,'Настройки'!$B$3)))</x:f>
      </x:c>
      <x:c r="AZ937" s="61" t="str">
        <x:f>IF(OR(A937="",AQ937&lt;'Настройки'!$B$12,AX937&lt;=0,AND('Настройки'!$B$10="Блокировать",COUNTIF(F937:INDEX(F937:AO937,1,'Настройки'!$B$3),"&lt;0")&gt;0)),"",AY937/ABS(AX937))</x:f>
      </x:c>
      <x:c r="BA937" s="49" t="str">
        <x:f>IF(A937="","",IF(AND('Настройки'!$B$10="Блокировать",COUNTIF(F937:INDEX(F937:AO937,1,'Настройки'!$B$3),"&lt;0")&gt;0),"Не определён",IF(AQ937&lt;'Настройки'!$B$12,"Не определён",IF(AX937=0,"Нет спроса",IF(AX937&lt;0,"Не определён",IF(AZ937&lt;='Настройки'!$B$7,"X",IF(AZ937&lt;='Настройки'!$B$8,"Y","Z")))))))</x:f>
      </x:c>
      <x:c r="BB937" s="49" t="str">
        <x:f>IF(OR(A937="",LEN(AW937)&lt;&gt;1,LEN(BA937)&lt;&gt;1),"",AW937&amp;BA937)</x:f>
      </x:c>
      <x:c r="BC937" s="61" t="str">
        <x:f>IF(OR(A937="",AQ937=0),"",(COUNT(BI937:INDEX(BI937:CR937,1,'Настройки'!$B$3))-COUNT(CS937:INDEX(CS937:EB937,1,'Настройки'!$B$3)))/AQ937)</x:f>
      </x:c>
      <x:c r="BD937" s="64" t="str">
        <x:f>IF(OR(A937="",COUNT(CS937:INDEX(CS937:EB937,1,'Настройки'!$B$3))=0),"",AQ937/COUNT(CS937:INDEX(CS937:EB937,1,'Настройки'!$B$3)))</x:f>
      </x:c>
      <x:c r="BE937" s="64" t="str">
        <x:f>IF(OR(A937="",COUNT(CS937:INDEX(CS937:EB937,1,'Настройки'!$B$3))=0),"",IF(AVERAGE(CS937:INDEX(CS937:EB937,1,'Настройки'!$B$3))=0,"",(STDEVP(CS937:INDEX(CS937:EB937,1,'Настройки'!$B$3))/ABS(AVERAGE(CS937:INDEX(CS937:EB937,1,'Настройки'!$B$3))))^2))</x:f>
      </x:c>
      <x:c r="BF937" s="49" t="str">
        <x:f>IF(A937="","",IF(AQ937&lt;3,"Недостаточно",IF(AQ937&lt;6,"Предварительный","Обычный")))</x:f>
      </x:c>
      <x:c r="BG937" s="49" t="str">
        <x:f>IF(A937="","",IF(COUNTIF(F937:INDEX(F937:AO937,1,'Настройки'!$B$3),"&lt;0")&gt;0,IF('Настройки'!$B$10="Блокировать","Отрицательный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"),"")&amp;IF(AQ937&lt;3,"Недостаточно истории. ",IF(AQ937&lt;6,"Предварительная классификация. ",""))&amp;IF(AX937=0,"Нет спроса за горизонт. ","")&amp;IF(AZ937&gt;'Настройки'!$B$11,"Экстремальная вариативность. ",""))</x:f>
      </x:c>
      <x:c r="BH937" s="49" t="str">
        <x:f>IF(A937="","",IFERROR(VLOOKUP(BB937,'Настройки'!$D$3:$E$11,2,FALSE),"Сначала проверьте исходные данные и историю спроса.")&amp;" Уточните срок поставки, MOQ и критичность.")</x:f>
      </x:c>
      <x:c r="BI937" s="50" t="str">
        <x:f>IF(1&gt;'Настройки'!$B$3,"",IF(ISBLANK(F937),IF('Настройки'!$B$9="Нулевой спрос",0,""),IF(F937&lt;0,IF('Настройки'!$B$10="Исключить","",IF('Настройки'!$B$10="Абсолютные значения",ABS(F937),F937)),F937)))</x:f>
      </x:c>
      <x:c r="BJ937" s="50" t="str">
        <x:f>IF(2&gt;'Настройки'!$B$3,"",IF(ISBLANK(G937),IF('Настройки'!$B$9="Нулевой спрос",0,""),IF(G937&lt;0,IF('Настройки'!$B$10="Исключить","",IF('Настройки'!$B$10="Абсолютные значения",ABS(G937),G937)),G937)))</x:f>
      </x:c>
      <x:c r="BK937" s="50" t="str">
        <x:f>IF(3&gt;'Настройки'!$B$3,"",IF(ISBLANK(H937),IF('Настройки'!$B$9="Нулевой спрос",0,""),IF(H937&lt;0,IF('Настройки'!$B$10="Исключить","",IF('Настройки'!$B$10="Абсолютные значения",ABS(H937),H937)),H937)))</x:f>
      </x:c>
      <x:c r="BL937" s="50" t="str">
        <x:f>IF(4&gt;'Настройки'!$B$3,"",IF(ISBLANK(I937),IF('Настройки'!$B$9="Нулевой спрос",0,""),IF(I937&lt;0,IF('Настройки'!$B$10="Исключить","",IF('Настройки'!$B$10="Абсолютные значения",ABS(I937),I937)),I937)))</x:f>
      </x:c>
      <x:c r="BM937" s="50" t="str">
        <x:f>IF(5&gt;'Настройки'!$B$3,"",IF(ISBLANK(J937),IF('Настройки'!$B$9="Нулевой спрос",0,""),IF(J937&lt;0,IF('Настройки'!$B$10="Исключить","",IF('Настройки'!$B$10="Абсолютные значения",ABS(J937),J937)),J937)))</x:f>
      </x:c>
      <x:c r="BN937" s="50" t="str">
        <x:f>IF(6&gt;'Настройки'!$B$3,"",IF(ISBLANK(K937),IF('Настройки'!$B$9="Нулевой спрос",0,""),IF(K937&lt;0,IF('Настройки'!$B$10="Исключить","",IF('Настройки'!$B$10="Абсолютные значения",ABS(K937),K937)),K937)))</x:f>
      </x:c>
      <x:c r="BO937" s="50" t="str">
        <x:f>IF(7&gt;'Настройки'!$B$3,"",IF(ISBLANK(L937),IF('Настройки'!$B$9="Нулевой спрос",0,""),IF(L937&lt;0,IF('Настройки'!$B$10="Исключить","",IF('Настройки'!$B$10="Абсолютные значения",ABS(L937),L937)),L937)))</x:f>
      </x:c>
      <x:c r="BP937" s="50" t="str">
        <x:f>IF(8&gt;'Настройки'!$B$3,"",IF(ISBLANK(M937),IF('Настройки'!$B$9="Нулевой спрос",0,""),IF(M937&lt;0,IF('Настройки'!$B$10="Исключить","",IF('Настройки'!$B$10="Абсолютные значения",ABS(M937),M937)),M937)))</x:f>
      </x:c>
      <x:c r="BQ937" s="50" t="str">
        <x:f>IF(9&gt;'Настройки'!$B$3,"",IF(ISBLANK(N937),IF('Настройки'!$B$9="Нулевой спрос",0,""),IF(N937&lt;0,IF('Настройки'!$B$10="Исключить","",IF('Настройки'!$B$10="Абсолютные значения",ABS(N937),N937)),N937)))</x:f>
      </x:c>
      <x:c r="BR937" s="50" t="str">
        <x:f>IF(10&gt;'Настройки'!$B$3,"",IF(ISBLANK(O937),IF('Настройки'!$B$9="Нулевой спрос",0,""),IF(O937&lt;0,IF('Настройки'!$B$10="Исключить","",IF('Настройки'!$B$10="Абсолютные значения",ABS(O937),O937)),O937)))</x:f>
      </x:c>
      <x:c r="BS937" s="50" t="str">
        <x:f>IF(11&gt;'Настройки'!$B$3,"",IF(ISBLANK(P937),IF('Настройки'!$B$9="Нулевой спрос",0,""),IF(P937&lt;0,IF('Настройки'!$B$10="Исключить","",IF('Настройки'!$B$10="Абсолютные значения",ABS(P937),P937)),P937)))</x:f>
      </x:c>
      <x:c r="BT937" s="50" t="str">
        <x:f>IF(12&gt;'Настройки'!$B$3,"",IF(ISBLANK(Q937),IF('Настройки'!$B$9="Нулевой спрос",0,""),IF(Q937&lt;0,IF('Настройки'!$B$10="Исключить","",IF('Настройки'!$B$10="Абсолютные значения",ABS(Q937),Q937)),Q937)))</x:f>
      </x:c>
      <x:c r="BU937" s="50" t="str">
        <x:f>IF(13&gt;'Настройки'!$B$3,"",IF(ISBLANK(R937),IF('Настройки'!$B$9="Нулевой спрос",0,""),IF(R937&lt;0,IF('Настройки'!$B$10="Исключить","",IF('Настройки'!$B$10="Абсолютные значения",ABS(R937),R937)),R937)))</x:f>
      </x:c>
      <x:c r="BV937" s="50" t="str">
        <x:f>IF(14&gt;'Настройки'!$B$3,"",IF(ISBLANK(S937),IF('Настройки'!$B$9="Нулевой спрос",0,""),IF(S937&lt;0,IF('Настройки'!$B$10="Исключить","",IF('Настройки'!$B$10="Абсолютные значения",ABS(S937),S937)),S937)))</x:f>
      </x:c>
      <x:c r="BW937" s="50" t="str">
        <x:f>IF(15&gt;'Настройки'!$B$3,"",IF(ISBLANK(T937),IF('Настройки'!$B$9="Нулевой спрос",0,""),IF(T937&lt;0,IF('Настройки'!$B$10="Исключить","",IF('Настройки'!$B$10="Абсолютные значения",ABS(T937),T937)),T937)))</x:f>
      </x:c>
      <x:c r="BX937" s="50" t="str">
        <x:f>IF(16&gt;'Настройки'!$B$3,"",IF(ISBLANK(U937),IF('Настройки'!$B$9="Нулевой спрос",0,""),IF(U937&lt;0,IF('Настройки'!$B$10="Исключить","",IF('Настройки'!$B$10="Абсолютные значения",ABS(U937),U937)),U937)))</x:f>
      </x:c>
      <x:c r="BY937" s="50" t="str">
        <x:f>IF(17&gt;'Настройки'!$B$3,"",IF(ISBLANK(V937),IF('Настройки'!$B$9="Нулевой спрос",0,""),IF(V937&lt;0,IF('Настройки'!$B$10="Исключить","",IF('Настройки'!$B$10="Абсолютные значения",ABS(V937),V937)),V937)))</x:f>
      </x:c>
      <x:c r="BZ937" s="50" t="str">
        <x:f>IF(18&gt;'Настройки'!$B$3,"",IF(ISBLANK(W937),IF('Настройки'!$B$9="Нулевой спрос",0,""),IF(W937&lt;0,IF('Настройки'!$B$10="Исключить","",IF('Настройки'!$B$10="Абсолютные значения",ABS(W937),W937)),W937)))</x:f>
      </x:c>
      <x:c r="CA937" s="50" t="str">
        <x:f>IF(19&gt;'Настройки'!$B$3,"",IF(ISBLANK(X937),IF('Настройки'!$B$9="Нулевой спрос",0,""),IF(X937&lt;0,IF('Настройки'!$B$10="Исключить","",IF('Настройки'!$B$10="Абсолютные значения",ABS(X937),X937)),X937)))</x:f>
      </x:c>
      <x:c r="CB937" s="50" t="str">
        <x:f>IF(20&gt;'Настройки'!$B$3,"",IF(ISBLANK(Y937),IF('Настройки'!$B$9="Нулевой спрос",0,""),IF(Y937&lt;0,IF('Настройки'!$B$10="Исключить","",IF('Настройки'!$B$10="Абсолютные значения",ABS(Y937),Y937)),Y937)))</x:f>
      </x:c>
      <x:c r="CC937" s="50" t="str">
        <x:f>IF(21&gt;'Настройки'!$B$3,"",IF(ISBLANK(Z937),IF('Настройки'!$B$9="Нулевой спрос",0,""),IF(Z937&lt;0,IF('Настройки'!$B$10="Исключить","",IF('Настройки'!$B$10="Абсолютные значения",ABS(Z937),Z937)),Z937)))</x:f>
      </x:c>
      <x:c r="CD937" s="50" t="str">
        <x:f>IF(22&gt;'Настройки'!$B$3,"",IF(ISBLANK(AA937),IF('Настройки'!$B$9="Нулевой спрос",0,""),IF(AA937&lt;0,IF('Настройки'!$B$10="Исключить","",IF('Настройки'!$B$10="Абсолютные значения",ABS(AA937),AA937)),AA937)))</x:f>
      </x:c>
      <x:c r="CE937" s="50" t="str">
        <x:f>IF(23&gt;'Настройки'!$B$3,"",IF(ISBLANK(AB937),IF('Настройки'!$B$9="Нулевой спрос",0,""),IF(AB937&lt;0,IF('Настройки'!$B$10="Исключить","",IF('Настройки'!$B$10="Абсолютные значения",ABS(AB937),AB937)),AB937)))</x:f>
      </x:c>
      <x:c r="CF937" s="50" t="str">
        <x:f>IF(24&gt;'Настройки'!$B$3,"",IF(ISBLANK(AC937),IF('Настройки'!$B$9="Нулевой спрос",0,""),IF(AC937&lt;0,IF('Настройки'!$B$10="Исключить","",IF('Настройки'!$B$10="Абсолютные значения",ABS(AC937),AC937)),AC937)))</x:f>
      </x:c>
      <x:c r="CG937" s="50" t="str">
        <x:f>IF(25&gt;'Настройки'!$B$3,"",IF(ISBLANK(AD937),IF('Настройки'!$B$9="Нулевой спрос",0,""),IF(AD937&lt;0,IF('Настройки'!$B$10="Исключить","",IF('Настройки'!$B$10="Абсолютные значения",ABS(AD937),AD937)),AD937)))</x:f>
      </x:c>
      <x:c r="CH937" s="50" t="str">
        <x:f>IF(26&gt;'Настройки'!$B$3,"",IF(ISBLANK(AE937),IF('Настройки'!$B$9="Нулевой спрос",0,""),IF(AE937&lt;0,IF('Настройки'!$B$10="Исключить","",IF('Настройки'!$B$10="Абсолютные значения",ABS(AE937),AE937)),AE937)))</x:f>
      </x:c>
      <x:c r="CI937" s="50" t="str">
        <x:f>IF(27&gt;'Настройки'!$B$3,"",IF(ISBLANK(AF937),IF('Настройки'!$B$9="Нулевой спрос",0,""),IF(AF937&lt;0,IF('Настройки'!$B$10="Исключить","",IF('Настройки'!$B$10="Абсолютные значения",ABS(AF937),AF937)),AF937)))</x:f>
      </x:c>
      <x:c r="CJ937" s="50" t="str">
        <x:f>IF(28&gt;'Настройки'!$B$3,"",IF(ISBLANK(AG937),IF('Настройки'!$B$9="Нулевой спрос",0,""),IF(AG937&lt;0,IF('Настройки'!$B$10="Исключить","",IF('Настройки'!$B$10="Абсолютные значения",ABS(AG937),AG937)),AG937)))</x:f>
      </x:c>
      <x:c r="CK937" s="50" t="str">
        <x:f>IF(29&gt;'Настройки'!$B$3,"",IF(ISBLANK(AH937),IF('Настройки'!$B$9="Нулевой спрос",0,""),IF(AH937&lt;0,IF('Настройки'!$B$10="Исключить","",IF('Настройки'!$B$10="Абсолютные значения",ABS(AH937),AH937)),AH937)))</x:f>
      </x:c>
      <x:c r="CL937" s="50" t="str">
        <x:f>IF(30&gt;'Настройки'!$B$3,"",IF(ISBLANK(AI937),IF('Настройки'!$B$9="Нулевой спрос",0,""),IF(AI937&lt;0,IF('Настройки'!$B$10="Исключить","",IF('Настройки'!$B$10="Абсолютные значения",ABS(AI937),AI937)),AI937)))</x:f>
      </x:c>
      <x:c r="CM937" s="50" t="str">
        <x:f>IF(31&gt;'Настройки'!$B$3,"",IF(ISBLANK(AJ937),IF('Настройки'!$B$9="Нулевой спрос",0,""),IF(AJ937&lt;0,IF('Настройки'!$B$10="Исключить","",IF('Настройки'!$B$10="Абсолютные значения",ABS(AJ937),AJ937)),AJ937)))</x:f>
      </x:c>
      <x:c r="CN937" s="50" t="str">
        <x:f>IF(32&gt;'Настройки'!$B$3,"",IF(ISBLANK(AK937),IF('Настройки'!$B$9="Нулевой спрос",0,""),IF(AK937&lt;0,IF('Настройки'!$B$10="Исключить","",IF('Настройки'!$B$10="Абсолютные значения",ABS(AK937),AK937)),AK937)))</x:f>
      </x:c>
      <x:c r="CO937" s="50" t="str">
        <x:f>IF(33&gt;'Настройки'!$B$3,"",IF(ISBLANK(AL937),IF('Настройки'!$B$9="Нулевой спрос",0,""),IF(AL937&lt;0,IF('Настройки'!$B$10="Исключить","",IF('Настройки'!$B$10="Абсолютные значения",ABS(AL937),AL937)),AL937)))</x:f>
      </x:c>
      <x:c r="CP937" s="50" t="str">
        <x:f>IF(34&gt;'Настройки'!$B$3,"",IF(ISBLANK(AM937),IF('Настройки'!$B$9="Нулевой спрос",0,""),IF(AM937&lt;0,IF('Настройки'!$B$10="Исключить","",IF('Настройки'!$B$10="Абсолютные значения",ABS(AM937),AM937)),AM937)))</x:f>
      </x:c>
      <x:c r="CQ937" s="50" t="str">
        <x:f>IF(35&gt;'Настройки'!$B$3,"",IF(ISBLANK(AN937),IF('Настройки'!$B$9="Нулевой спрос",0,""),IF(AN937&lt;0,IF('Настройки'!$B$10="Исключить","",IF('Настройки'!$B$10="Абсолютные значения",ABS(AN937),AN937)),AN937)))</x:f>
      </x:c>
      <x:c r="CR937" s="50" t="str">
        <x:f>IF(36&gt;'Настройки'!$B$3,"",IF(ISBLANK(AO937),IF('Настройки'!$B$9="Нулевой спрос",0,""),IF(AO937&lt;0,IF('Настройки'!$B$10="Исключить","",IF('Настройки'!$B$10="Абсолютные значения",ABS(AO937),AO937)),AO937)))</x:f>
      </x:c>
      <x:c r="CS937" s="50" t="str">
        <x:f>IF(OR(1&gt;'Настройки'!$B$3,ISBLANK(BI937),BI937=0),"",BI937)</x:f>
      </x:c>
      <x:c r="CT937" s="50" t="str">
        <x:f>IF(OR(2&gt;'Настройки'!$B$3,ISBLANK(BJ937),BJ937=0),"",BJ937)</x:f>
      </x:c>
      <x:c r="CU937" s="50" t="str">
        <x:f>IF(OR(3&gt;'Настройки'!$B$3,ISBLANK(BK937),BK937=0),"",BK937)</x:f>
      </x:c>
      <x:c r="CV937" s="50" t="str">
        <x:f>IF(OR(4&gt;'Настройки'!$B$3,ISBLANK(BL937),BL937=0),"",BL937)</x:f>
      </x:c>
      <x:c r="CW937" s="50" t="str">
        <x:f>IF(OR(5&gt;'Настройки'!$B$3,ISBLANK(BM937),BM937=0),"",BM937)</x:f>
      </x:c>
      <x:c r="CX937" s="50" t="str">
        <x:f>IF(OR(6&gt;'Настройки'!$B$3,ISBLANK(BN937),BN937=0),"",BN937)</x:f>
      </x:c>
      <x:c r="CY937" s="50" t="str">
        <x:f>IF(OR(7&gt;'Настройки'!$B$3,ISBLANK(BO937),BO937=0),"",BO937)</x:f>
      </x:c>
      <x:c r="CZ937" s="50" t="str">
        <x:f>IF(OR(8&gt;'Настройки'!$B$3,ISBLANK(BP937),BP937=0),"",BP937)</x:f>
      </x:c>
      <x:c r="DA937" s="50" t="str">
        <x:f>IF(OR(9&gt;'Настройки'!$B$3,ISBLANK(BQ937),BQ937=0),"",BQ937)</x:f>
      </x:c>
      <x:c r="DB937" s="50" t="str">
        <x:f>IF(OR(10&gt;'Настройки'!$B$3,ISBLANK(BR937),BR937=0),"",BR937)</x:f>
      </x:c>
      <x:c r="DC937" s="50" t="str">
        <x:f>IF(OR(11&gt;'Настройки'!$B$3,ISBLANK(BS937),BS937=0),"",BS937)</x:f>
      </x:c>
      <x:c r="DD937" s="50" t="str">
        <x:f>IF(OR(12&gt;'Настройки'!$B$3,ISBLANK(BT937),BT937=0),"",BT937)</x:f>
      </x:c>
      <x:c r="DE937" s="50" t="str">
        <x:f>IF(OR(13&gt;'Настройки'!$B$3,ISBLANK(BU937),BU937=0),"",BU937)</x:f>
      </x:c>
      <x:c r="DF937" s="50" t="str">
        <x:f>IF(OR(14&gt;'Настройки'!$B$3,ISBLANK(BV937),BV937=0),"",BV937)</x:f>
      </x:c>
      <x:c r="DG937" s="50" t="str">
        <x:f>IF(OR(15&gt;'Настройки'!$B$3,ISBLANK(BW937),BW937=0),"",BW937)</x:f>
      </x:c>
      <x:c r="DH937" s="50" t="str">
        <x:f>IF(OR(16&gt;'Настройки'!$B$3,ISBLANK(BX937),BX937=0),"",BX937)</x:f>
      </x:c>
      <x:c r="DI937" s="50" t="str">
        <x:f>IF(OR(17&gt;'Настройки'!$B$3,ISBLANK(BY937),BY937=0),"",BY937)</x:f>
      </x:c>
      <x:c r="DJ937" s="50" t="str">
        <x:f>IF(OR(18&gt;'Настройки'!$B$3,ISBLANK(BZ937),BZ937=0),"",BZ937)</x:f>
      </x:c>
      <x:c r="DK937" s="50" t="str">
        <x:f>IF(OR(19&gt;'Настройки'!$B$3,ISBLANK(CA937),CA937=0),"",CA937)</x:f>
      </x:c>
      <x:c r="DL937" s="50" t="str">
        <x:f>IF(OR(20&gt;'Настройки'!$B$3,ISBLANK(CB937),CB937=0),"",CB937)</x:f>
      </x:c>
      <x:c r="DM937" s="50" t="str">
        <x:f>IF(OR(21&gt;'Настройки'!$B$3,ISBLANK(CC937),CC937=0),"",CC937)</x:f>
      </x:c>
      <x:c r="DN937" s="50" t="str">
        <x:f>IF(OR(22&gt;'Настройки'!$B$3,ISBLANK(CD937),CD937=0),"",CD937)</x:f>
      </x:c>
      <x:c r="DO937" s="50" t="str">
        <x:f>IF(OR(23&gt;'Настройки'!$B$3,ISBLANK(CE937),CE937=0),"",CE937)</x:f>
      </x:c>
      <x:c r="DP937" s="50" t="str">
        <x:f>IF(OR(24&gt;'Настройки'!$B$3,ISBLANK(CF937),CF937=0),"",CF937)</x:f>
      </x:c>
      <x:c r="DQ937" s="50" t="str">
        <x:f>IF(OR(25&gt;'Настройки'!$B$3,ISBLANK(CG937),CG937=0),"",CG937)</x:f>
      </x:c>
      <x:c r="DR937" s="50" t="str">
        <x:f>IF(OR(26&gt;'Настройки'!$B$3,ISBLANK(CH937),CH937=0),"",CH937)</x:f>
      </x:c>
      <x:c r="DS937" s="50" t="str">
        <x:f>IF(OR(27&gt;'Настройки'!$B$3,ISBLANK(CI937),CI937=0),"",CI937)</x:f>
      </x:c>
      <x:c r="DT937" s="50" t="str">
        <x:f>IF(OR(28&gt;'Настройки'!$B$3,ISBLANK(CJ937),CJ937=0),"",CJ937)</x:f>
      </x:c>
      <x:c r="DU937" s="50" t="str">
        <x:f>IF(OR(29&gt;'Настройки'!$B$3,ISBLANK(CK937),CK937=0),"",CK937)</x:f>
      </x:c>
      <x:c r="DV937" s="50" t="str">
        <x:f>IF(OR(30&gt;'Настройки'!$B$3,ISBLANK(CL937),CL937=0),"",CL937)</x:f>
      </x:c>
      <x:c r="DW937" s="50" t="str">
        <x:f>IF(OR(31&gt;'Настройки'!$B$3,ISBLANK(CM937),CM937=0),"",CM937)</x:f>
      </x:c>
      <x:c r="DX937" s="50" t="str">
        <x:f>IF(OR(32&gt;'Настройки'!$B$3,ISBLANK(CN937),CN937=0),"",CN937)</x:f>
      </x:c>
      <x:c r="DY937" s="50" t="str">
        <x:f>IF(OR(33&gt;'Настройки'!$B$3,ISBLANK(CO937),CO937=0),"",CO937)</x:f>
      </x:c>
      <x:c r="DZ937" s="50" t="str">
        <x:f>IF(OR(34&gt;'Настройки'!$B$3,ISBLANK(CP937),CP937=0),"",CP937)</x:f>
      </x:c>
      <x:c r="EA937" s="50" t="str">
        <x:f>IF(OR(35&gt;'Настройки'!$B$3,ISBLANK(CQ937),CQ937=0),"",CQ937)</x:f>
      </x:c>
      <x:c r="EB937" s="50" t="str">
        <x:f>IF(OR(36&gt;'Настройки'!$B$3,ISBLANK(CR937),CR937=0),"",CR937)</x:f>
      </x:c>
      <x:c r="EC937" s="50" t="str">
        <x:f>IF(A937="","",IF(OR(BB937="AZ",BB937="BZ"),10000+ROW(),IF(AZ937&gt;'Настройки'!$B$11,20000+ROW(),IF(BF937&lt;&gt;"Обычный",30000+ROW(),IF(AX937&lt;=0,40000+ROW(),"")))))</x:f>
      </x:c>
      <x:c r="ED937" s="50" t="str">
        <x:f>IF(EC937="","",COUNTIFS($EC$2:$EC$1001,"&gt;0",$EC$2:$EC$1001,"&lt;"&amp;EC937)+1)</x:f>
      </x:c>
    </x:row>
    <x:row r="938">
      <x:c r="A938" s="115"/>
      <x:c r="B938" s="115"/>
      <x:c r="C938" s="115"/>
      <x:c r="D938" s="118"/>
      <x:c r="E938" s="118"/>
      <x:c r="F938" s="118"/>
      <x:c r="G938" s="118"/>
      <x:c r="H938" s="118"/>
      <x:c r="I938" s="118"/>
      <x:c r="J938" s="118"/>
      <x:c r="K938" s="118"/>
      <x:c r="L938" s="118"/>
      <x:c r="M938" s="118"/>
      <x:c r="N938" s="118"/>
      <x:c r="O938" s="118"/>
      <x:c r="P938" s="118"/>
      <x:c r="Q938" s="118"/>
      <x:c r="R938" s="118"/>
      <x:c r="S938" s="118"/>
      <x:c r="T938" s="118"/>
      <x:c r="U938" s="118"/>
      <x:c r="V938" s="118"/>
      <x:c r="W938" s="118"/>
      <x:c r="X938" s="118"/>
      <x:c r="Y938" s="118"/>
      <x:c r="Z938" s="118"/>
      <x:c r="AA938" s="118"/>
      <x:c r="AB938" s="118"/>
      <x:c r="AC938" s="118"/>
      <x:c r="AD938" s="118"/>
      <x:c r="AE938" s="118"/>
      <x:c r="AF938" s="118"/>
      <x:c r="AG938" s="118"/>
      <x:c r="AH938" s="118"/>
      <x:c r="AI938" s="118"/>
      <x:c r="AJ938" s="118"/>
      <x:c r="AK938" s="118"/>
      <x:c r="AL938" s="118"/>
      <x:c r="AM938" s="118"/>
      <x:c r="AN938" s="118"/>
      <x:c r="AO938" s="118"/>
      <x:c r="AP938" s="115"/>
      <x:c r="AQ938" s="49" t="str">
        <x:f>IF(A938="","",COUNT(BI938:INDEX(BI938:CR938,1,'Настройки'!$B$3)))</x:f>
      </x:c>
      <x:c r="AR938" s="49" t="str">
        <x:f>IF(A938="","",SUM(BI938:INDEX(BI938:CR938,1,'Настройки'!$B$3)))</x:f>
      </x:c>
      <x:c r="AS938" s="58" t="str">
        <x:f>IF(A938="","",IF('Настройки'!$B$4="Стоимость потребления",AR938*D938,IF('Настройки'!$B$4="Количество",AR938,E938)))</x:f>
      </x:c>
      <x:c r="AT938" s="61" t="str">
        <x:f>IF(OR(A938="",AS938&lt;0,SUM($AS$2:$AS$1001)&lt;=0),"",AS938/SUM($AS$2:$AS$1001))</x:f>
      </x:c>
      <x:c r="AU938" s="61" t="str">
        <x:f>IF(OR(A938="",AS938&lt;0,SUM($AS$2:$AS$1001)&lt;=0),"",SUMIFS($AS$2:$AS$1001,$AS$2:$AS$1001,"&gt;"&amp;AS938)/SUM($AS$2:$AS$1001))</x:f>
      </x:c>
      <x:c r="AV938" s="61" t="str">
        <x:f>IF(OR(A938="",AS938&lt;0,SUM($AS$2:$AS$1001)&lt;=0),"",SUMIFS($AS$2:$AS$1001,$AS$2:$AS$1001,"&gt;="&amp;AS938)/SUM($AS$2:$AS$1001))</x:f>
      </x:c>
      <x:c r="AW938" s="49" t="str">
        <x:f>IF(A938="","",IF(SUM($AS$2:$AS$1001)&lt;=0,"Не определён",IF(AS938&lt;0,"Исключение",IF(AU938&lt;'Настройки'!$B$5,"A",IF(AU938&lt;'Настройки'!$B$6,"B","C")))))</x:f>
      </x:c>
      <x:c r="AX938" s="58" t="str">
        <x:f>IF(A938="","",IF(AQ938=0,"",AVERAGE(BI938:INDEX(BI938:CR938,1,'Настройки'!$B$3))))</x:f>
      </x:c>
      <x:c r="AY938" s="58" t="str">
        <x:f>IF(OR(A938="",AQ938=0),"",STDEVP(BI938:INDEX(BI938:CR938,1,'Настройки'!$B$3)))</x:f>
      </x:c>
      <x:c r="AZ938" s="61" t="str">
        <x:f>IF(OR(A938="",AQ938&lt;'Настройки'!$B$12,AX938&lt;=0,AND('Настройки'!$B$10="Блокировать",COUNTIF(F938:INDEX(F938:AO938,1,'Настройки'!$B$3),"&lt;0")&gt;0)),"",AY938/ABS(AX938))</x:f>
      </x:c>
      <x:c r="BA938" s="49" t="str">
        <x:f>IF(A938="","",IF(AND('Настройки'!$B$10="Блокировать",COUNTIF(F938:INDEX(F938:AO938,1,'Настройки'!$B$3),"&lt;0")&gt;0),"Не определён",IF(AQ938&lt;'Настройки'!$B$12,"Не определён",IF(AX938=0,"Нет спроса",IF(AX938&lt;0,"Не определён",IF(AZ938&lt;='Настройки'!$B$7,"X",IF(AZ938&lt;='Настройки'!$B$8,"Y","Z")))))))</x:f>
      </x:c>
      <x:c r="BB938" s="49" t="str">
        <x:f>IF(OR(A938="",LEN(AW938)&lt;&gt;1,LEN(BA938)&lt;&gt;1),"",AW938&amp;BA938)</x:f>
      </x:c>
      <x:c r="BC938" s="61" t="str">
        <x:f>IF(OR(A938="",AQ938=0),"",(COUNT(BI938:INDEX(BI938:CR938,1,'Настройки'!$B$3))-COUNT(CS938:INDEX(CS938:EB938,1,'Настройки'!$B$3)))/AQ938)</x:f>
      </x:c>
      <x:c r="BD938" s="64" t="str">
        <x:f>IF(OR(A938="",COUNT(CS938:INDEX(CS938:EB938,1,'Настройки'!$B$3))=0),"",AQ938/COUNT(CS938:INDEX(CS938:EB938,1,'Настройки'!$B$3)))</x:f>
      </x:c>
      <x:c r="BE938" s="64" t="str">
        <x:f>IF(OR(A938="",COUNT(CS938:INDEX(CS938:EB938,1,'Настройки'!$B$3))=0),"",IF(AVERAGE(CS938:INDEX(CS938:EB938,1,'Настройки'!$B$3))=0,"",(STDEVP(CS938:INDEX(CS938:EB938,1,'Настройки'!$B$3))/ABS(AVERAGE(CS938:INDEX(CS938:EB938,1,'Настройки'!$B$3))))^2))</x:f>
      </x:c>
      <x:c r="BF938" s="49" t="str">
        <x:f>IF(A938="","",IF(AQ938&lt;3,"Недостаточно",IF(AQ938&lt;6,"Предварительный","Обычный")))</x:f>
      </x:c>
      <x:c r="BG938" s="49" t="str">
        <x:f>IF(A938="","",IF(COUNTIF(F938:INDEX(F938:AO938,1,'Настройки'!$B$3),"&lt;0")&gt;0,IF('Настройки'!$B$10="Блокировать","Отрицательный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"),"")&amp;IF(AQ938&lt;3,"Недостаточно истории. ",IF(AQ938&lt;6,"Предварительная классификация. ",""))&amp;IF(AX938=0,"Нет спроса за горизонт. ","")&amp;IF(AZ938&gt;'Настройки'!$B$11,"Экстремальная вариативность. ",""))</x:f>
      </x:c>
      <x:c r="BH938" s="49" t="str">
        <x:f>IF(A938="","",IFERROR(VLOOKUP(BB938,'Настройки'!$D$3:$E$11,2,FALSE),"Сначала проверьте исходные данные и историю спроса.")&amp;" Уточните срок поставки, MOQ и критичность.")</x:f>
      </x:c>
      <x:c r="BI938" s="50" t="str">
        <x:f>IF(1&gt;'Настройки'!$B$3,"",IF(ISBLANK(F938),IF('Настройки'!$B$9="Нулевой спрос",0,""),IF(F938&lt;0,IF('Настройки'!$B$10="Исключить","",IF('Настройки'!$B$10="Абсолютные значения",ABS(F938),F938)),F938)))</x:f>
      </x:c>
      <x:c r="BJ938" s="50" t="str">
        <x:f>IF(2&gt;'Настройки'!$B$3,"",IF(ISBLANK(G938),IF('Настройки'!$B$9="Нулевой спрос",0,""),IF(G938&lt;0,IF('Настройки'!$B$10="Исключить","",IF('Настройки'!$B$10="Абсолютные значения",ABS(G938),G938)),G938)))</x:f>
      </x:c>
      <x:c r="BK938" s="50" t="str">
        <x:f>IF(3&gt;'Настройки'!$B$3,"",IF(ISBLANK(H938),IF('Настройки'!$B$9="Нулевой спрос",0,""),IF(H938&lt;0,IF('Настройки'!$B$10="Исключить","",IF('Настройки'!$B$10="Абсолютные значения",ABS(H938),H938)),H938)))</x:f>
      </x:c>
      <x:c r="BL938" s="50" t="str">
        <x:f>IF(4&gt;'Настройки'!$B$3,"",IF(ISBLANK(I938),IF('Настройки'!$B$9="Нулевой спрос",0,""),IF(I938&lt;0,IF('Настройки'!$B$10="Исключить","",IF('Настройки'!$B$10="Абсолютные значения",ABS(I938),I938)),I938)))</x:f>
      </x:c>
      <x:c r="BM938" s="50" t="str">
        <x:f>IF(5&gt;'Настройки'!$B$3,"",IF(ISBLANK(J938),IF('Настройки'!$B$9="Нулевой спрос",0,""),IF(J938&lt;0,IF('Настройки'!$B$10="Исключить","",IF('Настройки'!$B$10="Абсолютные значения",ABS(J938),J938)),J938)))</x:f>
      </x:c>
      <x:c r="BN938" s="50" t="str">
        <x:f>IF(6&gt;'Настройки'!$B$3,"",IF(ISBLANK(K938),IF('Настройки'!$B$9="Нулевой спрос",0,""),IF(K938&lt;0,IF('Настройки'!$B$10="Исключить","",IF('Настройки'!$B$10="Абсолютные значения",ABS(K938),K938)),K938)))</x:f>
      </x:c>
      <x:c r="BO938" s="50" t="str">
        <x:f>IF(7&gt;'Настройки'!$B$3,"",IF(ISBLANK(L938),IF('Настройки'!$B$9="Нулевой спрос",0,""),IF(L938&lt;0,IF('Настройки'!$B$10="Исключить","",IF('Настройки'!$B$10="Абсолютные значения",ABS(L938),L938)),L938)))</x:f>
      </x:c>
      <x:c r="BP938" s="50" t="str">
        <x:f>IF(8&gt;'Настройки'!$B$3,"",IF(ISBLANK(M938),IF('Настройки'!$B$9="Нулевой спрос",0,""),IF(M938&lt;0,IF('Настройки'!$B$10="Исключить","",IF('Настройки'!$B$10="Абсолютные значения",ABS(M938),M938)),M938)))</x:f>
      </x:c>
      <x:c r="BQ938" s="50" t="str">
        <x:f>IF(9&gt;'Настройки'!$B$3,"",IF(ISBLANK(N938),IF('Настройки'!$B$9="Нулевой спрос",0,""),IF(N938&lt;0,IF('Настройки'!$B$10="Исключить","",IF('Настройки'!$B$10="Абсолютные значения",ABS(N938),N938)),N938)))</x:f>
      </x:c>
      <x:c r="BR938" s="50" t="str">
        <x:f>IF(10&gt;'Настройки'!$B$3,"",IF(ISBLANK(O938),IF('Настройки'!$B$9="Нулевой спрос",0,""),IF(O938&lt;0,IF('Настройки'!$B$10="Исключить","",IF('Настройки'!$B$10="Абсолютные значения",ABS(O938),O938)),O938)))</x:f>
      </x:c>
      <x:c r="BS938" s="50" t="str">
        <x:f>IF(11&gt;'Настройки'!$B$3,"",IF(ISBLANK(P938),IF('Настройки'!$B$9="Нулевой спрос",0,""),IF(P938&lt;0,IF('Настройки'!$B$10="Исключить","",IF('Настройки'!$B$10="Абсолютные значения",ABS(P938),P938)),P938)))</x:f>
      </x:c>
      <x:c r="BT938" s="50" t="str">
        <x:f>IF(12&gt;'Настройки'!$B$3,"",IF(ISBLANK(Q938),IF('Настройки'!$B$9="Нулевой спрос",0,""),IF(Q938&lt;0,IF('Настройки'!$B$10="Исключить","",IF('Настройки'!$B$10="Абсолютные значения",ABS(Q938),Q938)),Q938)))</x:f>
      </x:c>
      <x:c r="BU938" s="50" t="str">
        <x:f>IF(13&gt;'Настройки'!$B$3,"",IF(ISBLANK(R938),IF('Настройки'!$B$9="Нулевой спрос",0,""),IF(R938&lt;0,IF('Настройки'!$B$10="Исключить","",IF('Настройки'!$B$10="Абсолютные значения",ABS(R938),R938)),R938)))</x:f>
      </x:c>
      <x:c r="BV938" s="50" t="str">
        <x:f>IF(14&gt;'Настройки'!$B$3,"",IF(ISBLANK(S938),IF('Настройки'!$B$9="Нулевой спрос",0,""),IF(S938&lt;0,IF('Настройки'!$B$10="Исключить","",IF('Настройки'!$B$10="Абсолютные значения",ABS(S938),S938)),S938)))</x:f>
      </x:c>
      <x:c r="BW938" s="50" t="str">
        <x:f>IF(15&gt;'Настройки'!$B$3,"",IF(ISBLANK(T938),IF('Настройки'!$B$9="Нулевой спрос",0,""),IF(T938&lt;0,IF('Настройки'!$B$10="Исключить","",IF('Настройки'!$B$10="Абсолютные значения",ABS(T938),T938)),T938)))</x:f>
      </x:c>
      <x:c r="BX938" s="50" t="str">
        <x:f>IF(16&gt;'Настройки'!$B$3,"",IF(ISBLANK(U938),IF('Настройки'!$B$9="Нулевой спрос",0,""),IF(U938&lt;0,IF('Настройки'!$B$10="Исключить","",IF('Настройки'!$B$10="Абсолютные значения",ABS(U938),U938)),U938)))</x:f>
      </x:c>
      <x:c r="BY938" s="50" t="str">
        <x:f>IF(17&gt;'Настройки'!$B$3,"",IF(ISBLANK(V938),IF('Настройки'!$B$9="Нулевой спрос",0,""),IF(V938&lt;0,IF('Настройки'!$B$10="Исключить","",IF('Настройки'!$B$10="Абсолютные значения",ABS(V938),V938)),V938)))</x:f>
      </x:c>
      <x:c r="BZ938" s="50" t="str">
        <x:f>IF(18&gt;'Настройки'!$B$3,"",IF(ISBLANK(W938),IF('Настройки'!$B$9="Нулевой спрос",0,""),IF(W938&lt;0,IF('Настройки'!$B$10="Исключить","",IF('Настройки'!$B$10="Абсолютные значения",ABS(W938),W938)),W938)))</x:f>
      </x:c>
      <x:c r="CA938" s="50" t="str">
        <x:f>IF(19&gt;'Настройки'!$B$3,"",IF(ISBLANK(X938),IF('Настройки'!$B$9="Нулевой спрос",0,""),IF(X938&lt;0,IF('Настройки'!$B$10="Исключить","",IF('Настройки'!$B$10="Абсолютные значения",ABS(X938),X938)),X938)))</x:f>
      </x:c>
      <x:c r="CB938" s="50" t="str">
        <x:f>IF(20&gt;'Настройки'!$B$3,"",IF(ISBLANK(Y938),IF('Настройки'!$B$9="Нулевой спрос",0,""),IF(Y938&lt;0,IF('Настройки'!$B$10="Исключить","",IF('Настройки'!$B$10="Абсолютные значения",ABS(Y938),Y938)),Y938)))</x:f>
      </x:c>
      <x:c r="CC938" s="50" t="str">
        <x:f>IF(21&gt;'Настройки'!$B$3,"",IF(ISBLANK(Z938),IF('Настройки'!$B$9="Нулевой спрос",0,""),IF(Z938&lt;0,IF('Настройки'!$B$10="Исключить","",IF('Настройки'!$B$10="Абсолютные значения",ABS(Z938),Z938)),Z938)))</x:f>
      </x:c>
      <x:c r="CD938" s="50" t="str">
        <x:f>IF(22&gt;'Настройки'!$B$3,"",IF(ISBLANK(AA938),IF('Настройки'!$B$9="Нулевой спрос",0,""),IF(AA938&lt;0,IF('Настройки'!$B$10="Исключить","",IF('Настройки'!$B$10="Абсолютные значения",ABS(AA938),AA938)),AA938)))</x:f>
      </x:c>
      <x:c r="CE938" s="50" t="str">
        <x:f>IF(23&gt;'Настройки'!$B$3,"",IF(ISBLANK(AB938),IF('Настройки'!$B$9="Нулевой спрос",0,""),IF(AB938&lt;0,IF('Настройки'!$B$10="Исключить","",IF('Настройки'!$B$10="Абсолютные значения",ABS(AB938),AB938)),AB938)))</x:f>
      </x:c>
      <x:c r="CF938" s="50" t="str">
        <x:f>IF(24&gt;'Настройки'!$B$3,"",IF(ISBLANK(AC938),IF('Настройки'!$B$9="Нулевой спрос",0,""),IF(AC938&lt;0,IF('Настройки'!$B$10="Исключить","",IF('Настройки'!$B$10="Абсолютные значения",ABS(AC938),AC938)),AC938)))</x:f>
      </x:c>
      <x:c r="CG938" s="50" t="str">
        <x:f>IF(25&gt;'Настройки'!$B$3,"",IF(ISBLANK(AD938),IF('Настройки'!$B$9="Нулевой спрос",0,""),IF(AD938&lt;0,IF('Настройки'!$B$10="Исключить","",IF('Настройки'!$B$10="Абсолютные значения",ABS(AD938),AD938)),AD938)))</x:f>
      </x:c>
      <x:c r="CH938" s="50" t="str">
        <x:f>IF(26&gt;'Настройки'!$B$3,"",IF(ISBLANK(AE938),IF('Настройки'!$B$9="Нулевой спрос",0,""),IF(AE938&lt;0,IF('Настройки'!$B$10="Исключить","",IF('Настройки'!$B$10="Абсолютные значения",ABS(AE938),AE938)),AE938)))</x:f>
      </x:c>
      <x:c r="CI938" s="50" t="str">
        <x:f>IF(27&gt;'Настройки'!$B$3,"",IF(ISBLANK(AF938),IF('Настройки'!$B$9="Нулевой спрос",0,""),IF(AF938&lt;0,IF('Настройки'!$B$10="Исключить","",IF('Настройки'!$B$10="Абсолютные значения",ABS(AF938),AF938)),AF938)))</x:f>
      </x:c>
      <x:c r="CJ938" s="50" t="str">
        <x:f>IF(28&gt;'Настройки'!$B$3,"",IF(ISBLANK(AG938),IF('Настройки'!$B$9="Нулевой спрос",0,""),IF(AG938&lt;0,IF('Настройки'!$B$10="Исключить","",IF('Настройки'!$B$10="Абсолютные значения",ABS(AG938),AG938)),AG938)))</x:f>
      </x:c>
      <x:c r="CK938" s="50" t="str">
        <x:f>IF(29&gt;'Настройки'!$B$3,"",IF(ISBLANK(AH938),IF('Настройки'!$B$9="Нулевой спрос",0,""),IF(AH938&lt;0,IF('Настройки'!$B$10="Исключить","",IF('Настройки'!$B$10="Абсолютные значения",ABS(AH938),AH938)),AH938)))</x:f>
      </x:c>
      <x:c r="CL938" s="50" t="str">
        <x:f>IF(30&gt;'Настройки'!$B$3,"",IF(ISBLANK(AI938),IF('Настройки'!$B$9="Нулевой спрос",0,""),IF(AI938&lt;0,IF('Настройки'!$B$10="Исключить","",IF('Настройки'!$B$10="Абсолютные значения",ABS(AI938),AI938)),AI938)))</x:f>
      </x:c>
      <x:c r="CM938" s="50" t="str">
        <x:f>IF(31&gt;'Настройки'!$B$3,"",IF(ISBLANK(AJ938),IF('Настройки'!$B$9="Нулевой спрос",0,""),IF(AJ938&lt;0,IF('Настройки'!$B$10="Исключить","",IF('Настройки'!$B$10="Абсолютные значения",ABS(AJ938),AJ938)),AJ938)))</x:f>
      </x:c>
      <x:c r="CN938" s="50" t="str">
        <x:f>IF(32&gt;'Настройки'!$B$3,"",IF(ISBLANK(AK938),IF('Настройки'!$B$9="Нулевой спрос",0,""),IF(AK938&lt;0,IF('Настройки'!$B$10="Исключить","",IF('Настройки'!$B$10="Абсолютные значения",ABS(AK938),AK938)),AK938)))</x:f>
      </x:c>
      <x:c r="CO938" s="50" t="str">
        <x:f>IF(33&gt;'Настройки'!$B$3,"",IF(ISBLANK(AL938),IF('Настройки'!$B$9="Нулевой спрос",0,""),IF(AL938&lt;0,IF('Настройки'!$B$10="Исключить","",IF('Настройки'!$B$10="Абсолютные значения",ABS(AL938),AL938)),AL938)))</x:f>
      </x:c>
      <x:c r="CP938" s="50" t="str">
        <x:f>IF(34&gt;'Настройки'!$B$3,"",IF(ISBLANK(AM938),IF('Настройки'!$B$9="Нулевой спрос",0,""),IF(AM938&lt;0,IF('Настройки'!$B$10="Исключить","",IF('Настройки'!$B$10="Абсолютные значения",ABS(AM938),AM938)),AM938)))</x:f>
      </x:c>
      <x:c r="CQ938" s="50" t="str">
        <x:f>IF(35&gt;'Настройки'!$B$3,"",IF(ISBLANK(AN938),IF('Настройки'!$B$9="Нулевой спрос",0,""),IF(AN938&lt;0,IF('Настройки'!$B$10="Исключить","",IF('Настройки'!$B$10="Абсолютные значения",ABS(AN938),AN938)),AN938)))</x:f>
      </x:c>
      <x:c r="CR938" s="50" t="str">
        <x:f>IF(36&gt;'Настройки'!$B$3,"",IF(ISBLANK(AO938),IF('Настройки'!$B$9="Нулевой спрос",0,""),IF(AO938&lt;0,IF('Настройки'!$B$10="Исключить","",IF('Настройки'!$B$10="Абсолютные значения",ABS(AO938),AO938)),AO938)))</x:f>
      </x:c>
      <x:c r="CS938" s="50" t="str">
        <x:f>IF(OR(1&gt;'Настройки'!$B$3,ISBLANK(BI938),BI938=0),"",BI938)</x:f>
      </x:c>
      <x:c r="CT938" s="50" t="str">
        <x:f>IF(OR(2&gt;'Настройки'!$B$3,ISBLANK(BJ938),BJ938=0),"",BJ938)</x:f>
      </x:c>
      <x:c r="CU938" s="50" t="str">
        <x:f>IF(OR(3&gt;'Настройки'!$B$3,ISBLANK(BK938),BK938=0),"",BK938)</x:f>
      </x:c>
      <x:c r="CV938" s="50" t="str">
        <x:f>IF(OR(4&gt;'Настройки'!$B$3,ISBLANK(BL938),BL938=0),"",BL938)</x:f>
      </x:c>
      <x:c r="CW938" s="50" t="str">
        <x:f>IF(OR(5&gt;'Настройки'!$B$3,ISBLANK(BM938),BM938=0),"",BM938)</x:f>
      </x:c>
      <x:c r="CX938" s="50" t="str">
        <x:f>IF(OR(6&gt;'Настройки'!$B$3,ISBLANK(BN938),BN938=0),"",BN938)</x:f>
      </x:c>
      <x:c r="CY938" s="50" t="str">
        <x:f>IF(OR(7&gt;'Настройки'!$B$3,ISBLANK(BO938),BO938=0),"",BO938)</x:f>
      </x:c>
      <x:c r="CZ938" s="50" t="str">
        <x:f>IF(OR(8&gt;'Настройки'!$B$3,ISBLANK(BP938),BP938=0),"",BP938)</x:f>
      </x:c>
      <x:c r="DA938" s="50" t="str">
        <x:f>IF(OR(9&gt;'Настройки'!$B$3,ISBLANK(BQ938),BQ938=0),"",BQ938)</x:f>
      </x:c>
      <x:c r="DB938" s="50" t="str">
        <x:f>IF(OR(10&gt;'Настройки'!$B$3,ISBLANK(BR938),BR938=0),"",BR938)</x:f>
      </x:c>
      <x:c r="DC938" s="50" t="str">
        <x:f>IF(OR(11&gt;'Настройки'!$B$3,ISBLANK(BS938),BS938=0),"",BS938)</x:f>
      </x:c>
      <x:c r="DD938" s="50" t="str">
        <x:f>IF(OR(12&gt;'Настройки'!$B$3,ISBLANK(BT938),BT938=0),"",BT938)</x:f>
      </x:c>
      <x:c r="DE938" s="50" t="str">
        <x:f>IF(OR(13&gt;'Настройки'!$B$3,ISBLANK(BU938),BU938=0),"",BU938)</x:f>
      </x:c>
      <x:c r="DF938" s="50" t="str">
        <x:f>IF(OR(14&gt;'Настройки'!$B$3,ISBLANK(BV938),BV938=0),"",BV938)</x:f>
      </x:c>
      <x:c r="DG938" s="50" t="str">
        <x:f>IF(OR(15&gt;'Настройки'!$B$3,ISBLANK(BW938),BW938=0),"",BW938)</x:f>
      </x:c>
      <x:c r="DH938" s="50" t="str">
        <x:f>IF(OR(16&gt;'Настройки'!$B$3,ISBLANK(BX938),BX938=0),"",BX938)</x:f>
      </x:c>
      <x:c r="DI938" s="50" t="str">
        <x:f>IF(OR(17&gt;'Настройки'!$B$3,ISBLANK(BY938),BY938=0),"",BY938)</x:f>
      </x:c>
      <x:c r="DJ938" s="50" t="str">
        <x:f>IF(OR(18&gt;'Настройки'!$B$3,ISBLANK(BZ938),BZ938=0),"",BZ938)</x:f>
      </x:c>
      <x:c r="DK938" s="50" t="str">
        <x:f>IF(OR(19&gt;'Настройки'!$B$3,ISBLANK(CA938),CA938=0),"",CA938)</x:f>
      </x:c>
      <x:c r="DL938" s="50" t="str">
        <x:f>IF(OR(20&gt;'Настройки'!$B$3,ISBLANK(CB938),CB938=0),"",CB938)</x:f>
      </x:c>
      <x:c r="DM938" s="50" t="str">
        <x:f>IF(OR(21&gt;'Настройки'!$B$3,ISBLANK(CC938),CC938=0),"",CC938)</x:f>
      </x:c>
      <x:c r="DN938" s="50" t="str">
        <x:f>IF(OR(22&gt;'Настройки'!$B$3,ISBLANK(CD938),CD938=0),"",CD938)</x:f>
      </x:c>
      <x:c r="DO938" s="50" t="str">
        <x:f>IF(OR(23&gt;'Настройки'!$B$3,ISBLANK(CE938),CE938=0),"",CE938)</x:f>
      </x:c>
      <x:c r="DP938" s="50" t="str">
        <x:f>IF(OR(24&gt;'Настройки'!$B$3,ISBLANK(CF938),CF938=0),"",CF938)</x:f>
      </x:c>
      <x:c r="DQ938" s="50" t="str">
        <x:f>IF(OR(25&gt;'Настройки'!$B$3,ISBLANK(CG938),CG938=0),"",CG938)</x:f>
      </x:c>
      <x:c r="DR938" s="50" t="str">
        <x:f>IF(OR(26&gt;'Настройки'!$B$3,ISBLANK(CH938),CH938=0),"",CH938)</x:f>
      </x:c>
      <x:c r="DS938" s="50" t="str">
        <x:f>IF(OR(27&gt;'Настройки'!$B$3,ISBLANK(CI938),CI938=0),"",CI938)</x:f>
      </x:c>
      <x:c r="DT938" s="50" t="str">
        <x:f>IF(OR(28&gt;'Настройки'!$B$3,ISBLANK(CJ938),CJ938=0),"",CJ938)</x:f>
      </x:c>
      <x:c r="DU938" s="50" t="str">
        <x:f>IF(OR(29&gt;'Настройки'!$B$3,ISBLANK(CK938),CK938=0),"",CK938)</x:f>
      </x:c>
      <x:c r="DV938" s="50" t="str">
        <x:f>IF(OR(30&gt;'Настройки'!$B$3,ISBLANK(CL938),CL938=0),"",CL938)</x:f>
      </x:c>
      <x:c r="DW938" s="50" t="str">
        <x:f>IF(OR(31&gt;'Настройки'!$B$3,ISBLANK(CM938),CM938=0),"",CM938)</x:f>
      </x:c>
      <x:c r="DX938" s="50" t="str">
        <x:f>IF(OR(32&gt;'Настройки'!$B$3,ISBLANK(CN938),CN938=0),"",CN938)</x:f>
      </x:c>
      <x:c r="DY938" s="50" t="str">
        <x:f>IF(OR(33&gt;'Настройки'!$B$3,ISBLANK(CO938),CO938=0),"",CO938)</x:f>
      </x:c>
      <x:c r="DZ938" s="50" t="str">
        <x:f>IF(OR(34&gt;'Настройки'!$B$3,ISBLANK(CP938),CP938=0),"",CP938)</x:f>
      </x:c>
      <x:c r="EA938" s="50" t="str">
        <x:f>IF(OR(35&gt;'Настройки'!$B$3,ISBLANK(CQ938),CQ938=0),"",CQ938)</x:f>
      </x:c>
      <x:c r="EB938" s="50" t="str">
        <x:f>IF(OR(36&gt;'Настройки'!$B$3,ISBLANK(CR938),CR938=0),"",CR938)</x:f>
      </x:c>
      <x:c r="EC938" s="50" t="str">
        <x:f>IF(A938="","",IF(OR(BB938="AZ",BB938="BZ"),10000+ROW(),IF(AZ938&gt;'Настройки'!$B$11,20000+ROW(),IF(BF938&lt;&gt;"Обычный",30000+ROW(),IF(AX938&lt;=0,40000+ROW(),"")))))</x:f>
      </x:c>
      <x:c r="ED938" s="50" t="str">
        <x:f>IF(EC938="","",COUNTIFS($EC$2:$EC$1001,"&gt;0",$EC$2:$EC$1001,"&lt;"&amp;EC938)+1)</x:f>
      </x:c>
    </x:row>
    <x:row r="939">
      <x:c r="A939" s="115"/>
      <x:c r="B939" s="115"/>
      <x:c r="C939" s="115"/>
      <x:c r="D939" s="118"/>
      <x:c r="E939" s="118"/>
      <x:c r="F939" s="118"/>
      <x:c r="G939" s="118"/>
      <x:c r="H939" s="118"/>
      <x:c r="I939" s="118"/>
      <x:c r="J939" s="118"/>
      <x:c r="K939" s="118"/>
      <x:c r="L939" s="118"/>
      <x:c r="M939" s="118"/>
      <x:c r="N939" s="118"/>
      <x:c r="O939" s="118"/>
      <x:c r="P939" s="118"/>
      <x:c r="Q939" s="118"/>
      <x:c r="R939" s="118"/>
      <x:c r="S939" s="118"/>
      <x:c r="T939" s="118"/>
      <x:c r="U939" s="118"/>
      <x:c r="V939" s="118"/>
      <x:c r="W939" s="118"/>
      <x:c r="X939" s="118"/>
      <x:c r="Y939" s="118"/>
      <x:c r="Z939" s="118"/>
      <x:c r="AA939" s="118"/>
      <x:c r="AB939" s="118"/>
      <x:c r="AC939" s="118"/>
      <x:c r="AD939" s="118"/>
      <x:c r="AE939" s="118"/>
      <x:c r="AF939" s="118"/>
      <x:c r="AG939" s="118"/>
      <x:c r="AH939" s="118"/>
      <x:c r="AI939" s="118"/>
      <x:c r="AJ939" s="118"/>
      <x:c r="AK939" s="118"/>
      <x:c r="AL939" s="118"/>
      <x:c r="AM939" s="118"/>
      <x:c r="AN939" s="118"/>
      <x:c r="AO939" s="118"/>
      <x:c r="AP939" s="115"/>
      <x:c r="AQ939" s="49" t="str">
        <x:f>IF(A939="","",COUNT(BI939:INDEX(BI939:CR939,1,'Настройки'!$B$3)))</x:f>
      </x:c>
      <x:c r="AR939" s="49" t="str">
        <x:f>IF(A939="","",SUM(BI939:INDEX(BI939:CR939,1,'Настройки'!$B$3)))</x:f>
      </x:c>
      <x:c r="AS939" s="58" t="str">
        <x:f>IF(A939="","",IF('Настройки'!$B$4="Стоимость потребления",AR939*D939,IF('Настройки'!$B$4="Количество",AR939,E939)))</x:f>
      </x:c>
      <x:c r="AT939" s="61" t="str">
        <x:f>IF(OR(A939="",AS939&lt;0,SUM($AS$2:$AS$1001)&lt;=0),"",AS939/SUM($AS$2:$AS$1001))</x:f>
      </x:c>
      <x:c r="AU939" s="61" t="str">
        <x:f>IF(OR(A939="",AS939&lt;0,SUM($AS$2:$AS$1001)&lt;=0),"",SUMIFS($AS$2:$AS$1001,$AS$2:$AS$1001,"&gt;"&amp;AS939)/SUM($AS$2:$AS$1001))</x:f>
      </x:c>
      <x:c r="AV939" s="61" t="str">
        <x:f>IF(OR(A939="",AS939&lt;0,SUM($AS$2:$AS$1001)&lt;=0),"",SUMIFS($AS$2:$AS$1001,$AS$2:$AS$1001,"&gt;="&amp;AS939)/SUM($AS$2:$AS$1001))</x:f>
      </x:c>
      <x:c r="AW939" s="49" t="str">
        <x:f>IF(A939="","",IF(SUM($AS$2:$AS$1001)&lt;=0,"Не определён",IF(AS939&lt;0,"Исключение",IF(AU939&lt;'Настройки'!$B$5,"A",IF(AU939&lt;'Настройки'!$B$6,"B","C")))))</x:f>
      </x:c>
      <x:c r="AX939" s="58" t="str">
        <x:f>IF(A939="","",IF(AQ939=0,"",AVERAGE(BI939:INDEX(BI939:CR939,1,'Настройки'!$B$3))))</x:f>
      </x:c>
      <x:c r="AY939" s="58" t="str">
        <x:f>IF(OR(A939="",AQ939=0),"",STDEVP(BI939:INDEX(BI939:CR939,1,'Настройки'!$B$3)))</x:f>
      </x:c>
      <x:c r="AZ939" s="61" t="str">
        <x:f>IF(OR(A939="",AQ939&lt;'Настройки'!$B$12,AX939&lt;=0,AND('Настройки'!$B$10="Блокировать",COUNTIF(F939:INDEX(F939:AO939,1,'Настройки'!$B$3),"&lt;0")&gt;0)),"",AY939/ABS(AX939))</x:f>
      </x:c>
      <x:c r="BA939" s="49" t="str">
        <x:f>IF(A939="","",IF(AND('Настройки'!$B$10="Блокировать",COUNTIF(F939:INDEX(F939:AO939,1,'Настройки'!$B$3),"&lt;0")&gt;0),"Не определён",IF(AQ939&lt;'Настройки'!$B$12,"Не определён",IF(AX939=0,"Нет спроса",IF(AX939&lt;0,"Не определён",IF(AZ939&lt;='Настройки'!$B$7,"X",IF(AZ939&lt;='Настройки'!$B$8,"Y","Z")))))))</x:f>
      </x:c>
      <x:c r="BB939" s="49" t="str">
        <x:f>IF(OR(A939="",LEN(AW939)&lt;&gt;1,LEN(BA939)&lt;&gt;1),"",AW939&amp;BA939)</x:f>
      </x:c>
      <x:c r="BC939" s="61" t="str">
        <x:f>IF(OR(A939="",AQ939=0),"",(COUNT(BI939:INDEX(BI939:CR939,1,'Настройки'!$B$3))-COUNT(CS939:INDEX(CS939:EB939,1,'Настройки'!$B$3)))/AQ939)</x:f>
      </x:c>
      <x:c r="BD939" s="64" t="str">
        <x:f>IF(OR(A939="",COUNT(CS939:INDEX(CS939:EB939,1,'Настройки'!$B$3))=0),"",AQ939/COUNT(CS939:INDEX(CS939:EB939,1,'Настройки'!$B$3)))</x:f>
      </x:c>
      <x:c r="BE939" s="64" t="str">
        <x:f>IF(OR(A939="",COUNT(CS939:INDEX(CS939:EB939,1,'Настройки'!$B$3))=0),"",IF(AVERAGE(CS939:INDEX(CS939:EB939,1,'Настройки'!$B$3))=0,"",(STDEVP(CS939:INDEX(CS939:EB939,1,'Настройки'!$B$3))/ABS(AVERAGE(CS939:INDEX(CS939:EB939,1,'Настройки'!$B$3))))^2))</x:f>
      </x:c>
      <x:c r="BF939" s="49" t="str">
        <x:f>IF(A939="","",IF(AQ939&lt;3,"Недостаточно",IF(AQ939&lt;6,"Предварительный","Обычный")))</x:f>
      </x:c>
      <x:c r="BG939" s="49" t="str">
        <x:f>IF(A939="","",IF(COUNTIF(F939:INDEX(F939:AO939,1,'Настройки'!$B$3),"&lt;0")&gt;0,IF('Настройки'!$B$10="Блокировать","Отрицательный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"),"")&amp;IF(AQ939&lt;3,"Недостаточно истории. ",IF(AQ939&lt;6,"Предварительная классификация. ",""))&amp;IF(AX939=0,"Нет спроса за горизонт. ","")&amp;IF(AZ939&gt;'Настройки'!$B$11,"Экстремальная вариативность. ",""))</x:f>
      </x:c>
      <x:c r="BH939" s="49" t="str">
        <x:f>IF(A939="","",IFERROR(VLOOKUP(BB939,'Настройки'!$D$3:$E$11,2,FALSE),"Сначала проверьте исходные данные и историю спроса.")&amp;" Уточните срок поставки, MOQ и критичность.")</x:f>
      </x:c>
      <x:c r="BI939" s="50" t="str">
        <x:f>IF(1&gt;'Настройки'!$B$3,"",IF(ISBLANK(F939),IF('Настройки'!$B$9="Нулевой спрос",0,""),IF(F939&lt;0,IF('Настройки'!$B$10="Исключить","",IF('Настройки'!$B$10="Абсолютные значения",ABS(F939),F939)),F939)))</x:f>
      </x:c>
      <x:c r="BJ939" s="50" t="str">
        <x:f>IF(2&gt;'Настройки'!$B$3,"",IF(ISBLANK(G939),IF('Настройки'!$B$9="Нулевой спрос",0,""),IF(G939&lt;0,IF('Настройки'!$B$10="Исключить","",IF('Настройки'!$B$10="Абсолютные значения",ABS(G939),G939)),G939)))</x:f>
      </x:c>
      <x:c r="BK939" s="50" t="str">
        <x:f>IF(3&gt;'Настройки'!$B$3,"",IF(ISBLANK(H939),IF('Настройки'!$B$9="Нулевой спрос",0,""),IF(H939&lt;0,IF('Настройки'!$B$10="Исключить","",IF('Настройки'!$B$10="Абсолютные значения",ABS(H939),H939)),H939)))</x:f>
      </x:c>
      <x:c r="BL939" s="50" t="str">
        <x:f>IF(4&gt;'Настройки'!$B$3,"",IF(ISBLANK(I939),IF('Настройки'!$B$9="Нулевой спрос",0,""),IF(I939&lt;0,IF('Настройки'!$B$10="Исключить","",IF('Настройки'!$B$10="Абсолютные значения",ABS(I939),I939)),I939)))</x:f>
      </x:c>
      <x:c r="BM939" s="50" t="str">
        <x:f>IF(5&gt;'Настройки'!$B$3,"",IF(ISBLANK(J939),IF('Настройки'!$B$9="Нулевой спрос",0,""),IF(J939&lt;0,IF('Настройки'!$B$10="Исключить","",IF('Настройки'!$B$10="Абсолютные значения",ABS(J939),J939)),J939)))</x:f>
      </x:c>
      <x:c r="BN939" s="50" t="str">
        <x:f>IF(6&gt;'Настройки'!$B$3,"",IF(ISBLANK(K939),IF('Настройки'!$B$9="Нулевой спрос",0,""),IF(K939&lt;0,IF('Настройки'!$B$10="Исключить","",IF('Настройки'!$B$10="Абсолютные значения",ABS(K939),K939)),K939)))</x:f>
      </x:c>
      <x:c r="BO939" s="50" t="str">
        <x:f>IF(7&gt;'Настройки'!$B$3,"",IF(ISBLANK(L939),IF('Настройки'!$B$9="Нулевой спрос",0,""),IF(L939&lt;0,IF('Настройки'!$B$10="Исключить","",IF('Настройки'!$B$10="Абсолютные значения",ABS(L939),L939)),L939)))</x:f>
      </x:c>
      <x:c r="BP939" s="50" t="str">
        <x:f>IF(8&gt;'Настройки'!$B$3,"",IF(ISBLANK(M939),IF('Настройки'!$B$9="Нулевой спрос",0,""),IF(M939&lt;0,IF('Настройки'!$B$10="Исключить","",IF('Настройки'!$B$10="Абсолютные значения",ABS(M939),M939)),M939)))</x:f>
      </x:c>
      <x:c r="BQ939" s="50" t="str">
        <x:f>IF(9&gt;'Настройки'!$B$3,"",IF(ISBLANK(N939),IF('Настройки'!$B$9="Нулевой спрос",0,""),IF(N939&lt;0,IF('Настройки'!$B$10="Исключить","",IF('Настройки'!$B$10="Абсолютные значения",ABS(N939),N939)),N939)))</x:f>
      </x:c>
      <x:c r="BR939" s="50" t="str">
        <x:f>IF(10&gt;'Настройки'!$B$3,"",IF(ISBLANK(O939),IF('Настройки'!$B$9="Нулевой спрос",0,""),IF(O939&lt;0,IF('Настройки'!$B$10="Исключить","",IF('Настройки'!$B$10="Абсолютные значения",ABS(O939),O939)),O939)))</x:f>
      </x:c>
      <x:c r="BS939" s="50" t="str">
        <x:f>IF(11&gt;'Настройки'!$B$3,"",IF(ISBLANK(P939),IF('Настройки'!$B$9="Нулевой спрос",0,""),IF(P939&lt;0,IF('Настройки'!$B$10="Исключить","",IF('Настройки'!$B$10="Абсолютные значения",ABS(P939),P939)),P939)))</x:f>
      </x:c>
      <x:c r="BT939" s="50" t="str">
        <x:f>IF(12&gt;'Настройки'!$B$3,"",IF(ISBLANK(Q939),IF('Настройки'!$B$9="Нулевой спрос",0,""),IF(Q939&lt;0,IF('Настройки'!$B$10="Исключить","",IF('Настройки'!$B$10="Абсолютные значения",ABS(Q939),Q939)),Q939)))</x:f>
      </x:c>
      <x:c r="BU939" s="50" t="str">
        <x:f>IF(13&gt;'Настройки'!$B$3,"",IF(ISBLANK(R939),IF('Настройки'!$B$9="Нулевой спрос",0,""),IF(R939&lt;0,IF('Настройки'!$B$10="Исключить","",IF('Настройки'!$B$10="Абсолютные значения",ABS(R939),R939)),R939)))</x:f>
      </x:c>
      <x:c r="BV939" s="50" t="str">
        <x:f>IF(14&gt;'Настройки'!$B$3,"",IF(ISBLANK(S939),IF('Настройки'!$B$9="Нулевой спрос",0,""),IF(S939&lt;0,IF('Настройки'!$B$10="Исключить","",IF('Настройки'!$B$10="Абсолютные значения",ABS(S939),S939)),S939)))</x:f>
      </x:c>
      <x:c r="BW939" s="50" t="str">
        <x:f>IF(15&gt;'Настройки'!$B$3,"",IF(ISBLANK(T939),IF('Настройки'!$B$9="Нулевой спрос",0,""),IF(T939&lt;0,IF('Настройки'!$B$10="Исключить","",IF('Настройки'!$B$10="Абсолютные значения",ABS(T939),T939)),T939)))</x:f>
      </x:c>
      <x:c r="BX939" s="50" t="str">
        <x:f>IF(16&gt;'Настройки'!$B$3,"",IF(ISBLANK(U939),IF('Настройки'!$B$9="Нулевой спрос",0,""),IF(U939&lt;0,IF('Настройки'!$B$10="Исключить","",IF('Настройки'!$B$10="Абсолютные значения",ABS(U939),U939)),U939)))</x:f>
      </x:c>
      <x:c r="BY939" s="50" t="str">
        <x:f>IF(17&gt;'Настройки'!$B$3,"",IF(ISBLANK(V939),IF('Настройки'!$B$9="Нулевой спрос",0,""),IF(V939&lt;0,IF('Настройки'!$B$10="Исключить","",IF('Настройки'!$B$10="Абсолютные значения",ABS(V939),V939)),V939)))</x:f>
      </x:c>
      <x:c r="BZ939" s="50" t="str">
        <x:f>IF(18&gt;'Настройки'!$B$3,"",IF(ISBLANK(W939),IF('Настройки'!$B$9="Нулевой спрос",0,""),IF(W939&lt;0,IF('Настройки'!$B$10="Исключить","",IF('Настройки'!$B$10="Абсолютные значения",ABS(W939),W939)),W939)))</x:f>
      </x:c>
      <x:c r="CA939" s="50" t="str">
        <x:f>IF(19&gt;'Настройки'!$B$3,"",IF(ISBLANK(X939),IF('Настройки'!$B$9="Нулевой спрос",0,""),IF(X939&lt;0,IF('Настройки'!$B$10="Исключить","",IF('Настройки'!$B$10="Абсолютные значения",ABS(X939),X939)),X939)))</x:f>
      </x:c>
      <x:c r="CB939" s="50" t="str">
        <x:f>IF(20&gt;'Настройки'!$B$3,"",IF(ISBLANK(Y939),IF('Настройки'!$B$9="Нулевой спрос",0,""),IF(Y939&lt;0,IF('Настройки'!$B$10="Исключить","",IF('Настройки'!$B$10="Абсолютные значения",ABS(Y939),Y939)),Y939)))</x:f>
      </x:c>
      <x:c r="CC939" s="50" t="str">
        <x:f>IF(21&gt;'Настройки'!$B$3,"",IF(ISBLANK(Z939),IF('Настройки'!$B$9="Нулевой спрос",0,""),IF(Z939&lt;0,IF('Настройки'!$B$10="Исключить","",IF('Настройки'!$B$10="Абсолютные значения",ABS(Z939),Z939)),Z939)))</x:f>
      </x:c>
      <x:c r="CD939" s="50" t="str">
        <x:f>IF(22&gt;'Настройки'!$B$3,"",IF(ISBLANK(AA939),IF('Настройки'!$B$9="Нулевой спрос",0,""),IF(AA939&lt;0,IF('Настройки'!$B$10="Исключить","",IF('Настройки'!$B$10="Абсолютные значения",ABS(AA939),AA939)),AA939)))</x:f>
      </x:c>
      <x:c r="CE939" s="50" t="str">
        <x:f>IF(23&gt;'Настройки'!$B$3,"",IF(ISBLANK(AB939),IF('Настройки'!$B$9="Нулевой спрос",0,""),IF(AB939&lt;0,IF('Настройки'!$B$10="Исключить","",IF('Настройки'!$B$10="Абсолютные значения",ABS(AB939),AB939)),AB939)))</x:f>
      </x:c>
      <x:c r="CF939" s="50" t="str">
        <x:f>IF(24&gt;'Настройки'!$B$3,"",IF(ISBLANK(AC939),IF('Настройки'!$B$9="Нулевой спрос",0,""),IF(AC939&lt;0,IF('Настройки'!$B$10="Исключить","",IF('Настройки'!$B$10="Абсолютные значения",ABS(AC939),AC939)),AC939)))</x:f>
      </x:c>
      <x:c r="CG939" s="50" t="str">
        <x:f>IF(25&gt;'Настройки'!$B$3,"",IF(ISBLANK(AD939),IF('Настройки'!$B$9="Нулевой спрос",0,""),IF(AD939&lt;0,IF('Настройки'!$B$10="Исключить","",IF('Настройки'!$B$10="Абсолютные значения",ABS(AD939),AD939)),AD939)))</x:f>
      </x:c>
      <x:c r="CH939" s="50" t="str">
        <x:f>IF(26&gt;'Настройки'!$B$3,"",IF(ISBLANK(AE939),IF('Настройки'!$B$9="Нулевой спрос",0,""),IF(AE939&lt;0,IF('Настройки'!$B$10="Исключить","",IF('Настройки'!$B$10="Абсолютные значения",ABS(AE939),AE939)),AE939)))</x:f>
      </x:c>
      <x:c r="CI939" s="50" t="str">
        <x:f>IF(27&gt;'Настройки'!$B$3,"",IF(ISBLANK(AF939),IF('Настройки'!$B$9="Нулевой спрос",0,""),IF(AF939&lt;0,IF('Настройки'!$B$10="Исключить","",IF('Настройки'!$B$10="Абсолютные значения",ABS(AF939),AF939)),AF939)))</x:f>
      </x:c>
      <x:c r="CJ939" s="50" t="str">
        <x:f>IF(28&gt;'Настройки'!$B$3,"",IF(ISBLANK(AG939),IF('Настройки'!$B$9="Нулевой спрос",0,""),IF(AG939&lt;0,IF('Настройки'!$B$10="Исключить","",IF('Настройки'!$B$10="Абсолютные значения",ABS(AG939),AG939)),AG939)))</x:f>
      </x:c>
      <x:c r="CK939" s="50" t="str">
        <x:f>IF(29&gt;'Настройки'!$B$3,"",IF(ISBLANK(AH939),IF('Настройки'!$B$9="Нулевой спрос",0,""),IF(AH939&lt;0,IF('Настройки'!$B$10="Исключить","",IF('Настройки'!$B$10="Абсолютные значения",ABS(AH939),AH939)),AH939)))</x:f>
      </x:c>
      <x:c r="CL939" s="50" t="str">
        <x:f>IF(30&gt;'Настройки'!$B$3,"",IF(ISBLANK(AI939),IF('Настройки'!$B$9="Нулевой спрос",0,""),IF(AI939&lt;0,IF('Настройки'!$B$10="Исключить","",IF('Настройки'!$B$10="Абсолютные значения",ABS(AI939),AI939)),AI939)))</x:f>
      </x:c>
      <x:c r="CM939" s="50" t="str">
        <x:f>IF(31&gt;'Настройки'!$B$3,"",IF(ISBLANK(AJ939),IF('Настройки'!$B$9="Нулевой спрос",0,""),IF(AJ939&lt;0,IF('Настройки'!$B$10="Исключить","",IF('Настройки'!$B$10="Абсолютные значения",ABS(AJ939),AJ939)),AJ939)))</x:f>
      </x:c>
      <x:c r="CN939" s="50" t="str">
        <x:f>IF(32&gt;'Настройки'!$B$3,"",IF(ISBLANK(AK939),IF('Настройки'!$B$9="Нулевой спрос",0,""),IF(AK939&lt;0,IF('Настройки'!$B$10="Исключить","",IF('Настройки'!$B$10="Абсолютные значения",ABS(AK939),AK939)),AK939)))</x:f>
      </x:c>
      <x:c r="CO939" s="50" t="str">
        <x:f>IF(33&gt;'Настройки'!$B$3,"",IF(ISBLANK(AL939),IF('Настройки'!$B$9="Нулевой спрос",0,""),IF(AL939&lt;0,IF('Настройки'!$B$10="Исключить","",IF('Настройки'!$B$10="Абсолютные значения",ABS(AL939),AL939)),AL939)))</x:f>
      </x:c>
      <x:c r="CP939" s="50" t="str">
        <x:f>IF(34&gt;'Настройки'!$B$3,"",IF(ISBLANK(AM939),IF('Настройки'!$B$9="Нулевой спрос",0,""),IF(AM939&lt;0,IF('Настройки'!$B$10="Исключить","",IF('Настройки'!$B$10="Абсолютные значения",ABS(AM939),AM939)),AM939)))</x:f>
      </x:c>
      <x:c r="CQ939" s="50" t="str">
        <x:f>IF(35&gt;'Настройки'!$B$3,"",IF(ISBLANK(AN939),IF('Настройки'!$B$9="Нулевой спрос",0,""),IF(AN939&lt;0,IF('Настройки'!$B$10="Исключить","",IF('Настройки'!$B$10="Абсолютные значения",ABS(AN939),AN939)),AN939)))</x:f>
      </x:c>
      <x:c r="CR939" s="50" t="str">
        <x:f>IF(36&gt;'Настройки'!$B$3,"",IF(ISBLANK(AO939),IF('Настройки'!$B$9="Нулевой спрос",0,""),IF(AO939&lt;0,IF('Настройки'!$B$10="Исключить","",IF('Настройки'!$B$10="Абсолютные значения",ABS(AO939),AO939)),AO939)))</x:f>
      </x:c>
      <x:c r="CS939" s="50" t="str">
        <x:f>IF(OR(1&gt;'Настройки'!$B$3,ISBLANK(BI939),BI939=0),"",BI939)</x:f>
      </x:c>
      <x:c r="CT939" s="50" t="str">
        <x:f>IF(OR(2&gt;'Настройки'!$B$3,ISBLANK(BJ939),BJ939=0),"",BJ939)</x:f>
      </x:c>
      <x:c r="CU939" s="50" t="str">
        <x:f>IF(OR(3&gt;'Настройки'!$B$3,ISBLANK(BK939),BK939=0),"",BK939)</x:f>
      </x:c>
      <x:c r="CV939" s="50" t="str">
        <x:f>IF(OR(4&gt;'Настройки'!$B$3,ISBLANK(BL939),BL939=0),"",BL939)</x:f>
      </x:c>
      <x:c r="CW939" s="50" t="str">
        <x:f>IF(OR(5&gt;'Настройки'!$B$3,ISBLANK(BM939),BM939=0),"",BM939)</x:f>
      </x:c>
      <x:c r="CX939" s="50" t="str">
        <x:f>IF(OR(6&gt;'Настройки'!$B$3,ISBLANK(BN939),BN939=0),"",BN939)</x:f>
      </x:c>
      <x:c r="CY939" s="50" t="str">
        <x:f>IF(OR(7&gt;'Настройки'!$B$3,ISBLANK(BO939),BO939=0),"",BO939)</x:f>
      </x:c>
      <x:c r="CZ939" s="50" t="str">
        <x:f>IF(OR(8&gt;'Настройки'!$B$3,ISBLANK(BP939),BP939=0),"",BP939)</x:f>
      </x:c>
      <x:c r="DA939" s="50" t="str">
        <x:f>IF(OR(9&gt;'Настройки'!$B$3,ISBLANK(BQ939),BQ939=0),"",BQ939)</x:f>
      </x:c>
      <x:c r="DB939" s="50" t="str">
        <x:f>IF(OR(10&gt;'Настройки'!$B$3,ISBLANK(BR939),BR939=0),"",BR939)</x:f>
      </x:c>
      <x:c r="DC939" s="50" t="str">
        <x:f>IF(OR(11&gt;'Настройки'!$B$3,ISBLANK(BS939),BS939=0),"",BS939)</x:f>
      </x:c>
      <x:c r="DD939" s="50" t="str">
        <x:f>IF(OR(12&gt;'Настройки'!$B$3,ISBLANK(BT939),BT939=0),"",BT939)</x:f>
      </x:c>
      <x:c r="DE939" s="50" t="str">
        <x:f>IF(OR(13&gt;'Настройки'!$B$3,ISBLANK(BU939),BU939=0),"",BU939)</x:f>
      </x:c>
      <x:c r="DF939" s="50" t="str">
        <x:f>IF(OR(14&gt;'Настройки'!$B$3,ISBLANK(BV939),BV939=0),"",BV939)</x:f>
      </x:c>
      <x:c r="DG939" s="50" t="str">
        <x:f>IF(OR(15&gt;'Настройки'!$B$3,ISBLANK(BW939),BW939=0),"",BW939)</x:f>
      </x:c>
      <x:c r="DH939" s="50" t="str">
        <x:f>IF(OR(16&gt;'Настройки'!$B$3,ISBLANK(BX939),BX939=0),"",BX939)</x:f>
      </x:c>
      <x:c r="DI939" s="50" t="str">
        <x:f>IF(OR(17&gt;'Настройки'!$B$3,ISBLANK(BY939),BY939=0),"",BY939)</x:f>
      </x:c>
      <x:c r="DJ939" s="50" t="str">
        <x:f>IF(OR(18&gt;'Настройки'!$B$3,ISBLANK(BZ939),BZ939=0),"",BZ939)</x:f>
      </x:c>
      <x:c r="DK939" s="50" t="str">
        <x:f>IF(OR(19&gt;'Настройки'!$B$3,ISBLANK(CA939),CA939=0),"",CA939)</x:f>
      </x:c>
      <x:c r="DL939" s="50" t="str">
        <x:f>IF(OR(20&gt;'Настройки'!$B$3,ISBLANK(CB939),CB939=0),"",CB939)</x:f>
      </x:c>
      <x:c r="DM939" s="50" t="str">
        <x:f>IF(OR(21&gt;'Настройки'!$B$3,ISBLANK(CC939),CC939=0),"",CC939)</x:f>
      </x:c>
      <x:c r="DN939" s="50" t="str">
        <x:f>IF(OR(22&gt;'Настройки'!$B$3,ISBLANK(CD939),CD939=0),"",CD939)</x:f>
      </x:c>
      <x:c r="DO939" s="50" t="str">
        <x:f>IF(OR(23&gt;'Настройки'!$B$3,ISBLANK(CE939),CE939=0),"",CE939)</x:f>
      </x:c>
      <x:c r="DP939" s="50" t="str">
        <x:f>IF(OR(24&gt;'Настройки'!$B$3,ISBLANK(CF939),CF939=0),"",CF939)</x:f>
      </x:c>
      <x:c r="DQ939" s="50" t="str">
        <x:f>IF(OR(25&gt;'Настройки'!$B$3,ISBLANK(CG939),CG939=0),"",CG939)</x:f>
      </x:c>
      <x:c r="DR939" s="50" t="str">
        <x:f>IF(OR(26&gt;'Настройки'!$B$3,ISBLANK(CH939),CH939=0),"",CH939)</x:f>
      </x:c>
      <x:c r="DS939" s="50" t="str">
        <x:f>IF(OR(27&gt;'Настройки'!$B$3,ISBLANK(CI939),CI939=0),"",CI939)</x:f>
      </x:c>
      <x:c r="DT939" s="50" t="str">
        <x:f>IF(OR(28&gt;'Настройки'!$B$3,ISBLANK(CJ939),CJ939=0),"",CJ939)</x:f>
      </x:c>
      <x:c r="DU939" s="50" t="str">
        <x:f>IF(OR(29&gt;'Настройки'!$B$3,ISBLANK(CK939),CK939=0),"",CK939)</x:f>
      </x:c>
      <x:c r="DV939" s="50" t="str">
        <x:f>IF(OR(30&gt;'Настройки'!$B$3,ISBLANK(CL939),CL939=0),"",CL939)</x:f>
      </x:c>
      <x:c r="DW939" s="50" t="str">
        <x:f>IF(OR(31&gt;'Настройки'!$B$3,ISBLANK(CM939),CM939=0),"",CM939)</x:f>
      </x:c>
      <x:c r="DX939" s="50" t="str">
        <x:f>IF(OR(32&gt;'Настройки'!$B$3,ISBLANK(CN939),CN939=0),"",CN939)</x:f>
      </x:c>
      <x:c r="DY939" s="50" t="str">
        <x:f>IF(OR(33&gt;'Настройки'!$B$3,ISBLANK(CO939),CO939=0),"",CO939)</x:f>
      </x:c>
      <x:c r="DZ939" s="50" t="str">
        <x:f>IF(OR(34&gt;'Настройки'!$B$3,ISBLANK(CP939),CP939=0),"",CP939)</x:f>
      </x:c>
      <x:c r="EA939" s="50" t="str">
        <x:f>IF(OR(35&gt;'Настройки'!$B$3,ISBLANK(CQ939),CQ939=0),"",CQ939)</x:f>
      </x:c>
      <x:c r="EB939" s="50" t="str">
        <x:f>IF(OR(36&gt;'Настройки'!$B$3,ISBLANK(CR939),CR939=0),"",CR939)</x:f>
      </x:c>
      <x:c r="EC939" s="50" t="str">
        <x:f>IF(A939="","",IF(OR(BB939="AZ",BB939="BZ"),10000+ROW(),IF(AZ939&gt;'Настройки'!$B$11,20000+ROW(),IF(BF939&lt;&gt;"Обычный",30000+ROW(),IF(AX939&lt;=0,40000+ROW(),"")))))</x:f>
      </x:c>
      <x:c r="ED939" s="50" t="str">
        <x:f>IF(EC939="","",COUNTIFS($EC$2:$EC$1001,"&gt;0",$EC$2:$EC$1001,"&lt;"&amp;EC939)+1)</x:f>
      </x:c>
    </x:row>
    <x:row r="940">
      <x:c r="A940" s="115"/>
      <x:c r="B940" s="115"/>
      <x:c r="C940" s="115"/>
      <x:c r="D940" s="118"/>
      <x:c r="E940" s="118"/>
      <x:c r="F940" s="118"/>
      <x:c r="G940" s="118"/>
      <x:c r="H940" s="118"/>
      <x:c r="I940" s="118"/>
      <x:c r="J940" s="118"/>
      <x:c r="K940" s="118"/>
      <x:c r="L940" s="118"/>
      <x:c r="M940" s="118"/>
      <x:c r="N940" s="118"/>
      <x:c r="O940" s="118"/>
      <x:c r="P940" s="118"/>
      <x:c r="Q940" s="118"/>
      <x:c r="R940" s="118"/>
      <x:c r="S940" s="118"/>
      <x:c r="T940" s="118"/>
      <x:c r="U940" s="118"/>
      <x:c r="V940" s="118"/>
      <x:c r="W940" s="118"/>
      <x:c r="X940" s="118"/>
      <x:c r="Y940" s="118"/>
      <x:c r="Z940" s="118"/>
      <x:c r="AA940" s="118"/>
      <x:c r="AB940" s="118"/>
      <x:c r="AC940" s="118"/>
      <x:c r="AD940" s="118"/>
      <x:c r="AE940" s="118"/>
      <x:c r="AF940" s="118"/>
      <x:c r="AG940" s="118"/>
      <x:c r="AH940" s="118"/>
      <x:c r="AI940" s="118"/>
      <x:c r="AJ940" s="118"/>
      <x:c r="AK940" s="118"/>
      <x:c r="AL940" s="118"/>
      <x:c r="AM940" s="118"/>
      <x:c r="AN940" s="118"/>
      <x:c r="AO940" s="118"/>
      <x:c r="AP940" s="115"/>
      <x:c r="AQ940" s="49" t="str">
        <x:f>IF(A940="","",COUNT(BI940:INDEX(BI940:CR940,1,'Настройки'!$B$3)))</x:f>
      </x:c>
      <x:c r="AR940" s="49" t="str">
        <x:f>IF(A940="","",SUM(BI940:INDEX(BI940:CR940,1,'Настройки'!$B$3)))</x:f>
      </x:c>
      <x:c r="AS940" s="58" t="str">
        <x:f>IF(A940="","",IF('Настройки'!$B$4="Стоимость потребления",AR940*D940,IF('Настройки'!$B$4="Количество",AR940,E940)))</x:f>
      </x:c>
      <x:c r="AT940" s="61" t="str">
        <x:f>IF(OR(A940="",AS940&lt;0,SUM($AS$2:$AS$1001)&lt;=0),"",AS940/SUM($AS$2:$AS$1001))</x:f>
      </x:c>
      <x:c r="AU940" s="61" t="str">
        <x:f>IF(OR(A940="",AS940&lt;0,SUM($AS$2:$AS$1001)&lt;=0),"",SUMIFS($AS$2:$AS$1001,$AS$2:$AS$1001,"&gt;"&amp;AS940)/SUM($AS$2:$AS$1001))</x:f>
      </x:c>
      <x:c r="AV940" s="61" t="str">
        <x:f>IF(OR(A940="",AS940&lt;0,SUM($AS$2:$AS$1001)&lt;=0),"",SUMIFS($AS$2:$AS$1001,$AS$2:$AS$1001,"&gt;="&amp;AS940)/SUM($AS$2:$AS$1001))</x:f>
      </x:c>
      <x:c r="AW940" s="49" t="str">
        <x:f>IF(A940="","",IF(SUM($AS$2:$AS$1001)&lt;=0,"Не определён",IF(AS940&lt;0,"Исключение",IF(AU940&lt;'Настройки'!$B$5,"A",IF(AU940&lt;'Настройки'!$B$6,"B","C")))))</x:f>
      </x:c>
      <x:c r="AX940" s="58" t="str">
        <x:f>IF(A940="","",IF(AQ940=0,"",AVERAGE(BI940:INDEX(BI940:CR940,1,'Настройки'!$B$3))))</x:f>
      </x:c>
      <x:c r="AY940" s="58" t="str">
        <x:f>IF(OR(A940="",AQ940=0),"",STDEVP(BI940:INDEX(BI940:CR940,1,'Настройки'!$B$3)))</x:f>
      </x:c>
      <x:c r="AZ940" s="61" t="str">
        <x:f>IF(OR(A940="",AQ940&lt;'Настройки'!$B$12,AX940&lt;=0,AND('Настройки'!$B$10="Блокировать",COUNTIF(F940:INDEX(F940:AO940,1,'Настройки'!$B$3),"&lt;0")&gt;0)),"",AY940/ABS(AX940))</x:f>
      </x:c>
      <x:c r="BA940" s="49" t="str">
        <x:f>IF(A940="","",IF(AND('Настройки'!$B$10="Блокировать",COUNTIF(F940:INDEX(F940:AO940,1,'Настройки'!$B$3),"&lt;0")&gt;0),"Не определён",IF(AQ940&lt;'Настройки'!$B$12,"Не определён",IF(AX940=0,"Нет спроса",IF(AX940&lt;0,"Не определён",IF(AZ940&lt;='Настройки'!$B$7,"X",IF(AZ940&lt;='Настройки'!$B$8,"Y","Z")))))))</x:f>
      </x:c>
      <x:c r="BB940" s="49" t="str">
        <x:f>IF(OR(A940="",LEN(AW940)&lt;&gt;1,LEN(BA940)&lt;&gt;1),"",AW940&amp;BA940)</x:f>
      </x:c>
      <x:c r="BC940" s="61" t="str">
        <x:f>IF(OR(A940="",AQ940=0),"",(COUNT(BI940:INDEX(BI940:CR940,1,'Настройки'!$B$3))-COUNT(CS940:INDEX(CS940:EB940,1,'Настройки'!$B$3)))/AQ940)</x:f>
      </x:c>
      <x:c r="BD940" s="64" t="str">
        <x:f>IF(OR(A940="",COUNT(CS940:INDEX(CS940:EB940,1,'Настройки'!$B$3))=0),"",AQ940/COUNT(CS940:INDEX(CS940:EB940,1,'Настройки'!$B$3)))</x:f>
      </x:c>
      <x:c r="BE940" s="64" t="str">
        <x:f>IF(OR(A940="",COUNT(CS940:INDEX(CS940:EB940,1,'Настройки'!$B$3))=0),"",IF(AVERAGE(CS940:INDEX(CS940:EB940,1,'Настройки'!$B$3))=0,"",(STDEVP(CS940:INDEX(CS940:EB940,1,'Настройки'!$B$3))/ABS(AVERAGE(CS940:INDEX(CS940:EB940,1,'Настройки'!$B$3))))^2))</x:f>
      </x:c>
      <x:c r="BF940" s="49" t="str">
        <x:f>IF(A940="","",IF(AQ940&lt;3,"Недостаточно",IF(AQ940&lt;6,"Предварительный","Обычный")))</x:f>
      </x:c>
      <x:c r="BG940" s="49" t="str">
        <x:f>IF(A940="","",IF(COUNTIF(F940:INDEX(F940:AO940,1,'Настройки'!$B$3),"&lt;0")&gt;0,IF('Настройки'!$B$10="Блокировать","Отрицательный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"),"")&amp;IF(AQ940&lt;3,"Недостаточно истории. ",IF(AQ940&lt;6,"Предварительная классификация. ",""))&amp;IF(AX940=0,"Нет спроса за горизонт. ","")&amp;IF(AZ940&gt;'Настройки'!$B$11,"Экстремальная вариативность. ",""))</x:f>
      </x:c>
      <x:c r="BH940" s="49" t="str">
        <x:f>IF(A940="","",IFERROR(VLOOKUP(BB940,'Настройки'!$D$3:$E$11,2,FALSE),"Сначала проверьте исходные данные и историю спроса.")&amp;" Уточните срок поставки, MOQ и критичность.")</x:f>
      </x:c>
      <x:c r="BI940" s="50" t="str">
        <x:f>IF(1&gt;'Настройки'!$B$3,"",IF(ISBLANK(F940),IF('Настройки'!$B$9="Нулевой спрос",0,""),IF(F940&lt;0,IF('Настройки'!$B$10="Исключить","",IF('Настройки'!$B$10="Абсолютные значения",ABS(F940),F940)),F940)))</x:f>
      </x:c>
      <x:c r="BJ940" s="50" t="str">
        <x:f>IF(2&gt;'Настройки'!$B$3,"",IF(ISBLANK(G940),IF('Настройки'!$B$9="Нулевой спрос",0,""),IF(G940&lt;0,IF('Настройки'!$B$10="Исключить","",IF('Настройки'!$B$10="Абсолютные значения",ABS(G940),G940)),G940)))</x:f>
      </x:c>
      <x:c r="BK940" s="50" t="str">
        <x:f>IF(3&gt;'Настройки'!$B$3,"",IF(ISBLANK(H940),IF('Настройки'!$B$9="Нулевой спрос",0,""),IF(H940&lt;0,IF('Настройки'!$B$10="Исключить","",IF('Настройки'!$B$10="Абсолютные значения",ABS(H940),H940)),H940)))</x:f>
      </x:c>
      <x:c r="BL940" s="50" t="str">
        <x:f>IF(4&gt;'Настройки'!$B$3,"",IF(ISBLANK(I940),IF('Настройки'!$B$9="Нулевой спрос",0,""),IF(I940&lt;0,IF('Настройки'!$B$10="Исключить","",IF('Настройки'!$B$10="Абсолютные значения",ABS(I940),I940)),I940)))</x:f>
      </x:c>
      <x:c r="BM940" s="50" t="str">
        <x:f>IF(5&gt;'Настройки'!$B$3,"",IF(ISBLANK(J940),IF('Настройки'!$B$9="Нулевой спрос",0,""),IF(J940&lt;0,IF('Настройки'!$B$10="Исключить","",IF('Настройки'!$B$10="Абсолютные значения",ABS(J940),J940)),J940)))</x:f>
      </x:c>
      <x:c r="BN940" s="50" t="str">
        <x:f>IF(6&gt;'Настройки'!$B$3,"",IF(ISBLANK(K940),IF('Настройки'!$B$9="Нулевой спрос",0,""),IF(K940&lt;0,IF('Настройки'!$B$10="Исключить","",IF('Настройки'!$B$10="Абсолютные значения",ABS(K940),K940)),K940)))</x:f>
      </x:c>
      <x:c r="BO940" s="50" t="str">
        <x:f>IF(7&gt;'Настройки'!$B$3,"",IF(ISBLANK(L940),IF('Настройки'!$B$9="Нулевой спрос",0,""),IF(L940&lt;0,IF('Настройки'!$B$10="Исключить","",IF('Настройки'!$B$10="Абсолютные значения",ABS(L940),L940)),L940)))</x:f>
      </x:c>
      <x:c r="BP940" s="50" t="str">
        <x:f>IF(8&gt;'Настройки'!$B$3,"",IF(ISBLANK(M940),IF('Настройки'!$B$9="Нулевой спрос",0,""),IF(M940&lt;0,IF('Настройки'!$B$10="Исключить","",IF('Настройки'!$B$10="Абсолютные значения",ABS(M940),M940)),M940)))</x:f>
      </x:c>
      <x:c r="BQ940" s="50" t="str">
        <x:f>IF(9&gt;'Настройки'!$B$3,"",IF(ISBLANK(N940),IF('Настройки'!$B$9="Нулевой спрос",0,""),IF(N940&lt;0,IF('Настройки'!$B$10="Исключить","",IF('Настройки'!$B$10="Абсолютные значения",ABS(N940),N940)),N940)))</x:f>
      </x:c>
      <x:c r="BR940" s="50" t="str">
        <x:f>IF(10&gt;'Настройки'!$B$3,"",IF(ISBLANK(O940),IF('Настройки'!$B$9="Нулевой спрос",0,""),IF(O940&lt;0,IF('Настройки'!$B$10="Исключить","",IF('Настройки'!$B$10="Абсолютные значения",ABS(O940),O940)),O940)))</x:f>
      </x:c>
      <x:c r="BS940" s="50" t="str">
        <x:f>IF(11&gt;'Настройки'!$B$3,"",IF(ISBLANK(P940),IF('Настройки'!$B$9="Нулевой спрос",0,""),IF(P940&lt;0,IF('Настройки'!$B$10="Исключить","",IF('Настройки'!$B$10="Абсолютные значения",ABS(P940),P940)),P940)))</x:f>
      </x:c>
      <x:c r="BT940" s="50" t="str">
        <x:f>IF(12&gt;'Настройки'!$B$3,"",IF(ISBLANK(Q940),IF('Настройки'!$B$9="Нулевой спрос",0,""),IF(Q940&lt;0,IF('Настройки'!$B$10="Исключить","",IF('Настройки'!$B$10="Абсолютные значения",ABS(Q940),Q940)),Q940)))</x:f>
      </x:c>
      <x:c r="BU940" s="50" t="str">
        <x:f>IF(13&gt;'Настройки'!$B$3,"",IF(ISBLANK(R940),IF('Настройки'!$B$9="Нулевой спрос",0,""),IF(R940&lt;0,IF('Настройки'!$B$10="Исключить","",IF('Настройки'!$B$10="Абсолютные значения",ABS(R940),R940)),R940)))</x:f>
      </x:c>
      <x:c r="BV940" s="50" t="str">
        <x:f>IF(14&gt;'Настройки'!$B$3,"",IF(ISBLANK(S940),IF('Настройки'!$B$9="Нулевой спрос",0,""),IF(S940&lt;0,IF('Настройки'!$B$10="Исключить","",IF('Настройки'!$B$10="Абсолютные значения",ABS(S940),S940)),S940)))</x:f>
      </x:c>
      <x:c r="BW940" s="50" t="str">
        <x:f>IF(15&gt;'Настройки'!$B$3,"",IF(ISBLANK(T940),IF('Настройки'!$B$9="Нулевой спрос",0,""),IF(T940&lt;0,IF('Настройки'!$B$10="Исключить","",IF('Настройки'!$B$10="Абсолютные значения",ABS(T940),T940)),T940)))</x:f>
      </x:c>
      <x:c r="BX940" s="50" t="str">
        <x:f>IF(16&gt;'Настройки'!$B$3,"",IF(ISBLANK(U940),IF('Настройки'!$B$9="Нулевой спрос",0,""),IF(U940&lt;0,IF('Настройки'!$B$10="Исключить","",IF('Настройки'!$B$10="Абсолютные значения",ABS(U940),U940)),U940)))</x:f>
      </x:c>
      <x:c r="BY940" s="50" t="str">
        <x:f>IF(17&gt;'Настройки'!$B$3,"",IF(ISBLANK(V940),IF('Настройки'!$B$9="Нулевой спрос",0,""),IF(V940&lt;0,IF('Настройки'!$B$10="Исключить","",IF('Настройки'!$B$10="Абсолютные значения",ABS(V940),V940)),V940)))</x:f>
      </x:c>
      <x:c r="BZ940" s="50" t="str">
        <x:f>IF(18&gt;'Настройки'!$B$3,"",IF(ISBLANK(W940),IF('Настройки'!$B$9="Нулевой спрос",0,""),IF(W940&lt;0,IF('Настройки'!$B$10="Исключить","",IF('Настройки'!$B$10="Абсолютные значения",ABS(W940),W940)),W940)))</x:f>
      </x:c>
      <x:c r="CA940" s="50" t="str">
        <x:f>IF(19&gt;'Настройки'!$B$3,"",IF(ISBLANK(X940),IF('Настройки'!$B$9="Нулевой спрос",0,""),IF(X940&lt;0,IF('Настройки'!$B$10="Исключить","",IF('Настройки'!$B$10="Абсолютные значения",ABS(X940),X940)),X940)))</x:f>
      </x:c>
      <x:c r="CB940" s="50" t="str">
        <x:f>IF(20&gt;'Настройки'!$B$3,"",IF(ISBLANK(Y940),IF('Настройки'!$B$9="Нулевой спрос",0,""),IF(Y940&lt;0,IF('Настройки'!$B$10="Исключить","",IF('Настройки'!$B$10="Абсолютные значения",ABS(Y940),Y940)),Y940)))</x:f>
      </x:c>
      <x:c r="CC940" s="50" t="str">
        <x:f>IF(21&gt;'Настройки'!$B$3,"",IF(ISBLANK(Z940),IF('Настройки'!$B$9="Нулевой спрос",0,""),IF(Z940&lt;0,IF('Настройки'!$B$10="Исключить","",IF('Настройки'!$B$10="Абсолютные значения",ABS(Z940),Z940)),Z940)))</x:f>
      </x:c>
      <x:c r="CD940" s="50" t="str">
        <x:f>IF(22&gt;'Настройки'!$B$3,"",IF(ISBLANK(AA940),IF('Настройки'!$B$9="Нулевой спрос",0,""),IF(AA940&lt;0,IF('Настройки'!$B$10="Исключить","",IF('Настройки'!$B$10="Абсолютные значения",ABS(AA940),AA940)),AA940)))</x:f>
      </x:c>
      <x:c r="CE940" s="50" t="str">
        <x:f>IF(23&gt;'Настройки'!$B$3,"",IF(ISBLANK(AB940),IF('Настройки'!$B$9="Нулевой спрос",0,""),IF(AB940&lt;0,IF('Настройки'!$B$10="Исключить","",IF('Настройки'!$B$10="Абсолютные значения",ABS(AB940),AB940)),AB940)))</x:f>
      </x:c>
      <x:c r="CF940" s="50" t="str">
        <x:f>IF(24&gt;'Настройки'!$B$3,"",IF(ISBLANK(AC940),IF('Настройки'!$B$9="Нулевой спрос",0,""),IF(AC940&lt;0,IF('Настройки'!$B$10="Исключить","",IF('Настройки'!$B$10="Абсолютные значения",ABS(AC940),AC940)),AC940)))</x:f>
      </x:c>
      <x:c r="CG940" s="50" t="str">
        <x:f>IF(25&gt;'Настройки'!$B$3,"",IF(ISBLANK(AD940),IF('Настройки'!$B$9="Нулевой спрос",0,""),IF(AD940&lt;0,IF('Настройки'!$B$10="Исключить","",IF('Настройки'!$B$10="Абсолютные значения",ABS(AD940),AD940)),AD940)))</x:f>
      </x:c>
      <x:c r="CH940" s="50" t="str">
        <x:f>IF(26&gt;'Настройки'!$B$3,"",IF(ISBLANK(AE940),IF('Настройки'!$B$9="Нулевой спрос",0,""),IF(AE940&lt;0,IF('Настройки'!$B$10="Исключить","",IF('Настройки'!$B$10="Абсолютные значения",ABS(AE940),AE940)),AE940)))</x:f>
      </x:c>
      <x:c r="CI940" s="50" t="str">
        <x:f>IF(27&gt;'Настройки'!$B$3,"",IF(ISBLANK(AF940),IF('Настройки'!$B$9="Нулевой спрос",0,""),IF(AF940&lt;0,IF('Настройки'!$B$10="Исключить","",IF('Настройки'!$B$10="Абсолютные значения",ABS(AF940),AF940)),AF940)))</x:f>
      </x:c>
      <x:c r="CJ940" s="50" t="str">
        <x:f>IF(28&gt;'Настройки'!$B$3,"",IF(ISBLANK(AG940),IF('Настройки'!$B$9="Нулевой спрос",0,""),IF(AG940&lt;0,IF('Настройки'!$B$10="Исключить","",IF('Настройки'!$B$10="Абсолютные значения",ABS(AG940),AG940)),AG940)))</x:f>
      </x:c>
      <x:c r="CK940" s="50" t="str">
        <x:f>IF(29&gt;'Настройки'!$B$3,"",IF(ISBLANK(AH940),IF('Настройки'!$B$9="Нулевой спрос",0,""),IF(AH940&lt;0,IF('Настройки'!$B$10="Исключить","",IF('Настройки'!$B$10="Абсолютные значения",ABS(AH940),AH940)),AH940)))</x:f>
      </x:c>
      <x:c r="CL940" s="50" t="str">
        <x:f>IF(30&gt;'Настройки'!$B$3,"",IF(ISBLANK(AI940),IF('Настройки'!$B$9="Нулевой спрос",0,""),IF(AI940&lt;0,IF('Настройки'!$B$10="Исключить","",IF('Настройки'!$B$10="Абсолютные значения",ABS(AI940),AI940)),AI940)))</x:f>
      </x:c>
      <x:c r="CM940" s="50" t="str">
        <x:f>IF(31&gt;'Настройки'!$B$3,"",IF(ISBLANK(AJ940),IF('Настройки'!$B$9="Нулевой спрос",0,""),IF(AJ940&lt;0,IF('Настройки'!$B$10="Исключить","",IF('Настройки'!$B$10="Абсолютные значения",ABS(AJ940),AJ940)),AJ940)))</x:f>
      </x:c>
      <x:c r="CN940" s="50" t="str">
        <x:f>IF(32&gt;'Настройки'!$B$3,"",IF(ISBLANK(AK940),IF('Настройки'!$B$9="Нулевой спрос",0,""),IF(AK940&lt;0,IF('Настройки'!$B$10="Исключить","",IF('Настройки'!$B$10="Абсолютные значения",ABS(AK940),AK940)),AK940)))</x:f>
      </x:c>
      <x:c r="CO940" s="50" t="str">
        <x:f>IF(33&gt;'Настройки'!$B$3,"",IF(ISBLANK(AL940),IF('Настройки'!$B$9="Нулевой спрос",0,""),IF(AL940&lt;0,IF('Настройки'!$B$10="Исключить","",IF('Настройки'!$B$10="Абсолютные значения",ABS(AL940),AL940)),AL940)))</x:f>
      </x:c>
      <x:c r="CP940" s="50" t="str">
        <x:f>IF(34&gt;'Настройки'!$B$3,"",IF(ISBLANK(AM940),IF('Настройки'!$B$9="Нулевой спрос",0,""),IF(AM940&lt;0,IF('Настройки'!$B$10="Исключить","",IF('Настройки'!$B$10="Абсолютные значения",ABS(AM940),AM940)),AM940)))</x:f>
      </x:c>
      <x:c r="CQ940" s="50" t="str">
        <x:f>IF(35&gt;'Настройки'!$B$3,"",IF(ISBLANK(AN940),IF('Настройки'!$B$9="Нулевой спрос",0,""),IF(AN940&lt;0,IF('Настройки'!$B$10="Исключить","",IF('Настройки'!$B$10="Абсолютные значения",ABS(AN940),AN940)),AN940)))</x:f>
      </x:c>
      <x:c r="CR940" s="50" t="str">
        <x:f>IF(36&gt;'Настройки'!$B$3,"",IF(ISBLANK(AO940),IF('Настройки'!$B$9="Нулевой спрос",0,""),IF(AO940&lt;0,IF('Настройки'!$B$10="Исключить","",IF('Настройки'!$B$10="Абсолютные значения",ABS(AO940),AO940)),AO940)))</x:f>
      </x:c>
      <x:c r="CS940" s="50" t="str">
        <x:f>IF(OR(1&gt;'Настройки'!$B$3,ISBLANK(BI940),BI940=0),"",BI940)</x:f>
      </x:c>
      <x:c r="CT940" s="50" t="str">
        <x:f>IF(OR(2&gt;'Настройки'!$B$3,ISBLANK(BJ940),BJ940=0),"",BJ940)</x:f>
      </x:c>
      <x:c r="CU940" s="50" t="str">
        <x:f>IF(OR(3&gt;'Настройки'!$B$3,ISBLANK(BK940),BK940=0),"",BK940)</x:f>
      </x:c>
      <x:c r="CV940" s="50" t="str">
        <x:f>IF(OR(4&gt;'Настройки'!$B$3,ISBLANK(BL940),BL940=0),"",BL940)</x:f>
      </x:c>
      <x:c r="CW940" s="50" t="str">
        <x:f>IF(OR(5&gt;'Настройки'!$B$3,ISBLANK(BM940),BM940=0),"",BM940)</x:f>
      </x:c>
      <x:c r="CX940" s="50" t="str">
        <x:f>IF(OR(6&gt;'Настройки'!$B$3,ISBLANK(BN940),BN940=0),"",BN940)</x:f>
      </x:c>
      <x:c r="CY940" s="50" t="str">
        <x:f>IF(OR(7&gt;'Настройки'!$B$3,ISBLANK(BO940),BO940=0),"",BO940)</x:f>
      </x:c>
      <x:c r="CZ940" s="50" t="str">
        <x:f>IF(OR(8&gt;'Настройки'!$B$3,ISBLANK(BP940),BP940=0),"",BP940)</x:f>
      </x:c>
      <x:c r="DA940" s="50" t="str">
        <x:f>IF(OR(9&gt;'Настройки'!$B$3,ISBLANK(BQ940),BQ940=0),"",BQ940)</x:f>
      </x:c>
      <x:c r="DB940" s="50" t="str">
        <x:f>IF(OR(10&gt;'Настройки'!$B$3,ISBLANK(BR940),BR940=0),"",BR940)</x:f>
      </x:c>
      <x:c r="DC940" s="50" t="str">
        <x:f>IF(OR(11&gt;'Настройки'!$B$3,ISBLANK(BS940),BS940=0),"",BS940)</x:f>
      </x:c>
      <x:c r="DD940" s="50" t="str">
        <x:f>IF(OR(12&gt;'Настройки'!$B$3,ISBLANK(BT940),BT940=0),"",BT940)</x:f>
      </x:c>
      <x:c r="DE940" s="50" t="str">
        <x:f>IF(OR(13&gt;'Настройки'!$B$3,ISBLANK(BU940),BU940=0),"",BU940)</x:f>
      </x:c>
      <x:c r="DF940" s="50" t="str">
        <x:f>IF(OR(14&gt;'Настройки'!$B$3,ISBLANK(BV940),BV940=0),"",BV940)</x:f>
      </x:c>
      <x:c r="DG940" s="50" t="str">
        <x:f>IF(OR(15&gt;'Настройки'!$B$3,ISBLANK(BW940),BW940=0),"",BW940)</x:f>
      </x:c>
      <x:c r="DH940" s="50" t="str">
        <x:f>IF(OR(16&gt;'Настройки'!$B$3,ISBLANK(BX940),BX940=0),"",BX940)</x:f>
      </x:c>
      <x:c r="DI940" s="50" t="str">
        <x:f>IF(OR(17&gt;'Настройки'!$B$3,ISBLANK(BY940),BY940=0),"",BY940)</x:f>
      </x:c>
      <x:c r="DJ940" s="50" t="str">
        <x:f>IF(OR(18&gt;'Настройки'!$B$3,ISBLANK(BZ940),BZ940=0),"",BZ940)</x:f>
      </x:c>
      <x:c r="DK940" s="50" t="str">
        <x:f>IF(OR(19&gt;'Настройки'!$B$3,ISBLANK(CA940),CA940=0),"",CA940)</x:f>
      </x:c>
      <x:c r="DL940" s="50" t="str">
        <x:f>IF(OR(20&gt;'Настройки'!$B$3,ISBLANK(CB940),CB940=0),"",CB940)</x:f>
      </x:c>
      <x:c r="DM940" s="50" t="str">
        <x:f>IF(OR(21&gt;'Настройки'!$B$3,ISBLANK(CC940),CC940=0),"",CC940)</x:f>
      </x:c>
      <x:c r="DN940" s="50" t="str">
        <x:f>IF(OR(22&gt;'Настройки'!$B$3,ISBLANK(CD940),CD940=0),"",CD940)</x:f>
      </x:c>
      <x:c r="DO940" s="50" t="str">
        <x:f>IF(OR(23&gt;'Настройки'!$B$3,ISBLANK(CE940),CE940=0),"",CE940)</x:f>
      </x:c>
      <x:c r="DP940" s="50" t="str">
        <x:f>IF(OR(24&gt;'Настройки'!$B$3,ISBLANK(CF940),CF940=0),"",CF940)</x:f>
      </x:c>
      <x:c r="DQ940" s="50" t="str">
        <x:f>IF(OR(25&gt;'Настройки'!$B$3,ISBLANK(CG940),CG940=0),"",CG940)</x:f>
      </x:c>
      <x:c r="DR940" s="50" t="str">
        <x:f>IF(OR(26&gt;'Настройки'!$B$3,ISBLANK(CH940),CH940=0),"",CH940)</x:f>
      </x:c>
      <x:c r="DS940" s="50" t="str">
        <x:f>IF(OR(27&gt;'Настройки'!$B$3,ISBLANK(CI940),CI940=0),"",CI940)</x:f>
      </x:c>
      <x:c r="DT940" s="50" t="str">
        <x:f>IF(OR(28&gt;'Настройки'!$B$3,ISBLANK(CJ940),CJ940=0),"",CJ940)</x:f>
      </x:c>
      <x:c r="DU940" s="50" t="str">
        <x:f>IF(OR(29&gt;'Настройки'!$B$3,ISBLANK(CK940),CK940=0),"",CK940)</x:f>
      </x:c>
      <x:c r="DV940" s="50" t="str">
        <x:f>IF(OR(30&gt;'Настройки'!$B$3,ISBLANK(CL940),CL940=0),"",CL940)</x:f>
      </x:c>
      <x:c r="DW940" s="50" t="str">
        <x:f>IF(OR(31&gt;'Настройки'!$B$3,ISBLANK(CM940),CM940=0),"",CM940)</x:f>
      </x:c>
      <x:c r="DX940" s="50" t="str">
        <x:f>IF(OR(32&gt;'Настройки'!$B$3,ISBLANK(CN940),CN940=0),"",CN940)</x:f>
      </x:c>
      <x:c r="DY940" s="50" t="str">
        <x:f>IF(OR(33&gt;'Настройки'!$B$3,ISBLANK(CO940),CO940=0),"",CO940)</x:f>
      </x:c>
      <x:c r="DZ940" s="50" t="str">
        <x:f>IF(OR(34&gt;'Настройки'!$B$3,ISBLANK(CP940),CP940=0),"",CP940)</x:f>
      </x:c>
      <x:c r="EA940" s="50" t="str">
        <x:f>IF(OR(35&gt;'Настройки'!$B$3,ISBLANK(CQ940),CQ940=0),"",CQ940)</x:f>
      </x:c>
      <x:c r="EB940" s="50" t="str">
        <x:f>IF(OR(36&gt;'Настройки'!$B$3,ISBLANK(CR940),CR940=0),"",CR940)</x:f>
      </x:c>
      <x:c r="EC940" s="50" t="str">
        <x:f>IF(A940="","",IF(OR(BB940="AZ",BB940="BZ"),10000+ROW(),IF(AZ940&gt;'Настройки'!$B$11,20000+ROW(),IF(BF940&lt;&gt;"Обычный",30000+ROW(),IF(AX940&lt;=0,40000+ROW(),"")))))</x:f>
      </x:c>
      <x:c r="ED940" s="50" t="str">
        <x:f>IF(EC940="","",COUNTIFS($EC$2:$EC$1001,"&gt;0",$EC$2:$EC$1001,"&lt;"&amp;EC940)+1)</x:f>
      </x:c>
    </x:row>
    <x:row r="941">
      <x:c r="A941" s="115"/>
      <x:c r="B941" s="115"/>
      <x:c r="C941" s="115"/>
      <x:c r="D941" s="118"/>
      <x:c r="E941" s="118"/>
      <x:c r="F941" s="118"/>
      <x:c r="G941" s="118"/>
      <x:c r="H941" s="118"/>
      <x:c r="I941" s="118"/>
      <x:c r="J941" s="118"/>
      <x:c r="K941" s="118"/>
      <x:c r="L941" s="118"/>
      <x:c r="M941" s="118"/>
      <x:c r="N941" s="118"/>
      <x:c r="O941" s="118"/>
      <x:c r="P941" s="118"/>
      <x:c r="Q941" s="118"/>
      <x:c r="R941" s="118"/>
      <x:c r="S941" s="118"/>
      <x:c r="T941" s="118"/>
      <x:c r="U941" s="118"/>
      <x:c r="V941" s="118"/>
      <x:c r="W941" s="118"/>
      <x:c r="X941" s="118"/>
      <x:c r="Y941" s="118"/>
      <x:c r="Z941" s="118"/>
      <x:c r="AA941" s="118"/>
      <x:c r="AB941" s="118"/>
      <x:c r="AC941" s="118"/>
      <x:c r="AD941" s="118"/>
      <x:c r="AE941" s="118"/>
      <x:c r="AF941" s="118"/>
      <x:c r="AG941" s="118"/>
      <x:c r="AH941" s="118"/>
      <x:c r="AI941" s="118"/>
      <x:c r="AJ941" s="118"/>
      <x:c r="AK941" s="118"/>
      <x:c r="AL941" s="118"/>
      <x:c r="AM941" s="118"/>
      <x:c r="AN941" s="118"/>
      <x:c r="AO941" s="118"/>
      <x:c r="AP941" s="115"/>
      <x:c r="AQ941" s="49" t="str">
        <x:f>IF(A941="","",COUNT(BI941:INDEX(BI941:CR941,1,'Настройки'!$B$3)))</x:f>
      </x:c>
      <x:c r="AR941" s="49" t="str">
        <x:f>IF(A941="","",SUM(BI941:INDEX(BI941:CR941,1,'Настройки'!$B$3)))</x:f>
      </x:c>
      <x:c r="AS941" s="58" t="str">
        <x:f>IF(A941="","",IF('Настройки'!$B$4="Стоимость потребления",AR941*D941,IF('Настройки'!$B$4="Количество",AR941,E941)))</x:f>
      </x:c>
      <x:c r="AT941" s="61" t="str">
        <x:f>IF(OR(A941="",AS941&lt;0,SUM($AS$2:$AS$1001)&lt;=0),"",AS941/SUM($AS$2:$AS$1001))</x:f>
      </x:c>
      <x:c r="AU941" s="61" t="str">
        <x:f>IF(OR(A941="",AS941&lt;0,SUM($AS$2:$AS$1001)&lt;=0),"",SUMIFS($AS$2:$AS$1001,$AS$2:$AS$1001,"&gt;"&amp;AS941)/SUM($AS$2:$AS$1001))</x:f>
      </x:c>
      <x:c r="AV941" s="61" t="str">
        <x:f>IF(OR(A941="",AS941&lt;0,SUM($AS$2:$AS$1001)&lt;=0),"",SUMIFS($AS$2:$AS$1001,$AS$2:$AS$1001,"&gt;="&amp;AS941)/SUM($AS$2:$AS$1001))</x:f>
      </x:c>
      <x:c r="AW941" s="49" t="str">
        <x:f>IF(A941="","",IF(SUM($AS$2:$AS$1001)&lt;=0,"Не определён",IF(AS941&lt;0,"Исключение",IF(AU941&lt;'Настройки'!$B$5,"A",IF(AU941&lt;'Настройки'!$B$6,"B","C")))))</x:f>
      </x:c>
      <x:c r="AX941" s="58" t="str">
        <x:f>IF(A941="","",IF(AQ941=0,"",AVERAGE(BI941:INDEX(BI941:CR941,1,'Настройки'!$B$3))))</x:f>
      </x:c>
      <x:c r="AY941" s="58" t="str">
        <x:f>IF(OR(A941="",AQ941=0),"",STDEVP(BI941:INDEX(BI941:CR941,1,'Настройки'!$B$3)))</x:f>
      </x:c>
      <x:c r="AZ941" s="61" t="str">
        <x:f>IF(OR(A941="",AQ941&lt;'Настройки'!$B$12,AX941&lt;=0,AND('Настройки'!$B$10="Блокировать",COUNTIF(F941:INDEX(F941:AO941,1,'Настройки'!$B$3),"&lt;0")&gt;0)),"",AY941/ABS(AX941))</x:f>
      </x:c>
      <x:c r="BA941" s="49" t="str">
        <x:f>IF(A941="","",IF(AND('Настройки'!$B$10="Блокировать",COUNTIF(F941:INDEX(F941:AO941,1,'Настройки'!$B$3),"&lt;0")&gt;0),"Не определён",IF(AQ941&lt;'Настройки'!$B$12,"Не определён",IF(AX941=0,"Нет спроса",IF(AX941&lt;0,"Не определён",IF(AZ941&lt;='Настройки'!$B$7,"X",IF(AZ941&lt;='Настройки'!$B$8,"Y","Z")))))))</x:f>
      </x:c>
      <x:c r="BB941" s="49" t="str">
        <x:f>IF(OR(A941="",LEN(AW941)&lt;&gt;1,LEN(BA941)&lt;&gt;1),"",AW941&amp;BA941)</x:f>
      </x:c>
      <x:c r="BC941" s="61" t="str">
        <x:f>IF(OR(A941="",AQ941=0),"",(COUNT(BI941:INDEX(BI941:CR941,1,'Настройки'!$B$3))-COUNT(CS941:INDEX(CS941:EB941,1,'Настройки'!$B$3)))/AQ941)</x:f>
      </x:c>
      <x:c r="BD941" s="64" t="str">
        <x:f>IF(OR(A941="",COUNT(CS941:INDEX(CS941:EB941,1,'Настройки'!$B$3))=0),"",AQ941/COUNT(CS941:INDEX(CS941:EB941,1,'Настройки'!$B$3)))</x:f>
      </x:c>
      <x:c r="BE941" s="64" t="str">
        <x:f>IF(OR(A941="",COUNT(CS941:INDEX(CS941:EB941,1,'Настройки'!$B$3))=0),"",IF(AVERAGE(CS941:INDEX(CS941:EB941,1,'Настройки'!$B$3))=0,"",(STDEVP(CS941:INDEX(CS941:EB941,1,'Настройки'!$B$3))/ABS(AVERAGE(CS941:INDEX(CS941:EB941,1,'Настройки'!$B$3))))^2))</x:f>
      </x:c>
      <x:c r="BF941" s="49" t="str">
        <x:f>IF(A941="","",IF(AQ941&lt;3,"Недостаточно",IF(AQ941&lt;6,"Предварительный","Обычный")))</x:f>
      </x:c>
      <x:c r="BG941" s="49" t="str">
        <x:f>IF(A941="","",IF(COUNTIF(F941:INDEX(F941:AO941,1,'Настройки'!$B$3),"&lt;0")&gt;0,IF('Настройки'!$B$10="Блокировать","Отрицательный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"),"")&amp;IF(AQ941&lt;3,"Недостаточно истории. ",IF(AQ941&lt;6,"Предварительная классификация. ",""))&amp;IF(AX941=0,"Нет спроса за горизонт. ","")&amp;IF(AZ941&gt;'Настройки'!$B$11,"Экстремальная вариативность. ",""))</x:f>
      </x:c>
      <x:c r="BH941" s="49" t="str">
        <x:f>IF(A941="","",IFERROR(VLOOKUP(BB941,'Настройки'!$D$3:$E$11,2,FALSE),"Сначала проверьте исходные данные и историю спроса.")&amp;" Уточните срок поставки, MOQ и критичность.")</x:f>
      </x:c>
      <x:c r="BI941" s="50" t="str">
        <x:f>IF(1&gt;'Настройки'!$B$3,"",IF(ISBLANK(F941),IF('Настройки'!$B$9="Нулевой спрос",0,""),IF(F941&lt;0,IF('Настройки'!$B$10="Исключить","",IF('Настройки'!$B$10="Абсолютные значения",ABS(F941),F941)),F941)))</x:f>
      </x:c>
      <x:c r="BJ941" s="50" t="str">
        <x:f>IF(2&gt;'Настройки'!$B$3,"",IF(ISBLANK(G941),IF('Настройки'!$B$9="Нулевой спрос",0,""),IF(G941&lt;0,IF('Настройки'!$B$10="Исключить","",IF('Настройки'!$B$10="Абсолютные значения",ABS(G941),G941)),G941)))</x:f>
      </x:c>
      <x:c r="BK941" s="50" t="str">
        <x:f>IF(3&gt;'Настройки'!$B$3,"",IF(ISBLANK(H941),IF('Настройки'!$B$9="Нулевой спрос",0,""),IF(H941&lt;0,IF('Настройки'!$B$10="Исключить","",IF('Настройки'!$B$10="Абсолютные значения",ABS(H941),H941)),H941)))</x:f>
      </x:c>
      <x:c r="BL941" s="50" t="str">
        <x:f>IF(4&gt;'Настройки'!$B$3,"",IF(ISBLANK(I941),IF('Настройки'!$B$9="Нулевой спрос",0,""),IF(I941&lt;0,IF('Настройки'!$B$10="Исключить","",IF('Настройки'!$B$10="Абсолютные значения",ABS(I941),I941)),I941)))</x:f>
      </x:c>
      <x:c r="BM941" s="50" t="str">
        <x:f>IF(5&gt;'Настройки'!$B$3,"",IF(ISBLANK(J941),IF('Настройки'!$B$9="Нулевой спрос",0,""),IF(J941&lt;0,IF('Настройки'!$B$10="Исключить","",IF('Настройки'!$B$10="Абсолютные значения",ABS(J941),J941)),J941)))</x:f>
      </x:c>
      <x:c r="BN941" s="50" t="str">
        <x:f>IF(6&gt;'Настройки'!$B$3,"",IF(ISBLANK(K941),IF('Настройки'!$B$9="Нулевой спрос",0,""),IF(K941&lt;0,IF('Настройки'!$B$10="Исключить","",IF('Настройки'!$B$10="Абсолютные значения",ABS(K941),K941)),K941)))</x:f>
      </x:c>
      <x:c r="BO941" s="50" t="str">
        <x:f>IF(7&gt;'Настройки'!$B$3,"",IF(ISBLANK(L941),IF('Настройки'!$B$9="Нулевой спрос",0,""),IF(L941&lt;0,IF('Настройки'!$B$10="Исключить","",IF('Настройки'!$B$10="Абсолютные значения",ABS(L941),L941)),L941)))</x:f>
      </x:c>
      <x:c r="BP941" s="50" t="str">
        <x:f>IF(8&gt;'Настройки'!$B$3,"",IF(ISBLANK(M941),IF('Настройки'!$B$9="Нулевой спрос",0,""),IF(M941&lt;0,IF('Настройки'!$B$10="Исключить","",IF('Настройки'!$B$10="Абсолютные значения",ABS(M941),M941)),M941)))</x:f>
      </x:c>
      <x:c r="BQ941" s="50" t="str">
        <x:f>IF(9&gt;'Настройки'!$B$3,"",IF(ISBLANK(N941),IF('Настройки'!$B$9="Нулевой спрос",0,""),IF(N941&lt;0,IF('Настройки'!$B$10="Исключить","",IF('Настройки'!$B$10="Абсолютные значения",ABS(N941),N941)),N941)))</x:f>
      </x:c>
      <x:c r="BR941" s="50" t="str">
        <x:f>IF(10&gt;'Настройки'!$B$3,"",IF(ISBLANK(O941),IF('Настройки'!$B$9="Нулевой спрос",0,""),IF(O941&lt;0,IF('Настройки'!$B$10="Исключить","",IF('Настройки'!$B$10="Абсолютные значения",ABS(O941),O941)),O941)))</x:f>
      </x:c>
      <x:c r="BS941" s="50" t="str">
        <x:f>IF(11&gt;'Настройки'!$B$3,"",IF(ISBLANK(P941),IF('Настройки'!$B$9="Нулевой спрос",0,""),IF(P941&lt;0,IF('Настройки'!$B$10="Исключить","",IF('Настройки'!$B$10="Абсолютные значения",ABS(P941),P941)),P941)))</x:f>
      </x:c>
      <x:c r="BT941" s="50" t="str">
        <x:f>IF(12&gt;'Настройки'!$B$3,"",IF(ISBLANK(Q941),IF('Настройки'!$B$9="Нулевой спрос",0,""),IF(Q941&lt;0,IF('Настройки'!$B$10="Исключить","",IF('Настройки'!$B$10="Абсолютные значения",ABS(Q941),Q941)),Q941)))</x:f>
      </x:c>
      <x:c r="BU941" s="50" t="str">
        <x:f>IF(13&gt;'Настройки'!$B$3,"",IF(ISBLANK(R941),IF('Настройки'!$B$9="Нулевой спрос",0,""),IF(R941&lt;0,IF('Настройки'!$B$10="Исключить","",IF('Настройки'!$B$10="Абсолютные значения",ABS(R941),R941)),R941)))</x:f>
      </x:c>
      <x:c r="BV941" s="50" t="str">
        <x:f>IF(14&gt;'Настройки'!$B$3,"",IF(ISBLANK(S941),IF('Настройки'!$B$9="Нулевой спрос",0,""),IF(S941&lt;0,IF('Настройки'!$B$10="Исключить","",IF('Настройки'!$B$10="Абсолютные значения",ABS(S941),S941)),S941)))</x:f>
      </x:c>
      <x:c r="BW941" s="50" t="str">
        <x:f>IF(15&gt;'Настройки'!$B$3,"",IF(ISBLANK(T941),IF('Настройки'!$B$9="Нулевой спрос",0,""),IF(T941&lt;0,IF('Настройки'!$B$10="Исключить","",IF('Настройки'!$B$10="Абсолютные значения",ABS(T941),T941)),T941)))</x:f>
      </x:c>
      <x:c r="BX941" s="50" t="str">
        <x:f>IF(16&gt;'Настройки'!$B$3,"",IF(ISBLANK(U941),IF('Настройки'!$B$9="Нулевой спрос",0,""),IF(U941&lt;0,IF('Настройки'!$B$10="Исключить","",IF('Настройки'!$B$10="Абсолютные значения",ABS(U941),U941)),U941)))</x:f>
      </x:c>
      <x:c r="BY941" s="50" t="str">
        <x:f>IF(17&gt;'Настройки'!$B$3,"",IF(ISBLANK(V941),IF('Настройки'!$B$9="Нулевой спрос",0,""),IF(V941&lt;0,IF('Настройки'!$B$10="Исключить","",IF('Настройки'!$B$10="Абсолютные значения",ABS(V941),V941)),V941)))</x:f>
      </x:c>
      <x:c r="BZ941" s="50" t="str">
        <x:f>IF(18&gt;'Настройки'!$B$3,"",IF(ISBLANK(W941),IF('Настройки'!$B$9="Нулевой спрос",0,""),IF(W941&lt;0,IF('Настройки'!$B$10="Исключить","",IF('Настройки'!$B$10="Абсолютные значения",ABS(W941),W941)),W941)))</x:f>
      </x:c>
      <x:c r="CA941" s="50" t="str">
        <x:f>IF(19&gt;'Настройки'!$B$3,"",IF(ISBLANK(X941),IF('Настройки'!$B$9="Нулевой спрос",0,""),IF(X941&lt;0,IF('Настройки'!$B$10="Исключить","",IF('Настройки'!$B$10="Абсолютные значения",ABS(X941),X941)),X941)))</x:f>
      </x:c>
      <x:c r="CB941" s="50" t="str">
        <x:f>IF(20&gt;'Настройки'!$B$3,"",IF(ISBLANK(Y941),IF('Настройки'!$B$9="Нулевой спрос",0,""),IF(Y941&lt;0,IF('Настройки'!$B$10="Исключить","",IF('Настройки'!$B$10="Абсолютные значения",ABS(Y941),Y941)),Y941)))</x:f>
      </x:c>
      <x:c r="CC941" s="50" t="str">
        <x:f>IF(21&gt;'Настройки'!$B$3,"",IF(ISBLANK(Z941),IF('Настройки'!$B$9="Нулевой спрос",0,""),IF(Z941&lt;0,IF('Настройки'!$B$10="Исключить","",IF('Настройки'!$B$10="Абсолютные значения",ABS(Z941),Z941)),Z941)))</x:f>
      </x:c>
      <x:c r="CD941" s="50" t="str">
        <x:f>IF(22&gt;'Настройки'!$B$3,"",IF(ISBLANK(AA941),IF('Настройки'!$B$9="Нулевой спрос",0,""),IF(AA941&lt;0,IF('Настройки'!$B$10="Исключить","",IF('Настройки'!$B$10="Абсолютные значения",ABS(AA941),AA941)),AA941)))</x:f>
      </x:c>
      <x:c r="CE941" s="50" t="str">
        <x:f>IF(23&gt;'Настройки'!$B$3,"",IF(ISBLANK(AB941),IF('Настройки'!$B$9="Нулевой спрос",0,""),IF(AB941&lt;0,IF('Настройки'!$B$10="Исключить","",IF('Настройки'!$B$10="Абсолютные значения",ABS(AB941),AB941)),AB941)))</x:f>
      </x:c>
      <x:c r="CF941" s="50" t="str">
        <x:f>IF(24&gt;'Настройки'!$B$3,"",IF(ISBLANK(AC941),IF('Настройки'!$B$9="Нулевой спрос",0,""),IF(AC941&lt;0,IF('Настройки'!$B$10="Исключить","",IF('Настройки'!$B$10="Абсолютные значения",ABS(AC941),AC941)),AC941)))</x:f>
      </x:c>
      <x:c r="CG941" s="50" t="str">
        <x:f>IF(25&gt;'Настройки'!$B$3,"",IF(ISBLANK(AD941),IF('Настройки'!$B$9="Нулевой спрос",0,""),IF(AD941&lt;0,IF('Настройки'!$B$10="Исключить","",IF('Настройки'!$B$10="Абсолютные значения",ABS(AD941),AD941)),AD941)))</x:f>
      </x:c>
      <x:c r="CH941" s="50" t="str">
        <x:f>IF(26&gt;'Настройки'!$B$3,"",IF(ISBLANK(AE941),IF('Настройки'!$B$9="Нулевой спрос",0,""),IF(AE941&lt;0,IF('Настройки'!$B$10="Исключить","",IF('Настройки'!$B$10="Абсолютные значения",ABS(AE941),AE941)),AE941)))</x:f>
      </x:c>
      <x:c r="CI941" s="50" t="str">
        <x:f>IF(27&gt;'Настройки'!$B$3,"",IF(ISBLANK(AF941),IF('Настройки'!$B$9="Нулевой спрос",0,""),IF(AF941&lt;0,IF('Настройки'!$B$10="Исключить","",IF('Настройки'!$B$10="Абсолютные значения",ABS(AF941),AF941)),AF941)))</x:f>
      </x:c>
      <x:c r="CJ941" s="50" t="str">
        <x:f>IF(28&gt;'Настройки'!$B$3,"",IF(ISBLANK(AG941),IF('Настройки'!$B$9="Нулевой спрос",0,""),IF(AG941&lt;0,IF('Настройки'!$B$10="Исключить","",IF('Настройки'!$B$10="Абсолютные значения",ABS(AG941),AG941)),AG941)))</x:f>
      </x:c>
      <x:c r="CK941" s="50" t="str">
        <x:f>IF(29&gt;'Настройки'!$B$3,"",IF(ISBLANK(AH941),IF('Настройки'!$B$9="Нулевой спрос",0,""),IF(AH941&lt;0,IF('Настройки'!$B$10="Исключить","",IF('Настройки'!$B$10="Абсолютные значения",ABS(AH941),AH941)),AH941)))</x:f>
      </x:c>
      <x:c r="CL941" s="50" t="str">
        <x:f>IF(30&gt;'Настройки'!$B$3,"",IF(ISBLANK(AI941),IF('Настройки'!$B$9="Нулевой спрос",0,""),IF(AI941&lt;0,IF('Настройки'!$B$10="Исключить","",IF('Настройки'!$B$10="Абсолютные значения",ABS(AI941),AI941)),AI941)))</x:f>
      </x:c>
      <x:c r="CM941" s="50" t="str">
        <x:f>IF(31&gt;'Настройки'!$B$3,"",IF(ISBLANK(AJ941),IF('Настройки'!$B$9="Нулевой спрос",0,""),IF(AJ941&lt;0,IF('Настройки'!$B$10="Исключить","",IF('Настройки'!$B$10="Абсолютные значения",ABS(AJ941),AJ941)),AJ941)))</x:f>
      </x:c>
      <x:c r="CN941" s="50" t="str">
        <x:f>IF(32&gt;'Настройки'!$B$3,"",IF(ISBLANK(AK941),IF('Настройки'!$B$9="Нулевой спрос",0,""),IF(AK941&lt;0,IF('Настройки'!$B$10="Исключить","",IF('Настройки'!$B$10="Абсолютные значения",ABS(AK941),AK941)),AK941)))</x:f>
      </x:c>
      <x:c r="CO941" s="50" t="str">
        <x:f>IF(33&gt;'Настройки'!$B$3,"",IF(ISBLANK(AL941),IF('Настройки'!$B$9="Нулевой спрос",0,""),IF(AL941&lt;0,IF('Настройки'!$B$10="Исключить","",IF('Настройки'!$B$10="Абсолютные значения",ABS(AL941),AL941)),AL941)))</x:f>
      </x:c>
      <x:c r="CP941" s="50" t="str">
        <x:f>IF(34&gt;'Настройки'!$B$3,"",IF(ISBLANK(AM941),IF('Настройки'!$B$9="Нулевой спрос",0,""),IF(AM941&lt;0,IF('Настройки'!$B$10="Исключить","",IF('Настройки'!$B$10="Абсолютные значения",ABS(AM941),AM941)),AM941)))</x:f>
      </x:c>
      <x:c r="CQ941" s="50" t="str">
        <x:f>IF(35&gt;'Настройки'!$B$3,"",IF(ISBLANK(AN941),IF('Настройки'!$B$9="Нулевой спрос",0,""),IF(AN941&lt;0,IF('Настройки'!$B$10="Исключить","",IF('Настройки'!$B$10="Абсолютные значения",ABS(AN941),AN941)),AN941)))</x:f>
      </x:c>
      <x:c r="CR941" s="50" t="str">
        <x:f>IF(36&gt;'Настройки'!$B$3,"",IF(ISBLANK(AO941),IF('Настройки'!$B$9="Нулевой спрос",0,""),IF(AO941&lt;0,IF('Настройки'!$B$10="Исключить","",IF('Настройки'!$B$10="Абсолютные значения",ABS(AO941),AO941)),AO941)))</x:f>
      </x:c>
      <x:c r="CS941" s="50" t="str">
        <x:f>IF(OR(1&gt;'Настройки'!$B$3,ISBLANK(BI941),BI941=0),"",BI941)</x:f>
      </x:c>
      <x:c r="CT941" s="50" t="str">
        <x:f>IF(OR(2&gt;'Настройки'!$B$3,ISBLANK(BJ941),BJ941=0),"",BJ941)</x:f>
      </x:c>
      <x:c r="CU941" s="50" t="str">
        <x:f>IF(OR(3&gt;'Настройки'!$B$3,ISBLANK(BK941),BK941=0),"",BK941)</x:f>
      </x:c>
      <x:c r="CV941" s="50" t="str">
        <x:f>IF(OR(4&gt;'Настройки'!$B$3,ISBLANK(BL941),BL941=0),"",BL941)</x:f>
      </x:c>
      <x:c r="CW941" s="50" t="str">
        <x:f>IF(OR(5&gt;'Настройки'!$B$3,ISBLANK(BM941),BM941=0),"",BM941)</x:f>
      </x:c>
      <x:c r="CX941" s="50" t="str">
        <x:f>IF(OR(6&gt;'Настройки'!$B$3,ISBLANK(BN941),BN941=0),"",BN941)</x:f>
      </x:c>
      <x:c r="CY941" s="50" t="str">
        <x:f>IF(OR(7&gt;'Настройки'!$B$3,ISBLANK(BO941),BO941=0),"",BO941)</x:f>
      </x:c>
      <x:c r="CZ941" s="50" t="str">
        <x:f>IF(OR(8&gt;'Настройки'!$B$3,ISBLANK(BP941),BP941=0),"",BP941)</x:f>
      </x:c>
      <x:c r="DA941" s="50" t="str">
        <x:f>IF(OR(9&gt;'Настройки'!$B$3,ISBLANK(BQ941),BQ941=0),"",BQ941)</x:f>
      </x:c>
      <x:c r="DB941" s="50" t="str">
        <x:f>IF(OR(10&gt;'Настройки'!$B$3,ISBLANK(BR941),BR941=0),"",BR941)</x:f>
      </x:c>
      <x:c r="DC941" s="50" t="str">
        <x:f>IF(OR(11&gt;'Настройки'!$B$3,ISBLANK(BS941),BS941=0),"",BS941)</x:f>
      </x:c>
      <x:c r="DD941" s="50" t="str">
        <x:f>IF(OR(12&gt;'Настройки'!$B$3,ISBLANK(BT941),BT941=0),"",BT941)</x:f>
      </x:c>
      <x:c r="DE941" s="50" t="str">
        <x:f>IF(OR(13&gt;'Настройки'!$B$3,ISBLANK(BU941),BU941=0),"",BU941)</x:f>
      </x:c>
      <x:c r="DF941" s="50" t="str">
        <x:f>IF(OR(14&gt;'Настройки'!$B$3,ISBLANK(BV941),BV941=0),"",BV941)</x:f>
      </x:c>
      <x:c r="DG941" s="50" t="str">
        <x:f>IF(OR(15&gt;'Настройки'!$B$3,ISBLANK(BW941),BW941=0),"",BW941)</x:f>
      </x:c>
      <x:c r="DH941" s="50" t="str">
        <x:f>IF(OR(16&gt;'Настройки'!$B$3,ISBLANK(BX941),BX941=0),"",BX941)</x:f>
      </x:c>
      <x:c r="DI941" s="50" t="str">
        <x:f>IF(OR(17&gt;'Настройки'!$B$3,ISBLANK(BY941),BY941=0),"",BY941)</x:f>
      </x:c>
      <x:c r="DJ941" s="50" t="str">
        <x:f>IF(OR(18&gt;'Настройки'!$B$3,ISBLANK(BZ941),BZ941=0),"",BZ941)</x:f>
      </x:c>
      <x:c r="DK941" s="50" t="str">
        <x:f>IF(OR(19&gt;'Настройки'!$B$3,ISBLANK(CA941),CA941=0),"",CA941)</x:f>
      </x:c>
      <x:c r="DL941" s="50" t="str">
        <x:f>IF(OR(20&gt;'Настройки'!$B$3,ISBLANK(CB941),CB941=0),"",CB941)</x:f>
      </x:c>
      <x:c r="DM941" s="50" t="str">
        <x:f>IF(OR(21&gt;'Настройки'!$B$3,ISBLANK(CC941),CC941=0),"",CC941)</x:f>
      </x:c>
      <x:c r="DN941" s="50" t="str">
        <x:f>IF(OR(22&gt;'Настройки'!$B$3,ISBLANK(CD941),CD941=0),"",CD941)</x:f>
      </x:c>
      <x:c r="DO941" s="50" t="str">
        <x:f>IF(OR(23&gt;'Настройки'!$B$3,ISBLANK(CE941),CE941=0),"",CE941)</x:f>
      </x:c>
      <x:c r="DP941" s="50" t="str">
        <x:f>IF(OR(24&gt;'Настройки'!$B$3,ISBLANK(CF941),CF941=0),"",CF941)</x:f>
      </x:c>
      <x:c r="DQ941" s="50" t="str">
        <x:f>IF(OR(25&gt;'Настройки'!$B$3,ISBLANK(CG941),CG941=0),"",CG941)</x:f>
      </x:c>
      <x:c r="DR941" s="50" t="str">
        <x:f>IF(OR(26&gt;'Настройки'!$B$3,ISBLANK(CH941),CH941=0),"",CH941)</x:f>
      </x:c>
      <x:c r="DS941" s="50" t="str">
        <x:f>IF(OR(27&gt;'Настройки'!$B$3,ISBLANK(CI941),CI941=0),"",CI941)</x:f>
      </x:c>
      <x:c r="DT941" s="50" t="str">
        <x:f>IF(OR(28&gt;'Настройки'!$B$3,ISBLANK(CJ941),CJ941=0),"",CJ941)</x:f>
      </x:c>
      <x:c r="DU941" s="50" t="str">
        <x:f>IF(OR(29&gt;'Настройки'!$B$3,ISBLANK(CK941),CK941=0),"",CK941)</x:f>
      </x:c>
      <x:c r="DV941" s="50" t="str">
        <x:f>IF(OR(30&gt;'Настройки'!$B$3,ISBLANK(CL941),CL941=0),"",CL941)</x:f>
      </x:c>
      <x:c r="DW941" s="50" t="str">
        <x:f>IF(OR(31&gt;'Настройки'!$B$3,ISBLANK(CM941),CM941=0),"",CM941)</x:f>
      </x:c>
      <x:c r="DX941" s="50" t="str">
        <x:f>IF(OR(32&gt;'Настройки'!$B$3,ISBLANK(CN941),CN941=0),"",CN941)</x:f>
      </x:c>
      <x:c r="DY941" s="50" t="str">
        <x:f>IF(OR(33&gt;'Настройки'!$B$3,ISBLANK(CO941),CO941=0),"",CO941)</x:f>
      </x:c>
      <x:c r="DZ941" s="50" t="str">
        <x:f>IF(OR(34&gt;'Настройки'!$B$3,ISBLANK(CP941),CP941=0),"",CP941)</x:f>
      </x:c>
      <x:c r="EA941" s="50" t="str">
        <x:f>IF(OR(35&gt;'Настройки'!$B$3,ISBLANK(CQ941),CQ941=0),"",CQ941)</x:f>
      </x:c>
      <x:c r="EB941" s="50" t="str">
        <x:f>IF(OR(36&gt;'Настройки'!$B$3,ISBLANK(CR941),CR941=0),"",CR941)</x:f>
      </x:c>
      <x:c r="EC941" s="50" t="str">
        <x:f>IF(A941="","",IF(OR(BB941="AZ",BB941="BZ"),10000+ROW(),IF(AZ941&gt;'Настройки'!$B$11,20000+ROW(),IF(BF941&lt;&gt;"Обычный",30000+ROW(),IF(AX941&lt;=0,40000+ROW(),"")))))</x:f>
      </x:c>
      <x:c r="ED941" s="50" t="str">
        <x:f>IF(EC941="","",COUNTIFS($EC$2:$EC$1001,"&gt;0",$EC$2:$EC$1001,"&lt;"&amp;EC941)+1)</x:f>
      </x:c>
    </x:row>
    <x:row r="942">
      <x:c r="A942" s="115"/>
      <x:c r="B942" s="115"/>
      <x:c r="C942" s="115"/>
      <x:c r="D942" s="118"/>
      <x:c r="E942" s="118"/>
      <x:c r="F942" s="118"/>
      <x:c r="G942" s="118"/>
      <x:c r="H942" s="118"/>
      <x:c r="I942" s="118"/>
      <x:c r="J942" s="118"/>
      <x:c r="K942" s="118"/>
      <x:c r="L942" s="118"/>
      <x:c r="M942" s="118"/>
      <x:c r="N942" s="118"/>
      <x:c r="O942" s="118"/>
      <x:c r="P942" s="118"/>
      <x:c r="Q942" s="118"/>
      <x:c r="R942" s="118"/>
      <x:c r="S942" s="118"/>
      <x:c r="T942" s="118"/>
      <x:c r="U942" s="118"/>
      <x:c r="V942" s="118"/>
      <x:c r="W942" s="118"/>
      <x:c r="X942" s="118"/>
      <x:c r="Y942" s="118"/>
      <x:c r="Z942" s="118"/>
      <x:c r="AA942" s="118"/>
      <x:c r="AB942" s="118"/>
      <x:c r="AC942" s="118"/>
      <x:c r="AD942" s="118"/>
      <x:c r="AE942" s="118"/>
      <x:c r="AF942" s="118"/>
      <x:c r="AG942" s="118"/>
      <x:c r="AH942" s="118"/>
      <x:c r="AI942" s="118"/>
      <x:c r="AJ942" s="118"/>
      <x:c r="AK942" s="118"/>
      <x:c r="AL942" s="118"/>
      <x:c r="AM942" s="118"/>
      <x:c r="AN942" s="118"/>
      <x:c r="AO942" s="118"/>
      <x:c r="AP942" s="115"/>
      <x:c r="AQ942" s="49" t="str">
        <x:f>IF(A942="","",COUNT(BI942:INDEX(BI942:CR942,1,'Настройки'!$B$3)))</x:f>
      </x:c>
      <x:c r="AR942" s="49" t="str">
        <x:f>IF(A942="","",SUM(BI942:INDEX(BI942:CR942,1,'Настройки'!$B$3)))</x:f>
      </x:c>
      <x:c r="AS942" s="58" t="str">
        <x:f>IF(A942="","",IF('Настройки'!$B$4="Стоимость потребления",AR942*D942,IF('Настройки'!$B$4="Количество",AR942,E942)))</x:f>
      </x:c>
      <x:c r="AT942" s="61" t="str">
        <x:f>IF(OR(A942="",AS942&lt;0,SUM($AS$2:$AS$1001)&lt;=0),"",AS942/SUM($AS$2:$AS$1001))</x:f>
      </x:c>
      <x:c r="AU942" s="61" t="str">
        <x:f>IF(OR(A942="",AS942&lt;0,SUM($AS$2:$AS$1001)&lt;=0),"",SUMIFS($AS$2:$AS$1001,$AS$2:$AS$1001,"&gt;"&amp;AS942)/SUM($AS$2:$AS$1001))</x:f>
      </x:c>
      <x:c r="AV942" s="61" t="str">
        <x:f>IF(OR(A942="",AS942&lt;0,SUM($AS$2:$AS$1001)&lt;=0),"",SUMIFS($AS$2:$AS$1001,$AS$2:$AS$1001,"&gt;="&amp;AS942)/SUM($AS$2:$AS$1001))</x:f>
      </x:c>
      <x:c r="AW942" s="49" t="str">
        <x:f>IF(A942="","",IF(SUM($AS$2:$AS$1001)&lt;=0,"Не определён",IF(AS942&lt;0,"Исключение",IF(AU942&lt;'Настройки'!$B$5,"A",IF(AU942&lt;'Настройки'!$B$6,"B","C")))))</x:f>
      </x:c>
      <x:c r="AX942" s="58" t="str">
        <x:f>IF(A942="","",IF(AQ942=0,"",AVERAGE(BI942:INDEX(BI942:CR942,1,'Настройки'!$B$3))))</x:f>
      </x:c>
      <x:c r="AY942" s="58" t="str">
        <x:f>IF(OR(A942="",AQ942=0),"",STDEVP(BI942:INDEX(BI942:CR942,1,'Настройки'!$B$3)))</x:f>
      </x:c>
      <x:c r="AZ942" s="61" t="str">
        <x:f>IF(OR(A942="",AQ942&lt;'Настройки'!$B$12,AX942&lt;=0,AND('Настройки'!$B$10="Блокировать",COUNTIF(F942:INDEX(F942:AO942,1,'Настройки'!$B$3),"&lt;0")&gt;0)),"",AY942/ABS(AX942))</x:f>
      </x:c>
      <x:c r="BA942" s="49" t="str">
        <x:f>IF(A942="","",IF(AND('Настройки'!$B$10="Блокировать",COUNTIF(F942:INDEX(F942:AO942,1,'Настройки'!$B$3),"&lt;0")&gt;0),"Не определён",IF(AQ942&lt;'Настройки'!$B$12,"Не определён",IF(AX942=0,"Нет спроса",IF(AX942&lt;0,"Не определён",IF(AZ942&lt;='Настройки'!$B$7,"X",IF(AZ942&lt;='Настройки'!$B$8,"Y","Z")))))))</x:f>
      </x:c>
      <x:c r="BB942" s="49" t="str">
        <x:f>IF(OR(A942="",LEN(AW942)&lt;&gt;1,LEN(BA942)&lt;&gt;1),"",AW942&amp;BA942)</x:f>
      </x:c>
      <x:c r="BC942" s="61" t="str">
        <x:f>IF(OR(A942="",AQ942=0),"",(COUNT(BI942:INDEX(BI942:CR942,1,'Настройки'!$B$3))-COUNT(CS942:INDEX(CS942:EB942,1,'Настройки'!$B$3)))/AQ942)</x:f>
      </x:c>
      <x:c r="BD942" s="64" t="str">
        <x:f>IF(OR(A942="",COUNT(CS942:INDEX(CS942:EB942,1,'Настройки'!$B$3))=0),"",AQ942/COUNT(CS942:INDEX(CS942:EB942,1,'Настройки'!$B$3)))</x:f>
      </x:c>
      <x:c r="BE942" s="64" t="str">
        <x:f>IF(OR(A942="",COUNT(CS942:INDEX(CS942:EB942,1,'Настройки'!$B$3))=0),"",IF(AVERAGE(CS942:INDEX(CS942:EB942,1,'Настройки'!$B$3))=0,"",(STDEVP(CS942:INDEX(CS942:EB942,1,'Настройки'!$B$3))/ABS(AVERAGE(CS942:INDEX(CS942:EB942,1,'Настройки'!$B$3))))^2))</x:f>
      </x:c>
      <x:c r="BF942" s="49" t="str">
        <x:f>IF(A942="","",IF(AQ942&lt;3,"Недостаточно",IF(AQ942&lt;6,"Предварительный","Обычный")))</x:f>
      </x:c>
      <x:c r="BG942" s="49" t="str">
        <x:f>IF(A942="","",IF(COUNTIF(F942:INDEX(F942:AO942,1,'Настройки'!$B$3),"&lt;0")&gt;0,IF('Настройки'!$B$10="Блокировать","Отрицательный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"),"")&amp;IF(AQ942&lt;3,"Недостаточно истории. ",IF(AQ942&lt;6,"Предварительная классификация. ",""))&amp;IF(AX942=0,"Нет спроса за горизонт. ","")&amp;IF(AZ942&gt;'Настройки'!$B$11,"Экстремальная вариативность. ",""))</x:f>
      </x:c>
      <x:c r="BH942" s="49" t="str">
        <x:f>IF(A942="","",IFERROR(VLOOKUP(BB942,'Настройки'!$D$3:$E$11,2,FALSE),"Сначала проверьте исходные данные и историю спроса.")&amp;" Уточните срок поставки, MOQ и критичность.")</x:f>
      </x:c>
      <x:c r="BI942" s="50" t="str">
        <x:f>IF(1&gt;'Настройки'!$B$3,"",IF(ISBLANK(F942),IF('Настройки'!$B$9="Нулевой спрос",0,""),IF(F942&lt;0,IF('Настройки'!$B$10="Исключить","",IF('Настройки'!$B$10="Абсолютные значения",ABS(F942),F942)),F942)))</x:f>
      </x:c>
      <x:c r="BJ942" s="50" t="str">
        <x:f>IF(2&gt;'Настройки'!$B$3,"",IF(ISBLANK(G942),IF('Настройки'!$B$9="Нулевой спрос",0,""),IF(G942&lt;0,IF('Настройки'!$B$10="Исключить","",IF('Настройки'!$B$10="Абсолютные значения",ABS(G942),G942)),G942)))</x:f>
      </x:c>
      <x:c r="BK942" s="50" t="str">
        <x:f>IF(3&gt;'Настройки'!$B$3,"",IF(ISBLANK(H942),IF('Настройки'!$B$9="Нулевой спрос",0,""),IF(H942&lt;0,IF('Настройки'!$B$10="Исключить","",IF('Настройки'!$B$10="Абсолютные значения",ABS(H942),H942)),H942)))</x:f>
      </x:c>
      <x:c r="BL942" s="50" t="str">
        <x:f>IF(4&gt;'Настройки'!$B$3,"",IF(ISBLANK(I942),IF('Настройки'!$B$9="Нулевой спрос",0,""),IF(I942&lt;0,IF('Настройки'!$B$10="Исключить","",IF('Настройки'!$B$10="Абсолютные значения",ABS(I942),I942)),I942)))</x:f>
      </x:c>
      <x:c r="BM942" s="50" t="str">
        <x:f>IF(5&gt;'Настройки'!$B$3,"",IF(ISBLANK(J942),IF('Настройки'!$B$9="Нулевой спрос",0,""),IF(J942&lt;0,IF('Настройки'!$B$10="Исключить","",IF('Настройки'!$B$10="Абсолютные значения",ABS(J942),J942)),J942)))</x:f>
      </x:c>
      <x:c r="BN942" s="50" t="str">
        <x:f>IF(6&gt;'Настройки'!$B$3,"",IF(ISBLANK(K942),IF('Настройки'!$B$9="Нулевой спрос",0,""),IF(K942&lt;0,IF('Настройки'!$B$10="Исключить","",IF('Настройки'!$B$10="Абсолютные значения",ABS(K942),K942)),K942)))</x:f>
      </x:c>
      <x:c r="BO942" s="50" t="str">
        <x:f>IF(7&gt;'Настройки'!$B$3,"",IF(ISBLANK(L942),IF('Настройки'!$B$9="Нулевой спрос",0,""),IF(L942&lt;0,IF('Настройки'!$B$10="Исключить","",IF('Настройки'!$B$10="Абсолютные значения",ABS(L942),L942)),L942)))</x:f>
      </x:c>
      <x:c r="BP942" s="50" t="str">
        <x:f>IF(8&gt;'Настройки'!$B$3,"",IF(ISBLANK(M942),IF('Настройки'!$B$9="Нулевой спрос",0,""),IF(M942&lt;0,IF('Настройки'!$B$10="Исключить","",IF('Настройки'!$B$10="Абсолютные значения",ABS(M942),M942)),M942)))</x:f>
      </x:c>
      <x:c r="BQ942" s="50" t="str">
        <x:f>IF(9&gt;'Настройки'!$B$3,"",IF(ISBLANK(N942),IF('Настройки'!$B$9="Нулевой спрос",0,""),IF(N942&lt;0,IF('Настройки'!$B$10="Исключить","",IF('Настройки'!$B$10="Абсолютные значения",ABS(N942),N942)),N942)))</x:f>
      </x:c>
      <x:c r="BR942" s="50" t="str">
        <x:f>IF(10&gt;'Настройки'!$B$3,"",IF(ISBLANK(O942),IF('Настройки'!$B$9="Нулевой спрос",0,""),IF(O942&lt;0,IF('Настройки'!$B$10="Исключить","",IF('Настройки'!$B$10="Абсолютные значения",ABS(O942),O942)),O942)))</x:f>
      </x:c>
      <x:c r="BS942" s="50" t="str">
        <x:f>IF(11&gt;'Настройки'!$B$3,"",IF(ISBLANK(P942),IF('Настройки'!$B$9="Нулевой спрос",0,""),IF(P942&lt;0,IF('Настройки'!$B$10="Исключить","",IF('Настройки'!$B$10="Абсолютные значения",ABS(P942),P942)),P942)))</x:f>
      </x:c>
      <x:c r="BT942" s="50" t="str">
        <x:f>IF(12&gt;'Настройки'!$B$3,"",IF(ISBLANK(Q942),IF('Настройки'!$B$9="Нулевой спрос",0,""),IF(Q942&lt;0,IF('Настройки'!$B$10="Исключить","",IF('Настройки'!$B$10="Абсолютные значения",ABS(Q942),Q942)),Q942)))</x:f>
      </x:c>
      <x:c r="BU942" s="50" t="str">
        <x:f>IF(13&gt;'Настройки'!$B$3,"",IF(ISBLANK(R942),IF('Настройки'!$B$9="Нулевой спрос",0,""),IF(R942&lt;0,IF('Настройки'!$B$10="Исключить","",IF('Настройки'!$B$10="Абсолютные значения",ABS(R942),R942)),R942)))</x:f>
      </x:c>
      <x:c r="BV942" s="50" t="str">
        <x:f>IF(14&gt;'Настройки'!$B$3,"",IF(ISBLANK(S942),IF('Настройки'!$B$9="Нулевой спрос",0,""),IF(S942&lt;0,IF('Настройки'!$B$10="Исключить","",IF('Настройки'!$B$10="Абсолютные значения",ABS(S942),S942)),S942)))</x:f>
      </x:c>
      <x:c r="BW942" s="50" t="str">
        <x:f>IF(15&gt;'Настройки'!$B$3,"",IF(ISBLANK(T942),IF('Настройки'!$B$9="Нулевой спрос",0,""),IF(T942&lt;0,IF('Настройки'!$B$10="Исключить","",IF('Настройки'!$B$10="Абсолютные значения",ABS(T942),T942)),T942)))</x:f>
      </x:c>
      <x:c r="BX942" s="50" t="str">
        <x:f>IF(16&gt;'Настройки'!$B$3,"",IF(ISBLANK(U942),IF('Настройки'!$B$9="Нулевой спрос",0,""),IF(U942&lt;0,IF('Настройки'!$B$10="Исключить","",IF('Настройки'!$B$10="Абсолютные значения",ABS(U942),U942)),U942)))</x:f>
      </x:c>
      <x:c r="BY942" s="50" t="str">
        <x:f>IF(17&gt;'Настройки'!$B$3,"",IF(ISBLANK(V942),IF('Настройки'!$B$9="Нулевой спрос",0,""),IF(V942&lt;0,IF('Настройки'!$B$10="Исключить","",IF('Настройки'!$B$10="Абсолютные значения",ABS(V942),V942)),V942)))</x:f>
      </x:c>
      <x:c r="BZ942" s="50" t="str">
        <x:f>IF(18&gt;'Настройки'!$B$3,"",IF(ISBLANK(W942),IF('Настройки'!$B$9="Нулевой спрос",0,""),IF(W942&lt;0,IF('Настройки'!$B$10="Исключить","",IF('Настройки'!$B$10="Абсолютные значения",ABS(W942),W942)),W942)))</x:f>
      </x:c>
      <x:c r="CA942" s="50" t="str">
        <x:f>IF(19&gt;'Настройки'!$B$3,"",IF(ISBLANK(X942),IF('Настройки'!$B$9="Нулевой спрос",0,""),IF(X942&lt;0,IF('Настройки'!$B$10="Исключить","",IF('Настройки'!$B$10="Абсолютные значения",ABS(X942),X942)),X942)))</x:f>
      </x:c>
      <x:c r="CB942" s="50" t="str">
        <x:f>IF(20&gt;'Настройки'!$B$3,"",IF(ISBLANK(Y942),IF('Настройки'!$B$9="Нулевой спрос",0,""),IF(Y942&lt;0,IF('Настройки'!$B$10="Исключить","",IF('Настройки'!$B$10="Абсолютные значения",ABS(Y942),Y942)),Y942)))</x:f>
      </x:c>
      <x:c r="CC942" s="50" t="str">
        <x:f>IF(21&gt;'Настройки'!$B$3,"",IF(ISBLANK(Z942),IF('Настройки'!$B$9="Нулевой спрос",0,""),IF(Z942&lt;0,IF('Настройки'!$B$10="Исключить","",IF('Настройки'!$B$10="Абсолютные значения",ABS(Z942),Z942)),Z942)))</x:f>
      </x:c>
      <x:c r="CD942" s="50" t="str">
        <x:f>IF(22&gt;'Настройки'!$B$3,"",IF(ISBLANK(AA942),IF('Настройки'!$B$9="Нулевой спрос",0,""),IF(AA942&lt;0,IF('Настройки'!$B$10="Исключить","",IF('Настройки'!$B$10="Абсолютные значения",ABS(AA942),AA942)),AA942)))</x:f>
      </x:c>
      <x:c r="CE942" s="50" t="str">
        <x:f>IF(23&gt;'Настройки'!$B$3,"",IF(ISBLANK(AB942),IF('Настройки'!$B$9="Нулевой спрос",0,""),IF(AB942&lt;0,IF('Настройки'!$B$10="Исключить","",IF('Настройки'!$B$10="Абсолютные значения",ABS(AB942),AB942)),AB942)))</x:f>
      </x:c>
      <x:c r="CF942" s="50" t="str">
        <x:f>IF(24&gt;'Настройки'!$B$3,"",IF(ISBLANK(AC942),IF('Настройки'!$B$9="Нулевой спрос",0,""),IF(AC942&lt;0,IF('Настройки'!$B$10="Исключить","",IF('Настройки'!$B$10="Абсолютные значения",ABS(AC942),AC942)),AC942)))</x:f>
      </x:c>
      <x:c r="CG942" s="50" t="str">
        <x:f>IF(25&gt;'Настройки'!$B$3,"",IF(ISBLANK(AD942),IF('Настройки'!$B$9="Нулевой спрос",0,""),IF(AD942&lt;0,IF('Настройки'!$B$10="Исключить","",IF('Настройки'!$B$10="Абсолютные значения",ABS(AD942),AD942)),AD942)))</x:f>
      </x:c>
      <x:c r="CH942" s="50" t="str">
        <x:f>IF(26&gt;'Настройки'!$B$3,"",IF(ISBLANK(AE942),IF('Настройки'!$B$9="Нулевой спрос",0,""),IF(AE942&lt;0,IF('Настройки'!$B$10="Исключить","",IF('Настройки'!$B$10="Абсолютные значения",ABS(AE942),AE942)),AE942)))</x:f>
      </x:c>
      <x:c r="CI942" s="50" t="str">
        <x:f>IF(27&gt;'Настройки'!$B$3,"",IF(ISBLANK(AF942),IF('Настройки'!$B$9="Нулевой спрос",0,""),IF(AF942&lt;0,IF('Настройки'!$B$10="Исключить","",IF('Настройки'!$B$10="Абсолютные значения",ABS(AF942),AF942)),AF942)))</x:f>
      </x:c>
      <x:c r="CJ942" s="50" t="str">
        <x:f>IF(28&gt;'Настройки'!$B$3,"",IF(ISBLANK(AG942),IF('Настройки'!$B$9="Нулевой спрос",0,""),IF(AG942&lt;0,IF('Настройки'!$B$10="Исключить","",IF('Настройки'!$B$10="Абсолютные значения",ABS(AG942),AG942)),AG942)))</x:f>
      </x:c>
      <x:c r="CK942" s="50" t="str">
        <x:f>IF(29&gt;'Настройки'!$B$3,"",IF(ISBLANK(AH942),IF('Настройки'!$B$9="Нулевой спрос",0,""),IF(AH942&lt;0,IF('Настройки'!$B$10="Исключить","",IF('Настройки'!$B$10="Абсолютные значения",ABS(AH942),AH942)),AH942)))</x:f>
      </x:c>
      <x:c r="CL942" s="50" t="str">
        <x:f>IF(30&gt;'Настройки'!$B$3,"",IF(ISBLANK(AI942),IF('Настройки'!$B$9="Нулевой спрос",0,""),IF(AI942&lt;0,IF('Настройки'!$B$10="Исключить","",IF('Настройки'!$B$10="Абсолютные значения",ABS(AI942),AI942)),AI942)))</x:f>
      </x:c>
      <x:c r="CM942" s="50" t="str">
        <x:f>IF(31&gt;'Настройки'!$B$3,"",IF(ISBLANK(AJ942),IF('Настройки'!$B$9="Нулевой спрос",0,""),IF(AJ942&lt;0,IF('Настройки'!$B$10="Исключить","",IF('Настройки'!$B$10="Абсолютные значения",ABS(AJ942),AJ942)),AJ942)))</x:f>
      </x:c>
      <x:c r="CN942" s="50" t="str">
        <x:f>IF(32&gt;'Настройки'!$B$3,"",IF(ISBLANK(AK942),IF('Настройки'!$B$9="Нулевой спрос",0,""),IF(AK942&lt;0,IF('Настройки'!$B$10="Исключить","",IF('Настройки'!$B$10="Абсолютные значения",ABS(AK942),AK942)),AK942)))</x:f>
      </x:c>
      <x:c r="CO942" s="50" t="str">
        <x:f>IF(33&gt;'Настройки'!$B$3,"",IF(ISBLANK(AL942),IF('Настройки'!$B$9="Нулевой спрос",0,""),IF(AL942&lt;0,IF('Настройки'!$B$10="Исключить","",IF('Настройки'!$B$10="Абсолютные значения",ABS(AL942),AL942)),AL942)))</x:f>
      </x:c>
      <x:c r="CP942" s="50" t="str">
        <x:f>IF(34&gt;'Настройки'!$B$3,"",IF(ISBLANK(AM942),IF('Настройки'!$B$9="Нулевой спрос",0,""),IF(AM942&lt;0,IF('Настройки'!$B$10="Исключить","",IF('Настройки'!$B$10="Абсолютные значения",ABS(AM942),AM942)),AM942)))</x:f>
      </x:c>
      <x:c r="CQ942" s="50" t="str">
        <x:f>IF(35&gt;'Настройки'!$B$3,"",IF(ISBLANK(AN942),IF('Настройки'!$B$9="Нулевой спрос",0,""),IF(AN942&lt;0,IF('Настройки'!$B$10="Исключить","",IF('Настройки'!$B$10="Абсолютные значения",ABS(AN942),AN942)),AN942)))</x:f>
      </x:c>
      <x:c r="CR942" s="50" t="str">
        <x:f>IF(36&gt;'Настройки'!$B$3,"",IF(ISBLANK(AO942),IF('Настройки'!$B$9="Нулевой спрос",0,""),IF(AO942&lt;0,IF('Настройки'!$B$10="Исключить","",IF('Настройки'!$B$10="Абсолютные значения",ABS(AO942),AO942)),AO942)))</x:f>
      </x:c>
      <x:c r="CS942" s="50" t="str">
        <x:f>IF(OR(1&gt;'Настройки'!$B$3,ISBLANK(BI942),BI942=0),"",BI942)</x:f>
      </x:c>
      <x:c r="CT942" s="50" t="str">
        <x:f>IF(OR(2&gt;'Настройки'!$B$3,ISBLANK(BJ942),BJ942=0),"",BJ942)</x:f>
      </x:c>
      <x:c r="CU942" s="50" t="str">
        <x:f>IF(OR(3&gt;'Настройки'!$B$3,ISBLANK(BK942),BK942=0),"",BK942)</x:f>
      </x:c>
      <x:c r="CV942" s="50" t="str">
        <x:f>IF(OR(4&gt;'Настройки'!$B$3,ISBLANK(BL942),BL942=0),"",BL942)</x:f>
      </x:c>
      <x:c r="CW942" s="50" t="str">
        <x:f>IF(OR(5&gt;'Настройки'!$B$3,ISBLANK(BM942),BM942=0),"",BM942)</x:f>
      </x:c>
      <x:c r="CX942" s="50" t="str">
        <x:f>IF(OR(6&gt;'Настройки'!$B$3,ISBLANK(BN942),BN942=0),"",BN942)</x:f>
      </x:c>
      <x:c r="CY942" s="50" t="str">
        <x:f>IF(OR(7&gt;'Настройки'!$B$3,ISBLANK(BO942),BO942=0),"",BO942)</x:f>
      </x:c>
      <x:c r="CZ942" s="50" t="str">
        <x:f>IF(OR(8&gt;'Настройки'!$B$3,ISBLANK(BP942),BP942=0),"",BP942)</x:f>
      </x:c>
      <x:c r="DA942" s="50" t="str">
        <x:f>IF(OR(9&gt;'Настройки'!$B$3,ISBLANK(BQ942),BQ942=0),"",BQ942)</x:f>
      </x:c>
      <x:c r="DB942" s="50" t="str">
        <x:f>IF(OR(10&gt;'Настройки'!$B$3,ISBLANK(BR942),BR942=0),"",BR942)</x:f>
      </x:c>
      <x:c r="DC942" s="50" t="str">
        <x:f>IF(OR(11&gt;'Настройки'!$B$3,ISBLANK(BS942),BS942=0),"",BS942)</x:f>
      </x:c>
      <x:c r="DD942" s="50" t="str">
        <x:f>IF(OR(12&gt;'Настройки'!$B$3,ISBLANK(BT942),BT942=0),"",BT942)</x:f>
      </x:c>
      <x:c r="DE942" s="50" t="str">
        <x:f>IF(OR(13&gt;'Настройки'!$B$3,ISBLANK(BU942),BU942=0),"",BU942)</x:f>
      </x:c>
      <x:c r="DF942" s="50" t="str">
        <x:f>IF(OR(14&gt;'Настройки'!$B$3,ISBLANK(BV942),BV942=0),"",BV942)</x:f>
      </x:c>
      <x:c r="DG942" s="50" t="str">
        <x:f>IF(OR(15&gt;'Настройки'!$B$3,ISBLANK(BW942),BW942=0),"",BW942)</x:f>
      </x:c>
      <x:c r="DH942" s="50" t="str">
        <x:f>IF(OR(16&gt;'Настройки'!$B$3,ISBLANK(BX942),BX942=0),"",BX942)</x:f>
      </x:c>
      <x:c r="DI942" s="50" t="str">
        <x:f>IF(OR(17&gt;'Настройки'!$B$3,ISBLANK(BY942),BY942=0),"",BY942)</x:f>
      </x:c>
      <x:c r="DJ942" s="50" t="str">
        <x:f>IF(OR(18&gt;'Настройки'!$B$3,ISBLANK(BZ942),BZ942=0),"",BZ942)</x:f>
      </x:c>
      <x:c r="DK942" s="50" t="str">
        <x:f>IF(OR(19&gt;'Настройки'!$B$3,ISBLANK(CA942),CA942=0),"",CA942)</x:f>
      </x:c>
      <x:c r="DL942" s="50" t="str">
        <x:f>IF(OR(20&gt;'Настройки'!$B$3,ISBLANK(CB942),CB942=0),"",CB942)</x:f>
      </x:c>
      <x:c r="DM942" s="50" t="str">
        <x:f>IF(OR(21&gt;'Настройки'!$B$3,ISBLANK(CC942),CC942=0),"",CC942)</x:f>
      </x:c>
      <x:c r="DN942" s="50" t="str">
        <x:f>IF(OR(22&gt;'Настройки'!$B$3,ISBLANK(CD942),CD942=0),"",CD942)</x:f>
      </x:c>
      <x:c r="DO942" s="50" t="str">
        <x:f>IF(OR(23&gt;'Настройки'!$B$3,ISBLANK(CE942),CE942=0),"",CE942)</x:f>
      </x:c>
      <x:c r="DP942" s="50" t="str">
        <x:f>IF(OR(24&gt;'Настройки'!$B$3,ISBLANK(CF942),CF942=0),"",CF942)</x:f>
      </x:c>
      <x:c r="DQ942" s="50" t="str">
        <x:f>IF(OR(25&gt;'Настройки'!$B$3,ISBLANK(CG942),CG942=0),"",CG942)</x:f>
      </x:c>
      <x:c r="DR942" s="50" t="str">
        <x:f>IF(OR(26&gt;'Настройки'!$B$3,ISBLANK(CH942),CH942=0),"",CH942)</x:f>
      </x:c>
      <x:c r="DS942" s="50" t="str">
        <x:f>IF(OR(27&gt;'Настройки'!$B$3,ISBLANK(CI942),CI942=0),"",CI942)</x:f>
      </x:c>
      <x:c r="DT942" s="50" t="str">
        <x:f>IF(OR(28&gt;'Настройки'!$B$3,ISBLANK(CJ942),CJ942=0),"",CJ942)</x:f>
      </x:c>
      <x:c r="DU942" s="50" t="str">
        <x:f>IF(OR(29&gt;'Настройки'!$B$3,ISBLANK(CK942),CK942=0),"",CK942)</x:f>
      </x:c>
      <x:c r="DV942" s="50" t="str">
        <x:f>IF(OR(30&gt;'Настройки'!$B$3,ISBLANK(CL942),CL942=0),"",CL942)</x:f>
      </x:c>
      <x:c r="DW942" s="50" t="str">
        <x:f>IF(OR(31&gt;'Настройки'!$B$3,ISBLANK(CM942),CM942=0),"",CM942)</x:f>
      </x:c>
      <x:c r="DX942" s="50" t="str">
        <x:f>IF(OR(32&gt;'Настройки'!$B$3,ISBLANK(CN942),CN942=0),"",CN942)</x:f>
      </x:c>
      <x:c r="DY942" s="50" t="str">
        <x:f>IF(OR(33&gt;'Настройки'!$B$3,ISBLANK(CO942),CO942=0),"",CO942)</x:f>
      </x:c>
      <x:c r="DZ942" s="50" t="str">
        <x:f>IF(OR(34&gt;'Настройки'!$B$3,ISBLANK(CP942),CP942=0),"",CP942)</x:f>
      </x:c>
      <x:c r="EA942" s="50" t="str">
        <x:f>IF(OR(35&gt;'Настройки'!$B$3,ISBLANK(CQ942),CQ942=0),"",CQ942)</x:f>
      </x:c>
      <x:c r="EB942" s="50" t="str">
        <x:f>IF(OR(36&gt;'Настройки'!$B$3,ISBLANK(CR942),CR942=0),"",CR942)</x:f>
      </x:c>
      <x:c r="EC942" s="50" t="str">
        <x:f>IF(A942="","",IF(OR(BB942="AZ",BB942="BZ"),10000+ROW(),IF(AZ942&gt;'Настройки'!$B$11,20000+ROW(),IF(BF942&lt;&gt;"Обычный",30000+ROW(),IF(AX942&lt;=0,40000+ROW(),"")))))</x:f>
      </x:c>
      <x:c r="ED942" s="50" t="str">
        <x:f>IF(EC942="","",COUNTIFS($EC$2:$EC$1001,"&gt;0",$EC$2:$EC$1001,"&lt;"&amp;EC942)+1)</x:f>
      </x:c>
    </x:row>
    <x:row r="943">
      <x:c r="A943" s="115"/>
      <x:c r="B943" s="115"/>
      <x:c r="C943" s="115"/>
      <x:c r="D943" s="118"/>
      <x:c r="E943" s="118"/>
      <x:c r="F943" s="118"/>
      <x:c r="G943" s="118"/>
      <x:c r="H943" s="118"/>
      <x:c r="I943" s="118"/>
      <x:c r="J943" s="118"/>
      <x:c r="K943" s="118"/>
      <x:c r="L943" s="118"/>
      <x:c r="M943" s="118"/>
      <x:c r="N943" s="118"/>
      <x:c r="O943" s="118"/>
      <x:c r="P943" s="118"/>
      <x:c r="Q943" s="118"/>
      <x:c r="R943" s="118"/>
      <x:c r="S943" s="118"/>
      <x:c r="T943" s="118"/>
      <x:c r="U943" s="118"/>
      <x:c r="V943" s="118"/>
      <x:c r="W943" s="118"/>
      <x:c r="X943" s="118"/>
      <x:c r="Y943" s="118"/>
      <x:c r="Z943" s="118"/>
      <x:c r="AA943" s="118"/>
      <x:c r="AB943" s="118"/>
      <x:c r="AC943" s="118"/>
      <x:c r="AD943" s="118"/>
      <x:c r="AE943" s="118"/>
      <x:c r="AF943" s="118"/>
      <x:c r="AG943" s="118"/>
      <x:c r="AH943" s="118"/>
      <x:c r="AI943" s="118"/>
      <x:c r="AJ943" s="118"/>
      <x:c r="AK943" s="118"/>
      <x:c r="AL943" s="118"/>
      <x:c r="AM943" s="118"/>
      <x:c r="AN943" s="118"/>
      <x:c r="AO943" s="118"/>
      <x:c r="AP943" s="115"/>
      <x:c r="AQ943" s="49" t="str">
        <x:f>IF(A943="","",COUNT(BI943:INDEX(BI943:CR943,1,'Настройки'!$B$3)))</x:f>
      </x:c>
      <x:c r="AR943" s="49" t="str">
        <x:f>IF(A943="","",SUM(BI943:INDEX(BI943:CR943,1,'Настройки'!$B$3)))</x:f>
      </x:c>
      <x:c r="AS943" s="58" t="str">
        <x:f>IF(A943="","",IF('Настройки'!$B$4="Стоимость потребления",AR943*D943,IF('Настройки'!$B$4="Количество",AR943,E943)))</x:f>
      </x:c>
      <x:c r="AT943" s="61" t="str">
        <x:f>IF(OR(A943="",AS943&lt;0,SUM($AS$2:$AS$1001)&lt;=0),"",AS943/SUM($AS$2:$AS$1001))</x:f>
      </x:c>
      <x:c r="AU943" s="61" t="str">
        <x:f>IF(OR(A943="",AS943&lt;0,SUM($AS$2:$AS$1001)&lt;=0),"",SUMIFS($AS$2:$AS$1001,$AS$2:$AS$1001,"&gt;"&amp;AS943)/SUM($AS$2:$AS$1001))</x:f>
      </x:c>
      <x:c r="AV943" s="61" t="str">
        <x:f>IF(OR(A943="",AS943&lt;0,SUM($AS$2:$AS$1001)&lt;=0),"",SUMIFS($AS$2:$AS$1001,$AS$2:$AS$1001,"&gt;="&amp;AS943)/SUM($AS$2:$AS$1001))</x:f>
      </x:c>
      <x:c r="AW943" s="49" t="str">
        <x:f>IF(A943="","",IF(SUM($AS$2:$AS$1001)&lt;=0,"Не определён",IF(AS943&lt;0,"Исключение",IF(AU943&lt;'Настройки'!$B$5,"A",IF(AU943&lt;'Настройки'!$B$6,"B","C")))))</x:f>
      </x:c>
      <x:c r="AX943" s="58" t="str">
        <x:f>IF(A943="","",IF(AQ943=0,"",AVERAGE(BI943:INDEX(BI943:CR943,1,'Настройки'!$B$3))))</x:f>
      </x:c>
      <x:c r="AY943" s="58" t="str">
        <x:f>IF(OR(A943="",AQ943=0),"",STDEVP(BI943:INDEX(BI943:CR943,1,'Настройки'!$B$3)))</x:f>
      </x:c>
      <x:c r="AZ943" s="61" t="str">
        <x:f>IF(OR(A943="",AQ943&lt;'Настройки'!$B$12,AX943&lt;=0,AND('Настройки'!$B$10="Блокировать",COUNTIF(F943:INDEX(F943:AO943,1,'Настройки'!$B$3),"&lt;0")&gt;0)),"",AY943/ABS(AX943))</x:f>
      </x:c>
      <x:c r="BA943" s="49" t="str">
        <x:f>IF(A943="","",IF(AND('Настройки'!$B$10="Блокировать",COUNTIF(F943:INDEX(F943:AO943,1,'Настройки'!$B$3),"&lt;0")&gt;0),"Не определён",IF(AQ943&lt;'Настройки'!$B$12,"Не определён",IF(AX943=0,"Нет спроса",IF(AX943&lt;0,"Не определён",IF(AZ943&lt;='Настройки'!$B$7,"X",IF(AZ943&lt;='Настройки'!$B$8,"Y","Z")))))))</x:f>
      </x:c>
      <x:c r="BB943" s="49" t="str">
        <x:f>IF(OR(A943="",LEN(AW943)&lt;&gt;1,LEN(BA943)&lt;&gt;1),"",AW943&amp;BA943)</x:f>
      </x:c>
      <x:c r="BC943" s="61" t="str">
        <x:f>IF(OR(A943="",AQ943=0),"",(COUNT(BI943:INDEX(BI943:CR943,1,'Настройки'!$B$3))-COUNT(CS943:INDEX(CS943:EB943,1,'Настройки'!$B$3)))/AQ943)</x:f>
      </x:c>
      <x:c r="BD943" s="64" t="str">
        <x:f>IF(OR(A943="",COUNT(CS943:INDEX(CS943:EB943,1,'Настройки'!$B$3))=0),"",AQ943/COUNT(CS943:INDEX(CS943:EB943,1,'Настройки'!$B$3)))</x:f>
      </x:c>
      <x:c r="BE943" s="64" t="str">
        <x:f>IF(OR(A943="",COUNT(CS943:INDEX(CS943:EB943,1,'Настройки'!$B$3))=0),"",IF(AVERAGE(CS943:INDEX(CS943:EB943,1,'Настройки'!$B$3))=0,"",(STDEVP(CS943:INDEX(CS943:EB943,1,'Настройки'!$B$3))/ABS(AVERAGE(CS943:INDEX(CS943:EB943,1,'Настройки'!$B$3))))^2))</x:f>
      </x:c>
      <x:c r="BF943" s="49" t="str">
        <x:f>IF(A943="","",IF(AQ943&lt;3,"Недостаточно",IF(AQ943&lt;6,"Предварительный","Обычный")))</x:f>
      </x:c>
      <x:c r="BG943" s="49" t="str">
        <x:f>IF(A943="","",IF(COUNTIF(F943:INDEX(F943:AO943,1,'Настройки'!$B$3),"&lt;0")&gt;0,IF('Настройки'!$B$10="Блокировать","Отрицательный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"),"")&amp;IF(AQ943&lt;3,"Недостаточно истории. ",IF(AQ943&lt;6,"Предварительная классификация. ",""))&amp;IF(AX943=0,"Нет спроса за горизонт. ","")&amp;IF(AZ943&gt;'Настройки'!$B$11,"Экстремальная вариативность. ",""))</x:f>
      </x:c>
      <x:c r="BH943" s="49" t="str">
        <x:f>IF(A943="","",IFERROR(VLOOKUP(BB943,'Настройки'!$D$3:$E$11,2,FALSE),"Сначала проверьте исходные данные и историю спроса.")&amp;" Уточните срок поставки, MOQ и критичность.")</x:f>
      </x:c>
      <x:c r="BI943" s="50" t="str">
        <x:f>IF(1&gt;'Настройки'!$B$3,"",IF(ISBLANK(F943),IF('Настройки'!$B$9="Нулевой спрос",0,""),IF(F943&lt;0,IF('Настройки'!$B$10="Исключить","",IF('Настройки'!$B$10="Абсолютные значения",ABS(F943),F943)),F943)))</x:f>
      </x:c>
      <x:c r="BJ943" s="50" t="str">
        <x:f>IF(2&gt;'Настройки'!$B$3,"",IF(ISBLANK(G943),IF('Настройки'!$B$9="Нулевой спрос",0,""),IF(G943&lt;0,IF('Настройки'!$B$10="Исключить","",IF('Настройки'!$B$10="Абсолютные значения",ABS(G943),G943)),G943)))</x:f>
      </x:c>
      <x:c r="BK943" s="50" t="str">
        <x:f>IF(3&gt;'Настройки'!$B$3,"",IF(ISBLANK(H943),IF('Настройки'!$B$9="Нулевой спрос",0,""),IF(H943&lt;0,IF('Настройки'!$B$10="Исключить","",IF('Настройки'!$B$10="Абсолютные значения",ABS(H943),H943)),H943)))</x:f>
      </x:c>
      <x:c r="BL943" s="50" t="str">
        <x:f>IF(4&gt;'Настройки'!$B$3,"",IF(ISBLANK(I943),IF('Настройки'!$B$9="Нулевой спрос",0,""),IF(I943&lt;0,IF('Настройки'!$B$10="Исключить","",IF('Настройки'!$B$10="Абсолютные значения",ABS(I943),I943)),I943)))</x:f>
      </x:c>
      <x:c r="BM943" s="50" t="str">
        <x:f>IF(5&gt;'Настройки'!$B$3,"",IF(ISBLANK(J943),IF('Настройки'!$B$9="Нулевой спрос",0,""),IF(J943&lt;0,IF('Настройки'!$B$10="Исключить","",IF('Настройки'!$B$10="Абсолютные значения",ABS(J943),J943)),J943)))</x:f>
      </x:c>
      <x:c r="BN943" s="50" t="str">
        <x:f>IF(6&gt;'Настройки'!$B$3,"",IF(ISBLANK(K943),IF('Настройки'!$B$9="Нулевой спрос",0,""),IF(K943&lt;0,IF('Настройки'!$B$10="Исключить","",IF('Настройки'!$B$10="Абсолютные значения",ABS(K943),K943)),K943)))</x:f>
      </x:c>
      <x:c r="BO943" s="50" t="str">
        <x:f>IF(7&gt;'Настройки'!$B$3,"",IF(ISBLANK(L943),IF('Настройки'!$B$9="Нулевой спрос",0,""),IF(L943&lt;0,IF('Настройки'!$B$10="Исключить","",IF('Настройки'!$B$10="Абсолютные значения",ABS(L943),L943)),L943)))</x:f>
      </x:c>
      <x:c r="BP943" s="50" t="str">
        <x:f>IF(8&gt;'Настройки'!$B$3,"",IF(ISBLANK(M943),IF('Настройки'!$B$9="Нулевой спрос",0,""),IF(M943&lt;0,IF('Настройки'!$B$10="Исключить","",IF('Настройки'!$B$10="Абсолютные значения",ABS(M943),M943)),M943)))</x:f>
      </x:c>
      <x:c r="BQ943" s="50" t="str">
        <x:f>IF(9&gt;'Настройки'!$B$3,"",IF(ISBLANK(N943),IF('Настройки'!$B$9="Нулевой спрос",0,""),IF(N943&lt;0,IF('Настройки'!$B$10="Исключить","",IF('Настройки'!$B$10="Абсолютные значения",ABS(N943),N943)),N943)))</x:f>
      </x:c>
      <x:c r="BR943" s="50" t="str">
        <x:f>IF(10&gt;'Настройки'!$B$3,"",IF(ISBLANK(O943),IF('Настройки'!$B$9="Нулевой спрос",0,""),IF(O943&lt;0,IF('Настройки'!$B$10="Исключить","",IF('Настройки'!$B$10="Абсолютные значения",ABS(O943),O943)),O943)))</x:f>
      </x:c>
      <x:c r="BS943" s="50" t="str">
        <x:f>IF(11&gt;'Настройки'!$B$3,"",IF(ISBLANK(P943),IF('Настройки'!$B$9="Нулевой спрос",0,""),IF(P943&lt;0,IF('Настройки'!$B$10="Исключить","",IF('Настройки'!$B$10="Абсолютные значения",ABS(P943),P943)),P943)))</x:f>
      </x:c>
      <x:c r="BT943" s="50" t="str">
        <x:f>IF(12&gt;'Настройки'!$B$3,"",IF(ISBLANK(Q943),IF('Настройки'!$B$9="Нулевой спрос",0,""),IF(Q943&lt;0,IF('Настройки'!$B$10="Исключить","",IF('Настройки'!$B$10="Абсолютные значения",ABS(Q943),Q943)),Q943)))</x:f>
      </x:c>
      <x:c r="BU943" s="50" t="str">
        <x:f>IF(13&gt;'Настройки'!$B$3,"",IF(ISBLANK(R943),IF('Настройки'!$B$9="Нулевой спрос",0,""),IF(R943&lt;0,IF('Настройки'!$B$10="Исключить","",IF('Настройки'!$B$10="Абсолютные значения",ABS(R943),R943)),R943)))</x:f>
      </x:c>
      <x:c r="BV943" s="50" t="str">
        <x:f>IF(14&gt;'Настройки'!$B$3,"",IF(ISBLANK(S943),IF('Настройки'!$B$9="Нулевой спрос",0,""),IF(S943&lt;0,IF('Настройки'!$B$10="Исключить","",IF('Настройки'!$B$10="Абсолютные значения",ABS(S943),S943)),S943)))</x:f>
      </x:c>
      <x:c r="BW943" s="50" t="str">
        <x:f>IF(15&gt;'Настройки'!$B$3,"",IF(ISBLANK(T943),IF('Настройки'!$B$9="Нулевой спрос",0,""),IF(T943&lt;0,IF('Настройки'!$B$10="Исключить","",IF('Настройки'!$B$10="Абсолютные значения",ABS(T943),T943)),T943)))</x:f>
      </x:c>
      <x:c r="BX943" s="50" t="str">
        <x:f>IF(16&gt;'Настройки'!$B$3,"",IF(ISBLANK(U943),IF('Настройки'!$B$9="Нулевой спрос",0,""),IF(U943&lt;0,IF('Настройки'!$B$10="Исключить","",IF('Настройки'!$B$10="Абсолютные значения",ABS(U943),U943)),U943)))</x:f>
      </x:c>
      <x:c r="BY943" s="50" t="str">
        <x:f>IF(17&gt;'Настройки'!$B$3,"",IF(ISBLANK(V943),IF('Настройки'!$B$9="Нулевой спрос",0,""),IF(V943&lt;0,IF('Настройки'!$B$10="Исключить","",IF('Настройки'!$B$10="Абсолютные значения",ABS(V943),V943)),V943)))</x:f>
      </x:c>
      <x:c r="BZ943" s="50" t="str">
        <x:f>IF(18&gt;'Настройки'!$B$3,"",IF(ISBLANK(W943),IF('Настройки'!$B$9="Нулевой спрос",0,""),IF(W943&lt;0,IF('Настройки'!$B$10="Исключить","",IF('Настройки'!$B$10="Абсолютные значения",ABS(W943),W943)),W943)))</x:f>
      </x:c>
      <x:c r="CA943" s="50" t="str">
        <x:f>IF(19&gt;'Настройки'!$B$3,"",IF(ISBLANK(X943),IF('Настройки'!$B$9="Нулевой спрос",0,""),IF(X943&lt;0,IF('Настройки'!$B$10="Исключить","",IF('Настройки'!$B$10="Абсолютные значения",ABS(X943),X943)),X943)))</x:f>
      </x:c>
      <x:c r="CB943" s="50" t="str">
        <x:f>IF(20&gt;'Настройки'!$B$3,"",IF(ISBLANK(Y943),IF('Настройки'!$B$9="Нулевой спрос",0,""),IF(Y943&lt;0,IF('Настройки'!$B$10="Исключить","",IF('Настройки'!$B$10="Абсолютные значения",ABS(Y943),Y943)),Y943)))</x:f>
      </x:c>
      <x:c r="CC943" s="50" t="str">
        <x:f>IF(21&gt;'Настройки'!$B$3,"",IF(ISBLANK(Z943),IF('Настройки'!$B$9="Нулевой спрос",0,""),IF(Z943&lt;0,IF('Настройки'!$B$10="Исключить","",IF('Настройки'!$B$10="Абсолютные значения",ABS(Z943),Z943)),Z943)))</x:f>
      </x:c>
      <x:c r="CD943" s="50" t="str">
        <x:f>IF(22&gt;'Настройки'!$B$3,"",IF(ISBLANK(AA943),IF('Настройки'!$B$9="Нулевой спрос",0,""),IF(AA943&lt;0,IF('Настройки'!$B$10="Исключить","",IF('Настройки'!$B$10="Абсолютные значения",ABS(AA943),AA943)),AA943)))</x:f>
      </x:c>
      <x:c r="CE943" s="50" t="str">
        <x:f>IF(23&gt;'Настройки'!$B$3,"",IF(ISBLANK(AB943),IF('Настройки'!$B$9="Нулевой спрос",0,""),IF(AB943&lt;0,IF('Настройки'!$B$10="Исключить","",IF('Настройки'!$B$10="Абсолютные значения",ABS(AB943),AB943)),AB943)))</x:f>
      </x:c>
      <x:c r="CF943" s="50" t="str">
        <x:f>IF(24&gt;'Настройки'!$B$3,"",IF(ISBLANK(AC943),IF('Настройки'!$B$9="Нулевой спрос",0,""),IF(AC943&lt;0,IF('Настройки'!$B$10="Исключить","",IF('Настройки'!$B$10="Абсолютные значения",ABS(AC943),AC943)),AC943)))</x:f>
      </x:c>
      <x:c r="CG943" s="50" t="str">
        <x:f>IF(25&gt;'Настройки'!$B$3,"",IF(ISBLANK(AD943),IF('Настройки'!$B$9="Нулевой спрос",0,""),IF(AD943&lt;0,IF('Настройки'!$B$10="Исключить","",IF('Настройки'!$B$10="Абсолютные значения",ABS(AD943),AD943)),AD943)))</x:f>
      </x:c>
      <x:c r="CH943" s="50" t="str">
        <x:f>IF(26&gt;'Настройки'!$B$3,"",IF(ISBLANK(AE943),IF('Настройки'!$B$9="Нулевой спрос",0,""),IF(AE943&lt;0,IF('Настройки'!$B$10="Исключить","",IF('Настройки'!$B$10="Абсолютные значения",ABS(AE943),AE943)),AE943)))</x:f>
      </x:c>
      <x:c r="CI943" s="50" t="str">
        <x:f>IF(27&gt;'Настройки'!$B$3,"",IF(ISBLANK(AF943),IF('Настройки'!$B$9="Нулевой спрос",0,""),IF(AF943&lt;0,IF('Настройки'!$B$10="Исключить","",IF('Настройки'!$B$10="Абсолютные значения",ABS(AF943),AF943)),AF943)))</x:f>
      </x:c>
      <x:c r="CJ943" s="50" t="str">
        <x:f>IF(28&gt;'Настройки'!$B$3,"",IF(ISBLANK(AG943),IF('Настройки'!$B$9="Нулевой спрос",0,""),IF(AG943&lt;0,IF('Настройки'!$B$10="Исключить","",IF('Настройки'!$B$10="Абсолютные значения",ABS(AG943),AG943)),AG943)))</x:f>
      </x:c>
      <x:c r="CK943" s="50" t="str">
        <x:f>IF(29&gt;'Настройки'!$B$3,"",IF(ISBLANK(AH943),IF('Настройки'!$B$9="Нулевой спрос",0,""),IF(AH943&lt;0,IF('Настройки'!$B$10="Исключить","",IF('Настройки'!$B$10="Абсолютные значения",ABS(AH943),AH943)),AH943)))</x:f>
      </x:c>
      <x:c r="CL943" s="50" t="str">
        <x:f>IF(30&gt;'Настройки'!$B$3,"",IF(ISBLANK(AI943),IF('Настройки'!$B$9="Нулевой спрос",0,""),IF(AI943&lt;0,IF('Настройки'!$B$10="Исключить","",IF('Настройки'!$B$10="Абсолютные значения",ABS(AI943),AI943)),AI943)))</x:f>
      </x:c>
      <x:c r="CM943" s="50" t="str">
        <x:f>IF(31&gt;'Настройки'!$B$3,"",IF(ISBLANK(AJ943),IF('Настройки'!$B$9="Нулевой спрос",0,""),IF(AJ943&lt;0,IF('Настройки'!$B$10="Исключить","",IF('Настройки'!$B$10="Абсолютные значения",ABS(AJ943),AJ943)),AJ943)))</x:f>
      </x:c>
      <x:c r="CN943" s="50" t="str">
        <x:f>IF(32&gt;'Настройки'!$B$3,"",IF(ISBLANK(AK943),IF('Настройки'!$B$9="Нулевой спрос",0,""),IF(AK943&lt;0,IF('Настройки'!$B$10="Исключить","",IF('Настройки'!$B$10="Абсолютные значения",ABS(AK943),AK943)),AK943)))</x:f>
      </x:c>
      <x:c r="CO943" s="50" t="str">
        <x:f>IF(33&gt;'Настройки'!$B$3,"",IF(ISBLANK(AL943),IF('Настройки'!$B$9="Нулевой спрос",0,""),IF(AL943&lt;0,IF('Настройки'!$B$10="Исключить","",IF('Настройки'!$B$10="Абсолютные значения",ABS(AL943),AL943)),AL943)))</x:f>
      </x:c>
      <x:c r="CP943" s="50" t="str">
        <x:f>IF(34&gt;'Настройки'!$B$3,"",IF(ISBLANK(AM943),IF('Настройки'!$B$9="Нулевой спрос",0,""),IF(AM943&lt;0,IF('Настройки'!$B$10="Исключить","",IF('Настройки'!$B$10="Абсолютные значения",ABS(AM943),AM943)),AM943)))</x:f>
      </x:c>
      <x:c r="CQ943" s="50" t="str">
        <x:f>IF(35&gt;'Настройки'!$B$3,"",IF(ISBLANK(AN943),IF('Настройки'!$B$9="Нулевой спрос",0,""),IF(AN943&lt;0,IF('Настройки'!$B$10="Исключить","",IF('Настройки'!$B$10="Абсолютные значения",ABS(AN943),AN943)),AN943)))</x:f>
      </x:c>
      <x:c r="CR943" s="50" t="str">
        <x:f>IF(36&gt;'Настройки'!$B$3,"",IF(ISBLANK(AO943),IF('Настройки'!$B$9="Нулевой спрос",0,""),IF(AO943&lt;0,IF('Настройки'!$B$10="Исключить","",IF('Настройки'!$B$10="Абсолютные значения",ABS(AO943),AO943)),AO943)))</x:f>
      </x:c>
      <x:c r="CS943" s="50" t="str">
        <x:f>IF(OR(1&gt;'Настройки'!$B$3,ISBLANK(BI943),BI943=0),"",BI943)</x:f>
      </x:c>
      <x:c r="CT943" s="50" t="str">
        <x:f>IF(OR(2&gt;'Настройки'!$B$3,ISBLANK(BJ943),BJ943=0),"",BJ943)</x:f>
      </x:c>
      <x:c r="CU943" s="50" t="str">
        <x:f>IF(OR(3&gt;'Настройки'!$B$3,ISBLANK(BK943),BK943=0),"",BK943)</x:f>
      </x:c>
      <x:c r="CV943" s="50" t="str">
        <x:f>IF(OR(4&gt;'Настройки'!$B$3,ISBLANK(BL943),BL943=0),"",BL943)</x:f>
      </x:c>
      <x:c r="CW943" s="50" t="str">
        <x:f>IF(OR(5&gt;'Настройки'!$B$3,ISBLANK(BM943),BM943=0),"",BM943)</x:f>
      </x:c>
      <x:c r="CX943" s="50" t="str">
        <x:f>IF(OR(6&gt;'Настройки'!$B$3,ISBLANK(BN943),BN943=0),"",BN943)</x:f>
      </x:c>
      <x:c r="CY943" s="50" t="str">
        <x:f>IF(OR(7&gt;'Настройки'!$B$3,ISBLANK(BO943),BO943=0),"",BO943)</x:f>
      </x:c>
      <x:c r="CZ943" s="50" t="str">
        <x:f>IF(OR(8&gt;'Настройки'!$B$3,ISBLANK(BP943),BP943=0),"",BP943)</x:f>
      </x:c>
      <x:c r="DA943" s="50" t="str">
        <x:f>IF(OR(9&gt;'Настройки'!$B$3,ISBLANK(BQ943),BQ943=0),"",BQ943)</x:f>
      </x:c>
      <x:c r="DB943" s="50" t="str">
        <x:f>IF(OR(10&gt;'Настройки'!$B$3,ISBLANK(BR943),BR943=0),"",BR943)</x:f>
      </x:c>
      <x:c r="DC943" s="50" t="str">
        <x:f>IF(OR(11&gt;'Настройки'!$B$3,ISBLANK(BS943),BS943=0),"",BS943)</x:f>
      </x:c>
      <x:c r="DD943" s="50" t="str">
        <x:f>IF(OR(12&gt;'Настройки'!$B$3,ISBLANK(BT943),BT943=0),"",BT943)</x:f>
      </x:c>
      <x:c r="DE943" s="50" t="str">
        <x:f>IF(OR(13&gt;'Настройки'!$B$3,ISBLANK(BU943),BU943=0),"",BU943)</x:f>
      </x:c>
      <x:c r="DF943" s="50" t="str">
        <x:f>IF(OR(14&gt;'Настройки'!$B$3,ISBLANK(BV943),BV943=0),"",BV943)</x:f>
      </x:c>
      <x:c r="DG943" s="50" t="str">
        <x:f>IF(OR(15&gt;'Настройки'!$B$3,ISBLANK(BW943),BW943=0),"",BW943)</x:f>
      </x:c>
      <x:c r="DH943" s="50" t="str">
        <x:f>IF(OR(16&gt;'Настройки'!$B$3,ISBLANK(BX943),BX943=0),"",BX943)</x:f>
      </x:c>
      <x:c r="DI943" s="50" t="str">
        <x:f>IF(OR(17&gt;'Настройки'!$B$3,ISBLANK(BY943),BY943=0),"",BY943)</x:f>
      </x:c>
      <x:c r="DJ943" s="50" t="str">
        <x:f>IF(OR(18&gt;'Настройки'!$B$3,ISBLANK(BZ943),BZ943=0),"",BZ943)</x:f>
      </x:c>
      <x:c r="DK943" s="50" t="str">
        <x:f>IF(OR(19&gt;'Настройки'!$B$3,ISBLANK(CA943),CA943=0),"",CA943)</x:f>
      </x:c>
      <x:c r="DL943" s="50" t="str">
        <x:f>IF(OR(20&gt;'Настройки'!$B$3,ISBLANK(CB943),CB943=0),"",CB943)</x:f>
      </x:c>
      <x:c r="DM943" s="50" t="str">
        <x:f>IF(OR(21&gt;'Настройки'!$B$3,ISBLANK(CC943),CC943=0),"",CC943)</x:f>
      </x:c>
      <x:c r="DN943" s="50" t="str">
        <x:f>IF(OR(22&gt;'Настройки'!$B$3,ISBLANK(CD943),CD943=0),"",CD943)</x:f>
      </x:c>
      <x:c r="DO943" s="50" t="str">
        <x:f>IF(OR(23&gt;'Настройки'!$B$3,ISBLANK(CE943),CE943=0),"",CE943)</x:f>
      </x:c>
      <x:c r="DP943" s="50" t="str">
        <x:f>IF(OR(24&gt;'Настройки'!$B$3,ISBLANK(CF943),CF943=0),"",CF943)</x:f>
      </x:c>
      <x:c r="DQ943" s="50" t="str">
        <x:f>IF(OR(25&gt;'Настройки'!$B$3,ISBLANK(CG943),CG943=0),"",CG943)</x:f>
      </x:c>
      <x:c r="DR943" s="50" t="str">
        <x:f>IF(OR(26&gt;'Настройки'!$B$3,ISBLANK(CH943),CH943=0),"",CH943)</x:f>
      </x:c>
      <x:c r="DS943" s="50" t="str">
        <x:f>IF(OR(27&gt;'Настройки'!$B$3,ISBLANK(CI943),CI943=0),"",CI943)</x:f>
      </x:c>
      <x:c r="DT943" s="50" t="str">
        <x:f>IF(OR(28&gt;'Настройки'!$B$3,ISBLANK(CJ943),CJ943=0),"",CJ943)</x:f>
      </x:c>
      <x:c r="DU943" s="50" t="str">
        <x:f>IF(OR(29&gt;'Настройки'!$B$3,ISBLANK(CK943),CK943=0),"",CK943)</x:f>
      </x:c>
      <x:c r="DV943" s="50" t="str">
        <x:f>IF(OR(30&gt;'Настройки'!$B$3,ISBLANK(CL943),CL943=0),"",CL943)</x:f>
      </x:c>
      <x:c r="DW943" s="50" t="str">
        <x:f>IF(OR(31&gt;'Настройки'!$B$3,ISBLANK(CM943),CM943=0),"",CM943)</x:f>
      </x:c>
      <x:c r="DX943" s="50" t="str">
        <x:f>IF(OR(32&gt;'Настройки'!$B$3,ISBLANK(CN943),CN943=0),"",CN943)</x:f>
      </x:c>
      <x:c r="DY943" s="50" t="str">
        <x:f>IF(OR(33&gt;'Настройки'!$B$3,ISBLANK(CO943),CO943=0),"",CO943)</x:f>
      </x:c>
      <x:c r="DZ943" s="50" t="str">
        <x:f>IF(OR(34&gt;'Настройки'!$B$3,ISBLANK(CP943),CP943=0),"",CP943)</x:f>
      </x:c>
      <x:c r="EA943" s="50" t="str">
        <x:f>IF(OR(35&gt;'Настройки'!$B$3,ISBLANK(CQ943),CQ943=0),"",CQ943)</x:f>
      </x:c>
      <x:c r="EB943" s="50" t="str">
        <x:f>IF(OR(36&gt;'Настройки'!$B$3,ISBLANK(CR943),CR943=0),"",CR943)</x:f>
      </x:c>
      <x:c r="EC943" s="50" t="str">
        <x:f>IF(A943="","",IF(OR(BB943="AZ",BB943="BZ"),10000+ROW(),IF(AZ943&gt;'Настройки'!$B$11,20000+ROW(),IF(BF943&lt;&gt;"Обычный",30000+ROW(),IF(AX943&lt;=0,40000+ROW(),"")))))</x:f>
      </x:c>
      <x:c r="ED943" s="50" t="str">
        <x:f>IF(EC943="","",COUNTIFS($EC$2:$EC$1001,"&gt;0",$EC$2:$EC$1001,"&lt;"&amp;EC943)+1)</x:f>
      </x:c>
    </x:row>
    <x:row r="944">
      <x:c r="A944" s="115"/>
      <x:c r="B944" s="115"/>
      <x:c r="C944" s="115"/>
      <x:c r="D944" s="118"/>
      <x:c r="E944" s="118"/>
      <x:c r="F944" s="118"/>
      <x:c r="G944" s="118"/>
      <x:c r="H944" s="118"/>
      <x:c r="I944" s="118"/>
      <x:c r="J944" s="118"/>
      <x:c r="K944" s="118"/>
      <x:c r="L944" s="118"/>
      <x:c r="M944" s="118"/>
      <x:c r="N944" s="118"/>
      <x:c r="O944" s="118"/>
      <x:c r="P944" s="118"/>
      <x:c r="Q944" s="118"/>
      <x:c r="R944" s="118"/>
      <x:c r="S944" s="118"/>
      <x:c r="T944" s="118"/>
      <x:c r="U944" s="118"/>
      <x:c r="V944" s="118"/>
      <x:c r="W944" s="118"/>
      <x:c r="X944" s="118"/>
      <x:c r="Y944" s="118"/>
      <x:c r="Z944" s="118"/>
      <x:c r="AA944" s="118"/>
      <x:c r="AB944" s="118"/>
      <x:c r="AC944" s="118"/>
      <x:c r="AD944" s="118"/>
      <x:c r="AE944" s="118"/>
      <x:c r="AF944" s="118"/>
      <x:c r="AG944" s="118"/>
      <x:c r="AH944" s="118"/>
      <x:c r="AI944" s="118"/>
      <x:c r="AJ944" s="118"/>
      <x:c r="AK944" s="118"/>
      <x:c r="AL944" s="118"/>
      <x:c r="AM944" s="118"/>
      <x:c r="AN944" s="118"/>
      <x:c r="AO944" s="118"/>
      <x:c r="AP944" s="115"/>
      <x:c r="AQ944" s="49" t="str">
        <x:f>IF(A944="","",COUNT(BI944:INDEX(BI944:CR944,1,'Настройки'!$B$3)))</x:f>
      </x:c>
      <x:c r="AR944" s="49" t="str">
        <x:f>IF(A944="","",SUM(BI944:INDEX(BI944:CR944,1,'Настройки'!$B$3)))</x:f>
      </x:c>
      <x:c r="AS944" s="58" t="str">
        <x:f>IF(A944="","",IF('Настройки'!$B$4="Стоимость потребления",AR944*D944,IF('Настройки'!$B$4="Количество",AR944,E944)))</x:f>
      </x:c>
      <x:c r="AT944" s="61" t="str">
        <x:f>IF(OR(A944="",AS944&lt;0,SUM($AS$2:$AS$1001)&lt;=0),"",AS944/SUM($AS$2:$AS$1001))</x:f>
      </x:c>
      <x:c r="AU944" s="61" t="str">
        <x:f>IF(OR(A944="",AS944&lt;0,SUM($AS$2:$AS$1001)&lt;=0),"",SUMIFS($AS$2:$AS$1001,$AS$2:$AS$1001,"&gt;"&amp;AS944)/SUM($AS$2:$AS$1001))</x:f>
      </x:c>
      <x:c r="AV944" s="61" t="str">
        <x:f>IF(OR(A944="",AS944&lt;0,SUM($AS$2:$AS$1001)&lt;=0),"",SUMIFS($AS$2:$AS$1001,$AS$2:$AS$1001,"&gt;="&amp;AS944)/SUM($AS$2:$AS$1001))</x:f>
      </x:c>
      <x:c r="AW944" s="49" t="str">
        <x:f>IF(A944="","",IF(SUM($AS$2:$AS$1001)&lt;=0,"Не определён",IF(AS944&lt;0,"Исключение",IF(AU944&lt;'Настройки'!$B$5,"A",IF(AU944&lt;'Настройки'!$B$6,"B","C")))))</x:f>
      </x:c>
      <x:c r="AX944" s="58" t="str">
        <x:f>IF(A944="","",IF(AQ944=0,"",AVERAGE(BI944:INDEX(BI944:CR944,1,'Настройки'!$B$3))))</x:f>
      </x:c>
      <x:c r="AY944" s="58" t="str">
        <x:f>IF(OR(A944="",AQ944=0),"",STDEVP(BI944:INDEX(BI944:CR944,1,'Настройки'!$B$3)))</x:f>
      </x:c>
      <x:c r="AZ944" s="61" t="str">
        <x:f>IF(OR(A944="",AQ944&lt;'Настройки'!$B$12,AX944&lt;=0,AND('Настройки'!$B$10="Блокировать",COUNTIF(F944:INDEX(F944:AO944,1,'Настройки'!$B$3),"&lt;0")&gt;0)),"",AY944/ABS(AX944))</x:f>
      </x:c>
      <x:c r="BA944" s="49" t="str">
        <x:f>IF(A944="","",IF(AND('Настройки'!$B$10="Блокировать",COUNTIF(F944:INDEX(F944:AO944,1,'Настройки'!$B$3),"&lt;0")&gt;0),"Не определён",IF(AQ944&lt;'Настройки'!$B$12,"Не определён",IF(AX944=0,"Нет спроса",IF(AX944&lt;0,"Не определён",IF(AZ944&lt;='Настройки'!$B$7,"X",IF(AZ944&lt;='Настройки'!$B$8,"Y","Z")))))))</x:f>
      </x:c>
      <x:c r="BB944" s="49" t="str">
        <x:f>IF(OR(A944="",LEN(AW944)&lt;&gt;1,LEN(BA944)&lt;&gt;1),"",AW944&amp;BA944)</x:f>
      </x:c>
      <x:c r="BC944" s="61" t="str">
        <x:f>IF(OR(A944="",AQ944=0),"",(COUNT(BI944:INDEX(BI944:CR944,1,'Настройки'!$B$3))-COUNT(CS944:INDEX(CS944:EB944,1,'Настройки'!$B$3)))/AQ944)</x:f>
      </x:c>
      <x:c r="BD944" s="64" t="str">
        <x:f>IF(OR(A944="",COUNT(CS944:INDEX(CS944:EB944,1,'Настройки'!$B$3))=0),"",AQ944/COUNT(CS944:INDEX(CS944:EB944,1,'Настройки'!$B$3)))</x:f>
      </x:c>
      <x:c r="BE944" s="64" t="str">
        <x:f>IF(OR(A944="",COUNT(CS944:INDEX(CS944:EB944,1,'Настройки'!$B$3))=0),"",IF(AVERAGE(CS944:INDEX(CS944:EB944,1,'Настройки'!$B$3))=0,"",(STDEVP(CS944:INDEX(CS944:EB944,1,'Настройки'!$B$3))/ABS(AVERAGE(CS944:INDEX(CS944:EB944,1,'Настройки'!$B$3))))^2))</x:f>
      </x:c>
      <x:c r="BF944" s="49" t="str">
        <x:f>IF(A944="","",IF(AQ944&lt;3,"Недостаточно",IF(AQ944&lt;6,"Предварительный","Обычный")))</x:f>
      </x:c>
      <x:c r="BG944" s="49" t="str">
        <x:f>IF(A944="","",IF(COUNTIF(F944:INDEX(F944:AO944,1,'Настройки'!$B$3),"&lt;0")&gt;0,IF('Настройки'!$B$10="Блокировать","Отрицательный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"),"")&amp;IF(AQ944&lt;3,"Недостаточно истории. ",IF(AQ944&lt;6,"Предварительная классификация. ",""))&amp;IF(AX944=0,"Нет спроса за горизонт. ","")&amp;IF(AZ944&gt;'Настройки'!$B$11,"Экстремальная вариативность. ",""))</x:f>
      </x:c>
      <x:c r="BH944" s="49" t="str">
        <x:f>IF(A944="","",IFERROR(VLOOKUP(BB944,'Настройки'!$D$3:$E$11,2,FALSE),"Сначала проверьте исходные данные и историю спроса.")&amp;" Уточните срок поставки, MOQ и критичность.")</x:f>
      </x:c>
      <x:c r="BI944" s="50" t="str">
        <x:f>IF(1&gt;'Настройки'!$B$3,"",IF(ISBLANK(F944),IF('Настройки'!$B$9="Нулевой спрос",0,""),IF(F944&lt;0,IF('Настройки'!$B$10="Исключить","",IF('Настройки'!$B$10="Абсолютные значения",ABS(F944),F944)),F944)))</x:f>
      </x:c>
      <x:c r="BJ944" s="50" t="str">
        <x:f>IF(2&gt;'Настройки'!$B$3,"",IF(ISBLANK(G944),IF('Настройки'!$B$9="Нулевой спрос",0,""),IF(G944&lt;0,IF('Настройки'!$B$10="Исключить","",IF('Настройки'!$B$10="Абсолютные значения",ABS(G944),G944)),G944)))</x:f>
      </x:c>
      <x:c r="BK944" s="50" t="str">
        <x:f>IF(3&gt;'Настройки'!$B$3,"",IF(ISBLANK(H944),IF('Настройки'!$B$9="Нулевой спрос",0,""),IF(H944&lt;0,IF('Настройки'!$B$10="Исключить","",IF('Настройки'!$B$10="Абсолютные значения",ABS(H944),H944)),H944)))</x:f>
      </x:c>
      <x:c r="BL944" s="50" t="str">
        <x:f>IF(4&gt;'Настройки'!$B$3,"",IF(ISBLANK(I944),IF('Настройки'!$B$9="Нулевой спрос",0,""),IF(I944&lt;0,IF('Настройки'!$B$10="Исключить","",IF('Настройки'!$B$10="Абсолютные значения",ABS(I944),I944)),I944)))</x:f>
      </x:c>
      <x:c r="BM944" s="50" t="str">
        <x:f>IF(5&gt;'Настройки'!$B$3,"",IF(ISBLANK(J944),IF('Настройки'!$B$9="Нулевой спрос",0,""),IF(J944&lt;0,IF('Настройки'!$B$10="Исключить","",IF('Настройки'!$B$10="Абсолютные значения",ABS(J944),J944)),J944)))</x:f>
      </x:c>
      <x:c r="BN944" s="50" t="str">
        <x:f>IF(6&gt;'Настройки'!$B$3,"",IF(ISBLANK(K944),IF('Настройки'!$B$9="Нулевой спрос",0,""),IF(K944&lt;0,IF('Настройки'!$B$10="Исключить","",IF('Настройки'!$B$10="Абсолютные значения",ABS(K944),K944)),K944)))</x:f>
      </x:c>
      <x:c r="BO944" s="50" t="str">
        <x:f>IF(7&gt;'Настройки'!$B$3,"",IF(ISBLANK(L944),IF('Настройки'!$B$9="Нулевой спрос",0,""),IF(L944&lt;0,IF('Настройки'!$B$10="Исключить","",IF('Настройки'!$B$10="Абсолютные значения",ABS(L944),L944)),L944)))</x:f>
      </x:c>
      <x:c r="BP944" s="50" t="str">
        <x:f>IF(8&gt;'Настройки'!$B$3,"",IF(ISBLANK(M944),IF('Настройки'!$B$9="Нулевой спрос",0,""),IF(M944&lt;0,IF('Настройки'!$B$10="Исключить","",IF('Настройки'!$B$10="Абсолютные значения",ABS(M944),M944)),M944)))</x:f>
      </x:c>
      <x:c r="BQ944" s="50" t="str">
        <x:f>IF(9&gt;'Настройки'!$B$3,"",IF(ISBLANK(N944),IF('Настройки'!$B$9="Нулевой спрос",0,""),IF(N944&lt;0,IF('Настройки'!$B$10="Исключить","",IF('Настройки'!$B$10="Абсолютные значения",ABS(N944),N944)),N944)))</x:f>
      </x:c>
      <x:c r="BR944" s="50" t="str">
        <x:f>IF(10&gt;'Настройки'!$B$3,"",IF(ISBLANK(O944),IF('Настройки'!$B$9="Нулевой спрос",0,""),IF(O944&lt;0,IF('Настройки'!$B$10="Исключить","",IF('Настройки'!$B$10="Абсолютные значения",ABS(O944),O944)),O944)))</x:f>
      </x:c>
      <x:c r="BS944" s="50" t="str">
        <x:f>IF(11&gt;'Настройки'!$B$3,"",IF(ISBLANK(P944),IF('Настройки'!$B$9="Нулевой спрос",0,""),IF(P944&lt;0,IF('Настройки'!$B$10="Исключить","",IF('Настройки'!$B$10="Абсолютные значения",ABS(P944),P944)),P944)))</x:f>
      </x:c>
      <x:c r="BT944" s="50" t="str">
        <x:f>IF(12&gt;'Настройки'!$B$3,"",IF(ISBLANK(Q944),IF('Настройки'!$B$9="Нулевой спрос",0,""),IF(Q944&lt;0,IF('Настройки'!$B$10="Исключить","",IF('Настройки'!$B$10="Абсолютные значения",ABS(Q944),Q944)),Q944)))</x:f>
      </x:c>
      <x:c r="BU944" s="50" t="str">
        <x:f>IF(13&gt;'Настройки'!$B$3,"",IF(ISBLANK(R944),IF('Настройки'!$B$9="Нулевой спрос",0,""),IF(R944&lt;0,IF('Настройки'!$B$10="Исключить","",IF('Настройки'!$B$10="Абсолютные значения",ABS(R944),R944)),R944)))</x:f>
      </x:c>
      <x:c r="BV944" s="50" t="str">
        <x:f>IF(14&gt;'Настройки'!$B$3,"",IF(ISBLANK(S944),IF('Настройки'!$B$9="Нулевой спрос",0,""),IF(S944&lt;0,IF('Настройки'!$B$10="Исключить","",IF('Настройки'!$B$10="Абсолютные значения",ABS(S944),S944)),S944)))</x:f>
      </x:c>
      <x:c r="BW944" s="50" t="str">
        <x:f>IF(15&gt;'Настройки'!$B$3,"",IF(ISBLANK(T944),IF('Настройки'!$B$9="Нулевой спрос",0,""),IF(T944&lt;0,IF('Настройки'!$B$10="Исключить","",IF('Настройки'!$B$10="Абсолютные значения",ABS(T944),T944)),T944)))</x:f>
      </x:c>
      <x:c r="BX944" s="50" t="str">
        <x:f>IF(16&gt;'Настройки'!$B$3,"",IF(ISBLANK(U944),IF('Настройки'!$B$9="Нулевой спрос",0,""),IF(U944&lt;0,IF('Настройки'!$B$10="Исключить","",IF('Настройки'!$B$10="Абсолютные значения",ABS(U944),U944)),U944)))</x:f>
      </x:c>
      <x:c r="BY944" s="50" t="str">
        <x:f>IF(17&gt;'Настройки'!$B$3,"",IF(ISBLANK(V944),IF('Настройки'!$B$9="Нулевой спрос",0,""),IF(V944&lt;0,IF('Настройки'!$B$10="Исключить","",IF('Настройки'!$B$10="Абсолютные значения",ABS(V944),V944)),V944)))</x:f>
      </x:c>
      <x:c r="BZ944" s="50" t="str">
        <x:f>IF(18&gt;'Настройки'!$B$3,"",IF(ISBLANK(W944),IF('Настройки'!$B$9="Нулевой спрос",0,""),IF(W944&lt;0,IF('Настройки'!$B$10="Исключить","",IF('Настройки'!$B$10="Абсолютные значения",ABS(W944),W944)),W944)))</x:f>
      </x:c>
      <x:c r="CA944" s="50" t="str">
        <x:f>IF(19&gt;'Настройки'!$B$3,"",IF(ISBLANK(X944),IF('Настройки'!$B$9="Нулевой спрос",0,""),IF(X944&lt;0,IF('Настройки'!$B$10="Исключить","",IF('Настройки'!$B$10="Абсолютные значения",ABS(X944),X944)),X944)))</x:f>
      </x:c>
      <x:c r="CB944" s="50" t="str">
        <x:f>IF(20&gt;'Настройки'!$B$3,"",IF(ISBLANK(Y944),IF('Настройки'!$B$9="Нулевой спрос",0,""),IF(Y944&lt;0,IF('Настройки'!$B$10="Исключить","",IF('Настройки'!$B$10="Абсолютные значения",ABS(Y944),Y944)),Y944)))</x:f>
      </x:c>
      <x:c r="CC944" s="50" t="str">
        <x:f>IF(21&gt;'Настройки'!$B$3,"",IF(ISBLANK(Z944),IF('Настройки'!$B$9="Нулевой спрос",0,""),IF(Z944&lt;0,IF('Настройки'!$B$10="Исключить","",IF('Настройки'!$B$10="Абсолютные значения",ABS(Z944),Z944)),Z944)))</x:f>
      </x:c>
      <x:c r="CD944" s="50" t="str">
        <x:f>IF(22&gt;'Настройки'!$B$3,"",IF(ISBLANK(AA944),IF('Настройки'!$B$9="Нулевой спрос",0,""),IF(AA944&lt;0,IF('Настройки'!$B$10="Исключить","",IF('Настройки'!$B$10="Абсолютные значения",ABS(AA944),AA944)),AA944)))</x:f>
      </x:c>
      <x:c r="CE944" s="50" t="str">
        <x:f>IF(23&gt;'Настройки'!$B$3,"",IF(ISBLANK(AB944),IF('Настройки'!$B$9="Нулевой спрос",0,""),IF(AB944&lt;0,IF('Настройки'!$B$10="Исключить","",IF('Настройки'!$B$10="Абсолютные значения",ABS(AB944),AB944)),AB944)))</x:f>
      </x:c>
      <x:c r="CF944" s="50" t="str">
        <x:f>IF(24&gt;'Настройки'!$B$3,"",IF(ISBLANK(AC944),IF('Настройки'!$B$9="Нулевой спрос",0,""),IF(AC944&lt;0,IF('Настройки'!$B$10="Исключить","",IF('Настройки'!$B$10="Абсолютные значения",ABS(AC944),AC944)),AC944)))</x:f>
      </x:c>
      <x:c r="CG944" s="50" t="str">
        <x:f>IF(25&gt;'Настройки'!$B$3,"",IF(ISBLANK(AD944),IF('Настройки'!$B$9="Нулевой спрос",0,""),IF(AD944&lt;0,IF('Настройки'!$B$10="Исключить","",IF('Настройки'!$B$10="Абсолютные значения",ABS(AD944),AD944)),AD944)))</x:f>
      </x:c>
      <x:c r="CH944" s="50" t="str">
        <x:f>IF(26&gt;'Настройки'!$B$3,"",IF(ISBLANK(AE944),IF('Настройки'!$B$9="Нулевой спрос",0,""),IF(AE944&lt;0,IF('Настройки'!$B$10="Исключить","",IF('Настройки'!$B$10="Абсолютные значения",ABS(AE944),AE944)),AE944)))</x:f>
      </x:c>
      <x:c r="CI944" s="50" t="str">
        <x:f>IF(27&gt;'Настройки'!$B$3,"",IF(ISBLANK(AF944),IF('Настройки'!$B$9="Нулевой спрос",0,""),IF(AF944&lt;0,IF('Настройки'!$B$10="Исключить","",IF('Настройки'!$B$10="Абсолютные значения",ABS(AF944),AF944)),AF944)))</x:f>
      </x:c>
      <x:c r="CJ944" s="50" t="str">
        <x:f>IF(28&gt;'Настройки'!$B$3,"",IF(ISBLANK(AG944),IF('Настройки'!$B$9="Нулевой спрос",0,""),IF(AG944&lt;0,IF('Настройки'!$B$10="Исключить","",IF('Настройки'!$B$10="Абсолютные значения",ABS(AG944),AG944)),AG944)))</x:f>
      </x:c>
      <x:c r="CK944" s="50" t="str">
        <x:f>IF(29&gt;'Настройки'!$B$3,"",IF(ISBLANK(AH944),IF('Настройки'!$B$9="Нулевой спрос",0,""),IF(AH944&lt;0,IF('Настройки'!$B$10="Исключить","",IF('Настройки'!$B$10="Абсолютные значения",ABS(AH944),AH944)),AH944)))</x:f>
      </x:c>
      <x:c r="CL944" s="50" t="str">
        <x:f>IF(30&gt;'Настройки'!$B$3,"",IF(ISBLANK(AI944),IF('Настройки'!$B$9="Нулевой спрос",0,""),IF(AI944&lt;0,IF('Настройки'!$B$10="Исключить","",IF('Настройки'!$B$10="Абсолютные значения",ABS(AI944),AI944)),AI944)))</x:f>
      </x:c>
      <x:c r="CM944" s="50" t="str">
        <x:f>IF(31&gt;'Настройки'!$B$3,"",IF(ISBLANK(AJ944),IF('Настройки'!$B$9="Нулевой спрос",0,""),IF(AJ944&lt;0,IF('Настройки'!$B$10="Исключить","",IF('Настройки'!$B$10="Абсолютные значения",ABS(AJ944),AJ944)),AJ944)))</x:f>
      </x:c>
      <x:c r="CN944" s="50" t="str">
        <x:f>IF(32&gt;'Настройки'!$B$3,"",IF(ISBLANK(AK944),IF('Настройки'!$B$9="Нулевой спрос",0,""),IF(AK944&lt;0,IF('Настройки'!$B$10="Исключить","",IF('Настройки'!$B$10="Абсолютные значения",ABS(AK944),AK944)),AK944)))</x:f>
      </x:c>
      <x:c r="CO944" s="50" t="str">
        <x:f>IF(33&gt;'Настройки'!$B$3,"",IF(ISBLANK(AL944),IF('Настройки'!$B$9="Нулевой спрос",0,""),IF(AL944&lt;0,IF('Настройки'!$B$10="Исключить","",IF('Настройки'!$B$10="Абсолютные значения",ABS(AL944),AL944)),AL944)))</x:f>
      </x:c>
      <x:c r="CP944" s="50" t="str">
        <x:f>IF(34&gt;'Настройки'!$B$3,"",IF(ISBLANK(AM944),IF('Настройки'!$B$9="Нулевой спрос",0,""),IF(AM944&lt;0,IF('Настройки'!$B$10="Исключить","",IF('Настройки'!$B$10="Абсолютные значения",ABS(AM944),AM944)),AM944)))</x:f>
      </x:c>
      <x:c r="CQ944" s="50" t="str">
        <x:f>IF(35&gt;'Настройки'!$B$3,"",IF(ISBLANK(AN944),IF('Настройки'!$B$9="Нулевой спрос",0,""),IF(AN944&lt;0,IF('Настройки'!$B$10="Исключить","",IF('Настройки'!$B$10="Абсолютные значения",ABS(AN944),AN944)),AN944)))</x:f>
      </x:c>
      <x:c r="CR944" s="50" t="str">
        <x:f>IF(36&gt;'Настройки'!$B$3,"",IF(ISBLANK(AO944),IF('Настройки'!$B$9="Нулевой спрос",0,""),IF(AO944&lt;0,IF('Настройки'!$B$10="Исключить","",IF('Настройки'!$B$10="Абсолютные значения",ABS(AO944),AO944)),AO944)))</x:f>
      </x:c>
      <x:c r="CS944" s="50" t="str">
        <x:f>IF(OR(1&gt;'Настройки'!$B$3,ISBLANK(BI944),BI944=0),"",BI944)</x:f>
      </x:c>
      <x:c r="CT944" s="50" t="str">
        <x:f>IF(OR(2&gt;'Настройки'!$B$3,ISBLANK(BJ944),BJ944=0),"",BJ944)</x:f>
      </x:c>
      <x:c r="CU944" s="50" t="str">
        <x:f>IF(OR(3&gt;'Настройки'!$B$3,ISBLANK(BK944),BK944=0),"",BK944)</x:f>
      </x:c>
      <x:c r="CV944" s="50" t="str">
        <x:f>IF(OR(4&gt;'Настройки'!$B$3,ISBLANK(BL944),BL944=0),"",BL944)</x:f>
      </x:c>
      <x:c r="CW944" s="50" t="str">
        <x:f>IF(OR(5&gt;'Настройки'!$B$3,ISBLANK(BM944),BM944=0),"",BM944)</x:f>
      </x:c>
      <x:c r="CX944" s="50" t="str">
        <x:f>IF(OR(6&gt;'Настройки'!$B$3,ISBLANK(BN944),BN944=0),"",BN944)</x:f>
      </x:c>
      <x:c r="CY944" s="50" t="str">
        <x:f>IF(OR(7&gt;'Настройки'!$B$3,ISBLANK(BO944),BO944=0),"",BO944)</x:f>
      </x:c>
      <x:c r="CZ944" s="50" t="str">
        <x:f>IF(OR(8&gt;'Настройки'!$B$3,ISBLANK(BP944),BP944=0),"",BP944)</x:f>
      </x:c>
      <x:c r="DA944" s="50" t="str">
        <x:f>IF(OR(9&gt;'Настройки'!$B$3,ISBLANK(BQ944),BQ944=0),"",BQ944)</x:f>
      </x:c>
      <x:c r="DB944" s="50" t="str">
        <x:f>IF(OR(10&gt;'Настройки'!$B$3,ISBLANK(BR944),BR944=0),"",BR944)</x:f>
      </x:c>
      <x:c r="DC944" s="50" t="str">
        <x:f>IF(OR(11&gt;'Настройки'!$B$3,ISBLANK(BS944),BS944=0),"",BS944)</x:f>
      </x:c>
      <x:c r="DD944" s="50" t="str">
        <x:f>IF(OR(12&gt;'Настройки'!$B$3,ISBLANK(BT944),BT944=0),"",BT944)</x:f>
      </x:c>
      <x:c r="DE944" s="50" t="str">
        <x:f>IF(OR(13&gt;'Настройки'!$B$3,ISBLANK(BU944),BU944=0),"",BU944)</x:f>
      </x:c>
      <x:c r="DF944" s="50" t="str">
        <x:f>IF(OR(14&gt;'Настройки'!$B$3,ISBLANK(BV944),BV944=0),"",BV944)</x:f>
      </x:c>
      <x:c r="DG944" s="50" t="str">
        <x:f>IF(OR(15&gt;'Настройки'!$B$3,ISBLANK(BW944),BW944=0),"",BW944)</x:f>
      </x:c>
      <x:c r="DH944" s="50" t="str">
        <x:f>IF(OR(16&gt;'Настройки'!$B$3,ISBLANK(BX944),BX944=0),"",BX944)</x:f>
      </x:c>
      <x:c r="DI944" s="50" t="str">
        <x:f>IF(OR(17&gt;'Настройки'!$B$3,ISBLANK(BY944),BY944=0),"",BY944)</x:f>
      </x:c>
      <x:c r="DJ944" s="50" t="str">
        <x:f>IF(OR(18&gt;'Настройки'!$B$3,ISBLANK(BZ944),BZ944=0),"",BZ944)</x:f>
      </x:c>
      <x:c r="DK944" s="50" t="str">
        <x:f>IF(OR(19&gt;'Настройки'!$B$3,ISBLANK(CA944),CA944=0),"",CA944)</x:f>
      </x:c>
      <x:c r="DL944" s="50" t="str">
        <x:f>IF(OR(20&gt;'Настройки'!$B$3,ISBLANK(CB944),CB944=0),"",CB944)</x:f>
      </x:c>
      <x:c r="DM944" s="50" t="str">
        <x:f>IF(OR(21&gt;'Настройки'!$B$3,ISBLANK(CC944),CC944=0),"",CC944)</x:f>
      </x:c>
      <x:c r="DN944" s="50" t="str">
        <x:f>IF(OR(22&gt;'Настройки'!$B$3,ISBLANK(CD944),CD944=0),"",CD944)</x:f>
      </x:c>
      <x:c r="DO944" s="50" t="str">
        <x:f>IF(OR(23&gt;'Настройки'!$B$3,ISBLANK(CE944),CE944=0),"",CE944)</x:f>
      </x:c>
      <x:c r="DP944" s="50" t="str">
        <x:f>IF(OR(24&gt;'Настройки'!$B$3,ISBLANK(CF944),CF944=0),"",CF944)</x:f>
      </x:c>
      <x:c r="DQ944" s="50" t="str">
        <x:f>IF(OR(25&gt;'Настройки'!$B$3,ISBLANK(CG944),CG944=0),"",CG944)</x:f>
      </x:c>
      <x:c r="DR944" s="50" t="str">
        <x:f>IF(OR(26&gt;'Настройки'!$B$3,ISBLANK(CH944),CH944=0),"",CH944)</x:f>
      </x:c>
      <x:c r="DS944" s="50" t="str">
        <x:f>IF(OR(27&gt;'Настройки'!$B$3,ISBLANK(CI944),CI944=0),"",CI944)</x:f>
      </x:c>
      <x:c r="DT944" s="50" t="str">
        <x:f>IF(OR(28&gt;'Настройки'!$B$3,ISBLANK(CJ944),CJ944=0),"",CJ944)</x:f>
      </x:c>
      <x:c r="DU944" s="50" t="str">
        <x:f>IF(OR(29&gt;'Настройки'!$B$3,ISBLANK(CK944),CK944=0),"",CK944)</x:f>
      </x:c>
      <x:c r="DV944" s="50" t="str">
        <x:f>IF(OR(30&gt;'Настройки'!$B$3,ISBLANK(CL944),CL944=0),"",CL944)</x:f>
      </x:c>
      <x:c r="DW944" s="50" t="str">
        <x:f>IF(OR(31&gt;'Настройки'!$B$3,ISBLANK(CM944),CM944=0),"",CM944)</x:f>
      </x:c>
      <x:c r="DX944" s="50" t="str">
        <x:f>IF(OR(32&gt;'Настройки'!$B$3,ISBLANK(CN944),CN944=0),"",CN944)</x:f>
      </x:c>
      <x:c r="DY944" s="50" t="str">
        <x:f>IF(OR(33&gt;'Настройки'!$B$3,ISBLANK(CO944),CO944=0),"",CO944)</x:f>
      </x:c>
      <x:c r="DZ944" s="50" t="str">
        <x:f>IF(OR(34&gt;'Настройки'!$B$3,ISBLANK(CP944),CP944=0),"",CP944)</x:f>
      </x:c>
      <x:c r="EA944" s="50" t="str">
        <x:f>IF(OR(35&gt;'Настройки'!$B$3,ISBLANK(CQ944),CQ944=0),"",CQ944)</x:f>
      </x:c>
      <x:c r="EB944" s="50" t="str">
        <x:f>IF(OR(36&gt;'Настройки'!$B$3,ISBLANK(CR944),CR944=0),"",CR944)</x:f>
      </x:c>
      <x:c r="EC944" s="50" t="str">
        <x:f>IF(A944="","",IF(OR(BB944="AZ",BB944="BZ"),10000+ROW(),IF(AZ944&gt;'Настройки'!$B$11,20000+ROW(),IF(BF944&lt;&gt;"Обычный",30000+ROW(),IF(AX944&lt;=0,40000+ROW(),"")))))</x:f>
      </x:c>
      <x:c r="ED944" s="50" t="str">
        <x:f>IF(EC944="","",COUNTIFS($EC$2:$EC$1001,"&gt;0",$EC$2:$EC$1001,"&lt;"&amp;EC944)+1)</x:f>
      </x:c>
    </x:row>
    <x:row r="945">
      <x:c r="A945" s="115"/>
      <x:c r="B945" s="115"/>
      <x:c r="C945" s="115"/>
      <x:c r="D945" s="118"/>
      <x:c r="E945" s="118"/>
      <x:c r="F945" s="118"/>
      <x:c r="G945" s="118"/>
      <x:c r="H945" s="118"/>
      <x:c r="I945" s="118"/>
      <x:c r="J945" s="118"/>
      <x:c r="K945" s="118"/>
      <x:c r="L945" s="118"/>
      <x:c r="M945" s="118"/>
      <x:c r="N945" s="118"/>
      <x:c r="O945" s="118"/>
      <x:c r="P945" s="118"/>
      <x:c r="Q945" s="118"/>
      <x:c r="R945" s="118"/>
      <x:c r="S945" s="118"/>
      <x:c r="T945" s="118"/>
      <x:c r="U945" s="118"/>
      <x:c r="V945" s="118"/>
      <x:c r="W945" s="118"/>
      <x:c r="X945" s="118"/>
      <x:c r="Y945" s="118"/>
      <x:c r="Z945" s="118"/>
      <x:c r="AA945" s="118"/>
      <x:c r="AB945" s="118"/>
      <x:c r="AC945" s="118"/>
      <x:c r="AD945" s="118"/>
      <x:c r="AE945" s="118"/>
      <x:c r="AF945" s="118"/>
      <x:c r="AG945" s="118"/>
      <x:c r="AH945" s="118"/>
      <x:c r="AI945" s="118"/>
      <x:c r="AJ945" s="118"/>
      <x:c r="AK945" s="118"/>
      <x:c r="AL945" s="118"/>
      <x:c r="AM945" s="118"/>
      <x:c r="AN945" s="118"/>
      <x:c r="AO945" s="118"/>
      <x:c r="AP945" s="115"/>
      <x:c r="AQ945" s="49" t="str">
        <x:f>IF(A945="","",COUNT(BI945:INDEX(BI945:CR945,1,'Настройки'!$B$3)))</x:f>
      </x:c>
      <x:c r="AR945" s="49" t="str">
        <x:f>IF(A945="","",SUM(BI945:INDEX(BI945:CR945,1,'Настройки'!$B$3)))</x:f>
      </x:c>
      <x:c r="AS945" s="58" t="str">
        <x:f>IF(A945="","",IF('Настройки'!$B$4="Стоимость потребления",AR945*D945,IF('Настройки'!$B$4="Количество",AR945,E945)))</x:f>
      </x:c>
      <x:c r="AT945" s="61" t="str">
        <x:f>IF(OR(A945="",AS945&lt;0,SUM($AS$2:$AS$1001)&lt;=0),"",AS945/SUM($AS$2:$AS$1001))</x:f>
      </x:c>
      <x:c r="AU945" s="61" t="str">
        <x:f>IF(OR(A945="",AS945&lt;0,SUM($AS$2:$AS$1001)&lt;=0),"",SUMIFS($AS$2:$AS$1001,$AS$2:$AS$1001,"&gt;"&amp;AS945)/SUM($AS$2:$AS$1001))</x:f>
      </x:c>
      <x:c r="AV945" s="61" t="str">
        <x:f>IF(OR(A945="",AS945&lt;0,SUM($AS$2:$AS$1001)&lt;=0),"",SUMIFS($AS$2:$AS$1001,$AS$2:$AS$1001,"&gt;="&amp;AS945)/SUM($AS$2:$AS$1001))</x:f>
      </x:c>
      <x:c r="AW945" s="49" t="str">
        <x:f>IF(A945="","",IF(SUM($AS$2:$AS$1001)&lt;=0,"Не определён",IF(AS945&lt;0,"Исключение",IF(AU945&lt;'Настройки'!$B$5,"A",IF(AU945&lt;'Настройки'!$B$6,"B","C")))))</x:f>
      </x:c>
      <x:c r="AX945" s="58" t="str">
        <x:f>IF(A945="","",IF(AQ945=0,"",AVERAGE(BI945:INDEX(BI945:CR945,1,'Настройки'!$B$3))))</x:f>
      </x:c>
      <x:c r="AY945" s="58" t="str">
        <x:f>IF(OR(A945="",AQ945=0),"",STDEVP(BI945:INDEX(BI945:CR945,1,'Настройки'!$B$3)))</x:f>
      </x:c>
      <x:c r="AZ945" s="61" t="str">
        <x:f>IF(OR(A945="",AQ945&lt;'Настройки'!$B$12,AX945&lt;=0,AND('Настройки'!$B$10="Блокировать",COUNTIF(F945:INDEX(F945:AO945,1,'Настройки'!$B$3),"&lt;0")&gt;0)),"",AY945/ABS(AX945))</x:f>
      </x:c>
      <x:c r="BA945" s="49" t="str">
        <x:f>IF(A945="","",IF(AND('Настройки'!$B$10="Блокировать",COUNTIF(F945:INDEX(F945:AO945,1,'Настройки'!$B$3),"&lt;0")&gt;0),"Не определён",IF(AQ945&lt;'Настройки'!$B$12,"Не определён",IF(AX945=0,"Нет спроса",IF(AX945&lt;0,"Не определён",IF(AZ945&lt;='Настройки'!$B$7,"X",IF(AZ945&lt;='Настройки'!$B$8,"Y","Z")))))))</x:f>
      </x:c>
      <x:c r="BB945" s="49" t="str">
        <x:f>IF(OR(A945="",LEN(AW945)&lt;&gt;1,LEN(BA945)&lt;&gt;1),"",AW945&amp;BA945)</x:f>
      </x:c>
      <x:c r="BC945" s="61" t="str">
        <x:f>IF(OR(A945="",AQ945=0),"",(COUNT(BI945:INDEX(BI945:CR945,1,'Настройки'!$B$3))-COUNT(CS945:INDEX(CS945:EB945,1,'Настройки'!$B$3)))/AQ945)</x:f>
      </x:c>
      <x:c r="BD945" s="64" t="str">
        <x:f>IF(OR(A945="",COUNT(CS945:INDEX(CS945:EB945,1,'Настройки'!$B$3))=0),"",AQ945/COUNT(CS945:INDEX(CS945:EB945,1,'Настройки'!$B$3)))</x:f>
      </x:c>
      <x:c r="BE945" s="64" t="str">
        <x:f>IF(OR(A945="",COUNT(CS945:INDEX(CS945:EB945,1,'Настройки'!$B$3))=0),"",IF(AVERAGE(CS945:INDEX(CS945:EB945,1,'Настройки'!$B$3))=0,"",(STDEVP(CS945:INDEX(CS945:EB945,1,'Настройки'!$B$3))/ABS(AVERAGE(CS945:INDEX(CS945:EB945,1,'Настройки'!$B$3))))^2))</x:f>
      </x:c>
      <x:c r="BF945" s="49" t="str">
        <x:f>IF(A945="","",IF(AQ945&lt;3,"Недостаточно",IF(AQ945&lt;6,"Предварительный","Обычный")))</x:f>
      </x:c>
      <x:c r="BG945" s="49" t="str">
        <x:f>IF(A945="","",IF(COUNTIF(F945:INDEX(F945:AO945,1,'Настройки'!$B$3),"&lt;0")&gt;0,IF('Настройки'!$B$10="Блокировать","Отрицательный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"),"")&amp;IF(AQ945&lt;3,"Недостаточно истории. ",IF(AQ945&lt;6,"Предварительная классификация. ",""))&amp;IF(AX945=0,"Нет спроса за горизонт. ","")&amp;IF(AZ945&gt;'Настройки'!$B$11,"Экстремальная вариативность. ",""))</x:f>
      </x:c>
      <x:c r="BH945" s="49" t="str">
        <x:f>IF(A945="","",IFERROR(VLOOKUP(BB945,'Настройки'!$D$3:$E$11,2,FALSE),"Сначала проверьте исходные данные и историю спроса.")&amp;" Уточните срок поставки, MOQ и критичность.")</x:f>
      </x:c>
      <x:c r="BI945" s="50" t="str">
        <x:f>IF(1&gt;'Настройки'!$B$3,"",IF(ISBLANK(F945),IF('Настройки'!$B$9="Нулевой спрос",0,""),IF(F945&lt;0,IF('Настройки'!$B$10="Исключить","",IF('Настройки'!$B$10="Абсолютные значения",ABS(F945),F945)),F945)))</x:f>
      </x:c>
      <x:c r="BJ945" s="50" t="str">
        <x:f>IF(2&gt;'Настройки'!$B$3,"",IF(ISBLANK(G945),IF('Настройки'!$B$9="Нулевой спрос",0,""),IF(G945&lt;0,IF('Настройки'!$B$10="Исключить","",IF('Настройки'!$B$10="Абсолютные значения",ABS(G945),G945)),G945)))</x:f>
      </x:c>
      <x:c r="BK945" s="50" t="str">
        <x:f>IF(3&gt;'Настройки'!$B$3,"",IF(ISBLANK(H945),IF('Настройки'!$B$9="Нулевой спрос",0,""),IF(H945&lt;0,IF('Настройки'!$B$10="Исключить","",IF('Настройки'!$B$10="Абсолютные значения",ABS(H945),H945)),H945)))</x:f>
      </x:c>
      <x:c r="BL945" s="50" t="str">
        <x:f>IF(4&gt;'Настройки'!$B$3,"",IF(ISBLANK(I945),IF('Настройки'!$B$9="Нулевой спрос",0,""),IF(I945&lt;0,IF('Настройки'!$B$10="Исключить","",IF('Настройки'!$B$10="Абсолютные значения",ABS(I945),I945)),I945)))</x:f>
      </x:c>
      <x:c r="BM945" s="50" t="str">
        <x:f>IF(5&gt;'Настройки'!$B$3,"",IF(ISBLANK(J945),IF('Настройки'!$B$9="Нулевой спрос",0,""),IF(J945&lt;0,IF('Настройки'!$B$10="Исключить","",IF('Настройки'!$B$10="Абсолютные значения",ABS(J945),J945)),J945)))</x:f>
      </x:c>
      <x:c r="BN945" s="50" t="str">
        <x:f>IF(6&gt;'Настройки'!$B$3,"",IF(ISBLANK(K945),IF('Настройки'!$B$9="Нулевой спрос",0,""),IF(K945&lt;0,IF('Настройки'!$B$10="Исключить","",IF('Настройки'!$B$10="Абсолютные значения",ABS(K945),K945)),K945)))</x:f>
      </x:c>
      <x:c r="BO945" s="50" t="str">
        <x:f>IF(7&gt;'Настройки'!$B$3,"",IF(ISBLANK(L945),IF('Настройки'!$B$9="Нулевой спрос",0,""),IF(L945&lt;0,IF('Настройки'!$B$10="Исключить","",IF('Настройки'!$B$10="Абсолютные значения",ABS(L945),L945)),L945)))</x:f>
      </x:c>
      <x:c r="BP945" s="50" t="str">
        <x:f>IF(8&gt;'Настройки'!$B$3,"",IF(ISBLANK(M945),IF('Настройки'!$B$9="Нулевой спрос",0,""),IF(M945&lt;0,IF('Настройки'!$B$10="Исключить","",IF('Настройки'!$B$10="Абсолютные значения",ABS(M945),M945)),M945)))</x:f>
      </x:c>
      <x:c r="BQ945" s="50" t="str">
        <x:f>IF(9&gt;'Настройки'!$B$3,"",IF(ISBLANK(N945),IF('Настройки'!$B$9="Нулевой спрос",0,""),IF(N945&lt;0,IF('Настройки'!$B$10="Исключить","",IF('Настройки'!$B$10="Абсолютные значения",ABS(N945),N945)),N945)))</x:f>
      </x:c>
      <x:c r="BR945" s="50" t="str">
        <x:f>IF(10&gt;'Настройки'!$B$3,"",IF(ISBLANK(O945),IF('Настройки'!$B$9="Нулевой спрос",0,""),IF(O945&lt;0,IF('Настройки'!$B$10="Исключить","",IF('Настройки'!$B$10="Абсолютные значения",ABS(O945),O945)),O945)))</x:f>
      </x:c>
      <x:c r="BS945" s="50" t="str">
        <x:f>IF(11&gt;'Настройки'!$B$3,"",IF(ISBLANK(P945),IF('Настройки'!$B$9="Нулевой спрос",0,""),IF(P945&lt;0,IF('Настройки'!$B$10="Исключить","",IF('Настройки'!$B$10="Абсолютные значения",ABS(P945),P945)),P945)))</x:f>
      </x:c>
      <x:c r="BT945" s="50" t="str">
        <x:f>IF(12&gt;'Настройки'!$B$3,"",IF(ISBLANK(Q945),IF('Настройки'!$B$9="Нулевой спрос",0,""),IF(Q945&lt;0,IF('Настройки'!$B$10="Исключить","",IF('Настройки'!$B$10="Абсолютные значения",ABS(Q945),Q945)),Q945)))</x:f>
      </x:c>
      <x:c r="BU945" s="50" t="str">
        <x:f>IF(13&gt;'Настройки'!$B$3,"",IF(ISBLANK(R945),IF('Настройки'!$B$9="Нулевой спрос",0,""),IF(R945&lt;0,IF('Настройки'!$B$10="Исключить","",IF('Настройки'!$B$10="Абсолютные значения",ABS(R945),R945)),R945)))</x:f>
      </x:c>
      <x:c r="BV945" s="50" t="str">
        <x:f>IF(14&gt;'Настройки'!$B$3,"",IF(ISBLANK(S945),IF('Настройки'!$B$9="Нулевой спрос",0,""),IF(S945&lt;0,IF('Настройки'!$B$10="Исключить","",IF('Настройки'!$B$10="Абсолютные значения",ABS(S945),S945)),S945)))</x:f>
      </x:c>
      <x:c r="BW945" s="50" t="str">
        <x:f>IF(15&gt;'Настройки'!$B$3,"",IF(ISBLANK(T945),IF('Настройки'!$B$9="Нулевой спрос",0,""),IF(T945&lt;0,IF('Настройки'!$B$10="Исключить","",IF('Настройки'!$B$10="Абсолютные значения",ABS(T945),T945)),T945)))</x:f>
      </x:c>
      <x:c r="BX945" s="50" t="str">
        <x:f>IF(16&gt;'Настройки'!$B$3,"",IF(ISBLANK(U945),IF('Настройки'!$B$9="Нулевой спрос",0,""),IF(U945&lt;0,IF('Настройки'!$B$10="Исключить","",IF('Настройки'!$B$10="Абсолютные значения",ABS(U945),U945)),U945)))</x:f>
      </x:c>
      <x:c r="BY945" s="50" t="str">
        <x:f>IF(17&gt;'Настройки'!$B$3,"",IF(ISBLANK(V945),IF('Настройки'!$B$9="Нулевой спрос",0,""),IF(V945&lt;0,IF('Настройки'!$B$10="Исключить","",IF('Настройки'!$B$10="Абсолютные значения",ABS(V945),V945)),V945)))</x:f>
      </x:c>
      <x:c r="BZ945" s="50" t="str">
        <x:f>IF(18&gt;'Настройки'!$B$3,"",IF(ISBLANK(W945),IF('Настройки'!$B$9="Нулевой спрос",0,""),IF(W945&lt;0,IF('Настройки'!$B$10="Исключить","",IF('Настройки'!$B$10="Абсолютные значения",ABS(W945),W945)),W945)))</x:f>
      </x:c>
      <x:c r="CA945" s="50" t="str">
        <x:f>IF(19&gt;'Настройки'!$B$3,"",IF(ISBLANK(X945),IF('Настройки'!$B$9="Нулевой спрос",0,""),IF(X945&lt;0,IF('Настройки'!$B$10="Исключить","",IF('Настройки'!$B$10="Абсолютные значения",ABS(X945),X945)),X945)))</x:f>
      </x:c>
      <x:c r="CB945" s="50" t="str">
        <x:f>IF(20&gt;'Настройки'!$B$3,"",IF(ISBLANK(Y945),IF('Настройки'!$B$9="Нулевой спрос",0,""),IF(Y945&lt;0,IF('Настройки'!$B$10="Исключить","",IF('Настройки'!$B$10="Абсолютные значения",ABS(Y945),Y945)),Y945)))</x:f>
      </x:c>
      <x:c r="CC945" s="50" t="str">
        <x:f>IF(21&gt;'Настройки'!$B$3,"",IF(ISBLANK(Z945),IF('Настройки'!$B$9="Нулевой спрос",0,""),IF(Z945&lt;0,IF('Настройки'!$B$10="Исключить","",IF('Настройки'!$B$10="Абсолютные значения",ABS(Z945),Z945)),Z945)))</x:f>
      </x:c>
      <x:c r="CD945" s="50" t="str">
        <x:f>IF(22&gt;'Настройки'!$B$3,"",IF(ISBLANK(AA945),IF('Настройки'!$B$9="Нулевой спрос",0,""),IF(AA945&lt;0,IF('Настройки'!$B$10="Исключить","",IF('Настройки'!$B$10="Абсолютные значения",ABS(AA945),AA945)),AA945)))</x:f>
      </x:c>
      <x:c r="CE945" s="50" t="str">
        <x:f>IF(23&gt;'Настройки'!$B$3,"",IF(ISBLANK(AB945),IF('Настройки'!$B$9="Нулевой спрос",0,""),IF(AB945&lt;0,IF('Настройки'!$B$10="Исключить","",IF('Настройки'!$B$10="Абсолютные значения",ABS(AB945),AB945)),AB945)))</x:f>
      </x:c>
      <x:c r="CF945" s="50" t="str">
        <x:f>IF(24&gt;'Настройки'!$B$3,"",IF(ISBLANK(AC945),IF('Настройки'!$B$9="Нулевой спрос",0,""),IF(AC945&lt;0,IF('Настройки'!$B$10="Исключить","",IF('Настройки'!$B$10="Абсолютные значения",ABS(AC945),AC945)),AC945)))</x:f>
      </x:c>
      <x:c r="CG945" s="50" t="str">
        <x:f>IF(25&gt;'Настройки'!$B$3,"",IF(ISBLANK(AD945),IF('Настройки'!$B$9="Нулевой спрос",0,""),IF(AD945&lt;0,IF('Настройки'!$B$10="Исключить","",IF('Настройки'!$B$10="Абсолютные значения",ABS(AD945),AD945)),AD945)))</x:f>
      </x:c>
      <x:c r="CH945" s="50" t="str">
        <x:f>IF(26&gt;'Настройки'!$B$3,"",IF(ISBLANK(AE945),IF('Настройки'!$B$9="Нулевой спрос",0,""),IF(AE945&lt;0,IF('Настройки'!$B$10="Исключить","",IF('Настройки'!$B$10="Абсолютные значения",ABS(AE945),AE945)),AE945)))</x:f>
      </x:c>
      <x:c r="CI945" s="50" t="str">
        <x:f>IF(27&gt;'Настройки'!$B$3,"",IF(ISBLANK(AF945),IF('Настройки'!$B$9="Нулевой спрос",0,""),IF(AF945&lt;0,IF('Настройки'!$B$10="Исключить","",IF('Настройки'!$B$10="Абсолютные значения",ABS(AF945),AF945)),AF945)))</x:f>
      </x:c>
      <x:c r="CJ945" s="50" t="str">
        <x:f>IF(28&gt;'Настройки'!$B$3,"",IF(ISBLANK(AG945),IF('Настройки'!$B$9="Нулевой спрос",0,""),IF(AG945&lt;0,IF('Настройки'!$B$10="Исключить","",IF('Настройки'!$B$10="Абсолютные значения",ABS(AG945),AG945)),AG945)))</x:f>
      </x:c>
      <x:c r="CK945" s="50" t="str">
        <x:f>IF(29&gt;'Настройки'!$B$3,"",IF(ISBLANK(AH945),IF('Настройки'!$B$9="Нулевой спрос",0,""),IF(AH945&lt;0,IF('Настройки'!$B$10="Исключить","",IF('Настройки'!$B$10="Абсолютные значения",ABS(AH945),AH945)),AH945)))</x:f>
      </x:c>
      <x:c r="CL945" s="50" t="str">
        <x:f>IF(30&gt;'Настройки'!$B$3,"",IF(ISBLANK(AI945),IF('Настройки'!$B$9="Нулевой спрос",0,""),IF(AI945&lt;0,IF('Настройки'!$B$10="Исключить","",IF('Настройки'!$B$10="Абсолютные значения",ABS(AI945),AI945)),AI945)))</x:f>
      </x:c>
      <x:c r="CM945" s="50" t="str">
        <x:f>IF(31&gt;'Настройки'!$B$3,"",IF(ISBLANK(AJ945),IF('Настройки'!$B$9="Нулевой спрос",0,""),IF(AJ945&lt;0,IF('Настройки'!$B$10="Исключить","",IF('Настройки'!$B$10="Абсолютные значения",ABS(AJ945),AJ945)),AJ945)))</x:f>
      </x:c>
      <x:c r="CN945" s="50" t="str">
        <x:f>IF(32&gt;'Настройки'!$B$3,"",IF(ISBLANK(AK945),IF('Настройки'!$B$9="Нулевой спрос",0,""),IF(AK945&lt;0,IF('Настройки'!$B$10="Исключить","",IF('Настройки'!$B$10="Абсолютные значения",ABS(AK945),AK945)),AK945)))</x:f>
      </x:c>
      <x:c r="CO945" s="50" t="str">
        <x:f>IF(33&gt;'Настройки'!$B$3,"",IF(ISBLANK(AL945),IF('Настройки'!$B$9="Нулевой спрос",0,""),IF(AL945&lt;0,IF('Настройки'!$B$10="Исключить","",IF('Настройки'!$B$10="Абсолютные значения",ABS(AL945),AL945)),AL945)))</x:f>
      </x:c>
      <x:c r="CP945" s="50" t="str">
        <x:f>IF(34&gt;'Настройки'!$B$3,"",IF(ISBLANK(AM945),IF('Настройки'!$B$9="Нулевой спрос",0,""),IF(AM945&lt;0,IF('Настройки'!$B$10="Исключить","",IF('Настройки'!$B$10="Абсолютные значения",ABS(AM945),AM945)),AM945)))</x:f>
      </x:c>
      <x:c r="CQ945" s="50" t="str">
        <x:f>IF(35&gt;'Настройки'!$B$3,"",IF(ISBLANK(AN945),IF('Настройки'!$B$9="Нулевой спрос",0,""),IF(AN945&lt;0,IF('Настройки'!$B$10="Исключить","",IF('Настройки'!$B$10="Абсолютные значения",ABS(AN945),AN945)),AN945)))</x:f>
      </x:c>
      <x:c r="CR945" s="50" t="str">
        <x:f>IF(36&gt;'Настройки'!$B$3,"",IF(ISBLANK(AO945),IF('Настройки'!$B$9="Нулевой спрос",0,""),IF(AO945&lt;0,IF('Настройки'!$B$10="Исключить","",IF('Настройки'!$B$10="Абсолютные значения",ABS(AO945),AO945)),AO945)))</x:f>
      </x:c>
      <x:c r="CS945" s="50" t="str">
        <x:f>IF(OR(1&gt;'Настройки'!$B$3,ISBLANK(BI945),BI945=0),"",BI945)</x:f>
      </x:c>
      <x:c r="CT945" s="50" t="str">
        <x:f>IF(OR(2&gt;'Настройки'!$B$3,ISBLANK(BJ945),BJ945=0),"",BJ945)</x:f>
      </x:c>
      <x:c r="CU945" s="50" t="str">
        <x:f>IF(OR(3&gt;'Настройки'!$B$3,ISBLANK(BK945),BK945=0),"",BK945)</x:f>
      </x:c>
      <x:c r="CV945" s="50" t="str">
        <x:f>IF(OR(4&gt;'Настройки'!$B$3,ISBLANK(BL945),BL945=0),"",BL945)</x:f>
      </x:c>
      <x:c r="CW945" s="50" t="str">
        <x:f>IF(OR(5&gt;'Настройки'!$B$3,ISBLANK(BM945),BM945=0),"",BM945)</x:f>
      </x:c>
      <x:c r="CX945" s="50" t="str">
        <x:f>IF(OR(6&gt;'Настройки'!$B$3,ISBLANK(BN945),BN945=0),"",BN945)</x:f>
      </x:c>
      <x:c r="CY945" s="50" t="str">
        <x:f>IF(OR(7&gt;'Настройки'!$B$3,ISBLANK(BO945),BO945=0),"",BO945)</x:f>
      </x:c>
      <x:c r="CZ945" s="50" t="str">
        <x:f>IF(OR(8&gt;'Настройки'!$B$3,ISBLANK(BP945),BP945=0),"",BP945)</x:f>
      </x:c>
      <x:c r="DA945" s="50" t="str">
        <x:f>IF(OR(9&gt;'Настройки'!$B$3,ISBLANK(BQ945),BQ945=0),"",BQ945)</x:f>
      </x:c>
      <x:c r="DB945" s="50" t="str">
        <x:f>IF(OR(10&gt;'Настройки'!$B$3,ISBLANK(BR945),BR945=0),"",BR945)</x:f>
      </x:c>
      <x:c r="DC945" s="50" t="str">
        <x:f>IF(OR(11&gt;'Настройки'!$B$3,ISBLANK(BS945),BS945=0),"",BS945)</x:f>
      </x:c>
      <x:c r="DD945" s="50" t="str">
        <x:f>IF(OR(12&gt;'Настройки'!$B$3,ISBLANK(BT945),BT945=0),"",BT945)</x:f>
      </x:c>
      <x:c r="DE945" s="50" t="str">
        <x:f>IF(OR(13&gt;'Настройки'!$B$3,ISBLANK(BU945),BU945=0),"",BU945)</x:f>
      </x:c>
      <x:c r="DF945" s="50" t="str">
        <x:f>IF(OR(14&gt;'Настройки'!$B$3,ISBLANK(BV945),BV945=0),"",BV945)</x:f>
      </x:c>
      <x:c r="DG945" s="50" t="str">
        <x:f>IF(OR(15&gt;'Настройки'!$B$3,ISBLANK(BW945),BW945=0),"",BW945)</x:f>
      </x:c>
      <x:c r="DH945" s="50" t="str">
        <x:f>IF(OR(16&gt;'Настройки'!$B$3,ISBLANK(BX945),BX945=0),"",BX945)</x:f>
      </x:c>
      <x:c r="DI945" s="50" t="str">
        <x:f>IF(OR(17&gt;'Настройки'!$B$3,ISBLANK(BY945),BY945=0),"",BY945)</x:f>
      </x:c>
      <x:c r="DJ945" s="50" t="str">
        <x:f>IF(OR(18&gt;'Настройки'!$B$3,ISBLANK(BZ945),BZ945=0),"",BZ945)</x:f>
      </x:c>
      <x:c r="DK945" s="50" t="str">
        <x:f>IF(OR(19&gt;'Настройки'!$B$3,ISBLANK(CA945),CA945=0),"",CA945)</x:f>
      </x:c>
      <x:c r="DL945" s="50" t="str">
        <x:f>IF(OR(20&gt;'Настройки'!$B$3,ISBLANK(CB945),CB945=0),"",CB945)</x:f>
      </x:c>
      <x:c r="DM945" s="50" t="str">
        <x:f>IF(OR(21&gt;'Настройки'!$B$3,ISBLANK(CC945),CC945=0),"",CC945)</x:f>
      </x:c>
      <x:c r="DN945" s="50" t="str">
        <x:f>IF(OR(22&gt;'Настройки'!$B$3,ISBLANK(CD945),CD945=0),"",CD945)</x:f>
      </x:c>
      <x:c r="DO945" s="50" t="str">
        <x:f>IF(OR(23&gt;'Настройки'!$B$3,ISBLANK(CE945),CE945=0),"",CE945)</x:f>
      </x:c>
      <x:c r="DP945" s="50" t="str">
        <x:f>IF(OR(24&gt;'Настройки'!$B$3,ISBLANK(CF945),CF945=0),"",CF945)</x:f>
      </x:c>
      <x:c r="DQ945" s="50" t="str">
        <x:f>IF(OR(25&gt;'Настройки'!$B$3,ISBLANK(CG945),CG945=0),"",CG945)</x:f>
      </x:c>
      <x:c r="DR945" s="50" t="str">
        <x:f>IF(OR(26&gt;'Настройки'!$B$3,ISBLANK(CH945),CH945=0),"",CH945)</x:f>
      </x:c>
      <x:c r="DS945" s="50" t="str">
        <x:f>IF(OR(27&gt;'Настройки'!$B$3,ISBLANK(CI945),CI945=0),"",CI945)</x:f>
      </x:c>
      <x:c r="DT945" s="50" t="str">
        <x:f>IF(OR(28&gt;'Настройки'!$B$3,ISBLANK(CJ945),CJ945=0),"",CJ945)</x:f>
      </x:c>
      <x:c r="DU945" s="50" t="str">
        <x:f>IF(OR(29&gt;'Настройки'!$B$3,ISBLANK(CK945),CK945=0),"",CK945)</x:f>
      </x:c>
      <x:c r="DV945" s="50" t="str">
        <x:f>IF(OR(30&gt;'Настройки'!$B$3,ISBLANK(CL945),CL945=0),"",CL945)</x:f>
      </x:c>
      <x:c r="DW945" s="50" t="str">
        <x:f>IF(OR(31&gt;'Настройки'!$B$3,ISBLANK(CM945),CM945=0),"",CM945)</x:f>
      </x:c>
      <x:c r="DX945" s="50" t="str">
        <x:f>IF(OR(32&gt;'Настройки'!$B$3,ISBLANK(CN945),CN945=0),"",CN945)</x:f>
      </x:c>
      <x:c r="DY945" s="50" t="str">
        <x:f>IF(OR(33&gt;'Настройки'!$B$3,ISBLANK(CO945),CO945=0),"",CO945)</x:f>
      </x:c>
      <x:c r="DZ945" s="50" t="str">
        <x:f>IF(OR(34&gt;'Настройки'!$B$3,ISBLANK(CP945),CP945=0),"",CP945)</x:f>
      </x:c>
      <x:c r="EA945" s="50" t="str">
        <x:f>IF(OR(35&gt;'Настройки'!$B$3,ISBLANK(CQ945),CQ945=0),"",CQ945)</x:f>
      </x:c>
      <x:c r="EB945" s="50" t="str">
        <x:f>IF(OR(36&gt;'Настройки'!$B$3,ISBLANK(CR945),CR945=0),"",CR945)</x:f>
      </x:c>
      <x:c r="EC945" s="50" t="str">
        <x:f>IF(A945="","",IF(OR(BB945="AZ",BB945="BZ"),10000+ROW(),IF(AZ945&gt;'Настройки'!$B$11,20000+ROW(),IF(BF945&lt;&gt;"Обычный",30000+ROW(),IF(AX945&lt;=0,40000+ROW(),"")))))</x:f>
      </x:c>
      <x:c r="ED945" s="50" t="str">
        <x:f>IF(EC945="","",COUNTIFS($EC$2:$EC$1001,"&gt;0",$EC$2:$EC$1001,"&lt;"&amp;EC945)+1)</x:f>
      </x:c>
    </x:row>
    <x:row r="946">
      <x:c r="A946" s="115"/>
      <x:c r="B946" s="115"/>
      <x:c r="C946" s="115"/>
      <x:c r="D946" s="118"/>
      <x:c r="E946" s="118"/>
      <x:c r="F946" s="118"/>
      <x:c r="G946" s="118"/>
      <x:c r="H946" s="118"/>
      <x:c r="I946" s="118"/>
      <x:c r="J946" s="118"/>
      <x:c r="K946" s="118"/>
      <x:c r="L946" s="118"/>
      <x:c r="M946" s="118"/>
      <x:c r="N946" s="118"/>
      <x:c r="O946" s="118"/>
      <x:c r="P946" s="118"/>
      <x:c r="Q946" s="118"/>
      <x:c r="R946" s="118"/>
      <x:c r="S946" s="118"/>
      <x:c r="T946" s="118"/>
      <x:c r="U946" s="118"/>
      <x:c r="V946" s="118"/>
      <x:c r="W946" s="118"/>
      <x:c r="X946" s="118"/>
      <x:c r="Y946" s="118"/>
      <x:c r="Z946" s="118"/>
      <x:c r="AA946" s="118"/>
      <x:c r="AB946" s="118"/>
      <x:c r="AC946" s="118"/>
      <x:c r="AD946" s="118"/>
      <x:c r="AE946" s="118"/>
      <x:c r="AF946" s="118"/>
      <x:c r="AG946" s="118"/>
      <x:c r="AH946" s="118"/>
      <x:c r="AI946" s="118"/>
      <x:c r="AJ946" s="118"/>
      <x:c r="AK946" s="118"/>
      <x:c r="AL946" s="118"/>
      <x:c r="AM946" s="118"/>
      <x:c r="AN946" s="118"/>
      <x:c r="AO946" s="118"/>
      <x:c r="AP946" s="115"/>
      <x:c r="AQ946" s="49" t="str">
        <x:f>IF(A946="","",COUNT(BI946:INDEX(BI946:CR946,1,'Настройки'!$B$3)))</x:f>
      </x:c>
      <x:c r="AR946" s="49" t="str">
        <x:f>IF(A946="","",SUM(BI946:INDEX(BI946:CR946,1,'Настройки'!$B$3)))</x:f>
      </x:c>
      <x:c r="AS946" s="58" t="str">
        <x:f>IF(A946="","",IF('Настройки'!$B$4="Стоимость потребления",AR946*D946,IF('Настройки'!$B$4="Количество",AR946,E946)))</x:f>
      </x:c>
      <x:c r="AT946" s="61" t="str">
        <x:f>IF(OR(A946="",AS946&lt;0,SUM($AS$2:$AS$1001)&lt;=0),"",AS946/SUM($AS$2:$AS$1001))</x:f>
      </x:c>
      <x:c r="AU946" s="61" t="str">
        <x:f>IF(OR(A946="",AS946&lt;0,SUM($AS$2:$AS$1001)&lt;=0),"",SUMIFS($AS$2:$AS$1001,$AS$2:$AS$1001,"&gt;"&amp;AS946)/SUM($AS$2:$AS$1001))</x:f>
      </x:c>
      <x:c r="AV946" s="61" t="str">
        <x:f>IF(OR(A946="",AS946&lt;0,SUM($AS$2:$AS$1001)&lt;=0),"",SUMIFS($AS$2:$AS$1001,$AS$2:$AS$1001,"&gt;="&amp;AS946)/SUM($AS$2:$AS$1001))</x:f>
      </x:c>
      <x:c r="AW946" s="49" t="str">
        <x:f>IF(A946="","",IF(SUM($AS$2:$AS$1001)&lt;=0,"Не определён",IF(AS946&lt;0,"Исключение",IF(AU946&lt;'Настройки'!$B$5,"A",IF(AU946&lt;'Настройки'!$B$6,"B","C")))))</x:f>
      </x:c>
      <x:c r="AX946" s="58" t="str">
        <x:f>IF(A946="","",IF(AQ946=0,"",AVERAGE(BI946:INDEX(BI946:CR946,1,'Настройки'!$B$3))))</x:f>
      </x:c>
      <x:c r="AY946" s="58" t="str">
        <x:f>IF(OR(A946="",AQ946=0),"",STDEVP(BI946:INDEX(BI946:CR946,1,'Настройки'!$B$3)))</x:f>
      </x:c>
      <x:c r="AZ946" s="61" t="str">
        <x:f>IF(OR(A946="",AQ946&lt;'Настройки'!$B$12,AX946&lt;=0,AND('Настройки'!$B$10="Блокировать",COUNTIF(F946:INDEX(F946:AO946,1,'Настройки'!$B$3),"&lt;0")&gt;0)),"",AY946/ABS(AX946))</x:f>
      </x:c>
      <x:c r="BA946" s="49" t="str">
        <x:f>IF(A946="","",IF(AND('Настройки'!$B$10="Блокировать",COUNTIF(F946:INDEX(F946:AO946,1,'Настройки'!$B$3),"&lt;0")&gt;0),"Не определён",IF(AQ946&lt;'Настройки'!$B$12,"Не определён",IF(AX946=0,"Нет спроса",IF(AX946&lt;0,"Не определён",IF(AZ946&lt;='Настройки'!$B$7,"X",IF(AZ946&lt;='Настройки'!$B$8,"Y","Z")))))))</x:f>
      </x:c>
      <x:c r="BB946" s="49" t="str">
        <x:f>IF(OR(A946="",LEN(AW946)&lt;&gt;1,LEN(BA946)&lt;&gt;1),"",AW946&amp;BA946)</x:f>
      </x:c>
      <x:c r="BC946" s="61" t="str">
        <x:f>IF(OR(A946="",AQ946=0),"",(COUNT(BI946:INDEX(BI946:CR946,1,'Настройки'!$B$3))-COUNT(CS946:INDEX(CS946:EB946,1,'Настройки'!$B$3)))/AQ946)</x:f>
      </x:c>
      <x:c r="BD946" s="64" t="str">
        <x:f>IF(OR(A946="",COUNT(CS946:INDEX(CS946:EB946,1,'Настройки'!$B$3))=0),"",AQ946/COUNT(CS946:INDEX(CS946:EB946,1,'Настройки'!$B$3)))</x:f>
      </x:c>
      <x:c r="BE946" s="64" t="str">
        <x:f>IF(OR(A946="",COUNT(CS946:INDEX(CS946:EB946,1,'Настройки'!$B$3))=0),"",IF(AVERAGE(CS946:INDEX(CS946:EB946,1,'Настройки'!$B$3))=0,"",(STDEVP(CS946:INDEX(CS946:EB946,1,'Настройки'!$B$3))/ABS(AVERAGE(CS946:INDEX(CS946:EB946,1,'Настройки'!$B$3))))^2))</x:f>
      </x:c>
      <x:c r="BF946" s="49" t="str">
        <x:f>IF(A946="","",IF(AQ946&lt;3,"Недостаточно",IF(AQ946&lt;6,"Предварительный","Обычный")))</x:f>
      </x:c>
      <x:c r="BG946" s="49" t="str">
        <x:f>IF(A946="","",IF(COUNTIF(F946:INDEX(F946:AO946,1,'Настройки'!$B$3),"&lt;0")&gt;0,IF('Настройки'!$B$10="Блокировать","Отрицательный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"),"")&amp;IF(AQ946&lt;3,"Недостаточно истории. ",IF(AQ946&lt;6,"Предварительная классификация. ",""))&amp;IF(AX946=0,"Нет спроса за горизонт. ","")&amp;IF(AZ946&gt;'Настройки'!$B$11,"Экстремальная вариативность. ",""))</x:f>
      </x:c>
      <x:c r="BH946" s="49" t="str">
        <x:f>IF(A946="","",IFERROR(VLOOKUP(BB946,'Настройки'!$D$3:$E$11,2,FALSE),"Сначала проверьте исходные данные и историю спроса.")&amp;" Уточните срок поставки, MOQ и критичность.")</x:f>
      </x:c>
      <x:c r="BI946" s="50" t="str">
        <x:f>IF(1&gt;'Настройки'!$B$3,"",IF(ISBLANK(F946),IF('Настройки'!$B$9="Нулевой спрос",0,""),IF(F946&lt;0,IF('Настройки'!$B$10="Исключить","",IF('Настройки'!$B$10="Абсолютные значения",ABS(F946),F946)),F946)))</x:f>
      </x:c>
      <x:c r="BJ946" s="50" t="str">
        <x:f>IF(2&gt;'Настройки'!$B$3,"",IF(ISBLANK(G946),IF('Настройки'!$B$9="Нулевой спрос",0,""),IF(G946&lt;0,IF('Настройки'!$B$10="Исключить","",IF('Настройки'!$B$10="Абсолютные значения",ABS(G946),G946)),G946)))</x:f>
      </x:c>
      <x:c r="BK946" s="50" t="str">
        <x:f>IF(3&gt;'Настройки'!$B$3,"",IF(ISBLANK(H946),IF('Настройки'!$B$9="Нулевой спрос",0,""),IF(H946&lt;0,IF('Настройки'!$B$10="Исключить","",IF('Настройки'!$B$10="Абсолютные значения",ABS(H946),H946)),H946)))</x:f>
      </x:c>
      <x:c r="BL946" s="50" t="str">
        <x:f>IF(4&gt;'Настройки'!$B$3,"",IF(ISBLANK(I946),IF('Настройки'!$B$9="Нулевой спрос",0,""),IF(I946&lt;0,IF('Настройки'!$B$10="Исключить","",IF('Настройки'!$B$10="Абсолютные значения",ABS(I946),I946)),I946)))</x:f>
      </x:c>
      <x:c r="BM946" s="50" t="str">
        <x:f>IF(5&gt;'Настройки'!$B$3,"",IF(ISBLANK(J946),IF('Настройки'!$B$9="Нулевой спрос",0,""),IF(J946&lt;0,IF('Настройки'!$B$10="Исключить","",IF('Настройки'!$B$10="Абсолютные значения",ABS(J946),J946)),J946)))</x:f>
      </x:c>
      <x:c r="BN946" s="50" t="str">
        <x:f>IF(6&gt;'Настройки'!$B$3,"",IF(ISBLANK(K946),IF('Настройки'!$B$9="Нулевой спрос",0,""),IF(K946&lt;0,IF('Настройки'!$B$10="Исключить","",IF('Настройки'!$B$10="Абсолютные значения",ABS(K946),K946)),K946)))</x:f>
      </x:c>
      <x:c r="BO946" s="50" t="str">
        <x:f>IF(7&gt;'Настройки'!$B$3,"",IF(ISBLANK(L946),IF('Настройки'!$B$9="Нулевой спрос",0,""),IF(L946&lt;0,IF('Настройки'!$B$10="Исключить","",IF('Настройки'!$B$10="Абсолютные значения",ABS(L946),L946)),L946)))</x:f>
      </x:c>
      <x:c r="BP946" s="50" t="str">
        <x:f>IF(8&gt;'Настройки'!$B$3,"",IF(ISBLANK(M946),IF('Настройки'!$B$9="Нулевой спрос",0,""),IF(M946&lt;0,IF('Настройки'!$B$10="Исключить","",IF('Настройки'!$B$10="Абсолютные значения",ABS(M946),M946)),M946)))</x:f>
      </x:c>
      <x:c r="BQ946" s="50" t="str">
        <x:f>IF(9&gt;'Настройки'!$B$3,"",IF(ISBLANK(N946),IF('Настройки'!$B$9="Нулевой спрос",0,""),IF(N946&lt;0,IF('Настройки'!$B$10="Исключить","",IF('Настройки'!$B$10="Абсолютные значения",ABS(N946),N946)),N946)))</x:f>
      </x:c>
      <x:c r="BR946" s="50" t="str">
        <x:f>IF(10&gt;'Настройки'!$B$3,"",IF(ISBLANK(O946),IF('Настройки'!$B$9="Нулевой спрос",0,""),IF(O946&lt;0,IF('Настройки'!$B$10="Исключить","",IF('Настройки'!$B$10="Абсолютные значения",ABS(O946),O946)),O946)))</x:f>
      </x:c>
      <x:c r="BS946" s="50" t="str">
        <x:f>IF(11&gt;'Настройки'!$B$3,"",IF(ISBLANK(P946),IF('Настройки'!$B$9="Нулевой спрос",0,""),IF(P946&lt;0,IF('Настройки'!$B$10="Исключить","",IF('Настройки'!$B$10="Абсолютные значения",ABS(P946),P946)),P946)))</x:f>
      </x:c>
      <x:c r="BT946" s="50" t="str">
        <x:f>IF(12&gt;'Настройки'!$B$3,"",IF(ISBLANK(Q946),IF('Настройки'!$B$9="Нулевой спрос",0,""),IF(Q946&lt;0,IF('Настройки'!$B$10="Исключить","",IF('Настройки'!$B$10="Абсолютные значения",ABS(Q946),Q946)),Q946)))</x:f>
      </x:c>
      <x:c r="BU946" s="50" t="str">
        <x:f>IF(13&gt;'Настройки'!$B$3,"",IF(ISBLANK(R946),IF('Настройки'!$B$9="Нулевой спрос",0,""),IF(R946&lt;0,IF('Настройки'!$B$10="Исключить","",IF('Настройки'!$B$10="Абсолютные значения",ABS(R946),R946)),R946)))</x:f>
      </x:c>
      <x:c r="BV946" s="50" t="str">
        <x:f>IF(14&gt;'Настройки'!$B$3,"",IF(ISBLANK(S946),IF('Настройки'!$B$9="Нулевой спрос",0,""),IF(S946&lt;0,IF('Настройки'!$B$10="Исключить","",IF('Настройки'!$B$10="Абсолютные значения",ABS(S946),S946)),S946)))</x:f>
      </x:c>
      <x:c r="BW946" s="50" t="str">
        <x:f>IF(15&gt;'Настройки'!$B$3,"",IF(ISBLANK(T946),IF('Настройки'!$B$9="Нулевой спрос",0,""),IF(T946&lt;0,IF('Настройки'!$B$10="Исключить","",IF('Настройки'!$B$10="Абсолютные значения",ABS(T946),T946)),T946)))</x:f>
      </x:c>
      <x:c r="BX946" s="50" t="str">
        <x:f>IF(16&gt;'Настройки'!$B$3,"",IF(ISBLANK(U946),IF('Настройки'!$B$9="Нулевой спрос",0,""),IF(U946&lt;0,IF('Настройки'!$B$10="Исключить","",IF('Настройки'!$B$10="Абсолютные значения",ABS(U946),U946)),U946)))</x:f>
      </x:c>
      <x:c r="BY946" s="50" t="str">
        <x:f>IF(17&gt;'Настройки'!$B$3,"",IF(ISBLANK(V946),IF('Настройки'!$B$9="Нулевой спрос",0,""),IF(V946&lt;0,IF('Настройки'!$B$10="Исключить","",IF('Настройки'!$B$10="Абсолютные значения",ABS(V946),V946)),V946)))</x:f>
      </x:c>
      <x:c r="BZ946" s="50" t="str">
        <x:f>IF(18&gt;'Настройки'!$B$3,"",IF(ISBLANK(W946),IF('Настройки'!$B$9="Нулевой спрос",0,""),IF(W946&lt;0,IF('Настройки'!$B$10="Исключить","",IF('Настройки'!$B$10="Абсолютные значения",ABS(W946),W946)),W946)))</x:f>
      </x:c>
      <x:c r="CA946" s="50" t="str">
        <x:f>IF(19&gt;'Настройки'!$B$3,"",IF(ISBLANK(X946),IF('Настройки'!$B$9="Нулевой спрос",0,""),IF(X946&lt;0,IF('Настройки'!$B$10="Исключить","",IF('Настройки'!$B$10="Абсолютные значения",ABS(X946),X946)),X946)))</x:f>
      </x:c>
      <x:c r="CB946" s="50" t="str">
        <x:f>IF(20&gt;'Настройки'!$B$3,"",IF(ISBLANK(Y946),IF('Настройки'!$B$9="Нулевой спрос",0,""),IF(Y946&lt;0,IF('Настройки'!$B$10="Исключить","",IF('Настройки'!$B$10="Абсолютные значения",ABS(Y946),Y946)),Y946)))</x:f>
      </x:c>
      <x:c r="CC946" s="50" t="str">
        <x:f>IF(21&gt;'Настройки'!$B$3,"",IF(ISBLANK(Z946),IF('Настройки'!$B$9="Нулевой спрос",0,""),IF(Z946&lt;0,IF('Настройки'!$B$10="Исключить","",IF('Настройки'!$B$10="Абсолютные значения",ABS(Z946),Z946)),Z946)))</x:f>
      </x:c>
      <x:c r="CD946" s="50" t="str">
        <x:f>IF(22&gt;'Настройки'!$B$3,"",IF(ISBLANK(AA946),IF('Настройки'!$B$9="Нулевой спрос",0,""),IF(AA946&lt;0,IF('Настройки'!$B$10="Исключить","",IF('Настройки'!$B$10="Абсолютные значения",ABS(AA946),AA946)),AA946)))</x:f>
      </x:c>
      <x:c r="CE946" s="50" t="str">
        <x:f>IF(23&gt;'Настройки'!$B$3,"",IF(ISBLANK(AB946),IF('Настройки'!$B$9="Нулевой спрос",0,""),IF(AB946&lt;0,IF('Настройки'!$B$10="Исключить","",IF('Настройки'!$B$10="Абсолютные значения",ABS(AB946),AB946)),AB946)))</x:f>
      </x:c>
      <x:c r="CF946" s="50" t="str">
        <x:f>IF(24&gt;'Настройки'!$B$3,"",IF(ISBLANK(AC946),IF('Настройки'!$B$9="Нулевой спрос",0,""),IF(AC946&lt;0,IF('Настройки'!$B$10="Исключить","",IF('Настройки'!$B$10="Абсолютные значения",ABS(AC946),AC946)),AC946)))</x:f>
      </x:c>
      <x:c r="CG946" s="50" t="str">
        <x:f>IF(25&gt;'Настройки'!$B$3,"",IF(ISBLANK(AD946),IF('Настройки'!$B$9="Нулевой спрос",0,""),IF(AD946&lt;0,IF('Настройки'!$B$10="Исключить","",IF('Настройки'!$B$10="Абсолютные значения",ABS(AD946),AD946)),AD946)))</x:f>
      </x:c>
      <x:c r="CH946" s="50" t="str">
        <x:f>IF(26&gt;'Настройки'!$B$3,"",IF(ISBLANK(AE946),IF('Настройки'!$B$9="Нулевой спрос",0,""),IF(AE946&lt;0,IF('Настройки'!$B$10="Исключить","",IF('Настройки'!$B$10="Абсолютные значения",ABS(AE946),AE946)),AE946)))</x:f>
      </x:c>
      <x:c r="CI946" s="50" t="str">
        <x:f>IF(27&gt;'Настройки'!$B$3,"",IF(ISBLANK(AF946),IF('Настройки'!$B$9="Нулевой спрос",0,""),IF(AF946&lt;0,IF('Настройки'!$B$10="Исключить","",IF('Настройки'!$B$10="Абсолютные значения",ABS(AF946),AF946)),AF946)))</x:f>
      </x:c>
      <x:c r="CJ946" s="50" t="str">
        <x:f>IF(28&gt;'Настройки'!$B$3,"",IF(ISBLANK(AG946),IF('Настройки'!$B$9="Нулевой спрос",0,""),IF(AG946&lt;0,IF('Настройки'!$B$10="Исключить","",IF('Настройки'!$B$10="Абсолютные значения",ABS(AG946),AG946)),AG946)))</x:f>
      </x:c>
      <x:c r="CK946" s="50" t="str">
        <x:f>IF(29&gt;'Настройки'!$B$3,"",IF(ISBLANK(AH946),IF('Настройки'!$B$9="Нулевой спрос",0,""),IF(AH946&lt;0,IF('Настройки'!$B$10="Исключить","",IF('Настройки'!$B$10="Абсолютные значения",ABS(AH946),AH946)),AH946)))</x:f>
      </x:c>
      <x:c r="CL946" s="50" t="str">
        <x:f>IF(30&gt;'Настройки'!$B$3,"",IF(ISBLANK(AI946),IF('Настройки'!$B$9="Нулевой спрос",0,""),IF(AI946&lt;0,IF('Настройки'!$B$10="Исключить","",IF('Настройки'!$B$10="Абсолютные значения",ABS(AI946),AI946)),AI946)))</x:f>
      </x:c>
      <x:c r="CM946" s="50" t="str">
        <x:f>IF(31&gt;'Настройки'!$B$3,"",IF(ISBLANK(AJ946),IF('Настройки'!$B$9="Нулевой спрос",0,""),IF(AJ946&lt;0,IF('Настройки'!$B$10="Исключить","",IF('Настройки'!$B$10="Абсолютные значения",ABS(AJ946),AJ946)),AJ946)))</x:f>
      </x:c>
      <x:c r="CN946" s="50" t="str">
        <x:f>IF(32&gt;'Настройки'!$B$3,"",IF(ISBLANK(AK946),IF('Настройки'!$B$9="Нулевой спрос",0,""),IF(AK946&lt;0,IF('Настройки'!$B$10="Исключить","",IF('Настройки'!$B$10="Абсолютные значения",ABS(AK946),AK946)),AK946)))</x:f>
      </x:c>
      <x:c r="CO946" s="50" t="str">
        <x:f>IF(33&gt;'Настройки'!$B$3,"",IF(ISBLANK(AL946),IF('Настройки'!$B$9="Нулевой спрос",0,""),IF(AL946&lt;0,IF('Настройки'!$B$10="Исключить","",IF('Настройки'!$B$10="Абсолютные значения",ABS(AL946),AL946)),AL946)))</x:f>
      </x:c>
      <x:c r="CP946" s="50" t="str">
        <x:f>IF(34&gt;'Настройки'!$B$3,"",IF(ISBLANK(AM946),IF('Настройки'!$B$9="Нулевой спрос",0,""),IF(AM946&lt;0,IF('Настройки'!$B$10="Исключить","",IF('Настройки'!$B$10="Абсолютные значения",ABS(AM946),AM946)),AM946)))</x:f>
      </x:c>
      <x:c r="CQ946" s="50" t="str">
        <x:f>IF(35&gt;'Настройки'!$B$3,"",IF(ISBLANK(AN946),IF('Настройки'!$B$9="Нулевой спрос",0,""),IF(AN946&lt;0,IF('Настройки'!$B$10="Исключить","",IF('Настройки'!$B$10="Абсолютные значения",ABS(AN946),AN946)),AN946)))</x:f>
      </x:c>
      <x:c r="CR946" s="50" t="str">
        <x:f>IF(36&gt;'Настройки'!$B$3,"",IF(ISBLANK(AO946),IF('Настройки'!$B$9="Нулевой спрос",0,""),IF(AO946&lt;0,IF('Настройки'!$B$10="Исключить","",IF('Настройки'!$B$10="Абсолютные значения",ABS(AO946),AO946)),AO946)))</x:f>
      </x:c>
      <x:c r="CS946" s="50" t="str">
        <x:f>IF(OR(1&gt;'Настройки'!$B$3,ISBLANK(BI946),BI946=0),"",BI946)</x:f>
      </x:c>
      <x:c r="CT946" s="50" t="str">
        <x:f>IF(OR(2&gt;'Настройки'!$B$3,ISBLANK(BJ946),BJ946=0),"",BJ946)</x:f>
      </x:c>
      <x:c r="CU946" s="50" t="str">
        <x:f>IF(OR(3&gt;'Настройки'!$B$3,ISBLANK(BK946),BK946=0),"",BK946)</x:f>
      </x:c>
      <x:c r="CV946" s="50" t="str">
        <x:f>IF(OR(4&gt;'Настройки'!$B$3,ISBLANK(BL946),BL946=0),"",BL946)</x:f>
      </x:c>
      <x:c r="CW946" s="50" t="str">
        <x:f>IF(OR(5&gt;'Настройки'!$B$3,ISBLANK(BM946),BM946=0),"",BM946)</x:f>
      </x:c>
      <x:c r="CX946" s="50" t="str">
        <x:f>IF(OR(6&gt;'Настройки'!$B$3,ISBLANK(BN946),BN946=0),"",BN946)</x:f>
      </x:c>
      <x:c r="CY946" s="50" t="str">
        <x:f>IF(OR(7&gt;'Настройки'!$B$3,ISBLANK(BO946),BO946=0),"",BO946)</x:f>
      </x:c>
      <x:c r="CZ946" s="50" t="str">
        <x:f>IF(OR(8&gt;'Настройки'!$B$3,ISBLANK(BP946),BP946=0),"",BP946)</x:f>
      </x:c>
      <x:c r="DA946" s="50" t="str">
        <x:f>IF(OR(9&gt;'Настройки'!$B$3,ISBLANK(BQ946),BQ946=0),"",BQ946)</x:f>
      </x:c>
      <x:c r="DB946" s="50" t="str">
        <x:f>IF(OR(10&gt;'Настройки'!$B$3,ISBLANK(BR946),BR946=0),"",BR946)</x:f>
      </x:c>
      <x:c r="DC946" s="50" t="str">
        <x:f>IF(OR(11&gt;'Настройки'!$B$3,ISBLANK(BS946),BS946=0),"",BS946)</x:f>
      </x:c>
      <x:c r="DD946" s="50" t="str">
        <x:f>IF(OR(12&gt;'Настройки'!$B$3,ISBLANK(BT946),BT946=0),"",BT946)</x:f>
      </x:c>
      <x:c r="DE946" s="50" t="str">
        <x:f>IF(OR(13&gt;'Настройки'!$B$3,ISBLANK(BU946),BU946=0),"",BU946)</x:f>
      </x:c>
      <x:c r="DF946" s="50" t="str">
        <x:f>IF(OR(14&gt;'Настройки'!$B$3,ISBLANK(BV946),BV946=0),"",BV946)</x:f>
      </x:c>
      <x:c r="DG946" s="50" t="str">
        <x:f>IF(OR(15&gt;'Настройки'!$B$3,ISBLANK(BW946),BW946=0),"",BW946)</x:f>
      </x:c>
      <x:c r="DH946" s="50" t="str">
        <x:f>IF(OR(16&gt;'Настройки'!$B$3,ISBLANK(BX946),BX946=0),"",BX946)</x:f>
      </x:c>
      <x:c r="DI946" s="50" t="str">
        <x:f>IF(OR(17&gt;'Настройки'!$B$3,ISBLANK(BY946),BY946=0),"",BY946)</x:f>
      </x:c>
      <x:c r="DJ946" s="50" t="str">
        <x:f>IF(OR(18&gt;'Настройки'!$B$3,ISBLANK(BZ946),BZ946=0),"",BZ946)</x:f>
      </x:c>
      <x:c r="DK946" s="50" t="str">
        <x:f>IF(OR(19&gt;'Настройки'!$B$3,ISBLANK(CA946),CA946=0),"",CA946)</x:f>
      </x:c>
      <x:c r="DL946" s="50" t="str">
        <x:f>IF(OR(20&gt;'Настройки'!$B$3,ISBLANK(CB946),CB946=0),"",CB946)</x:f>
      </x:c>
      <x:c r="DM946" s="50" t="str">
        <x:f>IF(OR(21&gt;'Настройки'!$B$3,ISBLANK(CC946),CC946=0),"",CC946)</x:f>
      </x:c>
      <x:c r="DN946" s="50" t="str">
        <x:f>IF(OR(22&gt;'Настройки'!$B$3,ISBLANK(CD946),CD946=0),"",CD946)</x:f>
      </x:c>
      <x:c r="DO946" s="50" t="str">
        <x:f>IF(OR(23&gt;'Настройки'!$B$3,ISBLANK(CE946),CE946=0),"",CE946)</x:f>
      </x:c>
      <x:c r="DP946" s="50" t="str">
        <x:f>IF(OR(24&gt;'Настройки'!$B$3,ISBLANK(CF946),CF946=0),"",CF946)</x:f>
      </x:c>
      <x:c r="DQ946" s="50" t="str">
        <x:f>IF(OR(25&gt;'Настройки'!$B$3,ISBLANK(CG946),CG946=0),"",CG946)</x:f>
      </x:c>
      <x:c r="DR946" s="50" t="str">
        <x:f>IF(OR(26&gt;'Настройки'!$B$3,ISBLANK(CH946),CH946=0),"",CH946)</x:f>
      </x:c>
      <x:c r="DS946" s="50" t="str">
        <x:f>IF(OR(27&gt;'Настройки'!$B$3,ISBLANK(CI946),CI946=0),"",CI946)</x:f>
      </x:c>
      <x:c r="DT946" s="50" t="str">
        <x:f>IF(OR(28&gt;'Настройки'!$B$3,ISBLANK(CJ946),CJ946=0),"",CJ946)</x:f>
      </x:c>
      <x:c r="DU946" s="50" t="str">
        <x:f>IF(OR(29&gt;'Настройки'!$B$3,ISBLANK(CK946),CK946=0),"",CK946)</x:f>
      </x:c>
      <x:c r="DV946" s="50" t="str">
        <x:f>IF(OR(30&gt;'Настройки'!$B$3,ISBLANK(CL946),CL946=0),"",CL946)</x:f>
      </x:c>
      <x:c r="DW946" s="50" t="str">
        <x:f>IF(OR(31&gt;'Настройки'!$B$3,ISBLANK(CM946),CM946=0),"",CM946)</x:f>
      </x:c>
      <x:c r="DX946" s="50" t="str">
        <x:f>IF(OR(32&gt;'Настройки'!$B$3,ISBLANK(CN946),CN946=0),"",CN946)</x:f>
      </x:c>
      <x:c r="DY946" s="50" t="str">
        <x:f>IF(OR(33&gt;'Настройки'!$B$3,ISBLANK(CO946),CO946=0),"",CO946)</x:f>
      </x:c>
      <x:c r="DZ946" s="50" t="str">
        <x:f>IF(OR(34&gt;'Настройки'!$B$3,ISBLANK(CP946),CP946=0),"",CP946)</x:f>
      </x:c>
      <x:c r="EA946" s="50" t="str">
        <x:f>IF(OR(35&gt;'Настройки'!$B$3,ISBLANK(CQ946),CQ946=0),"",CQ946)</x:f>
      </x:c>
      <x:c r="EB946" s="50" t="str">
        <x:f>IF(OR(36&gt;'Настройки'!$B$3,ISBLANK(CR946),CR946=0),"",CR946)</x:f>
      </x:c>
      <x:c r="EC946" s="50" t="str">
        <x:f>IF(A946="","",IF(OR(BB946="AZ",BB946="BZ"),10000+ROW(),IF(AZ946&gt;'Настройки'!$B$11,20000+ROW(),IF(BF946&lt;&gt;"Обычный",30000+ROW(),IF(AX946&lt;=0,40000+ROW(),"")))))</x:f>
      </x:c>
      <x:c r="ED946" s="50" t="str">
        <x:f>IF(EC946="","",COUNTIFS($EC$2:$EC$1001,"&gt;0",$EC$2:$EC$1001,"&lt;"&amp;EC946)+1)</x:f>
      </x:c>
    </x:row>
    <x:row r="947">
      <x:c r="A947" s="115"/>
      <x:c r="B947" s="115"/>
      <x:c r="C947" s="115"/>
      <x:c r="D947" s="118"/>
      <x:c r="E947" s="118"/>
      <x:c r="F947" s="118"/>
      <x:c r="G947" s="118"/>
      <x:c r="H947" s="118"/>
      <x:c r="I947" s="118"/>
      <x:c r="J947" s="118"/>
      <x:c r="K947" s="118"/>
      <x:c r="L947" s="118"/>
      <x:c r="M947" s="118"/>
      <x:c r="N947" s="118"/>
      <x:c r="O947" s="118"/>
      <x:c r="P947" s="118"/>
      <x:c r="Q947" s="118"/>
      <x:c r="R947" s="118"/>
      <x:c r="S947" s="118"/>
      <x:c r="T947" s="118"/>
      <x:c r="U947" s="118"/>
      <x:c r="V947" s="118"/>
      <x:c r="W947" s="118"/>
      <x:c r="X947" s="118"/>
      <x:c r="Y947" s="118"/>
      <x:c r="Z947" s="118"/>
      <x:c r="AA947" s="118"/>
      <x:c r="AB947" s="118"/>
      <x:c r="AC947" s="118"/>
      <x:c r="AD947" s="118"/>
      <x:c r="AE947" s="118"/>
      <x:c r="AF947" s="118"/>
      <x:c r="AG947" s="118"/>
      <x:c r="AH947" s="118"/>
      <x:c r="AI947" s="118"/>
      <x:c r="AJ947" s="118"/>
      <x:c r="AK947" s="118"/>
      <x:c r="AL947" s="118"/>
      <x:c r="AM947" s="118"/>
      <x:c r="AN947" s="118"/>
      <x:c r="AO947" s="118"/>
      <x:c r="AP947" s="115"/>
      <x:c r="AQ947" s="49" t="str">
        <x:f>IF(A947="","",COUNT(BI947:INDEX(BI947:CR947,1,'Настройки'!$B$3)))</x:f>
      </x:c>
      <x:c r="AR947" s="49" t="str">
        <x:f>IF(A947="","",SUM(BI947:INDEX(BI947:CR947,1,'Настройки'!$B$3)))</x:f>
      </x:c>
      <x:c r="AS947" s="58" t="str">
        <x:f>IF(A947="","",IF('Настройки'!$B$4="Стоимость потребления",AR947*D947,IF('Настройки'!$B$4="Количество",AR947,E947)))</x:f>
      </x:c>
      <x:c r="AT947" s="61" t="str">
        <x:f>IF(OR(A947="",AS947&lt;0,SUM($AS$2:$AS$1001)&lt;=0),"",AS947/SUM($AS$2:$AS$1001))</x:f>
      </x:c>
      <x:c r="AU947" s="61" t="str">
        <x:f>IF(OR(A947="",AS947&lt;0,SUM($AS$2:$AS$1001)&lt;=0),"",SUMIFS($AS$2:$AS$1001,$AS$2:$AS$1001,"&gt;"&amp;AS947)/SUM($AS$2:$AS$1001))</x:f>
      </x:c>
      <x:c r="AV947" s="61" t="str">
        <x:f>IF(OR(A947="",AS947&lt;0,SUM($AS$2:$AS$1001)&lt;=0),"",SUMIFS($AS$2:$AS$1001,$AS$2:$AS$1001,"&gt;="&amp;AS947)/SUM($AS$2:$AS$1001))</x:f>
      </x:c>
      <x:c r="AW947" s="49" t="str">
        <x:f>IF(A947="","",IF(SUM($AS$2:$AS$1001)&lt;=0,"Не определён",IF(AS947&lt;0,"Исключение",IF(AU947&lt;'Настройки'!$B$5,"A",IF(AU947&lt;'Настройки'!$B$6,"B","C")))))</x:f>
      </x:c>
      <x:c r="AX947" s="58" t="str">
        <x:f>IF(A947="","",IF(AQ947=0,"",AVERAGE(BI947:INDEX(BI947:CR947,1,'Настройки'!$B$3))))</x:f>
      </x:c>
      <x:c r="AY947" s="58" t="str">
        <x:f>IF(OR(A947="",AQ947=0),"",STDEVP(BI947:INDEX(BI947:CR947,1,'Настройки'!$B$3)))</x:f>
      </x:c>
      <x:c r="AZ947" s="61" t="str">
        <x:f>IF(OR(A947="",AQ947&lt;'Настройки'!$B$12,AX947&lt;=0,AND('Настройки'!$B$10="Блокировать",COUNTIF(F947:INDEX(F947:AO947,1,'Настройки'!$B$3),"&lt;0")&gt;0)),"",AY947/ABS(AX947))</x:f>
      </x:c>
      <x:c r="BA947" s="49" t="str">
        <x:f>IF(A947="","",IF(AND('Настройки'!$B$10="Блокировать",COUNTIF(F947:INDEX(F947:AO947,1,'Настройки'!$B$3),"&lt;0")&gt;0),"Не определён",IF(AQ947&lt;'Настройки'!$B$12,"Не определён",IF(AX947=0,"Нет спроса",IF(AX947&lt;0,"Не определён",IF(AZ947&lt;='Настройки'!$B$7,"X",IF(AZ947&lt;='Настройки'!$B$8,"Y","Z")))))))</x:f>
      </x:c>
      <x:c r="BB947" s="49" t="str">
        <x:f>IF(OR(A947="",LEN(AW947)&lt;&gt;1,LEN(BA947)&lt;&gt;1),"",AW947&amp;BA947)</x:f>
      </x:c>
      <x:c r="BC947" s="61" t="str">
        <x:f>IF(OR(A947="",AQ947=0),"",(COUNT(BI947:INDEX(BI947:CR947,1,'Настройки'!$B$3))-COUNT(CS947:INDEX(CS947:EB947,1,'Настройки'!$B$3)))/AQ947)</x:f>
      </x:c>
      <x:c r="BD947" s="64" t="str">
        <x:f>IF(OR(A947="",COUNT(CS947:INDEX(CS947:EB947,1,'Настройки'!$B$3))=0),"",AQ947/COUNT(CS947:INDEX(CS947:EB947,1,'Настройки'!$B$3)))</x:f>
      </x:c>
      <x:c r="BE947" s="64" t="str">
        <x:f>IF(OR(A947="",COUNT(CS947:INDEX(CS947:EB947,1,'Настройки'!$B$3))=0),"",IF(AVERAGE(CS947:INDEX(CS947:EB947,1,'Настройки'!$B$3))=0,"",(STDEVP(CS947:INDEX(CS947:EB947,1,'Настройки'!$B$3))/ABS(AVERAGE(CS947:INDEX(CS947:EB947,1,'Настройки'!$B$3))))^2))</x:f>
      </x:c>
      <x:c r="BF947" s="49" t="str">
        <x:f>IF(A947="","",IF(AQ947&lt;3,"Недостаточно",IF(AQ947&lt;6,"Предварительный","Обычный")))</x:f>
      </x:c>
      <x:c r="BG947" s="49" t="str">
        <x:f>IF(A947="","",IF(COUNTIF(F947:INDEX(F947:AO947,1,'Настройки'!$B$3),"&lt;0")&gt;0,IF('Настройки'!$B$10="Блокировать","Отрицательный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"),"")&amp;IF(AQ947&lt;3,"Недостаточно истории. ",IF(AQ947&lt;6,"Предварительная классификация. ",""))&amp;IF(AX947=0,"Нет спроса за горизонт. ","")&amp;IF(AZ947&gt;'Настройки'!$B$11,"Экстремальная вариативность. ",""))</x:f>
      </x:c>
      <x:c r="BH947" s="49" t="str">
        <x:f>IF(A947="","",IFERROR(VLOOKUP(BB947,'Настройки'!$D$3:$E$11,2,FALSE),"Сначала проверьте исходные данные и историю спроса.")&amp;" Уточните срок поставки, MOQ и критичность.")</x:f>
      </x:c>
      <x:c r="BI947" s="50" t="str">
        <x:f>IF(1&gt;'Настройки'!$B$3,"",IF(ISBLANK(F947),IF('Настройки'!$B$9="Нулевой спрос",0,""),IF(F947&lt;0,IF('Настройки'!$B$10="Исключить","",IF('Настройки'!$B$10="Абсолютные значения",ABS(F947),F947)),F947)))</x:f>
      </x:c>
      <x:c r="BJ947" s="50" t="str">
        <x:f>IF(2&gt;'Настройки'!$B$3,"",IF(ISBLANK(G947),IF('Настройки'!$B$9="Нулевой спрос",0,""),IF(G947&lt;0,IF('Настройки'!$B$10="Исключить","",IF('Настройки'!$B$10="Абсолютные значения",ABS(G947),G947)),G947)))</x:f>
      </x:c>
      <x:c r="BK947" s="50" t="str">
        <x:f>IF(3&gt;'Настройки'!$B$3,"",IF(ISBLANK(H947),IF('Настройки'!$B$9="Нулевой спрос",0,""),IF(H947&lt;0,IF('Настройки'!$B$10="Исключить","",IF('Настройки'!$B$10="Абсолютные значения",ABS(H947),H947)),H947)))</x:f>
      </x:c>
      <x:c r="BL947" s="50" t="str">
        <x:f>IF(4&gt;'Настройки'!$B$3,"",IF(ISBLANK(I947),IF('Настройки'!$B$9="Нулевой спрос",0,""),IF(I947&lt;0,IF('Настройки'!$B$10="Исключить","",IF('Настройки'!$B$10="Абсолютные значения",ABS(I947),I947)),I947)))</x:f>
      </x:c>
      <x:c r="BM947" s="50" t="str">
        <x:f>IF(5&gt;'Настройки'!$B$3,"",IF(ISBLANK(J947),IF('Настройки'!$B$9="Нулевой спрос",0,""),IF(J947&lt;0,IF('Настройки'!$B$10="Исключить","",IF('Настройки'!$B$10="Абсолютные значения",ABS(J947),J947)),J947)))</x:f>
      </x:c>
      <x:c r="BN947" s="50" t="str">
        <x:f>IF(6&gt;'Настройки'!$B$3,"",IF(ISBLANK(K947),IF('Настройки'!$B$9="Нулевой спрос",0,""),IF(K947&lt;0,IF('Настройки'!$B$10="Исключить","",IF('Настройки'!$B$10="Абсолютные значения",ABS(K947),K947)),K947)))</x:f>
      </x:c>
      <x:c r="BO947" s="50" t="str">
        <x:f>IF(7&gt;'Настройки'!$B$3,"",IF(ISBLANK(L947),IF('Настройки'!$B$9="Нулевой спрос",0,""),IF(L947&lt;0,IF('Настройки'!$B$10="Исключить","",IF('Настройки'!$B$10="Абсолютные значения",ABS(L947),L947)),L947)))</x:f>
      </x:c>
      <x:c r="BP947" s="50" t="str">
        <x:f>IF(8&gt;'Настройки'!$B$3,"",IF(ISBLANK(M947),IF('Настройки'!$B$9="Нулевой спрос",0,""),IF(M947&lt;0,IF('Настройки'!$B$10="Исключить","",IF('Настройки'!$B$10="Абсолютные значения",ABS(M947),M947)),M947)))</x:f>
      </x:c>
      <x:c r="BQ947" s="50" t="str">
        <x:f>IF(9&gt;'Настройки'!$B$3,"",IF(ISBLANK(N947),IF('Настройки'!$B$9="Нулевой спрос",0,""),IF(N947&lt;0,IF('Настройки'!$B$10="Исключить","",IF('Настройки'!$B$10="Абсолютные значения",ABS(N947),N947)),N947)))</x:f>
      </x:c>
      <x:c r="BR947" s="50" t="str">
        <x:f>IF(10&gt;'Настройки'!$B$3,"",IF(ISBLANK(O947),IF('Настройки'!$B$9="Нулевой спрос",0,""),IF(O947&lt;0,IF('Настройки'!$B$10="Исключить","",IF('Настройки'!$B$10="Абсолютные значения",ABS(O947),O947)),O947)))</x:f>
      </x:c>
      <x:c r="BS947" s="50" t="str">
        <x:f>IF(11&gt;'Настройки'!$B$3,"",IF(ISBLANK(P947),IF('Настройки'!$B$9="Нулевой спрос",0,""),IF(P947&lt;0,IF('Настройки'!$B$10="Исключить","",IF('Настройки'!$B$10="Абсолютные значения",ABS(P947),P947)),P947)))</x:f>
      </x:c>
      <x:c r="BT947" s="50" t="str">
        <x:f>IF(12&gt;'Настройки'!$B$3,"",IF(ISBLANK(Q947),IF('Настройки'!$B$9="Нулевой спрос",0,""),IF(Q947&lt;0,IF('Настройки'!$B$10="Исключить","",IF('Настройки'!$B$10="Абсолютные значения",ABS(Q947),Q947)),Q947)))</x:f>
      </x:c>
      <x:c r="BU947" s="50" t="str">
        <x:f>IF(13&gt;'Настройки'!$B$3,"",IF(ISBLANK(R947),IF('Настройки'!$B$9="Нулевой спрос",0,""),IF(R947&lt;0,IF('Настройки'!$B$10="Исключить","",IF('Настройки'!$B$10="Абсолютные значения",ABS(R947),R947)),R947)))</x:f>
      </x:c>
      <x:c r="BV947" s="50" t="str">
        <x:f>IF(14&gt;'Настройки'!$B$3,"",IF(ISBLANK(S947),IF('Настройки'!$B$9="Нулевой спрос",0,""),IF(S947&lt;0,IF('Настройки'!$B$10="Исключить","",IF('Настройки'!$B$10="Абсолютные значения",ABS(S947),S947)),S947)))</x:f>
      </x:c>
      <x:c r="BW947" s="50" t="str">
        <x:f>IF(15&gt;'Настройки'!$B$3,"",IF(ISBLANK(T947),IF('Настройки'!$B$9="Нулевой спрос",0,""),IF(T947&lt;0,IF('Настройки'!$B$10="Исключить","",IF('Настройки'!$B$10="Абсолютные значения",ABS(T947),T947)),T947)))</x:f>
      </x:c>
      <x:c r="BX947" s="50" t="str">
        <x:f>IF(16&gt;'Настройки'!$B$3,"",IF(ISBLANK(U947),IF('Настройки'!$B$9="Нулевой спрос",0,""),IF(U947&lt;0,IF('Настройки'!$B$10="Исключить","",IF('Настройки'!$B$10="Абсолютные значения",ABS(U947),U947)),U947)))</x:f>
      </x:c>
      <x:c r="BY947" s="50" t="str">
        <x:f>IF(17&gt;'Настройки'!$B$3,"",IF(ISBLANK(V947),IF('Настройки'!$B$9="Нулевой спрос",0,""),IF(V947&lt;0,IF('Настройки'!$B$10="Исключить","",IF('Настройки'!$B$10="Абсолютные значения",ABS(V947),V947)),V947)))</x:f>
      </x:c>
      <x:c r="BZ947" s="50" t="str">
        <x:f>IF(18&gt;'Настройки'!$B$3,"",IF(ISBLANK(W947),IF('Настройки'!$B$9="Нулевой спрос",0,""),IF(W947&lt;0,IF('Настройки'!$B$10="Исключить","",IF('Настройки'!$B$10="Абсолютные значения",ABS(W947),W947)),W947)))</x:f>
      </x:c>
      <x:c r="CA947" s="50" t="str">
        <x:f>IF(19&gt;'Настройки'!$B$3,"",IF(ISBLANK(X947),IF('Настройки'!$B$9="Нулевой спрос",0,""),IF(X947&lt;0,IF('Настройки'!$B$10="Исключить","",IF('Настройки'!$B$10="Абсолютные значения",ABS(X947),X947)),X947)))</x:f>
      </x:c>
      <x:c r="CB947" s="50" t="str">
        <x:f>IF(20&gt;'Настройки'!$B$3,"",IF(ISBLANK(Y947),IF('Настройки'!$B$9="Нулевой спрос",0,""),IF(Y947&lt;0,IF('Настройки'!$B$10="Исключить","",IF('Настройки'!$B$10="Абсолютные значения",ABS(Y947),Y947)),Y947)))</x:f>
      </x:c>
      <x:c r="CC947" s="50" t="str">
        <x:f>IF(21&gt;'Настройки'!$B$3,"",IF(ISBLANK(Z947),IF('Настройки'!$B$9="Нулевой спрос",0,""),IF(Z947&lt;0,IF('Настройки'!$B$10="Исключить","",IF('Настройки'!$B$10="Абсолютные значения",ABS(Z947),Z947)),Z947)))</x:f>
      </x:c>
      <x:c r="CD947" s="50" t="str">
        <x:f>IF(22&gt;'Настройки'!$B$3,"",IF(ISBLANK(AA947),IF('Настройки'!$B$9="Нулевой спрос",0,""),IF(AA947&lt;0,IF('Настройки'!$B$10="Исключить","",IF('Настройки'!$B$10="Абсолютные значения",ABS(AA947),AA947)),AA947)))</x:f>
      </x:c>
      <x:c r="CE947" s="50" t="str">
        <x:f>IF(23&gt;'Настройки'!$B$3,"",IF(ISBLANK(AB947),IF('Настройки'!$B$9="Нулевой спрос",0,""),IF(AB947&lt;0,IF('Настройки'!$B$10="Исключить","",IF('Настройки'!$B$10="Абсолютные значения",ABS(AB947),AB947)),AB947)))</x:f>
      </x:c>
      <x:c r="CF947" s="50" t="str">
        <x:f>IF(24&gt;'Настройки'!$B$3,"",IF(ISBLANK(AC947),IF('Настройки'!$B$9="Нулевой спрос",0,""),IF(AC947&lt;0,IF('Настройки'!$B$10="Исключить","",IF('Настройки'!$B$10="Абсолютные значения",ABS(AC947),AC947)),AC947)))</x:f>
      </x:c>
      <x:c r="CG947" s="50" t="str">
        <x:f>IF(25&gt;'Настройки'!$B$3,"",IF(ISBLANK(AD947),IF('Настройки'!$B$9="Нулевой спрос",0,""),IF(AD947&lt;0,IF('Настройки'!$B$10="Исключить","",IF('Настройки'!$B$10="Абсолютные значения",ABS(AD947),AD947)),AD947)))</x:f>
      </x:c>
      <x:c r="CH947" s="50" t="str">
        <x:f>IF(26&gt;'Настройки'!$B$3,"",IF(ISBLANK(AE947),IF('Настройки'!$B$9="Нулевой спрос",0,""),IF(AE947&lt;0,IF('Настройки'!$B$10="Исключить","",IF('Настройки'!$B$10="Абсолютные значения",ABS(AE947),AE947)),AE947)))</x:f>
      </x:c>
      <x:c r="CI947" s="50" t="str">
        <x:f>IF(27&gt;'Настройки'!$B$3,"",IF(ISBLANK(AF947),IF('Настройки'!$B$9="Нулевой спрос",0,""),IF(AF947&lt;0,IF('Настройки'!$B$10="Исключить","",IF('Настройки'!$B$10="Абсолютные значения",ABS(AF947),AF947)),AF947)))</x:f>
      </x:c>
      <x:c r="CJ947" s="50" t="str">
        <x:f>IF(28&gt;'Настройки'!$B$3,"",IF(ISBLANK(AG947),IF('Настройки'!$B$9="Нулевой спрос",0,""),IF(AG947&lt;0,IF('Настройки'!$B$10="Исключить","",IF('Настройки'!$B$10="Абсолютные значения",ABS(AG947),AG947)),AG947)))</x:f>
      </x:c>
      <x:c r="CK947" s="50" t="str">
        <x:f>IF(29&gt;'Настройки'!$B$3,"",IF(ISBLANK(AH947),IF('Настройки'!$B$9="Нулевой спрос",0,""),IF(AH947&lt;0,IF('Настройки'!$B$10="Исключить","",IF('Настройки'!$B$10="Абсолютные значения",ABS(AH947),AH947)),AH947)))</x:f>
      </x:c>
      <x:c r="CL947" s="50" t="str">
        <x:f>IF(30&gt;'Настройки'!$B$3,"",IF(ISBLANK(AI947),IF('Настройки'!$B$9="Нулевой спрос",0,""),IF(AI947&lt;0,IF('Настройки'!$B$10="Исключить","",IF('Настройки'!$B$10="Абсолютные значения",ABS(AI947),AI947)),AI947)))</x:f>
      </x:c>
      <x:c r="CM947" s="50" t="str">
        <x:f>IF(31&gt;'Настройки'!$B$3,"",IF(ISBLANK(AJ947),IF('Настройки'!$B$9="Нулевой спрос",0,""),IF(AJ947&lt;0,IF('Настройки'!$B$10="Исключить","",IF('Настройки'!$B$10="Абсолютные значения",ABS(AJ947),AJ947)),AJ947)))</x:f>
      </x:c>
      <x:c r="CN947" s="50" t="str">
        <x:f>IF(32&gt;'Настройки'!$B$3,"",IF(ISBLANK(AK947),IF('Настройки'!$B$9="Нулевой спрос",0,""),IF(AK947&lt;0,IF('Настройки'!$B$10="Исключить","",IF('Настройки'!$B$10="Абсолютные значения",ABS(AK947),AK947)),AK947)))</x:f>
      </x:c>
      <x:c r="CO947" s="50" t="str">
        <x:f>IF(33&gt;'Настройки'!$B$3,"",IF(ISBLANK(AL947),IF('Настройки'!$B$9="Нулевой спрос",0,""),IF(AL947&lt;0,IF('Настройки'!$B$10="Исключить","",IF('Настройки'!$B$10="Абсолютные значения",ABS(AL947),AL947)),AL947)))</x:f>
      </x:c>
      <x:c r="CP947" s="50" t="str">
        <x:f>IF(34&gt;'Настройки'!$B$3,"",IF(ISBLANK(AM947),IF('Настройки'!$B$9="Нулевой спрос",0,""),IF(AM947&lt;0,IF('Настройки'!$B$10="Исключить","",IF('Настройки'!$B$10="Абсолютные значения",ABS(AM947),AM947)),AM947)))</x:f>
      </x:c>
      <x:c r="CQ947" s="50" t="str">
        <x:f>IF(35&gt;'Настройки'!$B$3,"",IF(ISBLANK(AN947),IF('Настройки'!$B$9="Нулевой спрос",0,""),IF(AN947&lt;0,IF('Настройки'!$B$10="Исключить","",IF('Настройки'!$B$10="Абсолютные значения",ABS(AN947),AN947)),AN947)))</x:f>
      </x:c>
      <x:c r="CR947" s="50" t="str">
        <x:f>IF(36&gt;'Настройки'!$B$3,"",IF(ISBLANK(AO947),IF('Настройки'!$B$9="Нулевой спрос",0,""),IF(AO947&lt;0,IF('Настройки'!$B$10="Исключить","",IF('Настройки'!$B$10="Абсолютные значения",ABS(AO947),AO947)),AO947)))</x:f>
      </x:c>
      <x:c r="CS947" s="50" t="str">
        <x:f>IF(OR(1&gt;'Настройки'!$B$3,ISBLANK(BI947),BI947=0),"",BI947)</x:f>
      </x:c>
      <x:c r="CT947" s="50" t="str">
        <x:f>IF(OR(2&gt;'Настройки'!$B$3,ISBLANK(BJ947),BJ947=0),"",BJ947)</x:f>
      </x:c>
      <x:c r="CU947" s="50" t="str">
        <x:f>IF(OR(3&gt;'Настройки'!$B$3,ISBLANK(BK947),BK947=0),"",BK947)</x:f>
      </x:c>
      <x:c r="CV947" s="50" t="str">
        <x:f>IF(OR(4&gt;'Настройки'!$B$3,ISBLANK(BL947),BL947=0),"",BL947)</x:f>
      </x:c>
      <x:c r="CW947" s="50" t="str">
        <x:f>IF(OR(5&gt;'Настройки'!$B$3,ISBLANK(BM947),BM947=0),"",BM947)</x:f>
      </x:c>
      <x:c r="CX947" s="50" t="str">
        <x:f>IF(OR(6&gt;'Настройки'!$B$3,ISBLANK(BN947),BN947=0),"",BN947)</x:f>
      </x:c>
      <x:c r="CY947" s="50" t="str">
        <x:f>IF(OR(7&gt;'Настройки'!$B$3,ISBLANK(BO947),BO947=0),"",BO947)</x:f>
      </x:c>
      <x:c r="CZ947" s="50" t="str">
        <x:f>IF(OR(8&gt;'Настройки'!$B$3,ISBLANK(BP947),BP947=0),"",BP947)</x:f>
      </x:c>
      <x:c r="DA947" s="50" t="str">
        <x:f>IF(OR(9&gt;'Настройки'!$B$3,ISBLANK(BQ947),BQ947=0),"",BQ947)</x:f>
      </x:c>
      <x:c r="DB947" s="50" t="str">
        <x:f>IF(OR(10&gt;'Настройки'!$B$3,ISBLANK(BR947),BR947=0),"",BR947)</x:f>
      </x:c>
      <x:c r="DC947" s="50" t="str">
        <x:f>IF(OR(11&gt;'Настройки'!$B$3,ISBLANK(BS947),BS947=0),"",BS947)</x:f>
      </x:c>
      <x:c r="DD947" s="50" t="str">
        <x:f>IF(OR(12&gt;'Настройки'!$B$3,ISBLANK(BT947),BT947=0),"",BT947)</x:f>
      </x:c>
      <x:c r="DE947" s="50" t="str">
        <x:f>IF(OR(13&gt;'Настройки'!$B$3,ISBLANK(BU947),BU947=0),"",BU947)</x:f>
      </x:c>
      <x:c r="DF947" s="50" t="str">
        <x:f>IF(OR(14&gt;'Настройки'!$B$3,ISBLANK(BV947),BV947=0),"",BV947)</x:f>
      </x:c>
      <x:c r="DG947" s="50" t="str">
        <x:f>IF(OR(15&gt;'Настройки'!$B$3,ISBLANK(BW947),BW947=0),"",BW947)</x:f>
      </x:c>
      <x:c r="DH947" s="50" t="str">
        <x:f>IF(OR(16&gt;'Настройки'!$B$3,ISBLANK(BX947),BX947=0),"",BX947)</x:f>
      </x:c>
      <x:c r="DI947" s="50" t="str">
        <x:f>IF(OR(17&gt;'Настройки'!$B$3,ISBLANK(BY947),BY947=0),"",BY947)</x:f>
      </x:c>
      <x:c r="DJ947" s="50" t="str">
        <x:f>IF(OR(18&gt;'Настройки'!$B$3,ISBLANK(BZ947),BZ947=0),"",BZ947)</x:f>
      </x:c>
      <x:c r="DK947" s="50" t="str">
        <x:f>IF(OR(19&gt;'Настройки'!$B$3,ISBLANK(CA947),CA947=0),"",CA947)</x:f>
      </x:c>
      <x:c r="DL947" s="50" t="str">
        <x:f>IF(OR(20&gt;'Настройки'!$B$3,ISBLANK(CB947),CB947=0),"",CB947)</x:f>
      </x:c>
      <x:c r="DM947" s="50" t="str">
        <x:f>IF(OR(21&gt;'Настройки'!$B$3,ISBLANK(CC947),CC947=0),"",CC947)</x:f>
      </x:c>
      <x:c r="DN947" s="50" t="str">
        <x:f>IF(OR(22&gt;'Настройки'!$B$3,ISBLANK(CD947),CD947=0),"",CD947)</x:f>
      </x:c>
      <x:c r="DO947" s="50" t="str">
        <x:f>IF(OR(23&gt;'Настройки'!$B$3,ISBLANK(CE947),CE947=0),"",CE947)</x:f>
      </x:c>
      <x:c r="DP947" s="50" t="str">
        <x:f>IF(OR(24&gt;'Настройки'!$B$3,ISBLANK(CF947),CF947=0),"",CF947)</x:f>
      </x:c>
      <x:c r="DQ947" s="50" t="str">
        <x:f>IF(OR(25&gt;'Настройки'!$B$3,ISBLANK(CG947),CG947=0),"",CG947)</x:f>
      </x:c>
      <x:c r="DR947" s="50" t="str">
        <x:f>IF(OR(26&gt;'Настройки'!$B$3,ISBLANK(CH947),CH947=0),"",CH947)</x:f>
      </x:c>
      <x:c r="DS947" s="50" t="str">
        <x:f>IF(OR(27&gt;'Настройки'!$B$3,ISBLANK(CI947),CI947=0),"",CI947)</x:f>
      </x:c>
      <x:c r="DT947" s="50" t="str">
        <x:f>IF(OR(28&gt;'Настройки'!$B$3,ISBLANK(CJ947),CJ947=0),"",CJ947)</x:f>
      </x:c>
      <x:c r="DU947" s="50" t="str">
        <x:f>IF(OR(29&gt;'Настройки'!$B$3,ISBLANK(CK947),CK947=0),"",CK947)</x:f>
      </x:c>
      <x:c r="DV947" s="50" t="str">
        <x:f>IF(OR(30&gt;'Настройки'!$B$3,ISBLANK(CL947),CL947=0),"",CL947)</x:f>
      </x:c>
      <x:c r="DW947" s="50" t="str">
        <x:f>IF(OR(31&gt;'Настройки'!$B$3,ISBLANK(CM947),CM947=0),"",CM947)</x:f>
      </x:c>
      <x:c r="DX947" s="50" t="str">
        <x:f>IF(OR(32&gt;'Настройки'!$B$3,ISBLANK(CN947),CN947=0),"",CN947)</x:f>
      </x:c>
      <x:c r="DY947" s="50" t="str">
        <x:f>IF(OR(33&gt;'Настройки'!$B$3,ISBLANK(CO947),CO947=0),"",CO947)</x:f>
      </x:c>
      <x:c r="DZ947" s="50" t="str">
        <x:f>IF(OR(34&gt;'Настройки'!$B$3,ISBLANK(CP947),CP947=0),"",CP947)</x:f>
      </x:c>
      <x:c r="EA947" s="50" t="str">
        <x:f>IF(OR(35&gt;'Настройки'!$B$3,ISBLANK(CQ947),CQ947=0),"",CQ947)</x:f>
      </x:c>
      <x:c r="EB947" s="50" t="str">
        <x:f>IF(OR(36&gt;'Настройки'!$B$3,ISBLANK(CR947),CR947=0),"",CR947)</x:f>
      </x:c>
      <x:c r="EC947" s="50" t="str">
        <x:f>IF(A947="","",IF(OR(BB947="AZ",BB947="BZ"),10000+ROW(),IF(AZ947&gt;'Настройки'!$B$11,20000+ROW(),IF(BF947&lt;&gt;"Обычный",30000+ROW(),IF(AX947&lt;=0,40000+ROW(),"")))))</x:f>
      </x:c>
      <x:c r="ED947" s="50" t="str">
        <x:f>IF(EC947="","",COUNTIFS($EC$2:$EC$1001,"&gt;0",$EC$2:$EC$1001,"&lt;"&amp;EC947)+1)</x:f>
      </x:c>
    </x:row>
    <x:row r="948">
      <x:c r="A948" s="115"/>
      <x:c r="B948" s="115"/>
      <x:c r="C948" s="115"/>
      <x:c r="D948" s="118"/>
      <x:c r="E948" s="118"/>
      <x:c r="F948" s="118"/>
      <x:c r="G948" s="118"/>
      <x:c r="H948" s="118"/>
      <x:c r="I948" s="118"/>
      <x:c r="J948" s="118"/>
      <x:c r="K948" s="118"/>
      <x:c r="L948" s="118"/>
      <x:c r="M948" s="118"/>
      <x:c r="N948" s="118"/>
      <x:c r="O948" s="118"/>
      <x:c r="P948" s="118"/>
      <x:c r="Q948" s="118"/>
      <x:c r="R948" s="118"/>
      <x:c r="S948" s="118"/>
      <x:c r="T948" s="118"/>
      <x:c r="U948" s="118"/>
      <x:c r="V948" s="118"/>
      <x:c r="W948" s="118"/>
      <x:c r="X948" s="118"/>
      <x:c r="Y948" s="118"/>
      <x:c r="Z948" s="118"/>
      <x:c r="AA948" s="118"/>
      <x:c r="AB948" s="118"/>
      <x:c r="AC948" s="118"/>
      <x:c r="AD948" s="118"/>
      <x:c r="AE948" s="118"/>
      <x:c r="AF948" s="118"/>
      <x:c r="AG948" s="118"/>
      <x:c r="AH948" s="118"/>
      <x:c r="AI948" s="118"/>
      <x:c r="AJ948" s="118"/>
      <x:c r="AK948" s="118"/>
      <x:c r="AL948" s="118"/>
      <x:c r="AM948" s="118"/>
      <x:c r="AN948" s="118"/>
      <x:c r="AO948" s="118"/>
      <x:c r="AP948" s="115"/>
      <x:c r="AQ948" s="49" t="str">
        <x:f>IF(A948="","",COUNT(BI948:INDEX(BI948:CR948,1,'Настройки'!$B$3)))</x:f>
      </x:c>
      <x:c r="AR948" s="49" t="str">
        <x:f>IF(A948="","",SUM(BI948:INDEX(BI948:CR948,1,'Настройки'!$B$3)))</x:f>
      </x:c>
      <x:c r="AS948" s="58" t="str">
        <x:f>IF(A948="","",IF('Настройки'!$B$4="Стоимость потребления",AR948*D948,IF('Настройки'!$B$4="Количество",AR948,E948)))</x:f>
      </x:c>
      <x:c r="AT948" s="61" t="str">
        <x:f>IF(OR(A948="",AS948&lt;0,SUM($AS$2:$AS$1001)&lt;=0),"",AS948/SUM($AS$2:$AS$1001))</x:f>
      </x:c>
      <x:c r="AU948" s="61" t="str">
        <x:f>IF(OR(A948="",AS948&lt;0,SUM($AS$2:$AS$1001)&lt;=0),"",SUMIFS($AS$2:$AS$1001,$AS$2:$AS$1001,"&gt;"&amp;AS948)/SUM($AS$2:$AS$1001))</x:f>
      </x:c>
      <x:c r="AV948" s="61" t="str">
        <x:f>IF(OR(A948="",AS948&lt;0,SUM($AS$2:$AS$1001)&lt;=0),"",SUMIFS($AS$2:$AS$1001,$AS$2:$AS$1001,"&gt;="&amp;AS948)/SUM($AS$2:$AS$1001))</x:f>
      </x:c>
      <x:c r="AW948" s="49" t="str">
        <x:f>IF(A948="","",IF(SUM($AS$2:$AS$1001)&lt;=0,"Не определён",IF(AS948&lt;0,"Исключение",IF(AU948&lt;'Настройки'!$B$5,"A",IF(AU948&lt;'Настройки'!$B$6,"B","C")))))</x:f>
      </x:c>
      <x:c r="AX948" s="58" t="str">
        <x:f>IF(A948="","",IF(AQ948=0,"",AVERAGE(BI948:INDEX(BI948:CR948,1,'Настройки'!$B$3))))</x:f>
      </x:c>
      <x:c r="AY948" s="58" t="str">
        <x:f>IF(OR(A948="",AQ948=0),"",STDEVP(BI948:INDEX(BI948:CR948,1,'Настройки'!$B$3)))</x:f>
      </x:c>
      <x:c r="AZ948" s="61" t="str">
        <x:f>IF(OR(A948="",AQ948&lt;'Настройки'!$B$12,AX948&lt;=0,AND('Настройки'!$B$10="Блокировать",COUNTIF(F948:INDEX(F948:AO948,1,'Настройки'!$B$3),"&lt;0")&gt;0)),"",AY948/ABS(AX948))</x:f>
      </x:c>
      <x:c r="BA948" s="49" t="str">
        <x:f>IF(A948="","",IF(AND('Настройки'!$B$10="Блокировать",COUNTIF(F948:INDEX(F948:AO948,1,'Настройки'!$B$3),"&lt;0")&gt;0),"Не определён",IF(AQ948&lt;'Настройки'!$B$12,"Не определён",IF(AX948=0,"Нет спроса",IF(AX948&lt;0,"Не определён",IF(AZ948&lt;='Настройки'!$B$7,"X",IF(AZ948&lt;='Настройки'!$B$8,"Y","Z")))))))</x:f>
      </x:c>
      <x:c r="BB948" s="49" t="str">
        <x:f>IF(OR(A948="",LEN(AW948)&lt;&gt;1,LEN(BA948)&lt;&gt;1),"",AW948&amp;BA948)</x:f>
      </x:c>
      <x:c r="BC948" s="61" t="str">
        <x:f>IF(OR(A948="",AQ948=0),"",(COUNT(BI948:INDEX(BI948:CR948,1,'Настройки'!$B$3))-COUNT(CS948:INDEX(CS948:EB948,1,'Настройки'!$B$3)))/AQ948)</x:f>
      </x:c>
      <x:c r="BD948" s="64" t="str">
        <x:f>IF(OR(A948="",COUNT(CS948:INDEX(CS948:EB948,1,'Настройки'!$B$3))=0),"",AQ948/COUNT(CS948:INDEX(CS948:EB948,1,'Настройки'!$B$3)))</x:f>
      </x:c>
      <x:c r="BE948" s="64" t="str">
        <x:f>IF(OR(A948="",COUNT(CS948:INDEX(CS948:EB948,1,'Настройки'!$B$3))=0),"",IF(AVERAGE(CS948:INDEX(CS948:EB948,1,'Настройки'!$B$3))=0,"",(STDEVP(CS948:INDEX(CS948:EB948,1,'Настройки'!$B$3))/ABS(AVERAGE(CS948:INDEX(CS948:EB948,1,'Настройки'!$B$3))))^2))</x:f>
      </x:c>
      <x:c r="BF948" s="49" t="str">
        <x:f>IF(A948="","",IF(AQ948&lt;3,"Недостаточно",IF(AQ948&lt;6,"Предварительный","Обычный")))</x:f>
      </x:c>
      <x:c r="BG948" s="49" t="str">
        <x:f>IF(A948="","",IF(COUNTIF(F948:INDEX(F948:AO948,1,'Настройки'!$B$3),"&lt;0")&gt;0,IF('Настройки'!$B$10="Блокировать","Отрицательный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"),"")&amp;IF(AQ948&lt;3,"Недостаточно истории. ",IF(AQ948&lt;6,"Предварительная классификация. ",""))&amp;IF(AX948=0,"Нет спроса за горизонт. ","")&amp;IF(AZ948&gt;'Настройки'!$B$11,"Экстремальная вариативность. ",""))</x:f>
      </x:c>
      <x:c r="BH948" s="49" t="str">
        <x:f>IF(A948="","",IFERROR(VLOOKUP(BB948,'Настройки'!$D$3:$E$11,2,FALSE),"Сначала проверьте исходные данные и историю спроса.")&amp;" Уточните срок поставки, MOQ и критичность.")</x:f>
      </x:c>
      <x:c r="BI948" s="50" t="str">
        <x:f>IF(1&gt;'Настройки'!$B$3,"",IF(ISBLANK(F948),IF('Настройки'!$B$9="Нулевой спрос",0,""),IF(F948&lt;0,IF('Настройки'!$B$10="Исключить","",IF('Настройки'!$B$10="Абсолютные значения",ABS(F948),F948)),F948)))</x:f>
      </x:c>
      <x:c r="BJ948" s="50" t="str">
        <x:f>IF(2&gt;'Настройки'!$B$3,"",IF(ISBLANK(G948),IF('Настройки'!$B$9="Нулевой спрос",0,""),IF(G948&lt;0,IF('Настройки'!$B$10="Исключить","",IF('Настройки'!$B$10="Абсолютные значения",ABS(G948),G948)),G948)))</x:f>
      </x:c>
      <x:c r="BK948" s="50" t="str">
        <x:f>IF(3&gt;'Настройки'!$B$3,"",IF(ISBLANK(H948),IF('Настройки'!$B$9="Нулевой спрос",0,""),IF(H948&lt;0,IF('Настройки'!$B$10="Исключить","",IF('Настройки'!$B$10="Абсолютные значения",ABS(H948),H948)),H948)))</x:f>
      </x:c>
      <x:c r="BL948" s="50" t="str">
        <x:f>IF(4&gt;'Настройки'!$B$3,"",IF(ISBLANK(I948),IF('Настройки'!$B$9="Нулевой спрос",0,""),IF(I948&lt;0,IF('Настройки'!$B$10="Исключить","",IF('Настройки'!$B$10="Абсолютные значения",ABS(I948),I948)),I948)))</x:f>
      </x:c>
      <x:c r="BM948" s="50" t="str">
        <x:f>IF(5&gt;'Настройки'!$B$3,"",IF(ISBLANK(J948),IF('Настройки'!$B$9="Нулевой спрос",0,""),IF(J948&lt;0,IF('Настройки'!$B$10="Исключить","",IF('Настройки'!$B$10="Абсолютные значения",ABS(J948),J948)),J948)))</x:f>
      </x:c>
      <x:c r="BN948" s="50" t="str">
        <x:f>IF(6&gt;'Настройки'!$B$3,"",IF(ISBLANK(K948),IF('Настройки'!$B$9="Нулевой спрос",0,""),IF(K948&lt;0,IF('Настройки'!$B$10="Исключить","",IF('Настройки'!$B$10="Абсолютные значения",ABS(K948),K948)),K948)))</x:f>
      </x:c>
      <x:c r="BO948" s="50" t="str">
        <x:f>IF(7&gt;'Настройки'!$B$3,"",IF(ISBLANK(L948),IF('Настройки'!$B$9="Нулевой спрос",0,""),IF(L948&lt;0,IF('Настройки'!$B$10="Исключить","",IF('Настройки'!$B$10="Абсолютные значения",ABS(L948),L948)),L948)))</x:f>
      </x:c>
      <x:c r="BP948" s="50" t="str">
        <x:f>IF(8&gt;'Настройки'!$B$3,"",IF(ISBLANK(M948),IF('Настройки'!$B$9="Нулевой спрос",0,""),IF(M948&lt;0,IF('Настройки'!$B$10="Исключить","",IF('Настройки'!$B$10="Абсолютные значения",ABS(M948),M948)),M948)))</x:f>
      </x:c>
      <x:c r="BQ948" s="50" t="str">
        <x:f>IF(9&gt;'Настройки'!$B$3,"",IF(ISBLANK(N948),IF('Настройки'!$B$9="Нулевой спрос",0,""),IF(N948&lt;0,IF('Настройки'!$B$10="Исключить","",IF('Настройки'!$B$10="Абсолютные значения",ABS(N948),N948)),N948)))</x:f>
      </x:c>
      <x:c r="BR948" s="50" t="str">
        <x:f>IF(10&gt;'Настройки'!$B$3,"",IF(ISBLANK(O948),IF('Настройки'!$B$9="Нулевой спрос",0,""),IF(O948&lt;0,IF('Настройки'!$B$10="Исключить","",IF('Настройки'!$B$10="Абсолютные значения",ABS(O948),O948)),O948)))</x:f>
      </x:c>
      <x:c r="BS948" s="50" t="str">
        <x:f>IF(11&gt;'Настройки'!$B$3,"",IF(ISBLANK(P948),IF('Настройки'!$B$9="Нулевой спрос",0,""),IF(P948&lt;0,IF('Настройки'!$B$10="Исключить","",IF('Настройки'!$B$10="Абсолютные значения",ABS(P948),P948)),P948)))</x:f>
      </x:c>
      <x:c r="BT948" s="50" t="str">
        <x:f>IF(12&gt;'Настройки'!$B$3,"",IF(ISBLANK(Q948),IF('Настройки'!$B$9="Нулевой спрос",0,""),IF(Q948&lt;0,IF('Настройки'!$B$10="Исключить","",IF('Настройки'!$B$10="Абсолютные значения",ABS(Q948),Q948)),Q948)))</x:f>
      </x:c>
      <x:c r="BU948" s="50" t="str">
        <x:f>IF(13&gt;'Настройки'!$B$3,"",IF(ISBLANK(R948),IF('Настройки'!$B$9="Нулевой спрос",0,""),IF(R948&lt;0,IF('Настройки'!$B$10="Исключить","",IF('Настройки'!$B$10="Абсолютные значения",ABS(R948),R948)),R948)))</x:f>
      </x:c>
      <x:c r="BV948" s="50" t="str">
        <x:f>IF(14&gt;'Настройки'!$B$3,"",IF(ISBLANK(S948),IF('Настройки'!$B$9="Нулевой спрос",0,""),IF(S948&lt;0,IF('Настройки'!$B$10="Исключить","",IF('Настройки'!$B$10="Абсолютные значения",ABS(S948),S948)),S948)))</x:f>
      </x:c>
      <x:c r="BW948" s="50" t="str">
        <x:f>IF(15&gt;'Настройки'!$B$3,"",IF(ISBLANK(T948),IF('Настройки'!$B$9="Нулевой спрос",0,""),IF(T948&lt;0,IF('Настройки'!$B$10="Исключить","",IF('Настройки'!$B$10="Абсолютные значения",ABS(T948),T948)),T948)))</x:f>
      </x:c>
      <x:c r="BX948" s="50" t="str">
        <x:f>IF(16&gt;'Настройки'!$B$3,"",IF(ISBLANK(U948),IF('Настройки'!$B$9="Нулевой спрос",0,""),IF(U948&lt;0,IF('Настройки'!$B$10="Исключить","",IF('Настройки'!$B$10="Абсолютные значения",ABS(U948),U948)),U948)))</x:f>
      </x:c>
      <x:c r="BY948" s="50" t="str">
        <x:f>IF(17&gt;'Настройки'!$B$3,"",IF(ISBLANK(V948),IF('Настройки'!$B$9="Нулевой спрос",0,""),IF(V948&lt;0,IF('Настройки'!$B$10="Исключить","",IF('Настройки'!$B$10="Абсолютные значения",ABS(V948),V948)),V948)))</x:f>
      </x:c>
      <x:c r="BZ948" s="50" t="str">
        <x:f>IF(18&gt;'Настройки'!$B$3,"",IF(ISBLANK(W948),IF('Настройки'!$B$9="Нулевой спрос",0,""),IF(W948&lt;0,IF('Настройки'!$B$10="Исключить","",IF('Настройки'!$B$10="Абсолютные значения",ABS(W948),W948)),W948)))</x:f>
      </x:c>
      <x:c r="CA948" s="50" t="str">
        <x:f>IF(19&gt;'Настройки'!$B$3,"",IF(ISBLANK(X948),IF('Настройки'!$B$9="Нулевой спрос",0,""),IF(X948&lt;0,IF('Настройки'!$B$10="Исключить","",IF('Настройки'!$B$10="Абсолютные значения",ABS(X948),X948)),X948)))</x:f>
      </x:c>
      <x:c r="CB948" s="50" t="str">
        <x:f>IF(20&gt;'Настройки'!$B$3,"",IF(ISBLANK(Y948),IF('Настройки'!$B$9="Нулевой спрос",0,""),IF(Y948&lt;0,IF('Настройки'!$B$10="Исключить","",IF('Настройки'!$B$10="Абсолютные значения",ABS(Y948),Y948)),Y948)))</x:f>
      </x:c>
      <x:c r="CC948" s="50" t="str">
        <x:f>IF(21&gt;'Настройки'!$B$3,"",IF(ISBLANK(Z948),IF('Настройки'!$B$9="Нулевой спрос",0,""),IF(Z948&lt;0,IF('Настройки'!$B$10="Исключить","",IF('Настройки'!$B$10="Абсолютные значения",ABS(Z948),Z948)),Z948)))</x:f>
      </x:c>
      <x:c r="CD948" s="50" t="str">
        <x:f>IF(22&gt;'Настройки'!$B$3,"",IF(ISBLANK(AA948),IF('Настройки'!$B$9="Нулевой спрос",0,""),IF(AA948&lt;0,IF('Настройки'!$B$10="Исключить","",IF('Настройки'!$B$10="Абсолютные значения",ABS(AA948),AA948)),AA948)))</x:f>
      </x:c>
      <x:c r="CE948" s="50" t="str">
        <x:f>IF(23&gt;'Настройки'!$B$3,"",IF(ISBLANK(AB948),IF('Настройки'!$B$9="Нулевой спрос",0,""),IF(AB948&lt;0,IF('Настройки'!$B$10="Исключить","",IF('Настройки'!$B$10="Абсолютные значения",ABS(AB948),AB948)),AB948)))</x:f>
      </x:c>
      <x:c r="CF948" s="50" t="str">
        <x:f>IF(24&gt;'Настройки'!$B$3,"",IF(ISBLANK(AC948),IF('Настройки'!$B$9="Нулевой спрос",0,""),IF(AC948&lt;0,IF('Настройки'!$B$10="Исключить","",IF('Настройки'!$B$10="Абсолютные значения",ABS(AC948),AC948)),AC948)))</x:f>
      </x:c>
      <x:c r="CG948" s="50" t="str">
        <x:f>IF(25&gt;'Настройки'!$B$3,"",IF(ISBLANK(AD948),IF('Настройки'!$B$9="Нулевой спрос",0,""),IF(AD948&lt;0,IF('Настройки'!$B$10="Исключить","",IF('Настройки'!$B$10="Абсолютные значения",ABS(AD948),AD948)),AD948)))</x:f>
      </x:c>
      <x:c r="CH948" s="50" t="str">
        <x:f>IF(26&gt;'Настройки'!$B$3,"",IF(ISBLANK(AE948),IF('Настройки'!$B$9="Нулевой спрос",0,""),IF(AE948&lt;0,IF('Настройки'!$B$10="Исключить","",IF('Настройки'!$B$10="Абсолютные значения",ABS(AE948),AE948)),AE948)))</x:f>
      </x:c>
      <x:c r="CI948" s="50" t="str">
        <x:f>IF(27&gt;'Настройки'!$B$3,"",IF(ISBLANK(AF948),IF('Настройки'!$B$9="Нулевой спрос",0,""),IF(AF948&lt;0,IF('Настройки'!$B$10="Исключить","",IF('Настройки'!$B$10="Абсолютные значения",ABS(AF948),AF948)),AF948)))</x:f>
      </x:c>
      <x:c r="CJ948" s="50" t="str">
        <x:f>IF(28&gt;'Настройки'!$B$3,"",IF(ISBLANK(AG948),IF('Настройки'!$B$9="Нулевой спрос",0,""),IF(AG948&lt;0,IF('Настройки'!$B$10="Исключить","",IF('Настройки'!$B$10="Абсолютные значения",ABS(AG948),AG948)),AG948)))</x:f>
      </x:c>
      <x:c r="CK948" s="50" t="str">
        <x:f>IF(29&gt;'Настройки'!$B$3,"",IF(ISBLANK(AH948),IF('Настройки'!$B$9="Нулевой спрос",0,""),IF(AH948&lt;0,IF('Настройки'!$B$10="Исключить","",IF('Настройки'!$B$10="Абсолютные значения",ABS(AH948),AH948)),AH948)))</x:f>
      </x:c>
      <x:c r="CL948" s="50" t="str">
        <x:f>IF(30&gt;'Настройки'!$B$3,"",IF(ISBLANK(AI948),IF('Настройки'!$B$9="Нулевой спрос",0,""),IF(AI948&lt;0,IF('Настройки'!$B$10="Исключить","",IF('Настройки'!$B$10="Абсолютные значения",ABS(AI948),AI948)),AI948)))</x:f>
      </x:c>
      <x:c r="CM948" s="50" t="str">
        <x:f>IF(31&gt;'Настройки'!$B$3,"",IF(ISBLANK(AJ948),IF('Настройки'!$B$9="Нулевой спрос",0,""),IF(AJ948&lt;0,IF('Настройки'!$B$10="Исключить","",IF('Настройки'!$B$10="Абсолютные значения",ABS(AJ948),AJ948)),AJ948)))</x:f>
      </x:c>
      <x:c r="CN948" s="50" t="str">
        <x:f>IF(32&gt;'Настройки'!$B$3,"",IF(ISBLANK(AK948),IF('Настройки'!$B$9="Нулевой спрос",0,""),IF(AK948&lt;0,IF('Настройки'!$B$10="Исключить","",IF('Настройки'!$B$10="Абсолютные значения",ABS(AK948),AK948)),AK948)))</x:f>
      </x:c>
      <x:c r="CO948" s="50" t="str">
        <x:f>IF(33&gt;'Настройки'!$B$3,"",IF(ISBLANK(AL948),IF('Настройки'!$B$9="Нулевой спрос",0,""),IF(AL948&lt;0,IF('Настройки'!$B$10="Исключить","",IF('Настройки'!$B$10="Абсолютные значения",ABS(AL948),AL948)),AL948)))</x:f>
      </x:c>
      <x:c r="CP948" s="50" t="str">
        <x:f>IF(34&gt;'Настройки'!$B$3,"",IF(ISBLANK(AM948),IF('Настройки'!$B$9="Нулевой спрос",0,""),IF(AM948&lt;0,IF('Настройки'!$B$10="Исключить","",IF('Настройки'!$B$10="Абсолютные значения",ABS(AM948),AM948)),AM948)))</x:f>
      </x:c>
      <x:c r="CQ948" s="50" t="str">
        <x:f>IF(35&gt;'Настройки'!$B$3,"",IF(ISBLANK(AN948),IF('Настройки'!$B$9="Нулевой спрос",0,""),IF(AN948&lt;0,IF('Настройки'!$B$10="Исключить","",IF('Настройки'!$B$10="Абсолютные значения",ABS(AN948),AN948)),AN948)))</x:f>
      </x:c>
      <x:c r="CR948" s="50" t="str">
        <x:f>IF(36&gt;'Настройки'!$B$3,"",IF(ISBLANK(AO948),IF('Настройки'!$B$9="Нулевой спрос",0,""),IF(AO948&lt;0,IF('Настройки'!$B$10="Исключить","",IF('Настройки'!$B$10="Абсолютные значения",ABS(AO948),AO948)),AO948)))</x:f>
      </x:c>
      <x:c r="CS948" s="50" t="str">
        <x:f>IF(OR(1&gt;'Настройки'!$B$3,ISBLANK(BI948),BI948=0),"",BI948)</x:f>
      </x:c>
      <x:c r="CT948" s="50" t="str">
        <x:f>IF(OR(2&gt;'Настройки'!$B$3,ISBLANK(BJ948),BJ948=0),"",BJ948)</x:f>
      </x:c>
      <x:c r="CU948" s="50" t="str">
        <x:f>IF(OR(3&gt;'Настройки'!$B$3,ISBLANK(BK948),BK948=0),"",BK948)</x:f>
      </x:c>
      <x:c r="CV948" s="50" t="str">
        <x:f>IF(OR(4&gt;'Настройки'!$B$3,ISBLANK(BL948),BL948=0),"",BL948)</x:f>
      </x:c>
      <x:c r="CW948" s="50" t="str">
        <x:f>IF(OR(5&gt;'Настройки'!$B$3,ISBLANK(BM948),BM948=0),"",BM948)</x:f>
      </x:c>
      <x:c r="CX948" s="50" t="str">
        <x:f>IF(OR(6&gt;'Настройки'!$B$3,ISBLANK(BN948),BN948=0),"",BN948)</x:f>
      </x:c>
      <x:c r="CY948" s="50" t="str">
        <x:f>IF(OR(7&gt;'Настройки'!$B$3,ISBLANK(BO948),BO948=0),"",BO948)</x:f>
      </x:c>
      <x:c r="CZ948" s="50" t="str">
        <x:f>IF(OR(8&gt;'Настройки'!$B$3,ISBLANK(BP948),BP948=0),"",BP948)</x:f>
      </x:c>
      <x:c r="DA948" s="50" t="str">
        <x:f>IF(OR(9&gt;'Настройки'!$B$3,ISBLANK(BQ948),BQ948=0),"",BQ948)</x:f>
      </x:c>
      <x:c r="DB948" s="50" t="str">
        <x:f>IF(OR(10&gt;'Настройки'!$B$3,ISBLANK(BR948),BR948=0),"",BR948)</x:f>
      </x:c>
      <x:c r="DC948" s="50" t="str">
        <x:f>IF(OR(11&gt;'Настройки'!$B$3,ISBLANK(BS948),BS948=0),"",BS948)</x:f>
      </x:c>
      <x:c r="DD948" s="50" t="str">
        <x:f>IF(OR(12&gt;'Настройки'!$B$3,ISBLANK(BT948),BT948=0),"",BT948)</x:f>
      </x:c>
      <x:c r="DE948" s="50" t="str">
        <x:f>IF(OR(13&gt;'Настройки'!$B$3,ISBLANK(BU948),BU948=0),"",BU948)</x:f>
      </x:c>
      <x:c r="DF948" s="50" t="str">
        <x:f>IF(OR(14&gt;'Настройки'!$B$3,ISBLANK(BV948),BV948=0),"",BV948)</x:f>
      </x:c>
      <x:c r="DG948" s="50" t="str">
        <x:f>IF(OR(15&gt;'Настройки'!$B$3,ISBLANK(BW948),BW948=0),"",BW948)</x:f>
      </x:c>
      <x:c r="DH948" s="50" t="str">
        <x:f>IF(OR(16&gt;'Настройки'!$B$3,ISBLANK(BX948),BX948=0),"",BX948)</x:f>
      </x:c>
      <x:c r="DI948" s="50" t="str">
        <x:f>IF(OR(17&gt;'Настройки'!$B$3,ISBLANK(BY948),BY948=0),"",BY948)</x:f>
      </x:c>
      <x:c r="DJ948" s="50" t="str">
        <x:f>IF(OR(18&gt;'Настройки'!$B$3,ISBLANK(BZ948),BZ948=0),"",BZ948)</x:f>
      </x:c>
      <x:c r="DK948" s="50" t="str">
        <x:f>IF(OR(19&gt;'Настройки'!$B$3,ISBLANK(CA948),CA948=0),"",CA948)</x:f>
      </x:c>
      <x:c r="DL948" s="50" t="str">
        <x:f>IF(OR(20&gt;'Настройки'!$B$3,ISBLANK(CB948),CB948=0),"",CB948)</x:f>
      </x:c>
      <x:c r="DM948" s="50" t="str">
        <x:f>IF(OR(21&gt;'Настройки'!$B$3,ISBLANK(CC948),CC948=0),"",CC948)</x:f>
      </x:c>
      <x:c r="DN948" s="50" t="str">
        <x:f>IF(OR(22&gt;'Настройки'!$B$3,ISBLANK(CD948),CD948=0),"",CD948)</x:f>
      </x:c>
      <x:c r="DO948" s="50" t="str">
        <x:f>IF(OR(23&gt;'Настройки'!$B$3,ISBLANK(CE948),CE948=0),"",CE948)</x:f>
      </x:c>
      <x:c r="DP948" s="50" t="str">
        <x:f>IF(OR(24&gt;'Настройки'!$B$3,ISBLANK(CF948),CF948=0),"",CF948)</x:f>
      </x:c>
      <x:c r="DQ948" s="50" t="str">
        <x:f>IF(OR(25&gt;'Настройки'!$B$3,ISBLANK(CG948),CG948=0),"",CG948)</x:f>
      </x:c>
      <x:c r="DR948" s="50" t="str">
        <x:f>IF(OR(26&gt;'Настройки'!$B$3,ISBLANK(CH948),CH948=0),"",CH948)</x:f>
      </x:c>
      <x:c r="DS948" s="50" t="str">
        <x:f>IF(OR(27&gt;'Настройки'!$B$3,ISBLANK(CI948),CI948=0),"",CI948)</x:f>
      </x:c>
      <x:c r="DT948" s="50" t="str">
        <x:f>IF(OR(28&gt;'Настройки'!$B$3,ISBLANK(CJ948),CJ948=0),"",CJ948)</x:f>
      </x:c>
      <x:c r="DU948" s="50" t="str">
        <x:f>IF(OR(29&gt;'Настройки'!$B$3,ISBLANK(CK948),CK948=0),"",CK948)</x:f>
      </x:c>
      <x:c r="DV948" s="50" t="str">
        <x:f>IF(OR(30&gt;'Настройки'!$B$3,ISBLANK(CL948),CL948=0),"",CL948)</x:f>
      </x:c>
      <x:c r="DW948" s="50" t="str">
        <x:f>IF(OR(31&gt;'Настройки'!$B$3,ISBLANK(CM948),CM948=0),"",CM948)</x:f>
      </x:c>
      <x:c r="DX948" s="50" t="str">
        <x:f>IF(OR(32&gt;'Настройки'!$B$3,ISBLANK(CN948),CN948=0),"",CN948)</x:f>
      </x:c>
      <x:c r="DY948" s="50" t="str">
        <x:f>IF(OR(33&gt;'Настройки'!$B$3,ISBLANK(CO948),CO948=0),"",CO948)</x:f>
      </x:c>
      <x:c r="DZ948" s="50" t="str">
        <x:f>IF(OR(34&gt;'Настройки'!$B$3,ISBLANK(CP948),CP948=0),"",CP948)</x:f>
      </x:c>
      <x:c r="EA948" s="50" t="str">
        <x:f>IF(OR(35&gt;'Настройки'!$B$3,ISBLANK(CQ948),CQ948=0),"",CQ948)</x:f>
      </x:c>
      <x:c r="EB948" s="50" t="str">
        <x:f>IF(OR(36&gt;'Настройки'!$B$3,ISBLANK(CR948),CR948=0),"",CR948)</x:f>
      </x:c>
      <x:c r="EC948" s="50" t="str">
        <x:f>IF(A948="","",IF(OR(BB948="AZ",BB948="BZ"),10000+ROW(),IF(AZ948&gt;'Настройки'!$B$11,20000+ROW(),IF(BF948&lt;&gt;"Обычный",30000+ROW(),IF(AX948&lt;=0,40000+ROW(),"")))))</x:f>
      </x:c>
      <x:c r="ED948" s="50" t="str">
        <x:f>IF(EC948="","",COUNTIFS($EC$2:$EC$1001,"&gt;0",$EC$2:$EC$1001,"&lt;"&amp;EC948)+1)</x:f>
      </x:c>
    </x:row>
    <x:row r="949">
      <x:c r="A949" s="115"/>
      <x:c r="B949" s="115"/>
      <x:c r="C949" s="115"/>
      <x:c r="D949" s="118"/>
      <x:c r="E949" s="118"/>
      <x:c r="F949" s="118"/>
      <x:c r="G949" s="118"/>
      <x:c r="H949" s="118"/>
      <x:c r="I949" s="118"/>
      <x:c r="J949" s="118"/>
      <x:c r="K949" s="118"/>
      <x:c r="L949" s="118"/>
      <x:c r="M949" s="118"/>
      <x:c r="N949" s="118"/>
      <x:c r="O949" s="118"/>
      <x:c r="P949" s="118"/>
      <x:c r="Q949" s="118"/>
      <x:c r="R949" s="118"/>
      <x:c r="S949" s="118"/>
      <x:c r="T949" s="118"/>
      <x:c r="U949" s="118"/>
      <x:c r="V949" s="118"/>
      <x:c r="W949" s="118"/>
      <x:c r="X949" s="118"/>
      <x:c r="Y949" s="118"/>
      <x:c r="Z949" s="118"/>
      <x:c r="AA949" s="118"/>
      <x:c r="AB949" s="118"/>
      <x:c r="AC949" s="118"/>
      <x:c r="AD949" s="118"/>
      <x:c r="AE949" s="118"/>
      <x:c r="AF949" s="118"/>
      <x:c r="AG949" s="118"/>
      <x:c r="AH949" s="118"/>
      <x:c r="AI949" s="118"/>
      <x:c r="AJ949" s="118"/>
      <x:c r="AK949" s="118"/>
      <x:c r="AL949" s="118"/>
      <x:c r="AM949" s="118"/>
      <x:c r="AN949" s="118"/>
      <x:c r="AO949" s="118"/>
      <x:c r="AP949" s="115"/>
      <x:c r="AQ949" s="49" t="str">
        <x:f>IF(A949="","",COUNT(BI949:INDEX(BI949:CR949,1,'Настройки'!$B$3)))</x:f>
      </x:c>
      <x:c r="AR949" s="49" t="str">
        <x:f>IF(A949="","",SUM(BI949:INDEX(BI949:CR949,1,'Настройки'!$B$3)))</x:f>
      </x:c>
      <x:c r="AS949" s="58" t="str">
        <x:f>IF(A949="","",IF('Настройки'!$B$4="Стоимость потребления",AR949*D949,IF('Настройки'!$B$4="Количество",AR949,E949)))</x:f>
      </x:c>
      <x:c r="AT949" s="61" t="str">
        <x:f>IF(OR(A949="",AS949&lt;0,SUM($AS$2:$AS$1001)&lt;=0),"",AS949/SUM($AS$2:$AS$1001))</x:f>
      </x:c>
      <x:c r="AU949" s="61" t="str">
        <x:f>IF(OR(A949="",AS949&lt;0,SUM($AS$2:$AS$1001)&lt;=0),"",SUMIFS($AS$2:$AS$1001,$AS$2:$AS$1001,"&gt;"&amp;AS949)/SUM($AS$2:$AS$1001))</x:f>
      </x:c>
      <x:c r="AV949" s="61" t="str">
        <x:f>IF(OR(A949="",AS949&lt;0,SUM($AS$2:$AS$1001)&lt;=0),"",SUMIFS($AS$2:$AS$1001,$AS$2:$AS$1001,"&gt;="&amp;AS949)/SUM($AS$2:$AS$1001))</x:f>
      </x:c>
      <x:c r="AW949" s="49" t="str">
        <x:f>IF(A949="","",IF(SUM($AS$2:$AS$1001)&lt;=0,"Не определён",IF(AS949&lt;0,"Исключение",IF(AU949&lt;'Настройки'!$B$5,"A",IF(AU949&lt;'Настройки'!$B$6,"B","C")))))</x:f>
      </x:c>
      <x:c r="AX949" s="58" t="str">
        <x:f>IF(A949="","",IF(AQ949=0,"",AVERAGE(BI949:INDEX(BI949:CR949,1,'Настройки'!$B$3))))</x:f>
      </x:c>
      <x:c r="AY949" s="58" t="str">
        <x:f>IF(OR(A949="",AQ949=0),"",STDEVP(BI949:INDEX(BI949:CR949,1,'Настройки'!$B$3)))</x:f>
      </x:c>
      <x:c r="AZ949" s="61" t="str">
        <x:f>IF(OR(A949="",AQ949&lt;'Настройки'!$B$12,AX949&lt;=0,AND('Настройки'!$B$10="Блокировать",COUNTIF(F949:INDEX(F949:AO949,1,'Настройки'!$B$3),"&lt;0")&gt;0)),"",AY949/ABS(AX949))</x:f>
      </x:c>
      <x:c r="BA949" s="49" t="str">
        <x:f>IF(A949="","",IF(AND('Настройки'!$B$10="Блокировать",COUNTIF(F949:INDEX(F949:AO949,1,'Настройки'!$B$3),"&lt;0")&gt;0),"Не определён",IF(AQ949&lt;'Настройки'!$B$12,"Не определён",IF(AX949=0,"Нет спроса",IF(AX949&lt;0,"Не определён",IF(AZ949&lt;='Настройки'!$B$7,"X",IF(AZ949&lt;='Настройки'!$B$8,"Y","Z")))))))</x:f>
      </x:c>
      <x:c r="BB949" s="49" t="str">
        <x:f>IF(OR(A949="",LEN(AW949)&lt;&gt;1,LEN(BA949)&lt;&gt;1),"",AW949&amp;BA949)</x:f>
      </x:c>
      <x:c r="BC949" s="61" t="str">
        <x:f>IF(OR(A949="",AQ949=0),"",(COUNT(BI949:INDEX(BI949:CR949,1,'Настройки'!$B$3))-COUNT(CS949:INDEX(CS949:EB949,1,'Настройки'!$B$3)))/AQ949)</x:f>
      </x:c>
      <x:c r="BD949" s="64" t="str">
        <x:f>IF(OR(A949="",COUNT(CS949:INDEX(CS949:EB949,1,'Настройки'!$B$3))=0),"",AQ949/COUNT(CS949:INDEX(CS949:EB949,1,'Настройки'!$B$3)))</x:f>
      </x:c>
      <x:c r="BE949" s="64" t="str">
        <x:f>IF(OR(A949="",COUNT(CS949:INDEX(CS949:EB949,1,'Настройки'!$B$3))=0),"",IF(AVERAGE(CS949:INDEX(CS949:EB949,1,'Настройки'!$B$3))=0,"",(STDEVP(CS949:INDEX(CS949:EB949,1,'Настройки'!$B$3))/ABS(AVERAGE(CS949:INDEX(CS949:EB949,1,'Настройки'!$B$3))))^2))</x:f>
      </x:c>
      <x:c r="BF949" s="49" t="str">
        <x:f>IF(A949="","",IF(AQ949&lt;3,"Недостаточно",IF(AQ949&lt;6,"Предварительный","Обычный")))</x:f>
      </x:c>
      <x:c r="BG949" s="49" t="str">
        <x:f>IF(A949="","",IF(COUNTIF(F949:INDEX(F949:AO949,1,'Настройки'!$B$3),"&lt;0")&gt;0,IF('Настройки'!$B$10="Блокировать","Отрицательный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"),"")&amp;IF(AQ949&lt;3,"Недостаточно истории. ",IF(AQ949&lt;6,"Предварительная классификация. ",""))&amp;IF(AX949=0,"Нет спроса за горизонт. ","")&amp;IF(AZ949&gt;'Настройки'!$B$11,"Экстремальная вариативность. ",""))</x:f>
      </x:c>
      <x:c r="BH949" s="49" t="str">
        <x:f>IF(A949="","",IFERROR(VLOOKUP(BB949,'Настройки'!$D$3:$E$11,2,FALSE),"Сначала проверьте исходные данные и историю спроса.")&amp;" Уточните срок поставки, MOQ и критичность.")</x:f>
      </x:c>
      <x:c r="BI949" s="50" t="str">
        <x:f>IF(1&gt;'Настройки'!$B$3,"",IF(ISBLANK(F949),IF('Настройки'!$B$9="Нулевой спрос",0,""),IF(F949&lt;0,IF('Настройки'!$B$10="Исключить","",IF('Настройки'!$B$10="Абсолютные значения",ABS(F949),F949)),F949)))</x:f>
      </x:c>
      <x:c r="BJ949" s="50" t="str">
        <x:f>IF(2&gt;'Настройки'!$B$3,"",IF(ISBLANK(G949),IF('Настройки'!$B$9="Нулевой спрос",0,""),IF(G949&lt;0,IF('Настройки'!$B$10="Исключить","",IF('Настройки'!$B$10="Абсолютные значения",ABS(G949),G949)),G949)))</x:f>
      </x:c>
      <x:c r="BK949" s="50" t="str">
        <x:f>IF(3&gt;'Настройки'!$B$3,"",IF(ISBLANK(H949),IF('Настройки'!$B$9="Нулевой спрос",0,""),IF(H949&lt;0,IF('Настройки'!$B$10="Исключить","",IF('Настройки'!$B$10="Абсолютные значения",ABS(H949),H949)),H949)))</x:f>
      </x:c>
      <x:c r="BL949" s="50" t="str">
        <x:f>IF(4&gt;'Настройки'!$B$3,"",IF(ISBLANK(I949),IF('Настройки'!$B$9="Нулевой спрос",0,""),IF(I949&lt;0,IF('Настройки'!$B$10="Исключить","",IF('Настройки'!$B$10="Абсолютные значения",ABS(I949),I949)),I949)))</x:f>
      </x:c>
      <x:c r="BM949" s="50" t="str">
        <x:f>IF(5&gt;'Настройки'!$B$3,"",IF(ISBLANK(J949),IF('Настройки'!$B$9="Нулевой спрос",0,""),IF(J949&lt;0,IF('Настройки'!$B$10="Исключить","",IF('Настройки'!$B$10="Абсолютные значения",ABS(J949),J949)),J949)))</x:f>
      </x:c>
      <x:c r="BN949" s="50" t="str">
        <x:f>IF(6&gt;'Настройки'!$B$3,"",IF(ISBLANK(K949),IF('Настройки'!$B$9="Нулевой спрос",0,""),IF(K949&lt;0,IF('Настройки'!$B$10="Исключить","",IF('Настройки'!$B$10="Абсолютные значения",ABS(K949),K949)),K949)))</x:f>
      </x:c>
      <x:c r="BO949" s="50" t="str">
        <x:f>IF(7&gt;'Настройки'!$B$3,"",IF(ISBLANK(L949),IF('Настройки'!$B$9="Нулевой спрос",0,""),IF(L949&lt;0,IF('Настройки'!$B$10="Исключить","",IF('Настройки'!$B$10="Абсолютные значения",ABS(L949),L949)),L949)))</x:f>
      </x:c>
      <x:c r="BP949" s="50" t="str">
        <x:f>IF(8&gt;'Настройки'!$B$3,"",IF(ISBLANK(M949),IF('Настройки'!$B$9="Нулевой спрос",0,""),IF(M949&lt;0,IF('Настройки'!$B$10="Исключить","",IF('Настройки'!$B$10="Абсолютные значения",ABS(M949),M949)),M949)))</x:f>
      </x:c>
      <x:c r="BQ949" s="50" t="str">
        <x:f>IF(9&gt;'Настройки'!$B$3,"",IF(ISBLANK(N949),IF('Настройки'!$B$9="Нулевой спрос",0,""),IF(N949&lt;0,IF('Настройки'!$B$10="Исключить","",IF('Настройки'!$B$10="Абсолютные значения",ABS(N949),N949)),N949)))</x:f>
      </x:c>
      <x:c r="BR949" s="50" t="str">
        <x:f>IF(10&gt;'Настройки'!$B$3,"",IF(ISBLANK(O949),IF('Настройки'!$B$9="Нулевой спрос",0,""),IF(O949&lt;0,IF('Настройки'!$B$10="Исключить","",IF('Настройки'!$B$10="Абсолютные значения",ABS(O949),O949)),O949)))</x:f>
      </x:c>
      <x:c r="BS949" s="50" t="str">
        <x:f>IF(11&gt;'Настройки'!$B$3,"",IF(ISBLANK(P949),IF('Настройки'!$B$9="Нулевой спрос",0,""),IF(P949&lt;0,IF('Настройки'!$B$10="Исключить","",IF('Настройки'!$B$10="Абсолютные значения",ABS(P949),P949)),P949)))</x:f>
      </x:c>
      <x:c r="BT949" s="50" t="str">
        <x:f>IF(12&gt;'Настройки'!$B$3,"",IF(ISBLANK(Q949),IF('Настройки'!$B$9="Нулевой спрос",0,""),IF(Q949&lt;0,IF('Настройки'!$B$10="Исключить","",IF('Настройки'!$B$10="Абсолютные значения",ABS(Q949),Q949)),Q949)))</x:f>
      </x:c>
      <x:c r="BU949" s="50" t="str">
        <x:f>IF(13&gt;'Настройки'!$B$3,"",IF(ISBLANK(R949),IF('Настройки'!$B$9="Нулевой спрос",0,""),IF(R949&lt;0,IF('Настройки'!$B$10="Исключить","",IF('Настройки'!$B$10="Абсолютные значения",ABS(R949),R949)),R949)))</x:f>
      </x:c>
      <x:c r="BV949" s="50" t="str">
        <x:f>IF(14&gt;'Настройки'!$B$3,"",IF(ISBLANK(S949),IF('Настройки'!$B$9="Нулевой спрос",0,""),IF(S949&lt;0,IF('Настройки'!$B$10="Исключить","",IF('Настройки'!$B$10="Абсолютные значения",ABS(S949),S949)),S949)))</x:f>
      </x:c>
      <x:c r="BW949" s="50" t="str">
        <x:f>IF(15&gt;'Настройки'!$B$3,"",IF(ISBLANK(T949),IF('Настройки'!$B$9="Нулевой спрос",0,""),IF(T949&lt;0,IF('Настройки'!$B$10="Исключить","",IF('Настройки'!$B$10="Абсолютные значения",ABS(T949),T949)),T949)))</x:f>
      </x:c>
      <x:c r="BX949" s="50" t="str">
        <x:f>IF(16&gt;'Настройки'!$B$3,"",IF(ISBLANK(U949),IF('Настройки'!$B$9="Нулевой спрос",0,""),IF(U949&lt;0,IF('Настройки'!$B$10="Исключить","",IF('Настройки'!$B$10="Абсолютные значения",ABS(U949),U949)),U949)))</x:f>
      </x:c>
      <x:c r="BY949" s="50" t="str">
        <x:f>IF(17&gt;'Настройки'!$B$3,"",IF(ISBLANK(V949),IF('Настройки'!$B$9="Нулевой спрос",0,""),IF(V949&lt;0,IF('Настройки'!$B$10="Исключить","",IF('Настройки'!$B$10="Абсолютные значения",ABS(V949),V949)),V949)))</x:f>
      </x:c>
      <x:c r="BZ949" s="50" t="str">
        <x:f>IF(18&gt;'Настройки'!$B$3,"",IF(ISBLANK(W949),IF('Настройки'!$B$9="Нулевой спрос",0,""),IF(W949&lt;0,IF('Настройки'!$B$10="Исключить","",IF('Настройки'!$B$10="Абсолютные значения",ABS(W949),W949)),W949)))</x:f>
      </x:c>
      <x:c r="CA949" s="50" t="str">
        <x:f>IF(19&gt;'Настройки'!$B$3,"",IF(ISBLANK(X949),IF('Настройки'!$B$9="Нулевой спрос",0,""),IF(X949&lt;0,IF('Настройки'!$B$10="Исключить","",IF('Настройки'!$B$10="Абсолютные значения",ABS(X949),X949)),X949)))</x:f>
      </x:c>
      <x:c r="CB949" s="50" t="str">
        <x:f>IF(20&gt;'Настройки'!$B$3,"",IF(ISBLANK(Y949),IF('Настройки'!$B$9="Нулевой спрос",0,""),IF(Y949&lt;0,IF('Настройки'!$B$10="Исключить","",IF('Настройки'!$B$10="Абсолютные значения",ABS(Y949),Y949)),Y949)))</x:f>
      </x:c>
      <x:c r="CC949" s="50" t="str">
        <x:f>IF(21&gt;'Настройки'!$B$3,"",IF(ISBLANK(Z949),IF('Настройки'!$B$9="Нулевой спрос",0,""),IF(Z949&lt;0,IF('Настройки'!$B$10="Исключить","",IF('Настройки'!$B$10="Абсолютные значения",ABS(Z949),Z949)),Z949)))</x:f>
      </x:c>
      <x:c r="CD949" s="50" t="str">
        <x:f>IF(22&gt;'Настройки'!$B$3,"",IF(ISBLANK(AA949),IF('Настройки'!$B$9="Нулевой спрос",0,""),IF(AA949&lt;0,IF('Настройки'!$B$10="Исключить","",IF('Настройки'!$B$10="Абсолютные значения",ABS(AA949),AA949)),AA949)))</x:f>
      </x:c>
      <x:c r="CE949" s="50" t="str">
        <x:f>IF(23&gt;'Настройки'!$B$3,"",IF(ISBLANK(AB949),IF('Настройки'!$B$9="Нулевой спрос",0,""),IF(AB949&lt;0,IF('Настройки'!$B$10="Исключить","",IF('Настройки'!$B$10="Абсолютные значения",ABS(AB949),AB949)),AB949)))</x:f>
      </x:c>
      <x:c r="CF949" s="50" t="str">
        <x:f>IF(24&gt;'Настройки'!$B$3,"",IF(ISBLANK(AC949),IF('Настройки'!$B$9="Нулевой спрос",0,""),IF(AC949&lt;0,IF('Настройки'!$B$10="Исключить","",IF('Настройки'!$B$10="Абсолютные значения",ABS(AC949),AC949)),AC949)))</x:f>
      </x:c>
      <x:c r="CG949" s="50" t="str">
        <x:f>IF(25&gt;'Настройки'!$B$3,"",IF(ISBLANK(AD949),IF('Настройки'!$B$9="Нулевой спрос",0,""),IF(AD949&lt;0,IF('Настройки'!$B$10="Исключить","",IF('Настройки'!$B$10="Абсолютные значения",ABS(AD949),AD949)),AD949)))</x:f>
      </x:c>
      <x:c r="CH949" s="50" t="str">
        <x:f>IF(26&gt;'Настройки'!$B$3,"",IF(ISBLANK(AE949),IF('Настройки'!$B$9="Нулевой спрос",0,""),IF(AE949&lt;0,IF('Настройки'!$B$10="Исключить","",IF('Настройки'!$B$10="Абсолютные значения",ABS(AE949),AE949)),AE949)))</x:f>
      </x:c>
      <x:c r="CI949" s="50" t="str">
        <x:f>IF(27&gt;'Настройки'!$B$3,"",IF(ISBLANK(AF949),IF('Настройки'!$B$9="Нулевой спрос",0,""),IF(AF949&lt;0,IF('Настройки'!$B$10="Исключить","",IF('Настройки'!$B$10="Абсолютные значения",ABS(AF949),AF949)),AF949)))</x:f>
      </x:c>
      <x:c r="CJ949" s="50" t="str">
        <x:f>IF(28&gt;'Настройки'!$B$3,"",IF(ISBLANK(AG949),IF('Настройки'!$B$9="Нулевой спрос",0,""),IF(AG949&lt;0,IF('Настройки'!$B$10="Исключить","",IF('Настройки'!$B$10="Абсолютные значения",ABS(AG949),AG949)),AG949)))</x:f>
      </x:c>
      <x:c r="CK949" s="50" t="str">
        <x:f>IF(29&gt;'Настройки'!$B$3,"",IF(ISBLANK(AH949),IF('Настройки'!$B$9="Нулевой спрос",0,""),IF(AH949&lt;0,IF('Настройки'!$B$10="Исключить","",IF('Настройки'!$B$10="Абсолютные значения",ABS(AH949),AH949)),AH949)))</x:f>
      </x:c>
      <x:c r="CL949" s="50" t="str">
        <x:f>IF(30&gt;'Настройки'!$B$3,"",IF(ISBLANK(AI949),IF('Настройки'!$B$9="Нулевой спрос",0,""),IF(AI949&lt;0,IF('Настройки'!$B$10="Исключить","",IF('Настройки'!$B$10="Абсолютные значения",ABS(AI949),AI949)),AI949)))</x:f>
      </x:c>
      <x:c r="CM949" s="50" t="str">
        <x:f>IF(31&gt;'Настройки'!$B$3,"",IF(ISBLANK(AJ949),IF('Настройки'!$B$9="Нулевой спрос",0,""),IF(AJ949&lt;0,IF('Настройки'!$B$10="Исключить","",IF('Настройки'!$B$10="Абсолютные значения",ABS(AJ949),AJ949)),AJ949)))</x:f>
      </x:c>
      <x:c r="CN949" s="50" t="str">
        <x:f>IF(32&gt;'Настройки'!$B$3,"",IF(ISBLANK(AK949),IF('Настройки'!$B$9="Нулевой спрос",0,""),IF(AK949&lt;0,IF('Настройки'!$B$10="Исключить","",IF('Настройки'!$B$10="Абсолютные значения",ABS(AK949),AK949)),AK949)))</x:f>
      </x:c>
      <x:c r="CO949" s="50" t="str">
        <x:f>IF(33&gt;'Настройки'!$B$3,"",IF(ISBLANK(AL949),IF('Настройки'!$B$9="Нулевой спрос",0,""),IF(AL949&lt;0,IF('Настройки'!$B$10="Исключить","",IF('Настройки'!$B$10="Абсолютные значения",ABS(AL949),AL949)),AL949)))</x:f>
      </x:c>
      <x:c r="CP949" s="50" t="str">
        <x:f>IF(34&gt;'Настройки'!$B$3,"",IF(ISBLANK(AM949),IF('Настройки'!$B$9="Нулевой спрос",0,""),IF(AM949&lt;0,IF('Настройки'!$B$10="Исключить","",IF('Настройки'!$B$10="Абсолютные значения",ABS(AM949),AM949)),AM949)))</x:f>
      </x:c>
      <x:c r="CQ949" s="50" t="str">
        <x:f>IF(35&gt;'Настройки'!$B$3,"",IF(ISBLANK(AN949),IF('Настройки'!$B$9="Нулевой спрос",0,""),IF(AN949&lt;0,IF('Настройки'!$B$10="Исключить","",IF('Настройки'!$B$10="Абсолютные значения",ABS(AN949),AN949)),AN949)))</x:f>
      </x:c>
      <x:c r="CR949" s="50" t="str">
        <x:f>IF(36&gt;'Настройки'!$B$3,"",IF(ISBLANK(AO949),IF('Настройки'!$B$9="Нулевой спрос",0,""),IF(AO949&lt;0,IF('Настройки'!$B$10="Исключить","",IF('Настройки'!$B$10="Абсолютные значения",ABS(AO949),AO949)),AO949)))</x:f>
      </x:c>
      <x:c r="CS949" s="50" t="str">
        <x:f>IF(OR(1&gt;'Настройки'!$B$3,ISBLANK(BI949),BI949=0),"",BI949)</x:f>
      </x:c>
      <x:c r="CT949" s="50" t="str">
        <x:f>IF(OR(2&gt;'Настройки'!$B$3,ISBLANK(BJ949),BJ949=0),"",BJ949)</x:f>
      </x:c>
      <x:c r="CU949" s="50" t="str">
        <x:f>IF(OR(3&gt;'Настройки'!$B$3,ISBLANK(BK949),BK949=0),"",BK949)</x:f>
      </x:c>
      <x:c r="CV949" s="50" t="str">
        <x:f>IF(OR(4&gt;'Настройки'!$B$3,ISBLANK(BL949),BL949=0),"",BL949)</x:f>
      </x:c>
      <x:c r="CW949" s="50" t="str">
        <x:f>IF(OR(5&gt;'Настройки'!$B$3,ISBLANK(BM949),BM949=0),"",BM949)</x:f>
      </x:c>
      <x:c r="CX949" s="50" t="str">
        <x:f>IF(OR(6&gt;'Настройки'!$B$3,ISBLANK(BN949),BN949=0),"",BN949)</x:f>
      </x:c>
      <x:c r="CY949" s="50" t="str">
        <x:f>IF(OR(7&gt;'Настройки'!$B$3,ISBLANK(BO949),BO949=0),"",BO949)</x:f>
      </x:c>
      <x:c r="CZ949" s="50" t="str">
        <x:f>IF(OR(8&gt;'Настройки'!$B$3,ISBLANK(BP949),BP949=0),"",BP949)</x:f>
      </x:c>
      <x:c r="DA949" s="50" t="str">
        <x:f>IF(OR(9&gt;'Настройки'!$B$3,ISBLANK(BQ949),BQ949=0),"",BQ949)</x:f>
      </x:c>
      <x:c r="DB949" s="50" t="str">
        <x:f>IF(OR(10&gt;'Настройки'!$B$3,ISBLANK(BR949),BR949=0),"",BR949)</x:f>
      </x:c>
      <x:c r="DC949" s="50" t="str">
        <x:f>IF(OR(11&gt;'Настройки'!$B$3,ISBLANK(BS949),BS949=0),"",BS949)</x:f>
      </x:c>
      <x:c r="DD949" s="50" t="str">
        <x:f>IF(OR(12&gt;'Настройки'!$B$3,ISBLANK(BT949),BT949=0),"",BT949)</x:f>
      </x:c>
      <x:c r="DE949" s="50" t="str">
        <x:f>IF(OR(13&gt;'Настройки'!$B$3,ISBLANK(BU949),BU949=0),"",BU949)</x:f>
      </x:c>
      <x:c r="DF949" s="50" t="str">
        <x:f>IF(OR(14&gt;'Настройки'!$B$3,ISBLANK(BV949),BV949=0),"",BV949)</x:f>
      </x:c>
      <x:c r="DG949" s="50" t="str">
        <x:f>IF(OR(15&gt;'Настройки'!$B$3,ISBLANK(BW949),BW949=0),"",BW949)</x:f>
      </x:c>
      <x:c r="DH949" s="50" t="str">
        <x:f>IF(OR(16&gt;'Настройки'!$B$3,ISBLANK(BX949),BX949=0),"",BX949)</x:f>
      </x:c>
      <x:c r="DI949" s="50" t="str">
        <x:f>IF(OR(17&gt;'Настройки'!$B$3,ISBLANK(BY949),BY949=0),"",BY949)</x:f>
      </x:c>
      <x:c r="DJ949" s="50" t="str">
        <x:f>IF(OR(18&gt;'Настройки'!$B$3,ISBLANK(BZ949),BZ949=0),"",BZ949)</x:f>
      </x:c>
      <x:c r="DK949" s="50" t="str">
        <x:f>IF(OR(19&gt;'Настройки'!$B$3,ISBLANK(CA949),CA949=0),"",CA949)</x:f>
      </x:c>
      <x:c r="DL949" s="50" t="str">
        <x:f>IF(OR(20&gt;'Настройки'!$B$3,ISBLANK(CB949),CB949=0),"",CB949)</x:f>
      </x:c>
      <x:c r="DM949" s="50" t="str">
        <x:f>IF(OR(21&gt;'Настройки'!$B$3,ISBLANK(CC949),CC949=0),"",CC949)</x:f>
      </x:c>
      <x:c r="DN949" s="50" t="str">
        <x:f>IF(OR(22&gt;'Настройки'!$B$3,ISBLANK(CD949),CD949=0),"",CD949)</x:f>
      </x:c>
      <x:c r="DO949" s="50" t="str">
        <x:f>IF(OR(23&gt;'Настройки'!$B$3,ISBLANK(CE949),CE949=0),"",CE949)</x:f>
      </x:c>
      <x:c r="DP949" s="50" t="str">
        <x:f>IF(OR(24&gt;'Настройки'!$B$3,ISBLANK(CF949),CF949=0),"",CF949)</x:f>
      </x:c>
      <x:c r="DQ949" s="50" t="str">
        <x:f>IF(OR(25&gt;'Настройки'!$B$3,ISBLANK(CG949),CG949=0),"",CG949)</x:f>
      </x:c>
      <x:c r="DR949" s="50" t="str">
        <x:f>IF(OR(26&gt;'Настройки'!$B$3,ISBLANK(CH949),CH949=0),"",CH949)</x:f>
      </x:c>
      <x:c r="DS949" s="50" t="str">
        <x:f>IF(OR(27&gt;'Настройки'!$B$3,ISBLANK(CI949),CI949=0),"",CI949)</x:f>
      </x:c>
      <x:c r="DT949" s="50" t="str">
        <x:f>IF(OR(28&gt;'Настройки'!$B$3,ISBLANK(CJ949),CJ949=0),"",CJ949)</x:f>
      </x:c>
      <x:c r="DU949" s="50" t="str">
        <x:f>IF(OR(29&gt;'Настройки'!$B$3,ISBLANK(CK949),CK949=0),"",CK949)</x:f>
      </x:c>
      <x:c r="DV949" s="50" t="str">
        <x:f>IF(OR(30&gt;'Настройки'!$B$3,ISBLANK(CL949),CL949=0),"",CL949)</x:f>
      </x:c>
      <x:c r="DW949" s="50" t="str">
        <x:f>IF(OR(31&gt;'Настройки'!$B$3,ISBLANK(CM949),CM949=0),"",CM949)</x:f>
      </x:c>
      <x:c r="DX949" s="50" t="str">
        <x:f>IF(OR(32&gt;'Настройки'!$B$3,ISBLANK(CN949),CN949=0),"",CN949)</x:f>
      </x:c>
      <x:c r="DY949" s="50" t="str">
        <x:f>IF(OR(33&gt;'Настройки'!$B$3,ISBLANK(CO949),CO949=0),"",CO949)</x:f>
      </x:c>
      <x:c r="DZ949" s="50" t="str">
        <x:f>IF(OR(34&gt;'Настройки'!$B$3,ISBLANK(CP949),CP949=0),"",CP949)</x:f>
      </x:c>
      <x:c r="EA949" s="50" t="str">
        <x:f>IF(OR(35&gt;'Настройки'!$B$3,ISBLANK(CQ949),CQ949=0),"",CQ949)</x:f>
      </x:c>
      <x:c r="EB949" s="50" t="str">
        <x:f>IF(OR(36&gt;'Настройки'!$B$3,ISBLANK(CR949),CR949=0),"",CR949)</x:f>
      </x:c>
      <x:c r="EC949" s="50" t="str">
        <x:f>IF(A949="","",IF(OR(BB949="AZ",BB949="BZ"),10000+ROW(),IF(AZ949&gt;'Настройки'!$B$11,20000+ROW(),IF(BF949&lt;&gt;"Обычный",30000+ROW(),IF(AX949&lt;=0,40000+ROW(),"")))))</x:f>
      </x:c>
      <x:c r="ED949" s="50" t="str">
        <x:f>IF(EC949="","",COUNTIFS($EC$2:$EC$1001,"&gt;0",$EC$2:$EC$1001,"&lt;"&amp;EC949)+1)</x:f>
      </x:c>
    </x:row>
    <x:row r="950">
      <x:c r="A950" s="115"/>
      <x:c r="B950" s="115"/>
      <x:c r="C950" s="115"/>
      <x:c r="D950" s="118"/>
      <x:c r="E950" s="118"/>
      <x:c r="F950" s="118"/>
      <x:c r="G950" s="118"/>
      <x:c r="H950" s="118"/>
      <x:c r="I950" s="118"/>
      <x:c r="J950" s="118"/>
      <x:c r="K950" s="118"/>
      <x:c r="L950" s="118"/>
      <x:c r="M950" s="118"/>
      <x:c r="N950" s="118"/>
      <x:c r="O950" s="118"/>
      <x:c r="P950" s="118"/>
      <x:c r="Q950" s="118"/>
      <x:c r="R950" s="118"/>
      <x:c r="S950" s="118"/>
      <x:c r="T950" s="118"/>
      <x:c r="U950" s="118"/>
      <x:c r="V950" s="118"/>
      <x:c r="W950" s="118"/>
      <x:c r="X950" s="118"/>
      <x:c r="Y950" s="118"/>
      <x:c r="Z950" s="118"/>
      <x:c r="AA950" s="118"/>
      <x:c r="AB950" s="118"/>
      <x:c r="AC950" s="118"/>
      <x:c r="AD950" s="118"/>
      <x:c r="AE950" s="118"/>
      <x:c r="AF950" s="118"/>
      <x:c r="AG950" s="118"/>
      <x:c r="AH950" s="118"/>
      <x:c r="AI950" s="118"/>
      <x:c r="AJ950" s="118"/>
      <x:c r="AK950" s="118"/>
      <x:c r="AL950" s="118"/>
      <x:c r="AM950" s="118"/>
      <x:c r="AN950" s="118"/>
      <x:c r="AO950" s="118"/>
      <x:c r="AP950" s="115"/>
      <x:c r="AQ950" s="49" t="str">
        <x:f>IF(A950="","",COUNT(BI950:INDEX(BI950:CR950,1,'Настройки'!$B$3)))</x:f>
      </x:c>
      <x:c r="AR950" s="49" t="str">
        <x:f>IF(A950="","",SUM(BI950:INDEX(BI950:CR950,1,'Настройки'!$B$3)))</x:f>
      </x:c>
      <x:c r="AS950" s="58" t="str">
        <x:f>IF(A950="","",IF('Настройки'!$B$4="Стоимость потребления",AR950*D950,IF('Настройки'!$B$4="Количество",AR950,E950)))</x:f>
      </x:c>
      <x:c r="AT950" s="61" t="str">
        <x:f>IF(OR(A950="",AS950&lt;0,SUM($AS$2:$AS$1001)&lt;=0),"",AS950/SUM($AS$2:$AS$1001))</x:f>
      </x:c>
      <x:c r="AU950" s="61" t="str">
        <x:f>IF(OR(A950="",AS950&lt;0,SUM($AS$2:$AS$1001)&lt;=0),"",SUMIFS($AS$2:$AS$1001,$AS$2:$AS$1001,"&gt;"&amp;AS950)/SUM($AS$2:$AS$1001))</x:f>
      </x:c>
      <x:c r="AV950" s="61" t="str">
        <x:f>IF(OR(A950="",AS950&lt;0,SUM($AS$2:$AS$1001)&lt;=0),"",SUMIFS($AS$2:$AS$1001,$AS$2:$AS$1001,"&gt;="&amp;AS950)/SUM($AS$2:$AS$1001))</x:f>
      </x:c>
      <x:c r="AW950" s="49" t="str">
        <x:f>IF(A950="","",IF(SUM($AS$2:$AS$1001)&lt;=0,"Не определён",IF(AS950&lt;0,"Исключение",IF(AU950&lt;'Настройки'!$B$5,"A",IF(AU950&lt;'Настройки'!$B$6,"B","C")))))</x:f>
      </x:c>
      <x:c r="AX950" s="58" t="str">
        <x:f>IF(A950="","",IF(AQ950=0,"",AVERAGE(BI950:INDEX(BI950:CR950,1,'Настройки'!$B$3))))</x:f>
      </x:c>
      <x:c r="AY950" s="58" t="str">
        <x:f>IF(OR(A950="",AQ950=0),"",STDEVP(BI950:INDEX(BI950:CR950,1,'Настройки'!$B$3)))</x:f>
      </x:c>
      <x:c r="AZ950" s="61" t="str">
        <x:f>IF(OR(A950="",AQ950&lt;'Настройки'!$B$12,AX950&lt;=0,AND('Настройки'!$B$10="Блокировать",COUNTIF(F950:INDEX(F950:AO950,1,'Настройки'!$B$3),"&lt;0")&gt;0)),"",AY950/ABS(AX950))</x:f>
      </x:c>
      <x:c r="BA950" s="49" t="str">
        <x:f>IF(A950="","",IF(AND('Настройки'!$B$10="Блокировать",COUNTIF(F950:INDEX(F950:AO950,1,'Настройки'!$B$3),"&lt;0")&gt;0),"Не определён",IF(AQ950&lt;'Настройки'!$B$12,"Не определён",IF(AX950=0,"Нет спроса",IF(AX950&lt;0,"Не определён",IF(AZ950&lt;='Настройки'!$B$7,"X",IF(AZ950&lt;='Настройки'!$B$8,"Y","Z")))))))</x:f>
      </x:c>
      <x:c r="BB950" s="49" t="str">
        <x:f>IF(OR(A950="",LEN(AW950)&lt;&gt;1,LEN(BA950)&lt;&gt;1),"",AW950&amp;BA950)</x:f>
      </x:c>
      <x:c r="BC950" s="61" t="str">
        <x:f>IF(OR(A950="",AQ950=0),"",(COUNT(BI950:INDEX(BI950:CR950,1,'Настройки'!$B$3))-COUNT(CS950:INDEX(CS950:EB950,1,'Настройки'!$B$3)))/AQ950)</x:f>
      </x:c>
      <x:c r="BD950" s="64" t="str">
        <x:f>IF(OR(A950="",COUNT(CS950:INDEX(CS950:EB950,1,'Настройки'!$B$3))=0),"",AQ950/COUNT(CS950:INDEX(CS950:EB950,1,'Настройки'!$B$3)))</x:f>
      </x:c>
      <x:c r="BE950" s="64" t="str">
        <x:f>IF(OR(A950="",COUNT(CS950:INDEX(CS950:EB950,1,'Настройки'!$B$3))=0),"",IF(AVERAGE(CS950:INDEX(CS950:EB950,1,'Настройки'!$B$3))=0,"",(STDEVP(CS950:INDEX(CS950:EB950,1,'Настройки'!$B$3))/ABS(AVERAGE(CS950:INDEX(CS950:EB950,1,'Настройки'!$B$3))))^2))</x:f>
      </x:c>
      <x:c r="BF950" s="49" t="str">
        <x:f>IF(A950="","",IF(AQ950&lt;3,"Недостаточно",IF(AQ950&lt;6,"Предварительный","Обычный")))</x:f>
      </x:c>
      <x:c r="BG950" s="49" t="str">
        <x:f>IF(A950="","",IF(COUNTIF(F950:INDEX(F950:AO950,1,'Настройки'!$B$3),"&lt;0")&gt;0,IF('Настройки'!$B$10="Блокировать","Отрицательный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"),"")&amp;IF(AQ950&lt;3,"Недостаточно истории. ",IF(AQ950&lt;6,"Предварительная классификация. ",""))&amp;IF(AX950=0,"Нет спроса за горизонт. ","")&amp;IF(AZ950&gt;'Настройки'!$B$11,"Экстремальная вариативность. ",""))</x:f>
      </x:c>
      <x:c r="BH950" s="49" t="str">
        <x:f>IF(A950="","",IFERROR(VLOOKUP(BB950,'Настройки'!$D$3:$E$11,2,FALSE),"Сначала проверьте исходные данные и историю спроса.")&amp;" Уточните срок поставки, MOQ и критичность.")</x:f>
      </x:c>
      <x:c r="BI950" s="50" t="str">
        <x:f>IF(1&gt;'Настройки'!$B$3,"",IF(ISBLANK(F950),IF('Настройки'!$B$9="Нулевой спрос",0,""),IF(F950&lt;0,IF('Настройки'!$B$10="Исключить","",IF('Настройки'!$B$10="Абсолютные значения",ABS(F950),F950)),F950)))</x:f>
      </x:c>
      <x:c r="BJ950" s="50" t="str">
        <x:f>IF(2&gt;'Настройки'!$B$3,"",IF(ISBLANK(G950),IF('Настройки'!$B$9="Нулевой спрос",0,""),IF(G950&lt;0,IF('Настройки'!$B$10="Исключить","",IF('Настройки'!$B$10="Абсолютные значения",ABS(G950),G950)),G950)))</x:f>
      </x:c>
      <x:c r="BK950" s="50" t="str">
        <x:f>IF(3&gt;'Настройки'!$B$3,"",IF(ISBLANK(H950),IF('Настройки'!$B$9="Нулевой спрос",0,""),IF(H950&lt;0,IF('Настройки'!$B$10="Исключить","",IF('Настройки'!$B$10="Абсолютные значения",ABS(H950),H950)),H950)))</x:f>
      </x:c>
      <x:c r="BL950" s="50" t="str">
        <x:f>IF(4&gt;'Настройки'!$B$3,"",IF(ISBLANK(I950),IF('Настройки'!$B$9="Нулевой спрос",0,""),IF(I950&lt;0,IF('Настройки'!$B$10="Исключить","",IF('Настройки'!$B$10="Абсолютные значения",ABS(I950),I950)),I950)))</x:f>
      </x:c>
      <x:c r="BM950" s="50" t="str">
        <x:f>IF(5&gt;'Настройки'!$B$3,"",IF(ISBLANK(J950),IF('Настройки'!$B$9="Нулевой спрос",0,""),IF(J950&lt;0,IF('Настройки'!$B$10="Исключить","",IF('Настройки'!$B$10="Абсолютные значения",ABS(J950),J950)),J950)))</x:f>
      </x:c>
      <x:c r="BN950" s="50" t="str">
        <x:f>IF(6&gt;'Настройки'!$B$3,"",IF(ISBLANK(K950),IF('Настройки'!$B$9="Нулевой спрос",0,""),IF(K950&lt;0,IF('Настройки'!$B$10="Исключить","",IF('Настройки'!$B$10="Абсолютные значения",ABS(K950),K950)),K950)))</x:f>
      </x:c>
      <x:c r="BO950" s="50" t="str">
        <x:f>IF(7&gt;'Настройки'!$B$3,"",IF(ISBLANK(L950),IF('Настройки'!$B$9="Нулевой спрос",0,""),IF(L950&lt;0,IF('Настройки'!$B$10="Исключить","",IF('Настройки'!$B$10="Абсолютные значения",ABS(L950),L950)),L950)))</x:f>
      </x:c>
      <x:c r="BP950" s="50" t="str">
        <x:f>IF(8&gt;'Настройки'!$B$3,"",IF(ISBLANK(M950),IF('Настройки'!$B$9="Нулевой спрос",0,""),IF(M950&lt;0,IF('Настройки'!$B$10="Исключить","",IF('Настройки'!$B$10="Абсолютные значения",ABS(M950),M950)),M950)))</x:f>
      </x:c>
      <x:c r="BQ950" s="50" t="str">
        <x:f>IF(9&gt;'Настройки'!$B$3,"",IF(ISBLANK(N950),IF('Настройки'!$B$9="Нулевой спрос",0,""),IF(N950&lt;0,IF('Настройки'!$B$10="Исключить","",IF('Настройки'!$B$10="Абсолютные значения",ABS(N950),N950)),N950)))</x:f>
      </x:c>
      <x:c r="BR950" s="50" t="str">
        <x:f>IF(10&gt;'Настройки'!$B$3,"",IF(ISBLANK(O950),IF('Настройки'!$B$9="Нулевой спрос",0,""),IF(O950&lt;0,IF('Настройки'!$B$10="Исключить","",IF('Настройки'!$B$10="Абсолютные значения",ABS(O950),O950)),O950)))</x:f>
      </x:c>
      <x:c r="BS950" s="50" t="str">
        <x:f>IF(11&gt;'Настройки'!$B$3,"",IF(ISBLANK(P950),IF('Настройки'!$B$9="Нулевой спрос",0,""),IF(P950&lt;0,IF('Настройки'!$B$10="Исключить","",IF('Настройки'!$B$10="Абсолютные значения",ABS(P950),P950)),P950)))</x:f>
      </x:c>
      <x:c r="BT950" s="50" t="str">
        <x:f>IF(12&gt;'Настройки'!$B$3,"",IF(ISBLANK(Q950),IF('Настройки'!$B$9="Нулевой спрос",0,""),IF(Q950&lt;0,IF('Настройки'!$B$10="Исключить","",IF('Настройки'!$B$10="Абсолютные значения",ABS(Q950),Q950)),Q950)))</x:f>
      </x:c>
      <x:c r="BU950" s="50" t="str">
        <x:f>IF(13&gt;'Настройки'!$B$3,"",IF(ISBLANK(R950),IF('Настройки'!$B$9="Нулевой спрос",0,""),IF(R950&lt;0,IF('Настройки'!$B$10="Исключить","",IF('Настройки'!$B$10="Абсолютные значения",ABS(R950),R950)),R950)))</x:f>
      </x:c>
      <x:c r="BV950" s="50" t="str">
        <x:f>IF(14&gt;'Настройки'!$B$3,"",IF(ISBLANK(S950),IF('Настройки'!$B$9="Нулевой спрос",0,""),IF(S950&lt;0,IF('Настройки'!$B$10="Исключить","",IF('Настройки'!$B$10="Абсолютные значения",ABS(S950),S950)),S950)))</x:f>
      </x:c>
      <x:c r="BW950" s="50" t="str">
        <x:f>IF(15&gt;'Настройки'!$B$3,"",IF(ISBLANK(T950),IF('Настройки'!$B$9="Нулевой спрос",0,""),IF(T950&lt;0,IF('Настройки'!$B$10="Исключить","",IF('Настройки'!$B$10="Абсолютные значения",ABS(T950),T950)),T950)))</x:f>
      </x:c>
      <x:c r="BX950" s="50" t="str">
        <x:f>IF(16&gt;'Настройки'!$B$3,"",IF(ISBLANK(U950),IF('Настройки'!$B$9="Нулевой спрос",0,""),IF(U950&lt;0,IF('Настройки'!$B$10="Исключить","",IF('Настройки'!$B$10="Абсолютные значения",ABS(U950),U950)),U950)))</x:f>
      </x:c>
      <x:c r="BY950" s="50" t="str">
        <x:f>IF(17&gt;'Настройки'!$B$3,"",IF(ISBLANK(V950),IF('Настройки'!$B$9="Нулевой спрос",0,""),IF(V950&lt;0,IF('Настройки'!$B$10="Исключить","",IF('Настройки'!$B$10="Абсолютные значения",ABS(V950),V950)),V950)))</x:f>
      </x:c>
      <x:c r="BZ950" s="50" t="str">
        <x:f>IF(18&gt;'Настройки'!$B$3,"",IF(ISBLANK(W950),IF('Настройки'!$B$9="Нулевой спрос",0,""),IF(W950&lt;0,IF('Настройки'!$B$10="Исключить","",IF('Настройки'!$B$10="Абсолютные значения",ABS(W950),W950)),W950)))</x:f>
      </x:c>
      <x:c r="CA950" s="50" t="str">
        <x:f>IF(19&gt;'Настройки'!$B$3,"",IF(ISBLANK(X950),IF('Настройки'!$B$9="Нулевой спрос",0,""),IF(X950&lt;0,IF('Настройки'!$B$10="Исключить","",IF('Настройки'!$B$10="Абсолютные значения",ABS(X950),X950)),X950)))</x:f>
      </x:c>
      <x:c r="CB950" s="50" t="str">
        <x:f>IF(20&gt;'Настройки'!$B$3,"",IF(ISBLANK(Y950),IF('Настройки'!$B$9="Нулевой спрос",0,""),IF(Y950&lt;0,IF('Настройки'!$B$10="Исключить","",IF('Настройки'!$B$10="Абсолютные значения",ABS(Y950),Y950)),Y950)))</x:f>
      </x:c>
      <x:c r="CC950" s="50" t="str">
        <x:f>IF(21&gt;'Настройки'!$B$3,"",IF(ISBLANK(Z950),IF('Настройки'!$B$9="Нулевой спрос",0,""),IF(Z950&lt;0,IF('Настройки'!$B$10="Исключить","",IF('Настройки'!$B$10="Абсолютные значения",ABS(Z950),Z950)),Z950)))</x:f>
      </x:c>
      <x:c r="CD950" s="50" t="str">
        <x:f>IF(22&gt;'Настройки'!$B$3,"",IF(ISBLANK(AA950),IF('Настройки'!$B$9="Нулевой спрос",0,""),IF(AA950&lt;0,IF('Настройки'!$B$10="Исключить","",IF('Настройки'!$B$10="Абсолютные значения",ABS(AA950),AA950)),AA950)))</x:f>
      </x:c>
      <x:c r="CE950" s="50" t="str">
        <x:f>IF(23&gt;'Настройки'!$B$3,"",IF(ISBLANK(AB950),IF('Настройки'!$B$9="Нулевой спрос",0,""),IF(AB950&lt;0,IF('Настройки'!$B$10="Исключить","",IF('Настройки'!$B$10="Абсолютные значения",ABS(AB950),AB950)),AB950)))</x:f>
      </x:c>
      <x:c r="CF950" s="50" t="str">
        <x:f>IF(24&gt;'Настройки'!$B$3,"",IF(ISBLANK(AC950),IF('Настройки'!$B$9="Нулевой спрос",0,""),IF(AC950&lt;0,IF('Настройки'!$B$10="Исключить","",IF('Настройки'!$B$10="Абсолютные значения",ABS(AC950),AC950)),AC950)))</x:f>
      </x:c>
      <x:c r="CG950" s="50" t="str">
        <x:f>IF(25&gt;'Настройки'!$B$3,"",IF(ISBLANK(AD950),IF('Настройки'!$B$9="Нулевой спрос",0,""),IF(AD950&lt;0,IF('Настройки'!$B$10="Исключить","",IF('Настройки'!$B$10="Абсолютные значения",ABS(AD950),AD950)),AD950)))</x:f>
      </x:c>
      <x:c r="CH950" s="50" t="str">
        <x:f>IF(26&gt;'Настройки'!$B$3,"",IF(ISBLANK(AE950),IF('Настройки'!$B$9="Нулевой спрос",0,""),IF(AE950&lt;0,IF('Настройки'!$B$10="Исключить","",IF('Настройки'!$B$10="Абсолютные значения",ABS(AE950),AE950)),AE950)))</x:f>
      </x:c>
      <x:c r="CI950" s="50" t="str">
        <x:f>IF(27&gt;'Настройки'!$B$3,"",IF(ISBLANK(AF950),IF('Настройки'!$B$9="Нулевой спрос",0,""),IF(AF950&lt;0,IF('Настройки'!$B$10="Исключить","",IF('Настройки'!$B$10="Абсолютные значения",ABS(AF950),AF950)),AF950)))</x:f>
      </x:c>
      <x:c r="CJ950" s="50" t="str">
        <x:f>IF(28&gt;'Настройки'!$B$3,"",IF(ISBLANK(AG950),IF('Настройки'!$B$9="Нулевой спрос",0,""),IF(AG950&lt;0,IF('Настройки'!$B$10="Исключить","",IF('Настройки'!$B$10="Абсолютные значения",ABS(AG950),AG950)),AG950)))</x:f>
      </x:c>
      <x:c r="CK950" s="50" t="str">
        <x:f>IF(29&gt;'Настройки'!$B$3,"",IF(ISBLANK(AH950),IF('Настройки'!$B$9="Нулевой спрос",0,""),IF(AH950&lt;0,IF('Настройки'!$B$10="Исключить","",IF('Настройки'!$B$10="Абсолютные значения",ABS(AH950),AH950)),AH950)))</x:f>
      </x:c>
      <x:c r="CL950" s="50" t="str">
        <x:f>IF(30&gt;'Настройки'!$B$3,"",IF(ISBLANK(AI950),IF('Настройки'!$B$9="Нулевой спрос",0,""),IF(AI950&lt;0,IF('Настройки'!$B$10="Исключить","",IF('Настройки'!$B$10="Абсолютные значения",ABS(AI950),AI950)),AI950)))</x:f>
      </x:c>
      <x:c r="CM950" s="50" t="str">
        <x:f>IF(31&gt;'Настройки'!$B$3,"",IF(ISBLANK(AJ950),IF('Настройки'!$B$9="Нулевой спрос",0,""),IF(AJ950&lt;0,IF('Настройки'!$B$10="Исключить","",IF('Настройки'!$B$10="Абсолютные значения",ABS(AJ950),AJ950)),AJ950)))</x:f>
      </x:c>
      <x:c r="CN950" s="50" t="str">
        <x:f>IF(32&gt;'Настройки'!$B$3,"",IF(ISBLANK(AK950),IF('Настройки'!$B$9="Нулевой спрос",0,""),IF(AK950&lt;0,IF('Настройки'!$B$10="Исключить","",IF('Настройки'!$B$10="Абсолютные значения",ABS(AK950),AK950)),AK950)))</x:f>
      </x:c>
      <x:c r="CO950" s="50" t="str">
        <x:f>IF(33&gt;'Настройки'!$B$3,"",IF(ISBLANK(AL950),IF('Настройки'!$B$9="Нулевой спрос",0,""),IF(AL950&lt;0,IF('Настройки'!$B$10="Исключить","",IF('Настройки'!$B$10="Абсолютные значения",ABS(AL950),AL950)),AL950)))</x:f>
      </x:c>
      <x:c r="CP950" s="50" t="str">
        <x:f>IF(34&gt;'Настройки'!$B$3,"",IF(ISBLANK(AM950),IF('Настройки'!$B$9="Нулевой спрос",0,""),IF(AM950&lt;0,IF('Настройки'!$B$10="Исключить","",IF('Настройки'!$B$10="Абсолютные значения",ABS(AM950),AM950)),AM950)))</x:f>
      </x:c>
      <x:c r="CQ950" s="50" t="str">
        <x:f>IF(35&gt;'Настройки'!$B$3,"",IF(ISBLANK(AN950),IF('Настройки'!$B$9="Нулевой спрос",0,""),IF(AN950&lt;0,IF('Настройки'!$B$10="Исключить","",IF('Настройки'!$B$10="Абсолютные значения",ABS(AN950),AN950)),AN950)))</x:f>
      </x:c>
      <x:c r="CR950" s="50" t="str">
        <x:f>IF(36&gt;'Настройки'!$B$3,"",IF(ISBLANK(AO950),IF('Настройки'!$B$9="Нулевой спрос",0,""),IF(AO950&lt;0,IF('Настройки'!$B$10="Исключить","",IF('Настройки'!$B$10="Абсолютные значения",ABS(AO950),AO950)),AO950)))</x:f>
      </x:c>
      <x:c r="CS950" s="50" t="str">
        <x:f>IF(OR(1&gt;'Настройки'!$B$3,ISBLANK(BI950),BI950=0),"",BI950)</x:f>
      </x:c>
      <x:c r="CT950" s="50" t="str">
        <x:f>IF(OR(2&gt;'Настройки'!$B$3,ISBLANK(BJ950),BJ950=0),"",BJ950)</x:f>
      </x:c>
      <x:c r="CU950" s="50" t="str">
        <x:f>IF(OR(3&gt;'Настройки'!$B$3,ISBLANK(BK950),BK950=0),"",BK950)</x:f>
      </x:c>
      <x:c r="CV950" s="50" t="str">
        <x:f>IF(OR(4&gt;'Настройки'!$B$3,ISBLANK(BL950),BL950=0),"",BL950)</x:f>
      </x:c>
      <x:c r="CW950" s="50" t="str">
        <x:f>IF(OR(5&gt;'Настройки'!$B$3,ISBLANK(BM950),BM950=0),"",BM950)</x:f>
      </x:c>
      <x:c r="CX950" s="50" t="str">
        <x:f>IF(OR(6&gt;'Настройки'!$B$3,ISBLANK(BN950),BN950=0),"",BN950)</x:f>
      </x:c>
      <x:c r="CY950" s="50" t="str">
        <x:f>IF(OR(7&gt;'Настройки'!$B$3,ISBLANK(BO950),BO950=0),"",BO950)</x:f>
      </x:c>
      <x:c r="CZ950" s="50" t="str">
        <x:f>IF(OR(8&gt;'Настройки'!$B$3,ISBLANK(BP950),BP950=0),"",BP950)</x:f>
      </x:c>
      <x:c r="DA950" s="50" t="str">
        <x:f>IF(OR(9&gt;'Настройки'!$B$3,ISBLANK(BQ950),BQ950=0),"",BQ950)</x:f>
      </x:c>
      <x:c r="DB950" s="50" t="str">
        <x:f>IF(OR(10&gt;'Настройки'!$B$3,ISBLANK(BR950),BR950=0),"",BR950)</x:f>
      </x:c>
      <x:c r="DC950" s="50" t="str">
        <x:f>IF(OR(11&gt;'Настройки'!$B$3,ISBLANK(BS950),BS950=0),"",BS950)</x:f>
      </x:c>
      <x:c r="DD950" s="50" t="str">
        <x:f>IF(OR(12&gt;'Настройки'!$B$3,ISBLANK(BT950),BT950=0),"",BT950)</x:f>
      </x:c>
      <x:c r="DE950" s="50" t="str">
        <x:f>IF(OR(13&gt;'Настройки'!$B$3,ISBLANK(BU950),BU950=0),"",BU950)</x:f>
      </x:c>
      <x:c r="DF950" s="50" t="str">
        <x:f>IF(OR(14&gt;'Настройки'!$B$3,ISBLANK(BV950),BV950=0),"",BV950)</x:f>
      </x:c>
      <x:c r="DG950" s="50" t="str">
        <x:f>IF(OR(15&gt;'Настройки'!$B$3,ISBLANK(BW950),BW950=0),"",BW950)</x:f>
      </x:c>
      <x:c r="DH950" s="50" t="str">
        <x:f>IF(OR(16&gt;'Настройки'!$B$3,ISBLANK(BX950),BX950=0),"",BX950)</x:f>
      </x:c>
      <x:c r="DI950" s="50" t="str">
        <x:f>IF(OR(17&gt;'Настройки'!$B$3,ISBLANK(BY950),BY950=0),"",BY950)</x:f>
      </x:c>
      <x:c r="DJ950" s="50" t="str">
        <x:f>IF(OR(18&gt;'Настройки'!$B$3,ISBLANK(BZ950),BZ950=0),"",BZ950)</x:f>
      </x:c>
      <x:c r="DK950" s="50" t="str">
        <x:f>IF(OR(19&gt;'Настройки'!$B$3,ISBLANK(CA950),CA950=0),"",CA950)</x:f>
      </x:c>
      <x:c r="DL950" s="50" t="str">
        <x:f>IF(OR(20&gt;'Настройки'!$B$3,ISBLANK(CB950),CB950=0),"",CB950)</x:f>
      </x:c>
      <x:c r="DM950" s="50" t="str">
        <x:f>IF(OR(21&gt;'Настройки'!$B$3,ISBLANK(CC950),CC950=0),"",CC950)</x:f>
      </x:c>
      <x:c r="DN950" s="50" t="str">
        <x:f>IF(OR(22&gt;'Настройки'!$B$3,ISBLANK(CD950),CD950=0),"",CD950)</x:f>
      </x:c>
      <x:c r="DO950" s="50" t="str">
        <x:f>IF(OR(23&gt;'Настройки'!$B$3,ISBLANK(CE950),CE950=0),"",CE950)</x:f>
      </x:c>
      <x:c r="DP950" s="50" t="str">
        <x:f>IF(OR(24&gt;'Настройки'!$B$3,ISBLANK(CF950),CF950=0),"",CF950)</x:f>
      </x:c>
      <x:c r="DQ950" s="50" t="str">
        <x:f>IF(OR(25&gt;'Настройки'!$B$3,ISBLANK(CG950),CG950=0),"",CG950)</x:f>
      </x:c>
      <x:c r="DR950" s="50" t="str">
        <x:f>IF(OR(26&gt;'Настройки'!$B$3,ISBLANK(CH950),CH950=0),"",CH950)</x:f>
      </x:c>
      <x:c r="DS950" s="50" t="str">
        <x:f>IF(OR(27&gt;'Настройки'!$B$3,ISBLANK(CI950),CI950=0),"",CI950)</x:f>
      </x:c>
      <x:c r="DT950" s="50" t="str">
        <x:f>IF(OR(28&gt;'Настройки'!$B$3,ISBLANK(CJ950),CJ950=0),"",CJ950)</x:f>
      </x:c>
      <x:c r="DU950" s="50" t="str">
        <x:f>IF(OR(29&gt;'Настройки'!$B$3,ISBLANK(CK950),CK950=0),"",CK950)</x:f>
      </x:c>
      <x:c r="DV950" s="50" t="str">
        <x:f>IF(OR(30&gt;'Настройки'!$B$3,ISBLANK(CL950),CL950=0),"",CL950)</x:f>
      </x:c>
      <x:c r="DW950" s="50" t="str">
        <x:f>IF(OR(31&gt;'Настройки'!$B$3,ISBLANK(CM950),CM950=0),"",CM950)</x:f>
      </x:c>
      <x:c r="DX950" s="50" t="str">
        <x:f>IF(OR(32&gt;'Настройки'!$B$3,ISBLANK(CN950),CN950=0),"",CN950)</x:f>
      </x:c>
      <x:c r="DY950" s="50" t="str">
        <x:f>IF(OR(33&gt;'Настройки'!$B$3,ISBLANK(CO950),CO950=0),"",CO950)</x:f>
      </x:c>
      <x:c r="DZ950" s="50" t="str">
        <x:f>IF(OR(34&gt;'Настройки'!$B$3,ISBLANK(CP950),CP950=0),"",CP950)</x:f>
      </x:c>
      <x:c r="EA950" s="50" t="str">
        <x:f>IF(OR(35&gt;'Настройки'!$B$3,ISBLANK(CQ950),CQ950=0),"",CQ950)</x:f>
      </x:c>
      <x:c r="EB950" s="50" t="str">
        <x:f>IF(OR(36&gt;'Настройки'!$B$3,ISBLANK(CR950),CR950=0),"",CR950)</x:f>
      </x:c>
      <x:c r="EC950" s="50" t="str">
        <x:f>IF(A950="","",IF(OR(BB950="AZ",BB950="BZ"),10000+ROW(),IF(AZ950&gt;'Настройки'!$B$11,20000+ROW(),IF(BF950&lt;&gt;"Обычный",30000+ROW(),IF(AX950&lt;=0,40000+ROW(),"")))))</x:f>
      </x:c>
      <x:c r="ED950" s="50" t="str">
        <x:f>IF(EC950="","",COUNTIFS($EC$2:$EC$1001,"&gt;0",$EC$2:$EC$1001,"&lt;"&amp;EC950)+1)</x:f>
      </x:c>
    </x:row>
    <x:row r="951">
      <x:c r="A951" s="115"/>
      <x:c r="B951" s="115"/>
      <x:c r="C951" s="115"/>
      <x:c r="D951" s="118"/>
      <x:c r="E951" s="118"/>
      <x:c r="F951" s="118"/>
      <x:c r="G951" s="118"/>
      <x:c r="H951" s="118"/>
      <x:c r="I951" s="118"/>
      <x:c r="J951" s="118"/>
      <x:c r="K951" s="118"/>
      <x:c r="L951" s="118"/>
      <x:c r="M951" s="118"/>
      <x:c r="N951" s="118"/>
      <x:c r="O951" s="118"/>
      <x:c r="P951" s="118"/>
      <x:c r="Q951" s="118"/>
      <x:c r="R951" s="118"/>
      <x:c r="S951" s="118"/>
      <x:c r="T951" s="118"/>
      <x:c r="U951" s="118"/>
      <x:c r="V951" s="118"/>
      <x:c r="W951" s="118"/>
      <x:c r="X951" s="118"/>
      <x:c r="Y951" s="118"/>
      <x:c r="Z951" s="118"/>
      <x:c r="AA951" s="118"/>
      <x:c r="AB951" s="118"/>
      <x:c r="AC951" s="118"/>
      <x:c r="AD951" s="118"/>
      <x:c r="AE951" s="118"/>
      <x:c r="AF951" s="118"/>
      <x:c r="AG951" s="118"/>
      <x:c r="AH951" s="118"/>
      <x:c r="AI951" s="118"/>
      <x:c r="AJ951" s="118"/>
      <x:c r="AK951" s="118"/>
      <x:c r="AL951" s="118"/>
      <x:c r="AM951" s="118"/>
      <x:c r="AN951" s="118"/>
      <x:c r="AO951" s="118"/>
      <x:c r="AP951" s="115"/>
      <x:c r="AQ951" s="49" t="str">
        <x:f>IF(A951="","",COUNT(BI951:INDEX(BI951:CR951,1,'Настройки'!$B$3)))</x:f>
      </x:c>
      <x:c r="AR951" s="49" t="str">
        <x:f>IF(A951="","",SUM(BI951:INDEX(BI951:CR951,1,'Настройки'!$B$3)))</x:f>
      </x:c>
      <x:c r="AS951" s="58" t="str">
        <x:f>IF(A951="","",IF('Настройки'!$B$4="Стоимость потребления",AR951*D951,IF('Настройки'!$B$4="Количество",AR951,E951)))</x:f>
      </x:c>
      <x:c r="AT951" s="61" t="str">
        <x:f>IF(OR(A951="",AS951&lt;0,SUM($AS$2:$AS$1001)&lt;=0),"",AS951/SUM($AS$2:$AS$1001))</x:f>
      </x:c>
      <x:c r="AU951" s="61" t="str">
        <x:f>IF(OR(A951="",AS951&lt;0,SUM($AS$2:$AS$1001)&lt;=0),"",SUMIFS($AS$2:$AS$1001,$AS$2:$AS$1001,"&gt;"&amp;AS951)/SUM($AS$2:$AS$1001))</x:f>
      </x:c>
      <x:c r="AV951" s="61" t="str">
        <x:f>IF(OR(A951="",AS951&lt;0,SUM($AS$2:$AS$1001)&lt;=0),"",SUMIFS($AS$2:$AS$1001,$AS$2:$AS$1001,"&gt;="&amp;AS951)/SUM($AS$2:$AS$1001))</x:f>
      </x:c>
      <x:c r="AW951" s="49" t="str">
        <x:f>IF(A951="","",IF(SUM($AS$2:$AS$1001)&lt;=0,"Не определён",IF(AS951&lt;0,"Исключение",IF(AU951&lt;'Настройки'!$B$5,"A",IF(AU951&lt;'Настройки'!$B$6,"B","C")))))</x:f>
      </x:c>
      <x:c r="AX951" s="58" t="str">
        <x:f>IF(A951="","",IF(AQ951=0,"",AVERAGE(BI951:INDEX(BI951:CR951,1,'Настройки'!$B$3))))</x:f>
      </x:c>
      <x:c r="AY951" s="58" t="str">
        <x:f>IF(OR(A951="",AQ951=0),"",STDEVP(BI951:INDEX(BI951:CR951,1,'Настройки'!$B$3)))</x:f>
      </x:c>
      <x:c r="AZ951" s="61" t="str">
        <x:f>IF(OR(A951="",AQ951&lt;'Настройки'!$B$12,AX951&lt;=0,AND('Настройки'!$B$10="Блокировать",COUNTIF(F951:INDEX(F951:AO951,1,'Настройки'!$B$3),"&lt;0")&gt;0)),"",AY951/ABS(AX951))</x:f>
      </x:c>
      <x:c r="BA951" s="49" t="str">
        <x:f>IF(A951="","",IF(AND('Настройки'!$B$10="Блокировать",COUNTIF(F951:INDEX(F951:AO951,1,'Настройки'!$B$3),"&lt;0")&gt;0),"Не определён",IF(AQ951&lt;'Настройки'!$B$12,"Не определён",IF(AX951=0,"Нет спроса",IF(AX951&lt;0,"Не определён",IF(AZ951&lt;='Настройки'!$B$7,"X",IF(AZ951&lt;='Настройки'!$B$8,"Y","Z")))))))</x:f>
      </x:c>
      <x:c r="BB951" s="49" t="str">
        <x:f>IF(OR(A951="",LEN(AW951)&lt;&gt;1,LEN(BA951)&lt;&gt;1),"",AW951&amp;BA951)</x:f>
      </x:c>
      <x:c r="BC951" s="61" t="str">
        <x:f>IF(OR(A951="",AQ951=0),"",(COUNT(BI951:INDEX(BI951:CR951,1,'Настройки'!$B$3))-COUNT(CS951:INDEX(CS951:EB951,1,'Настройки'!$B$3)))/AQ951)</x:f>
      </x:c>
      <x:c r="BD951" s="64" t="str">
        <x:f>IF(OR(A951="",COUNT(CS951:INDEX(CS951:EB951,1,'Настройки'!$B$3))=0),"",AQ951/COUNT(CS951:INDEX(CS951:EB951,1,'Настройки'!$B$3)))</x:f>
      </x:c>
      <x:c r="BE951" s="64" t="str">
        <x:f>IF(OR(A951="",COUNT(CS951:INDEX(CS951:EB951,1,'Настройки'!$B$3))=0),"",IF(AVERAGE(CS951:INDEX(CS951:EB951,1,'Настройки'!$B$3))=0,"",(STDEVP(CS951:INDEX(CS951:EB951,1,'Настройки'!$B$3))/ABS(AVERAGE(CS951:INDEX(CS951:EB951,1,'Настройки'!$B$3))))^2))</x:f>
      </x:c>
      <x:c r="BF951" s="49" t="str">
        <x:f>IF(A951="","",IF(AQ951&lt;3,"Недостаточно",IF(AQ951&lt;6,"Предварительный","Обычный")))</x:f>
      </x:c>
      <x:c r="BG951" s="49" t="str">
        <x:f>IF(A951="","",IF(COUNTIF(F951:INDEX(F951:AO951,1,'Настройки'!$B$3),"&lt;0")&gt;0,IF('Настройки'!$B$10="Блокировать","Отрицательный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"),"")&amp;IF(AQ951&lt;3,"Недостаточно истории. ",IF(AQ951&lt;6,"Предварительная классификация. ",""))&amp;IF(AX951=0,"Нет спроса за горизонт. ","")&amp;IF(AZ951&gt;'Настройки'!$B$11,"Экстремальная вариативность. ",""))</x:f>
      </x:c>
      <x:c r="BH951" s="49" t="str">
        <x:f>IF(A951="","",IFERROR(VLOOKUP(BB951,'Настройки'!$D$3:$E$11,2,FALSE),"Сначала проверьте исходные данные и историю спроса.")&amp;" Уточните срок поставки, MOQ и критичность.")</x:f>
      </x:c>
      <x:c r="BI951" s="50" t="str">
        <x:f>IF(1&gt;'Настройки'!$B$3,"",IF(ISBLANK(F951),IF('Настройки'!$B$9="Нулевой спрос",0,""),IF(F951&lt;0,IF('Настройки'!$B$10="Исключить","",IF('Настройки'!$B$10="Абсолютные значения",ABS(F951),F951)),F951)))</x:f>
      </x:c>
      <x:c r="BJ951" s="50" t="str">
        <x:f>IF(2&gt;'Настройки'!$B$3,"",IF(ISBLANK(G951),IF('Настройки'!$B$9="Нулевой спрос",0,""),IF(G951&lt;0,IF('Настройки'!$B$10="Исключить","",IF('Настройки'!$B$10="Абсолютные значения",ABS(G951),G951)),G951)))</x:f>
      </x:c>
      <x:c r="BK951" s="50" t="str">
        <x:f>IF(3&gt;'Настройки'!$B$3,"",IF(ISBLANK(H951),IF('Настройки'!$B$9="Нулевой спрос",0,""),IF(H951&lt;0,IF('Настройки'!$B$10="Исключить","",IF('Настройки'!$B$10="Абсолютные значения",ABS(H951),H951)),H951)))</x:f>
      </x:c>
      <x:c r="BL951" s="50" t="str">
        <x:f>IF(4&gt;'Настройки'!$B$3,"",IF(ISBLANK(I951),IF('Настройки'!$B$9="Нулевой спрос",0,""),IF(I951&lt;0,IF('Настройки'!$B$10="Исключить","",IF('Настройки'!$B$10="Абсолютные значения",ABS(I951),I951)),I951)))</x:f>
      </x:c>
      <x:c r="BM951" s="50" t="str">
        <x:f>IF(5&gt;'Настройки'!$B$3,"",IF(ISBLANK(J951),IF('Настройки'!$B$9="Нулевой спрос",0,""),IF(J951&lt;0,IF('Настройки'!$B$10="Исключить","",IF('Настройки'!$B$10="Абсолютные значения",ABS(J951),J951)),J951)))</x:f>
      </x:c>
      <x:c r="BN951" s="50" t="str">
        <x:f>IF(6&gt;'Настройки'!$B$3,"",IF(ISBLANK(K951),IF('Настройки'!$B$9="Нулевой спрос",0,""),IF(K951&lt;0,IF('Настройки'!$B$10="Исключить","",IF('Настройки'!$B$10="Абсолютные значения",ABS(K951),K951)),K951)))</x:f>
      </x:c>
      <x:c r="BO951" s="50" t="str">
        <x:f>IF(7&gt;'Настройки'!$B$3,"",IF(ISBLANK(L951),IF('Настройки'!$B$9="Нулевой спрос",0,""),IF(L951&lt;0,IF('Настройки'!$B$10="Исключить","",IF('Настройки'!$B$10="Абсолютные значения",ABS(L951),L951)),L951)))</x:f>
      </x:c>
      <x:c r="BP951" s="50" t="str">
        <x:f>IF(8&gt;'Настройки'!$B$3,"",IF(ISBLANK(M951),IF('Настройки'!$B$9="Нулевой спрос",0,""),IF(M951&lt;0,IF('Настройки'!$B$10="Исключить","",IF('Настройки'!$B$10="Абсолютные значения",ABS(M951),M951)),M951)))</x:f>
      </x:c>
      <x:c r="BQ951" s="50" t="str">
        <x:f>IF(9&gt;'Настройки'!$B$3,"",IF(ISBLANK(N951),IF('Настройки'!$B$9="Нулевой спрос",0,""),IF(N951&lt;0,IF('Настройки'!$B$10="Исключить","",IF('Настройки'!$B$10="Абсолютные значения",ABS(N951),N951)),N951)))</x:f>
      </x:c>
      <x:c r="BR951" s="50" t="str">
        <x:f>IF(10&gt;'Настройки'!$B$3,"",IF(ISBLANK(O951),IF('Настройки'!$B$9="Нулевой спрос",0,""),IF(O951&lt;0,IF('Настройки'!$B$10="Исключить","",IF('Настройки'!$B$10="Абсолютные значения",ABS(O951),O951)),O951)))</x:f>
      </x:c>
      <x:c r="BS951" s="50" t="str">
        <x:f>IF(11&gt;'Настройки'!$B$3,"",IF(ISBLANK(P951),IF('Настройки'!$B$9="Нулевой спрос",0,""),IF(P951&lt;0,IF('Настройки'!$B$10="Исключить","",IF('Настройки'!$B$10="Абсолютные значения",ABS(P951),P951)),P951)))</x:f>
      </x:c>
      <x:c r="BT951" s="50" t="str">
        <x:f>IF(12&gt;'Настройки'!$B$3,"",IF(ISBLANK(Q951),IF('Настройки'!$B$9="Нулевой спрос",0,""),IF(Q951&lt;0,IF('Настройки'!$B$10="Исключить","",IF('Настройки'!$B$10="Абсолютные значения",ABS(Q951),Q951)),Q951)))</x:f>
      </x:c>
      <x:c r="BU951" s="50" t="str">
        <x:f>IF(13&gt;'Настройки'!$B$3,"",IF(ISBLANK(R951),IF('Настройки'!$B$9="Нулевой спрос",0,""),IF(R951&lt;0,IF('Настройки'!$B$10="Исключить","",IF('Настройки'!$B$10="Абсолютные значения",ABS(R951),R951)),R951)))</x:f>
      </x:c>
      <x:c r="BV951" s="50" t="str">
        <x:f>IF(14&gt;'Настройки'!$B$3,"",IF(ISBLANK(S951),IF('Настройки'!$B$9="Нулевой спрос",0,""),IF(S951&lt;0,IF('Настройки'!$B$10="Исключить","",IF('Настройки'!$B$10="Абсолютные значения",ABS(S951),S951)),S951)))</x:f>
      </x:c>
      <x:c r="BW951" s="50" t="str">
        <x:f>IF(15&gt;'Настройки'!$B$3,"",IF(ISBLANK(T951),IF('Настройки'!$B$9="Нулевой спрос",0,""),IF(T951&lt;0,IF('Настройки'!$B$10="Исключить","",IF('Настройки'!$B$10="Абсолютные значения",ABS(T951),T951)),T951)))</x:f>
      </x:c>
      <x:c r="BX951" s="50" t="str">
        <x:f>IF(16&gt;'Настройки'!$B$3,"",IF(ISBLANK(U951),IF('Настройки'!$B$9="Нулевой спрос",0,""),IF(U951&lt;0,IF('Настройки'!$B$10="Исключить","",IF('Настройки'!$B$10="Абсолютные значения",ABS(U951),U951)),U951)))</x:f>
      </x:c>
      <x:c r="BY951" s="50" t="str">
        <x:f>IF(17&gt;'Настройки'!$B$3,"",IF(ISBLANK(V951),IF('Настройки'!$B$9="Нулевой спрос",0,""),IF(V951&lt;0,IF('Настройки'!$B$10="Исключить","",IF('Настройки'!$B$10="Абсолютные значения",ABS(V951),V951)),V951)))</x:f>
      </x:c>
      <x:c r="BZ951" s="50" t="str">
        <x:f>IF(18&gt;'Настройки'!$B$3,"",IF(ISBLANK(W951),IF('Настройки'!$B$9="Нулевой спрос",0,""),IF(W951&lt;0,IF('Настройки'!$B$10="Исключить","",IF('Настройки'!$B$10="Абсолютные значения",ABS(W951),W951)),W951)))</x:f>
      </x:c>
      <x:c r="CA951" s="50" t="str">
        <x:f>IF(19&gt;'Настройки'!$B$3,"",IF(ISBLANK(X951),IF('Настройки'!$B$9="Нулевой спрос",0,""),IF(X951&lt;0,IF('Настройки'!$B$10="Исключить","",IF('Настройки'!$B$10="Абсолютные значения",ABS(X951),X951)),X951)))</x:f>
      </x:c>
      <x:c r="CB951" s="50" t="str">
        <x:f>IF(20&gt;'Настройки'!$B$3,"",IF(ISBLANK(Y951),IF('Настройки'!$B$9="Нулевой спрос",0,""),IF(Y951&lt;0,IF('Настройки'!$B$10="Исключить","",IF('Настройки'!$B$10="Абсолютные значения",ABS(Y951),Y951)),Y951)))</x:f>
      </x:c>
      <x:c r="CC951" s="50" t="str">
        <x:f>IF(21&gt;'Настройки'!$B$3,"",IF(ISBLANK(Z951),IF('Настройки'!$B$9="Нулевой спрос",0,""),IF(Z951&lt;0,IF('Настройки'!$B$10="Исключить","",IF('Настройки'!$B$10="Абсолютные значения",ABS(Z951),Z951)),Z951)))</x:f>
      </x:c>
      <x:c r="CD951" s="50" t="str">
        <x:f>IF(22&gt;'Настройки'!$B$3,"",IF(ISBLANK(AA951),IF('Настройки'!$B$9="Нулевой спрос",0,""),IF(AA951&lt;0,IF('Настройки'!$B$10="Исключить","",IF('Настройки'!$B$10="Абсолютные значения",ABS(AA951),AA951)),AA951)))</x:f>
      </x:c>
      <x:c r="CE951" s="50" t="str">
        <x:f>IF(23&gt;'Настройки'!$B$3,"",IF(ISBLANK(AB951),IF('Настройки'!$B$9="Нулевой спрос",0,""),IF(AB951&lt;0,IF('Настройки'!$B$10="Исключить","",IF('Настройки'!$B$10="Абсолютные значения",ABS(AB951),AB951)),AB951)))</x:f>
      </x:c>
      <x:c r="CF951" s="50" t="str">
        <x:f>IF(24&gt;'Настройки'!$B$3,"",IF(ISBLANK(AC951),IF('Настройки'!$B$9="Нулевой спрос",0,""),IF(AC951&lt;0,IF('Настройки'!$B$10="Исключить","",IF('Настройки'!$B$10="Абсолютные значения",ABS(AC951),AC951)),AC951)))</x:f>
      </x:c>
      <x:c r="CG951" s="50" t="str">
        <x:f>IF(25&gt;'Настройки'!$B$3,"",IF(ISBLANK(AD951),IF('Настройки'!$B$9="Нулевой спрос",0,""),IF(AD951&lt;0,IF('Настройки'!$B$10="Исключить","",IF('Настройки'!$B$10="Абсолютные значения",ABS(AD951),AD951)),AD951)))</x:f>
      </x:c>
      <x:c r="CH951" s="50" t="str">
        <x:f>IF(26&gt;'Настройки'!$B$3,"",IF(ISBLANK(AE951),IF('Настройки'!$B$9="Нулевой спрос",0,""),IF(AE951&lt;0,IF('Настройки'!$B$10="Исключить","",IF('Настройки'!$B$10="Абсолютные значения",ABS(AE951),AE951)),AE951)))</x:f>
      </x:c>
      <x:c r="CI951" s="50" t="str">
        <x:f>IF(27&gt;'Настройки'!$B$3,"",IF(ISBLANK(AF951),IF('Настройки'!$B$9="Нулевой спрос",0,""),IF(AF951&lt;0,IF('Настройки'!$B$10="Исключить","",IF('Настройки'!$B$10="Абсолютные значения",ABS(AF951),AF951)),AF951)))</x:f>
      </x:c>
      <x:c r="CJ951" s="50" t="str">
        <x:f>IF(28&gt;'Настройки'!$B$3,"",IF(ISBLANK(AG951),IF('Настройки'!$B$9="Нулевой спрос",0,""),IF(AG951&lt;0,IF('Настройки'!$B$10="Исключить","",IF('Настройки'!$B$10="Абсолютные значения",ABS(AG951),AG951)),AG951)))</x:f>
      </x:c>
      <x:c r="CK951" s="50" t="str">
        <x:f>IF(29&gt;'Настройки'!$B$3,"",IF(ISBLANK(AH951),IF('Настройки'!$B$9="Нулевой спрос",0,""),IF(AH951&lt;0,IF('Настройки'!$B$10="Исключить","",IF('Настройки'!$B$10="Абсолютные значения",ABS(AH951),AH951)),AH951)))</x:f>
      </x:c>
      <x:c r="CL951" s="50" t="str">
        <x:f>IF(30&gt;'Настройки'!$B$3,"",IF(ISBLANK(AI951),IF('Настройки'!$B$9="Нулевой спрос",0,""),IF(AI951&lt;0,IF('Настройки'!$B$10="Исключить","",IF('Настройки'!$B$10="Абсолютные значения",ABS(AI951),AI951)),AI951)))</x:f>
      </x:c>
      <x:c r="CM951" s="50" t="str">
        <x:f>IF(31&gt;'Настройки'!$B$3,"",IF(ISBLANK(AJ951),IF('Настройки'!$B$9="Нулевой спрос",0,""),IF(AJ951&lt;0,IF('Настройки'!$B$10="Исключить","",IF('Настройки'!$B$10="Абсолютные значения",ABS(AJ951),AJ951)),AJ951)))</x:f>
      </x:c>
      <x:c r="CN951" s="50" t="str">
        <x:f>IF(32&gt;'Настройки'!$B$3,"",IF(ISBLANK(AK951),IF('Настройки'!$B$9="Нулевой спрос",0,""),IF(AK951&lt;0,IF('Настройки'!$B$10="Исключить","",IF('Настройки'!$B$10="Абсолютные значения",ABS(AK951),AK951)),AK951)))</x:f>
      </x:c>
      <x:c r="CO951" s="50" t="str">
        <x:f>IF(33&gt;'Настройки'!$B$3,"",IF(ISBLANK(AL951),IF('Настройки'!$B$9="Нулевой спрос",0,""),IF(AL951&lt;0,IF('Настройки'!$B$10="Исключить","",IF('Настройки'!$B$10="Абсолютные значения",ABS(AL951),AL951)),AL951)))</x:f>
      </x:c>
      <x:c r="CP951" s="50" t="str">
        <x:f>IF(34&gt;'Настройки'!$B$3,"",IF(ISBLANK(AM951),IF('Настройки'!$B$9="Нулевой спрос",0,""),IF(AM951&lt;0,IF('Настройки'!$B$10="Исключить","",IF('Настройки'!$B$10="Абсолютные значения",ABS(AM951),AM951)),AM951)))</x:f>
      </x:c>
      <x:c r="CQ951" s="50" t="str">
        <x:f>IF(35&gt;'Настройки'!$B$3,"",IF(ISBLANK(AN951),IF('Настройки'!$B$9="Нулевой спрос",0,""),IF(AN951&lt;0,IF('Настройки'!$B$10="Исключить","",IF('Настройки'!$B$10="Абсолютные значения",ABS(AN951),AN951)),AN951)))</x:f>
      </x:c>
      <x:c r="CR951" s="50" t="str">
        <x:f>IF(36&gt;'Настройки'!$B$3,"",IF(ISBLANK(AO951),IF('Настройки'!$B$9="Нулевой спрос",0,""),IF(AO951&lt;0,IF('Настройки'!$B$10="Исключить","",IF('Настройки'!$B$10="Абсолютные значения",ABS(AO951),AO951)),AO951)))</x:f>
      </x:c>
      <x:c r="CS951" s="50" t="str">
        <x:f>IF(OR(1&gt;'Настройки'!$B$3,ISBLANK(BI951),BI951=0),"",BI951)</x:f>
      </x:c>
      <x:c r="CT951" s="50" t="str">
        <x:f>IF(OR(2&gt;'Настройки'!$B$3,ISBLANK(BJ951),BJ951=0),"",BJ951)</x:f>
      </x:c>
      <x:c r="CU951" s="50" t="str">
        <x:f>IF(OR(3&gt;'Настройки'!$B$3,ISBLANK(BK951),BK951=0),"",BK951)</x:f>
      </x:c>
      <x:c r="CV951" s="50" t="str">
        <x:f>IF(OR(4&gt;'Настройки'!$B$3,ISBLANK(BL951),BL951=0),"",BL951)</x:f>
      </x:c>
      <x:c r="CW951" s="50" t="str">
        <x:f>IF(OR(5&gt;'Настройки'!$B$3,ISBLANK(BM951),BM951=0),"",BM951)</x:f>
      </x:c>
      <x:c r="CX951" s="50" t="str">
        <x:f>IF(OR(6&gt;'Настройки'!$B$3,ISBLANK(BN951),BN951=0),"",BN951)</x:f>
      </x:c>
      <x:c r="CY951" s="50" t="str">
        <x:f>IF(OR(7&gt;'Настройки'!$B$3,ISBLANK(BO951),BO951=0),"",BO951)</x:f>
      </x:c>
      <x:c r="CZ951" s="50" t="str">
        <x:f>IF(OR(8&gt;'Настройки'!$B$3,ISBLANK(BP951),BP951=0),"",BP951)</x:f>
      </x:c>
      <x:c r="DA951" s="50" t="str">
        <x:f>IF(OR(9&gt;'Настройки'!$B$3,ISBLANK(BQ951),BQ951=0),"",BQ951)</x:f>
      </x:c>
      <x:c r="DB951" s="50" t="str">
        <x:f>IF(OR(10&gt;'Настройки'!$B$3,ISBLANK(BR951),BR951=0),"",BR951)</x:f>
      </x:c>
      <x:c r="DC951" s="50" t="str">
        <x:f>IF(OR(11&gt;'Настройки'!$B$3,ISBLANK(BS951),BS951=0),"",BS951)</x:f>
      </x:c>
      <x:c r="DD951" s="50" t="str">
        <x:f>IF(OR(12&gt;'Настройки'!$B$3,ISBLANK(BT951),BT951=0),"",BT951)</x:f>
      </x:c>
      <x:c r="DE951" s="50" t="str">
        <x:f>IF(OR(13&gt;'Настройки'!$B$3,ISBLANK(BU951),BU951=0),"",BU951)</x:f>
      </x:c>
      <x:c r="DF951" s="50" t="str">
        <x:f>IF(OR(14&gt;'Настройки'!$B$3,ISBLANK(BV951),BV951=0),"",BV951)</x:f>
      </x:c>
      <x:c r="DG951" s="50" t="str">
        <x:f>IF(OR(15&gt;'Настройки'!$B$3,ISBLANK(BW951),BW951=0),"",BW951)</x:f>
      </x:c>
      <x:c r="DH951" s="50" t="str">
        <x:f>IF(OR(16&gt;'Настройки'!$B$3,ISBLANK(BX951),BX951=0),"",BX951)</x:f>
      </x:c>
      <x:c r="DI951" s="50" t="str">
        <x:f>IF(OR(17&gt;'Настройки'!$B$3,ISBLANK(BY951),BY951=0),"",BY951)</x:f>
      </x:c>
      <x:c r="DJ951" s="50" t="str">
        <x:f>IF(OR(18&gt;'Настройки'!$B$3,ISBLANK(BZ951),BZ951=0),"",BZ951)</x:f>
      </x:c>
      <x:c r="DK951" s="50" t="str">
        <x:f>IF(OR(19&gt;'Настройки'!$B$3,ISBLANK(CA951),CA951=0),"",CA951)</x:f>
      </x:c>
      <x:c r="DL951" s="50" t="str">
        <x:f>IF(OR(20&gt;'Настройки'!$B$3,ISBLANK(CB951),CB951=0),"",CB951)</x:f>
      </x:c>
      <x:c r="DM951" s="50" t="str">
        <x:f>IF(OR(21&gt;'Настройки'!$B$3,ISBLANK(CC951),CC951=0),"",CC951)</x:f>
      </x:c>
      <x:c r="DN951" s="50" t="str">
        <x:f>IF(OR(22&gt;'Настройки'!$B$3,ISBLANK(CD951),CD951=0),"",CD951)</x:f>
      </x:c>
      <x:c r="DO951" s="50" t="str">
        <x:f>IF(OR(23&gt;'Настройки'!$B$3,ISBLANK(CE951),CE951=0),"",CE951)</x:f>
      </x:c>
      <x:c r="DP951" s="50" t="str">
        <x:f>IF(OR(24&gt;'Настройки'!$B$3,ISBLANK(CF951),CF951=0),"",CF951)</x:f>
      </x:c>
      <x:c r="DQ951" s="50" t="str">
        <x:f>IF(OR(25&gt;'Настройки'!$B$3,ISBLANK(CG951),CG951=0),"",CG951)</x:f>
      </x:c>
      <x:c r="DR951" s="50" t="str">
        <x:f>IF(OR(26&gt;'Настройки'!$B$3,ISBLANK(CH951),CH951=0),"",CH951)</x:f>
      </x:c>
      <x:c r="DS951" s="50" t="str">
        <x:f>IF(OR(27&gt;'Настройки'!$B$3,ISBLANK(CI951),CI951=0),"",CI951)</x:f>
      </x:c>
      <x:c r="DT951" s="50" t="str">
        <x:f>IF(OR(28&gt;'Настройки'!$B$3,ISBLANK(CJ951),CJ951=0),"",CJ951)</x:f>
      </x:c>
      <x:c r="DU951" s="50" t="str">
        <x:f>IF(OR(29&gt;'Настройки'!$B$3,ISBLANK(CK951),CK951=0),"",CK951)</x:f>
      </x:c>
      <x:c r="DV951" s="50" t="str">
        <x:f>IF(OR(30&gt;'Настройки'!$B$3,ISBLANK(CL951),CL951=0),"",CL951)</x:f>
      </x:c>
      <x:c r="DW951" s="50" t="str">
        <x:f>IF(OR(31&gt;'Настройки'!$B$3,ISBLANK(CM951),CM951=0),"",CM951)</x:f>
      </x:c>
      <x:c r="DX951" s="50" t="str">
        <x:f>IF(OR(32&gt;'Настройки'!$B$3,ISBLANK(CN951),CN951=0),"",CN951)</x:f>
      </x:c>
      <x:c r="DY951" s="50" t="str">
        <x:f>IF(OR(33&gt;'Настройки'!$B$3,ISBLANK(CO951),CO951=0),"",CO951)</x:f>
      </x:c>
      <x:c r="DZ951" s="50" t="str">
        <x:f>IF(OR(34&gt;'Настройки'!$B$3,ISBLANK(CP951),CP951=0),"",CP951)</x:f>
      </x:c>
      <x:c r="EA951" s="50" t="str">
        <x:f>IF(OR(35&gt;'Настройки'!$B$3,ISBLANK(CQ951),CQ951=0),"",CQ951)</x:f>
      </x:c>
      <x:c r="EB951" s="50" t="str">
        <x:f>IF(OR(36&gt;'Настройки'!$B$3,ISBLANK(CR951),CR951=0),"",CR951)</x:f>
      </x:c>
      <x:c r="EC951" s="50" t="str">
        <x:f>IF(A951="","",IF(OR(BB951="AZ",BB951="BZ"),10000+ROW(),IF(AZ951&gt;'Настройки'!$B$11,20000+ROW(),IF(BF951&lt;&gt;"Обычный",30000+ROW(),IF(AX951&lt;=0,40000+ROW(),"")))))</x:f>
      </x:c>
      <x:c r="ED951" s="50" t="str">
        <x:f>IF(EC951="","",COUNTIFS($EC$2:$EC$1001,"&gt;0",$EC$2:$EC$1001,"&lt;"&amp;EC951)+1)</x:f>
      </x:c>
    </x:row>
    <x:row r="952">
      <x:c r="A952" s="115"/>
      <x:c r="B952" s="115"/>
      <x:c r="C952" s="115"/>
      <x:c r="D952" s="118"/>
      <x:c r="E952" s="118"/>
      <x:c r="F952" s="118"/>
      <x:c r="G952" s="118"/>
      <x:c r="H952" s="118"/>
      <x:c r="I952" s="118"/>
      <x:c r="J952" s="118"/>
      <x:c r="K952" s="118"/>
      <x:c r="L952" s="118"/>
      <x:c r="M952" s="118"/>
      <x:c r="N952" s="118"/>
      <x:c r="O952" s="118"/>
      <x:c r="P952" s="118"/>
      <x:c r="Q952" s="118"/>
      <x:c r="R952" s="118"/>
      <x:c r="S952" s="118"/>
      <x:c r="T952" s="118"/>
      <x:c r="U952" s="118"/>
      <x:c r="V952" s="118"/>
      <x:c r="W952" s="118"/>
      <x:c r="X952" s="118"/>
      <x:c r="Y952" s="118"/>
      <x:c r="Z952" s="118"/>
      <x:c r="AA952" s="118"/>
      <x:c r="AB952" s="118"/>
      <x:c r="AC952" s="118"/>
      <x:c r="AD952" s="118"/>
      <x:c r="AE952" s="118"/>
      <x:c r="AF952" s="118"/>
      <x:c r="AG952" s="118"/>
      <x:c r="AH952" s="118"/>
      <x:c r="AI952" s="118"/>
      <x:c r="AJ952" s="118"/>
      <x:c r="AK952" s="118"/>
      <x:c r="AL952" s="118"/>
      <x:c r="AM952" s="118"/>
      <x:c r="AN952" s="118"/>
      <x:c r="AO952" s="118"/>
      <x:c r="AP952" s="115"/>
      <x:c r="AQ952" s="49" t="str">
        <x:f>IF(A952="","",COUNT(BI952:INDEX(BI952:CR952,1,'Настройки'!$B$3)))</x:f>
      </x:c>
      <x:c r="AR952" s="49" t="str">
        <x:f>IF(A952="","",SUM(BI952:INDEX(BI952:CR952,1,'Настройки'!$B$3)))</x:f>
      </x:c>
      <x:c r="AS952" s="58" t="str">
        <x:f>IF(A952="","",IF('Настройки'!$B$4="Стоимость потребления",AR952*D952,IF('Настройки'!$B$4="Количество",AR952,E952)))</x:f>
      </x:c>
      <x:c r="AT952" s="61" t="str">
        <x:f>IF(OR(A952="",AS952&lt;0,SUM($AS$2:$AS$1001)&lt;=0),"",AS952/SUM($AS$2:$AS$1001))</x:f>
      </x:c>
      <x:c r="AU952" s="61" t="str">
        <x:f>IF(OR(A952="",AS952&lt;0,SUM($AS$2:$AS$1001)&lt;=0),"",SUMIFS($AS$2:$AS$1001,$AS$2:$AS$1001,"&gt;"&amp;AS952)/SUM($AS$2:$AS$1001))</x:f>
      </x:c>
      <x:c r="AV952" s="61" t="str">
        <x:f>IF(OR(A952="",AS952&lt;0,SUM($AS$2:$AS$1001)&lt;=0),"",SUMIFS($AS$2:$AS$1001,$AS$2:$AS$1001,"&gt;="&amp;AS952)/SUM($AS$2:$AS$1001))</x:f>
      </x:c>
      <x:c r="AW952" s="49" t="str">
        <x:f>IF(A952="","",IF(SUM($AS$2:$AS$1001)&lt;=0,"Не определён",IF(AS952&lt;0,"Исключение",IF(AU952&lt;'Настройки'!$B$5,"A",IF(AU952&lt;'Настройки'!$B$6,"B","C")))))</x:f>
      </x:c>
      <x:c r="AX952" s="58" t="str">
        <x:f>IF(A952="","",IF(AQ952=0,"",AVERAGE(BI952:INDEX(BI952:CR952,1,'Настройки'!$B$3))))</x:f>
      </x:c>
      <x:c r="AY952" s="58" t="str">
        <x:f>IF(OR(A952="",AQ952=0),"",STDEVP(BI952:INDEX(BI952:CR952,1,'Настройки'!$B$3)))</x:f>
      </x:c>
      <x:c r="AZ952" s="61" t="str">
        <x:f>IF(OR(A952="",AQ952&lt;'Настройки'!$B$12,AX952&lt;=0,AND('Настройки'!$B$10="Блокировать",COUNTIF(F952:INDEX(F952:AO952,1,'Настройки'!$B$3),"&lt;0")&gt;0)),"",AY952/ABS(AX952))</x:f>
      </x:c>
      <x:c r="BA952" s="49" t="str">
        <x:f>IF(A952="","",IF(AND('Настройки'!$B$10="Блокировать",COUNTIF(F952:INDEX(F952:AO952,1,'Настройки'!$B$3),"&lt;0")&gt;0),"Не определён",IF(AQ952&lt;'Настройки'!$B$12,"Не определён",IF(AX952=0,"Нет спроса",IF(AX952&lt;0,"Не определён",IF(AZ952&lt;='Настройки'!$B$7,"X",IF(AZ952&lt;='Настройки'!$B$8,"Y","Z")))))))</x:f>
      </x:c>
      <x:c r="BB952" s="49" t="str">
        <x:f>IF(OR(A952="",LEN(AW952)&lt;&gt;1,LEN(BA952)&lt;&gt;1),"",AW952&amp;BA952)</x:f>
      </x:c>
      <x:c r="BC952" s="61" t="str">
        <x:f>IF(OR(A952="",AQ952=0),"",(COUNT(BI952:INDEX(BI952:CR952,1,'Настройки'!$B$3))-COUNT(CS952:INDEX(CS952:EB952,1,'Настройки'!$B$3)))/AQ952)</x:f>
      </x:c>
      <x:c r="BD952" s="64" t="str">
        <x:f>IF(OR(A952="",COUNT(CS952:INDEX(CS952:EB952,1,'Настройки'!$B$3))=0),"",AQ952/COUNT(CS952:INDEX(CS952:EB952,1,'Настройки'!$B$3)))</x:f>
      </x:c>
      <x:c r="BE952" s="64" t="str">
        <x:f>IF(OR(A952="",COUNT(CS952:INDEX(CS952:EB952,1,'Настройки'!$B$3))=0),"",IF(AVERAGE(CS952:INDEX(CS952:EB952,1,'Настройки'!$B$3))=0,"",(STDEVP(CS952:INDEX(CS952:EB952,1,'Настройки'!$B$3))/ABS(AVERAGE(CS952:INDEX(CS952:EB952,1,'Настройки'!$B$3))))^2))</x:f>
      </x:c>
      <x:c r="BF952" s="49" t="str">
        <x:f>IF(A952="","",IF(AQ952&lt;3,"Недостаточно",IF(AQ952&lt;6,"Предварительный","Обычный")))</x:f>
      </x:c>
      <x:c r="BG952" s="49" t="str">
        <x:f>IF(A952="","",IF(COUNTIF(F952:INDEX(F952:AO952,1,'Настройки'!$B$3),"&lt;0")&gt;0,IF('Настройки'!$B$10="Блокировать","Отрицательный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"),"")&amp;IF(AQ952&lt;3,"Недостаточно истории. ",IF(AQ952&lt;6,"Предварительная классификация. ",""))&amp;IF(AX952=0,"Нет спроса за горизонт. ","")&amp;IF(AZ952&gt;'Настройки'!$B$11,"Экстремальная вариативность. ",""))</x:f>
      </x:c>
      <x:c r="BH952" s="49" t="str">
        <x:f>IF(A952="","",IFERROR(VLOOKUP(BB952,'Настройки'!$D$3:$E$11,2,FALSE),"Сначала проверьте исходные данные и историю спроса.")&amp;" Уточните срок поставки, MOQ и критичность.")</x:f>
      </x:c>
      <x:c r="BI952" s="50" t="str">
        <x:f>IF(1&gt;'Настройки'!$B$3,"",IF(ISBLANK(F952),IF('Настройки'!$B$9="Нулевой спрос",0,""),IF(F952&lt;0,IF('Настройки'!$B$10="Исключить","",IF('Настройки'!$B$10="Абсолютные значения",ABS(F952),F952)),F952)))</x:f>
      </x:c>
      <x:c r="BJ952" s="50" t="str">
        <x:f>IF(2&gt;'Настройки'!$B$3,"",IF(ISBLANK(G952),IF('Настройки'!$B$9="Нулевой спрос",0,""),IF(G952&lt;0,IF('Настройки'!$B$10="Исключить","",IF('Настройки'!$B$10="Абсолютные значения",ABS(G952),G952)),G952)))</x:f>
      </x:c>
      <x:c r="BK952" s="50" t="str">
        <x:f>IF(3&gt;'Настройки'!$B$3,"",IF(ISBLANK(H952),IF('Настройки'!$B$9="Нулевой спрос",0,""),IF(H952&lt;0,IF('Настройки'!$B$10="Исключить","",IF('Настройки'!$B$10="Абсолютные значения",ABS(H952),H952)),H952)))</x:f>
      </x:c>
      <x:c r="BL952" s="50" t="str">
        <x:f>IF(4&gt;'Настройки'!$B$3,"",IF(ISBLANK(I952),IF('Настройки'!$B$9="Нулевой спрос",0,""),IF(I952&lt;0,IF('Настройки'!$B$10="Исключить","",IF('Настройки'!$B$10="Абсолютные значения",ABS(I952),I952)),I952)))</x:f>
      </x:c>
      <x:c r="BM952" s="50" t="str">
        <x:f>IF(5&gt;'Настройки'!$B$3,"",IF(ISBLANK(J952),IF('Настройки'!$B$9="Нулевой спрос",0,""),IF(J952&lt;0,IF('Настройки'!$B$10="Исключить","",IF('Настройки'!$B$10="Абсолютные значения",ABS(J952),J952)),J952)))</x:f>
      </x:c>
      <x:c r="BN952" s="50" t="str">
        <x:f>IF(6&gt;'Настройки'!$B$3,"",IF(ISBLANK(K952),IF('Настройки'!$B$9="Нулевой спрос",0,""),IF(K952&lt;0,IF('Настройки'!$B$10="Исключить","",IF('Настройки'!$B$10="Абсолютные значения",ABS(K952),K952)),K952)))</x:f>
      </x:c>
      <x:c r="BO952" s="50" t="str">
        <x:f>IF(7&gt;'Настройки'!$B$3,"",IF(ISBLANK(L952),IF('Настройки'!$B$9="Нулевой спрос",0,""),IF(L952&lt;0,IF('Настройки'!$B$10="Исключить","",IF('Настройки'!$B$10="Абсолютные значения",ABS(L952),L952)),L952)))</x:f>
      </x:c>
      <x:c r="BP952" s="50" t="str">
        <x:f>IF(8&gt;'Настройки'!$B$3,"",IF(ISBLANK(M952),IF('Настройки'!$B$9="Нулевой спрос",0,""),IF(M952&lt;0,IF('Настройки'!$B$10="Исключить","",IF('Настройки'!$B$10="Абсолютные значения",ABS(M952),M952)),M952)))</x:f>
      </x:c>
      <x:c r="BQ952" s="50" t="str">
        <x:f>IF(9&gt;'Настройки'!$B$3,"",IF(ISBLANK(N952),IF('Настройки'!$B$9="Нулевой спрос",0,""),IF(N952&lt;0,IF('Настройки'!$B$10="Исключить","",IF('Настройки'!$B$10="Абсолютные значения",ABS(N952),N952)),N952)))</x:f>
      </x:c>
      <x:c r="BR952" s="50" t="str">
        <x:f>IF(10&gt;'Настройки'!$B$3,"",IF(ISBLANK(O952),IF('Настройки'!$B$9="Нулевой спрос",0,""),IF(O952&lt;0,IF('Настройки'!$B$10="Исключить","",IF('Настройки'!$B$10="Абсолютные значения",ABS(O952),O952)),O952)))</x:f>
      </x:c>
      <x:c r="BS952" s="50" t="str">
        <x:f>IF(11&gt;'Настройки'!$B$3,"",IF(ISBLANK(P952),IF('Настройки'!$B$9="Нулевой спрос",0,""),IF(P952&lt;0,IF('Настройки'!$B$10="Исключить","",IF('Настройки'!$B$10="Абсолютные значения",ABS(P952),P952)),P952)))</x:f>
      </x:c>
      <x:c r="BT952" s="50" t="str">
        <x:f>IF(12&gt;'Настройки'!$B$3,"",IF(ISBLANK(Q952),IF('Настройки'!$B$9="Нулевой спрос",0,""),IF(Q952&lt;0,IF('Настройки'!$B$10="Исключить","",IF('Настройки'!$B$10="Абсолютные значения",ABS(Q952),Q952)),Q952)))</x:f>
      </x:c>
      <x:c r="BU952" s="50" t="str">
        <x:f>IF(13&gt;'Настройки'!$B$3,"",IF(ISBLANK(R952),IF('Настройки'!$B$9="Нулевой спрос",0,""),IF(R952&lt;0,IF('Настройки'!$B$10="Исключить","",IF('Настройки'!$B$10="Абсолютные значения",ABS(R952),R952)),R952)))</x:f>
      </x:c>
      <x:c r="BV952" s="50" t="str">
        <x:f>IF(14&gt;'Настройки'!$B$3,"",IF(ISBLANK(S952),IF('Настройки'!$B$9="Нулевой спрос",0,""),IF(S952&lt;0,IF('Настройки'!$B$10="Исключить","",IF('Настройки'!$B$10="Абсолютные значения",ABS(S952),S952)),S952)))</x:f>
      </x:c>
      <x:c r="BW952" s="50" t="str">
        <x:f>IF(15&gt;'Настройки'!$B$3,"",IF(ISBLANK(T952),IF('Настройки'!$B$9="Нулевой спрос",0,""),IF(T952&lt;0,IF('Настройки'!$B$10="Исключить","",IF('Настройки'!$B$10="Абсолютные значения",ABS(T952),T952)),T952)))</x:f>
      </x:c>
      <x:c r="BX952" s="50" t="str">
        <x:f>IF(16&gt;'Настройки'!$B$3,"",IF(ISBLANK(U952),IF('Настройки'!$B$9="Нулевой спрос",0,""),IF(U952&lt;0,IF('Настройки'!$B$10="Исключить","",IF('Настройки'!$B$10="Абсолютные значения",ABS(U952),U952)),U952)))</x:f>
      </x:c>
      <x:c r="BY952" s="50" t="str">
        <x:f>IF(17&gt;'Настройки'!$B$3,"",IF(ISBLANK(V952),IF('Настройки'!$B$9="Нулевой спрос",0,""),IF(V952&lt;0,IF('Настройки'!$B$10="Исключить","",IF('Настройки'!$B$10="Абсолютные значения",ABS(V952),V952)),V952)))</x:f>
      </x:c>
      <x:c r="BZ952" s="50" t="str">
        <x:f>IF(18&gt;'Настройки'!$B$3,"",IF(ISBLANK(W952),IF('Настройки'!$B$9="Нулевой спрос",0,""),IF(W952&lt;0,IF('Настройки'!$B$10="Исключить","",IF('Настройки'!$B$10="Абсолютные значения",ABS(W952),W952)),W952)))</x:f>
      </x:c>
      <x:c r="CA952" s="50" t="str">
        <x:f>IF(19&gt;'Настройки'!$B$3,"",IF(ISBLANK(X952),IF('Настройки'!$B$9="Нулевой спрос",0,""),IF(X952&lt;0,IF('Настройки'!$B$10="Исключить","",IF('Настройки'!$B$10="Абсолютные значения",ABS(X952),X952)),X952)))</x:f>
      </x:c>
      <x:c r="CB952" s="50" t="str">
        <x:f>IF(20&gt;'Настройки'!$B$3,"",IF(ISBLANK(Y952),IF('Настройки'!$B$9="Нулевой спрос",0,""),IF(Y952&lt;0,IF('Настройки'!$B$10="Исключить","",IF('Настройки'!$B$10="Абсолютные значения",ABS(Y952),Y952)),Y952)))</x:f>
      </x:c>
      <x:c r="CC952" s="50" t="str">
        <x:f>IF(21&gt;'Настройки'!$B$3,"",IF(ISBLANK(Z952),IF('Настройки'!$B$9="Нулевой спрос",0,""),IF(Z952&lt;0,IF('Настройки'!$B$10="Исключить","",IF('Настройки'!$B$10="Абсолютные значения",ABS(Z952),Z952)),Z952)))</x:f>
      </x:c>
      <x:c r="CD952" s="50" t="str">
        <x:f>IF(22&gt;'Настройки'!$B$3,"",IF(ISBLANK(AA952),IF('Настройки'!$B$9="Нулевой спрос",0,""),IF(AA952&lt;0,IF('Настройки'!$B$10="Исключить","",IF('Настройки'!$B$10="Абсолютные значения",ABS(AA952),AA952)),AA952)))</x:f>
      </x:c>
      <x:c r="CE952" s="50" t="str">
        <x:f>IF(23&gt;'Настройки'!$B$3,"",IF(ISBLANK(AB952),IF('Настройки'!$B$9="Нулевой спрос",0,""),IF(AB952&lt;0,IF('Настройки'!$B$10="Исключить","",IF('Настройки'!$B$10="Абсолютные значения",ABS(AB952),AB952)),AB952)))</x:f>
      </x:c>
      <x:c r="CF952" s="50" t="str">
        <x:f>IF(24&gt;'Настройки'!$B$3,"",IF(ISBLANK(AC952),IF('Настройки'!$B$9="Нулевой спрос",0,""),IF(AC952&lt;0,IF('Настройки'!$B$10="Исключить","",IF('Настройки'!$B$10="Абсолютные значения",ABS(AC952),AC952)),AC952)))</x:f>
      </x:c>
      <x:c r="CG952" s="50" t="str">
        <x:f>IF(25&gt;'Настройки'!$B$3,"",IF(ISBLANK(AD952),IF('Настройки'!$B$9="Нулевой спрос",0,""),IF(AD952&lt;0,IF('Настройки'!$B$10="Исключить","",IF('Настройки'!$B$10="Абсолютные значения",ABS(AD952),AD952)),AD952)))</x:f>
      </x:c>
      <x:c r="CH952" s="50" t="str">
        <x:f>IF(26&gt;'Настройки'!$B$3,"",IF(ISBLANK(AE952),IF('Настройки'!$B$9="Нулевой спрос",0,""),IF(AE952&lt;0,IF('Настройки'!$B$10="Исключить","",IF('Настройки'!$B$10="Абсолютные значения",ABS(AE952),AE952)),AE952)))</x:f>
      </x:c>
      <x:c r="CI952" s="50" t="str">
        <x:f>IF(27&gt;'Настройки'!$B$3,"",IF(ISBLANK(AF952),IF('Настройки'!$B$9="Нулевой спрос",0,""),IF(AF952&lt;0,IF('Настройки'!$B$10="Исключить","",IF('Настройки'!$B$10="Абсолютные значения",ABS(AF952),AF952)),AF952)))</x:f>
      </x:c>
      <x:c r="CJ952" s="50" t="str">
        <x:f>IF(28&gt;'Настройки'!$B$3,"",IF(ISBLANK(AG952),IF('Настройки'!$B$9="Нулевой спрос",0,""),IF(AG952&lt;0,IF('Настройки'!$B$10="Исключить","",IF('Настройки'!$B$10="Абсолютные значения",ABS(AG952),AG952)),AG952)))</x:f>
      </x:c>
      <x:c r="CK952" s="50" t="str">
        <x:f>IF(29&gt;'Настройки'!$B$3,"",IF(ISBLANK(AH952),IF('Настройки'!$B$9="Нулевой спрос",0,""),IF(AH952&lt;0,IF('Настройки'!$B$10="Исключить","",IF('Настройки'!$B$10="Абсолютные значения",ABS(AH952),AH952)),AH952)))</x:f>
      </x:c>
      <x:c r="CL952" s="50" t="str">
        <x:f>IF(30&gt;'Настройки'!$B$3,"",IF(ISBLANK(AI952),IF('Настройки'!$B$9="Нулевой спрос",0,""),IF(AI952&lt;0,IF('Настройки'!$B$10="Исключить","",IF('Настройки'!$B$10="Абсолютные значения",ABS(AI952),AI952)),AI952)))</x:f>
      </x:c>
      <x:c r="CM952" s="50" t="str">
        <x:f>IF(31&gt;'Настройки'!$B$3,"",IF(ISBLANK(AJ952),IF('Настройки'!$B$9="Нулевой спрос",0,""),IF(AJ952&lt;0,IF('Настройки'!$B$10="Исключить","",IF('Настройки'!$B$10="Абсолютные значения",ABS(AJ952),AJ952)),AJ952)))</x:f>
      </x:c>
      <x:c r="CN952" s="50" t="str">
        <x:f>IF(32&gt;'Настройки'!$B$3,"",IF(ISBLANK(AK952),IF('Настройки'!$B$9="Нулевой спрос",0,""),IF(AK952&lt;0,IF('Настройки'!$B$10="Исключить","",IF('Настройки'!$B$10="Абсолютные значения",ABS(AK952),AK952)),AK952)))</x:f>
      </x:c>
      <x:c r="CO952" s="50" t="str">
        <x:f>IF(33&gt;'Настройки'!$B$3,"",IF(ISBLANK(AL952),IF('Настройки'!$B$9="Нулевой спрос",0,""),IF(AL952&lt;0,IF('Настройки'!$B$10="Исключить","",IF('Настройки'!$B$10="Абсолютные значения",ABS(AL952),AL952)),AL952)))</x:f>
      </x:c>
      <x:c r="CP952" s="50" t="str">
        <x:f>IF(34&gt;'Настройки'!$B$3,"",IF(ISBLANK(AM952),IF('Настройки'!$B$9="Нулевой спрос",0,""),IF(AM952&lt;0,IF('Настройки'!$B$10="Исключить","",IF('Настройки'!$B$10="Абсолютные значения",ABS(AM952),AM952)),AM952)))</x:f>
      </x:c>
      <x:c r="CQ952" s="50" t="str">
        <x:f>IF(35&gt;'Настройки'!$B$3,"",IF(ISBLANK(AN952),IF('Настройки'!$B$9="Нулевой спрос",0,""),IF(AN952&lt;0,IF('Настройки'!$B$10="Исключить","",IF('Настройки'!$B$10="Абсолютные значения",ABS(AN952),AN952)),AN952)))</x:f>
      </x:c>
      <x:c r="CR952" s="50" t="str">
        <x:f>IF(36&gt;'Настройки'!$B$3,"",IF(ISBLANK(AO952),IF('Настройки'!$B$9="Нулевой спрос",0,""),IF(AO952&lt;0,IF('Настройки'!$B$10="Исключить","",IF('Настройки'!$B$10="Абсолютные значения",ABS(AO952),AO952)),AO952)))</x:f>
      </x:c>
      <x:c r="CS952" s="50" t="str">
        <x:f>IF(OR(1&gt;'Настройки'!$B$3,ISBLANK(BI952),BI952=0),"",BI952)</x:f>
      </x:c>
      <x:c r="CT952" s="50" t="str">
        <x:f>IF(OR(2&gt;'Настройки'!$B$3,ISBLANK(BJ952),BJ952=0),"",BJ952)</x:f>
      </x:c>
      <x:c r="CU952" s="50" t="str">
        <x:f>IF(OR(3&gt;'Настройки'!$B$3,ISBLANK(BK952),BK952=0),"",BK952)</x:f>
      </x:c>
      <x:c r="CV952" s="50" t="str">
        <x:f>IF(OR(4&gt;'Настройки'!$B$3,ISBLANK(BL952),BL952=0),"",BL952)</x:f>
      </x:c>
      <x:c r="CW952" s="50" t="str">
        <x:f>IF(OR(5&gt;'Настройки'!$B$3,ISBLANK(BM952),BM952=0),"",BM952)</x:f>
      </x:c>
      <x:c r="CX952" s="50" t="str">
        <x:f>IF(OR(6&gt;'Настройки'!$B$3,ISBLANK(BN952),BN952=0),"",BN952)</x:f>
      </x:c>
      <x:c r="CY952" s="50" t="str">
        <x:f>IF(OR(7&gt;'Настройки'!$B$3,ISBLANK(BO952),BO952=0),"",BO952)</x:f>
      </x:c>
      <x:c r="CZ952" s="50" t="str">
        <x:f>IF(OR(8&gt;'Настройки'!$B$3,ISBLANK(BP952),BP952=0),"",BP952)</x:f>
      </x:c>
      <x:c r="DA952" s="50" t="str">
        <x:f>IF(OR(9&gt;'Настройки'!$B$3,ISBLANK(BQ952),BQ952=0),"",BQ952)</x:f>
      </x:c>
      <x:c r="DB952" s="50" t="str">
        <x:f>IF(OR(10&gt;'Настройки'!$B$3,ISBLANK(BR952),BR952=0),"",BR952)</x:f>
      </x:c>
      <x:c r="DC952" s="50" t="str">
        <x:f>IF(OR(11&gt;'Настройки'!$B$3,ISBLANK(BS952),BS952=0),"",BS952)</x:f>
      </x:c>
      <x:c r="DD952" s="50" t="str">
        <x:f>IF(OR(12&gt;'Настройки'!$B$3,ISBLANK(BT952),BT952=0),"",BT952)</x:f>
      </x:c>
      <x:c r="DE952" s="50" t="str">
        <x:f>IF(OR(13&gt;'Настройки'!$B$3,ISBLANK(BU952),BU952=0),"",BU952)</x:f>
      </x:c>
      <x:c r="DF952" s="50" t="str">
        <x:f>IF(OR(14&gt;'Настройки'!$B$3,ISBLANK(BV952),BV952=0),"",BV952)</x:f>
      </x:c>
      <x:c r="DG952" s="50" t="str">
        <x:f>IF(OR(15&gt;'Настройки'!$B$3,ISBLANK(BW952),BW952=0),"",BW952)</x:f>
      </x:c>
      <x:c r="DH952" s="50" t="str">
        <x:f>IF(OR(16&gt;'Настройки'!$B$3,ISBLANK(BX952),BX952=0),"",BX952)</x:f>
      </x:c>
      <x:c r="DI952" s="50" t="str">
        <x:f>IF(OR(17&gt;'Настройки'!$B$3,ISBLANK(BY952),BY952=0),"",BY952)</x:f>
      </x:c>
      <x:c r="DJ952" s="50" t="str">
        <x:f>IF(OR(18&gt;'Настройки'!$B$3,ISBLANK(BZ952),BZ952=0),"",BZ952)</x:f>
      </x:c>
      <x:c r="DK952" s="50" t="str">
        <x:f>IF(OR(19&gt;'Настройки'!$B$3,ISBLANK(CA952),CA952=0),"",CA952)</x:f>
      </x:c>
      <x:c r="DL952" s="50" t="str">
        <x:f>IF(OR(20&gt;'Настройки'!$B$3,ISBLANK(CB952),CB952=0),"",CB952)</x:f>
      </x:c>
      <x:c r="DM952" s="50" t="str">
        <x:f>IF(OR(21&gt;'Настройки'!$B$3,ISBLANK(CC952),CC952=0),"",CC952)</x:f>
      </x:c>
      <x:c r="DN952" s="50" t="str">
        <x:f>IF(OR(22&gt;'Настройки'!$B$3,ISBLANK(CD952),CD952=0),"",CD952)</x:f>
      </x:c>
      <x:c r="DO952" s="50" t="str">
        <x:f>IF(OR(23&gt;'Настройки'!$B$3,ISBLANK(CE952),CE952=0),"",CE952)</x:f>
      </x:c>
      <x:c r="DP952" s="50" t="str">
        <x:f>IF(OR(24&gt;'Настройки'!$B$3,ISBLANK(CF952),CF952=0),"",CF952)</x:f>
      </x:c>
      <x:c r="DQ952" s="50" t="str">
        <x:f>IF(OR(25&gt;'Настройки'!$B$3,ISBLANK(CG952),CG952=0),"",CG952)</x:f>
      </x:c>
      <x:c r="DR952" s="50" t="str">
        <x:f>IF(OR(26&gt;'Настройки'!$B$3,ISBLANK(CH952),CH952=0),"",CH952)</x:f>
      </x:c>
      <x:c r="DS952" s="50" t="str">
        <x:f>IF(OR(27&gt;'Настройки'!$B$3,ISBLANK(CI952),CI952=0),"",CI952)</x:f>
      </x:c>
      <x:c r="DT952" s="50" t="str">
        <x:f>IF(OR(28&gt;'Настройки'!$B$3,ISBLANK(CJ952),CJ952=0),"",CJ952)</x:f>
      </x:c>
      <x:c r="DU952" s="50" t="str">
        <x:f>IF(OR(29&gt;'Настройки'!$B$3,ISBLANK(CK952),CK952=0),"",CK952)</x:f>
      </x:c>
      <x:c r="DV952" s="50" t="str">
        <x:f>IF(OR(30&gt;'Настройки'!$B$3,ISBLANK(CL952),CL952=0),"",CL952)</x:f>
      </x:c>
      <x:c r="DW952" s="50" t="str">
        <x:f>IF(OR(31&gt;'Настройки'!$B$3,ISBLANK(CM952),CM952=0),"",CM952)</x:f>
      </x:c>
      <x:c r="DX952" s="50" t="str">
        <x:f>IF(OR(32&gt;'Настройки'!$B$3,ISBLANK(CN952),CN952=0),"",CN952)</x:f>
      </x:c>
      <x:c r="DY952" s="50" t="str">
        <x:f>IF(OR(33&gt;'Настройки'!$B$3,ISBLANK(CO952),CO952=0),"",CO952)</x:f>
      </x:c>
      <x:c r="DZ952" s="50" t="str">
        <x:f>IF(OR(34&gt;'Настройки'!$B$3,ISBLANK(CP952),CP952=0),"",CP952)</x:f>
      </x:c>
      <x:c r="EA952" s="50" t="str">
        <x:f>IF(OR(35&gt;'Настройки'!$B$3,ISBLANK(CQ952),CQ952=0),"",CQ952)</x:f>
      </x:c>
      <x:c r="EB952" s="50" t="str">
        <x:f>IF(OR(36&gt;'Настройки'!$B$3,ISBLANK(CR952),CR952=0),"",CR952)</x:f>
      </x:c>
      <x:c r="EC952" s="50" t="str">
        <x:f>IF(A952="","",IF(OR(BB952="AZ",BB952="BZ"),10000+ROW(),IF(AZ952&gt;'Настройки'!$B$11,20000+ROW(),IF(BF952&lt;&gt;"Обычный",30000+ROW(),IF(AX952&lt;=0,40000+ROW(),"")))))</x:f>
      </x:c>
      <x:c r="ED952" s="50" t="str">
        <x:f>IF(EC952="","",COUNTIFS($EC$2:$EC$1001,"&gt;0",$EC$2:$EC$1001,"&lt;"&amp;EC952)+1)</x:f>
      </x:c>
    </x:row>
    <x:row r="953">
      <x:c r="A953" s="115"/>
      <x:c r="B953" s="115"/>
      <x:c r="C953" s="115"/>
      <x:c r="D953" s="118"/>
      <x:c r="E953" s="118"/>
      <x:c r="F953" s="118"/>
      <x:c r="G953" s="118"/>
      <x:c r="H953" s="118"/>
      <x:c r="I953" s="118"/>
      <x:c r="J953" s="118"/>
      <x:c r="K953" s="118"/>
      <x:c r="L953" s="118"/>
      <x:c r="M953" s="118"/>
      <x:c r="N953" s="118"/>
      <x:c r="O953" s="118"/>
      <x:c r="P953" s="118"/>
      <x:c r="Q953" s="118"/>
      <x:c r="R953" s="118"/>
      <x:c r="S953" s="118"/>
      <x:c r="T953" s="118"/>
      <x:c r="U953" s="118"/>
      <x:c r="V953" s="118"/>
      <x:c r="W953" s="118"/>
      <x:c r="X953" s="118"/>
      <x:c r="Y953" s="118"/>
      <x:c r="Z953" s="118"/>
      <x:c r="AA953" s="118"/>
      <x:c r="AB953" s="118"/>
      <x:c r="AC953" s="118"/>
      <x:c r="AD953" s="118"/>
      <x:c r="AE953" s="118"/>
      <x:c r="AF953" s="118"/>
      <x:c r="AG953" s="118"/>
      <x:c r="AH953" s="118"/>
      <x:c r="AI953" s="118"/>
      <x:c r="AJ953" s="118"/>
      <x:c r="AK953" s="118"/>
      <x:c r="AL953" s="118"/>
      <x:c r="AM953" s="118"/>
      <x:c r="AN953" s="118"/>
      <x:c r="AO953" s="118"/>
      <x:c r="AP953" s="115"/>
      <x:c r="AQ953" s="49" t="str">
        <x:f>IF(A953="","",COUNT(BI953:INDEX(BI953:CR953,1,'Настройки'!$B$3)))</x:f>
      </x:c>
      <x:c r="AR953" s="49" t="str">
        <x:f>IF(A953="","",SUM(BI953:INDEX(BI953:CR953,1,'Настройки'!$B$3)))</x:f>
      </x:c>
      <x:c r="AS953" s="58" t="str">
        <x:f>IF(A953="","",IF('Настройки'!$B$4="Стоимость потребления",AR953*D953,IF('Настройки'!$B$4="Количество",AR953,E953)))</x:f>
      </x:c>
      <x:c r="AT953" s="61" t="str">
        <x:f>IF(OR(A953="",AS953&lt;0,SUM($AS$2:$AS$1001)&lt;=0),"",AS953/SUM($AS$2:$AS$1001))</x:f>
      </x:c>
      <x:c r="AU953" s="61" t="str">
        <x:f>IF(OR(A953="",AS953&lt;0,SUM($AS$2:$AS$1001)&lt;=0),"",SUMIFS($AS$2:$AS$1001,$AS$2:$AS$1001,"&gt;"&amp;AS953)/SUM($AS$2:$AS$1001))</x:f>
      </x:c>
      <x:c r="AV953" s="61" t="str">
        <x:f>IF(OR(A953="",AS953&lt;0,SUM($AS$2:$AS$1001)&lt;=0),"",SUMIFS($AS$2:$AS$1001,$AS$2:$AS$1001,"&gt;="&amp;AS953)/SUM($AS$2:$AS$1001))</x:f>
      </x:c>
      <x:c r="AW953" s="49" t="str">
        <x:f>IF(A953="","",IF(SUM($AS$2:$AS$1001)&lt;=0,"Не определён",IF(AS953&lt;0,"Исключение",IF(AU953&lt;'Настройки'!$B$5,"A",IF(AU953&lt;'Настройки'!$B$6,"B","C")))))</x:f>
      </x:c>
      <x:c r="AX953" s="58" t="str">
        <x:f>IF(A953="","",IF(AQ953=0,"",AVERAGE(BI953:INDEX(BI953:CR953,1,'Настройки'!$B$3))))</x:f>
      </x:c>
      <x:c r="AY953" s="58" t="str">
        <x:f>IF(OR(A953="",AQ953=0),"",STDEVP(BI953:INDEX(BI953:CR953,1,'Настройки'!$B$3)))</x:f>
      </x:c>
      <x:c r="AZ953" s="61" t="str">
        <x:f>IF(OR(A953="",AQ953&lt;'Настройки'!$B$12,AX953&lt;=0,AND('Настройки'!$B$10="Блокировать",COUNTIF(F953:INDEX(F953:AO953,1,'Настройки'!$B$3),"&lt;0")&gt;0)),"",AY953/ABS(AX953))</x:f>
      </x:c>
      <x:c r="BA953" s="49" t="str">
        <x:f>IF(A953="","",IF(AND('Настройки'!$B$10="Блокировать",COUNTIF(F953:INDEX(F953:AO953,1,'Настройки'!$B$3),"&lt;0")&gt;0),"Не определён",IF(AQ953&lt;'Настройки'!$B$12,"Не определён",IF(AX953=0,"Нет спроса",IF(AX953&lt;0,"Не определён",IF(AZ953&lt;='Настройки'!$B$7,"X",IF(AZ953&lt;='Настройки'!$B$8,"Y","Z")))))))</x:f>
      </x:c>
      <x:c r="BB953" s="49" t="str">
        <x:f>IF(OR(A953="",LEN(AW953)&lt;&gt;1,LEN(BA953)&lt;&gt;1),"",AW953&amp;BA953)</x:f>
      </x:c>
      <x:c r="BC953" s="61" t="str">
        <x:f>IF(OR(A953="",AQ953=0),"",(COUNT(BI953:INDEX(BI953:CR953,1,'Настройки'!$B$3))-COUNT(CS953:INDEX(CS953:EB953,1,'Настройки'!$B$3)))/AQ953)</x:f>
      </x:c>
      <x:c r="BD953" s="64" t="str">
        <x:f>IF(OR(A953="",COUNT(CS953:INDEX(CS953:EB953,1,'Настройки'!$B$3))=0),"",AQ953/COUNT(CS953:INDEX(CS953:EB953,1,'Настройки'!$B$3)))</x:f>
      </x:c>
      <x:c r="BE953" s="64" t="str">
        <x:f>IF(OR(A953="",COUNT(CS953:INDEX(CS953:EB953,1,'Настройки'!$B$3))=0),"",IF(AVERAGE(CS953:INDEX(CS953:EB953,1,'Настройки'!$B$3))=0,"",(STDEVP(CS953:INDEX(CS953:EB953,1,'Настройки'!$B$3))/ABS(AVERAGE(CS953:INDEX(CS953:EB953,1,'Настройки'!$B$3))))^2))</x:f>
      </x:c>
      <x:c r="BF953" s="49" t="str">
        <x:f>IF(A953="","",IF(AQ953&lt;3,"Недостаточно",IF(AQ953&lt;6,"Предварительный","Обычный")))</x:f>
      </x:c>
      <x:c r="BG953" s="49" t="str">
        <x:f>IF(A953="","",IF(COUNTIF(F953:INDEX(F953:AO953,1,'Настройки'!$B$3),"&lt;0")&gt;0,IF('Настройки'!$B$10="Блокировать","Отрицательный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"),"")&amp;IF(AQ953&lt;3,"Недостаточно истории. ",IF(AQ953&lt;6,"Предварительная классификация. ",""))&amp;IF(AX953=0,"Нет спроса за горизонт. ","")&amp;IF(AZ953&gt;'Настройки'!$B$11,"Экстремальная вариативность. ",""))</x:f>
      </x:c>
      <x:c r="BH953" s="49" t="str">
        <x:f>IF(A953="","",IFERROR(VLOOKUP(BB953,'Настройки'!$D$3:$E$11,2,FALSE),"Сначала проверьте исходные данные и историю спроса.")&amp;" Уточните срок поставки, MOQ и критичность.")</x:f>
      </x:c>
      <x:c r="BI953" s="50" t="str">
        <x:f>IF(1&gt;'Настройки'!$B$3,"",IF(ISBLANK(F953),IF('Настройки'!$B$9="Нулевой спрос",0,""),IF(F953&lt;0,IF('Настройки'!$B$10="Исключить","",IF('Настройки'!$B$10="Абсолютные значения",ABS(F953),F953)),F953)))</x:f>
      </x:c>
      <x:c r="BJ953" s="50" t="str">
        <x:f>IF(2&gt;'Настройки'!$B$3,"",IF(ISBLANK(G953),IF('Настройки'!$B$9="Нулевой спрос",0,""),IF(G953&lt;0,IF('Настройки'!$B$10="Исключить","",IF('Настройки'!$B$10="Абсолютные значения",ABS(G953),G953)),G953)))</x:f>
      </x:c>
      <x:c r="BK953" s="50" t="str">
        <x:f>IF(3&gt;'Настройки'!$B$3,"",IF(ISBLANK(H953),IF('Настройки'!$B$9="Нулевой спрос",0,""),IF(H953&lt;0,IF('Настройки'!$B$10="Исключить","",IF('Настройки'!$B$10="Абсолютные значения",ABS(H953),H953)),H953)))</x:f>
      </x:c>
      <x:c r="BL953" s="50" t="str">
        <x:f>IF(4&gt;'Настройки'!$B$3,"",IF(ISBLANK(I953),IF('Настройки'!$B$9="Нулевой спрос",0,""),IF(I953&lt;0,IF('Настройки'!$B$10="Исключить","",IF('Настройки'!$B$10="Абсолютные значения",ABS(I953),I953)),I953)))</x:f>
      </x:c>
      <x:c r="BM953" s="50" t="str">
        <x:f>IF(5&gt;'Настройки'!$B$3,"",IF(ISBLANK(J953),IF('Настройки'!$B$9="Нулевой спрос",0,""),IF(J953&lt;0,IF('Настройки'!$B$10="Исключить","",IF('Настройки'!$B$10="Абсолютные значения",ABS(J953),J953)),J953)))</x:f>
      </x:c>
      <x:c r="BN953" s="50" t="str">
        <x:f>IF(6&gt;'Настройки'!$B$3,"",IF(ISBLANK(K953),IF('Настройки'!$B$9="Нулевой спрос",0,""),IF(K953&lt;0,IF('Настройки'!$B$10="Исключить","",IF('Настройки'!$B$10="Абсолютные значения",ABS(K953),K953)),K953)))</x:f>
      </x:c>
      <x:c r="BO953" s="50" t="str">
        <x:f>IF(7&gt;'Настройки'!$B$3,"",IF(ISBLANK(L953),IF('Настройки'!$B$9="Нулевой спрос",0,""),IF(L953&lt;0,IF('Настройки'!$B$10="Исключить","",IF('Настройки'!$B$10="Абсолютные значения",ABS(L953),L953)),L953)))</x:f>
      </x:c>
      <x:c r="BP953" s="50" t="str">
        <x:f>IF(8&gt;'Настройки'!$B$3,"",IF(ISBLANK(M953),IF('Настройки'!$B$9="Нулевой спрос",0,""),IF(M953&lt;0,IF('Настройки'!$B$10="Исключить","",IF('Настройки'!$B$10="Абсолютные значения",ABS(M953),M953)),M953)))</x:f>
      </x:c>
      <x:c r="BQ953" s="50" t="str">
        <x:f>IF(9&gt;'Настройки'!$B$3,"",IF(ISBLANK(N953),IF('Настройки'!$B$9="Нулевой спрос",0,""),IF(N953&lt;0,IF('Настройки'!$B$10="Исключить","",IF('Настройки'!$B$10="Абсолютные значения",ABS(N953),N953)),N953)))</x:f>
      </x:c>
      <x:c r="BR953" s="50" t="str">
        <x:f>IF(10&gt;'Настройки'!$B$3,"",IF(ISBLANK(O953),IF('Настройки'!$B$9="Нулевой спрос",0,""),IF(O953&lt;0,IF('Настройки'!$B$10="Исключить","",IF('Настройки'!$B$10="Абсолютные значения",ABS(O953),O953)),O953)))</x:f>
      </x:c>
      <x:c r="BS953" s="50" t="str">
        <x:f>IF(11&gt;'Настройки'!$B$3,"",IF(ISBLANK(P953),IF('Настройки'!$B$9="Нулевой спрос",0,""),IF(P953&lt;0,IF('Настройки'!$B$10="Исключить","",IF('Настройки'!$B$10="Абсолютные значения",ABS(P953),P953)),P953)))</x:f>
      </x:c>
      <x:c r="BT953" s="50" t="str">
        <x:f>IF(12&gt;'Настройки'!$B$3,"",IF(ISBLANK(Q953),IF('Настройки'!$B$9="Нулевой спрос",0,""),IF(Q953&lt;0,IF('Настройки'!$B$10="Исключить","",IF('Настройки'!$B$10="Абсолютные значения",ABS(Q953),Q953)),Q953)))</x:f>
      </x:c>
      <x:c r="BU953" s="50" t="str">
        <x:f>IF(13&gt;'Настройки'!$B$3,"",IF(ISBLANK(R953),IF('Настройки'!$B$9="Нулевой спрос",0,""),IF(R953&lt;0,IF('Настройки'!$B$10="Исключить","",IF('Настройки'!$B$10="Абсолютные значения",ABS(R953),R953)),R953)))</x:f>
      </x:c>
      <x:c r="BV953" s="50" t="str">
        <x:f>IF(14&gt;'Настройки'!$B$3,"",IF(ISBLANK(S953),IF('Настройки'!$B$9="Нулевой спрос",0,""),IF(S953&lt;0,IF('Настройки'!$B$10="Исключить","",IF('Настройки'!$B$10="Абсолютные значения",ABS(S953),S953)),S953)))</x:f>
      </x:c>
      <x:c r="BW953" s="50" t="str">
        <x:f>IF(15&gt;'Настройки'!$B$3,"",IF(ISBLANK(T953),IF('Настройки'!$B$9="Нулевой спрос",0,""),IF(T953&lt;0,IF('Настройки'!$B$10="Исключить","",IF('Настройки'!$B$10="Абсолютные значения",ABS(T953),T953)),T953)))</x:f>
      </x:c>
      <x:c r="BX953" s="50" t="str">
        <x:f>IF(16&gt;'Настройки'!$B$3,"",IF(ISBLANK(U953),IF('Настройки'!$B$9="Нулевой спрос",0,""),IF(U953&lt;0,IF('Настройки'!$B$10="Исключить","",IF('Настройки'!$B$10="Абсолютные значения",ABS(U953),U953)),U953)))</x:f>
      </x:c>
      <x:c r="BY953" s="50" t="str">
        <x:f>IF(17&gt;'Настройки'!$B$3,"",IF(ISBLANK(V953),IF('Настройки'!$B$9="Нулевой спрос",0,""),IF(V953&lt;0,IF('Настройки'!$B$10="Исключить","",IF('Настройки'!$B$10="Абсолютные значения",ABS(V953),V953)),V953)))</x:f>
      </x:c>
      <x:c r="BZ953" s="50" t="str">
        <x:f>IF(18&gt;'Настройки'!$B$3,"",IF(ISBLANK(W953),IF('Настройки'!$B$9="Нулевой спрос",0,""),IF(W953&lt;0,IF('Настройки'!$B$10="Исключить","",IF('Настройки'!$B$10="Абсолютные значения",ABS(W953),W953)),W953)))</x:f>
      </x:c>
      <x:c r="CA953" s="50" t="str">
        <x:f>IF(19&gt;'Настройки'!$B$3,"",IF(ISBLANK(X953),IF('Настройки'!$B$9="Нулевой спрос",0,""),IF(X953&lt;0,IF('Настройки'!$B$10="Исключить","",IF('Настройки'!$B$10="Абсолютные значения",ABS(X953),X953)),X953)))</x:f>
      </x:c>
      <x:c r="CB953" s="50" t="str">
        <x:f>IF(20&gt;'Настройки'!$B$3,"",IF(ISBLANK(Y953),IF('Настройки'!$B$9="Нулевой спрос",0,""),IF(Y953&lt;0,IF('Настройки'!$B$10="Исключить","",IF('Настройки'!$B$10="Абсолютные значения",ABS(Y953),Y953)),Y953)))</x:f>
      </x:c>
      <x:c r="CC953" s="50" t="str">
        <x:f>IF(21&gt;'Настройки'!$B$3,"",IF(ISBLANK(Z953),IF('Настройки'!$B$9="Нулевой спрос",0,""),IF(Z953&lt;0,IF('Настройки'!$B$10="Исключить","",IF('Настройки'!$B$10="Абсолютные значения",ABS(Z953),Z953)),Z953)))</x:f>
      </x:c>
      <x:c r="CD953" s="50" t="str">
        <x:f>IF(22&gt;'Настройки'!$B$3,"",IF(ISBLANK(AA953),IF('Настройки'!$B$9="Нулевой спрос",0,""),IF(AA953&lt;0,IF('Настройки'!$B$10="Исключить","",IF('Настройки'!$B$10="Абсолютные значения",ABS(AA953),AA953)),AA953)))</x:f>
      </x:c>
      <x:c r="CE953" s="50" t="str">
        <x:f>IF(23&gt;'Настройки'!$B$3,"",IF(ISBLANK(AB953),IF('Настройки'!$B$9="Нулевой спрос",0,""),IF(AB953&lt;0,IF('Настройки'!$B$10="Исключить","",IF('Настройки'!$B$10="Абсолютные значения",ABS(AB953),AB953)),AB953)))</x:f>
      </x:c>
      <x:c r="CF953" s="50" t="str">
        <x:f>IF(24&gt;'Настройки'!$B$3,"",IF(ISBLANK(AC953),IF('Настройки'!$B$9="Нулевой спрос",0,""),IF(AC953&lt;0,IF('Настройки'!$B$10="Исключить","",IF('Настройки'!$B$10="Абсолютные значения",ABS(AC953),AC953)),AC953)))</x:f>
      </x:c>
      <x:c r="CG953" s="50" t="str">
        <x:f>IF(25&gt;'Настройки'!$B$3,"",IF(ISBLANK(AD953),IF('Настройки'!$B$9="Нулевой спрос",0,""),IF(AD953&lt;0,IF('Настройки'!$B$10="Исключить","",IF('Настройки'!$B$10="Абсолютные значения",ABS(AD953),AD953)),AD953)))</x:f>
      </x:c>
      <x:c r="CH953" s="50" t="str">
        <x:f>IF(26&gt;'Настройки'!$B$3,"",IF(ISBLANK(AE953),IF('Настройки'!$B$9="Нулевой спрос",0,""),IF(AE953&lt;0,IF('Настройки'!$B$10="Исключить","",IF('Настройки'!$B$10="Абсолютные значения",ABS(AE953),AE953)),AE953)))</x:f>
      </x:c>
      <x:c r="CI953" s="50" t="str">
        <x:f>IF(27&gt;'Настройки'!$B$3,"",IF(ISBLANK(AF953),IF('Настройки'!$B$9="Нулевой спрос",0,""),IF(AF953&lt;0,IF('Настройки'!$B$10="Исключить","",IF('Настройки'!$B$10="Абсолютные значения",ABS(AF953),AF953)),AF953)))</x:f>
      </x:c>
      <x:c r="CJ953" s="50" t="str">
        <x:f>IF(28&gt;'Настройки'!$B$3,"",IF(ISBLANK(AG953),IF('Настройки'!$B$9="Нулевой спрос",0,""),IF(AG953&lt;0,IF('Настройки'!$B$10="Исключить","",IF('Настройки'!$B$10="Абсолютные значения",ABS(AG953),AG953)),AG953)))</x:f>
      </x:c>
      <x:c r="CK953" s="50" t="str">
        <x:f>IF(29&gt;'Настройки'!$B$3,"",IF(ISBLANK(AH953),IF('Настройки'!$B$9="Нулевой спрос",0,""),IF(AH953&lt;0,IF('Настройки'!$B$10="Исключить","",IF('Настройки'!$B$10="Абсолютные значения",ABS(AH953),AH953)),AH953)))</x:f>
      </x:c>
      <x:c r="CL953" s="50" t="str">
        <x:f>IF(30&gt;'Настройки'!$B$3,"",IF(ISBLANK(AI953),IF('Настройки'!$B$9="Нулевой спрос",0,""),IF(AI953&lt;0,IF('Настройки'!$B$10="Исключить","",IF('Настройки'!$B$10="Абсолютные значения",ABS(AI953),AI953)),AI953)))</x:f>
      </x:c>
      <x:c r="CM953" s="50" t="str">
        <x:f>IF(31&gt;'Настройки'!$B$3,"",IF(ISBLANK(AJ953),IF('Настройки'!$B$9="Нулевой спрос",0,""),IF(AJ953&lt;0,IF('Настройки'!$B$10="Исключить","",IF('Настройки'!$B$10="Абсолютные значения",ABS(AJ953),AJ953)),AJ953)))</x:f>
      </x:c>
      <x:c r="CN953" s="50" t="str">
        <x:f>IF(32&gt;'Настройки'!$B$3,"",IF(ISBLANK(AK953),IF('Настройки'!$B$9="Нулевой спрос",0,""),IF(AK953&lt;0,IF('Настройки'!$B$10="Исключить","",IF('Настройки'!$B$10="Абсолютные значения",ABS(AK953),AK953)),AK953)))</x:f>
      </x:c>
      <x:c r="CO953" s="50" t="str">
        <x:f>IF(33&gt;'Настройки'!$B$3,"",IF(ISBLANK(AL953),IF('Настройки'!$B$9="Нулевой спрос",0,""),IF(AL953&lt;0,IF('Настройки'!$B$10="Исключить","",IF('Настройки'!$B$10="Абсолютные значения",ABS(AL953),AL953)),AL953)))</x:f>
      </x:c>
      <x:c r="CP953" s="50" t="str">
        <x:f>IF(34&gt;'Настройки'!$B$3,"",IF(ISBLANK(AM953),IF('Настройки'!$B$9="Нулевой спрос",0,""),IF(AM953&lt;0,IF('Настройки'!$B$10="Исключить","",IF('Настройки'!$B$10="Абсолютные значения",ABS(AM953),AM953)),AM953)))</x:f>
      </x:c>
      <x:c r="CQ953" s="50" t="str">
        <x:f>IF(35&gt;'Настройки'!$B$3,"",IF(ISBLANK(AN953),IF('Настройки'!$B$9="Нулевой спрос",0,""),IF(AN953&lt;0,IF('Настройки'!$B$10="Исключить","",IF('Настройки'!$B$10="Абсолютные значения",ABS(AN953),AN953)),AN953)))</x:f>
      </x:c>
      <x:c r="CR953" s="50" t="str">
        <x:f>IF(36&gt;'Настройки'!$B$3,"",IF(ISBLANK(AO953),IF('Настройки'!$B$9="Нулевой спрос",0,""),IF(AO953&lt;0,IF('Настройки'!$B$10="Исключить","",IF('Настройки'!$B$10="Абсолютные значения",ABS(AO953),AO953)),AO953)))</x:f>
      </x:c>
      <x:c r="CS953" s="50" t="str">
        <x:f>IF(OR(1&gt;'Настройки'!$B$3,ISBLANK(BI953),BI953=0),"",BI953)</x:f>
      </x:c>
      <x:c r="CT953" s="50" t="str">
        <x:f>IF(OR(2&gt;'Настройки'!$B$3,ISBLANK(BJ953),BJ953=0),"",BJ953)</x:f>
      </x:c>
      <x:c r="CU953" s="50" t="str">
        <x:f>IF(OR(3&gt;'Настройки'!$B$3,ISBLANK(BK953),BK953=0),"",BK953)</x:f>
      </x:c>
      <x:c r="CV953" s="50" t="str">
        <x:f>IF(OR(4&gt;'Настройки'!$B$3,ISBLANK(BL953),BL953=0),"",BL953)</x:f>
      </x:c>
      <x:c r="CW953" s="50" t="str">
        <x:f>IF(OR(5&gt;'Настройки'!$B$3,ISBLANK(BM953),BM953=0),"",BM953)</x:f>
      </x:c>
      <x:c r="CX953" s="50" t="str">
        <x:f>IF(OR(6&gt;'Настройки'!$B$3,ISBLANK(BN953),BN953=0),"",BN953)</x:f>
      </x:c>
      <x:c r="CY953" s="50" t="str">
        <x:f>IF(OR(7&gt;'Настройки'!$B$3,ISBLANK(BO953),BO953=0),"",BO953)</x:f>
      </x:c>
      <x:c r="CZ953" s="50" t="str">
        <x:f>IF(OR(8&gt;'Настройки'!$B$3,ISBLANK(BP953),BP953=0),"",BP953)</x:f>
      </x:c>
      <x:c r="DA953" s="50" t="str">
        <x:f>IF(OR(9&gt;'Настройки'!$B$3,ISBLANK(BQ953),BQ953=0),"",BQ953)</x:f>
      </x:c>
      <x:c r="DB953" s="50" t="str">
        <x:f>IF(OR(10&gt;'Настройки'!$B$3,ISBLANK(BR953),BR953=0),"",BR953)</x:f>
      </x:c>
      <x:c r="DC953" s="50" t="str">
        <x:f>IF(OR(11&gt;'Настройки'!$B$3,ISBLANK(BS953),BS953=0),"",BS953)</x:f>
      </x:c>
      <x:c r="DD953" s="50" t="str">
        <x:f>IF(OR(12&gt;'Настройки'!$B$3,ISBLANK(BT953),BT953=0),"",BT953)</x:f>
      </x:c>
      <x:c r="DE953" s="50" t="str">
        <x:f>IF(OR(13&gt;'Настройки'!$B$3,ISBLANK(BU953),BU953=0),"",BU953)</x:f>
      </x:c>
      <x:c r="DF953" s="50" t="str">
        <x:f>IF(OR(14&gt;'Настройки'!$B$3,ISBLANK(BV953),BV953=0),"",BV953)</x:f>
      </x:c>
      <x:c r="DG953" s="50" t="str">
        <x:f>IF(OR(15&gt;'Настройки'!$B$3,ISBLANK(BW953),BW953=0),"",BW953)</x:f>
      </x:c>
      <x:c r="DH953" s="50" t="str">
        <x:f>IF(OR(16&gt;'Настройки'!$B$3,ISBLANK(BX953),BX953=0),"",BX953)</x:f>
      </x:c>
      <x:c r="DI953" s="50" t="str">
        <x:f>IF(OR(17&gt;'Настройки'!$B$3,ISBLANK(BY953),BY953=0),"",BY953)</x:f>
      </x:c>
      <x:c r="DJ953" s="50" t="str">
        <x:f>IF(OR(18&gt;'Настройки'!$B$3,ISBLANK(BZ953),BZ953=0),"",BZ953)</x:f>
      </x:c>
      <x:c r="DK953" s="50" t="str">
        <x:f>IF(OR(19&gt;'Настройки'!$B$3,ISBLANK(CA953),CA953=0),"",CA953)</x:f>
      </x:c>
      <x:c r="DL953" s="50" t="str">
        <x:f>IF(OR(20&gt;'Настройки'!$B$3,ISBLANK(CB953),CB953=0),"",CB953)</x:f>
      </x:c>
      <x:c r="DM953" s="50" t="str">
        <x:f>IF(OR(21&gt;'Настройки'!$B$3,ISBLANK(CC953),CC953=0),"",CC953)</x:f>
      </x:c>
      <x:c r="DN953" s="50" t="str">
        <x:f>IF(OR(22&gt;'Настройки'!$B$3,ISBLANK(CD953),CD953=0),"",CD953)</x:f>
      </x:c>
      <x:c r="DO953" s="50" t="str">
        <x:f>IF(OR(23&gt;'Настройки'!$B$3,ISBLANK(CE953),CE953=0),"",CE953)</x:f>
      </x:c>
      <x:c r="DP953" s="50" t="str">
        <x:f>IF(OR(24&gt;'Настройки'!$B$3,ISBLANK(CF953),CF953=0),"",CF953)</x:f>
      </x:c>
      <x:c r="DQ953" s="50" t="str">
        <x:f>IF(OR(25&gt;'Настройки'!$B$3,ISBLANK(CG953),CG953=0),"",CG953)</x:f>
      </x:c>
      <x:c r="DR953" s="50" t="str">
        <x:f>IF(OR(26&gt;'Настройки'!$B$3,ISBLANK(CH953),CH953=0),"",CH953)</x:f>
      </x:c>
      <x:c r="DS953" s="50" t="str">
        <x:f>IF(OR(27&gt;'Настройки'!$B$3,ISBLANK(CI953),CI953=0),"",CI953)</x:f>
      </x:c>
      <x:c r="DT953" s="50" t="str">
        <x:f>IF(OR(28&gt;'Настройки'!$B$3,ISBLANK(CJ953),CJ953=0),"",CJ953)</x:f>
      </x:c>
      <x:c r="DU953" s="50" t="str">
        <x:f>IF(OR(29&gt;'Настройки'!$B$3,ISBLANK(CK953),CK953=0),"",CK953)</x:f>
      </x:c>
      <x:c r="DV953" s="50" t="str">
        <x:f>IF(OR(30&gt;'Настройки'!$B$3,ISBLANK(CL953),CL953=0),"",CL953)</x:f>
      </x:c>
      <x:c r="DW953" s="50" t="str">
        <x:f>IF(OR(31&gt;'Настройки'!$B$3,ISBLANK(CM953),CM953=0),"",CM953)</x:f>
      </x:c>
      <x:c r="DX953" s="50" t="str">
        <x:f>IF(OR(32&gt;'Настройки'!$B$3,ISBLANK(CN953),CN953=0),"",CN953)</x:f>
      </x:c>
      <x:c r="DY953" s="50" t="str">
        <x:f>IF(OR(33&gt;'Настройки'!$B$3,ISBLANK(CO953),CO953=0),"",CO953)</x:f>
      </x:c>
      <x:c r="DZ953" s="50" t="str">
        <x:f>IF(OR(34&gt;'Настройки'!$B$3,ISBLANK(CP953),CP953=0),"",CP953)</x:f>
      </x:c>
      <x:c r="EA953" s="50" t="str">
        <x:f>IF(OR(35&gt;'Настройки'!$B$3,ISBLANK(CQ953),CQ953=0),"",CQ953)</x:f>
      </x:c>
      <x:c r="EB953" s="50" t="str">
        <x:f>IF(OR(36&gt;'Настройки'!$B$3,ISBLANK(CR953),CR953=0),"",CR953)</x:f>
      </x:c>
      <x:c r="EC953" s="50" t="str">
        <x:f>IF(A953="","",IF(OR(BB953="AZ",BB953="BZ"),10000+ROW(),IF(AZ953&gt;'Настройки'!$B$11,20000+ROW(),IF(BF953&lt;&gt;"Обычный",30000+ROW(),IF(AX953&lt;=0,40000+ROW(),"")))))</x:f>
      </x:c>
      <x:c r="ED953" s="50" t="str">
        <x:f>IF(EC953="","",COUNTIFS($EC$2:$EC$1001,"&gt;0",$EC$2:$EC$1001,"&lt;"&amp;EC953)+1)</x:f>
      </x:c>
    </x:row>
    <x:row r="954">
      <x:c r="A954" s="115"/>
      <x:c r="B954" s="115"/>
      <x:c r="C954" s="115"/>
      <x:c r="D954" s="118"/>
      <x:c r="E954" s="118"/>
      <x:c r="F954" s="118"/>
      <x:c r="G954" s="118"/>
      <x:c r="H954" s="118"/>
      <x:c r="I954" s="118"/>
      <x:c r="J954" s="118"/>
      <x:c r="K954" s="118"/>
      <x:c r="L954" s="118"/>
      <x:c r="M954" s="118"/>
      <x:c r="N954" s="118"/>
      <x:c r="O954" s="118"/>
      <x:c r="P954" s="118"/>
      <x:c r="Q954" s="118"/>
      <x:c r="R954" s="118"/>
      <x:c r="S954" s="118"/>
      <x:c r="T954" s="118"/>
      <x:c r="U954" s="118"/>
      <x:c r="V954" s="118"/>
      <x:c r="W954" s="118"/>
      <x:c r="X954" s="118"/>
      <x:c r="Y954" s="118"/>
      <x:c r="Z954" s="118"/>
      <x:c r="AA954" s="118"/>
      <x:c r="AB954" s="118"/>
      <x:c r="AC954" s="118"/>
      <x:c r="AD954" s="118"/>
      <x:c r="AE954" s="118"/>
      <x:c r="AF954" s="118"/>
      <x:c r="AG954" s="118"/>
      <x:c r="AH954" s="118"/>
      <x:c r="AI954" s="118"/>
      <x:c r="AJ954" s="118"/>
      <x:c r="AK954" s="118"/>
      <x:c r="AL954" s="118"/>
      <x:c r="AM954" s="118"/>
      <x:c r="AN954" s="118"/>
      <x:c r="AO954" s="118"/>
      <x:c r="AP954" s="115"/>
      <x:c r="AQ954" s="49" t="str">
        <x:f>IF(A954="","",COUNT(BI954:INDEX(BI954:CR954,1,'Настройки'!$B$3)))</x:f>
      </x:c>
      <x:c r="AR954" s="49" t="str">
        <x:f>IF(A954="","",SUM(BI954:INDEX(BI954:CR954,1,'Настройки'!$B$3)))</x:f>
      </x:c>
      <x:c r="AS954" s="58" t="str">
        <x:f>IF(A954="","",IF('Настройки'!$B$4="Стоимость потребления",AR954*D954,IF('Настройки'!$B$4="Количество",AR954,E954)))</x:f>
      </x:c>
      <x:c r="AT954" s="61" t="str">
        <x:f>IF(OR(A954="",AS954&lt;0,SUM($AS$2:$AS$1001)&lt;=0),"",AS954/SUM($AS$2:$AS$1001))</x:f>
      </x:c>
      <x:c r="AU954" s="61" t="str">
        <x:f>IF(OR(A954="",AS954&lt;0,SUM($AS$2:$AS$1001)&lt;=0),"",SUMIFS($AS$2:$AS$1001,$AS$2:$AS$1001,"&gt;"&amp;AS954)/SUM($AS$2:$AS$1001))</x:f>
      </x:c>
      <x:c r="AV954" s="61" t="str">
        <x:f>IF(OR(A954="",AS954&lt;0,SUM($AS$2:$AS$1001)&lt;=0),"",SUMIFS($AS$2:$AS$1001,$AS$2:$AS$1001,"&gt;="&amp;AS954)/SUM($AS$2:$AS$1001))</x:f>
      </x:c>
      <x:c r="AW954" s="49" t="str">
        <x:f>IF(A954="","",IF(SUM($AS$2:$AS$1001)&lt;=0,"Не определён",IF(AS954&lt;0,"Исключение",IF(AU954&lt;'Настройки'!$B$5,"A",IF(AU954&lt;'Настройки'!$B$6,"B","C")))))</x:f>
      </x:c>
      <x:c r="AX954" s="58" t="str">
        <x:f>IF(A954="","",IF(AQ954=0,"",AVERAGE(BI954:INDEX(BI954:CR954,1,'Настройки'!$B$3))))</x:f>
      </x:c>
      <x:c r="AY954" s="58" t="str">
        <x:f>IF(OR(A954="",AQ954=0),"",STDEVP(BI954:INDEX(BI954:CR954,1,'Настройки'!$B$3)))</x:f>
      </x:c>
      <x:c r="AZ954" s="61" t="str">
        <x:f>IF(OR(A954="",AQ954&lt;'Настройки'!$B$12,AX954&lt;=0,AND('Настройки'!$B$10="Блокировать",COUNTIF(F954:INDEX(F954:AO954,1,'Настройки'!$B$3),"&lt;0")&gt;0)),"",AY954/ABS(AX954))</x:f>
      </x:c>
      <x:c r="BA954" s="49" t="str">
        <x:f>IF(A954="","",IF(AND('Настройки'!$B$10="Блокировать",COUNTIF(F954:INDEX(F954:AO954,1,'Настройки'!$B$3),"&lt;0")&gt;0),"Не определён",IF(AQ954&lt;'Настройки'!$B$12,"Не определён",IF(AX954=0,"Нет спроса",IF(AX954&lt;0,"Не определён",IF(AZ954&lt;='Настройки'!$B$7,"X",IF(AZ954&lt;='Настройки'!$B$8,"Y","Z")))))))</x:f>
      </x:c>
      <x:c r="BB954" s="49" t="str">
        <x:f>IF(OR(A954="",LEN(AW954)&lt;&gt;1,LEN(BA954)&lt;&gt;1),"",AW954&amp;BA954)</x:f>
      </x:c>
      <x:c r="BC954" s="61" t="str">
        <x:f>IF(OR(A954="",AQ954=0),"",(COUNT(BI954:INDEX(BI954:CR954,1,'Настройки'!$B$3))-COUNT(CS954:INDEX(CS954:EB954,1,'Настройки'!$B$3)))/AQ954)</x:f>
      </x:c>
      <x:c r="BD954" s="64" t="str">
        <x:f>IF(OR(A954="",COUNT(CS954:INDEX(CS954:EB954,1,'Настройки'!$B$3))=0),"",AQ954/COUNT(CS954:INDEX(CS954:EB954,1,'Настройки'!$B$3)))</x:f>
      </x:c>
      <x:c r="BE954" s="64" t="str">
        <x:f>IF(OR(A954="",COUNT(CS954:INDEX(CS954:EB954,1,'Настройки'!$B$3))=0),"",IF(AVERAGE(CS954:INDEX(CS954:EB954,1,'Настройки'!$B$3))=0,"",(STDEVP(CS954:INDEX(CS954:EB954,1,'Настройки'!$B$3))/ABS(AVERAGE(CS954:INDEX(CS954:EB954,1,'Настройки'!$B$3))))^2))</x:f>
      </x:c>
      <x:c r="BF954" s="49" t="str">
        <x:f>IF(A954="","",IF(AQ954&lt;3,"Недостаточно",IF(AQ954&lt;6,"Предварительный","Обычный")))</x:f>
      </x:c>
      <x:c r="BG954" s="49" t="str">
        <x:f>IF(A954="","",IF(COUNTIF(F954:INDEX(F954:AO954,1,'Настройки'!$B$3),"&lt;0")&gt;0,IF('Настройки'!$B$10="Блокировать","Отрицательный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"),"")&amp;IF(AQ954&lt;3,"Недостаточно истории. ",IF(AQ954&lt;6,"Предварительная классификация. ",""))&amp;IF(AX954=0,"Нет спроса за горизонт. ","")&amp;IF(AZ954&gt;'Настройки'!$B$11,"Экстремальная вариативность. ",""))</x:f>
      </x:c>
      <x:c r="BH954" s="49" t="str">
        <x:f>IF(A954="","",IFERROR(VLOOKUP(BB954,'Настройки'!$D$3:$E$11,2,FALSE),"Сначала проверьте исходные данные и историю спроса.")&amp;" Уточните срок поставки, MOQ и критичность.")</x:f>
      </x:c>
      <x:c r="BI954" s="50" t="str">
        <x:f>IF(1&gt;'Настройки'!$B$3,"",IF(ISBLANK(F954),IF('Настройки'!$B$9="Нулевой спрос",0,""),IF(F954&lt;0,IF('Настройки'!$B$10="Исключить","",IF('Настройки'!$B$10="Абсолютные значения",ABS(F954),F954)),F954)))</x:f>
      </x:c>
      <x:c r="BJ954" s="50" t="str">
        <x:f>IF(2&gt;'Настройки'!$B$3,"",IF(ISBLANK(G954),IF('Настройки'!$B$9="Нулевой спрос",0,""),IF(G954&lt;0,IF('Настройки'!$B$10="Исключить","",IF('Настройки'!$B$10="Абсолютные значения",ABS(G954),G954)),G954)))</x:f>
      </x:c>
      <x:c r="BK954" s="50" t="str">
        <x:f>IF(3&gt;'Настройки'!$B$3,"",IF(ISBLANK(H954),IF('Настройки'!$B$9="Нулевой спрос",0,""),IF(H954&lt;0,IF('Настройки'!$B$10="Исключить","",IF('Настройки'!$B$10="Абсолютные значения",ABS(H954),H954)),H954)))</x:f>
      </x:c>
      <x:c r="BL954" s="50" t="str">
        <x:f>IF(4&gt;'Настройки'!$B$3,"",IF(ISBLANK(I954),IF('Настройки'!$B$9="Нулевой спрос",0,""),IF(I954&lt;0,IF('Настройки'!$B$10="Исключить","",IF('Настройки'!$B$10="Абсолютные значения",ABS(I954),I954)),I954)))</x:f>
      </x:c>
      <x:c r="BM954" s="50" t="str">
        <x:f>IF(5&gt;'Настройки'!$B$3,"",IF(ISBLANK(J954),IF('Настройки'!$B$9="Нулевой спрос",0,""),IF(J954&lt;0,IF('Настройки'!$B$10="Исключить","",IF('Настройки'!$B$10="Абсолютные значения",ABS(J954),J954)),J954)))</x:f>
      </x:c>
      <x:c r="BN954" s="50" t="str">
        <x:f>IF(6&gt;'Настройки'!$B$3,"",IF(ISBLANK(K954),IF('Настройки'!$B$9="Нулевой спрос",0,""),IF(K954&lt;0,IF('Настройки'!$B$10="Исключить","",IF('Настройки'!$B$10="Абсолютные значения",ABS(K954),K954)),K954)))</x:f>
      </x:c>
      <x:c r="BO954" s="50" t="str">
        <x:f>IF(7&gt;'Настройки'!$B$3,"",IF(ISBLANK(L954),IF('Настройки'!$B$9="Нулевой спрос",0,""),IF(L954&lt;0,IF('Настройки'!$B$10="Исключить","",IF('Настройки'!$B$10="Абсолютные значения",ABS(L954),L954)),L954)))</x:f>
      </x:c>
      <x:c r="BP954" s="50" t="str">
        <x:f>IF(8&gt;'Настройки'!$B$3,"",IF(ISBLANK(M954),IF('Настройки'!$B$9="Нулевой спрос",0,""),IF(M954&lt;0,IF('Настройки'!$B$10="Исключить","",IF('Настройки'!$B$10="Абсолютные значения",ABS(M954),M954)),M954)))</x:f>
      </x:c>
      <x:c r="BQ954" s="50" t="str">
        <x:f>IF(9&gt;'Настройки'!$B$3,"",IF(ISBLANK(N954),IF('Настройки'!$B$9="Нулевой спрос",0,""),IF(N954&lt;0,IF('Настройки'!$B$10="Исключить","",IF('Настройки'!$B$10="Абсолютные значения",ABS(N954),N954)),N954)))</x:f>
      </x:c>
      <x:c r="BR954" s="50" t="str">
        <x:f>IF(10&gt;'Настройки'!$B$3,"",IF(ISBLANK(O954),IF('Настройки'!$B$9="Нулевой спрос",0,""),IF(O954&lt;0,IF('Настройки'!$B$10="Исключить","",IF('Настройки'!$B$10="Абсолютные значения",ABS(O954),O954)),O954)))</x:f>
      </x:c>
      <x:c r="BS954" s="50" t="str">
        <x:f>IF(11&gt;'Настройки'!$B$3,"",IF(ISBLANK(P954),IF('Настройки'!$B$9="Нулевой спрос",0,""),IF(P954&lt;0,IF('Настройки'!$B$10="Исключить","",IF('Настройки'!$B$10="Абсолютные значения",ABS(P954),P954)),P954)))</x:f>
      </x:c>
      <x:c r="BT954" s="50" t="str">
        <x:f>IF(12&gt;'Настройки'!$B$3,"",IF(ISBLANK(Q954),IF('Настройки'!$B$9="Нулевой спрос",0,""),IF(Q954&lt;0,IF('Настройки'!$B$10="Исключить","",IF('Настройки'!$B$10="Абсолютные значения",ABS(Q954),Q954)),Q954)))</x:f>
      </x:c>
      <x:c r="BU954" s="50" t="str">
        <x:f>IF(13&gt;'Настройки'!$B$3,"",IF(ISBLANK(R954),IF('Настройки'!$B$9="Нулевой спрос",0,""),IF(R954&lt;0,IF('Настройки'!$B$10="Исключить","",IF('Настройки'!$B$10="Абсолютные значения",ABS(R954),R954)),R954)))</x:f>
      </x:c>
      <x:c r="BV954" s="50" t="str">
        <x:f>IF(14&gt;'Настройки'!$B$3,"",IF(ISBLANK(S954),IF('Настройки'!$B$9="Нулевой спрос",0,""),IF(S954&lt;0,IF('Настройки'!$B$10="Исключить","",IF('Настройки'!$B$10="Абсолютные значения",ABS(S954),S954)),S954)))</x:f>
      </x:c>
      <x:c r="BW954" s="50" t="str">
        <x:f>IF(15&gt;'Настройки'!$B$3,"",IF(ISBLANK(T954),IF('Настройки'!$B$9="Нулевой спрос",0,""),IF(T954&lt;0,IF('Настройки'!$B$10="Исключить","",IF('Настройки'!$B$10="Абсолютные значения",ABS(T954),T954)),T954)))</x:f>
      </x:c>
      <x:c r="BX954" s="50" t="str">
        <x:f>IF(16&gt;'Настройки'!$B$3,"",IF(ISBLANK(U954),IF('Настройки'!$B$9="Нулевой спрос",0,""),IF(U954&lt;0,IF('Настройки'!$B$10="Исключить","",IF('Настройки'!$B$10="Абсолютные значения",ABS(U954),U954)),U954)))</x:f>
      </x:c>
      <x:c r="BY954" s="50" t="str">
        <x:f>IF(17&gt;'Настройки'!$B$3,"",IF(ISBLANK(V954),IF('Настройки'!$B$9="Нулевой спрос",0,""),IF(V954&lt;0,IF('Настройки'!$B$10="Исключить","",IF('Настройки'!$B$10="Абсолютные значения",ABS(V954),V954)),V954)))</x:f>
      </x:c>
      <x:c r="BZ954" s="50" t="str">
        <x:f>IF(18&gt;'Настройки'!$B$3,"",IF(ISBLANK(W954),IF('Настройки'!$B$9="Нулевой спрос",0,""),IF(W954&lt;0,IF('Настройки'!$B$10="Исключить","",IF('Настройки'!$B$10="Абсолютные значения",ABS(W954),W954)),W954)))</x:f>
      </x:c>
      <x:c r="CA954" s="50" t="str">
        <x:f>IF(19&gt;'Настройки'!$B$3,"",IF(ISBLANK(X954),IF('Настройки'!$B$9="Нулевой спрос",0,""),IF(X954&lt;0,IF('Настройки'!$B$10="Исключить","",IF('Настройки'!$B$10="Абсолютные значения",ABS(X954),X954)),X954)))</x:f>
      </x:c>
      <x:c r="CB954" s="50" t="str">
        <x:f>IF(20&gt;'Настройки'!$B$3,"",IF(ISBLANK(Y954),IF('Настройки'!$B$9="Нулевой спрос",0,""),IF(Y954&lt;0,IF('Настройки'!$B$10="Исключить","",IF('Настройки'!$B$10="Абсолютные значения",ABS(Y954),Y954)),Y954)))</x:f>
      </x:c>
      <x:c r="CC954" s="50" t="str">
        <x:f>IF(21&gt;'Настройки'!$B$3,"",IF(ISBLANK(Z954),IF('Настройки'!$B$9="Нулевой спрос",0,""),IF(Z954&lt;0,IF('Настройки'!$B$10="Исключить","",IF('Настройки'!$B$10="Абсолютные значения",ABS(Z954),Z954)),Z954)))</x:f>
      </x:c>
      <x:c r="CD954" s="50" t="str">
        <x:f>IF(22&gt;'Настройки'!$B$3,"",IF(ISBLANK(AA954),IF('Настройки'!$B$9="Нулевой спрос",0,""),IF(AA954&lt;0,IF('Настройки'!$B$10="Исключить","",IF('Настройки'!$B$10="Абсолютные значения",ABS(AA954),AA954)),AA954)))</x:f>
      </x:c>
      <x:c r="CE954" s="50" t="str">
        <x:f>IF(23&gt;'Настройки'!$B$3,"",IF(ISBLANK(AB954),IF('Настройки'!$B$9="Нулевой спрос",0,""),IF(AB954&lt;0,IF('Настройки'!$B$10="Исключить","",IF('Настройки'!$B$10="Абсолютные значения",ABS(AB954),AB954)),AB954)))</x:f>
      </x:c>
      <x:c r="CF954" s="50" t="str">
        <x:f>IF(24&gt;'Настройки'!$B$3,"",IF(ISBLANK(AC954),IF('Настройки'!$B$9="Нулевой спрос",0,""),IF(AC954&lt;0,IF('Настройки'!$B$10="Исключить","",IF('Настройки'!$B$10="Абсолютные значения",ABS(AC954),AC954)),AC954)))</x:f>
      </x:c>
      <x:c r="CG954" s="50" t="str">
        <x:f>IF(25&gt;'Настройки'!$B$3,"",IF(ISBLANK(AD954),IF('Настройки'!$B$9="Нулевой спрос",0,""),IF(AD954&lt;0,IF('Настройки'!$B$10="Исключить","",IF('Настройки'!$B$10="Абсолютные значения",ABS(AD954),AD954)),AD954)))</x:f>
      </x:c>
      <x:c r="CH954" s="50" t="str">
        <x:f>IF(26&gt;'Настройки'!$B$3,"",IF(ISBLANK(AE954),IF('Настройки'!$B$9="Нулевой спрос",0,""),IF(AE954&lt;0,IF('Настройки'!$B$10="Исключить","",IF('Настройки'!$B$10="Абсолютные значения",ABS(AE954),AE954)),AE954)))</x:f>
      </x:c>
      <x:c r="CI954" s="50" t="str">
        <x:f>IF(27&gt;'Настройки'!$B$3,"",IF(ISBLANK(AF954),IF('Настройки'!$B$9="Нулевой спрос",0,""),IF(AF954&lt;0,IF('Настройки'!$B$10="Исключить","",IF('Настройки'!$B$10="Абсолютные значения",ABS(AF954),AF954)),AF954)))</x:f>
      </x:c>
      <x:c r="CJ954" s="50" t="str">
        <x:f>IF(28&gt;'Настройки'!$B$3,"",IF(ISBLANK(AG954),IF('Настройки'!$B$9="Нулевой спрос",0,""),IF(AG954&lt;0,IF('Настройки'!$B$10="Исключить","",IF('Настройки'!$B$10="Абсолютные значения",ABS(AG954),AG954)),AG954)))</x:f>
      </x:c>
      <x:c r="CK954" s="50" t="str">
        <x:f>IF(29&gt;'Настройки'!$B$3,"",IF(ISBLANK(AH954),IF('Настройки'!$B$9="Нулевой спрос",0,""),IF(AH954&lt;0,IF('Настройки'!$B$10="Исключить","",IF('Настройки'!$B$10="Абсолютные значения",ABS(AH954),AH954)),AH954)))</x:f>
      </x:c>
      <x:c r="CL954" s="50" t="str">
        <x:f>IF(30&gt;'Настройки'!$B$3,"",IF(ISBLANK(AI954),IF('Настройки'!$B$9="Нулевой спрос",0,""),IF(AI954&lt;0,IF('Настройки'!$B$10="Исключить","",IF('Настройки'!$B$10="Абсолютные значения",ABS(AI954),AI954)),AI954)))</x:f>
      </x:c>
      <x:c r="CM954" s="50" t="str">
        <x:f>IF(31&gt;'Настройки'!$B$3,"",IF(ISBLANK(AJ954),IF('Настройки'!$B$9="Нулевой спрос",0,""),IF(AJ954&lt;0,IF('Настройки'!$B$10="Исключить","",IF('Настройки'!$B$10="Абсолютные значения",ABS(AJ954),AJ954)),AJ954)))</x:f>
      </x:c>
      <x:c r="CN954" s="50" t="str">
        <x:f>IF(32&gt;'Настройки'!$B$3,"",IF(ISBLANK(AK954),IF('Настройки'!$B$9="Нулевой спрос",0,""),IF(AK954&lt;0,IF('Настройки'!$B$10="Исключить","",IF('Настройки'!$B$10="Абсолютные значения",ABS(AK954),AK954)),AK954)))</x:f>
      </x:c>
      <x:c r="CO954" s="50" t="str">
        <x:f>IF(33&gt;'Настройки'!$B$3,"",IF(ISBLANK(AL954),IF('Настройки'!$B$9="Нулевой спрос",0,""),IF(AL954&lt;0,IF('Настройки'!$B$10="Исключить","",IF('Настройки'!$B$10="Абсолютные значения",ABS(AL954),AL954)),AL954)))</x:f>
      </x:c>
      <x:c r="CP954" s="50" t="str">
        <x:f>IF(34&gt;'Настройки'!$B$3,"",IF(ISBLANK(AM954),IF('Настройки'!$B$9="Нулевой спрос",0,""),IF(AM954&lt;0,IF('Настройки'!$B$10="Исключить","",IF('Настройки'!$B$10="Абсолютные значения",ABS(AM954),AM954)),AM954)))</x:f>
      </x:c>
      <x:c r="CQ954" s="50" t="str">
        <x:f>IF(35&gt;'Настройки'!$B$3,"",IF(ISBLANK(AN954),IF('Настройки'!$B$9="Нулевой спрос",0,""),IF(AN954&lt;0,IF('Настройки'!$B$10="Исключить","",IF('Настройки'!$B$10="Абсолютные значения",ABS(AN954),AN954)),AN954)))</x:f>
      </x:c>
      <x:c r="CR954" s="50" t="str">
        <x:f>IF(36&gt;'Настройки'!$B$3,"",IF(ISBLANK(AO954),IF('Настройки'!$B$9="Нулевой спрос",0,""),IF(AO954&lt;0,IF('Настройки'!$B$10="Исключить","",IF('Настройки'!$B$10="Абсолютные значения",ABS(AO954),AO954)),AO954)))</x:f>
      </x:c>
      <x:c r="CS954" s="50" t="str">
        <x:f>IF(OR(1&gt;'Настройки'!$B$3,ISBLANK(BI954),BI954=0),"",BI954)</x:f>
      </x:c>
      <x:c r="CT954" s="50" t="str">
        <x:f>IF(OR(2&gt;'Настройки'!$B$3,ISBLANK(BJ954),BJ954=0),"",BJ954)</x:f>
      </x:c>
      <x:c r="CU954" s="50" t="str">
        <x:f>IF(OR(3&gt;'Настройки'!$B$3,ISBLANK(BK954),BK954=0),"",BK954)</x:f>
      </x:c>
      <x:c r="CV954" s="50" t="str">
        <x:f>IF(OR(4&gt;'Настройки'!$B$3,ISBLANK(BL954),BL954=0),"",BL954)</x:f>
      </x:c>
      <x:c r="CW954" s="50" t="str">
        <x:f>IF(OR(5&gt;'Настройки'!$B$3,ISBLANK(BM954),BM954=0),"",BM954)</x:f>
      </x:c>
      <x:c r="CX954" s="50" t="str">
        <x:f>IF(OR(6&gt;'Настройки'!$B$3,ISBLANK(BN954),BN954=0),"",BN954)</x:f>
      </x:c>
      <x:c r="CY954" s="50" t="str">
        <x:f>IF(OR(7&gt;'Настройки'!$B$3,ISBLANK(BO954),BO954=0),"",BO954)</x:f>
      </x:c>
      <x:c r="CZ954" s="50" t="str">
        <x:f>IF(OR(8&gt;'Настройки'!$B$3,ISBLANK(BP954),BP954=0),"",BP954)</x:f>
      </x:c>
      <x:c r="DA954" s="50" t="str">
        <x:f>IF(OR(9&gt;'Настройки'!$B$3,ISBLANK(BQ954),BQ954=0),"",BQ954)</x:f>
      </x:c>
      <x:c r="DB954" s="50" t="str">
        <x:f>IF(OR(10&gt;'Настройки'!$B$3,ISBLANK(BR954),BR954=0),"",BR954)</x:f>
      </x:c>
      <x:c r="DC954" s="50" t="str">
        <x:f>IF(OR(11&gt;'Настройки'!$B$3,ISBLANK(BS954),BS954=0),"",BS954)</x:f>
      </x:c>
      <x:c r="DD954" s="50" t="str">
        <x:f>IF(OR(12&gt;'Настройки'!$B$3,ISBLANK(BT954),BT954=0),"",BT954)</x:f>
      </x:c>
      <x:c r="DE954" s="50" t="str">
        <x:f>IF(OR(13&gt;'Настройки'!$B$3,ISBLANK(BU954),BU954=0),"",BU954)</x:f>
      </x:c>
      <x:c r="DF954" s="50" t="str">
        <x:f>IF(OR(14&gt;'Настройки'!$B$3,ISBLANK(BV954),BV954=0),"",BV954)</x:f>
      </x:c>
      <x:c r="DG954" s="50" t="str">
        <x:f>IF(OR(15&gt;'Настройки'!$B$3,ISBLANK(BW954),BW954=0),"",BW954)</x:f>
      </x:c>
      <x:c r="DH954" s="50" t="str">
        <x:f>IF(OR(16&gt;'Настройки'!$B$3,ISBLANK(BX954),BX954=0),"",BX954)</x:f>
      </x:c>
      <x:c r="DI954" s="50" t="str">
        <x:f>IF(OR(17&gt;'Настройки'!$B$3,ISBLANK(BY954),BY954=0),"",BY954)</x:f>
      </x:c>
      <x:c r="DJ954" s="50" t="str">
        <x:f>IF(OR(18&gt;'Настройки'!$B$3,ISBLANK(BZ954),BZ954=0),"",BZ954)</x:f>
      </x:c>
      <x:c r="DK954" s="50" t="str">
        <x:f>IF(OR(19&gt;'Настройки'!$B$3,ISBLANK(CA954),CA954=0),"",CA954)</x:f>
      </x:c>
      <x:c r="DL954" s="50" t="str">
        <x:f>IF(OR(20&gt;'Настройки'!$B$3,ISBLANK(CB954),CB954=0),"",CB954)</x:f>
      </x:c>
      <x:c r="DM954" s="50" t="str">
        <x:f>IF(OR(21&gt;'Настройки'!$B$3,ISBLANK(CC954),CC954=0),"",CC954)</x:f>
      </x:c>
      <x:c r="DN954" s="50" t="str">
        <x:f>IF(OR(22&gt;'Настройки'!$B$3,ISBLANK(CD954),CD954=0),"",CD954)</x:f>
      </x:c>
      <x:c r="DO954" s="50" t="str">
        <x:f>IF(OR(23&gt;'Настройки'!$B$3,ISBLANK(CE954),CE954=0),"",CE954)</x:f>
      </x:c>
      <x:c r="DP954" s="50" t="str">
        <x:f>IF(OR(24&gt;'Настройки'!$B$3,ISBLANK(CF954),CF954=0),"",CF954)</x:f>
      </x:c>
      <x:c r="DQ954" s="50" t="str">
        <x:f>IF(OR(25&gt;'Настройки'!$B$3,ISBLANK(CG954),CG954=0),"",CG954)</x:f>
      </x:c>
      <x:c r="DR954" s="50" t="str">
        <x:f>IF(OR(26&gt;'Настройки'!$B$3,ISBLANK(CH954),CH954=0),"",CH954)</x:f>
      </x:c>
      <x:c r="DS954" s="50" t="str">
        <x:f>IF(OR(27&gt;'Настройки'!$B$3,ISBLANK(CI954),CI954=0),"",CI954)</x:f>
      </x:c>
      <x:c r="DT954" s="50" t="str">
        <x:f>IF(OR(28&gt;'Настройки'!$B$3,ISBLANK(CJ954),CJ954=0),"",CJ954)</x:f>
      </x:c>
      <x:c r="DU954" s="50" t="str">
        <x:f>IF(OR(29&gt;'Настройки'!$B$3,ISBLANK(CK954),CK954=0),"",CK954)</x:f>
      </x:c>
      <x:c r="DV954" s="50" t="str">
        <x:f>IF(OR(30&gt;'Настройки'!$B$3,ISBLANK(CL954),CL954=0),"",CL954)</x:f>
      </x:c>
      <x:c r="DW954" s="50" t="str">
        <x:f>IF(OR(31&gt;'Настройки'!$B$3,ISBLANK(CM954),CM954=0),"",CM954)</x:f>
      </x:c>
      <x:c r="DX954" s="50" t="str">
        <x:f>IF(OR(32&gt;'Настройки'!$B$3,ISBLANK(CN954),CN954=0),"",CN954)</x:f>
      </x:c>
      <x:c r="DY954" s="50" t="str">
        <x:f>IF(OR(33&gt;'Настройки'!$B$3,ISBLANK(CO954),CO954=0),"",CO954)</x:f>
      </x:c>
      <x:c r="DZ954" s="50" t="str">
        <x:f>IF(OR(34&gt;'Настройки'!$B$3,ISBLANK(CP954),CP954=0),"",CP954)</x:f>
      </x:c>
      <x:c r="EA954" s="50" t="str">
        <x:f>IF(OR(35&gt;'Настройки'!$B$3,ISBLANK(CQ954),CQ954=0),"",CQ954)</x:f>
      </x:c>
      <x:c r="EB954" s="50" t="str">
        <x:f>IF(OR(36&gt;'Настройки'!$B$3,ISBLANK(CR954),CR954=0),"",CR954)</x:f>
      </x:c>
      <x:c r="EC954" s="50" t="str">
        <x:f>IF(A954="","",IF(OR(BB954="AZ",BB954="BZ"),10000+ROW(),IF(AZ954&gt;'Настройки'!$B$11,20000+ROW(),IF(BF954&lt;&gt;"Обычный",30000+ROW(),IF(AX954&lt;=0,40000+ROW(),"")))))</x:f>
      </x:c>
      <x:c r="ED954" s="50" t="str">
        <x:f>IF(EC954="","",COUNTIFS($EC$2:$EC$1001,"&gt;0",$EC$2:$EC$1001,"&lt;"&amp;EC954)+1)</x:f>
      </x:c>
    </x:row>
    <x:row r="955">
      <x:c r="A955" s="115"/>
      <x:c r="B955" s="115"/>
      <x:c r="C955" s="115"/>
      <x:c r="D955" s="118"/>
      <x:c r="E955" s="118"/>
      <x:c r="F955" s="118"/>
      <x:c r="G955" s="118"/>
      <x:c r="H955" s="118"/>
      <x:c r="I955" s="118"/>
      <x:c r="J955" s="118"/>
      <x:c r="K955" s="118"/>
      <x:c r="L955" s="118"/>
      <x:c r="M955" s="118"/>
      <x:c r="N955" s="118"/>
      <x:c r="O955" s="118"/>
      <x:c r="P955" s="118"/>
      <x:c r="Q955" s="118"/>
      <x:c r="R955" s="118"/>
      <x:c r="S955" s="118"/>
      <x:c r="T955" s="118"/>
      <x:c r="U955" s="118"/>
      <x:c r="V955" s="118"/>
      <x:c r="W955" s="118"/>
      <x:c r="X955" s="118"/>
      <x:c r="Y955" s="118"/>
      <x:c r="Z955" s="118"/>
      <x:c r="AA955" s="118"/>
      <x:c r="AB955" s="118"/>
      <x:c r="AC955" s="118"/>
      <x:c r="AD955" s="118"/>
      <x:c r="AE955" s="118"/>
      <x:c r="AF955" s="118"/>
      <x:c r="AG955" s="118"/>
      <x:c r="AH955" s="118"/>
      <x:c r="AI955" s="118"/>
      <x:c r="AJ955" s="118"/>
      <x:c r="AK955" s="118"/>
      <x:c r="AL955" s="118"/>
      <x:c r="AM955" s="118"/>
      <x:c r="AN955" s="118"/>
      <x:c r="AO955" s="118"/>
      <x:c r="AP955" s="115"/>
      <x:c r="AQ955" s="49" t="str">
        <x:f>IF(A955="","",COUNT(BI955:INDEX(BI955:CR955,1,'Настройки'!$B$3)))</x:f>
      </x:c>
      <x:c r="AR955" s="49" t="str">
        <x:f>IF(A955="","",SUM(BI955:INDEX(BI955:CR955,1,'Настройки'!$B$3)))</x:f>
      </x:c>
      <x:c r="AS955" s="58" t="str">
        <x:f>IF(A955="","",IF('Настройки'!$B$4="Стоимость потребления",AR955*D955,IF('Настройки'!$B$4="Количество",AR955,E955)))</x:f>
      </x:c>
      <x:c r="AT955" s="61" t="str">
        <x:f>IF(OR(A955="",AS955&lt;0,SUM($AS$2:$AS$1001)&lt;=0),"",AS955/SUM($AS$2:$AS$1001))</x:f>
      </x:c>
      <x:c r="AU955" s="61" t="str">
        <x:f>IF(OR(A955="",AS955&lt;0,SUM($AS$2:$AS$1001)&lt;=0),"",SUMIFS($AS$2:$AS$1001,$AS$2:$AS$1001,"&gt;"&amp;AS955)/SUM($AS$2:$AS$1001))</x:f>
      </x:c>
      <x:c r="AV955" s="61" t="str">
        <x:f>IF(OR(A955="",AS955&lt;0,SUM($AS$2:$AS$1001)&lt;=0),"",SUMIFS($AS$2:$AS$1001,$AS$2:$AS$1001,"&gt;="&amp;AS955)/SUM($AS$2:$AS$1001))</x:f>
      </x:c>
      <x:c r="AW955" s="49" t="str">
        <x:f>IF(A955="","",IF(SUM($AS$2:$AS$1001)&lt;=0,"Не определён",IF(AS955&lt;0,"Исключение",IF(AU955&lt;'Настройки'!$B$5,"A",IF(AU955&lt;'Настройки'!$B$6,"B","C")))))</x:f>
      </x:c>
      <x:c r="AX955" s="58" t="str">
        <x:f>IF(A955="","",IF(AQ955=0,"",AVERAGE(BI955:INDEX(BI955:CR955,1,'Настройки'!$B$3))))</x:f>
      </x:c>
      <x:c r="AY955" s="58" t="str">
        <x:f>IF(OR(A955="",AQ955=0),"",STDEVP(BI955:INDEX(BI955:CR955,1,'Настройки'!$B$3)))</x:f>
      </x:c>
      <x:c r="AZ955" s="61" t="str">
        <x:f>IF(OR(A955="",AQ955&lt;'Настройки'!$B$12,AX955&lt;=0,AND('Настройки'!$B$10="Блокировать",COUNTIF(F955:INDEX(F955:AO955,1,'Настройки'!$B$3),"&lt;0")&gt;0)),"",AY955/ABS(AX955))</x:f>
      </x:c>
      <x:c r="BA955" s="49" t="str">
        <x:f>IF(A955="","",IF(AND('Настройки'!$B$10="Блокировать",COUNTIF(F955:INDEX(F955:AO955,1,'Настройки'!$B$3),"&lt;0")&gt;0),"Не определён",IF(AQ955&lt;'Настройки'!$B$12,"Не определён",IF(AX955=0,"Нет спроса",IF(AX955&lt;0,"Не определён",IF(AZ955&lt;='Настройки'!$B$7,"X",IF(AZ955&lt;='Настройки'!$B$8,"Y","Z")))))))</x:f>
      </x:c>
      <x:c r="BB955" s="49" t="str">
        <x:f>IF(OR(A955="",LEN(AW955)&lt;&gt;1,LEN(BA955)&lt;&gt;1),"",AW955&amp;BA955)</x:f>
      </x:c>
      <x:c r="BC955" s="61" t="str">
        <x:f>IF(OR(A955="",AQ955=0),"",(COUNT(BI955:INDEX(BI955:CR955,1,'Настройки'!$B$3))-COUNT(CS955:INDEX(CS955:EB955,1,'Настройки'!$B$3)))/AQ955)</x:f>
      </x:c>
      <x:c r="BD955" s="64" t="str">
        <x:f>IF(OR(A955="",COUNT(CS955:INDEX(CS955:EB955,1,'Настройки'!$B$3))=0),"",AQ955/COUNT(CS955:INDEX(CS955:EB955,1,'Настройки'!$B$3)))</x:f>
      </x:c>
      <x:c r="BE955" s="64" t="str">
        <x:f>IF(OR(A955="",COUNT(CS955:INDEX(CS955:EB955,1,'Настройки'!$B$3))=0),"",IF(AVERAGE(CS955:INDEX(CS955:EB955,1,'Настройки'!$B$3))=0,"",(STDEVP(CS955:INDEX(CS955:EB955,1,'Настройки'!$B$3))/ABS(AVERAGE(CS955:INDEX(CS955:EB955,1,'Настройки'!$B$3))))^2))</x:f>
      </x:c>
      <x:c r="BF955" s="49" t="str">
        <x:f>IF(A955="","",IF(AQ955&lt;3,"Недостаточно",IF(AQ955&lt;6,"Предварительный","Обычный")))</x:f>
      </x:c>
      <x:c r="BG955" s="49" t="str">
        <x:f>IF(A955="","",IF(COUNTIF(F955:INDEX(F955:AO955,1,'Настройки'!$B$3),"&lt;0")&gt;0,IF('Настройки'!$B$10="Блокировать","Отрицательный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"),"")&amp;IF(AQ955&lt;3,"Недостаточно истории. ",IF(AQ955&lt;6,"Предварительная классификация. ",""))&amp;IF(AX955=0,"Нет спроса за горизонт. ","")&amp;IF(AZ955&gt;'Настройки'!$B$11,"Экстремальная вариативность. ",""))</x:f>
      </x:c>
      <x:c r="BH955" s="49" t="str">
        <x:f>IF(A955="","",IFERROR(VLOOKUP(BB955,'Настройки'!$D$3:$E$11,2,FALSE),"Сначала проверьте исходные данные и историю спроса.")&amp;" Уточните срок поставки, MOQ и критичность.")</x:f>
      </x:c>
      <x:c r="BI955" s="50" t="str">
        <x:f>IF(1&gt;'Настройки'!$B$3,"",IF(ISBLANK(F955),IF('Настройки'!$B$9="Нулевой спрос",0,""),IF(F955&lt;0,IF('Настройки'!$B$10="Исключить","",IF('Настройки'!$B$10="Абсолютные значения",ABS(F955),F955)),F955)))</x:f>
      </x:c>
      <x:c r="BJ955" s="50" t="str">
        <x:f>IF(2&gt;'Настройки'!$B$3,"",IF(ISBLANK(G955),IF('Настройки'!$B$9="Нулевой спрос",0,""),IF(G955&lt;0,IF('Настройки'!$B$10="Исключить","",IF('Настройки'!$B$10="Абсолютные значения",ABS(G955),G955)),G955)))</x:f>
      </x:c>
      <x:c r="BK955" s="50" t="str">
        <x:f>IF(3&gt;'Настройки'!$B$3,"",IF(ISBLANK(H955),IF('Настройки'!$B$9="Нулевой спрос",0,""),IF(H955&lt;0,IF('Настройки'!$B$10="Исключить","",IF('Настройки'!$B$10="Абсолютные значения",ABS(H955),H955)),H955)))</x:f>
      </x:c>
      <x:c r="BL955" s="50" t="str">
        <x:f>IF(4&gt;'Настройки'!$B$3,"",IF(ISBLANK(I955),IF('Настройки'!$B$9="Нулевой спрос",0,""),IF(I955&lt;0,IF('Настройки'!$B$10="Исключить","",IF('Настройки'!$B$10="Абсолютные значения",ABS(I955),I955)),I955)))</x:f>
      </x:c>
      <x:c r="BM955" s="50" t="str">
        <x:f>IF(5&gt;'Настройки'!$B$3,"",IF(ISBLANK(J955),IF('Настройки'!$B$9="Нулевой спрос",0,""),IF(J955&lt;0,IF('Настройки'!$B$10="Исключить","",IF('Настройки'!$B$10="Абсолютные значения",ABS(J955),J955)),J955)))</x:f>
      </x:c>
      <x:c r="BN955" s="50" t="str">
        <x:f>IF(6&gt;'Настройки'!$B$3,"",IF(ISBLANK(K955),IF('Настройки'!$B$9="Нулевой спрос",0,""),IF(K955&lt;0,IF('Настройки'!$B$10="Исключить","",IF('Настройки'!$B$10="Абсолютные значения",ABS(K955),K955)),K955)))</x:f>
      </x:c>
      <x:c r="BO955" s="50" t="str">
        <x:f>IF(7&gt;'Настройки'!$B$3,"",IF(ISBLANK(L955),IF('Настройки'!$B$9="Нулевой спрос",0,""),IF(L955&lt;0,IF('Настройки'!$B$10="Исключить","",IF('Настройки'!$B$10="Абсолютные значения",ABS(L955),L955)),L955)))</x:f>
      </x:c>
      <x:c r="BP955" s="50" t="str">
        <x:f>IF(8&gt;'Настройки'!$B$3,"",IF(ISBLANK(M955),IF('Настройки'!$B$9="Нулевой спрос",0,""),IF(M955&lt;0,IF('Настройки'!$B$10="Исключить","",IF('Настройки'!$B$10="Абсолютные значения",ABS(M955),M955)),M955)))</x:f>
      </x:c>
      <x:c r="BQ955" s="50" t="str">
        <x:f>IF(9&gt;'Настройки'!$B$3,"",IF(ISBLANK(N955),IF('Настройки'!$B$9="Нулевой спрос",0,""),IF(N955&lt;0,IF('Настройки'!$B$10="Исключить","",IF('Настройки'!$B$10="Абсолютные значения",ABS(N955),N955)),N955)))</x:f>
      </x:c>
      <x:c r="BR955" s="50" t="str">
        <x:f>IF(10&gt;'Настройки'!$B$3,"",IF(ISBLANK(O955),IF('Настройки'!$B$9="Нулевой спрос",0,""),IF(O955&lt;0,IF('Настройки'!$B$10="Исключить","",IF('Настройки'!$B$10="Абсолютные значения",ABS(O955),O955)),O955)))</x:f>
      </x:c>
      <x:c r="BS955" s="50" t="str">
        <x:f>IF(11&gt;'Настройки'!$B$3,"",IF(ISBLANK(P955),IF('Настройки'!$B$9="Нулевой спрос",0,""),IF(P955&lt;0,IF('Настройки'!$B$10="Исключить","",IF('Настройки'!$B$10="Абсолютные значения",ABS(P955),P955)),P955)))</x:f>
      </x:c>
      <x:c r="BT955" s="50" t="str">
        <x:f>IF(12&gt;'Настройки'!$B$3,"",IF(ISBLANK(Q955),IF('Настройки'!$B$9="Нулевой спрос",0,""),IF(Q955&lt;0,IF('Настройки'!$B$10="Исключить","",IF('Настройки'!$B$10="Абсолютные значения",ABS(Q955),Q955)),Q955)))</x:f>
      </x:c>
      <x:c r="BU955" s="50" t="str">
        <x:f>IF(13&gt;'Настройки'!$B$3,"",IF(ISBLANK(R955),IF('Настройки'!$B$9="Нулевой спрос",0,""),IF(R955&lt;0,IF('Настройки'!$B$10="Исключить","",IF('Настройки'!$B$10="Абсолютные значения",ABS(R955),R955)),R955)))</x:f>
      </x:c>
      <x:c r="BV955" s="50" t="str">
        <x:f>IF(14&gt;'Настройки'!$B$3,"",IF(ISBLANK(S955),IF('Настройки'!$B$9="Нулевой спрос",0,""),IF(S955&lt;0,IF('Настройки'!$B$10="Исключить","",IF('Настройки'!$B$10="Абсолютные значения",ABS(S955),S955)),S955)))</x:f>
      </x:c>
      <x:c r="BW955" s="50" t="str">
        <x:f>IF(15&gt;'Настройки'!$B$3,"",IF(ISBLANK(T955),IF('Настройки'!$B$9="Нулевой спрос",0,""),IF(T955&lt;0,IF('Настройки'!$B$10="Исключить","",IF('Настройки'!$B$10="Абсолютные значения",ABS(T955),T955)),T955)))</x:f>
      </x:c>
      <x:c r="BX955" s="50" t="str">
        <x:f>IF(16&gt;'Настройки'!$B$3,"",IF(ISBLANK(U955),IF('Настройки'!$B$9="Нулевой спрос",0,""),IF(U955&lt;0,IF('Настройки'!$B$10="Исключить","",IF('Настройки'!$B$10="Абсолютные значения",ABS(U955),U955)),U955)))</x:f>
      </x:c>
      <x:c r="BY955" s="50" t="str">
        <x:f>IF(17&gt;'Настройки'!$B$3,"",IF(ISBLANK(V955),IF('Настройки'!$B$9="Нулевой спрос",0,""),IF(V955&lt;0,IF('Настройки'!$B$10="Исключить","",IF('Настройки'!$B$10="Абсолютные значения",ABS(V955),V955)),V955)))</x:f>
      </x:c>
      <x:c r="BZ955" s="50" t="str">
        <x:f>IF(18&gt;'Настройки'!$B$3,"",IF(ISBLANK(W955),IF('Настройки'!$B$9="Нулевой спрос",0,""),IF(W955&lt;0,IF('Настройки'!$B$10="Исключить","",IF('Настройки'!$B$10="Абсолютные значения",ABS(W955),W955)),W955)))</x:f>
      </x:c>
      <x:c r="CA955" s="50" t="str">
        <x:f>IF(19&gt;'Настройки'!$B$3,"",IF(ISBLANK(X955),IF('Настройки'!$B$9="Нулевой спрос",0,""),IF(X955&lt;0,IF('Настройки'!$B$10="Исключить","",IF('Настройки'!$B$10="Абсолютные значения",ABS(X955),X955)),X955)))</x:f>
      </x:c>
      <x:c r="CB955" s="50" t="str">
        <x:f>IF(20&gt;'Настройки'!$B$3,"",IF(ISBLANK(Y955),IF('Настройки'!$B$9="Нулевой спрос",0,""),IF(Y955&lt;0,IF('Настройки'!$B$10="Исключить","",IF('Настройки'!$B$10="Абсолютные значения",ABS(Y955),Y955)),Y955)))</x:f>
      </x:c>
      <x:c r="CC955" s="50" t="str">
        <x:f>IF(21&gt;'Настройки'!$B$3,"",IF(ISBLANK(Z955),IF('Настройки'!$B$9="Нулевой спрос",0,""),IF(Z955&lt;0,IF('Настройки'!$B$10="Исключить","",IF('Настройки'!$B$10="Абсолютные значения",ABS(Z955),Z955)),Z955)))</x:f>
      </x:c>
      <x:c r="CD955" s="50" t="str">
        <x:f>IF(22&gt;'Настройки'!$B$3,"",IF(ISBLANK(AA955),IF('Настройки'!$B$9="Нулевой спрос",0,""),IF(AA955&lt;0,IF('Настройки'!$B$10="Исключить","",IF('Настройки'!$B$10="Абсолютные значения",ABS(AA955),AA955)),AA955)))</x:f>
      </x:c>
      <x:c r="CE955" s="50" t="str">
        <x:f>IF(23&gt;'Настройки'!$B$3,"",IF(ISBLANK(AB955),IF('Настройки'!$B$9="Нулевой спрос",0,""),IF(AB955&lt;0,IF('Настройки'!$B$10="Исключить","",IF('Настройки'!$B$10="Абсолютные значения",ABS(AB955),AB955)),AB955)))</x:f>
      </x:c>
      <x:c r="CF955" s="50" t="str">
        <x:f>IF(24&gt;'Настройки'!$B$3,"",IF(ISBLANK(AC955),IF('Настройки'!$B$9="Нулевой спрос",0,""),IF(AC955&lt;0,IF('Настройки'!$B$10="Исключить","",IF('Настройки'!$B$10="Абсолютные значения",ABS(AC955),AC955)),AC955)))</x:f>
      </x:c>
      <x:c r="CG955" s="50" t="str">
        <x:f>IF(25&gt;'Настройки'!$B$3,"",IF(ISBLANK(AD955),IF('Настройки'!$B$9="Нулевой спрос",0,""),IF(AD955&lt;0,IF('Настройки'!$B$10="Исключить","",IF('Настройки'!$B$10="Абсолютные значения",ABS(AD955),AD955)),AD955)))</x:f>
      </x:c>
      <x:c r="CH955" s="50" t="str">
        <x:f>IF(26&gt;'Настройки'!$B$3,"",IF(ISBLANK(AE955),IF('Настройки'!$B$9="Нулевой спрос",0,""),IF(AE955&lt;0,IF('Настройки'!$B$10="Исключить","",IF('Настройки'!$B$10="Абсолютные значения",ABS(AE955),AE955)),AE955)))</x:f>
      </x:c>
      <x:c r="CI955" s="50" t="str">
        <x:f>IF(27&gt;'Настройки'!$B$3,"",IF(ISBLANK(AF955),IF('Настройки'!$B$9="Нулевой спрос",0,""),IF(AF955&lt;0,IF('Настройки'!$B$10="Исключить","",IF('Настройки'!$B$10="Абсолютные значения",ABS(AF955),AF955)),AF955)))</x:f>
      </x:c>
      <x:c r="CJ955" s="50" t="str">
        <x:f>IF(28&gt;'Настройки'!$B$3,"",IF(ISBLANK(AG955),IF('Настройки'!$B$9="Нулевой спрос",0,""),IF(AG955&lt;0,IF('Настройки'!$B$10="Исключить","",IF('Настройки'!$B$10="Абсолютные значения",ABS(AG955),AG955)),AG955)))</x:f>
      </x:c>
      <x:c r="CK955" s="50" t="str">
        <x:f>IF(29&gt;'Настройки'!$B$3,"",IF(ISBLANK(AH955),IF('Настройки'!$B$9="Нулевой спрос",0,""),IF(AH955&lt;0,IF('Настройки'!$B$10="Исключить","",IF('Настройки'!$B$10="Абсолютные значения",ABS(AH955),AH955)),AH955)))</x:f>
      </x:c>
      <x:c r="CL955" s="50" t="str">
        <x:f>IF(30&gt;'Настройки'!$B$3,"",IF(ISBLANK(AI955),IF('Настройки'!$B$9="Нулевой спрос",0,""),IF(AI955&lt;0,IF('Настройки'!$B$10="Исключить","",IF('Настройки'!$B$10="Абсолютные значения",ABS(AI955),AI955)),AI955)))</x:f>
      </x:c>
      <x:c r="CM955" s="50" t="str">
        <x:f>IF(31&gt;'Настройки'!$B$3,"",IF(ISBLANK(AJ955),IF('Настройки'!$B$9="Нулевой спрос",0,""),IF(AJ955&lt;0,IF('Настройки'!$B$10="Исключить","",IF('Настройки'!$B$10="Абсолютные значения",ABS(AJ955),AJ955)),AJ955)))</x:f>
      </x:c>
      <x:c r="CN955" s="50" t="str">
        <x:f>IF(32&gt;'Настройки'!$B$3,"",IF(ISBLANK(AK955),IF('Настройки'!$B$9="Нулевой спрос",0,""),IF(AK955&lt;0,IF('Настройки'!$B$10="Исключить","",IF('Настройки'!$B$10="Абсолютные значения",ABS(AK955),AK955)),AK955)))</x:f>
      </x:c>
      <x:c r="CO955" s="50" t="str">
        <x:f>IF(33&gt;'Настройки'!$B$3,"",IF(ISBLANK(AL955),IF('Настройки'!$B$9="Нулевой спрос",0,""),IF(AL955&lt;0,IF('Настройки'!$B$10="Исключить","",IF('Настройки'!$B$10="Абсолютные значения",ABS(AL955),AL955)),AL955)))</x:f>
      </x:c>
      <x:c r="CP955" s="50" t="str">
        <x:f>IF(34&gt;'Настройки'!$B$3,"",IF(ISBLANK(AM955),IF('Настройки'!$B$9="Нулевой спрос",0,""),IF(AM955&lt;0,IF('Настройки'!$B$10="Исключить","",IF('Настройки'!$B$10="Абсолютные значения",ABS(AM955),AM955)),AM955)))</x:f>
      </x:c>
      <x:c r="CQ955" s="50" t="str">
        <x:f>IF(35&gt;'Настройки'!$B$3,"",IF(ISBLANK(AN955),IF('Настройки'!$B$9="Нулевой спрос",0,""),IF(AN955&lt;0,IF('Настройки'!$B$10="Исключить","",IF('Настройки'!$B$10="Абсолютные значения",ABS(AN955),AN955)),AN955)))</x:f>
      </x:c>
      <x:c r="CR955" s="50" t="str">
        <x:f>IF(36&gt;'Настройки'!$B$3,"",IF(ISBLANK(AO955),IF('Настройки'!$B$9="Нулевой спрос",0,""),IF(AO955&lt;0,IF('Настройки'!$B$10="Исключить","",IF('Настройки'!$B$10="Абсолютные значения",ABS(AO955),AO955)),AO955)))</x:f>
      </x:c>
      <x:c r="CS955" s="50" t="str">
        <x:f>IF(OR(1&gt;'Настройки'!$B$3,ISBLANK(BI955),BI955=0),"",BI955)</x:f>
      </x:c>
      <x:c r="CT955" s="50" t="str">
        <x:f>IF(OR(2&gt;'Настройки'!$B$3,ISBLANK(BJ955),BJ955=0),"",BJ955)</x:f>
      </x:c>
      <x:c r="CU955" s="50" t="str">
        <x:f>IF(OR(3&gt;'Настройки'!$B$3,ISBLANK(BK955),BK955=0),"",BK955)</x:f>
      </x:c>
      <x:c r="CV955" s="50" t="str">
        <x:f>IF(OR(4&gt;'Настройки'!$B$3,ISBLANK(BL955),BL955=0),"",BL955)</x:f>
      </x:c>
      <x:c r="CW955" s="50" t="str">
        <x:f>IF(OR(5&gt;'Настройки'!$B$3,ISBLANK(BM955),BM955=0),"",BM955)</x:f>
      </x:c>
      <x:c r="CX955" s="50" t="str">
        <x:f>IF(OR(6&gt;'Настройки'!$B$3,ISBLANK(BN955),BN955=0),"",BN955)</x:f>
      </x:c>
      <x:c r="CY955" s="50" t="str">
        <x:f>IF(OR(7&gt;'Настройки'!$B$3,ISBLANK(BO955),BO955=0),"",BO955)</x:f>
      </x:c>
      <x:c r="CZ955" s="50" t="str">
        <x:f>IF(OR(8&gt;'Настройки'!$B$3,ISBLANK(BP955),BP955=0),"",BP955)</x:f>
      </x:c>
      <x:c r="DA955" s="50" t="str">
        <x:f>IF(OR(9&gt;'Настройки'!$B$3,ISBLANK(BQ955),BQ955=0),"",BQ955)</x:f>
      </x:c>
      <x:c r="DB955" s="50" t="str">
        <x:f>IF(OR(10&gt;'Настройки'!$B$3,ISBLANK(BR955),BR955=0),"",BR955)</x:f>
      </x:c>
      <x:c r="DC955" s="50" t="str">
        <x:f>IF(OR(11&gt;'Настройки'!$B$3,ISBLANK(BS955),BS955=0),"",BS955)</x:f>
      </x:c>
      <x:c r="DD955" s="50" t="str">
        <x:f>IF(OR(12&gt;'Настройки'!$B$3,ISBLANK(BT955),BT955=0),"",BT955)</x:f>
      </x:c>
      <x:c r="DE955" s="50" t="str">
        <x:f>IF(OR(13&gt;'Настройки'!$B$3,ISBLANK(BU955),BU955=0),"",BU955)</x:f>
      </x:c>
      <x:c r="DF955" s="50" t="str">
        <x:f>IF(OR(14&gt;'Настройки'!$B$3,ISBLANK(BV955),BV955=0),"",BV955)</x:f>
      </x:c>
      <x:c r="DG955" s="50" t="str">
        <x:f>IF(OR(15&gt;'Настройки'!$B$3,ISBLANK(BW955),BW955=0),"",BW955)</x:f>
      </x:c>
      <x:c r="DH955" s="50" t="str">
        <x:f>IF(OR(16&gt;'Настройки'!$B$3,ISBLANK(BX955),BX955=0),"",BX955)</x:f>
      </x:c>
      <x:c r="DI955" s="50" t="str">
        <x:f>IF(OR(17&gt;'Настройки'!$B$3,ISBLANK(BY955),BY955=0),"",BY955)</x:f>
      </x:c>
      <x:c r="DJ955" s="50" t="str">
        <x:f>IF(OR(18&gt;'Настройки'!$B$3,ISBLANK(BZ955),BZ955=0),"",BZ955)</x:f>
      </x:c>
      <x:c r="DK955" s="50" t="str">
        <x:f>IF(OR(19&gt;'Настройки'!$B$3,ISBLANK(CA955),CA955=0),"",CA955)</x:f>
      </x:c>
      <x:c r="DL955" s="50" t="str">
        <x:f>IF(OR(20&gt;'Настройки'!$B$3,ISBLANK(CB955),CB955=0),"",CB955)</x:f>
      </x:c>
      <x:c r="DM955" s="50" t="str">
        <x:f>IF(OR(21&gt;'Настройки'!$B$3,ISBLANK(CC955),CC955=0),"",CC955)</x:f>
      </x:c>
      <x:c r="DN955" s="50" t="str">
        <x:f>IF(OR(22&gt;'Настройки'!$B$3,ISBLANK(CD955),CD955=0),"",CD955)</x:f>
      </x:c>
      <x:c r="DO955" s="50" t="str">
        <x:f>IF(OR(23&gt;'Настройки'!$B$3,ISBLANK(CE955),CE955=0),"",CE955)</x:f>
      </x:c>
      <x:c r="DP955" s="50" t="str">
        <x:f>IF(OR(24&gt;'Настройки'!$B$3,ISBLANK(CF955),CF955=0),"",CF955)</x:f>
      </x:c>
      <x:c r="DQ955" s="50" t="str">
        <x:f>IF(OR(25&gt;'Настройки'!$B$3,ISBLANK(CG955),CG955=0),"",CG955)</x:f>
      </x:c>
      <x:c r="DR955" s="50" t="str">
        <x:f>IF(OR(26&gt;'Настройки'!$B$3,ISBLANK(CH955),CH955=0),"",CH955)</x:f>
      </x:c>
      <x:c r="DS955" s="50" t="str">
        <x:f>IF(OR(27&gt;'Настройки'!$B$3,ISBLANK(CI955),CI955=0),"",CI955)</x:f>
      </x:c>
      <x:c r="DT955" s="50" t="str">
        <x:f>IF(OR(28&gt;'Настройки'!$B$3,ISBLANK(CJ955),CJ955=0),"",CJ955)</x:f>
      </x:c>
      <x:c r="DU955" s="50" t="str">
        <x:f>IF(OR(29&gt;'Настройки'!$B$3,ISBLANK(CK955),CK955=0),"",CK955)</x:f>
      </x:c>
      <x:c r="DV955" s="50" t="str">
        <x:f>IF(OR(30&gt;'Настройки'!$B$3,ISBLANK(CL955),CL955=0),"",CL955)</x:f>
      </x:c>
      <x:c r="DW955" s="50" t="str">
        <x:f>IF(OR(31&gt;'Настройки'!$B$3,ISBLANK(CM955),CM955=0),"",CM955)</x:f>
      </x:c>
      <x:c r="DX955" s="50" t="str">
        <x:f>IF(OR(32&gt;'Настройки'!$B$3,ISBLANK(CN955),CN955=0),"",CN955)</x:f>
      </x:c>
      <x:c r="DY955" s="50" t="str">
        <x:f>IF(OR(33&gt;'Настройки'!$B$3,ISBLANK(CO955),CO955=0),"",CO955)</x:f>
      </x:c>
      <x:c r="DZ955" s="50" t="str">
        <x:f>IF(OR(34&gt;'Настройки'!$B$3,ISBLANK(CP955),CP955=0),"",CP955)</x:f>
      </x:c>
      <x:c r="EA955" s="50" t="str">
        <x:f>IF(OR(35&gt;'Настройки'!$B$3,ISBLANK(CQ955),CQ955=0),"",CQ955)</x:f>
      </x:c>
      <x:c r="EB955" s="50" t="str">
        <x:f>IF(OR(36&gt;'Настройки'!$B$3,ISBLANK(CR955),CR955=0),"",CR955)</x:f>
      </x:c>
      <x:c r="EC955" s="50" t="str">
        <x:f>IF(A955="","",IF(OR(BB955="AZ",BB955="BZ"),10000+ROW(),IF(AZ955&gt;'Настройки'!$B$11,20000+ROW(),IF(BF955&lt;&gt;"Обычный",30000+ROW(),IF(AX955&lt;=0,40000+ROW(),"")))))</x:f>
      </x:c>
      <x:c r="ED955" s="50" t="str">
        <x:f>IF(EC955="","",COUNTIFS($EC$2:$EC$1001,"&gt;0",$EC$2:$EC$1001,"&lt;"&amp;EC955)+1)</x:f>
      </x:c>
    </x:row>
    <x:row r="956">
      <x:c r="A956" s="115"/>
      <x:c r="B956" s="115"/>
      <x:c r="C956" s="115"/>
      <x:c r="D956" s="118"/>
      <x:c r="E956" s="118"/>
      <x:c r="F956" s="118"/>
      <x:c r="G956" s="118"/>
      <x:c r="H956" s="118"/>
      <x:c r="I956" s="118"/>
      <x:c r="J956" s="118"/>
      <x:c r="K956" s="118"/>
      <x:c r="L956" s="118"/>
      <x:c r="M956" s="118"/>
      <x:c r="N956" s="118"/>
      <x:c r="O956" s="118"/>
      <x:c r="P956" s="118"/>
      <x:c r="Q956" s="118"/>
      <x:c r="R956" s="118"/>
      <x:c r="S956" s="118"/>
      <x:c r="T956" s="118"/>
      <x:c r="U956" s="118"/>
      <x:c r="V956" s="118"/>
      <x:c r="W956" s="118"/>
      <x:c r="X956" s="118"/>
      <x:c r="Y956" s="118"/>
      <x:c r="Z956" s="118"/>
      <x:c r="AA956" s="118"/>
      <x:c r="AB956" s="118"/>
      <x:c r="AC956" s="118"/>
      <x:c r="AD956" s="118"/>
      <x:c r="AE956" s="118"/>
      <x:c r="AF956" s="118"/>
      <x:c r="AG956" s="118"/>
      <x:c r="AH956" s="118"/>
      <x:c r="AI956" s="118"/>
      <x:c r="AJ956" s="118"/>
      <x:c r="AK956" s="118"/>
      <x:c r="AL956" s="118"/>
      <x:c r="AM956" s="118"/>
      <x:c r="AN956" s="118"/>
      <x:c r="AO956" s="118"/>
      <x:c r="AP956" s="115"/>
      <x:c r="AQ956" s="49" t="str">
        <x:f>IF(A956="","",COUNT(BI956:INDEX(BI956:CR956,1,'Настройки'!$B$3)))</x:f>
      </x:c>
      <x:c r="AR956" s="49" t="str">
        <x:f>IF(A956="","",SUM(BI956:INDEX(BI956:CR956,1,'Настройки'!$B$3)))</x:f>
      </x:c>
      <x:c r="AS956" s="58" t="str">
        <x:f>IF(A956="","",IF('Настройки'!$B$4="Стоимость потребления",AR956*D956,IF('Настройки'!$B$4="Количество",AR956,E956)))</x:f>
      </x:c>
      <x:c r="AT956" s="61" t="str">
        <x:f>IF(OR(A956="",AS956&lt;0,SUM($AS$2:$AS$1001)&lt;=0),"",AS956/SUM($AS$2:$AS$1001))</x:f>
      </x:c>
      <x:c r="AU956" s="61" t="str">
        <x:f>IF(OR(A956="",AS956&lt;0,SUM($AS$2:$AS$1001)&lt;=0),"",SUMIFS($AS$2:$AS$1001,$AS$2:$AS$1001,"&gt;"&amp;AS956)/SUM($AS$2:$AS$1001))</x:f>
      </x:c>
      <x:c r="AV956" s="61" t="str">
        <x:f>IF(OR(A956="",AS956&lt;0,SUM($AS$2:$AS$1001)&lt;=0),"",SUMIFS($AS$2:$AS$1001,$AS$2:$AS$1001,"&gt;="&amp;AS956)/SUM($AS$2:$AS$1001))</x:f>
      </x:c>
      <x:c r="AW956" s="49" t="str">
        <x:f>IF(A956="","",IF(SUM($AS$2:$AS$1001)&lt;=0,"Не определён",IF(AS956&lt;0,"Исключение",IF(AU956&lt;'Настройки'!$B$5,"A",IF(AU956&lt;'Настройки'!$B$6,"B","C")))))</x:f>
      </x:c>
      <x:c r="AX956" s="58" t="str">
        <x:f>IF(A956="","",IF(AQ956=0,"",AVERAGE(BI956:INDEX(BI956:CR956,1,'Настройки'!$B$3))))</x:f>
      </x:c>
      <x:c r="AY956" s="58" t="str">
        <x:f>IF(OR(A956="",AQ956=0),"",STDEVP(BI956:INDEX(BI956:CR956,1,'Настройки'!$B$3)))</x:f>
      </x:c>
      <x:c r="AZ956" s="61" t="str">
        <x:f>IF(OR(A956="",AQ956&lt;'Настройки'!$B$12,AX956&lt;=0,AND('Настройки'!$B$10="Блокировать",COUNTIF(F956:INDEX(F956:AO956,1,'Настройки'!$B$3),"&lt;0")&gt;0)),"",AY956/ABS(AX956))</x:f>
      </x:c>
      <x:c r="BA956" s="49" t="str">
        <x:f>IF(A956="","",IF(AND('Настройки'!$B$10="Блокировать",COUNTIF(F956:INDEX(F956:AO956,1,'Настройки'!$B$3),"&lt;0")&gt;0),"Не определён",IF(AQ956&lt;'Настройки'!$B$12,"Не определён",IF(AX956=0,"Нет спроса",IF(AX956&lt;0,"Не определён",IF(AZ956&lt;='Настройки'!$B$7,"X",IF(AZ956&lt;='Настройки'!$B$8,"Y","Z")))))))</x:f>
      </x:c>
      <x:c r="BB956" s="49" t="str">
        <x:f>IF(OR(A956="",LEN(AW956)&lt;&gt;1,LEN(BA956)&lt;&gt;1),"",AW956&amp;BA956)</x:f>
      </x:c>
      <x:c r="BC956" s="61" t="str">
        <x:f>IF(OR(A956="",AQ956=0),"",(COUNT(BI956:INDEX(BI956:CR956,1,'Настройки'!$B$3))-COUNT(CS956:INDEX(CS956:EB956,1,'Настройки'!$B$3)))/AQ956)</x:f>
      </x:c>
      <x:c r="BD956" s="64" t="str">
        <x:f>IF(OR(A956="",COUNT(CS956:INDEX(CS956:EB956,1,'Настройки'!$B$3))=0),"",AQ956/COUNT(CS956:INDEX(CS956:EB956,1,'Настройки'!$B$3)))</x:f>
      </x:c>
      <x:c r="BE956" s="64" t="str">
        <x:f>IF(OR(A956="",COUNT(CS956:INDEX(CS956:EB956,1,'Настройки'!$B$3))=0),"",IF(AVERAGE(CS956:INDEX(CS956:EB956,1,'Настройки'!$B$3))=0,"",(STDEVP(CS956:INDEX(CS956:EB956,1,'Настройки'!$B$3))/ABS(AVERAGE(CS956:INDEX(CS956:EB956,1,'Настройки'!$B$3))))^2))</x:f>
      </x:c>
      <x:c r="BF956" s="49" t="str">
        <x:f>IF(A956="","",IF(AQ956&lt;3,"Недостаточно",IF(AQ956&lt;6,"Предварительный","Обычный")))</x:f>
      </x:c>
      <x:c r="BG956" s="49" t="str">
        <x:f>IF(A956="","",IF(COUNTIF(F956:INDEX(F956:AO956,1,'Настройки'!$B$3),"&lt;0")&gt;0,IF('Настройки'!$B$10="Блокировать","Отрицательный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"),"")&amp;IF(AQ956&lt;3,"Недостаточно истории. ",IF(AQ956&lt;6,"Предварительная классификация. ",""))&amp;IF(AX956=0,"Нет спроса за горизонт. ","")&amp;IF(AZ956&gt;'Настройки'!$B$11,"Экстремальная вариативность. ",""))</x:f>
      </x:c>
      <x:c r="BH956" s="49" t="str">
        <x:f>IF(A956="","",IFERROR(VLOOKUP(BB956,'Настройки'!$D$3:$E$11,2,FALSE),"Сначала проверьте исходные данные и историю спроса.")&amp;" Уточните срок поставки, MOQ и критичность.")</x:f>
      </x:c>
      <x:c r="BI956" s="50" t="str">
        <x:f>IF(1&gt;'Настройки'!$B$3,"",IF(ISBLANK(F956),IF('Настройки'!$B$9="Нулевой спрос",0,""),IF(F956&lt;0,IF('Настройки'!$B$10="Исключить","",IF('Настройки'!$B$10="Абсолютные значения",ABS(F956),F956)),F956)))</x:f>
      </x:c>
      <x:c r="BJ956" s="50" t="str">
        <x:f>IF(2&gt;'Настройки'!$B$3,"",IF(ISBLANK(G956),IF('Настройки'!$B$9="Нулевой спрос",0,""),IF(G956&lt;0,IF('Настройки'!$B$10="Исключить","",IF('Настройки'!$B$10="Абсолютные значения",ABS(G956),G956)),G956)))</x:f>
      </x:c>
      <x:c r="BK956" s="50" t="str">
        <x:f>IF(3&gt;'Настройки'!$B$3,"",IF(ISBLANK(H956),IF('Настройки'!$B$9="Нулевой спрос",0,""),IF(H956&lt;0,IF('Настройки'!$B$10="Исключить","",IF('Настройки'!$B$10="Абсолютные значения",ABS(H956),H956)),H956)))</x:f>
      </x:c>
      <x:c r="BL956" s="50" t="str">
        <x:f>IF(4&gt;'Настройки'!$B$3,"",IF(ISBLANK(I956),IF('Настройки'!$B$9="Нулевой спрос",0,""),IF(I956&lt;0,IF('Настройки'!$B$10="Исключить","",IF('Настройки'!$B$10="Абсолютные значения",ABS(I956),I956)),I956)))</x:f>
      </x:c>
      <x:c r="BM956" s="50" t="str">
        <x:f>IF(5&gt;'Настройки'!$B$3,"",IF(ISBLANK(J956),IF('Настройки'!$B$9="Нулевой спрос",0,""),IF(J956&lt;0,IF('Настройки'!$B$10="Исключить","",IF('Настройки'!$B$10="Абсолютные значения",ABS(J956),J956)),J956)))</x:f>
      </x:c>
      <x:c r="BN956" s="50" t="str">
        <x:f>IF(6&gt;'Настройки'!$B$3,"",IF(ISBLANK(K956),IF('Настройки'!$B$9="Нулевой спрос",0,""),IF(K956&lt;0,IF('Настройки'!$B$10="Исключить","",IF('Настройки'!$B$10="Абсолютные значения",ABS(K956),K956)),K956)))</x:f>
      </x:c>
      <x:c r="BO956" s="50" t="str">
        <x:f>IF(7&gt;'Настройки'!$B$3,"",IF(ISBLANK(L956),IF('Настройки'!$B$9="Нулевой спрос",0,""),IF(L956&lt;0,IF('Настройки'!$B$10="Исключить","",IF('Настройки'!$B$10="Абсолютные значения",ABS(L956),L956)),L956)))</x:f>
      </x:c>
      <x:c r="BP956" s="50" t="str">
        <x:f>IF(8&gt;'Настройки'!$B$3,"",IF(ISBLANK(M956),IF('Настройки'!$B$9="Нулевой спрос",0,""),IF(M956&lt;0,IF('Настройки'!$B$10="Исключить","",IF('Настройки'!$B$10="Абсолютные значения",ABS(M956),M956)),M956)))</x:f>
      </x:c>
      <x:c r="BQ956" s="50" t="str">
        <x:f>IF(9&gt;'Настройки'!$B$3,"",IF(ISBLANK(N956),IF('Настройки'!$B$9="Нулевой спрос",0,""),IF(N956&lt;0,IF('Настройки'!$B$10="Исключить","",IF('Настройки'!$B$10="Абсолютные значения",ABS(N956),N956)),N956)))</x:f>
      </x:c>
      <x:c r="BR956" s="50" t="str">
        <x:f>IF(10&gt;'Настройки'!$B$3,"",IF(ISBLANK(O956),IF('Настройки'!$B$9="Нулевой спрос",0,""),IF(O956&lt;0,IF('Настройки'!$B$10="Исключить","",IF('Настройки'!$B$10="Абсолютные значения",ABS(O956),O956)),O956)))</x:f>
      </x:c>
      <x:c r="BS956" s="50" t="str">
        <x:f>IF(11&gt;'Настройки'!$B$3,"",IF(ISBLANK(P956),IF('Настройки'!$B$9="Нулевой спрос",0,""),IF(P956&lt;0,IF('Настройки'!$B$10="Исключить","",IF('Настройки'!$B$10="Абсолютные значения",ABS(P956),P956)),P956)))</x:f>
      </x:c>
      <x:c r="BT956" s="50" t="str">
        <x:f>IF(12&gt;'Настройки'!$B$3,"",IF(ISBLANK(Q956),IF('Настройки'!$B$9="Нулевой спрос",0,""),IF(Q956&lt;0,IF('Настройки'!$B$10="Исключить","",IF('Настройки'!$B$10="Абсолютные значения",ABS(Q956),Q956)),Q956)))</x:f>
      </x:c>
      <x:c r="BU956" s="50" t="str">
        <x:f>IF(13&gt;'Настройки'!$B$3,"",IF(ISBLANK(R956),IF('Настройки'!$B$9="Нулевой спрос",0,""),IF(R956&lt;0,IF('Настройки'!$B$10="Исключить","",IF('Настройки'!$B$10="Абсолютные значения",ABS(R956),R956)),R956)))</x:f>
      </x:c>
      <x:c r="BV956" s="50" t="str">
        <x:f>IF(14&gt;'Настройки'!$B$3,"",IF(ISBLANK(S956),IF('Настройки'!$B$9="Нулевой спрос",0,""),IF(S956&lt;0,IF('Настройки'!$B$10="Исключить","",IF('Настройки'!$B$10="Абсолютные значения",ABS(S956),S956)),S956)))</x:f>
      </x:c>
      <x:c r="BW956" s="50" t="str">
        <x:f>IF(15&gt;'Настройки'!$B$3,"",IF(ISBLANK(T956),IF('Настройки'!$B$9="Нулевой спрос",0,""),IF(T956&lt;0,IF('Настройки'!$B$10="Исключить","",IF('Настройки'!$B$10="Абсолютные значения",ABS(T956),T956)),T956)))</x:f>
      </x:c>
      <x:c r="BX956" s="50" t="str">
        <x:f>IF(16&gt;'Настройки'!$B$3,"",IF(ISBLANK(U956),IF('Настройки'!$B$9="Нулевой спрос",0,""),IF(U956&lt;0,IF('Настройки'!$B$10="Исключить","",IF('Настройки'!$B$10="Абсолютные значения",ABS(U956),U956)),U956)))</x:f>
      </x:c>
      <x:c r="BY956" s="50" t="str">
        <x:f>IF(17&gt;'Настройки'!$B$3,"",IF(ISBLANK(V956),IF('Настройки'!$B$9="Нулевой спрос",0,""),IF(V956&lt;0,IF('Настройки'!$B$10="Исключить","",IF('Настройки'!$B$10="Абсолютные значения",ABS(V956),V956)),V956)))</x:f>
      </x:c>
      <x:c r="BZ956" s="50" t="str">
        <x:f>IF(18&gt;'Настройки'!$B$3,"",IF(ISBLANK(W956),IF('Настройки'!$B$9="Нулевой спрос",0,""),IF(W956&lt;0,IF('Настройки'!$B$10="Исключить","",IF('Настройки'!$B$10="Абсолютные значения",ABS(W956),W956)),W956)))</x:f>
      </x:c>
      <x:c r="CA956" s="50" t="str">
        <x:f>IF(19&gt;'Настройки'!$B$3,"",IF(ISBLANK(X956),IF('Настройки'!$B$9="Нулевой спрос",0,""),IF(X956&lt;0,IF('Настройки'!$B$10="Исключить","",IF('Настройки'!$B$10="Абсолютные значения",ABS(X956),X956)),X956)))</x:f>
      </x:c>
      <x:c r="CB956" s="50" t="str">
        <x:f>IF(20&gt;'Настройки'!$B$3,"",IF(ISBLANK(Y956),IF('Настройки'!$B$9="Нулевой спрос",0,""),IF(Y956&lt;0,IF('Настройки'!$B$10="Исключить","",IF('Настройки'!$B$10="Абсолютные значения",ABS(Y956),Y956)),Y956)))</x:f>
      </x:c>
      <x:c r="CC956" s="50" t="str">
        <x:f>IF(21&gt;'Настройки'!$B$3,"",IF(ISBLANK(Z956),IF('Настройки'!$B$9="Нулевой спрос",0,""),IF(Z956&lt;0,IF('Настройки'!$B$10="Исключить","",IF('Настройки'!$B$10="Абсолютные значения",ABS(Z956),Z956)),Z956)))</x:f>
      </x:c>
      <x:c r="CD956" s="50" t="str">
        <x:f>IF(22&gt;'Настройки'!$B$3,"",IF(ISBLANK(AA956),IF('Настройки'!$B$9="Нулевой спрос",0,""),IF(AA956&lt;0,IF('Настройки'!$B$10="Исключить","",IF('Настройки'!$B$10="Абсолютные значения",ABS(AA956),AA956)),AA956)))</x:f>
      </x:c>
      <x:c r="CE956" s="50" t="str">
        <x:f>IF(23&gt;'Настройки'!$B$3,"",IF(ISBLANK(AB956),IF('Настройки'!$B$9="Нулевой спрос",0,""),IF(AB956&lt;0,IF('Настройки'!$B$10="Исключить","",IF('Настройки'!$B$10="Абсолютные значения",ABS(AB956),AB956)),AB956)))</x:f>
      </x:c>
      <x:c r="CF956" s="50" t="str">
        <x:f>IF(24&gt;'Настройки'!$B$3,"",IF(ISBLANK(AC956),IF('Настройки'!$B$9="Нулевой спрос",0,""),IF(AC956&lt;0,IF('Настройки'!$B$10="Исключить","",IF('Настройки'!$B$10="Абсолютные значения",ABS(AC956),AC956)),AC956)))</x:f>
      </x:c>
      <x:c r="CG956" s="50" t="str">
        <x:f>IF(25&gt;'Настройки'!$B$3,"",IF(ISBLANK(AD956),IF('Настройки'!$B$9="Нулевой спрос",0,""),IF(AD956&lt;0,IF('Настройки'!$B$10="Исключить","",IF('Настройки'!$B$10="Абсолютные значения",ABS(AD956),AD956)),AD956)))</x:f>
      </x:c>
      <x:c r="CH956" s="50" t="str">
        <x:f>IF(26&gt;'Настройки'!$B$3,"",IF(ISBLANK(AE956),IF('Настройки'!$B$9="Нулевой спрос",0,""),IF(AE956&lt;0,IF('Настройки'!$B$10="Исключить","",IF('Настройки'!$B$10="Абсолютные значения",ABS(AE956),AE956)),AE956)))</x:f>
      </x:c>
      <x:c r="CI956" s="50" t="str">
        <x:f>IF(27&gt;'Настройки'!$B$3,"",IF(ISBLANK(AF956),IF('Настройки'!$B$9="Нулевой спрос",0,""),IF(AF956&lt;0,IF('Настройки'!$B$10="Исключить","",IF('Настройки'!$B$10="Абсолютные значения",ABS(AF956),AF956)),AF956)))</x:f>
      </x:c>
      <x:c r="CJ956" s="50" t="str">
        <x:f>IF(28&gt;'Настройки'!$B$3,"",IF(ISBLANK(AG956),IF('Настройки'!$B$9="Нулевой спрос",0,""),IF(AG956&lt;0,IF('Настройки'!$B$10="Исключить","",IF('Настройки'!$B$10="Абсолютные значения",ABS(AG956),AG956)),AG956)))</x:f>
      </x:c>
      <x:c r="CK956" s="50" t="str">
        <x:f>IF(29&gt;'Настройки'!$B$3,"",IF(ISBLANK(AH956),IF('Настройки'!$B$9="Нулевой спрос",0,""),IF(AH956&lt;0,IF('Настройки'!$B$10="Исключить","",IF('Настройки'!$B$10="Абсолютные значения",ABS(AH956),AH956)),AH956)))</x:f>
      </x:c>
      <x:c r="CL956" s="50" t="str">
        <x:f>IF(30&gt;'Настройки'!$B$3,"",IF(ISBLANK(AI956),IF('Настройки'!$B$9="Нулевой спрос",0,""),IF(AI956&lt;0,IF('Настройки'!$B$10="Исключить","",IF('Настройки'!$B$10="Абсолютные значения",ABS(AI956),AI956)),AI956)))</x:f>
      </x:c>
      <x:c r="CM956" s="50" t="str">
        <x:f>IF(31&gt;'Настройки'!$B$3,"",IF(ISBLANK(AJ956),IF('Настройки'!$B$9="Нулевой спрос",0,""),IF(AJ956&lt;0,IF('Настройки'!$B$10="Исключить","",IF('Настройки'!$B$10="Абсолютные значения",ABS(AJ956),AJ956)),AJ956)))</x:f>
      </x:c>
      <x:c r="CN956" s="50" t="str">
        <x:f>IF(32&gt;'Настройки'!$B$3,"",IF(ISBLANK(AK956),IF('Настройки'!$B$9="Нулевой спрос",0,""),IF(AK956&lt;0,IF('Настройки'!$B$10="Исключить","",IF('Настройки'!$B$10="Абсолютные значения",ABS(AK956),AK956)),AK956)))</x:f>
      </x:c>
      <x:c r="CO956" s="50" t="str">
        <x:f>IF(33&gt;'Настройки'!$B$3,"",IF(ISBLANK(AL956),IF('Настройки'!$B$9="Нулевой спрос",0,""),IF(AL956&lt;0,IF('Настройки'!$B$10="Исключить","",IF('Настройки'!$B$10="Абсолютные значения",ABS(AL956),AL956)),AL956)))</x:f>
      </x:c>
      <x:c r="CP956" s="50" t="str">
        <x:f>IF(34&gt;'Настройки'!$B$3,"",IF(ISBLANK(AM956),IF('Настройки'!$B$9="Нулевой спрос",0,""),IF(AM956&lt;0,IF('Настройки'!$B$10="Исключить","",IF('Настройки'!$B$10="Абсолютные значения",ABS(AM956),AM956)),AM956)))</x:f>
      </x:c>
      <x:c r="CQ956" s="50" t="str">
        <x:f>IF(35&gt;'Настройки'!$B$3,"",IF(ISBLANK(AN956),IF('Настройки'!$B$9="Нулевой спрос",0,""),IF(AN956&lt;0,IF('Настройки'!$B$10="Исключить","",IF('Настройки'!$B$10="Абсолютные значения",ABS(AN956),AN956)),AN956)))</x:f>
      </x:c>
      <x:c r="CR956" s="50" t="str">
        <x:f>IF(36&gt;'Настройки'!$B$3,"",IF(ISBLANK(AO956),IF('Настройки'!$B$9="Нулевой спрос",0,""),IF(AO956&lt;0,IF('Настройки'!$B$10="Исключить","",IF('Настройки'!$B$10="Абсолютные значения",ABS(AO956),AO956)),AO956)))</x:f>
      </x:c>
      <x:c r="CS956" s="50" t="str">
        <x:f>IF(OR(1&gt;'Настройки'!$B$3,ISBLANK(BI956),BI956=0),"",BI956)</x:f>
      </x:c>
      <x:c r="CT956" s="50" t="str">
        <x:f>IF(OR(2&gt;'Настройки'!$B$3,ISBLANK(BJ956),BJ956=0),"",BJ956)</x:f>
      </x:c>
      <x:c r="CU956" s="50" t="str">
        <x:f>IF(OR(3&gt;'Настройки'!$B$3,ISBLANK(BK956),BK956=0),"",BK956)</x:f>
      </x:c>
      <x:c r="CV956" s="50" t="str">
        <x:f>IF(OR(4&gt;'Настройки'!$B$3,ISBLANK(BL956),BL956=0),"",BL956)</x:f>
      </x:c>
      <x:c r="CW956" s="50" t="str">
        <x:f>IF(OR(5&gt;'Настройки'!$B$3,ISBLANK(BM956),BM956=0),"",BM956)</x:f>
      </x:c>
      <x:c r="CX956" s="50" t="str">
        <x:f>IF(OR(6&gt;'Настройки'!$B$3,ISBLANK(BN956),BN956=0),"",BN956)</x:f>
      </x:c>
      <x:c r="CY956" s="50" t="str">
        <x:f>IF(OR(7&gt;'Настройки'!$B$3,ISBLANK(BO956),BO956=0),"",BO956)</x:f>
      </x:c>
      <x:c r="CZ956" s="50" t="str">
        <x:f>IF(OR(8&gt;'Настройки'!$B$3,ISBLANK(BP956),BP956=0),"",BP956)</x:f>
      </x:c>
      <x:c r="DA956" s="50" t="str">
        <x:f>IF(OR(9&gt;'Настройки'!$B$3,ISBLANK(BQ956),BQ956=0),"",BQ956)</x:f>
      </x:c>
      <x:c r="DB956" s="50" t="str">
        <x:f>IF(OR(10&gt;'Настройки'!$B$3,ISBLANK(BR956),BR956=0),"",BR956)</x:f>
      </x:c>
      <x:c r="DC956" s="50" t="str">
        <x:f>IF(OR(11&gt;'Настройки'!$B$3,ISBLANK(BS956),BS956=0),"",BS956)</x:f>
      </x:c>
      <x:c r="DD956" s="50" t="str">
        <x:f>IF(OR(12&gt;'Настройки'!$B$3,ISBLANK(BT956),BT956=0),"",BT956)</x:f>
      </x:c>
      <x:c r="DE956" s="50" t="str">
        <x:f>IF(OR(13&gt;'Настройки'!$B$3,ISBLANK(BU956),BU956=0),"",BU956)</x:f>
      </x:c>
      <x:c r="DF956" s="50" t="str">
        <x:f>IF(OR(14&gt;'Настройки'!$B$3,ISBLANK(BV956),BV956=0),"",BV956)</x:f>
      </x:c>
      <x:c r="DG956" s="50" t="str">
        <x:f>IF(OR(15&gt;'Настройки'!$B$3,ISBLANK(BW956),BW956=0),"",BW956)</x:f>
      </x:c>
      <x:c r="DH956" s="50" t="str">
        <x:f>IF(OR(16&gt;'Настройки'!$B$3,ISBLANK(BX956),BX956=0),"",BX956)</x:f>
      </x:c>
      <x:c r="DI956" s="50" t="str">
        <x:f>IF(OR(17&gt;'Настройки'!$B$3,ISBLANK(BY956),BY956=0),"",BY956)</x:f>
      </x:c>
      <x:c r="DJ956" s="50" t="str">
        <x:f>IF(OR(18&gt;'Настройки'!$B$3,ISBLANK(BZ956),BZ956=0),"",BZ956)</x:f>
      </x:c>
      <x:c r="DK956" s="50" t="str">
        <x:f>IF(OR(19&gt;'Настройки'!$B$3,ISBLANK(CA956),CA956=0),"",CA956)</x:f>
      </x:c>
      <x:c r="DL956" s="50" t="str">
        <x:f>IF(OR(20&gt;'Настройки'!$B$3,ISBLANK(CB956),CB956=0),"",CB956)</x:f>
      </x:c>
      <x:c r="DM956" s="50" t="str">
        <x:f>IF(OR(21&gt;'Настройки'!$B$3,ISBLANK(CC956),CC956=0),"",CC956)</x:f>
      </x:c>
      <x:c r="DN956" s="50" t="str">
        <x:f>IF(OR(22&gt;'Настройки'!$B$3,ISBLANK(CD956),CD956=0),"",CD956)</x:f>
      </x:c>
      <x:c r="DO956" s="50" t="str">
        <x:f>IF(OR(23&gt;'Настройки'!$B$3,ISBLANK(CE956),CE956=0),"",CE956)</x:f>
      </x:c>
      <x:c r="DP956" s="50" t="str">
        <x:f>IF(OR(24&gt;'Настройки'!$B$3,ISBLANK(CF956),CF956=0),"",CF956)</x:f>
      </x:c>
      <x:c r="DQ956" s="50" t="str">
        <x:f>IF(OR(25&gt;'Настройки'!$B$3,ISBLANK(CG956),CG956=0),"",CG956)</x:f>
      </x:c>
      <x:c r="DR956" s="50" t="str">
        <x:f>IF(OR(26&gt;'Настройки'!$B$3,ISBLANK(CH956),CH956=0),"",CH956)</x:f>
      </x:c>
      <x:c r="DS956" s="50" t="str">
        <x:f>IF(OR(27&gt;'Настройки'!$B$3,ISBLANK(CI956),CI956=0),"",CI956)</x:f>
      </x:c>
      <x:c r="DT956" s="50" t="str">
        <x:f>IF(OR(28&gt;'Настройки'!$B$3,ISBLANK(CJ956),CJ956=0),"",CJ956)</x:f>
      </x:c>
      <x:c r="DU956" s="50" t="str">
        <x:f>IF(OR(29&gt;'Настройки'!$B$3,ISBLANK(CK956),CK956=0),"",CK956)</x:f>
      </x:c>
      <x:c r="DV956" s="50" t="str">
        <x:f>IF(OR(30&gt;'Настройки'!$B$3,ISBLANK(CL956),CL956=0),"",CL956)</x:f>
      </x:c>
      <x:c r="DW956" s="50" t="str">
        <x:f>IF(OR(31&gt;'Настройки'!$B$3,ISBLANK(CM956),CM956=0),"",CM956)</x:f>
      </x:c>
      <x:c r="DX956" s="50" t="str">
        <x:f>IF(OR(32&gt;'Настройки'!$B$3,ISBLANK(CN956),CN956=0),"",CN956)</x:f>
      </x:c>
      <x:c r="DY956" s="50" t="str">
        <x:f>IF(OR(33&gt;'Настройки'!$B$3,ISBLANK(CO956),CO956=0),"",CO956)</x:f>
      </x:c>
      <x:c r="DZ956" s="50" t="str">
        <x:f>IF(OR(34&gt;'Настройки'!$B$3,ISBLANK(CP956),CP956=0),"",CP956)</x:f>
      </x:c>
      <x:c r="EA956" s="50" t="str">
        <x:f>IF(OR(35&gt;'Настройки'!$B$3,ISBLANK(CQ956),CQ956=0),"",CQ956)</x:f>
      </x:c>
      <x:c r="EB956" s="50" t="str">
        <x:f>IF(OR(36&gt;'Настройки'!$B$3,ISBLANK(CR956),CR956=0),"",CR956)</x:f>
      </x:c>
      <x:c r="EC956" s="50" t="str">
        <x:f>IF(A956="","",IF(OR(BB956="AZ",BB956="BZ"),10000+ROW(),IF(AZ956&gt;'Настройки'!$B$11,20000+ROW(),IF(BF956&lt;&gt;"Обычный",30000+ROW(),IF(AX956&lt;=0,40000+ROW(),"")))))</x:f>
      </x:c>
      <x:c r="ED956" s="50" t="str">
        <x:f>IF(EC956="","",COUNTIFS($EC$2:$EC$1001,"&gt;0",$EC$2:$EC$1001,"&lt;"&amp;EC956)+1)</x:f>
      </x:c>
    </x:row>
    <x:row r="957">
      <x:c r="A957" s="115"/>
      <x:c r="B957" s="115"/>
      <x:c r="C957" s="115"/>
      <x:c r="D957" s="118"/>
      <x:c r="E957" s="118"/>
      <x:c r="F957" s="118"/>
      <x:c r="G957" s="118"/>
      <x:c r="H957" s="118"/>
      <x:c r="I957" s="118"/>
      <x:c r="J957" s="118"/>
      <x:c r="K957" s="118"/>
      <x:c r="L957" s="118"/>
      <x:c r="M957" s="118"/>
      <x:c r="N957" s="118"/>
      <x:c r="O957" s="118"/>
      <x:c r="P957" s="118"/>
      <x:c r="Q957" s="118"/>
      <x:c r="R957" s="118"/>
      <x:c r="S957" s="118"/>
      <x:c r="T957" s="118"/>
      <x:c r="U957" s="118"/>
      <x:c r="V957" s="118"/>
      <x:c r="W957" s="118"/>
      <x:c r="X957" s="118"/>
      <x:c r="Y957" s="118"/>
      <x:c r="Z957" s="118"/>
      <x:c r="AA957" s="118"/>
      <x:c r="AB957" s="118"/>
      <x:c r="AC957" s="118"/>
      <x:c r="AD957" s="118"/>
      <x:c r="AE957" s="118"/>
      <x:c r="AF957" s="118"/>
      <x:c r="AG957" s="118"/>
      <x:c r="AH957" s="118"/>
      <x:c r="AI957" s="118"/>
      <x:c r="AJ957" s="118"/>
      <x:c r="AK957" s="118"/>
      <x:c r="AL957" s="118"/>
      <x:c r="AM957" s="118"/>
      <x:c r="AN957" s="118"/>
      <x:c r="AO957" s="118"/>
      <x:c r="AP957" s="115"/>
      <x:c r="AQ957" s="49" t="str">
        <x:f>IF(A957="","",COUNT(BI957:INDEX(BI957:CR957,1,'Настройки'!$B$3)))</x:f>
      </x:c>
      <x:c r="AR957" s="49" t="str">
        <x:f>IF(A957="","",SUM(BI957:INDEX(BI957:CR957,1,'Настройки'!$B$3)))</x:f>
      </x:c>
      <x:c r="AS957" s="58" t="str">
        <x:f>IF(A957="","",IF('Настройки'!$B$4="Стоимость потребления",AR957*D957,IF('Настройки'!$B$4="Количество",AR957,E957)))</x:f>
      </x:c>
      <x:c r="AT957" s="61" t="str">
        <x:f>IF(OR(A957="",AS957&lt;0,SUM($AS$2:$AS$1001)&lt;=0),"",AS957/SUM($AS$2:$AS$1001))</x:f>
      </x:c>
      <x:c r="AU957" s="61" t="str">
        <x:f>IF(OR(A957="",AS957&lt;0,SUM($AS$2:$AS$1001)&lt;=0),"",SUMIFS($AS$2:$AS$1001,$AS$2:$AS$1001,"&gt;"&amp;AS957)/SUM($AS$2:$AS$1001))</x:f>
      </x:c>
      <x:c r="AV957" s="61" t="str">
        <x:f>IF(OR(A957="",AS957&lt;0,SUM($AS$2:$AS$1001)&lt;=0),"",SUMIFS($AS$2:$AS$1001,$AS$2:$AS$1001,"&gt;="&amp;AS957)/SUM($AS$2:$AS$1001))</x:f>
      </x:c>
      <x:c r="AW957" s="49" t="str">
        <x:f>IF(A957="","",IF(SUM($AS$2:$AS$1001)&lt;=0,"Не определён",IF(AS957&lt;0,"Исключение",IF(AU957&lt;'Настройки'!$B$5,"A",IF(AU957&lt;'Настройки'!$B$6,"B","C")))))</x:f>
      </x:c>
      <x:c r="AX957" s="58" t="str">
        <x:f>IF(A957="","",IF(AQ957=0,"",AVERAGE(BI957:INDEX(BI957:CR957,1,'Настройки'!$B$3))))</x:f>
      </x:c>
      <x:c r="AY957" s="58" t="str">
        <x:f>IF(OR(A957="",AQ957=0),"",STDEVP(BI957:INDEX(BI957:CR957,1,'Настройки'!$B$3)))</x:f>
      </x:c>
      <x:c r="AZ957" s="61" t="str">
        <x:f>IF(OR(A957="",AQ957&lt;'Настройки'!$B$12,AX957&lt;=0,AND('Настройки'!$B$10="Блокировать",COUNTIF(F957:INDEX(F957:AO957,1,'Настройки'!$B$3),"&lt;0")&gt;0)),"",AY957/ABS(AX957))</x:f>
      </x:c>
      <x:c r="BA957" s="49" t="str">
        <x:f>IF(A957="","",IF(AND('Настройки'!$B$10="Блокировать",COUNTIF(F957:INDEX(F957:AO957,1,'Настройки'!$B$3),"&lt;0")&gt;0),"Не определён",IF(AQ957&lt;'Настройки'!$B$12,"Не определён",IF(AX957=0,"Нет спроса",IF(AX957&lt;0,"Не определён",IF(AZ957&lt;='Настройки'!$B$7,"X",IF(AZ957&lt;='Настройки'!$B$8,"Y","Z")))))))</x:f>
      </x:c>
      <x:c r="BB957" s="49" t="str">
        <x:f>IF(OR(A957="",LEN(AW957)&lt;&gt;1,LEN(BA957)&lt;&gt;1),"",AW957&amp;BA957)</x:f>
      </x:c>
      <x:c r="BC957" s="61" t="str">
        <x:f>IF(OR(A957="",AQ957=0),"",(COUNT(BI957:INDEX(BI957:CR957,1,'Настройки'!$B$3))-COUNT(CS957:INDEX(CS957:EB957,1,'Настройки'!$B$3)))/AQ957)</x:f>
      </x:c>
      <x:c r="BD957" s="64" t="str">
        <x:f>IF(OR(A957="",COUNT(CS957:INDEX(CS957:EB957,1,'Настройки'!$B$3))=0),"",AQ957/COUNT(CS957:INDEX(CS957:EB957,1,'Настройки'!$B$3)))</x:f>
      </x:c>
      <x:c r="BE957" s="64" t="str">
        <x:f>IF(OR(A957="",COUNT(CS957:INDEX(CS957:EB957,1,'Настройки'!$B$3))=0),"",IF(AVERAGE(CS957:INDEX(CS957:EB957,1,'Настройки'!$B$3))=0,"",(STDEVP(CS957:INDEX(CS957:EB957,1,'Настройки'!$B$3))/ABS(AVERAGE(CS957:INDEX(CS957:EB957,1,'Настройки'!$B$3))))^2))</x:f>
      </x:c>
      <x:c r="BF957" s="49" t="str">
        <x:f>IF(A957="","",IF(AQ957&lt;3,"Недостаточно",IF(AQ957&lt;6,"Предварительный","Обычный")))</x:f>
      </x:c>
      <x:c r="BG957" s="49" t="str">
        <x:f>IF(A957="","",IF(COUNTIF(F957:INDEX(F957:AO957,1,'Настройки'!$B$3),"&lt;0")&gt;0,IF('Настройки'!$B$10="Блокировать","Отрицательный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"),"")&amp;IF(AQ957&lt;3,"Недостаточно истории. ",IF(AQ957&lt;6,"Предварительная классификация. ",""))&amp;IF(AX957=0,"Нет спроса за горизонт. ","")&amp;IF(AZ957&gt;'Настройки'!$B$11,"Экстремальная вариативность. ",""))</x:f>
      </x:c>
      <x:c r="BH957" s="49" t="str">
        <x:f>IF(A957="","",IFERROR(VLOOKUP(BB957,'Настройки'!$D$3:$E$11,2,FALSE),"Сначала проверьте исходные данные и историю спроса.")&amp;" Уточните срок поставки, MOQ и критичность.")</x:f>
      </x:c>
      <x:c r="BI957" s="50" t="str">
        <x:f>IF(1&gt;'Настройки'!$B$3,"",IF(ISBLANK(F957),IF('Настройки'!$B$9="Нулевой спрос",0,""),IF(F957&lt;0,IF('Настройки'!$B$10="Исключить","",IF('Настройки'!$B$10="Абсолютные значения",ABS(F957),F957)),F957)))</x:f>
      </x:c>
      <x:c r="BJ957" s="50" t="str">
        <x:f>IF(2&gt;'Настройки'!$B$3,"",IF(ISBLANK(G957),IF('Настройки'!$B$9="Нулевой спрос",0,""),IF(G957&lt;0,IF('Настройки'!$B$10="Исключить","",IF('Настройки'!$B$10="Абсолютные значения",ABS(G957),G957)),G957)))</x:f>
      </x:c>
      <x:c r="BK957" s="50" t="str">
        <x:f>IF(3&gt;'Настройки'!$B$3,"",IF(ISBLANK(H957),IF('Настройки'!$B$9="Нулевой спрос",0,""),IF(H957&lt;0,IF('Настройки'!$B$10="Исключить","",IF('Настройки'!$B$10="Абсолютные значения",ABS(H957),H957)),H957)))</x:f>
      </x:c>
      <x:c r="BL957" s="50" t="str">
        <x:f>IF(4&gt;'Настройки'!$B$3,"",IF(ISBLANK(I957),IF('Настройки'!$B$9="Нулевой спрос",0,""),IF(I957&lt;0,IF('Настройки'!$B$10="Исключить","",IF('Настройки'!$B$10="Абсолютные значения",ABS(I957),I957)),I957)))</x:f>
      </x:c>
      <x:c r="BM957" s="50" t="str">
        <x:f>IF(5&gt;'Настройки'!$B$3,"",IF(ISBLANK(J957),IF('Настройки'!$B$9="Нулевой спрос",0,""),IF(J957&lt;0,IF('Настройки'!$B$10="Исключить","",IF('Настройки'!$B$10="Абсолютные значения",ABS(J957),J957)),J957)))</x:f>
      </x:c>
      <x:c r="BN957" s="50" t="str">
        <x:f>IF(6&gt;'Настройки'!$B$3,"",IF(ISBLANK(K957),IF('Настройки'!$B$9="Нулевой спрос",0,""),IF(K957&lt;0,IF('Настройки'!$B$10="Исключить","",IF('Настройки'!$B$10="Абсолютные значения",ABS(K957),K957)),K957)))</x:f>
      </x:c>
      <x:c r="BO957" s="50" t="str">
        <x:f>IF(7&gt;'Настройки'!$B$3,"",IF(ISBLANK(L957),IF('Настройки'!$B$9="Нулевой спрос",0,""),IF(L957&lt;0,IF('Настройки'!$B$10="Исключить","",IF('Настройки'!$B$10="Абсолютные значения",ABS(L957),L957)),L957)))</x:f>
      </x:c>
      <x:c r="BP957" s="50" t="str">
        <x:f>IF(8&gt;'Настройки'!$B$3,"",IF(ISBLANK(M957),IF('Настройки'!$B$9="Нулевой спрос",0,""),IF(M957&lt;0,IF('Настройки'!$B$10="Исключить","",IF('Настройки'!$B$10="Абсолютные значения",ABS(M957),M957)),M957)))</x:f>
      </x:c>
      <x:c r="BQ957" s="50" t="str">
        <x:f>IF(9&gt;'Настройки'!$B$3,"",IF(ISBLANK(N957),IF('Настройки'!$B$9="Нулевой спрос",0,""),IF(N957&lt;0,IF('Настройки'!$B$10="Исключить","",IF('Настройки'!$B$10="Абсолютные значения",ABS(N957),N957)),N957)))</x:f>
      </x:c>
      <x:c r="BR957" s="50" t="str">
        <x:f>IF(10&gt;'Настройки'!$B$3,"",IF(ISBLANK(O957),IF('Настройки'!$B$9="Нулевой спрос",0,""),IF(O957&lt;0,IF('Настройки'!$B$10="Исключить","",IF('Настройки'!$B$10="Абсолютные значения",ABS(O957),O957)),O957)))</x:f>
      </x:c>
      <x:c r="BS957" s="50" t="str">
        <x:f>IF(11&gt;'Настройки'!$B$3,"",IF(ISBLANK(P957),IF('Настройки'!$B$9="Нулевой спрос",0,""),IF(P957&lt;0,IF('Настройки'!$B$10="Исключить","",IF('Настройки'!$B$10="Абсолютные значения",ABS(P957),P957)),P957)))</x:f>
      </x:c>
      <x:c r="BT957" s="50" t="str">
        <x:f>IF(12&gt;'Настройки'!$B$3,"",IF(ISBLANK(Q957),IF('Настройки'!$B$9="Нулевой спрос",0,""),IF(Q957&lt;0,IF('Настройки'!$B$10="Исключить","",IF('Настройки'!$B$10="Абсолютные значения",ABS(Q957),Q957)),Q957)))</x:f>
      </x:c>
      <x:c r="BU957" s="50" t="str">
        <x:f>IF(13&gt;'Настройки'!$B$3,"",IF(ISBLANK(R957),IF('Настройки'!$B$9="Нулевой спрос",0,""),IF(R957&lt;0,IF('Настройки'!$B$10="Исключить","",IF('Настройки'!$B$10="Абсолютные значения",ABS(R957),R957)),R957)))</x:f>
      </x:c>
      <x:c r="BV957" s="50" t="str">
        <x:f>IF(14&gt;'Настройки'!$B$3,"",IF(ISBLANK(S957),IF('Настройки'!$B$9="Нулевой спрос",0,""),IF(S957&lt;0,IF('Настройки'!$B$10="Исключить","",IF('Настройки'!$B$10="Абсолютные значения",ABS(S957),S957)),S957)))</x:f>
      </x:c>
      <x:c r="BW957" s="50" t="str">
        <x:f>IF(15&gt;'Настройки'!$B$3,"",IF(ISBLANK(T957),IF('Настройки'!$B$9="Нулевой спрос",0,""),IF(T957&lt;0,IF('Настройки'!$B$10="Исключить","",IF('Настройки'!$B$10="Абсолютные значения",ABS(T957),T957)),T957)))</x:f>
      </x:c>
      <x:c r="BX957" s="50" t="str">
        <x:f>IF(16&gt;'Настройки'!$B$3,"",IF(ISBLANK(U957),IF('Настройки'!$B$9="Нулевой спрос",0,""),IF(U957&lt;0,IF('Настройки'!$B$10="Исключить","",IF('Настройки'!$B$10="Абсолютные значения",ABS(U957),U957)),U957)))</x:f>
      </x:c>
      <x:c r="BY957" s="50" t="str">
        <x:f>IF(17&gt;'Настройки'!$B$3,"",IF(ISBLANK(V957),IF('Настройки'!$B$9="Нулевой спрос",0,""),IF(V957&lt;0,IF('Настройки'!$B$10="Исключить","",IF('Настройки'!$B$10="Абсолютные значения",ABS(V957),V957)),V957)))</x:f>
      </x:c>
      <x:c r="BZ957" s="50" t="str">
        <x:f>IF(18&gt;'Настройки'!$B$3,"",IF(ISBLANK(W957),IF('Настройки'!$B$9="Нулевой спрос",0,""),IF(W957&lt;0,IF('Настройки'!$B$10="Исключить","",IF('Настройки'!$B$10="Абсолютные значения",ABS(W957),W957)),W957)))</x:f>
      </x:c>
      <x:c r="CA957" s="50" t="str">
        <x:f>IF(19&gt;'Настройки'!$B$3,"",IF(ISBLANK(X957),IF('Настройки'!$B$9="Нулевой спрос",0,""),IF(X957&lt;0,IF('Настройки'!$B$10="Исключить","",IF('Настройки'!$B$10="Абсолютные значения",ABS(X957),X957)),X957)))</x:f>
      </x:c>
      <x:c r="CB957" s="50" t="str">
        <x:f>IF(20&gt;'Настройки'!$B$3,"",IF(ISBLANK(Y957),IF('Настройки'!$B$9="Нулевой спрос",0,""),IF(Y957&lt;0,IF('Настройки'!$B$10="Исключить","",IF('Настройки'!$B$10="Абсолютные значения",ABS(Y957),Y957)),Y957)))</x:f>
      </x:c>
      <x:c r="CC957" s="50" t="str">
        <x:f>IF(21&gt;'Настройки'!$B$3,"",IF(ISBLANK(Z957),IF('Настройки'!$B$9="Нулевой спрос",0,""),IF(Z957&lt;0,IF('Настройки'!$B$10="Исключить","",IF('Настройки'!$B$10="Абсолютные значения",ABS(Z957),Z957)),Z957)))</x:f>
      </x:c>
      <x:c r="CD957" s="50" t="str">
        <x:f>IF(22&gt;'Настройки'!$B$3,"",IF(ISBLANK(AA957),IF('Настройки'!$B$9="Нулевой спрос",0,""),IF(AA957&lt;0,IF('Настройки'!$B$10="Исключить","",IF('Настройки'!$B$10="Абсолютные значения",ABS(AA957),AA957)),AA957)))</x:f>
      </x:c>
      <x:c r="CE957" s="50" t="str">
        <x:f>IF(23&gt;'Настройки'!$B$3,"",IF(ISBLANK(AB957),IF('Настройки'!$B$9="Нулевой спрос",0,""),IF(AB957&lt;0,IF('Настройки'!$B$10="Исключить","",IF('Настройки'!$B$10="Абсолютные значения",ABS(AB957),AB957)),AB957)))</x:f>
      </x:c>
      <x:c r="CF957" s="50" t="str">
        <x:f>IF(24&gt;'Настройки'!$B$3,"",IF(ISBLANK(AC957),IF('Настройки'!$B$9="Нулевой спрос",0,""),IF(AC957&lt;0,IF('Настройки'!$B$10="Исключить","",IF('Настройки'!$B$10="Абсолютные значения",ABS(AC957),AC957)),AC957)))</x:f>
      </x:c>
      <x:c r="CG957" s="50" t="str">
        <x:f>IF(25&gt;'Настройки'!$B$3,"",IF(ISBLANK(AD957),IF('Настройки'!$B$9="Нулевой спрос",0,""),IF(AD957&lt;0,IF('Настройки'!$B$10="Исключить","",IF('Настройки'!$B$10="Абсолютные значения",ABS(AD957),AD957)),AD957)))</x:f>
      </x:c>
      <x:c r="CH957" s="50" t="str">
        <x:f>IF(26&gt;'Настройки'!$B$3,"",IF(ISBLANK(AE957),IF('Настройки'!$B$9="Нулевой спрос",0,""),IF(AE957&lt;0,IF('Настройки'!$B$10="Исключить","",IF('Настройки'!$B$10="Абсолютные значения",ABS(AE957),AE957)),AE957)))</x:f>
      </x:c>
      <x:c r="CI957" s="50" t="str">
        <x:f>IF(27&gt;'Настройки'!$B$3,"",IF(ISBLANK(AF957),IF('Настройки'!$B$9="Нулевой спрос",0,""),IF(AF957&lt;0,IF('Настройки'!$B$10="Исключить","",IF('Настройки'!$B$10="Абсолютные значения",ABS(AF957),AF957)),AF957)))</x:f>
      </x:c>
      <x:c r="CJ957" s="50" t="str">
        <x:f>IF(28&gt;'Настройки'!$B$3,"",IF(ISBLANK(AG957),IF('Настройки'!$B$9="Нулевой спрос",0,""),IF(AG957&lt;0,IF('Настройки'!$B$10="Исключить","",IF('Настройки'!$B$10="Абсолютные значения",ABS(AG957),AG957)),AG957)))</x:f>
      </x:c>
      <x:c r="CK957" s="50" t="str">
        <x:f>IF(29&gt;'Настройки'!$B$3,"",IF(ISBLANK(AH957),IF('Настройки'!$B$9="Нулевой спрос",0,""),IF(AH957&lt;0,IF('Настройки'!$B$10="Исключить","",IF('Настройки'!$B$10="Абсолютные значения",ABS(AH957),AH957)),AH957)))</x:f>
      </x:c>
      <x:c r="CL957" s="50" t="str">
        <x:f>IF(30&gt;'Настройки'!$B$3,"",IF(ISBLANK(AI957),IF('Настройки'!$B$9="Нулевой спрос",0,""),IF(AI957&lt;0,IF('Настройки'!$B$10="Исключить","",IF('Настройки'!$B$10="Абсолютные значения",ABS(AI957),AI957)),AI957)))</x:f>
      </x:c>
      <x:c r="CM957" s="50" t="str">
        <x:f>IF(31&gt;'Настройки'!$B$3,"",IF(ISBLANK(AJ957),IF('Настройки'!$B$9="Нулевой спрос",0,""),IF(AJ957&lt;0,IF('Настройки'!$B$10="Исключить","",IF('Настройки'!$B$10="Абсолютные значения",ABS(AJ957),AJ957)),AJ957)))</x:f>
      </x:c>
      <x:c r="CN957" s="50" t="str">
        <x:f>IF(32&gt;'Настройки'!$B$3,"",IF(ISBLANK(AK957),IF('Настройки'!$B$9="Нулевой спрос",0,""),IF(AK957&lt;0,IF('Настройки'!$B$10="Исключить","",IF('Настройки'!$B$10="Абсолютные значения",ABS(AK957),AK957)),AK957)))</x:f>
      </x:c>
      <x:c r="CO957" s="50" t="str">
        <x:f>IF(33&gt;'Настройки'!$B$3,"",IF(ISBLANK(AL957),IF('Настройки'!$B$9="Нулевой спрос",0,""),IF(AL957&lt;0,IF('Настройки'!$B$10="Исключить","",IF('Настройки'!$B$10="Абсолютные значения",ABS(AL957),AL957)),AL957)))</x:f>
      </x:c>
      <x:c r="CP957" s="50" t="str">
        <x:f>IF(34&gt;'Настройки'!$B$3,"",IF(ISBLANK(AM957),IF('Настройки'!$B$9="Нулевой спрос",0,""),IF(AM957&lt;0,IF('Настройки'!$B$10="Исключить","",IF('Настройки'!$B$10="Абсолютные значения",ABS(AM957),AM957)),AM957)))</x:f>
      </x:c>
      <x:c r="CQ957" s="50" t="str">
        <x:f>IF(35&gt;'Настройки'!$B$3,"",IF(ISBLANK(AN957),IF('Настройки'!$B$9="Нулевой спрос",0,""),IF(AN957&lt;0,IF('Настройки'!$B$10="Исключить","",IF('Настройки'!$B$10="Абсолютные значения",ABS(AN957),AN957)),AN957)))</x:f>
      </x:c>
      <x:c r="CR957" s="50" t="str">
        <x:f>IF(36&gt;'Настройки'!$B$3,"",IF(ISBLANK(AO957),IF('Настройки'!$B$9="Нулевой спрос",0,""),IF(AO957&lt;0,IF('Настройки'!$B$10="Исключить","",IF('Настройки'!$B$10="Абсолютные значения",ABS(AO957),AO957)),AO957)))</x:f>
      </x:c>
      <x:c r="CS957" s="50" t="str">
        <x:f>IF(OR(1&gt;'Настройки'!$B$3,ISBLANK(BI957),BI957=0),"",BI957)</x:f>
      </x:c>
      <x:c r="CT957" s="50" t="str">
        <x:f>IF(OR(2&gt;'Настройки'!$B$3,ISBLANK(BJ957),BJ957=0),"",BJ957)</x:f>
      </x:c>
      <x:c r="CU957" s="50" t="str">
        <x:f>IF(OR(3&gt;'Настройки'!$B$3,ISBLANK(BK957),BK957=0),"",BK957)</x:f>
      </x:c>
      <x:c r="CV957" s="50" t="str">
        <x:f>IF(OR(4&gt;'Настройки'!$B$3,ISBLANK(BL957),BL957=0),"",BL957)</x:f>
      </x:c>
      <x:c r="CW957" s="50" t="str">
        <x:f>IF(OR(5&gt;'Настройки'!$B$3,ISBLANK(BM957),BM957=0),"",BM957)</x:f>
      </x:c>
      <x:c r="CX957" s="50" t="str">
        <x:f>IF(OR(6&gt;'Настройки'!$B$3,ISBLANK(BN957),BN957=0),"",BN957)</x:f>
      </x:c>
      <x:c r="CY957" s="50" t="str">
        <x:f>IF(OR(7&gt;'Настройки'!$B$3,ISBLANK(BO957),BO957=0),"",BO957)</x:f>
      </x:c>
      <x:c r="CZ957" s="50" t="str">
        <x:f>IF(OR(8&gt;'Настройки'!$B$3,ISBLANK(BP957),BP957=0),"",BP957)</x:f>
      </x:c>
      <x:c r="DA957" s="50" t="str">
        <x:f>IF(OR(9&gt;'Настройки'!$B$3,ISBLANK(BQ957),BQ957=0),"",BQ957)</x:f>
      </x:c>
      <x:c r="DB957" s="50" t="str">
        <x:f>IF(OR(10&gt;'Настройки'!$B$3,ISBLANK(BR957),BR957=0),"",BR957)</x:f>
      </x:c>
      <x:c r="DC957" s="50" t="str">
        <x:f>IF(OR(11&gt;'Настройки'!$B$3,ISBLANK(BS957),BS957=0),"",BS957)</x:f>
      </x:c>
      <x:c r="DD957" s="50" t="str">
        <x:f>IF(OR(12&gt;'Настройки'!$B$3,ISBLANK(BT957),BT957=0),"",BT957)</x:f>
      </x:c>
      <x:c r="DE957" s="50" t="str">
        <x:f>IF(OR(13&gt;'Настройки'!$B$3,ISBLANK(BU957),BU957=0),"",BU957)</x:f>
      </x:c>
      <x:c r="DF957" s="50" t="str">
        <x:f>IF(OR(14&gt;'Настройки'!$B$3,ISBLANK(BV957),BV957=0),"",BV957)</x:f>
      </x:c>
      <x:c r="DG957" s="50" t="str">
        <x:f>IF(OR(15&gt;'Настройки'!$B$3,ISBLANK(BW957),BW957=0),"",BW957)</x:f>
      </x:c>
      <x:c r="DH957" s="50" t="str">
        <x:f>IF(OR(16&gt;'Настройки'!$B$3,ISBLANK(BX957),BX957=0),"",BX957)</x:f>
      </x:c>
      <x:c r="DI957" s="50" t="str">
        <x:f>IF(OR(17&gt;'Настройки'!$B$3,ISBLANK(BY957),BY957=0),"",BY957)</x:f>
      </x:c>
      <x:c r="DJ957" s="50" t="str">
        <x:f>IF(OR(18&gt;'Настройки'!$B$3,ISBLANK(BZ957),BZ957=0),"",BZ957)</x:f>
      </x:c>
      <x:c r="DK957" s="50" t="str">
        <x:f>IF(OR(19&gt;'Настройки'!$B$3,ISBLANK(CA957),CA957=0),"",CA957)</x:f>
      </x:c>
      <x:c r="DL957" s="50" t="str">
        <x:f>IF(OR(20&gt;'Настройки'!$B$3,ISBLANK(CB957),CB957=0),"",CB957)</x:f>
      </x:c>
      <x:c r="DM957" s="50" t="str">
        <x:f>IF(OR(21&gt;'Настройки'!$B$3,ISBLANK(CC957),CC957=0),"",CC957)</x:f>
      </x:c>
      <x:c r="DN957" s="50" t="str">
        <x:f>IF(OR(22&gt;'Настройки'!$B$3,ISBLANK(CD957),CD957=0),"",CD957)</x:f>
      </x:c>
      <x:c r="DO957" s="50" t="str">
        <x:f>IF(OR(23&gt;'Настройки'!$B$3,ISBLANK(CE957),CE957=0),"",CE957)</x:f>
      </x:c>
      <x:c r="DP957" s="50" t="str">
        <x:f>IF(OR(24&gt;'Настройки'!$B$3,ISBLANK(CF957),CF957=0),"",CF957)</x:f>
      </x:c>
      <x:c r="DQ957" s="50" t="str">
        <x:f>IF(OR(25&gt;'Настройки'!$B$3,ISBLANK(CG957),CG957=0),"",CG957)</x:f>
      </x:c>
      <x:c r="DR957" s="50" t="str">
        <x:f>IF(OR(26&gt;'Настройки'!$B$3,ISBLANK(CH957),CH957=0),"",CH957)</x:f>
      </x:c>
      <x:c r="DS957" s="50" t="str">
        <x:f>IF(OR(27&gt;'Настройки'!$B$3,ISBLANK(CI957),CI957=0),"",CI957)</x:f>
      </x:c>
      <x:c r="DT957" s="50" t="str">
        <x:f>IF(OR(28&gt;'Настройки'!$B$3,ISBLANK(CJ957),CJ957=0),"",CJ957)</x:f>
      </x:c>
      <x:c r="DU957" s="50" t="str">
        <x:f>IF(OR(29&gt;'Настройки'!$B$3,ISBLANK(CK957),CK957=0),"",CK957)</x:f>
      </x:c>
      <x:c r="DV957" s="50" t="str">
        <x:f>IF(OR(30&gt;'Настройки'!$B$3,ISBLANK(CL957),CL957=0),"",CL957)</x:f>
      </x:c>
      <x:c r="DW957" s="50" t="str">
        <x:f>IF(OR(31&gt;'Настройки'!$B$3,ISBLANK(CM957),CM957=0),"",CM957)</x:f>
      </x:c>
      <x:c r="DX957" s="50" t="str">
        <x:f>IF(OR(32&gt;'Настройки'!$B$3,ISBLANK(CN957),CN957=0),"",CN957)</x:f>
      </x:c>
      <x:c r="DY957" s="50" t="str">
        <x:f>IF(OR(33&gt;'Настройки'!$B$3,ISBLANK(CO957),CO957=0),"",CO957)</x:f>
      </x:c>
      <x:c r="DZ957" s="50" t="str">
        <x:f>IF(OR(34&gt;'Настройки'!$B$3,ISBLANK(CP957),CP957=0),"",CP957)</x:f>
      </x:c>
      <x:c r="EA957" s="50" t="str">
        <x:f>IF(OR(35&gt;'Настройки'!$B$3,ISBLANK(CQ957),CQ957=0),"",CQ957)</x:f>
      </x:c>
      <x:c r="EB957" s="50" t="str">
        <x:f>IF(OR(36&gt;'Настройки'!$B$3,ISBLANK(CR957),CR957=0),"",CR957)</x:f>
      </x:c>
      <x:c r="EC957" s="50" t="str">
        <x:f>IF(A957="","",IF(OR(BB957="AZ",BB957="BZ"),10000+ROW(),IF(AZ957&gt;'Настройки'!$B$11,20000+ROW(),IF(BF957&lt;&gt;"Обычный",30000+ROW(),IF(AX957&lt;=0,40000+ROW(),"")))))</x:f>
      </x:c>
      <x:c r="ED957" s="50" t="str">
        <x:f>IF(EC957="","",COUNTIFS($EC$2:$EC$1001,"&gt;0",$EC$2:$EC$1001,"&lt;"&amp;EC957)+1)</x:f>
      </x:c>
    </x:row>
    <x:row r="958">
      <x:c r="A958" s="115"/>
      <x:c r="B958" s="115"/>
      <x:c r="C958" s="115"/>
      <x:c r="D958" s="118"/>
      <x:c r="E958" s="118"/>
      <x:c r="F958" s="118"/>
      <x:c r="G958" s="118"/>
      <x:c r="H958" s="118"/>
      <x:c r="I958" s="118"/>
      <x:c r="J958" s="118"/>
      <x:c r="K958" s="118"/>
      <x:c r="L958" s="118"/>
      <x:c r="M958" s="118"/>
      <x:c r="N958" s="118"/>
      <x:c r="O958" s="118"/>
      <x:c r="P958" s="118"/>
      <x:c r="Q958" s="118"/>
      <x:c r="R958" s="118"/>
      <x:c r="S958" s="118"/>
      <x:c r="T958" s="118"/>
      <x:c r="U958" s="118"/>
      <x:c r="V958" s="118"/>
      <x:c r="W958" s="118"/>
      <x:c r="X958" s="118"/>
      <x:c r="Y958" s="118"/>
      <x:c r="Z958" s="118"/>
      <x:c r="AA958" s="118"/>
      <x:c r="AB958" s="118"/>
      <x:c r="AC958" s="118"/>
      <x:c r="AD958" s="118"/>
      <x:c r="AE958" s="118"/>
      <x:c r="AF958" s="118"/>
      <x:c r="AG958" s="118"/>
      <x:c r="AH958" s="118"/>
      <x:c r="AI958" s="118"/>
      <x:c r="AJ958" s="118"/>
      <x:c r="AK958" s="118"/>
      <x:c r="AL958" s="118"/>
      <x:c r="AM958" s="118"/>
      <x:c r="AN958" s="118"/>
      <x:c r="AO958" s="118"/>
      <x:c r="AP958" s="115"/>
      <x:c r="AQ958" s="49" t="str">
        <x:f>IF(A958="","",COUNT(BI958:INDEX(BI958:CR958,1,'Настройки'!$B$3)))</x:f>
      </x:c>
      <x:c r="AR958" s="49" t="str">
        <x:f>IF(A958="","",SUM(BI958:INDEX(BI958:CR958,1,'Настройки'!$B$3)))</x:f>
      </x:c>
      <x:c r="AS958" s="58" t="str">
        <x:f>IF(A958="","",IF('Настройки'!$B$4="Стоимость потребления",AR958*D958,IF('Настройки'!$B$4="Количество",AR958,E958)))</x:f>
      </x:c>
      <x:c r="AT958" s="61" t="str">
        <x:f>IF(OR(A958="",AS958&lt;0,SUM($AS$2:$AS$1001)&lt;=0),"",AS958/SUM($AS$2:$AS$1001))</x:f>
      </x:c>
      <x:c r="AU958" s="61" t="str">
        <x:f>IF(OR(A958="",AS958&lt;0,SUM($AS$2:$AS$1001)&lt;=0),"",SUMIFS($AS$2:$AS$1001,$AS$2:$AS$1001,"&gt;"&amp;AS958)/SUM($AS$2:$AS$1001))</x:f>
      </x:c>
      <x:c r="AV958" s="61" t="str">
        <x:f>IF(OR(A958="",AS958&lt;0,SUM($AS$2:$AS$1001)&lt;=0),"",SUMIFS($AS$2:$AS$1001,$AS$2:$AS$1001,"&gt;="&amp;AS958)/SUM($AS$2:$AS$1001))</x:f>
      </x:c>
      <x:c r="AW958" s="49" t="str">
        <x:f>IF(A958="","",IF(SUM($AS$2:$AS$1001)&lt;=0,"Не определён",IF(AS958&lt;0,"Исключение",IF(AU958&lt;'Настройки'!$B$5,"A",IF(AU958&lt;'Настройки'!$B$6,"B","C")))))</x:f>
      </x:c>
      <x:c r="AX958" s="58" t="str">
        <x:f>IF(A958="","",IF(AQ958=0,"",AVERAGE(BI958:INDEX(BI958:CR958,1,'Настройки'!$B$3))))</x:f>
      </x:c>
      <x:c r="AY958" s="58" t="str">
        <x:f>IF(OR(A958="",AQ958=0),"",STDEVP(BI958:INDEX(BI958:CR958,1,'Настройки'!$B$3)))</x:f>
      </x:c>
      <x:c r="AZ958" s="61" t="str">
        <x:f>IF(OR(A958="",AQ958&lt;'Настройки'!$B$12,AX958&lt;=0,AND('Настройки'!$B$10="Блокировать",COUNTIF(F958:INDEX(F958:AO958,1,'Настройки'!$B$3),"&lt;0")&gt;0)),"",AY958/ABS(AX958))</x:f>
      </x:c>
      <x:c r="BA958" s="49" t="str">
        <x:f>IF(A958="","",IF(AND('Настройки'!$B$10="Блокировать",COUNTIF(F958:INDEX(F958:AO958,1,'Настройки'!$B$3),"&lt;0")&gt;0),"Не определён",IF(AQ958&lt;'Настройки'!$B$12,"Не определён",IF(AX958=0,"Нет спроса",IF(AX958&lt;0,"Не определён",IF(AZ958&lt;='Настройки'!$B$7,"X",IF(AZ958&lt;='Настройки'!$B$8,"Y","Z")))))))</x:f>
      </x:c>
      <x:c r="BB958" s="49" t="str">
        <x:f>IF(OR(A958="",LEN(AW958)&lt;&gt;1,LEN(BA958)&lt;&gt;1),"",AW958&amp;BA958)</x:f>
      </x:c>
      <x:c r="BC958" s="61" t="str">
        <x:f>IF(OR(A958="",AQ958=0),"",(COUNT(BI958:INDEX(BI958:CR958,1,'Настройки'!$B$3))-COUNT(CS958:INDEX(CS958:EB958,1,'Настройки'!$B$3)))/AQ958)</x:f>
      </x:c>
      <x:c r="BD958" s="64" t="str">
        <x:f>IF(OR(A958="",COUNT(CS958:INDEX(CS958:EB958,1,'Настройки'!$B$3))=0),"",AQ958/COUNT(CS958:INDEX(CS958:EB958,1,'Настройки'!$B$3)))</x:f>
      </x:c>
      <x:c r="BE958" s="64" t="str">
        <x:f>IF(OR(A958="",COUNT(CS958:INDEX(CS958:EB958,1,'Настройки'!$B$3))=0),"",IF(AVERAGE(CS958:INDEX(CS958:EB958,1,'Настройки'!$B$3))=0,"",(STDEVP(CS958:INDEX(CS958:EB958,1,'Настройки'!$B$3))/ABS(AVERAGE(CS958:INDEX(CS958:EB958,1,'Настройки'!$B$3))))^2))</x:f>
      </x:c>
      <x:c r="BF958" s="49" t="str">
        <x:f>IF(A958="","",IF(AQ958&lt;3,"Недостаточно",IF(AQ958&lt;6,"Предварительный","Обычный")))</x:f>
      </x:c>
      <x:c r="BG958" s="49" t="str">
        <x:f>IF(A958="","",IF(COUNTIF(F958:INDEX(F958:AO958,1,'Настройки'!$B$3),"&lt;0")&gt;0,IF('Настройки'!$B$10="Блокировать","Отрицательный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"),"")&amp;IF(AQ958&lt;3,"Недостаточно истории. ",IF(AQ958&lt;6,"Предварительная классификация. ",""))&amp;IF(AX958=0,"Нет спроса за горизонт. ","")&amp;IF(AZ958&gt;'Настройки'!$B$11,"Экстремальная вариативность. ",""))</x:f>
      </x:c>
      <x:c r="BH958" s="49" t="str">
        <x:f>IF(A958="","",IFERROR(VLOOKUP(BB958,'Настройки'!$D$3:$E$11,2,FALSE),"Сначала проверьте исходные данные и историю спроса.")&amp;" Уточните срок поставки, MOQ и критичность.")</x:f>
      </x:c>
      <x:c r="BI958" s="50" t="str">
        <x:f>IF(1&gt;'Настройки'!$B$3,"",IF(ISBLANK(F958),IF('Настройки'!$B$9="Нулевой спрос",0,""),IF(F958&lt;0,IF('Настройки'!$B$10="Исключить","",IF('Настройки'!$B$10="Абсолютные значения",ABS(F958),F958)),F958)))</x:f>
      </x:c>
      <x:c r="BJ958" s="50" t="str">
        <x:f>IF(2&gt;'Настройки'!$B$3,"",IF(ISBLANK(G958),IF('Настройки'!$B$9="Нулевой спрос",0,""),IF(G958&lt;0,IF('Настройки'!$B$10="Исключить","",IF('Настройки'!$B$10="Абсолютные значения",ABS(G958),G958)),G958)))</x:f>
      </x:c>
      <x:c r="BK958" s="50" t="str">
        <x:f>IF(3&gt;'Настройки'!$B$3,"",IF(ISBLANK(H958),IF('Настройки'!$B$9="Нулевой спрос",0,""),IF(H958&lt;0,IF('Настройки'!$B$10="Исключить","",IF('Настройки'!$B$10="Абсолютные значения",ABS(H958),H958)),H958)))</x:f>
      </x:c>
      <x:c r="BL958" s="50" t="str">
        <x:f>IF(4&gt;'Настройки'!$B$3,"",IF(ISBLANK(I958),IF('Настройки'!$B$9="Нулевой спрос",0,""),IF(I958&lt;0,IF('Настройки'!$B$10="Исключить","",IF('Настройки'!$B$10="Абсолютные значения",ABS(I958),I958)),I958)))</x:f>
      </x:c>
      <x:c r="BM958" s="50" t="str">
        <x:f>IF(5&gt;'Настройки'!$B$3,"",IF(ISBLANK(J958),IF('Настройки'!$B$9="Нулевой спрос",0,""),IF(J958&lt;0,IF('Настройки'!$B$10="Исключить","",IF('Настройки'!$B$10="Абсолютные значения",ABS(J958),J958)),J958)))</x:f>
      </x:c>
      <x:c r="BN958" s="50" t="str">
        <x:f>IF(6&gt;'Настройки'!$B$3,"",IF(ISBLANK(K958),IF('Настройки'!$B$9="Нулевой спрос",0,""),IF(K958&lt;0,IF('Настройки'!$B$10="Исключить","",IF('Настройки'!$B$10="Абсолютные значения",ABS(K958),K958)),K958)))</x:f>
      </x:c>
      <x:c r="BO958" s="50" t="str">
        <x:f>IF(7&gt;'Настройки'!$B$3,"",IF(ISBLANK(L958),IF('Настройки'!$B$9="Нулевой спрос",0,""),IF(L958&lt;0,IF('Настройки'!$B$10="Исключить","",IF('Настройки'!$B$10="Абсолютные значения",ABS(L958),L958)),L958)))</x:f>
      </x:c>
      <x:c r="BP958" s="50" t="str">
        <x:f>IF(8&gt;'Настройки'!$B$3,"",IF(ISBLANK(M958),IF('Настройки'!$B$9="Нулевой спрос",0,""),IF(M958&lt;0,IF('Настройки'!$B$10="Исключить","",IF('Настройки'!$B$10="Абсолютные значения",ABS(M958),M958)),M958)))</x:f>
      </x:c>
      <x:c r="BQ958" s="50" t="str">
        <x:f>IF(9&gt;'Настройки'!$B$3,"",IF(ISBLANK(N958),IF('Настройки'!$B$9="Нулевой спрос",0,""),IF(N958&lt;0,IF('Настройки'!$B$10="Исключить","",IF('Настройки'!$B$10="Абсолютные значения",ABS(N958),N958)),N958)))</x:f>
      </x:c>
      <x:c r="BR958" s="50" t="str">
        <x:f>IF(10&gt;'Настройки'!$B$3,"",IF(ISBLANK(O958),IF('Настройки'!$B$9="Нулевой спрос",0,""),IF(O958&lt;0,IF('Настройки'!$B$10="Исключить","",IF('Настройки'!$B$10="Абсолютные значения",ABS(O958),O958)),O958)))</x:f>
      </x:c>
      <x:c r="BS958" s="50" t="str">
        <x:f>IF(11&gt;'Настройки'!$B$3,"",IF(ISBLANK(P958),IF('Настройки'!$B$9="Нулевой спрос",0,""),IF(P958&lt;0,IF('Настройки'!$B$10="Исключить","",IF('Настройки'!$B$10="Абсолютные значения",ABS(P958),P958)),P958)))</x:f>
      </x:c>
      <x:c r="BT958" s="50" t="str">
        <x:f>IF(12&gt;'Настройки'!$B$3,"",IF(ISBLANK(Q958),IF('Настройки'!$B$9="Нулевой спрос",0,""),IF(Q958&lt;0,IF('Настройки'!$B$10="Исключить","",IF('Настройки'!$B$10="Абсолютные значения",ABS(Q958),Q958)),Q958)))</x:f>
      </x:c>
      <x:c r="BU958" s="50" t="str">
        <x:f>IF(13&gt;'Настройки'!$B$3,"",IF(ISBLANK(R958),IF('Настройки'!$B$9="Нулевой спрос",0,""),IF(R958&lt;0,IF('Настройки'!$B$10="Исключить","",IF('Настройки'!$B$10="Абсолютные значения",ABS(R958),R958)),R958)))</x:f>
      </x:c>
      <x:c r="BV958" s="50" t="str">
        <x:f>IF(14&gt;'Настройки'!$B$3,"",IF(ISBLANK(S958),IF('Настройки'!$B$9="Нулевой спрос",0,""),IF(S958&lt;0,IF('Настройки'!$B$10="Исключить","",IF('Настройки'!$B$10="Абсолютные значения",ABS(S958),S958)),S958)))</x:f>
      </x:c>
      <x:c r="BW958" s="50" t="str">
        <x:f>IF(15&gt;'Настройки'!$B$3,"",IF(ISBLANK(T958),IF('Настройки'!$B$9="Нулевой спрос",0,""),IF(T958&lt;0,IF('Настройки'!$B$10="Исключить","",IF('Настройки'!$B$10="Абсолютные значения",ABS(T958),T958)),T958)))</x:f>
      </x:c>
      <x:c r="BX958" s="50" t="str">
        <x:f>IF(16&gt;'Настройки'!$B$3,"",IF(ISBLANK(U958),IF('Настройки'!$B$9="Нулевой спрос",0,""),IF(U958&lt;0,IF('Настройки'!$B$10="Исключить","",IF('Настройки'!$B$10="Абсолютные значения",ABS(U958),U958)),U958)))</x:f>
      </x:c>
      <x:c r="BY958" s="50" t="str">
        <x:f>IF(17&gt;'Настройки'!$B$3,"",IF(ISBLANK(V958),IF('Настройки'!$B$9="Нулевой спрос",0,""),IF(V958&lt;0,IF('Настройки'!$B$10="Исключить","",IF('Настройки'!$B$10="Абсолютные значения",ABS(V958),V958)),V958)))</x:f>
      </x:c>
      <x:c r="BZ958" s="50" t="str">
        <x:f>IF(18&gt;'Настройки'!$B$3,"",IF(ISBLANK(W958),IF('Настройки'!$B$9="Нулевой спрос",0,""),IF(W958&lt;0,IF('Настройки'!$B$10="Исключить","",IF('Настройки'!$B$10="Абсолютные значения",ABS(W958),W958)),W958)))</x:f>
      </x:c>
      <x:c r="CA958" s="50" t="str">
        <x:f>IF(19&gt;'Настройки'!$B$3,"",IF(ISBLANK(X958),IF('Настройки'!$B$9="Нулевой спрос",0,""),IF(X958&lt;0,IF('Настройки'!$B$10="Исключить","",IF('Настройки'!$B$10="Абсолютные значения",ABS(X958),X958)),X958)))</x:f>
      </x:c>
      <x:c r="CB958" s="50" t="str">
        <x:f>IF(20&gt;'Настройки'!$B$3,"",IF(ISBLANK(Y958),IF('Настройки'!$B$9="Нулевой спрос",0,""),IF(Y958&lt;0,IF('Настройки'!$B$10="Исключить","",IF('Настройки'!$B$10="Абсолютные значения",ABS(Y958),Y958)),Y958)))</x:f>
      </x:c>
      <x:c r="CC958" s="50" t="str">
        <x:f>IF(21&gt;'Настройки'!$B$3,"",IF(ISBLANK(Z958),IF('Настройки'!$B$9="Нулевой спрос",0,""),IF(Z958&lt;0,IF('Настройки'!$B$10="Исключить","",IF('Настройки'!$B$10="Абсолютные значения",ABS(Z958),Z958)),Z958)))</x:f>
      </x:c>
      <x:c r="CD958" s="50" t="str">
        <x:f>IF(22&gt;'Настройки'!$B$3,"",IF(ISBLANK(AA958),IF('Настройки'!$B$9="Нулевой спрос",0,""),IF(AA958&lt;0,IF('Настройки'!$B$10="Исключить","",IF('Настройки'!$B$10="Абсолютные значения",ABS(AA958),AA958)),AA958)))</x:f>
      </x:c>
      <x:c r="CE958" s="50" t="str">
        <x:f>IF(23&gt;'Настройки'!$B$3,"",IF(ISBLANK(AB958),IF('Настройки'!$B$9="Нулевой спрос",0,""),IF(AB958&lt;0,IF('Настройки'!$B$10="Исключить","",IF('Настройки'!$B$10="Абсолютные значения",ABS(AB958),AB958)),AB958)))</x:f>
      </x:c>
      <x:c r="CF958" s="50" t="str">
        <x:f>IF(24&gt;'Настройки'!$B$3,"",IF(ISBLANK(AC958),IF('Настройки'!$B$9="Нулевой спрос",0,""),IF(AC958&lt;0,IF('Настройки'!$B$10="Исключить","",IF('Настройки'!$B$10="Абсолютные значения",ABS(AC958),AC958)),AC958)))</x:f>
      </x:c>
      <x:c r="CG958" s="50" t="str">
        <x:f>IF(25&gt;'Настройки'!$B$3,"",IF(ISBLANK(AD958),IF('Настройки'!$B$9="Нулевой спрос",0,""),IF(AD958&lt;0,IF('Настройки'!$B$10="Исключить","",IF('Настройки'!$B$10="Абсолютные значения",ABS(AD958),AD958)),AD958)))</x:f>
      </x:c>
      <x:c r="CH958" s="50" t="str">
        <x:f>IF(26&gt;'Настройки'!$B$3,"",IF(ISBLANK(AE958),IF('Настройки'!$B$9="Нулевой спрос",0,""),IF(AE958&lt;0,IF('Настройки'!$B$10="Исключить","",IF('Настройки'!$B$10="Абсолютные значения",ABS(AE958),AE958)),AE958)))</x:f>
      </x:c>
      <x:c r="CI958" s="50" t="str">
        <x:f>IF(27&gt;'Настройки'!$B$3,"",IF(ISBLANK(AF958),IF('Настройки'!$B$9="Нулевой спрос",0,""),IF(AF958&lt;0,IF('Настройки'!$B$10="Исключить","",IF('Настройки'!$B$10="Абсолютные значения",ABS(AF958),AF958)),AF958)))</x:f>
      </x:c>
      <x:c r="CJ958" s="50" t="str">
        <x:f>IF(28&gt;'Настройки'!$B$3,"",IF(ISBLANK(AG958),IF('Настройки'!$B$9="Нулевой спрос",0,""),IF(AG958&lt;0,IF('Настройки'!$B$10="Исключить","",IF('Настройки'!$B$10="Абсолютные значения",ABS(AG958),AG958)),AG958)))</x:f>
      </x:c>
      <x:c r="CK958" s="50" t="str">
        <x:f>IF(29&gt;'Настройки'!$B$3,"",IF(ISBLANK(AH958),IF('Настройки'!$B$9="Нулевой спрос",0,""),IF(AH958&lt;0,IF('Настройки'!$B$10="Исключить","",IF('Настройки'!$B$10="Абсолютные значения",ABS(AH958),AH958)),AH958)))</x:f>
      </x:c>
      <x:c r="CL958" s="50" t="str">
        <x:f>IF(30&gt;'Настройки'!$B$3,"",IF(ISBLANK(AI958),IF('Настройки'!$B$9="Нулевой спрос",0,""),IF(AI958&lt;0,IF('Настройки'!$B$10="Исключить","",IF('Настройки'!$B$10="Абсолютные значения",ABS(AI958),AI958)),AI958)))</x:f>
      </x:c>
      <x:c r="CM958" s="50" t="str">
        <x:f>IF(31&gt;'Настройки'!$B$3,"",IF(ISBLANK(AJ958),IF('Настройки'!$B$9="Нулевой спрос",0,""),IF(AJ958&lt;0,IF('Настройки'!$B$10="Исключить","",IF('Настройки'!$B$10="Абсолютные значения",ABS(AJ958),AJ958)),AJ958)))</x:f>
      </x:c>
      <x:c r="CN958" s="50" t="str">
        <x:f>IF(32&gt;'Настройки'!$B$3,"",IF(ISBLANK(AK958),IF('Настройки'!$B$9="Нулевой спрос",0,""),IF(AK958&lt;0,IF('Настройки'!$B$10="Исключить","",IF('Настройки'!$B$10="Абсолютные значения",ABS(AK958),AK958)),AK958)))</x:f>
      </x:c>
      <x:c r="CO958" s="50" t="str">
        <x:f>IF(33&gt;'Настройки'!$B$3,"",IF(ISBLANK(AL958),IF('Настройки'!$B$9="Нулевой спрос",0,""),IF(AL958&lt;0,IF('Настройки'!$B$10="Исключить","",IF('Настройки'!$B$10="Абсолютные значения",ABS(AL958),AL958)),AL958)))</x:f>
      </x:c>
      <x:c r="CP958" s="50" t="str">
        <x:f>IF(34&gt;'Настройки'!$B$3,"",IF(ISBLANK(AM958),IF('Настройки'!$B$9="Нулевой спрос",0,""),IF(AM958&lt;0,IF('Настройки'!$B$10="Исключить","",IF('Настройки'!$B$10="Абсолютные значения",ABS(AM958),AM958)),AM958)))</x:f>
      </x:c>
      <x:c r="CQ958" s="50" t="str">
        <x:f>IF(35&gt;'Настройки'!$B$3,"",IF(ISBLANK(AN958),IF('Настройки'!$B$9="Нулевой спрос",0,""),IF(AN958&lt;0,IF('Настройки'!$B$10="Исключить","",IF('Настройки'!$B$10="Абсолютные значения",ABS(AN958),AN958)),AN958)))</x:f>
      </x:c>
      <x:c r="CR958" s="50" t="str">
        <x:f>IF(36&gt;'Настройки'!$B$3,"",IF(ISBLANK(AO958),IF('Настройки'!$B$9="Нулевой спрос",0,""),IF(AO958&lt;0,IF('Настройки'!$B$10="Исключить","",IF('Настройки'!$B$10="Абсолютные значения",ABS(AO958),AO958)),AO958)))</x:f>
      </x:c>
      <x:c r="CS958" s="50" t="str">
        <x:f>IF(OR(1&gt;'Настройки'!$B$3,ISBLANK(BI958),BI958=0),"",BI958)</x:f>
      </x:c>
      <x:c r="CT958" s="50" t="str">
        <x:f>IF(OR(2&gt;'Настройки'!$B$3,ISBLANK(BJ958),BJ958=0),"",BJ958)</x:f>
      </x:c>
      <x:c r="CU958" s="50" t="str">
        <x:f>IF(OR(3&gt;'Настройки'!$B$3,ISBLANK(BK958),BK958=0),"",BK958)</x:f>
      </x:c>
      <x:c r="CV958" s="50" t="str">
        <x:f>IF(OR(4&gt;'Настройки'!$B$3,ISBLANK(BL958),BL958=0),"",BL958)</x:f>
      </x:c>
      <x:c r="CW958" s="50" t="str">
        <x:f>IF(OR(5&gt;'Настройки'!$B$3,ISBLANK(BM958),BM958=0),"",BM958)</x:f>
      </x:c>
      <x:c r="CX958" s="50" t="str">
        <x:f>IF(OR(6&gt;'Настройки'!$B$3,ISBLANK(BN958),BN958=0),"",BN958)</x:f>
      </x:c>
      <x:c r="CY958" s="50" t="str">
        <x:f>IF(OR(7&gt;'Настройки'!$B$3,ISBLANK(BO958),BO958=0),"",BO958)</x:f>
      </x:c>
      <x:c r="CZ958" s="50" t="str">
        <x:f>IF(OR(8&gt;'Настройки'!$B$3,ISBLANK(BP958),BP958=0),"",BP958)</x:f>
      </x:c>
      <x:c r="DA958" s="50" t="str">
        <x:f>IF(OR(9&gt;'Настройки'!$B$3,ISBLANK(BQ958),BQ958=0),"",BQ958)</x:f>
      </x:c>
      <x:c r="DB958" s="50" t="str">
        <x:f>IF(OR(10&gt;'Настройки'!$B$3,ISBLANK(BR958),BR958=0),"",BR958)</x:f>
      </x:c>
      <x:c r="DC958" s="50" t="str">
        <x:f>IF(OR(11&gt;'Настройки'!$B$3,ISBLANK(BS958),BS958=0),"",BS958)</x:f>
      </x:c>
      <x:c r="DD958" s="50" t="str">
        <x:f>IF(OR(12&gt;'Настройки'!$B$3,ISBLANK(BT958),BT958=0),"",BT958)</x:f>
      </x:c>
      <x:c r="DE958" s="50" t="str">
        <x:f>IF(OR(13&gt;'Настройки'!$B$3,ISBLANK(BU958),BU958=0),"",BU958)</x:f>
      </x:c>
      <x:c r="DF958" s="50" t="str">
        <x:f>IF(OR(14&gt;'Настройки'!$B$3,ISBLANK(BV958),BV958=0),"",BV958)</x:f>
      </x:c>
      <x:c r="DG958" s="50" t="str">
        <x:f>IF(OR(15&gt;'Настройки'!$B$3,ISBLANK(BW958),BW958=0),"",BW958)</x:f>
      </x:c>
      <x:c r="DH958" s="50" t="str">
        <x:f>IF(OR(16&gt;'Настройки'!$B$3,ISBLANK(BX958),BX958=0),"",BX958)</x:f>
      </x:c>
      <x:c r="DI958" s="50" t="str">
        <x:f>IF(OR(17&gt;'Настройки'!$B$3,ISBLANK(BY958),BY958=0),"",BY958)</x:f>
      </x:c>
      <x:c r="DJ958" s="50" t="str">
        <x:f>IF(OR(18&gt;'Настройки'!$B$3,ISBLANK(BZ958),BZ958=0),"",BZ958)</x:f>
      </x:c>
      <x:c r="DK958" s="50" t="str">
        <x:f>IF(OR(19&gt;'Настройки'!$B$3,ISBLANK(CA958),CA958=0),"",CA958)</x:f>
      </x:c>
      <x:c r="DL958" s="50" t="str">
        <x:f>IF(OR(20&gt;'Настройки'!$B$3,ISBLANK(CB958),CB958=0),"",CB958)</x:f>
      </x:c>
      <x:c r="DM958" s="50" t="str">
        <x:f>IF(OR(21&gt;'Настройки'!$B$3,ISBLANK(CC958),CC958=0),"",CC958)</x:f>
      </x:c>
      <x:c r="DN958" s="50" t="str">
        <x:f>IF(OR(22&gt;'Настройки'!$B$3,ISBLANK(CD958),CD958=0),"",CD958)</x:f>
      </x:c>
      <x:c r="DO958" s="50" t="str">
        <x:f>IF(OR(23&gt;'Настройки'!$B$3,ISBLANK(CE958),CE958=0),"",CE958)</x:f>
      </x:c>
      <x:c r="DP958" s="50" t="str">
        <x:f>IF(OR(24&gt;'Настройки'!$B$3,ISBLANK(CF958),CF958=0),"",CF958)</x:f>
      </x:c>
      <x:c r="DQ958" s="50" t="str">
        <x:f>IF(OR(25&gt;'Настройки'!$B$3,ISBLANK(CG958),CG958=0),"",CG958)</x:f>
      </x:c>
      <x:c r="DR958" s="50" t="str">
        <x:f>IF(OR(26&gt;'Настройки'!$B$3,ISBLANK(CH958),CH958=0),"",CH958)</x:f>
      </x:c>
      <x:c r="DS958" s="50" t="str">
        <x:f>IF(OR(27&gt;'Настройки'!$B$3,ISBLANK(CI958),CI958=0),"",CI958)</x:f>
      </x:c>
      <x:c r="DT958" s="50" t="str">
        <x:f>IF(OR(28&gt;'Настройки'!$B$3,ISBLANK(CJ958),CJ958=0),"",CJ958)</x:f>
      </x:c>
      <x:c r="DU958" s="50" t="str">
        <x:f>IF(OR(29&gt;'Настройки'!$B$3,ISBLANK(CK958),CK958=0),"",CK958)</x:f>
      </x:c>
      <x:c r="DV958" s="50" t="str">
        <x:f>IF(OR(30&gt;'Настройки'!$B$3,ISBLANK(CL958),CL958=0),"",CL958)</x:f>
      </x:c>
      <x:c r="DW958" s="50" t="str">
        <x:f>IF(OR(31&gt;'Настройки'!$B$3,ISBLANK(CM958),CM958=0),"",CM958)</x:f>
      </x:c>
      <x:c r="DX958" s="50" t="str">
        <x:f>IF(OR(32&gt;'Настройки'!$B$3,ISBLANK(CN958),CN958=0),"",CN958)</x:f>
      </x:c>
      <x:c r="DY958" s="50" t="str">
        <x:f>IF(OR(33&gt;'Настройки'!$B$3,ISBLANK(CO958),CO958=0),"",CO958)</x:f>
      </x:c>
      <x:c r="DZ958" s="50" t="str">
        <x:f>IF(OR(34&gt;'Настройки'!$B$3,ISBLANK(CP958),CP958=0),"",CP958)</x:f>
      </x:c>
      <x:c r="EA958" s="50" t="str">
        <x:f>IF(OR(35&gt;'Настройки'!$B$3,ISBLANK(CQ958),CQ958=0),"",CQ958)</x:f>
      </x:c>
      <x:c r="EB958" s="50" t="str">
        <x:f>IF(OR(36&gt;'Настройки'!$B$3,ISBLANK(CR958),CR958=0),"",CR958)</x:f>
      </x:c>
      <x:c r="EC958" s="50" t="str">
        <x:f>IF(A958="","",IF(OR(BB958="AZ",BB958="BZ"),10000+ROW(),IF(AZ958&gt;'Настройки'!$B$11,20000+ROW(),IF(BF958&lt;&gt;"Обычный",30000+ROW(),IF(AX958&lt;=0,40000+ROW(),"")))))</x:f>
      </x:c>
      <x:c r="ED958" s="50" t="str">
        <x:f>IF(EC958="","",COUNTIFS($EC$2:$EC$1001,"&gt;0",$EC$2:$EC$1001,"&lt;"&amp;EC958)+1)</x:f>
      </x:c>
    </x:row>
    <x:row r="959">
      <x:c r="A959" s="115"/>
      <x:c r="B959" s="115"/>
      <x:c r="C959" s="115"/>
      <x:c r="D959" s="118"/>
      <x:c r="E959" s="118"/>
      <x:c r="F959" s="118"/>
      <x:c r="G959" s="118"/>
      <x:c r="H959" s="118"/>
      <x:c r="I959" s="118"/>
      <x:c r="J959" s="118"/>
      <x:c r="K959" s="118"/>
      <x:c r="L959" s="118"/>
      <x:c r="M959" s="118"/>
      <x:c r="N959" s="118"/>
      <x:c r="O959" s="118"/>
      <x:c r="P959" s="118"/>
      <x:c r="Q959" s="118"/>
      <x:c r="R959" s="118"/>
      <x:c r="S959" s="118"/>
      <x:c r="T959" s="118"/>
      <x:c r="U959" s="118"/>
      <x:c r="V959" s="118"/>
      <x:c r="W959" s="118"/>
      <x:c r="X959" s="118"/>
      <x:c r="Y959" s="118"/>
      <x:c r="Z959" s="118"/>
      <x:c r="AA959" s="118"/>
      <x:c r="AB959" s="118"/>
      <x:c r="AC959" s="118"/>
      <x:c r="AD959" s="118"/>
      <x:c r="AE959" s="118"/>
      <x:c r="AF959" s="118"/>
      <x:c r="AG959" s="118"/>
      <x:c r="AH959" s="118"/>
      <x:c r="AI959" s="118"/>
      <x:c r="AJ959" s="118"/>
      <x:c r="AK959" s="118"/>
      <x:c r="AL959" s="118"/>
      <x:c r="AM959" s="118"/>
      <x:c r="AN959" s="118"/>
      <x:c r="AO959" s="118"/>
      <x:c r="AP959" s="115"/>
      <x:c r="AQ959" s="49" t="str">
        <x:f>IF(A959="","",COUNT(BI959:INDEX(BI959:CR959,1,'Настройки'!$B$3)))</x:f>
      </x:c>
      <x:c r="AR959" s="49" t="str">
        <x:f>IF(A959="","",SUM(BI959:INDEX(BI959:CR959,1,'Настройки'!$B$3)))</x:f>
      </x:c>
      <x:c r="AS959" s="58" t="str">
        <x:f>IF(A959="","",IF('Настройки'!$B$4="Стоимость потребления",AR959*D959,IF('Настройки'!$B$4="Количество",AR959,E959)))</x:f>
      </x:c>
      <x:c r="AT959" s="61" t="str">
        <x:f>IF(OR(A959="",AS959&lt;0,SUM($AS$2:$AS$1001)&lt;=0),"",AS959/SUM($AS$2:$AS$1001))</x:f>
      </x:c>
      <x:c r="AU959" s="61" t="str">
        <x:f>IF(OR(A959="",AS959&lt;0,SUM($AS$2:$AS$1001)&lt;=0),"",SUMIFS($AS$2:$AS$1001,$AS$2:$AS$1001,"&gt;"&amp;AS959)/SUM($AS$2:$AS$1001))</x:f>
      </x:c>
      <x:c r="AV959" s="61" t="str">
        <x:f>IF(OR(A959="",AS959&lt;0,SUM($AS$2:$AS$1001)&lt;=0),"",SUMIFS($AS$2:$AS$1001,$AS$2:$AS$1001,"&gt;="&amp;AS959)/SUM($AS$2:$AS$1001))</x:f>
      </x:c>
      <x:c r="AW959" s="49" t="str">
        <x:f>IF(A959="","",IF(SUM($AS$2:$AS$1001)&lt;=0,"Не определён",IF(AS959&lt;0,"Исключение",IF(AU959&lt;'Настройки'!$B$5,"A",IF(AU959&lt;'Настройки'!$B$6,"B","C")))))</x:f>
      </x:c>
      <x:c r="AX959" s="58" t="str">
        <x:f>IF(A959="","",IF(AQ959=0,"",AVERAGE(BI959:INDEX(BI959:CR959,1,'Настройки'!$B$3))))</x:f>
      </x:c>
      <x:c r="AY959" s="58" t="str">
        <x:f>IF(OR(A959="",AQ959=0),"",STDEVP(BI959:INDEX(BI959:CR959,1,'Настройки'!$B$3)))</x:f>
      </x:c>
      <x:c r="AZ959" s="61" t="str">
        <x:f>IF(OR(A959="",AQ959&lt;'Настройки'!$B$12,AX959&lt;=0,AND('Настройки'!$B$10="Блокировать",COUNTIF(F959:INDEX(F959:AO959,1,'Настройки'!$B$3),"&lt;0")&gt;0)),"",AY959/ABS(AX959))</x:f>
      </x:c>
      <x:c r="BA959" s="49" t="str">
        <x:f>IF(A959="","",IF(AND('Настройки'!$B$10="Блокировать",COUNTIF(F959:INDEX(F959:AO959,1,'Настройки'!$B$3),"&lt;0")&gt;0),"Не определён",IF(AQ959&lt;'Настройки'!$B$12,"Не определён",IF(AX959=0,"Нет спроса",IF(AX959&lt;0,"Не определён",IF(AZ959&lt;='Настройки'!$B$7,"X",IF(AZ959&lt;='Настройки'!$B$8,"Y","Z")))))))</x:f>
      </x:c>
      <x:c r="BB959" s="49" t="str">
        <x:f>IF(OR(A959="",LEN(AW959)&lt;&gt;1,LEN(BA959)&lt;&gt;1),"",AW959&amp;BA959)</x:f>
      </x:c>
      <x:c r="BC959" s="61" t="str">
        <x:f>IF(OR(A959="",AQ959=0),"",(COUNT(BI959:INDEX(BI959:CR959,1,'Настройки'!$B$3))-COUNT(CS959:INDEX(CS959:EB959,1,'Настройки'!$B$3)))/AQ959)</x:f>
      </x:c>
      <x:c r="BD959" s="64" t="str">
        <x:f>IF(OR(A959="",COUNT(CS959:INDEX(CS959:EB959,1,'Настройки'!$B$3))=0),"",AQ959/COUNT(CS959:INDEX(CS959:EB959,1,'Настройки'!$B$3)))</x:f>
      </x:c>
      <x:c r="BE959" s="64" t="str">
        <x:f>IF(OR(A959="",COUNT(CS959:INDEX(CS959:EB959,1,'Настройки'!$B$3))=0),"",IF(AVERAGE(CS959:INDEX(CS959:EB959,1,'Настройки'!$B$3))=0,"",(STDEVP(CS959:INDEX(CS959:EB959,1,'Настройки'!$B$3))/ABS(AVERAGE(CS959:INDEX(CS959:EB959,1,'Настройки'!$B$3))))^2))</x:f>
      </x:c>
      <x:c r="BF959" s="49" t="str">
        <x:f>IF(A959="","",IF(AQ959&lt;3,"Недостаточно",IF(AQ959&lt;6,"Предварительный","Обычный")))</x:f>
      </x:c>
      <x:c r="BG959" s="49" t="str">
        <x:f>IF(A959="","",IF(COUNTIF(F959:INDEX(F959:AO959,1,'Настройки'!$B$3),"&lt;0")&gt;0,IF('Настройки'!$B$10="Блокировать","Отрицательный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"),"")&amp;IF(AQ959&lt;3,"Недостаточно истории. ",IF(AQ959&lt;6,"Предварительная классификация. ",""))&amp;IF(AX959=0,"Нет спроса за горизонт. ","")&amp;IF(AZ959&gt;'Настройки'!$B$11,"Экстремальная вариативность. ",""))</x:f>
      </x:c>
      <x:c r="BH959" s="49" t="str">
        <x:f>IF(A959="","",IFERROR(VLOOKUP(BB959,'Настройки'!$D$3:$E$11,2,FALSE),"Сначала проверьте исходные данные и историю спроса.")&amp;" Уточните срок поставки, MOQ и критичность.")</x:f>
      </x:c>
      <x:c r="BI959" s="50" t="str">
        <x:f>IF(1&gt;'Настройки'!$B$3,"",IF(ISBLANK(F959),IF('Настройки'!$B$9="Нулевой спрос",0,""),IF(F959&lt;0,IF('Настройки'!$B$10="Исключить","",IF('Настройки'!$B$10="Абсолютные значения",ABS(F959),F959)),F959)))</x:f>
      </x:c>
      <x:c r="BJ959" s="50" t="str">
        <x:f>IF(2&gt;'Настройки'!$B$3,"",IF(ISBLANK(G959),IF('Настройки'!$B$9="Нулевой спрос",0,""),IF(G959&lt;0,IF('Настройки'!$B$10="Исключить","",IF('Настройки'!$B$10="Абсолютные значения",ABS(G959),G959)),G959)))</x:f>
      </x:c>
      <x:c r="BK959" s="50" t="str">
        <x:f>IF(3&gt;'Настройки'!$B$3,"",IF(ISBLANK(H959),IF('Настройки'!$B$9="Нулевой спрос",0,""),IF(H959&lt;0,IF('Настройки'!$B$10="Исключить","",IF('Настройки'!$B$10="Абсолютные значения",ABS(H959),H959)),H959)))</x:f>
      </x:c>
      <x:c r="BL959" s="50" t="str">
        <x:f>IF(4&gt;'Настройки'!$B$3,"",IF(ISBLANK(I959),IF('Настройки'!$B$9="Нулевой спрос",0,""),IF(I959&lt;0,IF('Настройки'!$B$10="Исключить","",IF('Настройки'!$B$10="Абсолютные значения",ABS(I959),I959)),I959)))</x:f>
      </x:c>
      <x:c r="BM959" s="50" t="str">
        <x:f>IF(5&gt;'Настройки'!$B$3,"",IF(ISBLANK(J959),IF('Настройки'!$B$9="Нулевой спрос",0,""),IF(J959&lt;0,IF('Настройки'!$B$10="Исключить","",IF('Настройки'!$B$10="Абсолютные значения",ABS(J959),J959)),J959)))</x:f>
      </x:c>
      <x:c r="BN959" s="50" t="str">
        <x:f>IF(6&gt;'Настройки'!$B$3,"",IF(ISBLANK(K959),IF('Настройки'!$B$9="Нулевой спрос",0,""),IF(K959&lt;0,IF('Настройки'!$B$10="Исключить","",IF('Настройки'!$B$10="Абсолютные значения",ABS(K959),K959)),K959)))</x:f>
      </x:c>
      <x:c r="BO959" s="50" t="str">
        <x:f>IF(7&gt;'Настройки'!$B$3,"",IF(ISBLANK(L959),IF('Настройки'!$B$9="Нулевой спрос",0,""),IF(L959&lt;0,IF('Настройки'!$B$10="Исключить","",IF('Настройки'!$B$10="Абсолютные значения",ABS(L959),L959)),L959)))</x:f>
      </x:c>
      <x:c r="BP959" s="50" t="str">
        <x:f>IF(8&gt;'Настройки'!$B$3,"",IF(ISBLANK(M959),IF('Настройки'!$B$9="Нулевой спрос",0,""),IF(M959&lt;0,IF('Настройки'!$B$10="Исключить","",IF('Настройки'!$B$10="Абсолютные значения",ABS(M959),M959)),M959)))</x:f>
      </x:c>
      <x:c r="BQ959" s="50" t="str">
        <x:f>IF(9&gt;'Настройки'!$B$3,"",IF(ISBLANK(N959),IF('Настройки'!$B$9="Нулевой спрос",0,""),IF(N959&lt;0,IF('Настройки'!$B$10="Исключить","",IF('Настройки'!$B$10="Абсолютные значения",ABS(N959),N959)),N959)))</x:f>
      </x:c>
      <x:c r="BR959" s="50" t="str">
        <x:f>IF(10&gt;'Настройки'!$B$3,"",IF(ISBLANK(O959),IF('Настройки'!$B$9="Нулевой спрос",0,""),IF(O959&lt;0,IF('Настройки'!$B$10="Исключить","",IF('Настройки'!$B$10="Абсолютные значения",ABS(O959),O959)),O959)))</x:f>
      </x:c>
      <x:c r="BS959" s="50" t="str">
        <x:f>IF(11&gt;'Настройки'!$B$3,"",IF(ISBLANK(P959),IF('Настройки'!$B$9="Нулевой спрос",0,""),IF(P959&lt;0,IF('Настройки'!$B$10="Исключить","",IF('Настройки'!$B$10="Абсолютные значения",ABS(P959),P959)),P959)))</x:f>
      </x:c>
      <x:c r="BT959" s="50" t="str">
        <x:f>IF(12&gt;'Настройки'!$B$3,"",IF(ISBLANK(Q959),IF('Настройки'!$B$9="Нулевой спрос",0,""),IF(Q959&lt;0,IF('Настройки'!$B$10="Исключить","",IF('Настройки'!$B$10="Абсолютные значения",ABS(Q959),Q959)),Q959)))</x:f>
      </x:c>
      <x:c r="BU959" s="50" t="str">
        <x:f>IF(13&gt;'Настройки'!$B$3,"",IF(ISBLANK(R959),IF('Настройки'!$B$9="Нулевой спрос",0,""),IF(R959&lt;0,IF('Настройки'!$B$10="Исключить","",IF('Настройки'!$B$10="Абсолютные значения",ABS(R959),R959)),R959)))</x:f>
      </x:c>
      <x:c r="BV959" s="50" t="str">
        <x:f>IF(14&gt;'Настройки'!$B$3,"",IF(ISBLANK(S959),IF('Настройки'!$B$9="Нулевой спрос",0,""),IF(S959&lt;0,IF('Настройки'!$B$10="Исключить","",IF('Настройки'!$B$10="Абсолютные значения",ABS(S959),S959)),S959)))</x:f>
      </x:c>
      <x:c r="BW959" s="50" t="str">
        <x:f>IF(15&gt;'Настройки'!$B$3,"",IF(ISBLANK(T959),IF('Настройки'!$B$9="Нулевой спрос",0,""),IF(T959&lt;0,IF('Настройки'!$B$10="Исключить","",IF('Настройки'!$B$10="Абсолютные значения",ABS(T959),T959)),T959)))</x:f>
      </x:c>
      <x:c r="BX959" s="50" t="str">
        <x:f>IF(16&gt;'Настройки'!$B$3,"",IF(ISBLANK(U959),IF('Настройки'!$B$9="Нулевой спрос",0,""),IF(U959&lt;0,IF('Настройки'!$B$10="Исключить","",IF('Настройки'!$B$10="Абсолютные значения",ABS(U959),U959)),U959)))</x:f>
      </x:c>
      <x:c r="BY959" s="50" t="str">
        <x:f>IF(17&gt;'Настройки'!$B$3,"",IF(ISBLANK(V959),IF('Настройки'!$B$9="Нулевой спрос",0,""),IF(V959&lt;0,IF('Настройки'!$B$10="Исключить","",IF('Настройки'!$B$10="Абсолютные значения",ABS(V959),V959)),V959)))</x:f>
      </x:c>
      <x:c r="BZ959" s="50" t="str">
        <x:f>IF(18&gt;'Настройки'!$B$3,"",IF(ISBLANK(W959),IF('Настройки'!$B$9="Нулевой спрос",0,""),IF(W959&lt;0,IF('Настройки'!$B$10="Исключить","",IF('Настройки'!$B$10="Абсолютные значения",ABS(W959),W959)),W959)))</x:f>
      </x:c>
      <x:c r="CA959" s="50" t="str">
        <x:f>IF(19&gt;'Настройки'!$B$3,"",IF(ISBLANK(X959),IF('Настройки'!$B$9="Нулевой спрос",0,""),IF(X959&lt;0,IF('Настройки'!$B$10="Исключить","",IF('Настройки'!$B$10="Абсолютные значения",ABS(X959),X959)),X959)))</x:f>
      </x:c>
      <x:c r="CB959" s="50" t="str">
        <x:f>IF(20&gt;'Настройки'!$B$3,"",IF(ISBLANK(Y959),IF('Настройки'!$B$9="Нулевой спрос",0,""),IF(Y959&lt;0,IF('Настройки'!$B$10="Исключить","",IF('Настройки'!$B$10="Абсолютные значения",ABS(Y959),Y959)),Y959)))</x:f>
      </x:c>
      <x:c r="CC959" s="50" t="str">
        <x:f>IF(21&gt;'Настройки'!$B$3,"",IF(ISBLANK(Z959),IF('Настройки'!$B$9="Нулевой спрос",0,""),IF(Z959&lt;0,IF('Настройки'!$B$10="Исключить","",IF('Настройки'!$B$10="Абсолютные значения",ABS(Z959),Z959)),Z959)))</x:f>
      </x:c>
      <x:c r="CD959" s="50" t="str">
        <x:f>IF(22&gt;'Настройки'!$B$3,"",IF(ISBLANK(AA959),IF('Настройки'!$B$9="Нулевой спрос",0,""),IF(AA959&lt;0,IF('Настройки'!$B$10="Исключить","",IF('Настройки'!$B$10="Абсолютные значения",ABS(AA959),AA959)),AA959)))</x:f>
      </x:c>
      <x:c r="CE959" s="50" t="str">
        <x:f>IF(23&gt;'Настройки'!$B$3,"",IF(ISBLANK(AB959),IF('Настройки'!$B$9="Нулевой спрос",0,""),IF(AB959&lt;0,IF('Настройки'!$B$10="Исключить","",IF('Настройки'!$B$10="Абсолютные значения",ABS(AB959),AB959)),AB959)))</x:f>
      </x:c>
      <x:c r="CF959" s="50" t="str">
        <x:f>IF(24&gt;'Настройки'!$B$3,"",IF(ISBLANK(AC959),IF('Настройки'!$B$9="Нулевой спрос",0,""),IF(AC959&lt;0,IF('Настройки'!$B$10="Исключить","",IF('Настройки'!$B$10="Абсолютные значения",ABS(AC959),AC959)),AC959)))</x:f>
      </x:c>
      <x:c r="CG959" s="50" t="str">
        <x:f>IF(25&gt;'Настройки'!$B$3,"",IF(ISBLANK(AD959),IF('Настройки'!$B$9="Нулевой спрос",0,""),IF(AD959&lt;0,IF('Настройки'!$B$10="Исключить","",IF('Настройки'!$B$10="Абсолютные значения",ABS(AD959),AD959)),AD959)))</x:f>
      </x:c>
      <x:c r="CH959" s="50" t="str">
        <x:f>IF(26&gt;'Настройки'!$B$3,"",IF(ISBLANK(AE959),IF('Настройки'!$B$9="Нулевой спрос",0,""),IF(AE959&lt;0,IF('Настройки'!$B$10="Исключить","",IF('Настройки'!$B$10="Абсолютные значения",ABS(AE959),AE959)),AE959)))</x:f>
      </x:c>
      <x:c r="CI959" s="50" t="str">
        <x:f>IF(27&gt;'Настройки'!$B$3,"",IF(ISBLANK(AF959),IF('Настройки'!$B$9="Нулевой спрос",0,""),IF(AF959&lt;0,IF('Настройки'!$B$10="Исключить","",IF('Настройки'!$B$10="Абсолютные значения",ABS(AF959),AF959)),AF959)))</x:f>
      </x:c>
      <x:c r="CJ959" s="50" t="str">
        <x:f>IF(28&gt;'Настройки'!$B$3,"",IF(ISBLANK(AG959),IF('Настройки'!$B$9="Нулевой спрос",0,""),IF(AG959&lt;0,IF('Настройки'!$B$10="Исключить","",IF('Настройки'!$B$10="Абсолютные значения",ABS(AG959),AG959)),AG959)))</x:f>
      </x:c>
      <x:c r="CK959" s="50" t="str">
        <x:f>IF(29&gt;'Настройки'!$B$3,"",IF(ISBLANK(AH959),IF('Настройки'!$B$9="Нулевой спрос",0,""),IF(AH959&lt;0,IF('Настройки'!$B$10="Исключить","",IF('Настройки'!$B$10="Абсолютные значения",ABS(AH959),AH959)),AH959)))</x:f>
      </x:c>
      <x:c r="CL959" s="50" t="str">
        <x:f>IF(30&gt;'Настройки'!$B$3,"",IF(ISBLANK(AI959),IF('Настройки'!$B$9="Нулевой спрос",0,""),IF(AI959&lt;0,IF('Настройки'!$B$10="Исключить","",IF('Настройки'!$B$10="Абсолютные значения",ABS(AI959),AI959)),AI959)))</x:f>
      </x:c>
      <x:c r="CM959" s="50" t="str">
        <x:f>IF(31&gt;'Настройки'!$B$3,"",IF(ISBLANK(AJ959),IF('Настройки'!$B$9="Нулевой спрос",0,""),IF(AJ959&lt;0,IF('Настройки'!$B$10="Исключить","",IF('Настройки'!$B$10="Абсолютные значения",ABS(AJ959),AJ959)),AJ959)))</x:f>
      </x:c>
      <x:c r="CN959" s="50" t="str">
        <x:f>IF(32&gt;'Настройки'!$B$3,"",IF(ISBLANK(AK959),IF('Настройки'!$B$9="Нулевой спрос",0,""),IF(AK959&lt;0,IF('Настройки'!$B$10="Исключить","",IF('Настройки'!$B$10="Абсолютные значения",ABS(AK959),AK959)),AK959)))</x:f>
      </x:c>
      <x:c r="CO959" s="50" t="str">
        <x:f>IF(33&gt;'Настройки'!$B$3,"",IF(ISBLANK(AL959),IF('Настройки'!$B$9="Нулевой спрос",0,""),IF(AL959&lt;0,IF('Настройки'!$B$10="Исключить","",IF('Настройки'!$B$10="Абсолютные значения",ABS(AL959),AL959)),AL959)))</x:f>
      </x:c>
      <x:c r="CP959" s="50" t="str">
        <x:f>IF(34&gt;'Настройки'!$B$3,"",IF(ISBLANK(AM959),IF('Настройки'!$B$9="Нулевой спрос",0,""),IF(AM959&lt;0,IF('Настройки'!$B$10="Исключить","",IF('Настройки'!$B$10="Абсолютные значения",ABS(AM959),AM959)),AM959)))</x:f>
      </x:c>
      <x:c r="CQ959" s="50" t="str">
        <x:f>IF(35&gt;'Настройки'!$B$3,"",IF(ISBLANK(AN959),IF('Настройки'!$B$9="Нулевой спрос",0,""),IF(AN959&lt;0,IF('Настройки'!$B$10="Исключить","",IF('Настройки'!$B$10="Абсолютные значения",ABS(AN959),AN959)),AN959)))</x:f>
      </x:c>
      <x:c r="CR959" s="50" t="str">
        <x:f>IF(36&gt;'Настройки'!$B$3,"",IF(ISBLANK(AO959),IF('Настройки'!$B$9="Нулевой спрос",0,""),IF(AO959&lt;0,IF('Настройки'!$B$10="Исключить","",IF('Настройки'!$B$10="Абсолютные значения",ABS(AO959),AO959)),AO959)))</x:f>
      </x:c>
      <x:c r="CS959" s="50" t="str">
        <x:f>IF(OR(1&gt;'Настройки'!$B$3,ISBLANK(BI959),BI959=0),"",BI959)</x:f>
      </x:c>
      <x:c r="CT959" s="50" t="str">
        <x:f>IF(OR(2&gt;'Настройки'!$B$3,ISBLANK(BJ959),BJ959=0),"",BJ959)</x:f>
      </x:c>
      <x:c r="CU959" s="50" t="str">
        <x:f>IF(OR(3&gt;'Настройки'!$B$3,ISBLANK(BK959),BK959=0),"",BK959)</x:f>
      </x:c>
      <x:c r="CV959" s="50" t="str">
        <x:f>IF(OR(4&gt;'Настройки'!$B$3,ISBLANK(BL959),BL959=0),"",BL959)</x:f>
      </x:c>
      <x:c r="CW959" s="50" t="str">
        <x:f>IF(OR(5&gt;'Настройки'!$B$3,ISBLANK(BM959),BM959=0),"",BM959)</x:f>
      </x:c>
      <x:c r="CX959" s="50" t="str">
        <x:f>IF(OR(6&gt;'Настройки'!$B$3,ISBLANK(BN959),BN959=0),"",BN959)</x:f>
      </x:c>
      <x:c r="CY959" s="50" t="str">
        <x:f>IF(OR(7&gt;'Настройки'!$B$3,ISBLANK(BO959),BO959=0),"",BO959)</x:f>
      </x:c>
      <x:c r="CZ959" s="50" t="str">
        <x:f>IF(OR(8&gt;'Настройки'!$B$3,ISBLANK(BP959),BP959=0),"",BP959)</x:f>
      </x:c>
      <x:c r="DA959" s="50" t="str">
        <x:f>IF(OR(9&gt;'Настройки'!$B$3,ISBLANK(BQ959),BQ959=0),"",BQ959)</x:f>
      </x:c>
      <x:c r="DB959" s="50" t="str">
        <x:f>IF(OR(10&gt;'Настройки'!$B$3,ISBLANK(BR959),BR959=0),"",BR959)</x:f>
      </x:c>
      <x:c r="DC959" s="50" t="str">
        <x:f>IF(OR(11&gt;'Настройки'!$B$3,ISBLANK(BS959),BS959=0),"",BS959)</x:f>
      </x:c>
      <x:c r="DD959" s="50" t="str">
        <x:f>IF(OR(12&gt;'Настройки'!$B$3,ISBLANK(BT959),BT959=0),"",BT959)</x:f>
      </x:c>
      <x:c r="DE959" s="50" t="str">
        <x:f>IF(OR(13&gt;'Настройки'!$B$3,ISBLANK(BU959),BU959=0),"",BU959)</x:f>
      </x:c>
      <x:c r="DF959" s="50" t="str">
        <x:f>IF(OR(14&gt;'Настройки'!$B$3,ISBLANK(BV959),BV959=0),"",BV959)</x:f>
      </x:c>
      <x:c r="DG959" s="50" t="str">
        <x:f>IF(OR(15&gt;'Настройки'!$B$3,ISBLANK(BW959),BW959=0),"",BW959)</x:f>
      </x:c>
      <x:c r="DH959" s="50" t="str">
        <x:f>IF(OR(16&gt;'Настройки'!$B$3,ISBLANK(BX959),BX959=0),"",BX959)</x:f>
      </x:c>
      <x:c r="DI959" s="50" t="str">
        <x:f>IF(OR(17&gt;'Настройки'!$B$3,ISBLANK(BY959),BY959=0),"",BY959)</x:f>
      </x:c>
      <x:c r="DJ959" s="50" t="str">
        <x:f>IF(OR(18&gt;'Настройки'!$B$3,ISBLANK(BZ959),BZ959=0),"",BZ959)</x:f>
      </x:c>
      <x:c r="DK959" s="50" t="str">
        <x:f>IF(OR(19&gt;'Настройки'!$B$3,ISBLANK(CA959),CA959=0),"",CA959)</x:f>
      </x:c>
      <x:c r="DL959" s="50" t="str">
        <x:f>IF(OR(20&gt;'Настройки'!$B$3,ISBLANK(CB959),CB959=0),"",CB959)</x:f>
      </x:c>
      <x:c r="DM959" s="50" t="str">
        <x:f>IF(OR(21&gt;'Настройки'!$B$3,ISBLANK(CC959),CC959=0),"",CC959)</x:f>
      </x:c>
      <x:c r="DN959" s="50" t="str">
        <x:f>IF(OR(22&gt;'Настройки'!$B$3,ISBLANK(CD959),CD959=0),"",CD959)</x:f>
      </x:c>
      <x:c r="DO959" s="50" t="str">
        <x:f>IF(OR(23&gt;'Настройки'!$B$3,ISBLANK(CE959),CE959=0),"",CE959)</x:f>
      </x:c>
      <x:c r="DP959" s="50" t="str">
        <x:f>IF(OR(24&gt;'Настройки'!$B$3,ISBLANK(CF959),CF959=0),"",CF959)</x:f>
      </x:c>
      <x:c r="DQ959" s="50" t="str">
        <x:f>IF(OR(25&gt;'Настройки'!$B$3,ISBLANK(CG959),CG959=0),"",CG959)</x:f>
      </x:c>
      <x:c r="DR959" s="50" t="str">
        <x:f>IF(OR(26&gt;'Настройки'!$B$3,ISBLANK(CH959),CH959=0),"",CH959)</x:f>
      </x:c>
      <x:c r="DS959" s="50" t="str">
        <x:f>IF(OR(27&gt;'Настройки'!$B$3,ISBLANK(CI959),CI959=0),"",CI959)</x:f>
      </x:c>
      <x:c r="DT959" s="50" t="str">
        <x:f>IF(OR(28&gt;'Настройки'!$B$3,ISBLANK(CJ959),CJ959=0),"",CJ959)</x:f>
      </x:c>
      <x:c r="DU959" s="50" t="str">
        <x:f>IF(OR(29&gt;'Настройки'!$B$3,ISBLANK(CK959),CK959=0),"",CK959)</x:f>
      </x:c>
      <x:c r="DV959" s="50" t="str">
        <x:f>IF(OR(30&gt;'Настройки'!$B$3,ISBLANK(CL959),CL959=0),"",CL959)</x:f>
      </x:c>
      <x:c r="DW959" s="50" t="str">
        <x:f>IF(OR(31&gt;'Настройки'!$B$3,ISBLANK(CM959),CM959=0),"",CM959)</x:f>
      </x:c>
      <x:c r="DX959" s="50" t="str">
        <x:f>IF(OR(32&gt;'Настройки'!$B$3,ISBLANK(CN959),CN959=0),"",CN959)</x:f>
      </x:c>
      <x:c r="DY959" s="50" t="str">
        <x:f>IF(OR(33&gt;'Настройки'!$B$3,ISBLANK(CO959),CO959=0),"",CO959)</x:f>
      </x:c>
      <x:c r="DZ959" s="50" t="str">
        <x:f>IF(OR(34&gt;'Настройки'!$B$3,ISBLANK(CP959),CP959=0),"",CP959)</x:f>
      </x:c>
      <x:c r="EA959" s="50" t="str">
        <x:f>IF(OR(35&gt;'Настройки'!$B$3,ISBLANK(CQ959),CQ959=0),"",CQ959)</x:f>
      </x:c>
      <x:c r="EB959" s="50" t="str">
        <x:f>IF(OR(36&gt;'Настройки'!$B$3,ISBLANK(CR959),CR959=0),"",CR959)</x:f>
      </x:c>
      <x:c r="EC959" s="50" t="str">
        <x:f>IF(A959="","",IF(OR(BB959="AZ",BB959="BZ"),10000+ROW(),IF(AZ959&gt;'Настройки'!$B$11,20000+ROW(),IF(BF959&lt;&gt;"Обычный",30000+ROW(),IF(AX959&lt;=0,40000+ROW(),"")))))</x:f>
      </x:c>
      <x:c r="ED959" s="50" t="str">
        <x:f>IF(EC959="","",COUNTIFS($EC$2:$EC$1001,"&gt;0",$EC$2:$EC$1001,"&lt;"&amp;EC959)+1)</x:f>
      </x:c>
    </x:row>
    <x:row r="960">
      <x:c r="A960" s="115"/>
      <x:c r="B960" s="115"/>
      <x:c r="C960" s="115"/>
      <x:c r="D960" s="118"/>
      <x:c r="E960" s="118"/>
      <x:c r="F960" s="118"/>
      <x:c r="G960" s="118"/>
      <x:c r="H960" s="118"/>
      <x:c r="I960" s="118"/>
      <x:c r="J960" s="118"/>
      <x:c r="K960" s="118"/>
      <x:c r="L960" s="118"/>
      <x:c r="M960" s="118"/>
      <x:c r="N960" s="118"/>
      <x:c r="O960" s="118"/>
      <x:c r="P960" s="118"/>
      <x:c r="Q960" s="118"/>
      <x:c r="R960" s="118"/>
      <x:c r="S960" s="118"/>
      <x:c r="T960" s="118"/>
      <x:c r="U960" s="118"/>
      <x:c r="V960" s="118"/>
      <x:c r="W960" s="118"/>
      <x:c r="X960" s="118"/>
      <x:c r="Y960" s="118"/>
      <x:c r="Z960" s="118"/>
      <x:c r="AA960" s="118"/>
      <x:c r="AB960" s="118"/>
      <x:c r="AC960" s="118"/>
      <x:c r="AD960" s="118"/>
      <x:c r="AE960" s="118"/>
      <x:c r="AF960" s="118"/>
      <x:c r="AG960" s="118"/>
      <x:c r="AH960" s="118"/>
      <x:c r="AI960" s="118"/>
      <x:c r="AJ960" s="118"/>
      <x:c r="AK960" s="118"/>
      <x:c r="AL960" s="118"/>
      <x:c r="AM960" s="118"/>
      <x:c r="AN960" s="118"/>
      <x:c r="AO960" s="118"/>
      <x:c r="AP960" s="115"/>
      <x:c r="AQ960" s="49" t="str">
        <x:f>IF(A960="","",COUNT(BI960:INDEX(BI960:CR960,1,'Настройки'!$B$3)))</x:f>
      </x:c>
      <x:c r="AR960" s="49" t="str">
        <x:f>IF(A960="","",SUM(BI960:INDEX(BI960:CR960,1,'Настройки'!$B$3)))</x:f>
      </x:c>
      <x:c r="AS960" s="58" t="str">
        <x:f>IF(A960="","",IF('Настройки'!$B$4="Стоимость потребления",AR960*D960,IF('Настройки'!$B$4="Количество",AR960,E960)))</x:f>
      </x:c>
      <x:c r="AT960" s="61" t="str">
        <x:f>IF(OR(A960="",AS960&lt;0,SUM($AS$2:$AS$1001)&lt;=0),"",AS960/SUM($AS$2:$AS$1001))</x:f>
      </x:c>
      <x:c r="AU960" s="61" t="str">
        <x:f>IF(OR(A960="",AS960&lt;0,SUM($AS$2:$AS$1001)&lt;=0),"",SUMIFS($AS$2:$AS$1001,$AS$2:$AS$1001,"&gt;"&amp;AS960)/SUM($AS$2:$AS$1001))</x:f>
      </x:c>
      <x:c r="AV960" s="61" t="str">
        <x:f>IF(OR(A960="",AS960&lt;0,SUM($AS$2:$AS$1001)&lt;=0),"",SUMIFS($AS$2:$AS$1001,$AS$2:$AS$1001,"&gt;="&amp;AS960)/SUM($AS$2:$AS$1001))</x:f>
      </x:c>
      <x:c r="AW960" s="49" t="str">
        <x:f>IF(A960="","",IF(SUM($AS$2:$AS$1001)&lt;=0,"Не определён",IF(AS960&lt;0,"Исключение",IF(AU960&lt;'Настройки'!$B$5,"A",IF(AU960&lt;'Настройки'!$B$6,"B","C")))))</x:f>
      </x:c>
      <x:c r="AX960" s="58" t="str">
        <x:f>IF(A960="","",IF(AQ960=0,"",AVERAGE(BI960:INDEX(BI960:CR960,1,'Настройки'!$B$3))))</x:f>
      </x:c>
      <x:c r="AY960" s="58" t="str">
        <x:f>IF(OR(A960="",AQ960=0),"",STDEVP(BI960:INDEX(BI960:CR960,1,'Настройки'!$B$3)))</x:f>
      </x:c>
      <x:c r="AZ960" s="61" t="str">
        <x:f>IF(OR(A960="",AQ960&lt;'Настройки'!$B$12,AX960&lt;=0,AND('Настройки'!$B$10="Блокировать",COUNTIF(F960:INDEX(F960:AO960,1,'Настройки'!$B$3),"&lt;0")&gt;0)),"",AY960/ABS(AX960))</x:f>
      </x:c>
      <x:c r="BA960" s="49" t="str">
        <x:f>IF(A960="","",IF(AND('Настройки'!$B$10="Блокировать",COUNTIF(F960:INDEX(F960:AO960,1,'Настройки'!$B$3),"&lt;0")&gt;0),"Не определён",IF(AQ960&lt;'Настройки'!$B$12,"Не определён",IF(AX960=0,"Нет спроса",IF(AX960&lt;0,"Не определён",IF(AZ960&lt;='Настройки'!$B$7,"X",IF(AZ960&lt;='Настройки'!$B$8,"Y","Z")))))))</x:f>
      </x:c>
      <x:c r="BB960" s="49" t="str">
        <x:f>IF(OR(A960="",LEN(AW960)&lt;&gt;1,LEN(BA960)&lt;&gt;1),"",AW960&amp;BA960)</x:f>
      </x:c>
      <x:c r="BC960" s="61" t="str">
        <x:f>IF(OR(A960="",AQ960=0),"",(COUNT(BI960:INDEX(BI960:CR960,1,'Настройки'!$B$3))-COUNT(CS960:INDEX(CS960:EB960,1,'Настройки'!$B$3)))/AQ960)</x:f>
      </x:c>
      <x:c r="BD960" s="64" t="str">
        <x:f>IF(OR(A960="",COUNT(CS960:INDEX(CS960:EB960,1,'Настройки'!$B$3))=0),"",AQ960/COUNT(CS960:INDEX(CS960:EB960,1,'Настройки'!$B$3)))</x:f>
      </x:c>
      <x:c r="BE960" s="64" t="str">
        <x:f>IF(OR(A960="",COUNT(CS960:INDEX(CS960:EB960,1,'Настройки'!$B$3))=0),"",IF(AVERAGE(CS960:INDEX(CS960:EB960,1,'Настройки'!$B$3))=0,"",(STDEVP(CS960:INDEX(CS960:EB960,1,'Настройки'!$B$3))/ABS(AVERAGE(CS960:INDEX(CS960:EB960,1,'Настройки'!$B$3))))^2))</x:f>
      </x:c>
      <x:c r="BF960" s="49" t="str">
        <x:f>IF(A960="","",IF(AQ960&lt;3,"Недостаточно",IF(AQ960&lt;6,"Предварительный","Обычный")))</x:f>
      </x:c>
      <x:c r="BG960" s="49" t="str">
        <x:f>IF(A960="","",IF(COUNTIF(F960:INDEX(F960:AO960,1,'Настройки'!$B$3),"&lt;0")&gt;0,IF('Настройки'!$B$10="Блокировать","Отрицательный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"),"")&amp;IF(AQ960&lt;3,"Недостаточно истории. ",IF(AQ960&lt;6,"Предварительная классификация. ",""))&amp;IF(AX960=0,"Нет спроса за горизонт. ","")&amp;IF(AZ960&gt;'Настройки'!$B$11,"Экстремальная вариативность. ",""))</x:f>
      </x:c>
      <x:c r="BH960" s="49" t="str">
        <x:f>IF(A960="","",IFERROR(VLOOKUP(BB960,'Настройки'!$D$3:$E$11,2,FALSE),"Сначала проверьте исходные данные и историю спроса.")&amp;" Уточните срок поставки, MOQ и критичность.")</x:f>
      </x:c>
      <x:c r="BI960" s="50" t="str">
        <x:f>IF(1&gt;'Настройки'!$B$3,"",IF(ISBLANK(F960),IF('Настройки'!$B$9="Нулевой спрос",0,""),IF(F960&lt;0,IF('Настройки'!$B$10="Исключить","",IF('Настройки'!$B$10="Абсолютные значения",ABS(F960),F960)),F960)))</x:f>
      </x:c>
      <x:c r="BJ960" s="50" t="str">
        <x:f>IF(2&gt;'Настройки'!$B$3,"",IF(ISBLANK(G960),IF('Настройки'!$B$9="Нулевой спрос",0,""),IF(G960&lt;0,IF('Настройки'!$B$10="Исключить","",IF('Настройки'!$B$10="Абсолютные значения",ABS(G960),G960)),G960)))</x:f>
      </x:c>
      <x:c r="BK960" s="50" t="str">
        <x:f>IF(3&gt;'Настройки'!$B$3,"",IF(ISBLANK(H960),IF('Настройки'!$B$9="Нулевой спрос",0,""),IF(H960&lt;0,IF('Настройки'!$B$10="Исключить","",IF('Настройки'!$B$10="Абсолютные значения",ABS(H960),H960)),H960)))</x:f>
      </x:c>
      <x:c r="BL960" s="50" t="str">
        <x:f>IF(4&gt;'Настройки'!$B$3,"",IF(ISBLANK(I960),IF('Настройки'!$B$9="Нулевой спрос",0,""),IF(I960&lt;0,IF('Настройки'!$B$10="Исключить","",IF('Настройки'!$B$10="Абсолютные значения",ABS(I960),I960)),I960)))</x:f>
      </x:c>
      <x:c r="BM960" s="50" t="str">
        <x:f>IF(5&gt;'Настройки'!$B$3,"",IF(ISBLANK(J960),IF('Настройки'!$B$9="Нулевой спрос",0,""),IF(J960&lt;0,IF('Настройки'!$B$10="Исключить","",IF('Настройки'!$B$10="Абсолютные значения",ABS(J960),J960)),J960)))</x:f>
      </x:c>
      <x:c r="BN960" s="50" t="str">
        <x:f>IF(6&gt;'Настройки'!$B$3,"",IF(ISBLANK(K960),IF('Настройки'!$B$9="Нулевой спрос",0,""),IF(K960&lt;0,IF('Настройки'!$B$10="Исключить","",IF('Настройки'!$B$10="Абсолютные значения",ABS(K960),K960)),K960)))</x:f>
      </x:c>
      <x:c r="BO960" s="50" t="str">
        <x:f>IF(7&gt;'Настройки'!$B$3,"",IF(ISBLANK(L960),IF('Настройки'!$B$9="Нулевой спрос",0,""),IF(L960&lt;0,IF('Настройки'!$B$10="Исключить","",IF('Настройки'!$B$10="Абсолютные значения",ABS(L960),L960)),L960)))</x:f>
      </x:c>
      <x:c r="BP960" s="50" t="str">
        <x:f>IF(8&gt;'Настройки'!$B$3,"",IF(ISBLANK(M960),IF('Настройки'!$B$9="Нулевой спрос",0,""),IF(M960&lt;0,IF('Настройки'!$B$10="Исключить","",IF('Настройки'!$B$10="Абсолютные значения",ABS(M960),M960)),M960)))</x:f>
      </x:c>
      <x:c r="BQ960" s="50" t="str">
        <x:f>IF(9&gt;'Настройки'!$B$3,"",IF(ISBLANK(N960),IF('Настройки'!$B$9="Нулевой спрос",0,""),IF(N960&lt;0,IF('Настройки'!$B$10="Исключить","",IF('Настройки'!$B$10="Абсолютные значения",ABS(N960),N960)),N960)))</x:f>
      </x:c>
      <x:c r="BR960" s="50" t="str">
        <x:f>IF(10&gt;'Настройки'!$B$3,"",IF(ISBLANK(O960),IF('Настройки'!$B$9="Нулевой спрос",0,""),IF(O960&lt;0,IF('Настройки'!$B$10="Исключить","",IF('Настройки'!$B$10="Абсолютные значения",ABS(O960),O960)),O960)))</x:f>
      </x:c>
      <x:c r="BS960" s="50" t="str">
        <x:f>IF(11&gt;'Настройки'!$B$3,"",IF(ISBLANK(P960),IF('Настройки'!$B$9="Нулевой спрос",0,""),IF(P960&lt;0,IF('Настройки'!$B$10="Исключить","",IF('Настройки'!$B$10="Абсолютные значения",ABS(P960),P960)),P960)))</x:f>
      </x:c>
      <x:c r="BT960" s="50" t="str">
        <x:f>IF(12&gt;'Настройки'!$B$3,"",IF(ISBLANK(Q960),IF('Настройки'!$B$9="Нулевой спрос",0,""),IF(Q960&lt;0,IF('Настройки'!$B$10="Исключить","",IF('Настройки'!$B$10="Абсолютные значения",ABS(Q960),Q960)),Q960)))</x:f>
      </x:c>
      <x:c r="BU960" s="50" t="str">
        <x:f>IF(13&gt;'Настройки'!$B$3,"",IF(ISBLANK(R960),IF('Настройки'!$B$9="Нулевой спрос",0,""),IF(R960&lt;0,IF('Настройки'!$B$10="Исключить","",IF('Настройки'!$B$10="Абсолютные значения",ABS(R960),R960)),R960)))</x:f>
      </x:c>
      <x:c r="BV960" s="50" t="str">
        <x:f>IF(14&gt;'Настройки'!$B$3,"",IF(ISBLANK(S960),IF('Настройки'!$B$9="Нулевой спрос",0,""),IF(S960&lt;0,IF('Настройки'!$B$10="Исключить","",IF('Настройки'!$B$10="Абсолютные значения",ABS(S960),S960)),S960)))</x:f>
      </x:c>
      <x:c r="BW960" s="50" t="str">
        <x:f>IF(15&gt;'Настройки'!$B$3,"",IF(ISBLANK(T960),IF('Настройки'!$B$9="Нулевой спрос",0,""),IF(T960&lt;0,IF('Настройки'!$B$10="Исключить","",IF('Настройки'!$B$10="Абсолютные значения",ABS(T960),T960)),T960)))</x:f>
      </x:c>
      <x:c r="BX960" s="50" t="str">
        <x:f>IF(16&gt;'Настройки'!$B$3,"",IF(ISBLANK(U960),IF('Настройки'!$B$9="Нулевой спрос",0,""),IF(U960&lt;0,IF('Настройки'!$B$10="Исключить","",IF('Настройки'!$B$10="Абсолютные значения",ABS(U960),U960)),U960)))</x:f>
      </x:c>
      <x:c r="BY960" s="50" t="str">
        <x:f>IF(17&gt;'Настройки'!$B$3,"",IF(ISBLANK(V960),IF('Настройки'!$B$9="Нулевой спрос",0,""),IF(V960&lt;0,IF('Настройки'!$B$10="Исключить","",IF('Настройки'!$B$10="Абсолютные значения",ABS(V960),V960)),V960)))</x:f>
      </x:c>
      <x:c r="BZ960" s="50" t="str">
        <x:f>IF(18&gt;'Настройки'!$B$3,"",IF(ISBLANK(W960),IF('Настройки'!$B$9="Нулевой спрос",0,""),IF(W960&lt;0,IF('Настройки'!$B$10="Исключить","",IF('Настройки'!$B$10="Абсолютные значения",ABS(W960),W960)),W960)))</x:f>
      </x:c>
      <x:c r="CA960" s="50" t="str">
        <x:f>IF(19&gt;'Настройки'!$B$3,"",IF(ISBLANK(X960),IF('Настройки'!$B$9="Нулевой спрос",0,""),IF(X960&lt;0,IF('Настройки'!$B$10="Исключить","",IF('Настройки'!$B$10="Абсолютные значения",ABS(X960),X960)),X960)))</x:f>
      </x:c>
      <x:c r="CB960" s="50" t="str">
        <x:f>IF(20&gt;'Настройки'!$B$3,"",IF(ISBLANK(Y960),IF('Настройки'!$B$9="Нулевой спрос",0,""),IF(Y960&lt;0,IF('Настройки'!$B$10="Исключить","",IF('Настройки'!$B$10="Абсолютные значения",ABS(Y960),Y960)),Y960)))</x:f>
      </x:c>
      <x:c r="CC960" s="50" t="str">
        <x:f>IF(21&gt;'Настройки'!$B$3,"",IF(ISBLANK(Z960),IF('Настройки'!$B$9="Нулевой спрос",0,""),IF(Z960&lt;0,IF('Настройки'!$B$10="Исключить","",IF('Настройки'!$B$10="Абсолютные значения",ABS(Z960),Z960)),Z960)))</x:f>
      </x:c>
      <x:c r="CD960" s="50" t="str">
        <x:f>IF(22&gt;'Настройки'!$B$3,"",IF(ISBLANK(AA960),IF('Настройки'!$B$9="Нулевой спрос",0,""),IF(AA960&lt;0,IF('Настройки'!$B$10="Исключить","",IF('Настройки'!$B$10="Абсолютные значения",ABS(AA960),AA960)),AA960)))</x:f>
      </x:c>
      <x:c r="CE960" s="50" t="str">
        <x:f>IF(23&gt;'Настройки'!$B$3,"",IF(ISBLANK(AB960),IF('Настройки'!$B$9="Нулевой спрос",0,""),IF(AB960&lt;0,IF('Настройки'!$B$10="Исключить","",IF('Настройки'!$B$10="Абсолютные значения",ABS(AB960),AB960)),AB960)))</x:f>
      </x:c>
      <x:c r="CF960" s="50" t="str">
        <x:f>IF(24&gt;'Настройки'!$B$3,"",IF(ISBLANK(AC960),IF('Настройки'!$B$9="Нулевой спрос",0,""),IF(AC960&lt;0,IF('Настройки'!$B$10="Исключить","",IF('Настройки'!$B$10="Абсолютные значения",ABS(AC960),AC960)),AC960)))</x:f>
      </x:c>
      <x:c r="CG960" s="50" t="str">
        <x:f>IF(25&gt;'Настройки'!$B$3,"",IF(ISBLANK(AD960),IF('Настройки'!$B$9="Нулевой спрос",0,""),IF(AD960&lt;0,IF('Настройки'!$B$10="Исключить","",IF('Настройки'!$B$10="Абсолютные значения",ABS(AD960),AD960)),AD960)))</x:f>
      </x:c>
      <x:c r="CH960" s="50" t="str">
        <x:f>IF(26&gt;'Настройки'!$B$3,"",IF(ISBLANK(AE960),IF('Настройки'!$B$9="Нулевой спрос",0,""),IF(AE960&lt;0,IF('Настройки'!$B$10="Исключить","",IF('Настройки'!$B$10="Абсолютные значения",ABS(AE960),AE960)),AE960)))</x:f>
      </x:c>
      <x:c r="CI960" s="50" t="str">
        <x:f>IF(27&gt;'Настройки'!$B$3,"",IF(ISBLANK(AF960),IF('Настройки'!$B$9="Нулевой спрос",0,""),IF(AF960&lt;0,IF('Настройки'!$B$10="Исключить","",IF('Настройки'!$B$10="Абсолютные значения",ABS(AF960),AF960)),AF960)))</x:f>
      </x:c>
      <x:c r="CJ960" s="50" t="str">
        <x:f>IF(28&gt;'Настройки'!$B$3,"",IF(ISBLANK(AG960),IF('Настройки'!$B$9="Нулевой спрос",0,""),IF(AG960&lt;0,IF('Настройки'!$B$10="Исключить","",IF('Настройки'!$B$10="Абсолютные значения",ABS(AG960),AG960)),AG960)))</x:f>
      </x:c>
      <x:c r="CK960" s="50" t="str">
        <x:f>IF(29&gt;'Настройки'!$B$3,"",IF(ISBLANK(AH960),IF('Настройки'!$B$9="Нулевой спрос",0,""),IF(AH960&lt;0,IF('Настройки'!$B$10="Исключить","",IF('Настройки'!$B$10="Абсолютные значения",ABS(AH960),AH960)),AH960)))</x:f>
      </x:c>
      <x:c r="CL960" s="50" t="str">
        <x:f>IF(30&gt;'Настройки'!$B$3,"",IF(ISBLANK(AI960),IF('Настройки'!$B$9="Нулевой спрос",0,""),IF(AI960&lt;0,IF('Настройки'!$B$10="Исключить","",IF('Настройки'!$B$10="Абсолютные значения",ABS(AI960),AI960)),AI960)))</x:f>
      </x:c>
      <x:c r="CM960" s="50" t="str">
        <x:f>IF(31&gt;'Настройки'!$B$3,"",IF(ISBLANK(AJ960),IF('Настройки'!$B$9="Нулевой спрос",0,""),IF(AJ960&lt;0,IF('Настройки'!$B$10="Исключить","",IF('Настройки'!$B$10="Абсолютные значения",ABS(AJ960),AJ960)),AJ960)))</x:f>
      </x:c>
      <x:c r="CN960" s="50" t="str">
        <x:f>IF(32&gt;'Настройки'!$B$3,"",IF(ISBLANK(AK960),IF('Настройки'!$B$9="Нулевой спрос",0,""),IF(AK960&lt;0,IF('Настройки'!$B$10="Исключить","",IF('Настройки'!$B$10="Абсолютные значения",ABS(AK960),AK960)),AK960)))</x:f>
      </x:c>
      <x:c r="CO960" s="50" t="str">
        <x:f>IF(33&gt;'Настройки'!$B$3,"",IF(ISBLANK(AL960),IF('Настройки'!$B$9="Нулевой спрос",0,""),IF(AL960&lt;0,IF('Настройки'!$B$10="Исключить","",IF('Настройки'!$B$10="Абсолютные значения",ABS(AL960),AL960)),AL960)))</x:f>
      </x:c>
      <x:c r="CP960" s="50" t="str">
        <x:f>IF(34&gt;'Настройки'!$B$3,"",IF(ISBLANK(AM960),IF('Настройки'!$B$9="Нулевой спрос",0,""),IF(AM960&lt;0,IF('Настройки'!$B$10="Исключить","",IF('Настройки'!$B$10="Абсолютные значения",ABS(AM960),AM960)),AM960)))</x:f>
      </x:c>
      <x:c r="CQ960" s="50" t="str">
        <x:f>IF(35&gt;'Настройки'!$B$3,"",IF(ISBLANK(AN960),IF('Настройки'!$B$9="Нулевой спрос",0,""),IF(AN960&lt;0,IF('Настройки'!$B$10="Исключить","",IF('Настройки'!$B$10="Абсолютные значения",ABS(AN960),AN960)),AN960)))</x:f>
      </x:c>
      <x:c r="CR960" s="50" t="str">
        <x:f>IF(36&gt;'Настройки'!$B$3,"",IF(ISBLANK(AO960),IF('Настройки'!$B$9="Нулевой спрос",0,""),IF(AO960&lt;0,IF('Настройки'!$B$10="Исключить","",IF('Настройки'!$B$10="Абсолютные значения",ABS(AO960),AO960)),AO960)))</x:f>
      </x:c>
      <x:c r="CS960" s="50" t="str">
        <x:f>IF(OR(1&gt;'Настройки'!$B$3,ISBLANK(BI960),BI960=0),"",BI960)</x:f>
      </x:c>
      <x:c r="CT960" s="50" t="str">
        <x:f>IF(OR(2&gt;'Настройки'!$B$3,ISBLANK(BJ960),BJ960=0),"",BJ960)</x:f>
      </x:c>
      <x:c r="CU960" s="50" t="str">
        <x:f>IF(OR(3&gt;'Настройки'!$B$3,ISBLANK(BK960),BK960=0),"",BK960)</x:f>
      </x:c>
      <x:c r="CV960" s="50" t="str">
        <x:f>IF(OR(4&gt;'Настройки'!$B$3,ISBLANK(BL960),BL960=0),"",BL960)</x:f>
      </x:c>
      <x:c r="CW960" s="50" t="str">
        <x:f>IF(OR(5&gt;'Настройки'!$B$3,ISBLANK(BM960),BM960=0),"",BM960)</x:f>
      </x:c>
      <x:c r="CX960" s="50" t="str">
        <x:f>IF(OR(6&gt;'Настройки'!$B$3,ISBLANK(BN960),BN960=0),"",BN960)</x:f>
      </x:c>
      <x:c r="CY960" s="50" t="str">
        <x:f>IF(OR(7&gt;'Настройки'!$B$3,ISBLANK(BO960),BO960=0),"",BO960)</x:f>
      </x:c>
      <x:c r="CZ960" s="50" t="str">
        <x:f>IF(OR(8&gt;'Настройки'!$B$3,ISBLANK(BP960),BP960=0),"",BP960)</x:f>
      </x:c>
      <x:c r="DA960" s="50" t="str">
        <x:f>IF(OR(9&gt;'Настройки'!$B$3,ISBLANK(BQ960),BQ960=0),"",BQ960)</x:f>
      </x:c>
      <x:c r="DB960" s="50" t="str">
        <x:f>IF(OR(10&gt;'Настройки'!$B$3,ISBLANK(BR960),BR960=0),"",BR960)</x:f>
      </x:c>
      <x:c r="DC960" s="50" t="str">
        <x:f>IF(OR(11&gt;'Настройки'!$B$3,ISBLANK(BS960),BS960=0),"",BS960)</x:f>
      </x:c>
      <x:c r="DD960" s="50" t="str">
        <x:f>IF(OR(12&gt;'Настройки'!$B$3,ISBLANK(BT960),BT960=0),"",BT960)</x:f>
      </x:c>
      <x:c r="DE960" s="50" t="str">
        <x:f>IF(OR(13&gt;'Настройки'!$B$3,ISBLANK(BU960),BU960=0),"",BU960)</x:f>
      </x:c>
      <x:c r="DF960" s="50" t="str">
        <x:f>IF(OR(14&gt;'Настройки'!$B$3,ISBLANK(BV960),BV960=0),"",BV960)</x:f>
      </x:c>
      <x:c r="DG960" s="50" t="str">
        <x:f>IF(OR(15&gt;'Настройки'!$B$3,ISBLANK(BW960),BW960=0),"",BW960)</x:f>
      </x:c>
      <x:c r="DH960" s="50" t="str">
        <x:f>IF(OR(16&gt;'Настройки'!$B$3,ISBLANK(BX960),BX960=0),"",BX960)</x:f>
      </x:c>
      <x:c r="DI960" s="50" t="str">
        <x:f>IF(OR(17&gt;'Настройки'!$B$3,ISBLANK(BY960),BY960=0),"",BY960)</x:f>
      </x:c>
      <x:c r="DJ960" s="50" t="str">
        <x:f>IF(OR(18&gt;'Настройки'!$B$3,ISBLANK(BZ960),BZ960=0),"",BZ960)</x:f>
      </x:c>
      <x:c r="DK960" s="50" t="str">
        <x:f>IF(OR(19&gt;'Настройки'!$B$3,ISBLANK(CA960),CA960=0),"",CA960)</x:f>
      </x:c>
      <x:c r="DL960" s="50" t="str">
        <x:f>IF(OR(20&gt;'Настройки'!$B$3,ISBLANK(CB960),CB960=0),"",CB960)</x:f>
      </x:c>
      <x:c r="DM960" s="50" t="str">
        <x:f>IF(OR(21&gt;'Настройки'!$B$3,ISBLANK(CC960),CC960=0),"",CC960)</x:f>
      </x:c>
      <x:c r="DN960" s="50" t="str">
        <x:f>IF(OR(22&gt;'Настройки'!$B$3,ISBLANK(CD960),CD960=0),"",CD960)</x:f>
      </x:c>
      <x:c r="DO960" s="50" t="str">
        <x:f>IF(OR(23&gt;'Настройки'!$B$3,ISBLANK(CE960),CE960=0),"",CE960)</x:f>
      </x:c>
      <x:c r="DP960" s="50" t="str">
        <x:f>IF(OR(24&gt;'Настройки'!$B$3,ISBLANK(CF960),CF960=0),"",CF960)</x:f>
      </x:c>
      <x:c r="DQ960" s="50" t="str">
        <x:f>IF(OR(25&gt;'Настройки'!$B$3,ISBLANK(CG960),CG960=0),"",CG960)</x:f>
      </x:c>
      <x:c r="DR960" s="50" t="str">
        <x:f>IF(OR(26&gt;'Настройки'!$B$3,ISBLANK(CH960),CH960=0),"",CH960)</x:f>
      </x:c>
      <x:c r="DS960" s="50" t="str">
        <x:f>IF(OR(27&gt;'Настройки'!$B$3,ISBLANK(CI960),CI960=0),"",CI960)</x:f>
      </x:c>
      <x:c r="DT960" s="50" t="str">
        <x:f>IF(OR(28&gt;'Настройки'!$B$3,ISBLANK(CJ960),CJ960=0),"",CJ960)</x:f>
      </x:c>
      <x:c r="DU960" s="50" t="str">
        <x:f>IF(OR(29&gt;'Настройки'!$B$3,ISBLANK(CK960),CK960=0),"",CK960)</x:f>
      </x:c>
      <x:c r="DV960" s="50" t="str">
        <x:f>IF(OR(30&gt;'Настройки'!$B$3,ISBLANK(CL960),CL960=0),"",CL960)</x:f>
      </x:c>
      <x:c r="DW960" s="50" t="str">
        <x:f>IF(OR(31&gt;'Настройки'!$B$3,ISBLANK(CM960),CM960=0),"",CM960)</x:f>
      </x:c>
      <x:c r="DX960" s="50" t="str">
        <x:f>IF(OR(32&gt;'Настройки'!$B$3,ISBLANK(CN960),CN960=0),"",CN960)</x:f>
      </x:c>
      <x:c r="DY960" s="50" t="str">
        <x:f>IF(OR(33&gt;'Настройки'!$B$3,ISBLANK(CO960),CO960=0),"",CO960)</x:f>
      </x:c>
      <x:c r="DZ960" s="50" t="str">
        <x:f>IF(OR(34&gt;'Настройки'!$B$3,ISBLANK(CP960),CP960=0),"",CP960)</x:f>
      </x:c>
      <x:c r="EA960" s="50" t="str">
        <x:f>IF(OR(35&gt;'Настройки'!$B$3,ISBLANK(CQ960),CQ960=0),"",CQ960)</x:f>
      </x:c>
      <x:c r="EB960" s="50" t="str">
        <x:f>IF(OR(36&gt;'Настройки'!$B$3,ISBLANK(CR960),CR960=0),"",CR960)</x:f>
      </x:c>
      <x:c r="EC960" s="50" t="str">
        <x:f>IF(A960="","",IF(OR(BB960="AZ",BB960="BZ"),10000+ROW(),IF(AZ960&gt;'Настройки'!$B$11,20000+ROW(),IF(BF960&lt;&gt;"Обычный",30000+ROW(),IF(AX960&lt;=0,40000+ROW(),"")))))</x:f>
      </x:c>
      <x:c r="ED960" s="50" t="str">
        <x:f>IF(EC960="","",COUNTIFS($EC$2:$EC$1001,"&gt;0",$EC$2:$EC$1001,"&lt;"&amp;EC960)+1)</x:f>
      </x:c>
    </x:row>
    <x:row r="961">
      <x:c r="A961" s="115"/>
      <x:c r="B961" s="115"/>
      <x:c r="C961" s="115"/>
      <x:c r="D961" s="118"/>
      <x:c r="E961" s="118"/>
      <x:c r="F961" s="118"/>
      <x:c r="G961" s="118"/>
      <x:c r="H961" s="118"/>
      <x:c r="I961" s="118"/>
      <x:c r="J961" s="118"/>
      <x:c r="K961" s="118"/>
      <x:c r="L961" s="118"/>
      <x:c r="M961" s="118"/>
      <x:c r="N961" s="118"/>
      <x:c r="O961" s="118"/>
      <x:c r="P961" s="118"/>
      <x:c r="Q961" s="118"/>
      <x:c r="R961" s="118"/>
      <x:c r="S961" s="118"/>
      <x:c r="T961" s="118"/>
      <x:c r="U961" s="118"/>
      <x:c r="V961" s="118"/>
      <x:c r="W961" s="118"/>
      <x:c r="X961" s="118"/>
      <x:c r="Y961" s="118"/>
      <x:c r="Z961" s="118"/>
      <x:c r="AA961" s="118"/>
      <x:c r="AB961" s="118"/>
      <x:c r="AC961" s="118"/>
      <x:c r="AD961" s="118"/>
      <x:c r="AE961" s="118"/>
      <x:c r="AF961" s="118"/>
      <x:c r="AG961" s="118"/>
      <x:c r="AH961" s="118"/>
      <x:c r="AI961" s="118"/>
      <x:c r="AJ961" s="118"/>
      <x:c r="AK961" s="118"/>
      <x:c r="AL961" s="118"/>
      <x:c r="AM961" s="118"/>
      <x:c r="AN961" s="118"/>
      <x:c r="AO961" s="118"/>
      <x:c r="AP961" s="115"/>
      <x:c r="AQ961" s="49" t="str">
        <x:f>IF(A961="","",COUNT(BI961:INDEX(BI961:CR961,1,'Настройки'!$B$3)))</x:f>
      </x:c>
      <x:c r="AR961" s="49" t="str">
        <x:f>IF(A961="","",SUM(BI961:INDEX(BI961:CR961,1,'Настройки'!$B$3)))</x:f>
      </x:c>
      <x:c r="AS961" s="58" t="str">
        <x:f>IF(A961="","",IF('Настройки'!$B$4="Стоимость потребления",AR961*D961,IF('Настройки'!$B$4="Количество",AR961,E961)))</x:f>
      </x:c>
      <x:c r="AT961" s="61" t="str">
        <x:f>IF(OR(A961="",AS961&lt;0,SUM($AS$2:$AS$1001)&lt;=0),"",AS961/SUM($AS$2:$AS$1001))</x:f>
      </x:c>
      <x:c r="AU961" s="61" t="str">
        <x:f>IF(OR(A961="",AS961&lt;0,SUM($AS$2:$AS$1001)&lt;=0),"",SUMIFS($AS$2:$AS$1001,$AS$2:$AS$1001,"&gt;"&amp;AS961)/SUM($AS$2:$AS$1001))</x:f>
      </x:c>
      <x:c r="AV961" s="61" t="str">
        <x:f>IF(OR(A961="",AS961&lt;0,SUM($AS$2:$AS$1001)&lt;=0),"",SUMIFS($AS$2:$AS$1001,$AS$2:$AS$1001,"&gt;="&amp;AS961)/SUM($AS$2:$AS$1001))</x:f>
      </x:c>
      <x:c r="AW961" s="49" t="str">
        <x:f>IF(A961="","",IF(SUM($AS$2:$AS$1001)&lt;=0,"Не определён",IF(AS961&lt;0,"Исключение",IF(AU961&lt;'Настройки'!$B$5,"A",IF(AU961&lt;'Настройки'!$B$6,"B","C")))))</x:f>
      </x:c>
      <x:c r="AX961" s="58" t="str">
        <x:f>IF(A961="","",IF(AQ961=0,"",AVERAGE(BI961:INDEX(BI961:CR961,1,'Настройки'!$B$3))))</x:f>
      </x:c>
      <x:c r="AY961" s="58" t="str">
        <x:f>IF(OR(A961="",AQ961=0),"",STDEVP(BI961:INDEX(BI961:CR961,1,'Настройки'!$B$3)))</x:f>
      </x:c>
      <x:c r="AZ961" s="61" t="str">
        <x:f>IF(OR(A961="",AQ961&lt;'Настройки'!$B$12,AX961&lt;=0,AND('Настройки'!$B$10="Блокировать",COUNTIF(F961:INDEX(F961:AO961,1,'Настройки'!$B$3),"&lt;0")&gt;0)),"",AY961/ABS(AX961))</x:f>
      </x:c>
      <x:c r="BA961" s="49" t="str">
        <x:f>IF(A961="","",IF(AND('Настройки'!$B$10="Блокировать",COUNTIF(F961:INDEX(F961:AO961,1,'Настройки'!$B$3),"&lt;0")&gt;0),"Не определён",IF(AQ961&lt;'Настройки'!$B$12,"Не определён",IF(AX961=0,"Нет спроса",IF(AX961&lt;0,"Не определён",IF(AZ961&lt;='Настройки'!$B$7,"X",IF(AZ961&lt;='Настройки'!$B$8,"Y","Z")))))))</x:f>
      </x:c>
      <x:c r="BB961" s="49" t="str">
        <x:f>IF(OR(A961="",LEN(AW961)&lt;&gt;1,LEN(BA961)&lt;&gt;1),"",AW961&amp;BA961)</x:f>
      </x:c>
      <x:c r="BC961" s="61" t="str">
        <x:f>IF(OR(A961="",AQ961=0),"",(COUNT(BI961:INDEX(BI961:CR961,1,'Настройки'!$B$3))-COUNT(CS961:INDEX(CS961:EB961,1,'Настройки'!$B$3)))/AQ961)</x:f>
      </x:c>
      <x:c r="BD961" s="64" t="str">
        <x:f>IF(OR(A961="",COUNT(CS961:INDEX(CS961:EB961,1,'Настройки'!$B$3))=0),"",AQ961/COUNT(CS961:INDEX(CS961:EB961,1,'Настройки'!$B$3)))</x:f>
      </x:c>
      <x:c r="BE961" s="64" t="str">
        <x:f>IF(OR(A961="",COUNT(CS961:INDEX(CS961:EB961,1,'Настройки'!$B$3))=0),"",IF(AVERAGE(CS961:INDEX(CS961:EB961,1,'Настройки'!$B$3))=0,"",(STDEVP(CS961:INDEX(CS961:EB961,1,'Настройки'!$B$3))/ABS(AVERAGE(CS961:INDEX(CS961:EB961,1,'Настройки'!$B$3))))^2))</x:f>
      </x:c>
      <x:c r="BF961" s="49" t="str">
        <x:f>IF(A961="","",IF(AQ961&lt;3,"Недостаточно",IF(AQ961&lt;6,"Предварительный","Обычный")))</x:f>
      </x:c>
      <x:c r="BG961" s="49" t="str">
        <x:f>IF(A961="","",IF(COUNTIF(F961:INDEX(F961:AO961,1,'Настройки'!$B$3),"&lt;0")&gt;0,IF('Настройки'!$B$10="Блокировать","Отрицательный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"),"")&amp;IF(AQ961&lt;3,"Недостаточно истории. ",IF(AQ961&lt;6,"Предварительная классификация. ",""))&amp;IF(AX961=0,"Нет спроса за горизонт. ","")&amp;IF(AZ961&gt;'Настройки'!$B$11,"Экстремальная вариативность. ",""))</x:f>
      </x:c>
      <x:c r="BH961" s="49" t="str">
        <x:f>IF(A961="","",IFERROR(VLOOKUP(BB961,'Настройки'!$D$3:$E$11,2,FALSE),"Сначала проверьте исходные данные и историю спроса.")&amp;" Уточните срок поставки, MOQ и критичность.")</x:f>
      </x:c>
      <x:c r="BI961" s="50" t="str">
        <x:f>IF(1&gt;'Настройки'!$B$3,"",IF(ISBLANK(F961),IF('Настройки'!$B$9="Нулевой спрос",0,""),IF(F961&lt;0,IF('Настройки'!$B$10="Исключить","",IF('Настройки'!$B$10="Абсолютные значения",ABS(F961),F961)),F961)))</x:f>
      </x:c>
      <x:c r="BJ961" s="50" t="str">
        <x:f>IF(2&gt;'Настройки'!$B$3,"",IF(ISBLANK(G961),IF('Настройки'!$B$9="Нулевой спрос",0,""),IF(G961&lt;0,IF('Настройки'!$B$10="Исключить","",IF('Настройки'!$B$10="Абсолютные значения",ABS(G961),G961)),G961)))</x:f>
      </x:c>
      <x:c r="BK961" s="50" t="str">
        <x:f>IF(3&gt;'Настройки'!$B$3,"",IF(ISBLANK(H961),IF('Настройки'!$B$9="Нулевой спрос",0,""),IF(H961&lt;0,IF('Настройки'!$B$10="Исключить","",IF('Настройки'!$B$10="Абсолютные значения",ABS(H961),H961)),H961)))</x:f>
      </x:c>
      <x:c r="BL961" s="50" t="str">
        <x:f>IF(4&gt;'Настройки'!$B$3,"",IF(ISBLANK(I961),IF('Настройки'!$B$9="Нулевой спрос",0,""),IF(I961&lt;0,IF('Настройки'!$B$10="Исключить","",IF('Настройки'!$B$10="Абсолютные значения",ABS(I961),I961)),I961)))</x:f>
      </x:c>
      <x:c r="BM961" s="50" t="str">
        <x:f>IF(5&gt;'Настройки'!$B$3,"",IF(ISBLANK(J961),IF('Настройки'!$B$9="Нулевой спрос",0,""),IF(J961&lt;0,IF('Настройки'!$B$10="Исключить","",IF('Настройки'!$B$10="Абсолютные значения",ABS(J961),J961)),J961)))</x:f>
      </x:c>
      <x:c r="BN961" s="50" t="str">
        <x:f>IF(6&gt;'Настройки'!$B$3,"",IF(ISBLANK(K961),IF('Настройки'!$B$9="Нулевой спрос",0,""),IF(K961&lt;0,IF('Настройки'!$B$10="Исключить","",IF('Настройки'!$B$10="Абсолютные значения",ABS(K961),K961)),K961)))</x:f>
      </x:c>
      <x:c r="BO961" s="50" t="str">
        <x:f>IF(7&gt;'Настройки'!$B$3,"",IF(ISBLANK(L961),IF('Настройки'!$B$9="Нулевой спрос",0,""),IF(L961&lt;0,IF('Настройки'!$B$10="Исключить","",IF('Настройки'!$B$10="Абсолютные значения",ABS(L961),L961)),L961)))</x:f>
      </x:c>
      <x:c r="BP961" s="50" t="str">
        <x:f>IF(8&gt;'Настройки'!$B$3,"",IF(ISBLANK(M961),IF('Настройки'!$B$9="Нулевой спрос",0,""),IF(M961&lt;0,IF('Настройки'!$B$10="Исключить","",IF('Настройки'!$B$10="Абсолютные значения",ABS(M961),M961)),M961)))</x:f>
      </x:c>
      <x:c r="BQ961" s="50" t="str">
        <x:f>IF(9&gt;'Настройки'!$B$3,"",IF(ISBLANK(N961),IF('Настройки'!$B$9="Нулевой спрос",0,""),IF(N961&lt;0,IF('Настройки'!$B$10="Исключить","",IF('Настройки'!$B$10="Абсолютные значения",ABS(N961),N961)),N961)))</x:f>
      </x:c>
      <x:c r="BR961" s="50" t="str">
        <x:f>IF(10&gt;'Настройки'!$B$3,"",IF(ISBLANK(O961),IF('Настройки'!$B$9="Нулевой спрос",0,""),IF(O961&lt;0,IF('Настройки'!$B$10="Исключить","",IF('Настройки'!$B$10="Абсолютные значения",ABS(O961),O961)),O961)))</x:f>
      </x:c>
      <x:c r="BS961" s="50" t="str">
        <x:f>IF(11&gt;'Настройки'!$B$3,"",IF(ISBLANK(P961),IF('Настройки'!$B$9="Нулевой спрос",0,""),IF(P961&lt;0,IF('Настройки'!$B$10="Исключить","",IF('Настройки'!$B$10="Абсолютные значения",ABS(P961),P961)),P961)))</x:f>
      </x:c>
      <x:c r="BT961" s="50" t="str">
        <x:f>IF(12&gt;'Настройки'!$B$3,"",IF(ISBLANK(Q961),IF('Настройки'!$B$9="Нулевой спрос",0,""),IF(Q961&lt;0,IF('Настройки'!$B$10="Исключить","",IF('Настройки'!$B$10="Абсолютные значения",ABS(Q961),Q961)),Q961)))</x:f>
      </x:c>
      <x:c r="BU961" s="50" t="str">
        <x:f>IF(13&gt;'Настройки'!$B$3,"",IF(ISBLANK(R961),IF('Настройки'!$B$9="Нулевой спрос",0,""),IF(R961&lt;0,IF('Настройки'!$B$10="Исключить","",IF('Настройки'!$B$10="Абсолютные значения",ABS(R961),R961)),R961)))</x:f>
      </x:c>
      <x:c r="BV961" s="50" t="str">
        <x:f>IF(14&gt;'Настройки'!$B$3,"",IF(ISBLANK(S961),IF('Настройки'!$B$9="Нулевой спрос",0,""),IF(S961&lt;0,IF('Настройки'!$B$10="Исключить","",IF('Настройки'!$B$10="Абсолютные значения",ABS(S961),S961)),S961)))</x:f>
      </x:c>
      <x:c r="BW961" s="50" t="str">
        <x:f>IF(15&gt;'Настройки'!$B$3,"",IF(ISBLANK(T961),IF('Настройки'!$B$9="Нулевой спрос",0,""),IF(T961&lt;0,IF('Настройки'!$B$10="Исключить","",IF('Настройки'!$B$10="Абсолютные значения",ABS(T961),T961)),T961)))</x:f>
      </x:c>
      <x:c r="BX961" s="50" t="str">
        <x:f>IF(16&gt;'Настройки'!$B$3,"",IF(ISBLANK(U961),IF('Настройки'!$B$9="Нулевой спрос",0,""),IF(U961&lt;0,IF('Настройки'!$B$10="Исключить","",IF('Настройки'!$B$10="Абсолютные значения",ABS(U961),U961)),U961)))</x:f>
      </x:c>
      <x:c r="BY961" s="50" t="str">
        <x:f>IF(17&gt;'Настройки'!$B$3,"",IF(ISBLANK(V961),IF('Настройки'!$B$9="Нулевой спрос",0,""),IF(V961&lt;0,IF('Настройки'!$B$10="Исключить","",IF('Настройки'!$B$10="Абсолютные значения",ABS(V961),V961)),V961)))</x:f>
      </x:c>
      <x:c r="BZ961" s="50" t="str">
        <x:f>IF(18&gt;'Настройки'!$B$3,"",IF(ISBLANK(W961),IF('Настройки'!$B$9="Нулевой спрос",0,""),IF(W961&lt;0,IF('Настройки'!$B$10="Исключить","",IF('Настройки'!$B$10="Абсолютные значения",ABS(W961),W961)),W961)))</x:f>
      </x:c>
      <x:c r="CA961" s="50" t="str">
        <x:f>IF(19&gt;'Настройки'!$B$3,"",IF(ISBLANK(X961),IF('Настройки'!$B$9="Нулевой спрос",0,""),IF(X961&lt;0,IF('Настройки'!$B$10="Исключить","",IF('Настройки'!$B$10="Абсолютные значения",ABS(X961),X961)),X961)))</x:f>
      </x:c>
      <x:c r="CB961" s="50" t="str">
        <x:f>IF(20&gt;'Настройки'!$B$3,"",IF(ISBLANK(Y961),IF('Настройки'!$B$9="Нулевой спрос",0,""),IF(Y961&lt;0,IF('Настройки'!$B$10="Исключить","",IF('Настройки'!$B$10="Абсолютные значения",ABS(Y961),Y961)),Y961)))</x:f>
      </x:c>
      <x:c r="CC961" s="50" t="str">
        <x:f>IF(21&gt;'Настройки'!$B$3,"",IF(ISBLANK(Z961),IF('Настройки'!$B$9="Нулевой спрос",0,""),IF(Z961&lt;0,IF('Настройки'!$B$10="Исключить","",IF('Настройки'!$B$10="Абсолютные значения",ABS(Z961),Z961)),Z961)))</x:f>
      </x:c>
      <x:c r="CD961" s="50" t="str">
        <x:f>IF(22&gt;'Настройки'!$B$3,"",IF(ISBLANK(AA961),IF('Настройки'!$B$9="Нулевой спрос",0,""),IF(AA961&lt;0,IF('Настройки'!$B$10="Исключить","",IF('Настройки'!$B$10="Абсолютные значения",ABS(AA961),AA961)),AA961)))</x:f>
      </x:c>
      <x:c r="CE961" s="50" t="str">
        <x:f>IF(23&gt;'Настройки'!$B$3,"",IF(ISBLANK(AB961),IF('Настройки'!$B$9="Нулевой спрос",0,""),IF(AB961&lt;0,IF('Настройки'!$B$10="Исключить","",IF('Настройки'!$B$10="Абсолютные значения",ABS(AB961),AB961)),AB961)))</x:f>
      </x:c>
      <x:c r="CF961" s="50" t="str">
        <x:f>IF(24&gt;'Настройки'!$B$3,"",IF(ISBLANK(AC961),IF('Настройки'!$B$9="Нулевой спрос",0,""),IF(AC961&lt;0,IF('Настройки'!$B$10="Исключить","",IF('Настройки'!$B$10="Абсолютные значения",ABS(AC961),AC961)),AC961)))</x:f>
      </x:c>
      <x:c r="CG961" s="50" t="str">
        <x:f>IF(25&gt;'Настройки'!$B$3,"",IF(ISBLANK(AD961),IF('Настройки'!$B$9="Нулевой спрос",0,""),IF(AD961&lt;0,IF('Настройки'!$B$10="Исключить","",IF('Настройки'!$B$10="Абсолютные значения",ABS(AD961),AD961)),AD961)))</x:f>
      </x:c>
      <x:c r="CH961" s="50" t="str">
        <x:f>IF(26&gt;'Настройки'!$B$3,"",IF(ISBLANK(AE961),IF('Настройки'!$B$9="Нулевой спрос",0,""),IF(AE961&lt;0,IF('Настройки'!$B$10="Исключить","",IF('Настройки'!$B$10="Абсолютные значения",ABS(AE961),AE961)),AE961)))</x:f>
      </x:c>
      <x:c r="CI961" s="50" t="str">
        <x:f>IF(27&gt;'Настройки'!$B$3,"",IF(ISBLANK(AF961),IF('Настройки'!$B$9="Нулевой спрос",0,""),IF(AF961&lt;0,IF('Настройки'!$B$10="Исключить","",IF('Настройки'!$B$10="Абсолютные значения",ABS(AF961),AF961)),AF961)))</x:f>
      </x:c>
      <x:c r="CJ961" s="50" t="str">
        <x:f>IF(28&gt;'Настройки'!$B$3,"",IF(ISBLANK(AG961),IF('Настройки'!$B$9="Нулевой спрос",0,""),IF(AG961&lt;0,IF('Настройки'!$B$10="Исключить","",IF('Настройки'!$B$10="Абсолютные значения",ABS(AG961),AG961)),AG961)))</x:f>
      </x:c>
      <x:c r="CK961" s="50" t="str">
        <x:f>IF(29&gt;'Настройки'!$B$3,"",IF(ISBLANK(AH961),IF('Настройки'!$B$9="Нулевой спрос",0,""),IF(AH961&lt;0,IF('Настройки'!$B$10="Исключить","",IF('Настройки'!$B$10="Абсолютные значения",ABS(AH961),AH961)),AH961)))</x:f>
      </x:c>
      <x:c r="CL961" s="50" t="str">
        <x:f>IF(30&gt;'Настройки'!$B$3,"",IF(ISBLANK(AI961),IF('Настройки'!$B$9="Нулевой спрос",0,""),IF(AI961&lt;0,IF('Настройки'!$B$10="Исключить","",IF('Настройки'!$B$10="Абсолютные значения",ABS(AI961),AI961)),AI961)))</x:f>
      </x:c>
      <x:c r="CM961" s="50" t="str">
        <x:f>IF(31&gt;'Настройки'!$B$3,"",IF(ISBLANK(AJ961),IF('Настройки'!$B$9="Нулевой спрос",0,""),IF(AJ961&lt;0,IF('Настройки'!$B$10="Исключить","",IF('Настройки'!$B$10="Абсолютные значения",ABS(AJ961),AJ961)),AJ961)))</x:f>
      </x:c>
      <x:c r="CN961" s="50" t="str">
        <x:f>IF(32&gt;'Настройки'!$B$3,"",IF(ISBLANK(AK961),IF('Настройки'!$B$9="Нулевой спрос",0,""),IF(AK961&lt;0,IF('Настройки'!$B$10="Исключить","",IF('Настройки'!$B$10="Абсолютные значения",ABS(AK961),AK961)),AK961)))</x:f>
      </x:c>
      <x:c r="CO961" s="50" t="str">
        <x:f>IF(33&gt;'Настройки'!$B$3,"",IF(ISBLANK(AL961),IF('Настройки'!$B$9="Нулевой спрос",0,""),IF(AL961&lt;0,IF('Настройки'!$B$10="Исключить","",IF('Настройки'!$B$10="Абсолютные значения",ABS(AL961),AL961)),AL961)))</x:f>
      </x:c>
      <x:c r="CP961" s="50" t="str">
        <x:f>IF(34&gt;'Настройки'!$B$3,"",IF(ISBLANK(AM961),IF('Настройки'!$B$9="Нулевой спрос",0,""),IF(AM961&lt;0,IF('Настройки'!$B$10="Исключить","",IF('Настройки'!$B$10="Абсолютные значения",ABS(AM961),AM961)),AM961)))</x:f>
      </x:c>
      <x:c r="CQ961" s="50" t="str">
        <x:f>IF(35&gt;'Настройки'!$B$3,"",IF(ISBLANK(AN961),IF('Настройки'!$B$9="Нулевой спрос",0,""),IF(AN961&lt;0,IF('Настройки'!$B$10="Исключить","",IF('Настройки'!$B$10="Абсолютные значения",ABS(AN961),AN961)),AN961)))</x:f>
      </x:c>
      <x:c r="CR961" s="50" t="str">
        <x:f>IF(36&gt;'Настройки'!$B$3,"",IF(ISBLANK(AO961),IF('Настройки'!$B$9="Нулевой спрос",0,""),IF(AO961&lt;0,IF('Настройки'!$B$10="Исключить","",IF('Настройки'!$B$10="Абсолютные значения",ABS(AO961),AO961)),AO961)))</x:f>
      </x:c>
      <x:c r="CS961" s="50" t="str">
        <x:f>IF(OR(1&gt;'Настройки'!$B$3,ISBLANK(BI961),BI961=0),"",BI961)</x:f>
      </x:c>
      <x:c r="CT961" s="50" t="str">
        <x:f>IF(OR(2&gt;'Настройки'!$B$3,ISBLANK(BJ961),BJ961=0),"",BJ961)</x:f>
      </x:c>
      <x:c r="CU961" s="50" t="str">
        <x:f>IF(OR(3&gt;'Настройки'!$B$3,ISBLANK(BK961),BK961=0),"",BK961)</x:f>
      </x:c>
      <x:c r="CV961" s="50" t="str">
        <x:f>IF(OR(4&gt;'Настройки'!$B$3,ISBLANK(BL961),BL961=0),"",BL961)</x:f>
      </x:c>
      <x:c r="CW961" s="50" t="str">
        <x:f>IF(OR(5&gt;'Настройки'!$B$3,ISBLANK(BM961),BM961=0),"",BM961)</x:f>
      </x:c>
      <x:c r="CX961" s="50" t="str">
        <x:f>IF(OR(6&gt;'Настройки'!$B$3,ISBLANK(BN961),BN961=0),"",BN961)</x:f>
      </x:c>
      <x:c r="CY961" s="50" t="str">
        <x:f>IF(OR(7&gt;'Настройки'!$B$3,ISBLANK(BO961),BO961=0),"",BO961)</x:f>
      </x:c>
      <x:c r="CZ961" s="50" t="str">
        <x:f>IF(OR(8&gt;'Настройки'!$B$3,ISBLANK(BP961),BP961=0),"",BP961)</x:f>
      </x:c>
      <x:c r="DA961" s="50" t="str">
        <x:f>IF(OR(9&gt;'Настройки'!$B$3,ISBLANK(BQ961),BQ961=0),"",BQ961)</x:f>
      </x:c>
      <x:c r="DB961" s="50" t="str">
        <x:f>IF(OR(10&gt;'Настройки'!$B$3,ISBLANK(BR961),BR961=0),"",BR961)</x:f>
      </x:c>
      <x:c r="DC961" s="50" t="str">
        <x:f>IF(OR(11&gt;'Настройки'!$B$3,ISBLANK(BS961),BS961=0),"",BS961)</x:f>
      </x:c>
      <x:c r="DD961" s="50" t="str">
        <x:f>IF(OR(12&gt;'Настройки'!$B$3,ISBLANK(BT961),BT961=0),"",BT961)</x:f>
      </x:c>
      <x:c r="DE961" s="50" t="str">
        <x:f>IF(OR(13&gt;'Настройки'!$B$3,ISBLANK(BU961),BU961=0),"",BU961)</x:f>
      </x:c>
      <x:c r="DF961" s="50" t="str">
        <x:f>IF(OR(14&gt;'Настройки'!$B$3,ISBLANK(BV961),BV961=0),"",BV961)</x:f>
      </x:c>
      <x:c r="DG961" s="50" t="str">
        <x:f>IF(OR(15&gt;'Настройки'!$B$3,ISBLANK(BW961),BW961=0),"",BW961)</x:f>
      </x:c>
      <x:c r="DH961" s="50" t="str">
        <x:f>IF(OR(16&gt;'Настройки'!$B$3,ISBLANK(BX961),BX961=0),"",BX961)</x:f>
      </x:c>
      <x:c r="DI961" s="50" t="str">
        <x:f>IF(OR(17&gt;'Настройки'!$B$3,ISBLANK(BY961),BY961=0),"",BY961)</x:f>
      </x:c>
      <x:c r="DJ961" s="50" t="str">
        <x:f>IF(OR(18&gt;'Настройки'!$B$3,ISBLANK(BZ961),BZ961=0),"",BZ961)</x:f>
      </x:c>
      <x:c r="DK961" s="50" t="str">
        <x:f>IF(OR(19&gt;'Настройки'!$B$3,ISBLANK(CA961),CA961=0),"",CA961)</x:f>
      </x:c>
      <x:c r="DL961" s="50" t="str">
        <x:f>IF(OR(20&gt;'Настройки'!$B$3,ISBLANK(CB961),CB961=0),"",CB961)</x:f>
      </x:c>
      <x:c r="DM961" s="50" t="str">
        <x:f>IF(OR(21&gt;'Настройки'!$B$3,ISBLANK(CC961),CC961=0),"",CC961)</x:f>
      </x:c>
      <x:c r="DN961" s="50" t="str">
        <x:f>IF(OR(22&gt;'Настройки'!$B$3,ISBLANK(CD961),CD961=0),"",CD961)</x:f>
      </x:c>
      <x:c r="DO961" s="50" t="str">
        <x:f>IF(OR(23&gt;'Настройки'!$B$3,ISBLANK(CE961),CE961=0),"",CE961)</x:f>
      </x:c>
      <x:c r="DP961" s="50" t="str">
        <x:f>IF(OR(24&gt;'Настройки'!$B$3,ISBLANK(CF961),CF961=0),"",CF961)</x:f>
      </x:c>
      <x:c r="DQ961" s="50" t="str">
        <x:f>IF(OR(25&gt;'Настройки'!$B$3,ISBLANK(CG961),CG961=0),"",CG961)</x:f>
      </x:c>
      <x:c r="DR961" s="50" t="str">
        <x:f>IF(OR(26&gt;'Настройки'!$B$3,ISBLANK(CH961),CH961=0),"",CH961)</x:f>
      </x:c>
      <x:c r="DS961" s="50" t="str">
        <x:f>IF(OR(27&gt;'Настройки'!$B$3,ISBLANK(CI961),CI961=0),"",CI961)</x:f>
      </x:c>
      <x:c r="DT961" s="50" t="str">
        <x:f>IF(OR(28&gt;'Настройки'!$B$3,ISBLANK(CJ961),CJ961=0),"",CJ961)</x:f>
      </x:c>
      <x:c r="DU961" s="50" t="str">
        <x:f>IF(OR(29&gt;'Настройки'!$B$3,ISBLANK(CK961),CK961=0),"",CK961)</x:f>
      </x:c>
      <x:c r="DV961" s="50" t="str">
        <x:f>IF(OR(30&gt;'Настройки'!$B$3,ISBLANK(CL961),CL961=0),"",CL961)</x:f>
      </x:c>
      <x:c r="DW961" s="50" t="str">
        <x:f>IF(OR(31&gt;'Настройки'!$B$3,ISBLANK(CM961),CM961=0),"",CM961)</x:f>
      </x:c>
      <x:c r="DX961" s="50" t="str">
        <x:f>IF(OR(32&gt;'Настройки'!$B$3,ISBLANK(CN961),CN961=0),"",CN961)</x:f>
      </x:c>
      <x:c r="DY961" s="50" t="str">
        <x:f>IF(OR(33&gt;'Настройки'!$B$3,ISBLANK(CO961),CO961=0),"",CO961)</x:f>
      </x:c>
      <x:c r="DZ961" s="50" t="str">
        <x:f>IF(OR(34&gt;'Настройки'!$B$3,ISBLANK(CP961),CP961=0),"",CP961)</x:f>
      </x:c>
      <x:c r="EA961" s="50" t="str">
        <x:f>IF(OR(35&gt;'Настройки'!$B$3,ISBLANK(CQ961),CQ961=0),"",CQ961)</x:f>
      </x:c>
      <x:c r="EB961" s="50" t="str">
        <x:f>IF(OR(36&gt;'Настройки'!$B$3,ISBLANK(CR961),CR961=0),"",CR961)</x:f>
      </x:c>
      <x:c r="EC961" s="50" t="str">
        <x:f>IF(A961="","",IF(OR(BB961="AZ",BB961="BZ"),10000+ROW(),IF(AZ961&gt;'Настройки'!$B$11,20000+ROW(),IF(BF961&lt;&gt;"Обычный",30000+ROW(),IF(AX961&lt;=0,40000+ROW(),"")))))</x:f>
      </x:c>
      <x:c r="ED961" s="50" t="str">
        <x:f>IF(EC961="","",COUNTIFS($EC$2:$EC$1001,"&gt;0",$EC$2:$EC$1001,"&lt;"&amp;EC961)+1)</x:f>
      </x:c>
    </x:row>
    <x:row r="962">
      <x:c r="A962" s="115"/>
      <x:c r="B962" s="115"/>
      <x:c r="C962" s="115"/>
      <x:c r="D962" s="118"/>
      <x:c r="E962" s="118"/>
      <x:c r="F962" s="118"/>
      <x:c r="G962" s="118"/>
      <x:c r="H962" s="118"/>
      <x:c r="I962" s="118"/>
      <x:c r="J962" s="118"/>
      <x:c r="K962" s="118"/>
      <x:c r="L962" s="118"/>
      <x:c r="M962" s="118"/>
      <x:c r="N962" s="118"/>
      <x:c r="O962" s="118"/>
      <x:c r="P962" s="118"/>
      <x:c r="Q962" s="118"/>
      <x:c r="R962" s="118"/>
      <x:c r="S962" s="118"/>
      <x:c r="T962" s="118"/>
      <x:c r="U962" s="118"/>
      <x:c r="V962" s="118"/>
      <x:c r="W962" s="118"/>
      <x:c r="X962" s="118"/>
      <x:c r="Y962" s="118"/>
      <x:c r="Z962" s="118"/>
      <x:c r="AA962" s="118"/>
      <x:c r="AB962" s="118"/>
      <x:c r="AC962" s="118"/>
      <x:c r="AD962" s="118"/>
      <x:c r="AE962" s="118"/>
      <x:c r="AF962" s="118"/>
      <x:c r="AG962" s="118"/>
      <x:c r="AH962" s="118"/>
      <x:c r="AI962" s="118"/>
      <x:c r="AJ962" s="118"/>
      <x:c r="AK962" s="118"/>
      <x:c r="AL962" s="118"/>
      <x:c r="AM962" s="118"/>
      <x:c r="AN962" s="118"/>
      <x:c r="AO962" s="118"/>
      <x:c r="AP962" s="115"/>
      <x:c r="AQ962" s="49" t="str">
        <x:f>IF(A962="","",COUNT(BI962:INDEX(BI962:CR962,1,'Настройки'!$B$3)))</x:f>
      </x:c>
      <x:c r="AR962" s="49" t="str">
        <x:f>IF(A962="","",SUM(BI962:INDEX(BI962:CR962,1,'Настройки'!$B$3)))</x:f>
      </x:c>
      <x:c r="AS962" s="58" t="str">
        <x:f>IF(A962="","",IF('Настройки'!$B$4="Стоимость потребления",AR962*D962,IF('Настройки'!$B$4="Количество",AR962,E962)))</x:f>
      </x:c>
      <x:c r="AT962" s="61" t="str">
        <x:f>IF(OR(A962="",AS962&lt;0,SUM($AS$2:$AS$1001)&lt;=0),"",AS962/SUM($AS$2:$AS$1001))</x:f>
      </x:c>
      <x:c r="AU962" s="61" t="str">
        <x:f>IF(OR(A962="",AS962&lt;0,SUM($AS$2:$AS$1001)&lt;=0),"",SUMIFS($AS$2:$AS$1001,$AS$2:$AS$1001,"&gt;"&amp;AS962)/SUM($AS$2:$AS$1001))</x:f>
      </x:c>
      <x:c r="AV962" s="61" t="str">
        <x:f>IF(OR(A962="",AS962&lt;0,SUM($AS$2:$AS$1001)&lt;=0),"",SUMIFS($AS$2:$AS$1001,$AS$2:$AS$1001,"&gt;="&amp;AS962)/SUM($AS$2:$AS$1001))</x:f>
      </x:c>
      <x:c r="AW962" s="49" t="str">
        <x:f>IF(A962="","",IF(SUM($AS$2:$AS$1001)&lt;=0,"Не определён",IF(AS962&lt;0,"Исключение",IF(AU962&lt;'Настройки'!$B$5,"A",IF(AU962&lt;'Настройки'!$B$6,"B","C")))))</x:f>
      </x:c>
      <x:c r="AX962" s="58" t="str">
        <x:f>IF(A962="","",IF(AQ962=0,"",AVERAGE(BI962:INDEX(BI962:CR962,1,'Настройки'!$B$3))))</x:f>
      </x:c>
      <x:c r="AY962" s="58" t="str">
        <x:f>IF(OR(A962="",AQ962=0),"",STDEVP(BI962:INDEX(BI962:CR962,1,'Настройки'!$B$3)))</x:f>
      </x:c>
      <x:c r="AZ962" s="61" t="str">
        <x:f>IF(OR(A962="",AQ962&lt;'Настройки'!$B$12,AX962&lt;=0,AND('Настройки'!$B$10="Блокировать",COUNTIF(F962:INDEX(F962:AO962,1,'Настройки'!$B$3),"&lt;0")&gt;0)),"",AY962/ABS(AX962))</x:f>
      </x:c>
      <x:c r="BA962" s="49" t="str">
        <x:f>IF(A962="","",IF(AND('Настройки'!$B$10="Блокировать",COUNTIF(F962:INDEX(F962:AO962,1,'Настройки'!$B$3),"&lt;0")&gt;0),"Не определён",IF(AQ962&lt;'Настройки'!$B$12,"Не определён",IF(AX962=0,"Нет спроса",IF(AX962&lt;0,"Не определён",IF(AZ962&lt;='Настройки'!$B$7,"X",IF(AZ962&lt;='Настройки'!$B$8,"Y","Z")))))))</x:f>
      </x:c>
      <x:c r="BB962" s="49" t="str">
        <x:f>IF(OR(A962="",LEN(AW962)&lt;&gt;1,LEN(BA962)&lt;&gt;1),"",AW962&amp;BA962)</x:f>
      </x:c>
      <x:c r="BC962" s="61" t="str">
        <x:f>IF(OR(A962="",AQ962=0),"",(COUNT(BI962:INDEX(BI962:CR962,1,'Настройки'!$B$3))-COUNT(CS962:INDEX(CS962:EB962,1,'Настройки'!$B$3)))/AQ962)</x:f>
      </x:c>
      <x:c r="BD962" s="64" t="str">
        <x:f>IF(OR(A962="",COUNT(CS962:INDEX(CS962:EB962,1,'Настройки'!$B$3))=0),"",AQ962/COUNT(CS962:INDEX(CS962:EB962,1,'Настройки'!$B$3)))</x:f>
      </x:c>
      <x:c r="BE962" s="64" t="str">
        <x:f>IF(OR(A962="",COUNT(CS962:INDEX(CS962:EB962,1,'Настройки'!$B$3))=0),"",IF(AVERAGE(CS962:INDEX(CS962:EB962,1,'Настройки'!$B$3))=0,"",(STDEVP(CS962:INDEX(CS962:EB962,1,'Настройки'!$B$3))/ABS(AVERAGE(CS962:INDEX(CS962:EB962,1,'Настройки'!$B$3))))^2))</x:f>
      </x:c>
      <x:c r="BF962" s="49" t="str">
        <x:f>IF(A962="","",IF(AQ962&lt;3,"Недостаточно",IF(AQ962&lt;6,"Предварительный","Обычный")))</x:f>
      </x:c>
      <x:c r="BG962" s="49" t="str">
        <x:f>IF(A962="","",IF(COUNTIF(F962:INDEX(F962:AO962,1,'Настройки'!$B$3),"&lt;0")&gt;0,IF('Настройки'!$B$10="Блокировать","Отрицательный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"),"")&amp;IF(AQ962&lt;3,"Недостаточно истории. ",IF(AQ962&lt;6,"Предварительная классификация. ",""))&amp;IF(AX962=0,"Нет спроса за горизонт. ","")&amp;IF(AZ962&gt;'Настройки'!$B$11,"Экстремальная вариативность. ",""))</x:f>
      </x:c>
      <x:c r="BH962" s="49" t="str">
        <x:f>IF(A962="","",IFERROR(VLOOKUP(BB962,'Настройки'!$D$3:$E$11,2,FALSE),"Сначала проверьте исходные данные и историю спроса.")&amp;" Уточните срок поставки, MOQ и критичность.")</x:f>
      </x:c>
      <x:c r="BI962" s="50" t="str">
        <x:f>IF(1&gt;'Настройки'!$B$3,"",IF(ISBLANK(F962),IF('Настройки'!$B$9="Нулевой спрос",0,""),IF(F962&lt;0,IF('Настройки'!$B$10="Исключить","",IF('Настройки'!$B$10="Абсолютные значения",ABS(F962),F962)),F962)))</x:f>
      </x:c>
      <x:c r="BJ962" s="50" t="str">
        <x:f>IF(2&gt;'Настройки'!$B$3,"",IF(ISBLANK(G962),IF('Настройки'!$B$9="Нулевой спрос",0,""),IF(G962&lt;0,IF('Настройки'!$B$10="Исключить","",IF('Настройки'!$B$10="Абсолютные значения",ABS(G962),G962)),G962)))</x:f>
      </x:c>
      <x:c r="BK962" s="50" t="str">
        <x:f>IF(3&gt;'Настройки'!$B$3,"",IF(ISBLANK(H962),IF('Настройки'!$B$9="Нулевой спрос",0,""),IF(H962&lt;0,IF('Настройки'!$B$10="Исключить","",IF('Настройки'!$B$10="Абсолютные значения",ABS(H962),H962)),H962)))</x:f>
      </x:c>
      <x:c r="BL962" s="50" t="str">
        <x:f>IF(4&gt;'Настройки'!$B$3,"",IF(ISBLANK(I962),IF('Настройки'!$B$9="Нулевой спрос",0,""),IF(I962&lt;0,IF('Настройки'!$B$10="Исключить","",IF('Настройки'!$B$10="Абсолютные значения",ABS(I962),I962)),I962)))</x:f>
      </x:c>
      <x:c r="BM962" s="50" t="str">
        <x:f>IF(5&gt;'Настройки'!$B$3,"",IF(ISBLANK(J962),IF('Настройки'!$B$9="Нулевой спрос",0,""),IF(J962&lt;0,IF('Настройки'!$B$10="Исключить","",IF('Настройки'!$B$10="Абсолютные значения",ABS(J962),J962)),J962)))</x:f>
      </x:c>
      <x:c r="BN962" s="50" t="str">
        <x:f>IF(6&gt;'Настройки'!$B$3,"",IF(ISBLANK(K962),IF('Настройки'!$B$9="Нулевой спрос",0,""),IF(K962&lt;0,IF('Настройки'!$B$10="Исключить","",IF('Настройки'!$B$10="Абсолютные значения",ABS(K962),K962)),K962)))</x:f>
      </x:c>
      <x:c r="BO962" s="50" t="str">
        <x:f>IF(7&gt;'Настройки'!$B$3,"",IF(ISBLANK(L962),IF('Настройки'!$B$9="Нулевой спрос",0,""),IF(L962&lt;0,IF('Настройки'!$B$10="Исключить","",IF('Настройки'!$B$10="Абсолютные значения",ABS(L962),L962)),L962)))</x:f>
      </x:c>
      <x:c r="BP962" s="50" t="str">
        <x:f>IF(8&gt;'Настройки'!$B$3,"",IF(ISBLANK(M962),IF('Настройки'!$B$9="Нулевой спрос",0,""),IF(M962&lt;0,IF('Настройки'!$B$10="Исключить","",IF('Настройки'!$B$10="Абсолютные значения",ABS(M962),M962)),M962)))</x:f>
      </x:c>
      <x:c r="BQ962" s="50" t="str">
        <x:f>IF(9&gt;'Настройки'!$B$3,"",IF(ISBLANK(N962),IF('Настройки'!$B$9="Нулевой спрос",0,""),IF(N962&lt;0,IF('Настройки'!$B$10="Исключить","",IF('Настройки'!$B$10="Абсолютные значения",ABS(N962),N962)),N962)))</x:f>
      </x:c>
      <x:c r="BR962" s="50" t="str">
        <x:f>IF(10&gt;'Настройки'!$B$3,"",IF(ISBLANK(O962),IF('Настройки'!$B$9="Нулевой спрос",0,""),IF(O962&lt;0,IF('Настройки'!$B$10="Исключить","",IF('Настройки'!$B$10="Абсолютные значения",ABS(O962),O962)),O962)))</x:f>
      </x:c>
      <x:c r="BS962" s="50" t="str">
        <x:f>IF(11&gt;'Настройки'!$B$3,"",IF(ISBLANK(P962),IF('Настройки'!$B$9="Нулевой спрос",0,""),IF(P962&lt;0,IF('Настройки'!$B$10="Исключить","",IF('Настройки'!$B$10="Абсолютные значения",ABS(P962),P962)),P962)))</x:f>
      </x:c>
      <x:c r="BT962" s="50" t="str">
        <x:f>IF(12&gt;'Настройки'!$B$3,"",IF(ISBLANK(Q962),IF('Настройки'!$B$9="Нулевой спрос",0,""),IF(Q962&lt;0,IF('Настройки'!$B$10="Исключить","",IF('Настройки'!$B$10="Абсолютные значения",ABS(Q962),Q962)),Q962)))</x:f>
      </x:c>
      <x:c r="BU962" s="50" t="str">
        <x:f>IF(13&gt;'Настройки'!$B$3,"",IF(ISBLANK(R962),IF('Настройки'!$B$9="Нулевой спрос",0,""),IF(R962&lt;0,IF('Настройки'!$B$10="Исключить","",IF('Настройки'!$B$10="Абсолютные значения",ABS(R962),R962)),R962)))</x:f>
      </x:c>
      <x:c r="BV962" s="50" t="str">
        <x:f>IF(14&gt;'Настройки'!$B$3,"",IF(ISBLANK(S962),IF('Настройки'!$B$9="Нулевой спрос",0,""),IF(S962&lt;0,IF('Настройки'!$B$10="Исключить","",IF('Настройки'!$B$10="Абсолютные значения",ABS(S962),S962)),S962)))</x:f>
      </x:c>
      <x:c r="BW962" s="50" t="str">
        <x:f>IF(15&gt;'Настройки'!$B$3,"",IF(ISBLANK(T962),IF('Настройки'!$B$9="Нулевой спрос",0,""),IF(T962&lt;0,IF('Настройки'!$B$10="Исключить","",IF('Настройки'!$B$10="Абсолютные значения",ABS(T962),T962)),T962)))</x:f>
      </x:c>
      <x:c r="BX962" s="50" t="str">
        <x:f>IF(16&gt;'Настройки'!$B$3,"",IF(ISBLANK(U962),IF('Настройки'!$B$9="Нулевой спрос",0,""),IF(U962&lt;0,IF('Настройки'!$B$10="Исключить","",IF('Настройки'!$B$10="Абсолютные значения",ABS(U962),U962)),U962)))</x:f>
      </x:c>
      <x:c r="BY962" s="50" t="str">
        <x:f>IF(17&gt;'Настройки'!$B$3,"",IF(ISBLANK(V962),IF('Настройки'!$B$9="Нулевой спрос",0,""),IF(V962&lt;0,IF('Настройки'!$B$10="Исключить","",IF('Настройки'!$B$10="Абсолютные значения",ABS(V962),V962)),V962)))</x:f>
      </x:c>
      <x:c r="BZ962" s="50" t="str">
        <x:f>IF(18&gt;'Настройки'!$B$3,"",IF(ISBLANK(W962),IF('Настройки'!$B$9="Нулевой спрос",0,""),IF(W962&lt;0,IF('Настройки'!$B$10="Исключить","",IF('Настройки'!$B$10="Абсолютные значения",ABS(W962),W962)),W962)))</x:f>
      </x:c>
      <x:c r="CA962" s="50" t="str">
        <x:f>IF(19&gt;'Настройки'!$B$3,"",IF(ISBLANK(X962),IF('Настройки'!$B$9="Нулевой спрос",0,""),IF(X962&lt;0,IF('Настройки'!$B$10="Исключить","",IF('Настройки'!$B$10="Абсолютные значения",ABS(X962),X962)),X962)))</x:f>
      </x:c>
      <x:c r="CB962" s="50" t="str">
        <x:f>IF(20&gt;'Настройки'!$B$3,"",IF(ISBLANK(Y962),IF('Настройки'!$B$9="Нулевой спрос",0,""),IF(Y962&lt;0,IF('Настройки'!$B$10="Исключить","",IF('Настройки'!$B$10="Абсолютные значения",ABS(Y962),Y962)),Y962)))</x:f>
      </x:c>
      <x:c r="CC962" s="50" t="str">
        <x:f>IF(21&gt;'Настройки'!$B$3,"",IF(ISBLANK(Z962),IF('Настройки'!$B$9="Нулевой спрос",0,""),IF(Z962&lt;0,IF('Настройки'!$B$10="Исключить","",IF('Настройки'!$B$10="Абсолютные значения",ABS(Z962),Z962)),Z962)))</x:f>
      </x:c>
      <x:c r="CD962" s="50" t="str">
        <x:f>IF(22&gt;'Настройки'!$B$3,"",IF(ISBLANK(AA962),IF('Настройки'!$B$9="Нулевой спрос",0,""),IF(AA962&lt;0,IF('Настройки'!$B$10="Исключить","",IF('Настройки'!$B$10="Абсолютные значения",ABS(AA962),AA962)),AA962)))</x:f>
      </x:c>
      <x:c r="CE962" s="50" t="str">
        <x:f>IF(23&gt;'Настройки'!$B$3,"",IF(ISBLANK(AB962),IF('Настройки'!$B$9="Нулевой спрос",0,""),IF(AB962&lt;0,IF('Настройки'!$B$10="Исключить","",IF('Настройки'!$B$10="Абсолютные значения",ABS(AB962),AB962)),AB962)))</x:f>
      </x:c>
      <x:c r="CF962" s="50" t="str">
        <x:f>IF(24&gt;'Настройки'!$B$3,"",IF(ISBLANK(AC962),IF('Настройки'!$B$9="Нулевой спрос",0,""),IF(AC962&lt;0,IF('Настройки'!$B$10="Исключить","",IF('Настройки'!$B$10="Абсолютные значения",ABS(AC962),AC962)),AC962)))</x:f>
      </x:c>
      <x:c r="CG962" s="50" t="str">
        <x:f>IF(25&gt;'Настройки'!$B$3,"",IF(ISBLANK(AD962),IF('Настройки'!$B$9="Нулевой спрос",0,""),IF(AD962&lt;0,IF('Настройки'!$B$10="Исключить","",IF('Настройки'!$B$10="Абсолютные значения",ABS(AD962),AD962)),AD962)))</x:f>
      </x:c>
      <x:c r="CH962" s="50" t="str">
        <x:f>IF(26&gt;'Настройки'!$B$3,"",IF(ISBLANK(AE962),IF('Настройки'!$B$9="Нулевой спрос",0,""),IF(AE962&lt;0,IF('Настройки'!$B$10="Исключить","",IF('Настройки'!$B$10="Абсолютные значения",ABS(AE962),AE962)),AE962)))</x:f>
      </x:c>
      <x:c r="CI962" s="50" t="str">
        <x:f>IF(27&gt;'Настройки'!$B$3,"",IF(ISBLANK(AF962),IF('Настройки'!$B$9="Нулевой спрос",0,""),IF(AF962&lt;0,IF('Настройки'!$B$10="Исключить","",IF('Настройки'!$B$10="Абсолютные значения",ABS(AF962),AF962)),AF962)))</x:f>
      </x:c>
      <x:c r="CJ962" s="50" t="str">
        <x:f>IF(28&gt;'Настройки'!$B$3,"",IF(ISBLANK(AG962),IF('Настройки'!$B$9="Нулевой спрос",0,""),IF(AG962&lt;0,IF('Настройки'!$B$10="Исключить","",IF('Настройки'!$B$10="Абсолютные значения",ABS(AG962),AG962)),AG962)))</x:f>
      </x:c>
      <x:c r="CK962" s="50" t="str">
        <x:f>IF(29&gt;'Настройки'!$B$3,"",IF(ISBLANK(AH962),IF('Настройки'!$B$9="Нулевой спрос",0,""),IF(AH962&lt;0,IF('Настройки'!$B$10="Исключить","",IF('Настройки'!$B$10="Абсолютные значения",ABS(AH962),AH962)),AH962)))</x:f>
      </x:c>
      <x:c r="CL962" s="50" t="str">
        <x:f>IF(30&gt;'Настройки'!$B$3,"",IF(ISBLANK(AI962),IF('Настройки'!$B$9="Нулевой спрос",0,""),IF(AI962&lt;0,IF('Настройки'!$B$10="Исключить","",IF('Настройки'!$B$10="Абсолютные значения",ABS(AI962),AI962)),AI962)))</x:f>
      </x:c>
      <x:c r="CM962" s="50" t="str">
        <x:f>IF(31&gt;'Настройки'!$B$3,"",IF(ISBLANK(AJ962),IF('Настройки'!$B$9="Нулевой спрос",0,""),IF(AJ962&lt;0,IF('Настройки'!$B$10="Исключить","",IF('Настройки'!$B$10="Абсолютные значения",ABS(AJ962),AJ962)),AJ962)))</x:f>
      </x:c>
      <x:c r="CN962" s="50" t="str">
        <x:f>IF(32&gt;'Настройки'!$B$3,"",IF(ISBLANK(AK962),IF('Настройки'!$B$9="Нулевой спрос",0,""),IF(AK962&lt;0,IF('Настройки'!$B$10="Исключить","",IF('Настройки'!$B$10="Абсолютные значения",ABS(AK962),AK962)),AK962)))</x:f>
      </x:c>
      <x:c r="CO962" s="50" t="str">
        <x:f>IF(33&gt;'Настройки'!$B$3,"",IF(ISBLANK(AL962),IF('Настройки'!$B$9="Нулевой спрос",0,""),IF(AL962&lt;0,IF('Настройки'!$B$10="Исключить","",IF('Настройки'!$B$10="Абсолютные значения",ABS(AL962),AL962)),AL962)))</x:f>
      </x:c>
      <x:c r="CP962" s="50" t="str">
        <x:f>IF(34&gt;'Настройки'!$B$3,"",IF(ISBLANK(AM962),IF('Настройки'!$B$9="Нулевой спрос",0,""),IF(AM962&lt;0,IF('Настройки'!$B$10="Исключить","",IF('Настройки'!$B$10="Абсолютные значения",ABS(AM962),AM962)),AM962)))</x:f>
      </x:c>
      <x:c r="CQ962" s="50" t="str">
        <x:f>IF(35&gt;'Настройки'!$B$3,"",IF(ISBLANK(AN962),IF('Настройки'!$B$9="Нулевой спрос",0,""),IF(AN962&lt;0,IF('Настройки'!$B$10="Исключить","",IF('Настройки'!$B$10="Абсолютные значения",ABS(AN962),AN962)),AN962)))</x:f>
      </x:c>
      <x:c r="CR962" s="50" t="str">
        <x:f>IF(36&gt;'Настройки'!$B$3,"",IF(ISBLANK(AO962),IF('Настройки'!$B$9="Нулевой спрос",0,""),IF(AO962&lt;0,IF('Настройки'!$B$10="Исключить","",IF('Настройки'!$B$10="Абсолютные значения",ABS(AO962),AO962)),AO962)))</x:f>
      </x:c>
      <x:c r="CS962" s="50" t="str">
        <x:f>IF(OR(1&gt;'Настройки'!$B$3,ISBLANK(BI962),BI962=0),"",BI962)</x:f>
      </x:c>
      <x:c r="CT962" s="50" t="str">
        <x:f>IF(OR(2&gt;'Настройки'!$B$3,ISBLANK(BJ962),BJ962=0),"",BJ962)</x:f>
      </x:c>
      <x:c r="CU962" s="50" t="str">
        <x:f>IF(OR(3&gt;'Настройки'!$B$3,ISBLANK(BK962),BK962=0),"",BK962)</x:f>
      </x:c>
      <x:c r="CV962" s="50" t="str">
        <x:f>IF(OR(4&gt;'Настройки'!$B$3,ISBLANK(BL962),BL962=0),"",BL962)</x:f>
      </x:c>
      <x:c r="CW962" s="50" t="str">
        <x:f>IF(OR(5&gt;'Настройки'!$B$3,ISBLANK(BM962),BM962=0),"",BM962)</x:f>
      </x:c>
      <x:c r="CX962" s="50" t="str">
        <x:f>IF(OR(6&gt;'Настройки'!$B$3,ISBLANK(BN962),BN962=0),"",BN962)</x:f>
      </x:c>
      <x:c r="CY962" s="50" t="str">
        <x:f>IF(OR(7&gt;'Настройки'!$B$3,ISBLANK(BO962),BO962=0),"",BO962)</x:f>
      </x:c>
      <x:c r="CZ962" s="50" t="str">
        <x:f>IF(OR(8&gt;'Настройки'!$B$3,ISBLANK(BP962),BP962=0),"",BP962)</x:f>
      </x:c>
      <x:c r="DA962" s="50" t="str">
        <x:f>IF(OR(9&gt;'Настройки'!$B$3,ISBLANK(BQ962),BQ962=0),"",BQ962)</x:f>
      </x:c>
      <x:c r="DB962" s="50" t="str">
        <x:f>IF(OR(10&gt;'Настройки'!$B$3,ISBLANK(BR962),BR962=0),"",BR962)</x:f>
      </x:c>
      <x:c r="DC962" s="50" t="str">
        <x:f>IF(OR(11&gt;'Настройки'!$B$3,ISBLANK(BS962),BS962=0),"",BS962)</x:f>
      </x:c>
      <x:c r="DD962" s="50" t="str">
        <x:f>IF(OR(12&gt;'Настройки'!$B$3,ISBLANK(BT962),BT962=0),"",BT962)</x:f>
      </x:c>
      <x:c r="DE962" s="50" t="str">
        <x:f>IF(OR(13&gt;'Настройки'!$B$3,ISBLANK(BU962),BU962=0),"",BU962)</x:f>
      </x:c>
      <x:c r="DF962" s="50" t="str">
        <x:f>IF(OR(14&gt;'Настройки'!$B$3,ISBLANK(BV962),BV962=0),"",BV962)</x:f>
      </x:c>
      <x:c r="DG962" s="50" t="str">
        <x:f>IF(OR(15&gt;'Настройки'!$B$3,ISBLANK(BW962),BW962=0),"",BW962)</x:f>
      </x:c>
      <x:c r="DH962" s="50" t="str">
        <x:f>IF(OR(16&gt;'Настройки'!$B$3,ISBLANK(BX962),BX962=0),"",BX962)</x:f>
      </x:c>
      <x:c r="DI962" s="50" t="str">
        <x:f>IF(OR(17&gt;'Настройки'!$B$3,ISBLANK(BY962),BY962=0),"",BY962)</x:f>
      </x:c>
      <x:c r="DJ962" s="50" t="str">
        <x:f>IF(OR(18&gt;'Настройки'!$B$3,ISBLANK(BZ962),BZ962=0),"",BZ962)</x:f>
      </x:c>
      <x:c r="DK962" s="50" t="str">
        <x:f>IF(OR(19&gt;'Настройки'!$B$3,ISBLANK(CA962),CA962=0),"",CA962)</x:f>
      </x:c>
      <x:c r="DL962" s="50" t="str">
        <x:f>IF(OR(20&gt;'Настройки'!$B$3,ISBLANK(CB962),CB962=0),"",CB962)</x:f>
      </x:c>
      <x:c r="DM962" s="50" t="str">
        <x:f>IF(OR(21&gt;'Настройки'!$B$3,ISBLANK(CC962),CC962=0),"",CC962)</x:f>
      </x:c>
      <x:c r="DN962" s="50" t="str">
        <x:f>IF(OR(22&gt;'Настройки'!$B$3,ISBLANK(CD962),CD962=0),"",CD962)</x:f>
      </x:c>
      <x:c r="DO962" s="50" t="str">
        <x:f>IF(OR(23&gt;'Настройки'!$B$3,ISBLANK(CE962),CE962=0),"",CE962)</x:f>
      </x:c>
      <x:c r="DP962" s="50" t="str">
        <x:f>IF(OR(24&gt;'Настройки'!$B$3,ISBLANK(CF962),CF962=0),"",CF962)</x:f>
      </x:c>
      <x:c r="DQ962" s="50" t="str">
        <x:f>IF(OR(25&gt;'Настройки'!$B$3,ISBLANK(CG962),CG962=0),"",CG962)</x:f>
      </x:c>
      <x:c r="DR962" s="50" t="str">
        <x:f>IF(OR(26&gt;'Настройки'!$B$3,ISBLANK(CH962),CH962=0),"",CH962)</x:f>
      </x:c>
      <x:c r="DS962" s="50" t="str">
        <x:f>IF(OR(27&gt;'Настройки'!$B$3,ISBLANK(CI962),CI962=0),"",CI962)</x:f>
      </x:c>
      <x:c r="DT962" s="50" t="str">
        <x:f>IF(OR(28&gt;'Настройки'!$B$3,ISBLANK(CJ962),CJ962=0),"",CJ962)</x:f>
      </x:c>
      <x:c r="DU962" s="50" t="str">
        <x:f>IF(OR(29&gt;'Настройки'!$B$3,ISBLANK(CK962),CK962=0),"",CK962)</x:f>
      </x:c>
      <x:c r="DV962" s="50" t="str">
        <x:f>IF(OR(30&gt;'Настройки'!$B$3,ISBLANK(CL962),CL962=0),"",CL962)</x:f>
      </x:c>
      <x:c r="DW962" s="50" t="str">
        <x:f>IF(OR(31&gt;'Настройки'!$B$3,ISBLANK(CM962),CM962=0),"",CM962)</x:f>
      </x:c>
      <x:c r="DX962" s="50" t="str">
        <x:f>IF(OR(32&gt;'Настройки'!$B$3,ISBLANK(CN962),CN962=0),"",CN962)</x:f>
      </x:c>
      <x:c r="DY962" s="50" t="str">
        <x:f>IF(OR(33&gt;'Настройки'!$B$3,ISBLANK(CO962),CO962=0),"",CO962)</x:f>
      </x:c>
      <x:c r="DZ962" s="50" t="str">
        <x:f>IF(OR(34&gt;'Настройки'!$B$3,ISBLANK(CP962),CP962=0),"",CP962)</x:f>
      </x:c>
      <x:c r="EA962" s="50" t="str">
        <x:f>IF(OR(35&gt;'Настройки'!$B$3,ISBLANK(CQ962),CQ962=0),"",CQ962)</x:f>
      </x:c>
      <x:c r="EB962" s="50" t="str">
        <x:f>IF(OR(36&gt;'Настройки'!$B$3,ISBLANK(CR962),CR962=0),"",CR962)</x:f>
      </x:c>
      <x:c r="EC962" s="50" t="str">
        <x:f>IF(A962="","",IF(OR(BB962="AZ",BB962="BZ"),10000+ROW(),IF(AZ962&gt;'Настройки'!$B$11,20000+ROW(),IF(BF962&lt;&gt;"Обычный",30000+ROW(),IF(AX962&lt;=0,40000+ROW(),"")))))</x:f>
      </x:c>
      <x:c r="ED962" s="50" t="str">
        <x:f>IF(EC962="","",COUNTIFS($EC$2:$EC$1001,"&gt;0",$EC$2:$EC$1001,"&lt;"&amp;EC962)+1)</x:f>
      </x:c>
    </x:row>
    <x:row r="963">
      <x:c r="A963" s="115"/>
      <x:c r="B963" s="115"/>
      <x:c r="C963" s="115"/>
      <x:c r="D963" s="118"/>
      <x:c r="E963" s="118"/>
      <x:c r="F963" s="118"/>
      <x:c r="G963" s="118"/>
      <x:c r="H963" s="118"/>
      <x:c r="I963" s="118"/>
      <x:c r="J963" s="118"/>
      <x:c r="K963" s="118"/>
      <x:c r="L963" s="118"/>
      <x:c r="M963" s="118"/>
      <x:c r="N963" s="118"/>
      <x:c r="O963" s="118"/>
      <x:c r="P963" s="118"/>
      <x:c r="Q963" s="118"/>
      <x:c r="R963" s="118"/>
      <x:c r="S963" s="118"/>
      <x:c r="T963" s="118"/>
      <x:c r="U963" s="118"/>
      <x:c r="V963" s="118"/>
      <x:c r="W963" s="118"/>
      <x:c r="X963" s="118"/>
      <x:c r="Y963" s="118"/>
      <x:c r="Z963" s="118"/>
      <x:c r="AA963" s="118"/>
      <x:c r="AB963" s="118"/>
      <x:c r="AC963" s="118"/>
      <x:c r="AD963" s="118"/>
      <x:c r="AE963" s="118"/>
      <x:c r="AF963" s="118"/>
      <x:c r="AG963" s="118"/>
      <x:c r="AH963" s="118"/>
      <x:c r="AI963" s="118"/>
      <x:c r="AJ963" s="118"/>
      <x:c r="AK963" s="118"/>
      <x:c r="AL963" s="118"/>
      <x:c r="AM963" s="118"/>
      <x:c r="AN963" s="118"/>
      <x:c r="AO963" s="118"/>
      <x:c r="AP963" s="115"/>
      <x:c r="AQ963" s="49" t="str">
        <x:f>IF(A963="","",COUNT(BI963:INDEX(BI963:CR963,1,'Настройки'!$B$3)))</x:f>
      </x:c>
      <x:c r="AR963" s="49" t="str">
        <x:f>IF(A963="","",SUM(BI963:INDEX(BI963:CR963,1,'Настройки'!$B$3)))</x:f>
      </x:c>
      <x:c r="AS963" s="58" t="str">
        <x:f>IF(A963="","",IF('Настройки'!$B$4="Стоимость потребления",AR963*D963,IF('Настройки'!$B$4="Количество",AR963,E963)))</x:f>
      </x:c>
      <x:c r="AT963" s="61" t="str">
        <x:f>IF(OR(A963="",AS963&lt;0,SUM($AS$2:$AS$1001)&lt;=0),"",AS963/SUM($AS$2:$AS$1001))</x:f>
      </x:c>
      <x:c r="AU963" s="61" t="str">
        <x:f>IF(OR(A963="",AS963&lt;0,SUM($AS$2:$AS$1001)&lt;=0),"",SUMIFS($AS$2:$AS$1001,$AS$2:$AS$1001,"&gt;"&amp;AS963)/SUM($AS$2:$AS$1001))</x:f>
      </x:c>
      <x:c r="AV963" s="61" t="str">
        <x:f>IF(OR(A963="",AS963&lt;0,SUM($AS$2:$AS$1001)&lt;=0),"",SUMIFS($AS$2:$AS$1001,$AS$2:$AS$1001,"&gt;="&amp;AS963)/SUM($AS$2:$AS$1001))</x:f>
      </x:c>
      <x:c r="AW963" s="49" t="str">
        <x:f>IF(A963="","",IF(SUM($AS$2:$AS$1001)&lt;=0,"Не определён",IF(AS963&lt;0,"Исключение",IF(AU963&lt;'Настройки'!$B$5,"A",IF(AU963&lt;'Настройки'!$B$6,"B","C")))))</x:f>
      </x:c>
      <x:c r="AX963" s="58" t="str">
        <x:f>IF(A963="","",IF(AQ963=0,"",AVERAGE(BI963:INDEX(BI963:CR963,1,'Настройки'!$B$3))))</x:f>
      </x:c>
      <x:c r="AY963" s="58" t="str">
        <x:f>IF(OR(A963="",AQ963=0),"",STDEVP(BI963:INDEX(BI963:CR963,1,'Настройки'!$B$3)))</x:f>
      </x:c>
      <x:c r="AZ963" s="61" t="str">
        <x:f>IF(OR(A963="",AQ963&lt;'Настройки'!$B$12,AX963&lt;=0,AND('Настройки'!$B$10="Блокировать",COUNTIF(F963:INDEX(F963:AO963,1,'Настройки'!$B$3),"&lt;0")&gt;0)),"",AY963/ABS(AX963))</x:f>
      </x:c>
      <x:c r="BA963" s="49" t="str">
        <x:f>IF(A963="","",IF(AND('Настройки'!$B$10="Блокировать",COUNTIF(F963:INDEX(F963:AO963,1,'Настройки'!$B$3),"&lt;0")&gt;0),"Не определён",IF(AQ963&lt;'Настройки'!$B$12,"Не определён",IF(AX963=0,"Нет спроса",IF(AX963&lt;0,"Не определён",IF(AZ963&lt;='Настройки'!$B$7,"X",IF(AZ963&lt;='Настройки'!$B$8,"Y","Z")))))))</x:f>
      </x:c>
      <x:c r="BB963" s="49" t="str">
        <x:f>IF(OR(A963="",LEN(AW963)&lt;&gt;1,LEN(BA963)&lt;&gt;1),"",AW963&amp;BA963)</x:f>
      </x:c>
      <x:c r="BC963" s="61" t="str">
        <x:f>IF(OR(A963="",AQ963=0),"",(COUNT(BI963:INDEX(BI963:CR963,1,'Настройки'!$B$3))-COUNT(CS963:INDEX(CS963:EB963,1,'Настройки'!$B$3)))/AQ963)</x:f>
      </x:c>
      <x:c r="BD963" s="64" t="str">
        <x:f>IF(OR(A963="",COUNT(CS963:INDEX(CS963:EB963,1,'Настройки'!$B$3))=0),"",AQ963/COUNT(CS963:INDEX(CS963:EB963,1,'Настройки'!$B$3)))</x:f>
      </x:c>
      <x:c r="BE963" s="64" t="str">
        <x:f>IF(OR(A963="",COUNT(CS963:INDEX(CS963:EB963,1,'Настройки'!$B$3))=0),"",IF(AVERAGE(CS963:INDEX(CS963:EB963,1,'Настройки'!$B$3))=0,"",(STDEVP(CS963:INDEX(CS963:EB963,1,'Настройки'!$B$3))/ABS(AVERAGE(CS963:INDEX(CS963:EB963,1,'Настройки'!$B$3))))^2))</x:f>
      </x:c>
      <x:c r="BF963" s="49" t="str">
        <x:f>IF(A963="","",IF(AQ963&lt;3,"Недостаточно",IF(AQ963&lt;6,"Предварительный","Обычный")))</x:f>
      </x:c>
      <x:c r="BG963" s="49" t="str">
        <x:f>IF(A963="","",IF(COUNTIF(F963:INDEX(F963:AO963,1,'Настройки'!$B$3),"&lt;0")&gt;0,IF('Настройки'!$B$10="Блокировать","Отрицательный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"),"")&amp;IF(AQ963&lt;3,"Недостаточно истории. ",IF(AQ963&lt;6,"Предварительная классификация. ",""))&amp;IF(AX963=0,"Нет спроса за горизонт. ","")&amp;IF(AZ963&gt;'Настройки'!$B$11,"Экстремальная вариативность. ",""))</x:f>
      </x:c>
      <x:c r="BH963" s="49" t="str">
        <x:f>IF(A963="","",IFERROR(VLOOKUP(BB963,'Настройки'!$D$3:$E$11,2,FALSE),"Сначала проверьте исходные данные и историю спроса.")&amp;" Уточните срок поставки, MOQ и критичность.")</x:f>
      </x:c>
      <x:c r="BI963" s="50" t="str">
        <x:f>IF(1&gt;'Настройки'!$B$3,"",IF(ISBLANK(F963),IF('Настройки'!$B$9="Нулевой спрос",0,""),IF(F963&lt;0,IF('Настройки'!$B$10="Исключить","",IF('Настройки'!$B$10="Абсолютные значения",ABS(F963),F963)),F963)))</x:f>
      </x:c>
      <x:c r="BJ963" s="50" t="str">
        <x:f>IF(2&gt;'Настройки'!$B$3,"",IF(ISBLANK(G963),IF('Настройки'!$B$9="Нулевой спрос",0,""),IF(G963&lt;0,IF('Настройки'!$B$10="Исключить","",IF('Настройки'!$B$10="Абсолютные значения",ABS(G963),G963)),G963)))</x:f>
      </x:c>
      <x:c r="BK963" s="50" t="str">
        <x:f>IF(3&gt;'Настройки'!$B$3,"",IF(ISBLANK(H963),IF('Настройки'!$B$9="Нулевой спрос",0,""),IF(H963&lt;0,IF('Настройки'!$B$10="Исключить","",IF('Настройки'!$B$10="Абсолютные значения",ABS(H963),H963)),H963)))</x:f>
      </x:c>
      <x:c r="BL963" s="50" t="str">
        <x:f>IF(4&gt;'Настройки'!$B$3,"",IF(ISBLANK(I963),IF('Настройки'!$B$9="Нулевой спрос",0,""),IF(I963&lt;0,IF('Настройки'!$B$10="Исключить","",IF('Настройки'!$B$10="Абсолютные значения",ABS(I963),I963)),I963)))</x:f>
      </x:c>
      <x:c r="BM963" s="50" t="str">
        <x:f>IF(5&gt;'Настройки'!$B$3,"",IF(ISBLANK(J963),IF('Настройки'!$B$9="Нулевой спрос",0,""),IF(J963&lt;0,IF('Настройки'!$B$10="Исключить","",IF('Настройки'!$B$10="Абсолютные значения",ABS(J963),J963)),J963)))</x:f>
      </x:c>
      <x:c r="BN963" s="50" t="str">
        <x:f>IF(6&gt;'Настройки'!$B$3,"",IF(ISBLANK(K963),IF('Настройки'!$B$9="Нулевой спрос",0,""),IF(K963&lt;0,IF('Настройки'!$B$10="Исключить","",IF('Настройки'!$B$10="Абсолютные значения",ABS(K963),K963)),K963)))</x:f>
      </x:c>
      <x:c r="BO963" s="50" t="str">
        <x:f>IF(7&gt;'Настройки'!$B$3,"",IF(ISBLANK(L963),IF('Настройки'!$B$9="Нулевой спрос",0,""),IF(L963&lt;0,IF('Настройки'!$B$10="Исключить","",IF('Настройки'!$B$10="Абсолютные значения",ABS(L963),L963)),L963)))</x:f>
      </x:c>
      <x:c r="BP963" s="50" t="str">
        <x:f>IF(8&gt;'Настройки'!$B$3,"",IF(ISBLANK(M963),IF('Настройки'!$B$9="Нулевой спрос",0,""),IF(M963&lt;0,IF('Настройки'!$B$10="Исключить","",IF('Настройки'!$B$10="Абсолютные значения",ABS(M963),M963)),M963)))</x:f>
      </x:c>
      <x:c r="BQ963" s="50" t="str">
        <x:f>IF(9&gt;'Настройки'!$B$3,"",IF(ISBLANK(N963),IF('Настройки'!$B$9="Нулевой спрос",0,""),IF(N963&lt;0,IF('Настройки'!$B$10="Исключить","",IF('Настройки'!$B$10="Абсолютные значения",ABS(N963),N963)),N963)))</x:f>
      </x:c>
      <x:c r="BR963" s="50" t="str">
        <x:f>IF(10&gt;'Настройки'!$B$3,"",IF(ISBLANK(O963),IF('Настройки'!$B$9="Нулевой спрос",0,""),IF(O963&lt;0,IF('Настройки'!$B$10="Исключить","",IF('Настройки'!$B$10="Абсолютные значения",ABS(O963),O963)),O963)))</x:f>
      </x:c>
      <x:c r="BS963" s="50" t="str">
        <x:f>IF(11&gt;'Настройки'!$B$3,"",IF(ISBLANK(P963),IF('Настройки'!$B$9="Нулевой спрос",0,""),IF(P963&lt;0,IF('Настройки'!$B$10="Исключить","",IF('Настройки'!$B$10="Абсолютные значения",ABS(P963),P963)),P963)))</x:f>
      </x:c>
      <x:c r="BT963" s="50" t="str">
        <x:f>IF(12&gt;'Настройки'!$B$3,"",IF(ISBLANK(Q963),IF('Настройки'!$B$9="Нулевой спрос",0,""),IF(Q963&lt;0,IF('Настройки'!$B$10="Исключить","",IF('Настройки'!$B$10="Абсолютные значения",ABS(Q963),Q963)),Q963)))</x:f>
      </x:c>
      <x:c r="BU963" s="50" t="str">
        <x:f>IF(13&gt;'Настройки'!$B$3,"",IF(ISBLANK(R963),IF('Настройки'!$B$9="Нулевой спрос",0,""),IF(R963&lt;0,IF('Настройки'!$B$10="Исключить","",IF('Настройки'!$B$10="Абсолютные значения",ABS(R963),R963)),R963)))</x:f>
      </x:c>
      <x:c r="BV963" s="50" t="str">
        <x:f>IF(14&gt;'Настройки'!$B$3,"",IF(ISBLANK(S963),IF('Настройки'!$B$9="Нулевой спрос",0,""),IF(S963&lt;0,IF('Настройки'!$B$10="Исключить","",IF('Настройки'!$B$10="Абсолютные значения",ABS(S963),S963)),S963)))</x:f>
      </x:c>
      <x:c r="BW963" s="50" t="str">
        <x:f>IF(15&gt;'Настройки'!$B$3,"",IF(ISBLANK(T963),IF('Настройки'!$B$9="Нулевой спрос",0,""),IF(T963&lt;0,IF('Настройки'!$B$10="Исключить","",IF('Настройки'!$B$10="Абсолютные значения",ABS(T963),T963)),T963)))</x:f>
      </x:c>
      <x:c r="BX963" s="50" t="str">
        <x:f>IF(16&gt;'Настройки'!$B$3,"",IF(ISBLANK(U963),IF('Настройки'!$B$9="Нулевой спрос",0,""),IF(U963&lt;0,IF('Настройки'!$B$10="Исключить","",IF('Настройки'!$B$10="Абсолютные значения",ABS(U963),U963)),U963)))</x:f>
      </x:c>
      <x:c r="BY963" s="50" t="str">
        <x:f>IF(17&gt;'Настройки'!$B$3,"",IF(ISBLANK(V963),IF('Настройки'!$B$9="Нулевой спрос",0,""),IF(V963&lt;0,IF('Настройки'!$B$10="Исключить","",IF('Настройки'!$B$10="Абсолютные значения",ABS(V963),V963)),V963)))</x:f>
      </x:c>
      <x:c r="BZ963" s="50" t="str">
        <x:f>IF(18&gt;'Настройки'!$B$3,"",IF(ISBLANK(W963),IF('Настройки'!$B$9="Нулевой спрос",0,""),IF(W963&lt;0,IF('Настройки'!$B$10="Исключить","",IF('Настройки'!$B$10="Абсолютные значения",ABS(W963),W963)),W963)))</x:f>
      </x:c>
      <x:c r="CA963" s="50" t="str">
        <x:f>IF(19&gt;'Настройки'!$B$3,"",IF(ISBLANK(X963),IF('Настройки'!$B$9="Нулевой спрос",0,""),IF(X963&lt;0,IF('Настройки'!$B$10="Исключить","",IF('Настройки'!$B$10="Абсолютные значения",ABS(X963),X963)),X963)))</x:f>
      </x:c>
      <x:c r="CB963" s="50" t="str">
        <x:f>IF(20&gt;'Настройки'!$B$3,"",IF(ISBLANK(Y963),IF('Настройки'!$B$9="Нулевой спрос",0,""),IF(Y963&lt;0,IF('Настройки'!$B$10="Исключить","",IF('Настройки'!$B$10="Абсолютные значения",ABS(Y963),Y963)),Y963)))</x:f>
      </x:c>
      <x:c r="CC963" s="50" t="str">
        <x:f>IF(21&gt;'Настройки'!$B$3,"",IF(ISBLANK(Z963),IF('Настройки'!$B$9="Нулевой спрос",0,""),IF(Z963&lt;0,IF('Настройки'!$B$10="Исключить","",IF('Настройки'!$B$10="Абсолютные значения",ABS(Z963),Z963)),Z963)))</x:f>
      </x:c>
      <x:c r="CD963" s="50" t="str">
        <x:f>IF(22&gt;'Настройки'!$B$3,"",IF(ISBLANK(AA963),IF('Настройки'!$B$9="Нулевой спрос",0,""),IF(AA963&lt;0,IF('Настройки'!$B$10="Исключить","",IF('Настройки'!$B$10="Абсолютные значения",ABS(AA963),AA963)),AA963)))</x:f>
      </x:c>
      <x:c r="CE963" s="50" t="str">
        <x:f>IF(23&gt;'Настройки'!$B$3,"",IF(ISBLANK(AB963),IF('Настройки'!$B$9="Нулевой спрос",0,""),IF(AB963&lt;0,IF('Настройки'!$B$10="Исключить","",IF('Настройки'!$B$10="Абсолютные значения",ABS(AB963),AB963)),AB963)))</x:f>
      </x:c>
      <x:c r="CF963" s="50" t="str">
        <x:f>IF(24&gt;'Настройки'!$B$3,"",IF(ISBLANK(AC963),IF('Настройки'!$B$9="Нулевой спрос",0,""),IF(AC963&lt;0,IF('Настройки'!$B$10="Исключить","",IF('Настройки'!$B$10="Абсолютные значения",ABS(AC963),AC963)),AC963)))</x:f>
      </x:c>
      <x:c r="CG963" s="50" t="str">
        <x:f>IF(25&gt;'Настройки'!$B$3,"",IF(ISBLANK(AD963),IF('Настройки'!$B$9="Нулевой спрос",0,""),IF(AD963&lt;0,IF('Настройки'!$B$10="Исключить","",IF('Настройки'!$B$10="Абсолютные значения",ABS(AD963),AD963)),AD963)))</x:f>
      </x:c>
      <x:c r="CH963" s="50" t="str">
        <x:f>IF(26&gt;'Настройки'!$B$3,"",IF(ISBLANK(AE963),IF('Настройки'!$B$9="Нулевой спрос",0,""),IF(AE963&lt;0,IF('Настройки'!$B$10="Исключить","",IF('Настройки'!$B$10="Абсолютные значения",ABS(AE963),AE963)),AE963)))</x:f>
      </x:c>
      <x:c r="CI963" s="50" t="str">
        <x:f>IF(27&gt;'Настройки'!$B$3,"",IF(ISBLANK(AF963),IF('Настройки'!$B$9="Нулевой спрос",0,""),IF(AF963&lt;0,IF('Настройки'!$B$10="Исключить","",IF('Настройки'!$B$10="Абсолютные значения",ABS(AF963),AF963)),AF963)))</x:f>
      </x:c>
      <x:c r="CJ963" s="50" t="str">
        <x:f>IF(28&gt;'Настройки'!$B$3,"",IF(ISBLANK(AG963),IF('Настройки'!$B$9="Нулевой спрос",0,""),IF(AG963&lt;0,IF('Настройки'!$B$10="Исключить","",IF('Настройки'!$B$10="Абсолютные значения",ABS(AG963),AG963)),AG963)))</x:f>
      </x:c>
      <x:c r="CK963" s="50" t="str">
        <x:f>IF(29&gt;'Настройки'!$B$3,"",IF(ISBLANK(AH963),IF('Настройки'!$B$9="Нулевой спрос",0,""),IF(AH963&lt;0,IF('Настройки'!$B$10="Исключить","",IF('Настройки'!$B$10="Абсолютные значения",ABS(AH963),AH963)),AH963)))</x:f>
      </x:c>
      <x:c r="CL963" s="50" t="str">
        <x:f>IF(30&gt;'Настройки'!$B$3,"",IF(ISBLANK(AI963),IF('Настройки'!$B$9="Нулевой спрос",0,""),IF(AI963&lt;0,IF('Настройки'!$B$10="Исключить","",IF('Настройки'!$B$10="Абсолютные значения",ABS(AI963),AI963)),AI963)))</x:f>
      </x:c>
      <x:c r="CM963" s="50" t="str">
        <x:f>IF(31&gt;'Настройки'!$B$3,"",IF(ISBLANK(AJ963),IF('Настройки'!$B$9="Нулевой спрос",0,""),IF(AJ963&lt;0,IF('Настройки'!$B$10="Исключить","",IF('Настройки'!$B$10="Абсолютные значения",ABS(AJ963),AJ963)),AJ963)))</x:f>
      </x:c>
      <x:c r="CN963" s="50" t="str">
        <x:f>IF(32&gt;'Настройки'!$B$3,"",IF(ISBLANK(AK963),IF('Настройки'!$B$9="Нулевой спрос",0,""),IF(AK963&lt;0,IF('Настройки'!$B$10="Исключить","",IF('Настройки'!$B$10="Абсолютные значения",ABS(AK963),AK963)),AK963)))</x:f>
      </x:c>
      <x:c r="CO963" s="50" t="str">
        <x:f>IF(33&gt;'Настройки'!$B$3,"",IF(ISBLANK(AL963),IF('Настройки'!$B$9="Нулевой спрос",0,""),IF(AL963&lt;0,IF('Настройки'!$B$10="Исключить","",IF('Настройки'!$B$10="Абсолютные значения",ABS(AL963),AL963)),AL963)))</x:f>
      </x:c>
      <x:c r="CP963" s="50" t="str">
        <x:f>IF(34&gt;'Настройки'!$B$3,"",IF(ISBLANK(AM963),IF('Настройки'!$B$9="Нулевой спрос",0,""),IF(AM963&lt;0,IF('Настройки'!$B$10="Исключить","",IF('Настройки'!$B$10="Абсолютные значения",ABS(AM963),AM963)),AM963)))</x:f>
      </x:c>
      <x:c r="CQ963" s="50" t="str">
        <x:f>IF(35&gt;'Настройки'!$B$3,"",IF(ISBLANK(AN963),IF('Настройки'!$B$9="Нулевой спрос",0,""),IF(AN963&lt;0,IF('Настройки'!$B$10="Исключить","",IF('Настройки'!$B$10="Абсолютные значения",ABS(AN963),AN963)),AN963)))</x:f>
      </x:c>
      <x:c r="CR963" s="50" t="str">
        <x:f>IF(36&gt;'Настройки'!$B$3,"",IF(ISBLANK(AO963),IF('Настройки'!$B$9="Нулевой спрос",0,""),IF(AO963&lt;0,IF('Настройки'!$B$10="Исключить","",IF('Настройки'!$B$10="Абсолютные значения",ABS(AO963),AO963)),AO963)))</x:f>
      </x:c>
      <x:c r="CS963" s="50" t="str">
        <x:f>IF(OR(1&gt;'Настройки'!$B$3,ISBLANK(BI963),BI963=0),"",BI963)</x:f>
      </x:c>
      <x:c r="CT963" s="50" t="str">
        <x:f>IF(OR(2&gt;'Настройки'!$B$3,ISBLANK(BJ963),BJ963=0),"",BJ963)</x:f>
      </x:c>
      <x:c r="CU963" s="50" t="str">
        <x:f>IF(OR(3&gt;'Настройки'!$B$3,ISBLANK(BK963),BK963=0),"",BK963)</x:f>
      </x:c>
      <x:c r="CV963" s="50" t="str">
        <x:f>IF(OR(4&gt;'Настройки'!$B$3,ISBLANK(BL963),BL963=0),"",BL963)</x:f>
      </x:c>
      <x:c r="CW963" s="50" t="str">
        <x:f>IF(OR(5&gt;'Настройки'!$B$3,ISBLANK(BM963),BM963=0),"",BM963)</x:f>
      </x:c>
      <x:c r="CX963" s="50" t="str">
        <x:f>IF(OR(6&gt;'Настройки'!$B$3,ISBLANK(BN963),BN963=0),"",BN963)</x:f>
      </x:c>
      <x:c r="CY963" s="50" t="str">
        <x:f>IF(OR(7&gt;'Настройки'!$B$3,ISBLANK(BO963),BO963=0),"",BO963)</x:f>
      </x:c>
      <x:c r="CZ963" s="50" t="str">
        <x:f>IF(OR(8&gt;'Настройки'!$B$3,ISBLANK(BP963),BP963=0),"",BP963)</x:f>
      </x:c>
      <x:c r="DA963" s="50" t="str">
        <x:f>IF(OR(9&gt;'Настройки'!$B$3,ISBLANK(BQ963),BQ963=0),"",BQ963)</x:f>
      </x:c>
      <x:c r="DB963" s="50" t="str">
        <x:f>IF(OR(10&gt;'Настройки'!$B$3,ISBLANK(BR963),BR963=0),"",BR963)</x:f>
      </x:c>
      <x:c r="DC963" s="50" t="str">
        <x:f>IF(OR(11&gt;'Настройки'!$B$3,ISBLANK(BS963),BS963=0),"",BS963)</x:f>
      </x:c>
      <x:c r="DD963" s="50" t="str">
        <x:f>IF(OR(12&gt;'Настройки'!$B$3,ISBLANK(BT963),BT963=0),"",BT963)</x:f>
      </x:c>
      <x:c r="DE963" s="50" t="str">
        <x:f>IF(OR(13&gt;'Настройки'!$B$3,ISBLANK(BU963),BU963=0),"",BU963)</x:f>
      </x:c>
      <x:c r="DF963" s="50" t="str">
        <x:f>IF(OR(14&gt;'Настройки'!$B$3,ISBLANK(BV963),BV963=0),"",BV963)</x:f>
      </x:c>
      <x:c r="DG963" s="50" t="str">
        <x:f>IF(OR(15&gt;'Настройки'!$B$3,ISBLANK(BW963),BW963=0),"",BW963)</x:f>
      </x:c>
      <x:c r="DH963" s="50" t="str">
        <x:f>IF(OR(16&gt;'Настройки'!$B$3,ISBLANK(BX963),BX963=0),"",BX963)</x:f>
      </x:c>
      <x:c r="DI963" s="50" t="str">
        <x:f>IF(OR(17&gt;'Настройки'!$B$3,ISBLANK(BY963),BY963=0),"",BY963)</x:f>
      </x:c>
      <x:c r="DJ963" s="50" t="str">
        <x:f>IF(OR(18&gt;'Настройки'!$B$3,ISBLANK(BZ963),BZ963=0),"",BZ963)</x:f>
      </x:c>
      <x:c r="DK963" s="50" t="str">
        <x:f>IF(OR(19&gt;'Настройки'!$B$3,ISBLANK(CA963),CA963=0),"",CA963)</x:f>
      </x:c>
      <x:c r="DL963" s="50" t="str">
        <x:f>IF(OR(20&gt;'Настройки'!$B$3,ISBLANK(CB963),CB963=0),"",CB963)</x:f>
      </x:c>
      <x:c r="DM963" s="50" t="str">
        <x:f>IF(OR(21&gt;'Настройки'!$B$3,ISBLANK(CC963),CC963=0),"",CC963)</x:f>
      </x:c>
      <x:c r="DN963" s="50" t="str">
        <x:f>IF(OR(22&gt;'Настройки'!$B$3,ISBLANK(CD963),CD963=0),"",CD963)</x:f>
      </x:c>
      <x:c r="DO963" s="50" t="str">
        <x:f>IF(OR(23&gt;'Настройки'!$B$3,ISBLANK(CE963),CE963=0),"",CE963)</x:f>
      </x:c>
      <x:c r="DP963" s="50" t="str">
        <x:f>IF(OR(24&gt;'Настройки'!$B$3,ISBLANK(CF963),CF963=0),"",CF963)</x:f>
      </x:c>
      <x:c r="DQ963" s="50" t="str">
        <x:f>IF(OR(25&gt;'Настройки'!$B$3,ISBLANK(CG963),CG963=0),"",CG963)</x:f>
      </x:c>
      <x:c r="DR963" s="50" t="str">
        <x:f>IF(OR(26&gt;'Настройки'!$B$3,ISBLANK(CH963),CH963=0),"",CH963)</x:f>
      </x:c>
      <x:c r="DS963" s="50" t="str">
        <x:f>IF(OR(27&gt;'Настройки'!$B$3,ISBLANK(CI963),CI963=0),"",CI963)</x:f>
      </x:c>
      <x:c r="DT963" s="50" t="str">
        <x:f>IF(OR(28&gt;'Настройки'!$B$3,ISBLANK(CJ963),CJ963=0),"",CJ963)</x:f>
      </x:c>
      <x:c r="DU963" s="50" t="str">
        <x:f>IF(OR(29&gt;'Настройки'!$B$3,ISBLANK(CK963),CK963=0),"",CK963)</x:f>
      </x:c>
      <x:c r="DV963" s="50" t="str">
        <x:f>IF(OR(30&gt;'Настройки'!$B$3,ISBLANK(CL963),CL963=0),"",CL963)</x:f>
      </x:c>
      <x:c r="DW963" s="50" t="str">
        <x:f>IF(OR(31&gt;'Настройки'!$B$3,ISBLANK(CM963),CM963=0),"",CM963)</x:f>
      </x:c>
      <x:c r="DX963" s="50" t="str">
        <x:f>IF(OR(32&gt;'Настройки'!$B$3,ISBLANK(CN963),CN963=0),"",CN963)</x:f>
      </x:c>
      <x:c r="DY963" s="50" t="str">
        <x:f>IF(OR(33&gt;'Настройки'!$B$3,ISBLANK(CO963),CO963=0),"",CO963)</x:f>
      </x:c>
      <x:c r="DZ963" s="50" t="str">
        <x:f>IF(OR(34&gt;'Настройки'!$B$3,ISBLANK(CP963),CP963=0),"",CP963)</x:f>
      </x:c>
      <x:c r="EA963" s="50" t="str">
        <x:f>IF(OR(35&gt;'Настройки'!$B$3,ISBLANK(CQ963),CQ963=0),"",CQ963)</x:f>
      </x:c>
      <x:c r="EB963" s="50" t="str">
        <x:f>IF(OR(36&gt;'Настройки'!$B$3,ISBLANK(CR963),CR963=0),"",CR963)</x:f>
      </x:c>
      <x:c r="EC963" s="50" t="str">
        <x:f>IF(A963="","",IF(OR(BB963="AZ",BB963="BZ"),10000+ROW(),IF(AZ963&gt;'Настройки'!$B$11,20000+ROW(),IF(BF963&lt;&gt;"Обычный",30000+ROW(),IF(AX963&lt;=0,40000+ROW(),"")))))</x:f>
      </x:c>
      <x:c r="ED963" s="50" t="str">
        <x:f>IF(EC963="","",COUNTIFS($EC$2:$EC$1001,"&gt;0",$EC$2:$EC$1001,"&lt;"&amp;EC963)+1)</x:f>
      </x:c>
    </x:row>
    <x:row r="964">
      <x:c r="A964" s="115"/>
      <x:c r="B964" s="115"/>
      <x:c r="C964" s="115"/>
      <x:c r="D964" s="118"/>
      <x:c r="E964" s="118"/>
      <x:c r="F964" s="118"/>
      <x:c r="G964" s="118"/>
      <x:c r="H964" s="118"/>
      <x:c r="I964" s="118"/>
      <x:c r="J964" s="118"/>
      <x:c r="K964" s="118"/>
      <x:c r="L964" s="118"/>
      <x:c r="M964" s="118"/>
      <x:c r="N964" s="118"/>
      <x:c r="O964" s="118"/>
      <x:c r="P964" s="118"/>
      <x:c r="Q964" s="118"/>
      <x:c r="R964" s="118"/>
      <x:c r="S964" s="118"/>
      <x:c r="T964" s="118"/>
      <x:c r="U964" s="118"/>
      <x:c r="V964" s="118"/>
      <x:c r="W964" s="118"/>
      <x:c r="X964" s="118"/>
      <x:c r="Y964" s="118"/>
      <x:c r="Z964" s="118"/>
      <x:c r="AA964" s="118"/>
      <x:c r="AB964" s="118"/>
      <x:c r="AC964" s="118"/>
      <x:c r="AD964" s="118"/>
      <x:c r="AE964" s="118"/>
      <x:c r="AF964" s="118"/>
      <x:c r="AG964" s="118"/>
      <x:c r="AH964" s="118"/>
      <x:c r="AI964" s="118"/>
      <x:c r="AJ964" s="118"/>
      <x:c r="AK964" s="118"/>
      <x:c r="AL964" s="118"/>
      <x:c r="AM964" s="118"/>
      <x:c r="AN964" s="118"/>
      <x:c r="AO964" s="118"/>
      <x:c r="AP964" s="115"/>
      <x:c r="AQ964" s="49" t="str">
        <x:f>IF(A964="","",COUNT(BI964:INDEX(BI964:CR964,1,'Настройки'!$B$3)))</x:f>
      </x:c>
      <x:c r="AR964" s="49" t="str">
        <x:f>IF(A964="","",SUM(BI964:INDEX(BI964:CR964,1,'Настройки'!$B$3)))</x:f>
      </x:c>
      <x:c r="AS964" s="58" t="str">
        <x:f>IF(A964="","",IF('Настройки'!$B$4="Стоимость потребления",AR964*D964,IF('Настройки'!$B$4="Количество",AR964,E964)))</x:f>
      </x:c>
      <x:c r="AT964" s="61" t="str">
        <x:f>IF(OR(A964="",AS964&lt;0,SUM($AS$2:$AS$1001)&lt;=0),"",AS964/SUM($AS$2:$AS$1001))</x:f>
      </x:c>
      <x:c r="AU964" s="61" t="str">
        <x:f>IF(OR(A964="",AS964&lt;0,SUM($AS$2:$AS$1001)&lt;=0),"",SUMIFS($AS$2:$AS$1001,$AS$2:$AS$1001,"&gt;"&amp;AS964)/SUM($AS$2:$AS$1001))</x:f>
      </x:c>
      <x:c r="AV964" s="61" t="str">
        <x:f>IF(OR(A964="",AS964&lt;0,SUM($AS$2:$AS$1001)&lt;=0),"",SUMIFS($AS$2:$AS$1001,$AS$2:$AS$1001,"&gt;="&amp;AS964)/SUM($AS$2:$AS$1001))</x:f>
      </x:c>
      <x:c r="AW964" s="49" t="str">
        <x:f>IF(A964="","",IF(SUM($AS$2:$AS$1001)&lt;=0,"Не определён",IF(AS964&lt;0,"Исключение",IF(AU964&lt;'Настройки'!$B$5,"A",IF(AU964&lt;'Настройки'!$B$6,"B","C")))))</x:f>
      </x:c>
      <x:c r="AX964" s="58" t="str">
        <x:f>IF(A964="","",IF(AQ964=0,"",AVERAGE(BI964:INDEX(BI964:CR964,1,'Настройки'!$B$3))))</x:f>
      </x:c>
      <x:c r="AY964" s="58" t="str">
        <x:f>IF(OR(A964="",AQ964=0),"",STDEVP(BI964:INDEX(BI964:CR964,1,'Настройки'!$B$3)))</x:f>
      </x:c>
      <x:c r="AZ964" s="61" t="str">
        <x:f>IF(OR(A964="",AQ964&lt;'Настройки'!$B$12,AX964&lt;=0,AND('Настройки'!$B$10="Блокировать",COUNTIF(F964:INDEX(F964:AO964,1,'Настройки'!$B$3),"&lt;0")&gt;0)),"",AY964/ABS(AX964))</x:f>
      </x:c>
      <x:c r="BA964" s="49" t="str">
        <x:f>IF(A964="","",IF(AND('Настройки'!$B$10="Блокировать",COUNTIF(F964:INDEX(F964:AO964,1,'Настройки'!$B$3),"&lt;0")&gt;0),"Не определён",IF(AQ964&lt;'Настройки'!$B$12,"Не определён",IF(AX964=0,"Нет спроса",IF(AX964&lt;0,"Не определён",IF(AZ964&lt;='Настройки'!$B$7,"X",IF(AZ964&lt;='Настройки'!$B$8,"Y","Z")))))))</x:f>
      </x:c>
      <x:c r="BB964" s="49" t="str">
        <x:f>IF(OR(A964="",LEN(AW964)&lt;&gt;1,LEN(BA964)&lt;&gt;1),"",AW964&amp;BA964)</x:f>
      </x:c>
      <x:c r="BC964" s="61" t="str">
        <x:f>IF(OR(A964="",AQ964=0),"",(COUNT(BI964:INDEX(BI964:CR964,1,'Настройки'!$B$3))-COUNT(CS964:INDEX(CS964:EB964,1,'Настройки'!$B$3)))/AQ964)</x:f>
      </x:c>
      <x:c r="BD964" s="64" t="str">
        <x:f>IF(OR(A964="",COUNT(CS964:INDEX(CS964:EB964,1,'Настройки'!$B$3))=0),"",AQ964/COUNT(CS964:INDEX(CS964:EB964,1,'Настройки'!$B$3)))</x:f>
      </x:c>
      <x:c r="BE964" s="64" t="str">
        <x:f>IF(OR(A964="",COUNT(CS964:INDEX(CS964:EB964,1,'Настройки'!$B$3))=0),"",IF(AVERAGE(CS964:INDEX(CS964:EB964,1,'Настройки'!$B$3))=0,"",(STDEVP(CS964:INDEX(CS964:EB964,1,'Настройки'!$B$3))/ABS(AVERAGE(CS964:INDEX(CS964:EB964,1,'Настройки'!$B$3))))^2))</x:f>
      </x:c>
      <x:c r="BF964" s="49" t="str">
        <x:f>IF(A964="","",IF(AQ964&lt;3,"Недостаточно",IF(AQ964&lt;6,"Предварительный","Обычный")))</x:f>
      </x:c>
      <x:c r="BG964" s="49" t="str">
        <x:f>IF(A964="","",IF(COUNTIF(F964:INDEX(F964:AO964,1,'Настройки'!$B$3),"&lt;0")&gt;0,IF('Настройки'!$B$10="Блокировать","Отрицательный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"),"")&amp;IF(AQ964&lt;3,"Недостаточно истории. ",IF(AQ964&lt;6,"Предварительная классификация. ",""))&amp;IF(AX964=0,"Нет спроса за горизонт. ","")&amp;IF(AZ964&gt;'Настройки'!$B$11,"Экстремальная вариативность. ",""))</x:f>
      </x:c>
      <x:c r="BH964" s="49" t="str">
        <x:f>IF(A964="","",IFERROR(VLOOKUP(BB964,'Настройки'!$D$3:$E$11,2,FALSE),"Сначала проверьте исходные данные и историю спроса.")&amp;" Уточните срок поставки, MOQ и критичность.")</x:f>
      </x:c>
      <x:c r="BI964" s="50" t="str">
        <x:f>IF(1&gt;'Настройки'!$B$3,"",IF(ISBLANK(F964),IF('Настройки'!$B$9="Нулевой спрос",0,""),IF(F964&lt;0,IF('Настройки'!$B$10="Исключить","",IF('Настройки'!$B$10="Абсолютные значения",ABS(F964),F964)),F964)))</x:f>
      </x:c>
      <x:c r="BJ964" s="50" t="str">
        <x:f>IF(2&gt;'Настройки'!$B$3,"",IF(ISBLANK(G964),IF('Настройки'!$B$9="Нулевой спрос",0,""),IF(G964&lt;0,IF('Настройки'!$B$10="Исключить","",IF('Настройки'!$B$10="Абсолютные значения",ABS(G964),G964)),G964)))</x:f>
      </x:c>
      <x:c r="BK964" s="50" t="str">
        <x:f>IF(3&gt;'Настройки'!$B$3,"",IF(ISBLANK(H964),IF('Настройки'!$B$9="Нулевой спрос",0,""),IF(H964&lt;0,IF('Настройки'!$B$10="Исключить","",IF('Настройки'!$B$10="Абсолютные значения",ABS(H964),H964)),H964)))</x:f>
      </x:c>
      <x:c r="BL964" s="50" t="str">
        <x:f>IF(4&gt;'Настройки'!$B$3,"",IF(ISBLANK(I964),IF('Настройки'!$B$9="Нулевой спрос",0,""),IF(I964&lt;0,IF('Настройки'!$B$10="Исключить","",IF('Настройки'!$B$10="Абсолютные значения",ABS(I964),I964)),I964)))</x:f>
      </x:c>
      <x:c r="BM964" s="50" t="str">
        <x:f>IF(5&gt;'Настройки'!$B$3,"",IF(ISBLANK(J964),IF('Настройки'!$B$9="Нулевой спрос",0,""),IF(J964&lt;0,IF('Настройки'!$B$10="Исключить","",IF('Настройки'!$B$10="Абсолютные значения",ABS(J964),J964)),J964)))</x:f>
      </x:c>
      <x:c r="BN964" s="50" t="str">
        <x:f>IF(6&gt;'Настройки'!$B$3,"",IF(ISBLANK(K964),IF('Настройки'!$B$9="Нулевой спрос",0,""),IF(K964&lt;0,IF('Настройки'!$B$10="Исключить","",IF('Настройки'!$B$10="Абсолютные значения",ABS(K964),K964)),K964)))</x:f>
      </x:c>
      <x:c r="BO964" s="50" t="str">
        <x:f>IF(7&gt;'Настройки'!$B$3,"",IF(ISBLANK(L964),IF('Настройки'!$B$9="Нулевой спрос",0,""),IF(L964&lt;0,IF('Настройки'!$B$10="Исключить","",IF('Настройки'!$B$10="Абсолютные значения",ABS(L964),L964)),L964)))</x:f>
      </x:c>
      <x:c r="BP964" s="50" t="str">
        <x:f>IF(8&gt;'Настройки'!$B$3,"",IF(ISBLANK(M964),IF('Настройки'!$B$9="Нулевой спрос",0,""),IF(M964&lt;0,IF('Настройки'!$B$10="Исключить","",IF('Настройки'!$B$10="Абсолютные значения",ABS(M964),M964)),M964)))</x:f>
      </x:c>
      <x:c r="BQ964" s="50" t="str">
        <x:f>IF(9&gt;'Настройки'!$B$3,"",IF(ISBLANK(N964),IF('Настройки'!$B$9="Нулевой спрос",0,""),IF(N964&lt;0,IF('Настройки'!$B$10="Исключить","",IF('Настройки'!$B$10="Абсолютные значения",ABS(N964),N964)),N964)))</x:f>
      </x:c>
      <x:c r="BR964" s="50" t="str">
        <x:f>IF(10&gt;'Настройки'!$B$3,"",IF(ISBLANK(O964),IF('Настройки'!$B$9="Нулевой спрос",0,""),IF(O964&lt;0,IF('Настройки'!$B$10="Исключить","",IF('Настройки'!$B$10="Абсолютные значения",ABS(O964),O964)),O964)))</x:f>
      </x:c>
      <x:c r="BS964" s="50" t="str">
        <x:f>IF(11&gt;'Настройки'!$B$3,"",IF(ISBLANK(P964),IF('Настройки'!$B$9="Нулевой спрос",0,""),IF(P964&lt;0,IF('Настройки'!$B$10="Исключить","",IF('Настройки'!$B$10="Абсолютные значения",ABS(P964),P964)),P964)))</x:f>
      </x:c>
      <x:c r="BT964" s="50" t="str">
        <x:f>IF(12&gt;'Настройки'!$B$3,"",IF(ISBLANK(Q964),IF('Настройки'!$B$9="Нулевой спрос",0,""),IF(Q964&lt;0,IF('Настройки'!$B$10="Исключить","",IF('Настройки'!$B$10="Абсолютные значения",ABS(Q964),Q964)),Q964)))</x:f>
      </x:c>
      <x:c r="BU964" s="50" t="str">
        <x:f>IF(13&gt;'Настройки'!$B$3,"",IF(ISBLANK(R964),IF('Настройки'!$B$9="Нулевой спрос",0,""),IF(R964&lt;0,IF('Настройки'!$B$10="Исключить","",IF('Настройки'!$B$10="Абсолютные значения",ABS(R964),R964)),R964)))</x:f>
      </x:c>
      <x:c r="BV964" s="50" t="str">
        <x:f>IF(14&gt;'Настройки'!$B$3,"",IF(ISBLANK(S964),IF('Настройки'!$B$9="Нулевой спрос",0,""),IF(S964&lt;0,IF('Настройки'!$B$10="Исключить","",IF('Настройки'!$B$10="Абсолютные значения",ABS(S964),S964)),S964)))</x:f>
      </x:c>
      <x:c r="BW964" s="50" t="str">
        <x:f>IF(15&gt;'Настройки'!$B$3,"",IF(ISBLANK(T964),IF('Настройки'!$B$9="Нулевой спрос",0,""),IF(T964&lt;0,IF('Настройки'!$B$10="Исключить","",IF('Настройки'!$B$10="Абсолютные значения",ABS(T964),T964)),T964)))</x:f>
      </x:c>
      <x:c r="BX964" s="50" t="str">
        <x:f>IF(16&gt;'Настройки'!$B$3,"",IF(ISBLANK(U964),IF('Настройки'!$B$9="Нулевой спрос",0,""),IF(U964&lt;0,IF('Настройки'!$B$10="Исключить","",IF('Настройки'!$B$10="Абсолютные значения",ABS(U964),U964)),U964)))</x:f>
      </x:c>
      <x:c r="BY964" s="50" t="str">
        <x:f>IF(17&gt;'Настройки'!$B$3,"",IF(ISBLANK(V964),IF('Настройки'!$B$9="Нулевой спрос",0,""),IF(V964&lt;0,IF('Настройки'!$B$10="Исключить","",IF('Настройки'!$B$10="Абсолютные значения",ABS(V964),V964)),V964)))</x:f>
      </x:c>
      <x:c r="BZ964" s="50" t="str">
        <x:f>IF(18&gt;'Настройки'!$B$3,"",IF(ISBLANK(W964),IF('Настройки'!$B$9="Нулевой спрос",0,""),IF(W964&lt;0,IF('Настройки'!$B$10="Исключить","",IF('Настройки'!$B$10="Абсолютные значения",ABS(W964),W964)),W964)))</x:f>
      </x:c>
      <x:c r="CA964" s="50" t="str">
        <x:f>IF(19&gt;'Настройки'!$B$3,"",IF(ISBLANK(X964),IF('Настройки'!$B$9="Нулевой спрос",0,""),IF(X964&lt;0,IF('Настройки'!$B$10="Исключить","",IF('Настройки'!$B$10="Абсолютные значения",ABS(X964),X964)),X964)))</x:f>
      </x:c>
      <x:c r="CB964" s="50" t="str">
        <x:f>IF(20&gt;'Настройки'!$B$3,"",IF(ISBLANK(Y964),IF('Настройки'!$B$9="Нулевой спрос",0,""),IF(Y964&lt;0,IF('Настройки'!$B$10="Исключить","",IF('Настройки'!$B$10="Абсолютные значения",ABS(Y964),Y964)),Y964)))</x:f>
      </x:c>
      <x:c r="CC964" s="50" t="str">
        <x:f>IF(21&gt;'Настройки'!$B$3,"",IF(ISBLANK(Z964),IF('Настройки'!$B$9="Нулевой спрос",0,""),IF(Z964&lt;0,IF('Настройки'!$B$10="Исключить","",IF('Настройки'!$B$10="Абсолютные значения",ABS(Z964),Z964)),Z964)))</x:f>
      </x:c>
      <x:c r="CD964" s="50" t="str">
        <x:f>IF(22&gt;'Настройки'!$B$3,"",IF(ISBLANK(AA964),IF('Настройки'!$B$9="Нулевой спрос",0,""),IF(AA964&lt;0,IF('Настройки'!$B$10="Исключить","",IF('Настройки'!$B$10="Абсолютные значения",ABS(AA964),AA964)),AA964)))</x:f>
      </x:c>
      <x:c r="CE964" s="50" t="str">
        <x:f>IF(23&gt;'Настройки'!$B$3,"",IF(ISBLANK(AB964),IF('Настройки'!$B$9="Нулевой спрос",0,""),IF(AB964&lt;0,IF('Настройки'!$B$10="Исключить","",IF('Настройки'!$B$10="Абсолютные значения",ABS(AB964),AB964)),AB964)))</x:f>
      </x:c>
      <x:c r="CF964" s="50" t="str">
        <x:f>IF(24&gt;'Настройки'!$B$3,"",IF(ISBLANK(AC964),IF('Настройки'!$B$9="Нулевой спрос",0,""),IF(AC964&lt;0,IF('Настройки'!$B$10="Исключить","",IF('Настройки'!$B$10="Абсолютные значения",ABS(AC964),AC964)),AC964)))</x:f>
      </x:c>
      <x:c r="CG964" s="50" t="str">
        <x:f>IF(25&gt;'Настройки'!$B$3,"",IF(ISBLANK(AD964),IF('Настройки'!$B$9="Нулевой спрос",0,""),IF(AD964&lt;0,IF('Настройки'!$B$10="Исключить","",IF('Настройки'!$B$10="Абсолютные значения",ABS(AD964),AD964)),AD964)))</x:f>
      </x:c>
      <x:c r="CH964" s="50" t="str">
        <x:f>IF(26&gt;'Настройки'!$B$3,"",IF(ISBLANK(AE964),IF('Настройки'!$B$9="Нулевой спрос",0,""),IF(AE964&lt;0,IF('Настройки'!$B$10="Исключить","",IF('Настройки'!$B$10="Абсолютные значения",ABS(AE964),AE964)),AE964)))</x:f>
      </x:c>
      <x:c r="CI964" s="50" t="str">
        <x:f>IF(27&gt;'Настройки'!$B$3,"",IF(ISBLANK(AF964),IF('Настройки'!$B$9="Нулевой спрос",0,""),IF(AF964&lt;0,IF('Настройки'!$B$10="Исключить","",IF('Настройки'!$B$10="Абсолютные значения",ABS(AF964),AF964)),AF964)))</x:f>
      </x:c>
      <x:c r="CJ964" s="50" t="str">
        <x:f>IF(28&gt;'Настройки'!$B$3,"",IF(ISBLANK(AG964),IF('Настройки'!$B$9="Нулевой спрос",0,""),IF(AG964&lt;0,IF('Настройки'!$B$10="Исключить","",IF('Настройки'!$B$10="Абсолютные значения",ABS(AG964),AG964)),AG964)))</x:f>
      </x:c>
      <x:c r="CK964" s="50" t="str">
        <x:f>IF(29&gt;'Настройки'!$B$3,"",IF(ISBLANK(AH964),IF('Настройки'!$B$9="Нулевой спрос",0,""),IF(AH964&lt;0,IF('Настройки'!$B$10="Исключить","",IF('Настройки'!$B$10="Абсолютные значения",ABS(AH964),AH964)),AH964)))</x:f>
      </x:c>
      <x:c r="CL964" s="50" t="str">
        <x:f>IF(30&gt;'Настройки'!$B$3,"",IF(ISBLANK(AI964),IF('Настройки'!$B$9="Нулевой спрос",0,""),IF(AI964&lt;0,IF('Настройки'!$B$10="Исключить","",IF('Настройки'!$B$10="Абсолютные значения",ABS(AI964),AI964)),AI964)))</x:f>
      </x:c>
      <x:c r="CM964" s="50" t="str">
        <x:f>IF(31&gt;'Настройки'!$B$3,"",IF(ISBLANK(AJ964),IF('Настройки'!$B$9="Нулевой спрос",0,""),IF(AJ964&lt;0,IF('Настройки'!$B$10="Исключить","",IF('Настройки'!$B$10="Абсолютные значения",ABS(AJ964),AJ964)),AJ964)))</x:f>
      </x:c>
      <x:c r="CN964" s="50" t="str">
        <x:f>IF(32&gt;'Настройки'!$B$3,"",IF(ISBLANK(AK964),IF('Настройки'!$B$9="Нулевой спрос",0,""),IF(AK964&lt;0,IF('Настройки'!$B$10="Исключить","",IF('Настройки'!$B$10="Абсолютные значения",ABS(AK964),AK964)),AK964)))</x:f>
      </x:c>
      <x:c r="CO964" s="50" t="str">
        <x:f>IF(33&gt;'Настройки'!$B$3,"",IF(ISBLANK(AL964),IF('Настройки'!$B$9="Нулевой спрос",0,""),IF(AL964&lt;0,IF('Настройки'!$B$10="Исключить","",IF('Настройки'!$B$10="Абсолютные значения",ABS(AL964),AL964)),AL964)))</x:f>
      </x:c>
      <x:c r="CP964" s="50" t="str">
        <x:f>IF(34&gt;'Настройки'!$B$3,"",IF(ISBLANK(AM964),IF('Настройки'!$B$9="Нулевой спрос",0,""),IF(AM964&lt;0,IF('Настройки'!$B$10="Исключить","",IF('Настройки'!$B$10="Абсолютные значения",ABS(AM964),AM964)),AM964)))</x:f>
      </x:c>
      <x:c r="CQ964" s="50" t="str">
        <x:f>IF(35&gt;'Настройки'!$B$3,"",IF(ISBLANK(AN964),IF('Настройки'!$B$9="Нулевой спрос",0,""),IF(AN964&lt;0,IF('Настройки'!$B$10="Исключить","",IF('Настройки'!$B$10="Абсолютные значения",ABS(AN964),AN964)),AN964)))</x:f>
      </x:c>
      <x:c r="CR964" s="50" t="str">
        <x:f>IF(36&gt;'Настройки'!$B$3,"",IF(ISBLANK(AO964),IF('Настройки'!$B$9="Нулевой спрос",0,""),IF(AO964&lt;0,IF('Настройки'!$B$10="Исключить","",IF('Настройки'!$B$10="Абсолютные значения",ABS(AO964),AO964)),AO964)))</x:f>
      </x:c>
      <x:c r="CS964" s="50" t="str">
        <x:f>IF(OR(1&gt;'Настройки'!$B$3,ISBLANK(BI964),BI964=0),"",BI964)</x:f>
      </x:c>
      <x:c r="CT964" s="50" t="str">
        <x:f>IF(OR(2&gt;'Настройки'!$B$3,ISBLANK(BJ964),BJ964=0),"",BJ964)</x:f>
      </x:c>
      <x:c r="CU964" s="50" t="str">
        <x:f>IF(OR(3&gt;'Настройки'!$B$3,ISBLANK(BK964),BK964=0),"",BK964)</x:f>
      </x:c>
      <x:c r="CV964" s="50" t="str">
        <x:f>IF(OR(4&gt;'Настройки'!$B$3,ISBLANK(BL964),BL964=0),"",BL964)</x:f>
      </x:c>
      <x:c r="CW964" s="50" t="str">
        <x:f>IF(OR(5&gt;'Настройки'!$B$3,ISBLANK(BM964),BM964=0),"",BM964)</x:f>
      </x:c>
      <x:c r="CX964" s="50" t="str">
        <x:f>IF(OR(6&gt;'Настройки'!$B$3,ISBLANK(BN964),BN964=0),"",BN964)</x:f>
      </x:c>
      <x:c r="CY964" s="50" t="str">
        <x:f>IF(OR(7&gt;'Настройки'!$B$3,ISBLANK(BO964),BO964=0),"",BO964)</x:f>
      </x:c>
      <x:c r="CZ964" s="50" t="str">
        <x:f>IF(OR(8&gt;'Настройки'!$B$3,ISBLANK(BP964),BP964=0),"",BP964)</x:f>
      </x:c>
      <x:c r="DA964" s="50" t="str">
        <x:f>IF(OR(9&gt;'Настройки'!$B$3,ISBLANK(BQ964),BQ964=0),"",BQ964)</x:f>
      </x:c>
      <x:c r="DB964" s="50" t="str">
        <x:f>IF(OR(10&gt;'Настройки'!$B$3,ISBLANK(BR964),BR964=0),"",BR964)</x:f>
      </x:c>
      <x:c r="DC964" s="50" t="str">
        <x:f>IF(OR(11&gt;'Настройки'!$B$3,ISBLANK(BS964),BS964=0),"",BS964)</x:f>
      </x:c>
      <x:c r="DD964" s="50" t="str">
        <x:f>IF(OR(12&gt;'Настройки'!$B$3,ISBLANK(BT964),BT964=0),"",BT964)</x:f>
      </x:c>
      <x:c r="DE964" s="50" t="str">
        <x:f>IF(OR(13&gt;'Настройки'!$B$3,ISBLANK(BU964),BU964=0),"",BU964)</x:f>
      </x:c>
      <x:c r="DF964" s="50" t="str">
        <x:f>IF(OR(14&gt;'Настройки'!$B$3,ISBLANK(BV964),BV964=0),"",BV964)</x:f>
      </x:c>
      <x:c r="DG964" s="50" t="str">
        <x:f>IF(OR(15&gt;'Настройки'!$B$3,ISBLANK(BW964),BW964=0),"",BW964)</x:f>
      </x:c>
      <x:c r="DH964" s="50" t="str">
        <x:f>IF(OR(16&gt;'Настройки'!$B$3,ISBLANK(BX964),BX964=0),"",BX964)</x:f>
      </x:c>
      <x:c r="DI964" s="50" t="str">
        <x:f>IF(OR(17&gt;'Настройки'!$B$3,ISBLANK(BY964),BY964=0),"",BY964)</x:f>
      </x:c>
      <x:c r="DJ964" s="50" t="str">
        <x:f>IF(OR(18&gt;'Настройки'!$B$3,ISBLANK(BZ964),BZ964=0),"",BZ964)</x:f>
      </x:c>
      <x:c r="DK964" s="50" t="str">
        <x:f>IF(OR(19&gt;'Настройки'!$B$3,ISBLANK(CA964),CA964=0),"",CA964)</x:f>
      </x:c>
      <x:c r="DL964" s="50" t="str">
        <x:f>IF(OR(20&gt;'Настройки'!$B$3,ISBLANK(CB964),CB964=0),"",CB964)</x:f>
      </x:c>
      <x:c r="DM964" s="50" t="str">
        <x:f>IF(OR(21&gt;'Настройки'!$B$3,ISBLANK(CC964),CC964=0),"",CC964)</x:f>
      </x:c>
      <x:c r="DN964" s="50" t="str">
        <x:f>IF(OR(22&gt;'Настройки'!$B$3,ISBLANK(CD964),CD964=0),"",CD964)</x:f>
      </x:c>
      <x:c r="DO964" s="50" t="str">
        <x:f>IF(OR(23&gt;'Настройки'!$B$3,ISBLANK(CE964),CE964=0),"",CE964)</x:f>
      </x:c>
      <x:c r="DP964" s="50" t="str">
        <x:f>IF(OR(24&gt;'Настройки'!$B$3,ISBLANK(CF964),CF964=0),"",CF964)</x:f>
      </x:c>
      <x:c r="DQ964" s="50" t="str">
        <x:f>IF(OR(25&gt;'Настройки'!$B$3,ISBLANK(CG964),CG964=0),"",CG964)</x:f>
      </x:c>
      <x:c r="DR964" s="50" t="str">
        <x:f>IF(OR(26&gt;'Настройки'!$B$3,ISBLANK(CH964),CH964=0),"",CH964)</x:f>
      </x:c>
      <x:c r="DS964" s="50" t="str">
        <x:f>IF(OR(27&gt;'Настройки'!$B$3,ISBLANK(CI964),CI964=0),"",CI964)</x:f>
      </x:c>
      <x:c r="DT964" s="50" t="str">
        <x:f>IF(OR(28&gt;'Настройки'!$B$3,ISBLANK(CJ964),CJ964=0),"",CJ964)</x:f>
      </x:c>
      <x:c r="DU964" s="50" t="str">
        <x:f>IF(OR(29&gt;'Настройки'!$B$3,ISBLANK(CK964),CK964=0),"",CK964)</x:f>
      </x:c>
      <x:c r="DV964" s="50" t="str">
        <x:f>IF(OR(30&gt;'Настройки'!$B$3,ISBLANK(CL964),CL964=0),"",CL964)</x:f>
      </x:c>
      <x:c r="DW964" s="50" t="str">
        <x:f>IF(OR(31&gt;'Настройки'!$B$3,ISBLANK(CM964),CM964=0),"",CM964)</x:f>
      </x:c>
      <x:c r="DX964" s="50" t="str">
        <x:f>IF(OR(32&gt;'Настройки'!$B$3,ISBLANK(CN964),CN964=0),"",CN964)</x:f>
      </x:c>
      <x:c r="DY964" s="50" t="str">
        <x:f>IF(OR(33&gt;'Настройки'!$B$3,ISBLANK(CO964),CO964=0),"",CO964)</x:f>
      </x:c>
      <x:c r="DZ964" s="50" t="str">
        <x:f>IF(OR(34&gt;'Настройки'!$B$3,ISBLANK(CP964),CP964=0),"",CP964)</x:f>
      </x:c>
      <x:c r="EA964" s="50" t="str">
        <x:f>IF(OR(35&gt;'Настройки'!$B$3,ISBLANK(CQ964),CQ964=0),"",CQ964)</x:f>
      </x:c>
      <x:c r="EB964" s="50" t="str">
        <x:f>IF(OR(36&gt;'Настройки'!$B$3,ISBLANK(CR964),CR964=0),"",CR964)</x:f>
      </x:c>
      <x:c r="EC964" s="50" t="str">
        <x:f>IF(A964="","",IF(OR(BB964="AZ",BB964="BZ"),10000+ROW(),IF(AZ964&gt;'Настройки'!$B$11,20000+ROW(),IF(BF964&lt;&gt;"Обычный",30000+ROW(),IF(AX964&lt;=0,40000+ROW(),"")))))</x:f>
      </x:c>
      <x:c r="ED964" s="50" t="str">
        <x:f>IF(EC964="","",COUNTIFS($EC$2:$EC$1001,"&gt;0",$EC$2:$EC$1001,"&lt;"&amp;EC964)+1)</x:f>
      </x:c>
    </x:row>
    <x:row r="965">
      <x:c r="A965" s="115"/>
      <x:c r="B965" s="115"/>
      <x:c r="C965" s="115"/>
      <x:c r="D965" s="118"/>
      <x:c r="E965" s="118"/>
      <x:c r="F965" s="118"/>
      <x:c r="G965" s="118"/>
      <x:c r="H965" s="118"/>
      <x:c r="I965" s="118"/>
      <x:c r="J965" s="118"/>
      <x:c r="K965" s="118"/>
      <x:c r="L965" s="118"/>
      <x:c r="M965" s="118"/>
      <x:c r="N965" s="118"/>
      <x:c r="O965" s="118"/>
      <x:c r="P965" s="118"/>
      <x:c r="Q965" s="118"/>
      <x:c r="R965" s="118"/>
      <x:c r="S965" s="118"/>
      <x:c r="T965" s="118"/>
      <x:c r="U965" s="118"/>
      <x:c r="V965" s="118"/>
      <x:c r="W965" s="118"/>
      <x:c r="X965" s="118"/>
      <x:c r="Y965" s="118"/>
      <x:c r="Z965" s="118"/>
      <x:c r="AA965" s="118"/>
      <x:c r="AB965" s="118"/>
      <x:c r="AC965" s="118"/>
      <x:c r="AD965" s="118"/>
      <x:c r="AE965" s="118"/>
      <x:c r="AF965" s="118"/>
      <x:c r="AG965" s="118"/>
      <x:c r="AH965" s="118"/>
      <x:c r="AI965" s="118"/>
      <x:c r="AJ965" s="118"/>
      <x:c r="AK965" s="118"/>
      <x:c r="AL965" s="118"/>
      <x:c r="AM965" s="118"/>
      <x:c r="AN965" s="118"/>
      <x:c r="AO965" s="118"/>
      <x:c r="AP965" s="115"/>
      <x:c r="AQ965" s="49" t="str">
        <x:f>IF(A965="","",COUNT(BI965:INDEX(BI965:CR965,1,'Настройки'!$B$3)))</x:f>
      </x:c>
      <x:c r="AR965" s="49" t="str">
        <x:f>IF(A965="","",SUM(BI965:INDEX(BI965:CR965,1,'Настройки'!$B$3)))</x:f>
      </x:c>
      <x:c r="AS965" s="58" t="str">
        <x:f>IF(A965="","",IF('Настройки'!$B$4="Стоимость потребления",AR965*D965,IF('Настройки'!$B$4="Количество",AR965,E965)))</x:f>
      </x:c>
      <x:c r="AT965" s="61" t="str">
        <x:f>IF(OR(A965="",AS965&lt;0,SUM($AS$2:$AS$1001)&lt;=0),"",AS965/SUM($AS$2:$AS$1001))</x:f>
      </x:c>
      <x:c r="AU965" s="61" t="str">
        <x:f>IF(OR(A965="",AS965&lt;0,SUM($AS$2:$AS$1001)&lt;=0),"",SUMIFS($AS$2:$AS$1001,$AS$2:$AS$1001,"&gt;"&amp;AS965)/SUM($AS$2:$AS$1001))</x:f>
      </x:c>
      <x:c r="AV965" s="61" t="str">
        <x:f>IF(OR(A965="",AS965&lt;0,SUM($AS$2:$AS$1001)&lt;=0),"",SUMIFS($AS$2:$AS$1001,$AS$2:$AS$1001,"&gt;="&amp;AS965)/SUM($AS$2:$AS$1001))</x:f>
      </x:c>
      <x:c r="AW965" s="49" t="str">
        <x:f>IF(A965="","",IF(SUM($AS$2:$AS$1001)&lt;=0,"Не определён",IF(AS965&lt;0,"Исключение",IF(AU965&lt;'Настройки'!$B$5,"A",IF(AU965&lt;'Настройки'!$B$6,"B","C")))))</x:f>
      </x:c>
      <x:c r="AX965" s="58" t="str">
        <x:f>IF(A965="","",IF(AQ965=0,"",AVERAGE(BI965:INDEX(BI965:CR965,1,'Настройки'!$B$3))))</x:f>
      </x:c>
      <x:c r="AY965" s="58" t="str">
        <x:f>IF(OR(A965="",AQ965=0),"",STDEVP(BI965:INDEX(BI965:CR965,1,'Настройки'!$B$3)))</x:f>
      </x:c>
      <x:c r="AZ965" s="61" t="str">
        <x:f>IF(OR(A965="",AQ965&lt;'Настройки'!$B$12,AX965&lt;=0,AND('Настройки'!$B$10="Блокировать",COUNTIF(F965:INDEX(F965:AO965,1,'Настройки'!$B$3),"&lt;0")&gt;0)),"",AY965/ABS(AX965))</x:f>
      </x:c>
      <x:c r="BA965" s="49" t="str">
        <x:f>IF(A965="","",IF(AND('Настройки'!$B$10="Блокировать",COUNTIF(F965:INDEX(F965:AO965,1,'Настройки'!$B$3),"&lt;0")&gt;0),"Не определён",IF(AQ965&lt;'Настройки'!$B$12,"Не определён",IF(AX965=0,"Нет спроса",IF(AX965&lt;0,"Не определён",IF(AZ965&lt;='Настройки'!$B$7,"X",IF(AZ965&lt;='Настройки'!$B$8,"Y","Z")))))))</x:f>
      </x:c>
      <x:c r="BB965" s="49" t="str">
        <x:f>IF(OR(A965="",LEN(AW965)&lt;&gt;1,LEN(BA965)&lt;&gt;1),"",AW965&amp;BA965)</x:f>
      </x:c>
      <x:c r="BC965" s="61" t="str">
        <x:f>IF(OR(A965="",AQ965=0),"",(COUNT(BI965:INDEX(BI965:CR965,1,'Настройки'!$B$3))-COUNT(CS965:INDEX(CS965:EB965,1,'Настройки'!$B$3)))/AQ965)</x:f>
      </x:c>
      <x:c r="BD965" s="64" t="str">
        <x:f>IF(OR(A965="",COUNT(CS965:INDEX(CS965:EB965,1,'Настройки'!$B$3))=0),"",AQ965/COUNT(CS965:INDEX(CS965:EB965,1,'Настройки'!$B$3)))</x:f>
      </x:c>
      <x:c r="BE965" s="64" t="str">
        <x:f>IF(OR(A965="",COUNT(CS965:INDEX(CS965:EB965,1,'Настройки'!$B$3))=0),"",IF(AVERAGE(CS965:INDEX(CS965:EB965,1,'Настройки'!$B$3))=0,"",(STDEVP(CS965:INDEX(CS965:EB965,1,'Настройки'!$B$3))/ABS(AVERAGE(CS965:INDEX(CS965:EB965,1,'Настройки'!$B$3))))^2))</x:f>
      </x:c>
      <x:c r="BF965" s="49" t="str">
        <x:f>IF(A965="","",IF(AQ965&lt;3,"Недостаточно",IF(AQ965&lt;6,"Предварительный","Обычный")))</x:f>
      </x:c>
      <x:c r="BG965" s="49" t="str">
        <x:f>IF(A965="","",IF(COUNTIF(F965:INDEX(F965:AO965,1,'Настройки'!$B$3),"&lt;0")&gt;0,IF('Настройки'!$B$10="Блокировать","Отрицательный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"),"")&amp;IF(AQ965&lt;3,"Недостаточно истории. ",IF(AQ965&lt;6,"Предварительная классификация. ",""))&amp;IF(AX965=0,"Нет спроса за горизонт. ","")&amp;IF(AZ965&gt;'Настройки'!$B$11,"Экстремальная вариативность. ",""))</x:f>
      </x:c>
      <x:c r="BH965" s="49" t="str">
        <x:f>IF(A965="","",IFERROR(VLOOKUP(BB965,'Настройки'!$D$3:$E$11,2,FALSE),"Сначала проверьте исходные данные и историю спроса.")&amp;" Уточните срок поставки, MOQ и критичность.")</x:f>
      </x:c>
      <x:c r="BI965" s="50" t="str">
        <x:f>IF(1&gt;'Настройки'!$B$3,"",IF(ISBLANK(F965),IF('Настройки'!$B$9="Нулевой спрос",0,""),IF(F965&lt;0,IF('Настройки'!$B$10="Исключить","",IF('Настройки'!$B$10="Абсолютные значения",ABS(F965),F965)),F965)))</x:f>
      </x:c>
      <x:c r="BJ965" s="50" t="str">
        <x:f>IF(2&gt;'Настройки'!$B$3,"",IF(ISBLANK(G965),IF('Настройки'!$B$9="Нулевой спрос",0,""),IF(G965&lt;0,IF('Настройки'!$B$10="Исключить","",IF('Настройки'!$B$10="Абсолютные значения",ABS(G965),G965)),G965)))</x:f>
      </x:c>
      <x:c r="BK965" s="50" t="str">
        <x:f>IF(3&gt;'Настройки'!$B$3,"",IF(ISBLANK(H965),IF('Настройки'!$B$9="Нулевой спрос",0,""),IF(H965&lt;0,IF('Настройки'!$B$10="Исключить","",IF('Настройки'!$B$10="Абсолютные значения",ABS(H965),H965)),H965)))</x:f>
      </x:c>
      <x:c r="BL965" s="50" t="str">
        <x:f>IF(4&gt;'Настройки'!$B$3,"",IF(ISBLANK(I965),IF('Настройки'!$B$9="Нулевой спрос",0,""),IF(I965&lt;0,IF('Настройки'!$B$10="Исключить","",IF('Настройки'!$B$10="Абсолютные значения",ABS(I965),I965)),I965)))</x:f>
      </x:c>
      <x:c r="BM965" s="50" t="str">
        <x:f>IF(5&gt;'Настройки'!$B$3,"",IF(ISBLANK(J965),IF('Настройки'!$B$9="Нулевой спрос",0,""),IF(J965&lt;0,IF('Настройки'!$B$10="Исключить","",IF('Настройки'!$B$10="Абсолютные значения",ABS(J965),J965)),J965)))</x:f>
      </x:c>
      <x:c r="BN965" s="50" t="str">
        <x:f>IF(6&gt;'Настройки'!$B$3,"",IF(ISBLANK(K965),IF('Настройки'!$B$9="Нулевой спрос",0,""),IF(K965&lt;0,IF('Настройки'!$B$10="Исключить","",IF('Настройки'!$B$10="Абсолютные значения",ABS(K965),K965)),K965)))</x:f>
      </x:c>
      <x:c r="BO965" s="50" t="str">
        <x:f>IF(7&gt;'Настройки'!$B$3,"",IF(ISBLANK(L965),IF('Настройки'!$B$9="Нулевой спрос",0,""),IF(L965&lt;0,IF('Настройки'!$B$10="Исключить","",IF('Настройки'!$B$10="Абсолютные значения",ABS(L965),L965)),L965)))</x:f>
      </x:c>
      <x:c r="BP965" s="50" t="str">
        <x:f>IF(8&gt;'Настройки'!$B$3,"",IF(ISBLANK(M965),IF('Настройки'!$B$9="Нулевой спрос",0,""),IF(M965&lt;0,IF('Настройки'!$B$10="Исключить","",IF('Настройки'!$B$10="Абсолютные значения",ABS(M965),M965)),M965)))</x:f>
      </x:c>
      <x:c r="BQ965" s="50" t="str">
        <x:f>IF(9&gt;'Настройки'!$B$3,"",IF(ISBLANK(N965),IF('Настройки'!$B$9="Нулевой спрос",0,""),IF(N965&lt;0,IF('Настройки'!$B$10="Исключить","",IF('Настройки'!$B$10="Абсолютные значения",ABS(N965),N965)),N965)))</x:f>
      </x:c>
      <x:c r="BR965" s="50" t="str">
        <x:f>IF(10&gt;'Настройки'!$B$3,"",IF(ISBLANK(O965),IF('Настройки'!$B$9="Нулевой спрос",0,""),IF(O965&lt;0,IF('Настройки'!$B$10="Исключить","",IF('Настройки'!$B$10="Абсолютные значения",ABS(O965),O965)),O965)))</x:f>
      </x:c>
      <x:c r="BS965" s="50" t="str">
        <x:f>IF(11&gt;'Настройки'!$B$3,"",IF(ISBLANK(P965),IF('Настройки'!$B$9="Нулевой спрос",0,""),IF(P965&lt;0,IF('Настройки'!$B$10="Исключить","",IF('Настройки'!$B$10="Абсолютные значения",ABS(P965),P965)),P965)))</x:f>
      </x:c>
      <x:c r="BT965" s="50" t="str">
        <x:f>IF(12&gt;'Настройки'!$B$3,"",IF(ISBLANK(Q965),IF('Настройки'!$B$9="Нулевой спрос",0,""),IF(Q965&lt;0,IF('Настройки'!$B$10="Исключить","",IF('Настройки'!$B$10="Абсолютные значения",ABS(Q965),Q965)),Q965)))</x:f>
      </x:c>
      <x:c r="BU965" s="50" t="str">
        <x:f>IF(13&gt;'Настройки'!$B$3,"",IF(ISBLANK(R965),IF('Настройки'!$B$9="Нулевой спрос",0,""),IF(R965&lt;0,IF('Настройки'!$B$10="Исключить","",IF('Настройки'!$B$10="Абсолютные значения",ABS(R965),R965)),R965)))</x:f>
      </x:c>
      <x:c r="BV965" s="50" t="str">
        <x:f>IF(14&gt;'Настройки'!$B$3,"",IF(ISBLANK(S965),IF('Настройки'!$B$9="Нулевой спрос",0,""),IF(S965&lt;0,IF('Настройки'!$B$10="Исключить","",IF('Настройки'!$B$10="Абсолютные значения",ABS(S965),S965)),S965)))</x:f>
      </x:c>
      <x:c r="BW965" s="50" t="str">
        <x:f>IF(15&gt;'Настройки'!$B$3,"",IF(ISBLANK(T965),IF('Настройки'!$B$9="Нулевой спрос",0,""),IF(T965&lt;0,IF('Настройки'!$B$10="Исключить","",IF('Настройки'!$B$10="Абсолютные значения",ABS(T965),T965)),T965)))</x:f>
      </x:c>
      <x:c r="BX965" s="50" t="str">
        <x:f>IF(16&gt;'Настройки'!$B$3,"",IF(ISBLANK(U965),IF('Настройки'!$B$9="Нулевой спрос",0,""),IF(U965&lt;0,IF('Настройки'!$B$10="Исключить","",IF('Настройки'!$B$10="Абсолютные значения",ABS(U965),U965)),U965)))</x:f>
      </x:c>
      <x:c r="BY965" s="50" t="str">
        <x:f>IF(17&gt;'Настройки'!$B$3,"",IF(ISBLANK(V965),IF('Настройки'!$B$9="Нулевой спрос",0,""),IF(V965&lt;0,IF('Настройки'!$B$10="Исключить","",IF('Настройки'!$B$10="Абсолютные значения",ABS(V965),V965)),V965)))</x:f>
      </x:c>
      <x:c r="BZ965" s="50" t="str">
        <x:f>IF(18&gt;'Настройки'!$B$3,"",IF(ISBLANK(W965),IF('Настройки'!$B$9="Нулевой спрос",0,""),IF(W965&lt;0,IF('Настройки'!$B$10="Исключить","",IF('Настройки'!$B$10="Абсолютные значения",ABS(W965),W965)),W965)))</x:f>
      </x:c>
      <x:c r="CA965" s="50" t="str">
        <x:f>IF(19&gt;'Настройки'!$B$3,"",IF(ISBLANK(X965),IF('Настройки'!$B$9="Нулевой спрос",0,""),IF(X965&lt;0,IF('Настройки'!$B$10="Исключить","",IF('Настройки'!$B$10="Абсолютные значения",ABS(X965),X965)),X965)))</x:f>
      </x:c>
      <x:c r="CB965" s="50" t="str">
        <x:f>IF(20&gt;'Настройки'!$B$3,"",IF(ISBLANK(Y965),IF('Настройки'!$B$9="Нулевой спрос",0,""),IF(Y965&lt;0,IF('Настройки'!$B$10="Исключить","",IF('Настройки'!$B$10="Абсолютные значения",ABS(Y965),Y965)),Y965)))</x:f>
      </x:c>
      <x:c r="CC965" s="50" t="str">
        <x:f>IF(21&gt;'Настройки'!$B$3,"",IF(ISBLANK(Z965),IF('Настройки'!$B$9="Нулевой спрос",0,""),IF(Z965&lt;0,IF('Настройки'!$B$10="Исключить","",IF('Настройки'!$B$10="Абсолютные значения",ABS(Z965),Z965)),Z965)))</x:f>
      </x:c>
      <x:c r="CD965" s="50" t="str">
        <x:f>IF(22&gt;'Настройки'!$B$3,"",IF(ISBLANK(AA965),IF('Настройки'!$B$9="Нулевой спрос",0,""),IF(AA965&lt;0,IF('Настройки'!$B$10="Исключить","",IF('Настройки'!$B$10="Абсолютные значения",ABS(AA965),AA965)),AA965)))</x:f>
      </x:c>
      <x:c r="CE965" s="50" t="str">
        <x:f>IF(23&gt;'Настройки'!$B$3,"",IF(ISBLANK(AB965),IF('Настройки'!$B$9="Нулевой спрос",0,""),IF(AB965&lt;0,IF('Настройки'!$B$10="Исключить","",IF('Настройки'!$B$10="Абсолютные значения",ABS(AB965),AB965)),AB965)))</x:f>
      </x:c>
      <x:c r="CF965" s="50" t="str">
        <x:f>IF(24&gt;'Настройки'!$B$3,"",IF(ISBLANK(AC965),IF('Настройки'!$B$9="Нулевой спрос",0,""),IF(AC965&lt;0,IF('Настройки'!$B$10="Исключить","",IF('Настройки'!$B$10="Абсолютные значения",ABS(AC965),AC965)),AC965)))</x:f>
      </x:c>
      <x:c r="CG965" s="50" t="str">
        <x:f>IF(25&gt;'Настройки'!$B$3,"",IF(ISBLANK(AD965),IF('Настройки'!$B$9="Нулевой спрос",0,""),IF(AD965&lt;0,IF('Настройки'!$B$10="Исключить","",IF('Настройки'!$B$10="Абсолютные значения",ABS(AD965),AD965)),AD965)))</x:f>
      </x:c>
      <x:c r="CH965" s="50" t="str">
        <x:f>IF(26&gt;'Настройки'!$B$3,"",IF(ISBLANK(AE965),IF('Настройки'!$B$9="Нулевой спрос",0,""),IF(AE965&lt;0,IF('Настройки'!$B$10="Исключить","",IF('Настройки'!$B$10="Абсолютные значения",ABS(AE965),AE965)),AE965)))</x:f>
      </x:c>
      <x:c r="CI965" s="50" t="str">
        <x:f>IF(27&gt;'Настройки'!$B$3,"",IF(ISBLANK(AF965),IF('Настройки'!$B$9="Нулевой спрос",0,""),IF(AF965&lt;0,IF('Настройки'!$B$10="Исключить","",IF('Настройки'!$B$10="Абсолютные значения",ABS(AF965),AF965)),AF965)))</x:f>
      </x:c>
      <x:c r="CJ965" s="50" t="str">
        <x:f>IF(28&gt;'Настройки'!$B$3,"",IF(ISBLANK(AG965),IF('Настройки'!$B$9="Нулевой спрос",0,""),IF(AG965&lt;0,IF('Настройки'!$B$10="Исключить","",IF('Настройки'!$B$10="Абсолютные значения",ABS(AG965),AG965)),AG965)))</x:f>
      </x:c>
      <x:c r="CK965" s="50" t="str">
        <x:f>IF(29&gt;'Настройки'!$B$3,"",IF(ISBLANK(AH965),IF('Настройки'!$B$9="Нулевой спрос",0,""),IF(AH965&lt;0,IF('Настройки'!$B$10="Исключить","",IF('Настройки'!$B$10="Абсолютные значения",ABS(AH965),AH965)),AH965)))</x:f>
      </x:c>
      <x:c r="CL965" s="50" t="str">
        <x:f>IF(30&gt;'Настройки'!$B$3,"",IF(ISBLANK(AI965),IF('Настройки'!$B$9="Нулевой спрос",0,""),IF(AI965&lt;0,IF('Настройки'!$B$10="Исключить","",IF('Настройки'!$B$10="Абсолютные значения",ABS(AI965),AI965)),AI965)))</x:f>
      </x:c>
      <x:c r="CM965" s="50" t="str">
        <x:f>IF(31&gt;'Настройки'!$B$3,"",IF(ISBLANK(AJ965),IF('Настройки'!$B$9="Нулевой спрос",0,""),IF(AJ965&lt;0,IF('Настройки'!$B$10="Исключить","",IF('Настройки'!$B$10="Абсолютные значения",ABS(AJ965),AJ965)),AJ965)))</x:f>
      </x:c>
      <x:c r="CN965" s="50" t="str">
        <x:f>IF(32&gt;'Настройки'!$B$3,"",IF(ISBLANK(AK965),IF('Настройки'!$B$9="Нулевой спрос",0,""),IF(AK965&lt;0,IF('Настройки'!$B$10="Исключить","",IF('Настройки'!$B$10="Абсолютные значения",ABS(AK965),AK965)),AK965)))</x:f>
      </x:c>
      <x:c r="CO965" s="50" t="str">
        <x:f>IF(33&gt;'Настройки'!$B$3,"",IF(ISBLANK(AL965),IF('Настройки'!$B$9="Нулевой спрос",0,""),IF(AL965&lt;0,IF('Настройки'!$B$10="Исключить","",IF('Настройки'!$B$10="Абсолютные значения",ABS(AL965),AL965)),AL965)))</x:f>
      </x:c>
      <x:c r="CP965" s="50" t="str">
        <x:f>IF(34&gt;'Настройки'!$B$3,"",IF(ISBLANK(AM965),IF('Настройки'!$B$9="Нулевой спрос",0,""),IF(AM965&lt;0,IF('Настройки'!$B$10="Исключить","",IF('Настройки'!$B$10="Абсолютные значения",ABS(AM965),AM965)),AM965)))</x:f>
      </x:c>
      <x:c r="CQ965" s="50" t="str">
        <x:f>IF(35&gt;'Настройки'!$B$3,"",IF(ISBLANK(AN965),IF('Настройки'!$B$9="Нулевой спрос",0,""),IF(AN965&lt;0,IF('Настройки'!$B$10="Исключить","",IF('Настройки'!$B$10="Абсолютные значения",ABS(AN965),AN965)),AN965)))</x:f>
      </x:c>
      <x:c r="CR965" s="50" t="str">
        <x:f>IF(36&gt;'Настройки'!$B$3,"",IF(ISBLANK(AO965),IF('Настройки'!$B$9="Нулевой спрос",0,""),IF(AO965&lt;0,IF('Настройки'!$B$10="Исключить","",IF('Настройки'!$B$10="Абсолютные значения",ABS(AO965),AO965)),AO965)))</x:f>
      </x:c>
      <x:c r="CS965" s="50" t="str">
        <x:f>IF(OR(1&gt;'Настройки'!$B$3,ISBLANK(BI965),BI965=0),"",BI965)</x:f>
      </x:c>
      <x:c r="CT965" s="50" t="str">
        <x:f>IF(OR(2&gt;'Настройки'!$B$3,ISBLANK(BJ965),BJ965=0),"",BJ965)</x:f>
      </x:c>
      <x:c r="CU965" s="50" t="str">
        <x:f>IF(OR(3&gt;'Настройки'!$B$3,ISBLANK(BK965),BK965=0),"",BK965)</x:f>
      </x:c>
      <x:c r="CV965" s="50" t="str">
        <x:f>IF(OR(4&gt;'Настройки'!$B$3,ISBLANK(BL965),BL965=0),"",BL965)</x:f>
      </x:c>
      <x:c r="CW965" s="50" t="str">
        <x:f>IF(OR(5&gt;'Настройки'!$B$3,ISBLANK(BM965),BM965=0),"",BM965)</x:f>
      </x:c>
      <x:c r="CX965" s="50" t="str">
        <x:f>IF(OR(6&gt;'Настройки'!$B$3,ISBLANK(BN965),BN965=0),"",BN965)</x:f>
      </x:c>
      <x:c r="CY965" s="50" t="str">
        <x:f>IF(OR(7&gt;'Настройки'!$B$3,ISBLANK(BO965),BO965=0),"",BO965)</x:f>
      </x:c>
      <x:c r="CZ965" s="50" t="str">
        <x:f>IF(OR(8&gt;'Настройки'!$B$3,ISBLANK(BP965),BP965=0),"",BP965)</x:f>
      </x:c>
      <x:c r="DA965" s="50" t="str">
        <x:f>IF(OR(9&gt;'Настройки'!$B$3,ISBLANK(BQ965),BQ965=0),"",BQ965)</x:f>
      </x:c>
      <x:c r="DB965" s="50" t="str">
        <x:f>IF(OR(10&gt;'Настройки'!$B$3,ISBLANK(BR965),BR965=0),"",BR965)</x:f>
      </x:c>
      <x:c r="DC965" s="50" t="str">
        <x:f>IF(OR(11&gt;'Настройки'!$B$3,ISBLANK(BS965),BS965=0),"",BS965)</x:f>
      </x:c>
      <x:c r="DD965" s="50" t="str">
        <x:f>IF(OR(12&gt;'Настройки'!$B$3,ISBLANK(BT965),BT965=0),"",BT965)</x:f>
      </x:c>
      <x:c r="DE965" s="50" t="str">
        <x:f>IF(OR(13&gt;'Настройки'!$B$3,ISBLANK(BU965),BU965=0),"",BU965)</x:f>
      </x:c>
      <x:c r="DF965" s="50" t="str">
        <x:f>IF(OR(14&gt;'Настройки'!$B$3,ISBLANK(BV965),BV965=0),"",BV965)</x:f>
      </x:c>
      <x:c r="DG965" s="50" t="str">
        <x:f>IF(OR(15&gt;'Настройки'!$B$3,ISBLANK(BW965),BW965=0),"",BW965)</x:f>
      </x:c>
      <x:c r="DH965" s="50" t="str">
        <x:f>IF(OR(16&gt;'Настройки'!$B$3,ISBLANK(BX965),BX965=0),"",BX965)</x:f>
      </x:c>
      <x:c r="DI965" s="50" t="str">
        <x:f>IF(OR(17&gt;'Настройки'!$B$3,ISBLANK(BY965),BY965=0),"",BY965)</x:f>
      </x:c>
      <x:c r="DJ965" s="50" t="str">
        <x:f>IF(OR(18&gt;'Настройки'!$B$3,ISBLANK(BZ965),BZ965=0),"",BZ965)</x:f>
      </x:c>
      <x:c r="DK965" s="50" t="str">
        <x:f>IF(OR(19&gt;'Настройки'!$B$3,ISBLANK(CA965),CA965=0),"",CA965)</x:f>
      </x:c>
      <x:c r="DL965" s="50" t="str">
        <x:f>IF(OR(20&gt;'Настройки'!$B$3,ISBLANK(CB965),CB965=0),"",CB965)</x:f>
      </x:c>
      <x:c r="DM965" s="50" t="str">
        <x:f>IF(OR(21&gt;'Настройки'!$B$3,ISBLANK(CC965),CC965=0),"",CC965)</x:f>
      </x:c>
      <x:c r="DN965" s="50" t="str">
        <x:f>IF(OR(22&gt;'Настройки'!$B$3,ISBLANK(CD965),CD965=0),"",CD965)</x:f>
      </x:c>
      <x:c r="DO965" s="50" t="str">
        <x:f>IF(OR(23&gt;'Настройки'!$B$3,ISBLANK(CE965),CE965=0),"",CE965)</x:f>
      </x:c>
      <x:c r="DP965" s="50" t="str">
        <x:f>IF(OR(24&gt;'Настройки'!$B$3,ISBLANK(CF965),CF965=0),"",CF965)</x:f>
      </x:c>
      <x:c r="DQ965" s="50" t="str">
        <x:f>IF(OR(25&gt;'Настройки'!$B$3,ISBLANK(CG965),CG965=0),"",CG965)</x:f>
      </x:c>
      <x:c r="DR965" s="50" t="str">
        <x:f>IF(OR(26&gt;'Настройки'!$B$3,ISBLANK(CH965),CH965=0),"",CH965)</x:f>
      </x:c>
      <x:c r="DS965" s="50" t="str">
        <x:f>IF(OR(27&gt;'Настройки'!$B$3,ISBLANK(CI965),CI965=0),"",CI965)</x:f>
      </x:c>
      <x:c r="DT965" s="50" t="str">
        <x:f>IF(OR(28&gt;'Настройки'!$B$3,ISBLANK(CJ965),CJ965=0),"",CJ965)</x:f>
      </x:c>
      <x:c r="DU965" s="50" t="str">
        <x:f>IF(OR(29&gt;'Настройки'!$B$3,ISBLANK(CK965),CK965=0),"",CK965)</x:f>
      </x:c>
      <x:c r="DV965" s="50" t="str">
        <x:f>IF(OR(30&gt;'Настройки'!$B$3,ISBLANK(CL965),CL965=0),"",CL965)</x:f>
      </x:c>
      <x:c r="DW965" s="50" t="str">
        <x:f>IF(OR(31&gt;'Настройки'!$B$3,ISBLANK(CM965),CM965=0),"",CM965)</x:f>
      </x:c>
      <x:c r="DX965" s="50" t="str">
        <x:f>IF(OR(32&gt;'Настройки'!$B$3,ISBLANK(CN965),CN965=0),"",CN965)</x:f>
      </x:c>
      <x:c r="DY965" s="50" t="str">
        <x:f>IF(OR(33&gt;'Настройки'!$B$3,ISBLANK(CO965),CO965=0),"",CO965)</x:f>
      </x:c>
      <x:c r="DZ965" s="50" t="str">
        <x:f>IF(OR(34&gt;'Настройки'!$B$3,ISBLANK(CP965),CP965=0),"",CP965)</x:f>
      </x:c>
      <x:c r="EA965" s="50" t="str">
        <x:f>IF(OR(35&gt;'Настройки'!$B$3,ISBLANK(CQ965),CQ965=0),"",CQ965)</x:f>
      </x:c>
      <x:c r="EB965" s="50" t="str">
        <x:f>IF(OR(36&gt;'Настройки'!$B$3,ISBLANK(CR965),CR965=0),"",CR965)</x:f>
      </x:c>
      <x:c r="EC965" s="50" t="str">
        <x:f>IF(A965="","",IF(OR(BB965="AZ",BB965="BZ"),10000+ROW(),IF(AZ965&gt;'Настройки'!$B$11,20000+ROW(),IF(BF965&lt;&gt;"Обычный",30000+ROW(),IF(AX965&lt;=0,40000+ROW(),"")))))</x:f>
      </x:c>
      <x:c r="ED965" s="50" t="str">
        <x:f>IF(EC965="","",COUNTIFS($EC$2:$EC$1001,"&gt;0",$EC$2:$EC$1001,"&lt;"&amp;EC965)+1)</x:f>
      </x:c>
    </x:row>
    <x:row r="966">
      <x:c r="A966" s="115"/>
      <x:c r="B966" s="115"/>
      <x:c r="C966" s="115"/>
      <x:c r="D966" s="118"/>
      <x:c r="E966" s="118"/>
      <x:c r="F966" s="118"/>
      <x:c r="G966" s="118"/>
      <x:c r="H966" s="118"/>
      <x:c r="I966" s="118"/>
      <x:c r="J966" s="118"/>
      <x:c r="K966" s="118"/>
      <x:c r="L966" s="118"/>
      <x:c r="M966" s="118"/>
      <x:c r="N966" s="118"/>
      <x:c r="O966" s="118"/>
      <x:c r="P966" s="118"/>
      <x:c r="Q966" s="118"/>
      <x:c r="R966" s="118"/>
      <x:c r="S966" s="118"/>
      <x:c r="T966" s="118"/>
      <x:c r="U966" s="118"/>
      <x:c r="V966" s="118"/>
      <x:c r="W966" s="118"/>
      <x:c r="X966" s="118"/>
      <x:c r="Y966" s="118"/>
      <x:c r="Z966" s="118"/>
      <x:c r="AA966" s="118"/>
      <x:c r="AB966" s="118"/>
      <x:c r="AC966" s="118"/>
      <x:c r="AD966" s="118"/>
      <x:c r="AE966" s="118"/>
      <x:c r="AF966" s="118"/>
      <x:c r="AG966" s="118"/>
      <x:c r="AH966" s="118"/>
      <x:c r="AI966" s="118"/>
      <x:c r="AJ966" s="118"/>
      <x:c r="AK966" s="118"/>
      <x:c r="AL966" s="118"/>
      <x:c r="AM966" s="118"/>
      <x:c r="AN966" s="118"/>
      <x:c r="AO966" s="118"/>
      <x:c r="AP966" s="115"/>
      <x:c r="AQ966" s="49" t="str">
        <x:f>IF(A966="","",COUNT(BI966:INDEX(BI966:CR966,1,'Настройки'!$B$3)))</x:f>
      </x:c>
      <x:c r="AR966" s="49" t="str">
        <x:f>IF(A966="","",SUM(BI966:INDEX(BI966:CR966,1,'Настройки'!$B$3)))</x:f>
      </x:c>
      <x:c r="AS966" s="58" t="str">
        <x:f>IF(A966="","",IF('Настройки'!$B$4="Стоимость потребления",AR966*D966,IF('Настройки'!$B$4="Количество",AR966,E966)))</x:f>
      </x:c>
      <x:c r="AT966" s="61" t="str">
        <x:f>IF(OR(A966="",AS966&lt;0,SUM($AS$2:$AS$1001)&lt;=0),"",AS966/SUM($AS$2:$AS$1001))</x:f>
      </x:c>
      <x:c r="AU966" s="61" t="str">
        <x:f>IF(OR(A966="",AS966&lt;0,SUM($AS$2:$AS$1001)&lt;=0),"",SUMIFS($AS$2:$AS$1001,$AS$2:$AS$1001,"&gt;"&amp;AS966)/SUM($AS$2:$AS$1001))</x:f>
      </x:c>
      <x:c r="AV966" s="61" t="str">
        <x:f>IF(OR(A966="",AS966&lt;0,SUM($AS$2:$AS$1001)&lt;=0),"",SUMIFS($AS$2:$AS$1001,$AS$2:$AS$1001,"&gt;="&amp;AS966)/SUM($AS$2:$AS$1001))</x:f>
      </x:c>
      <x:c r="AW966" s="49" t="str">
        <x:f>IF(A966="","",IF(SUM($AS$2:$AS$1001)&lt;=0,"Не определён",IF(AS966&lt;0,"Исключение",IF(AU966&lt;'Настройки'!$B$5,"A",IF(AU966&lt;'Настройки'!$B$6,"B","C")))))</x:f>
      </x:c>
      <x:c r="AX966" s="58" t="str">
        <x:f>IF(A966="","",IF(AQ966=0,"",AVERAGE(BI966:INDEX(BI966:CR966,1,'Настройки'!$B$3))))</x:f>
      </x:c>
      <x:c r="AY966" s="58" t="str">
        <x:f>IF(OR(A966="",AQ966=0),"",STDEVP(BI966:INDEX(BI966:CR966,1,'Настройки'!$B$3)))</x:f>
      </x:c>
      <x:c r="AZ966" s="61" t="str">
        <x:f>IF(OR(A966="",AQ966&lt;'Настройки'!$B$12,AX966&lt;=0,AND('Настройки'!$B$10="Блокировать",COUNTIF(F966:INDEX(F966:AO966,1,'Настройки'!$B$3),"&lt;0")&gt;0)),"",AY966/ABS(AX966))</x:f>
      </x:c>
      <x:c r="BA966" s="49" t="str">
        <x:f>IF(A966="","",IF(AND('Настройки'!$B$10="Блокировать",COUNTIF(F966:INDEX(F966:AO966,1,'Настройки'!$B$3),"&lt;0")&gt;0),"Не определён",IF(AQ966&lt;'Настройки'!$B$12,"Не определён",IF(AX966=0,"Нет спроса",IF(AX966&lt;0,"Не определён",IF(AZ966&lt;='Настройки'!$B$7,"X",IF(AZ966&lt;='Настройки'!$B$8,"Y","Z")))))))</x:f>
      </x:c>
      <x:c r="BB966" s="49" t="str">
        <x:f>IF(OR(A966="",LEN(AW966)&lt;&gt;1,LEN(BA966)&lt;&gt;1),"",AW966&amp;BA966)</x:f>
      </x:c>
      <x:c r="BC966" s="61" t="str">
        <x:f>IF(OR(A966="",AQ966=0),"",(COUNT(BI966:INDEX(BI966:CR966,1,'Настройки'!$B$3))-COUNT(CS966:INDEX(CS966:EB966,1,'Настройки'!$B$3)))/AQ966)</x:f>
      </x:c>
      <x:c r="BD966" s="64" t="str">
        <x:f>IF(OR(A966="",COUNT(CS966:INDEX(CS966:EB966,1,'Настройки'!$B$3))=0),"",AQ966/COUNT(CS966:INDEX(CS966:EB966,1,'Настройки'!$B$3)))</x:f>
      </x:c>
      <x:c r="BE966" s="64" t="str">
        <x:f>IF(OR(A966="",COUNT(CS966:INDEX(CS966:EB966,1,'Настройки'!$B$3))=0),"",IF(AVERAGE(CS966:INDEX(CS966:EB966,1,'Настройки'!$B$3))=0,"",(STDEVP(CS966:INDEX(CS966:EB966,1,'Настройки'!$B$3))/ABS(AVERAGE(CS966:INDEX(CS966:EB966,1,'Настройки'!$B$3))))^2))</x:f>
      </x:c>
      <x:c r="BF966" s="49" t="str">
        <x:f>IF(A966="","",IF(AQ966&lt;3,"Недостаточно",IF(AQ966&lt;6,"Предварительный","Обычный")))</x:f>
      </x:c>
      <x:c r="BG966" s="49" t="str">
        <x:f>IF(A966="","",IF(COUNTIF(F966:INDEX(F966:AO966,1,'Настройки'!$B$3),"&lt;0")&gt;0,IF('Настройки'!$B$10="Блокировать","Отрицательный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"),"")&amp;IF(AQ966&lt;3,"Недостаточно истории. ",IF(AQ966&lt;6,"Предварительная классификация. ",""))&amp;IF(AX966=0,"Нет спроса за горизонт. ","")&amp;IF(AZ966&gt;'Настройки'!$B$11,"Экстремальная вариативность. ",""))</x:f>
      </x:c>
      <x:c r="BH966" s="49" t="str">
        <x:f>IF(A966="","",IFERROR(VLOOKUP(BB966,'Настройки'!$D$3:$E$11,2,FALSE),"Сначала проверьте исходные данные и историю спроса.")&amp;" Уточните срок поставки, MOQ и критичность.")</x:f>
      </x:c>
      <x:c r="BI966" s="50" t="str">
        <x:f>IF(1&gt;'Настройки'!$B$3,"",IF(ISBLANK(F966),IF('Настройки'!$B$9="Нулевой спрос",0,""),IF(F966&lt;0,IF('Настройки'!$B$10="Исключить","",IF('Настройки'!$B$10="Абсолютные значения",ABS(F966),F966)),F966)))</x:f>
      </x:c>
      <x:c r="BJ966" s="50" t="str">
        <x:f>IF(2&gt;'Настройки'!$B$3,"",IF(ISBLANK(G966),IF('Настройки'!$B$9="Нулевой спрос",0,""),IF(G966&lt;0,IF('Настройки'!$B$10="Исключить","",IF('Настройки'!$B$10="Абсолютные значения",ABS(G966),G966)),G966)))</x:f>
      </x:c>
      <x:c r="BK966" s="50" t="str">
        <x:f>IF(3&gt;'Настройки'!$B$3,"",IF(ISBLANK(H966),IF('Настройки'!$B$9="Нулевой спрос",0,""),IF(H966&lt;0,IF('Настройки'!$B$10="Исключить","",IF('Настройки'!$B$10="Абсолютные значения",ABS(H966),H966)),H966)))</x:f>
      </x:c>
      <x:c r="BL966" s="50" t="str">
        <x:f>IF(4&gt;'Настройки'!$B$3,"",IF(ISBLANK(I966),IF('Настройки'!$B$9="Нулевой спрос",0,""),IF(I966&lt;0,IF('Настройки'!$B$10="Исключить","",IF('Настройки'!$B$10="Абсолютные значения",ABS(I966),I966)),I966)))</x:f>
      </x:c>
      <x:c r="BM966" s="50" t="str">
        <x:f>IF(5&gt;'Настройки'!$B$3,"",IF(ISBLANK(J966),IF('Настройки'!$B$9="Нулевой спрос",0,""),IF(J966&lt;0,IF('Настройки'!$B$10="Исключить","",IF('Настройки'!$B$10="Абсолютные значения",ABS(J966),J966)),J966)))</x:f>
      </x:c>
      <x:c r="BN966" s="50" t="str">
        <x:f>IF(6&gt;'Настройки'!$B$3,"",IF(ISBLANK(K966),IF('Настройки'!$B$9="Нулевой спрос",0,""),IF(K966&lt;0,IF('Настройки'!$B$10="Исключить","",IF('Настройки'!$B$10="Абсолютные значения",ABS(K966),K966)),K966)))</x:f>
      </x:c>
      <x:c r="BO966" s="50" t="str">
        <x:f>IF(7&gt;'Настройки'!$B$3,"",IF(ISBLANK(L966),IF('Настройки'!$B$9="Нулевой спрос",0,""),IF(L966&lt;0,IF('Настройки'!$B$10="Исключить","",IF('Настройки'!$B$10="Абсолютные значения",ABS(L966),L966)),L966)))</x:f>
      </x:c>
      <x:c r="BP966" s="50" t="str">
        <x:f>IF(8&gt;'Настройки'!$B$3,"",IF(ISBLANK(M966),IF('Настройки'!$B$9="Нулевой спрос",0,""),IF(M966&lt;0,IF('Настройки'!$B$10="Исключить","",IF('Настройки'!$B$10="Абсолютные значения",ABS(M966),M966)),M966)))</x:f>
      </x:c>
      <x:c r="BQ966" s="50" t="str">
        <x:f>IF(9&gt;'Настройки'!$B$3,"",IF(ISBLANK(N966),IF('Настройки'!$B$9="Нулевой спрос",0,""),IF(N966&lt;0,IF('Настройки'!$B$10="Исключить","",IF('Настройки'!$B$10="Абсолютные значения",ABS(N966),N966)),N966)))</x:f>
      </x:c>
      <x:c r="BR966" s="50" t="str">
        <x:f>IF(10&gt;'Настройки'!$B$3,"",IF(ISBLANK(O966),IF('Настройки'!$B$9="Нулевой спрос",0,""),IF(O966&lt;0,IF('Настройки'!$B$10="Исключить","",IF('Настройки'!$B$10="Абсолютные значения",ABS(O966),O966)),O966)))</x:f>
      </x:c>
      <x:c r="BS966" s="50" t="str">
        <x:f>IF(11&gt;'Настройки'!$B$3,"",IF(ISBLANK(P966),IF('Настройки'!$B$9="Нулевой спрос",0,""),IF(P966&lt;0,IF('Настройки'!$B$10="Исключить","",IF('Настройки'!$B$10="Абсолютные значения",ABS(P966),P966)),P966)))</x:f>
      </x:c>
      <x:c r="BT966" s="50" t="str">
        <x:f>IF(12&gt;'Настройки'!$B$3,"",IF(ISBLANK(Q966),IF('Настройки'!$B$9="Нулевой спрос",0,""),IF(Q966&lt;0,IF('Настройки'!$B$10="Исключить","",IF('Настройки'!$B$10="Абсолютные значения",ABS(Q966),Q966)),Q966)))</x:f>
      </x:c>
      <x:c r="BU966" s="50" t="str">
        <x:f>IF(13&gt;'Настройки'!$B$3,"",IF(ISBLANK(R966),IF('Настройки'!$B$9="Нулевой спрос",0,""),IF(R966&lt;0,IF('Настройки'!$B$10="Исключить","",IF('Настройки'!$B$10="Абсолютные значения",ABS(R966),R966)),R966)))</x:f>
      </x:c>
      <x:c r="BV966" s="50" t="str">
        <x:f>IF(14&gt;'Настройки'!$B$3,"",IF(ISBLANK(S966),IF('Настройки'!$B$9="Нулевой спрос",0,""),IF(S966&lt;0,IF('Настройки'!$B$10="Исключить","",IF('Настройки'!$B$10="Абсолютные значения",ABS(S966),S966)),S966)))</x:f>
      </x:c>
      <x:c r="BW966" s="50" t="str">
        <x:f>IF(15&gt;'Настройки'!$B$3,"",IF(ISBLANK(T966),IF('Настройки'!$B$9="Нулевой спрос",0,""),IF(T966&lt;0,IF('Настройки'!$B$10="Исключить","",IF('Настройки'!$B$10="Абсолютные значения",ABS(T966),T966)),T966)))</x:f>
      </x:c>
      <x:c r="BX966" s="50" t="str">
        <x:f>IF(16&gt;'Настройки'!$B$3,"",IF(ISBLANK(U966),IF('Настройки'!$B$9="Нулевой спрос",0,""),IF(U966&lt;0,IF('Настройки'!$B$10="Исключить","",IF('Настройки'!$B$10="Абсолютные значения",ABS(U966),U966)),U966)))</x:f>
      </x:c>
      <x:c r="BY966" s="50" t="str">
        <x:f>IF(17&gt;'Настройки'!$B$3,"",IF(ISBLANK(V966),IF('Настройки'!$B$9="Нулевой спрос",0,""),IF(V966&lt;0,IF('Настройки'!$B$10="Исключить","",IF('Настройки'!$B$10="Абсолютные значения",ABS(V966),V966)),V966)))</x:f>
      </x:c>
      <x:c r="BZ966" s="50" t="str">
        <x:f>IF(18&gt;'Настройки'!$B$3,"",IF(ISBLANK(W966),IF('Настройки'!$B$9="Нулевой спрос",0,""),IF(W966&lt;0,IF('Настройки'!$B$10="Исключить","",IF('Настройки'!$B$10="Абсолютные значения",ABS(W966),W966)),W966)))</x:f>
      </x:c>
      <x:c r="CA966" s="50" t="str">
        <x:f>IF(19&gt;'Настройки'!$B$3,"",IF(ISBLANK(X966),IF('Настройки'!$B$9="Нулевой спрос",0,""),IF(X966&lt;0,IF('Настройки'!$B$10="Исключить","",IF('Настройки'!$B$10="Абсолютные значения",ABS(X966),X966)),X966)))</x:f>
      </x:c>
      <x:c r="CB966" s="50" t="str">
        <x:f>IF(20&gt;'Настройки'!$B$3,"",IF(ISBLANK(Y966),IF('Настройки'!$B$9="Нулевой спрос",0,""),IF(Y966&lt;0,IF('Настройки'!$B$10="Исключить","",IF('Настройки'!$B$10="Абсолютные значения",ABS(Y966),Y966)),Y966)))</x:f>
      </x:c>
      <x:c r="CC966" s="50" t="str">
        <x:f>IF(21&gt;'Настройки'!$B$3,"",IF(ISBLANK(Z966),IF('Настройки'!$B$9="Нулевой спрос",0,""),IF(Z966&lt;0,IF('Настройки'!$B$10="Исключить","",IF('Настройки'!$B$10="Абсолютные значения",ABS(Z966),Z966)),Z966)))</x:f>
      </x:c>
      <x:c r="CD966" s="50" t="str">
        <x:f>IF(22&gt;'Настройки'!$B$3,"",IF(ISBLANK(AA966),IF('Настройки'!$B$9="Нулевой спрос",0,""),IF(AA966&lt;0,IF('Настройки'!$B$10="Исключить","",IF('Настройки'!$B$10="Абсолютные значения",ABS(AA966),AA966)),AA966)))</x:f>
      </x:c>
      <x:c r="CE966" s="50" t="str">
        <x:f>IF(23&gt;'Настройки'!$B$3,"",IF(ISBLANK(AB966),IF('Настройки'!$B$9="Нулевой спрос",0,""),IF(AB966&lt;0,IF('Настройки'!$B$10="Исключить","",IF('Настройки'!$B$10="Абсолютные значения",ABS(AB966),AB966)),AB966)))</x:f>
      </x:c>
      <x:c r="CF966" s="50" t="str">
        <x:f>IF(24&gt;'Настройки'!$B$3,"",IF(ISBLANK(AC966),IF('Настройки'!$B$9="Нулевой спрос",0,""),IF(AC966&lt;0,IF('Настройки'!$B$10="Исключить","",IF('Настройки'!$B$10="Абсолютные значения",ABS(AC966),AC966)),AC966)))</x:f>
      </x:c>
      <x:c r="CG966" s="50" t="str">
        <x:f>IF(25&gt;'Настройки'!$B$3,"",IF(ISBLANK(AD966),IF('Настройки'!$B$9="Нулевой спрос",0,""),IF(AD966&lt;0,IF('Настройки'!$B$10="Исключить","",IF('Настройки'!$B$10="Абсолютные значения",ABS(AD966),AD966)),AD966)))</x:f>
      </x:c>
      <x:c r="CH966" s="50" t="str">
        <x:f>IF(26&gt;'Настройки'!$B$3,"",IF(ISBLANK(AE966),IF('Настройки'!$B$9="Нулевой спрос",0,""),IF(AE966&lt;0,IF('Настройки'!$B$10="Исключить","",IF('Настройки'!$B$10="Абсолютные значения",ABS(AE966),AE966)),AE966)))</x:f>
      </x:c>
      <x:c r="CI966" s="50" t="str">
        <x:f>IF(27&gt;'Настройки'!$B$3,"",IF(ISBLANK(AF966),IF('Настройки'!$B$9="Нулевой спрос",0,""),IF(AF966&lt;0,IF('Настройки'!$B$10="Исключить","",IF('Настройки'!$B$10="Абсолютные значения",ABS(AF966),AF966)),AF966)))</x:f>
      </x:c>
      <x:c r="CJ966" s="50" t="str">
        <x:f>IF(28&gt;'Настройки'!$B$3,"",IF(ISBLANK(AG966),IF('Настройки'!$B$9="Нулевой спрос",0,""),IF(AG966&lt;0,IF('Настройки'!$B$10="Исключить","",IF('Настройки'!$B$10="Абсолютные значения",ABS(AG966),AG966)),AG966)))</x:f>
      </x:c>
      <x:c r="CK966" s="50" t="str">
        <x:f>IF(29&gt;'Настройки'!$B$3,"",IF(ISBLANK(AH966),IF('Настройки'!$B$9="Нулевой спрос",0,""),IF(AH966&lt;0,IF('Настройки'!$B$10="Исключить","",IF('Настройки'!$B$10="Абсолютные значения",ABS(AH966),AH966)),AH966)))</x:f>
      </x:c>
      <x:c r="CL966" s="50" t="str">
        <x:f>IF(30&gt;'Настройки'!$B$3,"",IF(ISBLANK(AI966),IF('Настройки'!$B$9="Нулевой спрос",0,""),IF(AI966&lt;0,IF('Настройки'!$B$10="Исключить","",IF('Настройки'!$B$10="Абсолютные значения",ABS(AI966),AI966)),AI966)))</x:f>
      </x:c>
      <x:c r="CM966" s="50" t="str">
        <x:f>IF(31&gt;'Настройки'!$B$3,"",IF(ISBLANK(AJ966),IF('Настройки'!$B$9="Нулевой спрос",0,""),IF(AJ966&lt;0,IF('Настройки'!$B$10="Исключить","",IF('Настройки'!$B$10="Абсолютные значения",ABS(AJ966),AJ966)),AJ966)))</x:f>
      </x:c>
      <x:c r="CN966" s="50" t="str">
        <x:f>IF(32&gt;'Настройки'!$B$3,"",IF(ISBLANK(AK966),IF('Настройки'!$B$9="Нулевой спрос",0,""),IF(AK966&lt;0,IF('Настройки'!$B$10="Исключить","",IF('Настройки'!$B$10="Абсолютные значения",ABS(AK966),AK966)),AK966)))</x:f>
      </x:c>
      <x:c r="CO966" s="50" t="str">
        <x:f>IF(33&gt;'Настройки'!$B$3,"",IF(ISBLANK(AL966),IF('Настройки'!$B$9="Нулевой спрос",0,""),IF(AL966&lt;0,IF('Настройки'!$B$10="Исключить","",IF('Настройки'!$B$10="Абсолютные значения",ABS(AL966),AL966)),AL966)))</x:f>
      </x:c>
      <x:c r="CP966" s="50" t="str">
        <x:f>IF(34&gt;'Настройки'!$B$3,"",IF(ISBLANK(AM966),IF('Настройки'!$B$9="Нулевой спрос",0,""),IF(AM966&lt;0,IF('Настройки'!$B$10="Исключить","",IF('Настройки'!$B$10="Абсолютные значения",ABS(AM966),AM966)),AM966)))</x:f>
      </x:c>
      <x:c r="CQ966" s="50" t="str">
        <x:f>IF(35&gt;'Настройки'!$B$3,"",IF(ISBLANK(AN966),IF('Настройки'!$B$9="Нулевой спрос",0,""),IF(AN966&lt;0,IF('Настройки'!$B$10="Исключить","",IF('Настройки'!$B$10="Абсолютные значения",ABS(AN966),AN966)),AN966)))</x:f>
      </x:c>
      <x:c r="CR966" s="50" t="str">
        <x:f>IF(36&gt;'Настройки'!$B$3,"",IF(ISBLANK(AO966),IF('Настройки'!$B$9="Нулевой спрос",0,""),IF(AO966&lt;0,IF('Настройки'!$B$10="Исключить","",IF('Настройки'!$B$10="Абсолютные значения",ABS(AO966),AO966)),AO966)))</x:f>
      </x:c>
      <x:c r="CS966" s="50" t="str">
        <x:f>IF(OR(1&gt;'Настройки'!$B$3,ISBLANK(BI966),BI966=0),"",BI966)</x:f>
      </x:c>
      <x:c r="CT966" s="50" t="str">
        <x:f>IF(OR(2&gt;'Настройки'!$B$3,ISBLANK(BJ966),BJ966=0),"",BJ966)</x:f>
      </x:c>
      <x:c r="CU966" s="50" t="str">
        <x:f>IF(OR(3&gt;'Настройки'!$B$3,ISBLANK(BK966),BK966=0),"",BK966)</x:f>
      </x:c>
      <x:c r="CV966" s="50" t="str">
        <x:f>IF(OR(4&gt;'Настройки'!$B$3,ISBLANK(BL966),BL966=0),"",BL966)</x:f>
      </x:c>
      <x:c r="CW966" s="50" t="str">
        <x:f>IF(OR(5&gt;'Настройки'!$B$3,ISBLANK(BM966),BM966=0),"",BM966)</x:f>
      </x:c>
      <x:c r="CX966" s="50" t="str">
        <x:f>IF(OR(6&gt;'Настройки'!$B$3,ISBLANK(BN966),BN966=0),"",BN966)</x:f>
      </x:c>
      <x:c r="CY966" s="50" t="str">
        <x:f>IF(OR(7&gt;'Настройки'!$B$3,ISBLANK(BO966),BO966=0),"",BO966)</x:f>
      </x:c>
      <x:c r="CZ966" s="50" t="str">
        <x:f>IF(OR(8&gt;'Настройки'!$B$3,ISBLANK(BP966),BP966=0),"",BP966)</x:f>
      </x:c>
      <x:c r="DA966" s="50" t="str">
        <x:f>IF(OR(9&gt;'Настройки'!$B$3,ISBLANK(BQ966),BQ966=0),"",BQ966)</x:f>
      </x:c>
      <x:c r="DB966" s="50" t="str">
        <x:f>IF(OR(10&gt;'Настройки'!$B$3,ISBLANK(BR966),BR966=0),"",BR966)</x:f>
      </x:c>
      <x:c r="DC966" s="50" t="str">
        <x:f>IF(OR(11&gt;'Настройки'!$B$3,ISBLANK(BS966),BS966=0),"",BS966)</x:f>
      </x:c>
      <x:c r="DD966" s="50" t="str">
        <x:f>IF(OR(12&gt;'Настройки'!$B$3,ISBLANK(BT966),BT966=0),"",BT966)</x:f>
      </x:c>
      <x:c r="DE966" s="50" t="str">
        <x:f>IF(OR(13&gt;'Настройки'!$B$3,ISBLANK(BU966),BU966=0),"",BU966)</x:f>
      </x:c>
      <x:c r="DF966" s="50" t="str">
        <x:f>IF(OR(14&gt;'Настройки'!$B$3,ISBLANK(BV966),BV966=0),"",BV966)</x:f>
      </x:c>
      <x:c r="DG966" s="50" t="str">
        <x:f>IF(OR(15&gt;'Настройки'!$B$3,ISBLANK(BW966),BW966=0),"",BW966)</x:f>
      </x:c>
      <x:c r="DH966" s="50" t="str">
        <x:f>IF(OR(16&gt;'Настройки'!$B$3,ISBLANK(BX966),BX966=0),"",BX966)</x:f>
      </x:c>
      <x:c r="DI966" s="50" t="str">
        <x:f>IF(OR(17&gt;'Настройки'!$B$3,ISBLANK(BY966),BY966=0),"",BY966)</x:f>
      </x:c>
      <x:c r="DJ966" s="50" t="str">
        <x:f>IF(OR(18&gt;'Настройки'!$B$3,ISBLANK(BZ966),BZ966=0),"",BZ966)</x:f>
      </x:c>
      <x:c r="DK966" s="50" t="str">
        <x:f>IF(OR(19&gt;'Настройки'!$B$3,ISBLANK(CA966),CA966=0),"",CA966)</x:f>
      </x:c>
      <x:c r="DL966" s="50" t="str">
        <x:f>IF(OR(20&gt;'Настройки'!$B$3,ISBLANK(CB966),CB966=0),"",CB966)</x:f>
      </x:c>
      <x:c r="DM966" s="50" t="str">
        <x:f>IF(OR(21&gt;'Настройки'!$B$3,ISBLANK(CC966),CC966=0),"",CC966)</x:f>
      </x:c>
      <x:c r="DN966" s="50" t="str">
        <x:f>IF(OR(22&gt;'Настройки'!$B$3,ISBLANK(CD966),CD966=0),"",CD966)</x:f>
      </x:c>
      <x:c r="DO966" s="50" t="str">
        <x:f>IF(OR(23&gt;'Настройки'!$B$3,ISBLANK(CE966),CE966=0),"",CE966)</x:f>
      </x:c>
      <x:c r="DP966" s="50" t="str">
        <x:f>IF(OR(24&gt;'Настройки'!$B$3,ISBLANK(CF966),CF966=0),"",CF966)</x:f>
      </x:c>
      <x:c r="DQ966" s="50" t="str">
        <x:f>IF(OR(25&gt;'Настройки'!$B$3,ISBLANK(CG966),CG966=0),"",CG966)</x:f>
      </x:c>
      <x:c r="DR966" s="50" t="str">
        <x:f>IF(OR(26&gt;'Настройки'!$B$3,ISBLANK(CH966),CH966=0),"",CH966)</x:f>
      </x:c>
      <x:c r="DS966" s="50" t="str">
        <x:f>IF(OR(27&gt;'Настройки'!$B$3,ISBLANK(CI966),CI966=0),"",CI966)</x:f>
      </x:c>
      <x:c r="DT966" s="50" t="str">
        <x:f>IF(OR(28&gt;'Настройки'!$B$3,ISBLANK(CJ966),CJ966=0),"",CJ966)</x:f>
      </x:c>
      <x:c r="DU966" s="50" t="str">
        <x:f>IF(OR(29&gt;'Настройки'!$B$3,ISBLANK(CK966),CK966=0),"",CK966)</x:f>
      </x:c>
      <x:c r="DV966" s="50" t="str">
        <x:f>IF(OR(30&gt;'Настройки'!$B$3,ISBLANK(CL966),CL966=0),"",CL966)</x:f>
      </x:c>
      <x:c r="DW966" s="50" t="str">
        <x:f>IF(OR(31&gt;'Настройки'!$B$3,ISBLANK(CM966),CM966=0),"",CM966)</x:f>
      </x:c>
      <x:c r="DX966" s="50" t="str">
        <x:f>IF(OR(32&gt;'Настройки'!$B$3,ISBLANK(CN966),CN966=0),"",CN966)</x:f>
      </x:c>
      <x:c r="DY966" s="50" t="str">
        <x:f>IF(OR(33&gt;'Настройки'!$B$3,ISBLANK(CO966),CO966=0),"",CO966)</x:f>
      </x:c>
      <x:c r="DZ966" s="50" t="str">
        <x:f>IF(OR(34&gt;'Настройки'!$B$3,ISBLANK(CP966),CP966=0),"",CP966)</x:f>
      </x:c>
      <x:c r="EA966" s="50" t="str">
        <x:f>IF(OR(35&gt;'Настройки'!$B$3,ISBLANK(CQ966),CQ966=0),"",CQ966)</x:f>
      </x:c>
      <x:c r="EB966" s="50" t="str">
        <x:f>IF(OR(36&gt;'Настройки'!$B$3,ISBLANK(CR966),CR966=0),"",CR966)</x:f>
      </x:c>
      <x:c r="EC966" s="50" t="str">
        <x:f>IF(A966="","",IF(OR(BB966="AZ",BB966="BZ"),10000+ROW(),IF(AZ966&gt;'Настройки'!$B$11,20000+ROW(),IF(BF966&lt;&gt;"Обычный",30000+ROW(),IF(AX966&lt;=0,40000+ROW(),"")))))</x:f>
      </x:c>
      <x:c r="ED966" s="50" t="str">
        <x:f>IF(EC966="","",COUNTIFS($EC$2:$EC$1001,"&gt;0",$EC$2:$EC$1001,"&lt;"&amp;EC966)+1)</x:f>
      </x:c>
    </x:row>
    <x:row r="967">
      <x:c r="A967" s="115"/>
      <x:c r="B967" s="115"/>
      <x:c r="C967" s="115"/>
      <x:c r="D967" s="118"/>
      <x:c r="E967" s="118"/>
      <x:c r="F967" s="118"/>
      <x:c r="G967" s="118"/>
      <x:c r="H967" s="118"/>
      <x:c r="I967" s="118"/>
      <x:c r="J967" s="118"/>
      <x:c r="K967" s="118"/>
      <x:c r="L967" s="118"/>
      <x:c r="M967" s="118"/>
      <x:c r="N967" s="118"/>
      <x:c r="O967" s="118"/>
      <x:c r="P967" s="118"/>
      <x:c r="Q967" s="118"/>
      <x:c r="R967" s="118"/>
      <x:c r="S967" s="118"/>
      <x:c r="T967" s="118"/>
      <x:c r="U967" s="118"/>
      <x:c r="V967" s="118"/>
      <x:c r="W967" s="118"/>
      <x:c r="X967" s="118"/>
      <x:c r="Y967" s="118"/>
      <x:c r="Z967" s="118"/>
      <x:c r="AA967" s="118"/>
      <x:c r="AB967" s="118"/>
      <x:c r="AC967" s="118"/>
      <x:c r="AD967" s="118"/>
      <x:c r="AE967" s="118"/>
      <x:c r="AF967" s="118"/>
      <x:c r="AG967" s="118"/>
      <x:c r="AH967" s="118"/>
      <x:c r="AI967" s="118"/>
      <x:c r="AJ967" s="118"/>
      <x:c r="AK967" s="118"/>
      <x:c r="AL967" s="118"/>
      <x:c r="AM967" s="118"/>
      <x:c r="AN967" s="118"/>
      <x:c r="AO967" s="118"/>
      <x:c r="AP967" s="115"/>
      <x:c r="AQ967" s="49" t="str">
        <x:f>IF(A967="","",COUNT(BI967:INDEX(BI967:CR967,1,'Настройки'!$B$3)))</x:f>
      </x:c>
      <x:c r="AR967" s="49" t="str">
        <x:f>IF(A967="","",SUM(BI967:INDEX(BI967:CR967,1,'Настройки'!$B$3)))</x:f>
      </x:c>
      <x:c r="AS967" s="58" t="str">
        <x:f>IF(A967="","",IF('Настройки'!$B$4="Стоимость потребления",AR967*D967,IF('Настройки'!$B$4="Количество",AR967,E967)))</x:f>
      </x:c>
      <x:c r="AT967" s="61" t="str">
        <x:f>IF(OR(A967="",AS967&lt;0,SUM($AS$2:$AS$1001)&lt;=0),"",AS967/SUM($AS$2:$AS$1001))</x:f>
      </x:c>
      <x:c r="AU967" s="61" t="str">
        <x:f>IF(OR(A967="",AS967&lt;0,SUM($AS$2:$AS$1001)&lt;=0),"",SUMIFS($AS$2:$AS$1001,$AS$2:$AS$1001,"&gt;"&amp;AS967)/SUM($AS$2:$AS$1001))</x:f>
      </x:c>
      <x:c r="AV967" s="61" t="str">
        <x:f>IF(OR(A967="",AS967&lt;0,SUM($AS$2:$AS$1001)&lt;=0),"",SUMIFS($AS$2:$AS$1001,$AS$2:$AS$1001,"&gt;="&amp;AS967)/SUM($AS$2:$AS$1001))</x:f>
      </x:c>
      <x:c r="AW967" s="49" t="str">
        <x:f>IF(A967="","",IF(SUM($AS$2:$AS$1001)&lt;=0,"Не определён",IF(AS967&lt;0,"Исключение",IF(AU967&lt;'Настройки'!$B$5,"A",IF(AU967&lt;'Настройки'!$B$6,"B","C")))))</x:f>
      </x:c>
      <x:c r="AX967" s="58" t="str">
        <x:f>IF(A967="","",IF(AQ967=0,"",AVERAGE(BI967:INDEX(BI967:CR967,1,'Настройки'!$B$3))))</x:f>
      </x:c>
      <x:c r="AY967" s="58" t="str">
        <x:f>IF(OR(A967="",AQ967=0),"",STDEVP(BI967:INDEX(BI967:CR967,1,'Настройки'!$B$3)))</x:f>
      </x:c>
      <x:c r="AZ967" s="61" t="str">
        <x:f>IF(OR(A967="",AQ967&lt;'Настройки'!$B$12,AX967&lt;=0,AND('Настройки'!$B$10="Блокировать",COUNTIF(F967:INDEX(F967:AO967,1,'Настройки'!$B$3),"&lt;0")&gt;0)),"",AY967/ABS(AX967))</x:f>
      </x:c>
      <x:c r="BA967" s="49" t="str">
        <x:f>IF(A967="","",IF(AND('Настройки'!$B$10="Блокировать",COUNTIF(F967:INDEX(F967:AO967,1,'Настройки'!$B$3),"&lt;0")&gt;0),"Не определён",IF(AQ967&lt;'Настройки'!$B$12,"Не определён",IF(AX967=0,"Нет спроса",IF(AX967&lt;0,"Не определён",IF(AZ967&lt;='Настройки'!$B$7,"X",IF(AZ967&lt;='Настройки'!$B$8,"Y","Z")))))))</x:f>
      </x:c>
      <x:c r="BB967" s="49" t="str">
        <x:f>IF(OR(A967="",LEN(AW967)&lt;&gt;1,LEN(BA967)&lt;&gt;1),"",AW967&amp;BA967)</x:f>
      </x:c>
      <x:c r="BC967" s="61" t="str">
        <x:f>IF(OR(A967="",AQ967=0),"",(COUNT(BI967:INDEX(BI967:CR967,1,'Настройки'!$B$3))-COUNT(CS967:INDEX(CS967:EB967,1,'Настройки'!$B$3)))/AQ967)</x:f>
      </x:c>
      <x:c r="BD967" s="64" t="str">
        <x:f>IF(OR(A967="",COUNT(CS967:INDEX(CS967:EB967,1,'Настройки'!$B$3))=0),"",AQ967/COUNT(CS967:INDEX(CS967:EB967,1,'Настройки'!$B$3)))</x:f>
      </x:c>
      <x:c r="BE967" s="64" t="str">
        <x:f>IF(OR(A967="",COUNT(CS967:INDEX(CS967:EB967,1,'Настройки'!$B$3))=0),"",IF(AVERAGE(CS967:INDEX(CS967:EB967,1,'Настройки'!$B$3))=0,"",(STDEVP(CS967:INDEX(CS967:EB967,1,'Настройки'!$B$3))/ABS(AVERAGE(CS967:INDEX(CS967:EB967,1,'Настройки'!$B$3))))^2))</x:f>
      </x:c>
      <x:c r="BF967" s="49" t="str">
        <x:f>IF(A967="","",IF(AQ967&lt;3,"Недостаточно",IF(AQ967&lt;6,"Предварительный","Обычный")))</x:f>
      </x:c>
      <x:c r="BG967" s="49" t="str">
        <x:f>IF(A967="","",IF(COUNTIF(F967:INDEX(F967:AO967,1,'Настройки'!$B$3),"&lt;0")&gt;0,IF('Настройки'!$B$10="Блокировать","Отрицательный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"),"")&amp;IF(AQ967&lt;3,"Недостаточно истории. ",IF(AQ967&lt;6,"Предварительная классификация. ",""))&amp;IF(AX967=0,"Нет спроса за горизонт. ","")&amp;IF(AZ967&gt;'Настройки'!$B$11,"Экстремальная вариативность. ",""))</x:f>
      </x:c>
      <x:c r="BH967" s="49" t="str">
        <x:f>IF(A967="","",IFERROR(VLOOKUP(BB967,'Настройки'!$D$3:$E$11,2,FALSE),"Сначала проверьте исходные данные и историю спроса.")&amp;" Уточните срок поставки, MOQ и критичность.")</x:f>
      </x:c>
      <x:c r="BI967" s="50" t="str">
        <x:f>IF(1&gt;'Настройки'!$B$3,"",IF(ISBLANK(F967),IF('Настройки'!$B$9="Нулевой спрос",0,""),IF(F967&lt;0,IF('Настройки'!$B$10="Исключить","",IF('Настройки'!$B$10="Абсолютные значения",ABS(F967),F967)),F967)))</x:f>
      </x:c>
      <x:c r="BJ967" s="50" t="str">
        <x:f>IF(2&gt;'Настройки'!$B$3,"",IF(ISBLANK(G967),IF('Настройки'!$B$9="Нулевой спрос",0,""),IF(G967&lt;0,IF('Настройки'!$B$10="Исключить","",IF('Настройки'!$B$10="Абсолютные значения",ABS(G967),G967)),G967)))</x:f>
      </x:c>
      <x:c r="BK967" s="50" t="str">
        <x:f>IF(3&gt;'Настройки'!$B$3,"",IF(ISBLANK(H967),IF('Настройки'!$B$9="Нулевой спрос",0,""),IF(H967&lt;0,IF('Настройки'!$B$10="Исключить","",IF('Настройки'!$B$10="Абсолютные значения",ABS(H967),H967)),H967)))</x:f>
      </x:c>
      <x:c r="BL967" s="50" t="str">
        <x:f>IF(4&gt;'Настройки'!$B$3,"",IF(ISBLANK(I967),IF('Настройки'!$B$9="Нулевой спрос",0,""),IF(I967&lt;0,IF('Настройки'!$B$10="Исключить","",IF('Настройки'!$B$10="Абсолютные значения",ABS(I967),I967)),I967)))</x:f>
      </x:c>
      <x:c r="BM967" s="50" t="str">
        <x:f>IF(5&gt;'Настройки'!$B$3,"",IF(ISBLANK(J967),IF('Настройки'!$B$9="Нулевой спрос",0,""),IF(J967&lt;0,IF('Настройки'!$B$10="Исключить","",IF('Настройки'!$B$10="Абсолютные значения",ABS(J967),J967)),J967)))</x:f>
      </x:c>
      <x:c r="BN967" s="50" t="str">
        <x:f>IF(6&gt;'Настройки'!$B$3,"",IF(ISBLANK(K967),IF('Настройки'!$B$9="Нулевой спрос",0,""),IF(K967&lt;0,IF('Настройки'!$B$10="Исключить","",IF('Настройки'!$B$10="Абсолютные значения",ABS(K967),K967)),K967)))</x:f>
      </x:c>
      <x:c r="BO967" s="50" t="str">
        <x:f>IF(7&gt;'Настройки'!$B$3,"",IF(ISBLANK(L967),IF('Настройки'!$B$9="Нулевой спрос",0,""),IF(L967&lt;0,IF('Настройки'!$B$10="Исключить","",IF('Настройки'!$B$10="Абсолютные значения",ABS(L967),L967)),L967)))</x:f>
      </x:c>
      <x:c r="BP967" s="50" t="str">
        <x:f>IF(8&gt;'Настройки'!$B$3,"",IF(ISBLANK(M967),IF('Настройки'!$B$9="Нулевой спрос",0,""),IF(M967&lt;0,IF('Настройки'!$B$10="Исключить","",IF('Настройки'!$B$10="Абсолютные значения",ABS(M967),M967)),M967)))</x:f>
      </x:c>
      <x:c r="BQ967" s="50" t="str">
        <x:f>IF(9&gt;'Настройки'!$B$3,"",IF(ISBLANK(N967),IF('Настройки'!$B$9="Нулевой спрос",0,""),IF(N967&lt;0,IF('Настройки'!$B$10="Исключить","",IF('Настройки'!$B$10="Абсолютные значения",ABS(N967),N967)),N967)))</x:f>
      </x:c>
      <x:c r="BR967" s="50" t="str">
        <x:f>IF(10&gt;'Настройки'!$B$3,"",IF(ISBLANK(O967),IF('Настройки'!$B$9="Нулевой спрос",0,""),IF(O967&lt;0,IF('Настройки'!$B$10="Исключить","",IF('Настройки'!$B$10="Абсолютные значения",ABS(O967),O967)),O967)))</x:f>
      </x:c>
      <x:c r="BS967" s="50" t="str">
        <x:f>IF(11&gt;'Настройки'!$B$3,"",IF(ISBLANK(P967),IF('Настройки'!$B$9="Нулевой спрос",0,""),IF(P967&lt;0,IF('Настройки'!$B$10="Исключить","",IF('Настройки'!$B$10="Абсолютные значения",ABS(P967),P967)),P967)))</x:f>
      </x:c>
      <x:c r="BT967" s="50" t="str">
        <x:f>IF(12&gt;'Настройки'!$B$3,"",IF(ISBLANK(Q967),IF('Настройки'!$B$9="Нулевой спрос",0,""),IF(Q967&lt;0,IF('Настройки'!$B$10="Исключить","",IF('Настройки'!$B$10="Абсолютные значения",ABS(Q967),Q967)),Q967)))</x:f>
      </x:c>
      <x:c r="BU967" s="50" t="str">
        <x:f>IF(13&gt;'Настройки'!$B$3,"",IF(ISBLANK(R967),IF('Настройки'!$B$9="Нулевой спрос",0,""),IF(R967&lt;0,IF('Настройки'!$B$10="Исключить","",IF('Настройки'!$B$10="Абсолютные значения",ABS(R967),R967)),R967)))</x:f>
      </x:c>
      <x:c r="BV967" s="50" t="str">
        <x:f>IF(14&gt;'Настройки'!$B$3,"",IF(ISBLANK(S967),IF('Настройки'!$B$9="Нулевой спрос",0,""),IF(S967&lt;0,IF('Настройки'!$B$10="Исключить","",IF('Настройки'!$B$10="Абсолютные значения",ABS(S967),S967)),S967)))</x:f>
      </x:c>
      <x:c r="BW967" s="50" t="str">
        <x:f>IF(15&gt;'Настройки'!$B$3,"",IF(ISBLANK(T967),IF('Настройки'!$B$9="Нулевой спрос",0,""),IF(T967&lt;0,IF('Настройки'!$B$10="Исключить","",IF('Настройки'!$B$10="Абсолютные значения",ABS(T967),T967)),T967)))</x:f>
      </x:c>
      <x:c r="BX967" s="50" t="str">
        <x:f>IF(16&gt;'Настройки'!$B$3,"",IF(ISBLANK(U967),IF('Настройки'!$B$9="Нулевой спрос",0,""),IF(U967&lt;0,IF('Настройки'!$B$10="Исключить","",IF('Настройки'!$B$10="Абсолютные значения",ABS(U967),U967)),U967)))</x:f>
      </x:c>
      <x:c r="BY967" s="50" t="str">
        <x:f>IF(17&gt;'Настройки'!$B$3,"",IF(ISBLANK(V967),IF('Настройки'!$B$9="Нулевой спрос",0,""),IF(V967&lt;0,IF('Настройки'!$B$10="Исключить","",IF('Настройки'!$B$10="Абсолютные значения",ABS(V967),V967)),V967)))</x:f>
      </x:c>
      <x:c r="BZ967" s="50" t="str">
        <x:f>IF(18&gt;'Настройки'!$B$3,"",IF(ISBLANK(W967),IF('Настройки'!$B$9="Нулевой спрос",0,""),IF(W967&lt;0,IF('Настройки'!$B$10="Исключить","",IF('Настройки'!$B$10="Абсолютные значения",ABS(W967),W967)),W967)))</x:f>
      </x:c>
      <x:c r="CA967" s="50" t="str">
        <x:f>IF(19&gt;'Настройки'!$B$3,"",IF(ISBLANK(X967),IF('Настройки'!$B$9="Нулевой спрос",0,""),IF(X967&lt;0,IF('Настройки'!$B$10="Исключить","",IF('Настройки'!$B$10="Абсолютные значения",ABS(X967),X967)),X967)))</x:f>
      </x:c>
      <x:c r="CB967" s="50" t="str">
        <x:f>IF(20&gt;'Настройки'!$B$3,"",IF(ISBLANK(Y967),IF('Настройки'!$B$9="Нулевой спрос",0,""),IF(Y967&lt;0,IF('Настройки'!$B$10="Исключить","",IF('Настройки'!$B$10="Абсолютные значения",ABS(Y967),Y967)),Y967)))</x:f>
      </x:c>
      <x:c r="CC967" s="50" t="str">
        <x:f>IF(21&gt;'Настройки'!$B$3,"",IF(ISBLANK(Z967),IF('Настройки'!$B$9="Нулевой спрос",0,""),IF(Z967&lt;0,IF('Настройки'!$B$10="Исключить","",IF('Настройки'!$B$10="Абсолютные значения",ABS(Z967),Z967)),Z967)))</x:f>
      </x:c>
      <x:c r="CD967" s="50" t="str">
        <x:f>IF(22&gt;'Настройки'!$B$3,"",IF(ISBLANK(AA967),IF('Настройки'!$B$9="Нулевой спрос",0,""),IF(AA967&lt;0,IF('Настройки'!$B$10="Исключить","",IF('Настройки'!$B$10="Абсолютные значения",ABS(AA967),AA967)),AA967)))</x:f>
      </x:c>
      <x:c r="CE967" s="50" t="str">
        <x:f>IF(23&gt;'Настройки'!$B$3,"",IF(ISBLANK(AB967),IF('Настройки'!$B$9="Нулевой спрос",0,""),IF(AB967&lt;0,IF('Настройки'!$B$10="Исключить","",IF('Настройки'!$B$10="Абсолютные значения",ABS(AB967),AB967)),AB967)))</x:f>
      </x:c>
      <x:c r="CF967" s="50" t="str">
        <x:f>IF(24&gt;'Настройки'!$B$3,"",IF(ISBLANK(AC967),IF('Настройки'!$B$9="Нулевой спрос",0,""),IF(AC967&lt;0,IF('Настройки'!$B$10="Исключить","",IF('Настройки'!$B$10="Абсолютные значения",ABS(AC967),AC967)),AC967)))</x:f>
      </x:c>
      <x:c r="CG967" s="50" t="str">
        <x:f>IF(25&gt;'Настройки'!$B$3,"",IF(ISBLANK(AD967),IF('Настройки'!$B$9="Нулевой спрос",0,""),IF(AD967&lt;0,IF('Настройки'!$B$10="Исключить","",IF('Настройки'!$B$10="Абсолютные значения",ABS(AD967),AD967)),AD967)))</x:f>
      </x:c>
      <x:c r="CH967" s="50" t="str">
        <x:f>IF(26&gt;'Настройки'!$B$3,"",IF(ISBLANK(AE967),IF('Настройки'!$B$9="Нулевой спрос",0,""),IF(AE967&lt;0,IF('Настройки'!$B$10="Исключить","",IF('Настройки'!$B$10="Абсолютные значения",ABS(AE967),AE967)),AE967)))</x:f>
      </x:c>
      <x:c r="CI967" s="50" t="str">
        <x:f>IF(27&gt;'Настройки'!$B$3,"",IF(ISBLANK(AF967),IF('Настройки'!$B$9="Нулевой спрос",0,""),IF(AF967&lt;0,IF('Настройки'!$B$10="Исключить","",IF('Настройки'!$B$10="Абсолютные значения",ABS(AF967),AF967)),AF967)))</x:f>
      </x:c>
      <x:c r="CJ967" s="50" t="str">
        <x:f>IF(28&gt;'Настройки'!$B$3,"",IF(ISBLANK(AG967),IF('Настройки'!$B$9="Нулевой спрос",0,""),IF(AG967&lt;0,IF('Настройки'!$B$10="Исключить","",IF('Настройки'!$B$10="Абсолютные значения",ABS(AG967),AG967)),AG967)))</x:f>
      </x:c>
      <x:c r="CK967" s="50" t="str">
        <x:f>IF(29&gt;'Настройки'!$B$3,"",IF(ISBLANK(AH967),IF('Настройки'!$B$9="Нулевой спрос",0,""),IF(AH967&lt;0,IF('Настройки'!$B$10="Исключить","",IF('Настройки'!$B$10="Абсолютные значения",ABS(AH967),AH967)),AH967)))</x:f>
      </x:c>
      <x:c r="CL967" s="50" t="str">
        <x:f>IF(30&gt;'Настройки'!$B$3,"",IF(ISBLANK(AI967),IF('Настройки'!$B$9="Нулевой спрос",0,""),IF(AI967&lt;0,IF('Настройки'!$B$10="Исключить","",IF('Настройки'!$B$10="Абсолютные значения",ABS(AI967),AI967)),AI967)))</x:f>
      </x:c>
      <x:c r="CM967" s="50" t="str">
        <x:f>IF(31&gt;'Настройки'!$B$3,"",IF(ISBLANK(AJ967),IF('Настройки'!$B$9="Нулевой спрос",0,""),IF(AJ967&lt;0,IF('Настройки'!$B$10="Исключить","",IF('Настройки'!$B$10="Абсолютные значения",ABS(AJ967),AJ967)),AJ967)))</x:f>
      </x:c>
      <x:c r="CN967" s="50" t="str">
        <x:f>IF(32&gt;'Настройки'!$B$3,"",IF(ISBLANK(AK967),IF('Настройки'!$B$9="Нулевой спрос",0,""),IF(AK967&lt;0,IF('Настройки'!$B$10="Исключить","",IF('Настройки'!$B$10="Абсолютные значения",ABS(AK967),AK967)),AK967)))</x:f>
      </x:c>
      <x:c r="CO967" s="50" t="str">
        <x:f>IF(33&gt;'Настройки'!$B$3,"",IF(ISBLANK(AL967),IF('Настройки'!$B$9="Нулевой спрос",0,""),IF(AL967&lt;0,IF('Настройки'!$B$10="Исключить","",IF('Настройки'!$B$10="Абсолютные значения",ABS(AL967),AL967)),AL967)))</x:f>
      </x:c>
      <x:c r="CP967" s="50" t="str">
        <x:f>IF(34&gt;'Настройки'!$B$3,"",IF(ISBLANK(AM967),IF('Настройки'!$B$9="Нулевой спрос",0,""),IF(AM967&lt;0,IF('Настройки'!$B$10="Исключить","",IF('Настройки'!$B$10="Абсолютные значения",ABS(AM967),AM967)),AM967)))</x:f>
      </x:c>
      <x:c r="CQ967" s="50" t="str">
        <x:f>IF(35&gt;'Настройки'!$B$3,"",IF(ISBLANK(AN967),IF('Настройки'!$B$9="Нулевой спрос",0,""),IF(AN967&lt;0,IF('Настройки'!$B$10="Исключить","",IF('Настройки'!$B$10="Абсолютные значения",ABS(AN967),AN967)),AN967)))</x:f>
      </x:c>
      <x:c r="CR967" s="50" t="str">
        <x:f>IF(36&gt;'Настройки'!$B$3,"",IF(ISBLANK(AO967),IF('Настройки'!$B$9="Нулевой спрос",0,""),IF(AO967&lt;0,IF('Настройки'!$B$10="Исключить","",IF('Настройки'!$B$10="Абсолютные значения",ABS(AO967),AO967)),AO967)))</x:f>
      </x:c>
      <x:c r="CS967" s="50" t="str">
        <x:f>IF(OR(1&gt;'Настройки'!$B$3,ISBLANK(BI967),BI967=0),"",BI967)</x:f>
      </x:c>
      <x:c r="CT967" s="50" t="str">
        <x:f>IF(OR(2&gt;'Настройки'!$B$3,ISBLANK(BJ967),BJ967=0),"",BJ967)</x:f>
      </x:c>
      <x:c r="CU967" s="50" t="str">
        <x:f>IF(OR(3&gt;'Настройки'!$B$3,ISBLANK(BK967),BK967=0),"",BK967)</x:f>
      </x:c>
      <x:c r="CV967" s="50" t="str">
        <x:f>IF(OR(4&gt;'Настройки'!$B$3,ISBLANK(BL967),BL967=0),"",BL967)</x:f>
      </x:c>
      <x:c r="CW967" s="50" t="str">
        <x:f>IF(OR(5&gt;'Настройки'!$B$3,ISBLANK(BM967),BM967=0),"",BM967)</x:f>
      </x:c>
      <x:c r="CX967" s="50" t="str">
        <x:f>IF(OR(6&gt;'Настройки'!$B$3,ISBLANK(BN967),BN967=0),"",BN967)</x:f>
      </x:c>
      <x:c r="CY967" s="50" t="str">
        <x:f>IF(OR(7&gt;'Настройки'!$B$3,ISBLANK(BO967),BO967=0),"",BO967)</x:f>
      </x:c>
      <x:c r="CZ967" s="50" t="str">
        <x:f>IF(OR(8&gt;'Настройки'!$B$3,ISBLANK(BP967),BP967=0),"",BP967)</x:f>
      </x:c>
      <x:c r="DA967" s="50" t="str">
        <x:f>IF(OR(9&gt;'Настройки'!$B$3,ISBLANK(BQ967),BQ967=0),"",BQ967)</x:f>
      </x:c>
      <x:c r="DB967" s="50" t="str">
        <x:f>IF(OR(10&gt;'Настройки'!$B$3,ISBLANK(BR967),BR967=0),"",BR967)</x:f>
      </x:c>
      <x:c r="DC967" s="50" t="str">
        <x:f>IF(OR(11&gt;'Настройки'!$B$3,ISBLANK(BS967),BS967=0),"",BS967)</x:f>
      </x:c>
      <x:c r="DD967" s="50" t="str">
        <x:f>IF(OR(12&gt;'Настройки'!$B$3,ISBLANK(BT967),BT967=0),"",BT967)</x:f>
      </x:c>
      <x:c r="DE967" s="50" t="str">
        <x:f>IF(OR(13&gt;'Настройки'!$B$3,ISBLANK(BU967),BU967=0),"",BU967)</x:f>
      </x:c>
      <x:c r="DF967" s="50" t="str">
        <x:f>IF(OR(14&gt;'Настройки'!$B$3,ISBLANK(BV967),BV967=0),"",BV967)</x:f>
      </x:c>
      <x:c r="DG967" s="50" t="str">
        <x:f>IF(OR(15&gt;'Настройки'!$B$3,ISBLANK(BW967),BW967=0),"",BW967)</x:f>
      </x:c>
      <x:c r="DH967" s="50" t="str">
        <x:f>IF(OR(16&gt;'Настройки'!$B$3,ISBLANK(BX967),BX967=0),"",BX967)</x:f>
      </x:c>
      <x:c r="DI967" s="50" t="str">
        <x:f>IF(OR(17&gt;'Настройки'!$B$3,ISBLANK(BY967),BY967=0),"",BY967)</x:f>
      </x:c>
      <x:c r="DJ967" s="50" t="str">
        <x:f>IF(OR(18&gt;'Настройки'!$B$3,ISBLANK(BZ967),BZ967=0),"",BZ967)</x:f>
      </x:c>
      <x:c r="DK967" s="50" t="str">
        <x:f>IF(OR(19&gt;'Настройки'!$B$3,ISBLANK(CA967),CA967=0),"",CA967)</x:f>
      </x:c>
      <x:c r="DL967" s="50" t="str">
        <x:f>IF(OR(20&gt;'Настройки'!$B$3,ISBLANK(CB967),CB967=0),"",CB967)</x:f>
      </x:c>
      <x:c r="DM967" s="50" t="str">
        <x:f>IF(OR(21&gt;'Настройки'!$B$3,ISBLANK(CC967),CC967=0),"",CC967)</x:f>
      </x:c>
      <x:c r="DN967" s="50" t="str">
        <x:f>IF(OR(22&gt;'Настройки'!$B$3,ISBLANK(CD967),CD967=0),"",CD967)</x:f>
      </x:c>
      <x:c r="DO967" s="50" t="str">
        <x:f>IF(OR(23&gt;'Настройки'!$B$3,ISBLANK(CE967),CE967=0),"",CE967)</x:f>
      </x:c>
      <x:c r="DP967" s="50" t="str">
        <x:f>IF(OR(24&gt;'Настройки'!$B$3,ISBLANK(CF967),CF967=0),"",CF967)</x:f>
      </x:c>
      <x:c r="DQ967" s="50" t="str">
        <x:f>IF(OR(25&gt;'Настройки'!$B$3,ISBLANK(CG967),CG967=0),"",CG967)</x:f>
      </x:c>
      <x:c r="DR967" s="50" t="str">
        <x:f>IF(OR(26&gt;'Настройки'!$B$3,ISBLANK(CH967),CH967=0),"",CH967)</x:f>
      </x:c>
      <x:c r="DS967" s="50" t="str">
        <x:f>IF(OR(27&gt;'Настройки'!$B$3,ISBLANK(CI967),CI967=0),"",CI967)</x:f>
      </x:c>
      <x:c r="DT967" s="50" t="str">
        <x:f>IF(OR(28&gt;'Настройки'!$B$3,ISBLANK(CJ967),CJ967=0),"",CJ967)</x:f>
      </x:c>
      <x:c r="DU967" s="50" t="str">
        <x:f>IF(OR(29&gt;'Настройки'!$B$3,ISBLANK(CK967),CK967=0),"",CK967)</x:f>
      </x:c>
      <x:c r="DV967" s="50" t="str">
        <x:f>IF(OR(30&gt;'Настройки'!$B$3,ISBLANK(CL967),CL967=0),"",CL967)</x:f>
      </x:c>
      <x:c r="DW967" s="50" t="str">
        <x:f>IF(OR(31&gt;'Настройки'!$B$3,ISBLANK(CM967),CM967=0),"",CM967)</x:f>
      </x:c>
      <x:c r="DX967" s="50" t="str">
        <x:f>IF(OR(32&gt;'Настройки'!$B$3,ISBLANK(CN967),CN967=0),"",CN967)</x:f>
      </x:c>
      <x:c r="DY967" s="50" t="str">
        <x:f>IF(OR(33&gt;'Настройки'!$B$3,ISBLANK(CO967),CO967=0),"",CO967)</x:f>
      </x:c>
      <x:c r="DZ967" s="50" t="str">
        <x:f>IF(OR(34&gt;'Настройки'!$B$3,ISBLANK(CP967),CP967=0),"",CP967)</x:f>
      </x:c>
      <x:c r="EA967" s="50" t="str">
        <x:f>IF(OR(35&gt;'Настройки'!$B$3,ISBLANK(CQ967),CQ967=0),"",CQ967)</x:f>
      </x:c>
      <x:c r="EB967" s="50" t="str">
        <x:f>IF(OR(36&gt;'Настройки'!$B$3,ISBLANK(CR967),CR967=0),"",CR967)</x:f>
      </x:c>
      <x:c r="EC967" s="50" t="str">
        <x:f>IF(A967="","",IF(OR(BB967="AZ",BB967="BZ"),10000+ROW(),IF(AZ967&gt;'Настройки'!$B$11,20000+ROW(),IF(BF967&lt;&gt;"Обычный",30000+ROW(),IF(AX967&lt;=0,40000+ROW(),"")))))</x:f>
      </x:c>
      <x:c r="ED967" s="50" t="str">
        <x:f>IF(EC967="","",COUNTIFS($EC$2:$EC$1001,"&gt;0",$EC$2:$EC$1001,"&lt;"&amp;EC967)+1)</x:f>
      </x:c>
    </x:row>
    <x:row r="968">
      <x:c r="A968" s="115"/>
      <x:c r="B968" s="115"/>
      <x:c r="C968" s="115"/>
      <x:c r="D968" s="118"/>
      <x:c r="E968" s="118"/>
      <x:c r="F968" s="118"/>
      <x:c r="G968" s="118"/>
      <x:c r="H968" s="118"/>
      <x:c r="I968" s="118"/>
      <x:c r="J968" s="118"/>
      <x:c r="K968" s="118"/>
      <x:c r="L968" s="118"/>
      <x:c r="M968" s="118"/>
      <x:c r="N968" s="118"/>
      <x:c r="O968" s="118"/>
      <x:c r="P968" s="118"/>
      <x:c r="Q968" s="118"/>
      <x:c r="R968" s="118"/>
      <x:c r="S968" s="118"/>
      <x:c r="T968" s="118"/>
      <x:c r="U968" s="118"/>
      <x:c r="V968" s="118"/>
      <x:c r="W968" s="118"/>
      <x:c r="X968" s="118"/>
      <x:c r="Y968" s="118"/>
      <x:c r="Z968" s="118"/>
      <x:c r="AA968" s="118"/>
      <x:c r="AB968" s="118"/>
      <x:c r="AC968" s="118"/>
      <x:c r="AD968" s="118"/>
      <x:c r="AE968" s="118"/>
      <x:c r="AF968" s="118"/>
      <x:c r="AG968" s="118"/>
      <x:c r="AH968" s="118"/>
      <x:c r="AI968" s="118"/>
      <x:c r="AJ968" s="118"/>
      <x:c r="AK968" s="118"/>
      <x:c r="AL968" s="118"/>
      <x:c r="AM968" s="118"/>
      <x:c r="AN968" s="118"/>
      <x:c r="AO968" s="118"/>
      <x:c r="AP968" s="115"/>
      <x:c r="AQ968" s="49" t="str">
        <x:f>IF(A968="","",COUNT(BI968:INDEX(BI968:CR968,1,'Настройки'!$B$3)))</x:f>
      </x:c>
      <x:c r="AR968" s="49" t="str">
        <x:f>IF(A968="","",SUM(BI968:INDEX(BI968:CR968,1,'Настройки'!$B$3)))</x:f>
      </x:c>
      <x:c r="AS968" s="58" t="str">
        <x:f>IF(A968="","",IF('Настройки'!$B$4="Стоимость потребления",AR968*D968,IF('Настройки'!$B$4="Количество",AR968,E968)))</x:f>
      </x:c>
      <x:c r="AT968" s="61" t="str">
        <x:f>IF(OR(A968="",AS968&lt;0,SUM($AS$2:$AS$1001)&lt;=0),"",AS968/SUM($AS$2:$AS$1001))</x:f>
      </x:c>
      <x:c r="AU968" s="61" t="str">
        <x:f>IF(OR(A968="",AS968&lt;0,SUM($AS$2:$AS$1001)&lt;=0),"",SUMIFS($AS$2:$AS$1001,$AS$2:$AS$1001,"&gt;"&amp;AS968)/SUM($AS$2:$AS$1001))</x:f>
      </x:c>
      <x:c r="AV968" s="61" t="str">
        <x:f>IF(OR(A968="",AS968&lt;0,SUM($AS$2:$AS$1001)&lt;=0),"",SUMIFS($AS$2:$AS$1001,$AS$2:$AS$1001,"&gt;="&amp;AS968)/SUM($AS$2:$AS$1001))</x:f>
      </x:c>
      <x:c r="AW968" s="49" t="str">
        <x:f>IF(A968="","",IF(SUM($AS$2:$AS$1001)&lt;=0,"Не определён",IF(AS968&lt;0,"Исключение",IF(AU968&lt;'Настройки'!$B$5,"A",IF(AU968&lt;'Настройки'!$B$6,"B","C")))))</x:f>
      </x:c>
      <x:c r="AX968" s="58" t="str">
        <x:f>IF(A968="","",IF(AQ968=0,"",AVERAGE(BI968:INDEX(BI968:CR968,1,'Настройки'!$B$3))))</x:f>
      </x:c>
      <x:c r="AY968" s="58" t="str">
        <x:f>IF(OR(A968="",AQ968=0),"",STDEVP(BI968:INDEX(BI968:CR968,1,'Настройки'!$B$3)))</x:f>
      </x:c>
      <x:c r="AZ968" s="61" t="str">
        <x:f>IF(OR(A968="",AQ968&lt;'Настройки'!$B$12,AX968&lt;=0,AND('Настройки'!$B$10="Блокировать",COUNTIF(F968:INDEX(F968:AO968,1,'Настройки'!$B$3),"&lt;0")&gt;0)),"",AY968/ABS(AX968))</x:f>
      </x:c>
      <x:c r="BA968" s="49" t="str">
        <x:f>IF(A968="","",IF(AND('Настройки'!$B$10="Блокировать",COUNTIF(F968:INDEX(F968:AO968,1,'Настройки'!$B$3),"&lt;0")&gt;0),"Не определён",IF(AQ968&lt;'Настройки'!$B$12,"Не определён",IF(AX968=0,"Нет спроса",IF(AX968&lt;0,"Не определён",IF(AZ968&lt;='Настройки'!$B$7,"X",IF(AZ968&lt;='Настройки'!$B$8,"Y","Z")))))))</x:f>
      </x:c>
      <x:c r="BB968" s="49" t="str">
        <x:f>IF(OR(A968="",LEN(AW968)&lt;&gt;1,LEN(BA968)&lt;&gt;1),"",AW968&amp;BA968)</x:f>
      </x:c>
      <x:c r="BC968" s="61" t="str">
        <x:f>IF(OR(A968="",AQ968=0),"",(COUNT(BI968:INDEX(BI968:CR968,1,'Настройки'!$B$3))-COUNT(CS968:INDEX(CS968:EB968,1,'Настройки'!$B$3)))/AQ968)</x:f>
      </x:c>
      <x:c r="BD968" s="64" t="str">
        <x:f>IF(OR(A968="",COUNT(CS968:INDEX(CS968:EB968,1,'Настройки'!$B$3))=0),"",AQ968/COUNT(CS968:INDEX(CS968:EB968,1,'Настройки'!$B$3)))</x:f>
      </x:c>
      <x:c r="BE968" s="64" t="str">
        <x:f>IF(OR(A968="",COUNT(CS968:INDEX(CS968:EB968,1,'Настройки'!$B$3))=0),"",IF(AVERAGE(CS968:INDEX(CS968:EB968,1,'Настройки'!$B$3))=0,"",(STDEVP(CS968:INDEX(CS968:EB968,1,'Настройки'!$B$3))/ABS(AVERAGE(CS968:INDEX(CS968:EB968,1,'Настройки'!$B$3))))^2))</x:f>
      </x:c>
      <x:c r="BF968" s="49" t="str">
        <x:f>IF(A968="","",IF(AQ968&lt;3,"Недостаточно",IF(AQ968&lt;6,"Предварительный","Обычный")))</x:f>
      </x:c>
      <x:c r="BG968" s="49" t="str">
        <x:f>IF(A968="","",IF(COUNTIF(F968:INDEX(F968:AO968,1,'Настройки'!$B$3),"&lt;0")&gt;0,IF('Настройки'!$B$10="Блокировать","Отрицательный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"),"")&amp;IF(AQ968&lt;3,"Недостаточно истории. ",IF(AQ968&lt;6,"Предварительная классификация. ",""))&amp;IF(AX968=0,"Нет спроса за горизонт. ","")&amp;IF(AZ968&gt;'Настройки'!$B$11,"Экстремальная вариативность. ",""))</x:f>
      </x:c>
      <x:c r="BH968" s="49" t="str">
        <x:f>IF(A968="","",IFERROR(VLOOKUP(BB968,'Настройки'!$D$3:$E$11,2,FALSE),"Сначала проверьте исходные данные и историю спроса.")&amp;" Уточните срок поставки, MOQ и критичность.")</x:f>
      </x:c>
      <x:c r="BI968" s="50" t="str">
        <x:f>IF(1&gt;'Настройки'!$B$3,"",IF(ISBLANK(F968),IF('Настройки'!$B$9="Нулевой спрос",0,""),IF(F968&lt;0,IF('Настройки'!$B$10="Исключить","",IF('Настройки'!$B$10="Абсолютные значения",ABS(F968),F968)),F968)))</x:f>
      </x:c>
      <x:c r="BJ968" s="50" t="str">
        <x:f>IF(2&gt;'Настройки'!$B$3,"",IF(ISBLANK(G968),IF('Настройки'!$B$9="Нулевой спрос",0,""),IF(G968&lt;0,IF('Настройки'!$B$10="Исключить","",IF('Настройки'!$B$10="Абсолютные значения",ABS(G968),G968)),G968)))</x:f>
      </x:c>
      <x:c r="BK968" s="50" t="str">
        <x:f>IF(3&gt;'Настройки'!$B$3,"",IF(ISBLANK(H968),IF('Настройки'!$B$9="Нулевой спрос",0,""),IF(H968&lt;0,IF('Настройки'!$B$10="Исключить","",IF('Настройки'!$B$10="Абсолютные значения",ABS(H968),H968)),H968)))</x:f>
      </x:c>
      <x:c r="BL968" s="50" t="str">
        <x:f>IF(4&gt;'Настройки'!$B$3,"",IF(ISBLANK(I968),IF('Настройки'!$B$9="Нулевой спрос",0,""),IF(I968&lt;0,IF('Настройки'!$B$10="Исключить","",IF('Настройки'!$B$10="Абсолютные значения",ABS(I968),I968)),I968)))</x:f>
      </x:c>
      <x:c r="BM968" s="50" t="str">
        <x:f>IF(5&gt;'Настройки'!$B$3,"",IF(ISBLANK(J968),IF('Настройки'!$B$9="Нулевой спрос",0,""),IF(J968&lt;0,IF('Настройки'!$B$10="Исключить","",IF('Настройки'!$B$10="Абсолютные значения",ABS(J968),J968)),J968)))</x:f>
      </x:c>
      <x:c r="BN968" s="50" t="str">
        <x:f>IF(6&gt;'Настройки'!$B$3,"",IF(ISBLANK(K968),IF('Настройки'!$B$9="Нулевой спрос",0,""),IF(K968&lt;0,IF('Настройки'!$B$10="Исключить","",IF('Настройки'!$B$10="Абсолютные значения",ABS(K968),K968)),K968)))</x:f>
      </x:c>
      <x:c r="BO968" s="50" t="str">
        <x:f>IF(7&gt;'Настройки'!$B$3,"",IF(ISBLANK(L968),IF('Настройки'!$B$9="Нулевой спрос",0,""),IF(L968&lt;0,IF('Настройки'!$B$10="Исключить","",IF('Настройки'!$B$10="Абсолютные значения",ABS(L968),L968)),L968)))</x:f>
      </x:c>
      <x:c r="BP968" s="50" t="str">
        <x:f>IF(8&gt;'Настройки'!$B$3,"",IF(ISBLANK(M968),IF('Настройки'!$B$9="Нулевой спрос",0,""),IF(M968&lt;0,IF('Настройки'!$B$10="Исключить","",IF('Настройки'!$B$10="Абсолютные значения",ABS(M968),M968)),M968)))</x:f>
      </x:c>
      <x:c r="BQ968" s="50" t="str">
        <x:f>IF(9&gt;'Настройки'!$B$3,"",IF(ISBLANK(N968),IF('Настройки'!$B$9="Нулевой спрос",0,""),IF(N968&lt;0,IF('Настройки'!$B$10="Исключить","",IF('Настройки'!$B$10="Абсолютные значения",ABS(N968),N968)),N968)))</x:f>
      </x:c>
      <x:c r="BR968" s="50" t="str">
        <x:f>IF(10&gt;'Настройки'!$B$3,"",IF(ISBLANK(O968),IF('Настройки'!$B$9="Нулевой спрос",0,""),IF(O968&lt;0,IF('Настройки'!$B$10="Исключить","",IF('Настройки'!$B$10="Абсолютные значения",ABS(O968),O968)),O968)))</x:f>
      </x:c>
      <x:c r="BS968" s="50" t="str">
        <x:f>IF(11&gt;'Настройки'!$B$3,"",IF(ISBLANK(P968),IF('Настройки'!$B$9="Нулевой спрос",0,""),IF(P968&lt;0,IF('Настройки'!$B$10="Исключить","",IF('Настройки'!$B$10="Абсолютные значения",ABS(P968),P968)),P968)))</x:f>
      </x:c>
      <x:c r="BT968" s="50" t="str">
        <x:f>IF(12&gt;'Настройки'!$B$3,"",IF(ISBLANK(Q968),IF('Настройки'!$B$9="Нулевой спрос",0,""),IF(Q968&lt;0,IF('Настройки'!$B$10="Исключить","",IF('Настройки'!$B$10="Абсолютные значения",ABS(Q968),Q968)),Q968)))</x:f>
      </x:c>
      <x:c r="BU968" s="50" t="str">
        <x:f>IF(13&gt;'Настройки'!$B$3,"",IF(ISBLANK(R968),IF('Настройки'!$B$9="Нулевой спрос",0,""),IF(R968&lt;0,IF('Настройки'!$B$10="Исключить","",IF('Настройки'!$B$10="Абсолютные значения",ABS(R968),R968)),R968)))</x:f>
      </x:c>
      <x:c r="BV968" s="50" t="str">
        <x:f>IF(14&gt;'Настройки'!$B$3,"",IF(ISBLANK(S968),IF('Настройки'!$B$9="Нулевой спрос",0,""),IF(S968&lt;0,IF('Настройки'!$B$10="Исключить","",IF('Настройки'!$B$10="Абсолютные значения",ABS(S968),S968)),S968)))</x:f>
      </x:c>
      <x:c r="BW968" s="50" t="str">
        <x:f>IF(15&gt;'Настройки'!$B$3,"",IF(ISBLANK(T968),IF('Настройки'!$B$9="Нулевой спрос",0,""),IF(T968&lt;0,IF('Настройки'!$B$10="Исключить","",IF('Настройки'!$B$10="Абсолютные значения",ABS(T968),T968)),T968)))</x:f>
      </x:c>
      <x:c r="BX968" s="50" t="str">
        <x:f>IF(16&gt;'Настройки'!$B$3,"",IF(ISBLANK(U968),IF('Настройки'!$B$9="Нулевой спрос",0,""),IF(U968&lt;0,IF('Настройки'!$B$10="Исключить","",IF('Настройки'!$B$10="Абсолютные значения",ABS(U968),U968)),U968)))</x:f>
      </x:c>
      <x:c r="BY968" s="50" t="str">
        <x:f>IF(17&gt;'Настройки'!$B$3,"",IF(ISBLANK(V968),IF('Настройки'!$B$9="Нулевой спрос",0,""),IF(V968&lt;0,IF('Настройки'!$B$10="Исключить","",IF('Настройки'!$B$10="Абсолютные значения",ABS(V968),V968)),V968)))</x:f>
      </x:c>
      <x:c r="BZ968" s="50" t="str">
        <x:f>IF(18&gt;'Настройки'!$B$3,"",IF(ISBLANK(W968),IF('Настройки'!$B$9="Нулевой спрос",0,""),IF(W968&lt;0,IF('Настройки'!$B$10="Исключить","",IF('Настройки'!$B$10="Абсолютные значения",ABS(W968),W968)),W968)))</x:f>
      </x:c>
      <x:c r="CA968" s="50" t="str">
        <x:f>IF(19&gt;'Настройки'!$B$3,"",IF(ISBLANK(X968),IF('Настройки'!$B$9="Нулевой спрос",0,""),IF(X968&lt;0,IF('Настройки'!$B$10="Исключить","",IF('Настройки'!$B$10="Абсолютные значения",ABS(X968),X968)),X968)))</x:f>
      </x:c>
      <x:c r="CB968" s="50" t="str">
        <x:f>IF(20&gt;'Настройки'!$B$3,"",IF(ISBLANK(Y968),IF('Настройки'!$B$9="Нулевой спрос",0,""),IF(Y968&lt;0,IF('Настройки'!$B$10="Исключить","",IF('Настройки'!$B$10="Абсолютные значения",ABS(Y968),Y968)),Y968)))</x:f>
      </x:c>
      <x:c r="CC968" s="50" t="str">
        <x:f>IF(21&gt;'Настройки'!$B$3,"",IF(ISBLANK(Z968),IF('Настройки'!$B$9="Нулевой спрос",0,""),IF(Z968&lt;0,IF('Настройки'!$B$10="Исключить","",IF('Настройки'!$B$10="Абсолютные значения",ABS(Z968),Z968)),Z968)))</x:f>
      </x:c>
      <x:c r="CD968" s="50" t="str">
        <x:f>IF(22&gt;'Настройки'!$B$3,"",IF(ISBLANK(AA968),IF('Настройки'!$B$9="Нулевой спрос",0,""),IF(AA968&lt;0,IF('Настройки'!$B$10="Исключить","",IF('Настройки'!$B$10="Абсолютные значения",ABS(AA968),AA968)),AA968)))</x:f>
      </x:c>
      <x:c r="CE968" s="50" t="str">
        <x:f>IF(23&gt;'Настройки'!$B$3,"",IF(ISBLANK(AB968),IF('Настройки'!$B$9="Нулевой спрос",0,""),IF(AB968&lt;0,IF('Настройки'!$B$10="Исключить","",IF('Настройки'!$B$10="Абсолютные значения",ABS(AB968),AB968)),AB968)))</x:f>
      </x:c>
      <x:c r="CF968" s="50" t="str">
        <x:f>IF(24&gt;'Настройки'!$B$3,"",IF(ISBLANK(AC968),IF('Настройки'!$B$9="Нулевой спрос",0,""),IF(AC968&lt;0,IF('Настройки'!$B$10="Исключить","",IF('Настройки'!$B$10="Абсолютные значения",ABS(AC968),AC968)),AC968)))</x:f>
      </x:c>
      <x:c r="CG968" s="50" t="str">
        <x:f>IF(25&gt;'Настройки'!$B$3,"",IF(ISBLANK(AD968),IF('Настройки'!$B$9="Нулевой спрос",0,""),IF(AD968&lt;0,IF('Настройки'!$B$10="Исключить","",IF('Настройки'!$B$10="Абсолютные значения",ABS(AD968),AD968)),AD968)))</x:f>
      </x:c>
      <x:c r="CH968" s="50" t="str">
        <x:f>IF(26&gt;'Настройки'!$B$3,"",IF(ISBLANK(AE968),IF('Настройки'!$B$9="Нулевой спрос",0,""),IF(AE968&lt;0,IF('Настройки'!$B$10="Исключить","",IF('Настройки'!$B$10="Абсолютные значения",ABS(AE968),AE968)),AE968)))</x:f>
      </x:c>
      <x:c r="CI968" s="50" t="str">
        <x:f>IF(27&gt;'Настройки'!$B$3,"",IF(ISBLANK(AF968),IF('Настройки'!$B$9="Нулевой спрос",0,""),IF(AF968&lt;0,IF('Настройки'!$B$10="Исключить","",IF('Настройки'!$B$10="Абсолютные значения",ABS(AF968),AF968)),AF968)))</x:f>
      </x:c>
      <x:c r="CJ968" s="50" t="str">
        <x:f>IF(28&gt;'Настройки'!$B$3,"",IF(ISBLANK(AG968),IF('Настройки'!$B$9="Нулевой спрос",0,""),IF(AG968&lt;0,IF('Настройки'!$B$10="Исключить","",IF('Настройки'!$B$10="Абсолютные значения",ABS(AG968),AG968)),AG968)))</x:f>
      </x:c>
      <x:c r="CK968" s="50" t="str">
        <x:f>IF(29&gt;'Настройки'!$B$3,"",IF(ISBLANK(AH968),IF('Настройки'!$B$9="Нулевой спрос",0,""),IF(AH968&lt;0,IF('Настройки'!$B$10="Исключить","",IF('Настройки'!$B$10="Абсолютные значения",ABS(AH968),AH968)),AH968)))</x:f>
      </x:c>
      <x:c r="CL968" s="50" t="str">
        <x:f>IF(30&gt;'Настройки'!$B$3,"",IF(ISBLANK(AI968),IF('Настройки'!$B$9="Нулевой спрос",0,""),IF(AI968&lt;0,IF('Настройки'!$B$10="Исключить","",IF('Настройки'!$B$10="Абсолютные значения",ABS(AI968),AI968)),AI968)))</x:f>
      </x:c>
      <x:c r="CM968" s="50" t="str">
        <x:f>IF(31&gt;'Настройки'!$B$3,"",IF(ISBLANK(AJ968),IF('Настройки'!$B$9="Нулевой спрос",0,""),IF(AJ968&lt;0,IF('Настройки'!$B$10="Исключить","",IF('Настройки'!$B$10="Абсолютные значения",ABS(AJ968),AJ968)),AJ968)))</x:f>
      </x:c>
      <x:c r="CN968" s="50" t="str">
        <x:f>IF(32&gt;'Настройки'!$B$3,"",IF(ISBLANK(AK968),IF('Настройки'!$B$9="Нулевой спрос",0,""),IF(AK968&lt;0,IF('Настройки'!$B$10="Исключить","",IF('Настройки'!$B$10="Абсолютные значения",ABS(AK968),AK968)),AK968)))</x:f>
      </x:c>
      <x:c r="CO968" s="50" t="str">
        <x:f>IF(33&gt;'Настройки'!$B$3,"",IF(ISBLANK(AL968),IF('Настройки'!$B$9="Нулевой спрос",0,""),IF(AL968&lt;0,IF('Настройки'!$B$10="Исключить","",IF('Настройки'!$B$10="Абсолютные значения",ABS(AL968),AL968)),AL968)))</x:f>
      </x:c>
      <x:c r="CP968" s="50" t="str">
        <x:f>IF(34&gt;'Настройки'!$B$3,"",IF(ISBLANK(AM968),IF('Настройки'!$B$9="Нулевой спрос",0,""),IF(AM968&lt;0,IF('Настройки'!$B$10="Исключить","",IF('Настройки'!$B$10="Абсолютные значения",ABS(AM968),AM968)),AM968)))</x:f>
      </x:c>
      <x:c r="CQ968" s="50" t="str">
        <x:f>IF(35&gt;'Настройки'!$B$3,"",IF(ISBLANK(AN968),IF('Настройки'!$B$9="Нулевой спрос",0,""),IF(AN968&lt;0,IF('Настройки'!$B$10="Исключить","",IF('Настройки'!$B$10="Абсолютные значения",ABS(AN968),AN968)),AN968)))</x:f>
      </x:c>
      <x:c r="CR968" s="50" t="str">
        <x:f>IF(36&gt;'Настройки'!$B$3,"",IF(ISBLANK(AO968),IF('Настройки'!$B$9="Нулевой спрос",0,""),IF(AO968&lt;0,IF('Настройки'!$B$10="Исключить","",IF('Настройки'!$B$10="Абсолютные значения",ABS(AO968),AO968)),AO968)))</x:f>
      </x:c>
      <x:c r="CS968" s="50" t="str">
        <x:f>IF(OR(1&gt;'Настройки'!$B$3,ISBLANK(BI968),BI968=0),"",BI968)</x:f>
      </x:c>
      <x:c r="CT968" s="50" t="str">
        <x:f>IF(OR(2&gt;'Настройки'!$B$3,ISBLANK(BJ968),BJ968=0),"",BJ968)</x:f>
      </x:c>
      <x:c r="CU968" s="50" t="str">
        <x:f>IF(OR(3&gt;'Настройки'!$B$3,ISBLANK(BK968),BK968=0),"",BK968)</x:f>
      </x:c>
      <x:c r="CV968" s="50" t="str">
        <x:f>IF(OR(4&gt;'Настройки'!$B$3,ISBLANK(BL968),BL968=0),"",BL968)</x:f>
      </x:c>
      <x:c r="CW968" s="50" t="str">
        <x:f>IF(OR(5&gt;'Настройки'!$B$3,ISBLANK(BM968),BM968=0),"",BM968)</x:f>
      </x:c>
      <x:c r="CX968" s="50" t="str">
        <x:f>IF(OR(6&gt;'Настройки'!$B$3,ISBLANK(BN968),BN968=0),"",BN968)</x:f>
      </x:c>
      <x:c r="CY968" s="50" t="str">
        <x:f>IF(OR(7&gt;'Настройки'!$B$3,ISBLANK(BO968),BO968=0),"",BO968)</x:f>
      </x:c>
      <x:c r="CZ968" s="50" t="str">
        <x:f>IF(OR(8&gt;'Настройки'!$B$3,ISBLANK(BP968),BP968=0),"",BP968)</x:f>
      </x:c>
      <x:c r="DA968" s="50" t="str">
        <x:f>IF(OR(9&gt;'Настройки'!$B$3,ISBLANK(BQ968),BQ968=0),"",BQ968)</x:f>
      </x:c>
      <x:c r="DB968" s="50" t="str">
        <x:f>IF(OR(10&gt;'Настройки'!$B$3,ISBLANK(BR968),BR968=0),"",BR968)</x:f>
      </x:c>
      <x:c r="DC968" s="50" t="str">
        <x:f>IF(OR(11&gt;'Настройки'!$B$3,ISBLANK(BS968),BS968=0),"",BS968)</x:f>
      </x:c>
      <x:c r="DD968" s="50" t="str">
        <x:f>IF(OR(12&gt;'Настройки'!$B$3,ISBLANK(BT968),BT968=0),"",BT968)</x:f>
      </x:c>
      <x:c r="DE968" s="50" t="str">
        <x:f>IF(OR(13&gt;'Настройки'!$B$3,ISBLANK(BU968),BU968=0),"",BU968)</x:f>
      </x:c>
      <x:c r="DF968" s="50" t="str">
        <x:f>IF(OR(14&gt;'Настройки'!$B$3,ISBLANK(BV968),BV968=0),"",BV968)</x:f>
      </x:c>
      <x:c r="DG968" s="50" t="str">
        <x:f>IF(OR(15&gt;'Настройки'!$B$3,ISBLANK(BW968),BW968=0),"",BW968)</x:f>
      </x:c>
      <x:c r="DH968" s="50" t="str">
        <x:f>IF(OR(16&gt;'Настройки'!$B$3,ISBLANK(BX968),BX968=0),"",BX968)</x:f>
      </x:c>
      <x:c r="DI968" s="50" t="str">
        <x:f>IF(OR(17&gt;'Настройки'!$B$3,ISBLANK(BY968),BY968=0),"",BY968)</x:f>
      </x:c>
      <x:c r="DJ968" s="50" t="str">
        <x:f>IF(OR(18&gt;'Настройки'!$B$3,ISBLANK(BZ968),BZ968=0),"",BZ968)</x:f>
      </x:c>
      <x:c r="DK968" s="50" t="str">
        <x:f>IF(OR(19&gt;'Настройки'!$B$3,ISBLANK(CA968),CA968=0),"",CA968)</x:f>
      </x:c>
      <x:c r="DL968" s="50" t="str">
        <x:f>IF(OR(20&gt;'Настройки'!$B$3,ISBLANK(CB968),CB968=0),"",CB968)</x:f>
      </x:c>
      <x:c r="DM968" s="50" t="str">
        <x:f>IF(OR(21&gt;'Настройки'!$B$3,ISBLANK(CC968),CC968=0),"",CC968)</x:f>
      </x:c>
      <x:c r="DN968" s="50" t="str">
        <x:f>IF(OR(22&gt;'Настройки'!$B$3,ISBLANK(CD968),CD968=0),"",CD968)</x:f>
      </x:c>
      <x:c r="DO968" s="50" t="str">
        <x:f>IF(OR(23&gt;'Настройки'!$B$3,ISBLANK(CE968),CE968=0),"",CE968)</x:f>
      </x:c>
      <x:c r="DP968" s="50" t="str">
        <x:f>IF(OR(24&gt;'Настройки'!$B$3,ISBLANK(CF968),CF968=0),"",CF968)</x:f>
      </x:c>
      <x:c r="DQ968" s="50" t="str">
        <x:f>IF(OR(25&gt;'Настройки'!$B$3,ISBLANK(CG968),CG968=0),"",CG968)</x:f>
      </x:c>
      <x:c r="DR968" s="50" t="str">
        <x:f>IF(OR(26&gt;'Настройки'!$B$3,ISBLANK(CH968),CH968=0),"",CH968)</x:f>
      </x:c>
      <x:c r="DS968" s="50" t="str">
        <x:f>IF(OR(27&gt;'Настройки'!$B$3,ISBLANK(CI968),CI968=0),"",CI968)</x:f>
      </x:c>
      <x:c r="DT968" s="50" t="str">
        <x:f>IF(OR(28&gt;'Настройки'!$B$3,ISBLANK(CJ968),CJ968=0),"",CJ968)</x:f>
      </x:c>
      <x:c r="DU968" s="50" t="str">
        <x:f>IF(OR(29&gt;'Настройки'!$B$3,ISBLANK(CK968),CK968=0),"",CK968)</x:f>
      </x:c>
      <x:c r="DV968" s="50" t="str">
        <x:f>IF(OR(30&gt;'Настройки'!$B$3,ISBLANK(CL968),CL968=0),"",CL968)</x:f>
      </x:c>
      <x:c r="DW968" s="50" t="str">
        <x:f>IF(OR(31&gt;'Настройки'!$B$3,ISBLANK(CM968),CM968=0),"",CM968)</x:f>
      </x:c>
      <x:c r="DX968" s="50" t="str">
        <x:f>IF(OR(32&gt;'Настройки'!$B$3,ISBLANK(CN968),CN968=0),"",CN968)</x:f>
      </x:c>
      <x:c r="DY968" s="50" t="str">
        <x:f>IF(OR(33&gt;'Настройки'!$B$3,ISBLANK(CO968),CO968=0),"",CO968)</x:f>
      </x:c>
      <x:c r="DZ968" s="50" t="str">
        <x:f>IF(OR(34&gt;'Настройки'!$B$3,ISBLANK(CP968),CP968=0),"",CP968)</x:f>
      </x:c>
      <x:c r="EA968" s="50" t="str">
        <x:f>IF(OR(35&gt;'Настройки'!$B$3,ISBLANK(CQ968),CQ968=0),"",CQ968)</x:f>
      </x:c>
      <x:c r="EB968" s="50" t="str">
        <x:f>IF(OR(36&gt;'Настройки'!$B$3,ISBLANK(CR968),CR968=0),"",CR968)</x:f>
      </x:c>
      <x:c r="EC968" s="50" t="str">
        <x:f>IF(A968="","",IF(OR(BB968="AZ",BB968="BZ"),10000+ROW(),IF(AZ968&gt;'Настройки'!$B$11,20000+ROW(),IF(BF968&lt;&gt;"Обычный",30000+ROW(),IF(AX968&lt;=0,40000+ROW(),"")))))</x:f>
      </x:c>
      <x:c r="ED968" s="50" t="str">
        <x:f>IF(EC968="","",COUNTIFS($EC$2:$EC$1001,"&gt;0",$EC$2:$EC$1001,"&lt;"&amp;EC968)+1)</x:f>
      </x:c>
    </x:row>
    <x:row r="969">
      <x:c r="A969" s="115"/>
      <x:c r="B969" s="115"/>
      <x:c r="C969" s="115"/>
      <x:c r="D969" s="118"/>
      <x:c r="E969" s="118"/>
      <x:c r="F969" s="118"/>
      <x:c r="G969" s="118"/>
      <x:c r="H969" s="118"/>
      <x:c r="I969" s="118"/>
      <x:c r="J969" s="118"/>
      <x:c r="K969" s="118"/>
      <x:c r="L969" s="118"/>
      <x:c r="M969" s="118"/>
      <x:c r="N969" s="118"/>
      <x:c r="O969" s="118"/>
      <x:c r="P969" s="118"/>
      <x:c r="Q969" s="118"/>
      <x:c r="R969" s="118"/>
      <x:c r="S969" s="118"/>
      <x:c r="T969" s="118"/>
      <x:c r="U969" s="118"/>
      <x:c r="V969" s="118"/>
      <x:c r="W969" s="118"/>
      <x:c r="X969" s="118"/>
      <x:c r="Y969" s="118"/>
      <x:c r="Z969" s="118"/>
      <x:c r="AA969" s="118"/>
      <x:c r="AB969" s="118"/>
      <x:c r="AC969" s="118"/>
      <x:c r="AD969" s="118"/>
      <x:c r="AE969" s="118"/>
      <x:c r="AF969" s="118"/>
      <x:c r="AG969" s="118"/>
      <x:c r="AH969" s="118"/>
      <x:c r="AI969" s="118"/>
      <x:c r="AJ969" s="118"/>
      <x:c r="AK969" s="118"/>
      <x:c r="AL969" s="118"/>
      <x:c r="AM969" s="118"/>
      <x:c r="AN969" s="118"/>
      <x:c r="AO969" s="118"/>
      <x:c r="AP969" s="115"/>
      <x:c r="AQ969" s="49" t="str">
        <x:f>IF(A969="","",COUNT(BI969:INDEX(BI969:CR969,1,'Настройки'!$B$3)))</x:f>
      </x:c>
      <x:c r="AR969" s="49" t="str">
        <x:f>IF(A969="","",SUM(BI969:INDEX(BI969:CR969,1,'Настройки'!$B$3)))</x:f>
      </x:c>
      <x:c r="AS969" s="58" t="str">
        <x:f>IF(A969="","",IF('Настройки'!$B$4="Стоимость потребления",AR969*D969,IF('Настройки'!$B$4="Количество",AR969,E969)))</x:f>
      </x:c>
      <x:c r="AT969" s="61" t="str">
        <x:f>IF(OR(A969="",AS969&lt;0,SUM($AS$2:$AS$1001)&lt;=0),"",AS969/SUM($AS$2:$AS$1001))</x:f>
      </x:c>
      <x:c r="AU969" s="61" t="str">
        <x:f>IF(OR(A969="",AS969&lt;0,SUM($AS$2:$AS$1001)&lt;=0),"",SUMIFS($AS$2:$AS$1001,$AS$2:$AS$1001,"&gt;"&amp;AS969)/SUM($AS$2:$AS$1001))</x:f>
      </x:c>
      <x:c r="AV969" s="61" t="str">
        <x:f>IF(OR(A969="",AS969&lt;0,SUM($AS$2:$AS$1001)&lt;=0),"",SUMIFS($AS$2:$AS$1001,$AS$2:$AS$1001,"&gt;="&amp;AS969)/SUM($AS$2:$AS$1001))</x:f>
      </x:c>
      <x:c r="AW969" s="49" t="str">
        <x:f>IF(A969="","",IF(SUM($AS$2:$AS$1001)&lt;=0,"Не определён",IF(AS969&lt;0,"Исключение",IF(AU969&lt;'Настройки'!$B$5,"A",IF(AU969&lt;'Настройки'!$B$6,"B","C")))))</x:f>
      </x:c>
      <x:c r="AX969" s="58" t="str">
        <x:f>IF(A969="","",IF(AQ969=0,"",AVERAGE(BI969:INDEX(BI969:CR969,1,'Настройки'!$B$3))))</x:f>
      </x:c>
      <x:c r="AY969" s="58" t="str">
        <x:f>IF(OR(A969="",AQ969=0),"",STDEVP(BI969:INDEX(BI969:CR969,1,'Настройки'!$B$3)))</x:f>
      </x:c>
      <x:c r="AZ969" s="61" t="str">
        <x:f>IF(OR(A969="",AQ969&lt;'Настройки'!$B$12,AX969&lt;=0,AND('Настройки'!$B$10="Блокировать",COUNTIF(F969:INDEX(F969:AO969,1,'Настройки'!$B$3),"&lt;0")&gt;0)),"",AY969/ABS(AX969))</x:f>
      </x:c>
      <x:c r="BA969" s="49" t="str">
        <x:f>IF(A969="","",IF(AND('Настройки'!$B$10="Блокировать",COUNTIF(F969:INDEX(F969:AO969,1,'Настройки'!$B$3),"&lt;0")&gt;0),"Не определён",IF(AQ969&lt;'Настройки'!$B$12,"Не определён",IF(AX969=0,"Нет спроса",IF(AX969&lt;0,"Не определён",IF(AZ969&lt;='Настройки'!$B$7,"X",IF(AZ969&lt;='Настройки'!$B$8,"Y","Z")))))))</x:f>
      </x:c>
      <x:c r="BB969" s="49" t="str">
        <x:f>IF(OR(A969="",LEN(AW969)&lt;&gt;1,LEN(BA969)&lt;&gt;1),"",AW969&amp;BA969)</x:f>
      </x:c>
      <x:c r="BC969" s="61" t="str">
        <x:f>IF(OR(A969="",AQ969=0),"",(COUNT(BI969:INDEX(BI969:CR969,1,'Настройки'!$B$3))-COUNT(CS969:INDEX(CS969:EB969,1,'Настройки'!$B$3)))/AQ969)</x:f>
      </x:c>
      <x:c r="BD969" s="64" t="str">
        <x:f>IF(OR(A969="",COUNT(CS969:INDEX(CS969:EB969,1,'Настройки'!$B$3))=0),"",AQ969/COUNT(CS969:INDEX(CS969:EB969,1,'Настройки'!$B$3)))</x:f>
      </x:c>
      <x:c r="BE969" s="64" t="str">
        <x:f>IF(OR(A969="",COUNT(CS969:INDEX(CS969:EB969,1,'Настройки'!$B$3))=0),"",IF(AVERAGE(CS969:INDEX(CS969:EB969,1,'Настройки'!$B$3))=0,"",(STDEVP(CS969:INDEX(CS969:EB969,1,'Настройки'!$B$3))/ABS(AVERAGE(CS969:INDEX(CS969:EB969,1,'Настройки'!$B$3))))^2))</x:f>
      </x:c>
      <x:c r="BF969" s="49" t="str">
        <x:f>IF(A969="","",IF(AQ969&lt;3,"Недостаточно",IF(AQ969&lt;6,"Предварительный","Обычный")))</x:f>
      </x:c>
      <x:c r="BG969" s="49" t="str">
        <x:f>IF(A969="","",IF(COUNTIF(F969:INDEX(F969:AO969,1,'Настройки'!$B$3),"&lt;0")&gt;0,IF('Настройки'!$B$10="Блокировать","Отрицательный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"),"")&amp;IF(AQ969&lt;3,"Недостаточно истории. ",IF(AQ969&lt;6,"Предварительная классификация. ",""))&amp;IF(AX969=0,"Нет спроса за горизонт. ","")&amp;IF(AZ969&gt;'Настройки'!$B$11,"Экстремальная вариативность. ",""))</x:f>
      </x:c>
      <x:c r="BH969" s="49" t="str">
        <x:f>IF(A969="","",IFERROR(VLOOKUP(BB969,'Настройки'!$D$3:$E$11,2,FALSE),"Сначала проверьте исходные данные и историю спроса.")&amp;" Уточните срок поставки, MOQ и критичность.")</x:f>
      </x:c>
      <x:c r="BI969" s="50" t="str">
        <x:f>IF(1&gt;'Настройки'!$B$3,"",IF(ISBLANK(F969),IF('Настройки'!$B$9="Нулевой спрос",0,""),IF(F969&lt;0,IF('Настройки'!$B$10="Исключить","",IF('Настройки'!$B$10="Абсолютные значения",ABS(F969),F969)),F969)))</x:f>
      </x:c>
      <x:c r="BJ969" s="50" t="str">
        <x:f>IF(2&gt;'Настройки'!$B$3,"",IF(ISBLANK(G969),IF('Настройки'!$B$9="Нулевой спрос",0,""),IF(G969&lt;0,IF('Настройки'!$B$10="Исключить","",IF('Настройки'!$B$10="Абсолютные значения",ABS(G969),G969)),G969)))</x:f>
      </x:c>
      <x:c r="BK969" s="50" t="str">
        <x:f>IF(3&gt;'Настройки'!$B$3,"",IF(ISBLANK(H969),IF('Настройки'!$B$9="Нулевой спрос",0,""),IF(H969&lt;0,IF('Настройки'!$B$10="Исключить","",IF('Настройки'!$B$10="Абсолютные значения",ABS(H969),H969)),H969)))</x:f>
      </x:c>
      <x:c r="BL969" s="50" t="str">
        <x:f>IF(4&gt;'Настройки'!$B$3,"",IF(ISBLANK(I969),IF('Настройки'!$B$9="Нулевой спрос",0,""),IF(I969&lt;0,IF('Настройки'!$B$10="Исключить","",IF('Настройки'!$B$10="Абсолютные значения",ABS(I969),I969)),I969)))</x:f>
      </x:c>
      <x:c r="BM969" s="50" t="str">
        <x:f>IF(5&gt;'Настройки'!$B$3,"",IF(ISBLANK(J969),IF('Настройки'!$B$9="Нулевой спрос",0,""),IF(J969&lt;0,IF('Настройки'!$B$10="Исключить","",IF('Настройки'!$B$10="Абсолютные значения",ABS(J969),J969)),J969)))</x:f>
      </x:c>
      <x:c r="BN969" s="50" t="str">
        <x:f>IF(6&gt;'Настройки'!$B$3,"",IF(ISBLANK(K969),IF('Настройки'!$B$9="Нулевой спрос",0,""),IF(K969&lt;0,IF('Настройки'!$B$10="Исключить","",IF('Настройки'!$B$10="Абсолютные значения",ABS(K969),K969)),K969)))</x:f>
      </x:c>
      <x:c r="BO969" s="50" t="str">
        <x:f>IF(7&gt;'Настройки'!$B$3,"",IF(ISBLANK(L969),IF('Настройки'!$B$9="Нулевой спрос",0,""),IF(L969&lt;0,IF('Настройки'!$B$10="Исключить","",IF('Настройки'!$B$10="Абсолютные значения",ABS(L969),L969)),L969)))</x:f>
      </x:c>
      <x:c r="BP969" s="50" t="str">
        <x:f>IF(8&gt;'Настройки'!$B$3,"",IF(ISBLANK(M969),IF('Настройки'!$B$9="Нулевой спрос",0,""),IF(M969&lt;0,IF('Настройки'!$B$10="Исключить","",IF('Настройки'!$B$10="Абсолютные значения",ABS(M969),M969)),M969)))</x:f>
      </x:c>
      <x:c r="BQ969" s="50" t="str">
        <x:f>IF(9&gt;'Настройки'!$B$3,"",IF(ISBLANK(N969),IF('Настройки'!$B$9="Нулевой спрос",0,""),IF(N969&lt;0,IF('Настройки'!$B$10="Исключить","",IF('Настройки'!$B$10="Абсолютные значения",ABS(N969),N969)),N969)))</x:f>
      </x:c>
      <x:c r="BR969" s="50" t="str">
        <x:f>IF(10&gt;'Настройки'!$B$3,"",IF(ISBLANK(O969),IF('Настройки'!$B$9="Нулевой спрос",0,""),IF(O969&lt;0,IF('Настройки'!$B$10="Исключить","",IF('Настройки'!$B$10="Абсолютные значения",ABS(O969),O969)),O969)))</x:f>
      </x:c>
      <x:c r="BS969" s="50" t="str">
        <x:f>IF(11&gt;'Настройки'!$B$3,"",IF(ISBLANK(P969),IF('Настройки'!$B$9="Нулевой спрос",0,""),IF(P969&lt;0,IF('Настройки'!$B$10="Исключить","",IF('Настройки'!$B$10="Абсолютные значения",ABS(P969),P969)),P969)))</x:f>
      </x:c>
      <x:c r="BT969" s="50" t="str">
        <x:f>IF(12&gt;'Настройки'!$B$3,"",IF(ISBLANK(Q969),IF('Настройки'!$B$9="Нулевой спрос",0,""),IF(Q969&lt;0,IF('Настройки'!$B$10="Исключить","",IF('Настройки'!$B$10="Абсолютные значения",ABS(Q969),Q969)),Q969)))</x:f>
      </x:c>
      <x:c r="BU969" s="50" t="str">
        <x:f>IF(13&gt;'Настройки'!$B$3,"",IF(ISBLANK(R969),IF('Настройки'!$B$9="Нулевой спрос",0,""),IF(R969&lt;0,IF('Настройки'!$B$10="Исключить","",IF('Настройки'!$B$10="Абсолютные значения",ABS(R969),R969)),R969)))</x:f>
      </x:c>
      <x:c r="BV969" s="50" t="str">
        <x:f>IF(14&gt;'Настройки'!$B$3,"",IF(ISBLANK(S969),IF('Настройки'!$B$9="Нулевой спрос",0,""),IF(S969&lt;0,IF('Настройки'!$B$10="Исключить","",IF('Настройки'!$B$10="Абсолютные значения",ABS(S969),S969)),S969)))</x:f>
      </x:c>
      <x:c r="BW969" s="50" t="str">
        <x:f>IF(15&gt;'Настройки'!$B$3,"",IF(ISBLANK(T969),IF('Настройки'!$B$9="Нулевой спрос",0,""),IF(T969&lt;0,IF('Настройки'!$B$10="Исключить","",IF('Настройки'!$B$10="Абсолютные значения",ABS(T969),T969)),T969)))</x:f>
      </x:c>
      <x:c r="BX969" s="50" t="str">
        <x:f>IF(16&gt;'Настройки'!$B$3,"",IF(ISBLANK(U969),IF('Настройки'!$B$9="Нулевой спрос",0,""),IF(U969&lt;0,IF('Настройки'!$B$10="Исключить","",IF('Настройки'!$B$10="Абсолютные значения",ABS(U969),U969)),U969)))</x:f>
      </x:c>
      <x:c r="BY969" s="50" t="str">
        <x:f>IF(17&gt;'Настройки'!$B$3,"",IF(ISBLANK(V969),IF('Настройки'!$B$9="Нулевой спрос",0,""),IF(V969&lt;0,IF('Настройки'!$B$10="Исключить","",IF('Настройки'!$B$10="Абсолютные значения",ABS(V969),V969)),V969)))</x:f>
      </x:c>
      <x:c r="BZ969" s="50" t="str">
        <x:f>IF(18&gt;'Настройки'!$B$3,"",IF(ISBLANK(W969),IF('Настройки'!$B$9="Нулевой спрос",0,""),IF(W969&lt;0,IF('Настройки'!$B$10="Исключить","",IF('Настройки'!$B$10="Абсолютные значения",ABS(W969),W969)),W969)))</x:f>
      </x:c>
      <x:c r="CA969" s="50" t="str">
        <x:f>IF(19&gt;'Настройки'!$B$3,"",IF(ISBLANK(X969),IF('Настройки'!$B$9="Нулевой спрос",0,""),IF(X969&lt;0,IF('Настройки'!$B$10="Исключить","",IF('Настройки'!$B$10="Абсолютные значения",ABS(X969),X969)),X969)))</x:f>
      </x:c>
      <x:c r="CB969" s="50" t="str">
        <x:f>IF(20&gt;'Настройки'!$B$3,"",IF(ISBLANK(Y969),IF('Настройки'!$B$9="Нулевой спрос",0,""),IF(Y969&lt;0,IF('Настройки'!$B$10="Исключить","",IF('Настройки'!$B$10="Абсолютные значения",ABS(Y969),Y969)),Y969)))</x:f>
      </x:c>
      <x:c r="CC969" s="50" t="str">
        <x:f>IF(21&gt;'Настройки'!$B$3,"",IF(ISBLANK(Z969),IF('Настройки'!$B$9="Нулевой спрос",0,""),IF(Z969&lt;0,IF('Настройки'!$B$10="Исключить","",IF('Настройки'!$B$10="Абсолютные значения",ABS(Z969),Z969)),Z969)))</x:f>
      </x:c>
      <x:c r="CD969" s="50" t="str">
        <x:f>IF(22&gt;'Настройки'!$B$3,"",IF(ISBLANK(AA969),IF('Настройки'!$B$9="Нулевой спрос",0,""),IF(AA969&lt;0,IF('Настройки'!$B$10="Исключить","",IF('Настройки'!$B$10="Абсолютные значения",ABS(AA969),AA969)),AA969)))</x:f>
      </x:c>
      <x:c r="CE969" s="50" t="str">
        <x:f>IF(23&gt;'Настройки'!$B$3,"",IF(ISBLANK(AB969),IF('Настройки'!$B$9="Нулевой спрос",0,""),IF(AB969&lt;0,IF('Настройки'!$B$10="Исключить","",IF('Настройки'!$B$10="Абсолютные значения",ABS(AB969),AB969)),AB969)))</x:f>
      </x:c>
      <x:c r="CF969" s="50" t="str">
        <x:f>IF(24&gt;'Настройки'!$B$3,"",IF(ISBLANK(AC969),IF('Настройки'!$B$9="Нулевой спрос",0,""),IF(AC969&lt;0,IF('Настройки'!$B$10="Исключить","",IF('Настройки'!$B$10="Абсолютные значения",ABS(AC969),AC969)),AC969)))</x:f>
      </x:c>
      <x:c r="CG969" s="50" t="str">
        <x:f>IF(25&gt;'Настройки'!$B$3,"",IF(ISBLANK(AD969),IF('Настройки'!$B$9="Нулевой спрос",0,""),IF(AD969&lt;0,IF('Настройки'!$B$10="Исключить","",IF('Настройки'!$B$10="Абсолютные значения",ABS(AD969),AD969)),AD969)))</x:f>
      </x:c>
      <x:c r="CH969" s="50" t="str">
        <x:f>IF(26&gt;'Настройки'!$B$3,"",IF(ISBLANK(AE969),IF('Настройки'!$B$9="Нулевой спрос",0,""),IF(AE969&lt;0,IF('Настройки'!$B$10="Исключить","",IF('Настройки'!$B$10="Абсолютные значения",ABS(AE969),AE969)),AE969)))</x:f>
      </x:c>
      <x:c r="CI969" s="50" t="str">
        <x:f>IF(27&gt;'Настройки'!$B$3,"",IF(ISBLANK(AF969),IF('Настройки'!$B$9="Нулевой спрос",0,""),IF(AF969&lt;0,IF('Настройки'!$B$10="Исключить","",IF('Настройки'!$B$10="Абсолютные значения",ABS(AF969),AF969)),AF969)))</x:f>
      </x:c>
      <x:c r="CJ969" s="50" t="str">
        <x:f>IF(28&gt;'Настройки'!$B$3,"",IF(ISBLANK(AG969),IF('Настройки'!$B$9="Нулевой спрос",0,""),IF(AG969&lt;0,IF('Настройки'!$B$10="Исключить","",IF('Настройки'!$B$10="Абсолютные значения",ABS(AG969),AG969)),AG969)))</x:f>
      </x:c>
      <x:c r="CK969" s="50" t="str">
        <x:f>IF(29&gt;'Настройки'!$B$3,"",IF(ISBLANK(AH969),IF('Настройки'!$B$9="Нулевой спрос",0,""),IF(AH969&lt;0,IF('Настройки'!$B$10="Исключить","",IF('Настройки'!$B$10="Абсолютные значения",ABS(AH969),AH969)),AH969)))</x:f>
      </x:c>
      <x:c r="CL969" s="50" t="str">
        <x:f>IF(30&gt;'Настройки'!$B$3,"",IF(ISBLANK(AI969),IF('Настройки'!$B$9="Нулевой спрос",0,""),IF(AI969&lt;0,IF('Настройки'!$B$10="Исключить","",IF('Настройки'!$B$10="Абсолютные значения",ABS(AI969),AI969)),AI969)))</x:f>
      </x:c>
      <x:c r="CM969" s="50" t="str">
        <x:f>IF(31&gt;'Настройки'!$B$3,"",IF(ISBLANK(AJ969),IF('Настройки'!$B$9="Нулевой спрос",0,""),IF(AJ969&lt;0,IF('Настройки'!$B$10="Исключить","",IF('Настройки'!$B$10="Абсолютные значения",ABS(AJ969),AJ969)),AJ969)))</x:f>
      </x:c>
      <x:c r="CN969" s="50" t="str">
        <x:f>IF(32&gt;'Настройки'!$B$3,"",IF(ISBLANK(AK969),IF('Настройки'!$B$9="Нулевой спрос",0,""),IF(AK969&lt;0,IF('Настройки'!$B$10="Исключить","",IF('Настройки'!$B$10="Абсолютные значения",ABS(AK969),AK969)),AK969)))</x:f>
      </x:c>
      <x:c r="CO969" s="50" t="str">
        <x:f>IF(33&gt;'Настройки'!$B$3,"",IF(ISBLANK(AL969),IF('Настройки'!$B$9="Нулевой спрос",0,""),IF(AL969&lt;0,IF('Настройки'!$B$10="Исключить","",IF('Настройки'!$B$10="Абсолютные значения",ABS(AL969),AL969)),AL969)))</x:f>
      </x:c>
      <x:c r="CP969" s="50" t="str">
        <x:f>IF(34&gt;'Настройки'!$B$3,"",IF(ISBLANK(AM969),IF('Настройки'!$B$9="Нулевой спрос",0,""),IF(AM969&lt;0,IF('Настройки'!$B$10="Исключить","",IF('Настройки'!$B$10="Абсолютные значения",ABS(AM969),AM969)),AM969)))</x:f>
      </x:c>
      <x:c r="CQ969" s="50" t="str">
        <x:f>IF(35&gt;'Настройки'!$B$3,"",IF(ISBLANK(AN969),IF('Настройки'!$B$9="Нулевой спрос",0,""),IF(AN969&lt;0,IF('Настройки'!$B$10="Исключить","",IF('Настройки'!$B$10="Абсолютные значения",ABS(AN969),AN969)),AN969)))</x:f>
      </x:c>
      <x:c r="CR969" s="50" t="str">
        <x:f>IF(36&gt;'Настройки'!$B$3,"",IF(ISBLANK(AO969),IF('Настройки'!$B$9="Нулевой спрос",0,""),IF(AO969&lt;0,IF('Настройки'!$B$10="Исключить","",IF('Настройки'!$B$10="Абсолютные значения",ABS(AO969),AO969)),AO969)))</x:f>
      </x:c>
      <x:c r="CS969" s="50" t="str">
        <x:f>IF(OR(1&gt;'Настройки'!$B$3,ISBLANK(BI969),BI969=0),"",BI969)</x:f>
      </x:c>
      <x:c r="CT969" s="50" t="str">
        <x:f>IF(OR(2&gt;'Настройки'!$B$3,ISBLANK(BJ969),BJ969=0),"",BJ969)</x:f>
      </x:c>
      <x:c r="CU969" s="50" t="str">
        <x:f>IF(OR(3&gt;'Настройки'!$B$3,ISBLANK(BK969),BK969=0),"",BK969)</x:f>
      </x:c>
      <x:c r="CV969" s="50" t="str">
        <x:f>IF(OR(4&gt;'Настройки'!$B$3,ISBLANK(BL969),BL969=0),"",BL969)</x:f>
      </x:c>
      <x:c r="CW969" s="50" t="str">
        <x:f>IF(OR(5&gt;'Настройки'!$B$3,ISBLANK(BM969),BM969=0),"",BM969)</x:f>
      </x:c>
      <x:c r="CX969" s="50" t="str">
        <x:f>IF(OR(6&gt;'Настройки'!$B$3,ISBLANK(BN969),BN969=0),"",BN969)</x:f>
      </x:c>
      <x:c r="CY969" s="50" t="str">
        <x:f>IF(OR(7&gt;'Настройки'!$B$3,ISBLANK(BO969),BO969=0),"",BO969)</x:f>
      </x:c>
      <x:c r="CZ969" s="50" t="str">
        <x:f>IF(OR(8&gt;'Настройки'!$B$3,ISBLANK(BP969),BP969=0),"",BP969)</x:f>
      </x:c>
      <x:c r="DA969" s="50" t="str">
        <x:f>IF(OR(9&gt;'Настройки'!$B$3,ISBLANK(BQ969),BQ969=0),"",BQ969)</x:f>
      </x:c>
      <x:c r="DB969" s="50" t="str">
        <x:f>IF(OR(10&gt;'Настройки'!$B$3,ISBLANK(BR969),BR969=0),"",BR969)</x:f>
      </x:c>
      <x:c r="DC969" s="50" t="str">
        <x:f>IF(OR(11&gt;'Настройки'!$B$3,ISBLANK(BS969),BS969=0),"",BS969)</x:f>
      </x:c>
      <x:c r="DD969" s="50" t="str">
        <x:f>IF(OR(12&gt;'Настройки'!$B$3,ISBLANK(BT969),BT969=0),"",BT969)</x:f>
      </x:c>
      <x:c r="DE969" s="50" t="str">
        <x:f>IF(OR(13&gt;'Настройки'!$B$3,ISBLANK(BU969),BU969=0),"",BU969)</x:f>
      </x:c>
      <x:c r="DF969" s="50" t="str">
        <x:f>IF(OR(14&gt;'Настройки'!$B$3,ISBLANK(BV969),BV969=0),"",BV969)</x:f>
      </x:c>
      <x:c r="DG969" s="50" t="str">
        <x:f>IF(OR(15&gt;'Настройки'!$B$3,ISBLANK(BW969),BW969=0),"",BW969)</x:f>
      </x:c>
      <x:c r="DH969" s="50" t="str">
        <x:f>IF(OR(16&gt;'Настройки'!$B$3,ISBLANK(BX969),BX969=0),"",BX969)</x:f>
      </x:c>
      <x:c r="DI969" s="50" t="str">
        <x:f>IF(OR(17&gt;'Настройки'!$B$3,ISBLANK(BY969),BY969=0),"",BY969)</x:f>
      </x:c>
      <x:c r="DJ969" s="50" t="str">
        <x:f>IF(OR(18&gt;'Настройки'!$B$3,ISBLANK(BZ969),BZ969=0),"",BZ969)</x:f>
      </x:c>
      <x:c r="DK969" s="50" t="str">
        <x:f>IF(OR(19&gt;'Настройки'!$B$3,ISBLANK(CA969),CA969=0),"",CA969)</x:f>
      </x:c>
      <x:c r="DL969" s="50" t="str">
        <x:f>IF(OR(20&gt;'Настройки'!$B$3,ISBLANK(CB969),CB969=0),"",CB969)</x:f>
      </x:c>
      <x:c r="DM969" s="50" t="str">
        <x:f>IF(OR(21&gt;'Настройки'!$B$3,ISBLANK(CC969),CC969=0),"",CC969)</x:f>
      </x:c>
      <x:c r="DN969" s="50" t="str">
        <x:f>IF(OR(22&gt;'Настройки'!$B$3,ISBLANK(CD969),CD969=0),"",CD969)</x:f>
      </x:c>
      <x:c r="DO969" s="50" t="str">
        <x:f>IF(OR(23&gt;'Настройки'!$B$3,ISBLANK(CE969),CE969=0),"",CE969)</x:f>
      </x:c>
      <x:c r="DP969" s="50" t="str">
        <x:f>IF(OR(24&gt;'Настройки'!$B$3,ISBLANK(CF969),CF969=0),"",CF969)</x:f>
      </x:c>
      <x:c r="DQ969" s="50" t="str">
        <x:f>IF(OR(25&gt;'Настройки'!$B$3,ISBLANK(CG969),CG969=0),"",CG969)</x:f>
      </x:c>
      <x:c r="DR969" s="50" t="str">
        <x:f>IF(OR(26&gt;'Настройки'!$B$3,ISBLANK(CH969),CH969=0),"",CH969)</x:f>
      </x:c>
      <x:c r="DS969" s="50" t="str">
        <x:f>IF(OR(27&gt;'Настройки'!$B$3,ISBLANK(CI969),CI969=0),"",CI969)</x:f>
      </x:c>
      <x:c r="DT969" s="50" t="str">
        <x:f>IF(OR(28&gt;'Настройки'!$B$3,ISBLANK(CJ969),CJ969=0),"",CJ969)</x:f>
      </x:c>
      <x:c r="DU969" s="50" t="str">
        <x:f>IF(OR(29&gt;'Настройки'!$B$3,ISBLANK(CK969),CK969=0),"",CK969)</x:f>
      </x:c>
      <x:c r="DV969" s="50" t="str">
        <x:f>IF(OR(30&gt;'Настройки'!$B$3,ISBLANK(CL969),CL969=0),"",CL969)</x:f>
      </x:c>
      <x:c r="DW969" s="50" t="str">
        <x:f>IF(OR(31&gt;'Настройки'!$B$3,ISBLANK(CM969),CM969=0),"",CM969)</x:f>
      </x:c>
      <x:c r="DX969" s="50" t="str">
        <x:f>IF(OR(32&gt;'Настройки'!$B$3,ISBLANK(CN969),CN969=0),"",CN969)</x:f>
      </x:c>
      <x:c r="DY969" s="50" t="str">
        <x:f>IF(OR(33&gt;'Настройки'!$B$3,ISBLANK(CO969),CO969=0),"",CO969)</x:f>
      </x:c>
      <x:c r="DZ969" s="50" t="str">
        <x:f>IF(OR(34&gt;'Настройки'!$B$3,ISBLANK(CP969),CP969=0),"",CP969)</x:f>
      </x:c>
      <x:c r="EA969" s="50" t="str">
        <x:f>IF(OR(35&gt;'Настройки'!$B$3,ISBLANK(CQ969),CQ969=0),"",CQ969)</x:f>
      </x:c>
      <x:c r="EB969" s="50" t="str">
        <x:f>IF(OR(36&gt;'Настройки'!$B$3,ISBLANK(CR969),CR969=0),"",CR969)</x:f>
      </x:c>
      <x:c r="EC969" s="50" t="str">
        <x:f>IF(A969="","",IF(OR(BB969="AZ",BB969="BZ"),10000+ROW(),IF(AZ969&gt;'Настройки'!$B$11,20000+ROW(),IF(BF969&lt;&gt;"Обычный",30000+ROW(),IF(AX969&lt;=0,40000+ROW(),"")))))</x:f>
      </x:c>
      <x:c r="ED969" s="50" t="str">
        <x:f>IF(EC969="","",COUNTIFS($EC$2:$EC$1001,"&gt;0",$EC$2:$EC$1001,"&lt;"&amp;EC969)+1)</x:f>
      </x:c>
    </x:row>
    <x:row r="970">
      <x:c r="A970" s="115"/>
      <x:c r="B970" s="115"/>
      <x:c r="C970" s="115"/>
      <x:c r="D970" s="118"/>
      <x:c r="E970" s="118"/>
      <x:c r="F970" s="118"/>
      <x:c r="G970" s="118"/>
      <x:c r="H970" s="118"/>
      <x:c r="I970" s="118"/>
      <x:c r="J970" s="118"/>
      <x:c r="K970" s="118"/>
      <x:c r="L970" s="118"/>
      <x:c r="M970" s="118"/>
      <x:c r="N970" s="118"/>
      <x:c r="O970" s="118"/>
      <x:c r="P970" s="118"/>
      <x:c r="Q970" s="118"/>
      <x:c r="R970" s="118"/>
      <x:c r="S970" s="118"/>
      <x:c r="T970" s="118"/>
      <x:c r="U970" s="118"/>
      <x:c r="V970" s="118"/>
      <x:c r="W970" s="118"/>
      <x:c r="X970" s="118"/>
      <x:c r="Y970" s="118"/>
      <x:c r="Z970" s="118"/>
      <x:c r="AA970" s="118"/>
      <x:c r="AB970" s="118"/>
      <x:c r="AC970" s="118"/>
      <x:c r="AD970" s="118"/>
      <x:c r="AE970" s="118"/>
      <x:c r="AF970" s="118"/>
      <x:c r="AG970" s="118"/>
      <x:c r="AH970" s="118"/>
      <x:c r="AI970" s="118"/>
      <x:c r="AJ970" s="118"/>
      <x:c r="AK970" s="118"/>
      <x:c r="AL970" s="118"/>
      <x:c r="AM970" s="118"/>
      <x:c r="AN970" s="118"/>
      <x:c r="AO970" s="118"/>
      <x:c r="AP970" s="115"/>
      <x:c r="AQ970" s="49" t="str">
        <x:f>IF(A970="","",COUNT(BI970:INDEX(BI970:CR970,1,'Настройки'!$B$3)))</x:f>
      </x:c>
      <x:c r="AR970" s="49" t="str">
        <x:f>IF(A970="","",SUM(BI970:INDEX(BI970:CR970,1,'Настройки'!$B$3)))</x:f>
      </x:c>
      <x:c r="AS970" s="58" t="str">
        <x:f>IF(A970="","",IF('Настройки'!$B$4="Стоимость потребления",AR970*D970,IF('Настройки'!$B$4="Количество",AR970,E970)))</x:f>
      </x:c>
      <x:c r="AT970" s="61" t="str">
        <x:f>IF(OR(A970="",AS970&lt;0,SUM($AS$2:$AS$1001)&lt;=0),"",AS970/SUM($AS$2:$AS$1001))</x:f>
      </x:c>
      <x:c r="AU970" s="61" t="str">
        <x:f>IF(OR(A970="",AS970&lt;0,SUM($AS$2:$AS$1001)&lt;=0),"",SUMIFS($AS$2:$AS$1001,$AS$2:$AS$1001,"&gt;"&amp;AS970)/SUM($AS$2:$AS$1001))</x:f>
      </x:c>
      <x:c r="AV970" s="61" t="str">
        <x:f>IF(OR(A970="",AS970&lt;0,SUM($AS$2:$AS$1001)&lt;=0),"",SUMIFS($AS$2:$AS$1001,$AS$2:$AS$1001,"&gt;="&amp;AS970)/SUM($AS$2:$AS$1001))</x:f>
      </x:c>
      <x:c r="AW970" s="49" t="str">
        <x:f>IF(A970="","",IF(SUM($AS$2:$AS$1001)&lt;=0,"Не определён",IF(AS970&lt;0,"Исключение",IF(AU970&lt;'Настройки'!$B$5,"A",IF(AU970&lt;'Настройки'!$B$6,"B","C")))))</x:f>
      </x:c>
      <x:c r="AX970" s="58" t="str">
        <x:f>IF(A970="","",IF(AQ970=0,"",AVERAGE(BI970:INDEX(BI970:CR970,1,'Настройки'!$B$3))))</x:f>
      </x:c>
      <x:c r="AY970" s="58" t="str">
        <x:f>IF(OR(A970="",AQ970=0),"",STDEVP(BI970:INDEX(BI970:CR970,1,'Настройки'!$B$3)))</x:f>
      </x:c>
      <x:c r="AZ970" s="61" t="str">
        <x:f>IF(OR(A970="",AQ970&lt;'Настройки'!$B$12,AX970&lt;=0,AND('Настройки'!$B$10="Блокировать",COUNTIF(F970:INDEX(F970:AO970,1,'Настройки'!$B$3),"&lt;0")&gt;0)),"",AY970/ABS(AX970))</x:f>
      </x:c>
      <x:c r="BA970" s="49" t="str">
        <x:f>IF(A970="","",IF(AND('Настройки'!$B$10="Блокировать",COUNTIF(F970:INDEX(F970:AO970,1,'Настройки'!$B$3),"&lt;0")&gt;0),"Не определён",IF(AQ970&lt;'Настройки'!$B$12,"Не определён",IF(AX970=0,"Нет спроса",IF(AX970&lt;0,"Не определён",IF(AZ970&lt;='Настройки'!$B$7,"X",IF(AZ970&lt;='Настройки'!$B$8,"Y","Z")))))))</x:f>
      </x:c>
      <x:c r="BB970" s="49" t="str">
        <x:f>IF(OR(A970="",LEN(AW970)&lt;&gt;1,LEN(BA970)&lt;&gt;1),"",AW970&amp;BA970)</x:f>
      </x:c>
      <x:c r="BC970" s="61" t="str">
        <x:f>IF(OR(A970="",AQ970=0),"",(COUNT(BI970:INDEX(BI970:CR970,1,'Настройки'!$B$3))-COUNT(CS970:INDEX(CS970:EB970,1,'Настройки'!$B$3)))/AQ970)</x:f>
      </x:c>
      <x:c r="BD970" s="64" t="str">
        <x:f>IF(OR(A970="",COUNT(CS970:INDEX(CS970:EB970,1,'Настройки'!$B$3))=0),"",AQ970/COUNT(CS970:INDEX(CS970:EB970,1,'Настройки'!$B$3)))</x:f>
      </x:c>
      <x:c r="BE970" s="64" t="str">
        <x:f>IF(OR(A970="",COUNT(CS970:INDEX(CS970:EB970,1,'Настройки'!$B$3))=0),"",IF(AVERAGE(CS970:INDEX(CS970:EB970,1,'Настройки'!$B$3))=0,"",(STDEVP(CS970:INDEX(CS970:EB970,1,'Настройки'!$B$3))/ABS(AVERAGE(CS970:INDEX(CS970:EB970,1,'Настройки'!$B$3))))^2))</x:f>
      </x:c>
      <x:c r="BF970" s="49" t="str">
        <x:f>IF(A970="","",IF(AQ970&lt;3,"Недостаточно",IF(AQ970&lt;6,"Предварительный","Обычный")))</x:f>
      </x:c>
      <x:c r="BG970" s="49" t="str">
        <x:f>IF(A970="","",IF(COUNTIF(F970:INDEX(F970:AO970,1,'Настройки'!$B$3),"&lt;0")&gt;0,IF('Настройки'!$B$10="Блокировать","Отрицательный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"),"")&amp;IF(AQ970&lt;3,"Недостаточно истории. ",IF(AQ970&lt;6,"Предварительная классификация. ",""))&amp;IF(AX970=0,"Нет спроса за горизонт. ","")&amp;IF(AZ970&gt;'Настройки'!$B$11,"Экстремальная вариативность. ",""))</x:f>
      </x:c>
      <x:c r="BH970" s="49" t="str">
        <x:f>IF(A970="","",IFERROR(VLOOKUP(BB970,'Настройки'!$D$3:$E$11,2,FALSE),"Сначала проверьте исходные данные и историю спроса.")&amp;" Уточните срок поставки, MOQ и критичность.")</x:f>
      </x:c>
      <x:c r="BI970" s="50" t="str">
        <x:f>IF(1&gt;'Настройки'!$B$3,"",IF(ISBLANK(F970),IF('Настройки'!$B$9="Нулевой спрос",0,""),IF(F970&lt;0,IF('Настройки'!$B$10="Исключить","",IF('Настройки'!$B$10="Абсолютные значения",ABS(F970),F970)),F970)))</x:f>
      </x:c>
      <x:c r="BJ970" s="50" t="str">
        <x:f>IF(2&gt;'Настройки'!$B$3,"",IF(ISBLANK(G970),IF('Настройки'!$B$9="Нулевой спрос",0,""),IF(G970&lt;0,IF('Настройки'!$B$10="Исключить","",IF('Настройки'!$B$10="Абсолютные значения",ABS(G970),G970)),G970)))</x:f>
      </x:c>
      <x:c r="BK970" s="50" t="str">
        <x:f>IF(3&gt;'Настройки'!$B$3,"",IF(ISBLANK(H970),IF('Настройки'!$B$9="Нулевой спрос",0,""),IF(H970&lt;0,IF('Настройки'!$B$10="Исключить","",IF('Настройки'!$B$10="Абсолютные значения",ABS(H970),H970)),H970)))</x:f>
      </x:c>
      <x:c r="BL970" s="50" t="str">
        <x:f>IF(4&gt;'Настройки'!$B$3,"",IF(ISBLANK(I970),IF('Настройки'!$B$9="Нулевой спрос",0,""),IF(I970&lt;0,IF('Настройки'!$B$10="Исключить","",IF('Настройки'!$B$10="Абсолютные значения",ABS(I970),I970)),I970)))</x:f>
      </x:c>
      <x:c r="BM970" s="50" t="str">
        <x:f>IF(5&gt;'Настройки'!$B$3,"",IF(ISBLANK(J970),IF('Настройки'!$B$9="Нулевой спрос",0,""),IF(J970&lt;0,IF('Настройки'!$B$10="Исключить","",IF('Настройки'!$B$10="Абсолютные значения",ABS(J970),J970)),J970)))</x:f>
      </x:c>
      <x:c r="BN970" s="50" t="str">
        <x:f>IF(6&gt;'Настройки'!$B$3,"",IF(ISBLANK(K970),IF('Настройки'!$B$9="Нулевой спрос",0,""),IF(K970&lt;0,IF('Настройки'!$B$10="Исключить","",IF('Настройки'!$B$10="Абсолютные значения",ABS(K970),K970)),K970)))</x:f>
      </x:c>
      <x:c r="BO970" s="50" t="str">
        <x:f>IF(7&gt;'Настройки'!$B$3,"",IF(ISBLANK(L970),IF('Настройки'!$B$9="Нулевой спрос",0,""),IF(L970&lt;0,IF('Настройки'!$B$10="Исключить","",IF('Настройки'!$B$10="Абсолютные значения",ABS(L970),L970)),L970)))</x:f>
      </x:c>
      <x:c r="BP970" s="50" t="str">
        <x:f>IF(8&gt;'Настройки'!$B$3,"",IF(ISBLANK(M970),IF('Настройки'!$B$9="Нулевой спрос",0,""),IF(M970&lt;0,IF('Настройки'!$B$10="Исключить","",IF('Настройки'!$B$10="Абсолютные значения",ABS(M970),M970)),M970)))</x:f>
      </x:c>
      <x:c r="BQ970" s="50" t="str">
        <x:f>IF(9&gt;'Настройки'!$B$3,"",IF(ISBLANK(N970),IF('Настройки'!$B$9="Нулевой спрос",0,""),IF(N970&lt;0,IF('Настройки'!$B$10="Исключить","",IF('Настройки'!$B$10="Абсолютные значения",ABS(N970),N970)),N970)))</x:f>
      </x:c>
      <x:c r="BR970" s="50" t="str">
        <x:f>IF(10&gt;'Настройки'!$B$3,"",IF(ISBLANK(O970),IF('Настройки'!$B$9="Нулевой спрос",0,""),IF(O970&lt;0,IF('Настройки'!$B$10="Исключить","",IF('Настройки'!$B$10="Абсолютные значения",ABS(O970),O970)),O970)))</x:f>
      </x:c>
      <x:c r="BS970" s="50" t="str">
        <x:f>IF(11&gt;'Настройки'!$B$3,"",IF(ISBLANK(P970),IF('Настройки'!$B$9="Нулевой спрос",0,""),IF(P970&lt;0,IF('Настройки'!$B$10="Исключить","",IF('Настройки'!$B$10="Абсолютные значения",ABS(P970),P970)),P970)))</x:f>
      </x:c>
      <x:c r="BT970" s="50" t="str">
        <x:f>IF(12&gt;'Настройки'!$B$3,"",IF(ISBLANK(Q970),IF('Настройки'!$B$9="Нулевой спрос",0,""),IF(Q970&lt;0,IF('Настройки'!$B$10="Исключить","",IF('Настройки'!$B$10="Абсолютные значения",ABS(Q970),Q970)),Q970)))</x:f>
      </x:c>
      <x:c r="BU970" s="50" t="str">
        <x:f>IF(13&gt;'Настройки'!$B$3,"",IF(ISBLANK(R970),IF('Настройки'!$B$9="Нулевой спрос",0,""),IF(R970&lt;0,IF('Настройки'!$B$10="Исключить","",IF('Настройки'!$B$10="Абсолютные значения",ABS(R970),R970)),R970)))</x:f>
      </x:c>
      <x:c r="BV970" s="50" t="str">
        <x:f>IF(14&gt;'Настройки'!$B$3,"",IF(ISBLANK(S970),IF('Настройки'!$B$9="Нулевой спрос",0,""),IF(S970&lt;0,IF('Настройки'!$B$10="Исключить","",IF('Настройки'!$B$10="Абсолютные значения",ABS(S970),S970)),S970)))</x:f>
      </x:c>
      <x:c r="BW970" s="50" t="str">
        <x:f>IF(15&gt;'Настройки'!$B$3,"",IF(ISBLANK(T970),IF('Настройки'!$B$9="Нулевой спрос",0,""),IF(T970&lt;0,IF('Настройки'!$B$10="Исключить","",IF('Настройки'!$B$10="Абсолютные значения",ABS(T970),T970)),T970)))</x:f>
      </x:c>
      <x:c r="BX970" s="50" t="str">
        <x:f>IF(16&gt;'Настройки'!$B$3,"",IF(ISBLANK(U970),IF('Настройки'!$B$9="Нулевой спрос",0,""),IF(U970&lt;0,IF('Настройки'!$B$10="Исключить","",IF('Настройки'!$B$10="Абсолютные значения",ABS(U970),U970)),U970)))</x:f>
      </x:c>
      <x:c r="BY970" s="50" t="str">
        <x:f>IF(17&gt;'Настройки'!$B$3,"",IF(ISBLANK(V970),IF('Настройки'!$B$9="Нулевой спрос",0,""),IF(V970&lt;0,IF('Настройки'!$B$10="Исключить","",IF('Настройки'!$B$10="Абсолютные значения",ABS(V970),V970)),V970)))</x:f>
      </x:c>
      <x:c r="BZ970" s="50" t="str">
        <x:f>IF(18&gt;'Настройки'!$B$3,"",IF(ISBLANK(W970),IF('Настройки'!$B$9="Нулевой спрос",0,""),IF(W970&lt;0,IF('Настройки'!$B$10="Исключить","",IF('Настройки'!$B$10="Абсолютные значения",ABS(W970),W970)),W970)))</x:f>
      </x:c>
      <x:c r="CA970" s="50" t="str">
        <x:f>IF(19&gt;'Настройки'!$B$3,"",IF(ISBLANK(X970),IF('Настройки'!$B$9="Нулевой спрос",0,""),IF(X970&lt;0,IF('Настройки'!$B$10="Исключить","",IF('Настройки'!$B$10="Абсолютные значения",ABS(X970),X970)),X970)))</x:f>
      </x:c>
      <x:c r="CB970" s="50" t="str">
        <x:f>IF(20&gt;'Настройки'!$B$3,"",IF(ISBLANK(Y970),IF('Настройки'!$B$9="Нулевой спрос",0,""),IF(Y970&lt;0,IF('Настройки'!$B$10="Исключить","",IF('Настройки'!$B$10="Абсолютные значения",ABS(Y970),Y970)),Y970)))</x:f>
      </x:c>
      <x:c r="CC970" s="50" t="str">
        <x:f>IF(21&gt;'Настройки'!$B$3,"",IF(ISBLANK(Z970),IF('Настройки'!$B$9="Нулевой спрос",0,""),IF(Z970&lt;0,IF('Настройки'!$B$10="Исключить","",IF('Настройки'!$B$10="Абсолютные значения",ABS(Z970),Z970)),Z970)))</x:f>
      </x:c>
      <x:c r="CD970" s="50" t="str">
        <x:f>IF(22&gt;'Настройки'!$B$3,"",IF(ISBLANK(AA970),IF('Настройки'!$B$9="Нулевой спрос",0,""),IF(AA970&lt;0,IF('Настройки'!$B$10="Исключить","",IF('Настройки'!$B$10="Абсолютные значения",ABS(AA970),AA970)),AA970)))</x:f>
      </x:c>
      <x:c r="CE970" s="50" t="str">
        <x:f>IF(23&gt;'Настройки'!$B$3,"",IF(ISBLANK(AB970),IF('Настройки'!$B$9="Нулевой спрос",0,""),IF(AB970&lt;0,IF('Настройки'!$B$10="Исключить","",IF('Настройки'!$B$10="Абсолютные значения",ABS(AB970),AB970)),AB970)))</x:f>
      </x:c>
      <x:c r="CF970" s="50" t="str">
        <x:f>IF(24&gt;'Настройки'!$B$3,"",IF(ISBLANK(AC970),IF('Настройки'!$B$9="Нулевой спрос",0,""),IF(AC970&lt;0,IF('Настройки'!$B$10="Исключить","",IF('Настройки'!$B$10="Абсолютные значения",ABS(AC970),AC970)),AC970)))</x:f>
      </x:c>
      <x:c r="CG970" s="50" t="str">
        <x:f>IF(25&gt;'Настройки'!$B$3,"",IF(ISBLANK(AD970),IF('Настройки'!$B$9="Нулевой спрос",0,""),IF(AD970&lt;0,IF('Настройки'!$B$10="Исключить","",IF('Настройки'!$B$10="Абсолютные значения",ABS(AD970),AD970)),AD970)))</x:f>
      </x:c>
      <x:c r="CH970" s="50" t="str">
        <x:f>IF(26&gt;'Настройки'!$B$3,"",IF(ISBLANK(AE970),IF('Настройки'!$B$9="Нулевой спрос",0,""),IF(AE970&lt;0,IF('Настройки'!$B$10="Исключить","",IF('Настройки'!$B$10="Абсолютные значения",ABS(AE970),AE970)),AE970)))</x:f>
      </x:c>
      <x:c r="CI970" s="50" t="str">
        <x:f>IF(27&gt;'Настройки'!$B$3,"",IF(ISBLANK(AF970),IF('Настройки'!$B$9="Нулевой спрос",0,""),IF(AF970&lt;0,IF('Настройки'!$B$10="Исключить","",IF('Настройки'!$B$10="Абсолютные значения",ABS(AF970),AF970)),AF970)))</x:f>
      </x:c>
      <x:c r="CJ970" s="50" t="str">
        <x:f>IF(28&gt;'Настройки'!$B$3,"",IF(ISBLANK(AG970),IF('Настройки'!$B$9="Нулевой спрос",0,""),IF(AG970&lt;0,IF('Настройки'!$B$10="Исключить","",IF('Настройки'!$B$10="Абсолютные значения",ABS(AG970),AG970)),AG970)))</x:f>
      </x:c>
      <x:c r="CK970" s="50" t="str">
        <x:f>IF(29&gt;'Настройки'!$B$3,"",IF(ISBLANK(AH970),IF('Настройки'!$B$9="Нулевой спрос",0,""),IF(AH970&lt;0,IF('Настройки'!$B$10="Исключить","",IF('Настройки'!$B$10="Абсолютные значения",ABS(AH970),AH970)),AH970)))</x:f>
      </x:c>
      <x:c r="CL970" s="50" t="str">
        <x:f>IF(30&gt;'Настройки'!$B$3,"",IF(ISBLANK(AI970),IF('Настройки'!$B$9="Нулевой спрос",0,""),IF(AI970&lt;0,IF('Настройки'!$B$10="Исключить","",IF('Настройки'!$B$10="Абсолютные значения",ABS(AI970),AI970)),AI970)))</x:f>
      </x:c>
      <x:c r="CM970" s="50" t="str">
        <x:f>IF(31&gt;'Настройки'!$B$3,"",IF(ISBLANK(AJ970),IF('Настройки'!$B$9="Нулевой спрос",0,""),IF(AJ970&lt;0,IF('Настройки'!$B$10="Исключить","",IF('Настройки'!$B$10="Абсолютные значения",ABS(AJ970),AJ970)),AJ970)))</x:f>
      </x:c>
      <x:c r="CN970" s="50" t="str">
        <x:f>IF(32&gt;'Настройки'!$B$3,"",IF(ISBLANK(AK970),IF('Настройки'!$B$9="Нулевой спрос",0,""),IF(AK970&lt;0,IF('Настройки'!$B$10="Исключить","",IF('Настройки'!$B$10="Абсолютные значения",ABS(AK970),AK970)),AK970)))</x:f>
      </x:c>
      <x:c r="CO970" s="50" t="str">
        <x:f>IF(33&gt;'Настройки'!$B$3,"",IF(ISBLANK(AL970),IF('Настройки'!$B$9="Нулевой спрос",0,""),IF(AL970&lt;0,IF('Настройки'!$B$10="Исключить","",IF('Настройки'!$B$10="Абсолютные значения",ABS(AL970),AL970)),AL970)))</x:f>
      </x:c>
      <x:c r="CP970" s="50" t="str">
        <x:f>IF(34&gt;'Настройки'!$B$3,"",IF(ISBLANK(AM970),IF('Настройки'!$B$9="Нулевой спрос",0,""),IF(AM970&lt;0,IF('Настройки'!$B$10="Исключить","",IF('Настройки'!$B$10="Абсолютные значения",ABS(AM970),AM970)),AM970)))</x:f>
      </x:c>
      <x:c r="CQ970" s="50" t="str">
        <x:f>IF(35&gt;'Настройки'!$B$3,"",IF(ISBLANK(AN970),IF('Настройки'!$B$9="Нулевой спрос",0,""),IF(AN970&lt;0,IF('Настройки'!$B$10="Исключить","",IF('Настройки'!$B$10="Абсолютные значения",ABS(AN970),AN970)),AN970)))</x:f>
      </x:c>
      <x:c r="CR970" s="50" t="str">
        <x:f>IF(36&gt;'Настройки'!$B$3,"",IF(ISBLANK(AO970),IF('Настройки'!$B$9="Нулевой спрос",0,""),IF(AO970&lt;0,IF('Настройки'!$B$10="Исключить","",IF('Настройки'!$B$10="Абсолютные значения",ABS(AO970),AO970)),AO970)))</x:f>
      </x:c>
      <x:c r="CS970" s="50" t="str">
        <x:f>IF(OR(1&gt;'Настройки'!$B$3,ISBLANK(BI970),BI970=0),"",BI970)</x:f>
      </x:c>
      <x:c r="CT970" s="50" t="str">
        <x:f>IF(OR(2&gt;'Настройки'!$B$3,ISBLANK(BJ970),BJ970=0),"",BJ970)</x:f>
      </x:c>
      <x:c r="CU970" s="50" t="str">
        <x:f>IF(OR(3&gt;'Настройки'!$B$3,ISBLANK(BK970),BK970=0),"",BK970)</x:f>
      </x:c>
      <x:c r="CV970" s="50" t="str">
        <x:f>IF(OR(4&gt;'Настройки'!$B$3,ISBLANK(BL970),BL970=0),"",BL970)</x:f>
      </x:c>
      <x:c r="CW970" s="50" t="str">
        <x:f>IF(OR(5&gt;'Настройки'!$B$3,ISBLANK(BM970),BM970=0),"",BM970)</x:f>
      </x:c>
      <x:c r="CX970" s="50" t="str">
        <x:f>IF(OR(6&gt;'Настройки'!$B$3,ISBLANK(BN970),BN970=0),"",BN970)</x:f>
      </x:c>
      <x:c r="CY970" s="50" t="str">
        <x:f>IF(OR(7&gt;'Настройки'!$B$3,ISBLANK(BO970),BO970=0),"",BO970)</x:f>
      </x:c>
      <x:c r="CZ970" s="50" t="str">
        <x:f>IF(OR(8&gt;'Настройки'!$B$3,ISBLANK(BP970),BP970=0),"",BP970)</x:f>
      </x:c>
      <x:c r="DA970" s="50" t="str">
        <x:f>IF(OR(9&gt;'Настройки'!$B$3,ISBLANK(BQ970),BQ970=0),"",BQ970)</x:f>
      </x:c>
      <x:c r="DB970" s="50" t="str">
        <x:f>IF(OR(10&gt;'Настройки'!$B$3,ISBLANK(BR970),BR970=0),"",BR970)</x:f>
      </x:c>
      <x:c r="DC970" s="50" t="str">
        <x:f>IF(OR(11&gt;'Настройки'!$B$3,ISBLANK(BS970),BS970=0),"",BS970)</x:f>
      </x:c>
      <x:c r="DD970" s="50" t="str">
        <x:f>IF(OR(12&gt;'Настройки'!$B$3,ISBLANK(BT970),BT970=0),"",BT970)</x:f>
      </x:c>
      <x:c r="DE970" s="50" t="str">
        <x:f>IF(OR(13&gt;'Настройки'!$B$3,ISBLANK(BU970),BU970=0),"",BU970)</x:f>
      </x:c>
      <x:c r="DF970" s="50" t="str">
        <x:f>IF(OR(14&gt;'Настройки'!$B$3,ISBLANK(BV970),BV970=0),"",BV970)</x:f>
      </x:c>
      <x:c r="DG970" s="50" t="str">
        <x:f>IF(OR(15&gt;'Настройки'!$B$3,ISBLANK(BW970),BW970=0),"",BW970)</x:f>
      </x:c>
      <x:c r="DH970" s="50" t="str">
        <x:f>IF(OR(16&gt;'Настройки'!$B$3,ISBLANK(BX970),BX970=0),"",BX970)</x:f>
      </x:c>
      <x:c r="DI970" s="50" t="str">
        <x:f>IF(OR(17&gt;'Настройки'!$B$3,ISBLANK(BY970),BY970=0),"",BY970)</x:f>
      </x:c>
      <x:c r="DJ970" s="50" t="str">
        <x:f>IF(OR(18&gt;'Настройки'!$B$3,ISBLANK(BZ970),BZ970=0),"",BZ970)</x:f>
      </x:c>
      <x:c r="DK970" s="50" t="str">
        <x:f>IF(OR(19&gt;'Настройки'!$B$3,ISBLANK(CA970),CA970=0),"",CA970)</x:f>
      </x:c>
      <x:c r="DL970" s="50" t="str">
        <x:f>IF(OR(20&gt;'Настройки'!$B$3,ISBLANK(CB970),CB970=0),"",CB970)</x:f>
      </x:c>
      <x:c r="DM970" s="50" t="str">
        <x:f>IF(OR(21&gt;'Настройки'!$B$3,ISBLANK(CC970),CC970=0),"",CC970)</x:f>
      </x:c>
      <x:c r="DN970" s="50" t="str">
        <x:f>IF(OR(22&gt;'Настройки'!$B$3,ISBLANK(CD970),CD970=0),"",CD970)</x:f>
      </x:c>
      <x:c r="DO970" s="50" t="str">
        <x:f>IF(OR(23&gt;'Настройки'!$B$3,ISBLANK(CE970),CE970=0),"",CE970)</x:f>
      </x:c>
      <x:c r="DP970" s="50" t="str">
        <x:f>IF(OR(24&gt;'Настройки'!$B$3,ISBLANK(CF970),CF970=0),"",CF970)</x:f>
      </x:c>
      <x:c r="DQ970" s="50" t="str">
        <x:f>IF(OR(25&gt;'Настройки'!$B$3,ISBLANK(CG970),CG970=0),"",CG970)</x:f>
      </x:c>
      <x:c r="DR970" s="50" t="str">
        <x:f>IF(OR(26&gt;'Настройки'!$B$3,ISBLANK(CH970),CH970=0),"",CH970)</x:f>
      </x:c>
      <x:c r="DS970" s="50" t="str">
        <x:f>IF(OR(27&gt;'Настройки'!$B$3,ISBLANK(CI970),CI970=0),"",CI970)</x:f>
      </x:c>
      <x:c r="DT970" s="50" t="str">
        <x:f>IF(OR(28&gt;'Настройки'!$B$3,ISBLANK(CJ970),CJ970=0),"",CJ970)</x:f>
      </x:c>
      <x:c r="DU970" s="50" t="str">
        <x:f>IF(OR(29&gt;'Настройки'!$B$3,ISBLANK(CK970),CK970=0),"",CK970)</x:f>
      </x:c>
      <x:c r="DV970" s="50" t="str">
        <x:f>IF(OR(30&gt;'Настройки'!$B$3,ISBLANK(CL970),CL970=0),"",CL970)</x:f>
      </x:c>
      <x:c r="DW970" s="50" t="str">
        <x:f>IF(OR(31&gt;'Настройки'!$B$3,ISBLANK(CM970),CM970=0),"",CM970)</x:f>
      </x:c>
      <x:c r="DX970" s="50" t="str">
        <x:f>IF(OR(32&gt;'Настройки'!$B$3,ISBLANK(CN970),CN970=0),"",CN970)</x:f>
      </x:c>
      <x:c r="DY970" s="50" t="str">
        <x:f>IF(OR(33&gt;'Настройки'!$B$3,ISBLANK(CO970),CO970=0),"",CO970)</x:f>
      </x:c>
      <x:c r="DZ970" s="50" t="str">
        <x:f>IF(OR(34&gt;'Настройки'!$B$3,ISBLANK(CP970),CP970=0),"",CP970)</x:f>
      </x:c>
      <x:c r="EA970" s="50" t="str">
        <x:f>IF(OR(35&gt;'Настройки'!$B$3,ISBLANK(CQ970),CQ970=0),"",CQ970)</x:f>
      </x:c>
      <x:c r="EB970" s="50" t="str">
        <x:f>IF(OR(36&gt;'Настройки'!$B$3,ISBLANK(CR970),CR970=0),"",CR970)</x:f>
      </x:c>
      <x:c r="EC970" s="50" t="str">
        <x:f>IF(A970="","",IF(OR(BB970="AZ",BB970="BZ"),10000+ROW(),IF(AZ970&gt;'Настройки'!$B$11,20000+ROW(),IF(BF970&lt;&gt;"Обычный",30000+ROW(),IF(AX970&lt;=0,40000+ROW(),"")))))</x:f>
      </x:c>
      <x:c r="ED970" s="50" t="str">
        <x:f>IF(EC970="","",COUNTIFS($EC$2:$EC$1001,"&gt;0",$EC$2:$EC$1001,"&lt;"&amp;EC970)+1)</x:f>
      </x:c>
    </x:row>
    <x:row r="971">
      <x:c r="A971" s="115"/>
      <x:c r="B971" s="115"/>
      <x:c r="C971" s="115"/>
      <x:c r="D971" s="118"/>
      <x:c r="E971" s="118"/>
      <x:c r="F971" s="118"/>
      <x:c r="G971" s="118"/>
      <x:c r="H971" s="118"/>
      <x:c r="I971" s="118"/>
      <x:c r="J971" s="118"/>
      <x:c r="K971" s="118"/>
      <x:c r="L971" s="118"/>
      <x:c r="M971" s="118"/>
      <x:c r="N971" s="118"/>
      <x:c r="O971" s="118"/>
      <x:c r="P971" s="118"/>
      <x:c r="Q971" s="118"/>
      <x:c r="R971" s="118"/>
      <x:c r="S971" s="118"/>
      <x:c r="T971" s="118"/>
      <x:c r="U971" s="118"/>
      <x:c r="V971" s="118"/>
      <x:c r="W971" s="118"/>
      <x:c r="X971" s="118"/>
      <x:c r="Y971" s="118"/>
      <x:c r="Z971" s="118"/>
      <x:c r="AA971" s="118"/>
      <x:c r="AB971" s="118"/>
      <x:c r="AC971" s="118"/>
      <x:c r="AD971" s="118"/>
      <x:c r="AE971" s="118"/>
      <x:c r="AF971" s="118"/>
      <x:c r="AG971" s="118"/>
      <x:c r="AH971" s="118"/>
      <x:c r="AI971" s="118"/>
      <x:c r="AJ971" s="118"/>
      <x:c r="AK971" s="118"/>
      <x:c r="AL971" s="118"/>
      <x:c r="AM971" s="118"/>
      <x:c r="AN971" s="118"/>
      <x:c r="AO971" s="118"/>
      <x:c r="AP971" s="115"/>
      <x:c r="AQ971" s="49" t="str">
        <x:f>IF(A971="","",COUNT(BI971:INDEX(BI971:CR971,1,'Настройки'!$B$3)))</x:f>
      </x:c>
      <x:c r="AR971" s="49" t="str">
        <x:f>IF(A971="","",SUM(BI971:INDEX(BI971:CR971,1,'Настройки'!$B$3)))</x:f>
      </x:c>
      <x:c r="AS971" s="58" t="str">
        <x:f>IF(A971="","",IF('Настройки'!$B$4="Стоимость потребления",AR971*D971,IF('Настройки'!$B$4="Количество",AR971,E971)))</x:f>
      </x:c>
      <x:c r="AT971" s="61" t="str">
        <x:f>IF(OR(A971="",AS971&lt;0,SUM($AS$2:$AS$1001)&lt;=0),"",AS971/SUM($AS$2:$AS$1001))</x:f>
      </x:c>
      <x:c r="AU971" s="61" t="str">
        <x:f>IF(OR(A971="",AS971&lt;0,SUM($AS$2:$AS$1001)&lt;=0),"",SUMIFS($AS$2:$AS$1001,$AS$2:$AS$1001,"&gt;"&amp;AS971)/SUM($AS$2:$AS$1001))</x:f>
      </x:c>
      <x:c r="AV971" s="61" t="str">
        <x:f>IF(OR(A971="",AS971&lt;0,SUM($AS$2:$AS$1001)&lt;=0),"",SUMIFS($AS$2:$AS$1001,$AS$2:$AS$1001,"&gt;="&amp;AS971)/SUM($AS$2:$AS$1001))</x:f>
      </x:c>
      <x:c r="AW971" s="49" t="str">
        <x:f>IF(A971="","",IF(SUM($AS$2:$AS$1001)&lt;=0,"Не определён",IF(AS971&lt;0,"Исключение",IF(AU971&lt;'Настройки'!$B$5,"A",IF(AU971&lt;'Настройки'!$B$6,"B","C")))))</x:f>
      </x:c>
      <x:c r="AX971" s="58" t="str">
        <x:f>IF(A971="","",IF(AQ971=0,"",AVERAGE(BI971:INDEX(BI971:CR971,1,'Настройки'!$B$3))))</x:f>
      </x:c>
      <x:c r="AY971" s="58" t="str">
        <x:f>IF(OR(A971="",AQ971=0),"",STDEVP(BI971:INDEX(BI971:CR971,1,'Настройки'!$B$3)))</x:f>
      </x:c>
      <x:c r="AZ971" s="61" t="str">
        <x:f>IF(OR(A971="",AQ971&lt;'Настройки'!$B$12,AX971&lt;=0,AND('Настройки'!$B$10="Блокировать",COUNTIF(F971:INDEX(F971:AO971,1,'Настройки'!$B$3),"&lt;0")&gt;0)),"",AY971/ABS(AX971))</x:f>
      </x:c>
      <x:c r="BA971" s="49" t="str">
        <x:f>IF(A971="","",IF(AND('Настройки'!$B$10="Блокировать",COUNTIF(F971:INDEX(F971:AO971,1,'Настройки'!$B$3),"&lt;0")&gt;0),"Не определён",IF(AQ971&lt;'Настройки'!$B$12,"Не определён",IF(AX971=0,"Нет спроса",IF(AX971&lt;0,"Не определён",IF(AZ971&lt;='Настройки'!$B$7,"X",IF(AZ971&lt;='Настройки'!$B$8,"Y","Z")))))))</x:f>
      </x:c>
      <x:c r="BB971" s="49" t="str">
        <x:f>IF(OR(A971="",LEN(AW971)&lt;&gt;1,LEN(BA971)&lt;&gt;1),"",AW971&amp;BA971)</x:f>
      </x:c>
      <x:c r="BC971" s="61" t="str">
        <x:f>IF(OR(A971="",AQ971=0),"",(COUNT(BI971:INDEX(BI971:CR971,1,'Настройки'!$B$3))-COUNT(CS971:INDEX(CS971:EB971,1,'Настройки'!$B$3)))/AQ971)</x:f>
      </x:c>
      <x:c r="BD971" s="64" t="str">
        <x:f>IF(OR(A971="",COUNT(CS971:INDEX(CS971:EB971,1,'Настройки'!$B$3))=0),"",AQ971/COUNT(CS971:INDEX(CS971:EB971,1,'Настройки'!$B$3)))</x:f>
      </x:c>
      <x:c r="BE971" s="64" t="str">
        <x:f>IF(OR(A971="",COUNT(CS971:INDEX(CS971:EB971,1,'Настройки'!$B$3))=0),"",IF(AVERAGE(CS971:INDEX(CS971:EB971,1,'Настройки'!$B$3))=0,"",(STDEVP(CS971:INDEX(CS971:EB971,1,'Настройки'!$B$3))/ABS(AVERAGE(CS971:INDEX(CS971:EB971,1,'Настройки'!$B$3))))^2))</x:f>
      </x:c>
      <x:c r="BF971" s="49" t="str">
        <x:f>IF(A971="","",IF(AQ971&lt;3,"Недостаточно",IF(AQ971&lt;6,"Предварительный","Обычный")))</x:f>
      </x:c>
      <x:c r="BG971" s="49" t="str">
        <x:f>IF(A971="","",IF(COUNTIF(F971:INDEX(F971:AO971,1,'Настройки'!$B$3),"&lt;0")&gt;0,IF('Настройки'!$B$10="Блокировать","Отрицательный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"),"")&amp;IF(AQ971&lt;3,"Недостаточно истории. ",IF(AQ971&lt;6,"Предварительная классификация. ",""))&amp;IF(AX971=0,"Нет спроса за горизонт. ","")&amp;IF(AZ971&gt;'Настройки'!$B$11,"Экстремальная вариативность. ",""))</x:f>
      </x:c>
      <x:c r="BH971" s="49" t="str">
        <x:f>IF(A971="","",IFERROR(VLOOKUP(BB971,'Настройки'!$D$3:$E$11,2,FALSE),"Сначала проверьте исходные данные и историю спроса.")&amp;" Уточните срок поставки, MOQ и критичность.")</x:f>
      </x:c>
      <x:c r="BI971" s="50" t="str">
        <x:f>IF(1&gt;'Настройки'!$B$3,"",IF(ISBLANK(F971),IF('Настройки'!$B$9="Нулевой спрос",0,""),IF(F971&lt;0,IF('Настройки'!$B$10="Исключить","",IF('Настройки'!$B$10="Абсолютные значения",ABS(F971),F971)),F971)))</x:f>
      </x:c>
      <x:c r="BJ971" s="50" t="str">
        <x:f>IF(2&gt;'Настройки'!$B$3,"",IF(ISBLANK(G971),IF('Настройки'!$B$9="Нулевой спрос",0,""),IF(G971&lt;0,IF('Настройки'!$B$10="Исключить","",IF('Настройки'!$B$10="Абсолютные значения",ABS(G971),G971)),G971)))</x:f>
      </x:c>
      <x:c r="BK971" s="50" t="str">
        <x:f>IF(3&gt;'Настройки'!$B$3,"",IF(ISBLANK(H971),IF('Настройки'!$B$9="Нулевой спрос",0,""),IF(H971&lt;0,IF('Настройки'!$B$10="Исключить","",IF('Настройки'!$B$10="Абсолютные значения",ABS(H971),H971)),H971)))</x:f>
      </x:c>
      <x:c r="BL971" s="50" t="str">
        <x:f>IF(4&gt;'Настройки'!$B$3,"",IF(ISBLANK(I971),IF('Настройки'!$B$9="Нулевой спрос",0,""),IF(I971&lt;0,IF('Настройки'!$B$10="Исключить","",IF('Настройки'!$B$10="Абсолютные значения",ABS(I971),I971)),I971)))</x:f>
      </x:c>
      <x:c r="BM971" s="50" t="str">
        <x:f>IF(5&gt;'Настройки'!$B$3,"",IF(ISBLANK(J971),IF('Настройки'!$B$9="Нулевой спрос",0,""),IF(J971&lt;0,IF('Настройки'!$B$10="Исключить","",IF('Настройки'!$B$10="Абсолютные значения",ABS(J971),J971)),J971)))</x:f>
      </x:c>
      <x:c r="BN971" s="50" t="str">
        <x:f>IF(6&gt;'Настройки'!$B$3,"",IF(ISBLANK(K971),IF('Настройки'!$B$9="Нулевой спрос",0,""),IF(K971&lt;0,IF('Настройки'!$B$10="Исключить","",IF('Настройки'!$B$10="Абсолютные значения",ABS(K971),K971)),K971)))</x:f>
      </x:c>
      <x:c r="BO971" s="50" t="str">
        <x:f>IF(7&gt;'Настройки'!$B$3,"",IF(ISBLANK(L971),IF('Настройки'!$B$9="Нулевой спрос",0,""),IF(L971&lt;0,IF('Настройки'!$B$10="Исключить","",IF('Настройки'!$B$10="Абсолютные значения",ABS(L971),L971)),L971)))</x:f>
      </x:c>
      <x:c r="BP971" s="50" t="str">
        <x:f>IF(8&gt;'Настройки'!$B$3,"",IF(ISBLANK(M971),IF('Настройки'!$B$9="Нулевой спрос",0,""),IF(M971&lt;0,IF('Настройки'!$B$10="Исключить","",IF('Настройки'!$B$10="Абсолютные значения",ABS(M971),M971)),M971)))</x:f>
      </x:c>
      <x:c r="BQ971" s="50" t="str">
        <x:f>IF(9&gt;'Настройки'!$B$3,"",IF(ISBLANK(N971),IF('Настройки'!$B$9="Нулевой спрос",0,""),IF(N971&lt;0,IF('Настройки'!$B$10="Исключить","",IF('Настройки'!$B$10="Абсолютные значения",ABS(N971),N971)),N971)))</x:f>
      </x:c>
      <x:c r="BR971" s="50" t="str">
        <x:f>IF(10&gt;'Настройки'!$B$3,"",IF(ISBLANK(O971),IF('Настройки'!$B$9="Нулевой спрос",0,""),IF(O971&lt;0,IF('Настройки'!$B$10="Исключить","",IF('Настройки'!$B$10="Абсолютные значения",ABS(O971),O971)),O971)))</x:f>
      </x:c>
      <x:c r="BS971" s="50" t="str">
        <x:f>IF(11&gt;'Настройки'!$B$3,"",IF(ISBLANK(P971),IF('Настройки'!$B$9="Нулевой спрос",0,""),IF(P971&lt;0,IF('Настройки'!$B$10="Исключить","",IF('Настройки'!$B$10="Абсолютные значения",ABS(P971),P971)),P971)))</x:f>
      </x:c>
      <x:c r="BT971" s="50" t="str">
        <x:f>IF(12&gt;'Настройки'!$B$3,"",IF(ISBLANK(Q971),IF('Настройки'!$B$9="Нулевой спрос",0,""),IF(Q971&lt;0,IF('Настройки'!$B$10="Исключить","",IF('Настройки'!$B$10="Абсолютные значения",ABS(Q971),Q971)),Q971)))</x:f>
      </x:c>
      <x:c r="BU971" s="50" t="str">
        <x:f>IF(13&gt;'Настройки'!$B$3,"",IF(ISBLANK(R971),IF('Настройки'!$B$9="Нулевой спрос",0,""),IF(R971&lt;0,IF('Настройки'!$B$10="Исключить","",IF('Настройки'!$B$10="Абсолютные значения",ABS(R971),R971)),R971)))</x:f>
      </x:c>
      <x:c r="BV971" s="50" t="str">
        <x:f>IF(14&gt;'Настройки'!$B$3,"",IF(ISBLANK(S971),IF('Настройки'!$B$9="Нулевой спрос",0,""),IF(S971&lt;0,IF('Настройки'!$B$10="Исключить","",IF('Настройки'!$B$10="Абсолютные значения",ABS(S971),S971)),S971)))</x:f>
      </x:c>
      <x:c r="BW971" s="50" t="str">
        <x:f>IF(15&gt;'Настройки'!$B$3,"",IF(ISBLANK(T971),IF('Настройки'!$B$9="Нулевой спрос",0,""),IF(T971&lt;0,IF('Настройки'!$B$10="Исключить","",IF('Настройки'!$B$10="Абсолютные значения",ABS(T971),T971)),T971)))</x:f>
      </x:c>
      <x:c r="BX971" s="50" t="str">
        <x:f>IF(16&gt;'Настройки'!$B$3,"",IF(ISBLANK(U971),IF('Настройки'!$B$9="Нулевой спрос",0,""),IF(U971&lt;0,IF('Настройки'!$B$10="Исключить","",IF('Настройки'!$B$10="Абсолютные значения",ABS(U971),U971)),U971)))</x:f>
      </x:c>
      <x:c r="BY971" s="50" t="str">
        <x:f>IF(17&gt;'Настройки'!$B$3,"",IF(ISBLANK(V971),IF('Настройки'!$B$9="Нулевой спрос",0,""),IF(V971&lt;0,IF('Настройки'!$B$10="Исключить","",IF('Настройки'!$B$10="Абсолютные значения",ABS(V971),V971)),V971)))</x:f>
      </x:c>
      <x:c r="BZ971" s="50" t="str">
        <x:f>IF(18&gt;'Настройки'!$B$3,"",IF(ISBLANK(W971),IF('Настройки'!$B$9="Нулевой спрос",0,""),IF(W971&lt;0,IF('Настройки'!$B$10="Исключить","",IF('Настройки'!$B$10="Абсолютные значения",ABS(W971),W971)),W971)))</x:f>
      </x:c>
      <x:c r="CA971" s="50" t="str">
        <x:f>IF(19&gt;'Настройки'!$B$3,"",IF(ISBLANK(X971),IF('Настройки'!$B$9="Нулевой спрос",0,""),IF(X971&lt;0,IF('Настройки'!$B$10="Исключить","",IF('Настройки'!$B$10="Абсолютные значения",ABS(X971),X971)),X971)))</x:f>
      </x:c>
      <x:c r="CB971" s="50" t="str">
        <x:f>IF(20&gt;'Настройки'!$B$3,"",IF(ISBLANK(Y971),IF('Настройки'!$B$9="Нулевой спрос",0,""),IF(Y971&lt;0,IF('Настройки'!$B$10="Исключить","",IF('Настройки'!$B$10="Абсолютные значения",ABS(Y971),Y971)),Y971)))</x:f>
      </x:c>
      <x:c r="CC971" s="50" t="str">
        <x:f>IF(21&gt;'Настройки'!$B$3,"",IF(ISBLANK(Z971),IF('Настройки'!$B$9="Нулевой спрос",0,""),IF(Z971&lt;0,IF('Настройки'!$B$10="Исключить","",IF('Настройки'!$B$10="Абсолютные значения",ABS(Z971),Z971)),Z971)))</x:f>
      </x:c>
      <x:c r="CD971" s="50" t="str">
        <x:f>IF(22&gt;'Настройки'!$B$3,"",IF(ISBLANK(AA971),IF('Настройки'!$B$9="Нулевой спрос",0,""),IF(AA971&lt;0,IF('Настройки'!$B$10="Исключить","",IF('Настройки'!$B$10="Абсолютные значения",ABS(AA971),AA971)),AA971)))</x:f>
      </x:c>
      <x:c r="CE971" s="50" t="str">
        <x:f>IF(23&gt;'Настройки'!$B$3,"",IF(ISBLANK(AB971),IF('Настройки'!$B$9="Нулевой спрос",0,""),IF(AB971&lt;0,IF('Настройки'!$B$10="Исключить","",IF('Настройки'!$B$10="Абсолютные значения",ABS(AB971),AB971)),AB971)))</x:f>
      </x:c>
      <x:c r="CF971" s="50" t="str">
        <x:f>IF(24&gt;'Настройки'!$B$3,"",IF(ISBLANK(AC971),IF('Настройки'!$B$9="Нулевой спрос",0,""),IF(AC971&lt;0,IF('Настройки'!$B$10="Исключить","",IF('Настройки'!$B$10="Абсолютные значения",ABS(AC971),AC971)),AC971)))</x:f>
      </x:c>
      <x:c r="CG971" s="50" t="str">
        <x:f>IF(25&gt;'Настройки'!$B$3,"",IF(ISBLANK(AD971),IF('Настройки'!$B$9="Нулевой спрос",0,""),IF(AD971&lt;0,IF('Настройки'!$B$10="Исключить","",IF('Настройки'!$B$10="Абсолютные значения",ABS(AD971),AD971)),AD971)))</x:f>
      </x:c>
      <x:c r="CH971" s="50" t="str">
        <x:f>IF(26&gt;'Настройки'!$B$3,"",IF(ISBLANK(AE971),IF('Настройки'!$B$9="Нулевой спрос",0,""),IF(AE971&lt;0,IF('Настройки'!$B$10="Исключить","",IF('Настройки'!$B$10="Абсолютные значения",ABS(AE971),AE971)),AE971)))</x:f>
      </x:c>
      <x:c r="CI971" s="50" t="str">
        <x:f>IF(27&gt;'Настройки'!$B$3,"",IF(ISBLANK(AF971),IF('Настройки'!$B$9="Нулевой спрос",0,""),IF(AF971&lt;0,IF('Настройки'!$B$10="Исключить","",IF('Настройки'!$B$10="Абсолютные значения",ABS(AF971),AF971)),AF971)))</x:f>
      </x:c>
      <x:c r="CJ971" s="50" t="str">
        <x:f>IF(28&gt;'Настройки'!$B$3,"",IF(ISBLANK(AG971),IF('Настройки'!$B$9="Нулевой спрос",0,""),IF(AG971&lt;0,IF('Настройки'!$B$10="Исключить","",IF('Настройки'!$B$10="Абсолютные значения",ABS(AG971),AG971)),AG971)))</x:f>
      </x:c>
      <x:c r="CK971" s="50" t="str">
        <x:f>IF(29&gt;'Настройки'!$B$3,"",IF(ISBLANK(AH971),IF('Настройки'!$B$9="Нулевой спрос",0,""),IF(AH971&lt;0,IF('Настройки'!$B$10="Исключить","",IF('Настройки'!$B$10="Абсолютные значения",ABS(AH971),AH971)),AH971)))</x:f>
      </x:c>
      <x:c r="CL971" s="50" t="str">
        <x:f>IF(30&gt;'Настройки'!$B$3,"",IF(ISBLANK(AI971),IF('Настройки'!$B$9="Нулевой спрос",0,""),IF(AI971&lt;0,IF('Настройки'!$B$10="Исключить","",IF('Настройки'!$B$10="Абсолютные значения",ABS(AI971),AI971)),AI971)))</x:f>
      </x:c>
      <x:c r="CM971" s="50" t="str">
        <x:f>IF(31&gt;'Настройки'!$B$3,"",IF(ISBLANK(AJ971),IF('Настройки'!$B$9="Нулевой спрос",0,""),IF(AJ971&lt;0,IF('Настройки'!$B$10="Исключить","",IF('Настройки'!$B$10="Абсолютные значения",ABS(AJ971),AJ971)),AJ971)))</x:f>
      </x:c>
      <x:c r="CN971" s="50" t="str">
        <x:f>IF(32&gt;'Настройки'!$B$3,"",IF(ISBLANK(AK971),IF('Настройки'!$B$9="Нулевой спрос",0,""),IF(AK971&lt;0,IF('Настройки'!$B$10="Исключить","",IF('Настройки'!$B$10="Абсолютные значения",ABS(AK971),AK971)),AK971)))</x:f>
      </x:c>
      <x:c r="CO971" s="50" t="str">
        <x:f>IF(33&gt;'Настройки'!$B$3,"",IF(ISBLANK(AL971),IF('Настройки'!$B$9="Нулевой спрос",0,""),IF(AL971&lt;0,IF('Настройки'!$B$10="Исключить","",IF('Настройки'!$B$10="Абсолютные значения",ABS(AL971),AL971)),AL971)))</x:f>
      </x:c>
      <x:c r="CP971" s="50" t="str">
        <x:f>IF(34&gt;'Настройки'!$B$3,"",IF(ISBLANK(AM971),IF('Настройки'!$B$9="Нулевой спрос",0,""),IF(AM971&lt;0,IF('Настройки'!$B$10="Исключить","",IF('Настройки'!$B$10="Абсолютные значения",ABS(AM971),AM971)),AM971)))</x:f>
      </x:c>
      <x:c r="CQ971" s="50" t="str">
        <x:f>IF(35&gt;'Настройки'!$B$3,"",IF(ISBLANK(AN971),IF('Настройки'!$B$9="Нулевой спрос",0,""),IF(AN971&lt;0,IF('Настройки'!$B$10="Исключить","",IF('Настройки'!$B$10="Абсолютные значения",ABS(AN971),AN971)),AN971)))</x:f>
      </x:c>
      <x:c r="CR971" s="50" t="str">
        <x:f>IF(36&gt;'Настройки'!$B$3,"",IF(ISBLANK(AO971),IF('Настройки'!$B$9="Нулевой спрос",0,""),IF(AO971&lt;0,IF('Настройки'!$B$10="Исключить","",IF('Настройки'!$B$10="Абсолютные значения",ABS(AO971),AO971)),AO971)))</x:f>
      </x:c>
      <x:c r="CS971" s="50" t="str">
        <x:f>IF(OR(1&gt;'Настройки'!$B$3,ISBLANK(BI971),BI971=0),"",BI971)</x:f>
      </x:c>
      <x:c r="CT971" s="50" t="str">
        <x:f>IF(OR(2&gt;'Настройки'!$B$3,ISBLANK(BJ971),BJ971=0),"",BJ971)</x:f>
      </x:c>
      <x:c r="CU971" s="50" t="str">
        <x:f>IF(OR(3&gt;'Настройки'!$B$3,ISBLANK(BK971),BK971=0),"",BK971)</x:f>
      </x:c>
      <x:c r="CV971" s="50" t="str">
        <x:f>IF(OR(4&gt;'Настройки'!$B$3,ISBLANK(BL971),BL971=0),"",BL971)</x:f>
      </x:c>
      <x:c r="CW971" s="50" t="str">
        <x:f>IF(OR(5&gt;'Настройки'!$B$3,ISBLANK(BM971),BM971=0),"",BM971)</x:f>
      </x:c>
      <x:c r="CX971" s="50" t="str">
        <x:f>IF(OR(6&gt;'Настройки'!$B$3,ISBLANK(BN971),BN971=0),"",BN971)</x:f>
      </x:c>
      <x:c r="CY971" s="50" t="str">
        <x:f>IF(OR(7&gt;'Настройки'!$B$3,ISBLANK(BO971),BO971=0),"",BO971)</x:f>
      </x:c>
      <x:c r="CZ971" s="50" t="str">
        <x:f>IF(OR(8&gt;'Настройки'!$B$3,ISBLANK(BP971),BP971=0),"",BP971)</x:f>
      </x:c>
      <x:c r="DA971" s="50" t="str">
        <x:f>IF(OR(9&gt;'Настройки'!$B$3,ISBLANK(BQ971),BQ971=0),"",BQ971)</x:f>
      </x:c>
      <x:c r="DB971" s="50" t="str">
        <x:f>IF(OR(10&gt;'Настройки'!$B$3,ISBLANK(BR971),BR971=0),"",BR971)</x:f>
      </x:c>
      <x:c r="DC971" s="50" t="str">
        <x:f>IF(OR(11&gt;'Настройки'!$B$3,ISBLANK(BS971),BS971=0),"",BS971)</x:f>
      </x:c>
      <x:c r="DD971" s="50" t="str">
        <x:f>IF(OR(12&gt;'Настройки'!$B$3,ISBLANK(BT971),BT971=0),"",BT971)</x:f>
      </x:c>
      <x:c r="DE971" s="50" t="str">
        <x:f>IF(OR(13&gt;'Настройки'!$B$3,ISBLANK(BU971),BU971=0),"",BU971)</x:f>
      </x:c>
      <x:c r="DF971" s="50" t="str">
        <x:f>IF(OR(14&gt;'Настройки'!$B$3,ISBLANK(BV971),BV971=0),"",BV971)</x:f>
      </x:c>
      <x:c r="DG971" s="50" t="str">
        <x:f>IF(OR(15&gt;'Настройки'!$B$3,ISBLANK(BW971),BW971=0),"",BW971)</x:f>
      </x:c>
      <x:c r="DH971" s="50" t="str">
        <x:f>IF(OR(16&gt;'Настройки'!$B$3,ISBLANK(BX971),BX971=0),"",BX971)</x:f>
      </x:c>
      <x:c r="DI971" s="50" t="str">
        <x:f>IF(OR(17&gt;'Настройки'!$B$3,ISBLANK(BY971),BY971=0),"",BY971)</x:f>
      </x:c>
      <x:c r="DJ971" s="50" t="str">
        <x:f>IF(OR(18&gt;'Настройки'!$B$3,ISBLANK(BZ971),BZ971=0),"",BZ971)</x:f>
      </x:c>
      <x:c r="DK971" s="50" t="str">
        <x:f>IF(OR(19&gt;'Настройки'!$B$3,ISBLANK(CA971),CA971=0),"",CA971)</x:f>
      </x:c>
      <x:c r="DL971" s="50" t="str">
        <x:f>IF(OR(20&gt;'Настройки'!$B$3,ISBLANK(CB971),CB971=0),"",CB971)</x:f>
      </x:c>
      <x:c r="DM971" s="50" t="str">
        <x:f>IF(OR(21&gt;'Настройки'!$B$3,ISBLANK(CC971),CC971=0),"",CC971)</x:f>
      </x:c>
      <x:c r="DN971" s="50" t="str">
        <x:f>IF(OR(22&gt;'Настройки'!$B$3,ISBLANK(CD971),CD971=0),"",CD971)</x:f>
      </x:c>
      <x:c r="DO971" s="50" t="str">
        <x:f>IF(OR(23&gt;'Настройки'!$B$3,ISBLANK(CE971),CE971=0),"",CE971)</x:f>
      </x:c>
      <x:c r="DP971" s="50" t="str">
        <x:f>IF(OR(24&gt;'Настройки'!$B$3,ISBLANK(CF971),CF971=0),"",CF971)</x:f>
      </x:c>
      <x:c r="DQ971" s="50" t="str">
        <x:f>IF(OR(25&gt;'Настройки'!$B$3,ISBLANK(CG971),CG971=0),"",CG971)</x:f>
      </x:c>
      <x:c r="DR971" s="50" t="str">
        <x:f>IF(OR(26&gt;'Настройки'!$B$3,ISBLANK(CH971),CH971=0),"",CH971)</x:f>
      </x:c>
      <x:c r="DS971" s="50" t="str">
        <x:f>IF(OR(27&gt;'Настройки'!$B$3,ISBLANK(CI971),CI971=0),"",CI971)</x:f>
      </x:c>
      <x:c r="DT971" s="50" t="str">
        <x:f>IF(OR(28&gt;'Настройки'!$B$3,ISBLANK(CJ971),CJ971=0),"",CJ971)</x:f>
      </x:c>
      <x:c r="DU971" s="50" t="str">
        <x:f>IF(OR(29&gt;'Настройки'!$B$3,ISBLANK(CK971),CK971=0),"",CK971)</x:f>
      </x:c>
      <x:c r="DV971" s="50" t="str">
        <x:f>IF(OR(30&gt;'Настройки'!$B$3,ISBLANK(CL971),CL971=0),"",CL971)</x:f>
      </x:c>
      <x:c r="DW971" s="50" t="str">
        <x:f>IF(OR(31&gt;'Настройки'!$B$3,ISBLANK(CM971),CM971=0),"",CM971)</x:f>
      </x:c>
      <x:c r="DX971" s="50" t="str">
        <x:f>IF(OR(32&gt;'Настройки'!$B$3,ISBLANK(CN971),CN971=0),"",CN971)</x:f>
      </x:c>
      <x:c r="DY971" s="50" t="str">
        <x:f>IF(OR(33&gt;'Настройки'!$B$3,ISBLANK(CO971),CO971=0),"",CO971)</x:f>
      </x:c>
      <x:c r="DZ971" s="50" t="str">
        <x:f>IF(OR(34&gt;'Настройки'!$B$3,ISBLANK(CP971),CP971=0),"",CP971)</x:f>
      </x:c>
      <x:c r="EA971" s="50" t="str">
        <x:f>IF(OR(35&gt;'Настройки'!$B$3,ISBLANK(CQ971),CQ971=0),"",CQ971)</x:f>
      </x:c>
      <x:c r="EB971" s="50" t="str">
        <x:f>IF(OR(36&gt;'Настройки'!$B$3,ISBLANK(CR971),CR971=0),"",CR971)</x:f>
      </x:c>
      <x:c r="EC971" s="50" t="str">
        <x:f>IF(A971="","",IF(OR(BB971="AZ",BB971="BZ"),10000+ROW(),IF(AZ971&gt;'Настройки'!$B$11,20000+ROW(),IF(BF971&lt;&gt;"Обычный",30000+ROW(),IF(AX971&lt;=0,40000+ROW(),"")))))</x:f>
      </x:c>
      <x:c r="ED971" s="50" t="str">
        <x:f>IF(EC971="","",COUNTIFS($EC$2:$EC$1001,"&gt;0",$EC$2:$EC$1001,"&lt;"&amp;EC971)+1)</x:f>
      </x:c>
    </x:row>
    <x:row r="972">
      <x:c r="A972" s="115"/>
      <x:c r="B972" s="115"/>
      <x:c r="C972" s="115"/>
      <x:c r="D972" s="118"/>
      <x:c r="E972" s="118"/>
      <x:c r="F972" s="118"/>
      <x:c r="G972" s="118"/>
      <x:c r="H972" s="118"/>
      <x:c r="I972" s="118"/>
      <x:c r="J972" s="118"/>
      <x:c r="K972" s="118"/>
      <x:c r="L972" s="118"/>
      <x:c r="M972" s="118"/>
      <x:c r="N972" s="118"/>
      <x:c r="O972" s="118"/>
      <x:c r="P972" s="118"/>
      <x:c r="Q972" s="118"/>
      <x:c r="R972" s="118"/>
      <x:c r="S972" s="118"/>
      <x:c r="T972" s="118"/>
      <x:c r="U972" s="118"/>
      <x:c r="V972" s="118"/>
      <x:c r="W972" s="118"/>
      <x:c r="X972" s="118"/>
      <x:c r="Y972" s="118"/>
      <x:c r="Z972" s="118"/>
      <x:c r="AA972" s="118"/>
      <x:c r="AB972" s="118"/>
      <x:c r="AC972" s="118"/>
      <x:c r="AD972" s="118"/>
      <x:c r="AE972" s="118"/>
      <x:c r="AF972" s="118"/>
      <x:c r="AG972" s="118"/>
      <x:c r="AH972" s="118"/>
      <x:c r="AI972" s="118"/>
      <x:c r="AJ972" s="118"/>
      <x:c r="AK972" s="118"/>
      <x:c r="AL972" s="118"/>
      <x:c r="AM972" s="118"/>
      <x:c r="AN972" s="118"/>
      <x:c r="AO972" s="118"/>
      <x:c r="AP972" s="115"/>
      <x:c r="AQ972" s="49" t="str">
        <x:f>IF(A972="","",COUNT(BI972:INDEX(BI972:CR972,1,'Настройки'!$B$3)))</x:f>
      </x:c>
      <x:c r="AR972" s="49" t="str">
        <x:f>IF(A972="","",SUM(BI972:INDEX(BI972:CR972,1,'Настройки'!$B$3)))</x:f>
      </x:c>
      <x:c r="AS972" s="58" t="str">
        <x:f>IF(A972="","",IF('Настройки'!$B$4="Стоимость потребления",AR972*D972,IF('Настройки'!$B$4="Количество",AR972,E972)))</x:f>
      </x:c>
      <x:c r="AT972" s="61" t="str">
        <x:f>IF(OR(A972="",AS972&lt;0,SUM($AS$2:$AS$1001)&lt;=0),"",AS972/SUM($AS$2:$AS$1001))</x:f>
      </x:c>
      <x:c r="AU972" s="61" t="str">
        <x:f>IF(OR(A972="",AS972&lt;0,SUM($AS$2:$AS$1001)&lt;=0),"",SUMIFS($AS$2:$AS$1001,$AS$2:$AS$1001,"&gt;"&amp;AS972)/SUM($AS$2:$AS$1001))</x:f>
      </x:c>
      <x:c r="AV972" s="61" t="str">
        <x:f>IF(OR(A972="",AS972&lt;0,SUM($AS$2:$AS$1001)&lt;=0),"",SUMIFS($AS$2:$AS$1001,$AS$2:$AS$1001,"&gt;="&amp;AS972)/SUM($AS$2:$AS$1001))</x:f>
      </x:c>
      <x:c r="AW972" s="49" t="str">
        <x:f>IF(A972="","",IF(SUM($AS$2:$AS$1001)&lt;=0,"Не определён",IF(AS972&lt;0,"Исключение",IF(AU972&lt;'Настройки'!$B$5,"A",IF(AU972&lt;'Настройки'!$B$6,"B","C")))))</x:f>
      </x:c>
      <x:c r="AX972" s="58" t="str">
        <x:f>IF(A972="","",IF(AQ972=0,"",AVERAGE(BI972:INDEX(BI972:CR972,1,'Настройки'!$B$3))))</x:f>
      </x:c>
      <x:c r="AY972" s="58" t="str">
        <x:f>IF(OR(A972="",AQ972=0),"",STDEVP(BI972:INDEX(BI972:CR972,1,'Настройки'!$B$3)))</x:f>
      </x:c>
      <x:c r="AZ972" s="61" t="str">
        <x:f>IF(OR(A972="",AQ972&lt;'Настройки'!$B$12,AX972&lt;=0,AND('Настройки'!$B$10="Блокировать",COUNTIF(F972:INDEX(F972:AO972,1,'Настройки'!$B$3),"&lt;0")&gt;0)),"",AY972/ABS(AX972))</x:f>
      </x:c>
      <x:c r="BA972" s="49" t="str">
        <x:f>IF(A972="","",IF(AND('Настройки'!$B$10="Блокировать",COUNTIF(F972:INDEX(F972:AO972,1,'Настройки'!$B$3),"&lt;0")&gt;0),"Не определён",IF(AQ972&lt;'Настройки'!$B$12,"Не определён",IF(AX972=0,"Нет спроса",IF(AX972&lt;0,"Не определён",IF(AZ972&lt;='Настройки'!$B$7,"X",IF(AZ972&lt;='Настройки'!$B$8,"Y","Z")))))))</x:f>
      </x:c>
      <x:c r="BB972" s="49" t="str">
        <x:f>IF(OR(A972="",LEN(AW972)&lt;&gt;1,LEN(BA972)&lt;&gt;1),"",AW972&amp;BA972)</x:f>
      </x:c>
      <x:c r="BC972" s="61" t="str">
        <x:f>IF(OR(A972="",AQ972=0),"",(COUNT(BI972:INDEX(BI972:CR972,1,'Настройки'!$B$3))-COUNT(CS972:INDEX(CS972:EB972,1,'Настройки'!$B$3)))/AQ972)</x:f>
      </x:c>
      <x:c r="BD972" s="64" t="str">
        <x:f>IF(OR(A972="",COUNT(CS972:INDEX(CS972:EB972,1,'Настройки'!$B$3))=0),"",AQ972/COUNT(CS972:INDEX(CS972:EB972,1,'Настройки'!$B$3)))</x:f>
      </x:c>
      <x:c r="BE972" s="64" t="str">
        <x:f>IF(OR(A972="",COUNT(CS972:INDEX(CS972:EB972,1,'Настройки'!$B$3))=0),"",IF(AVERAGE(CS972:INDEX(CS972:EB972,1,'Настройки'!$B$3))=0,"",(STDEVP(CS972:INDEX(CS972:EB972,1,'Настройки'!$B$3))/ABS(AVERAGE(CS972:INDEX(CS972:EB972,1,'Настройки'!$B$3))))^2))</x:f>
      </x:c>
      <x:c r="BF972" s="49" t="str">
        <x:f>IF(A972="","",IF(AQ972&lt;3,"Недостаточно",IF(AQ972&lt;6,"Предварительный","Обычный")))</x:f>
      </x:c>
      <x:c r="BG972" s="49" t="str">
        <x:f>IF(A972="","",IF(COUNTIF(F972:INDEX(F972:AO972,1,'Настройки'!$B$3),"&lt;0")&gt;0,IF('Настройки'!$B$10="Блокировать","Отрицательный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"),"")&amp;IF(AQ972&lt;3,"Недостаточно истории. ",IF(AQ972&lt;6,"Предварительная классификация. ",""))&amp;IF(AX972=0,"Нет спроса за горизонт. ","")&amp;IF(AZ972&gt;'Настройки'!$B$11,"Экстремальная вариативность. ",""))</x:f>
      </x:c>
      <x:c r="BH972" s="49" t="str">
        <x:f>IF(A972="","",IFERROR(VLOOKUP(BB972,'Настройки'!$D$3:$E$11,2,FALSE),"Сначала проверьте исходные данные и историю спроса.")&amp;" Уточните срок поставки, MOQ и критичность.")</x:f>
      </x:c>
      <x:c r="BI972" s="50" t="str">
        <x:f>IF(1&gt;'Настройки'!$B$3,"",IF(ISBLANK(F972),IF('Настройки'!$B$9="Нулевой спрос",0,""),IF(F972&lt;0,IF('Настройки'!$B$10="Исключить","",IF('Настройки'!$B$10="Абсолютные значения",ABS(F972),F972)),F972)))</x:f>
      </x:c>
      <x:c r="BJ972" s="50" t="str">
        <x:f>IF(2&gt;'Настройки'!$B$3,"",IF(ISBLANK(G972),IF('Настройки'!$B$9="Нулевой спрос",0,""),IF(G972&lt;0,IF('Настройки'!$B$10="Исключить","",IF('Настройки'!$B$10="Абсолютные значения",ABS(G972),G972)),G972)))</x:f>
      </x:c>
      <x:c r="BK972" s="50" t="str">
        <x:f>IF(3&gt;'Настройки'!$B$3,"",IF(ISBLANK(H972),IF('Настройки'!$B$9="Нулевой спрос",0,""),IF(H972&lt;0,IF('Настройки'!$B$10="Исключить","",IF('Настройки'!$B$10="Абсолютные значения",ABS(H972),H972)),H972)))</x:f>
      </x:c>
      <x:c r="BL972" s="50" t="str">
        <x:f>IF(4&gt;'Настройки'!$B$3,"",IF(ISBLANK(I972),IF('Настройки'!$B$9="Нулевой спрос",0,""),IF(I972&lt;0,IF('Настройки'!$B$10="Исключить","",IF('Настройки'!$B$10="Абсолютные значения",ABS(I972),I972)),I972)))</x:f>
      </x:c>
      <x:c r="BM972" s="50" t="str">
        <x:f>IF(5&gt;'Настройки'!$B$3,"",IF(ISBLANK(J972),IF('Настройки'!$B$9="Нулевой спрос",0,""),IF(J972&lt;0,IF('Настройки'!$B$10="Исключить","",IF('Настройки'!$B$10="Абсолютные значения",ABS(J972),J972)),J972)))</x:f>
      </x:c>
      <x:c r="BN972" s="50" t="str">
        <x:f>IF(6&gt;'Настройки'!$B$3,"",IF(ISBLANK(K972),IF('Настройки'!$B$9="Нулевой спрос",0,""),IF(K972&lt;0,IF('Настройки'!$B$10="Исключить","",IF('Настройки'!$B$10="Абсолютные значения",ABS(K972),K972)),K972)))</x:f>
      </x:c>
      <x:c r="BO972" s="50" t="str">
        <x:f>IF(7&gt;'Настройки'!$B$3,"",IF(ISBLANK(L972),IF('Настройки'!$B$9="Нулевой спрос",0,""),IF(L972&lt;0,IF('Настройки'!$B$10="Исключить","",IF('Настройки'!$B$10="Абсолютные значения",ABS(L972),L972)),L972)))</x:f>
      </x:c>
      <x:c r="BP972" s="50" t="str">
        <x:f>IF(8&gt;'Настройки'!$B$3,"",IF(ISBLANK(M972),IF('Настройки'!$B$9="Нулевой спрос",0,""),IF(M972&lt;0,IF('Настройки'!$B$10="Исключить","",IF('Настройки'!$B$10="Абсолютные значения",ABS(M972),M972)),M972)))</x:f>
      </x:c>
      <x:c r="BQ972" s="50" t="str">
        <x:f>IF(9&gt;'Настройки'!$B$3,"",IF(ISBLANK(N972),IF('Настройки'!$B$9="Нулевой спрос",0,""),IF(N972&lt;0,IF('Настройки'!$B$10="Исключить","",IF('Настройки'!$B$10="Абсолютные значения",ABS(N972),N972)),N972)))</x:f>
      </x:c>
      <x:c r="BR972" s="50" t="str">
        <x:f>IF(10&gt;'Настройки'!$B$3,"",IF(ISBLANK(O972),IF('Настройки'!$B$9="Нулевой спрос",0,""),IF(O972&lt;0,IF('Настройки'!$B$10="Исключить","",IF('Настройки'!$B$10="Абсолютные значения",ABS(O972),O972)),O972)))</x:f>
      </x:c>
      <x:c r="BS972" s="50" t="str">
        <x:f>IF(11&gt;'Настройки'!$B$3,"",IF(ISBLANK(P972),IF('Настройки'!$B$9="Нулевой спрос",0,""),IF(P972&lt;0,IF('Настройки'!$B$10="Исключить","",IF('Настройки'!$B$10="Абсолютные значения",ABS(P972),P972)),P972)))</x:f>
      </x:c>
      <x:c r="BT972" s="50" t="str">
        <x:f>IF(12&gt;'Настройки'!$B$3,"",IF(ISBLANK(Q972),IF('Настройки'!$B$9="Нулевой спрос",0,""),IF(Q972&lt;0,IF('Настройки'!$B$10="Исключить","",IF('Настройки'!$B$10="Абсолютные значения",ABS(Q972),Q972)),Q972)))</x:f>
      </x:c>
      <x:c r="BU972" s="50" t="str">
        <x:f>IF(13&gt;'Настройки'!$B$3,"",IF(ISBLANK(R972),IF('Настройки'!$B$9="Нулевой спрос",0,""),IF(R972&lt;0,IF('Настройки'!$B$10="Исключить","",IF('Настройки'!$B$10="Абсолютные значения",ABS(R972),R972)),R972)))</x:f>
      </x:c>
      <x:c r="BV972" s="50" t="str">
        <x:f>IF(14&gt;'Настройки'!$B$3,"",IF(ISBLANK(S972),IF('Настройки'!$B$9="Нулевой спрос",0,""),IF(S972&lt;0,IF('Настройки'!$B$10="Исключить","",IF('Настройки'!$B$10="Абсолютные значения",ABS(S972),S972)),S972)))</x:f>
      </x:c>
      <x:c r="BW972" s="50" t="str">
        <x:f>IF(15&gt;'Настройки'!$B$3,"",IF(ISBLANK(T972),IF('Настройки'!$B$9="Нулевой спрос",0,""),IF(T972&lt;0,IF('Настройки'!$B$10="Исключить","",IF('Настройки'!$B$10="Абсолютные значения",ABS(T972),T972)),T972)))</x:f>
      </x:c>
      <x:c r="BX972" s="50" t="str">
        <x:f>IF(16&gt;'Настройки'!$B$3,"",IF(ISBLANK(U972),IF('Настройки'!$B$9="Нулевой спрос",0,""),IF(U972&lt;0,IF('Настройки'!$B$10="Исключить","",IF('Настройки'!$B$10="Абсолютные значения",ABS(U972),U972)),U972)))</x:f>
      </x:c>
      <x:c r="BY972" s="50" t="str">
        <x:f>IF(17&gt;'Настройки'!$B$3,"",IF(ISBLANK(V972),IF('Настройки'!$B$9="Нулевой спрос",0,""),IF(V972&lt;0,IF('Настройки'!$B$10="Исключить","",IF('Настройки'!$B$10="Абсолютные значения",ABS(V972),V972)),V972)))</x:f>
      </x:c>
      <x:c r="BZ972" s="50" t="str">
        <x:f>IF(18&gt;'Настройки'!$B$3,"",IF(ISBLANK(W972),IF('Настройки'!$B$9="Нулевой спрос",0,""),IF(W972&lt;0,IF('Настройки'!$B$10="Исключить","",IF('Настройки'!$B$10="Абсолютные значения",ABS(W972),W972)),W972)))</x:f>
      </x:c>
      <x:c r="CA972" s="50" t="str">
        <x:f>IF(19&gt;'Настройки'!$B$3,"",IF(ISBLANK(X972),IF('Настройки'!$B$9="Нулевой спрос",0,""),IF(X972&lt;0,IF('Настройки'!$B$10="Исключить","",IF('Настройки'!$B$10="Абсолютные значения",ABS(X972),X972)),X972)))</x:f>
      </x:c>
      <x:c r="CB972" s="50" t="str">
        <x:f>IF(20&gt;'Настройки'!$B$3,"",IF(ISBLANK(Y972),IF('Настройки'!$B$9="Нулевой спрос",0,""),IF(Y972&lt;0,IF('Настройки'!$B$10="Исключить","",IF('Настройки'!$B$10="Абсолютные значения",ABS(Y972),Y972)),Y972)))</x:f>
      </x:c>
      <x:c r="CC972" s="50" t="str">
        <x:f>IF(21&gt;'Настройки'!$B$3,"",IF(ISBLANK(Z972),IF('Настройки'!$B$9="Нулевой спрос",0,""),IF(Z972&lt;0,IF('Настройки'!$B$10="Исключить","",IF('Настройки'!$B$10="Абсолютные значения",ABS(Z972),Z972)),Z972)))</x:f>
      </x:c>
      <x:c r="CD972" s="50" t="str">
        <x:f>IF(22&gt;'Настройки'!$B$3,"",IF(ISBLANK(AA972),IF('Настройки'!$B$9="Нулевой спрос",0,""),IF(AA972&lt;0,IF('Настройки'!$B$10="Исключить","",IF('Настройки'!$B$10="Абсолютные значения",ABS(AA972),AA972)),AA972)))</x:f>
      </x:c>
      <x:c r="CE972" s="50" t="str">
        <x:f>IF(23&gt;'Настройки'!$B$3,"",IF(ISBLANK(AB972),IF('Настройки'!$B$9="Нулевой спрос",0,""),IF(AB972&lt;0,IF('Настройки'!$B$10="Исключить","",IF('Настройки'!$B$10="Абсолютные значения",ABS(AB972),AB972)),AB972)))</x:f>
      </x:c>
      <x:c r="CF972" s="50" t="str">
        <x:f>IF(24&gt;'Настройки'!$B$3,"",IF(ISBLANK(AC972),IF('Настройки'!$B$9="Нулевой спрос",0,""),IF(AC972&lt;0,IF('Настройки'!$B$10="Исключить","",IF('Настройки'!$B$10="Абсолютные значения",ABS(AC972),AC972)),AC972)))</x:f>
      </x:c>
      <x:c r="CG972" s="50" t="str">
        <x:f>IF(25&gt;'Настройки'!$B$3,"",IF(ISBLANK(AD972),IF('Настройки'!$B$9="Нулевой спрос",0,""),IF(AD972&lt;0,IF('Настройки'!$B$10="Исключить","",IF('Настройки'!$B$10="Абсолютные значения",ABS(AD972),AD972)),AD972)))</x:f>
      </x:c>
      <x:c r="CH972" s="50" t="str">
        <x:f>IF(26&gt;'Настройки'!$B$3,"",IF(ISBLANK(AE972),IF('Настройки'!$B$9="Нулевой спрос",0,""),IF(AE972&lt;0,IF('Настройки'!$B$10="Исключить","",IF('Настройки'!$B$10="Абсолютные значения",ABS(AE972),AE972)),AE972)))</x:f>
      </x:c>
      <x:c r="CI972" s="50" t="str">
        <x:f>IF(27&gt;'Настройки'!$B$3,"",IF(ISBLANK(AF972),IF('Настройки'!$B$9="Нулевой спрос",0,""),IF(AF972&lt;0,IF('Настройки'!$B$10="Исключить","",IF('Настройки'!$B$10="Абсолютные значения",ABS(AF972),AF972)),AF972)))</x:f>
      </x:c>
      <x:c r="CJ972" s="50" t="str">
        <x:f>IF(28&gt;'Настройки'!$B$3,"",IF(ISBLANK(AG972),IF('Настройки'!$B$9="Нулевой спрос",0,""),IF(AG972&lt;0,IF('Настройки'!$B$10="Исключить","",IF('Настройки'!$B$10="Абсолютные значения",ABS(AG972),AG972)),AG972)))</x:f>
      </x:c>
      <x:c r="CK972" s="50" t="str">
        <x:f>IF(29&gt;'Настройки'!$B$3,"",IF(ISBLANK(AH972),IF('Настройки'!$B$9="Нулевой спрос",0,""),IF(AH972&lt;0,IF('Настройки'!$B$10="Исключить","",IF('Настройки'!$B$10="Абсолютные значения",ABS(AH972),AH972)),AH972)))</x:f>
      </x:c>
      <x:c r="CL972" s="50" t="str">
        <x:f>IF(30&gt;'Настройки'!$B$3,"",IF(ISBLANK(AI972),IF('Настройки'!$B$9="Нулевой спрос",0,""),IF(AI972&lt;0,IF('Настройки'!$B$10="Исключить","",IF('Настройки'!$B$10="Абсолютные значения",ABS(AI972),AI972)),AI972)))</x:f>
      </x:c>
      <x:c r="CM972" s="50" t="str">
        <x:f>IF(31&gt;'Настройки'!$B$3,"",IF(ISBLANK(AJ972),IF('Настройки'!$B$9="Нулевой спрос",0,""),IF(AJ972&lt;0,IF('Настройки'!$B$10="Исключить","",IF('Настройки'!$B$10="Абсолютные значения",ABS(AJ972),AJ972)),AJ972)))</x:f>
      </x:c>
      <x:c r="CN972" s="50" t="str">
        <x:f>IF(32&gt;'Настройки'!$B$3,"",IF(ISBLANK(AK972),IF('Настройки'!$B$9="Нулевой спрос",0,""),IF(AK972&lt;0,IF('Настройки'!$B$10="Исключить","",IF('Настройки'!$B$10="Абсолютные значения",ABS(AK972),AK972)),AK972)))</x:f>
      </x:c>
      <x:c r="CO972" s="50" t="str">
        <x:f>IF(33&gt;'Настройки'!$B$3,"",IF(ISBLANK(AL972),IF('Настройки'!$B$9="Нулевой спрос",0,""),IF(AL972&lt;0,IF('Настройки'!$B$10="Исключить","",IF('Настройки'!$B$10="Абсолютные значения",ABS(AL972),AL972)),AL972)))</x:f>
      </x:c>
      <x:c r="CP972" s="50" t="str">
        <x:f>IF(34&gt;'Настройки'!$B$3,"",IF(ISBLANK(AM972),IF('Настройки'!$B$9="Нулевой спрос",0,""),IF(AM972&lt;0,IF('Настройки'!$B$10="Исключить","",IF('Настройки'!$B$10="Абсолютные значения",ABS(AM972),AM972)),AM972)))</x:f>
      </x:c>
      <x:c r="CQ972" s="50" t="str">
        <x:f>IF(35&gt;'Настройки'!$B$3,"",IF(ISBLANK(AN972),IF('Настройки'!$B$9="Нулевой спрос",0,""),IF(AN972&lt;0,IF('Настройки'!$B$10="Исключить","",IF('Настройки'!$B$10="Абсолютные значения",ABS(AN972),AN972)),AN972)))</x:f>
      </x:c>
      <x:c r="CR972" s="50" t="str">
        <x:f>IF(36&gt;'Настройки'!$B$3,"",IF(ISBLANK(AO972),IF('Настройки'!$B$9="Нулевой спрос",0,""),IF(AO972&lt;0,IF('Настройки'!$B$10="Исключить","",IF('Настройки'!$B$10="Абсолютные значения",ABS(AO972),AO972)),AO972)))</x:f>
      </x:c>
      <x:c r="CS972" s="50" t="str">
        <x:f>IF(OR(1&gt;'Настройки'!$B$3,ISBLANK(BI972),BI972=0),"",BI972)</x:f>
      </x:c>
      <x:c r="CT972" s="50" t="str">
        <x:f>IF(OR(2&gt;'Настройки'!$B$3,ISBLANK(BJ972),BJ972=0),"",BJ972)</x:f>
      </x:c>
      <x:c r="CU972" s="50" t="str">
        <x:f>IF(OR(3&gt;'Настройки'!$B$3,ISBLANK(BK972),BK972=0),"",BK972)</x:f>
      </x:c>
      <x:c r="CV972" s="50" t="str">
        <x:f>IF(OR(4&gt;'Настройки'!$B$3,ISBLANK(BL972),BL972=0),"",BL972)</x:f>
      </x:c>
      <x:c r="CW972" s="50" t="str">
        <x:f>IF(OR(5&gt;'Настройки'!$B$3,ISBLANK(BM972),BM972=0),"",BM972)</x:f>
      </x:c>
      <x:c r="CX972" s="50" t="str">
        <x:f>IF(OR(6&gt;'Настройки'!$B$3,ISBLANK(BN972),BN972=0),"",BN972)</x:f>
      </x:c>
      <x:c r="CY972" s="50" t="str">
        <x:f>IF(OR(7&gt;'Настройки'!$B$3,ISBLANK(BO972),BO972=0),"",BO972)</x:f>
      </x:c>
      <x:c r="CZ972" s="50" t="str">
        <x:f>IF(OR(8&gt;'Настройки'!$B$3,ISBLANK(BP972),BP972=0),"",BP972)</x:f>
      </x:c>
      <x:c r="DA972" s="50" t="str">
        <x:f>IF(OR(9&gt;'Настройки'!$B$3,ISBLANK(BQ972),BQ972=0),"",BQ972)</x:f>
      </x:c>
      <x:c r="DB972" s="50" t="str">
        <x:f>IF(OR(10&gt;'Настройки'!$B$3,ISBLANK(BR972),BR972=0),"",BR972)</x:f>
      </x:c>
      <x:c r="DC972" s="50" t="str">
        <x:f>IF(OR(11&gt;'Настройки'!$B$3,ISBLANK(BS972),BS972=0),"",BS972)</x:f>
      </x:c>
      <x:c r="DD972" s="50" t="str">
        <x:f>IF(OR(12&gt;'Настройки'!$B$3,ISBLANK(BT972),BT972=0),"",BT972)</x:f>
      </x:c>
      <x:c r="DE972" s="50" t="str">
        <x:f>IF(OR(13&gt;'Настройки'!$B$3,ISBLANK(BU972),BU972=0),"",BU972)</x:f>
      </x:c>
      <x:c r="DF972" s="50" t="str">
        <x:f>IF(OR(14&gt;'Настройки'!$B$3,ISBLANK(BV972),BV972=0),"",BV972)</x:f>
      </x:c>
      <x:c r="DG972" s="50" t="str">
        <x:f>IF(OR(15&gt;'Настройки'!$B$3,ISBLANK(BW972),BW972=0),"",BW972)</x:f>
      </x:c>
      <x:c r="DH972" s="50" t="str">
        <x:f>IF(OR(16&gt;'Настройки'!$B$3,ISBLANK(BX972),BX972=0),"",BX972)</x:f>
      </x:c>
      <x:c r="DI972" s="50" t="str">
        <x:f>IF(OR(17&gt;'Настройки'!$B$3,ISBLANK(BY972),BY972=0),"",BY972)</x:f>
      </x:c>
      <x:c r="DJ972" s="50" t="str">
        <x:f>IF(OR(18&gt;'Настройки'!$B$3,ISBLANK(BZ972),BZ972=0),"",BZ972)</x:f>
      </x:c>
      <x:c r="DK972" s="50" t="str">
        <x:f>IF(OR(19&gt;'Настройки'!$B$3,ISBLANK(CA972),CA972=0),"",CA972)</x:f>
      </x:c>
      <x:c r="DL972" s="50" t="str">
        <x:f>IF(OR(20&gt;'Настройки'!$B$3,ISBLANK(CB972),CB972=0),"",CB972)</x:f>
      </x:c>
      <x:c r="DM972" s="50" t="str">
        <x:f>IF(OR(21&gt;'Настройки'!$B$3,ISBLANK(CC972),CC972=0),"",CC972)</x:f>
      </x:c>
      <x:c r="DN972" s="50" t="str">
        <x:f>IF(OR(22&gt;'Настройки'!$B$3,ISBLANK(CD972),CD972=0),"",CD972)</x:f>
      </x:c>
      <x:c r="DO972" s="50" t="str">
        <x:f>IF(OR(23&gt;'Настройки'!$B$3,ISBLANK(CE972),CE972=0),"",CE972)</x:f>
      </x:c>
      <x:c r="DP972" s="50" t="str">
        <x:f>IF(OR(24&gt;'Настройки'!$B$3,ISBLANK(CF972),CF972=0),"",CF972)</x:f>
      </x:c>
      <x:c r="DQ972" s="50" t="str">
        <x:f>IF(OR(25&gt;'Настройки'!$B$3,ISBLANK(CG972),CG972=0),"",CG972)</x:f>
      </x:c>
      <x:c r="DR972" s="50" t="str">
        <x:f>IF(OR(26&gt;'Настройки'!$B$3,ISBLANK(CH972),CH972=0),"",CH972)</x:f>
      </x:c>
      <x:c r="DS972" s="50" t="str">
        <x:f>IF(OR(27&gt;'Настройки'!$B$3,ISBLANK(CI972),CI972=0),"",CI972)</x:f>
      </x:c>
      <x:c r="DT972" s="50" t="str">
        <x:f>IF(OR(28&gt;'Настройки'!$B$3,ISBLANK(CJ972),CJ972=0),"",CJ972)</x:f>
      </x:c>
      <x:c r="DU972" s="50" t="str">
        <x:f>IF(OR(29&gt;'Настройки'!$B$3,ISBLANK(CK972),CK972=0),"",CK972)</x:f>
      </x:c>
      <x:c r="DV972" s="50" t="str">
        <x:f>IF(OR(30&gt;'Настройки'!$B$3,ISBLANK(CL972),CL972=0),"",CL972)</x:f>
      </x:c>
      <x:c r="DW972" s="50" t="str">
        <x:f>IF(OR(31&gt;'Настройки'!$B$3,ISBLANK(CM972),CM972=0),"",CM972)</x:f>
      </x:c>
      <x:c r="DX972" s="50" t="str">
        <x:f>IF(OR(32&gt;'Настройки'!$B$3,ISBLANK(CN972),CN972=0),"",CN972)</x:f>
      </x:c>
      <x:c r="DY972" s="50" t="str">
        <x:f>IF(OR(33&gt;'Настройки'!$B$3,ISBLANK(CO972),CO972=0),"",CO972)</x:f>
      </x:c>
      <x:c r="DZ972" s="50" t="str">
        <x:f>IF(OR(34&gt;'Настройки'!$B$3,ISBLANK(CP972),CP972=0),"",CP972)</x:f>
      </x:c>
      <x:c r="EA972" s="50" t="str">
        <x:f>IF(OR(35&gt;'Настройки'!$B$3,ISBLANK(CQ972),CQ972=0),"",CQ972)</x:f>
      </x:c>
      <x:c r="EB972" s="50" t="str">
        <x:f>IF(OR(36&gt;'Настройки'!$B$3,ISBLANK(CR972),CR972=0),"",CR972)</x:f>
      </x:c>
      <x:c r="EC972" s="50" t="str">
        <x:f>IF(A972="","",IF(OR(BB972="AZ",BB972="BZ"),10000+ROW(),IF(AZ972&gt;'Настройки'!$B$11,20000+ROW(),IF(BF972&lt;&gt;"Обычный",30000+ROW(),IF(AX972&lt;=0,40000+ROW(),"")))))</x:f>
      </x:c>
      <x:c r="ED972" s="50" t="str">
        <x:f>IF(EC972="","",COUNTIFS($EC$2:$EC$1001,"&gt;0",$EC$2:$EC$1001,"&lt;"&amp;EC972)+1)</x:f>
      </x:c>
    </x:row>
    <x:row r="973">
      <x:c r="A973" s="115"/>
      <x:c r="B973" s="115"/>
      <x:c r="C973" s="115"/>
      <x:c r="D973" s="118"/>
      <x:c r="E973" s="118"/>
      <x:c r="F973" s="118"/>
      <x:c r="G973" s="118"/>
      <x:c r="H973" s="118"/>
      <x:c r="I973" s="118"/>
      <x:c r="J973" s="118"/>
      <x:c r="K973" s="118"/>
      <x:c r="L973" s="118"/>
      <x:c r="M973" s="118"/>
      <x:c r="N973" s="118"/>
      <x:c r="O973" s="118"/>
      <x:c r="P973" s="118"/>
      <x:c r="Q973" s="118"/>
      <x:c r="R973" s="118"/>
      <x:c r="S973" s="118"/>
      <x:c r="T973" s="118"/>
      <x:c r="U973" s="118"/>
      <x:c r="V973" s="118"/>
      <x:c r="W973" s="118"/>
      <x:c r="X973" s="118"/>
      <x:c r="Y973" s="118"/>
      <x:c r="Z973" s="118"/>
      <x:c r="AA973" s="118"/>
      <x:c r="AB973" s="118"/>
      <x:c r="AC973" s="118"/>
      <x:c r="AD973" s="118"/>
      <x:c r="AE973" s="118"/>
      <x:c r="AF973" s="118"/>
      <x:c r="AG973" s="118"/>
      <x:c r="AH973" s="118"/>
      <x:c r="AI973" s="118"/>
      <x:c r="AJ973" s="118"/>
      <x:c r="AK973" s="118"/>
      <x:c r="AL973" s="118"/>
      <x:c r="AM973" s="118"/>
      <x:c r="AN973" s="118"/>
      <x:c r="AO973" s="118"/>
      <x:c r="AP973" s="115"/>
      <x:c r="AQ973" s="49" t="str">
        <x:f>IF(A973="","",COUNT(BI973:INDEX(BI973:CR973,1,'Настройки'!$B$3)))</x:f>
      </x:c>
      <x:c r="AR973" s="49" t="str">
        <x:f>IF(A973="","",SUM(BI973:INDEX(BI973:CR973,1,'Настройки'!$B$3)))</x:f>
      </x:c>
      <x:c r="AS973" s="58" t="str">
        <x:f>IF(A973="","",IF('Настройки'!$B$4="Стоимость потребления",AR973*D973,IF('Настройки'!$B$4="Количество",AR973,E973)))</x:f>
      </x:c>
      <x:c r="AT973" s="61" t="str">
        <x:f>IF(OR(A973="",AS973&lt;0,SUM($AS$2:$AS$1001)&lt;=0),"",AS973/SUM($AS$2:$AS$1001))</x:f>
      </x:c>
      <x:c r="AU973" s="61" t="str">
        <x:f>IF(OR(A973="",AS973&lt;0,SUM($AS$2:$AS$1001)&lt;=0),"",SUMIFS($AS$2:$AS$1001,$AS$2:$AS$1001,"&gt;"&amp;AS973)/SUM($AS$2:$AS$1001))</x:f>
      </x:c>
      <x:c r="AV973" s="61" t="str">
        <x:f>IF(OR(A973="",AS973&lt;0,SUM($AS$2:$AS$1001)&lt;=0),"",SUMIFS($AS$2:$AS$1001,$AS$2:$AS$1001,"&gt;="&amp;AS973)/SUM($AS$2:$AS$1001))</x:f>
      </x:c>
      <x:c r="AW973" s="49" t="str">
        <x:f>IF(A973="","",IF(SUM($AS$2:$AS$1001)&lt;=0,"Не определён",IF(AS973&lt;0,"Исключение",IF(AU973&lt;'Настройки'!$B$5,"A",IF(AU973&lt;'Настройки'!$B$6,"B","C")))))</x:f>
      </x:c>
      <x:c r="AX973" s="58" t="str">
        <x:f>IF(A973="","",IF(AQ973=0,"",AVERAGE(BI973:INDEX(BI973:CR973,1,'Настройки'!$B$3))))</x:f>
      </x:c>
      <x:c r="AY973" s="58" t="str">
        <x:f>IF(OR(A973="",AQ973=0),"",STDEVP(BI973:INDEX(BI973:CR973,1,'Настройки'!$B$3)))</x:f>
      </x:c>
      <x:c r="AZ973" s="61" t="str">
        <x:f>IF(OR(A973="",AQ973&lt;'Настройки'!$B$12,AX973&lt;=0,AND('Настройки'!$B$10="Блокировать",COUNTIF(F973:INDEX(F973:AO973,1,'Настройки'!$B$3),"&lt;0")&gt;0)),"",AY973/ABS(AX973))</x:f>
      </x:c>
      <x:c r="BA973" s="49" t="str">
        <x:f>IF(A973="","",IF(AND('Настройки'!$B$10="Блокировать",COUNTIF(F973:INDEX(F973:AO973,1,'Настройки'!$B$3),"&lt;0")&gt;0),"Не определён",IF(AQ973&lt;'Настройки'!$B$12,"Не определён",IF(AX973=0,"Нет спроса",IF(AX973&lt;0,"Не определён",IF(AZ973&lt;='Настройки'!$B$7,"X",IF(AZ973&lt;='Настройки'!$B$8,"Y","Z")))))))</x:f>
      </x:c>
      <x:c r="BB973" s="49" t="str">
        <x:f>IF(OR(A973="",LEN(AW973)&lt;&gt;1,LEN(BA973)&lt;&gt;1),"",AW973&amp;BA973)</x:f>
      </x:c>
      <x:c r="BC973" s="61" t="str">
        <x:f>IF(OR(A973="",AQ973=0),"",(COUNT(BI973:INDEX(BI973:CR973,1,'Настройки'!$B$3))-COUNT(CS973:INDEX(CS973:EB973,1,'Настройки'!$B$3)))/AQ973)</x:f>
      </x:c>
      <x:c r="BD973" s="64" t="str">
        <x:f>IF(OR(A973="",COUNT(CS973:INDEX(CS973:EB973,1,'Настройки'!$B$3))=0),"",AQ973/COUNT(CS973:INDEX(CS973:EB973,1,'Настройки'!$B$3)))</x:f>
      </x:c>
      <x:c r="BE973" s="64" t="str">
        <x:f>IF(OR(A973="",COUNT(CS973:INDEX(CS973:EB973,1,'Настройки'!$B$3))=0),"",IF(AVERAGE(CS973:INDEX(CS973:EB973,1,'Настройки'!$B$3))=0,"",(STDEVP(CS973:INDEX(CS973:EB973,1,'Настройки'!$B$3))/ABS(AVERAGE(CS973:INDEX(CS973:EB973,1,'Настройки'!$B$3))))^2))</x:f>
      </x:c>
      <x:c r="BF973" s="49" t="str">
        <x:f>IF(A973="","",IF(AQ973&lt;3,"Недостаточно",IF(AQ973&lt;6,"Предварительный","Обычный")))</x:f>
      </x:c>
      <x:c r="BG973" s="49" t="str">
        <x:f>IF(A973="","",IF(COUNTIF(F973:INDEX(F973:AO973,1,'Настройки'!$B$3),"&lt;0")&gt;0,IF('Настройки'!$B$10="Блокировать","Отрицательный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"),"")&amp;IF(AQ973&lt;3,"Недостаточно истории. ",IF(AQ973&lt;6,"Предварительная классификация. ",""))&amp;IF(AX973=0,"Нет спроса за горизонт. ","")&amp;IF(AZ973&gt;'Настройки'!$B$11,"Экстремальная вариативность. ",""))</x:f>
      </x:c>
      <x:c r="BH973" s="49" t="str">
        <x:f>IF(A973="","",IFERROR(VLOOKUP(BB973,'Настройки'!$D$3:$E$11,2,FALSE),"Сначала проверьте исходные данные и историю спроса.")&amp;" Уточните срок поставки, MOQ и критичность.")</x:f>
      </x:c>
      <x:c r="BI973" s="50" t="str">
        <x:f>IF(1&gt;'Настройки'!$B$3,"",IF(ISBLANK(F973),IF('Настройки'!$B$9="Нулевой спрос",0,""),IF(F973&lt;0,IF('Настройки'!$B$10="Исключить","",IF('Настройки'!$B$10="Абсолютные значения",ABS(F973),F973)),F973)))</x:f>
      </x:c>
      <x:c r="BJ973" s="50" t="str">
        <x:f>IF(2&gt;'Настройки'!$B$3,"",IF(ISBLANK(G973),IF('Настройки'!$B$9="Нулевой спрос",0,""),IF(G973&lt;0,IF('Настройки'!$B$10="Исключить","",IF('Настройки'!$B$10="Абсолютные значения",ABS(G973),G973)),G973)))</x:f>
      </x:c>
      <x:c r="BK973" s="50" t="str">
        <x:f>IF(3&gt;'Настройки'!$B$3,"",IF(ISBLANK(H973),IF('Настройки'!$B$9="Нулевой спрос",0,""),IF(H973&lt;0,IF('Настройки'!$B$10="Исключить","",IF('Настройки'!$B$10="Абсолютные значения",ABS(H973),H973)),H973)))</x:f>
      </x:c>
      <x:c r="BL973" s="50" t="str">
        <x:f>IF(4&gt;'Настройки'!$B$3,"",IF(ISBLANK(I973),IF('Настройки'!$B$9="Нулевой спрос",0,""),IF(I973&lt;0,IF('Настройки'!$B$10="Исключить","",IF('Настройки'!$B$10="Абсолютные значения",ABS(I973),I973)),I973)))</x:f>
      </x:c>
      <x:c r="BM973" s="50" t="str">
        <x:f>IF(5&gt;'Настройки'!$B$3,"",IF(ISBLANK(J973),IF('Настройки'!$B$9="Нулевой спрос",0,""),IF(J973&lt;0,IF('Настройки'!$B$10="Исключить","",IF('Настройки'!$B$10="Абсолютные значения",ABS(J973),J973)),J973)))</x:f>
      </x:c>
      <x:c r="BN973" s="50" t="str">
        <x:f>IF(6&gt;'Настройки'!$B$3,"",IF(ISBLANK(K973),IF('Настройки'!$B$9="Нулевой спрос",0,""),IF(K973&lt;0,IF('Настройки'!$B$10="Исключить","",IF('Настройки'!$B$10="Абсолютные значения",ABS(K973),K973)),K973)))</x:f>
      </x:c>
      <x:c r="BO973" s="50" t="str">
        <x:f>IF(7&gt;'Настройки'!$B$3,"",IF(ISBLANK(L973),IF('Настройки'!$B$9="Нулевой спрос",0,""),IF(L973&lt;0,IF('Настройки'!$B$10="Исключить","",IF('Настройки'!$B$10="Абсолютные значения",ABS(L973),L973)),L973)))</x:f>
      </x:c>
      <x:c r="BP973" s="50" t="str">
        <x:f>IF(8&gt;'Настройки'!$B$3,"",IF(ISBLANK(M973),IF('Настройки'!$B$9="Нулевой спрос",0,""),IF(M973&lt;0,IF('Настройки'!$B$10="Исключить","",IF('Настройки'!$B$10="Абсолютные значения",ABS(M973),M973)),M973)))</x:f>
      </x:c>
      <x:c r="BQ973" s="50" t="str">
        <x:f>IF(9&gt;'Настройки'!$B$3,"",IF(ISBLANK(N973),IF('Настройки'!$B$9="Нулевой спрос",0,""),IF(N973&lt;0,IF('Настройки'!$B$10="Исключить","",IF('Настройки'!$B$10="Абсолютные значения",ABS(N973),N973)),N973)))</x:f>
      </x:c>
      <x:c r="BR973" s="50" t="str">
        <x:f>IF(10&gt;'Настройки'!$B$3,"",IF(ISBLANK(O973),IF('Настройки'!$B$9="Нулевой спрос",0,""),IF(O973&lt;0,IF('Настройки'!$B$10="Исключить","",IF('Настройки'!$B$10="Абсолютные значения",ABS(O973),O973)),O973)))</x:f>
      </x:c>
      <x:c r="BS973" s="50" t="str">
        <x:f>IF(11&gt;'Настройки'!$B$3,"",IF(ISBLANK(P973),IF('Настройки'!$B$9="Нулевой спрос",0,""),IF(P973&lt;0,IF('Настройки'!$B$10="Исключить","",IF('Настройки'!$B$10="Абсолютные значения",ABS(P973),P973)),P973)))</x:f>
      </x:c>
      <x:c r="BT973" s="50" t="str">
        <x:f>IF(12&gt;'Настройки'!$B$3,"",IF(ISBLANK(Q973),IF('Настройки'!$B$9="Нулевой спрос",0,""),IF(Q973&lt;0,IF('Настройки'!$B$10="Исключить","",IF('Настройки'!$B$10="Абсолютные значения",ABS(Q973),Q973)),Q973)))</x:f>
      </x:c>
      <x:c r="BU973" s="50" t="str">
        <x:f>IF(13&gt;'Настройки'!$B$3,"",IF(ISBLANK(R973),IF('Настройки'!$B$9="Нулевой спрос",0,""),IF(R973&lt;0,IF('Настройки'!$B$10="Исключить","",IF('Настройки'!$B$10="Абсолютные значения",ABS(R973),R973)),R973)))</x:f>
      </x:c>
      <x:c r="BV973" s="50" t="str">
        <x:f>IF(14&gt;'Настройки'!$B$3,"",IF(ISBLANK(S973),IF('Настройки'!$B$9="Нулевой спрос",0,""),IF(S973&lt;0,IF('Настройки'!$B$10="Исключить","",IF('Настройки'!$B$10="Абсолютные значения",ABS(S973),S973)),S973)))</x:f>
      </x:c>
      <x:c r="BW973" s="50" t="str">
        <x:f>IF(15&gt;'Настройки'!$B$3,"",IF(ISBLANK(T973),IF('Настройки'!$B$9="Нулевой спрос",0,""),IF(T973&lt;0,IF('Настройки'!$B$10="Исключить","",IF('Настройки'!$B$10="Абсолютные значения",ABS(T973),T973)),T973)))</x:f>
      </x:c>
      <x:c r="BX973" s="50" t="str">
        <x:f>IF(16&gt;'Настройки'!$B$3,"",IF(ISBLANK(U973),IF('Настройки'!$B$9="Нулевой спрос",0,""),IF(U973&lt;0,IF('Настройки'!$B$10="Исключить","",IF('Настройки'!$B$10="Абсолютные значения",ABS(U973),U973)),U973)))</x:f>
      </x:c>
      <x:c r="BY973" s="50" t="str">
        <x:f>IF(17&gt;'Настройки'!$B$3,"",IF(ISBLANK(V973),IF('Настройки'!$B$9="Нулевой спрос",0,""),IF(V973&lt;0,IF('Настройки'!$B$10="Исключить","",IF('Настройки'!$B$10="Абсолютные значения",ABS(V973),V973)),V973)))</x:f>
      </x:c>
      <x:c r="BZ973" s="50" t="str">
        <x:f>IF(18&gt;'Настройки'!$B$3,"",IF(ISBLANK(W973),IF('Настройки'!$B$9="Нулевой спрос",0,""),IF(W973&lt;0,IF('Настройки'!$B$10="Исключить","",IF('Настройки'!$B$10="Абсолютные значения",ABS(W973),W973)),W973)))</x:f>
      </x:c>
      <x:c r="CA973" s="50" t="str">
        <x:f>IF(19&gt;'Настройки'!$B$3,"",IF(ISBLANK(X973),IF('Настройки'!$B$9="Нулевой спрос",0,""),IF(X973&lt;0,IF('Настройки'!$B$10="Исключить","",IF('Настройки'!$B$10="Абсолютные значения",ABS(X973),X973)),X973)))</x:f>
      </x:c>
      <x:c r="CB973" s="50" t="str">
        <x:f>IF(20&gt;'Настройки'!$B$3,"",IF(ISBLANK(Y973),IF('Настройки'!$B$9="Нулевой спрос",0,""),IF(Y973&lt;0,IF('Настройки'!$B$10="Исключить","",IF('Настройки'!$B$10="Абсолютные значения",ABS(Y973),Y973)),Y973)))</x:f>
      </x:c>
      <x:c r="CC973" s="50" t="str">
        <x:f>IF(21&gt;'Настройки'!$B$3,"",IF(ISBLANK(Z973),IF('Настройки'!$B$9="Нулевой спрос",0,""),IF(Z973&lt;0,IF('Настройки'!$B$10="Исключить","",IF('Настройки'!$B$10="Абсолютные значения",ABS(Z973),Z973)),Z973)))</x:f>
      </x:c>
      <x:c r="CD973" s="50" t="str">
        <x:f>IF(22&gt;'Настройки'!$B$3,"",IF(ISBLANK(AA973),IF('Настройки'!$B$9="Нулевой спрос",0,""),IF(AA973&lt;0,IF('Настройки'!$B$10="Исключить","",IF('Настройки'!$B$10="Абсолютные значения",ABS(AA973),AA973)),AA973)))</x:f>
      </x:c>
      <x:c r="CE973" s="50" t="str">
        <x:f>IF(23&gt;'Настройки'!$B$3,"",IF(ISBLANK(AB973),IF('Настройки'!$B$9="Нулевой спрос",0,""),IF(AB973&lt;0,IF('Настройки'!$B$10="Исключить","",IF('Настройки'!$B$10="Абсолютные значения",ABS(AB973),AB973)),AB973)))</x:f>
      </x:c>
      <x:c r="CF973" s="50" t="str">
        <x:f>IF(24&gt;'Настройки'!$B$3,"",IF(ISBLANK(AC973),IF('Настройки'!$B$9="Нулевой спрос",0,""),IF(AC973&lt;0,IF('Настройки'!$B$10="Исключить","",IF('Настройки'!$B$10="Абсолютные значения",ABS(AC973),AC973)),AC973)))</x:f>
      </x:c>
      <x:c r="CG973" s="50" t="str">
        <x:f>IF(25&gt;'Настройки'!$B$3,"",IF(ISBLANK(AD973),IF('Настройки'!$B$9="Нулевой спрос",0,""),IF(AD973&lt;0,IF('Настройки'!$B$10="Исключить","",IF('Настройки'!$B$10="Абсолютные значения",ABS(AD973),AD973)),AD973)))</x:f>
      </x:c>
      <x:c r="CH973" s="50" t="str">
        <x:f>IF(26&gt;'Настройки'!$B$3,"",IF(ISBLANK(AE973),IF('Настройки'!$B$9="Нулевой спрос",0,""),IF(AE973&lt;0,IF('Настройки'!$B$10="Исключить","",IF('Настройки'!$B$10="Абсолютные значения",ABS(AE973),AE973)),AE973)))</x:f>
      </x:c>
      <x:c r="CI973" s="50" t="str">
        <x:f>IF(27&gt;'Настройки'!$B$3,"",IF(ISBLANK(AF973),IF('Настройки'!$B$9="Нулевой спрос",0,""),IF(AF973&lt;0,IF('Настройки'!$B$10="Исключить","",IF('Настройки'!$B$10="Абсолютные значения",ABS(AF973),AF973)),AF973)))</x:f>
      </x:c>
      <x:c r="CJ973" s="50" t="str">
        <x:f>IF(28&gt;'Настройки'!$B$3,"",IF(ISBLANK(AG973),IF('Настройки'!$B$9="Нулевой спрос",0,""),IF(AG973&lt;0,IF('Настройки'!$B$10="Исключить","",IF('Настройки'!$B$10="Абсолютные значения",ABS(AG973),AG973)),AG973)))</x:f>
      </x:c>
      <x:c r="CK973" s="50" t="str">
        <x:f>IF(29&gt;'Настройки'!$B$3,"",IF(ISBLANK(AH973),IF('Настройки'!$B$9="Нулевой спрос",0,""),IF(AH973&lt;0,IF('Настройки'!$B$10="Исключить","",IF('Настройки'!$B$10="Абсолютные значения",ABS(AH973),AH973)),AH973)))</x:f>
      </x:c>
      <x:c r="CL973" s="50" t="str">
        <x:f>IF(30&gt;'Настройки'!$B$3,"",IF(ISBLANK(AI973),IF('Настройки'!$B$9="Нулевой спрос",0,""),IF(AI973&lt;0,IF('Настройки'!$B$10="Исключить","",IF('Настройки'!$B$10="Абсолютные значения",ABS(AI973),AI973)),AI973)))</x:f>
      </x:c>
      <x:c r="CM973" s="50" t="str">
        <x:f>IF(31&gt;'Настройки'!$B$3,"",IF(ISBLANK(AJ973),IF('Настройки'!$B$9="Нулевой спрос",0,""),IF(AJ973&lt;0,IF('Настройки'!$B$10="Исключить","",IF('Настройки'!$B$10="Абсолютные значения",ABS(AJ973),AJ973)),AJ973)))</x:f>
      </x:c>
      <x:c r="CN973" s="50" t="str">
        <x:f>IF(32&gt;'Настройки'!$B$3,"",IF(ISBLANK(AK973),IF('Настройки'!$B$9="Нулевой спрос",0,""),IF(AK973&lt;0,IF('Настройки'!$B$10="Исключить","",IF('Настройки'!$B$10="Абсолютные значения",ABS(AK973),AK973)),AK973)))</x:f>
      </x:c>
      <x:c r="CO973" s="50" t="str">
        <x:f>IF(33&gt;'Настройки'!$B$3,"",IF(ISBLANK(AL973),IF('Настройки'!$B$9="Нулевой спрос",0,""),IF(AL973&lt;0,IF('Настройки'!$B$10="Исключить","",IF('Настройки'!$B$10="Абсолютные значения",ABS(AL973),AL973)),AL973)))</x:f>
      </x:c>
      <x:c r="CP973" s="50" t="str">
        <x:f>IF(34&gt;'Настройки'!$B$3,"",IF(ISBLANK(AM973),IF('Настройки'!$B$9="Нулевой спрос",0,""),IF(AM973&lt;0,IF('Настройки'!$B$10="Исключить","",IF('Настройки'!$B$10="Абсолютные значения",ABS(AM973),AM973)),AM973)))</x:f>
      </x:c>
      <x:c r="CQ973" s="50" t="str">
        <x:f>IF(35&gt;'Настройки'!$B$3,"",IF(ISBLANK(AN973),IF('Настройки'!$B$9="Нулевой спрос",0,""),IF(AN973&lt;0,IF('Настройки'!$B$10="Исключить","",IF('Настройки'!$B$10="Абсолютные значения",ABS(AN973),AN973)),AN973)))</x:f>
      </x:c>
      <x:c r="CR973" s="50" t="str">
        <x:f>IF(36&gt;'Настройки'!$B$3,"",IF(ISBLANK(AO973),IF('Настройки'!$B$9="Нулевой спрос",0,""),IF(AO973&lt;0,IF('Настройки'!$B$10="Исключить","",IF('Настройки'!$B$10="Абсолютные значения",ABS(AO973),AO973)),AO973)))</x:f>
      </x:c>
      <x:c r="CS973" s="50" t="str">
        <x:f>IF(OR(1&gt;'Настройки'!$B$3,ISBLANK(BI973),BI973=0),"",BI973)</x:f>
      </x:c>
      <x:c r="CT973" s="50" t="str">
        <x:f>IF(OR(2&gt;'Настройки'!$B$3,ISBLANK(BJ973),BJ973=0),"",BJ973)</x:f>
      </x:c>
      <x:c r="CU973" s="50" t="str">
        <x:f>IF(OR(3&gt;'Настройки'!$B$3,ISBLANK(BK973),BK973=0),"",BK973)</x:f>
      </x:c>
      <x:c r="CV973" s="50" t="str">
        <x:f>IF(OR(4&gt;'Настройки'!$B$3,ISBLANK(BL973),BL973=0),"",BL973)</x:f>
      </x:c>
      <x:c r="CW973" s="50" t="str">
        <x:f>IF(OR(5&gt;'Настройки'!$B$3,ISBLANK(BM973),BM973=0),"",BM973)</x:f>
      </x:c>
      <x:c r="CX973" s="50" t="str">
        <x:f>IF(OR(6&gt;'Настройки'!$B$3,ISBLANK(BN973),BN973=0),"",BN973)</x:f>
      </x:c>
      <x:c r="CY973" s="50" t="str">
        <x:f>IF(OR(7&gt;'Настройки'!$B$3,ISBLANK(BO973),BO973=0),"",BO973)</x:f>
      </x:c>
      <x:c r="CZ973" s="50" t="str">
        <x:f>IF(OR(8&gt;'Настройки'!$B$3,ISBLANK(BP973),BP973=0),"",BP973)</x:f>
      </x:c>
      <x:c r="DA973" s="50" t="str">
        <x:f>IF(OR(9&gt;'Настройки'!$B$3,ISBLANK(BQ973),BQ973=0),"",BQ973)</x:f>
      </x:c>
      <x:c r="DB973" s="50" t="str">
        <x:f>IF(OR(10&gt;'Настройки'!$B$3,ISBLANK(BR973),BR973=0),"",BR973)</x:f>
      </x:c>
      <x:c r="DC973" s="50" t="str">
        <x:f>IF(OR(11&gt;'Настройки'!$B$3,ISBLANK(BS973),BS973=0),"",BS973)</x:f>
      </x:c>
      <x:c r="DD973" s="50" t="str">
        <x:f>IF(OR(12&gt;'Настройки'!$B$3,ISBLANK(BT973),BT973=0),"",BT973)</x:f>
      </x:c>
      <x:c r="DE973" s="50" t="str">
        <x:f>IF(OR(13&gt;'Настройки'!$B$3,ISBLANK(BU973),BU973=0),"",BU973)</x:f>
      </x:c>
      <x:c r="DF973" s="50" t="str">
        <x:f>IF(OR(14&gt;'Настройки'!$B$3,ISBLANK(BV973),BV973=0),"",BV973)</x:f>
      </x:c>
      <x:c r="DG973" s="50" t="str">
        <x:f>IF(OR(15&gt;'Настройки'!$B$3,ISBLANK(BW973),BW973=0),"",BW973)</x:f>
      </x:c>
      <x:c r="DH973" s="50" t="str">
        <x:f>IF(OR(16&gt;'Настройки'!$B$3,ISBLANK(BX973),BX973=0),"",BX973)</x:f>
      </x:c>
      <x:c r="DI973" s="50" t="str">
        <x:f>IF(OR(17&gt;'Настройки'!$B$3,ISBLANK(BY973),BY973=0),"",BY973)</x:f>
      </x:c>
      <x:c r="DJ973" s="50" t="str">
        <x:f>IF(OR(18&gt;'Настройки'!$B$3,ISBLANK(BZ973),BZ973=0),"",BZ973)</x:f>
      </x:c>
      <x:c r="DK973" s="50" t="str">
        <x:f>IF(OR(19&gt;'Настройки'!$B$3,ISBLANK(CA973),CA973=0),"",CA973)</x:f>
      </x:c>
      <x:c r="DL973" s="50" t="str">
        <x:f>IF(OR(20&gt;'Настройки'!$B$3,ISBLANK(CB973),CB973=0),"",CB973)</x:f>
      </x:c>
      <x:c r="DM973" s="50" t="str">
        <x:f>IF(OR(21&gt;'Настройки'!$B$3,ISBLANK(CC973),CC973=0),"",CC973)</x:f>
      </x:c>
      <x:c r="DN973" s="50" t="str">
        <x:f>IF(OR(22&gt;'Настройки'!$B$3,ISBLANK(CD973),CD973=0),"",CD973)</x:f>
      </x:c>
      <x:c r="DO973" s="50" t="str">
        <x:f>IF(OR(23&gt;'Настройки'!$B$3,ISBLANK(CE973),CE973=0),"",CE973)</x:f>
      </x:c>
      <x:c r="DP973" s="50" t="str">
        <x:f>IF(OR(24&gt;'Настройки'!$B$3,ISBLANK(CF973),CF973=0),"",CF973)</x:f>
      </x:c>
      <x:c r="DQ973" s="50" t="str">
        <x:f>IF(OR(25&gt;'Настройки'!$B$3,ISBLANK(CG973),CG973=0),"",CG973)</x:f>
      </x:c>
      <x:c r="DR973" s="50" t="str">
        <x:f>IF(OR(26&gt;'Настройки'!$B$3,ISBLANK(CH973),CH973=0),"",CH973)</x:f>
      </x:c>
      <x:c r="DS973" s="50" t="str">
        <x:f>IF(OR(27&gt;'Настройки'!$B$3,ISBLANK(CI973),CI973=0),"",CI973)</x:f>
      </x:c>
      <x:c r="DT973" s="50" t="str">
        <x:f>IF(OR(28&gt;'Настройки'!$B$3,ISBLANK(CJ973),CJ973=0),"",CJ973)</x:f>
      </x:c>
      <x:c r="DU973" s="50" t="str">
        <x:f>IF(OR(29&gt;'Настройки'!$B$3,ISBLANK(CK973),CK973=0),"",CK973)</x:f>
      </x:c>
      <x:c r="DV973" s="50" t="str">
        <x:f>IF(OR(30&gt;'Настройки'!$B$3,ISBLANK(CL973),CL973=0),"",CL973)</x:f>
      </x:c>
      <x:c r="DW973" s="50" t="str">
        <x:f>IF(OR(31&gt;'Настройки'!$B$3,ISBLANK(CM973),CM973=0),"",CM973)</x:f>
      </x:c>
      <x:c r="DX973" s="50" t="str">
        <x:f>IF(OR(32&gt;'Настройки'!$B$3,ISBLANK(CN973),CN973=0),"",CN973)</x:f>
      </x:c>
      <x:c r="DY973" s="50" t="str">
        <x:f>IF(OR(33&gt;'Настройки'!$B$3,ISBLANK(CO973),CO973=0),"",CO973)</x:f>
      </x:c>
      <x:c r="DZ973" s="50" t="str">
        <x:f>IF(OR(34&gt;'Настройки'!$B$3,ISBLANK(CP973),CP973=0),"",CP973)</x:f>
      </x:c>
      <x:c r="EA973" s="50" t="str">
        <x:f>IF(OR(35&gt;'Настройки'!$B$3,ISBLANK(CQ973),CQ973=0),"",CQ973)</x:f>
      </x:c>
      <x:c r="EB973" s="50" t="str">
        <x:f>IF(OR(36&gt;'Настройки'!$B$3,ISBLANK(CR973),CR973=0),"",CR973)</x:f>
      </x:c>
      <x:c r="EC973" s="50" t="str">
        <x:f>IF(A973="","",IF(OR(BB973="AZ",BB973="BZ"),10000+ROW(),IF(AZ973&gt;'Настройки'!$B$11,20000+ROW(),IF(BF973&lt;&gt;"Обычный",30000+ROW(),IF(AX973&lt;=0,40000+ROW(),"")))))</x:f>
      </x:c>
      <x:c r="ED973" s="50" t="str">
        <x:f>IF(EC973="","",COUNTIFS($EC$2:$EC$1001,"&gt;0",$EC$2:$EC$1001,"&lt;"&amp;EC973)+1)</x:f>
      </x:c>
    </x:row>
    <x:row r="974">
      <x:c r="A974" s="115"/>
      <x:c r="B974" s="115"/>
      <x:c r="C974" s="115"/>
      <x:c r="D974" s="118"/>
      <x:c r="E974" s="118"/>
      <x:c r="F974" s="118"/>
      <x:c r="G974" s="118"/>
      <x:c r="H974" s="118"/>
      <x:c r="I974" s="118"/>
      <x:c r="J974" s="118"/>
      <x:c r="K974" s="118"/>
      <x:c r="L974" s="118"/>
      <x:c r="M974" s="118"/>
      <x:c r="N974" s="118"/>
      <x:c r="O974" s="118"/>
      <x:c r="P974" s="118"/>
      <x:c r="Q974" s="118"/>
      <x:c r="R974" s="118"/>
      <x:c r="S974" s="118"/>
      <x:c r="T974" s="118"/>
      <x:c r="U974" s="118"/>
      <x:c r="V974" s="118"/>
      <x:c r="W974" s="118"/>
      <x:c r="X974" s="118"/>
      <x:c r="Y974" s="118"/>
      <x:c r="Z974" s="118"/>
      <x:c r="AA974" s="118"/>
      <x:c r="AB974" s="118"/>
      <x:c r="AC974" s="118"/>
      <x:c r="AD974" s="118"/>
      <x:c r="AE974" s="118"/>
      <x:c r="AF974" s="118"/>
      <x:c r="AG974" s="118"/>
      <x:c r="AH974" s="118"/>
      <x:c r="AI974" s="118"/>
      <x:c r="AJ974" s="118"/>
      <x:c r="AK974" s="118"/>
      <x:c r="AL974" s="118"/>
      <x:c r="AM974" s="118"/>
      <x:c r="AN974" s="118"/>
      <x:c r="AO974" s="118"/>
      <x:c r="AP974" s="115"/>
      <x:c r="AQ974" s="49" t="str">
        <x:f>IF(A974="","",COUNT(BI974:INDEX(BI974:CR974,1,'Настройки'!$B$3)))</x:f>
      </x:c>
      <x:c r="AR974" s="49" t="str">
        <x:f>IF(A974="","",SUM(BI974:INDEX(BI974:CR974,1,'Настройки'!$B$3)))</x:f>
      </x:c>
      <x:c r="AS974" s="58" t="str">
        <x:f>IF(A974="","",IF('Настройки'!$B$4="Стоимость потребления",AR974*D974,IF('Настройки'!$B$4="Количество",AR974,E974)))</x:f>
      </x:c>
      <x:c r="AT974" s="61" t="str">
        <x:f>IF(OR(A974="",AS974&lt;0,SUM($AS$2:$AS$1001)&lt;=0),"",AS974/SUM($AS$2:$AS$1001))</x:f>
      </x:c>
      <x:c r="AU974" s="61" t="str">
        <x:f>IF(OR(A974="",AS974&lt;0,SUM($AS$2:$AS$1001)&lt;=0),"",SUMIFS($AS$2:$AS$1001,$AS$2:$AS$1001,"&gt;"&amp;AS974)/SUM($AS$2:$AS$1001))</x:f>
      </x:c>
      <x:c r="AV974" s="61" t="str">
        <x:f>IF(OR(A974="",AS974&lt;0,SUM($AS$2:$AS$1001)&lt;=0),"",SUMIFS($AS$2:$AS$1001,$AS$2:$AS$1001,"&gt;="&amp;AS974)/SUM($AS$2:$AS$1001))</x:f>
      </x:c>
      <x:c r="AW974" s="49" t="str">
        <x:f>IF(A974="","",IF(SUM($AS$2:$AS$1001)&lt;=0,"Не определён",IF(AS974&lt;0,"Исключение",IF(AU974&lt;'Настройки'!$B$5,"A",IF(AU974&lt;'Настройки'!$B$6,"B","C")))))</x:f>
      </x:c>
      <x:c r="AX974" s="58" t="str">
        <x:f>IF(A974="","",IF(AQ974=0,"",AVERAGE(BI974:INDEX(BI974:CR974,1,'Настройки'!$B$3))))</x:f>
      </x:c>
      <x:c r="AY974" s="58" t="str">
        <x:f>IF(OR(A974="",AQ974=0),"",STDEVP(BI974:INDEX(BI974:CR974,1,'Настройки'!$B$3)))</x:f>
      </x:c>
      <x:c r="AZ974" s="61" t="str">
        <x:f>IF(OR(A974="",AQ974&lt;'Настройки'!$B$12,AX974&lt;=0,AND('Настройки'!$B$10="Блокировать",COUNTIF(F974:INDEX(F974:AO974,1,'Настройки'!$B$3),"&lt;0")&gt;0)),"",AY974/ABS(AX974))</x:f>
      </x:c>
      <x:c r="BA974" s="49" t="str">
        <x:f>IF(A974="","",IF(AND('Настройки'!$B$10="Блокировать",COUNTIF(F974:INDEX(F974:AO974,1,'Настройки'!$B$3),"&lt;0")&gt;0),"Не определён",IF(AQ974&lt;'Настройки'!$B$12,"Не определён",IF(AX974=0,"Нет спроса",IF(AX974&lt;0,"Не определён",IF(AZ974&lt;='Настройки'!$B$7,"X",IF(AZ974&lt;='Настройки'!$B$8,"Y","Z")))))))</x:f>
      </x:c>
      <x:c r="BB974" s="49" t="str">
        <x:f>IF(OR(A974="",LEN(AW974)&lt;&gt;1,LEN(BA974)&lt;&gt;1),"",AW974&amp;BA974)</x:f>
      </x:c>
      <x:c r="BC974" s="61" t="str">
        <x:f>IF(OR(A974="",AQ974=0),"",(COUNT(BI974:INDEX(BI974:CR974,1,'Настройки'!$B$3))-COUNT(CS974:INDEX(CS974:EB974,1,'Настройки'!$B$3)))/AQ974)</x:f>
      </x:c>
      <x:c r="BD974" s="64" t="str">
        <x:f>IF(OR(A974="",COUNT(CS974:INDEX(CS974:EB974,1,'Настройки'!$B$3))=0),"",AQ974/COUNT(CS974:INDEX(CS974:EB974,1,'Настройки'!$B$3)))</x:f>
      </x:c>
      <x:c r="BE974" s="64" t="str">
        <x:f>IF(OR(A974="",COUNT(CS974:INDEX(CS974:EB974,1,'Настройки'!$B$3))=0),"",IF(AVERAGE(CS974:INDEX(CS974:EB974,1,'Настройки'!$B$3))=0,"",(STDEVP(CS974:INDEX(CS974:EB974,1,'Настройки'!$B$3))/ABS(AVERAGE(CS974:INDEX(CS974:EB974,1,'Настройки'!$B$3))))^2))</x:f>
      </x:c>
      <x:c r="BF974" s="49" t="str">
        <x:f>IF(A974="","",IF(AQ974&lt;3,"Недостаточно",IF(AQ974&lt;6,"Предварительный","Обычный")))</x:f>
      </x:c>
      <x:c r="BG974" s="49" t="str">
        <x:f>IF(A974="","",IF(COUNTIF(F974:INDEX(F974:AO974,1,'Настройки'!$B$3),"&lt;0")&gt;0,IF('Настройки'!$B$10="Блокировать","Отрицательный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"),"")&amp;IF(AQ974&lt;3,"Недостаточно истории. ",IF(AQ974&lt;6,"Предварительная классификация. ",""))&amp;IF(AX974=0,"Нет спроса за горизонт. ","")&amp;IF(AZ974&gt;'Настройки'!$B$11,"Экстремальная вариативность. ",""))</x:f>
      </x:c>
      <x:c r="BH974" s="49" t="str">
        <x:f>IF(A974="","",IFERROR(VLOOKUP(BB974,'Настройки'!$D$3:$E$11,2,FALSE),"Сначала проверьте исходные данные и историю спроса.")&amp;" Уточните срок поставки, MOQ и критичность.")</x:f>
      </x:c>
      <x:c r="BI974" s="50" t="str">
        <x:f>IF(1&gt;'Настройки'!$B$3,"",IF(ISBLANK(F974),IF('Настройки'!$B$9="Нулевой спрос",0,""),IF(F974&lt;0,IF('Настройки'!$B$10="Исключить","",IF('Настройки'!$B$10="Абсолютные значения",ABS(F974),F974)),F974)))</x:f>
      </x:c>
      <x:c r="BJ974" s="50" t="str">
        <x:f>IF(2&gt;'Настройки'!$B$3,"",IF(ISBLANK(G974),IF('Настройки'!$B$9="Нулевой спрос",0,""),IF(G974&lt;0,IF('Настройки'!$B$10="Исключить","",IF('Настройки'!$B$10="Абсолютные значения",ABS(G974),G974)),G974)))</x:f>
      </x:c>
      <x:c r="BK974" s="50" t="str">
        <x:f>IF(3&gt;'Настройки'!$B$3,"",IF(ISBLANK(H974),IF('Настройки'!$B$9="Нулевой спрос",0,""),IF(H974&lt;0,IF('Настройки'!$B$10="Исключить","",IF('Настройки'!$B$10="Абсолютные значения",ABS(H974),H974)),H974)))</x:f>
      </x:c>
      <x:c r="BL974" s="50" t="str">
        <x:f>IF(4&gt;'Настройки'!$B$3,"",IF(ISBLANK(I974),IF('Настройки'!$B$9="Нулевой спрос",0,""),IF(I974&lt;0,IF('Настройки'!$B$10="Исключить","",IF('Настройки'!$B$10="Абсолютные значения",ABS(I974),I974)),I974)))</x:f>
      </x:c>
      <x:c r="BM974" s="50" t="str">
        <x:f>IF(5&gt;'Настройки'!$B$3,"",IF(ISBLANK(J974),IF('Настройки'!$B$9="Нулевой спрос",0,""),IF(J974&lt;0,IF('Настройки'!$B$10="Исключить","",IF('Настройки'!$B$10="Абсолютные значения",ABS(J974),J974)),J974)))</x:f>
      </x:c>
      <x:c r="BN974" s="50" t="str">
        <x:f>IF(6&gt;'Настройки'!$B$3,"",IF(ISBLANK(K974),IF('Настройки'!$B$9="Нулевой спрос",0,""),IF(K974&lt;0,IF('Настройки'!$B$10="Исключить","",IF('Настройки'!$B$10="Абсолютные значения",ABS(K974),K974)),K974)))</x:f>
      </x:c>
      <x:c r="BO974" s="50" t="str">
        <x:f>IF(7&gt;'Настройки'!$B$3,"",IF(ISBLANK(L974),IF('Настройки'!$B$9="Нулевой спрос",0,""),IF(L974&lt;0,IF('Настройки'!$B$10="Исключить","",IF('Настройки'!$B$10="Абсолютные значения",ABS(L974),L974)),L974)))</x:f>
      </x:c>
      <x:c r="BP974" s="50" t="str">
        <x:f>IF(8&gt;'Настройки'!$B$3,"",IF(ISBLANK(M974),IF('Настройки'!$B$9="Нулевой спрос",0,""),IF(M974&lt;0,IF('Настройки'!$B$10="Исключить","",IF('Настройки'!$B$10="Абсолютные значения",ABS(M974),M974)),M974)))</x:f>
      </x:c>
      <x:c r="BQ974" s="50" t="str">
        <x:f>IF(9&gt;'Настройки'!$B$3,"",IF(ISBLANK(N974),IF('Настройки'!$B$9="Нулевой спрос",0,""),IF(N974&lt;0,IF('Настройки'!$B$10="Исключить","",IF('Настройки'!$B$10="Абсолютные значения",ABS(N974),N974)),N974)))</x:f>
      </x:c>
      <x:c r="BR974" s="50" t="str">
        <x:f>IF(10&gt;'Настройки'!$B$3,"",IF(ISBLANK(O974),IF('Настройки'!$B$9="Нулевой спрос",0,""),IF(O974&lt;0,IF('Настройки'!$B$10="Исключить","",IF('Настройки'!$B$10="Абсолютные значения",ABS(O974),O974)),O974)))</x:f>
      </x:c>
      <x:c r="BS974" s="50" t="str">
        <x:f>IF(11&gt;'Настройки'!$B$3,"",IF(ISBLANK(P974),IF('Настройки'!$B$9="Нулевой спрос",0,""),IF(P974&lt;0,IF('Настройки'!$B$10="Исключить","",IF('Настройки'!$B$10="Абсолютные значения",ABS(P974),P974)),P974)))</x:f>
      </x:c>
      <x:c r="BT974" s="50" t="str">
        <x:f>IF(12&gt;'Настройки'!$B$3,"",IF(ISBLANK(Q974),IF('Настройки'!$B$9="Нулевой спрос",0,""),IF(Q974&lt;0,IF('Настройки'!$B$10="Исключить","",IF('Настройки'!$B$10="Абсолютные значения",ABS(Q974),Q974)),Q974)))</x:f>
      </x:c>
      <x:c r="BU974" s="50" t="str">
        <x:f>IF(13&gt;'Настройки'!$B$3,"",IF(ISBLANK(R974),IF('Настройки'!$B$9="Нулевой спрос",0,""),IF(R974&lt;0,IF('Настройки'!$B$10="Исключить","",IF('Настройки'!$B$10="Абсолютные значения",ABS(R974),R974)),R974)))</x:f>
      </x:c>
      <x:c r="BV974" s="50" t="str">
        <x:f>IF(14&gt;'Настройки'!$B$3,"",IF(ISBLANK(S974),IF('Настройки'!$B$9="Нулевой спрос",0,""),IF(S974&lt;0,IF('Настройки'!$B$10="Исключить","",IF('Настройки'!$B$10="Абсолютные значения",ABS(S974),S974)),S974)))</x:f>
      </x:c>
      <x:c r="BW974" s="50" t="str">
        <x:f>IF(15&gt;'Настройки'!$B$3,"",IF(ISBLANK(T974),IF('Настройки'!$B$9="Нулевой спрос",0,""),IF(T974&lt;0,IF('Настройки'!$B$10="Исключить","",IF('Настройки'!$B$10="Абсолютные значения",ABS(T974),T974)),T974)))</x:f>
      </x:c>
      <x:c r="BX974" s="50" t="str">
        <x:f>IF(16&gt;'Настройки'!$B$3,"",IF(ISBLANK(U974),IF('Настройки'!$B$9="Нулевой спрос",0,""),IF(U974&lt;0,IF('Настройки'!$B$10="Исключить","",IF('Настройки'!$B$10="Абсолютные значения",ABS(U974),U974)),U974)))</x:f>
      </x:c>
      <x:c r="BY974" s="50" t="str">
        <x:f>IF(17&gt;'Настройки'!$B$3,"",IF(ISBLANK(V974),IF('Настройки'!$B$9="Нулевой спрос",0,""),IF(V974&lt;0,IF('Настройки'!$B$10="Исключить","",IF('Настройки'!$B$10="Абсолютные значения",ABS(V974),V974)),V974)))</x:f>
      </x:c>
      <x:c r="BZ974" s="50" t="str">
        <x:f>IF(18&gt;'Настройки'!$B$3,"",IF(ISBLANK(W974),IF('Настройки'!$B$9="Нулевой спрос",0,""),IF(W974&lt;0,IF('Настройки'!$B$10="Исключить","",IF('Настройки'!$B$10="Абсолютные значения",ABS(W974),W974)),W974)))</x:f>
      </x:c>
      <x:c r="CA974" s="50" t="str">
        <x:f>IF(19&gt;'Настройки'!$B$3,"",IF(ISBLANK(X974),IF('Настройки'!$B$9="Нулевой спрос",0,""),IF(X974&lt;0,IF('Настройки'!$B$10="Исключить","",IF('Настройки'!$B$10="Абсолютные значения",ABS(X974),X974)),X974)))</x:f>
      </x:c>
      <x:c r="CB974" s="50" t="str">
        <x:f>IF(20&gt;'Настройки'!$B$3,"",IF(ISBLANK(Y974),IF('Настройки'!$B$9="Нулевой спрос",0,""),IF(Y974&lt;0,IF('Настройки'!$B$10="Исключить","",IF('Настройки'!$B$10="Абсолютные значения",ABS(Y974),Y974)),Y974)))</x:f>
      </x:c>
      <x:c r="CC974" s="50" t="str">
        <x:f>IF(21&gt;'Настройки'!$B$3,"",IF(ISBLANK(Z974),IF('Настройки'!$B$9="Нулевой спрос",0,""),IF(Z974&lt;0,IF('Настройки'!$B$10="Исключить","",IF('Настройки'!$B$10="Абсолютные значения",ABS(Z974),Z974)),Z974)))</x:f>
      </x:c>
      <x:c r="CD974" s="50" t="str">
        <x:f>IF(22&gt;'Настройки'!$B$3,"",IF(ISBLANK(AA974),IF('Настройки'!$B$9="Нулевой спрос",0,""),IF(AA974&lt;0,IF('Настройки'!$B$10="Исключить","",IF('Настройки'!$B$10="Абсолютные значения",ABS(AA974),AA974)),AA974)))</x:f>
      </x:c>
      <x:c r="CE974" s="50" t="str">
        <x:f>IF(23&gt;'Настройки'!$B$3,"",IF(ISBLANK(AB974),IF('Настройки'!$B$9="Нулевой спрос",0,""),IF(AB974&lt;0,IF('Настройки'!$B$10="Исключить","",IF('Настройки'!$B$10="Абсолютные значения",ABS(AB974),AB974)),AB974)))</x:f>
      </x:c>
      <x:c r="CF974" s="50" t="str">
        <x:f>IF(24&gt;'Настройки'!$B$3,"",IF(ISBLANK(AC974),IF('Настройки'!$B$9="Нулевой спрос",0,""),IF(AC974&lt;0,IF('Настройки'!$B$10="Исключить","",IF('Настройки'!$B$10="Абсолютные значения",ABS(AC974),AC974)),AC974)))</x:f>
      </x:c>
      <x:c r="CG974" s="50" t="str">
        <x:f>IF(25&gt;'Настройки'!$B$3,"",IF(ISBLANK(AD974),IF('Настройки'!$B$9="Нулевой спрос",0,""),IF(AD974&lt;0,IF('Настройки'!$B$10="Исключить","",IF('Настройки'!$B$10="Абсолютные значения",ABS(AD974),AD974)),AD974)))</x:f>
      </x:c>
      <x:c r="CH974" s="50" t="str">
        <x:f>IF(26&gt;'Настройки'!$B$3,"",IF(ISBLANK(AE974),IF('Настройки'!$B$9="Нулевой спрос",0,""),IF(AE974&lt;0,IF('Настройки'!$B$10="Исключить","",IF('Настройки'!$B$10="Абсолютные значения",ABS(AE974),AE974)),AE974)))</x:f>
      </x:c>
      <x:c r="CI974" s="50" t="str">
        <x:f>IF(27&gt;'Настройки'!$B$3,"",IF(ISBLANK(AF974),IF('Настройки'!$B$9="Нулевой спрос",0,""),IF(AF974&lt;0,IF('Настройки'!$B$10="Исключить","",IF('Настройки'!$B$10="Абсолютные значения",ABS(AF974),AF974)),AF974)))</x:f>
      </x:c>
      <x:c r="CJ974" s="50" t="str">
        <x:f>IF(28&gt;'Настройки'!$B$3,"",IF(ISBLANK(AG974),IF('Настройки'!$B$9="Нулевой спрос",0,""),IF(AG974&lt;0,IF('Настройки'!$B$10="Исключить","",IF('Настройки'!$B$10="Абсолютные значения",ABS(AG974),AG974)),AG974)))</x:f>
      </x:c>
      <x:c r="CK974" s="50" t="str">
        <x:f>IF(29&gt;'Настройки'!$B$3,"",IF(ISBLANK(AH974),IF('Настройки'!$B$9="Нулевой спрос",0,""),IF(AH974&lt;0,IF('Настройки'!$B$10="Исключить","",IF('Настройки'!$B$10="Абсолютные значения",ABS(AH974),AH974)),AH974)))</x:f>
      </x:c>
      <x:c r="CL974" s="50" t="str">
        <x:f>IF(30&gt;'Настройки'!$B$3,"",IF(ISBLANK(AI974),IF('Настройки'!$B$9="Нулевой спрос",0,""),IF(AI974&lt;0,IF('Настройки'!$B$10="Исключить","",IF('Настройки'!$B$10="Абсолютные значения",ABS(AI974),AI974)),AI974)))</x:f>
      </x:c>
      <x:c r="CM974" s="50" t="str">
        <x:f>IF(31&gt;'Настройки'!$B$3,"",IF(ISBLANK(AJ974),IF('Настройки'!$B$9="Нулевой спрос",0,""),IF(AJ974&lt;0,IF('Настройки'!$B$10="Исключить","",IF('Настройки'!$B$10="Абсолютные значения",ABS(AJ974),AJ974)),AJ974)))</x:f>
      </x:c>
      <x:c r="CN974" s="50" t="str">
        <x:f>IF(32&gt;'Настройки'!$B$3,"",IF(ISBLANK(AK974),IF('Настройки'!$B$9="Нулевой спрос",0,""),IF(AK974&lt;0,IF('Настройки'!$B$10="Исключить","",IF('Настройки'!$B$10="Абсолютные значения",ABS(AK974),AK974)),AK974)))</x:f>
      </x:c>
      <x:c r="CO974" s="50" t="str">
        <x:f>IF(33&gt;'Настройки'!$B$3,"",IF(ISBLANK(AL974),IF('Настройки'!$B$9="Нулевой спрос",0,""),IF(AL974&lt;0,IF('Настройки'!$B$10="Исключить","",IF('Настройки'!$B$10="Абсолютные значения",ABS(AL974),AL974)),AL974)))</x:f>
      </x:c>
      <x:c r="CP974" s="50" t="str">
        <x:f>IF(34&gt;'Настройки'!$B$3,"",IF(ISBLANK(AM974),IF('Настройки'!$B$9="Нулевой спрос",0,""),IF(AM974&lt;0,IF('Настройки'!$B$10="Исключить","",IF('Настройки'!$B$10="Абсолютные значения",ABS(AM974),AM974)),AM974)))</x:f>
      </x:c>
      <x:c r="CQ974" s="50" t="str">
        <x:f>IF(35&gt;'Настройки'!$B$3,"",IF(ISBLANK(AN974),IF('Настройки'!$B$9="Нулевой спрос",0,""),IF(AN974&lt;0,IF('Настройки'!$B$10="Исключить","",IF('Настройки'!$B$10="Абсолютные значения",ABS(AN974),AN974)),AN974)))</x:f>
      </x:c>
      <x:c r="CR974" s="50" t="str">
        <x:f>IF(36&gt;'Настройки'!$B$3,"",IF(ISBLANK(AO974),IF('Настройки'!$B$9="Нулевой спрос",0,""),IF(AO974&lt;0,IF('Настройки'!$B$10="Исключить","",IF('Настройки'!$B$10="Абсолютные значения",ABS(AO974),AO974)),AO974)))</x:f>
      </x:c>
      <x:c r="CS974" s="50" t="str">
        <x:f>IF(OR(1&gt;'Настройки'!$B$3,ISBLANK(BI974),BI974=0),"",BI974)</x:f>
      </x:c>
      <x:c r="CT974" s="50" t="str">
        <x:f>IF(OR(2&gt;'Настройки'!$B$3,ISBLANK(BJ974),BJ974=0),"",BJ974)</x:f>
      </x:c>
      <x:c r="CU974" s="50" t="str">
        <x:f>IF(OR(3&gt;'Настройки'!$B$3,ISBLANK(BK974),BK974=0),"",BK974)</x:f>
      </x:c>
      <x:c r="CV974" s="50" t="str">
        <x:f>IF(OR(4&gt;'Настройки'!$B$3,ISBLANK(BL974),BL974=0),"",BL974)</x:f>
      </x:c>
      <x:c r="CW974" s="50" t="str">
        <x:f>IF(OR(5&gt;'Настройки'!$B$3,ISBLANK(BM974),BM974=0),"",BM974)</x:f>
      </x:c>
      <x:c r="CX974" s="50" t="str">
        <x:f>IF(OR(6&gt;'Настройки'!$B$3,ISBLANK(BN974),BN974=0),"",BN974)</x:f>
      </x:c>
      <x:c r="CY974" s="50" t="str">
        <x:f>IF(OR(7&gt;'Настройки'!$B$3,ISBLANK(BO974),BO974=0),"",BO974)</x:f>
      </x:c>
      <x:c r="CZ974" s="50" t="str">
        <x:f>IF(OR(8&gt;'Настройки'!$B$3,ISBLANK(BP974),BP974=0),"",BP974)</x:f>
      </x:c>
      <x:c r="DA974" s="50" t="str">
        <x:f>IF(OR(9&gt;'Настройки'!$B$3,ISBLANK(BQ974),BQ974=0),"",BQ974)</x:f>
      </x:c>
      <x:c r="DB974" s="50" t="str">
        <x:f>IF(OR(10&gt;'Настройки'!$B$3,ISBLANK(BR974),BR974=0),"",BR974)</x:f>
      </x:c>
      <x:c r="DC974" s="50" t="str">
        <x:f>IF(OR(11&gt;'Настройки'!$B$3,ISBLANK(BS974),BS974=0),"",BS974)</x:f>
      </x:c>
      <x:c r="DD974" s="50" t="str">
        <x:f>IF(OR(12&gt;'Настройки'!$B$3,ISBLANK(BT974),BT974=0),"",BT974)</x:f>
      </x:c>
      <x:c r="DE974" s="50" t="str">
        <x:f>IF(OR(13&gt;'Настройки'!$B$3,ISBLANK(BU974),BU974=0),"",BU974)</x:f>
      </x:c>
      <x:c r="DF974" s="50" t="str">
        <x:f>IF(OR(14&gt;'Настройки'!$B$3,ISBLANK(BV974),BV974=0),"",BV974)</x:f>
      </x:c>
      <x:c r="DG974" s="50" t="str">
        <x:f>IF(OR(15&gt;'Настройки'!$B$3,ISBLANK(BW974),BW974=0),"",BW974)</x:f>
      </x:c>
      <x:c r="DH974" s="50" t="str">
        <x:f>IF(OR(16&gt;'Настройки'!$B$3,ISBLANK(BX974),BX974=0),"",BX974)</x:f>
      </x:c>
      <x:c r="DI974" s="50" t="str">
        <x:f>IF(OR(17&gt;'Настройки'!$B$3,ISBLANK(BY974),BY974=0),"",BY974)</x:f>
      </x:c>
      <x:c r="DJ974" s="50" t="str">
        <x:f>IF(OR(18&gt;'Настройки'!$B$3,ISBLANK(BZ974),BZ974=0),"",BZ974)</x:f>
      </x:c>
      <x:c r="DK974" s="50" t="str">
        <x:f>IF(OR(19&gt;'Настройки'!$B$3,ISBLANK(CA974),CA974=0),"",CA974)</x:f>
      </x:c>
      <x:c r="DL974" s="50" t="str">
        <x:f>IF(OR(20&gt;'Настройки'!$B$3,ISBLANK(CB974),CB974=0),"",CB974)</x:f>
      </x:c>
      <x:c r="DM974" s="50" t="str">
        <x:f>IF(OR(21&gt;'Настройки'!$B$3,ISBLANK(CC974),CC974=0),"",CC974)</x:f>
      </x:c>
      <x:c r="DN974" s="50" t="str">
        <x:f>IF(OR(22&gt;'Настройки'!$B$3,ISBLANK(CD974),CD974=0),"",CD974)</x:f>
      </x:c>
      <x:c r="DO974" s="50" t="str">
        <x:f>IF(OR(23&gt;'Настройки'!$B$3,ISBLANK(CE974),CE974=0),"",CE974)</x:f>
      </x:c>
      <x:c r="DP974" s="50" t="str">
        <x:f>IF(OR(24&gt;'Настройки'!$B$3,ISBLANK(CF974),CF974=0),"",CF974)</x:f>
      </x:c>
      <x:c r="DQ974" s="50" t="str">
        <x:f>IF(OR(25&gt;'Настройки'!$B$3,ISBLANK(CG974),CG974=0),"",CG974)</x:f>
      </x:c>
      <x:c r="DR974" s="50" t="str">
        <x:f>IF(OR(26&gt;'Настройки'!$B$3,ISBLANK(CH974),CH974=0),"",CH974)</x:f>
      </x:c>
      <x:c r="DS974" s="50" t="str">
        <x:f>IF(OR(27&gt;'Настройки'!$B$3,ISBLANK(CI974),CI974=0),"",CI974)</x:f>
      </x:c>
      <x:c r="DT974" s="50" t="str">
        <x:f>IF(OR(28&gt;'Настройки'!$B$3,ISBLANK(CJ974),CJ974=0),"",CJ974)</x:f>
      </x:c>
      <x:c r="DU974" s="50" t="str">
        <x:f>IF(OR(29&gt;'Настройки'!$B$3,ISBLANK(CK974),CK974=0),"",CK974)</x:f>
      </x:c>
      <x:c r="DV974" s="50" t="str">
        <x:f>IF(OR(30&gt;'Настройки'!$B$3,ISBLANK(CL974),CL974=0),"",CL974)</x:f>
      </x:c>
      <x:c r="DW974" s="50" t="str">
        <x:f>IF(OR(31&gt;'Настройки'!$B$3,ISBLANK(CM974),CM974=0),"",CM974)</x:f>
      </x:c>
      <x:c r="DX974" s="50" t="str">
        <x:f>IF(OR(32&gt;'Настройки'!$B$3,ISBLANK(CN974),CN974=0),"",CN974)</x:f>
      </x:c>
      <x:c r="DY974" s="50" t="str">
        <x:f>IF(OR(33&gt;'Настройки'!$B$3,ISBLANK(CO974),CO974=0),"",CO974)</x:f>
      </x:c>
      <x:c r="DZ974" s="50" t="str">
        <x:f>IF(OR(34&gt;'Настройки'!$B$3,ISBLANK(CP974),CP974=0),"",CP974)</x:f>
      </x:c>
      <x:c r="EA974" s="50" t="str">
        <x:f>IF(OR(35&gt;'Настройки'!$B$3,ISBLANK(CQ974),CQ974=0),"",CQ974)</x:f>
      </x:c>
      <x:c r="EB974" s="50" t="str">
        <x:f>IF(OR(36&gt;'Настройки'!$B$3,ISBLANK(CR974),CR974=0),"",CR974)</x:f>
      </x:c>
      <x:c r="EC974" s="50" t="str">
        <x:f>IF(A974="","",IF(OR(BB974="AZ",BB974="BZ"),10000+ROW(),IF(AZ974&gt;'Настройки'!$B$11,20000+ROW(),IF(BF974&lt;&gt;"Обычный",30000+ROW(),IF(AX974&lt;=0,40000+ROW(),"")))))</x:f>
      </x:c>
      <x:c r="ED974" s="50" t="str">
        <x:f>IF(EC974="","",COUNTIFS($EC$2:$EC$1001,"&gt;0",$EC$2:$EC$1001,"&lt;"&amp;EC974)+1)</x:f>
      </x:c>
    </x:row>
    <x:row r="975">
      <x:c r="A975" s="115"/>
      <x:c r="B975" s="115"/>
      <x:c r="C975" s="115"/>
      <x:c r="D975" s="118"/>
      <x:c r="E975" s="118"/>
      <x:c r="F975" s="118"/>
      <x:c r="G975" s="118"/>
      <x:c r="H975" s="118"/>
      <x:c r="I975" s="118"/>
      <x:c r="J975" s="118"/>
      <x:c r="K975" s="118"/>
      <x:c r="L975" s="118"/>
      <x:c r="M975" s="118"/>
      <x:c r="N975" s="118"/>
      <x:c r="O975" s="118"/>
      <x:c r="P975" s="118"/>
      <x:c r="Q975" s="118"/>
      <x:c r="R975" s="118"/>
      <x:c r="S975" s="118"/>
      <x:c r="T975" s="118"/>
      <x:c r="U975" s="118"/>
      <x:c r="V975" s="118"/>
      <x:c r="W975" s="118"/>
      <x:c r="X975" s="118"/>
      <x:c r="Y975" s="118"/>
      <x:c r="Z975" s="118"/>
      <x:c r="AA975" s="118"/>
      <x:c r="AB975" s="118"/>
      <x:c r="AC975" s="118"/>
      <x:c r="AD975" s="118"/>
      <x:c r="AE975" s="118"/>
      <x:c r="AF975" s="118"/>
      <x:c r="AG975" s="118"/>
      <x:c r="AH975" s="118"/>
      <x:c r="AI975" s="118"/>
      <x:c r="AJ975" s="118"/>
      <x:c r="AK975" s="118"/>
      <x:c r="AL975" s="118"/>
      <x:c r="AM975" s="118"/>
      <x:c r="AN975" s="118"/>
      <x:c r="AO975" s="118"/>
      <x:c r="AP975" s="115"/>
      <x:c r="AQ975" s="49" t="str">
        <x:f>IF(A975="","",COUNT(BI975:INDEX(BI975:CR975,1,'Настройки'!$B$3)))</x:f>
      </x:c>
      <x:c r="AR975" s="49" t="str">
        <x:f>IF(A975="","",SUM(BI975:INDEX(BI975:CR975,1,'Настройки'!$B$3)))</x:f>
      </x:c>
      <x:c r="AS975" s="58" t="str">
        <x:f>IF(A975="","",IF('Настройки'!$B$4="Стоимость потребления",AR975*D975,IF('Настройки'!$B$4="Количество",AR975,E975)))</x:f>
      </x:c>
      <x:c r="AT975" s="61" t="str">
        <x:f>IF(OR(A975="",AS975&lt;0,SUM($AS$2:$AS$1001)&lt;=0),"",AS975/SUM($AS$2:$AS$1001))</x:f>
      </x:c>
      <x:c r="AU975" s="61" t="str">
        <x:f>IF(OR(A975="",AS975&lt;0,SUM($AS$2:$AS$1001)&lt;=0),"",SUMIFS($AS$2:$AS$1001,$AS$2:$AS$1001,"&gt;"&amp;AS975)/SUM($AS$2:$AS$1001))</x:f>
      </x:c>
      <x:c r="AV975" s="61" t="str">
        <x:f>IF(OR(A975="",AS975&lt;0,SUM($AS$2:$AS$1001)&lt;=0),"",SUMIFS($AS$2:$AS$1001,$AS$2:$AS$1001,"&gt;="&amp;AS975)/SUM($AS$2:$AS$1001))</x:f>
      </x:c>
      <x:c r="AW975" s="49" t="str">
        <x:f>IF(A975="","",IF(SUM($AS$2:$AS$1001)&lt;=0,"Не определён",IF(AS975&lt;0,"Исключение",IF(AU975&lt;'Настройки'!$B$5,"A",IF(AU975&lt;'Настройки'!$B$6,"B","C")))))</x:f>
      </x:c>
      <x:c r="AX975" s="58" t="str">
        <x:f>IF(A975="","",IF(AQ975=0,"",AVERAGE(BI975:INDEX(BI975:CR975,1,'Настройки'!$B$3))))</x:f>
      </x:c>
      <x:c r="AY975" s="58" t="str">
        <x:f>IF(OR(A975="",AQ975=0),"",STDEVP(BI975:INDEX(BI975:CR975,1,'Настройки'!$B$3)))</x:f>
      </x:c>
      <x:c r="AZ975" s="61" t="str">
        <x:f>IF(OR(A975="",AQ975&lt;'Настройки'!$B$12,AX975&lt;=0,AND('Настройки'!$B$10="Блокировать",COUNTIF(F975:INDEX(F975:AO975,1,'Настройки'!$B$3),"&lt;0")&gt;0)),"",AY975/ABS(AX975))</x:f>
      </x:c>
      <x:c r="BA975" s="49" t="str">
        <x:f>IF(A975="","",IF(AND('Настройки'!$B$10="Блокировать",COUNTIF(F975:INDEX(F975:AO975,1,'Настройки'!$B$3),"&lt;0")&gt;0),"Не определён",IF(AQ975&lt;'Настройки'!$B$12,"Не определён",IF(AX975=0,"Нет спроса",IF(AX975&lt;0,"Не определён",IF(AZ975&lt;='Настройки'!$B$7,"X",IF(AZ975&lt;='Настройки'!$B$8,"Y","Z")))))))</x:f>
      </x:c>
      <x:c r="BB975" s="49" t="str">
        <x:f>IF(OR(A975="",LEN(AW975)&lt;&gt;1,LEN(BA975)&lt;&gt;1),"",AW975&amp;BA975)</x:f>
      </x:c>
      <x:c r="BC975" s="61" t="str">
        <x:f>IF(OR(A975="",AQ975=0),"",(COUNT(BI975:INDEX(BI975:CR975,1,'Настройки'!$B$3))-COUNT(CS975:INDEX(CS975:EB975,1,'Настройки'!$B$3)))/AQ975)</x:f>
      </x:c>
      <x:c r="BD975" s="64" t="str">
        <x:f>IF(OR(A975="",COUNT(CS975:INDEX(CS975:EB975,1,'Настройки'!$B$3))=0),"",AQ975/COUNT(CS975:INDEX(CS975:EB975,1,'Настройки'!$B$3)))</x:f>
      </x:c>
      <x:c r="BE975" s="64" t="str">
        <x:f>IF(OR(A975="",COUNT(CS975:INDEX(CS975:EB975,1,'Настройки'!$B$3))=0),"",IF(AVERAGE(CS975:INDEX(CS975:EB975,1,'Настройки'!$B$3))=0,"",(STDEVP(CS975:INDEX(CS975:EB975,1,'Настройки'!$B$3))/ABS(AVERAGE(CS975:INDEX(CS975:EB975,1,'Настройки'!$B$3))))^2))</x:f>
      </x:c>
      <x:c r="BF975" s="49" t="str">
        <x:f>IF(A975="","",IF(AQ975&lt;3,"Недостаточно",IF(AQ975&lt;6,"Предварительный","Обычный")))</x:f>
      </x:c>
      <x:c r="BG975" s="49" t="str">
        <x:f>IF(A975="","",IF(COUNTIF(F975:INDEX(F975:AO975,1,'Настройки'!$B$3),"&lt;0")&gt;0,IF('Настройки'!$B$10="Блокировать","Отрицательный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"),"")&amp;IF(AQ975&lt;3,"Недостаточно истории. ",IF(AQ975&lt;6,"Предварительная классификация. ",""))&amp;IF(AX975=0,"Нет спроса за горизонт. ","")&amp;IF(AZ975&gt;'Настройки'!$B$11,"Экстремальная вариативность. ",""))</x:f>
      </x:c>
      <x:c r="BH975" s="49" t="str">
        <x:f>IF(A975="","",IFERROR(VLOOKUP(BB975,'Настройки'!$D$3:$E$11,2,FALSE),"Сначала проверьте исходные данные и историю спроса.")&amp;" Уточните срок поставки, MOQ и критичность.")</x:f>
      </x:c>
      <x:c r="BI975" s="50" t="str">
        <x:f>IF(1&gt;'Настройки'!$B$3,"",IF(ISBLANK(F975),IF('Настройки'!$B$9="Нулевой спрос",0,""),IF(F975&lt;0,IF('Настройки'!$B$10="Исключить","",IF('Настройки'!$B$10="Абсолютные значения",ABS(F975),F975)),F975)))</x:f>
      </x:c>
      <x:c r="BJ975" s="50" t="str">
        <x:f>IF(2&gt;'Настройки'!$B$3,"",IF(ISBLANK(G975),IF('Настройки'!$B$9="Нулевой спрос",0,""),IF(G975&lt;0,IF('Настройки'!$B$10="Исключить","",IF('Настройки'!$B$10="Абсолютные значения",ABS(G975),G975)),G975)))</x:f>
      </x:c>
      <x:c r="BK975" s="50" t="str">
        <x:f>IF(3&gt;'Настройки'!$B$3,"",IF(ISBLANK(H975),IF('Настройки'!$B$9="Нулевой спрос",0,""),IF(H975&lt;0,IF('Настройки'!$B$10="Исключить","",IF('Настройки'!$B$10="Абсолютные значения",ABS(H975),H975)),H975)))</x:f>
      </x:c>
      <x:c r="BL975" s="50" t="str">
        <x:f>IF(4&gt;'Настройки'!$B$3,"",IF(ISBLANK(I975),IF('Настройки'!$B$9="Нулевой спрос",0,""),IF(I975&lt;0,IF('Настройки'!$B$10="Исключить","",IF('Настройки'!$B$10="Абсолютные значения",ABS(I975),I975)),I975)))</x:f>
      </x:c>
      <x:c r="BM975" s="50" t="str">
        <x:f>IF(5&gt;'Настройки'!$B$3,"",IF(ISBLANK(J975),IF('Настройки'!$B$9="Нулевой спрос",0,""),IF(J975&lt;0,IF('Настройки'!$B$10="Исключить","",IF('Настройки'!$B$10="Абсолютные значения",ABS(J975),J975)),J975)))</x:f>
      </x:c>
      <x:c r="BN975" s="50" t="str">
        <x:f>IF(6&gt;'Настройки'!$B$3,"",IF(ISBLANK(K975),IF('Настройки'!$B$9="Нулевой спрос",0,""),IF(K975&lt;0,IF('Настройки'!$B$10="Исключить","",IF('Настройки'!$B$10="Абсолютные значения",ABS(K975),K975)),K975)))</x:f>
      </x:c>
      <x:c r="BO975" s="50" t="str">
        <x:f>IF(7&gt;'Настройки'!$B$3,"",IF(ISBLANK(L975),IF('Настройки'!$B$9="Нулевой спрос",0,""),IF(L975&lt;0,IF('Настройки'!$B$10="Исключить","",IF('Настройки'!$B$10="Абсолютные значения",ABS(L975),L975)),L975)))</x:f>
      </x:c>
      <x:c r="BP975" s="50" t="str">
        <x:f>IF(8&gt;'Настройки'!$B$3,"",IF(ISBLANK(M975),IF('Настройки'!$B$9="Нулевой спрос",0,""),IF(M975&lt;0,IF('Настройки'!$B$10="Исключить","",IF('Настройки'!$B$10="Абсолютные значения",ABS(M975),M975)),M975)))</x:f>
      </x:c>
      <x:c r="BQ975" s="50" t="str">
        <x:f>IF(9&gt;'Настройки'!$B$3,"",IF(ISBLANK(N975),IF('Настройки'!$B$9="Нулевой спрос",0,""),IF(N975&lt;0,IF('Настройки'!$B$10="Исключить","",IF('Настройки'!$B$10="Абсолютные значения",ABS(N975),N975)),N975)))</x:f>
      </x:c>
      <x:c r="BR975" s="50" t="str">
        <x:f>IF(10&gt;'Настройки'!$B$3,"",IF(ISBLANK(O975),IF('Настройки'!$B$9="Нулевой спрос",0,""),IF(O975&lt;0,IF('Настройки'!$B$10="Исключить","",IF('Настройки'!$B$10="Абсолютные значения",ABS(O975),O975)),O975)))</x:f>
      </x:c>
      <x:c r="BS975" s="50" t="str">
        <x:f>IF(11&gt;'Настройки'!$B$3,"",IF(ISBLANK(P975),IF('Настройки'!$B$9="Нулевой спрос",0,""),IF(P975&lt;0,IF('Настройки'!$B$10="Исключить","",IF('Настройки'!$B$10="Абсолютные значения",ABS(P975),P975)),P975)))</x:f>
      </x:c>
      <x:c r="BT975" s="50" t="str">
        <x:f>IF(12&gt;'Настройки'!$B$3,"",IF(ISBLANK(Q975),IF('Настройки'!$B$9="Нулевой спрос",0,""),IF(Q975&lt;0,IF('Настройки'!$B$10="Исключить","",IF('Настройки'!$B$10="Абсолютные значения",ABS(Q975),Q975)),Q975)))</x:f>
      </x:c>
      <x:c r="BU975" s="50" t="str">
        <x:f>IF(13&gt;'Настройки'!$B$3,"",IF(ISBLANK(R975),IF('Настройки'!$B$9="Нулевой спрос",0,""),IF(R975&lt;0,IF('Настройки'!$B$10="Исключить","",IF('Настройки'!$B$10="Абсолютные значения",ABS(R975),R975)),R975)))</x:f>
      </x:c>
      <x:c r="BV975" s="50" t="str">
        <x:f>IF(14&gt;'Настройки'!$B$3,"",IF(ISBLANK(S975),IF('Настройки'!$B$9="Нулевой спрос",0,""),IF(S975&lt;0,IF('Настройки'!$B$10="Исключить","",IF('Настройки'!$B$10="Абсолютные значения",ABS(S975),S975)),S975)))</x:f>
      </x:c>
      <x:c r="BW975" s="50" t="str">
        <x:f>IF(15&gt;'Настройки'!$B$3,"",IF(ISBLANK(T975),IF('Настройки'!$B$9="Нулевой спрос",0,""),IF(T975&lt;0,IF('Настройки'!$B$10="Исключить","",IF('Настройки'!$B$10="Абсолютные значения",ABS(T975),T975)),T975)))</x:f>
      </x:c>
      <x:c r="BX975" s="50" t="str">
        <x:f>IF(16&gt;'Настройки'!$B$3,"",IF(ISBLANK(U975),IF('Настройки'!$B$9="Нулевой спрос",0,""),IF(U975&lt;0,IF('Настройки'!$B$10="Исключить","",IF('Настройки'!$B$10="Абсолютные значения",ABS(U975),U975)),U975)))</x:f>
      </x:c>
      <x:c r="BY975" s="50" t="str">
        <x:f>IF(17&gt;'Настройки'!$B$3,"",IF(ISBLANK(V975),IF('Настройки'!$B$9="Нулевой спрос",0,""),IF(V975&lt;0,IF('Настройки'!$B$10="Исключить","",IF('Настройки'!$B$10="Абсолютные значения",ABS(V975),V975)),V975)))</x:f>
      </x:c>
      <x:c r="BZ975" s="50" t="str">
        <x:f>IF(18&gt;'Настройки'!$B$3,"",IF(ISBLANK(W975),IF('Настройки'!$B$9="Нулевой спрос",0,""),IF(W975&lt;0,IF('Настройки'!$B$10="Исключить","",IF('Настройки'!$B$10="Абсолютные значения",ABS(W975),W975)),W975)))</x:f>
      </x:c>
      <x:c r="CA975" s="50" t="str">
        <x:f>IF(19&gt;'Настройки'!$B$3,"",IF(ISBLANK(X975),IF('Настройки'!$B$9="Нулевой спрос",0,""),IF(X975&lt;0,IF('Настройки'!$B$10="Исключить","",IF('Настройки'!$B$10="Абсолютные значения",ABS(X975),X975)),X975)))</x:f>
      </x:c>
      <x:c r="CB975" s="50" t="str">
        <x:f>IF(20&gt;'Настройки'!$B$3,"",IF(ISBLANK(Y975),IF('Настройки'!$B$9="Нулевой спрос",0,""),IF(Y975&lt;0,IF('Настройки'!$B$10="Исключить","",IF('Настройки'!$B$10="Абсолютные значения",ABS(Y975),Y975)),Y975)))</x:f>
      </x:c>
      <x:c r="CC975" s="50" t="str">
        <x:f>IF(21&gt;'Настройки'!$B$3,"",IF(ISBLANK(Z975),IF('Настройки'!$B$9="Нулевой спрос",0,""),IF(Z975&lt;0,IF('Настройки'!$B$10="Исключить","",IF('Настройки'!$B$10="Абсолютные значения",ABS(Z975),Z975)),Z975)))</x:f>
      </x:c>
      <x:c r="CD975" s="50" t="str">
        <x:f>IF(22&gt;'Настройки'!$B$3,"",IF(ISBLANK(AA975),IF('Настройки'!$B$9="Нулевой спрос",0,""),IF(AA975&lt;0,IF('Настройки'!$B$10="Исключить","",IF('Настройки'!$B$10="Абсолютные значения",ABS(AA975),AA975)),AA975)))</x:f>
      </x:c>
      <x:c r="CE975" s="50" t="str">
        <x:f>IF(23&gt;'Настройки'!$B$3,"",IF(ISBLANK(AB975),IF('Настройки'!$B$9="Нулевой спрос",0,""),IF(AB975&lt;0,IF('Настройки'!$B$10="Исключить","",IF('Настройки'!$B$10="Абсолютные значения",ABS(AB975),AB975)),AB975)))</x:f>
      </x:c>
      <x:c r="CF975" s="50" t="str">
        <x:f>IF(24&gt;'Настройки'!$B$3,"",IF(ISBLANK(AC975),IF('Настройки'!$B$9="Нулевой спрос",0,""),IF(AC975&lt;0,IF('Настройки'!$B$10="Исключить","",IF('Настройки'!$B$10="Абсолютные значения",ABS(AC975),AC975)),AC975)))</x:f>
      </x:c>
      <x:c r="CG975" s="50" t="str">
        <x:f>IF(25&gt;'Настройки'!$B$3,"",IF(ISBLANK(AD975),IF('Настройки'!$B$9="Нулевой спрос",0,""),IF(AD975&lt;0,IF('Настройки'!$B$10="Исключить","",IF('Настройки'!$B$10="Абсолютные значения",ABS(AD975),AD975)),AD975)))</x:f>
      </x:c>
      <x:c r="CH975" s="50" t="str">
        <x:f>IF(26&gt;'Настройки'!$B$3,"",IF(ISBLANK(AE975),IF('Настройки'!$B$9="Нулевой спрос",0,""),IF(AE975&lt;0,IF('Настройки'!$B$10="Исключить","",IF('Настройки'!$B$10="Абсолютные значения",ABS(AE975),AE975)),AE975)))</x:f>
      </x:c>
      <x:c r="CI975" s="50" t="str">
        <x:f>IF(27&gt;'Настройки'!$B$3,"",IF(ISBLANK(AF975),IF('Настройки'!$B$9="Нулевой спрос",0,""),IF(AF975&lt;0,IF('Настройки'!$B$10="Исключить","",IF('Настройки'!$B$10="Абсолютные значения",ABS(AF975),AF975)),AF975)))</x:f>
      </x:c>
      <x:c r="CJ975" s="50" t="str">
        <x:f>IF(28&gt;'Настройки'!$B$3,"",IF(ISBLANK(AG975),IF('Настройки'!$B$9="Нулевой спрос",0,""),IF(AG975&lt;0,IF('Настройки'!$B$10="Исключить","",IF('Настройки'!$B$10="Абсолютные значения",ABS(AG975),AG975)),AG975)))</x:f>
      </x:c>
      <x:c r="CK975" s="50" t="str">
        <x:f>IF(29&gt;'Настройки'!$B$3,"",IF(ISBLANK(AH975),IF('Настройки'!$B$9="Нулевой спрос",0,""),IF(AH975&lt;0,IF('Настройки'!$B$10="Исключить","",IF('Настройки'!$B$10="Абсолютные значения",ABS(AH975),AH975)),AH975)))</x:f>
      </x:c>
      <x:c r="CL975" s="50" t="str">
        <x:f>IF(30&gt;'Настройки'!$B$3,"",IF(ISBLANK(AI975),IF('Настройки'!$B$9="Нулевой спрос",0,""),IF(AI975&lt;0,IF('Настройки'!$B$10="Исключить","",IF('Настройки'!$B$10="Абсолютные значения",ABS(AI975),AI975)),AI975)))</x:f>
      </x:c>
      <x:c r="CM975" s="50" t="str">
        <x:f>IF(31&gt;'Настройки'!$B$3,"",IF(ISBLANK(AJ975),IF('Настройки'!$B$9="Нулевой спрос",0,""),IF(AJ975&lt;0,IF('Настройки'!$B$10="Исключить","",IF('Настройки'!$B$10="Абсолютные значения",ABS(AJ975),AJ975)),AJ975)))</x:f>
      </x:c>
      <x:c r="CN975" s="50" t="str">
        <x:f>IF(32&gt;'Настройки'!$B$3,"",IF(ISBLANK(AK975),IF('Настройки'!$B$9="Нулевой спрос",0,""),IF(AK975&lt;0,IF('Настройки'!$B$10="Исключить","",IF('Настройки'!$B$10="Абсолютные значения",ABS(AK975),AK975)),AK975)))</x:f>
      </x:c>
      <x:c r="CO975" s="50" t="str">
        <x:f>IF(33&gt;'Настройки'!$B$3,"",IF(ISBLANK(AL975),IF('Настройки'!$B$9="Нулевой спрос",0,""),IF(AL975&lt;0,IF('Настройки'!$B$10="Исключить","",IF('Настройки'!$B$10="Абсолютные значения",ABS(AL975),AL975)),AL975)))</x:f>
      </x:c>
      <x:c r="CP975" s="50" t="str">
        <x:f>IF(34&gt;'Настройки'!$B$3,"",IF(ISBLANK(AM975),IF('Настройки'!$B$9="Нулевой спрос",0,""),IF(AM975&lt;0,IF('Настройки'!$B$10="Исключить","",IF('Настройки'!$B$10="Абсолютные значения",ABS(AM975),AM975)),AM975)))</x:f>
      </x:c>
      <x:c r="CQ975" s="50" t="str">
        <x:f>IF(35&gt;'Настройки'!$B$3,"",IF(ISBLANK(AN975),IF('Настройки'!$B$9="Нулевой спрос",0,""),IF(AN975&lt;0,IF('Настройки'!$B$10="Исключить","",IF('Настройки'!$B$10="Абсолютные значения",ABS(AN975),AN975)),AN975)))</x:f>
      </x:c>
      <x:c r="CR975" s="50" t="str">
        <x:f>IF(36&gt;'Настройки'!$B$3,"",IF(ISBLANK(AO975),IF('Настройки'!$B$9="Нулевой спрос",0,""),IF(AO975&lt;0,IF('Настройки'!$B$10="Исключить","",IF('Настройки'!$B$10="Абсолютные значения",ABS(AO975),AO975)),AO975)))</x:f>
      </x:c>
      <x:c r="CS975" s="50" t="str">
        <x:f>IF(OR(1&gt;'Настройки'!$B$3,ISBLANK(BI975),BI975=0),"",BI975)</x:f>
      </x:c>
      <x:c r="CT975" s="50" t="str">
        <x:f>IF(OR(2&gt;'Настройки'!$B$3,ISBLANK(BJ975),BJ975=0),"",BJ975)</x:f>
      </x:c>
      <x:c r="CU975" s="50" t="str">
        <x:f>IF(OR(3&gt;'Настройки'!$B$3,ISBLANK(BK975),BK975=0),"",BK975)</x:f>
      </x:c>
      <x:c r="CV975" s="50" t="str">
        <x:f>IF(OR(4&gt;'Настройки'!$B$3,ISBLANK(BL975),BL975=0),"",BL975)</x:f>
      </x:c>
      <x:c r="CW975" s="50" t="str">
        <x:f>IF(OR(5&gt;'Настройки'!$B$3,ISBLANK(BM975),BM975=0),"",BM975)</x:f>
      </x:c>
      <x:c r="CX975" s="50" t="str">
        <x:f>IF(OR(6&gt;'Настройки'!$B$3,ISBLANK(BN975),BN975=0),"",BN975)</x:f>
      </x:c>
      <x:c r="CY975" s="50" t="str">
        <x:f>IF(OR(7&gt;'Настройки'!$B$3,ISBLANK(BO975),BO975=0),"",BO975)</x:f>
      </x:c>
      <x:c r="CZ975" s="50" t="str">
        <x:f>IF(OR(8&gt;'Настройки'!$B$3,ISBLANK(BP975),BP975=0),"",BP975)</x:f>
      </x:c>
      <x:c r="DA975" s="50" t="str">
        <x:f>IF(OR(9&gt;'Настройки'!$B$3,ISBLANK(BQ975),BQ975=0),"",BQ975)</x:f>
      </x:c>
      <x:c r="DB975" s="50" t="str">
        <x:f>IF(OR(10&gt;'Настройки'!$B$3,ISBLANK(BR975),BR975=0),"",BR975)</x:f>
      </x:c>
      <x:c r="DC975" s="50" t="str">
        <x:f>IF(OR(11&gt;'Настройки'!$B$3,ISBLANK(BS975),BS975=0),"",BS975)</x:f>
      </x:c>
      <x:c r="DD975" s="50" t="str">
        <x:f>IF(OR(12&gt;'Настройки'!$B$3,ISBLANK(BT975),BT975=0),"",BT975)</x:f>
      </x:c>
      <x:c r="DE975" s="50" t="str">
        <x:f>IF(OR(13&gt;'Настройки'!$B$3,ISBLANK(BU975),BU975=0),"",BU975)</x:f>
      </x:c>
      <x:c r="DF975" s="50" t="str">
        <x:f>IF(OR(14&gt;'Настройки'!$B$3,ISBLANK(BV975),BV975=0),"",BV975)</x:f>
      </x:c>
      <x:c r="DG975" s="50" t="str">
        <x:f>IF(OR(15&gt;'Настройки'!$B$3,ISBLANK(BW975),BW975=0),"",BW975)</x:f>
      </x:c>
      <x:c r="DH975" s="50" t="str">
        <x:f>IF(OR(16&gt;'Настройки'!$B$3,ISBLANK(BX975),BX975=0),"",BX975)</x:f>
      </x:c>
      <x:c r="DI975" s="50" t="str">
        <x:f>IF(OR(17&gt;'Настройки'!$B$3,ISBLANK(BY975),BY975=0),"",BY975)</x:f>
      </x:c>
      <x:c r="DJ975" s="50" t="str">
        <x:f>IF(OR(18&gt;'Настройки'!$B$3,ISBLANK(BZ975),BZ975=0),"",BZ975)</x:f>
      </x:c>
      <x:c r="DK975" s="50" t="str">
        <x:f>IF(OR(19&gt;'Настройки'!$B$3,ISBLANK(CA975),CA975=0),"",CA975)</x:f>
      </x:c>
      <x:c r="DL975" s="50" t="str">
        <x:f>IF(OR(20&gt;'Настройки'!$B$3,ISBLANK(CB975),CB975=0),"",CB975)</x:f>
      </x:c>
      <x:c r="DM975" s="50" t="str">
        <x:f>IF(OR(21&gt;'Настройки'!$B$3,ISBLANK(CC975),CC975=0),"",CC975)</x:f>
      </x:c>
      <x:c r="DN975" s="50" t="str">
        <x:f>IF(OR(22&gt;'Настройки'!$B$3,ISBLANK(CD975),CD975=0),"",CD975)</x:f>
      </x:c>
      <x:c r="DO975" s="50" t="str">
        <x:f>IF(OR(23&gt;'Настройки'!$B$3,ISBLANK(CE975),CE975=0),"",CE975)</x:f>
      </x:c>
      <x:c r="DP975" s="50" t="str">
        <x:f>IF(OR(24&gt;'Настройки'!$B$3,ISBLANK(CF975),CF975=0),"",CF975)</x:f>
      </x:c>
      <x:c r="DQ975" s="50" t="str">
        <x:f>IF(OR(25&gt;'Настройки'!$B$3,ISBLANK(CG975),CG975=0),"",CG975)</x:f>
      </x:c>
      <x:c r="DR975" s="50" t="str">
        <x:f>IF(OR(26&gt;'Настройки'!$B$3,ISBLANK(CH975),CH975=0),"",CH975)</x:f>
      </x:c>
      <x:c r="DS975" s="50" t="str">
        <x:f>IF(OR(27&gt;'Настройки'!$B$3,ISBLANK(CI975),CI975=0),"",CI975)</x:f>
      </x:c>
      <x:c r="DT975" s="50" t="str">
        <x:f>IF(OR(28&gt;'Настройки'!$B$3,ISBLANK(CJ975),CJ975=0),"",CJ975)</x:f>
      </x:c>
      <x:c r="DU975" s="50" t="str">
        <x:f>IF(OR(29&gt;'Настройки'!$B$3,ISBLANK(CK975),CK975=0),"",CK975)</x:f>
      </x:c>
      <x:c r="DV975" s="50" t="str">
        <x:f>IF(OR(30&gt;'Настройки'!$B$3,ISBLANK(CL975),CL975=0),"",CL975)</x:f>
      </x:c>
      <x:c r="DW975" s="50" t="str">
        <x:f>IF(OR(31&gt;'Настройки'!$B$3,ISBLANK(CM975),CM975=0),"",CM975)</x:f>
      </x:c>
      <x:c r="DX975" s="50" t="str">
        <x:f>IF(OR(32&gt;'Настройки'!$B$3,ISBLANK(CN975),CN975=0),"",CN975)</x:f>
      </x:c>
      <x:c r="DY975" s="50" t="str">
        <x:f>IF(OR(33&gt;'Настройки'!$B$3,ISBLANK(CO975),CO975=0),"",CO975)</x:f>
      </x:c>
      <x:c r="DZ975" s="50" t="str">
        <x:f>IF(OR(34&gt;'Настройки'!$B$3,ISBLANK(CP975),CP975=0),"",CP975)</x:f>
      </x:c>
      <x:c r="EA975" s="50" t="str">
        <x:f>IF(OR(35&gt;'Настройки'!$B$3,ISBLANK(CQ975),CQ975=0),"",CQ975)</x:f>
      </x:c>
      <x:c r="EB975" s="50" t="str">
        <x:f>IF(OR(36&gt;'Настройки'!$B$3,ISBLANK(CR975),CR975=0),"",CR975)</x:f>
      </x:c>
      <x:c r="EC975" s="50" t="str">
        <x:f>IF(A975="","",IF(OR(BB975="AZ",BB975="BZ"),10000+ROW(),IF(AZ975&gt;'Настройки'!$B$11,20000+ROW(),IF(BF975&lt;&gt;"Обычный",30000+ROW(),IF(AX975&lt;=0,40000+ROW(),"")))))</x:f>
      </x:c>
      <x:c r="ED975" s="50" t="str">
        <x:f>IF(EC975="","",COUNTIFS($EC$2:$EC$1001,"&gt;0",$EC$2:$EC$1001,"&lt;"&amp;EC975)+1)</x:f>
      </x:c>
    </x:row>
    <x:row r="976">
      <x:c r="A976" s="115"/>
      <x:c r="B976" s="115"/>
      <x:c r="C976" s="115"/>
      <x:c r="D976" s="118"/>
      <x:c r="E976" s="118"/>
      <x:c r="F976" s="118"/>
      <x:c r="G976" s="118"/>
      <x:c r="H976" s="118"/>
      <x:c r="I976" s="118"/>
      <x:c r="J976" s="118"/>
      <x:c r="K976" s="118"/>
      <x:c r="L976" s="118"/>
      <x:c r="M976" s="118"/>
      <x:c r="N976" s="118"/>
      <x:c r="O976" s="118"/>
      <x:c r="P976" s="118"/>
      <x:c r="Q976" s="118"/>
      <x:c r="R976" s="118"/>
      <x:c r="S976" s="118"/>
      <x:c r="T976" s="118"/>
      <x:c r="U976" s="118"/>
      <x:c r="V976" s="118"/>
      <x:c r="W976" s="118"/>
      <x:c r="X976" s="118"/>
      <x:c r="Y976" s="118"/>
      <x:c r="Z976" s="118"/>
      <x:c r="AA976" s="118"/>
      <x:c r="AB976" s="118"/>
      <x:c r="AC976" s="118"/>
      <x:c r="AD976" s="118"/>
      <x:c r="AE976" s="118"/>
      <x:c r="AF976" s="118"/>
      <x:c r="AG976" s="118"/>
      <x:c r="AH976" s="118"/>
      <x:c r="AI976" s="118"/>
      <x:c r="AJ976" s="118"/>
      <x:c r="AK976" s="118"/>
      <x:c r="AL976" s="118"/>
      <x:c r="AM976" s="118"/>
      <x:c r="AN976" s="118"/>
      <x:c r="AO976" s="118"/>
      <x:c r="AP976" s="115"/>
      <x:c r="AQ976" s="49" t="str">
        <x:f>IF(A976="","",COUNT(BI976:INDEX(BI976:CR976,1,'Настройки'!$B$3)))</x:f>
      </x:c>
      <x:c r="AR976" s="49" t="str">
        <x:f>IF(A976="","",SUM(BI976:INDEX(BI976:CR976,1,'Настройки'!$B$3)))</x:f>
      </x:c>
      <x:c r="AS976" s="58" t="str">
        <x:f>IF(A976="","",IF('Настройки'!$B$4="Стоимость потребления",AR976*D976,IF('Настройки'!$B$4="Количество",AR976,E976)))</x:f>
      </x:c>
      <x:c r="AT976" s="61" t="str">
        <x:f>IF(OR(A976="",AS976&lt;0,SUM($AS$2:$AS$1001)&lt;=0),"",AS976/SUM($AS$2:$AS$1001))</x:f>
      </x:c>
      <x:c r="AU976" s="61" t="str">
        <x:f>IF(OR(A976="",AS976&lt;0,SUM($AS$2:$AS$1001)&lt;=0),"",SUMIFS($AS$2:$AS$1001,$AS$2:$AS$1001,"&gt;"&amp;AS976)/SUM($AS$2:$AS$1001))</x:f>
      </x:c>
      <x:c r="AV976" s="61" t="str">
        <x:f>IF(OR(A976="",AS976&lt;0,SUM($AS$2:$AS$1001)&lt;=0),"",SUMIFS($AS$2:$AS$1001,$AS$2:$AS$1001,"&gt;="&amp;AS976)/SUM($AS$2:$AS$1001))</x:f>
      </x:c>
      <x:c r="AW976" s="49" t="str">
        <x:f>IF(A976="","",IF(SUM($AS$2:$AS$1001)&lt;=0,"Не определён",IF(AS976&lt;0,"Исключение",IF(AU976&lt;'Настройки'!$B$5,"A",IF(AU976&lt;'Настройки'!$B$6,"B","C")))))</x:f>
      </x:c>
      <x:c r="AX976" s="58" t="str">
        <x:f>IF(A976="","",IF(AQ976=0,"",AVERAGE(BI976:INDEX(BI976:CR976,1,'Настройки'!$B$3))))</x:f>
      </x:c>
      <x:c r="AY976" s="58" t="str">
        <x:f>IF(OR(A976="",AQ976=0),"",STDEVP(BI976:INDEX(BI976:CR976,1,'Настройки'!$B$3)))</x:f>
      </x:c>
      <x:c r="AZ976" s="61" t="str">
        <x:f>IF(OR(A976="",AQ976&lt;'Настройки'!$B$12,AX976&lt;=0,AND('Настройки'!$B$10="Блокировать",COUNTIF(F976:INDEX(F976:AO976,1,'Настройки'!$B$3),"&lt;0")&gt;0)),"",AY976/ABS(AX976))</x:f>
      </x:c>
      <x:c r="BA976" s="49" t="str">
        <x:f>IF(A976="","",IF(AND('Настройки'!$B$10="Блокировать",COUNTIF(F976:INDEX(F976:AO976,1,'Настройки'!$B$3),"&lt;0")&gt;0),"Не определён",IF(AQ976&lt;'Настройки'!$B$12,"Не определён",IF(AX976=0,"Нет спроса",IF(AX976&lt;0,"Не определён",IF(AZ976&lt;='Настройки'!$B$7,"X",IF(AZ976&lt;='Настройки'!$B$8,"Y","Z")))))))</x:f>
      </x:c>
      <x:c r="BB976" s="49" t="str">
        <x:f>IF(OR(A976="",LEN(AW976)&lt;&gt;1,LEN(BA976)&lt;&gt;1),"",AW976&amp;BA976)</x:f>
      </x:c>
      <x:c r="BC976" s="61" t="str">
        <x:f>IF(OR(A976="",AQ976=0),"",(COUNT(BI976:INDEX(BI976:CR976,1,'Настройки'!$B$3))-COUNT(CS976:INDEX(CS976:EB976,1,'Настройки'!$B$3)))/AQ976)</x:f>
      </x:c>
      <x:c r="BD976" s="64" t="str">
        <x:f>IF(OR(A976="",COUNT(CS976:INDEX(CS976:EB976,1,'Настройки'!$B$3))=0),"",AQ976/COUNT(CS976:INDEX(CS976:EB976,1,'Настройки'!$B$3)))</x:f>
      </x:c>
      <x:c r="BE976" s="64" t="str">
        <x:f>IF(OR(A976="",COUNT(CS976:INDEX(CS976:EB976,1,'Настройки'!$B$3))=0),"",IF(AVERAGE(CS976:INDEX(CS976:EB976,1,'Настройки'!$B$3))=0,"",(STDEVP(CS976:INDEX(CS976:EB976,1,'Настройки'!$B$3))/ABS(AVERAGE(CS976:INDEX(CS976:EB976,1,'Настройки'!$B$3))))^2))</x:f>
      </x:c>
      <x:c r="BF976" s="49" t="str">
        <x:f>IF(A976="","",IF(AQ976&lt;3,"Недостаточно",IF(AQ976&lt;6,"Предварительный","Обычный")))</x:f>
      </x:c>
      <x:c r="BG976" s="49" t="str">
        <x:f>IF(A976="","",IF(COUNTIF(F976:INDEX(F976:AO976,1,'Настройки'!$B$3),"&lt;0")&gt;0,IF('Настройки'!$B$10="Блокировать","Отрицательный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"),"")&amp;IF(AQ976&lt;3,"Недостаточно истории. ",IF(AQ976&lt;6,"Предварительная классификация. ",""))&amp;IF(AX976=0,"Нет спроса за горизонт. ","")&amp;IF(AZ976&gt;'Настройки'!$B$11,"Экстремальная вариативность. ",""))</x:f>
      </x:c>
      <x:c r="BH976" s="49" t="str">
        <x:f>IF(A976="","",IFERROR(VLOOKUP(BB976,'Настройки'!$D$3:$E$11,2,FALSE),"Сначала проверьте исходные данные и историю спроса.")&amp;" Уточните срок поставки, MOQ и критичность.")</x:f>
      </x:c>
      <x:c r="BI976" s="50" t="str">
        <x:f>IF(1&gt;'Настройки'!$B$3,"",IF(ISBLANK(F976),IF('Настройки'!$B$9="Нулевой спрос",0,""),IF(F976&lt;0,IF('Настройки'!$B$10="Исключить","",IF('Настройки'!$B$10="Абсолютные значения",ABS(F976),F976)),F976)))</x:f>
      </x:c>
      <x:c r="BJ976" s="50" t="str">
        <x:f>IF(2&gt;'Настройки'!$B$3,"",IF(ISBLANK(G976),IF('Настройки'!$B$9="Нулевой спрос",0,""),IF(G976&lt;0,IF('Настройки'!$B$10="Исключить","",IF('Настройки'!$B$10="Абсолютные значения",ABS(G976),G976)),G976)))</x:f>
      </x:c>
      <x:c r="BK976" s="50" t="str">
        <x:f>IF(3&gt;'Настройки'!$B$3,"",IF(ISBLANK(H976),IF('Настройки'!$B$9="Нулевой спрос",0,""),IF(H976&lt;0,IF('Настройки'!$B$10="Исключить","",IF('Настройки'!$B$10="Абсолютные значения",ABS(H976),H976)),H976)))</x:f>
      </x:c>
      <x:c r="BL976" s="50" t="str">
        <x:f>IF(4&gt;'Настройки'!$B$3,"",IF(ISBLANK(I976),IF('Настройки'!$B$9="Нулевой спрос",0,""),IF(I976&lt;0,IF('Настройки'!$B$10="Исключить","",IF('Настройки'!$B$10="Абсолютные значения",ABS(I976),I976)),I976)))</x:f>
      </x:c>
      <x:c r="BM976" s="50" t="str">
        <x:f>IF(5&gt;'Настройки'!$B$3,"",IF(ISBLANK(J976),IF('Настройки'!$B$9="Нулевой спрос",0,""),IF(J976&lt;0,IF('Настройки'!$B$10="Исключить","",IF('Настройки'!$B$10="Абсолютные значения",ABS(J976),J976)),J976)))</x:f>
      </x:c>
      <x:c r="BN976" s="50" t="str">
        <x:f>IF(6&gt;'Настройки'!$B$3,"",IF(ISBLANK(K976),IF('Настройки'!$B$9="Нулевой спрос",0,""),IF(K976&lt;0,IF('Настройки'!$B$10="Исключить","",IF('Настройки'!$B$10="Абсолютные значения",ABS(K976),K976)),K976)))</x:f>
      </x:c>
      <x:c r="BO976" s="50" t="str">
        <x:f>IF(7&gt;'Настройки'!$B$3,"",IF(ISBLANK(L976),IF('Настройки'!$B$9="Нулевой спрос",0,""),IF(L976&lt;0,IF('Настройки'!$B$10="Исключить","",IF('Настройки'!$B$10="Абсолютные значения",ABS(L976),L976)),L976)))</x:f>
      </x:c>
      <x:c r="BP976" s="50" t="str">
        <x:f>IF(8&gt;'Настройки'!$B$3,"",IF(ISBLANK(M976),IF('Настройки'!$B$9="Нулевой спрос",0,""),IF(M976&lt;0,IF('Настройки'!$B$10="Исключить","",IF('Настройки'!$B$10="Абсолютные значения",ABS(M976),M976)),M976)))</x:f>
      </x:c>
      <x:c r="BQ976" s="50" t="str">
        <x:f>IF(9&gt;'Настройки'!$B$3,"",IF(ISBLANK(N976),IF('Настройки'!$B$9="Нулевой спрос",0,""),IF(N976&lt;0,IF('Настройки'!$B$10="Исключить","",IF('Настройки'!$B$10="Абсолютные значения",ABS(N976),N976)),N976)))</x:f>
      </x:c>
      <x:c r="BR976" s="50" t="str">
        <x:f>IF(10&gt;'Настройки'!$B$3,"",IF(ISBLANK(O976),IF('Настройки'!$B$9="Нулевой спрос",0,""),IF(O976&lt;0,IF('Настройки'!$B$10="Исключить","",IF('Настройки'!$B$10="Абсолютные значения",ABS(O976),O976)),O976)))</x:f>
      </x:c>
      <x:c r="BS976" s="50" t="str">
        <x:f>IF(11&gt;'Настройки'!$B$3,"",IF(ISBLANK(P976),IF('Настройки'!$B$9="Нулевой спрос",0,""),IF(P976&lt;0,IF('Настройки'!$B$10="Исключить","",IF('Настройки'!$B$10="Абсолютные значения",ABS(P976),P976)),P976)))</x:f>
      </x:c>
      <x:c r="BT976" s="50" t="str">
        <x:f>IF(12&gt;'Настройки'!$B$3,"",IF(ISBLANK(Q976),IF('Настройки'!$B$9="Нулевой спрос",0,""),IF(Q976&lt;0,IF('Настройки'!$B$10="Исключить","",IF('Настройки'!$B$10="Абсолютные значения",ABS(Q976),Q976)),Q976)))</x:f>
      </x:c>
      <x:c r="BU976" s="50" t="str">
        <x:f>IF(13&gt;'Настройки'!$B$3,"",IF(ISBLANK(R976),IF('Настройки'!$B$9="Нулевой спрос",0,""),IF(R976&lt;0,IF('Настройки'!$B$10="Исключить","",IF('Настройки'!$B$10="Абсолютные значения",ABS(R976),R976)),R976)))</x:f>
      </x:c>
      <x:c r="BV976" s="50" t="str">
        <x:f>IF(14&gt;'Настройки'!$B$3,"",IF(ISBLANK(S976),IF('Настройки'!$B$9="Нулевой спрос",0,""),IF(S976&lt;0,IF('Настройки'!$B$10="Исключить","",IF('Настройки'!$B$10="Абсолютные значения",ABS(S976),S976)),S976)))</x:f>
      </x:c>
      <x:c r="BW976" s="50" t="str">
        <x:f>IF(15&gt;'Настройки'!$B$3,"",IF(ISBLANK(T976),IF('Настройки'!$B$9="Нулевой спрос",0,""),IF(T976&lt;0,IF('Настройки'!$B$10="Исключить","",IF('Настройки'!$B$10="Абсолютные значения",ABS(T976),T976)),T976)))</x:f>
      </x:c>
      <x:c r="BX976" s="50" t="str">
        <x:f>IF(16&gt;'Настройки'!$B$3,"",IF(ISBLANK(U976),IF('Настройки'!$B$9="Нулевой спрос",0,""),IF(U976&lt;0,IF('Настройки'!$B$10="Исключить","",IF('Настройки'!$B$10="Абсолютные значения",ABS(U976),U976)),U976)))</x:f>
      </x:c>
      <x:c r="BY976" s="50" t="str">
        <x:f>IF(17&gt;'Настройки'!$B$3,"",IF(ISBLANK(V976),IF('Настройки'!$B$9="Нулевой спрос",0,""),IF(V976&lt;0,IF('Настройки'!$B$10="Исключить","",IF('Настройки'!$B$10="Абсолютные значения",ABS(V976),V976)),V976)))</x:f>
      </x:c>
      <x:c r="BZ976" s="50" t="str">
        <x:f>IF(18&gt;'Настройки'!$B$3,"",IF(ISBLANK(W976),IF('Настройки'!$B$9="Нулевой спрос",0,""),IF(W976&lt;0,IF('Настройки'!$B$10="Исключить","",IF('Настройки'!$B$10="Абсолютные значения",ABS(W976),W976)),W976)))</x:f>
      </x:c>
      <x:c r="CA976" s="50" t="str">
        <x:f>IF(19&gt;'Настройки'!$B$3,"",IF(ISBLANK(X976),IF('Настройки'!$B$9="Нулевой спрос",0,""),IF(X976&lt;0,IF('Настройки'!$B$10="Исключить","",IF('Настройки'!$B$10="Абсолютные значения",ABS(X976),X976)),X976)))</x:f>
      </x:c>
      <x:c r="CB976" s="50" t="str">
        <x:f>IF(20&gt;'Настройки'!$B$3,"",IF(ISBLANK(Y976),IF('Настройки'!$B$9="Нулевой спрос",0,""),IF(Y976&lt;0,IF('Настройки'!$B$10="Исключить","",IF('Настройки'!$B$10="Абсолютные значения",ABS(Y976),Y976)),Y976)))</x:f>
      </x:c>
      <x:c r="CC976" s="50" t="str">
        <x:f>IF(21&gt;'Настройки'!$B$3,"",IF(ISBLANK(Z976),IF('Настройки'!$B$9="Нулевой спрос",0,""),IF(Z976&lt;0,IF('Настройки'!$B$10="Исключить","",IF('Настройки'!$B$10="Абсолютные значения",ABS(Z976),Z976)),Z976)))</x:f>
      </x:c>
      <x:c r="CD976" s="50" t="str">
        <x:f>IF(22&gt;'Настройки'!$B$3,"",IF(ISBLANK(AA976),IF('Настройки'!$B$9="Нулевой спрос",0,""),IF(AA976&lt;0,IF('Настройки'!$B$10="Исключить","",IF('Настройки'!$B$10="Абсолютные значения",ABS(AA976),AA976)),AA976)))</x:f>
      </x:c>
      <x:c r="CE976" s="50" t="str">
        <x:f>IF(23&gt;'Настройки'!$B$3,"",IF(ISBLANK(AB976),IF('Настройки'!$B$9="Нулевой спрос",0,""),IF(AB976&lt;0,IF('Настройки'!$B$10="Исключить","",IF('Настройки'!$B$10="Абсолютные значения",ABS(AB976),AB976)),AB976)))</x:f>
      </x:c>
      <x:c r="CF976" s="50" t="str">
        <x:f>IF(24&gt;'Настройки'!$B$3,"",IF(ISBLANK(AC976),IF('Настройки'!$B$9="Нулевой спрос",0,""),IF(AC976&lt;0,IF('Настройки'!$B$10="Исключить","",IF('Настройки'!$B$10="Абсолютные значения",ABS(AC976),AC976)),AC976)))</x:f>
      </x:c>
      <x:c r="CG976" s="50" t="str">
        <x:f>IF(25&gt;'Настройки'!$B$3,"",IF(ISBLANK(AD976),IF('Настройки'!$B$9="Нулевой спрос",0,""),IF(AD976&lt;0,IF('Настройки'!$B$10="Исключить","",IF('Настройки'!$B$10="Абсолютные значения",ABS(AD976),AD976)),AD976)))</x:f>
      </x:c>
      <x:c r="CH976" s="50" t="str">
        <x:f>IF(26&gt;'Настройки'!$B$3,"",IF(ISBLANK(AE976),IF('Настройки'!$B$9="Нулевой спрос",0,""),IF(AE976&lt;0,IF('Настройки'!$B$10="Исключить","",IF('Настройки'!$B$10="Абсолютные значения",ABS(AE976),AE976)),AE976)))</x:f>
      </x:c>
      <x:c r="CI976" s="50" t="str">
        <x:f>IF(27&gt;'Настройки'!$B$3,"",IF(ISBLANK(AF976),IF('Настройки'!$B$9="Нулевой спрос",0,""),IF(AF976&lt;0,IF('Настройки'!$B$10="Исключить","",IF('Настройки'!$B$10="Абсолютные значения",ABS(AF976),AF976)),AF976)))</x:f>
      </x:c>
      <x:c r="CJ976" s="50" t="str">
        <x:f>IF(28&gt;'Настройки'!$B$3,"",IF(ISBLANK(AG976),IF('Настройки'!$B$9="Нулевой спрос",0,""),IF(AG976&lt;0,IF('Настройки'!$B$10="Исключить","",IF('Настройки'!$B$10="Абсолютные значения",ABS(AG976),AG976)),AG976)))</x:f>
      </x:c>
      <x:c r="CK976" s="50" t="str">
        <x:f>IF(29&gt;'Настройки'!$B$3,"",IF(ISBLANK(AH976),IF('Настройки'!$B$9="Нулевой спрос",0,""),IF(AH976&lt;0,IF('Настройки'!$B$10="Исключить","",IF('Настройки'!$B$10="Абсолютные значения",ABS(AH976),AH976)),AH976)))</x:f>
      </x:c>
      <x:c r="CL976" s="50" t="str">
        <x:f>IF(30&gt;'Настройки'!$B$3,"",IF(ISBLANK(AI976),IF('Настройки'!$B$9="Нулевой спрос",0,""),IF(AI976&lt;0,IF('Настройки'!$B$10="Исключить","",IF('Настройки'!$B$10="Абсолютные значения",ABS(AI976),AI976)),AI976)))</x:f>
      </x:c>
      <x:c r="CM976" s="50" t="str">
        <x:f>IF(31&gt;'Настройки'!$B$3,"",IF(ISBLANK(AJ976),IF('Настройки'!$B$9="Нулевой спрос",0,""),IF(AJ976&lt;0,IF('Настройки'!$B$10="Исключить","",IF('Настройки'!$B$10="Абсолютные значения",ABS(AJ976),AJ976)),AJ976)))</x:f>
      </x:c>
      <x:c r="CN976" s="50" t="str">
        <x:f>IF(32&gt;'Настройки'!$B$3,"",IF(ISBLANK(AK976),IF('Настройки'!$B$9="Нулевой спрос",0,""),IF(AK976&lt;0,IF('Настройки'!$B$10="Исключить","",IF('Настройки'!$B$10="Абсолютные значения",ABS(AK976),AK976)),AK976)))</x:f>
      </x:c>
      <x:c r="CO976" s="50" t="str">
        <x:f>IF(33&gt;'Настройки'!$B$3,"",IF(ISBLANK(AL976),IF('Настройки'!$B$9="Нулевой спрос",0,""),IF(AL976&lt;0,IF('Настройки'!$B$10="Исключить","",IF('Настройки'!$B$10="Абсолютные значения",ABS(AL976),AL976)),AL976)))</x:f>
      </x:c>
      <x:c r="CP976" s="50" t="str">
        <x:f>IF(34&gt;'Настройки'!$B$3,"",IF(ISBLANK(AM976),IF('Настройки'!$B$9="Нулевой спрос",0,""),IF(AM976&lt;0,IF('Настройки'!$B$10="Исключить","",IF('Настройки'!$B$10="Абсолютные значения",ABS(AM976),AM976)),AM976)))</x:f>
      </x:c>
      <x:c r="CQ976" s="50" t="str">
        <x:f>IF(35&gt;'Настройки'!$B$3,"",IF(ISBLANK(AN976),IF('Настройки'!$B$9="Нулевой спрос",0,""),IF(AN976&lt;0,IF('Настройки'!$B$10="Исключить","",IF('Настройки'!$B$10="Абсолютные значения",ABS(AN976),AN976)),AN976)))</x:f>
      </x:c>
      <x:c r="CR976" s="50" t="str">
        <x:f>IF(36&gt;'Настройки'!$B$3,"",IF(ISBLANK(AO976),IF('Настройки'!$B$9="Нулевой спрос",0,""),IF(AO976&lt;0,IF('Настройки'!$B$10="Исключить","",IF('Настройки'!$B$10="Абсолютные значения",ABS(AO976),AO976)),AO976)))</x:f>
      </x:c>
      <x:c r="CS976" s="50" t="str">
        <x:f>IF(OR(1&gt;'Настройки'!$B$3,ISBLANK(BI976),BI976=0),"",BI976)</x:f>
      </x:c>
      <x:c r="CT976" s="50" t="str">
        <x:f>IF(OR(2&gt;'Настройки'!$B$3,ISBLANK(BJ976),BJ976=0),"",BJ976)</x:f>
      </x:c>
      <x:c r="CU976" s="50" t="str">
        <x:f>IF(OR(3&gt;'Настройки'!$B$3,ISBLANK(BK976),BK976=0),"",BK976)</x:f>
      </x:c>
      <x:c r="CV976" s="50" t="str">
        <x:f>IF(OR(4&gt;'Настройки'!$B$3,ISBLANK(BL976),BL976=0),"",BL976)</x:f>
      </x:c>
      <x:c r="CW976" s="50" t="str">
        <x:f>IF(OR(5&gt;'Настройки'!$B$3,ISBLANK(BM976),BM976=0),"",BM976)</x:f>
      </x:c>
      <x:c r="CX976" s="50" t="str">
        <x:f>IF(OR(6&gt;'Настройки'!$B$3,ISBLANK(BN976),BN976=0),"",BN976)</x:f>
      </x:c>
      <x:c r="CY976" s="50" t="str">
        <x:f>IF(OR(7&gt;'Настройки'!$B$3,ISBLANK(BO976),BO976=0),"",BO976)</x:f>
      </x:c>
      <x:c r="CZ976" s="50" t="str">
        <x:f>IF(OR(8&gt;'Настройки'!$B$3,ISBLANK(BP976),BP976=0),"",BP976)</x:f>
      </x:c>
      <x:c r="DA976" s="50" t="str">
        <x:f>IF(OR(9&gt;'Настройки'!$B$3,ISBLANK(BQ976),BQ976=0),"",BQ976)</x:f>
      </x:c>
      <x:c r="DB976" s="50" t="str">
        <x:f>IF(OR(10&gt;'Настройки'!$B$3,ISBLANK(BR976),BR976=0),"",BR976)</x:f>
      </x:c>
      <x:c r="DC976" s="50" t="str">
        <x:f>IF(OR(11&gt;'Настройки'!$B$3,ISBLANK(BS976),BS976=0),"",BS976)</x:f>
      </x:c>
      <x:c r="DD976" s="50" t="str">
        <x:f>IF(OR(12&gt;'Настройки'!$B$3,ISBLANK(BT976),BT976=0),"",BT976)</x:f>
      </x:c>
      <x:c r="DE976" s="50" t="str">
        <x:f>IF(OR(13&gt;'Настройки'!$B$3,ISBLANK(BU976),BU976=0),"",BU976)</x:f>
      </x:c>
      <x:c r="DF976" s="50" t="str">
        <x:f>IF(OR(14&gt;'Настройки'!$B$3,ISBLANK(BV976),BV976=0),"",BV976)</x:f>
      </x:c>
      <x:c r="DG976" s="50" t="str">
        <x:f>IF(OR(15&gt;'Настройки'!$B$3,ISBLANK(BW976),BW976=0),"",BW976)</x:f>
      </x:c>
      <x:c r="DH976" s="50" t="str">
        <x:f>IF(OR(16&gt;'Настройки'!$B$3,ISBLANK(BX976),BX976=0),"",BX976)</x:f>
      </x:c>
      <x:c r="DI976" s="50" t="str">
        <x:f>IF(OR(17&gt;'Настройки'!$B$3,ISBLANK(BY976),BY976=0),"",BY976)</x:f>
      </x:c>
      <x:c r="DJ976" s="50" t="str">
        <x:f>IF(OR(18&gt;'Настройки'!$B$3,ISBLANK(BZ976),BZ976=0),"",BZ976)</x:f>
      </x:c>
      <x:c r="DK976" s="50" t="str">
        <x:f>IF(OR(19&gt;'Настройки'!$B$3,ISBLANK(CA976),CA976=0),"",CA976)</x:f>
      </x:c>
      <x:c r="DL976" s="50" t="str">
        <x:f>IF(OR(20&gt;'Настройки'!$B$3,ISBLANK(CB976),CB976=0),"",CB976)</x:f>
      </x:c>
      <x:c r="DM976" s="50" t="str">
        <x:f>IF(OR(21&gt;'Настройки'!$B$3,ISBLANK(CC976),CC976=0),"",CC976)</x:f>
      </x:c>
      <x:c r="DN976" s="50" t="str">
        <x:f>IF(OR(22&gt;'Настройки'!$B$3,ISBLANK(CD976),CD976=0),"",CD976)</x:f>
      </x:c>
      <x:c r="DO976" s="50" t="str">
        <x:f>IF(OR(23&gt;'Настройки'!$B$3,ISBLANK(CE976),CE976=0),"",CE976)</x:f>
      </x:c>
      <x:c r="DP976" s="50" t="str">
        <x:f>IF(OR(24&gt;'Настройки'!$B$3,ISBLANK(CF976),CF976=0),"",CF976)</x:f>
      </x:c>
      <x:c r="DQ976" s="50" t="str">
        <x:f>IF(OR(25&gt;'Настройки'!$B$3,ISBLANK(CG976),CG976=0),"",CG976)</x:f>
      </x:c>
      <x:c r="DR976" s="50" t="str">
        <x:f>IF(OR(26&gt;'Настройки'!$B$3,ISBLANK(CH976),CH976=0),"",CH976)</x:f>
      </x:c>
      <x:c r="DS976" s="50" t="str">
        <x:f>IF(OR(27&gt;'Настройки'!$B$3,ISBLANK(CI976),CI976=0),"",CI976)</x:f>
      </x:c>
      <x:c r="DT976" s="50" t="str">
        <x:f>IF(OR(28&gt;'Настройки'!$B$3,ISBLANK(CJ976),CJ976=0),"",CJ976)</x:f>
      </x:c>
      <x:c r="DU976" s="50" t="str">
        <x:f>IF(OR(29&gt;'Настройки'!$B$3,ISBLANK(CK976),CK976=0),"",CK976)</x:f>
      </x:c>
      <x:c r="DV976" s="50" t="str">
        <x:f>IF(OR(30&gt;'Настройки'!$B$3,ISBLANK(CL976),CL976=0),"",CL976)</x:f>
      </x:c>
      <x:c r="DW976" s="50" t="str">
        <x:f>IF(OR(31&gt;'Настройки'!$B$3,ISBLANK(CM976),CM976=0),"",CM976)</x:f>
      </x:c>
      <x:c r="DX976" s="50" t="str">
        <x:f>IF(OR(32&gt;'Настройки'!$B$3,ISBLANK(CN976),CN976=0),"",CN976)</x:f>
      </x:c>
      <x:c r="DY976" s="50" t="str">
        <x:f>IF(OR(33&gt;'Настройки'!$B$3,ISBLANK(CO976),CO976=0),"",CO976)</x:f>
      </x:c>
      <x:c r="DZ976" s="50" t="str">
        <x:f>IF(OR(34&gt;'Настройки'!$B$3,ISBLANK(CP976),CP976=0),"",CP976)</x:f>
      </x:c>
      <x:c r="EA976" s="50" t="str">
        <x:f>IF(OR(35&gt;'Настройки'!$B$3,ISBLANK(CQ976),CQ976=0),"",CQ976)</x:f>
      </x:c>
      <x:c r="EB976" s="50" t="str">
        <x:f>IF(OR(36&gt;'Настройки'!$B$3,ISBLANK(CR976),CR976=0),"",CR976)</x:f>
      </x:c>
      <x:c r="EC976" s="50" t="str">
        <x:f>IF(A976="","",IF(OR(BB976="AZ",BB976="BZ"),10000+ROW(),IF(AZ976&gt;'Настройки'!$B$11,20000+ROW(),IF(BF976&lt;&gt;"Обычный",30000+ROW(),IF(AX976&lt;=0,40000+ROW(),"")))))</x:f>
      </x:c>
      <x:c r="ED976" s="50" t="str">
        <x:f>IF(EC976="","",COUNTIFS($EC$2:$EC$1001,"&gt;0",$EC$2:$EC$1001,"&lt;"&amp;EC976)+1)</x:f>
      </x:c>
    </x:row>
    <x:row r="977">
      <x:c r="A977" s="115"/>
      <x:c r="B977" s="115"/>
      <x:c r="C977" s="115"/>
      <x:c r="D977" s="118"/>
      <x:c r="E977" s="118"/>
      <x:c r="F977" s="118"/>
      <x:c r="G977" s="118"/>
      <x:c r="H977" s="118"/>
      <x:c r="I977" s="118"/>
      <x:c r="J977" s="118"/>
      <x:c r="K977" s="118"/>
      <x:c r="L977" s="118"/>
      <x:c r="M977" s="118"/>
      <x:c r="N977" s="118"/>
      <x:c r="O977" s="118"/>
      <x:c r="P977" s="118"/>
      <x:c r="Q977" s="118"/>
      <x:c r="R977" s="118"/>
      <x:c r="S977" s="118"/>
      <x:c r="T977" s="118"/>
      <x:c r="U977" s="118"/>
      <x:c r="V977" s="118"/>
      <x:c r="W977" s="118"/>
      <x:c r="X977" s="118"/>
      <x:c r="Y977" s="118"/>
      <x:c r="Z977" s="118"/>
      <x:c r="AA977" s="118"/>
      <x:c r="AB977" s="118"/>
      <x:c r="AC977" s="118"/>
      <x:c r="AD977" s="118"/>
      <x:c r="AE977" s="118"/>
      <x:c r="AF977" s="118"/>
      <x:c r="AG977" s="118"/>
      <x:c r="AH977" s="118"/>
      <x:c r="AI977" s="118"/>
      <x:c r="AJ977" s="118"/>
      <x:c r="AK977" s="118"/>
      <x:c r="AL977" s="118"/>
      <x:c r="AM977" s="118"/>
      <x:c r="AN977" s="118"/>
      <x:c r="AO977" s="118"/>
      <x:c r="AP977" s="115"/>
      <x:c r="AQ977" s="49" t="str">
        <x:f>IF(A977="","",COUNT(BI977:INDEX(BI977:CR977,1,'Настройки'!$B$3)))</x:f>
      </x:c>
      <x:c r="AR977" s="49" t="str">
        <x:f>IF(A977="","",SUM(BI977:INDEX(BI977:CR977,1,'Настройки'!$B$3)))</x:f>
      </x:c>
      <x:c r="AS977" s="58" t="str">
        <x:f>IF(A977="","",IF('Настройки'!$B$4="Стоимость потребления",AR977*D977,IF('Настройки'!$B$4="Количество",AR977,E977)))</x:f>
      </x:c>
      <x:c r="AT977" s="61" t="str">
        <x:f>IF(OR(A977="",AS977&lt;0,SUM($AS$2:$AS$1001)&lt;=0),"",AS977/SUM($AS$2:$AS$1001))</x:f>
      </x:c>
      <x:c r="AU977" s="61" t="str">
        <x:f>IF(OR(A977="",AS977&lt;0,SUM($AS$2:$AS$1001)&lt;=0),"",SUMIFS($AS$2:$AS$1001,$AS$2:$AS$1001,"&gt;"&amp;AS977)/SUM($AS$2:$AS$1001))</x:f>
      </x:c>
      <x:c r="AV977" s="61" t="str">
        <x:f>IF(OR(A977="",AS977&lt;0,SUM($AS$2:$AS$1001)&lt;=0),"",SUMIFS($AS$2:$AS$1001,$AS$2:$AS$1001,"&gt;="&amp;AS977)/SUM($AS$2:$AS$1001))</x:f>
      </x:c>
      <x:c r="AW977" s="49" t="str">
        <x:f>IF(A977="","",IF(SUM($AS$2:$AS$1001)&lt;=0,"Не определён",IF(AS977&lt;0,"Исключение",IF(AU977&lt;'Настройки'!$B$5,"A",IF(AU977&lt;'Настройки'!$B$6,"B","C")))))</x:f>
      </x:c>
      <x:c r="AX977" s="58" t="str">
        <x:f>IF(A977="","",IF(AQ977=0,"",AVERAGE(BI977:INDEX(BI977:CR977,1,'Настройки'!$B$3))))</x:f>
      </x:c>
      <x:c r="AY977" s="58" t="str">
        <x:f>IF(OR(A977="",AQ977=0),"",STDEVP(BI977:INDEX(BI977:CR977,1,'Настройки'!$B$3)))</x:f>
      </x:c>
      <x:c r="AZ977" s="61" t="str">
        <x:f>IF(OR(A977="",AQ977&lt;'Настройки'!$B$12,AX977&lt;=0,AND('Настройки'!$B$10="Блокировать",COUNTIF(F977:INDEX(F977:AO977,1,'Настройки'!$B$3),"&lt;0")&gt;0)),"",AY977/ABS(AX977))</x:f>
      </x:c>
      <x:c r="BA977" s="49" t="str">
        <x:f>IF(A977="","",IF(AND('Настройки'!$B$10="Блокировать",COUNTIF(F977:INDEX(F977:AO977,1,'Настройки'!$B$3),"&lt;0")&gt;0),"Не определён",IF(AQ977&lt;'Настройки'!$B$12,"Не определён",IF(AX977=0,"Нет спроса",IF(AX977&lt;0,"Не определён",IF(AZ977&lt;='Настройки'!$B$7,"X",IF(AZ977&lt;='Настройки'!$B$8,"Y","Z")))))))</x:f>
      </x:c>
      <x:c r="BB977" s="49" t="str">
        <x:f>IF(OR(A977="",LEN(AW977)&lt;&gt;1,LEN(BA977)&lt;&gt;1),"",AW977&amp;BA977)</x:f>
      </x:c>
      <x:c r="BC977" s="61" t="str">
        <x:f>IF(OR(A977="",AQ977=0),"",(COUNT(BI977:INDEX(BI977:CR977,1,'Настройки'!$B$3))-COUNT(CS977:INDEX(CS977:EB977,1,'Настройки'!$B$3)))/AQ977)</x:f>
      </x:c>
      <x:c r="BD977" s="64" t="str">
        <x:f>IF(OR(A977="",COUNT(CS977:INDEX(CS977:EB977,1,'Настройки'!$B$3))=0),"",AQ977/COUNT(CS977:INDEX(CS977:EB977,1,'Настройки'!$B$3)))</x:f>
      </x:c>
      <x:c r="BE977" s="64" t="str">
        <x:f>IF(OR(A977="",COUNT(CS977:INDEX(CS977:EB977,1,'Настройки'!$B$3))=0),"",IF(AVERAGE(CS977:INDEX(CS977:EB977,1,'Настройки'!$B$3))=0,"",(STDEVP(CS977:INDEX(CS977:EB977,1,'Настройки'!$B$3))/ABS(AVERAGE(CS977:INDEX(CS977:EB977,1,'Настройки'!$B$3))))^2))</x:f>
      </x:c>
      <x:c r="BF977" s="49" t="str">
        <x:f>IF(A977="","",IF(AQ977&lt;3,"Недостаточно",IF(AQ977&lt;6,"Предварительный","Обычный")))</x:f>
      </x:c>
      <x:c r="BG977" s="49" t="str">
        <x:f>IF(A977="","",IF(COUNTIF(F977:INDEX(F977:AO977,1,'Настройки'!$B$3),"&lt;0")&gt;0,IF('Настройки'!$B$10="Блокировать","Отрицательный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"),"")&amp;IF(AQ977&lt;3,"Недостаточно истории. ",IF(AQ977&lt;6,"Предварительная классификация. ",""))&amp;IF(AX977=0,"Нет спроса за горизонт. ","")&amp;IF(AZ977&gt;'Настройки'!$B$11,"Экстремальная вариативность. ",""))</x:f>
      </x:c>
      <x:c r="BH977" s="49" t="str">
        <x:f>IF(A977="","",IFERROR(VLOOKUP(BB977,'Настройки'!$D$3:$E$11,2,FALSE),"Сначала проверьте исходные данные и историю спроса.")&amp;" Уточните срок поставки, MOQ и критичность.")</x:f>
      </x:c>
      <x:c r="BI977" s="50" t="str">
        <x:f>IF(1&gt;'Настройки'!$B$3,"",IF(ISBLANK(F977),IF('Настройки'!$B$9="Нулевой спрос",0,""),IF(F977&lt;0,IF('Настройки'!$B$10="Исключить","",IF('Настройки'!$B$10="Абсолютные значения",ABS(F977),F977)),F977)))</x:f>
      </x:c>
      <x:c r="BJ977" s="50" t="str">
        <x:f>IF(2&gt;'Настройки'!$B$3,"",IF(ISBLANK(G977),IF('Настройки'!$B$9="Нулевой спрос",0,""),IF(G977&lt;0,IF('Настройки'!$B$10="Исключить","",IF('Настройки'!$B$10="Абсолютные значения",ABS(G977),G977)),G977)))</x:f>
      </x:c>
      <x:c r="BK977" s="50" t="str">
        <x:f>IF(3&gt;'Настройки'!$B$3,"",IF(ISBLANK(H977),IF('Настройки'!$B$9="Нулевой спрос",0,""),IF(H977&lt;0,IF('Настройки'!$B$10="Исключить","",IF('Настройки'!$B$10="Абсолютные значения",ABS(H977),H977)),H977)))</x:f>
      </x:c>
      <x:c r="BL977" s="50" t="str">
        <x:f>IF(4&gt;'Настройки'!$B$3,"",IF(ISBLANK(I977),IF('Настройки'!$B$9="Нулевой спрос",0,""),IF(I977&lt;0,IF('Настройки'!$B$10="Исключить","",IF('Настройки'!$B$10="Абсолютные значения",ABS(I977),I977)),I977)))</x:f>
      </x:c>
      <x:c r="BM977" s="50" t="str">
        <x:f>IF(5&gt;'Настройки'!$B$3,"",IF(ISBLANK(J977),IF('Настройки'!$B$9="Нулевой спрос",0,""),IF(J977&lt;0,IF('Настройки'!$B$10="Исключить","",IF('Настройки'!$B$10="Абсолютные значения",ABS(J977),J977)),J977)))</x:f>
      </x:c>
      <x:c r="BN977" s="50" t="str">
        <x:f>IF(6&gt;'Настройки'!$B$3,"",IF(ISBLANK(K977),IF('Настройки'!$B$9="Нулевой спрос",0,""),IF(K977&lt;0,IF('Настройки'!$B$10="Исключить","",IF('Настройки'!$B$10="Абсолютные значения",ABS(K977),K977)),K977)))</x:f>
      </x:c>
      <x:c r="BO977" s="50" t="str">
        <x:f>IF(7&gt;'Настройки'!$B$3,"",IF(ISBLANK(L977),IF('Настройки'!$B$9="Нулевой спрос",0,""),IF(L977&lt;0,IF('Настройки'!$B$10="Исключить","",IF('Настройки'!$B$10="Абсолютные значения",ABS(L977),L977)),L977)))</x:f>
      </x:c>
      <x:c r="BP977" s="50" t="str">
        <x:f>IF(8&gt;'Настройки'!$B$3,"",IF(ISBLANK(M977),IF('Настройки'!$B$9="Нулевой спрос",0,""),IF(M977&lt;0,IF('Настройки'!$B$10="Исключить","",IF('Настройки'!$B$10="Абсолютные значения",ABS(M977),M977)),M977)))</x:f>
      </x:c>
      <x:c r="BQ977" s="50" t="str">
        <x:f>IF(9&gt;'Настройки'!$B$3,"",IF(ISBLANK(N977),IF('Настройки'!$B$9="Нулевой спрос",0,""),IF(N977&lt;0,IF('Настройки'!$B$10="Исключить","",IF('Настройки'!$B$10="Абсолютные значения",ABS(N977),N977)),N977)))</x:f>
      </x:c>
      <x:c r="BR977" s="50" t="str">
        <x:f>IF(10&gt;'Настройки'!$B$3,"",IF(ISBLANK(O977),IF('Настройки'!$B$9="Нулевой спрос",0,""),IF(O977&lt;0,IF('Настройки'!$B$10="Исключить","",IF('Настройки'!$B$10="Абсолютные значения",ABS(O977),O977)),O977)))</x:f>
      </x:c>
      <x:c r="BS977" s="50" t="str">
        <x:f>IF(11&gt;'Настройки'!$B$3,"",IF(ISBLANK(P977),IF('Настройки'!$B$9="Нулевой спрос",0,""),IF(P977&lt;0,IF('Настройки'!$B$10="Исключить","",IF('Настройки'!$B$10="Абсолютные значения",ABS(P977),P977)),P977)))</x:f>
      </x:c>
      <x:c r="BT977" s="50" t="str">
        <x:f>IF(12&gt;'Настройки'!$B$3,"",IF(ISBLANK(Q977),IF('Настройки'!$B$9="Нулевой спрос",0,""),IF(Q977&lt;0,IF('Настройки'!$B$10="Исключить","",IF('Настройки'!$B$10="Абсолютные значения",ABS(Q977),Q977)),Q977)))</x:f>
      </x:c>
      <x:c r="BU977" s="50" t="str">
        <x:f>IF(13&gt;'Настройки'!$B$3,"",IF(ISBLANK(R977),IF('Настройки'!$B$9="Нулевой спрос",0,""),IF(R977&lt;0,IF('Настройки'!$B$10="Исключить","",IF('Настройки'!$B$10="Абсолютные значения",ABS(R977),R977)),R977)))</x:f>
      </x:c>
      <x:c r="BV977" s="50" t="str">
        <x:f>IF(14&gt;'Настройки'!$B$3,"",IF(ISBLANK(S977),IF('Настройки'!$B$9="Нулевой спрос",0,""),IF(S977&lt;0,IF('Настройки'!$B$10="Исключить","",IF('Настройки'!$B$10="Абсолютные значения",ABS(S977),S977)),S977)))</x:f>
      </x:c>
      <x:c r="BW977" s="50" t="str">
        <x:f>IF(15&gt;'Настройки'!$B$3,"",IF(ISBLANK(T977),IF('Настройки'!$B$9="Нулевой спрос",0,""),IF(T977&lt;0,IF('Настройки'!$B$10="Исключить","",IF('Настройки'!$B$10="Абсолютные значения",ABS(T977),T977)),T977)))</x:f>
      </x:c>
      <x:c r="BX977" s="50" t="str">
        <x:f>IF(16&gt;'Настройки'!$B$3,"",IF(ISBLANK(U977),IF('Настройки'!$B$9="Нулевой спрос",0,""),IF(U977&lt;0,IF('Настройки'!$B$10="Исключить","",IF('Настройки'!$B$10="Абсолютные значения",ABS(U977),U977)),U977)))</x:f>
      </x:c>
      <x:c r="BY977" s="50" t="str">
        <x:f>IF(17&gt;'Настройки'!$B$3,"",IF(ISBLANK(V977),IF('Настройки'!$B$9="Нулевой спрос",0,""),IF(V977&lt;0,IF('Настройки'!$B$10="Исключить","",IF('Настройки'!$B$10="Абсолютные значения",ABS(V977),V977)),V977)))</x:f>
      </x:c>
      <x:c r="BZ977" s="50" t="str">
        <x:f>IF(18&gt;'Настройки'!$B$3,"",IF(ISBLANK(W977),IF('Настройки'!$B$9="Нулевой спрос",0,""),IF(W977&lt;0,IF('Настройки'!$B$10="Исключить","",IF('Настройки'!$B$10="Абсолютные значения",ABS(W977),W977)),W977)))</x:f>
      </x:c>
      <x:c r="CA977" s="50" t="str">
        <x:f>IF(19&gt;'Настройки'!$B$3,"",IF(ISBLANK(X977),IF('Настройки'!$B$9="Нулевой спрос",0,""),IF(X977&lt;0,IF('Настройки'!$B$10="Исключить","",IF('Настройки'!$B$10="Абсолютные значения",ABS(X977),X977)),X977)))</x:f>
      </x:c>
      <x:c r="CB977" s="50" t="str">
        <x:f>IF(20&gt;'Настройки'!$B$3,"",IF(ISBLANK(Y977),IF('Настройки'!$B$9="Нулевой спрос",0,""),IF(Y977&lt;0,IF('Настройки'!$B$10="Исключить","",IF('Настройки'!$B$10="Абсолютные значения",ABS(Y977),Y977)),Y977)))</x:f>
      </x:c>
      <x:c r="CC977" s="50" t="str">
        <x:f>IF(21&gt;'Настройки'!$B$3,"",IF(ISBLANK(Z977),IF('Настройки'!$B$9="Нулевой спрос",0,""),IF(Z977&lt;0,IF('Настройки'!$B$10="Исключить","",IF('Настройки'!$B$10="Абсолютные значения",ABS(Z977),Z977)),Z977)))</x:f>
      </x:c>
      <x:c r="CD977" s="50" t="str">
        <x:f>IF(22&gt;'Настройки'!$B$3,"",IF(ISBLANK(AA977),IF('Настройки'!$B$9="Нулевой спрос",0,""),IF(AA977&lt;0,IF('Настройки'!$B$10="Исключить","",IF('Настройки'!$B$10="Абсолютные значения",ABS(AA977),AA977)),AA977)))</x:f>
      </x:c>
      <x:c r="CE977" s="50" t="str">
        <x:f>IF(23&gt;'Настройки'!$B$3,"",IF(ISBLANK(AB977),IF('Настройки'!$B$9="Нулевой спрос",0,""),IF(AB977&lt;0,IF('Настройки'!$B$10="Исключить","",IF('Настройки'!$B$10="Абсолютные значения",ABS(AB977),AB977)),AB977)))</x:f>
      </x:c>
      <x:c r="CF977" s="50" t="str">
        <x:f>IF(24&gt;'Настройки'!$B$3,"",IF(ISBLANK(AC977),IF('Настройки'!$B$9="Нулевой спрос",0,""),IF(AC977&lt;0,IF('Настройки'!$B$10="Исключить","",IF('Настройки'!$B$10="Абсолютные значения",ABS(AC977),AC977)),AC977)))</x:f>
      </x:c>
      <x:c r="CG977" s="50" t="str">
        <x:f>IF(25&gt;'Настройки'!$B$3,"",IF(ISBLANK(AD977),IF('Настройки'!$B$9="Нулевой спрос",0,""),IF(AD977&lt;0,IF('Настройки'!$B$10="Исключить","",IF('Настройки'!$B$10="Абсолютные значения",ABS(AD977),AD977)),AD977)))</x:f>
      </x:c>
      <x:c r="CH977" s="50" t="str">
        <x:f>IF(26&gt;'Настройки'!$B$3,"",IF(ISBLANK(AE977),IF('Настройки'!$B$9="Нулевой спрос",0,""),IF(AE977&lt;0,IF('Настройки'!$B$10="Исключить","",IF('Настройки'!$B$10="Абсолютные значения",ABS(AE977),AE977)),AE977)))</x:f>
      </x:c>
      <x:c r="CI977" s="50" t="str">
        <x:f>IF(27&gt;'Настройки'!$B$3,"",IF(ISBLANK(AF977),IF('Настройки'!$B$9="Нулевой спрос",0,""),IF(AF977&lt;0,IF('Настройки'!$B$10="Исключить","",IF('Настройки'!$B$10="Абсолютные значения",ABS(AF977),AF977)),AF977)))</x:f>
      </x:c>
      <x:c r="CJ977" s="50" t="str">
        <x:f>IF(28&gt;'Настройки'!$B$3,"",IF(ISBLANK(AG977),IF('Настройки'!$B$9="Нулевой спрос",0,""),IF(AG977&lt;0,IF('Настройки'!$B$10="Исключить","",IF('Настройки'!$B$10="Абсолютные значения",ABS(AG977),AG977)),AG977)))</x:f>
      </x:c>
      <x:c r="CK977" s="50" t="str">
        <x:f>IF(29&gt;'Настройки'!$B$3,"",IF(ISBLANK(AH977),IF('Настройки'!$B$9="Нулевой спрос",0,""),IF(AH977&lt;0,IF('Настройки'!$B$10="Исключить","",IF('Настройки'!$B$10="Абсолютные значения",ABS(AH977),AH977)),AH977)))</x:f>
      </x:c>
      <x:c r="CL977" s="50" t="str">
        <x:f>IF(30&gt;'Настройки'!$B$3,"",IF(ISBLANK(AI977),IF('Настройки'!$B$9="Нулевой спрос",0,""),IF(AI977&lt;0,IF('Настройки'!$B$10="Исключить","",IF('Настройки'!$B$10="Абсолютные значения",ABS(AI977),AI977)),AI977)))</x:f>
      </x:c>
      <x:c r="CM977" s="50" t="str">
        <x:f>IF(31&gt;'Настройки'!$B$3,"",IF(ISBLANK(AJ977),IF('Настройки'!$B$9="Нулевой спрос",0,""),IF(AJ977&lt;0,IF('Настройки'!$B$10="Исключить","",IF('Настройки'!$B$10="Абсолютные значения",ABS(AJ977),AJ977)),AJ977)))</x:f>
      </x:c>
      <x:c r="CN977" s="50" t="str">
        <x:f>IF(32&gt;'Настройки'!$B$3,"",IF(ISBLANK(AK977),IF('Настройки'!$B$9="Нулевой спрос",0,""),IF(AK977&lt;0,IF('Настройки'!$B$10="Исключить","",IF('Настройки'!$B$10="Абсолютные значения",ABS(AK977),AK977)),AK977)))</x:f>
      </x:c>
      <x:c r="CO977" s="50" t="str">
        <x:f>IF(33&gt;'Настройки'!$B$3,"",IF(ISBLANK(AL977),IF('Настройки'!$B$9="Нулевой спрос",0,""),IF(AL977&lt;0,IF('Настройки'!$B$10="Исключить","",IF('Настройки'!$B$10="Абсолютные значения",ABS(AL977),AL977)),AL977)))</x:f>
      </x:c>
      <x:c r="CP977" s="50" t="str">
        <x:f>IF(34&gt;'Настройки'!$B$3,"",IF(ISBLANK(AM977),IF('Настройки'!$B$9="Нулевой спрос",0,""),IF(AM977&lt;0,IF('Настройки'!$B$10="Исключить","",IF('Настройки'!$B$10="Абсолютные значения",ABS(AM977),AM977)),AM977)))</x:f>
      </x:c>
      <x:c r="CQ977" s="50" t="str">
        <x:f>IF(35&gt;'Настройки'!$B$3,"",IF(ISBLANK(AN977),IF('Настройки'!$B$9="Нулевой спрос",0,""),IF(AN977&lt;0,IF('Настройки'!$B$10="Исключить","",IF('Настройки'!$B$10="Абсолютные значения",ABS(AN977),AN977)),AN977)))</x:f>
      </x:c>
      <x:c r="CR977" s="50" t="str">
        <x:f>IF(36&gt;'Настройки'!$B$3,"",IF(ISBLANK(AO977),IF('Настройки'!$B$9="Нулевой спрос",0,""),IF(AO977&lt;0,IF('Настройки'!$B$10="Исключить","",IF('Настройки'!$B$10="Абсолютные значения",ABS(AO977),AO977)),AO977)))</x:f>
      </x:c>
      <x:c r="CS977" s="50" t="str">
        <x:f>IF(OR(1&gt;'Настройки'!$B$3,ISBLANK(BI977),BI977=0),"",BI977)</x:f>
      </x:c>
      <x:c r="CT977" s="50" t="str">
        <x:f>IF(OR(2&gt;'Настройки'!$B$3,ISBLANK(BJ977),BJ977=0),"",BJ977)</x:f>
      </x:c>
      <x:c r="CU977" s="50" t="str">
        <x:f>IF(OR(3&gt;'Настройки'!$B$3,ISBLANK(BK977),BK977=0),"",BK977)</x:f>
      </x:c>
      <x:c r="CV977" s="50" t="str">
        <x:f>IF(OR(4&gt;'Настройки'!$B$3,ISBLANK(BL977),BL977=0),"",BL977)</x:f>
      </x:c>
      <x:c r="CW977" s="50" t="str">
        <x:f>IF(OR(5&gt;'Настройки'!$B$3,ISBLANK(BM977),BM977=0),"",BM977)</x:f>
      </x:c>
      <x:c r="CX977" s="50" t="str">
        <x:f>IF(OR(6&gt;'Настройки'!$B$3,ISBLANK(BN977),BN977=0),"",BN977)</x:f>
      </x:c>
      <x:c r="CY977" s="50" t="str">
        <x:f>IF(OR(7&gt;'Настройки'!$B$3,ISBLANK(BO977),BO977=0),"",BO977)</x:f>
      </x:c>
      <x:c r="CZ977" s="50" t="str">
        <x:f>IF(OR(8&gt;'Настройки'!$B$3,ISBLANK(BP977),BP977=0),"",BP977)</x:f>
      </x:c>
      <x:c r="DA977" s="50" t="str">
        <x:f>IF(OR(9&gt;'Настройки'!$B$3,ISBLANK(BQ977),BQ977=0),"",BQ977)</x:f>
      </x:c>
      <x:c r="DB977" s="50" t="str">
        <x:f>IF(OR(10&gt;'Настройки'!$B$3,ISBLANK(BR977),BR977=0),"",BR977)</x:f>
      </x:c>
      <x:c r="DC977" s="50" t="str">
        <x:f>IF(OR(11&gt;'Настройки'!$B$3,ISBLANK(BS977),BS977=0),"",BS977)</x:f>
      </x:c>
      <x:c r="DD977" s="50" t="str">
        <x:f>IF(OR(12&gt;'Настройки'!$B$3,ISBLANK(BT977),BT977=0),"",BT977)</x:f>
      </x:c>
      <x:c r="DE977" s="50" t="str">
        <x:f>IF(OR(13&gt;'Настройки'!$B$3,ISBLANK(BU977),BU977=0),"",BU977)</x:f>
      </x:c>
      <x:c r="DF977" s="50" t="str">
        <x:f>IF(OR(14&gt;'Настройки'!$B$3,ISBLANK(BV977),BV977=0),"",BV977)</x:f>
      </x:c>
      <x:c r="DG977" s="50" t="str">
        <x:f>IF(OR(15&gt;'Настройки'!$B$3,ISBLANK(BW977),BW977=0),"",BW977)</x:f>
      </x:c>
      <x:c r="DH977" s="50" t="str">
        <x:f>IF(OR(16&gt;'Настройки'!$B$3,ISBLANK(BX977),BX977=0),"",BX977)</x:f>
      </x:c>
      <x:c r="DI977" s="50" t="str">
        <x:f>IF(OR(17&gt;'Настройки'!$B$3,ISBLANK(BY977),BY977=0),"",BY977)</x:f>
      </x:c>
      <x:c r="DJ977" s="50" t="str">
        <x:f>IF(OR(18&gt;'Настройки'!$B$3,ISBLANK(BZ977),BZ977=0),"",BZ977)</x:f>
      </x:c>
      <x:c r="DK977" s="50" t="str">
        <x:f>IF(OR(19&gt;'Настройки'!$B$3,ISBLANK(CA977),CA977=0),"",CA977)</x:f>
      </x:c>
      <x:c r="DL977" s="50" t="str">
        <x:f>IF(OR(20&gt;'Настройки'!$B$3,ISBLANK(CB977),CB977=0),"",CB977)</x:f>
      </x:c>
      <x:c r="DM977" s="50" t="str">
        <x:f>IF(OR(21&gt;'Настройки'!$B$3,ISBLANK(CC977),CC977=0),"",CC977)</x:f>
      </x:c>
      <x:c r="DN977" s="50" t="str">
        <x:f>IF(OR(22&gt;'Настройки'!$B$3,ISBLANK(CD977),CD977=0),"",CD977)</x:f>
      </x:c>
      <x:c r="DO977" s="50" t="str">
        <x:f>IF(OR(23&gt;'Настройки'!$B$3,ISBLANK(CE977),CE977=0),"",CE977)</x:f>
      </x:c>
      <x:c r="DP977" s="50" t="str">
        <x:f>IF(OR(24&gt;'Настройки'!$B$3,ISBLANK(CF977),CF977=0),"",CF977)</x:f>
      </x:c>
      <x:c r="DQ977" s="50" t="str">
        <x:f>IF(OR(25&gt;'Настройки'!$B$3,ISBLANK(CG977),CG977=0),"",CG977)</x:f>
      </x:c>
      <x:c r="DR977" s="50" t="str">
        <x:f>IF(OR(26&gt;'Настройки'!$B$3,ISBLANK(CH977),CH977=0),"",CH977)</x:f>
      </x:c>
      <x:c r="DS977" s="50" t="str">
        <x:f>IF(OR(27&gt;'Настройки'!$B$3,ISBLANK(CI977),CI977=0),"",CI977)</x:f>
      </x:c>
      <x:c r="DT977" s="50" t="str">
        <x:f>IF(OR(28&gt;'Настройки'!$B$3,ISBLANK(CJ977),CJ977=0),"",CJ977)</x:f>
      </x:c>
      <x:c r="DU977" s="50" t="str">
        <x:f>IF(OR(29&gt;'Настройки'!$B$3,ISBLANK(CK977),CK977=0),"",CK977)</x:f>
      </x:c>
      <x:c r="DV977" s="50" t="str">
        <x:f>IF(OR(30&gt;'Настройки'!$B$3,ISBLANK(CL977),CL977=0),"",CL977)</x:f>
      </x:c>
      <x:c r="DW977" s="50" t="str">
        <x:f>IF(OR(31&gt;'Настройки'!$B$3,ISBLANK(CM977),CM977=0),"",CM977)</x:f>
      </x:c>
      <x:c r="DX977" s="50" t="str">
        <x:f>IF(OR(32&gt;'Настройки'!$B$3,ISBLANK(CN977),CN977=0),"",CN977)</x:f>
      </x:c>
      <x:c r="DY977" s="50" t="str">
        <x:f>IF(OR(33&gt;'Настройки'!$B$3,ISBLANK(CO977),CO977=0),"",CO977)</x:f>
      </x:c>
      <x:c r="DZ977" s="50" t="str">
        <x:f>IF(OR(34&gt;'Настройки'!$B$3,ISBLANK(CP977),CP977=0),"",CP977)</x:f>
      </x:c>
      <x:c r="EA977" s="50" t="str">
        <x:f>IF(OR(35&gt;'Настройки'!$B$3,ISBLANK(CQ977),CQ977=0),"",CQ977)</x:f>
      </x:c>
      <x:c r="EB977" s="50" t="str">
        <x:f>IF(OR(36&gt;'Настройки'!$B$3,ISBLANK(CR977),CR977=0),"",CR977)</x:f>
      </x:c>
      <x:c r="EC977" s="50" t="str">
        <x:f>IF(A977="","",IF(OR(BB977="AZ",BB977="BZ"),10000+ROW(),IF(AZ977&gt;'Настройки'!$B$11,20000+ROW(),IF(BF977&lt;&gt;"Обычный",30000+ROW(),IF(AX977&lt;=0,40000+ROW(),"")))))</x:f>
      </x:c>
      <x:c r="ED977" s="50" t="str">
        <x:f>IF(EC977="","",COUNTIFS($EC$2:$EC$1001,"&gt;0",$EC$2:$EC$1001,"&lt;"&amp;EC977)+1)</x:f>
      </x:c>
    </x:row>
    <x:row r="978">
      <x:c r="A978" s="115"/>
      <x:c r="B978" s="115"/>
      <x:c r="C978" s="115"/>
      <x:c r="D978" s="118"/>
      <x:c r="E978" s="118"/>
      <x:c r="F978" s="118"/>
      <x:c r="G978" s="118"/>
      <x:c r="H978" s="118"/>
      <x:c r="I978" s="118"/>
      <x:c r="J978" s="118"/>
      <x:c r="K978" s="118"/>
      <x:c r="L978" s="118"/>
      <x:c r="M978" s="118"/>
      <x:c r="N978" s="118"/>
      <x:c r="O978" s="118"/>
      <x:c r="P978" s="118"/>
      <x:c r="Q978" s="118"/>
      <x:c r="R978" s="118"/>
      <x:c r="S978" s="118"/>
      <x:c r="T978" s="118"/>
      <x:c r="U978" s="118"/>
      <x:c r="V978" s="118"/>
      <x:c r="W978" s="118"/>
      <x:c r="X978" s="118"/>
      <x:c r="Y978" s="118"/>
      <x:c r="Z978" s="118"/>
      <x:c r="AA978" s="118"/>
      <x:c r="AB978" s="118"/>
      <x:c r="AC978" s="118"/>
      <x:c r="AD978" s="118"/>
      <x:c r="AE978" s="118"/>
      <x:c r="AF978" s="118"/>
      <x:c r="AG978" s="118"/>
      <x:c r="AH978" s="118"/>
      <x:c r="AI978" s="118"/>
      <x:c r="AJ978" s="118"/>
      <x:c r="AK978" s="118"/>
      <x:c r="AL978" s="118"/>
      <x:c r="AM978" s="118"/>
      <x:c r="AN978" s="118"/>
      <x:c r="AO978" s="118"/>
      <x:c r="AP978" s="115"/>
      <x:c r="AQ978" s="49" t="str">
        <x:f>IF(A978="","",COUNT(BI978:INDEX(BI978:CR978,1,'Настройки'!$B$3)))</x:f>
      </x:c>
      <x:c r="AR978" s="49" t="str">
        <x:f>IF(A978="","",SUM(BI978:INDEX(BI978:CR978,1,'Настройки'!$B$3)))</x:f>
      </x:c>
      <x:c r="AS978" s="58" t="str">
        <x:f>IF(A978="","",IF('Настройки'!$B$4="Стоимость потребления",AR978*D978,IF('Настройки'!$B$4="Количество",AR978,E978)))</x:f>
      </x:c>
      <x:c r="AT978" s="61" t="str">
        <x:f>IF(OR(A978="",AS978&lt;0,SUM($AS$2:$AS$1001)&lt;=0),"",AS978/SUM($AS$2:$AS$1001))</x:f>
      </x:c>
      <x:c r="AU978" s="61" t="str">
        <x:f>IF(OR(A978="",AS978&lt;0,SUM($AS$2:$AS$1001)&lt;=0),"",SUMIFS($AS$2:$AS$1001,$AS$2:$AS$1001,"&gt;"&amp;AS978)/SUM($AS$2:$AS$1001))</x:f>
      </x:c>
      <x:c r="AV978" s="61" t="str">
        <x:f>IF(OR(A978="",AS978&lt;0,SUM($AS$2:$AS$1001)&lt;=0),"",SUMIFS($AS$2:$AS$1001,$AS$2:$AS$1001,"&gt;="&amp;AS978)/SUM($AS$2:$AS$1001))</x:f>
      </x:c>
      <x:c r="AW978" s="49" t="str">
        <x:f>IF(A978="","",IF(SUM($AS$2:$AS$1001)&lt;=0,"Не определён",IF(AS978&lt;0,"Исключение",IF(AU978&lt;'Настройки'!$B$5,"A",IF(AU978&lt;'Настройки'!$B$6,"B","C")))))</x:f>
      </x:c>
      <x:c r="AX978" s="58" t="str">
        <x:f>IF(A978="","",IF(AQ978=0,"",AVERAGE(BI978:INDEX(BI978:CR978,1,'Настройки'!$B$3))))</x:f>
      </x:c>
      <x:c r="AY978" s="58" t="str">
        <x:f>IF(OR(A978="",AQ978=0),"",STDEVP(BI978:INDEX(BI978:CR978,1,'Настройки'!$B$3)))</x:f>
      </x:c>
      <x:c r="AZ978" s="61" t="str">
        <x:f>IF(OR(A978="",AQ978&lt;'Настройки'!$B$12,AX978&lt;=0,AND('Настройки'!$B$10="Блокировать",COUNTIF(F978:INDEX(F978:AO978,1,'Настройки'!$B$3),"&lt;0")&gt;0)),"",AY978/ABS(AX978))</x:f>
      </x:c>
      <x:c r="BA978" s="49" t="str">
        <x:f>IF(A978="","",IF(AND('Настройки'!$B$10="Блокировать",COUNTIF(F978:INDEX(F978:AO978,1,'Настройки'!$B$3),"&lt;0")&gt;0),"Не определён",IF(AQ978&lt;'Настройки'!$B$12,"Не определён",IF(AX978=0,"Нет спроса",IF(AX978&lt;0,"Не определён",IF(AZ978&lt;='Настройки'!$B$7,"X",IF(AZ978&lt;='Настройки'!$B$8,"Y","Z")))))))</x:f>
      </x:c>
      <x:c r="BB978" s="49" t="str">
        <x:f>IF(OR(A978="",LEN(AW978)&lt;&gt;1,LEN(BA978)&lt;&gt;1),"",AW978&amp;BA978)</x:f>
      </x:c>
      <x:c r="BC978" s="61" t="str">
        <x:f>IF(OR(A978="",AQ978=0),"",(COUNT(BI978:INDEX(BI978:CR978,1,'Настройки'!$B$3))-COUNT(CS978:INDEX(CS978:EB978,1,'Настройки'!$B$3)))/AQ978)</x:f>
      </x:c>
      <x:c r="BD978" s="64" t="str">
        <x:f>IF(OR(A978="",COUNT(CS978:INDEX(CS978:EB978,1,'Настройки'!$B$3))=0),"",AQ978/COUNT(CS978:INDEX(CS978:EB978,1,'Настройки'!$B$3)))</x:f>
      </x:c>
      <x:c r="BE978" s="64" t="str">
        <x:f>IF(OR(A978="",COUNT(CS978:INDEX(CS978:EB978,1,'Настройки'!$B$3))=0),"",IF(AVERAGE(CS978:INDEX(CS978:EB978,1,'Настройки'!$B$3))=0,"",(STDEVP(CS978:INDEX(CS978:EB978,1,'Настройки'!$B$3))/ABS(AVERAGE(CS978:INDEX(CS978:EB978,1,'Настройки'!$B$3))))^2))</x:f>
      </x:c>
      <x:c r="BF978" s="49" t="str">
        <x:f>IF(A978="","",IF(AQ978&lt;3,"Недостаточно",IF(AQ978&lt;6,"Предварительный","Обычный")))</x:f>
      </x:c>
      <x:c r="BG978" s="49" t="str">
        <x:f>IF(A978="","",IF(COUNTIF(F978:INDEX(F978:AO978,1,'Настройки'!$B$3),"&lt;0")&gt;0,IF('Настройки'!$B$10="Блокировать","Отрицательный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"),"")&amp;IF(AQ978&lt;3,"Недостаточно истории. ",IF(AQ978&lt;6,"Предварительная классификация. ",""))&amp;IF(AX978=0,"Нет спроса за горизонт. ","")&amp;IF(AZ978&gt;'Настройки'!$B$11,"Экстремальная вариативность. ",""))</x:f>
      </x:c>
      <x:c r="BH978" s="49" t="str">
        <x:f>IF(A978="","",IFERROR(VLOOKUP(BB978,'Настройки'!$D$3:$E$11,2,FALSE),"Сначала проверьте исходные данные и историю спроса.")&amp;" Уточните срок поставки, MOQ и критичность.")</x:f>
      </x:c>
      <x:c r="BI978" s="50" t="str">
        <x:f>IF(1&gt;'Настройки'!$B$3,"",IF(ISBLANK(F978),IF('Настройки'!$B$9="Нулевой спрос",0,""),IF(F978&lt;0,IF('Настройки'!$B$10="Исключить","",IF('Настройки'!$B$10="Абсолютные значения",ABS(F978),F978)),F978)))</x:f>
      </x:c>
      <x:c r="BJ978" s="50" t="str">
        <x:f>IF(2&gt;'Настройки'!$B$3,"",IF(ISBLANK(G978),IF('Настройки'!$B$9="Нулевой спрос",0,""),IF(G978&lt;0,IF('Настройки'!$B$10="Исключить","",IF('Настройки'!$B$10="Абсолютные значения",ABS(G978),G978)),G978)))</x:f>
      </x:c>
      <x:c r="BK978" s="50" t="str">
        <x:f>IF(3&gt;'Настройки'!$B$3,"",IF(ISBLANK(H978),IF('Настройки'!$B$9="Нулевой спрос",0,""),IF(H978&lt;0,IF('Настройки'!$B$10="Исключить","",IF('Настройки'!$B$10="Абсолютные значения",ABS(H978),H978)),H978)))</x:f>
      </x:c>
      <x:c r="BL978" s="50" t="str">
        <x:f>IF(4&gt;'Настройки'!$B$3,"",IF(ISBLANK(I978),IF('Настройки'!$B$9="Нулевой спрос",0,""),IF(I978&lt;0,IF('Настройки'!$B$10="Исключить","",IF('Настройки'!$B$10="Абсолютные значения",ABS(I978),I978)),I978)))</x:f>
      </x:c>
      <x:c r="BM978" s="50" t="str">
        <x:f>IF(5&gt;'Настройки'!$B$3,"",IF(ISBLANK(J978),IF('Настройки'!$B$9="Нулевой спрос",0,""),IF(J978&lt;0,IF('Настройки'!$B$10="Исключить","",IF('Настройки'!$B$10="Абсолютные значения",ABS(J978),J978)),J978)))</x:f>
      </x:c>
      <x:c r="BN978" s="50" t="str">
        <x:f>IF(6&gt;'Настройки'!$B$3,"",IF(ISBLANK(K978),IF('Настройки'!$B$9="Нулевой спрос",0,""),IF(K978&lt;0,IF('Настройки'!$B$10="Исключить","",IF('Настройки'!$B$10="Абсолютные значения",ABS(K978),K978)),K978)))</x:f>
      </x:c>
      <x:c r="BO978" s="50" t="str">
        <x:f>IF(7&gt;'Настройки'!$B$3,"",IF(ISBLANK(L978),IF('Настройки'!$B$9="Нулевой спрос",0,""),IF(L978&lt;0,IF('Настройки'!$B$10="Исключить","",IF('Настройки'!$B$10="Абсолютные значения",ABS(L978),L978)),L978)))</x:f>
      </x:c>
      <x:c r="BP978" s="50" t="str">
        <x:f>IF(8&gt;'Настройки'!$B$3,"",IF(ISBLANK(M978),IF('Настройки'!$B$9="Нулевой спрос",0,""),IF(M978&lt;0,IF('Настройки'!$B$10="Исключить","",IF('Настройки'!$B$10="Абсолютные значения",ABS(M978),M978)),M978)))</x:f>
      </x:c>
      <x:c r="BQ978" s="50" t="str">
        <x:f>IF(9&gt;'Настройки'!$B$3,"",IF(ISBLANK(N978),IF('Настройки'!$B$9="Нулевой спрос",0,""),IF(N978&lt;0,IF('Настройки'!$B$10="Исключить","",IF('Настройки'!$B$10="Абсолютные значения",ABS(N978),N978)),N978)))</x:f>
      </x:c>
      <x:c r="BR978" s="50" t="str">
        <x:f>IF(10&gt;'Настройки'!$B$3,"",IF(ISBLANK(O978),IF('Настройки'!$B$9="Нулевой спрос",0,""),IF(O978&lt;0,IF('Настройки'!$B$10="Исключить","",IF('Настройки'!$B$10="Абсолютные значения",ABS(O978),O978)),O978)))</x:f>
      </x:c>
      <x:c r="BS978" s="50" t="str">
        <x:f>IF(11&gt;'Настройки'!$B$3,"",IF(ISBLANK(P978),IF('Настройки'!$B$9="Нулевой спрос",0,""),IF(P978&lt;0,IF('Настройки'!$B$10="Исключить","",IF('Настройки'!$B$10="Абсолютные значения",ABS(P978),P978)),P978)))</x:f>
      </x:c>
      <x:c r="BT978" s="50" t="str">
        <x:f>IF(12&gt;'Настройки'!$B$3,"",IF(ISBLANK(Q978),IF('Настройки'!$B$9="Нулевой спрос",0,""),IF(Q978&lt;0,IF('Настройки'!$B$10="Исключить","",IF('Настройки'!$B$10="Абсолютные значения",ABS(Q978),Q978)),Q978)))</x:f>
      </x:c>
      <x:c r="BU978" s="50" t="str">
        <x:f>IF(13&gt;'Настройки'!$B$3,"",IF(ISBLANK(R978),IF('Настройки'!$B$9="Нулевой спрос",0,""),IF(R978&lt;0,IF('Настройки'!$B$10="Исключить","",IF('Настройки'!$B$10="Абсолютные значения",ABS(R978),R978)),R978)))</x:f>
      </x:c>
      <x:c r="BV978" s="50" t="str">
        <x:f>IF(14&gt;'Настройки'!$B$3,"",IF(ISBLANK(S978),IF('Настройки'!$B$9="Нулевой спрос",0,""),IF(S978&lt;0,IF('Настройки'!$B$10="Исключить","",IF('Настройки'!$B$10="Абсолютные значения",ABS(S978),S978)),S978)))</x:f>
      </x:c>
      <x:c r="BW978" s="50" t="str">
        <x:f>IF(15&gt;'Настройки'!$B$3,"",IF(ISBLANK(T978),IF('Настройки'!$B$9="Нулевой спрос",0,""),IF(T978&lt;0,IF('Настройки'!$B$10="Исключить","",IF('Настройки'!$B$10="Абсолютные значения",ABS(T978),T978)),T978)))</x:f>
      </x:c>
      <x:c r="BX978" s="50" t="str">
        <x:f>IF(16&gt;'Настройки'!$B$3,"",IF(ISBLANK(U978),IF('Настройки'!$B$9="Нулевой спрос",0,""),IF(U978&lt;0,IF('Настройки'!$B$10="Исключить","",IF('Настройки'!$B$10="Абсолютные значения",ABS(U978),U978)),U978)))</x:f>
      </x:c>
      <x:c r="BY978" s="50" t="str">
        <x:f>IF(17&gt;'Настройки'!$B$3,"",IF(ISBLANK(V978),IF('Настройки'!$B$9="Нулевой спрос",0,""),IF(V978&lt;0,IF('Настройки'!$B$10="Исключить","",IF('Настройки'!$B$10="Абсолютные значения",ABS(V978),V978)),V978)))</x:f>
      </x:c>
      <x:c r="BZ978" s="50" t="str">
        <x:f>IF(18&gt;'Настройки'!$B$3,"",IF(ISBLANK(W978),IF('Настройки'!$B$9="Нулевой спрос",0,""),IF(W978&lt;0,IF('Настройки'!$B$10="Исключить","",IF('Настройки'!$B$10="Абсолютные значения",ABS(W978),W978)),W978)))</x:f>
      </x:c>
      <x:c r="CA978" s="50" t="str">
        <x:f>IF(19&gt;'Настройки'!$B$3,"",IF(ISBLANK(X978),IF('Настройки'!$B$9="Нулевой спрос",0,""),IF(X978&lt;0,IF('Настройки'!$B$10="Исключить","",IF('Настройки'!$B$10="Абсолютные значения",ABS(X978),X978)),X978)))</x:f>
      </x:c>
      <x:c r="CB978" s="50" t="str">
        <x:f>IF(20&gt;'Настройки'!$B$3,"",IF(ISBLANK(Y978),IF('Настройки'!$B$9="Нулевой спрос",0,""),IF(Y978&lt;0,IF('Настройки'!$B$10="Исключить","",IF('Настройки'!$B$10="Абсолютные значения",ABS(Y978),Y978)),Y978)))</x:f>
      </x:c>
      <x:c r="CC978" s="50" t="str">
        <x:f>IF(21&gt;'Настройки'!$B$3,"",IF(ISBLANK(Z978),IF('Настройки'!$B$9="Нулевой спрос",0,""),IF(Z978&lt;0,IF('Настройки'!$B$10="Исключить","",IF('Настройки'!$B$10="Абсолютные значения",ABS(Z978),Z978)),Z978)))</x:f>
      </x:c>
      <x:c r="CD978" s="50" t="str">
        <x:f>IF(22&gt;'Настройки'!$B$3,"",IF(ISBLANK(AA978),IF('Настройки'!$B$9="Нулевой спрос",0,""),IF(AA978&lt;0,IF('Настройки'!$B$10="Исключить","",IF('Настройки'!$B$10="Абсолютные значения",ABS(AA978),AA978)),AA978)))</x:f>
      </x:c>
      <x:c r="CE978" s="50" t="str">
        <x:f>IF(23&gt;'Настройки'!$B$3,"",IF(ISBLANK(AB978),IF('Настройки'!$B$9="Нулевой спрос",0,""),IF(AB978&lt;0,IF('Настройки'!$B$10="Исключить","",IF('Настройки'!$B$10="Абсолютные значения",ABS(AB978),AB978)),AB978)))</x:f>
      </x:c>
      <x:c r="CF978" s="50" t="str">
        <x:f>IF(24&gt;'Настройки'!$B$3,"",IF(ISBLANK(AC978),IF('Настройки'!$B$9="Нулевой спрос",0,""),IF(AC978&lt;0,IF('Настройки'!$B$10="Исключить","",IF('Настройки'!$B$10="Абсолютные значения",ABS(AC978),AC978)),AC978)))</x:f>
      </x:c>
      <x:c r="CG978" s="50" t="str">
        <x:f>IF(25&gt;'Настройки'!$B$3,"",IF(ISBLANK(AD978),IF('Настройки'!$B$9="Нулевой спрос",0,""),IF(AD978&lt;0,IF('Настройки'!$B$10="Исключить","",IF('Настройки'!$B$10="Абсолютные значения",ABS(AD978),AD978)),AD978)))</x:f>
      </x:c>
      <x:c r="CH978" s="50" t="str">
        <x:f>IF(26&gt;'Настройки'!$B$3,"",IF(ISBLANK(AE978),IF('Настройки'!$B$9="Нулевой спрос",0,""),IF(AE978&lt;0,IF('Настройки'!$B$10="Исключить","",IF('Настройки'!$B$10="Абсолютные значения",ABS(AE978),AE978)),AE978)))</x:f>
      </x:c>
      <x:c r="CI978" s="50" t="str">
        <x:f>IF(27&gt;'Настройки'!$B$3,"",IF(ISBLANK(AF978),IF('Настройки'!$B$9="Нулевой спрос",0,""),IF(AF978&lt;0,IF('Настройки'!$B$10="Исключить","",IF('Настройки'!$B$10="Абсолютные значения",ABS(AF978),AF978)),AF978)))</x:f>
      </x:c>
      <x:c r="CJ978" s="50" t="str">
        <x:f>IF(28&gt;'Настройки'!$B$3,"",IF(ISBLANK(AG978),IF('Настройки'!$B$9="Нулевой спрос",0,""),IF(AG978&lt;0,IF('Настройки'!$B$10="Исключить","",IF('Настройки'!$B$10="Абсолютные значения",ABS(AG978),AG978)),AG978)))</x:f>
      </x:c>
      <x:c r="CK978" s="50" t="str">
        <x:f>IF(29&gt;'Настройки'!$B$3,"",IF(ISBLANK(AH978),IF('Настройки'!$B$9="Нулевой спрос",0,""),IF(AH978&lt;0,IF('Настройки'!$B$10="Исключить","",IF('Настройки'!$B$10="Абсолютные значения",ABS(AH978),AH978)),AH978)))</x:f>
      </x:c>
      <x:c r="CL978" s="50" t="str">
        <x:f>IF(30&gt;'Настройки'!$B$3,"",IF(ISBLANK(AI978),IF('Настройки'!$B$9="Нулевой спрос",0,""),IF(AI978&lt;0,IF('Настройки'!$B$10="Исключить","",IF('Настройки'!$B$10="Абсолютные значения",ABS(AI978),AI978)),AI978)))</x:f>
      </x:c>
      <x:c r="CM978" s="50" t="str">
        <x:f>IF(31&gt;'Настройки'!$B$3,"",IF(ISBLANK(AJ978),IF('Настройки'!$B$9="Нулевой спрос",0,""),IF(AJ978&lt;0,IF('Настройки'!$B$10="Исключить","",IF('Настройки'!$B$10="Абсолютные значения",ABS(AJ978),AJ978)),AJ978)))</x:f>
      </x:c>
      <x:c r="CN978" s="50" t="str">
        <x:f>IF(32&gt;'Настройки'!$B$3,"",IF(ISBLANK(AK978),IF('Настройки'!$B$9="Нулевой спрос",0,""),IF(AK978&lt;0,IF('Настройки'!$B$10="Исключить","",IF('Настройки'!$B$10="Абсолютные значения",ABS(AK978),AK978)),AK978)))</x:f>
      </x:c>
      <x:c r="CO978" s="50" t="str">
        <x:f>IF(33&gt;'Настройки'!$B$3,"",IF(ISBLANK(AL978),IF('Настройки'!$B$9="Нулевой спрос",0,""),IF(AL978&lt;0,IF('Настройки'!$B$10="Исключить","",IF('Настройки'!$B$10="Абсолютные значения",ABS(AL978),AL978)),AL978)))</x:f>
      </x:c>
      <x:c r="CP978" s="50" t="str">
        <x:f>IF(34&gt;'Настройки'!$B$3,"",IF(ISBLANK(AM978),IF('Настройки'!$B$9="Нулевой спрос",0,""),IF(AM978&lt;0,IF('Настройки'!$B$10="Исключить","",IF('Настройки'!$B$10="Абсолютные значения",ABS(AM978),AM978)),AM978)))</x:f>
      </x:c>
      <x:c r="CQ978" s="50" t="str">
        <x:f>IF(35&gt;'Настройки'!$B$3,"",IF(ISBLANK(AN978),IF('Настройки'!$B$9="Нулевой спрос",0,""),IF(AN978&lt;0,IF('Настройки'!$B$10="Исключить","",IF('Настройки'!$B$10="Абсолютные значения",ABS(AN978),AN978)),AN978)))</x:f>
      </x:c>
      <x:c r="CR978" s="50" t="str">
        <x:f>IF(36&gt;'Настройки'!$B$3,"",IF(ISBLANK(AO978),IF('Настройки'!$B$9="Нулевой спрос",0,""),IF(AO978&lt;0,IF('Настройки'!$B$10="Исключить","",IF('Настройки'!$B$10="Абсолютные значения",ABS(AO978),AO978)),AO978)))</x:f>
      </x:c>
      <x:c r="CS978" s="50" t="str">
        <x:f>IF(OR(1&gt;'Настройки'!$B$3,ISBLANK(BI978),BI978=0),"",BI978)</x:f>
      </x:c>
      <x:c r="CT978" s="50" t="str">
        <x:f>IF(OR(2&gt;'Настройки'!$B$3,ISBLANK(BJ978),BJ978=0),"",BJ978)</x:f>
      </x:c>
      <x:c r="CU978" s="50" t="str">
        <x:f>IF(OR(3&gt;'Настройки'!$B$3,ISBLANK(BK978),BK978=0),"",BK978)</x:f>
      </x:c>
      <x:c r="CV978" s="50" t="str">
        <x:f>IF(OR(4&gt;'Настройки'!$B$3,ISBLANK(BL978),BL978=0),"",BL978)</x:f>
      </x:c>
      <x:c r="CW978" s="50" t="str">
        <x:f>IF(OR(5&gt;'Настройки'!$B$3,ISBLANK(BM978),BM978=0),"",BM978)</x:f>
      </x:c>
      <x:c r="CX978" s="50" t="str">
        <x:f>IF(OR(6&gt;'Настройки'!$B$3,ISBLANK(BN978),BN978=0),"",BN978)</x:f>
      </x:c>
      <x:c r="CY978" s="50" t="str">
        <x:f>IF(OR(7&gt;'Настройки'!$B$3,ISBLANK(BO978),BO978=0),"",BO978)</x:f>
      </x:c>
      <x:c r="CZ978" s="50" t="str">
        <x:f>IF(OR(8&gt;'Настройки'!$B$3,ISBLANK(BP978),BP978=0),"",BP978)</x:f>
      </x:c>
      <x:c r="DA978" s="50" t="str">
        <x:f>IF(OR(9&gt;'Настройки'!$B$3,ISBLANK(BQ978),BQ978=0),"",BQ978)</x:f>
      </x:c>
      <x:c r="DB978" s="50" t="str">
        <x:f>IF(OR(10&gt;'Настройки'!$B$3,ISBLANK(BR978),BR978=0),"",BR978)</x:f>
      </x:c>
      <x:c r="DC978" s="50" t="str">
        <x:f>IF(OR(11&gt;'Настройки'!$B$3,ISBLANK(BS978),BS978=0),"",BS978)</x:f>
      </x:c>
      <x:c r="DD978" s="50" t="str">
        <x:f>IF(OR(12&gt;'Настройки'!$B$3,ISBLANK(BT978),BT978=0),"",BT978)</x:f>
      </x:c>
      <x:c r="DE978" s="50" t="str">
        <x:f>IF(OR(13&gt;'Настройки'!$B$3,ISBLANK(BU978),BU978=0),"",BU978)</x:f>
      </x:c>
      <x:c r="DF978" s="50" t="str">
        <x:f>IF(OR(14&gt;'Настройки'!$B$3,ISBLANK(BV978),BV978=0),"",BV978)</x:f>
      </x:c>
      <x:c r="DG978" s="50" t="str">
        <x:f>IF(OR(15&gt;'Настройки'!$B$3,ISBLANK(BW978),BW978=0),"",BW978)</x:f>
      </x:c>
      <x:c r="DH978" s="50" t="str">
        <x:f>IF(OR(16&gt;'Настройки'!$B$3,ISBLANK(BX978),BX978=0),"",BX978)</x:f>
      </x:c>
      <x:c r="DI978" s="50" t="str">
        <x:f>IF(OR(17&gt;'Настройки'!$B$3,ISBLANK(BY978),BY978=0),"",BY978)</x:f>
      </x:c>
      <x:c r="DJ978" s="50" t="str">
        <x:f>IF(OR(18&gt;'Настройки'!$B$3,ISBLANK(BZ978),BZ978=0),"",BZ978)</x:f>
      </x:c>
      <x:c r="DK978" s="50" t="str">
        <x:f>IF(OR(19&gt;'Настройки'!$B$3,ISBLANK(CA978),CA978=0),"",CA978)</x:f>
      </x:c>
      <x:c r="DL978" s="50" t="str">
        <x:f>IF(OR(20&gt;'Настройки'!$B$3,ISBLANK(CB978),CB978=0),"",CB978)</x:f>
      </x:c>
      <x:c r="DM978" s="50" t="str">
        <x:f>IF(OR(21&gt;'Настройки'!$B$3,ISBLANK(CC978),CC978=0),"",CC978)</x:f>
      </x:c>
      <x:c r="DN978" s="50" t="str">
        <x:f>IF(OR(22&gt;'Настройки'!$B$3,ISBLANK(CD978),CD978=0),"",CD978)</x:f>
      </x:c>
      <x:c r="DO978" s="50" t="str">
        <x:f>IF(OR(23&gt;'Настройки'!$B$3,ISBLANK(CE978),CE978=0),"",CE978)</x:f>
      </x:c>
      <x:c r="DP978" s="50" t="str">
        <x:f>IF(OR(24&gt;'Настройки'!$B$3,ISBLANK(CF978),CF978=0),"",CF978)</x:f>
      </x:c>
      <x:c r="DQ978" s="50" t="str">
        <x:f>IF(OR(25&gt;'Настройки'!$B$3,ISBLANK(CG978),CG978=0),"",CG978)</x:f>
      </x:c>
      <x:c r="DR978" s="50" t="str">
        <x:f>IF(OR(26&gt;'Настройки'!$B$3,ISBLANK(CH978),CH978=0),"",CH978)</x:f>
      </x:c>
      <x:c r="DS978" s="50" t="str">
        <x:f>IF(OR(27&gt;'Настройки'!$B$3,ISBLANK(CI978),CI978=0),"",CI978)</x:f>
      </x:c>
      <x:c r="DT978" s="50" t="str">
        <x:f>IF(OR(28&gt;'Настройки'!$B$3,ISBLANK(CJ978),CJ978=0),"",CJ978)</x:f>
      </x:c>
      <x:c r="DU978" s="50" t="str">
        <x:f>IF(OR(29&gt;'Настройки'!$B$3,ISBLANK(CK978),CK978=0),"",CK978)</x:f>
      </x:c>
      <x:c r="DV978" s="50" t="str">
        <x:f>IF(OR(30&gt;'Настройки'!$B$3,ISBLANK(CL978),CL978=0),"",CL978)</x:f>
      </x:c>
      <x:c r="DW978" s="50" t="str">
        <x:f>IF(OR(31&gt;'Настройки'!$B$3,ISBLANK(CM978),CM978=0),"",CM978)</x:f>
      </x:c>
      <x:c r="DX978" s="50" t="str">
        <x:f>IF(OR(32&gt;'Настройки'!$B$3,ISBLANK(CN978),CN978=0),"",CN978)</x:f>
      </x:c>
      <x:c r="DY978" s="50" t="str">
        <x:f>IF(OR(33&gt;'Настройки'!$B$3,ISBLANK(CO978),CO978=0),"",CO978)</x:f>
      </x:c>
      <x:c r="DZ978" s="50" t="str">
        <x:f>IF(OR(34&gt;'Настройки'!$B$3,ISBLANK(CP978),CP978=0),"",CP978)</x:f>
      </x:c>
      <x:c r="EA978" s="50" t="str">
        <x:f>IF(OR(35&gt;'Настройки'!$B$3,ISBLANK(CQ978),CQ978=0),"",CQ978)</x:f>
      </x:c>
      <x:c r="EB978" s="50" t="str">
        <x:f>IF(OR(36&gt;'Настройки'!$B$3,ISBLANK(CR978),CR978=0),"",CR978)</x:f>
      </x:c>
      <x:c r="EC978" s="50" t="str">
        <x:f>IF(A978="","",IF(OR(BB978="AZ",BB978="BZ"),10000+ROW(),IF(AZ978&gt;'Настройки'!$B$11,20000+ROW(),IF(BF978&lt;&gt;"Обычный",30000+ROW(),IF(AX978&lt;=0,40000+ROW(),"")))))</x:f>
      </x:c>
      <x:c r="ED978" s="50" t="str">
        <x:f>IF(EC978="","",COUNTIFS($EC$2:$EC$1001,"&gt;0",$EC$2:$EC$1001,"&lt;"&amp;EC978)+1)</x:f>
      </x:c>
    </x:row>
    <x:row r="979">
      <x:c r="A979" s="115"/>
      <x:c r="B979" s="115"/>
      <x:c r="C979" s="115"/>
      <x:c r="D979" s="118"/>
      <x:c r="E979" s="118"/>
      <x:c r="F979" s="118"/>
      <x:c r="G979" s="118"/>
      <x:c r="H979" s="118"/>
      <x:c r="I979" s="118"/>
      <x:c r="J979" s="118"/>
      <x:c r="K979" s="118"/>
      <x:c r="L979" s="118"/>
      <x:c r="M979" s="118"/>
      <x:c r="N979" s="118"/>
      <x:c r="O979" s="118"/>
      <x:c r="P979" s="118"/>
      <x:c r="Q979" s="118"/>
      <x:c r="R979" s="118"/>
      <x:c r="S979" s="118"/>
      <x:c r="T979" s="118"/>
      <x:c r="U979" s="118"/>
      <x:c r="V979" s="118"/>
      <x:c r="W979" s="118"/>
      <x:c r="X979" s="118"/>
      <x:c r="Y979" s="118"/>
      <x:c r="Z979" s="118"/>
      <x:c r="AA979" s="118"/>
      <x:c r="AB979" s="118"/>
      <x:c r="AC979" s="118"/>
      <x:c r="AD979" s="118"/>
      <x:c r="AE979" s="118"/>
      <x:c r="AF979" s="118"/>
      <x:c r="AG979" s="118"/>
      <x:c r="AH979" s="118"/>
      <x:c r="AI979" s="118"/>
      <x:c r="AJ979" s="118"/>
      <x:c r="AK979" s="118"/>
      <x:c r="AL979" s="118"/>
      <x:c r="AM979" s="118"/>
      <x:c r="AN979" s="118"/>
      <x:c r="AO979" s="118"/>
      <x:c r="AP979" s="115"/>
      <x:c r="AQ979" s="49" t="str">
        <x:f>IF(A979="","",COUNT(BI979:INDEX(BI979:CR979,1,'Настройки'!$B$3)))</x:f>
      </x:c>
      <x:c r="AR979" s="49" t="str">
        <x:f>IF(A979="","",SUM(BI979:INDEX(BI979:CR979,1,'Настройки'!$B$3)))</x:f>
      </x:c>
      <x:c r="AS979" s="58" t="str">
        <x:f>IF(A979="","",IF('Настройки'!$B$4="Стоимость потребления",AR979*D979,IF('Настройки'!$B$4="Количество",AR979,E979)))</x:f>
      </x:c>
      <x:c r="AT979" s="61" t="str">
        <x:f>IF(OR(A979="",AS979&lt;0,SUM($AS$2:$AS$1001)&lt;=0),"",AS979/SUM($AS$2:$AS$1001))</x:f>
      </x:c>
      <x:c r="AU979" s="61" t="str">
        <x:f>IF(OR(A979="",AS979&lt;0,SUM($AS$2:$AS$1001)&lt;=0),"",SUMIFS($AS$2:$AS$1001,$AS$2:$AS$1001,"&gt;"&amp;AS979)/SUM($AS$2:$AS$1001))</x:f>
      </x:c>
      <x:c r="AV979" s="61" t="str">
        <x:f>IF(OR(A979="",AS979&lt;0,SUM($AS$2:$AS$1001)&lt;=0),"",SUMIFS($AS$2:$AS$1001,$AS$2:$AS$1001,"&gt;="&amp;AS979)/SUM($AS$2:$AS$1001))</x:f>
      </x:c>
      <x:c r="AW979" s="49" t="str">
        <x:f>IF(A979="","",IF(SUM($AS$2:$AS$1001)&lt;=0,"Не определён",IF(AS979&lt;0,"Исключение",IF(AU979&lt;'Настройки'!$B$5,"A",IF(AU979&lt;'Настройки'!$B$6,"B","C")))))</x:f>
      </x:c>
      <x:c r="AX979" s="58" t="str">
        <x:f>IF(A979="","",IF(AQ979=0,"",AVERAGE(BI979:INDEX(BI979:CR979,1,'Настройки'!$B$3))))</x:f>
      </x:c>
      <x:c r="AY979" s="58" t="str">
        <x:f>IF(OR(A979="",AQ979=0),"",STDEVP(BI979:INDEX(BI979:CR979,1,'Настройки'!$B$3)))</x:f>
      </x:c>
      <x:c r="AZ979" s="61" t="str">
        <x:f>IF(OR(A979="",AQ979&lt;'Настройки'!$B$12,AX979&lt;=0,AND('Настройки'!$B$10="Блокировать",COUNTIF(F979:INDEX(F979:AO979,1,'Настройки'!$B$3),"&lt;0")&gt;0)),"",AY979/ABS(AX979))</x:f>
      </x:c>
      <x:c r="BA979" s="49" t="str">
        <x:f>IF(A979="","",IF(AND('Настройки'!$B$10="Блокировать",COUNTIF(F979:INDEX(F979:AO979,1,'Настройки'!$B$3),"&lt;0")&gt;0),"Не определён",IF(AQ979&lt;'Настройки'!$B$12,"Не определён",IF(AX979=0,"Нет спроса",IF(AX979&lt;0,"Не определён",IF(AZ979&lt;='Настройки'!$B$7,"X",IF(AZ979&lt;='Настройки'!$B$8,"Y","Z")))))))</x:f>
      </x:c>
      <x:c r="BB979" s="49" t="str">
        <x:f>IF(OR(A979="",LEN(AW979)&lt;&gt;1,LEN(BA979)&lt;&gt;1),"",AW979&amp;BA979)</x:f>
      </x:c>
      <x:c r="BC979" s="61" t="str">
        <x:f>IF(OR(A979="",AQ979=0),"",(COUNT(BI979:INDEX(BI979:CR979,1,'Настройки'!$B$3))-COUNT(CS979:INDEX(CS979:EB979,1,'Настройки'!$B$3)))/AQ979)</x:f>
      </x:c>
      <x:c r="BD979" s="64" t="str">
        <x:f>IF(OR(A979="",COUNT(CS979:INDEX(CS979:EB979,1,'Настройки'!$B$3))=0),"",AQ979/COUNT(CS979:INDEX(CS979:EB979,1,'Настройки'!$B$3)))</x:f>
      </x:c>
      <x:c r="BE979" s="64" t="str">
        <x:f>IF(OR(A979="",COUNT(CS979:INDEX(CS979:EB979,1,'Настройки'!$B$3))=0),"",IF(AVERAGE(CS979:INDEX(CS979:EB979,1,'Настройки'!$B$3))=0,"",(STDEVP(CS979:INDEX(CS979:EB979,1,'Настройки'!$B$3))/ABS(AVERAGE(CS979:INDEX(CS979:EB979,1,'Настройки'!$B$3))))^2))</x:f>
      </x:c>
      <x:c r="BF979" s="49" t="str">
        <x:f>IF(A979="","",IF(AQ979&lt;3,"Недостаточно",IF(AQ979&lt;6,"Предварительный","Обычный")))</x:f>
      </x:c>
      <x:c r="BG979" s="49" t="str">
        <x:f>IF(A979="","",IF(COUNTIF(F979:INDEX(F979:AO979,1,'Настройки'!$B$3),"&lt;0")&gt;0,IF('Настройки'!$B$10="Блокировать","Отрицательный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"),"")&amp;IF(AQ979&lt;3,"Недостаточно истории. ",IF(AQ979&lt;6,"Предварительная классификация. ",""))&amp;IF(AX979=0,"Нет спроса за горизонт. ","")&amp;IF(AZ979&gt;'Настройки'!$B$11,"Экстремальная вариативность. ",""))</x:f>
      </x:c>
      <x:c r="BH979" s="49" t="str">
        <x:f>IF(A979="","",IFERROR(VLOOKUP(BB979,'Настройки'!$D$3:$E$11,2,FALSE),"Сначала проверьте исходные данные и историю спроса.")&amp;" Уточните срок поставки, MOQ и критичность.")</x:f>
      </x:c>
      <x:c r="BI979" s="50" t="str">
        <x:f>IF(1&gt;'Настройки'!$B$3,"",IF(ISBLANK(F979),IF('Настройки'!$B$9="Нулевой спрос",0,""),IF(F979&lt;0,IF('Настройки'!$B$10="Исключить","",IF('Настройки'!$B$10="Абсолютные значения",ABS(F979),F979)),F979)))</x:f>
      </x:c>
      <x:c r="BJ979" s="50" t="str">
        <x:f>IF(2&gt;'Настройки'!$B$3,"",IF(ISBLANK(G979),IF('Настройки'!$B$9="Нулевой спрос",0,""),IF(G979&lt;0,IF('Настройки'!$B$10="Исключить","",IF('Настройки'!$B$10="Абсолютные значения",ABS(G979),G979)),G979)))</x:f>
      </x:c>
      <x:c r="BK979" s="50" t="str">
        <x:f>IF(3&gt;'Настройки'!$B$3,"",IF(ISBLANK(H979),IF('Настройки'!$B$9="Нулевой спрос",0,""),IF(H979&lt;0,IF('Настройки'!$B$10="Исключить","",IF('Настройки'!$B$10="Абсолютные значения",ABS(H979),H979)),H979)))</x:f>
      </x:c>
      <x:c r="BL979" s="50" t="str">
        <x:f>IF(4&gt;'Настройки'!$B$3,"",IF(ISBLANK(I979),IF('Настройки'!$B$9="Нулевой спрос",0,""),IF(I979&lt;0,IF('Настройки'!$B$10="Исключить","",IF('Настройки'!$B$10="Абсолютные значения",ABS(I979),I979)),I979)))</x:f>
      </x:c>
      <x:c r="BM979" s="50" t="str">
        <x:f>IF(5&gt;'Настройки'!$B$3,"",IF(ISBLANK(J979),IF('Настройки'!$B$9="Нулевой спрос",0,""),IF(J979&lt;0,IF('Настройки'!$B$10="Исключить","",IF('Настройки'!$B$10="Абсолютные значения",ABS(J979),J979)),J979)))</x:f>
      </x:c>
      <x:c r="BN979" s="50" t="str">
        <x:f>IF(6&gt;'Настройки'!$B$3,"",IF(ISBLANK(K979),IF('Настройки'!$B$9="Нулевой спрос",0,""),IF(K979&lt;0,IF('Настройки'!$B$10="Исключить","",IF('Настройки'!$B$10="Абсолютные значения",ABS(K979),K979)),K979)))</x:f>
      </x:c>
      <x:c r="BO979" s="50" t="str">
        <x:f>IF(7&gt;'Настройки'!$B$3,"",IF(ISBLANK(L979),IF('Настройки'!$B$9="Нулевой спрос",0,""),IF(L979&lt;0,IF('Настройки'!$B$10="Исключить","",IF('Настройки'!$B$10="Абсолютные значения",ABS(L979),L979)),L979)))</x:f>
      </x:c>
      <x:c r="BP979" s="50" t="str">
        <x:f>IF(8&gt;'Настройки'!$B$3,"",IF(ISBLANK(M979),IF('Настройки'!$B$9="Нулевой спрос",0,""),IF(M979&lt;0,IF('Настройки'!$B$10="Исключить","",IF('Настройки'!$B$10="Абсолютные значения",ABS(M979),M979)),M979)))</x:f>
      </x:c>
      <x:c r="BQ979" s="50" t="str">
        <x:f>IF(9&gt;'Настройки'!$B$3,"",IF(ISBLANK(N979),IF('Настройки'!$B$9="Нулевой спрос",0,""),IF(N979&lt;0,IF('Настройки'!$B$10="Исключить","",IF('Настройки'!$B$10="Абсолютные значения",ABS(N979),N979)),N979)))</x:f>
      </x:c>
      <x:c r="BR979" s="50" t="str">
        <x:f>IF(10&gt;'Настройки'!$B$3,"",IF(ISBLANK(O979),IF('Настройки'!$B$9="Нулевой спрос",0,""),IF(O979&lt;0,IF('Настройки'!$B$10="Исключить","",IF('Настройки'!$B$10="Абсолютные значения",ABS(O979),O979)),O979)))</x:f>
      </x:c>
      <x:c r="BS979" s="50" t="str">
        <x:f>IF(11&gt;'Настройки'!$B$3,"",IF(ISBLANK(P979),IF('Настройки'!$B$9="Нулевой спрос",0,""),IF(P979&lt;0,IF('Настройки'!$B$10="Исключить","",IF('Настройки'!$B$10="Абсолютные значения",ABS(P979),P979)),P979)))</x:f>
      </x:c>
      <x:c r="BT979" s="50" t="str">
        <x:f>IF(12&gt;'Настройки'!$B$3,"",IF(ISBLANK(Q979),IF('Настройки'!$B$9="Нулевой спрос",0,""),IF(Q979&lt;0,IF('Настройки'!$B$10="Исключить","",IF('Настройки'!$B$10="Абсолютные значения",ABS(Q979),Q979)),Q979)))</x:f>
      </x:c>
      <x:c r="BU979" s="50" t="str">
        <x:f>IF(13&gt;'Настройки'!$B$3,"",IF(ISBLANK(R979),IF('Настройки'!$B$9="Нулевой спрос",0,""),IF(R979&lt;0,IF('Настройки'!$B$10="Исключить","",IF('Настройки'!$B$10="Абсолютные значения",ABS(R979),R979)),R979)))</x:f>
      </x:c>
      <x:c r="BV979" s="50" t="str">
        <x:f>IF(14&gt;'Настройки'!$B$3,"",IF(ISBLANK(S979),IF('Настройки'!$B$9="Нулевой спрос",0,""),IF(S979&lt;0,IF('Настройки'!$B$10="Исключить","",IF('Настройки'!$B$10="Абсолютные значения",ABS(S979),S979)),S979)))</x:f>
      </x:c>
      <x:c r="BW979" s="50" t="str">
        <x:f>IF(15&gt;'Настройки'!$B$3,"",IF(ISBLANK(T979),IF('Настройки'!$B$9="Нулевой спрос",0,""),IF(T979&lt;0,IF('Настройки'!$B$10="Исключить","",IF('Настройки'!$B$10="Абсолютные значения",ABS(T979),T979)),T979)))</x:f>
      </x:c>
      <x:c r="BX979" s="50" t="str">
        <x:f>IF(16&gt;'Настройки'!$B$3,"",IF(ISBLANK(U979),IF('Настройки'!$B$9="Нулевой спрос",0,""),IF(U979&lt;0,IF('Настройки'!$B$10="Исключить","",IF('Настройки'!$B$10="Абсолютные значения",ABS(U979),U979)),U979)))</x:f>
      </x:c>
      <x:c r="BY979" s="50" t="str">
        <x:f>IF(17&gt;'Настройки'!$B$3,"",IF(ISBLANK(V979),IF('Настройки'!$B$9="Нулевой спрос",0,""),IF(V979&lt;0,IF('Настройки'!$B$10="Исключить","",IF('Настройки'!$B$10="Абсолютные значения",ABS(V979),V979)),V979)))</x:f>
      </x:c>
      <x:c r="BZ979" s="50" t="str">
        <x:f>IF(18&gt;'Настройки'!$B$3,"",IF(ISBLANK(W979),IF('Настройки'!$B$9="Нулевой спрос",0,""),IF(W979&lt;0,IF('Настройки'!$B$10="Исключить","",IF('Настройки'!$B$10="Абсолютные значения",ABS(W979),W979)),W979)))</x:f>
      </x:c>
      <x:c r="CA979" s="50" t="str">
        <x:f>IF(19&gt;'Настройки'!$B$3,"",IF(ISBLANK(X979),IF('Настройки'!$B$9="Нулевой спрос",0,""),IF(X979&lt;0,IF('Настройки'!$B$10="Исключить","",IF('Настройки'!$B$10="Абсолютные значения",ABS(X979),X979)),X979)))</x:f>
      </x:c>
      <x:c r="CB979" s="50" t="str">
        <x:f>IF(20&gt;'Настройки'!$B$3,"",IF(ISBLANK(Y979),IF('Настройки'!$B$9="Нулевой спрос",0,""),IF(Y979&lt;0,IF('Настройки'!$B$10="Исключить","",IF('Настройки'!$B$10="Абсолютные значения",ABS(Y979),Y979)),Y979)))</x:f>
      </x:c>
      <x:c r="CC979" s="50" t="str">
        <x:f>IF(21&gt;'Настройки'!$B$3,"",IF(ISBLANK(Z979),IF('Настройки'!$B$9="Нулевой спрос",0,""),IF(Z979&lt;0,IF('Настройки'!$B$10="Исключить","",IF('Настройки'!$B$10="Абсолютные значения",ABS(Z979),Z979)),Z979)))</x:f>
      </x:c>
      <x:c r="CD979" s="50" t="str">
        <x:f>IF(22&gt;'Настройки'!$B$3,"",IF(ISBLANK(AA979),IF('Настройки'!$B$9="Нулевой спрос",0,""),IF(AA979&lt;0,IF('Настройки'!$B$10="Исключить","",IF('Настройки'!$B$10="Абсолютные значения",ABS(AA979),AA979)),AA979)))</x:f>
      </x:c>
      <x:c r="CE979" s="50" t="str">
        <x:f>IF(23&gt;'Настройки'!$B$3,"",IF(ISBLANK(AB979),IF('Настройки'!$B$9="Нулевой спрос",0,""),IF(AB979&lt;0,IF('Настройки'!$B$10="Исключить","",IF('Настройки'!$B$10="Абсолютные значения",ABS(AB979),AB979)),AB979)))</x:f>
      </x:c>
      <x:c r="CF979" s="50" t="str">
        <x:f>IF(24&gt;'Настройки'!$B$3,"",IF(ISBLANK(AC979),IF('Настройки'!$B$9="Нулевой спрос",0,""),IF(AC979&lt;0,IF('Настройки'!$B$10="Исключить","",IF('Настройки'!$B$10="Абсолютные значения",ABS(AC979),AC979)),AC979)))</x:f>
      </x:c>
      <x:c r="CG979" s="50" t="str">
        <x:f>IF(25&gt;'Настройки'!$B$3,"",IF(ISBLANK(AD979),IF('Настройки'!$B$9="Нулевой спрос",0,""),IF(AD979&lt;0,IF('Настройки'!$B$10="Исключить","",IF('Настройки'!$B$10="Абсолютные значения",ABS(AD979),AD979)),AD979)))</x:f>
      </x:c>
      <x:c r="CH979" s="50" t="str">
        <x:f>IF(26&gt;'Настройки'!$B$3,"",IF(ISBLANK(AE979),IF('Настройки'!$B$9="Нулевой спрос",0,""),IF(AE979&lt;0,IF('Настройки'!$B$10="Исключить","",IF('Настройки'!$B$10="Абсолютные значения",ABS(AE979),AE979)),AE979)))</x:f>
      </x:c>
      <x:c r="CI979" s="50" t="str">
        <x:f>IF(27&gt;'Настройки'!$B$3,"",IF(ISBLANK(AF979),IF('Настройки'!$B$9="Нулевой спрос",0,""),IF(AF979&lt;0,IF('Настройки'!$B$10="Исключить","",IF('Настройки'!$B$10="Абсолютные значения",ABS(AF979),AF979)),AF979)))</x:f>
      </x:c>
      <x:c r="CJ979" s="50" t="str">
        <x:f>IF(28&gt;'Настройки'!$B$3,"",IF(ISBLANK(AG979),IF('Настройки'!$B$9="Нулевой спрос",0,""),IF(AG979&lt;0,IF('Настройки'!$B$10="Исключить","",IF('Настройки'!$B$10="Абсолютные значения",ABS(AG979),AG979)),AG979)))</x:f>
      </x:c>
      <x:c r="CK979" s="50" t="str">
        <x:f>IF(29&gt;'Настройки'!$B$3,"",IF(ISBLANK(AH979),IF('Настройки'!$B$9="Нулевой спрос",0,""),IF(AH979&lt;0,IF('Настройки'!$B$10="Исключить","",IF('Настройки'!$B$10="Абсолютные значения",ABS(AH979),AH979)),AH979)))</x:f>
      </x:c>
      <x:c r="CL979" s="50" t="str">
        <x:f>IF(30&gt;'Настройки'!$B$3,"",IF(ISBLANK(AI979),IF('Настройки'!$B$9="Нулевой спрос",0,""),IF(AI979&lt;0,IF('Настройки'!$B$10="Исключить","",IF('Настройки'!$B$10="Абсолютные значения",ABS(AI979),AI979)),AI979)))</x:f>
      </x:c>
      <x:c r="CM979" s="50" t="str">
        <x:f>IF(31&gt;'Настройки'!$B$3,"",IF(ISBLANK(AJ979),IF('Настройки'!$B$9="Нулевой спрос",0,""),IF(AJ979&lt;0,IF('Настройки'!$B$10="Исключить","",IF('Настройки'!$B$10="Абсолютные значения",ABS(AJ979),AJ979)),AJ979)))</x:f>
      </x:c>
      <x:c r="CN979" s="50" t="str">
        <x:f>IF(32&gt;'Настройки'!$B$3,"",IF(ISBLANK(AK979),IF('Настройки'!$B$9="Нулевой спрос",0,""),IF(AK979&lt;0,IF('Настройки'!$B$10="Исключить","",IF('Настройки'!$B$10="Абсолютные значения",ABS(AK979),AK979)),AK979)))</x:f>
      </x:c>
      <x:c r="CO979" s="50" t="str">
        <x:f>IF(33&gt;'Настройки'!$B$3,"",IF(ISBLANK(AL979),IF('Настройки'!$B$9="Нулевой спрос",0,""),IF(AL979&lt;0,IF('Настройки'!$B$10="Исключить","",IF('Настройки'!$B$10="Абсолютные значения",ABS(AL979),AL979)),AL979)))</x:f>
      </x:c>
      <x:c r="CP979" s="50" t="str">
        <x:f>IF(34&gt;'Настройки'!$B$3,"",IF(ISBLANK(AM979),IF('Настройки'!$B$9="Нулевой спрос",0,""),IF(AM979&lt;0,IF('Настройки'!$B$10="Исключить","",IF('Настройки'!$B$10="Абсолютные значения",ABS(AM979),AM979)),AM979)))</x:f>
      </x:c>
      <x:c r="CQ979" s="50" t="str">
        <x:f>IF(35&gt;'Настройки'!$B$3,"",IF(ISBLANK(AN979),IF('Настройки'!$B$9="Нулевой спрос",0,""),IF(AN979&lt;0,IF('Настройки'!$B$10="Исключить","",IF('Настройки'!$B$10="Абсолютные значения",ABS(AN979),AN979)),AN979)))</x:f>
      </x:c>
      <x:c r="CR979" s="50" t="str">
        <x:f>IF(36&gt;'Настройки'!$B$3,"",IF(ISBLANK(AO979),IF('Настройки'!$B$9="Нулевой спрос",0,""),IF(AO979&lt;0,IF('Настройки'!$B$10="Исключить","",IF('Настройки'!$B$10="Абсолютные значения",ABS(AO979),AO979)),AO979)))</x:f>
      </x:c>
      <x:c r="CS979" s="50" t="str">
        <x:f>IF(OR(1&gt;'Настройки'!$B$3,ISBLANK(BI979),BI979=0),"",BI979)</x:f>
      </x:c>
      <x:c r="CT979" s="50" t="str">
        <x:f>IF(OR(2&gt;'Настройки'!$B$3,ISBLANK(BJ979),BJ979=0),"",BJ979)</x:f>
      </x:c>
      <x:c r="CU979" s="50" t="str">
        <x:f>IF(OR(3&gt;'Настройки'!$B$3,ISBLANK(BK979),BK979=0),"",BK979)</x:f>
      </x:c>
      <x:c r="CV979" s="50" t="str">
        <x:f>IF(OR(4&gt;'Настройки'!$B$3,ISBLANK(BL979),BL979=0),"",BL979)</x:f>
      </x:c>
      <x:c r="CW979" s="50" t="str">
        <x:f>IF(OR(5&gt;'Настройки'!$B$3,ISBLANK(BM979),BM979=0),"",BM979)</x:f>
      </x:c>
      <x:c r="CX979" s="50" t="str">
        <x:f>IF(OR(6&gt;'Настройки'!$B$3,ISBLANK(BN979),BN979=0),"",BN979)</x:f>
      </x:c>
      <x:c r="CY979" s="50" t="str">
        <x:f>IF(OR(7&gt;'Настройки'!$B$3,ISBLANK(BO979),BO979=0),"",BO979)</x:f>
      </x:c>
      <x:c r="CZ979" s="50" t="str">
        <x:f>IF(OR(8&gt;'Настройки'!$B$3,ISBLANK(BP979),BP979=0),"",BP979)</x:f>
      </x:c>
      <x:c r="DA979" s="50" t="str">
        <x:f>IF(OR(9&gt;'Настройки'!$B$3,ISBLANK(BQ979),BQ979=0),"",BQ979)</x:f>
      </x:c>
      <x:c r="DB979" s="50" t="str">
        <x:f>IF(OR(10&gt;'Настройки'!$B$3,ISBLANK(BR979),BR979=0),"",BR979)</x:f>
      </x:c>
      <x:c r="DC979" s="50" t="str">
        <x:f>IF(OR(11&gt;'Настройки'!$B$3,ISBLANK(BS979),BS979=0),"",BS979)</x:f>
      </x:c>
      <x:c r="DD979" s="50" t="str">
        <x:f>IF(OR(12&gt;'Настройки'!$B$3,ISBLANK(BT979),BT979=0),"",BT979)</x:f>
      </x:c>
      <x:c r="DE979" s="50" t="str">
        <x:f>IF(OR(13&gt;'Настройки'!$B$3,ISBLANK(BU979),BU979=0),"",BU979)</x:f>
      </x:c>
      <x:c r="DF979" s="50" t="str">
        <x:f>IF(OR(14&gt;'Настройки'!$B$3,ISBLANK(BV979),BV979=0),"",BV979)</x:f>
      </x:c>
      <x:c r="DG979" s="50" t="str">
        <x:f>IF(OR(15&gt;'Настройки'!$B$3,ISBLANK(BW979),BW979=0),"",BW979)</x:f>
      </x:c>
      <x:c r="DH979" s="50" t="str">
        <x:f>IF(OR(16&gt;'Настройки'!$B$3,ISBLANK(BX979),BX979=0),"",BX979)</x:f>
      </x:c>
      <x:c r="DI979" s="50" t="str">
        <x:f>IF(OR(17&gt;'Настройки'!$B$3,ISBLANK(BY979),BY979=0),"",BY979)</x:f>
      </x:c>
      <x:c r="DJ979" s="50" t="str">
        <x:f>IF(OR(18&gt;'Настройки'!$B$3,ISBLANK(BZ979),BZ979=0),"",BZ979)</x:f>
      </x:c>
      <x:c r="DK979" s="50" t="str">
        <x:f>IF(OR(19&gt;'Настройки'!$B$3,ISBLANK(CA979),CA979=0),"",CA979)</x:f>
      </x:c>
      <x:c r="DL979" s="50" t="str">
        <x:f>IF(OR(20&gt;'Настройки'!$B$3,ISBLANK(CB979),CB979=0),"",CB979)</x:f>
      </x:c>
      <x:c r="DM979" s="50" t="str">
        <x:f>IF(OR(21&gt;'Настройки'!$B$3,ISBLANK(CC979),CC979=0),"",CC979)</x:f>
      </x:c>
      <x:c r="DN979" s="50" t="str">
        <x:f>IF(OR(22&gt;'Настройки'!$B$3,ISBLANK(CD979),CD979=0),"",CD979)</x:f>
      </x:c>
      <x:c r="DO979" s="50" t="str">
        <x:f>IF(OR(23&gt;'Настройки'!$B$3,ISBLANK(CE979),CE979=0),"",CE979)</x:f>
      </x:c>
      <x:c r="DP979" s="50" t="str">
        <x:f>IF(OR(24&gt;'Настройки'!$B$3,ISBLANK(CF979),CF979=0),"",CF979)</x:f>
      </x:c>
      <x:c r="DQ979" s="50" t="str">
        <x:f>IF(OR(25&gt;'Настройки'!$B$3,ISBLANK(CG979),CG979=0),"",CG979)</x:f>
      </x:c>
      <x:c r="DR979" s="50" t="str">
        <x:f>IF(OR(26&gt;'Настройки'!$B$3,ISBLANK(CH979),CH979=0),"",CH979)</x:f>
      </x:c>
      <x:c r="DS979" s="50" t="str">
        <x:f>IF(OR(27&gt;'Настройки'!$B$3,ISBLANK(CI979),CI979=0),"",CI979)</x:f>
      </x:c>
      <x:c r="DT979" s="50" t="str">
        <x:f>IF(OR(28&gt;'Настройки'!$B$3,ISBLANK(CJ979),CJ979=0),"",CJ979)</x:f>
      </x:c>
      <x:c r="DU979" s="50" t="str">
        <x:f>IF(OR(29&gt;'Настройки'!$B$3,ISBLANK(CK979),CK979=0),"",CK979)</x:f>
      </x:c>
      <x:c r="DV979" s="50" t="str">
        <x:f>IF(OR(30&gt;'Настройки'!$B$3,ISBLANK(CL979),CL979=0),"",CL979)</x:f>
      </x:c>
      <x:c r="DW979" s="50" t="str">
        <x:f>IF(OR(31&gt;'Настройки'!$B$3,ISBLANK(CM979),CM979=0),"",CM979)</x:f>
      </x:c>
      <x:c r="DX979" s="50" t="str">
        <x:f>IF(OR(32&gt;'Настройки'!$B$3,ISBLANK(CN979),CN979=0),"",CN979)</x:f>
      </x:c>
      <x:c r="DY979" s="50" t="str">
        <x:f>IF(OR(33&gt;'Настройки'!$B$3,ISBLANK(CO979),CO979=0),"",CO979)</x:f>
      </x:c>
      <x:c r="DZ979" s="50" t="str">
        <x:f>IF(OR(34&gt;'Настройки'!$B$3,ISBLANK(CP979),CP979=0),"",CP979)</x:f>
      </x:c>
      <x:c r="EA979" s="50" t="str">
        <x:f>IF(OR(35&gt;'Настройки'!$B$3,ISBLANK(CQ979),CQ979=0),"",CQ979)</x:f>
      </x:c>
      <x:c r="EB979" s="50" t="str">
        <x:f>IF(OR(36&gt;'Настройки'!$B$3,ISBLANK(CR979),CR979=0),"",CR979)</x:f>
      </x:c>
      <x:c r="EC979" s="50" t="str">
        <x:f>IF(A979="","",IF(OR(BB979="AZ",BB979="BZ"),10000+ROW(),IF(AZ979&gt;'Настройки'!$B$11,20000+ROW(),IF(BF979&lt;&gt;"Обычный",30000+ROW(),IF(AX979&lt;=0,40000+ROW(),"")))))</x:f>
      </x:c>
      <x:c r="ED979" s="50" t="str">
        <x:f>IF(EC979="","",COUNTIFS($EC$2:$EC$1001,"&gt;0",$EC$2:$EC$1001,"&lt;"&amp;EC979)+1)</x:f>
      </x:c>
    </x:row>
    <x:row r="980">
      <x:c r="A980" s="115"/>
      <x:c r="B980" s="115"/>
      <x:c r="C980" s="115"/>
      <x:c r="D980" s="118"/>
      <x:c r="E980" s="118"/>
      <x:c r="F980" s="118"/>
      <x:c r="G980" s="118"/>
      <x:c r="H980" s="118"/>
      <x:c r="I980" s="118"/>
      <x:c r="J980" s="118"/>
      <x:c r="K980" s="118"/>
      <x:c r="L980" s="118"/>
      <x:c r="M980" s="118"/>
      <x:c r="N980" s="118"/>
      <x:c r="O980" s="118"/>
      <x:c r="P980" s="118"/>
      <x:c r="Q980" s="118"/>
      <x:c r="R980" s="118"/>
      <x:c r="S980" s="118"/>
      <x:c r="T980" s="118"/>
      <x:c r="U980" s="118"/>
      <x:c r="V980" s="118"/>
      <x:c r="W980" s="118"/>
      <x:c r="X980" s="118"/>
      <x:c r="Y980" s="118"/>
      <x:c r="Z980" s="118"/>
      <x:c r="AA980" s="118"/>
      <x:c r="AB980" s="118"/>
      <x:c r="AC980" s="118"/>
      <x:c r="AD980" s="118"/>
      <x:c r="AE980" s="118"/>
      <x:c r="AF980" s="118"/>
      <x:c r="AG980" s="118"/>
      <x:c r="AH980" s="118"/>
      <x:c r="AI980" s="118"/>
      <x:c r="AJ980" s="118"/>
      <x:c r="AK980" s="118"/>
      <x:c r="AL980" s="118"/>
      <x:c r="AM980" s="118"/>
      <x:c r="AN980" s="118"/>
      <x:c r="AO980" s="118"/>
      <x:c r="AP980" s="115"/>
      <x:c r="AQ980" s="49" t="str">
        <x:f>IF(A980="","",COUNT(BI980:INDEX(BI980:CR980,1,'Настройки'!$B$3)))</x:f>
      </x:c>
      <x:c r="AR980" s="49" t="str">
        <x:f>IF(A980="","",SUM(BI980:INDEX(BI980:CR980,1,'Настройки'!$B$3)))</x:f>
      </x:c>
      <x:c r="AS980" s="58" t="str">
        <x:f>IF(A980="","",IF('Настройки'!$B$4="Стоимость потребления",AR980*D980,IF('Настройки'!$B$4="Количество",AR980,E980)))</x:f>
      </x:c>
      <x:c r="AT980" s="61" t="str">
        <x:f>IF(OR(A980="",AS980&lt;0,SUM($AS$2:$AS$1001)&lt;=0),"",AS980/SUM($AS$2:$AS$1001))</x:f>
      </x:c>
      <x:c r="AU980" s="61" t="str">
        <x:f>IF(OR(A980="",AS980&lt;0,SUM($AS$2:$AS$1001)&lt;=0),"",SUMIFS($AS$2:$AS$1001,$AS$2:$AS$1001,"&gt;"&amp;AS980)/SUM($AS$2:$AS$1001))</x:f>
      </x:c>
      <x:c r="AV980" s="61" t="str">
        <x:f>IF(OR(A980="",AS980&lt;0,SUM($AS$2:$AS$1001)&lt;=0),"",SUMIFS($AS$2:$AS$1001,$AS$2:$AS$1001,"&gt;="&amp;AS980)/SUM($AS$2:$AS$1001))</x:f>
      </x:c>
      <x:c r="AW980" s="49" t="str">
        <x:f>IF(A980="","",IF(SUM($AS$2:$AS$1001)&lt;=0,"Не определён",IF(AS980&lt;0,"Исключение",IF(AU980&lt;'Настройки'!$B$5,"A",IF(AU980&lt;'Настройки'!$B$6,"B","C")))))</x:f>
      </x:c>
      <x:c r="AX980" s="58" t="str">
        <x:f>IF(A980="","",IF(AQ980=0,"",AVERAGE(BI980:INDEX(BI980:CR980,1,'Настройки'!$B$3))))</x:f>
      </x:c>
      <x:c r="AY980" s="58" t="str">
        <x:f>IF(OR(A980="",AQ980=0),"",STDEVP(BI980:INDEX(BI980:CR980,1,'Настройки'!$B$3)))</x:f>
      </x:c>
      <x:c r="AZ980" s="61" t="str">
        <x:f>IF(OR(A980="",AQ980&lt;'Настройки'!$B$12,AX980&lt;=0,AND('Настройки'!$B$10="Блокировать",COUNTIF(F980:INDEX(F980:AO980,1,'Настройки'!$B$3),"&lt;0")&gt;0)),"",AY980/ABS(AX980))</x:f>
      </x:c>
      <x:c r="BA980" s="49" t="str">
        <x:f>IF(A980="","",IF(AND('Настройки'!$B$10="Блокировать",COUNTIF(F980:INDEX(F980:AO980,1,'Настройки'!$B$3),"&lt;0")&gt;0),"Не определён",IF(AQ980&lt;'Настройки'!$B$12,"Не определён",IF(AX980=0,"Нет спроса",IF(AX980&lt;0,"Не определён",IF(AZ980&lt;='Настройки'!$B$7,"X",IF(AZ980&lt;='Настройки'!$B$8,"Y","Z")))))))</x:f>
      </x:c>
      <x:c r="BB980" s="49" t="str">
        <x:f>IF(OR(A980="",LEN(AW980)&lt;&gt;1,LEN(BA980)&lt;&gt;1),"",AW980&amp;BA980)</x:f>
      </x:c>
      <x:c r="BC980" s="61" t="str">
        <x:f>IF(OR(A980="",AQ980=0),"",(COUNT(BI980:INDEX(BI980:CR980,1,'Настройки'!$B$3))-COUNT(CS980:INDEX(CS980:EB980,1,'Настройки'!$B$3)))/AQ980)</x:f>
      </x:c>
      <x:c r="BD980" s="64" t="str">
        <x:f>IF(OR(A980="",COUNT(CS980:INDEX(CS980:EB980,1,'Настройки'!$B$3))=0),"",AQ980/COUNT(CS980:INDEX(CS980:EB980,1,'Настройки'!$B$3)))</x:f>
      </x:c>
      <x:c r="BE980" s="64" t="str">
        <x:f>IF(OR(A980="",COUNT(CS980:INDEX(CS980:EB980,1,'Настройки'!$B$3))=0),"",IF(AVERAGE(CS980:INDEX(CS980:EB980,1,'Настройки'!$B$3))=0,"",(STDEVP(CS980:INDEX(CS980:EB980,1,'Настройки'!$B$3))/ABS(AVERAGE(CS980:INDEX(CS980:EB980,1,'Настройки'!$B$3))))^2))</x:f>
      </x:c>
      <x:c r="BF980" s="49" t="str">
        <x:f>IF(A980="","",IF(AQ980&lt;3,"Недостаточно",IF(AQ980&lt;6,"Предварительный","Обычный")))</x:f>
      </x:c>
      <x:c r="BG980" s="49" t="str">
        <x:f>IF(A980="","",IF(COUNTIF(F980:INDEX(F980:AO980,1,'Настройки'!$B$3),"&lt;0")&gt;0,IF('Настройки'!$B$10="Блокировать","Отрицательный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"),"")&amp;IF(AQ980&lt;3,"Недостаточно истории. ",IF(AQ980&lt;6,"Предварительная классификация. ",""))&amp;IF(AX980=0,"Нет спроса за горизонт. ","")&amp;IF(AZ980&gt;'Настройки'!$B$11,"Экстремальная вариативность. ",""))</x:f>
      </x:c>
      <x:c r="BH980" s="49" t="str">
        <x:f>IF(A980="","",IFERROR(VLOOKUP(BB980,'Настройки'!$D$3:$E$11,2,FALSE),"Сначала проверьте исходные данные и историю спроса.")&amp;" Уточните срок поставки, MOQ и критичность.")</x:f>
      </x:c>
      <x:c r="BI980" s="50" t="str">
        <x:f>IF(1&gt;'Настройки'!$B$3,"",IF(ISBLANK(F980),IF('Настройки'!$B$9="Нулевой спрос",0,""),IF(F980&lt;0,IF('Настройки'!$B$10="Исключить","",IF('Настройки'!$B$10="Абсолютные значения",ABS(F980),F980)),F980)))</x:f>
      </x:c>
      <x:c r="BJ980" s="50" t="str">
        <x:f>IF(2&gt;'Настройки'!$B$3,"",IF(ISBLANK(G980),IF('Настройки'!$B$9="Нулевой спрос",0,""),IF(G980&lt;0,IF('Настройки'!$B$10="Исключить","",IF('Настройки'!$B$10="Абсолютные значения",ABS(G980),G980)),G980)))</x:f>
      </x:c>
      <x:c r="BK980" s="50" t="str">
        <x:f>IF(3&gt;'Настройки'!$B$3,"",IF(ISBLANK(H980),IF('Настройки'!$B$9="Нулевой спрос",0,""),IF(H980&lt;0,IF('Настройки'!$B$10="Исключить","",IF('Настройки'!$B$10="Абсолютные значения",ABS(H980),H980)),H980)))</x:f>
      </x:c>
      <x:c r="BL980" s="50" t="str">
        <x:f>IF(4&gt;'Настройки'!$B$3,"",IF(ISBLANK(I980),IF('Настройки'!$B$9="Нулевой спрос",0,""),IF(I980&lt;0,IF('Настройки'!$B$10="Исключить","",IF('Настройки'!$B$10="Абсолютные значения",ABS(I980),I980)),I980)))</x:f>
      </x:c>
      <x:c r="BM980" s="50" t="str">
        <x:f>IF(5&gt;'Настройки'!$B$3,"",IF(ISBLANK(J980),IF('Настройки'!$B$9="Нулевой спрос",0,""),IF(J980&lt;0,IF('Настройки'!$B$10="Исключить","",IF('Настройки'!$B$10="Абсолютные значения",ABS(J980),J980)),J980)))</x:f>
      </x:c>
      <x:c r="BN980" s="50" t="str">
        <x:f>IF(6&gt;'Настройки'!$B$3,"",IF(ISBLANK(K980),IF('Настройки'!$B$9="Нулевой спрос",0,""),IF(K980&lt;0,IF('Настройки'!$B$10="Исключить","",IF('Настройки'!$B$10="Абсолютные значения",ABS(K980),K980)),K980)))</x:f>
      </x:c>
      <x:c r="BO980" s="50" t="str">
        <x:f>IF(7&gt;'Настройки'!$B$3,"",IF(ISBLANK(L980),IF('Настройки'!$B$9="Нулевой спрос",0,""),IF(L980&lt;0,IF('Настройки'!$B$10="Исключить","",IF('Настройки'!$B$10="Абсолютные значения",ABS(L980),L980)),L980)))</x:f>
      </x:c>
      <x:c r="BP980" s="50" t="str">
        <x:f>IF(8&gt;'Настройки'!$B$3,"",IF(ISBLANK(M980),IF('Настройки'!$B$9="Нулевой спрос",0,""),IF(M980&lt;0,IF('Настройки'!$B$10="Исключить","",IF('Настройки'!$B$10="Абсолютные значения",ABS(M980),M980)),M980)))</x:f>
      </x:c>
      <x:c r="BQ980" s="50" t="str">
        <x:f>IF(9&gt;'Настройки'!$B$3,"",IF(ISBLANK(N980),IF('Настройки'!$B$9="Нулевой спрос",0,""),IF(N980&lt;0,IF('Настройки'!$B$10="Исключить","",IF('Настройки'!$B$10="Абсолютные значения",ABS(N980),N980)),N980)))</x:f>
      </x:c>
      <x:c r="BR980" s="50" t="str">
        <x:f>IF(10&gt;'Настройки'!$B$3,"",IF(ISBLANK(O980),IF('Настройки'!$B$9="Нулевой спрос",0,""),IF(O980&lt;0,IF('Настройки'!$B$10="Исключить","",IF('Настройки'!$B$10="Абсолютные значения",ABS(O980),O980)),O980)))</x:f>
      </x:c>
      <x:c r="BS980" s="50" t="str">
        <x:f>IF(11&gt;'Настройки'!$B$3,"",IF(ISBLANK(P980),IF('Настройки'!$B$9="Нулевой спрос",0,""),IF(P980&lt;0,IF('Настройки'!$B$10="Исключить","",IF('Настройки'!$B$10="Абсолютные значения",ABS(P980),P980)),P980)))</x:f>
      </x:c>
      <x:c r="BT980" s="50" t="str">
        <x:f>IF(12&gt;'Настройки'!$B$3,"",IF(ISBLANK(Q980),IF('Настройки'!$B$9="Нулевой спрос",0,""),IF(Q980&lt;0,IF('Настройки'!$B$10="Исключить","",IF('Настройки'!$B$10="Абсолютные значения",ABS(Q980),Q980)),Q980)))</x:f>
      </x:c>
      <x:c r="BU980" s="50" t="str">
        <x:f>IF(13&gt;'Настройки'!$B$3,"",IF(ISBLANK(R980),IF('Настройки'!$B$9="Нулевой спрос",0,""),IF(R980&lt;0,IF('Настройки'!$B$10="Исключить","",IF('Настройки'!$B$10="Абсолютные значения",ABS(R980),R980)),R980)))</x:f>
      </x:c>
      <x:c r="BV980" s="50" t="str">
        <x:f>IF(14&gt;'Настройки'!$B$3,"",IF(ISBLANK(S980),IF('Настройки'!$B$9="Нулевой спрос",0,""),IF(S980&lt;0,IF('Настройки'!$B$10="Исключить","",IF('Настройки'!$B$10="Абсолютные значения",ABS(S980),S980)),S980)))</x:f>
      </x:c>
      <x:c r="BW980" s="50" t="str">
        <x:f>IF(15&gt;'Настройки'!$B$3,"",IF(ISBLANK(T980),IF('Настройки'!$B$9="Нулевой спрос",0,""),IF(T980&lt;0,IF('Настройки'!$B$10="Исключить","",IF('Настройки'!$B$10="Абсолютные значения",ABS(T980),T980)),T980)))</x:f>
      </x:c>
      <x:c r="BX980" s="50" t="str">
        <x:f>IF(16&gt;'Настройки'!$B$3,"",IF(ISBLANK(U980),IF('Настройки'!$B$9="Нулевой спрос",0,""),IF(U980&lt;0,IF('Настройки'!$B$10="Исключить","",IF('Настройки'!$B$10="Абсолютные значения",ABS(U980),U980)),U980)))</x:f>
      </x:c>
      <x:c r="BY980" s="50" t="str">
        <x:f>IF(17&gt;'Настройки'!$B$3,"",IF(ISBLANK(V980),IF('Настройки'!$B$9="Нулевой спрос",0,""),IF(V980&lt;0,IF('Настройки'!$B$10="Исключить","",IF('Настройки'!$B$10="Абсолютные значения",ABS(V980),V980)),V980)))</x:f>
      </x:c>
      <x:c r="BZ980" s="50" t="str">
        <x:f>IF(18&gt;'Настройки'!$B$3,"",IF(ISBLANK(W980),IF('Настройки'!$B$9="Нулевой спрос",0,""),IF(W980&lt;0,IF('Настройки'!$B$10="Исключить","",IF('Настройки'!$B$10="Абсолютные значения",ABS(W980),W980)),W980)))</x:f>
      </x:c>
      <x:c r="CA980" s="50" t="str">
        <x:f>IF(19&gt;'Настройки'!$B$3,"",IF(ISBLANK(X980),IF('Настройки'!$B$9="Нулевой спрос",0,""),IF(X980&lt;0,IF('Настройки'!$B$10="Исключить","",IF('Настройки'!$B$10="Абсолютные значения",ABS(X980),X980)),X980)))</x:f>
      </x:c>
      <x:c r="CB980" s="50" t="str">
        <x:f>IF(20&gt;'Настройки'!$B$3,"",IF(ISBLANK(Y980),IF('Настройки'!$B$9="Нулевой спрос",0,""),IF(Y980&lt;0,IF('Настройки'!$B$10="Исключить","",IF('Настройки'!$B$10="Абсолютные значения",ABS(Y980),Y980)),Y980)))</x:f>
      </x:c>
      <x:c r="CC980" s="50" t="str">
        <x:f>IF(21&gt;'Настройки'!$B$3,"",IF(ISBLANK(Z980),IF('Настройки'!$B$9="Нулевой спрос",0,""),IF(Z980&lt;0,IF('Настройки'!$B$10="Исключить","",IF('Настройки'!$B$10="Абсолютные значения",ABS(Z980),Z980)),Z980)))</x:f>
      </x:c>
      <x:c r="CD980" s="50" t="str">
        <x:f>IF(22&gt;'Настройки'!$B$3,"",IF(ISBLANK(AA980),IF('Настройки'!$B$9="Нулевой спрос",0,""),IF(AA980&lt;0,IF('Настройки'!$B$10="Исключить","",IF('Настройки'!$B$10="Абсолютные значения",ABS(AA980),AA980)),AA980)))</x:f>
      </x:c>
      <x:c r="CE980" s="50" t="str">
        <x:f>IF(23&gt;'Настройки'!$B$3,"",IF(ISBLANK(AB980),IF('Настройки'!$B$9="Нулевой спрос",0,""),IF(AB980&lt;0,IF('Настройки'!$B$10="Исключить","",IF('Настройки'!$B$10="Абсолютные значения",ABS(AB980),AB980)),AB980)))</x:f>
      </x:c>
      <x:c r="CF980" s="50" t="str">
        <x:f>IF(24&gt;'Настройки'!$B$3,"",IF(ISBLANK(AC980),IF('Настройки'!$B$9="Нулевой спрос",0,""),IF(AC980&lt;0,IF('Настройки'!$B$10="Исключить","",IF('Настройки'!$B$10="Абсолютные значения",ABS(AC980),AC980)),AC980)))</x:f>
      </x:c>
      <x:c r="CG980" s="50" t="str">
        <x:f>IF(25&gt;'Настройки'!$B$3,"",IF(ISBLANK(AD980),IF('Настройки'!$B$9="Нулевой спрос",0,""),IF(AD980&lt;0,IF('Настройки'!$B$10="Исключить","",IF('Настройки'!$B$10="Абсолютные значения",ABS(AD980),AD980)),AD980)))</x:f>
      </x:c>
      <x:c r="CH980" s="50" t="str">
        <x:f>IF(26&gt;'Настройки'!$B$3,"",IF(ISBLANK(AE980),IF('Настройки'!$B$9="Нулевой спрос",0,""),IF(AE980&lt;0,IF('Настройки'!$B$10="Исключить","",IF('Настройки'!$B$10="Абсолютные значения",ABS(AE980),AE980)),AE980)))</x:f>
      </x:c>
      <x:c r="CI980" s="50" t="str">
        <x:f>IF(27&gt;'Настройки'!$B$3,"",IF(ISBLANK(AF980),IF('Настройки'!$B$9="Нулевой спрос",0,""),IF(AF980&lt;0,IF('Настройки'!$B$10="Исключить","",IF('Настройки'!$B$10="Абсолютные значения",ABS(AF980),AF980)),AF980)))</x:f>
      </x:c>
      <x:c r="CJ980" s="50" t="str">
        <x:f>IF(28&gt;'Настройки'!$B$3,"",IF(ISBLANK(AG980),IF('Настройки'!$B$9="Нулевой спрос",0,""),IF(AG980&lt;0,IF('Настройки'!$B$10="Исключить","",IF('Настройки'!$B$10="Абсолютные значения",ABS(AG980),AG980)),AG980)))</x:f>
      </x:c>
      <x:c r="CK980" s="50" t="str">
        <x:f>IF(29&gt;'Настройки'!$B$3,"",IF(ISBLANK(AH980),IF('Настройки'!$B$9="Нулевой спрос",0,""),IF(AH980&lt;0,IF('Настройки'!$B$10="Исключить","",IF('Настройки'!$B$10="Абсолютные значения",ABS(AH980),AH980)),AH980)))</x:f>
      </x:c>
      <x:c r="CL980" s="50" t="str">
        <x:f>IF(30&gt;'Настройки'!$B$3,"",IF(ISBLANK(AI980),IF('Настройки'!$B$9="Нулевой спрос",0,""),IF(AI980&lt;0,IF('Настройки'!$B$10="Исключить","",IF('Настройки'!$B$10="Абсолютные значения",ABS(AI980),AI980)),AI980)))</x:f>
      </x:c>
      <x:c r="CM980" s="50" t="str">
        <x:f>IF(31&gt;'Настройки'!$B$3,"",IF(ISBLANK(AJ980),IF('Настройки'!$B$9="Нулевой спрос",0,""),IF(AJ980&lt;0,IF('Настройки'!$B$10="Исключить","",IF('Настройки'!$B$10="Абсолютные значения",ABS(AJ980),AJ980)),AJ980)))</x:f>
      </x:c>
      <x:c r="CN980" s="50" t="str">
        <x:f>IF(32&gt;'Настройки'!$B$3,"",IF(ISBLANK(AK980),IF('Настройки'!$B$9="Нулевой спрос",0,""),IF(AK980&lt;0,IF('Настройки'!$B$10="Исключить","",IF('Настройки'!$B$10="Абсолютные значения",ABS(AK980),AK980)),AK980)))</x:f>
      </x:c>
      <x:c r="CO980" s="50" t="str">
        <x:f>IF(33&gt;'Настройки'!$B$3,"",IF(ISBLANK(AL980),IF('Настройки'!$B$9="Нулевой спрос",0,""),IF(AL980&lt;0,IF('Настройки'!$B$10="Исключить","",IF('Настройки'!$B$10="Абсолютные значения",ABS(AL980),AL980)),AL980)))</x:f>
      </x:c>
      <x:c r="CP980" s="50" t="str">
        <x:f>IF(34&gt;'Настройки'!$B$3,"",IF(ISBLANK(AM980),IF('Настройки'!$B$9="Нулевой спрос",0,""),IF(AM980&lt;0,IF('Настройки'!$B$10="Исключить","",IF('Настройки'!$B$10="Абсолютные значения",ABS(AM980),AM980)),AM980)))</x:f>
      </x:c>
      <x:c r="CQ980" s="50" t="str">
        <x:f>IF(35&gt;'Настройки'!$B$3,"",IF(ISBLANK(AN980),IF('Настройки'!$B$9="Нулевой спрос",0,""),IF(AN980&lt;0,IF('Настройки'!$B$10="Исключить","",IF('Настройки'!$B$10="Абсолютные значения",ABS(AN980),AN980)),AN980)))</x:f>
      </x:c>
      <x:c r="CR980" s="50" t="str">
        <x:f>IF(36&gt;'Настройки'!$B$3,"",IF(ISBLANK(AO980),IF('Настройки'!$B$9="Нулевой спрос",0,""),IF(AO980&lt;0,IF('Настройки'!$B$10="Исключить","",IF('Настройки'!$B$10="Абсолютные значения",ABS(AO980),AO980)),AO980)))</x:f>
      </x:c>
      <x:c r="CS980" s="50" t="str">
        <x:f>IF(OR(1&gt;'Настройки'!$B$3,ISBLANK(BI980),BI980=0),"",BI980)</x:f>
      </x:c>
      <x:c r="CT980" s="50" t="str">
        <x:f>IF(OR(2&gt;'Настройки'!$B$3,ISBLANK(BJ980),BJ980=0),"",BJ980)</x:f>
      </x:c>
      <x:c r="CU980" s="50" t="str">
        <x:f>IF(OR(3&gt;'Настройки'!$B$3,ISBLANK(BK980),BK980=0),"",BK980)</x:f>
      </x:c>
      <x:c r="CV980" s="50" t="str">
        <x:f>IF(OR(4&gt;'Настройки'!$B$3,ISBLANK(BL980),BL980=0),"",BL980)</x:f>
      </x:c>
      <x:c r="CW980" s="50" t="str">
        <x:f>IF(OR(5&gt;'Настройки'!$B$3,ISBLANK(BM980),BM980=0),"",BM980)</x:f>
      </x:c>
      <x:c r="CX980" s="50" t="str">
        <x:f>IF(OR(6&gt;'Настройки'!$B$3,ISBLANK(BN980),BN980=0),"",BN980)</x:f>
      </x:c>
      <x:c r="CY980" s="50" t="str">
        <x:f>IF(OR(7&gt;'Настройки'!$B$3,ISBLANK(BO980),BO980=0),"",BO980)</x:f>
      </x:c>
      <x:c r="CZ980" s="50" t="str">
        <x:f>IF(OR(8&gt;'Настройки'!$B$3,ISBLANK(BP980),BP980=0),"",BP980)</x:f>
      </x:c>
      <x:c r="DA980" s="50" t="str">
        <x:f>IF(OR(9&gt;'Настройки'!$B$3,ISBLANK(BQ980),BQ980=0),"",BQ980)</x:f>
      </x:c>
      <x:c r="DB980" s="50" t="str">
        <x:f>IF(OR(10&gt;'Настройки'!$B$3,ISBLANK(BR980),BR980=0),"",BR980)</x:f>
      </x:c>
      <x:c r="DC980" s="50" t="str">
        <x:f>IF(OR(11&gt;'Настройки'!$B$3,ISBLANK(BS980),BS980=0),"",BS980)</x:f>
      </x:c>
      <x:c r="DD980" s="50" t="str">
        <x:f>IF(OR(12&gt;'Настройки'!$B$3,ISBLANK(BT980),BT980=0),"",BT980)</x:f>
      </x:c>
      <x:c r="DE980" s="50" t="str">
        <x:f>IF(OR(13&gt;'Настройки'!$B$3,ISBLANK(BU980),BU980=0),"",BU980)</x:f>
      </x:c>
      <x:c r="DF980" s="50" t="str">
        <x:f>IF(OR(14&gt;'Настройки'!$B$3,ISBLANK(BV980),BV980=0),"",BV980)</x:f>
      </x:c>
      <x:c r="DG980" s="50" t="str">
        <x:f>IF(OR(15&gt;'Настройки'!$B$3,ISBLANK(BW980),BW980=0),"",BW980)</x:f>
      </x:c>
      <x:c r="DH980" s="50" t="str">
        <x:f>IF(OR(16&gt;'Настройки'!$B$3,ISBLANK(BX980),BX980=0),"",BX980)</x:f>
      </x:c>
      <x:c r="DI980" s="50" t="str">
        <x:f>IF(OR(17&gt;'Настройки'!$B$3,ISBLANK(BY980),BY980=0),"",BY980)</x:f>
      </x:c>
      <x:c r="DJ980" s="50" t="str">
        <x:f>IF(OR(18&gt;'Настройки'!$B$3,ISBLANK(BZ980),BZ980=0),"",BZ980)</x:f>
      </x:c>
      <x:c r="DK980" s="50" t="str">
        <x:f>IF(OR(19&gt;'Настройки'!$B$3,ISBLANK(CA980),CA980=0),"",CA980)</x:f>
      </x:c>
      <x:c r="DL980" s="50" t="str">
        <x:f>IF(OR(20&gt;'Настройки'!$B$3,ISBLANK(CB980),CB980=0),"",CB980)</x:f>
      </x:c>
      <x:c r="DM980" s="50" t="str">
        <x:f>IF(OR(21&gt;'Настройки'!$B$3,ISBLANK(CC980),CC980=0),"",CC980)</x:f>
      </x:c>
      <x:c r="DN980" s="50" t="str">
        <x:f>IF(OR(22&gt;'Настройки'!$B$3,ISBLANK(CD980),CD980=0),"",CD980)</x:f>
      </x:c>
      <x:c r="DO980" s="50" t="str">
        <x:f>IF(OR(23&gt;'Настройки'!$B$3,ISBLANK(CE980),CE980=0),"",CE980)</x:f>
      </x:c>
      <x:c r="DP980" s="50" t="str">
        <x:f>IF(OR(24&gt;'Настройки'!$B$3,ISBLANK(CF980),CF980=0),"",CF980)</x:f>
      </x:c>
      <x:c r="DQ980" s="50" t="str">
        <x:f>IF(OR(25&gt;'Настройки'!$B$3,ISBLANK(CG980),CG980=0),"",CG980)</x:f>
      </x:c>
      <x:c r="DR980" s="50" t="str">
        <x:f>IF(OR(26&gt;'Настройки'!$B$3,ISBLANK(CH980),CH980=0),"",CH980)</x:f>
      </x:c>
      <x:c r="DS980" s="50" t="str">
        <x:f>IF(OR(27&gt;'Настройки'!$B$3,ISBLANK(CI980),CI980=0),"",CI980)</x:f>
      </x:c>
      <x:c r="DT980" s="50" t="str">
        <x:f>IF(OR(28&gt;'Настройки'!$B$3,ISBLANK(CJ980),CJ980=0),"",CJ980)</x:f>
      </x:c>
      <x:c r="DU980" s="50" t="str">
        <x:f>IF(OR(29&gt;'Настройки'!$B$3,ISBLANK(CK980),CK980=0),"",CK980)</x:f>
      </x:c>
      <x:c r="DV980" s="50" t="str">
        <x:f>IF(OR(30&gt;'Настройки'!$B$3,ISBLANK(CL980),CL980=0),"",CL980)</x:f>
      </x:c>
      <x:c r="DW980" s="50" t="str">
        <x:f>IF(OR(31&gt;'Настройки'!$B$3,ISBLANK(CM980),CM980=0),"",CM980)</x:f>
      </x:c>
      <x:c r="DX980" s="50" t="str">
        <x:f>IF(OR(32&gt;'Настройки'!$B$3,ISBLANK(CN980),CN980=0),"",CN980)</x:f>
      </x:c>
      <x:c r="DY980" s="50" t="str">
        <x:f>IF(OR(33&gt;'Настройки'!$B$3,ISBLANK(CO980),CO980=0),"",CO980)</x:f>
      </x:c>
      <x:c r="DZ980" s="50" t="str">
        <x:f>IF(OR(34&gt;'Настройки'!$B$3,ISBLANK(CP980),CP980=0),"",CP980)</x:f>
      </x:c>
      <x:c r="EA980" s="50" t="str">
        <x:f>IF(OR(35&gt;'Настройки'!$B$3,ISBLANK(CQ980),CQ980=0),"",CQ980)</x:f>
      </x:c>
      <x:c r="EB980" s="50" t="str">
        <x:f>IF(OR(36&gt;'Настройки'!$B$3,ISBLANK(CR980),CR980=0),"",CR980)</x:f>
      </x:c>
      <x:c r="EC980" s="50" t="str">
        <x:f>IF(A980="","",IF(OR(BB980="AZ",BB980="BZ"),10000+ROW(),IF(AZ980&gt;'Настройки'!$B$11,20000+ROW(),IF(BF980&lt;&gt;"Обычный",30000+ROW(),IF(AX980&lt;=0,40000+ROW(),"")))))</x:f>
      </x:c>
      <x:c r="ED980" s="50" t="str">
        <x:f>IF(EC980="","",COUNTIFS($EC$2:$EC$1001,"&gt;0",$EC$2:$EC$1001,"&lt;"&amp;EC980)+1)</x:f>
      </x:c>
    </x:row>
    <x:row r="981">
      <x:c r="A981" s="115"/>
      <x:c r="B981" s="115"/>
      <x:c r="C981" s="115"/>
      <x:c r="D981" s="118"/>
      <x:c r="E981" s="118"/>
      <x:c r="F981" s="118"/>
      <x:c r="G981" s="118"/>
      <x:c r="H981" s="118"/>
      <x:c r="I981" s="118"/>
      <x:c r="J981" s="118"/>
      <x:c r="K981" s="118"/>
      <x:c r="L981" s="118"/>
      <x:c r="M981" s="118"/>
      <x:c r="N981" s="118"/>
      <x:c r="O981" s="118"/>
      <x:c r="P981" s="118"/>
      <x:c r="Q981" s="118"/>
      <x:c r="R981" s="118"/>
      <x:c r="S981" s="118"/>
      <x:c r="T981" s="118"/>
      <x:c r="U981" s="118"/>
      <x:c r="V981" s="118"/>
      <x:c r="W981" s="118"/>
      <x:c r="X981" s="118"/>
      <x:c r="Y981" s="118"/>
      <x:c r="Z981" s="118"/>
      <x:c r="AA981" s="118"/>
      <x:c r="AB981" s="118"/>
      <x:c r="AC981" s="118"/>
      <x:c r="AD981" s="118"/>
      <x:c r="AE981" s="118"/>
      <x:c r="AF981" s="118"/>
      <x:c r="AG981" s="118"/>
      <x:c r="AH981" s="118"/>
      <x:c r="AI981" s="118"/>
      <x:c r="AJ981" s="118"/>
      <x:c r="AK981" s="118"/>
      <x:c r="AL981" s="118"/>
      <x:c r="AM981" s="118"/>
      <x:c r="AN981" s="118"/>
      <x:c r="AO981" s="118"/>
      <x:c r="AP981" s="115"/>
      <x:c r="AQ981" s="49" t="str">
        <x:f>IF(A981="","",COUNT(BI981:INDEX(BI981:CR981,1,'Настройки'!$B$3)))</x:f>
      </x:c>
      <x:c r="AR981" s="49" t="str">
        <x:f>IF(A981="","",SUM(BI981:INDEX(BI981:CR981,1,'Настройки'!$B$3)))</x:f>
      </x:c>
      <x:c r="AS981" s="58" t="str">
        <x:f>IF(A981="","",IF('Настройки'!$B$4="Стоимость потребления",AR981*D981,IF('Настройки'!$B$4="Количество",AR981,E981)))</x:f>
      </x:c>
      <x:c r="AT981" s="61" t="str">
        <x:f>IF(OR(A981="",AS981&lt;0,SUM($AS$2:$AS$1001)&lt;=0),"",AS981/SUM($AS$2:$AS$1001))</x:f>
      </x:c>
      <x:c r="AU981" s="61" t="str">
        <x:f>IF(OR(A981="",AS981&lt;0,SUM($AS$2:$AS$1001)&lt;=0),"",SUMIFS($AS$2:$AS$1001,$AS$2:$AS$1001,"&gt;"&amp;AS981)/SUM($AS$2:$AS$1001))</x:f>
      </x:c>
      <x:c r="AV981" s="61" t="str">
        <x:f>IF(OR(A981="",AS981&lt;0,SUM($AS$2:$AS$1001)&lt;=0),"",SUMIFS($AS$2:$AS$1001,$AS$2:$AS$1001,"&gt;="&amp;AS981)/SUM($AS$2:$AS$1001))</x:f>
      </x:c>
      <x:c r="AW981" s="49" t="str">
        <x:f>IF(A981="","",IF(SUM($AS$2:$AS$1001)&lt;=0,"Не определён",IF(AS981&lt;0,"Исключение",IF(AU981&lt;'Настройки'!$B$5,"A",IF(AU981&lt;'Настройки'!$B$6,"B","C")))))</x:f>
      </x:c>
      <x:c r="AX981" s="58" t="str">
        <x:f>IF(A981="","",IF(AQ981=0,"",AVERAGE(BI981:INDEX(BI981:CR981,1,'Настройки'!$B$3))))</x:f>
      </x:c>
      <x:c r="AY981" s="58" t="str">
        <x:f>IF(OR(A981="",AQ981=0),"",STDEVP(BI981:INDEX(BI981:CR981,1,'Настройки'!$B$3)))</x:f>
      </x:c>
      <x:c r="AZ981" s="61" t="str">
        <x:f>IF(OR(A981="",AQ981&lt;'Настройки'!$B$12,AX981&lt;=0,AND('Настройки'!$B$10="Блокировать",COUNTIF(F981:INDEX(F981:AO981,1,'Настройки'!$B$3),"&lt;0")&gt;0)),"",AY981/ABS(AX981))</x:f>
      </x:c>
      <x:c r="BA981" s="49" t="str">
        <x:f>IF(A981="","",IF(AND('Настройки'!$B$10="Блокировать",COUNTIF(F981:INDEX(F981:AO981,1,'Настройки'!$B$3),"&lt;0")&gt;0),"Не определён",IF(AQ981&lt;'Настройки'!$B$12,"Не определён",IF(AX981=0,"Нет спроса",IF(AX981&lt;0,"Не определён",IF(AZ981&lt;='Настройки'!$B$7,"X",IF(AZ981&lt;='Настройки'!$B$8,"Y","Z")))))))</x:f>
      </x:c>
      <x:c r="BB981" s="49" t="str">
        <x:f>IF(OR(A981="",LEN(AW981)&lt;&gt;1,LEN(BA981)&lt;&gt;1),"",AW981&amp;BA981)</x:f>
      </x:c>
      <x:c r="BC981" s="61" t="str">
        <x:f>IF(OR(A981="",AQ981=0),"",(COUNT(BI981:INDEX(BI981:CR981,1,'Настройки'!$B$3))-COUNT(CS981:INDEX(CS981:EB981,1,'Настройки'!$B$3)))/AQ981)</x:f>
      </x:c>
      <x:c r="BD981" s="64" t="str">
        <x:f>IF(OR(A981="",COUNT(CS981:INDEX(CS981:EB981,1,'Настройки'!$B$3))=0),"",AQ981/COUNT(CS981:INDEX(CS981:EB981,1,'Настройки'!$B$3)))</x:f>
      </x:c>
      <x:c r="BE981" s="64" t="str">
        <x:f>IF(OR(A981="",COUNT(CS981:INDEX(CS981:EB981,1,'Настройки'!$B$3))=0),"",IF(AVERAGE(CS981:INDEX(CS981:EB981,1,'Настройки'!$B$3))=0,"",(STDEVP(CS981:INDEX(CS981:EB981,1,'Настройки'!$B$3))/ABS(AVERAGE(CS981:INDEX(CS981:EB981,1,'Настройки'!$B$3))))^2))</x:f>
      </x:c>
      <x:c r="BF981" s="49" t="str">
        <x:f>IF(A981="","",IF(AQ981&lt;3,"Недостаточно",IF(AQ981&lt;6,"Предварительный","Обычный")))</x:f>
      </x:c>
      <x:c r="BG981" s="49" t="str">
        <x:f>IF(A981="","",IF(COUNTIF(F981:INDEX(F981:AO981,1,'Настройки'!$B$3),"&lt;0")&gt;0,IF('Настройки'!$B$10="Блокировать","Отрицательный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"),"")&amp;IF(AQ981&lt;3,"Недостаточно истории. ",IF(AQ981&lt;6,"Предварительная классификация. ",""))&amp;IF(AX981=0,"Нет спроса за горизонт. ","")&amp;IF(AZ981&gt;'Настройки'!$B$11,"Экстремальная вариативность. ",""))</x:f>
      </x:c>
      <x:c r="BH981" s="49" t="str">
        <x:f>IF(A981="","",IFERROR(VLOOKUP(BB981,'Настройки'!$D$3:$E$11,2,FALSE),"Сначала проверьте исходные данные и историю спроса.")&amp;" Уточните срок поставки, MOQ и критичность.")</x:f>
      </x:c>
      <x:c r="BI981" s="50" t="str">
        <x:f>IF(1&gt;'Настройки'!$B$3,"",IF(ISBLANK(F981),IF('Настройки'!$B$9="Нулевой спрос",0,""),IF(F981&lt;0,IF('Настройки'!$B$10="Исключить","",IF('Настройки'!$B$10="Абсолютные значения",ABS(F981),F981)),F981)))</x:f>
      </x:c>
      <x:c r="BJ981" s="50" t="str">
        <x:f>IF(2&gt;'Настройки'!$B$3,"",IF(ISBLANK(G981),IF('Настройки'!$B$9="Нулевой спрос",0,""),IF(G981&lt;0,IF('Настройки'!$B$10="Исключить","",IF('Настройки'!$B$10="Абсолютные значения",ABS(G981),G981)),G981)))</x:f>
      </x:c>
      <x:c r="BK981" s="50" t="str">
        <x:f>IF(3&gt;'Настройки'!$B$3,"",IF(ISBLANK(H981),IF('Настройки'!$B$9="Нулевой спрос",0,""),IF(H981&lt;0,IF('Настройки'!$B$10="Исключить","",IF('Настройки'!$B$10="Абсолютные значения",ABS(H981),H981)),H981)))</x:f>
      </x:c>
      <x:c r="BL981" s="50" t="str">
        <x:f>IF(4&gt;'Настройки'!$B$3,"",IF(ISBLANK(I981),IF('Настройки'!$B$9="Нулевой спрос",0,""),IF(I981&lt;0,IF('Настройки'!$B$10="Исключить","",IF('Настройки'!$B$10="Абсолютные значения",ABS(I981),I981)),I981)))</x:f>
      </x:c>
      <x:c r="BM981" s="50" t="str">
        <x:f>IF(5&gt;'Настройки'!$B$3,"",IF(ISBLANK(J981),IF('Настройки'!$B$9="Нулевой спрос",0,""),IF(J981&lt;0,IF('Настройки'!$B$10="Исключить","",IF('Настройки'!$B$10="Абсолютные значения",ABS(J981),J981)),J981)))</x:f>
      </x:c>
      <x:c r="BN981" s="50" t="str">
        <x:f>IF(6&gt;'Настройки'!$B$3,"",IF(ISBLANK(K981),IF('Настройки'!$B$9="Нулевой спрос",0,""),IF(K981&lt;0,IF('Настройки'!$B$10="Исключить","",IF('Настройки'!$B$10="Абсолютные значения",ABS(K981),K981)),K981)))</x:f>
      </x:c>
      <x:c r="BO981" s="50" t="str">
        <x:f>IF(7&gt;'Настройки'!$B$3,"",IF(ISBLANK(L981),IF('Настройки'!$B$9="Нулевой спрос",0,""),IF(L981&lt;0,IF('Настройки'!$B$10="Исключить","",IF('Настройки'!$B$10="Абсолютные значения",ABS(L981),L981)),L981)))</x:f>
      </x:c>
      <x:c r="BP981" s="50" t="str">
        <x:f>IF(8&gt;'Настройки'!$B$3,"",IF(ISBLANK(M981),IF('Настройки'!$B$9="Нулевой спрос",0,""),IF(M981&lt;0,IF('Настройки'!$B$10="Исключить","",IF('Настройки'!$B$10="Абсолютные значения",ABS(M981),M981)),M981)))</x:f>
      </x:c>
      <x:c r="BQ981" s="50" t="str">
        <x:f>IF(9&gt;'Настройки'!$B$3,"",IF(ISBLANK(N981),IF('Настройки'!$B$9="Нулевой спрос",0,""),IF(N981&lt;0,IF('Настройки'!$B$10="Исключить","",IF('Настройки'!$B$10="Абсолютные значения",ABS(N981),N981)),N981)))</x:f>
      </x:c>
      <x:c r="BR981" s="50" t="str">
        <x:f>IF(10&gt;'Настройки'!$B$3,"",IF(ISBLANK(O981),IF('Настройки'!$B$9="Нулевой спрос",0,""),IF(O981&lt;0,IF('Настройки'!$B$10="Исключить","",IF('Настройки'!$B$10="Абсолютные значения",ABS(O981),O981)),O981)))</x:f>
      </x:c>
      <x:c r="BS981" s="50" t="str">
        <x:f>IF(11&gt;'Настройки'!$B$3,"",IF(ISBLANK(P981),IF('Настройки'!$B$9="Нулевой спрос",0,""),IF(P981&lt;0,IF('Настройки'!$B$10="Исключить","",IF('Настройки'!$B$10="Абсолютные значения",ABS(P981),P981)),P981)))</x:f>
      </x:c>
      <x:c r="BT981" s="50" t="str">
        <x:f>IF(12&gt;'Настройки'!$B$3,"",IF(ISBLANK(Q981),IF('Настройки'!$B$9="Нулевой спрос",0,""),IF(Q981&lt;0,IF('Настройки'!$B$10="Исключить","",IF('Настройки'!$B$10="Абсолютные значения",ABS(Q981),Q981)),Q981)))</x:f>
      </x:c>
      <x:c r="BU981" s="50" t="str">
        <x:f>IF(13&gt;'Настройки'!$B$3,"",IF(ISBLANK(R981),IF('Настройки'!$B$9="Нулевой спрос",0,""),IF(R981&lt;0,IF('Настройки'!$B$10="Исключить","",IF('Настройки'!$B$10="Абсолютные значения",ABS(R981),R981)),R981)))</x:f>
      </x:c>
      <x:c r="BV981" s="50" t="str">
        <x:f>IF(14&gt;'Настройки'!$B$3,"",IF(ISBLANK(S981),IF('Настройки'!$B$9="Нулевой спрос",0,""),IF(S981&lt;0,IF('Настройки'!$B$10="Исключить","",IF('Настройки'!$B$10="Абсолютные значения",ABS(S981),S981)),S981)))</x:f>
      </x:c>
      <x:c r="BW981" s="50" t="str">
        <x:f>IF(15&gt;'Настройки'!$B$3,"",IF(ISBLANK(T981),IF('Настройки'!$B$9="Нулевой спрос",0,""),IF(T981&lt;0,IF('Настройки'!$B$10="Исключить","",IF('Настройки'!$B$10="Абсолютные значения",ABS(T981),T981)),T981)))</x:f>
      </x:c>
      <x:c r="BX981" s="50" t="str">
        <x:f>IF(16&gt;'Настройки'!$B$3,"",IF(ISBLANK(U981),IF('Настройки'!$B$9="Нулевой спрос",0,""),IF(U981&lt;0,IF('Настройки'!$B$10="Исключить","",IF('Настройки'!$B$10="Абсолютные значения",ABS(U981),U981)),U981)))</x:f>
      </x:c>
      <x:c r="BY981" s="50" t="str">
        <x:f>IF(17&gt;'Настройки'!$B$3,"",IF(ISBLANK(V981),IF('Настройки'!$B$9="Нулевой спрос",0,""),IF(V981&lt;0,IF('Настройки'!$B$10="Исключить","",IF('Настройки'!$B$10="Абсолютные значения",ABS(V981),V981)),V981)))</x:f>
      </x:c>
      <x:c r="BZ981" s="50" t="str">
        <x:f>IF(18&gt;'Настройки'!$B$3,"",IF(ISBLANK(W981),IF('Настройки'!$B$9="Нулевой спрос",0,""),IF(W981&lt;0,IF('Настройки'!$B$10="Исключить","",IF('Настройки'!$B$10="Абсолютные значения",ABS(W981),W981)),W981)))</x:f>
      </x:c>
      <x:c r="CA981" s="50" t="str">
        <x:f>IF(19&gt;'Настройки'!$B$3,"",IF(ISBLANK(X981),IF('Настройки'!$B$9="Нулевой спрос",0,""),IF(X981&lt;0,IF('Настройки'!$B$10="Исключить","",IF('Настройки'!$B$10="Абсолютные значения",ABS(X981),X981)),X981)))</x:f>
      </x:c>
      <x:c r="CB981" s="50" t="str">
        <x:f>IF(20&gt;'Настройки'!$B$3,"",IF(ISBLANK(Y981),IF('Настройки'!$B$9="Нулевой спрос",0,""),IF(Y981&lt;0,IF('Настройки'!$B$10="Исключить","",IF('Настройки'!$B$10="Абсолютные значения",ABS(Y981),Y981)),Y981)))</x:f>
      </x:c>
      <x:c r="CC981" s="50" t="str">
        <x:f>IF(21&gt;'Настройки'!$B$3,"",IF(ISBLANK(Z981),IF('Настройки'!$B$9="Нулевой спрос",0,""),IF(Z981&lt;0,IF('Настройки'!$B$10="Исключить","",IF('Настройки'!$B$10="Абсолютные значения",ABS(Z981),Z981)),Z981)))</x:f>
      </x:c>
      <x:c r="CD981" s="50" t="str">
        <x:f>IF(22&gt;'Настройки'!$B$3,"",IF(ISBLANK(AA981),IF('Настройки'!$B$9="Нулевой спрос",0,""),IF(AA981&lt;0,IF('Настройки'!$B$10="Исключить","",IF('Настройки'!$B$10="Абсолютные значения",ABS(AA981),AA981)),AA981)))</x:f>
      </x:c>
      <x:c r="CE981" s="50" t="str">
        <x:f>IF(23&gt;'Настройки'!$B$3,"",IF(ISBLANK(AB981),IF('Настройки'!$B$9="Нулевой спрос",0,""),IF(AB981&lt;0,IF('Настройки'!$B$10="Исключить","",IF('Настройки'!$B$10="Абсолютные значения",ABS(AB981),AB981)),AB981)))</x:f>
      </x:c>
      <x:c r="CF981" s="50" t="str">
        <x:f>IF(24&gt;'Настройки'!$B$3,"",IF(ISBLANK(AC981),IF('Настройки'!$B$9="Нулевой спрос",0,""),IF(AC981&lt;0,IF('Настройки'!$B$10="Исключить","",IF('Настройки'!$B$10="Абсолютные значения",ABS(AC981),AC981)),AC981)))</x:f>
      </x:c>
      <x:c r="CG981" s="50" t="str">
        <x:f>IF(25&gt;'Настройки'!$B$3,"",IF(ISBLANK(AD981),IF('Настройки'!$B$9="Нулевой спрос",0,""),IF(AD981&lt;0,IF('Настройки'!$B$10="Исключить","",IF('Настройки'!$B$10="Абсолютные значения",ABS(AD981),AD981)),AD981)))</x:f>
      </x:c>
      <x:c r="CH981" s="50" t="str">
        <x:f>IF(26&gt;'Настройки'!$B$3,"",IF(ISBLANK(AE981),IF('Настройки'!$B$9="Нулевой спрос",0,""),IF(AE981&lt;0,IF('Настройки'!$B$10="Исключить","",IF('Настройки'!$B$10="Абсолютные значения",ABS(AE981),AE981)),AE981)))</x:f>
      </x:c>
      <x:c r="CI981" s="50" t="str">
        <x:f>IF(27&gt;'Настройки'!$B$3,"",IF(ISBLANK(AF981),IF('Настройки'!$B$9="Нулевой спрос",0,""),IF(AF981&lt;0,IF('Настройки'!$B$10="Исключить","",IF('Настройки'!$B$10="Абсолютные значения",ABS(AF981),AF981)),AF981)))</x:f>
      </x:c>
      <x:c r="CJ981" s="50" t="str">
        <x:f>IF(28&gt;'Настройки'!$B$3,"",IF(ISBLANK(AG981),IF('Настройки'!$B$9="Нулевой спрос",0,""),IF(AG981&lt;0,IF('Настройки'!$B$10="Исключить","",IF('Настройки'!$B$10="Абсолютные значения",ABS(AG981),AG981)),AG981)))</x:f>
      </x:c>
      <x:c r="CK981" s="50" t="str">
        <x:f>IF(29&gt;'Настройки'!$B$3,"",IF(ISBLANK(AH981),IF('Настройки'!$B$9="Нулевой спрос",0,""),IF(AH981&lt;0,IF('Настройки'!$B$10="Исключить","",IF('Настройки'!$B$10="Абсолютные значения",ABS(AH981),AH981)),AH981)))</x:f>
      </x:c>
      <x:c r="CL981" s="50" t="str">
        <x:f>IF(30&gt;'Настройки'!$B$3,"",IF(ISBLANK(AI981),IF('Настройки'!$B$9="Нулевой спрос",0,""),IF(AI981&lt;0,IF('Настройки'!$B$10="Исключить","",IF('Настройки'!$B$10="Абсолютные значения",ABS(AI981),AI981)),AI981)))</x:f>
      </x:c>
      <x:c r="CM981" s="50" t="str">
        <x:f>IF(31&gt;'Настройки'!$B$3,"",IF(ISBLANK(AJ981),IF('Настройки'!$B$9="Нулевой спрос",0,""),IF(AJ981&lt;0,IF('Настройки'!$B$10="Исключить","",IF('Настройки'!$B$10="Абсолютные значения",ABS(AJ981),AJ981)),AJ981)))</x:f>
      </x:c>
      <x:c r="CN981" s="50" t="str">
        <x:f>IF(32&gt;'Настройки'!$B$3,"",IF(ISBLANK(AK981),IF('Настройки'!$B$9="Нулевой спрос",0,""),IF(AK981&lt;0,IF('Настройки'!$B$10="Исключить","",IF('Настройки'!$B$10="Абсолютные значения",ABS(AK981),AK981)),AK981)))</x:f>
      </x:c>
      <x:c r="CO981" s="50" t="str">
        <x:f>IF(33&gt;'Настройки'!$B$3,"",IF(ISBLANK(AL981),IF('Настройки'!$B$9="Нулевой спрос",0,""),IF(AL981&lt;0,IF('Настройки'!$B$10="Исключить","",IF('Настройки'!$B$10="Абсолютные значения",ABS(AL981),AL981)),AL981)))</x:f>
      </x:c>
      <x:c r="CP981" s="50" t="str">
        <x:f>IF(34&gt;'Настройки'!$B$3,"",IF(ISBLANK(AM981),IF('Настройки'!$B$9="Нулевой спрос",0,""),IF(AM981&lt;0,IF('Настройки'!$B$10="Исключить","",IF('Настройки'!$B$10="Абсолютные значения",ABS(AM981),AM981)),AM981)))</x:f>
      </x:c>
      <x:c r="CQ981" s="50" t="str">
        <x:f>IF(35&gt;'Настройки'!$B$3,"",IF(ISBLANK(AN981),IF('Настройки'!$B$9="Нулевой спрос",0,""),IF(AN981&lt;0,IF('Настройки'!$B$10="Исключить","",IF('Настройки'!$B$10="Абсолютные значения",ABS(AN981),AN981)),AN981)))</x:f>
      </x:c>
      <x:c r="CR981" s="50" t="str">
        <x:f>IF(36&gt;'Настройки'!$B$3,"",IF(ISBLANK(AO981),IF('Настройки'!$B$9="Нулевой спрос",0,""),IF(AO981&lt;0,IF('Настройки'!$B$10="Исключить","",IF('Настройки'!$B$10="Абсолютные значения",ABS(AO981),AO981)),AO981)))</x:f>
      </x:c>
      <x:c r="CS981" s="50" t="str">
        <x:f>IF(OR(1&gt;'Настройки'!$B$3,ISBLANK(BI981),BI981=0),"",BI981)</x:f>
      </x:c>
      <x:c r="CT981" s="50" t="str">
        <x:f>IF(OR(2&gt;'Настройки'!$B$3,ISBLANK(BJ981),BJ981=0),"",BJ981)</x:f>
      </x:c>
      <x:c r="CU981" s="50" t="str">
        <x:f>IF(OR(3&gt;'Настройки'!$B$3,ISBLANK(BK981),BK981=0),"",BK981)</x:f>
      </x:c>
      <x:c r="CV981" s="50" t="str">
        <x:f>IF(OR(4&gt;'Настройки'!$B$3,ISBLANK(BL981),BL981=0),"",BL981)</x:f>
      </x:c>
      <x:c r="CW981" s="50" t="str">
        <x:f>IF(OR(5&gt;'Настройки'!$B$3,ISBLANK(BM981),BM981=0),"",BM981)</x:f>
      </x:c>
      <x:c r="CX981" s="50" t="str">
        <x:f>IF(OR(6&gt;'Настройки'!$B$3,ISBLANK(BN981),BN981=0),"",BN981)</x:f>
      </x:c>
      <x:c r="CY981" s="50" t="str">
        <x:f>IF(OR(7&gt;'Настройки'!$B$3,ISBLANK(BO981),BO981=0),"",BO981)</x:f>
      </x:c>
      <x:c r="CZ981" s="50" t="str">
        <x:f>IF(OR(8&gt;'Настройки'!$B$3,ISBLANK(BP981),BP981=0),"",BP981)</x:f>
      </x:c>
      <x:c r="DA981" s="50" t="str">
        <x:f>IF(OR(9&gt;'Настройки'!$B$3,ISBLANK(BQ981),BQ981=0),"",BQ981)</x:f>
      </x:c>
      <x:c r="DB981" s="50" t="str">
        <x:f>IF(OR(10&gt;'Настройки'!$B$3,ISBLANK(BR981),BR981=0),"",BR981)</x:f>
      </x:c>
      <x:c r="DC981" s="50" t="str">
        <x:f>IF(OR(11&gt;'Настройки'!$B$3,ISBLANK(BS981),BS981=0),"",BS981)</x:f>
      </x:c>
      <x:c r="DD981" s="50" t="str">
        <x:f>IF(OR(12&gt;'Настройки'!$B$3,ISBLANK(BT981),BT981=0),"",BT981)</x:f>
      </x:c>
      <x:c r="DE981" s="50" t="str">
        <x:f>IF(OR(13&gt;'Настройки'!$B$3,ISBLANK(BU981),BU981=0),"",BU981)</x:f>
      </x:c>
      <x:c r="DF981" s="50" t="str">
        <x:f>IF(OR(14&gt;'Настройки'!$B$3,ISBLANK(BV981),BV981=0),"",BV981)</x:f>
      </x:c>
      <x:c r="DG981" s="50" t="str">
        <x:f>IF(OR(15&gt;'Настройки'!$B$3,ISBLANK(BW981),BW981=0),"",BW981)</x:f>
      </x:c>
      <x:c r="DH981" s="50" t="str">
        <x:f>IF(OR(16&gt;'Настройки'!$B$3,ISBLANK(BX981),BX981=0),"",BX981)</x:f>
      </x:c>
      <x:c r="DI981" s="50" t="str">
        <x:f>IF(OR(17&gt;'Настройки'!$B$3,ISBLANK(BY981),BY981=0),"",BY981)</x:f>
      </x:c>
      <x:c r="DJ981" s="50" t="str">
        <x:f>IF(OR(18&gt;'Настройки'!$B$3,ISBLANK(BZ981),BZ981=0),"",BZ981)</x:f>
      </x:c>
      <x:c r="DK981" s="50" t="str">
        <x:f>IF(OR(19&gt;'Настройки'!$B$3,ISBLANK(CA981),CA981=0),"",CA981)</x:f>
      </x:c>
      <x:c r="DL981" s="50" t="str">
        <x:f>IF(OR(20&gt;'Настройки'!$B$3,ISBLANK(CB981),CB981=0),"",CB981)</x:f>
      </x:c>
      <x:c r="DM981" s="50" t="str">
        <x:f>IF(OR(21&gt;'Настройки'!$B$3,ISBLANK(CC981),CC981=0),"",CC981)</x:f>
      </x:c>
      <x:c r="DN981" s="50" t="str">
        <x:f>IF(OR(22&gt;'Настройки'!$B$3,ISBLANK(CD981),CD981=0),"",CD981)</x:f>
      </x:c>
      <x:c r="DO981" s="50" t="str">
        <x:f>IF(OR(23&gt;'Настройки'!$B$3,ISBLANK(CE981),CE981=0),"",CE981)</x:f>
      </x:c>
      <x:c r="DP981" s="50" t="str">
        <x:f>IF(OR(24&gt;'Настройки'!$B$3,ISBLANK(CF981),CF981=0),"",CF981)</x:f>
      </x:c>
      <x:c r="DQ981" s="50" t="str">
        <x:f>IF(OR(25&gt;'Настройки'!$B$3,ISBLANK(CG981),CG981=0),"",CG981)</x:f>
      </x:c>
      <x:c r="DR981" s="50" t="str">
        <x:f>IF(OR(26&gt;'Настройки'!$B$3,ISBLANK(CH981),CH981=0),"",CH981)</x:f>
      </x:c>
      <x:c r="DS981" s="50" t="str">
        <x:f>IF(OR(27&gt;'Настройки'!$B$3,ISBLANK(CI981),CI981=0),"",CI981)</x:f>
      </x:c>
      <x:c r="DT981" s="50" t="str">
        <x:f>IF(OR(28&gt;'Настройки'!$B$3,ISBLANK(CJ981),CJ981=0),"",CJ981)</x:f>
      </x:c>
      <x:c r="DU981" s="50" t="str">
        <x:f>IF(OR(29&gt;'Настройки'!$B$3,ISBLANK(CK981),CK981=0),"",CK981)</x:f>
      </x:c>
      <x:c r="DV981" s="50" t="str">
        <x:f>IF(OR(30&gt;'Настройки'!$B$3,ISBLANK(CL981),CL981=0),"",CL981)</x:f>
      </x:c>
      <x:c r="DW981" s="50" t="str">
        <x:f>IF(OR(31&gt;'Настройки'!$B$3,ISBLANK(CM981),CM981=0),"",CM981)</x:f>
      </x:c>
      <x:c r="DX981" s="50" t="str">
        <x:f>IF(OR(32&gt;'Настройки'!$B$3,ISBLANK(CN981),CN981=0),"",CN981)</x:f>
      </x:c>
      <x:c r="DY981" s="50" t="str">
        <x:f>IF(OR(33&gt;'Настройки'!$B$3,ISBLANK(CO981),CO981=0),"",CO981)</x:f>
      </x:c>
      <x:c r="DZ981" s="50" t="str">
        <x:f>IF(OR(34&gt;'Настройки'!$B$3,ISBLANK(CP981),CP981=0),"",CP981)</x:f>
      </x:c>
      <x:c r="EA981" s="50" t="str">
        <x:f>IF(OR(35&gt;'Настройки'!$B$3,ISBLANK(CQ981),CQ981=0),"",CQ981)</x:f>
      </x:c>
      <x:c r="EB981" s="50" t="str">
        <x:f>IF(OR(36&gt;'Настройки'!$B$3,ISBLANK(CR981),CR981=0),"",CR981)</x:f>
      </x:c>
      <x:c r="EC981" s="50" t="str">
        <x:f>IF(A981="","",IF(OR(BB981="AZ",BB981="BZ"),10000+ROW(),IF(AZ981&gt;'Настройки'!$B$11,20000+ROW(),IF(BF981&lt;&gt;"Обычный",30000+ROW(),IF(AX981&lt;=0,40000+ROW(),"")))))</x:f>
      </x:c>
      <x:c r="ED981" s="50" t="str">
        <x:f>IF(EC981="","",COUNTIFS($EC$2:$EC$1001,"&gt;0",$EC$2:$EC$1001,"&lt;"&amp;EC981)+1)</x:f>
      </x:c>
    </x:row>
    <x:row r="982">
      <x:c r="A982" s="115"/>
      <x:c r="B982" s="115"/>
      <x:c r="C982" s="115"/>
      <x:c r="D982" s="118"/>
      <x:c r="E982" s="118"/>
      <x:c r="F982" s="118"/>
      <x:c r="G982" s="118"/>
      <x:c r="H982" s="118"/>
      <x:c r="I982" s="118"/>
      <x:c r="J982" s="118"/>
      <x:c r="K982" s="118"/>
      <x:c r="L982" s="118"/>
      <x:c r="M982" s="118"/>
      <x:c r="N982" s="118"/>
      <x:c r="O982" s="118"/>
      <x:c r="P982" s="118"/>
      <x:c r="Q982" s="118"/>
      <x:c r="R982" s="118"/>
      <x:c r="S982" s="118"/>
      <x:c r="T982" s="118"/>
      <x:c r="U982" s="118"/>
      <x:c r="V982" s="118"/>
      <x:c r="W982" s="118"/>
      <x:c r="X982" s="118"/>
      <x:c r="Y982" s="118"/>
      <x:c r="Z982" s="118"/>
      <x:c r="AA982" s="118"/>
      <x:c r="AB982" s="118"/>
      <x:c r="AC982" s="118"/>
      <x:c r="AD982" s="118"/>
      <x:c r="AE982" s="118"/>
      <x:c r="AF982" s="118"/>
      <x:c r="AG982" s="118"/>
      <x:c r="AH982" s="118"/>
      <x:c r="AI982" s="118"/>
      <x:c r="AJ982" s="118"/>
      <x:c r="AK982" s="118"/>
      <x:c r="AL982" s="118"/>
      <x:c r="AM982" s="118"/>
      <x:c r="AN982" s="118"/>
      <x:c r="AO982" s="118"/>
      <x:c r="AP982" s="115"/>
      <x:c r="AQ982" s="49" t="str">
        <x:f>IF(A982="","",COUNT(BI982:INDEX(BI982:CR982,1,'Настройки'!$B$3)))</x:f>
      </x:c>
      <x:c r="AR982" s="49" t="str">
        <x:f>IF(A982="","",SUM(BI982:INDEX(BI982:CR982,1,'Настройки'!$B$3)))</x:f>
      </x:c>
      <x:c r="AS982" s="58" t="str">
        <x:f>IF(A982="","",IF('Настройки'!$B$4="Стоимость потребления",AR982*D982,IF('Настройки'!$B$4="Количество",AR982,E982)))</x:f>
      </x:c>
      <x:c r="AT982" s="61" t="str">
        <x:f>IF(OR(A982="",AS982&lt;0,SUM($AS$2:$AS$1001)&lt;=0),"",AS982/SUM($AS$2:$AS$1001))</x:f>
      </x:c>
      <x:c r="AU982" s="61" t="str">
        <x:f>IF(OR(A982="",AS982&lt;0,SUM($AS$2:$AS$1001)&lt;=0),"",SUMIFS($AS$2:$AS$1001,$AS$2:$AS$1001,"&gt;"&amp;AS982)/SUM($AS$2:$AS$1001))</x:f>
      </x:c>
      <x:c r="AV982" s="61" t="str">
        <x:f>IF(OR(A982="",AS982&lt;0,SUM($AS$2:$AS$1001)&lt;=0),"",SUMIFS($AS$2:$AS$1001,$AS$2:$AS$1001,"&gt;="&amp;AS982)/SUM($AS$2:$AS$1001))</x:f>
      </x:c>
      <x:c r="AW982" s="49" t="str">
        <x:f>IF(A982="","",IF(SUM($AS$2:$AS$1001)&lt;=0,"Не определён",IF(AS982&lt;0,"Исключение",IF(AU982&lt;'Настройки'!$B$5,"A",IF(AU982&lt;'Настройки'!$B$6,"B","C")))))</x:f>
      </x:c>
      <x:c r="AX982" s="58" t="str">
        <x:f>IF(A982="","",IF(AQ982=0,"",AVERAGE(BI982:INDEX(BI982:CR982,1,'Настройки'!$B$3))))</x:f>
      </x:c>
      <x:c r="AY982" s="58" t="str">
        <x:f>IF(OR(A982="",AQ982=0),"",STDEVP(BI982:INDEX(BI982:CR982,1,'Настройки'!$B$3)))</x:f>
      </x:c>
      <x:c r="AZ982" s="61" t="str">
        <x:f>IF(OR(A982="",AQ982&lt;'Настройки'!$B$12,AX982&lt;=0,AND('Настройки'!$B$10="Блокировать",COUNTIF(F982:INDEX(F982:AO982,1,'Настройки'!$B$3),"&lt;0")&gt;0)),"",AY982/ABS(AX982))</x:f>
      </x:c>
      <x:c r="BA982" s="49" t="str">
        <x:f>IF(A982="","",IF(AND('Настройки'!$B$10="Блокировать",COUNTIF(F982:INDEX(F982:AO982,1,'Настройки'!$B$3),"&lt;0")&gt;0),"Не определён",IF(AQ982&lt;'Настройки'!$B$12,"Не определён",IF(AX982=0,"Нет спроса",IF(AX982&lt;0,"Не определён",IF(AZ982&lt;='Настройки'!$B$7,"X",IF(AZ982&lt;='Настройки'!$B$8,"Y","Z")))))))</x:f>
      </x:c>
      <x:c r="BB982" s="49" t="str">
        <x:f>IF(OR(A982="",LEN(AW982)&lt;&gt;1,LEN(BA982)&lt;&gt;1),"",AW982&amp;BA982)</x:f>
      </x:c>
      <x:c r="BC982" s="61" t="str">
        <x:f>IF(OR(A982="",AQ982=0),"",(COUNT(BI982:INDEX(BI982:CR982,1,'Настройки'!$B$3))-COUNT(CS982:INDEX(CS982:EB982,1,'Настройки'!$B$3)))/AQ982)</x:f>
      </x:c>
      <x:c r="BD982" s="64" t="str">
        <x:f>IF(OR(A982="",COUNT(CS982:INDEX(CS982:EB982,1,'Настройки'!$B$3))=0),"",AQ982/COUNT(CS982:INDEX(CS982:EB982,1,'Настройки'!$B$3)))</x:f>
      </x:c>
      <x:c r="BE982" s="64" t="str">
        <x:f>IF(OR(A982="",COUNT(CS982:INDEX(CS982:EB982,1,'Настройки'!$B$3))=0),"",IF(AVERAGE(CS982:INDEX(CS982:EB982,1,'Настройки'!$B$3))=0,"",(STDEVP(CS982:INDEX(CS982:EB982,1,'Настройки'!$B$3))/ABS(AVERAGE(CS982:INDEX(CS982:EB982,1,'Настройки'!$B$3))))^2))</x:f>
      </x:c>
      <x:c r="BF982" s="49" t="str">
        <x:f>IF(A982="","",IF(AQ982&lt;3,"Недостаточно",IF(AQ982&lt;6,"Предварительный","Обычный")))</x:f>
      </x:c>
      <x:c r="BG982" s="49" t="str">
        <x:f>IF(A982="","",IF(COUNTIF(F982:INDEX(F982:AO982,1,'Настройки'!$B$3),"&lt;0")&gt;0,IF('Настройки'!$B$10="Блокировать","Отрицательный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"),"")&amp;IF(AQ982&lt;3,"Недостаточно истории. ",IF(AQ982&lt;6,"Предварительная классификация. ",""))&amp;IF(AX982=0,"Нет спроса за горизонт. ","")&amp;IF(AZ982&gt;'Настройки'!$B$11,"Экстремальная вариативность. ",""))</x:f>
      </x:c>
      <x:c r="BH982" s="49" t="str">
        <x:f>IF(A982="","",IFERROR(VLOOKUP(BB982,'Настройки'!$D$3:$E$11,2,FALSE),"Сначала проверьте исходные данные и историю спроса.")&amp;" Уточните срок поставки, MOQ и критичность.")</x:f>
      </x:c>
      <x:c r="BI982" s="50" t="str">
        <x:f>IF(1&gt;'Настройки'!$B$3,"",IF(ISBLANK(F982),IF('Настройки'!$B$9="Нулевой спрос",0,""),IF(F982&lt;0,IF('Настройки'!$B$10="Исключить","",IF('Настройки'!$B$10="Абсолютные значения",ABS(F982),F982)),F982)))</x:f>
      </x:c>
      <x:c r="BJ982" s="50" t="str">
        <x:f>IF(2&gt;'Настройки'!$B$3,"",IF(ISBLANK(G982),IF('Настройки'!$B$9="Нулевой спрос",0,""),IF(G982&lt;0,IF('Настройки'!$B$10="Исключить","",IF('Настройки'!$B$10="Абсолютные значения",ABS(G982),G982)),G982)))</x:f>
      </x:c>
      <x:c r="BK982" s="50" t="str">
        <x:f>IF(3&gt;'Настройки'!$B$3,"",IF(ISBLANK(H982),IF('Настройки'!$B$9="Нулевой спрос",0,""),IF(H982&lt;0,IF('Настройки'!$B$10="Исключить","",IF('Настройки'!$B$10="Абсолютные значения",ABS(H982),H982)),H982)))</x:f>
      </x:c>
      <x:c r="BL982" s="50" t="str">
        <x:f>IF(4&gt;'Настройки'!$B$3,"",IF(ISBLANK(I982),IF('Настройки'!$B$9="Нулевой спрос",0,""),IF(I982&lt;0,IF('Настройки'!$B$10="Исключить","",IF('Настройки'!$B$10="Абсолютные значения",ABS(I982),I982)),I982)))</x:f>
      </x:c>
      <x:c r="BM982" s="50" t="str">
        <x:f>IF(5&gt;'Настройки'!$B$3,"",IF(ISBLANK(J982),IF('Настройки'!$B$9="Нулевой спрос",0,""),IF(J982&lt;0,IF('Настройки'!$B$10="Исключить","",IF('Настройки'!$B$10="Абсолютные значения",ABS(J982),J982)),J982)))</x:f>
      </x:c>
      <x:c r="BN982" s="50" t="str">
        <x:f>IF(6&gt;'Настройки'!$B$3,"",IF(ISBLANK(K982),IF('Настройки'!$B$9="Нулевой спрос",0,""),IF(K982&lt;0,IF('Настройки'!$B$10="Исключить","",IF('Настройки'!$B$10="Абсолютные значения",ABS(K982),K982)),K982)))</x:f>
      </x:c>
      <x:c r="BO982" s="50" t="str">
        <x:f>IF(7&gt;'Настройки'!$B$3,"",IF(ISBLANK(L982),IF('Настройки'!$B$9="Нулевой спрос",0,""),IF(L982&lt;0,IF('Настройки'!$B$10="Исключить","",IF('Настройки'!$B$10="Абсолютные значения",ABS(L982),L982)),L982)))</x:f>
      </x:c>
      <x:c r="BP982" s="50" t="str">
        <x:f>IF(8&gt;'Настройки'!$B$3,"",IF(ISBLANK(M982),IF('Настройки'!$B$9="Нулевой спрос",0,""),IF(M982&lt;0,IF('Настройки'!$B$10="Исключить","",IF('Настройки'!$B$10="Абсолютные значения",ABS(M982),M982)),M982)))</x:f>
      </x:c>
      <x:c r="BQ982" s="50" t="str">
        <x:f>IF(9&gt;'Настройки'!$B$3,"",IF(ISBLANK(N982),IF('Настройки'!$B$9="Нулевой спрос",0,""),IF(N982&lt;0,IF('Настройки'!$B$10="Исключить","",IF('Настройки'!$B$10="Абсолютные значения",ABS(N982),N982)),N982)))</x:f>
      </x:c>
      <x:c r="BR982" s="50" t="str">
        <x:f>IF(10&gt;'Настройки'!$B$3,"",IF(ISBLANK(O982),IF('Настройки'!$B$9="Нулевой спрос",0,""),IF(O982&lt;0,IF('Настройки'!$B$10="Исключить","",IF('Настройки'!$B$10="Абсолютные значения",ABS(O982),O982)),O982)))</x:f>
      </x:c>
      <x:c r="BS982" s="50" t="str">
        <x:f>IF(11&gt;'Настройки'!$B$3,"",IF(ISBLANK(P982),IF('Настройки'!$B$9="Нулевой спрос",0,""),IF(P982&lt;0,IF('Настройки'!$B$10="Исключить","",IF('Настройки'!$B$10="Абсолютные значения",ABS(P982),P982)),P982)))</x:f>
      </x:c>
      <x:c r="BT982" s="50" t="str">
        <x:f>IF(12&gt;'Настройки'!$B$3,"",IF(ISBLANK(Q982),IF('Настройки'!$B$9="Нулевой спрос",0,""),IF(Q982&lt;0,IF('Настройки'!$B$10="Исключить","",IF('Настройки'!$B$10="Абсолютные значения",ABS(Q982),Q982)),Q982)))</x:f>
      </x:c>
      <x:c r="BU982" s="50" t="str">
        <x:f>IF(13&gt;'Настройки'!$B$3,"",IF(ISBLANK(R982),IF('Настройки'!$B$9="Нулевой спрос",0,""),IF(R982&lt;0,IF('Настройки'!$B$10="Исключить","",IF('Настройки'!$B$10="Абсолютные значения",ABS(R982),R982)),R982)))</x:f>
      </x:c>
      <x:c r="BV982" s="50" t="str">
        <x:f>IF(14&gt;'Настройки'!$B$3,"",IF(ISBLANK(S982),IF('Настройки'!$B$9="Нулевой спрос",0,""),IF(S982&lt;0,IF('Настройки'!$B$10="Исключить","",IF('Настройки'!$B$10="Абсолютные значения",ABS(S982),S982)),S982)))</x:f>
      </x:c>
      <x:c r="BW982" s="50" t="str">
        <x:f>IF(15&gt;'Настройки'!$B$3,"",IF(ISBLANK(T982),IF('Настройки'!$B$9="Нулевой спрос",0,""),IF(T982&lt;0,IF('Настройки'!$B$10="Исключить","",IF('Настройки'!$B$10="Абсолютные значения",ABS(T982),T982)),T982)))</x:f>
      </x:c>
      <x:c r="BX982" s="50" t="str">
        <x:f>IF(16&gt;'Настройки'!$B$3,"",IF(ISBLANK(U982),IF('Настройки'!$B$9="Нулевой спрос",0,""),IF(U982&lt;0,IF('Настройки'!$B$10="Исключить","",IF('Настройки'!$B$10="Абсолютные значения",ABS(U982),U982)),U982)))</x:f>
      </x:c>
      <x:c r="BY982" s="50" t="str">
        <x:f>IF(17&gt;'Настройки'!$B$3,"",IF(ISBLANK(V982),IF('Настройки'!$B$9="Нулевой спрос",0,""),IF(V982&lt;0,IF('Настройки'!$B$10="Исключить","",IF('Настройки'!$B$10="Абсолютные значения",ABS(V982),V982)),V982)))</x:f>
      </x:c>
      <x:c r="BZ982" s="50" t="str">
        <x:f>IF(18&gt;'Настройки'!$B$3,"",IF(ISBLANK(W982),IF('Настройки'!$B$9="Нулевой спрос",0,""),IF(W982&lt;0,IF('Настройки'!$B$10="Исключить","",IF('Настройки'!$B$10="Абсолютные значения",ABS(W982),W982)),W982)))</x:f>
      </x:c>
      <x:c r="CA982" s="50" t="str">
        <x:f>IF(19&gt;'Настройки'!$B$3,"",IF(ISBLANK(X982),IF('Настройки'!$B$9="Нулевой спрос",0,""),IF(X982&lt;0,IF('Настройки'!$B$10="Исключить","",IF('Настройки'!$B$10="Абсолютные значения",ABS(X982),X982)),X982)))</x:f>
      </x:c>
      <x:c r="CB982" s="50" t="str">
        <x:f>IF(20&gt;'Настройки'!$B$3,"",IF(ISBLANK(Y982),IF('Настройки'!$B$9="Нулевой спрос",0,""),IF(Y982&lt;0,IF('Настройки'!$B$10="Исключить","",IF('Настройки'!$B$10="Абсолютные значения",ABS(Y982),Y982)),Y982)))</x:f>
      </x:c>
      <x:c r="CC982" s="50" t="str">
        <x:f>IF(21&gt;'Настройки'!$B$3,"",IF(ISBLANK(Z982),IF('Настройки'!$B$9="Нулевой спрос",0,""),IF(Z982&lt;0,IF('Настройки'!$B$10="Исключить","",IF('Настройки'!$B$10="Абсолютные значения",ABS(Z982),Z982)),Z982)))</x:f>
      </x:c>
      <x:c r="CD982" s="50" t="str">
        <x:f>IF(22&gt;'Настройки'!$B$3,"",IF(ISBLANK(AA982),IF('Настройки'!$B$9="Нулевой спрос",0,""),IF(AA982&lt;0,IF('Настройки'!$B$10="Исключить","",IF('Настройки'!$B$10="Абсолютные значения",ABS(AA982),AA982)),AA982)))</x:f>
      </x:c>
      <x:c r="CE982" s="50" t="str">
        <x:f>IF(23&gt;'Настройки'!$B$3,"",IF(ISBLANK(AB982),IF('Настройки'!$B$9="Нулевой спрос",0,""),IF(AB982&lt;0,IF('Настройки'!$B$10="Исключить","",IF('Настройки'!$B$10="Абсолютные значения",ABS(AB982),AB982)),AB982)))</x:f>
      </x:c>
      <x:c r="CF982" s="50" t="str">
        <x:f>IF(24&gt;'Настройки'!$B$3,"",IF(ISBLANK(AC982),IF('Настройки'!$B$9="Нулевой спрос",0,""),IF(AC982&lt;0,IF('Настройки'!$B$10="Исключить","",IF('Настройки'!$B$10="Абсолютные значения",ABS(AC982),AC982)),AC982)))</x:f>
      </x:c>
      <x:c r="CG982" s="50" t="str">
        <x:f>IF(25&gt;'Настройки'!$B$3,"",IF(ISBLANK(AD982),IF('Настройки'!$B$9="Нулевой спрос",0,""),IF(AD982&lt;0,IF('Настройки'!$B$10="Исключить","",IF('Настройки'!$B$10="Абсолютные значения",ABS(AD982),AD982)),AD982)))</x:f>
      </x:c>
      <x:c r="CH982" s="50" t="str">
        <x:f>IF(26&gt;'Настройки'!$B$3,"",IF(ISBLANK(AE982),IF('Настройки'!$B$9="Нулевой спрос",0,""),IF(AE982&lt;0,IF('Настройки'!$B$10="Исключить","",IF('Настройки'!$B$10="Абсолютные значения",ABS(AE982),AE982)),AE982)))</x:f>
      </x:c>
      <x:c r="CI982" s="50" t="str">
        <x:f>IF(27&gt;'Настройки'!$B$3,"",IF(ISBLANK(AF982),IF('Настройки'!$B$9="Нулевой спрос",0,""),IF(AF982&lt;0,IF('Настройки'!$B$10="Исключить","",IF('Настройки'!$B$10="Абсолютные значения",ABS(AF982),AF982)),AF982)))</x:f>
      </x:c>
      <x:c r="CJ982" s="50" t="str">
        <x:f>IF(28&gt;'Настройки'!$B$3,"",IF(ISBLANK(AG982),IF('Настройки'!$B$9="Нулевой спрос",0,""),IF(AG982&lt;0,IF('Настройки'!$B$10="Исключить","",IF('Настройки'!$B$10="Абсолютные значения",ABS(AG982),AG982)),AG982)))</x:f>
      </x:c>
      <x:c r="CK982" s="50" t="str">
        <x:f>IF(29&gt;'Настройки'!$B$3,"",IF(ISBLANK(AH982),IF('Настройки'!$B$9="Нулевой спрос",0,""),IF(AH982&lt;0,IF('Настройки'!$B$10="Исключить","",IF('Настройки'!$B$10="Абсолютные значения",ABS(AH982),AH982)),AH982)))</x:f>
      </x:c>
      <x:c r="CL982" s="50" t="str">
        <x:f>IF(30&gt;'Настройки'!$B$3,"",IF(ISBLANK(AI982),IF('Настройки'!$B$9="Нулевой спрос",0,""),IF(AI982&lt;0,IF('Настройки'!$B$10="Исключить","",IF('Настройки'!$B$10="Абсолютные значения",ABS(AI982),AI982)),AI982)))</x:f>
      </x:c>
      <x:c r="CM982" s="50" t="str">
        <x:f>IF(31&gt;'Настройки'!$B$3,"",IF(ISBLANK(AJ982),IF('Настройки'!$B$9="Нулевой спрос",0,""),IF(AJ982&lt;0,IF('Настройки'!$B$10="Исключить","",IF('Настройки'!$B$10="Абсолютные значения",ABS(AJ982),AJ982)),AJ982)))</x:f>
      </x:c>
      <x:c r="CN982" s="50" t="str">
        <x:f>IF(32&gt;'Настройки'!$B$3,"",IF(ISBLANK(AK982),IF('Настройки'!$B$9="Нулевой спрос",0,""),IF(AK982&lt;0,IF('Настройки'!$B$10="Исключить","",IF('Настройки'!$B$10="Абсолютные значения",ABS(AK982),AK982)),AK982)))</x:f>
      </x:c>
      <x:c r="CO982" s="50" t="str">
        <x:f>IF(33&gt;'Настройки'!$B$3,"",IF(ISBLANK(AL982),IF('Настройки'!$B$9="Нулевой спрос",0,""),IF(AL982&lt;0,IF('Настройки'!$B$10="Исключить","",IF('Настройки'!$B$10="Абсолютные значения",ABS(AL982),AL982)),AL982)))</x:f>
      </x:c>
      <x:c r="CP982" s="50" t="str">
        <x:f>IF(34&gt;'Настройки'!$B$3,"",IF(ISBLANK(AM982),IF('Настройки'!$B$9="Нулевой спрос",0,""),IF(AM982&lt;0,IF('Настройки'!$B$10="Исключить","",IF('Настройки'!$B$10="Абсолютные значения",ABS(AM982),AM982)),AM982)))</x:f>
      </x:c>
      <x:c r="CQ982" s="50" t="str">
        <x:f>IF(35&gt;'Настройки'!$B$3,"",IF(ISBLANK(AN982),IF('Настройки'!$B$9="Нулевой спрос",0,""),IF(AN982&lt;0,IF('Настройки'!$B$10="Исключить","",IF('Настройки'!$B$10="Абсолютные значения",ABS(AN982),AN982)),AN982)))</x:f>
      </x:c>
      <x:c r="CR982" s="50" t="str">
        <x:f>IF(36&gt;'Настройки'!$B$3,"",IF(ISBLANK(AO982),IF('Настройки'!$B$9="Нулевой спрос",0,""),IF(AO982&lt;0,IF('Настройки'!$B$10="Исключить","",IF('Настройки'!$B$10="Абсолютные значения",ABS(AO982),AO982)),AO982)))</x:f>
      </x:c>
      <x:c r="CS982" s="50" t="str">
        <x:f>IF(OR(1&gt;'Настройки'!$B$3,ISBLANK(BI982),BI982=0),"",BI982)</x:f>
      </x:c>
      <x:c r="CT982" s="50" t="str">
        <x:f>IF(OR(2&gt;'Настройки'!$B$3,ISBLANK(BJ982),BJ982=0),"",BJ982)</x:f>
      </x:c>
      <x:c r="CU982" s="50" t="str">
        <x:f>IF(OR(3&gt;'Настройки'!$B$3,ISBLANK(BK982),BK982=0),"",BK982)</x:f>
      </x:c>
      <x:c r="CV982" s="50" t="str">
        <x:f>IF(OR(4&gt;'Настройки'!$B$3,ISBLANK(BL982),BL982=0),"",BL982)</x:f>
      </x:c>
      <x:c r="CW982" s="50" t="str">
        <x:f>IF(OR(5&gt;'Настройки'!$B$3,ISBLANK(BM982),BM982=0),"",BM982)</x:f>
      </x:c>
      <x:c r="CX982" s="50" t="str">
        <x:f>IF(OR(6&gt;'Настройки'!$B$3,ISBLANK(BN982),BN982=0),"",BN982)</x:f>
      </x:c>
      <x:c r="CY982" s="50" t="str">
        <x:f>IF(OR(7&gt;'Настройки'!$B$3,ISBLANK(BO982),BO982=0),"",BO982)</x:f>
      </x:c>
      <x:c r="CZ982" s="50" t="str">
        <x:f>IF(OR(8&gt;'Настройки'!$B$3,ISBLANK(BP982),BP982=0),"",BP982)</x:f>
      </x:c>
      <x:c r="DA982" s="50" t="str">
        <x:f>IF(OR(9&gt;'Настройки'!$B$3,ISBLANK(BQ982),BQ982=0),"",BQ982)</x:f>
      </x:c>
      <x:c r="DB982" s="50" t="str">
        <x:f>IF(OR(10&gt;'Настройки'!$B$3,ISBLANK(BR982),BR982=0),"",BR982)</x:f>
      </x:c>
      <x:c r="DC982" s="50" t="str">
        <x:f>IF(OR(11&gt;'Настройки'!$B$3,ISBLANK(BS982),BS982=0),"",BS982)</x:f>
      </x:c>
      <x:c r="DD982" s="50" t="str">
        <x:f>IF(OR(12&gt;'Настройки'!$B$3,ISBLANK(BT982),BT982=0),"",BT982)</x:f>
      </x:c>
      <x:c r="DE982" s="50" t="str">
        <x:f>IF(OR(13&gt;'Настройки'!$B$3,ISBLANK(BU982),BU982=0),"",BU982)</x:f>
      </x:c>
      <x:c r="DF982" s="50" t="str">
        <x:f>IF(OR(14&gt;'Настройки'!$B$3,ISBLANK(BV982),BV982=0),"",BV982)</x:f>
      </x:c>
      <x:c r="DG982" s="50" t="str">
        <x:f>IF(OR(15&gt;'Настройки'!$B$3,ISBLANK(BW982),BW982=0),"",BW982)</x:f>
      </x:c>
      <x:c r="DH982" s="50" t="str">
        <x:f>IF(OR(16&gt;'Настройки'!$B$3,ISBLANK(BX982),BX982=0),"",BX982)</x:f>
      </x:c>
      <x:c r="DI982" s="50" t="str">
        <x:f>IF(OR(17&gt;'Настройки'!$B$3,ISBLANK(BY982),BY982=0),"",BY982)</x:f>
      </x:c>
      <x:c r="DJ982" s="50" t="str">
        <x:f>IF(OR(18&gt;'Настройки'!$B$3,ISBLANK(BZ982),BZ982=0),"",BZ982)</x:f>
      </x:c>
      <x:c r="DK982" s="50" t="str">
        <x:f>IF(OR(19&gt;'Настройки'!$B$3,ISBLANK(CA982),CA982=0),"",CA982)</x:f>
      </x:c>
      <x:c r="DL982" s="50" t="str">
        <x:f>IF(OR(20&gt;'Настройки'!$B$3,ISBLANK(CB982),CB982=0),"",CB982)</x:f>
      </x:c>
      <x:c r="DM982" s="50" t="str">
        <x:f>IF(OR(21&gt;'Настройки'!$B$3,ISBLANK(CC982),CC982=0),"",CC982)</x:f>
      </x:c>
      <x:c r="DN982" s="50" t="str">
        <x:f>IF(OR(22&gt;'Настройки'!$B$3,ISBLANK(CD982),CD982=0),"",CD982)</x:f>
      </x:c>
      <x:c r="DO982" s="50" t="str">
        <x:f>IF(OR(23&gt;'Настройки'!$B$3,ISBLANK(CE982),CE982=0),"",CE982)</x:f>
      </x:c>
      <x:c r="DP982" s="50" t="str">
        <x:f>IF(OR(24&gt;'Настройки'!$B$3,ISBLANK(CF982),CF982=0),"",CF982)</x:f>
      </x:c>
      <x:c r="DQ982" s="50" t="str">
        <x:f>IF(OR(25&gt;'Настройки'!$B$3,ISBLANK(CG982),CG982=0),"",CG982)</x:f>
      </x:c>
      <x:c r="DR982" s="50" t="str">
        <x:f>IF(OR(26&gt;'Настройки'!$B$3,ISBLANK(CH982),CH982=0),"",CH982)</x:f>
      </x:c>
      <x:c r="DS982" s="50" t="str">
        <x:f>IF(OR(27&gt;'Настройки'!$B$3,ISBLANK(CI982),CI982=0),"",CI982)</x:f>
      </x:c>
      <x:c r="DT982" s="50" t="str">
        <x:f>IF(OR(28&gt;'Настройки'!$B$3,ISBLANK(CJ982),CJ982=0),"",CJ982)</x:f>
      </x:c>
      <x:c r="DU982" s="50" t="str">
        <x:f>IF(OR(29&gt;'Настройки'!$B$3,ISBLANK(CK982),CK982=0),"",CK982)</x:f>
      </x:c>
      <x:c r="DV982" s="50" t="str">
        <x:f>IF(OR(30&gt;'Настройки'!$B$3,ISBLANK(CL982),CL982=0),"",CL982)</x:f>
      </x:c>
      <x:c r="DW982" s="50" t="str">
        <x:f>IF(OR(31&gt;'Настройки'!$B$3,ISBLANK(CM982),CM982=0),"",CM982)</x:f>
      </x:c>
      <x:c r="DX982" s="50" t="str">
        <x:f>IF(OR(32&gt;'Настройки'!$B$3,ISBLANK(CN982),CN982=0),"",CN982)</x:f>
      </x:c>
      <x:c r="DY982" s="50" t="str">
        <x:f>IF(OR(33&gt;'Настройки'!$B$3,ISBLANK(CO982),CO982=0),"",CO982)</x:f>
      </x:c>
      <x:c r="DZ982" s="50" t="str">
        <x:f>IF(OR(34&gt;'Настройки'!$B$3,ISBLANK(CP982),CP982=0),"",CP982)</x:f>
      </x:c>
      <x:c r="EA982" s="50" t="str">
        <x:f>IF(OR(35&gt;'Настройки'!$B$3,ISBLANK(CQ982),CQ982=0),"",CQ982)</x:f>
      </x:c>
      <x:c r="EB982" s="50" t="str">
        <x:f>IF(OR(36&gt;'Настройки'!$B$3,ISBLANK(CR982),CR982=0),"",CR982)</x:f>
      </x:c>
      <x:c r="EC982" s="50" t="str">
        <x:f>IF(A982="","",IF(OR(BB982="AZ",BB982="BZ"),10000+ROW(),IF(AZ982&gt;'Настройки'!$B$11,20000+ROW(),IF(BF982&lt;&gt;"Обычный",30000+ROW(),IF(AX982&lt;=0,40000+ROW(),"")))))</x:f>
      </x:c>
      <x:c r="ED982" s="50" t="str">
        <x:f>IF(EC982="","",COUNTIFS($EC$2:$EC$1001,"&gt;0",$EC$2:$EC$1001,"&lt;"&amp;EC982)+1)</x:f>
      </x:c>
    </x:row>
    <x:row r="983">
      <x:c r="A983" s="115"/>
      <x:c r="B983" s="115"/>
      <x:c r="C983" s="115"/>
      <x:c r="D983" s="118"/>
      <x:c r="E983" s="118"/>
      <x:c r="F983" s="118"/>
      <x:c r="G983" s="118"/>
      <x:c r="H983" s="118"/>
      <x:c r="I983" s="118"/>
      <x:c r="J983" s="118"/>
      <x:c r="K983" s="118"/>
      <x:c r="L983" s="118"/>
      <x:c r="M983" s="118"/>
      <x:c r="N983" s="118"/>
      <x:c r="O983" s="118"/>
      <x:c r="P983" s="118"/>
      <x:c r="Q983" s="118"/>
      <x:c r="R983" s="118"/>
      <x:c r="S983" s="118"/>
      <x:c r="T983" s="118"/>
      <x:c r="U983" s="118"/>
      <x:c r="V983" s="118"/>
      <x:c r="W983" s="118"/>
      <x:c r="X983" s="118"/>
      <x:c r="Y983" s="118"/>
      <x:c r="Z983" s="118"/>
      <x:c r="AA983" s="118"/>
      <x:c r="AB983" s="118"/>
      <x:c r="AC983" s="118"/>
      <x:c r="AD983" s="118"/>
      <x:c r="AE983" s="118"/>
      <x:c r="AF983" s="118"/>
      <x:c r="AG983" s="118"/>
      <x:c r="AH983" s="118"/>
      <x:c r="AI983" s="118"/>
      <x:c r="AJ983" s="118"/>
      <x:c r="AK983" s="118"/>
      <x:c r="AL983" s="118"/>
      <x:c r="AM983" s="118"/>
      <x:c r="AN983" s="118"/>
      <x:c r="AO983" s="118"/>
      <x:c r="AP983" s="115"/>
      <x:c r="AQ983" s="49" t="str">
        <x:f>IF(A983="","",COUNT(BI983:INDEX(BI983:CR983,1,'Настройки'!$B$3)))</x:f>
      </x:c>
      <x:c r="AR983" s="49" t="str">
        <x:f>IF(A983="","",SUM(BI983:INDEX(BI983:CR983,1,'Настройки'!$B$3)))</x:f>
      </x:c>
      <x:c r="AS983" s="58" t="str">
        <x:f>IF(A983="","",IF('Настройки'!$B$4="Стоимость потребления",AR983*D983,IF('Настройки'!$B$4="Количество",AR983,E983)))</x:f>
      </x:c>
      <x:c r="AT983" s="61" t="str">
        <x:f>IF(OR(A983="",AS983&lt;0,SUM($AS$2:$AS$1001)&lt;=0),"",AS983/SUM($AS$2:$AS$1001))</x:f>
      </x:c>
      <x:c r="AU983" s="61" t="str">
        <x:f>IF(OR(A983="",AS983&lt;0,SUM($AS$2:$AS$1001)&lt;=0),"",SUMIFS($AS$2:$AS$1001,$AS$2:$AS$1001,"&gt;"&amp;AS983)/SUM($AS$2:$AS$1001))</x:f>
      </x:c>
      <x:c r="AV983" s="61" t="str">
        <x:f>IF(OR(A983="",AS983&lt;0,SUM($AS$2:$AS$1001)&lt;=0),"",SUMIFS($AS$2:$AS$1001,$AS$2:$AS$1001,"&gt;="&amp;AS983)/SUM($AS$2:$AS$1001))</x:f>
      </x:c>
      <x:c r="AW983" s="49" t="str">
        <x:f>IF(A983="","",IF(SUM($AS$2:$AS$1001)&lt;=0,"Не определён",IF(AS983&lt;0,"Исключение",IF(AU983&lt;'Настройки'!$B$5,"A",IF(AU983&lt;'Настройки'!$B$6,"B","C")))))</x:f>
      </x:c>
      <x:c r="AX983" s="58" t="str">
        <x:f>IF(A983="","",IF(AQ983=0,"",AVERAGE(BI983:INDEX(BI983:CR983,1,'Настройки'!$B$3))))</x:f>
      </x:c>
      <x:c r="AY983" s="58" t="str">
        <x:f>IF(OR(A983="",AQ983=0),"",STDEVP(BI983:INDEX(BI983:CR983,1,'Настройки'!$B$3)))</x:f>
      </x:c>
      <x:c r="AZ983" s="61" t="str">
        <x:f>IF(OR(A983="",AQ983&lt;'Настройки'!$B$12,AX983&lt;=0,AND('Настройки'!$B$10="Блокировать",COUNTIF(F983:INDEX(F983:AO983,1,'Настройки'!$B$3),"&lt;0")&gt;0)),"",AY983/ABS(AX983))</x:f>
      </x:c>
      <x:c r="BA983" s="49" t="str">
        <x:f>IF(A983="","",IF(AND('Настройки'!$B$10="Блокировать",COUNTIF(F983:INDEX(F983:AO983,1,'Настройки'!$B$3),"&lt;0")&gt;0),"Не определён",IF(AQ983&lt;'Настройки'!$B$12,"Не определён",IF(AX983=0,"Нет спроса",IF(AX983&lt;0,"Не определён",IF(AZ983&lt;='Настройки'!$B$7,"X",IF(AZ983&lt;='Настройки'!$B$8,"Y","Z")))))))</x:f>
      </x:c>
      <x:c r="BB983" s="49" t="str">
        <x:f>IF(OR(A983="",LEN(AW983)&lt;&gt;1,LEN(BA983)&lt;&gt;1),"",AW983&amp;BA983)</x:f>
      </x:c>
      <x:c r="BC983" s="61" t="str">
        <x:f>IF(OR(A983="",AQ983=0),"",(COUNT(BI983:INDEX(BI983:CR983,1,'Настройки'!$B$3))-COUNT(CS983:INDEX(CS983:EB983,1,'Настройки'!$B$3)))/AQ983)</x:f>
      </x:c>
      <x:c r="BD983" s="64" t="str">
        <x:f>IF(OR(A983="",COUNT(CS983:INDEX(CS983:EB983,1,'Настройки'!$B$3))=0),"",AQ983/COUNT(CS983:INDEX(CS983:EB983,1,'Настройки'!$B$3)))</x:f>
      </x:c>
      <x:c r="BE983" s="64" t="str">
        <x:f>IF(OR(A983="",COUNT(CS983:INDEX(CS983:EB983,1,'Настройки'!$B$3))=0),"",IF(AVERAGE(CS983:INDEX(CS983:EB983,1,'Настройки'!$B$3))=0,"",(STDEVP(CS983:INDEX(CS983:EB983,1,'Настройки'!$B$3))/ABS(AVERAGE(CS983:INDEX(CS983:EB983,1,'Настройки'!$B$3))))^2))</x:f>
      </x:c>
      <x:c r="BF983" s="49" t="str">
        <x:f>IF(A983="","",IF(AQ983&lt;3,"Недостаточно",IF(AQ983&lt;6,"Предварительный","Обычный")))</x:f>
      </x:c>
      <x:c r="BG983" s="49" t="str">
        <x:f>IF(A983="","",IF(COUNTIF(F983:INDEX(F983:AO983,1,'Настройки'!$B$3),"&lt;0")&gt;0,IF('Настройки'!$B$10="Блокировать","Отрицательный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"),"")&amp;IF(AQ983&lt;3,"Недостаточно истории. ",IF(AQ983&lt;6,"Предварительная классификация. ",""))&amp;IF(AX983=0,"Нет спроса за горизонт. ","")&amp;IF(AZ983&gt;'Настройки'!$B$11,"Экстремальная вариативность. ",""))</x:f>
      </x:c>
      <x:c r="BH983" s="49" t="str">
        <x:f>IF(A983="","",IFERROR(VLOOKUP(BB983,'Настройки'!$D$3:$E$11,2,FALSE),"Сначала проверьте исходные данные и историю спроса.")&amp;" Уточните срок поставки, MOQ и критичность.")</x:f>
      </x:c>
      <x:c r="BI983" s="50" t="str">
        <x:f>IF(1&gt;'Настройки'!$B$3,"",IF(ISBLANK(F983),IF('Настройки'!$B$9="Нулевой спрос",0,""),IF(F983&lt;0,IF('Настройки'!$B$10="Исключить","",IF('Настройки'!$B$10="Абсолютные значения",ABS(F983),F983)),F983)))</x:f>
      </x:c>
      <x:c r="BJ983" s="50" t="str">
        <x:f>IF(2&gt;'Настройки'!$B$3,"",IF(ISBLANK(G983),IF('Настройки'!$B$9="Нулевой спрос",0,""),IF(G983&lt;0,IF('Настройки'!$B$10="Исключить","",IF('Настройки'!$B$10="Абсолютные значения",ABS(G983),G983)),G983)))</x:f>
      </x:c>
      <x:c r="BK983" s="50" t="str">
        <x:f>IF(3&gt;'Настройки'!$B$3,"",IF(ISBLANK(H983),IF('Настройки'!$B$9="Нулевой спрос",0,""),IF(H983&lt;0,IF('Настройки'!$B$10="Исключить","",IF('Настройки'!$B$10="Абсолютные значения",ABS(H983),H983)),H983)))</x:f>
      </x:c>
      <x:c r="BL983" s="50" t="str">
        <x:f>IF(4&gt;'Настройки'!$B$3,"",IF(ISBLANK(I983),IF('Настройки'!$B$9="Нулевой спрос",0,""),IF(I983&lt;0,IF('Настройки'!$B$10="Исключить","",IF('Настройки'!$B$10="Абсолютные значения",ABS(I983),I983)),I983)))</x:f>
      </x:c>
      <x:c r="BM983" s="50" t="str">
        <x:f>IF(5&gt;'Настройки'!$B$3,"",IF(ISBLANK(J983),IF('Настройки'!$B$9="Нулевой спрос",0,""),IF(J983&lt;0,IF('Настройки'!$B$10="Исключить","",IF('Настройки'!$B$10="Абсолютные значения",ABS(J983),J983)),J983)))</x:f>
      </x:c>
      <x:c r="BN983" s="50" t="str">
        <x:f>IF(6&gt;'Настройки'!$B$3,"",IF(ISBLANK(K983),IF('Настройки'!$B$9="Нулевой спрос",0,""),IF(K983&lt;0,IF('Настройки'!$B$10="Исключить","",IF('Настройки'!$B$10="Абсолютные значения",ABS(K983),K983)),K983)))</x:f>
      </x:c>
      <x:c r="BO983" s="50" t="str">
        <x:f>IF(7&gt;'Настройки'!$B$3,"",IF(ISBLANK(L983),IF('Настройки'!$B$9="Нулевой спрос",0,""),IF(L983&lt;0,IF('Настройки'!$B$10="Исключить","",IF('Настройки'!$B$10="Абсолютные значения",ABS(L983),L983)),L983)))</x:f>
      </x:c>
      <x:c r="BP983" s="50" t="str">
        <x:f>IF(8&gt;'Настройки'!$B$3,"",IF(ISBLANK(M983),IF('Настройки'!$B$9="Нулевой спрос",0,""),IF(M983&lt;0,IF('Настройки'!$B$10="Исключить","",IF('Настройки'!$B$10="Абсолютные значения",ABS(M983),M983)),M983)))</x:f>
      </x:c>
      <x:c r="BQ983" s="50" t="str">
        <x:f>IF(9&gt;'Настройки'!$B$3,"",IF(ISBLANK(N983),IF('Настройки'!$B$9="Нулевой спрос",0,""),IF(N983&lt;0,IF('Настройки'!$B$10="Исключить","",IF('Настройки'!$B$10="Абсолютные значения",ABS(N983),N983)),N983)))</x:f>
      </x:c>
      <x:c r="BR983" s="50" t="str">
        <x:f>IF(10&gt;'Настройки'!$B$3,"",IF(ISBLANK(O983),IF('Настройки'!$B$9="Нулевой спрос",0,""),IF(O983&lt;0,IF('Настройки'!$B$10="Исключить","",IF('Настройки'!$B$10="Абсолютные значения",ABS(O983),O983)),O983)))</x:f>
      </x:c>
      <x:c r="BS983" s="50" t="str">
        <x:f>IF(11&gt;'Настройки'!$B$3,"",IF(ISBLANK(P983),IF('Настройки'!$B$9="Нулевой спрос",0,""),IF(P983&lt;0,IF('Настройки'!$B$10="Исключить","",IF('Настройки'!$B$10="Абсолютные значения",ABS(P983),P983)),P983)))</x:f>
      </x:c>
      <x:c r="BT983" s="50" t="str">
        <x:f>IF(12&gt;'Настройки'!$B$3,"",IF(ISBLANK(Q983),IF('Настройки'!$B$9="Нулевой спрос",0,""),IF(Q983&lt;0,IF('Настройки'!$B$10="Исключить","",IF('Настройки'!$B$10="Абсолютные значения",ABS(Q983),Q983)),Q983)))</x:f>
      </x:c>
      <x:c r="BU983" s="50" t="str">
        <x:f>IF(13&gt;'Настройки'!$B$3,"",IF(ISBLANK(R983),IF('Настройки'!$B$9="Нулевой спрос",0,""),IF(R983&lt;0,IF('Настройки'!$B$10="Исключить","",IF('Настройки'!$B$10="Абсолютные значения",ABS(R983),R983)),R983)))</x:f>
      </x:c>
      <x:c r="BV983" s="50" t="str">
        <x:f>IF(14&gt;'Настройки'!$B$3,"",IF(ISBLANK(S983),IF('Настройки'!$B$9="Нулевой спрос",0,""),IF(S983&lt;0,IF('Настройки'!$B$10="Исключить","",IF('Настройки'!$B$10="Абсолютные значения",ABS(S983),S983)),S983)))</x:f>
      </x:c>
      <x:c r="BW983" s="50" t="str">
        <x:f>IF(15&gt;'Настройки'!$B$3,"",IF(ISBLANK(T983),IF('Настройки'!$B$9="Нулевой спрос",0,""),IF(T983&lt;0,IF('Настройки'!$B$10="Исключить","",IF('Настройки'!$B$10="Абсолютные значения",ABS(T983),T983)),T983)))</x:f>
      </x:c>
      <x:c r="BX983" s="50" t="str">
        <x:f>IF(16&gt;'Настройки'!$B$3,"",IF(ISBLANK(U983),IF('Настройки'!$B$9="Нулевой спрос",0,""),IF(U983&lt;0,IF('Настройки'!$B$10="Исключить","",IF('Настройки'!$B$10="Абсолютные значения",ABS(U983),U983)),U983)))</x:f>
      </x:c>
      <x:c r="BY983" s="50" t="str">
        <x:f>IF(17&gt;'Настройки'!$B$3,"",IF(ISBLANK(V983),IF('Настройки'!$B$9="Нулевой спрос",0,""),IF(V983&lt;0,IF('Настройки'!$B$10="Исключить","",IF('Настройки'!$B$10="Абсолютные значения",ABS(V983),V983)),V983)))</x:f>
      </x:c>
      <x:c r="BZ983" s="50" t="str">
        <x:f>IF(18&gt;'Настройки'!$B$3,"",IF(ISBLANK(W983),IF('Настройки'!$B$9="Нулевой спрос",0,""),IF(W983&lt;0,IF('Настройки'!$B$10="Исключить","",IF('Настройки'!$B$10="Абсолютные значения",ABS(W983),W983)),W983)))</x:f>
      </x:c>
      <x:c r="CA983" s="50" t="str">
        <x:f>IF(19&gt;'Настройки'!$B$3,"",IF(ISBLANK(X983),IF('Настройки'!$B$9="Нулевой спрос",0,""),IF(X983&lt;0,IF('Настройки'!$B$10="Исключить","",IF('Настройки'!$B$10="Абсолютные значения",ABS(X983),X983)),X983)))</x:f>
      </x:c>
      <x:c r="CB983" s="50" t="str">
        <x:f>IF(20&gt;'Настройки'!$B$3,"",IF(ISBLANK(Y983),IF('Настройки'!$B$9="Нулевой спрос",0,""),IF(Y983&lt;0,IF('Настройки'!$B$10="Исключить","",IF('Настройки'!$B$10="Абсолютные значения",ABS(Y983),Y983)),Y983)))</x:f>
      </x:c>
      <x:c r="CC983" s="50" t="str">
        <x:f>IF(21&gt;'Настройки'!$B$3,"",IF(ISBLANK(Z983),IF('Настройки'!$B$9="Нулевой спрос",0,""),IF(Z983&lt;0,IF('Настройки'!$B$10="Исключить","",IF('Настройки'!$B$10="Абсолютные значения",ABS(Z983),Z983)),Z983)))</x:f>
      </x:c>
      <x:c r="CD983" s="50" t="str">
        <x:f>IF(22&gt;'Настройки'!$B$3,"",IF(ISBLANK(AA983),IF('Настройки'!$B$9="Нулевой спрос",0,""),IF(AA983&lt;0,IF('Настройки'!$B$10="Исключить","",IF('Настройки'!$B$10="Абсолютные значения",ABS(AA983),AA983)),AA983)))</x:f>
      </x:c>
      <x:c r="CE983" s="50" t="str">
        <x:f>IF(23&gt;'Настройки'!$B$3,"",IF(ISBLANK(AB983),IF('Настройки'!$B$9="Нулевой спрос",0,""),IF(AB983&lt;0,IF('Настройки'!$B$10="Исключить","",IF('Настройки'!$B$10="Абсолютные значения",ABS(AB983),AB983)),AB983)))</x:f>
      </x:c>
      <x:c r="CF983" s="50" t="str">
        <x:f>IF(24&gt;'Настройки'!$B$3,"",IF(ISBLANK(AC983),IF('Настройки'!$B$9="Нулевой спрос",0,""),IF(AC983&lt;0,IF('Настройки'!$B$10="Исключить","",IF('Настройки'!$B$10="Абсолютные значения",ABS(AC983),AC983)),AC983)))</x:f>
      </x:c>
      <x:c r="CG983" s="50" t="str">
        <x:f>IF(25&gt;'Настройки'!$B$3,"",IF(ISBLANK(AD983),IF('Настройки'!$B$9="Нулевой спрос",0,""),IF(AD983&lt;0,IF('Настройки'!$B$10="Исключить","",IF('Настройки'!$B$10="Абсолютные значения",ABS(AD983),AD983)),AD983)))</x:f>
      </x:c>
      <x:c r="CH983" s="50" t="str">
        <x:f>IF(26&gt;'Настройки'!$B$3,"",IF(ISBLANK(AE983),IF('Настройки'!$B$9="Нулевой спрос",0,""),IF(AE983&lt;0,IF('Настройки'!$B$10="Исключить","",IF('Настройки'!$B$10="Абсолютные значения",ABS(AE983),AE983)),AE983)))</x:f>
      </x:c>
      <x:c r="CI983" s="50" t="str">
        <x:f>IF(27&gt;'Настройки'!$B$3,"",IF(ISBLANK(AF983),IF('Настройки'!$B$9="Нулевой спрос",0,""),IF(AF983&lt;0,IF('Настройки'!$B$10="Исключить","",IF('Настройки'!$B$10="Абсолютные значения",ABS(AF983),AF983)),AF983)))</x:f>
      </x:c>
      <x:c r="CJ983" s="50" t="str">
        <x:f>IF(28&gt;'Настройки'!$B$3,"",IF(ISBLANK(AG983),IF('Настройки'!$B$9="Нулевой спрос",0,""),IF(AG983&lt;0,IF('Настройки'!$B$10="Исключить","",IF('Настройки'!$B$10="Абсолютные значения",ABS(AG983),AG983)),AG983)))</x:f>
      </x:c>
      <x:c r="CK983" s="50" t="str">
        <x:f>IF(29&gt;'Настройки'!$B$3,"",IF(ISBLANK(AH983),IF('Настройки'!$B$9="Нулевой спрос",0,""),IF(AH983&lt;0,IF('Настройки'!$B$10="Исключить","",IF('Настройки'!$B$10="Абсолютные значения",ABS(AH983),AH983)),AH983)))</x:f>
      </x:c>
      <x:c r="CL983" s="50" t="str">
        <x:f>IF(30&gt;'Настройки'!$B$3,"",IF(ISBLANK(AI983),IF('Настройки'!$B$9="Нулевой спрос",0,""),IF(AI983&lt;0,IF('Настройки'!$B$10="Исключить","",IF('Настройки'!$B$10="Абсолютные значения",ABS(AI983),AI983)),AI983)))</x:f>
      </x:c>
      <x:c r="CM983" s="50" t="str">
        <x:f>IF(31&gt;'Настройки'!$B$3,"",IF(ISBLANK(AJ983),IF('Настройки'!$B$9="Нулевой спрос",0,""),IF(AJ983&lt;0,IF('Настройки'!$B$10="Исключить","",IF('Настройки'!$B$10="Абсолютные значения",ABS(AJ983),AJ983)),AJ983)))</x:f>
      </x:c>
      <x:c r="CN983" s="50" t="str">
        <x:f>IF(32&gt;'Настройки'!$B$3,"",IF(ISBLANK(AK983),IF('Настройки'!$B$9="Нулевой спрос",0,""),IF(AK983&lt;0,IF('Настройки'!$B$10="Исключить","",IF('Настройки'!$B$10="Абсолютные значения",ABS(AK983),AK983)),AK983)))</x:f>
      </x:c>
      <x:c r="CO983" s="50" t="str">
        <x:f>IF(33&gt;'Настройки'!$B$3,"",IF(ISBLANK(AL983),IF('Настройки'!$B$9="Нулевой спрос",0,""),IF(AL983&lt;0,IF('Настройки'!$B$10="Исключить","",IF('Настройки'!$B$10="Абсолютные значения",ABS(AL983),AL983)),AL983)))</x:f>
      </x:c>
      <x:c r="CP983" s="50" t="str">
        <x:f>IF(34&gt;'Настройки'!$B$3,"",IF(ISBLANK(AM983),IF('Настройки'!$B$9="Нулевой спрос",0,""),IF(AM983&lt;0,IF('Настройки'!$B$10="Исключить","",IF('Настройки'!$B$10="Абсолютные значения",ABS(AM983),AM983)),AM983)))</x:f>
      </x:c>
      <x:c r="CQ983" s="50" t="str">
        <x:f>IF(35&gt;'Настройки'!$B$3,"",IF(ISBLANK(AN983),IF('Настройки'!$B$9="Нулевой спрос",0,""),IF(AN983&lt;0,IF('Настройки'!$B$10="Исключить","",IF('Настройки'!$B$10="Абсолютные значения",ABS(AN983),AN983)),AN983)))</x:f>
      </x:c>
      <x:c r="CR983" s="50" t="str">
        <x:f>IF(36&gt;'Настройки'!$B$3,"",IF(ISBLANK(AO983),IF('Настройки'!$B$9="Нулевой спрос",0,""),IF(AO983&lt;0,IF('Настройки'!$B$10="Исключить","",IF('Настройки'!$B$10="Абсолютные значения",ABS(AO983),AO983)),AO983)))</x:f>
      </x:c>
      <x:c r="CS983" s="50" t="str">
        <x:f>IF(OR(1&gt;'Настройки'!$B$3,ISBLANK(BI983),BI983=0),"",BI983)</x:f>
      </x:c>
      <x:c r="CT983" s="50" t="str">
        <x:f>IF(OR(2&gt;'Настройки'!$B$3,ISBLANK(BJ983),BJ983=0),"",BJ983)</x:f>
      </x:c>
      <x:c r="CU983" s="50" t="str">
        <x:f>IF(OR(3&gt;'Настройки'!$B$3,ISBLANK(BK983),BK983=0),"",BK983)</x:f>
      </x:c>
      <x:c r="CV983" s="50" t="str">
        <x:f>IF(OR(4&gt;'Настройки'!$B$3,ISBLANK(BL983),BL983=0),"",BL983)</x:f>
      </x:c>
      <x:c r="CW983" s="50" t="str">
        <x:f>IF(OR(5&gt;'Настройки'!$B$3,ISBLANK(BM983),BM983=0),"",BM983)</x:f>
      </x:c>
      <x:c r="CX983" s="50" t="str">
        <x:f>IF(OR(6&gt;'Настройки'!$B$3,ISBLANK(BN983),BN983=0),"",BN983)</x:f>
      </x:c>
      <x:c r="CY983" s="50" t="str">
        <x:f>IF(OR(7&gt;'Настройки'!$B$3,ISBLANK(BO983),BO983=0),"",BO983)</x:f>
      </x:c>
      <x:c r="CZ983" s="50" t="str">
        <x:f>IF(OR(8&gt;'Настройки'!$B$3,ISBLANK(BP983),BP983=0),"",BP983)</x:f>
      </x:c>
      <x:c r="DA983" s="50" t="str">
        <x:f>IF(OR(9&gt;'Настройки'!$B$3,ISBLANK(BQ983),BQ983=0),"",BQ983)</x:f>
      </x:c>
      <x:c r="DB983" s="50" t="str">
        <x:f>IF(OR(10&gt;'Настройки'!$B$3,ISBLANK(BR983),BR983=0),"",BR983)</x:f>
      </x:c>
      <x:c r="DC983" s="50" t="str">
        <x:f>IF(OR(11&gt;'Настройки'!$B$3,ISBLANK(BS983),BS983=0),"",BS983)</x:f>
      </x:c>
      <x:c r="DD983" s="50" t="str">
        <x:f>IF(OR(12&gt;'Настройки'!$B$3,ISBLANK(BT983),BT983=0),"",BT983)</x:f>
      </x:c>
      <x:c r="DE983" s="50" t="str">
        <x:f>IF(OR(13&gt;'Настройки'!$B$3,ISBLANK(BU983),BU983=0),"",BU983)</x:f>
      </x:c>
      <x:c r="DF983" s="50" t="str">
        <x:f>IF(OR(14&gt;'Настройки'!$B$3,ISBLANK(BV983),BV983=0),"",BV983)</x:f>
      </x:c>
      <x:c r="DG983" s="50" t="str">
        <x:f>IF(OR(15&gt;'Настройки'!$B$3,ISBLANK(BW983),BW983=0),"",BW983)</x:f>
      </x:c>
      <x:c r="DH983" s="50" t="str">
        <x:f>IF(OR(16&gt;'Настройки'!$B$3,ISBLANK(BX983),BX983=0),"",BX983)</x:f>
      </x:c>
      <x:c r="DI983" s="50" t="str">
        <x:f>IF(OR(17&gt;'Настройки'!$B$3,ISBLANK(BY983),BY983=0),"",BY983)</x:f>
      </x:c>
      <x:c r="DJ983" s="50" t="str">
        <x:f>IF(OR(18&gt;'Настройки'!$B$3,ISBLANK(BZ983),BZ983=0),"",BZ983)</x:f>
      </x:c>
      <x:c r="DK983" s="50" t="str">
        <x:f>IF(OR(19&gt;'Настройки'!$B$3,ISBLANK(CA983),CA983=0),"",CA983)</x:f>
      </x:c>
      <x:c r="DL983" s="50" t="str">
        <x:f>IF(OR(20&gt;'Настройки'!$B$3,ISBLANK(CB983),CB983=0),"",CB983)</x:f>
      </x:c>
      <x:c r="DM983" s="50" t="str">
        <x:f>IF(OR(21&gt;'Настройки'!$B$3,ISBLANK(CC983),CC983=0),"",CC983)</x:f>
      </x:c>
      <x:c r="DN983" s="50" t="str">
        <x:f>IF(OR(22&gt;'Настройки'!$B$3,ISBLANK(CD983),CD983=0),"",CD983)</x:f>
      </x:c>
      <x:c r="DO983" s="50" t="str">
        <x:f>IF(OR(23&gt;'Настройки'!$B$3,ISBLANK(CE983),CE983=0),"",CE983)</x:f>
      </x:c>
      <x:c r="DP983" s="50" t="str">
        <x:f>IF(OR(24&gt;'Настройки'!$B$3,ISBLANK(CF983),CF983=0),"",CF983)</x:f>
      </x:c>
      <x:c r="DQ983" s="50" t="str">
        <x:f>IF(OR(25&gt;'Настройки'!$B$3,ISBLANK(CG983),CG983=0),"",CG983)</x:f>
      </x:c>
      <x:c r="DR983" s="50" t="str">
        <x:f>IF(OR(26&gt;'Настройки'!$B$3,ISBLANK(CH983),CH983=0),"",CH983)</x:f>
      </x:c>
      <x:c r="DS983" s="50" t="str">
        <x:f>IF(OR(27&gt;'Настройки'!$B$3,ISBLANK(CI983),CI983=0),"",CI983)</x:f>
      </x:c>
      <x:c r="DT983" s="50" t="str">
        <x:f>IF(OR(28&gt;'Настройки'!$B$3,ISBLANK(CJ983),CJ983=0),"",CJ983)</x:f>
      </x:c>
      <x:c r="DU983" s="50" t="str">
        <x:f>IF(OR(29&gt;'Настройки'!$B$3,ISBLANK(CK983),CK983=0),"",CK983)</x:f>
      </x:c>
      <x:c r="DV983" s="50" t="str">
        <x:f>IF(OR(30&gt;'Настройки'!$B$3,ISBLANK(CL983),CL983=0),"",CL983)</x:f>
      </x:c>
      <x:c r="DW983" s="50" t="str">
        <x:f>IF(OR(31&gt;'Настройки'!$B$3,ISBLANK(CM983),CM983=0),"",CM983)</x:f>
      </x:c>
      <x:c r="DX983" s="50" t="str">
        <x:f>IF(OR(32&gt;'Настройки'!$B$3,ISBLANK(CN983),CN983=0),"",CN983)</x:f>
      </x:c>
      <x:c r="DY983" s="50" t="str">
        <x:f>IF(OR(33&gt;'Настройки'!$B$3,ISBLANK(CO983),CO983=0),"",CO983)</x:f>
      </x:c>
      <x:c r="DZ983" s="50" t="str">
        <x:f>IF(OR(34&gt;'Настройки'!$B$3,ISBLANK(CP983),CP983=0),"",CP983)</x:f>
      </x:c>
      <x:c r="EA983" s="50" t="str">
        <x:f>IF(OR(35&gt;'Настройки'!$B$3,ISBLANK(CQ983),CQ983=0),"",CQ983)</x:f>
      </x:c>
      <x:c r="EB983" s="50" t="str">
        <x:f>IF(OR(36&gt;'Настройки'!$B$3,ISBLANK(CR983),CR983=0),"",CR983)</x:f>
      </x:c>
      <x:c r="EC983" s="50" t="str">
        <x:f>IF(A983="","",IF(OR(BB983="AZ",BB983="BZ"),10000+ROW(),IF(AZ983&gt;'Настройки'!$B$11,20000+ROW(),IF(BF983&lt;&gt;"Обычный",30000+ROW(),IF(AX983&lt;=0,40000+ROW(),"")))))</x:f>
      </x:c>
      <x:c r="ED983" s="50" t="str">
        <x:f>IF(EC983="","",COUNTIFS($EC$2:$EC$1001,"&gt;0",$EC$2:$EC$1001,"&lt;"&amp;EC983)+1)</x:f>
      </x:c>
    </x:row>
    <x:row r="984">
      <x:c r="A984" s="115"/>
      <x:c r="B984" s="115"/>
      <x:c r="C984" s="115"/>
      <x:c r="D984" s="118"/>
      <x:c r="E984" s="118"/>
      <x:c r="F984" s="118"/>
      <x:c r="G984" s="118"/>
      <x:c r="H984" s="118"/>
      <x:c r="I984" s="118"/>
      <x:c r="J984" s="118"/>
      <x:c r="K984" s="118"/>
      <x:c r="L984" s="118"/>
      <x:c r="M984" s="118"/>
      <x:c r="N984" s="118"/>
      <x:c r="O984" s="118"/>
      <x:c r="P984" s="118"/>
      <x:c r="Q984" s="118"/>
      <x:c r="R984" s="118"/>
      <x:c r="S984" s="118"/>
      <x:c r="T984" s="118"/>
      <x:c r="U984" s="118"/>
      <x:c r="V984" s="118"/>
      <x:c r="W984" s="118"/>
      <x:c r="X984" s="118"/>
      <x:c r="Y984" s="118"/>
      <x:c r="Z984" s="118"/>
      <x:c r="AA984" s="118"/>
      <x:c r="AB984" s="118"/>
      <x:c r="AC984" s="118"/>
      <x:c r="AD984" s="118"/>
      <x:c r="AE984" s="118"/>
      <x:c r="AF984" s="118"/>
      <x:c r="AG984" s="118"/>
      <x:c r="AH984" s="118"/>
      <x:c r="AI984" s="118"/>
      <x:c r="AJ984" s="118"/>
      <x:c r="AK984" s="118"/>
      <x:c r="AL984" s="118"/>
      <x:c r="AM984" s="118"/>
      <x:c r="AN984" s="118"/>
      <x:c r="AO984" s="118"/>
      <x:c r="AP984" s="115"/>
      <x:c r="AQ984" s="49" t="str">
        <x:f>IF(A984="","",COUNT(BI984:INDEX(BI984:CR984,1,'Настройки'!$B$3)))</x:f>
      </x:c>
      <x:c r="AR984" s="49" t="str">
        <x:f>IF(A984="","",SUM(BI984:INDEX(BI984:CR984,1,'Настройки'!$B$3)))</x:f>
      </x:c>
      <x:c r="AS984" s="58" t="str">
        <x:f>IF(A984="","",IF('Настройки'!$B$4="Стоимость потребления",AR984*D984,IF('Настройки'!$B$4="Количество",AR984,E984)))</x:f>
      </x:c>
      <x:c r="AT984" s="61" t="str">
        <x:f>IF(OR(A984="",AS984&lt;0,SUM($AS$2:$AS$1001)&lt;=0),"",AS984/SUM($AS$2:$AS$1001))</x:f>
      </x:c>
      <x:c r="AU984" s="61" t="str">
        <x:f>IF(OR(A984="",AS984&lt;0,SUM($AS$2:$AS$1001)&lt;=0),"",SUMIFS($AS$2:$AS$1001,$AS$2:$AS$1001,"&gt;"&amp;AS984)/SUM($AS$2:$AS$1001))</x:f>
      </x:c>
      <x:c r="AV984" s="61" t="str">
        <x:f>IF(OR(A984="",AS984&lt;0,SUM($AS$2:$AS$1001)&lt;=0),"",SUMIFS($AS$2:$AS$1001,$AS$2:$AS$1001,"&gt;="&amp;AS984)/SUM($AS$2:$AS$1001))</x:f>
      </x:c>
      <x:c r="AW984" s="49" t="str">
        <x:f>IF(A984="","",IF(SUM($AS$2:$AS$1001)&lt;=0,"Не определён",IF(AS984&lt;0,"Исключение",IF(AU984&lt;'Настройки'!$B$5,"A",IF(AU984&lt;'Настройки'!$B$6,"B","C")))))</x:f>
      </x:c>
      <x:c r="AX984" s="58" t="str">
        <x:f>IF(A984="","",IF(AQ984=0,"",AVERAGE(BI984:INDEX(BI984:CR984,1,'Настройки'!$B$3))))</x:f>
      </x:c>
      <x:c r="AY984" s="58" t="str">
        <x:f>IF(OR(A984="",AQ984=0),"",STDEVP(BI984:INDEX(BI984:CR984,1,'Настройки'!$B$3)))</x:f>
      </x:c>
      <x:c r="AZ984" s="61" t="str">
        <x:f>IF(OR(A984="",AQ984&lt;'Настройки'!$B$12,AX984&lt;=0,AND('Настройки'!$B$10="Блокировать",COUNTIF(F984:INDEX(F984:AO984,1,'Настройки'!$B$3),"&lt;0")&gt;0)),"",AY984/ABS(AX984))</x:f>
      </x:c>
      <x:c r="BA984" s="49" t="str">
        <x:f>IF(A984="","",IF(AND('Настройки'!$B$10="Блокировать",COUNTIF(F984:INDEX(F984:AO984,1,'Настройки'!$B$3),"&lt;0")&gt;0),"Не определён",IF(AQ984&lt;'Настройки'!$B$12,"Не определён",IF(AX984=0,"Нет спроса",IF(AX984&lt;0,"Не определён",IF(AZ984&lt;='Настройки'!$B$7,"X",IF(AZ984&lt;='Настройки'!$B$8,"Y","Z")))))))</x:f>
      </x:c>
      <x:c r="BB984" s="49" t="str">
        <x:f>IF(OR(A984="",LEN(AW984)&lt;&gt;1,LEN(BA984)&lt;&gt;1),"",AW984&amp;BA984)</x:f>
      </x:c>
      <x:c r="BC984" s="61" t="str">
        <x:f>IF(OR(A984="",AQ984=0),"",(COUNT(BI984:INDEX(BI984:CR984,1,'Настройки'!$B$3))-COUNT(CS984:INDEX(CS984:EB984,1,'Настройки'!$B$3)))/AQ984)</x:f>
      </x:c>
      <x:c r="BD984" s="64" t="str">
        <x:f>IF(OR(A984="",COUNT(CS984:INDEX(CS984:EB984,1,'Настройки'!$B$3))=0),"",AQ984/COUNT(CS984:INDEX(CS984:EB984,1,'Настройки'!$B$3)))</x:f>
      </x:c>
      <x:c r="BE984" s="64" t="str">
        <x:f>IF(OR(A984="",COUNT(CS984:INDEX(CS984:EB984,1,'Настройки'!$B$3))=0),"",IF(AVERAGE(CS984:INDEX(CS984:EB984,1,'Настройки'!$B$3))=0,"",(STDEVP(CS984:INDEX(CS984:EB984,1,'Настройки'!$B$3))/ABS(AVERAGE(CS984:INDEX(CS984:EB984,1,'Настройки'!$B$3))))^2))</x:f>
      </x:c>
      <x:c r="BF984" s="49" t="str">
        <x:f>IF(A984="","",IF(AQ984&lt;3,"Недостаточно",IF(AQ984&lt;6,"Предварительный","Обычный")))</x:f>
      </x:c>
      <x:c r="BG984" s="49" t="str">
        <x:f>IF(A984="","",IF(COUNTIF(F984:INDEX(F984:AO984,1,'Настройки'!$B$3),"&lt;0")&gt;0,IF('Настройки'!$B$10="Блокировать","Отрицательный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"),"")&amp;IF(AQ984&lt;3,"Недостаточно истории. ",IF(AQ984&lt;6,"Предварительная классификация. ",""))&amp;IF(AX984=0,"Нет спроса за горизонт. ","")&amp;IF(AZ984&gt;'Настройки'!$B$11,"Экстремальная вариативность. ",""))</x:f>
      </x:c>
      <x:c r="BH984" s="49" t="str">
        <x:f>IF(A984="","",IFERROR(VLOOKUP(BB984,'Настройки'!$D$3:$E$11,2,FALSE),"Сначала проверьте исходные данные и историю спроса.")&amp;" Уточните срок поставки, MOQ и критичность.")</x:f>
      </x:c>
      <x:c r="BI984" s="50" t="str">
        <x:f>IF(1&gt;'Настройки'!$B$3,"",IF(ISBLANK(F984),IF('Настройки'!$B$9="Нулевой спрос",0,""),IF(F984&lt;0,IF('Настройки'!$B$10="Исключить","",IF('Настройки'!$B$10="Абсолютные значения",ABS(F984),F984)),F984)))</x:f>
      </x:c>
      <x:c r="BJ984" s="50" t="str">
        <x:f>IF(2&gt;'Настройки'!$B$3,"",IF(ISBLANK(G984),IF('Настройки'!$B$9="Нулевой спрос",0,""),IF(G984&lt;0,IF('Настройки'!$B$10="Исключить","",IF('Настройки'!$B$10="Абсолютные значения",ABS(G984),G984)),G984)))</x:f>
      </x:c>
      <x:c r="BK984" s="50" t="str">
        <x:f>IF(3&gt;'Настройки'!$B$3,"",IF(ISBLANK(H984),IF('Настройки'!$B$9="Нулевой спрос",0,""),IF(H984&lt;0,IF('Настройки'!$B$10="Исключить","",IF('Настройки'!$B$10="Абсолютные значения",ABS(H984),H984)),H984)))</x:f>
      </x:c>
      <x:c r="BL984" s="50" t="str">
        <x:f>IF(4&gt;'Настройки'!$B$3,"",IF(ISBLANK(I984),IF('Настройки'!$B$9="Нулевой спрос",0,""),IF(I984&lt;0,IF('Настройки'!$B$10="Исключить","",IF('Настройки'!$B$10="Абсолютные значения",ABS(I984),I984)),I984)))</x:f>
      </x:c>
      <x:c r="BM984" s="50" t="str">
        <x:f>IF(5&gt;'Настройки'!$B$3,"",IF(ISBLANK(J984),IF('Настройки'!$B$9="Нулевой спрос",0,""),IF(J984&lt;0,IF('Настройки'!$B$10="Исключить","",IF('Настройки'!$B$10="Абсолютные значения",ABS(J984),J984)),J984)))</x:f>
      </x:c>
      <x:c r="BN984" s="50" t="str">
        <x:f>IF(6&gt;'Настройки'!$B$3,"",IF(ISBLANK(K984),IF('Настройки'!$B$9="Нулевой спрос",0,""),IF(K984&lt;0,IF('Настройки'!$B$10="Исключить","",IF('Настройки'!$B$10="Абсолютные значения",ABS(K984),K984)),K984)))</x:f>
      </x:c>
      <x:c r="BO984" s="50" t="str">
        <x:f>IF(7&gt;'Настройки'!$B$3,"",IF(ISBLANK(L984),IF('Настройки'!$B$9="Нулевой спрос",0,""),IF(L984&lt;0,IF('Настройки'!$B$10="Исключить","",IF('Настройки'!$B$10="Абсолютные значения",ABS(L984),L984)),L984)))</x:f>
      </x:c>
      <x:c r="BP984" s="50" t="str">
        <x:f>IF(8&gt;'Настройки'!$B$3,"",IF(ISBLANK(M984),IF('Настройки'!$B$9="Нулевой спрос",0,""),IF(M984&lt;0,IF('Настройки'!$B$10="Исключить","",IF('Настройки'!$B$10="Абсолютные значения",ABS(M984),M984)),M984)))</x:f>
      </x:c>
      <x:c r="BQ984" s="50" t="str">
        <x:f>IF(9&gt;'Настройки'!$B$3,"",IF(ISBLANK(N984),IF('Настройки'!$B$9="Нулевой спрос",0,""),IF(N984&lt;0,IF('Настройки'!$B$10="Исключить","",IF('Настройки'!$B$10="Абсолютные значения",ABS(N984),N984)),N984)))</x:f>
      </x:c>
      <x:c r="BR984" s="50" t="str">
        <x:f>IF(10&gt;'Настройки'!$B$3,"",IF(ISBLANK(O984),IF('Настройки'!$B$9="Нулевой спрос",0,""),IF(O984&lt;0,IF('Настройки'!$B$10="Исключить","",IF('Настройки'!$B$10="Абсолютные значения",ABS(O984),O984)),O984)))</x:f>
      </x:c>
      <x:c r="BS984" s="50" t="str">
        <x:f>IF(11&gt;'Настройки'!$B$3,"",IF(ISBLANK(P984),IF('Настройки'!$B$9="Нулевой спрос",0,""),IF(P984&lt;0,IF('Настройки'!$B$10="Исключить","",IF('Настройки'!$B$10="Абсолютные значения",ABS(P984),P984)),P984)))</x:f>
      </x:c>
      <x:c r="BT984" s="50" t="str">
        <x:f>IF(12&gt;'Настройки'!$B$3,"",IF(ISBLANK(Q984),IF('Настройки'!$B$9="Нулевой спрос",0,""),IF(Q984&lt;0,IF('Настройки'!$B$10="Исключить","",IF('Настройки'!$B$10="Абсолютные значения",ABS(Q984),Q984)),Q984)))</x:f>
      </x:c>
      <x:c r="BU984" s="50" t="str">
        <x:f>IF(13&gt;'Настройки'!$B$3,"",IF(ISBLANK(R984),IF('Настройки'!$B$9="Нулевой спрос",0,""),IF(R984&lt;0,IF('Настройки'!$B$10="Исключить","",IF('Настройки'!$B$10="Абсолютные значения",ABS(R984),R984)),R984)))</x:f>
      </x:c>
      <x:c r="BV984" s="50" t="str">
        <x:f>IF(14&gt;'Настройки'!$B$3,"",IF(ISBLANK(S984),IF('Настройки'!$B$9="Нулевой спрос",0,""),IF(S984&lt;0,IF('Настройки'!$B$10="Исключить","",IF('Настройки'!$B$10="Абсолютные значения",ABS(S984),S984)),S984)))</x:f>
      </x:c>
      <x:c r="BW984" s="50" t="str">
        <x:f>IF(15&gt;'Настройки'!$B$3,"",IF(ISBLANK(T984),IF('Настройки'!$B$9="Нулевой спрос",0,""),IF(T984&lt;0,IF('Настройки'!$B$10="Исключить","",IF('Настройки'!$B$10="Абсолютные значения",ABS(T984),T984)),T984)))</x:f>
      </x:c>
      <x:c r="BX984" s="50" t="str">
        <x:f>IF(16&gt;'Настройки'!$B$3,"",IF(ISBLANK(U984),IF('Настройки'!$B$9="Нулевой спрос",0,""),IF(U984&lt;0,IF('Настройки'!$B$10="Исключить","",IF('Настройки'!$B$10="Абсолютные значения",ABS(U984),U984)),U984)))</x:f>
      </x:c>
      <x:c r="BY984" s="50" t="str">
        <x:f>IF(17&gt;'Настройки'!$B$3,"",IF(ISBLANK(V984),IF('Настройки'!$B$9="Нулевой спрос",0,""),IF(V984&lt;0,IF('Настройки'!$B$10="Исключить","",IF('Настройки'!$B$10="Абсолютные значения",ABS(V984),V984)),V984)))</x:f>
      </x:c>
      <x:c r="BZ984" s="50" t="str">
        <x:f>IF(18&gt;'Настройки'!$B$3,"",IF(ISBLANK(W984),IF('Настройки'!$B$9="Нулевой спрос",0,""),IF(W984&lt;0,IF('Настройки'!$B$10="Исключить","",IF('Настройки'!$B$10="Абсолютные значения",ABS(W984),W984)),W984)))</x:f>
      </x:c>
      <x:c r="CA984" s="50" t="str">
        <x:f>IF(19&gt;'Настройки'!$B$3,"",IF(ISBLANK(X984),IF('Настройки'!$B$9="Нулевой спрос",0,""),IF(X984&lt;0,IF('Настройки'!$B$10="Исключить","",IF('Настройки'!$B$10="Абсолютные значения",ABS(X984),X984)),X984)))</x:f>
      </x:c>
      <x:c r="CB984" s="50" t="str">
        <x:f>IF(20&gt;'Настройки'!$B$3,"",IF(ISBLANK(Y984),IF('Настройки'!$B$9="Нулевой спрос",0,""),IF(Y984&lt;0,IF('Настройки'!$B$10="Исключить","",IF('Настройки'!$B$10="Абсолютные значения",ABS(Y984),Y984)),Y984)))</x:f>
      </x:c>
      <x:c r="CC984" s="50" t="str">
        <x:f>IF(21&gt;'Настройки'!$B$3,"",IF(ISBLANK(Z984),IF('Настройки'!$B$9="Нулевой спрос",0,""),IF(Z984&lt;0,IF('Настройки'!$B$10="Исключить","",IF('Настройки'!$B$10="Абсолютные значения",ABS(Z984),Z984)),Z984)))</x:f>
      </x:c>
      <x:c r="CD984" s="50" t="str">
        <x:f>IF(22&gt;'Настройки'!$B$3,"",IF(ISBLANK(AA984),IF('Настройки'!$B$9="Нулевой спрос",0,""),IF(AA984&lt;0,IF('Настройки'!$B$10="Исключить","",IF('Настройки'!$B$10="Абсолютные значения",ABS(AA984),AA984)),AA984)))</x:f>
      </x:c>
      <x:c r="CE984" s="50" t="str">
        <x:f>IF(23&gt;'Настройки'!$B$3,"",IF(ISBLANK(AB984),IF('Настройки'!$B$9="Нулевой спрос",0,""),IF(AB984&lt;0,IF('Настройки'!$B$10="Исключить","",IF('Настройки'!$B$10="Абсолютные значения",ABS(AB984),AB984)),AB984)))</x:f>
      </x:c>
      <x:c r="CF984" s="50" t="str">
        <x:f>IF(24&gt;'Настройки'!$B$3,"",IF(ISBLANK(AC984),IF('Настройки'!$B$9="Нулевой спрос",0,""),IF(AC984&lt;0,IF('Настройки'!$B$10="Исключить","",IF('Настройки'!$B$10="Абсолютные значения",ABS(AC984),AC984)),AC984)))</x:f>
      </x:c>
      <x:c r="CG984" s="50" t="str">
        <x:f>IF(25&gt;'Настройки'!$B$3,"",IF(ISBLANK(AD984),IF('Настройки'!$B$9="Нулевой спрос",0,""),IF(AD984&lt;0,IF('Настройки'!$B$10="Исключить","",IF('Настройки'!$B$10="Абсолютные значения",ABS(AD984),AD984)),AD984)))</x:f>
      </x:c>
      <x:c r="CH984" s="50" t="str">
        <x:f>IF(26&gt;'Настройки'!$B$3,"",IF(ISBLANK(AE984),IF('Настройки'!$B$9="Нулевой спрос",0,""),IF(AE984&lt;0,IF('Настройки'!$B$10="Исключить","",IF('Настройки'!$B$10="Абсолютные значения",ABS(AE984),AE984)),AE984)))</x:f>
      </x:c>
      <x:c r="CI984" s="50" t="str">
        <x:f>IF(27&gt;'Настройки'!$B$3,"",IF(ISBLANK(AF984),IF('Настройки'!$B$9="Нулевой спрос",0,""),IF(AF984&lt;0,IF('Настройки'!$B$10="Исключить","",IF('Настройки'!$B$10="Абсолютные значения",ABS(AF984),AF984)),AF984)))</x:f>
      </x:c>
      <x:c r="CJ984" s="50" t="str">
        <x:f>IF(28&gt;'Настройки'!$B$3,"",IF(ISBLANK(AG984),IF('Настройки'!$B$9="Нулевой спрос",0,""),IF(AG984&lt;0,IF('Настройки'!$B$10="Исключить","",IF('Настройки'!$B$10="Абсолютные значения",ABS(AG984),AG984)),AG984)))</x:f>
      </x:c>
      <x:c r="CK984" s="50" t="str">
        <x:f>IF(29&gt;'Настройки'!$B$3,"",IF(ISBLANK(AH984),IF('Настройки'!$B$9="Нулевой спрос",0,""),IF(AH984&lt;0,IF('Настройки'!$B$10="Исключить","",IF('Настройки'!$B$10="Абсолютные значения",ABS(AH984),AH984)),AH984)))</x:f>
      </x:c>
      <x:c r="CL984" s="50" t="str">
        <x:f>IF(30&gt;'Настройки'!$B$3,"",IF(ISBLANK(AI984),IF('Настройки'!$B$9="Нулевой спрос",0,""),IF(AI984&lt;0,IF('Настройки'!$B$10="Исключить","",IF('Настройки'!$B$10="Абсолютные значения",ABS(AI984),AI984)),AI984)))</x:f>
      </x:c>
      <x:c r="CM984" s="50" t="str">
        <x:f>IF(31&gt;'Настройки'!$B$3,"",IF(ISBLANK(AJ984),IF('Настройки'!$B$9="Нулевой спрос",0,""),IF(AJ984&lt;0,IF('Настройки'!$B$10="Исключить","",IF('Настройки'!$B$10="Абсолютные значения",ABS(AJ984),AJ984)),AJ984)))</x:f>
      </x:c>
      <x:c r="CN984" s="50" t="str">
        <x:f>IF(32&gt;'Настройки'!$B$3,"",IF(ISBLANK(AK984),IF('Настройки'!$B$9="Нулевой спрос",0,""),IF(AK984&lt;0,IF('Настройки'!$B$10="Исключить","",IF('Настройки'!$B$10="Абсолютные значения",ABS(AK984),AK984)),AK984)))</x:f>
      </x:c>
      <x:c r="CO984" s="50" t="str">
        <x:f>IF(33&gt;'Настройки'!$B$3,"",IF(ISBLANK(AL984),IF('Настройки'!$B$9="Нулевой спрос",0,""),IF(AL984&lt;0,IF('Настройки'!$B$10="Исключить","",IF('Настройки'!$B$10="Абсолютные значения",ABS(AL984),AL984)),AL984)))</x:f>
      </x:c>
      <x:c r="CP984" s="50" t="str">
        <x:f>IF(34&gt;'Настройки'!$B$3,"",IF(ISBLANK(AM984),IF('Настройки'!$B$9="Нулевой спрос",0,""),IF(AM984&lt;0,IF('Настройки'!$B$10="Исключить","",IF('Настройки'!$B$10="Абсолютные значения",ABS(AM984),AM984)),AM984)))</x:f>
      </x:c>
      <x:c r="CQ984" s="50" t="str">
        <x:f>IF(35&gt;'Настройки'!$B$3,"",IF(ISBLANK(AN984),IF('Настройки'!$B$9="Нулевой спрос",0,""),IF(AN984&lt;0,IF('Настройки'!$B$10="Исключить","",IF('Настройки'!$B$10="Абсолютные значения",ABS(AN984),AN984)),AN984)))</x:f>
      </x:c>
      <x:c r="CR984" s="50" t="str">
        <x:f>IF(36&gt;'Настройки'!$B$3,"",IF(ISBLANK(AO984),IF('Настройки'!$B$9="Нулевой спрос",0,""),IF(AO984&lt;0,IF('Настройки'!$B$10="Исключить","",IF('Настройки'!$B$10="Абсолютные значения",ABS(AO984),AO984)),AO984)))</x:f>
      </x:c>
      <x:c r="CS984" s="50" t="str">
        <x:f>IF(OR(1&gt;'Настройки'!$B$3,ISBLANK(BI984),BI984=0),"",BI984)</x:f>
      </x:c>
      <x:c r="CT984" s="50" t="str">
        <x:f>IF(OR(2&gt;'Настройки'!$B$3,ISBLANK(BJ984),BJ984=0),"",BJ984)</x:f>
      </x:c>
      <x:c r="CU984" s="50" t="str">
        <x:f>IF(OR(3&gt;'Настройки'!$B$3,ISBLANK(BK984),BK984=0),"",BK984)</x:f>
      </x:c>
      <x:c r="CV984" s="50" t="str">
        <x:f>IF(OR(4&gt;'Настройки'!$B$3,ISBLANK(BL984),BL984=0),"",BL984)</x:f>
      </x:c>
      <x:c r="CW984" s="50" t="str">
        <x:f>IF(OR(5&gt;'Настройки'!$B$3,ISBLANK(BM984),BM984=0),"",BM984)</x:f>
      </x:c>
      <x:c r="CX984" s="50" t="str">
        <x:f>IF(OR(6&gt;'Настройки'!$B$3,ISBLANK(BN984),BN984=0),"",BN984)</x:f>
      </x:c>
      <x:c r="CY984" s="50" t="str">
        <x:f>IF(OR(7&gt;'Настройки'!$B$3,ISBLANK(BO984),BO984=0),"",BO984)</x:f>
      </x:c>
      <x:c r="CZ984" s="50" t="str">
        <x:f>IF(OR(8&gt;'Настройки'!$B$3,ISBLANK(BP984),BP984=0),"",BP984)</x:f>
      </x:c>
      <x:c r="DA984" s="50" t="str">
        <x:f>IF(OR(9&gt;'Настройки'!$B$3,ISBLANK(BQ984),BQ984=0),"",BQ984)</x:f>
      </x:c>
      <x:c r="DB984" s="50" t="str">
        <x:f>IF(OR(10&gt;'Настройки'!$B$3,ISBLANK(BR984),BR984=0),"",BR984)</x:f>
      </x:c>
      <x:c r="DC984" s="50" t="str">
        <x:f>IF(OR(11&gt;'Настройки'!$B$3,ISBLANK(BS984),BS984=0),"",BS984)</x:f>
      </x:c>
      <x:c r="DD984" s="50" t="str">
        <x:f>IF(OR(12&gt;'Настройки'!$B$3,ISBLANK(BT984),BT984=0),"",BT984)</x:f>
      </x:c>
      <x:c r="DE984" s="50" t="str">
        <x:f>IF(OR(13&gt;'Настройки'!$B$3,ISBLANK(BU984),BU984=0),"",BU984)</x:f>
      </x:c>
      <x:c r="DF984" s="50" t="str">
        <x:f>IF(OR(14&gt;'Настройки'!$B$3,ISBLANK(BV984),BV984=0),"",BV984)</x:f>
      </x:c>
      <x:c r="DG984" s="50" t="str">
        <x:f>IF(OR(15&gt;'Настройки'!$B$3,ISBLANK(BW984),BW984=0),"",BW984)</x:f>
      </x:c>
      <x:c r="DH984" s="50" t="str">
        <x:f>IF(OR(16&gt;'Настройки'!$B$3,ISBLANK(BX984),BX984=0),"",BX984)</x:f>
      </x:c>
      <x:c r="DI984" s="50" t="str">
        <x:f>IF(OR(17&gt;'Настройки'!$B$3,ISBLANK(BY984),BY984=0),"",BY984)</x:f>
      </x:c>
      <x:c r="DJ984" s="50" t="str">
        <x:f>IF(OR(18&gt;'Настройки'!$B$3,ISBLANK(BZ984),BZ984=0),"",BZ984)</x:f>
      </x:c>
      <x:c r="DK984" s="50" t="str">
        <x:f>IF(OR(19&gt;'Настройки'!$B$3,ISBLANK(CA984),CA984=0),"",CA984)</x:f>
      </x:c>
      <x:c r="DL984" s="50" t="str">
        <x:f>IF(OR(20&gt;'Настройки'!$B$3,ISBLANK(CB984),CB984=0),"",CB984)</x:f>
      </x:c>
      <x:c r="DM984" s="50" t="str">
        <x:f>IF(OR(21&gt;'Настройки'!$B$3,ISBLANK(CC984),CC984=0),"",CC984)</x:f>
      </x:c>
      <x:c r="DN984" s="50" t="str">
        <x:f>IF(OR(22&gt;'Настройки'!$B$3,ISBLANK(CD984),CD984=0),"",CD984)</x:f>
      </x:c>
      <x:c r="DO984" s="50" t="str">
        <x:f>IF(OR(23&gt;'Настройки'!$B$3,ISBLANK(CE984),CE984=0),"",CE984)</x:f>
      </x:c>
      <x:c r="DP984" s="50" t="str">
        <x:f>IF(OR(24&gt;'Настройки'!$B$3,ISBLANK(CF984),CF984=0),"",CF984)</x:f>
      </x:c>
      <x:c r="DQ984" s="50" t="str">
        <x:f>IF(OR(25&gt;'Настройки'!$B$3,ISBLANK(CG984),CG984=0),"",CG984)</x:f>
      </x:c>
      <x:c r="DR984" s="50" t="str">
        <x:f>IF(OR(26&gt;'Настройки'!$B$3,ISBLANK(CH984),CH984=0),"",CH984)</x:f>
      </x:c>
      <x:c r="DS984" s="50" t="str">
        <x:f>IF(OR(27&gt;'Настройки'!$B$3,ISBLANK(CI984),CI984=0),"",CI984)</x:f>
      </x:c>
      <x:c r="DT984" s="50" t="str">
        <x:f>IF(OR(28&gt;'Настройки'!$B$3,ISBLANK(CJ984),CJ984=0),"",CJ984)</x:f>
      </x:c>
      <x:c r="DU984" s="50" t="str">
        <x:f>IF(OR(29&gt;'Настройки'!$B$3,ISBLANK(CK984),CK984=0),"",CK984)</x:f>
      </x:c>
      <x:c r="DV984" s="50" t="str">
        <x:f>IF(OR(30&gt;'Настройки'!$B$3,ISBLANK(CL984),CL984=0),"",CL984)</x:f>
      </x:c>
      <x:c r="DW984" s="50" t="str">
        <x:f>IF(OR(31&gt;'Настройки'!$B$3,ISBLANK(CM984),CM984=0),"",CM984)</x:f>
      </x:c>
      <x:c r="DX984" s="50" t="str">
        <x:f>IF(OR(32&gt;'Настройки'!$B$3,ISBLANK(CN984),CN984=0),"",CN984)</x:f>
      </x:c>
      <x:c r="DY984" s="50" t="str">
        <x:f>IF(OR(33&gt;'Настройки'!$B$3,ISBLANK(CO984),CO984=0),"",CO984)</x:f>
      </x:c>
      <x:c r="DZ984" s="50" t="str">
        <x:f>IF(OR(34&gt;'Настройки'!$B$3,ISBLANK(CP984),CP984=0),"",CP984)</x:f>
      </x:c>
      <x:c r="EA984" s="50" t="str">
        <x:f>IF(OR(35&gt;'Настройки'!$B$3,ISBLANK(CQ984),CQ984=0),"",CQ984)</x:f>
      </x:c>
      <x:c r="EB984" s="50" t="str">
        <x:f>IF(OR(36&gt;'Настройки'!$B$3,ISBLANK(CR984),CR984=0),"",CR984)</x:f>
      </x:c>
      <x:c r="EC984" s="50" t="str">
        <x:f>IF(A984="","",IF(OR(BB984="AZ",BB984="BZ"),10000+ROW(),IF(AZ984&gt;'Настройки'!$B$11,20000+ROW(),IF(BF984&lt;&gt;"Обычный",30000+ROW(),IF(AX984&lt;=0,40000+ROW(),"")))))</x:f>
      </x:c>
      <x:c r="ED984" s="50" t="str">
        <x:f>IF(EC984="","",COUNTIFS($EC$2:$EC$1001,"&gt;0",$EC$2:$EC$1001,"&lt;"&amp;EC984)+1)</x:f>
      </x:c>
    </x:row>
    <x:row r="985">
      <x:c r="A985" s="115"/>
      <x:c r="B985" s="115"/>
      <x:c r="C985" s="115"/>
      <x:c r="D985" s="118"/>
      <x:c r="E985" s="118"/>
      <x:c r="F985" s="118"/>
      <x:c r="G985" s="118"/>
      <x:c r="H985" s="118"/>
      <x:c r="I985" s="118"/>
      <x:c r="J985" s="118"/>
      <x:c r="K985" s="118"/>
      <x:c r="L985" s="118"/>
      <x:c r="M985" s="118"/>
      <x:c r="N985" s="118"/>
      <x:c r="O985" s="118"/>
      <x:c r="P985" s="118"/>
      <x:c r="Q985" s="118"/>
      <x:c r="R985" s="118"/>
      <x:c r="S985" s="118"/>
      <x:c r="T985" s="118"/>
      <x:c r="U985" s="118"/>
      <x:c r="V985" s="118"/>
      <x:c r="W985" s="118"/>
      <x:c r="X985" s="118"/>
      <x:c r="Y985" s="118"/>
      <x:c r="Z985" s="118"/>
      <x:c r="AA985" s="118"/>
      <x:c r="AB985" s="118"/>
      <x:c r="AC985" s="118"/>
      <x:c r="AD985" s="118"/>
      <x:c r="AE985" s="118"/>
      <x:c r="AF985" s="118"/>
      <x:c r="AG985" s="118"/>
      <x:c r="AH985" s="118"/>
      <x:c r="AI985" s="118"/>
      <x:c r="AJ985" s="118"/>
      <x:c r="AK985" s="118"/>
      <x:c r="AL985" s="118"/>
      <x:c r="AM985" s="118"/>
      <x:c r="AN985" s="118"/>
      <x:c r="AO985" s="118"/>
      <x:c r="AP985" s="115"/>
      <x:c r="AQ985" s="49" t="str">
        <x:f>IF(A985="","",COUNT(BI985:INDEX(BI985:CR985,1,'Настройки'!$B$3)))</x:f>
      </x:c>
      <x:c r="AR985" s="49" t="str">
        <x:f>IF(A985="","",SUM(BI985:INDEX(BI985:CR985,1,'Настройки'!$B$3)))</x:f>
      </x:c>
      <x:c r="AS985" s="58" t="str">
        <x:f>IF(A985="","",IF('Настройки'!$B$4="Стоимость потребления",AR985*D985,IF('Настройки'!$B$4="Количество",AR985,E985)))</x:f>
      </x:c>
      <x:c r="AT985" s="61" t="str">
        <x:f>IF(OR(A985="",AS985&lt;0,SUM($AS$2:$AS$1001)&lt;=0),"",AS985/SUM($AS$2:$AS$1001))</x:f>
      </x:c>
      <x:c r="AU985" s="61" t="str">
        <x:f>IF(OR(A985="",AS985&lt;0,SUM($AS$2:$AS$1001)&lt;=0),"",SUMIFS($AS$2:$AS$1001,$AS$2:$AS$1001,"&gt;"&amp;AS985)/SUM($AS$2:$AS$1001))</x:f>
      </x:c>
      <x:c r="AV985" s="61" t="str">
        <x:f>IF(OR(A985="",AS985&lt;0,SUM($AS$2:$AS$1001)&lt;=0),"",SUMIFS($AS$2:$AS$1001,$AS$2:$AS$1001,"&gt;="&amp;AS985)/SUM($AS$2:$AS$1001))</x:f>
      </x:c>
      <x:c r="AW985" s="49" t="str">
        <x:f>IF(A985="","",IF(SUM($AS$2:$AS$1001)&lt;=0,"Не определён",IF(AS985&lt;0,"Исключение",IF(AU985&lt;'Настройки'!$B$5,"A",IF(AU985&lt;'Настройки'!$B$6,"B","C")))))</x:f>
      </x:c>
      <x:c r="AX985" s="58" t="str">
        <x:f>IF(A985="","",IF(AQ985=0,"",AVERAGE(BI985:INDEX(BI985:CR985,1,'Настройки'!$B$3))))</x:f>
      </x:c>
      <x:c r="AY985" s="58" t="str">
        <x:f>IF(OR(A985="",AQ985=0),"",STDEVP(BI985:INDEX(BI985:CR985,1,'Настройки'!$B$3)))</x:f>
      </x:c>
      <x:c r="AZ985" s="61" t="str">
        <x:f>IF(OR(A985="",AQ985&lt;'Настройки'!$B$12,AX985&lt;=0,AND('Настройки'!$B$10="Блокировать",COUNTIF(F985:INDEX(F985:AO985,1,'Настройки'!$B$3),"&lt;0")&gt;0)),"",AY985/ABS(AX985))</x:f>
      </x:c>
      <x:c r="BA985" s="49" t="str">
        <x:f>IF(A985="","",IF(AND('Настройки'!$B$10="Блокировать",COUNTIF(F985:INDEX(F985:AO985,1,'Настройки'!$B$3),"&lt;0")&gt;0),"Не определён",IF(AQ985&lt;'Настройки'!$B$12,"Не определён",IF(AX985=0,"Нет спроса",IF(AX985&lt;0,"Не определён",IF(AZ985&lt;='Настройки'!$B$7,"X",IF(AZ985&lt;='Настройки'!$B$8,"Y","Z")))))))</x:f>
      </x:c>
      <x:c r="BB985" s="49" t="str">
        <x:f>IF(OR(A985="",LEN(AW985)&lt;&gt;1,LEN(BA985)&lt;&gt;1),"",AW985&amp;BA985)</x:f>
      </x:c>
      <x:c r="BC985" s="61" t="str">
        <x:f>IF(OR(A985="",AQ985=0),"",(COUNT(BI985:INDEX(BI985:CR985,1,'Настройки'!$B$3))-COUNT(CS985:INDEX(CS985:EB985,1,'Настройки'!$B$3)))/AQ985)</x:f>
      </x:c>
      <x:c r="BD985" s="64" t="str">
        <x:f>IF(OR(A985="",COUNT(CS985:INDEX(CS985:EB985,1,'Настройки'!$B$3))=0),"",AQ985/COUNT(CS985:INDEX(CS985:EB985,1,'Настройки'!$B$3)))</x:f>
      </x:c>
      <x:c r="BE985" s="64" t="str">
        <x:f>IF(OR(A985="",COUNT(CS985:INDEX(CS985:EB985,1,'Настройки'!$B$3))=0),"",IF(AVERAGE(CS985:INDEX(CS985:EB985,1,'Настройки'!$B$3))=0,"",(STDEVP(CS985:INDEX(CS985:EB985,1,'Настройки'!$B$3))/ABS(AVERAGE(CS985:INDEX(CS985:EB985,1,'Настройки'!$B$3))))^2))</x:f>
      </x:c>
      <x:c r="BF985" s="49" t="str">
        <x:f>IF(A985="","",IF(AQ985&lt;3,"Недостаточно",IF(AQ985&lt;6,"Предварительный","Обычный")))</x:f>
      </x:c>
      <x:c r="BG985" s="49" t="str">
        <x:f>IF(A985="","",IF(COUNTIF(F985:INDEX(F985:AO985,1,'Настройки'!$B$3),"&lt;0")&gt;0,IF('Настройки'!$B$10="Блокировать","Отрицательный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"),"")&amp;IF(AQ985&lt;3,"Недостаточно истории. ",IF(AQ985&lt;6,"Предварительная классификация. ",""))&amp;IF(AX985=0,"Нет спроса за горизонт. ","")&amp;IF(AZ985&gt;'Настройки'!$B$11,"Экстремальная вариативность. ",""))</x:f>
      </x:c>
      <x:c r="BH985" s="49" t="str">
        <x:f>IF(A985="","",IFERROR(VLOOKUP(BB985,'Настройки'!$D$3:$E$11,2,FALSE),"Сначала проверьте исходные данные и историю спроса.")&amp;" Уточните срок поставки, MOQ и критичность.")</x:f>
      </x:c>
      <x:c r="BI985" s="50" t="str">
        <x:f>IF(1&gt;'Настройки'!$B$3,"",IF(ISBLANK(F985),IF('Настройки'!$B$9="Нулевой спрос",0,""),IF(F985&lt;0,IF('Настройки'!$B$10="Исключить","",IF('Настройки'!$B$10="Абсолютные значения",ABS(F985),F985)),F985)))</x:f>
      </x:c>
      <x:c r="BJ985" s="50" t="str">
        <x:f>IF(2&gt;'Настройки'!$B$3,"",IF(ISBLANK(G985),IF('Настройки'!$B$9="Нулевой спрос",0,""),IF(G985&lt;0,IF('Настройки'!$B$10="Исключить","",IF('Настройки'!$B$10="Абсолютные значения",ABS(G985),G985)),G985)))</x:f>
      </x:c>
      <x:c r="BK985" s="50" t="str">
        <x:f>IF(3&gt;'Настройки'!$B$3,"",IF(ISBLANK(H985),IF('Настройки'!$B$9="Нулевой спрос",0,""),IF(H985&lt;0,IF('Настройки'!$B$10="Исключить","",IF('Настройки'!$B$10="Абсолютные значения",ABS(H985),H985)),H985)))</x:f>
      </x:c>
      <x:c r="BL985" s="50" t="str">
        <x:f>IF(4&gt;'Настройки'!$B$3,"",IF(ISBLANK(I985),IF('Настройки'!$B$9="Нулевой спрос",0,""),IF(I985&lt;0,IF('Настройки'!$B$10="Исключить","",IF('Настройки'!$B$10="Абсолютные значения",ABS(I985),I985)),I985)))</x:f>
      </x:c>
      <x:c r="BM985" s="50" t="str">
        <x:f>IF(5&gt;'Настройки'!$B$3,"",IF(ISBLANK(J985),IF('Настройки'!$B$9="Нулевой спрос",0,""),IF(J985&lt;0,IF('Настройки'!$B$10="Исключить","",IF('Настройки'!$B$10="Абсолютные значения",ABS(J985),J985)),J985)))</x:f>
      </x:c>
      <x:c r="BN985" s="50" t="str">
        <x:f>IF(6&gt;'Настройки'!$B$3,"",IF(ISBLANK(K985),IF('Настройки'!$B$9="Нулевой спрос",0,""),IF(K985&lt;0,IF('Настройки'!$B$10="Исключить","",IF('Настройки'!$B$10="Абсолютные значения",ABS(K985),K985)),K985)))</x:f>
      </x:c>
      <x:c r="BO985" s="50" t="str">
        <x:f>IF(7&gt;'Настройки'!$B$3,"",IF(ISBLANK(L985),IF('Настройки'!$B$9="Нулевой спрос",0,""),IF(L985&lt;0,IF('Настройки'!$B$10="Исключить","",IF('Настройки'!$B$10="Абсолютные значения",ABS(L985),L985)),L985)))</x:f>
      </x:c>
      <x:c r="BP985" s="50" t="str">
        <x:f>IF(8&gt;'Настройки'!$B$3,"",IF(ISBLANK(M985),IF('Настройки'!$B$9="Нулевой спрос",0,""),IF(M985&lt;0,IF('Настройки'!$B$10="Исключить","",IF('Настройки'!$B$10="Абсолютные значения",ABS(M985),M985)),M985)))</x:f>
      </x:c>
      <x:c r="BQ985" s="50" t="str">
        <x:f>IF(9&gt;'Настройки'!$B$3,"",IF(ISBLANK(N985),IF('Настройки'!$B$9="Нулевой спрос",0,""),IF(N985&lt;0,IF('Настройки'!$B$10="Исключить","",IF('Настройки'!$B$10="Абсолютные значения",ABS(N985),N985)),N985)))</x:f>
      </x:c>
      <x:c r="BR985" s="50" t="str">
        <x:f>IF(10&gt;'Настройки'!$B$3,"",IF(ISBLANK(O985),IF('Настройки'!$B$9="Нулевой спрос",0,""),IF(O985&lt;0,IF('Настройки'!$B$10="Исключить","",IF('Настройки'!$B$10="Абсолютные значения",ABS(O985),O985)),O985)))</x:f>
      </x:c>
      <x:c r="BS985" s="50" t="str">
        <x:f>IF(11&gt;'Настройки'!$B$3,"",IF(ISBLANK(P985),IF('Настройки'!$B$9="Нулевой спрос",0,""),IF(P985&lt;0,IF('Настройки'!$B$10="Исключить","",IF('Настройки'!$B$10="Абсолютные значения",ABS(P985),P985)),P985)))</x:f>
      </x:c>
      <x:c r="BT985" s="50" t="str">
        <x:f>IF(12&gt;'Настройки'!$B$3,"",IF(ISBLANK(Q985),IF('Настройки'!$B$9="Нулевой спрос",0,""),IF(Q985&lt;0,IF('Настройки'!$B$10="Исключить","",IF('Настройки'!$B$10="Абсолютные значения",ABS(Q985),Q985)),Q985)))</x:f>
      </x:c>
      <x:c r="BU985" s="50" t="str">
        <x:f>IF(13&gt;'Настройки'!$B$3,"",IF(ISBLANK(R985),IF('Настройки'!$B$9="Нулевой спрос",0,""),IF(R985&lt;0,IF('Настройки'!$B$10="Исключить","",IF('Настройки'!$B$10="Абсолютные значения",ABS(R985),R985)),R985)))</x:f>
      </x:c>
      <x:c r="BV985" s="50" t="str">
        <x:f>IF(14&gt;'Настройки'!$B$3,"",IF(ISBLANK(S985),IF('Настройки'!$B$9="Нулевой спрос",0,""),IF(S985&lt;0,IF('Настройки'!$B$10="Исключить","",IF('Настройки'!$B$10="Абсолютные значения",ABS(S985),S985)),S985)))</x:f>
      </x:c>
      <x:c r="BW985" s="50" t="str">
        <x:f>IF(15&gt;'Настройки'!$B$3,"",IF(ISBLANK(T985),IF('Настройки'!$B$9="Нулевой спрос",0,""),IF(T985&lt;0,IF('Настройки'!$B$10="Исключить","",IF('Настройки'!$B$10="Абсолютные значения",ABS(T985),T985)),T985)))</x:f>
      </x:c>
      <x:c r="BX985" s="50" t="str">
        <x:f>IF(16&gt;'Настройки'!$B$3,"",IF(ISBLANK(U985),IF('Настройки'!$B$9="Нулевой спрос",0,""),IF(U985&lt;0,IF('Настройки'!$B$10="Исключить","",IF('Настройки'!$B$10="Абсолютные значения",ABS(U985),U985)),U985)))</x:f>
      </x:c>
      <x:c r="BY985" s="50" t="str">
        <x:f>IF(17&gt;'Настройки'!$B$3,"",IF(ISBLANK(V985),IF('Настройки'!$B$9="Нулевой спрос",0,""),IF(V985&lt;0,IF('Настройки'!$B$10="Исключить","",IF('Настройки'!$B$10="Абсолютные значения",ABS(V985),V985)),V985)))</x:f>
      </x:c>
      <x:c r="BZ985" s="50" t="str">
        <x:f>IF(18&gt;'Настройки'!$B$3,"",IF(ISBLANK(W985),IF('Настройки'!$B$9="Нулевой спрос",0,""),IF(W985&lt;0,IF('Настройки'!$B$10="Исключить","",IF('Настройки'!$B$10="Абсолютные значения",ABS(W985),W985)),W985)))</x:f>
      </x:c>
      <x:c r="CA985" s="50" t="str">
        <x:f>IF(19&gt;'Настройки'!$B$3,"",IF(ISBLANK(X985),IF('Настройки'!$B$9="Нулевой спрос",0,""),IF(X985&lt;0,IF('Настройки'!$B$10="Исключить","",IF('Настройки'!$B$10="Абсолютные значения",ABS(X985),X985)),X985)))</x:f>
      </x:c>
      <x:c r="CB985" s="50" t="str">
        <x:f>IF(20&gt;'Настройки'!$B$3,"",IF(ISBLANK(Y985),IF('Настройки'!$B$9="Нулевой спрос",0,""),IF(Y985&lt;0,IF('Настройки'!$B$10="Исключить","",IF('Настройки'!$B$10="Абсолютные значения",ABS(Y985),Y985)),Y985)))</x:f>
      </x:c>
      <x:c r="CC985" s="50" t="str">
        <x:f>IF(21&gt;'Настройки'!$B$3,"",IF(ISBLANK(Z985),IF('Настройки'!$B$9="Нулевой спрос",0,""),IF(Z985&lt;0,IF('Настройки'!$B$10="Исключить","",IF('Настройки'!$B$10="Абсолютные значения",ABS(Z985),Z985)),Z985)))</x:f>
      </x:c>
      <x:c r="CD985" s="50" t="str">
        <x:f>IF(22&gt;'Настройки'!$B$3,"",IF(ISBLANK(AA985),IF('Настройки'!$B$9="Нулевой спрос",0,""),IF(AA985&lt;0,IF('Настройки'!$B$10="Исключить","",IF('Настройки'!$B$10="Абсолютные значения",ABS(AA985),AA985)),AA985)))</x:f>
      </x:c>
      <x:c r="CE985" s="50" t="str">
        <x:f>IF(23&gt;'Настройки'!$B$3,"",IF(ISBLANK(AB985),IF('Настройки'!$B$9="Нулевой спрос",0,""),IF(AB985&lt;0,IF('Настройки'!$B$10="Исключить","",IF('Настройки'!$B$10="Абсолютные значения",ABS(AB985),AB985)),AB985)))</x:f>
      </x:c>
      <x:c r="CF985" s="50" t="str">
        <x:f>IF(24&gt;'Настройки'!$B$3,"",IF(ISBLANK(AC985),IF('Настройки'!$B$9="Нулевой спрос",0,""),IF(AC985&lt;0,IF('Настройки'!$B$10="Исключить","",IF('Настройки'!$B$10="Абсолютные значения",ABS(AC985),AC985)),AC985)))</x:f>
      </x:c>
      <x:c r="CG985" s="50" t="str">
        <x:f>IF(25&gt;'Настройки'!$B$3,"",IF(ISBLANK(AD985),IF('Настройки'!$B$9="Нулевой спрос",0,""),IF(AD985&lt;0,IF('Настройки'!$B$10="Исключить","",IF('Настройки'!$B$10="Абсолютные значения",ABS(AD985),AD985)),AD985)))</x:f>
      </x:c>
      <x:c r="CH985" s="50" t="str">
        <x:f>IF(26&gt;'Настройки'!$B$3,"",IF(ISBLANK(AE985),IF('Настройки'!$B$9="Нулевой спрос",0,""),IF(AE985&lt;0,IF('Настройки'!$B$10="Исключить","",IF('Настройки'!$B$10="Абсолютные значения",ABS(AE985),AE985)),AE985)))</x:f>
      </x:c>
      <x:c r="CI985" s="50" t="str">
        <x:f>IF(27&gt;'Настройки'!$B$3,"",IF(ISBLANK(AF985),IF('Настройки'!$B$9="Нулевой спрос",0,""),IF(AF985&lt;0,IF('Настройки'!$B$10="Исключить","",IF('Настройки'!$B$10="Абсолютные значения",ABS(AF985),AF985)),AF985)))</x:f>
      </x:c>
      <x:c r="CJ985" s="50" t="str">
        <x:f>IF(28&gt;'Настройки'!$B$3,"",IF(ISBLANK(AG985),IF('Настройки'!$B$9="Нулевой спрос",0,""),IF(AG985&lt;0,IF('Настройки'!$B$10="Исключить","",IF('Настройки'!$B$10="Абсолютные значения",ABS(AG985),AG985)),AG985)))</x:f>
      </x:c>
      <x:c r="CK985" s="50" t="str">
        <x:f>IF(29&gt;'Настройки'!$B$3,"",IF(ISBLANK(AH985),IF('Настройки'!$B$9="Нулевой спрос",0,""),IF(AH985&lt;0,IF('Настройки'!$B$10="Исключить","",IF('Настройки'!$B$10="Абсолютные значения",ABS(AH985),AH985)),AH985)))</x:f>
      </x:c>
      <x:c r="CL985" s="50" t="str">
        <x:f>IF(30&gt;'Настройки'!$B$3,"",IF(ISBLANK(AI985),IF('Настройки'!$B$9="Нулевой спрос",0,""),IF(AI985&lt;0,IF('Настройки'!$B$10="Исключить","",IF('Настройки'!$B$10="Абсолютные значения",ABS(AI985),AI985)),AI985)))</x:f>
      </x:c>
      <x:c r="CM985" s="50" t="str">
        <x:f>IF(31&gt;'Настройки'!$B$3,"",IF(ISBLANK(AJ985),IF('Настройки'!$B$9="Нулевой спрос",0,""),IF(AJ985&lt;0,IF('Настройки'!$B$10="Исключить","",IF('Настройки'!$B$10="Абсолютные значения",ABS(AJ985),AJ985)),AJ985)))</x:f>
      </x:c>
      <x:c r="CN985" s="50" t="str">
        <x:f>IF(32&gt;'Настройки'!$B$3,"",IF(ISBLANK(AK985),IF('Настройки'!$B$9="Нулевой спрос",0,""),IF(AK985&lt;0,IF('Настройки'!$B$10="Исключить","",IF('Настройки'!$B$10="Абсолютные значения",ABS(AK985),AK985)),AK985)))</x:f>
      </x:c>
      <x:c r="CO985" s="50" t="str">
        <x:f>IF(33&gt;'Настройки'!$B$3,"",IF(ISBLANK(AL985),IF('Настройки'!$B$9="Нулевой спрос",0,""),IF(AL985&lt;0,IF('Настройки'!$B$10="Исключить","",IF('Настройки'!$B$10="Абсолютные значения",ABS(AL985),AL985)),AL985)))</x:f>
      </x:c>
      <x:c r="CP985" s="50" t="str">
        <x:f>IF(34&gt;'Настройки'!$B$3,"",IF(ISBLANK(AM985),IF('Настройки'!$B$9="Нулевой спрос",0,""),IF(AM985&lt;0,IF('Настройки'!$B$10="Исключить","",IF('Настройки'!$B$10="Абсолютные значения",ABS(AM985),AM985)),AM985)))</x:f>
      </x:c>
      <x:c r="CQ985" s="50" t="str">
        <x:f>IF(35&gt;'Настройки'!$B$3,"",IF(ISBLANK(AN985),IF('Настройки'!$B$9="Нулевой спрос",0,""),IF(AN985&lt;0,IF('Настройки'!$B$10="Исключить","",IF('Настройки'!$B$10="Абсолютные значения",ABS(AN985),AN985)),AN985)))</x:f>
      </x:c>
      <x:c r="CR985" s="50" t="str">
        <x:f>IF(36&gt;'Настройки'!$B$3,"",IF(ISBLANK(AO985),IF('Настройки'!$B$9="Нулевой спрос",0,""),IF(AO985&lt;0,IF('Настройки'!$B$10="Исключить","",IF('Настройки'!$B$10="Абсолютные значения",ABS(AO985),AO985)),AO985)))</x:f>
      </x:c>
      <x:c r="CS985" s="50" t="str">
        <x:f>IF(OR(1&gt;'Настройки'!$B$3,ISBLANK(BI985),BI985=0),"",BI985)</x:f>
      </x:c>
      <x:c r="CT985" s="50" t="str">
        <x:f>IF(OR(2&gt;'Настройки'!$B$3,ISBLANK(BJ985),BJ985=0),"",BJ985)</x:f>
      </x:c>
      <x:c r="CU985" s="50" t="str">
        <x:f>IF(OR(3&gt;'Настройки'!$B$3,ISBLANK(BK985),BK985=0),"",BK985)</x:f>
      </x:c>
      <x:c r="CV985" s="50" t="str">
        <x:f>IF(OR(4&gt;'Настройки'!$B$3,ISBLANK(BL985),BL985=0),"",BL985)</x:f>
      </x:c>
      <x:c r="CW985" s="50" t="str">
        <x:f>IF(OR(5&gt;'Настройки'!$B$3,ISBLANK(BM985),BM985=0),"",BM985)</x:f>
      </x:c>
      <x:c r="CX985" s="50" t="str">
        <x:f>IF(OR(6&gt;'Настройки'!$B$3,ISBLANK(BN985),BN985=0),"",BN985)</x:f>
      </x:c>
      <x:c r="CY985" s="50" t="str">
        <x:f>IF(OR(7&gt;'Настройки'!$B$3,ISBLANK(BO985),BO985=0),"",BO985)</x:f>
      </x:c>
      <x:c r="CZ985" s="50" t="str">
        <x:f>IF(OR(8&gt;'Настройки'!$B$3,ISBLANK(BP985),BP985=0),"",BP985)</x:f>
      </x:c>
      <x:c r="DA985" s="50" t="str">
        <x:f>IF(OR(9&gt;'Настройки'!$B$3,ISBLANK(BQ985),BQ985=0),"",BQ985)</x:f>
      </x:c>
      <x:c r="DB985" s="50" t="str">
        <x:f>IF(OR(10&gt;'Настройки'!$B$3,ISBLANK(BR985),BR985=0),"",BR985)</x:f>
      </x:c>
      <x:c r="DC985" s="50" t="str">
        <x:f>IF(OR(11&gt;'Настройки'!$B$3,ISBLANK(BS985),BS985=0),"",BS985)</x:f>
      </x:c>
      <x:c r="DD985" s="50" t="str">
        <x:f>IF(OR(12&gt;'Настройки'!$B$3,ISBLANK(BT985),BT985=0),"",BT985)</x:f>
      </x:c>
      <x:c r="DE985" s="50" t="str">
        <x:f>IF(OR(13&gt;'Настройки'!$B$3,ISBLANK(BU985),BU985=0),"",BU985)</x:f>
      </x:c>
      <x:c r="DF985" s="50" t="str">
        <x:f>IF(OR(14&gt;'Настройки'!$B$3,ISBLANK(BV985),BV985=0),"",BV985)</x:f>
      </x:c>
      <x:c r="DG985" s="50" t="str">
        <x:f>IF(OR(15&gt;'Настройки'!$B$3,ISBLANK(BW985),BW985=0),"",BW985)</x:f>
      </x:c>
      <x:c r="DH985" s="50" t="str">
        <x:f>IF(OR(16&gt;'Настройки'!$B$3,ISBLANK(BX985),BX985=0),"",BX985)</x:f>
      </x:c>
      <x:c r="DI985" s="50" t="str">
        <x:f>IF(OR(17&gt;'Настройки'!$B$3,ISBLANK(BY985),BY985=0),"",BY985)</x:f>
      </x:c>
      <x:c r="DJ985" s="50" t="str">
        <x:f>IF(OR(18&gt;'Настройки'!$B$3,ISBLANK(BZ985),BZ985=0),"",BZ985)</x:f>
      </x:c>
      <x:c r="DK985" s="50" t="str">
        <x:f>IF(OR(19&gt;'Настройки'!$B$3,ISBLANK(CA985),CA985=0),"",CA985)</x:f>
      </x:c>
      <x:c r="DL985" s="50" t="str">
        <x:f>IF(OR(20&gt;'Настройки'!$B$3,ISBLANK(CB985),CB985=0),"",CB985)</x:f>
      </x:c>
      <x:c r="DM985" s="50" t="str">
        <x:f>IF(OR(21&gt;'Настройки'!$B$3,ISBLANK(CC985),CC985=0),"",CC985)</x:f>
      </x:c>
      <x:c r="DN985" s="50" t="str">
        <x:f>IF(OR(22&gt;'Настройки'!$B$3,ISBLANK(CD985),CD985=0),"",CD985)</x:f>
      </x:c>
      <x:c r="DO985" s="50" t="str">
        <x:f>IF(OR(23&gt;'Настройки'!$B$3,ISBLANK(CE985),CE985=0),"",CE985)</x:f>
      </x:c>
      <x:c r="DP985" s="50" t="str">
        <x:f>IF(OR(24&gt;'Настройки'!$B$3,ISBLANK(CF985),CF985=0),"",CF985)</x:f>
      </x:c>
      <x:c r="DQ985" s="50" t="str">
        <x:f>IF(OR(25&gt;'Настройки'!$B$3,ISBLANK(CG985),CG985=0),"",CG985)</x:f>
      </x:c>
      <x:c r="DR985" s="50" t="str">
        <x:f>IF(OR(26&gt;'Настройки'!$B$3,ISBLANK(CH985),CH985=0),"",CH985)</x:f>
      </x:c>
      <x:c r="DS985" s="50" t="str">
        <x:f>IF(OR(27&gt;'Настройки'!$B$3,ISBLANK(CI985),CI985=0),"",CI985)</x:f>
      </x:c>
      <x:c r="DT985" s="50" t="str">
        <x:f>IF(OR(28&gt;'Настройки'!$B$3,ISBLANK(CJ985),CJ985=0),"",CJ985)</x:f>
      </x:c>
      <x:c r="DU985" s="50" t="str">
        <x:f>IF(OR(29&gt;'Настройки'!$B$3,ISBLANK(CK985),CK985=0),"",CK985)</x:f>
      </x:c>
      <x:c r="DV985" s="50" t="str">
        <x:f>IF(OR(30&gt;'Настройки'!$B$3,ISBLANK(CL985),CL985=0),"",CL985)</x:f>
      </x:c>
      <x:c r="DW985" s="50" t="str">
        <x:f>IF(OR(31&gt;'Настройки'!$B$3,ISBLANK(CM985),CM985=0),"",CM985)</x:f>
      </x:c>
      <x:c r="DX985" s="50" t="str">
        <x:f>IF(OR(32&gt;'Настройки'!$B$3,ISBLANK(CN985),CN985=0),"",CN985)</x:f>
      </x:c>
      <x:c r="DY985" s="50" t="str">
        <x:f>IF(OR(33&gt;'Настройки'!$B$3,ISBLANK(CO985),CO985=0),"",CO985)</x:f>
      </x:c>
      <x:c r="DZ985" s="50" t="str">
        <x:f>IF(OR(34&gt;'Настройки'!$B$3,ISBLANK(CP985),CP985=0),"",CP985)</x:f>
      </x:c>
      <x:c r="EA985" s="50" t="str">
        <x:f>IF(OR(35&gt;'Настройки'!$B$3,ISBLANK(CQ985),CQ985=0),"",CQ985)</x:f>
      </x:c>
      <x:c r="EB985" s="50" t="str">
        <x:f>IF(OR(36&gt;'Настройки'!$B$3,ISBLANK(CR985),CR985=0),"",CR985)</x:f>
      </x:c>
      <x:c r="EC985" s="50" t="str">
        <x:f>IF(A985="","",IF(OR(BB985="AZ",BB985="BZ"),10000+ROW(),IF(AZ985&gt;'Настройки'!$B$11,20000+ROW(),IF(BF985&lt;&gt;"Обычный",30000+ROW(),IF(AX985&lt;=0,40000+ROW(),"")))))</x:f>
      </x:c>
      <x:c r="ED985" s="50" t="str">
        <x:f>IF(EC985="","",COUNTIFS($EC$2:$EC$1001,"&gt;0",$EC$2:$EC$1001,"&lt;"&amp;EC985)+1)</x:f>
      </x:c>
    </x:row>
    <x:row r="986">
      <x:c r="A986" s="115"/>
      <x:c r="B986" s="115"/>
      <x:c r="C986" s="115"/>
      <x:c r="D986" s="118"/>
      <x:c r="E986" s="118"/>
      <x:c r="F986" s="118"/>
      <x:c r="G986" s="118"/>
      <x:c r="H986" s="118"/>
      <x:c r="I986" s="118"/>
      <x:c r="J986" s="118"/>
      <x:c r="K986" s="118"/>
      <x:c r="L986" s="118"/>
      <x:c r="M986" s="118"/>
      <x:c r="N986" s="118"/>
      <x:c r="O986" s="118"/>
      <x:c r="P986" s="118"/>
      <x:c r="Q986" s="118"/>
      <x:c r="R986" s="118"/>
      <x:c r="S986" s="118"/>
      <x:c r="T986" s="118"/>
      <x:c r="U986" s="118"/>
      <x:c r="V986" s="118"/>
      <x:c r="W986" s="118"/>
      <x:c r="X986" s="118"/>
      <x:c r="Y986" s="118"/>
      <x:c r="Z986" s="118"/>
      <x:c r="AA986" s="118"/>
      <x:c r="AB986" s="118"/>
      <x:c r="AC986" s="118"/>
      <x:c r="AD986" s="118"/>
      <x:c r="AE986" s="118"/>
      <x:c r="AF986" s="118"/>
      <x:c r="AG986" s="118"/>
      <x:c r="AH986" s="118"/>
      <x:c r="AI986" s="118"/>
      <x:c r="AJ986" s="118"/>
      <x:c r="AK986" s="118"/>
      <x:c r="AL986" s="118"/>
      <x:c r="AM986" s="118"/>
      <x:c r="AN986" s="118"/>
      <x:c r="AO986" s="118"/>
      <x:c r="AP986" s="115"/>
      <x:c r="AQ986" s="49" t="str">
        <x:f>IF(A986="","",COUNT(BI986:INDEX(BI986:CR986,1,'Настройки'!$B$3)))</x:f>
      </x:c>
      <x:c r="AR986" s="49" t="str">
        <x:f>IF(A986="","",SUM(BI986:INDEX(BI986:CR986,1,'Настройки'!$B$3)))</x:f>
      </x:c>
      <x:c r="AS986" s="58" t="str">
        <x:f>IF(A986="","",IF('Настройки'!$B$4="Стоимость потребления",AR986*D986,IF('Настройки'!$B$4="Количество",AR986,E986)))</x:f>
      </x:c>
      <x:c r="AT986" s="61" t="str">
        <x:f>IF(OR(A986="",AS986&lt;0,SUM($AS$2:$AS$1001)&lt;=0),"",AS986/SUM($AS$2:$AS$1001))</x:f>
      </x:c>
      <x:c r="AU986" s="61" t="str">
        <x:f>IF(OR(A986="",AS986&lt;0,SUM($AS$2:$AS$1001)&lt;=0),"",SUMIFS($AS$2:$AS$1001,$AS$2:$AS$1001,"&gt;"&amp;AS986)/SUM($AS$2:$AS$1001))</x:f>
      </x:c>
      <x:c r="AV986" s="61" t="str">
        <x:f>IF(OR(A986="",AS986&lt;0,SUM($AS$2:$AS$1001)&lt;=0),"",SUMIFS($AS$2:$AS$1001,$AS$2:$AS$1001,"&gt;="&amp;AS986)/SUM($AS$2:$AS$1001))</x:f>
      </x:c>
      <x:c r="AW986" s="49" t="str">
        <x:f>IF(A986="","",IF(SUM($AS$2:$AS$1001)&lt;=0,"Не определён",IF(AS986&lt;0,"Исключение",IF(AU986&lt;'Настройки'!$B$5,"A",IF(AU986&lt;'Настройки'!$B$6,"B","C")))))</x:f>
      </x:c>
      <x:c r="AX986" s="58" t="str">
        <x:f>IF(A986="","",IF(AQ986=0,"",AVERAGE(BI986:INDEX(BI986:CR986,1,'Настройки'!$B$3))))</x:f>
      </x:c>
      <x:c r="AY986" s="58" t="str">
        <x:f>IF(OR(A986="",AQ986=0),"",STDEVP(BI986:INDEX(BI986:CR986,1,'Настройки'!$B$3)))</x:f>
      </x:c>
      <x:c r="AZ986" s="61" t="str">
        <x:f>IF(OR(A986="",AQ986&lt;'Настройки'!$B$12,AX986&lt;=0,AND('Настройки'!$B$10="Блокировать",COUNTIF(F986:INDEX(F986:AO986,1,'Настройки'!$B$3),"&lt;0")&gt;0)),"",AY986/ABS(AX986))</x:f>
      </x:c>
      <x:c r="BA986" s="49" t="str">
        <x:f>IF(A986="","",IF(AND('Настройки'!$B$10="Блокировать",COUNTIF(F986:INDEX(F986:AO986,1,'Настройки'!$B$3),"&lt;0")&gt;0),"Не определён",IF(AQ986&lt;'Настройки'!$B$12,"Не определён",IF(AX986=0,"Нет спроса",IF(AX986&lt;0,"Не определён",IF(AZ986&lt;='Настройки'!$B$7,"X",IF(AZ986&lt;='Настройки'!$B$8,"Y","Z")))))))</x:f>
      </x:c>
      <x:c r="BB986" s="49" t="str">
        <x:f>IF(OR(A986="",LEN(AW986)&lt;&gt;1,LEN(BA986)&lt;&gt;1),"",AW986&amp;BA986)</x:f>
      </x:c>
      <x:c r="BC986" s="61" t="str">
        <x:f>IF(OR(A986="",AQ986=0),"",(COUNT(BI986:INDEX(BI986:CR986,1,'Настройки'!$B$3))-COUNT(CS986:INDEX(CS986:EB986,1,'Настройки'!$B$3)))/AQ986)</x:f>
      </x:c>
      <x:c r="BD986" s="64" t="str">
        <x:f>IF(OR(A986="",COUNT(CS986:INDEX(CS986:EB986,1,'Настройки'!$B$3))=0),"",AQ986/COUNT(CS986:INDEX(CS986:EB986,1,'Настройки'!$B$3)))</x:f>
      </x:c>
      <x:c r="BE986" s="64" t="str">
        <x:f>IF(OR(A986="",COUNT(CS986:INDEX(CS986:EB986,1,'Настройки'!$B$3))=0),"",IF(AVERAGE(CS986:INDEX(CS986:EB986,1,'Настройки'!$B$3))=0,"",(STDEVP(CS986:INDEX(CS986:EB986,1,'Настройки'!$B$3))/ABS(AVERAGE(CS986:INDEX(CS986:EB986,1,'Настройки'!$B$3))))^2))</x:f>
      </x:c>
      <x:c r="BF986" s="49" t="str">
        <x:f>IF(A986="","",IF(AQ986&lt;3,"Недостаточно",IF(AQ986&lt;6,"Предварительный","Обычный")))</x:f>
      </x:c>
      <x:c r="BG986" s="49" t="str">
        <x:f>IF(A986="","",IF(COUNTIF(F986:INDEX(F986:AO986,1,'Настройки'!$B$3),"&lt;0")&gt;0,IF('Настройки'!$B$10="Блокировать","Отрицательный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"),"")&amp;IF(AQ986&lt;3,"Недостаточно истории. ",IF(AQ986&lt;6,"Предварительная классификация. ",""))&amp;IF(AX986=0,"Нет спроса за горизонт. ","")&amp;IF(AZ986&gt;'Настройки'!$B$11,"Экстремальная вариативность. ",""))</x:f>
      </x:c>
      <x:c r="BH986" s="49" t="str">
        <x:f>IF(A986="","",IFERROR(VLOOKUP(BB986,'Настройки'!$D$3:$E$11,2,FALSE),"Сначала проверьте исходные данные и историю спроса.")&amp;" Уточните срок поставки, MOQ и критичность.")</x:f>
      </x:c>
      <x:c r="BI986" s="50" t="str">
        <x:f>IF(1&gt;'Настройки'!$B$3,"",IF(ISBLANK(F986),IF('Настройки'!$B$9="Нулевой спрос",0,""),IF(F986&lt;0,IF('Настройки'!$B$10="Исключить","",IF('Настройки'!$B$10="Абсолютные значения",ABS(F986),F986)),F986)))</x:f>
      </x:c>
      <x:c r="BJ986" s="50" t="str">
        <x:f>IF(2&gt;'Настройки'!$B$3,"",IF(ISBLANK(G986),IF('Настройки'!$B$9="Нулевой спрос",0,""),IF(G986&lt;0,IF('Настройки'!$B$10="Исключить","",IF('Настройки'!$B$10="Абсолютные значения",ABS(G986),G986)),G986)))</x:f>
      </x:c>
      <x:c r="BK986" s="50" t="str">
        <x:f>IF(3&gt;'Настройки'!$B$3,"",IF(ISBLANK(H986),IF('Настройки'!$B$9="Нулевой спрос",0,""),IF(H986&lt;0,IF('Настройки'!$B$10="Исключить","",IF('Настройки'!$B$10="Абсолютные значения",ABS(H986),H986)),H986)))</x:f>
      </x:c>
      <x:c r="BL986" s="50" t="str">
        <x:f>IF(4&gt;'Настройки'!$B$3,"",IF(ISBLANK(I986),IF('Настройки'!$B$9="Нулевой спрос",0,""),IF(I986&lt;0,IF('Настройки'!$B$10="Исключить","",IF('Настройки'!$B$10="Абсолютные значения",ABS(I986),I986)),I986)))</x:f>
      </x:c>
      <x:c r="BM986" s="50" t="str">
        <x:f>IF(5&gt;'Настройки'!$B$3,"",IF(ISBLANK(J986),IF('Настройки'!$B$9="Нулевой спрос",0,""),IF(J986&lt;0,IF('Настройки'!$B$10="Исключить","",IF('Настройки'!$B$10="Абсолютные значения",ABS(J986),J986)),J986)))</x:f>
      </x:c>
      <x:c r="BN986" s="50" t="str">
        <x:f>IF(6&gt;'Настройки'!$B$3,"",IF(ISBLANK(K986),IF('Настройки'!$B$9="Нулевой спрос",0,""),IF(K986&lt;0,IF('Настройки'!$B$10="Исключить","",IF('Настройки'!$B$10="Абсолютные значения",ABS(K986),K986)),K986)))</x:f>
      </x:c>
      <x:c r="BO986" s="50" t="str">
        <x:f>IF(7&gt;'Настройки'!$B$3,"",IF(ISBLANK(L986),IF('Настройки'!$B$9="Нулевой спрос",0,""),IF(L986&lt;0,IF('Настройки'!$B$10="Исключить","",IF('Настройки'!$B$10="Абсолютные значения",ABS(L986),L986)),L986)))</x:f>
      </x:c>
      <x:c r="BP986" s="50" t="str">
        <x:f>IF(8&gt;'Настройки'!$B$3,"",IF(ISBLANK(M986),IF('Настройки'!$B$9="Нулевой спрос",0,""),IF(M986&lt;0,IF('Настройки'!$B$10="Исключить","",IF('Настройки'!$B$10="Абсолютные значения",ABS(M986),M986)),M986)))</x:f>
      </x:c>
      <x:c r="BQ986" s="50" t="str">
        <x:f>IF(9&gt;'Настройки'!$B$3,"",IF(ISBLANK(N986),IF('Настройки'!$B$9="Нулевой спрос",0,""),IF(N986&lt;0,IF('Настройки'!$B$10="Исключить","",IF('Настройки'!$B$10="Абсолютные значения",ABS(N986),N986)),N986)))</x:f>
      </x:c>
      <x:c r="BR986" s="50" t="str">
        <x:f>IF(10&gt;'Настройки'!$B$3,"",IF(ISBLANK(O986),IF('Настройки'!$B$9="Нулевой спрос",0,""),IF(O986&lt;0,IF('Настройки'!$B$10="Исключить","",IF('Настройки'!$B$10="Абсолютные значения",ABS(O986),O986)),O986)))</x:f>
      </x:c>
      <x:c r="BS986" s="50" t="str">
        <x:f>IF(11&gt;'Настройки'!$B$3,"",IF(ISBLANK(P986),IF('Настройки'!$B$9="Нулевой спрос",0,""),IF(P986&lt;0,IF('Настройки'!$B$10="Исключить","",IF('Настройки'!$B$10="Абсолютные значения",ABS(P986),P986)),P986)))</x:f>
      </x:c>
      <x:c r="BT986" s="50" t="str">
        <x:f>IF(12&gt;'Настройки'!$B$3,"",IF(ISBLANK(Q986),IF('Настройки'!$B$9="Нулевой спрос",0,""),IF(Q986&lt;0,IF('Настройки'!$B$10="Исключить","",IF('Настройки'!$B$10="Абсолютные значения",ABS(Q986),Q986)),Q986)))</x:f>
      </x:c>
      <x:c r="BU986" s="50" t="str">
        <x:f>IF(13&gt;'Настройки'!$B$3,"",IF(ISBLANK(R986),IF('Настройки'!$B$9="Нулевой спрос",0,""),IF(R986&lt;0,IF('Настройки'!$B$10="Исключить","",IF('Настройки'!$B$10="Абсолютные значения",ABS(R986),R986)),R986)))</x:f>
      </x:c>
      <x:c r="BV986" s="50" t="str">
        <x:f>IF(14&gt;'Настройки'!$B$3,"",IF(ISBLANK(S986),IF('Настройки'!$B$9="Нулевой спрос",0,""),IF(S986&lt;0,IF('Настройки'!$B$10="Исключить","",IF('Настройки'!$B$10="Абсолютные значения",ABS(S986),S986)),S986)))</x:f>
      </x:c>
      <x:c r="BW986" s="50" t="str">
        <x:f>IF(15&gt;'Настройки'!$B$3,"",IF(ISBLANK(T986),IF('Настройки'!$B$9="Нулевой спрос",0,""),IF(T986&lt;0,IF('Настройки'!$B$10="Исключить","",IF('Настройки'!$B$10="Абсолютные значения",ABS(T986),T986)),T986)))</x:f>
      </x:c>
      <x:c r="BX986" s="50" t="str">
        <x:f>IF(16&gt;'Настройки'!$B$3,"",IF(ISBLANK(U986),IF('Настройки'!$B$9="Нулевой спрос",0,""),IF(U986&lt;0,IF('Настройки'!$B$10="Исключить","",IF('Настройки'!$B$10="Абсолютные значения",ABS(U986),U986)),U986)))</x:f>
      </x:c>
      <x:c r="BY986" s="50" t="str">
        <x:f>IF(17&gt;'Настройки'!$B$3,"",IF(ISBLANK(V986),IF('Настройки'!$B$9="Нулевой спрос",0,""),IF(V986&lt;0,IF('Настройки'!$B$10="Исключить","",IF('Настройки'!$B$10="Абсолютные значения",ABS(V986),V986)),V986)))</x:f>
      </x:c>
      <x:c r="BZ986" s="50" t="str">
        <x:f>IF(18&gt;'Настройки'!$B$3,"",IF(ISBLANK(W986),IF('Настройки'!$B$9="Нулевой спрос",0,""),IF(W986&lt;0,IF('Настройки'!$B$10="Исключить","",IF('Настройки'!$B$10="Абсолютные значения",ABS(W986),W986)),W986)))</x:f>
      </x:c>
      <x:c r="CA986" s="50" t="str">
        <x:f>IF(19&gt;'Настройки'!$B$3,"",IF(ISBLANK(X986),IF('Настройки'!$B$9="Нулевой спрос",0,""),IF(X986&lt;0,IF('Настройки'!$B$10="Исключить","",IF('Настройки'!$B$10="Абсолютные значения",ABS(X986),X986)),X986)))</x:f>
      </x:c>
      <x:c r="CB986" s="50" t="str">
        <x:f>IF(20&gt;'Настройки'!$B$3,"",IF(ISBLANK(Y986),IF('Настройки'!$B$9="Нулевой спрос",0,""),IF(Y986&lt;0,IF('Настройки'!$B$10="Исключить","",IF('Настройки'!$B$10="Абсолютные значения",ABS(Y986),Y986)),Y986)))</x:f>
      </x:c>
      <x:c r="CC986" s="50" t="str">
        <x:f>IF(21&gt;'Настройки'!$B$3,"",IF(ISBLANK(Z986),IF('Настройки'!$B$9="Нулевой спрос",0,""),IF(Z986&lt;0,IF('Настройки'!$B$10="Исключить","",IF('Настройки'!$B$10="Абсолютные значения",ABS(Z986),Z986)),Z986)))</x:f>
      </x:c>
      <x:c r="CD986" s="50" t="str">
        <x:f>IF(22&gt;'Настройки'!$B$3,"",IF(ISBLANK(AA986),IF('Настройки'!$B$9="Нулевой спрос",0,""),IF(AA986&lt;0,IF('Настройки'!$B$10="Исключить","",IF('Настройки'!$B$10="Абсолютные значения",ABS(AA986),AA986)),AA986)))</x:f>
      </x:c>
      <x:c r="CE986" s="50" t="str">
        <x:f>IF(23&gt;'Настройки'!$B$3,"",IF(ISBLANK(AB986),IF('Настройки'!$B$9="Нулевой спрос",0,""),IF(AB986&lt;0,IF('Настройки'!$B$10="Исключить","",IF('Настройки'!$B$10="Абсолютные значения",ABS(AB986),AB986)),AB986)))</x:f>
      </x:c>
      <x:c r="CF986" s="50" t="str">
        <x:f>IF(24&gt;'Настройки'!$B$3,"",IF(ISBLANK(AC986),IF('Настройки'!$B$9="Нулевой спрос",0,""),IF(AC986&lt;0,IF('Настройки'!$B$10="Исключить","",IF('Настройки'!$B$10="Абсолютные значения",ABS(AC986),AC986)),AC986)))</x:f>
      </x:c>
      <x:c r="CG986" s="50" t="str">
        <x:f>IF(25&gt;'Настройки'!$B$3,"",IF(ISBLANK(AD986),IF('Настройки'!$B$9="Нулевой спрос",0,""),IF(AD986&lt;0,IF('Настройки'!$B$10="Исключить","",IF('Настройки'!$B$10="Абсолютные значения",ABS(AD986),AD986)),AD986)))</x:f>
      </x:c>
      <x:c r="CH986" s="50" t="str">
        <x:f>IF(26&gt;'Настройки'!$B$3,"",IF(ISBLANK(AE986),IF('Настройки'!$B$9="Нулевой спрос",0,""),IF(AE986&lt;0,IF('Настройки'!$B$10="Исключить","",IF('Настройки'!$B$10="Абсолютные значения",ABS(AE986),AE986)),AE986)))</x:f>
      </x:c>
      <x:c r="CI986" s="50" t="str">
        <x:f>IF(27&gt;'Настройки'!$B$3,"",IF(ISBLANK(AF986),IF('Настройки'!$B$9="Нулевой спрос",0,""),IF(AF986&lt;0,IF('Настройки'!$B$10="Исключить","",IF('Настройки'!$B$10="Абсолютные значения",ABS(AF986),AF986)),AF986)))</x:f>
      </x:c>
      <x:c r="CJ986" s="50" t="str">
        <x:f>IF(28&gt;'Настройки'!$B$3,"",IF(ISBLANK(AG986),IF('Настройки'!$B$9="Нулевой спрос",0,""),IF(AG986&lt;0,IF('Настройки'!$B$10="Исключить","",IF('Настройки'!$B$10="Абсолютные значения",ABS(AG986),AG986)),AG986)))</x:f>
      </x:c>
      <x:c r="CK986" s="50" t="str">
        <x:f>IF(29&gt;'Настройки'!$B$3,"",IF(ISBLANK(AH986),IF('Настройки'!$B$9="Нулевой спрос",0,""),IF(AH986&lt;0,IF('Настройки'!$B$10="Исключить","",IF('Настройки'!$B$10="Абсолютные значения",ABS(AH986),AH986)),AH986)))</x:f>
      </x:c>
      <x:c r="CL986" s="50" t="str">
        <x:f>IF(30&gt;'Настройки'!$B$3,"",IF(ISBLANK(AI986),IF('Настройки'!$B$9="Нулевой спрос",0,""),IF(AI986&lt;0,IF('Настройки'!$B$10="Исключить","",IF('Настройки'!$B$10="Абсолютные значения",ABS(AI986),AI986)),AI986)))</x:f>
      </x:c>
      <x:c r="CM986" s="50" t="str">
        <x:f>IF(31&gt;'Настройки'!$B$3,"",IF(ISBLANK(AJ986),IF('Настройки'!$B$9="Нулевой спрос",0,""),IF(AJ986&lt;0,IF('Настройки'!$B$10="Исключить","",IF('Настройки'!$B$10="Абсолютные значения",ABS(AJ986),AJ986)),AJ986)))</x:f>
      </x:c>
      <x:c r="CN986" s="50" t="str">
        <x:f>IF(32&gt;'Настройки'!$B$3,"",IF(ISBLANK(AK986),IF('Настройки'!$B$9="Нулевой спрос",0,""),IF(AK986&lt;0,IF('Настройки'!$B$10="Исключить","",IF('Настройки'!$B$10="Абсолютные значения",ABS(AK986),AK986)),AK986)))</x:f>
      </x:c>
      <x:c r="CO986" s="50" t="str">
        <x:f>IF(33&gt;'Настройки'!$B$3,"",IF(ISBLANK(AL986),IF('Настройки'!$B$9="Нулевой спрос",0,""),IF(AL986&lt;0,IF('Настройки'!$B$10="Исключить","",IF('Настройки'!$B$10="Абсолютные значения",ABS(AL986),AL986)),AL986)))</x:f>
      </x:c>
      <x:c r="CP986" s="50" t="str">
        <x:f>IF(34&gt;'Настройки'!$B$3,"",IF(ISBLANK(AM986),IF('Настройки'!$B$9="Нулевой спрос",0,""),IF(AM986&lt;0,IF('Настройки'!$B$10="Исключить","",IF('Настройки'!$B$10="Абсолютные значения",ABS(AM986),AM986)),AM986)))</x:f>
      </x:c>
      <x:c r="CQ986" s="50" t="str">
        <x:f>IF(35&gt;'Настройки'!$B$3,"",IF(ISBLANK(AN986),IF('Настройки'!$B$9="Нулевой спрос",0,""),IF(AN986&lt;0,IF('Настройки'!$B$10="Исключить","",IF('Настройки'!$B$10="Абсолютные значения",ABS(AN986),AN986)),AN986)))</x:f>
      </x:c>
      <x:c r="CR986" s="50" t="str">
        <x:f>IF(36&gt;'Настройки'!$B$3,"",IF(ISBLANK(AO986),IF('Настройки'!$B$9="Нулевой спрос",0,""),IF(AO986&lt;0,IF('Настройки'!$B$10="Исключить","",IF('Настройки'!$B$10="Абсолютные значения",ABS(AO986),AO986)),AO986)))</x:f>
      </x:c>
      <x:c r="CS986" s="50" t="str">
        <x:f>IF(OR(1&gt;'Настройки'!$B$3,ISBLANK(BI986),BI986=0),"",BI986)</x:f>
      </x:c>
      <x:c r="CT986" s="50" t="str">
        <x:f>IF(OR(2&gt;'Настройки'!$B$3,ISBLANK(BJ986),BJ986=0),"",BJ986)</x:f>
      </x:c>
      <x:c r="CU986" s="50" t="str">
        <x:f>IF(OR(3&gt;'Настройки'!$B$3,ISBLANK(BK986),BK986=0),"",BK986)</x:f>
      </x:c>
      <x:c r="CV986" s="50" t="str">
        <x:f>IF(OR(4&gt;'Настройки'!$B$3,ISBLANK(BL986),BL986=0),"",BL986)</x:f>
      </x:c>
      <x:c r="CW986" s="50" t="str">
        <x:f>IF(OR(5&gt;'Настройки'!$B$3,ISBLANK(BM986),BM986=0),"",BM986)</x:f>
      </x:c>
      <x:c r="CX986" s="50" t="str">
        <x:f>IF(OR(6&gt;'Настройки'!$B$3,ISBLANK(BN986),BN986=0),"",BN986)</x:f>
      </x:c>
      <x:c r="CY986" s="50" t="str">
        <x:f>IF(OR(7&gt;'Настройки'!$B$3,ISBLANK(BO986),BO986=0),"",BO986)</x:f>
      </x:c>
      <x:c r="CZ986" s="50" t="str">
        <x:f>IF(OR(8&gt;'Настройки'!$B$3,ISBLANK(BP986),BP986=0),"",BP986)</x:f>
      </x:c>
      <x:c r="DA986" s="50" t="str">
        <x:f>IF(OR(9&gt;'Настройки'!$B$3,ISBLANK(BQ986),BQ986=0),"",BQ986)</x:f>
      </x:c>
      <x:c r="DB986" s="50" t="str">
        <x:f>IF(OR(10&gt;'Настройки'!$B$3,ISBLANK(BR986),BR986=0),"",BR986)</x:f>
      </x:c>
      <x:c r="DC986" s="50" t="str">
        <x:f>IF(OR(11&gt;'Настройки'!$B$3,ISBLANK(BS986),BS986=0),"",BS986)</x:f>
      </x:c>
      <x:c r="DD986" s="50" t="str">
        <x:f>IF(OR(12&gt;'Настройки'!$B$3,ISBLANK(BT986),BT986=0),"",BT986)</x:f>
      </x:c>
      <x:c r="DE986" s="50" t="str">
        <x:f>IF(OR(13&gt;'Настройки'!$B$3,ISBLANK(BU986),BU986=0),"",BU986)</x:f>
      </x:c>
      <x:c r="DF986" s="50" t="str">
        <x:f>IF(OR(14&gt;'Настройки'!$B$3,ISBLANK(BV986),BV986=0),"",BV986)</x:f>
      </x:c>
      <x:c r="DG986" s="50" t="str">
        <x:f>IF(OR(15&gt;'Настройки'!$B$3,ISBLANK(BW986),BW986=0),"",BW986)</x:f>
      </x:c>
      <x:c r="DH986" s="50" t="str">
        <x:f>IF(OR(16&gt;'Настройки'!$B$3,ISBLANK(BX986),BX986=0),"",BX986)</x:f>
      </x:c>
      <x:c r="DI986" s="50" t="str">
        <x:f>IF(OR(17&gt;'Настройки'!$B$3,ISBLANK(BY986),BY986=0),"",BY986)</x:f>
      </x:c>
      <x:c r="DJ986" s="50" t="str">
        <x:f>IF(OR(18&gt;'Настройки'!$B$3,ISBLANK(BZ986),BZ986=0),"",BZ986)</x:f>
      </x:c>
      <x:c r="DK986" s="50" t="str">
        <x:f>IF(OR(19&gt;'Настройки'!$B$3,ISBLANK(CA986),CA986=0),"",CA986)</x:f>
      </x:c>
      <x:c r="DL986" s="50" t="str">
        <x:f>IF(OR(20&gt;'Настройки'!$B$3,ISBLANK(CB986),CB986=0),"",CB986)</x:f>
      </x:c>
      <x:c r="DM986" s="50" t="str">
        <x:f>IF(OR(21&gt;'Настройки'!$B$3,ISBLANK(CC986),CC986=0),"",CC986)</x:f>
      </x:c>
      <x:c r="DN986" s="50" t="str">
        <x:f>IF(OR(22&gt;'Настройки'!$B$3,ISBLANK(CD986),CD986=0),"",CD986)</x:f>
      </x:c>
      <x:c r="DO986" s="50" t="str">
        <x:f>IF(OR(23&gt;'Настройки'!$B$3,ISBLANK(CE986),CE986=0),"",CE986)</x:f>
      </x:c>
      <x:c r="DP986" s="50" t="str">
        <x:f>IF(OR(24&gt;'Настройки'!$B$3,ISBLANK(CF986),CF986=0),"",CF986)</x:f>
      </x:c>
      <x:c r="DQ986" s="50" t="str">
        <x:f>IF(OR(25&gt;'Настройки'!$B$3,ISBLANK(CG986),CG986=0),"",CG986)</x:f>
      </x:c>
      <x:c r="DR986" s="50" t="str">
        <x:f>IF(OR(26&gt;'Настройки'!$B$3,ISBLANK(CH986),CH986=0),"",CH986)</x:f>
      </x:c>
      <x:c r="DS986" s="50" t="str">
        <x:f>IF(OR(27&gt;'Настройки'!$B$3,ISBLANK(CI986),CI986=0),"",CI986)</x:f>
      </x:c>
      <x:c r="DT986" s="50" t="str">
        <x:f>IF(OR(28&gt;'Настройки'!$B$3,ISBLANK(CJ986),CJ986=0),"",CJ986)</x:f>
      </x:c>
      <x:c r="DU986" s="50" t="str">
        <x:f>IF(OR(29&gt;'Настройки'!$B$3,ISBLANK(CK986),CK986=0),"",CK986)</x:f>
      </x:c>
      <x:c r="DV986" s="50" t="str">
        <x:f>IF(OR(30&gt;'Настройки'!$B$3,ISBLANK(CL986),CL986=0),"",CL986)</x:f>
      </x:c>
      <x:c r="DW986" s="50" t="str">
        <x:f>IF(OR(31&gt;'Настройки'!$B$3,ISBLANK(CM986),CM986=0),"",CM986)</x:f>
      </x:c>
      <x:c r="DX986" s="50" t="str">
        <x:f>IF(OR(32&gt;'Настройки'!$B$3,ISBLANK(CN986),CN986=0),"",CN986)</x:f>
      </x:c>
      <x:c r="DY986" s="50" t="str">
        <x:f>IF(OR(33&gt;'Настройки'!$B$3,ISBLANK(CO986),CO986=0),"",CO986)</x:f>
      </x:c>
      <x:c r="DZ986" s="50" t="str">
        <x:f>IF(OR(34&gt;'Настройки'!$B$3,ISBLANK(CP986),CP986=0),"",CP986)</x:f>
      </x:c>
      <x:c r="EA986" s="50" t="str">
        <x:f>IF(OR(35&gt;'Настройки'!$B$3,ISBLANK(CQ986),CQ986=0),"",CQ986)</x:f>
      </x:c>
      <x:c r="EB986" s="50" t="str">
        <x:f>IF(OR(36&gt;'Настройки'!$B$3,ISBLANK(CR986),CR986=0),"",CR986)</x:f>
      </x:c>
      <x:c r="EC986" s="50" t="str">
        <x:f>IF(A986="","",IF(OR(BB986="AZ",BB986="BZ"),10000+ROW(),IF(AZ986&gt;'Настройки'!$B$11,20000+ROW(),IF(BF986&lt;&gt;"Обычный",30000+ROW(),IF(AX986&lt;=0,40000+ROW(),"")))))</x:f>
      </x:c>
      <x:c r="ED986" s="50" t="str">
        <x:f>IF(EC986="","",COUNTIFS($EC$2:$EC$1001,"&gt;0",$EC$2:$EC$1001,"&lt;"&amp;EC986)+1)</x:f>
      </x:c>
    </x:row>
    <x:row r="987">
      <x:c r="A987" s="115"/>
      <x:c r="B987" s="115"/>
      <x:c r="C987" s="115"/>
      <x:c r="D987" s="118"/>
      <x:c r="E987" s="118"/>
      <x:c r="F987" s="118"/>
      <x:c r="G987" s="118"/>
      <x:c r="H987" s="118"/>
      <x:c r="I987" s="118"/>
      <x:c r="J987" s="118"/>
      <x:c r="K987" s="118"/>
      <x:c r="L987" s="118"/>
      <x:c r="M987" s="118"/>
      <x:c r="N987" s="118"/>
      <x:c r="O987" s="118"/>
      <x:c r="P987" s="118"/>
      <x:c r="Q987" s="118"/>
      <x:c r="R987" s="118"/>
      <x:c r="S987" s="118"/>
      <x:c r="T987" s="118"/>
      <x:c r="U987" s="118"/>
      <x:c r="V987" s="118"/>
      <x:c r="W987" s="118"/>
      <x:c r="X987" s="118"/>
      <x:c r="Y987" s="118"/>
      <x:c r="Z987" s="118"/>
      <x:c r="AA987" s="118"/>
      <x:c r="AB987" s="118"/>
      <x:c r="AC987" s="118"/>
      <x:c r="AD987" s="118"/>
      <x:c r="AE987" s="118"/>
      <x:c r="AF987" s="118"/>
      <x:c r="AG987" s="118"/>
      <x:c r="AH987" s="118"/>
      <x:c r="AI987" s="118"/>
      <x:c r="AJ987" s="118"/>
      <x:c r="AK987" s="118"/>
      <x:c r="AL987" s="118"/>
      <x:c r="AM987" s="118"/>
      <x:c r="AN987" s="118"/>
      <x:c r="AO987" s="118"/>
      <x:c r="AP987" s="115"/>
      <x:c r="AQ987" s="49" t="str">
        <x:f>IF(A987="","",COUNT(BI987:INDEX(BI987:CR987,1,'Настройки'!$B$3)))</x:f>
      </x:c>
      <x:c r="AR987" s="49" t="str">
        <x:f>IF(A987="","",SUM(BI987:INDEX(BI987:CR987,1,'Настройки'!$B$3)))</x:f>
      </x:c>
      <x:c r="AS987" s="58" t="str">
        <x:f>IF(A987="","",IF('Настройки'!$B$4="Стоимость потребления",AR987*D987,IF('Настройки'!$B$4="Количество",AR987,E987)))</x:f>
      </x:c>
      <x:c r="AT987" s="61" t="str">
        <x:f>IF(OR(A987="",AS987&lt;0,SUM($AS$2:$AS$1001)&lt;=0),"",AS987/SUM($AS$2:$AS$1001))</x:f>
      </x:c>
      <x:c r="AU987" s="61" t="str">
        <x:f>IF(OR(A987="",AS987&lt;0,SUM($AS$2:$AS$1001)&lt;=0),"",SUMIFS($AS$2:$AS$1001,$AS$2:$AS$1001,"&gt;"&amp;AS987)/SUM($AS$2:$AS$1001))</x:f>
      </x:c>
      <x:c r="AV987" s="61" t="str">
        <x:f>IF(OR(A987="",AS987&lt;0,SUM($AS$2:$AS$1001)&lt;=0),"",SUMIFS($AS$2:$AS$1001,$AS$2:$AS$1001,"&gt;="&amp;AS987)/SUM($AS$2:$AS$1001))</x:f>
      </x:c>
      <x:c r="AW987" s="49" t="str">
        <x:f>IF(A987="","",IF(SUM($AS$2:$AS$1001)&lt;=0,"Не определён",IF(AS987&lt;0,"Исключение",IF(AU987&lt;'Настройки'!$B$5,"A",IF(AU987&lt;'Настройки'!$B$6,"B","C")))))</x:f>
      </x:c>
      <x:c r="AX987" s="58" t="str">
        <x:f>IF(A987="","",IF(AQ987=0,"",AVERAGE(BI987:INDEX(BI987:CR987,1,'Настройки'!$B$3))))</x:f>
      </x:c>
      <x:c r="AY987" s="58" t="str">
        <x:f>IF(OR(A987="",AQ987=0),"",STDEVP(BI987:INDEX(BI987:CR987,1,'Настройки'!$B$3)))</x:f>
      </x:c>
      <x:c r="AZ987" s="61" t="str">
        <x:f>IF(OR(A987="",AQ987&lt;'Настройки'!$B$12,AX987&lt;=0,AND('Настройки'!$B$10="Блокировать",COUNTIF(F987:INDEX(F987:AO987,1,'Настройки'!$B$3),"&lt;0")&gt;0)),"",AY987/ABS(AX987))</x:f>
      </x:c>
      <x:c r="BA987" s="49" t="str">
        <x:f>IF(A987="","",IF(AND('Настройки'!$B$10="Блокировать",COUNTIF(F987:INDEX(F987:AO987,1,'Настройки'!$B$3),"&lt;0")&gt;0),"Не определён",IF(AQ987&lt;'Настройки'!$B$12,"Не определён",IF(AX987=0,"Нет спроса",IF(AX987&lt;0,"Не определён",IF(AZ987&lt;='Настройки'!$B$7,"X",IF(AZ987&lt;='Настройки'!$B$8,"Y","Z")))))))</x:f>
      </x:c>
      <x:c r="BB987" s="49" t="str">
        <x:f>IF(OR(A987="",LEN(AW987)&lt;&gt;1,LEN(BA987)&lt;&gt;1),"",AW987&amp;BA987)</x:f>
      </x:c>
      <x:c r="BC987" s="61" t="str">
        <x:f>IF(OR(A987="",AQ987=0),"",(COUNT(BI987:INDEX(BI987:CR987,1,'Настройки'!$B$3))-COUNT(CS987:INDEX(CS987:EB987,1,'Настройки'!$B$3)))/AQ987)</x:f>
      </x:c>
      <x:c r="BD987" s="64" t="str">
        <x:f>IF(OR(A987="",COUNT(CS987:INDEX(CS987:EB987,1,'Настройки'!$B$3))=0),"",AQ987/COUNT(CS987:INDEX(CS987:EB987,1,'Настройки'!$B$3)))</x:f>
      </x:c>
      <x:c r="BE987" s="64" t="str">
        <x:f>IF(OR(A987="",COUNT(CS987:INDEX(CS987:EB987,1,'Настройки'!$B$3))=0),"",IF(AVERAGE(CS987:INDEX(CS987:EB987,1,'Настройки'!$B$3))=0,"",(STDEVP(CS987:INDEX(CS987:EB987,1,'Настройки'!$B$3))/ABS(AVERAGE(CS987:INDEX(CS987:EB987,1,'Настройки'!$B$3))))^2))</x:f>
      </x:c>
      <x:c r="BF987" s="49" t="str">
        <x:f>IF(A987="","",IF(AQ987&lt;3,"Недостаточно",IF(AQ987&lt;6,"Предварительный","Обычный")))</x:f>
      </x:c>
      <x:c r="BG987" s="49" t="str">
        <x:f>IF(A987="","",IF(COUNTIF(F987:INDEX(F987:AO987,1,'Настройки'!$B$3),"&lt;0")&gt;0,IF('Настройки'!$B$10="Блокировать","Отрицательный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"),"")&amp;IF(AQ987&lt;3,"Недостаточно истории. ",IF(AQ987&lt;6,"Предварительная классификация. ",""))&amp;IF(AX987=0,"Нет спроса за горизонт. ","")&amp;IF(AZ987&gt;'Настройки'!$B$11,"Экстремальная вариативность. ",""))</x:f>
      </x:c>
      <x:c r="BH987" s="49" t="str">
        <x:f>IF(A987="","",IFERROR(VLOOKUP(BB987,'Настройки'!$D$3:$E$11,2,FALSE),"Сначала проверьте исходные данные и историю спроса.")&amp;" Уточните срок поставки, MOQ и критичность.")</x:f>
      </x:c>
      <x:c r="BI987" s="50" t="str">
        <x:f>IF(1&gt;'Настройки'!$B$3,"",IF(ISBLANK(F987),IF('Настройки'!$B$9="Нулевой спрос",0,""),IF(F987&lt;0,IF('Настройки'!$B$10="Исключить","",IF('Настройки'!$B$10="Абсолютные значения",ABS(F987),F987)),F987)))</x:f>
      </x:c>
      <x:c r="BJ987" s="50" t="str">
        <x:f>IF(2&gt;'Настройки'!$B$3,"",IF(ISBLANK(G987),IF('Настройки'!$B$9="Нулевой спрос",0,""),IF(G987&lt;0,IF('Настройки'!$B$10="Исключить","",IF('Настройки'!$B$10="Абсолютные значения",ABS(G987),G987)),G987)))</x:f>
      </x:c>
      <x:c r="BK987" s="50" t="str">
        <x:f>IF(3&gt;'Настройки'!$B$3,"",IF(ISBLANK(H987),IF('Настройки'!$B$9="Нулевой спрос",0,""),IF(H987&lt;0,IF('Настройки'!$B$10="Исключить","",IF('Настройки'!$B$10="Абсолютные значения",ABS(H987),H987)),H987)))</x:f>
      </x:c>
      <x:c r="BL987" s="50" t="str">
        <x:f>IF(4&gt;'Настройки'!$B$3,"",IF(ISBLANK(I987),IF('Настройки'!$B$9="Нулевой спрос",0,""),IF(I987&lt;0,IF('Настройки'!$B$10="Исключить","",IF('Настройки'!$B$10="Абсолютные значения",ABS(I987),I987)),I987)))</x:f>
      </x:c>
      <x:c r="BM987" s="50" t="str">
        <x:f>IF(5&gt;'Настройки'!$B$3,"",IF(ISBLANK(J987),IF('Настройки'!$B$9="Нулевой спрос",0,""),IF(J987&lt;0,IF('Настройки'!$B$10="Исключить","",IF('Настройки'!$B$10="Абсолютные значения",ABS(J987),J987)),J987)))</x:f>
      </x:c>
      <x:c r="BN987" s="50" t="str">
        <x:f>IF(6&gt;'Настройки'!$B$3,"",IF(ISBLANK(K987),IF('Настройки'!$B$9="Нулевой спрос",0,""),IF(K987&lt;0,IF('Настройки'!$B$10="Исключить","",IF('Настройки'!$B$10="Абсолютные значения",ABS(K987),K987)),K987)))</x:f>
      </x:c>
      <x:c r="BO987" s="50" t="str">
        <x:f>IF(7&gt;'Настройки'!$B$3,"",IF(ISBLANK(L987),IF('Настройки'!$B$9="Нулевой спрос",0,""),IF(L987&lt;0,IF('Настройки'!$B$10="Исключить","",IF('Настройки'!$B$10="Абсолютные значения",ABS(L987),L987)),L987)))</x:f>
      </x:c>
      <x:c r="BP987" s="50" t="str">
        <x:f>IF(8&gt;'Настройки'!$B$3,"",IF(ISBLANK(M987),IF('Настройки'!$B$9="Нулевой спрос",0,""),IF(M987&lt;0,IF('Настройки'!$B$10="Исключить","",IF('Настройки'!$B$10="Абсолютные значения",ABS(M987),M987)),M987)))</x:f>
      </x:c>
      <x:c r="BQ987" s="50" t="str">
        <x:f>IF(9&gt;'Настройки'!$B$3,"",IF(ISBLANK(N987),IF('Настройки'!$B$9="Нулевой спрос",0,""),IF(N987&lt;0,IF('Настройки'!$B$10="Исключить","",IF('Настройки'!$B$10="Абсолютные значения",ABS(N987),N987)),N987)))</x:f>
      </x:c>
      <x:c r="BR987" s="50" t="str">
        <x:f>IF(10&gt;'Настройки'!$B$3,"",IF(ISBLANK(O987),IF('Настройки'!$B$9="Нулевой спрос",0,""),IF(O987&lt;0,IF('Настройки'!$B$10="Исключить","",IF('Настройки'!$B$10="Абсолютные значения",ABS(O987),O987)),O987)))</x:f>
      </x:c>
      <x:c r="BS987" s="50" t="str">
        <x:f>IF(11&gt;'Настройки'!$B$3,"",IF(ISBLANK(P987),IF('Настройки'!$B$9="Нулевой спрос",0,""),IF(P987&lt;0,IF('Настройки'!$B$10="Исключить","",IF('Настройки'!$B$10="Абсолютные значения",ABS(P987),P987)),P987)))</x:f>
      </x:c>
      <x:c r="BT987" s="50" t="str">
        <x:f>IF(12&gt;'Настройки'!$B$3,"",IF(ISBLANK(Q987),IF('Настройки'!$B$9="Нулевой спрос",0,""),IF(Q987&lt;0,IF('Настройки'!$B$10="Исключить","",IF('Настройки'!$B$10="Абсолютные значения",ABS(Q987),Q987)),Q987)))</x:f>
      </x:c>
      <x:c r="BU987" s="50" t="str">
        <x:f>IF(13&gt;'Настройки'!$B$3,"",IF(ISBLANK(R987),IF('Настройки'!$B$9="Нулевой спрос",0,""),IF(R987&lt;0,IF('Настройки'!$B$10="Исключить","",IF('Настройки'!$B$10="Абсолютные значения",ABS(R987),R987)),R987)))</x:f>
      </x:c>
      <x:c r="BV987" s="50" t="str">
        <x:f>IF(14&gt;'Настройки'!$B$3,"",IF(ISBLANK(S987),IF('Настройки'!$B$9="Нулевой спрос",0,""),IF(S987&lt;0,IF('Настройки'!$B$10="Исключить","",IF('Настройки'!$B$10="Абсолютные значения",ABS(S987),S987)),S987)))</x:f>
      </x:c>
      <x:c r="BW987" s="50" t="str">
        <x:f>IF(15&gt;'Настройки'!$B$3,"",IF(ISBLANK(T987),IF('Настройки'!$B$9="Нулевой спрос",0,""),IF(T987&lt;0,IF('Настройки'!$B$10="Исключить","",IF('Настройки'!$B$10="Абсолютные значения",ABS(T987),T987)),T987)))</x:f>
      </x:c>
      <x:c r="BX987" s="50" t="str">
        <x:f>IF(16&gt;'Настройки'!$B$3,"",IF(ISBLANK(U987),IF('Настройки'!$B$9="Нулевой спрос",0,""),IF(U987&lt;0,IF('Настройки'!$B$10="Исключить","",IF('Настройки'!$B$10="Абсолютные значения",ABS(U987),U987)),U987)))</x:f>
      </x:c>
      <x:c r="BY987" s="50" t="str">
        <x:f>IF(17&gt;'Настройки'!$B$3,"",IF(ISBLANK(V987),IF('Настройки'!$B$9="Нулевой спрос",0,""),IF(V987&lt;0,IF('Настройки'!$B$10="Исключить","",IF('Настройки'!$B$10="Абсолютные значения",ABS(V987),V987)),V987)))</x:f>
      </x:c>
      <x:c r="BZ987" s="50" t="str">
        <x:f>IF(18&gt;'Настройки'!$B$3,"",IF(ISBLANK(W987),IF('Настройки'!$B$9="Нулевой спрос",0,""),IF(W987&lt;0,IF('Настройки'!$B$10="Исключить","",IF('Настройки'!$B$10="Абсолютные значения",ABS(W987),W987)),W987)))</x:f>
      </x:c>
      <x:c r="CA987" s="50" t="str">
        <x:f>IF(19&gt;'Настройки'!$B$3,"",IF(ISBLANK(X987),IF('Настройки'!$B$9="Нулевой спрос",0,""),IF(X987&lt;0,IF('Настройки'!$B$10="Исключить","",IF('Настройки'!$B$10="Абсолютные значения",ABS(X987),X987)),X987)))</x:f>
      </x:c>
      <x:c r="CB987" s="50" t="str">
        <x:f>IF(20&gt;'Настройки'!$B$3,"",IF(ISBLANK(Y987),IF('Настройки'!$B$9="Нулевой спрос",0,""),IF(Y987&lt;0,IF('Настройки'!$B$10="Исключить","",IF('Настройки'!$B$10="Абсолютные значения",ABS(Y987),Y987)),Y987)))</x:f>
      </x:c>
      <x:c r="CC987" s="50" t="str">
        <x:f>IF(21&gt;'Настройки'!$B$3,"",IF(ISBLANK(Z987),IF('Настройки'!$B$9="Нулевой спрос",0,""),IF(Z987&lt;0,IF('Настройки'!$B$10="Исключить","",IF('Настройки'!$B$10="Абсолютные значения",ABS(Z987),Z987)),Z987)))</x:f>
      </x:c>
      <x:c r="CD987" s="50" t="str">
        <x:f>IF(22&gt;'Настройки'!$B$3,"",IF(ISBLANK(AA987),IF('Настройки'!$B$9="Нулевой спрос",0,""),IF(AA987&lt;0,IF('Настройки'!$B$10="Исключить","",IF('Настройки'!$B$10="Абсолютные значения",ABS(AA987),AA987)),AA987)))</x:f>
      </x:c>
      <x:c r="CE987" s="50" t="str">
        <x:f>IF(23&gt;'Настройки'!$B$3,"",IF(ISBLANK(AB987),IF('Настройки'!$B$9="Нулевой спрос",0,""),IF(AB987&lt;0,IF('Настройки'!$B$10="Исключить","",IF('Настройки'!$B$10="Абсолютные значения",ABS(AB987),AB987)),AB987)))</x:f>
      </x:c>
      <x:c r="CF987" s="50" t="str">
        <x:f>IF(24&gt;'Настройки'!$B$3,"",IF(ISBLANK(AC987),IF('Настройки'!$B$9="Нулевой спрос",0,""),IF(AC987&lt;0,IF('Настройки'!$B$10="Исключить","",IF('Настройки'!$B$10="Абсолютные значения",ABS(AC987),AC987)),AC987)))</x:f>
      </x:c>
      <x:c r="CG987" s="50" t="str">
        <x:f>IF(25&gt;'Настройки'!$B$3,"",IF(ISBLANK(AD987),IF('Настройки'!$B$9="Нулевой спрос",0,""),IF(AD987&lt;0,IF('Настройки'!$B$10="Исключить","",IF('Настройки'!$B$10="Абсолютные значения",ABS(AD987),AD987)),AD987)))</x:f>
      </x:c>
      <x:c r="CH987" s="50" t="str">
        <x:f>IF(26&gt;'Настройки'!$B$3,"",IF(ISBLANK(AE987),IF('Настройки'!$B$9="Нулевой спрос",0,""),IF(AE987&lt;0,IF('Настройки'!$B$10="Исключить","",IF('Настройки'!$B$10="Абсолютные значения",ABS(AE987),AE987)),AE987)))</x:f>
      </x:c>
      <x:c r="CI987" s="50" t="str">
        <x:f>IF(27&gt;'Настройки'!$B$3,"",IF(ISBLANK(AF987),IF('Настройки'!$B$9="Нулевой спрос",0,""),IF(AF987&lt;0,IF('Настройки'!$B$10="Исключить","",IF('Настройки'!$B$10="Абсолютные значения",ABS(AF987),AF987)),AF987)))</x:f>
      </x:c>
      <x:c r="CJ987" s="50" t="str">
        <x:f>IF(28&gt;'Настройки'!$B$3,"",IF(ISBLANK(AG987),IF('Настройки'!$B$9="Нулевой спрос",0,""),IF(AG987&lt;0,IF('Настройки'!$B$10="Исключить","",IF('Настройки'!$B$10="Абсолютные значения",ABS(AG987),AG987)),AG987)))</x:f>
      </x:c>
      <x:c r="CK987" s="50" t="str">
        <x:f>IF(29&gt;'Настройки'!$B$3,"",IF(ISBLANK(AH987),IF('Настройки'!$B$9="Нулевой спрос",0,""),IF(AH987&lt;0,IF('Настройки'!$B$10="Исключить","",IF('Настройки'!$B$10="Абсолютные значения",ABS(AH987),AH987)),AH987)))</x:f>
      </x:c>
      <x:c r="CL987" s="50" t="str">
        <x:f>IF(30&gt;'Настройки'!$B$3,"",IF(ISBLANK(AI987),IF('Настройки'!$B$9="Нулевой спрос",0,""),IF(AI987&lt;0,IF('Настройки'!$B$10="Исключить","",IF('Настройки'!$B$10="Абсолютные значения",ABS(AI987),AI987)),AI987)))</x:f>
      </x:c>
      <x:c r="CM987" s="50" t="str">
        <x:f>IF(31&gt;'Настройки'!$B$3,"",IF(ISBLANK(AJ987),IF('Настройки'!$B$9="Нулевой спрос",0,""),IF(AJ987&lt;0,IF('Настройки'!$B$10="Исключить","",IF('Настройки'!$B$10="Абсолютные значения",ABS(AJ987),AJ987)),AJ987)))</x:f>
      </x:c>
      <x:c r="CN987" s="50" t="str">
        <x:f>IF(32&gt;'Настройки'!$B$3,"",IF(ISBLANK(AK987),IF('Настройки'!$B$9="Нулевой спрос",0,""),IF(AK987&lt;0,IF('Настройки'!$B$10="Исключить","",IF('Настройки'!$B$10="Абсолютные значения",ABS(AK987),AK987)),AK987)))</x:f>
      </x:c>
      <x:c r="CO987" s="50" t="str">
        <x:f>IF(33&gt;'Настройки'!$B$3,"",IF(ISBLANK(AL987),IF('Настройки'!$B$9="Нулевой спрос",0,""),IF(AL987&lt;0,IF('Настройки'!$B$10="Исключить","",IF('Настройки'!$B$10="Абсолютные значения",ABS(AL987),AL987)),AL987)))</x:f>
      </x:c>
      <x:c r="CP987" s="50" t="str">
        <x:f>IF(34&gt;'Настройки'!$B$3,"",IF(ISBLANK(AM987),IF('Настройки'!$B$9="Нулевой спрос",0,""),IF(AM987&lt;0,IF('Настройки'!$B$10="Исключить","",IF('Настройки'!$B$10="Абсолютные значения",ABS(AM987),AM987)),AM987)))</x:f>
      </x:c>
      <x:c r="CQ987" s="50" t="str">
        <x:f>IF(35&gt;'Настройки'!$B$3,"",IF(ISBLANK(AN987),IF('Настройки'!$B$9="Нулевой спрос",0,""),IF(AN987&lt;0,IF('Настройки'!$B$10="Исключить","",IF('Настройки'!$B$10="Абсолютные значения",ABS(AN987),AN987)),AN987)))</x:f>
      </x:c>
      <x:c r="CR987" s="50" t="str">
        <x:f>IF(36&gt;'Настройки'!$B$3,"",IF(ISBLANK(AO987),IF('Настройки'!$B$9="Нулевой спрос",0,""),IF(AO987&lt;0,IF('Настройки'!$B$10="Исключить","",IF('Настройки'!$B$10="Абсолютные значения",ABS(AO987),AO987)),AO987)))</x:f>
      </x:c>
      <x:c r="CS987" s="50" t="str">
        <x:f>IF(OR(1&gt;'Настройки'!$B$3,ISBLANK(BI987),BI987=0),"",BI987)</x:f>
      </x:c>
      <x:c r="CT987" s="50" t="str">
        <x:f>IF(OR(2&gt;'Настройки'!$B$3,ISBLANK(BJ987),BJ987=0),"",BJ987)</x:f>
      </x:c>
      <x:c r="CU987" s="50" t="str">
        <x:f>IF(OR(3&gt;'Настройки'!$B$3,ISBLANK(BK987),BK987=0),"",BK987)</x:f>
      </x:c>
      <x:c r="CV987" s="50" t="str">
        <x:f>IF(OR(4&gt;'Настройки'!$B$3,ISBLANK(BL987),BL987=0),"",BL987)</x:f>
      </x:c>
      <x:c r="CW987" s="50" t="str">
        <x:f>IF(OR(5&gt;'Настройки'!$B$3,ISBLANK(BM987),BM987=0),"",BM987)</x:f>
      </x:c>
      <x:c r="CX987" s="50" t="str">
        <x:f>IF(OR(6&gt;'Настройки'!$B$3,ISBLANK(BN987),BN987=0),"",BN987)</x:f>
      </x:c>
      <x:c r="CY987" s="50" t="str">
        <x:f>IF(OR(7&gt;'Настройки'!$B$3,ISBLANK(BO987),BO987=0),"",BO987)</x:f>
      </x:c>
      <x:c r="CZ987" s="50" t="str">
        <x:f>IF(OR(8&gt;'Настройки'!$B$3,ISBLANK(BP987),BP987=0),"",BP987)</x:f>
      </x:c>
      <x:c r="DA987" s="50" t="str">
        <x:f>IF(OR(9&gt;'Настройки'!$B$3,ISBLANK(BQ987),BQ987=0),"",BQ987)</x:f>
      </x:c>
      <x:c r="DB987" s="50" t="str">
        <x:f>IF(OR(10&gt;'Настройки'!$B$3,ISBLANK(BR987),BR987=0),"",BR987)</x:f>
      </x:c>
      <x:c r="DC987" s="50" t="str">
        <x:f>IF(OR(11&gt;'Настройки'!$B$3,ISBLANK(BS987),BS987=0),"",BS987)</x:f>
      </x:c>
      <x:c r="DD987" s="50" t="str">
        <x:f>IF(OR(12&gt;'Настройки'!$B$3,ISBLANK(BT987),BT987=0),"",BT987)</x:f>
      </x:c>
      <x:c r="DE987" s="50" t="str">
        <x:f>IF(OR(13&gt;'Настройки'!$B$3,ISBLANK(BU987),BU987=0),"",BU987)</x:f>
      </x:c>
      <x:c r="DF987" s="50" t="str">
        <x:f>IF(OR(14&gt;'Настройки'!$B$3,ISBLANK(BV987),BV987=0),"",BV987)</x:f>
      </x:c>
      <x:c r="DG987" s="50" t="str">
        <x:f>IF(OR(15&gt;'Настройки'!$B$3,ISBLANK(BW987),BW987=0),"",BW987)</x:f>
      </x:c>
      <x:c r="DH987" s="50" t="str">
        <x:f>IF(OR(16&gt;'Настройки'!$B$3,ISBLANK(BX987),BX987=0),"",BX987)</x:f>
      </x:c>
      <x:c r="DI987" s="50" t="str">
        <x:f>IF(OR(17&gt;'Настройки'!$B$3,ISBLANK(BY987),BY987=0),"",BY987)</x:f>
      </x:c>
      <x:c r="DJ987" s="50" t="str">
        <x:f>IF(OR(18&gt;'Настройки'!$B$3,ISBLANK(BZ987),BZ987=0),"",BZ987)</x:f>
      </x:c>
      <x:c r="DK987" s="50" t="str">
        <x:f>IF(OR(19&gt;'Настройки'!$B$3,ISBLANK(CA987),CA987=0),"",CA987)</x:f>
      </x:c>
      <x:c r="DL987" s="50" t="str">
        <x:f>IF(OR(20&gt;'Настройки'!$B$3,ISBLANK(CB987),CB987=0),"",CB987)</x:f>
      </x:c>
      <x:c r="DM987" s="50" t="str">
        <x:f>IF(OR(21&gt;'Настройки'!$B$3,ISBLANK(CC987),CC987=0),"",CC987)</x:f>
      </x:c>
      <x:c r="DN987" s="50" t="str">
        <x:f>IF(OR(22&gt;'Настройки'!$B$3,ISBLANK(CD987),CD987=0),"",CD987)</x:f>
      </x:c>
      <x:c r="DO987" s="50" t="str">
        <x:f>IF(OR(23&gt;'Настройки'!$B$3,ISBLANK(CE987),CE987=0),"",CE987)</x:f>
      </x:c>
      <x:c r="DP987" s="50" t="str">
        <x:f>IF(OR(24&gt;'Настройки'!$B$3,ISBLANK(CF987),CF987=0),"",CF987)</x:f>
      </x:c>
      <x:c r="DQ987" s="50" t="str">
        <x:f>IF(OR(25&gt;'Настройки'!$B$3,ISBLANK(CG987),CG987=0),"",CG987)</x:f>
      </x:c>
      <x:c r="DR987" s="50" t="str">
        <x:f>IF(OR(26&gt;'Настройки'!$B$3,ISBLANK(CH987),CH987=0),"",CH987)</x:f>
      </x:c>
      <x:c r="DS987" s="50" t="str">
        <x:f>IF(OR(27&gt;'Настройки'!$B$3,ISBLANK(CI987),CI987=0),"",CI987)</x:f>
      </x:c>
      <x:c r="DT987" s="50" t="str">
        <x:f>IF(OR(28&gt;'Настройки'!$B$3,ISBLANK(CJ987),CJ987=0),"",CJ987)</x:f>
      </x:c>
      <x:c r="DU987" s="50" t="str">
        <x:f>IF(OR(29&gt;'Настройки'!$B$3,ISBLANK(CK987),CK987=0),"",CK987)</x:f>
      </x:c>
      <x:c r="DV987" s="50" t="str">
        <x:f>IF(OR(30&gt;'Настройки'!$B$3,ISBLANK(CL987),CL987=0),"",CL987)</x:f>
      </x:c>
      <x:c r="DW987" s="50" t="str">
        <x:f>IF(OR(31&gt;'Настройки'!$B$3,ISBLANK(CM987),CM987=0),"",CM987)</x:f>
      </x:c>
      <x:c r="DX987" s="50" t="str">
        <x:f>IF(OR(32&gt;'Настройки'!$B$3,ISBLANK(CN987),CN987=0),"",CN987)</x:f>
      </x:c>
      <x:c r="DY987" s="50" t="str">
        <x:f>IF(OR(33&gt;'Настройки'!$B$3,ISBLANK(CO987),CO987=0),"",CO987)</x:f>
      </x:c>
      <x:c r="DZ987" s="50" t="str">
        <x:f>IF(OR(34&gt;'Настройки'!$B$3,ISBLANK(CP987),CP987=0),"",CP987)</x:f>
      </x:c>
      <x:c r="EA987" s="50" t="str">
        <x:f>IF(OR(35&gt;'Настройки'!$B$3,ISBLANK(CQ987),CQ987=0),"",CQ987)</x:f>
      </x:c>
      <x:c r="EB987" s="50" t="str">
        <x:f>IF(OR(36&gt;'Настройки'!$B$3,ISBLANK(CR987),CR987=0),"",CR987)</x:f>
      </x:c>
      <x:c r="EC987" s="50" t="str">
        <x:f>IF(A987="","",IF(OR(BB987="AZ",BB987="BZ"),10000+ROW(),IF(AZ987&gt;'Настройки'!$B$11,20000+ROW(),IF(BF987&lt;&gt;"Обычный",30000+ROW(),IF(AX987&lt;=0,40000+ROW(),"")))))</x:f>
      </x:c>
      <x:c r="ED987" s="50" t="str">
        <x:f>IF(EC987="","",COUNTIFS($EC$2:$EC$1001,"&gt;0",$EC$2:$EC$1001,"&lt;"&amp;EC987)+1)</x:f>
      </x:c>
    </x:row>
    <x:row r="988">
      <x:c r="A988" s="115"/>
      <x:c r="B988" s="115"/>
      <x:c r="C988" s="115"/>
      <x:c r="D988" s="118"/>
      <x:c r="E988" s="118"/>
      <x:c r="F988" s="118"/>
      <x:c r="G988" s="118"/>
      <x:c r="H988" s="118"/>
      <x:c r="I988" s="118"/>
      <x:c r="J988" s="118"/>
      <x:c r="K988" s="118"/>
      <x:c r="L988" s="118"/>
      <x:c r="M988" s="118"/>
      <x:c r="N988" s="118"/>
      <x:c r="O988" s="118"/>
      <x:c r="P988" s="118"/>
      <x:c r="Q988" s="118"/>
      <x:c r="R988" s="118"/>
      <x:c r="S988" s="118"/>
      <x:c r="T988" s="118"/>
      <x:c r="U988" s="118"/>
      <x:c r="V988" s="118"/>
      <x:c r="W988" s="118"/>
      <x:c r="X988" s="118"/>
      <x:c r="Y988" s="118"/>
      <x:c r="Z988" s="118"/>
      <x:c r="AA988" s="118"/>
      <x:c r="AB988" s="118"/>
      <x:c r="AC988" s="118"/>
      <x:c r="AD988" s="118"/>
      <x:c r="AE988" s="118"/>
      <x:c r="AF988" s="118"/>
      <x:c r="AG988" s="118"/>
      <x:c r="AH988" s="118"/>
      <x:c r="AI988" s="118"/>
      <x:c r="AJ988" s="118"/>
      <x:c r="AK988" s="118"/>
      <x:c r="AL988" s="118"/>
      <x:c r="AM988" s="118"/>
      <x:c r="AN988" s="118"/>
      <x:c r="AO988" s="118"/>
      <x:c r="AP988" s="115"/>
      <x:c r="AQ988" s="49" t="str">
        <x:f>IF(A988="","",COUNT(BI988:INDEX(BI988:CR988,1,'Настройки'!$B$3)))</x:f>
      </x:c>
      <x:c r="AR988" s="49" t="str">
        <x:f>IF(A988="","",SUM(BI988:INDEX(BI988:CR988,1,'Настройки'!$B$3)))</x:f>
      </x:c>
      <x:c r="AS988" s="58" t="str">
        <x:f>IF(A988="","",IF('Настройки'!$B$4="Стоимость потребления",AR988*D988,IF('Настройки'!$B$4="Количество",AR988,E988)))</x:f>
      </x:c>
      <x:c r="AT988" s="61" t="str">
        <x:f>IF(OR(A988="",AS988&lt;0,SUM($AS$2:$AS$1001)&lt;=0),"",AS988/SUM($AS$2:$AS$1001))</x:f>
      </x:c>
      <x:c r="AU988" s="61" t="str">
        <x:f>IF(OR(A988="",AS988&lt;0,SUM($AS$2:$AS$1001)&lt;=0),"",SUMIFS($AS$2:$AS$1001,$AS$2:$AS$1001,"&gt;"&amp;AS988)/SUM($AS$2:$AS$1001))</x:f>
      </x:c>
      <x:c r="AV988" s="61" t="str">
        <x:f>IF(OR(A988="",AS988&lt;0,SUM($AS$2:$AS$1001)&lt;=0),"",SUMIFS($AS$2:$AS$1001,$AS$2:$AS$1001,"&gt;="&amp;AS988)/SUM($AS$2:$AS$1001))</x:f>
      </x:c>
      <x:c r="AW988" s="49" t="str">
        <x:f>IF(A988="","",IF(SUM($AS$2:$AS$1001)&lt;=0,"Не определён",IF(AS988&lt;0,"Исключение",IF(AU988&lt;'Настройки'!$B$5,"A",IF(AU988&lt;'Настройки'!$B$6,"B","C")))))</x:f>
      </x:c>
      <x:c r="AX988" s="58" t="str">
        <x:f>IF(A988="","",IF(AQ988=0,"",AVERAGE(BI988:INDEX(BI988:CR988,1,'Настройки'!$B$3))))</x:f>
      </x:c>
      <x:c r="AY988" s="58" t="str">
        <x:f>IF(OR(A988="",AQ988=0),"",STDEVP(BI988:INDEX(BI988:CR988,1,'Настройки'!$B$3)))</x:f>
      </x:c>
      <x:c r="AZ988" s="61" t="str">
        <x:f>IF(OR(A988="",AQ988&lt;'Настройки'!$B$12,AX988&lt;=0,AND('Настройки'!$B$10="Блокировать",COUNTIF(F988:INDEX(F988:AO988,1,'Настройки'!$B$3),"&lt;0")&gt;0)),"",AY988/ABS(AX988))</x:f>
      </x:c>
      <x:c r="BA988" s="49" t="str">
        <x:f>IF(A988="","",IF(AND('Настройки'!$B$10="Блокировать",COUNTIF(F988:INDEX(F988:AO988,1,'Настройки'!$B$3),"&lt;0")&gt;0),"Не определён",IF(AQ988&lt;'Настройки'!$B$12,"Не определён",IF(AX988=0,"Нет спроса",IF(AX988&lt;0,"Не определён",IF(AZ988&lt;='Настройки'!$B$7,"X",IF(AZ988&lt;='Настройки'!$B$8,"Y","Z")))))))</x:f>
      </x:c>
      <x:c r="BB988" s="49" t="str">
        <x:f>IF(OR(A988="",LEN(AW988)&lt;&gt;1,LEN(BA988)&lt;&gt;1),"",AW988&amp;BA988)</x:f>
      </x:c>
      <x:c r="BC988" s="61" t="str">
        <x:f>IF(OR(A988="",AQ988=0),"",(COUNT(BI988:INDEX(BI988:CR988,1,'Настройки'!$B$3))-COUNT(CS988:INDEX(CS988:EB988,1,'Настройки'!$B$3)))/AQ988)</x:f>
      </x:c>
      <x:c r="BD988" s="64" t="str">
        <x:f>IF(OR(A988="",COUNT(CS988:INDEX(CS988:EB988,1,'Настройки'!$B$3))=0),"",AQ988/COUNT(CS988:INDEX(CS988:EB988,1,'Настройки'!$B$3)))</x:f>
      </x:c>
      <x:c r="BE988" s="64" t="str">
        <x:f>IF(OR(A988="",COUNT(CS988:INDEX(CS988:EB988,1,'Настройки'!$B$3))=0),"",IF(AVERAGE(CS988:INDEX(CS988:EB988,1,'Настройки'!$B$3))=0,"",(STDEVP(CS988:INDEX(CS988:EB988,1,'Настройки'!$B$3))/ABS(AVERAGE(CS988:INDEX(CS988:EB988,1,'Настройки'!$B$3))))^2))</x:f>
      </x:c>
      <x:c r="BF988" s="49" t="str">
        <x:f>IF(A988="","",IF(AQ988&lt;3,"Недостаточно",IF(AQ988&lt;6,"Предварительный","Обычный")))</x:f>
      </x:c>
      <x:c r="BG988" s="49" t="str">
        <x:f>IF(A988="","",IF(COUNTIF(F988:INDEX(F988:AO988,1,'Настройки'!$B$3),"&lt;0")&gt;0,IF('Настройки'!$B$10="Блокировать","Отрицательный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"),"")&amp;IF(AQ988&lt;3,"Недостаточно истории. ",IF(AQ988&lt;6,"Предварительная классификация. ",""))&amp;IF(AX988=0,"Нет спроса за горизонт. ","")&amp;IF(AZ988&gt;'Настройки'!$B$11,"Экстремальная вариативность. ",""))</x:f>
      </x:c>
      <x:c r="BH988" s="49" t="str">
        <x:f>IF(A988="","",IFERROR(VLOOKUP(BB988,'Настройки'!$D$3:$E$11,2,FALSE),"Сначала проверьте исходные данные и историю спроса.")&amp;" Уточните срок поставки, MOQ и критичность.")</x:f>
      </x:c>
      <x:c r="BI988" s="50" t="str">
        <x:f>IF(1&gt;'Настройки'!$B$3,"",IF(ISBLANK(F988),IF('Настройки'!$B$9="Нулевой спрос",0,""),IF(F988&lt;0,IF('Настройки'!$B$10="Исключить","",IF('Настройки'!$B$10="Абсолютные значения",ABS(F988),F988)),F988)))</x:f>
      </x:c>
      <x:c r="BJ988" s="50" t="str">
        <x:f>IF(2&gt;'Настройки'!$B$3,"",IF(ISBLANK(G988),IF('Настройки'!$B$9="Нулевой спрос",0,""),IF(G988&lt;0,IF('Настройки'!$B$10="Исключить","",IF('Настройки'!$B$10="Абсолютные значения",ABS(G988),G988)),G988)))</x:f>
      </x:c>
      <x:c r="BK988" s="50" t="str">
        <x:f>IF(3&gt;'Настройки'!$B$3,"",IF(ISBLANK(H988),IF('Настройки'!$B$9="Нулевой спрос",0,""),IF(H988&lt;0,IF('Настройки'!$B$10="Исключить","",IF('Настройки'!$B$10="Абсолютные значения",ABS(H988),H988)),H988)))</x:f>
      </x:c>
      <x:c r="BL988" s="50" t="str">
        <x:f>IF(4&gt;'Настройки'!$B$3,"",IF(ISBLANK(I988),IF('Настройки'!$B$9="Нулевой спрос",0,""),IF(I988&lt;0,IF('Настройки'!$B$10="Исключить","",IF('Настройки'!$B$10="Абсолютные значения",ABS(I988),I988)),I988)))</x:f>
      </x:c>
      <x:c r="BM988" s="50" t="str">
        <x:f>IF(5&gt;'Настройки'!$B$3,"",IF(ISBLANK(J988),IF('Настройки'!$B$9="Нулевой спрос",0,""),IF(J988&lt;0,IF('Настройки'!$B$10="Исключить","",IF('Настройки'!$B$10="Абсолютные значения",ABS(J988),J988)),J988)))</x:f>
      </x:c>
      <x:c r="BN988" s="50" t="str">
        <x:f>IF(6&gt;'Настройки'!$B$3,"",IF(ISBLANK(K988),IF('Настройки'!$B$9="Нулевой спрос",0,""),IF(K988&lt;0,IF('Настройки'!$B$10="Исключить","",IF('Настройки'!$B$10="Абсолютные значения",ABS(K988),K988)),K988)))</x:f>
      </x:c>
      <x:c r="BO988" s="50" t="str">
        <x:f>IF(7&gt;'Настройки'!$B$3,"",IF(ISBLANK(L988),IF('Настройки'!$B$9="Нулевой спрос",0,""),IF(L988&lt;0,IF('Настройки'!$B$10="Исключить","",IF('Настройки'!$B$10="Абсолютные значения",ABS(L988),L988)),L988)))</x:f>
      </x:c>
      <x:c r="BP988" s="50" t="str">
        <x:f>IF(8&gt;'Настройки'!$B$3,"",IF(ISBLANK(M988),IF('Настройки'!$B$9="Нулевой спрос",0,""),IF(M988&lt;0,IF('Настройки'!$B$10="Исключить","",IF('Настройки'!$B$10="Абсолютные значения",ABS(M988),M988)),M988)))</x:f>
      </x:c>
      <x:c r="BQ988" s="50" t="str">
        <x:f>IF(9&gt;'Настройки'!$B$3,"",IF(ISBLANK(N988),IF('Настройки'!$B$9="Нулевой спрос",0,""),IF(N988&lt;0,IF('Настройки'!$B$10="Исключить","",IF('Настройки'!$B$10="Абсолютные значения",ABS(N988),N988)),N988)))</x:f>
      </x:c>
      <x:c r="BR988" s="50" t="str">
        <x:f>IF(10&gt;'Настройки'!$B$3,"",IF(ISBLANK(O988),IF('Настройки'!$B$9="Нулевой спрос",0,""),IF(O988&lt;0,IF('Настройки'!$B$10="Исключить","",IF('Настройки'!$B$10="Абсолютные значения",ABS(O988),O988)),O988)))</x:f>
      </x:c>
      <x:c r="BS988" s="50" t="str">
        <x:f>IF(11&gt;'Настройки'!$B$3,"",IF(ISBLANK(P988),IF('Настройки'!$B$9="Нулевой спрос",0,""),IF(P988&lt;0,IF('Настройки'!$B$10="Исключить","",IF('Настройки'!$B$10="Абсолютные значения",ABS(P988),P988)),P988)))</x:f>
      </x:c>
      <x:c r="BT988" s="50" t="str">
        <x:f>IF(12&gt;'Настройки'!$B$3,"",IF(ISBLANK(Q988),IF('Настройки'!$B$9="Нулевой спрос",0,""),IF(Q988&lt;0,IF('Настройки'!$B$10="Исключить","",IF('Настройки'!$B$10="Абсолютные значения",ABS(Q988),Q988)),Q988)))</x:f>
      </x:c>
      <x:c r="BU988" s="50" t="str">
        <x:f>IF(13&gt;'Настройки'!$B$3,"",IF(ISBLANK(R988),IF('Настройки'!$B$9="Нулевой спрос",0,""),IF(R988&lt;0,IF('Настройки'!$B$10="Исключить","",IF('Настройки'!$B$10="Абсолютные значения",ABS(R988),R988)),R988)))</x:f>
      </x:c>
      <x:c r="BV988" s="50" t="str">
        <x:f>IF(14&gt;'Настройки'!$B$3,"",IF(ISBLANK(S988),IF('Настройки'!$B$9="Нулевой спрос",0,""),IF(S988&lt;0,IF('Настройки'!$B$10="Исключить","",IF('Настройки'!$B$10="Абсолютные значения",ABS(S988),S988)),S988)))</x:f>
      </x:c>
      <x:c r="BW988" s="50" t="str">
        <x:f>IF(15&gt;'Настройки'!$B$3,"",IF(ISBLANK(T988),IF('Настройки'!$B$9="Нулевой спрос",0,""),IF(T988&lt;0,IF('Настройки'!$B$10="Исключить","",IF('Настройки'!$B$10="Абсолютные значения",ABS(T988),T988)),T988)))</x:f>
      </x:c>
      <x:c r="BX988" s="50" t="str">
        <x:f>IF(16&gt;'Настройки'!$B$3,"",IF(ISBLANK(U988),IF('Настройки'!$B$9="Нулевой спрос",0,""),IF(U988&lt;0,IF('Настройки'!$B$10="Исключить","",IF('Настройки'!$B$10="Абсолютные значения",ABS(U988),U988)),U988)))</x:f>
      </x:c>
      <x:c r="BY988" s="50" t="str">
        <x:f>IF(17&gt;'Настройки'!$B$3,"",IF(ISBLANK(V988),IF('Настройки'!$B$9="Нулевой спрос",0,""),IF(V988&lt;0,IF('Настройки'!$B$10="Исключить","",IF('Настройки'!$B$10="Абсолютные значения",ABS(V988),V988)),V988)))</x:f>
      </x:c>
      <x:c r="BZ988" s="50" t="str">
        <x:f>IF(18&gt;'Настройки'!$B$3,"",IF(ISBLANK(W988),IF('Настройки'!$B$9="Нулевой спрос",0,""),IF(W988&lt;0,IF('Настройки'!$B$10="Исключить","",IF('Настройки'!$B$10="Абсолютные значения",ABS(W988),W988)),W988)))</x:f>
      </x:c>
      <x:c r="CA988" s="50" t="str">
        <x:f>IF(19&gt;'Настройки'!$B$3,"",IF(ISBLANK(X988),IF('Настройки'!$B$9="Нулевой спрос",0,""),IF(X988&lt;0,IF('Настройки'!$B$10="Исключить","",IF('Настройки'!$B$10="Абсолютные значения",ABS(X988),X988)),X988)))</x:f>
      </x:c>
      <x:c r="CB988" s="50" t="str">
        <x:f>IF(20&gt;'Настройки'!$B$3,"",IF(ISBLANK(Y988),IF('Настройки'!$B$9="Нулевой спрос",0,""),IF(Y988&lt;0,IF('Настройки'!$B$10="Исключить","",IF('Настройки'!$B$10="Абсолютные значения",ABS(Y988),Y988)),Y988)))</x:f>
      </x:c>
      <x:c r="CC988" s="50" t="str">
        <x:f>IF(21&gt;'Настройки'!$B$3,"",IF(ISBLANK(Z988),IF('Настройки'!$B$9="Нулевой спрос",0,""),IF(Z988&lt;0,IF('Настройки'!$B$10="Исключить","",IF('Настройки'!$B$10="Абсолютные значения",ABS(Z988),Z988)),Z988)))</x:f>
      </x:c>
      <x:c r="CD988" s="50" t="str">
        <x:f>IF(22&gt;'Настройки'!$B$3,"",IF(ISBLANK(AA988),IF('Настройки'!$B$9="Нулевой спрос",0,""),IF(AA988&lt;0,IF('Настройки'!$B$10="Исключить","",IF('Настройки'!$B$10="Абсолютные значения",ABS(AA988),AA988)),AA988)))</x:f>
      </x:c>
      <x:c r="CE988" s="50" t="str">
        <x:f>IF(23&gt;'Настройки'!$B$3,"",IF(ISBLANK(AB988),IF('Настройки'!$B$9="Нулевой спрос",0,""),IF(AB988&lt;0,IF('Настройки'!$B$10="Исключить","",IF('Настройки'!$B$10="Абсолютные значения",ABS(AB988),AB988)),AB988)))</x:f>
      </x:c>
      <x:c r="CF988" s="50" t="str">
        <x:f>IF(24&gt;'Настройки'!$B$3,"",IF(ISBLANK(AC988),IF('Настройки'!$B$9="Нулевой спрос",0,""),IF(AC988&lt;0,IF('Настройки'!$B$10="Исключить","",IF('Настройки'!$B$10="Абсолютные значения",ABS(AC988),AC988)),AC988)))</x:f>
      </x:c>
      <x:c r="CG988" s="50" t="str">
        <x:f>IF(25&gt;'Настройки'!$B$3,"",IF(ISBLANK(AD988),IF('Настройки'!$B$9="Нулевой спрос",0,""),IF(AD988&lt;0,IF('Настройки'!$B$10="Исключить","",IF('Настройки'!$B$10="Абсолютные значения",ABS(AD988),AD988)),AD988)))</x:f>
      </x:c>
      <x:c r="CH988" s="50" t="str">
        <x:f>IF(26&gt;'Настройки'!$B$3,"",IF(ISBLANK(AE988),IF('Настройки'!$B$9="Нулевой спрос",0,""),IF(AE988&lt;0,IF('Настройки'!$B$10="Исключить","",IF('Настройки'!$B$10="Абсолютные значения",ABS(AE988),AE988)),AE988)))</x:f>
      </x:c>
      <x:c r="CI988" s="50" t="str">
        <x:f>IF(27&gt;'Настройки'!$B$3,"",IF(ISBLANK(AF988),IF('Настройки'!$B$9="Нулевой спрос",0,""),IF(AF988&lt;0,IF('Настройки'!$B$10="Исключить","",IF('Настройки'!$B$10="Абсолютные значения",ABS(AF988),AF988)),AF988)))</x:f>
      </x:c>
      <x:c r="CJ988" s="50" t="str">
        <x:f>IF(28&gt;'Настройки'!$B$3,"",IF(ISBLANK(AG988),IF('Настройки'!$B$9="Нулевой спрос",0,""),IF(AG988&lt;0,IF('Настройки'!$B$10="Исключить","",IF('Настройки'!$B$10="Абсолютные значения",ABS(AG988),AG988)),AG988)))</x:f>
      </x:c>
      <x:c r="CK988" s="50" t="str">
        <x:f>IF(29&gt;'Настройки'!$B$3,"",IF(ISBLANK(AH988),IF('Настройки'!$B$9="Нулевой спрос",0,""),IF(AH988&lt;0,IF('Настройки'!$B$10="Исключить","",IF('Настройки'!$B$10="Абсолютные значения",ABS(AH988),AH988)),AH988)))</x:f>
      </x:c>
      <x:c r="CL988" s="50" t="str">
        <x:f>IF(30&gt;'Настройки'!$B$3,"",IF(ISBLANK(AI988),IF('Настройки'!$B$9="Нулевой спрос",0,""),IF(AI988&lt;0,IF('Настройки'!$B$10="Исключить","",IF('Настройки'!$B$10="Абсолютные значения",ABS(AI988),AI988)),AI988)))</x:f>
      </x:c>
      <x:c r="CM988" s="50" t="str">
        <x:f>IF(31&gt;'Настройки'!$B$3,"",IF(ISBLANK(AJ988),IF('Настройки'!$B$9="Нулевой спрос",0,""),IF(AJ988&lt;0,IF('Настройки'!$B$10="Исключить","",IF('Настройки'!$B$10="Абсолютные значения",ABS(AJ988),AJ988)),AJ988)))</x:f>
      </x:c>
      <x:c r="CN988" s="50" t="str">
        <x:f>IF(32&gt;'Настройки'!$B$3,"",IF(ISBLANK(AK988),IF('Настройки'!$B$9="Нулевой спрос",0,""),IF(AK988&lt;0,IF('Настройки'!$B$10="Исключить","",IF('Настройки'!$B$10="Абсолютные значения",ABS(AK988),AK988)),AK988)))</x:f>
      </x:c>
      <x:c r="CO988" s="50" t="str">
        <x:f>IF(33&gt;'Настройки'!$B$3,"",IF(ISBLANK(AL988),IF('Настройки'!$B$9="Нулевой спрос",0,""),IF(AL988&lt;0,IF('Настройки'!$B$10="Исключить","",IF('Настройки'!$B$10="Абсолютные значения",ABS(AL988),AL988)),AL988)))</x:f>
      </x:c>
      <x:c r="CP988" s="50" t="str">
        <x:f>IF(34&gt;'Настройки'!$B$3,"",IF(ISBLANK(AM988),IF('Настройки'!$B$9="Нулевой спрос",0,""),IF(AM988&lt;0,IF('Настройки'!$B$10="Исключить","",IF('Настройки'!$B$10="Абсолютные значения",ABS(AM988),AM988)),AM988)))</x:f>
      </x:c>
      <x:c r="CQ988" s="50" t="str">
        <x:f>IF(35&gt;'Настройки'!$B$3,"",IF(ISBLANK(AN988),IF('Настройки'!$B$9="Нулевой спрос",0,""),IF(AN988&lt;0,IF('Настройки'!$B$10="Исключить","",IF('Настройки'!$B$10="Абсолютные значения",ABS(AN988),AN988)),AN988)))</x:f>
      </x:c>
      <x:c r="CR988" s="50" t="str">
        <x:f>IF(36&gt;'Настройки'!$B$3,"",IF(ISBLANK(AO988),IF('Настройки'!$B$9="Нулевой спрос",0,""),IF(AO988&lt;0,IF('Настройки'!$B$10="Исключить","",IF('Настройки'!$B$10="Абсолютные значения",ABS(AO988),AO988)),AO988)))</x:f>
      </x:c>
      <x:c r="CS988" s="50" t="str">
        <x:f>IF(OR(1&gt;'Настройки'!$B$3,ISBLANK(BI988),BI988=0),"",BI988)</x:f>
      </x:c>
      <x:c r="CT988" s="50" t="str">
        <x:f>IF(OR(2&gt;'Настройки'!$B$3,ISBLANK(BJ988),BJ988=0),"",BJ988)</x:f>
      </x:c>
      <x:c r="CU988" s="50" t="str">
        <x:f>IF(OR(3&gt;'Настройки'!$B$3,ISBLANK(BK988),BK988=0),"",BK988)</x:f>
      </x:c>
      <x:c r="CV988" s="50" t="str">
        <x:f>IF(OR(4&gt;'Настройки'!$B$3,ISBLANK(BL988),BL988=0),"",BL988)</x:f>
      </x:c>
      <x:c r="CW988" s="50" t="str">
        <x:f>IF(OR(5&gt;'Настройки'!$B$3,ISBLANK(BM988),BM988=0),"",BM988)</x:f>
      </x:c>
      <x:c r="CX988" s="50" t="str">
        <x:f>IF(OR(6&gt;'Настройки'!$B$3,ISBLANK(BN988),BN988=0),"",BN988)</x:f>
      </x:c>
      <x:c r="CY988" s="50" t="str">
        <x:f>IF(OR(7&gt;'Настройки'!$B$3,ISBLANK(BO988),BO988=0),"",BO988)</x:f>
      </x:c>
      <x:c r="CZ988" s="50" t="str">
        <x:f>IF(OR(8&gt;'Настройки'!$B$3,ISBLANK(BP988),BP988=0),"",BP988)</x:f>
      </x:c>
      <x:c r="DA988" s="50" t="str">
        <x:f>IF(OR(9&gt;'Настройки'!$B$3,ISBLANK(BQ988),BQ988=0),"",BQ988)</x:f>
      </x:c>
      <x:c r="DB988" s="50" t="str">
        <x:f>IF(OR(10&gt;'Настройки'!$B$3,ISBLANK(BR988),BR988=0),"",BR988)</x:f>
      </x:c>
      <x:c r="DC988" s="50" t="str">
        <x:f>IF(OR(11&gt;'Настройки'!$B$3,ISBLANK(BS988),BS988=0),"",BS988)</x:f>
      </x:c>
      <x:c r="DD988" s="50" t="str">
        <x:f>IF(OR(12&gt;'Настройки'!$B$3,ISBLANK(BT988),BT988=0),"",BT988)</x:f>
      </x:c>
      <x:c r="DE988" s="50" t="str">
        <x:f>IF(OR(13&gt;'Настройки'!$B$3,ISBLANK(BU988),BU988=0),"",BU988)</x:f>
      </x:c>
      <x:c r="DF988" s="50" t="str">
        <x:f>IF(OR(14&gt;'Настройки'!$B$3,ISBLANK(BV988),BV988=0),"",BV988)</x:f>
      </x:c>
      <x:c r="DG988" s="50" t="str">
        <x:f>IF(OR(15&gt;'Настройки'!$B$3,ISBLANK(BW988),BW988=0),"",BW988)</x:f>
      </x:c>
      <x:c r="DH988" s="50" t="str">
        <x:f>IF(OR(16&gt;'Настройки'!$B$3,ISBLANK(BX988),BX988=0),"",BX988)</x:f>
      </x:c>
      <x:c r="DI988" s="50" t="str">
        <x:f>IF(OR(17&gt;'Настройки'!$B$3,ISBLANK(BY988),BY988=0),"",BY988)</x:f>
      </x:c>
      <x:c r="DJ988" s="50" t="str">
        <x:f>IF(OR(18&gt;'Настройки'!$B$3,ISBLANK(BZ988),BZ988=0),"",BZ988)</x:f>
      </x:c>
      <x:c r="DK988" s="50" t="str">
        <x:f>IF(OR(19&gt;'Настройки'!$B$3,ISBLANK(CA988),CA988=0),"",CA988)</x:f>
      </x:c>
      <x:c r="DL988" s="50" t="str">
        <x:f>IF(OR(20&gt;'Настройки'!$B$3,ISBLANK(CB988),CB988=0),"",CB988)</x:f>
      </x:c>
      <x:c r="DM988" s="50" t="str">
        <x:f>IF(OR(21&gt;'Настройки'!$B$3,ISBLANK(CC988),CC988=0),"",CC988)</x:f>
      </x:c>
      <x:c r="DN988" s="50" t="str">
        <x:f>IF(OR(22&gt;'Настройки'!$B$3,ISBLANK(CD988),CD988=0),"",CD988)</x:f>
      </x:c>
      <x:c r="DO988" s="50" t="str">
        <x:f>IF(OR(23&gt;'Настройки'!$B$3,ISBLANK(CE988),CE988=0),"",CE988)</x:f>
      </x:c>
      <x:c r="DP988" s="50" t="str">
        <x:f>IF(OR(24&gt;'Настройки'!$B$3,ISBLANK(CF988),CF988=0),"",CF988)</x:f>
      </x:c>
      <x:c r="DQ988" s="50" t="str">
        <x:f>IF(OR(25&gt;'Настройки'!$B$3,ISBLANK(CG988),CG988=0),"",CG988)</x:f>
      </x:c>
      <x:c r="DR988" s="50" t="str">
        <x:f>IF(OR(26&gt;'Настройки'!$B$3,ISBLANK(CH988),CH988=0),"",CH988)</x:f>
      </x:c>
      <x:c r="DS988" s="50" t="str">
        <x:f>IF(OR(27&gt;'Настройки'!$B$3,ISBLANK(CI988),CI988=0),"",CI988)</x:f>
      </x:c>
      <x:c r="DT988" s="50" t="str">
        <x:f>IF(OR(28&gt;'Настройки'!$B$3,ISBLANK(CJ988),CJ988=0),"",CJ988)</x:f>
      </x:c>
      <x:c r="DU988" s="50" t="str">
        <x:f>IF(OR(29&gt;'Настройки'!$B$3,ISBLANK(CK988),CK988=0),"",CK988)</x:f>
      </x:c>
      <x:c r="DV988" s="50" t="str">
        <x:f>IF(OR(30&gt;'Настройки'!$B$3,ISBLANK(CL988),CL988=0),"",CL988)</x:f>
      </x:c>
      <x:c r="DW988" s="50" t="str">
        <x:f>IF(OR(31&gt;'Настройки'!$B$3,ISBLANK(CM988),CM988=0),"",CM988)</x:f>
      </x:c>
      <x:c r="DX988" s="50" t="str">
        <x:f>IF(OR(32&gt;'Настройки'!$B$3,ISBLANK(CN988),CN988=0),"",CN988)</x:f>
      </x:c>
      <x:c r="DY988" s="50" t="str">
        <x:f>IF(OR(33&gt;'Настройки'!$B$3,ISBLANK(CO988),CO988=0),"",CO988)</x:f>
      </x:c>
      <x:c r="DZ988" s="50" t="str">
        <x:f>IF(OR(34&gt;'Настройки'!$B$3,ISBLANK(CP988),CP988=0),"",CP988)</x:f>
      </x:c>
      <x:c r="EA988" s="50" t="str">
        <x:f>IF(OR(35&gt;'Настройки'!$B$3,ISBLANK(CQ988),CQ988=0),"",CQ988)</x:f>
      </x:c>
      <x:c r="EB988" s="50" t="str">
        <x:f>IF(OR(36&gt;'Настройки'!$B$3,ISBLANK(CR988),CR988=0),"",CR988)</x:f>
      </x:c>
      <x:c r="EC988" s="50" t="str">
        <x:f>IF(A988="","",IF(OR(BB988="AZ",BB988="BZ"),10000+ROW(),IF(AZ988&gt;'Настройки'!$B$11,20000+ROW(),IF(BF988&lt;&gt;"Обычный",30000+ROW(),IF(AX988&lt;=0,40000+ROW(),"")))))</x:f>
      </x:c>
      <x:c r="ED988" s="50" t="str">
        <x:f>IF(EC988="","",COUNTIFS($EC$2:$EC$1001,"&gt;0",$EC$2:$EC$1001,"&lt;"&amp;EC988)+1)</x:f>
      </x:c>
    </x:row>
    <x:row r="989">
      <x:c r="A989" s="115"/>
      <x:c r="B989" s="115"/>
      <x:c r="C989" s="115"/>
      <x:c r="D989" s="118"/>
      <x:c r="E989" s="118"/>
      <x:c r="F989" s="118"/>
      <x:c r="G989" s="118"/>
      <x:c r="H989" s="118"/>
      <x:c r="I989" s="118"/>
      <x:c r="J989" s="118"/>
      <x:c r="K989" s="118"/>
      <x:c r="L989" s="118"/>
      <x:c r="M989" s="118"/>
      <x:c r="N989" s="118"/>
      <x:c r="O989" s="118"/>
      <x:c r="P989" s="118"/>
      <x:c r="Q989" s="118"/>
      <x:c r="R989" s="118"/>
      <x:c r="S989" s="118"/>
      <x:c r="T989" s="118"/>
      <x:c r="U989" s="118"/>
      <x:c r="V989" s="118"/>
      <x:c r="W989" s="118"/>
      <x:c r="X989" s="118"/>
      <x:c r="Y989" s="118"/>
      <x:c r="Z989" s="118"/>
      <x:c r="AA989" s="118"/>
      <x:c r="AB989" s="118"/>
      <x:c r="AC989" s="118"/>
      <x:c r="AD989" s="118"/>
      <x:c r="AE989" s="118"/>
      <x:c r="AF989" s="118"/>
      <x:c r="AG989" s="118"/>
      <x:c r="AH989" s="118"/>
      <x:c r="AI989" s="118"/>
      <x:c r="AJ989" s="118"/>
      <x:c r="AK989" s="118"/>
      <x:c r="AL989" s="118"/>
      <x:c r="AM989" s="118"/>
      <x:c r="AN989" s="118"/>
      <x:c r="AO989" s="118"/>
      <x:c r="AP989" s="115"/>
      <x:c r="AQ989" s="49" t="str">
        <x:f>IF(A989="","",COUNT(BI989:INDEX(BI989:CR989,1,'Настройки'!$B$3)))</x:f>
      </x:c>
      <x:c r="AR989" s="49" t="str">
        <x:f>IF(A989="","",SUM(BI989:INDEX(BI989:CR989,1,'Настройки'!$B$3)))</x:f>
      </x:c>
      <x:c r="AS989" s="58" t="str">
        <x:f>IF(A989="","",IF('Настройки'!$B$4="Стоимость потребления",AR989*D989,IF('Настройки'!$B$4="Количество",AR989,E989)))</x:f>
      </x:c>
      <x:c r="AT989" s="61" t="str">
        <x:f>IF(OR(A989="",AS989&lt;0,SUM($AS$2:$AS$1001)&lt;=0),"",AS989/SUM($AS$2:$AS$1001))</x:f>
      </x:c>
      <x:c r="AU989" s="61" t="str">
        <x:f>IF(OR(A989="",AS989&lt;0,SUM($AS$2:$AS$1001)&lt;=0),"",SUMIFS($AS$2:$AS$1001,$AS$2:$AS$1001,"&gt;"&amp;AS989)/SUM($AS$2:$AS$1001))</x:f>
      </x:c>
      <x:c r="AV989" s="61" t="str">
        <x:f>IF(OR(A989="",AS989&lt;0,SUM($AS$2:$AS$1001)&lt;=0),"",SUMIFS($AS$2:$AS$1001,$AS$2:$AS$1001,"&gt;="&amp;AS989)/SUM($AS$2:$AS$1001))</x:f>
      </x:c>
      <x:c r="AW989" s="49" t="str">
        <x:f>IF(A989="","",IF(SUM($AS$2:$AS$1001)&lt;=0,"Не определён",IF(AS989&lt;0,"Исключение",IF(AU989&lt;'Настройки'!$B$5,"A",IF(AU989&lt;'Настройки'!$B$6,"B","C")))))</x:f>
      </x:c>
      <x:c r="AX989" s="58" t="str">
        <x:f>IF(A989="","",IF(AQ989=0,"",AVERAGE(BI989:INDEX(BI989:CR989,1,'Настройки'!$B$3))))</x:f>
      </x:c>
      <x:c r="AY989" s="58" t="str">
        <x:f>IF(OR(A989="",AQ989=0),"",STDEVP(BI989:INDEX(BI989:CR989,1,'Настройки'!$B$3)))</x:f>
      </x:c>
      <x:c r="AZ989" s="61" t="str">
        <x:f>IF(OR(A989="",AQ989&lt;'Настройки'!$B$12,AX989&lt;=0,AND('Настройки'!$B$10="Блокировать",COUNTIF(F989:INDEX(F989:AO989,1,'Настройки'!$B$3),"&lt;0")&gt;0)),"",AY989/ABS(AX989))</x:f>
      </x:c>
      <x:c r="BA989" s="49" t="str">
        <x:f>IF(A989="","",IF(AND('Настройки'!$B$10="Блокировать",COUNTIF(F989:INDEX(F989:AO989,1,'Настройки'!$B$3),"&lt;0")&gt;0),"Не определён",IF(AQ989&lt;'Настройки'!$B$12,"Не определён",IF(AX989=0,"Нет спроса",IF(AX989&lt;0,"Не определён",IF(AZ989&lt;='Настройки'!$B$7,"X",IF(AZ989&lt;='Настройки'!$B$8,"Y","Z")))))))</x:f>
      </x:c>
      <x:c r="BB989" s="49" t="str">
        <x:f>IF(OR(A989="",LEN(AW989)&lt;&gt;1,LEN(BA989)&lt;&gt;1),"",AW989&amp;BA989)</x:f>
      </x:c>
      <x:c r="BC989" s="61" t="str">
        <x:f>IF(OR(A989="",AQ989=0),"",(COUNT(BI989:INDEX(BI989:CR989,1,'Настройки'!$B$3))-COUNT(CS989:INDEX(CS989:EB989,1,'Настройки'!$B$3)))/AQ989)</x:f>
      </x:c>
      <x:c r="BD989" s="64" t="str">
        <x:f>IF(OR(A989="",COUNT(CS989:INDEX(CS989:EB989,1,'Настройки'!$B$3))=0),"",AQ989/COUNT(CS989:INDEX(CS989:EB989,1,'Настройки'!$B$3)))</x:f>
      </x:c>
      <x:c r="BE989" s="64" t="str">
        <x:f>IF(OR(A989="",COUNT(CS989:INDEX(CS989:EB989,1,'Настройки'!$B$3))=0),"",IF(AVERAGE(CS989:INDEX(CS989:EB989,1,'Настройки'!$B$3))=0,"",(STDEVP(CS989:INDEX(CS989:EB989,1,'Настройки'!$B$3))/ABS(AVERAGE(CS989:INDEX(CS989:EB989,1,'Настройки'!$B$3))))^2))</x:f>
      </x:c>
      <x:c r="BF989" s="49" t="str">
        <x:f>IF(A989="","",IF(AQ989&lt;3,"Недостаточно",IF(AQ989&lt;6,"Предварительный","Обычный")))</x:f>
      </x:c>
      <x:c r="BG989" s="49" t="str">
        <x:f>IF(A989="","",IF(COUNTIF(F989:INDEX(F989:AO989,1,'Настройки'!$B$3),"&lt;0")&gt;0,IF('Настройки'!$B$10="Блокировать","Отрицательный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"),"")&amp;IF(AQ989&lt;3,"Недостаточно истории. ",IF(AQ989&lt;6,"Предварительная классификация. ",""))&amp;IF(AX989=0,"Нет спроса за горизонт. ","")&amp;IF(AZ989&gt;'Настройки'!$B$11,"Экстремальная вариативность. ",""))</x:f>
      </x:c>
      <x:c r="BH989" s="49" t="str">
        <x:f>IF(A989="","",IFERROR(VLOOKUP(BB989,'Настройки'!$D$3:$E$11,2,FALSE),"Сначала проверьте исходные данные и историю спроса.")&amp;" Уточните срок поставки, MOQ и критичность.")</x:f>
      </x:c>
      <x:c r="BI989" s="50" t="str">
        <x:f>IF(1&gt;'Настройки'!$B$3,"",IF(ISBLANK(F989),IF('Настройки'!$B$9="Нулевой спрос",0,""),IF(F989&lt;0,IF('Настройки'!$B$10="Исключить","",IF('Настройки'!$B$10="Абсолютные значения",ABS(F989),F989)),F989)))</x:f>
      </x:c>
      <x:c r="BJ989" s="50" t="str">
        <x:f>IF(2&gt;'Настройки'!$B$3,"",IF(ISBLANK(G989),IF('Настройки'!$B$9="Нулевой спрос",0,""),IF(G989&lt;0,IF('Настройки'!$B$10="Исключить","",IF('Настройки'!$B$10="Абсолютные значения",ABS(G989),G989)),G989)))</x:f>
      </x:c>
      <x:c r="BK989" s="50" t="str">
        <x:f>IF(3&gt;'Настройки'!$B$3,"",IF(ISBLANK(H989),IF('Настройки'!$B$9="Нулевой спрос",0,""),IF(H989&lt;0,IF('Настройки'!$B$10="Исключить","",IF('Настройки'!$B$10="Абсолютные значения",ABS(H989),H989)),H989)))</x:f>
      </x:c>
      <x:c r="BL989" s="50" t="str">
        <x:f>IF(4&gt;'Настройки'!$B$3,"",IF(ISBLANK(I989),IF('Настройки'!$B$9="Нулевой спрос",0,""),IF(I989&lt;0,IF('Настройки'!$B$10="Исключить","",IF('Настройки'!$B$10="Абсолютные значения",ABS(I989),I989)),I989)))</x:f>
      </x:c>
      <x:c r="BM989" s="50" t="str">
        <x:f>IF(5&gt;'Настройки'!$B$3,"",IF(ISBLANK(J989),IF('Настройки'!$B$9="Нулевой спрос",0,""),IF(J989&lt;0,IF('Настройки'!$B$10="Исключить","",IF('Настройки'!$B$10="Абсолютные значения",ABS(J989),J989)),J989)))</x:f>
      </x:c>
      <x:c r="BN989" s="50" t="str">
        <x:f>IF(6&gt;'Настройки'!$B$3,"",IF(ISBLANK(K989),IF('Настройки'!$B$9="Нулевой спрос",0,""),IF(K989&lt;0,IF('Настройки'!$B$10="Исключить","",IF('Настройки'!$B$10="Абсолютные значения",ABS(K989),K989)),K989)))</x:f>
      </x:c>
      <x:c r="BO989" s="50" t="str">
        <x:f>IF(7&gt;'Настройки'!$B$3,"",IF(ISBLANK(L989),IF('Настройки'!$B$9="Нулевой спрос",0,""),IF(L989&lt;0,IF('Настройки'!$B$10="Исключить","",IF('Настройки'!$B$10="Абсолютные значения",ABS(L989),L989)),L989)))</x:f>
      </x:c>
      <x:c r="BP989" s="50" t="str">
        <x:f>IF(8&gt;'Настройки'!$B$3,"",IF(ISBLANK(M989),IF('Настройки'!$B$9="Нулевой спрос",0,""),IF(M989&lt;0,IF('Настройки'!$B$10="Исключить","",IF('Настройки'!$B$10="Абсолютные значения",ABS(M989),M989)),M989)))</x:f>
      </x:c>
      <x:c r="BQ989" s="50" t="str">
        <x:f>IF(9&gt;'Настройки'!$B$3,"",IF(ISBLANK(N989),IF('Настройки'!$B$9="Нулевой спрос",0,""),IF(N989&lt;0,IF('Настройки'!$B$10="Исключить","",IF('Настройки'!$B$10="Абсолютные значения",ABS(N989),N989)),N989)))</x:f>
      </x:c>
      <x:c r="BR989" s="50" t="str">
        <x:f>IF(10&gt;'Настройки'!$B$3,"",IF(ISBLANK(O989),IF('Настройки'!$B$9="Нулевой спрос",0,""),IF(O989&lt;0,IF('Настройки'!$B$10="Исключить","",IF('Настройки'!$B$10="Абсолютные значения",ABS(O989),O989)),O989)))</x:f>
      </x:c>
      <x:c r="BS989" s="50" t="str">
        <x:f>IF(11&gt;'Настройки'!$B$3,"",IF(ISBLANK(P989),IF('Настройки'!$B$9="Нулевой спрос",0,""),IF(P989&lt;0,IF('Настройки'!$B$10="Исключить","",IF('Настройки'!$B$10="Абсолютные значения",ABS(P989),P989)),P989)))</x:f>
      </x:c>
      <x:c r="BT989" s="50" t="str">
        <x:f>IF(12&gt;'Настройки'!$B$3,"",IF(ISBLANK(Q989),IF('Настройки'!$B$9="Нулевой спрос",0,""),IF(Q989&lt;0,IF('Настройки'!$B$10="Исключить","",IF('Настройки'!$B$10="Абсолютные значения",ABS(Q989),Q989)),Q989)))</x:f>
      </x:c>
      <x:c r="BU989" s="50" t="str">
        <x:f>IF(13&gt;'Настройки'!$B$3,"",IF(ISBLANK(R989),IF('Настройки'!$B$9="Нулевой спрос",0,""),IF(R989&lt;0,IF('Настройки'!$B$10="Исключить","",IF('Настройки'!$B$10="Абсолютные значения",ABS(R989),R989)),R989)))</x:f>
      </x:c>
      <x:c r="BV989" s="50" t="str">
        <x:f>IF(14&gt;'Настройки'!$B$3,"",IF(ISBLANK(S989),IF('Настройки'!$B$9="Нулевой спрос",0,""),IF(S989&lt;0,IF('Настройки'!$B$10="Исключить","",IF('Настройки'!$B$10="Абсолютные значения",ABS(S989),S989)),S989)))</x:f>
      </x:c>
      <x:c r="BW989" s="50" t="str">
        <x:f>IF(15&gt;'Настройки'!$B$3,"",IF(ISBLANK(T989),IF('Настройки'!$B$9="Нулевой спрос",0,""),IF(T989&lt;0,IF('Настройки'!$B$10="Исключить","",IF('Настройки'!$B$10="Абсолютные значения",ABS(T989),T989)),T989)))</x:f>
      </x:c>
      <x:c r="BX989" s="50" t="str">
        <x:f>IF(16&gt;'Настройки'!$B$3,"",IF(ISBLANK(U989),IF('Настройки'!$B$9="Нулевой спрос",0,""),IF(U989&lt;0,IF('Настройки'!$B$10="Исключить","",IF('Настройки'!$B$10="Абсолютные значения",ABS(U989),U989)),U989)))</x:f>
      </x:c>
      <x:c r="BY989" s="50" t="str">
        <x:f>IF(17&gt;'Настройки'!$B$3,"",IF(ISBLANK(V989),IF('Настройки'!$B$9="Нулевой спрос",0,""),IF(V989&lt;0,IF('Настройки'!$B$10="Исключить","",IF('Настройки'!$B$10="Абсолютные значения",ABS(V989),V989)),V989)))</x:f>
      </x:c>
      <x:c r="BZ989" s="50" t="str">
        <x:f>IF(18&gt;'Настройки'!$B$3,"",IF(ISBLANK(W989),IF('Настройки'!$B$9="Нулевой спрос",0,""),IF(W989&lt;0,IF('Настройки'!$B$10="Исключить","",IF('Настройки'!$B$10="Абсолютные значения",ABS(W989),W989)),W989)))</x:f>
      </x:c>
      <x:c r="CA989" s="50" t="str">
        <x:f>IF(19&gt;'Настройки'!$B$3,"",IF(ISBLANK(X989),IF('Настройки'!$B$9="Нулевой спрос",0,""),IF(X989&lt;0,IF('Настройки'!$B$10="Исключить","",IF('Настройки'!$B$10="Абсолютные значения",ABS(X989),X989)),X989)))</x:f>
      </x:c>
      <x:c r="CB989" s="50" t="str">
        <x:f>IF(20&gt;'Настройки'!$B$3,"",IF(ISBLANK(Y989),IF('Настройки'!$B$9="Нулевой спрос",0,""),IF(Y989&lt;0,IF('Настройки'!$B$10="Исключить","",IF('Настройки'!$B$10="Абсолютные значения",ABS(Y989),Y989)),Y989)))</x:f>
      </x:c>
      <x:c r="CC989" s="50" t="str">
        <x:f>IF(21&gt;'Настройки'!$B$3,"",IF(ISBLANK(Z989),IF('Настройки'!$B$9="Нулевой спрос",0,""),IF(Z989&lt;0,IF('Настройки'!$B$10="Исключить","",IF('Настройки'!$B$10="Абсолютные значения",ABS(Z989),Z989)),Z989)))</x:f>
      </x:c>
      <x:c r="CD989" s="50" t="str">
        <x:f>IF(22&gt;'Настройки'!$B$3,"",IF(ISBLANK(AA989),IF('Настройки'!$B$9="Нулевой спрос",0,""),IF(AA989&lt;0,IF('Настройки'!$B$10="Исключить","",IF('Настройки'!$B$10="Абсолютные значения",ABS(AA989),AA989)),AA989)))</x:f>
      </x:c>
      <x:c r="CE989" s="50" t="str">
        <x:f>IF(23&gt;'Настройки'!$B$3,"",IF(ISBLANK(AB989),IF('Настройки'!$B$9="Нулевой спрос",0,""),IF(AB989&lt;0,IF('Настройки'!$B$10="Исключить","",IF('Настройки'!$B$10="Абсолютные значения",ABS(AB989),AB989)),AB989)))</x:f>
      </x:c>
      <x:c r="CF989" s="50" t="str">
        <x:f>IF(24&gt;'Настройки'!$B$3,"",IF(ISBLANK(AC989),IF('Настройки'!$B$9="Нулевой спрос",0,""),IF(AC989&lt;0,IF('Настройки'!$B$10="Исключить","",IF('Настройки'!$B$10="Абсолютные значения",ABS(AC989),AC989)),AC989)))</x:f>
      </x:c>
      <x:c r="CG989" s="50" t="str">
        <x:f>IF(25&gt;'Настройки'!$B$3,"",IF(ISBLANK(AD989),IF('Настройки'!$B$9="Нулевой спрос",0,""),IF(AD989&lt;0,IF('Настройки'!$B$10="Исключить","",IF('Настройки'!$B$10="Абсолютные значения",ABS(AD989),AD989)),AD989)))</x:f>
      </x:c>
      <x:c r="CH989" s="50" t="str">
        <x:f>IF(26&gt;'Настройки'!$B$3,"",IF(ISBLANK(AE989),IF('Настройки'!$B$9="Нулевой спрос",0,""),IF(AE989&lt;0,IF('Настройки'!$B$10="Исключить","",IF('Настройки'!$B$10="Абсолютные значения",ABS(AE989),AE989)),AE989)))</x:f>
      </x:c>
      <x:c r="CI989" s="50" t="str">
        <x:f>IF(27&gt;'Настройки'!$B$3,"",IF(ISBLANK(AF989),IF('Настройки'!$B$9="Нулевой спрос",0,""),IF(AF989&lt;0,IF('Настройки'!$B$10="Исключить","",IF('Настройки'!$B$10="Абсолютные значения",ABS(AF989),AF989)),AF989)))</x:f>
      </x:c>
      <x:c r="CJ989" s="50" t="str">
        <x:f>IF(28&gt;'Настройки'!$B$3,"",IF(ISBLANK(AG989),IF('Настройки'!$B$9="Нулевой спрос",0,""),IF(AG989&lt;0,IF('Настройки'!$B$10="Исключить","",IF('Настройки'!$B$10="Абсолютные значения",ABS(AG989),AG989)),AG989)))</x:f>
      </x:c>
      <x:c r="CK989" s="50" t="str">
        <x:f>IF(29&gt;'Настройки'!$B$3,"",IF(ISBLANK(AH989),IF('Настройки'!$B$9="Нулевой спрос",0,""),IF(AH989&lt;0,IF('Настройки'!$B$10="Исключить","",IF('Настройки'!$B$10="Абсолютные значения",ABS(AH989),AH989)),AH989)))</x:f>
      </x:c>
      <x:c r="CL989" s="50" t="str">
        <x:f>IF(30&gt;'Настройки'!$B$3,"",IF(ISBLANK(AI989),IF('Настройки'!$B$9="Нулевой спрос",0,""),IF(AI989&lt;0,IF('Настройки'!$B$10="Исключить","",IF('Настройки'!$B$10="Абсолютные значения",ABS(AI989),AI989)),AI989)))</x:f>
      </x:c>
      <x:c r="CM989" s="50" t="str">
        <x:f>IF(31&gt;'Настройки'!$B$3,"",IF(ISBLANK(AJ989),IF('Настройки'!$B$9="Нулевой спрос",0,""),IF(AJ989&lt;0,IF('Настройки'!$B$10="Исключить","",IF('Настройки'!$B$10="Абсолютные значения",ABS(AJ989),AJ989)),AJ989)))</x:f>
      </x:c>
      <x:c r="CN989" s="50" t="str">
        <x:f>IF(32&gt;'Настройки'!$B$3,"",IF(ISBLANK(AK989),IF('Настройки'!$B$9="Нулевой спрос",0,""),IF(AK989&lt;0,IF('Настройки'!$B$10="Исключить","",IF('Настройки'!$B$10="Абсолютные значения",ABS(AK989),AK989)),AK989)))</x:f>
      </x:c>
      <x:c r="CO989" s="50" t="str">
        <x:f>IF(33&gt;'Настройки'!$B$3,"",IF(ISBLANK(AL989),IF('Настройки'!$B$9="Нулевой спрос",0,""),IF(AL989&lt;0,IF('Настройки'!$B$10="Исключить","",IF('Настройки'!$B$10="Абсолютные значения",ABS(AL989),AL989)),AL989)))</x:f>
      </x:c>
      <x:c r="CP989" s="50" t="str">
        <x:f>IF(34&gt;'Настройки'!$B$3,"",IF(ISBLANK(AM989),IF('Настройки'!$B$9="Нулевой спрос",0,""),IF(AM989&lt;0,IF('Настройки'!$B$10="Исключить","",IF('Настройки'!$B$10="Абсолютные значения",ABS(AM989),AM989)),AM989)))</x:f>
      </x:c>
      <x:c r="CQ989" s="50" t="str">
        <x:f>IF(35&gt;'Настройки'!$B$3,"",IF(ISBLANK(AN989),IF('Настройки'!$B$9="Нулевой спрос",0,""),IF(AN989&lt;0,IF('Настройки'!$B$10="Исключить","",IF('Настройки'!$B$10="Абсолютные значения",ABS(AN989),AN989)),AN989)))</x:f>
      </x:c>
      <x:c r="CR989" s="50" t="str">
        <x:f>IF(36&gt;'Настройки'!$B$3,"",IF(ISBLANK(AO989),IF('Настройки'!$B$9="Нулевой спрос",0,""),IF(AO989&lt;0,IF('Настройки'!$B$10="Исключить","",IF('Настройки'!$B$10="Абсолютные значения",ABS(AO989),AO989)),AO989)))</x:f>
      </x:c>
      <x:c r="CS989" s="50" t="str">
        <x:f>IF(OR(1&gt;'Настройки'!$B$3,ISBLANK(BI989),BI989=0),"",BI989)</x:f>
      </x:c>
      <x:c r="CT989" s="50" t="str">
        <x:f>IF(OR(2&gt;'Настройки'!$B$3,ISBLANK(BJ989),BJ989=0),"",BJ989)</x:f>
      </x:c>
      <x:c r="CU989" s="50" t="str">
        <x:f>IF(OR(3&gt;'Настройки'!$B$3,ISBLANK(BK989),BK989=0),"",BK989)</x:f>
      </x:c>
      <x:c r="CV989" s="50" t="str">
        <x:f>IF(OR(4&gt;'Настройки'!$B$3,ISBLANK(BL989),BL989=0),"",BL989)</x:f>
      </x:c>
      <x:c r="CW989" s="50" t="str">
        <x:f>IF(OR(5&gt;'Настройки'!$B$3,ISBLANK(BM989),BM989=0),"",BM989)</x:f>
      </x:c>
      <x:c r="CX989" s="50" t="str">
        <x:f>IF(OR(6&gt;'Настройки'!$B$3,ISBLANK(BN989),BN989=0),"",BN989)</x:f>
      </x:c>
      <x:c r="CY989" s="50" t="str">
        <x:f>IF(OR(7&gt;'Настройки'!$B$3,ISBLANK(BO989),BO989=0),"",BO989)</x:f>
      </x:c>
      <x:c r="CZ989" s="50" t="str">
        <x:f>IF(OR(8&gt;'Настройки'!$B$3,ISBLANK(BP989),BP989=0),"",BP989)</x:f>
      </x:c>
      <x:c r="DA989" s="50" t="str">
        <x:f>IF(OR(9&gt;'Настройки'!$B$3,ISBLANK(BQ989),BQ989=0),"",BQ989)</x:f>
      </x:c>
      <x:c r="DB989" s="50" t="str">
        <x:f>IF(OR(10&gt;'Настройки'!$B$3,ISBLANK(BR989),BR989=0),"",BR989)</x:f>
      </x:c>
      <x:c r="DC989" s="50" t="str">
        <x:f>IF(OR(11&gt;'Настройки'!$B$3,ISBLANK(BS989),BS989=0),"",BS989)</x:f>
      </x:c>
      <x:c r="DD989" s="50" t="str">
        <x:f>IF(OR(12&gt;'Настройки'!$B$3,ISBLANK(BT989),BT989=0),"",BT989)</x:f>
      </x:c>
      <x:c r="DE989" s="50" t="str">
        <x:f>IF(OR(13&gt;'Настройки'!$B$3,ISBLANK(BU989),BU989=0),"",BU989)</x:f>
      </x:c>
      <x:c r="DF989" s="50" t="str">
        <x:f>IF(OR(14&gt;'Настройки'!$B$3,ISBLANK(BV989),BV989=0),"",BV989)</x:f>
      </x:c>
      <x:c r="DG989" s="50" t="str">
        <x:f>IF(OR(15&gt;'Настройки'!$B$3,ISBLANK(BW989),BW989=0),"",BW989)</x:f>
      </x:c>
      <x:c r="DH989" s="50" t="str">
        <x:f>IF(OR(16&gt;'Настройки'!$B$3,ISBLANK(BX989),BX989=0),"",BX989)</x:f>
      </x:c>
      <x:c r="DI989" s="50" t="str">
        <x:f>IF(OR(17&gt;'Настройки'!$B$3,ISBLANK(BY989),BY989=0),"",BY989)</x:f>
      </x:c>
      <x:c r="DJ989" s="50" t="str">
        <x:f>IF(OR(18&gt;'Настройки'!$B$3,ISBLANK(BZ989),BZ989=0),"",BZ989)</x:f>
      </x:c>
      <x:c r="DK989" s="50" t="str">
        <x:f>IF(OR(19&gt;'Настройки'!$B$3,ISBLANK(CA989),CA989=0),"",CA989)</x:f>
      </x:c>
      <x:c r="DL989" s="50" t="str">
        <x:f>IF(OR(20&gt;'Настройки'!$B$3,ISBLANK(CB989),CB989=0),"",CB989)</x:f>
      </x:c>
      <x:c r="DM989" s="50" t="str">
        <x:f>IF(OR(21&gt;'Настройки'!$B$3,ISBLANK(CC989),CC989=0),"",CC989)</x:f>
      </x:c>
      <x:c r="DN989" s="50" t="str">
        <x:f>IF(OR(22&gt;'Настройки'!$B$3,ISBLANK(CD989),CD989=0),"",CD989)</x:f>
      </x:c>
      <x:c r="DO989" s="50" t="str">
        <x:f>IF(OR(23&gt;'Настройки'!$B$3,ISBLANK(CE989),CE989=0),"",CE989)</x:f>
      </x:c>
      <x:c r="DP989" s="50" t="str">
        <x:f>IF(OR(24&gt;'Настройки'!$B$3,ISBLANK(CF989),CF989=0),"",CF989)</x:f>
      </x:c>
      <x:c r="DQ989" s="50" t="str">
        <x:f>IF(OR(25&gt;'Настройки'!$B$3,ISBLANK(CG989),CG989=0),"",CG989)</x:f>
      </x:c>
      <x:c r="DR989" s="50" t="str">
        <x:f>IF(OR(26&gt;'Настройки'!$B$3,ISBLANK(CH989),CH989=0),"",CH989)</x:f>
      </x:c>
      <x:c r="DS989" s="50" t="str">
        <x:f>IF(OR(27&gt;'Настройки'!$B$3,ISBLANK(CI989),CI989=0),"",CI989)</x:f>
      </x:c>
      <x:c r="DT989" s="50" t="str">
        <x:f>IF(OR(28&gt;'Настройки'!$B$3,ISBLANK(CJ989),CJ989=0),"",CJ989)</x:f>
      </x:c>
      <x:c r="DU989" s="50" t="str">
        <x:f>IF(OR(29&gt;'Настройки'!$B$3,ISBLANK(CK989),CK989=0),"",CK989)</x:f>
      </x:c>
      <x:c r="DV989" s="50" t="str">
        <x:f>IF(OR(30&gt;'Настройки'!$B$3,ISBLANK(CL989),CL989=0),"",CL989)</x:f>
      </x:c>
      <x:c r="DW989" s="50" t="str">
        <x:f>IF(OR(31&gt;'Настройки'!$B$3,ISBLANK(CM989),CM989=0),"",CM989)</x:f>
      </x:c>
      <x:c r="DX989" s="50" t="str">
        <x:f>IF(OR(32&gt;'Настройки'!$B$3,ISBLANK(CN989),CN989=0),"",CN989)</x:f>
      </x:c>
      <x:c r="DY989" s="50" t="str">
        <x:f>IF(OR(33&gt;'Настройки'!$B$3,ISBLANK(CO989),CO989=0),"",CO989)</x:f>
      </x:c>
      <x:c r="DZ989" s="50" t="str">
        <x:f>IF(OR(34&gt;'Настройки'!$B$3,ISBLANK(CP989),CP989=0),"",CP989)</x:f>
      </x:c>
      <x:c r="EA989" s="50" t="str">
        <x:f>IF(OR(35&gt;'Настройки'!$B$3,ISBLANK(CQ989),CQ989=0),"",CQ989)</x:f>
      </x:c>
      <x:c r="EB989" s="50" t="str">
        <x:f>IF(OR(36&gt;'Настройки'!$B$3,ISBLANK(CR989),CR989=0),"",CR989)</x:f>
      </x:c>
      <x:c r="EC989" s="50" t="str">
        <x:f>IF(A989="","",IF(OR(BB989="AZ",BB989="BZ"),10000+ROW(),IF(AZ989&gt;'Настройки'!$B$11,20000+ROW(),IF(BF989&lt;&gt;"Обычный",30000+ROW(),IF(AX989&lt;=0,40000+ROW(),"")))))</x:f>
      </x:c>
      <x:c r="ED989" s="50" t="str">
        <x:f>IF(EC989="","",COUNTIFS($EC$2:$EC$1001,"&gt;0",$EC$2:$EC$1001,"&lt;"&amp;EC989)+1)</x:f>
      </x:c>
    </x:row>
    <x:row r="990">
      <x:c r="A990" s="115"/>
      <x:c r="B990" s="115"/>
      <x:c r="C990" s="115"/>
      <x:c r="D990" s="118"/>
      <x:c r="E990" s="118"/>
      <x:c r="F990" s="118"/>
      <x:c r="G990" s="118"/>
      <x:c r="H990" s="118"/>
      <x:c r="I990" s="118"/>
      <x:c r="J990" s="118"/>
      <x:c r="K990" s="118"/>
      <x:c r="L990" s="118"/>
      <x:c r="M990" s="118"/>
      <x:c r="N990" s="118"/>
      <x:c r="O990" s="118"/>
      <x:c r="P990" s="118"/>
      <x:c r="Q990" s="118"/>
      <x:c r="R990" s="118"/>
      <x:c r="S990" s="118"/>
      <x:c r="T990" s="118"/>
      <x:c r="U990" s="118"/>
      <x:c r="V990" s="118"/>
      <x:c r="W990" s="118"/>
      <x:c r="X990" s="118"/>
      <x:c r="Y990" s="118"/>
      <x:c r="Z990" s="118"/>
      <x:c r="AA990" s="118"/>
      <x:c r="AB990" s="118"/>
      <x:c r="AC990" s="118"/>
      <x:c r="AD990" s="118"/>
      <x:c r="AE990" s="118"/>
      <x:c r="AF990" s="118"/>
      <x:c r="AG990" s="118"/>
      <x:c r="AH990" s="118"/>
      <x:c r="AI990" s="118"/>
      <x:c r="AJ990" s="118"/>
      <x:c r="AK990" s="118"/>
      <x:c r="AL990" s="118"/>
      <x:c r="AM990" s="118"/>
      <x:c r="AN990" s="118"/>
      <x:c r="AO990" s="118"/>
      <x:c r="AP990" s="115"/>
      <x:c r="AQ990" s="49" t="str">
        <x:f>IF(A990="","",COUNT(BI990:INDEX(BI990:CR990,1,'Настройки'!$B$3)))</x:f>
      </x:c>
      <x:c r="AR990" s="49" t="str">
        <x:f>IF(A990="","",SUM(BI990:INDEX(BI990:CR990,1,'Настройки'!$B$3)))</x:f>
      </x:c>
      <x:c r="AS990" s="58" t="str">
        <x:f>IF(A990="","",IF('Настройки'!$B$4="Стоимость потребления",AR990*D990,IF('Настройки'!$B$4="Количество",AR990,E990)))</x:f>
      </x:c>
      <x:c r="AT990" s="61" t="str">
        <x:f>IF(OR(A990="",AS990&lt;0,SUM($AS$2:$AS$1001)&lt;=0),"",AS990/SUM($AS$2:$AS$1001))</x:f>
      </x:c>
      <x:c r="AU990" s="61" t="str">
        <x:f>IF(OR(A990="",AS990&lt;0,SUM($AS$2:$AS$1001)&lt;=0),"",SUMIFS($AS$2:$AS$1001,$AS$2:$AS$1001,"&gt;"&amp;AS990)/SUM($AS$2:$AS$1001))</x:f>
      </x:c>
      <x:c r="AV990" s="61" t="str">
        <x:f>IF(OR(A990="",AS990&lt;0,SUM($AS$2:$AS$1001)&lt;=0),"",SUMIFS($AS$2:$AS$1001,$AS$2:$AS$1001,"&gt;="&amp;AS990)/SUM($AS$2:$AS$1001))</x:f>
      </x:c>
      <x:c r="AW990" s="49" t="str">
        <x:f>IF(A990="","",IF(SUM($AS$2:$AS$1001)&lt;=0,"Не определён",IF(AS990&lt;0,"Исключение",IF(AU990&lt;'Настройки'!$B$5,"A",IF(AU990&lt;'Настройки'!$B$6,"B","C")))))</x:f>
      </x:c>
      <x:c r="AX990" s="58" t="str">
        <x:f>IF(A990="","",IF(AQ990=0,"",AVERAGE(BI990:INDEX(BI990:CR990,1,'Настройки'!$B$3))))</x:f>
      </x:c>
      <x:c r="AY990" s="58" t="str">
        <x:f>IF(OR(A990="",AQ990=0),"",STDEVP(BI990:INDEX(BI990:CR990,1,'Настройки'!$B$3)))</x:f>
      </x:c>
      <x:c r="AZ990" s="61" t="str">
        <x:f>IF(OR(A990="",AQ990&lt;'Настройки'!$B$12,AX990&lt;=0,AND('Настройки'!$B$10="Блокировать",COUNTIF(F990:INDEX(F990:AO990,1,'Настройки'!$B$3),"&lt;0")&gt;0)),"",AY990/ABS(AX990))</x:f>
      </x:c>
      <x:c r="BA990" s="49" t="str">
        <x:f>IF(A990="","",IF(AND('Настройки'!$B$10="Блокировать",COUNTIF(F990:INDEX(F990:AO990,1,'Настройки'!$B$3),"&lt;0")&gt;0),"Не определён",IF(AQ990&lt;'Настройки'!$B$12,"Не определён",IF(AX990=0,"Нет спроса",IF(AX990&lt;0,"Не определён",IF(AZ990&lt;='Настройки'!$B$7,"X",IF(AZ990&lt;='Настройки'!$B$8,"Y","Z")))))))</x:f>
      </x:c>
      <x:c r="BB990" s="49" t="str">
        <x:f>IF(OR(A990="",LEN(AW990)&lt;&gt;1,LEN(BA990)&lt;&gt;1),"",AW990&amp;BA990)</x:f>
      </x:c>
      <x:c r="BC990" s="61" t="str">
        <x:f>IF(OR(A990="",AQ990=0),"",(COUNT(BI990:INDEX(BI990:CR990,1,'Настройки'!$B$3))-COUNT(CS990:INDEX(CS990:EB990,1,'Настройки'!$B$3)))/AQ990)</x:f>
      </x:c>
      <x:c r="BD990" s="64" t="str">
        <x:f>IF(OR(A990="",COUNT(CS990:INDEX(CS990:EB990,1,'Настройки'!$B$3))=0),"",AQ990/COUNT(CS990:INDEX(CS990:EB990,1,'Настройки'!$B$3)))</x:f>
      </x:c>
      <x:c r="BE990" s="64" t="str">
        <x:f>IF(OR(A990="",COUNT(CS990:INDEX(CS990:EB990,1,'Настройки'!$B$3))=0),"",IF(AVERAGE(CS990:INDEX(CS990:EB990,1,'Настройки'!$B$3))=0,"",(STDEVP(CS990:INDEX(CS990:EB990,1,'Настройки'!$B$3))/ABS(AVERAGE(CS990:INDEX(CS990:EB990,1,'Настройки'!$B$3))))^2))</x:f>
      </x:c>
      <x:c r="BF990" s="49" t="str">
        <x:f>IF(A990="","",IF(AQ990&lt;3,"Недостаточно",IF(AQ990&lt;6,"Предварительный","Обычный")))</x:f>
      </x:c>
      <x:c r="BG990" s="49" t="str">
        <x:f>IF(A990="","",IF(COUNTIF(F990:INDEX(F990:AO990,1,'Настройки'!$B$3),"&lt;0")&gt;0,IF('Настройки'!$B$10="Блокировать","Отрицательный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"),"")&amp;IF(AQ990&lt;3,"Недостаточно истории. ",IF(AQ990&lt;6,"Предварительная классификация. ",""))&amp;IF(AX990=0,"Нет спроса за горизонт. ","")&amp;IF(AZ990&gt;'Настройки'!$B$11,"Экстремальная вариативность. ",""))</x:f>
      </x:c>
      <x:c r="BH990" s="49" t="str">
        <x:f>IF(A990="","",IFERROR(VLOOKUP(BB990,'Настройки'!$D$3:$E$11,2,FALSE),"Сначала проверьте исходные данные и историю спроса.")&amp;" Уточните срок поставки, MOQ и критичность.")</x:f>
      </x:c>
      <x:c r="BI990" s="50" t="str">
        <x:f>IF(1&gt;'Настройки'!$B$3,"",IF(ISBLANK(F990),IF('Настройки'!$B$9="Нулевой спрос",0,""),IF(F990&lt;0,IF('Настройки'!$B$10="Исключить","",IF('Настройки'!$B$10="Абсолютные значения",ABS(F990),F990)),F990)))</x:f>
      </x:c>
      <x:c r="BJ990" s="50" t="str">
        <x:f>IF(2&gt;'Настройки'!$B$3,"",IF(ISBLANK(G990),IF('Настройки'!$B$9="Нулевой спрос",0,""),IF(G990&lt;0,IF('Настройки'!$B$10="Исключить","",IF('Настройки'!$B$10="Абсолютные значения",ABS(G990),G990)),G990)))</x:f>
      </x:c>
      <x:c r="BK990" s="50" t="str">
        <x:f>IF(3&gt;'Настройки'!$B$3,"",IF(ISBLANK(H990),IF('Настройки'!$B$9="Нулевой спрос",0,""),IF(H990&lt;0,IF('Настройки'!$B$10="Исключить","",IF('Настройки'!$B$10="Абсолютные значения",ABS(H990),H990)),H990)))</x:f>
      </x:c>
      <x:c r="BL990" s="50" t="str">
        <x:f>IF(4&gt;'Настройки'!$B$3,"",IF(ISBLANK(I990),IF('Настройки'!$B$9="Нулевой спрос",0,""),IF(I990&lt;0,IF('Настройки'!$B$10="Исключить","",IF('Настройки'!$B$10="Абсолютные значения",ABS(I990),I990)),I990)))</x:f>
      </x:c>
      <x:c r="BM990" s="50" t="str">
        <x:f>IF(5&gt;'Настройки'!$B$3,"",IF(ISBLANK(J990),IF('Настройки'!$B$9="Нулевой спрос",0,""),IF(J990&lt;0,IF('Настройки'!$B$10="Исключить","",IF('Настройки'!$B$10="Абсолютные значения",ABS(J990),J990)),J990)))</x:f>
      </x:c>
      <x:c r="BN990" s="50" t="str">
        <x:f>IF(6&gt;'Настройки'!$B$3,"",IF(ISBLANK(K990),IF('Настройки'!$B$9="Нулевой спрос",0,""),IF(K990&lt;0,IF('Настройки'!$B$10="Исключить","",IF('Настройки'!$B$10="Абсолютные значения",ABS(K990),K990)),K990)))</x:f>
      </x:c>
      <x:c r="BO990" s="50" t="str">
        <x:f>IF(7&gt;'Настройки'!$B$3,"",IF(ISBLANK(L990),IF('Настройки'!$B$9="Нулевой спрос",0,""),IF(L990&lt;0,IF('Настройки'!$B$10="Исключить","",IF('Настройки'!$B$10="Абсолютные значения",ABS(L990),L990)),L990)))</x:f>
      </x:c>
      <x:c r="BP990" s="50" t="str">
        <x:f>IF(8&gt;'Настройки'!$B$3,"",IF(ISBLANK(M990),IF('Настройки'!$B$9="Нулевой спрос",0,""),IF(M990&lt;0,IF('Настройки'!$B$10="Исключить","",IF('Настройки'!$B$10="Абсолютные значения",ABS(M990),M990)),M990)))</x:f>
      </x:c>
      <x:c r="BQ990" s="50" t="str">
        <x:f>IF(9&gt;'Настройки'!$B$3,"",IF(ISBLANK(N990),IF('Настройки'!$B$9="Нулевой спрос",0,""),IF(N990&lt;0,IF('Настройки'!$B$10="Исключить","",IF('Настройки'!$B$10="Абсолютные значения",ABS(N990),N990)),N990)))</x:f>
      </x:c>
      <x:c r="BR990" s="50" t="str">
        <x:f>IF(10&gt;'Настройки'!$B$3,"",IF(ISBLANK(O990),IF('Настройки'!$B$9="Нулевой спрос",0,""),IF(O990&lt;0,IF('Настройки'!$B$10="Исключить","",IF('Настройки'!$B$10="Абсолютные значения",ABS(O990),O990)),O990)))</x:f>
      </x:c>
      <x:c r="BS990" s="50" t="str">
        <x:f>IF(11&gt;'Настройки'!$B$3,"",IF(ISBLANK(P990),IF('Настройки'!$B$9="Нулевой спрос",0,""),IF(P990&lt;0,IF('Настройки'!$B$10="Исключить","",IF('Настройки'!$B$10="Абсолютные значения",ABS(P990),P990)),P990)))</x:f>
      </x:c>
      <x:c r="BT990" s="50" t="str">
        <x:f>IF(12&gt;'Настройки'!$B$3,"",IF(ISBLANK(Q990),IF('Настройки'!$B$9="Нулевой спрос",0,""),IF(Q990&lt;0,IF('Настройки'!$B$10="Исключить","",IF('Настройки'!$B$10="Абсолютные значения",ABS(Q990),Q990)),Q990)))</x:f>
      </x:c>
      <x:c r="BU990" s="50" t="str">
        <x:f>IF(13&gt;'Настройки'!$B$3,"",IF(ISBLANK(R990),IF('Настройки'!$B$9="Нулевой спрос",0,""),IF(R990&lt;0,IF('Настройки'!$B$10="Исключить","",IF('Настройки'!$B$10="Абсолютные значения",ABS(R990),R990)),R990)))</x:f>
      </x:c>
      <x:c r="BV990" s="50" t="str">
        <x:f>IF(14&gt;'Настройки'!$B$3,"",IF(ISBLANK(S990),IF('Настройки'!$B$9="Нулевой спрос",0,""),IF(S990&lt;0,IF('Настройки'!$B$10="Исключить","",IF('Настройки'!$B$10="Абсолютные значения",ABS(S990),S990)),S990)))</x:f>
      </x:c>
      <x:c r="BW990" s="50" t="str">
        <x:f>IF(15&gt;'Настройки'!$B$3,"",IF(ISBLANK(T990),IF('Настройки'!$B$9="Нулевой спрос",0,""),IF(T990&lt;0,IF('Настройки'!$B$10="Исключить","",IF('Настройки'!$B$10="Абсолютные значения",ABS(T990),T990)),T990)))</x:f>
      </x:c>
      <x:c r="BX990" s="50" t="str">
        <x:f>IF(16&gt;'Настройки'!$B$3,"",IF(ISBLANK(U990),IF('Настройки'!$B$9="Нулевой спрос",0,""),IF(U990&lt;0,IF('Настройки'!$B$10="Исключить","",IF('Настройки'!$B$10="Абсолютные значения",ABS(U990),U990)),U990)))</x:f>
      </x:c>
      <x:c r="BY990" s="50" t="str">
        <x:f>IF(17&gt;'Настройки'!$B$3,"",IF(ISBLANK(V990),IF('Настройки'!$B$9="Нулевой спрос",0,""),IF(V990&lt;0,IF('Настройки'!$B$10="Исключить","",IF('Настройки'!$B$10="Абсолютные значения",ABS(V990),V990)),V990)))</x:f>
      </x:c>
      <x:c r="BZ990" s="50" t="str">
        <x:f>IF(18&gt;'Настройки'!$B$3,"",IF(ISBLANK(W990),IF('Настройки'!$B$9="Нулевой спрос",0,""),IF(W990&lt;0,IF('Настройки'!$B$10="Исключить","",IF('Настройки'!$B$10="Абсолютные значения",ABS(W990),W990)),W990)))</x:f>
      </x:c>
      <x:c r="CA990" s="50" t="str">
        <x:f>IF(19&gt;'Настройки'!$B$3,"",IF(ISBLANK(X990),IF('Настройки'!$B$9="Нулевой спрос",0,""),IF(X990&lt;0,IF('Настройки'!$B$10="Исключить","",IF('Настройки'!$B$10="Абсолютные значения",ABS(X990),X990)),X990)))</x:f>
      </x:c>
      <x:c r="CB990" s="50" t="str">
        <x:f>IF(20&gt;'Настройки'!$B$3,"",IF(ISBLANK(Y990),IF('Настройки'!$B$9="Нулевой спрос",0,""),IF(Y990&lt;0,IF('Настройки'!$B$10="Исключить","",IF('Настройки'!$B$10="Абсолютные значения",ABS(Y990),Y990)),Y990)))</x:f>
      </x:c>
      <x:c r="CC990" s="50" t="str">
        <x:f>IF(21&gt;'Настройки'!$B$3,"",IF(ISBLANK(Z990),IF('Настройки'!$B$9="Нулевой спрос",0,""),IF(Z990&lt;0,IF('Настройки'!$B$10="Исключить","",IF('Настройки'!$B$10="Абсолютные значения",ABS(Z990),Z990)),Z990)))</x:f>
      </x:c>
      <x:c r="CD990" s="50" t="str">
        <x:f>IF(22&gt;'Настройки'!$B$3,"",IF(ISBLANK(AA990),IF('Настройки'!$B$9="Нулевой спрос",0,""),IF(AA990&lt;0,IF('Настройки'!$B$10="Исключить","",IF('Настройки'!$B$10="Абсолютные значения",ABS(AA990),AA990)),AA990)))</x:f>
      </x:c>
      <x:c r="CE990" s="50" t="str">
        <x:f>IF(23&gt;'Настройки'!$B$3,"",IF(ISBLANK(AB990),IF('Настройки'!$B$9="Нулевой спрос",0,""),IF(AB990&lt;0,IF('Настройки'!$B$10="Исключить","",IF('Настройки'!$B$10="Абсолютные значения",ABS(AB990),AB990)),AB990)))</x:f>
      </x:c>
      <x:c r="CF990" s="50" t="str">
        <x:f>IF(24&gt;'Настройки'!$B$3,"",IF(ISBLANK(AC990),IF('Настройки'!$B$9="Нулевой спрос",0,""),IF(AC990&lt;0,IF('Настройки'!$B$10="Исключить","",IF('Настройки'!$B$10="Абсолютные значения",ABS(AC990),AC990)),AC990)))</x:f>
      </x:c>
      <x:c r="CG990" s="50" t="str">
        <x:f>IF(25&gt;'Настройки'!$B$3,"",IF(ISBLANK(AD990),IF('Настройки'!$B$9="Нулевой спрос",0,""),IF(AD990&lt;0,IF('Настройки'!$B$10="Исключить","",IF('Настройки'!$B$10="Абсолютные значения",ABS(AD990),AD990)),AD990)))</x:f>
      </x:c>
      <x:c r="CH990" s="50" t="str">
        <x:f>IF(26&gt;'Настройки'!$B$3,"",IF(ISBLANK(AE990),IF('Настройки'!$B$9="Нулевой спрос",0,""),IF(AE990&lt;0,IF('Настройки'!$B$10="Исключить","",IF('Настройки'!$B$10="Абсолютные значения",ABS(AE990),AE990)),AE990)))</x:f>
      </x:c>
      <x:c r="CI990" s="50" t="str">
        <x:f>IF(27&gt;'Настройки'!$B$3,"",IF(ISBLANK(AF990),IF('Настройки'!$B$9="Нулевой спрос",0,""),IF(AF990&lt;0,IF('Настройки'!$B$10="Исключить","",IF('Настройки'!$B$10="Абсолютные значения",ABS(AF990),AF990)),AF990)))</x:f>
      </x:c>
      <x:c r="CJ990" s="50" t="str">
        <x:f>IF(28&gt;'Настройки'!$B$3,"",IF(ISBLANK(AG990),IF('Настройки'!$B$9="Нулевой спрос",0,""),IF(AG990&lt;0,IF('Настройки'!$B$10="Исключить","",IF('Настройки'!$B$10="Абсолютные значения",ABS(AG990),AG990)),AG990)))</x:f>
      </x:c>
      <x:c r="CK990" s="50" t="str">
        <x:f>IF(29&gt;'Настройки'!$B$3,"",IF(ISBLANK(AH990),IF('Настройки'!$B$9="Нулевой спрос",0,""),IF(AH990&lt;0,IF('Настройки'!$B$10="Исключить","",IF('Настройки'!$B$10="Абсолютные значения",ABS(AH990),AH990)),AH990)))</x:f>
      </x:c>
      <x:c r="CL990" s="50" t="str">
        <x:f>IF(30&gt;'Настройки'!$B$3,"",IF(ISBLANK(AI990),IF('Настройки'!$B$9="Нулевой спрос",0,""),IF(AI990&lt;0,IF('Настройки'!$B$10="Исключить","",IF('Настройки'!$B$10="Абсолютные значения",ABS(AI990),AI990)),AI990)))</x:f>
      </x:c>
      <x:c r="CM990" s="50" t="str">
        <x:f>IF(31&gt;'Настройки'!$B$3,"",IF(ISBLANK(AJ990),IF('Настройки'!$B$9="Нулевой спрос",0,""),IF(AJ990&lt;0,IF('Настройки'!$B$10="Исключить","",IF('Настройки'!$B$10="Абсолютные значения",ABS(AJ990),AJ990)),AJ990)))</x:f>
      </x:c>
      <x:c r="CN990" s="50" t="str">
        <x:f>IF(32&gt;'Настройки'!$B$3,"",IF(ISBLANK(AK990),IF('Настройки'!$B$9="Нулевой спрос",0,""),IF(AK990&lt;0,IF('Настройки'!$B$10="Исключить","",IF('Настройки'!$B$10="Абсолютные значения",ABS(AK990),AK990)),AK990)))</x:f>
      </x:c>
      <x:c r="CO990" s="50" t="str">
        <x:f>IF(33&gt;'Настройки'!$B$3,"",IF(ISBLANK(AL990),IF('Настройки'!$B$9="Нулевой спрос",0,""),IF(AL990&lt;0,IF('Настройки'!$B$10="Исключить","",IF('Настройки'!$B$10="Абсолютные значения",ABS(AL990),AL990)),AL990)))</x:f>
      </x:c>
      <x:c r="CP990" s="50" t="str">
        <x:f>IF(34&gt;'Настройки'!$B$3,"",IF(ISBLANK(AM990),IF('Настройки'!$B$9="Нулевой спрос",0,""),IF(AM990&lt;0,IF('Настройки'!$B$10="Исключить","",IF('Настройки'!$B$10="Абсолютные значения",ABS(AM990),AM990)),AM990)))</x:f>
      </x:c>
      <x:c r="CQ990" s="50" t="str">
        <x:f>IF(35&gt;'Настройки'!$B$3,"",IF(ISBLANK(AN990),IF('Настройки'!$B$9="Нулевой спрос",0,""),IF(AN990&lt;0,IF('Настройки'!$B$10="Исключить","",IF('Настройки'!$B$10="Абсолютные значения",ABS(AN990),AN990)),AN990)))</x:f>
      </x:c>
      <x:c r="CR990" s="50" t="str">
        <x:f>IF(36&gt;'Настройки'!$B$3,"",IF(ISBLANK(AO990),IF('Настройки'!$B$9="Нулевой спрос",0,""),IF(AO990&lt;0,IF('Настройки'!$B$10="Исключить","",IF('Настройки'!$B$10="Абсолютные значения",ABS(AO990),AO990)),AO990)))</x:f>
      </x:c>
      <x:c r="CS990" s="50" t="str">
        <x:f>IF(OR(1&gt;'Настройки'!$B$3,ISBLANK(BI990),BI990=0),"",BI990)</x:f>
      </x:c>
      <x:c r="CT990" s="50" t="str">
        <x:f>IF(OR(2&gt;'Настройки'!$B$3,ISBLANK(BJ990),BJ990=0),"",BJ990)</x:f>
      </x:c>
      <x:c r="CU990" s="50" t="str">
        <x:f>IF(OR(3&gt;'Настройки'!$B$3,ISBLANK(BK990),BK990=0),"",BK990)</x:f>
      </x:c>
      <x:c r="CV990" s="50" t="str">
        <x:f>IF(OR(4&gt;'Настройки'!$B$3,ISBLANK(BL990),BL990=0),"",BL990)</x:f>
      </x:c>
      <x:c r="CW990" s="50" t="str">
        <x:f>IF(OR(5&gt;'Настройки'!$B$3,ISBLANK(BM990),BM990=0),"",BM990)</x:f>
      </x:c>
      <x:c r="CX990" s="50" t="str">
        <x:f>IF(OR(6&gt;'Настройки'!$B$3,ISBLANK(BN990),BN990=0),"",BN990)</x:f>
      </x:c>
      <x:c r="CY990" s="50" t="str">
        <x:f>IF(OR(7&gt;'Настройки'!$B$3,ISBLANK(BO990),BO990=0),"",BO990)</x:f>
      </x:c>
      <x:c r="CZ990" s="50" t="str">
        <x:f>IF(OR(8&gt;'Настройки'!$B$3,ISBLANK(BP990),BP990=0),"",BP990)</x:f>
      </x:c>
      <x:c r="DA990" s="50" t="str">
        <x:f>IF(OR(9&gt;'Настройки'!$B$3,ISBLANK(BQ990),BQ990=0),"",BQ990)</x:f>
      </x:c>
      <x:c r="DB990" s="50" t="str">
        <x:f>IF(OR(10&gt;'Настройки'!$B$3,ISBLANK(BR990),BR990=0),"",BR990)</x:f>
      </x:c>
      <x:c r="DC990" s="50" t="str">
        <x:f>IF(OR(11&gt;'Настройки'!$B$3,ISBLANK(BS990),BS990=0),"",BS990)</x:f>
      </x:c>
      <x:c r="DD990" s="50" t="str">
        <x:f>IF(OR(12&gt;'Настройки'!$B$3,ISBLANK(BT990),BT990=0),"",BT990)</x:f>
      </x:c>
      <x:c r="DE990" s="50" t="str">
        <x:f>IF(OR(13&gt;'Настройки'!$B$3,ISBLANK(BU990),BU990=0),"",BU990)</x:f>
      </x:c>
      <x:c r="DF990" s="50" t="str">
        <x:f>IF(OR(14&gt;'Настройки'!$B$3,ISBLANK(BV990),BV990=0),"",BV990)</x:f>
      </x:c>
      <x:c r="DG990" s="50" t="str">
        <x:f>IF(OR(15&gt;'Настройки'!$B$3,ISBLANK(BW990),BW990=0),"",BW990)</x:f>
      </x:c>
      <x:c r="DH990" s="50" t="str">
        <x:f>IF(OR(16&gt;'Настройки'!$B$3,ISBLANK(BX990),BX990=0),"",BX990)</x:f>
      </x:c>
      <x:c r="DI990" s="50" t="str">
        <x:f>IF(OR(17&gt;'Настройки'!$B$3,ISBLANK(BY990),BY990=0),"",BY990)</x:f>
      </x:c>
      <x:c r="DJ990" s="50" t="str">
        <x:f>IF(OR(18&gt;'Настройки'!$B$3,ISBLANK(BZ990),BZ990=0),"",BZ990)</x:f>
      </x:c>
      <x:c r="DK990" s="50" t="str">
        <x:f>IF(OR(19&gt;'Настройки'!$B$3,ISBLANK(CA990),CA990=0),"",CA990)</x:f>
      </x:c>
      <x:c r="DL990" s="50" t="str">
        <x:f>IF(OR(20&gt;'Настройки'!$B$3,ISBLANK(CB990),CB990=0),"",CB990)</x:f>
      </x:c>
      <x:c r="DM990" s="50" t="str">
        <x:f>IF(OR(21&gt;'Настройки'!$B$3,ISBLANK(CC990),CC990=0),"",CC990)</x:f>
      </x:c>
      <x:c r="DN990" s="50" t="str">
        <x:f>IF(OR(22&gt;'Настройки'!$B$3,ISBLANK(CD990),CD990=0),"",CD990)</x:f>
      </x:c>
      <x:c r="DO990" s="50" t="str">
        <x:f>IF(OR(23&gt;'Настройки'!$B$3,ISBLANK(CE990),CE990=0),"",CE990)</x:f>
      </x:c>
      <x:c r="DP990" s="50" t="str">
        <x:f>IF(OR(24&gt;'Настройки'!$B$3,ISBLANK(CF990),CF990=0),"",CF990)</x:f>
      </x:c>
      <x:c r="DQ990" s="50" t="str">
        <x:f>IF(OR(25&gt;'Настройки'!$B$3,ISBLANK(CG990),CG990=0),"",CG990)</x:f>
      </x:c>
      <x:c r="DR990" s="50" t="str">
        <x:f>IF(OR(26&gt;'Настройки'!$B$3,ISBLANK(CH990),CH990=0),"",CH990)</x:f>
      </x:c>
      <x:c r="DS990" s="50" t="str">
        <x:f>IF(OR(27&gt;'Настройки'!$B$3,ISBLANK(CI990),CI990=0),"",CI990)</x:f>
      </x:c>
      <x:c r="DT990" s="50" t="str">
        <x:f>IF(OR(28&gt;'Настройки'!$B$3,ISBLANK(CJ990),CJ990=0),"",CJ990)</x:f>
      </x:c>
      <x:c r="DU990" s="50" t="str">
        <x:f>IF(OR(29&gt;'Настройки'!$B$3,ISBLANK(CK990),CK990=0),"",CK990)</x:f>
      </x:c>
      <x:c r="DV990" s="50" t="str">
        <x:f>IF(OR(30&gt;'Настройки'!$B$3,ISBLANK(CL990),CL990=0),"",CL990)</x:f>
      </x:c>
      <x:c r="DW990" s="50" t="str">
        <x:f>IF(OR(31&gt;'Настройки'!$B$3,ISBLANK(CM990),CM990=0),"",CM990)</x:f>
      </x:c>
      <x:c r="DX990" s="50" t="str">
        <x:f>IF(OR(32&gt;'Настройки'!$B$3,ISBLANK(CN990),CN990=0),"",CN990)</x:f>
      </x:c>
      <x:c r="DY990" s="50" t="str">
        <x:f>IF(OR(33&gt;'Настройки'!$B$3,ISBLANK(CO990),CO990=0),"",CO990)</x:f>
      </x:c>
      <x:c r="DZ990" s="50" t="str">
        <x:f>IF(OR(34&gt;'Настройки'!$B$3,ISBLANK(CP990),CP990=0),"",CP990)</x:f>
      </x:c>
      <x:c r="EA990" s="50" t="str">
        <x:f>IF(OR(35&gt;'Настройки'!$B$3,ISBLANK(CQ990),CQ990=0),"",CQ990)</x:f>
      </x:c>
      <x:c r="EB990" s="50" t="str">
        <x:f>IF(OR(36&gt;'Настройки'!$B$3,ISBLANK(CR990),CR990=0),"",CR990)</x:f>
      </x:c>
      <x:c r="EC990" s="50" t="str">
        <x:f>IF(A990="","",IF(OR(BB990="AZ",BB990="BZ"),10000+ROW(),IF(AZ990&gt;'Настройки'!$B$11,20000+ROW(),IF(BF990&lt;&gt;"Обычный",30000+ROW(),IF(AX990&lt;=0,40000+ROW(),"")))))</x:f>
      </x:c>
      <x:c r="ED990" s="50" t="str">
        <x:f>IF(EC990="","",COUNTIFS($EC$2:$EC$1001,"&gt;0",$EC$2:$EC$1001,"&lt;"&amp;EC990)+1)</x:f>
      </x:c>
    </x:row>
    <x:row r="991">
      <x:c r="A991" s="115"/>
      <x:c r="B991" s="115"/>
      <x:c r="C991" s="115"/>
      <x:c r="D991" s="118"/>
      <x:c r="E991" s="118"/>
      <x:c r="F991" s="118"/>
      <x:c r="G991" s="118"/>
      <x:c r="H991" s="118"/>
      <x:c r="I991" s="118"/>
      <x:c r="J991" s="118"/>
      <x:c r="K991" s="118"/>
      <x:c r="L991" s="118"/>
      <x:c r="M991" s="118"/>
      <x:c r="N991" s="118"/>
      <x:c r="O991" s="118"/>
      <x:c r="P991" s="118"/>
      <x:c r="Q991" s="118"/>
      <x:c r="R991" s="118"/>
      <x:c r="S991" s="118"/>
      <x:c r="T991" s="118"/>
      <x:c r="U991" s="118"/>
      <x:c r="V991" s="118"/>
      <x:c r="W991" s="118"/>
      <x:c r="X991" s="118"/>
      <x:c r="Y991" s="118"/>
      <x:c r="Z991" s="118"/>
      <x:c r="AA991" s="118"/>
      <x:c r="AB991" s="118"/>
      <x:c r="AC991" s="118"/>
      <x:c r="AD991" s="118"/>
      <x:c r="AE991" s="118"/>
      <x:c r="AF991" s="118"/>
      <x:c r="AG991" s="118"/>
      <x:c r="AH991" s="118"/>
      <x:c r="AI991" s="118"/>
      <x:c r="AJ991" s="118"/>
      <x:c r="AK991" s="118"/>
      <x:c r="AL991" s="118"/>
      <x:c r="AM991" s="118"/>
      <x:c r="AN991" s="118"/>
      <x:c r="AO991" s="118"/>
      <x:c r="AP991" s="115"/>
      <x:c r="AQ991" s="49" t="str">
        <x:f>IF(A991="","",COUNT(BI991:INDEX(BI991:CR991,1,'Настройки'!$B$3)))</x:f>
      </x:c>
      <x:c r="AR991" s="49" t="str">
        <x:f>IF(A991="","",SUM(BI991:INDEX(BI991:CR991,1,'Настройки'!$B$3)))</x:f>
      </x:c>
      <x:c r="AS991" s="58" t="str">
        <x:f>IF(A991="","",IF('Настройки'!$B$4="Стоимость потребления",AR991*D991,IF('Настройки'!$B$4="Количество",AR991,E991)))</x:f>
      </x:c>
      <x:c r="AT991" s="61" t="str">
        <x:f>IF(OR(A991="",AS991&lt;0,SUM($AS$2:$AS$1001)&lt;=0),"",AS991/SUM($AS$2:$AS$1001))</x:f>
      </x:c>
      <x:c r="AU991" s="61" t="str">
        <x:f>IF(OR(A991="",AS991&lt;0,SUM($AS$2:$AS$1001)&lt;=0),"",SUMIFS($AS$2:$AS$1001,$AS$2:$AS$1001,"&gt;"&amp;AS991)/SUM($AS$2:$AS$1001))</x:f>
      </x:c>
      <x:c r="AV991" s="61" t="str">
        <x:f>IF(OR(A991="",AS991&lt;0,SUM($AS$2:$AS$1001)&lt;=0),"",SUMIFS($AS$2:$AS$1001,$AS$2:$AS$1001,"&gt;="&amp;AS991)/SUM($AS$2:$AS$1001))</x:f>
      </x:c>
      <x:c r="AW991" s="49" t="str">
        <x:f>IF(A991="","",IF(SUM($AS$2:$AS$1001)&lt;=0,"Не определён",IF(AS991&lt;0,"Исключение",IF(AU991&lt;'Настройки'!$B$5,"A",IF(AU991&lt;'Настройки'!$B$6,"B","C")))))</x:f>
      </x:c>
      <x:c r="AX991" s="58" t="str">
        <x:f>IF(A991="","",IF(AQ991=0,"",AVERAGE(BI991:INDEX(BI991:CR991,1,'Настройки'!$B$3))))</x:f>
      </x:c>
      <x:c r="AY991" s="58" t="str">
        <x:f>IF(OR(A991="",AQ991=0),"",STDEVP(BI991:INDEX(BI991:CR991,1,'Настройки'!$B$3)))</x:f>
      </x:c>
      <x:c r="AZ991" s="61" t="str">
        <x:f>IF(OR(A991="",AQ991&lt;'Настройки'!$B$12,AX991&lt;=0,AND('Настройки'!$B$10="Блокировать",COUNTIF(F991:INDEX(F991:AO991,1,'Настройки'!$B$3),"&lt;0")&gt;0)),"",AY991/ABS(AX991))</x:f>
      </x:c>
      <x:c r="BA991" s="49" t="str">
        <x:f>IF(A991="","",IF(AND('Настройки'!$B$10="Блокировать",COUNTIF(F991:INDEX(F991:AO991,1,'Настройки'!$B$3),"&lt;0")&gt;0),"Не определён",IF(AQ991&lt;'Настройки'!$B$12,"Не определён",IF(AX991=0,"Нет спроса",IF(AX991&lt;0,"Не определён",IF(AZ991&lt;='Настройки'!$B$7,"X",IF(AZ991&lt;='Настройки'!$B$8,"Y","Z")))))))</x:f>
      </x:c>
      <x:c r="BB991" s="49" t="str">
        <x:f>IF(OR(A991="",LEN(AW991)&lt;&gt;1,LEN(BA991)&lt;&gt;1),"",AW991&amp;BA991)</x:f>
      </x:c>
      <x:c r="BC991" s="61" t="str">
        <x:f>IF(OR(A991="",AQ991=0),"",(COUNT(BI991:INDEX(BI991:CR991,1,'Настройки'!$B$3))-COUNT(CS991:INDEX(CS991:EB991,1,'Настройки'!$B$3)))/AQ991)</x:f>
      </x:c>
      <x:c r="BD991" s="64" t="str">
        <x:f>IF(OR(A991="",COUNT(CS991:INDEX(CS991:EB991,1,'Настройки'!$B$3))=0),"",AQ991/COUNT(CS991:INDEX(CS991:EB991,1,'Настройки'!$B$3)))</x:f>
      </x:c>
      <x:c r="BE991" s="64" t="str">
        <x:f>IF(OR(A991="",COUNT(CS991:INDEX(CS991:EB991,1,'Настройки'!$B$3))=0),"",IF(AVERAGE(CS991:INDEX(CS991:EB991,1,'Настройки'!$B$3))=0,"",(STDEVP(CS991:INDEX(CS991:EB991,1,'Настройки'!$B$3))/ABS(AVERAGE(CS991:INDEX(CS991:EB991,1,'Настройки'!$B$3))))^2))</x:f>
      </x:c>
      <x:c r="BF991" s="49" t="str">
        <x:f>IF(A991="","",IF(AQ991&lt;3,"Недостаточно",IF(AQ991&lt;6,"Предварительный","Обычный")))</x:f>
      </x:c>
      <x:c r="BG991" s="49" t="str">
        <x:f>IF(A991="","",IF(COUNTIF(F991:INDEX(F991:AO991,1,'Настройки'!$B$3),"&lt;0")&gt;0,IF('Настройки'!$B$10="Блокировать","Отрицательный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"),"")&amp;IF(AQ991&lt;3,"Недостаточно истории. ",IF(AQ991&lt;6,"Предварительная классификация. ",""))&amp;IF(AX991=0,"Нет спроса за горизонт. ","")&amp;IF(AZ991&gt;'Настройки'!$B$11,"Экстремальная вариативность. ",""))</x:f>
      </x:c>
      <x:c r="BH991" s="49" t="str">
        <x:f>IF(A991="","",IFERROR(VLOOKUP(BB991,'Настройки'!$D$3:$E$11,2,FALSE),"Сначала проверьте исходные данные и историю спроса.")&amp;" Уточните срок поставки, MOQ и критичность.")</x:f>
      </x:c>
      <x:c r="BI991" s="50" t="str">
        <x:f>IF(1&gt;'Настройки'!$B$3,"",IF(ISBLANK(F991),IF('Настройки'!$B$9="Нулевой спрос",0,""),IF(F991&lt;0,IF('Настройки'!$B$10="Исключить","",IF('Настройки'!$B$10="Абсолютные значения",ABS(F991),F991)),F991)))</x:f>
      </x:c>
      <x:c r="BJ991" s="50" t="str">
        <x:f>IF(2&gt;'Настройки'!$B$3,"",IF(ISBLANK(G991),IF('Настройки'!$B$9="Нулевой спрос",0,""),IF(G991&lt;0,IF('Настройки'!$B$10="Исключить","",IF('Настройки'!$B$10="Абсолютные значения",ABS(G991),G991)),G991)))</x:f>
      </x:c>
      <x:c r="BK991" s="50" t="str">
        <x:f>IF(3&gt;'Настройки'!$B$3,"",IF(ISBLANK(H991),IF('Настройки'!$B$9="Нулевой спрос",0,""),IF(H991&lt;0,IF('Настройки'!$B$10="Исключить","",IF('Настройки'!$B$10="Абсолютные значения",ABS(H991),H991)),H991)))</x:f>
      </x:c>
      <x:c r="BL991" s="50" t="str">
        <x:f>IF(4&gt;'Настройки'!$B$3,"",IF(ISBLANK(I991),IF('Настройки'!$B$9="Нулевой спрос",0,""),IF(I991&lt;0,IF('Настройки'!$B$10="Исключить","",IF('Настройки'!$B$10="Абсолютные значения",ABS(I991),I991)),I991)))</x:f>
      </x:c>
      <x:c r="BM991" s="50" t="str">
        <x:f>IF(5&gt;'Настройки'!$B$3,"",IF(ISBLANK(J991),IF('Настройки'!$B$9="Нулевой спрос",0,""),IF(J991&lt;0,IF('Настройки'!$B$10="Исключить","",IF('Настройки'!$B$10="Абсолютные значения",ABS(J991),J991)),J991)))</x:f>
      </x:c>
      <x:c r="BN991" s="50" t="str">
        <x:f>IF(6&gt;'Настройки'!$B$3,"",IF(ISBLANK(K991),IF('Настройки'!$B$9="Нулевой спрос",0,""),IF(K991&lt;0,IF('Настройки'!$B$10="Исключить","",IF('Настройки'!$B$10="Абсолютные значения",ABS(K991),K991)),K991)))</x:f>
      </x:c>
      <x:c r="BO991" s="50" t="str">
        <x:f>IF(7&gt;'Настройки'!$B$3,"",IF(ISBLANK(L991),IF('Настройки'!$B$9="Нулевой спрос",0,""),IF(L991&lt;0,IF('Настройки'!$B$10="Исключить","",IF('Настройки'!$B$10="Абсолютные значения",ABS(L991),L991)),L991)))</x:f>
      </x:c>
      <x:c r="BP991" s="50" t="str">
        <x:f>IF(8&gt;'Настройки'!$B$3,"",IF(ISBLANK(M991),IF('Настройки'!$B$9="Нулевой спрос",0,""),IF(M991&lt;0,IF('Настройки'!$B$10="Исключить","",IF('Настройки'!$B$10="Абсолютные значения",ABS(M991),M991)),M991)))</x:f>
      </x:c>
      <x:c r="BQ991" s="50" t="str">
        <x:f>IF(9&gt;'Настройки'!$B$3,"",IF(ISBLANK(N991),IF('Настройки'!$B$9="Нулевой спрос",0,""),IF(N991&lt;0,IF('Настройки'!$B$10="Исключить","",IF('Настройки'!$B$10="Абсолютные значения",ABS(N991),N991)),N991)))</x:f>
      </x:c>
      <x:c r="BR991" s="50" t="str">
        <x:f>IF(10&gt;'Настройки'!$B$3,"",IF(ISBLANK(O991),IF('Настройки'!$B$9="Нулевой спрос",0,""),IF(O991&lt;0,IF('Настройки'!$B$10="Исключить","",IF('Настройки'!$B$10="Абсолютные значения",ABS(O991),O991)),O991)))</x:f>
      </x:c>
      <x:c r="BS991" s="50" t="str">
        <x:f>IF(11&gt;'Настройки'!$B$3,"",IF(ISBLANK(P991),IF('Настройки'!$B$9="Нулевой спрос",0,""),IF(P991&lt;0,IF('Настройки'!$B$10="Исключить","",IF('Настройки'!$B$10="Абсолютные значения",ABS(P991),P991)),P991)))</x:f>
      </x:c>
      <x:c r="BT991" s="50" t="str">
        <x:f>IF(12&gt;'Настройки'!$B$3,"",IF(ISBLANK(Q991),IF('Настройки'!$B$9="Нулевой спрос",0,""),IF(Q991&lt;0,IF('Настройки'!$B$10="Исключить","",IF('Настройки'!$B$10="Абсолютные значения",ABS(Q991),Q991)),Q991)))</x:f>
      </x:c>
      <x:c r="BU991" s="50" t="str">
        <x:f>IF(13&gt;'Настройки'!$B$3,"",IF(ISBLANK(R991),IF('Настройки'!$B$9="Нулевой спрос",0,""),IF(R991&lt;0,IF('Настройки'!$B$10="Исключить","",IF('Настройки'!$B$10="Абсолютные значения",ABS(R991),R991)),R991)))</x:f>
      </x:c>
      <x:c r="BV991" s="50" t="str">
        <x:f>IF(14&gt;'Настройки'!$B$3,"",IF(ISBLANK(S991),IF('Настройки'!$B$9="Нулевой спрос",0,""),IF(S991&lt;0,IF('Настройки'!$B$10="Исключить","",IF('Настройки'!$B$10="Абсолютные значения",ABS(S991),S991)),S991)))</x:f>
      </x:c>
      <x:c r="BW991" s="50" t="str">
        <x:f>IF(15&gt;'Настройки'!$B$3,"",IF(ISBLANK(T991),IF('Настройки'!$B$9="Нулевой спрос",0,""),IF(T991&lt;0,IF('Настройки'!$B$10="Исключить","",IF('Настройки'!$B$10="Абсолютные значения",ABS(T991),T991)),T991)))</x:f>
      </x:c>
      <x:c r="BX991" s="50" t="str">
        <x:f>IF(16&gt;'Настройки'!$B$3,"",IF(ISBLANK(U991),IF('Настройки'!$B$9="Нулевой спрос",0,""),IF(U991&lt;0,IF('Настройки'!$B$10="Исключить","",IF('Настройки'!$B$10="Абсолютные значения",ABS(U991),U991)),U991)))</x:f>
      </x:c>
      <x:c r="BY991" s="50" t="str">
        <x:f>IF(17&gt;'Настройки'!$B$3,"",IF(ISBLANK(V991),IF('Настройки'!$B$9="Нулевой спрос",0,""),IF(V991&lt;0,IF('Настройки'!$B$10="Исключить","",IF('Настройки'!$B$10="Абсолютные значения",ABS(V991),V991)),V991)))</x:f>
      </x:c>
      <x:c r="BZ991" s="50" t="str">
        <x:f>IF(18&gt;'Настройки'!$B$3,"",IF(ISBLANK(W991),IF('Настройки'!$B$9="Нулевой спрос",0,""),IF(W991&lt;0,IF('Настройки'!$B$10="Исключить","",IF('Настройки'!$B$10="Абсолютные значения",ABS(W991),W991)),W991)))</x:f>
      </x:c>
      <x:c r="CA991" s="50" t="str">
        <x:f>IF(19&gt;'Настройки'!$B$3,"",IF(ISBLANK(X991),IF('Настройки'!$B$9="Нулевой спрос",0,""),IF(X991&lt;0,IF('Настройки'!$B$10="Исключить","",IF('Настройки'!$B$10="Абсолютные значения",ABS(X991),X991)),X991)))</x:f>
      </x:c>
      <x:c r="CB991" s="50" t="str">
        <x:f>IF(20&gt;'Настройки'!$B$3,"",IF(ISBLANK(Y991),IF('Настройки'!$B$9="Нулевой спрос",0,""),IF(Y991&lt;0,IF('Настройки'!$B$10="Исключить","",IF('Настройки'!$B$10="Абсолютные значения",ABS(Y991),Y991)),Y991)))</x:f>
      </x:c>
      <x:c r="CC991" s="50" t="str">
        <x:f>IF(21&gt;'Настройки'!$B$3,"",IF(ISBLANK(Z991),IF('Настройки'!$B$9="Нулевой спрос",0,""),IF(Z991&lt;0,IF('Настройки'!$B$10="Исключить","",IF('Настройки'!$B$10="Абсолютные значения",ABS(Z991),Z991)),Z991)))</x:f>
      </x:c>
      <x:c r="CD991" s="50" t="str">
        <x:f>IF(22&gt;'Настройки'!$B$3,"",IF(ISBLANK(AA991),IF('Настройки'!$B$9="Нулевой спрос",0,""),IF(AA991&lt;0,IF('Настройки'!$B$10="Исключить","",IF('Настройки'!$B$10="Абсолютные значения",ABS(AA991),AA991)),AA991)))</x:f>
      </x:c>
      <x:c r="CE991" s="50" t="str">
        <x:f>IF(23&gt;'Настройки'!$B$3,"",IF(ISBLANK(AB991),IF('Настройки'!$B$9="Нулевой спрос",0,""),IF(AB991&lt;0,IF('Настройки'!$B$10="Исключить","",IF('Настройки'!$B$10="Абсолютные значения",ABS(AB991),AB991)),AB991)))</x:f>
      </x:c>
      <x:c r="CF991" s="50" t="str">
        <x:f>IF(24&gt;'Настройки'!$B$3,"",IF(ISBLANK(AC991),IF('Настройки'!$B$9="Нулевой спрос",0,""),IF(AC991&lt;0,IF('Настройки'!$B$10="Исключить","",IF('Настройки'!$B$10="Абсолютные значения",ABS(AC991),AC991)),AC991)))</x:f>
      </x:c>
      <x:c r="CG991" s="50" t="str">
        <x:f>IF(25&gt;'Настройки'!$B$3,"",IF(ISBLANK(AD991),IF('Настройки'!$B$9="Нулевой спрос",0,""),IF(AD991&lt;0,IF('Настройки'!$B$10="Исключить","",IF('Настройки'!$B$10="Абсолютные значения",ABS(AD991),AD991)),AD991)))</x:f>
      </x:c>
      <x:c r="CH991" s="50" t="str">
        <x:f>IF(26&gt;'Настройки'!$B$3,"",IF(ISBLANK(AE991),IF('Настройки'!$B$9="Нулевой спрос",0,""),IF(AE991&lt;0,IF('Настройки'!$B$10="Исключить","",IF('Настройки'!$B$10="Абсолютные значения",ABS(AE991),AE991)),AE991)))</x:f>
      </x:c>
      <x:c r="CI991" s="50" t="str">
        <x:f>IF(27&gt;'Настройки'!$B$3,"",IF(ISBLANK(AF991),IF('Настройки'!$B$9="Нулевой спрос",0,""),IF(AF991&lt;0,IF('Настройки'!$B$10="Исключить","",IF('Настройки'!$B$10="Абсолютные значения",ABS(AF991),AF991)),AF991)))</x:f>
      </x:c>
      <x:c r="CJ991" s="50" t="str">
        <x:f>IF(28&gt;'Настройки'!$B$3,"",IF(ISBLANK(AG991),IF('Настройки'!$B$9="Нулевой спрос",0,""),IF(AG991&lt;0,IF('Настройки'!$B$10="Исключить","",IF('Настройки'!$B$10="Абсолютные значения",ABS(AG991),AG991)),AG991)))</x:f>
      </x:c>
      <x:c r="CK991" s="50" t="str">
        <x:f>IF(29&gt;'Настройки'!$B$3,"",IF(ISBLANK(AH991),IF('Настройки'!$B$9="Нулевой спрос",0,""),IF(AH991&lt;0,IF('Настройки'!$B$10="Исключить","",IF('Настройки'!$B$10="Абсолютные значения",ABS(AH991),AH991)),AH991)))</x:f>
      </x:c>
      <x:c r="CL991" s="50" t="str">
        <x:f>IF(30&gt;'Настройки'!$B$3,"",IF(ISBLANK(AI991),IF('Настройки'!$B$9="Нулевой спрос",0,""),IF(AI991&lt;0,IF('Настройки'!$B$10="Исключить","",IF('Настройки'!$B$10="Абсолютные значения",ABS(AI991),AI991)),AI991)))</x:f>
      </x:c>
      <x:c r="CM991" s="50" t="str">
        <x:f>IF(31&gt;'Настройки'!$B$3,"",IF(ISBLANK(AJ991),IF('Настройки'!$B$9="Нулевой спрос",0,""),IF(AJ991&lt;0,IF('Настройки'!$B$10="Исключить","",IF('Настройки'!$B$10="Абсолютные значения",ABS(AJ991),AJ991)),AJ991)))</x:f>
      </x:c>
      <x:c r="CN991" s="50" t="str">
        <x:f>IF(32&gt;'Настройки'!$B$3,"",IF(ISBLANK(AK991),IF('Настройки'!$B$9="Нулевой спрос",0,""),IF(AK991&lt;0,IF('Настройки'!$B$10="Исключить","",IF('Настройки'!$B$10="Абсолютные значения",ABS(AK991),AK991)),AK991)))</x:f>
      </x:c>
      <x:c r="CO991" s="50" t="str">
        <x:f>IF(33&gt;'Настройки'!$B$3,"",IF(ISBLANK(AL991),IF('Настройки'!$B$9="Нулевой спрос",0,""),IF(AL991&lt;0,IF('Настройки'!$B$10="Исключить","",IF('Настройки'!$B$10="Абсолютные значения",ABS(AL991),AL991)),AL991)))</x:f>
      </x:c>
      <x:c r="CP991" s="50" t="str">
        <x:f>IF(34&gt;'Настройки'!$B$3,"",IF(ISBLANK(AM991),IF('Настройки'!$B$9="Нулевой спрос",0,""),IF(AM991&lt;0,IF('Настройки'!$B$10="Исключить","",IF('Настройки'!$B$10="Абсолютные значения",ABS(AM991),AM991)),AM991)))</x:f>
      </x:c>
      <x:c r="CQ991" s="50" t="str">
        <x:f>IF(35&gt;'Настройки'!$B$3,"",IF(ISBLANK(AN991),IF('Настройки'!$B$9="Нулевой спрос",0,""),IF(AN991&lt;0,IF('Настройки'!$B$10="Исключить","",IF('Настройки'!$B$10="Абсолютные значения",ABS(AN991),AN991)),AN991)))</x:f>
      </x:c>
      <x:c r="CR991" s="50" t="str">
        <x:f>IF(36&gt;'Настройки'!$B$3,"",IF(ISBLANK(AO991),IF('Настройки'!$B$9="Нулевой спрос",0,""),IF(AO991&lt;0,IF('Настройки'!$B$10="Исключить","",IF('Настройки'!$B$10="Абсолютные значения",ABS(AO991),AO991)),AO991)))</x:f>
      </x:c>
      <x:c r="CS991" s="50" t="str">
        <x:f>IF(OR(1&gt;'Настройки'!$B$3,ISBLANK(BI991),BI991=0),"",BI991)</x:f>
      </x:c>
      <x:c r="CT991" s="50" t="str">
        <x:f>IF(OR(2&gt;'Настройки'!$B$3,ISBLANK(BJ991),BJ991=0),"",BJ991)</x:f>
      </x:c>
      <x:c r="CU991" s="50" t="str">
        <x:f>IF(OR(3&gt;'Настройки'!$B$3,ISBLANK(BK991),BK991=0),"",BK991)</x:f>
      </x:c>
      <x:c r="CV991" s="50" t="str">
        <x:f>IF(OR(4&gt;'Настройки'!$B$3,ISBLANK(BL991),BL991=0),"",BL991)</x:f>
      </x:c>
      <x:c r="CW991" s="50" t="str">
        <x:f>IF(OR(5&gt;'Настройки'!$B$3,ISBLANK(BM991),BM991=0),"",BM991)</x:f>
      </x:c>
      <x:c r="CX991" s="50" t="str">
        <x:f>IF(OR(6&gt;'Настройки'!$B$3,ISBLANK(BN991),BN991=0),"",BN991)</x:f>
      </x:c>
      <x:c r="CY991" s="50" t="str">
        <x:f>IF(OR(7&gt;'Настройки'!$B$3,ISBLANK(BO991),BO991=0),"",BO991)</x:f>
      </x:c>
      <x:c r="CZ991" s="50" t="str">
        <x:f>IF(OR(8&gt;'Настройки'!$B$3,ISBLANK(BP991),BP991=0),"",BP991)</x:f>
      </x:c>
      <x:c r="DA991" s="50" t="str">
        <x:f>IF(OR(9&gt;'Настройки'!$B$3,ISBLANK(BQ991),BQ991=0),"",BQ991)</x:f>
      </x:c>
      <x:c r="DB991" s="50" t="str">
        <x:f>IF(OR(10&gt;'Настройки'!$B$3,ISBLANK(BR991),BR991=0),"",BR991)</x:f>
      </x:c>
      <x:c r="DC991" s="50" t="str">
        <x:f>IF(OR(11&gt;'Настройки'!$B$3,ISBLANK(BS991),BS991=0),"",BS991)</x:f>
      </x:c>
      <x:c r="DD991" s="50" t="str">
        <x:f>IF(OR(12&gt;'Настройки'!$B$3,ISBLANK(BT991),BT991=0),"",BT991)</x:f>
      </x:c>
      <x:c r="DE991" s="50" t="str">
        <x:f>IF(OR(13&gt;'Настройки'!$B$3,ISBLANK(BU991),BU991=0),"",BU991)</x:f>
      </x:c>
      <x:c r="DF991" s="50" t="str">
        <x:f>IF(OR(14&gt;'Настройки'!$B$3,ISBLANK(BV991),BV991=0),"",BV991)</x:f>
      </x:c>
      <x:c r="DG991" s="50" t="str">
        <x:f>IF(OR(15&gt;'Настройки'!$B$3,ISBLANK(BW991),BW991=0),"",BW991)</x:f>
      </x:c>
      <x:c r="DH991" s="50" t="str">
        <x:f>IF(OR(16&gt;'Настройки'!$B$3,ISBLANK(BX991),BX991=0),"",BX991)</x:f>
      </x:c>
      <x:c r="DI991" s="50" t="str">
        <x:f>IF(OR(17&gt;'Настройки'!$B$3,ISBLANK(BY991),BY991=0),"",BY991)</x:f>
      </x:c>
      <x:c r="DJ991" s="50" t="str">
        <x:f>IF(OR(18&gt;'Настройки'!$B$3,ISBLANK(BZ991),BZ991=0),"",BZ991)</x:f>
      </x:c>
      <x:c r="DK991" s="50" t="str">
        <x:f>IF(OR(19&gt;'Настройки'!$B$3,ISBLANK(CA991),CA991=0),"",CA991)</x:f>
      </x:c>
      <x:c r="DL991" s="50" t="str">
        <x:f>IF(OR(20&gt;'Настройки'!$B$3,ISBLANK(CB991),CB991=0),"",CB991)</x:f>
      </x:c>
      <x:c r="DM991" s="50" t="str">
        <x:f>IF(OR(21&gt;'Настройки'!$B$3,ISBLANK(CC991),CC991=0),"",CC991)</x:f>
      </x:c>
      <x:c r="DN991" s="50" t="str">
        <x:f>IF(OR(22&gt;'Настройки'!$B$3,ISBLANK(CD991),CD991=0),"",CD991)</x:f>
      </x:c>
      <x:c r="DO991" s="50" t="str">
        <x:f>IF(OR(23&gt;'Настройки'!$B$3,ISBLANK(CE991),CE991=0),"",CE991)</x:f>
      </x:c>
      <x:c r="DP991" s="50" t="str">
        <x:f>IF(OR(24&gt;'Настройки'!$B$3,ISBLANK(CF991),CF991=0),"",CF991)</x:f>
      </x:c>
      <x:c r="DQ991" s="50" t="str">
        <x:f>IF(OR(25&gt;'Настройки'!$B$3,ISBLANK(CG991),CG991=0),"",CG991)</x:f>
      </x:c>
      <x:c r="DR991" s="50" t="str">
        <x:f>IF(OR(26&gt;'Настройки'!$B$3,ISBLANK(CH991),CH991=0),"",CH991)</x:f>
      </x:c>
      <x:c r="DS991" s="50" t="str">
        <x:f>IF(OR(27&gt;'Настройки'!$B$3,ISBLANK(CI991),CI991=0),"",CI991)</x:f>
      </x:c>
      <x:c r="DT991" s="50" t="str">
        <x:f>IF(OR(28&gt;'Настройки'!$B$3,ISBLANK(CJ991),CJ991=0),"",CJ991)</x:f>
      </x:c>
      <x:c r="DU991" s="50" t="str">
        <x:f>IF(OR(29&gt;'Настройки'!$B$3,ISBLANK(CK991),CK991=0),"",CK991)</x:f>
      </x:c>
      <x:c r="DV991" s="50" t="str">
        <x:f>IF(OR(30&gt;'Настройки'!$B$3,ISBLANK(CL991),CL991=0),"",CL991)</x:f>
      </x:c>
      <x:c r="DW991" s="50" t="str">
        <x:f>IF(OR(31&gt;'Настройки'!$B$3,ISBLANK(CM991),CM991=0),"",CM991)</x:f>
      </x:c>
      <x:c r="DX991" s="50" t="str">
        <x:f>IF(OR(32&gt;'Настройки'!$B$3,ISBLANK(CN991),CN991=0),"",CN991)</x:f>
      </x:c>
      <x:c r="DY991" s="50" t="str">
        <x:f>IF(OR(33&gt;'Настройки'!$B$3,ISBLANK(CO991),CO991=0),"",CO991)</x:f>
      </x:c>
      <x:c r="DZ991" s="50" t="str">
        <x:f>IF(OR(34&gt;'Настройки'!$B$3,ISBLANK(CP991),CP991=0),"",CP991)</x:f>
      </x:c>
      <x:c r="EA991" s="50" t="str">
        <x:f>IF(OR(35&gt;'Настройки'!$B$3,ISBLANK(CQ991),CQ991=0),"",CQ991)</x:f>
      </x:c>
      <x:c r="EB991" s="50" t="str">
        <x:f>IF(OR(36&gt;'Настройки'!$B$3,ISBLANK(CR991),CR991=0),"",CR991)</x:f>
      </x:c>
      <x:c r="EC991" s="50" t="str">
        <x:f>IF(A991="","",IF(OR(BB991="AZ",BB991="BZ"),10000+ROW(),IF(AZ991&gt;'Настройки'!$B$11,20000+ROW(),IF(BF991&lt;&gt;"Обычный",30000+ROW(),IF(AX991&lt;=0,40000+ROW(),"")))))</x:f>
      </x:c>
      <x:c r="ED991" s="50" t="str">
        <x:f>IF(EC991="","",COUNTIFS($EC$2:$EC$1001,"&gt;0",$EC$2:$EC$1001,"&lt;"&amp;EC991)+1)</x:f>
      </x:c>
    </x:row>
    <x:row r="992">
      <x:c r="A992" s="115"/>
      <x:c r="B992" s="115"/>
      <x:c r="C992" s="115"/>
      <x:c r="D992" s="118"/>
      <x:c r="E992" s="118"/>
      <x:c r="F992" s="118"/>
      <x:c r="G992" s="118"/>
      <x:c r="H992" s="118"/>
      <x:c r="I992" s="118"/>
      <x:c r="J992" s="118"/>
      <x:c r="K992" s="118"/>
      <x:c r="L992" s="118"/>
      <x:c r="M992" s="118"/>
      <x:c r="N992" s="118"/>
      <x:c r="O992" s="118"/>
      <x:c r="P992" s="118"/>
      <x:c r="Q992" s="118"/>
      <x:c r="R992" s="118"/>
      <x:c r="S992" s="118"/>
      <x:c r="T992" s="118"/>
      <x:c r="U992" s="118"/>
      <x:c r="V992" s="118"/>
      <x:c r="W992" s="118"/>
      <x:c r="X992" s="118"/>
      <x:c r="Y992" s="118"/>
      <x:c r="Z992" s="118"/>
      <x:c r="AA992" s="118"/>
      <x:c r="AB992" s="118"/>
      <x:c r="AC992" s="118"/>
      <x:c r="AD992" s="118"/>
      <x:c r="AE992" s="118"/>
      <x:c r="AF992" s="118"/>
      <x:c r="AG992" s="118"/>
      <x:c r="AH992" s="118"/>
      <x:c r="AI992" s="118"/>
      <x:c r="AJ992" s="118"/>
      <x:c r="AK992" s="118"/>
      <x:c r="AL992" s="118"/>
      <x:c r="AM992" s="118"/>
      <x:c r="AN992" s="118"/>
      <x:c r="AO992" s="118"/>
      <x:c r="AP992" s="115"/>
      <x:c r="AQ992" s="49" t="str">
        <x:f>IF(A992="","",COUNT(BI992:INDEX(BI992:CR992,1,'Настройки'!$B$3)))</x:f>
      </x:c>
      <x:c r="AR992" s="49" t="str">
        <x:f>IF(A992="","",SUM(BI992:INDEX(BI992:CR992,1,'Настройки'!$B$3)))</x:f>
      </x:c>
      <x:c r="AS992" s="58" t="str">
        <x:f>IF(A992="","",IF('Настройки'!$B$4="Стоимость потребления",AR992*D992,IF('Настройки'!$B$4="Количество",AR992,E992)))</x:f>
      </x:c>
      <x:c r="AT992" s="61" t="str">
        <x:f>IF(OR(A992="",AS992&lt;0,SUM($AS$2:$AS$1001)&lt;=0),"",AS992/SUM($AS$2:$AS$1001))</x:f>
      </x:c>
      <x:c r="AU992" s="61" t="str">
        <x:f>IF(OR(A992="",AS992&lt;0,SUM($AS$2:$AS$1001)&lt;=0),"",SUMIFS($AS$2:$AS$1001,$AS$2:$AS$1001,"&gt;"&amp;AS992)/SUM($AS$2:$AS$1001))</x:f>
      </x:c>
      <x:c r="AV992" s="61" t="str">
        <x:f>IF(OR(A992="",AS992&lt;0,SUM($AS$2:$AS$1001)&lt;=0),"",SUMIFS($AS$2:$AS$1001,$AS$2:$AS$1001,"&gt;="&amp;AS992)/SUM($AS$2:$AS$1001))</x:f>
      </x:c>
      <x:c r="AW992" s="49" t="str">
        <x:f>IF(A992="","",IF(SUM($AS$2:$AS$1001)&lt;=0,"Не определён",IF(AS992&lt;0,"Исключение",IF(AU992&lt;'Настройки'!$B$5,"A",IF(AU992&lt;'Настройки'!$B$6,"B","C")))))</x:f>
      </x:c>
      <x:c r="AX992" s="58" t="str">
        <x:f>IF(A992="","",IF(AQ992=0,"",AVERAGE(BI992:INDEX(BI992:CR992,1,'Настройки'!$B$3))))</x:f>
      </x:c>
      <x:c r="AY992" s="58" t="str">
        <x:f>IF(OR(A992="",AQ992=0),"",STDEVP(BI992:INDEX(BI992:CR992,1,'Настройки'!$B$3)))</x:f>
      </x:c>
      <x:c r="AZ992" s="61" t="str">
        <x:f>IF(OR(A992="",AQ992&lt;'Настройки'!$B$12,AX992&lt;=0,AND('Настройки'!$B$10="Блокировать",COUNTIF(F992:INDEX(F992:AO992,1,'Настройки'!$B$3),"&lt;0")&gt;0)),"",AY992/ABS(AX992))</x:f>
      </x:c>
      <x:c r="BA992" s="49" t="str">
        <x:f>IF(A992="","",IF(AND('Настройки'!$B$10="Блокировать",COUNTIF(F992:INDEX(F992:AO992,1,'Настройки'!$B$3),"&lt;0")&gt;0),"Не определён",IF(AQ992&lt;'Настройки'!$B$12,"Не определён",IF(AX992=0,"Нет спроса",IF(AX992&lt;0,"Не определён",IF(AZ992&lt;='Настройки'!$B$7,"X",IF(AZ992&lt;='Настройки'!$B$8,"Y","Z")))))))</x:f>
      </x:c>
      <x:c r="BB992" s="49" t="str">
        <x:f>IF(OR(A992="",LEN(AW992)&lt;&gt;1,LEN(BA992)&lt;&gt;1),"",AW992&amp;BA992)</x:f>
      </x:c>
      <x:c r="BC992" s="61" t="str">
        <x:f>IF(OR(A992="",AQ992=0),"",(COUNT(BI992:INDEX(BI992:CR992,1,'Настройки'!$B$3))-COUNT(CS992:INDEX(CS992:EB992,1,'Настройки'!$B$3)))/AQ992)</x:f>
      </x:c>
      <x:c r="BD992" s="64" t="str">
        <x:f>IF(OR(A992="",COUNT(CS992:INDEX(CS992:EB992,1,'Настройки'!$B$3))=0),"",AQ992/COUNT(CS992:INDEX(CS992:EB992,1,'Настройки'!$B$3)))</x:f>
      </x:c>
      <x:c r="BE992" s="64" t="str">
        <x:f>IF(OR(A992="",COUNT(CS992:INDEX(CS992:EB992,1,'Настройки'!$B$3))=0),"",IF(AVERAGE(CS992:INDEX(CS992:EB992,1,'Настройки'!$B$3))=0,"",(STDEVP(CS992:INDEX(CS992:EB992,1,'Настройки'!$B$3))/ABS(AVERAGE(CS992:INDEX(CS992:EB992,1,'Настройки'!$B$3))))^2))</x:f>
      </x:c>
      <x:c r="BF992" s="49" t="str">
        <x:f>IF(A992="","",IF(AQ992&lt;3,"Недостаточно",IF(AQ992&lt;6,"Предварительный","Обычный")))</x:f>
      </x:c>
      <x:c r="BG992" s="49" t="str">
        <x:f>IF(A992="","",IF(COUNTIF(F992:INDEX(F992:AO992,1,'Настройки'!$B$3),"&lt;0")&gt;0,IF('Настройки'!$B$10="Блокировать","Отрицательный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"),"")&amp;IF(AQ992&lt;3,"Недостаточно истории. ",IF(AQ992&lt;6,"Предварительная классификация. ",""))&amp;IF(AX992=0,"Нет спроса за горизонт. ","")&amp;IF(AZ992&gt;'Настройки'!$B$11,"Экстремальная вариативность. ",""))</x:f>
      </x:c>
      <x:c r="BH992" s="49" t="str">
        <x:f>IF(A992="","",IFERROR(VLOOKUP(BB992,'Настройки'!$D$3:$E$11,2,FALSE),"Сначала проверьте исходные данные и историю спроса.")&amp;" Уточните срок поставки, MOQ и критичность.")</x:f>
      </x:c>
      <x:c r="BI992" s="50" t="str">
        <x:f>IF(1&gt;'Настройки'!$B$3,"",IF(ISBLANK(F992),IF('Настройки'!$B$9="Нулевой спрос",0,""),IF(F992&lt;0,IF('Настройки'!$B$10="Исключить","",IF('Настройки'!$B$10="Абсолютные значения",ABS(F992),F992)),F992)))</x:f>
      </x:c>
      <x:c r="BJ992" s="50" t="str">
        <x:f>IF(2&gt;'Настройки'!$B$3,"",IF(ISBLANK(G992),IF('Настройки'!$B$9="Нулевой спрос",0,""),IF(G992&lt;0,IF('Настройки'!$B$10="Исключить","",IF('Настройки'!$B$10="Абсолютные значения",ABS(G992),G992)),G992)))</x:f>
      </x:c>
      <x:c r="BK992" s="50" t="str">
        <x:f>IF(3&gt;'Настройки'!$B$3,"",IF(ISBLANK(H992),IF('Настройки'!$B$9="Нулевой спрос",0,""),IF(H992&lt;0,IF('Настройки'!$B$10="Исключить","",IF('Настройки'!$B$10="Абсолютные значения",ABS(H992),H992)),H992)))</x:f>
      </x:c>
      <x:c r="BL992" s="50" t="str">
        <x:f>IF(4&gt;'Настройки'!$B$3,"",IF(ISBLANK(I992),IF('Настройки'!$B$9="Нулевой спрос",0,""),IF(I992&lt;0,IF('Настройки'!$B$10="Исключить","",IF('Настройки'!$B$10="Абсолютные значения",ABS(I992),I992)),I992)))</x:f>
      </x:c>
      <x:c r="BM992" s="50" t="str">
        <x:f>IF(5&gt;'Настройки'!$B$3,"",IF(ISBLANK(J992),IF('Настройки'!$B$9="Нулевой спрос",0,""),IF(J992&lt;0,IF('Настройки'!$B$10="Исключить","",IF('Настройки'!$B$10="Абсолютные значения",ABS(J992),J992)),J992)))</x:f>
      </x:c>
      <x:c r="BN992" s="50" t="str">
        <x:f>IF(6&gt;'Настройки'!$B$3,"",IF(ISBLANK(K992),IF('Настройки'!$B$9="Нулевой спрос",0,""),IF(K992&lt;0,IF('Настройки'!$B$10="Исключить","",IF('Настройки'!$B$10="Абсолютные значения",ABS(K992),K992)),K992)))</x:f>
      </x:c>
      <x:c r="BO992" s="50" t="str">
        <x:f>IF(7&gt;'Настройки'!$B$3,"",IF(ISBLANK(L992),IF('Настройки'!$B$9="Нулевой спрос",0,""),IF(L992&lt;0,IF('Настройки'!$B$10="Исключить","",IF('Настройки'!$B$10="Абсолютные значения",ABS(L992),L992)),L992)))</x:f>
      </x:c>
      <x:c r="BP992" s="50" t="str">
        <x:f>IF(8&gt;'Настройки'!$B$3,"",IF(ISBLANK(M992),IF('Настройки'!$B$9="Нулевой спрос",0,""),IF(M992&lt;0,IF('Настройки'!$B$10="Исключить","",IF('Настройки'!$B$10="Абсолютные значения",ABS(M992),M992)),M992)))</x:f>
      </x:c>
      <x:c r="BQ992" s="50" t="str">
        <x:f>IF(9&gt;'Настройки'!$B$3,"",IF(ISBLANK(N992),IF('Настройки'!$B$9="Нулевой спрос",0,""),IF(N992&lt;0,IF('Настройки'!$B$10="Исключить","",IF('Настройки'!$B$10="Абсолютные значения",ABS(N992),N992)),N992)))</x:f>
      </x:c>
      <x:c r="BR992" s="50" t="str">
        <x:f>IF(10&gt;'Настройки'!$B$3,"",IF(ISBLANK(O992),IF('Настройки'!$B$9="Нулевой спрос",0,""),IF(O992&lt;0,IF('Настройки'!$B$10="Исключить","",IF('Настройки'!$B$10="Абсолютные значения",ABS(O992),O992)),O992)))</x:f>
      </x:c>
      <x:c r="BS992" s="50" t="str">
        <x:f>IF(11&gt;'Настройки'!$B$3,"",IF(ISBLANK(P992),IF('Настройки'!$B$9="Нулевой спрос",0,""),IF(P992&lt;0,IF('Настройки'!$B$10="Исключить","",IF('Настройки'!$B$10="Абсолютные значения",ABS(P992),P992)),P992)))</x:f>
      </x:c>
      <x:c r="BT992" s="50" t="str">
        <x:f>IF(12&gt;'Настройки'!$B$3,"",IF(ISBLANK(Q992),IF('Настройки'!$B$9="Нулевой спрос",0,""),IF(Q992&lt;0,IF('Настройки'!$B$10="Исключить","",IF('Настройки'!$B$10="Абсолютные значения",ABS(Q992),Q992)),Q992)))</x:f>
      </x:c>
      <x:c r="BU992" s="50" t="str">
        <x:f>IF(13&gt;'Настройки'!$B$3,"",IF(ISBLANK(R992),IF('Настройки'!$B$9="Нулевой спрос",0,""),IF(R992&lt;0,IF('Настройки'!$B$10="Исключить","",IF('Настройки'!$B$10="Абсолютные значения",ABS(R992),R992)),R992)))</x:f>
      </x:c>
      <x:c r="BV992" s="50" t="str">
        <x:f>IF(14&gt;'Настройки'!$B$3,"",IF(ISBLANK(S992),IF('Настройки'!$B$9="Нулевой спрос",0,""),IF(S992&lt;0,IF('Настройки'!$B$10="Исключить","",IF('Настройки'!$B$10="Абсолютные значения",ABS(S992),S992)),S992)))</x:f>
      </x:c>
      <x:c r="BW992" s="50" t="str">
        <x:f>IF(15&gt;'Настройки'!$B$3,"",IF(ISBLANK(T992),IF('Настройки'!$B$9="Нулевой спрос",0,""),IF(T992&lt;0,IF('Настройки'!$B$10="Исключить","",IF('Настройки'!$B$10="Абсолютные значения",ABS(T992),T992)),T992)))</x:f>
      </x:c>
      <x:c r="BX992" s="50" t="str">
        <x:f>IF(16&gt;'Настройки'!$B$3,"",IF(ISBLANK(U992),IF('Настройки'!$B$9="Нулевой спрос",0,""),IF(U992&lt;0,IF('Настройки'!$B$10="Исключить","",IF('Настройки'!$B$10="Абсолютные значения",ABS(U992),U992)),U992)))</x:f>
      </x:c>
      <x:c r="BY992" s="50" t="str">
        <x:f>IF(17&gt;'Настройки'!$B$3,"",IF(ISBLANK(V992),IF('Настройки'!$B$9="Нулевой спрос",0,""),IF(V992&lt;0,IF('Настройки'!$B$10="Исключить","",IF('Настройки'!$B$10="Абсолютные значения",ABS(V992),V992)),V992)))</x:f>
      </x:c>
      <x:c r="BZ992" s="50" t="str">
        <x:f>IF(18&gt;'Настройки'!$B$3,"",IF(ISBLANK(W992),IF('Настройки'!$B$9="Нулевой спрос",0,""),IF(W992&lt;0,IF('Настройки'!$B$10="Исключить","",IF('Настройки'!$B$10="Абсолютные значения",ABS(W992),W992)),W992)))</x:f>
      </x:c>
      <x:c r="CA992" s="50" t="str">
        <x:f>IF(19&gt;'Настройки'!$B$3,"",IF(ISBLANK(X992),IF('Настройки'!$B$9="Нулевой спрос",0,""),IF(X992&lt;0,IF('Настройки'!$B$10="Исключить","",IF('Настройки'!$B$10="Абсолютные значения",ABS(X992),X992)),X992)))</x:f>
      </x:c>
      <x:c r="CB992" s="50" t="str">
        <x:f>IF(20&gt;'Настройки'!$B$3,"",IF(ISBLANK(Y992),IF('Настройки'!$B$9="Нулевой спрос",0,""),IF(Y992&lt;0,IF('Настройки'!$B$10="Исключить","",IF('Настройки'!$B$10="Абсолютные значения",ABS(Y992),Y992)),Y992)))</x:f>
      </x:c>
      <x:c r="CC992" s="50" t="str">
        <x:f>IF(21&gt;'Настройки'!$B$3,"",IF(ISBLANK(Z992),IF('Настройки'!$B$9="Нулевой спрос",0,""),IF(Z992&lt;0,IF('Настройки'!$B$10="Исключить","",IF('Настройки'!$B$10="Абсолютные значения",ABS(Z992),Z992)),Z992)))</x:f>
      </x:c>
      <x:c r="CD992" s="50" t="str">
        <x:f>IF(22&gt;'Настройки'!$B$3,"",IF(ISBLANK(AA992),IF('Настройки'!$B$9="Нулевой спрос",0,""),IF(AA992&lt;0,IF('Настройки'!$B$10="Исключить","",IF('Настройки'!$B$10="Абсолютные значения",ABS(AA992),AA992)),AA992)))</x:f>
      </x:c>
      <x:c r="CE992" s="50" t="str">
        <x:f>IF(23&gt;'Настройки'!$B$3,"",IF(ISBLANK(AB992),IF('Настройки'!$B$9="Нулевой спрос",0,""),IF(AB992&lt;0,IF('Настройки'!$B$10="Исключить","",IF('Настройки'!$B$10="Абсолютные значения",ABS(AB992),AB992)),AB992)))</x:f>
      </x:c>
      <x:c r="CF992" s="50" t="str">
        <x:f>IF(24&gt;'Настройки'!$B$3,"",IF(ISBLANK(AC992),IF('Настройки'!$B$9="Нулевой спрос",0,""),IF(AC992&lt;0,IF('Настройки'!$B$10="Исключить","",IF('Настройки'!$B$10="Абсолютные значения",ABS(AC992),AC992)),AC992)))</x:f>
      </x:c>
      <x:c r="CG992" s="50" t="str">
        <x:f>IF(25&gt;'Настройки'!$B$3,"",IF(ISBLANK(AD992),IF('Настройки'!$B$9="Нулевой спрос",0,""),IF(AD992&lt;0,IF('Настройки'!$B$10="Исключить","",IF('Настройки'!$B$10="Абсолютные значения",ABS(AD992),AD992)),AD992)))</x:f>
      </x:c>
      <x:c r="CH992" s="50" t="str">
        <x:f>IF(26&gt;'Настройки'!$B$3,"",IF(ISBLANK(AE992),IF('Настройки'!$B$9="Нулевой спрос",0,""),IF(AE992&lt;0,IF('Настройки'!$B$10="Исключить","",IF('Настройки'!$B$10="Абсолютные значения",ABS(AE992),AE992)),AE992)))</x:f>
      </x:c>
      <x:c r="CI992" s="50" t="str">
        <x:f>IF(27&gt;'Настройки'!$B$3,"",IF(ISBLANK(AF992),IF('Настройки'!$B$9="Нулевой спрос",0,""),IF(AF992&lt;0,IF('Настройки'!$B$10="Исключить","",IF('Настройки'!$B$10="Абсолютные значения",ABS(AF992),AF992)),AF992)))</x:f>
      </x:c>
      <x:c r="CJ992" s="50" t="str">
        <x:f>IF(28&gt;'Настройки'!$B$3,"",IF(ISBLANK(AG992),IF('Настройки'!$B$9="Нулевой спрос",0,""),IF(AG992&lt;0,IF('Настройки'!$B$10="Исключить","",IF('Настройки'!$B$10="Абсолютные значения",ABS(AG992),AG992)),AG992)))</x:f>
      </x:c>
      <x:c r="CK992" s="50" t="str">
        <x:f>IF(29&gt;'Настройки'!$B$3,"",IF(ISBLANK(AH992),IF('Настройки'!$B$9="Нулевой спрос",0,""),IF(AH992&lt;0,IF('Настройки'!$B$10="Исключить","",IF('Настройки'!$B$10="Абсолютные значения",ABS(AH992),AH992)),AH992)))</x:f>
      </x:c>
      <x:c r="CL992" s="50" t="str">
        <x:f>IF(30&gt;'Настройки'!$B$3,"",IF(ISBLANK(AI992),IF('Настройки'!$B$9="Нулевой спрос",0,""),IF(AI992&lt;0,IF('Настройки'!$B$10="Исключить","",IF('Настройки'!$B$10="Абсолютные значения",ABS(AI992),AI992)),AI992)))</x:f>
      </x:c>
      <x:c r="CM992" s="50" t="str">
        <x:f>IF(31&gt;'Настройки'!$B$3,"",IF(ISBLANK(AJ992),IF('Настройки'!$B$9="Нулевой спрос",0,""),IF(AJ992&lt;0,IF('Настройки'!$B$10="Исключить","",IF('Настройки'!$B$10="Абсолютные значения",ABS(AJ992),AJ992)),AJ992)))</x:f>
      </x:c>
      <x:c r="CN992" s="50" t="str">
        <x:f>IF(32&gt;'Настройки'!$B$3,"",IF(ISBLANK(AK992),IF('Настройки'!$B$9="Нулевой спрос",0,""),IF(AK992&lt;0,IF('Настройки'!$B$10="Исключить","",IF('Настройки'!$B$10="Абсолютные значения",ABS(AK992),AK992)),AK992)))</x:f>
      </x:c>
      <x:c r="CO992" s="50" t="str">
        <x:f>IF(33&gt;'Настройки'!$B$3,"",IF(ISBLANK(AL992),IF('Настройки'!$B$9="Нулевой спрос",0,""),IF(AL992&lt;0,IF('Настройки'!$B$10="Исключить","",IF('Настройки'!$B$10="Абсолютные значения",ABS(AL992),AL992)),AL992)))</x:f>
      </x:c>
      <x:c r="CP992" s="50" t="str">
        <x:f>IF(34&gt;'Настройки'!$B$3,"",IF(ISBLANK(AM992),IF('Настройки'!$B$9="Нулевой спрос",0,""),IF(AM992&lt;0,IF('Настройки'!$B$10="Исключить","",IF('Настройки'!$B$10="Абсолютные значения",ABS(AM992),AM992)),AM992)))</x:f>
      </x:c>
      <x:c r="CQ992" s="50" t="str">
        <x:f>IF(35&gt;'Настройки'!$B$3,"",IF(ISBLANK(AN992),IF('Настройки'!$B$9="Нулевой спрос",0,""),IF(AN992&lt;0,IF('Настройки'!$B$10="Исключить","",IF('Настройки'!$B$10="Абсолютные значения",ABS(AN992),AN992)),AN992)))</x:f>
      </x:c>
      <x:c r="CR992" s="50" t="str">
        <x:f>IF(36&gt;'Настройки'!$B$3,"",IF(ISBLANK(AO992),IF('Настройки'!$B$9="Нулевой спрос",0,""),IF(AO992&lt;0,IF('Настройки'!$B$10="Исключить","",IF('Настройки'!$B$10="Абсолютные значения",ABS(AO992),AO992)),AO992)))</x:f>
      </x:c>
      <x:c r="CS992" s="50" t="str">
        <x:f>IF(OR(1&gt;'Настройки'!$B$3,ISBLANK(BI992),BI992=0),"",BI992)</x:f>
      </x:c>
      <x:c r="CT992" s="50" t="str">
        <x:f>IF(OR(2&gt;'Настройки'!$B$3,ISBLANK(BJ992),BJ992=0),"",BJ992)</x:f>
      </x:c>
      <x:c r="CU992" s="50" t="str">
        <x:f>IF(OR(3&gt;'Настройки'!$B$3,ISBLANK(BK992),BK992=0),"",BK992)</x:f>
      </x:c>
      <x:c r="CV992" s="50" t="str">
        <x:f>IF(OR(4&gt;'Настройки'!$B$3,ISBLANK(BL992),BL992=0),"",BL992)</x:f>
      </x:c>
      <x:c r="CW992" s="50" t="str">
        <x:f>IF(OR(5&gt;'Настройки'!$B$3,ISBLANK(BM992),BM992=0),"",BM992)</x:f>
      </x:c>
      <x:c r="CX992" s="50" t="str">
        <x:f>IF(OR(6&gt;'Настройки'!$B$3,ISBLANK(BN992),BN992=0),"",BN992)</x:f>
      </x:c>
      <x:c r="CY992" s="50" t="str">
        <x:f>IF(OR(7&gt;'Настройки'!$B$3,ISBLANK(BO992),BO992=0),"",BO992)</x:f>
      </x:c>
      <x:c r="CZ992" s="50" t="str">
        <x:f>IF(OR(8&gt;'Настройки'!$B$3,ISBLANK(BP992),BP992=0),"",BP992)</x:f>
      </x:c>
      <x:c r="DA992" s="50" t="str">
        <x:f>IF(OR(9&gt;'Настройки'!$B$3,ISBLANK(BQ992),BQ992=0),"",BQ992)</x:f>
      </x:c>
      <x:c r="DB992" s="50" t="str">
        <x:f>IF(OR(10&gt;'Настройки'!$B$3,ISBLANK(BR992),BR992=0),"",BR992)</x:f>
      </x:c>
      <x:c r="DC992" s="50" t="str">
        <x:f>IF(OR(11&gt;'Настройки'!$B$3,ISBLANK(BS992),BS992=0),"",BS992)</x:f>
      </x:c>
      <x:c r="DD992" s="50" t="str">
        <x:f>IF(OR(12&gt;'Настройки'!$B$3,ISBLANK(BT992),BT992=0),"",BT992)</x:f>
      </x:c>
      <x:c r="DE992" s="50" t="str">
        <x:f>IF(OR(13&gt;'Настройки'!$B$3,ISBLANK(BU992),BU992=0),"",BU992)</x:f>
      </x:c>
      <x:c r="DF992" s="50" t="str">
        <x:f>IF(OR(14&gt;'Настройки'!$B$3,ISBLANK(BV992),BV992=0),"",BV992)</x:f>
      </x:c>
      <x:c r="DG992" s="50" t="str">
        <x:f>IF(OR(15&gt;'Настройки'!$B$3,ISBLANK(BW992),BW992=0),"",BW992)</x:f>
      </x:c>
      <x:c r="DH992" s="50" t="str">
        <x:f>IF(OR(16&gt;'Настройки'!$B$3,ISBLANK(BX992),BX992=0),"",BX992)</x:f>
      </x:c>
      <x:c r="DI992" s="50" t="str">
        <x:f>IF(OR(17&gt;'Настройки'!$B$3,ISBLANK(BY992),BY992=0),"",BY992)</x:f>
      </x:c>
      <x:c r="DJ992" s="50" t="str">
        <x:f>IF(OR(18&gt;'Настройки'!$B$3,ISBLANK(BZ992),BZ992=0),"",BZ992)</x:f>
      </x:c>
      <x:c r="DK992" s="50" t="str">
        <x:f>IF(OR(19&gt;'Настройки'!$B$3,ISBLANK(CA992),CA992=0),"",CA992)</x:f>
      </x:c>
      <x:c r="DL992" s="50" t="str">
        <x:f>IF(OR(20&gt;'Настройки'!$B$3,ISBLANK(CB992),CB992=0),"",CB992)</x:f>
      </x:c>
      <x:c r="DM992" s="50" t="str">
        <x:f>IF(OR(21&gt;'Настройки'!$B$3,ISBLANK(CC992),CC992=0),"",CC992)</x:f>
      </x:c>
      <x:c r="DN992" s="50" t="str">
        <x:f>IF(OR(22&gt;'Настройки'!$B$3,ISBLANK(CD992),CD992=0),"",CD992)</x:f>
      </x:c>
      <x:c r="DO992" s="50" t="str">
        <x:f>IF(OR(23&gt;'Настройки'!$B$3,ISBLANK(CE992),CE992=0),"",CE992)</x:f>
      </x:c>
      <x:c r="DP992" s="50" t="str">
        <x:f>IF(OR(24&gt;'Настройки'!$B$3,ISBLANK(CF992),CF992=0),"",CF992)</x:f>
      </x:c>
      <x:c r="DQ992" s="50" t="str">
        <x:f>IF(OR(25&gt;'Настройки'!$B$3,ISBLANK(CG992),CG992=0),"",CG992)</x:f>
      </x:c>
      <x:c r="DR992" s="50" t="str">
        <x:f>IF(OR(26&gt;'Настройки'!$B$3,ISBLANK(CH992),CH992=0),"",CH992)</x:f>
      </x:c>
      <x:c r="DS992" s="50" t="str">
        <x:f>IF(OR(27&gt;'Настройки'!$B$3,ISBLANK(CI992),CI992=0),"",CI992)</x:f>
      </x:c>
      <x:c r="DT992" s="50" t="str">
        <x:f>IF(OR(28&gt;'Настройки'!$B$3,ISBLANK(CJ992),CJ992=0),"",CJ992)</x:f>
      </x:c>
      <x:c r="DU992" s="50" t="str">
        <x:f>IF(OR(29&gt;'Настройки'!$B$3,ISBLANK(CK992),CK992=0),"",CK992)</x:f>
      </x:c>
      <x:c r="DV992" s="50" t="str">
        <x:f>IF(OR(30&gt;'Настройки'!$B$3,ISBLANK(CL992),CL992=0),"",CL992)</x:f>
      </x:c>
      <x:c r="DW992" s="50" t="str">
        <x:f>IF(OR(31&gt;'Настройки'!$B$3,ISBLANK(CM992),CM992=0),"",CM992)</x:f>
      </x:c>
      <x:c r="DX992" s="50" t="str">
        <x:f>IF(OR(32&gt;'Настройки'!$B$3,ISBLANK(CN992),CN992=0),"",CN992)</x:f>
      </x:c>
      <x:c r="DY992" s="50" t="str">
        <x:f>IF(OR(33&gt;'Настройки'!$B$3,ISBLANK(CO992),CO992=0),"",CO992)</x:f>
      </x:c>
      <x:c r="DZ992" s="50" t="str">
        <x:f>IF(OR(34&gt;'Настройки'!$B$3,ISBLANK(CP992),CP992=0),"",CP992)</x:f>
      </x:c>
      <x:c r="EA992" s="50" t="str">
        <x:f>IF(OR(35&gt;'Настройки'!$B$3,ISBLANK(CQ992),CQ992=0),"",CQ992)</x:f>
      </x:c>
      <x:c r="EB992" s="50" t="str">
        <x:f>IF(OR(36&gt;'Настройки'!$B$3,ISBLANK(CR992),CR992=0),"",CR992)</x:f>
      </x:c>
      <x:c r="EC992" s="50" t="str">
        <x:f>IF(A992="","",IF(OR(BB992="AZ",BB992="BZ"),10000+ROW(),IF(AZ992&gt;'Настройки'!$B$11,20000+ROW(),IF(BF992&lt;&gt;"Обычный",30000+ROW(),IF(AX992&lt;=0,40000+ROW(),"")))))</x:f>
      </x:c>
      <x:c r="ED992" s="50" t="str">
        <x:f>IF(EC992="","",COUNTIFS($EC$2:$EC$1001,"&gt;0",$EC$2:$EC$1001,"&lt;"&amp;EC992)+1)</x:f>
      </x:c>
    </x:row>
    <x:row r="993">
      <x:c r="A993" s="115"/>
      <x:c r="B993" s="115"/>
      <x:c r="C993" s="115"/>
      <x:c r="D993" s="118"/>
      <x:c r="E993" s="118"/>
      <x:c r="F993" s="118"/>
      <x:c r="G993" s="118"/>
      <x:c r="H993" s="118"/>
      <x:c r="I993" s="118"/>
      <x:c r="J993" s="118"/>
      <x:c r="K993" s="118"/>
      <x:c r="L993" s="118"/>
      <x:c r="M993" s="118"/>
      <x:c r="N993" s="118"/>
      <x:c r="O993" s="118"/>
      <x:c r="P993" s="118"/>
      <x:c r="Q993" s="118"/>
      <x:c r="R993" s="118"/>
      <x:c r="S993" s="118"/>
      <x:c r="T993" s="118"/>
      <x:c r="U993" s="118"/>
      <x:c r="V993" s="118"/>
      <x:c r="W993" s="118"/>
      <x:c r="X993" s="118"/>
      <x:c r="Y993" s="118"/>
      <x:c r="Z993" s="118"/>
      <x:c r="AA993" s="118"/>
      <x:c r="AB993" s="118"/>
      <x:c r="AC993" s="118"/>
      <x:c r="AD993" s="118"/>
      <x:c r="AE993" s="118"/>
      <x:c r="AF993" s="118"/>
      <x:c r="AG993" s="118"/>
      <x:c r="AH993" s="118"/>
      <x:c r="AI993" s="118"/>
      <x:c r="AJ993" s="118"/>
      <x:c r="AK993" s="118"/>
      <x:c r="AL993" s="118"/>
      <x:c r="AM993" s="118"/>
      <x:c r="AN993" s="118"/>
      <x:c r="AO993" s="118"/>
      <x:c r="AP993" s="115"/>
      <x:c r="AQ993" s="49" t="str">
        <x:f>IF(A993="","",COUNT(BI993:INDEX(BI993:CR993,1,'Настройки'!$B$3)))</x:f>
      </x:c>
      <x:c r="AR993" s="49" t="str">
        <x:f>IF(A993="","",SUM(BI993:INDEX(BI993:CR993,1,'Настройки'!$B$3)))</x:f>
      </x:c>
      <x:c r="AS993" s="58" t="str">
        <x:f>IF(A993="","",IF('Настройки'!$B$4="Стоимость потребления",AR993*D993,IF('Настройки'!$B$4="Количество",AR993,E993)))</x:f>
      </x:c>
      <x:c r="AT993" s="61" t="str">
        <x:f>IF(OR(A993="",AS993&lt;0,SUM($AS$2:$AS$1001)&lt;=0),"",AS993/SUM($AS$2:$AS$1001))</x:f>
      </x:c>
      <x:c r="AU993" s="61" t="str">
        <x:f>IF(OR(A993="",AS993&lt;0,SUM($AS$2:$AS$1001)&lt;=0),"",SUMIFS($AS$2:$AS$1001,$AS$2:$AS$1001,"&gt;"&amp;AS993)/SUM($AS$2:$AS$1001))</x:f>
      </x:c>
      <x:c r="AV993" s="61" t="str">
        <x:f>IF(OR(A993="",AS993&lt;0,SUM($AS$2:$AS$1001)&lt;=0),"",SUMIFS($AS$2:$AS$1001,$AS$2:$AS$1001,"&gt;="&amp;AS993)/SUM($AS$2:$AS$1001))</x:f>
      </x:c>
      <x:c r="AW993" s="49" t="str">
        <x:f>IF(A993="","",IF(SUM($AS$2:$AS$1001)&lt;=0,"Не определён",IF(AS993&lt;0,"Исключение",IF(AU993&lt;'Настройки'!$B$5,"A",IF(AU993&lt;'Настройки'!$B$6,"B","C")))))</x:f>
      </x:c>
      <x:c r="AX993" s="58" t="str">
        <x:f>IF(A993="","",IF(AQ993=0,"",AVERAGE(BI993:INDEX(BI993:CR993,1,'Настройки'!$B$3))))</x:f>
      </x:c>
      <x:c r="AY993" s="58" t="str">
        <x:f>IF(OR(A993="",AQ993=0),"",STDEVP(BI993:INDEX(BI993:CR993,1,'Настройки'!$B$3)))</x:f>
      </x:c>
      <x:c r="AZ993" s="61" t="str">
        <x:f>IF(OR(A993="",AQ993&lt;'Настройки'!$B$12,AX993&lt;=0,AND('Настройки'!$B$10="Блокировать",COUNTIF(F993:INDEX(F993:AO993,1,'Настройки'!$B$3),"&lt;0")&gt;0)),"",AY993/ABS(AX993))</x:f>
      </x:c>
      <x:c r="BA993" s="49" t="str">
        <x:f>IF(A993="","",IF(AND('Настройки'!$B$10="Блокировать",COUNTIF(F993:INDEX(F993:AO993,1,'Настройки'!$B$3),"&lt;0")&gt;0),"Не определён",IF(AQ993&lt;'Настройки'!$B$12,"Не определён",IF(AX993=0,"Нет спроса",IF(AX993&lt;0,"Не определён",IF(AZ993&lt;='Настройки'!$B$7,"X",IF(AZ993&lt;='Настройки'!$B$8,"Y","Z")))))))</x:f>
      </x:c>
      <x:c r="BB993" s="49" t="str">
        <x:f>IF(OR(A993="",LEN(AW993)&lt;&gt;1,LEN(BA993)&lt;&gt;1),"",AW993&amp;BA993)</x:f>
      </x:c>
      <x:c r="BC993" s="61" t="str">
        <x:f>IF(OR(A993="",AQ993=0),"",(COUNT(BI993:INDEX(BI993:CR993,1,'Настройки'!$B$3))-COUNT(CS993:INDEX(CS993:EB993,1,'Настройки'!$B$3)))/AQ993)</x:f>
      </x:c>
      <x:c r="BD993" s="64" t="str">
        <x:f>IF(OR(A993="",COUNT(CS993:INDEX(CS993:EB993,1,'Настройки'!$B$3))=0),"",AQ993/COUNT(CS993:INDEX(CS993:EB993,1,'Настройки'!$B$3)))</x:f>
      </x:c>
      <x:c r="BE993" s="64" t="str">
        <x:f>IF(OR(A993="",COUNT(CS993:INDEX(CS993:EB993,1,'Настройки'!$B$3))=0),"",IF(AVERAGE(CS993:INDEX(CS993:EB993,1,'Настройки'!$B$3))=0,"",(STDEVP(CS993:INDEX(CS993:EB993,1,'Настройки'!$B$3))/ABS(AVERAGE(CS993:INDEX(CS993:EB993,1,'Настройки'!$B$3))))^2))</x:f>
      </x:c>
      <x:c r="BF993" s="49" t="str">
        <x:f>IF(A993="","",IF(AQ993&lt;3,"Недостаточно",IF(AQ993&lt;6,"Предварительный","Обычный")))</x:f>
      </x:c>
      <x:c r="BG993" s="49" t="str">
        <x:f>IF(A993="","",IF(COUNTIF(F993:INDEX(F993:AO993,1,'Настройки'!$B$3),"&lt;0")&gt;0,IF('Настройки'!$B$10="Блокировать","Отрицательный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"),"")&amp;IF(AQ993&lt;3,"Недостаточно истории. ",IF(AQ993&lt;6,"Предварительная классификация. ",""))&amp;IF(AX993=0,"Нет спроса за горизонт. ","")&amp;IF(AZ993&gt;'Настройки'!$B$11,"Экстремальная вариативность. ",""))</x:f>
      </x:c>
      <x:c r="BH993" s="49" t="str">
        <x:f>IF(A993="","",IFERROR(VLOOKUP(BB993,'Настройки'!$D$3:$E$11,2,FALSE),"Сначала проверьте исходные данные и историю спроса.")&amp;" Уточните срок поставки, MOQ и критичность.")</x:f>
      </x:c>
      <x:c r="BI993" s="50" t="str">
        <x:f>IF(1&gt;'Настройки'!$B$3,"",IF(ISBLANK(F993),IF('Настройки'!$B$9="Нулевой спрос",0,""),IF(F993&lt;0,IF('Настройки'!$B$10="Исключить","",IF('Настройки'!$B$10="Абсолютные значения",ABS(F993),F993)),F993)))</x:f>
      </x:c>
      <x:c r="BJ993" s="50" t="str">
        <x:f>IF(2&gt;'Настройки'!$B$3,"",IF(ISBLANK(G993),IF('Настройки'!$B$9="Нулевой спрос",0,""),IF(G993&lt;0,IF('Настройки'!$B$10="Исключить","",IF('Настройки'!$B$10="Абсолютные значения",ABS(G993),G993)),G993)))</x:f>
      </x:c>
      <x:c r="BK993" s="50" t="str">
        <x:f>IF(3&gt;'Настройки'!$B$3,"",IF(ISBLANK(H993),IF('Настройки'!$B$9="Нулевой спрос",0,""),IF(H993&lt;0,IF('Настройки'!$B$10="Исключить","",IF('Настройки'!$B$10="Абсолютные значения",ABS(H993),H993)),H993)))</x:f>
      </x:c>
      <x:c r="BL993" s="50" t="str">
        <x:f>IF(4&gt;'Настройки'!$B$3,"",IF(ISBLANK(I993),IF('Настройки'!$B$9="Нулевой спрос",0,""),IF(I993&lt;0,IF('Настройки'!$B$10="Исключить","",IF('Настройки'!$B$10="Абсолютные значения",ABS(I993),I993)),I993)))</x:f>
      </x:c>
      <x:c r="BM993" s="50" t="str">
        <x:f>IF(5&gt;'Настройки'!$B$3,"",IF(ISBLANK(J993),IF('Настройки'!$B$9="Нулевой спрос",0,""),IF(J993&lt;0,IF('Настройки'!$B$10="Исключить","",IF('Настройки'!$B$10="Абсолютные значения",ABS(J993),J993)),J993)))</x:f>
      </x:c>
      <x:c r="BN993" s="50" t="str">
        <x:f>IF(6&gt;'Настройки'!$B$3,"",IF(ISBLANK(K993),IF('Настройки'!$B$9="Нулевой спрос",0,""),IF(K993&lt;0,IF('Настройки'!$B$10="Исключить","",IF('Настройки'!$B$10="Абсолютные значения",ABS(K993),K993)),K993)))</x:f>
      </x:c>
      <x:c r="BO993" s="50" t="str">
        <x:f>IF(7&gt;'Настройки'!$B$3,"",IF(ISBLANK(L993),IF('Настройки'!$B$9="Нулевой спрос",0,""),IF(L993&lt;0,IF('Настройки'!$B$10="Исключить","",IF('Настройки'!$B$10="Абсолютные значения",ABS(L993),L993)),L993)))</x:f>
      </x:c>
      <x:c r="BP993" s="50" t="str">
        <x:f>IF(8&gt;'Настройки'!$B$3,"",IF(ISBLANK(M993),IF('Настройки'!$B$9="Нулевой спрос",0,""),IF(M993&lt;0,IF('Настройки'!$B$10="Исключить","",IF('Настройки'!$B$10="Абсолютные значения",ABS(M993),M993)),M993)))</x:f>
      </x:c>
      <x:c r="BQ993" s="50" t="str">
        <x:f>IF(9&gt;'Настройки'!$B$3,"",IF(ISBLANK(N993),IF('Настройки'!$B$9="Нулевой спрос",0,""),IF(N993&lt;0,IF('Настройки'!$B$10="Исключить","",IF('Настройки'!$B$10="Абсолютные значения",ABS(N993),N993)),N993)))</x:f>
      </x:c>
      <x:c r="BR993" s="50" t="str">
        <x:f>IF(10&gt;'Настройки'!$B$3,"",IF(ISBLANK(O993),IF('Настройки'!$B$9="Нулевой спрос",0,""),IF(O993&lt;0,IF('Настройки'!$B$10="Исключить","",IF('Настройки'!$B$10="Абсолютные значения",ABS(O993),O993)),O993)))</x:f>
      </x:c>
      <x:c r="BS993" s="50" t="str">
        <x:f>IF(11&gt;'Настройки'!$B$3,"",IF(ISBLANK(P993),IF('Настройки'!$B$9="Нулевой спрос",0,""),IF(P993&lt;0,IF('Настройки'!$B$10="Исключить","",IF('Настройки'!$B$10="Абсолютные значения",ABS(P993),P993)),P993)))</x:f>
      </x:c>
      <x:c r="BT993" s="50" t="str">
        <x:f>IF(12&gt;'Настройки'!$B$3,"",IF(ISBLANK(Q993),IF('Настройки'!$B$9="Нулевой спрос",0,""),IF(Q993&lt;0,IF('Настройки'!$B$10="Исключить","",IF('Настройки'!$B$10="Абсолютные значения",ABS(Q993),Q993)),Q993)))</x:f>
      </x:c>
      <x:c r="BU993" s="50" t="str">
        <x:f>IF(13&gt;'Настройки'!$B$3,"",IF(ISBLANK(R993),IF('Настройки'!$B$9="Нулевой спрос",0,""),IF(R993&lt;0,IF('Настройки'!$B$10="Исключить","",IF('Настройки'!$B$10="Абсолютные значения",ABS(R993),R993)),R993)))</x:f>
      </x:c>
      <x:c r="BV993" s="50" t="str">
        <x:f>IF(14&gt;'Настройки'!$B$3,"",IF(ISBLANK(S993),IF('Настройки'!$B$9="Нулевой спрос",0,""),IF(S993&lt;0,IF('Настройки'!$B$10="Исключить","",IF('Настройки'!$B$10="Абсолютные значения",ABS(S993),S993)),S993)))</x:f>
      </x:c>
      <x:c r="BW993" s="50" t="str">
        <x:f>IF(15&gt;'Настройки'!$B$3,"",IF(ISBLANK(T993),IF('Настройки'!$B$9="Нулевой спрос",0,""),IF(T993&lt;0,IF('Настройки'!$B$10="Исключить","",IF('Настройки'!$B$10="Абсолютные значения",ABS(T993),T993)),T993)))</x:f>
      </x:c>
      <x:c r="BX993" s="50" t="str">
        <x:f>IF(16&gt;'Настройки'!$B$3,"",IF(ISBLANK(U993),IF('Настройки'!$B$9="Нулевой спрос",0,""),IF(U993&lt;0,IF('Настройки'!$B$10="Исключить","",IF('Настройки'!$B$10="Абсолютные значения",ABS(U993),U993)),U993)))</x:f>
      </x:c>
      <x:c r="BY993" s="50" t="str">
        <x:f>IF(17&gt;'Настройки'!$B$3,"",IF(ISBLANK(V993),IF('Настройки'!$B$9="Нулевой спрос",0,""),IF(V993&lt;0,IF('Настройки'!$B$10="Исключить","",IF('Настройки'!$B$10="Абсолютные значения",ABS(V993),V993)),V993)))</x:f>
      </x:c>
      <x:c r="BZ993" s="50" t="str">
        <x:f>IF(18&gt;'Настройки'!$B$3,"",IF(ISBLANK(W993),IF('Настройки'!$B$9="Нулевой спрос",0,""),IF(W993&lt;0,IF('Настройки'!$B$10="Исключить","",IF('Настройки'!$B$10="Абсолютные значения",ABS(W993),W993)),W993)))</x:f>
      </x:c>
      <x:c r="CA993" s="50" t="str">
        <x:f>IF(19&gt;'Настройки'!$B$3,"",IF(ISBLANK(X993),IF('Настройки'!$B$9="Нулевой спрос",0,""),IF(X993&lt;0,IF('Настройки'!$B$10="Исключить","",IF('Настройки'!$B$10="Абсолютные значения",ABS(X993),X993)),X993)))</x:f>
      </x:c>
      <x:c r="CB993" s="50" t="str">
        <x:f>IF(20&gt;'Настройки'!$B$3,"",IF(ISBLANK(Y993),IF('Настройки'!$B$9="Нулевой спрос",0,""),IF(Y993&lt;0,IF('Настройки'!$B$10="Исключить","",IF('Настройки'!$B$10="Абсолютные значения",ABS(Y993),Y993)),Y993)))</x:f>
      </x:c>
      <x:c r="CC993" s="50" t="str">
        <x:f>IF(21&gt;'Настройки'!$B$3,"",IF(ISBLANK(Z993),IF('Настройки'!$B$9="Нулевой спрос",0,""),IF(Z993&lt;0,IF('Настройки'!$B$10="Исключить","",IF('Настройки'!$B$10="Абсолютные значения",ABS(Z993),Z993)),Z993)))</x:f>
      </x:c>
      <x:c r="CD993" s="50" t="str">
        <x:f>IF(22&gt;'Настройки'!$B$3,"",IF(ISBLANK(AA993),IF('Настройки'!$B$9="Нулевой спрос",0,""),IF(AA993&lt;0,IF('Настройки'!$B$10="Исключить","",IF('Настройки'!$B$10="Абсолютные значения",ABS(AA993),AA993)),AA993)))</x:f>
      </x:c>
      <x:c r="CE993" s="50" t="str">
        <x:f>IF(23&gt;'Настройки'!$B$3,"",IF(ISBLANK(AB993),IF('Настройки'!$B$9="Нулевой спрос",0,""),IF(AB993&lt;0,IF('Настройки'!$B$10="Исключить","",IF('Настройки'!$B$10="Абсолютные значения",ABS(AB993),AB993)),AB993)))</x:f>
      </x:c>
      <x:c r="CF993" s="50" t="str">
        <x:f>IF(24&gt;'Настройки'!$B$3,"",IF(ISBLANK(AC993),IF('Настройки'!$B$9="Нулевой спрос",0,""),IF(AC993&lt;0,IF('Настройки'!$B$10="Исключить","",IF('Настройки'!$B$10="Абсолютные значения",ABS(AC993),AC993)),AC993)))</x:f>
      </x:c>
      <x:c r="CG993" s="50" t="str">
        <x:f>IF(25&gt;'Настройки'!$B$3,"",IF(ISBLANK(AD993),IF('Настройки'!$B$9="Нулевой спрос",0,""),IF(AD993&lt;0,IF('Настройки'!$B$10="Исключить","",IF('Настройки'!$B$10="Абсолютные значения",ABS(AD993),AD993)),AD993)))</x:f>
      </x:c>
      <x:c r="CH993" s="50" t="str">
        <x:f>IF(26&gt;'Настройки'!$B$3,"",IF(ISBLANK(AE993),IF('Настройки'!$B$9="Нулевой спрос",0,""),IF(AE993&lt;0,IF('Настройки'!$B$10="Исключить","",IF('Настройки'!$B$10="Абсолютные значения",ABS(AE993),AE993)),AE993)))</x:f>
      </x:c>
      <x:c r="CI993" s="50" t="str">
        <x:f>IF(27&gt;'Настройки'!$B$3,"",IF(ISBLANK(AF993),IF('Настройки'!$B$9="Нулевой спрос",0,""),IF(AF993&lt;0,IF('Настройки'!$B$10="Исключить","",IF('Настройки'!$B$10="Абсолютные значения",ABS(AF993),AF993)),AF993)))</x:f>
      </x:c>
      <x:c r="CJ993" s="50" t="str">
        <x:f>IF(28&gt;'Настройки'!$B$3,"",IF(ISBLANK(AG993),IF('Настройки'!$B$9="Нулевой спрос",0,""),IF(AG993&lt;0,IF('Настройки'!$B$10="Исключить","",IF('Настройки'!$B$10="Абсолютные значения",ABS(AG993),AG993)),AG993)))</x:f>
      </x:c>
      <x:c r="CK993" s="50" t="str">
        <x:f>IF(29&gt;'Настройки'!$B$3,"",IF(ISBLANK(AH993),IF('Настройки'!$B$9="Нулевой спрос",0,""),IF(AH993&lt;0,IF('Настройки'!$B$10="Исключить","",IF('Настройки'!$B$10="Абсолютные значения",ABS(AH993),AH993)),AH993)))</x:f>
      </x:c>
      <x:c r="CL993" s="50" t="str">
        <x:f>IF(30&gt;'Настройки'!$B$3,"",IF(ISBLANK(AI993),IF('Настройки'!$B$9="Нулевой спрос",0,""),IF(AI993&lt;0,IF('Настройки'!$B$10="Исключить","",IF('Настройки'!$B$10="Абсолютные значения",ABS(AI993),AI993)),AI993)))</x:f>
      </x:c>
      <x:c r="CM993" s="50" t="str">
        <x:f>IF(31&gt;'Настройки'!$B$3,"",IF(ISBLANK(AJ993),IF('Настройки'!$B$9="Нулевой спрос",0,""),IF(AJ993&lt;0,IF('Настройки'!$B$10="Исключить","",IF('Настройки'!$B$10="Абсолютные значения",ABS(AJ993),AJ993)),AJ993)))</x:f>
      </x:c>
      <x:c r="CN993" s="50" t="str">
        <x:f>IF(32&gt;'Настройки'!$B$3,"",IF(ISBLANK(AK993),IF('Настройки'!$B$9="Нулевой спрос",0,""),IF(AK993&lt;0,IF('Настройки'!$B$10="Исключить","",IF('Настройки'!$B$10="Абсолютные значения",ABS(AK993),AK993)),AK993)))</x:f>
      </x:c>
      <x:c r="CO993" s="50" t="str">
        <x:f>IF(33&gt;'Настройки'!$B$3,"",IF(ISBLANK(AL993),IF('Настройки'!$B$9="Нулевой спрос",0,""),IF(AL993&lt;0,IF('Настройки'!$B$10="Исключить","",IF('Настройки'!$B$10="Абсолютные значения",ABS(AL993),AL993)),AL993)))</x:f>
      </x:c>
      <x:c r="CP993" s="50" t="str">
        <x:f>IF(34&gt;'Настройки'!$B$3,"",IF(ISBLANK(AM993),IF('Настройки'!$B$9="Нулевой спрос",0,""),IF(AM993&lt;0,IF('Настройки'!$B$10="Исключить","",IF('Настройки'!$B$10="Абсолютные значения",ABS(AM993),AM993)),AM993)))</x:f>
      </x:c>
      <x:c r="CQ993" s="50" t="str">
        <x:f>IF(35&gt;'Настройки'!$B$3,"",IF(ISBLANK(AN993),IF('Настройки'!$B$9="Нулевой спрос",0,""),IF(AN993&lt;0,IF('Настройки'!$B$10="Исключить","",IF('Настройки'!$B$10="Абсолютные значения",ABS(AN993),AN993)),AN993)))</x:f>
      </x:c>
      <x:c r="CR993" s="50" t="str">
        <x:f>IF(36&gt;'Настройки'!$B$3,"",IF(ISBLANK(AO993),IF('Настройки'!$B$9="Нулевой спрос",0,""),IF(AO993&lt;0,IF('Настройки'!$B$10="Исключить","",IF('Настройки'!$B$10="Абсолютные значения",ABS(AO993),AO993)),AO993)))</x:f>
      </x:c>
      <x:c r="CS993" s="50" t="str">
        <x:f>IF(OR(1&gt;'Настройки'!$B$3,ISBLANK(BI993),BI993=0),"",BI993)</x:f>
      </x:c>
      <x:c r="CT993" s="50" t="str">
        <x:f>IF(OR(2&gt;'Настройки'!$B$3,ISBLANK(BJ993),BJ993=0),"",BJ993)</x:f>
      </x:c>
      <x:c r="CU993" s="50" t="str">
        <x:f>IF(OR(3&gt;'Настройки'!$B$3,ISBLANK(BK993),BK993=0),"",BK993)</x:f>
      </x:c>
      <x:c r="CV993" s="50" t="str">
        <x:f>IF(OR(4&gt;'Настройки'!$B$3,ISBLANK(BL993),BL993=0),"",BL993)</x:f>
      </x:c>
      <x:c r="CW993" s="50" t="str">
        <x:f>IF(OR(5&gt;'Настройки'!$B$3,ISBLANK(BM993),BM993=0),"",BM993)</x:f>
      </x:c>
      <x:c r="CX993" s="50" t="str">
        <x:f>IF(OR(6&gt;'Настройки'!$B$3,ISBLANK(BN993),BN993=0),"",BN993)</x:f>
      </x:c>
      <x:c r="CY993" s="50" t="str">
        <x:f>IF(OR(7&gt;'Настройки'!$B$3,ISBLANK(BO993),BO993=0),"",BO993)</x:f>
      </x:c>
      <x:c r="CZ993" s="50" t="str">
        <x:f>IF(OR(8&gt;'Настройки'!$B$3,ISBLANK(BP993),BP993=0),"",BP993)</x:f>
      </x:c>
      <x:c r="DA993" s="50" t="str">
        <x:f>IF(OR(9&gt;'Настройки'!$B$3,ISBLANK(BQ993),BQ993=0),"",BQ993)</x:f>
      </x:c>
      <x:c r="DB993" s="50" t="str">
        <x:f>IF(OR(10&gt;'Настройки'!$B$3,ISBLANK(BR993),BR993=0),"",BR993)</x:f>
      </x:c>
      <x:c r="DC993" s="50" t="str">
        <x:f>IF(OR(11&gt;'Настройки'!$B$3,ISBLANK(BS993),BS993=0),"",BS993)</x:f>
      </x:c>
      <x:c r="DD993" s="50" t="str">
        <x:f>IF(OR(12&gt;'Настройки'!$B$3,ISBLANK(BT993),BT993=0),"",BT993)</x:f>
      </x:c>
      <x:c r="DE993" s="50" t="str">
        <x:f>IF(OR(13&gt;'Настройки'!$B$3,ISBLANK(BU993),BU993=0),"",BU993)</x:f>
      </x:c>
      <x:c r="DF993" s="50" t="str">
        <x:f>IF(OR(14&gt;'Настройки'!$B$3,ISBLANK(BV993),BV993=0),"",BV993)</x:f>
      </x:c>
      <x:c r="DG993" s="50" t="str">
        <x:f>IF(OR(15&gt;'Настройки'!$B$3,ISBLANK(BW993),BW993=0),"",BW993)</x:f>
      </x:c>
      <x:c r="DH993" s="50" t="str">
        <x:f>IF(OR(16&gt;'Настройки'!$B$3,ISBLANK(BX993),BX993=0),"",BX993)</x:f>
      </x:c>
      <x:c r="DI993" s="50" t="str">
        <x:f>IF(OR(17&gt;'Настройки'!$B$3,ISBLANK(BY993),BY993=0),"",BY993)</x:f>
      </x:c>
      <x:c r="DJ993" s="50" t="str">
        <x:f>IF(OR(18&gt;'Настройки'!$B$3,ISBLANK(BZ993),BZ993=0),"",BZ993)</x:f>
      </x:c>
      <x:c r="DK993" s="50" t="str">
        <x:f>IF(OR(19&gt;'Настройки'!$B$3,ISBLANK(CA993),CA993=0),"",CA993)</x:f>
      </x:c>
      <x:c r="DL993" s="50" t="str">
        <x:f>IF(OR(20&gt;'Настройки'!$B$3,ISBLANK(CB993),CB993=0),"",CB993)</x:f>
      </x:c>
      <x:c r="DM993" s="50" t="str">
        <x:f>IF(OR(21&gt;'Настройки'!$B$3,ISBLANK(CC993),CC993=0),"",CC993)</x:f>
      </x:c>
      <x:c r="DN993" s="50" t="str">
        <x:f>IF(OR(22&gt;'Настройки'!$B$3,ISBLANK(CD993),CD993=0),"",CD993)</x:f>
      </x:c>
      <x:c r="DO993" s="50" t="str">
        <x:f>IF(OR(23&gt;'Настройки'!$B$3,ISBLANK(CE993),CE993=0),"",CE993)</x:f>
      </x:c>
      <x:c r="DP993" s="50" t="str">
        <x:f>IF(OR(24&gt;'Настройки'!$B$3,ISBLANK(CF993),CF993=0),"",CF993)</x:f>
      </x:c>
      <x:c r="DQ993" s="50" t="str">
        <x:f>IF(OR(25&gt;'Настройки'!$B$3,ISBLANK(CG993),CG993=0),"",CG993)</x:f>
      </x:c>
      <x:c r="DR993" s="50" t="str">
        <x:f>IF(OR(26&gt;'Настройки'!$B$3,ISBLANK(CH993),CH993=0),"",CH993)</x:f>
      </x:c>
      <x:c r="DS993" s="50" t="str">
        <x:f>IF(OR(27&gt;'Настройки'!$B$3,ISBLANK(CI993),CI993=0),"",CI993)</x:f>
      </x:c>
      <x:c r="DT993" s="50" t="str">
        <x:f>IF(OR(28&gt;'Настройки'!$B$3,ISBLANK(CJ993),CJ993=0),"",CJ993)</x:f>
      </x:c>
      <x:c r="DU993" s="50" t="str">
        <x:f>IF(OR(29&gt;'Настройки'!$B$3,ISBLANK(CK993),CK993=0),"",CK993)</x:f>
      </x:c>
      <x:c r="DV993" s="50" t="str">
        <x:f>IF(OR(30&gt;'Настройки'!$B$3,ISBLANK(CL993),CL993=0),"",CL993)</x:f>
      </x:c>
      <x:c r="DW993" s="50" t="str">
        <x:f>IF(OR(31&gt;'Настройки'!$B$3,ISBLANK(CM993),CM993=0),"",CM993)</x:f>
      </x:c>
      <x:c r="DX993" s="50" t="str">
        <x:f>IF(OR(32&gt;'Настройки'!$B$3,ISBLANK(CN993),CN993=0),"",CN993)</x:f>
      </x:c>
      <x:c r="DY993" s="50" t="str">
        <x:f>IF(OR(33&gt;'Настройки'!$B$3,ISBLANK(CO993),CO993=0),"",CO993)</x:f>
      </x:c>
      <x:c r="DZ993" s="50" t="str">
        <x:f>IF(OR(34&gt;'Настройки'!$B$3,ISBLANK(CP993),CP993=0),"",CP993)</x:f>
      </x:c>
      <x:c r="EA993" s="50" t="str">
        <x:f>IF(OR(35&gt;'Настройки'!$B$3,ISBLANK(CQ993),CQ993=0),"",CQ993)</x:f>
      </x:c>
      <x:c r="EB993" s="50" t="str">
        <x:f>IF(OR(36&gt;'Настройки'!$B$3,ISBLANK(CR993),CR993=0),"",CR993)</x:f>
      </x:c>
      <x:c r="EC993" s="50" t="str">
        <x:f>IF(A993="","",IF(OR(BB993="AZ",BB993="BZ"),10000+ROW(),IF(AZ993&gt;'Настройки'!$B$11,20000+ROW(),IF(BF993&lt;&gt;"Обычный",30000+ROW(),IF(AX993&lt;=0,40000+ROW(),"")))))</x:f>
      </x:c>
      <x:c r="ED993" s="50" t="str">
        <x:f>IF(EC993="","",COUNTIFS($EC$2:$EC$1001,"&gt;0",$EC$2:$EC$1001,"&lt;"&amp;EC993)+1)</x:f>
      </x:c>
    </x:row>
    <x:row r="994">
      <x:c r="A994" s="115"/>
      <x:c r="B994" s="115"/>
      <x:c r="C994" s="115"/>
      <x:c r="D994" s="118"/>
      <x:c r="E994" s="118"/>
      <x:c r="F994" s="118"/>
      <x:c r="G994" s="118"/>
      <x:c r="H994" s="118"/>
      <x:c r="I994" s="118"/>
      <x:c r="J994" s="118"/>
      <x:c r="K994" s="118"/>
      <x:c r="L994" s="118"/>
      <x:c r="M994" s="118"/>
      <x:c r="N994" s="118"/>
      <x:c r="O994" s="118"/>
      <x:c r="P994" s="118"/>
      <x:c r="Q994" s="118"/>
      <x:c r="R994" s="118"/>
      <x:c r="S994" s="118"/>
      <x:c r="T994" s="118"/>
      <x:c r="U994" s="118"/>
      <x:c r="V994" s="118"/>
      <x:c r="W994" s="118"/>
      <x:c r="X994" s="118"/>
      <x:c r="Y994" s="118"/>
      <x:c r="Z994" s="118"/>
      <x:c r="AA994" s="118"/>
      <x:c r="AB994" s="118"/>
      <x:c r="AC994" s="118"/>
      <x:c r="AD994" s="118"/>
      <x:c r="AE994" s="118"/>
      <x:c r="AF994" s="118"/>
      <x:c r="AG994" s="118"/>
      <x:c r="AH994" s="118"/>
      <x:c r="AI994" s="118"/>
      <x:c r="AJ994" s="118"/>
      <x:c r="AK994" s="118"/>
      <x:c r="AL994" s="118"/>
      <x:c r="AM994" s="118"/>
      <x:c r="AN994" s="118"/>
      <x:c r="AO994" s="118"/>
      <x:c r="AP994" s="115"/>
      <x:c r="AQ994" s="49" t="str">
        <x:f>IF(A994="","",COUNT(BI994:INDEX(BI994:CR994,1,'Настройки'!$B$3)))</x:f>
      </x:c>
      <x:c r="AR994" s="49" t="str">
        <x:f>IF(A994="","",SUM(BI994:INDEX(BI994:CR994,1,'Настройки'!$B$3)))</x:f>
      </x:c>
      <x:c r="AS994" s="58" t="str">
        <x:f>IF(A994="","",IF('Настройки'!$B$4="Стоимость потребления",AR994*D994,IF('Настройки'!$B$4="Количество",AR994,E994)))</x:f>
      </x:c>
      <x:c r="AT994" s="61" t="str">
        <x:f>IF(OR(A994="",AS994&lt;0,SUM($AS$2:$AS$1001)&lt;=0),"",AS994/SUM($AS$2:$AS$1001))</x:f>
      </x:c>
      <x:c r="AU994" s="61" t="str">
        <x:f>IF(OR(A994="",AS994&lt;0,SUM($AS$2:$AS$1001)&lt;=0),"",SUMIFS($AS$2:$AS$1001,$AS$2:$AS$1001,"&gt;"&amp;AS994)/SUM($AS$2:$AS$1001))</x:f>
      </x:c>
      <x:c r="AV994" s="61" t="str">
        <x:f>IF(OR(A994="",AS994&lt;0,SUM($AS$2:$AS$1001)&lt;=0),"",SUMIFS($AS$2:$AS$1001,$AS$2:$AS$1001,"&gt;="&amp;AS994)/SUM($AS$2:$AS$1001))</x:f>
      </x:c>
      <x:c r="AW994" s="49" t="str">
        <x:f>IF(A994="","",IF(SUM($AS$2:$AS$1001)&lt;=0,"Не определён",IF(AS994&lt;0,"Исключение",IF(AU994&lt;'Настройки'!$B$5,"A",IF(AU994&lt;'Настройки'!$B$6,"B","C")))))</x:f>
      </x:c>
      <x:c r="AX994" s="58" t="str">
        <x:f>IF(A994="","",IF(AQ994=0,"",AVERAGE(BI994:INDEX(BI994:CR994,1,'Настройки'!$B$3))))</x:f>
      </x:c>
      <x:c r="AY994" s="58" t="str">
        <x:f>IF(OR(A994="",AQ994=0),"",STDEVP(BI994:INDEX(BI994:CR994,1,'Настройки'!$B$3)))</x:f>
      </x:c>
      <x:c r="AZ994" s="61" t="str">
        <x:f>IF(OR(A994="",AQ994&lt;'Настройки'!$B$12,AX994&lt;=0,AND('Настройки'!$B$10="Блокировать",COUNTIF(F994:INDEX(F994:AO994,1,'Настройки'!$B$3),"&lt;0")&gt;0)),"",AY994/ABS(AX994))</x:f>
      </x:c>
      <x:c r="BA994" s="49" t="str">
        <x:f>IF(A994="","",IF(AND('Настройки'!$B$10="Блокировать",COUNTIF(F994:INDEX(F994:AO994,1,'Настройки'!$B$3),"&lt;0")&gt;0),"Не определён",IF(AQ994&lt;'Настройки'!$B$12,"Не определён",IF(AX994=0,"Нет спроса",IF(AX994&lt;0,"Не определён",IF(AZ994&lt;='Настройки'!$B$7,"X",IF(AZ994&lt;='Настройки'!$B$8,"Y","Z")))))))</x:f>
      </x:c>
      <x:c r="BB994" s="49" t="str">
        <x:f>IF(OR(A994="",LEN(AW994)&lt;&gt;1,LEN(BA994)&lt;&gt;1),"",AW994&amp;BA994)</x:f>
      </x:c>
      <x:c r="BC994" s="61" t="str">
        <x:f>IF(OR(A994="",AQ994=0),"",(COUNT(BI994:INDEX(BI994:CR994,1,'Настройки'!$B$3))-COUNT(CS994:INDEX(CS994:EB994,1,'Настройки'!$B$3)))/AQ994)</x:f>
      </x:c>
      <x:c r="BD994" s="64" t="str">
        <x:f>IF(OR(A994="",COUNT(CS994:INDEX(CS994:EB994,1,'Настройки'!$B$3))=0),"",AQ994/COUNT(CS994:INDEX(CS994:EB994,1,'Настройки'!$B$3)))</x:f>
      </x:c>
      <x:c r="BE994" s="64" t="str">
        <x:f>IF(OR(A994="",COUNT(CS994:INDEX(CS994:EB994,1,'Настройки'!$B$3))=0),"",IF(AVERAGE(CS994:INDEX(CS994:EB994,1,'Настройки'!$B$3))=0,"",(STDEVP(CS994:INDEX(CS994:EB994,1,'Настройки'!$B$3))/ABS(AVERAGE(CS994:INDEX(CS994:EB994,1,'Настройки'!$B$3))))^2))</x:f>
      </x:c>
      <x:c r="BF994" s="49" t="str">
        <x:f>IF(A994="","",IF(AQ994&lt;3,"Недостаточно",IF(AQ994&lt;6,"Предварительный","Обычный")))</x:f>
      </x:c>
      <x:c r="BG994" s="49" t="str">
        <x:f>IF(A994="","",IF(COUNTIF(F994:INDEX(F994:AO994,1,'Настройки'!$B$3),"&lt;0")&gt;0,IF('Настройки'!$B$10="Блокировать","Отрицательный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"),"")&amp;IF(AQ994&lt;3,"Недостаточно истории. ",IF(AQ994&lt;6,"Предварительная классификация. ",""))&amp;IF(AX994=0,"Нет спроса за горизонт. ","")&amp;IF(AZ994&gt;'Настройки'!$B$11,"Экстремальная вариативность. ",""))</x:f>
      </x:c>
      <x:c r="BH994" s="49" t="str">
        <x:f>IF(A994="","",IFERROR(VLOOKUP(BB994,'Настройки'!$D$3:$E$11,2,FALSE),"Сначала проверьте исходные данные и историю спроса.")&amp;" Уточните срок поставки, MOQ и критичность.")</x:f>
      </x:c>
      <x:c r="BI994" s="50" t="str">
        <x:f>IF(1&gt;'Настройки'!$B$3,"",IF(ISBLANK(F994),IF('Настройки'!$B$9="Нулевой спрос",0,""),IF(F994&lt;0,IF('Настройки'!$B$10="Исключить","",IF('Настройки'!$B$10="Абсолютные значения",ABS(F994),F994)),F994)))</x:f>
      </x:c>
      <x:c r="BJ994" s="50" t="str">
        <x:f>IF(2&gt;'Настройки'!$B$3,"",IF(ISBLANK(G994),IF('Настройки'!$B$9="Нулевой спрос",0,""),IF(G994&lt;0,IF('Настройки'!$B$10="Исключить","",IF('Настройки'!$B$10="Абсолютные значения",ABS(G994),G994)),G994)))</x:f>
      </x:c>
      <x:c r="BK994" s="50" t="str">
        <x:f>IF(3&gt;'Настройки'!$B$3,"",IF(ISBLANK(H994),IF('Настройки'!$B$9="Нулевой спрос",0,""),IF(H994&lt;0,IF('Настройки'!$B$10="Исключить","",IF('Настройки'!$B$10="Абсолютные значения",ABS(H994),H994)),H994)))</x:f>
      </x:c>
      <x:c r="BL994" s="50" t="str">
        <x:f>IF(4&gt;'Настройки'!$B$3,"",IF(ISBLANK(I994),IF('Настройки'!$B$9="Нулевой спрос",0,""),IF(I994&lt;0,IF('Настройки'!$B$10="Исключить","",IF('Настройки'!$B$10="Абсолютные значения",ABS(I994),I994)),I994)))</x:f>
      </x:c>
      <x:c r="BM994" s="50" t="str">
        <x:f>IF(5&gt;'Настройки'!$B$3,"",IF(ISBLANK(J994),IF('Настройки'!$B$9="Нулевой спрос",0,""),IF(J994&lt;0,IF('Настройки'!$B$10="Исключить","",IF('Настройки'!$B$10="Абсолютные значения",ABS(J994),J994)),J994)))</x:f>
      </x:c>
      <x:c r="BN994" s="50" t="str">
        <x:f>IF(6&gt;'Настройки'!$B$3,"",IF(ISBLANK(K994),IF('Настройки'!$B$9="Нулевой спрос",0,""),IF(K994&lt;0,IF('Настройки'!$B$10="Исключить","",IF('Настройки'!$B$10="Абсолютные значения",ABS(K994),K994)),K994)))</x:f>
      </x:c>
      <x:c r="BO994" s="50" t="str">
        <x:f>IF(7&gt;'Настройки'!$B$3,"",IF(ISBLANK(L994),IF('Настройки'!$B$9="Нулевой спрос",0,""),IF(L994&lt;0,IF('Настройки'!$B$10="Исключить","",IF('Настройки'!$B$10="Абсолютные значения",ABS(L994),L994)),L994)))</x:f>
      </x:c>
      <x:c r="BP994" s="50" t="str">
        <x:f>IF(8&gt;'Настройки'!$B$3,"",IF(ISBLANK(M994),IF('Настройки'!$B$9="Нулевой спрос",0,""),IF(M994&lt;0,IF('Настройки'!$B$10="Исключить","",IF('Настройки'!$B$10="Абсолютные значения",ABS(M994),M994)),M994)))</x:f>
      </x:c>
      <x:c r="BQ994" s="50" t="str">
        <x:f>IF(9&gt;'Настройки'!$B$3,"",IF(ISBLANK(N994),IF('Настройки'!$B$9="Нулевой спрос",0,""),IF(N994&lt;0,IF('Настройки'!$B$10="Исключить","",IF('Настройки'!$B$10="Абсолютные значения",ABS(N994),N994)),N994)))</x:f>
      </x:c>
      <x:c r="BR994" s="50" t="str">
        <x:f>IF(10&gt;'Настройки'!$B$3,"",IF(ISBLANK(O994),IF('Настройки'!$B$9="Нулевой спрос",0,""),IF(O994&lt;0,IF('Настройки'!$B$10="Исключить","",IF('Настройки'!$B$10="Абсолютные значения",ABS(O994),O994)),O994)))</x:f>
      </x:c>
      <x:c r="BS994" s="50" t="str">
        <x:f>IF(11&gt;'Настройки'!$B$3,"",IF(ISBLANK(P994),IF('Настройки'!$B$9="Нулевой спрос",0,""),IF(P994&lt;0,IF('Настройки'!$B$10="Исключить","",IF('Настройки'!$B$10="Абсолютные значения",ABS(P994),P994)),P994)))</x:f>
      </x:c>
      <x:c r="BT994" s="50" t="str">
        <x:f>IF(12&gt;'Настройки'!$B$3,"",IF(ISBLANK(Q994),IF('Настройки'!$B$9="Нулевой спрос",0,""),IF(Q994&lt;0,IF('Настройки'!$B$10="Исключить","",IF('Настройки'!$B$10="Абсолютные значения",ABS(Q994),Q994)),Q994)))</x:f>
      </x:c>
      <x:c r="BU994" s="50" t="str">
        <x:f>IF(13&gt;'Настройки'!$B$3,"",IF(ISBLANK(R994),IF('Настройки'!$B$9="Нулевой спрос",0,""),IF(R994&lt;0,IF('Настройки'!$B$10="Исключить","",IF('Настройки'!$B$10="Абсолютные значения",ABS(R994),R994)),R994)))</x:f>
      </x:c>
      <x:c r="BV994" s="50" t="str">
        <x:f>IF(14&gt;'Настройки'!$B$3,"",IF(ISBLANK(S994),IF('Настройки'!$B$9="Нулевой спрос",0,""),IF(S994&lt;0,IF('Настройки'!$B$10="Исключить","",IF('Настройки'!$B$10="Абсолютные значения",ABS(S994),S994)),S994)))</x:f>
      </x:c>
      <x:c r="BW994" s="50" t="str">
        <x:f>IF(15&gt;'Настройки'!$B$3,"",IF(ISBLANK(T994),IF('Настройки'!$B$9="Нулевой спрос",0,""),IF(T994&lt;0,IF('Настройки'!$B$10="Исключить","",IF('Настройки'!$B$10="Абсолютные значения",ABS(T994),T994)),T994)))</x:f>
      </x:c>
      <x:c r="BX994" s="50" t="str">
        <x:f>IF(16&gt;'Настройки'!$B$3,"",IF(ISBLANK(U994),IF('Настройки'!$B$9="Нулевой спрос",0,""),IF(U994&lt;0,IF('Настройки'!$B$10="Исключить","",IF('Настройки'!$B$10="Абсолютные значения",ABS(U994),U994)),U994)))</x:f>
      </x:c>
      <x:c r="BY994" s="50" t="str">
        <x:f>IF(17&gt;'Настройки'!$B$3,"",IF(ISBLANK(V994),IF('Настройки'!$B$9="Нулевой спрос",0,""),IF(V994&lt;0,IF('Настройки'!$B$10="Исключить","",IF('Настройки'!$B$10="Абсолютные значения",ABS(V994),V994)),V994)))</x:f>
      </x:c>
      <x:c r="BZ994" s="50" t="str">
        <x:f>IF(18&gt;'Настройки'!$B$3,"",IF(ISBLANK(W994),IF('Настройки'!$B$9="Нулевой спрос",0,""),IF(W994&lt;0,IF('Настройки'!$B$10="Исключить","",IF('Настройки'!$B$10="Абсолютные значения",ABS(W994),W994)),W994)))</x:f>
      </x:c>
      <x:c r="CA994" s="50" t="str">
        <x:f>IF(19&gt;'Настройки'!$B$3,"",IF(ISBLANK(X994),IF('Настройки'!$B$9="Нулевой спрос",0,""),IF(X994&lt;0,IF('Настройки'!$B$10="Исключить","",IF('Настройки'!$B$10="Абсолютные значения",ABS(X994),X994)),X994)))</x:f>
      </x:c>
      <x:c r="CB994" s="50" t="str">
        <x:f>IF(20&gt;'Настройки'!$B$3,"",IF(ISBLANK(Y994),IF('Настройки'!$B$9="Нулевой спрос",0,""),IF(Y994&lt;0,IF('Настройки'!$B$10="Исключить","",IF('Настройки'!$B$10="Абсолютные значения",ABS(Y994),Y994)),Y994)))</x:f>
      </x:c>
      <x:c r="CC994" s="50" t="str">
        <x:f>IF(21&gt;'Настройки'!$B$3,"",IF(ISBLANK(Z994),IF('Настройки'!$B$9="Нулевой спрос",0,""),IF(Z994&lt;0,IF('Настройки'!$B$10="Исключить","",IF('Настройки'!$B$10="Абсолютные значения",ABS(Z994),Z994)),Z994)))</x:f>
      </x:c>
      <x:c r="CD994" s="50" t="str">
        <x:f>IF(22&gt;'Настройки'!$B$3,"",IF(ISBLANK(AA994),IF('Настройки'!$B$9="Нулевой спрос",0,""),IF(AA994&lt;0,IF('Настройки'!$B$10="Исключить","",IF('Настройки'!$B$10="Абсолютные значения",ABS(AA994),AA994)),AA994)))</x:f>
      </x:c>
      <x:c r="CE994" s="50" t="str">
        <x:f>IF(23&gt;'Настройки'!$B$3,"",IF(ISBLANK(AB994),IF('Настройки'!$B$9="Нулевой спрос",0,""),IF(AB994&lt;0,IF('Настройки'!$B$10="Исключить","",IF('Настройки'!$B$10="Абсолютные значения",ABS(AB994),AB994)),AB994)))</x:f>
      </x:c>
      <x:c r="CF994" s="50" t="str">
        <x:f>IF(24&gt;'Настройки'!$B$3,"",IF(ISBLANK(AC994),IF('Настройки'!$B$9="Нулевой спрос",0,""),IF(AC994&lt;0,IF('Настройки'!$B$10="Исключить","",IF('Настройки'!$B$10="Абсолютные значения",ABS(AC994),AC994)),AC994)))</x:f>
      </x:c>
      <x:c r="CG994" s="50" t="str">
        <x:f>IF(25&gt;'Настройки'!$B$3,"",IF(ISBLANK(AD994),IF('Настройки'!$B$9="Нулевой спрос",0,""),IF(AD994&lt;0,IF('Настройки'!$B$10="Исключить","",IF('Настройки'!$B$10="Абсолютные значения",ABS(AD994),AD994)),AD994)))</x:f>
      </x:c>
      <x:c r="CH994" s="50" t="str">
        <x:f>IF(26&gt;'Настройки'!$B$3,"",IF(ISBLANK(AE994),IF('Настройки'!$B$9="Нулевой спрос",0,""),IF(AE994&lt;0,IF('Настройки'!$B$10="Исключить","",IF('Настройки'!$B$10="Абсолютные значения",ABS(AE994),AE994)),AE994)))</x:f>
      </x:c>
      <x:c r="CI994" s="50" t="str">
        <x:f>IF(27&gt;'Настройки'!$B$3,"",IF(ISBLANK(AF994),IF('Настройки'!$B$9="Нулевой спрос",0,""),IF(AF994&lt;0,IF('Настройки'!$B$10="Исключить","",IF('Настройки'!$B$10="Абсолютные значения",ABS(AF994),AF994)),AF994)))</x:f>
      </x:c>
      <x:c r="CJ994" s="50" t="str">
        <x:f>IF(28&gt;'Настройки'!$B$3,"",IF(ISBLANK(AG994),IF('Настройки'!$B$9="Нулевой спрос",0,""),IF(AG994&lt;0,IF('Настройки'!$B$10="Исключить","",IF('Настройки'!$B$10="Абсолютные значения",ABS(AG994),AG994)),AG994)))</x:f>
      </x:c>
      <x:c r="CK994" s="50" t="str">
        <x:f>IF(29&gt;'Настройки'!$B$3,"",IF(ISBLANK(AH994),IF('Настройки'!$B$9="Нулевой спрос",0,""),IF(AH994&lt;0,IF('Настройки'!$B$10="Исключить","",IF('Настройки'!$B$10="Абсолютные значения",ABS(AH994),AH994)),AH994)))</x:f>
      </x:c>
      <x:c r="CL994" s="50" t="str">
        <x:f>IF(30&gt;'Настройки'!$B$3,"",IF(ISBLANK(AI994),IF('Настройки'!$B$9="Нулевой спрос",0,""),IF(AI994&lt;0,IF('Настройки'!$B$10="Исключить","",IF('Настройки'!$B$10="Абсолютные значения",ABS(AI994),AI994)),AI994)))</x:f>
      </x:c>
      <x:c r="CM994" s="50" t="str">
        <x:f>IF(31&gt;'Настройки'!$B$3,"",IF(ISBLANK(AJ994),IF('Настройки'!$B$9="Нулевой спрос",0,""),IF(AJ994&lt;0,IF('Настройки'!$B$10="Исключить","",IF('Настройки'!$B$10="Абсолютные значения",ABS(AJ994),AJ994)),AJ994)))</x:f>
      </x:c>
      <x:c r="CN994" s="50" t="str">
        <x:f>IF(32&gt;'Настройки'!$B$3,"",IF(ISBLANK(AK994),IF('Настройки'!$B$9="Нулевой спрос",0,""),IF(AK994&lt;0,IF('Настройки'!$B$10="Исключить","",IF('Настройки'!$B$10="Абсолютные значения",ABS(AK994),AK994)),AK994)))</x:f>
      </x:c>
      <x:c r="CO994" s="50" t="str">
        <x:f>IF(33&gt;'Настройки'!$B$3,"",IF(ISBLANK(AL994),IF('Настройки'!$B$9="Нулевой спрос",0,""),IF(AL994&lt;0,IF('Настройки'!$B$10="Исключить","",IF('Настройки'!$B$10="Абсолютные значения",ABS(AL994),AL994)),AL994)))</x:f>
      </x:c>
      <x:c r="CP994" s="50" t="str">
        <x:f>IF(34&gt;'Настройки'!$B$3,"",IF(ISBLANK(AM994),IF('Настройки'!$B$9="Нулевой спрос",0,""),IF(AM994&lt;0,IF('Настройки'!$B$10="Исключить","",IF('Настройки'!$B$10="Абсолютные значения",ABS(AM994),AM994)),AM994)))</x:f>
      </x:c>
      <x:c r="CQ994" s="50" t="str">
        <x:f>IF(35&gt;'Настройки'!$B$3,"",IF(ISBLANK(AN994),IF('Настройки'!$B$9="Нулевой спрос",0,""),IF(AN994&lt;0,IF('Настройки'!$B$10="Исключить","",IF('Настройки'!$B$10="Абсолютные значения",ABS(AN994),AN994)),AN994)))</x:f>
      </x:c>
      <x:c r="CR994" s="50" t="str">
        <x:f>IF(36&gt;'Настройки'!$B$3,"",IF(ISBLANK(AO994),IF('Настройки'!$B$9="Нулевой спрос",0,""),IF(AO994&lt;0,IF('Настройки'!$B$10="Исключить","",IF('Настройки'!$B$10="Абсолютные значения",ABS(AO994),AO994)),AO994)))</x:f>
      </x:c>
      <x:c r="CS994" s="50" t="str">
        <x:f>IF(OR(1&gt;'Настройки'!$B$3,ISBLANK(BI994),BI994=0),"",BI994)</x:f>
      </x:c>
      <x:c r="CT994" s="50" t="str">
        <x:f>IF(OR(2&gt;'Настройки'!$B$3,ISBLANK(BJ994),BJ994=0),"",BJ994)</x:f>
      </x:c>
      <x:c r="CU994" s="50" t="str">
        <x:f>IF(OR(3&gt;'Настройки'!$B$3,ISBLANK(BK994),BK994=0),"",BK994)</x:f>
      </x:c>
      <x:c r="CV994" s="50" t="str">
        <x:f>IF(OR(4&gt;'Настройки'!$B$3,ISBLANK(BL994),BL994=0),"",BL994)</x:f>
      </x:c>
      <x:c r="CW994" s="50" t="str">
        <x:f>IF(OR(5&gt;'Настройки'!$B$3,ISBLANK(BM994),BM994=0),"",BM994)</x:f>
      </x:c>
      <x:c r="CX994" s="50" t="str">
        <x:f>IF(OR(6&gt;'Настройки'!$B$3,ISBLANK(BN994),BN994=0),"",BN994)</x:f>
      </x:c>
      <x:c r="CY994" s="50" t="str">
        <x:f>IF(OR(7&gt;'Настройки'!$B$3,ISBLANK(BO994),BO994=0),"",BO994)</x:f>
      </x:c>
      <x:c r="CZ994" s="50" t="str">
        <x:f>IF(OR(8&gt;'Настройки'!$B$3,ISBLANK(BP994),BP994=0),"",BP994)</x:f>
      </x:c>
      <x:c r="DA994" s="50" t="str">
        <x:f>IF(OR(9&gt;'Настройки'!$B$3,ISBLANK(BQ994),BQ994=0),"",BQ994)</x:f>
      </x:c>
      <x:c r="DB994" s="50" t="str">
        <x:f>IF(OR(10&gt;'Настройки'!$B$3,ISBLANK(BR994),BR994=0),"",BR994)</x:f>
      </x:c>
      <x:c r="DC994" s="50" t="str">
        <x:f>IF(OR(11&gt;'Настройки'!$B$3,ISBLANK(BS994),BS994=0),"",BS994)</x:f>
      </x:c>
      <x:c r="DD994" s="50" t="str">
        <x:f>IF(OR(12&gt;'Настройки'!$B$3,ISBLANK(BT994),BT994=0),"",BT994)</x:f>
      </x:c>
      <x:c r="DE994" s="50" t="str">
        <x:f>IF(OR(13&gt;'Настройки'!$B$3,ISBLANK(BU994),BU994=0),"",BU994)</x:f>
      </x:c>
      <x:c r="DF994" s="50" t="str">
        <x:f>IF(OR(14&gt;'Настройки'!$B$3,ISBLANK(BV994),BV994=0),"",BV994)</x:f>
      </x:c>
      <x:c r="DG994" s="50" t="str">
        <x:f>IF(OR(15&gt;'Настройки'!$B$3,ISBLANK(BW994),BW994=0),"",BW994)</x:f>
      </x:c>
      <x:c r="DH994" s="50" t="str">
        <x:f>IF(OR(16&gt;'Настройки'!$B$3,ISBLANK(BX994),BX994=0),"",BX994)</x:f>
      </x:c>
      <x:c r="DI994" s="50" t="str">
        <x:f>IF(OR(17&gt;'Настройки'!$B$3,ISBLANK(BY994),BY994=0),"",BY994)</x:f>
      </x:c>
      <x:c r="DJ994" s="50" t="str">
        <x:f>IF(OR(18&gt;'Настройки'!$B$3,ISBLANK(BZ994),BZ994=0),"",BZ994)</x:f>
      </x:c>
      <x:c r="DK994" s="50" t="str">
        <x:f>IF(OR(19&gt;'Настройки'!$B$3,ISBLANK(CA994),CA994=0),"",CA994)</x:f>
      </x:c>
      <x:c r="DL994" s="50" t="str">
        <x:f>IF(OR(20&gt;'Настройки'!$B$3,ISBLANK(CB994),CB994=0),"",CB994)</x:f>
      </x:c>
      <x:c r="DM994" s="50" t="str">
        <x:f>IF(OR(21&gt;'Настройки'!$B$3,ISBLANK(CC994),CC994=0),"",CC994)</x:f>
      </x:c>
      <x:c r="DN994" s="50" t="str">
        <x:f>IF(OR(22&gt;'Настройки'!$B$3,ISBLANK(CD994),CD994=0),"",CD994)</x:f>
      </x:c>
      <x:c r="DO994" s="50" t="str">
        <x:f>IF(OR(23&gt;'Настройки'!$B$3,ISBLANK(CE994),CE994=0),"",CE994)</x:f>
      </x:c>
      <x:c r="DP994" s="50" t="str">
        <x:f>IF(OR(24&gt;'Настройки'!$B$3,ISBLANK(CF994),CF994=0),"",CF994)</x:f>
      </x:c>
      <x:c r="DQ994" s="50" t="str">
        <x:f>IF(OR(25&gt;'Настройки'!$B$3,ISBLANK(CG994),CG994=0),"",CG994)</x:f>
      </x:c>
      <x:c r="DR994" s="50" t="str">
        <x:f>IF(OR(26&gt;'Настройки'!$B$3,ISBLANK(CH994),CH994=0),"",CH994)</x:f>
      </x:c>
      <x:c r="DS994" s="50" t="str">
        <x:f>IF(OR(27&gt;'Настройки'!$B$3,ISBLANK(CI994),CI994=0),"",CI994)</x:f>
      </x:c>
      <x:c r="DT994" s="50" t="str">
        <x:f>IF(OR(28&gt;'Настройки'!$B$3,ISBLANK(CJ994),CJ994=0),"",CJ994)</x:f>
      </x:c>
      <x:c r="DU994" s="50" t="str">
        <x:f>IF(OR(29&gt;'Настройки'!$B$3,ISBLANK(CK994),CK994=0),"",CK994)</x:f>
      </x:c>
      <x:c r="DV994" s="50" t="str">
        <x:f>IF(OR(30&gt;'Настройки'!$B$3,ISBLANK(CL994),CL994=0),"",CL994)</x:f>
      </x:c>
      <x:c r="DW994" s="50" t="str">
        <x:f>IF(OR(31&gt;'Настройки'!$B$3,ISBLANK(CM994),CM994=0),"",CM994)</x:f>
      </x:c>
      <x:c r="DX994" s="50" t="str">
        <x:f>IF(OR(32&gt;'Настройки'!$B$3,ISBLANK(CN994),CN994=0),"",CN994)</x:f>
      </x:c>
      <x:c r="DY994" s="50" t="str">
        <x:f>IF(OR(33&gt;'Настройки'!$B$3,ISBLANK(CO994),CO994=0),"",CO994)</x:f>
      </x:c>
      <x:c r="DZ994" s="50" t="str">
        <x:f>IF(OR(34&gt;'Настройки'!$B$3,ISBLANK(CP994),CP994=0),"",CP994)</x:f>
      </x:c>
      <x:c r="EA994" s="50" t="str">
        <x:f>IF(OR(35&gt;'Настройки'!$B$3,ISBLANK(CQ994),CQ994=0),"",CQ994)</x:f>
      </x:c>
      <x:c r="EB994" s="50" t="str">
        <x:f>IF(OR(36&gt;'Настройки'!$B$3,ISBLANK(CR994),CR994=0),"",CR994)</x:f>
      </x:c>
      <x:c r="EC994" s="50" t="str">
        <x:f>IF(A994="","",IF(OR(BB994="AZ",BB994="BZ"),10000+ROW(),IF(AZ994&gt;'Настройки'!$B$11,20000+ROW(),IF(BF994&lt;&gt;"Обычный",30000+ROW(),IF(AX994&lt;=0,40000+ROW(),"")))))</x:f>
      </x:c>
      <x:c r="ED994" s="50" t="str">
        <x:f>IF(EC994="","",COUNTIFS($EC$2:$EC$1001,"&gt;0",$EC$2:$EC$1001,"&lt;"&amp;EC994)+1)</x:f>
      </x:c>
    </x:row>
    <x:row r="995">
      <x:c r="A995" s="115"/>
      <x:c r="B995" s="115"/>
      <x:c r="C995" s="115"/>
      <x:c r="D995" s="118"/>
      <x:c r="E995" s="118"/>
      <x:c r="F995" s="118"/>
      <x:c r="G995" s="118"/>
      <x:c r="H995" s="118"/>
      <x:c r="I995" s="118"/>
      <x:c r="J995" s="118"/>
      <x:c r="K995" s="118"/>
      <x:c r="L995" s="118"/>
      <x:c r="M995" s="118"/>
      <x:c r="N995" s="118"/>
      <x:c r="O995" s="118"/>
      <x:c r="P995" s="118"/>
      <x:c r="Q995" s="118"/>
      <x:c r="R995" s="118"/>
      <x:c r="S995" s="118"/>
      <x:c r="T995" s="118"/>
      <x:c r="U995" s="118"/>
      <x:c r="V995" s="118"/>
      <x:c r="W995" s="118"/>
      <x:c r="X995" s="118"/>
      <x:c r="Y995" s="118"/>
      <x:c r="Z995" s="118"/>
      <x:c r="AA995" s="118"/>
      <x:c r="AB995" s="118"/>
      <x:c r="AC995" s="118"/>
      <x:c r="AD995" s="118"/>
      <x:c r="AE995" s="118"/>
      <x:c r="AF995" s="118"/>
      <x:c r="AG995" s="118"/>
      <x:c r="AH995" s="118"/>
      <x:c r="AI995" s="118"/>
      <x:c r="AJ995" s="118"/>
      <x:c r="AK995" s="118"/>
      <x:c r="AL995" s="118"/>
      <x:c r="AM995" s="118"/>
      <x:c r="AN995" s="118"/>
      <x:c r="AO995" s="118"/>
      <x:c r="AP995" s="115"/>
      <x:c r="AQ995" s="49" t="str">
        <x:f>IF(A995="","",COUNT(BI995:INDEX(BI995:CR995,1,'Настройки'!$B$3)))</x:f>
      </x:c>
      <x:c r="AR995" s="49" t="str">
        <x:f>IF(A995="","",SUM(BI995:INDEX(BI995:CR995,1,'Настройки'!$B$3)))</x:f>
      </x:c>
      <x:c r="AS995" s="58" t="str">
        <x:f>IF(A995="","",IF('Настройки'!$B$4="Стоимость потребления",AR995*D995,IF('Настройки'!$B$4="Количество",AR995,E995)))</x:f>
      </x:c>
      <x:c r="AT995" s="61" t="str">
        <x:f>IF(OR(A995="",AS995&lt;0,SUM($AS$2:$AS$1001)&lt;=0),"",AS995/SUM($AS$2:$AS$1001))</x:f>
      </x:c>
      <x:c r="AU995" s="61" t="str">
        <x:f>IF(OR(A995="",AS995&lt;0,SUM($AS$2:$AS$1001)&lt;=0),"",SUMIFS($AS$2:$AS$1001,$AS$2:$AS$1001,"&gt;"&amp;AS995)/SUM($AS$2:$AS$1001))</x:f>
      </x:c>
      <x:c r="AV995" s="61" t="str">
        <x:f>IF(OR(A995="",AS995&lt;0,SUM($AS$2:$AS$1001)&lt;=0),"",SUMIFS($AS$2:$AS$1001,$AS$2:$AS$1001,"&gt;="&amp;AS995)/SUM($AS$2:$AS$1001))</x:f>
      </x:c>
      <x:c r="AW995" s="49" t="str">
        <x:f>IF(A995="","",IF(SUM($AS$2:$AS$1001)&lt;=0,"Не определён",IF(AS995&lt;0,"Исключение",IF(AU995&lt;'Настройки'!$B$5,"A",IF(AU995&lt;'Настройки'!$B$6,"B","C")))))</x:f>
      </x:c>
      <x:c r="AX995" s="58" t="str">
        <x:f>IF(A995="","",IF(AQ995=0,"",AVERAGE(BI995:INDEX(BI995:CR995,1,'Настройки'!$B$3))))</x:f>
      </x:c>
      <x:c r="AY995" s="58" t="str">
        <x:f>IF(OR(A995="",AQ995=0),"",STDEVP(BI995:INDEX(BI995:CR995,1,'Настройки'!$B$3)))</x:f>
      </x:c>
      <x:c r="AZ995" s="61" t="str">
        <x:f>IF(OR(A995="",AQ995&lt;'Настройки'!$B$12,AX995&lt;=0,AND('Настройки'!$B$10="Блокировать",COUNTIF(F995:INDEX(F995:AO995,1,'Настройки'!$B$3),"&lt;0")&gt;0)),"",AY995/ABS(AX995))</x:f>
      </x:c>
      <x:c r="BA995" s="49" t="str">
        <x:f>IF(A995="","",IF(AND('Настройки'!$B$10="Блокировать",COUNTIF(F995:INDEX(F995:AO995,1,'Настройки'!$B$3),"&lt;0")&gt;0),"Не определён",IF(AQ995&lt;'Настройки'!$B$12,"Не определён",IF(AX995=0,"Нет спроса",IF(AX995&lt;0,"Не определён",IF(AZ995&lt;='Настройки'!$B$7,"X",IF(AZ995&lt;='Настройки'!$B$8,"Y","Z")))))))</x:f>
      </x:c>
      <x:c r="BB995" s="49" t="str">
        <x:f>IF(OR(A995="",LEN(AW995)&lt;&gt;1,LEN(BA995)&lt;&gt;1),"",AW995&amp;BA995)</x:f>
      </x:c>
      <x:c r="BC995" s="61" t="str">
        <x:f>IF(OR(A995="",AQ995=0),"",(COUNT(BI995:INDEX(BI995:CR995,1,'Настройки'!$B$3))-COUNT(CS995:INDEX(CS995:EB995,1,'Настройки'!$B$3)))/AQ995)</x:f>
      </x:c>
      <x:c r="BD995" s="64" t="str">
        <x:f>IF(OR(A995="",COUNT(CS995:INDEX(CS995:EB995,1,'Настройки'!$B$3))=0),"",AQ995/COUNT(CS995:INDEX(CS995:EB995,1,'Настройки'!$B$3)))</x:f>
      </x:c>
      <x:c r="BE995" s="64" t="str">
        <x:f>IF(OR(A995="",COUNT(CS995:INDEX(CS995:EB995,1,'Настройки'!$B$3))=0),"",IF(AVERAGE(CS995:INDEX(CS995:EB995,1,'Настройки'!$B$3))=0,"",(STDEVP(CS995:INDEX(CS995:EB995,1,'Настройки'!$B$3))/ABS(AVERAGE(CS995:INDEX(CS995:EB995,1,'Настройки'!$B$3))))^2))</x:f>
      </x:c>
      <x:c r="BF995" s="49" t="str">
        <x:f>IF(A995="","",IF(AQ995&lt;3,"Недостаточно",IF(AQ995&lt;6,"Предварительный","Обычный")))</x:f>
      </x:c>
      <x:c r="BG995" s="49" t="str">
        <x:f>IF(A995="","",IF(COUNTIF(F995:INDEX(F995:AO995,1,'Настройки'!$B$3),"&lt;0")&gt;0,IF('Настройки'!$B$10="Блокировать","Отрицательный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"),"")&amp;IF(AQ995&lt;3,"Недостаточно истории. ",IF(AQ995&lt;6,"Предварительная классификация. ",""))&amp;IF(AX995=0,"Нет спроса за горизонт. ","")&amp;IF(AZ995&gt;'Настройки'!$B$11,"Экстремальная вариативность. ",""))</x:f>
      </x:c>
      <x:c r="BH995" s="49" t="str">
        <x:f>IF(A995="","",IFERROR(VLOOKUP(BB995,'Настройки'!$D$3:$E$11,2,FALSE),"Сначала проверьте исходные данные и историю спроса.")&amp;" Уточните срок поставки, MOQ и критичность.")</x:f>
      </x:c>
      <x:c r="BI995" s="50" t="str">
        <x:f>IF(1&gt;'Настройки'!$B$3,"",IF(ISBLANK(F995),IF('Настройки'!$B$9="Нулевой спрос",0,""),IF(F995&lt;0,IF('Настройки'!$B$10="Исключить","",IF('Настройки'!$B$10="Абсолютные значения",ABS(F995),F995)),F995)))</x:f>
      </x:c>
      <x:c r="BJ995" s="50" t="str">
        <x:f>IF(2&gt;'Настройки'!$B$3,"",IF(ISBLANK(G995),IF('Настройки'!$B$9="Нулевой спрос",0,""),IF(G995&lt;0,IF('Настройки'!$B$10="Исключить","",IF('Настройки'!$B$10="Абсолютные значения",ABS(G995),G995)),G995)))</x:f>
      </x:c>
      <x:c r="BK995" s="50" t="str">
        <x:f>IF(3&gt;'Настройки'!$B$3,"",IF(ISBLANK(H995),IF('Настройки'!$B$9="Нулевой спрос",0,""),IF(H995&lt;0,IF('Настройки'!$B$10="Исключить","",IF('Настройки'!$B$10="Абсолютные значения",ABS(H995),H995)),H995)))</x:f>
      </x:c>
      <x:c r="BL995" s="50" t="str">
        <x:f>IF(4&gt;'Настройки'!$B$3,"",IF(ISBLANK(I995),IF('Настройки'!$B$9="Нулевой спрос",0,""),IF(I995&lt;0,IF('Настройки'!$B$10="Исключить","",IF('Настройки'!$B$10="Абсолютные значения",ABS(I995),I995)),I995)))</x:f>
      </x:c>
      <x:c r="BM995" s="50" t="str">
        <x:f>IF(5&gt;'Настройки'!$B$3,"",IF(ISBLANK(J995),IF('Настройки'!$B$9="Нулевой спрос",0,""),IF(J995&lt;0,IF('Настройки'!$B$10="Исключить","",IF('Настройки'!$B$10="Абсолютные значения",ABS(J995),J995)),J995)))</x:f>
      </x:c>
      <x:c r="BN995" s="50" t="str">
        <x:f>IF(6&gt;'Настройки'!$B$3,"",IF(ISBLANK(K995),IF('Настройки'!$B$9="Нулевой спрос",0,""),IF(K995&lt;0,IF('Настройки'!$B$10="Исключить","",IF('Настройки'!$B$10="Абсолютные значения",ABS(K995),K995)),K995)))</x:f>
      </x:c>
      <x:c r="BO995" s="50" t="str">
        <x:f>IF(7&gt;'Настройки'!$B$3,"",IF(ISBLANK(L995),IF('Настройки'!$B$9="Нулевой спрос",0,""),IF(L995&lt;0,IF('Настройки'!$B$10="Исключить","",IF('Настройки'!$B$10="Абсолютные значения",ABS(L995),L995)),L995)))</x:f>
      </x:c>
      <x:c r="BP995" s="50" t="str">
        <x:f>IF(8&gt;'Настройки'!$B$3,"",IF(ISBLANK(M995),IF('Настройки'!$B$9="Нулевой спрос",0,""),IF(M995&lt;0,IF('Настройки'!$B$10="Исключить","",IF('Настройки'!$B$10="Абсолютные значения",ABS(M995),M995)),M995)))</x:f>
      </x:c>
      <x:c r="BQ995" s="50" t="str">
        <x:f>IF(9&gt;'Настройки'!$B$3,"",IF(ISBLANK(N995),IF('Настройки'!$B$9="Нулевой спрос",0,""),IF(N995&lt;0,IF('Настройки'!$B$10="Исключить","",IF('Настройки'!$B$10="Абсолютные значения",ABS(N995),N995)),N995)))</x:f>
      </x:c>
      <x:c r="BR995" s="50" t="str">
        <x:f>IF(10&gt;'Настройки'!$B$3,"",IF(ISBLANK(O995),IF('Настройки'!$B$9="Нулевой спрос",0,""),IF(O995&lt;0,IF('Настройки'!$B$10="Исключить","",IF('Настройки'!$B$10="Абсолютные значения",ABS(O995),O995)),O995)))</x:f>
      </x:c>
      <x:c r="BS995" s="50" t="str">
        <x:f>IF(11&gt;'Настройки'!$B$3,"",IF(ISBLANK(P995),IF('Настройки'!$B$9="Нулевой спрос",0,""),IF(P995&lt;0,IF('Настройки'!$B$10="Исключить","",IF('Настройки'!$B$10="Абсолютные значения",ABS(P995),P995)),P995)))</x:f>
      </x:c>
      <x:c r="BT995" s="50" t="str">
        <x:f>IF(12&gt;'Настройки'!$B$3,"",IF(ISBLANK(Q995),IF('Настройки'!$B$9="Нулевой спрос",0,""),IF(Q995&lt;0,IF('Настройки'!$B$10="Исключить","",IF('Настройки'!$B$10="Абсолютные значения",ABS(Q995),Q995)),Q995)))</x:f>
      </x:c>
      <x:c r="BU995" s="50" t="str">
        <x:f>IF(13&gt;'Настройки'!$B$3,"",IF(ISBLANK(R995),IF('Настройки'!$B$9="Нулевой спрос",0,""),IF(R995&lt;0,IF('Настройки'!$B$10="Исключить","",IF('Настройки'!$B$10="Абсолютные значения",ABS(R995),R995)),R995)))</x:f>
      </x:c>
      <x:c r="BV995" s="50" t="str">
        <x:f>IF(14&gt;'Настройки'!$B$3,"",IF(ISBLANK(S995),IF('Настройки'!$B$9="Нулевой спрос",0,""),IF(S995&lt;0,IF('Настройки'!$B$10="Исключить","",IF('Настройки'!$B$10="Абсолютные значения",ABS(S995),S995)),S995)))</x:f>
      </x:c>
      <x:c r="BW995" s="50" t="str">
        <x:f>IF(15&gt;'Настройки'!$B$3,"",IF(ISBLANK(T995),IF('Настройки'!$B$9="Нулевой спрос",0,""),IF(T995&lt;0,IF('Настройки'!$B$10="Исключить","",IF('Настройки'!$B$10="Абсолютные значения",ABS(T995),T995)),T995)))</x:f>
      </x:c>
      <x:c r="BX995" s="50" t="str">
        <x:f>IF(16&gt;'Настройки'!$B$3,"",IF(ISBLANK(U995),IF('Настройки'!$B$9="Нулевой спрос",0,""),IF(U995&lt;0,IF('Настройки'!$B$10="Исключить","",IF('Настройки'!$B$10="Абсолютные значения",ABS(U995),U995)),U995)))</x:f>
      </x:c>
      <x:c r="BY995" s="50" t="str">
        <x:f>IF(17&gt;'Настройки'!$B$3,"",IF(ISBLANK(V995),IF('Настройки'!$B$9="Нулевой спрос",0,""),IF(V995&lt;0,IF('Настройки'!$B$10="Исключить","",IF('Настройки'!$B$10="Абсолютные значения",ABS(V995),V995)),V995)))</x:f>
      </x:c>
      <x:c r="BZ995" s="50" t="str">
        <x:f>IF(18&gt;'Настройки'!$B$3,"",IF(ISBLANK(W995),IF('Настройки'!$B$9="Нулевой спрос",0,""),IF(W995&lt;0,IF('Настройки'!$B$10="Исключить","",IF('Настройки'!$B$10="Абсолютные значения",ABS(W995),W995)),W995)))</x:f>
      </x:c>
      <x:c r="CA995" s="50" t="str">
        <x:f>IF(19&gt;'Настройки'!$B$3,"",IF(ISBLANK(X995),IF('Настройки'!$B$9="Нулевой спрос",0,""),IF(X995&lt;0,IF('Настройки'!$B$10="Исключить","",IF('Настройки'!$B$10="Абсолютные значения",ABS(X995),X995)),X995)))</x:f>
      </x:c>
      <x:c r="CB995" s="50" t="str">
        <x:f>IF(20&gt;'Настройки'!$B$3,"",IF(ISBLANK(Y995),IF('Настройки'!$B$9="Нулевой спрос",0,""),IF(Y995&lt;0,IF('Настройки'!$B$10="Исключить","",IF('Настройки'!$B$10="Абсолютные значения",ABS(Y995),Y995)),Y995)))</x:f>
      </x:c>
      <x:c r="CC995" s="50" t="str">
        <x:f>IF(21&gt;'Настройки'!$B$3,"",IF(ISBLANK(Z995),IF('Настройки'!$B$9="Нулевой спрос",0,""),IF(Z995&lt;0,IF('Настройки'!$B$10="Исключить","",IF('Настройки'!$B$10="Абсолютные значения",ABS(Z995),Z995)),Z995)))</x:f>
      </x:c>
      <x:c r="CD995" s="50" t="str">
        <x:f>IF(22&gt;'Настройки'!$B$3,"",IF(ISBLANK(AA995),IF('Настройки'!$B$9="Нулевой спрос",0,""),IF(AA995&lt;0,IF('Настройки'!$B$10="Исключить","",IF('Настройки'!$B$10="Абсолютные значения",ABS(AA995),AA995)),AA995)))</x:f>
      </x:c>
      <x:c r="CE995" s="50" t="str">
        <x:f>IF(23&gt;'Настройки'!$B$3,"",IF(ISBLANK(AB995),IF('Настройки'!$B$9="Нулевой спрос",0,""),IF(AB995&lt;0,IF('Настройки'!$B$10="Исключить","",IF('Настройки'!$B$10="Абсолютные значения",ABS(AB995),AB995)),AB995)))</x:f>
      </x:c>
      <x:c r="CF995" s="50" t="str">
        <x:f>IF(24&gt;'Настройки'!$B$3,"",IF(ISBLANK(AC995),IF('Настройки'!$B$9="Нулевой спрос",0,""),IF(AC995&lt;0,IF('Настройки'!$B$10="Исключить","",IF('Настройки'!$B$10="Абсолютные значения",ABS(AC995),AC995)),AC995)))</x:f>
      </x:c>
      <x:c r="CG995" s="50" t="str">
        <x:f>IF(25&gt;'Настройки'!$B$3,"",IF(ISBLANK(AD995),IF('Настройки'!$B$9="Нулевой спрос",0,""),IF(AD995&lt;0,IF('Настройки'!$B$10="Исключить","",IF('Настройки'!$B$10="Абсолютные значения",ABS(AD995),AD995)),AD995)))</x:f>
      </x:c>
      <x:c r="CH995" s="50" t="str">
        <x:f>IF(26&gt;'Настройки'!$B$3,"",IF(ISBLANK(AE995),IF('Настройки'!$B$9="Нулевой спрос",0,""),IF(AE995&lt;0,IF('Настройки'!$B$10="Исключить","",IF('Настройки'!$B$10="Абсолютные значения",ABS(AE995),AE995)),AE995)))</x:f>
      </x:c>
      <x:c r="CI995" s="50" t="str">
        <x:f>IF(27&gt;'Настройки'!$B$3,"",IF(ISBLANK(AF995),IF('Настройки'!$B$9="Нулевой спрос",0,""),IF(AF995&lt;0,IF('Настройки'!$B$10="Исключить","",IF('Настройки'!$B$10="Абсолютные значения",ABS(AF995),AF995)),AF995)))</x:f>
      </x:c>
      <x:c r="CJ995" s="50" t="str">
        <x:f>IF(28&gt;'Настройки'!$B$3,"",IF(ISBLANK(AG995),IF('Настройки'!$B$9="Нулевой спрос",0,""),IF(AG995&lt;0,IF('Настройки'!$B$10="Исключить","",IF('Настройки'!$B$10="Абсолютные значения",ABS(AG995),AG995)),AG995)))</x:f>
      </x:c>
      <x:c r="CK995" s="50" t="str">
        <x:f>IF(29&gt;'Настройки'!$B$3,"",IF(ISBLANK(AH995),IF('Настройки'!$B$9="Нулевой спрос",0,""),IF(AH995&lt;0,IF('Настройки'!$B$10="Исключить","",IF('Настройки'!$B$10="Абсолютные значения",ABS(AH995),AH995)),AH995)))</x:f>
      </x:c>
      <x:c r="CL995" s="50" t="str">
        <x:f>IF(30&gt;'Настройки'!$B$3,"",IF(ISBLANK(AI995),IF('Настройки'!$B$9="Нулевой спрос",0,""),IF(AI995&lt;0,IF('Настройки'!$B$10="Исключить","",IF('Настройки'!$B$10="Абсолютные значения",ABS(AI995),AI995)),AI995)))</x:f>
      </x:c>
      <x:c r="CM995" s="50" t="str">
        <x:f>IF(31&gt;'Настройки'!$B$3,"",IF(ISBLANK(AJ995),IF('Настройки'!$B$9="Нулевой спрос",0,""),IF(AJ995&lt;0,IF('Настройки'!$B$10="Исключить","",IF('Настройки'!$B$10="Абсолютные значения",ABS(AJ995),AJ995)),AJ995)))</x:f>
      </x:c>
      <x:c r="CN995" s="50" t="str">
        <x:f>IF(32&gt;'Настройки'!$B$3,"",IF(ISBLANK(AK995),IF('Настройки'!$B$9="Нулевой спрос",0,""),IF(AK995&lt;0,IF('Настройки'!$B$10="Исключить","",IF('Настройки'!$B$10="Абсолютные значения",ABS(AK995),AK995)),AK995)))</x:f>
      </x:c>
      <x:c r="CO995" s="50" t="str">
        <x:f>IF(33&gt;'Настройки'!$B$3,"",IF(ISBLANK(AL995),IF('Настройки'!$B$9="Нулевой спрос",0,""),IF(AL995&lt;0,IF('Настройки'!$B$10="Исключить","",IF('Настройки'!$B$10="Абсолютные значения",ABS(AL995),AL995)),AL995)))</x:f>
      </x:c>
      <x:c r="CP995" s="50" t="str">
        <x:f>IF(34&gt;'Настройки'!$B$3,"",IF(ISBLANK(AM995),IF('Настройки'!$B$9="Нулевой спрос",0,""),IF(AM995&lt;0,IF('Настройки'!$B$10="Исключить","",IF('Настройки'!$B$10="Абсолютные значения",ABS(AM995),AM995)),AM995)))</x:f>
      </x:c>
      <x:c r="CQ995" s="50" t="str">
        <x:f>IF(35&gt;'Настройки'!$B$3,"",IF(ISBLANK(AN995),IF('Настройки'!$B$9="Нулевой спрос",0,""),IF(AN995&lt;0,IF('Настройки'!$B$10="Исключить","",IF('Настройки'!$B$10="Абсолютные значения",ABS(AN995),AN995)),AN995)))</x:f>
      </x:c>
      <x:c r="CR995" s="50" t="str">
        <x:f>IF(36&gt;'Настройки'!$B$3,"",IF(ISBLANK(AO995),IF('Настройки'!$B$9="Нулевой спрос",0,""),IF(AO995&lt;0,IF('Настройки'!$B$10="Исключить","",IF('Настройки'!$B$10="Абсолютные значения",ABS(AO995),AO995)),AO995)))</x:f>
      </x:c>
      <x:c r="CS995" s="50" t="str">
        <x:f>IF(OR(1&gt;'Настройки'!$B$3,ISBLANK(BI995),BI995=0),"",BI995)</x:f>
      </x:c>
      <x:c r="CT995" s="50" t="str">
        <x:f>IF(OR(2&gt;'Настройки'!$B$3,ISBLANK(BJ995),BJ995=0),"",BJ995)</x:f>
      </x:c>
      <x:c r="CU995" s="50" t="str">
        <x:f>IF(OR(3&gt;'Настройки'!$B$3,ISBLANK(BK995),BK995=0),"",BK995)</x:f>
      </x:c>
      <x:c r="CV995" s="50" t="str">
        <x:f>IF(OR(4&gt;'Настройки'!$B$3,ISBLANK(BL995),BL995=0),"",BL995)</x:f>
      </x:c>
      <x:c r="CW995" s="50" t="str">
        <x:f>IF(OR(5&gt;'Настройки'!$B$3,ISBLANK(BM995),BM995=0),"",BM995)</x:f>
      </x:c>
      <x:c r="CX995" s="50" t="str">
        <x:f>IF(OR(6&gt;'Настройки'!$B$3,ISBLANK(BN995),BN995=0),"",BN995)</x:f>
      </x:c>
      <x:c r="CY995" s="50" t="str">
        <x:f>IF(OR(7&gt;'Настройки'!$B$3,ISBLANK(BO995),BO995=0),"",BO995)</x:f>
      </x:c>
      <x:c r="CZ995" s="50" t="str">
        <x:f>IF(OR(8&gt;'Настройки'!$B$3,ISBLANK(BP995),BP995=0),"",BP995)</x:f>
      </x:c>
      <x:c r="DA995" s="50" t="str">
        <x:f>IF(OR(9&gt;'Настройки'!$B$3,ISBLANK(BQ995),BQ995=0),"",BQ995)</x:f>
      </x:c>
      <x:c r="DB995" s="50" t="str">
        <x:f>IF(OR(10&gt;'Настройки'!$B$3,ISBLANK(BR995),BR995=0),"",BR995)</x:f>
      </x:c>
      <x:c r="DC995" s="50" t="str">
        <x:f>IF(OR(11&gt;'Настройки'!$B$3,ISBLANK(BS995),BS995=0),"",BS995)</x:f>
      </x:c>
      <x:c r="DD995" s="50" t="str">
        <x:f>IF(OR(12&gt;'Настройки'!$B$3,ISBLANK(BT995),BT995=0),"",BT995)</x:f>
      </x:c>
      <x:c r="DE995" s="50" t="str">
        <x:f>IF(OR(13&gt;'Настройки'!$B$3,ISBLANK(BU995),BU995=0),"",BU995)</x:f>
      </x:c>
      <x:c r="DF995" s="50" t="str">
        <x:f>IF(OR(14&gt;'Настройки'!$B$3,ISBLANK(BV995),BV995=0),"",BV995)</x:f>
      </x:c>
      <x:c r="DG995" s="50" t="str">
        <x:f>IF(OR(15&gt;'Настройки'!$B$3,ISBLANK(BW995),BW995=0),"",BW995)</x:f>
      </x:c>
      <x:c r="DH995" s="50" t="str">
        <x:f>IF(OR(16&gt;'Настройки'!$B$3,ISBLANK(BX995),BX995=0),"",BX995)</x:f>
      </x:c>
      <x:c r="DI995" s="50" t="str">
        <x:f>IF(OR(17&gt;'Настройки'!$B$3,ISBLANK(BY995),BY995=0),"",BY995)</x:f>
      </x:c>
      <x:c r="DJ995" s="50" t="str">
        <x:f>IF(OR(18&gt;'Настройки'!$B$3,ISBLANK(BZ995),BZ995=0),"",BZ995)</x:f>
      </x:c>
      <x:c r="DK995" s="50" t="str">
        <x:f>IF(OR(19&gt;'Настройки'!$B$3,ISBLANK(CA995),CA995=0),"",CA995)</x:f>
      </x:c>
      <x:c r="DL995" s="50" t="str">
        <x:f>IF(OR(20&gt;'Настройки'!$B$3,ISBLANK(CB995),CB995=0),"",CB995)</x:f>
      </x:c>
      <x:c r="DM995" s="50" t="str">
        <x:f>IF(OR(21&gt;'Настройки'!$B$3,ISBLANK(CC995),CC995=0),"",CC995)</x:f>
      </x:c>
      <x:c r="DN995" s="50" t="str">
        <x:f>IF(OR(22&gt;'Настройки'!$B$3,ISBLANK(CD995),CD995=0),"",CD995)</x:f>
      </x:c>
      <x:c r="DO995" s="50" t="str">
        <x:f>IF(OR(23&gt;'Настройки'!$B$3,ISBLANK(CE995),CE995=0),"",CE995)</x:f>
      </x:c>
      <x:c r="DP995" s="50" t="str">
        <x:f>IF(OR(24&gt;'Настройки'!$B$3,ISBLANK(CF995),CF995=0),"",CF995)</x:f>
      </x:c>
      <x:c r="DQ995" s="50" t="str">
        <x:f>IF(OR(25&gt;'Настройки'!$B$3,ISBLANK(CG995),CG995=0),"",CG995)</x:f>
      </x:c>
      <x:c r="DR995" s="50" t="str">
        <x:f>IF(OR(26&gt;'Настройки'!$B$3,ISBLANK(CH995),CH995=0),"",CH995)</x:f>
      </x:c>
      <x:c r="DS995" s="50" t="str">
        <x:f>IF(OR(27&gt;'Настройки'!$B$3,ISBLANK(CI995),CI995=0),"",CI995)</x:f>
      </x:c>
      <x:c r="DT995" s="50" t="str">
        <x:f>IF(OR(28&gt;'Настройки'!$B$3,ISBLANK(CJ995),CJ995=0),"",CJ995)</x:f>
      </x:c>
      <x:c r="DU995" s="50" t="str">
        <x:f>IF(OR(29&gt;'Настройки'!$B$3,ISBLANK(CK995),CK995=0),"",CK995)</x:f>
      </x:c>
      <x:c r="DV995" s="50" t="str">
        <x:f>IF(OR(30&gt;'Настройки'!$B$3,ISBLANK(CL995),CL995=0),"",CL995)</x:f>
      </x:c>
      <x:c r="DW995" s="50" t="str">
        <x:f>IF(OR(31&gt;'Настройки'!$B$3,ISBLANK(CM995),CM995=0),"",CM995)</x:f>
      </x:c>
      <x:c r="DX995" s="50" t="str">
        <x:f>IF(OR(32&gt;'Настройки'!$B$3,ISBLANK(CN995),CN995=0),"",CN995)</x:f>
      </x:c>
      <x:c r="DY995" s="50" t="str">
        <x:f>IF(OR(33&gt;'Настройки'!$B$3,ISBLANK(CO995),CO995=0),"",CO995)</x:f>
      </x:c>
      <x:c r="DZ995" s="50" t="str">
        <x:f>IF(OR(34&gt;'Настройки'!$B$3,ISBLANK(CP995),CP995=0),"",CP995)</x:f>
      </x:c>
      <x:c r="EA995" s="50" t="str">
        <x:f>IF(OR(35&gt;'Настройки'!$B$3,ISBLANK(CQ995),CQ995=0),"",CQ995)</x:f>
      </x:c>
      <x:c r="EB995" s="50" t="str">
        <x:f>IF(OR(36&gt;'Настройки'!$B$3,ISBLANK(CR995),CR995=0),"",CR995)</x:f>
      </x:c>
      <x:c r="EC995" s="50" t="str">
        <x:f>IF(A995="","",IF(OR(BB995="AZ",BB995="BZ"),10000+ROW(),IF(AZ995&gt;'Настройки'!$B$11,20000+ROW(),IF(BF995&lt;&gt;"Обычный",30000+ROW(),IF(AX995&lt;=0,40000+ROW(),"")))))</x:f>
      </x:c>
      <x:c r="ED995" s="50" t="str">
        <x:f>IF(EC995="","",COUNTIFS($EC$2:$EC$1001,"&gt;0",$EC$2:$EC$1001,"&lt;"&amp;EC995)+1)</x:f>
      </x:c>
    </x:row>
    <x:row r="996">
      <x:c r="A996" s="115"/>
      <x:c r="B996" s="115"/>
      <x:c r="C996" s="115"/>
      <x:c r="D996" s="118"/>
      <x:c r="E996" s="118"/>
      <x:c r="F996" s="118"/>
      <x:c r="G996" s="118"/>
      <x:c r="H996" s="118"/>
      <x:c r="I996" s="118"/>
      <x:c r="J996" s="118"/>
      <x:c r="K996" s="118"/>
      <x:c r="L996" s="118"/>
      <x:c r="M996" s="118"/>
      <x:c r="N996" s="118"/>
      <x:c r="O996" s="118"/>
      <x:c r="P996" s="118"/>
      <x:c r="Q996" s="118"/>
      <x:c r="R996" s="118"/>
      <x:c r="S996" s="118"/>
      <x:c r="T996" s="118"/>
      <x:c r="U996" s="118"/>
      <x:c r="V996" s="118"/>
      <x:c r="W996" s="118"/>
      <x:c r="X996" s="118"/>
      <x:c r="Y996" s="118"/>
      <x:c r="Z996" s="118"/>
      <x:c r="AA996" s="118"/>
      <x:c r="AB996" s="118"/>
      <x:c r="AC996" s="118"/>
      <x:c r="AD996" s="118"/>
      <x:c r="AE996" s="118"/>
      <x:c r="AF996" s="118"/>
      <x:c r="AG996" s="118"/>
      <x:c r="AH996" s="118"/>
      <x:c r="AI996" s="118"/>
      <x:c r="AJ996" s="118"/>
      <x:c r="AK996" s="118"/>
      <x:c r="AL996" s="118"/>
      <x:c r="AM996" s="118"/>
      <x:c r="AN996" s="118"/>
      <x:c r="AO996" s="118"/>
      <x:c r="AP996" s="115"/>
      <x:c r="AQ996" s="49" t="str">
        <x:f>IF(A996="","",COUNT(BI996:INDEX(BI996:CR996,1,'Настройки'!$B$3)))</x:f>
      </x:c>
      <x:c r="AR996" s="49" t="str">
        <x:f>IF(A996="","",SUM(BI996:INDEX(BI996:CR996,1,'Настройки'!$B$3)))</x:f>
      </x:c>
      <x:c r="AS996" s="58" t="str">
        <x:f>IF(A996="","",IF('Настройки'!$B$4="Стоимость потребления",AR996*D996,IF('Настройки'!$B$4="Количество",AR996,E996)))</x:f>
      </x:c>
      <x:c r="AT996" s="61" t="str">
        <x:f>IF(OR(A996="",AS996&lt;0,SUM($AS$2:$AS$1001)&lt;=0),"",AS996/SUM($AS$2:$AS$1001))</x:f>
      </x:c>
      <x:c r="AU996" s="61" t="str">
        <x:f>IF(OR(A996="",AS996&lt;0,SUM($AS$2:$AS$1001)&lt;=0),"",SUMIFS($AS$2:$AS$1001,$AS$2:$AS$1001,"&gt;"&amp;AS996)/SUM($AS$2:$AS$1001))</x:f>
      </x:c>
      <x:c r="AV996" s="61" t="str">
        <x:f>IF(OR(A996="",AS996&lt;0,SUM($AS$2:$AS$1001)&lt;=0),"",SUMIFS($AS$2:$AS$1001,$AS$2:$AS$1001,"&gt;="&amp;AS996)/SUM($AS$2:$AS$1001))</x:f>
      </x:c>
      <x:c r="AW996" s="49" t="str">
        <x:f>IF(A996="","",IF(SUM($AS$2:$AS$1001)&lt;=0,"Не определён",IF(AS996&lt;0,"Исключение",IF(AU996&lt;'Настройки'!$B$5,"A",IF(AU996&lt;'Настройки'!$B$6,"B","C")))))</x:f>
      </x:c>
      <x:c r="AX996" s="58" t="str">
        <x:f>IF(A996="","",IF(AQ996=0,"",AVERAGE(BI996:INDEX(BI996:CR996,1,'Настройки'!$B$3))))</x:f>
      </x:c>
      <x:c r="AY996" s="58" t="str">
        <x:f>IF(OR(A996="",AQ996=0),"",STDEVP(BI996:INDEX(BI996:CR996,1,'Настройки'!$B$3)))</x:f>
      </x:c>
      <x:c r="AZ996" s="61" t="str">
        <x:f>IF(OR(A996="",AQ996&lt;'Настройки'!$B$12,AX996&lt;=0,AND('Настройки'!$B$10="Блокировать",COUNTIF(F996:INDEX(F996:AO996,1,'Настройки'!$B$3),"&lt;0")&gt;0)),"",AY996/ABS(AX996))</x:f>
      </x:c>
      <x:c r="BA996" s="49" t="str">
        <x:f>IF(A996="","",IF(AND('Настройки'!$B$10="Блокировать",COUNTIF(F996:INDEX(F996:AO996,1,'Настройки'!$B$3),"&lt;0")&gt;0),"Не определён",IF(AQ996&lt;'Настройки'!$B$12,"Не определён",IF(AX996=0,"Нет спроса",IF(AX996&lt;0,"Не определён",IF(AZ996&lt;='Настройки'!$B$7,"X",IF(AZ996&lt;='Настройки'!$B$8,"Y","Z")))))))</x:f>
      </x:c>
      <x:c r="BB996" s="49" t="str">
        <x:f>IF(OR(A996="",LEN(AW996)&lt;&gt;1,LEN(BA996)&lt;&gt;1),"",AW996&amp;BA996)</x:f>
      </x:c>
      <x:c r="BC996" s="61" t="str">
        <x:f>IF(OR(A996="",AQ996=0),"",(COUNT(BI996:INDEX(BI996:CR996,1,'Настройки'!$B$3))-COUNT(CS996:INDEX(CS996:EB996,1,'Настройки'!$B$3)))/AQ996)</x:f>
      </x:c>
      <x:c r="BD996" s="64" t="str">
        <x:f>IF(OR(A996="",COUNT(CS996:INDEX(CS996:EB996,1,'Настройки'!$B$3))=0),"",AQ996/COUNT(CS996:INDEX(CS996:EB996,1,'Настройки'!$B$3)))</x:f>
      </x:c>
      <x:c r="BE996" s="64" t="str">
        <x:f>IF(OR(A996="",COUNT(CS996:INDEX(CS996:EB996,1,'Настройки'!$B$3))=0),"",IF(AVERAGE(CS996:INDEX(CS996:EB996,1,'Настройки'!$B$3))=0,"",(STDEVP(CS996:INDEX(CS996:EB996,1,'Настройки'!$B$3))/ABS(AVERAGE(CS996:INDEX(CS996:EB996,1,'Настройки'!$B$3))))^2))</x:f>
      </x:c>
      <x:c r="BF996" s="49" t="str">
        <x:f>IF(A996="","",IF(AQ996&lt;3,"Недостаточно",IF(AQ996&lt;6,"Предварительный","Обычный")))</x:f>
      </x:c>
      <x:c r="BG996" s="49" t="str">
        <x:f>IF(A996="","",IF(COUNTIF(F996:INDEX(F996:AO996,1,'Настройки'!$B$3),"&lt;0")&gt;0,IF('Настройки'!$B$10="Блокировать","Отрицательный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"),"")&amp;IF(AQ996&lt;3,"Недостаточно истории. ",IF(AQ996&lt;6,"Предварительная классификация. ",""))&amp;IF(AX996=0,"Нет спроса за горизонт. ","")&amp;IF(AZ996&gt;'Настройки'!$B$11,"Экстремальная вариативность. ",""))</x:f>
      </x:c>
      <x:c r="BH996" s="49" t="str">
        <x:f>IF(A996="","",IFERROR(VLOOKUP(BB996,'Настройки'!$D$3:$E$11,2,FALSE),"Сначала проверьте исходные данные и историю спроса.")&amp;" Уточните срок поставки, MOQ и критичность.")</x:f>
      </x:c>
      <x:c r="BI996" s="50" t="str">
        <x:f>IF(1&gt;'Настройки'!$B$3,"",IF(ISBLANK(F996),IF('Настройки'!$B$9="Нулевой спрос",0,""),IF(F996&lt;0,IF('Настройки'!$B$10="Исключить","",IF('Настройки'!$B$10="Абсолютные значения",ABS(F996),F996)),F996)))</x:f>
      </x:c>
      <x:c r="BJ996" s="50" t="str">
        <x:f>IF(2&gt;'Настройки'!$B$3,"",IF(ISBLANK(G996),IF('Настройки'!$B$9="Нулевой спрос",0,""),IF(G996&lt;0,IF('Настройки'!$B$10="Исключить","",IF('Настройки'!$B$10="Абсолютные значения",ABS(G996),G996)),G996)))</x:f>
      </x:c>
      <x:c r="BK996" s="50" t="str">
        <x:f>IF(3&gt;'Настройки'!$B$3,"",IF(ISBLANK(H996),IF('Настройки'!$B$9="Нулевой спрос",0,""),IF(H996&lt;0,IF('Настройки'!$B$10="Исключить","",IF('Настройки'!$B$10="Абсолютные значения",ABS(H996),H996)),H996)))</x:f>
      </x:c>
      <x:c r="BL996" s="50" t="str">
        <x:f>IF(4&gt;'Настройки'!$B$3,"",IF(ISBLANK(I996),IF('Настройки'!$B$9="Нулевой спрос",0,""),IF(I996&lt;0,IF('Настройки'!$B$10="Исключить","",IF('Настройки'!$B$10="Абсолютные значения",ABS(I996),I996)),I996)))</x:f>
      </x:c>
      <x:c r="BM996" s="50" t="str">
        <x:f>IF(5&gt;'Настройки'!$B$3,"",IF(ISBLANK(J996),IF('Настройки'!$B$9="Нулевой спрос",0,""),IF(J996&lt;0,IF('Настройки'!$B$10="Исключить","",IF('Настройки'!$B$10="Абсолютные значения",ABS(J996),J996)),J996)))</x:f>
      </x:c>
      <x:c r="BN996" s="50" t="str">
        <x:f>IF(6&gt;'Настройки'!$B$3,"",IF(ISBLANK(K996),IF('Настройки'!$B$9="Нулевой спрос",0,""),IF(K996&lt;0,IF('Настройки'!$B$10="Исключить","",IF('Настройки'!$B$10="Абсолютные значения",ABS(K996),K996)),K996)))</x:f>
      </x:c>
      <x:c r="BO996" s="50" t="str">
        <x:f>IF(7&gt;'Настройки'!$B$3,"",IF(ISBLANK(L996),IF('Настройки'!$B$9="Нулевой спрос",0,""),IF(L996&lt;0,IF('Настройки'!$B$10="Исключить","",IF('Настройки'!$B$10="Абсолютные значения",ABS(L996),L996)),L996)))</x:f>
      </x:c>
      <x:c r="BP996" s="50" t="str">
        <x:f>IF(8&gt;'Настройки'!$B$3,"",IF(ISBLANK(M996),IF('Настройки'!$B$9="Нулевой спрос",0,""),IF(M996&lt;0,IF('Настройки'!$B$10="Исключить","",IF('Настройки'!$B$10="Абсолютные значения",ABS(M996),M996)),M996)))</x:f>
      </x:c>
      <x:c r="BQ996" s="50" t="str">
        <x:f>IF(9&gt;'Настройки'!$B$3,"",IF(ISBLANK(N996),IF('Настройки'!$B$9="Нулевой спрос",0,""),IF(N996&lt;0,IF('Настройки'!$B$10="Исключить","",IF('Настройки'!$B$10="Абсолютные значения",ABS(N996),N996)),N996)))</x:f>
      </x:c>
      <x:c r="BR996" s="50" t="str">
        <x:f>IF(10&gt;'Настройки'!$B$3,"",IF(ISBLANK(O996),IF('Настройки'!$B$9="Нулевой спрос",0,""),IF(O996&lt;0,IF('Настройки'!$B$10="Исключить","",IF('Настройки'!$B$10="Абсолютные значения",ABS(O996),O996)),O996)))</x:f>
      </x:c>
      <x:c r="BS996" s="50" t="str">
        <x:f>IF(11&gt;'Настройки'!$B$3,"",IF(ISBLANK(P996),IF('Настройки'!$B$9="Нулевой спрос",0,""),IF(P996&lt;0,IF('Настройки'!$B$10="Исключить","",IF('Настройки'!$B$10="Абсолютные значения",ABS(P996),P996)),P996)))</x:f>
      </x:c>
      <x:c r="BT996" s="50" t="str">
        <x:f>IF(12&gt;'Настройки'!$B$3,"",IF(ISBLANK(Q996),IF('Настройки'!$B$9="Нулевой спрос",0,""),IF(Q996&lt;0,IF('Настройки'!$B$10="Исключить","",IF('Настройки'!$B$10="Абсолютные значения",ABS(Q996),Q996)),Q996)))</x:f>
      </x:c>
      <x:c r="BU996" s="50" t="str">
        <x:f>IF(13&gt;'Настройки'!$B$3,"",IF(ISBLANK(R996),IF('Настройки'!$B$9="Нулевой спрос",0,""),IF(R996&lt;0,IF('Настройки'!$B$10="Исключить","",IF('Настройки'!$B$10="Абсолютные значения",ABS(R996),R996)),R996)))</x:f>
      </x:c>
      <x:c r="BV996" s="50" t="str">
        <x:f>IF(14&gt;'Настройки'!$B$3,"",IF(ISBLANK(S996),IF('Настройки'!$B$9="Нулевой спрос",0,""),IF(S996&lt;0,IF('Настройки'!$B$10="Исключить","",IF('Настройки'!$B$10="Абсолютные значения",ABS(S996),S996)),S996)))</x:f>
      </x:c>
      <x:c r="BW996" s="50" t="str">
        <x:f>IF(15&gt;'Настройки'!$B$3,"",IF(ISBLANK(T996),IF('Настройки'!$B$9="Нулевой спрос",0,""),IF(T996&lt;0,IF('Настройки'!$B$10="Исключить","",IF('Настройки'!$B$10="Абсолютные значения",ABS(T996),T996)),T996)))</x:f>
      </x:c>
      <x:c r="BX996" s="50" t="str">
        <x:f>IF(16&gt;'Настройки'!$B$3,"",IF(ISBLANK(U996),IF('Настройки'!$B$9="Нулевой спрос",0,""),IF(U996&lt;0,IF('Настройки'!$B$10="Исключить","",IF('Настройки'!$B$10="Абсолютные значения",ABS(U996),U996)),U996)))</x:f>
      </x:c>
      <x:c r="BY996" s="50" t="str">
        <x:f>IF(17&gt;'Настройки'!$B$3,"",IF(ISBLANK(V996),IF('Настройки'!$B$9="Нулевой спрос",0,""),IF(V996&lt;0,IF('Настройки'!$B$10="Исключить","",IF('Настройки'!$B$10="Абсолютные значения",ABS(V996),V996)),V996)))</x:f>
      </x:c>
      <x:c r="BZ996" s="50" t="str">
        <x:f>IF(18&gt;'Настройки'!$B$3,"",IF(ISBLANK(W996),IF('Настройки'!$B$9="Нулевой спрос",0,""),IF(W996&lt;0,IF('Настройки'!$B$10="Исключить","",IF('Настройки'!$B$10="Абсолютные значения",ABS(W996),W996)),W996)))</x:f>
      </x:c>
      <x:c r="CA996" s="50" t="str">
        <x:f>IF(19&gt;'Настройки'!$B$3,"",IF(ISBLANK(X996),IF('Настройки'!$B$9="Нулевой спрос",0,""),IF(X996&lt;0,IF('Настройки'!$B$10="Исключить","",IF('Настройки'!$B$10="Абсолютные значения",ABS(X996),X996)),X996)))</x:f>
      </x:c>
      <x:c r="CB996" s="50" t="str">
        <x:f>IF(20&gt;'Настройки'!$B$3,"",IF(ISBLANK(Y996),IF('Настройки'!$B$9="Нулевой спрос",0,""),IF(Y996&lt;0,IF('Настройки'!$B$10="Исключить","",IF('Настройки'!$B$10="Абсолютные значения",ABS(Y996),Y996)),Y996)))</x:f>
      </x:c>
      <x:c r="CC996" s="50" t="str">
        <x:f>IF(21&gt;'Настройки'!$B$3,"",IF(ISBLANK(Z996),IF('Настройки'!$B$9="Нулевой спрос",0,""),IF(Z996&lt;0,IF('Настройки'!$B$10="Исключить","",IF('Настройки'!$B$10="Абсолютные значения",ABS(Z996),Z996)),Z996)))</x:f>
      </x:c>
      <x:c r="CD996" s="50" t="str">
        <x:f>IF(22&gt;'Настройки'!$B$3,"",IF(ISBLANK(AA996),IF('Настройки'!$B$9="Нулевой спрос",0,""),IF(AA996&lt;0,IF('Настройки'!$B$10="Исключить","",IF('Настройки'!$B$10="Абсолютные значения",ABS(AA996),AA996)),AA996)))</x:f>
      </x:c>
      <x:c r="CE996" s="50" t="str">
        <x:f>IF(23&gt;'Настройки'!$B$3,"",IF(ISBLANK(AB996),IF('Настройки'!$B$9="Нулевой спрос",0,""),IF(AB996&lt;0,IF('Настройки'!$B$10="Исключить","",IF('Настройки'!$B$10="Абсолютные значения",ABS(AB996),AB996)),AB996)))</x:f>
      </x:c>
      <x:c r="CF996" s="50" t="str">
        <x:f>IF(24&gt;'Настройки'!$B$3,"",IF(ISBLANK(AC996),IF('Настройки'!$B$9="Нулевой спрос",0,""),IF(AC996&lt;0,IF('Настройки'!$B$10="Исключить","",IF('Настройки'!$B$10="Абсолютные значения",ABS(AC996),AC996)),AC996)))</x:f>
      </x:c>
      <x:c r="CG996" s="50" t="str">
        <x:f>IF(25&gt;'Настройки'!$B$3,"",IF(ISBLANK(AD996),IF('Настройки'!$B$9="Нулевой спрос",0,""),IF(AD996&lt;0,IF('Настройки'!$B$10="Исключить","",IF('Настройки'!$B$10="Абсолютные значения",ABS(AD996),AD996)),AD996)))</x:f>
      </x:c>
      <x:c r="CH996" s="50" t="str">
        <x:f>IF(26&gt;'Настройки'!$B$3,"",IF(ISBLANK(AE996),IF('Настройки'!$B$9="Нулевой спрос",0,""),IF(AE996&lt;0,IF('Настройки'!$B$10="Исключить","",IF('Настройки'!$B$10="Абсолютные значения",ABS(AE996),AE996)),AE996)))</x:f>
      </x:c>
      <x:c r="CI996" s="50" t="str">
        <x:f>IF(27&gt;'Настройки'!$B$3,"",IF(ISBLANK(AF996),IF('Настройки'!$B$9="Нулевой спрос",0,""),IF(AF996&lt;0,IF('Настройки'!$B$10="Исключить","",IF('Настройки'!$B$10="Абсолютные значения",ABS(AF996),AF996)),AF996)))</x:f>
      </x:c>
      <x:c r="CJ996" s="50" t="str">
        <x:f>IF(28&gt;'Настройки'!$B$3,"",IF(ISBLANK(AG996),IF('Настройки'!$B$9="Нулевой спрос",0,""),IF(AG996&lt;0,IF('Настройки'!$B$10="Исключить","",IF('Настройки'!$B$10="Абсолютные значения",ABS(AG996),AG996)),AG996)))</x:f>
      </x:c>
      <x:c r="CK996" s="50" t="str">
        <x:f>IF(29&gt;'Настройки'!$B$3,"",IF(ISBLANK(AH996),IF('Настройки'!$B$9="Нулевой спрос",0,""),IF(AH996&lt;0,IF('Настройки'!$B$10="Исключить","",IF('Настройки'!$B$10="Абсолютные значения",ABS(AH996),AH996)),AH996)))</x:f>
      </x:c>
      <x:c r="CL996" s="50" t="str">
        <x:f>IF(30&gt;'Настройки'!$B$3,"",IF(ISBLANK(AI996),IF('Настройки'!$B$9="Нулевой спрос",0,""),IF(AI996&lt;0,IF('Настройки'!$B$10="Исключить","",IF('Настройки'!$B$10="Абсолютные значения",ABS(AI996),AI996)),AI996)))</x:f>
      </x:c>
      <x:c r="CM996" s="50" t="str">
        <x:f>IF(31&gt;'Настройки'!$B$3,"",IF(ISBLANK(AJ996),IF('Настройки'!$B$9="Нулевой спрос",0,""),IF(AJ996&lt;0,IF('Настройки'!$B$10="Исключить","",IF('Настройки'!$B$10="Абсолютные значения",ABS(AJ996),AJ996)),AJ996)))</x:f>
      </x:c>
      <x:c r="CN996" s="50" t="str">
        <x:f>IF(32&gt;'Настройки'!$B$3,"",IF(ISBLANK(AK996),IF('Настройки'!$B$9="Нулевой спрос",0,""),IF(AK996&lt;0,IF('Настройки'!$B$10="Исключить","",IF('Настройки'!$B$10="Абсолютные значения",ABS(AK996),AK996)),AK996)))</x:f>
      </x:c>
      <x:c r="CO996" s="50" t="str">
        <x:f>IF(33&gt;'Настройки'!$B$3,"",IF(ISBLANK(AL996),IF('Настройки'!$B$9="Нулевой спрос",0,""),IF(AL996&lt;0,IF('Настройки'!$B$10="Исключить","",IF('Настройки'!$B$10="Абсолютные значения",ABS(AL996),AL996)),AL996)))</x:f>
      </x:c>
      <x:c r="CP996" s="50" t="str">
        <x:f>IF(34&gt;'Настройки'!$B$3,"",IF(ISBLANK(AM996),IF('Настройки'!$B$9="Нулевой спрос",0,""),IF(AM996&lt;0,IF('Настройки'!$B$10="Исключить","",IF('Настройки'!$B$10="Абсолютные значения",ABS(AM996),AM996)),AM996)))</x:f>
      </x:c>
      <x:c r="CQ996" s="50" t="str">
        <x:f>IF(35&gt;'Настройки'!$B$3,"",IF(ISBLANK(AN996),IF('Настройки'!$B$9="Нулевой спрос",0,""),IF(AN996&lt;0,IF('Настройки'!$B$10="Исключить","",IF('Настройки'!$B$10="Абсолютные значения",ABS(AN996),AN996)),AN996)))</x:f>
      </x:c>
      <x:c r="CR996" s="50" t="str">
        <x:f>IF(36&gt;'Настройки'!$B$3,"",IF(ISBLANK(AO996),IF('Настройки'!$B$9="Нулевой спрос",0,""),IF(AO996&lt;0,IF('Настройки'!$B$10="Исключить","",IF('Настройки'!$B$10="Абсолютные значения",ABS(AO996),AO996)),AO996)))</x:f>
      </x:c>
      <x:c r="CS996" s="50" t="str">
        <x:f>IF(OR(1&gt;'Настройки'!$B$3,ISBLANK(BI996),BI996=0),"",BI996)</x:f>
      </x:c>
      <x:c r="CT996" s="50" t="str">
        <x:f>IF(OR(2&gt;'Настройки'!$B$3,ISBLANK(BJ996),BJ996=0),"",BJ996)</x:f>
      </x:c>
      <x:c r="CU996" s="50" t="str">
        <x:f>IF(OR(3&gt;'Настройки'!$B$3,ISBLANK(BK996),BK996=0),"",BK996)</x:f>
      </x:c>
      <x:c r="CV996" s="50" t="str">
        <x:f>IF(OR(4&gt;'Настройки'!$B$3,ISBLANK(BL996),BL996=0),"",BL996)</x:f>
      </x:c>
      <x:c r="CW996" s="50" t="str">
        <x:f>IF(OR(5&gt;'Настройки'!$B$3,ISBLANK(BM996),BM996=0),"",BM996)</x:f>
      </x:c>
      <x:c r="CX996" s="50" t="str">
        <x:f>IF(OR(6&gt;'Настройки'!$B$3,ISBLANK(BN996),BN996=0),"",BN996)</x:f>
      </x:c>
      <x:c r="CY996" s="50" t="str">
        <x:f>IF(OR(7&gt;'Настройки'!$B$3,ISBLANK(BO996),BO996=0),"",BO996)</x:f>
      </x:c>
      <x:c r="CZ996" s="50" t="str">
        <x:f>IF(OR(8&gt;'Настройки'!$B$3,ISBLANK(BP996),BP996=0),"",BP996)</x:f>
      </x:c>
      <x:c r="DA996" s="50" t="str">
        <x:f>IF(OR(9&gt;'Настройки'!$B$3,ISBLANK(BQ996),BQ996=0),"",BQ996)</x:f>
      </x:c>
      <x:c r="DB996" s="50" t="str">
        <x:f>IF(OR(10&gt;'Настройки'!$B$3,ISBLANK(BR996),BR996=0),"",BR996)</x:f>
      </x:c>
      <x:c r="DC996" s="50" t="str">
        <x:f>IF(OR(11&gt;'Настройки'!$B$3,ISBLANK(BS996),BS996=0),"",BS996)</x:f>
      </x:c>
      <x:c r="DD996" s="50" t="str">
        <x:f>IF(OR(12&gt;'Настройки'!$B$3,ISBLANK(BT996),BT996=0),"",BT996)</x:f>
      </x:c>
      <x:c r="DE996" s="50" t="str">
        <x:f>IF(OR(13&gt;'Настройки'!$B$3,ISBLANK(BU996),BU996=0),"",BU996)</x:f>
      </x:c>
      <x:c r="DF996" s="50" t="str">
        <x:f>IF(OR(14&gt;'Настройки'!$B$3,ISBLANK(BV996),BV996=0),"",BV996)</x:f>
      </x:c>
      <x:c r="DG996" s="50" t="str">
        <x:f>IF(OR(15&gt;'Настройки'!$B$3,ISBLANK(BW996),BW996=0),"",BW996)</x:f>
      </x:c>
      <x:c r="DH996" s="50" t="str">
        <x:f>IF(OR(16&gt;'Настройки'!$B$3,ISBLANK(BX996),BX996=0),"",BX996)</x:f>
      </x:c>
      <x:c r="DI996" s="50" t="str">
        <x:f>IF(OR(17&gt;'Настройки'!$B$3,ISBLANK(BY996),BY996=0),"",BY996)</x:f>
      </x:c>
      <x:c r="DJ996" s="50" t="str">
        <x:f>IF(OR(18&gt;'Настройки'!$B$3,ISBLANK(BZ996),BZ996=0),"",BZ996)</x:f>
      </x:c>
      <x:c r="DK996" s="50" t="str">
        <x:f>IF(OR(19&gt;'Настройки'!$B$3,ISBLANK(CA996),CA996=0),"",CA996)</x:f>
      </x:c>
      <x:c r="DL996" s="50" t="str">
        <x:f>IF(OR(20&gt;'Настройки'!$B$3,ISBLANK(CB996),CB996=0),"",CB996)</x:f>
      </x:c>
      <x:c r="DM996" s="50" t="str">
        <x:f>IF(OR(21&gt;'Настройки'!$B$3,ISBLANK(CC996),CC996=0),"",CC996)</x:f>
      </x:c>
      <x:c r="DN996" s="50" t="str">
        <x:f>IF(OR(22&gt;'Настройки'!$B$3,ISBLANK(CD996),CD996=0),"",CD996)</x:f>
      </x:c>
      <x:c r="DO996" s="50" t="str">
        <x:f>IF(OR(23&gt;'Настройки'!$B$3,ISBLANK(CE996),CE996=0),"",CE996)</x:f>
      </x:c>
      <x:c r="DP996" s="50" t="str">
        <x:f>IF(OR(24&gt;'Настройки'!$B$3,ISBLANK(CF996),CF996=0),"",CF996)</x:f>
      </x:c>
      <x:c r="DQ996" s="50" t="str">
        <x:f>IF(OR(25&gt;'Настройки'!$B$3,ISBLANK(CG996),CG996=0),"",CG996)</x:f>
      </x:c>
      <x:c r="DR996" s="50" t="str">
        <x:f>IF(OR(26&gt;'Настройки'!$B$3,ISBLANK(CH996),CH996=0),"",CH996)</x:f>
      </x:c>
      <x:c r="DS996" s="50" t="str">
        <x:f>IF(OR(27&gt;'Настройки'!$B$3,ISBLANK(CI996),CI996=0),"",CI996)</x:f>
      </x:c>
      <x:c r="DT996" s="50" t="str">
        <x:f>IF(OR(28&gt;'Настройки'!$B$3,ISBLANK(CJ996),CJ996=0),"",CJ996)</x:f>
      </x:c>
      <x:c r="DU996" s="50" t="str">
        <x:f>IF(OR(29&gt;'Настройки'!$B$3,ISBLANK(CK996),CK996=0),"",CK996)</x:f>
      </x:c>
      <x:c r="DV996" s="50" t="str">
        <x:f>IF(OR(30&gt;'Настройки'!$B$3,ISBLANK(CL996),CL996=0),"",CL996)</x:f>
      </x:c>
      <x:c r="DW996" s="50" t="str">
        <x:f>IF(OR(31&gt;'Настройки'!$B$3,ISBLANK(CM996),CM996=0),"",CM996)</x:f>
      </x:c>
      <x:c r="DX996" s="50" t="str">
        <x:f>IF(OR(32&gt;'Настройки'!$B$3,ISBLANK(CN996),CN996=0),"",CN996)</x:f>
      </x:c>
      <x:c r="DY996" s="50" t="str">
        <x:f>IF(OR(33&gt;'Настройки'!$B$3,ISBLANK(CO996),CO996=0),"",CO996)</x:f>
      </x:c>
      <x:c r="DZ996" s="50" t="str">
        <x:f>IF(OR(34&gt;'Настройки'!$B$3,ISBLANK(CP996),CP996=0),"",CP996)</x:f>
      </x:c>
      <x:c r="EA996" s="50" t="str">
        <x:f>IF(OR(35&gt;'Настройки'!$B$3,ISBLANK(CQ996),CQ996=0),"",CQ996)</x:f>
      </x:c>
      <x:c r="EB996" s="50" t="str">
        <x:f>IF(OR(36&gt;'Настройки'!$B$3,ISBLANK(CR996),CR996=0),"",CR996)</x:f>
      </x:c>
      <x:c r="EC996" s="50" t="str">
        <x:f>IF(A996="","",IF(OR(BB996="AZ",BB996="BZ"),10000+ROW(),IF(AZ996&gt;'Настройки'!$B$11,20000+ROW(),IF(BF996&lt;&gt;"Обычный",30000+ROW(),IF(AX996&lt;=0,40000+ROW(),"")))))</x:f>
      </x:c>
      <x:c r="ED996" s="50" t="str">
        <x:f>IF(EC996="","",COUNTIFS($EC$2:$EC$1001,"&gt;0",$EC$2:$EC$1001,"&lt;"&amp;EC996)+1)</x:f>
      </x:c>
    </x:row>
    <x:row r="997">
      <x:c r="A997" s="115"/>
      <x:c r="B997" s="115"/>
      <x:c r="C997" s="115"/>
      <x:c r="D997" s="118"/>
      <x:c r="E997" s="118"/>
      <x:c r="F997" s="118"/>
      <x:c r="G997" s="118"/>
      <x:c r="H997" s="118"/>
      <x:c r="I997" s="118"/>
      <x:c r="J997" s="118"/>
      <x:c r="K997" s="118"/>
      <x:c r="L997" s="118"/>
      <x:c r="M997" s="118"/>
      <x:c r="N997" s="118"/>
      <x:c r="O997" s="118"/>
      <x:c r="P997" s="118"/>
      <x:c r="Q997" s="118"/>
      <x:c r="R997" s="118"/>
      <x:c r="S997" s="118"/>
      <x:c r="T997" s="118"/>
      <x:c r="U997" s="118"/>
      <x:c r="V997" s="118"/>
      <x:c r="W997" s="118"/>
      <x:c r="X997" s="118"/>
      <x:c r="Y997" s="118"/>
      <x:c r="Z997" s="118"/>
      <x:c r="AA997" s="118"/>
      <x:c r="AB997" s="118"/>
      <x:c r="AC997" s="118"/>
      <x:c r="AD997" s="118"/>
      <x:c r="AE997" s="118"/>
      <x:c r="AF997" s="118"/>
      <x:c r="AG997" s="118"/>
      <x:c r="AH997" s="118"/>
      <x:c r="AI997" s="118"/>
      <x:c r="AJ997" s="118"/>
      <x:c r="AK997" s="118"/>
      <x:c r="AL997" s="118"/>
      <x:c r="AM997" s="118"/>
      <x:c r="AN997" s="118"/>
      <x:c r="AO997" s="118"/>
      <x:c r="AP997" s="115"/>
      <x:c r="AQ997" s="49" t="str">
        <x:f>IF(A997="","",COUNT(BI997:INDEX(BI997:CR997,1,'Настройки'!$B$3)))</x:f>
      </x:c>
      <x:c r="AR997" s="49" t="str">
        <x:f>IF(A997="","",SUM(BI997:INDEX(BI997:CR997,1,'Настройки'!$B$3)))</x:f>
      </x:c>
      <x:c r="AS997" s="58" t="str">
        <x:f>IF(A997="","",IF('Настройки'!$B$4="Стоимость потребления",AR997*D997,IF('Настройки'!$B$4="Количество",AR997,E997)))</x:f>
      </x:c>
      <x:c r="AT997" s="61" t="str">
        <x:f>IF(OR(A997="",AS997&lt;0,SUM($AS$2:$AS$1001)&lt;=0),"",AS997/SUM($AS$2:$AS$1001))</x:f>
      </x:c>
      <x:c r="AU997" s="61" t="str">
        <x:f>IF(OR(A997="",AS997&lt;0,SUM($AS$2:$AS$1001)&lt;=0),"",SUMIFS($AS$2:$AS$1001,$AS$2:$AS$1001,"&gt;"&amp;AS997)/SUM($AS$2:$AS$1001))</x:f>
      </x:c>
      <x:c r="AV997" s="61" t="str">
        <x:f>IF(OR(A997="",AS997&lt;0,SUM($AS$2:$AS$1001)&lt;=0),"",SUMIFS($AS$2:$AS$1001,$AS$2:$AS$1001,"&gt;="&amp;AS997)/SUM($AS$2:$AS$1001))</x:f>
      </x:c>
      <x:c r="AW997" s="49" t="str">
        <x:f>IF(A997="","",IF(SUM($AS$2:$AS$1001)&lt;=0,"Не определён",IF(AS997&lt;0,"Исключение",IF(AU997&lt;'Настройки'!$B$5,"A",IF(AU997&lt;'Настройки'!$B$6,"B","C")))))</x:f>
      </x:c>
      <x:c r="AX997" s="58" t="str">
        <x:f>IF(A997="","",IF(AQ997=0,"",AVERAGE(BI997:INDEX(BI997:CR997,1,'Настройки'!$B$3))))</x:f>
      </x:c>
      <x:c r="AY997" s="58" t="str">
        <x:f>IF(OR(A997="",AQ997=0),"",STDEVP(BI997:INDEX(BI997:CR997,1,'Настройки'!$B$3)))</x:f>
      </x:c>
      <x:c r="AZ997" s="61" t="str">
        <x:f>IF(OR(A997="",AQ997&lt;'Настройки'!$B$12,AX997&lt;=0,AND('Настройки'!$B$10="Блокировать",COUNTIF(F997:INDEX(F997:AO997,1,'Настройки'!$B$3),"&lt;0")&gt;0)),"",AY997/ABS(AX997))</x:f>
      </x:c>
      <x:c r="BA997" s="49" t="str">
        <x:f>IF(A997="","",IF(AND('Настройки'!$B$10="Блокировать",COUNTIF(F997:INDEX(F997:AO997,1,'Настройки'!$B$3),"&lt;0")&gt;0),"Не определён",IF(AQ997&lt;'Настройки'!$B$12,"Не определён",IF(AX997=0,"Нет спроса",IF(AX997&lt;0,"Не определён",IF(AZ997&lt;='Настройки'!$B$7,"X",IF(AZ997&lt;='Настройки'!$B$8,"Y","Z")))))))</x:f>
      </x:c>
      <x:c r="BB997" s="49" t="str">
        <x:f>IF(OR(A997="",LEN(AW997)&lt;&gt;1,LEN(BA997)&lt;&gt;1),"",AW997&amp;BA997)</x:f>
      </x:c>
      <x:c r="BC997" s="61" t="str">
        <x:f>IF(OR(A997="",AQ997=0),"",(COUNT(BI997:INDEX(BI997:CR997,1,'Настройки'!$B$3))-COUNT(CS997:INDEX(CS997:EB997,1,'Настройки'!$B$3)))/AQ997)</x:f>
      </x:c>
      <x:c r="BD997" s="64" t="str">
        <x:f>IF(OR(A997="",COUNT(CS997:INDEX(CS997:EB997,1,'Настройки'!$B$3))=0),"",AQ997/COUNT(CS997:INDEX(CS997:EB997,1,'Настройки'!$B$3)))</x:f>
      </x:c>
      <x:c r="BE997" s="64" t="str">
        <x:f>IF(OR(A997="",COUNT(CS997:INDEX(CS997:EB997,1,'Настройки'!$B$3))=0),"",IF(AVERAGE(CS997:INDEX(CS997:EB997,1,'Настройки'!$B$3))=0,"",(STDEVP(CS997:INDEX(CS997:EB997,1,'Настройки'!$B$3))/ABS(AVERAGE(CS997:INDEX(CS997:EB997,1,'Настройки'!$B$3))))^2))</x:f>
      </x:c>
      <x:c r="BF997" s="49" t="str">
        <x:f>IF(A997="","",IF(AQ997&lt;3,"Недостаточно",IF(AQ997&lt;6,"Предварительный","Обычный")))</x:f>
      </x:c>
      <x:c r="BG997" s="49" t="str">
        <x:f>IF(A997="","",IF(COUNTIF(F997:INDEX(F997:AO997,1,'Настройки'!$B$3),"&lt;0")&gt;0,IF('Настройки'!$B$10="Блокировать","Отрицательный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"),"")&amp;IF(AQ997&lt;3,"Недостаточно истории. ",IF(AQ997&lt;6,"Предварительная классификация. ",""))&amp;IF(AX997=0,"Нет спроса за горизонт. ","")&amp;IF(AZ997&gt;'Настройки'!$B$11,"Экстремальная вариативность. ",""))</x:f>
      </x:c>
      <x:c r="BH997" s="49" t="str">
        <x:f>IF(A997="","",IFERROR(VLOOKUP(BB997,'Настройки'!$D$3:$E$11,2,FALSE),"Сначала проверьте исходные данные и историю спроса.")&amp;" Уточните срок поставки, MOQ и критичность.")</x:f>
      </x:c>
      <x:c r="BI997" s="50" t="str">
        <x:f>IF(1&gt;'Настройки'!$B$3,"",IF(ISBLANK(F997),IF('Настройки'!$B$9="Нулевой спрос",0,""),IF(F997&lt;0,IF('Настройки'!$B$10="Исключить","",IF('Настройки'!$B$10="Абсолютные значения",ABS(F997),F997)),F997)))</x:f>
      </x:c>
      <x:c r="BJ997" s="50" t="str">
        <x:f>IF(2&gt;'Настройки'!$B$3,"",IF(ISBLANK(G997),IF('Настройки'!$B$9="Нулевой спрос",0,""),IF(G997&lt;0,IF('Настройки'!$B$10="Исключить","",IF('Настройки'!$B$10="Абсолютные значения",ABS(G997),G997)),G997)))</x:f>
      </x:c>
      <x:c r="BK997" s="50" t="str">
        <x:f>IF(3&gt;'Настройки'!$B$3,"",IF(ISBLANK(H997),IF('Настройки'!$B$9="Нулевой спрос",0,""),IF(H997&lt;0,IF('Настройки'!$B$10="Исключить","",IF('Настройки'!$B$10="Абсолютные значения",ABS(H997),H997)),H997)))</x:f>
      </x:c>
      <x:c r="BL997" s="50" t="str">
        <x:f>IF(4&gt;'Настройки'!$B$3,"",IF(ISBLANK(I997),IF('Настройки'!$B$9="Нулевой спрос",0,""),IF(I997&lt;0,IF('Настройки'!$B$10="Исключить","",IF('Настройки'!$B$10="Абсолютные значения",ABS(I997),I997)),I997)))</x:f>
      </x:c>
      <x:c r="BM997" s="50" t="str">
        <x:f>IF(5&gt;'Настройки'!$B$3,"",IF(ISBLANK(J997),IF('Настройки'!$B$9="Нулевой спрос",0,""),IF(J997&lt;0,IF('Настройки'!$B$10="Исключить","",IF('Настройки'!$B$10="Абсолютные значения",ABS(J997),J997)),J997)))</x:f>
      </x:c>
      <x:c r="BN997" s="50" t="str">
        <x:f>IF(6&gt;'Настройки'!$B$3,"",IF(ISBLANK(K997),IF('Настройки'!$B$9="Нулевой спрос",0,""),IF(K997&lt;0,IF('Настройки'!$B$10="Исключить","",IF('Настройки'!$B$10="Абсолютные значения",ABS(K997),K997)),K997)))</x:f>
      </x:c>
      <x:c r="BO997" s="50" t="str">
        <x:f>IF(7&gt;'Настройки'!$B$3,"",IF(ISBLANK(L997),IF('Настройки'!$B$9="Нулевой спрос",0,""),IF(L997&lt;0,IF('Настройки'!$B$10="Исключить","",IF('Настройки'!$B$10="Абсолютные значения",ABS(L997),L997)),L997)))</x:f>
      </x:c>
      <x:c r="BP997" s="50" t="str">
        <x:f>IF(8&gt;'Настройки'!$B$3,"",IF(ISBLANK(M997),IF('Настройки'!$B$9="Нулевой спрос",0,""),IF(M997&lt;0,IF('Настройки'!$B$10="Исключить","",IF('Настройки'!$B$10="Абсолютные значения",ABS(M997),M997)),M997)))</x:f>
      </x:c>
      <x:c r="BQ997" s="50" t="str">
        <x:f>IF(9&gt;'Настройки'!$B$3,"",IF(ISBLANK(N997),IF('Настройки'!$B$9="Нулевой спрос",0,""),IF(N997&lt;0,IF('Настройки'!$B$10="Исключить","",IF('Настройки'!$B$10="Абсолютные значения",ABS(N997),N997)),N997)))</x:f>
      </x:c>
      <x:c r="BR997" s="50" t="str">
        <x:f>IF(10&gt;'Настройки'!$B$3,"",IF(ISBLANK(O997),IF('Настройки'!$B$9="Нулевой спрос",0,""),IF(O997&lt;0,IF('Настройки'!$B$10="Исключить","",IF('Настройки'!$B$10="Абсолютные значения",ABS(O997),O997)),O997)))</x:f>
      </x:c>
      <x:c r="BS997" s="50" t="str">
        <x:f>IF(11&gt;'Настройки'!$B$3,"",IF(ISBLANK(P997),IF('Настройки'!$B$9="Нулевой спрос",0,""),IF(P997&lt;0,IF('Настройки'!$B$10="Исключить","",IF('Настройки'!$B$10="Абсолютные значения",ABS(P997),P997)),P997)))</x:f>
      </x:c>
      <x:c r="BT997" s="50" t="str">
        <x:f>IF(12&gt;'Настройки'!$B$3,"",IF(ISBLANK(Q997),IF('Настройки'!$B$9="Нулевой спрос",0,""),IF(Q997&lt;0,IF('Настройки'!$B$10="Исключить","",IF('Настройки'!$B$10="Абсолютные значения",ABS(Q997),Q997)),Q997)))</x:f>
      </x:c>
      <x:c r="BU997" s="50" t="str">
        <x:f>IF(13&gt;'Настройки'!$B$3,"",IF(ISBLANK(R997),IF('Настройки'!$B$9="Нулевой спрос",0,""),IF(R997&lt;0,IF('Настройки'!$B$10="Исключить","",IF('Настройки'!$B$10="Абсолютные значения",ABS(R997),R997)),R997)))</x:f>
      </x:c>
      <x:c r="BV997" s="50" t="str">
        <x:f>IF(14&gt;'Настройки'!$B$3,"",IF(ISBLANK(S997),IF('Настройки'!$B$9="Нулевой спрос",0,""),IF(S997&lt;0,IF('Настройки'!$B$10="Исключить","",IF('Настройки'!$B$10="Абсолютные значения",ABS(S997),S997)),S997)))</x:f>
      </x:c>
      <x:c r="BW997" s="50" t="str">
        <x:f>IF(15&gt;'Настройки'!$B$3,"",IF(ISBLANK(T997),IF('Настройки'!$B$9="Нулевой спрос",0,""),IF(T997&lt;0,IF('Настройки'!$B$10="Исключить","",IF('Настройки'!$B$10="Абсолютные значения",ABS(T997),T997)),T997)))</x:f>
      </x:c>
      <x:c r="BX997" s="50" t="str">
        <x:f>IF(16&gt;'Настройки'!$B$3,"",IF(ISBLANK(U997),IF('Настройки'!$B$9="Нулевой спрос",0,""),IF(U997&lt;0,IF('Настройки'!$B$10="Исключить","",IF('Настройки'!$B$10="Абсолютные значения",ABS(U997),U997)),U997)))</x:f>
      </x:c>
      <x:c r="BY997" s="50" t="str">
        <x:f>IF(17&gt;'Настройки'!$B$3,"",IF(ISBLANK(V997),IF('Настройки'!$B$9="Нулевой спрос",0,""),IF(V997&lt;0,IF('Настройки'!$B$10="Исключить","",IF('Настройки'!$B$10="Абсолютные значения",ABS(V997),V997)),V997)))</x:f>
      </x:c>
      <x:c r="BZ997" s="50" t="str">
        <x:f>IF(18&gt;'Настройки'!$B$3,"",IF(ISBLANK(W997),IF('Настройки'!$B$9="Нулевой спрос",0,""),IF(W997&lt;0,IF('Настройки'!$B$10="Исключить","",IF('Настройки'!$B$10="Абсолютные значения",ABS(W997),W997)),W997)))</x:f>
      </x:c>
      <x:c r="CA997" s="50" t="str">
        <x:f>IF(19&gt;'Настройки'!$B$3,"",IF(ISBLANK(X997),IF('Настройки'!$B$9="Нулевой спрос",0,""),IF(X997&lt;0,IF('Настройки'!$B$10="Исключить","",IF('Настройки'!$B$10="Абсолютные значения",ABS(X997),X997)),X997)))</x:f>
      </x:c>
      <x:c r="CB997" s="50" t="str">
        <x:f>IF(20&gt;'Настройки'!$B$3,"",IF(ISBLANK(Y997),IF('Настройки'!$B$9="Нулевой спрос",0,""),IF(Y997&lt;0,IF('Настройки'!$B$10="Исключить","",IF('Настройки'!$B$10="Абсолютные значения",ABS(Y997),Y997)),Y997)))</x:f>
      </x:c>
      <x:c r="CC997" s="50" t="str">
        <x:f>IF(21&gt;'Настройки'!$B$3,"",IF(ISBLANK(Z997),IF('Настройки'!$B$9="Нулевой спрос",0,""),IF(Z997&lt;0,IF('Настройки'!$B$10="Исключить","",IF('Настройки'!$B$10="Абсолютные значения",ABS(Z997),Z997)),Z997)))</x:f>
      </x:c>
      <x:c r="CD997" s="50" t="str">
        <x:f>IF(22&gt;'Настройки'!$B$3,"",IF(ISBLANK(AA997),IF('Настройки'!$B$9="Нулевой спрос",0,""),IF(AA997&lt;0,IF('Настройки'!$B$10="Исключить","",IF('Настройки'!$B$10="Абсолютные значения",ABS(AA997),AA997)),AA997)))</x:f>
      </x:c>
      <x:c r="CE997" s="50" t="str">
        <x:f>IF(23&gt;'Настройки'!$B$3,"",IF(ISBLANK(AB997),IF('Настройки'!$B$9="Нулевой спрос",0,""),IF(AB997&lt;0,IF('Настройки'!$B$10="Исключить","",IF('Настройки'!$B$10="Абсолютные значения",ABS(AB997),AB997)),AB997)))</x:f>
      </x:c>
      <x:c r="CF997" s="50" t="str">
        <x:f>IF(24&gt;'Настройки'!$B$3,"",IF(ISBLANK(AC997),IF('Настройки'!$B$9="Нулевой спрос",0,""),IF(AC997&lt;0,IF('Настройки'!$B$10="Исключить","",IF('Настройки'!$B$10="Абсолютные значения",ABS(AC997),AC997)),AC997)))</x:f>
      </x:c>
      <x:c r="CG997" s="50" t="str">
        <x:f>IF(25&gt;'Настройки'!$B$3,"",IF(ISBLANK(AD997),IF('Настройки'!$B$9="Нулевой спрос",0,""),IF(AD997&lt;0,IF('Настройки'!$B$10="Исключить","",IF('Настройки'!$B$10="Абсолютные значения",ABS(AD997),AD997)),AD997)))</x:f>
      </x:c>
      <x:c r="CH997" s="50" t="str">
        <x:f>IF(26&gt;'Настройки'!$B$3,"",IF(ISBLANK(AE997),IF('Настройки'!$B$9="Нулевой спрос",0,""),IF(AE997&lt;0,IF('Настройки'!$B$10="Исключить","",IF('Настройки'!$B$10="Абсолютные значения",ABS(AE997),AE997)),AE997)))</x:f>
      </x:c>
      <x:c r="CI997" s="50" t="str">
        <x:f>IF(27&gt;'Настройки'!$B$3,"",IF(ISBLANK(AF997),IF('Настройки'!$B$9="Нулевой спрос",0,""),IF(AF997&lt;0,IF('Настройки'!$B$10="Исключить","",IF('Настройки'!$B$10="Абсолютные значения",ABS(AF997),AF997)),AF997)))</x:f>
      </x:c>
      <x:c r="CJ997" s="50" t="str">
        <x:f>IF(28&gt;'Настройки'!$B$3,"",IF(ISBLANK(AG997),IF('Настройки'!$B$9="Нулевой спрос",0,""),IF(AG997&lt;0,IF('Настройки'!$B$10="Исключить","",IF('Настройки'!$B$10="Абсолютные значения",ABS(AG997),AG997)),AG997)))</x:f>
      </x:c>
      <x:c r="CK997" s="50" t="str">
        <x:f>IF(29&gt;'Настройки'!$B$3,"",IF(ISBLANK(AH997),IF('Настройки'!$B$9="Нулевой спрос",0,""),IF(AH997&lt;0,IF('Настройки'!$B$10="Исключить","",IF('Настройки'!$B$10="Абсолютные значения",ABS(AH997),AH997)),AH997)))</x:f>
      </x:c>
      <x:c r="CL997" s="50" t="str">
        <x:f>IF(30&gt;'Настройки'!$B$3,"",IF(ISBLANK(AI997),IF('Настройки'!$B$9="Нулевой спрос",0,""),IF(AI997&lt;0,IF('Настройки'!$B$10="Исключить","",IF('Настройки'!$B$10="Абсолютные значения",ABS(AI997),AI997)),AI997)))</x:f>
      </x:c>
      <x:c r="CM997" s="50" t="str">
        <x:f>IF(31&gt;'Настройки'!$B$3,"",IF(ISBLANK(AJ997),IF('Настройки'!$B$9="Нулевой спрос",0,""),IF(AJ997&lt;0,IF('Настройки'!$B$10="Исключить","",IF('Настройки'!$B$10="Абсолютные значения",ABS(AJ997),AJ997)),AJ997)))</x:f>
      </x:c>
      <x:c r="CN997" s="50" t="str">
        <x:f>IF(32&gt;'Настройки'!$B$3,"",IF(ISBLANK(AK997),IF('Настройки'!$B$9="Нулевой спрос",0,""),IF(AK997&lt;0,IF('Настройки'!$B$10="Исключить","",IF('Настройки'!$B$10="Абсолютные значения",ABS(AK997),AK997)),AK997)))</x:f>
      </x:c>
      <x:c r="CO997" s="50" t="str">
        <x:f>IF(33&gt;'Настройки'!$B$3,"",IF(ISBLANK(AL997),IF('Настройки'!$B$9="Нулевой спрос",0,""),IF(AL997&lt;0,IF('Настройки'!$B$10="Исключить","",IF('Настройки'!$B$10="Абсолютные значения",ABS(AL997),AL997)),AL997)))</x:f>
      </x:c>
      <x:c r="CP997" s="50" t="str">
        <x:f>IF(34&gt;'Настройки'!$B$3,"",IF(ISBLANK(AM997),IF('Настройки'!$B$9="Нулевой спрос",0,""),IF(AM997&lt;0,IF('Настройки'!$B$10="Исключить","",IF('Настройки'!$B$10="Абсолютные значения",ABS(AM997),AM997)),AM997)))</x:f>
      </x:c>
      <x:c r="CQ997" s="50" t="str">
        <x:f>IF(35&gt;'Настройки'!$B$3,"",IF(ISBLANK(AN997),IF('Настройки'!$B$9="Нулевой спрос",0,""),IF(AN997&lt;0,IF('Настройки'!$B$10="Исключить","",IF('Настройки'!$B$10="Абсолютные значения",ABS(AN997),AN997)),AN997)))</x:f>
      </x:c>
      <x:c r="CR997" s="50" t="str">
        <x:f>IF(36&gt;'Настройки'!$B$3,"",IF(ISBLANK(AO997),IF('Настройки'!$B$9="Нулевой спрос",0,""),IF(AO997&lt;0,IF('Настройки'!$B$10="Исключить","",IF('Настройки'!$B$10="Абсолютные значения",ABS(AO997),AO997)),AO997)))</x:f>
      </x:c>
      <x:c r="CS997" s="50" t="str">
        <x:f>IF(OR(1&gt;'Настройки'!$B$3,ISBLANK(BI997),BI997=0),"",BI997)</x:f>
      </x:c>
      <x:c r="CT997" s="50" t="str">
        <x:f>IF(OR(2&gt;'Настройки'!$B$3,ISBLANK(BJ997),BJ997=0),"",BJ997)</x:f>
      </x:c>
      <x:c r="CU997" s="50" t="str">
        <x:f>IF(OR(3&gt;'Настройки'!$B$3,ISBLANK(BK997),BK997=0),"",BK997)</x:f>
      </x:c>
      <x:c r="CV997" s="50" t="str">
        <x:f>IF(OR(4&gt;'Настройки'!$B$3,ISBLANK(BL997),BL997=0),"",BL997)</x:f>
      </x:c>
      <x:c r="CW997" s="50" t="str">
        <x:f>IF(OR(5&gt;'Настройки'!$B$3,ISBLANK(BM997),BM997=0),"",BM997)</x:f>
      </x:c>
      <x:c r="CX997" s="50" t="str">
        <x:f>IF(OR(6&gt;'Настройки'!$B$3,ISBLANK(BN997),BN997=0),"",BN997)</x:f>
      </x:c>
      <x:c r="CY997" s="50" t="str">
        <x:f>IF(OR(7&gt;'Настройки'!$B$3,ISBLANK(BO997),BO997=0),"",BO997)</x:f>
      </x:c>
      <x:c r="CZ997" s="50" t="str">
        <x:f>IF(OR(8&gt;'Настройки'!$B$3,ISBLANK(BP997),BP997=0),"",BP997)</x:f>
      </x:c>
      <x:c r="DA997" s="50" t="str">
        <x:f>IF(OR(9&gt;'Настройки'!$B$3,ISBLANK(BQ997),BQ997=0),"",BQ997)</x:f>
      </x:c>
      <x:c r="DB997" s="50" t="str">
        <x:f>IF(OR(10&gt;'Настройки'!$B$3,ISBLANK(BR997),BR997=0),"",BR997)</x:f>
      </x:c>
      <x:c r="DC997" s="50" t="str">
        <x:f>IF(OR(11&gt;'Настройки'!$B$3,ISBLANK(BS997),BS997=0),"",BS997)</x:f>
      </x:c>
      <x:c r="DD997" s="50" t="str">
        <x:f>IF(OR(12&gt;'Настройки'!$B$3,ISBLANK(BT997),BT997=0),"",BT997)</x:f>
      </x:c>
      <x:c r="DE997" s="50" t="str">
        <x:f>IF(OR(13&gt;'Настройки'!$B$3,ISBLANK(BU997),BU997=0),"",BU997)</x:f>
      </x:c>
      <x:c r="DF997" s="50" t="str">
        <x:f>IF(OR(14&gt;'Настройки'!$B$3,ISBLANK(BV997),BV997=0),"",BV997)</x:f>
      </x:c>
      <x:c r="DG997" s="50" t="str">
        <x:f>IF(OR(15&gt;'Настройки'!$B$3,ISBLANK(BW997),BW997=0),"",BW997)</x:f>
      </x:c>
      <x:c r="DH997" s="50" t="str">
        <x:f>IF(OR(16&gt;'Настройки'!$B$3,ISBLANK(BX997),BX997=0),"",BX997)</x:f>
      </x:c>
      <x:c r="DI997" s="50" t="str">
        <x:f>IF(OR(17&gt;'Настройки'!$B$3,ISBLANK(BY997),BY997=0),"",BY997)</x:f>
      </x:c>
      <x:c r="DJ997" s="50" t="str">
        <x:f>IF(OR(18&gt;'Настройки'!$B$3,ISBLANK(BZ997),BZ997=0),"",BZ997)</x:f>
      </x:c>
      <x:c r="DK997" s="50" t="str">
        <x:f>IF(OR(19&gt;'Настройки'!$B$3,ISBLANK(CA997),CA997=0),"",CA997)</x:f>
      </x:c>
      <x:c r="DL997" s="50" t="str">
        <x:f>IF(OR(20&gt;'Настройки'!$B$3,ISBLANK(CB997),CB997=0),"",CB997)</x:f>
      </x:c>
      <x:c r="DM997" s="50" t="str">
        <x:f>IF(OR(21&gt;'Настройки'!$B$3,ISBLANK(CC997),CC997=0),"",CC997)</x:f>
      </x:c>
      <x:c r="DN997" s="50" t="str">
        <x:f>IF(OR(22&gt;'Настройки'!$B$3,ISBLANK(CD997),CD997=0),"",CD997)</x:f>
      </x:c>
      <x:c r="DO997" s="50" t="str">
        <x:f>IF(OR(23&gt;'Настройки'!$B$3,ISBLANK(CE997),CE997=0),"",CE997)</x:f>
      </x:c>
      <x:c r="DP997" s="50" t="str">
        <x:f>IF(OR(24&gt;'Настройки'!$B$3,ISBLANK(CF997),CF997=0),"",CF997)</x:f>
      </x:c>
      <x:c r="DQ997" s="50" t="str">
        <x:f>IF(OR(25&gt;'Настройки'!$B$3,ISBLANK(CG997),CG997=0),"",CG997)</x:f>
      </x:c>
      <x:c r="DR997" s="50" t="str">
        <x:f>IF(OR(26&gt;'Настройки'!$B$3,ISBLANK(CH997),CH997=0),"",CH997)</x:f>
      </x:c>
      <x:c r="DS997" s="50" t="str">
        <x:f>IF(OR(27&gt;'Настройки'!$B$3,ISBLANK(CI997),CI997=0),"",CI997)</x:f>
      </x:c>
      <x:c r="DT997" s="50" t="str">
        <x:f>IF(OR(28&gt;'Настройки'!$B$3,ISBLANK(CJ997),CJ997=0),"",CJ997)</x:f>
      </x:c>
      <x:c r="DU997" s="50" t="str">
        <x:f>IF(OR(29&gt;'Настройки'!$B$3,ISBLANK(CK997),CK997=0),"",CK997)</x:f>
      </x:c>
      <x:c r="DV997" s="50" t="str">
        <x:f>IF(OR(30&gt;'Настройки'!$B$3,ISBLANK(CL997),CL997=0),"",CL997)</x:f>
      </x:c>
      <x:c r="DW997" s="50" t="str">
        <x:f>IF(OR(31&gt;'Настройки'!$B$3,ISBLANK(CM997),CM997=0),"",CM997)</x:f>
      </x:c>
      <x:c r="DX997" s="50" t="str">
        <x:f>IF(OR(32&gt;'Настройки'!$B$3,ISBLANK(CN997),CN997=0),"",CN997)</x:f>
      </x:c>
      <x:c r="DY997" s="50" t="str">
        <x:f>IF(OR(33&gt;'Настройки'!$B$3,ISBLANK(CO997),CO997=0),"",CO997)</x:f>
      </x:c>
      <x:c r="DZ997" s="50" t="str">
        <x:f>IF(OR(34&gt;'Настройки'!$B$3,ISBLANK(CP997),CP997=0),"",CP997)</x:f>
      </x:c>
      <x:c r="EA997" s="50" t="str">
        <x:f>IF(OR(35&gt;'Настройки'!$B$3,ISBLANK(CQ997),CQ997=0),"",CQ997)</x:f>
      </x:c>
      <x:c r="EB997" s="50" t="str">
        <x:f>IF(OR(36&gt;'Настройки'!$B$3,ISBLANK(CR997),CR997=0),"",CR997)</x:f>
      </x:c>
      <x:c r="EC997" s="50" t="str">
        <x:f>IF(A997="","",IF(OR(BB997="AZ",BB997="BZ"),10000+ROW(),IF(AZ997&gt;'Настройки'!$B$11,20000+ROW(),IF(BF997&lt;&gt;"Обычный",30000+ROW(),IF(AX997&lt;=0,40000+ROW(),"")))))</x:f>
      </x:c>
      <x:c r="ED997" s="50" t="str">
        <x:f>IF(EC997="","",COUNTIFS($EC$2:$EC$1001,"&gt;0",$EC$2:$EC$1001,"&lt;"&amp;EC997)+1)</x:f>
      </x:c>
    </x:row>
    <x:row r="998">
      <x:c r="A998" s="115"/>
      <x:c r="B998" s="115"/>
      <x:c r="C998" s="115"/>
      <x:c r="D998" s="118"/>
      <x:c r="E998" s="118"/>
      <x:c r="F998" s="118"/>
      <x:c r="G998" s="118"/>
      <x:c r="H998" s="118"/>
      <x:c r="I998" s="118"/>
      <x:c r="J998" s="118"/>
      <x:c r="K998" s="118"/>
      <x:c r="L998" s="118"/>
      <x:c r="M998" s="118"/>
      <x:c r="N998" s="118"/>
      <x:c r="O998" s="118"/>
      <x:c r="P998" s="118"/>
      <x:c r="Q998" s="118"/>
      <x:c r="R998" s="118"/>
      <x:c r="S998" s="118"/>
      <x:c r="T998" s="118"/>
      <x:c r="U998" s="118"/>
      <x:c r="V998" s="118"/>
      <x:c r="W998" s="118"/>
      <x:c r="X998" s="118"/>
      <x:c r="Y998" s="118"/>
      <x:c r="Z998" s="118"/>
      <x:c r="AA998" s="118"/>
      <x:c r="AB998" s="118"/>
      <x:c r="AC998" s="118"/>
      <x:c r="AD998" s="118"/>
      <x:c r="AE998" s="118"/>
      <x:c r="AF998" s="118"/>
      <x:c r="AG998" s="118"/>
      <x:c r="AH998" s="118"/>
      <x:c r="AI998" s="118"/>
      <x:c r="AJ998" s="118"/>
      <x:c r="AK998" s="118"/>
      <x:c r="AL998" s="118"/>
      <x:c r="AM998" s="118"/>
      <x:c r="AN998" s="118"/>
      <x:c r="AO998" s="118"/>
      <x:c r="AP998" s="115"/>
      <x:c r="AQ998" s="49" t="str">
        <x:f>IF(A998="","",COUNT(BI998:INDEX(BI998:CR998,1,'Настройки'!$B$3)))</x:f>
      </x:c>
      <x:c r="AR998" s="49" t="str">
        <x:f>IF(A998="","",SUM(BI998:INDEX(BI998:CR998,1,'Настройки'!$B$3)))</x:f>
      </x:c>
      <x:c r="AS998" s="58" t="str">
        <x:f>IF(A998="","",IF('Настройки'!$B$4="Стоимость потребления",AR998*D998,IF('Настройки'!$B$4="Количество",AR998,E998)))</x:f>
      </x:c>
      <x:c r="AT998" s="61" t="str">
        <x:f>IF(OR(A998="",AS998&lt;0,SUM($AS$2:$AS$1001)&lt;=0),"",AS998/SUM($AS$2:$AS$1001))</x:f>
      </x:c>
      <x:c r="AU998" s="61" t="str">
        <x:f>IF(OR(A998="",AS998&lt;0,SUM($AS$2:$AS$1001)&lt;=0),"",SUMIFS($AS$2:$AS$1001,$AS$2:$AS$1001,"&gt;"&amp;AS998)/SUM($AS$2:$AS$1001))</x:f>
      </x:c>
      <x:c r="AV998" s="61" t="str">
        <x:f>IF(OR(A998="",AS998&lt;0,SUM($AS$2:$AS$1001)&lt;=0),"",SUMIFS($AS$2:$AS$1001,$AS$2:$AS$1001,"&gt;="&amp;AS998)/SUM($AS$2:$AS$1001))</x:f>
      </x:c>
      <x:c r="AW998" s="49" t="str">
        <x:f>IF(A998="","",IF(SUM($AS$2:$AS$1001)&lt;=0,"Не определён",IF(AS998&lt;0,"Исключение",IF(AU998&lt;'Настройки'!$B$5,"A",IF(AU998&lt;'Настройки'!$B$6,"B","C")))))</x:f>
      </x:c>
      <x:c r="AX998" s="58" t="str">
        <x:f>IF(A998="","",IF(AQ998=0,"",AVERAGE(BI998:INDEX(BI998:CR998,1,'Настройки'!$B$3))))</x:f>
      </x:c>
      <x:c r="AY998" s="58" t="str">
        <x:f>IF(OR(A998="",AQ998=0),"",STDEVP(BI998:INDEX(BI998:CR998,1,'Настройки'!$B$3)))</x:f>
      </x:c>
      <x:c r="AZ998" s="61" t="str">
        <x:f>IF(OR(A998="",AQ998&lt;'Настройки'!$B$12,AX998&lt;=0,AND('Настройки'!$B$10="Блокировать",COUNTIF(F998:INDEX(F998:AO998,1,'Настройки'!$B$3),"&lt;0")&gt;0)),"",AY998/ABS(AX998))</x:f>
      </x:c>
      <x:c r="BA998" s="49" t="str">
        <x:f>IF(A998="","",IF(AND('Настройки'!$B$10="Блокировать",COUNTIF(F998:INDEX(F998:AO998,1,'Настройки'!$B$3),"&lt;0")&gt;0),"Не определён",IF(AQ998&lt;'Настройки'!$B$12,"Не определён",IF(AX998=0,"Нет спроса",IF(AX998&lt;0,"Не определён",IF(AZ998&lt;='Настройки'!$B$7,"X",IF(AZ998&lt;='Настройки'!$B$8,"Y","Z")))))))</x:f>
      </x:c>
      <x:c r="BB998" s="49" t="str">
        <x:f>IF(OR(A998="",LEN(AW998)&lt;&gt;1,LEN(BA998)&lt;&gt;1),"",AW998&amp;BA998)</x:f>
      </x:c>
      <x:c r="BC998" s="61" t="str">
        <x:f>IF(OR(A998="",AQ998=0),"",(COUNT(BI998:INDEX(BI998:CR998,1,'Настройки'!$B$3))-COUNT(CS998:INDEX(CS998:EB998,1,'Настройки'!$B$3)))/AQ998)</x:f>
      </x:c>
      <x:c r="BD998" s="64" t="str">
        <x:f>IF(OR(A998="",COUNT(CS998:INDEX(CS998:EB998,1,'Настройки'!$B$3))=0),"",AQ998/COUNT(CS998:INDEX(CS998:EB998,1,'Настройки'!$B$3)))</x:f>
      </x:c>
      <x:c r="BE998" s="64" t="str">
        <x:f>IF(OR(A998="",COUNT(CS998:INDEX(CS998:EB998,1,'Настройки'!$B$3))=0),"",IF(AVERAGE(CS998:INDEX(CS998:EB998,1,'Настройки'!$B$3))=0,"",(STDEVP(CS998:INDEX(CS998:EB998,1,'Настройки'!$B$3))/ABS(AVERAGE(CS998:INDEX(CS998:EB998,1,'Настройки'!$B$3))))^2))</x:f>
      </x:c>
      <x:c r="BF998" s="49" t="str">
        <x:f>IF(A998="","",IF(AQ998&lt;3,"Недостаточно",IF(AQ998&lt;6,"Предварительный","Обычный")))</x:f>
      </x:c>
      <x:c r="BG998" s="49" t="str">
        <x:f>IF(A998="","",IF(COUNTIF(F998:INDEX(F998:AO998,1,'Настройки'!$B$3),"&lt;0")&gt;0,IF('Настройки'!$B$10="Блокировать","Отрицательный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"),"")&amp;IF(AQ998&lt;3,"Недостаточно истории. ",IF(AQ998&lt;6,"Предварительная классификация. ",""))&amp;IF(AX998=0,"Нет спроса за горизонт. ","")&amp;IF(AZ998&gt;'Настройки'!$B$11,"Экстремальная вариативность. ",""))</x:f>
      </x:c>
      <x:c r="BH998" s="49" t="str">
        <x:f>IF(A998="","",IFERROR(VLOOKUP(BB998,'Настройки'!$D$3:$E$11,2,FALSE),"Сначала проверьте исходные данные и историю спроса.")&amp;" Уточните срок поставки, MOQ и критичность.")</x:f>
      </x:c>
      <x:c r="BI998" s="50" t="str">
        <x:f>IF(1&gt;'Настройки'!$B$3,"",IF(ISBLANK(F998),IF('Настройки'!$B$9="Нулевой спрос",0,""),IF(F998&lt;0,IF('Настройки'!$B$10="Исключить","",IF('Настройки'!$B$10="Абсолютные значения",ABS(F998),F998)),F998)))</x:f>
      </x:c>
      <x:c r="BJ998" s="50" t="str">
        <x:f>IF(2&gt;'Настройки'!$B$3,"",IF(ISBLANK(G998),IF('Настройки'!$B$9="Нулевой спрос",0,""),IF(G998&lt;0,IF('Настройки'!$B$10="Исключить","",IF('Настройки'!$B$10="Абсолютные значения",ABS(G998),G998)),G998)))</x:f>
      </x:c>
      <x:c r="BK998" s="50" t="str">
        <x:f>IF(3&gt;'Настройки'!$B$3,"",IF(ISBLANK(H998),IF('Настройки'!$B$9="Нулевой спрос",0,""),IF(H998&lt;0,IF('Настройки'!$B$10="Исключить","",IF('Настройки'!$B$10="Абсолютные значения",ABS(H998),H998)),H998)))</x:f>
      </x:c>
      <x:c r="BL998" s="50" t="str">
        <x:f>IF(4&gt;'Настройки'!$B$3,"",IF(ISBLANK(I998),IF('Настройки'!$B$9="Нулевой спрос",0,""),IF(I998&lt;0,IF('Настройки'!$B$10="Исключить","",IF('Настройки'!$B$10="Абсолютные значения",ABS(I998),I998)),I998)))</x:f>
      </x:c>
      <x:c r="BM998" s="50" t="str">
        <x:f>IF(5&gt;'Настройки'!$B$3,"",IF(ISBLANK(J998),IF('Настройки'!$B$9="Нулевой спрос",0,""),IF(J998&lt;0,IF('Настройки'!$B$10="Исключить","",IF('Настройки'!$B$10="Абсолютные значения",ABS(J998),J998)),J998)))</x:f>
      </x:c>
      <x:c r="BN998" s="50" t="str">
        <x:f>IF(6&gt;'Настройки'!$B$3,"",IF(ISBLANK(K998),IF('Настройки'!$B$9="Нулевой спрос",0,""),IF(K998&lt;0,IF('Настройки'!$B$10="Исключить","",IF('Настройки'!$B$10="Абсолютные значения",ABS(K998),K998)),K998)))</x:f>
      </x:c>
      <x:c r="BO998" s="50" t="str">
        <x:f>IF(7&gt;'Настройки'!$B$3,"",IF(ISBLANK(L998),IF('Настройки'!$B$9="Нулевой спрос",0,""),IF(L998&lt;0,IF('Настройки'!$B$10="Исключить","",IF('Настройки'!$B$10="Абсолютные значения",ABS(L998),L998)),L998)))</x:f>
      </x:c>
      <x:c r="BP998" s="50" t="str">
        <x:f>IF(8&gt;'Настройки'!$B$3,"",IF(ISBLANK(M998),IF('Настройки'!$B$9="Нулевой спрос",0,""),IF(M998&lt;0,IF('Настройки'!$B$10="Исключить","",IF('Настройки'!$B$10="Абсолютные значения",ABS(M998),M998)),M998)))</x:f>
      </x:c>
      <x:c r="BQ998" s="50" t="str">
        <x:f>IF(9&gt;'Настройки'!$B$3,"",IF(ISBLANK(N998),IF('Настройки'!$B$9="Нулевой спрос",0,""),IF(N998&lt;0,IF('Настройки'!$B$10="Исключить","",IF('Настройки'!$B$10="Абсолютные значения",ABS(N998),N998)),N998)))</x:f>
      </x:c>
      <x:c r="BR998" s="50" t="str">
        <x:f>IF(10&gt;'Настройки'!$B$3,"",IF(ISBLANK(O998),IF('Настройки'!$B$9="Нулевой спрос",0,""),IF(O998&lt;0,IF('Настройки'!$B$10="Исключить","",IF('Настройки'!$B$10="Абсолютные значения",ABS(O998),O998)),O998)))</x:f>
      </x:c>
      <x:c r="BS998" s="50" t="str">
        <x:f>IF(11&gt;'Настройки'!$B$3,"",IF(ISBLANK(P998),IF('Настройки'!$B$9="Нулевой спрос",0,""),IF(P998&lt;0,IF('Настройки'!$B$10="Исключить","",IF('Настройки'!$B$10="Абсолютные значения",ABS(P998),P998)),P998)))</x:f>
      </x:c>
      <x:c r="BT998" s="50" t="str">
        <x:f>IF(12&gt;'Настройки'!$B$3,"",IF(ISBLANK(Q998),IF('Настройки'!$B$9="Нулевой спрос",0,""),IF(Q998&lt;0,IF('Настройки'!$B$10="Исключить","",IF('Настройки'!$B$10="Абсолютные значения",ABS(Q998),Q998)),Q998)))</x:f>
      </x:c>
      <x:c r="BU998" s="50" t="str">
        <x:f>IF(13&gt;'Настройки'!$B$3,"",IF(ISBLANK(R998),IF('Настройки'!$B$9="Нулевой спрос",0,""),IF(R998&lt;0,IF('Настройки'!$B$10="Исключить","",IF('Настройки'!$B$10="Абсолютные значения",ABS(R998),R998)),R998)))</x:f>
      </x:c>
      <x:c r="BV998" s="50" t="str">
        <x:f>IF(14&gt;'Настройки'!$B$3,"",IF(ISBLANK(S998),IF('Настройки'!$B$9="Нулевой спрос",0,""),IF(S998&lt;0,IF('Настройки'!$B$10="Исключить","",IF('Настройки'!$B$10="Абсолютные значения",ABS(S998),S998)),S998)))</x:f>
      </x:c>
      <x:c r="BW998" s="50" t="str">
        <x:f>IF(15&gt;'Настройки'!$B$3,"",IF(ISBLANK(T998),IF('Настройки'!$B$9="Нулевой спрос",0,""),IF(T998&lt;0,IF('Настройки'!$B$10="Исключить","",IF('Настройки'!$B$10="Абсолютные значения",ABS(T998),T998)),T998)))</x:f>
      </x:c>
      <x:c r="BX998" s="50" t="str">
        <x:f>IF(16&gt;'Настройки'!$B$3,"",IF(ISBLANK(U998),IF('Настройки'!$B$9="Нулевой спрос",0,""),IF(U998&lt;0,IF('Настройки'!$B$10="Исключить","",IF('Настройки'!$B$10="Абсолютные значения",ABS(U998),U998)),U998)))</x:f>
      </x:c>
      <x:c r="BY998" s="50" t="str">
        <x:f>IF(17&gt;'Настройки'!$B$3,"",IF(ISBLANK(V998),IF('Настройки'!$B$9="Нулевой спрос",0,""),IF(V998&lt;0,IF('Настройки'!$B$10="Исключить","",IF('Настройки'!$B$10="Абсолютные значения",ABS(V998),V998)),V998)))</x:f>
      </x:c>
      <x:c r="BZ998" s="50" t="str">
        <x:f>IF(18&gt;'Настройки'!$B$3,"",IF(ISBLANK(W998),IF('Настройки'!$B$9="Нулевой спрос",0,""),IF(W998&lt;0,IF('Настройки'!$B$10="Исключить","",IF('Настройки'!$B$10="Абсолютные значения",ABS(W998),W998)),W998)))</x:f>
      </x:c>
      <x:c r="CA998" s="50" t="str">
        <x:f>IF(19&gt;'Настройки'!$B$3,"",IF(ISBLANK(X998),IF('Настройки'!$B$9="Нулевой спрос",0,""),IF(X998&lt;0,IF('Настройки'!$B$10="Исключить","",IF('Настройки'!$B$10="Абсолютные значения",ABS(X998),X998)),X998)))</x:f>
      </x:c>
      <x:c r="CB998" s="50" t="str">
        <x:f>IF(20&gt;'Настройки'!$B$3,"",IF(ISBLANK(Y998),IF('Настройки'!$B$9="Нулевой спрос",0,""),IF(Y998&lt;0,IF('Настройки'!$B$10="Исключить","",IF('Настройки'!$B$10="Абсолютные значения",ABS(Y998),Y998)),Y998)))</x:f>
      </x:c>
      <x:c r="CC998" s="50" t="str">
        <x:f>IF(21&gt;'Настройки'!$B$3,"",IF(ISBLANK(Z998),IF('Настройки'!$B$9="Нулевой спрос",0,""),IF(Z998&lt;0,IF('Настройки'!$B$10="Исключить","",IF('Настройки'!$B$10="Абсолютные значения",ABS(Z998),Z998)),Z998)))</x:f>
      </x:c>
      <x:c r="CD998" s="50" t="str">
        <x:f>IF(22&gt;'Настройки'!$B$3,"",IF(ISBLANK(AA998),IF('Настройки'!$B$9="Нулевой спрос",0,""),IF(AA998&lt;0,IF('Настройки'!$B$10="Исключить","",IF('Настройки'!$B$10="Абсолютные значения",ABS(AA998),AA998)),AA998)))</x:f>
      </x:c>
      <x:c r="CE998" s="50" t="str">
        <x:f>IF(23&gt;'Настройки'!$B$3,"",IF(ISBLANK(AB998),IF('Настройки'!$B$9="Нулевой спрос",0,""),IF(AB998&lt;0,IF('Настройки'!$B$10="Исключить","",IF('Настройки'!$B$10="Абсолютные значения",ABS(AB998),AB998)),AB998)))</x:f>
      </x:c>
      <x:c r="CF998" s="50" t="str">
        <x:f>IF(24&gt;'Настройки'!$B$3,"",IF(ISBLANK(AC998),IF('Настройки'!$B$9="Нулевой спрос",0,""),IF(AC998&lt;0,IF('Настройки'!$B$10="Исключить","",IF('Настройки'!$B$10="Абсолютные значения",ABS(AC998),AC998)),AC998)))</x:f>
      </x:c>
      <x:c r="CG998" s="50" t="str">
        <x:f>IF(25&gt;'Настройки'!$B$3,"",IF(ISBLANK(AD998),IF('Настройки'!$B$9="Нулевой спрос",0,""),IF(AD998&lt;0,IF('Настройки'!$B$10="Исключить","",IF('Настройки'!$B$10="Абсолютные значения",ABS(AD998),AD998)),AD998)))</x:f>
      </x:c>
      <x:c r="CH998" s="50" t="str">
        <x:f>IF(26&gt;'Настройки'!$B$3,"",IF(ISBLANK(AE998),IF('Настройки'!$B$9="Нулевой спрос",0,""),IF(AE998&lt;0,IF('Настройки'!$B$10="Исключить","",IF('Настройки'!$B$10="Абсолютные значения",ABS(AE998),AE998)),AE998)))</x:f>
      </x:c>
      <x:c r="CI998" s="50" t="str">
        <x:f>IF(27&gt;'Настройки'!$B$3,"",IF(ISBLANK(AF998),IF('Настройки'!$B$9="Нулевой спрос",0,""),IF(AF998&lt;0,IF('Настройки'!$B$10="Исключить","",IF('Настройки'!$B$10="Абсолютные значения",ABS(AF998),AF998)),AF998)))</x:f>
      </x:c>
      <x:c r="CJ998" s="50" t="str">
        <x:f>IF(28&gt;'Настройки'!$B$3,"",IF(ISBLANK(AG998),IF('Настройки'!$B$9="Нулевой спрос",0,""),IF(AG998&lt;0,IF('Настройки'!$B$10="Исключить","",IF('Настройки'!$B$10="Абсолютные значения",ABS(AG998),AG998)),AG998)))</x:f>
      </x:c>
      <x:c r="CK998" s="50" t="str">
        <x:f>IF(29&gt;'Настройки'!$B$3,"",IF(ISBLANK(AH998),IF('Настройки'!$B$9="Нулевой спрос",0,""),IF(AH998&lt;0,IF('Настройки'!$B$10="Исключить","",IF('Настройки'!$B$10="Абсолютные значения",ABS(AH998),AH998)),AH998)))</x:f>
      </x:c>
      <x:c r="CL998" s="50" t="str">
        <x:f>IF(30&gt;'Настройки'!$B$3,"",IF(ISBLANK(AI998),IF('Настройки'!$B$9="Нулевой спрос",0,""),IF(AI998&lt;0,IF('Настройки'!$B$10="Исключить","",IF('Настройки'!$B$10="Абсолютные значения",ABS(AI998),AI998)),AI998)))</x:f>
      </x:c>
      <x:c r="CM998" s="50" t="str">
        <x:f>IF(31&gt;'Настройки'!$B$3,"",IF(ISBLANK(AJ998),IF('Настройки'!$B$9="Нулевой спрос",0,""),IF(AJ998&lt;0,IF('Настройки'!$B$10="Исключить","",IF('Настройки'!$B$10="Абсолютные значения",ABS(AJ998),AJ998)),AJ998)))</x:f>
      </x:c>
      <x:c r="CN998" s="50" t="str">
        <x:f>IF(32&gt;'Настройки'!$B$3,"",IF(ISBLANK(AK998),IF('Настройки'!$B$9="Нулевой спрос",0,""),IF(AK998&lt;0,IF('Настройки'!$B$10="Исключить","",IF('Настройки'!$B$10="Абсолютные значения",ABS(AK998),AK998)),AK998)))</x:f>
      </x:c>
      <x:c r="CO998" s="50" t="str">
        <x:f>IF(33&gt;'Настройки'!$B$3,"",IF(ISBLANK(AL998),IF('Настройки'!$B$9="Нулевой спрос",0,""),IF(AL998&lt;0,IF('Настройки'!$B$10="Исключить","",IF('Настройки'!$B$10="Абсолютные значения",ABS(AL998),AL998)),AL998)))</x:f>
      </x:c>
      <x:c r="CP998" s="50" t="str">
        <x:f>IF(34&gt;'Настройки'!$B$3,"",IF(ISBLANK(AM998),IF('Настройки'!$B$9="Нулевой спрос",0,""),IF(AM998&lt;0,IF('Настройки'!$B$10="Исключить","",IF('Настройки'!$B$10="Абсолютные значения",ABS(AM998),AM998)),AM998)))</x:f>
      </x:c>
      <x:c r="CQ998" s="50" t="str">
        <x:f>IF(35&gt;'Настройки'!$B$3,"",IF(ISBLANK(AN998),IF('Настройки'!$B$9="Нулевой спрос",0,""),IF(AN998&lt;0,IF('Настройки'!$B$10="Исключить","",IF('Настройки'!$B$10="Абсолютные значения",ABS(AN998),AN998)),AN998)))</x:f>
      </x:c>
      <x:c r="CR998" s="50" t="str">
        <x:f>IF(36&gt;'Настройки'!$B$3,"",IF(ISBLANK(AO998),IF('Настройки'!$B$9="Нулевой спрос",0,""),IF(AO998&lt;0,IF('Настройки'!$B$10="Исключить","",IF('Настройки'!$B$10="Абсолютные значения",ABS(AO998),AO998)),AO998)))</x:f>
      </x:c>
      <x:c r="CS998" s="50" t="str">
        <x:f>IF(OR(1&gt;'Настройки'!$B$3,ISBLANK(BI998),BI998=0),"",BI998)</x:f>
      </x:c>
      <x:c r="CT998" s="50" t="str">
        <x:f>IF(OR(2&gt;'Настройки'!$B$3,ISBLANK(BJ998),BJ998=0),"",BJ998)</x:f>
      </x:c>
      <x:c r="CU998" s="50" t="str">
        <x:f>IF(OR(3&gt;'Настройки'!$B$3,ISBLANK(BK998),BK998=0),"",BK998)</x:f>
      </x:c>
      <x:c r="CV998" s="50" t="str">
        <x:f>IF(OR(4&gt;'Настройки'!$B$3,ISBLANK(BL998),BL998=0),"",BL998)</x:f>
      </x:c>
      <x:c r="CW998" s="50" t="str">
        <x:f>IF(OR(5&gt;'Настройки'!$B$3,ISBLANK(BM998),BM998=0),"",BM998)</x:f>
      </x:c>
      <x:c r="CX998" s="50" t="str">
        <x:f>IF(OR(6&gt;'Настройки'!$B$3,ISBLANK(BN998),BN998=0),"",BN998)</x:f>
      </x:c>
      <x:c r="CY998" s="50" t="str">
        <x:f>IF(OR(7&gt;'Настройки'!$B$3,ISBLANK(BO998),BO998=0),"",BO998)</x:f>
      </x:c>
      <x:c r="CZ998" s="50" t="str">
        <x:f>IF(OR(8&gt;'Настройки'!$B$3,ISBLANK(BP998),BP998=0),"",BP998)</x:f>
      </x:c>
      <x:c r="DA998" s="50" t="str">
        <x:f>IF(OR(9&gt;'Настройки'!$B$3,ISBLANK(BQ998),BQ998=0),"",BQ998)</x:f>
      </x:c>
      <x:c r="DB998" s="50" t="str">
        <x:f>IF(OR(10&gt;'Настройки'!$B$3,ISBLANK(BR998),BR998=0),"",BR998)</x:f>
      </x:c>
      <x:c r="DC998" s="50" t="str">
        <x:f>IF(OR(11&gt;'Настройки'!$B$3,ISBLANK(BS998),BS998=0),"",BS998)</x:f>
      </x:c>
      <x:c r="DD998" s="50" t="str">
        <x:f>IF(OR(12&gt;'Настройки'!$B$3,ISBLANK(BT998),BT998=0),"",BT998)</x:f>
      </x:c>
      <x:c r="DE998" s="50" t="str">
        <x:f>IF(OR(13&gt;'Настройки'!$B$3,ISBLANK(BU998),BU998=0),"",BU998)</x:f>
      </x:c>
      <x:c r="DF998" s="50" t="str">
        <x:f>IF(OR(14&gt;'Настройки'!$B$3,ISBLANK(BV998),BV998=0),"",BV998)</x:f>
      </x:c>
      <x:c r="DG998" s="50" t="str">
        <x:f>IF(OR(15&gt;'Настройки'!$B$3,ISBLANK(BW998),BW998=0),"",BW998)</x:f>
      </x:c>
      <x:c r="DH998" s="50" t="str">
        <x:f>IF(OR(16&gt;'Настройки'!$B$3,ISBLANK(BX998),BX998=0),"",BX998)</x:f>
      </x:c>
      <x:c r="DI998" s="50" t="str">
        <x:f>IF(OR(17&gt;'Настройки'!$B$3,ISBLANK(BY998),BY998=0),"",BY998)</x:f>
      </x:c>
      <x:c r="DJ998" s="50" t="str">
        <x:f>IF(OR(18&gt;'Настройки'!$B$3,ISBLANK(BZ998),BZ998=0),"",BZ998)</x:f>
      </x:c>
      <x:c r="DK998" s="50" t="str">
        <x:f>IF(OR(19&gt;'Настройки'!$B$3,ISBLANK(CA998),CA998=0),"",CA998)</x:f>
      </x:c>
      <x:c r="DL998" s="50" t="str">
        <x:f>IF(OR(20&gt;'Настройки'!$B$3,ISBLANK(CB998),CB998=0),"",CB998)</x:f>
      </x:c>
      <x:c r="DM998" s="50" t="str">
        <x:f>IF(OR(21&gt;'Настройки'!$B$3,ISBLANK(CC998),CC998=0),"",CC998)</x:f>
      </x:c>
      <x:c r="DN998" s="50" t="str">
        <x:f>IF(OR(22&gt;'Настройки'!$B$3,ISBLANK(CD998),CD998=0),"",CD998)</x:f>
      </x:c>
      <x:c r="DO998" s="50" t="str">
        <x:f>IF(OR(23&gt;'Настройки'!$B$3,ISBLANK(CE998),CE998=0),"",CE998)</x:f>
      </x:c>
      <x:c r="DP998" s="50" t="str">
        <x:f>IF(OR(24&gt;'Настройки'!$B$3,ISBLANK(CF998),CF998=0),"",CF998)</x:f>
      </x:c>
      <x:c r="DQ998" s="50" t="str">
        <x:f>IF(OR(25&gt;'Настройки'!$B$3,ISBLANK(CG998),CG998=0),"",CG998)</x:f>
      </x:c>
      <x:c r="DR998" s="50" t="str">
        <x:f>IF(OR(26&gt;'Настройки'!$B$3,ISBLANK(CH998),CH998=0),"",CH998)</x:f>
      </x:c>
      <x:c r="DS998" s="50" t="str">
        <x:f>IF(OR(27&gt;'Настройки'!$B$3,ISBLANK(CI998),CI998=0),"",CI998)</x:f>
      </x:c>
      <x:c r="DT998" s="50" t="str">
        <x:f>IF(OR(28&gt;'Настройки'!$B$3,ISBLANK(CJ998),CJ998=0),"",CJ998)</x:f>
      </x:c>
      <x:c r="DU998" s="50" t="str">
        <x:f>IF(OR(29&gt;'Настройки'!$B$3,ISBLANK(CK998),CK998=0),"",CK998)</x:f>
      </x:c>
      <x:c r="DV998" s="50" t="str">
        <x:f>IF(OR(30&gt;'Настройки'!$B$3,ISBLANK(CL998),CL998=0),"",CL998)</x:f>
      </x:c>
      <x:c r="DW998" s="50" t="str">
        <x:f>IF(OR(31&gt;'Настройки'!$B$3,ISBLANK(CM998),CM998=0),"",CM998)</x:f>
      </x:c>
      <x:c r="DX998" s="50" t="str">
        <x:f>IF(OR(32&gt;'Настройки'!$B$3,ISBLANK(CN998),CN998=0),"",CN998)</x:f>
      </x:c>
      <x:c r="DY998" s="50" t="str">
        <x:f>IF(OR(33&gt;'Настройки'!$B$3,ISBLANK(CO998),CO998=0),"",CO998)</x:f>
      </x:c>
      <x:c r="DZ998" s="50" t="str">
        <x:f>IF(OR(34&gt;'Настройки'!$B$3,ISBLANK(CP998),CP998=0),"",CP998)</x:f>
      </x:c>
      <x:c r="EA998" s="50" t="str">
        <x:f>IF(OR(35&gt;'Настройки'!$B$3,ISBLANK(CQ998),CQ998=0),"",CQ998)</x:f>
      </x:c>
      <x:c r="EB998" s="50" t="str">
        <x:f>IF(OR(36&gt;'Настройки'!$B$3,ISBLANK(CR998),CR998=0),"",CR998)</x:f>
      </x:c>
      <x:c r="EC998" s="50" t="str">
        <x:f>IF(A998="","",IF(OR(BB998="AZ",BB998="BZ"),10000+ROW(),IF(AZ998&gt;'Настройки'!$B$11,20000+ROW(),IF(BF998&lt;&gt;"Обычный",30000+ROW(),IF(AX998&lt;=0,40000+ROW(),"")))))</x:f>
      </x:c>
      <x:c r="ED998" s="50" t="str">
        <x:f>IF(EC998="","",COUNTIFS($EC$2:$EC$1001,"&gt;0",$EC$2:$EC$1001,"&lt;"&amp;EC998)+1)</x:f>
      </x:c>
    </x:row>
    <x:row r="999">
      <x:c r="A999" s="115"/>
      <x:c r="B999" s="115"/>
      <x:c r="C999" s="115"/>
      <x:c r="D999" s="118"/>
      <x:c r="E999" s="118"/>
      <x:c r="F999" s="118"/>
      <x:c r="G999" s="118"/>
      <x:c r="H999" s="118"/>
      <x:c r="I999" s="118"/>
      <x:c r="J999" s="118"/>
      <x:c r="K999" s="118"/>
      <x:c r="L999" s="118"/>
      <x:c r="M999" s="118"/>
      <x:c r="N999" s="118"/>
      <x:c r="O999" s="118"/>
      <x:c r="P999" s="118"/>
      <x:c r="Q999" s="118"/>
      <x:c r="R999" s="118"/>
      <x:c r="S999" s="118"/>
      <x:c r="T999" s="118"/>
      <x:c r="U999" s="118"/>
      <x:c r="V999" s="118"/>
      <x:c r="W999" s="118"/>
      <x:c r="X999" s="118"/>
      <x:c r="Y999" s="118"/>
      <x:c r="Z999" s="118"/>
      <x:c r="AA999" s="118"/>
      <x:c r="AB999" s="118"/>
      <x:c r="AC999" s="118"/>
      <x:c r="AD999" s="118"/>
      <x:c r="AE999" s="118"/>
      <x:c r="AF999" s="118"/>
      <x:c r="AG999" s="118"/>
      <x:c r="AH999" s="118"/>
      <x:c r="AI999" s="118"/>
      <x:c r="AJ999" s="118"/>
      <x:c r="AK999" s="118"/>
      <x:c r="AL999" s="118"/>
      <x:c r="AM999" s="118"/>
      <x:c r="AN999" s="118"/>
      <x:c r="AO999" s="118"/>
      <x:c r="AP999" s="115"/>
      <x:c r="AQ999" s="49" t="str">
        <x:f>IF(A999="","",COUNT(BI999:INDEX(BI999:CR999,1,'Настройки'!$B$3)))</x:f>
      </x:c>
      <x:c r="AR999" s="49" t="str">
        <x:f>IF(A999="","",SUM(BI999:INDEX(BI999:CR999,1,'Настройки'!$B$3)))</x:f>
      </x:c>
      <x:c r="AS999" s="58" t="str">
        <x:f>IF(A999="","",IF('Настройки'!$B$4="Стоимость потребления",AR999*D999,IF('Настройки'!$B$4="Количество",AR999,E999)))</x:f>
      </x:c>
      <x:c r="AT999" s="61" t="str">
        <x:f>IF(OR(A999="",AS999&lt;0,SUM($AS$2:$AS$1001)&lt;=0),"",AS999/SUM($AS$2:$AS$1001))</x:f>
      </x:c>
      <x:c r="AU999" s="61" t="str">
        <x:f>IF(OR(A999="",AS999&lt;0,SUM($AS$2:$AS$1001)&lt;=0),"",SUMIFS($AS$2:$AS$1001,$AS$2:$AS$1001,"&gt;"&amp;AS999)/SUM($AS$2:$AS$1001))</x:f>
      </x:c>
      <x:c r="AV999" s="61" t="str">
        <x:f>IF(OR(A999="",AS999&lt;0,SUM($AS$2:$AS$1001)&lt;=0),"",SUMIFS($AS$2:$AS$1001,$AS$2:$AS$1001,"&gt;="&amp;AS999)/SUM($AS$2:$AS$1001))</x:f>
      </x:c>
      <x:c r="AW999" s="49" t="str">
        <x:f>IF(A999="","",IF(SUM($AS$2:$AS$1001)&lt;=0,"Не определён",IF(AS999&lt;0,"Исключение",IF(AU999&lt;'Настройки'!$B$5,"A",IF(AU999&lt;'Настройки'!$B$6,"B","C")))))</x:f>
      </x:c>
      <x:c r="AX999" s="58" t="str">
        <x:f>IF(A999="","",IF(AQ999=0,"",AVERAGE(BI999:INDEX(BI999:CR999,1,'Настройки'!$B$3))))</x:f>
      </x:c>
      <x:c r="AY999" s="58" t="str">
        <x:f>IF(OR(A999="",AQ999=0),"",STDEVP(BI999:INDEX(BI999:CR999,1,'Настройки'!$B$3)))</x:f>
      </x:c>
      <x:c r="AZ999" s="61" t="str">
        <x:f>IF(OR(A999="",AQ999&lt;'Настройки'!$B$12,AX999&lt;=0,AND('Настройки'!$B$10="Блокировать",COUNTIF(F999:INDEX(F999:AO999,1,'Настройки'!$B$3),"&lt;0")&gt;0)),"",AY999/ABS(AX999))</x:f>
      </x:c>
      <x:c r="BA999" s="49" t="str">
        <x:f>IF(A999="","",IF(AND('Настройки'!$B$10="Блокировать",COUNTIF(F999:INDEX(F999:AO999,1,'Настройки'!$B$3),"&lt;0")&gt;0),"Не определён",IF(AQ999&lt;'Настройки'!$B$12,"Не определён",IF(AX999=0,"Нет спроса",IF(AX999&lt;0,"Не определён",IF(AZ999&lt;='Настройки'!$B$7,"X",IF(AZ999&lt;='Настройки'!$B$8,"Y","Z")))))))</x:f>
      </x:c>
      <x:c r="BB999" s="49" t="str">
        <x:f>IF(OR(A999="",LEN(AW999)&lt;&gt;1,LEN(BA999)&lt;&gt;1),"",AW999&amp;BA999)</x:f>
      </x:c>
      <x:c r="BC999" s="61" t="str">
        <x:f>IF(OR(A999="",AQ999=0),"",(COUNT(BI999:INDEX(BI999:CR999,1,'Настройки'!$B$3))-COUNT(CS999:INDEX(CS999:EB999,1,'Настройки'!$B$3)))/AQ999)</x:f>
      </x:c>
      <x:c r="BD999" s="64" t="str">
        <x:f>IF(OR(A999="",COUNT(CS999:INDEX(CS999:EB999,1,'Настройки'!$B$3))=0),"",AQ999/COUNT(CS999:INDEX(CS999:EB999,1,'Настройки'!$B$3)))</x:f>
      </x:c>
      <x:c r="BE999" s="64" t="str">
        <x:f>IF(OR(A999="",COUNT(CS999:INDEX(CS999:EB999,1,'Настройки'!$B$3))=0),"",IF(AVERAGE(CS999:INDEX(CS999:EB999,1,'Настройки'!$B$3))=0,"",(STDEVP(CS999:INDEX(CS999:EB999,1,'Настройки'!$B$3))/ABS(AVERAGE(CS999:INDEX(CS999:EB999,1,'Настройки'!$B$3))))^2))</x:f>
      </x:c>
      <x:c r="BF999" s="49" t="str">
        <x:f>IF(A999="","",IF(AQ999&lt;3,"Недостаточно",IF(AQ999&lt;6,"Предварительный","Обычный")))</x:f>
      </x:c>
      <x:c r="BG999" s="49" t="str">
        <x:f>IF(A999="","",IF(COUNTIF(F999:INDEX(F999:AO999,1,'Настройки'!$B$3),"&lt;0")&gt;0,IF('Настройки'!$B$10="Блокировать","Отрицательный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"),"")&amp;IF(AQ999&lt;3,"Недостаточно истории. ",IF(AQ999&lt;6,"Предварительная классификация. ",""))&amp;IF(AX999=0,"Нет спроса за горизонт. ","")&amp;IF(AZ999&gt;'Настройки'!$B$11,"Экстремальная вариативность. ",""))</x:f>
      </x:c>
      <x:c r="BH999" s="49" t="str">
        <x:f>IF(A999="","",IFERROR(VLOOKUP(BB999,'Настройки'!$D$3:$E$11,2,FALSE),"Сначала проверьте исходные данные и историю спроса.")&amp;" Уточните срок поставки, MOQ и критичность.")</x:f>
      </x:c>
      <x:c r="BI999" s="50" t="str">
        <x:f>IF(1&gt;'Настройки'!$B$3,"",IF(ISBLANK(F999),IF('Настройки'!$B$9="Нулевой спрос",0,""),IF(F999&lt;0,IF('Настройки'!$B$10="Исключить","",IF('Настройки'!$B$10="Абсолютные значения",ABS(F999),F999)),F999)))</x:f>
      </x:c>
      <x:c r="BJ999" s="50" t="str">
        <x:f>IF(2&gt;'Настройки'!$B$3,"",IF(ISBLANK(G999),IF('Настройки'!$B$9="Нулевой спрос",0,""),IF(G999&lt;0,IF('Настройки'!$B$10="Исключить","",IF('Настройки'!$B$10="Абсолютные значения",ABS(G999),G999)),G999)))</x:f>
      </x:c>
      <x:c r="BK999" s="50" t="str">
        <x:f>IF(3&gt;'Настройки'!$B$3,"",IF(ISBLANK(H999),IF('Настройки'!$B$9="Нулевой спрос",0,""),IF(H999&lt;0,IF('Настройки'!$B$10="Исключить","",IF('Настройки'!$B$10="Абсолютные значения",ABS(H999),H999)),H999)))</x:f>
      </x:c>
      <x:c r="BL999" s="50" t="str">
        <x:f>IF(4&gt;'Настройки'!$B$3,"",IF(ISBLANK(I999),IF('Настройки'!$B$9="Нулевой спрос",0,""),IF(I999&lt;0,IF('Настройки'!$B$10="Исключить","",IF('Настройки'!$B$10="Абсолютные значения",ABS(I999),I999)),I999)))</x:f>
      </x:c>
      <x:c r="BM999" s="50" t="str">
        <x:f>IF(5&gt;'Настройки'!$B$3,"",IF(ISBLANK(J999),IF('Настройки'!$B$9="Нулевой спрос",0,""),IF(J999&lt;0,IF('Настройки'!$B$10="Исключить","",IF('Настройки'!$B$10="Абсолютные значения",ABS(J999),J999)),J999)))</x:f>
      </x:c>
      <x:c r="BN999" s="50" t="str">
        <x:f>IF(6&gt;'Настройки'!$B$3,"",IF(ISBLANK(K999),IF('Настройки'!$B$9="Нулевой спрос",0,""),IF(K999&lt;0,IF('Настройки'!$B$10="Исключить","",IF('Настройки'!$B$10="Абсолютные значения",ABS(K999),K999)),K999)))</x:f>
      </x:c>
      <x:c r="BO999" s="50" t="str">
        <x:f>IF(7&gt;'Настройки'!$B$3,"",IF(ISBLANK(L999),IF('Настройки'!$B$9="Нулевой спрос",0,""),IF(L999&lt;0,IF('Настройки'!$B$10="Исключить","",IF('Настройки'!$B$10="Абсолютные значения",ABS(L999),L999)),L999)))</x:f>
      </x:c>
      <x:c r="BP999" s="50" t="str">
        <x:f>IF(8&gt;'Настройки'!$B$3,"",IF(ISBLANK(M999),IF('Настройки'!$B$9="Нулевой спрос",0,""),IF(M999&lt;0,IF('Настройки'!$B$10="Исключить","",IF('Настройки'!$B$10="Абсолютные значения",ABS(M999),M999)),M999)))</x:f>
      </x:c>
      <x:c r="BQ999" s="50" t="str">
        <x:f>IF(9&gt;'Настройки'!$B$3,"",IF(ISBLANK(N999),IF('Настройки'!$B$9="Нулевой спрос",0,""),IF(N999&lt;0,IF('Настройки'!$B$10="Исключить","",IF('Настройки'!$B$10="Абсолютные значения",ABS(N999),N999)),N999)))</x:f>
      </x:c>
      <x:c r="BR999" s="50" t="str">
        <x:f>IF(10&gt;'Настройки'!$B$3,"",IF(ISBLANK(O999),IF('Настройки'!$B$9="Нулевой спрос",0,""),IF(O999&lt;0,IF('Настройки'!$B$10="Исключить","",IF('Настройки'!$B$10="Абсолютные значения",ABS(O999),O999)),O999)))</x:f>
      </x:c>
      <x:c r="BS999" s="50" t="str">
        <x:f>IF(11&gt;'Настройки'!$B$3,"",IF(ISBLANK(P999),IF('Настройки'!$B$9="Нулевой спрос",0,""),IF(P999&lt;0,IF('Настройки'!$B$10="Исключить","",IF('Настройки'!$B$10="Абсолютные значения",ABS(P999),P999)),P999)))</x:f>
      </x:c>
      <x:c r="BT999" s="50" t="str">
        <x:f>IF(12&gt;'Настройки'!$B$3,"",IF(ISBLANK(Q999),IF('Настройки'!$B$9="Нулевой спрос",0,""),IF(Q999&lt;0,IF('Настройки'!$B$10="Исключить","",IF('Настройки'!$B$10="Абсолютные значения",ABS(Q999),Q999)),Q999)))</x:f>
      </x:c>
      <x:c r="BU999" s="50" t="str">
        <x:f>IF(13&gt;'Настройки'!$B$3,"",IF(ISBLANK(R999),IF('Настройки'!$B$9="Нулевой спрос",0,""),IF(R999&lt;0,IF('Настройки'!$B$10="Исключить","",IF('Настройки'!$B$10="Абсолютные значения",ABS(R999),R999)),R999)))</x:f>
      </x:c>
      <x:c r="BV999" s="50" t="str">
        <x:f>IF(14&gt;'Настройки'!$B$3,"",IF(ISBLANK(S999),IF('Настройки'!$B$9="Нулевой спрос",0,""),IF(S999&lt;0,IF('Настройки'!$B$10="Исключить","",IF('Настройки'!$B$10="Абсолютные значения",ABS(S999),S999)),S999)))</x:f>
      </x:c>
      <x:c r="BW999" s="50" t="str">
        <x:f>IF(15&gt;'Настройки'!$B$3,"",IF(ISBLANK(T999),IF('Настройки'!$B$9="Нулевой спрос",0,""),IF(T999&lt;0,IF('Настройки'!$B$10="Исключить","",IF('Настройки'!$B$10="Абсолютные значения",ABS(T999),T999)),T999)))</x:f>
      </x:c>
      <x:c r="BX999" s="50" t="str">
        <x:f>IF(16&gt;'Настройки'!$B$3,"",IF(ISBLANK(U999),IF('Настройки'!$B$9="Нулевой спрос",0,""),IF(U999&lt;0,IF('Настройки'!$B$10="Исключить","",IF('Настройки'!$B$10="Абсолютные значения",ABS(U999),U999)),U999)))</x:f>
      </x:c>
      <x:c r="BY999" s="50" t="str">
        <x:f>IF(17&gt;'Настройки'!$B$3,"",IF(ISBLANK(V999),IF('Настройки'!$B$9="Нулевой спрос",0,""),IF(V999&lt;0,IF('Настройки'!$B$10="Исключить","",IF('Настройки'!$B$10="Абсолютные значения",ABS(V999),V999)),V999)))</x:f>
      </x:c>
      <x:c r="BZ999" s="50" t="str">
        <x:f>IF(18&gt;'Настройки'!$B$3,"",IF(ISBLANK(W999),IF('Настройки'!$B$9="Нулевой спрос",0,""),IF(W999&lt;0,IF('Настройки'!$B$10="Исключить","",IF('Настройки'!$B$10="Абсолютные значения",ABS(W999),W999)),W999)))</x:f>
      </x:c>
      <x:c r="CA999" s="50" t="str">
        <x:f>IF(19&gt;'Настройки'!$B$3,"",IF(ISBLANK(X999),IF('Настройки'!$B$9="Нулевой спрос",0,""),IF(X999&lt;0,IF('Настройки'!$B$10="Исключить","",IF('Настройки'!$B$10="Абсолютные значения",ABS(X999),X999)),X999)))</x:f>
      </x:c>
      <x:c r="CB999" s="50" t="str">
        <x:f>IF(20&gt;'Настройки'!$B$3,"",IF(ISBLANK(Y999),IF('Настройки'!$B$9="Нулевой спрос",0,""),IF(Y999&lt;0,IF('Настройки'!$B$10="Исключить","",IF('Настройки'!$B$10="Абсолютные значения",ABS(Y999),Y999)),Y999)))</x:f>
      </x:c>
      <x:c r="CC999" s="50" t="str">
        <x:f>IF(21&gt;'Настройки'!$B$3,"",IF(ISBLANK(Z999),IF('Настройки'!$B$9="Нулевой спрос",0,""),IF(Z999&lt;0,IF('Настройки'!$B$10="Исключить","",IF('Настройки'!$B$10="Абсолютные значения",ABS(Z999),Z999)),Z999)))</x:f>
      </x:c>
      <x:c r="CD999" s="50" t="str">
        <x:f>IF(22&gt;'Настройки'!$B$3,"",IF(ISBLANK(AA999),IF('Настройки'!$B$9="Нулевой спрос",0,""),IF(AA999&lt;0,IF('Настройки'!$B$10="Исключить","",IF('Настройки'!$B$10="Абсолютные значения",ABS(AA999),AA999)),AA999)))</x:f>
      </x:c>
      <x:c r="CE999" s="50" t="str">
        <x:f>IF(23&gt;'Настройки'!$B$3,"",IF(ISBLANK(AB999),IF('Настройки'!$B$9="Нулевой спрос",0,""),IF(AB999&lt;0,IF('Настройки'!$B$10="Исключить","",IF('Настройки'!$B$10="Абсолютные значения",ABS(AB999),AB999)),AB999)))</x:f>
      </x:c>
      <x:c r="CF999" s="50" t="str">
        <x:f>IF(24&gt;'Настройки'!$B$3,"",IF(ISBLANK(AC999),IF('Настройки'!$B$9="Нулевой спрос",0,""),IF(AC999&lt;0,IF('Настройки'!$B$10="Исключить","",IF('Настройки'!$B$10="Абсолютные значения",ABS(AC999),AC999)),AC999)))</x:f>
      </x:c>
      <x:c r="CG999" s="50" t="str">
        <x:f>IF(25&gt;'Настройки'!$B$3,"",IF(ISBLANK(AD999),IF('Настройки'!$B$9="Нулевой спрос",0,""),IF(AD999&lt;0,IF('Настройки'!$B$10="Исключить","",IF('Настройки'!$B$10="Абсолютные значения",ABS(AD999),AD999)),AD999)))</x:f>
      </x:c>
      <x:c r="CH999" s="50" t="str">
        <x:f>IF(26&gt;'Настройки'!$B$3,"",IF(ISBLANK(AE999),IF('Настройки'!$B$9="Нулевой спрос",0,""),IF(AE999&lt;0,IF('Настройки'!$B$10="Исключить","",IF('Настройки'!$B$10="Абсолютные значения",ABS(AE999),AE999)),AE999)))</x:f>
      </x:c>
      <x:c r="CI999" s="50" t="str">
        <x:f>IF(27&gt;'Настройки'!$B$3,"",IF(ISBLANK(AF999),IF('Настройки'!$B$9="Нулевой спрос",0,""),IF(AF999&lt;0,IF('Настройки'!$B$10="Исключить","",IF('Настройки'!$B$10="Абсолютные значения",ABS(AF999),AF999)),AF999)))</x:f>
      </x:c>
      <x:c r="CJ999" s="50" t="str">
        <x:f>IF(28&gt;'Настройки'!$B$3,"",IF(ISBLANK(AG999),IF('Настройки'!$B$9="Нулевой спрос",0,""),IF(AG999&lt;0,IF('Настройки'!$B$10="Исключить","",IF('Настройки'!$B$10="Абсолютные значения",ABS(AG999),AG999)),AG999)))</x:f>
      </x:c>
      <x:c r="CK999" s="50" t="str">
        <x:f>IF(29&gt;'Настройки'!$B$3,"",IF(ISBLANK(AH999),IF('Настройки'!$B$9="Нулевой спрос",0,""),IF(AH999&lt;0,IF('Настройки'!$B$10="Исключить","",IF('Настройки'!$B$10="Абсолютные значения",ABS(AH999),AH999)),AH999)))</x:f>
      </x:c>
      <x:c r="CL999" s="50" t="str">
        <x:f>IF(30&gt;'Настройки'!$B$3,"",IF(ISBLANK(AI999),IF('Настройки'!$B$9="Нулевой спрос",0,""),IF(AI999&lt;0,IF('Настройки'!$B$10="Исключить","",IF('Настройки'!$B$10="Абсолютные значения",ABS(AI999),AI999)),AI999)))</x:f>
      </x:c>
      <x:c r="CM999" s="50" t="str">
        <x:f>IF(31&gt;'Настройки'!$B$3,"",IF(ISBLANK(AJ999),IF('Настройки'!$B$9="Нулевой спрос",0,""),IF(AJ999&lt;0,IF('Настройки'!$B$10="Исключить","",IF('Настройки'!$B$10="Абсолютные значения",ABS(AJ999),AJ999)),AJ999)))</x:f>
      </x:c>
      <x:c r="CN999" s="50" t="str">
        <x:f>IF(32&gt;'Настройки'!$B$3,"",IF(ISBLANK(AK999),IF('Настройки'!$B$9="Нулевой спрос",0,""),IF(AK999&lt;0,IF('Настройки'!$B$10="Исключить","",IF('Настройки'!$B$10="Абсолютные значения",ABS(AK999),AK999)),AK999)))</x:f>
      </x:c>
      <x:c r="CO999" s="50" t="str">
        <x:f>IF(33&gt;'Настройки'!$B$3,"",IF(ISBLANK(AL999),IF('Настройки'!$B$9="Нулевой спрос",0,""),IF(AL999&lt;0,IF('Настройки'!$B$10="Исключить","",IF('Настройки'!$B$10="Абсолютные значения",ABS(AL999),AL999)),AL999)))</x:f>
      </x:c>
      <x:c r="CP999" s="50" t="str">
        <x:f>IF(34&gt;'Настройки'!$B$3,"",IF(ISBLANK(AM999),IF('Настройки'!$B$9="Нулевой спрос",0,""),IF(AM999&lt;0,IF('Настройки'!$B$10="Исключить","",IF('Настройки'!$B$10="Абсолютные значения",ABS(AM999),AM999)),AM999)))</x:f>
      </x:c>
      <x:c r="CQ999" s="50" t="str">
        <x:f>IF(35&gt;'Настройки'!$B$3,"",IF(ISBLANK(AN999),IF('Настройки'!$B$9="Нулевой спрос",0,""),IF(AN999&lt;0,IF('Настройки'!$B$10="Исключить","",IF('Настройки'!$B$10="Абсолютные значения",ABS(AN999),AN999)),AN999)))</x:f>
      </x:c>
      <x:c r="CR999" s="50" t="str">
        <x:f>IF(36&gt;'Настройки'!$B$3,"",IF(ISBLANK(AO999),IF('Настройки'!$B$9="Нулевой спрос",0,""),IF(AO999&lt;0,IF('Настройки'!$B$10="Исключить","",IF('Настройки'!$B$10="Абсолютные значения",ABS(AO999),AO999)),AO999)))</x:f>
      </x:c>
      <x:c r="CS999" s="50" t="str">
        <x:f>IF(OR(1&gt;'Настройки'!$B$3,ISBLANK(BI999),BI999=0),"",BI999)</x:f>
      </x:c>
      <x:c r="CT999" s="50" t="str">
        <x:f>IF(OR(2&gt;'Настройки'!$B$3,ISBLANK(BJ999),BJ999=0),"",BJ999)</x:f>
      </x:c>
      <x:c r="CU999" s="50" t="str">
        <x:f>IF(OR(3&gt;'Настройки'!$B$3,ISBLANK(BK999),BK999=0),"",BK999)</x:f>
      </x:c>
      <x:c r="CV999" s="50" t="str">
        <x:f>IF(OR(4&gt;'Настройки'!$B$3,ISBLANK(BL999),BL999=0),"",BL999)</x:f>
      </x:c>
      <x:c r="CW999" s="50" t="str">
        <x:f>IF(OR(5&gt;'Настройки'!$B$3,ISBLANK(BM999),BM999=0),"",BM999)</x:f>
      </x:c>
      <x:c r="CX999" s="50" t="str">
        <x:f>IF(OR(6&gt;'Настройки'!$B$3,ISBLANK(BN999),BN999=0),"",BN999)</x:f>
      </x:c>
      <x:c r="CY999" s="50" t="str">
        <x:f>IF(OR(7&gt;'Настройки'!$B$3,ISBLANK(BO999),BO999=0),"",BO999)</x:f>
      </x:c>
      <x:c r="CZ999" s="50" t="str">
        <x:f>IF(OR(8&gt;'Настройки'!$B$3,ISBLANK(BP999),BP999=0),"",BP999)</x:f>
      </x:c>
      <x:c r="DA999" s="50" t="str">
        <x:f>IF(OR(9&gt;'Настройки'!$B$3,ISBLANK(BQ999),BQ999=0),"",BQ999)</x:f>
      </x:c>
      <x:c r="DB999" s="50" t="str">
        <x:f>IF(OR(10&gt;'Настройки'!$B$3,ISBLANK(BR999),BR999=0),"",BR999)</x:f>
      </x:c>
      <x:c r="DC999" s="50" t="str">
        <x:f>IF(OR(11&gt;'Настройки'!$B$3,ISBLANK(BS999),BS999=0),"",BS999)</x:f>
      </x:c>
      <x:c r="DD999" s="50" t="str">
        <x:f>IF(OR(12&gt;'Настройки'!$B$3,ISBLANK(BT999),BT999=0),"",BT999)</x:f>
      </x:c>
      <x:c r="DE999" s="50" t="str">
        <x:f>IF(OR(13&gt;'Настройки'!$B$3,ISBLANK(BU999),BU999=0),"",BU999)</x:f>
      </x:c>
      <x:c r="DF999" s="50" t="str">
        <x:f>IF(OR(14&gt;'Настройки'!$B$3,ISBLANK(BV999),BV999=0),"",BV999)</x:f>
      </x:c>
      <x:c r="DG999" s="50" t="str">
        <x:f>IF(OR(15&gt;'Настройки'!$B$3,ISBLANK(BW999),BW999=0),"",BW999)</x:f>
      </x:c>
      <x:c r="DH999" s="50" t="str">
        <x:f>IF(OR(16&gt;'Настройки'!$B$3,ISBLANK(BX999),BX999=0),"",BX999)</x:f>
      </x:c>
      <x:c r="DI999" s="50" t="str">
        <x:f>IF(OR(17&gt;'Настройки'!$B$3,ISBLANK(BY999),BY999=0),"",BY999)</x:f>
      </x:c>
      <x:c r="DJ999" s="50" t="str">
        <x:f>IF(OR(18&gt;'Настройки'!$B$3,ISBLANK(BZ999),BZ999=0),"",BZ999)</x:f>
      </x:c>
      <x:c r="DK999" s="50" t="str">
        <x:f>IF(OR(19&gt;'Настройки'!$B$3,ISBLANK(CA999),CA999=0),"",CA999)</x:f>
      </x:c>
      <x:c r="DL999" s="50" t="str">
        <x:f>IF(OR(20&gt;'Настройки'!$B$3,ISBLANK(CB999),CB999=0),"",CB999)</x:f>
      </x:c>
      <x:c r="DM999" s="50" t="str">
        <x:f>IF(OR(21&gt;'Настройки'!$B$3,ISBLANK(CC999),CC999=0),"",CC999)</x:f>
      </x:c>
      <x:c r="DN999" s="50" t="str">
        <x:f>IF(OR(22&gt;'Настройки'!$B$3,ISBLANK(CD999),CD999=0),"",CD999)</x:f>
      </x:c>
      <x:c r="DO999" s="50" t="str">
        <x:f>IF(OR(23&gt;'Настройки'!$B$3,ISBLANK(CE999),CE999=0),"",CE999)</x:f>
      </x:c>
      <x:c r="DP999" s="50" t="str">
        <x:f>IF(OR(24&gt;'Настройки'!$B$3,ISBLANK(CF999),CF999=0),"",CF999)</x:f>
      </x:c>
      <x:c r="DQ999" s="50" t="str">
        <x:f>IF(OR(25&gt;'Настройки'!$B$3,ISBLANK(CG999),CG999=0),"",CG999)</x:f>
      </x:c>
      <x:c r="DR999" s="50" t="str">
        <x:f>IF(OR(26&gt;'Настройки'!$B$3,ISBLANK(CH999),CH999=0),"",CH999)</x:f>
      </x:c>
      <x:c r="DS999" s="50" t="str">
        <x:f>IF(OR(27&gt;'Настройки'!$B$3,ISBLANK(CI999),CI999=0),"",CI999)</x:f>
      </x:c>
      <x:c r="DT999" s="50" t="str">
        <x:f>IF(OR(28&gt;'Настройки'!$B$3,ISBLANK(CJ999),CJ999=0),"",CJ999)</x:f>
      </x:c>
      <x:c r="DU999" s="50" t="str">
        <x:f>IF(OR(29&gt;'Настройки'!$B$3,ISBLANK(CK999),CK999=0),"",CK999)</x:f>
      </x:c>
      <x:c r="DV999" s="50" t="str">
        <x:f>IF(OR(30&gt;'Настройки'!$B$3,ISBLANK(CL999),CL999=0),"",CL999)</x:f>
      </x:c>
      <x:c r="DW999" s="50" t="str">
        <x:f>IF(OR(31&gt;'Настройки'!$B$3,ISBLANK(CM999),CM999=0),"",CM999)</x:f>
      </x:c>
      <x:c r="DX999" s="50" t="str">
        <x:f>IF(OR(32&gt;'Настройки'!$B$3,ISBLANK(CN999),CN999=0),"",CN999)</x:f>
      </x:c>
      <x:c r="DY999" s="50" t="str">
        <x:f>IF(OR(33&gt;'Настройки'!$B$3,ISBLANK(CO999),CO999=0),"",CO999)</x:f>
      </x:c>
      <x:c r="DZ999" s="50" t="str">
        <x:f>IF(OR(34&gt;'Настройки'!$B$3,ISBLANK(CP999),CP999=0),"",CP999)</x:f>
      </x:c>
      <x:c r="EA999" s="50" t="str">
        <x:f>IF(OR(35&gt;'Настройки'!$B$3,ISBLANK(CQ999),CQ999=0),"",CQ999)</x:f>
      </x:c>
      <x:c r="EB999" s="50" t="str">
        <x:f>IF(OR(36&gt;'Настройки'!$B$3,ISBLANK(CR999),CR999=0),"",CR999)</x:f>
      </x:c>
      <x:c r="EC999" s="50" t="str">
        <x:f>IF(A999="","",IF(OR(BB999="AZ",BB999="BZ"),10000+ROW(),IF(AZ999&gt;'Настройки'!$B$11,20000+ROW(),IF(BF999&lt;&gt;"Обычный",30000+ROW(),IF(AX999&lt;=0,40000+ROW(),"")))))</x:f>
      </x:c>
      <x:c r="ED999" s="50" t="str">
        <x:f>IF(EC999="","",COUNTIFS($EC$2:$EC$1001,"&gt;0",$EC$2:$EC$1001,"&lt;"&amp;EC999)+1)</x:f>
      </x:c>
    </x:row>
    <x:row r="1000">
      <x:c r="A1000" s="115"/>
      <x:c r="B1000" s="115"/>
      <x:c r="C1000" s="115"/>
      <x:c r="D1000" s="118"/>
      <x:c r="E1000" s="118"/>
      <x:c r="F1000" s="118"/>
      <x:c r="G1000" s="118"/>
      <x:c r="H1000" s="118"/>
      <x:c r="I1000" s="118"/>
      <x:c r="J1000" s="118"/>
      <x:c r="K1000" s="118"/>
      <x:c r="L1000" s="118"/>
      <x:c r="M1000" s="118"/>
      <x:c r="N1000" s="118"/>
      <x:c r="O1000" s="118"/>
      <x:c r="P1000" s="118"/>
      <x:c r="Q1000" s="118"/>
      <x:c r="R1000" s="118"/>
      <x:c r="S1000" s="118"/>
      <x:c r="T1000" s="118"/>
      <x:c r="U1000" s="118"/>
      <x:c r="V1000" s="118"/>
      <x:c r="W1000" s="118"/>
      <x:c r="X1000" s="118"/>
      <x:c r="Y1000" s="118"/>
      <x:c r="Z1000" s="118"/>
      <x:c r="AA1000" s="118"/>
      <x:c r="AB1000" s="118"/>
      <x:c r="AC1000" s="118"/>
      <x:c r="AD1000" s="118"/>
      <x:c r="AE1000" s="118"/>
      <x:c r="AF1000" s="118"/>
      <x:c r="AG1000" s="118"/>
      <x:c r="AH1000" s="118"/>
      <x:c r="AI1000" s="118"/>
      <x:c r="AJ1000" s="118"/>
      <x:c r="AK1000" s="118"/>
      <x:c r="AL1000" s="118"/>
      <x:c r="AM1000" s="118"/>
      <x:c r="AN1000" s="118"/>
      <x:c r="AO1000" s="118"/>
      <x:c r="AP1000" s="115"/>
      <x:c r="AQ1000" s="49" t="str">
        <x:f>IF(A1000="","",COUNT(BI1000:INDEX(BI1000:CR1000,1,'Настройки'!$B$3)))</x:f>
      </x:c>
      <x:c r="AR1000" s="49" t="str">
        <x:f>IF(A1000="","",SUM(BI1000:INDEX(BI1000:CR1000,1,'Настройки'!$B$3)))</x:f>
      </x:c>
      <x:c r="AS1000" s="58" t="str">
        <x:f>IF(A1000="","",IF('Настройки'!$B$4="Стоимость потребления",AR1000*D1000,IF('Настройки'!$B$4="Количество",AR1000,E1000)))</x:f>
      </x:c>
      <x:c r="AT1000" s="61" t="str">
        <x:f>IF(OR(A1000="",AS1000&lt;0,SUM($AS$2:$AS$1001)&lt;=0),"",AS1000/SUM($AS$2:$AS$1001))</x:f>
      </x:c>
      <x:c r="AU1000" s="61" t="str">
        <x:f>IF(OR(A1000="",AS1000&lt;0,SUM($AS$2:$AS$1001)&lt;=0),"",SUMIFS($AS$2:$AS$1001,$AS$2:$AS$1001,"&gt;"&amp;AS1000)/SUM($AS$2:$AS$1001))</x:f>
      </x:c>
      <x:c r="AV1000" s="61" t="str">
        <x:f>IF(OR(A1000="",AS1000&lt;0,SUM($AS$2:$AS$1001)&lt;=0),"",SUMIFS($AS$2:$AS$1001,$AS$2:$AS$1001,"&gt;="&amp;AS1000)/SUM($AS$2:$AS$1001))</x:f>
      </x:c>
      <x:c r="AW1000" s="49" t="str">
        <x:f>IF(A1000="","",IF(SUM($AS$2:$AS$1001)&lt;=0,"Не определён",IF(AS1000&lt;0,"Исключение",IF(AU1000&lt;'Настройки'!$B$5,"A",IF(AU1000&lt;'Настройки'!$B$6,"B","C")))))</x:f>
      </x:c>
      <x:c r="AX1000" s="58" t="str">
        <x:f>IF(A1000="","",IF(AQ1000=0,"",AVERAGE(BI1000:INDEX(BI1000:CR1000,1,'Настройки'!$B$3))))</x:f>
      </x:c>
      <x:c r="AY1000" s="58" t="str">
        <x:f>IF(OR(A1000="",AQ1000=0),"",STDEVP(BI1000:INDEX(BI1000:CR1000,1,'Настройки'!$B$3)))</x:f>
      </x:c>
      <x:c r="AZ1000" s="61" t="str">
        <x:f>IF(OR(A1000="",AQ1000&lt;'Настройки'!$B$12,AX1000&lt;=0,AND('Настройки'!$B$10="Блокировать",COUNTIF(F1000:INDEX(F1000:AO1000,1,'Настройки'!$B$3),"&lt;0")&gt;0)),"",AY1000/ABS(AX1000))</x:f>
      </x:c>
      <x:c r="BA1000" s="49" t="str">
        <x:f>IF(A1000="","",IF(AND('Настройки'!$B$10="Блокировать",COUNTIF(F1000:INDEX(F1000:AO1000,1,'Настройки'!$B$3),"&lt;0")&gt;0),"Не определён",IF(AQ1000&lt;'Настройки'!$B$12,"Не определён",IF(AX1000=0,"Нет спроса",IF(AX1000&lt;0,"Не определён",IF(AZ1000&lt;='Настройки'!$B$7,"X",IF(AZ1000&lt;='Настройки'!$B$8,"Y","Z")))))))</x:f>
      </x:c>
      <x:c r="BB1000" s="49" t="str">
        <x:f>IF(OR(A1000="",LEN(AW1000)&lt;&gt;1,LEN(BA1000)&lt;&gt;1),"",AW1000&amp;BA1000)</x:f>
      </x:c>
      <x:c r="BC1000" s="61" t="str">
        <x:f>IF(OR(A1000="",AQ1000=0),"",(COUNT(BI1000:INDEX(BI1000:CR1000,1,'Настройки'!$B$3))-COUNT(CS1000:INDEX(CS1000:EB1000,1,'Настройки'!$B$3)))/AQ1000)</x:f>
      </x:c>
      <x:c r="BD1000" s="64" t="str">
        <x:f>IF(OR(A1000="",COUNT(CS1000:INDEX(CS1000:EB1000,1,'Настройки'!$B$3))=0),"",AQ1000/COUNT(CS1000:INDEX(CS1000:EB1000,1,'Настройки'!$B$3)))</x:f>
      </x:c>
      <x:c r="BE1000" s="64" t="str">
        <x:f>IF(OR(A1000="",COUNT(CS1000:INDEX(CS1000:EB1000,1,'Настройки'!$B$3))=0),"",IF(AVERAGE(CS1000:INDEX(CS1000:EB1000,1,'Настройки'!$B$3))=0,"",(STDEVP(CS1000:INDEX(CS1000:EB1000,1,'Настройки'!$B$3))/ABS(AVERAGE(CS1000:INDEX(CS1000:EB1000,1,'Настройки'!$B$3))))^2))</x:f>
      </x:c>
      <x:c r="BF1000" s="49" t="str">
        <x:f>IF(A1000="","",IF(AQ1000&lt;3,"Недостаточно",IF(AQ1000&lt;6,"Предварительный","Обычный")))</x:f>
      </x:c>
      <x:c r="BG1000" s="49" t="str">
        <x:f>IF(A1000="","",IF(COUNTIF(F1000:INDEX(F1000:AO1000,1,'Настройки'!$B$3),"&lt;0")&gt;0,IF('Настройки'!$B$10="Блокировать","Отрицательный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"),"")&amp;IF(AQ1000&lt;3,"Недостаточно истории. ",IF(AQ1000&lt;6,"Предварительная классификация. ",""))&amp;IF(AX1000=0,"Нет спроса за горизонт. ","")&amp;IF(AZ1000&gt;'Настройки'!$B$11,"Экстремальная вариативность. ",""))</x:f>
      </x:c>
      <x:c r="BH1000" s="49" t="str">
        <x:f>IF(A1000="","",IFERROR(VLOOKUP(BB1000,'Настройки'!$D$3:$E$11,2,FALSE),"Сначала проверьте исходные данные и историю спроса.")&amp;" Уточните срок поставки, MOQ и критичность.")</x:f>
      </x:c>
      <x:c r="BI1000" s="50" t="str">
        <x:f>IF(1&gt;'Настройки'!$B$3,"",IF(ISBLANK(F1000),IF('Настройки'!$B$9="Нулевой спрос",0,""),IF(F1000&lt;0,IF('Настройки'!$B$10="Исключить","",IF('Настройки'!$B$10="Абсолютные значения",ABS(F1000),F1000)),F1000)))</x:f>
      </x:c>
      <x:c r="BJ1000" s="50" t="str">
        <x:f>IF(2&gt;'Настройки'!$B$3,"",IF(ISBLANK(G1000),IF('Настройки'!$B$9="Нулевой спрос",0,""),IF(G1000&lt;0,IF('Настройки'!$B$10="Исключить","",IF('Настройки'!$B$10="Абсолютные значения",ABS(G1000),G1000)),G1000)))</x:f>
      </x:c>
      <x:c r="BK1000" s="50" t="str">
        <x:f>IF(3&gt;'Настройки'!$B$3,"",IF(ISBLANK(H1000),IF('Настройки'!$B$9="Нулевой спрос",0,""),IF(H1000&lt;0,IF('Настройки'!$B$10="Исключить","",IF('Настройки'!$B$10="Абсолютные значения",ABS(H1000),H1000)),H1000)))</x:f>
      </x:c>
      <x:c r="BL1000" s="50" t="str">
        <x:f>IF(4&gt;'Настройки'!$B$3,"",IF(ISBLANK(I1000),IF('Настройки'!$B$9="Нулевой спрос",0,""),IF(I1000&lt;0,IF('Настройки'!$B$10="Исключить","",IF('Настройки'!$B$10="Абсолютные значения",ABS(I1000),I1000)),I1000)))</x:f>
      </x:c>
      <x:c r="BM1000" s="50" t="str">
        <x:f>IF(5&gt;'Настройки'!$B$3,"",IF(ISBLANK(J1000),IF('Настройки'!$B$9="Нулевой спрос",0,""),IF(J1000&lt;0,IF('Настройки'!$B$10="Исключить","",IF('Настройки'!$B$10="Абсолютные значения",ABS(J1000),J1000)),J1000)))</x:f>
      </x:c>
      <x:c r="BN1000" s="50" t="str">
        <x:f>IF(6&gt;'Настройки'!$B$3,"",IF(ISBLANK(K1000),IF('Настройки'!$B$9="Нулевой спрос",0,""),IF(K1000&lt;0,IF('Настройки'!$B$10="Исключить","",IF('Настройки'!$B$10="Абсолютные значения",ABS(K1000),K1000)),K1000)))</x:f>
      </x:c>
      <x:c r="BO1000" s="50" t="str">
        <x:f>IF(7&gt;'Настройки'!$B$3,"",IF(ISBLANK(L1000),IF('Настройки'!$B$9="Нулевой спрос",0,""),IF(L1000&lt;0,IF('Настройки'!$B$10="Исключить","",IF('Настройки'!$B$10="Абсолютные значения",ABS(L1000),L1000)),L1000)))</x:f>
      </x:c>
      <x:c r="BP1000" s="50" t="str">
        <x:f>IF(8&gt;'Настройки'!$B$3,"",IF(ISBLANK(M1000),IF('Настройки'!$B$9="Нулевой спрос",0,""),IF(M1000&lt;0,IF('Настройки'!$B$10="Исключить","",IF('Настройки'!$B$10="Абсолютные значения",ABS(M1000),M1000)),M1000)))</x:f>
      </x:c>
      <x:c r="BQ1000" s="50" t="str">
        <x:f>IF(9&gt;'Настройки'!$B$3,"",IF(ISBLANK(N1000),IF('Настройки'!$B$9="Нулевой спрос",0,""),IF(N1000&lt;0,IF('Настройки'!$B$10="Исключить","",IF('Настройки'!$B$10="Абсолютные значения",ABS(N1000),N1000)),N1000)))</x:f>
      </x:c>
      <x:c r="BR1000" s="50" t="str">
        <x:f>IF(10&gt;'Настройки'!$B$3,"",IF(ISBLANK(O1000),IF('Настройки'!$B$9="Нулевой спрос",0,""),IF(O1000&lt;0,IF('Настройки'!$B$10="Исключить","",IF('Настройки'!$B$10="Абсолютные значения",ABS(O1000),O1000)),O1000)))</x:f>
      </x:c>
      <x:c r="BS1000" s="50" t="str">
        <x:f>IF(11&gt;'Настройки'!$B$3,"",IF(ISBLANK(P1000),IF('Настройки'!$B$9="Нулевой спрос",0,""),IF(P1000&lt;0,IF('Настройки'!$B$10="Исключить","",IF('Настройки'!$B$10="Абсолютные значения",ABS(P1000),P1000)),P1000)))</x:f>
      </x:c>
      <x:c r="BT1000" s="50" t="str">
        <x:f>IF(12&gt;'Настройки'!$B$3,"",IF(ISBLANK(Q1000),IF('Настройки'!$B$9="Нулевой спрос",0,""),IF(Q1000&lt;0,IF('Настройки'!$B$10="Исключить","",IF('Настройки'!$B$10="Абсолютные значения",ABS(Q1000),Q1000)),Q1000)))</x:f>
      </x:c>
      <x:c r="BU1000" s="50" t="str">
        <x:f>IF(13&gt;'Настройки'!$B$3,"",IF(ISBLANK(R1000),IF('Настройки'!$B$9="Нулевой спрос",0,""),IF(R1000&lt;0,IF('Настройки'!$B$10="Исключить","",IF('Настройки'!$B$10="Абсолютные значения",ABS(R1000),R1000)),R1000)))</x:f>
      </x:c>
      <x:c r="BV1000" s="50" t="str">
        <x:f>IF(14&gt;'Настройки'!$B$3,"",IF(ISBLANK(S1000),IF('Настройки'!$B$9="Нулевой спрос",0,""),IF(S1000&lt;0,IF('Настройки'!$B$10="Исключить","",IF('Настройки'!$B$10="Абсолютные значения",ABS(S1000),S1000)),S1000)))</x:f>
      </x:c>
      <x:c r="BW1000" s="50" t="str">
        <x:f>IF(15&gt;'Настройки'!$B$3,"",IF(ISBLANK(T1000),IF('Настройки'!$B$9="Нулевой спрос",0,""),IF(T1000&lt;0,IF('Настройки'!$B$10="Исключить","",IF('Настройки'!$B$10="Абсолютные значения",ABS(T1000),T1000)),T1000)))</x:f>
      </x:c>
      <x:c r="BX1000" s="50" t="str">
        <x:f>IF(16&gt;'Настройки'!$B$3,"",IF(ISBLANK(U1000),IF('Настройки'!$B$9="Нулевой спрос",0,""),IF(U1000&lt;0,IF('Настройки'!$B$10="Исключить","",IF('Настройки'!$B$10="Абсолютные значения",ABS(U1000),U1000)),U1000)))</x:f>
      </x:c>
      <x:c r="BY1000" s="50" t="str">
        <x:f>IF(17&gt;'Настройки'!$B$3,"",IF(ISBLANK(V1000),IF('Настройки'!$B$9="Нулевой спрос",0,""),IF(V1000&lt;0,IF('Настройки'!$B$10="Исключить","",IF('Настройки'!$B$10="Абсолютные значения",ABS(V1000),V1000)),V1000)))</x:f>
      </x:c>
      <x:c r="BZ1000" s="50" t="str">
        <x:f>IF(18&gt;'Настройки'!$B$3,"",IF(ISBLANK(W1000),IF('Настройки'!$B$9="Нулевой спрос",0,""),IF(W1000&lt;0,IF('Настройки'!$B$10="Исключить","",IF('Настройки'!$B$10="Абсолютные значения",ABS(W1000),W1000)),W1000)))</x:f>
      </x:c>
      <x:c r="CA1000" s="50" t="str">
        <x:f>IF(19&gt;'Настройки'!$B$3,"",IF(ISBLANK(X1000),IF('Настройки'!$B$9="Нулевой спрос",0,""),IF(X1000&lt;0,IF('Настройки'!$B$10="Исключить","",IF('Настройки'!$B$10="Абсолютные значения",ABS(X1000),X1000)),X1000)))</x:f>
      </x:c>
      <x:c r="CB1000" s="50" t="str">
        <x:f>IF(20&gt;'Настройки'!$B$3,"",IF(ISBLANK(Y1000),IF('Настройки'!$B$9="Нулевой спрос",0,""),IF(Y1000&lt;0,IF('Настройки'!$B$10="Исключить","",IF('Настройки'!$B$10="Абсолютные значения",ABS(Y1000),Y1000)),Y1000)))</x:f>
      </x:c>
      <x:c r="CC1000" s="50" t="str">
        <x:f>IF(21&gt;'Настройки'!$B$3,"",IF(ISBLANK(Z1000),IF('Настройки'!$B$9="Нулевой спрос",0,""),IF(Z1000&lt;0,IF('Настройки'!$B$10="Исключить","",IF('Настройки'!$B$10="Абсолютные значения",ABS(Z1000),Z1000)),Z1000)))</x:f>
      </x:c>
      <x:c r="CD1000" s="50" t="str">
        <x:f>IF(22&gt;'Настройки'!$B$3,"",IF(ISBLANK(AA1000),IF('Настройки'!$B$9="Нулевой спрос",0,""),IF(AA1000&lt;0,IF('Настройки'!$B$10="Исключить","",IF('Настройки'!$B$10="Абсолютные значения",ABS(AA1000),AA1000)),AA1000)))</x:f>
      </x:c>
      <x:c r="CE1000" s="50" t="str">
        <x:f>IF(23&gt;'Настройки'!$B$3,"",IF(ISBLANK(AB1000),IF('Настройки'!$B$9="Нулевой спрос",0,""),IF(AB1000&lt;0,IF('Настройки'!$B$10="Исключить","",IF('Настройки'!$B$10="Абсолютные значения",ABS(AB1000),AB1000)),AB1000)))</x:f>
      </x:c>
      <x:c r="CF1000" s="50" t="str">
        <x:f>IF(24&gt;'Настройки'!$B$3,"",IF(ISBLANK(AC1000),IF('Настройки'!$B$9="Нулевой спрос",0,""),IF(AC1000&lt;0,IF('Настройки'!$B$10="Исключить","",IF('Настройки'!$B$10="Абсолютные значения",ABS(AC1000),AC1000)),AC1000)))</x:f>
      </x:c>
      <x:c r="CG1000" s="50" t="str">
        <x:f>IF(25&gt;'Настройки'!$B$3,"",IF(ISBLANK(AD1000),IF('Настройки'!$B$9="Нулевой спрос",0,""),IF(AD1000&lt;0,IF('Настройки'!$B$10="Исключить","",IF('Настройки'!$B$10="Абсолютные значения",ABS(AD1000),AD1000)),AD1000)))</x:f>
      </x:c>
      <x:c r="CH1000" s="50" t="str">
        <x:f>IF(26&gt;'Настройки'!$B$3,"",IF(ISBLANK(AE1000),IF('Настройки'!$B$9="Нулевой спрос",0,""),IF(AE1000&lt;0,IF('Настройки'!$B$10="Исключить","",IF('Настройки'!$B$10="Абсолютные значения",ABS(AE1000),AE1000)),AE1000)))</x:f>
      </x:c>
      <x:c r="CI1000" s="50" t="str">
        <x:f>IF(27&gt;'Настройки'!$B$3,"",IF(ISBLANK(AF1000),IF('Настройки'!$B$9="Нулевой спрос",0,""),IF(AF1000&lt;0,IF('Настройки'!$B$10="Исключить","",IF('Настройки'!$B$10="Абсолютные значения",ABS(AF1000),AF1000)),AF1000)))</x:f>
      </x:c>
      <x:c r="CJ1000" s="50" t="str">
        <x:f>IF(28&gt;'Настройки'!$B$3,"",IF(ISBLANK(AG1000),IF('Настройки'!$B$9="Нулевой спрос",0,""),IF(AG1000&lt;0,IF('Настройки'!$B$10="Исключить","",IF('Настройки'!$B$10="Абсолютные значения",ABS(AG1000),AG1000)),AG1000)))</x:f>
      </x:c>
      <x:c r="CK1000" s="50" t="str">
        <x:f>IF(29&gt;'Настройки'!$B$3,"",IF(ISBLANK(AH1000),IF('Настройки'!$B$9="Нулевой спрос",0,""),IF(AH1000&lt;0,IF('Настройки'!$B$10="Исключить","",IF('Настройки'!$B$10="Абсолютные значения",ABS(AH1000),AH1000)),AH1000)))</x:f>
      </x:c>
      <x:c r="CL1000" s="50" t="str">
        <x:f>IF(30&gt;'Настройки'!$B$3,"",IF(ISBLANK(AI1000),IF('Настройки'!$B$9="Нулевой спрос",0,""),IF(AI1000&lt;0,IF('Настройки'!$B$10="Исключить","",IF('Настройки'!$B$10="Абсолютные значения",ABS(AI1000),AI1000)),AI1000)))</x:f>
      </x:c>
      <x:c r="CM1000" s="50" t="str">
        <x:f>IF(31&gt;'Настройки'!$B$3,"",IF(ISBLANK(AJ1000),IF('Настройки'!$B$9="Нулевой спрос",0,""),IF(AJ1000&lt;0,IF('Настройки'!$B$10="Исключить","",IF('Настройки'!$B$10="Абсолютные значения",ABS(AJ1000),AJ1000)),AJ1000)))</x:f>
      </x:c>
      <x:c r="CN1000" s="50" t="str">
        <x:f>IF(32&gt;'Настройки'!$B$3,"",IF(ISBLANK(AK1000),IF('Настройки'!$B$9="Нулевой спрос",0,""),IF(AK1000&lt;0,IF('Настройки'!$B$10="Исключить","",IF('Настройки'!$B$10="Абсолютные значения",ABS(AK1000),AK1000)),AK1000)))</x:f>
      </x:c>
      <x:c r="CO1000" s="50" t="str">
        <x:f>IF(33&gt;'Настройки'!$B$3,"",IF(ISBLANK(AL1000),IF('Настройки'!$B$9="Нулевой спрос",0,""),IF(AL1000&lt;0,IF('Настройки'!$B$10="Исключить","",IF('Настройки'!$B$10="Абсолютные значения",ABS(AL1000),AL1000)),AL1000)))</x:f>
      </x:c>
      <x:c r="CP1000" s="50" t="str">
        <x:f>IF(34&gt;'Настройки'!$B$3,"",IF(ISBLANK(AM1000),IF('Настройки'!$B$9="Нулевой спрос",0,""),IF(AM1000&lt;0,IF('Настройки'!$B$10="Исключить","",IF('Настройки'!$B$10="Абсолютные значения",ABS(AM1000),AM1000)),AM1000)))</x:f>
      </x:c>
      <x:c r="CQ1000" s="50" t="str">
        <x:f>IF(35&gt;'Настройки'!$B$3,"",IF(ISBLANK(AN1000),IF('Настройки'!$B$9="Нулевой спрос",0,""),IF(AN1000&lt;0,IF('Настройки'!$B$10="Исключить","",IF('Настройки'!$B$10="Абсолютные значения",ABS(AN1000),AN1000)),AN1000)))</x:f>
      </x:c>
      <x:c r="CR1000" s="50" t="str">
        <x:f>IF(36&gt;'Настройки'!$B$3,"",IF(ISBLANK(AO1000),IF('Настройки'!$B$9="Нулевой спрос",0,""),IF(AO1000&lt;0,IF('Настройки'!$B$10="Исключить","",IF('Настройки'!$B$10="Абсолютные значения",ABS(AO1000),AO1000)),AO1000)))</x:f>
      </x:c>
      <x:c r="CS1000" s="50" t="str">
        <x:f>IF(OR(1&gt;'Настройки'!$B$3,ISBLANK(BI1000),BI1000=0),"",BI1000)</x:f>
      </x:c>
      <x:c r="CT1000" s="50" t="str">
        <x:f>IF(OR(2&gt;'Настройки'!$B$3,ISBLANK(BJ1000),BJ1000=0),"",BJ1000)</x:f>
      </x:c>
      <x:c r="CU1000" s="50" t="str">
        <x:f>IF(OR(3&gt;'Настройки'!$B$3,ISBLANK(BK1000),BK1000=0),"",BK1000)</x:f>
      </x:c>
      <x:c r="CV1000" s="50" t="str">
        <x:f>IF(OR(4&gt;'Настройки'!$B$3,ISBLANK(BL1000),BL1000=0),"",BL1000)</x:f>
      </x:c>
      <x:c r="CW1000" s="50" t="str">
        <x:f>IF(OR(5&gt;'Настройки'!$B$3,ISBLANK(BM1000),BM1000=0),"",BM1000)</x:f>
      </x:c>
      <x:c r="CX1000" s="50" t="str">
        <x:f>IF(OR(6&gt;'Настройки'!$B$3,ISBLANK(BN1000),BN1000=0),"",BN1000)</x:f>
      </x:c>
      <x:c r="CY1000" s="50" t="str">
        <x:f>IF(OR(7&gt;'Настройки'!$B$3,ISBLANK(BO1000),BO1000=0),"",BO1000)</x:f>
      </x:c>
      <x:c r="CZ1000" s="50" t="str">
        <x:f>IF(OR(8&gt;'Настройки'!$B$3,ISBLANK(BP1000),BP1000=0),"",BP1000)</x:f>
      </x:c>
      <x:c r="DA1000" s="50" t="str">
        <x:f>IF(OR(9&gt;'Настройки'!$B$3,ISBLANK(BQ1000),BQ1000=0),"",BQ1000)</x:f>
      </x:c>
      <x:c r="DB1000" s="50" t="str">
        <x:f>IF(OR(10&gt;'Настройки'!$B$3,ISBLANK(BR1000),BR1000=0),"",BR1000)</x:f>
      </x:c>
      <x:c r="DC1000" s="50" t="str">
        <x:f>IF(OR(11&gt;'Настройки'!$B$3,ISBLANK(BS1000),BS1000=0),"",BS1000)</x:f>
      </x:c>
      <x:c r="DD1000" s="50" t="str">
        <x:f>IF(OR(12&gt;'Настройки'!$B$3,ISBLANK(BT1000),BT1000=0),"",BT1000)</x:f>
      </x:c>
      <x:c r="DE1000" s="50" t="str">
        <x:f>IF(OR(13&gt;'Настройки'!$B$3,ISBLANK(BU1000),BU1000=0),"",BU1000)</x:f>
      </x:c>
      <x:c r="DF1000" s="50" t="str">
        <x:f>IF(OR(14&gt;'Настройки'!$B$3,ISBLANK(BV1000),BV1000=0),"",BV1000)</x:f>
      </x:c>
      <x:c r="DG1000" s="50" t="str">
        <x:f>IF(OR(15&gt;'Настройки'!$B$3,ISBLANK(BW1000),BW1000=0),"",BW1000)</x:f>
      </x:c>
      <x:c r="DH1000" s="50" t="str">
        <x:f>IF(OR(16&gt;'Настройки'!$B$3,ISBLANK(BX1000),BX1000=0),"",BX1000)</x:f>
      </x:c>
      <x:c r="DI1000" s="50" t="str">
        <x:f>IF(OR(17&gt;'Настройки'!$B$3,ISBLANK(BY1000),BY1000=0),"",BY1000)</x:f>
      </x:c>
      <x:c r="DJ1000" s="50" t="str">
        <x:f>IF(OR(18&gt;'Настройки'!$B$3,ISBLANK(BZ1000),BZ1000=0),"",BZ1000)</x:f>
      </x:c>
      <x:c r="DK1000" s="50" t="str">
        <x:f>IF(OR(19&gt;'Настройки'!$B$3,ISBLANK(CA1000),CA1000=0),"",CA1000)</x:f>
      </x:c>
      <x:c r="DL1000" s="50" t="str">
        <x:f>IF(OR(20&gt;'Настройки'!$B$3,ISBLANK(CB1000),CB1000=0),"",CB1000)</x:f>
      </x:c>
      <x:c r="DM1000" s="50" t="str">
        <x:f>IF(OR(21&gt;'Настройки'!$B$3,ISBLANK(CC1000),CC1000=0),"",CC1000)</x:f>
      </x:c>
      <x:c r="DN1000" s="50" t="str">
        <x:f>IF(OR(22&gt;'Настройки'!$B$3,ISBLANK(CD1000),CD1000=0),"",CD1000)</x:f>
      </x:c>
      <x:c r="DO1000" s="50" t="str">
        <x:f>IF(OR(23&gt;'Настройки'!$B$3,ISBLANK(CE1000),CE1000=0),"",CE1000)</x:f>
      </x:c>
      <x:c r="DP1000" s="50" t="str">
        <x:f>IF(OR(24&gt;'Настройки'!$B$3,ISBLANK(CF1000),CF1000=0),"",CF1000)</x:f>
      </x:c>
      <x:c r="DQ1000" s="50" t="str">
        <x:f>IF(OR(25&gt;'Настройки'!$B$3,ISBLANK(CG1000),CG1000=0),"",CG1000)</x:f>
      </x:c>
      <x:c r="DR1000" s="50" t="str">
        <x:f>IF(OR(26&gt;'Настройки'!$B$3,ISBLANK(CH1000),CH1000=0),"",CH1000)</x:f>
      </x:c>
      <x:c r="DS1000" s="50" t="str">
        <x:f>IF(OR(27&gt;'Настройки'!$B$3,ISBLANK(CI1000),CI1000=0),"",CI1000)</x:f>
      </x:c>
      <x:c r="DT1000" s="50" t="str">
        <x:f>IF(OR(28&gt;'Настройки'!$B$3,ISBLANK(CJ1000),CJ1000=0),"",CJ1000)</x:f>
      </x:c>
      <x:c r="DU1000" s="50" t="str">
        <x:f>IF(OR(29&gt;'Настройки'!$B$3,ISBLANK(CK1000),CK1000=0),"",CK1000)</x:f>
      </x:c>
      <x:c r="DV1000" s="50" t="str">
        <x:f>IF(OR(30&gt;'Настройки'!$B$3,ISBLANK(CL1000),CL1000=0),"",CL1000)</x:f>
      </x:c>
      <x:c r="DW1000" s="50" t="str">
        <x:f>IF(OR(31&gt;'Настройки'!$B$3,ISBLANK(CM1000),CM1000=0),"",CM1000)</x:f>
      </x:c>
      <x:c r="DX1000" s="50" t="str">
        <x:f>IF(OR(32&gt;'Настройки'!$B$3,ISBLANK(CN1000),CN1000=0),"",CN1000)</x:f>
      </x:c>
      <x:c r="DY1000" s="50" t="str">
        <x:f>IF(OR(33&gt;'Настройки'!$B$3,ISBLANK(CO1000),CO1000=0),"",CO1000)</x:f>
      </x:c>
      <x:c r="DZ1000" s="50" t="str">
        <x:f>IF(OR(34&gt;'Настройки'!$B$3,ISBLANK(CP1000),CP1000=0),"",CP1000)</x:f>
      </x:c>
      <x:c r="EA1000" s="50" t="str">
        <x:f>IF(OR(35&gt;'Настройки'!$B$3,ISBLANK(CQ1000),CQ1000=0),"",CQ1000)</x:f>
      </x:c>
      <x:c r="EB1000" s="50" t="str">
        <x:f>IF(OR(36&gt;'Настройки'!$B$3,ISBLANK(CR1000),CR1000=0),"",CR1000)</x:f>
      </x:c>
      <x:c r="EC1000" s="50" t="str">
        <x:f>IF(A1000="","",IF(OR(BB1000="AZ",BB1000="BZ"),10000+ROW(),IF(AZ1000&gt;'Настройки'!$B$11,20000+ROW(),IF(BF1000&lt;&gt;"Обычный",30000+ROW(),IF(AX1000&lt;=0,40000+ROW(),"")))))</x:f>
      </x:c>
      <x:c r="ED1000" s="50" t="str">
        <x:f>IF(EC1000="","",COUNTIFS($EC$2:$EC$1001,"&gt;0",$EC$2:$EC$1001,"&lt;"&amp;EC1000)+1)</x:f>
      </x:c>
    </x:row>
    <x:row r="1001">
      <x:c r="A1001" s="116"/>
      <x:c r="B1001" s="116"/>
      <x:c r="C1001" s="116"/>
      <x:c r="D1001" s="119"/>
      <x:c r="E1001" s="119"/>
      <x:c r="F1001" s="119"/>
      <x:c r="G1001" s="119"/>
      <x:c r="H1001" s="119"/>
      <x:c r="I1001" s="119"/>
      <x:c r="J1001" s="119"/>
      <x:c r="K1001" s="119"/>
      <x:c r="L1001" s="119"/>
      <x:c r="M1001" s="119"/>
      <x:c r="N1001" s="119"/>
      <x:c r="O1001" s="119"/>
      <x:c r="P1001" s="119"/>
      <x:c r="Q1001" s="119"/>
      <x:c r="R1001" s="119"/>
      <x:c r="S1001" s="119"/>
      <x:c r="T1001" s="119"/>
      <x:c r="U1001" s="119"/>
      <x:c r="V1001" s="119"/>
      <x:c r="W1001" s="119"/>
      <x:c r="X1001" s="119"/>
      <x:c r="Y1001" s="119"/>
      <x:c r="Z1001" s="119"/>
      <x:c r="AA1001" s="119"/>
      <x:c r="AB1001" s="119"/>
      <x:c r="AC1001" s="119"/>
      <x:c r="AD1001" s="119"/>
      <x:c r="AE1001" s="119"/>
      <x:c r="AF1001" s="119"/>
      <x:c r="AG1001" s="119"/>
      <x:c r="AH1001" s="119"/>
      <x:c r="AI1001" s="119"/>
      <x:c r="AJ1001" s="119"/>
      <x:c r="AK1001" s="119"/>
      <x:c r="AL1001" s="119"/>
      <x:c r="AM1001" s="119"/>
      <x:c r="AN1001" s="119"/>
      <x:c r="AO1001" s="119"/>
      <x:c r="AP1001" s="116"/>
      <x:c r="AQ1001" s="52" t="str">
        <x:f>IF(A1001="","",COUNT(BI1001:INDEX(BI1001:CR1001,1,'Настройки'!$B$3)))</x:f>
      </x:c>
      <x:c r="AR1001" s="52" t="str">
        <x:f>IF(A1001="","",SUM(BI1001:INDEX(BI1001:CR1001,1,'Настройки'!$B$3)))</x:f>
      </x:c>
      <x:c r="AS1001" s="59" t="str">
        <x:f>IF(A1001="","",IF('Настройки'!$B$4="Стоимость потребления",AR1001*D1001,IF('Настройки'!$B$4="Количество",AR1001,E1001)))</x:f>
      </x:c>
      <x:c r="AT1001" s="62" t="str">
        <x:f>IF(OR(A1001="",AS1001&lt;0,SUM($AS$2:$AS$1001)&lt;=0),"",AS1001/SUM($AS$2:$AS$1001))</x:f>
      </x:c>
      <x:c r="AU1001" s="62" t="str">
        <x:f>IF(OR(A1001="",AS1001&lt;0,SUM($AS$2:$AS$1001)&lt;=0),"",SUMIFS($AS$2:$AS$1001,$AS$2:$AS$1001,"&gt;"&amp;AS1001)/SUM($AS$2:$AS$1001))</x:f>
      </x:c>
      <x:c r="AV1001" s="62" t="str">
        <x:f>IF(OR(A1001="",AS1001&lt;0,SUM($AS$2:$AS$1001)&lt;=0),"",SUMIFS($AS$2:$AS$1001,$AS$2:$AS$1001,"&gt;="&amp;AS1001)/SUM($AS$2:$AS$1001))</x:f>
      </x:c>
      <x:c r="AW1001" s="52" t="str">
        <x:f>IF(A1001="","",IF(SUM($AS$2:$AS$1001)&lt;=0,"Не определён",IF(AS1001&lt;0,"Исключение",IF(AU1001&lt;'Настройки'!$B$5,"A",IF(AU1001&lt;'Настройки'!$B$6,"B","C")))))</x:f>
      </x:c>
      <x:c r="AX1001" s="59" t="str">
        <x:f>IF(A1001="","",IF(AQ1001=0,"",AVERAGE(BI1001:INDEX(BI1001:CR1001,1,'Настройки'!$B$3))))</x:f>
      </x:c>
      <x:c r="AY1001" s="59" t="str">
        <x:f>IF(OR(A1001="",AQ1001=0),"",STDEVP(BI1001:INDEX(BI1001:CR1001,1,'Настройки'!$B$3)))</x:f>
      </x:c>
      <x:c r="AZ1001" s="62" t="str">
        <x:f>IF(OR(A1001="",AQ1001&lt;'Настройки'!$B$12,AX1001&lt;=0,AND('Настройки'!$B$10="Блокировать",COUNTIF(F1001:INDEX(F1001:AO1001,1,'Настройки'!$B$3),"&lt;0")&gt;0)),"",AY1001/ABS(AX1001))</x:f>
      </x:c>
      <x:c r="BA1001" s="52" t="str">
        <x:f>IF(A1001="","",IF(AND('Настройки'!$B$10="Блокировать",COUNTIF(F1001:INDEX(F1001:AO1001,1,'Настройки'!$B$3),"&lt;0")&gt;0),"Не определён",IF(AQ1001&lt;'Настройки'!$B$12,"Не определён",IF(AX1001=0,"Нет спроса",IF(AX1001&lt;0,"Не определён",IF(AZ1001&lt;='Настройки'!$B$7,"X",IF(AZ1001&lt;='Настройки'!$B$8,"Y","Z")))))))</x:f>
      </x:c>
      <x:c r="BB1001" s="52" t="str">
        <x:f>IF(OR(A1001="",LEN(AW1001)&lt;&gt;1,LEN(BA1001)&lt;&gt;1),"",AW1001&amp;BA1001)</x:f>
      </x:c>
      <x:c r="BC1001" s="62" t="str">
        <x:f>IF(OR(A1001="",AQ1001=0),"",(COUNT(BI1001:INDEX(BI1001:CR1001,1,'Настройки'!$B$3))-COUNT(CS1001:INDEX(CS1001:EB1001,1,'Настройки'!$B$3)))/AQ1001)</x:f>
      </x:c>
      <x:c r="BD1001" s="65" t="str">
        <x:f>IF(OR(A1001="",COUNT(CS1001:INDEX(CS1001:EB1001,1,'Настройки'!$B$3))=0),"",AQ1001/COUNT(CS1001:INDEX(CS1001:EB1001,1,'Настройки'!$B$3)))</x:f>
      </x:c>
      <x:c r="BE1001" s="65" t="str">
        <x:f>IF(OR(A1001="",COUNT(CS1001:INDEX(CS1001:EB1001,1,'Настройки'!$B$3))=0),"",IF(AVERAGE(CS1001:INDEX(CS1001:EB1001,1,'Настройки'!$B$3))=0,"",(STDEVP(CS1001:INDEX(CS1001:EB1001,1,'Настройки'!$B$3))/ABS(AVERAGE(CS1001:INDEX(CS1001:EB1001,1,'Настройки'!$B$3))))^2))</x:f>
      </x:c>
      <x:c r="BF1001" s="52" t="str">
        <x:f>IF(A1001="","",IF(AQ1001&lt;3,"Недостаточно",IF(AQ1001&lt;6,"Предварительный","Обычный")))</x:f>
      </x:c>
      <x:c r="BG1001" s="52" t="str">
        <x:f>IF(A1001="","",IF(COUNTIF(F1001:INDEX(F1001:AO1001,1,'Настройки'!$B$3),"&lt;0")&gt;0,IF('Настройки'!$B$10="Блокировать","Отрицательный спрос: выберите правило. ","Отрицательный спрос обработан по выбранному правилу. "),"")&amp;IF(AQ1001&lt;3,"Недостаточно истории. ",IF(AQ1001&lt;6,"Предварительная классификация. ",""))&amp;IF(AX1001=0,"Нет спроса за горизонт. ","")&amp;IF(AZ1001&gt;'Настройки'!$B$11,"Экстремальная вариативность. ",""))</x:f>
      </x:c>
      <x:c r="BH1001" s="52" t="str">
        <x:f>IF(A1001="","",IFERROR(VLOOKUP(BB1001,'Настройки'!$D$3:$E$11,2,FALSE),"Сначала проверьте исходные данные и историю спроса.")&amp;" Уточните срок поставки, MOQ и критичность.")</x:f>
      </x:c>
      <x:c r="BI1001" s="53" t="str">
        <x:f>IF(1&gt;'Настройки'!$B$3,"",IF(ISBLANK(F1001),IF('Настройки'!$B$9="Нулевой спрос",0,""),IF(F1001&lt;0,IF('Настройки'!$B$10="Исключить","",IF('Настройки'!$B$10="Абсолютные значения",ABS(F1001),F1001)),F1001)))</x:f>
      </x:c>
      <x:c r="BJ1001" s="53" t="str">
        <x:f>IF(2&gt;'Настройки'!$B$3,"",IF(ISBLANK(G1001),IF('Настройки'!$B$9="Нулевой спрос",0,""),IF(G1001&lt;0,IF('Настройки'!$B$10="Исключить","",IF('Настройки'!$B$10="Абсолютные значения",ABS(G1001),G1001)),G1001)))</x:f>
      </x:c>
      <x:c r="BK1001" s="53" t="str">
        <x:f>IF(3&gt;'Настройки'!$B$3,"",IF(ISBLANK(H1001),IF('Настройки'!$B$9="Нулевой спрос",0,""),IF(H1001&lt;0,IF('Настройки'!$B$10="Исключить","",IF('Настройки'!$B$10="Абсолютные значения",ABS(H1001),H1001)),H1001)))</x:f>
      </x:c>
      <x:c r="BL1001" s="53" t="str">
        <x:f>IF(4&gt;'Настройки'!$B$3,"",IF(ISBLANK(I1001),IF('Настройки'!$B$9="Нулевой спрос",0,""),IF(I1001&lt;0,IF('Настройки'!$B$10="Исключить","",IF('Настройки'!$B$10="Абсолютные значения",ABS(I1001),I1001)),I1001)))</x:f>
      </x:c>
      <x:c r="BM1001" s="53" t="str">
        <x:f>IF(5&gt;'Настройки'!$B$3,"",IF(ISBLANK(J1001),IF('Настройки'!$B$9="Нулевой спрос",0,""),IF(J1001&lt;0,IF('Настройки'!$B$10="Исключить","",IF('Настройки'!$B$10="Абсолютные значения",ABS(J1001),J1001)),J1001)))</x:f>
      </x:c>
      <x:c r="BN1001" s="53" t="str">
        <x:f>IF(6&gt;'Настройки'!$B$3,"",IF(ISBLANK(K1001),IF('Настройки'!$B$9="Нулевой спрос",0,""),IF(K1001&lt;0,IF('Настройки'!$B$10="Исключить","",IF('Настройки'!$B$10="Абсолютные значения",ABS(K1001),K1001)),K1001)))</x:f>
      </x:c>
      <x:c r="BO1001" s="53" t="str">
        <x:f>IF(7&gt;'Настройки'!$B$3,"",IF(ISBLANK(L1001),IF('Настройки'!$B$9="Нулевой спрос",0,""),IF(L1001&lt;0,IF('Настройки'!$B$10="Исключить","",IF('Настройки'!$B$10="Абсолютные значения",ABS(L1001),L1001)),L1001)))</x:f>
      </x:c>
      <x:c r="BP1001" s="53" t="str">
        <x:f>IF(8&gt;'Настройки'!$B$3,"",IF(ISBLANK(M1001),IF('Настройки'!$B$9="Нулевой спрос",0,""),IF(M1001&lt;0,IF('Настройки'!$B$10="Исключить","",IF('Настройки'!$B$10="Абсолютные значения",ABS(M1001),M1001)),M1001)))</x:f>
      </x:c>
      <x:c r="BQ1001" s="53" t="str">
        <x:f>IF(9&gt;'Настройки'!$B$3,"",IF(ISBLANK(N1001),IF('Настройки'!$B$9="Нулевой спрос",0,""),IF(N1001&lt;0,IF('Настройки'!$B$10="Исключить","",IF('Настройки'!$B$10="Абсолютные значения",ABS(N1001),N1001)),N1001)))</x:f>
      </x:c>
      <x:c r="BR1001" s="53" t="str">
        <x:f>IF(10&gt;'Настройки'!$B$3,"",IF(ISBLANK(O1001),IF('Настройки'!$B$9="Нулевой спрос",0,""),IF(O1001&lt;0,IF('Настройки'!$B$10="Исключить","",IF('Настройки'!$B$10="Абсолютные значения",ABS(O1001),O1001)),O1001)))</x:f>
      </x:c>
      <x:c r="BS1001" s="53" t="str">
        <x:f>IF(11&gt;'Настройки'!$B$3,"",IF(ISBLANK(P1001),IF('Настройки'!$B$9="Нулевой спрос",0,""),IF(P1001&lt;0,IF('Настройки'!$B$10="Исключить","",IF('Настройки'!$B$10="Абсолютные значения",ABS(P1001),P1001)),P1001)))</x:f>
      </x:c>
      <x:c r="BT1001" s="53" t="str">
        <x:f>IF(12&gt;'Настройки'!$B$3,"",IF(ISBLANK(Q1001),IF('Настройки'!$B$9="Нулевой спрос",0,""),IF(Q1001&lt;0,IF('Настройки'!$B$10="Исключить","",IF('Настройки'!$B$10="Абсолютные значения",ABS(Q1001),Q1001)),Q1001)))</x:f>
      </x:c>
      <x:c r="BU1001" s="53" t="str">
        <x:f>IF(13&gt;'Настройки'!$B$3,"",IF(ISBLANK(R1001),IF('Настройки'!$B$9="Нулевой спрос",0,""),IF(R1001&lt;0,IF('Настройки'!$B$10="Исключить","",IF('Настройки'!$B$10="Абсолютные значения",ABS(R1001),R1001)),R1001)))</x:f>
      </x:c>
      <x:c r="BV1001" s="53" t="str">
        <x:f>IF(14&gt;'Настройки'!$B$3,"",IF(ISBLANK(S1001),IF('Настройки'!$B$9="Нулевой спрос",0,""),IF(S1001&lt;0,IF('Настройки'!$B$10="Исключить","",IF('Настройки'!$B$10="Абсолютные значения",ABS(S1001),S1001)),S1001)))</x:f>
      </x:c>
      <x:c r="BW1001" s="53" t="str">
        <x:f>IF(15&gt;'Настройки'!$B$3,"",IF(ISBLANK(T1001),IF('Настройки'!$B$9="Нулевой спрос",0,""),IF(T1001&lt;0,IF('Настройки'!$B$10="Исключить","",IF('Настройки'!$B$10="Абсолютные значения",ABS(T1001),T1001)),T1001)))</x:f>
      </x:c>
      <x:c r="BX1001" s="53" t="str">
        <x:f>IF(16&gt;'Настройки'!$B$3,"",IF(ISBLANK(U1001),IF('Настройки'!$B$9="Нулевой спрос",0,""),IF(U1001&lt;0,IF('Настройки'!$B$10="Исключить","",IF('Настройки'!$B$10="Абсолютные значения",ABS(U1001),U1001)),U1001)))</x:f>
      </x:c>
      <x:c r="BY1001" s="53" t="str">
        <x:f>IF(17&gt;'Настройки'!$B$3,"",IF(ISBLANK(V1001),IF('Настройки'!$B$9="Нулевой спрос",0,""),IF(V1001&lt;0,IF('Настройки'!$B$10="Исключить","",IF('Настройки'!$B$10="Абсолютные значения",ABS(V1001),V1001)),V1001)))</x:f>
      </x:c>
      <x:c r="BZ1001" s="53" t="str">
        <x:f>IF(18&gt;'Настройки'!$B$3,"",IF(ISBLANK(W1001),IF('Настройки'!$B$9="Нулевой спрос",0,""),IF(W1001&lt;0,IF('Настройки'!$B$10="Исключить","",IF('Настройки'!$B$10="Абсолютные значения",ABS(W1001),W1001)),W1001)))</x:f>
      </x:c>
      <x:c r="CA1001" s="53" t="str">
        <x:f>IF(19&gt;'Настройки'!$B$3,"",IF(ISBLANK(X1001),IF('Настройки'!$B$9="Нулевой спрос",0,""),IF(X1001&lt;0,IF('Настройки'!$B$10="Исключить","",IF('Настройки'!$B$10="Абсолютные значения",ABS(X1001),X1001)),X1001)))</x:f>
      </x:c>
      <x:c r="CB1001" s="53" t="str">
        <x:f>IF(20&gt;'Настройки'!$B$3,"",IF(ISBLANK(Y1001),IF('Настройки'!$B$9="Нулевой спрос",0,""),IF(Y1001&lt;0,IF('Настройки'!$B$10="Исключить","",IF('Настройки'!$B$10="Абсолютные значения",ABS(Y1001),Y1001)),Y1001)))</x:f>
      </x:c>
      <x:c r="CC1001" s="53" t="str">
        <x:f>IF(21&gt;'Настройки'!$B$3,"",IF(ISBLANK(Z1001),IF('Настройки'!$B$9="Нулевой спрос",0,""),IF(Z1001&lt;0,IF('Настройки'!$B$10="Исключить","",IF('Настройки'!$B$10="Абсолютные значения",ABS(Z1001),Z1001)),Z1001)))</x:f>
      </x:c>
      <x:c r="CD1001" s="53" t="str">
        <x:f>IF(22&gt;'Настройки'!$B$3,"",IF(ISBLANK(AA1001),IF('Настройки'!$B$9="Нулевой спрос",0,""),IF(AA1001&lt;0,IF('Настройки'!$B$10="Исключить","",IF('Настройки'!$B$10="Абсолютные значения",ABS(AA1001),AA1001)),AA1001)))</x:f>
      </x:c>
      <x:c r="CE1001" s="53" t="str">
        <x:f>IF(23&gt;'Настройки'!$B$3,"",IF(ISBLANK(AB1001),IF('Настройки'!$B$9="Нулевой спрос",0,""),IF(AB1001&lt;0,IF('Настройки'!$B$10="Исключить","",IF('Настройки'!$B$10="Абсолютные значения",ABS(AB1001),AB1001)),AB1001)))</x:f>
      </x:c>
      <x:c r="CF1001" s="53" t="str">
        <x:f>IF(24&gt;'Настройки'!$B$3,"",IF(ISBLANK(AC1001),IF('Настройки'!$B$9="Нулевой спрос",0,""),IF(AC1001&lt;0,IF('Настройки'!$B$10="Исключить","",IF('Настройки'!$B$10="Абсолютные значения",ABS(AC1001),AC1001)),AC1001)))</x:f>
      </x:c>
      <x:c r="CG1001" s="53" t="str">
        <x:f>IF(25&gt;'Настройки'!$B$3,"",IF(ISBLANK(AD1001),IF('Настройки'!$B$9="Нулевой спрос",0,""),IF(AD1001&lt;0,IF('Настройки'!$B$10="Исключить","",IF('Настройки'!$B$10="Абсолютные значения",ABS(AD1001),AD1001)),AD1001)))</x:f>
      </x:c>
      <x:c r="CH1001" s="53" t="str">
        <x:f>IF(26&gt;'Настройки'!$B$3,"",IF(ISBLANK(AE1001),IF('Настройки'!$B$9="Нулевой спрос",0,""),IF(AE1001&lt;0,IF('Настройки'!$B$10="Исключить","",IF('Настройки'!$B$10="Абсолютные значения",ABS(AE1001),AE1001)),AE1001)))</x:f>
      </x:c>
      <x:c r="CI1001" s="53" t="str">
        <x:f>IF(27&gt;'Настройки'!$B$3,"",IF(ISBLANK(AF1001),IF('Настройки'!$B$9="Нулевой спрос",0,""),IF(AF1001&lt;0,IF('Настройки'!$B$10="Исключить","",IF('Настройки'!$B$10="Абсолютные значения",ABS(AF1001),AF1001)),AF1001)))</x:f>
      </x:c>
      <x:c r="CJ1001" s="53" t="str">
        <x:f>IF(28&gt;'Настройки'!$B$3,"",IF(ISBLANK(AG1001),IF('Настройки'!$B$9="Нулевой спрос",0,""),IF(AG1001&lt;0,IF('Настройки'!$B$10="Исключить","",IF('Настройки'!$B$10="Абсолютные значения",ABS(AG1001),AG1001)),AG1001)))</x:f>
      </x:c>
      <x:c r="CK1001" s="53" t="str">
        <x:f>IF(29&gt;'Настройки'!$B$3,"",IF(ISBLANK(AH1001),IF('Настройки'!$B$9="Нулевой спрос",0,""),IF(AH1001&lt;0,IF('Настройки'!$B$10="Исключить","",IF('Настройки'!$B$10="Абсолютные значения",ABS(AH1001),AH1001)),AH1001)))</x:f>
      </x:c>
      <x:c r="CL1001" s="53" t="str">
        <x:f>IF(30&gt;'Настройки'!$B$3,"",IF(ISBLANK(AI1001),IF('Настройки'!$B$9="Нулевой спрос",0,""),IF(AI1001&lt;0,IF('Настройки'!$B$10="Исключить","",IF('Настройки'!$B$10="Абсолютные значения",ABS(AI1001),AI1001)),AI1001)))</x:f>
      </x:c>
      <x:c r="CM1001" s="53" t="str">
        <x:f>IF(31&gt;'Настройки'!$B$3,"",IF(ISBLANK(AJ1001),IF('Настройки'!$B$9="Нулевой спрос",0,""),IF(AJ1001&lt;0,IF('Настройки'!$B$10="Исключить","",IF('Настройки'!$B$10="Абсолютные значения",ABS(AJ1001),AJ1001)),AJ1001)))</x:f>
      </x:c>
      <x:c r="CN1001" s="53" t="str">
        <x:f>IF(32&gt;'Настройки'!$B$3,"",IF(ISBLANK(AK1001),IF('Настройки'!$B$9="Нулевой спрос",0,""),IF(AK1001&lt;0,IF('Настройки'!$B$10="Исключить","",IF('Настройки'!$B$10="Абсолютные значения",ABS(AK1001),AK1001)),AK1001)))</x:f>
      </x:c>
      <x:c r="CO1001" s="53" t="str">
        <x:f>IF(33&gt;'Настройки'!$B$3,"",IF(ISBLANK(AL1001),IF('Настройки'!$B$9="Нулевой спрос",0,""),IF(AL1001&lt;0,IF('Настройки'!$B$10="Исключить","",IF('Настройки'!$B$10="Абсолютные значения",ABS(AL1001),AL1001)),AL1001)))</x:f>
      </x:c>
      <x:c r="CP1001" s="53" t="str">
        <x:f>IF(34&gt;'Настройки'!$B$3,"",IF(ISBLANK(AM1001),IF('Настройки'!$B$9="Нулевой спрос",0,""),IF(AM1001&lt;0,IF('Настройки'!$B$10="Исключить","",IF('Настройки'!$B$10="Абсолютные значения",ABS(AM1001),AM1001)),AM1001)))</x:f>
      </x:c>
      <x:c r="CQ1001" s="53" t="str">
        <x:f>IF(35&gt;'Настройки'!$B$3,"",IF(ISBLANK(AN1001),IF('Настройки'!$B$9="Нулевой спрос",0,""),IF(AN1001&lt;0,IF('Настройки'!$B$10="Исключить","",IF('Настройки'!$B$10="Абсолютные значения",ABS(AN1001),AN1001)),AN1001)))</x:f>
      </x:c>
      <x:c r="CR1001" s="53" t="str">
        <x:f>IF(36&gt;'Настройки'!$B$3,"",IF(ISBLANK(AO1001),IF('Настройки'!$B$9="Нулевой спрос",0,""),IF(AO1001&lt;0,IF('Настройки'!$B$10="Исключить","",IF('Настройки'!$B$10="Абсолютные значения",ABS(AO1001),AO1001)),AO1001)))</x:f>
      </x:c>
      <x:c r="CS1001" s="53" t="str">
        <x:f>IF(OR(1&gt;'Настройки'!$B$3,ISBLANK(BI1001),BI1001=0),"",BI1001)</x:f>
      </x:c>
      <x:c r="CT1001" s="53" t="str">
        <x:f>IF(OR(2&gt;'Настройки'!$B$3,ISBLANK(BJ1001),BJ1001=0),"",BJ1001)</x:f>
      </x:c>
      <x:c r="CU1001" s="53" t="str">
        <x:f>IF(OR(3&gt;'Настройки'!$B$3,ISBLANK(BK1001),BK1001=0),"",BK1001)</x:f>
      </x:c>
      <x:c r="CV1001" s="53" t="str">
        <x:f>IF(OR(4&gt;'Настройки'!$B$3,ISBLANK(BL1001),BL1001=0),"",BL1001)</x:f>
      </x:c>
      <x:c r="CW1001" s="53" t="str">
        <x:f>IF(OR(5&gt;'Настройки'!$B$3,ISBLANK(BM1001),BM1001=0),"",BM1001)</x:f>
      </x:c>
      <x:c r="CX1001" s="53" t="str">
        <x:f>IF(OR(6&gt;'Настройки'!$B$3,ISBLANK(BN1001),BN1001=0),"",BN1001)</x:f>
      </x:c>
      <x:c r="CY1001" s="53" t="str">
        <x:f>IF(OR(7&gt;'Настройки'!$B$3,ISBLANK(BO1001),BO1001=0),"",BO1001)</x:f>
      </x:c>
      <x:c r="CZ1001" s="53" t="str">
        <x:f>IF(OR(8&gt;'Настройки'!$B$3,ISBLANK(BP1001),BP1001=0),"",BP1001)</x:f>
      </x:c>
      <x:c r="DA1001" s="53" t="str">
        <x:f>IF(OR(9&gt;'Настройки'!$B$3,ISBLANK(BQ1001),BQ1001=0),"",BQ1001)</x:f>
      </x:c>
      <x:c r="DB1001" s="53" t="str">
        <x:f>IF(OR(10&gt;'Настройки'!$B$3,ISBLANK(BR1001),BR1001=0),"",BR1001)</x:f>
      </x:c>
      <x:c r="DC1001" s="53" t="str">
        <x:f>IF(OR(11&gt;'Настройки'!$B$3,ISBLANK(BS1001),BS1001=0),"",BS1001)</x:f>
      </x:c>
      <x:c r="DD1001" s="53" t="str">
        <x:f>IF(OR(12&gt;'Настройки'!$B$3,ISBLANK(BT1001),BT1001=0),"",BT1001)</x:f>
      </x:c>
      <x:c r="DE1001" s="53" t="str">
        <x:f>IF(OR(13&gt;'Настройки'!$B$3,ISBLANK(BU1001),BU1001=0),"",BU1001)</x:f>
      </x:c>
      <x:c r="DF1001" s="53" t="str">
        <x:f>IF(OR(14&gt;'Настройки'!$B$3,ISBLANK(BV1001),BV1001=0),"",BV1001)</x:f>
      </x:c>
      <x:c r="DG1001" s="53" t="str">
        <x:f>IF(OR(15&gt;'Настройки'!$B$3,ISBLANK(BW1001),BW1001=0),"",BW1001)</x:f>
      </x:c>
      <x:c r="DH1001" s="53" t="str">
        <x:f>IF(OR(16&gt;'Настройки'!$B$3,ISBLANK(BX1001),BX1001=0),"",BX1001)</x:f>
      </x:c>
      <x:c r="DI1001" s="53" t="str">
        <x:f>IF(OR(17&gt;'Настройки'!$B$3,ISBLANK(BY1001),BY1001=0),"",BY1001)</x:f>
      </x:c>
      <x:c r="DJ1001" s="53" t="str">
        <x:f>IF(OR(18&gt;'Настройки'!$B$3,ISBLANK(BZ1001),BZ1001=0),"",BZ1001)</x:f>
      </x:c>
      <x:c r="DK1001" s="53" t="str">
        <x:f>IF(OR(19&gt;'Настройки'!$B$3,ISBLANK(CA1001),CA1001=0),"",CA1001)</x:f>
      </x:c>
      <x:c r="DL1001" s="53" t="str">
        <x:f>IF(OR(20&gt;'Настройки'!$B$3,ISBLANK(CB1001),CB1001=0),"",CB1001)</x:f>
      </x:c>
      <x:c r="DM1001" s="53" t="str">
        <x:f>IF(OR(21&gt;'Настройки'!$B$3,ISBLANK(CC1001),CC1001=0),"",CC1001)</x:f>
      </x:c>
      <x:c r="DN1001" s="53" t="str">
        <x:f>IF(OR(22&gt;'Настройки'!$B$3,ISBLANK(CD1001),CD1001=0),"",CD1001)</x:f>
      </x:c>
      <x:c r="DO1001" s="53" t="str">
        <x:f>IF(OR(23&gt;'Настройки'!$B$3,ISBLANK(CE1001),CE1001=0),"",CE1001)</x:f>
      </x:c>
      <x:c r="DP1001" s="53" t="str">
        <x:f>IF(OR(24&gt;'Настройки'!$B$3,ISBLANK(CF1001),CF1001=0),"",CF1001)</x:f>
      </x:c>
      <x:c r="DQ1001" s="53" t="str">
        <x:f>IF(OR(25&gt;'Настройки'!$B$3,ISBLANK(CG1001),CG1001=0),"",CG1001)</x:f>
      </x:c>
      <x:c r="DR1001" s="53" t="str">
        <x:f>IF(OR(26&gt;'Настройки'!$B$3,ISBLANK(CH1001),CH1001=0),"",CH1001)</x:f>
      </x:c>
      <x:c r="DS1001" s="53" t="str">
        <x:f>IF(OR(27&gt;'Настройки'!$B$3,ISBLANK(CI1001),CI1001=0),"",CI1001)</x:f>
      </x:c>
      <x:c r="DT1001" s="53" t="str">
        <x:f>IF(OR(28&gt;'Настройки'!$B$3,ISBLANK(CJ1001),CJ1001=0),"",CJ1001)</x:f>
      </x:c>
      <x:c r="DU1001" s="53" t="str">
        <x:f>IF(OR(29&gt;'Настройки'!$B$3,ISBLANK(CK1001),CK1001=0),"",CK1001)</x:f>
      </x:c>
      <x:c r="DV1001" s="53" t="str">
        <x:f>IF(OR(30&gt;'Настройки'!$B$3,ISBLANK(CL1001),CL1001=0),"",CL1001)</x:f>
      </x:c>
      <x:c r="DW1001" s="53" t="str">
        <x:f>IF(OR(31&gt;'Настройки'!$B$3,ISBLANK(CM1001),CM1001=0),"",CM1001)</x:f>
      </x:c>
      <x:c r="DX1001" s="53" t="str">
        <x:f>IF(OR(32&gt;'Настройки'!$B$3,ISBLANK(CN1001),CN1001=0),"",CN1001)</x:f>
      </x:c>
      <x:c r="DY1001" s="53" t="str">
        <x:f>IF(OR(33&gt;'Настройки'!$B$3,ISBLANK(CO1001),CO1001=0),"",CO1001)</x:f>
      </x:c>
      <x:c r="DZ1001" s="53" t="str">
        <x:f>IF(OR(34&gt;'Настройки'!$B$3,ISBLANK(CP1001),CP1001=0),"",CP1001)</x:f>
      </x:c>
      <x:c r="EA1001" s="53" t="str">
        <x:f>IF(OR(35&gt;'Настройки'!$B$3,ISBLANK(CQ1001),CQ1001=0),"",CQ1001)</x:f>
      </x:c>
      <x:c r="EB1001" s="53" t="str">
        <x:f>IF(OR(36&gt;'Настройки'!$B$3,ISBLANK(CR1001),CR1001=0),"",CR1001)</x:f>
      </x:c>
      <x:c r="EC1001" s="53" t="str">
        <x:f>IF(A1001="","",IF(OR(BB1001="AZ",BB1001="BZ"),10000+ROW(),IF(AZ1001&gt;'Настройки'!$B$11,20000+ROW(),IF(BF1001&lt;&gt;"Обычный",30000+ROW(),IF(AX1001&lt;=0,40000+ROW(),"")))))</x:f>
      </x:c>
      <x:c r="ED1001" s="53" t="str">
        <x:f>IF(EC1001="","",COUNTIFS($EC$2:$EC$1001,"&gt;0",$EC$2:$EC$1001,"&lt;"&amp;EC1001)+1)</x:f>
      </x:c>
    </x:row>
  </x:sheetData>
  <x:sheetProtection sheet="1" objects="1" scenarios="1" autoFilter="0" sort="0"/>
  <x:conditionalFormatting sqref="A2:BH1001">
    <x:cfRule type="expression" dxfId="0" priority="1">
      <x:formula>$C2="Демо"</x:formula>
    </x:cfRule>
  </x:conditionalFormatting>
  <x:conditionalFormatting sqref="BG2:BG1001">
    <x:cfRule type="expression" dxfId="1" priority="2">
      <x:formula>LEN($BG2)&gt;0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c385ef7db6ac4293"/>
  </x:tableParts>
</x:worksheet>
</file>

<file path=xl/worksheets/sheet3.xml><?xml version="1.0" encoding="utf-8"?>
<x:worksheet xmlns:x="http://schemas.openxmlformats.org/spreadsheetml/2006/main">
  <x:sheetPr>
    <x:tabColor rgb="FF60A5FA"/>
  </x:sheetPr>
  <x:sheetViews>
    <x:sheetView showGridLines="0" workbookViewId="0"/>
  </x:sheetViews>
  <x:sheetFormatPr defaultRowHeight="15"/>
  <x:cols>
    <x:col min="1" max="1" width="29" hidden="0" customWidth="1"/>
    <x:col min="2" max="2" width="25" hidden="0" customWidth="1"/>
    <x:col min="3" max="3" width="4" hidden="0" customWidth="1"/>
    <x:col min="4" max="4" width="12" hidden="0" customWidth="1"/>
    <x:col min="5" max="5" width="58" hidden="0" customWidth="1"/>
  </x:cols>
  <x:sheetData>
    <x:row r="2">
      <x:c r="A2" s="14" t="str">
        <x:v>Настройка</x:v>
      </x:c>
      <x:c r="B2" s="15" t="str">
        <x:v>Значение</x:v>
      </x:c>
      <x:c r="C2" s="11"/>
      <x:c r="D2" s="14" t="str">
        <x:v>Класс</x:v>
      </x:c>
      <x:c r="E2" s="15" t="str">
        <x:v>Базовая рекомендация</x:v>
      </x:c>
    </x:row>
    <x:row r="3">
      <x:c r="A3" s="16" t="str">
        <x:v>Количество периодов</x:v>
      </x:c>
      <x:c r="B3" s="109" t="n">
        <x:v>12</x:v>
      </x:c>
      <x:c r="C3" s="11"/>
      <x:c r="D3" s="16" t="str">
        <x:v>AX</x:v>
      </x:c>
      <x:c r="E3" s="21" t="str">
        <x:v>Частый контроль, регулярное пополнение, высокая точность данных.</x:v>
      </x:c>
    </x:row>
    <x:row r="4">
      <x:c r="A4" s="16" t="str">
        <x:v>Показатель ABC</x:v>
      </x:c>
      <x:c r="B4" s="109" t="str">
        <x:v>Стоимость потребления</x:v>
      </x:c>
      <x:c r="C4" s="11"/>
      <x:c r="D4" s="16" t="str">
        <x:v>AY</x:v>
      </x:c>
      <x:c r="E4" s="21" t="str">
        <x:v>Регулярный прогноз, контроль причин отклонений, сценарная проверка запаса.</x:v>
      </x:c>
    </x:row>
    <x:row r="5">
      <x:c r="A5" s="16" t="str">
        <x:v>Порог A</x:v>
      </x:c>
      <x:c r="B5" s="110" t="n">
        <x:v>0.8</x:v>
      </x:c>
      <x:c r="C5" s="11"/>
      <x:c r="D5" s="16" t="str">
        <x:v>AZ</x:v>
      </x:c>
      <x:c r="E5" s="21" t="str">
        <x:v>Ручное планирование; проверьте акции, проекты, дефициты и выбросы.</x:v>
      </x:c>
    </x:row>
    <x:row r="6">
      <x:c r="A6" s="16" t="str">
        <x:v>Порог B</x:v>
      </x:c>
      <x:c r="B6" s="110" t="n">
        <x:v>0.95</x:v>
      </x:c>
      <x:c r="C6" s="11"/>
      <x:c r="D6" s="16" t="str">
        <x:v>BX</x:v>
      </x:c>
      <x:c r="E6" s="21" t="str">
        <x:v>Стандартное пополнение и периодический контроль.</x:v>
      </x:c>
    </x:row>
    <x:row r="7">
      <x:c r="A7" s="16" t="str">
        <x:v>Порог X</x:v>
      </x:c>
      <x:c r="B7" s="110" t="n">
        <x:v>0.1</x:v>
      </x:c>
      <x:c r="C7" s="11"/>
      <x:c r="D7" s="16" t="str">
        <x:v>BY</x:v>
      </x:c>
      <x:c r="E7" s="21" t="str">
        <x:v>Контроль по исключениям и учёт промокалендаря.</x:v>
      </x:c>
    </x:row>
    <x:row r="8">
      <x:c r="A8" s="16" t="str">
        <x:v>Порог Y</x:v>
      </x:c>
      <x:c r="B8" s="110" t="n">
        <x:v>0.25</x:v>
      </x:c>
      <x:c r="C8" s="11"/>
      <x:c r="D8" s="16" t="str">
        <x:v>BZ</x:v>
      </x:c>
      <x:c r="E8" s="21" t="str">
        <x:v>Ограниченный запас, заказ под событие или укрупнённый цикл.</x:v>
      </x:c>
    </x:row>
    <x:row r="9">
      <x:c r="A9" s="16" t="str">
        <x:v>Пустые ячейки</x:v>
      </x:c>
      <x:c r="B9" s="109" t="str">
        <x:v>Пропуск</x:v>
      </x:c>
      <x:c r="C9" s="11"/>
      <x:c r="D9" s="16" t="str">
        <x:v>CX</x:v>
      </x:c>
      <x:c r="E9" s="21" t="str">
        <x:v>Простые правила и редкий пересмотр при допустимой критичности.</x:v>
      </x:c>
    </x:row>
    <x:row r="10">
      <x:c r="A10" s="16" t="str">
        <x:v>Отрицательный спрос</x:v>
      </x:c>
      <x:c r="B10" s="109" t="str">
        <x:v>Блокировать</x:v>
      </x:c>
      <x:c r="C10" s="11"/>
      <x:c r="D10" s="16" t="str">
        <x:v>CY</x:v>
      </x:c>
      <x:c r="E10" s="21" t="str">
        <x:v>Упрощённый контроль и обоснованный буфер.</x:v>
      </x:c>
    </x:row>
    <x:row r="11">
      <x:c r="A11" s="16" t="str">
        <x:v>Экстремальный CV</x:v>
      </x:c>
      <x:c r="B11" s="110" t="n">
        <x:v>1</x:v>
      </x:c>
      <x:c r="C11" s="11"/>
      <x:c r="D11" s="19" t="str">
        <x:v>CZ</x:v>
      </x:c>
      <x:c r="E11" s="22" t="str">
        <x:v>Проверьте обязательность наличия и закупку под потребность.</x:v>
      </x:c>
    </x:row>
    <x:row r="12">
      <x:c r="A12" s="16" t="str">
        <x:v>Минимальная история</x:v>
      </x:c>
      <x:c r="B12" s="109" t="n">
        <x:v>3</x:v>
      </x:c>
      <x:c r="C12" s="11"/>
      <x:c r="D12" s="11"/>
      <x:c r="E12" s="11"/>
    </x:row>
    <x:row r="13">
      <x:c r="A13" s="19" t="str">
        <x:v>Периодичность</x:v>
      </x:c>
      <x:c r="B13" s="111" t="str">
        <x:v>Месяц</x:v>
      </x:c>
      <x:c r="C13" s="11"/>
      <x:c r="D13" s="11"/>
      <x:c r="E13" s="11"/>
    </x:row>
    <x:row r="14">
      <x:c r="A14" s="11"/>
      <x:c r="B14" s="11"/>
      <x:c r="C14" s="11"/>
      <x:c r="D14" s="11"/>
      <x:c r="E14" s="11"/>
    </x:row>
    <x:row r="15">
      <x:c r="A15" s="14" t="str">
        <x:v>Период</x:v>
      </x:c>
      <x:c r="B15" s="15" t="str">
        <x:v>Название</x:v>
      </x:c>
      <x:c r="C15" s="11"/>
      <x:c r="D15" s="11"/>
      <x:c r="E15" s="11"/>
    </x:row>
    <x:row r="16">
      <x:c r="A16" s="16" t="n">
        <x:v>1</x:v>
      </x:c>
      <x:c r="B16" s="112" t="str">
        <x:v>П01</x:v>
      </x:c>
      <x:c r="C16" s="11"/>
      <x:c r="D16" s="11"/>
      <x:c r="E16" s="11"/>
    </x:row>
    <x:row r="17">
      <x:c r="A17" s="16" t="n">
        <x:v>2</x:v>
      </x:c>
      <x:c r="B17" s="112" t="str">
        <x:v>П02</x:v>
      </x:c>
      <x:c r="C17" s="11"/>
      <x:c r="D17" s="11"/>
      <x:c r="E17" s="11"/>
    </x:row>
    <x:row r="18">
      <x:c r="A18" s="16" t="n">
        <x:v>3</x:v>
      </x:c>
      <x:c r="B18" s="112" t="str">
        <x:v>П03</x:v>
      </x:c>
      <x:c r="C18" s="11"/>
      <x:c r="D18" s="11"/>
      <x:c r="E18" s="11"/>
    </x:row>
    <x:row r="19">
      <x:c r="A19" s="16" t="n">
        <x:v>4</x:v>
      </x:c>
      <x:c r="B19" s="112" t="str">
        <x:v>П04</x:v>
      </x:c>
      <x:c r="C19" s="11"/>
      <x:c r="D19" s="11"/>
      <x:c r="E19" s="11"/>
    </x:row>
    <x:row r="20">
      <x:c r="A20" s="16" t="n">
        <x:v>5</x:v>
      </x:c>
      <x:c r="B20" s="112" t="str">
        <x:v>П05</x:v>
      </x:c>
      <x:c r="C20" s="11"/>
      <x:c r="D20" s="11"/>
      <x:c r="E20" s="11"/>
    </x:row>
    <x:row r="21">
      <x:c r="A21" s="16" t="n">
        <x:v>6</x:v>
      </x:c>
      <x:c r="B21" s="112" t="str">
        <x:v>П06</x:v>
      </x:c>
      <x:c r="C21" s="11"/>
      <x:c r="D21" s="11"/>
      <x:c r="E21" s="11"/>
    </x:row>
    <x:row r="22">
      <x:c r="A22" s="16" t="n">
        <x:v>7</x:v>
      </x:c>
      <x:c r="B22" s="112" t="str">
        <x:v>П07</x:v>
      </x:c>
      <x:c r="C22" s="11"/>
      <x:c r="D22" s="11"/>
      <x:c r="E22" s="11"/>
    </x:row>
    <x:row r="23">
      <x:c r="A23" s="16" t="n">
        <x:v>8</x:v>
      </x:c>
      <x:c r="B23" s="112" t="str">
        <x:v>П08</x:v>
      </x:c>
      <x:c r="C23" s="11"/>
      <x:c r="D23" s="11"/>
      <x:c r="E23" s="11"/>
    </x:row>
    <x:row r="24">
      <x:c r="A24" s="16" t="n">
        <x:v>9</x:v>
      </x:c>
      <x:c r="B24" s="112" t="str">
        <x:v>П09</x:v>
      </x:c>
      <x:c r="C24" s="11"/>
      <x:c r="D24" s="11"/>
      <x:c r="E24" s="11"/>
    </x:row>
    <x:row r="25">
      <x:c r="A25" s="16" t="n">
        <x:v>10</x:v>
      </x:c>
      <x:c r="B25" s="112" t="str">
        <x:v>П10</x:v>
      </x:c>
      <x:c r="C25" s="11"/>
      <x:c r="D25" s="11"/>
      <x:c r="E25" s="11"/>
    </x:row>
    <x:row r="26">
      <x:c r="A26" s="16" t="n">
        <x:v>11</x:v>
      </x:c>
      <x:c r="B26" s="112" t="str">
        <x:v>П11</x:v>
      </x:c>
      <x:c r="C26" s="11"/>
      <x:c r="D26" s="11"/>
      <x:c r="E26" s="11"/>
    </x:row>
    <x:row r="27">
      <x:c r="A27" s="16" t="n">
        <x:v>12</x:v>
      </x:c>
      <x:c r="B27" s="112" t="str">
        <x:v>П12</x:v>
      </x:c>
      <x:c r="C27" s="11"/>
      <x:c r="D27" s="11"/>
      <x:c r="E27" s="11"/>
    </x:row>
    <x:row r="28">
      <x:c r="A28" s="16" t="n">
        <x:v>13</x:v>
      </x:c>
      <x:c r="B28" s="112" t="str">
        <x:v>П13</x:v>
      </x:c>
      <x:c r="C28" s="11"/>
      <x:c r="D28" s="11"/>
      <x:c r="E28" s="11"/>
    </x:row>
    <x:row r="29">
      <x:c r="A29" s="16" t="n">
        <x:v>14</x:v>
      </x:c>
      <x:c r="B29" s="112" t="str">
        <x:v>П14</x:v>
      </x:c>
      <x:c r="C29" s="11"/>
      <x:c r="D29" s="11"/>
      <x:c r="E29" s="11"/>
    </x:row>
    <x:row r="30">
      <x:c r="A30" s="16" t="n">
        <x:v>15</x:v>
      </x:c>
      <x:c r="B30" s="112" t="str">
        <x:v>П15</x:v>
      </x:c>
      <x:c r="C30" s="11"/>
      <x:c r="D30" s="11"/>
      <x:c r="E30" s="11"/>
    </x:row>
    <x:row r="31">
      <x:c r="A31" s="16" t="n">
        <x:v>16</x:v>
      </x:c>
      <x:c r="B31" s="112" t="str">
        <x:v>П16</x:v>
      </x:c>
      <x:c r="C31" s="11"/>
      <x:c r="D31" s="11"/>
      <x:c r="E31" s="11"/>
    </x:row>
    <x:row r="32">
      <x:c r="A32" s="16" t="n">
        <x:v>17</x:v>
      </x:c>
      <x:c r="B32" s="112" t="str">
        <x:v>П17</x:v>
      </x:c>
      <x:c r="C32" s="11"/>
      <x:c r="D32" s="11"/>
      <x:c r="E32" s="11"/>
    </x:row>
    <x:row r="33">
      <x:c r="A33" s="16" t="n">
        <x:v>18</x:v>
      </x:c>
      <x:c r="B33" s="112" t="str">
        <x:v>П18</x:v>
      </x:c>
      <x:c r="C33" s="11"/>
      <x:c r="D33" s="11"/>
      <x:c r="E33" s="11"/>
    </x:row>
    <x:row r="34">
      <x:c r="A34" s="16" t="n">
        <x:v>19</x:v>
      </x:c>
      <x:c r="B34" s="112" t="str">
        <x:v>П19</x:v>
      </x:c>
      <x:c r="C34" s="11"/>
      <x:c r="D34" s="11"/>
      <x:c r="E34" s="11"/>
    </x:row>
    <x:row r="35">
      <x:c r="A35" s="16" t="n">
        <x:v>20</x:v>
      </x:c>
      <x:c r="B35" s="112" t="str">
        <x:v>П20</x:v>
      </x:c>
      <x:c r="C35" s="11"/>
      <x:c r="D35" s="11"/>
      <x:c r="E35" s="11"/>
    </x:row>
    <x:row r="36">
      <x:c r="A36" s="16" t="n">
        <x:v>21</x:v>
      </x:c>
      <x:c r="B36" s="112" t="str">
        <x:v>П21</x:v>
      </x:c>
      <x:c r="C36" s="11"/>
      <x:c r="D36" s="11"/>
      <x:c r="E36" s="11"/>
    </x:row>
    <x:row r="37">
      <x:c r="A37" s="16" t="n">
        <x:v>22</x:v>
      </x:c>
      <x:c r="B37" s="112" t="str">
        <x:v>П22</x:v>
      </x:c>
      <x:c r="C37" s="11"/>
      <x:c r="D37" s="11"/>
      <x:c r="E37" s="11"/>
    </x:row>
    <x:row r="38">
      <x:c r="A38" s="16" t="n">
        <x:v>23</x:v>
      </x:c>
      <x:c r="B38" s="112" t="str">
        <x:v>П23</x:v>
      </x:c>
      <x:c r="C38" s="11"/>
      <x:c r="D38" s="11"/>
      <x:c r="E38" s="11"/>
    </x:row>
    <x:row r="39">
      <x:c r="A39" s="16" t="n">
        <x:v>24</x:v>
      </x:c>
      <x:c r="B39" s="112" t="str">
        <x:v>П24</x:v>
      </x:c>
      <x:c r="C39" s="11"/>
      <x:c r="D39" s="11"/>
      <x:c r="E39" s="11"/>
    </x:row>
    <x:row r="40">
      <x:c r="A40" s="16" t="n">
        <x:v>25</x:v>
      </x:c>
      <x:c r="B40" s="112" t="str">
        <x:v>П25</x:v>
      </x:c>
      <x:c r="C40" s="11"/>
      <x:c r="D40" s="11"/>
      <x:c r="E40" s="11"/>
    </x:row>
    <x:row r="41">
      <x:c r="A41" s="16" t="n">
        <x:v>26</x:v>
      </x:c>
      <x:c r="B41" s="112" t="str">
        <x:v>П26</x:v>
      </x:c>
      <x:c r="C41" s="11"/>
      <x:c r="D41" s="11"/>
      <x:c r="E41" s="11"/>
    </x:row>
    <x:row r="42">
      <x:c r="A42" s="16" t="n">
        <x:v>27</x:v>
      </x:c>
      <x:c r="B42" s="112" t="str">
        <x:v>П27</x:v>
      </x:c>
      <x:c r="C42" s="11"/>
      <x:c r="D42" s="11"/>
      <x:c r="E42" s="11"/>
    </x:row>
    <x:row r="43">
      <x:c r="A43" s="16" t="n">
        <x:v>28</x:v>
      </x:c>
      <x:c r="B43" s="112" t="str">
        <x:v>П28</x:v>
      </x:c>
      <x:c r="C43" s="11"/>
      <x:c r="D43" s="11"/>
      <x:c r="E43" s="11"/>
    </x:row>
    <x:row r="44">
      <x:c r="A44" s="16" t="n">
        <x:v>29</x:v>
      </x:c>
      <x:c r="B44" s="112" t="str">
        <x:v>П29</x:v>
      </x:c>
      <x:c r="C44" s="11"/>
      <x:c r="D44" s="11"/>
      <x:c r="E44" s="11"/>
    </x:row>
    <x:row r="45">
      <x:c r="A45" s="16" t="n">
        <x:v>30</x:v>
      </x:c>
      <x:c r="B45" s="112" t="str">
        <x:v>П30</x:v>
      </x:c>
      <x:c r="C45" s="11"/>
      <x:c r="D45" s="11"/>
      <x:c r="E45" s="11"/>
    </x:row>
    <x:row r="46">
      <x:c r="A46" s="16" t="n">
        <x:v>31</x:v>
      </x:c>
      <x:c r="B46" s="112" t="str">
        <x:v>П31</x:v>
      </x:c>
      <x:c r="C46" s="11"/>
      <x:c r="D46" s="11"/>
      <x:c r="E46" s="11"/>
    </x:row>
    <x:row r="47">
      <x:c r="A47" s="16" t="n">
        <x:v>32</x:v>
      </x:c>
      <x:c r="B47" s="112" t="str">
        <x:v>П32</x:v>
      </x:c>
      <x:c r="C47" s="11"/>
      <x:c r="D47" s="11"/>
      <x:c r="E47" s="11"/>
    </x:row>
    <x:row r="48">
      <x:c r="A48" s="16" t="n">
        <x:v>33</x:v>
      </x:c>
      <x:c r="B48" s="112" t="str">
        <x:v>П33</x:v>
      </x:c>
      <x:c r="C48" s="11"/>
      <x:c r="D48" s="11"/>
      <x:c r="E48" s="11"/>
    </x:row>
    <x:row r="49">
      <x:c r="A49" s="16" t="n">
        <x:v>34</x:v>
      </x:c>
      <x:c r="B49" s="112" t="str">
        <x:v>П34</x:v>
      </x:c>
      <x:c r="C49" s="11"/>
      <x:c r="D49" s="11"/>
      <x:c r="E49" s="11"/>
    </x:row>
    <x:row r="50">
      <x:c r="A50" s="16" t="n">
        <x:v>35</x:v>
      </x:c>
      <x:c r="B50" s="112" t="str">
        <x:v>П35</x:v>
      </x:c>
      <x:c r="C50" s="11"/>
      <x:c r="D50" s="11"/>
      <x:c r="E50" s="11"/>
    </x:row>
    <x:row r="51">
      <x:c r="A51" s="19" t="n">
        <x:v>36</x:v>
      </x:c>
      <x:c r="B51" s="113" t="str">
        <x:v>П36</x:v>
      </x:c>
      <x:c r="C51" s="11"/>
      <x:c r="D51" s="11"/>
      <x:c r="E51" s="11"/>
    </x:row>
  </x:sheetData>
  <x:sheetProtection sheet="1" objects="1" scenarios="1" autoFilter="0" sort="0"/>
  <x:dataValidations count="7">
    <x:dataValidation type="whole" operator="between" sqref="B3">
      <x:formula1>3</x:formula1>
      <x:formula2>36</x:formula2>
    </x:dataValidation>
    <x:dataValidation type="list" sqref="B4">
      <x:formula1>"Стоимость потребления,Количество,Готовое значение"</x:formula1>
    </x:dataValidation>
    <x:dataValidation type="decimal" operator="between" sqref="B5:B6">
      <x:formula1>0.001</x:formula1>
      <x:formula2>0.999</x:formula2>
    </x:dataValidation>
    <x:dataValidation type="decimal" operator="between" sqref="B7:B8">
      <x:formula1>0</x:formula1>
      <x:formula2>10</x:formula2>
    </x:dataValidation>
    <x:dataValidation type="list" sqref="B9">
      <x:formula1>"Пропуск,Нулевой спрос"</x:formula1>
    </x:dataValidation>
    <x:dataValidation type="list" sqref="B10">
      <x:formula1>"Блокировать,Исключить,Абсолютные значения,Как есть"</x:formula1>
    </x:dataValidation>
    <x:dataValidation type="list" sqref="B13">
      <x:formula1>"Неделя,Месяц,Квартал,Условный период"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94A3B8"/>
  </x:sheetPr>
  <x:sheetViews>
    <x:sheetView showGridLines="0" workbookViewId="0"/>
  </x:sheetViews>
  <x:sheetFormatPr defaultRowHeight="15"/>
  <x:cols>
    <x:col min="1" max="1" width="5" hidden="0" customWidth="1"/>
    <x:col min="2" max="2" width="55" hidden="0" customWidth="1"/>
    <x:col min="3" max="3" width="4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2">
      <x:c r="A2" s="66" t="str">
        <x:v>Как провести ABC/XYZ-анализ</x:v>
      </x:c>
      <x:c r="B2" s="66"/>
      <x:c r="C2" s="66"/>
      <x:c r="D2" s="66"/>
      <x:c r="E2" s="66"/>
      <x:c r="F2" s="66"/>
      <x:c r="G2" s="66"/>
      <x:c r="H2" s="66"/>
    </x:row>
    <x:row r="4" ht="36" customHeight="1">
      <x:c r="A4" s="99" t="str">
        <x:v>10 SKU — синтетические примеры: все классы AX–CZ и отсутствие спроса. Перед работой замените входные данные A2:AP11; формулы не удаляйте.</x:v>
      </x:c>
      <x:c r="B4" s="99"/>
      <x:c r="C4" s="99"/>
      <x:c r="D4" s="99"/>
      <x:c r="E4" s="99"/>
      <x:c r="F4" s="99"/>
      <x:c r="G4" s="99"/>
      <x:c r="H4" s="99"/>
    </x:row>
    <x:row r="6" ht="38" customHeight="1">
      <x:c r="A6" s="103" t="n">
        <x:v>1</x:v>
      </x:c>
      <x:c r="B6" s="105" t="str">
        <x:v>Вставьте до 1 000 SKU и от 3 до 36 одинаковых периодов.</x:v>
      </x:c>
      <x:c r="D6" s="108" t="str">
        <x:v>ABC показывает вклад позиции по выбранному показателю.</x:v>
      </x:c>
      <x:c r="E6" s="108"/>
      <x:c r="F6" s="108"/>
      <x:c r="G6" s="108"/>
      <x:c r="H6" s="108"/>
    </x:row>
    <x:row r="7" ht="38" customHeight="1">
      <x:c r="A7" s="103" t="n">
        <x:v>2</x:v>
      </x:c>
      <x:c r="B7" s="105" t="str">
        <x:v>Не заменяйте отсутствие данных нулём, если товар был в дефиците.</x:v>
      </x:c>
      <x:c r="D7" s="108" t="str">
        <x:v>CV = стандартное отклонение / среднее. STDEVP считает генеральную совокупность, как STDEV.P.</x:v>
      </x:c>
      <x:c r="E7" s="108"/>
      <x:c r="F7" s="108"/>
      <x:c r="G7" s="108"/>
      <x:c r="H7" s="108"/>
    </x:row>
    <x:row r="8" ht="38" customHeight="1">
      <x:c r="A8" s="103" t="n">
        <x:v>3</x:v>
      </x:c>
      <x:c r="B8" s="105" t="str">
        <x:v>Выберите показатель и пороги только на листе «Настройки».</x:v>
      </x:c>
      <x:c r="D8" s="108" t="str">
        <x:v>«Не определён» означает, что CV математически или методически нельзя использовать.</x:v>
      </x:c>
      <x:c r="E8" s="108"/>
      <x:c r="F8" s="108"/>
      <x:c r="G8" s="108"/>
      <x:c r="H8" s="108"/>
    </x:row>
    <x:row r="9" ht="38" customHeight="1">
      <x:c r="A9" s="103" t="n">
        <x:v>4</x:v>
      </x:c>
      <x:c r="B9" s="105" t="str">
        <x:v>Проверьте предупреждения на «Сводке» и в колонке BG листа «Анализ».</x:v>
      </x:c>
      <x:c r="D9" s="108" t="str">
        <x:v>Все нули — это «Нет спроса», а не стабильный класс X.</x:v>
      </x:c>
      <x:c r="E9" s="108"/>
      <x:c r="F9" s="108"/>
      <x:c r="G9" s="108"/>
      <x:c r="H9" s="108"/>
    </x:row>
    <x:row r="10" ht="38" customHeight="1">
      <x:c r="A10" s="103" t="n">
        <x:v>5</x:v>
      </x:c>
      <x:c r="B10" s="105" t="str">
        <x:v>Фильтруйте таблицу по ABC, XYZ и совмещённому классу.</x:v>
      </x:c>
      <x:c r="D10" s="108" t="str">
        <x:v>CV выше 100% не ограничивается; проверьте нули, пики и малое среднее.</x:v>
      </x:c>
      <x:c r="E10" s="108"/>
      <x:c r="F10" s="108"/>
      <x:c r="G10" s="108"/>
      <x:c r="H10" s="108"/>
    </x:row>
    <x:row r="11" ht="38" customHeight="1">
      <x:c r="A11" s="103" t="n">
        <x:v>6</x:v>
      </x:c>
      <x:c r="B11" s="105" t="str">
        <x:v>При обновлении заменяйте периодические данные, не стирая формулы.</x:v>
      </x:c>
      <x:c r="D11" s="108" t="str">
        <x:v>Порог ADI 1,32 и CV² 0,49 — диагностическая эвристика, не замена XYZ.</x:v>
      </x:c>
      <x:c r="E11" s="108"/>
      <x:c r="F11" s="108"/>
      <x:c r="G11" s="108"/>
      <x:c r="H11" s="108"/>
    </x:row>
    <x:row r="12" ht="38" customHeight="1">
      <x:c r="A12" s="103" t="n">
        <x:v>7</x:v>
      </x:c>
      <x:c r="B12" s="105" t="str">
        <x:v>Сохраните копию книги с датой анализа.</x:v>
      </x:c>
      <x:c r="D12" s="108" t="str">
        <x:v>Совместимость: Excel 2019, 2021, 2024 и Microsoft 365. Макросов нет.</x:v>
      </x:c>
      <x:c r="E12" s="108"/>
      <x:c r="F12" s="108"/>
      <x:c r="G12" s="108"/>
      <x:c r="H12" s="108"/>
    </x:row>
    <x:row r="13" ht="38" customHeight="1">
      <x:c r="A13" s="103" t="n">
        <x:v>8</x:v>
      </x:c>
      <x:c r="B13" s="105" t="str">
        <x:v>До изменения запаса уточните срок поставки, MOQ и критичность позиции.</x:v>
      </x:c>
      <x:c r="D13" s="108" t="str">
        <x:v>Веб-версия: https://supplyscope.ru/calculators/abc-xyz/ · инструмент v1.1</x:v>
      </x:c>
      <x:c r="E13" s="108"/>
      <x:c r="F13" s="108"/>
      <x:c r="G13" s="108"/>
      <x:c r="H13" s="108"/>
    </x:row>
  </x:sheetData>
  <x:mergeCells>
    <x:mergeCell ref="A2:H2"/>
    <x:mergeCell ref="A4:H4"/>
    <x:mergeCell ref="D6:H6"/>
    <x:mergeCell ref="D7:H7"/>
    <x:mergeCell ref="D8:H8"/>
    <x:mergeCell ref="D9:H9"/>
    <x:mergeCell ref="D10:H10"/>
    <x:mergeCell ref="D11:H11"/>
    <x:mergeCell ref="D12:H12"/>
    <x:mergeCell ref="D13:H13"/>
  </x:mergeCells>
  <x:pageMargins left="0.7" right="0.7" top="0.75" bottom="0.75" header="0.3" footer="0.3"/>
</x:worksheet>
</file>